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실행" sheetId="1" state="visible" r:id="rId3"/>
    <sheet name="요약" sheetId="2" state="visible" r:id="rId4"/>
    <sheet name="Top20" sheetId="3" state="visible" r:id="rId5"/>
    <sheet name="raw_data" sheetId="4" state="visible" r:id="rId6"/>
    <sheet name="code_master" sheetId="5" state="visible" r:id="rId7"/>
    <sheet name="담보별집계" sheetId="6" state="visible" r:id="rId8"/>
  </sheets>
  <definedNames>
    <definedName function="false" hidden="false" name="BASE_YM" vbProcedure="false">실행!$D$4</definedName>
    <definedName function="false" hidden="false" name="BASE_YM_PY" vbProcedure="false">실행!$D$7</definedName>
    <definedName function="false" hidden="false" name="CHECK_STATUS" vbProcedure="false">실행!$C$38</definedName>
    <definedName function="false" hidden="false" name="LR_MIN_SHARE" vbProcedure="false">실행!$C$6</definedName>
    <definedName function="false" hidden="false" name="PERIOD_CY" vbProcedure="false">요약!$B$3</definedName>
    <definedName function="false" hidden="false" name="PERIOD_UY" vbProcedure="false">요약!$A$3</definedName>
    <definedName function="false" hidden="false" name="RPT_CY_BEN" vbProcedure="false">요약!$A$48:$G$69</definedName>
    <definedName function="false" hidden="false" name="RPT_CY_TOPL" vbProcedure="false">Top20!$A$76:$H$96</definedName>
    <definedName function="false" hidden="false" name="RPT_CY_TOPP" vbProcedure="false">Top20!$A$52:$H$72</definedName>
    <definedName function="false" hidden="false" name="RPT_CY_UW" vbProcedure="false">요약!$A$43:$G$45</definedName>
    <definedName function="false" hidden="false" name="RPT_SUMMARY" vbProcedure="false">요약!$A$6:$G$8</definedName>
    <definedName function="false" hidden="false" name="RPT_UY_BEN" vbProcedure="false">요약!$A$18:$G$39</definedName>
    <definedName function="false" hidden="false" name="RPT_UY_TOPL" vbProcedure="false">Top20!$A$28:$H$48</definedName>
    <definedName function="false" hidden="false" name="RPT_UY_TOPP" vbProcedure="false">Top20!$A$4:$H$24</definedName>
    <definedName function="false" hidden="false" name="RPT_UY_UW" vbProcedure="false">요약!$A$13:$G$15</definedName>
    <definedName function="false" hidden="false" name="UY_START" vbProcedure="false">실행!$D$5</definedName>
    <definedName function="false" hidden="false" name="UY_START_PY" vbProcedure="false">실행!$D$8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<sst xmlns="http://schemas.openxmlformats.org/spreadsheetml/2006/main" count="89039" uniqueCount="1071">
  <si>
    <t xml:space="preserve">손해율 월말 집계</t>
  </si>
  <si>
    <r>
      <rPr>
        <b val="true"/>
        <sz val="11"/>
        <color rgb="FF1F3864"/>
        <rFont val="WenQuanYi Zen Hei"/>
        <family val="2"/>
      </rPr>
      <t xml:space="preserve">① 입력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노란 칸만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</si>
  <si>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자동변환</t>
  </si>
  <si>
    <t xml:space="preserve">마감 기준월</t>
  </si>
  <si>
    <r>
      <rPr>
        <sz val="8.5"/>
        <color rgb="FF595959"/>
        <rFont val="WenQuanYi Zen Hei"/>
        <family val="2"/>
      </rPr>
      <t xml:space="preserve">예</t>
    </r>
    <r>
      <rPr>
        <sz val="8.5"/>
        <color rgb="FF595959"/>
        <rFont val="맑은 고딕"/>
        <family val="0"/>
        <charset val="1"/>
      </rPr>
      <t xml:space="preserve">) 202509  → CY </t>
    </r>
    <r>
      <rPr>
        <sz val="8.5"/>
        <color rgb="FF595959"/>
        <rFont val="WenQuanYi Zen Hei"/>
        <family val="2"/>
      </rPr>
      <t xml:space="preserve">당월 </t>
    </r>
    <r>
      <rPr>
        <sz val="8.5"/>
        <color rgb="FF595959"/>
        <rFont val="맑은 고딕"/>
        <family val="0"/>
        <charset val="1"/>
      </rPr>
      <t xml:space="preserve">= </t>
    </r>
    <r>
      <rPr>
        <sz val="8.5"/>
        <color rgb="FF595959"/>
        <rFont val="WenQuanYi Zen Hei"/>
        <family val="2"/>
      </rPr>
      <t xml:space="preserve">이 달</t>
    </r>
    <r>
      <rPr>
        <sz val="8.5"/>
        <color rgb="FF595959"/>
        <rFont val="맑은 고딕"/>
        <family val="0"/>
        <charset val="1"/>
      </rPr>
      <t xml:space="preserve">, UY </t>
    </r>
    <r>
      <rPr>
        <sz val="8.5"/>
        <color rgb="FF595959"/>
        <rFont val="WenQuanYi Zen Hei"/>
        <family val="2"/>
      </rPr>
      <t xml:space="preserve">누적 </t>
    </r>
    <r>
      <rPr>
        <sz val="8.5"/>
        <color rgb="FF595959"/>
        <rFont val="맑은 고딕"/>
        <family val="0"/>
        <charset val="1"/>
      </rPr>
      <t xml:space="preserve">= </t>
    </r>
    <r>
      <rPr>
        <sz val="8.5"/>
        <color rgb="FF595959"/>
        <rFont val="WenQuanYi Zen Hei"/>
        <family val="2"/>
      </rPr>
      <t xml:space="preserve">이 달 마감까지</t>
    </r>
  </si>
  <si>
    <r>
      <rPr>
        <b val="true"/>
        <sz val="9"/>
        <rFont val="맑은 고딕"/>
        <family val="0"/>
        <charset val="1"/>
      </rPr>
      <t xml:space="preserve">UY </t>
    </r>
    <r>
      <rPr>
        <b val="true"/>
        <sz val="9"/>
        <rFont val="WenQuanYi Zen Hei"/>
        <family val="2"/>
      </rPr>
      <t xml:space="preserve">계약 시작월</t>
    </r>
  </si>
  <si>
    <r>
      <rPr>
        <sz val="8.5"/>
        <color rgb="FF595959"/>
        <rFont val="WenQuanYi Zen Hei"/>
        <family val="2"/>
      </rPr>
      <t xml:space="preserve">예</t>
    </r>
    <r>
      <rPr>
        <sz val="8.5"/>
        <color rgb="FF595959"/>
        <rFont val="맑은 고딕"/>
        <family val="0"/>
        <charset val="1"/>
      </rPr>
      <t xml:space="preserve">) 202506  → UY </t>
    </r>
    <r>
      <rPr>
        <sz val="8.5"/>
        <color rgb="FF595959"/>
        <rFont val="WenQuanYi Zen Hei"/>
        <family val="2"/>
      </rPr>
      <t xml:space="preserve">누적 대상 계약년월의 시작</t>
    </r>
  </si>
  <si>
    <r>
      <rPr>
        <b val="true"/>
        <sz val="9"/>
        <rFont val="WenQuanYi Zen Hei"/>
        <family val="2"/>
      </rPr>
      <t xml:space="preserve">손해율 </t>
    </r>
    <r>
      <rPr>
        <b val="true"/>
        <sz val="9"/>
        <rFont val="맑은 고딕"/>
        <family val="0"/>
        <charset val="1"/>
      </rPr>
      <t xml:space="preserve">Top20 </t>
    </r>
    <r>
      <rPr>
        <b val="true"/>
        <sz val="9"/>
        <rFont val="WenQuanYi Zen Hei"/>
        <family val="2"/>
      </rPr>
      <t xml:space="preserve">최소 보험료 비중</t>
    </r>
  </si>
  <si>
    <r>
      <rPr>
        <sz val="8.5"/>
        <color rgb="FF595959"/>
        <rFont val="WenQuanYi Zen Hei"/>
        <family val="2"/>
      </rPr>
      <t xml:space="preserve">보험료가 아주 작은 담보 제외용 </t>
    </r>
    <r>
      <rPr>
        <sz val="8.5"/>
        <color rgb="FF595959"/>
        <rFont val="맑은 고딕"/>
        <family val="0"/>
        <charset val="1"/>
      </rPr>
      <t xml:space="preserve">(</t>
    </r>
    <r>
      <rPr>
        <sz val="8.5"/>
        <color rgb="FF595959"/>
        <rFont val="WenQuanYi Zen Hei"/>
        <family val="2"/>
      </rPr>
      <t xml:space="preserve">보통 그대로 두세요</t>
    </r>
    <r>
      <rPr>
        <sz val="8.5"/>
        <color rgb="FF595959"/>
        <rFont val="맑은 고딕"/>
        <family val="0"/>
        <charset val="1"/>
      </rPr>
      <t xml:space="preserve">, 0</t>
    </r>
    <r>
      <rPr>
        <sz val="8.5"/>
        <color rgb="FF595959"/>
        <rFont val="WenQuanYi Zen Hei"/>
        <family val="2"/>
      </rPr>
      <t xml:space="preserve">이면 제한 없음</t>
    </r>
    <r>
      <rPr>
        <sz val="8.5"/>
        <color rgb="FF595959"/>
        <rFont val="맑은 고딕"/>
        <family val="0"/>
        <charset val="1"/>
      </rPr>
      <t xml:space="preserve">)</t>
    </r>
  </si>
  <si>
    <t xml:space="preserve">② 매월 작업 순서</t>
  </si>
  <si>
    <r>
      <rPr>
        <sz val="9"/>
        <rFont val="맑은 고딕"/>
        <family val="0"/>
        <charset val="1"/>
      </rPr>
      <t xml:space="preserve">1) </t>
    </r>
    <r>
      <rPr>
        <sz val="9"/>
        <rFont val="WenQuanYi Zen Hei"/>
        <family val="2"/>
      </rPr>
      <t xml:space="preserve">위 노란 칸에 기준월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202509)</t>
    </r>
    <r>
      <rPr>
        <sz val="9"/>
        <rFont val="WenQuanYi Zen Hei"/>
        <family val="2"/>
      </rPr>
      <t xml:space="preserve">과 </t>
    </r>
    <r>
      <rPr>
        <sz val="9"/>
        <rFont val="맑은 고딕"/>
        <family val="0"/>
        <charset val="1"/>
      </rPr>
      <t xml:space="preserve">UY </t>
    </r>
    <r>
      <rPr>
        <sz val="9"/>
        <rFont val="WenQuanYi Zen Hei"/>
        <family val="2"/>
      </rPr>
      <t xml:space="preserve">계약 시작월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202506)</t>
    </r>
    <r>
      <rPr>
        <sz val="9"/>
        <rFont val="WenQuanYi Zen Hei"/>
        <family val="2"/>
      </rPr>
      <t xml:space="preserve">을 입력</t>
    </r>
  </si>
  <si>
    <r>
      <rPr>
        <sz val="9"/>
        <rFont val="맑은 고딕"/>
        <family val="0"/>
        <charset val="1"/>
      </rPr>
      <t xml:space="preserve">2) </t>
    </r>
    <r>
      <rPr>
        <sz val="9"/>
        <rFont val="WenQuanYi Zen Hei"/>
        <family val="2"/>
      </rPr>
      <t xml:space="preserve">로데이터 넣기 — 매크로 </t>
    </r>
    <r>
      <rPr>
        <sz val="9"/>
        <rFont val="맑은 고딕"/>
        <family val="0"/>
        <charset val="1"/>
      </rPr>
      <t xml:space="preserve">[LoadRawData] </t>
    </r>
    <r>
      <rPr>
        <sz val="9"/>
        <rFont val="WenQuanYi Zen Hei"/>
        <family val="2"/>
      </rPr>
      <t xml:space="preserve">실행 → 파일 선택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기존 데이터는 자동 삭제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</si>
  <si>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     매크로를 못 쓰면</t>
    </r>
    <r>
      <rPr>
        <sz val="9"/>
        <rFont val="맑은 고딕"/>
        <family val="0"/>
        <charset val="1"/>
      </rPr>
      <t xml:space="preserve">: raw_data </t>
    </r>
    <r>
      <rPr>
        <sz val="9"/>
        <rFont val="WenQuanYi Zen Hei"/>
        <family val="2"/>
      </rPr>
      <t xml:space="preserve">시트 전체 삭제 → </t>
    </r>
    <r>
      <rPr>
        <sz val="9"/>
        <rFont val="맑은 고딕"/>
        <family val="0"/>
        <charset val="1"/>
      </rPr>
      <t xml:space="preserve">A1</t>
    </r>
    <r>
      <rPr>
        <sz val="9"/>
        <rFont val="WenQuanYi Zen Hei"/>
        <family val="2"/>
      </rPr>
      <t xml:space="preserve">에 헤더 포함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개 열 붙여넣기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값 붙여넣기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</si>
  <si>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     ※ 로데이터에는 당해 구간과 전년 동기 구간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202406~202409)</t>
    </r>
    <r>
      <rPr>
        <sz val="9"/>
        <rFont val="WenQuanYi Zen Hei"/>
        <family val="2"/>
      </rPr>
      <t xml:space="preserve">이 모두 있어야 증감이 계산됨</t>
    </r>
  </si>
  <si>
    <r>
      <rPr>
        <sz val="9"/>
        <rFont val="맑은 고딕"/>
        <family val="0"/>
        <charset val="1"/>
      </rPr>
      <t xml:space="preserve">3) </t>
    </r>
    <r>
      <rPr>
        <sz val="9"/>
        <rFont val="WenQuanYi Zen Hei"/>
        <family val="2"/>
      </rPr>
      <t xml:space="preserve">아래 ③ 데이터 점검의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종합 상태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가 정상인지 확인</t>
    </r>
  </si>
  <si>
    <r>
      <rPr>
        <sz val="9"/>
        <rFont val="맑은 고딕"/>
        <family val="0"/>
        <charset val="1"/>
      </rPr>
      <t xml:space="preserve">4) </t>
    </r>
    <r>
      <rPr>
        <sz val="9"/>
        <rFont val="WenQuanYi Zen Hei"/>
        <family val="2"/>
      </rPr>
      <t xml:space="preserve">워드 리포트 — 매크로 </t>
    </r>
    <r>
      <rPr>
        <sz val="9"/>
        <rFont val="맑은 고딕"/>
        <family val="0"/>
        <charset val="1"/>
      </rPr>
      <t xml:space="preserve">[MakeWordReport] </t>
    </r>
    <r>
      <rPr>
        <sz val="9"/>
        <rFont val="WenQuanYi Zen Hei"/>
        <family val="2"/>
      </rPr>
      <t xml:space="preserve">실행 → 이 파일과 같은 폴더에 </t>
    </r>
    <r>
      <rPr>
        <sz val="9"/>
        <rFont val="맑은 고딕"/>
        <family val="0"/>
        <charset val="1"/>
      </rPr>
      <t xml:space="preserve">docx </t>
    </r>
    <r>
      <rPr>
        <sz val="9"/>
        <rFont val="WenQuanYi Zen Hei"/>
        <family val="2"/>
      </rPr>
      <t xml:space="preserve">생성</t>
    </r>
  </si>
  <si>
    <r>
      <rPr>
        <sz val="9"/>
        <rFont val="WenQuanYi Zen Hei"/>
        <family val="2"/>
      </rPr>
      <t xml:space="preserve">     매크로를 못 쓰면</t>
    </r>
    <r>
      <rPr>
        <sz val="9"/>
        <rFont val="맑은 고딕"/>
        <family val="0"/>
        <charset val="1"/>
      </rPr>
      <t xml:space="preserve">: '</t>
    </r>
    <r>
      <rPr>
        <sz val="9"/>
        <rFont val="WenQuanYi Zen Hei"/>
        <family val="2"/>
      </rPr>
      <t xml:space="preserve">요약</t>
    </r>
    <r>
      <rPr>
        <sz val="9"/>
        <rFont val="맑은 고딕"/>
        <family val="0"/>
        <charset val="1"/>
      </rPr>
      <t xml:space="preserve">', 'Top20' </t>
    </r>
    <r>
      <rPr>
        <sz val="9"/>
        <rFont val="WenQuanYi Zen Hei"/>
        <family val="2"/>
      </rPr>
      <t xml:space="preserve">시트의 표를 복사해 워드에 붙여넣기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원본 서식 유지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</si>
  <si>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담보 마스터가 바뀐 경우에만</t>
    </r>
    <r>
      <rPr>
        <sz val="9"/>
        <rFont val="맑은 고딕"/>
        <family val="0"/>
        <charset val="1"/>
      </rPr>
      <t xml:space="preserve">: code_master </t>
    </r>
    <r>
      <rPr>
        <sz val="9"/>
        <rFont val="WenQuanYi Zen Hei"/>
        <family val="2"/>
      </rPr>
      <t xml:space="preserve">시트 </t>
    </r>
    <r>
      <rPr>
        <sz val="9"/>
        <rFont val="맑은 고딕"/>
        <family val="0"/>
        <charset val="1"/>
      </rPr>
      <t xml:space="preserve">A~C</t>
    </r>
    <r>
      <rPr>
        <sz val="9"/>
        <rFont val="WenQuanYi Zen Hei"/>
        <family val="2"/>
      </rPr>
      <t xml:space="preserve">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담보코드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담보명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대급부명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교체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최대 </t>
    </r>
    <r>
      <rPr>
        <sz val="9"/>
        <rFont val="맑은 고딕"/>
        <family val="0"/>
        <charset val="1"/>
      </rPr>
      <t xml:space="preserve">1,000</t>
    </r>
    <r>
      <rPr>
        <sz val="9"/>
        <rFont val="WenQuanYi Zen Hei"/>
        <family val="2"/>
      </rPr>
      <t xml:space="preserve">개 자동 반영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</si>
  <si>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WenQuanYi Zen Hei"/>
        <family val="2"/>
      </rPr>
      <t xml:space="preserve">③ 데이터 점검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자동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</si>
  <si>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점검 항목</t>
  </si>
  <si>
    <t xml:space="preserve">결과</t>
  </si>
  <si>
    <t xml:space="preserve">상태</t>
  </si>
  <si>
    <t xml:space="preserve">문제일 때 조치</t>
  </si>
  <si>
    <t xml:space="preserve">기준월 입력 형식</t>
  </si>
  <si>
    <r>
      <rPr>
        <sz val="9"/>
        <rFont val="맑은 고딕"/>
        <family val="0"/>
        <charset val="1"/>
      </rPr>
      <t xml:space="preserve">202509</t>
    </r>
    <r>
      <rPr>
        <sz val="9"/>
        <rFont val="WenQuanYi Zen Hei"/>
        <family val="2"/>
      </rPr>
      <t xml:space="preserve">처럼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자리 숫자로 입력</t>
    </r>
  </si>
  <si>
    <r>
      <rPr>
        <sz val="9"/>
        <rFont val="맑은 고딕"/>
        <family val="0"/>
        <charset val="1"/>
      </rPr>
      <t xml:space="preserve">UY </t>
    </r>
    <r>
      <rPr>
        <sz val="9"/>
        <rFont val="WenQuanYi Zen Hei"/>
        <family val="2"/>
      </rPr>
      <t xml:space="preserve">계약 시작월 형식</t>
    </r>
  </si>
  <si>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자리 숫자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기준월보다 같거나 이전이어야 함</t>
    </r>
  </si>
  <si>
    <t xml:space="preserve">로데이터 행 수</t>
  </si>
  <si>
    <r>
      <rPr>
        <sz val="9"/>
        <rFont val="맑은 고딕"/>
        <family val="0"/>
        <charset val="1"/>
      </rPr>
      <t xml:space="preserve">raw_data </t>
    </r>
    <r>
      <rPr>
        <sz val="9"/>
        <rFont val="WenQuanYi Zen Hei"/>
        <family val="2"/>
      </rPr>
      <t xml:space="preserve">시트에 데이터가 없음 → </t>
    </r>
    <r>
      <rPr>
        <sz val="9"/>
        <rFont val="맑은 고딕"/>
        <family val="0"/>
        <charset val="1"/>
      </rPr>
      <t xml:space="preserve">2) </t>
    </r>
    <r>
      <rPr>
        <sz val="9"/>
        <rFont val="WenQuanYi Zen Hei"/>
        <family val="2"/>
      </rPr>
      <t xml:space="preserve">단계 실행</t>
    </r>
  </si>
  <si>
    <r>
      <rPr>
        <sz val="9"/>
        <rFont val="WenQuanYi Zen Hei"/>
        <family val="2"/>
      </rPr>
      <t xml:space="preserve">로데이터 열 수 </t>
    </r>
    <r>
      <rPr>
        <sz val="9"/>
        <rFont val="맑은 고딕"/>
        <family val="0"/>
        <charset val="1"/>
      </rPr>
      <t xml:space="preserve">(10</t>
    </r>
    <r>
      <rPr>
        <sz val="9"/>
        <rFont val="WenQuanYi Zen Hei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</si>
  <si>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원본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개 열 순서대로 </t>
    </r>
    <r>
      <rPr>
        <sz val="9"/>
        <rFont val="맑은 고딕"/>
        <family val="0"/>
        <charset val="1"/>
      </rPr>
      <t xml:space="preserve">A~J</t>
    </r>
    <r>
      <rPr>
        <sz val="9"/>
        <rFont val="WenQuanYi Zen Hei"/>
        <family val="2"/>
      </rPr>
      <t xml:space="preserve">열에 있어야 함</t>
    </r>
  </si>
  <si>
    <t xml:space="preserve">년월이 숫자가 아닌 행</t>
  </si>
  <si>
    <r>
      <rPr>
        <sz val="9"/>
        <rFont val="WenQuanYi Zen Hei"/>
        <family val="2"/>
      </rPr>
      <t xml:space="preserve">텍스트로 저장된 년월 → </t>
    </r>
    <r>
      <rPr>
        <sz val="9"/>
        <rFont val="맑은 고딕"/>
        <family val="0"/>
        <charset val="1"/>
      </rPr>
      <t xml:space="preserve">[LoadRawData]/[MakeWordReport] </t>
    </r>
    <r>
      <rPr>
        <sz val="9"/>
        <rFont val="WenQuanYi Zen Hei"/>
        <family val="2"/>
      </rPr>
      <t xml:space="preserve">매크로가 자동 변환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수동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데이터→텍스트 나누기→마침</t>
    </r>
    <r>
      <rPr>
        <sz val="9"/>
        <rFont val="맑은 고딕"/>
        <family val="0"/>
        <charset val="1"/>
      </rPr>
      <t xml:space="preserve">)</t>
    </r>
  </si>
  <si>
    <t xml:space="preserve">금액이 숫자가 아닌 칸</t>
  </si>
  <si>
    <r>
      <rPr>
        <sz val="9"/>
        <rFont val="WenQuanYi Zen Hei"/>
        <family val="2"/>
      </rPr>
      <t xml:space="preserve">위와 같음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빈칸이면 </t>
    </r>
    <r>
      <rPr>
        <sz val="9"/>
        <rFont val="맑은 고딕"/>
        <family val="0"/>
        <charset val="1"/>
      </rPr>
      <t xml:space="preserve">0 </t>
    </r>
    <r>
      <rPr>
        <sz val="9"/>
        <rFont val="WenQuanYi Zen Hei"/>
        <family val="2"/>
      </rPr>
      <t xml:space="preserve">입력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</si>
  <si>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년월 범위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열 순서 확인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</si>
  <si>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A</t>
    </r>
    <r>
      <rPr>
        <sz val="9"/>
        <rFont val="WenQuanYi Zen Hei"/>
        <family val="2"/>
      </rPr>
      <t xml:space="preserve">열</t>
    </r>
    <r>
      <rPr>
        <sz val="9"/>
        <rFont val="맑은 고딕"/>
        <family val="0"/>
        <charset val="1"/>
      </rPr>
      <t xml:space="preserve">=</t>
    </r>
    <r>
      <rPr>
        <sz val="9"/>
        <rFont val="WenQuanYi Zen Hei"/>
        <family val="2"/>
      </rPr>
      <t xml:space="preserve">계약년월</t>
    </r>
    <r>
      <rPr>
        <sz val="9"/>
        <rFont val="맑은 고딕"/>
        <family val="0"/>
        <charset val="1"/>
      </rPr>
      <t xml:space="preserve">, B</t>
    </r>
    <r>
      <rPr>
        <sz val="9"/>
        <rFont val="WenQuanYi Zen Hei"/>
        <family val="2"/>
      </rPr>
      <t xml:space="preserve">열</t>
    </r>
    <r>
      <rPr>
        <sz val="9"/>
        <rFont val="맑은 고딕"/>
        <family val="0"/>
        <charset val="1"/>
      </rPr>
      <t xml:space="preserve">=</t>
    </r>
    <r>
      <rPr>
        <sz val="9"/>
        <rFont val="WenQuanYi Zen Hei"/>
        <family val="2"/>
      </rPr>
      <t xml:space="preserve">마감년월이 맞는지 확인</t>
    </r>
  </si>
  <si>
    <t xml:space="preserve">기준월 마감 데이터 행 수</t>
  </si>
  <si>
    <t xml:space="preserve">기준월 입력값 또는 로데이터 기간 확인</t>
  </si>
  <si>
    <t xml:space="preserve">전년 동월 마감 데이터 행 수</t>
  </si>
  <si>
    <t xml:space="preserve">없으면 전년 대비 증감이 공란 → 전년 구간도 추출</t>
  </si>
  <si>
    <r>
      <rPr>
        <sz val="9"/>
        <rFont val="WenQuanYi Zen Hei"/>
        <family val="2"/>
      </rPr>
      <t xml:space="preserve">심사유형이 일반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간편 외 값인 행</t>
    </r>
  </si>
  <si>
    <r>
      <rPr>
        <sz val="9"/>
        <rFont val="WenQuanYi Zen Hei"/>
        <family val="2"/>
      </rPr>
      <t xml:space="preserve">심사유형별 표에서 빠짐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전사 합계에는 포함</t>
    </r>
    <r>
      <rPr>
        <sz val="9"/>
        <rFont val="맑은 고딕"/>
        <family val="0"/>
        <charset val="1"/>
      </rPr>
      <t xml:space="preserve">)</t>
    </r>
  </si>
  <si>
    <t xml:space="preserve">마스터에 없는 담보코드 행</t>
  </si>
  <si>
    <r>
      <rPr>
        <sz val="9"/>
        <rFont val="WenQuanYi Zen Hei"/>
        <family val="2"/>
      </rPr>
      <t xml:space="preserve">전사 합계엔 포함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담보별 </t>
    </r>
    <r>
      <rPr>
        <sz val="9"/>
        <rFont val="맑은 고딕"/>
        <family val="0"/>
        <charset val="1"/>
      </rPr>
      <t xml:space="preserve">Top20</t>
    </r>
    <r>
      <rPr>
        <sz val="9"/>
        <rFont val="WenQuanYi Zen Hei"/>
        <family val="2"/>
      </rPr>
      <t xml:space="preserve">엔 빠짐 → </t>
    </r>
    <r>
      <rPr>
        <sz val="9"/>
        <rFont val="맑은 고딕"/>
        <family val="0"/>
        <charset val="1"/>
      </rPr>
      <t xml:space="preserve">code_master</t>
    </r>
    <r>
      <rPr>
        <sz val="9"/>
        <rFont val="WenQuanYi Zen Hei"/>
        <family val="2"/>
      </rPr>
      <t xml:space="preserve">에 담보 추가</t>
    </r>
  </si>
  <si>
    <t xml:space="preserve">마스터 담보코드 중복</t>
  </si>
  <si>
    <r>
      <rPr>
        <sz val="9"/>
        <rFont val="맑은 고딕"/>
        <family val="0"/>
        <charset val="1"/>
      </rPr>
      <t xml:space="preserve">code_master</t>
    </r>
    <r>
      <rPr>
        <sz val="9"/>
        <rFont val="WenQuanYi Zen Hei"/>
        <family val="2"/>
      </rPr>
      <t xml:space="preserve">에서 중복 코드 제거</t>
    </r>
  </si>
  <si>
    <r>
      <rPr>
        <sz val="9"/>
        <rFont val="WenQuanYi Zen Hei"/>
        <family val="2"/>
      </rPr>
      <t xml:space="preserve">마스터 담보 수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최대 </t>
    </r>
    <r>
      <rPr>
        <sz val="9"/>
        <rFont val="맑은 고딕"/>
        <family val="0"/>
        <charset val="1"/>
      </rPr>
      <t xml:space="preserve">1,000)</t>
    </r>
  </si>
  <si>
    <r>
      <rPr>
        <sz val="9"/>
        <rFont val="맑은 고딕"/>
        <family val="0"/>
        <charset val="1"/>
      </rPr>
      <t xml:space="preserve">1,000</t>
    </r>
    <r>
      <rPr>
        <sz val="9"/>
        <rFont val="WenQuanYi Zen Hei"/>
        <family val="2"/>
      </rPr>
      <t xml:space="preserve">개 초과 시 템플릿 확장 필요</t>
    </r>
  </si>
  <si>
    <r>
      <rPr>
        <sz val="9"/>
        <rFont val="WenQuanYi Zen Hei"/>
        <family val="2"/>
      </rPr>
      <t xml:space="preserve">대급부 종류 수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최대 </t>
    </r>
    <r>
      <rPr>
        <sz val="9"/>
        <rFont val="맑은 고딕"/>
        <family val="0"/>
        <charset val="1"/>
      </rPr>
      <t xml:space="preserve">20)</t>
    </r>
  </si>
  <si>
    <r>
      <rPr>
        <sz val="9"/>
        <rFont val="맑은 고딕"/>
        <family val="0"/>
        <charset val="1"/>
      </rPr>
      <t xml:space="preserve">20</t>
    </r>
    <r>
      <rPr>
        <sz val="9"/>
        <rFont val="WenQuanYi Zen Hei"/>
        <family val="2"/>
      </rPr>
      <t xml:space="preserve">종 초과 시 템플릿 확장 필요</t>
    </r>
  </si>
  <si>
    <r>
      <rPr>
        <sz val="9"/>
        <rFont val="WenQuanYi Zen Hei"/>
        <family val="2"/>
      </rPr>
      <t xml:space="preserve">손해율 </t>
    </r>
    <r>
      <rPr>
        <sz val="9"/>
        <rFont val="맑은 고딕"/>
        <family val="0"/>
        <charset val="1"/>
      </rPr>
      <t xml:space="preserve">Top20 </t>
    </r>
    <r>
      <rPr>
        <sz val="9"/>
        <rFont val="WenQuanYi Zen Hei"/>
        <family val="2"/>
      </rPr>
      <t xml:space="preserve">대상 담보 수</t>
    </r>
  </si>
  <si>
    <r>
      <rPr>
        <sz val="9"/>
        <rFont val="맑은 고딕"/>
        <family val="0"/>
        <charset val="1"/>
      </rPr>
      <t xml:space="preserve">20</t>
    </r>
    <r>
      <rPr>
        <sz val="9"/>
        <rFont val="WenQuanYi Zen Hei"/>
        <family val="2"/>
      </rPr>
      <t xml:space="preserve">개 미만이면 최소 보험료 비중을 낮추기</t>
    </r>
  </si>
  <si>
    <t xml:space="preserve">종합 상태</t>
  </si>
  <si>
    <r>
      <rPr>
        <sz val="8.5"/>
        <color rgb="FF595959"/>
        <rFont val="WenQuanYi Zen Hei"/>
        <family val="2"/>
      </rPr>
      <t xml:space="preserve">정상이면 바로 보고서 생성</t>
    </r>
    <r>
      <rPr>
        <sz val="8.5"/>
        <color rgb="FF595959"/>
        <rFont val="맑은 고딕"/>
        <family val="0"/>
        <charset val="1"/>
      </rPr>
      <t xml:space="preserve">, '</t>
    </r>
    <r>
      <rPr>
        <sz val="8.5"/>
        <color rgb="FF595959"/>
        <rFont val="WenQuanYi Zen Hei"/>
        <family val="2"/>
      </rPr>
      <t xml:space="preserve">확인 필요</t>
    </r>
    <r>
      <rPr>
        <sz val="8.5"/>
        <color rgb="FF595959"/>
        <rFont val="맑은 고딕"/>
        <family val="0"/>
        <charset val="1"/>
      </rPr>
      <t xml:space="preserve">'</t>
    </r>
    <r>
      <rPr>
        <sz val="8.5"/>
        <color rgb="FF595959"/>
        <rFont val="WenQuanYi Zen Hei"/>
        <family val="2"/>
      </rPr>
      <t xml:space="preserve">는 내용 확인 후 진행 가능</t>
    </r>
    <r>
      <rPr>
        <sz val="8.5"/>
        <color rgb="FF595959"/>
        <rFont val="맑은 고딕"/>
        <family val="0"/>
        <charset val="1"/>
      </rPr>
      <t xml:space="preserve">, '</t>
    </r>
    <r>
      <rPr>
        <sz val="8.5"/>
        <color rgb="FF595959"/>
        <rFont val="WenQuanYi Zen Hei"/>
        <family val="2"/>
      </rPr>
      <t xml:space="preserve">오류</t>
    </r>
    <r>
      <rPr>
        <sz val="8.5"/>
        <color rgb="FF595959"/>
        <rFont val="맑은 고딕"/>
        <family val="0"/>
        <charset val="1"/>
      </rPr>
      <t xml:space="preserve">'</t>
    </r>
    <r>
      <rPr>
        <sz val="8.5"/>
        <color rgb="FF595959"/>
        <rFont val="WenQuanYi Zen Hei"/>
        <family val="2"/>
      </rPr>
      <t xml:space="preserve">는 반드시 조치</t>
    </r>
  </si>
  <si>
    <r>
      <rPr>
        <sz val="8.5"/>
        <color rgb="FF595959"/>
        <rFont val="WenQuanYi Zen Hei"/>
        <family val="2"/>
      </rPr>
      <t xml:space="preserve">※ 매크로 최초 </t>
    </r>
    <r>
      <rPr>
        <sz val="8.5"/>
        <color rgb="FF595959"/>
        <rFont val="맑은 고딕"/>
        <family val="0"/>
        <charset val="1"/>
      </rPr>
      <t xml:space="preserve">1</t>
    </r>
    <r>
      <rPr>
        <sz val="8.5"/>
        <color rgb="FF595959"/>
        <rFont val="WenQuanYi Zen Hei"/>
        <family val="2"/>
      </rPr>
      <t xml:space="preserve">회 설치</t>
    </r>
    <r>
      <rPr>
        <sz val="8.5"/>
        <color rgb="FF595959"/>
        <rFont val="맑은 고딕"/>
        <family val="0"/>
        <charset val="1"/>
      </rPr>
      <t xml:space="preserve">: Alt+F11 → </t>
    </r>
    <r>
      <rPr>
        <sz val="8.5"/>
        <color rgb="FF595959"/>
        <rFont val="WenQuanYi Zen Hei"/>
        <family val="2"/>
      </rPr>
      <t xml:space="preserve">파일 → 파일 가져오기 → </t>
    </r>
    <r>
      <rPr>
        <sz val="8.5"/>
        <color rgb="FF595959"/>
        <rFont val="맑은 고딕"/>
        <family val="0"/>
        <charset val="1"/>
      </rPr>
      <t xml:space="preserve">report_macro.bas → </t>
    </r>
    <r>
      <rPr>
        <sz val="8.5"/>
        <color rgb="FF595959"/>
        <rFont val="WenQuanYi Zen Hei"/>
        <family val="2"/>
      </rPr>
      <t xml:space="preserve">닫기 → </t>
    </r>
    <r>
      <rPr>
        <sz val="8.5"/>
        <color rgb="FF595959"/>
        <rFont val="맑은 고딕"/>
        <family val="0"/>
        <charset val="1"/>
      </rPr>
      <t xml:space="preserve">'Excel </t>
    </r>
    <r>
      <rPr>
        <sz val="8.5"/>
        <color rgb="FF595959"/>
        <rFont val="WenQuanYi Zen Hei"/>
        <family val="2"/>
      </rPr>
      <t xml:space="preserve">매크로 사용 통합 문서</t>
    </r>
    <r>
      <rPr>
        <sz val="8.5"/>
        <color rgb="FF595959"/>
        <rFont val="맑은 고딕"/>
        <family val="0"/>
        <charset val="1"/>
      </rPr>
      <t xml:space="preserve">(*.xlsm)'</t>
    </r>
    <r>
      <rPr>
        <sz val="8.5"/>
        <color rgb="FF595959"/>
        <rFont val="WenQuanYi Zen Hei"/>
        <family val="2"/>
      </rPr>
      <t xml:space="preserve">로 다른 이름 저장</t>
    </r>
    <r>
      <rPr>
        <sz val="8.5"/>
        <color rgb="FF595959"/>
        <rFont val="맑은 고딕"/>
        <family val="0"/>
        <charset val="1"/>
      </rPr>
      <t xml:space="preserve">. </t>
    </r>
    <r>
      <rPr>
        <sz val="8.5"/>
        <color rgb="FF595959"/>
        <rFont val="WenQuanYi Zen Hei"/>
        <family val="2"/>
      </rPr>
      <t xml:space="preserve">이후 </t>
    </r>
    <r>
      <rPr>
        <sz val="8.5"/>
        <color rgb="FF595959"/>
        <rFont val="맑은 고딕"/>
        <family val="0"/>
        <charset val="1"/>
      </rPr>
      <t xml:space="preserve">Alt+F8</t>
    </r>
    <r>
      <rPr>
        <sz val="8.5"/>
        <color rgb="FF595959"/>
        <rFont val="WenQuanYi Zen Hei"/>
        <family val="2"/>
      </rPr>
      <t xml:space="preserve">로 실행</t>
    </r>
    <r>
      <rPr>
        <sz val="8.5"/>
        <color rgb="FF595959"/>
        <rFont val="맑은 고딕"/>
        <family val="0"/>
        <charset val="1"/>
      </rPr>
      <t xml:space="preserve">.</t>
    </r>
  </si>
  <si>
    <r>
      <rPr>
        <sz val="8.5"/>
        <color rgb="FF595959"/>
        <rFont val="WenQuanYi Zen Hei"/>
        <family val="2"/>
      </rPr>
      <t xml:space="preserve">※ 손해율 </t>
    </r>
    <r>
      <rPr>
        <sz val="8.5"/>
        <color rgb="FF595959"/>
        <rFont val="맑은 고딕"/>
        <family val="0"/>
        <charset val="1"/>
      </rPr>
      <t xml:space="preserve">= (</t>
    </r>
    <r>
      <rPr>
        <sz val="8.5"/>
        <color rgb="FF595959"/>
        <rFont val="WenQuanYi Zen Hei"/>
        <family val="2"/>
      </rPr>
      <t xml:space="preserve">지급보험금 </t>
    </r>
    <r>
      <rPr>
        <sz val="8.5"/>
        <color rgb="FF595959"/>
        <rFont val="맑은 고딕"/>
        <family val="0"/>
        <charset val="1"/>
      </rPr>
      <t xml:space="preserve">+ </t>
    </r>
    <r>
      <rPr>
        <sz val="8.5"/>
        <color rgb="FF595959"/>
        <rFont val="WenQuanYi Zen Hei"/>
        <family val="2"/>
      </rPr>
      <t xml:space="preserve">지급비금변동분</t>
    </r>
    <r>
      <rPr>
        <sz val="8.5"/>
        <color rgb="FF595959"/>
        <rFont val="맑은 고딕"/>
        <family val="0"/>
        <charset val="1"/>
      </rPr>
      <t xml:space="preserve">) ÷ </t>
    </r>
    <r>
      <rPr>
        <sz val="8.5"/>
        <color rgb="FF595959"/>
        <rFont val="WenQuanYi Zen Hei"/>
        <family val="2"/>
      </rPr>
      <t xml:space="preserve">위험보험료</t>
    </r>
    <r>
      <rPr>
        <sz val="8.5"/>
        <color rgb="FF595959"/>
        <rFont val="맑은 고딕"/>
        <family val="0"/>
        <charset val="1"/>
      </rPr>
      <t xml:space="preserve">.  UY </t>
    </r>
    <r>
      <rPr>
        <sz val="8.5"/>
        <color rgb="FF595959"/>
        <rFont val="WenQuanYi Zen Hei"/>
        <family val="2"/>
      </rPr>
      <t xml:space="preserve">누적 </t>
    </r>
    <r>
      <rPr>
        <sz val="8.5"/>
        <color rgb="FF595959"/>
        <rFont val="맑은 고딕"/>
        <family val="0"/>
        <charset val="1"/>
      </rPr>
      <t xml:space="preserve">= </t>
    </r>
    <r>
      <rPr>
        <sz val="8.5"/>
        <color rgb="FF595959"/>
        <rFont val="WenQuanYi Zen Hei"/>
        <family val="2"/>
      </rPr>
      <t xml:space="preserve">계약년월이 </t>
    </r>
    <r>
      <rPr>
        <sz val="8.5"/>
        <color rgb="FF595959"/>
        <rFont val="맑은 고딕"/>
        <family val="0"/>
        <charset val="1"/>
      </rPr>
      <t xml:space="preserve">[UY </t>
    </r>
    <r>
      <rPr>
        <sz val="8.5"/>
        <color rgb="FF595959"/>
        <rFont val="WenQuanYi Zen Hei"/>
        <family val="2"/>
      </rPr>
      <t xml:space="preserve">시작월</t>
    </r>
    <r>
      <rPr>
        <sz val="8.5"/>
        <color rgb="FF595959"/>
        <rFont val="맑은 고딕"/>
        <family val="0"/>
        <charset val="1"/>
      </rPr>
      <t xml:space="preserve">~</t>
    </r>
    <r>
      <rPr>
        <sz val="8.5"/>
        <color rgb="FF595959"/>
        <rFont val="WenQuanYi Zen Hei"/>
        <family val="2"/>
      </rPr>
      <t xml:space="preserve">기준월</t>
    </r>
    <r>
      <rPr>
        <sz val="8.5"/>
        <color rgb="FF595959"/>
        <rFont val="맑은 고딕"/>
        <family val="0"/>
        <charset val="1"/>
      </rPr>
      <t xml:space="preserve">]</t>
    </r>
    <r>
      <rPr>
        <sz val="8.5"/>
        <color rgb="FF595959"/>
        <rFont val="WenQuanYi Zen Hei"/>
        <family val="2"/>
      </rPr>
      <t xml:space="preserve">이고 마감년월 ≤ 기준월인 실적 누적</t>
    </r>
    <r>
      <rPr>
        <sz val="8.5"/>
        <color rgb="FF595959"/>
        <rFont val="맑은 고딕"/>
        <family val="0"/>
        <charset val="1"/>
      </rPr>
      <t xml:space="preserve">.  CY </t>
    </r>
    <r>
      <rPr>
        <sz val="8.5"/>
        <color rgb="FF595959"/>
        <rFont val="WenQuanYi Zen Hei"/>
        <family val="2"/>
      </rPr>
      <t xml:space="preserve">당월 </t>
    </r>
    <r>
      <rPr>
        <sz val="8.5"/>
        <color rgb="FF595959"/>
        <rFont val="맑은 고딕"/>
        <family val="0"/>
        <charset val="1"/>
      </rPr>
      <t xml:space="preserve">= </t>
    </r>
    <r>
      <rPr>
        <sz val="8.5"/>
        <color rgb="FF595959"/>
        <rFont val="WenQuanYi Zen Hei"/>
        <family val="2"/>
      </rPr>
      <t xml:space="preserve">마감년월 </t>
    </r>
    <r>
      <rPr>
        <sz val="8.5"/>
        <color rgb="FF595959"/>
        <rFont val="맑은 고딕"/>
        <family val="0"/>
        <charset val="1"/>
      </rPr>
      <t xml:space="preserve">= </t>
    </r>
    <r>
      <rPr>
        <sz val="8.5"/>
        <color rgb="FF595959"/>
        <rFont val="WenQuanYi Zen Hei"/>
        <family val="2"/>
      </rPr>
      <t xml:space="preserve">기준월</t>
    </r>
    <r>
      <rPr>
        <sz val="8.5"/>
        <color rgb="FF595959"/>
        <rFont val="맑은 고딕"/>
        <family val="0"/>
        <charset val="1"/>
      </rPr>
      <t xml:space="preserve">.  </t>
    </r>
    <r>
      <rPr>
        <sz val="8.5"/>
        <color rgb="FF595959"/>
        <rFont val="WenQuanYi Zen Hei"/>
        <family val="2"/>
      </rPr>
      <t xml:space="preserve">전년 동기 </t>
    </r>
    <r>
      <rPr>
        <sz val="8.5"/>
        <color rgb="FF595959"/>
        <rFont val="맑은 고딕"/>
        <family val="0"/>
        <charset val="1"/>
      </rPr>
      <t xml:space="preserve">= 12</t>
    </r>
    <r>
      <rPr>
        <sz val="8.5"/>
        <color rgb="FF595959"/>
        <rFont val="WenQuanYi Zen Hei"/>
        <family val="2"/>
      </rPr>
      <t xml:space="preserve">개월 전 같은 구간</t>
    </r>
    <r>
      <rPr>
        <sz val="8.5"/>
        <color rgb="FF595959"/>
        <rFont val="맑은 고딕"/>
        <family val="0"/>
        <charset val="1"/>
      </rPr>
      <t xml:space="preserve">.</t>
    </r>
  </si>
  <si>
    <r>
      <rPr>
        <sz val="8.5"/>
        <color rgb="FF595959"/>
        <rFont val="WenQuanYi Zen Hei"/>
        <family val="2"/>
      </rPr>
      <t xml:space="preserve">금액 단위</t>
    </r>
    <r>
      <rPr>
        <sz val="8.5"/>
        <color rgb="FF595959"/>
        <rFont val="맑은 고딕"/>
        <family val="0"/>
        <charset val="1"/>
      </rPr>
      <t xml:space="preserve">: </t>
    </r>
    <r>
      <rPr>
        <sz val="8.5"/>
        <color rgb="FF595959"/>
        <rFont val="WenQuanYi Zen Hei"/>
        <family val="2"/>
      </rPr>
      <t xml:space="preserve">백만원  </t>
    </r>
    <r>
      <rPr>
        <sz val="8.5"/>
        <color rgb="FF595959"/>
        <rFont val="맑은 고딕"/>
        <family val="0"/>
        <charset val="1"/>
      </rPr>
      <t xml:space="preserve">|  </t>
    </r>
    <r>
      <rPr>
        <sz val="8.5"/>
        <color rgb="FF595959"/>
        <rFont val="WenQuanYi Zen Hei"/>
        <family val="2"/>
      </rPr>
      <t xml:space="preserve">손해율 </t>
    </r>
    <r>
      <rPr>
        <sz val="8.5"/>
        <color rgb="FF595959"/>
        <rFont val="맑은 고딕"/>
        <family val="0"/>
        <charset val="1"/>
      </rPr>
      <t xml:space="preserve">= (</t>
    </r>
    <r>
      <rPr>
        <sz val="8.5"/>
        <color rgb="FF595959"/>
        <rFont val="WenQuanYi Zen Hei"/>
        <family val="2"/>
      </rPr>
      <t xml:space="preserve">지급보험금 </t>
    </r>
    <r>
      <rPr>
        <sz val="8.5"/>
        <color rgb="FF595959"/>
        <rFont val="맑은 고딕"/>
        <family val="0"/>
        <charset val="1"/>
      </rPr>
      <t xml:space="preserve">+ </t>
    </r>
    <r>
      <rPr>
        <sz val="8.5"/>
        <color rgb="FF595959"/>
        <rFont val="WenQuanYi Zen Hei"/>
        <family val="2"/>
      </rPr>
      <t xml:space="preserve">지급비금변동분</t>
    </r>
    <r>
      <rPr>
        <sz val="8.5"/>
        <color rgb="FF595959"/>
        <rFont val="맑은 고딕"/>
        <family val="0"/>
        <charset val="1"/>
      </rPr>
      <t xml:space="preserve">) ÷ </t>
    </r>
    <r>
      <rPr>
        <sz val="8.5"/>
        <color rgb="FF595959"/>
        <rFont val="WenQuanYi Zen Hei"/>
        <family val="2"/>
      </rPr>
      <t xml:space="preserve">위험보험료  </t>
    </r>
    <r>
      <rPr>
        <sz val="8.5"/>
        <color rgb="FF595959"/>
        <rFont val="맑은 고딕"/>
        <family val="0"/>
        <charset val="1"/>
      </rPr>
      <t xml:space="preserve">|  </t>
    </r>
    <r>
      <rPr>
        <sz val="8.5"/>
        <color rgb="FF595959"/>
        <rFont val="WenQuanYi Zen Hei"/>
        <family val="2"/>
      </rPr>
      <t xml:space="preserve">증감</t>
    </r>
    <r>
      <rPr>
        <sz val="8.5"/>
        <color rgb="FF595959"/>
        <rFont val="맑은 고딕"/>
        <family val="0"/>
        <charset val="1"/>
      </rPr>
      <t xml:space="preserve">(p): </t>
    </r>
    <r>
      <rPr>
        <sz val="8.5"/>
        <color rgb="FF595959"/>
        <rFont val="WenQuanYi Zen Hei"/>
        <family val="2"/>
      </rPr>
      <t xml:space="preserve">빨강 악화 </t>
    </r>
    <r>
      <rPr>
        <sz val="8.5"/>
        <color rgb="FF595959"/>
        <rFont val="맑은 고딕"/>
        <family val="0"/>
        <charset val="1"/>
      </rPr>
      <t xml:space="preserve">/ </t>
    </r>
    <r>
      <rPr>
        <sz val="8.5"/>
        <color rgb="FF595959"/>
        <rFont val="WenQuanYi Zen Hei"/>
        <family val="2"/>
      </rPr>
      <t xml:space="preserve">파랑 개선</t>
    </r>
  </si>
  <si>
    <r>
      <rPr>
        <b val="true"/>
        <sz val="11"/>
        <color rgb="FF1F3864"/>
        <rFont val="맑은 고딕"/>
        <family val="0"/>
        <charset val="1"/>
      </rPr>
      <t xml:space="preserve">1. </t>
    </r>
    <r>
      <rPr>
        <b val="true"/>
        <sz val="11"/>
        <color rgb="FF1F3864"/>
        <rFont val="WenQuanYi Zen Hei"/>
        <family val="2"/>
      </rPr>
      <t xml:space="preserve">핵심 요약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전사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</si>
  <si>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구분</t>
  </si>
  <si>
    <t xml:space="preserve">위험보험료</t>
  </si>
  <si>
    <t xml:space="preserve">손해액</t>
  </si>
  <si>
    <t xml:space="preserve">손해율</t>
  </si>
  <si>
    <t xml:space="preserve">전년 손해율</t>
  </si>
  <si>
    <t xml:space="preserve">위험보험료 증감률</t>
  </si>
  <si>
    <r>
      <rPr>
        <b val="true"/>
        <sz val="9"/>
        <color rgb="FFFFFFFF"/>
        <rFont val="WenQuanYi Zen Hei"/>
        <family val="2"/>
      </rPr>
      <t xml:space="preserve">손해율 증감</t>
    </r>
    <r>
      <rPr>
        <b val="true"/>
        <sz val="9"/>
        <color rgb="FFFFFFFF"/>
        <rFont val="맑은 고딕"/>
        <family val="0"/>
        <charset val="1"/>
      </rPr>
      <t xml:space="preserve">(p)</t>
    </r>
  </si>
  <si>
    <r>
      <rPr>
        <sz val="9"/>
        <rFont val="맑은 고딕"/>
        <family val="0"/>
        <charset val="1"/>
      </rPr>
      <t xml:space="preserve">UY </t>
    </r>
    <r>
      <rPr>
        <sz val="9"/>
        <rFont val="WenQuanYi Zen Hei"/>
        <family val="2"/>
      </rPr>
      <t xml:space="preserve">누적</t>
    </r>
  </si>
  <si>
    <r>
      <rPr>
        <sz val="9"/>
        <rFont val="맑은 고딕"/>
        <family val="0"/>
        <charset val="1"/>
      </rPr>
      <t xml:space="preserve">CY </t>
    </r>
    <r>
      <rPr>
        <sz val="9"/>
        <rFont val="WenQuanYi Zen Hei"/>
        <family val="2"/>
      </rPr>
      <t xml:space="preserve">당월</t>
    </r>
  </si>
  <si>
    <r>
      <rPr>
        <b val="true"/>
        <sz val="10"/>
        <color rgb="FF1F3864"/>
        <rFont val="맑은 고딕"/>
        <family val="0"/>
        <charset val="1"/>
      </rPr>
      <t xml:space="preserve">2-1. </t>
    </r>
    <r>
      <rPr>
        <b val="true"/>
        <sz val="10"/>
        <color rgb="FF1F3864"/>
        <rFont val="WenQuanYi Zen Hei"/>
        <family val="2"/>
      </rPr>
      <t xml:space="preserve">심사유형별</t>
    </r>
  </si>
  <si>
    <t xml:space="preserve">심사유형</t>
  </si>
  <si>
    <t xml:space="preserve">일반</t>
  </si>
  <si>
    <t xml:space="preserve">간편</t>
  </si>
  <si>
    <r>
      <rPr>
        <b val="true"/>
        <sz val="10"/>
        <color rgb="FF1F3864"/>
        <rFont val="맑은 고딕"/>
        <family val="0"/>
        <charset val="1"/>
      </rPr>
      <t xml:space="preserve">2-2. </t>
    </r>
    <r>
      <rPr>
        <b val="true"/>
        <sz val="10"/>
        <color rgb="FF1F3864"/>
        <rFont val="WenQuanYi Zen Hei"/>
        <family val="2"/>
      </rPr>
      <t xml:space="preserve">대급부별</t>
    </r>
  </si>
  <si>
    <t xml:space="preserve">대급부명</t>
  </si>
  <si>
    <r>
      <rPr>
        <b val="true"/>
        <sz val="10"/>
        <color rgb="FF1F3864"/>
        <rFont val="맑은 고딕"/>
        <family val="0"/>
        <charset val="1"/>
      </rPr>
      <t xml:space="preserve">3-1. </t>
    </r>
    <r>
      <rPr>
        <b val="true"/>
        <sz val="10"/>
        <color rgb="FF1F3864"/>
        <rFont val="WenQuanYi Zen Hei"/>
        <family val="2"/>
      </rPr>
      <t xml:space="preserve">심사유형별</t>
    </r>
  </si>
  <si>
    <r>
      <rPr>
        <b val="true"/>
        <sz val="10"/>
        <color rgb="FF1F3864"/>
        <rFont val="맑은 고딕"/>
        <family val="0"/>
        <charset val="1"/>
      </rPr>
      <t xml:space="preserve">3-2. </t>
    </r>
    <r>
      <rPr>
        <b val="true"/>
        <sz val="10"/>
        <color rgb="FF1F3864"/>
        <rFont val="WenQuanYi Zen Hei"/>
        <family val="2"/>
      </rPr>
      <t xml:space="preserve">대급부별</t>
    </r>
  </si>
  <si>
    <r>
      <rPr>
        <b val="true"/>
        <sz val="16"/>
        <color rgb="FF1F3864"/>
        <rFont val="WenQuanYi Zen Hei"/>
        <family val="2"/>
      </rPr>
      <t xml:space="preserve">담보별 </t>
    </r>
    <r>
      <rPr>
        <b val="true"/>
        <sz val="16"/>
        <color rgb="FF1F3864"/>
        <rFont val="맑은 고딕"/>
        <family val="0"/>
        <charset val="1"/>
      </rPr>
      <t xml:space="preserve">Top 20  (</t>
    </r>
    <r>
      <rPr>
        <b val="true"/>
        <sz val="16"/>
        <color rgb="FF1F3864"/>
        <rFont val="WenQuanYi Zen Hei"/>
        <family val="2"/>
      </rPr>
      <t xml:space="preserve">금액 단위</t>
    </r>
    <r>
      <rPr>
        <b val="true"/>
        <sz val="16"/>
        <color rgb="FF1F3864"/>
        <rFont val="맑은 고딕"/>
        <family val="0"/>
        <charset val="1"/>
      </rPr>
      <t xml:space="preserve">: </t>
    </r>
    <r>
      <rPr>
        <b val="true"/>
        <sz val="16"/>
        <color rgb="FF1F3864"/>
        <rFont val="WenQuanYi Zen Hei"/>
        <family val="2"/>
      </rPr>
      <t xml:space="preserve">백만원</t>
    </r>
    <r>
      <rPr>
        <b val="true"/>
        <sz val="16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</si>
  <si>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UY </t>
    </r>
    <r>
      <rPr>
        <b val="true"/>
        <sz val="11"/>
        <color rgb="FF1F3864"/>
        <rFont val="WenQuanYi Zen Hei"/>
        <family val="2"/>
      </rPr>
      <t xml:space="preserve">누적 </t>
    </r>
    <r>
      <rPr>
        <b val="true"/>
        <sz val="11"/>
        <color rgb="FF1F3864"/>
        <rFont val="맑은 고딕"/>
        <family val="0"/>
        <charset val="1"/>
      </rPr>
      <t xml:space="preserve">· </t>
    </r>
    <r>
      <rPr>
        <b val="true"/>
        <sz val="11"/>
        <color rgb="FF1F3864"/>
        <rFont val="WenQuanYi Zen Hei"/>
        <family val="2"/>
      </rPr>
      <t xml:space="preserve">위험보험료 상위 </t>
    </r>
    <r>
      <rPr>
        <b val="true"/>
        <sz val="11"/>
        <color rgb="FF1F3864"/>
        <rFont val="맑은 고딕"/>
        <family val="0"/>
        <charset val="1"/>
      </rPr>
      <t xml:space="preserve">20 </t>
    </r>
    <r>
      <rPr>
        <b val="true"/>
        <sz val="11"/>
        <color rgb="FF1F3864"/>
        <rFont val="WenQuanYi Zen Hei"/>
        <family val="2"/>
      </rPr>
      <t xml:space="preserve">담보</t>
    </r>
  </si>
  <si>
    <t xml:space="preserve">순위</t>
  </si>
  <si>
    <t xml:space="preserve">담보코드</t>
  </si>
  <si>
    <t xml:space="preserve">담보명</t>
  </si>
  <si>
    <r>
      <rPr>
        <b val="true"/>
        <sz val="9"/>
        <color rgb="FFFFFFFF"/>
        <rFont val="WenQuanYi Zen Hei"/>
        <family val="2"/>
      </rPr>
      <t xml:space="preserve">손해율</t>
    </r>
    <r>
      <rPr>
        <b val="true"/>
        <sz val="9"/>
        <color rgb="FFFFFFFF"/>
        <rFont val="맑은 고딕"/>
        <family val="0"/>
        <charset val="1"/>
      </rPr>
      <t xml:space="preserve">(%)</t>
    </r>
  </si>
  <si>
    <r>
      <rPr>
        <b val="true"/>
        <sz val="9"/>
        <color rgb="FFFFFFFF"/>
        <rFont val="WenQuanYi Zen Hei"/>
        <family val="2"/>
      </rPr>
      <t xml:space="preserve">전동기 대비 증감</t>
    </r>
    <r>
      <rPr>
        <b val="true"/>
        <sz val="9"/>
        <color rgb="FFFFFFFF"/>
        <rFont val="맑은 고딕"/>
        <family val="0"/>
        <charset val="1"/>
      </rPr>
      <t xml:space="preserve">(p)</t>
    </r>
  </si>
  <si>
    <r>
      <rPr>
        <b val="true"/>
        <sz val="11"/>
        <color rgb="FF1F3864"/>
        <rFont val="맑은 고딕"/>
        <family val="0"/>
        <charset val="1"/>
      </rPr>
      <t xml:space="preserve">UY </t>
    </r>
    <r>
      <rPr>
        <b val="true"/>
        <sz val="11"/>
        <color rgb="FF1F3864"/>
        <rFont val="WenQuanYi Zen Hei"/>
        <family val="2"/>
      </rPr>
      <t xml:space="preserve">누적 </t>
    </r>
    <r>
      <rPr>
        <b val="true"/>
        <sz val="11"/>
        <color rgb="FF1F3864"/>
        <rFont val="맑은 고딕"/>
        <family val="0"/>
        <charset val="1"/>
      </rPr>
      <t xml:space="preserve">· </t>
    </r>
    <r>
      <rPr>
        <b val="true"/>
        <sz val="11"/>
        <color rgb="FF1F3864"/>
        <rFont val="WenQuanYi Zen Hei"/>
        <family val="2"/>
      </rPr>
      <t xml:space="preserve">손해율 상위 </t>
    </r>
    <r>
      <rPr>
        <b val="true"/>
        <sz val="11"/>
        <color rgb="FF1F3864"/>
        <rFont val="맑은 고딕"/>
        <family val="0"/>
        <charset val="1"/>
      </rPr>
      <t xml:space="preserve">20 </t>
    </r>
    <r>
      <rPr>
        <b val="true"/>
        <sz val="11"/>
        <color rgb="FF1F3864"/>
        <rFont val="WenQuanYi Zen Hei"/>
        <family val="2"/>
      </rPr>
      <t xml:space="preserve">담보</t>
    </r>
  </si>
  <si>
    <r>
      <rPr>
        <b val="true"/>
        <sz val="11"/>
        <color rgb="FF1F3864"/>
        <rFont val="맑은 고딕"/>
        <family val="0"/>
        <charset val="1"/>
      </rPr>
      <t xml:space="preserve">CY </t>
    </r>
    <r>
      <rPr>
        <b val="true"/>
        <sz val="11"/>
        <color rgb="FF1F3864"/>
        <rFont val="WenQuanYi Zen Hei"/>
        <family val="2"/>
      </rPr>
      <t xml:space="preserve">당월 </t>
    </r>
    <r>
      <rPr>
        <b val="true"/>
        <sz val="11"/>
        <color rgb="FF1F3864"/>
        <rFont val="맑은 고딕"/>
        <family val="0"/>
        <charset val="1"/>
      </rPr>
      <t xml:space="preserve">· </t>
    </r>
    <r>
      <rPr>
        <b val="true"/>
        <sz val="11"/>
        <color rgb="FF1F3864"/>
        <rFont val="WenQuanYi Zen Hei"/>
        <family val="2"/>
      </rPr>
      <t xml:space="preserve">위험보험료 상위 </t>
    </r>
    <r>
      <rPr>
        <b val="true"/>
        <sz val="11"/>
        <color rgb="FF1F3864"/>
        <rFont val="맑은 고딕"/>
        <family val="0"/>
        <charset val="1"/>
      </rPr>
      <t xml:space="preserve">20 </t>
    </r>
    <r>
      <rPr>
        <b val="true"/>
        <sz val="11"/>
        <color rgb="FF1F3864"/>
        <rFont val="WenQuanYi Zen Hei"/>
        <family val="2"/>
      </rPr>
      <t xml:space="preserve">담보</t>
    </r>
  </si>
  <si>
    <r>
      <rPr>
        <b val="true"/>
        <sz val="11"/>
        <color rgb="FF1F3864"/>
        <rFont val="맑은 고딕"/>
        <family val="0"/>
        <charset val="1"/>
      </rPr>
      <t xml:space="preserve">CY </t>
    </r>
    <r>
      <rPr>
        <b val="true"/>
        <sz val="11"/>
        <color rgb="FF1F3864"/>
        <rFont val="WenQuanYi Zen Hei"/>
        <family val="2"/>
      </rPr>
      <t xml:space="preserve">당월 </t>
    </r>
    <r>
      <rPr>
        <b val="true"/>
        <sz val="11"/>
        <color rgb="FF1F3864"/>
        <rFont val="맑은 고딕"/>
        <family val="0"/>
        <charset val="1"/>
      </rPr>
      <t xml:space="preserve">· </t>
    </r>
    <r>
      <rPr>
        <b val="true"/>
        <sz val="11"/>
        <color rgb="FF1F3864"/>
        <rFont val="WenQuanYi Zen Hei"/>
        <family val="2"/>
      </rPr>
      <t xml:space="preserve">손해율 상위 </t>
    </r>
    <r>
      <rPr>
        <b val="true"/>
        <sz val="11"/>
        <color rgb="FF1F3864"/>
        <rFont val="맑은 고딕"/>
        <family val="0"/>
        <charset val="1"/>
      </rPr>
      <t xml:space="preserve">20 </t>
    </r>
    <r>
      <rPr>
        <b val="true"/>
        <sz val="11"/>
        <color rgb="FF1F3864"/>
        <rFont val="WenQuanYi Zen Hei"/>
        <family val="2"/>
      </rPr>
      <t xml:space="preserve">담보</t>
    </r>
  </si>
  <si>
    <t xml:space="preserve">계약년월</t>
  </si>
  <si>
    <t xml:space="preserve">마감년월</t>
  </si>
  <si>
    <t xml:space="preserve">주상품코드</t>
  </si>
  <si>
    <t xml:space="preserve">특약상품코드</t>
  </si>
  <si>
    <t xml:space="preserve">경과개월수</t>
  </si>
  <si>
    <r>
      <rPr>
        <b val="true"/>
        <sz val="9"/>
        <color rgb="FFFFFFFF"/>
        <rFont val="WenQuanYi Zen Hei"/>
        <family val="2"/>
      </rPr>
      <t xml:space="preserve">심사유형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일반</t>
    </r>
    <r>
      <rPr>
        <b val="true"/>
        <sz val="9"/>
        <color rgb="FFFFFFFF"/>
        <rFont val="맑은 고딕"/>
        <family val="0"/>
        <charset val="1"/>
      </rPr>
      <t xml:space="preserve">.</t>
    </r>
    <r>
      <rPr>
        <b val="true"/>
        <sz val="9"/>
        <color rgb="FFFFFFFF"/>
        <rFont val="WenQuanYi Zen Hei"/>
        <family val="2"/>
      </rPr>
      <t xml:space="preserve">간편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</si>
  <si>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위험보험료 합계</t>
  </si>
  <si>
    <t xml:space="preserve">지급보험금합계</t>
  </si>
  <si>
    <t xml:space="preserve">지급비금변동분 합계</t>
  </si>
  <si>
    <t xml:space="preserve">MP008</t>
  </si>
  <si>
    <t xml:space="preserve">RP0063</t>
  </si>
  <si>
    <t xml:space="preserve">CV0001</t>
  </si>
  <si>
    <t xml:space="preserve">MP013</t>
  </si>
  <si>
    <t xml:space="preserve">RP0083</t>
  </si>
  <si>
    <t xml:space="preserve">CV0002</t>
  </si>
  <si>
    <t xml:space="preserve">MP002</t>
  </si>
  <si>
    <t xml:space="preserve">RP0029</t>
  </si>
  <si>
    <t xml:space="preserve">CV0003</t>
  </si>
  <si>
    <t xml:space="preserve">RP0078</t>
  </si>
  <si>
    <t xml:space="preserve">CV0004</t>
  </si>
  <si>
    <t xml:space="preserve">MP009</t>
  </si>
  <si>
    <t xml:space="preserve">RP0054</t>
  </si>
  <si>
    <t xml:space="preserve">CV0005</t>
  </si>
  <si>
    <t xml:space="preserve">MP014</t>
  </si>
  <si>
    <t xml:space="preserve">RP0170</t>
  </si>
  <si>
    <t xml:space="preserve">CV0006</t>
  </si>
  <si>
    <t xml:space="preserve">MP007</t>
  </si>
  <si>
    <t xml:space="preserve">RP0172</t>
  </si>
  <si>
    <t xml:space="preserve">CV0007</t>
  </si>
  <si>
    <t xml:space="preserve">MP012</t>
  </si>
  <si>
    <t xml:space="preserve">RP0001</t>
  </si>
  <si>
    <t xml:space="preserve">CV0008</t>
  </si>
  <si>
    <t xml:space="preserve">RP0120</t>
  </si>
  <si>
    <t xml:space="preserve">CV0009</t>
  </si>
  <si>
    <t xml:space="preserve">RP0128</t>
  </si>
  <si>
    <t xml:space="preserve">CV0010</t>
  </si>
  <si>
    <t xml:space="preserve">RP0076</t>
  </si>
  <si>
    <t xml:space="preserve">CV0011</t>
  </si>
  <si>
    <t xml:space="preserve">MP011</t>
  </si>
  <si>
    <t xml:space="preserve">RP0094</t>
  </si>
  <si>
    <t xml:space="preserve">CV0012</t>
  </si>
  <si>
    <t xml:space="preserve">RP0158</t>
  </si>
  <si>
    <t xml:space="preserve">CV0013</t>
  </si>
  <si>
    <t xml:space="preserve">CV0014</t>
  </si>
  <si>
    <t xml:space="preserve">RP0013</t>
  </si>
  <si>
    <t xml:space="preserve">CV0015</t>
  </si>
  <si>
    <t xml:space="preserve">RP0075</t>
  </si>
  <si>
    <t xml:space="preserve">CV0016</t>
  </si>
  <si>
    <t xml:space="preserve">RP0051</t>
  </si>
  <si>
    <t xml:space="preserve">CV0017</t>
  </si>
  <si>
    <t xml:space="preserve">MP010</t>
  </si>
  <si>
    <t xml:space="preserve">RP0077</t>
  </si>
  <si>
    <t xml:space="preserve">CV0018</t>
  </si>
  <si>
    <t xml:space="preserve">RP0046</t>
  </si>
  <si>
    <t xml:space="preserve">CV0019</t>
  </si>
  <si>
    <t xml:space="preserve">RP0030</t>
  </si>
  <si>
    <t xml:space="preserve">CV0020</t>
  </si>
  <si>
    <t xml:space="preserve">RP0197</t>
  </si>
  <si>
    <t xml:space="preserve">CV0021</t>
  </si>
  <si>
    <t xml:space="preserve">RP0026</t>
  </si>
  <si>
    <t xml:space="preserve">CV0022</t>
  </si>
  <si>
    <t xml:space="preserve">RP0141</t>
  </si>
  <si>
    <t xml:space="preserve">CV0023</t>
  </si>
  <si>
    <t xml:space="preserve">MP005</t>
  </si>
  <si>
    <t xml:space="preserve">RP0143</t>
  </si>
  <si>
    <t xml:space="preserve">CV0024</t>
  </si>
  <si>
    <t xml:space="preserve">MP001</t>
  </si>
  <si>
    <t xml:space="preserve">RP0123</t>
  </si>
  <si>
    <t xml:space="preserve">CV0025</t>
  </si>
  <si>
    <t xml:space="preserve">RP0182</t>
  </si>
  <si>
    <t xml:space="preserve">CV0026</t>
  </si>
  <si>
    <t xml:space="preserve">CV0027</t>
  </si>
  <si>
    <t xml:space="preserve">MP015</t>
  </si>
  <si>
    <t xml:space="preserve">RP0061</t>
  </si>
  <si>
    <t xml:space="preserve">CV0028</t>
  </si>
  <si>
    <t xml:space="preserve">RP0037</t>
  </si>
  <si>
    <t xml:space="preserve">CV0029</t>
  </si>
  <si>
    <t xml:space="preserve">RP0115</t>
  </si>
  <si>
    <t xml:space="preserve">CV0030</t>
  </si>
  <si>
    <t xml:space="preserve">RP0127</t>
  </si>
  <si>
    <t xml:space="preserve">CV0031</t>
  </si>
  <si>
    <t xml:space="preserve">RP0179</t>
  </si>
  <si>
    <t xml:space="preserve">CV0032</t>
  </si>
  <si>
    <t xml:space="preserve">CV0033</t>
  </si>
  <si>
    <t xml:space="preserve">RP0047</t>
  </si>
  <si>
    <t xml:space="preserve">CV0034</t>
  </si>
  <si>
    <t xml:space="preserve">RP0184</t>
  </si>
  <si>
    <t xml:space="preserve">CV0035</t>
  </si>
  <si>
    <t xml:space="preserve">RP0134</t>
  </si>
  <si>
    <t xml:space="preserve">CV0036</t>
  </si>
  <si>
    <t xml:space="preserve">RP0153</t>
  </si>
  <si>
    <t xml:space="preserve">CV0037</t>
  </si>
  <si>
    <t xml:space="preserve">MP003</t>
  </si>
  <si>
    <t xml:space="preserve">RP0089</t>
  </si>
  <si>
    <t xml:space="preserve">CV0038</t>
  </si>
  <si>
    <t xml:space="preserve">RP0090</t>
  </si>
  <si>
    <t xml:space="preserve">CV0039</t>
  </si>
  <si>
    <t xml:space="preserve">CV0040</t>
  </si>
  <si>
    <t xml:space="preserve">MP004</t>
  </si>
  <si>
    <t xml:space="preserve">RP0150</t>
  </si>
  <si>
    <t xml:space="preserve">CV0041</t>
  </si>
  <si>
    <t xml:space="preserve">RP0042</t>
  </si>
  <si>
    <t xml:space="preserve">CV0042</t>
  </si>
  <si>
    <t xml:space="preserve">RP0195</t>
  </si>
  <si>
    <t xml:space="preserve">CV0043</t>
  </si>
  <si>
    <t xml:space="preserve">RP0036</t>
  </si>
  <si>
    <t xml:space="preserve">CV0044</t>
  </si>
  <si>
    <t xml:space="preserve">RP0092</t>
  </si>
  <si>
    <t xml:space="preserve">CV0045</t>
  </si>
  <si>
    <t xml:space="preserve">CV0046</t>
  </si>
  <si>
    <t xml:space="preserve">CV0047</t>
  </si>
  <si>
    <t xml:space="preserve">MP006</t>
  </si>
  <si>
    <t xml:space="preserve">RP0136</t>
  </si>
  <si>
    <t xml:space="preserve">CV0048</t>
  </si>
  <si>
    <t xml:space="preserve">RP0183</t>
  </si>
  <si>
    <t xml:space="preserve">CV0049</t>
  </si>
  <si>
    <t xml:space="preserve">CV0050</t>
  </si>
  <si>
    <t xml:space="preserve">RP0050</t>
  </si>
  <si>
    <t xml:space="preserve">CV0051</t>
  </si>
  <si>
    <t xml:space="preserve">CV0052</t>
  </si>
  <si>
    <t xml:space="preserve">RP0177</t>
  </si>
  <si>
    <t xml:space="preserve">CV0053</t>
  </si>
  <si>
    <t xml:space="preserve">RP0098</t>
  </si>
  <si>
    <t xml:space="preserve">CV0054</t>
  </si>
  <si>
    <t xml:space="preserve">RP0020</t>
  </si>
  <si>
    <t xml:space="preserve">CV0055</t>
  </si>
  <si>
    <t xml:space="preserve">RP0165</t>
  </si>
  <si>
    <t xml:space="preserve">CV0056</t>
  </si>
  <si>
    <t xml:space="preserve">RP0130</t>
  </si>
  <si>
    <t xml:space="preserve">CV0057</t>
  </si>
  <si>
    <t xml:space="preserve">RP0006</t>
  </si>
  <si>
    <t xml:space="preserve">CV0058</t>
  </si>
  <si>
    <t xml:space="preserve">RP0156</t>
  </si>
  <si>
    <t xml:space="preserve">CV0059</t>
  </si>
  <si>
    <t xml:space="preserve">RP0121</t>
  </si>
  <si>
    <t xml:space="preserve">CV0060</t>
  </si>
  <si>
    <t xml:space="preserve">CV0061</t>
  </si>
  <si>
    <t xml:space="preserve">RP0173</t>
  </si>
  <si>
    <t xml:space="preserve">CV0062</t>
  </si>
  <si>
    <t xml:space="preserve">RP0099</t>
  </si>
  <si>
    <t xml:space="preserve">CV0063</t>
  </si>
  <si>
    <t xml:space="preserve">CV0064</t>
  </si>
  <si>
    <t xml:space="preserve">CV0065</t>
  </si>
  <si>
    <t xml:space="preserve">RP0040</t>
  </si>
  <si>
    <t xml:space="preserve">CV0066</t>
  </si>
  <si>
    <t xml:space="preserve">RP0031</t>
  </si>
  <si>
    <t xml:space="preserve">CV0067</t>
  </si>
  <si>
    <t xml:space="preserve">RP0168</t>
  </si>
  <si>
    <t xml:space="preserve">CV0068</t>
  </si>
  <si>
    <t xml:space="preserve">RP0043</t>
  </si>
  <si>
    <t xml:space="preserve">CV0069</t>
  </si>
  <si>
    <t xml:space="preserve">RP0101</t>
  </si>
  <si>
    <t xml:space="preserve">CV0070</t>
  </si>
  <si>
    <t xml:space="preserve">CV0071</t>
  </si>
  <si>
    <t xml:space="preserve">CV0072</t>
  </si>
  <si>
    <t xml:space="preserve">RP0119</t>
  </si>
  <si>
    <t xml:space="preserve">CV0073</t>
  </si>
  <si>
    <t xml:space="preserve">RP0160</t>
  </si>
  <si>
    <t xml:space="preserve">CV0074</t>
  </si>
  <si>
    <t xml:space="preserve">RP0088</t>
  </si>
  <si>
    <t xml:space="preserve">CV0075</t>
  </si>
  <si>
    <t xml:space="preserve">RP0028</t>
  </si>
  <si>
    <t xml:space="preserve">CV0076</t>
  </si>
  <si>
    <t xml:space="preserve">RP0049</t>
  </si>
  <si>
    <t xml:space="preserve">CV0077</t>
  </si>
  <si>
    <t xml:space="preserve">RP0033</t>
  </si>
  <si>
    <t xml:space="preserve">CV0078</t>
  </si>
  <si>
    <t xml:space="preserve">RP0176</t>
  </si>
  <si>
    <t xml:space="preserve">CV0079</t>
  </si>
  <si>
    <t xml:space="preserve">RP0064</t>
  </si>
  <si>
    <t xml:space="preserve">CV0080</t>
  </si>
  <si>
    <t xml:space="preserve">CV0081</t>
  </si>
  <si>
    <t xml:space="preserve">RP0015</t>
  </si>
  <si>
    <t xml:space="preserve">CV0082</t>
  </si>
  <si>
    <t xml:space="preserve">CV0083</t>
  </si>
  <si>
    <t xml:space="preserve">CV0084</t>
  </si>
  <si>
    <t xml:space="preserve">RP0082</t>
  </si>
  <si>
    <t xml:space="preserve">CV0085</t>
  </si>
  <si>
    <t xml:space="preserve">CV0086</t>
  </si>
  <si>
    <t xml:space="preserve">CV0087</t>
  </si>
  <si>
    <t xml:space="preserve">CV0088</t>
  </si>
  <si>
    <t xml:space="preserve">RP0146</t>
  </si>
  <si>
    <t xml:space="preserve">CV0089</t>
  </si>
  <si>
    <t xml:space="preserve">RP0014</t>
  </si>
  <si>
    <t xml:space="preserve">CV0090</t>
  </si>
  <si>
    <t xml:space="preserve">CV0091</t>
  </si>
  <si>
    <t xml:space="preserve">CV0092</t>
  </si>
  <si>
    <t xml:space="preserve">RP0004</t>
  </si>
  <si>
    <t xml:space="preserve">CV0093</t>
  </si>
  <si>
    <t xml:space="preserve">RP0106</t>
  </si>
  <si>
    <t xml:space="preserve">CV0094</t>
  </si>
  <si>
    <t xml:space="preserve">RP0192</t>
  </si>
  <si>
    <t xml:space="preserve">CV0095</t>
  </si>
  <si>
    <t xml:space="preserve">CV0096</t>
  </si>
  <si>
    <t xml:space="preserve">RP0163</t>
  </si>
  <si>
    <t xml:space="preserve">CV0097</t>
  </si>
  <si>
    <t xml:space="preserve">RP0108</t>
  </si>
  <si>
    <t xml:space="preserve">CV0098</t>
  </si>
  <si>
    <t xml:space="preserve">RP0144</t>
  </si>
  <si>
    <t xml:space="preserve">CV0099</t>
  </si>
  <si>
    <t xml:space="preserve">CV0100</t>
  </si>
  <si>
    <t xml:space="preserve">CV0101</t>
  </si>
  <si>
    <t xml:space="preserve">RP0003</t>
  </si>
  <si>
    <t xml:space="preserve">CV0102</t>
  </si>
  <si>
    <t xml:space="preserve">RP0181</t>
  </si>
  <si>
    <t xml:space="preserve">CV0103</t>
  </si>
  <si>
    <t xml:space="preserve">RP0131</t>
  </si>
  <si>
    <t xml:space="preserve">CV0104</t>
  </si>
  <si>
    <t xml:space="preserve">RP0068</t>
  </si>
  <si>
    <t xml:space="preserve">CV0105</t>
  </si>
  <si>
    <t xml:space="preserve">RP0002</t>
  </si>
  <si>
    <t xml:space="preserve">CV0106</t>
  </si>
  <si>
    <t xml:space="preserve">RP0122</t>
  </si>
  <si>
    <t xml:space="preserve">CV0107</t>
  </si>
  <si>
    <t xml:space="preserve">RP0018</t>
  </si>
  <si>
    <t xml:space="preserve">CV0108</t>
  </si>
  <si>
    <t xml:space="preserve">CV0109</t>
  </si>
  <si>
    <t xml:space="preserve">RP0154</t>
  </si>
  <si>
    <t xml:space="preserve">CV0110</t>
  </si>
  <si>
    <t xml:space="preserve">CV0111</t>
  </si>
  <si>
    <t xml:space="preserve">RP0048</t>
  </si>
  <si>
    <t xml:space="preserve">CV0112</t>
  </si>
  <si>
    <t xml:space="preserve">RP0045</t>
  </si>
  <si>
    <t xml:space="preserve">CV0113</t>
  </si>
  <si>
    <t xml:space="preserve">CV0114</t>
  </si>
  <si>
    <t xml:space="preserve">RP0023</t>
  </si>
  <si>
    <t xml:space="preserve">CV0115</t>
  </si>
  <si>
    <t xml:space="preserve">CV0116</t>
  </si>
  <si>
    <t xml:space="preserve">RP0132</t>
  </si>
  <si>
    <t xml:space="preserve">CV0117</t>
  </si>
  <si>
    <t xml:space="preserve">CV0118</t>
  </si>
  <si>
    <t xml:space="preserve">CV0119</t>
  </si>
  <si>
    <t xml:space="preserve">RP0164</t>
  </si>
  <si>
    <t xml:space="preserve">CV0120</t>
  </si>
  <si>
    <t xml:space="preserve">RP0152</t>
  </si>
  <si>
    <t xml:space="preserve">CV0121</t>
  </si>
  <si>
    <t xml:space="preserve">CV0122</t>
  </si>
  <si>
    <t xml:space="preserve">CV0123</t>
  </si>
  <si>
    <t xml:space="preserve">RP0186</t>
  </si>
  <si>
    <t xml:space="preserve">CV0124</t>
  </si>
  <si>
    <t xml:space="preserve">RP0041</t>
  </si>
  <si>
    <t xml:space="preserve">CV0125</t>
  </si>
  <si>
    <t xml:space="preserve">RP0093</t>
  </si>
  <si>
    <t xml:space="preserve">CV0126</t>
  </si>
  <si>
    <t xml:space="preserve">RP0091</t>
  </si>
  <si>
    <t xml:space="preserve">CV0127</t>
  </si>
  <si>
    <t xml:space="preserve">RP0149</t>
  </si>
  <si>
    <t xml:space="preserve">CV0128</t>
  </si>
  <si>
    <t xml:space="preserve">RP0109</t>
  </si>
  <si>
    <t xml:space="preserve">CV0129</t>
  </si>
  <si>
    <t xml:space="preserve">CV0130</t>
  </si>
  <si>
    <t xml:space="preserve">CV0131</t>
  </si>
  <si>
    <t xml:space="preserve">CV0132</t>
  </si>
  <si>
    <t xml:space="preserve">RP0175</t>
  </si>
  <si>
    <t xml:space="preserve">CV0133</t>
  </si>
  <si>
    <t xml:space="preserve">RP0034</t>
  </si>
  <si>
    <t xml:space="preserve">CV0134</t>
  </si>
  <si>
    <t xml:space="preserve">CV0135</t>
  </si>
  <si>
    <t xml:space="preserve">CV0136</t>
  </si>
  <si>
    <t xml:space="preserve">CV0137</t>
  </si>
  <si>
    <t xml:space="preserve">CV0138</t>
  </si>
  <si>
    <t xml:space="preserve">CV0139</t>
  </si>
  <si>
    <t xml:space="preserve">CV0140</t>
  </si>
  <si>
    <t xml:space="preserve">CV0141</t>
  </si>
  <si>
    <t xml:space="preserve">RP0180</t>
  </si>
  <si>
    <t xml:space="preserve">CV0142</t>
  </si>
  <si>
    <t xml:space="preserve">RP0010</t>
  </si>
  <si>
    <t xml:space="preserve">CV0143</t>
  </si>
  <si>
    <t xml:space="preserve">RP0053</t>
  </si>
  <si>
    <t xml:space="preserve">CV0144</t>
  </si>
  <si>
    <t xml:space="preserve">RP0017</t>
  </si>
  <si>
    <t xml:space="preserve">CV0145</t>
  </si>
  <si>
    <t xml:space="preserve">CV0146</t>
  </si>
  <si>
    <t xml:space="preserve">CV0147</t>
  </si>
  <si>
    <t xml:space="preserve">RP0124</t>
  </si>
  <si>
    <t xml:space="preserve">CV0148</t>
  </si>
  <si>
    <t xml:space="preserve">RP0052</t>
  </si>
  <si>
    <t xml:space="preserve">CV0149</t>
  </si>
  <si>
    <t xml:space="preserve">RP0032</t>
  </si>
  <si>
    <t xml:space="preserve">CV0150</t>
  </si>
  <si>
    <t xml:space="preserve">CV0151</t>
  </si>
  <si>
    <t xml:space="preserve">RP0187</t>
  </si>
  <si>
    <t xml:space="preserve">CV0152</t>
  </si>
  <si>
    <t xml:space="preserve">RP0190</t>
  </si>
  <si>
    <t xml:space="preserve">CV0153</t>
  </si>
  <si>
    <t xml:space="preserve">CV0154</t>
  </si>
  <si>
    <t xml:space="preserve">RP0039</t>
  </si>
  <si>
    <t xml:space="preserve">CV0155</t>
  </si>
  <si>
    <t xml:space="preserve">RP0011</t>
  </si>
  <si>
    <t xml:space="preserve">CV0156</t>
  </si>
  <si>
    <t xml:space="preserve">RP0191</t>
  </si>
  <si>
    <t xml:space="preserve">CV0157</t>
  </si>
  <si>
    <t xml:space="preserve">CV0158</t>
  </si>
  <si>
    <t xml:space="preserve">CV0159</t>
  </si>
  <si>
    <t xml:space="preserve">RP0058</t>
  </si>
  <si>
    <t xml:space="preserve">CV0160</t>
  </si>
  <si>
    <t xml:space="preserve">CV0161</t>
  </si>
  <si>
    <t xml:space="preserve">RP0012</t>
  </si>
  <si>
    <t xml:space="preserve">CV0162</t>
  </si>
  <si>
    <t xml:space="preserve">RP0135</t>
  </si>
  <si>
    <t xml:space="preserve">CV0163</t>
  </si>
  <si>
    <t xml:space="preserve">RP0116</t>
  </si>
  <si>
    <t xml:space="preserve">CV0164</t>
  </si>
  <si>
    <t xml:space="preserve">RP0066</t>
  </si>
  <si>
    <t xml:space="preserve">CV0165</t>
  </si>
  <si>
    <t xml:space="preserve">RP0142</t>
  </si>
  <si>
    <t xml:space="preserve">CV0166</t>
  </si>
  <si>
    <t xml:space="preserve">RP0129</t>
  </si>
  <si>
    <t xml:space="preserve">CV0167</t>
  </si>
  <si>
    <t xml:space="preserve">CV0168</t>
  </si>
  <si>
    <t xml:space="preserve">RP0038</t>
  </si>
  <si>
    <t xml:space="preserve">CV0169</t>
  </si>
  <si>
    <t xml:space="preserve">RP0005</t>
  </si>
  <si>
    <t xml:space="preserve">CV0170</t>
  </si>
  <si>
    <t xml:space="preserve">CV0171</t>
  </si>
  <si>
    <t xml:space="preserve">RP0056</t>
  </si>
  <si>
    <t xml:space="preserve">CV0172</t>
  </si>
  <si>
    <t xml:space="preserve">CV0173</t>
  </si>
  <si>
    <t xml:space="preserve">CV0174</t>
  </si>
  <si>
    <t xml:space="preserve">CV0175</t>
  </si>
  <si>
    <t xml:space="preserve">CV0176</t>
  </si>
  <si>
    <t xml:space="preserve">CV0177</t>
  </si>
  <si>
    <t xml:space="preserve">CV0178</t>
  </si>
  <si>
    <t xml:space="preserve">CV0179</t>
  </si>
  <si>
    <t xml:space="preserve">CV0180</t>
  </si>
  <si>
    <t xml:space="preserve">CV0181</t>
  </si>
  <si>
    <t xml:space="preserve">RP0095</t>
  </si>
  <si>
    <t xml:space="preserve">CV0182</t>
  </si>
  <si>
    <t xml:space="preserve">RP0126</t>
  </si>
  <si>
    <t xml:space="preserve">CV0183</t>
  </si>
  <si>
    <t xml:space="preserve">CV0184</t>
  </si>
  <si>
    <t xml:space="preserve">CV0185</t>
  </si>
  <si>
    <t xml:space="preserve">CV0186</t>
  </si>
  <si>
    <t xml:space="preserve">CV0187</t>
  </si>
  <si>
    <t xml:space="preserve">RP0162</t>
  </si>
  <si>
    <t xml:space="preserve">CV0188</t>
  </si>
  <si>
    <t xml:space="preserve">CV0189</t>
  </si>
  <si>
    <t xml:space="preserve">RP0199</t>
  </si>
  <si>
    <t xml:space="preserve">CV0190</t>
  </si>
  <si>
    <t xml:space="preserve">RP0055</t>
  </si>
  <si>
    <t xml:space="preserve">CV0191</t>
  </si>
  <si>
    <t xml:space="preserve">CV0192</t>
  </si>
  <si>
    <t xml:space="preserve">CV0193</t>
  </si>
  <si>
    <t xml:space="preserve">CV0194</t>
  </si>
  <si>
    <t xml:space="preserve">RP0067</t>
  </si>
  <si>
    <t xml:space="preserve">CV0195</t>
  </si>
  <si>
    <t xml:space="preserve">CV0196</t>
  </si>
  <si>
    <t xml:space="preserve">CV0197</t>
  </si>
  <si>
    <t xml:space="preserve">CV0198</t>
  </si>
  <si>
    <t xml:space="preserve">CV0199</t>
  </si>
  <si>
    <t xml:space="preserve">CV0200</t>
  </si>
  <si>
    <t xml:space="preserve">CV0201</t>
  </si>
  <si>
    <t xml:space="preserve">RP0137</t>
  </si>
  <si>
    <t xml:space="preserve">CV0202</t>
  </si>
  <si>
    <t xml:space="preserve">CV0203</t>
  </si>
  <si>
    <t xml:space="preserve">CV0204</t>
  </si>
  <si>
    <t xml:space="preserve">CV0205</t>
  </si>
  <si>
    <t xml:space="preserve">CV0206</t>
  </si>
  <si>
    <t xml:space="preserve">CV0207</t>
  </si>
  <si>
    <t xml:space="preserve">RP0125</t>
  </si>
  <si>
    <t xml:space="preserve">CV0208</t>
  </si>
  <si>
    <t xml:space="preserve">RP0138</t>
  </si>
  <si>
    <t xml:space="preserve">CV0209</t>
  </si>
  <si>
    <t xml:space="preserve">CV0210</t>
  </si>
  <si>
    <t xml:space="preserve">RP0188</t>
  </si>
  <si>
    <t xml:space="preserve">CV0211</t>
  </si>
  <si>
    <t xml:space="preserve">RP0025</t>
  </si>
  <si>
    <t xml:space="preserve">CV0212</t>
  </si>
  <si>
    <t xml:space="preserve">RP0085</t>
  </si>
  <si>
    <t xml:space="preserve">CV0213</t>
  </si>
  <si>
    <t xml:space="preserve">CV0214</t>
  </si>
  <si>
    <t xml:space="preserve">CV0215</t>
  </si>
  <si>
    <t xml:space="preserve">CV0216</t>
  </si>
  <si>
    <t xml:space="preserve">CV0217</t>
  </si>
  <si>
    <t xml:space="preserve">CV0218</t>
  </si>
  <si>
    <t xml:space="preserve">RP0009</t>
  </si>
  <si>
    <t xml:space="preserve">CV0219</t>
  </si>
  <si>
    <t xml:space="preserve">CV0220</t>
  </si>
  <si>
    <t xml:space="preserve">CV0221</t>
  </si>
  <si>
    <t xml:space="preserve">CV0222</t>
  </si>
  <si>
    <t xml:space="preserve">CV0223</t>
  </si>
  <si>
    <t xml:space="preserve">RP0114</t>
  </si>
  <si>
    <t xml:space="preserve">CV0224</t>
  </si>
  <si>
    <t xml:space="preserve">CV0225</t>
  </si>
  <si>
    <t xml:space="preserve">RP0112</t>
  </si>
  <si>
    <t xml:space="preserve">CV0226</t>
  </si>
  <si>
    <t xml:space="preserve">CV0227</t>
  </si>
  <si>
    <t xml:space="preserve">CV0228</t>
  </si>
  <si>
    <t xml:space="preserve">RP0155</t>
  </si>
  <si>
    <t xml:space="preserve">CV0229</t>
  </si>
  <si>
    <t xml:space="preserve">RP0008</t>
  </si>
  <si>
    <t xml:space="preserve">CV0230</t>
  </si>
  <si>
    <t xml:space="preserve">CV0231</t>
  </si>
  <si>
    <t xml:space="preserve">CV0232</t>
  </si>
  <si>
    <t xml:space="preserve">CV0233</t>
  </si>
  <si>
    <t xml:space="preserve">CV0234</t>
  </si>
  <si>
    <t xml:space="preserve">RP0035</t>
  </si>
  <si>
    <t xml:space="preserve">CV0235</t>
  </si>
  <si>
    <t xml:space="preserve">CV0236</t>
  </si>
  <si>
    <t xml:space="preserve">CV0237</t>
  </si>
  <si>
    <t xml:space="preserve">CV0238</t>
  </si>
  <si>
    <t xml:space="preserve">CV0239</t>
  </si>
  <si>
    <t xml:space="preserve">CV0240</t>
  </si>
  <si>
    <t xml:space="preserve">CV0241</t>
  </si>
  <si>
    <t xml:space="preserve">RP0081</t>
  </si>
  <si>
    <t xml:space="preserve">CV0242</t>
  </si>
  <si>
    <t xml:space="preserve">CV0243</t>
  </si>
  <si>
    <t xml:space="preserve">RP0007</t>
  </si>
  <si>
    <t xml:space="preserve">CV0244</t>
  </si>
  <si>
    <t xml:space="preserve">RP0147</t>
  </si>
  <si>
    <t xml:space="preserve">CV0245</t>
  </si>
  <si>
    <t xml:space="preserve">CV0246</t>
  </si>
  <si>
    <t xml:space="preserve">CV0247</t>
  </si>
  <si>
    <t xml:space="preserve">CV0248</t>
  </si>
  <si>
    <t xml:space="preserve">RP0171</t>
  </si>
  <si>
    <t xml:space="preserve">CV0249</t>
  </si>
  <si>
    <t xml:space="preserve">RP0059</t>
  </si>
  <si>
    <t xml:space="preserve">CV0250</t>
  </si>
  <si>
    <t xml:space="preserve">CV0251</t>
  </si>
  <si>
    <t xml:space="preserve">CV0252</t>
  </si>
  <si>
    <t xml:space="preserve">CV0253</t>
  </si>
  <si>
    <t xml:space="preserve">CV0254</t>
  </si>
  <si>
    <t xml:space="preserve">CV0255</t>
  </si>
  <si>
    <t xml:space="preserve">RP0060</t>
  </si>
  <si>
    <t xml:space="preserve">CV0256</t>
  </si>
  <si>
    <t xml:space="preserve">RP0071</t>
  </si>
  <si>
    <t xml:space="preserve">CV0257</t>
  </si>
  <si>
    <t xml:space="preserve">RP0161</t>
  </si>
  <si>
    <t xml:space="preserve">CV0258</t>
  </si>
  <si>
    <t xml:space="preserve">CV0259</t>
  </si>
  <si>
    <t xml:space="preserve">RP0079</t>
  </si>
  <si>
    <t xml:space="preserve">CV0260</t>
  </si>
  <si>
    <t xml:space="preserve">CV0261</t>
  </si>
  <si>
    <t xml:space="preserve">RP0097</t>
  </si>
  <si>
    <t xml:space="preserve">CV0262</t>
  </si>
  <si>
    <t xml:space="preserve">CV0263</t>
  </si>
  <si>
    <t xml:space="preserve">CV0264</t>
  </si>
  <si>
    <t xml:space="preserve">CV0265</t>
  </si>
  <si>
    <t xml:space="preserve">CV0266</t>
  </si>
  <si>
    <t xml:space="preserve">CV0267</t>
  </si>
  <si>
    <t xml:space="preserve">CV0268</t>
  </si>
  <si>
    <t xml:space="preserve">CV0269</t>
  </si>
  <si>
    <t xml:space="preserve">CV0270</t>
  </si>
  <si>
    <t xml:space="preserve">CV0271</t>
  </si>
  <si>
    <t xml:space="preserve">CV0272</t>
  </si>
  <si>
    <t xml:space="preserve">RP0196</t>
  </si>
  <si>
    <t xml:space="preserve">CV0273</t>
  </si>
  <si>
    <t xml:space="preserve">RP0024</t>
  </si>
  <si>
    <t xml:space="preserve">CV0274</t>
  </si>
  <si>
    <t xml:space="preserve">CV0275</t>
  </si>
  <si>
    <t xml:space="preserve">CV0276</t>
  </si>
  <si>
    <t xml:space="preserve">CV0277</t>
  </si>
  <si>
    <t xml:space="preserve">CV0278</t>
  </si>
  <si>
    <t xml:space="preserve">CV0279</t>
  </si>
  <si>
    <t xml:space="preserve">RP0016</t>
  </si>
  <si>
    <t xml:space="preserve">CV0280</t>
  </si>
  <si>
    <t xml:space="preserve">CV0281</t>
  </si>
  <si>
    <t xml:space="preserve">CV0282</t>
  </si>
  <si>
    <t xml:space="preserve">CV0283</t>
  </si>
  <si>
    <t xml:space="preserve">CV0284</t>
  </si>
  <si>
    <t xml:space="preserve">CV0285</t>
  </si>
  <si>
    <t xml:space="preserve">CV0286</t>
  </si>
  <si>
    <t xml:space="preserve">CV0287</t>
  </si>
  <si>
    <t xml:space="preserve">CV0288</t>
  </si>
  <si>
    <t xml:space="preserve">CV0289</t>
  </si>
  <si>
    <t xml:space="preserve">CV0290</t>
  </si>
  <si>
    <t xml:space="preserve">CV0291</t>
  </si>
  <si>
    <t xml:space="preserve">CV0292</t>
  </si>
  <si>
    <t xml:space="preserve">CV0293</t>
  </si>
  <si>
    <t xml:space="preserve">CV0294</t>
  </si>
  <si>
    <t xml:space="preserve">CV0295</t>
  </si>
  <si>
    <t xml:space="preserve">CV0296</t>
  </si>
  <si>
    <t xml:space="preserve">CV0297</t>
  </si>
  <si>
    <t xml:space="preserve">CV0298</t>
  </si>
  <si>
    <t xml:space="preserve">CV0299</t>
  </si>
  <si>
    <t xml:space="preserve">RP0096</t>
  </si>
  <si>
    <t xml:space="preserve">CV0300</t>
  </si>
  <si>
    <t xml:space="preserve">CV0301</t>
  </si>
  <si>
    <t xml:space="preserve">CV0302</t>
  </si>
  <si>
    <t xml:space="preserve">CV0303</t>
  </si>
  <si>
    <t xml:space="preserve">CV0304</t>
  </si>
  <si>
    <t xml:space="preserve">CV0305</t>
  </si>
  <si>
    <t xml:space="preserve">CV0306</t>
  </si>
  <si>
    <t xml:space="preserve">RP0073</t>
  </si>
  <si>
    <t xml:space="preserve">CV0307</t>
  </si>
  <si>
    <t xml:space="preserve">RP0139</t>
  </si>
  <si>
    <t xml:space="preserve">CV0308</t>
  </si>
  <si>
    <t xml:space="preserve">CV0309</t>
  </si>
  <si>
    <t xml:space="preserve">CV0310</t>
  </si>
  <si>
    <t xml:space="preserve">CV0311</t>
  </si>
  <si>
    <t xml:space="preserve">CV0312</t>
  </si>
  <si>
    <t xml:space="preserve">CV0313</t>
  </si>
  <si>
    <t xml:space="preserve">CV0314</t>
  </si>
  <si>
    <t xml:space="preserve">CV0315</t>
  </si>
  <si>
    <t xml:space="preserve">CV0316</t>
  </si>
  <si>
    <t xml:space="preserve">CV0317</t>
  </si>
  <si>
    <t xml:space="preserve">CV0318</t>
  </si>
  <si>
    <t xml:space="preserve">CV0319</t>
  </si>
  <si>
    <t xml:space="preserve">CV0320</t>
  </si>
  <si>
    <t xml:space="preserve">CV0321</t>
  </si>
  <si>
    <t xml:space="preserve">RP0198</t>
  </si>
  <si>
    <t xml:space="preserve">CV0322</t>
  </si>
  <si>
    <t xml:space="preserve">CV0323</t>
  </si>
  <si>
    <t xml:space="preserve">CV0324</t>
  </si>
  <si>
    <t xml:space="preserve">RP0145</t>
  </si>
  <si>
    <t xml:space="preserve">CV0325</t>
  </si>
  <si>
    <t xml:space="preserve">CV0326</t>
  </si>
  <si>
    <t xml:space="preserve">CV0327</t>
  </si>
  <si>
    <t xml:space="preserve">CV0328</t>
  </si>
  <si>
    <t xml:space="preserve">CV0329</t>
  </si>
  <si>
    <t xml:space="preserve">CV0330</t>
  </si>
  <si>
    <t xml:space="preserve">CV0331</t>
  </si>
  <si>
    <t xml:space="preserve">CV0332</t>
  </si>
  <si>
    <t xml:space="preserve">CV0333</t>
  </si>
  <si>
    <t xml:space="preserve">CV0334</t>
  </si>
  <si>
    <t xml:space="preserve">CV0335</t>
  </si>
  <si>
    <t xml:space="preserve">CV0336</t>
  </si>
  <si>
    <t xml:space="preserve">RP0111</t>
  </si>
  <si>
    <t xml:space="preserve">CV0337</t>
  </si>
  <si>
    <t xml:space="preserve">CV0338</t>
  </si>
  <si>
    <t xml:space="preserve">RP0140</t>
  </si>
  <si>
    <t xml:space="preserve">CV0339</t>
  </si>
  <si>
    <t xml:space="preserve">RP0044</t>
  </si>
  <si>
    <t xml:space="preserve">CV0340</t>
  </si>
  <si>
    <t xml:space="preserve">CV0341</t>
  </si>
  <si>
    <t xml:space="preserve">CV0342</t>
  </si>
  <si>
    <t xml:space="preserve">CV0343</t>
  </si>
  <si>
    <t xml:space="preserve">CV0344</t>
  </si>
  <si>
    <t xml:space="preserve">CV0345</t>
  </si>
  <si>
    <t xml:space="preserve">CV0346</t>
  </si>
  <si>
    <t xml:space="preserve">RP0019</t>
  </si>
  <si>
    <t xml:space="preserve">CV0347</t>
  </si>
  <si>
    <t xml:space="preserve">RP0113</t>
  </si>
  <si>
    <t xml:space="preserve">CV0348</t>
  </si>
  <si>
    <t xml:space="preserve">CV0349</t>
  </si>
  <si>
    <t xml:space="preserve">CV0350</t>
  </si>
  <si>
    <t xml:space="preserve">CV0351</t>
  </si>
  <si>
    <t xml:space="preserve">RP0107</t>
  </si>
  <si>
    <t xml:space="preserve">CV0352</t>
  </si>
  <si>
    <t xml:space="preserve">CV0353</t>
  </si>
  <si>
    <t xml:space="preserve">RP0062</t>
  </si>
  <si>
    <t xml:space="preserve">CV0354</t>
  </si>
  <si>
    <t xml:space="preserve">CV0355</t>
  </si>
  <si>
    <t xml:space="preserve">CV0356</t>
  </si>
  <si>
    <t xml:space="preserve">CV0357</t>
  </si>
  <si>
    <t xml:space="preserve">RP0148</t>
  </si>
  <si>
    <t xml:space="preserve">CV0358</t>
  </si>
  <si>
    <t xml:space="preserve">CV0359</t>
  </si>
  <si>
    <t xml:space="preserve">RP0105</t>
  </si>
  <si>
    <t xml:space="preserve">CV0360</t>
  </si>
  <si>
    <t xml:space="preserve">RP0185</t>
  </si>
  <si>
    <t xml:space="preserve">CV0361</t>
  </si>
  <si>
    <t xml:space="preserve">RP0169</t>
  </si>
  <si>
    <t xml:space="preserve">CV0362</t>
  </si>
  <si>
    <t xml:space="preserve">CV0363</t>
  </si>
  <si>
    <t xml:space="preserve">CV0364</t>
  </si>
  <si>
    <t xml:space="preserve">CV0365</t>
  </si>
  <si>
    <t xml:space="preserve">CV0366</t>
  </si>
  <si>
    <t xml:space="preserve">CV0367</t>
  </si>
  <si>
    <t xml:space="preserve">CV0368</t>
  </si>
  <si>
    <t xml:space="preserve">RP0022</t>
  </si>
  <si>
    <t xml:space="preserve">CV0369</t>
  </si>
  <si>
    <t xml:space="preserve">CV0370</t>
  </si>
  <si>
    <t xml:space="preserve">CV0371</t>
  </si>
  <si>
    <t xml:space="preserve">CV0372</t>
  </si>
  <si>
    <t xml:space="preserve">RP0070</t>
  </si>
  <si>
    <t xml:space="preserve">CV0373</t>
  </si>
  <si>
    <t xml:space="preserve">CV0374</t>
  </si>
  <si>
    <t xml:space="preserve">CV0375</t>
  </si>
  <si>
    <t xml:space="preserve">RP0194</t>
  </si>
  <si>
    <t xml:space="preserve">CV0376</t>
  </si>
  <si>
    <t xml:space="preserve">CV0377</t>
  </si>
  <si>
    <t xml:space="preserve">CV0378</t>
  </si>
  <si>
    <t xml:space="preserve">RP0118</t>
  </si>
  <si>
    <t xml:space="preserve">CV0379</t>
  </si>
  <si>
    <t xml:space="preserve">CV0380</t>
  </si>
  <si>
    <t xml:space="preserve">CV0381</t>
  </si>
  <si>
    <t xml:space="preserve">CV0382</t>
  </si>
  <si>
    <t xml:space="preserve">CV0383</t>
  </si>
  <si>
    <t xml:space="preserve">CV0384</t>
  </si>
  <si>
    <t xml:space="preserve">CV0385</t>
  </si>
  <si>
    <t xml:space="preserve">CV0386</t>
  </si>
  <si>
    <t xml:space="preserve">CV0387</t>
  </si>
  <si>
    <t xml:space="preserve">CV0388</t>
  </si>
  <si>
    <t xml:space="preserve">CV0389</t>
  </si>
  <si>
    <t xml:space="preserve">CV0390</t>
  </si>
  <si>
    <t xml:space="preserve">CV0391</t>
  </si>
  <si>
    <t xml:space="preserve">RP0167</t>
  </si>
  <si>
    <t xml:space="preserve">CV0392</t>
  </si>
  <si>
    <t xml:space="preserve">CV0393</t>
  </si>
  <si>
    <t xml:space="preserve">CV0394</t>
  </si>
  <si>
    <t xml:space="preserve">CV0395</t>
  </si>
  <si>
    <t xml:space="preserve">CV0396</t>
  </si>
  <si>
    <t xml:space="preserve">CV0397</t>
  </si>
  <si>
    <t xml:space="preserve">CV0398</t>
  </si>
  <si>
    <t xml:space="preserve">CV0399</t>
  </si>
  <si>
    <t xml:space="preserve">CV0400</t>
  </si>
  <si>
    <t xml:space="preserve">CV0401</t>
  </si>
  <si>
    <t xml:space="preserve">RP0157</t>
  </si>
  <si>
    <t xml:space="preserve">CV0402</t>
  </si>
  <si>
    <t xml:space="preserve">CV0403</t>
  </si>
  <si>
    <t xml:space="preserve">CV0404</t>
  </si>
  <si>
    <t xml:space="preserve">CV0405</t>
  </si>
  <si>
    <t xml:space="preserve">CV0406</t>
  </si>
  <si>
    <t xml:space="preserve">CV0407</t>
  </si>
  <si>
    <t xml:space="preserve">CV0408</t>
  </si>
  <si>
    <t xml:space="preserve">CV0409</t>
  </si>
  <si>
    <t xml:space="preserve">RP0069</t>
  </si>
  <si>
    <t xml:space="preserve">CV0410</t>
  </si>
  <si>
    <t xml:space="preserve">CV0411</t>
  </si>
  <si>
    <t xml:space="preserve">CV0412</t>
  </si>
  <si>
    <t xml:space="preserve">CV0413</t>
  </si>
  <si>
    <t xml:space="preserve">CV0414</t>
  </si>
  <si>
    <t xml:space="preserve">CV0415</t>
  </si>
  <si>
    <t xml:space="preserve">RP0027</t>
  </si>
  <si>
    <t xml:space="preserve">CV0416</t>
  </si>
  <si>
    <t xml:space="preserve">RP0104</t>
  </si>
  <si>
    <t xml:space="preserve">CV0417</t>
  </si>
  <si>
    <t xml:space="preserve">CV0418</t>
  </si>
  <si>
    <t xml:space="preserve">CV0419</t>
  </si>
  <si>
    <t xml:space="preserve">RP0103</t>
  </si>
  <si>
    <t xml:space="preserve">CV0420</t>
  </si>
  <si>
    <t xml:space="preserve">CV0421</t>
  </si>
  <si>
    <t xml:space="preserve">CV0422</t>
  </si>
  <si>
    <t xml:space="preserve">CV0423</t>
  </si>
  <si>
    <t xml:space="preserve">CV0424</t>
  </si>
  <si>
    <t xml:space="preserve">CV0425</t>
  </si>
  <si>
    <t xml:space="preserve">CV0426</t>
  </si>
  <si>
    <t xml:space="preserve">RP0057</t>
  </si>
  <si>
    <t xml:space="preserve">CV0427</t>
  </si>
  <si>
    <t xml:space="preserve">CV0428</t>
  </si>
  <si>
    <t xml:space="preserve">CV0429</t>
  </si>
  <si>
    <t xml:space="preserve">CV0430</t>
  </si>
  <si>
    <t xml:space="preserve">RP0065</t>
  </si>
  <si>
    <t xml:space="preserve">CV0431</t>
  </si>
  <si>
    <t xml:space="preserve">CV0432</t>
  </si>
  <si>
    <t xml:space="preserve">CV0433</t>
  </si>
  <si>
    <t xml:space="preserve">RP0189</t>
  </si>
  <si>
    <t xml:space="preserve">CV0434</t>
  </si>
  <si>
    <t xml:space="preserve">CV0435</t>
  </si>
  <si>
    <t xml:space="preserve">CV0436</t>
  </si>
  <si>
    <t xml:space="preserve">CV0437</t>
  </si>
  <si>
    <t xml:space="preserve">CV0438</t>
  </si>
  <si>
    <t xml:space="preserve">CV0439</t>
  </si>
  <si>
    <t xml:space="preserve">CV0440</t>
  </si>
  <si>
    <t xml:space="preserve">CV0441</t>
  </si>
  <si>
    <t xml:space="preserve">CV0442</t>
  </si>
  <si>
    <t xml:space="preserve">CV0443</t>
  </si>
  <si>
    <t xml:space="preserve">CV0444</t>
  </si>
  <si>
    <t xml:space="preserve">CV0445</t>
  </si>
  <si>
    <t xml:space="preserve">CV0446</t>
  </si>
  <si>
    <t xml:space="preserve">CV0447</t>
  </si>
  <si>
    <t xml:space="preserve">CV0448</t>
  </si>
  <si>
    <t xml:space="preserve">CV0449</t>
  </si>
  <si>
    <t xml:space="preserve">CV0450</t>
  </si>
  <si>
    <t xml:space="preserve">CV0451</t>
  </si>
  <si>
    <t xml:space="preserve">CV0452</t>
  </si>
  <si>
    <t xml:space="preserve">CV0453</t>
  </si>
  <si>
    <t xml:space="preserve">RP0102</t>
  </si>
  <si>
    <t xml:space="preserve">CV0454</t>
  </si>
  <si>
    <t xml:space="preserve">CV0455</t>
  </si>
  <si>
    <t xml:space="preserve">CV0456</t>
  </si>
  <si>
    <t xml:space="preserve">CV0457</t>
  </si>
  <si>
    <t xml:space="preserve">CV0458</t>
  </si>
  <si>
    <t xml:space="preserve">CV0459</t>
  </si>
  <si>
    <t xml:space="preserve">CV0460</t>
  </si>
  <si>
    <t xml:space="preserve">CV0461</t>
  </si>
  <si>
    <t xml:space="preserve">CV0462</t>
  </si>
  <si>
    <t xml:space="preserve">CV0463</t>
  </si>
  <si>
    <t xml:space="preserve">CV0464</t>
  </si>
  <si>
    <t xml:space="preserve">RP0021</t>
  </si>
  <si>
    <t xml:space="preserve">CV0465</t>
  </si>
  <si>
    <t xml:space="preserve">CV0466</t>
  </si>
  <si>
    <t xml:space="preserve">CV0467</t>
  </si>
  <si>
    <t xml:space="preserve">CV0468</t>
  </si>
  <si>
    <t xml:space="preserve">CV0469</t>
  </si>
  <si>
    <t xml:space="preserve">CV0470</t>
  </si>
  <si>
    <t xml:space="preserve">CV0471</t>
  </si>
  <si>
    <t xml:space="preserve">CV0472</t>
  </si>
  <si>
    <t xml:space="preserve">CV0473</t>
  </si>
  <si>
    <t xml:space="preserve">CV0474</t>
  </si>
  <si>
    <t xml:space="preserve">CV0475</t>
  </si>
  <si>
    <t xml:space="preserve">CV0476</t>
  </si>
  <si>
    <t xml:space="preserve">CV0477</t>
  </si>
  <si>
    <t xml:space="preserve">CV0478</t>
  </si>
  <si>
    <t xml:space="preserve">CV0479</t>
  </si>
  <si>
    <t xml:space="preserve">CV0480</t>
  </si>
  <si>
    <t xml:space="preserve">CV0481</t>
  </si>
  <si>
    <t xml:space="preserve">CV0482</t>
  </si>
  <si>
    <t xml:space="preserve">CV0483</t>
  </si>
  <si>
    <t xml:space="preserve">RP0100</t>
  </si>
  <si>
    <t xml:space="preserve">CV0484</t>
  </si>
  <si>
    <t xml:space="preserve">CV0485</t>
  </si>
  <si>
    <t xml:space="preserve">CV0486</t>
  </si>
  <si>
    <t xml:space="preserve">CV0487</t>
  </si>
  <si>
    <t xml:space="preserve">CV0488</t>
  </si>
  <si>
    <t xml:space="preserve">CV0489</t>
  </si>
  <si>
    <t xml:space="preserve">CV0490</t>
  </si>
  <si>
    <t xml:space="preserve">CV0491</t>
  </si>
  <si>
    <t xml:space="preserve">CV0492</t>
  </si>
  <si>
    <t xml:space="preserve">CV0493</t>
  </si>
  <si>
    <t xml:space="preserve">CV0494</t>
  </si>
  <si>
    <t xml:space="preserve">CV0495</t>
  </si>
  <si>
    <t xml:space="preserve">CV0496</t>
  </si>
  <si>
    <t xml:space="preserve">CV0497</t>
  </si>
  <si>
    <t xml:space="preserve">CV0498</t>
  </si>
  <si>
    <t xml:space="preserve">CV0499</t>
  </si>
  <si>
    <t xml:space="preserve">CV0500</t>
  </si>
  <si>
    <t xml:space="preserve">CV0501</t>
  </si>
  <si>
    <t xml:space="preserve">CV0502</t>
  </si>
  <si>
    <t xml:space="preserve">CV0503</t>
  </si>
  <si>
    <t xml:space="preserve">CV0504</t>
  </si>
  <si>
    <t xml:space="preserve">CV0505</t>
  </si>
  <si>
    <t xml:space="preserve">CV0506</t>
  </si>
  <si>
    <t xml:space="preserve">CV0507</t>
  </si>
  <si>
    <t xml:space="preserve">CV0508</t>
  </si>
  <si>
    <t xml:space="preserve">CV0509</t>
  </si>
  <si>
    <t xml:space="preserve">CV0510</t>
  </si>
  <si>
    <t xml:space="preserve">CV0511</t>
  </si>
  <si>
    <t xml:space="preserve">CV0512</t>
  </si>
  <si>
    <t xml:space="preserve">RP0133</t>
  </si>
  <si>
    <t xml:space="preserve">CV0513</t>
  </si>
  <si>
    <t xml:space="preserve">CV0514</t>
  </si>
  <si>
    <t xml:space="preserve">CV0515</t>
  </si>
  <si>
    <t xml:space="preserve">CV0516</t>
  </si>
  <si>
    <t xml:space="preserve">CV0517</t>
  </si>
  <si>
    <t xml:space="preserve">CV0518</t>
  </si>
  <si>
    <t xml:space="preserve">CV0519</t>
  </si>
  <si>
    <t xml:space="preserve">CV0520</t>
  </si>
  <si>
    <t xml:space="preserve">CV0521</t>
  </si>
  <si>
    <t xml:space="preserve">CV0522</t>
  </si>
  <si>
    <t xml:space="preserve">CV0523</t>
  </si>
  <si>
    <t xml:space="preserve">CV0524</t>
  </si>
  <si>
    <t xml:space="preserve">CV0525</t>
  </si>
  <si>
    <t xml:space="preserve">CV0526</t>
  </si>
  <si>
    <t xml:space="preserve">RP0084</t>
  </si>
  <si>
    <t xml:space="preserve">CV0527</t>
  </si>
  <si>
    <t xml:space="preserve">CV0528</t>
  </si>
  <si>
    <t xml:space="preserve">CV0529</t>
  </si>
  <si>
    <t xml:space="preserve">CV0530</t>
  </si>
  <si>
    <t xml:space="preserve">RP0087</t>
  </si>
  <si>
    <t xml:space="preserve">CV0531</t>
  </si>
  <si>
    <t xml:space="preserve">CV0532</t>
  </si>
  <si>
    <t xml:space="preserve">CV0533</t>
  </si>
  <si>
    <t xml:space="preserve">CV0534</t>
  </si>
  <si>
    <t xml:space="preserve">CV0535</t>
  </si>
  <si>
    <t xml:space="preserve">CV0536</t>
  </si>
  <si>
    <t xml:space="preserve">CV0537</t>
  </si>
  <si>
    <t xml:space="preserve">CV0538</t>
  </si>
  <si>
    <t xml:space="preserve">CV0539</t>
  </si>
  <si>
    <t xml:space="preserve">CV0540</t>
  </si>
  <si>
    <t xml:space="preserve">CV0541</t>
  </si>
  <si>
    <t xml:space="preserve">CV0542</t>
  </si>
  <si>
    <t xml:space="preserve">RP0193</t>
  </si>
  <si>
    <t xml:space="preserve">CV0543</t>
  </si>
  <si>
    <t xml:space="preserve">RP0074</t>
  </si>
  <si>
    <t xml:space="preserve">CV0544</t>
  </si>
  <si>
    <t xml:space="preserve">RP0151</t>
  </si>
  <si>
    <t xml:space="preserve">CV0545</t>
  </si>
  <si>
    <t xml:space="preserve">ZZ9001</t>
  </si>
  <si>
    <t xml:space="preserve">ZZ9002</t>
  </si>
  <si>
    <t xml:space="preserve">ZZ9003</t>
  </si>
  <si>
    <t xml:space="preserve">ZZ9004</t>
  </si>
  <si>
    <t xml:space="preserve">ZZ9005</t>
  </si>
  <si>
    <r>
      <rPr>
        <sz val="11"/>
        <color theme="1"/>
        <rFont val="WenQuanYi Zen Hei"/>
        <family val="2"/>
      </rPr>
      <t xml:space="preserve">화상진단비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</si>
  <si>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t xml:space="preserve">상해</t>
  </si>
  <si>
    <r>
      <rPr>
        <sz val="11"/>
        <color theme="1"/>
        <rFont val="WenQuanYi Zen Hei"/>
        <family val="2"/>
      </rPr>
      <t xml:space="preserve">뇌혈관질환진단비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</si>
  <si>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t xml:space="preserve">뇌혈관</t>
  </si>
  <si>
    <t xml:space="preserve">질병통원실손</t>
  </si>
  <si>
    <t xml:space="preserve">실손의료</t>
  </si>
  <si>
    <t xml:space="preserve">중환자실입원일당Ⅱ</t>
  </si>
  <si>
    <t xml:space="preserve">입원</t>
  </si>
  <si>
    <r>
      <rPr>
        <sz val="11"/>
        <color theme="1"/>
        <rFont val="WenQuanYi Zen Hei"/>
        <family val="2"/>
      </rPr>
      <t xml:space="preserve">일반사망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</si>
  <si>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t xml:space="preserve">사망</t>
  </si>
  <si>
    <r>
      <rPr>
        <sz val="11"/>
        <color theme="1"/>
        <rFont val="WenQuanYi Zen Hei"/>
        <family val="2"/>
      </rPr>
      <t xml:space="preserve">운전자벌금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</si>
  <si>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t xml:space="preserve">기타</t>
  </si>
  <si>
    <t xml:space="preserve">깁스치료비</t>
  </si>
  <si>
    <r>
      <rPr>
        <sz val="11"/>
        <color theme="1"/>
        <rFont val="WenQuanYi Zen Hei"/>
        <family val="2"/>
      </rPr>
      <t xml:space="preserve">골절진단비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</si>
  <si>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일반사망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</si>
  <si>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t xml:space="preserve">뇌혈관질환진단비</t>
  </si>
  <si>
    <r>
      <rPr>
        <sz val="11"/>
        <color theme="1"/>
        <rFont val="WenQuanYi Zen Hei"/>
        <family val="2"/>
      </rPr>
      <t xml:space="preserve">암수술비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</si>
  <si>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t xml:space="preserve">암</t>
  </si>
  <si>
    <r>
      <rPr>
        <sz val="11"/>
        <color theme="1"/>
        <rFont val="WenQuanYi Zen Hei"/>
        <family val="2"/>
      </rPr>
      <t xml:space="preserve">질병입원실손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</si>
  <si>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질병수술비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</si>
  <si>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t xml:space="preserve">수술</t>
  </si>
  <si>
    <r>
      <rPr>
        <sz val="11"/>
        <color theme="1"/>
        <rFont val="WenQuanYi Zen Hei"/>
        <family val="2"/>
      </rPr>
      <t xml:space="preserve">상해통원실손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</si>
  <si>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t xml:space="preserve">암진단비</t>
  </si>
  <si>
    <r>
      <rPr>
        <sz val="11"/>
        <color theme="1"/>
        <rFont val="WenQuanYi Zen Hei"/>
        <family val="2"/>
      </rPr>
      <t xml:space="preserve">급성심근경색진단비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</si>
  <si>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t xml:space="preserve">심장</t>
  </si>
  <si>
    <r>
      <rPr>
        <sz val="11"/>
        <color theme="1"/>
        <rFont val="WenQuanYi Zen Hei"/>
        <family val="2"/>
      </rPr>
      <t xml:space="preserve">재해사망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</si>
  <si>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1~5</t>
    </r>
    <r>
      <rPr>
        <sz val="11"/>
        <color theme="1"/>
        <rFont val="WenQuanYi Zen Hei"/>
        <family val="2"/>
      </rPr>
      <t xml:space="preserve">종수술비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</si>
  <si>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t xml:space="preserve">골절진단비Ⅱ</t>
  </si>
  <si>
    <t xml:space="preserve">암수술비Ⅱ</t>
  </si>
  <si>
    <t xml:space="preserve">보철치료비</t>
  </si>
  <si>
    <t xml:space="preserve">치아</t>
  </si>
  <si>
    <r>
      <rPr>
        <sz val="11"/>
        <color theme="1"/>
        <rFont val="WenQuanYi Zen Hei"/>
        <family val="2"/>
      </rPr>
      <t xml:space="preserve">상해입원실손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</si>
  <si>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화상진단비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</si>
  <si>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재해사망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</si>
  <si>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뇌혈관질환진단비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</si>
  <si>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질병사망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</si>
  <si>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t xml:space="preserve">상해사망Ⅱ</t>
  </si>
  <si>
    <r>
      <rPr>
        <sz val="11"/>
        <color theme="1"/>
        <rFont val="WenQuanYi Zen Hei"/>
        <family val="2"/>
      </rPr>
      <t xml:space="preserve">중환자실입원일당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</si>
  <si>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골절진단비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</si>
  <si>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보철치료비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</si>
  <si>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유사암진단비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</si>
  <si>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암진단비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</si>
  <si>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뇌출혈진단비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</si>
  <si>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상해사망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</si>
  <si>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재해사망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</si>
  <si>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t xml:space="preserve">뇌출혈진단비</t>
  </si>
  <si>
    <r>
      <rPr>
        <sz val="11"/>
        <color theme="1"/>
        <rFont val="WenQuanYi Zen Hei"/>
        <family val="2"/>
      </rPr>
      <t xml:space="preserve">암진단비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</si>
  <si>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특정질병수술비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</si>
  <si>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뇌출혈진단비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</si>
  <si>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질병통원실손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</si>
  <si>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질병입원일당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</si>
  <si>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유사암진단비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</si>
  <si>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상해입원실손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</si>
  <si>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고액암진단비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</si>
  <si>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질병입원일당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</si>
  <si>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t xml:space="preserve">상해사망</t>
  </si>
  <si>
    <r>
      <rPr>
        <sz val="11"/>
        <color theme="1"/>
        <rFont val="WenQuanYi Zen Hei"/>
        <family val="2"/>
      </rPr>
      <t xml:space="preserve">질병사망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</si>
  <si>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t xml:space="preserve">일반사망Ⅱ</t>
  </si>
  <si>
    <r>
      <rPr>
        <sz val="11"/>
        <color theme="1"/>
        <rFont val="Calibri"/>
        <family val="2"/>
        <charset val="1"/>
      </rPr>
      <t xml:space="preserve">1~5</t>
    </r>
    <r>
      <rPr>
        <sz val="11"/>
        <color theme="1"/>
        <rFont val="WenQuanYi Zen Hei"/>
        <family val="2"/>
      </rPr>
      <t xml:space="preserve">종수술비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</si>
  <si>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중환자실입원일당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</si>
  <si>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깁스치료비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</si>
  <si>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t xml:space="preserve">뇌혈관질환진단비Ⅱ</t>
  </si>
  <si>
    <r>
      <rPr>
        <sz val="11"/>
        <color theme="1"/>
        <rFont val="WenQuanYi Zen Hei"/>
        <family val="2"/>
      </rPr>
      <t xml:space="preserve">허혈성심장질환진단비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</si>
  <si>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질병사망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</si>
  <si>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1~5</t>
    </r>
    <r>
      <rPr>
        <sz val="11"/>
        <color theme="1"/>
        <rFont val="WenQuanYi Zen Hei"/>
        <family val="2"/>
      </rPr>
      <t xml:space="preserve">종수술비Ⅱ</t>
    </r>
  </si>
  <si>
    <r>
      <rPr>
        <sz val="11"/>
        <color theme="1"/>
        <rFont val="WenQuanYi Zen Hei"/>
        <family val="2"/>
      </rPr>
      <t xml:space="preserve">뇌출혈진단비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</si>
  <si>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t xml:space="preserve">급성심근경색진단비</t>
  </si>
  <si>
    <t xml:space="preserve">화상진단비Ⅱ</t>
  </si>
  <si>
    <r>
      <rPr>
        <sz val="11"/>
        <color theme="1"/>
        <rFont val="WenQuanYi Zen Hei"/>
        <family val="2"/>
      </rPr>
      <t xml:space="preserve">특정질병수술비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</si>
  <si>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허혈성심장질환진단비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</si>
  <si>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심혈관질환진단비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</si>
  <si>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고액암진단비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</si>
  <si>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뇌졸중진단비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</si>
  <si>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t xml:space="preserve">암직접치료비Ⅱ</t>
  </si>
  <si>
    <t xml:space="preserve">질병사망</t>
  </si>
  <si>
    <t xml:space="preserve">고액암진단비Ⅱ</t>
  </si>
  <si>
    <r>
      <rPr>
        <sz val="11"/>
        <color theme="1"/>
        <rFont val="WenQuanYi Zen Hei"/>
        <family val="2"/>
      </rPr>
      <t xml:space="preserve">암직접치료비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</si>
  <si>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심혈관질환진단비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</si>
  <si>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골절진단비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</si>
  <si>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t xml:space="preserve">뇌졸중진단비Ⅱ</t>
  </si>
  <si>
    <t xml:space="preserve">상해입원실손</t>
  </si>
  <si>
    <r>
      <rPr>
        <sz val="11"/>
        <color theme="1"/>
        <rFont val="WenQuanYi Zen Hei"/>
        <family val="2"/>
      </rPr>
      <t xml:space="preserve">일반사망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</si>
  <si>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t xml:space="preserve">상해입원일당Ⅱ</t>
  </si>
  <si>
    <t xml:space="preserve">뇌졸중진단비</t>
  </si>
  <si>
    <t xml:space="preserve">심혈관질환진단비</t>
  </si>
  <si>
    <t xml:space="preserve">유사암진단비Ⅱ</t>
  </si>
  <si>
    <r>
      <rPr>
        <sz val="11"/>
        <color theme="1"/>
        <rFont val="WenQuanYi Zen Hei"/>
        <family val="2"/>
      </rPr>
      <t xml:space="preserve">재해사망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</si>
  <si>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보존치료비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</si>
  <si>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질병입원실손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</si>
  <si>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t xml:space="preserve">상해입원일당</t>
  </si>
  <si>
    <r>
      <rPr>
        <sz val="11"/>
        <color theme="1"/>
        <rFont val="WenQuanYi Zen Hei"/>
        <family val="2"/>
      </rPr>
      <t xml:space="preserve">암직접치료비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</si>
  <si>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t xml:space="preserve">보존치료비Ⅱ</t>
  </si>
  <si>
    <t xml:space="preserve">화상진단비</t>
  </si>
  <si>
    <r>
      <rPr>
        <sz val="11"/>
        <color theme="1"/>
        <rFont val="WenQuanYi Zen Hei"/>
        <family val="2"/>
      </rPr>
      <t xml:space="preserve">중환자실입원일당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</si>
  <si>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질병통원실손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</si>
  <si>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암직접치료비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</si>
  <si>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화상진단비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</si>
  <si>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중환자실입원일당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</si>
  <si>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1~5</t>
    </r>
    <r>
      <rPr>
        <sz val="11"/>
        <color theme="1"/>
        <rFont val="WenQuanYi Zen Hei"/>
        <family val="2"/>
      </rPr>
      <t xml:space="preserve">종수술비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</si>
  <si>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t xml:space="preserve">허혈성심장질환진단비Ⅱ</t>
  </si>
  <si>
    <t xml:space="preserve">상해수술비Ⅱ</t>
  </si>
  <si>
    <r>
      <rPr>
        <sz val="11"/>
        <color theme="1"/>
        <rFont val="WenQuanYi Zen Hei"/>
        <family val="2"/>
      </rPr>
      <t xml:space="preserve">상해사망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</si>
  <si>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뇌출혈진단비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</si>
  <si>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t xml:space="preserve">허혈성심장질환진단비</t>
  </si>
  <si>
    <r>
      <rPr>
        <sz val="11"/>
        <color theme="1"/>
        <rFont val="WenQuanYi Zen Hei"/>
        <family val="2"/>
      </rPr>
      <t xml:space="preserve">암진단비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</si>
  <si>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t xml:space="preserve">재해사망Ⅱ</t>
  </si>
  <si>
    <r>
      <rPr>
        <sz val="11"/>
        <color theme="1"/>
        <rFont val="WenQuanYi Zen Hei"/>
        <family val="2"/>
      </rPr>
      <t xml:space="preserve">급성심근경색진단비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</si>
  <si>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t xml:space="preserve">유사암진단비</t>
  </si>
  <si>
    <t xml:space="preserve">일반사망</t>
  </si>
  <si>
    <r>
      <rPr>
        <sz val="11"/>
        <color theme="1"/>
        <rFont val="WenQuanYi Zen Hei"/>
        <family val="2"/>
      </rPr>
      <t xml:space="preserve">보철치료비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</si>
  <si>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골절진단비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</si>
  <si>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허혈성심장질환진단비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</si>
  <si>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임플란트치료비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</si>
  <si>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t xml:space="preserve">심혈관질환진단비Ⅱ</t>
  </si>
  <si>
    <r>
      <rPr>
        <sz val="11"/>
        <color theme="1"/>
        <rFont val="WenQuanYi Zen Hei"/>
        <family val="2"/>
      </rPr>
      <t xml:space="preserve">유사암진단비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</si>
  <si>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허혈성심장질환진단비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</si>
  <si>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질병통원실손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</si>
  <si>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t xml:space="preserve">상해통원실손Ⅱ</t>
  </si>
  <si>
    <r>
      <rPr>
        <sz val="11"/>
        <color theme="1"/>
        <rFont val="WenQuanYi Zen Hei"/>
        <family val="2"/>
      </rPr>
      <t xml:space="preserve">일반사망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</si>
  <si>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특정질병수술비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</si>
  <si>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t xml:space="preserve">질병수술비</t>
  </si>
  <si>
    <r>
      <rPr>
        <sz val="11"/>
        <color theme="1"/>
        <rFont val="WenQuanYi Zen Hei"/>
        <family val="2"/>
      </rPr>
      <t xml:space="preserve">상해입원일당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</si>
  <si>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상해후유장해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</si>
  <si>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t xml:space="preserve">질병통원실손Ⅱ</t>
  </si>
  <si>
    <r>
      <rPr>
        <sz val="11"/>
        <color theme="1"/>
        <rFont val="WenQuanYi Zen Hei"/>
        <family val="2"/>
      </rPr>
      <t xml:space="preserve">암직접치료비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</si>
  <si>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t xml:space="preserve">상해입원실손Ⅱ</t>
  </si>
  <si>
    <r>
      <rPr>
        <sz val="11"/>
        <color theme="1"/>
        <rFont val="WenQuanYi Zen Hei"/>
        <family val="2"/>
      </rPr>
      <t xml:space="preserve">암수술비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</si>
  <si>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급성심근경색진단비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</si>
  <si>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t xml:space="preserve">배상책임</t>
  </si>
  <si>
    <r>
      <rPr>
        <sz val="11"/>
        <color theme="1"/>
        <rFont val="WenQuanYi Zen Hei"/>
        <family val="2"/>
      </rPr>
      <t xml:space="preserve">상해통원실손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</si>
  <si>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t xml:space="preserve">재해사망</t>
  </si>
  <si>
    <t xml:space="preserve">암수술비</t>
  </si>
  <si>
    <r>
      <rPr>
        <sz val="11"/>
        <color theme="1"/>
        <rFont val="WenQuanYi Zen Hei"/>
        <family val="2"/>
      </rPr>
      <t xml:space="preserve">질병통원실손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</si>
  <si>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t xml:space="preserve">상해수술비</t>
  </si>
  <si>
    <r>
      <rPr>
        <sz val="11"/>
        <color theme="1"/>
        <rFont val="WenQuanYi Zen Hei"/>
        <family val="2"/>
      </rPr>
      <t xml:space="preserve">보존치료비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</si>
  <si>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상해입원일당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</si>
  <si>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심혈관질환진단비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</si>
  <si>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상해입원일당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</si>
  <si>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뇌졸중진단비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</si>
  <si>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t xml:space="preserve">특정질병수술비</t>
  </si>
  <si>
    <t xml:space="preserve">보존치료비</t>
  </si>
  <si>
    <r>
      <rPr>
        <sz val="11"/>
        <color theme="1"/>
        <rFont val="WenQuanYi Zen Hei"/>
        <family val="2"/>
      </rPr>
      <t xml:space="preserve">암수술비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</si>
  <si>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t xml:space="preserve">특정질병수술비Ⅱ</t>
  </si>
  <si>
    <r>
      <rPr>
        <sz val="11"/>
        <color theme="1"/>
        <rFont val="WenQuanYi Zen Hei"/>
        <family val="2"/>
      </rPr>
      <t xml:space="preserve">질병입원실손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</si>
  <si>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암진단비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</si>
  <si>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질병수술비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</si>
  <si>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t xml:space="preserve">암직접치료비</t>
  </si>
  <si>
    <r>
      <rPr>
        <sz val="11"/>
        <color theme="1"/>
        <rFont val="WenQuanYi Zen Hei"/>
        <family val="2"/>
      </rPr>
      <t xml:space="preserve">상해통원실손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</si>
  <si>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상해사망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</si>
  <si>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질병사망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</si>
  <si>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질병입원일당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</si>
  <si>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고액암진단비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</si>
  <si>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고액암진단비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</si>
  <si>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t xml:space="preserve">질병사망Ⅱ</t>
  </si>
  <si>
    <t xml:space="preserve">상해통원실손</t>
  </si>
  <si>
    <t xml:space="preserve">배상책임Ⅱ</t>
  </si>
  <si>
    <r>
      <rPr>
        <sz val="11"/>
        <color theme="1"/>
        <rFont val="WenQuanYi Zen Hei"/>
        <family val="2"/>
      </rPr>
      <t xml:space="preserve">깁스치료비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</si>
  <si>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t xml:space="preserve">급성심근경색진단비Ⅱ</t>
  </si>
  <si>
    <r>
      <rPr>
        <sz val="11"/>
        <color theme="1"/>
        <rFont val="WenQuanYi Zen Hei"/>
        <family val="2"/>
      </rPr>
      <t xml:space="preserve">뇌혈관질환진단비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</si>
  <si>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암수술비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</si>
  <si>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t xml:space="preserve">암진단비Ⅱ</t>
  </si>
  <si>
    <r>
      <rPr>
        <sz val="11"/>
        <color theme="1"/>
        <rFont val="WenQuanYi Zen Hei"/>
        <family val="2"/>
      </rPr>
      <t xml:space="preserve">급성심근경색진단비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</si>
  <si>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상해수술비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</si>
  <si>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보철치료비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</si>
  <si>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상해후유장해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</si>
  <si>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보존치료비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</si>
  <si>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t xml:space="preserve">질병입원실손</t>
  </si>
  <si>
    <r>
      <rPr>
        <sz val="11"/>
        <color theme="1"/>
        <rFont val="WenQuanYi Zen Hei"/>
        <family val="2"/>
      </rPr>
      <t xml:space="preserve">질병수술비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</si>
  <si>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질병입원실손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</si>
  <si>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질병수술비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</si>
  <si>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t xml:space="preserve">고액암진단비</t>
  </si>
  <si>
    <r>
      <rPr>
        <sz val="11"/>
        <color theme="1"/>
        <rFont val="WenQuanYi Zen Hei"/>
        <family val="2"/>
      </rPr>
      <t xml:space="preserve">뇌혈관질환진단비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</si>
  <si>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상해후유장해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</si>
  <si>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교통사고처리지원금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</si>
  <si>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임플란트치료비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</si>
  <si>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t xml:space="preserve">질병입원실손Ⅱ</t>
  </si>
  <si>
    <r>
      <rPr>
        <sz val="11"/>
        <color theme="1"/>
        <rFont val="WenQuanYi Zen Hei"/>
        <family val="2"/>
      </rPr>
      <t xml:space="preserve">질병입원일당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</si>
  <si>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뇌졸중진단비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</si>
  <si>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교통사고처리지원금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</si>
  <si>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상해입원실손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</si>
  <si>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배상책임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</si>
  <si>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t xml:space="preserve">질병수술비Ⅱ</t>
  </si>
  <si>
    <t xml:space="preserve">골절진단비</t>
  </si>
  <si>
    <r>
      <rPr>
        <sz val="11"/>
        <color theme="1"/>
        <rFont val="WenQuanYi Zen Hei"/>
        <family val="2"/>
      </rPr>
      <t xml:space="preserve">상해사망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</si>
  <si>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상해입원일당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</si>
  <si>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t xml:space="preserve">중환자실입원일당</t>
  </si>
  <si>
    <r>
      <rPr>
        <sz val="11"/>
        <color theme="1"/>
        <rFont val="WenQuanYi Zen Hei"/>
        <family val="2"/>
      </rPr>
      <t xml:space="preserve">특정질병수술비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</si>
  <si>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보존치료비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</si>
  <si>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상해수술비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</si>
  <si>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상해수술비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</si>
  <si>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심혈관질환진단비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WenQuanYi Zen Hei"/>
        <family val="2"/>
      </rPr>
      <t xml:space="preserve">년만기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</si>
  <si>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1~5</t>
    </r>
    <r>
      <rPr>
        <sz val="11"/>
        <color theme="1"/>
        <rFont val="WenQuanYi Zen Hei"/>
        <family val="2"/>
      </rPr>
      <t xml:space="preserve">종수술비</t>
    </r>
  </si>
  <si>
    <r>
      <rPr>
        <sz val="11"/>
        <color theme="1"/>
        <rFont val="WenQuanYi Zen Hei"/>
        <family val="2"/>
      </rPr>
      <t xml:space="preserve">임플란트치료비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간편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</si>
  <si>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배상책임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비갱신형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</si>
  <si>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UY </t>
    </r>
    <r>
      <rPr>
        <b val="true"/>
        <sz val="9"/>
        <color rgb="FFFFFFFF"/>
        <rFont val="WenQuanYi Zen Hei"/>
        <family val="2"/>
      </rPr>
      <t xml:space="preserve">위험보험료</t>
    </r>
  </si>
  <si>
    <r>
      <rPr>
        <b val="true"/>
        <sz val="9"/>
        <color rgb="FFFFFFFF"/>
        <rFont val="맑은 고딕"/>
        <family val="0"/>
        <charset val="1"/>
      </rPr>
      <t xml:space="preserve">UY </t>
    </r>
    <r>
      <rPr>
        <b val="true"/>
        <sz val="9"/>
        <color rgb="FFFFFFFF"/>
        <rFont val="WenQuanYi Zen Hei"/>
        <family val="2"/>
      </rPr>
      <t xml:space="preserve">손해액</t>
    </r>
  </si>
  <si>
    <r>
      <rPr>
        <b val="true"/>
        <sz val="9"/>
        <color rgb="FFFFFFFF"/>
        <rFont val="맑은 고딕"/>
        <family val="0"/>
        <charset val="1"/>
      </rPr>
      <t xml:space="preserve">UY </t>
    </r>
    <r>
      <rPr>
        <b val="true"/>
        <sz val="9"/>
        <color rgb="FFFFFFFF"/>
        <rFont val="WenQuanYi Zen Hei"/>
        <family val="2"/>
      </rPr>
      <t xml:space="preserve">손해율</t>
    </r>
  </si>
  <si>
    <r>
      <rPr>
        <b val="true"/>
        <sz val="9"/>
        <color rgb="FFFFFFFF"/>
        <rFont val="맑은 고딕"/>
        <family val="0"/>
        <charset val="1"/>
      </rPr>
      <t xml:space="preserve">UY </t>
    </r>
    <r>
      <rPr>
        <b val="true"/>
        <sz val="9"/>
        <color rgb="FFFFFFFF"/>
        <rFont val="WenQuanYi Zen Hei"/>
        <family val="2"/>
      </rPr>
      <t xml:space="preserve">전년 위험보험료</t>
    </r>
  </si>
  <si>
    <r>
      <rPr>
        <b val="true"/>
        <sz val="9"/>
        <color rgb="FFFFFFFF"/>
        <rFont val="맑은 고딕"/>
        <family val="0"/>
        <charset val="1"/>
      </rPr>
      <t xml:space="preserve">UY </t>
    </r>
    <r>
      <rPr>
        <b val="true"/>
        <sz val="9"/>
        <color rgb="FFFFFFFF"/>
        <rFont val="WenQuanYi Zen Hei"/>
        <family val="2"/>
      </rPr>
      <t xml:space="preserve">전년 손해액</t>
    </r>
  </si>
  <si>
    <r>
      <rPr>
        <b val="true"/>
        <sz val="9"/>
        <color rgb="FFFFFFFF"/>
        <rFont val="맑은 고딕"/>
        <family val="0"/>
        <charset val="1"/>
      </rPr>
      <t xml:space="preserve">UY </t>
    </r>
    <r>
      <rPr>
        <b val="true"/>
        <sz val="9"/>
        <color rgb="FFFFFFFF"/>
        <rFont val="WenQuanYi Zen Hei"/>
        <family val="2"/>
      </rPr>
      <t xml:space="preserve">전년 손해율</t>
    </r>
  </si>
  <si>
    <r>
      <rPr>
        <b val="true"/>
        <sz val="9"/>
        <color rgb="FFFFFFFF"/>
        <rFont val="맑은 고딕"/>
        <family val="0"/>
        <charset val="1"/>
      </rPr>
      <t xml:space="preserve">UY </t>
    </r>
    <r>
      <rPr>
        <b val="true"/>
        <sz val="9"/>
        <color rgb="FFFFFFFF"/>
        <rFont val="WenQuanYi Zen Hei"/>
        <family val="2"/>
      </rPr>
      <t xml:space="preserve">위험보험료 증감률</t>
    </r>
  </si>
  <si>
    <r>
      <rPr>
        <b val="true"/>
        <sz val="9"/>
        <color rgb="FFFFFFFF"/>
        <rFont val="맑은 고딕"/>
        <family val="0"/>
        <charset val="1"/>
      </rPr>
      <t xml:space="preserve">UY </t>
    </r>
    <r>
      <rPr>
        <b val="true"/>
        <sz val="9"/>
        <color rgb="FFFFFFFF"/>
        <rFont val="WenQuanYi Zen Hei"/>
        <family val="2"/>
      </rPr>
      <t xml:space="preserve">손해율 증감</t>
    </r>
    <r>
      <rPr>
        <b val="true"/>
        <sz val="9"/>
        <color rgb="FFFFFFFF"/>
        <rFont val="맑은 고딕"/>
        <family val="0"/>
        <charset val="1"/>
      </rPr>
      <t xml:space="preserve">(p)</t>
    </r>
  </si>
  <si>
    <r>
      <rPr>
        <b val="true"/>
        <sz val="9"/>
        <color rgb="FFFFFFFF"/>
        <rFont val="맑은 고딕"/>
        <family val="0"/>
        <charset val="1"/>
      </rPr>
      <t xml:space="preserve">CY </t>
    </r>
    <r>
      <rPr>
        <b val="true"/>
        <sz val="9"/>
        <color rgb="FFFFFFFF"/>
        <rFont val="WenQuanYi Zen Hei"/>
        <family val="2"/>
      </rPr>
      <t xml:space="preserve">위험보험료</t>
    </r>
  </si>
  <si>
    <r>
      <rPr>
        <b val="true"/>
        <sz val="9"/>
        <color rgb="FFFFFFFF"/>
        <rFont val="맑은 고딕"/>
        <family val="0"/>
        <charset val="1"/>
      </rPr>
      <t xml:space="preserve">CY </t>
    </r>
    <r>
      <rPr>
        <b val="true"/>
        <sz val="9"/>
        <color rgb="FFFFFFFF"/>
        <rFont val="WenQuanYi Zen Hei"/>
        <family val="2"/>
      </rPr>
      <t xml:space="preserve">손해액</t>
    </r>
  </si>
  <si>
    <r>
      <rPr>
        <b val="true"/>
        <sz val="9"/>
        <color rgb="FFFFFFFF"/>
        <rFont val="맑은 고딕"/>
        <family val="0"/>
        <charset val="1"/>
      </rPr>
      <t xml:space="preserve">CY </t>
    </r>
    <r>
      <rPr>
        <b val="true"/>
        <sz val="9"/>
        <color rgb="FFFFFFFF"/>
        <rFont val="WenQuanYi Zen Hei"/>
        <family val="2"/>
      </rPr>
      <t xml:space="preserve">손해율</t>
    </r>
  </si>
  <si>
    <r>
      <rPr>
        <b val="true"/>
        <sz val="9"/>
        <color rgb="FFFFFFFF"/>
        <rFont val="맑은 고딕"/>
        <family val="0"/>
        <charset val="1"/>
      </rPr>
      <t xml:space="preserve">CY </t>
    </r>
    <r>
      <rPr>
        <b val="true"/>
        <sz val="9"/>
        <color rgb="FFFFFFFF"/>
        <rFont val="WenQuanYi Zen Hei"/>
        <family val="2"/>
      </rPr>
      <t xml:space="preserve">전년 위험보험료</t>
    </r>
  </si>
  <si>
    <r>
      <rPr>
        <b val="true"/>
        <sz val="9"/>
        <color rgb="FFFFFFFF"/>
        <rFont val="맑은 고딕"/>
        <family val="0"/>
        <charset val="1"/>
      </rPr>
      <t xml:space="preserve">CY </t>
    </r>
    <r>
      <rPr>
        <b val="true"/>
        <sz val="9"/>
        <color rgb="FFFFFFFF"/>
        <rFont val="WenQuanYi Zen Hei"/>
        <family val="2"/>
      </rPr>
      <t xml:space="preserve">전년 손해액</t>
    </r>
  </si>
  <si>
    <r>
      <rPr>
        <b val="true"/>
        <sz val="9"/>
        <color rgb="FFFFFFFF"/>
        <rFont val="맑은 고딕"/>
        <family val="0"/>
        <charset val="1"/>
      </rPr>
      <t xml:space="preserve">CY </t>
    </r>
    <r>
      <rPr>
        <b val="true"/>
        <sz val="9"/>
        <color rgb="FFFFFFFF"/>
        <rFont val="WenQuanYi Zen Hei"/>
        <family val="2"/>
      </rPr>
      <t xml:space="preserve">전년 손해율</t>
    </r>
  </si>
  <si>
    <r>
      <rPr>
        <b val="true"/>
        <sz val="9"/>
        <color rgb="FFFFFFFF"/>
        <rFont val="맑은 고딕"/>
        <family val="0"/>
        <charset val="1"/>
      </rPr>
      <t xml:space="preserve">CY </t>
    </r>
    <r>
      <rPr>
        <b val="true"/>
        <sz val="9"/>
        <color rgb="FFFFFFFF"/>
        <rFont val="WenQuanYi Zen Hei"/>
        <family val="2"/>
      </rPr>
      <t xml:space="preserve">위험보험료 증감률</t>
    </r>
  </si>
  <si>
    <r>
      <rPr>
        <b val="true"/>
        <sz val="9"/>
        <color rgb="FFFFFFFF"/>
        <rFont val="맑은 고딕"/>
        <family val="0"/>
        <charset val="1"/>
      </rPr>
      <t xml:space="preserve">CY </t>
    </r>
    <r>
      <rPr>
        <b val="true"/>
        <sz val="9"/>
        <color rgb="FFFFFFFF"/>
        <rFont val="WenQuanYi Zen Hei"/>
        <family val="2"/>
      </rPr>
      <t xml:space="preserve">손해율 증감</t>
    </r>
    <r>
      <rPr>
        <b val="true"/>
        <sz val="9"/>
        <color rgb="FFFFFFFF"/>
        <rFont val="맑은 고딕"/>
        <family val="0"/>
        <charset val="1"/>
      </rPr>
      <t xml:space="preserve">(p)</t>
    </r>
  </si>
  <si>
    <r>
      <rPr>
        <b val="true"/>
        <sz val="9"/>
        <color rgb="FFFFFFFF"/>
        <rFont val="맑은 고딕"/>
        <family val="0"/>
        <charset val="1"/>
      </rPr>
      <t xml:space="preserve">UY </t>
    </r>
    <r>
      <rPr>
        <b val="true"/>
        <sz val="9"/>
        <color rgb="FFFFFFFF"/>
        <rFont val="WenQuanYi Zen Hei"/>
        <family val="2"/>
      </rPr>
      <t xml:space="preserve">보험료순위</t>
    </r>
  </si>
  <si>
    <r>
      <rPr>
        <b val="true"/>
        <sz val="9"/>
        <color rgb="FFFFFFFF"/>
        <rFont val="맑은 고딕"/>
        <family val="0"/>
        <charset val="1"/>
      </rPr>
      <t xml:space="preserve">UY </t>
    </r>
    <r>
      <rPr>
        <b val="true"/>
        <sz val="9"/>
        <color rgb="FFFFFFFF"/>
        <rFont val="WenQuanYi Zen Hei"/>
        <family val="2"/>
      </rPr>
      <t xml:space="preserve">손해율키</t>
    </r>
  </si>
  <si>
    <r>
      <rPr>
        <b val="true"/>
        <sz val="9"/>
        <color rgb="FFFFFFFF"/>
        <rFont val="맑은 고딕"/>
        <family val="0"/>
        <charset val="1"/>
      </rPr>
      <t xml:space="preserve">UY </t>
    </r>
    <r>
      <rPr>
        <b val="true"/>
        <sz val="9"/>
        <color rgb="FFFFFFFF"/>
        <rFont val="WenQuanYi Zen Hei"/>
        <family val="2"/>
      </rPr>
      <t xml:space="preserve">손해율순위</t>
    </r>
  </si>
  <si>
    <r>
      <rPr>
        <b val="true"/>
        <sz val="9"/>
        <color rgb="FFFFFFFF"/>
        <rFont val="맑은 고딕"/>
        <family val="0"/>
        <charset val="1"/>
      </rPr>
      <t xml:space="preserve">CY </t>
    </r>
    <r>
      <rPr>
        <b val="true"/>
        <sz val="9"/>
        <color rgb="FFFFFFFF"/>
        <rFont val="WenQuanYi Zen Hei"/>
        <family val="2"/>
      </rPr>
      <t xml:space="preserve">보험료순위</t>
    </r>
  </si>
  <si>
    <r>
      <rPr>
        <b val="true"/>
        <sz val="9"/>
        <color rgb="FFFFFFFF"/>
        <rFont val="맑은 고딕"/>
        <family val="0"/>
        <charset val="1"/>
      </rPr>
      <t xml:space="preserve">CY </t>
    </r>
    <r>
      <rPr>
        <b val="true"/>
        <sz val="9"/>
        <color rgb="FFFFFFFF"/>
        <rFont val="WenQuanYi Zen Hei"/>
        <family val="2"/>
      </rPr>
      <t xml:space="preserve">손해율키</t>
    </r>
  </si>
  <si>
    <r>
      <rPr>
        <b val="true"/>
        <sz val="9"/>
        <color rgb="FFFFFFFF"/>
        <rFont val="맑은 고딕"/>
        <family val="0"/>
        <charset val="1"/>
      </rPr>
      <t xml:space="preserve">CY </t>
    </r>
    <r>
      <rPr>
        <b val="true"/>
        <sz val="9"/>
        <color rgb="FFFFFFFF"/>
        <rFont val="WenQuanYi Zen Hei"/>
        <family val="2"/>
      </rPr>
      <t xml:space="preserve">손해율순위</t>
    </r>
  </si>
  <si>
    <t xml:space="preserve">대급부 첫등장</t>
  </si>
  <si>
    <r>
      <rPr>
        <b val="true"/>
        <sz val="9"/>
        <color rgb="FFFFFFFF"/>
        <rFont val="WenQuanYi Zen Hei"/>
        <family val="2"/>
      </rPr>
      <t xml:space="preserve">대급부 </t>
    </r>
    <r>
      <rPr>
        <b val="true"/>
        <sz val="9"/>
        <color rgb="FFFFFFFF"/>
        <rFont val="맑은 고딕"/>
        <family val="0"/>
        <charset val="1"/>
      </rPr>
      <t xml:space="preserve">UY</t>
    </r>
    <r>
      <rPr>
        <b val="true"/>
        <sz val="9"/>
        <color rgb="FFFFFFFF"/>
        <rFont val="WenQuanYi Zen Hei"/>
        <family val="2"/>
      </rPr>
      <t xml:space="preserve">보험료</t>
    </r>
  </si>
  <si>
    <t xml:space="preserve">대급부 순위</t>
  </si>
  <si>
    <t xml:space="preserve">로데이터 행수</t>
  </si>
  <si>
    <t xml:space="preserve">중복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</si>
</sst>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%"/>
    <numFmt numFmtId="167" formatCode="#,##0"/>
    <numFmt numFmtId="168" formatCode="#,##0,,;\-#,##0,,;\-"/>
    <numFmt numFmtId="169" formatCode="0.0%;\-0.0%;\-"/>
    <numFmt numFmtId="170" formatCode="\+0.0%;\-0.0%;0.0%"/>
    <numFmt numFmtId="171" formatCode="[RED]\+0.0%\p;[BLUE]\-0.0%\p;0.0%\p"/>
    <numFmt numFmtId="172" formatCode="General"/>
    <numFmt numFmtId="173" formatCode="@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WenQuanYi Zen Hei"/>
      <family val="2"/>
    </font>
    <font>
      <b val="true"/>
      <sz val="11"/>
      <color rgb="FF1F3864"/>
      <name val="WenQuanYi Zen Hei"/>
      <family val="2"/>
    </font>
    <font>
      <b val="true"/>
      <sz val="11"/>
      <color rgb="FF1F3864"/>
      <name val="맑은 고딕"/>
      <family val="0"/>
      <charset val="1"/>
    </font>
    <font>
      <sz val="8"/>
      <color rgb="FFA6A6A6"/>
      <name val="WenQuanYi Zen Hei"/>
      <family val="2"/>
    </font>
    <font>
      <b val="true"/>
      <sz val="9"/>
      <name val="WenQuanYi Zen Hei"/>
      <family val="2"/>
    </font>
    <font>
      <b val="true"/>
      <sz val="12"/>
      <color rgb="FF0000FF"/>
      <name val="맑은 고딕"/>
      <family val="0"/>
      <charset val="1"/>
    </font>
    <font>
      <sz val="8"/>
      <color rgb="FFA6A6A6"/>
      <name val="맑은 고딕"/>
      <family val="0"/>
      <charset val="1"/>
    </font>
    <font>
      <sz val="8.5"/>
      <color rgb="FF595959"/>
      <name val="WenQuanYi Zen Hei"/>
      <family val="2"/>
    </font>
    <font>
      <sz val="8.5"/>
      <color rgb="FF595959"/>
      <name val="맑은 고딕"/>
      <family val="0"/>
      <charset val="1"/>
    </font>
    <font>
      <b val="true"/>
      <sz val="9"/>
      <name val="맑은 고딕"/>
      <family val="0"/>
      <charset val="1"/>
    </font>
    <font>
      <sz val="9"/>
      <name val="맑은 고딕"/>
      <family val="0"/>
      <charset val="1"/>
    </font>
    <font>
      <sz val="9"/>
      <name val="WenQuanYi Zen Hei"/>
      <family val="2"/>
    </font>
    <font>
      <b val="true"/>
      <sz val="9"/>
      <color rgb="FFFFFFFF"/>
      <name val="WenQuanYi Zen Hei"/>
      <family val="2"/>
    </font>
    <font>
      <b val="true"/>
      <sz val="12"/>
      <name val="WenQuanYi Zen Hei"/>
      <family val="2"/>
    </font>
    <font>
      <sz val="8"/>
      <color rgb="FFFFFFFF"/>
      <name val="맑은 고딕"/>
      <family val="0"/>
      <charset val="1"/>
    </font>
    <font>
      <b val="true"/>
      <sz val="9"/>
      <color rgb="FFFFFFFF"/>
      <name val="맑은 고딕"/>
      <family val="0"/>
      <charset val="1"/>
    </font>
    <font>
      <b val="true"/>
      <sz val="10"/>
      <color rgb="FF1F3864"/>
      <name val="맑은 고딕"/>
      <family val="0"/>
      <charset val="1"/>
    </font>
    <font>
      <b val="true"/>
      <sz val="10"/>
      <color rgb="FF1F3864"/>
      <name val="WenQuanYi Zen Hei"/>
      <family val="2"/>
    </font>
    <font>
      <b val="true"/>
      <sz val="16"/>
      <color rgb="FF1F3864"/>
      <name val="맑은 고딕"/>
      <family val="0"/>
      <charset val="1"/>
    </font>
    <font>
      <sz val="11"/>
      <color theme="1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B3C9"/>
      </left>
      <right style="thin">
        <color rgb="FFA6B3C9"/>
      </right>
      <top style="thin">
        <color rgb="FFA6B3C9"/>
      </top>
      <bottom style="thin">
        <color rgb="FFA6B3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A6B3C9"/>
      <rgbColor rgb="FF808080"/>
      <rgbColor rgb="FF9999FF"/>
      <rgbColor rgb="FF993366"/>
      <rgbColor rgb="FFFFF2CC"/>
      <rgbColor rgb="FFF2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9.7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  <c r="D3" s="3" t="s">
        <v>2</v>
      </c>
    </row>
    <row r="4" customFormat="false" ht="15" hidden="false" customHeight="false" outlineLevel="0" collapsed="false">
      <c r="B4" s="4" t="s">
        <v>3</v>
      </c>
      <c r="C4" s="5" t="n">
        <v>202509</v>
      </c>
      <c r="D4" s="6" t="n">
        <f aca="false">IFERROR(--TRIM(C4),0)</f>
        <v>202509</v>
      </c>
      <c r="E4" s="7" t="s">
        <v>4</v>
      </c>
    </row>
    <row r="5" customFormat="false" ht="15" hidden="false" customHeight="false" outlineLevel="0" collapsed="false">
      <c r="B5" s="8" t="s">
        <v>5</v>
      </c>
      <c r="C5" s="5" t="n">
        <v>202506</v>
      </c>
      <c r="D5" s="6" t="n">
        <f aca="false">IFERROR(--TRIM(C5),0)</f>
        <v>202506</v>
      </c>
      <c r="E5" s="7" t="s">
        <v>6</v>
      </c>
    </row>
    <row r="6" customFormat="false" ht="15" hidden="false" customHeight="false" outlineLevel="0" collapsed="false">
      <c r="B6" s="4" t="s">
        <v>7</v>
      </c>
      <c r="C6" s="9" t="n">
        <v>0.0005</v>
      </c>
      <c r="E6" s="7" t="s">
        <v>8</v>
      </c>
    </row>
    <row r="7" customFormat="false" ht="15" hidden="false" customHeight="false" outlineLevel="0" collapsed="false">
      <c r="D7" s="6" t="n">
        <f aca="false">D4-100</f>
        <v>202409</v>
      </c>
    </row>
    <row r="8" customFormat="false" ht="15" hidden="false" customHeight="false" outlineLevel="0" collapsed="false">
      <c r="D8" s="6" t="n">
        <f aca="false">D5-100</f>
        <v>202406</v>
      </c>
    </row>
    <row r="10" customFormat="false" ht="15" hidden="false" customHeight="false" outlineLevel="0" collapsed="false">
      <c r="B10" s="2" t="s">
        <v>9</v>
      </c>
    </row>
    <row r="11" customFormat="false" ht="15" hidden="false" customHeight="false" outlineLevel="0" collapsed="false">
      <c r="B11" s="10" t="s">
        <v>10</v>
      </c>
    </row>
    <row r="12" customFormat="false" ht="15" hidden="false" customHeight="false" outlineLevel="0" collapsed="false">
      <c r="B12" s="10" t="s">
        <v>11</v>
      </c>
    </row>
    <row r="13" customFormat="false" ht="15" hidden="false" customHeight="false" outlineLevel="0" collapsed="false">
      <c r="B13" s="11" t="s">
        <v>12</v>
      </c>
    </row>
    <row r="14" customFormat="false" ht="15" hidden="false" customHeight="false" outlineLevel="0" collapsed="false">
      <c r="B14" s="11" t="s">
        <v>13</v>
      </c>
    </row>
    <row r="15" customFormat="false" ht="15" hidden="false" customHeight="false" outlineLevel="0" collapsed="false">
      <c r="B15" s="10" t="s">
        <v>14</v>
      </c>
    </row>
    <row r="16" customFormat="false" ht="15" hidden="false" customHeight="false" outlineLevel="0" collapsed="false">
      <c r="B16" s="10" t="s">
        <v>15</v>
      </c>
    </row>
    <row r="17" customFormat="false" ht="15" hidden="false" customHeight="false" outlineLevel="0" collapsed="false">
      <c r="B17" s="11" t="s">
        <v>16</v>
      </c>
    </row>
    <row r="18" customFormat="false" ht="15" hidden="false" customHeight="false" outlineLevel="0" collapsed="false">
      <c r="B18" s="11" t="s">
        <v>17</v>
      </c>
    </row>
    <row r="20" customFormat="false" ht="15" hidden="false" customHeight="false" outlineLevel="0" collapsed="false">
      <c r="B20" s="2" t="s">
        <v>18</v>
      </c>
    </row>
    <row r="21" customFormat="false" ht="15" hidden="false" customHeight="false" outlineLevel="0" collapsed="false">
      <c r="B21" s="12" t="s">
        <v>19</v>
      </c>
      <c r="C21" s="12" t="s">
        <v>20</v>
      </c>
      <c r="D21" s="12" t="s">
        <v>21</v>
      </c>
      <c r="E21" s="12" t="s">
        <v>22</v>
      </c>
    </row>
    <row r="22" customFormat="false" ht="15" hidden="false" customHeight="false" outlineLevel="0" collapsed="false">
      <c r="B22" s="13" t="s">
        <v>23</v>
      </c>
      <c r="C22" s="14" t="n">
        <f aca="false">BASE_YM</f>
        <v>202509</v>
      </c>
      <c r="D22" s="15" t="str">
        <f aca="false">IF(AND(BASE_YM&gt;=190001,BASE_YM&lt;=209912,MOD(BASE_YM,100)&gt;=1,MOD(BASE_YM,100)&lt;=12),"정상","오류")</f>
        <v>정상</v>
      </c>
      <c r="E22" s="16" t="s">
        <v>24</v>
      </c>
    </row>
    <row r="23" customFormat="false" ht="15" hidden="false" customHeight="false" outlineLevel="0" collapsed="false">
      <c r="B23" s="17" t="s">
        <v>25</v>
      </c>
      <c r="C23" s="14" t="n">
        <f aca="false">UY_START</f>
        <v>202506</v>
      </c>
      <c r="D23" s="15" t="str">
        <f aca="false">IF(AND(UY_START&gt;=190001,MOD(UY_START,100)&gt;=1,MOD(UY_START,100)&lt;=12,UY_START&lt;=BASE_YM),"정상","오류")</f>
        <v>정상</v>
      </c>
      <c r="E23" s="16" t="s">
        <v>26</v>
      </c>
    </row>
    <row r="24" customFormat="false" ht="15" hidden="false" customHeight="false" outlineLevel="0" collapsed="false">
      <c r="B24" s="13" t="s">
        <v>27</v>
      </c>
      <c r="C24" s="18" t="n">
        <f aca="false">(COUNTA(raw_data!$G:$G)-1)</f>
        <v>21805</v>
      </c>
      <c r="D24" s="15" t="str">
        <f aca="false">IF((COUNTA(raw_data!$G:$G)-1)&gt;0,"정상","오류")</f>
        <v>정상</v>
      </c>
      <c r="E24" s="16" t="s">
        <v>28</v>
      </c>
    </row>
    <row r="25" customFormat="false" ht="15" hidden="false" customHeight="false" outlineLevel="0" collapsed="false">
      <c r="B25" s="13" t="s">
        <v>29</v>
      </c>
      <c r="C25" s="18" t="n">
        <f aca="false">COUNTA(raw_data!$1:$1)</f>
        <v>10</v>
      </c>
      <c r="D25" s="15" t="str">
        <f aca="false">IF(COUNTA(raw_data!$1:$1)=10,"정상","확인")</f>
        <v>정상</v>
      </c>
      <c r="E25" s="19" t="s">
        <v>30</v>
      </c>
    </row>
    <row r="26" customFormat="false" ht="25.35" hidden="false" customHeight="false" outlineLevel="0" collapsed="false">
      <c r="B26" s="13" t="s">
        <v>31</v>
      </c>
      <c r="C26" s="18" t="n">
        <f aca="false">2*(COUNTA(raw_data!$G:$G)-1)-COUNT(raw_data!$A:$A)-COUNT(raw_data!$B:$B)</f>
        <v>0</v>
      </c>
      <c r="D26" s="15" t="str">
        <f aca="false">IF(2*(COUNTA(raw_data!$G:$G)-1)-COUNT(raw_data!$A:$A)-COUNT(raw_data!$B:$B)=0,"정상","오류")</f>
        <v>정상</v>
      </c>
      <c r="E26" s="19" t="s">
        <v>32</v>
      </c>
    </row>
    <row r="27" customFormat="false" ht="15" hidden="false" customHeight="false" outlineLevel="0" collapsed="false">
      <c r="B27" s="13" t="s">
        <v>33</v>
      </c>
      <c r="C27" s="18" t="n">
        <f aca="false">3*(COUNTA(raw_data!$G:$G)-1)-COUNT(raw_data!$H:$H)-COUNT(raw_data!$I:$I)-COUNT(raw_data!$J:$J)</f>
        <v>0</v>
      </c>
      <c r="D27" s="15" t="str">
        <f aca="false">IF(3*(COUNTA(raw_data!$G:$G)-1)-COUNT(raw_data!$H:$H)-COUNT(raw_data!$I:$I)-COUNT(raw_data!$J:$J)=0,"정상","오류")</f>
        <v>정상</v>
      </c>
      <c r="E27" s="19" t="s">
        <v>34</v>
      </c>
    </row>
    <row r="28" customFormat="false" ht="15" hidden="false" customHeight="false" outlineLevel="0" collapsed="false">
      <c r="B28" s="13" t="s">
        <v>35</v>
      </c>
      <c r="C28" s="18" t="str">
        <f aca="false">MIN(raw_data!$A:$B)&amp;" ~ "&amp;MAX(raw_data!$A:$B)</f>
        <v>202406 ~ 202509</v>
      </c>
      <c r="D28" s="15" t="str">
        <f aca="false">IF(AND(MIN(raw_data!$A:$B)&gt;=190001,MAX(raw_data!$A:$B)&lt;=209912),"정상","오류")</f>
        <v>정상</v>
      </c>
      <c r="E28" s="16" t="s">
        <v>36</v>
      </c>
    </row>
    <row r="29" customFormat="false" ht="15" hidden="false" customHeight="false" outlineLevel="0" collapsed="false">
      <c r="B29" s="13" t="s">
        <v>37</v>
      </c>
      <c r="C29" s="18" t="n">
        <f aca="false">COUNTIF(raw_data!$B:$B,BASE_YM)</f>
        <v>4362</v>
      </c>
      <c r="D29" s="15" t="str">
        <f aca="false">IF(COUNTIF(raw_data!$B:$B,BASE_YM)&gt;0,"정상","오류")</f>
        <v>정상</v>
      </c>
      <c r="E29" s="19" t="s">
        <v>38</v>
      </c>
    </row>
    <row r="30" customFormat="false" ht="15" hidden="false" customHeight="false" outlineLevel="0" collapsed="false">
      <c r="B30" s="13" t="s">
        <v>39</v>
      </c>
      <c r="C30" s="18" t="n">
        <f aca="false">COUNTIF(raw_data!$B:$B,BASE_YM_PY)</f>
        <v>4360</v>
      </c>
      <c r="D30" s="15" t="str">
        <f aca="false">IF(COUNTIF(raw_data!$B:$B,BASE_YM_PY)&gt;0,"정상","확인")</f>
        <v>정상</v>
      </c>
      <c r="E30" s="19" t="s">
        <v>40</v>
      </c>
    </row>
    <row r="31" customFormat="false" ht="15" hidden="false" customHeight="false" outlineLevel="0" collapsed="false">
      <c r="B31" s="13" t="s">
        <v>41</v>
      </c>
      <c r="C31" s="18" t="n">
        <f aca="false">(COUNTA(raw_data!$G:$G)-1)-COUNTIF(raw_data!$F:$F,"일반")-COUNTIF(raw_data!$F:$F,"간편")</f>
        <v>0</v>
      </c>
      <c r="D31" s="15" t="str">
        <f aca="false">IF((COUNTA(raw_data!$G:$G)-1)-COUNTIF(raw_data!$F:$F,"일반")-COUNTIF(raw_data!$F:$F,"간편")=0,"정상","확인")</f>
        <v>정상</v>
      </c>
      <c r="E31" s="19" t="s">
        <v>42</v>
      </c>
    </row>
    <row r="32" customFormat="false" ht="15" hidden="false" customHeight="false" outlineLevel="0" collapsed="false">
      <c r="B32" s="13" t="s">
        <v>43</v>
      </c>
      <c r="C32" s="18" t="n">
        <f aca="false">(COUNTA(raw_data!$G:$G)-1)-SUM(담보별집계!$AD$2:$AD$1001)</f>
        <v>5</v>
      </c>
      <c r="D32" s="15" t="str">
        <f aca="false">IF((COUNTA(raw_data!$G:$G)-1)-SUM(담보별집계!$AD$2:$AD$1001)=0,"정상","확인")</f>
        <v>확인</v>
      </c>
      <c r="E32" s="19" t="s">
        <v>44</v>
      </c>
    </row>
    <row r="33" customFormat="false" ht="15" hidden="false" customHeight="false" outlineLevel="0" collapsed="false">
      <c r="B33" s="13" t="s">
        <v>45</v>
      </c>
      <c r="C33" s="18" t="n">
        <f aca="false">SUM(담보별집계!$AE$2:$AE$1001)</f>
        <v>0</v>
      </c>
      <c r="D33" s="15" t="str">
        <f aca="false">IF(SUM(담보별집계!$AE$2:$AE$1001)=0,"정상","오류")</f>
        <v>정상</v>
      </c>
      <c r="E33" s="16" t="s">
        <v>46</v>
      </c>
    </row>
    <row r="34" customFormat="false" ht="15" hidden="false" customHeight="false" outlineLevel="0" collapsed="false">
      <c r="B34" s="13" t="s">
        <v>47</v>
      </c>
      <c r="C34" s="18" t="n">
        <f aca="false">COUNTA(code_master!$A:$A)-1</f>
        <v>545</v>
      </c>
      <c r="D34" s="15" t="str">
        <f aca="false">IF(COUNTA(code_master!$A:$A)-1&lt;=1000,"정상","오류")</f>
        <v>정상</v>
      </c>
      <c r="E34" s="16" t="s">
        <v>48</v>
      </c>
    </row>
    <row r="35" customFormat="false" ht="15" hidden="false" customHeight="false" outlineLevel="0" collapsed="false">
      <c r="B35" s="13" t="s">
        <v>49</v>
      </c>
      <c r="C35" s="18" t="n">
        <f aca="false">COUNT(담보별집계!$AC$2:$AC$1001)</f>
        <v>10</v>
      </c>
      <c r="D35" s="15" t="str">
        <f aca="false">IF(COUNT(담보별집계!$AC$2:$AC$1001)&lt;=20,"정상","오류")</f>
        <v>정상</v>
      </c>
      <c r="E35" s="16" t="s">
        <v>50</v>
      </c>
    </row>
    <row r="36" customFormat="false" ht="15" hidden="false" customHeight="false" outlineLevel="0" collapsed="false">
      <c r="B36" s="13" t="s">
        <v>51</v>
      </c>
      <c r="C36" s="18" t="n">
        <f aca="false">COUNT(담보별집계!$V$2:$V$1001)</f>
        <v>380</v>
      </c>
      <c r="D36" s="15" t="str">
        <f aca="false">IF(COUNT(담보별집계!$V$2:$V$1001)&gt;=20,"정상","확인")</f>
        <v>정상</v>
      </c>
      <c r="E36" s="16" t="s">
        <v>52</v>
      </c>
    </row>
    <row r="38" customFormat="false" ht="16.4" hidden="false" customHeight="false" outlineLevel="0" collapsed="false">
      <c r="B38" s="20" t="s">
        <v>53</v>
      </c>
      <c r="C38" s="21" t="str">
        <f aca="false">IF(COUNTIF(D22:D36,"오류")&gt;0,"오류",IF(COUNTIF(D22:D36,"확인")&gt;0,"확인 필요","정상"))</f>
        <v>확인 필요</v>
      </c>
      <c r="E38" s="7" t="s">
        <v>54</v>
      </c>
    </row>
    <row r="40" customFormat="false" ht="15" hidden="false" customHeight="false" outlineLevel="0" collapsed="false">
      <c r="B40" s="7" t="s">
        <v>55</v>
      </c>
    </row>
    <row r="41" customFormat="false" ht="15" hidden="false" customHeight="false" outlineLevel="0" collapsed="false">
      <c r="B41" s="7" t="s">
        <v>56</v>
      </c>
    </row>
  </sheetData>
  <conditionalFormatting sqref="D22:D36">
    <cfRule type="cellIs" priority="2" operator="equal" aboveAverage="0" equalAverage="0" bottom="0" percent="0" rank="0" text="" dxfId="0">
      <formula>"정상"</formula>
    </cfRule>
    <cfRule type="cellIs" priority="3" operator="equal" aboveAverage="0" equalAverage="0" bottom="0" percent="0" rank="0" text="" dxfId="1">
      <formula>"오류"</formula>
    </cfRule>
    <cfRule type="cellIs" priority="4" operator="equal" aboveAverage="0" equalAverage="0" bottom="0" percent="0" rank="0" text="" dxfId="2">
      <formula>"확인"</formula>
    </cfRule>
  </conditionalFormatting>
  <conditionalFormatting sqref="C38">
    <cfRule type="cellIs" priority="5" operator="equal" aboveAverage="0" equalAverage="0" bottom="0" percent="0" rank="0" text="" dxfId="0">
      <formula>"정상"</formula>
    </cfRule>
    <cfRule type="cellIs" priority="6" operator="equal" aboveAverage="0" equalAverage="0" bottom="0" percent="0" rank="0" text="" dxfId="1">
      <formula>"오류"</formula>
    </cfRule>
    <cfRule type="cellIs" priority="7" operator="equal" aboveAverage="0" equalAverage="0" bottom="0" percent="0" rank="0" text="" dxfId="2">
      <formula>"확인 필요"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5"/>
    <col collapsed="false" customWidth="true" hidden="false" outlineLevel="0" max="5" min="4" style="0" width="11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20.85" hidden="false" customHeight="false" outlineLevel="0" collapsed="false">
      <c r="A1" s="1" t="str">
        <f aca="false">TEXT(BASE_YM,"0000\.00")&amp;" 기준 손해율 결산 리포트"</f>
        <v>2025.09 기준 손해율 결산 리포트</v>
      </c>
    </row>
    <row r="2" customFormat="false" ht="15" hidden="false" customHeight="false" outlineLevel="0" collapsed="false">
      <c r="A2" s="7" t="s">
        <v>57</v>
      </c>
    </row>
    <row r="3" customFormat="false" ht="15" hidden="false" customHeight="false" outlineLevel="0" collapsed="false">
      <c r="A3" s="22" t="str">
        <f aca="false">TEXT(UY_START,"0000\.00")&amp;"~"&amp;TEXT(BASE_YM,"0000\.00")&amp;" 계약, "&amp;TEXT(BASE_YM,"0000\.00")&amp;" 마감 누적"</f>
        <v>2025.06~2025.09 계약, 2025.09 마감 누적</v>
      </c>
      <c r="B3" s="22" t="str">
        <f aca="false">TEXT(BASE_YM,"0000\.00")&amp;" 마감월"</f>
        <v>2025.09 마감월</v>
      </c>
    </row>
    <row r="5" customFormat="false" ht="15" hidden="false" customHeight="false" outlineLevel="0" collapsed="false">
      <c r="A5" s="23" t="s">
        <v>58</v>
      </c>
    </row>
    <row r="6" customFormat="false" ht="15" hidden="false" customHeight="false" outlineLevel="0" collapsed="false">
      <c r="A6" s="12" t="s">
        <v>59</v>
      </c>
      <c r="B6" s="12" t="s">
        <v>60</v>
      </c>
      <c r="C6" s="12" t="s">
        <v>61</v>
      </c>
      <c r="D6" s="12" t="s">
        <v>62</v>
      </c>
      <c r="E6" s="12" t="s">
        <v>63</v>
      </c>
      <c r="F6" s="12" t="s">
        <v>64</v>
      </c>
      <c r="G6" s="12" t="s">
        <v>65</v>
      </c>
    </row>
    <row r="7" customFormat="false" ht="15" hidden="false" customHeight="false" outlineLevel="0" collapsed="false">
      <c r="A7" s="24" t="s">
        <v>66</v>
      </c>
      <c r="B7" s="25" t="n">
        <f aca="false">SUMIFS(raw_data!$H:$H,raw_data!$A:$A,"&gt;="&amp;UY_START,raw_data!$A:$A,"&lt;="&amp;BASE_YM,raw_data!$B:$B,"&lt;="&amp;BASE_YM)</f>
        <v>20409251306</v>
      </c>
      <c r="C7" s="25" t="n">
        <f aca="false">(SUMIFS(raw_data!$I:$I,raw_data!$A:$A,"&gt;="&amp;UY_START,raw_data!$A:$A,"&lt;="&amp;BASE_YM,raw_data!$B:$B,"&lt;="&amp;BASE_YM)+SUMIFS(raw_data!$J:$J,raw_data!$A:$A,"&gt;="&amp;UY_START,raw_data!$A:$A,"&lt;="&amp;BASE_YM,raw_data!$B:$B,"&lt;="&amp;BASE_YM))</f>
        <v>11287776523</v>
      </c>
      <c r="D7" s="26" t="n">
        <f aca="false">IF(N(B7)=0,"",C7/B7)</f>
        <v>0.553071563172999</v>
      </c>
      <c r="E7" s="26" t="n">
        <f aca="false">IF(N(SUMIFS(raw_data!$H:$H,raw_data!$A:$A,"&gt;="&amp;UY_START_PY,raw_data!$A:$A,"&lt;="&amp;BASE_YM_PY,raw_data!$B:$B,"&lt;="&amp;BASE_YM_PY))=0,"",(SUMIFS(raw_data!$I:$I,raw_data!$A:$A,"&gt;="&amp;UY_START_PY,raw_data!$A:$A,"&lt;="&amp;BASE_YM_PY,raw_data!$B:$B,"&lt;="&amp;BASE_YM_PY)+SUMIFS(raw_data!$J:$J,raw_data!$A:$A,"&gt;="&amp;UY_START_PY,raw_data!$A:$A,"&lt;="&amp;BASE_YM_PY,raw_data!$B:$B,"&lt;="&amp;BASE_YM_PY))/SUMIFS(raw_data!$H:$H,raw_data!$A:$A,"&gt;="&amp;UY_START_PY,raw_data!$A:$A,"&lt;="&amp;BASE_YM_PY,raw_data!$B:$B,"&lt;="&amp;BASE_YM_PY))</f>
        <v>0.566945675688999</v>
      </c>
      <c r="F7" s="27" t="n">
        <f aca="false">IF(N(SUMIFS(raw_data!$H:$H,raw_data!$A:$A,"&gt;="&amp;UY_START_PY,raw_data!$A:$A,"&lt;="&amp;BASE_YM_PY,raw_data!$B:$B,"&lt;="&amp;BASE_YM_PY))=0,"",B7/SUMIFS(raw_data!$H:$H,raw_data!$A:$A,"&gt;="&amp;UY_START_PY,raw_data!$A:$A,"&lt;="&amp;BASE_YM_PY,raw_data!$B:$B,"&lt;="&amp;BASE_YM_PY)-1)</f>
        <v>0.073860052540232</v>
      </c>
      <c r="G7" s="28" t="n">
        <f aca="false">IF(OR(D7="",E7=""),"",D7-E7)</f>
        <v>-0.0138741125159995</v>
      </c>
    </row>
    <row r="8" customFormat="false" ht="15" hidden="false" customHeight="false" outlineLevel="0" collapsed="false">
      <c r="A8" s="29" t="s">
        <v>67</v>
      </c>
      <c r="B8" s="30" t="n">
        <f aca="false">SUMIFS(raw_data!$H:$H,raw_data!$B:$B,BASE_YM)</f>
        <v>8228123162</v>
      </c>
      <c r="C8" s="30" t="n">
        <f aca="false">(SUMIFS(raw_data!$I:$I,raw_data!$B:$B,BASE_YM)+SUMIFS(raw_data!$J:$J,raw_data!$B:$B,BASE_YM))</f>
        <v>5362010328</v>
      </c>
      <c r="D8" s="31" t="n">
        <f aca="false">IF(N(B8)=0,"",C8/B8)</f>
        <v>0.651668700435041</v>
      </c>
      <c r="E8" s="31" t="n">
        <f aca="false">IF(N(SUMIFS(raw_data!$H:$H,raw_data!$B:$B,BASE_YM_PY))=0,"",(SUMIFS(raw_data!$I:$I,raw_data!$B:$B,BASE_YM_PY)+SUMIFS(raw_data!$J:$J,raw_data!$B:$B,BASE_YM_PY))/SUMIFS(raw_data!$H:$H,raw_data!$B:$B,BASE_YM_PY))</f>
        <v>0.679448340277449</v>
      </c>
      <c r="F8" s="32" t="n">
        <f aca="false">IF(N(SUMIFS(raw_data!$H:$H,raw_data!$B:$B,BASE_YM_PY))=0,"",B8/SUMIFS(raw_data!$H:$H,raw_data!$B:$B,BASE_YM_PY)-1)</f>
        <v>0.0866872252335955</v>
      </c>
      <c r="G8" s="33" t="n">
        <f aca="false">IF(OR(D8="",E8=""),"",D8-E8)</f>
        <v>-0.0277796398424079</v>
      </c>
    </row>
    <row r="9" customFormat="false" ht="15" hidden="false" customHeight="false" outlineLevel="0" collapsed="false">
      <c r="A9" s="7" t="str">
        <f aca="false">"※ UY 누적: "&amp;PERIOD_UY&amp;" (전년 "&amp;TEXT(UY_START_PY,"0000\.00")&amp;"~"&amp;TEXT(BASE_YM_PY,"0000\.00")&amp;" 계약)  /  CY 당월: "&amp;PERIOD_CY&amp;" (전년 "&amp;TEXT(BASE_YM_PY,"0000\.00")&amp;")"</f>
        <v>※ UY 누적: 2025.06~2025.09 계약, 2025.09 마감 누적 (전년 2024.06~2024.09 계약)  /  CY 당월: 2025.09 마감월 (전년 2024.09)</v>
      </c>
    </row>
    <row r="11" customFormat="false" ht="15" hidden="false" customHeight="false" outlineLevel="0" collapsed="false">
      <c r="A11" s="2" t="str">
        <f aca="false">"2. UY 누적 손해율 ("&amp;PERIOD_UY&amp;")"</f>
        <v>2. UY 누적 손해율 (2025.06~2025.09 계약, 2025.09 마감 누적)</v>
      </c>
    </row>
    <row r="12" customFormat="false" ht="15" hidden="false" customHeight="false" outlineLevel="0" collapsed="false">
      <c r="A12" s="34" t="s">
        <v>68</v>
      </c>
    </row>
    <row r="13" customFormat="false" ht="15" hidden="false" customHeight="false" outlineLevel="0" collapsed="false">
      <c r="A13" s="12" t="s">
        <v>69</v>
      </c>
      <c r="B13" s="12" t="s">
        <v>60</v>
      </c>
      <c r="C13" s="12" t="s">
        <v>61</v>
      </c>
      <c r="D13" s="12" t="s">
        <v>62</v>
      </c>
      <c r="E13" s="12" t="s">
        <v>63</v>
      </c>
      <c r="F13" s="12" t="s">
        <v>64</v>
      </c>
      <c r="G13" s="12" t="s">
        <v>65</v>
      </c>
    </row>
    <row r="14" customFormat="false" ht="15" hidden="false" customHeight="false" outlineLevel="0" collapsed="false">
      <c r="A14" s="13" t="s">
        <v>70</v>
      </c>
      <c r="B14" s="30" t="n">
        <f aca="false">SUMIFS(raw_data!$H:$H,raw_data!$A:$A,"&gt;="&amp;UY_START,raw_data!$A:$A,"&lt;="&amp;BASE_YM,raw_data!$B:$B,"&lt;="&amp;BASE_YM,raw_data!$F:$F,$A14)</f>
        <v>14053890547</v>
      </c>
      <c r="C14" s="30" t="n">
        <f aca="false">(SUMIFS(raw_data!$I:$I,raw_data!$A:$A,"&gt;="&amp;UY_START,raw_data!$A:$A,"&lt;="&amp;BASE_YM,raw_data!$B:$B,"&lt;="&amp;BASE_YM,raw_data!$F:$F,$A14)+SUMIFS(raw_data!$J:$J,raw_data!$A:$A,"&gt;="&amp;UY_START,raw_data!$A:$A,"&lt;="&amp;BASE_YM,raw_data!$B:$B,"&lt;="&amp;BASE_YM,raw_data!$F:$F,$A14))</f>
        <v>7422377958</v>
      </c>
      <c r="D14" s="31" t="n">
        <f aca="false">IF(N(B14)=0,"",C14/B14)</f>
        <v>0.528136883746004</v>
      </c>
      <c r="E14" s="31" t="n">
        <f aca="false">IF(N(SUMIFS(raw_data!$H:$H,raw_data!$A:$A,"&gt;="&amp;UY_START_PY,raw_data!$A:$A,"&lt;="&amp;BASE_YM_PY,raw_data!$B:$B,"&lt;="&amp;BASE_YM_PY,raw_data!$F:$F,$A14))=0,"",(SUMIFS(raw_data!$I:$I,raw_data!$A:$A,"&gt;="&amp;UY_START_PY,raw_data!$A:$A,"&lt;="&amp;BASE_YM_PY,raw_data!$B:$B,"&lt;="&amp;BASE_YM_PY,raw_data!$F:$F,$A14)+SUMIFS(raw_data!$J:$J,raw_data!$A:$A,"&gt;="&amp;UY_START_PY,raw_data!$A:$A,"&lt;="&amp;BASE_YM_PY,raw_data!$B:$B,"&lt;="&amp;BASE_YM_PY,raw_data!$F:$F,$A14))/SUMIFS(raw_data!$H:$H,raw_data!$A:$A,"&gt;="&amp;UY_START_PY,raw_data!$A:$A,"&lt;="&amp;BASE_YM_PY,raw_data!$B:$B,"&lt;="&amp;BASE_YM_PY,raw_data!$F:$F,$A14))</f>
        <v>0.539397622336687</v>
      </c>
      <c r="F14" s="32" t="n">
        <f aca="false">IF(N(SUMIFS(raw_data!$H:$H,raw_data!$A:$A,"&gt;="&amp;UY_START_PY,raw_data!$A:$A,"&lt;="&amp;BASE_YM_PY,raw_data!$B:$B,"&lt;="&amp;BASE_YM_PY,raw_data!$F:$F,$A14))=0,"",B14/SUMIFS(raw_data!$H:$H,raw_data!$A:$A,"&gt;="&amp;UY_START_PY,raw_data!$A:$A,"&lt;="&amp;BASE_YM_PY,raw_data!$B:$B,"&lt;="&amp;BASE_YM_PY,raw_data!$F:$F,$A14)-1)</f>
        <v>0.0698315176536886</v>
      </c>
      <c r="G14" s="33" t="n">
        <f aca="false">IF(OR(D14="",E14=""),"",D14-E14)</f>
        <v>-0.0112607385906833</v>
      </c>
    </row>
    <row r="15" customFormat="false" ht="15" hidden="false" customHeight="false" outlineLevel="0" collapsed="false">
      <c r="A15" s="35" t="s">
        <v>71</v>
      </c>
      <c r="B15" s="25" t="n">
        <f aca="false">SUMIFS(raw_data!$H:$H,raw_data!$A:$A,"&gt;="&amp;UY_START,raw_data!$A:$A,"&lt;="&amp;BASE_YM,raw_data!$B:$B,"&lt;="&amp;BASE_YM,raw_data!$F:$F,$A15)</f>
        <v>6355360759</v>
      </c>
      <c r="C15" s="25" t="n">
        <f aca="false">(SUMIFS(raw_data!$I:$I,raw_data!$A:$A,"&gt;="&amp;UY_START,raw_data!$A:$A,"&lt;="&amp;BASE_YM,raw_data!$B:$B,"&lt;="&amp;BASE_YM,raw_data!$F:$F,$A15)+SUMIFS(raw_data!$J:$J,raw_data!$A:$A,"&gt;="&amp;UY_START,raw_data!$A:$A,"&lt;="&amp;BASE_YM,raw_data!$B:$B,"&lt;="&amp;BASE_YM,raw_data!$F:$F,$A15))</f>
        <v>3865398565</v>
      </c>
      <c r="D15" s="26" t="n">
        <f aca="false">IF(N(B15)=0,"",C15/B15)</f>
        <v>0.608210723447304</v>
      </c>
      <c r="E15" s="26" t="n">
        <f aca="false">IF(N(SUMIFS(raw_data!$H:$H,raw_data!$A:$A,"&gt;="&amp;UY_START_PY,raw_data!$A:$A,"&lt;="&amp;BASE_YM_PY,raw_data!$B:$B,"&lt;="&amp;BASE_YM_PY,raw_data!$F:$F,$A15))=0,"",(SUMIFS(raw_data!$I:$I,raw_data!$A:$A,"&gt;="&amp;UY_START_PY,raw_data!$A:$A,"&lt;="&amp;BASE_YM_PY,raw_data!$B:$B,"&lt;="&amp;BASE_YM_PY,raw_data!$F:$F,$A15)+SUMIFS(raw_data!$J:$J,raw_data!$A:$A,"&gt;="&amp;UY_START_PY,raw_data!$A:$A,"&lt;="&amp;BASE_YM_PY,raw_data!$B:$B,"&lt;="&amp;BASE_YM_PY,raw_data!$F:$F,$A15))/SUMIFS(raw_data!$H:$H,raw_data!$A:$A,"&gt;="&amp;UY_START_PY,raw_data!$A:$A,"&lt;="&amp;BASE_YM_PY,raw_data!$B:$B,"&lt;="&amp;BASE_YM_PY,raw_data!$F:$F,$A15))</f>
        <v>0.628606748999408</v>
      </c>
      <c r="F15" s="27" t="n">
        <f aca="false">IF(N(SUMIFS(raw_data!$H:$H,raw_data!$A:$A,"&gt;="&amp;UY_START_PY,raw_data!$A:$A,"&lt;="&amp;BASE_YM_PY,raw_data!$B:$B,"&lt;="&amp;BASE_YM_PY,raw_data!$F:$F,$A15))=0,"",B15/SUMIFS(raw_data!$H:$H,raw_data!$A:$A,"&gt;="&amp;UY_START_PY,raw_data!$A:$A,"&lt;="&amp;BASE_YM_PY,raw_data!$B:$B,"&lt;="&amp;BASE_YM_PY,raw_data!$F:$F,$A15)-1)</f>
        <v>0.0828771610014312</v>
      </c>
      <c r="G15" s="28" t="n">
        <f aca="false">IF(OR(D15="",E15=""),"",D15-E15)</f>
        <v>-0.0203960255521033</v>
      </c>
    </row>
    <row r="17" customFormat="false" ht="15" hidden="false" customHeight="false" outlineLevel="0" collapsed="false">
      <c r="A17" s="34" t="s">
        <v>72</v>
      </c>
    </row>
    <row r="18" customFormat="false" ht="15" hidden="false" customHeight="false" outlineLevel="0" collapsed="false">
      <c r="A18" s="12" t="s">
        <v>73</v>
      </c>
      <c r="B18" s="12" t="s">
        <v>60</v>
      </c>
      <c r="C18" s="12" t="s">
        <v>61</v>
      </c>
      <c r="D18" s="12" t="s">
        <v>62</v>
      </c>
      <c r="E18" s="12" t="s">
        <v>63</v>
      </c>
      <c r="F18" s="12" t="s">
        <v>64</v>
      </c>
      <c r="G18" s="12" t="s">
        <v>65</v>
      </c>
    </row>
    <row r="19" customFormat="false" ht="15" hidden="false" customHeight="false" outlineLevel="0" collapsed="false">
      <c r="A19" s="35" t="str">
        <f aca="false">IFERROR(INDEX(담보별집계!$B$2:$B$1001,MATCH(1,담보별집계!$AC$2:$AC$1001,0)),"")</f>
        <v>사망</v>
      </c>
      <c r="B19" s="25" t="n">
        <f aca="false">IF($A19="","",SUMIF(담보별집계!$B$2:$B$1001,$A19,담보별집계!$D$2:$D$1001))</f>
        <v>5536867940</v>
      </c>
      <c r="C19" s="25" t="n">
        <f aca="false">IF($A19="","",SUMIF(담보별집계!$B$2:$B$1001,$A19,담보별집계!$E$2:$E$1001))</f>
        <v>2186837464</v>
      </c>
      <c r="D19" s="26" t="n">
        <f aca="false">IF(N(B19)=0,"",C19/B19)</f>
        <v>0.3949592960673</v>
      </c>
      <c r="E19" s="26" t="n">
        <f aca="false">IF($A19="","",IF(N(SUMIF(담보별집계!$B$2:$B$1001,$A19,담보별집계!$G$2:$G$1001))=0,"",SUMIF(담보별집계!$B$2:$B$1001,$A19,담보별집계!$H$2:$H$1001)/SUMIF(담보별집계!$B$2:$B$1001,$A19,담보별집계!$G$2:$G$1001)))</f>
        <v>0.408810210216891</v>
      </c>
      <c r="F19" s="27" t="n">
        <f aca="false">IF($A19="","",IF(N(SUMIF(담보별집계!$B$2:$B$1001,$A19,담보별집계!$G$2:$G$1001))=0,"",B19/SUMIF(담보별집계!$B$2:$B$1001,$A19,담보별집계!$G$2:$G$1001)-1))</f>
        <v>0.068950022105958</v>
      </c>
      <c r="G19" s="28" t="n">
        <f aca="false">IF(OR(D19="",E19=""),"",D19-E19)</f>
        <v>-0.0138509141495912</v>
      </c>
    </row>
    <row r="20" customFormat="false" ht="15" hidden="false" customHeight="false" outlineLevel="0" collapsed="false">
      <c r="A20" s="17" t="str">
        <f aca="false">IFERROR(INDEX(담보별집계!$B$2:$B$1001,MATCH(2,담보별집계!$AC$2:$AC$1001,0)),"")</f>
        <v>암</v>
      </c>
      <c r="B20" s="30" t="n">
        <f aca="false">IF($A20="","",SUMIF(담보별집계!$B$2:$B$1001,$A20,담보별집계!$D$2:$D$1001))</f>
        <v>3193526051</v>
      </c>
      <c r="C20" s="30" t="n">
        <f aca="false">IF($A20="","",SUMIF(담보별집계!$B$2:$B$1001,$A20,담보별집계!$E$2:$E$1001))</f>
        <v>1775907678</v>
      </c>
      <c r="D20" s="31" t="n">
        <f aca="false">IF(N(B20)=0,"",C20/B20)</f>
        <v>0.556096192621915</v>
      </c>
      <c r="E20" s="31" t="n">
        <f aca="false">IF($A20="","",IF(N(SUMIF(담보별집계!$B$2:$B$1001,$A20,담보별집계!$G$2:$G$1001))=0,"",SUMIF(담보별집계!$B$2:$B$1001,$A20,담보별집계!$H$2:$H$1001)/SUMIF(담보별집계!$B$2:$B$1001,$A20,담보별집계!$G$2:$G$1001)))</f>
        <v>0.554147138190393</v>
      </c>
      <c r="F20" s="32" t="n">
        <f aca="false">IF($A20="","",IF(N(SUMIF(담보별집계!$B$2:$B$1001,$A20,담보별집계!$G$2:$G$1001))=0,"",B20/SUMIF(담보별집계!$B$2:$B$1001,$A20,담보별집계!$G$2:$G$1001)-1))</f>
        <v>0.0868244194014272</v>
      </c>
      <c r="G20" s="33" t="n">
        <f aca="false">IF(OR(D20="",E20=""),"",D20-E20)</f>
        <v>0.0019490544315226</v>
      </c>
    </row>
    <row r="21" customFormat="false" ht="15" hidden="false" customHeight="false" outlineLevel="0" collapsed="false">
      <c r="A21" s="35" t="str">
        <f aca="false">IFERROR(INDEX(담보별집계!$B$2:$B$1001,MATCH(3,담보별집계!$AC$2:$AC$1001,0)),"")</f>
        <v>실손의료</v>
      </c>
      <c r="B21" s="25" t="n">
        <f aca="false">IF($A21="","",SUMIF(담보별집계!$B$2:$B$1001,$A21,담보별집계!$D$2:$D$1001))</f>
        <v>2652019682</v>
      </c>
      <c r="C21" s="25" t="n">
        <f aca="false">IF($A21="","",SUMIF(담보별집계!$B$2:$B$1001,$A21,담보별집계!$E$2:$E$1001))</f>
        <v>2150573783</v>
      </c>
      <c r="D21" s="26" t="n">
        <f aca="false">IF(N(B21)=0,"",C21/B21)</f>
        <v>0.810919239248693</v>
      </c>
      <c r="E21" s="26" t="n">
        <f aca="false">IF($A21="","",IF(N(SUMIF(담보별집계!$B$2:$B$1001,$A21,담보별집계!$G$2:$G$1001))=0,"",SUMIF(담보별집계!$B$2:$B$1001,$A21,담보별집계!$H$2:$H$1001)/SUMIF(담보별집계!$B$2:$B$1001,$A21,담보별집계!$G$2:$G$1001)))</f>
        <v>0.831396846264545</v>
      </c>
      <c r="F21" s="27" t="n">
        <f aca="false">IF($A21="","",IF(N(SUMIF(담보별집계!$B$2:$B$1001,$A21,담보별집계!$G$2:$G$1001))=0,"",B21/SUMIF(담보별집계!$B$2:$B$1001,$A21,담보별집계!$G$2:$G$1001)-1))</f>
        <v>0.0932486809624864</v>
      </c>
      <c r="G21" s="28" t="n">
        <f aca="false">IF(OR(D21="",E21=""),"",D21-E21)</f>
        <v>-0.0204776070158518</v>
      </c>
    </row>
    <row r="22" customFormat="false" ht="15" hidden="false" customHeight="false" outlineLevel="0" collapsed="false">
      <c r="A22" s="17" t="str">
        <f aca="false">IFERROR(INDEX(담보별집계!$B$2:$B$1001,MATCH(4,담보별집계!$AC$2:$AC$1001,0)),"")</f>
        <v>수술</v>
      </c>
      <c r="B22" s="30" t="n">
        <f aca="false">IF($A22="","",SUMIF(담보별집계!$B$2:$B$1001,$A22,담보별집계!$D$2:$D$1001))</f>
        <v>2076083650</v>
      </c>
      <c r="C22" s="30" t="n">
        <f aca="false">IF($A22="","",SUMIF(담보별집계!$B$2:$B$1001,$A22,담보별집계!$E$2:$E$1001))</f>
        <v>1315107939</v>
      </c>
      <c r="D22" s="31" t="n">
        <f aca="false">IF(N(B22)=0,"",C22/B22)</f>
        <v>0.633456141808159</v>
      </c>
      <c r="E22" s="31" t="n">
        <f aca="false">IF($A22="","",IF(N(SUMIF(담보별집계!$B$2:$B$1001,$A22,담보별집계!$G$2:$G$1001))=0,"",SUMIF(담보별집계!$B$2:$B$1001,$A22,담보별집계!$H$2:$H$1001)/SUMIF(담보별집계!$B$2:$B$1001,$A22,담보별집계!$G$2:$G$1001)))</f>
        <v>0.65039469020443</v>
      </c>
      <c r="F22" s="32" t="n">
        <f aca="false">IF($A22="","",IF(N(SUMIF(담보별집계!$B$2:$B$1001,$A22,담보별집계!$G$2:$G$1001))=0,"",B22/SUMIF(담보별집계!$B$2:$B$1001,$A22,담보별집계!$G$2:$G$1001)-1))</f>
        <v>0.110028719285283</v>
      </c>
      <c r="G22" s="33" t="n">
        <f aca="false">IF(OR(D22="",E22=""),"",D22-E22)</f>
        <v>-0.016938548396271</v>
      </c>
    </row>
    <row r="23" customFormat="false" ht="15" hidden="false" customHeight="false" outlineLevel="0" collapsed="false">
      <c r="A23" s="35" t="str">
        <f aca="false">IFERROR(INDEX(담보별집계!$B$2:$B$1001,MATCH(5,담보별집계!$AC$2:$AC$1001,0)),"")</f>
        <v>심장</v>
      </c>
      <c r="B23" s="25" t="n">
        <f aca="false">IF($A23="","",SUMIF(담보별집계!$B$2:$B$1001,$A23,담보별집계!$D$2:$D$1001))</f>
        <v>1877152345</v>
      </c>
      <c r="C23" s="25" t="n">
        <f aca="false">IF($A23="","",SUMIF(담보별집계!$B$2:$B$1001,$A23,담보별집계!$E$2:$E$1001))</f>
        <v>900898467</v>
      </c>
      <c r="D23" s="26" t="n">
        <f aca="false">IF(N(B23)=0,"",C23/B23)</f>
        <v>0.479928264426508</v>
      </c>
      <c r="E23" s="26" t="n">
        <f aca="false">IF($A23="","",IF(N(SUMIF(담보별집계!$B$2:$B$1001,$A23,담보별집계!$G$2:$G$1001))=0,"",SUMIF(담보별집계!$B$2:$B$1001,$A23,담보별집계!$H$2:$H$1001)/SUMIF(담보별집계!$B$2:$B$1001,$A23,담보별집계!$G$2:$G$1001)))</f>
        <v>0.49016123825477</v>
      </c>
      <c r="F23" s="27" t="n">
        <f aca="false">IF($A23="","",IF(N(SUMIF(담보별집계!$B$2:$B$1001,$A23,담보별집계!$G$2:$G$1001))=0,"",B23/SUMIF(담보별집계!$B$2:$B$1001,$A23,담보별집계!$G$2:$G$1001)-1))</f>
        <v>0.0933113364209186</v>
      </c>
      <c r="G23" s="28" t="n">
        <f aca="false">IF(OR(D23="",E23=""),"",D23-E23)</f>
        <v>-0.0102329738282622</v>
      </c>
    </row>
    <row r="24" customFormat="false" ht="15" hidden="false" customHeight="false" outlineLevel="0" collapsed="false">
      <c r="A24" s="17" t="str">
        <f aca="false">IFERROR(INDEX(담보별집계!$B$2:$B$1001,MATCH(6,담보별집계!$AC$2:$AC$1001,0)),"")</f>
        <v>뇌혈관</v>
      </c>
      <c r="B24" s="30" t="n">
        <f aca="false">IF($A24="","",SUMIF(담보별집계!$B$2:$B$1001,$A24,담보별집계!$D$2:$D$1001))</f>
        <v>1651383230</v>
      </c>
      <c r="C24" s="30" t="n">
        <f aca="false">IF($A24="","",SUMIF(담보별집계!$B$2:$B$1001,$A24,담보별집계!$E$2:$E$1001))</f>
        <v>852087580</v>
      </c>
      <c r="D24" s="31" t="n">
        <f aca="false">IF(N(B24)=0,"",C24/B24)</f>
        <v>0.515984154689521</v>
      </c>
      <c r="E24" s="31" t="n">
        <f aca="false">IF($A24="","",IF(N(SUMIF(담보별집계!$B$2:$B$1001,$A24,담보별집계!$G$2:$G$1001))=0,"",SUMIF(담보별집계!$B$2:$B$1001,$A24,담보별집계!$H$2:$H$1001)/SUMIF(담보별집계!$B$2:$B$1001,$A24,담보별집계!$G$2:$G$1001)))</f>
        <v>0.489934077534067</v>
      </c>
      <c r="F24" s="32" t="n">
        <f aca="false">IF($A24="","",IF(N(SUMIF(담보별집계!$B$2:$B$1001,$A24,담보별집계!$G$2:$G$1001))=0,"",B24/SUMIF(담보별집계!$B$2:$B$1001,$A24,담보별집계!$G$2:$G$1001)-1))</f>
        <v>0.0203414032128944</v>
      </c>
      <c r="G24" s="33" t="n">
        <f aca="false">IF(OR(D24="",E24=""),"",D24-E24)</f>
        <v>0.026050077155454</v>
      </c>
    </row>
    <row r="25" customFormat="false" ht="15" hidden="false" customHeight="false" outlineLevel="0" collapsed="false">
      <c r="A25" s="35" t="str">
        <f aca="false">IFERROR(INDEX(담보별집계!$B$2:$B$1001,MATCH(7,담보별집계!$AC$2:$AC$1001,0)),"")</f>
        <v>상해</v>
      </c>
      <c r="B25" s="25" t="n">
        <f aca="false">IF($A25="","",SUMIF(담보별집계!$B$2:$B$1001,$A25,담보별집계!$D$2:$D$1001))</f>
        <v>1389037543</v>
      </c>
      <c r="C25" s="25" t="n">
        <f aca="false">IF($A25="","",SUMIF(담보별집계!$B$2:$B$1001,$A25,담보별집계!$E$2:$E$1001))</f>
        <v>875979836</v>
      </c>
      <c r="D25" s="26" t="n">
        <f aca="false">IF(N(B25)=0,"",C25/B25)</f>
        <v>0.630637984131146</v>
      </c>
      <c r="E25" s="26" t="n">
        <f aca="false">IF($A25="","",IF(N(SUMIF(담보별집계!$B$2:$B$1001,$A25,담보별집계!$G$2:$G$1001))=0,"",SUMIF(담보별집계!$B$2:$B$1001,$A25,담보별집계!$H$2:$H$1001)/SUMIF(담보별집계!$B$2:$B$1001,$A25,담보별집계!$G$2:$G$1001)))</f>
        <v>0.649352072752854</v>
      </c>
      <c r="F25" s="27" t="n">
        <f aca="false">IF($A25="","",IF(N(SUMIF(담보별집계!$B$2:$B$1001,$A25,담보별집계!$G$2:$G$1001))=0,"",B25/SUMIF(담보별집계!$B$2:$B$1001,$A25,담보별집계!$G$2:$G$1001)-1))</f>
        <v>0.105015139300601</v>
      </c>
      <c r="G25" s="28" t="n">
        <f aca="false">IF(OR(D25="",E25=""),"",D25-E25)</f>
        <v>-0.018714088621708</v>
      </c>
    </row>
    <row r="26" customFormat="false" ht="15" hidden="false" customHeight="false" outlineLevel="0" collapsed="false">
      <c r="A26" s="17" t="str">
        <f aca="false">IFERROR(INDEX(담보별집계!$B$2:$B$1001,MATCH(8,담보별집계!$AC$2:$AC$1001,0)),"")</f>
        <v>치아</v>
      </c>
      <c r="B26" s="30" t="n">
        <f aca="false">IF($A26="","",SUMIF(담보별집계!$B$2:$B$1001,$A26,담보별집계!$D$2:$D$1001))</f>
        <v>817962024</v>
      </c>
      <c r="C26" s="30" t="n">
        <f aca="false">IF($A26="","",SUMIF(담보별집계!$B$2:$B$1001,$A26,담보별집계!$E$2:$E$1001))</f>
        <v>521630515</v>
      </c>
      <c r="D26" s="31" t="n">
        <f aca="false">IF(N(B26)=0,"",C26/B26)</f>
        <v>0.637719722547902</v>
      </c>
      <c r="E26" s="31" t="n">
        <f aca="false">IF($A26="","",IF(N(SUMIF(담보별집계!$B$2:$B$1001,$A26,담보별집계!$G$2:$G$1001))=0,"",SUMIF(담보별집계!$B$2:$B$1001,$A26,담보별집계!$H$2:$H$1001)/SUMIF(담보별집계!$B$2:$B$1001,$A26,담보별집계!$G$2:$G$1001)))</f>
        <v>0.7325467552757</v>
      </c>
      <c r="F26" s="32" t="n">
        <f aca="false">IF($A26="","",IF(N(SUMIF(담보별집계!$B$2:$B$1001,$A26,담보별집계!$G$2:$G$1001))=0,"",B26/SUMIF(담보별집계!$B$2:$B$1001,$A26,담보별집계!$G$2:$G$1001)-1))</f>
        <v>-0.12152061616999</v>
      </c>
      <c r="G26" s="33" t="n">
        <f aca="false">IF(OR(D26="",E26=""),"",D26-E26)</f>
        <v>-0.0948270327277987</v>
      </c>
    </row>
    <row r="27" customFormat="false" ht="15" hidden="false" customHeight="false" outlineLevel="0" collapsed="false">
      <c r="A27" s="35" t="str">
        <f aca="false">IFERROR(INDEX(담보별집계!$B$2:$B$1001,MATCH(9,담보별집계!$AC$2:$AC$1001,0)),"")</f>
        <v>입원</v>
      </c>
      <c r="B27" s="25" t="n">
        <f aca="false">IF($A27="","",SUMIF(담보별집계!$B$2:$B$1001,$A27,담보별집계!$D$2:$D$1001))</f>
        <v>763493049</v>
      </c>
      <c r="C27" s="25" t="n">
        <f aca="false">IF($A27="","",SUMIF(담보별집계!$B$2:$B$1001,$A27,담보별집계!$E$2:$E$1001))</f>
        <v>520221014</v>
      </c>
      <c r="D27" s="26" t="n">
        <f aca="false">IF(N(B27)=0,"",C27/B27)</f>
        <v>0.681369679372156</v>
      </c>
      <c r="E27" s="26" t="n">
        <f aca="false">IF($A27="","",IF(N(SUMIF(담보별집계!$B$2:$B$1001,$A27,담보별집계!$G$2:$G$1001))=0,"",SUMIF(담보별집계!$B$2:$B$1001,$A27,담보별집계!$H$2:$H$1001)/SUMIF(담보별집계!$B$2:$B$1001,$A27,담보별집계!$G$2:$G$1001)))</f>
        <v>0.726365678031661</v>
      </c>
      <c r="F27" s="27" t="n">
        <f aca="false">IF($A27="","",IF(N(SUMIF(담보별집계!$B$2:$B$1001,$A27,담보별집계!$G$2:$G$1001))=0,"",B27/SUMIF(담보별집계!$B$2:$B$1001,$A27,담보별집계!$G$2:$G$1001)-1))</f>
        <v>0.0995833498896424</v>
      </c>
      <c r="G27" s="28" t="n">
        <f aca="false">IF(OR(D27="",E27=""),"",D27-E27)</f>
        <v>-0.044995998659505</v>
      </c>
    </row>
    <row r="28" customFormat="false" ht="15" hidden="false" customHeight="false" outlineLevel="0" collapsed="false">
      <c r="A28" s="17" t="str">
        <f aca="false">IFERROR(INDEX(담보별집계!$B$2:$B$1001,MATCH(10,담보별집계!$AC$2:$AC$1001,0)),"")</f>
        <v>기타</v>
      </c>
      <c r="B28" s="30" t="n">
        <f aca="false">IF($A28="","",SUMIF(담보별집계!$B$2:$B$1001,$A28,담보별집계!$D$2:$D$1001))</f>
        <v>445811963</v>
      </c>
      <c r="C28" s="30" t="n">
        <f aca="false">IF($A28="","",SUMIF(담보별집계!$B$2:$B$1001,$A28,담보별집계!$E$2:$E$1001))</f>
        <v>183840943</v>
      </c>
      <c r="D28" s="31" t="n">
        <f aca="false">IF(N(B28)=0,"",C28/B28)</f>
        <v>0.412373283486787</v>
      </c>
      <c r="E28" s="31" t="n">
        <f aca="false">IF($A28="","",IF(N(SUMIF(담보별집계!$B$2:$B$1001,$A28,담보별집계!$G$2:$G$1001))=0,"",SUMIF(담보별집계!$B$2:$B$1001,$A28,담보별집계!$H$2:$H$1001)/SUMIF(담보별집계!$B$2:$B$1001,$A28,담보별집계!$G$2:$G$1001)))</f>
        <v>0.4253248234398</v>
      </c>
      <c r="F28" s="32" t="n">
        <f aca="false">IF($A28="","",IF(N(SUMIF(담보별집계!$B$2:$B$1001,$A28,담보별집계!$G$2:$G$1001))=0,"",B28/SUMIF(담보별집계!$B$2:$B$1001,$A28,담보별집계!$G$2:$G$1001)-1))</f>
        <v>0.194017513024304</v>
      </c>
      <c r="G28" s="33" t="n">
        <f aca="false">IF(OR(D28="",E28=""),"",D28-E28)</f>
        <v>-0.012951539953013</v>
      </c>
    </row>
    <row r="29" customFormat="false" ht="15" hidden="false" customHeight="false" outlineLevel="0" collapsed="false">
      <c r="A29" s="35" t="str">
        <f aca="false">IFERROR(INDEX(담보별집계!$B$2:$B$1001,MATCH(11,담보별집계!$AC$2:$AC$1001,0)),"")</f>
        <v/>
      </c>
      <c r="B29" s="25" t="str">
        <f aca="false">IF($A29="","",SUMIF(담보별집계!$B$2:$B$1001,$A29,담보별집계!$D$2:$D$1001))</f>
        <v/>
      </c>
      <c r="C29" s="25" t="str">
        <f aca="false">IF($A29="","",SUMIF(담보별집계!$B$2:$B$1001,$A29,담보별집계!$E$2:$E$1001))</f>
        <v/>
      </c>
      <c r="D29" s="26" t="str">
        <f aca="false">IF(N(B29)=0,"",C29/B29)</f>
        <v/>
      </c>
      <c r="E29" s="26" t="str">
        <f aca="false">IF($A29="","",IF(N(SUMIF(담보별집계!$B$2:$B$1001,$A29,담보별집계!$G$2:$G$1001))=0,"",SUMIF(담보별집계!$B$2:$B$1001,$A29,담보별집계!$H$2:$H$1001)/SUMIF(담보별집계!$B$2:$B$1001,$A29,담보별집계!$G$2:$G$1001)))</f>
        <v/>
      </c>
      <c r="F29" s="27" t="str">
        <f aca="false">IF($A29="","",IF(N(SUMIF(담보별집계!$B$2:$B$1001,$A29,담보별집계!$G$2:$G$1001))=0,"",B29/SUMIF(담보별집계!$B$2:$B$1001,$A29,담보별집계!$G$2:$G$1001)-1))</f>
        <v/>
      </c>
      <c r="G29" s="28" t="str">
        <f aca="false">IF(OR(D29="",E29=""),"",D29-E29)</f>
        <v/>
      </c>
    </row>
    <row r="30" customFormat="false" ht="15" hidden="false" customHeight="false" outlineLevel="0" collapsed="false">
      <c r="A30" s="17" t="str">
        <f aca="false">IFERROR(INDEX(담보별집계!$B$2:$B$1001,MATCH(12,담보별집계!$AC$2:$AC$1001,0)),"")</f>
        <v/>
      </c>
      <c r="B30" s="30" t="str">
        <f aca="false">IF($A30="","",SUMIF(담보별집계!$B$2:$B$1001,$A30,담보별집계!$D$2:$D$1001))</f>
        <v/>
      </c>
      <c r="C30" s="30" t="str">
        <f aca="false">IF($A30="","",SUMIF(담보별집계!$B$2:$B$1001,$A30,담보별집계!$E$2:$E$1001))</f>
        <v/>
      </c>
      <c r="D30" s="31" t="str">
        <f aca="false">IF(N(B30)=0,"",C30/B30)</f>
        <v/>
      </c>
      <c r="E30" s="31" t="str">
        <f aca="false">IF($A30="","",IF(N(SUMIF(담보별집계!$B$2:$B$1001,$A30,담보별집계!$G$2:$G$1001))=0,"",SUMIF(담보별집계!$B$2:$B$1001,$A30,담보별집계!$H$2:$H$1001)/SUMIF(담보별집계!$B$2:$B$1001,$A30,담보별집계!$G$2:$G$1001)))</f>
        <v/>
      </c>
      <c r="F30" s="32" t="str">
        <f aca="false">IF($A30="","",IF(N(SUMIF(담보별집계!$B$2:$B$1001,$A30,담보별집계!$G$2:$G$1001))=0,"",B30/SUMIF(담보별집계!$B$2:$B$1001,$A30,담보별집계!$G$2:$G$1001)-1))</f>
        <v/>
      </c>
      <c r="G30" s="33" t="str">
        <f aca="false">IF(OR(D30="",E30=""),"",D30-E30)</f>
        <v/>
      </c>
    </row>
    <row r="31" customFormat="false" ht="15" hidden="false" customHeight="false" outlineLevel="0" collapsed="false">
      <c r="A31" s="35" t="str">
        <f aca="false">IFERROR(INDEX(담보별집계!$B$2:$B$1001,MATCH(13,담보별집계!$AC$2:$AC$1001,0)),"")</f>
        <v/>
      </c>
      <c r="B31" s="25" t="str">
        <f aca="false">IF($A31="","",SUMIF(담보별집계!$B$2:$B$1001,$A31,담보별집계!$D$2:$D$1001))</f>
        <v/>
      </c>
      <c r="C31" s="25" t="str">
        <f aca="false">IF($A31="","",SUMIF(담보별집계!$B$2:$B$1001,$A31,담보별집계!$E$2:$E$1001))</f>
        <v/>
      </c>
      <c r="D31" s="26" t="str">
        <f aca="false">IF(N(B31)=0,"",C31/B31)</f>
        <v/>
      </c>
      <c r="E31" s="26" t="str">
        <f aca="false">IF($A31="","",IF(N(SUMIF(담보별집계!$B$2:$B$1001,$A31,담보별집계!$G$2:$G$1001))=0,"",SUMIF(담보별집계!$B$2:$B$1001,$A31,담보별집계!$H$2:$H$1001)/SUMIF(담보별집계!$B$2:$B$1001,$A31,담보별집계!$G$2:$G$1001)))</f>
        <v/>
      </c>
      <c r="F31" s="27" t="str">
        <f aca="false">IF($A31="","",IF(N(SUMIF(담보별집계!$B$2:$B$1001,$A31,담보별집계!$G$2:$G$1001))=0,"",B31/SUMIF(담보별집계!$B$2:$B$1001,$A31,담보별집계!$G$2:$G$1001)-1))</f>
        <v/>
      </c>
      <c r="G31" s="28" t="str">
        <f aca="false">IF(OR(D31="",E31=""),"",D31-E31)</f>
        <v/>
      </c>
    </row>
    <row r="32" customFormat="false" ht="15" hidden="false" customHeight="false" outlineLevel="0" collapsed="false">
      <c r="A32" s="17" t="str">
        <f aca="false">IFERROR(INDEX(담보별집계!$B$2:$B$1001,MATCH(14,담보별집계!$AC$2:$AC$1001,0)),"")</f>
        <v/>
      </c>
      <c r="B32" s="30" t="str">
        <f aca="false">IF($A32="","",SUMIF(담보별집계!$B$2:$B$1001,$A32,담보별집계!$D$2:$D$1001))</f>
        <v/>
      </c>
      <c r="C32" s="30" t="str">
        <f aca="false">IF($A32="","",SUMIF(담보별집계!$B$2:$B$1001,$A32,담보별집계!$E$2:$E$1001))</f>
        <v/>
      </c>
      <c r="D32" s="31" t="str">
        <f aca="false">IF(N(B32)=0,"",C32/B32)</f>
        <v/>
      </c>
      <c r="E32" s="31" t="str">
        <f aca="false">IF($A32="","",IF(N(SUMIF(담보별집계!$B$2:$B$1001,$A32,담보별집계!$G$2:$G$1001))=0,"",SUMIF(담보별집계!$B$2:$B$1001,$A32,담보별집계!$H$2:$H$1001)/SUMIF(담보별집계!$B$2:$B$1001,$A32,담보별집계!$G$2:$G$1001)))</f>
        <v/>
      </c>
      <c r="F32" s="32" t="str">
        <f aca="false">IF($A32="","",IF(N(SUMIF(담보별집계!$B$2:$B$1001,$A32,담보별집계!$G$2:$G$1001))=0,"",B32/SUMIF(담보별집계!$B$2:$B$1001,$A32,담보별집계!$G$2:$G$1001)-1))</f>
        <v/>
      </c>
      <c r="G32" s="33" t="str">
        <f aca="false">IF(OR(D32="",E32=""),"",D32-E32)</f>
        <v/>
      </c>
    </row>
    <row r="33" customFormat="false" ht="15" hidden="false" customHeight="false" outlineLevel="0" collapsed="false">
      <c r="A33" s="35" t="str">
        <f aca="false">IFERROR(INDEX(담보별집계!$B$2:$B$1001,MATCH(15,담보별집계!$AC$2:$AC$1001,0)),"")</f>
        <v/>
      </c>
      <c r="B33" s="25" t="str">
        <f aca="false">IF($A33="","",SUMIF(담보별집계!$B$2:$B$1001,$A33,담보별집계!$D$2:$D$1001))</f>
        <v/>
      </c>
      <c r="C33" s="25" t="str">
        <f aca="false">IF($A33="","",SUMIF(담보별집계!$B$2:$B$1001,$A33,담보별집계!$E$2:$E$1001))</f>
        <v/>
      </c>
      <c r="D33" s="26" t="str">
        <f aca="false">IF(N(B33)=0,"",C33/B33)</f>
        <v/>
      </c>
      <c r="E33" s="26" t="str">
        <f aca="false">IF($A33="","",IF(N(SUMIF(담보별집계!$B$2:$B$1001,$A33,담보별집계!$G$2:$G$1001))=0,"",SUMIF(담보별집계!$B$2:$B$1001,$A33,담보별집계!$H$2:$H$1001)/SUMIF(담보별집계!$B$2:$B$1001,$A33,담보별집계!$G$2:$G$1001)))</f>
        <v/>
      </c>
      <c r="F33" s="27" t="str">
        <f aca="false">IF($A33="","",IF(N(SUMIF(담보별집계!$B$2:$B$1001,$A33,담보별집계!$G$2:$G$1001))=0,"",B33/SUMIF(담보별집계!$B$2:$B$1001,$A33,담보별집계!$G$2:$G$1001)-1))</f>
        <v/>
      </c>
      <c r="G33" s="28" t="str">
        <f aca="false">IF(OR(D33="",E33=""),"",D33-E33)</f>
        <v/>
      </c>
    </row>
    <row r="34" customFormat="false" ht="15" hidden="false" customHeight="false" outlineLevel="0" collapsed="false">
      <c r="A34" s="17" t="str">
        <f aca="false">IFERROR(INDEX(담보별집계!$B$2:$B$1001,MATCH(16,담보별집계!$AC$2:$AC$1001,0)),"")</f>
        <v/>
      </c>
      <c r="B34" s="30" t="str">
        <f aca="false">IF($A34="","",SUMIF(담보별집계!$B$2:$B$1001,$A34,담보별집계!$D$2:$D$1001))</f>
        <v/>
      </c>
      <c r="C34" s="30" t="str">
        <f aca="false">IF($A34="","",SUMIF(담보별집계!$B$2:$B$1001,$A34,담보별집계!$E$2:$E$1001))</f>
        <v/>
      </c>
      <c r="D34" s="31" t="str">
        <f aca="false">IF(N(B34)=0,"",C34/B34)</f>
        <v/>
      </c>
      <c r="E34" s="31" t="str">
        <f aca="false">IF($A34="","",IF(N(SUMIF(담보별집계!$B$2:$B$1001,$A34,담보별집계!$G$2:$G$1001))=0,"",SUMIF(담보별집계!$B$2:$B$1001,$A34,담보별집계!$H$2:$H$1001)/SUMIF(담보별집계!$B$2:$B$1001,$A34,담보별집계!$G$2:$G$1001)))</f>
        <v/>
      </c>
      <c r="F34" s="32" t="str">
        <f aca="false">IF($A34="","",IF(N(SUMIF(담보별집계!$B$2:$B$1001,$A34,담보별집계!$G$2:$G$1001))=0,"",B34/SUMIF(담보별집계!$B$2:$B$1001,$A34,담보별집계!$G$2:$G$1001)-1))</f>
        <v/>
      </c>
      <c r="G34" s="33" t="str">
        <f aca="false">IF(OR(D34="",E34=""),"",D34-E34)</f>
        <v/>
      </c>
    </row>
    <row r="35" customFormat="false" ht="15" hidden="false" customHeight="false" outlineLevel="0" collapsed="false">
      <c r="A35" s="35" t="str">
        <f aca="false">IFERROR(INDEX(담보별집계!$B$2:$B$1001,MATCH(17,담보별집계!$AC$2:$AC$1001,0)),"")</f>
        <v/>
      </c>
      <c r="B35" s="25" t="str">
        <f aca="false">IF($A35="","",SUMIF(담보별집계!$B$2:$B$1001,$A35,담보별집계!$D$2:$D$1001))</f>
        <v/>
      </c>
      <c r="C35" s="25" t="str">
        <f aca="false">IF($A35="","",SUMIF(담보별집계!$B$2:$B$1001,$A35,담보별집계!$E$2:$E$1001))</f>
        <v/>
      </c>
      <c r="D35" s="26" t="str">
        <f aca="false">IF(N(B35)=0,"",C35/B35)</f>
        <v/>
      </c>
      <c r="E35" s="26" t="str">
        <f aca="false">IF($A35="","",IF(N(SUMIF(담보별집계!$B$2:$B$1001,$A35,담보별집계!$G$2:$G$1001))=0,"",SUMIF(담보별집계!$B$2:$B$1001,$A35,담보별집계!$H$2:$H$1001)/SUMIF(담보별집계!$B$2:$B$1001,$A35,담보별집계!$G$2:$G$1001)))</f>
        <v/>
      </c>
      <c r="F35" s="27" t="str">
        <f aca="false">IF($A35="","",IF(N(SUMIF(담보별집계!$B$2:$B$1001,$A35,담보별집계!$G$2:$G$1001))=0,"",B35/SUMIF(담보별집계!$B$2:$B$1001,$A35,담보별집계!$G$2:$G$1001)-1))</f>
        <v/>
      </c>
      <c r="G35" s="28" t="str">
        <f aca="false">IF(OR(D35="",E35=""),"",D35-E35)</f>
        <v/>
      </c>
    </row>
    <row r="36" customFormat="false" ht="15" hidden="false" customHeight="false" outlineLevel="0" collapsed="false">
      <c r="A36" s="17" t="str">
        <f aca="false">IFERROR(INDEX(담보별집계!$B$2:$B$1001,MATCH(18,담보별집계!$AC$2:$AC$1001,0)),"")</f>
        <v/>
      </c>
      <c r="B36" s="30" t="str">
        <f aca="false">IF($A36="","",SUMIF(담보별집계!$B$2:$B$1001,$A36,담보별집계!$D$2:$D$1001))</f>
        <v/>
      </c>
      <c r="C36" s="30" t="str">
        <f aca="false">IF($A36="","",SUMIF(담보별집계!$B$2:$B$1001,$A36,담보별집계!$E$2:$E$1001))</f>
        <v/>
      </c>
      <c r="D36" s="31" t="str">
        <f aca="false">IF(N(B36)=0,"",C36/B36)</f>
        <v/>
      </c>
      <c r="E36" s="31" t="str">
        <f aca="false">IF($A36="","",IF(N(SUMIF(담보별집계!$B$2:$B$1001,$A36,담보별집계!$G$2:$G$1001))=0,"",SUMIF(담보별집계!$B$2:$B$1001,$A36,담보별집계!$H$2:$H$1001)/SUMIF(담보별집계!$B$2:$B$1001,$A36,담보별집계!$G$2:$G$1001)))</f>
        <v/>
      </c>
      <c r="F36" s="32" t="str">
        <f aca="false">IF($A36="","",IF(N(SUMIF(담보별집계!$B$2:$B$1001,$A36,담보별집계!$G$2:$G$1001))=0,"",B36/SUMIF(담보별집계!$B$2:$B$1001,$A36,담보별집계!$G$2:$G$1001)-1))</f>
        <v/>
      </c>
      <c r="G36" s="33" t="str">
        <f aca="false">IF(OR(D36="",E36=""),"",D36-E36)</f>
        <v/>
      </c>
    </row>
    <row r="37" customFormat="false" ht="15" hidden="false" customHeight="false" outlineLevel="0" collapsed="false">
      <c r="A37" s="35" t="str">
        <f aca="false">IFERROR(INDEX(담보별집계!$B$2:$B$1001,MATCH(19,담보별집계!$AC$2:$AC$1001,0)),"")</f>
        <v/>
      </c>
      <c r="B37" s="25" t="str">
        <f aca="false">IF($A37="","",SUMIF(담보별집계!$B$2:$B$1001,$A37,담보별집계!$D$2:$D$1001))</f>
        <v/>
      </c>
      <c r="C37" s="25" t="str">
        <f aca="false">IF($A37="","",SUMIF(담보별집계!$B$2:$B$1001,$A37,담보별집계!$E$2:$E$1001))</f>
        <v/>
      </c>
      <c r="D37" s="26" t="str">
        <f aca="false">IF(N(B37)=0,"",C37/B37)</f>
        <v/>
      </c>
      <c r="E37" s="26" t="str">
        <f aca="false">IF($A37="","",IF(N(SUMIF(담보별집계!$B$2:$B$1001,$A37,담보별집계!$G$2:$G$1001))=0,"",SUMIF(담보별집계!$B$2:$B$1001,$A37,담보별집계!$H$2:$H$1001)/SUMIF(담보별집계!$B$2:$B$1001,$A37,담보별집계!$G$2:$G$1001)))</f>
        <v/>
      </c>
      <c r="F37" s="27" t="str">
        <f aca="false">IF($A37="","",IF(N(SUMIF(담보별집계!$B$2:$B$1001,$A37,담보별집계!$G$2:$G$1001))=0,"",B37/SUMIF(담보별집계!$B$2:$B$1001,$A37,담보별집계!$G$2:$G$1001)-1))</f>
        <v/>
      </c>
      <c r="G37" s="28" t="str">
        <f aca="false">IF(OR(D37="",E37=""),"",D37-E37)</f>
        <v/>
      </c>
    </row>
    <row r="38" customFormat="false" ht="15" hidden="false" customHeight="false" outlineLevel="0" collapsed="false">
      <c r="A38" s="17" t="str">
        <f aca="false">IFERROR(INDEX(담보별집계!$B$2:$B$1001,MATCH(20,담보별집계!$AC$2:$AC$1001,0)),"")</f>
        <v/>
      </c>
      <c r="B38" s="30" t="str">
        <f aca="false">IF($A38="","",SUMIF(담보별집계!$B$2:$B$1001,$A38,담보별집계!$D$2:$D$1001))</f>
        <v/>
      </c>
      <c r="C38" s="30" t="str">
        <f aca="false">IF($A38="","",SUMIF(담보별집계!$B$2:$B$1001,$A38,담보별집계!$E$2:$E$1001))</f>
        <v/>
      </c>
      <c r="D38" s="31" t="str">
        <f aca="false">IF(N(B38)=0,"",C38/B38)</f>
        <v/>
      </c>
      <c r="E38" s="31" t="str">
        <f aca="false">IF($A38="","",IF(N(SUMIF(담보별집계!$B$2:$B$1001,$A38,담보별집계!$G$2:$G$1001))=0,"",SUMIF(담보별집계!$B$2:$B$1001,$A38,담보별집계!$H$2:$H$1001)/SUMIF(담보별집계!$B$2:$B$1001,$A38,담보별집계!$G$2:$G$1001)))</f>
        <v/>
      </c>
      <c r="F38" s="32" t="str">
        <f aca="false">IF($A38="","",IF(N(SUMIF(담보별집계!$B$2:$B$1001,$A38,담보별집계!$G$2:$G$1001))=0,"",B38/SUMIF(담보별집계!$B$2:$B$1001,$A38,담보별집계!$G$2:$G$1001)-1))</f>
        <v/>
      </c>
      <c r="G38" s="33" t="str">
        <f aca="false">IF(OR(D38="",E38=""),"",D38-E38)</f>
        <v/>
      </c>
    </row>
    <row r="39" customFormat="false" ht="15" hidden="false" customHeight="false" outlineLevel="0" collapsed="false">
      <c r="A39" s="35" t="str">
        <f aca="false">IF(AND(ROUND((SUMIFS(raw_data!$H:$H,raw_data!$A:$A,"&gt;="&amp;UY_START,raw_data!$A:$A,"&lt;="&amp;BASE_YM,raw_data!$B:$B,"&lt;="&amp;BASE_YM)-SUM(담보별집계!$D$2:$D$1001)),0)=0,ROUND((SUMIFS(raw_data!$H:$H,raw_data!$A:$A,"&gt;="&amp;UY_START_PY,raw_data!$A:$A,"&lt;="&amp;BASE_YM_PY,raw_data!$B:$B,"&lt;="&amp;BASE_YM_PY)-SUM(담보별집계!$G$2:$G$1001)),0)=0),"","(미매핑)")</f>
        <v>(미매핑)</v>
      </c>
      <c r="B39" s="25" t="n">
        <f aca="false">IF($A39="","",(SUMIFS(raw_data!$H:$H,raw_data!$A:$A,"&gt;="&amp;UY_START,raw_data!$A:$A,"&lt;="&amp;BASE_YM,raw_data!$B:$B,"&lt;="&amp;BASE_YM)-SUM(담보별집계!$D$2:$D$1001)))</f>
        <v>5913829</v>
      </c>
      <c r="C39" s="25" t="n">
        <f aca="false">IF($A39="","",((SUMIFS(raw_data!$I:$I,raw_data!$A:$A,"&gt;="&amp;UY_START,raw_data!$A:$A,"&lt;="&amp;BASE_YM,raw_data!$B:$B,"&lt;="&amp;BASE_YM)+SUMIFS(raw_data!$J:$J,raw_data!$A:$A,"&gt;="&amp;UY_START,raw_data!$A:$A,"&lt;="&amp;BASE_YM,raw_data!$B:$B,"&lt;="&amp;BASE_YM))-SUM(담보별집계!$E$2:$E$1001)))</f>
        <v>4691304</v>
      </c>
      <c r="D39" s="26" t="n">
        <f aca="false">IF(N(B39)=0,"",C39/B39)</f>
        <v>0.793276910779801</v>
      </c>
      <c r="E39" s="26" t="str">
        <f aca="false">IF($A39="","",IF(N((SUMIFS(raw_data!$H:$H,raw_data!$A:$A,"&gt;="&amp;UY_START_PY,raw_data!$A:$A,"&lt;="&amp;BASE_YM_PY,raw_data!$B:$B,"&lt;="&amp;BASE_YM_PY)-SUM(담보별집계!$G$2:$G$1001)))=0,"",((SUMIFS(raw_data!$I:$I,raw_data!$A:$A,"&gt;="&amp;UY_START_PY,raw_data!$A:$A,"&lt;="&amp;BASE_YM_PY,raw_data!$B:$B,"&lt;="&amp;BASE_YM_PY)+SUMIFS(raw_data!$J:$J,raw_data!$A:$A,"&gt;="&amp;UY_START_PY,raw_data!$A:$A,"&lt;="&amp;BASE_YM_PY,raw_data!$B:$B,"&lt;="&amp;BASE_YM_PY))-SUM(담보별집계!$H$2:$H$1001))/(SUMIFS(raw_data!$H:$H,raw_data!$A:$A,"&gt;="&amp;UY_START_PY,raw_data!$A:$A,"&lt;="&amp;BASE_YM_PY,raw_data!$B:$B,"&lt;="&amp;BASE_YM_PY)-SUM(담보별집계!$G$2:$G$1001))))</f>
        <v/>
      </c>
      <c r="F39" s="27" t="str">
        <f aca="false">IF($A39="","",IF(N((SUMIFS(raw_data!$H:$H,raw_data!$A:$A,"&gt;="&amp;UY_START_PY,raw_data!$A:$A,"&lt;="&amp;BASE_YM_PY,raw_data!$B:$B,"&lt;="&amp;BASE_YM_PY)-SUM(담보별집계!$G$2:$G$1001)))=0,"",B39/(SUMIFS(raw_data!$H:$H,raw_data!$A:$A,"&gt;="&amp;UY_START_PY,raw_data!$A:$A,"&lt;="&amp;BASE_YM_PY,raw_data!$B:$B,"&lt;="&amp;BASE_YM_PY)-SUM(담보별집계!$G$2:$G$1001))-1))</f>
        <v/>
      </c>
      <c r="G39" s="28" t="str">
        <f aca="false">IF(OR(D39="",E39=""),"",D39-E39)</f>
        <v/>
      </c>
    </row>
    <row r="41" customFormat="false" ht="15" hidden="false" customHeight="false" outlineLevel="0" collapsed="false">
      <c r="A41" s="2" t="str">
        <f aca="false">"3. CY 당월 손해율 ("&amp;PERIOD_CY&amp;")"</f>
        <v>3. CY 당월 손해율 (2025.09 마감월)</v>
      </c>
    </row>
    <row r="42" customFormat="false" ht="15" hidden="false" customHeight="false" outlineLevel="0" collapsed="false">
      <c r="A42" s="34" t="s">
        <v>74</v>
      </c>
    </row>
    <row r="43" customFormat="false" ht="15" hidden="false" customHeight="false" outlineLevel="0" collapsed="false">
      <c r="A43" s="12" t="s">
        <v>69</v>
      </c>
      <c r="B43" s="12" t="s">
        <v>60</v>
      </c>
      <c r="C43" s="12" t="s">
        <v>61</v>
      </c>
      <c r="D43" s="12" t="s">
        <v>62</v>
      </c>
      <c r="E43" s="12" t="s">
        <v>63</v>
      </c>
      <c r="F43" s="12" t="s">
        <v>64</v>
      </c>
      <c r="G43" s="12" t="s">
        <v>65</v>
      </c>
    </row>
    <row r="44" customFormat="false" ht="15" hidden="false" customHeight="false" outlineLevel="0" collapsed="false">
      <c r="A44" s="13" t="s">
        <v>70</v>
      </c>
      <c r="B44" s="30" t="n">
        <f aca="false">SUMIFS(raw_data!$H:$H,raw_data!$B:$B,BASE_YM,raw_data!$F:$F,$A44)</f>
        <v>5668267238</v>
      </c>
      <c r="C44" s="30" t="n">
        <f aca="false">(SUMIFS(raw_data!$I:$I,raw_data!$B:$B,BASE_YM,raw_data!$F:$F,$A44)+SUMIFS(raw_data!$J:$J,raw_data!$B:$B,BASE_YM,raw_data!$F:$F,$A44))</f>
        <v>3529999362</v>
      </c>
      <c r="D44" s="31" t="n">
        <f aca="false">IF(N(B44)=0,"",C44/B44)</f>
        <v>0.622765161517955</v>
      </c>
      <c r="E44" s="31" t="n">
        <f aca="false">IF(N(SUMIFS(raw_data!$H:$H,raw_data!$B:$B,BASE_YM_PY,raw_data!$F:$F,$A44))=0,"",(SUMIFS(raw_data!$I:$I,raw_data!$B:$B,BASE_YM_PY,raw_data!$F:$F,$A44)+SUMIFS(raw_data!$J:$J,raw_data!$B:$B,BASE_YM_PY,raw_data!$F:$F,$A44))/SUMIFS(raw_data!$H:$H,raw_data!$B:$B,BASE_YM_PY,raw_data!$F:$F,$A44))</f>
        <v>0.650683080856856</v>
      </c>
      <c r="F44" s="32" t="n">
        <f aca="false">IF(N(SUMIFS(raw_data!$H:$H,raw_data!$B:$B,BASE_YM_PY,raw_data!$F:$F,$A44))=0,"",B44/SUMIFS(raw_data!$H:$H,raw_data!$B:$B,BASE_YM_PY,raw_data!$F:$F,$A44)-1)</f>
        <v>0.0831612227886147</v>
      </c>
      <c r="G44" s="33" t="n">
        <f aca="false">IF(OR(D44="",E44=""),"",D44-E44)</f>
        <v>-0.0279179193389013</v>
      </c>
    </row>
    <row r="45" customFormat="false" ht="15" hidden="false" customHeight="false" outlineLevel="0" collapsed="false">
      <c r="A45" s="35" t="s">
        <v>71</v>
      </c>
      <c r="B45" s="25" t="n">
        <f aca="false">SUMIFS(raw_data!$H:$H,raw_data!$B:$B,BASE_YM,raw_data!$F:$F,$A45)</f>
        <v>2559855924</v>
      </c>
      <c r="C45" s="25" t="n">
        <f aca="false">(SUMIFS(raw_data!$I:$I,raw_data!$B:$B,BASE_YM,raw_data!$F:$F,$A45)+SUMIFS(raw_data!$J:$J,raw_data!$B:$B,BASE_YM,raw_data!$F:$F,$A45))</f>
        <v>1832010966</v>
      </c>
      <c r="D45" s="26" t="n">
        <f aca="false">IF(N(B45)=0,"",C45/B45)</f>
        <v>0.715669561253011</v>
      </c>
      <c r="E45" s="26" t="n">
        <f aca="false">IF(N(SUMIFS(raw_data!$H:$H,raw_data!$B:$B,BASE_YM_PY,raw_data!$F:$F,$A45))=0,"",(SUMIFS(raw_data!$I:$I,raw_data!$B:$B,BASE_YM_PY,raw_data!$F:$F,$A45)+SUMIFS(raw_data!$J:$J,raw_data!$B:$B,BASE_YM_PY,raw_data!$F:$F,$A45))/SUMIFS(raw_data!$H:$H,raw_data!$B:$B,BASE_YM_PY,raw_data!$F:$F,$A45))</f>
        <v>0.74381431463188</v>
      </c>
      <c r="F45" s="27" t="n">
        <f aca="false">IF(N(SUMIFS(raw_data!$H:$H,raw_data!$B:$B,BASE_YM_PY,raw_data!$F:$F,$A45))=0,"",B45/SUMIFS(raw_data!$H:$H,raw_data!$B:$B,BASE_YM_PY,raw_data!$F:$F,$A45)-1)</f>
        <v>0.0945771100293089</v>
      </c>
      <c r="G45" s="28" t="n">
        <f aca="false">IF(OR(D45="",E45=""),"",D45-E45)</f>
        <v>-0.0281447533788689</v>
      </c>
    </row>
    <row r="47" customFormat="false" ht="15" hidden="false" customHeight="false" outlineLevel="0" collapsed="false">
      <c r="A47" s="34" t="s">
        <v>75</v>
      </c>
    </row>
    <row r="48" customFormat="false" ht="15" hidden="false" customHeight="false" outlineLevel="0" collapsed="false">
      <c r="A48" s="12" t="s">
        <v>73</v>
      </c>
      <c r="B48" s="12" t="s">
        <v>60</v>
      </c>
      <c r="C48" s="12" t="s">
        <v>61</v>
      </c>
      <c r="D48" s="12" t="s">
        <v>62</v>
      </c>
      <c r="E48" s="12" t="s">
        <v>63</v>
      </c>
      <c r="F48" s="12" t="s">
        <v>64</v>
      </c>
      <c r="G48" s="12" t="s">
        <v>65</v>
      </c>
    </row>
    <row r="49" customFormat="false" ht="15" hidden="false" customHeight="false" outlineLevel="0" collapsed="false">
      <c r="A49" s="35" t="str">
        <f aca="false">IFERROR(INDEX(담보별집계!$B$2:$B$1001,MATCH(1,담보별집계!$AC$2:$AC$1001,0)),"")</f>
        <v>사망</v>
      </c>
      <c r="B49" s="25" t="n">
        <f aca="false">IF($A49="","",SUMIF(담보별집계!$B$2:$B$1001,$A49,담보별집계!$L$2:$L$1001))</f>
        <v>2227784161</v>
      </c>
      <c r="C49" s="25" t="n">
        <f aca="false">IF($A49="","",SUMIF(담보별집계!$B$2:$B$1001,$A49,담보별집계!$M$2:$M$1001))</f>
        <v>1026223686</v>
      </c>
      <c r="D49" s="26" t="n">
        <f aca="false">IF(N(B49)=0,"",C49/B49)</f>
        <v>0.460647716221913</v>
      </c>
      <c r="E49" s="26" t="n">
        <f aca="false">IF($A49="","",IF(N(SUMIF(담보별집계!$B$2:$B$1001,$A49,담보별집계!$O$2:$O$1001))=0,"",SUMIF(담보별집계!$B$2:$B$1001,$A49,담보별집계!$P$2:$P$1001)/SUMIF(담보별집계!$B$2:$B$1001,$A49,담보별집계!$O$2:$O$1001)))</f>
        <v>0.48847633710619</v>
      </c>
      <c r="F49" s="27" t="n">
        <f aca="false">IF($A49="","",IF(N(SUMIF(담보별집계!$B$2:$B$1001,$A49,담보별집계!$O$2:$O$1001))=0,"",B49/SUMIF(담보별집계!$B$2:$B$1001,$A49,담보별집계!$O$2:$O$1001)-1))</f>
        <v>0.0862393121218705</v>
      </c>
      <c r="G49" s="28" t="n">
        <f aca="false">IF(OR(D49="",E49=""),"",D49-E49)</f>
        <v>-0.0278286208842768</v>
      </c>
    </row>
    <row r="50" customFormat="false" ht="15" hidden="false" customHeight="false" outlineLevel="0" collapsed="false">
      <c r="A50" s="17" t="str">
        <f aca="false">IFERROR(INDEX(담보별집계!$B$2:$B$1001,MATCH(2,담보별집계!$AC$2:$AC$1001,0)),"")</f>
        <v>암</v>
      </c>
      <c r="B50" s="30" t="n">
        <f aca="false">IF($A50="","",SUMIF(담보별집계!$B$2:$B$1001,$A50,담보별집계!$L$2:$L$1001))</f>
        <v>1281026194</v>
      </c>
      <c r="C50" s="30" t="n">
        <f aca="false">IF($A50="","",SUMIF(담보별집계!$B$2:$B$1001,$A50,담보별집계!$M$2:$M$1001))</f>
        <v>837893567</v>
      </c>
      <c r="D50" s="31" t="n">
        <f aca="false">IF(N(B50)=0,"",C50/B50)</f>
        <v>0.654079964113521</v>
      </c>
      <c r="E50" s="31" t="n">
        <f aca="false">IF($A50="","",IF(N(SUMIF(담보별집계!$B$2:$B$1001,$A50,담보별집계!$O$2:$O$1001))=0,"",SUMIF(담보별집계!$B$2:$B$1001,$A50,담보별집계!$P$2:$P$1001)/SUMIF(담보별집계!$B$2:$B$1001,$A50,담보별집계!$O$2:$O$1001)))</f>
        <v>0.668422147267883</v>
      </c>
      <c r="F50" s="32" t="n">
        <f aca="false">IF($A50="","",IF(N(SUMIF(담보별집계!$B$2:$B$1001,$A50,담보별집계!$O$2:$O$1001))=0,"",B50/SUMIF(담보별집계!$B$2:$B$1001,$A50,담보별집계!$O$2:$O$1001)-1))</f>
        <v>0.105977931695082</v>
      </c>
      <c r="G50" s="33" t="n">
        <f aca="false">IF(OR(D50="",E50=""),"",D50-E50)</f>
        <v>-0.0143421831543619</v>
      </c>
    </row>
    <row r="51" customFormat="false" ht="15" hidden="false" customHeight="false" outlineLevel="0" collapsed="false">
      <c r="A51" s="35" t="str">
        <f aca="false">IFERROR(INDEX(담보별집계!$B$2:$B$1001,MATCH(3,담보별집계!$AC$2:$AC$1001,0)),"")</f>
        <v>실손의료</v>
      </c>
      <c r="B51" s="25" t="n">
        <f aca="false">IF($A51="","",SUMIF(담보별집계!$B$2:$B$1001,$A51,담보별집계!$L$2:$L$1001))</f>
        <v>1069003568</v>
      </c>
      <c r="C51" s="25" t="n">
        <f aca="false">IF($A51="","",SUMIF(담보별집계!$B$2:$B$1001,$A51,담보별집계!$M$2:$M$1001))</f>
        <v>1039096712</v>
      </c>
      <c r="D51" s="26" t="n">
        <f aca="false">IF(N(B51)=0,"",C51/B51)</f>
        <v>0.972023614424456</v>
      </c>
      <c r="E51" s="26" t="n">
        <f aca="false">IF($A51="","",IF(N(SUMIF(담보별집계!$B$2:$B$1001,$A51,담보별집계!$O$2:$O$1001))=0,"",SUMIF(담보별집계!$B$2:$B$1001,$A51,담보별집계!$P$2:$P$1001)/SUMIF(담보별집계!$B$2:$B$1001,$A51,담보별집계!$O$2:$O$1001)))</f>
        <v>0.988714673686295</v>
      </c>
      <c r="F51" s="27" t="n">
        <f aca="false">IF($A51="","",IF(N(SUMIF(담보별집계!$B$2:$B$1001,$A51,담보별집계!$O$2:$O$1001))=0,"",B51/SUMIF(담보별집계!$B$2:$B$1001,$A51,담보별집계!$O$2:$O$1001)-1))</f>
        <v>0.0928167275027394</v>
      </c>
      <c r="G51" s="28" t="n">
        <f aca="false">IF(OR(D51="",E51=""),"",D51-E51)</f>
        <v>-0.0166910592618391</v>
      </c>
    </row>
    <row r="52" customFormat="false" ht="15" hidden="false" customHeight="false" outlineLevel="0" collapsed="false">
      <c r="A52" s="17" t="str">
        <f aca="false">IFERROR(INDEX(담보별집계!$B$2:$B$1001,MATCH(4,담보별집계!$AC$2:$AC$1001,0)),"")</f>
        <v>수술</v>
      </c>
      <c r="B52" s="30" t="n">
        <f aca="false">IF($A52="","",SUMIF(담보별집계!$B$2:$B$1001,$A52,담보별집계!$L$2:$L$1001))</f>
        <v>840878692</v>
      </c>
      <c r="C52" s="30" t="n">
        <f aca="false">IF($A52="","",SUMIF(담보별집계!$B$2:$B$1001,$A52,담보별집계!$M$2:$M$1001))</f>
        <v>620136929</v>
      </c>
      <c r="D52" s="31" t="n">
        <f aca="false">IF(N(B52)=0,"",C52/B52)</f>
        <v>0.737486791971178</v>
      </c>
      <c r="E52" s="31" t="n">
        <f aca="false">IF($A52="","",IF(N(SUMIF(담보별집계!$B$2:$B$1001,$A52,담보별집계!$O$2:$O$1001))=0,"",SUMIF(담보별집계!$B$2:$B$1001,$A52,담보별집계!$P$2:$P$1001)/SUMIF(담보별집계!$B$2:$B$1001,$A52,담보별집계!$O$2:$O$1001)))</f>
        <v>0.740546317679895</v>
      </c>
      <c r="F52" s="32" t="n">
        <f aca="false">IF($A52="","",IF(N(SUMIF(담보별집계!$B$2:$B$1001,$A52,담보별집계!$O$2:$O$1001))=0,"",B52/SUMIF(담보별집계!$B$2:$B$1001,$A52,담보별집계!$O$2:$O$1001)-1))</f>
        <v>0.128043449540985</v>
      </c>
      <c r="G52" s="33" t="n">
        <f aca="false">IF(OR(D52="",E52=""),"",D52-E52)</f>
        <v>-0.00305952570871737</v>
      </c>
    </row>
    <row r="53" customFormat="false" ht="15" hidden="false" customHeight="false" outlineLevel="0" collapsed="false">
      <c r="A53" s="35" t="str">
        <f aca="false">IFERROR(INDEX(담보별집계!$B$2:$B$1001,MATCH(5,담보별집계!$AC$2:$AC$1001,0)),"")</f>
        <v>심장</v>
      </c>
      <c r="B53" s="25" t="n">
        <f aca="false">IF($A53="","",SUMIF(담보별집계!$B$2:$B$1001,$A53,담보별집계!$L$2:$L$1001))</f>
        <v>759228997</v>
      </c>
      <c r="C53" s="25" t="n">
        <f aca="false">IF($A53="","",SUMIF(담보별집계!$B$2:$B$1001,$A53,담보별집계!$M$2:$M$1001))</f>
        <v>433347614</v>
      </c>
      <c r="D53" s="26" t="n">
        <f aca="false">IF(N(B53)=0,"",C53/B53)</f>
        <v>0.570773265658082</v>
      </c>
      <c r="E53" s="26" t="n">
        <f aca="false">IF($A53="","",IF(N(SUMIF(담보별집계!$B$2:$B$1001,$A53,담보별집계!$O$2:$O$1001))=0,"",SUMIF(담보별집계!$B$2:$B$1001,$A53,담보별집계!$P$2:$P$1001)/SUMIF(담보별집계!$B$2:$B$1001,$A53,담보별집계!$O$2:$O$1001)))</f>
        <v>0.571723380366819</v>
      </c>
      <c r="F53" s="27" t="n">
        <f aca="false">IF($A53="","",IF(N(SUMIF(담보별집계!$B$2:$B$1001,$A53,담보별집계!$O$2:$O$1001))=0,"",B53/SUMIF(담보별집계!$B$2:$B$1001,$A53,담보별집계!$O$2:$O$1001)-1))</f>
        <v>0.100401563835264</v>
      </c>
      <c r="G53" s="28" t="n">
        <f aca="false">IF(OR(D53="",E53=""),"",D53-E53)</f>
        <v>-0.000950114708737182</v>
      </c>
    </row>
    <row r="54" customFormat="false" ht="15" hidden="false" customHeight="false" outlineLevel="0" collapsed="false">
      <c r="A54" s="17" t="str">
        <f aca="false">IFERROR(INDEX(담보별집계!$B$2:$B$1001,MATCH(6,담보별집계!$AC$2:$AC$1001,0)),"")</f>
        <v>뇌혈관</v>
      </c>
      <c r="B54" s="30" t="n">
        <f aca="false">IF($A54="","",SUMIF(담보별집계!$B$2:$B$1001,$A54,담보별집계!$L$2:$L$1001))</f>
        <v>650040066</v>
      </c>
      <c r="C54" s="30" t="n">
        <f aca="false">IF($A54="","",SUMIF(담보별집계!$B$2:$B$1001,$A54,담보별집계!$M$2:$M$1001))</f>
        <v>400914085</v>
      </c>
      <c r="D54" s="31" t="n">
        <f aca="false">IF(N(B54)=0,"",C54/B54)</f>
        <v>0.61675288335227</v>
      </c>
      <c r="E54" s="31" t="n">
        <f aca="false">IF($A54="","",IF(N(SUMIF(담보별집계!$B$2:$B$1001,$A54,담보별집계!$O$2:$O$1001))=0,"",SUMIF(담보별집계!$B$2:$B$1001,$A54,담보별집계!$P$2:$P$1001)/SUMIF(담보별집계!$B$2:$B$1001,$A54,담보별집계!$O$2:$O$1001)))</f>
        <v>0.602197540759264</v>
      </c>
      <c r="F54" s="32" t="n">
        <f aca="false">IF($A54="","",IF(N(SUMIF(담보별집계!$B$2:$B$1001,$A54,담보별집계!$O$2:$O$1001))=0,"",B54/SUMIF(담보별집계!$B$2:$B$1001,$A54,담보별집계!$O$2:$O$1001)-1))</f>
        <v>-0.000979138396663193</v>
      </c>
      <c r="G54" s="33" t="n">
        <f aca="false">IF(OR(D54="",E54=""),"",D54-E54)</f>
        <v>0.0145553425930062</v>
      </c>
    </row>
    <row r="55" customFormat="false" ht="15" hidden="false" customHeight="false" outlineLevel="0" collapsed="false">
      <c r="A55" s="35" t="str">
        <f aca="false">IFERROR(INDEX(담보별집계!$B$2:$B$1001,MATCH(7,담보별집계!$AC$2:$AC$1001,0)),"")</f>
        <v>상해</v>
      </c>
      <c r="B55" s="25" t="n">
        <f aca="false">IF($A55="","",SUMIF(담보별집계!$B$2:$B$1001,$A55,담보별집계!$L$2:$L$1001))</f>
        <v>564955971</v>
      </c>
      <c r="C55" s="25" t="n">
        <f aca="false">IF($A55="","",SUMIF(담보별집계!$B$2:$B$1001,$A55,담보별집계!$M$2:$M$1001))</f>
        <v>410828798</v>
      </c>
      <c r="D55" s="26" t="n">
        <f aca="false">IF(N(B55)=0,"",C55/B55)</f>
        <v>0.727187283767995</v>
      </c>
      <c r="E55" s="26" t="n">
        <f aca="false">IF($A55="","",IF(N(SUMIF(담보별집계!$B$2:$B$1001,$A55,담보별집계!$O$2:$O$1001))=0,"",SUMIF(담보별집계!$B$2:$B$1001,$A55,담보별집계!$P$2:$P$1001)/SUMIF(담보별집계!$B$2:$B$1001,$A55,담보별집계!$O$2:$O$1001)))</f>
        <v>0.783638261206318</v>
      </c>
      <c r="F55" s="27" t="n">
        <f aca="false">IF($A55="","",IF(N(SUMIF(담보별집계!$B$2:$B$1001,$A55,담보별집계!$O$2:$O$1001))=0,"",B55/SUMIF(담보별집계!$B$2:$B$1001,$A55,담보별집계!$O$2:$O$1001)-1))</f>
        <v>0.122958410586056</v>
      </c>
      <c r="G55" s="28" t="n">
        <f aca="false">IF(OR(D55="",E55=""),"",D55-E55)</f>
        <v>-0.0564509774383236</v>
      </c>
    </row>
    <row r="56" customFormat="false" ht="15" hidden="false" customHeight="false" outlineLevel="0" collapsed="false">
      <c r="A56" s="17" t="str">
        <f aca="false">IFERROR(INDEX(담보별집계!$B$2:$B$1001,MATCH(8,담보별집계!$AC$2:$AC$1001,0)),"")</f>
        <v>치아</v>
      </c>
      <c r="B56" s="30" t="n">
        <f aca="false">IF($A56="","",SUMIF(담보별집계!$B$2:$B$1001,$A56,담보별집계!$L$2:$L$1001))</f>
        <v>338577660</v>
      </c>
      <c r="C56" s="30" t="n">
        <f aca="false">IF($A56="","",SUMIF(담보별집계!$B$2:$B$1001,$A56,담보별집계!$M$2:$M$1001))</f>
        <v>256032766</v>
      </c>
      <c r="D56" s="31" t="n">
        <f aca="false">IF(N(B56)=0,"",C56/B56)</f>
        <v>0.756201002747789</v>
      </c>
      <c r="E56" s="31" t="n">
        <f aca="false">IF($A56="","",IF(N(SUMIF(담보별집계!$B$2:$B$1001,$A56,담보별집계!$O$2:$O$1001))=0,"",SUMIF(담보별집계!$B$2:$B$1001,$A56,담보별집계!$P$2:$P$1001)/SUMIF(담보별집계!$B$2:$B$1001,$A56,담보별집계!$O$2:$O$1001)))</f>
        <v>0.913285049656157</v>
      </c>
      <c r="F56" s="32" t="n">
        <f aca="false">IF($A56="","",IF(N(SUMIF(담보별집계!$B$2:$B$1001,$A56,담보별집계!$O$2:$O$1001))=0,"",B56/SUMIF(담보별집계!$B$2:$B$1001,$A56,담보별집계!$O$2:$O$1001)-1))</f>
        <v>-0.102742500097278</v>
      </c>
      <c r="G56" s="33" t="n">
        <f aca="false">IF(OR(D56="",E56=""),"",D56-E56)</f>
        <v>-0.157084046908368</v>
      </c>
    </row>
    <row r="57" customFormat="false" ht="15" hidden="false" customHeight="false" outlineLevel="0" collapsed="false">
      <c r="A57" s="35" t="str">
        <f aca="false">IFERROR(INDEX(담보별집계!$B$2:$B$1001,MATCH(9,담보별집계!$AC$2:$AC$1001,0)),"")</f>
        <v>입원</v>
      </c>
      <c r="B57" s="25" t="n">
        <f aca="false">IF($A57="","",SUMIF(담보별집계!$B$2:$B$1001,$A57,담보별집계!$L$2:$L$1001))</f>
        <v>309561996</v>
      </c>
      <c r="C57" s="25" t="n">
        <f aca="false">IF($A57="","",SUMIF(담보별집계!$B$2:$B$1001,$A57,담보별집계!$M$2:$M$1001))</f>
        <v>239441000</v>
      </c>
      <c r="D57" s="26" t="n">
        <f aca="false">IF(N(B57)=0,"",C57/B57)</f>
        <v>0.773483189454561</v>
      </c>
      <c r="E57" s="26" t="n">
        <f aca="false">IF($A57="","",IF(N(SUMIF(담보별집계!$B$2:$B$1001,$A57,담보별집계!$O$2:$O$1001))=0,"",SUMIF(담보별집계!$B$2:$B$1001,$A57,담보별집계!$P$2:$P$1001)/SUMIF(담보별집계!$B$2:$B$1001,$A57,담보별집계!$O$2:$O$1001)))</f>
        <v>0.9165821650684</v>
      </c>
      <c r="F57" s="27" t="n">
        <f aca="false">IF($A57="","",IF(N(SUMIF(담보별집계!$B$2:$B$1001,$A57,담보별집계!$O$2:$O$1001))=0,"",B57/SUMIF(담보별집계!$B$2:$B$1001,$A57,담보별집계!$O$2:$O$1001)-1))</f>
        <v>0.126109155891212</v>
      </c>
      <c r="G57" s="28" t="n">
        <f aca="false">IF(OR(D57="",E57=""),"",D57-E57)</f>
        <v>-0.143098975613839</v>
      </c>
    </row>
    <row r="58" customFormat="false" ht="15" hidden="false" customHeight="false" outlineLevel="0" collapsed="false">
      <c r="A58" s="17" t="str">
        <f aca="false">IFERROR(INDEX(담보별집계!$B$2:$B$1001,MATCH(10,담보별집계!$AC$2:$AC$1001,0)),"")</f>
        <v>기타</v>
      </c>
      <c r="B58" s="30" t="n">
        <f aca="false">IF($A58="","",SUMIF(담보별집계!$B$2:$B$1001,$A58,담보별집계!$L$2:$L$1001))</f>
        <v>183817891</v>
      </c>
      <c r="C58" s="30" t="n">
        <f aca="false">IF($A58="","",SUMIF(담보별집계!$B$2:$B$1001,$A58,담보별집계!$M$2:$M$1001))</f>
        <v>94630407</v>
      </c>
      <c r="D58" s="31" t="n">
        <f aca="false">IF(N(B58)=0,"",C58/B58)</f>
        <v>0.514805204679451</v>
      </c>
      <c r="E58" s="31" t="n">
        <f aca="false">IF($A58="","",IF(N(SUMIF(담보별집계!$B$2:$B$1001,$A58,담보별집계!$O$2:$O$1001))=0,"",SUMIF(담보별집계!$B$2:$B$1001,$A58,담보별집계!$P$2:$P$1001)/SUMIF(담보별집계!$B$2:$B$1001,$A58,담보별집계!$O$2:$O$1001)))</f>
        <v>0.505368929523075</v>
      </c>
      <c r="F58" s="32" t="n">
        <f aca="false">IF($A58="","",IF(N(SUMIF(담보별집계!$B$2:$B$1001,$A58,담보별집계!$O$2:$O$1001))=0,"",B58/SUMIF(담보별집계!$B$2:$B$1001,$A58,담보별집계!$O$2:$O$1001)-1))</f>
        <v>0.285912824281788</v>
      </c>
      <c r="G58" s="33" t="n">
        <f aca="false">IF(OR(D58="",E58=""),"",D58-E58)</f>
        <v>0.00943627515637602</v>
      </c>
    </row>
    <row r="59" customFormat="false" ht="15" hidden="false" customHeight="false" outlineLevel="0" collapsed="false">
      <c r="A59" s="35" t="str">
        <f aca="false">IFERROR(INDEX(담보별집계!$B$2:$B$1001,MATCH(11,담보별집계!$AC$2:$AC$1001,0)),"")</f>
        <v/>
      </c>
      <c r="B59" s="25" t="str">
        <f aca="false">IF($A59="","",SUMIF(담보별집계!$B$2:$B$1001,$A59,담보별집계!$L$2:$L$1001))</f>
        <v/>
      </c>
      <c r="C59" s="25" t="str">
        <f aca="false">IF($A59="","",SUMIF(담보별집계!$B$2:$B$1001,$A59,담보별집계!$M$2:$M$1001))</f>
        <v/>
      </c>
      <c r="D59" s="26" t="str">
        <f aca="false">IF(N(B59)=0,"",C59/B59)</f>
        <v/>
      </c>
      <c r="E59" s="26" t="str">
        <f aca="false">IF($A59="","",IF(N(SUMIF(담보별집계!$B$2:$B$1001,$A59,담보별집계!$O$2:$O$1001))=0,"",SUMIF(담보별집계!$B$2:$B$1001,$A59,담보별집계!$P$2:$P$1001)/SUMIF(담보별집계!$B$2:$B$1001,$A59,담보별집계!$O$2:$O$1001)))</f>
        <v/>
      </c>
      <c r="F59" s="27" t="str">
        <f aca="false">IF($A59="","",IF(N(SUMIF(담보별집계!$B$2:$B$1001,$A59,담보별집계!$O$2:$O$1001))=0,"",B59/SUMIF(담보별집계!$B$2:$B$1001,$A59,담보별집계!$O$2:$O$1001)-1))</f>
        <v/>
      </c>
      <c r="G59" s="28" t="str">
        <f aca="false">IF(OR(D59="",E59=""),"",D59-E59)</f>
        <v/>
      </c>
    </row>
    <row r="60" customFormat="false" ht="15" hidden="false" customHeight="false" outlineLevel="0" collapsed="false">
      <c r="A60" s="17" t="str">
        <f aca="false">IFERROR(INDEX(담보별집계!$B$2:$B$1001,MATCH(12,담보별집계!$AC$2:$AC$1001,0)),"")</f>
        <v/>
      </c>
      <c r="B60" s="30" t="str">
        <f aca="false">IF($A60="","",SUMIF(담보별집계!$B$2:$B$1001,$A60,담보별집계!$L$2:$L$1001))</f>
        <v/>
      </c>
      <c r="C60" s="30" t="str">
        <f aca="false">IF($A60="","",SUMIF(담보별집계!$B$2:$B$1001,$A60,담보별집계!$M$2:$M$1001))</f>
        <v/>
      </c>
      <c r="D60" s="31" t="str">
        <f aca="false">IF(N(B60)=0,"",C60/B60)</f>
        <v/>
      </c>
      <c r="E60" s="31" t="str">
        <f aca="false">IF($A60="","",IF(N(SUMIF(담보별집계!$B$2:$B$1001,$A60,담보별집계!$O$2:$O$1001))=0,"",SUMIF(담보별집계!$B$2:$B$1001,$A60,담보별집계!$P$2:$P$1001)/SUMIF(담보별집계!$B$2:$B$1001,$A60,담보별집계!$O$2:$O$1001)))</f>
        <v/>
      </c>
      <c r="F60" s="32" t="str">
        <f aca="false">IF($A60="","",IF(N(SUMIF(담보별집계!$B$2:$B$1001,$A60,담보별집계!$O$2:$O$1001))=0,"",B60/SUMIF(담보별집계!$B$2:$B$1001,$A60,담보별집계!$O$2:$O$1001)-1))</f>
        <v/>
      </c>
      <c r="G60" s="33" t="str">
        <f aca="false">IF(OR(D60="",E60=""),"",D60-E60)</f>
        <v/>
      </c>
    </row>
    <row r="61" customFormat="false" ht="15" hidden="false" customHeight="false" outlineLevel="0" collapsed="false">
      <c r="A61" s="35" t="str">
        <f aca="false">IFERROR(INDEX(담보별집계!$B$2:$B$1001,MATCH(13,담보별집계!$AC$2:$AC$1001,0)),"")</f>
        <v/>
      </c>
      <c r="B61" s="25" t="str">
        <f aca="false">IF($A61="","",SUMIF(담보별집계!$B$2:$B$1001,$A61,담보별집계!$L$2:$L$1001))</f>
        <v/>
      </c>
      <c r="C61" s="25" t="str">
        <f aca="false">IF($A61="","",SUMIF(담보별집계!$B$2:$B$1001,$A61,담보별집계!$M$2:$M$1001))</f>
        <v/>
      </c>
      <c r="D61" s="26" t="str">
        <f aca="false">IF(N(B61)=0,"",C61/B61)</f>
        <v/>
      </c>
      <c r="E61" s="26" t="str">
        <f aca="false">IF($A61="","",IF(N(SUMIF(담보별집계!$B$2:$B$1001,$A61,담보별집계!$O$2:$O$1001))=0,"",SUMIF(담보별집계!$B$2:$B$1001,$A61,담보별집계!$P$2:$P$1001)/SUMIF(담보별집계!$B$2:$B$1001,$A61,담보별집계!$O$2:$O$1001)))</f>
        <v/>
      </c>
      <c r="F61" s="27" t="str">
        <f aca="false">IF($A61="","",IF(N(SUMIF(담보별집계!$B$2:$B$1001,$A61,담보별집계!$O$2:$O$1001))=0,"",B61/SUMIF(담보별집계!$B$2:$B$1001,$A61,담보별집계!$O$2:$O$1001)-1))</f>
        <v/>
      </c>
      <c r="G61" s="28" t="str">
        <f aca="false">IF(OR(D61="",E61=""),"",D61-E61)</f>
        <v/>
      </c>
    </row>
    <row r="62" customFormat="false" ht="15" hidden="false" customHeight="false" outlineLevel="0" collapsed="false">
      <c r="A62" s="17" t="str">
        <f aca="false">IFERROR(INDEX(담보별집계!$B$2:$B$1001,MATCH(14,담보별집계!$AC$2:$AC$1001,0)),"")</f>
        <v/>
      </c>
      <c r="B62" s="30" t="str">
        <f aca="false">IF($A62="","",SUMIF(담보별집계!$B$2:$B$1001,$A62,담보별집계!$L$2:$L$1001))</f>
        <v/>
      </c>
      <c r="C62" s="30" t="str">
        <f aca="false">IF($A62="","",SUMIF(담보별집계!$B$2:$B$1001,$A62,담보별집계!$M$2:$M$1001))</f>
        <v/>
      </c>
      <c r="D62" s="31" t="str">
        <f aca="false">IF(N(B62)=0,"",C62/B62)</f>
        <v/>
      </c>
      <c r="E62" s="31" t="str">
        <f aca="false">IF($A62="","",IF(N(SUMIF(담보별집계!$B$2:$B$1001,$A62,담보별집계!$O$2:$O$1001))=0,"",SUMIF(담보별집계!$B$2:$B$1001,$A62,담보별집계!$P$2:$P$1001)/SUMIF(담보별집계!$B$2:$B$1001,$A62,담보별집계!$O$2:$O$1001)))</f>
        <v/>
      </c>
      <c r="F62" s="32" t="str">
        <f aca="false">IF($A62="","",IF(N(SUMIF(담보별집계!$B$2:$B$1001,$A62,담보별집계!$O$2:$O$1001))=0,"",B62/SUMIF(담보별집계!$B$2:$B$1001,$A62,담보별집계!$O$2:$O$1001)-1))</f>
        <v/>
      </c>
      <c r="G62" s="33" t="str">
        <f aca="false">IF(OR(D62="",E62=""),"",D62-E62)</f>
        <v/>
      </c>
    </row>
    <row r="63" customFormat="false" ht="15" hidden="false" customHeight="false" outlineLevel="0" collapsed="false">
      <c r="A63" s="35" t="str">
        <f aca="false">IFERROR(INDEX(담보별집계!$B$2:$B$1001,MATCH(15,담보별집계!$AC$2:$AC$1001,0)),"")</f>
        <v/>
      </c>
      <c r="B63" s="25" t="str">
        <f aca="false">IF($A63="","",SUMIF(담보별집계!$B$2:$B$1001,$A63,담보별집계!$L$2:$L$1001))</f>
        <v/>
      </c>
      <c r="C63" s="25" t="str">
        <f aca="false">IF($A63="","",SUMIF(담보별집계!$B$2:$B$1001,$A63,담보별집계!$M$2:$M$1001))</f>
        <v/>
      </c>
      <c r="D63" s="26" t="str">
        <f aca="false">IF(N(B63)=0,"",C63/B63)</f>
        <v/>
      </c>
      <c r="E63" s="26" t="str">
        <f aca="false">IF($A63="","",IF(N(SUMIF(담보별집계!$B$2:$B$1001,$A63,담보별집계!$O$2:$O$1001))=0,"",SUMIF(담보별집계!$B$2:$B$1001,$A63,담보별집계!$P$2:$P$1001)/SUMIF(담보별집계!$B$2:$B$1001,$A63,담보별집계!$O$2:$O$1001)))</f>
        <v/>
      </c>
      <c r="F63" s="27" t="str">
        <f aca="false">IF($A63="","",IF(N(SUMIF(담보별집계!$B$2:$B$1001,$A63,담보별집계!$O$2:$O$1001))=0,"",B63/SUMIF(담보별집계!$B$2:$B$1001,$A63,담보별집계!$O$2:$O$1001)-1))</f>
        <v/>
      </c>
      <c r="G63" s="28" t="str">
        <f aca="false">IF(OR(D63="",E63=""),"",D63-E63)</f>
        <v/>
      </c>
    </row>
    <row r="64" customFormat="false" ht="15" hidden="false" customHeight="false" outlineLevel="0" collapsed="false">
      <c r="A64" s="17" t="str">
        <f aca="false">IFERROR(INDEX(담보별집계!$B$2:$B$1001,MATCH(16,담보별집계!$AC$2:$AC$1001,0)),"")</f>
        <v/>
      </c>
      <c r="B64" s="30" t="str">
        <f aca="false">IF($A64="","",SUMIF(담보별집계!$B$2:$B$1001,$A64,담보별집계!$L$2:$L$1001))</f>
        <v/>
      </c>
      <c r="C64" s="30" t="str">
        <f aca="false">IF($A64="","",SUMIF(담보별집계!$B$2:$B$1001,$A64,담보별집계!$M$2:$M$1001))</f>
        <v/>
      </c>
      <c r="D64" s="31" t="str">
        <f aca="false">IF(N(B64)=0,"",C64/B64)</f>
        <v/>
      </c>
      <c r="E64" s="31" t="str">
        <f aca="false">IF($A64="","",IF(N(SUMIF(담보별집계!$B$2:$B$1001,$A64,담보별집계!$O$2:$O$1001))=0,"",SUMIF(담보별집계!$B$2:$B$1001,$A64,담보별집계!$P$2:$P$1001)/SUMIF(담보별집계!$B$2:$B$1001,$A64,담보별집계!$O$2:$O$1001)))</f>
        <v/>
      </c>
      <c r="F64" s="32" t="str">
        <f aca="false">IF($A64="","",IF(N(SUMIF(담보별집계!$B$2:$B$1001,$A64,담보별집계!$O$2:$O$1001))=0,"",B64/SUMIF(담보별집계!$B$2:$B$1001,$A64,담보별집계!$O$2:$O$1001)-1))</f>
        <v/>
      </c>
      <c r="G64" s="33" t="str">
        <f aca="false">IF(OR(D64="",E64=""),"",D64-E64)</f>
        <v/>
      </c>
    </row>
    <row r="65" customFormat="false" ht="15" hidden="false" customHeight="false" outlineLevel="0" collapsed="false">
      <c r="A65" s="35" t="str">
        <f aca="false">IFERROR(INDEX(담보별집계!$B$2:$B$1001,MATCH(17,담보별집계!$AC$2:$AC$1001,0)),"")</f>
        <v/>
      </c>
      <c r="B65" s="25" t="str">
        <f aca="false">IF($A65="","",SUMIF(담보별집계!$B$2:$B$1001,$A65,담보별집계!$L$2:$L$1001))</f>
        <v/>
      </c>
      <c r="C65" s="25" t="str">
        <f aca="false">IF($A65="","",SUMIF(담보별집계!$B$2:$B$1001,$A65,담보별집계!$M$2:$M$1001))</f>
        <v/>
      </c>
      <c r="D65" s="26" t="str">
        <f aca="false">IF(N(B65)=0,"",C65/B65)</f>
        <v/>
      </c>
      <c r="E65" s="26" t="str">
        <f aca="false">IF($A65="","",IF(N(SUMIF(담보별집계!$B$2:$B$1001,$A65,담보별집계!$O$2:$O$1001))=0,"",SUMIF(담보별집계!$B$2:$B$1001,$A65,담보별집계!$P$2:$P$1001)/SUMIF(담보별집계!$B$2:$B$1001,$A65,담보별집계!$O$2:$O$1001)))</f>
        <v/>
      </c>
      <c r="F65" s="27" t="str">
        <f aca="false">IF($A65="","",IF(N(SUMIF(담보별집계!$B$2:$B$1001,$A65,담보별집계!$O$2:$O$1001))=0,"",B65/SUMIF(담보별집계!$B$2:$B$1001,$A65,담보별집계!$O$2:$O$1001)-1))</f>
        <v/>
      </c>
      <c r="G65" s="28" t="str">
        <f aca="false">IF(OR(D65="",E65=""),"",D65-E65)</f>
        <v/>
      </c>
    </row>
    <row r="66" customFormat="false" ht="15" hidden="false" customHeight="false" outlineLevel="0" collapsed="false">
      <c r="A66" s="17" t="str">
        <f aca="false">IFERROR(INDEX(담보별집계!$B$2:$B$1001,MATCH(18,담보별집계!$AC$2:$AC$1001,0)),"")</f>
        <v/>
      </c>
      <c r="B66" s="30" t="str">
        <f aca="false">IF($A66="","",SUMIF(담보별집계!$B$2:$B$1001,$A66,담보별집계!$L$2:$L$1001))</f>
        <v/>
      </c>
      <c r="C66" s="30" t="str">
        <f aca="false">IF($A66="","",SUMIF(담보별집계!$B$2:$B$1001,$A66,담보별집계!$M$2:$M$1001))</f>
        <v/>
      </c>
      <c r="D66" s="31" t="str">
        <f aca="false">IF(N(B66)=0,"",C66/B66)</f>
        <v/>
      </c>
      <c r="E66" s="31" t="str">
        <f aca="false">IF($A66="","",IF(N(SUMIF(담보별집계!$B$2:$B$1001,$A66,담보별집계!$O$2:$O$1001))=0,"",SUMIF(담보별집계!$B$2:$B$1001,$A66,담보별집계!$P$2:$P$1001)/SUMIF(담보별집계!$B$2:$B$1001,$A66,담보별집계!$O$2:$O$1001)))</f>
        <v/>
      </c>
      <c r="F66" s="32" t="str">
        <f aca="false">IF($A66="","",IF(N(SUMIF(담보별집계!$B$2:$B$1001,$A66,담보별집계!$O$2:$O$1001))=0,"",B66/SUMIF(담보별집계!$B$2:$B$1001,$A66,담보별집계!$O$2:$O$1001)-1))</f>
        <v/>
      </c>
      <c r="G66" s="33" t="str">
        <f aca="false">IF(OR(D66="",E66=""),"",D66-E66)</f>
        <v/>
      </c>
    </row>
    <row r="67" customFormat="false" ht="15" hidden="false" customHeight="false" outlineLevel="0" collapsed="false">
      <c r="A67" s="35" t="str">
        <f aca="false">IFERROR(INDEX(담보별집계!$B$2:$B$1001,MATCH(19,담보별집계!$AC$2:$AC$1001,0)),"")</f>
        <v/>
      </c>
      <c r="B67" s="25" t="str">
        <f aca="false">IF($A67="","",SUMIF(담보별집계!$B$2:$B$1001,$A67,담보별집계!$L$2:$L$1001))</f>
        <v/>
      </c>
      <c r="C67" s="25" t="str">
        <f aca="false">IF($A67="","",SUMIF(담보별집계!$B$2:$B$1001,$A67,담보별집계!$M$2:$M$1001))</f>
        <v/>
      </c>
      <c r="D67" s="26" t="str">
        <f aca="false">IF(N(B67)=0,"",C67/B67)</f>
        <v/>
      </c>
      <c r="E67" s="26" t="str">
        <f aca="false">IF($A67="","",IF(N(SUMIF(담보별집계!$B$2:$B$1001,$A67,담보별집계!$O$2:$O$1001))=0,"",SUMIF(담보별집계!$B$2:$B$1001,$A67,담보별집계!$P$2:$P$1001)/SUMIF(담보별집계!$B$2:$B$1001,$A67,담보별집계!$O$2:$O$1001)))</f>
        <v/>
      </c>
      <c r="F67" s="27" t="str">
        <f aca="false">IF($A67="","",IF(N(SUMIF(담보별집계!$B$2:$B$1001,$A67,담보별집계!$O$2:$O$1001))=0,"",B67/SUMIF(담보별집계!$B$2:$B$1001,$A67,담보별집계!$O$2:$O$1001)-1))</f>
        <v/>
      </c>
      <c r="G67" s="28" t="str">
        <f aca="false">IF(OR(D67="",E67=""),"",D67-E67)</f>
        <v/>
      </c>
    </row>
    <row r="68" customFormat="false" ht="15" hidden="false" customHeight="false" outlineLevel="0" collapsed="false">
      <c r="A68" s="17" t="str">
        <f aca="false">IFERROR(INDEX(담보별집계!$B$2:$B$1001,MATCH(20,담보별집계!$AC$2:$AC$1001,0)),"")</f>
        <v/>
      </c>
      <c r="B68" s="30" t="str">
        <f aca="false">IF($A68="","",SUMIF(담보별집계!$B$2:$B$1001,$A68,담보별집계!$L$2:$L$1001))</f>
        <v/>
      </c>
      <c r="C68" s="30" t="str">
        <f aca="false">IF($A68="","",SUMIF(담보별집계!$B$2:$B$1001,$A68,담보별집계!$M$2:$M$1001))</f>
        <v/>
      </c>
      <c r="D68" s="31" t="str">
        <f aca="false">IF(N(B68)=0,"",C68/B68)</f>
        <v/>
      </c>
      <c r="E68" s="31" t="str">
        <f aca="false">IF($A68="","",IF(N(SUMIF(담보별집계!$B$2:$B$1001,$A68,담보별집계!$O$2:$O$1001))=0,"",SUMIF(담보별집계!$B$2:$B$1001,$A68,담보별집계!$P$2:$P$1001)/SUMIF(담보별집계!$B$2:$B$1001,$A68,담보별집계!$O$2:$O$1001)))</f>
        <v/>
      </c>
      <c r="F68" s="32" t="str">
        <f aca="false">IF($A68="","",IF(N(SUMIF(담보별집계!$B$2:$B$1001,$A68,담보별집계!$O$2:$O$1001))=0,"",B68/SUMIF(담보별집계!$B$2:$B$1001,$A68,담보별집계!$O$2:$O$1001)-1))</f>
        <v/>
      </c>
      <c r="G68" s="33" t="str">
        <f aca="false">IF(OR(D68="",E68=""),"",D68-E68)</f>
        <v/>
      </c>
    </row>
    <row r="69" customFormat="false" ht="15" hidden="false" customHeight="false" outlineLevel="0" collapsed="false">
      <c r="A69" s="35" t="str">
        <f aca="false">IF(AND(ROUND((SUMIFS(raw_data!$H:$H,raw_data!$B:$B,BASE_YM)-SUM(담보별집계!$L$2:$L$1001)),0)=0,ROUND((SUMIFS(raw_data!$H:$H,raw_data!$B:$B,BASE_YM_PY)-SUM(담보별집계!$O$2:$O$1001)),0)=0),"","(미매핑)")</f>
        <v>(미매핑)</v>
      </c>
      <c r="B69" s="25" t="n">
        <f aca="false">IF($A69="","",(SUMIFS(raw_data!$H:$H,raw_data!$B:$B,BASE_YM)-SUM(담보별집계!$L$2:$L$1001)))</f>
        <v>3247966</v>
      </c>
      <c r="C69" s="25" t="n">
        <f aca="false">IF($A69="","",((SUMIFS(raw_data!$I:$I,raw_data!$B:$B,BASE_YM)+SUMIFS(raw_data!$J:$J,raw_data!$B:$B,BASE_YM))-SUM(담보별집계!$M$2:$M$1001)))</f>
        <v>3464764</v>
      </c>
      <c r="D69" s="26" t="n">
        <f aca="false">IF(N(B69)=0,"",C69/B69)</f>
        <v>1.06674885143502</v>
      </c>
      <c r="E69" s="26" t="str">
        <f aca="false">IF($A69="","",IF(N((SUMIFS(raw_data!$H:$H,raw_data!$B:$B,BASE_YM_PY)-SUM(담보별집계!$O$2:$O$1001)))=0,"",((SUMIFS(raw_data!$I:$I,raw_data!$B:$B,BASE_YM_PY)+SUMIFS(raw_data!$J:$J,raw_data!$B:$B,BASE_YM_PY))-SUM(담보별집계!$P$2:$P$1001))/(SUMIFS(raw_data!$H:$H,raw_data!$B:$B,BASE_YM_PY)-SUM(담보별집계!$O$2:$O$1001))))</f>
        <v/>
      </c>
      <c r="F69" s="27" t="str">
        <f aca="false">IF($A69="","",IF(N((SUMIFS(raw_data!$H:$H,raw_data!$B:$B,BASE_YM_PY)-SUM(담보별집계!$O$2:$O$1001)))=0,"",B69/(SUMIFS(raw_data!$H:$H,raw_data!$B:$B,BASE_YM_PY)-SUM(담보별집계!$O$2:$O$1001))-1))</f>
        <v/>
      </c>
      <c r="G69" s="28" t="str">
        <f aca="false">IF(OR(D69="",E69=""),"",D69-E69)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true" outlineLevel="0" max="10" min="10" style="0" width="6"/>
    <col collapsed="false" customWidth="true" hidden="true" outlineLevel="0" max="11" min="11" style="0" width="4"/>
  </cols>
  <sheetData>
    <row r="1" customFormat="false" ht="20.85" hidden="false" customHeight="false" outlineLevel="0" collapsed="false">
      <c r="A1" s="1" t="s">
        <v>76</v>
      </c>
    </row>
    <row r="3" customFormat="false" ht="15" hidden="false" customHeight="false" outlineLevel="0" collapsed="false">
      <c r="A3" s="23" t="s">
        <v>77</v>
      </c>
    </row>
    <row r="4" customFormat="false" ht="25.35" hidden="false" customHeight="false" outlineLevel="0" collapsed="false">
      <c r="A4" s="12" t="s">
        <v>78</v>
      </c>
      <c r="B4" s="12" t="s">
        <v>79</v>
      </c>
      <c r="C4" s="12" t="s">
        <v>73</v>
      </c>
      <c r="D4" s="12" t="s">
        <v>80</v>
      </c>
      <c r="E4" s="12" t="s">
        <v>60</v>
      </c>
      <c r="F4" s="12" t="s">
        <v>64</v>
      </c>
      <c r="G4" s="12" t="s">
        <v>81</v>
      </c>
      <c r="H4" s="12" t="s">
        <v>82</v>
      </c>
    </row>
    <row r="5" customFormat="false" ht="15" hidden="false" customHeight="false" outlineLevel="0" collapsed="false">
      <c r="A5" s="24" t="n">
        <f aca="false">IF($J5="","",K5)</f>
        <v>1</v>
      </c>
      <c r="B5" s="35" t="str">
        <f aca="false">IF($J5="","",INDEX(담보별집계!$A$2:$A$1001,$J5))</f>
        <v>CV0284</v>
      </c>
      <c r="C5" s="35" t="str">
        <f aca="false">IF($J5="","",INDEX(담보별집계!$B$2:$B$1001,$J5))</f>
        <v>암</v>
      </c>
      <c r="D5" s="35" t="str">
        <f aca="false">IF($J5="","",INDEX(담보별집계!$C$2:$C$1001,$J5))</f>
        <v>암직접치료비(20년만기)</v>
      </c>
      <c r="E5" s="25" t="n">
        <f aca="false">IF($J5="","",INDEX(담보별집계!$D$2:$D$1001,$J5))</f>
        <v>482230328</v>
      </c>
      <c r="F5" s="27" t="n">
        <f aca="false">IF($J5="","",INDEX(담보별집계!$J$2:$J$1001,$J5))</f>
        <v>0.0957104357324083</v>
      </c>
      <c r="G5" s="26" t="n">
        <f aca="false">IF($J5="","",INDEX(담보별집계!$F$2:$F$1001,$J5))</f>
        <v>0.506943775216062</v>
      </c>
      <c r="H5" s="28" t="n">
        <f aca="false">IF($J5="","",INDEX(담보별집계!$K$2:$K$1001,$J5))</f>
        <v>-0.00170213155672283</v>
      </c>
      <c r="J5" s="36" t="n">
        <f aca="false">IFERROR(MATCH(K5,담보별집계!$T$2:$T$1001,0),"")</f>
        <v>284</v>
      </c>
      <c r="K5" s="0" t="n">
        <v>1</v>
      </c>
    </row>
    <row r="6" customFormat="false" ht="15" hidden="false" customHeight="false" outlineLevel="0" collapsed="false">
      <c r="A6" s="29" t="n">
        <f aca="false">IF($J6="","",K6)</f>
        <v>2</v>
      </c>
      <c r="B6" s="17" t="str">
        <f aca="false">IF($J6="","",INDEX(담보별집계!$A$2:$A$1001,$J6))</f>
        <v>CV0023</v>
      </c>
      <c r="C6" s="17" t="str">
        <f aca="false">IF($J6="","",INDEX(담보별집계!$B$2:$B$1001,$J6))</f>
        <v>치아</v>
      </c>
      <c r="D6" s="17" t="str">
        <f aca="false">IF($J6="","",INDEX(담보별집계!$C$2:$C$1001,$J6))</f>
        <v>보철치료비</v>
      </c>
      <c r="E6" s="30" t="n">
        <f aca="false">IF($J6="","",INDEX(담보별집계!$D$2:$D$1001,$J6))</f>
        <v>409513554</v>
      </c>
      <c r="F6" s="32" t="n">
        <f aca="false">IF($J6="","",INDEX(담보별집계!$J$2:$J$1001,$J6))</f>
        <v>-0.246527611852724</v>
      </c>
      <c r="G6" s="31" t="n">
        <f aca="false">IF($J6="","",INDEX(담보별집계!$F$2:$F$1001,$J6))</f>
        <v>0.652316079384274</v>
      </c>
      <c r="H6" s="33" t="n">
        <f aca="false">IF($J6="","",INDEX(담보별집계!$K$2:$K$1001,$J6))</f>
        <v>-0.140264350993005</v>
      </c>
      <c r="J6" s="36" t="n">
        <f aca="false">IFERROR(MATCH(K6,담보별집계!$T$2:$T$1001,0),"")</f>
        <v>23</v>
      </c>
      <c r="K6" s="0" t="n">
        <v>2</v>
      </c>
    </row>
    <row r="7" customFormat="false" ht="15" hidden="false" customHeight="false" outlineLevel="0" collapsed="false">
      <c r="A7" s="24" t="n">
        <f aca="false">IF($J7="","",K7)</f>
        <v>3</v>
      </c>
      <c r="B7" s="35" t="str">
        <f aca="false">IF($J7="","",INDEX(담보별집계!$A$2:$A$1001,$J7))</f>
        <v>CV0112</v>
      </c>
      <c r="C7" s="35" t="str">
        <f aca="false">IF($J7="","",INDEX(담보별집계!$B$2:$B$1001,$J7))</f>
        <v>사망</v>
      </c>
      <c r="D7" s="35" t="str">
        <f aca="false">IF($J7="","",INDEX(담보별집계!$C$2:$C$1001,$J7))</f>
        <v>재해사망(20년만기)</v>
      </c>
      <c r="E7" s="25" t="n">
        <f aca="false">IF($J7="","",INDEX(담보별집계!$D$2:$D$1001,$J7))</f>
        <v>377431586</v>
      </c>
      <c r="F7" s="27" t="n">
        <f aca="false">IF($J7="","",INDEX(담보별집계!$J$2:$J$1001,$J7))</f>
        <v>0.124810948707546</v>
      </c>
      <c r="G7" s="26" t="n">
        <f aca="false">IF($J7="","",INDEX(담보별집계!$F$2:$F$1001,$J7))</f>
        <v>0.201579448626221</v>
      </c>
      <c r="H7" s="28" t="n">
        <f aca="false">IF($J7="","",INDEX(담보별집계!$K$2:$K$1001,$J7))</f>
        <v>-0.0362236002331199</v>
      </c>
      <c r="J7" s="36" t="n">
        <f aca="false">IFERROR(MATCH(K7,담보별집계!$T$2:$T$1001,0),"")</f>
        <v>112</v>
      </c>
      <c r="K7" s="0" t="n">
        <v>3</v>
      </c>
    </row>
    <row r="8" customFormat="false" ht="15" hidden="false" customHeight="false" outlineLevel="0" collapsed="false">
      <c r="A8" s="29" t="n">
        <f aca="false">IF($J8="","",K8)</f>
        <v>4</v>
      </c>
      <c r="B8" s="17" t="str">
        <f aca="false">IF($J8="","",INDEX(담보별집계!$A$2:$A$1001,$J8))</f>
        <v>CV0362</v>
      </c>
      <c r="C8" s="17" t="str">
        <f aca="false">IF($J8="","",INDEX(담보별집계!$B$2:$B$1001,$J8))</f>
        <v>사망</v>
      </c>
      <c r="D8" s="17" t="str">
        <f aca="false">IF($J8="","",INDEX(담보별집계!$C$2:$C$1001,$J8))</f>
        <v>상해사망(비갱신형)</v>
      </c>
      <c r="E8" s="30" t="n">
        <f aca="false">IF($J8="","",INDEX(담보별집계!$D$2:$D$1001,$J8))</f>
        <v>336882807</v>
      </c>
      <c r="F8" s="32" t="n">
        <f aca="false">IF($J8="","",INDEX(담보별집계!$J$2:$J$1001,$J8))</f>
        <v>0.307304201782259</v>
      </c>
      <c r="G8" s="31" t="n">
        <f aca="false">IF($J8="","",INDEX(담보별집계!$F$2:$F$1001,$J8))</f>
        <v>0.311362280355257</v>
      </c>
      <c r="H8" s="33" t="n">
        <f aca="false">IF($J8="","",INDEX(담보별집계!$K$2:$K$1001,$J8))</f>
        <v>-0.0824205767980665</v>
      </c>
      <c r="J8" s="36" t="n">
        <f aca="false">IFERROR(MATCH(K8,담보별집계!$T$2:$T$1001,0),"")</f>
        <v>362</v>
      </c>
      <c r="K8" s="0" t="n">
        <v>4</v>
      </c>
    </row>
    <row r="9" customFormat="false" ht="15" hidden="false" customHeight="false" outlineLevel="0" collapsed="false">
      <c r="A9" s="24" t="n">
        <f aca="false">IF($J9="","",K9)</f>
        <v>5</v>
      </c>
      <c r="B9" s="35" t="str">
        <f aca="false">IF($J9="","",INDEX(담보별집계!$A$2:$A$1001,$J9))</f>
        <v>CV0402</v>
      </c>
      <c r="C9" s="35" t="str">
        <f aca="false">IF($J9="","",INDEX(담보별집계!$B$2:$B$1001,$J9))</f>
        <v>실손의료</v>
      </c>
      <c r="D9" s="35" t="str">
        <f aca="false">IF($J9="","",INDEX(담보별집계!$C$2:$C$1001,$J9))</f>
        <v>상해통원실손Ⅱ</v>
      </c>
      <c r="E9" s="25" t="n">
        <f aca="false">IF($J9="","",INDEX(담보별집계!$D$2:$D$1001,$J9))</f>
        <v>314303274</v>
      </c>
      <c r="F9" s="27" t="n">
        <f aca="false">IF($J9="","",INDEX(담보별집계!$J$2:$J$1001,$J9))</f>
        <v>0.104690680763408</v>
      </c>
      <c r="G9" s="26" t="n">
        <f aca="false">IF($J9="","",INDEX(담보별집계!$F$2:$F$1001,$J9))</f>
        <v>0.587930592157942</v>
      </c>
      <c r="H9" s="28" t="n">
        <f aca="false">IF($J9="","",INDEX(담보별집계!$K$2:$K$1001,$J9))</f>
        <v>-0.168555396468199</v>
      </c>
      <c r="J9" s="36" t="n">
        <f aca="false">IFERROR(MATCH(K9,담보별집계!$T$2:$T$1001,0),"")</f>
        <v>402</v>
      </c>
      <c r="K9" s="0" t="n">
        <v>5</v>
      </c>
    </row>
    <row r="10" customFormat="false" ht="15" hidden="false" customHeight="false" outlineLevel="0" collapsed="false">
      <c r="A10" s="29" t="n">
        <f aca="false">IF($J10="","",K10)</f>
        <v>6</v>
      </c>
      <c r="B10" s="17" t="str">
        <f aca="false">IF($J10="","",INDEX(담보별집계!$A$2:$A$1001,$J10))</f>
        <v>CV0357</v>
      </c>
      <c r="C10" s="17" t="str">
        <f aca="false">IF($J10="","",INDEX(담보별집계!$B$2:$B$1001,$J10))</f>
        <v>상해</v>
      </c>
      <c r="D10" s="17" t="str">
        <f aca="false">IF($J10="","",INDEX(담보별집계!$C$2:$C$1001,$J10))</f>
        <v>골절진단비(갱신형)</v>
      </c>
      <c r="E10" s="30" t="n">
        <f aca="false">IF($J10="","",INDEX(담보별집계!$D$2:$D$1001,$J10))</f>
        <v>286373818</v>
      </c>
      <c r="F10" s="32" t="n">
        <f aca="false">IF($J10="","",INDEX(담보별집계!$J$2:$J$1001,$J10))</f>
        <v>0.113060164536527</v>
      </c>
      <c r="G10" s="31" t="n">
        <f aca="false">IF($J10="","",INDEX(담보별집계!$F$2:$F$1001,$J10))</f>
        <v>0.597322018453517</v>
      </c>
      <c r="H10" s="33" t="n">
        <f aca="false">IF($J10="","",INDEX(담보별집계!$K$2:$K$1001,$J10))</f>
        <v>-0.157626565436605</v>
      </c>
      <c r="J10" s="36" t="n">
        <f aca="false">IFERROR(MATCH(K10,담보별집계!$T$2:$T$1001,0),"")</f>
        <v>357</v>
      </c>
      <c r="K10" s="0" t="n">
        <v>6</v>
      </c>
    </row>
    <row r="11" customFormat="false" ht="15" hidden="false" customHeight="false" outlineLevel="0" collapsed="false">
      <c r="A11" s="24" t="n">
        <f aca="false">IF($J11="","",K11)</f>
        <v>7</v>
      </c>
      <c r="B11" s="35" t="str">
        <f aca="false">IF($J11="","",INDEX(담보별집계!$A$2:$A$1001,$J11))</f>
        <v>CV0291</v>
      </c>
      <c r="C11" s="35" t="str">
        <f aca="false">IF($J11="","",INDEX(담보별집계!$B$2:$B$1001,$J11))</f>
        <v>실손의료</v>
      </c>
      <c r="D11" s="35" t="str">
        <f aca="false">IF($J11="","",INDEX(담보별집계!$C$2:$C$1001,$J11))</f>
        <v>상해통원실손(간편)</v>
      </c>
      <c r="E11" s="25" t="n">
        <f aca="false">IF($J11="","",INDEX(담보별집계!$D$2:$D$1001,$J11))</f>
        <v>277833941</v>
      </c>
      <c r="F11" s="27" t="n">
        <f aca="false">IF($J11="","",INDEX(담보별집계!$J$2:$J$1001,$J11))</f>
        <v>0.0425269854768253</v>
      </c>
      <c r="G11" s="26" t="n">
        <f aca="false">IF($J11="","",INDEX(담보별집계!$F$2:$F$1001,$J11))</f>
        <v>0.96744271068019</v>
      </c>
      <c r="H11" s="28" t="n">
        <f aca="false">IF($J11="","",INDEX(담보별집계!$K$2:$K$1001,$J11))</f>
        <v>0.0307537526089364</v>
      </c>
      <c r="J11" s="36" t="n">
        <f aca="false">IFERROR(MATCH(K11,담보별집계!$T$2:$T$1001,0),"")</f>
        <v>291</v>
      </c>
      <c r="K11" s="0" t="n">
        <v>7</v>
      </c>
    </row>
    <row r="12" customFormat="false" ht="15" hidden="false" customHeight="false" outlineLevel="0" collapsed="false">
      <c r="A12" s="29" t="n">
        <f aca="false">IF($J12="","",K12)</f>
        <v>8</v>
      </c>
      <c r="B12" s="17" t="str">
        <f aca="false">IF($J12="","",INDEX(담보별집계!$A$2:$A$1001,$J12))</f>
        <v>CV0154</v>
      </c>
      <c r="C12" s="17" t="str">
        <f aca="false">IF($J12="","",INDEX(담보별집계!$B$2:$B$1001,$J12))</f>
        <v>심장</v>
      </c>
      <c r="D12" s="17" t="str">
        <f aca="false">IF($J12="","",INDEX(담보별집계!$C$2:$C$1001,$J12))</f>
        <v>허혈성심장질환진단비(간편)</v>
      </c>
      <c r="E12" s="30" t="n">
        <f aca="false">IF($J12="","",INDEX(담보별집계!$D$2:$D$1001,$J12))</f>
        <v>271147484</v>
      </c>
      <c r="F12" s="32" t="n">
        <f aca="false">IF($J12="","",INDEX(담보별집계!$J$2:$J$1001,$J12))</f>
        <v>-0.0186098880920769</v>
      </c>
      <c r="G12" s="31" t="n">
        <f aca="false">IF($J12="","",INDEX(담보별집계!$F$2:$F$1001,$J12))</f>
        <v>0.44361194220043</v>
      </c>
      <c r="H12" s="33" t="n">
        <f aca="false">IF($J12="","",INDEX(담보별집계!$K$2:$K$1001,$J12))</f>
        <v>-0.0216521445837094</v>
      </c>
      <c r="J12" s="36" t="n">
        <f aca="false">IFERROR(MATCH(K12,담보별집계!$T$2:$T$1001,0),"")</f>
        <v>154</v>
      </c>
      <c r="K12" s="0" t="n">
        <v>8</v>
      </c>
    </row>
    <row r="13" customFormat="false" ht="15" hidden="false" customHeight="false" outlineLevel="0" collapsed="false">
      <c r="A13" s="24" t="n">
        <f aca="false">IF($J13="","",K13)</f>
        <v>9</v>
      </c>
      <c r="B13" s="35" t="str">
        <f aca="false">IF($J13="","",INDEX(담보별집계!$A$2:$A$1001,$J13))</f>
        <v>CV0392</v>
      </c>
      <c r="C13" s="35" t="str">
        <f aca="false">IF($J13="","",INDEX(담보별집계!$B$2:$B$1001,$J13))</f>
        <v>사망</v>
      </c>
      <c r="D13" s="35" t="str">
        <f aca="false">IF($J13="","",INDEX(담보별집계!$C$2:$C$1001,$J13))</f>
        <v>상해사망(20년만기)</v>
      </c>
      <c r="E13" s="25" t="n">
        <f aca="false">IF($J13="","",INDEX(담보별집계!$D$2:$D$1001,$J13))</f>
        <v>266363499</v>
      </c>
      <c r="F13" s="27" t="n">
        <f aca="false">IF($J13="","",INDEX(담보별집계!$J$2:$J$1001,$J13))</f>
        <v>-0.0477627915753339</v>
      </c>
      <c r="G13" s="26" t="n">
        <f aca="false">IF($J13="","",INDEX(담보별집계!$F$2:$F$1001,$J13))</f>
        <v>0.448508614913487</v>
      </c>
      <c r="H13" s="28" t="n">
        <f aca="false">IF($J13="","",INDEX(담보별집계!$K$2:$K$1001,$J13))</f>
        <v>-0.0233126499221199</v>
      </c>
      <c r="J13" s="36" t="n">
        <f aca="false">IFERROR(MATCH(K13,담보별집계!$T$2:$T$1001,0),"")</f>
        <v>392</v>
      </c>
      <c r="K13" s="0" t="n">
        <v>9</v>
      </c>
    </row>
    <row r="14" customFormat="false" ht="15" hidden="false" customHeight="false" outlineLevel="0" collapsed="false">
      <c r="A14" s="29" t="n">
        <f aca="false">IF($J14="","",K14)</f>
        <v>10</v>
      </c>
      <c r="B14" s="17" t="str">
        <f aca="false">IF($J14="","",INDEX(담보별집계!$A$2:$A$1001,$J14))</f>
        <v>CV0422</v>
      </c>
      <c r="C14" s="17" t="str">
        <f aca="false">IF($J14="","",INDEX(담보별집계!$B$2:$B$1001,$J14))</f>
        <v>사망</v>
      </c>
      <c r="D14" s="17" t="str">
        <f aca="false">IF($J14="","",INDEX(담보별집계!$C$2:$C$1001,$J14))</f>
        <v>재해사망(20년만기)</v>
      </c>
      <c r="E14" s="30" t="n">
        <f aca="false">IF($J14="","",INDEX(담보별집계!$D$2:$D$1001,$J14))</f>
        <v>234352815</v>
      </c>
      <c r="F14" s="32" t="n">
        <f aca="false">IF($J14="","",INDEX(담보별집계!$J$2:$J$1001,$J14))</f>
        <v>0.0808418832041762</v>
      </c>
      <c r="G14" s="31" t="n">
        <f aca="false">IF($J14="","",INDEX(담보별집계!$F$2:$F$1001,$J14))</f>
        <v>0.276758600062048</v>
      </c>
      <c r="H14" s="33" t="n">
        <f aca="false">IF($J14="","",INDEX(담보별집계!$K$2:$K$1001,$J14))</f>
        <v>-0.0153396371800391</v>
      </c>
      <c r="J14" s="36" t="n">
        <f aca="false">IFERROR(MATCH(K14,담보별집계!$T$2:$T$1001,0),"")</f>
        <v>422</v>
      </c>
      <c r="K14" s="0" t="n">
        <v>10</v>
      </c>
    </row>
    <row r="15" customFormat="false" ht="15" hidden="false" customHeight="false" outlineLevel="0" collapsed="false">
      <c r="A15" s="24" t="n">
        <f aca="false">IF($J15="","",K15)</f>
        <v>11</v>
      </c>
      <c r="B15" s="35" t="str">
        <f aca="false">IF($J15="","",INDEX(담보별집계!$A$2:$A$1001,$J15))</f>
        <v>CV0141</v>
      </c>
      <c r="C15" s="35" t="str">
        <f aca="false">IF($J15="","",INDEX(담보별집계!$B$2:$B$1001,$J15))</f>
        <v>심장</v>
      </c>
      <c r="D15" s="35" t="str">
        <f aca="false">IF($J15="","",INDEX(담보별집계!$C$2:$C$1001,$J15))</f>
        <v>심혈관질환진단비(비갱신형)</v>
      </c>
      <c r="E15" s="25" t="n">
        <f aca="false">IF($J15="","",INDEX(담보별집계!$D$2:$D$1001,$J15))</f>
        <v>224383715</v>
      </c>
      <c r="F15" s="27" t="n">
        <f aca="false">IF($J15="","",INDEX(담보별집계!$J$2:$J$1001,$J15))</f>
        <v>0.221409532799319</v>
      </c>
      <c r="G15" s="26" t="n">
        <f aca="false">IF($J15="","",INDEX(담보별집계!$F$2:$F$1001,$J15))</f>
        <v>0.40461668530624</v>
      </c>
      <c r="H15" s="28" t="n">
        <f aca="false">IF($J15="","",INDEX(담보별집계!$K$2:$K$1001,$J15))</f>
        <v>-0.0771963145469137</v>
      </c>
      <c r="J15" s="36" t="n">
        <f aca="false">IFERROR(MATCH(K15,담보별집계!$T$2:$T$1001,0),"")</f>
        <v>141</v>
      </c>
      <c r="K15" s="0" t="n">
        <v>11</v>
      </c>
    </row>
    <row r="16" customFormat="false" ht="15" hidden="false" customHeight="false" outlineLevel="0" collapsed="false">
      <c r="A16" s="29" t="n">
        <f aca="false">IF($J16="","",K16)</f>
        <v>12</v>
      </c>
      <c r="B16" s="17" t="str">
        <f aca="false">IF($J16="","",INDEX(담보별집계!$A$2:$A$1001,$J16))</f>
        <v>CV0234</v>
      </c>
      <c r="C16" s="17" t="str">
        <f aca="false">IF($J16="","",INDEX(담보별집계!$B$2:$B$1001,$J16))</f>
        <v>수술</v>
      </c>
      <c r="D16" s="17" t="str">
        <f aca="false">IF($J16="","",INDEX(담보별집계!$C$2:$C$1001,$J16))</f>
        <v>특정질병수술비Ⅱ</v>
      </c>
      <c r="E16" s="30" t="n">
        <f aca="false">IF($J16="","",INDEX(담보별집계!$D$2:$D$1001,$J16))</f>
        <v>221739809</v>
      </c>
      <c r="F16" s="32" t="n">
        <f aca="false">IF($J16="","",INDEX(담보별집계!$J$2:$J$1001,$J16))</f>
        <v>0.191154186157168</v>
      </c>
      <c r="G16" s="31" t="n">
        <f aca="false">IF($J16="","",INDEX(담보별집계!$F$2:$F$1001,$J16))</f>
        <v>0.765502828587717</v>
      </c>
      <c r="H16" s="33" t="n">
        <f aca="false">IF($J16="","",INDEX(담보별집계!$K$2:$K$1001,$J16))</f>
        <v>0.108084992767614</v>
      </c>
      <c r="J16" s="36" t="n">
        <f aca="false">IFERROR(MATCH(K16,담보별집계!$T$2:$T$1001,0),"")</f>
        <v>234</v>
      </c>
      <c r="K16" s="0" t="n">
        <v>12</v>
      </c>
    </row>
    <row r="17" customFormat="false" ht="15" hidden="false" customHeight="false" outlineLevel="0" collapsed="false">
      <c r="A17" s="24" t="n">
        <f aca="false">IF($J17="","",K17)</f>
        <v>13</v>
      </c>
      <c r="B17" s="35" t="str">
        <f aca="false">IF($J17="","",INDEX(담보별집계!$A$2:$A$1001,$J17))</f>
        <v>CV0140</v>
      </c>
      <c r="C17" s="35" t="str">
        <f aca="false">IF($J17="","",INDEX(담보별집계!$B$2:$B$1001,$J17))</f>
        <v>사망</v>
      </c>
      <c r="D17" s="35" t="str">
        <f aca="false">IF($J17="","",INDEX(담보별집계!$C$2:$C$1001,$J17))</f>
        <v>재해사망(간편)</v>
      </c>
      <c r="E17" s="25" t="n">
        <f aca="false">IF($J17="","",INDEX(담보별집계!$D$2:$D$1001,$J17))</f>
        <v>211193862</v>
      </c>
      <c r="F17" s="27" t="n">
        <f aca="false">IF($J17="","",INDEX(담보별집계!$J$2:$J$1001,$J17))</f>
        <v>0.160299527502082</v>
      </c>
      <c r="G17" s="26" t="n">
        <f aca="false">IF($J17="","",INDEX(담보별집계!$F$2:$F$1001,$J17))</f>
        <v>0.394449801765546</v>
      </c>
      <c r="H17" s="28" t="n">
        <f aca="false">IF($J17="","",INDEX(담보별집계!$K$2:$K$1001,$J17))</f>
        <v>-0.0471248616547152</v>
      </c>
      <c r="J17" s="36" t="n">
        <f aca="false">IFERROR(MATCH(K17,담보별집계!$T$2:$T$1001,0),"")</f>
        <v>140</v>
      </c>
      <c r="K17" s="0" t="n">
        <v>13</v>
      </c>
    </row>
    <row r="18" customFormat="false" ht="15" hidden="false" customHeight="false" outlineLevel="0" collapsed="false">
      <c r="A18" s="29" t="n">
        <f aca="false">IF($J18="","",K18)</f>
        <v>14</v>
      </c>
      <c r="B18" s="17" t="str">
        <f aca="false">IF($J18="","",INDEX(담보별집계!$A$2:$A$1001,$J18))</f>
        <v>CV0300</v>
      </c>
      <c r="C18" s="17" t="str">
        <f aca="false">IF($J18="","",INDEX(담보별집계!$B$2:$B$1001,$J18))</f>
        <v>수술</v>
      </c>
      <c r="D18" s="17" t="str">
        <f aca="false">IF($J18="","",INDEX(담보별집계!$C$2:$C$1001,$J18))</f>
        <v>특정질병수술비</v>
      </c>
      <c r="E18" s="30" t="n">
        <f aca="false">IF($J18="","",INDEX(담보별집계!$D$2:$D$1001,$J18))</f>
        <v>207586916</v>
      </c>
      <c r="F18" s="32" t="n">
        <f aca="false">IF($J18="","",INDEX(담보별집계!$J$2:$J$1001,$J18))</f>
        <v>0.241664530851121</v>
      </c>
      <c r="G18" s="31" t="n">
        <f aca="false">IF($J18="","",INDEX(담보별집계!$F$2:$F$1001,$J18))</f>
        <v>0.341846043899992</v>
      </c>
      <c r="H18" s="33" t="n">
        <f aca="false">IF($J18="","",INDEX(담보별집계!$K$2:$K$1001,$J18))</f>
        <v>-0.238992748690328</v>
      </c>
      <c r="J18" s="36" t="n">
        <f aca="false">IFERROR(MATCH(K18,담보별집계!$T$2:$T$1001,0),"")</f>
        <v>300</v>
      </c>
      <c r="K18" s="0" t="n">
        <v>14</v>
      </c>
    </row>
    <row r="19" customFormat="false" ht="15" hidden="false" customHeight="false" outlineLevel="0" collapsed="false">
      <c r="A19" s="24" t="n">
        <f aca="false">IF($J19="","",K19)</f>
        <v>15</v>
      </c>
      <c r="B19" s="35" t="str">
        <f aca="false">IF($J19="","",INDEX(담보별집계!$A$2:$A$1001,$J19))</f>
        <v>CV0281</v>
      </c>
      <c r="C19" s="35" t="str">
        <f aca="false">IF($J19="","",INDEX(담보별집계!$B$2:$B$1001,$J19))</f>
        <v>사망</v>
      </c>
      <c r="D19" s="35" t="str">
        <f aca="false">IF($J19="","",INDEX(담보별집계!$C$2:$C$1001,$J19))</f>
        <v>일반사망</v>
      </c>
      <c r="E19" s="25" t="n">
        <f aca="false">IF($J19="","",INDEX(담보별집계!$D$2:$D$1001,$J19))</f>
        <v>199498745</v>
      </c>
      <c r="F19" s="27" t="n">
        <f aca="false">IF($J19="","",INDEX(담보별집계!$J$2:$J$1001,$J19))</f>
        <v>0.220043157754034</v>
      </c>
      <c r="G19" s="26" t="n">
        <f aca="false">IF($J19="","",INDEX(담보별집계!$F$2:$F$1001,$J19))</f>
        <v>0.411586473889848</v>
      </c>
      <c r="H19" s="28" t="n">
        <f aca="false">IF($J19="","",INDEX(담보별집계!$K$2:$K$1001,$J19))</f>
        <v>0.00999085410595163</v>
      </c>
      <c r="J19" s="36" t="n">
        <f aca="false">IFERROR(MATCH(K19,담보별집계!$T$2:$T$1001,0),"")</f>
        <v>281</v>
      </c>
      <c r="K19" s="0" t="n">
        <v>15</v>
      </c>
    </row>
    <row r="20" customFormat="false" ht="15" hidden="false" customHeight="false" outlineLevel="0" collapsed="false">
      <c r="A20" s="29" t="n">
        <f aca="false">IF($J20="","",K20)</f>
        <v>16</v>
      </c>
      <c r="B20" s="17" t="str">
        <f aca="false">IF($J20="","",INDEX(담보별집계!$A$2:$A$1001,$J20))</f>
        <v>CV0480</v>
      </c>
      <c r="C20" s="17" t="str">
        <f aca="false">IF($J20="","",INDEX(담보별집계!$B$2:$B$1001,$J20))</f>
        <v>뇌혈관</v>
      </c>
      <c r="D20" s="17" t="str">
        <f aca="false">IF($J20="","",INDEX(담보별집계!$C$2:$C$1001,$J20))</f>
        <v>뇌혈관질환진단비(간편)</v>
      </c>
      <c r="E20" s="30" t="n">
        <f aca="false">IF($J20="","",INDEX(담보별집계!$D$2:$D$1001,$J20))</f>
        <v>195361768</v>
      </c>
      <c r="F20" s="32" t="n">
        <f aca="false">IF($J20="","",INDEX(담보별집계!$J$2:$J$1001,$J20))</f>
        <v>-0.0438490919935072</v>
      </c>
      <c r="G20" s="31" t="n">
        <f aca="false">IF($J20="","",INDEX(담보별집계!$F$2:$F$1001,$J20))</f>
        <v>0.451450848868239</v>
      </c>
      <c r="H20" s="33" t="n">
        <f aca="false">IF($J20="","",INDEX(담보별집계!$K$2:$K$1001,$J20))</f>
        <v>0.0314862422827242</v>
      </c>
      <c r="J20" s="36" t="n">
        <f aca="false">IFERROR(MATCH(K20,담보별집계!$T$2:$T$1001,0),"")</f>
        <v>480</v>
      </c>
      <c r="K20" s="0" t="n">
        <v>16</v>
      </c>
    </row>
    <row r="21" customFormat="false" ht="15" hidden="false" customHeight="false" outlineLevel="0" collapsed="false">
      <c r="A21" s="24" t="n">
        <f aca="false">IF($J21="","",K21)</f>
        <v>17</v>
      </c>
      <c r="B21" s="35" t="str">
        <f aca="false">IF($J21="","",INDEX(담보별집계!$A$2:$A$1001,$J21))</f>
        <v>CV0204</v>
      </c>
      <c r="C21" s="35" t="str">
        <f aca="false">IF($J21="","",INDEX(담보별집계!$B$2:$B$1001,$J21))</f>
        <v>사망</v>
      </c>
      <c r="D21" s="35" t="str">
        <f aca="false">IF($J21="","",INDEX(담보별집계!$C$2:$C$1001,$J21))</f>
        <v>상해사망Ⅱ</v>
      </c>
      <c r="E21" s="25" t="n">
        <f aca="false">IF($J21="","",INDEX(담보별집계!$D$2:$D$1001,$J21))</f>
        <v>182809407</v>
      </c>
      <c r="F21" s="27" t="n">
        <f aca="false">IF($J21="","",INDEX(담보별집계!$J$2:$J$1001,$J21))</f>
        <v>0.357804255017753</v>
      </c>
      <c r="G21" s="26" t="n">
        <f aca="false">IF($J21="","",INDEX(담보별집계!$F$2:$F$1001,$J21))</f>
        <v>0.38115936779993</v>
      </c>
      <c r="H21" s="28" t="n">
        <f aca="false">IF($J21="","",INDEX(담보별집계!$K$2:$K$1001,$J21))</f>
        <v>0.0233533301987384</v>
      </c>
      <c r="J21" s="36" t="n">
        <f aca="false">IFERROR(MATCH(K21,담보별집계!$T$2:$T$1001,0),"")</f>
        <v>204</v>
      </c>
      <c r="K21" s="0" t="n">
        <v>17</v>
      </c>
    </row>
    <row r="22" customFormat="false" ht="15" hidden="false" customHeight="false" outlineLevel="0" collapsed="false">
      <c r="A22" s="29" t="n">
        <f aca="false">IF($J22="","",K22)</f>
        <v>18</v>
      </c>
      <c r="B22" s="17" t="str">
        <f aca="false">IF($J22="","",INDEX(담보별집계!$A$2:$A$1001,$J22))</f>
        <v>CV0341</v>
      </c>
      <c r="C22" s="17" t="str">
        <f aca="false">IF($J22="","",INDEX(담보별집계!$B$2:$B$1001,$J22))</f>
        <v>사망</v>
      </c>
      <c r="D22" s="17" t="str">
        <f aca="false">IF($J22="","",INDEX(담보별집계!$C$2:$C$1001,$J22))</f>
        <v>질병사망(비갱신형)</v>
      </c>
      <c r="E22" s="30" t="n">
        <f aca="false">IF($J22="","",INDEX(담보별집계!$D$2:$D$1001,$J22))</f>
        <v>181343294</v>
      </c>
      <c r="F22" s="32" t="n">
        <f aca="false">IF($J22="","",INDEX(담보별집계!$J$2:$J$1001,$J22))</f>
        <v>0.0979369054112751</v>
      </c>
      <c r="G22" s="31" t="n">
        <f aca="false">IF($J22="","",INDEX(담보별집계!$F$2:$F$1001,$J22))</f>
        <v>0.291395953136265</v>
      </c>
      <c r="H22" s="33" t="n">
        <f aca="false">IF($J22="","",INDEX(담보별집계!$K$2:$K$1001,$J22))</f>
        <v>-0.000812351656817201</v>
      </c>
      <c r="J22" s="36" t="n">
        <f aca="false">IFERROR(MATCH(K22,담보별집계!$T$2:$T$1001,0),"")</f>
        <v>341</v>
      </c>
      <c r="K22" s="0" t="n">
        <v>18</v>
      </c>
    </row>
    <row r="23" customFormat="false" ht="15" hidden="false" customHeight="false" outlineLevel="0" collapsed="false">
      <c r="A23" s="24" t="n">
        <f aca="false">IF($J23="","",K23)</f>
        <v>19</v>
      </c>
      <c r="B23" s="35" t="str">
        <f aca="false">IF($J23="","",INDEX(담보별집계!$A$2:$A$1001,$J23))</f>
        <v>CV0113</v>
      </c>
      <c r="C23" s="35" t="str">
        <f aca="false">IF($J23="","",INDEX(담보별집계!$B$2:$B$1001,$J23))</f>
        <v>암</v>
      </c>
      <c r="D23" s="35" t="str">
        <f aca="false">IF($J23="","",INDEX(담보별집계!$C$2:$C$1001,$J23))</f>
        <v>암직접치료비(갱신형)</v>
      </c>
      <c r="E23" s="25" t="n">
        <f aca="false">IF($J23="","",INDEX(담보별집계!$D$2:$D$1001,$J23))</f>
        <v>170949474</v>
      </c>
      <c r="F23" s="27" t="n">
        <f aca="false">IF($J23="","",INDEX(담보별집계!$J$2:$J$1001,$J23))</f>
        <v>0.0963263303122433</v>
      </c>
      <c r="G23" s="26" t="n">
        <f aca="false">IF($J23="","",INDEX(담보별집계!$F$2:$F$1001,$J23))</f>
        <v>0.580859968016047</v>
      </c>
      <c r="H23" s="28" t="n">
        <f aca="false">IF($J23="","",INDEX(담보별집계!$K$2:$K$1001,$J23))</f>
        <v>-0.100539693894984</v>
      </c>
      <c r="J23" s="36" t="n">
        <f aca="false">IFERROR(MATCH(K23,담보별집계!$T$2:$T$1001,0),"")</f>
        <v>113</v>
      </c>
      <c r="K23" s="0" t="n">
        <v>19</v>
      </c>
    </row>
    <row r="24" customFormat="false" ht="15" hidden="false" customHeight="false" outlineLevel="0" collapsed="false">
      <c r="A24" s="29" t="n">
        <f aca="false">IF($J24="","",K24)</f>
        <v>20</v>
      </c>
      <c r="B24" s="17" t="str">
        <f aca="false">IF($J24="","",INDEX(담보별집계!$A$2:$A$1001,$J24))</f>
        <v>CV0086</v>
      </c>
      <c r="C24" s="17" t="str">
        <f aca="false">IF($J24="","",INDEX(담보별집계!$B$2:$B$1001,$J24))</f>
        <v>사망</v>
      </c>
      <c r="D24" s="17" t="str">
        <f aca="false">IF($J24="","",INDEX(담보별집계!$C$2:$C$1001,$J24))</f>
        <v>질병사망(20년만기)</v>
      </c>
      <c r="E24" s="30" t="n">
        <f aca="false">IF($J24="","",INDEX(담보별집계!$D$2:$D$1001,$J24))</f>
        <v>156513392</v>
      </c>
      <c r="F24" s="32" t="n">
        <f aca="false">IF($J24="","",INDEX(담보별집계!$J$2:$J$1001,$J24))</f>
        <v>0.144906784325801</v>
      </c>
      <c r="G24" s="31" t="n">
        <f aca="false">IF($J24="","",INDEX(담보별집계!$F$2:$F$1001,$J24))</f>
        <v>0.49760039064261</v>
      </c>
      <c r="H24" s="33" t="n">
        <f aca="false">IF($J24="","",INDEX(담보별집계!$K$2:$K$1001,$J24))</f>
        <v>0.0290457725672187</v>
      </c>
      <c r="J24" s="36" t="n">
        <f aca="false">IFERROR(MATCH(K24,담보별집계!$T$2:$T$1001,0),"")</f>
        <v>86</v>
      </c>
      <c r="K24" s="0" t="n">
        <v>20</v>
      </c>
    </row>
    <row r="27" customFormat="false" ht="15" hidden="false" customHeight="false" outlineLevel="0" collapsed="false">
      <c r="A27" s="23" t="s">
        <v>83</v>
      </c>
    </row>
    <row r="28" customFormat="false" ht="25.35" hidden="false" customHeight="false" outlineLevel="0" collapsed="false">
      <c r="A28" s="12" t="s">
        <v>78</v>
      </c>
      <c r="B28" s="12" t="s">
        <v>79</v>
      </c>
      <c r="C28" s="12" t="s">
        <v>73</v>
      </c>
      <c r="D28" s="12" t="s">
        <v>80</v>
      </c>
      <c r="E28" s="12" t="s">
        <v>60</v>
      </c>
      <c r="F28" s="12" t="s">
        <v>64</v>
      </c>
      <c r="G28" s="12" t="s">
        <v>81</v>
      </c>
      <c r="H28" s="12" t="s">
        <v>82</v>
      </c>
    </row>
    <row r="29" customFormat="false" ht="15" hidden="false" customHeight="false" outlineLevel="0" collapsed="false">
      <c r="A29" s="24" t="n">
        <f aca="false">IF($J29="","",K29)</f>
        <v>1</v>
      </c>
      <c r="B29" s="35" t="str">
        <f aca="false">IF($J29="","",INDEX(담보별집계!$A$2:$A$1001,$J29))</f>
        <v>CV0543</v>
      </c>
      <c r="C29" s="35" t="str">
        <f aca="false">IF($J29="","",INDEX(담보별집계!$B$2:$B$1001,$J29))</f>
        <v>실손의료</v>
      </c>
      <c r="D29" s="35" t="str">
        <f aca="false">IF($J29="","",INDEX(담보별집계!$C$2:$C$1001,$J29))</f>
        <v>질병입원실손Ⅱ</v>
      </c>
      <c r="E29" s="25" t="n">
        <f aca="false">IF($J29="","",INDEX(담보별집계!$D$2:$D$1001,$J29))</f>
        <v>23339768</v>
      </c>
      <c r="F29" s="27" t="n">
        <f aca="false">IF($J29="","",INDEX(담보별집계!$J$2:$J$1001,$J29))</f>
        <v>-0.0510535808771816</v>
      </c>
      <c r="G29" s="26" t="n">
        <f aca="false">IF($J29="","",INDEX(담보별집계!$F$2:$F$1001,$J29))</f>
        <v>1.56576166481175</v>
      </c>
      <c r="H29" s="28" t="n">
        <f aca="false">IF($J29="","",INDEX(담보별집계!$K$2:$K$1001,$J29))</f>
        <v>0.0148264391395583</v>
      </c>
      <c r="J29" s="36" t="n">
        <f aca="false">IFERROR(MATCH(K29,담보별집계!$V$2:$V$1001,0),"")</f>
        <v>543</v>
      </c>
      <c r="K29" s="0" t="n">
        <v>1</v>
      </c>
    </row>
    <row r="30" customFormat="false" ht="15" hidden="false" customHeight="false" outlineLevel="0" collapsed="false">
      <c r="A30" s="29" t="n">
        <f aca="false">IF($J30="","",K30)</f>
        <v>2</v>
      </c>
      <c r="B30" s="17" t="str">
        <f aca="false">IF($J30="","",INDEX(담보별집계!$A$2:$A$1001,$J30))</f>
        <v>CV0420</v>
      </c>
      <c r="C30" s="17" t="str">
        <f aca="false">IF($J30="","",INDEX(담보별집계!$B$2:$B$1001,$J30))</f>
        <v>실손의료</v>
      </c>
      <c r="D30" s="17" t="str">
        <f aca="false">IF($J30="","",INDEX(담보별집계!$C$2:$C$1001,$J30))</f>
        <v>질병입원실손(20년만기)</v>
      </c>
      <c r="E30" s="30" t="n">
        <f aca="false">IF($J30="","",INDEX(담보별집계!$D$2:$D$1001,$J30))</f>
        <v>17727837</v>
      </c>
      <c r="F30" s="32" t="n">
        <f aca="false">IF($J30="","",INDEX(담보별집계!$J$2:$J$1001,$J30))</f>
        <v>0.239205746254353</v>
      </c>
      <c r="G30" s="31" t="n">
        <f aca="false">IF($J30="","",INDEX(담보별집계!$F$2:$F$1001,$J30))</f>
        <v>1.45759169604278</v>
      </c>
      <c r="H30" s="33" t="n">
        <f aca="false">IF($J30="","",INDEX(담보별집계!$K$2:$K$1001,$J30))</f>
        <v>0.544036038989975</v>
      </c>
      <c r="J30" s="36" t="n">
        <f aca="false">IFERROR(MATCH(K30,담보별집계!$V$2:$V$1001,0),"")</f>
        <v>420</v>
      </c>
      <c r="K30" s="0" t="n">
        <v>2</v>
      </c>
    </row>
    <row r="31" customFormat="false" ht="15" hidden="false" customHeight="false" outlineLevel="0" collapsed="false">
      <c r="A31" s="24" t="n">
        <f aca="false">IF($J31="","",K31)</f>
        <v>3</v>
      </c>
      <c r="B31" s="35" t="str">
        <f aca="false">IF($J31="","",INDEX(담보별집계!$A$2:$A$1001,$J31))</f>
        <v>CV0336</v>
      </c>
      <c r="C31" s="35" t="str">
        <f aca="false">IF($J31="","",INDEX(담보별집계!$B$2:$B$1001,$J31))</f>
        <v>수술</v>
      </c>
      <c r="D31" s="35" t="str">
        <f aca="false">IF($J31="","",INDEX(담보별집계!$C$2:$C$1001,$J31))</f>
        <v>상해수술비(비갱신형)</v>
      </c>
      <c r="E31" s="25" t="n">
        <f aca="false">IF($J31="","",INDEX(담보별집계!$D$2:$D$1001,$J31))</f>
        <v>10729501</v>
      </c>
      <c r="F31" s="27" t="n">
        <f aca="false">IF($J31="","",INDEX(담보별집계!$J$2:$J$1001,$J31))</f>
        <v>0.375315388713224</v>
      </c>
      <c r="G31" s="26" t="n">
        <f aca="false">IF($J31="","",INDEX(담보별집계!$F$2:$F$1001,$J31))</f>
        <v>1.30746164243798</v>
      </c>
      <c r="H31" s="28" t="n">
        <f aca="false">IF($J31="","",INDEX(담보별집계!$K$2:$K$1001,$J31))</f>
        <v>0.223055393575589</v>
      </c>
      <c r="J31" s="36" t="n">
        <f aca="false">IFERROR(MATCH(K31,담보별집계!$V$2:$V$1001,0),"")</f>
        <v>336</v>
      </c>
      <c r="K31" s="0" t="n">
        <v>3</v>
      </c>
    </row>
    <row r="32" customFormat="false" ht="15" hidden="false" customHeight="false" outlineLevel="0" collapsed="false">
      <c r="A32" s="29" t="n">
        <f aca="false">IF($J32="","",K32)</f>
        <v>4</v>
      </c>
      <c r="B32" s="17" t="str">
        <f aca="false">IF($J32="","",INDEX(담보별집계!$A$2:$A$1001,$J32))</f>
        <v>CV0406</v>
      </c>
      <c r="C32" s="17" t="str">
        <f aca="false">IF($J32="","",INDEX(담보별집계!$B$2:$B$1001,$J32))</f>
        <v>실손의료</v>
      </c>
      <c r="D32" s="17" t="str">
        <f aca="false">IF($J32="","",INDEX(담보별집계!$C$2:$C$1001,$J32))</f>
        <v>상해입원실손(간편)</v>
      </c>
      <c r="E32" s="30" t="n">
        <f aca="false">IF($J32="","",INDEX(담보별집계!$D$2:$D$1001,$J32))</f>
        <v>47388754</v>
      </c>
      <c r="F32" s="32" t="n">
        <f aca="false">IF($J32="","",INDEX(담보별집계!$J$2:$J$1001,$J32))</f>
        <v>-0.156377792253308</v>
      </c>
      <c r="G32" s="31" t="n">
        <f aca="false">IF($J32="","",INDEX(담보별집계!$F$2:$F$1001,$J32))</f>
        <v>1.2778622117813</v>
      </c>
      <c r="H32" s="33" t="n">
        <f aca="false">IF($J32="","",INDEX(담보별집계!$K$2:$K$1001,$J32))</f>
        <v>0.199346975348226</v>
      </c>
      <c r="J32" s="36" t="n">
        <f aca="false">IFERROR(MATCH(K32,담보별집계!$V$2:$V$1001,0),"")</f>
        <v>406</v>
      </c>
      <c r="K32" s="0" t="n">
        <v>4</v>
      </c>
    </row>
    <row r="33" customFormat="false" ht="15" hidden="false" customHeight="false" outlineLevel="0" collapsed="false">
      <c r="A33" s="24" t="n">
        <f aca="false">IF($J33="","",K33)</f>
        <v>5</v>
      </c>
      <c r="B33" s="35" t="str">
        <f aca="false">IF($J33="","",INDEX(담보별집계!$A$2:$A$1001,$J33))</f>
        <v>CV0061</v>
      </c>
      <c r="C33" s="35" t="str">
        <f aca="false">IF($J33="","",INDEX(담보별집계!$B$2:$B$1001,$J33))</f>
        <v>수술</v>
      </c>
      <c r="D33" s="35" t="str">
        <f aca="false">IF($J33="","",INDEX(담보별집계!$C$2:$C$1001,$J33))</f>
        <v>1~5종수술비Ⅱ</v>
      </c>
      <c r="E33" s="25" t="n">
        <f aca="false">IF($J33="","",INDEX(담보별집계!$D$2:$D$1001,$J33))</f>
        <v>20009296</v>
      </c>
      <c r="F33" s="27" t="n">
        <f aca="false">IF($J33="","",INDEX(담보별집계!$J$2:$J$1001,$J33))</f>
        <v>0.0491466194923829</v>
      </c>
      <c r="G33" s="26" t="n">
        <f aca="false">IF($J33="","",INDEX(담보별집계!$F$2:$F$1001,$J33))</f>
        <v>1.24768082795117</v>
      </c>
      <c r="H33" s="28" t="n">
        <f aca="false">IF($J33="","",INDEX(담보별집계!$K$2:$K$1001,$J33))</f>
        <v>-0.116351828764527</v>
      </c>
      <c r="J33" s="36" t="n">
        <f aca="false">IFERROR(MATCH(K33,담보별집계!$V$2:$V$1001,0),"")</f>
        <v>61</v>
      </c>
      <c r="K33" s="0" t="n">
        <v>5</v>
      </c>
    </row>
    <row r="34" customFormat="false" ht="15" hidden="false" customHeight="false" outlineLevel="0" collapsed="false">
      <c r="A34" s="29" t="n">
        <f aca="false">IF($J34="","",K34)</f>
        <v>6</v>
      </c>
      <c r="B34" s="17" t="str">
        <f aca="false">IF($J34="","",INDEX(담보별집계!$A$2:$A$1001,$J34))</f>
        <v>CV0003</v>
      </c>
      <c r="C34" s="17" t="str">
        <f aca="false">IF($J34="","",INDEX(담보별집계!$B$2:$B$1001,$J34))</f>
        <v>실손의료</v>
      </c>
      <c r="D34" s="17" t="str">
        <f aca="false">IF($J34="","",INDEX(담보별집계!$C$2:$C$1001,$J34))</f>
        <v>질병통원실손</v>
      </c>
      <c r="E34" s="30" t="n">
        <f aca="false">IF($J34="","",INDEX(담보별집계!$D$2:$D$1001,$J34))</f>
        <v>36894923</v>
      </c>
      <c r="F34" s="32" t="n">
        <f aca="false">IF($J34="","",INDEX(담보별집계!$J$2:$J$1001,$J34))</f>
        <v>0.304943026270172</v>
      </c>
      <c r="G34" s="31" t="n">
        <f aca="false">IF($J34="","",INDEX(담보별집계!$F$2:$F$1001,$J34))</f>
        <v>1.14116408374128</v>
      </c>
      <c r="H34" s="33" t="n">
        <f aca="false">IF($J34="","",INDEX(담보별집계!$K$2:$K$1001,$J34))</f>
        <v>-0.0108542264567235</v>
      </c>
      <c r="J34" s="36" t="n">
        <f aca="false">IFERROR(MATCH(K34,담보별집계!$V$2:$V$1001,0),"")</f>
        <v>3</v>
      </c>
      <c r="K34" s="0" t="n">
        <v>6</v>
      </c>
    </row>
    <row r="35" customFormat="false" ht="15" hidden="false" customHeight="false" outlineLevel="0" collapsed="false">
      <c r="A35" s="24" t="n">
        <f aca="false">IF($J35="","",K35)</f>
        <v>7</v>
      </c>
      <c r="B35" s="35" t="str">
        <f aca="false">IF($J35="","",INDEX(담보별집계!$A$2:$A$1001,$J35))</f>
        <v>CV0507</v>
      </c>
      <c r="C35" s="35" t="str">
        <f aca="false">IF($J35="","",INDEX(담보별집계!$B$2:$B$1001,$J35))</f>
        <v>암</v>
      </c>
      <c r="D35" s="35" t="str">
        <f aca="false">IF($J35="","",INDEX(담보별집계!$C$2:$C$1001,$J35))</f>
        <v>암진단비</v>
      </c>
      <c r="E35" s="25" t="n">
        <f aca="false">IF($J35="","",INDEX(담보별집계!$D$2:$D$1001,$J35))</f>
        <v>16184375</v>
      </c>
      <c r="F35" s="27" t="n">
        <f aca="false">IF($J35="","",INDEX(담보별집계!$J$2:$J$1001,$J35))</f>
        <v>-0.175204029583315</v>
      </c>
      <c r="G35" s="26" t="n">
        <f aca="false">IF($J35="","",INDEX(담보별집계!$F$2:$F$1001,$J35))</f>
        <v>1.12645103687971</v>
      </c>
      <c r="H35" s="28" t="n">
        <f aca="false">IF($J35="","",INDEX(담보별집계!$K$2:$K$1001,$J35))</f>
        <v>0.184055870406417</v>
      </c>
      <c r="J35" s="36" t="n">
        <f aca="false">IFERROR(MATCH(K35,담보별집계!$V$2:$V$1001,0),"")</f>
        <v>507</v>
      </c>
      <c r="K35" s="0" t="n">
        <v>7</v>
      </c>
    </row>
    <row r="36" customFormat="false" ht="15" hidden="false" customHeight="false" outlineLevel="0" collapsed="false">
      <c r="A36" s="29" t="n">
        <f aca="false">IF($J36="","",K36)</f>
        <v>8</v>
      </c>
      <c r="B36" s="17" t="str">
        <f aca="false">IF($J36="","",INDEX(담보별집계!$A$2:$A$1001,$J36))</f>
        <v>CV0174</v>
      </c>
      <c r="C36" s="17" t="str">
        <f aca="false">IF($J36="","",INDEX(담보별집계!$B$2:$B$1001,$J36))</f>
        <v>실손의료</v>
      </c>
      <c r="D36" s="17" t="str">
        <f aca="false">IF($J36="","",INDEX(담보별집계!$C$2:$C$1001,$J36))</f>
        <v>질병통원실손(간편)</v>
      </c>
      <c r="E36" s="30" t="n">
        <f aca="false">IF($J36="","",INDEX(담보별집계!$D$2:$D$1001,$J36))</f>
        <v>49626274</v>
      </c>
      <c r="F36" s="32" t="n">
        <f aca="false">IF($J36="","",INDEX(담보별집계!$J$2:$J$1001,$J36))</f>
        <v>0.277023050439867</v>
      </c>
      <c r="G36" s="31" t="n">
        <f aca="false">IF($J36="","",INDEX(담보별집계!$F$2:$F$1001,$J36))</f>
        <v>1.11194364501353</v>
      </c>
      <c r="H36" s="33" t="n">
        <f aca="false">IF($J36="","",INDEX(담보별집계!$K$2:$K$1001,$J36))</f>
        <v>-0.31024256386729</v>
      </c>
      <c r="J36" s="36" t="n">
        <f aca="false">IFERROR(MATCH(K36,담보별집계!$V$2:$V$1001,0),"")</f>
        <v>174</v>
      </c>
      <c r="K36" s="0" t="n">
        <v>8</v>
      </c>
    </row>
    <row r="37" customFormat="false" ht="15" hidden="false" customHeight="false" outlineLevel="0" collapsed="false">
      <c r="A37" s="24" t="n">
        <f aca="false">IF($J37="","",K37)</f>
        <v>9</v>
      </c>
      <c r="B37" s="35" t="str">
        <f aca="false">IF($J37="","",INDEX(담보별집계!$A$2:$A$1001,$J37))</f>
        <v>CV0370</v>
      </c>
      <c r="C37" s="35" t="str">
        <f aca="false">IF($J37="","",INDEX(담보별집계!$B$2:$B$1001,$J37))</f>
        <v>실손의료</v>
      </c>
      <c r="D37" s="35" t="str">
        <f aca="false">IF($J37="","",INDEX(담보별집계!$C$2:$C$1001,$J37))</f>
        <v>상해입원실손(20년만기)</v>
      </c>
      <c r="E37" s="25" t="n">
        <f aca="false">IF($J37="","",INDEX(담보별집계!$D$2:$D$1001,$J37))</f>
        <v>23364152</v>
      </c>
      <c r="F37" s="27" t="n">
        <f aca="false">IF($J37="","",INDEX(담보별집계!$J$2:$J$1001,$J37))</f>
        <v>0.093124895490847</v>
      </c>
      <c r="G37" s="26" t="n">
        <f aca="false">IF($J37="","",INDEX(담보별집계!$F$2:$F$1001,$J37))</f>
        <v>1.09847714567171</v>
      </c>
      <c r="H37" s="28" t="n">
        <f aca="false">IF($J37="","",INDEX(담보별집계!$K$2:$K$1001,$J37))</f>
        <v>-0.0232446355469684</v>
      </c>
      <c r="J37" s="36" t="n">
        <f aca="false">IFERROR(MATCH(K37,담보별집계!$V$2:$V$1001,0),"")</f>
        <v>370</v>
      </c>
      <c r="K37" s="0" t="n">
        <v>9</v>
      </c>
    </row>
    <row r="38" customFormat="false" ht="15" hidden="false" customHeight="false" outlineLevel="0" collapsed="false">
      <c r="A38" s="29" t="n">
        <f aca="false">IF($J38="","",K38)</f>
        <v>10</v>
      </c>
      <c r="B38" s="17" t="str">
        <f aca="false">IF($J38="","",INDEX(담보별집계!$A$2:$A$1001,$J38))</f>
        <v>CV0168</v>
      </c>
      <c r="C38" s="17" t="str">
        <f aca="false">IF($J38="","",INDEX(담보별집계!$B$2:$B$1001,$J38))</f>
        <v>실손의료</v>
      </c>
      <c r="D38" s="17" t="str">
        <f aca="false">IF($J38="","",INDEX(담보별집계!$C$2:$C$1001,$J38))</f>
        <v>질병통원실손Ⅱ</v>
      </c>
      <c r="E38" s="30" t="n">
        <f aca="false">IF($J38="","",INDEX(담보별집계!$D$2:$D$1001,$J38))</f>
        <v>38394622</v>
      </c>
      <c r="F38" s="32" t="n">
        <f aca="false">IF($J38="","",INDEX(담보별집계!$J$2:$J$1001,$J38))</f>
        <v>0.352080655865058</v>
      </c>
      <c r="G38" s="31" t="n">
        <f aca="false">IF($J38="","",INDEX(담보별집계!$F$2:$F$1001,$J38))</f>
        <v>1.05969002637922</v>
      </c>
      <c r="H38" s="33" t="n">
        <f aca="false">IF($J38="","",INDEX(담보별집계!$K$2:$K$1001,$J38))</f>
        <v>0.00230760916481754</v>
      </c>
      <c r="J38" s="36" t="n">
        <f aca="false">IFERROR(MATCH(K38,담보별집계!$V$2:$V$1001,0),"")</f>
        <v>168</v>
      </c>
      <c r="K38" s="0" t="n">
        <v>10</v>
      </c>
    </row>
    <row r="39" customFormat="false" ht="15" hidden="false" customHeight="false" outlineLevel="0" collapsed="false">
      <c r="A39" s="24" t="n">
        <f aca="false">IF($J39="","",K39)</f>
        <v>11</v>
      </c>
      <c r="B39" s="35" t="str">
        <f aca="false">IF($J39="","",INDEX(담보별집계!$A$2:$A$1001,$J39))</f>
        <v>CV0030</v>
      </c>
      <c r="C39" s="35" t="str">
        <f aca="false">IF($J39="","",INDEX(담보별집계!$B$2:$B$1001,$J39))</f>
        <v>입원</v>
      </c>
      <c r="D39" s="35" t="str">
        <f aca="false">IF($J39="","",INDEX(담보별집계!$C$2:$C$1001,$J39))</f>
        <v>중환자실입원일당(20년만기)</v>
      </c>
      <c r="E39" s="25" t="n">
        <f aca="false">IF($J39="","",INDEX(담보별집계!$D$2:$D$1001,$J39))</f>
        <v>22004986</v>
      </c>
      <c r="F39" s="27" t="n">
        <f aca="false">IF($J39="","",INDEX(담보별집계!$J$2:$J$1001,$J39))</f>
        <v>0.07548638725638</v>
      </c>
      <c r="G39" s="26" t="n">
        <f aca="false">IF($J39="","",INDEX(담보별집계!$F$2:$F$1001,$J39))</f>
        <v>1.04743865776602</v>
      </c>
      <c r="H39" s="28" t="n">
        <f aca="false">IF($J39="","",INDEX(담보별집계!$K$2:$K$1001,$J39))</f>
        <v>0.0630561180847965</v>
      </c>
      <c r="J39" s="36" t="n">
        <f aca="false">IFERROR(MATCH(K39,담보별집계!$V$2:$V$1001,0),"")</f>
        <v>30</v>
      </c>
      <c r="K39" s="0" t="n">
        <v>11</v>
      </c>
    </row>
    <row r="40" customFormat="false" ht="15" hidden="false" customHeight="false" outlineLevel="0" collapsed="false">
      <c r="A40" s="29" t="n">
        <f aca="false">IF($J40="","",K40)</f>
        <v>12</v>
      </c>
      <c r="B40" s="17" t="str">
        <f aca="false">IF($J40="","",INDEX(담보별집계!$A$2:$A$1001,$J40))</f>
        <v>CV0046</v>
      </c>
      <c r="C40" s="17" t="str">
        <f aca="false">IF($J40="","",INDEX(담보별집계!$B$2:$B$1001,$J40))</f>
        <v>실손의료</v>
      </c>
      <c r="D40" s="17" t="str">
        <f aca="false">IF($J40="","",INDEX(담보별집계!$C$2:$C$1001,$J40))</f>
        <v>상해입원실손(20년만기)</v>
      </c>
      <c r="E40" s="30" t="n">
        <f aca="false">IF($J40="","",INDEX(담보별집계!$D$2:$D$1001,$J40))</f>
        <v>83796719</v>
      </c>
      <c r="F40" s="32" t="n">
        <f aca="false">IF($J40="","",INDEX(담보별집계!$J$2:$J$1001,$J40))</f>
        <v>0.21772736641193</v>
      </c>
      <c r="G40" s="31" t="n">
        <f aca="false">IF($J40="","",INDEX(담보별집계!$F$2:$F$1001,$J40))</f>
        <v>1.02499610993123</v>
      </c>
      <c r="H40" s="33" t="n">
        <f aca="false">IF($J40="","",INDEX(담보별집계!$K$2:$K$1001,$J40))</f>
        <v>0.280509539221648</v>
      </c>
      <c r="J40" s="36" t="n">
        <f aca="false">IFERROR(MATCH(K40,담보별집계!$V$2:$V$1001,0),"")</f>
        <v>46</v>
      </c>
      <c r="K40" s="0" t="n">
        <v>12</v>
      </c>
    </row>
    <row r="41" customFormat="false" ht="15" hidden="false" customHeight="false" outlineLevel="0" collapsed="false">
      <c r="A41" s="24" t="n">
        <f aca="false">IF($J41="","",K41)</f>
        <v>13</v>
      </c>
      <c r="B41" s="35" t="str">
        <f aca="false">IF($J41="","",INDEX(담보별집계!$A$2:$A$1001,$J41))</f>
        <v>CV0073</v>
      </c>
      <c r="C41" s="35" t="str">
        <f aca="false">IF($J41="","",INDEX(담보별집계!$B$2:$B$1001,$J41))</f>
        <v>실손의료</v>
      </c>
      <c r="D41" s="35" t="str">
        <f aca="false">IF($J41="","",INDEX(담보별집계!$C$2:$C$1001,$J41))</f>
        <v>상해입원실손(비갱신형)</v>
      </c>
      <c r="E41" s="25" t="n">
        <f aca="false">IF($J41="","",INDEX(담보별집계!$D$2:$D$1001,$J41))</f>
        <v>16396553</v>
      </c>
      <c r="F41" s="27" t="n">
        <f aca="false">IF($J41="","",INDEX(담보별집계!$J$2:$J$1001,$J41))</f>
        <v>0.0340452129155686</v>
      </c>
      <c r="G41" s="26" t="n">
        <f aca="false">IF($J41="","",INDEX(담보별집계!$F$2:$F$1001,$J41))</f>
        <v>1.01772768947229</v>
      </c>
      <c r="H41" s="28" t="n">
        <f aca="false">IF($J41="","",INDEX(담보별집계!$K$2:$K$1001,$J41))</f>
        <v>0.318009879192884</v>
      </c>
      <c r="J41" s="36" t="n">
        <f aca="false">IFERROR(MATCH(K41,담보별집계!$V$2:$V$1001,0),"")</f>
        <v>73</v>
      </c>
      <c r="K41" s="0" t="n">
        <v>13</v>
      </c>
    </row>
    <row r="42" customFormat="false" ht="15" hidden="false" customHeight="false" outlineLevel="0" collapsed="false">
      <c r="A42" s="29" t="n">
        <f aca="false">IF($J42="","",K42)</f>
        <v>14</v>
      </c>
      <c r="B42" s="17" t="str">
        <f aca="false">IF($J42="","",INDEX(담보별집계!$A$2:$A$1001,$J42))</f>
        <v>CV0397</v>
      </c>
      <c r="C42" s="17" t="str">
        <f aca="false">IF($J42="","",INDEX(담보별집계!$B$2:$B$1001,$J42))</f>
        <v>실손의료</v>
      </c>
      <c r="D42" s="17" t="str">
        <f aca="false">IF($J42="","",INDEX(담보별집계!$C$2:$C$1001,$J42))</f>
        <v>질병입원실손(20년만기)</v>
      </c>
      <c r="E42" s="30" t="n">
        <f aca="false">IF($J42="","",INDEX(담보별집계!$D$2:$D$1001,$J42))</f>
        <v>37968744</v>
      </c>
      <c r="F42" s="32" t="n">
        <f aca="false">IF($J42="","",INDEX(담보별집계!$J$2:$J$1001,$J42))</f>
        <v>0.190855358508875</v>
      </c>
      <c r="G42" s="31" t="n">
        <f aca="false">IF($J42="","",INDEX(담보별집계!$F$2:$F$1001,$J42))</f>
        <v>1.01716048337022</v>
      </c>
      <c r="H42" s="33" t="n">
        <f aca="false">IF($J42="","",INDEX(담보별집계!$K$2:$K$1001,$J42))</f>
        <v>0.202030505848865</v>
      </c>
      <c r="J42" s="36" t="n">
        <f aca="false">IFERROR(MATCH(K42,담보별집계!$V$2:$V$1001,0),"")</f>
        <v>397</v>
      </c>
      <c r="K42" s="0" t="n">
        <v>14</v>
      </c>
    </row>
    <row r="43" customFormat="false" ht="15" hidden="false" customHeight="false" outlineLevel="0" collapsed="false">
      <c r="A43" s="24" t="n">
        <f aca="false">IF($J43="","",K43)</f>
        <v>15</v>
      </c>
      <c r="B43" s="35" t="str">
        <f aca="false">IF($J43="","",INDEX(담보별집계!$A$2:$A$1001,$J43))</f>
        <v>CV0226</v>
      </c>
      <c r="C43" s="35" t="str">
        <f aca="false">IF($J43="","",INDEX(담보별집계!$B$2:$B$1001,$J43))</f>
        <v>실손의료</v>
      </c>
      <c r="D43" s="35" t="str">
        <f aca="false">IF($J43="","",INDEX(담보별집계!$C$2:$C$1001,$J43))</f>
        <v>질병통원실손(갱신형)</v>
      </c>
      <c r="E43" s="25" t="n">
        <f aca="false">IF($J43="","",INDEX(담보별집계!$D$2:$D$1001,$J43))</f>
        <v>62513927</v>
      </c>
      <c r="F43" s="27" t="n">
        <f aca="false">IF($J43="","",INDEX(담보별집계!$J$2:$J$1001,$J43))</f>
        <v>-0.128399334055825</v>
      </c>
      <c r="G43" s="26" t="n">
        <f aca="false">IF($J43="","",INDEX(담보별집계!$F$2:$F$1001,$J43))</f>
        <v>1.01113438290319</v>
      </c>
      <c r="H43" s="28" t="n">
        <f aca="false">IF($J43="","",INDEX(담보별집계!$K$2:$K$1001,$J43))</f>
        <v>-0.124695176345404</v>
      </c>
      <c r="J43" s="36" t="n">
        <f aca="false">IFERROR(MATCH(K43,담보별집계!$V$2:$V$1001,0),"")</f>
        <v>226</v>
      </c>
      <c r="K43" s="0" t="n">
        <v>15</v>
      </c>
    </row>
    <row r="44" customFormat="false" ht="15" hidden="false" customHeight="false" outlineLevel="0" collapsed="false">
      <c r="A44" s="29" t="n">
        <f aca="false">IF($J44="","",K44)</f>
        <v>16</v>
      </c>
      <c r="B44" s="17" t="str">
        <f aca="false">IF($J44="","",INDEX(담보별집계!$A$2:$A$1001,$J44))</f>
        <v>CV0334</v>
      </c>
      <c r="C44" s="17" t="str">
        <f aca="false">IF($J44="","",INDEX(담보별집계!$B$2:$B$1001,$J44))</f>
        <v>실손의료</v>
      </c>
      <c r="D44" s="17" t="str">
        <f aca="false">IF($J44="","",INDEX(담보별집계!$C$2:$C$1001,$J44))</f>
        <v>질병통원실손(간편)</v>
      </c>
      <c r="E44" s="30" t="n">
        <f aca="false">IF($J44="","",INDEX(담보별집계!$D$2:$D$1001,$J44))</f>
        <v>33206133</v>
      </c>
      <c r="F44" s="32" t="n">
        <f aca="false">IF($J44="","",INDEX(담보별집계!$J$2:$J$1001,$J44))</f>
        <v>0.24952795757748</v>
      </c>
      <c r="G44" s="31" t="n">
        <f aca="false">IF($J44="","",INDEX(담보별집계!$F$2:$F$1001,$J44))</f>
        <v>1.00419058130015</v>
      </c>
      <c r="H44" s="33" t="n">
        <f aca="false">IF($J44="","",INDEX(담보별집계!$K$2:$K$1001,$J44))</f>
        <v>-0.278600891960641</v>
      </c>
      <c r="J44" s="36" t="n">
        <f aca="false">IFERROR(MATCH(K44,담보별집계!$V$2:$V$1001,0),"")</f>
        <v>334</v>
      </c>
      <c r="K44" s="0" t="n">
        <v>16</v>
      </c>
    </row>
    <row r="45" customFormat="false" ht="15" hidden="false" customHeight="false" outlineLevel="0" collapsed="false">
      <c r="A45" s="24" t="n">
        <f aca="false">IF($J45="","",K45)</f>
        <v>17</v>
      </c>
      <c r="B45" s="35" t="str">
        <f aca="false">IF($J45="","",INDEX(담보별집계!$A$2:$A$1001,$J45))</f>
        <v>CV0318</v>
      </c>
      <c r="C45" s="35" t="str">
        <f aca="false">IF($J45="","",INDEX(담보별집계!$B$2:$B$1001,$J45))</f>
        <v>입원</v>
      </c>
      <c r="D45" s="35" t="str">
        <f aca="false">IF($J45="","",INDEX(담보별집계!$C$2:$C$1001,$J45))</f>
        <v>상해입원일당Ⅱ</v>
      </c>
      <c r="E45" s="25" t="n">
        <f aca="false">IF($J45="","",INDEX(담보별집계!$D$2:$D$1001,$J45))</f>
        <v>31709222</v>
      </c>
      <c r="F45" s="27" t="n">
        <f aca="false">IF($J45="","",INDEX(담보별집계!$J$2:$J$1001,$J45))</f>
        <v>0.176595643468895</v>
      </c>
      <c r="G45" s="26" t="n">
        <f aca="false">IF($J45="","",INDEX(담보별집계!$F$2:$F$1001,$J45))</f>
        <v>0.99799654497988</v>
      </c>
      <c r="H45" s="28" t="n">
        <f aca="false">IF($J45="","",INDEX(담보별집계!$K$2:$K$1001,$J45))</f>
        <v>-0.00710639129753532</v>
      </c>
      <c r="J45" s="36" t="n">
        <f aca="false">IFERROR(MATCH(K45,담보별집계!$V$2:$V$1001,0),"")</f>
        <v>318</v>
      </c>
      <c r="K45" s="0" t="n">
        <v>17</v>
      </c>
    </row>
    <row r="46" customFormat="false" ht="15" hidden="false" customHeight="false" outlineLevel="0" collapsed="false">
      <c r="A46" s="29" t="n">
        <f aca="false">IF($J46="","",K46)</f>
        <v>18</v>
      </c>
      <c r="B46" s="17" t="str">
        <f aca="false">IF($J46="","",INDEX(담보별집계!$A$2:$A$1001,$J46))</f>
        <v>CV0540</v>
      </c>
      <c r="C46" s="17" t="str">
        <f aca="false">IF($J46="","",INDEX(담보별집계!$B$2:$B$1001,$J46))</f>
        <v>실손의료</v>
      </c>
      <c r="D46" s="17" t="str">
        <f aca="false">IF($J46="","",INDEX(담보별집계!$C$2:$C$1001,$J46))</f>
        <v>상해통원실손(20년만기)</v>
      </c>
      <c r="E46" s="30" t="n">
        <f aca="false">IF($J46="","",INDEX(담보별집계!$D$2:$D$1001,$J46))</f>
        <v>23303338</v>
      </c>
      <c r="F46" s="32" t="n">
        <f aca="false">IF($J46="","",INDEX(담보별집계!$J$2:$J$1001,$J46))</f>
        <v>-0.208196943840153</v>
      </c>
      <c r="G46" s="31" t="n">
        <f aca="false">IF($J46="","",INDEX(담보별집계!$F$2:$F$1001,$J46))</f>
        <v>0.987706825520018</v>
      </c>
      <c r="H46" s="33" t="n">
        <f aca="false">IF($J46="","",INDEX(담보별집계!$K$2:$K$1001,$J46))</f>
        <v>0.130274567225328</v>
      </c>
      <c r="J46" s="36" t="n">
        <f aca="false">IFERROR(MATCH(K46,담보별집계!$V$2:$V$1001,0),"")</f>
        <v>540</v>
      </c>
      <c r="K46" s="0" t="n">
        <v>18</v>
      </c>
    </row>
    <row r="47" customFormat="false" ht="15" hidden="false" customHeight="false" outlineLevel="0" collapsed="false">
      <c r="A47" s="24" t="n">
        <f aca="false">IF($J47="","",K47)</f>
        <v>19</v>
      </c>
      <c r="B47" s="35" t="str">
        <f aca="false">IF($J47="","",INDEX(담보별집계!$A$2:$A$1001,$J47))</f>
        <v>CV0453</v>
      </c>
      <c r="C47" s="35" t="str">
        <f aca="false">IF($J47="","",INDEX(담보별집계!$B$2:$B$1001,$J47))</f>
        <v>입원</v>
      </c>
      <c r="D47" s="35" t="str">
        <f aca="false">IF($J47="","",INDEX(담보별집계!$C$2:$C$1001,$J47))</f>
        <v>중환자실입원일당</v>
      </c>
      <c r="E47" s="25" t="n">
        <f aca="false">IF($J47="","",INDEX(담보별집계!$D$2:$D$1001,$J47))</f>
        <v>18746396</v>
      </c>
      <c r="F47" s="27" t="n">
        <f aca="false">IF($J47="","",INDEX(담보별집계!$J$2:$J$1001,$J47))</f>
        <v>0.111180620176957</v>
      </c>
      <c r="G47" s="26" t="n">
        <f aca="false">IF($J47="","",INDEX(담보별집계!$F$2:$F$1001,$J47))</f>
        <v>0.982026465246973</v>
      </c>
      <c r="H47" s="28" t="n">
        <f aca="false">IF($J47="","",INDEX(담보별집계!$K$2:$K$1001,$J47))</f>
        <v>0.0412696466654574</v>
      </c>
      <c r="J47" s="36" t="n">
        <f aca="false">IFERROR(MATCH(K47,담보별집계!$V$2:$V$1001,0),"")</f>
        <v>453</v>
      </c>
      <c r="K47" s="0" t="n">
        <v>19</v>
      </c>
    </row>
    <row r="48" customFormat="false" ht="15" hidden="false" customHeight="false" outlineLevel="0" collapsed="false">
      <c r="A48" s="29" t="n">
        <f aca="false">IF($J48="","",K48)</f>
        <v>20</v>
      </c>
      <c r="B48" s="17" t="str">
        <f aca="false">IF($J48="","",INDEX(담보별집계!$A$2:$A$1001,$J48))</f>
        <v>CV0214</v>
      </c>
      <c r="C48" s="17" t="str">
        <f aca="false">IF($J48="","",INDEX(담보별집계!$B$2:$B$1001,$J48))</f>
        <v>실손의료</v>
      </c>
      <c r="D48" s="17" t="str">
        <f aca="false">IF($J48="","",INDEX(담보별집계!$C$2:$C$1001,$J48))</f>
        <v>질병통원실손</v>
      </c>
      <c r="E48" s="30" t="n">
        <f aca="false">IF($J48="","",INDEX(담보별집계!$D$2:$D$1001,$J48))</f>
        <v>47013107</v>
      </c>
      <c r="F48" s="32" t="n">
        <f aca="false">IF($J48="","",INDEX(담보별집계!$J$2:$J$1001,$J48))</f>
        <v>0.226171009166464</v>
      </c>
      <c r="G48" s="31" t="n">
        <f aca="false">IF($J48="","",INDEX(담보별집계!$F$2:$F$1001,$J48))</f>
        <v>0.981673302298442</v>
      </c>
      <c r="H48" s="33" t="n">
        <f aca="false">IF($J48="","",INDEX(담보별집계!$K$2:$K$1001,$J48))</f>
        <v>0.152795245044657</v>
      </c>
      <c r="J48" s="36" t="n">
        <f aca="false">IFERROR(MATCH(K48,담보별집계!$V$2:$V$1001,0),"")</f>
        <v>214</v>
      </c>
      <c r="K48" s="0" t="n">
        <v>20</v>
      </c>
    </row>
    <row r="49" customFormat="false" ht="15" hidden="false" customHeight="false" outlineLevel="0" collapsed="false">
      <c r="A49" s="7" t="str">
        <f aca="false">"※ 위험보험료 비중 "&amp;TEXT(LR_MIN_SHARE,"0.00%")&amp;" 이상 담보 대상"</f>
        <v>※ 위험보험료 비중 0.05% 이상 담보 대상</v>
      </c>
    </row>
    <row r="51" customFormat="false" ht="15" hidden="false" customHeight="false" outlineLevel="0" collapsed="false">
      <c r="A51" s="23" t="s">
        <v>84</v>
      </c>
    </row>
    <row r="52" customFormat="false" ht="25.35" hidden="false" customHeight="false" outlineLevel="0" collapsed="false">
      <c r="A52" s="12" t="s">
        <v>78</v>
      </c>
      <c r="B52" s="12" t="s">
        <v>79</v>
      </c>
      <c r="C52" s="12" t="s">
        <v>73</v>
      </c>
      <c r="D52" s="12" t="s">
        <v>80</v>
      </c>
      <c r="E52" s="12" t="s">
        <v>60</v>
      </c>
      <c r="F52" s="12" t="s">
        <v>64</v>
      </c>
      <c r="G52" s="12" t="s">
        <v>81</v>
      </c>
      <c r="H52" s="12" t="s">
        <v>82</v>
      </c>
    </row>
    <row r="53" customFormat="false" ht="15" hidden="false" customHeight="false" outlineLevel="0" collapsed="false">
      <c r="A53" s="24" t="n">
        <f aca="false">IF($J53="","",K53)</f>
        <v>1</v>
      </c>
      <c r="B53" s="35" t="str">
        <f aca="false">IF($J53="","",INDEX(담보별집계!$A$2:$A$1001,$J53))</f>
        <v>CV0284</v>
      </c>
      <c r="C53" s="35" t="str">
        <f aca="false">IF($J53="","",INDEX(담보별집계!$B$2:$B$1001,$J53))</f>
        <v>암</v>
      </c>
      <c r="D53" s="35" t="str">
        <f aca="false">IF($J53="","",INDEX(담보별집계!$C$2:$C$1001,$J53))</f>
        <v>암직접치료비(20년만기)</v>
      </c>
      <c r="E53" s="25" t="n">
        <f aca="false">IF($J53="","",INDEX(담보별집계!$L$2:$L$1001,$J53))</f>
        <v>191592971</v>
      </c>
      <c r="F53" s="27" t="n">
        <f aca="false">IF($J53="","",INDEX(담보별집계!$R$2:$R$1001,$J53))</f>
        <v>0.159587239826073</v>
      </c>
      <c r="G53" s="26" t="n">
        <f aca="false">IF($J53="","",INDEX(담보별집계!$N$2:$N$1001,$J53))</f>
        <v>0.516171561429568</v>
      </c>
      <c r="H53" s="28" t="n">
        <f aca="false">IF($J53="","",INDEX(담보별집계!$S$2:$S$1001,$J53))</f>
        <v>-0.179380512708106</v>
      </c>
      <c r="J53" s="36" t="n">
        <f aca="false">IFERROR(MATCH(K53,담보별집계!$W$2:$W$1001,0),"")</f>
        <v>284</v>
      </c>
      <c r="K53" s="0" t="n">
        <v>1</v>
      </c>
    </row>
    <row r="54" customFormat="false" ht="15" hidden="false" customHeight="false" outlineLevel="0" collapsed="false">
      <c r="A54" s="29" t="n">
        <f aca="false">IF($J54="","",K54)</f>
        <v>2</v>
      </c>
      <c r="B54" s="17" t="str">
        <f aca="false">IF($J54="","",INDEX(담보별집계!$A$2:$A$1001,$J54))</f>
        <v>CV0023</v>
      </c>
      <c r="C54" s="17" t="str">
        <f aca="false">IF($J54="","",INDEX(담보별집계!$B$2:$B$1001,$J54))</f>
        <v>치아</v>
      </c>
      <c r="D54" s="17" t="str">
        <f aca="false">IF($J54="","",INDEX(담보별집계!$C$2:$C$1001,$J54))</f>
        <v>보철치료비</v>
      </c>
      <c r="E54" s="30" t="n">
        <f aca="false">IF($J54="","",INDEX(담보별집계!$L$2:$L$1001,$J54))</f>
        <v>176457672</v>
      </c>
      <c r="F54" s="32" t="n">
        <f aca="false">IF($J54="","",INDEX(담보별집계!$R$2:$R$1001,$J54))</f>
        <v>-0.204051726963731</v>
      </c>
      <c r="G54" s="31" t="n">
        <f aca="false">IF($J54="","",INDEX(담보별집계!$N$2:$N$1001,$J54))</f>
        <v>0.780425035869225</v>
      </c>
      <c r="H54" s="33" t="n">
        <f aca="false">IF($J54="","",INDEX(담보별집계!$S$2:$S$1001,$J54))</f>
        <v>-0.25516439372789</v>
      </c>
      <c r="J54" s="36" t="n">
        <f aca="false">IFERROR(MATCH(K54,담보별집계!$W$2:$W$1001,0),"")</f>
        <v>23</v>
      </c>
      <c r="K54" s="0" t="n">
        <v>2</v>
      </c>
    </row>
    <row r="55" customFormat="false" ht="15" hidden="false" customHeight="false" outlineLevel="0" collapsed="false">
      <c r="A55" s="24" t="n">
        <f aca="false">IF($J55="","",K55)</f>
        <v>3</v>
      </c>
      <c r="B55" s="35" t="str">
        <f aca="false">IF($J55="","",INDEX(담보별집계!$A$2:$A$1001,$J55))</f>
        <v>CV0112</v>
      </c>
      <c r="C55" s="35" t="str">
        <f aca="false">IF($J55="","",INDEX(담보별집계!$B$2:$B$1001,$J55))</f>
        <v>사망</v>
      </c>
      <c r="D55" s="35" t="str">
        <f aca="false">IF($J55="","",INDEX(담보별집계!$C$2:$C$1001,$J55))</f>
        <v>재해사망(20년만기)</v>
      </c>
      <c r="E55" s="25" t="n">
        <f aca="false">IF($J55="","",INDEX(담보별집계!$L$2:$L$1001,$J55))</f>
        <v>151389650</v>
      </c>
      <c r="F55" s="27" t="n">
        <f aca="false">IF($J55="","",INDEX(담보별집계!$R$2:$R$1001,$J55))</f>
        <v>0.0892479638106654</v>
      </c>
      <c r="G55" s="26" t="n">
        <f aca="false">IF($J55="","",INDEX(담보별집계!$N$2:$N$1001,$J55))</f>
        <v>0.215513596867421</v>
      </c>
      <c r="H55" s="28" t="n">
        <f aca="false">IF($J55="","",INDEX(담보별집계!$S$2:$S$1001,$J55))</f>
        <v>-0.0970860956515361</v>
      </c>
      <c r="J55" s="36" t="n">
        <f aca="false">IFERROR(MATCH(K55,담보별집계!$W$2:$W$1001,0),"")</f>
        <v>112</v>
      </c>
      <c r="K55" s="0" t="n">
        <v>3</v>
      </c>
    </row>
    <row r="56" customFormat="false" ht="15" hidden="false" customHeight="false" outlineLevel="0" collapsed="false">
      <c r="A56" s="29" t="n">
        <f aca="false">IF($J56="","",K56)</f>
        <v>4</v>
      </c>
      <c r="B56" s="17" t="str">
        <f aca="false">IF($J56="","",INDEX(담보별집계!$A$2:$A$1001,$J56))</f>
        <v>CV0402</v>
      </c>
      <c r="C56" s="17" t="str">
        <f aca="false">IF($J56="","",INDEX(담보별집계!$B$2:$B$1001,$J56))</f>
        <v>실손의료</v>
      </c>
      <c r="D56" s="17" t="str">
        <f aca="false">IF($J56="","",INDEX(담보별집계!$C$2:$C$1001,$J56))</f>
        <v>상해통원실손Ⅱ</v>
      </c>
      <c r="E56" s="30" t="n">
        <f aca="false">IF($J56="","",INDEX(담보별집계!$L$2:$L$1001,$J56))</f>
        <v>131987648</v>
      </c>
      <c r="F56" s="32" t="n">
        <f aca="false">IF($J56="","",INDEX(담보별집계!$R$2:$R$1001,$J56))</f>
        <v>0.139536715462713</v>
      </c>
      <c r="G56" s="31" t="n">
        <f aca="false">IF($J56="","",INDEX(담보별집계!$N$2:$N$1001,$J56))</f>
        <v>0.639495538249155</v>
      </c>
      <c r="H56" s="33" t="n">
        <f aca="false">IF($J56="","",INDEX(담보별집계!$S$2:$S$1001,$J56))</f>
        <v>-0.360237759303982</v>
      </c>
      <c r="J56" s="36" t="n">
        <f aca="false">IFERROR(MATCH(K56,담보별집계!$W$2:$W$1001,0),"")</f>
        <v>402</v>
      </c>
      <c r="K56" s="0" t="n">
        <v>4</v>
      </c>
    </row>
    <row r="57" customFormat="false" ht="15" hidden="false" customHeight="false" outlineLevel="0" collapsed="false">
      <c r="A57" s="24" t="n">
        <f aca="false">IF($J57="","",K57)</f>
        <v>5</v>
      </c>
      <c r="B57" s="35" t="str">
        <f aca="false">IF($J57="","",INDEX(담보별집계!$A$2:$A$1001,$J57))</f>
        <v>CV0362</v>
      </c>
      <c r="C57" s="35" t="str">
        <f aca="false">IF($J57="","",INDEX(담보별집계!$B$2:$B$1001,$J57))</f>
        <v>사망</v>
      </c>
      <c r="D57" s="35" t="str">
        <f aca="false">IF($J57="","",INDEX(담보별집계!$C$2:$C$1001,$J57))</f>
        <v>상해사망(비갱신형)</v>
      </c>
      <c r="E57" s="25" t="n">
        <f aca="false">IF($J57="","",INDEX(담보별집계!$L$2:$L$1001,$J57))</f>
        <v>131539471</v>
      </c>
      <c r="F57" s="27" t="n">
        <f aca="false">IF($J57="","",INDEX(담보별집계!$R$2:$R$1001,$J57))</f>
        <v>0.293364394524176</v>
      </c>
      <c r="G57" s="26" t="n">
        <f aca="false">IF($J57="","",INDEX(담보별집계!$N$2:$N$1001,$J57))</f>
        <v>0.353032847456107</v>
      </c>
      <c r="H57" s="28" t="n">
        <f aca="false">IF($J57="","",INDEX(담보별집계!$S$2:$S$1001,$J57))</f>
        <v>-0.0365362398267151</v>
      </c>
      <c r="J57" s="36" t="n">
        <f aca="false">IFERROR(MATCH(K57,담보별집계!$W$2:$W$1001,0),"")</f>
        <v>362</v>
      </c>
      <c r="K57" s="0" t="n">
        <v>5</v>
      </c>
    </row>
    <row r="58" customFormat="false" ht="15" hidden="false" customHeight="false" outlineLevel="0" collapsed="false">
      <c r="A58" s="29" t="n">
        <f aca="false">IF($J58="","",K58)</f>
        <v>6</v>
      </c>
      <c r="B58" s="17" t="str">
        <f aca="false">IF($J58="","",INDEX(담보별집계!$A$2:$A$1001,$J58))</f>
        <v>CV0357</v>
      </c>
      <c r="C58" s="17" t="str">
        <f aca="false">IF($J58="","",INDEX(담보별집계!$B$2:$B$1001,$J58))</f>
        <v>상해</v>
      </c>
      <c r="D58" s="17" t="str">
        <f aca="false">IF($J58="","",INDEX(담보별집계!$C$2:$C$1001,$J58))</f>
        <v>골절진단비(갱신형)</v>
      </c>
      <c r="E58" s="30" t="n">
        <f aca="false">IF($J58="","",INDEX(담보별집계!$L$2:$L$1001,$J58))</f>
        <v>120655177</v>
      </c>
      <c r="F58" s="32" t="n">
        <f aca="false">IF($J58="","",INDEX(담보별집계!$R$2:$R$1001,$J58))</f>
        <v>0.201683390081762</v>
      </c>
      <c r="G58" s="31" t="n">
        <f aca="false">IF($J58="","",INDEX(담보별집계!$N$2:$N$1001,$J58))</f>
        <v>0.675204164675006</v>
      </c>
      <c r="H58" s="33" t="n">
        <f aca="false">IF($J58="","",INDEX(담보별집계!$S$2:$S$1001,$J58))</f>
        <v>-0.249873707342091</v>
      </c>
      <c r="J58" s="36" t="n">
        <f aca="false">IFERROR(MATCH(K58,담보별집계!$W$2:$W$1001,0),"")</f>
        <v>357</v>
      </c>
      <c r="K58" s="0" t="n">
        <v>6</v>
      </c>
    </row>
    <row r="59" customFormat="false" ht="15" hidden="false" customHeight="false" outlineLevel="0" collapsed="false">
      <c r="A59" s="24" t="n">
        <f aca="false">IF($J59="","",K59)</f>
        <v>7</v>
      </c>
      <c r="B59" s="35" t="str">
        <f aca="false">IF($J59="","",INDEX(담보별집계!$A$2:$A$1001,$J59))</f>
        <v>CV0154</v>
      </c>
      <c r="C59" s="35" t="str">
        <f aca="false">IF($J59="","",INDEX(담보별집계!$B$2:$B$1001,$J59))</f>
        <v>심장</v>
      </c>
      <c r="D59" s="35" t="str">
        <f aca="false">IF($J59="","",INDEX(담보별집계!$C$2:$C$1001,$J59))</f>
        <v>허혈성심장질환진단비(간편)</v>
      </c>
      <c r="E59" s="25" t="n">
        <f aca="false">IF($J59="","",INDEX(담보별집계!$L$2:$L$1001,$J59))</f>
        <v>112249604</v>
      </c>
      <c r="F59" s="27" t="n">
        <f aca="false">IF($J59="","",INDEX(담보별집계!$R$2:$R$1001,$J59))</f>
        <v>0.0351680328950172</v>
      </c>
      <c r="G59" s="26" t="n">
        <f aca="false">IF($J59="","",INDEX(담보별집계!$N$2:$N$1001,$J59))</f>
        <v>0.571432376723574</v>
      </c>
      <c r="H59" s="28" t="n">
        <f aca="false">IF($J59="","",INDEX(담보별집계!$S$2:$S$1001,$J59))</f>
        <v>0.00636780631046285</v>
      </c>
      <c r="J59" s="36" t="n">
        <f aca="false">IFERROR(MATCH(K59,담보별집계!$W$2:$W$1001,0),"")</f>
        <v>154</v>
      </c>
      <c r="K59" s="0" t="n">
        <v>7</v>
      </c>
    </row>
    <row r="60" customFormat="false" ht="15" hidden="false" customHeight="false" outlineLevel="0" collapsed="false">
      <c r="A60" s="29" t="n">
        <f aca="false">IF($J60="","",K60)</f>
        <v>8</v>
      </c>
      <c r="B60" s="17" t="str">
        <f aca="false">IF($J60="","",INDEX(담보별집계!$A$2:$A$1001,$J60))</f>
        <v>CV0392</v>
      </c>
      <c r="C60" s="17" t="str">
        <f aca="false">IF($J60="","",INDEX(담보별집계!$B$2:$B$1001,$J60))</f>
        <v>사망</v>
      </c>
      <c r="D60" s="17" t="str">
        <f aca="false">IF($J60="","",INDEX(담보별집계!$C$2:$C$1001,$J60))</f>
        <v>상해사망(20년만기)</v>
      </c>
      <c r="E60" s="30" t="n">
        <f aca="false">IF($J60="","",INDEX(담보별집계!$L$2:$L$1001,$J60))</f>
        <v>107254590</v>
      </c>
      <c r="F60" s="32" t="n">
        <f aca="false">IF($J60="","",INDEX(담보별집계!$R$2:$R$1001,$J60))</f>
        <v>0.00797135420075867</v>
      </c>
      <c r="G60" s="31" t="n">
        <f aca="false">IF($J60="","",INDEX(담보별집계!$N$2:$N$1001,$J60))</f>
        <v>0.506045662008498</v>
      </c>
      <c r="H60" s="33" t="n">
        <f aca="false">IF($J60="","",INDEX(담보별집계!$S$2:$S$1001,$J60))</f>
        <v>-0.00613800982315649</v>
      </c>
      <c r="J60" s="36" t="n">
        <f aca="false">IFERROR(MATCH(K60,담보별집계!$W$2:$W$1001,0),"")</f>
        <v>392</v>
      </c>
      <c r="K60" s="0" t="n">
        <v>8</v>
      </c>
    </row>
    <row r="61" customFormat="false" ht="15" hidden="false" customHeight="false" outlineLevel="0" collapsed="false">
      <c r="A61" s="24" t="n">
        <f aca="false">IF($J61="","",K61)</f>
        <v>9</v>
      </c>
      <c r="B61" s="35" t="str">
        <f aca="false">IF($J61="","",INDEX(담보별집계!$A$2:$A$1001,$J61))</f>
        <v>CV0291</v>
      </c>
      <c r="C61" s="35" t="str">
        <f aca="false">IF($J61="","",INDEX(담보별집계!$B$2:$B$1001,$J61))</f>
        <v>실손의료</v>
      </c>
      <c r="D61" s="35" t="str">
        <f aca="false">IF($J61="","",INDEX(담보별집계!$C$2:$C$1001,$J61))</f>
        <v>상해통원실손(간편)</v>
      </c>
      <c r="E61" s="25" t="n">
        <f aca="false">IF($J61="","",INDEX(담보별집계!$L$2:$L$1001,$J61))</f>
        <v>106054519</v>
      </c>
      <c r="F61" s="27" t="n">
        <f aca="false">IF($J61="","",INDEX(담보별집계!$R$2:$R$1001,$J61))</f>
        <v>-0.036867154349234</v>
      </c>
      <c r="G61" s="26" t="n">
        <f aca="false">IF($J61="","",INDEX(담보별집계!$N$2:$N$1001,$J61))</f>
        <v>1.19071474926967</v>
      </c>
      <c r="H61" s="28" t="n">
        <f aca="false">IF($J61="","",INDEX(담보별집계!$S$2:$S$1001,$J61))</f>
        <v>0.176515116203557</v>
      </c>
      <c r="J61" s="36" t="n">
        <f aca="false">IFERROR(MATCH(K61,담보별집계!$W$2:$W$1001,0),"")</f>
        <v>291</v>
      </c>
      <c r="K61" s="0" t="n">
        <v>9</v>
      </c>
    </row>
    <row r="62" customFormat="false" ht="15" hidden="false" customHeight="false" outlineLevel="0" collapsed="false">
      <c r="A62" s="29" t="n">
        <f aca="false">IF($J62="","",K62)</f>
        <v>10</v>
      </c>
      <c r="B62" s="17" t="str">
        <f aca="false">IF($J62="","",INDEX(담보별집계!$A$2:$A$1001,$J62))</f>
        <v>CV0422</v>
      </c>
      <c r="C62" s="17" t="str">
        <f aca="false">IF($J62="","",INDEX(담보별집계!$B$2:$B$1001,$J62))</f>
        <v>사망</v>
      </c>
      <c r="D62" s="17" t="str">
        <f aca="false">IF($J62="","",INDEX(담보별집계!$C$2:$C$1001,$J62))</f>
        <v>재해사망(20년만기)</v>
      </c>
      <c r="E62" s="30" t="n">
        <f aca="false">IF($J62="","",INDEX(담보별집계!$L$2:$L$1001,$J62))</f>
        <v>92224442</v>
      </c>
      <c r="F62" s="32" t="n">
        <f aca="false">IF($J62="","",INDEX(담보별집계!$R$2:$R$1001,$J62))</f>
        <v>0.118285857784705</v>
      </c>
      <c r="G62" s="31" t="n">
        <f aca="false">IF($J62="","",INDEX(담보별집계!$N$2:$N$1001,$J62))</f>
        <v>0.372648662921701</v>
      </c>
      <c r="H62" s="33" t="n">
        <f aca="false">IF($J62="","",INDEX(담보별집계!$S$2:$S$1001,$J62))</f>
        <v>-0.0500757949898142</v>
      </c>
      <c r="J62" s="36" t="n">
        <f aca="false">IFERROR(MATCH(K62,담보별집계!$W$2:$W$1001,0),"")</f>
        <v>422</v>
      </c>
      <c r="K62" s="0" t="n">
        <v>10</v>
      </c>
    </row>
    <row r="63" customFormat="false" ht="15" hidden="false" customHeight="false" outlineLevel="0" collapsed="false">
      <c r="A63" s="24" t="n">
        <f aca="false">IF($J63="","",K63)</f>
        <v>11</v>
      </c>
      <c r="B63" s="35" t="str">
        <f aca="false">IF($J63="","",INDEX(담보별집계!$A$2:$A$1001,$J63))</f>
        <v>CV0234</v>
      </c>
      <c r="C63" s="35" t="str">
        <f aca="false">IF($J63="","",INDEX(담보별집계!$B$2:$B$1001,$J63))</f>
        <v>수술</v>
      </c>
      <c r="D63" s="35" t="str">
        <f aca="false">IF($J63="","",INDEX(담보별집계!$C$2:$C$1001,$J63))</f>
        <v>특정질병수술비Ⅱ</v>
      </c>
      <c r="E63" s="25" t="n">
        <f aca="false">IF($J63="","",INDEX(담보별집계!$L$2:$L$1001,$J63))</f>
        <v>91727676</v>
      </c>
      <c r="F63" s="27" t="n">
        <f aca="false">IF($J63="","",INDEX(담보별집계!$R$2:$R$1001,$J63))</f>
        <v>0.206149221019959</v>
      </c>
      <c r="G63" s="26" t="n">
        <f aca="false">IF($J63="","",INDEX(담보별집계!$N$2:$N$1001,$J63))</f>
        <v>0.79693427532166</v>
      </c>
      <c r="H63" s="28" t="n">
        <f aca="false">IF($J63="","",INDEX(담보별집계!$S$2:$S$1001,$J63))</f>
        <v>0.0864414855956133</v>
      </c>
      <c r="J63" s="36" t="n">
        <f aca="false">IFERROR(MATCH(K63,담보별집계!$W$2:$W$1001,0),"")</f>
        <v>234</v>
      </c>
      <c r="K63" s="0" t="n">
        <v>11</v>
      </c>
    </row>
    <row r="64" customFormat="false" ht="15" hidden="false" customHeight="false" outlineLevel="0" collapsed="false">
      <c r="A64" s="29" t="n">
        <f aca="false">IF($J64="","",K64)</f>
        <v>12</v>
      </c>
      <c r="B64" s="17" t="str">
        <f aca="false">IF($J64="","",INDEX(담보별집계!$A$2:$A$1001,$J64))</f>
        <v>CV0141</v>
      </c>
      <c r="C64" s="17" t="str">
        <f aca="false">IF($J64="","",INDEX(담보별집계!$B$2:$B$1001,$J64))</f>
        <v>심장</v>
      </c>
      <c r="D64" s="17" t="str">
        <f aca="false">IF($J64="","",INDEX(담보별집계!$C$2:$C$1001,$J64))</f>
        <v>심혈관질환진단비(비갱신형)</v>
      </c>
      <c r="E64" s="30" t="n">
        <f aca="false">IF($J64="","",INDEX(담보별집계!$L$2:$L$1001,$J64))</f>
        <v>89432112</v>
      </c>
      <c r="F64" s="32" t="n">
        <f aca="false">IF($J64="","",INDEX(담보별집계!$R$2:$R$1001,$J64))</f>
        <v>0.180646987454902</v>
      </c>
      <c r="G64" s="31" t="n">
        <f aca="false">IF($J64="","",INDEX(담보별집계!$N$2:$N$1001,$J64))</f>
        <v>0.503556049308105</v>
      </c>
      <c r="H64" s="33" t="n">
        <f aca="false">IF($J64="","",INDEX(담보별집계!$S$2:$S$1001,$J64))</f>
        <v>-0.0153057171718779</v>
      </c>
      <c r="J64" s="36" t="n">
        <f aca="false">IFERROR(MATCH(K64,담보별집계!$W$2:$W$1001,0),"")</f>
        <v>141</v>
      </c>
      <c r="K64" s="0" t="n">
        <v>12</v>
      </c>
    </row>
    <row r="65" customFormat="false" ht="15" hidden="false" customHeight="false" outlineLevel="0" collapsed="false">
      <c r="A65" s="24" t="n">
        <f aca="false">IF($J65="","",K65)</f>
        <v>13</v>
      </c>
      <c r="B65" s="35" t="str">
        <f aca="false">IF($J65="","",INDEX(담보별집계!$A$2:$A$1001,$J65))</f>
        <v>CV0300</v>
      </c>
      <c r="C65" s="35" t="str">
        <f aca="false">IF($J65="","",INDEX(담보별집계!$B$2:$B$1001,$J65))</f>
        <v>수술</v>
      </c>
      <c r="D65" s="35" t="str">
        <f aca="false">IF($J65="","",INDEX(담보별집계!$C$2:$C$1001,$J65))</f>
        <v>특정질병수술비</v>
      </c>
      <c r="E65" s="25" t="n">
        <f aca="false">IF($J65="","",INDEX(담보별집계!$L$2:$L$1001,$J65))</f>
        <v>89030756</v>
      </c>
      <c r="F65" s="27" t="n">
        <f aca="false">IF($J65="","",INDEX(담보별집계!$R$2:$R$1001,$J65))</f>
        <v>0.274177207019551</v>
      </c>
      <c r="G65" s="26" t="n">
        <f aca="false">IF($J65="","",INDEX(담보별집계!$N$2:$N$1001,$J65))</f>
        <v>0.395128656438681</v>
      </c>
      <c r="H65" s="28" t="n">
        <f aca="false">IF($J65="","",INDEX(담보별집계!$S$2:$S$1001,$J65))</f>
        <v>-0.209707808963938</v>
      </c>
      <c r="J65" s="36" t="n">
        <f aca="false">IFERROR(MATCH(K65,담보별집계!$W$2:$W$1001,0),"")</f>
        <v>300</v>
      </c>
      <c r="K65" s="0" t="n">
        <v>13</v>
      </c>
    </row>
    <row r="66" customFormat="false" ht="15" hidden="false" customHeight="false" outlineLevel="0" collapsed="false">
      <c r="A66" s="29" t="n">
        <f aca="false">IF($J66="","",K66)</f>
        <v>14</v>
      </c>
      <c r="B66" s="17" t="str">
        <f aca="false">IF($J66="","",INDEX(담보별집계!$A$2:$A$1001,$J66))</f>
        <v>CV0140</v>
      </c>
      <c r="C66" s="17" t="str">
        <f aca="false">IF($J66="","",INDEX(담보별집계!$B$2:$B$1001,$J66))</f>
        <v>사망</v>
      </c>
      <c r="D66" s="17" t="str">
        <f aca="false">IF($J66="","",INDEX(담보별집계!$C$2:$C$1001,$J66))</f>
        <v>재해사망(간편)</v>
      </c>
      <c r="E66" s="30" t="n">
        <f aca="false">IF($J66="","",INDEX(담보별집계!$L$2:$L$1001,$J66))</f>
        <v>79962287</v>
      </c>
      <c r="F66" s="32" t="n">
        <f aca="false">IF($J66="","",INDEX(담보별집계!$R$2:$R$1001,$J66))</f>
        <v>0.0881593427966831</v>
      </c>
      <c r="G66" s="31" t="n">
        <f aca="false">IF($J66="","",INDEX(담보별집계!$N$2:$N$1001,$J66))</f>
        <v>0.508312449842762</v>
      </c>
      <c r="H66" s="33" t="n">
        <f aca="false">IF($J66="","",INDEX(담보별집계!$S$2:$S$1001,$J66))</f>
        <v>-0.0325068445703193</v>
      </c>
      <c r="J66" s="36" t="n">
        <f aca="false">IFERROR(MATCH(K66,담보별집계!$W$2:$W$1001,0),"")</f>
        <v>140</v>
      </c>
      <c r="K66" s="0" t="n">
        <v>14</v>
      </c>
    </row>
    <row r="67" customFormat="false" ht="15" hidden="false" customHeight="false" outlineLevel="0" collapsed="false">
      <c r="A67" s="24" t="n">
        <f aca="false">IF($J67="","",K67)</f>
        <v>15</v>
      </c>
      <c r="B67" s="35" t="str">
        <f aca="false">IF($J67="","",INDEX(담보별집계!$A$2:$A$1001,$J67))</f>
        <v>CV0480</v>
      </c>
      <c r="C67" s="35" t="str">
        <f aca="false">IF($J67="","",INDEX(담보별집계!$B$2:$B$1001,$J67))</f>
        <v>뇌혈관</v>
      </c>
      <c r="D67" s="35" t="str">
        <f aca="false">IF($J67="","",INDEX(담보별집계!$C$2:$C$1001,$J67))</f>
        <v>뇌혈관질환진단비(간편)</v>
      </c>
      <c r="E67" s="25" t="n">
        <f aca="false">IF($J67="","",INDEX(담보별집계!$L$2:$L$1001,$J67))</f>
        <v>79604642</v>
      </c>
      <c r="F67" s="27" t="n">
        <f aca="false">IF($J67="","",INDEX(담보별집계!$R$2:$R$1001,$J67))</f>
        <v>-0.052201574015645</v>
      </c>
      <c r="G67" s="26" t="n">
        <f aca="false">IF($J67="","",INDEX(담보별집계!$N$2:$N$1001,$J67))</f>
        <v>0.564755859337952</v>
      </c>
      <c r="H67" s="28" t="n">
        <f aca="false">IF($J67="","",INDEX(담보별집계!$S$2:$S$1001,$J67))</f>
        <v>-0.00290146483545195</v>
      </c>
      <c r="J67" s="36" t="n">
        <f aca="false">IFERROR(MATCH(K67,담보별집계!$W$2:$W$1001,0),"")</f>
        <v>480</v>
      </c>
      <c r="K67" s="0" t="n">
        <v>15</v>
      </c>
    </row>
    <row r="68" customFormat="false" ht="15" hidden="false" customHeight="false" outlineLevel="0" collapsed="false">
      <c r="A68" s="29" t="n">
        <f aca="false">IF($J68="","",K68)</f>
        <v>16</v>
      </c>
      <c r="B68" s="17" t="str">
        <f aca="false">IF($J68="","",INDEX(담보별집계!$A$2:$A$1001,$J68))</f>
        <v>CV0204</v>
      </c>
      <c r="C68" s="17" t="str">
        <f aca="false">IF($J68="","",INDEX(담보별집계!$B$2:$B$1001,$J68))</f>
        <v>사망</v>
      </c>
      <c r="D68" s="17" t="str">
        <f aca="false">IF($J68="","",INDEX(담보별집계!$C$2:$C$1001,$J68))</f>
        <v>상해사망Ⅱ</v>
      </c>
      <c r="E68" s="30" t="n">
        <f aca="false">IF($J68="","",INDEX(담보별집계!$L$2:$L$1001,$J68))</f>
        <v>79498701</v>
      </c>
      <c r="F68" s="32" t="n">
        <f aca="false">IF($J68="","",INDEX(담보별집계!$R$2:$R$1001,$J68))</f>
        <v>0.501424648639645</v>
      </c>
      <c r="G68" s="31" t="n">
        <f aca="false">IF($J68="","",INDEX(담보별집계!$N$2:$N$1001,$J68))</f>
        <v>0.35436459521521</v>
      </c>
      <c r="H68" s="33" t="n">
        <f aca="false">IF($J68="","",INDEX(담보별집계!$S$2:$S$1001,$J68))</f>
        <v>0.00459301851698346</v>
      </c>
      <c r="J68" s="36" t="n">
        <f aca="false">IFERROR(MATCH(K68,담보별집계!$W$2:$W$1001,0),"")</f>
        <v>204</v>
      </c>
      <c r="K68" s="0" t="n">
        <v>16</v>
      </c>
    </row>
    <row r="69" customFormat="false" ht="15" hidden="false" customHeight="false" outlineLevel="0" collapsed="false">
      <c r="A69" s="24" t="n">
        <f aca="false">IF($J69="","",K69)</f>
        <v>17</v>
      </c>
      <c r="B69" s="35" t="str">
        <f aca="false">IF($J69="","",INDEX(담보별집계!$A$2:$A$1001,$J69))</f>
        <v>CV0281</v>
      </c>
      <c r="C69" s="35" t="str">
        <f aca="false">IF($J69="","",INDEX(담보별집계!$B$2:$B$1001,$J69))</f>
        <v>사망</v>
      </c>
      <c r="D69" s="35" t="str">
        <f aca="false">IF($J69="","",INDEX(담보별집계!$C$2:$C$1001,$J69))</f>
        <v>일반사망</v>
      </c>
      <c r="E69" s="25" t="n">
        <f aca="false">IF($J69="","",INDEX(담보별집계!$L$2:$L$1001,$J69))</f>
        <v>77708699</v>
      </c>
      <c r="F69" s="27" t="n">
        <f aca="false">IF($J69="","",INDEX(담보별집계!$R$2:$R$1001,$J69))</f>
        <v>0.253083118228687</v>
      </c>
      <c r="G69" s="26" t="n">
        <f aca="false">IF($J69="","",INDEX(담보별집계!$N$2:$N$1001,$J69))</f>
        <v>0.395478040367141</v>
      </c>
      <c r="H69" s="28" t="n">
        <f aca="false">IF($J69="","",INDEX(담보별집계!$S$2:$S$1001,$J69))</f>
        <v>-0.116723800758997</v>
      </c>
      <c r="J69" s="36" t="n">
        <f aca="false">IFERROR(MATCH(K69,담보별집계!$W$2:$W$1001,0),"")</f>
        <v>281</v>
      </c>
      <c r="K69" s="0" t="n">
        <v>17</v>
      </c>
    </row>
    <row r="70" customFormat="false" ht="15" hidden="false" customHeight="false" outlineLevel="0" collapsed="false">
      <c r="A70" s="29" t="n">
        <f aca="false">IF($J70="","",K70)</f>
        <v>18</v>
      </c>
      <c r="B70" s="17" t="str">
        <f aca="false">IF($J70="","",INDEX(담보별집계!$A$2:$A$1001,$J70))</f>
        <v>CV0341</v>
      </c>
      <c r="C70" s="17" t="str">
        <f aca="false">IF($J70="","",INDEX(담보별집계!$B$2:$B$1001,$J70))</f>
        <v>사망</v>
      </c>
      <c r="D70" s="17" t="str">
        <f aca="false">IF($J70="","",INDEX(담보별집계!$C$2:$C$1001,$J70))</f>
        <v>질병사망(비갱신형)</v>
      </c>
      <c r="E70" s="30" t="n">
        <f aca="false">IF($J70="","",INDEX(담보별집계!$L$2:$L$1001,$J70))</f>
        <v>74014045</v>
      </c>
      <c r="F70" s="32" t="n">
        <f aca="false">IF($J70="","",INDEX(담보별집계!$R$2:$R$1001,$J70))</f>
        <v>0.0978466871842965</v>
      </c>
      <c r="G70" s="31" t="n">
        <f aca="false">IF($J70="","",INDEX(담보별집계!$N$2:$N$1001,$J70))</f>
        <v>0.345031270754085</v>
      </c>
      <c r="H70" s="33" t="n">
        <f aca="false">IF($J70="","",INDEX(담보별집계!$S$2:$S$1001,$J70))</f>
        <v>7.54848879613856E-005</v>
      </c>
      <c r="J70" s="36" t="n">
        <f aca="false">IFERROR(MATCH(K70,담보별집계!$W$2:$W$1001,0),"")</f>
        <v>341</v>
      </c>
      <c r="K70" s="0" t="n">
        <v>18</v>
      </c>
    </row>
    <row r="71" customFormat="false" ht="15" hidden="false" customHeight="false" outlineLevel="0" collapsed="false">
      <c r="A71" s="24" t="n">
        <f aca="false">IF($J71="","",K71)</f>
        <v>19</v>
      </c>
      <c r="B71" s="35" t="str">
        <f aca="false">IF($J71="","",INDEX(담보별집계!$A$2:$A$1001,$J71))</f>
        <v>CV0113</v>
      </c>
      <c r="C71" s="35" t="str">
        <f aca="false">IF($J71="","",INDEX(담보별집계!$B$2:$B$1001,$J71))</f>
        <v>암</v>
      </c>
      <c r="D71" s="35" t="str">
        <f aca="false">IF($J71="","",INDEX(담보별집계!$C$2:$C$1001,$J71))</f>
        <v>암직접치료비(갱신형)</v>
      </c>
      <c r="E71" s="25" t="n">
        <f aca="false">IF($J71="","",INDEX(담보별집계!$L$2:$L$1001,$J71))</f>
        <v>68003092</v>
      </c>
      <c r="F71" s="27" t="n">
        <f aca="false">IF($J71="","",INDEX(담보별집계!$R$2:$R$1001,$J71))</f>
        <v>0.147776724234167</v>
      </c>
      <c r="G71" s="26" t="n">
        <f aca="false">IF($J71="","",INDEX(담보별집계!$N$2:$N$1001,$J71))</f>
        <v>0.665084699383963</v>
      </c>
      <c r="H71" s="28" t="n">
        <f aca="false">IF($J71="","",INDEX(담보별집계!$S$2:$S$1001,$J71))</f>
        <v>-0.047305641865935</v>
      </c>
      <c r="J71" s="36" t="n">
        <f aca="false">IFERROR(MATCH(K71,담보별집계!$W$2:$W$1001,0),"")</f>
        <v>113</v>
      </c>
      <c r="K71" s="0" t="n">
        <v>19</v>
      </c>
    </row>
    <row r="72" customFormat="false" ht="15" hidden="false" customHeight="false" outlineLevel="0" collapsed="false">
      <c r="A72" s="29" t="n">
        <f aca="false">IF($J72="","",K72)</f>
        <v>20</v>
      </c>
      <c r="B72" s="17" t="str">
        <f aca="false">IF($J72="","",INDEX(담보별집계!$A$2:$A$1001,$J72))</f>
        <v>CV0454</v>
      </c>
      <c r="C72" s="17" t="str">
        <f aca="false">IF($J72="","",INDEX(담보별집계!$B$2:$B$1001,$J72))</f>
        <v>사망</v>
      </c>
      <c r="D72" s="17" t="str">
        <f aca="false">IF($J72="","",INDEX(담보별집계!$C$2:$C$1001,$J72))</f>
        <v>상해사망(20년만기)</v>
      </c>
      <c r="E72" s="30" t="n">
        <f aca="false">IF($J72="","",INDEX(담보별집계!$L$2:$L$1001,$J72))</f>
        <v>65648764</v>
      </c>
      <c r="F72" s="32" t="n">
        <f aca="false">IF($J72="","",INDEX(담보별집계!$R$2:$R$1001,$J72))</f>
        <v>-0.122966499762201</v>
      </c>
      <c r="G72" s="31" t="n">
        <f aca="false">IF($J72="","",INDEX(담보별집계!$N$2:$N$1001,$J72))</f>
        <v>1.01879129057175</v>
      </c>
      <c r="H72" s="33" t="n">
        <f aca="false">IF($J72="","",INDEX(담보별집계!$S$2:$S$1001,$J72))</f>
        <v>-0.0953578440009908</v>
      </c>
      <c r="J72" s="36" t="n">
        <f aca="false">IFERROR(MATCH(K72,담보별집계!$W$2:$W$1001,0),"")</f>
        <v>454</v>
      </c>
      <c r="K72" s="0" t="n">
        <v>20</v>
      </c>
    </row>
    <row r="75" customFormat="false" ht="15" hidden="false" customHeight="false" outlineLevel="0" collapsed="false">
      <c r="A75" s="23" t="s">
        <v>85</v>
      </c>
    </row>
    <row r="76" customFormat="false" ht="25.35" hidden="false" customHeight="false" outlineLevel="0" collapsed="false">
      <c r="A76" s="12" t="s">
        <v>78</v>
      </c>
      <c r="B76" s="12" t="s">
        <v>79</v>
      </c>
      <c r="C76" s="12" t="s">
        <v>73</v>
      </c>
      <c r="D76" s="12" t="s">
        <v>80</v>
      </c>
      <c r="E76" s="12" t="s">
        <v>60</v>
      </c>
      <c r="F76" s="12" t="s">
        <v>64</v>
      </c>
      <c r="G76" s="12" t="s">
        <v>81</v>
      </c>
      <c r="H76" s="12" t="s">
        <v>82</v>
      </c>
    </row>
    <row r="77" customFormat="false" ht="15" hidden="false" customHeight="false" outlineLevel="0" collapsed="false">
      <c r="A77" s="24" t="n">
        <f aca="false">IF($J77="","",K77)</f>
        <v>1</v>
      </c>
      <c r="B77" s="35" t="str">
        <f aca="false">IF($J77="","",INDEX(담보별집계!$A$2:$A$1001,$J77))</f>
        <v>CV0543</v>
      </c>
      <c r="C77" s="35" t="str">
        <f aca="false">IF($J77="","",INDEX(담보별집계!$B$2:$B$1001,$J77))</f>
        <v>실손의료</v>
      </c>
      <c r="D77" s="35" t="str">
        <f aca="false">IF($J77="","",INDEX(담보별집계!$C$2:$C$1001,$J77))</f>
        <v>질병입원실손Ⅱ</v>
      </c>
      <c r="E77" s="25" t="n">
        <f aca="false">IF($J77="","",INDEX(담보별집계!$L$2:$L$1001,$J77))</f>
        <v>9171567</v>
      </c>
      <c r="F77" s="27" t="n">
        <f aca="false">IF($J77="","",INDEX(담보별집계!$R$2:$R$1001,$J77))</f>
        <v>-0.0967163814554169</v>
      </c>
      <c r="G77" s="26" t="n">
        <f aca="false">IF($J77="","",INDEX(담보별집계!$N$2:$N$1001,$J77))</f>
        <v>2.11098964876994</v>
      </c>
      <c r="H77" s="28" t="n">
        <f aca="false">IF($J77="","",INDEX(담보별집계!$S$2:$S$1001,$J77))</f>
        <v>0.251057220962425</v>
      </c>
      <c r="J77" s="36" t="n">
        <f aca="false">IFERROR(MATCH(K77,담보별집계!$Y$2:$Y$1001,0),"")</f>
        <v>543</v>
      </c>
      <c r="K77" s="0" t="n">
        <v>1</v>
      </c>
    </row>
    <row r="78" customFormat="false" ht="15" hidden="false" customHeight="false" outlineLevel="0" collapsed="false">
      <c r="A78" s="29" t="n">
        <f aca="false">IF($J78="","",K78)</f>
        <v>2</v>
      </c>
      <c r="B78" s="17" t="str">
        <f aca="false">IF($J78="","",INDEX(담보별집계!$A$2:$A$1001,$J78))</f>
        <v>CV0420</v>
      </c>
      <c r="C78" s="17" t="str">
        <f aca="false">IF($J78="","",INDEX(담보별집계!$B$2:$B$1001,$J78))</f>
        <v>실손의료</v>
      </c>
      <c r="D78" s="17" t="str">
        <f aca="false">IF($J78="","",INDEX(담보별집계!$C$2:$C$1001,$J78))</f>
        <v>질병입원실손(20년만기)</v>
      </c>
      <c r="E78" s="30" t="n">
        <f aca="false">IF($J78="","",INDEX(담보별집계!$L$2:$L$1001,$J78))</f>
        <v>7010617</v>
      </c>
      <c r="F78" s="32" t="n">
        <f aca="false">IF($J78="","",INDEX(담보별집계!$R$2:$R$1001,$J78))</f>
        <v>0.237006094674337</v>
      </c>
      <c r="G78" s="31" t="n">
        <f aca="false">IF($J78="","",INDEX(담보별집계!$N$2:$N$1001,$J78))</f>
        <v>1.86259982537914</v>
      </c>
      <c r="H78" s="33" t="n">
        <f aca="false">IF($J78="","",INDEX(담보별집계!$S$2:$S$1001,$J78))</f>
        <v>0.838331584188764</v>
      </c>
      <c r="J78" s="36" t="n">
        <f aca="false">IFERROR(MATCH(K78,담보별집계!$Y$2:$Y$1001,0),"")</f>
        <v>420</v>
      </c>
      <c r="K78" s="0" t="n">
        <v>2</v>
      </c>
    </row>
    <row r="79" customFormat="false" ht="15" hidden="false" customHeight="false" outlineLevel="0" collapsed="false">
      <c r="A79" s="24" t="n">
        <f aca="false">IF($J79="","",K79)</f>
        <v>3</v>
      </c>
      <c r="B79" s="35" t="str">
        <f aca="false">IF($J79="","",INDEX(담보별집계!$A$2:$A$1001,$J79))</f>
        <v>CV0336</v>
      </c>
      <c r="C79" s="35" t="str">
        <f aca="false">IF($J79="","",INDEX(담보별집계!$B$2:$B$1001,$J79))</f>
        <v>수술</v>
      </c>
      <c r="D79" s="35" t="str">
        <f aca="false">IF($J79="","",INDEX(담보별집계!$C$2:$C$1001,$J79))</f>
        <v>상해수술비(비갱신형)</v>
      </c>
      <c r="E79" s="25" t="n">
        <f aca="false">IF($J79="","",INDEX(담보별집계!$L$2:$L$1001,$J79))</f>
        <v>4395580</v>
      </c>
      <c r="F79" s="27" t="n">
        <f aca="false">IF($J79="","",INDEX(담보별집계!$R$2:$R$1001,$J79))</f>
        <v>0.327028840879292</v>
      </c>
      <c r="G79" s="26" t="n">
        <f aca="false">IF($J79="","",INDEX(담보별집계!$N$2:$N$1001,$J79))</f>
        <v>1.59204610085586</v>
      </c>
      <c r="H79" s="28" t="n">
        <f aca="false">IF($J79="","",INDEX(담보별집계!$S$2:$S$1001,$J79))</f>
        <v>0.0956986469206289</v>
      </c>
      <c r="J79" s="36" t="n">
        <f aca="false">IFERROR(MATCH(K79,담보별집계!$Y$2:$Y$1001,0),"")</f>
        <v>336</v>
      </c>
      <c r="K79" s="0" t="n">
        <v>3</v>
      </c>
    </row>
    <row r="80" customFormat="false" ht="15" hidden="false" customHeight="false" outlineLevel="0" collapsed="false">
      <c r="A80" s="29" t="n">
        <f aca="false">IF($J80="","",K80)</f>
        <v>4</v>
      </c>
      <c r="B80" s="17" t="str">
        <f aca="false">IF($J80="","",INDEX(담보별집계!$A$2:$A$1001,$J80))</f>
        <v>CV0406</v>
      </c>
      <c r="C80" s="17" t="str">
        <f aca="false">IF($J80="","",INDEX(담보별집계!$B$2:$B$1001,$J80))</f>
        <v>실손의료</v>
      </c>
      <c r="D80" s="17" t="str">
        <f aca="false">IF($J80="","",INDEX(담보별집계!$C$2:$C$1001,$J80))</f>
        <v>상해입원실손(간편)</v>
      </c>
      <c r="E80" s="30" t="n">
        <f aca="false">IF($J80="","",INDEX(담보별집계!$L$2:$L$1001,$J80))</f>
        <v>19335022</v>
      </c>
      <c r="F80" s="32" t="n">
        <f aca="false">IF($J80="","",INDEX(담보별집계!$R$2:$R$1001,$J80))</f>
        <v>-0.203099512788744</v>
      </c>
      <c r="G80" s="31" t="n">
        <f aca="false">IF($J80="","",INDEX(담보별집계!$N$2:$N$1001,$J80))</f>
        <v>1.52763725844222</v>
      </c>
      <c r="H80" s="33" t="n">
        <f aca="false">IF($J80="","",INDEX(담보별집계!$S$2:$S$1001,$J80))</f>
        <v>0.362319770723067</v>
      </c>
      <c r="J80" s="36" t="n">
        <f aca="false">IFERROR(MATCH(K80,담보별집계!$Y$2:$Y$1001,0),"")</f>
        <v>406</v>
      </c>
      <c r="K80" s="0" t="n">
        <v>4</v>
      </c>
    </row>
    <row r="81" customFormat="false" ht="15" hidden="false" customHeight="false" outlineLevel="0" collapsed="false">
      <c r="A81" s="24" t="n">
        <f aca="false">IF($J81="","",K81)</f>
        <v>5</v>
      </c>
      <c r="B81" s="35" t="str">
        <f aca="false">IF($J81="","",INDEX(담보별집계!$A$2:$A$1001,$J81))</f>
        <v>CV0046</v>
      </c>
      <c r="C81" s="35" t="str">
        <f aca="false">IF($J81="","",INDEX(담보별집계!$B$2:$B$1001,$J81))</f>
        <v>실손의료</v>
      </c>
      <c r="D81" s="35" t="str">
        <f aca="false">IF($J81="","",INDEX(담보별집계!$C$2:$C$1001,$J81))</f>
        <v>상해입원실손(20년만기)</v>
      </c>
      <c r="E81" s="25" t="n">
        <f aca="false">IF($J81="","",INDEX(담보별집계!$L$2:$L$1001,$J81))</f>
        <v>33787249</v>
      </c>
      <c r="F81" s="27" t="n">
        <f aca="false">IF($J81="","",INDEX(담보별집계!$R$2:$R$1001,$J81))</f>
        <v>0.180764331597502</v>
      </c>
      <c r="G81" s="26" t="n">
        <f aca="false">IF($J81="","",INDEX(담보별집계!$N$2:$N$1001,$J81))</f>
        <v>1.45246006858978</v>
      </c>
      <c r="H81" s="28" t="n">
        <f aca="false">IF($J81="","",INDEX(담보별집계!$S$2:$S$1001,$J81))</f>
        <v>0.617357221024609</v>
      </c>
      <c r="J81" s="36" t="n">
        <f aca="false">IFERROR(MATCH(K81,담보별집계!$Y$2:$Y$1001,0),"")</f>
        <v>46</v>
      </c>
      <c r="K81" s="0" t="n">
        <v>5</v>
      </c>
    </row>
    <row r="82" customFormat="false" ht="15" hidden="false" customHeight="false" outlineLevel="0" collapsed="false">
      <c r="A82" s="29" t="n">
        <f aca="false">IF($J82="","",K82)</f>
        <v>6</v>
      </c>
      <c r="B82" s="17" t="str">
        <f aca="false">IF($J82="","",INDEX(담보별집계!$A$2:$A$1001,$J82))</f>
        <v>CV0061</v>
      </c>
      <c r="C82" s="17" t="str">
        <f aca="false">IF($J82="","",INDEX(담보별집계!$B$2:$B$1001,$J82))</f>
        <v>수술</v>
      </c>
      <c r="D82" s="17" t="str">
        <f aca="false">IF($J82="","",INDEX(담보별집계!$C$2:$C$1001,$J82))</f>
        <v>1~5종수술비Ⅱ</v>
      </c>
      <c r="E82" s="30" t="n">
        <f aca="false">IF($J82="","",INDEX(담보별집계!$L$2:$L$1001,$J82))</f>
        <v>8581777</v>
      </c>
      <c r="F82" s="32" t="n">
        <f aca="false">IF($J82="","",INDEX(담보별집계!$R$2:$R$1001,$J82))</f>
        <v>0.0997160295913568</v>
      </c>
      <c r="G82" s="31" t="n">
        <f aca="false">IF($J82="","",INDEX(담보별집계!$N$2:$N$1001,$J82))</f>
        <v>1.41138857371847</v>
      </c>
      <c r="H82" s="33" t="n">
        <f aca="false">IF($J82="","",INDEX(담보별집계!$S$2:$S$1001,$J82))</f>
        <v>-0.377542475037042</v>
      </c>
      <c r="J82" s="36" t="n">
        <f aca="false">IFERROR(MATCH(K82,담보별집계!$Y$2:$Y$1001,0),"")</f>
        <v>61</v>
      </c>
      <c r="K82" s="0" t="n">
        <v>6</v>
      </c>
    </row>
    <row r="83" customFormat="false" ht="15" hidden="false" customHeight="false" outlineLevel="0" collapsed="false">
      <c r="A83" s="24" t="n">
        <f aca="false">IF($J83="","",K83)</f>
        <v>7</v>
      </c>
      <c r="B83" s="35" t="str">
        <f aca="false">IF($J83="","",INDEX(담보별집계!$A$2:$A$1001,$J83))</f>
        <v>CV0174</v>
      </c>
      <c r="C83" s="35" t="str">
        <f aca="false">IF($J83="","",INDEX(담보별집계!$B$2:$B$1001,$J83))</f>
        <v>실손의료</v>
      </c>
      <c r="D83" s="35" t="str">
        <f aca="false">IF($J83="","",INDEX(담보별집계!$C$2:$C$1001,$J83))</f>
        <v>질병통원실손(간편)</v>
      </c>
      <c r="E83" s="25" t="n">
        <f aca="false">IF($J83="","",INDEX(담보별집계!$L$2:$L$1001,$J83))</f>
        <v>18979081</v>
      </c>
      <c r="F83" s="27" t="n">
        <f aca="false">IF($J83="","",INDEX(담보별집계!$R$2:$R$1001,$J83))</f>
        <v>0.136526292485491</v>
      </c>
      <c r="G83" s="26" t="n">
        <f aca="false">IF($J83="","",INDEX(담보별집계!$N$2:$N$1001,$J83))</f>
        <v>1.36964229195291</v>
      </c>
      <c r="H83" s="28" t="n">
        <f aca="false">IF($J83="","",INDEX(담보별집계!$S$2:$S$1001,$J83))</f>
        <v>-0.401520771477486</v>
      </c>
      <c r="J83" s="36" t="n">
        <f aca="false">IFERROR(MATCH(K83,담보별집계!$Y$2:$Y$1001,0),"")</f>
        <v>174</v>
      </c>
      <c r="K83" s="0" t="n">
        <v>7</v>
      </c>
    </row>
    <row r="84" customFormat="false" ht="15" hidden="false" customHeight="false" outlineLevel="0" collapsed="false">
      <c r="A84" s="29" t="n">
        <f aca="false">IF($J84="","",K84)</f>
        <v>8</v>
      </c>
      <c r="B84" s="17" t="str">
        <f aca="false">IF($J84="","",INDEX(담보별집계!$A$2:$A$1001,$J84))</f>
        <v>CV0507</v>
      </c>
      <c r="C84" s="17" t="str">
        <f aca="false">IF($J84="","",INDEX(담보별집계!$B$2:$B$1001,$J84))</f>
        <v>암</v>
      </c>
      <c r="D84" s="17" t="str">
        <f aca="false">IF($J84="","",INDEX(담보별집계!$C$2:$C$1001,$J84))</f>
        <v>암진단비</v>
      </c>
      <c r="E84" s="30" t="n">
        <f aca="false">IF($J84="","",INDEX(담보별집계!$L$2:$L$1001,$J84))</f>
        <v>6206112</v>
      </c>
      <c r="F84" s="32" t="n">
        <f aca="false">IF($J84="","",INDEX(담보별집계!$R$2:$R$1001,$J84))</f>
        <v>-0.220628973467831</v>
      </c>
      <c r="G84" s="31" t="n">
        <f aca="false">IF($J84="","",INDEX(담보별집계!$N$2:$N$1001,$J84))</f>
        <v>1.36728373577531</v>
      </c>
      <c r="H84" s="33" t="n">
        <f aca="false">IF($J84="","",INDEX(담보별집계!$S$2:$S$1001,$J84))</f>
        <v>0.385401085132808</v>
      </c>
      <c r="J84" s="36" t="n">
        <f aca="false">IFERROR(MATCH(K84,담보별집계!$Y$2:$Y$1001,0),"")</f>
        <v>507</v>
      </c>
      <c r="K84" s="0" t="n">
        <v>8</v>
      </c>
    </row>
    <row r="85" customFormat="false" ht="15" hidden="false" customHeight="false" outlineLevel="0" collapsed="false">
      <c r="A85" s="24" t="n">
        <f aca="false">IF($J85="","",K85)</f>
        <v>9</v>
      </c>
      <c r="B85" s="35" t="str">
        <f aca="false">IF($J85="","",INDEX(담보별집계!$A$2:$A$1001,$J85))</f>
        <v>CV0214</v>
      </c>
      <c r="C85" s="35" t="str">
        <f aca="false">IF($J85="","",INDEX(담보별집계!$B$2:$B$1001,$J85))</f>
        <v>실손의료</v>
      </c>
      <c r="D85" s="35" t="str">
        <f aca="false">IF($J85="","",INDEX(담보별집계!$C$2:$C$1001,$J85))</f>
        <v>질병통원실손</v>
      </c>
      <c r="E85" s="25" t="n">
        <f aca="false">IF($J85="","",INDEX(담보별집계!$L$2:$L$1001,$J85))</f>
        <v>19134401</v>
      </c>
      <c r="F85" s="27" t="n">
        <f aca="false">IF($J85="","",INDEX(담보별집계!$R$2:$R$1001,$J85))</f>
        <v>0.171545104214756</v>
      </c>
      <c r="G85" s="26" t="n">
        <f aca="false">IF($J85="","",INDEX(담보별집계!$N$2:$N$1001,$J85))</f>
        <v>1.35093489469568</v>
      </c>
      <c r="H85" s="28" t="n">
        <f aca="false">IF($J85="","",INDEX(담보별집계!$S$2:$S$1001,$J85))</f>
        <v>0.569958603078051</v>
      </c>
      <c r="J85" s="36" t="n">
        <f aca="false">IFERROR(MATCH(K85,담보별집계!$Y$2:$Y$1001,0),"")</f>
        <v>214</v>
      </c>
      <c r="K85" s="0" t="n">
        <v>9</v>
      </c>
    </row>
    <row r="86" customFormat="false" ht="15" hidden="false" customHeight="false" outlineLevel="0" collapsed="false">
      <c r="A86" s="29" t="n">
        <f aca="false">IF($J86="","",K86)</f>
        <v>10</v>
      </c>
      <c r="B86" s="17" t="str">
        <f aca="false">IF($J86="","",INDEX(담보별집계!$A$2:$A$1001,$J86))</f>
        <v>CV0168</v>
      </c>
      <c r="C86" s="17" t="str">
        <f aca="false">IF($J86="","",INDEX(담보별집계!$B$2:$B$1001,$J86))</f>
        <v>실손의료</v>
      </c>
      <c r="D86" s="17" t="str">
        <f aca="false">IF($J86="","",INDEX(담보별집계!$C$2:$C$1001,$J86))</f>
        <v>질병통원실손Ⅱ</v>
      </c>
      <c r="E86" s="30" t="n">
        <f aca="false">IF($J86="","",INDEX(담보별집계!$L$2:$L$1001,$J86))</f>
        <v>15563314</v>
      </c>
      <c r="F86" s="32" t="n">
        <f aca="false">IF($J86="","",INDEX(담보별집계!$R$2:$R$1001,$J86))</f>
        <v>0.377756153854802</v>
      </c>
      <c r="G86" s="31" t="n">
        <f aca="false">IF($J86="","",INDEX(담보별집계!$N$2:$N$1001,$J86))</f>
        <v>1.35051750546188</v>
      </c>
      <c r="H86" s="33" t="n">
        <f aca="false">IF($J86="","",INDEX(담보별집계!$S$2:$S$1001,$J86))</f>
        <v>0.121496082109055</v>
      </c>
      <c r="J86" s="36" t="n">
        <f aca="false">IFERROR(MATCH(K86,담보별집계!$Y$2:$Y$1001,0),"")</f>
        <v>168</v>
      </c>
      <c r="K86" s="0" t="n">
        <v>10</v>
      </c>
    </row>
    <row r="87" customFormat="false" ht="15" hidden="false" customHeight="false" outlineLevel="0" collapsed="false">
      <c r="A87" s="24" t="n">
        <f aca="false">IF($J87="","",K87)</f>
        <v>11</v>
      </c>
      <c r="B87" s="35" t="str">
        <f aca="false">IF($J87="","",INDEX(담보별집계!$A$2:$A$1001,$J87))</f>
        <v>CV0003</v>
      </c>
      <c r="C87" s="35" t="str">
        <f aca="false">IF($J87="","",INDEX(담보별집계!$B$2:$B$1001,$J87))</f>
        <v>실손의료</v>
      </c>
      <c r="D87" s="35" t="str">
        <f aca="false">IF($J87="","",INDEX(담보별집계!$C$2:$C$1001,$J87))</f>
        <v>질병통원실손</v>
      </c>
      <c r="E87" s="25" t="n">
        <f aca="false">IF($J87="","",INDEX(담보별집계!$L$2:$L$1001,$J87))</f>
        <v>15326719</v>
      </c>
      <c r="F87" s="27" t="n">
        <f aca="false">IF($J87="","",INDEX(담보별집계!$R$2:$R$1001,$J87))</f>
        <v>0.440290649535348</v>
      </c>
      <c r="G87" s="26" t="n">
        <f aca="false">IF($J87="","",INDEX(담보별집계!$N$2:$N$1001,$J87))</f>
        <v>1.32571922275081</v>
      </c>
      <c r="H87" s="28" t="n">
        <f aca="false">IF($J87="","",INDEX(담보별집계!$S$2:$S$1001,$J87))</f>
        <v>0.0134285641940937</v>
      </c>
      <c r="J87" s="36" t="n">
        <f aca="false">IFERROR(MATCH(K87,담보별집계!$Y$2:$Y$1001,0),"")</f>
        <v>3</v>
      </c>
      <c r="K87" s="0" t="n">
        <v>11</v>
      </c>
    </row>
    <row r="88" customFormat="false" ht="15" hidden="false" customHeight="false" outlineLevel="0" collapsed="false">
      <c r="A88" s="29" t="n">
        <f aca="false">IF($J88="","",K88)</f>
        <v>12</v>
      </c>
      <c r="B88" s="17" t="str">
        <f aca="false">IF($J88="","",INDEX(담보별집계!$A$2:$A$1001,$J88))</f>
        <v>CV0073</v>
      </c>
      <c r="C88" s="17" t="str">
        <f aca="false">IF($J88="","",INDEX(담보별집계!$B$2:$B$1001,$J88))</f>
        <v>실손의료</v>
      </c>
      <c r="D88" s="17" t="str">
        <f aca="false">IF($J88="","",INDEX(담보별집계!$C$2:$C$1001,$J88))</f>
        <v>상해입원실손(비갱신형)</v>
      </c>
      <c r="E88" s="30" t="n">
        <f aca="false">IF($J88="","",INDEX(담보별집계!$L$2:$L$1001,$J88))</f>
        <v>6265379</v>
      </c>
      <c r="F88" s="32" t="n">
        <f aca="false">IF($J88="","",INDEX(담보별집계!$R$2:$R$1001,$J88))</f>
        <v>0.0121206432982444</v>
      </c>
      <c r="G88" s="31" t="n">
        <f aca="false">IF($J88="","",INDEX(담보별집계!$N$2:$N$1001,$J88))</f>
        <v>1.31818154975142</v>
      </c>
      <c r="H88" s="33" t="n">
        <f aca="false">IF($J88="","",INDEX(담보별집계!$S$2:$S$1001,$J88))</f>
        <v>0.490898980176979</v>
      </c>
      <c r="J88" s="36" t="n">
        <f aca="false">IFERROR(MATCH(K88,담보별집계!$Y$2:$Y$1001,0),"")</f>
        <v>73</v>
      </c>
      <c r="K88" s="0" t="n">
        <v>12</v>
      </c>
    </row>
    <row r="89" customFormat="false" ht="15" hidden="false" customHeight="false" outlineLevel="0" collapsed="false">
      <c r="A89" s="24" t="n">
        <f aca="false">IF($J89="","",K89)</f>
        <v>13</v>
      </c>
      <c r="B89" s="35" t="str">
        <f aca="false">IF($J89="","",INDEX(담보별집계!$A$2:$A$1001,$J89))</f>
        <v>CV0397</v>
      </c>
      <c r="C89" s="35" t="str">
        <f aca="false">IF($J89="","",INDEX(담보별집계!$B$2:$B$1001,$J89))</f>
        <v>실손의료</v>
      </c>
      <c r="D89" s="35" t="str">
        <f aca="false">IF($J89="","",INDEX(담보별집계!$C$2:$C$1001,$J89))</f>
        <v>질병입원실손(20년만기)</v>
      </c>
      <c r="E89" s="25" t="n">
        <f aca="false">IF($J89="","",INDEX(담보별집계!$L$2:$L$1001,$J89))</f>
        <v>15186148</v>
      </c>
      <c r="F89" s="27" t="n">
        <f aca="false">IF($J89="","",INDEX(담보별집계!$R$2:$R$1001,$J89))</f>
        <v>0.196616820725838</v>
      </c>
      <c r="G89" s="26" t="n">
        <f aca="false">IF($J89="","",INDEX(담보별집계!$N$2:$N$1001,$J89))</f>
        <v>1.23892220726415</v>
      </c>
      <c r="H89" s="28" t="n">
        <f aca="false">IF($J89="","",INDEX(담보별집계!$S$2:$S$1001,$J89))</f>
        <v>0.349094903407202</v>
      </c>
      <c r="J89" s="36" t="n">
        <f aca="false">IFERROR(MATCH(K89,담보별집계!$Y$2:$Y$1001,0),"")</f>
        <v>397</v>
      </c>
      <c r="K89" s="0" t="n">
        <v>13</v>
      </c>
    </row>
    <row r="90" customFormat="false" ht="15" hidden="false" customHeight="false" outlineLevel="0" collapsed="false">
      <c r="A90" s="29" t="n">
        <f aca="false">IF($J90="","",K90)</f>
        <v>14</v>
      </c>
      <c r="B90" s="17" t="str">
        <f aca="false">IF($J90="","",INDEX(담보별집계!$A$2:$A$1001,$J90))</f>
        <v>CV0265</v>
      </c>
      <c r="C90" s="17" t="str">
        <f aca="false">IF($J90="","",INDEX(담보별집계!$B$2:$B$1001,$J90))</f>
        <v>실손의료</v>
      </c>
      <c r="D90" s="17" t="str">
        <f aca="false">IF($J90="","",INDEX(담보별집계!$C$2:$C$1001,$J90))</f>
        <v>질병입원실손(20년만기)</v>
      </c>
      <c r="E90" s="30" t="n">
        <f aca="false">IF($J90="","",INDEX(담보별집계!$L$2:$L$1001,$J90))</f>
        <v>26678902</v>
      </c>
      <c r="F90" s="32" t="n">
        <f aca="false">IF($J90="","",INDEX(담보별집계!$R$2:$R$1001,$J90))</f>
        <v>-0.147676519448136</v>
      </c>
      <c r="G90" s="31" t="n">
        <f aca="false">IF($J90="","",INDEX(담보별집계!$N$2:$N$1001,$J90))</f>
        <v>1.22926224624986</v>
      </c>
      <c r="H90" s="33" t="n">
        <f aca="false">IF($J90="","",INDEX(담보별집계!$S$2:$S$1001,$J90))</f>
        <v>0.427283189798649</v>
      </c>
      <c r="J90" s="36" t="n">
        <f aca="false">IFERROR(MATCH(K90,담보별집계!$Y$2:$Y$1001,0),"")</f>
        <v>265</v>
      </c>
      <c r="K90" s="0" t="n">
        <v>14</v>
      </c>
    </row>
    <row r="91" customFormat="false" ht="15" hidden="false" customHeight="false" outlineLevel="0" collapsed="false">
      <c r="A91" s="24" t="n">
        <f aca="false">IF($J91="","",K91)</f>
        <v>15</v>
      </c>
      <c r="B91" s="35" t="str">
        <f aca="false">IF($J91="","",INDEX(담보별집계!$A$2:$A$1001,$J91))</f>
        <v>CV0226</v>
      </c>
      <c r="C91" s="35" t="str">
        <f aca="false">IF($J91="","",INDEX(담보별집계!$B$2:$B$1001,$J91))</f>
        <v>실손의료</v>
      </c>
      <c r="D91" s="35" t="str">
        <f aca="false">IF($J91="","",INDEX(담보별집계!$C$2:$C$1001,$J91))</f>
        <v>질병통원실손(갱신형)</v>
      </c>
      <c r="E91" s="25" t="n">
        <f aca="false">IF($J91="","",INDEX(담보별집계!$L$2:$L$1001,$J91))</f>
        <v>25876047</v>
      </c>
      <c r="F91" s="27" t="n">
        <f aca="false">IF($J91="","",INDEX(담보별집계!$R$2:$R$1001,$J91))</f>
        <v>-0.0636176153630701</v>
      </c>
      <c r="G91" s="26" t="n">
        <f aca="false">IF($J91="","",INDEX(담보별집계!$N$2:$N$1001,$J91))</f>
        <v>1.21544245146873</v>
      </c>
      <c r="H91" s="28" t="n">
        <f aca="false">IF($J91="","",INDEX(담보별집계!$S$2:$S$1001,$J91))</f>
        <v>-0.163056147723719</v>
      </c>
      <c r="J91" s="36" t="n">
        <f aca="false">IFERROR(MATCH(K91,담보별집계!$Y$2:$Y$1001,0),"")</f>
        <v>226</v>
      </c>
      <c r="K91" s="0" t="n">
        <v>15</v>
      </c>
    </row>
    <row r="92" customFormat="false" ht="15" hidden="false" customHeight="false" outlineLevel="0" collapsed="false">
      <c r="A92" s="29" t="n">
        <f aca="false">IF($J92="","",K92)</f>
        <v>16</v>
      </c>
      <c r="B92" s="17" t="str">
        <f aca="false">IF($J92="","",INDEX(담보별집계!$A$2:$A$1001,$J92))</f>
        <v>CV0382</v>
      </c>
      <c r="C92" s="17" t="str">
        <f aca="false">IF($J92="","",INDEX(담보별집계!$B$2:$B$1001,$J92))</f>
        <v>실손의료</v>
      </c>
      <c r="D92" s="17" t="str">
        <f aca="false">IF($J92="","",INDEX(담보별집계!$C$2:$C$1001,$J92))</f>
        <v>질병통원실손</v>
      </c>
      <c r="E92" s="30" t="n">
        <f aca="false">IF($J92="","",INDEX(담보별집계!$L$2:$L$1001,$J92))</f>
        <v>4659815</v>
      </c>
      <c r="F92" s="32" t="n">
        <f aca="false">IF($J92="","",INDEX(담보별집계!$R$2:$R$1001,$J92))</f>
        <v>0.0646051346162107</v>
      </c>
      <c r="G92" s="31" t="n">
        <f aca="false">IF($J92="","",INDEX(담보별집계!$N$2:$N$1001,$J92))</f>
        <v>1.21430893715738</v>
      </c>
      <c r="H92" s="33" t="n">
        <f aca="false">IF($J92="","",INDEX(담보별집계!$S$2:$S$1001,$J92))</f>
        <v>0.355912981538094</v>
      </c>
      <c r="J92" s="36" t="n">
        <f aca="false">IFERROR(MATCH(K92,담보별집계!$Y$2:$Y$1001,0),"")</f>
        <v>382</v>
      </c>
      <c r="K92" s="0" t="n">
        <v>16</v>
      </c>
    </row>
    <row r="93" customFormat="false" ht="15" hidden="false" customHeight="false" outlineLevel="0" collapsed="false">
      <c r="A93" s="24" t="n">
        <f aca="false">IF($J93="","",K93)</f>
        <v>17</v>
      </c>
      <c r="B93" s="35" t="str">
        <f aca="false">IF($J93="","",INDEX(담보별집계!$A$2:$A$1001,$J93))</f>
        <v>CV0223</v>
      </c>
      <c r="C93" s="35" t="str">
        <f aca="false">IF($J93="","",INDEX(담보별집계!$B$2:$B$1001,$J93))</f>
        <v>수술</v>
      </c>
      <c r="D93" s="35" t="str">
        <f aca="false">IF($J93="","",INDEX(담보별집계!$C$2:$C$1001,$J93))</f>
        <v>특정질병수술비</v>
      </c>
      <c r="E93" s="25" t="n">
        <f aca="false">IF($J93="","",INDEX(담보별집계!$L$2:$L$1001,$J93))</f>
        <v>48688591</v>
      </c>
      <c r="F93" s="27" t="n">
        <f aca="false">IF($J93="","",INDEX(담보별집계!$R$2:$R$1001,$J93))</f>
        <v>-0.00856224638725123</v>
      </c>
      <c r="G93" s="26" t="n">
        <f aca="false">IF($J93="","",INDEX(담보별집계!$N$2:$N$1001,$J93))</f>
        <v>1.20806765593196</v>
      </c>
      <c r="H93" s="28" t="n">
        <f aca="false">IF($J93="","",INDEX(담보별집계!$S$2:$S$1001,$J93))</f>
        <v>0.306107763590271</v>
      </c>
      <c r="J93" s="36" t="n">
        <f aca="false">IFERROR(MATCH(K93,담보별집계!$Y$2:$Y$1001,0),"")</f>
        <v>223</v>
      </c>
      <c r="K93" s="0" t="n">
        <v>17</v>
      </c>
    </row>
    <row r="94" customFormat="false" ht="15" hidden="false" customHeight="false" outlineLevel="0" collapsed="false">
      <c r="A94" s="29" t="n">
        <f aca="false">IF($J94="","",K94)</f>
        <v>18</v>
      </c>
      <c r="B94" s="17" t="str">
        <f aca="false">IF($J94="","",INDEX(담보별집계!$A$2:$A$1001,$J94))</f>
        <v>CV0370</v>
      </c>
      <c r="C94" s="17" t="str">
        <f aca="false">IF($J94="","",INDEX(담보별집계!$B$2:$B$1001,$J94))</f>
        <v>실손의료</v>
      </c>
      <c r="D94" s="17" t="str">
        <f aca="false">IF($J94="","",INDEX(담보별집계!$C$2:$C$1001,$J94))</f>
        <v>상해입원실손(20년만기)</v>
      </c>
      <c r="E94" s="30" t="n">
        <f aca="false">IF($J94="","",INDEX(담보별집계!$L$2:$L$1001,$J94))</f>
        <v>9016359</v>
      </c>
      <c r="F94" s="32" t="n">
        <f aca="false">IF($J94="","",INDEX(담보별집계!$R$2:$R$1001,$J94))</f>
        <v>0.130072055518721</v>
      </c>
      <c r="G94" s="31" t="n">
        <f aca="false">IF($J94="","",INDEX(담보별집계!$N$2:$N$1001,$J94))</f>
        <v>1.19967150819971</v>
      </c>
      <c r="H94" s="33" t="n">
        <f aca="false">IF($J94="","",INDEX(담보별집계!$S$2:$S$1001,$J94))</f>
        <v>-0.14283523172988</v>
      </c>
      <c r="J94" s="36" t="n">
        <f aca="false">IFERROR(MATCH(K94,담보별집계!$Y$2:$Y$1001,0),"")</f>
        <v>370</v>
      </c>
      <c r="K94" s="0" t="n">
        <v>18</v>
      </c>
    </row>
    <row r="95" customFormat="false" ht="15" hidden="false" customHeight="false" outlineLevel="0" collapsed="false">
      <c r="A95" s="24" t="n">
        <f aca="false">IF($J95="","",K95)</f>
        <v>19</v>
      </c>
      <c r="B95" s="35" t="str">
        <f aca="false">IF($J95="","",INDEX(담보별집계!$A$2:$A$1001,$J95))</f>
        <v>CV0391</v>
      </c>
      <c r="C95" s="35" t="str">
        <f aca="false">IF($J95="","",INDEX(담보별집계!$B$2:$B$1001,$J95))</f>
        <v>수술</v>
      </c>
      <c r="D95" s="35" t="str">
        <f aca="false">IF($J95="","",INDEX(담보별집계!$C$2:$C$1001,$J95))</f>
        <v>질병수술비(갱신형)</v>
      </c>
      <c r="E95" s="25" t="n">
        <f aca="false">IF($J95="","",INDEX(담보별집계!$L$2:$L$1001,$J95))</f>
        <v>11909138</v>
      </c>
      <c r="F95" s="27" t="n">
        <f aca="false">IF($J95="","",INDEX(담보별집계!$R$2:$R$1001,$J95))</f>
        <v>0.120475974258988</v>
      </c>
      <c r="G95" s="26" t="n">
        <f aca="false">IF($J95="","",INDEX(담보별집계!$N$2:$N$1001,$J95))</f>
        <v>1.19501209911246</v>
      </c>
      <c r="H95" s="28" t="n">
        <f aca="false">IF($J95="","",INDEX(담보별집계!$S$2:$S$1001,$J95))</f>
        <v>0.224147806195268</v>
      </c>
      <c r="J95" s="36" t="n">
        <f aca="false">IFERROR(MATCH(K95,담보별집계!$Y$2:$Y$1001,0),"")</f>
        <v>391</v>
      </c>
      <c r="K95" s="0" t="n">
        <v>19</v>
      </c>
    </row>
    <row r="96" customFormat="false" ht="15" hidden="false" customHeight="false" outlineLevel="0" collapsed="false">
      <c r="A96" s="29" t="n">
        <f aca="false">IF($J96="","",K96)</f>
        <v>20</v>
      </c>
      <c r="B96" s="17" t="str">
        <f aca="false">IF($J96="","",INDEX(담보별집계!$A$2:$A$1001,$J96))</f>
        <v>CV0540</v>
      </c>
      <c r="C96" s="17" t="str">
        <f aca="false">IF($J96="","",INDEX(담보별집계!$B$2:$B$1001,$J96))</f>
        <v>실손의료</v>
      </c>
      <c r="D96" s="17" t="str">
        <f aca="false">IF($J96="","",INDEX(담보별집계!$C$2:$C$1001,$J96))</f>
        <v>상해통원실손(20년만기)</v>
      </c>
      <c r="E96" s="30" t="n">
        <f aca="false">IF($J96="","",INDEX(담보별집계!$L$2:$L$1001,$J96))</f>
        <v>8812230</v>
      </c>
      <c r="F96" s="32" t="n">
        <f aca="false">IF($J96="","",INDEX(담보별집계!$R$2:$R$1001,$J96))</f>
        <v>-0.207447674879274</v>
      </c>
      <c r="G96" s="31" t="n">
        <f aca="false">IF($J96="","",INDEX(담보별집계!$N$2:$N$1001,$J96))</f>
        <v>1.19139888541266</v>
      </c>
      <c r="H96" s="33" t="n">
        <f aca="false">IF($J96="","",INDEX(담보별집계!$S$2:$S$1001,$J96))</f>
        <v>0.250657443823509</v>
      </c>
      <c r="J96" s="36" t="n">
        <f aca="false">IFERROR(MATCH(K96,담보별집계!$Y$2:$Y$1001,0),"")</f>
        <v>540</v>
      </c>
      <c r="K96" s="0" t="n">
        <v>20</v>
      </c>
    </row>
    <row r="97" customFormat="false" ht="15" hidden="false" customHeight="false" outlineLevel="0" collapsed="false">
      <c r="A97" s="7" t="str">
        <f aca="false">"※ 위험보험료 비중 "&amp;TEXT(LR_MIN_SHARE,"0.00%")&amp;" 이상 담보 대상"</f>
        <v>※ 위험보험료 비중 0.05% 이상 담보 대상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8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25.35" hidden="false" customHeight="false" outlineLevel="0" collapsed="false">
      <c r="A1" s="12" t="s">
        <v>86</v>
      </c>
      <c r="B1" s="12" t="s">
        <v>87</v>
      </c>
      <c r="C1" s="12" t="s">
        <v>88</v>
      </c>
      <c r="D1" s="12" t="s">
        <v>89</v>
      </c>
      <c r="E1" s="12" t="s">
        <v>90</v>
      </c>
      <c r="F1" s="12" t="s">
        <v>91</v>
      </c>
      <c r="G1" s="12" t="s">
        <v>79</v>
      </c>
      <c r="H1" s="12" t="s">
        <v>92</v>
      </c>
      <c r="I1" s="12" t="s">
        <v>93</v>
      </c>
      <c r="J1" s="12" t="s">
        <v>94</v>
      </c>
    </row>
    <row r="2" customFormat="false" ht="15" hidden="false" customHeight="false" outlineLevel="0" collapsed="false">
      <c r="A2" s="0" t="n">
        <v>202406</v>
      </c>
      <c r="B2" s="0" t="n">
        <v>202406</v>
      </c>
      <c r="C2" s="37" t="s">
        <v>95</v>
      </c>
      <c r="D2" s="37" t="s">
        <v>96</v>
      </c>
      <c r="E2" s="0" t="n">
        <v>1</v>
      </c>
      <c r="F2" s="38" t="s">
        <v>70</v>
      </c>
      <c r="G2" s="37" t="s">
        <v>97</v>
      </c>
      <c r="H2" s="0" t="n">
        <v>5483158</v>
      </c>
      <c r="I2" s="0" t="n">
        <v>1880910</v>
      </c>
      <c r="J2" s="0" t="n">
        <v>158645</v>
      </c>
    </row>
    <row r="3" customFormat="false" ht="15" hidden="false" customHeight="false" outlineLevel="0" collapsed="false">
      <c r="A3" s="0" t="n">
        <v>202406</v>
      </c>
      <c r="B3" s="0" t="n">
        <v>202406</v>
      </c>
      <c r="C3" s="37" t="s">
        <v>98</v>
      </c>
      <c r="D3" s="37" t="s">
        <v>99</v>
      </c>
      <c r="E3" s="0" t="n">
        <v>1</v>
      </c>
      <c r="F3" s="38" t="s">
        <v>70</v>
      </c>
      <c r="G3" s="37" t="s">
        <v>100</v>
      </c>
      <c r="H3" s="0" t="n">
        <v>1091641</v>
      </c>
      <c r="I3" s="0" t="n">
        <v>526234</v>
      </c>
      <c r="J3" s="0" t="n">
        <v>55041</v>
      </c>
    </row>
    <row r="4" customFormat="false" ht="15" hidden="false" customHeight="false" outlineLevel="0" collapsed="false">
      <c r="A4" s="0" t="n">
        <v>202406</v>
      </c>
      <c r="B4" s="0" t="n">
        <v>202406</v>
      </c>
      <c r="C4" s="37" t="s">
        <v>101</v>
      </c>
      <c r="D4" s="37" t="s">
        <v>102</v>
      </c>
      <c r="E4" s="0" t="n">
        <v>1</v>
      </c>
      <c r="F4" s="38" t="s">
        <v>70</v>
      </c>
      <c r="G4" s="37" t="s">
        <v>103</v>
      </c>
      <c r="H4" s="0" t="n">
        <v>2046555</v>
      </c>
      <c r="I4" s="0" t="n">
        <v>1469440</v>
      </c>
      <c r="J4" s="0" t="n">
        <v>113341</v>
      </c>
    </row>
    <row r="5" customFormat="false" ht="15" hidden="false" customHeight="false" outlineLevel="0" collapsed="false">
      <c r="A5" s="0" t="n">
        <v>202406</v>
      </c>
      <c r="B5" s="0" t="n">
        <v>202406</v>
      </c>
      <c r="C5" s="37" t="s">
        <v>101</v>
      </c>
      <c r="D5" s="37" t="s">
        <v>104</v>
      </c>
      <c r="E5" s="0" t="n">
        <v>1</v>
      </c>
      <c r="F5" s="38" t="s">
        <v>70</v>
      </c>
      <c r="G5" s="37" t="s">
        <v>105</v>
      </c>
      <c r="H5" s="0" t="n">
        <v>1268341</v>
      </c>
      <c r="I5" s="0" t="n">
        <v>280109</v>
      </c>
      <c r="J5" s="0" t="n">
        <v>20935</v>
      </c>
    </row>
    <row r="6" customFormat="false" ht="15" hidden="false" customHeight="false" outlineLevel="0" collapsed="false">
      <c r="A6" s="0" t="n">
        <v>202406</v>
      </c>
      <c r="B6" s="0" t="n">
        <v>202406</v>
      </c>
      <c r="C6" s="37" t="s">
        <v>106</v>
      </c>
      <c r="D6" s="37" t="s">
        <v>107</v>
      </c>
      <c r="E6" s="0" t="n">
        <v>1</v>
      </c>
      <c r="F6" s="38" t="s">
        <v>70</v>
      </c>
      <c r="G6" s="37" t="s">
        <v>108</v>
      </c>
      <c r="H6" s="0" t="n">
        <v>1787781</v>
      </c>
      <c r="I6" s="0" t="n">
        <v>198863</v>
      </c>
      <c r="J6" s="0" t="n">
        <v>28100</v>
      </c>
    </row>
    <row r="7" customFormat="false" ht="15" hidden="false" customHeight="false" outlineLevel="0" collapsed="false">
      <c r="A7" s="0" t="n">
        <v>202406</v>
      </c>
      <c r="B7" s="0" t="n">
        <v>202406</v>
      </c>
      <c r="C7" s="37" t="s">
        <v>109</v>
      </c>
      <c r="D7" s="37" t="s">
        <v>110</v>
      </c>
      <c r="E7" s="0" t="n">
        <v>1</v>
      </c>
      <c r="F7" s="38" t="s">
        <v>70</v>
      </c>
      <c r="G7" s="37" t="s">
        <v>111</v>
      </c>
      <c r="H7" s="0" t="n">
        <v>990699</v>
      </c>
      <c r="I7" s="0" t="n">
        <v>338465</v>
      </c>
      <c r="J7" s="0" t="n">
        <v>8730</v>
      </c>
    </row>
    <row r="8" customFormat="false" ht="15" hidden="false" customHeight="false" outlineLevel="0" collapsed="false">
      <c r="A8" s="0" t="n">
        <v>202406</v>
      </c>
      <c r="B8" s="0" t="n">
        <v>202406</v>
      </c>
      <c r="C8" s="37" t="s">
        <v>112</v>
      </c>
      <c r="D8" s="37" t="s">
        <v>113</v>
      </c>
      <c r="E8" s="0" t="n">
        <v>1</v>
      </c>
      <c r="F8" s="38" t="s">
        <v>70</v>
      </c>
      <c r="G8" s="37" t="s">
        <v>114</v>
      </c>
      <c r="H8" s="0" t="n">
        <v>7551056</v>
      </c>
      <c r="I8" s="0" t="n">
        <v>3087919</v>
      </c>
      <c r="J8" s="0" t="n">
        <v>-45604</v>
      </c>
    </row>
    <row r="9" customFormat="false" ht="15" hidden="false" customHeight="false" outlineLevel="0" collapsed="false">
      <c r="A9" s="0" t="n">
        <v>202406</v>
      </c>
      <c r="B9" s="0" t="n">
        <v>202406</v>
      </c>
      <c r="C9" s="37" t="s">
        <v>115</v>
      </c>
      <c r="D9" s="37" t="s">
        <v>116</v>
      </c>
      <c r="E9" s="0" t="n">
        <v>1</v>
      </c>
      <c r="F9" s="38" t="s">
        <v>70</v>
      </c>
      <c r="G9" s="37" t="s">
        <v>117</v>
      </c>
      <c r="H9" s="0" t="n">
        <v>559233</v>
      </c>
      <c r="I9" s="0" t="n">
        <v>255879</v>
      </c>
      <c r="J9" s="0" t="n">
        <v>97843</v>
      </c>
    </row>
    <row r="10" customFormat="false" ht="15" hidden="false" customHeight="false" outlineLevel="0" collapsed="false">
      <c r="A10" s="0" t="n">
        <v>202406</v>
      </c>
      <c r="B10" s="0" t="n">
        <v>202406</v>
      </c>
      <c r="C10" s="37" t="s">
        <v>109</v>
      </c>
      <c r="D10" s="37" t="s">
        <v>118</v>
      </c>
      <c r="E10" s="0" t="n">
        <v>1</v>
      </c>
      <c r="F10" s="38" t="s">
        <v>70</v>
      </c>
      <c r="G10" s="37" t="s">
        <v>119</v>
      </c>
      <c r="H10" s="0" t="n">
        <v>4374706</v>
      </c>
      <c r="I10" s="0" t="n">
        <v>574673</v>
      </c>
      <c r="J10" s="0" t="n">
        <v>4835</v>
      </c>
    </row>
    <row r="11" customFormat="false" ht="15" hidden="false" customHeight="false" outlineLevel="0" collapsed="false">
      <c r="A11" s="0" t="n">
        <v>202406</v>
      </c>
      <c r="B11" s="0" t="n">
        <v>202406</v>
      </c>
      <c r="C11" s="37" t="s">
        <v>109</v>
      </c>
      <c r="D11" s="37" t="s">
        <v>120</v>
      </c>
      <c r="E11" s="0" t="n">
        <v>1</v>
      </c>
      <c r="F11" s="38" t="s">
        <v>70</v>
      </c>
      <c r="G11" s="37" t="s">
        <v>121</v>
      </c>
      <c r="H11" s="0" t="n">
        <v>696094</v>
      </c>
      <c r="I11" s="0" t="n">
        <v>120878</v>
      </c>
      <c r="J11" s="0" t="n">
        <v>10881</v>
      </c>
    </row>
    <row r="12" customFormat="false" ht="15" hidden="false" customHeight="false" outlineLevel="0" collapsed="false">
      <c r="A12" s="0" t="n">
        <v>202406</v>
      </c>
      <c r="B12" s="0" t="n">
        <v>202406</v>
      </c>
      <c r="C12" s="37" t="s">
        <v>95</v>
      </c>
      <c r="D12" s="37" t="s">
        <v>122</v>
      </c>
      <c r="E12" s="0" t="n">
        <v>1</v>
      </c>
      <c r="F12" s="38" t="s">
        <v>70</v>
      </c>
      <c r="G12" s="37" t="s">
        <v>123</v>
      </c>
      <c r="H12" s="0" t="n">
        <v>952080</v>
      </c>
      <c r="I12" s="0" t="n">
        <v>336535</v>
      </c>
      <c r="J12" s="0" t="n">
        <v>-23411</v>
      </c>
    </row>
    <row r="13" customFormat="false" ht="15" hidden="false" customHeight="false" outlineLevel="0" collapsed="false">
      <c r="A13" s="0" t="n">
        <v>202406</v>
      </c>
      <c r="B13" s="0" t="n">
        <v>202406</v>
      </c>
      <c r="C13" s="37" t="s">
        <v>124</v>
      </c>
      <c r="D13" s="37" t="s">
        <v>125</v>
      </c>
      <c r="E13" s="0" t="n">
        <v>1</v>
      </c>
      <c r="F13" s="38" t="s">
        <v>70</v>
      </c>
      <c r="G13" s="37" t="s">
        <v>126</v>
      </c>
      <c r="H13" s="0" t="n">
        <v>378552</v>
      </c>
      <c r="I13" s="0" t="n">
        <v>139532</v>
      </c>
      <c r="J13" s="0" t="n">
        <v>12788</v>
      </c>
    </row>
    <row r="14" customFormat="false" ht="15" hidden="false" customHeight="false" outlineLevel="0" collapsed="false">
      <c r="A14" s="0" t="n">
        <v>202406</v>
      </c>
      <c r="B14" s="0" t="n">
        <v>202406</v>
      </c>
      <c r="C14" s="37" t="s">
        <v>95</v>
      </c>
      <c r="D14" s="37" t="s">
        <v>127</v>
      </c>
      <c r="E14" s="0" t="n">
        <v>1</v>
      </c>
      <c r="F14" s="38" t="s">
        <v>70</v>
      </c>
      <c r="G14" s="37" t="s">
        <v>128</v>
      </c>
      <c r="H14" s="0" t="n">
        <v>1930556</v>
      </c>
      <c r="I14" s="0" t="n">
        <v>328254</v>
      </c>
      <c r="J14" s="0" t="n">
        <v>-4373</v>
      </c>
    </row>
    <row r="15" customFormat="false" ht="15" hidden="false" customHeight="false" outlineLevel="0" collapsed="false">
      <c r="A15" s="0" t="n">
        <v>202406</v>
      </c>
      <c r="B15" s="0" t="n">
        <v>202406</v>
      </c>
      <c r="C15" s="37" t="s">
        <v>124</v>
      </c>
      <c r="D15" s="37" t="s">
        <v>122</v>
      </c>
      <c r="E15" s="0" t="n">
        <v>1</v>
      </c>
      <c r="F15" s="38" t="s">
        <v>70</v>
      </c>
      <c r="G15" s="37" t="s">
        <v>129</v>
      </c>
      <c r="H15" s="0" t="n">
        <v>7392823</v>
      </c>
      <c r="I15" s="0" t="n">
        <v>3460410</v>
      </c>
      <c r="J15" s="0" t="n">
        <v>123719</v>
      </c>
    </row>
    <row r="16" customFormat="false" ht="15" hidden="false" customHeight="false" outlineLevel="0" collapsed="false">
      <c r="A16" s="0" t="n">
        <v>202406</v>
      </c>
      <c r="B16" s="0" t="n">
        <v>202406</v>
      </c>
      <c r="C16" s="37" t="s">
        <v>106</v>
      </c>
      <c r="D16" s="37" t="s">
        <v>130</v>
      </c>
      <c r="E16" s="0" t="n">
        <v>1</v>
      </c>
      <c r="F16" s="38" t="s">
        <v>70</v>
      </c>
      <c r="G16" s="37" t="s">
        <v>131</v>
      </c>
      <c r="H16" s="0" t="n">
        <v>1292090</v>
      </c>
      <c r="I16" s="0" t="n">
        <v>149702</v>
      </c>
      <c r="J16" s="0" t="n">
        <v>27621</v>
      </c>
    </row>
    <row r="17" customFormat="false" ht="15" hidden="false" customHeight="false" outlineLevel="0" collapsed="false">
      <c r="A17" s="0" t="n">
        <v>202406</v>
      </c>
      <c r="B17" s="0" t="n">
        <v>202406</v>
      </c>
      <c r="C17" s="37" t="s">
        <v>95</v>
      </c>
      <c r="D17" s="37" t="s">
        <v>132</v>
      </c>
      <c r="E17" s="0" t="n">
        <v>1</v>
      </c>
      <c r="F17" s="38" t="s">
        <v>70</v>
      </c>
      <c r="G17" s="37" t="s">
        <v>133</v>
      </c>
      <c r="H17" s="0" t="n">
        <v>1061220</v>
      </c>
      <c r="I17" s="0" t="n">
        <v>243813</v>
      </c>
      <c r="J17" s="0" t="n">
        <v>31013</v>
      </c>
    </row>
    <row r="18" customFormat="false" ht="15" hidden="false" customHeight="false" outlineLevel="0" collapsed="false">
      <c r="A18" s="0" t="n">
        <v>202406</v>
      </c>
      <c r="B18" s="0" t="n">
        <v>202406</v>
      </c>
      <c r="C18" s="37" t="s">
        <v>112</v>
      </c>
      <c r="D18" s="37" t="s">
        <v>134</v>
      </c>
      <c r="E18" s="0" t="n">
        <v>1</v>
      </c>
      <c r="F18" s="38" t="s">
        <v>70</v>
      </c>
      <c r="G18" s="37" t="s">
        <v>135</v>
      </c>
      <c r="H18" s="0" t="n">
        <v>361795</v>
      </c>
      <c r="I18" s="0" t="n">
        <v>303203</v>
      </c>
      <c r="J18" s="0" t="n">
        <v>41491</v>
      </c>
    </row>
    <row r="19" customFormat="false" ht="15" hidden="false" customHeight="false" outlineLevel="0" collapsed="false">
      <c r="A19" s="0" t="n">
        <v>202406</v>
      </c>
      <c r="B19" s="0" t="n">
        <v>202406</v>
      </c>
      <c r="C19" s="37" t="s">
        <v>136</v>
      </c>
      <c r="D19" s="37" t="s">
        <v>137</v>
      </c>
      <c r="E19" s="0" t="n">
        <v>1</v>
      </c>
      <c r="F19" s="38" t="s">
        <v>70</v>
      </c>
      <c r="G19" s="37" t="s">
        <v>138</v>
      </c>
      <c r="H19" s="0" t="n">
        <v>768434</v>
      </c>
      <c r="I19" s="0" t="n">
        <v>179676</v>
      </c>
      <c r="J19" s="0" t="n">
        <v>-17450</v>
      </c>
    </row>
    <row r="20" customFormat="false" ht="15" hidden="false" customHeight="false" outlineLevel="0" collapsed="false">
      <c r="A20" s="0" t="n">
        <v>202406</v>
      </c>
      <c r="B20" s="0" t="n">
        <v>202406</v>
      </c>
      <c r="C20" s="37" t="s">
        <v>115</v>
      </c>
      <c r="D20" s="37" t="s">
        <v>139</v>
      </c>
      <c r="E20" s="0" t="n">
        <v>1</v>
      </c>
      <c r="F20" s="38" t="s">
        <v>70</v>
      </c>
      <c r="G20" s="37" t="s">
        <v>140</v>
      </c>
      <c r="H20" s="0" t="n">
        <v>210175</v>
      </c>
      <c r="I20" s="0" t="n">
        <v>59944</v>
      </c>
      <c r="J20" s="0" t="n">
        <v>15806</v>
      </c>
    </row>
    <row r="21" customFormat="false" ht="15" hidden="false" customHeight="false" outlineLevel="0" collapsed="false">
      <c r="A21" s="0" t="n">
        <v>202406</v>
      </c>
      <c r="B21" s="0" t="n">
        <v>202406</v>
      </c>
      <c r="C21" s="37" t="s">
        <v>109</v>
      </c>
      <c r="D21" s="37" t="s">
        <v>141</v>
      </c>
      <c r="E21" s="0" t="n">
        <v>1</v>
      </c>
      <c r="F21" s="38" t="s">
        <v>70</v>
      </c>
      <c r="G21" s="37" t="s">
        <v>142</v>
      </c>
      <c r="H21" s="0" t="n">
        <v>353855</v>
      </c>
      <c r="I21" s="0" t="n">
        <v>86699</v>
      </c>
      <c r="J21" s="0" t="n">
        <v>-3398</v>
      </c>
    </row>
    <row r="22" customFormat="false" ht="15" hidden="false" customHeight="false" outlineLevel="0" collapsed="false">
      <c r="A22" s="0" t="n">
        <v>202406</v>
      </c>
      <c r="B22" s="0" t="n">
        <v>202406</v>
      </c>
      <c r="C22" s="37" t="s">
        <v>136</v>
      </c>
      <c r="D22" s="37" t="s">
        <v>143</v>
      </c>
      <c r="E22" s="0" t="n">
        <v>1</v>
      </c>
      <c r="F22" s="38" t="s">
        <v>70</v>
      </c>
      <c r="G22" s="37" t="s">
        <v>144</v>
      </c>
      <c r="H22" s="0" t="n">
        <v>1641424</v>
      </c>
      <c r="I22" s="0" t="n">
        <v>572634</v>
      </c>
      <c r="J22" s="0" t="n">
        <v>133341</v>
      </c>
    </row>
    <row r="23" customFormat="false" ht="15" hidden="false" customHeight="false" outlineLevel="0" collapsed="false">
      <c r="A23" s="0" t="n">
        <v>202406</v>
      </c>
      <c r="B23" s="0" t="n">
        <v>202406</v>
      </c>
      <c r="C23" s="37" t="s">
        <v>101</v>
      </c>
      <c r="D23" s="37" t="s">
        <v>145</v>
      </c>
      <c r="E23" s="0" t="n">
        <v>1</v>
      </c>
      <c r="F23" s="38" t="s">
        <v>70</v>
      </c>
      <c r="G23" s="37" t="s">
        <v>146</v>
      </c>
      <c r="H23" s="0" t="n">
        <v>6086311</v>
      </c>
      <c r="I23" s="0" t="n">
        <v>3216022</v>
      </c>
      <c r="J23" s="0" t="n">
        <v>585813</v>
      </c>
    </row>
    <row r="24" customFormat="false" ht="15" hidden="false" customHeight="false" outlineLevel="0" collapsed="false">
      <c r="A24" s="0" t="n">
        <v>202406</v>
      </c>
      <c r="B24" s="0" t="n">
        <v>202406</v>
      </c>
      <c r="C24" s="37" t="s">
        <v>106</v>
      </c>
      <c r="D24" s="37" t="s">
        <v>147</v>
      </c>
      <c r="E24" s="0" t="n">
        <v>1</v>
      </c>
      <c r="F24" s="38" t="s">
        <v>70</v>
      </c>
      <c r="G24" s="37" t="s">
        <v>148</v>
      </c>
      <c r="H24" s="0" t="n">
        <v>37649168</v>
      </c>
      <c r="I24" s="0" t="n">
        <v>12074403</v>
      </c>
      <c r="J24" s="0" t="n">
        <v>1663047</v>
      </c>
    </row>
    <row r="25" customFormat="false" ht="15" hidden="false" customHeight="false" outlineLevel="0" collapsed="false">
      <c r="A25" s="0" t="n">
        <v>202406</v>
      </c>
      <c r="B25" s="0" t="n">
        <v>202406</v>
      </c>
      <c r="C25" s="37" t="s">
        <v>149</v>
      </c>
      <c r="D25" s="37" t="s">
        <v>150</v>
      </c>
      <c r="E25" s="0" t="n">
        <v>1</v>
      </c>
      <c r="F25" s="38" t="s">
        <v>70</v>
      </c>
      <c r="G25" s="37" t="s">
        <v>151</v>
      </c>
      <c r="H25" s="0" t="n">
        <v>625709</v>
      </c>
      <c r="I25" s="0" t="n">
        <v>285943</v>
      </c>
      <c r="J25" s="0" t="n">
        <v>-1572</v>
      </c>
    </row>
    <row r="26" customFormat="false" ht="15" hidden="false" customHeight="false" outlineLevel="0" collapsed="false">
      <c r="A26" s="0" t="n">
        <v>202406</v>
      </c>
      <c r="B26" s="0" t="n">
        <v>202406</v>
      </c>
      <c r="C26" s="37" t="s">
        <v>152</v>
      </c>
      <c r="D26" s="37" t="s">
        <v>153</v>
      </c>
      <c r="E26" s="0" t="n">
        <v>1</v>
      </c>
      <c r="F26" s="38" t="s">
        <v>70</v>
      </c>
      <c r="G26" s="37" t="s">
        <v>154</v>
      </c>
      <c r="H26" s="0" t="n">
        <v>5931506</v>
      </c>
      <c r="I26" s="0" t="n">
        <v>3183866</v>
      </c>
      <c r="J26" s="0" t="n">
        <v>302973</v>
      </c>
    </row>
    <row r="27" customFormat="false" ht="15" hidden="false" customHeight="false" outlineLevel="0" collapsed="false">
      <c r="A27" s="0" t="n">
        <v>202406</v>
      </c>
      <c r="B27" s="0" t="n">
        <v>202406</v>
      </c>
      <c r="C27" s="37" t="s">
        <v>101</v>
      </c>
      <c r="D27" s="37" t="s">
        <v>155</v>
      </c>
      <c r="E27" s="0" t="n">
        <v>1</v>
      </c>
      <c r="F27" s="38" t="s">
        <v>70</v>
      </c>
      <c r="G27" s="37" t="s">
        <v>156</v>
      </c>
      <c r="H27" s="0" t="n">
        <v>1315889</v>
      </c>
      <c r="I27" s="0" t="n">
        <v>294844</v>
      </c>
      <c r="J27" s="0" t="n">
        <v>9703</v>
      </c>
    </row>
    <row r="28" customFormat="false" ht="15" hidden="false" customHeight="false" outlineLevel="0" collapsed="false">
      <c r="A28" s="0" t="n">
        <v>202406</v>
      </c>
      <c r="B28" s="0" t="n">
        <v>202406</v>
      </c>
      <c r="C28" s="37" t="s">
        <v>106</v>
      </c>
      <c r="D28" s="37" t="s">
        <v>116</v>
      </c>
      <c r="E28" s="0" t="n">
        <v>1</v>
      </c>
      <c r="F28" s="38" t="s">
        <v>70</v>
      </c>
      <c r="G28" s="37" t="s">
        <v>157</v>
      </c>
      <c r="H28" s="0" t="n">
        <v>1143215</v>
      </c>
      <c r="I28" s="0" t="n">
        <v>215033</v>
      </c>
      <c r="J28" s="0" t="n">
        <v>17827</v>
      </c>
    </row>
    <row r="29" customFormat="false" ht="15" hidden="false" customHeight="false" outlineLevel="0" collapsed="false">
      <c r="A29" s="0" t="n">
        <v>202406</v>
      </c>
      <c r="B29" s="0" t="n">
        <v>202406</v>
      </c>
      <c r="C29" s="37" t="s">
        <v>158</v>
      </c>
      <c r="D29" s="37" t="s">
        <v>159</v>
      </c>
      <c r="E29" s="0" t="n">
        <v>1</v>
      </c>
      <c r="F29" s="38" t="s">
        <v>70</v>
      </c>
      <c r="G29" s="37" t="s">
        <v>160</v>
      </c>
      <c r="H29" s="0" t="n">
        <v>2078150</v>
      </c>
      <c r="I29" s="0" t="n">
        <v>355025</v>
      </c>
      <c r="J29" s="0" t="n">
        <v>19531</v>
      </c>
    </row>
    <row r="30" customFormat="false" ht="15" hidden="false" customHeight="false" outlineLevel="0" collapsed="false">
      <c r="A30" s="0" t="n">
        <v>202406</v>
      </c>
      <c r="B30" s="0" t="n">
        <v>202406</v>
      </c>
      <c r="C30" s="37" t="s">
        <v>95</v>
      </c>
      <c r="D30" s="37" t="s">
        <v>161</v>
      </c>
      <c r="E30" s="0" t="n">
        <v>1</v>
      </c>
      <c r="F30" s="38" t="s">
        <v>70</v>
      </c>
      <c r="G30" s="37" t="s">
        <v>162</v>
      </c>
      <c r="H30" s="0" t="n">
        <v>1539097</v>
      </c>
      <c r="I30" s="0" t="n">
        <v>306472</v>
      </c>
      <c r="J30" s="0" t="n">
        <v>-37960</v>
      </c>
    </row>
    <row r="31" customFormat="false" ht="15" hidden="false" customHeight="false" outlineLevel="0" collapsed="false">
      <c r="A31" s="0" t="n">
        <v>202406</v>
      </c>
      <c r="B31" s="0" t="n">
        <v>202406</v>
      </c>
      <c r="C31" s="37" t="s">
        <v>112</v>
      </c>
      <c r="D31" s="37" t="s">
        <v>163</v>
      </c>
      <c r="E31" s="0" t="n">
        <v>1</v>
      </c>
      <c r="F31" s="38" t="s">
        <v>70</v>
      </c>
      <c r="G31" s="37" t="s">
        <v>164</v>
      </c>
      <c r="H31" s="0" t="n">
        <v>1363772</v>
      </c>
      <c r="I31" s="0" t="n">
        <v>367080</v>
      </c>
      <c r="J31" s="0" t="n">
        <v>70545</v>
      </c>
    </row>
    <row r="32" customFormat="false" ht="15" hidden="false" customHeight="false" outlineLevel="0" collapsed="false">
      <c r="A32" s="0" t="n">
        <v>202406</v>
      </c>
      <c r="B32" s="0" t="n">
        <v>202406</v>
      </c>
      <c r="C32" s="37" t="s">
        <v>101</v>
      </c>
      <c r="D32" s="37" t="s">
        <v>165</v>
      </c>
      <c r="E32" s="0" t="n">
        <v>1</v>
      </c>
      <c r="F32" s="38" t="s">
        <v>70</v>
      </c>
      <c r="G32" s="37" t="s">
        <v>166</v>
      </c>
      <c r="H32" s="0" t="n">
        <v>596733</v>
      </c>
      <c r="I32" s="0" t="n">
        <v>90446</v>
      </c>
      <c r="J32" s="0" t="n">
        <v>6502</v>
      </c>
    </row>
    <row r="33" customFormat="false" ht="15" hidden="false" customHeight="false" outlineLevel="0" collapsed="false">
      <c r="A33" s="0" t="n">
        <v>202406</v>
      </c>
      <c r="B33" s="0" t="n">
        <v>202406</v>
      </c>
      <c r="C33" s="37" t="s">
        <v>124</v>
      </c>
      <c r="D33" s="37" t="s">
        <v>167</v>
      </c>
      <c r="E33" s="0" t="n">
        <v>1</v>
      </c>
      <c r="F33" s="38" t="s">
        <v>70</v>
      </c>
      <c r="G33" s="37" t="s">
        <v>168</v>
      </c>
      <c r="H33" s="0" t="n">
        <v>259675</v>
      </c>
      <c r="I33" s="0" t="n">
        <v>89146</v>
      </c>
      <c r="J33" s="0" t="n">
        <v>2810</v>
      </c>
    </row>
    <row r="34" customFormat="false" ht="15" hidden="false" customHeight="false" outlineLevel="0" collapsed="false">
      <c r="A34" s="0" t="n">
        <v>202406</v>
      </c>
      <c r="B34" s="0" t="n">
        <v>202406</v>
      </c>
      <c r="C34" s="37" t="s">
        <v>152</v>
      </c>
      <c r="D34" s="37" t="s">
        <v>122</v>
      </c>
      <c r="E34" s="0" t="n">
        <v>1</v>
      </c>
      <c r="F34" s="38" t="s">
        <v>70</v>
      </c>
      <c r="G34" s="37" t="s">
        <v>169</v>
      </c>
      <c r="H34" s="0" t="n">
        <v>178455</v>
      </c>
      <c r="I34" s="0" t="n">
        <v>50927</v>
      </c>
      <c r="J34" s="0" t="n">
        <v>1221</v>
      </c>
    </row>
    <row r="35" customFormat="false" ht="15" hidden="false" customHeight="false" outlineLevel="0" collapsed="false">
      <c r="A35" s="0" t="n">
        <v>202406</v>
      </c>
      <c r="B35" s="0" t="n">
        <v>202406</v>
      </c>
      <c r="C35" s="37" t="s">
        <v>98</v>
      </c>
      <c r="D35" s="37" t="s">
        <v>170</v>
      </c>
      <c r="E35" s="0" t="n">
        <v>1</v>
      </c>
      <c r="F35" s="38" t="s">
        <v>70</v>
      </c>
      <c r="G35" s="37" t="s">
        <v>171</v>
      </c>
      <c r="H35" s="0" t="n">
        <v>2772318</v>
      </c>
      <c r="I35" s="0" t="n">
        <v>691268</v>
      </c>
      <c r="J35" s="0" t="n">
        <v>80081</v>
      </c>
    </row>
    <row r="36" customFormat="false" ht="15" hidden="false" customHeight="false" outlineLevel="0" collapsed="false">
      <c r="A36" s="0" t="n">
        <v>202406</v>
      </c>
      <c r="B36" s="0" t="n">
        <v>202406</v>
      </c>
      <c r="C36" s="37" t="s">
        <v>98</v>
      </c>
      <c r="D36" s="37" t="s">
        <v>172</v>
      </c>
      <c r="E36" s="0" t="n">
        <v>1</v>
      </c>
      <c r="F36" s="38" t="s">
        <v>70</v>
      </c>
      <c r="G36" s="37" t="s">
        <v>173</v>
      </c>
      <c r="H36" s="0" t="n">
        <v>782963</v>
      </c>
      <c r="I36" s="0" t="n">
        <v>169743</v>
      </c>
      <c r="J36" s="0" t="n">
        <v>-1591</v>
      </c>
    </row>
    <row r="37" customFormat="false" ht="15" hidden="false" customHeight="false" outlineLevel="0" collapsed="false">
      <c r="A37" s="0" t="n">
        <v>202406</v>
      </c>
      <c r="B37" s="0" t="n">
        <v>202406</v>
      </c>
      <c r="C37" s="37" t="s">
        <v>158</v>
      </c>
      <c r="D37" s="37" t="s">
        <v>174</v>
      </c>
      <c r="E37" s="0" t="n">
        <v>1</v>
      </c>
      <c r="F37" s="38" t="s">
        <v>70</v>
      </c>
      <c r="G37" s="37" t="s">
        <v>175</v>
      </c>
      <c r="H37" s="0" t="n">
        <v>752637</v>
      </c>
      <c r="I37" s="0" t="n">
        <v>175884</v>
      </c>
      <c r="J37" s="0" t="n">
        <v>-25594</v>
      </c>
    </row>
    <row r="38" customFormat="false" ht="15" hidden="false" customHeight="false" outlineLevel="0" collapsed="false">
      <c r="A38" s="0" t="n">
        <v>202406</v>
      </c>
      <c r="B38" s="0" t="n">
        <v>202406</v>
      </c>
      <c r="C38" s="37" t="s">
        <v>149</v>
      </c>
      <c r="D38" s="37" t="s">
        <v>176</v>
      </c>
      <c r="E38" s="0" t="n">
        <v>1</v>
      </c>
      <c r="F38" s="38" t="s">
        <v>70</v>
      </c>
      <c r="G38" s="37" t="s">
        <v>177</v>
      </c>
      <c r="H38" s="0" t="n">
        <v>1065252</v>
      </c>
      <c r="I38" s="0" t="n">
        <v>146554</v>
      </c>
      <c r="J38" s="0" t="n">
        <v>17691</v>
      </c>
    </row>
    <row r="39" customFormat="false" ht="15" hidden="false" customHeight="false" outlineLevel="0" collapsed="false">
      <c r="A39" s="0" t="n">
        <v>202406</v>
      </c>
      <c r="B39" s="0" t="n">
        <v>202406</v>
      </c>
      <c r="C39" s="37" t="s">
        <v>178</v>
      </c>
      <c r="D39" s="37" t="s">
        <v>179</v>
      </c>
      <c r="E39" s="0" t="n">
        <v>1</v>
      </c>
      <c r="F39" s="38" t="s">
        <v>70</v>
      </c>
      <c r="G39" s="37" t="s">
        <v>180</v>
      </c>
      <c r="H39" s="0" t="n">
        <v>2967719</v>
      </c>
      <c r="I39" s="0" t="n">
        <v>1401811</v>
      </c>
      <c r="J39" s="0" t="n">
        <v>184913</v>
      </c>
    </row>
    <row r="40" customFormat="false" ht="15" hidden="false" customHeight="false" outlineLevel="0" collapsed="false">
      <c r="A40" s="0" t="n">
        <v>202406</v>
      </c>
      <c r="B40" s="0" t="n">
        <v>202406</v>
      </c>
      <c r="C40" s="37" t="s">
        <v>149</v>
      </c>
      <c r="D40" s="37" t="s">
        <v>181</v>
      </c>
      <c r="E40" s="0" t="n">
        <v>1</v>
      </c>
      <c r="F40" s="38" t="s">
        <v>70</v>
      </c>
      <c r="G40" s="37" t="s">
        <v>182</v>
      </c>
      <c r="H40" s="0" t="n">
        <v>1517468</v>
      </c>
      <c r="I40" s="0" t="n">
        <v>169882</v>
      </c>
      <c r="J40" s="0" t="n">
        <v>10199</v>
      </c>
    </row>
    <row r="41" customFormat="false" ht="15" hidden="false" customHeight="false" outlineLevel="0" collapsed="false">
      <c r="A41" s="0" t="n">
        <v>202406</v>
      </c>
      <c r="B41" s="0" t="n">
        <v>202406</v>
      </c>
      <c r="C41" s="37" t="s">
        <v>115</v>
      </c>
      <c r="D41" s="37" t="s">
        <v>104</v>
      </c>
      <c r="E41" s="0" t="n">
        <v>1</v>
      </c>
      <c r="F41" s="38" t="s">
        <v>70</v>
      </c>
      <c r="G41" s="37" t="s">
        <v>183</v>
      </c>
      <c r="H41" s="0" t="n">
        <v>464588</v>
      </c>
      <c r="I41" s="0" t="n">
        <v>109725</v>
      </c>
      <c r="J41" s="0" t="n">
        <v>-3817</v>
      </c>
    </row>
    <row r="42" customFormat="false" ht="15" hidden="false" customHeight="false" outlineLevel="0" collapsed="false">
      <c r="A42" s="0" t="n">
        <v>202406</v>
      </c>
      <c r="B42" s="0" t="n">
        <v>202406</v>
      </c>
      <c r="C42" s="37" t="s">
        <v>184</v>
      </c>
      <c r="D42" s="37" t="s">
        <v>185</v>
      </c>
      <c r="E42" s="0" t="n">
        <v>1</v>
      </c>
      <c r="F42" s="38" t="s">
        <v>70</v>
      </c>
      <c r="G42" s="37" t="s">
        <v>186</v>
      </c>
      <c r="H42" s="0" t="n">
        <v>5504792</v>
      </c>
      <c r="I42" s="0" t="n">
        <v>1057618</v>
      </c>
      <c r="J42" s="0" t="n">
        <v>94015</v>
      </c>
    </row>
    <row r="43" customFormat="false" ht="15" hidden="false" customHeight="false" outlineLevel="0" collapsed="false">
      <c r="A43" s="0" t="n">
        <v>202406</v>
      </c>
      <c r="B43" s="0" t="n">
        <v>202406</v>
      </c>
      <c r="C43" s="37" t="s">
        <v>109</v>
      </c>
      <c r="D43" s="37" t="s">
        <v>187</v>
      </c>
      <c r="E43" s="0" t="n">
        <v>1</v>
      </c>
      <c r="F43" s="38" t="s">
        <v>70</v>
      </c>
      <c r="G43" s="37" t="s">
        <v>188</v>
      </c>
      <c r="H43" s="0" t="n">
        <v>10188897</v>
      </c>
      <c r="I43" s="0" t="n">
        <v>4492451</v>
      </c>
      <c r="J43" s="0" t="n">
        <v>-298538</v>
      </c>
    </row>
    <row r="44" customFormat="false" ht="15" hidden="false" customHeight="false" outlineLevel="0" collapsed="false">
      <c r="A44" s="0" t="n">
        <v>202406</v>
      </c>
      <c r="B44" s="0" t="n">
        <v>202406</v>
      </c>
      <c r="C44" s="37" t="s">
        <v>178</v>
      </c>
      <c r="D44" s="37" t="s">
        <v>189</v>
      </c>
      <c r="E44" s="0" t="n">
        <v>1</v>
      </c>
      <c r="F44" s="38" t="s">
        <v>70</v>
      </c>
      <c r="G44" s="37" t="s">
        <v>190</v>
      </c>
      <c r="H44" s="0" t="n">
        <v>2022609</v>
      </c>
      <c r="I44" s="0" t="n">
        <v>468139</v>
      </c>
      <c r="J44" s="0" t="n">
        <v>-10638</v>
      </c>
    </row>
    <row r="45" customFormat="false" ht="15" hidden="false" customHeight="false" outlineLevel="0" collapsed="false">
      <c r="A45" s="0" t="n">
        <v>202406</v>
      </c>
      <c r="B45" s="0" t="n">
        <v>202406</v>
      </c>
      <c r="C45" s="37" t="s">
        <v>152</v>
      </c>
      <c r="D45" s="37" t="s">
        <v>191</v>
      </c>
      <c r="E45" s="0" t="n">
        <v>1</v>
      </c>
      <c r="F45" s="38" t="s">
        <v>70</v>
      </c>
      <c r="G45" s="37" t="s">
        <v>192</v>
      </c>
      <c r="H45" s="0" t="n">
        <v>4104800</v>
      </c>
      <c r="I45" s="0" t="n">
        <v>1484279</v>
      </c>
      <c r="J45" s="0" t="n">
        <v>7318</v>
      </c>
    </row>
    <row r="46" customFormat="false" ht="15" hidden="false" customHeight="false" outlineLevel="0" collapsed="false">
      <c r="A46" s="0" t="n">
        <v>202406</v>
      </c>
      <c r="B46" s="0" t="n">
        <v>202406</v>
      </c>
      <c r="C46" s="37" t="s">
        <v>184</v>
      </c>
      <c r="D46" s="37" t="s">
        <v>193</v>
      </c>
      <c r="E46" s="0" t="n">
        <v>1</v>
      </c>
      <c r="F46" s="38" t="s">
        <v>70</v>
      </c>
      <c r="G46" s="37" t="s">
        <v>194</v>
      </c>
      <c r="H46" s="0" t="n">
        <v>3533985</v>
      </c>
      <c r="I46" s="0" t="n">
        <v>880413</v>
      </c>
      <c r="J46" s="0" t="n">
        <v>144735</v>
      </c>
    </row>
    <row r="47" customFormat="false" ht="15" hidden="false" customHeight="false" outlineLevel="0" collapsed="false">
      <c r="A47" s="0" t="n">
        <v>202406</v>
      </c>
      <c r="B47" s="0" t="n">
        <v>202406</v>
      </c>
      <c r="C47" s="37" t="s">
        <v>115</v>
      </c>
      <c r="D47" s="37" t="s">
        <v>96</v>
      </c>
      <c r="E47" s="0" t="n">
        <v>1</v>
      </c>
      <c r="F47" s="38" t="s">
        <v>70</v>
      </c>
      <c r="G47" s="37" t="s">
        <v>195</v>
      </c>
      <c r="H47" s="0" t="n">
        <v>4640255</v>
      </c>
      <c r="I47" s="0" t="n">
        <v>1574086</v>
      </c>
      <c r="J47" s="0" t="n">
        <v>68849</v>
      </c>
    </row>
    <row r="48" customFormat="false" ht="15" hidden="false" customHeight="false" outlineLevel="0" collapsed="false">
      <c r="A48" s="0" t="n">
        <v>202406</v>
      </c>
      <c r="B48" s="0" t="n">
        <v>202406</v>
      </c>
      <c r="C48" s="37" t="s">
        <v>136</v>
      </c>
      <c r="D48" s="37" t="s">
        <v>120</v>
      </c>
      <c r="E48" s="0" t="n">
        <v>1</v>
      </c>
      <c r="F48" s="38" t="s">
        <v>70</v>
      </c>
      <c r="G48" s="37" t="s">
        <v>196</v>
      </c>
      <c r="H48" s="0" t="n">
        <v>2397561</v>
      </c>
      <c r="I48" s="0" t="n">
        <v>560588</v>
      </c>
      <c r="J48" s="0" t="n">
        <v>19740</v>
      </c>
    </row>
    <row r="49" customFormat="false" ht="15" hidden="false" customHeight="false" outlineLevel="0" collapsed="false">
      <c r="A49" s="0" t="n">
        <v>202406</v>
      </c>
      <c r="B49" s="0" t="n">
        <v>202406</v>
      </c>
      <c r="C49" s="37" t="s">
        <v>197</v>
      </c>
      <c r="D49" s="37" t="s">
        <v>198</v>
      </c>
      <c r="E49" s="0" t="n">
        <v>1</v>
      </c>
      <c r="F49" s="38" t="s">
        <v>70</v>
      </c>
      <c r="G49" s="37" t="s">
        <v>199</v>
      </c>
      <c r="H49" s="0" t="n">
        <v>2180886</v>
      </c>
      <c r="I49" s="0" t="n">
        <v>1222881</v>
      </c>
      <c r="J49" s="0" t="n">
        <v>336866</v>
      </c>
    </row>
    <row r="50" customFormat="false" ht="15" hidden="false" customHeight="false" outlineLevel="0" collapsed="false">
      <c r="A50" s="0" t="n">
        <v>202406</v>
      </c>
      <c r="B50" s="0" t="n">
        <v>202406</v>
      </c>
      <c r="C50" s="37" t="s">
        <v>136</v>
      </c>
      <c r="D50" s="37" t="s">
        <v>200</v>
      </c>
      <c r="E50" s="0" t="n">
        <v>1</v>
      </c>
      <c r="F50" s="38" t="s">
        <v>70</v>
      </c>
      <c r="G50" s="37" t="s">
        <v>201</v>
      </c>
      <c r="H50" s="0" t="n">
        <v>2638735</v>
      </c>
      <c r="I50" s="0" t="n">
        <v>717775</v>
      </c>
      <c r="J50" s="0" t="n">
        <v>82721</v>
      </c>
    </row>
    <row r="51" customFormat="false" ht="15" hidden="false" customHeight="false" outlineLevel="0" collapsed="false">
      <c r="A51" s="0" t="n">
        <v>202406</v>
      </c>
      <c r="B51" s="0" t="n">
        <v>202406</v>
      </c>
      <c r="C51" s="37" t="s">
        <v>136</v>
      </c>
      <c r="D51" s="37" t="s">
        <v>127</v>
      </c>
      <c r="E51" s="0" t="n">
        <v>1</v>
      </c>
      <c r="F51" s="38" t="s">
        <v>70</v>
      </c>
      <c r="G51" s="37" t="s">
        <v>202</v>
      </c>
      <c r="H51" s="0" t="n">
        <v>306894</v>
      </c>
      <c r="I51" s="0" t="n">
        <v>48586</v>
      </c>
      <c r="J51" s="0" t="n">
        <v>5534</v>
      </c>
    </row>
    <row r="52" customFormat="false" ht="15" hidden="false" customHeight="false" outlineLevel="0" collapsed="false">
      <c r="A52" s="0" t="n">
        <v>202406</v>
      </c>
      <c r="B52" s="0" t="n">
        <v>202406</v>
      </c>
      <c r="C52" s="37" t="s">
        <v>106</v>
      </c>
      <c r="D52" s="37" t="s">
        <v>203</v>
      </c>
      <c r="E52" s="0" t="n">
        <v>1</v>
      </c>
      <c r="F52" s="38" t="s">
        <v>70</v>
      </c>
      <c r="G52" s="37" t="s">
        <v>204</v>
      </c>
      <c r="H52" s="0" t="n">
        <v>2714847</v>
      </c>
      <c r="I52" s="0" t="n">
        <v>490954</v>
      </c>
      <c r="J52" s="0" t="n">
        <v>21126</v>
      </c>
    </row>
    <row r="53" customFormat="false" ht="15" hidden="false" customHeight="false" outlineLevel="0" collapsed="false">
      <c r="A53" s="0" t="n">
        <v>202406</v>
      </c>
      <c r="B53" s="0" t="n">
        <v>202406</v>
      </c>
      <c r="C53" s="37" t="s">
        <v>95</v>
      </c>
      <c r="D53" s="37" t="s">
        <v>187</v>
      </c>
      <c r="E53" s="0" t="n">
        <v>1</v>
      </c>
      <c r="F53" s="38" t="s">
        <v>70</v>
      </c>
      <c r="G53" s="37" t="s">
        <v>205</v>
      </c>
      <c r="H53" s="0" t="n">
        <v>223339</v>
      </c>
      <c r="I53" s="0" t="n">
        <v>102041</v>
      </c>
      <c r="J53" s="0" t="n">
        <v>2078</v>
      </c>
    </row>
    <row r="54" customFormat="false" ht="15" hidden="false" customHeight="false" outlineLevel="0" collapsed="false">
      <c r="A54" s="0" t="n">
        <v>202406</v>
      </c>
      <c r="B54" s="0" t="n">
        <v>202406</v>
      </c>
      <c r="C54" s="37" t="s">
        <v>101</v>
      </c>
      <c r="D54" s="37" t="s">
        <v>206</v>
      </c>
      <c r="E54" s="0" t="n">
        <v>1</v>
      </c>
      <c r="F54" s="38" t="s">
        <v>70</v>
      </c>
      <c r="G54" s="37" t="s">
        <v>207</v>
      </c>
      <c r="H54" s="0" t="n">
        <v>347652</v>
      </c>
      <c r="I54" s="0" t="n">
        <v>106466</v>
      </c>
      <c r="J54" s="0" t="n">
        <v>-14761</v>
      </c>
    </row>
    <row r="55" customFormat="false" ht="15" hidden="false" customHeight="false" outlineLevel="0" collapsed="false">
      <c r="A55" s="0" t="n">
        <v>202406</v>
      </c>
      <c r="B55" s="0" t="n">
        <v>202406</v>
      </c>
      <c r="C55" s="37" t="s">
        <v>184</v>
      </c>
      <c r="D55" s="37" t="s">
        <v>208</v>
      </c>
      <c r="E55" s="0" t="n">
        <v>1</v>
      </c>
      <c r="F55" s="38" t="s">
        <v>70</v>
      </c>
      <c r="G55" s="37" t="s">
        <v>209</v>
      </c>
      <c r="H55" s="0" t="n">
        <v>4849956</v>
      </c>
      <c r="I55" s="0" t="n">
        <v>2048338</v>
      </c>
      <c r="J55" s="0" t="n">
        <v>362298</v>
      </c>
    </row>
    <row r="56" customFormat="false" ht="15" hidden="false" customHeight="false" outlineLevel="0" collapsed="false">
      <c r="A56" s="0" t="n">
        <v>202406</v>
      </c>
      <c r="B56" s="0" t="n">
        <v>202406</v>
      </c>
      <c r="C56" s="37" t="s">
        <v>95</v>
      </c>
      <c r="D56" s="37" t="s">
        <v>210</v>
      </c>
      <c r="E56" s="0" t="n">
        <v>1</v>
      </c>
      <c r="F56" s="38" t="s">
        <v>70</v>
      </c>
      <c r="G56" s="37" t="s">
        <v>211</v>
      </c>
      <c r="H56" s="0" t="n">
        <v>3807290</v>
      </c>
      <c r="I56" s="0" t="n">
        <v>2029860</v>
      </c>
      <c r="J56" s="0" t="n">
        <v>253389</v>
      </c>
    </row>
    <row r="57" customFormat="false" ht="15" hidden="false" customHeight="false" outlineLevel="0" collapsed="false">
      <c r="A57" s="0" t="n">
        <v>202406</v>
      </c>
      <c r="B57" s="0" t="n">
        <v>202406</v>
      </c>
      <c r="C57" s="37" t="s">
        <v>178</v>
      </c>
      <c r="D57" s="37" t="s">
        <v>212</v>
      </c>
      <c r="E57" s="0" t="n">
        <v>1</v>
      </c>
      <c r="F57" s="38" t="s">
        <v>70</v>
      </c>
      <c r="G57" s="37" t="s">
        <v>213</v>
      </c>
      <c r="H57" s="0" t="n">
        <v>5221970</v>
      </c>
      <c r="I57" s="0" t="n">
        <v>1026778</v>
      </c>
      <c r="J57" s="0" t="n">
        <v>63746</v>
      </c>
    </row>
    <row r="58" customFormat="false" ht="15" hidden="false" customHeight="false" outlineLevel="0" collapsed="false">
      <c r="A58" s="0" t="n">
        <v>202406</v>
      </c>
      <c r="B58" s="0" t="n">
        <v>202406</v>
      </c>
      <c r="C58" s="37" t="s">
        <v>95</v>
      </c>
      <c r="D58" s="37" t="s">
        <v>214</v>
      </c>
      <c r="E58" s="0" t="n">
        <v>1</v>
      </c>
      <c r="F58" s="38" t="s">
        <v>70</v>
      </c>
      <c r="G58" s="37" t="s">
        <v>215</v>
      </c>
      <c r="H58" s="0" t="n">
        <v>773780</v>
      </c>
      <c r="I58" s="0" t="n">
        <v>207919</v>
      </c>
      <c r="J58" s="0" t="n">
        <v>13780</v>
      </c>
    </row>
    <row r="59" customFormat="false" ht="15" hidden="false" customHeight="false" outlineLevel="0" collapsed="false">
      <c r="A59" s="0" t="n">
        <v>202406</v>
      </c>
      <c r="B59" s="0" t="n">
        <v>202406</v>
      </c>
      <c r="C59" s="37" t="s">
        <v>101</v>
      </c>
      <c r="D59" s="37" t="s">
        <v>216</v>
      </c>
      <c r="E59" s="0" t="n">
        <v>1</v>
      </c>
      <c r="F59" s="38" t="s">
        <v>70</v>
      </c>
      <c r="G59" s="37" t="s">
        <v>217</v>
      </c>
      <c r="H59" s="0" t="n">
        <v>284174</v>
      </c>
      <c r="I59" s="0" t="n">
        <v>41105</v>
      </c>
      <c r="J59" s="0" t="n">
        <v>6314</v>
      </c>
    </row>
    <row r="60" customFormat="false" ht="15" hidden="false" customHeight="false" outlineLevel="0" collapsed="false">
      <c r="A60" s="0" t="n">
        <v>202406</v>
      </c>
      <c r="B60" s="0" t="n">
        <v>202406</v>
      </c>
      <c r="C60" s="37" t="s">
        <v>115</v>
      </c>
      <c r="D60" s="37" t="s">
        <v>218</v>
      </c>
      <c r="E60" s="0" t="n">
        <v>1</v>
      </c>
      <c r="F60" s="38" t="s">
        <v>70</v>
      </c>
      <c r="G60" s="37" t="s">
        <v>219</v>
      </c>
      <c r="H60" s="0" t="n">
        <v>1170590</v>
      </c>
      <c r="I60" s="0" t="n">
        <v>248642</v>
      </c>
      <c r="J60" s="0" t="n">
        <v>-18765</v>
      </c>
    </row>
    <row r="61" customFormat="false" ht="15" hidden="false" customHeight="false" outlineLevel="0" collapsed="false">
      <c r="A61" s="0" t="n">
        <v>202406</v>
      </c>
      <c r="B61" s="0" t="n">
        <v>202406</v>
      </c>
      <c r="C61" s="37" t="s">
        <v>101</v>
      </c>
      <c r="D61" s="37" t="s">
        <v>220</v>
      </c>
      <c r="E61" s="0" t="n">
        <v>1</v>
      </c>
      <c r="F61" s="38" t="s">
        <v>70</v>
      </c>
      <c r="G61" s="37" t="s">
        <v>221</v>
      </c>
      <c r="H61" s="0" t="n">
        <v>1525340</v>
      </c>
      <c r="I61" s="0" t="n">
        <v>408893</v>
      </c>
      <c r="J61" s="0" t="n">
        <v>8592</v>
      </c>
    </row>
    <row r="62" customFormat="false" ht="15" hidden="false" customHeight="false" outlineLevel="0" collapsed="false">
      <c r="A62" s="0" t="n">
        <v>202406</v>
      </c>
      <c r="B62" s="0" t="n">
        <v>202406</v>
      </c>
      <c r="C62" s="37" t="s">
        <v>101</v>
      </c>
      <c r="D62" s="37" t="s">
        <v>153</v>
      </c>
      <c r="E62" s="0" t="n">
        <v>1</v>
      </c>
      <c r="F62" s="38" t="s">
        <v>70</v>
      </c>
      <c r="G62" s="37" t="s">
        <v>222</v>
      </c>
      <c r="H62" s="0" t="n">
        <v>1216162</v>
      </c>
      <c r="I62" s="0" t="n">
        <v>796265</v>
      </c>
      <c r="J62" s="0" t="n">
        <v>-26779</v>
      </c>
    </row>
    <row r="63" customFormat="false" ht="15" hidden="false" customHeight="false" outlineLevel="0" collapsed="false">
      <c r="A63" s="0" t="n">
        <v>202406</v>
      </c>
      <c r="B63" s="0" t="n">
        <v>202406</v>
      </c>
      <c r="C63" s="37" t="s">
        <v>136</v>
      </c>
      <c r="D63" s="37" t="s">
        <v>223</v>
      </c>
      <c r="E63" s="0" t="n">
        <v>1</v>
      </c>
      <c r="F63" s="38" t="s">
        <v>70</v>
      </c>
      <c r="G63" s="37" t="s">
        <v>224</v>
      </c>
      <c r="H63" s="0" t="n">
        <v>5700666</v>
      </c>
      <c r="I63" s="0" t="n">
        <v>1234167</v>
      </c>
      <c r="J63" s="0" t="n">
        <v>317367</v>
      </c>
    </row>
    <row r="64" customFormat="false" ht="15" hidden="false" customHeight="false" outlineLevel="0" collapsed="false">
      <c r="A64" s="0" t="n">
        <v>202406</v>
      </c>
      <c r="B64" s="0" t="n">
        <v>202406</v>
      </c>
      <c r="C64" s="37" t="s">
        <v>184</v>
      </c>
      <c r="D64" s="37" t="s">
        <v>225</v>
      </c>
      <c r="E64" s="0" t="n">
        <v>1</v>
      </c>
      <c r="F64" s="38" t="s">
        <v>70</v>
      </c>
      <c r="G64" s="37" t="s">
        <v>226</v>
      </c>
      <c r="H64" s="0" t="n">
        <v>697598</v>
      </c>
      <c r="I64" s="0" t="n">
        <v>115564</v>
      </c>
      <c r="J64" s="0" t="n">
        <v>19365</v>
      </c>
    </row>
    <row r="65" customFormat="false" ht="15" hidden="false" customHeight="false" outlineLevel="0" collapsed="false">
      <c r="A65" s="0" t="n">
        <v>202406</v>
      </c>
      <c r="B65" s="0" t="n">
        <v>202406</v>
      </c>
      <c r="C65" s="37" t="s">
        <v>197</v>
      </c>
      <c r="D65" s="37" t="s">
        <v>193</v>
      </c>
      <c r="E65" s="0" t="n">
        <v>1</v>
      </c>
      <c r="F65" s="38" t="s">
        <v>70</v>
      </c>
      <c r="G65" s="37" t="s">
        <v>227</v>
      </c>
      <c r="H65" s="0" t="n">
        <v>2134635</v>
      </c>
      <c r="I65" s="0" t="n">
        <v>709571</v>
      </c>
      <c r="J65" s="0" t="n">
        <v>-99531</v>
      </c>
    </row>
    <row r="66" customFormat="false" ht="15" hidden="false" customHeight="false" outlineLevel="0" collapsed="false">
      <c r="A66" s="0" t="n">
        <v>202406</v>
      </c>
      <c r="B66" s="0" t="n">
        <v>202406</v>
      </c>
      <c r="C66" s="37" t="s">
        <v>149</v>
      </c>
      <c r="D66" s="37" t="s">
        <v>153</v>
      </c>
      <c r="E66" s="0" t="n">
        <v>1</v>
      </c>
      <c r="F66" s="38" t="s">
        <v>70</v>
      </c>
      <c r="G66" s="37" t="s">
        <v>228</v>
      </c>
      <c r="H66" s="0" t="n">
        <v>299484</v>
      </c>
      <c r="I66" s="0" t="n">
        <v>284007</v>
      </c>
      <c r="J66" s="0" t="n">
        <v>-20271</v>
      </c>
    </row>
    <row r="67" customFormat="false" ht="15" hidden="false" customHeight="false" outlineLevel="0" collapsed="false">
      <c r="A67" s="0" t="n">
        <v>202406</v>
      </c>
      <c r="B67" s="0" t="n">
        <v>202406</v>
      </c>
      <c r="C67" s="37" t="s">
        <v>184</v>
      </c>
      <c r="D67" s="37" t="s">
        <v>229</v>
      </c>
      <c r="E67" s="0" t="n">
        <v>1</v>
      </c>
      <c r="F67" s="38" t="s">
        <v>70</v>
      </c>
      <c r="G67" s="37" t="s">
        <v>230</v>
      </c>
      <c r="H67" s="0" t="n">
        <v>2425066</v>
      </c>
      <c r="I67" s="0" t="n">
        <v>482507</v>
      </c>
      <c r="J67" s="0" t="n">
        <v>32215</v>
      </c>
    </row>
    <row r="68" customFormat="false" ht="15" hidden="false" customHeight="false" outlineLevel="0" collapsed="false">
      <c r="A68" s="0" t="n">
        <v>202406</v>
      </c>
      <c r="B68" s="0" t="n">
        <v>202406</v>
      </c>
      <c r="C68" s="37" t="s">
        <v>115</v>
      </c>
      <c r="D68" s="37" t="s">
        <v>231</v>
      </c>
      <c r="E68" s="0" t="n">
        <v>1</v>
      </c>
      <c r="F68" s="38" t="s">
        <v>70</v>
      </c>
      <c r="G68" s="37" t="s">
        <v>232</v>
      </c>
      <c r="H68" s="0" t="n">
        <v>1135757</v>
      </c>
      <c r="I68" s="0" t="n">
        <v>230800</v>
      </c>
      <c r="J68" s="0" t="n">
        <v>7560</v>
      </c>
    </row>
    <row r="69" customFormat="false" ht="15" hidden="false" customHeight="false" outlineLevel="0" collapsed="false">
      <c r="A69" s="0" t="n">
        <v>202406</v>
      </c>
      <c r="B69" s="0" t="n">
        <v>202406</v>
      </c>
      <c r="C69" s="37" t="s">
        <v>124</v>
      </c>
      <c r="D69" s="37" t="s">
        <v>233</v>
      </c>
      <c r="E69" s="0" t="n">
        <v>1</v>
      </c>
      <c r="F69" s="38" t="s">
        <v>70</v>
      </c>
      <c r="G69" s="37" t="s">
        <v>234</v>
      </c>
      <c r="H69" s="0" t="n">
        <v>419135</v>
      </c>
      <c r="I69" s="0" t="n">
        <v>193758</v>
      </c>
      <c r="J69" s="0" t="n">
        <v>-10160</v>
      </c>
    </row>
    <row r="70" customFormat="false" ht="15" hidden="false" customHeight="false" outlineLevel="0" collapsed="false">
      <c r="A70" s="0" t="n">
        <v>202406</v>
      </c>
      <c r="B70" s="0" t="n">
        <v>202406</v>
      </c>
      <c r="C70" s="37" t="s">
        <v>184</v>
      </c>
      <c r="D70" s="37" t="s">
        <v>235</v>
      </c>
      <c r="E70" s="0" t="n">
        <v>1</v>
      </c>
      <c r="F70" s="38" t="s">
        <v>70</v>
      </c>
      <c r="G70" s="37" t="s">
        <v>236</v>
      </c>
      <c r="H70" s="0" t="n">
        <v>877150</v>
      </c>
      <c r="I70" s="0" t="n">
        <v>199965</v>
      </c>
      <c r="J70" s="0" t="n">
        <v>54886</v>
      </c>
    </row>
    <row r="71" customFormat="false" ht="15" hidden="false" customHeight="false" outlineLevel="0" collapsed="false">
      <c r="A71" s="0" t="n">
        <v>202406</v>
      </c>
      <c r="B71" s="0" t="n">
        <v>202406</v>
      </c>
      <c r="C71" s="37" t="s">
        <v>124</v>
      </c>
      <c r="D71" s="37" t="s">
        <v>237</v>
      </c>
      <c r="E71" s="0" t="n">
        <v>1</v>
      </c>
      <c r="F71" s="38" t="s">
        <v>70</v>
      </c>
      <c r="G71" s="37" t="s">
        <v>238</v>
      </c>
      <c r="H71" s="0" t="n">
        <v>1005093</v>
      </c>
      <c r="I71" s="0" t="n">
        <v>271243</v>
      </c>
      <c r="J71" s="0" t="n">
        <v>30177</v>
      </c>
    </row>
    <row r="72" customFormat="false" ht="15" hidden="false" customHeight="false" outlineLevel="0" collapsed="false">
      <c r="A72" s="0" t="n">
        <v>202406</v>
      </c>
      <c r="B72" s="0" t="n">
        <v>202406</v>
      </c>
      <c r="C72" s="37" t="s">
        <v>124</v>
      </c>
      <c r="D72" s="37" t="s">
        <v>107</v>
      </c>
      <c r="E72" s="0" t="n">
        <v>1</v>
      </c>
      <c r="F72" s="38" t="s">
        <v>70</v>
      </c>
      <c r="G72" s="37" t="s">
        <v>239</v>
      </c>
      <c r="H72" s="0" t="n">
        <v>807422</v>
      </c>
      <c r="I72" s="0" t="n">
        <v>210658</v>
      </c>
      <c r="J72" s="0" t="n">
        <v>26855</v>
      </c>
    </row>
    <row r="73" customFormat="false" ht="15" hidden="false" customHeight="false" outlineLevel="0" collapsed="false">
      <c r="A73" s="0" t="n">
        <v>202406</v>
      </c>
      <c r="B73" s="0" t="n">
        <v>202406</v>
      </c>
      <c r="C73" s="37" t="s">
        <v>106</v>
      </c>
      <c r="D73" s="37" t="s">
        <v>139</v>
      </c>
      <c r="E73" s="0" t="n">
        <v>1</v>
      </c>
      <c r="F73" s="38" t="s">
        <v>70</v>
      </c>
      <c r="G73" s="37" t="s">
        <v>240</v>
      </c>
      <c r="H73" s="0" t="n">
        <v>10948385</v>
      </c>
      <c r="I73" s="0" t="n">
        <v>1723986</v>
      </c>
      <c r="J73" s="0" t="n">
        <v>18616</v>
      </c>
    </row>
    <row r="74" customFormat="false" ht="15" hidden="false" customHeight="false" outlineLevel="0" collapsed="false">
      <c r="A74" s="0" t="n">
        <v>202406</v>
      </c>
      <c r="B74" s="0" t="n">
        <v>202406</v>
      </c>
      <c r="C74" s="37" t="s">
        <v>106</v>
      </c>
      <c r="D74" s="37" t="s">
        <v>241</v>
      </c>
      <c r="E74" s="0" t="n">
        <v>1</v>
      </c>
      <c r="F74" s="38" t="s">
        <v>70</v>
      </c>
      <c r="G74" s="37" t="s">
        <v>242</v>
      </c>
      <c r="H74" s="0" t="n">
        <v>979126</v>
      </c>
      <c r="I74" s="0" t="n">
        <v>384147</v>
      </c>
      <c r="J74" s="0" t="n">
        <v>58478</v>
      </c>
    </row>
    <row r="75" customFormat="false" ht="15" hidden="false" customHeight="false" outlineLevel="0" collapsed="false">
      <c r="A75" s="0" t="n">
        <v>202406</v>
      </c>
      <c r="B75" s="0" t="n">
        <v>202406</v>
      </c>
      <c r="C75" s="37" t="s">
        <v>158</v>
      </c>
      <c r="D75" s="37" t="s">
        <v>243</v>
      </c>
      <c r="E75" s="0" t="n">
        <v>1</v>
      </c>
      <c r="F75" s="38" t="s">
        <v>70</v>
      </c>
      <c r="G75" s="37" t="s">
        <v>244</v>
      </c>
      <c r="H75" s="0" t="n">
        <v>984984</v>
      </c>
      <c r="I75" s="0" t="n">
        <v>190225</v>
      </c>
      <c r="J75" s="0" t="n">
        <v>7981</v>
      </c>
    </row>
    <row r="76" customFormat="false" ht="15" hidden="false" customHeight="false" outlineLevel="0" collapsed="false">
      <c r="A76" s="0" t="n">
        <v>202406</v>
      </c>
      <c r="B76" s="0" t="n">
        <v>202406</v>
      </c>
      <c r="C76" s="37" t="s">
        <v>112</v>
      </c>
      <c r="D76" s="37" t="s">
        <v>245</v>
      </c>
      <c r="E76" s="0" t="n">
        <v>1</v>
      </c>
      <c r="F76" s="38" t="s">
        <v>70</v>
      </c>
      <c r="G76" s="37" t="s">
        <v>246</v>
      </c>
      <c r="H76" s="0" t="n">
        <v>103714</v>
      </c>
      <c r="I76" s="0" t="n">
        <v>18290</v>
      </c>
      <c r="J76" s="0" t="n">
        <v>945</v>
      </c>
    </row>
    <row r="77" customFormat="false" ht="15" hidden="false" customHeight="false" outlineLevel="0" collapsed="false">
      <c r="A77" s="0" t="n">
        <v>202406</v>
      </c>
      <c r="B77" s="0" t="n">
        <v>202406</v>
      </c>
      <c r="C77" s="37" t="s">
        <v>197</v>
      </c>
      <c r="D77" s="37" t="s">
        <v>247</v>
      </c>
      <c r="E77" s="0" t="n">
        <v>1</v>
      </c>
      <c r="F77" s="38" t="s">
        <v>70</v>
      </c>
      <c r="G77" s="37" t="s">
        <v>248</v>
      </c>
      <c r="H77" s="0" t="n">
        <v>407507</v>
      </c>
      <c r="I77" s="0" t="n">
        <v>84516</v>
      </c>
      <c r="J77" s="0" t="n">
        <v>11925</v>
      </c>
    </row>
    <row r="78" customFormat="false" ht="15" hidden="false" customHeight="false" outlineLevel="0" collapsed="false">
      <c r="A78" s="0" t="n">
        <v>202406</v>
      </c>
      <c r="B78" s="0" t="n">
        <v>202406</v>
      </c>
      <c r="C78" s="37" t="s">
        <v>106</v>
      </c>
      <c r="D78" s="37" t="s">
        <v>249</v>
      </c>
      <c r="E78" s="0" t="n">
        <v>1</v>
      </c>
      <c r="F78" s="38" t="s">
        <v>70</v>
      </c>
      <c r="G78" s="37" t="s">
        <v>250</v>
      </c>
      <c r="H78" s="0" t="n">
        <v>820857</v>
      </c>
      <c r="I78" s="0" t="n">
        <v>562381</v>
      </c>
      <c r="J78" s="0" t="n">
        <v>-46621</v>
      </c>
    </row>
    <row r="79" customFormat="false" ht="15" hidden="false" customHeight="false" outlineLevel="0" collapsed="false">
      <c r="A79" s="0" t="n">
        <v>202406</v>
      </c>
      <c r="B79" s="0" t="n">
        <v>202406</v>
      </c>
      <c r="C79" s="37" t="s">
        <v>98</v>
      </c>
      <c r="D79" s="37" t="s">
        <v>251</v>
      </c>
      <c r="E79" s="0" t="n">
        <v>1</v>
      </c>
      <c r="F79" s="38" t="s">
        <v>70</v>
      </c>
      <c r="G79" s="37" t="s">
        <v>252</v>
      </c>
      <c r="H79" s="0" t="n">
        <v>540207</v>
      </c>
      <c r="I79" s="0" t="n">
        <v>202769</v>
      </c>
      <c r="J79" s="0" t="n">
        <v>48604</v>
      </c>
    </row>
    <row r="80" customFormat="false" ht="15" hidden="false" customHeight="false" outlineLevel="0" collapsed="false">
      <c r="A80" s="0" t="n">
        <v>202406</v>
      </c>
      <c r="B80" s="0" t="n">
        <v>202406</v>
      </c>
      <c r="C80" s="37" t="s">
        <v>124</v>
      </c>
      <c r="D80" s="37" t="s">
        <v>253</v>
      </c>
      <c r="E80" s="0" t="n">
        <v>1</v>
      </c>
      <c r="F80" s="38" t="s">
        <v>70</v>
      </c>
      <c r="G80" s="37" t="s">
        <v>254</v>
      </c>
      <c r="H80" s="0" t="n">
        <v>6855674</v>
      </c>
      <c r="I80" s="0" t="n">
        <v>636535</v>
      </c>
      <c r="J80" s="0" t="n">
        <v>62533</v>
      </c>
    </row>
    <row r="81" customFormat="false" ht="15" hidden="false" customHeight="false" outlineLevel="0" collapsed="false">
      <c r="A81" s="0" t="n">
        <v>202406</v>
      </c>
      <c r="B81" s="0" t="n">
        <v>202406</v>
      </c>
      <c r="C81" s="37" t="s">
        <v>101</v>
      </c>
      <c r="D81" s="37" t="s">
        <v>255</v>
      </c>
      <c r="E81" s="0" t="n">
        <v>1</v>
      </c>
      <c r="F81" s="38" t="s">
        <v>70</v>
      </c>
      <c r="G81" s="37" t="s">
        <v>256</v>
      </c>
      <c r="H81" s="0" t="n">
        <v>1344247</v>
      </c>
      <c r="I81" s="0" t="n">
        <v>360756</v>
      </c>
      <c r="J81" s="0" t="n">
        <v>75071</v>
      </c>
    </row>
    <row r="82" customFormat="false" ht="15" hidden="false" customHeight="false" outlineLevel="0" collapsed="false">
      <c r="A82" s="0" t="n">
        <v>202406</v>
      </c>
      <c r="B82" s="0" t="n">
        <v>202406</v>
      </c>
      <c r="C82" s="37" t="s">
        <v>112</v>
      </c>
      <c r="D82" s="37" t="s">
        <v>132</v>
      </c>
      <c r="E82" s="0" t="n">
        <v>1</v>
      </c>
      <c r="F82" s="38" t="s">
        <v>70</v>
      </c>
      <c r="G82" s="37" t="s">
        <v>257</v>
      </c>
      <c r="H82" s="0" t="n">
        <v>6498268</v>
      </c>
      <c r="I82" s="0" t="n">
        <v>3873193</v>
      </c>
      <c r="J82" s="0" t="n">
        <v>-106675</v>
      </c>
    </row>
    <row r="83" customFormat="false" ht="15" hidden="false" customHeight="false" outlineLevel="0" collapsed="false">
      <c r="A83" s="0" t="n">
        <v>202406</v>
      </c>
      <c r="B83" s="0" t="n">
        <v>202406</v>
      </c>
      <c r="C83" s="37" t="s">
        <v>115</v>
      </c>
      <c r="D83" s="37" t="s">
        <v>258</v>
      </c>
      <c r="E83" s="0" t="n">
        <v>1</v>
      </c>
      <c r="F83" s="38" t="s">
        <v>70</v>
      </c>
      <c r="G83" s="37" t="s">
        <v>259</v>
      </c>
      <c r="H83" s="0" t="n">
        <v>1499203</v>
      </c>
      <c r="I83" s="0" t="n">
        <v>412427</v>
      </c>
      <c r="J83" s="0" t="n">
        <v>-5080</v>
      </c>
    </row>
    <row r="84" customFormat="false" ht="15" hidden="false" customHeight="false" outlineLevel="0" collapsed="false">
      <c r="A84" s="0" t="n">
        <v>202406</v>
      </c>
      <c r="B84" s="0" t="n">
        <v>202406</v>
      </c>
      <c r="C84" s="37" t="s">
        <v>184</v>
      </c>
      <c r="D84" s="37" t="s">
        <v>179</v>
      </c>
      <c r="E84" s="0" t="n">
        <v>1</v>
      </c>
      <c r="F84" s="38" t="s">
        <v>70</v>
      </c>
      <c r="G84" s="37" t="s">
        <v>260</v>
      </c>
      <c r="H84" s="0" t="n">
        <v>1998585</v>
      </c>
      <c r="I84" s="0" t="n">
        <v>529467</v>
      </c>
      <c r="J84" s="0" t="n">
        <v>-19161</v>
      </c>
    </row>
    <row r="85" customFormat="false" ht="15" hidden="false" customHeight="false" outlineLevel="0" collapsed="false">
      <c r="A85" s="0" t="n">
        <v>202406</v>
      </c>
      <c r="B85" s="0" t="n">
        <v>202406</v>
      </c>
      <c r="C85" s="37" t="s">
        <v>158</v>
      </c>
      <c r="D85" s="37" t="s">
        <v>155</v>
      </c>
      <c r="E85" s="0" t="n">
        <v>1</v>
      </c>
      <c r="F85" s="38" t="s">
        <v>70</v>
      </c>
      <c r="G85" s="37" t="s">
        <v>261</v>
      </c>
      <c r="H85" s="0" t="n">
        <v>1168040</v>
      </c>
      <c r="I85" s="0" t="n">
        <v>375935</v>
      </c>
      <c r="J85" s="0" t="n">
        <v>39484</v>
      </c>
    </row>
    <row r="86" customFormat="false" ht="15" hidden="false" customHeight="false" outlineLevel="0" collapsed="false">
      <c r="A86" s="0" t="n">
        <v>202406</v>
      </c>
      <c r="B86" s="0" t="n">
        <v>202406</v>
      </c>
      <c r="C86" s="37" t="s">
        <v>98</v>
      </c>
      <c r="D86" s="37" t="s">
        <v>262</v>
      </c>
      <c r="E86" s="0" t="n">
        <v>1</v>
      </c>
      <c r="F86" s="38" t="s">
        <v>70</v>
      </c>
      <c r="G86" s="37" t="s">
        <v>263</v>
      </c>
      <c r="H86" s="0" t="n">
        <v>1299191</v>
      </c>
      <c r="I86" s="0" t="n">
        <v>164393</v>
      </c>
      <c r="J86" s="0" t="n">
        <v>14236</v>
      </c>
    </row>
    <row r="87" customFormat="false" ht="15" hidden="false" customHeight="false" outlineLevel="0" collapsed="false">
      <c r="A87" s="0" t="n">
        <v>202406</v>
      </c>
      <c r="B87" s="0" t="n">
        <v>202406</v>
      </c>
      <c r="C87" s="37" t="s">
        <v>98</v>
      </c>
      <c r="D87" s="37" t="s">
        <v>214</v>
      </c>
      <c r="E87" s="0" t="n">
        <v>1</v>
      </c>
      <c r="F87" s="38" t="s">
        <v>70</v>
      </c>
      <c r="G87" s="37" t="s">
        <v>264</v>
      </c>
      <c r="H87" s="0" t="n">
        <v>10513348</v>
      </c>
      <c r="I87" s="0" t="n">
        <v>1478765</v>
      </c>
      <c r="J87" s="0" t="n">
        <v>49626</v>
      </c>
    </row>
    <row r="88" customFormat="false" ht="15" hidden="false" customHeight="false" outlineLevel="0" collapsed="false">
      <c r="A88" s="0" t="n">
        <v>202406</v>
      </c>
      <c r="B88" s="0" t="n">
        <v>202406</v>
      </c>
      <c r="C88" s="37" t="s">
        <v>101</v>
      </c>
      <c r="D88" s="37" t="s">
        <v>161</v>
      </c>
      <c r="E88" s="0" t="n">
        <v>1</v>
      </c>
      <c r="F88" s="38" t="s">
        <v>70</v>
      </c>
      <c r="G88" s="37" t="s">
        <v>265</v>
      </c>
      <c r="H88" s="0" t="n">
        <v>63903</v>
      </c>
      <c r="I88" s="0" t="n">
        <v>18171</v>
      </c>
      <c r="J88" s="0" t="n">
        <v>-389</v>
      </c>
    </row>
    <row r="89" customFormat="false" ht="15" hidden="false" customHeight="false" outlineLevel="0" collapsed="false">
      <c r="A89" s="0" t="n">
        <v>202406</v>
      </c>
      <c r="B89" s="0" t="n">
        <v>202406</v>
      </c>
      <c r="C89" s="37" t="s">
        <v>106</v>
      </c>
      <c r="D89" s="37" t="s">
        <v>102</v>
      </c>
      <c r="E89" s="0" t="n">
        <v>1</v>
      </c>
      <c r="F89" s="38" t="s">
        <v>70</v>
      </c>
      <c r="G89" s="37" t="s">
        <v>266</v>
      </c>
      <c r="H89" s="0" t="n">
        <v>101881</v>
      </c>
      <c r="I89" s="0" t="n">
        <v>29380</v>
      </c>
      <c r="J89" s="0" t="n">
        <v>-1371</v>
      </c>
    </row>
    <row r="90" customFormat="false" ht="15" hidden="false" customHeight="false" outlineLevel="0" collapsed="false">
      <c r="A90" s="0" t="n">
        <v>202406</v>
      </c>
      <c r="B90" s="0" t="n">
        <v>202406</v>
      </c>
      <c r="C90" s="37" t="s">
        <v>95</v>
      </c>
      <c r="D90" s="37" t="s">
        <v>267</v>
      </c>
      <c r="E90" s="0" t="n">
        <v>1</v>
      </c>
      <c r="F90" s="38" t="s">
        <v>70</v>
      </c>
      <c r="G90" s="37" t="s">
        <v>268</v>
      </c>
      <c r="H90" s="0" t="n">
        <v>580863</v>
      </c>
      <c r="I90" s="0" t="n">
        <v>56050</v>
      </c>
      <c r="J90" s="0" t="n">
        <v>4212</v>
      </c>
    </row>
    <row r="91" customFormat="false" ht="15" hidden="false" customHeight="false" outlineLevel="0" collapsed="false">
      <c r="A91" s="0" t="n">
        <v>202406</v>
      </c>
      <c r="B91" s="0" t="n">
        <v>202406</v>
      </c>
      <c r="C91" s="37" t="s">
        <v>136</v>
      </c>
      <c r="D91" s="37" t="s">
        <v>269</v>
      </c>
      <c r="E91" s="0" t="n">
        <v>1</v>
      </c>
      <c r="F91" s="38" t="s">
        <v>70</v>
      </c>
      <c r="G91" s="37" t="s">
        <v>270</v>
      </c>
      <c r="H91" s="0" t="n">
        <v>1348597</v>
      </c>
      <c r="I91" s="0" t="n">
        <v>282747</v>
      </c>
      <c r="J91" s="0" t="n">
        <v>9455</v>
      </c>
    </row>
    <row r="92" customFormat="false" ht="15" hidden="false" customHeight="false" outlineLevel="0" collapsed="false">
      <c r="A92" s="0" t="n">
        <v>202406</v>
      </c>
      <c r="B92" s="0" t="n">
        <v>202406</v>
      </c>
      <c r="C92" s="37" t="s">
        <v>98</v>
      </c>
      <c r="D92" s="37" t="s">
        <v>181</v>
      </c>
      <c r="E92" s="0" t="n">
        <v>1</v>
      </c>
      <c r="F92" s="38" t="s">
        <v>70</v>
      </c>
      <c r="G92" s="37" t="s">
        <v>271</v>
      </c>
      <c r="H92" s="0" t="n">
        <v>2681801</v>
      </c>
      <c r="I92" s="0" t="n">
        <v>453275</v>
      </c>
      <c r="J92" s="0" t="n">
        <v>5185</v>
      </c>
    </row>
    <row r="93" customFormat="false" ht="15" hidden="false" customHeight="false" outlineLevel="0" collapsed="false">
      <c r="A93" s="0" t="n">
        <v>202406</v>
      </c>
      <c r="B93" s="0" t="n">
        <v>202406</v>
      </c>
      <c r="C93" s="37" t="s">
        <v>197</v>
      </c>
      <c r="D93" s="37" t="s">
        <v>255</v>
      </c>
      <c r="E93" s="0" t="n">
        <v>1</v>
      </c>
      <c r="F93" s="38" t="s">
        <v>70</v>
      </c>
      <c r="G93" s="37" t="s">
        <v>272</v>
      </c>
      <c r="H93" s="0" t="n">
        <v>2166098</v>
      </c>
      <c r="I93" s="0" t="n">
        <v>465754</v>
      </c>
      <c r="J93" s="0" t="n">
        <v>109317</v>
      </c>
    </row>
    <row r="94" customFormat="false" ht="15" hidden="false" customHeight="false" outlineLevel="0" collapsed="false">
      <c r="A94" s="0" t="n">
        <v>202406</v>
      </c>
      <c r="B94" s="0" t="n">
        <v>202406</v>
      </c>
      <c r="C94" s="37" t="s">
        <v>106</v>
      </c>
      <c r="D94" s="37" t="s">
        <v>273</v>
      </c>
      <c r="E94" s="0" t="n">
        <v>1</v>
      </c>
      <c r="F94" s="38" t="s">
        <v>70</v>
      </c>
      <c r="G94" s="37" t="s">
        <v>274</v>
      </c>
      <c r="H94" s="0" t="n">
        <v>892715</v>
      </c>
      <c r="I94" s="0" t="n">
        <v>190463</v>
      </c>
      <c r="J94" s="0" t="n">
        <v>13669</v>
      </c>
    </row>
    <row r="95" customFormat="false" ht="15" hidden="false" customHeight="false" outlineLevel="0" collapsed="false">
      <c r="A95" s="0" t="n">
        <v>202406</v>
      </c>
      <c r="B95" s="0" t="n">
        <v>202406</v>
      </c>
      <c r="C95" s="37" t="s">
        <v>124</v>
      </c>
      <c r="D95" s="37" t="s">
        <v>275</v>
      </c>
      <c r="E95" s="0" t="n">
        <v>1</v>
      </c>
      <c r="F95" s="38" t="s">
        <v>70</v>
      </c>
      <c r="G95" s="37" t="s">
        <v>276</v>
      </c>
      <c r="H95" s="0" t="n">
        <v>4649755</v>
      </c>
      <c r="I95" s="0" t="n">
        <v>745087</v>
      </c>
      <c r="J95" s="0" t="n">
        <v>154236</v>
      </c>
    </row>
    <row r="96" customFormat="false" ht="15" hidden="false" customHeight="false" outlineLevel="0" collapsed="false">
      <c r="A96" s="0" t="n">
        <v>202406</v>
      </c>
      <c r="B96" s="0" t="n">
        <v>202406</v>
      </c>
      <c r="C96" s="37" t="s">
        <v>115</v>
      </c>
      <c r="D96" s="37" t="s">
        <v>277</v>
      </c>
      <c r="E96" s="0" t="n">
        <v>1</v>
      </c>
      <c r="F96" s="38" t="s">
        <v>70</v>
      </c>
      <c r="G96" s="37" t="s">
        <v>278</v>
      </c>
      <c r="H96" s="0" t="n">
        <v>4040893</v>
      </c>
      <c r="I96" s="0" t="n">
        <v>1063085</v>
      </c>
      <c r="J96" s="0" t="n">
        <v>28358</v>
      </c>
    </row>
    <row r="97" customFormat="false" ht="15" hidden="false" customHeight="false" outlineLevel="0" collapsed="false">
      <c r="A97" s="0" t="n">
        <v>202406</v>
      </c>
      <c r="B97" s="0" t="n">
        <v>202406</v>
      </c>
      <c r="C97" s="37" t="s">
        <v>115</v>
      </c>
      <c r="D97" s="37" t="s">
        <v>269</v>
      </c>
      <c r="E97" s="0" t="n">
        <v>1</v>
      </c>
      <c r="F97" s="38" t="s">
        <v>70</v>
      </c>
      <c r="G97" s="37" t="s">
        <v>279</v>
      </c>
      <c r="H97" s="0" t="n">
        <v>1356435</v>
      </c>
      <c r="I97" s="0" t="n">
        <v>330213</v>
      </c>
      <c r="J97" s="0" t="n">
        <v>34500</v>
      </c>
    </row>
    <row r="98" customFormat="false" ht="15" hidden="false" customHeight="false" outlineLevel="0" collapsed="false">
      <c r="A98" s="0" t="n">
        <v>202406</v>
      </c>
      <c r="B98" s="0" t="n">
        <v>202406</v>
      </c>
      <c r="C98" s="37" t="s">
        <v>197</v>
      </c>
      <c r="D98" s="37" t="s">
        <v>280</v>
      </c>
      <c r="E98" s="0" t="n">
        <v>1</v>
      </c>
      <c r="F98" s="38" t="s">
        <v>70</v>
      </c>
      <c r="G98" s="37" t="s">
        <v>281</v>
      </c>
      <c r="H98" s="0" t="n">
        <v>4526594</v>
      </c>
      <c r="I98" s="0" t="n">
        <v>2004749</v>
      </c>
      <c r="J98" s="0" t="n">
        <v>149258</v>
      </c>
    </row>
    <row r="99" customFormat="false" ht="15" hidden="false" customHeight="false" outlineLevel="0" collapsed="false">
      <c r="A99" s="0" t="n">
        <v>202406</v>
      </c>
      <c r="B99" s="0" t="n">
        <v>202406</v>
      </c>
      <c r="C99" s="37" t="s">
        <v>158</v>
      </c>
      <c r="D99" s="37" t="s">
        <v>282</v>
      </c>
      <c r="E99" s="0" t="n">
        <v>1</v>
      </c>
      <c r="F99" s="38" t="s">
        <v>70</v>
      </c>
      <c r="G99" s="37" t="s">
        <v>283</v>
      </c>
      <c r="H99" s="0" t="n">
        <v>1873386</v>
      </c>
      <c r="I99" s="0" t="n">
        <v>358160</v>
      </c>
      <c r="J99" s="0" t="n">
        <v>-32149</v>
      </c>
    </row>
    <row r="100" customFormat="false" ht="15" hidden="false" customHeight="false" outlineLevel="0" collapsed="false">
      <c r="A100" s="0" t="n">
        <v>202406</v>
      </c>
      <c r="B100" s="0" t="n">
        <v>202406</v>
      </c>
      <c r="C100" s="37" t="s">
        <v>152</v>
      </c>
      <c r="D100" s="37" t="s">
        <v>284</v>
      </c>
      <c r="E100" s="0" t="n">
        <v>1</v>
      </c>
      <c r="F100" s="38" t="s">
        <v>70</v>
      </c>
      <c r="G100" s="37" t="s">
        <v>285</v>
      </c>
      <c r="H100" s="0" t="n">
        <v>481799</v>
      </c>
      <c r="I100" s="0" t="n">
        <v>40978</v>
      </c>
      <c r="J100" s="0" t="n">
        <v>9131</v>
      </c>
    </row>
    <row r="101" customFormat="false" ht="15" hidden="false" customHeight="false" outlineLevel="0" collapsed="false">
      <c r="A101" s="0" t="n">
        <v>202406</v>
      </c>
      <c r="B101" s="0" t="n">
        <v>202406</v>
      </c>
      <c r="C101" s="37" t="s">
        <v>95</v>
      </c>
      <c r="D101" s="37" t="s">
        <v>210</v>
      </c>
      <c r="E101" s="0" t="n">
        <v>1</v>
      </c>
      <c r="F101" s="38" t="s">
        <v>70</v>
      </c>
      <c r="G101" s="37" t="s">
        <v>286</v>
      </c>
      <c r="H101" s="0" t="n">
        <v>2650893</v>
      </c>
      <c r="I101" s="0" t="n">
        <v>1016842</v>
      </c>
      <c r="J101" s="0" t="n">
        <v>67604</v>
      </c>
    </row>
    <row r="102" customFormat="false" ht="15" hidden="false" customHeight="false" outlineLevel="0" collapsed="false">
      <c r="A102" s="0" t="n">
        <v>202406</v>
      </c>
      <c r="B102" s="0" t="n">
        <v>202406</v>
      </c>
      <c r="C102" s="37" t="s">
        <v>136</v>
      </c>
      <c r="D102" s="37" t="s">
        <v>223</v>
      </c>
      <c r="E102" s="0" t="n">
        <v>1</v>
      </c>
      <c r="F102" s="38" t="s">
        <v>70</v>
      </c>
      <c r="G102" s="37" t="s">
        <v>287</v>
      </c>
      <c r="H102" s="0" t="n">
        <v>1407834</v>
      </c>
      <c r="I102" s="0" t="n">
        <v>765279</v>
      </c>
      <c r="J102" s="0" t="n">
        <v>118344</v>
      </c>
    </row>
    <row r="103" customFormat="false" ht="15" hidden="false" customHeight="false" outlineLevel="0" collapsed="false">
      <c r="A103" s="0" t="n">
        <v>202406</v>
      </c>
      <c r="B103" s="0" t="n">
        <v>202406</v>
      </c>
      <c r="C103" s="37" t="s">
        <v>152</v>
      </c>
      <c r="D103" s="37" t="s">
        <v>288</v>
      </c>
      <c r="E103" s="0" t="n">
        <v>1</v>
      </c>
      <c r="F103" s="38" t="s">
        <v>70</v>
      </c>
      <c r="G103" s="37" t="s">
        <v>289</v>
      </c>
      <c r="H103" s="0" t="n">
        <v>1353808</v>
      </c>
      <c r="I103" s="0" t="n">
        <v>491057</v>
      </c>
      <c r="J103" s="0" t="n">
        <v>2356</v>
      </c>
    </row>
    <row r="104" customFormat="false" ht="15" hidden="false" customHeight="false" outlineLevel="0" collapsed="false">
      <c r="A104" s="0" t="n">
        <v>202406</v>
      </c>
      <c r="B104" s="0" t="n">
        <v>202406</v>
      </c>
      <c r="C104" s="37" t="s">
        <v>112</v>
      </c>
      <c r="D104" s="37" t="s">
        <v>290</v>
      </c>
      <c r="E104" s="0" t="n">
        <v>1</v>
      </c>
      <c r="F104" s="38" t="s">
        <v>70</v>
      </c>
      <c r="G104" s="37" t="s">
        <v>291</v>
      </c>
      <c r="H104" s="0" t="n">
        <v>8073192</v>
      </c>
      <c r="I104" s="0" t="n">
        <v>2851766</v>
      </c>
      <c r="J104" s="0" t="n">
        <v>181132</v>
      </c>
    </row>
    <row r="105" customFormat="false" ht="15" hidden="false" customHeight="false" outlineLevel="0" collapsed="false">
      <c r="A105" s="0" t="n">
        <v>202406</v>
      </c>
      <c r="B105" s="0" t="n">
        <v>202406</v>
      </c>
      <c r="C105" s="37" t="s">
        <v>106</v>
      </c>
      <c r="D105" s="37" t="s">
        <v>292</v>
      </c>
      <c r="E105" s="0" t="n">
        <v>1</v>
      </c>
      <c r="F105" s="38" t="s">
        <v>70</v>
      </c>
      <c r="G105" s="37" t="s">
        <v>293</v>
      </c>
      <c r="H105" s="0" t="n">
        <v>66273</v>
      </c>
      <c r="I105" s="0" t="n">
        <v>11745</v>
      </c>
      <c r="J105" s="0" t="n">
        <v>-79</v>
      </c>
    </row>
    <row r="106" customFormat="false" ht="15" hidden="false" customHeight="false" outlineLevel="0" collapsed="false">
      <c r="A106" s="0" t="n">
        <v>202406</v>
      </c>
      <c r="B106" s="0" t="n">
        <v>202406</v>
      </c>
      <c r="C106" s="37" t="s">
        <v>136</v>
      </c>
      <c r="D106" s="37" t="s">
        <v>294</v>
      </c>
      <c r="E106" s="0" t="n">
        <v>1</v>
      </c>
      <c r="F106" s="38" t="s">
        <v>70</v>
      </c>
      <c r="G106" s="37" t="s">
        <v>295</v>
      </c>
      <c r="H106" s="0" t="n">
        <v>239562</v>
      </c>
      <c r="I106" s="0" t="n">
        <v>52796</v>
      </c>
      <c r="J106" s="0" t="n">
        <v>10749</v>
      </c>
    </row>
    <row r="107" customFormat="false" ht="15" hidden="false" customHeight="false" outlineLevel="0" collapsed="false">
      <c r="A107" s="0" t="n">
        <v>202406</v>
      </c>
      <c r="B107" s="0" t="n">
        <v>202406</v>
      </c>
      <c r="C107" s="37" t="s">
        <v>101</v>
      </c>
      <c r="D107" s="37" t="s">
        <v>296</v>
      </c>
      <c r="E107" s="0" t="n">
        <v>1</v>
      </c>
      <c r="F107" s="38" t="s">
        <v>70</v>
      </c>
      <c r="G107" s="37" t="s">
        <v>297</v>
      </c>
      <c r="H107" s="0" t="n">
        <v>292183</v>
      </c>
      <c r="I107" s="0" t="n">
        <v>145551</v>
      </c>
      <c r="J107" s="0" t="n">
        <v>16177</v>
      </c>
    </row>
    <row r="108" customFormat="false" ht="15" hidden="false" customHeight="false" outlineLevel="0" collapsed="false">
      <c r="A108" s="0" t="n">
        <v>202406</v>
      </c>
      <c r="B108" s="0" t="n">
        <v>202406</v>
      </c>
      <c r="C108" s="37" t="s">
        <v>149</v>
      </c>
      <c r="D108" s="37" t="s">
        <v>298</v>
      </c>
      <c r="E108" s="0" t="n">
        <v>1</v>
      </c>
      <c r="F108" s="38" t="s">
        <v>70</v>
      </c>
      <c r="G108" s="37" t="s">
        <v>299</v>
      </c>
      <c r="H108" s="0" t="n">
        <v>702928</v>
      </c>
      <c r="I108" s="0" t="n">
        <v>107794</v>
      </c>
      <c r="J108" s="0" t="n">
        <v>12580</v>
      </c>
    </row>
    <row r="109" customFormat="false" ht="15" hidden="false" customHeight="false" outlineLevel="0" collapsed="false">
      <c r="A109" s="0" t="n">
        <v>202406</v>
      </c>
      <c r="B109" s="0" t="n">
        <v>202406</v>
      </c>
      <c r="C109" s="37" t="s">
        <v>184</v>
      </c>
      <c r="D109" s="37" t="s">
        <v>300</v>
      </c>
      <c r="E109" s="0" t="n">
        <v>1</v>
      </c>
      <c r="F109" s="38" t="s">
        <v>70</v>
      </c>
      <c r="G109" s="37" t="s">
        <v>301</v>
      </c>
      <c r="H109" s="0" t="n">
        <v>851948</v>
      </c>
      <c r="I109" s="0" t="n">
        <v>162709</v>
      </c>
      <c r="J109" s="0" t="n">
        <v>35116</v>
      </c>
    </row>
    <row r="110" customFormat="false" ht="15" hidden="false" customHeight="false" outlineLevel="0" collapsed="false">
      <c r="A110" s="0" t="n">
        <v>202406</v>
      </c>
      <c r="B110" s="0" t="n">
        <v>202406</v>
      </c>
      <c r="C110" s="37" t="s">
        <v>136</v>
      </c>
      <c r="D110" s="37" t="s">
        <v>298</v>
      </c>
      <c r="E110" s="0" t="n">
        <v>1</v>
      </c>
      <c r="F110" s="38" t="s">
        <v>70</v>
      </c>
      <c r="G110" s="37" t="s">
        <v>302</v>
      </c>
      <c r="H110" s="0" t="n">
        <v>197611</v>
      </c>
      <c r="I110" s="0" t="n">
        <v>56570</v>
      </c>
      <c r="J110" s="0" t="n">
        <v>11067</v>
      </c>
    </row>
    <row r="111" customFormat="false" ht="15" hidden="false" customHeight="false" outlineLevel="0" collapsed="false">
      <c r="A111" s="0" t="n">
        <v>202406</v>
      </c>
      <c r="B111" s="0" t="n">
        <v>202406</v>
      </c>
      <c r="C111" s="37" t="s">
        <v>149</v>
      </c>
      <c r="D111" s="37" t="s">
        <v>303</v>
      </c>
      <c r="E111" s="0" t="n">
        <v>1</v>
      </c>
      <c r="F111" s="38" t="s">
        <v>70</v>
      </c>
      <c r="G111" s="37" t="s">
        <v>304</v>
      </c>
      <c r="H111" s="0" t="n">
        <v>366813</v>
      </c>
      <c r="I111" s="0" t="n">
        <v>95650</v>
      </c>
      <c r="J111" s="0" t="n">
        <v>14972</v>
      </c>
    </row>
    <row r="112" customFormat="false" ht="15" hidden="false" customHeight="false" outlineLevel="0" collapsed="false">
      <c r="A112" s="0" t="n">
        <v>202406</v>
      </c>
      <c r="B112" s="0" t="n">
        <v>202406</v>
      </c>
      <c r="C112" s="37" t="s">
        <v>106</v>
      </c>
      <c r="D112" s="37" t="s">
        <v>107</v>
      </c>
      <c r="E112" s="0" t="n">
        <v>1</v>
      </c>
      <c r="F112" s="38" t="s">
        <v>70</v>
      </c>
      <c r="G112" s="37" t="s">
        <v>305</v>
      </c>
      <c r="H112" s="0" t="n">
        <v>322595</v>
      </c>
      <c r="I112" s="0" t="n">
        <v>81900</v>
      </c>
      <c r="J112" s="0" t="n">
        <v>-5092</v>
      </c>
    </row>
    <row r="113" customFormat="false" ht="15" hidden="false" customHeight="false" outlineLevel="0" collapsed="false">
      <c r="A113" s="0" t="n">
        <v>202406</v>
      </c>
      <c r="B113" s="0" t="n">
        <v>202406</v>
      </c>
      <c r="C113" s="37" t="s">
        <v>124</v>
      </c>
      <c r="D113" s="37" t="s">
        <v>306</v>
      </c>
      <c r="E113" s="0" t="n">
        <v>1</v>
      </c>
      <c r="F113" s="38" t="s">
        <v>70</v>
      </c>
      <c r="G113" s="37" t="s">
        <v>307</v>
      </c>
      <c r="H113" s="0" t="n">
        <v>21623395</v>
      </c>
      <c r="I113" s="0" t="n">
        <v>1494131</v>
      </c>
      <c r="J113" s="0" t="n">
        <v>15587</v>
      </c>
    </row>
    <row r="114" customFormat="false" ht="15" hidden="false" customHeight="false" outlineLevel="0" collapsed="false">
      <c r="A114" s="0" t="n">
        <v>202406</v>
      </c>
      <c r="B114" s="0" t="n">
        <v>202406</v>
      </c>
      <c r="C114" s="37" t="s">
        <v>115</v>
      </c>
      <c r="D114" s="37" t="s">
        <v>308</v>
      </c>
      <c r="E114" s="0" t="n">
        <v>1</v>
      </c>
      <c r="F114" s="38" t="s">
        <v>70</v>
      </c>
      <c r="G114" s="37" t="s">
        <v>309</v>
      </c>
      <c r="H114" s="0" t="n">
        <v>10538241</v>
      </c>
      <c r="I114" s="0" t="n">
        <v>3842129</v>
      </c>
      <c r="J114" s="0" t="n">
        <v>-78336</v>
      </c>
    </row>
    <row r="115" customFormat="false" ht="15" hidden="false" customHeight="false" outlineLevel="0" collapsed="false">
      <c r="A115" s="0" t="n">
        <v>202406</v>
      </c>
      <c r="B115" s="0" t="n">
        <v>202406</v>
      </c>
      <c r="C115" s="37" t="s">
        <v>178</v>
      </c>
      <c r="D115" s="37" t="s">
        <v>308</v>
      </c>
      <c r="E115" s="0" t="n">
        <v>1</v>
      </c>
      <c r="F115" s="38" t="s">
        <v>70</v>
      </c>
      <c r="G115" s="37" t="s">
        <v>310</v>
      </c>
      <c r="H115" s="0" t="n">
        <v>703410</v>
      </c>
      <c r="I115" s="0" t="n">
        <v>145225</v>
      </c>
      <c r="J115" s="0" t="n">
        <v>22184</v>
      </c>
    </row>
    <row r="116" customFormat="false" ht="15" hidden="false" customHeight="false" outlineLevel="0" collapsed="false">
      <c r="A116" s="0" t="n">
        <v>202406</v>
      </c>
      <c r="B116" s="0" t="n">
        <v>202406</v>
      </c>
      <c r="C116" s="37" t="s">
        <v>109</v>
      </c>
      <c r="D116" s="37" t="s">
        <v>311</v>
      </c>
      <c r="E116" s="0" t="n">
        <v>1</v>
      </c>
      <c r="F116" s="38" t="s">
        <v>70</v>
      </c>
      <c r="G116" s="37" t="s">
        <v>312</v>
      </c>
      <c r="H116" s="0" t="n">
        <v>749136</v>
      </c>
      <c r="I116" s="0" t="n">
        <v>183169</v>
      </c>
      <c r="J116" s="0" t="n">
        <v>17779</v>
      </c>
    </row>
    <row r="117" customFormat="false" ht="15" hidden="false" customHeight="false" outlineLevel="0" collapsed="false">
      <c r="A117" s="0" t="n">
        <v>202406</v>
      </c>
      <c r="B117" s="0" t="n">
        <v>202406</v>
      </c>
      <c r="C117" s="37" t="s">
        <v>178</v>
      </c>
      <c r="D117" s="37" t="s">
        <v>203</v>
      </c>
      <c r="E117" s="0" t="n">
        <v>1</v>
      </c>
      <c r="F117" s="38" t="s">
        <v>70</v>
      </c>
      <c r="G117" s="37" t="s">
        <v>313</v>
      </c>
      <c r="H117" s="0" t="n">
        <v>325837</v>
      </c>
      <c r="I117" s="0" t="n">
        <v>151607</v>
      </c>
      <c r="J117" s="0" t="n">
        <v>-8953</v>
      </c>
    </row>
    <row r="118" customFormat="false" ht="15" hidden="false" customHeight="false" outlineLevel="0" collapsed="false">
      <c r="A118" s="0" t="n">
        <v>202406</v>
      </c>
      <c r="B118" s="0" t="n">
        <v>202406</v>
      </c>
      <c r="C118" s="37" t="s">
        <v>152</v>
      </c>
      <c r="D118" s="37" t="s">
        <v>314</v>
      </c>
      <c r="E118" s="0" t="n">
        <v>1</v>
      </c>
      <c r="F118" s="38" t="s">
        <v>70</v>
      </c>
      <c r="G118" s="37" t="s">
        <v>315</v>
      </c>
      <c r="H118" s="0" t="n">
        <v>103611</v>
      </c>
      <c r="I118" s="0" t="n">
        <v>41055</v>
      </c>
      <c r="J118" s="0" t="n">
        <v>2509</v>
      </c>
    </row>
    <row r="119" customFormat="false" ht="15" hidden="false" customHeight="false" outlineLevel="0" collapsed="false">
      <c r="A119" s="0" t="n">
        <v>202406</v>
      </c>
      <c r="B119" s="0" t="n">
        <v>202406</v>
      </c>
      <c r="C119" s="37" t="s">
        <v>152</v>
      </c>
      <c r="D119" s="37" t="s">
        <v>159</v>
      </c>
      <c r="E119" s="0" t="n">
        <v>1</v>
      </c>
      <c r="F119" s="38" t="s">
        <v>70</v>
      </c>
      <c r="G119" s="37" t="s">
        <v>316</v>
      </c>
      <c r="H119" s="0" t="n">
        <v>818753</v>
      </c>
      <c r="I119" s="0" t="n">
        <v>202384</v>
      </c>
      <c r="J119" s="0" t="n">
        <v>-14048</v>
      </c>
    </row>
    <row r="120" customFormat="false" ht="15" hidden="false" customHeight="false" outlineLevel="0" collapsed="false">
      <c r="A120" s="0" t="n">
        <v>202406</v>
      </c>
      <c r="B120" s="0" t="n">
        <v>202406</v>
      </c>
      <c r="C120" s="37" t="s">
        <v>184</v>
      </c>
      <c r="D120" s="37" t="s">
        <v>218</v>
      </c>
      <c r="E120" s="0" t="n">
        <v>1</v>
      </c>
      <c r="F120" s="38" t="s">
        <v>70</v>
      </c>
      <c r="G120" s="37" t="s">
        <v>317</v>
      </c>
      <c r="H120" s="0" t="n">
        <v>344673</v>
      </c>
      <c r="I120" s="0" t="n">
        <v>107374</v>
      </c>
      <c r="J120" s="0" t="n">
        <v>8019</v>
      </c>
    </row>
    <row r="121" customFormat="false" ht="15" hidden="false" customHeight="false" outlineLevel="0" collapsed="false">
      <c r="A121" s="0" t="n">
        <v>202406</v>
      </c>
      <c r="B121" s="0" t="n">
        <v>202406</v>
      </c>
      <c r="C121" s="37" t="s">
        <v>109</v>
      </c>
      <c r="D121" s="37" t="s">
        <v>318</v>
      </c>
      <c r="E121" s="0" t="n">
        <v>1</v>
      </c>
      <c r="F121" s="38" t="s">
        <v>70</v>
      </c>
      <c r="G121" s="37" t="s">
        <v>319</v>
      </c>
      <c r="H121" s="0" t="n">
        <v>1218092</v>
      </c>
      <c r="I121" s="0" t="n">
        <v>205604</v>
      </c>
      <c r="J121" s="0" t="n">
        <v>-17587</v>
      </c>
    </row>
    <row r="122" customFormat="false" ht="15" hidden="false" customHeight="false" outlineLevel="0" collapsed="false">
      <c r="A122" s="0" t="n">
        <v>202406</v>
      </c>
      <c r="B122" s="0" t="n">
        <v>202406</v>
      </c>
      <c r="C122" s="37" t="s">
        <v>184</v>
      </c>
      <c r="D122" s="37" t="s">
        <v>320</v>
      </c>
      <c r="E122" s="0" t="n">
        <v>1</v>
      </c>
      <c r="F122" s="38" t="s">
        <v>70</v>
      </c>
      <c r="G122" s="37" t="s">
        <v>321</v>
      </c>
      <c r="H122" s="0" t="n">
        <v>227041</v>
      </c>
      <c r="I122" s="0" t="n">
        <v>64320</v>
      </c>
      <c r="J122" s="0" t="n">
        <v>8547</v>
      </c>
    </row>
    <row r="123" customFormat="false" ht="15" hidden="false" customHeight="false" outlineLevel="0" collapsed="false">
      <c r="A123" s="0" t="n">
        <v>202406</v>
      </c>
      <c r="B123" s="0" t="n">
        <v>202406</v>
      </c>
      <c r="C123" s="37" t="s">
        <v>124</v>
      </c>
      <c r="D123" s="37" t="s">
        <v>282</v>
      </c>
      <c r="E123" s="0" t="n">
        <v>1</v>
      </c>
      <c r="F123" s="38" t="s">
        <v>70</v>
      </c>
      <c r="G123" s="37" t="s">
        <v>322</v>
      </c>
      <c r="H123" s="0" t="n">
        <v>541961</v>
      </c>
      <c r="I123" s="0" t="n">
        <v>115922</v>
      </c>
      <c r="J123" s="0" t="n">
        <v>13655</v>
      </c>
    </row>
    <row r="124" customFormat="false" ht="15" hidden="false" customHeight="false" outlineLevel="0" collapsed="false">
      <c r="A124" s="0" t="n">
        <v>202406</v>
      </c>
      <c r="B124" s="0" t="n">
        <v>202406</v>
      </c>
      <c r="C124" s="37" t="s">
        <v>112</v>
      </c>
      <c r="D124" s="37" t="s">
        <v>96</v>
      </c>
      <c r="E124" s="0" t="n">
        <v>1</v>
      </c>
      <c r="F124" s="38" t="s">
        <v>70</v>
      </c>
      <c r="G124" s="37" t="s">
        <v>323</v>
      </c>
      <c r="H124" s="0" t="n">
        <v>1153271</v>
      </c>
      <c r="I124" s="0" t="n">
        <v>145907</v>
      </c>
      <c r="J124" s="0" t="n">
        <v>39511</v>
      </c>
    </row>
    <row r="125" customFormat="false" ht="15" hidden="false" customHeight="false" outlineLevel="0" collapsed="false">
      <c r="A125" s="0" t="n">
        <v>202406</v>
      </c>
      <c r="B125" s="0" t="n">
        <v>202406</v>
      </c>
      <c r="C125" s="37" t="s">
        <v>152</v>
      </c>
      <c r="D125" s="37" t="s">
        <v>324</v>
      </c>
      <c r="E125" s="0" t="n">
        <v>1</v>
      </c>
      <c r="F125" s="38" t="s">
        <v>70</v>
      </c>
      <c r="G125" s="37" t="s">
        <v>325</v>
      </c>
      <c r="H125" s="0" t="n">
        <v>1802340</v>
      </c>
      <c r="I125" s="0" t="n">
        <v>500020</v>
      </c>
      <c r="J125" s="0" t="n">
        <v>82397</v>
      </c>
    </row>
    <row r="126" customFormat="false" ht="15" hidden="false" customHeight="false" outlineLevel="0" collapsed="false">
      <c r="A126" s="0" t="n">
        <v>202406</v>
      </c>
      <c r="B126" s="0" t="n">
        <v>202406</v>
      </c>
      <c r="C126" s="37" t="s">
        <v>112</v>
      </c>
      <c r="D126" s="37" t="s">
        <v>326</v>
      </c>
      <c r="E126" s="0" t="n">
        <v>1</v>
      </c>
      <c r="F126" s="38" t="s">
        <v>70</v>
      </c>
      <c r="G126" s="37" t="s">
        <v>327</v>
      </c>
      <c r="H126" s="0" t="n">
        <v>2062566</v>
      </c>
      <c r="I126" s="0" t="n">
        <v>320908</v>
      </c>
      <c r="J126" s="0" t="n">
        <v>12101</v>
      </c>
    </row>
    <row r="127" customFormat="false" ht="15" hidden="false" customHeight="false" outlineLevel="0" collapsed="false">
      <c r="A127" s="0" t="n">
        <v>202406</v>
      </c>
      <c r="B127" s="0" t="n">
        <v>202406</v>
      </c>
      <c r="C127" s="37" t="s">
        <v>152</v>
      </c>
      <c r="D127" s="37" t="s">
        <v>328</v>
      </c>
      <c r="E127" s="0" t="n">
        <v>1</v>
      </c>
      <c r="F127" s="38" t="s">
        <v>70</v>
      </c>
      <c r="G127" s="37" t="s">
        <v>329</v>
      </c>
      <c r="H127" s="0" t="n">
        <v>253230</v>
      </c>
      <c r="I127" s="0" t="n">
        <v>28831</v>
      </c>
      <c r="J127" s="0" t="n">
        <v>4665</v>
      </c>
    </row>
    <row r="128" customFormat="false" ht="15" hidden="false" customHeight="false" outlineLevel="0" collapsed="false">
      <c r="A128" s="0" t="n">
        <v>202406</v>
      </c>
      <c r="B128" s="0" t="n">
        <v>202406</v>
      </c>
      <c r="C128" s="37" t="s">
        <v>95</v>
      </c>
      <c r="D128" s="37" t="s">
        <v>330</v>
      </c>
      <c r="E128" s="0" t="n">
        <v>1</v>
      </c>
      <c r="F128" s="38" t="s">
        <v>70</v>
      </c>
      <c r="G128" s="37" t="s">
        <v>331</v>
      </c>
      <c r="H128" s="0" t="n">
        <v>3636450</v>
      </c>
      <c r="I128" s="0" t="n">
        <v>556098</v>
      </c>
      <c r="J128" s="0" t="n">
        <v>-33236</v>
      </c>
    </row>
    <row r="129" customFormat="false" ht="15" hidden="false" customHeight="false" outlineLevel="0" collapsed="false">
      <c r="A129" s="0" t="n">
        <v>202406</v>
      </c>
      <c r="B129" s="0" t="n">
        <v>202406</v>
      </c>
      <c r="C129" s="37" t="s">
        <v>106</v>
      </c>
      <c r="D129" s="37" t="s">
        <v>332</v>
      </c>
      <c r="E129" s="0" t="n">
        <v>1</v>
      </c>
      <c r="F129" s="38" t="s">
        <v>70</v>
      </c>
      <c r="G129" s="37" t="s">
        <v>333</v>
      </c>
      <c r="H129" s="0" t="n">
        <v>401189</v>
      </c>
      <c r="I129" s="0" t="n">
        <v>84274</v>
      </c>
      <c r="J129" s="0" t="n">
        <v>-1369</v>
      </c>
    </row>
    <row r="130" customFormat="false" ht="15" hidden="false" customHeight="false" outlineLevel="0" collapsed="false">
      <c r="A130" s="0" t="n">
        <v>202406</v>
      </c>
      <c r="B130" s="0" t="n">
        <v>202406</v>
      </c>
      <c r="C130" s="37" t="s">
        <v>95</v>
      </c>
      <c r="D130" s="37" t="s">
        <v>334</v>
      </c>
      <c r="E130" s="0" t="n">
        <v>1</v>
      </c>
      <c r="F130" s="38" t="s">
        <v>70</v>
      </c>
      <c r="G130" s="37" t="s">
        <v>335</v>
      </c>
      <c r="H130" s="0" t="n">
        <v>2595192</v>
      </c>
      <c r="I130" s="0" t="n">
        <v>290790</v>
      </c>
      <c r="J130" s="0" t="n">
        <v>32951</v>
      </c>
    </row>
    <row r="131" customFormat="false" ht="15" hidden="false" customHeight="false" outlineLevel="0" collapsed="false">
      <c r="A131" s="0" t="n">
        <v>202406</v>
      </c>
      <c r="B131" s="0" t="n">
        <v>202406</v>
      </c>
      <c r="C131" s="37" t="s">
        <v>149</v>
      </c>
      <c r="D131" s="37" t="s">
        <v>243</v>
      </c>
      <c r="E131" s="0" t="n">
        <v>1</v>
      </c>
      <c r="F131" s="38" t="s">
        <v>70</v>
      </c>
      <c r="G131" s="37" t="s">
        <v>336</v>
      </c>
      <c r="H131" s="0" t="n">
        <v>1264620</v>
      </c>
      <c r="I131" s="0" t="n">
        <v>199285</v>
      </c>
      <c r="J131" s="0" t="n">
        <v>-27068</v>
      </c>
    </row>
    <row r="132" customFormat="false" ht="15" hidden="false" customHeight="false" outlineLevel="0" collapsed="false">
      <c r="A132" s="0" t="n">
        <v>202406</v>
      </c>
      <c r="B132" s="0" t="n">
        <v>202406</v>
      </c>
      <c r="C132" s="37" t="s">
        <v>115</v>
      </c>
      <c r="D132" s="37" t="s">
        <v>200</v>
      </c>
      <c r="E132" s="0" t="n">
        <v>1</v>
      </c>
      <c r="F132" s="38" t="s">
        <v>70</v>
      </c>
      <c r="G132" s="37" t="s">
        <v>337</v>
      </c>
      <c r="H132" s="0" t="n">
        <v>260977</v>
      </c>
      <c r="I132" s="0" t="n">
        <v>91915</v>
      </c>
      <c r="J132" s="0" t="n">
        <v>7012</v>
      </c>
    </row>
    <row r="133" customFormat="false" ht="15" hidden="false" customHeight="false" outlineLevel="0" collapsed="false">
      <c r="A133" s="0" t="n">
        <v>202406</v>
      </c>
      <c r="B133" s="0" t="n">
        <v>202406</v>
      </c>
      <c r="C133" s="37" t="s">
        <v>106</v>
      </c>
      <c r="D133" s="37" t="s">
        <v>104</v>
      </c>
      <c r="E133" s="0" t="n">
        <v>1</v>
      </c>
      <c r="F133" s="38" t="s">
        <v>70</v>
      </c>
      <c r="G133" s="37" t="s">
        <v>338</v>
      </c>
      <c r="H133" s="0" t="n">
        <v>729201</v>
      </c>
      <c r="I133" s="0" t="n">
        <v>233086</v>
      </c>
      <c r="J133" s="0" t="n">
        <v>-5134</v>
      </c>
    </row>
    <row r="134" customFormat="false" ht="15" hidden="false" customHeight="false" outlineLevel="0" collapsed="false">
      <c r="A134" s="0" t="n">
        <v>202406</v>
      </c>
      <c r="B134" s="0" t="n">
        <v>202406</v>
      </c>
      <c r="C134" s="37" t="s">
        <v>184</v>
      </c>
      <c r="D134" s="37" t="s">
        <v>339</v>
      </c>
      <c r="E134" s="0" t="n">
        <v>1</v>
      </c>
      <c r="F134" s="38" t="s">
        <v>70</v>
      </c>
      <c r="G134" s="37" t="s">
        <v>340</v>
      </c>
      <c r="H134" s="0" t="n">
        <v>1770306</v>
      </c>
      <c r="I134" s="0" t="n">
        <v>473122</v>
      </c>
      <c r="J134" s="0" t="n">
        <v>42643</v>
      </c>
    </row>
    <row r="135" customFormat="false" ht="15" hidden="false" customHeight="false" outlineLevel="0" collapsed="false">
      <c r="A135" s="0" t="n">
        <v>202406</v>
      </c>
      <c r="B135" s="0" t="n">
        <v>202406</v>
      </c>
      <c r="C135" s="37" t="s">
        <v>112</v>
      </c>
      <c r="D135" s="37" t="s">
        <v>341</v>
      </c>
      <c r="E135" s="0" t="n">
        <v>1</v>
      </c>
      <c r="F135" s="38" t="s">
        <v>70</v>
      </c>
      <c r="G135" s="37" t="s">
        <v>342</v>
      </c>
      <c r="H135" s="0" t="n">
        <v>1672760</v>
      </c>
      <c r="I135" s="0" t="n">
        <v>408945</v>
      </c>
      <c r="J135" s="0" t="n">
        <v>-11358</v>
      </c>
    </row>
    <row r="136" customFormat="false" ht="15" hidden="false" customHeight="false" outlineLevel="0" collapsed="false">
      <c r="A136" s="0" t="n">
        <v>202406</v>
      </c>
      <c r="B136" s="0" t="n">
        <v>202406</v>
      </c>
      <c r="C136" s="37" t="s">
        <v>101</v>
      </c>
      <c r="D136" s="37" t="s">
        <v>200</v>
      </c>
      <c r="E136" s="0" t="n">
        <v>1</v>
      </c>
      <c r="F136" s="38" t="s">
        <v>70</v>
      </c>
      <c r="G136" s="37" t="s">
        <v>343</v>
      </c>
      <c r="H136" s="0" t="n">
        <v>925043</v>
      </c>
      <c r="I136" s="0" t="n">
        <v>340863</v>
      </c>
      <c r="J136" s="0" t="n">
        <v>41730</v>
      </c>
    </row>
    <row r="137" customFormat="false" ht="15" hidden="false" customHeight="false" outlineLevel="0" collapsed="false">
      <c r="A137" s="0" t="n">
        <v>202406</v>
      </c>
      <c r="B137" s="0" t="n">
        <v>202406</v>
      </c>
      <c r="C137" s="37" t="s">
        <v>109</v>
      </c>
      <c r="D137" s="37" t="s">
        <v>191</v>
      </c>
      <c r="E137" s="0" t="n">
        <v>1</v>
      </c>
      <c r="F137" s="38" t="s">
        <v>70</v>
      </c>
      <c r="G137" s="37" t="s">
        <v>344</v>
      </c>
      <c r="H137" s="0" t="n">
        <v>6986375</v>
      </c>
      <c r="I137" s="0" t="n">
        <v>992180</v>
      </c>
      <c r="J137" s="0" t="n">
        <v>81292</v>
      </c>
    </row>
    <row r="138" customFormat="false" ht="15" hidden="false" customHeight="false" outlineLevel="0" collapsed="false">
      <c r="A138" s="0" t="n">
        <v>202406</v>
      </c>
      <c r="B138" s="0" t="n">
        <v>202406</v>
      </c>
      <c r="C138" s="37" t="s">
        <v>115</v>
      </c>
      <c r="D138" s="37" t="s">
        <v>110</v>
      </c>
      <c r="E138" s="0" t="n">
        <v>1</v>
      </c>
      <c r="F138" s="38" t="s">
        <v>70</v>
      </c>
      <c r="G138" s="37" t="s">
        <v>345</v>
      </c>
      <c r="H138" s="0" t="n">
        <v>3457565</v>
      </c>
      <c r="I138" s="0" t="n">
        <v>713500</v>
      </c>
      <c r="J138" s="0" t="n">
        <v>156996</v>
      </c>
    </row>
    <row r="139" customFormat="false" ht="15" hidden="false" customHeight="false" outlineLevel="0" collapsed="false">
      <c r="A139" s="0" t="n">
        <v>202406</v>
      </c>
      <c r="B139" s="0" t="n">
        <v>202406</v>
      </c>
      <c r="C139" s="37" t="s">
        <v>149</v>
      </c>
      <c r="D139" s="37" t="s">
        <v>104</v>
      </c>
      <c r="E139" s="0" t="n">
        <v>1</v>
      </c>
      <c r="F139" s="38" t="s">
        <v>70</v>
      </c>
      <c r="G139" s="37" t="s">
        <v>346</v>
      </c>
      <c r="H139" s="0" t="n">
        <v>906056</v>
      </c>
      <c r="I139" s="0" t="n">
        <v>128744</v>
      </c>
      <c r="J139" s="0" t="n">
        <v>10386</v>
      </c>
    </row>
    <row r="140" customFormat="false" ht="15" hidden="false" customHeight="false" outlineLevel="0" collapsed="false">
      <c r="A140" s="0" t="n">
        <v>202406</v>
      </c>
      <c r="B140" s="0" t="n">
        <v>202406</v>
      </c>
      <c r="C140" s="37" t="s">
        <v>124</v>
      </c>
      <c r="D140" s="37" t="s">
        <v>277</v>
      </c>
      <c r="E140" s="0" t="n">
        <v>1</v>
      </c>
      <c r="F140" s="38" t="s">
        <v>70</v>
      </c>
      <c r="G140" s="37" t="s">
        <v>347</v>
      </c>
      <c r="H140" s="0" t="n">
        <v>2933639</v>
      </c>
      <c r="I140" s="0" t="n">
        <v>1673932</v>
      </c>
      <c r="J140" s="0" t="n">
        <v>5249</v>
      </c>
    </row>
    <row r="141" customFormat="false" ht="15" hidden="false" customHeight="false" outlineLevel="0" collapsed="false">
      <c r="A141" s="0" t="n">
        <v>202406</v>
      </c>
      <c r="B141" s="0" t="n">
        <v>202406</v>
      </c>
      <c r="C141" s="37" t="s">
        <v>124</v>
      </c>
      <c r="D141" s="37" t="s">
        <v>145</v>
      </c>
      <c r="E141" s="0" t="n">
        <v>1</v>
      </c>
      <c r="F141" s="38" t="s">
        <v>70</v>
      </c>
      <c r="G141" s="37" t="s">
        <v>348</v>
      </c>
      <c r="H141" s="0" t="n">
        <v>8724713</v>
      </c>
      <c r="I141" s="0" t="n">
        <v>988202</v>
      </c>
      <c r="J141" s="0" t="n">
        <v>54659</v>
      </c>
    </row>
    <row r="142" customFormat="false" ht="15" hidden="false" customHeight="false" outlineLevel="0" collapsed="false">
      <c r="A142" s="0" t="n">
        <v>202406</v>
      </c>
      <c r="B142" s="0" t="n">
        <v>202406</v>
      </c>
      <c r="C142" s="37" t="s">
        <v>136</v>
      </c>
      <c r="D142" s="37" t="s">
        <v>328</v>
      </c>
      <c r="E142" s="0" t="n">
        <v>1</v>
      </c>
      <c r="F142" s="38" t="s">
        <v>70</v>
      </c>
      <c r="G142" s="37" t="s">
        <v>349</v>
      </c>
      <c r="H142" s="0" t="n">
        <v>13057950</v>
      </c>
      <c r="I142" s="0" t="n">
        <v>2069214</v>
      </c>
      <c r="J142" s="0" t="n">
        <v>-112614</v>
      </c>
    </row>
    <row r="143" customFormat="false" ht="15" hidden="false" customHeight="false" outlineLevel="0" collapsed="false">
      <c r="A143" s="0" t="n">
        <v>202406</v>
      </c>
      <c r="B143" s="0" t="n">
        <v>202406</v>
      </c>
      <c r="C143" s="37" t="s">
        <v>152</v>
      </c>
      <c r="D143" s="37" t="s">
        <v>350</v>
      </c>
      <c r="E143" s="0" t="n">
        <v>1</v>
      </c>
      <c r="F143" s="38" t="s">
        <v>70</v>
      </c>
      <c r="G143" s="37" t="s">
        <v>351</v>
      </c>
      <c r="H143" s="0" t="n">
        <v>239702</v>
      </c>
      <c r="I143" s="0" t="n">
        <v>60716</v>
      </c>
      <c r="J143" s="0" t="n">
        <v>7323</v>
      </c>
    </row>
    <row r="144" customFormat="false" ht="15" hidden="false" customHeight="false" outlineLevel="0" collapsed="false">
      <c r="A144" s="0" t="n">
        <v>202406</v>
      </c>
      <c r="B144" s="0" t="n">
        <v>202406</v>
      </c>
      <c r="C144" s="37" t="s">
        <v>109</v>
      </c>
      <c r="D144" s="37" t="s">
        <v>352</v>
      </c>
      <c r="E144" s="0" t="n">
        <v>1</v>
      </c>
      <c r="F144" s="38" t="s">
        <v>70</v>
      </c>
      <c r="G144" s="37" t="s">
        <v>353</v>
      </c>
      <c r="H144" s="0" t="n">
        <v>425497</v>
      </c>
      <c r="I144" s="0" t="n">
        <v>90097</v>
      </c>
      <c r="J144" s="0" t="n">
        <v>12522</v>
      </c>
    </row>
    <row r="145" customFormat="false" ht="15" hidden="false" customHeight="false" outlineLevel="0" collapsed="false">
      <c r="A145" s="0" t="n">
        <v>202406</v>
      </c>
      <c r="B145" s="0" t="n">
        <v>202406</v>
      </c>
      <c r="C145" s="37" t="s">
        <v>158</v>
      </c>
      <c r="D145" s="37" t="s">
        <v>354</v>
      </c>
      <c r="E145" s="0" t="n">
        <v>1</v>
      </c>
      <c r="F145" s="38" t="s">
        <v>70</v>
      </c>
      <c r="G145" s="37" t="s">
        <v>355</v>
      </c>
      <c r="H145" s="0" t="n">
        <v>5895058</v>
      </c>
      <c r="I145" s="0" t="n">
        <v>1718145</v>
      </c>
      <c r="J145" s="0" t="n">
        <v>561695</v>
      </c>
    </row>
    <row r="146" customFormat="false" ht="15" hidden="false" customHeight="false" outlineLevel="0" collapsed="false">
      <c r="A146" s="0" t="n">
        <v>202406</v>
      </c>
      <c r="B146" s="0" t="n">
        <v>202406</v>
      </c>
      <c r="C146" s="37" t="s">
        <v>158</v>
      </c>
      <c r="D146" s="37" t="s">
        <v>356</v>
      </c>
      <c r="E146" s="0" t="n">
        <v>1</v>
      </c>
      <c r="F146" s="38" t="s">
        <v>70</v>
      </c>
      <c r="G146" s="37" t="s">
        <v>357</v>
      </c>
      <c r="H146" s="0" t="n">
        <v>339274</v>
      </c>
      <c r="I146" s="0" t="n">
        <v>245911</v>
      </c>
      <c r="J146" s="0" t="n">
        <v>4381</v>
      </c>
    </row>
    <row r="147" customFormat="false" ht="15" hidden="false" customHeight="false" outlineLevel="0" collapsed="false">
      <c r="A147" s="0" t="n">
        <v>202406</v>
      </c>
      <c r="B147" s="0" t="n">
        <v>202406</v>
      </c>
      <c r="C147" s="37" t="s">
        <v>158</v>
      </c>
      <c r="D147" s="37" t="s">
        <v>255</v>
      </c>
      <c r="E147" s="0" t="n">
        <v>1</v>
      </c>
      <c r="F147" s="38" t="s">
        <v>70</v>
      </c>
      <c r="G147" s="37" t="s">
        <v>358</v>
      </c>
      <c r="H147" s="0" t="n">
        <v>235738</v>
      </c>
      <c r="I147" s="0" t="n">
        <v>46043</v>
      </c>
      <c r="J147" s="0" t="n">
        <v>2450</v>
      </c>
    </row>
    <row r="148" customFormat="false" ht="15" hidden="false" customHeight="false" outlineLevel="0" collapsed="false">
      <c r="A148" s="0" t="n">
        <v>202406</v>
      </c>
      <c r="B148" s="0" t="n">
        <v>202406</v>
      </c>
      <c r="C148" s="37" t="s">
        <v>109</v>
      </c>
      <c r="D148" s="37" t="s">
        <v>104</v>
      </c>
      <c r="E148" s="0" t="n">
        <v>1</v>
      </c>
      <c r="F148" s="38" t="s">
        <v>70</v>
      </c>
      <c r="G148" s="37" t="s">
        <v>359</v>
      </c>
      <c r="H148" s="0" t="n">
        <v>702241</v>
      </c>
      <c r="I148" s="0" t="n">
        <v>107223</v>
      </c>
      <c r="J148" s="0" t="n">
        <v>2404</v>
      </c>
    </row>
    <row r="149" customFormat="false" ht="15" hidden="false" customHeight="false" outlineLevel="0" collapsed="false">
      <c r="A149" s="0" t="n">
        <v>202406</v>
      </c>
      <c r="B149" s="0" t="n">
        <v>202406</v>
      </c>
      <c r="C149" s="37" t="s">
        <v>115</v>
      </c>
      <c r="D149" s="37" t="s">
        <v>360</v>
      </c>
      <c r="E149" s="0" t="n">
        <v>1</v>
      </c>
      <c r="F149" s="38" t="s">
        <v>70</v>
      </c>
      <c r="G149" s="37" t="s">
        <v>361</v>
      </c>
      <c r="H149" s="0" t="n">
        <v>2028844</v>
      </c>
      <c r="I149" s="0" t="n">
        <v>252756</v>
      </c>
      <c r="J149" s="0" t="n">
        <v>25582</v>
      </c>
    </row>
    <row r="150" customFormat="false" ht="15" hidden="false" customHeight="false" outlineLevel="0" collapsed="false">
      <c r="A150" s="0" t="n">
        <v>202406</v>
      </c>
      <c r="B150" s="0" t="n">
        <v>202406</v>
      </c>
      <c r="C150" s="37" t="s">
        <v>152</v>
      </c>
      <c r="D150" s="37" t="s">
        <v>362</v>
      </c>
      <c r="E150" s="0" t="n">
        <v>1</v>
      </c>
      <c r="F150" s="38" t="s">
        <v>70</v>
      </c>
      <c r="G150" s="37" t="s">
        <v>363</v>
      </c>
      <c r="H150" s="0" t="n">
        <v>1023613</v>
      </c>
      <c r="I150" s="0" t="n">
        <v>218157</v>
      </c>
      <c r="J150" s="0" t="n">
        <v>25779</v>
      </c>
    </row>
    <row r="151" customFormat="false" ht="15" hidden="false" customHeight="false" outlineLevel="0" collapsed="false">
      <c r="A151" s="0" t="n">
        <v>202406</v>
      </c>
      <c r="B151" s="0" t="n">
        <v>202406</v>
      </c>
      <c r="C151" s="37" t="s">
        <v>112</v>
      </c>
      <c r="D151" s="37" t="s">
        <v>364</v>
      </c>
      <c r="E151" s="0" t="n">
        <v>1</v>
      </c>
      <c r="F151" s="38" t="s">
        <v>70</v>
      </c>
      <c r="G151" s="37" t="s">
        <v>365</v>
      </c>
      <c r="H151" s="0" t="n">
        <v>437522</v>
      </c>
      <c r="I151" s="0" t="n">
        <v>94250</v>
      </c>
      <c r="J151" s="0" t="n">
        <v>7037</v>
      </c>
    </row>
    <row r="152" customFormat="false" ht="15" hidden="false" customHeight="false" outlineLevel="0" collapsed="false">
      <c r="A152" s="0" t="n">
        <v>202406</v>
      </c>
      <c r="B152" s="0" t="n">
        <v>202406</v>
      </c>
      <c r="C152" s="37" t="s">
        <v>184</v>
      </c>
      <c r="D152" s="37" t="s">
        <v>341</v>
      </c>
      <c r="E152" s="0" t="n">
        <v>1</v>
      </c>
      <c r="F152" s="38" t="s">
        <v>70</v>
      </c>
      <c r="G152" s="37" t="s">
        <v>366</v>
      </c>
      <c r="H152" s="0" t="n">
        <v>429065</v>
      </c>
      <c r="I152" s="0" t="n">
        <v>113292</v>
      </c>
      <c r="J152" s="0" t="n">
        <v>21371</v>
      </c>
    </row>
    <row r="153" customFormat="false" ht="15" hidden="false" customHeight="false" outlineLevel="0" collapsed="false">
      <c r="A153" s="0" t="n">
        <v>202406</v>
      </c>
      <c r="B153" s="0" t="n">
        <v>202406</v>
      </c>
      <c r="C153" s="37" t="s">
        <v>184</v>
      </c>
      <c r="D153" s="37" t="s">
        <v>367</v>
      </c>
      <c r="E153" s="0" t="n">
        <v>1</v>
      </c>
      <c r="F153" s="38" t="s">
        <v>70</v>
      </c>
      <c r="G153" s="37" t="s">
        <v>368</v>
      </c>
      <c r="H153" s="0" t="n">
        <v>468650</v>
      </c>
      <c r="I153" s="0" t="n">
        <v>174608</v>
      </c>
      <c r="J153" s="0" t="n">
        <v>3196</v>
      </c>
    </row>
    <row r="154" customFormat="false" ht="15" hidden="false" customHeight="false" outlineLevel="0" collapsed="false">
      <c r="A154" s="0" t="n">
        <v>202406</v>
      </c>
      <c r="B154" s="0" t="n">
        <v>202406</v>
      </c>
      <c r="C154" s="37" t="s">
        <v>98</v>
      </c>
      <c r="D154" s="37" t="s">
        <v>369</v>
      </c>
      <c r="E154" s="0" t="n">
        <v>1</v>
      </c>
      <c r="F154" s="38" t="s">
        <v>70</v>
      </c>
      <c r="G154" s="37" t="s">
        <v>370</v>
      </c>
      <c r="H154" s="0" t="n">
        <v>418046</v>
      </c>
      <c r="I154" s="0" t="n">
        <v>78426</v>
      </c>
      <c r="J154" s="0" t="n">
        <v>14008</v>
      </c>
    </row>
    <row r="155" customFormat="false" ht="15" hidden="false" customHeight="false" outlineLevel="0" collapsed="false">
      <c r="A155" s="0" t="n">
        <v>202406</v>
      </c>
      <c r="B155" s="0" t="n">
        <v>202406</v>
      </c>
      <c r="C155" s="37" t="s">
        <v>98</v>
      </c>
      <c r="D155" s="37" t="s">
        <v>308</v>
      </c>
      <c r="E155" s="0" t="n">
        <v>1</v>
      </c>
      <c r="F155" s="38" t="s">
        <v>70</v>
      </c>
      <c r="G155" s="37" t="s">
        <v>371</v>
      </c>
      <c r="H155" s="0" t="n">
        <v>16966006</v>
      </c>
      <c r="I155" s="0" t="n">
        <v>4156008</v>
      </c>
      <c r="J155" s="0" t="n">
        <v>556281</v>
      </c>
    </row>
    <row r="156" customFormat="false" ht="15" hidden="false" customHeight="false" outlineLevel="0" collapsed="false">
      <c r="A156" s="0" t="n">
        <v>202406</v>
      </c>
      <c r="B156" s="0" t="n">
        <v>202406</v>
      </c>
      <c r="C156" s="37" t="s">
        <v>95</v>
      </c>
      <c r="D156" s="37" t="s">
        <v>372</v>
      </c>
      <c r="E156" s="0" t="n">
        <v>1</v>
      </c>
      <c r="F156" s="38" t="s">
        <v>70</v>
      </c>
      <c r="G156" s="37" t="s">
        <v>373</v>
      </c>
      <c r="H156" s="0" t="n">
        <v>1887559</v>
      </c>
      <c r="I156" s="0" t="n">
        <v>428176</v>
      </c>
      <c r="J156" s="0" t="n">
        <v>33739</v>
      </c>
    </row>
    <row r="157" customFormat="false" ht="15" hidden="false" customHeight="false" outlineLevel="0" collapsed="false">
      <c r="A157" s="0" t="n">
        <v>202406</v>
      </c>
      <c r="B157" s="0" t="n">
        <v>202406</v>
      </c>
      <c r="C157" s="37" t="s">
        <v>115</v>
      </c>
      <c r="D157" s="37" t="s">
        <v>374</v>
      </c>
      <c r="E157" s="0" t="n">
        <v>1</v>
      </c>
      <c r="F157" s="38" t="s">
        <v>70</v>
      </c>
      <c r="G157" s="37" t="s">
        <v>375</v>
      </c>
      <c r="H157" s="0" t="n">
        <v>3342494</v>
      </c>
      <c r="I157" s="0" t="n">
        <v>884470</v>
      </c>
      <c r="J157" s="0" t="n">
        <v>42902</v>
      </c>
    </row>
    <row r="158" customFormat="false" ht="15" hidden="false" customHeight="false" outlineLevel="0" collapsed="false">
      <c r="A158" s="0" t="n">
        <v>202406</v>
      </c>
      <c r="B158" s="0" t="n">
        <v>202406</v>
      </c>
      <c r="C158" s="37" t="s">
        <v>101</v>
      </c>
      <c r="D158" s="37" t="s">
        <v>376</v>
      </c>
      <c r="E158" s="0" t="n">
        <v>1</v>
      </c>
      <c r="F158" s="38" t="s">
        <v>70</v>
      </c>
      <c r="G158" s="37" t="s">
        <v>377</v>
      </c>
      <c r="H158" s="0" t="n">
        <v>578593</v>
      </c>
      <c r="I158" s="0" t="n">
        <v>313614</v>
      </c>
      <c r="J158" s="0" t="n">
        <v>101193</v>
      </c>
    </row>
    <row r="159" customFormat="false" ht="15" hidden="false" customHeight="false" outlineLevel="0" collapsed="false">
      <c r="A159" s="0" t="n">
        <v>202406</v>
      </c>
      <c r="B159" s="0" t="n">
        <v>202406</v>
      </c>
      <c r="C159" s="37" t="s">
        <v>184</v>
      </c>
      <c r="D159" s="37" t="s">
        <v>147</v>
      </c>
      <c r="E159" s="0" t="n">
        <v>1</v>
      </c>
      <c r="F159" s="38" t="s">
        <v>70</v>
      </c>
      <c r="G159" s="37" t="s">
        <v>378</v>
      </c>
      <c r="H159" s="0" t="n">
        <v>922772</v>
      </c>
      <c r="I159" s="0" t="n">
        <v>543244</v>
      </c>
      <c r="J159" s="0" t="n">
        <v>-924</v>
      </c>
    </row>
    <row r="160" customFormat="false" ht="15" hidden="false" customHeight="false" outlineLevel="0" collapsed="false">
      <c r="A160" s="0" t="n">
        <v>202406</v>
      </c>
      <c r="B160" s="0" t="n">
        <v>202406</v>
      </c>
      <c r="C160" s="37" t="s">
        <v>98</v>
      </c>
      <c r="D160" s="37" t="s">
        <v>320</v>
      </c>
      <c r="E160" s="0" t="n">
        <v>1</v>
      </c>
      <c r="F160" s="38" t="s">
        <v>70</v>
      </c>
      <c r="G160" s="37" t="s">
        <v>379</v>
      </c>
      <c r="H160" s="0" t="n">
        <v>528403</v>
      </c>
      <c r="I160" s="0" t="n">
        <v>204808</v>
      </c>
      <c r="J160" s="0" t="n">
        <v>22487</v>
      </c>
    </row>
    <row r="161" customFormat="false" ht="15" hidden="false" customHeight="false" outlineLevel="0" collapsed="false">
      <c r="A161" s="0" t="n">
        <v>202406</v>
      </c>
      <c r="B161" s="0" t="n">
        <v>202406</v>
      </c>
      <c r="C161" s="37" t="s">
        <v>112</v>
      </c>
      <c r="D161" s="37" t="s">
        <v>380</v>
      </c>
      <c r="E161" s="0" t="n">
        <v>1</v>
      </c>
      <c r="F161" s="38" t="s">
        <v>70</v>
      </c>
      <c r="G161" s="37" t="s">
        <v>381</v>
      </c>
      <c r="H161" s="0" t="n">
        <v>52401</v>
      </c>
      <c r="I161" s="0" t="n">
        <v>20920</v>
      </c>
      <c r="J161" s="0" t="n">
        <v>104</v>
      </c>
    </row>
    <row r="162" customFormat="false" ht="15" hidden="false" customHeight="false" outlineLevel="0" collapsed="false">
      <c r="A162" s="0" t="n">
        <v>202406</v>
      </c>
      <c r="B162" s="0" t="n">
        <v>202406</v>
      </c>
      <c r="C162" s="37" t="s">
        <v>106</v>
      </c>
      <c r="D162" s="37" t="s">
        <v>120</v>
      </c>
      <c r="E162" s="0" t="n">
        <v>1</v>
      </c>
      <c r="F162" s="38" t="s">
        <v>70</v>
      </c>
      <c r="G162" s="37" t="s">
        <v>382</v>
      </c>
      <c r="H162" s="0" t="n">
        <v>305024</v>
      </c>
      <c r="I162" s="0" t="n">
        <v>26604</v>
      </c>
      <c r="J162" s="0" t="n">
        <v>6879</v>
      </c>
    </row>
    <row r="163" customFormat="false" ht="15" hidden="false" customHeight="false" outlineLevel="0" collapsed="false">
      <c r="A163" s="0" t="n">
        <v>202406</v>
      </c>
      <c r="B163" s="0" t="n">
        <v>202406</v>
      </c>
      <c r="C163" s="37" t="s">
        <v>112</v>
      </c>
      <c r="D163" s="37" t="s">
        <v>383</v>
      </c>
      <c r="E163" s="0" t="n">
        <v>1</v>
      </c>
      <c r="F163" s="38" t="s">
        <v>70</v>
      </c>
      <c r="G163" s="37" t="s">
        <v>384</v>
      </c>
      <c r="H163" s="0" t="n">
        <v>123862</v>
      </c>
      <c r="I163" s="0" t="n">
        <v>24847</v>
      </c>
      <c r="J163" s="0" t="n">
        <v>4191</v>
      </c>
    </row>
    <row r="164" customFormat="false" ht="15" hidden="false" customHeight="false" outlineLevel="0" collapsed="false">
      <c r="A164" s="0" t="n">
        <v>202406</v>
      </c>
      <c r="B164" s="0" t="n">
        <v>202406</v>
      </c>
      <c r="C164" s="37" t="s">
        <v>184</v>
      </c>
      <c r="D164" s="37" t="s">
        <v>385</v>
      </c>
      <c r="E164" s="0" t="n">
        <v>1</v>
      </c>
      <c r="F164" s="38" t="s">
        <v>70</v>
      </c>
      <c r="G164" s="37" t="s">
        <v>386</v>
      </c>
      <c r="H164" s="0" t="n">
        <v>79956</v>
      </c>
      <c r="I164" s="0" t="n">
        <v>14681</v>
      </c>
      <c r="J164" s="0" t="n">
        <v>179</v>
      </c>
    </row>
    <row r="165" customFormat="false" ht="15" hidden="false" customHeight="false" outlineLevel="0" collapsed="false">
      <c r="A165" s="0" t="n">
        <v>202406</v>
      </c>
      <c r="B165" s="0" t="n">
        <v>202406</v>
      </c>
      <c r="C165" s="37" t="s">
        <v>98</v>
      </c>
      <c r="D165" s="37" t="s">
        <v>387</v>
      </c>
      <c r="E165" s="0" t="n">
        <v>1</v>
      </c>
      <c r="F165" s="38" t="s">
        <v>70</v>
      </c>
      <c r="G165" s="37" t="s">
        <v>388</v>
      </c>
      <c r="H165" s="0" t="n">
        <v>305434</v>
      </c>
      <c r="I165" s="0" t="n">
        <v>31190</v>
      </c>
      <c r="J165" s="0" t="n">
        <v>4094</v>
      </c>
    </row>
    <row r="166" customFormat="false" ht="15" hidden="false" customHeight="false" outlineLevel="0" collapsed="false">
      <c r="A166" s="0" t="n">
        <v>202406</v>
      </c>
      <c r="B166" s="0" t="n">
        <v>202406</v>
      </c>
      <c r="C166" s="37" t="s">
        <v>115</v>
      </c>
      <c r="D166" s="37" t="s">
        <v>389</v>
      </c>
      <c r="E166" s="0" t="n">
        <v>1</v>
      </c>
      <c r="F166" s="38" t="s">
        <v>70</v>
      </c>
      <c r="G166" s="37" t="s">
        <v>390</v>
      </c>
      <c r="H166" s="0" t="n">
        <v>5876274</v>
      </c>
      <c r="I166" s="0" t="n">
        <v>1482846</v>
      </c>
      <c r="J166" s="0" t="n">
        <v>156840</v>
      </c>
    </row>
    <row r="167" customFormat="false" ht="15" hidden="false" customHeight="false" outlineLevel="0" collapsed="false">
      <c r="A167" s="0" t="n">
        <v>202406</v>
      </c>
      <c r="B167" s="0" t="n">
        <v>202406</v>
      </c>
      <c r="C167" s="37" t="s">
        <v>124</v>
      </c>
      <c r="D167" s="37" t="s">
        <v>391</v>
      </c>
      <c r="E167" s="0" t="n">
        <v>1</v>
      </c>
      <c r="F167" s="38" t="s">
        <v>70</v>
      </c>
      <c r="G167" s="37" t="s">
        <v>392</v>
      </c>
      <c r="H167" s="0" t="n">
        <v>1057675</v>
      </c>
      <c r="I167" s="0" t="n">
        <v>323032</v>
      </c>
      <c r="J167" s="0" t="n">
        <v>9154</v>
      </c>
    </row>
    <row r="168" customFormat="false" ht="15" hidden="false" customHeight="false" outlineLevel="0" collapsed="false">
      <c r="A168" s="0" t="n">
        <v>202406</v>
      </c>
      <c r="B168" s="0" t="n">
        <v>202406</v>
      </c>
      <c r="C168" s="37" t="s">
        <v>197</v>
      </c>
      <c r="D168" s="37" t="s">
        <v>393</v>
      </c>
      <c r="E168" s="0" t="n">
        <v>1</v>
      </c>
      <c r="F168" s="38" t="s">
        <v>70</v>
      </c>
      <c r="G168" s="37" t="s">
        <v>394</v>
      </c>
      <c r="H168" s="0" t="n">
        <v>4485174</v>
      </c>
      <c r="I168" s="0" t="n">
        <v>1956686</v>
      </c>
      <c r="J168" s="0" t="n">
        <v>304884</v>
      </c>
    </row>
    <row r="169" customFormat="false" ht="15" hidden="false" customHeight="false" outlineLevel="0" collapsed="false">
      <c r="A169" s="0" t="n">
        <v>202406</v>
      </c>
      <c r="B169" s="0" t="n">
        <v>202406</v>
      </c>
      <c r="C169" s="37" t="s">
        <v>136</v>
      </c>
      <c r="D169" s="37" t="s">
        <v>245</v>
      </c>
      <c r="E169" s="0" t="n">
        <v>1</v>
      </c>
      <c r="F169" s="38" t="s">
        <v>70</v>
      </c>
      <c r="G169" s="37" t="s">
        <v>395</v>
      </c>
      <c r="H169" s="0" t="n">
        <v>1824021</v>
      </c>
      <c r="I169" s="0" t="n">
        <v>1041108</v>
      </c>
      <c r="J169" s="0" t="n">
        <v>123820</v>
      </c>
    </row>
    <row r="170" customFormat="false" ht="15" hidden="false" customHeight="false" outlineLevel="0" collapsed="false">
      <c r="A170" s="0" t="n">
        <v>202406</v>
      </c>
      <c r="B170" s="0" t="n">
        <v>202406</v>
      </c>
      <c r="C170" s="37" t="s">
        <v>158</v>
      </c>
      <c r="D170" s="37" t="s">
        <v>396</v>
      </c>
      <c r="E170" s="0" t="n">
        <v>1</v>
      </c>
      <c r="F170" s="38" t="s">
        <v>70</v>
      </c>
      <c r="G170" s="37" t="s">
        <v>397</v>
      </c>
      <c r="H170" s="0" t="n">
        <v>2618246</v>
      </c>
      <c r="I170" s="0" t="n">
        <v>626960</v>
      </c>
      <c r="J170" s="0" t="n">
        <v>63680</v>
      </c>
    </row>
    <row r="171" customFormat="false" ht="15" hidden="false" customHeight="false" outlineLevel="0" collapsed="false">
      <c r="A171" s="0" t="n">
        <v>202406</v>
      </c>
      <c r="B171" s="0" t="n">
        <v>202406</v>
      </c>
      <c r="C171" s="37" t="s">
        <v>136</v>
      </c>
      <c r="D171" s="37" t="s">
        <v>398</v>
      </c>
      <c r="E171" s="0" t="n">
        <v>1</v>
      </c>
      <c r="F171" s="38" t="s">
        <v>70</v>
      </c>
      <c r="G171" s="37" t="s">
        <v>399</v>
      </c>
      <c r="H171" s="0" t="n">
        <v>314876</v>
      </c>
      <c r="I171" s="0" t="n">
        <v>304689</v>
      </c>
      <c r="J171" s="0" t="n">
        <v>23098</v>
      </c>
    </row>
    <row r="172" customFormat="false" ht="15" hidden="false" customHeight="false" outlineLevel="0" collapsed="false">
      <c r="A172" s="0" t="n">
        <v>202406</v>
      </c>
      <c r="B172" s="0" t="n">
        <v>202406</v>
      </c>
      <c r="C172" s="37" t="s">
        <v>95</v>
      </c>
      <c r="D172" s="37" t="s">
        <v>367</v>
      </c>
      <c r="E172" s="0" t="n">
        <v>1</v>
      </c>
      <c r="F172" s="38" t="s">
        <v>70</v>
      </c>
      <c r="G172" s="37" t="s">
        <v>400</v>
      </c>
      <c r="H172" s="0" t="n">
        <v>2001464</v>
      </c>
      <c r="I172" s="0" t="n">
        <v>590062</v>
      </c>
      <c r="J172" s="0" t="n">
        <v>72640</v>
      </c>
    </row>
    <row r="173" customFormat="false" ht="15" hidden="false" customHeight="false" outlineLevel="0" collapsed="false">
      <c r="A173" s="0" t="n">
        <v>202406</v>
      </c>
      <c r="B173" s="0" t="n">
        <v>202406</v>
      </c>
      <c r="C173" s="37" t="s">
        <v>149</v>
      </c>
      <c r="D173" s="37" t="s">
        <v>401</v>
      </c>
      <c r="E173" s="0" t="n">
        <v>1</v>
      </c>
      <c r="F173" s="38" t="s">
        <v>70</v>
      </c>
      <c r="G173" s="37" t="s">
        <v>402</v>
      </c>
      <c r="H173" s="0" t="n">
        <v>2464238</v>
      </c>
      <c r="I173" s="0" t="n">
        <v>647521</v>
      </c>
      <c r="J173" s="0" t="n">
        <v>66655</v>
      </c>
    </row>
    <row r="174" customFormat="false" ht="15" hidden="false" customHeight="false" outlineLevel="0" collapsed="false">
      <c r="A174" s="0" t="n">
        <v>202406</v>
      </c>
      <c r="B174" s="0" t="n">
        <v>202406</v>
      </c>
      <c r="C174" s="37" t="s">
        <v>95</v>
      </c>
      <c r="D174" s="37" t="s">
        <v>159</v>
      </c>
      <c r="E174" s="0" t="n">
        <v>1</v>
      </c>
      <c r="F174" s="38" t="s">
        <v>70</v>
      </c>
      <c r="G174" s="37" t="s">
        <v>403</v>
      </c>
      <c r="H174" s="0" t="n">
        <v>657100</v>
      </c>
      <c r="I174" s="0" t="n">
        <v>223451</v>
      </c>
      <c r="J174" s="0" t="n">
        <v>19197</v>
      </c>
    </row>
    <row r="175" customFormat="false" ht="15" hidden="false" customHeight="false" outlineLevel="0" collapsed="false">
      <c r="A175" s="0" t="n">
        <v>202406</v>
      </c>
      <c r="B175" s="0" t="n">
        <v>202406</v>
      </c>
      <c r="C175" s="37" t="s">
        <v>197</v>
      </c>
      <c r="D175" s="37" t="s">
        <v>198</v>
      </c>
      <c r="E175" s="0" t="n">
        <v>1</v>
      </c>
      <c r="F175" s="38" t="s">
        <v>70</v>
      </c>
      <c r="G175" s="37" t="s">
        <v>404</v>
      </c>
      <c r="H175" s="0" t="n">
        <v>2575649</v>
      </c>
      <c r="I175" s="0" t="n">
        <v>1653473</v>
      </c>
      <c r="J175" s="0" t="n">
        <v>26288</v>
      </c>
    </row>
    <row r="176" customFormat="false" ht="15" hidden="false" customHeight="false" outlineLevel="0" collapsed="false">
      <c r="A176" s="0" t="n">
        <v>202406</v>
      </c>
      <c r="B176" s="0" t="n">
        <v>202406</v>
      </c>
      <c r="C176" s="37" t="s">
        <v>136</v>
      </c>
      <c r="D176" s="37" t="s">
        <v>134</v>
      </c>
      <c r="E176" s="0" t="n">
        <v>1</v>
      </c>
      <c r="F176" s="38" t="s">
        <v>70</v>
      </c>
      <c r="G176" s="37" t="s">
        <v>405</v>
      </c>
      <c r="H176" s="0" t="n">
        <v>2071624</v>
      </c>
      <c r="I176" s="0" t="n">
        <v>474274</v>
      </c>
      <c r="J176" s="0" t="n">
        <v>118273</v>
      </c>
    </row>
    <row r="177" customFormat="false" ht="15" hidden="false" customHeight="false" outlineLevel="0" collapsed="false">
      <c r="A177" s="0" t="n">
        <v>202406</v>
      </c>
      <c r="B177" s="0" t="n">
        <v>202406</v>
      </c>
      <c r="C177" s="37" t="s">
        <v>152</v>
      </c>
      <c r="D177" s="37" t="s">
        <v>132</v>
      </c>
      <c r="E177" s="0" t="n">
        <v>1</v>
      </c>
      <c r="F177" s="38" t="s">
        <v>70</v>
      </c>
      <c r="G177" s="37" t="s">
        <v>406</v>
      </c>
      <c r="H177" s="0" t="n">
        <v>598094</v>
      </c>
      <c r="I177" s="0" t="n">
        <v>92488</v>
      </c>
      <c r="J177" s="0" t="n">
        <v>-2316</v>
      </c>
    </row>
    <row r="178" customFormat="false" ht="15" hidden="false" customHeight="false" outlineLevel="0" collapsed="false">
      <c r="A178" s="0" t="n">
        <v>202406</v>
      </c>
      <c r="B178" s="0" t="n">
        <v>202406</v>
      </c>
      <c r="C178" s="37" t="s">
        <v>178</v>
      </c>
      <c r="D178" s="37" t="s">
        <v>391</v>
      </c>
      <c r="E178" s="0" t="n">
        <v>1</v>
      </c>
      <c r="F178" s="38" t="s">
        <v>70</v>
      </c>
      <c r="G178" s="37" t="s">
        <v>407</v>
      </c>
      <c r="H178" s="0" t="n">
        <v>236556</v>
      </c>
      <c r="I178" s="0" t="n">
        <v>56715</v>
      </c>
      <c r="J178" s="0" t="n">
        <v>6963</v>
      </c>
    </row>
    <row r="179" customFormat="false" ht="15" hidden="false" customHeight="false" outlineLevel="0" collapsed="false">
      <c r="A179" s="0" t="n">
        <v>202406</v>
      </c>
      <c r="B179" s="0" t="n">
        <v>202406</v>
      </c>
      <c r="C179" s="37" t="s">
        <v>115</v>
      </c>
      <c r="D179" s="37" t="s">
        <v>241</v>
      </c>
      <c r="E179" s="0" t="n">
        <v>1</v>
      </c>
      <c r="F179" s="38" t="s">
        <v>70</v>
      </c>
      <c r="G179" s="37" t="s">
        <v>408</v>
      </c>
      <c r="H179" s="0" t="n">
        <v>269654</v>
      </c>
      <c r="I179" s="0" t="n">
        <v>92031</v>
      </c>
      <c r="J179" s="0" t="n">
        <v>4415</v>
      </c>
    </row>
    <row r="180" customFormat="false" ht="15" hidden="false" customHeight="false" outlineLevel="0" collapsed="false">
      <c r="A180" s="0" t="n">
        <v>202406</v>
      </c>
      <c r="B180" s="0" t="n">
        <v>202406</v>
      </c>
      <c r="C180" s="37" t="s">
        <v>197</v>
      </c>
      <c r="D180" s="37" t="s">
        <v>292</v>
      </c>
      <c r="E180" s="0" t="n">
        <v>1</v>
      </c>
      <c r="F180" s="38" t="s">
        <v>70</v>
      </c>
      <c r="G180" s="37" t="s">
        <v>409</v>
      </c>
      <c r="H180" s="0" t="n">
        <v>1416435</v>
      </c>
      <c r="I180" s="0" t="n">
        <v>423170</v>
      </c>
      <c r="J180" s="0" t="n">
        <v>108312</v>
      </c>
    </row>
    <row r="181" customFormat="false" ht="15" hidden="false" customHeight="false" outlineLevel="0" collapsed="false">
      <c r="A181" s="0" t="n">
        <v>202406</v>
      </c>
      <c r="B181" s="0" t="n">
        <v>202406</v>
      </c>
      <c r="C181" s="37" t="s">
        <v>112</v>
      </c>
      <c r="D181" s="37" t="s">
        <v>116</v>
      </c>
      <c r="E181" s="0" t="n">
        <v>1</v>
      </c>
      <c r="F181" s="38" t="s">
        <v>70</v>
      </c>
      <c r="G181" s="37" t="s">
        <v>410</v>
      </c>
      <c r="H181" s="0" t="n">
        <v>2015046</v>
      </c>
      <c r="I181" s="0" t="n">
        <v>1365691</v>
      </c>
      <c r="J181" s="0" t="n">
        <v>-14133</v>
      </c>
    </row>
    <row r="182" customFormat="false" ht="15" hidden="false" customHeight="false" outlineLevel="0" collapsed="false">
      <c r="A182" s="0" t="n">
        <v>202406</v>
      </c>
      <c r="B182" s="0" t="n">
        <v>202406</v>
      </c>
      <c r="C182" s="37" t="s">
        <v>106</v>
      </c>
      <c r="D182" s="37" t="s">
        <v>181</v>
      </c>
      <c r="E182" s="0" t="n">
        <v>1</v>
      </c>
      <c r="F182" s="38" t="s">
        <v>70</v>
      </c>
      <c r="G182" s="37" t="s">
        <v>411</v>
      </c>
      <c r="H182" s="0" t="n">
        <v>417488</v>
      </c>
      <c r="I182" s="0" t="n">
        <v>103233</v>
      </c>
      <c r="J182" s="0" t="n">
        <v>668</v>
      </c>
    </row>
    <row r="183" customFormat="false" ht="15" hidden="false" customHeight="false" outlineLevel="0" collapsed="false">
      <c r="A183" s="0" t="n">
        <v>202406</v>
      </c>
      <c r="B183" s="0" t="n">
        <v>202406</v>
      </c>
      <c r="C183" s="37" t="s">
        <v>112</v>
      </c>
      <c r="D183" s="37" t="s">
        <v>412</v>
      </c>
      <c r="E183" s="0" t="n">
        <v>1</v>
      </c>
      <c r="F183" s="38" t="s">
        <v>70</v>
      </c>
      <c r="G183" s="37" t="s">
        <v>413</v>
      </c>
      <c r="H183" s="0" t="n">
        <v>1453784</v>
      </c>
      <c r="I183" s="0" t="n">
        <v>587759</v>
      </c>
      <c r="J183" s="0" t="n">
        <v>-9981</v>
      </c>
    </row>
    <row r="184" customFormat="false" ht="15" hidden="false" customHeight="false" outlineLevel="0" collapsed="false">
      <c r="A184" s="0" t="n">
        <v>202406</v>
      </c>
      <c r="B184" s="0" t="n">
        <v>202406</v>
      </c>
      <c r="C184" s="37" t="s">
        <v>115</v>
      </c>
      <c r="D184" s="37" t="s">
        <v>414</v>
      </c>
      <c r="E184" s="0" t="n">
        <v>1</v>
      </c>
      <c r="F184" s="38" t="s">
        <v>70</v>
      </c>
      <c r="G184" s="37" t="s">
        <v>415</v>
      </c>
      <c r="H184" s="0" t="n">
        <v>1899860</v>
      </c>
      <c r="I184" s="0" t="n">
        <v>256745</v>
      </c>
      <c r="J184" s="0" t="n">
        <v>28844</v>
      </c>
    </row>
    <row r="185" customFormat="false" ht="15" hidden="false" customHeight="false" outlineLevel="0" collapsed="false">
      <c r="A185" s="0" t="n">
        <v>202406</v>
      </c>
      <c r="B185" s="0" t="n">
        <v>202406</v>
      </c>
      <c r="C185" s="37" t="s">
        <v>184</v>
      </c>
      <c r="D185" s="37" t="s">
        <v>231</v>
      </c>
      <c r="E185" s="0" t="n">
        <v>1</v>
      </c>
      <c r="F185" s="38" t="s">
        <v>70</v>
      </c>
      <c r="G185" s="37" t="s">
        <v>416</v>
      </c>
      <c r="H185" s="0" t="n">
        <v>2094205</v>
      </c>
      <c r="I185" s="0" t="n">
        <v>355549</v>
      </c>
      <c r="J185" s="0" t="n">
        <v>-20375</v>
      </c>
    </row>
    <row r="186" customFormat="false" ht="15" hidden="false" customHeight="false" outlineLevel="0" collapsed="false">
      <c r="A186" s="0" t="n">
        <v>202406</v>
      </c>
      <c r="B186" s="0" t="n">
        <v>202406</v>
      </c>
      <c r="C186" s="37" t="s">
        <v>115</v>
      </c>
      <c r="D186" s="37" t="s">
        <v>364</v>
      </c>
      <c r="E186" s="0" t="n">
        <v>1</v>
      </c>
      <c r="F186" s="38" t="s">
        <v>70</v>
      </c>
      <c r="G186" s="37" t="s">
        <v>417</v>
      </c>
      <c r="H186" s="0" t="n">
        <v>8612330</v>
      </c>
      <c r="I186" s="0" t="n">
        <v>7008653</v>
      </c>
      <c r="J186" s="0" t="n">
        <v>225308</v>
      </c>
    </row>
    <row r="187" customFormat="false" ht="15" hidden="false" customHeight="false" outlineLevel="0" collapsed="false">
      <c r="A187" s="0" t="n">
        <v>202406</v>
      </c>
      <c r="B187" s="0" t="n">
        <v>202406</v>
      </c>
      <c r="C187" s="37" t="s">
        <v>184</v>
      </c>
      <c r="D187" s="37" t="s">
        <v>320</v>
      </c>
      <c r="E187" s="0" t="n">
        <v>1</v>
      </c>
      <c r="F187" s="38" t="s">
        <v>70</v>
      </c>
      <c r="G187" s="37" t="s">
        <v>418</v>
      </c>
      <c r="H187" s="0" t="n">
        <v>7153020</v>
      </c>
      <c r="I187" s="0" t="n">
        <v>3147073</v>
      </c>
      <c r="J187" s="0" t="n">
        <v>-425599</v>
      </c>
    </row>
    <row r="188" customFormat="false" ht="15" hidden="false" customHeight="false" outlineLevel="0" collapsed="false">
      <c r="A188" s="0" t="n">
        <v>202406</v>
      </c>
      <c r="B188" s="0" t="n">
        <v>202406</v>
      </c>
      <c r="C188" s="37" t="s">
        <v>197</v>
      </c>
      <c r="D188" s="37" t="s">
        <v>174</v>
      </c>
      <c r="E188" s="0" t="n">
        <v>1</v>
      </c>
      <c r="F188" s="38" t="s">
        <v>70</v>
      </c>
      <c r="G188" s="37" t="s">
        <v>419</v>
      </c>
      <c r="H188" s="0" t="n">
        <v>389440</v>
      </c>
      <c r="I188" s="0" t="n">
        <v>124752</v>
      </c>
      <c r="J188" s="0" t="n">
        <v>12980</v>
      </c>
    </row>
    <row r="189" customFormat="false" ht="15" hidden="false" customHeight="false" outlineLevel="0" collapsed="false">
      <c r="A189" s="0" t="n">
        <v>202406</v>
      </c>
      <c r="B189" s="0" t="n">
        <v>202406</v>
      </c>
      <c r="C189" s="37" t="s">
        <v>106</v>
      </c>
      <c r="D189" s="37" t="s">
        <v>420</v>
      </c>
      <c r="E189" s="0" t="n">
        <v>1</v>
      </c>
      <c r="F189" s="38" t="s">
        <v>70</v>
      </c>
      <c r="G189" s="37" t="s">
        <v>421</v>
      </c>
      <c r="H189" s="0" t="n">
        <v>9013663</v>
      </c>
      <c r="I189" s="0" t="n">
        <v>1176055</v>
      </c>
      <c r="J189" s="0" t="n">
        <v>35256</v>
      </c>
    </row>
    <row r="190" customFormat="false" ht="15" hidden="false" customHeight="false" outlineLevel="0" collapsed="false">
      <c r="A190" s="0" t="n">
        <v>202406</v>
      </c>
      <c r="B190" s="0" t="n">
        <v>202406</v>
      </c>
      <c r="C190" s="37" t="s">
        <v>109</v>
      </c>
      <c r="D190" s="37" t="s">
        <v>107</v>
      </c>
      <c r="E190" s="0" t="n">
        <v>1</v>
      </c>
      <c r="F190" s="38" t="s">
        <v>70</v>
      </c>
      <c r="G190" s="37" t="s">
        <v>422</v>
      </c>
      <c r="H190" s="0" t="n">
        <v>457508</v>
      </c>
      <c r="I190" s="0" t="n">
        <v>72810</v>
      </c>
      <c r="J190" s="0" t="n">
        <v>-5010</v>
      </c>
    </row>
    <row r="191" customFormat="false" ht="15" hidden="false" customHeight="false" outlineLevel="0" collapsed="false">
      <c r="A191" s="0" t="n">
        <v>202406</v>
      </c>
      <c r="B191" s="0" t="n">
        <v>202406</v>
      </c>
      <c r="C191" s="37" t="s">
        <v>184</v>
      </c>
      <c r="D191" s="37" t="s">
        <v>423</v>
      </c>
      <c r="E191" s="0" t="n">
        <v>1</v>
      </c>
      <c r="F191" s="38" t="s">
        <v>70</v>
      </c>
      <c r="G191" s="37" t="s">
        <v>424</v>
      </c>
      <c r="H191" s="0" t="n">
        <v>3111079</v>
      </c>
      <c r="I191" s="0" t="n">
        <v>860647</v>
      </c>
      <c r="J191" s="0" t="n">
        <v>162284</v>
      </c>
    </row>
    <row r="192" customFormat="false" ht="15" hidden="false" customHeight="false" outlineLevel="0" collapsed="false">
      <c r="A192" s="0" t="n">
        <v>202406</v>
      </c>
      <c r="B192" s="0" t="n">
        <v>202406</v>
      </c>
      <c r="C192" s="37" t="s">
        <v>106</v>
      </c>
      <c r="D192" s="37" t="s">
        <v>425</v>
      </c>
      <c r="E192" s="0" t="n">
        <v>1</v>
      </c>
      <c r="F192" s="38" t="s">
        <v>70</v>
      </c>
      <c r="G192" s="37" t="s">
        <v>426</v>
      </c>
      <c r="H192" s="0" t="n">
        <v>1330407</v>
      </c>
      <c r="I192" s="0" t="n">
        <v>499062</v>
      </c>
      <c r="J192" s="0" t="n">
        <v>-25336</v>
      </c>
    </row>
    <row r="193" customFormat="false" ht="15" hidden="false" customHeight="false" outlineLevel="0" collapsed="false">
      <c r="A193" s="0" t="n">
        <v>202406</v>
      </c>
      <c r="B193" s="0" t="n">
        <v>202406</v>
      </c>
      <c r="C193" s="37" t="s">
        <v>152</v>
      </c>
      <c r="D193" s="37" t="s">
        <v>214</v>
      </c>
      <c r="E193" s="0" t="n">
        <v>1</v>
      </c>
      <c r="F193" s="38" t="s">
        <v>70</v>
      </c>
      <c r="G193" s="37" t="s">
        <v>427</v>
      </c>
      <c r="H193" s="0" t="n">
        <v>695031</v>
      </c>
      <c r="I193" s="0" t="n">
        <v>155848</v>
      </c>
      <c r="J193" s="0" t="n">
        <v>24888</v>
      </c>
    </row>
    <row r="194" customFormat="false" ht="15" hidden="false" customHeight="false" outlineLevel="0" collapsed="false">
      <c r="A194" s="0" t="n">
        <v>202406</v>
      </c>
      <c r="B194" s="0" t="n">
        <v>202406</v>
      </c>
      <c r="C194" s="37" t="s">
        <v>101</v>
      </c>
      <c r="D194" s="37" t="s">
        <v>251</v>
      </c>
      <c r="E194" s="0" t="n">
        <v>1</v>
      </c>
      <c r="F194" s="38" t="s">
        <v>70</v>
      </c>
      <c r="G194" s="37" t="s">
        <v>428</v>
      </c>
      <c r="H194" s="0" t="n">
        <v>116412</v>
      </c>
      <c r="I194" s="0" t="n">
        <v>17954</v>
      </c>
      <c r="J194" s="0" t="n">
        <v>178</v>
      </c>
    </row>
    <row r="195" customFormat="false" ht="15" hidden="false" customHeight="false" outlineLevel="0" collapsed="false">
      <c r="A195" s="0" t="n">
        <v>202406</v>
      </c>
      <c r="B195" s="0" t="n">
        <v>202406</v>
      </c>
      <c r="C195" s="37" t="s">
        <v>115</v>
      </c>
      <c r="D195" s="37" t="s">
        <v>200</v>
      </c>
      <c r="E195" s="0" t="n">
        <v>1</v>
      </c>
      <c r="F195" s="38" t="s">
        <v>70</v>
      </c>
      <c r="G195" s="37" t="s">
        <v>429</v>
      </c>
      <c r="H195" s="0" t="n">
        <v>988508</v>
      </c>
      <c r="I195" s="0" t="n">
        <v>583637</v>
      </c>
      <c r="J195" s="0" t="n">
        <v>140165</v>
      </c>
    </row>
    <row r="196" customFormat="false" ht="15" hidden="false" customHeight="false" outlineLevel="0" collapsed="false">
      <c r="A196" s="0" t="n">
        <v>202406</v>
      </c>
      <c r="B196" s="0" t="n">
        <v>202406</v>
      </c>
      <c r="C196" s="37" t="s">
        <v>124</v>
      </c>
      <c r="D196" s="37" t="s">
        <v>430</v>
      </c>
      <c r="E196" s="0" t="n">
        <v>1</v>
      </c>
      <c r="F196" s="38" t="s">
        <v>70</v>
      </c>
      <c r="G196" s="37" t="s">
        <v>431</v>
      </c>
      <c r="H196" s="0" t="n">
        <v>188341</v>
      </c>
      <c r="I196" s="0" t="n">
        <v>36476</v>
      </c>
      <c r="J196" s="0" t="n">
        <v>5652</v>
      </c>
    </row>
    <row r="197" customFormat="false" ht="15" hidden="false" customHeight="false" outlineLevel="0" collapsed="false">
      <c r="A197" s="0" t="n">
        <v>202406</v>
      </c>
      <c r="B197" s="0" t="n">
        <v>202406</v>
      </c>
      <c r="C197" s="37" t="s">
        <v>197</v>
      </c>
      <c r="D197" s="37" t="s">
        <v>243</v>
      </c>
      <c r="E197" s="0" t="n">
        <v>1</v>
      </c>
      <c r="F197" s="38" t="s">
        <v>70</v>
      </c>
      <c r="G197" s="37" t="s">
        <v>432</v>
      </c>
      <c r="H197" s="0" t="n">
        <v>4423410</v>
      </c>
      <c r="I197" s="0" t="n">
        <v>940611</v>
      </c>
      <c r="J197" s="0" t="n">
        <v>-19569</v>
      </c>
    </row>
    <row r="198" customFormat="false" ht="15" hidden="false" customHeight="false" outlineLevel="0" collapsed="false">
      <c r="A198" s="0" t="n">
        <v>202406</v>
      </c>
      <c r="B198" s="0" t="n">
        <v>202406</v>
      </c>
      <c r="C198" s="37" t="s">
        <v>136</v>
      </c>
      <c r="D198" s="37" t="s">
        <v>389</v>
      </c>
      <c r="E198" s="0" t="n">
        <v>1</v>
      </c>
      <c r="F198" s="38" t="s">
        <v>70</v>
      </c>
      <c r="G198" s="37" t="s">
        <v>433</v>
      </c>
      <c r="H198" s="0" t="n">
        <v>7577103</v>
      </c>
      <c r="I198" s="0" t="n">
        <v>1979607</v>
      </c>
      <c r="J198" s="0" t="n">
        <v>-23178</v>
      </c>
    </row>
    <row r="199" customFormat="false" ht="15" hidden="false" customHeight="false" outlineLevel="0" collapsed="false">
      <c r="A199" s="0" t="n">
        <v>202406</v>
      </c>
      <c r="B199" s="0" t="n">
        <v>202406</v>
      </c>
      <c r="C199" s="37" t="s">
        <v>197</v>
      </c>
      <c r="D199" s="37" t="s">
        <v>127</v>
      </c>
      <c r="E199" s="0" t="n">
        <v>1</v>
      </c>
      <c r="F199" s="38" t="s">
        <v>70</v>
      </c>
      <c r="G199" s="37" t="s">
        <v>434</v>
      </c>
      <c r="H199" s="0" t="n">
        <v>555690</v>
      </c>
      <c r="I199" s="0" t="n">
        <v>198208</v>
      </c>
      <c r="J199" s="0" t="n">
        <v>27859</v>
      </c>
    </row>
    <row r="200" customFormat="false" ht="15" hidden="false" customHeight="false" outlineLevel="0" collapsed="false">
      <c r="A200" s="0" t="n">
        <v>202406</v>
      </c>
      <c r="B200" s="0" t="n">
        <v>202406</v>
      </c>
      <c r="C200" s="37" t="s">
        <v>149</v>
      </c>
      <c r="D200" s="37" t="s">
        <v>330</v>
      </c>
      <c r="E200" s="0" t="n">
        <v>1</v>
      </c>
      <c r="F200" s="38" t="s">
        <v>70</v>
      </c>
      <c r="G200" s="37" t="s">
        <v>435</v>
      </c>
      <c r="H200" s="0" t="n">
        <v>1729882</v>
      </c>
      <c r="I200" s="0" t="n">
        <v>218291</v>
      </c>
      <c r="J200" s="0" t="n">
        <v>11736</v>
      </c>
    </row>
    <row r="201" customFormat="false" ht="15" hidden="false" customHeight="false" outlineLevel="0" collapsed="false">
      <c r="A201" s="0" t="n">
        <v>202406</v>
      </c>
      <c r="B201" s="0" t="n">
        <v>202406</v>
      </c>
      <c r="C201" s="37" t="s">
        <v>112</v>
      </c>
      <c r="D201" s="37" t="s">
        <v>130</v>
      </c>
      <c r="E201" s="0" t="n">
        <v>1</v>
      </c>
      <c r="F201" s="38" t="s">
        <v>70</v>
      </c>
      <c r="G201" s="37" t="s">
        <v>436</v>
      </c>
      <c r="H201" s="0" t="n">
        <v>494959</v>
      </c>
      <c r="I201" s="0" t="n">
        <v>87583</v>
      </c>
      <c r="J201" s="0" t="n">
        <v>5523</v>
      </c>
    </row>
    <row r="202" customFormat="false" ht="15" hidden="false" customHeight="false" outlineLevel="0" collapsed="false">
      <c r="A202" s="0" t="n">
        <v>202406</v>
      </c>
      <c r="B202" s="0" t="n">
        <v>202406</v>
      </c>
      <c r="C202" s="37" t="s">
        <v>149</v>
      </c>
      <c r="D202" s="37" t="s">
        <v>396</v>
      </c>
      <c r="E202" s="0" t="n">
        <v>1</v>
      </c>
      <c r="F202" s="38" t="s">
        <v>70</v>
      </c>
      <c r="G202" s="37" t="s">
        <v>437</v>
      </c>
      <c r="H202" s="0" t="n">
        <v>663620</v>
      </c>
      <c r="I202" s="0" t="n">
        <v>135625</v>
      </c>
      <c r="J202" s="0" t="n">
        <v>28105</v>
      </c>
    </row>
    <row r="203" customFormat="false" ht="15" hidden="false" customHeight="false" outlineLevel="0" collapsed="false">
      <c r="A203" s="0" t="n">
        <v>202406</v>
      </c>
      <c r="B203" s="0" t="n">
        <v>202406</v>
      </c>
      <c r="C203" s="37" t="s">
        <v>98</v>
      </c>
      <c r="D203" s="37" t="s">
        <v>438</v>
      </c>
      <c r="E203" s="0" t="n">
        <v>1</v>
      </c>
      <c r="F203" s="38" t="s">
        <v>70</v>
      </c>
      <c r="G203" s="37" t="s">
        <v>439</v>
      </c>
      <c r="H203" s="0" t="n">
        <v>2630350</v>
      </c>
      <c r="I203" s="0" t="n">
        <v>745447</v>
      </c>
      <c r="J203" s="0" t="n">
        <v>3825</v>
      </c>
    </row>
    <row r="204" customFormat="false" ht="15" hidden="false" customHeight="false" outlineLevel="0" collapsed="false">
      <c r="A204" s="0" t="n">
        <v>202406</v>
      </c>
      <c r="B204" s="0" t="n">
        <v>202406</v>
      </c>
      <c r="C204" s="37" t="s">
        <v>112</v>
      </c>
      <c r="D204" s="37" t="s">
        <v>372</v>
      </c>
      <c r="E204" s="0" t="n">
        <v>1</v>
      </c>
      <c r="F204" s="38" t="s">
        <v>70</v>
      </c>
      <c r="G204" s="37" t="s">
        <v>440</v>
      </c>
      <c r="H204" s="0" t="n">
        <v>1751392</v>
      </c>
      <c r="I204" s="0" t="n">
        <v>284741</v>
      </c>
      <c r="J204" s="0" t="n">
        <v>25379</v>
      </c>
    </row>
    <row r="205" customFormat="false" ht="15" hidden="false" customHeight="false" outlineLevel="0" collapsed="false">
      <c r="A205" s="0" t="n">
        <v>202406</v>
      </c>
      <c r="B205" s="0" t="n">
        <v>202406</v>
      </c>
      <c r="C205" s="37" t="s">
        <v>149</v>
      </c>
      <c r="D205" s="37" t="s">
        <v>425</v>
      </c>
      <c r="E205" s="0" t="n">
        <v>1</v>
      </c>
      <c r="F205" s="38" t="s">
        <v>70</v>
      </c>
      <c r="G205" s="37" t="s">
        <v>441</v>
      </c>
      <c r="H205" s="0" t="n">
        <v>10261056</v>
      </c>
      <c r="I205" s="0" t="n">
        <v>1031473</v>
      </c>
      <c r="J205" s="0" t="n">
        <v>180985</v>
      </c>
    </row>
    <row r="206" customFormat="false" ht="15" hidden="false" customHeight="false" outlineLevel="0" collapsed="false">
      <c r="A206" s="0" t="n">
        <v>202406</v>
      </c>
      <c r="B206" s="0" t="n">
        <v>202406</v>
      </c>
      <c r="C206" s="37" t="s">
        <v>106</v>
      </c>
      <c r="D206" s="37" t="s">
        <v>282</v>
      </c>
      <c r="E206" s="0" t="n">
        <v>1</v>
      </c>
      <c r="F206" s="38" t="s">
        <v>70</v>
      </c>
      <c r="G206" s="37" t="s">
        <v>442</v>
      </c>
      <c r="H206" s="0" t="n">
        <v>713862</v>
      </c>
      <c r="I206" s="0" t="n">
        <v>151853</v>
      </c>
      <c r="J206" s="0" t="n">
        <v>24435</v>
      </c>
    </row>
    <row r="207" customFormat="false" ht="15" hidden="false" customHeight="false" outlineLevel="0" collapsed="false">
      <c r="A207" s="0" t="n">
        <v>202406</v>
      </c>
      <c r="B207" s="0" t="n">
        <v>202406</v>
      </c>
      <c r="C207" s="37" t="s">
        <v>115</v>
      </c>
      <c r="D207" s="37" t="s">
        <v>134</v>
      </c>
      <c r="E207" s="0" t="n">
        <v>1</v>
      </c>
      <c r="F207" s="38" t="s">
        <v>70</v>
      </c>
      <c r="G207" s="37" t="s">
        <v>443</v>
      </c>
      <c r="H207" s="0" t="n">
        <v>4316554</v>
      </c>
      <c r="I207" s="0" t="n">
        <v>811697</v>
      </c>
      <c r="J207" s="0" t="n">
        <v>51980</v>
      </c>
    </row>
    <row r="208" customFormat="false" ht="15" hidden="false" customHeight="false" outlineLevel="0" collapsed="false">
      <c r="A208" s="0" t="n">
        <v>202406</v>
      </c>
      <c r="B208" s="0" t="n">
        <v>202406</v>
      </c>
      <c r="C208" s="37" t="s">
        <v>149</v>
      </c>
      <c r="D208" s="37" t="s">
        <v>145</v>
      </c>
      <c r="E208" s="0" t="n">
        <v>1</v>
      </c>
      <c r="F208" s="38" t="s">
        <v>70</v>
      </c>
      <c r="G208" s="37" t="s">
        <v>444</v>
      </c>
      <c r="H208" s="0" t="n">
        <v>1791326</v>
      </c>
      <c r="I208" s="0" t="n">
        <v>704571</v>
      </c>
      <c r="J208" s="0" t="n">
        <v>36010</v>
      </c>
    </row>
    <row r="209" customFormat="false" ht="15" hidden="false" customHeight="false" outlineLevel="0" collapsed="false">
      <c r="A209" s="0" t="n">
        <v>202406</v>
      </c>
      <c r="B209" s="0" t="n">
        <v>202406</v>
      </c>
      <c r="C209" s="37" t="s">
        <v>158</v>
      </c>
      <c r="D209" s="37" t="s">
        <v>445</v>
      </c>
      <c r="E209" s="0" t="n">
        <v>1</v>
      </c>
      <c r="F209" s="38" t="s">
        <v>70</v>
      </c>
      <c r="G209" s="37" t="s">
        <v>446</v>
      </c>
      <c r="H209" s="0" t="n">
        <v>3519430</v>
      </c>
      <c r="I209" s="0" t="n">
        <v>1023479</v>
      </c>
      <c r="J209" s="0" t="n">
        <v>-96086</v>
      </c>
    </row>
    <row r="210" customFormat="false" ht="15" hidden="false" customHeight="false" outlineLevel="0" collapsed="false">
      <c r="A210" s="0" t="n">
        <v>202406</v>
      </c>
      <c r="B210" s="0" t="n">
        <v>202406</v>
      </c>
      <c r="C210" s="37" t="s">
        <v>112</v>
      </c>
      <c r="D210" s="37" t="s">
        <v>447</v>
      </c>
      <c r="E210" s="0" t="n">
        <v>1</v>
      </c>
      <c r="F210" s="38" t="s">
        <v>70</v>
      </c>
      <c r="G210" s="37" t="s">
        <v>448</v>
      </c>
      <c r="H210" s="0" t="n">
        <v>552745</v>
      </c>
      <c r="I210" s="0" t="n">
        <v>119199</v>
      </c>
      <c r="J210" s="0" t="n">
        <v>-3054</v>
      </c>
    </row>
    <row r="211" customFormat="false" ht="15" hidden="false" customHeight="false" outlineLevel="0" collapsed="false">
      <c r="A211" s="0" t="n">
        <v>202406</v>
      </c>
      <c r="B211" s="0" t="n">
        <v>202406</v>
      </c>
      <c r="C211" s="37" t="s">
        <v>136</v>
      </c>
      <c r="D211" s="37" t="s">
        <v>267</v>
      </c>
      <c r="E211" s="0" t="n">
        <v>1</v>
      </c>
      <c r="F211" s="38" t="s">
        <v>70</v>
      </c>
      <c r="G211" s="37" t="s">
        <v>449</v>
      </c>
      <c r="H211" s="0" t="n">
        <v>1398695</v>
      </c>
      <c r="I211" s="0" t="n">
        <v>499997</v>
      </c>
      <c r="J211" s="0" t="n">
        <v>55918</v>
      </c>
    </row>
    <row r="212" customFormat="false" ht="15" hidden="false" customHeight="false" outlineLevel="0" collapsed="false">
      <c r="A212" s="0" t="n">
        <v>202406</v>
      </c>
      <c r="B212" s="0" t="n">
        <v>202406</v>
      </c>
      <c r="C212" s="37" t="s">
        <v>158</v>
      </c>
      <c r="D212" s="37" t="s">
        <v>450</v>
      </c>
      <c r="E212" s="0" t="n">
        <v>1</v>
      </c>
      <c r="F212" s="38" t="s">
        <v>70</v>
      </c>
      <c r="G212" s="37" t="s">
        <v>451</v>
      </c>
      <c r="H212" s="0" t="n">
        <v>994770</v>
      </c>
      <c r="I212" s="0" t="n">
        <v>205292</v>
      </c>
      <c r="J212" s="0" t="n">
        <v>13593</v>
      </c>
    </row>
    <row r="213" customFormat="false" ht="15" hidden="false" customHeight="false" outlineLevel="0" collapsed="false">
      <c r="A213" s="0" t="n">
        <v>202406</v>
      </c>
      <c r="B213" s="0" t="n">
        <v>202406</v>
      </c>
      <c r="C213" s="37" t="s">
        <v>112</v>
      </c>
      <c r="D213" s="37" t="s">
        <v>452</v>
      </c>
      <c r="E213" s="0" t="n">
        <v>1</v>
      </c>
      <c r="F213" s="38" t="s">
        <v>70</v>
      </c>
      <c r="G213" s="37" t="s">
        <v>453</v>
      </c>
      <c r="H213" s="0" t="n">
        <v>448115</v>
      </c>
      <c r="I213" s="0" t="n">
        <v>89459</v>
      </c>
      <c r="J213" s="0" t="n">
        <v>7827</v>
      </c>
    </row>
    <row r="214" customFormat="false" ht="15" hidden="false" customHeight="false" outlineLevel="0" collapsed="false">
      <c r="A214" s="0" t="n">
        <v>202406</v>
      </c>
      <c r="B214" s="0" t="n">
        <v>202406</v>
      </c>
      <c r="C214" s="37" t="s">
        <v>178</v>
      </c>
      <c r="D214" s="37" t="s">
        <v>454</v>
      </c>
      <c r="E214" s="0" t="n">
        <v>1</v>
      </c>
      <c r="F214" s="38" t="s">
        <v>70</v>
      </c>
      <c r="G214" s="37" t="s">
        <v>455</v>
      </c>
      <c r="H214" s="0" t="n">
        <v>2197014</v>
      </c>
      <c r="I214" s="0" t="n">
        <v>594058</v>
      </c>
      <c r="J214" s="0" t="n">
        <v>109262</v>
      </c>
    </row>
    <row r="215" customFormat="false" ht="15" hidden="false" customHeight="false" outlineLevel="0" collapsed="false">
      <c r="A215" s="0" t="n">
        <v>202406</v>
      </c>
      <c r="B215" s="0" t="n">
        <v>202406</v>
      </c>
      <c r="C215" s="37" t="s">
        <v>115</v>
      </c>
      <c r="D215" s="37" t="s">
        <v>170</v>
      </c>
      <c r="E215" s="0" t="n">
        <v>1</v>
      </c>
      <c r="F215" s="38" t="s">
        <v>70</v>
      </c>
      <c r="G215" s="37" t="s">
        <v>456</v>
      </c>
      <c r="H215" s="0" t="n">
        <v>2839757</v>
      </c>
      <c r="I215" s="0" t="n">
        <v>1279505</v>
      </c>
      <c r="J215" s="0" t="n">
        <v>-49558</v>
      </c>
    </row>
    <row r="216" customFormat="false" ht="15" hidden="false" customHeight="false" outlineLevel="0" collapsed="false">
      <c r="A216" s="0" t="n">
        <v>202406</v>
      </c>
      <c r="B216" s="0" t="n">
        <v>202406</v>
      </c>
      <c r="C216" s="37" t="s">
        <v>152</v>
      </c>
      <c r="D216" s="37" t="s">
        <v>350</v>
      </c>
      <c r="E216" s="0" t="n">
        <v>1</v>
      </c>
      <c r="F216" s="38" t="s">
        <v>70</v>
      </c>
      <c r="G216" s="37" t="s">
        <v>457</v>
      </c>
      <c r="H216" s="0" t="n">
        <v>2223425</v>
      </c>
      <c r="I216" s="0" t="n">
        <v>779648</v>
      </c>
      <c r="J216" s="0" t="n">
        <v>43958</v>
      </c>
    </row>
    <row r="217" customFormat="false" ht="15" hidden="false" customHeight="false" outlineLevel="0" collapsed="false">
      <c r="A217" s="0" t="n">
        <v>202406</v>
      </c>
      <c r="B217" s="0" t="n">
        <v>202406</v>
      </c>
      <c r="C217" s="37" t="s">
        <v>112</v>
      </c>
      <c r="D217" s="37" t="s">
        <v>282</v>
      </c>
      <c r="E217" s="0" t="n">
        <v>1</v>
      </c>
      <c r="F217" s="38" t="s">
        <v>70</v>
      </c>
      <c r="G217" s="37" t="s">
        <v>458</v>
      </c>
      <c r="H217" s="0" t="n">
        <v>7720458</v>
      </c>
      <c r="I217" s="0" t="n">
        <v>2230385</v>
      </c>
      <c r="J217" s="0" t="n">
        <v>220521</v>
      </c>
    </row>
    <row r="218" customFormat="false" ht="15" hidden="false" customHeight="false" outlineLevel="0" collapsed="false">
      <c r="A218" s="0" t="n">
        <v>202406</v>
      </c>
      <c r="B218" s="0" t="n">
        <v>202406</v>
      </c>
      <c r="C218" s="37" t="s">
        <v>158</v>
      </c>
      <c r="D218" s="37" t="s">
        <v>210</v>
      </c>
      <c r="E218" s="0" t="n">
        <v>1</v>
      </c>
      <c r="F218" s="38" t="s">
        <v>70</v>
      </c>
      <c r="G218" s="37" t="s">
        <v>459</v>
      </c>
      <c r="H218" s="0" t="n">
        <v>6560641</v>
      </c>
      <c r="I218" s="0" t="n">
        <v>923859</v>
      </c>
      <c r="J218" s="0" t="n">
        <v>8854</v>
      </c>
    </row>
    <row r="219" customFormat="false" ht="15" hidden="false" customHeight="false" outlineLevel="0" collapsed="false">
      <c r="A219" s="0" t="n">
        <v>202406</v>
      </c>
      <c r="B219" s="0" t="n">
        <v>202406</v>
      </c>
      <c r="C219" s="37" t="s">
        <v>112</v>
      </c>
      <c r="D219" s="37" t="s">
        <v>447</v>
      </c>
      <c r="E219" s="0" t="n">
        <v>1</v>
      </c>
      <c r="F219" s="38" t="s">
        <v>70</v>
      </c>
      <c r="G219" s="37" t="s">
        <v>460</v>
      </c>
      <c r="H219" s="0" t="n">
        <v>1023581</v>
      </c>
      <c r="I219" s="0" t="n">
        <v>187634</v>
      </c>
      <c r="J219" s="0" t="n">
        <v>41870</v>
      </c>
    </row>
    <row r="220" customFormat="false" ht="15" hidden="false" customHeight="false" outlineLevel="0" collapsed="false">
      <c r="A220" s="0" t="n">
        <v>202406</v>
      </c>
      <c r="B220" s="0" t="n">
        <v>202406</v>
      </c>
      <c r="C220" s="37" t="s">
        <v>124</v>
      </c>
      <c r="D220" s="37" t="s">
        <v>461</v>
      </c>
      <c r="E220" s="0" t="n">
        <v>1</v>
      </c>
      <c r="F220" s="38" t="s">
        <v>70</v>
      </c>
      <c r="G220" s="37" t="s">
        <v>462</v>
      </c>
      <c r="H220" s="0" t="n">
        <v>2533220</v>
      </c>
      <c r="I220" s="0" t="n">
        <v>925634</v>
      </c>
      <c r="J220" s="0" t="n">
        <v>158153</v>
      </c>
    </row>
    <row r="221" customFormat="false" ht="15" hidden="false" customHeight="false" outlineLevel="0" collapsed="false">
      <c r="A221" s="0" t="n">
        <v>202406</v>
      </c>
      <c r="B221" s="0" t="n">
        <v>202406</v>
      </c>
      <c r="C221" s="37" t="s">
        <v>95</v>
      </c>
      <c r="D221" s="37" t="s">
        <v>425</v>
      </c>
      <c r="E221" s="0" t="n">
        <v>1</v>
      </c>
      <c r="F221" s="38" t="s">
        <v>70</v>
      </c>
      <c r="G221" s="37" t="s">
        <v>463</v>
      </c>
      <c r="H221" s="0" t="n">
        <v>573009</v>
      </c>
      <c r="I221" s="0" t="n">
        <v>95088</v>
      </c>
      <c r="J221" s="0" t="n">
        <v>10366</v>
      </c>
    </row>
    <row r="222" customFormat="false" ht="15" hidden="false" customHeight="false" outlineLevel="0" collapsed="false">
      <c r="A222" s="0" t="n">
        <v>202406</v>
      </c>
      <c r="B222" s="0" t="n">
        <v>202406</v>
      </c>
      <c r="C222" s="37" t="s">
        <v>184</v>
      </c>
      <c r="D222" s="37" t="s">
        <v>284</v>
      </c>
      <c r="E222" s="0" t="n">
        <v>1</v>
      </c>
      <c r="F222" s="38" t="s">
        <v>70</v>
      </c>
      <c r="G222" s="37" t="s">
        <v>464</v>
      </c>
      <c r="H222" s="0" t="n">
        <v>1248712</v>
      </c>
      <c r="I222" s="0" t="n">
        <v>240797</v>
      </c>
      <c r="J222" s="0" t="n">
        <v>62468</v>
      </c>
    </row>
    <row r="223" customFormat="false" ht="15" hidden="false" customHeight="false" outlineLevel="0" collapsed="false">
      <c r="A223" s="0" t="n">
        <v>202406</v>
      </c>
      <c r="B223" s="0" t="n">
        <v>202406</v>
      </c>
      <c r="C223" s="37" t="s">
        <v>149</v>
      </c>
      <c r="D223" s="37" t="s">
        <v>237</v>
      </c>
      <c r="E223" s="0" t="n">
        <v>1</v>
      </c>
      <c r="F223" s="38" t="s">
        <v>70</v>
      </c>
      <c r="G223" s="37" t="s">
        <v>465</v>
      </c>
      <c r="H223" s="0" t="n">
        <v>553648</v>
      </c>
      <c r="I223" s="0" t="n">
        <v>257066</v>
      </c>
      <c r="J223" s="0" t="n">
        <v>-17966</v>
      </c>
    </row>
    <row r="224" customFormat="false" ht="15" hidden="false" customHeight="false" outlineLevel="0" collapsed="false">
      <c r="A224" s="0" t="n">
        <v>202406</v>
      </c>
      <c r="B224" s="0" t="n">
        <v>202406</v>
      </c>
      <c r="C224" s="37" t="s">
        <v>95</v>
      </c>
      <c r="D224" s="37" t="s">
        <v>320</v>
      </c>
      <c r="E224" s="0" t="n">
        <v>1</v>
      </c>
      <c r="F224" s="38" t="s">
        <v>70</v>
      </c>
      <c r="G224" s="37" t="s">
        <v>466</v>
      </c>
      <c r="H224" s="0" t="n">
        <v>9919225</v>
      </c>
      <c r="I224" s="0" t="n">
        <v>3257531</v>
      </c>
      <c r="J224" s="0" t="n">
        <v>258086</v>
      </c>
    </row>
    <row r="225" customFormat="false" ht="15" hidden="false" customHeight="false" outlineLevel="0" collapsed="false">
      <c r="A225" s="0" t="n">
        <v>202406</v>
      </c>
      <c r="B225" s="0" t="n">
        <v>202406</v>
      </c>
      <c r="C225" s="37" t="s">
        <v>101</v>
      </c>
      <c r="D225" s="37" t="s">
        <v>467</v>
      </c>
      <c r="E225" s="0" t="n">
        <v>1</v>
      </c>
      <c r="F225" s="38" t="s">
        <v>70</v>
      </c>
      <c r="G225" s="37" t="s">
        <v>468</v>
      </c>
      <c r="H225" s="0" t="n">
        <v>1771079</v>
      </c>
      <c r="I225" s="0" t="n">
        <v>723793</v>
      </c>
      <c r="J225" s="0" t="n">
        <v>84419</v>
      </c>
    </row>
    <row r="226" customFormat="false" ht="15" hidden="false" customHeight="false" outlineLevel="0" collapsed="false">
      <c r="A226" s="0" t="n">
        <v>202406</v>
      </c>
      <c r="B226" s="0" t="n">
        <v>202406</v>
      </c>
      <c r="C226" s="37" t="s">
        <v>112</v>
      </c>
      <c r="D226" s="37" t="s">
        <v>233</v>
      </c>
      <c r="E226" s="0" t="n">
        <v>1</v>
      </c>
      <c r="F226" s="38" t="s">
        <v>70</v>
      </c>
      <c r="G226" s="37" t="s">
        <v>469</v>
      </c>
      <c r="H226" s="0" t="n">
        <v>869057</v>
      </c>
      <c r="I226" s="0" t="n">
        <v>135992</v>
      </c>
      <c r="J226" s="0" t="n">
        <v>-1558</v>
      </c>
    </row>
    <row r="227" customFormat="false" ht="15" hidden="false" customHeight="false" outlineLevel="0" collapsed="false">
      <c r="A227" s="0" t="n">
        <v>202406</v>
      </c>
      <c r="B227" s="0" t="n">
        <v>202406</v>
      </c>
      <c r="C227" s="37" t="s">
        <v>112</v>
      </c>
      <c r="D227" s="37" t="s">
        <v>470</v>
      </c>
      <c r="E227" s="0" t="n">
        <v>1</v>
      </c>
      <c r="F227" s="38" t="s">
        <v>70</v>
      </c>
      <c r="G227" s="37" t="s">
        <v>471</v>
      </c>
      <c r="H227" s="0" t="n">
        <v>5833520</v>
      </c>
      <c r="I227" s="0" t="n">
        <v>2497490</v>
      </c>
      <c r="J227" s="0" t="n">
        <v>274902</v>
      </c>
    </row>
    <row r="228" customFormat="false" ht="15" hidden="false" customHeight="false" outlineLevel="0" collapsed="false">
      <c r="A228" s="0" t="n">
        <v>202406</v>
      </c>
      <c r="B228" s="0" t="n">
        <v>202406</v>
      </c>
      <c r="C228" s="37" t="s">
        <v>98</v>
      </c>
      <c r="D228" s="37" t="s">
        <v>383</v>
      </c>
      <c r="E228" s="0" t="n">
        <v>1</v>
      </c>
      <c r="F228" s="38" t="s">
        <v>70</v>
      </c>
      <c r="G228" s="37" t="s">
        <v>472</v>
      </c>
      <c r="H228" s="0" t="n">
        <v>82003</v>
      </c>
      <c r="I228" s="0" t="n">
        <v>15373</v>
      </c>
      <c r="J228" s="0" t="n">
        <v>-471</v>
      </c>
    </row>
    <row r="229" customFormat="false" ht="15" hidden="false" customHeight="false" outlineLevel="0" collapsed="false">
      <c r="A229" s="0" t="n">
        <v>202406</v>
      </c>
      <c r="B229" s="0" t="n">
        <v>202406</v>
      </c>
      <c r="C229" s="37" t="s">
        <v>101</v>
      </c>
      <c r="D229" s="37" t="s">
        <v>258</v>
      </c>
      <c r="E229" s="0" t="n">
        <v>1</v>
      </c>
      <c r="F229" s="38" t="s">
        <v>70</v>
      </c>
      <c r="G229" s="37" t="s">
        <v>473</v>
      </c>
      <c r="H229" s="0" t="n">
        <v>106661</v>
      </c>
      <c r="I229" s="0" t="n">
        <v>48994</v>
      </c>
      <c r="J229" s="0" t="n">
        <v>7303</v>
      </c>
    </row>
    <row r="230" customFormat="false" ht="15" hidden="false" customHeight="false" outlineLevel="0" collapsed="false">
      <c r="A230" s="0" t="n">
        <v>202406</v>
      </c>
      <c r="B230" s="0" t="n">
        <v>202406</v>
      </c>
      <c r="C230" s="37" t="s">
        <v>98</v>
      </c>
      <c r="D230" s="37" t="s">
        <v>474</v>
      </c>
      <c r="E230" s="0" t="n">
        <v>1</v>
      </c>
      <c r="F230" s="38" t="s">
        <v>70</v>
      </c>
      <c r="G230" s="37" t="s">
        <v>475</v>
      </c>
      <c r="H230" s="0" t="n">
        <v>2465265</v>
      </c>
      <c r="I230" s="0" t="n">
        <v>519224</v>
      </c>
      <c r="J230" s="0" t="n">
        <v>96463</v>
      </c>
    </row>
    <row r="231" customFormat="false" ht="15" hidden="false" customHeight="false" outlineLevel="0" collapsed="false">
      <c r="A231" s="0" t="n">
        <v>202406</v>
      </c>
      <c r="B231" s="0" t="n">
        <v>202406</v>
      </c>
      <c r="C231" s="37" t="s">
        <v>112</v>
      </c>
      <c r="D231" s="37" t="s">
        <v>476</v>
      </c>
      <c r="E231" s="0" t="n">
        <v>1</v>
      </c>
      <c r="F231" s="38" t="s">
        <v>70</v>
      </c>
      <c r="G231" s="37" t="s">
        <v>477</v>
      </c>
      <c r="H231" s="0" t="n">
        <v>1437176</v>
      </c>
      <c r="I231" s="0" t="n">
        <v>372503</v>
      </c>
      <c r="J231" s="0" t="n">
        <v>39945</v>
      </c>
    </row>
    <row r="232" customFormat="false" ht="15" hidden="false" customHeight="false" outlineLevel="0" collapsed="false">
      <c r="A232" s="0" t="n">
        <v>202406</v>
      </c>
      <c r="B232" s="0" t="n">
        <v>202406</v>
      </c>
      <c r="C232" s="37" t="s">
        <v>136</v>
      </c>
      <c r="D232" s="37" t="s">
        <v>132</v>
      </c>
      <c r="E232" s="0" t="n">
        <v>1</v>
      </c>
      <c r="F232" s="38" t="s">
        <v>70</v>
      </c>
      <c r="G232" s="37" t="s">
        <v>478</v>
      </c>
      <c r="H232" s="0" t="n">
        <v>2173101</v>
      </c>
      <c r="I232" s="0" t="n">
        <v>462694</v>
      </c>
      <c r="J232" s="0" t="n">
        <v>-48712</v>
      </c>
    </row>
    <row r="233" customFormat="false" ht="15" hidden="false" customHeight="false" outlineLevel="0" collapsed="false">
      <c r="A233" s="0" t="n">
        <v>202406</v>
      </c>
      <c r="B233" s="0" t="n">
        <v>202406</v>
      </c>
      <c r="C233" s="37" t="s">
        <v>106</v>
      </c>
      <c r="D233" s="37" t="s">
        <v>273</v>
      </c>
      <c r="E233" s="0" t="n">
        <v>1</v>
      </c>
      <c r="F233" s="38" t="s">
        <v>70</v>
      </c>
      <c r="G233" s="37" t="s">
        <v>479</v>
      </c>
      <c r="H233" s="0" t="n">
        <v>272804</v>
      </c>
      <c r="I233" s="0" t="n">
        <v>57872</v>
      </c>
      <c r="J233" s="0" t="n">
        <v>-965</v>
      </c>
    </row>
    <row r="234" customFormat="false" ht="15" hidden="false" customHeight="false" outlineLevel="0" collapsed="false">
      <c r="A234" s="0" t="n">
        <v>202406</v>
      </c>
      <c r="B234" s="0" t="n">
        <v>202406</v>
      </c>
      <c r="C234" s="37" t="s">
        <v>149</v>
      </c>
      <c r="D234" s="37" t="s">
        <v>159</v>
      </c>
      <c r="E234" s="0" t="n">
        <v>1</v>
      </c>
      <c r="F234" s="38" t="s">
        <v>70</v>
      </c>
      <c r="G234" s="37" t="s">
        <v>480</v>
      </c>
      <c r="H234" s="0" t="n">
        <v>1456271</v>
      </c>
      <c r="I234" s="0" t="n">
        <v>223735</v>
      </c>
      <c r="J234" s="0" t="n">
        <v>30533</v>
      </c>
    </row>
    <row r="235" customFormat="false" ht="15" hidden="false" customHeight="false" outlineLevel="0" collapsed="false">
      <c r="A235" s="0" t="n">
        <v>202406</v>
      </c>
      <c r="B235" s="0" t="n">
        <v>202406</v>
      </c>
      <c r="C235" s="37" t="s">
        <v>109</v>
      </c>
      <c r="D235" s="37" t="s">
        <v>241</v>
      </c>
      <c r="E235" s="0" t="n">
        <v>1</v>
      </c>
      <c r="F235" s="38" t="s">
        <v>70</v>
      </c>
      <c r="G235" s="37" t="s">
        <v>481</v>
      </c>
      <c r="H235" s="0" t="n">
        <v>11725728</v>
      </c>
      <c r="I235" s="0" t="n">
        <v>4725369</v>
      </c>
      <c r="J235" s="0" t="n">
        <v>388047</v>
      </c>
    </row>
    <row r="236" customFormat="false" ht="15" hidden="false" customHeight="false" outlineLevel="0" collapsed="false">
      <c r="A236" s="0" t="n">
        <v>202406</v>
      </c>
      <c r="B236" s="0" t="n">
        <v>202406</v>
      </c>
      <c r="C236" s="37" t="s">
        <v>184</v>
      </c>
      <c r="D236" s="37" t="s">
        <v>482</v>
      </c>
      <c r="E236" s="0" t="n">
        <v>1</v>
      </c>
      <c r="F236" s="38" t="s">
        <v>70</v>
      </c>
      <c r="G236" s="37" t="s">
        <v>483</v>
      </c>
      <c r="H236" s="0" t="n">
        <v>3350058</v>
      </c>
      <c r="I236" s="0" t="n">
        <v>2131678</v>
      </c>
      <c r="J236" s="0" t="n">
        <v>-403740</v>
      </c>
    </row>
    <row r="237" customFormat="false" ht="15" hidden="false" customHeight="false" outlineLevel="0" collapsed="false">
      <c r="A237" s="0" t="n">
        <v>202406</v>
      </c>
      <c r="B237" s="0" t="n">
        <v>202406</v>
      </c>
      <c r="C237" s="37" t="s">
        <v>152</v>
      </c>
      <c r="D237" s="37" t="s">
        <v>328</v>
      </c>
      <c r="E237" s="0" t="n">
        <v>1</v>
      </c>
      <c r="F237" s="38" t="s">
        <v>70</v>
      </c>
      <c r="G237" s="37" t="s">
        <v>484</v>
      </c>
      <c r="H237" s="0" t="n">
        <v>1279748</v>
      </c>
      <c r="I237" s="0" t="n">
        <v>579411</v>
      </c>
      <c r="J237" s="0" t="n">
        <v>118364</v>
      </c>
    </row>
    <row r="238" customFormat="false" ht="15" hidden="false" customHeight="false" outlineLevel="0" collapsed="false">
      <c r="A238" s="0" t="n">
        <v>202406</v>
      </c>
      <c r="B238" s="0" t="n">
        <v>202406</v>
      </c>
      <c r="C238" s="37" t="s">
        <v>115</v>
      </c>
      <c r="D238" s="37" t="s">
        <v>423</v>
      </c>
      <c r="E238" s="0" t="n">
        <v>1</v>
      </c>
      <c r="F238" s="38" t="s">
        <v>70</v>
      </c>
      <c r="G238" s="37" t="s">
        <v>485</v>
      </c>
      <c r="H238" s="0" t="n">
        <v>686232</v>
      </c>
      <c r="I238" s="0" t="n">
        <v>416630</v>
      </c>
      <c r="J238" s="0" t="n">
        <v>39024</v>
      </c>
    </row>
    <row r="239" customFormat="false" ht="15" hidden="false" customHeight="false" outlineLevel="0" collapsed="false">
      <c r="A239" s="0" t="n">
        <v>202406</v>
      </c>
      <c r="B239" s="0" t="n">
        <v>202406</v>
      </c>
      <c r="C239" s="37" t="s">
        <v>136</v>
      </c>
      <c r="D239" s="37" t="s">
        <v>258</v>
      </c>
      <c r="E239" s="0" t="n">
        <v>1</v>
      </c>
      <c r="F239" s="38" t="s">
        <v>70</v>
      </c>
      <c r="G239" s="37" t="s">
        <v>486</v>
      </c>
      <c r="H239" s="0" t="n">
        <v>840998</v>
      </c>
      <c r="I239" s="0" t="n">
        <v>386835</v>
      </c>
      <c r="J239" s="0" t="n">
        <v>-738</v>
      </c>
    </row>
    <row r="240" customFormat="false" ht="15" hidden="false" customHeight="false" outlineLevel="0" collapsed="false">
      <c r="A240" s="0" t="n">
        <v>202406</v>
      </c>
      <c r="B240" s="0" t="n">
        <v>202406</v>
      </c>
      <c r="C240" s="37" t="s">
        <v>109</v>
      </c>
      <c r="D240" s="37" t="s">
        <v>130</v>
      </c>
      <c r="E240" s="0" t="n">
        <v>1</v>
      </c>
      <c r="F240" s="38" t="s">
        <v>70</v>
      </c>
      <c r="G240" s="37" t="s">
        <v>487</v>
      </c>
      <c r="H240" s="0" t="n">
        <v>94867</v>
      </c>
      <c r="I240" s="0" t="n">
        <v>23730</v>
      </c>
      <c r="J240" s="0" t="n">
        <v>4259</v>
      </c>
    </row>
    <row r="241" customFormat="false" ht="15" hidden="false" customHeight="false" outlineLevel="0" collapsed="false">
      <c r="A241" s="0" t="n">
        <v>202406</v>
      </c>
      <c r="B241" s="0" t="n">
        <v>202406</v>
      </c>
      <c r="C241" s="37" t="s">
        <v>112</v>
      </c>
      <c r="D241" s="37" t="s">
        <v>107</v>
      </c>
      <c r="E241" s="0" t="n">
        <v>1</v>
      </c>
      <c r="F241" s="38" t="s">
        <v>70</v>
      </c>
      <c r="G241" s="37" t="s">
        <v>488</v>
      </c>
      <c r="H241" s="0" t="n">
        <v>1325463</v>
      </c>
      <c r="I241" s="0" t="n">
        <v>182249</v>
      </c>
      <c r="J241" s="0" t="n">
        <v>2232</v>
      </c>
    </row>
    <row r="242" customFormat="false" ht="15" hidden="false" customHeight="false" outlineLevel="0" collapsed="false">
      <c r="A242" s="0" t="n">
        <v>202406</v>
      </c>
      <c r="B242" s="0" t="n">
        <v>202406</v>
      </c>
      <c r="C242" s="37" t="s">
        <v>152</v>
      </c>
      <c r="D242" s="37" t="s">
        <v>212</v>
      </c>
      <c r="E242" s="0" t="n">
        <v>1</v>
      </c>
      <c r="F242" s="38" t="s">
        <v>70</v>
      </c>
      <c r="G242" s="37" t="s">
        <v>489</v>
      </c>
      <c r="H242" s="0" t="n">
        <v>2723219</v>
      </c>
      <c r="I242" s="0" t="n">
        <v>1115517</v>
      </c>
      <c r="J242" s="0" t="n">
        <v>12443</v>
      </c>
    </row>
    <row r="243" customFormat="false" ht="15" hidden="false" customHeight="false" outlineLevel="0" collapsed="false">
      <c r="A243" s="0" t="n">
        <v>202406</v>
      </c>
      <c r="B243" s="0" t="n">
        <v>202406</v>
      </c>
      <c r="C243" s="37" t="s">
        <v>152</v>
      </c>
      <c r="D243" s="37" t="s">
        <v>490</v>
      </c>
      <c r="E243" s="0" t="n">
        <v>1</v>
      </c>
      <c r="F243" s="38" t="s">
        <v>70</v>
      </c>
      <c r="G243" s="37" t="s">
        <v>491</v>
      </c>
      <c r="H243" s="0" t="n">
        <v>147574</v>
      </c>
      <c r="I243" s="0" t="n">
        <v>32833</v>
      </c>
      <c r="J243" s="0" t="n">
        <v>3803</v>
      </c>
    </row>
    <row r="244" customFormat="false" ht="15" hidden="false" customHeight="false" outlineLevel="0" collapsed="false">
      <c r="A244" s="0" t="n">
        <v>202406</v>
      </c>
      <c r="B244" s="0" t="n">
        <v>202406</v>
      </c>
      <c r="C244" s="37" t="s">
        <v>112</v>
      </c>
      <c r="D244" s="37" t="s">
        <v>120</v>
      </c>
      <c r="E244" s="0" t="n">
        <v>1</v>
      </c>
      <c r="F244" s="38" t="s">
        <v>70</v>
      </c>
      <c r="G244" s="37" t="s">
        <v>492</v>
      </c>
      <c r="H244" s="0" t="n">
        <v>585381</v>
      </c>
      <c r="I244" s="0" t="n">
        <v>307119</v>
      </c>
      <c r="J244" s="0" t="n">
        <v>79269</v>
      </c>
    </row>
    <row r="245" customFormat="false" ht="15" hidden="false" customHeight="false" outlineLevel="0" collapsed="false">
      <c r="A245" s="0" t="n">
        <v>202406</v>
      </c>
      <c r="B245" s="0" t="n">
        <v>202406</v>
      </c>
      <c r="C245" s="37" t="s">
        <v>184</v>
      </c>
      <c r="D245" s="37" t="s">
        <v>493</v>
      </c>
      <c r="E245" s="0" t="n">
        <v>1</v>
      </c>
      <c r="F245" s="38" t="s">
        <v>70</v>
      </c>
      <c r="G245" s="37" t="s">
        <v>494</v>
      </c>
      <c r="H245" s="0" t="n">
        <v>408655</v>
      </c>
      <c r="I245" s="0" t="n">
        <v>80380</v>
      </c>
      <c r="J245" s="0" t="n">
        <v>19481</v>
      </c>
    </row>
    <row r="246" customFormat="false" ht="15" hidden="false" customHeight="false" outlineLevel="0" collapsed="false">
      <c r="A246" s="0" t="n">
        <v>202406</v>
      </c>
      <c r="B246" s="0" t="n">
        <v>202406</v>
      </c>
      <c r="C246" s="37" t="s">
        <v>109</v>
      </c>
      <c r="D246" s="37" t="s">
        <v>495</v>
      </c>
      <c r="E246" s="0" t="n">
        <v>1</v>
      </c>
      <c r="F246" s="38" t="s">
        <v>70</v>
      </c>
      <c r="G246" s="37" t="s">
        <v>496</v>
      </c>
      <c r="H246" s="0" t="n">
        <v>463215</v>
      </c>
      <c r="I246" s="0" t="n">
        <v>121421</v>
      </c>
      <c r="J246" s="0" t="n">
        <v>14081</v>
      </c>
    </row>
    <row r="247" customFormat="false" ht="15" hidden="false" customHeight="false" outlineLevel="0" collapsed="false">
      <c r="A247" s="0" t="n">
        <v>202406</v>
      </c>
      <c r="B247" s="0" t="n">
        <v>202406</v>
      </c>
      <c r="C247" s="37" t="s">
        <v>101</v>
      </c>
      <c r="D247" s="37" t="s">
        <v>269</v>
      </c>
      <c r="E247" s="0" t="n">
        <v>1</v>
      </c>
      <c r="F247" s="38" t="s">
        <v>70</v>
      </c>
      <c r="G247" s="37" t="s">
        <v>497</v>
      </c>
      <c r="H247" s="0" t="n">
        <v>964900</v>
      </c>
      <c r="I247" s="0" t="n">
        <v>296773</v>
      </c>
      <c r="J247" s="0" t="n">
        <v>37464</v>
      </c>
    </row>
    <row r="248" customFormat="false" ht="15" hidden="false" customHeight="false" outlineLevel="0" collapsed="false">
      <c r="A248" s="0" t="n">
        <v>202406</v>
      </c>
      <c r="B248" s="0" t="n">
        <v>202406</v>
      </c>
      <c r="C248" s="37" t="s">
        <v>109</v>
      </c>
      <c r="D248" s="37" t="s">
        <v>391</v>
      </c>
      <c r="E248" s="0" t="n">
        <v>1</v>
      </c>
      <c r="F248" s="38" t="s">
        <v>70</v>
      </c>
      <c r="G248" s="37" t="s">
        <v>498</v>
      </c>
      <c r="H248" s="0" t="n">
        <v>122013</v>
      </c>
      <c r="I248" s="0" t="n">
        <v>74752</v>
      </c>
      <c r="J248" s="0" t="n">
        <v>11897</v>
      </c>
    </row>
    <row r="249" customFormat="false" ht="15" hidden="false" customHeight="false" outlineLevel="0" collapsed="false">
      <c r="A249" s="0" t="n">
        <v>202406</v>
      </c>
      <c r="B249" s="0" t="n">
        <v>202406</v>
      </c>
      <c r="C249" s="37" t="s">
        <v>184</v>
      </c>
      <c r="D249" s="37" t="s">
        <v>141</v>
      </c>
      <c r="E249" s="0" t="n">
        <v>1</v>
      </c>
      <c r="F249" s="38" t="s">
        <v>70</v>
      </c>
      <c r="G249" s="37" t="s">
        <v>499</v>
      </c>
      <c r="H249" s="0" t="n">
        <v>2892364</v>
      </c>
      <c r="I249" s="0" t="n">
        <v>609466</v>
      </c>
      <c r="J249" s="0" t="n">
        <v>-27852</v>
      </c>
    </row>
    <row r="250" customFormat="false" ht="15" hidden="false" customHeight="false" outlineLevel="0" collapsed="false">
      <c r="A250" s="0" t="n">
        <v>202406</v>
      </c>
      <c r="B250" s="0" t="n">
        <v>202406</v>
      </c>
      <c r="C250" s="37" t="s">
        <v>101</v>
      </c>
      <c r="D250" s="37" t="s">
        <v>500</v>
      </c>
      <c r="E250" s="0" t="n">
        <v>1</v>
      </c>
      <c r="F250" s="38" t="s">
        <v>70</v>
      </c>
      <c r="G250" s="37" t="s">
        <v>501</v>
      </c>
      <c r="H250" s="0" t="n">
        <v>2356837</v>
      </c>
      <c r="I250" s="0" t="n">
        <v>576173</v>
      </c>
      <c r="J250" s="0" t="n">
        <v>83208</v>
      </c>
    </row>
    <row r="251" customFormat="false" ht="15" hidden="false" customHeight="false" outlineLevel="0" collapsed="false">
      <c r="A251" s="0" t="n">
        <v>202406</v>
      </c>
      <c r="B251" s="0" t="n">
        <v>202406</v>
      </c>
      <c r="C251" s="37" t="s">
        <v>149</v>
      </c>
      <c r="D251" s="37" t="s">
        <v>502</v>
      </c>
      <c r="E251" s="0" t="n">
        <v>1</v>
      </c>
      <c r="F251" s="38" t="s">
        <v>70</v>
      </c>
      <c r="G251" s="37" t="s">
        <v>503</v>
      </c>
      <c r="H251" s="0" t="n">
        <v>850174</v>
      </c>
      <c r="I251" s="0" t="n">
        <v>446453</v>
      </c>
      <c r="J251" s="0" t="n">
        <v>2943</v>
      </c>
    </row>
    <row r="252" customFormat="false" ht="15" hidden="false" customHeight="false" outlineLevel="0" collapsed="false">
      <c r="A252" s="0" t="n">
        <v>202406</v>
      </c>
      <c r="B252" s="0" t="n">
        <v>202406</v>
      </c>
      <c r="C252" s="37" t="s">
        <v>178</v>
      </c>
      <c r="D252" s="37" t="s">
        <v>161</v>
      </c>
      <c r="E252" s="0" t="n">
        <v>1</v>
      </c>
      <c r="F252" s="38" t="s">
        <v>70</v>
      </c>
      <c r="G252" s="37" t="s">
        <v>504</v>
      </c>
      <c r="H252" s="0" t="n">
        <v>72220</v>
      </c>
      <c r="I252" s="0" t="n">
        <v>28699</v>
      </c>
      <c r="J252" s="0" t="n">
        <v>3210</v>
      </c>
    </row>
    <row r="253" customFormat="false" ht="15" hidden="false" customHeight="false" outlineLevel="0" collapsed="false">
      <c r="A253" s="0" t="n">
        <v>202406</v>
      </c>
      <c r="B253" s="0" t="n">
        <v>202406</v>
      </c>
      <c r="C253" s="37" t="s">
        <v>112</v>
      </c>
      <c r="D253" s="37" t="s">
        <v>294</v>
      </c>
      <c r="E253" s="0" t="n">
        <v>1</v>
      </c>
      <c r="F253" s="38" t="s">
        <v>70</v>
      </c>
      <c r="G253" s="37" t="s">
        <v>505</v>
      </c>
      <c r="H253" s="0" t="n">
        <v>395088</v>
      </c>
      <c r="I253" s="0" t="n">
        <v>150585</v>
      </c>
      <c r="J253" s="0" t="n">
        <v>8621</v>
      </c>
    </row>
    <row r="254" customFormat="false" ht="15" hidden="false" customHeight="false" outlineLevel="0" collapsed="false">
      <c r="A254" s="0" t="n">
        <v>202406</v>
      </c>
      <c r="B254" s="0" t="n">
        <v>202406</v>
      </c>
      <c r="C254" s="37" t="s">
        <v>149</v>
      </c>
      <c r="D254" s="37" t="s">
        <v>116</v>
      </c>
      <c r="E254" s="0" t="n">
        <v>1</v>
      </c>
      <c r="F254" s="38" t="s">
        <v>70</v>
      </c>
      <c r="G254" s="37" t="s">
        <v>506</v>
      </c>
      <c r="H254" s="0" t="n">
        <v>4338842</v>
      </c>
      <c r="I254" s="0" t="n">
        <v>1058745</v>
      </c>
      <c r="J254" s="0" t="n">
        <v>137765</v>
      </c>
    </row>
    <row r="255" customFormat="false" ht="15" hidden="false" customHeight="false" outlineLevel="0" collapsed="false">
      <c r="A255" s="0" t="n">
        <v>202406</v>
      </c>
      <c r="B255" s="0" t="n">
        <v>202406</v>
      </c>
      <c r="C255" s="37" t="s">
        <v>95</v>
      </c>
      <c r="D255" s="37" t="s">
        <v>251</v>
      </c>
      <c r="E255" s="0" t="n">
        <v>1</v>
      </c>
      <c r="F255" s="38" t="s">
        <v>70</v>
      </c>
      <c r="G255" s="37" t="s">
        <v>507</v>
      </c>
      <c r="H255" s="0" t="n">
        <v>47005</v>
      </c>
      <c r="I255" s="0" t="n">
        <v>16672</v>
      </c>
      <c r="J255" s="0" t="n">
        <v>1531</v>
      </c>
    </row>
    <row r="256" customFormat="false" ht="15" hidden="false" customHeight="false" outlineLevel="0" collapsed="false">
      <c r="A256" s="0" t="n">
        <v>202406</v>
      </c>
      <c r="B256" s="0" t="n">
        <v>202406</v>
      </c>
      <c r="C256" s="37" t="s">
        <v>106</v>
      </c>
      <c r="D256" s="37" t="s">
        <v>118</v>
      </c>
      <c r="E256" s="0" t="n">
        <v>1</v>
      </c>
      <c r="F256" s="38" t="s">
        <v>70</v>
      </c>
      <c r="G256" s="37" t="s">
        <v>508</v>
      </c>
      <c r="H256" s="0" t="n">
        <v>575127</v>
      </c>
      <c r="I256" s="0" t="n">
        <v>205828</v>
      </c>
      <c r="J256" s="0" t="n">
        <v>-46785</v>
      </c>
    </row>
    <row r="257" customFormat="false" ht="15" hidden="false" customHeight="false" outlineLevel="0" collapsed="false">
      <c r="A257" s="0" t="n">
        <v>202406</v>
      </c>
      <c r="B257" s="0" t="n">
        <v>202406</v>
      </c>
      <c r="C257" s="37" t="s">
        <v>152</v>
      </c>
      <c r="D257" s="37" t="s">
        <v>509</v>
      </c>
      <c r="E257" s="0" t="n">
        <v>1</v>
      </c>
      <c r="F257" s="38" t="s">
        <v>70</v>
      </c>
      <c r="G257" s="37" t="s">
        <v>510</v>
      </c>
      <c r="H257" s="0" t="n">
        <v>282258</v>
      </c>
      <c r="I257" s="0" t="n">
        <v>43934</v>
      </c>
      <c r="J257" s="0" t="n">
        <v>4301</v>
      </c>
    </row>
    <row r="258" customFormat="false" ht="15" hidden="false" customHeight="false" outlineLevel="0" collapsed="false">
      <c r="A258" s="0" t="n">
        <v>202406</v>
      </c>
      <c r="B258" s="0" t="n">
        <v>202406</v>
      </c>
      <c r="C258" s="37" t="s">
        <v>101</v>
      </c>
      <c r="D258" s="37" t="s">
        <v>511</v>
      </c>
      <c r="E258" s="0" t="n">
        <v>1</v>
      </c>
      <c r="F258" s="38" t="s">
        <v>70</v>
      </c>
      <c r="G258" s="37" t="s">
        <v>512</v>
      </c>
      <c r="H258" s="0" t="n">
        <v>3745920</v>
      </c>
      <c r="I258" s="0" t="n">
        <v>842463</v>
      </c>
      <c r="J258" s="0" t="n">
        <v>121496</v>
      </c>
    </row>
    <row r="259" customFormat="false" ht="15" hidden="false" customHeight="false" outlineLevel="0" collapsed="false">
      <c r="A259" s="0" t="n">
        <v>202406</v>
      </c>
      <c r="B259" s="0" t="n">
        <v>202406</v>
      </c>
      <c r="C259" s="37" t="s">
        <v>178</v>
      </c>
      <c r="D259" s="37" t="s">
        <v>513</v>
      </c>
      <c r="E259" s="0" t="n">
        <v>1</v>
      </c>
      <c r="F259" s="38" t="s">
        <v>70</v>
      </c>
      <c r="G259" s="37" t="s">
        <v>514</v>
      </c>
      <c r="H259" s="0" t="n">
        <v>536393</v>
      </c>
      <c r="I259" s="0" t="n">
        <v>98254</v>
      </c>
      <c r="J259" s="0" t="n">
        <v>12242</v>
      </c>
    </row>
    <row r="260" customFormat="false" ht="15" hidden="false" customHeight="false" outlineLevel="0" collapsed="false">
      <c r="A260" s="0" t="n">
        <v>202406</v>
      </c>
      <c r="B260" s="0" t="n">
        <v>202406</v>
      </c>
      <c r="C260" s="37" t="s">
        <v>178</v>
      </c>
      <c r="D260" s="37" t="s">
        <v>452</v>
      </c>
      <c r="E260" s="0" t="n">
        <v>1</v>
      </c>
      <c r="F260" s="38" t="s">
        <v>70</v>
      </c>
      <c r="G260" s="37" t="s">
        <v>515</v>
      </c>
      <c r="H260" s="0" t="n">
        <v>1811932</v>
      </c>
      <c r="I260" s="0" t="n">
        <v>274562</v>
      </c>
      <c r="J260" s="0" t="n">
        <v>19148</v>
      </c>
    </row>
    <row r="261" customFormat="false" ht="15" hidden="false" customHeight="false" outlineLevel="0" collapsed="false">
      <c r="A261" s="0" t="n">
        <v>202406</v>
      </c>
      <c r="B261" s="0" t="n">
        <v>202406</v>
      </c>
      <c r="C261" s="37" t="s">
        <v>101</v>
      </c>
      <c r="D261" s="37" t="s">
        <v>516</v>
      </c>
      <c r="E261" s="0" t="n">
        <v>1</v>
      </c>
      <c r="F261" s="38" t="s">
        <v>70</v>
      </c>
      <c r="G261" s="37" t="s">
        <v>517</v>
      </c>
      <c r="H261" s="0" t="n">
        <v>2708632</v>
      </c>
      <c r="I261" s="0" t="n">
        <v>506997</v>
      </c>
      <c r="J261" s="0" t="n">
        <v>123817</v>
      </c>
    </row>
    <row r="262" customFormat="false" ht="15" hidden="false" customHeight="false" outlineLevel="0" collapsed="false">
      <c r="A262" s="0" t="n">
        <v>202406</v>
      </c>
      <c r="B262" s="0" t="n">
        <v>202406</v>
      </c>
      <c r="C262" s="37" t="s">
        <v>149</v>
      </c>
      <c r="D262" s="37" t="s">
        <v>396</v>
      </c>
      <c r="E262" s="0" t="n">
        <v>1</v>
      </c>
      <c r="F262" s="38" t="s">
        <v>70</v>
      </c>
      <c r="G262" s="37" t="s">
        <v>518</v>
      </c>
      <c r="H262" s="0" t="n">
        <v>12606004</v>
      </c>
      <c r="I262" s="0" t="n">
        <v>3570006</v>
      </c>
      <c r="J262" s="0" t="n">
        <v>396761</v>
      </c>
    </row>
    <row r="263" customFormat="false" ht="15" hidden="false" customHeight="false" outlineLevel="0" collapsed="false">
      <c r="A263" s="0" t="n">
        <v>202406</v>
      </c>
      <c r="B263" s="0" t="n">
        <v>202406</v>
      </c>
      <c r="C263" s="37" t="s">
        <v>106</v>
      </c>
      <c r="D263" s="37" t="s">
        <v>519</v>
      </c>
      <c r="E263" s="0" t="n">
        <v>1</v>
      </c>
      <c r="F263" s="38" t="s">
        <v>70</v>
      </c>
      <c r="G263" s="37" t="s">
        <v>520</v>
      </c>
      <c r="H263" s="0" t="n">
        <v>1147362</v>
      </c>
      <c r="I263" s="0" t="n">
        <v>331916</v>
      </c>
      <c r="J263" s="0" t="n">
        <v>41080</v>
      </c>
    </row>
    <row r="264" customFormat="false" ht="15" hidden="false" customHeight="false" outlineLevel="0" collapsed="false">
      <c r="A264" s="0" t="n">
        <v>202406</v>
      </c>
      <c r="B264" s="0" t="n">
        <v>202406</v>
      </c>
      <c r="C264" s="37" t="s">
        <v>149</v>
      </c>
      <c r="D264" s="37" t="s">
        <v>430</v>
      </c>
      <c r="E264" s="0" t="n">
        <v>1</v>
      </c>
      <c r="F264" s="38" t="s">
        <v>70</v>
      </c>
      <c r="G264" s="37" t="s">
        <v>521</v>
      </c>
      <c r="H264" s="0" t="n">
        <v>2153069</v>
      </c>
      <c r="I264" s="0" t="n">
        <v>919243</v>
      </c>
      <c r="J264" s="0" t="n">
        <v>169554</v>
      </c>
    </row>
    <row r="265" customFormat="false" ht="15" hidden="false" customHeight="false" outlineLevel="0" collapsed="false">
      <c r="A265" s="0" t="n">
        <v>202406</v>
      </c>
      <c r="B265" s="0" t="n">
        <v>202406</v>
      </c>
      <c r="C265" s="37" t="s">
        <v>149</v>
      </c>
      <c r="D265" s="37" t="s">
        <v>352</v>
      </c>
      <c r="E265" s="0" t="n">
        <v>1</v>
      </c>
      <c r="F265" s="38" t="s">
        <v>70</v>
      </c>
      <c r="G265" s="37" t="s">
        <v>522</v>
      </c>
      <c r="H265" s="0" t="n">
        <v>238027</v>
      </c>
      <c r="I265" s="0" t="n">
        <v>38561</v>
      </c>
      <c r="J265" s="0" t="n">
        <v>4483</v>
      </c>
    </row>
    <row r="266" customFormat="false" ht="15" hidden="false" customHeight="false" outlineLevel="0" collapsed="false">
      <c r="A266" s="0" t="n">
        <v>202406</v>
      </c>
      <c r="B266" s="0" t="n">
        <v>202406</v>
      </c>
      <c r="C266" s="37" t="s">
        <v>95</v>
      </c>
      <c r="D266" s="37" t="s">
        <v>269</v>
      </c>
      <c r="E266" s="0" t="n">
        <v>1</v>
      </c>
      <c r="F266" s="38" t="s">
        <v>70</v>
      </c>
      <c r="G266" s="37" t="s">
        <v>523</v>
      </c>
      <c r="H266" s="0" t="n">
        <v>5600870</v>
      </c>
      <c r="I266" s="0" t="n">
        <v>2062169</v>
      </c>
      <c r="J266" s="0" t="n">
        <v>-20213</v>
      </c>
    </row>
    <row r="267" customFormat="false" ht="15" hidden="false" customHeight="false" outlineLevel="0" collapsed="false">
      <c r="A267" s="0" t="n">
        <v>202406</v>
      </c>
      <c r="B267" s="0" t="n">
        <v>202406</v>
      </c>
      <c r="C267" s="37" t="s">
        <v>106</v>
      </c>
      <c r="D267" s="37" t="s">
        <v>110</v>
      </c>
      <c r="E267" s="0" t="n">
        <v>1</v>
      </c>
      <c r="F267" s="38" t="s">
        <v>70</v>
      </c>
      <c r="G267" s="37" t="s">
        <v>524</v>
      </c>
      <c r="H267" s="0" t="n">
        <v>502434</v>
      </c>
      <c r="I267" s="0" t="n">
        <v>123551</v>
      </c>
      <c r="J267" s="0" t="n">
        <v>-20242</v>
      </c>
    </row>
    <row r="268" customFormat="false" ht="15" hidden="false" customHeight="false" outlineLevel="0" collapsed="false">
      <c r="A268" s="0" t="n">
        <v>202406</v>
      </c>
      <c r="B268" s="0" t="n">
        <v>202406</v>
      </c>
      <c r="C268" s="37" t="s">
        <v>149</v>
      </c>
      <c r="D268" s="37" t="s">
        <v>383</v>
      </c>
      <c r="E268" s="0" t="n">
        <v>1</v>
      </c>
      <c r="F268" s="38" t="s">
        <v>70</v>
      </c>
      <c r="G268" s="37" t="s">
        <v>525</v>
      </c>
      <c r="H268" s="0" t="n">
        <v>621892</v>
      </c>
      <c r="I268" s="0" t="n">
        <v>203522</v>
      </c>
      <c r="J268" s="0" t="n">
        <v>6571</v>
      </c>
    </row>
    <row r="269" customFormat="false" ht="15" hidden="false" customHeight="false" outlineLevel="0" collapsed="false">
      <c r="A269" s="0" t="n">
        <v>202406</v>
      </c>
      <c r="B269" s="0" t="n">
        <v>202406</v>
      </c>
      <c r="C269" s="37" t="s">
        <v>184</v>
      </c>
      <c r="D269" s="37" t="s">
        <v>218</v>
      </c>
      <c r="E269" s="0" t="n">
        <v>1</v>
      </c>
      <c r="F269" s="38" t="s">
        <v>70</v>
      </c>
      <c r="G269" s="37" t="s">
        <v>526</v>
      </c>
      <c r="H269" s="0" t="n">
        <v>1129984</v>
      </c>
      <c r="I269" s="0" t="n">
        <v>200002</v>
      </c>
      <c r="J269" s="0" t="n">
        <v>31219</v>
      </c>
    </row>
    <row r="270" customFormat="false" ht="15" hidden="false" customHeight="false" outlineLevel="0" collapsed="false">
      <c r="A270" s="0" t="n">
        <v>202406</v>
      </c>
      <c r="B270" s="0" t="n">
        <v>202406</v>
      </c>
      <c r="C270" s="37" t="s">
        <v>112</v>
      </c>
      <c r="D270" s="37" t="s">
        <v>200</v>
      </c>
      <c r="E270" s="0" t="n">
        <v>1</v>
      </c>
      <c r="F270" s="38" t="s">
        <v>70</v>
      </c>
      <c r="G270" s="37" t="s">
        <v>527</v>
      </c>
      <c r="H270" s="0" t="n">
        <v>153689</v>
      </c>
      <c r="I270" s="0" t="n">
        <v>28536</v>
      </c>
      <c r="J270" s="0" t="n">
        <v>1275</v>
      </c>
    </row>
    <row r="271" customFormat="false" ht="15" hidden="false" customHeight="false" outlineLevel="0" collapsed="false">
      <c r="A271" s="0" t="n">
        <v>202406</v>
      </c>
      <c r="B271" s="0" t="n">
        <v>202406</v>
      </c>
      <c r="C271" s="37" t="s">
        <v>152</v>
      </c>
      <c r="D271" s="37" t="s">
        <v>328</v>
      </c>
      <c r="E271" s="0" t="n">
        <v>1</v>
      </c>
      <c r="F271" s="38" t="s">
        <v>70</v>
      </c>
      <c r="G271" s="37" t="s">
        <v>528</v>
      </c>
      <c r="H271" s="0" t="n">
        <v>1371242</v>
      </c>
      <c r="I271" s="0" t="n">
        <v>604440</v>
      </c>
      <c r="J271" s="0" t="n">
        <v>96782</v>
      </c>
    </row>
    <row r="272" customFormat="false" ht="15" hidden="false" customHeight="false" outlineLevel="0" collapsed="false">
      <c r="A272" s="0" t="n">
        <v>202406</v>
      </c>
      <c r="B272" s="0" t="n">
        <v>202406</v>
      </c>
      <c r="C272" s="37" t="s">
        <v>95</v>
      </c>
      <c r="D272" s="37" t="s">
        <v>96</v>
      </c>
      <c r="E272" s="0" t="n">
        <v>1</v>
      </c>
      <c r="F272" s="38" t="s">
        <v>70</v>
      </c>
      <c r="G272" s="37" t="s">
        <v>529</v>
      </c>
      <c r="H272" s="0" t="n">
        <v>3680861</v>
      </c>
      <c r="I272" s="0" t="n">
        <v>875738</v>
      </c>
      <c r="J272" s="0" t="n">
        <v>83084</v>
      </c>
    </row>
    <row r="273" customFormat="false" ht="15" hidden="false" customHeight="false" outlineLevel="0" collapsed="false">
      <c r="A273" s="0" t="n">
        <v>202406</v>
      </c>
      <c r="B273" s="0" t="n">
        <v>202406</v>
      </c>
      <c r="C273" s="37" t="s">
        <v>158</v>
      </c>
      <c r="D273" s="37" t="s">
        <v>474</v>
      </c>
      <c r="E273" s="0" t="n">
        <v>1</v>
      </c>
      <c r="F273" s="38" t="s">
        <v>70</v>
      </c>
      <c r="G273" s="37" t="s">
        <v>530</v>
      </c>
      <c r="H273" s="0" t="n">
        <v>1772211</v>
      </c>
      <c r="I273" s="0" t="n">
        <v>232585</v>
      </c>
      <c r="J273" s="0" t="n">
        <v>48565</v>
      </c>
    </row>
    <row r="274" customFormat="false" ht="15" hidden="false" customHeight="false" outlineLevel="0" collapsed="false">
      <c r="A274" s="0" t="n">
        <v>202406</v>
      </c>
      <c r="B274" s="0" t="n">
        <v>202406</v>
      </c>
      <c r="C274" s="37" t="s">
        <v>197</v>
      </c>
      <c r="D274" s="37" t="s">
        <v>531</v>
      </c>
      <c r="E274" s="0" t="n">
        <v>1</v>
      </c>
      <c r="F274" s="38" t="s">
        <v>70</v>
      </c>
      <c r="G274" s="37" t="s">
        <v>532</v>
      </c>
      <c r="H274" s="0" t="n">
        <v>221781</v>
      </c>
      <c r="I274" s="0" t="n">
        <v>34438</v>
      </c>
      <c r="J274" s="0" t="n">
        <v>1738</v>
      </c>
    </row>
    <row r="275" customFormat="false" ht="15" hidden="false" customHeight="false" outlineLevel="0" collapsed="false">
      <c r="A275" s="0" t="n">
        <v>202406</v>
      </c>
      <c r="B275" s="0" t="n">
        <v>202406</v>
      </c>
      <c r="C275" s="37" t="s">
        <v>101</v>
      </c>
      <c r="D275" s="37" t="s">
        <v>533</v>
      </c>
      <c r="E275" s="0" t="n">
        <v>1</v>
      </c>
      <c r="F275" s="38" t="s">
        <v>70</v>
      </c>
      <c r="G275" s="37" t="s">
        <v>534</v>
      </c>
      <c r="H275" s="0" t="n">
        <v>1030093</v>
      </c>
      <c r="I275" s="0" t="n">
        <v>262423</v>
      </c>
      <c r="J275" s="0" t="n">
        <v>33265</v>
      </c>
    </row>
    <row r="276" customFormat="false" ht="15" hidden="false" customHeight="false" outlineLevel="0" collapsed="false">
      <c r="A276" s="0" t="n">
        <v>202406</v>
      </c>
      <c r="B276" s="0" t="n">
        <v>202406</v>
      </c>
      <c r="C276" s="37" t="s">
        <v>124</v>
      </c>
      <c r="D276" s="37" t="s">
        <v>277</v>
      </c>
      <c r="E276" s="0" t="n">
        <v>1</v>
      </c>
      <c r="F276" s="38" t="s">
        <v>70</v>
      </c>
      <c r="G276" s="37" t="s">
        <v>535</v>
      </c>
      <c r="H276" s="0" t="n">
        <v>3405683</v>
      </c>
      <c r="I276" s="0" t="n">
        <v>909724</v>
      </c>
      <c r="J276" s="0" t="n">
        <v>118800</v>
      </c>
    </row>
    <row r="277" customFormat="false" ht="15" hidden="false" customHeight="false" outlineLevel="0" collapsed="false">
      <c r="A277" s="0" t="n">
        <v>202406</v>
      </c>
      <c r="B277" s="0" t="n">
        <v>202406</v>
      </c>
      <c r="C277" s="37" t="s">
        <v>101</v>
      </c>
      <c r="D277" s="37" t="s">
        <v>450</v>
      </c>
      <c r="E277" s="0" t="n">
        <v>1</v>
      </c>
      <c r="F277" s="38" t="s">
        <v>70</v>
      </c>
      <c r="G277" s="37" t="s">
        <v>536</v>
      </c>
      <c r="H277" s="0" t="n">
        <v>148496</v>
      </c>
      <c r="I277" s="0" t="n">
        <v>24410</v>
      </c>
      <c r="J277" s="0" t="n">
        <v>5618</v>
      </c>
    </row>
    <row r="278" customFormat="false" ht="15" hidden="false" customHeight="false" outlineLevel="0" collapsed="false">
      <c r="A278" s="0" t="n">
        <v>202406</v>
      </c>
      <c r="B278" s="0" t="n">
        <v>202406</v>
      </c>
      <c r="C278" s="37" t="s">
        <v>178</v>
      </c>
      <c r="D278" s="37" t="s">
        <v>102</v>
      </c>
      <c r="E278" s="0" t="n">
        <v>1</v>
      </c>
      <c r="F278" s="38" t="s">
        <v>70</v>
      </c>
      <c r="G278" s="37" t="s">
        <v>537</v>
      </c>
      <c r="H278" s="0" t="n">
        <v>319836</v>
      </c>
      <c r="I278" s="0" t="n">
        <v>64851</v>
      </c>
      <c r="J278" s="0" t="n">
        <v>-5880</v>
      </c>
    </row>
    <row r="279" customFormat="false" ht="15" hidden="false" customHeight="false" outlineLevel="0" collapsed="false">
      <c r="A279" s="0" t="n">
        <v>202406</v>
      </c>
      <c r="B279" s="0" t="n">
        <v>202406</v>
      </c>
      <c r="C279" s="37" t="s">
        <v>178</v>
      </c>
      <c r="D279" s="37" t="s">
        <v>374</v>
      </c>
      <c r="E279" s="0" t="n">
        <v>1</v>
      </c>
      <c r="F279" s="38" t="s">
        <v>70</v>
      </c>
      <c r="G279" s="37" t="s">
        <v>538</v>
      </c>
      <c r="H279" s="0" t="n">
        <v>3764237</v>
      </c>
      <c r="I279" s="0" t="n">
        <v>1064523</v>
      </c>
      <c r="J279" s="0" t="n">
        <v>36363</v>
      </c>
    </row>
    <row r="280" customFormat="false" ht="15" hidden="false" customHeight="false" outlineLevel="0" collapsed="false">
      <c r="A280" s="0" t="n">
        <v>202406</v>
      </c>
      <c r="B280" s="0" t="n">
        <v>202406</v>
      </c>
      <c r="C280" s="37" t="s">
        <v>109</v>
      </c>
      <c r="D280" s="37" t="s">
        <v>150</v>
      </c>
      <c r="E280" s="0" t="n">
        <v>1</v>
      </c>
      <c r="F280" s="38" t="s">
        <v>70</v>
      </c>
      <c r="G280" s="37" t="s">
        <v>539</v>
      </c>
      <c r="H280" s="0" t="n">
        <v>1603317</v>
      </c>
      <c r="I280" s="0" t="n">
        <v>874660</v>
      </c>
      <c r="J280" s="0" t="n">
        <v>144189</v>
      </c>
    </row>
    <row r="281" customFormat="false" ht="15" hidden="false" customHeight="false" outlineLevel="0" collapsed="false">
      <c r="A281" s="0" t="n">
        <v>202406</v>
      </c>
      <c r="B281" s="0" t="n">
        <v>202406</v>
      </c>
      <c r="C281" s="37" t="s">
        <v>158</v>
      </c>
      <c r="D281" s="37" t="s">
        <v>540</v>
      </c>
      <c r="E281" s="0" t="n">
        <v>1</v>
      </c>
      <c r="F281" s="38" t="s">
        <v>70</v>
      </c>
      <c r="G281" s="37" t="s">
        <v>541</v>
      </c>
      <c r="H281" s="0" t="n">
        <v>2404100</v>
      </c>
      <c r="I281" s="0" t="n">
        <v>608201</v>
      </c>
      <c r="J281" s="0" t="n">
        <v>142678</v>
      </c>
    </row>
    <row r="282" customFormat="false" ht="15" hidden="false" customHeight="false" outlineLevel="0" collapsed="false">
      <c r="A282" s="0" t="n">
        <v>202406</v>
      </c>
      <c r="B282" s="0" t="n">
        <v>202406</v>
      </c>
      <c r="C282" s="37" t="s">
        <v>106</v>
      </c>
      <c r="D282" s="37" t="s">
        <v>118</v>
      </c>
      <c r="E282" s="0" t="n">
        <v>1</v>
      </c>
      <c r="F282" s="38" t="s">
        <v>70</v>
      </c>
      <c r="G282" s="37" t="s">
        <v>542</v>
      </c>
      <c r="H282" s="0" t="n">
        <v>12320440</v>
      </c>
      <c r="I282" s="0" t="n">
        <v>2331818</v>
      </c>
      <c r="J282" s="0" t="n">
        <v>242526</v>
      </c>
    </row>
    <row r="283" customFormat="false" ht="15" hidden="false" customHeight="false" outlineLevel="0" collapsed="false">
      <c r="A283" s="0" t="n">
        <v>202406</v>
      </c>
      <c r="B283" s="0" t="n">
        <v>202406</v>
      </c>
      <c r="C283" s="37" t="s">
        <v>136</v>
      </c>
      <c r="D283" s="37" t="s">
        <v>130</v>
      </c>
      <c r="E283" s="0" t="n">
        <v>1</v>
      </c>
      <c r="F283" s="38" t="s">
        <v>70</v>
      </c>
      <c r="G283" s="37" t="s">
        <v>543</v>
      </c>
      <c r="H283" s="0" t="n">
        <v>1765052</v>
      </c>
      <c r="I283" s="0" t="n">
        <v>455706</v>
      </c>
      <c r="J283" s="0" t="n">
        <v>23118</v>
      </c>
    </row>
    <row r="284" customFormat="false" ht="15" hidden="false" customHeight="false" outlineLevel="0" collapsed="false">
      <c r="A284" s="0" t="n">
        <v>202406</v>
      </c>
      <c r="B284" s="0" t="n">
        <v>202406</v>
      </c>
      <c r="C284" s="37" t="s">
        <v>136</v>
      </c>
      <c r="D284" s="37" t="s">
        <v>447</v>
      </c>
      <c r="E284" s="0" t="n">
        <v>1</v>
      </c>
      <c r="F284" s="38" t="s">
        <v>70</v>
      </c>
      <c r="G284" s="37" t="s">
        <v>544</v>
      </c>
      <c r="H284" s="0" t="n">
        <v>2713349</v>
      </c>
      <c r="I284" s="0" t="n">
        <v>692374</v>
      </c>
      <c r="J284" s="0" t="n">
        <v>107811</v>
      </c>
    </row>
    <row r="285" customFormat="false" ht="15" hidden="false" customHeight="false" outlineLevel="0" collapsed="false">
      <c r="A285" s="0" t="n">
        <v>202406</v>
      </c>
      <c r="B285" s="0" t="n">
        <v>202406</v>
      </c>
      <c r="C285" s="37" t="s">
        <v>136</v>
      </c>
      <c r="D285" s="37" t="s">
        <v>170</v>
      </c>
      <c r="E285" s="0" t="n">
        <v>1</v>
      </c>
      <c r="F285" s="38" t="s">
        <v>70</v>
      </c>
      <c r="G285" s="37" t="s">
        <v>545</v>
      </c>
      <c r="H285" s="0" t="n">
        <v>39829223</v>
      </c>
      <c r="I285" s="0" t="n">
        <v>15615934</v>
      </c>
      <c r="J285" s="0" t="n">
        <v>2605835</v>
      </c>
    </row>
    <row r="286" customFormat="false" ht="15" hidden="false" customHeight="false" outlineLevel="0" collapsed="false">
      <c r="A286" s="0" t="n">
        <v>202406</v>
      </c>
      <c r="B286" s="0" t="n">
        <v>202406</v>
      </c>
      <c r="C286" s="37" t="s">
        <v>106</v>
      </c>
      <c r="D286" s="37" t="s">
        <v>210</v>
      </c>
      <c r="E286" s="0" t="n">
        <v>1</v>
      </c>
      <c r="F286" s="38" t="s">
        <v>70</v>
      </c>
      <c r="G286" s="37" t="s">
        <v>546</v>
      </c>
      <c r="H286" s="0" t="n">
        <v>905507</v>
      </c>
      <c r="I286" s="0" t="n">
        <v>133416</v>
      </c>
      <c r="J286" s="0" t="n">
        <v>5875</v>
      </c>
    </row>
    <row r="287" customFormat="false" ht="15" hidden="false" customHeight="false" outlineLevel="0" collapsed="false">
      <c r="A287" s="0" t="n">
        <v>202406</v>
      </c>
      <c r="B287" s="0" t="n">
        <v>202406</v>
      </c>
      <c r="C287" s="37" t="s">
        <v>158</v>
      </c>
      <c r="D287" s="37" t="s">
        <v>269</v>
      </c>
      <c r="E287" s="0" t="n">
        <v>1</v>
      </c>
      <c r="F287" s="38" t="s">
        <v>70</v>
      </c>
      <c r="G287" s="37" t="s">
        <v>547</v>
      </c>
      <c r="H287" s="0" t="n">
        <v>493707</v>
      </c>
      <c r="I287" s="0" t="n">
        <v>159303</v>
      </c>
      <c r="J287" s="0" t="n">
        <v>18006</v>
      </c>
    </row>
    <row r="288" customFormat="false" ht="15" hidden="false" customHeight="false" outlineLevel="0" collapsed="false">
      <c r="A288" s="0" t="n">
        <v>202406</v>
      </c>
      <c r="B288" s="0" t="n">
        <v>202406</v>
      </c>
      <c r="C288" s="37" t="s">
        <v>124</v>
      </c>
      <c r="D288" s="37" t="s">
        <v>396</v>
      </c>
      <c r="E288" s="0" t="n">
        <v>1</v>
      </c>
      <c r="F288" s="38" t="s">
        <v>70</v>
      </c>
      <c r="G288" s="37" t="s">
        <v>548</v>
      </c>
      <c r="H288" s="0" t="n">
        <v>2180877</v>
      </c>
      <c r="I288" s="0" t="n">
        <v>266233</v>
      </c>
      <c r="J288" s="0" t="n">
        <v>52728</v>
      </c>
    </row>
    <row r="289" customFormat="false" ht="15" hidden="false" customHeight="false" outlineLevel="0" collapsed="false">
      <c r="A289" s="0" t="n">
        <v>202406</v>
      </c>
      <c r="B289" s="0" t="n">
        <v>202406</v>
      </c>
      <c r="C289" s="37" t="s">
        <v>101</v>
      </c>
      <c r="D289" s="37" t="s">
        <v>282</v>
      </c>
      <c r="E289" s="0" t="n">
        <v>1</v>
      </c>
      <c r="F289" s="38" t="s">
        <v>70</v>
      </c>
      <c r="G289" s="37" t="s">
        <v>549</v>
      </c>
      <c r="H289" s="0" t="n">
        <v>1743309</v>
      </c>
      <c r="I289" s="0" t="n">
        <v>626856</v>
      </c>
      <c r="J289" s="0" t="n">
        <v>168653</v>
      </c>
    </row>
    <row r="290" customFormat="false" ht="15" hidden="false" customHeight="false" outlineLevel="0" collapsed="false">
      <c r="A290" s="0" t="n">
        <v>202406</v>
      </c>
      <c r="B290" s="0" t="n">
        <v>202406</v>
      </c>
      <c r="C290" s="37" t="s">
        <v>197</v>
      </c>
      <c r="D290" s="37" t="s">
        <v>540</v>
      </c>
      <c r="E290" s="0" t="n">
        <v>1</v>
      </c>
      <c r="F290" s="38" t="s">
        <v>70</v>
      </c>
      <c r="G290" s="37" t="s">
        <v>550</v>
      </c>
      <c r="H290" s="0" t="n">
        <v>690070</v>
      </c>
      <c r="I290" s="0" t="n">
        <v>134246</v>
      </c>
      <c r="J290" s="0" t="n">
        <v>20709</v>
      </c>
    </row>
    <row r="291" customFormat="false" ht="15" hidden="false" customHeight="false" outlineLevel="0" collapsed="false">
      <c r="A291" s="0" t="n">
        <v>202406</v>
      </c>
      <c r="B291" s="0" t="n">
        <v>202406</v>
      </c>
      <c r="C291" s="37" t="s">
        <v>158</v>
      </c>
      <c r="D291" s="37" t="s">
        <v>243</v>
      </c>
      <c r="E291" s="0" t="n">
        <v>1</v>
      </c>
      <c r="F291" s="38" t="s">
        <v>70</v>
      </c>
      <c r="G291" s="37" t="s">
        <v>551</v>
      </c>
      <c r="H291" s="0" t="n">
        <v>282674</v>
      </c>
      <c r="I291" s="0" t="n">
        <v>84385</v>
      </c>
      <c r="J291" s="0" t="n">
        <v>7123</v>
      </c>
    </row>
    <row r="292" customFormat="false" ht="15" hidden="false" customHeight="false" outlineLevel="0" collapsed="false">
      <c r="A292" s="0" t="n">
        <v>202406</v>
      </c>
      <c r="B292" s="0" t="n">
        <v>202406</v>
      </c>
      <c r="C292" s="37" t="s">
        <v>112</v>
      </c>
      <c r="D292" s="37" t="s">
        <v>220</v>
      </c>
      <c r="E292" s="0" t="n">
        <v>1</v>
      </c>
      <c r="F292" s="38" t="s">
        <v>70</v>
      </c>
      <c r="G292" s="37" t="s">
        <v>552</v>
      </c>
      <c r="H292" s="0" t="n">
        <v>17504520</v>
      </c>
      <c r="I292" s="0" t="n">
        <v>11684209</v>
      </c>
      <c r="J292" s="0" t="n">
        <v>871554</v>
      </c>
    </row>
    <row r="293" customFormat="false" ht="15" hidden="false" customHeight="false" outlineLevel="0" collapsed="false">
      <c r="A293" s="0" t="n">
        <v>202406</v>
      </c>
      <c r="B293" s="0" t="n">
        <v>202406</v>
      </c>
      <c r="C293" s="37" t="s">
        <v>184</v>
      </c>
      <c r="D293" s="37" t="s">
        <v>509</v>
      </c>
      <c r="E293" s="0" t="n">
        <v>1</v>
      </c>
      <c r="F293" s="38" t="s">
        <v>70</v>
      </c>
      <c r="G293" s="37" t="s">
        <v>553</v>
      </c>
      <c r="H293" s="0" t="n">
        <v>2091873</v>
      </c>
      <c r="I293" s="0" t="n">
        <v>406839</v>
      </c>
      <c r="J293" s="0" t="n">
        <v>55224</v>
      </c>
    </row>
    <row r="294" customFormat="false" ht="15" hidden="false" customHeight="false" outlineLevel="0" collapsed="false">
      <c r="A294" s="0" t="n">
        <v>202406</v>
      </c>
      <c r="B294" s="0" t="n">
        <v>202406</v>
      </c>
      <c r="C294" s="37" t="s">
        <v>109</v>
      </c>
      <c r="D294" s="37" t="s">
        <v>143</v>
      </c>
      <c r="E294" s="0" t="n">
        <v>1</v>
      </c>
      <c r="F294" s="38" t="s">
        <v>70</v>
      </c>
      <c r="G294" s="37" t="s">
        <v>554</v>
      </c>
      <c r="H294" s="0" t="n">
        <v>526903</v>
      </c>
      <c r="I294" s="0" t="n">
        <v>154204</v>
      </c>
      <c r="J294" s="0" t="n">
        <v>10553</v>
      </c>
    </row>
    <row r="295" customFormat="false" ht="15" hidden="false" customHeight="false" outlineLevel="0" collapsed="false">
      <c r="A295" s="0" t="n">
        <v>202406</v>
      </c>
      <c r="B295" s="0" t="n">
        <v>202406</v>
      </c>
      <c r="C295" s="37" t="s">
        <v>136</v>
      </c>
      <c r="D295" s="37" t="s">
        <v>314</v>
      </c>
      <c r="E295" s="0" t="n">
        <v>1</v>
      </c>
      <c r="F295" s="38" t="s">
        <v>70</v>
      </c>
      <c r="G295" s="37" t="s">
        <v>555</v>
      </c>
      <c r="H295" s="0" t="n">
        <v>3448482</v>
      </c>
      <c r="I295" s="0" t="n">
        <v>421894</v>
      </c>
      <c r="J295" s="0" t="n">
        <v>41752</v>
      </c>
    </row>
    <row r="296" customFormat="false" ht="15" hidden="false" customHeight="false" outlineLevel="0" collapsed="false">
      <c r="A296" s="0" t="n">
        <v>202406</v>
      </c>
      <c r="B296" s="0" t="n">
        <v>202406</v>
      </c>
      <c r="C296" s="37" t="s">
        <v>106</v>
      </c>
      <c r="D296" s="37" t="s">
        <v>174</v>
      </c>
      <c r="E296" s="0" t="n">
        <v>1</v>
      </c>
      <c r="F296" s="38" t="s">
        <v>70</v>
      </c>
      <c r="G296" s="37" t="s">
        <v>556</v>
      </c>
      <c r="H296" s="0" t="n">
        <v>1128043</v>
      </c>
      <c r="I296" s="0" t="n">
        <v>616343</v>
      </c>
      <c r="J296" s="0" t="n">
        <v>-15894</v>
      </c>
    </row>
    <row r="297" customFormat="false" ht="15" hidden="false" customHeight="false" outlineLevel="0" collapsed="false">
      <c r="A297" s="0" t="n">
        <v>202406</v>
      </c>
      <c r="B297" s="0" t="n">
        <v>202406</v>
      </c>
      <c r="C297" s="37" t="s">
        <v>112</v>
      </c>
      <c r="D297" s="37" t="s">
        <v>482</v>
      </c>
      <c r="E297" s="0" t="n">
        <v>1</v>
      </c>
      <c r="F297" s="38" t="s">
        <v>70</v>
      </c>
      <c r="G297" s="37" t="s">
        <v>557</v>
      </c>
      <c r="H297" s="0" t="n">
        <v>879869</v>
      </c>
      <c r="I297" s="0" t="n">
        <v>243737</v>
      </c>
      <c r="J297" s="0" t="n">
        <v>51113</v>
      </c>
    </row>
    <row r="298" customFormat="false" ht="15" hidden="false" customHeight="false" outlineLevel="0" collapsed="false">
      <c r="A298" s="0" t="n">
        <v>202406</v>
      </c>
      <c r="B298" s="0" t="n">
        <v>202406</v>
      </c>
      <c r="C298" s="37" t="s">
        <v>101</v>
      </c>
      <c r="D298" s="37" t="s">
        <v>391</v>
      </c>
      <c r="E298" s="0" t="n">
        <v>1</v>
      </c>
      <c r="F298" s="38" t="s">
        <v>70</v>
      </c>
      <c r="G298" s="37" t="s">
        <v>558</v>
      </c>
      <c r="H298" s="0" t="n">
        <v>2365770</v>
      </c>
      <c r="I298" s="0" t="n">
        <v>270565</v>
      </c>
      <c r="J298" s="0" t="n">
        <v>-9204</v>
      </c>
    </row>
    <row r="299" customFormat="false" ht="15" hidden="false" customHeight="false" outlineLevel="0" collapsed="false">
      <c r="A299" s="0" t="n">
        <v>202406</v>
      </c>
      <c r="B299" s="0" t="n">
        <v>202406</v>
      </c>
      <c r="C299" s="37" t="s">
        <v>197</v>
      </c>
      <c r="D299" s="37" t="s">
        <v>470</v>
      </c>
      <c r="E299" s="0" t="n">
        <v>1</v>
      </c>
      <c r="F299" s="38" t="s">
        <v>70</v>
      </c>
      <c r="G299" s="37" t="s">
        <v>559</v>
      </c>
      <c r="H299" s="0" t="n">
        <v>281606</v>
      </c>
      <c r="I299" s="0" t="n">
        <v>135261</v>
      </c>
      <c r="J299" s="0" t="n">
        <v>4976</v>
      </c>
    </row>
    <row r="300" customFormat="false" ht="15" hidden="false" customHeight="false" outlineLevel="0" collapsed="false">
      <c r="A300" s="0" t="n">
        <v>202406</v>
      </c>
      <c r="B300" s="0" t="n">
        <v>202406</v>
      </c>
      <c r="C300" s="37" t="s">
        <v>112</v>
      </c>
      <c r="D300" s="37" t="s">
        <v>531</v>
      </c>
      <c r="E300" s="0" t="n">
        <v>1</v>
      </c>
      <c r="F300" s="38" t="s">
        <v>70</v>
      </c>
      <c r="G300" s="37" t="s">
        <v>560</v>
      </c>
      <c r="H300" s="0" t="n">
        <v>1646311</v>
      </c>
      <c r="I300" s="0" t="n">
        <v>506137</v>
      </c>
      <c r="J300" s="0" t="n">
        <v>45430</v>
      </c>
    </row>
    <row r="301" customFormat="false" ht="15" hidden="false" customHeight="false" outlineLevel="0" collapsed="false">
      <c r="A301" s="0" t="n">
        <v>202406</v>
      </c>
      <c r="B301" s="0" t="n">
        <v>202406</v>
      </c>
      <c r="C301" s="37" t="s">
        <v>109</v>
      </c>
      <c r="D301" s="37" t="s">
        <v>561</v>
      </c>
      <c r="E301" s="0" t="n">
        <v>1</v>
      </c>
      <c r="F301" s="38" t="s">
        <v>70</v>
      </c>
      <c r="G301" s="37" t="s">
        <v>562</v>
      </c>
      <c r="H301" s="0" t="n">
        <v>12014157</v>
      </c>
      <c r="I301" s="0" t="n">
        <v>2287819</v>
      </c>
      <c r="J301" s="0" t="n">
        <v>638527</v>
      </c>
    </row>
    <row r="302" customFormat="false" ht="15" hidden="false" customHeight="false" outlineLevel="0" collapsed="false">
      <c r="A302" s="0" t="n">
        <v>202406</v>
      </c>
      <c r="B302" s="0" t="n">
        <v>202406</v>
      </c>
      <c r="C302" s="37" t="s">
        <v>149</v>
      </c>
      <c r="D302" s="37" t="s">
        <v>385</v>
      </c>
      <c r="E302" s="0" t="n">
        <v>1</v>
      </c>
      <c r="F302" s="38" t="s">
        <v>70</v>
      </c>
      <c r="G302" s="37" t="s">
        <v>563</v>
      </c>
      <c r="H302" s="0" t="n">
        <v>2007846</v>
      </c>
      <c r="I302" s="0" t="n">
        <v>506572</v>
      </c>
      <c r="J302" s="0" t="n">
        <v>19114</v>
      </c>
    </row>
    <row r="303" customFormat="false" ht="15" hidden="false" customHeight="false" outlineLevel="0" collapsed="false">
      <c r="A303" s="0" t="n">
        <v>202406</v>
      </c>
      <c r="B303" s="0" t="n">
        <v>202406</v>
      </c>
      <c r="C303" s="37" t="s">
        <v>178</v>
      </c>
      <c r="D303" s="37" t="s">
        <v>294</v>
      </c>
      <c r="E303" s="0" t="n">
        <v>1</v>
      </c>
      <c r="F303" s="38" t="s">
        <v>70</v>
      </c>
      <c r="G303" s="37" t="s">
        <v>564</v>
      </c>
      <c r="H303" s="0" t="n">
        <v>603623</v>
      </c>
      <c r="I303" s="0" t="n">
        <v>146968</v>
      </c>
      <c r="J303" s="0" t="n">
        <v>1969</v>
      </c>
    </row>
    <row r="304" customFormat="false" ht="15" hidden="false" customHeight="false" outlineLevel="0" collapsed="false">
      <c r="A304" s="0" t="n">
        <v>202406</v>
      </c>
      <c r="B304" s="0" t="n">
        <v>202406</v>
      </c>
      <c r="C304" s="37" t="s">
        <v>112</v>
      </c>
      <c r="D304" s="37" t="s">
        <v>476</v>
      </c>
      <c r="E304" s="0" t="n">
        <v>1</v>
      </c>
      <c r="F304" s="38" t="s">
        <v>70</v>
      </c>
      <c r="G304" s="37" t="s">
        <v>565</v>
      </c>
      <c r="H304" s="0" t="n">
        <v>570008</v>
      </c>
      <c r="I304" s="0" t="n">
        <v>76916</v>
      </c>
      <c r="J304" s="0" t="n">
        <v>1917</v>
      </c>
    </row>
    <row r="305" customFormat="false" ht="15" hidden="false" customHeight="false" outlineLevel="0" collapsed="false">
      <c r="A305" s="0" t="n">
        <v>202406</v>
      </c>
      <c r="B305" s="0" t="n">
        <v>202406</v>
      </c>
      <c r="C305" s="37" t="s">
        <v>158</v>
      </c>
      <c r="D305" s="37" t="s">
        <v>145</v>
      </c>
      <c r="E305" s="0" t="n">
        <v>1</v>
      </c>
      <c r="F305" s="38" t="s">
        <v>70</v>
      </c>
      <c r="G305" s="37" t="s">
        <v>566</v>
      </c>
      <c r="H305" s="0" t="n">
        <v>929891</v>
      </c>
      <c r="I305" s="0" t="n">
        <v>210057</v>
      </c>
      <c r="J305" s="0" t="n">
        <v>51651</v>
      </c>
    </row>
    <row r="306" customFormat="false" ht="15" hidden="false" customHeight="false" outlineLevel="0" collapsed="false">
      <c r="A306" s="0" t="n">
        <v>202406</v>
      </c>
      <c r="B306" s="0" t="n">
        <v>202406</v>
      </c>
      <c r="C306" s="37" t="s">
        <v>95</v>
      </c>
      <c r="D306" s="37" t="s">
        <v>223</v>
      </c>
      <c r="E306" s="0" t="n">
        <v>1</v>
      </c>
      <c r="F306" s="38" t="s">
        <v>70</v>
      </c>
      <c r="G306" s="37" t="s">
        <v>567</v>
      </c>
      <c r="H306" s="0" t="n">
        <v>939359</v>
      </c>
      <c r="I306" s="0" t="n">
        <v>417737</v>
      </c>
      <c r="J306" s="0" t="n">
        <v>-84063</v>
      </c>
    </row>
    <row r="307" customFormat="false" ht="15" hidden="false" customHeight="false" outlineLevel="0" collapsed="false">
      <c r="A307" s="0" t="n">
        <v>202406</v>
      </c>
      <c r="B307" s="0" t="n">
        <v>202406</v>
      </c>
      <c r="C307" s="37" t="s">
        <v>197</v>
      </c>
      <c r="D307" s="37" t="s">
        <v>495</v>
      </c>
      <c r="E307" s="0" t="n">
        <v>1</v>
      </c>
      <c r="F307" s="38" t="s">
        <v>70</v>
      </c>
      <c r="G307" s="37" t="s">
        <v>568</v>
      </c>
      <c r="H307" s="0" t="n">
        <v>626619</v>
      </c>
      <c r="I307" s="0" t="n">
        <v>116338</v>
      </c>
      <c r="J307" s="0" t="n">
        <v>-2359</v>
      </c>
    </row>
    <row r="308" customFormat="false" ht="15" hidden="false" customHeight="false" outlineLevel="0" collapsed="false">
      <c r="A308" s="0" t="n">
        <v>202406</v>
      </c>
      <c r="B308" s="0" t="n">
        <v>202406</v>
      </c>
      <c r="C308" s="37" t="s">
        <v>124</v>
      </c>
      <c r="D308" s="37" t="s">
        <v>569</v>
      </c>
      <c r="E308" s="0" t="n">
        <v>1</v>
      </c>
      <c r="F308" s="38" t="s">
        <v>70</v>
      </c>
      <c r="G308" s="37" t="s">
        <v>570</v>
      </c>
      <c r="H308" s="0" t="n">
        <v>2866266</v>
      </c>
      <c r="I308" s="0" t="n">
        <v>1245041</v>
      </c>
      <c r="J308" s="0" t="n">
        <v>439660</v>
      </c>
    </row>
    <row r="309" customFormat="false" ht="15" hidden="false" customHeight="false" outlineLevel="0" collapsed="false">
      <c r="A309" s="0" t="n">
        <v>202406</v>
      </c>
      <c r="B309" s="0" t="n">
        <v>202406</v>
      </c>
      <c r="C309" s="37" t="s">
        <v>136</v>
      </c>
      <c r="D309" s="37" t="s">
        <v>571</v>
      </c>
      <c r="E309" s="0" t="n">
        <v>1</v>
      </c>
      <c r="F309" s="38" t="s">
        <v>70</v>
      </c>
      <c r="G309" s="37" t="s">
        <v>572</v>
      </c>
      <c r="H309" s="0" t="n">
        <v>147757</v>
      </c>
      <c r="I309" s="0" t="n">
        <v>33307</v>
      </c>
      <c r="J309" s="0" t="n">
        <v>4633</v>
      </c>
    </row>
    <row r="310" customFormat="false" ht="15" hidden="false" customHeight="false" outlineLevel="0" collapsed="false">
      <c r="A310" s="0" t="n">
        <v>202406</v>
      </c>
      <c r="B310" s="0" t="n">
        <v>202406</v>
      </c>
      <c r="C310" s="37" t="s">
        <v>149</v>
      </c>
      <c r="D310" s="37" t="s">
        <v>116</v>
      </c>
      <c r="E310" s="0" t="n">
        <v>1</v>
      </c>
      <c r="F310" s="38" t="s">
        <v>70</v>
      </c>
      <c r="G310" s="37" t="s">
        <v>573</v>
      </c>
      <c r="H310" s="0" t="n">
        <v>4276212</v>
      </c>
      <c r="I310" s="0" t="n">
        <v>797738</v>
      </c>
      <c r="J310" s="0" t="n">
        <v>-24410</v>
      </c>
    </row>
    <row r="311" customFormat="false" ht="15" hidden="false" customHeight="false" outlineLevel="0" collapsed="false">
      <c r="A311" s="0" t="n">
        <v>202406</v>
      </c>
      <c r="B311" s="0" t="n">
        <v>202406</v>
      </c>
      <c r="C311" s="37" t="s">
        <v>158</v>
      </c>
      <c r="D311" s="37" t="s">
        <v>476</v>
      </c>
      <c r="E311" s="0" t="n">
        <v>1</v>
      </c>
      <c r="F311" s="38" t="s">
        <v>70</v>
      </c>
      <c r="G311" s="37" t="s">
        <v>574</v>
      </c>
      <c r="H311" s="0" t="n">
        <v>741450</v>
      </c>
      <c r="I311" s="0" t="n">
        <v>63787</v>
      </c>
      <c r="J311" s="0" t="n">
        <v>4836</v>
      </c>
    </row>
    <row r="312" customFormat="false" ht="15" hidden="false" customHeight="false" outlineLevel="0" collapsed="false">
      <c r="A312" s="0" t="n">
        <v>202406</v>
      </c>
      <c r="B312" s="0" t="n">
        <v>202406</v>
      </c>
      <c r="C312" s="37" t="s">
        <v>106</v>
      </c>
      <c r="D312" s="37" t="s">
        <v>237</v>
      </c>
      <c r="E312" s="0" t="n">
        <v>1</v>
      </c>
      <c r="F312" s="38" t="s">
        <v>70</v>
      </c>
      <c r="G312" s="37" t="s">
        <v>575</v>
      </c>
      <c r="H312" s="0" t="n">
        <v>2299925</v>
      </c>
      <c r="I312" s="0" t="n">
        <v>419766</v>
      </c>
      <c r="J312" s="0" t="n">
        <v>36413</v>
      </c>
    </row>
    <row r="313" customFormat="false" ht="15" hidden="false" customHeight="false" outlineLevel="0" collapsed="false">
      <c r="A313" s="0" t="n">
        <v>202406</v>
      </c>
      <c r="B313" s="0" t="n">
        <v>202406</v>
      </c>
      <c r="C313" s="37" t="s">
        <v>152</v>
      </c>
      <c r="D313" s="37" t="s">
        <v>445</v>
      </c>
      <c r="E313" s="0" t="n">
        <v>1</v>
      </c>
      <c r="F313" s="38" t="s">
        <v>70</v>
      </c>
      <c r="G313" s="37" t="s">
        <v>576</v>
      </c>
      <c r="H313" s="0" t="n">
        <v>327880</v>
      </c>
      <c r="I313" s="0" t="n">
        <v>85125</v>
      </c>
      <c r="J313" s="0" t="n">
        <v>14013</v>
      </c>
    </row>
    <row r="314" customFormat="false" ht="15" hidden="false" customHeight="false" outlineLevel="0" collapsed="false">
      <c r="A314" s="0" t="n">
        <v>202406</v>
      </c>
      <c r="B314" s="0" t="n">
        <v>202406</v>
      </c>
      <c r="C314" s="37" t="s">
        <v>112</v>
      </c>
      <c r="D314" s="37" t="s">
        <v>367</v>
      </c>
      <c r="E314" s="0" t="n">
        <v>1</v>
      </c>
      <c r="F314" s="38" t="s">
        <v>70</v>
      </c>
      <c r="G314" s="37" t="s">
        <v>577</v>
      </c>
      <c r="H314" s="0" t="n">
        <v>6356858</v>
      </c>
      <c r="I314" s="0" t="n">
        <v>1709227</v>
      </c>
      <c r="J314" s="0" t="n">
        <v>451151</v>
      </c>
    </row>
    <row r="315" customFormat="false" ht="15" hidden="false" customHeight="false" outlineLevel="0" collapsed="false">
      <c r="A315" s="0" t="n">
        <v>202406</v>
      </c>
      <c r="B315" s="0" t="n">
        <v>202406</v>
      </c>
      <c r="C315" s="37" t="s">
        <v>109</v>
      </c>
      <c r="D315" s="37" t="s">
        <v>320</v>
      </c>
      <c r="E315" s="0" t="n">
        <v>1</v>
      </c>
      <c r="F315" s="38" t="s">
        <v>70</v>
      </c>
      <c r="G315" s="37" t="s">
        <v>578</v>
      </c>
      <c r="H315" s="0" t="n">
        <v>4388087</v>
      </c>
      <c r="I315" s="0" t="n">
        <v>873126</v>
      </c>
      <c r="J315" s="0" t="n">
        <v>103776</v>
      </c>
    </row>
    <row r="316" customFormat="false" ht="15" hidden="false" customHeight="false" outlineLevel="0" collapsed="false">
      <c r="A316" s="0" t="n">
        <v>202406</v>
      </c>
      <c r="B316" s="0" t="n">
        <v>202406</v>
      </c>
      <c r="C316" s="37" t="s">
        <v>197</v>
      </c>
      <c r="D316" s="37" t="s">
        <v>362</v>
      </c>
      <c r="E316" s="0" t="n">
        <v>1</v>
      </c>
      <c r="F316" s="38" t="s">
        <v>70</v>
      </c>
      <c r="G316" s="37" t="s">
        <v>579</v>
      </c>
      <c r="H316" s="0" t="n">
        <v>4378151</v>
      </c>
      <c r="I316" s="0" t="n">
        <v>2231008</v>
      </c>
      <c r="J316" s="0" t="n">
        <v>58053</v>
      </c>
    </row>
    <row r="317" customFormat="false" ht="15" hidden="false" customHeight="false" outlineLevel="0" collapsed="false">
      <c r="A317" s="0" t="n">
        <v>202406</v>
      </c>
      <c r="B317" s="0" t="n">
        <v>202406</v>
      </c>
      <c r="C317" s="37" t="s">
        <v>106</v>
      </c>
      <c r="D317" s="37" t="s">
        <v>280</v>
      </c>
      <c r="E317" s="0" t="n">
        <v>1</v>
      </c>
      <c r="F317" s="38" t="s">
        <v>70</v>
      </c>
      <c r="G317" s="37" t="s">
        <v>580</v>
      </c>
      <c r="H317" s="0" t="n">
        <v>185731</v>
      </c>
      <c r="I317" s="0" t="n">
        <v>24945</v>
      </c>
      <c r="J317" s="0" t="n">
        <v>3959</v>
      </c>
    </row>
    <row r="318" customFormat="false" ht="15" hidden="false" customHeight="false" outlineLevel="0" collapsed="false">
      <c r="A318" s="0" t="n">
        <v>202406</v>
      </c>
      <c r="B318" s="0" t="n">
        <v>202406</v>
      </c>
      <c r="C318" s="37" t="s">
        <v>136</v>
      </c>
      <c r="D318" s="37" t="s">
        <v>208</v>
      </c>
      <c r="E318" s="0" t="n">
        <v>1</v>
      </c>
      <c r="F318" s="38" t="s">
        <v>70</v>
      </c>
      <c r="G318" s="37" t="s">
        <v>581</v>
      </c>
      <c r="H318" s="0" t="n">
        <v>3702094</v>
      </c>
      <c r="I318" s="0" t="n">
        <v>780521</v>
      </c>
      <c r="J318" s="0" t="n">
        <v>7942</v>
      </c>
    </row>
    <row r="319" customFormat="false" ht="15" hidden="false" customHeight="false" outlineLevel="0" collapsed="false">
      <c r="A319" s="0" t="n">
        <v>202406</v>
      </c>
      <c r="B319" s="0" t="n">
        <v>202406</v>
      </c>
      <c r="C319" s="37" t="s">
        <v>124</v>
      </c>
      <c r="D319" s="37" t="s">
        <v>212</v>
      </c>
      <c r="E319" s="0" t="n">
        <v>1</v>
      </c>
      <c r="F319" s="38" t="s">
        <v>70</v>
      </c>
      <c r="G319" s="37" t="s">
        <v>582</v>
      </c>
      <c r="H319" s="0" t="n">
        <v>1730119</v>
      </c>
      <c r="I319" s="0" t="n">
        <v>1176638</v>
      </c>
      <c r="J319" s="0" t="n">
        <v>-27455</v>
      </c>
    </row>
    <row r="320" customFormat="false" ht="15" hidden="false" customHeight="false" outlineLevel="0" collapsed="false">
      <c r="A320" s="0" t="n">
        <v>202406</v>
      </c>
      <c r="B320" s="0" t="n">
        <v>202406</v>
      </c>
      <c r="C320" s="37" t="s">
        <v>109</v>
      </c>
      <c r="D320" s="37" t="s">
        <v>482</v>
      </c>
      <c r="E320" s="0" t="n">
        <v>1</v>
      </c>
      <c r="F320" s="38" t="s">
        <v>70</v>
      </c>
      <c r="G320" s="37" t="s">
        <v>583</v>
      </c>
      <c r="H320" s="0" t="n">
        <v>179914</v>
      </c>
      <c r="I320" s="0" t="n">
        <v>46214</v>
      </c>
      <c r="J320" s="0" t="n">
        <v>-4436</v>
      </c>
    </row>
    <row r="321" customFormat="false" ht="15" hidden="false" customHeight="false" outlineLevel="0" collapsed="false">
      <c r="A321" s="0" t="n">
        <v>202406</v>
      </c>
      <c r="B321" s="0" t="n">
        <v>202406</v>
      </c>
      <c r="C321" s="37" t="s">
        <v>178</v>
      </c>
      <c r="D321" s="37" t="s">
        <v>216</v>
      </c>
      <c r="E321" s="0" t="n">
        <v>1</v>
      </c>
      <c r="F321" s="38" t="s">
        <v>70</v>
      </c>
      <c r="G321" s="37" t="s">
        <v>584</v>
      </c>
      <c r="H321" s="0" t="n">
        <v>1231377</v>
      </c>
      <c r="I321" s="0" t="n">
        <v>201898</v>
      </c>
      <c r="J321" s="0" t="n">
        <v>-15448</v>
      </c>
    </row>
    <row r="322" customFormat="false" ht="15" hidden="false" customHeight="false" outlineLevel="0" collapsed="false">
      <c r="A322" s="0" t="n">
        <v>202406</v>
      </c>
      <c r="B322" s="0" t="n">
        <v>202406</v>
      </c>
      <c r="C322" s="37" t="s">
        <v>95</v>
      </c>
      <c r="D322" s="37" t="s">
        <v>383</v>
      </c>
      <c r="E322" s="0" t="n">
        <v>1</v>
      </c>
      <c r="F322" s="38" t="s">
        <v>70</v>
      </c>
      <c r="G322" s="37" t="s">
        <v>585</v>
      </c>
      <c r="H322" s="0" t="n">
        <v>1819981</v>
      </c>
      <c r="I322" s="0" t="n">
        <v>305637</v>
      </c>
      <c r="J322" s="0" t="n">
        <v>-2948</v>
      </c>
    </row>
    <row r="323" customFormat="false" ht="15" hidden="false" customHeight="false" outlineLevel="0" collapsed="false">
      <c r="A323" s="0" t="n">
        <v>202406</v>
      </c>
      <c r="B323" s="0" t="n">
        <v>202406</v>
      </c>
      <c r="C323" s="37" t="s">
        <v>106</v>
      </c>
      <c r="D323" s="37" t="s">
        <v>586</v>
      </c>
      <c r="E323" s="0" t="n">
        <v>1</v>
      </c>
      <c r="F323" s="38" t="s">
        <v>70</v>
      </c>
      <c r="G323" s="37" t="s">
        <v>587</v>
      </c>
      <c r="H323" s="0" t="n">
        <v>2490445</v>
      </c>
      <c r="I323" s="0" t="n">
        <v>724136</v>
      </c>
      <c r="J323" s="0" t="n">
        <v>-27357</v>
      </c>
    </row>
    <row r="324" customFormat="false" ht="15" hidden="false" customHeight="false" outlineLevel="0" collapsed="false">
      <c r="A324" s="0" t="n">
        <v>202406</v>
      </c>
      <c r="B324" s="0" t="n">
        <v>202406</v>
      </c>
      <c r="C324" s="37" t="s">
        <v>178</v>
      </c>
      <c r="D324" s="37" t="s">
        <v>356</v>
      </c>
      <c r="E324" s="0" t="n">
        <v>1</v>
      </c>
      <c r="F324" s="38" t="s">
        <v>70</v>
      </c>
      <c r="G324" s="37" t="s">
        <v>588</v>
      </c>
      <c r="H324" s="0" t="n">
        <v>1429384</v>
      </c>
      <c r="I324" s="0" t="n">
        <v>322397</v>
      </c>
      <c r="J324" s="0" t="n">
        <v>35890</v>
      </c>
    </row>
    <row r="325" customFormat="false" ht="15" hidden="false" customHeight="false" outlineLevel="0" collapsed="false">
      <c r="A325" s="0" t="n">
        <v>202406</v>
      </c>
      <c r="B325" s="0" t="n">
        <v>202406</v>
      </c>
      <c r="C325" s="37" t="s">
        <v>124</v>
      </c>
      <c r="D325" s="37" t="s">
        <v>367</v>
      </c>
      <c r="E325" s="0" t="n">
        <v>1</v>
      </c>
      <c r="F325" s="38" t="s">
        <v>70</v>
      </c>
      <c r="G325" s="37" t="s">
        <v>589</v>
      </c>
      <c r="H325" s="0" t="n">
        <v>1547450</v>
      </c>
      <c r="I325" s="0" t="n">
        <v>1147193</v>
      </c>
      <c r="J325" s="0" t="n">
        <v>-45819</v>
      </c>
    </row>
    <row r="326" customFormat="false" ht="15" hidden="false" customHeight="false" outlineLevel="0" collapsed="false">
      <c r="A326" s="0" t="n">
        <v>202406</v>
      </c>
      <c r="B326" s="0" t="n">
        <v>202406</v>
      </c>
      <c r="C326" s="37" t="s">
        <v>101</v>
      </c>
      <c r="D326" s="37" t="s">
        <v>590</v>
      </c>
      <c r="E326" s="0" t="n">
        <v>1</v>
      </c>
      <c r="F326" s="38" t="s">
        <v>70</v>
      </c>
      <c r="G326" s="37" t="s">
        <v>591</v>
      </c>
      <c r="H326" s="0" t="n">
        <v>8967847</v>
      </c>
      <c r="I326" s="0" t="n">
        <v>3637780</v>
      </c>
      <c r="J326" s="0" t="n">
        <v>-852574</v>
      </c>
    </row>
    <row r="327" customFormat="false" ht="15" hidden="false" customHeight="false" outlineLevel="0" collapsed="false">
      <c r="A327" s="0" t="n">
        <v>202406</v>
      </c>
      <c r="B327" s="0" t="n">
        <v>202406</v>
      </c>
      <c r="C327" s="37" t="s">
        <v>112</v>
      </c>
      <c r="D327" s="37" t="s">
        <v>141</v>
      </c>
      <c r="E327" s="0" t="n">
        <v>1</v>
      </c>
      <c r="F327" s="38" t="s">
        <v>70</v>
      </c>
      <c r="G327" s="37" t="s">
        <v>592</v>
      </c>
      <c r="H327" s="0" t="n">
        <v>6129254</v>
      </c>
      <c r="I327" s="0" t="n">
        <v>1157178</v>
      </c>
      <c r="J327" s="0" t="n">
        <v>-28225</v>
      </c>
    </row>
    <row r="328" customFormat="false" ht="15" hidden="false" customHeight="false" outlineLevel="0" collapsed="false">
      <c r="A328" s="0" t="n">
        <v>202406</v>
      </c>
      <c r="B328" s="0" t="n">
        <v>202406</v>
      </c>
      <c r="C328" s="37" t="s">
        <v>149</v>
      </c>
      <c r="D328" s="37" t="s">
        <v>113</v>
      </c>
      <c r="E328" s="0" t="n">
        <v>1</v>
      </c>
      <c r="F328" s="38" t="s">
        <v>70</v>
      </c>
      <c r="G328" s="37" t="s">
        <v>593</v>
      </c>
      <c r="H328" s="0" t="n">
        <v>34386</v>
      </c>
      <c r="I328" s="0" t="n">
        <v>7902</v>
      </c>
      <c r="J328" s="0" t="n">
        <v>259</v>
      </c>
    </row>
    <row r="329" customFormat="false" ht="15" hidden="false" customHeight="false" outlineLevel="0" collapsed="false">
      <c r="A329" s="0" t="n">
        <v>202406</v>
      </c>
      <c r="B329" s="0" t="n">
        <v>202406</v>
      </c>
      <c r="C329" s="37" t="s">
        <v>178</v>
      </c>
      <c r="D329" s="37" t="s">
        <v>102</v>
      </c>
      <c r="E329" s="0" t="n">
        <v>1</v>
      </c>
      <c r="F329" s="38" t="s">
        <v>70</v>
      </c>
      <c r="G329" s="37" t="s">
        <v>594</v>
      </c>
      <c r="H329" s="0" t="n">
        <v>894786</v>
      </c>
      <c r="I329" s="0" t="n">
        <v>212117</v>
      </c>
      <c r="J329" s="0" t="n">
        <v>4127</v>
      </c>
    </row>
    <row r="330" customFormat="false" ht="15" hidden="false" customHeight="false" outlineLevel="0" collapsed="false">
      <c r="A330" s="0" t="n">
        <v>202406</v>
      </c>
      <c r="B330" s="0" t="n">
        <v>202406</v>
      </c>
      <c r="C330" s="37" t="s">
        <v>98</v>
      </c>
      <c r="D330" s="37" t="s">
        <v>102</v>
      </c>
      <c r="E330" s="0" t="n">
        <v>1</v>
      </c>
      <c r="F330" s="38" t="s">
        <v>70</v>
      </c>
      <c r="G330" s="37" t="s">
        <v>595</v>
      </c>
      <c r="H330" s="0" t="n">
        <v>882944</v>
      </c>
      <c r="I330" s="0" t="n">
        <v>196583</v>
      </c>
      <c r="J330" s="0" t="n">
        <v>45598</v>
      </c>
    </row>
    <row r="331" customFormat="false" ht="15" hidden="false" customHeight="false" outlineLevel="0" collapsed="false">
      <c r="A331" s="0" t="n">
        <v>202406</v>
      </c>
      <c r="B331" s="0" t="n">
        <v>202406</v>
      </c>
      <c r="C331" s="37" t="s">
        <v>184</v>
      </c>
      <c r="D331" s="37" t="s">
        <v>163</v>
      </c>
      <c r="E331" s="0" t="n">
        <v>1</v>
      </c>
      <c r="F331" s="38" t="s">
        <v>70</v>
      </c>
      <c r="G331" s="37" t="s">
        <v>596</v>
      </c>
      <c r="H331" s="0" t="n">
        <v>122980</v>
      </c>
      <c r="I331" s="0" t="n">
        <v>50138</v>
      </c>
      <c r="J331" s="0" t="n">
        <v>935</v>
      </c>
    </row>
    <row r="332" customFormat="false" ht="15" hidden="false" customHeight="false" outlineLevel="0" collapsed="false">
      <c r="A332" s="0" t="n">
        <v>202406</v>
      </c>
      <c r="B332" s="0" t="n">
        <v>202406</v>
      </c>
      <c r="C332" s="37" t="s">
        <v>184</v>
      </c>
      <c r="D332" s="37" t="s">
        <v>380</v>
      </c>
      <c r="E332" s="0" t="n">
        <v>1</v>
      </c>
      <c r="F332" s="38" t="s">
        <v>70</v>
      </c>
      <c r="G332" s="37" t="s">
        <v>597</v>
      </c>
      <c r="H332" s="0" t="n">
        <v>1572364</v>
      </c>
      <c r="I332" s="0" t="n">
        <v>500553</v>
      </c>
      <c r="J332" s="0" t="n">
        <v>84139</v>
      </c>
    </row>
    <row r="333" customFormat="false" ht="15" hidden="false" customHeight="false" outlineLevel="0" collapsed="false">
      <c r="A333" s="0" t="n">
        <v>202406</v>
      </c>
      <c r="B333" s="0" t="n">
        <v>202406</v>
      </c>
      <c r="C333" s="37" t="s">
        <v>98</v>
      </c>
      <c r="D333" s="37" t="s">
        <v>380</v>
      </c>
      <c r="E333" s="0" t="n">
        <v>1</v>
      </c>
      <c r="F333" s="38" t="s">
        <v>70</v>
      </c>
      <c r="G333" s="37" t="s">
        <v>598</v>
      </c>
      <c r="H333" s="0" t="n">
        <v>4167781</v>
      </c>
      <c r="I333" s="0" t="n">
        <v>844952</v>
      </c>
      <c r="J333" s="0" t="n">
        <v>65992</v>
      </c>
    </row>
    <row r="334" customFormat="false" ht="15" hidden="false" customHeight="false" outlineLevel="0" collapsed="false">
      <c r="A334" s="0" t="n">
        <v>202406</v>
      </c>
      <c r="B334" s="0" t="n">
        <v>202406</v>
      </c>
      <c r="C334" s="37" t="s">
        <v>109</v>
      </c>
      <c r="D334" s="37" t="s">
        <v>372</v>
      </c>
      <c r="E334" s="0" t="n">
        <v>1</v>
      </c>
      <c r="F334" s="38" t="s">
        <v>70</v>
      </c>
      <c r="G334" s="37" t="s">
        <v>599</v>
      </c>
      <c r="H334" s="0" t="n">
        <v>375175</v>
      </c>
      <c r="I334" s="0" t="n">
        <v>102892</v>
      </c>
      <c r="J334" s="0" t="n">
        <v>7796</v>
      </c>
    </row>
    <row r="335" customFormat="false" ht="15" hidden="false" customHeight="false" outlineLevel="0" collapsed="false">
      <c r="A335" s="0" t="n">
        <v>202406</v>
      </c>
      <c r="B335" s="0" t="n">
        <v>202406</v>
      </c>
      <c r="C335" s="37" t="s">
        <v>152</v>
      </c>
      <c r="D335" s="37" t="s">
        <v>220</v>
      </c>
      <c r="E335" s="0" t="n">
        <v>1</v>
      </c>
      <c r="F335" s="38" t="s">
        <v>70</v>
      </c>
      <c r="G335" s="37" t="s">
        <v>600</v>
      </c>
      <c r="H335" s="0" t="n">
        <v>1733708</v>
      </c>
      <c r="I335" s="0" t="n">
        <v>1175048</v>
      </c>
      <c r="J335" s="0" t="n">
        <v>-4157</v>
      </c>
    </row>
    <row r="336" customFormat="false" ht="15" hidden="false" customHeight="false" outlineLevel="0" collapsed="false">
      <c r="A336" s="0" t="n">
        <v>202406</v>
      </c>
      <c r="B336" s="0" t="n">
        <v>202406</v>
      </c>
      <c r="C336" s="37" t="s">
        <v>149</v>
      </c>
      <c r="D336" s="37" t="s">
        <v>216</v>
      </c>
      <c r="E336" s="0" t="n">
        <v>1</v>
      </c>
      <c r="F336" s="38" t="s">
        <v>70</v>
      </c>
      <c r="G336" s="37" t="s">
        <v>601</v>
      </c>
      <c r="H336" s="0" t="n">
        <v>388202</v>
      </c>
      <c r="I336" s="0" t="n">
        <v>56609</v>
      </c>
      <c r="J336" s="0" t="n">
        <v>4196</v>
      </c>
    </row>
    <row r="337" customFormat="false" ht="15" hidden="false" customHeight="false" outlineLevel="0" collapsed="false">
      <c r="A337" s="0" t="n">
        <v>202406</v>
      </c>
      <c r="B337" s="0" t="n">
        <v>202406</v>
      </c>
      <c r="C337" s="37" t="s">
        <v>124</v>
      </c>
      <c r="D337" s="37" t="s">
        <v>249</v>
      </c>
      <c r="E337" s="0" t="n">
        <v>1</v>
      </c>
      <c r="F337" s="38" t="s">
        <v>70</v>
      </c>
      <c r="G337" s="37" t="s">
        <v>602</v>
      </c>
      <c r="H337" s="0" t="n">
        <v>571014</v>
      </c>
      <c r="I337" s="0" t="n">
        <v>215942</v>
      </c>
      <c r="J337" s="0" t="n">
        <v>754</v>
      </c>
    </row>
    <row r="338" customFormat="false" ht="15" hidden="false" customHeight="false" outlineLevel="0" collapsed="false">
      <c r="A338" s="0" t="n">
        <v>202406</v>
      </c>
      <c r="B338" s="0" t="n">
        <v>202406</v>
      </c>
      <c r="C338" s="37" t="s">
        <v>115</v>
      </c>
      <c r="D338" s="37" t="s">
        <v>603</v>
      </c>
      <c r="E338" s="0" t="n">
        <v>1</v>
      </c>
      <c r="F338" s="38" t="s">
        <v>70</v>
      </c>
      <c r="G338" s="37" t="s">
        <v>604</v>
      </c>
      <c r="H338" s="0" t="n">
        <v>7725616</v>
      </c>
      <c r="I338" s="0" t="n">
        <v>2818495</v>
      </c>
      <c r="J338" s="0" t="n">
        <v>273401</v>
      </c>
    </row>
    <row r="339" customFormat="false" ht="15" hidden="false" customHeight="false" outlineLevel="0" collapsed="false">
      <c r="A339" s="0" t="n">
        <v>202406</v>
      </c>
      <c r="B339" s="0" t="n">
        <v>202406</v>
      </c>
      <c r="C339" s="37" t="s">
        <v>158</v>
      </c>
      <c r="D339" s="37" t="s">
        <v>519</v>
      </c>
      <c r="E339" s="0" t="n">
        <v>1</v>
      </c>
      <c r="F339" s="38" t="s">
        <v>70</v>
      </c>
      <c r="G339" s="37" t="s">
        <v>605</v>
      </c>
      <c r="H339" s="0" t="n">
        <v>554033</v>
      </c>
      <c r="I339" s="0" t="n">
        <v>134642</v>
      </c>
      <c r="J339" s="0" t="n">
        <v>7590</v>
      </c>
    </row>
    <row r="340" customFormat="false" ht="15" hidden="false" customHeight="false" outlineLevel="0" collapsed="false">
      <c r="A340" s="0" t="n">
        <v>202406</v>
      </c>
      <c r="B340" s="0" t="n">
        <v>202406</v>
      </c>
      <c r="C340" s="37" t="s">
        <v>106</v>
      </c>
      <c r="D340" s="37" t="s">
        <v>606</v>
      </c>
      <c r="E340" s="0" t="n">
        <v>1</v>
      </c>
      <c r="F340" s="38" t="s">
        <v>70</v>
      </c>
      <c r="G340" s="37" t="s">
        <v>607</v>
      </c>
      <c r="H340" s="0" t="n">
        <v>2332180</v>
      </c>
      <c r="I340" s="0" t="n">
        <v>497251</v>
      </c>
      <c r="J340" s="0" t="n">
        <v>-7192</v>
      </c>
    </row>
    <row r="341" customFormat="false" ht="15" hidden="false" customHeight="false" outlineLevel="0" collapsed="false">
      <c r="A341" s="0" t="n">
        <v>202406</v>
      </c>
      <c r="B341" s="0" t="n">
        <v>202406</v>
      </c>
      <c r="C341" s="37" t="s">
        <v>152</v>
      </c>
      <c r="D341" s="37" t="s">
        <v>608</v>
      </c>
      <c r="E341" s="0" t="n">
        <v>1</v>
      </c>
      <c r="F341" s="38" t="s">
        <v>70</v>
      </c>
      <c r="G341" s="37" t="s">
        <v>609</v>
      </c>
      <c r="H341" s="0" t="n">
        <v>129514</v>
      </c>
      <c r="I341" s="0" t="n">
        <v>18298</v>
      </c>
      <c r="J341" s="0" t="n">
        <v>3279</v>
      </c>
    </row>
    <row r="342" customFormat="false" ht="15" hidden="false" customHeight="false" outlineLevel="0" collapsed="false">
      <c r="A342" s="0" t="n">
        <v>202406</v>
      </c>
      <c r="B342" s="0" t="n">
        <v>202406</v>
      </c>
      <c r="C342" s="37" t="s">
        <v>109</v>
      </c>
      <c r="D342" s="37" t="s">
        <v>393</v>
      </c>
      <c r="E342" s="0" t="n">
        <v>1</v>
      </c>
      <c r="F342" s="38" t="s">
        <v>70</v>
      </c>
      <c r="G342" s="37" t="s">
        <v>610</v>
      </c>
      <c r="H342" s="0" t="n">
        <v>9307889</v>
      </c>
      <c r="I342" s="0" t="n">
        <v>2036664</v>
      </c>
      <c r="J342" s="0" t="n">
        <v>249866</v>
      </c>
    </row>
    <row r="343" customFormat="false" ht="15" hidden="false" customHeight="false" outlineLevel="0" collapsed="false">
      <c r="A343" s="0" t="n">
        <v>202406</v>
      </c>
      <c r="B343" s="0" t="n">
        <v>202406</v>
      </c>
      <c r="C343" s="37" t="s">
        <v>178</v>
      </c>
      <c r="D343" s="37" t="s">
        <v>320</v>
      </c>
      <c r="E343" s="0" t="n">
        <v>1</v>
      </c>
      <c r="F343" s="38" t="s">
        <v>70</v>
      </c>
      <c r="G343" s="37" t="s">
        <v>611</v>
      </c>
      <c r="H343" s="0" t="n">
        <v>2416188</v>
      </c>
      <c r="I343" s="0" t="n">
        <v>1303148</v>
      </c>
      <c r="J343" s="0" t="n">
        <v>45863</v>
      </c>
    </row>
    <row r="344" customFormat="false" ht="15" hidden="false" customHeight="false" outlineLevel="0" collapsed="false">
      <c r="A344" s="0" t="n">
        <v>202406</v>
      </c>
      <c r="B344" s="0" t="n">
        <v>202406</v>
      </c>
      <c r="C344" s="37" t="s">
        <v>101</v>
      </c>
      <c r="D344" s="37" t="s">
        <v>104</v>
      </c>
      <c r="E344" s="0" t="n">
        <v>1</v>
      </c>
      <c r="F344" s="38" t="s">
        <v>70</v>
      </c>
      <c r="G344" s="37" t="s">
        <v>612</v>
      </c>
      <c r="H344" s="0" t="n">
        <v>1188487</v>
      </c>
      <c r="I344" s="0" t="n">
        <v>355612</v>
      </c>
      <c r="J344" s="0" t="n">
        <v>33623</v>
      </c>
    </row>
    <row r="345" customFormat="false" ht="15" hidden="false" customHeight="false" outlineLevel="0" collapsed="false">
      <c r="A345" s="0" t="n">
        <v>202406</v>
      </c>
      <c r="B345" s="0" t="n">
        <v>202406</v>
      </c>
      <c r="C345" s="37" t="s">
        <v>124</v>
      </c>
      <c r="D345" s="37" t="s">
        <v>362</v>
      </c>
      <c r="E345" s="0" t="n">
        <v>1</v>
      </c>
      <c r="F345" s="38" t="s">
        <v>70</v>
      </c>
      <c r="G345" s="37" t="s">
        <v>613</v>
      </c>
      <c r="H345" s="0" t="n">
        <v>3085255</v>
      </c>
      <c r="I345" s="0" t="n">
        <v>723248</v>
      </c>
      <c r="J345" s="0" t="n">
        <v>51797</v>
      </c>
    </row>
    <row r="346" customFormat="false" ht="15" hidden="false" customHeight="false" outlineLevel="0" collapsed="false">
      <c r="A346" s="0" t="n">
        <v>202406</v>
      </c>
      <c r="B346" s="0" t="n">
        <v>202406</v>
      </c>
      <c r="C346" s="37" t="s">
        <v>136</v>
      </c>
      <c r="D346" s="37" t="s">
        <v>603</v>
      </c>
      <c r="E346" s="0" t="n">
        <v>1</v>
      </c>
      <c r="F346" s="38" t="s">
        <v>70</v>
      </c>
      <c r="G346" s="37" t="s">
        <v>614</v>
      </c>
      <c r="H346" s="0" t="n">
        <v>246673</v>
      </c>
      <c r="I346" s="0" t="n">
        <v>81149</v>
      </c>
      <c r="J346" s="0" t="n">
        <v>-548</v>
      </c>
    </row>
    <row r="347" customFormat="false" ht="15" hidden="false" customHeight="false" outlineLevel="0" collapsed="false">
      <c r="A347" s="0" t="n">
        <v>202406</v>
      </c>
      <c r="B347" s="0" t="n">
        <v>202406</v>
      </c>
      <c r="C347" s="37" t="s">
        <v>152</v>
      </c>
      <c r="D347" s="37" t="s">
        <v>387</v>
      </c>
      <c r="E347" s="0" t="n">
        <v>1</v>
      </c>
      <c r="F347" s="38" t="s">
        <v>70</v>
      </c>
      <c r="G347" s="37" t="s">
        <v>615</v>
      </c>
      <c r="H347" s="0" t="n">
        <v>4157753</v>
      </c>
      <c r="I347" s="0" t="n">
        <v>629358</v>
      </c>
      <c r="J347" s="0" t="n">
        <v>54785</v>
      </c>
    </row>
    <row r="348" customFormat="false" ht="15" hidden="false" customHeight="false" outlineLevel="0" collapsed="false">
      <c r="A348" s="0" t="n">
        <v>202406</v>
      </c>
      <c r="B348" s="0" t="n">
        <v>202406</v>
      </c>
      <c r="C348" s="37" t="s">
        <v>178</v>
      </c>
      <c r="D348" s="37" t="s">
        <v>616</v>
      </c>
      <c r="E348" s="0" t="n">
        <v>1</v>
      </c>
      <c r="F348" s="38" t="s">
        <v>70</v>
      </c>
      <c r="G348" s="37" t="s">
        <v>617</v>
      </c>
      <c r="H348" s="0" t="n">
        <v>877480</v>
      </c>
      <c r="I348" s="0" t="n">
        <v>277362</v>
      </c>
      <c r="J348" s="0" t="n">
        <v>4964</v>
      </c>
    </row>
    <row r="349" customFormat="false" ht="15" hidden="false" customHeight="false" outlineLevel="0" collapsed="false">
      <c r="A349" s="0" t="n">
        <v>202406</v>
      </c>
      <c r="B349" s="0" t="n">
        <v>202406</v>
      </c>
      <c r="C349" s="37" t="s">
        <v>106</v>
      </c>
      <c r="D349" s="37" t="s">
        <v>618</v>
      </c>
      <c r="E349" s="0" t="n">
        <v>1</v>
      </c>
      <c r="F349" s="38" t="s">
        <v>70</v>
      </c>
      <c r="G349" s="37" t="s">
        <v>619</v>
      </c>
      <c r="H349" s="0" t="n">
        <v>1069547</v>
      </c>
      <c r="I349" s="0" t="n">
        <v>179779</v>
      </c>
      <c r="J349" s="0" t="n">
        <v>-2606</v>
      </c>
    </row>
    <row r="350" customFormat="false" ht="15" hidden="false" customHeight="false" outlineLevel="0" collapsed="false">
      <c r="A350" s="0" t="n">
        <v>202406</v>
      </c>
      <c r="B350" s="0" t="n">
        <v>202406</v>
      </c>
      <c r="C350" s="37" t="s">
        <v>184</v>
      </c>
      <c r="D350" s="37" t="s">
        <v>231</v>
      </c>
      <c r="E350" s="0" t="n">
        <v>1</v>
      </c>
      <c r="F350" s="38" t="s">
        <v>70</v>
      </c>
      <c r="G350" s="37" t="s">
        <v>620</v>
      </c>
      <c r="H350" s="0" t="n">
        <v>743311</v>
      </c>
      <c r="I350" s="0" t="n">
        <v>121744</v>
      </c>
      <c r="J350" s="0" t="n">
        <v>-10017</v>
      </c>
    </row>
    <row r="351" customFormat="false" ht="15" hidden="false" customHeight="false" outlineLevel="0" collapsed="false">
      <c r="A351" s="0" t="n">
        <v>202406</v>
      </c>
      <c r="B351" s="0" t="n">
        <v>202406</v>
      </c>
      <c r="C351" s="37" t="s">
        <v>124</v>
      </c>
      <c r="D351" s="37" t="s">
        <v>467</v>
      </c>
      <c r="E351" s="0" t="n">
        <v>1</v>
      </c>
      <c r="F351" s="38" t="s">
        <v>70</v>
      </c>
      <c r="G351" s="37" t="s">
        <v>621</v>
      </c>
      <c r="H351" s="0" t="n">
        <v>673984</v>
      </c>
      <c r="I351" s="0" t="n">
        <v>317417</v>
      </c>
      <c r="J351" s="0" t="n">
        <v>14011</v>
      </c>
    </row>
    <row r="352" customFormat="false" ht="15" hidden="false" customHeight="false" outlineLevel="0" collapsed="false">
      <c r="A352" s="0" t="n">
        <v>202406</v>
      </c>
      <c r="B352" s="0" t="n">
        <v>202406</v>
      </c>
      <c r="C352" s="37" t="s">
        <v>112</v>
      </c>
      <c r="D352" s="37" t="s">
        <v>324</v>
      </c>
      <c r="E352" s="0" t="n">
        <v>1</v>
      </c>
      <c r="F352" s="38" t="s">
        <v>70</v>
      </c>
      <c r="G352" s="37" t="s">
        <v>622</v>
      </c>
      <c r="H352" s="0" t="n">
        <v>2922922</v>
      </c>
      <c r="I352" s="0" t="n">
        <v>1386387</v>
      </c>
      <c r="J352" s="0" t="n">
        <v>189515</v>
      </c>
    </row>
    <row r="353" customFormat="false" ht="15" hidden="false" customHeight="false" outlineLevel="0" collapsed="false">
      <c r="A353" s="0" t="n">
        <v>202406</v>
      </c>
      <c r="B353" s="0" t="n">
        <v>202406</v>
      </c>
      <c r="C353" s="37" t="s">
        <v>106</v>
      </c>
      <c r="D353" s="37" t="s">
        <v>623</v>
      </c>
      <c r="E353" s="0" t="n">
        <v>1</v>
      </c>
      <c r="F353" s="38" t="s">
        <v>70</v>
      </c>
      <c r="G353" s="37" t="s">
        <v>624</v>
      </c>
      <c r="H353" s="0" t="n">
        <v>1617232</v>
      </c>
      <c r="I353" s="0" t="n">
        <v>258507</v>
      </c>
      <c r="J353" s="0" t="n">
        <v>2723</v>
      </c>
    </row>
    <row r="354" customFormat="false" ht="15" hidden="false" customHeight="false" outlineLevel="0" collapsed="false">
      <c r="A354" s="0" t="n">
        <v>202406</v>
      </c>
      <c r="B354" s="0" t="n">
        <v>202406</v>
      </c>
      <c r="C354" s="37" t="s">
        <v>95</v>
      </c>
      <c r="D354" s="37" t="s">
        <v>320</v>
      </c>
      <c r="E354" s="0" t="n">
        <v>1</v>
      </c>
      <c r="F354" s="38" t="s">
        <v>70</v>
      </c>
      <c r="G354" s="37" t="s">
        <v>625</v>
      </c>
      <c r="H354" s="0" t="n">
        <v>2399672</v>
      </c>
      <c r="I354" s="0" t="n">
        <v>300038</v>
      </c>
      <c r="J354" s="0" t="n">
        <v>99634</v>
      </c>
    </row>
    <row r="355" customFormat="false" ht="15" hidden="false" customHeight="false" outlineLevel="0" collapsed="false">
      <c r="A355" s="0" t="n">
        <v>202406</v>
      </c>
      <c r="B355" s="0" t="n">
        <v>202406</v>
      </c>
      <c r="C355" s="37" t="s">
        <v>197</v>
      </c>
      <c r="D355" s="37" t="s">
        <v>626</v>
      </c>
      <c r="E355" s="0" t="n">
        <v>1</v>
      </c>
      <c r="F355" s="38" t="s">
        <v>70</v>
      </c>
      <c r="G355" s="37" t="s">
        <v>627</v>
      </c>
      <c r="H355" s="0" t="n">
        <v>895158</v>
      </c>
      <c r="I355" s="0" t="n">
        <v>152815</v>
      </c>
      <c r="J355" s="0" t="n">
        <v>25760</v>
      </c>
    </row>
    <row r="356" customFormat="false" ht="15" hidden="false" customHeight="false" outlineLevel="0" collapsed="false">
      <c r="A356" s="0" t="n">
        <v>202406</v>
      </c>
      <c r="B356" s="0" t="n">
        <v>202406</v>
      </c>
      <c r="C356" s="37" t="s">
        <v>197</v>
      </c>
      <c r="D356" s="37" t="s">
        <v>172</v>
      </c>
      <c r="E356" s="0" t="n">
        <v>1</v>
      </c>
      <c r="F356" s="38" t="s">
        <v>70</v>
      </c>
      <c r="G356" s="37" t="s">
        <v>628</v>
      </c>
      <c r="H356" s="0" t="n">
        <v>2342633</v>
      </c>
      <c r="I356" s="0" t="n">
        <v>838635</v>
      </c>
      <c r="J356" s="0" t="n">
        <v>176477</v>
      </c>
    </row>
    <row r="357" customFormat="false" ht="15" hidden="false" customHeight="false" outlineLevel="0" collapsed="false">
      <c r="A357" s="0" t="n">
        <v>202406</v>
      </c>
      <c r="B357" s="0" t="n">
        <v>202406</v>
      </c>
      <c r="C357" s="37" t="s">
        <v>124</v>
      </c>
      <c r="D357" s="37" t="s">
        <v>420</v>
      </c>
      <c r="E357" s="0" t="n">
        <v>1</v>
      </c>
      <c r="F357" s="38" t="s">
        <v>70</v>
      </c>
      <c r="G357" s="37" t="s">
        <v>629</v>
      </c>
      <c r="H357" s="0" t="n">
        <v>748098</v>
      </c>
      <c r="I357" s="0" t="n">
        <v>102830</v>
      </c>
      <c r="J357" s="0" t="n">
        <v>16404</v>
      </c>
    </row>
    <row r="358" customFormat="false" ht="15" hidden="false" customHeight="false" outlineLevel="0" collapsed="false">
      <c r="A358" s="0" t="n">
        <v>202406</v>
      </c>
      <c r="B358" s="0" t="n">
        <v>202406</v>
      </c>
      <c r="C358" s="37" t="s">
        <v>95</v>
      </c>
      <c r="D358" s="37" t="s">
        <v>200</v>
      </c>
      <c r="E358" s="0" t="n">
        <v>1</v>
      </c>
      <c r="F358" s="38" t="s">
        <v>70</v>
      </c>
      <c r="G358" s="37" t="s">
        <v>630</v>
      </c>
      <c r="H358" s="0" t="n">
        <v>18987940</v>
      </c>
      <c r="I358" s="0" t="n">
        <v>8031153</v>
      </c>
      <c r="J358" s="0" t="n">
        <v>2130556</v>
      </c>
    </row>
    <row r="359" customFormat="false" ht="15" hidden="false" customHeight="false" outlineLevel="0" collapsed="false">
      <c r="A359" s="0" t="n">
        <v>202406</v>
      </c>
      <c r="B359" s="0" t="n">
        <v>202406</v>
      </c>
      <c r="C359" s="37" t="s">
        <v>106</v>
      </c>
      <c r="D359" s="37" t="s">
        <v>631</v>
      </c>
      <c r="E359" s="0" t="n">
        <v>1</v>
      </c>
      <c r="F359" s="38" t="s">
        <v>70</v>
      </c>
      <c r="G359" s="37" t="s">
        <v>632</v>
      </c>
      <c r="H359" s="0" t="n">
        <v>149919</v>
      </c>
      <c r="I359" s="0" t="n">
        <v>58018</v>
      </c>
      <c r="J359" s="0" t="n">
        <v>75</v>
      </c>
    </row>
    <row r="360" customFormat="false" ht="15" hidden="false" customHeight="false" outlineLevel="0" collapsed="false">
      <c r="A360" s="0" t="n">
        <v>202406</v>
      </c>
      <c r="B360" s="0" t="n">
        <v>202406</v>
      </c>
      <c r="C360" s="37" t="s">
        <v>106</v>
      </c>
      <c r="D360" s="37" t="s">
        <v>214</v>
      </c>
      <c r="E360" s="0" t="n">
        <v>1</v>
      </c>
      <c r="F360" s="38" t="s">
        <v>70</v>
      </c>
      <c r="G360" s="37" t="s">
        <v>633</v>
      </c>
      <c r="H360" s="0" t="n">
        <v>6015664</v>
      </c>
      <c r="I360" s="0" t="n">
        <v>1368292</v>
      </c>
      <c r="J360" s="0" t="n">
        <v>-240920</v>
      </c>
    </row>
    <row r="361" customFormat="false" ht="15" hidden="false" customHeight="false" outlineLevel="0" collapsed="false">
      <c r="A361" s="0" t="n">
        <v>202406</v>
      </c>
      <c r="B361" s="0" t="n">
        <v>202406</v>
      </c>
      <c r="C361" s="37" t="s">
        <v>184</v>
      </c>
      <c r="D361" s="37" t="s">
        <v>634</v>
      </c>
      <c r="E361" s="0" t="n">
        <v>1</v>
      </c>
      <c r="F361" s="38" t="s">
        <v>70</v>
      </c>
      <c r="G361" s="37" t="s">
        <v>635</v>
      </c>
      <c r="H361" s="0" t="n">
        <v>8449947</v>
      </c>
      <c r="I361" s="0" t="n">
        <v>3455800</v>
      </c>
      <c r="J361" s="0" t="n">
        <v>122292</v>
      </c>
    </row>
    <row r="362" customFormat="false" ht="15" hidden="false" customHeight="false" outlineLevel="0" collapsed="false">
      <c r="A362" s="0" t="n">
        <v>202406</v>
      </c>
      <c r="B362" s="0" t="n">
        <v>202406</v>
      </c>
      <c r="C362" s="37" t="s">
        <v>109</v>
      </c>
      <c r="D362" s="37" t="s">
        <v>636</v>
      </c>
      <c r="E362" s="0" t="n">
        <v>1</v>
      </c>
      <c r="F362" s="38" t="s">
        <v>70</v>
      </c>
      <c r="G362" s="37" t="s">
        <v>637</v>
      </c>
      <c r="H362" s="0" t="n">
        <v>437651</v>
      </c>
      <c r="I362" s="0" t="n">
        <v>164998</v>
      </c>
      <c r="J362" s="0" t="n">
        <v>22410</v>
      </c>
    </row>
    <row r="363" customFormat="false" ht="15" hidden="false" customHeight="false" outlineLevel="0" collapsed="false">
      <c r="A363" s="0" t="n">
        <v>202406</v>
      </c>
      <c r="B363" s="0" t="n">
        <v>202406</v>
      </c>
      <c r="C363" s="37" t="s">
        <v>106</v>
      </c>
      <c r="D363" s="37" t="s">
        <v>638</v>
      </c>
      <c r="E363" s="0" t="n">
        <v>1</v>
      </c>
      <c r="F363" s="38" t="s">
        <v>70</v>
      </c>
      <c r="G363" s="37" t="s">
        <v>639</v>
      </c>
      <c r="H363" s="0" t="n">
        <v>17294145</v>
      </c>
      <c r="I363" s="0" t="n">
        <v>2631981</v>
      </c>
      <c r="J363" s="0" t="n">
        <v>250437</v>
      </c>
    </row>
    <row r="364" customFormat="false" ht="15" hidden="false" customHeight="false" outlineLevel="0" collapsed="false">
      <c r="A364" s="0" t="n">
        <v>202406</v>
      </c>
      <c r="B364" s="0" t="n">
        <v>202406</v>
      </c>
      <c r="C364" s="37" t="s">
        <v>124</v>
      </c>
      <c r="D364" s="37" t="s">
        <v>99</v>
      </c>
      <c r="E364" s="0" t="n">
        <v>1</v>
      </c>
      <c r="F364" s="38" t="s">
        <v>70</v>
      </c>
      <c r="G364" s="37" t="s">
        <v>640</v>
      </c>
      <c r="H364" s="0" t="n">
        <v>4159638</v>
      </c>
      <c r="I364" s="0" t="n">
        <v>531533</v>
      </c>
      <c r="J364" s="0" t="n">
        <v>57165</v>
      </c>
    </row>
    <row r="365" customFormat="false" ht="15" hidden="false" customHeight="false" outlineLevel="0" collapsed="false">
      <c r="A365" s="0" t="n">
        <v>202406</v>
      </c>
      <c r="B365" s="0" t="n">
        <v>202406</v>
      </c>
      <c r="C365" s="37" t="s">
        <v>109</v>
      </c>
      <c r="D365" s="37" t="s">
        <v>300</v>
      </c>
      <c r="E365" s="0" t="n">
        <v>1</v>
      </c>
      <c r="F365" s="38" t="s">
        <v>70</v>
      </c>
      <c r="G365" s="37" t="s">
        <v>641</v>
      </c>
      <c r="H365" s="0" t="n">
        <v>5231546</v>
      </c>
      <c r="I365" s="0" t="n">
        <v>1355306</v>
      </c>
      <c r="J365" s="0" t="n">
        <v>287448</v>
      </c>
    </row>
    <row r="366" customFormat="false" ht="15" hidden="false" customHeight="false" outlineLevel="0" collapsed="false">
      <c r="A366" s="0" t="n">
        <v>202406</v>
      </c>
      <c r="B366" s="0" t="n">
        <v>202406</v>
      </c>
      <c r="C366" s="37" t="s">
        <v>109</v>
      </c>
      <c r="D366" s="37" t="s">
        <v>116</v>
      </c>
      <c r="E366" s="0" t="n">
        <v>1</v>
      </c>
      <c r="F366" s="38" t="s">
        <v>70</v>
      </c>
      <c r="G366" s="37" t="s">
        <v>642</v>
      </c>
      <c r="H366" s="0" t="n">
        <v>1066699</v>
      </c>
      <c r="I366" s="0" t="n">
        <v>225728</v>
      </c>
      <c r="J366" s="0" t="n">
        <v>26682</v>
      </c>
    </row>
    <row r="367" customFormat="false" ht="15" hidden="false" customHeight="false" outlineLevel="0" collapsed="false">
      <c r="A367" s="0" t="n">
        <v>202406</v>
      </c>
      <c r="B367" s="0" t="n">
        <v>202406</v>
      </c>
      <c r="C367" s="37" t="s">
        <v>124</v>
      </c>
      <c r="D367" s="37" t="s">
        <v>170</v>
      </c>
      <c r="E367" s="0" t="n">
        <v>1</v>
      </c>
      <c r="F367" s="38" t="s">
        <v>70</v>
      </c>
      <c r="G367" s="37" t="s">
        <v>643</v>
      </c>
      <c r="H367" s="0" t="n">
        <v>955328</v>
      </c>
      <c r="I367" s="0" t="n">
        <v>319975</v>
      </c>
      <c r="J367" s="0" t="n">
        <v>51161</v>
      </c>
    </row>
    <row r="368" customFormat="false" ht="15" hidden="false" customHeight="false" outlineLevel="0" collapsed="false">
      <c r="A368" s="0" t="n">
        <v>202406</v>
      </c>
      <c r="B368" s="0" t="n">
        <v>202406</v>
      </c>
      <c r="C368" s="37" t="s">
        <v>115</v>
      </c>
      <c r="D368" s="37" t="s">
        <v>130</v>
      </c>
      <c r="E368" s="0" t="n">
        <v>1</v>
      </c>
      <c r="F368" s="38" t="s">
        <v>70</v>
      </c>
      <c r="G368" s="37" t="s">
        <v>644</v>
      </c>
      <c r="H368" s="0" t="n">
        <v>829651</v>
      </c>
      <c r="I368" s="0" t="n">
        <v>255520</v>
      </c>
      <c r="J368" s="0" t="n">
        <v>-3566</v>
      </c>
    </row>
    <row r="369" customFormat="false" ht="15" hidden="false" customHeight="false" outlineLevel="0" collapsed="false">
      <c r="A369" s="0" t="n">
        <v>202406</v>
      </c>
      <c r="B369" s="0" t="n">
        <v>202406</v>
      </c>
      <c r="C369" s="37" t="s">
        <v>95</v>
      </c>
      <c r="D369" s="37" t="s">
        <v>235</v>
      </c>
      <c r="E369" s="0" t="n">
        <v>1</v>
      </c>
      <c r="F369" s="38" t="s">
        <v>70</v>
      </c>
      <c r="G369" s="37" t="s">
        <v>645</v>
      </c>
      <c r="H369" s="0" t="n">
        <v>1770170</v>
      </c>
      <c r="I369" s="0" t="n">
        <v>398253</v>
      </c>
      <c r="J369" s="0" t="n">
        <v>-11764</v>
      </c>
    </row>
    <row r="370" customFormat="false" ht="15" hidden="false" customHeight="false" outlineLevel="0" collapsed="false">
      <c r="A370" s="0" t="n">
        <v>202406</v>
      </c>
      <c r="B370" s="0" t="n">
        <v>202406</v>
      </c>
      <c r="C370" s="37" t="s">
        <v>115</v>
      </c>
      <c r="D370" s="37" t="s">
        <v>646</v>
      </c>
      <c r="E370" s="0" t="n">
        <v>1</v>
      </c>
      <c r="F370" s="38" t="s">
        <v>70</v>
      </c>
      <c r="G370" s="37" t="s">
        <v>647</v>
      </c>
      <c r="H370" s="0" t="n">
        <v>6413944</v>
      </c>
      <c r="I370" s="0" t="n">
        <v>1303051</v>
      </c>
      <c r="J370" s="0" t="n">
        <v>314571</v>
      </c>
    </row>
    <row r="371" customFormat="false" ht="15" hidden="false" customHeight="false" outlineLevel="0" collapsed="false">
      <c r="A371" s="0" t="n">
        <v>202406</v>
      </c>
      <c r="B371" s="0" t="n">
        <v>202406</v>
      </c>
      <c r="C371" s="37" t="s">
        <v>149</v>
      </c>
      <c r="D371" s="37" t="s">
        <v>531</v>
      </c>
      <c r="E371" s="0" t="n">
        <v>1</v>
      </c>
      <c r="F371" s="38" t="s">
        <v>70</v>
      </c>
      <c r="G371" s="37" t="s">
        <v>648</v>
      </c>
      <c r="H371" s="0" t="n">
        <v>1829724</v>
      </c>
      <c r="I371" s="0" t="n">
        <v>1458263</v>
      </c>
      <c r="J371" s="0" t="n">
        <v>131375</v>
      </c>
    </row>
    <row r="372" customFormat="false" ht="15" hidden="false" customHeight="false" outlineLevel="0" collapsed="false">
      <c r="A372" s="0" t="n">
        <v>202406</v>
      </c>
      <c r="B372" s="0" t="n">
        <v>202406</v>
      </c>
      <c r="C372" s="37" t="s">
        <v>124</v>
      </c>
      <c r="D372" s="37" t="s">
        <v>616</v>
      </c>
      <c r="E372" s="0" t="n">
        <v>1</v>
      </c>
      <c r="F372" s="38" t="s">
        <v>70</v>
      </c>
      <c r="G372" s="37" t="s">
        <v>649</v>
      </c>
      <c r="H372" s="0" t="n">
        <v>527770</v>
      </c>
      <c r="I372" s="0" t="n">
        <v>158847</v>
      </c>
      <c r="J372" s="0" t="n">
        <v>2808</v>
      </c>
    </row>
    <row r="373" customFormat="false" ht="15" hidden="false" customHeight="false" outlineLevel="0" collapsed="false">
      <c r="A373" s="0" t="n">
        <v>202406</v>
      </c>
      <c r="B373" s="0" t="n">
        <v>202406</v>
      </c>
      <c r="C373" s="37" t="s">
        <v>101</v>
      </c>
      <c r="D373" s="37" t="s">
        <v>445</v>
      </c>
      <c r="E373" s="0" t="n">
        <v>1</v>
      </c>
      <c r="F373" s="38" t="s">
        <v>70</v>
      </c>
      <c r="G373" s="37" t="s">
        <v>650</v>
      </c>
      <c r="H373" s="0" t="n">
        <v>3459151</v>
      </c>
      <c r="I373" s="0" t="n">
        <v>630136</v>
      </c>
      <c r="J373" s="0" t="n">
        <v>11255</v>
      </c>
    </row>
    <row r="374" customFormat="false" ht="15" hidden="false" customHeight="false" outlineLevel="0" collapsed="false">
      <c r="A374" s="0" t="n">
        <v>202406</v>
      </c>
      <c r="B374" s="0" t="n">
        <v>202406</v>
      </c>
      <c r="C374" s="37" t="s">
        <v>109</v>
      </c>
      <c r="D374" s="37" t="s">
        <v>651</v>
      </c>
      <c r="E374" s="0" t="n">
        <v>1</v>
      </c>
      <c r="F374" s="38" t="s">
        <v>70</v>
      </c>
      <c r="G374" s="37" t="s">
        <v>652</v>
      </c>
      <c r="H374" s="0" t="n">
        <v>3432817</v>
      </c>
      <c r="I374" s="0" t="n">
        <v>1097959</v>
      </c>
      <c r="J374" s="0" t="n">
        <v>16566</v>
      </c>
    </row>
    <row r="375" customFormat="false" ht="15" hidden="false" customHeight="false" outlineLevel="0" collapsed="false">
      <c r="A375" s="0" t="n">
        <v>202406</v>
      </c>
      <c r="B375" s="0" t="n">
        <v>202406</v>
      </c>
      <c r="C375" s="37" t="s">
        <v>184</v>
      </c>
      <c r="D375" s="37" t="s">
        <v>482</v>
      </c>
      <c r="E375" s="0" t="n">
        <v>1</v>
      </c>
      <c r="F375" s="38" t="s">
        <v>70</v>
      </c>
      <c r="G375" s="37" t="s">
        <v>653</v>
      </c>
      <c r="H375" s="0" t="n">
        <v>3834318</v>
      </c>
      <c r="I375" s="0" t="n">
        <v>1558982</v>
      </c>
      <c r="J375" s="0" t="n">
        <v>14193</v>
      </c>
    </row>
    <row r="376" customFormat="false" ht="15" hidden="false" customHeight="false" outlineLevel="0" collapsed="false">
      <c r="A376" s="0" t="n">
        <v>202406</v>
      </c>
      <c r="B376" s="0" t="n">
        <v>202406</v>
      </c>
      <c r="C376" s="37" t="s">
        <v>136</v>
      </c>
      <c r="D376" s="37" t="s">
        <v>606</v>
      </c>
      <c r="E376" s="0" t="n">
        <v>1</v>
      </c>
      <c r="F376" s="38" t="s">
        <v>70</v>
      </c>
      <c r="G376" s="37" t="s">
        <v>654</v>
      </c>
      <c r="H376" s="0" t="n">
        <v>2759239</v>
      </c>
      <c r="I376" s="0" t="n">
        <v>1272678</v>
      </c>
      <c r="J376" s="0" t="n">
        <v>-61489</v>
      </c>
    </row>
    <row r="377" customFormat="false" ht="15" hidden="false" customHeight="false" outlineLevel="0" collapsed="false">
      <c r="A377" s="0" t="n">
        <v>202406</v>
      </c>
      <c r="B377" s="0" t="n">
        <v>202406</v>
      </c>
      <c r="C377" s="37" t="s">
        <v>152</v>
      </c>
      <c r="D377" s="37" t="s">
        <v>655</v>
      </c>
      <c r="E377" s="0" t="n">
        <v>1</v>
      </c>
      <c r="F377" s="38" t="s">
        <v>70</v>
      </c>
      <c r="G377" s="37" t="s">
        <v>656</v>
      </c>
      <c r="H377" s="0" t="n">
        <v>797483</v>
      </c>
      <c r="I377" s="0" t="n">
        <v>205626</v>
      </c>
      <c r="J377" s="0" t="n">
        <v>-14402</v>
      </c>
    </row>
    <row r="378" customFormat="false" ht="15" hidden="false" customHeight="false" outlineLevel="0" collapsed="false">
      <c r="A378" s="0" t="n">
        <v>202406</v>
      </c>
      <c r="B378" s="0" t="n">
        <v>202406</v>
      </c>
      <c r="C378" s="37" t="s">
        <v>178</v>
      </c>
      <c r="D378" s="37" t="s">
        <v>127</v>
      </c>
      <c r="E378" s="0" t="n">
        <v>1</v>
      </c>
      <c r="F378" s="38" t="s">
        <v>70</v>
      </c>
      <c r="G378" s="37" t="s">
        <v>657</v>
      </c>
      <c r="H378" s="0" t="n">
        <v>302238</v>
      </c>
      <c r="I378" s="0" t="n">
        <v>66330</v>
      </c>
      <c r="J378" s="0" t="n">
        <v>4013</v>
      </c>
    </row>
    <row r="379" customFormat="false" ht="15" hidden="false" customHeight="false" outlineLevel="0" collapsed="false">
      <c r="A379" s="0" t="n">
        <v>202406</v>
      </c>
      <c r="B379" s="0" t="n">
        <v>202406</v>
      </c>
      <c r="C379" s="37" t="s">
        <v>158</v>
      </c>
      <c r="D379" s="37" t="s">
        <v>189</v>
      </c>
      <c r="E379" s="0" t="n">
        <v>1</v>
      </c>
      <c r="F379" s="38" t="s">
        <v>70</v>
      </c>
      <c r="G379" s="37" t="s">
        <v>658</v>
      </c>
      <c r="H379" s="0" t="n">
        <v>523128</v>
      </c>
      <c r="I379" s="0" t="n">
        <v>238329</v>
      </c>
      <c r="J379" s="0" t="n">
        <v>4935</v>
      </c>
    </row>
    <row r="380" customFormat="false" ht="15" hidden="false" customHeight="false" outlineLevel="0" collapsed="false">
      <c r="A380" s="0" t="n">
        <v>202406</v>
      </c>
      <c r="B380" s="0" t="n">
        <v>202406</v>
      </c>
      <c r="C380" s="37" t="s">
        <v>98</v>
      </c>
      <c r="D380" s="37" t="s">
        <v>659</v>
      </c>
      <c r="E380" s="0" t="n">
        <v>1</v>
      </c>
      <c r="F380" s="38" t="s">
        <v>70</v>
      </c>
      <c r="G380" s="37" t="s">
        <v>660</v>
      </c>
      <c r="H380" s="0" t="n">
        <v>195376</v>
      </c>
      <c r="I380" s="0" t="n">
        <v>39918</v>
      </c>
      <c r="J380" s="0" t="n">
        <v>7613</v>
      </c>
    </row>
    <row r="381" customFormat="false" ht="15" hidden="false" customHeight="false" outlineLevel="0" collapsed="false">
      <c r="A381" s="0" t="n">
        <v>202406</v>
      </c>
      <c r="B381" s="0" t="n">
        <v>202406</v>
      </c>
      <c r="C381" s="37" t="s">
        <v>184</v>
      </c>
      <c r="D381" s="37" t="s">
        <v>385</v>
      </c>
      <c r="E381" s="0" t="n">
        <v>1</v>
      </c>
      <c r="F381" s="38" t="s">
        <v>70</v>
      </c>
      <c r="G381" s="37" t="s">
        <v>661</v>
      </c>
      <c r="H381" s="0" t="n">
        <v>2296758</v>
      </c>
      <c r="I381" s="0" t="n">
        <v>985748</v>
      </c>
      <c r="J381" s="0" t="n">
        <v>107750</v>
      </c>
    </row>
    <row r="382" customFormat="false" ht="15" hidden="false" customHeight="false" outlineLevel="0" collapsed="false">
      <c r="A382" s="0" t="n">
        <v>202406</v>
      </c>
      <c r="B382" s="0" t="n">
        <v>202406</v>
      </c>
      <c r="C382" s="37" t="s">
        <v>101</v>
      </c>
      <c r="D382" s="37" t="s">
        <v>141</v>
      </c>
      <c r="E382" s="0" t="n">
        <v>1</v>
      </c>
      <c r="F382" s="38" t="s">
        <v>70</v>
      </c>
      <c r="G382" s="37" t="s">
        <v>662</v>
      </c>
      <c r="H382" s="0" t="n">
        <v>883311</v>
      </c>
      <c r="I382" s="0" t="n">
        <v>466873</v>
      </c>
      <c r="J382" s="0" t="n">
        <v>49737</v>
      </c>
    </row>
    <row r="383" customFormat="false" ht="15" hidden="false" customHeight="false" outlineLevel="0" collapsed="false">
      <c r="A383" s="0" t="n">
        <v>202406</v>
      </c>
      <c r="B383" s="0" t="n">
        <v>202406</v>
      </c>
      <c r="C383" s="37" t="s">
        <v>98</v>
      </c>
      <c r="D383" s="37" t="s">
        <v>110</v>
      </c>
      <c r="E383" s="0" t="n">
        <v>1</v>
      </c>
      <c r="F383" s="38" t="s">
        <v>70</v>
      </c>
      <c r="G383" s="37" t="s">
        <v>663</v>
      </c>
      <c r="H383" s="0" t="n">
        <v>882700</v>
      </c>
      <c r="I383" s="0" t="n">
        <v>296528</v>
      </c>
      <c r="J383" s="0" t="n">
        <v>1687</v>
      </c>
    </row>
    <row r="384" customFormat="false" ht="15" hidden="false" customHeight="false" outlineLevel="0" collapsed="false">
      <c r="A384" s="0" t="n">
        <v>202406</v>
      </c>
      <c r="B384" s="0" t="n">
        <v>202406</v>
      </c>
      <c r="C384" s="37" t="s">
        <v>158</v>
      </c>
      <c r="D384" s="37" t="s">
        <v>332</v>
      </c>
      <c r="E384" s="0" t="n">
        <v>1</v>
      </c>
      <c r="F384" s="38" t="s">
        <v>70</v>
      </c>
      <c r="G384" s="37" t="s">
        <v>664</v>
      </c>
      <c r="H384" s="0" t="n">
        <v>35024</v>
      </c>
      <c r="I384" s="0" t="n">
        <v>5725</v>
      </c>
      <c r="J384" s="0" t="n">
        <v>389</v>
      </c>
    </row>
    <row r="385" customFormat="false" ht="15" hidden="false" customHeight="false" outlineLevel="0" collapsed="false">
      <c r="A385" s="0" t="n">
        <v>202406</v>
      </c>
      <c r="B385" s="0" t="n">
        <v>202406</v>
      </c>
      <c r="C385" s="37" t="s">
        <v>178</v>
      </c>
      <c r="D385" s="37" t="s">
        <v>134</v>
      </c>
      <c r="E385" s="0" t="n">
        <v>1</v>
      </c>
      <c r="F385" s="38" t="s">
        <v>70</v>
      </c>
      <c r="G385" s="37" t="s">
        <v>665</v>
      </c>
      <c r="H385" s="0" t="n">
        <v>303803</v>
      </c>
      <c r="I385" s="0" t="n">
        <v>65189</v>
      </c>
      <c r="J385" s="0" t="n">
        <v>7568</v>
      </c>
    </row>
    <row r="386" customFormat="false" ht="15" hidden="false" customHeight="false" outlineLevel="0" collapsed="false">
      <c r="A386" s="0" t="n">
        <v>202406</v>
      </c>
      <c r="B386" s="0" t="n">
        <v>202406</v>
      </c>
      <c r="C386" s="37" t="s">
        <v>136</v>
      </c>
      <c r="D386" s="37" t="s">
        <v>511</v>
      </c>
      <c r="E386" s="0" t="n">
        <v>1</v>
      </c>
      <c r="F386" s="38" t="s">
        <v>70</v>
      </c>
      <c r="G386" s="37" t="s">
        <v>666</v>
      </c>
      <c r="H386" s="0" t="n">
        <v>3605036</v>
      </c>
      <c r="I386" s="0" t="n">
        <v>1379820</v>
      </c>
      <c r="J386" s="0" t="n">
        <v>209208</v>
      </c>
    </row>
    <row r="387" customFormat="false" ht="15" hidden="false" customHeight="false" outlineLevel="0" collapsed="false">
      <c r="A387" s="0" t="n">
        <v>202406</v>
      </c>
      <c r="B387" s="0" t="n">
        <v>202406</v>
      </c>
      <c r="C387" s="37" t="s">
        <v>149</v>
      </c>
      <c r="D387" s="37" t="s">
        <v>298</v>
      </c>
      <c r="E387" s="0" t="n">
        <v>1</v>
      </c>
      <c r="F387" s="38" t="s">
        <v>70</v>
      </c>
      <c r="G387" s="37" t="s">
        <v>667</v>
      </c>
      <c r="H387" s="0" t="n">
        <v>675130</v>
      </c>
      <c r="I387" s="0" t="n">
        <v>150417</v>
      </c>
      <c r="J387" s="0" t="n">
        <v>10621</v>
      </c>
    </row>
    <row r="388" customFormat="false" ht="15" hidden="false" customHeight="false" outlineLevel="0" collapsed="false">
      <c r="A388" s="0" t="n">
        <v>202406</v>
      </c>
      <c r="B388" s="0" t="n">
        <v>202406</v>
      </c>
      <c r="C388" s="37" t="s">
        <v>115</v>
      </c>
      <c r="D388" s="37" t="s">
        <v>288</v>
      </c>
      <c r="E388" s="0" t="n">
        <v>1</v>
      </c>
      <c r="F388" s="38" t="s">
        <v>70</v>
      </c>
      <c r="G388" s="37" t="s">
        <v>668</v>
      </c>
      <c r="H388" s="0" t="n">
        <v>2085851</v>
      </c>
      <c r="I388" s="0" t="n">
        <v>600580</v>
      </c>
      <c r="J388" s="0" t="n">
        <v>112856</v>
      </c>
    </row>
    <row r="389" customFormat="false" ht="15" hidden="false" customHeight="false" outlineLevel="0" collapsed="false">
      <c r="A389" s="0" t="n">
        <v>202406</v>
      </c>
      <c r="B389" s="0" t="n">
        <v>202406</v>
      </c>
      <c r="C389" s="37" t="s">
        <v>112</v>
      </c>
      <c r="D389" s="37" t="s">
        <v>280</v>
      </c>
      <c r="E389" s="0" t="n">
        <v>1</v>
      </c>
      <c r="F389" s="38" t="s">
        <v>70</v>
      </c>
      <c r="G389" s="37" t="s">
        <v>669</v>
      </c>
      <c r="H389" s="0" t="n">
        <v>225334</v>
      </c>
      <c r="I389" s="0" t="n">
        <v>46098</v>
      </c>
      <c r="J389" s="0" t="n">
        <v>3725</v>
      </c>
    </row>
    <row r="390" customFormat="false" ht="15" hidden="false" customHeight="false" outlineLevel="0" collapsed="false">
      <c r="A390" s="0" t="n">
        <v>202406</v>
      </c>
      <c r="B390" s="0" t="n">
        <v>202406</v>
      </c>
      <c r="C390" s="37" t="s">
        <v>101</v>
      </c>
      <c r="D390" s="37" t="s">
        <v>401</v>
      </c>
      <c r="E390" s="0" t="n">
        <v>1</v>
      </c>
      <c r="F390" s="38" t="s">
        <v>70</v>
      </c>
      <c r="G390" s="37" t="s">
        <v>670</v>
      </c>
      <c r="H390" s="0" t="n">
        <v>7446193</v>
      </c>
      <c r="I390" s="0" t="n">
        <v>963270</v>
      </c>
      <c r="J390" s="0" t="n">
        <v>153434</v>
      </c>
    </row>
    <row r="391" customFormat="false" ht="15" hidden="false" customHeight="false" outlineLevel="0" collapsed="false">
      <c r="A391" s="0" t="n">
        <v>202406</v>
      </c>
      <c r="B391" s="0" t="n">
        <v>202406</v>
      </c>
      <c r="C391" s="37" t="s">
        <v>149</v>
      </c>
      <c r="D391" s="37" t="s">
        <v>258</v>
      </c>
      <c r="E391" s="0" t="n">
        <v>1</v>
      </c>
      <c r="F391" s="38" t="s">
        <v>70</v>
      </c>
      <c r="G391" s="37" t="s">
        <v>671</v>
      </c>
      <c r="H391" s="0" t="n">
        <v>901975</v>
      </c>
      <c r="I391" s="0" t="n">
        <v>293209</v>
      </c>
      <c r="J391" s="0" t="n">
        <v>9094</v>
      </c>
    </row>
    <row r="392" customFormat="false" ht="15" hidden="false" customHeight="false" outlineLevel="0" collapsed="false">
      <c r="A392" s="0" t="n">
        <v>202406</v>
      </c>
      <c r="B392" s="0" t="n">
        <v>202406</v>
      </c>
      <c r="C392" s="37" t="s">
        <v>106</v>
      </c>
      <c r="D392" s="37" t="s">
        <v>389</v>
      </c>
      <c r="E392" s="0" t="n">
        <v>1</v>
      </c>
      <c r="F392" s="38" t="s">
        <v>70</v>
      </c>
      <c r="G392" s="37" t="s">
        <v>672</v>
      </c>
      <c r="H392" s="0" t="n">
        <v>1561461</v>
      </c>
      <c r="I392" s="0" t="n">
        <v>914440</v>
      </c>
      <c r="J392" s="0" t="n">
        <v>-92595</v>
      </c>
    </row>
    <row r="393" customFormat="false" ht="15" hidden="false" customHeight="false" outlineLevel="0" collapsed="false">
      <c r="A393" s="0" t="n">
        <v>202406</v>
      </c>
      <c r="B393" s="0" t="n">
        <v>202406</v>
      </c>
      <c r="C393" s="37" t="s">
        <v>115</v>
      </c>
      <c r="D393" s="37" t="s">
        <v>673</v>
      </c>
      <c r="E393" s="0" t="n">
        <v>1</v>
      </c>
      <c r="F393" s="38" t="s">
        <v>70</v>
      </c>
      <c r="G393" s="37" t="s">
        <v>674</v>
      </c>
      <c r="H393" s="0" t="n">
        <v>18281845</v>
      </c>
      <c r="I393" s="0" t="n">
        <v>5829483</v>
      </c>
      <c r="J393" s="0" t="n">
        <v>622798</v>
      </c>
    </row>
    <row r="394" customFormat="false" ht="15" hidden="false" customHeight="false" outlineLevel="0" collapsed="false">
      <c r="A394" s="0" t="n">
        <v>202406</v>
      </c>
      <c r="B394" s="0" t="n">
        <v>202406</v>
      </c>
      <c r="C394" s="37" t="s">
        <v>152</v>
      </c>
      <c r="D394" s="37" t="s">
        <v>425</v>
      </c>
      <c r="E394" s="0" t="n">
        <v>1</v>
      </c>
      <c r="F394" s="38" t="s">
        <v>70</v>
      </c>
      <c r="G394" s="37" t="s">
        <v>675</v>
      </c>
      <c r="H394" s="0" t="n">
        <v>5619869</v>
      </c>
      <c r="I394" s="0" t="n">
        <v>1760330</v>
      </c>
      <c r="J394" s="0" t="n">
        <v>268507</v>
      </c>
    </row>
    <row r="395" customFormat="false" ht="15" hidden="false" customHeight="false" outlineLevel="0" collapsed="false">
      <c r="A395" s="0" t="n">
        <v>202406</v>
      </c>
      <c r="B395" s="0" t="n">
        <v>202406</v>
      </c>
      <c r="C395" s="37" t="s">
        <v>158</v>
      </c>
      <c r="D395" s="37" t="s">
        <v>282</v>
      </c>
      <c r="E395" s="0" t="n">
        <v>1</v>
      </c>
      <c r="F395" s="38" t="s">
        <v>70</v>
      </c>
      <c r="G395" s="37" t="s">
        <v>676</v>
      </c>
      <c r="H395" s="0" t="n">
        <v>947313</v>
      </c>
      <c r="I395" s="0" t="n">
        <v>278054</v>
      </c>
      <c r="J395" s="0" t="n">
        <v>38242</v>
      </c>
    </row>
    <row r="396" customFormat="false" ht="15" hidden="false" customHeight="false" outlineLevel="0" collapsed="false">
      <c r="A396" s="0" t="n">
        <v>202406</v>
      </c>
      <c r="B396" s="0" t="n">
        <v>202406</v>
      </c>
      <c r="C396" s="37" t="s">
        <v>136</v>
      </c>
      <c r="D396" s="37" t="s">
        <v>420</v>
      </c>
      <c r="E396" s="0" t="n">
        <v>1</v>
      </c>
      <c r="F396" s="38" t="s">
        <v>70</v>
      </c>
      <c r="G396" s="37" t="s">
        <v>677</v>
      </c>
      <c r="H396" s="0" t="n">
        <v>705650</v>
      </c>
      <c r="I396" s="0" t="n">
        <v>87239</v>
      </c>
      <c r="J396" s="0" t="n">
        <v>10662</v>
      </c>
    </row>
    <row r="397" customFormat="false" ht="15" hidden="false" customHeight="false" outlineLevel="0" collapsed="false">
      <c r="A397" s="0" t="n">
        <v>202406</v>
      </c>
      <c r="B397" s="0" t="n">
        <v>202406</v>
      </c>
      <c r="C397" s="37" t="s">
        <v>109</v>
      </c>
      <c r="D397" s="37" t="s">
        <v>493</v>
      </c>
      <c r="E397" s="0" t="n">
        <v>1</v>
      </c>
      <c r="F397" s="38" t="s">
        <v>70</v>
      </c>
      <c r="G397" s="37" t="s">
        <v>678</v>
      </c>
      <c r="H397" s="0" t="n">
        <v>732446</v>
      </c>
      <c r="I397" s="0" t="n">
        <v>255578</v>
      </c>
      <c r="J397" s="0" t="n">
        <v>11537</v>
      </c>
    </row>
    <row r="398" customFormat="false" ht="15" hidden="false" customHeight="false" outlineLevel="0" collapsed="false">
      <c r="A398" s="0" t="n">
        <v>202406</v>
      </c>
      <c r="B398" s="0" t="n">
        <v>202406</v>
      </c>
      <c r="C398" s="37" t="s">
        <v>109</v>
      </c>
      <c r="D398" s="37" t="s">
        <v>320</v>
      </c>
      <c r="E398" s="0" t="n">
        <v>1</v>
      </c>
      <c r="F398" s="38" t="s">
        <v>70</v>
      </c>
      <c r="G398" s="37" t="s">
        <v>679</v>
      </c>
      <c r="H398" s="0" t="n">
        <v>2336368</v>
      </c>
      <c r="I398" s="0" t="n">
        <v>633549</v>
      </c>
      <c r="J398" s="0" t="n">
        <v>-427</v>
      </c>
    </row>
    <row r="399" customFormat="false" ht="15" hidden="false" customHeight="false" outlineLevel="0" collapsed="false">
      <c r="A399" s="0" t="n">
        <v>202406</v>
      </c>
      <c r="B399" s="0" t="n">
        <v>202406</v>
      </c>
      <c r="C399" s="37" t="s">
        <v>178</v>
      </c>
      <c r="D399" s="37" t="s">
        <v>380</v>
      </c>
      <c r="E399" s="0" t="n">
        <v>1</v>
      </c>
      <c r="F399" s="38" t="s">
        <v>70</v>
      </c>
      <c r="G399" s="37" t="s">
        <v>680</v>
      </c>
      <c r="H399" s="0" t="n">
        <v>1018560</v>
      </c>
      <c r="I399" s="0" t="n">
        <v>257584</v>
      </c>
      <c r="J399" s="0" t="n">
        <v>34818</v>
      </c>
    </row>
    <row r="400" customFormat="false" ht="15" hidden="false" customHeight="false" outlineLevel="0" collapsed="false">
      <c r="A400" s="0" t="n">
        <v>202406</v>
      </c>
      <c r="B400" s="0" t="n">
        <v>202406</v>
      </c>
      <c r="C400" s="37" t="s">
        <v>101</v>
      </c>
      <c r="D400" s="37" t="s">
        <v>571</v>
      </c>
      <c r="E400" s="0" t="n">
        <v>1</v>
      </c>
      <c r="F400" s="38" t="s">
        <v>70</v>
      </c>
      <c r="G400" s="37" t="s">
        <v>681</v>
      </c>
      <c r="H400" s="0" t="n">
        <v>786186</v>
      </c>
      <c r="I400" s="0" t="n">
        <v>201026</v>
      </c>
      <c r="J400" s="0" t="n">
        <v>24655</v>
      </c>
    </row>
    <row r="401" customFormat="false" ht="15" hidden="false" customHeight="false" outlineLevel="0" collapsed="false">
      <c r="A401" s="0" t="n">
        <v>202406</v>
      </c>
      <c r="B401" s="0" t="n">
        <v>202406</v>
      </c>
      <c r="C401" s="37" t="s">
        <v>115</v>
      </c>
      <c r="D401" s="37" t="s">
        <v>396</v>
      </c>
      <c r="E401" s="0" t="n">
        <v>1</v>
      </c>
      <c r="F401" s="38" t="s">
        <v>70</v>
      </c>
      <c r="G401" s="37" t="s">
        <v>682</v>
      </c>
      <c r="H401" s="0" t="n">
        <v>6365994</v>
      </c>
      <c r="I401" s="0" t="n">
        <v>1951984</v>
      </c>
      <c r="J401" s="0" t="n">
        <v>46672</v>
      </c>
    </row>
    <row r="402" customFormat="false" ht="15" hidden="false" customHeight="false" outlineLevel="0" collapsed="false">
      <c r="A402" s="0" t="n">
        <v>202406</v>
      </c>
      <c r="B402" s="0" t="n">
        <v>202406</v>
      </c>
      <c r="C402" s="37" t="s">
        <v>178</v>
      </c>
      <c r="D402" s="37" t="s">
        <v>247</v>
      </c>
      <c r="E402" s="0" t="n">
        <v>1</v>
      </c>
      <c r="F402" s="38" t="s">
        <v>70</v>
      </c>
      <c r="G402" s="37" t="s">
        <v>683</v>
      </c>
      <c r="H402" s="0" t="n">
        <v>918442</v>
      </c>
      <c r="I402" s="0" t="n">
        <v>160490</v>
      </c>
      <c r="J402" s="0" t="n">
        <v>30644</v>
      </c>
    </row>
    <row r="403" customFormat="false" ht="15" hidden="false" customHeight="false" outlineLevel="0" collapsed="false">
      <c r="A403" s="0" t="n">
        <v>202406</v>
      </c>
      <c r="B403" s="0" t="n">
        <v>202406</v>
      </c>
      <c r="C403" s="37" t="s">
        <v>178</v>
      </c>
      <c r="D403" s="37" t="s">
        <v>684</v>
      </c>
      <c r="E403" s="0" t="n">
        <v>1</v>
      </c>
      <c r="F403" s="38" t="s">
        <v>70</v>
      </c>
      <c r="G403" s="37" t="s">
        <v>685</v>
      </c>
      <c r="H403" s="0" t="n">
        <v>22238112</v>
      </c>
      <c r="I403" s="0" t="n">
        <v>7332640</v>
      </c>
      <c r="J403" s="0" t="n">
        <v>-60762</v>
      </c>
    </row>
    <row r="404" customFormat="false" ht="15" hidden="false" customHeight="false" outlineLevel="0" collapsed="false">
      <c r="A404" s="0" t="n">
        <v>202406</v>
      </c>
      <c r="B404" s="0" t="n">
        <v>202406</v>
      </c>
      <c r="C404" s="37" t="s">
        <v>95</v>
      </c>
      <c r="D404" s="37" t="s">
        <v>513</v>
      </c>
      <c r="E404" s="0" t="n">
        <v>1</v>
      </c>
      <c r="F404" s="38" t="s">
        <v>70</v>
      </c>
      <c r="G404" s="37" t="s">
        <v>686</v>
      </c>
      <c r="H404" s="0" t="n">
        <v>1328167</v>
      </c>
      <c r="I404" s="0" t="n">
        <v>525313</v>
      </c>
      <c r="J404" s="0" t="n">
        <v>11372</v>
      </c>
    </row>
    <row r="405" customFormat="false" ht="15" hidden="false" customHeight="false" outlineLevel="0" collapsed="false">
      <c r="A405" s="0" t="n">
        <v>202406</v>
      </c>
      <c r="B405" s="0" t="n">
        <v>202406</v>
      </c>
      <c r="C405" s="37" t="s">
        <v>109</v>
      </c>
      <c r="D405" s="37" t="s">
        <v>531</v>
      </c>
      <c r="E405" s="0" t="n">
        <v>1</v>
      </c>
      <c r="F405" s="38" t="s">
        <v>70</v>
      </c>
      <c r="G405" s="37" t="s">
        <v>687</v>
      </c>
      <c r="H405" s="0" t="n">
        <v>13876376</v>
      </c>
      <c r="I405" s="0" t="n">
        <v>4124826</v>
      </c>
      <c r="J405" s="0" t="n">
        <v>1004983</v>
      </c>
    </row>
    <row r="406" customFormat="false" ht="15" hidden="false" customHeight="false" outlineLevel="0" collapsed="false">
      <c r="A406" s="0" t="n">
        <v>202406</v>
      </c>
      <c r="B406" s="0" t="n">
        <v>202406</v>
      </c>
      <c r="C406" s="37" t="s">
        <v>115</v>
      </c>
      <c r="D406" s="37" t="s">
        <v>385</v>
      </c>
      <c r="E406" s="0" t="n">
        <v>1</v>
      </c>
      <c r="F406" s="38" t="s">
        <v>70</v>
      </c>
      <c r="G406" s="37" t="s">
        <v>688</v>
      </c>
      <c r="H406" s="0" t="n">
        <v>1859336</v>
      </c>
      <c r="I406" s="0" t="n">
        <v>339882</v>
      </c>
      <c r="J406" s="0" t="n">
        <v>56712</v>
      </c>
    </row>
    <row r="407" customFormat="false" ht="15" hidden="false" customHeight="false" outlineLevel="0" collapsed="false">
      <c r="A407" s="0" t="n">
        <v>202406</v>
      </c>
      <c r="B407" s="0" t="n">
        <v>202406</v>
      </c>
      <c r="C407" s="37" t="s">
        <v>95</v>
      </c>
      <c r="D407" s="37" t="s">
        <v>328</v>
      </c>
      <c r="E407" s="0" t="n">
        <v>1</v>
      </c>
      <c r="F407" s="38" t="s">
        <v>70</v>
      </c>
      <c r="G407" s="37" t="s">
        <v>689</v>
      </c>
      <c r="H407" s="0" t="n">
        <v>3323872</v>
      </c>
      <c r="I407" s="0" t="n">
        <v>1817605</v>
      </c>
      <c r="J407" s="0" t="n">
        <v>80336</v>
      </c>
    </row>
    <row r="408" customFormat="false" ht="15" hidden="false" customHeight="false" outlineLevel="0" collapsed="false">
      <c r="A408" s="0" t="n">
        <v>202406</v>
      </c>
      <c r="B408" s="0" t="n">
        <v>202406</v>
      </c>
      <c r="C408" s="37" t="s">
        <v>178</v>
      </c>
      <c r="D408" s="37" t="s">
        <v>372</v>
      </c>
      <c r="E408" s="0" t="n">
        <v>1</v>
      </c>
      <c r="F408" s="38" t="s">
        <v>70</v>
      </c>
      <c r="G408" s="37" t="s">
        <v>690</v>
      </c>
      <c r="H408" s="0" t="n">
        <v>605923</v>
      </c>
      <c r="I408" s="0" t="n">
        <v>127622</v>
      </c>
      <c r="J408" s="0" t="n">
        <v>13877</v>
      </c>
    </row>
    <row r="409" customFormat="false" ht="15" hidden="false" customHeight="false" outlineLevel="0" collapsed="false">
      <c r="A409" s="0" t="n">
        <v>202406</v>
      </c>
      <c r="B409" s="0" t="n">
        <v>202406</v>
      </c>
      <c r="C409" s="37" t="s">
        <v>197</v>
      </c>
      <c r="D409" s="37" t="s">
        <v>502</v>
      </c>
      <c r="E409" s="0" t="n">
        <v>1</v>
      </c>
      <c r="F409" s="38" t="s">
        <v>70</v>
      </c>
      <c r="G409" s="37" t="s">
        <v>691</v>
      </c>
      <c r="H409" s="0" t="n">
        <v>474544</v>
      </c>
      <c r="I409" s="0" t="n">
        <v>99459</v>
      </c>
      <c r="J409" s="0" t="n">
        <v>9496</v>
      </c>
    </row>
    <row r="410" customFormat="false" ht="15" hidden="false" customHeight="false" outlineLevel="0" collapsed="false">
      <c r="A410" s="0" t="n">
        <v>202406</v>
      </c>
      <c r="B410" s="0" t="n">
        <v>202406</v>
      </c>
      <c r="C410" s="37" t="s">
        <v>124</v>
      </c>
      <c r="D410" s="37" t="s">
        <v>393</v>
      </c>
      <c r="E410" s="0" t="n">
        <v>1</v>
      </c>
      <c r="F410" s="38" t="s">
        <v>70</v>
      </c>
      <c r="G410" s="37" t="s">
        <v>692</v>
      </c>
      <c r="H410" s="0" t="n">
        <v>2328368</v>
      </c>
      <c r="I410" s="0" t="n">
        <v>504543</v>
      </c>
      <c r="J410" s="0" t="n">
        <v>-98165</v>
      </c>
    </row>
    <row r="411" customFormat="false" ht="15" hidden="false" customHeight="false" outlineLevel="0" collapsed="false">
      <c r="A411" s="0" t="n">
        <v>202406</v>
      </c>
      <c r="B411" s="0" t="n">
        <v>202406</v>
      </c>
      <c r="C411" s="37" t="s">
        <v>178</v>
      </c>
      <c r="D411" s="37" t="s">
        <v>693</v>
      </c>
      <c r="E411" s="0" t="n">
        <v>1</v>
      </c>
      <c r="F411" s="38" t="s">
        <v>70</v>
      </c>
      <c r="G411" s="37" t="s">
        <v>694</v>
      </c>
      <c r="H411" s="0" t="n">
        <v>4708378</v>
      </c>
      <c r="I411" s="0" t="n">
        <v>1334547</v>
      </c>
      <c r="J411" s="0" t="n">
        <v>-14209</v>
      </c>
    </row>
    <row r="412" customFormat="false" ht="15" hidden="false" customHeight="false" outlineLevel="0" collapsed="false">
      <c r="A412" s="0" t="n">
        <v>202406</v>
      </c>
      <c r="B412" s="0" t="n">
        <v>202406</v>
      </c>
      <c r="C412" s="37" t="s">
        <v>95</v>
      </c>
      <c r="D412" s="37" t="s">
        <v>519</v>
      </c>
      <c r="E412" s="0" t="n">
        <v>1</v>
      </c>
      <c r="F412" s="38" t="s">
        <v>70</v>
      </c>
      <c r="G412" s="37" t="s">
        <v>695</v>
      </c>
      <c r="H412" s="0" t="n">
        <v>1144397</v>
      </c>
      <c r="I412" s="0" t="n">
        <v>312062</v>
      </c>
      <c r="J412" s="0" t="n">
        <v>23378</v>
      </c>
    </row>
    <row r="413" customFormat="false" ht="15" hidden="false" customHeight="false" outlineLevel="0" collapsed="false">
      <c r="A413" s="0" t="n">
        <v>202406</v>
      </c>
      <c r="B413" s="0" t="n">
        <v>202406</v>
      </c>
      <c r="C413" s="37" t="s">
        <v>152</v>
      </c>
      <c r="D413" s="37" t="s">
        <v>341</v>
      </c>
      <c r="E413" s="0" t="n">
        <v>1</v>
      </c>
      <c r="F413" s="38" t="s">
        <v>70</v>
      </c>
      <c r="G413" s="37" t="s">
        <v>696</v>
      </c>
      <c r="H413" s="0" t="n">
        <v>252014</v>
      </c>
      <c r="I413" s="0" t="n">
        <v>62658</v>
      </c>
      <c r="J413" s="0" t="n">
        <v>2778</v>
      </c>
    </row>
    <row r="414" customFormat="false" ht="15" hidden="false" customHeight="false" outlineLevel="0" collapsed="false">
      <c r="A414" s="0" t="n">
        <v>202406</v>
      </c>
      <c r="B414" s="0" t="n">
        <v>202406</v>
      </c>
      <c r="C414" s="37" t="s">
        <v>149</v>
      </c>
      <c r="D414" s="37" t="s">
        <v>245</v>
      </c>
      <c r="E414" s="0" t="n">
        <v>1</v>
      </c>
      <c r="F414" s="38" t="s">
        <v>70</v>
      </c>
      <c r="G414" s="37" t="s">
        <v>697</v>
      </c>
      <c r="H414" s="0" t="n">
        <v>229113</v>
      </c>
      <c r="I414" s="0" t="n">
        <v>39499</v>
      </c>
      <c r="J414" s="0" t="n">
        <v>4136</v>
      </c>
    </row>
    <row r="415" customFormat="false" ht="15" hidden="false" customHeight="false" outlineLevel="0" collapsed="false">
      <c r="A415" s="0" t="n">
        <v>202406</v>
      </c>
      <c r="B415" s="0" t="n">
        <v>202406</v>
      </c>
      <c r="C415" s="37" t="s">
        <v>184</v>
      </c>
      <c r="D415" s="37" t="s">
        <v>306</v>
      </c>
      <c r="E415" s="0" t="n">
        <v>1</v>
      </c>
      <c r="F415" s="38" t="s">
        <v>70</v>
      </c>
      <c r="G415" s="37" t="s">
        <v>698</v>
      </c>
      <c r="H415" s="0" t="n">
        <v>178764</v>
      </c>
      <c r="I415" s="0" t="n">
        <v>109403</v>
      </c>
      <c r="J415" s="0" t="n">
        <v>21109</v>
      </c>
    </row>
    <row r="416" customFormat="false" ht="15" hidden="false" customHeight="false" outlineLevel="0" collapsed="false">
      <c r="A416" s="0" t="n">
        <v>202406</v>
      </c>
      <c r="B416" s="0" t="n">
        <v>202406</v>
      </c>
      <c r="C416" s="37" t="s">
        <v>124</v>
      </c>
      <c r="D416" s="37" t="s">
        <v>311</v>
      </c>
      <c r="E416" s="0" t="n">
        <v>1</v>
      </c>
      <c r="F416" s="38" t="s">
        <v>70</v>
      </c>
      <c r="G416" s="37" t="s">
        <v>699</v>
      </c>
      <c r="H416" s="0" t="n">
        <v>138596</v>
      </c>
      <c r="I416" s="0" t="n">
        <v>40820</v>
      </c>
      <c r="J416" s="0" t="n">
        <v>1953</v>
      </c>
    </row>
    <row r="417" customFormat="false" ht="15" hidden="false" customHeight="false" outlineLevel="0" collapsed="false">
      <c r="A417" s="0" t="n">
        <v>202406</v>
      </c>
      <c r="B417" s="0" t="n">
        <v>202406</v>
      </c>
      <c r="C417" s="37" t="s">
        <v>109</v>
      </c>
      <c r="D417" s="37" t="s">
        <v>700</v>
      </c>
      <c r="E417" s="0" t="n">
        <v>1</v>
      </c>
      <c r="F417" s="38" t="s">
        <v>70</v>
      </c>
      <c r="G417" s="37" t="s">
        <v>701</v>
      </c>
      <c r="H417" s="0" t="n">
        <v>1675864</v>
      </c>
      <c r="I417" s="0" t="n">
        <v>297374</v>
      </c>
      <c r="J417" s="0" t="n">
        <v>-7662</v>
      </c>
    </row>
    <row r="418" customFormat="false" ht="15" hidden="false" customHeight="false" outlineLevel="0" collapsed="false">
      <c r="A418" s="0" t="n">
        <v>202406</v>
      </c>
      <c r="B418" s="0" t="n">
        <v>202406</v>
      </c>
      <c r="C418" s="37" t="s">
        <v>178</v>
      </c>
      <c r="D418" s="37" t="s">
        <v>702</v>
      </c>
      <c r="E418" s="0" t="n">
        <v>1</v>
      </c>
      <c r="F418" s="38" t="s">
        <v>70</v>
      </c>
      <c r="G418" s="37" t="s">
        <v>703</v>
      </c>
      <c r="H418" s="0" t="n">
        <v>4807335</v>
      </c>
      <c r="I418" s="0" t="n">
        <v>2095936</v>
      </c>
      <c r="J418" s="0" t="n">
        <v>235762</v>
      </c>
    </row>
    <row r="419" customFormat="false" ht="15" hidden="false" customHeight="false" outlineLevel="0" collapsed="false">
      <c r="A419" s="0" t="n">
        <v>202406</v>
      </c>
      <c r="B419" s="0" t="n">
        <v>202406</v>
      </c>
      <c r="C419" s="37" t="s">
        <v>115</v>
      </c>
      <c r="D419" s="37" t="s">
        <v>569</v>
      </c>
      <c r="E419" s="0" t="n">
        <v>1</v>
      </c>
      <c r="F419" s="38" t="s">
        <v>70</v>
      </c>
      <c r="G419" s="37" t="s">
        <v>704</v>
      </c>
      <c r="H419" s="0" t="n">
        <v>967037</v>
      </c>
      <c r="I419" s="0" t="n">
        <v>241457</v>
      </c>
      <c r="J419" s="0" t="n">
        <v>11430</v>
      </c>
    </row>
    <row r="420" customFormat="false" ht="15" hidden="false" customHeight="false" outlineLevel="0" collapsed="false">
      <c r="A420" s="0" t="n">
        <v>202406</v>
      </c>
      <c r="B420" s="0" t="n">
        <v>202406</v>
      </c>
      <c r="C420" s="37" t="s">
        <v>136</v>
      </c>
      <c r="D420" s="37" t="s">
        <v>210</v>
      </c>
      <c r="E420" s="0" t="n">
        <v>1</v>
      </c>
      <c r="F420" s="38" t="s">
        <v>70</v>
      </c>
      <c r="G420" s="37" t="s">
        <v>705</v>
      </c>
      <c r="H420" s="0" t="n">
        <v>63204</v>
      </c>
      <c r="I420" s="0" t="n">
        <v>16098</v>
      </c>
      <c r="J420" s="0" t="n">
        <v>1037</v>
      </c>
    </row>
    <row r="421" customFormat="false" ht="15" hidden="false" customHeight="false" outlineLevel="0" collapsed="false">
      <c r="A421" s="0" t="n">
        <v>202406</v>
      </c>
      <c r="B421" s="0" t="n">
        <v>202406</v>
      </c>
      <c r="C421" s="37" t="s">
        <v>158</v>
      </c>
      <c r="D421" s="37" t="s">
        <v>706</v>
      </c>
      <c r="E421" s="0" t="n">
        <v>1</v>
      </c>
      <c r="F421" s="38" t="s">
        <v>70</v>
      </c>
      <c r="G421" s="37" t="s">
        <v>707</v>
      </c>
      <c r="H421" s="0" t="n">
        <v>1227885</v>
      </c>
      <c r="I421" s="0" t="n">
        <v>640323</v>
      </c>
      <c r="J421" s="0" t="n">
        <v>32543</v>
      </c>
    </row>
    <row r="422" customFormat="false" ht="15" hidden="false" customHeight="false" outlineLevel="0" collapsed="false">
      <c r="A422" s="0" t="n">
        <v>202406</v>
      </c>
      <c r="B422" s="0" t="n">
        <v>202406</v>
      </c>
      <c r="C422" s="37" t="s">
        <v>109</v>
      </c>
      <c r="D422" s="37" t="s">
        <v>251</v>
      </c>
      <c r="E422" s="0" t="n">
        <v>1</v>
      </c>
      <c r="F422" s="38" t="s">
        <v>70</v>
      </c>
      <c r="G422" s="37" t="s">
        <v>708</v>
      </c>
      <c r="H422" s="0" t="n">
        <v>975878</v>
      </c>
      <c r="I422" s="0" t="n">
        <v>286356</v>
      </c>
      <c r="J422" s="0" t="n">
        <v>87105</v>
      </c>
    </row>
    <row r="423" customFormat="false" ht="15" hidden="false" customHeight="false" outlineLevel="0" collapsed="false">
      <c r="A423" s="0" t="n">
        <v>202406</v>
      </c>
      <c r="B423" s="0" t="n">
        <v>202406</v>
      </c>
      <c r="C423" s="37" t="s">
        <v>101</v>
      </c>
      <c r="D423" s="37" t="s">
        <v>273</v>
      </c>
      <c r="E423" s="0" t="n">
        <v>1</v>
      </c>
      <c r="F423" s="38" t="s">
        <v>70</v>
      </c>
      <c r="G423" s="37" t="s">
        <v>709</v>
      </c>
      <c r="H423" s="0" t="n">
        <v>13498471</v>
      </c>
      <c r="I423" s="0" t="n">
        <v>1653294</v>
      </c>
      <c r="J423" s="0" t="n">
        <v>-238191</v>
      </c>
    </row>
    <row r="424" customFormat="false" ht="15" hidden="false" customHeight="false" outlineLevel="0" collapsed="false">
      <c r="A424" s="0" t="n">
        <v>202406</v>
      </c>
      <c r="B424" s="0" t="n">
        <v>202406</v>
      </c>
      <c r="C424" s="37" t="s">
        <v>115</v>
      </c>
      <c r="D424" s="37" t="s">
        <v>700</v>
      </c>
      <c r="E424" s="0" t="n">
        <v>1</v>
      </c>
      <c r="F424" s="38" t="s">
        <v>70</v>
      </c>
      <c r="G424" s="37" t="s">
        <v>710</v>
      </c>
      <c r="H424" s="0" t="n">
        <v>200854</v>
      </c>
      <c r="I424" s="0" t="n">
        <v>83931</v>
      </c>
      <c r="J424" s="0" t="n">
        <v>3455</v>
      </c>
    </row>
    <row r="425" customFormat="false" ht="15" hidden="false" customHeight="false" outlineLevel="0" collapsed="false">
      <c r="A425" s="0" t="n">
        <v>202406</v>
      </c>
      <c r="B425" s="0" t="n">
        <v>202406</v>
      </c>
      <c r="C425" s="37" t="s">
        <v>106</v>
      </c>
      <c r="D425" s="37" t="s">
        <v>181</v>
      </c>
      <c r="E425" s="0" t="n">
        <v>1</v>
      </c>
      <c r="F425" s="38" t="s">
        <v>70</v>
      </c>
      <c r="G425" s="37" t="s">
        <v>711</v>
      </c>
      <c r="H425" s="0" t="n">
        <v>602951</v>
      </c>
      <c r="I425" s="0" t="n">
        <v>162041</v>
      </c>
      <c r="J425" s="0" t="n">
        <v>12903</v>
      </c>
    </row>
    <row r="426" customFormat="false" ht="15" hidden="false" customHeight="false" outlineLevel="0" collapsed="false">
      <c r="A426" s="0" t="n">
        <v>202406</v>
      </c>
      <c r="B426" s="0" t="n">
        <v>202406</v>
      </c>
      <c r="C426" s="37" t="s">
        <v>101</v>
      </c>
      <c r="D426" s="37" t="s">
        <v>369</v>
      </c>
      <c r="E426" s="0" t="n">
        <v>1</v>
      </c>
      <c r="F426" s="38" t="s">
        <v>70</v>
      </c>
      <c r="G426" s="37" t="s">
        <v>712</v>
      </c>
      <c r="H426" s="0" t="n">
        <v>11530284</v>
      </c>
      <c r="I426" s="0" t="n">
        <v>3662591</v>
      </c>
      <c r="J426" s="0" t="n">
        <v>6907</v>
      </c>
    </row>
    <row r="427" customFormat="false" ht="15" hidden="false" customHeight="false" outlineLevel="0" collapsed="false">
      <c r="A427" s="0" t="n">
        <v>202406</v>
      </c>
      <c r="B427" s="0" t="n">
        <v>202406</v>
      </c>
      <c r="C427" s="37" t="s">
        <v>184</v>
      </c>
      <c r="D427" s="37" t="s">
        <v>249</v>
      </c>
      <c r="E427" s="0" t="n">
        <v>1</v>
      </c>
      <c r="F427" s="38" t="s">
        <v>70</v>
      </c>
      <c r="G427" s="37" t="s">
        <v>713</v>
      </c>
      <c r="H427" s="0" t="n">
        <v>1945474</v>
      </c>
      <c r="I427" s="0" t="n">
        <v>663115</v>
      </c>
      <c r="J427" s="0" t="n">
        <v>112718</v>
      </c>
    </row>
    <row r="428" customFormat="false" ht="15" hidden="false" customHeight="false" outlineLevel="0" collapsed="false">
      <c r="A428" s="0" t="n">
        <v>202406</v>
      </c>
      <c r="B428" s="0" t="n">
        <v>202406</v>
      </c>
      <c r="C428" s="37" t="s">
        <v>109</v>
      </c>
      <c r="D428" s="37" t="s">
        <v>714</v>
      </c>
      <c r="E428" s="0" t="n">
        <v>1</v>
      </c>
      <c r="F428" s="38" t="s">
        <v>70</v>
      </c>
      <c r="G428" s="37" t="s">
        <v>715</v>
      </c>
      <c r="H428" s="0" t="n">
        <v>2902508</v>
      </c>
      <c r="I428" s="0" t="n">
        <v>658848</v>
      </c>
      <c r="J428" s="0" t="n">
        <v>106289</v>
      </c>
    </row>
    <row r="429" customFormat="false" ht="15" hidden="false" customHeight="false" outlineLevel="0" collapsed="false">
      <c r="A429" s="0" t="n">
        <v>202406</v>
      </c>
      <c r="B429" s="0" t="n">
        <v>202406</v>
      </c>
      <c r="C429" s="37" t="s">
        <v>106</v>
      </c>
      <c r="D429" s="37" t="s">
        <v>249</v>
      </c>
      <c r="E429" s="0" t="n">
        <v>1</v>
      </c>
      <c r="F429" s="38" t="s">
        <v>70</v>
      </c>
      <c r="G429" s="37" t="s">
        <v>716</v>
      </c>
      <c r="H429" s="0" t="n">
        <v>1390604</v>
      </c>
      <c r="I429" s="0" t="n">
        <v>456732</v>
      </c>
      <c r="J429" s="0" t="n">
        <v>34357</v>
      </c>
    </row>
    <row r="430" customFormat="false" ht="15" hidden="false" customHeight="false" outlineLevel="0" collapsed="false">
      <c r="A430" s="0" t="n">
        <v>202406</v>
      </c>
      <c r="B430" s="0" t="n">
        <v>202406</v>
      </c>
      <c r="C430" s="37" t="s">
        <v>197</v>
      </c>
      <c r="D430" s="37" t="s">
        <v>511</v>
      </c>
      <c r="E430" s="0" t="n">
        <v>1</v>
      </c>
      <c r="F430" s="38" t="s">
        <v>70</v>
      </c>
      <c r="G430" s="37" t="s">
        <v>717</v>
      </c>
      <c r="H430" s="0" t="n">
        <v>2214112</v>
      </c>
      <c r="I430" s="0" t="n">
        <v>334021</v>
      </c>
      <c r="J430" s="0" t="n">
        <v>17681</v>
      </c>
    </row>
    <row r="431" customFormat="false" ht="15" hidden="false" customHeight="false" outlineLevel="0" collapsed="false">
      <c r="A431" s="0" t="n">
        <v>202406</v>
      </c>
      <c r="B431" s="0" t="n">
        <v>202406</v>
      </c>
      <c r="C431" s="37" t="s">
        <v>149</v>
      </c>
      <c r="D431" s="37" t="s">
        <v>150</v>
      </c>
      <c r="E431" s="0" t="n">
        <v>1</v>
      </c>
      <c r="F431" s="38" t="s">
        <v>70</v>
      </c>
      <c r="G431" s="37" t="s">
        <v>718</v>
      </c>
      <c r="H431" s="0" t="n">
        <v>3177596</v>
      </c>
      <c r="I431" s="0" t="n">
        <v>1253193</v>
      </c>
      <c r="J431" s="0" t="n">
        <v>86225</v>
      </c>
    </row>
    <row r="432" customFormat="false" ht="15" hidden="false" customHeight="false" outlineLevel="0" collapsed="false">
      <c r="A432" s="0" t="n">
        <v>202406</v>
      </c>
      <c r="B432" s="0" t="n">
        <v>202406</v>
      </c>
      <c r="C432" s="37" t="s">
        <v>98</v>
      </c>
      <c r="D432" s="37" t="s">
        <v>719</v>
      </c>
      <c r="E432" s="0" t="n">
        <v>1</v>
      </c>
      <c r="F432" s="38" t="s">
        <v>70</v>
      </c>
      <c r="G432" s="37" t="s">
        <v>720</v>
      </c>
      <c r="H432" s="0" t="n">
        <v>517415</v>
      </c>
      <c r="I432" s="0" t="n">
        <v>162725</v>
      </c>
      <c r="J432" s="0" t="n">
        <v>11313</v>
      </c>
    </row>
    <row r="433" customFormat="false" ht="15" hidden="false" customHeight="false" outlineLevel="0" collapsed="false">
      <c r="A433" s="0" t="n">
        <v>202406</v>
      </c>
      <c r="B433" s="0" t="n">
        <v>202406</v>
      </c>
      <c r="C433" s="37" t="s">
        <v>149</v>
      </c>
      <c r="D433" s="37" t="s">
        <v>292</v>
      </c>
      <c r="E433" s="0" t="n">
        <v>1</v>
      </c>
      <c r="F433" s="38" t="s">
        <v>70</v>
      </c>
      <c r="G433" s="37" t="s">
        <v>721</v>
      </c>
      <c r="H433" s="0" t="n">
        <v>3842118</v>
      </c>
      <c r="I433" s="0" t="n">
        <v>494610</v>
      </c>
      <c r="J433" s="0" t="n">
        <v>35692</v>
      </c>
    </row>
    <row r="434" customFormat="false" ht="15" hidden="false" customHeight="false" outlineLevel="0" collapsed="false">
      <c r="A434" s="0" t="n">
        <v>202406</v>
      </c>
      <c r="B434" s="0" t="n">
        <v>202406</v>
      </c>
      <c r="C434" s="37" t="s">
        <v>178</v>
      </c>
      <c r="D434" s="37" t="s">
        <v>167</v>
      </c>
      <c r="E434" s="0" t="n">
        <v>1</v>
      </c>
      <c r="F434" s="38" t="s">
        <v>70</v>
      </c>
      <c r="G434" s="37" t="s">
        <v>722</v>
      </c>
      <c r="H434" s="0" t="n">
        <v>254203</v>
      </c>
      <c r="I434" s="0" t="n">
        <v>123147</v>
      </c>
      <c r="J434" s="0" t="n">
        <v>7537</v>
      </c>
    </row>
    <row r="435" customFormat="false" ht="15" hidden="false" customHeight="false" outlineLevel="0" collapsed="false">
      <c r="A435" s="0" t="n">
        <v>202406</v>
      </c>
      <c r="B435" s="0" t="n">
        <v>202406</v>
      </c>
      <c r="C435" s="37" t="s">
        <v>106</v>
      </c>
      <c r="D435" s="37" t="s">
        <v>723</v>
      </c>
      <c r="E435" s="0" t="n">
        <v>1</v>
      </c>
      <c r="F435" s="38" t="s">
        <v>70</v>
      </c>
      <c r="G435" s="37" t="s">
        <v>724</v>
      </c>
      <c r="H435" s="0" t="n">
        <v>1878965</v>
      </c>
      <c r="I435" s="0" t="n">
        <v>515946</v>
      </c>
      <c r="J435" s="0" t="n">
        <v>54301</v>
      </c>
    </row>
    <row r="436" customFormat="false" ht="15" hidden="false" customHeight="false" outlineLevel="0" collapsed="false">
      <c r="A436" s="0" t="n">
        <v>202406</v>
      </c>
      <c r="B436" s="0" t="n">
        <v>202406</v>
      </c>
      <c r="C436" s="37" t="s">
        <v>158</v>
      </c>
      <c r="D436" s="37" t="s">
        <v>618</v>
      </c>
      <c r="E436" s="0" t="n">
        <v>1</v>
      </c>
      <c r="F436" s="38" t="s">
        <v>70</v>
      </c>
      <c r="G436" s="37" t="s">
        <v>725</v>
      </c>
      <c r="H436" s="0" t="n">
        <v>1439148</v>
      </c>
      <c r="I436" s="0" t="n">
        <v>142078</v>
      </c>
      <c r="J436" s="0" t="n">
        <v>22068</v>
      </c>
    </row>
    <row r="437" customFormat="false" ht="15" hidden="false" customHeight="false" outlineLevel="0" collapsed="false">
      <c r="A437" s="0" t="n">
        <v>202406</v>
      </c>
      <c r="B437" s="0" t="n">
        <v>202406</v>
      </c>
      <c r="C437" s="37" t="s">
        <v>178</v>
      </c>
      <c r="D437" s="37" t="s">
        <v>391</v>
      </c>
      <c r="E437" s="0" t="n">
        <v>1</v>
      </c>
      <c r="F437" s="38" t="s">
        <v>70</v>
      </c>
      <c r="G437" s="37" t="s">
        <v>726</v>
      </c>
      <c r="H437" s="0" t="n">
        <v>765101</v>
      </c>
      <c r="I437" s="0" t="n">
        <v>213956</v>
      </c>
      <c r="J437" s="0" t="n">
        <v>-9206</v>
      </c>
    </row>
    <row r="438" customFormat="false" ht="15" hidden="false" customHeight="false" outlineLevel="0" collapsed="false">
      <c r="A438" s="0" t="n">
        <v>202406</v>
      </c>
      <c r="B438" s="0" t="n">
        <v>202406</v>
      </c>
      <c r="C438" s="37" t="s">
        <v>184</v>
      </c>
      <c r="D438" s="37" t="s">
        <v>200</v>
      </c>
      <c r="E438" s="0" t="n">
        <v>1</v>
      </c>
      <c r="F438" s="38" t="s">
        <v>70</v>
      </c>
      <c r="G438" s="37" t="s">
        <v>727</v>
      </c>
      <c r="H438" s="0" t="n">
        <v>1021453</v>
      </c>
      <c r="I438" s="0" t="n">
        <v>367864</v>
      </c>
      <c r="J438" s="0" t="n">
        <v>-9221</v>
      </c>
    </row>
    <row r="439" customFormat="false" ht="15" hidden="false" customHeight="false" outlineLevel="0" collapsed="false">
      <c r="A439" s="0" t="n">
        <v>202406</v>
      </c>
      <c r="B439" s="0" t="n">
        <v>202406</v>
      </c>
      <c r="C439" s="37" t="s">
        <v>95</v>
      </c>
      <c r="D439" s="37" t="s">
        <v>684</v>
      </c>
      <c r="E439" s="0" t="n">
        <v>1</v>
      </c>
      <c r="F439" s="38" t="s">
        <v>70</v>
      </c>
      <c r="G439" s="37" t="s">
        <v>728</v>
      </c>
      <c r="H439" s="0" t="n">
        <v>570118</v>
      </c>
      <c r="I439" s="0" t="n">
        <v>299766</v>
      </c>
      <c r="J439" s="0" t="n">
        <v>-28433</v>
      </c>
    </row>
    <row r="440" customFormat="false" ht="15" hidden="false" customHeight="false" outlineLevel="0" collapsed="false">
      <c r="A440" s="0" t="n">
        <v>202406</v>
      </c>
      <c r="B440" s="0" t="n">
        <v>202406</v>
      </c>
      <c r="C440" s="37" t="s">
        <v>178</v>
      </c>
      <c r="D440" s="37" t="s">
        <v>509</v>
      </c>
      <c r="E440" s="0" t="n">
        <v>1</v>
      </c>
      <c r="F440" s="38" t="s">
        <v>70</v>
      </c>
      <c r="G440" s="37" t="s">
        <v>729</v>
      </c>
      <c r="H440" s="0" t="n">
        <v>333098</v>
      </c>
      <c r="I440" s="0" t="n">
        <v>70641</v>
      </c>
      <c r="J440" s="0" t="n">
        <v>11772</v>
      </c>
    </row>
    <row r="441" customFormat="false" ht="15" hidden="false" customHeight="false" outlineLevel="0" collapsed="false">
      <c r="A441" s="0" t="n">
        <v>202406</v>
      </c>
      <c r="B441" s="0" t="n">
        <v>202406</v>
      </c>
      <c r="C441" s="37" t="s">
        <v>136</v>
      </c>
      <c r="D441" s="37" t="s">
        <v>700</v>
      </c>
      <c r="E441" s="0" t="n">
        <v>1</v>
      </c>
      <c r="F441" s="38" t="s">
        <v>70</v>
      </c>
      <c r="G441" s="37" t="s">
        <v>730</v>
      </c>
      <c r="H441" s="0" t="n">
        <v>835703</v>
      </c>
      <c r="I441" s="0" t="n">
        <v>300036</v>
      </c>
      <c r="J441" s="0" t="n">
        <v>31513</v>
      </c>
    </row>
    <row r="442" customFormat="false" ht="15" hidden="false" customHeight="false" outlineLevel="0" collapsed="false">
      <c r="A442" s="0" t="n">
        <v>202406</v>
      </c>
      <c r="B442" s="0" t="n">
        <v>202406</v>
      </c>
      <c r="C442" s="37" t="s">
        <v>184</v>
      </c>
      <c r="D442" s="37" t="s">
        <v>311</v>
      </c>
      <c r="E442" s="0" t="n">
        <v>1</v>
      </c>
      <c r="F442" s="38" t="s">
        <v>70</v>
      </c>
      <c r="G442" s="37" t="s">
        <v>731</v>
      </c>
      <c r="H442" s="0" t="n">
        <v>299777</v>
      </c>
      <c r="I442" s="0" t="n">
        <v>207335</v>
      </c>
      <c r="J442" s="0" t="n">
        <v>27063</v>
      </c>
    </row>
    <row r="443" customFormat="false" ht="15" hidden="false" customHeight="false" outlineLevel="0" collapsed="false">
      <c r="A443" s="0" t="n">
        <v>202406</v>
      </c>
      <c r="B443" s="0" t="n">
        <v>202406</v>
      </c>
      <c r="C443" s="37" t="s">
        <v>101</v>
      </c>
      <c r="D443" s="37" t="s">
        <v>253</v>
      </c>
      <c r="E443" s="0" t="n">
        <v>1</v>
      </c>
      <c r="F443" s="38" t="s">
        <v>70</v>
      </c>
      <c r="G443" s="37" t="s">
        <v>732</v>
      </c>
      <c r="H443" s="0" t="n">
        <v>1857178</v>
      </c>
      <c r="I443" s="0" t="n">
        <v>624473</v>
      </c>
      <c r="J443" s="0" t="n">
        <v>-39310</v>
      </c>
    </row>
    <row r="444" customFormat="false" ht="15" hidden="false" customHeight="false" outlineLevel="0" collapsed="false">
      <c r="A444" s="0" t="n">
        <v>202406</v>
      </c>
      <c r="B444" s="0" t="n">
        <v>202406</v>
      </c>
      <c r="C444" s="37" t="s">
        <v>184</v>
      </c>
      <c r="D444" s="37" t="s">
        <v>603</v>
      </c>
      <c r="E444" s="0" t="n">
        <v>1</v>
      </c>
      <c r="F444" s="38" t="s">
        <v>70</v>
      </c>
      <c r="G444" s="37" t="s">
        <v>733</v>
      </c>
      <c r="H444" s="0" t="n">
        <v>294953</v>
      </c>
      <c r="I444" s="0" t="n">
        <v>155191</v>
      </c>
      <c r="J444" s="0" t="n">
        <v>40116</v>
      </c>
    </row>
    <row r="445" customFormat="false" ht="15" hidden="false" customHeight="false" outlineLevel="0" collapsed="false">
      <c r="A445" s="0" t="n">
        <v>202406</v>
      </c>
      <c r="B445" s="0" t="n">
        <v>202406</v>
      </c>
      <c r="C445" s="37" t="s">
        <v>109</v>
      </c>
      <c r="D445" s="37" t="s">
        <v>502</v>
      </c>
      <c r="E445" s="0" t="n">
        <v>1</v>
      </c>
      <c r="F445" s="38" t="s">
        <v>70</v>
      </c>
      <c r="G445" s="37" t="s">
        <v>734</v>
      </c>
      <c r="H445" s="0" t="n">
        <v>2229036</v>
      </c>
      <c r="I445" s="0" t="n">
        <v>358801</v>
      </c>
      <c r="J445" s="0" t="n">
        <v>6858</v>
      </c>
    </row>
    <row r="446" customFormat="false" ht="15" hidden="false" customHeight="false" outlineLevel="0" collapsed="false">
      <c r="A446" s="0" t="n">
        <v>202406</v>
      </c>
      <c r="B446" s="0" t="n">
        <v>202406</v>
      </c>
      <c r="C446" s="37" t="s">
        <v>158</v>
      </c>
      <c r="D446" s="37" t="s">
        <v>693</v>
      </c>
      <c r="E446" s="0" t="n">
        <v>1</v>
      </c>
      <c r="F446" s="38" t="s">
        <v>70</v>
      </c>
      <c r="G446" s="37" t="s">
        <v>735</v>
      </c>
      <c r="H446" s="0" t="n">
        <v>291752</v>
      </c>
      <c r="I446" s="0" t="n">
        <v>64287</v>
      </c>
      <c r="J446" s="0" t="n">
        <v>6224</v>
      </c>
    </row>
    <row r="447" customFormat="false" ht="15" hidden="false" customHeight="false" outlineLevel="0" collapsed="false">
      <c r="A447" s="0" t="n">
        <v>202406</v>
      </c>
      <c r="B447" s="0" t="n">
        <v>202406</v>
      </c>
      <c r="C447" s="37" t="s">
        <v>95</v>
      </c>
      <c r="D447" s="37" t="s">
        <v>714</v>
      </c>
      <c r="E447" s="0" t="n">
        <v>1</v>
      </c>
      <c r="F447" s="38" t="s">
        <v>70</v>
      </c>
      <c r="G447" s="37" t="s">
        <v>736</v>
      </c>
      <c r="H447" s="0" t="n">
        <v>516774</v>
      </c>
      <c r="I447" s="0" t="n">
        <v>179800</v>
      </c>
      <c r="J447" s="0" t="n">
        <v>29746</v>
      </c>
    </row>
    <row r="448" customFormat="false" ht="15" hidden="false" customHeight="false" outlineLevel="0" collapsed="false">
      <c r="A448" s="0" t="n">
        <v>202406</v>
      </c>
      <c r="B448" s="0" t="n">
        <v>202406</v>
      </c>
      <c r="C448" s="37" t="s">
        <v>112</v>
      </c>
      <c r="D448" s="37" t="s">
        <v>243</v>
      </c>
      <c r="E448" s="0" t="n">
        <v>1</v>
      </c>
      <c r="F448" s="38" t="s">
        <v>70</v>
      </c>
      <c r="G448" s="37" t="s">
        <v>737</v>
      </c>
      <c r="H448" s="0" t="n">
        <v>438151</v>
      </c>
      <c r="I448" s="0" t="n">
        <v>103591</v>
      </c>
      <c r="J448" s="0" t="n">
        <v>-1937</v>
      </c>
    </row>
    <row r="449" customFormat="false" ht="15" hidden="false" customHeight="false" outlineLevel="0" collapsed="false">
      <c r="A449" s="0" t="n">
        <v>202406</v>
      </c>
      <c r="B449" s="0" t="n">
        <v>202406</v>
      </c>
      <c r="C449" s="37" t="s">
        <v>98</v>
      </c>
      <c r="D449" s="37" t="s">
        <v>298</v>
      </c>
      <c r="E449" s="0" t="n">
        <v>1</v>
      </c>
      <c r="F449" s="38" t="s">
        <v>70</v>
      </c>
      <c r="G449" s="37" t="s">
        <v>738</v>
      </c>
      <c r="H449" s="0" t="n">
        <v>6020658</v>
      </c>
      <c r="I449" s="0" t="n">
        <v>2173920</v>
      </c>
      <c r="J449" s="0" t="n">
        <v>55147</v>
      </c>
    </row>
    <row r="450" customFormat="false" ht="15" hidden="false" customHeight="false" outlineLevel="0" collapsed="false">
      <c r="A450" s="0" t="n">
        <v>202406</v>
      </c>
      <c r="B450" s="0" t="n">
        <v>202406</v>
      </c>
      <c r="C450" s="37" t="s">
        <v>178</v>
      </c>
      <c r="D450" s="37" t="s">
        <v>253</v>
      </c>
      <c r="E450" s="0" t="n">
        <v>1</v>
      </c>
      <c r="F450" s="38" t="s">
        <v>70</v>
      </c>
      <c r="G450" s="37" t="s">
        <v>739</v>
      </c>
      <c r="H450" s="0" t="n">
        <v>1923257</v>
      </c>
      <c r="I450" s="0" t="n">
        <v>615615</v>
      </c>
      <c r="J450" s="0" t="n">
        <v>60279</v>
      </c>
    </row>
    <row r="451" customFormat="false" ht="15" hidden="false" customHeight="false" outlineLevel="0" collapsed="false">
      <c r="A451" s="0" t="n">
        <v>202406</v>
      </c>
      <c r="B451" s="0" t="n">
        <v>202406</v>
      </c>
      <c r="C451" s="37" t="s">
        <v>136</v>
      </c>
      <c r="D451" s="37" t="s">
        <v>159</v>
      </c>
      <c r="E451" s="0" t="n">
        <v>1</v>
      </c>
      <c r="F451" s="38" t="s">
        <v>70</v>
      </c>
      <c r="G451" s="37" t="s">
        <v>740</v>
      </c>
      <c r="H451" s="0" t="n">
        <v>1009458</v>
      </c>
      <c r="I451" s="0" t="n">
        <v>387086</v>
      </c>
      <c r="J451" s="0" t="n">
        <v>141576</v>
      </c>
    </row>
    <row r="452" customFormat="false" ht="15" hidden="false" customHeight="false" outlineLevel="0" collapsed="false">
      <c r="A452" s="0" t="n">
        <v>202406</v>
      </c>
      <c r="B452" s="0" t="n">
        <v>202406</v>
      </c>
      <c r="C452" s="37" t="s">
        <v>124</v>
      </c>
      <c r="D452" s="37" t="s">
        <v>412</v>
      </c>
      <c r="E452" s="0" t="n">
        <v>1</v>
      </c>
      <c r="F452" s="38" t="s">
        <v>70</v>
      </c>
      <c r="G452" s="37" t="s">
        <v>741</v>
      </c>
      <c r="H452" s="0" t="n">
        <v>2382209</v>
      </c>
      <c r="I452" s="0" t="n">
        <v>656508</v>
      </c>
      <c r="J452" s="0" t="n">
        <v>72290</v>
      </c>
    </row>
    <row r="453" customFormat="false" ht="15" hidden="false" customHeight="false" outlineLevel="0" collapsed="false">
      <c r="A453" s="0" t="n">
        <v>202406</v>
      </c>
      <c r="B453" s="0" t="n">
        <v>202406</v>
      </c>
      <c r="C453" s="37" t="s">
        <v>124</v>
      </c>
      <c r="D453" s="37" t="s">
        <v>452</v>
      </c>
      <c r="E453" s="0" t="n">
        <v>1</v>
      </c>
      <c r="F453" s="38" t="s">
        <v>70</v>
      </c>
      <c r="G453" s="37" t="s">
        <v>742</v>
      </c>
      <c r="H453" s="0" t="n">
        <v>71789</v>
      </c>
      <c r="I453" s="0" t="n">
        <v>38829</v>
      </c>
      <c r="J453" s="0" t="n">
        <v>9344</v>
      </c>
    </row>
    <row r="454" customFormat="false" ht="15" hidden="false" customHeight="false" outlineLevel="0" collapsed="false">
      <c r="A454" s="0" t="n">
        <v>202406</v>
      </c>
      <c r="B454" s="0" t="n">
        <v>202406</v>
      </c>
      <c r="C454" s="37" t="s">
        <v>184</v>
      </c>
      <c r="D454" s="37" t="s">
        <v>655</v>
      </c>
      <c r="E454" s="0" t="n">
        <v>1</v>
      </c>
      <c r="F454" s="38" t="s">
        <v>70</v>
      </c>
      <c r="G454" s="37" t="s">
        <v>743</v>
      </c>
      <c r="H454" s="0" t="n">
        <v>931068</v>
      </c>
      <c r="I454" s="0" t="n">
        <v>399327</v>
      </c>
      <c r="J454" s="0" t="n">
        <v>80092</v>
      </c>
    </row>
    <row r="455" customFormat="false" ht="15" hidden="false" customHeight="false" outlineLevel="0" collapsed="false">
      <c r="A455" s="0" t="n">
        <v>202406</v>
      </c>
      <c r="B455" s="0" t="n">
        <v>202406</v>
      </c>
      <c r="C455" s="37" t="s">
        <v>124</v>
      </c>
      <c r="D455" s="37" t="s">
        <v>744</v>
      </c>
      <c r="E455" s="0" t="n">
        <v>1</v>
      </c>
      <c r="F455" s="38" t="s">
        <v>70</v>
      </c>
      <c r="G455" s="37" t="s">
        <v>745</v>
      </c>
      <c r="H455" s="0" t="n">
        <v>17770409</v>
      </c>
      <c r="I455" s="0" t="n">
        <v>12332966</v>
      </c>
      <c r="J455" s="0" t="n">
        <v>1440503</v>
      </c>
    </row>
    <row r="456" customFormat="false" ht="15" hidden="false" customHeight="false" outlineLevel="0" collapsed="false">
      <c r="A456" s="0" t="n">
        <v>202406</v>
      </c>
      <c r="B456" s="0" t="n">
        <v>202406</v>
      </c>
      <c r="C456" s="37" t="s">
        <v>136</v>
      </c>
      <c r="D456" s="37" t="s">
        <v>603</v>
      </c>
      <c r="E456" s="0" t="n">
        <v>1</v>
      </c>
      <c r="F456" s="38" t="s">
        <v>70</v>
      </c>
      <c r="G456" s="37" t="s">
        <v>746</v>
      </c>
      <c r="H456" s="0" t="n">
        <v>1204692</v>
      </c>
      <c r="I456" s="0" t="n">
        <v>307297</v>
      </c>
      <c r="J456" s="0" t="n">
        <v>-5814</v>
      </c>
    </row>
    <row r="457" customFormat="false" ht="15" hidden="false" customHeight="false" outlineLevel="0" collapsed="false">
      <c r="A457" s="0" t="n">
        <v>202406</v>
      </c>
      <c r="B457" s="0" t="n">
        <v>202406</v>
      </c>
      <c r="C457" s="37" t="s">
        <v>109</v>
      </c>
      <c r="D457" s="37" t="s">
        <v>99</v>
      </c>
      <c r="E457" s="0" t="n">
        <v>1</v>
      </c>
      <c r="F457" s="38" t="s">
        <v>70</v>
      </c>
      <c r="G457" s="37" t="s">
        <v>747</v>
      </c>
      <c r="H457" s="0" t="n">
        <v>1429910</v>
      </c>
      <c r="I457" s="0" t="n">
        <v>1000589</v>
      </c>
      <c r="J457" s="0" t="n">
        <v>186085</v>
      </c>
    </row>
    <row r="458" customFormat="false" ht="15" hidden="false" customHeight="false" outlineLevel="0" collapsed="false">
      <c r="A458" s="0" t="n">
        <v>202406</v>
      </c>
      <c r="B458" s="0" t="n">
        <v>202406</v>
      </c>
      <c r="C458" s="37" t="s">
        <v>178</v>
      </c>
      <c r="D458" s="37" t="s">
        <v>107</v>
      </c>
      <c r="E458" s="0" t="n">
        <v>1</v>
      </c>
      <c r="F458" s="38" t="s">
        <v>70</v>
      </c>
      <c r="G458" s="37" t="s">
        <v>748</v>
      </c>
      <c r="H458" s="0" t="n">
        <v>2094265</v>
      </c>
      <c r="I458" s="0" t="n">
        <v>256141</v>
      </c>
      <c r="J458" s="0" t="n">
        <v>-17881</v>
      </c>
    </row>
    <row r="459" customFormat="false" ht="15" hidden="false" customHeight="false" outlineLevel="0" collapsed="false">
      <c r="A459" s="0" t="n">
        <v>202406</v>
      </c>
      <c r="B459" s="0" t="n">
        <v>202406</v>
      </c>
      <c r="C459" s="37" t="s">
        <v>136</v>
      </c>
      <c r="D459" s="37" t="s">
        <v>723</v>
      </c>
      <c r="E459" s="0" t="n">
        <v>1</v>
      </c>
      <c r="F459" s="38" t="s">
        <v>70</v>
      </c>
      <c r="G459" s="37" t="s">
        <v>749</v>
      </c>
      <c r="H459" s="0" t="n">
        <v>3565009</v>
      </c>
      <c r="I459" s="0" t="n">
        <v>467591</v>
      </c>
      <c r="J459" s="0" t="n">
        <v>112263</v>
      </c>
    </row>
    <row r="460" customFormat="false" ht="15" hidden="false" customHeight="false" outlineLevel="0" collapsed="false">
      <c r="A460" s="0" t="n">
        <v>202406</v>
      </c>
      <c r="B460" s="0" t="n">
        <v>202406</v>
      </c>
      <c r="C460" s="37" t="s">
        <v>98</v>
      </c>
      <c r="D460" s="37" t="s">
        <v>208</v>
      </c>
      <c r="E460" s="0" t="n">
        <v>1</v>
      </c>
      <c r="F460" s="38" t="s">
        <v>70</v>
      </c>
      <c r="G460" s="37" t="s">
        <v>750</v>
      </c>
      <c r="H460" s="0" t="n">
        <v>99514</v>
      </c>
      <c r="I460" s="0" t="n">
        <v>29484</v>
      </c>
      <c r="J460" s="0" t="n">
        <v>2948</v>
      </c>
    </row>
    <row r="461" customFormat="false" ht="15" hidden="false" customHeight="false" outlineLevel="0" collapsed="false">
      <c r="A461" s="0" t="n">
        <v>202406</v>
      </c>
      <c r="B461" s="0" t="n">
        <v>202406</v>
      </c>
      <c r="C461" s="37" t="s">
        <v>149</v>
      </c>
      <c r="D461" s="37" t="s">
        <v>385</v>
      </c>
      <c r="E461" s="0" t="n">
        <v>1</v>
      </c>
      <c r="F461" s="38" t="s">
        <v>70</v>
      </c>
      <c r="G461" s="37" t="s">
        <v>751</v>
      </c>
      <c r="H461" s="0" t="n">
        <v>173762</v>
      </c>
      <c r="I461" s="0" t="n">
        <v>50520</v>
      </c>
      <c r="J461" s="0" t="n">
        <v>-9347</v>
      </c>
    </row>
    <row r="462" customFormat="false" ht="15" hidden="false" customHeight="false" outlineLevel="0" collapsed="false">
      <c r="A462" s="0" t="n">
        <v>202406</v>
      </c>
      <c r="B462" s="0" t="n">
        <v>202406</v>
      </c>
      <c r="C462" s="37" t="s">
        <v>115</v>
      </c>
      <c r="D462" s="37" t="s">
        <v>476</v>
      </c>
      <c r="E462" s="0" t="n">
        <v>1</v>
      </c>
      <c r="F462" s="38" t="s">
        <v>70</v>
      </c>
      <c r="G462" s="37" t="s">
        <v>752</v>
      </c>
      <c r="H462" s="0" t="n">
        <v>1579890</v>
      </c>
      <c r="I462" s="0" t="n">
        <v>548716</v>
      </c>
      <c r="J462" s="0" t="n">
        <v>25213</v>
      </c>
    </row>
    <row r="463" customFormat="false" ht="15" hidden="false" customHeight="false" outlineLevel="0" collapsed="false">
      <c r="A463" s="0" t="n">
        <v>202406</v>
      </c>
      <c r="B463" s="0" t="n">
        <v>202406</v>
      </c>
      <c r="C463" s="37" t="s">
        <v>101</v>
      </c>
      <c r="D463" s="37" t="s">
        <v>425</v>
      </c>
      <c r="E463" s="0" t="n">
        <v>1</v>
      </c>
      <c r="F463" s="38" t="s">
        <v>70</v>
      </c>
      <c r="G463" s="37" t="s">
        <v>753</v>
      </c>
      <c r="H463" s="0" t="n">
        <v>476825</v>
      </c>
      <c r="I463" s="0" t="n">
        <v>111737</v>
      </c>
      <c r="J463" s="0" t="n">
        <v>16246</v>
      </c>
    </row>
    <row r="464" customFormat="false" ht="15" hidden="false" customHeight="false" outlineLevel="0" collapsed="false">
      <c r="A464" s="0" t="n">
        <v>202406</v>
      </c>
      <c r="B464" s="0" t="n">
        <v>202406</v>
      </c>
      <c r="C464" s="37" t="s">
        <v>124</v>
      </c>
      <c r="D464" s="37" t="s">
        <v>243</v>
      </c>
      <c r="E464" s="0" t="n">
        <v>1</v>
      </c>
      <c r="F464" s="38" t="s">
        <v>70</v>
      </c>
      <c r="G464" s="37" t="s">
        <v>754</v>
      </c>
      <c r="H464" s="0" t="n">
        <v>4959941</v>
      </c>
      <c r="I464" s="0" t="n">
        <v>2295954</v>
      </c>
      <c r="J464" s="0" t="n">
        <v>129257</v>
      </c>
    </row>
    <row r="465" customFormat="false" ht="15" hidden="false" customHeight="false" outlineLevel="0" collapsed="false">
      <c r="A465" s="0" t="n">
        <v>202406</v>
      </c>
      <c r="B465" s="0" t="n">
        <v>202406</v>
      </c>
      <c r="C465" s="37" t="s">
        <v>136</v>
      </c>
      <c r="D465" s="37" t="s">
        <v>300</v>
      </c>
      <c r="E465" s="0" t="n">
        <v>1</v>
      </c>
      <c r="F465" s="38" t="s">
        <v>70</v>
      </c>
      <c r="G465" s="37" t="s">
        <v>755</v>
      </c>
      <c r="H465" s="0" t="n">
        <v>857655</v>
      </c>
      <c r="I465" s="0" t="n">
        <v>396636</v>
      </c>
      <c r="J465" s="0" t="n">
        <v>60091</v>
      </c>
    </row>
    <row r="466" customFormat="false" ht="15" hidden="false" customHeight="false" outlineLevel="0" collapsed="false">
      <c r="A466" s="0" t="n">
        <v>202406</v>
      </c>
      <c r="B466" s="0" t="n">
        <v>202406</v>
      </c>
      <c r="C466" s="37" t="s">
        <v>178</v>
      </c>
      <c r="D466" s="37" t="s">
        <v>756</v>
      </c>
      <c r="E466" s="0" t="n">
        <v>1</v>
      </c>
      <c r="F466" s="38" t="s">
        <v>70</v>
      </c>
      <c r="G466" s="37" t="s">
        <v>757</v>
      </c>
      <c r="H466" s="0" t="n">
        <v>98386</v>
      </c>
      <c r="I466" s="0" t="n">
        <v>29369</v>
      </c>
      <c r="J466" s="0" t="n">
        <v>-147</v>
      </c>
    </row>
    <row r="467" customFormat="false" ht="15" hidden="false" customHeight="false" outlineLevel="0" collapsed="false">
      <c r="A467" s="0" t="n">
        <v>202406</v>
      </c>
      <c r="B467" s="0" t="n">
        <v>202406</v>
      </c>
      <c r="C467" s="37" t="s">
        <v>152</v>
      </c>
      <c r="D467" s="37" t="s">
        <v>420</v>
      </c>
      <c r="E467" s="0" t="n">
        <v>1</v>
      </c>
      <c r="F467" s="38" t="s">
        <v>70</v>
      </c>
      <c r="G467" s="37" t="s">
        <v>758</v>
      </c>
      <c r="H467" s="0" t="n">
        <v>279989</v>
      </c>
      <c r="I467" s="0" t="n">
        <v>70397</v>
      </c>
      <c r="J467" s="0" t="n">
        <v>-3562</v>
      </c>
    </row>
    <row r="468" customFormat="false" ht="15" hidden="false" customHeight="false" outlineLevel="0" collapsed="false">
      <c r="A468" s="0" t="n">
        <v>202406</v>
      </c>
      <c r="B468" s="0" t="n">
        <v>202406</v>
      </c>
      <c r="C468" s="37" t="s">
        <v>115</v>
      </c>
      <c r="D468" s="37" t="s">
        <v>626</v>
      </c>
      <c r="E468" s="0" t="n">
        <v>1</v>
      </c>
      <c r="F468" s="38" t="s">
        <v>70</v>
      </c>
      <c r="G468" s="37" t="s">
        <v>759</v>
      </c>
      <c r="H468" s="0" t="n">
        <v>65799</v>
      </c>
      <c r="I468" s="0" t="n">
        <v>45574</v>
      </c>
      <c r="J468" s="0" t="n">
        <v>3320</v>
      </c>
    </row>
    <row r="469" customFormat="false" ht="15" hidden="false" customHeight="false" outlineLevel="0" collapsed="false">
      <c r="A469" s="0" t="n">
        <v>202406</v>
      </c>
      <c r="B469" s="0" t="n">
        <v>202406</v>
      </c>
      <c r="C469" s="37" t="s">
        <v>184</v>
      </c>
      <c r="D469" s="37" t="s">
        <v>425</v>
      </c>
      <c r="E469" s="0" t="n">
        <v>1</v>
      </c>
      <c r="F469" s="38" t="s">
        <v>70</v>
      </c>
      <c r="G469" s="37" t="s">
        <v>760</v>
      </c>
      <c r="H469" s="0" t="n">
        <v>1111893</v>
      </c>
      <c r="I469" s="0" t="n">
        <v>534225</v>
      </c>
      <c r="J469" s="0" t="n">
        <v>44424</v>
      </c>
    </row>
    <row r="470" customFormat="false" ht="15" hidden="false" customHeight="false" outlineLevel="0" collapsed="false">
      <c r="A470" s="0" t="n">
        <v>202406</v>
      </c>
      <c r="B470" s="0" t="n">
        <v>202406</v>
      </c>
      <c r="C470" s="37" t="s">
        <v>95</v>
      </c>
      <c r="D470" s="37" t="s">
        <v>618</v>
      </c>
      <c r="E470" s="0" t="n">
        <v>1</v>
      </c>
      <c r="F470" s="38" t="s">
        <v>70</v>
      </c>
      <c r="G470" s="37" t="s">
        <v>761</v>
      </c>
      <c r="H470" s="0" t="n">
        <v>1068420</v>
      </c>
      <c r="I470" s="0" t="n">
        <v>289688</v>
      </c>
      <c r="J470" s="0" t="n">
        <v>13083</v>
      </c>
    </row>
    <row r="471" customFormat="false" ht="15" hidden="false" customHeight="false" outlineLevel="0" collapsed="false">
      <c r="A471" s="0" t="n">
        <v>202406</v>
      </c>
      <c r="B471" s="0" t="n">
        <v>202406</v>
      </c>
      <c r="C471" s="37" t="s">
        <v>152</v>
      </c>
      <c r="D471" s="37" t="s">
        <v>372</v>
      </c>
      <c r="E471" s="0" t="n">
        <v>1</v>
      </c>
      <c r="F471" s="38" t="s">
        <v>70</v>
      </c>
      <c r="G471" s="37" t="s">
        <v>762</v>
      </c>
      <c r="H471" s="0" t="n">
        <v>713404</v>
      </c>
      <c r="I471" s="0" t="n">
        <v>183873</v>
      </c>
      <c r="J471" s="0" t="n">
        <v>37276</v>
      </c>
    </row>
    <row r="472" customFormat="false" ht="15" hidden="false" customHeight="false" outlineLevel="0" collapsed="false">
      <c r="A472" s="0" t="n">
        <v>202406</v>
      </c>
      <c r="B472" s="0" t="n">
        <v>202406</v>
      </c>
      <c r="C472" s="37" t="s">
        <v>158</v>
      </c>
      <c r="D472" s="37" t="s">
        <v>461</v>
      </c>
      <c r="E472" s="0" t="n">
        <v>1</v>
      </c>
      <c r="F472" s="38" t="s">
        <v>70</v>
      </c>
      <c r="G472" s="37" t="s">
        <v>763</v>
      </c>
      <c r="H472" s="0" t="n">
        <v>3281601</v>
      </c>
      <c r="I472" s="0" t="n">
        <v>855924</v>
      </c>
      <c r="J472" s="0" t="n">
        <v>-4297</v>
      </c>
    </row>
    <row r="473" customFormat="false" ht="15" hidden="false" customHeight="false" outlineLevel="0" collapsed="false">
      <c r="A473" s="0" t="n">
        <v>202406</v>
      </c>
      <c r="B473" s="0" t="n">
        <v>202406</v>
      </c>
      <c r="C473" s="37" t="s">
        <v>106</v>
      </c>
      <c r="D473" s="37" t="s">
        <v>116</v>
      </c>
      <c r="E473" s="0" t="n">
        <v>1</v>
      </c>
      <c r="F473" s="38" t="s">
        <v>70</v>
      </c>
      <c r="G473" s="37" t="s">
        <v>764</v>
      </c>
      <c r="H473" s="0" t="n">
        <v>4155240</v>
      </c>
      <c r="I473" s="0" t="n">
        <v>746455</v>
      </c>
      <c r="J473" s="0" t="n">
        <v>83093</v>
      </c>
    </row>
    <row r="474" customFormat="false" ht="15" hidden="false" customHeight="false" outlineLevel="0" collapsed="false">
      <c r="A474" s="0" t="n">
        <v>202406</v>
      </c>
      <c r="B474" s="0" t="n">
        <v>202406</v>
      </c>
      <c r="C474" s="37" t="s">
        <v>109</v>
      </c>
      <c r="D474" s="37" t="s">
        <v>540</v>
      </c>
      <c r="E474" s="0" t="n">
        <v>1</v>
      </c>
      <c r="F474" s="38" t="s">
        <v>70</v>
      </c>
      <c r="G474" s="37" t="s">
        <v>765</v>
      </c>
      <c r="H474" s="0" t="n">
        <v>1188203</v>
      </c>
      <c r="I474" s="0" t="n">
        <v>174579</v>
      </c>
      <c r="J474" s="0" t="n">
        <v>15153</v>
      </c>
    </row>
    <row r="475" customFormat="false" ht="15" hidden="false" customHeight="false" outlineLevel="0" collapsed="false">
      <c r="A475" s="0" t="n">
        <v>202406</v>
      </c>
      <c r="B475" s="0" t="n">
        <v>202406</v>
      </c>
      <c r="C475" s="37" t="s">
        <v>178</v>
      </c>
      <c r="D475" s="37" t="s">
        <v>364</v>
      </c>
      <c r="E475" s="0" t="n">
        <v>1</v>
      </c>
      <c r="F475" s="38" t="s">
        <v>70</v>
      </c>
      <c r="G475" s="37" t="s">
        <v>766</v>
      </c>
      <c r="H475" s="0" t="n">
        <v>82446</v>
      </c>
      <c r="I475" s="0" t="n">
        <v>15029</v>
      </c>
      <c r="J475" s="0" t="n">
        <v>-1137</v>
      </c>
    </row>
    <row r="476" customFormat="false" ht="15" hidden="false" customHeight="false" outlineLevel="0" collapsed="false">
      <c r="A476" s="0" t="n">
        <v>202406</v>
      </c>
      <c r="B476" s="0" t="n">
        <v>202406</v>
      </c>
      <c r="C476" s="37" t="s">
        <v>184</v>
      </c>
      <c r="D476" s="37" t="s">
        <v>571</v>
      </c>
      <c r="E476" s="0" t="n">
        <v>1</v>
      </c>
      <c r="F476" s="38" t="s">
        <v>70</v>
      </c>
      <c r="G476" s="37" t="s">
        <v>767</v>
      </c>
      <c r="H476" s="0" t="n">
        <v>2271271</v>
      </c>
      <c r="I476" s="0" t="n">
        <v>479273</v>
      </c>
      <c r="J476" s="0" t="n">
        <v>-24876</v>
      </c>
    </row>
    <row r="477" customFormat="false" ht="15" hidden="false" customHeight="false" outlineLevel="0" collapsed="false">
      <c r="A477" s="0" t="n">
        <v>202406</v>
      </c>
      <c r="B477" s="0" t="n">
        <v>202406</v>
      </c>
      <c r="C477" s="37" t="s">
        <v>136</v>
      </c>
      <c r="D477" s="37" t="s">
        <v>509</v>
      </c>
      <c r="E477" s="0" t="n">
        <v>1</v>
      </c>
      <c r="F477" s="38" t="s">
        <v>70</v>
      </c>
      <c r="G477" s="37" t="s">
        <v>768</v>
      </c>
      <c r="H477" s="0" t="n">
        <v>2284333</v>
      </c>
      <c r="I477" s="0" t="n">
        <v>321284</v>
      </c>
      <c r="J477" s="0" t="n">
        <v>26085</v>
      </c>
    </row>
    <row r="478" customFormat="false" ht="15" hidden="false" customHeight="false" outlineLevel="0" collapsed="false">
      <c r="A478" s="0" t="n">
        <v>202406</v>
      </c>
      <c r="B478" s="0" t="n">
        <v>202406</v>
      </c>
      <c r="C478" s="37" t="s">
        <v>136</v>
      </c>
      <c r="D478" s="37" t="s">
        <v>258</v>
      </c>
      <c r="E478" s="0" t="n">
        <v>1</v>
      </c>
      <c r="F478" s="38" t="s">
        <v>70</v>
      </c>
      <c r="G478" s="37" t="s">
        <v>769</v>
      </c>
      <c r="H478" s="0" t="n">
        <v>1486542</v>
      </c>
      <c r="I478" s="0" t="n">
        <v>297339</v>
      </c>
      <c r="J478" s="0" t="n">
        <v>82696</v>
      </c>
    </row>
    <row r="479" customFormat="false" ht="15" hidden="false" customHeight="false" outlineLevel="0" collapsed="false">
      <c r="A479" s="0" t="n">
        <v>202406</v>
      </c>
      <c r="B479" s="0" t="n">
        <v>202406</v>
      </c>
      <c r="C479" s="37" t="s">
        <v>115</v>
      </c>
      <c r="D479" s="37" t="s">
        <v>288</v>
      </c>
      <c r="E479" s="0" t="n">
        <v>1</v>
      </c>
      <c r="F479" s="38" t="s">
        <v>70</v>
      </c>
      <c r="G479" s="37" t="s">
        <v>770</v>
      </c>
      <c r="H479" s="0" t="n">
        <v>3248683</v>
      </c>
      <c r="I479" s="0" t="n">
        <v>1183314</v>
      </c>
      <c r="J479" s="0" t="n">
        <v>163211</v>
      </c>
    </row>
    <row r="480" customFormat="false" ht="15" hidden="false" customHeight="false" outlineLevel="0" collapsed="false">
      <c r="A480" s="0" t="n">
        <v>202406</v>
      </c>
      <c r="B480" s="0" t="n">
        <v>202406</v>
      </c>
      <c r="C480" s="37" t="s">
        <v>109</v>
      </c>
      <c r="D480" s="37" t="s">
        <v>412</v>
      </c>
      <c r="E480" s="0" t="n">
        <v>1</v>
      </c>
      <c r="F480" s="38" t="s">
        <v>70</v>
      </c>
      <c r="G480" s="37" t="s">
        <v>771</v>
      </c>
      <c r="H480" s="0" t="n">
        <v>294972</v>
      </c>
      <c r="I480" s="0" t="n">
        <v>56675</v>
      </c>
      <c r="J480" s="0" t="n">
        <v>-5246</v>
      </c>
    </row>
    <row r="481" customFormat="false" ht="15" hidden="false" customHeight="false" outlineLevel="0" collapsed="false">
      <c r="A481" s="0" t="n">
        <v>202406</v>
      </c>
      <c r="B481" s="0" t="n">
        <v>202406</v>
      </c>
      <c r="C481" s="37" t="s">
        <v>98</v>
      </c>
      <c r="D481" s="37" t="s">
        <v>233</v>
      </c>
      <c r="E481" s="0" t="n">
        <v>1</v>
      </c>
      <c r="F481" s="38" t="s">
        <v>70</v>
      </c>
      <c r="G481" s="37" t="s">
        <v>772</v>
      </c>
      <c r="H481" s="0" t="n">
        <v>11719645</v>
      </c>
      <c r="I481" s="0" t="n">
        <v>2638872</v>
      </c>
      <c r="J481" s="0" t="n">
        <v>-609708</v>
      </c>
    </row>
    <row r="482" customFormat="false" ht="15" hidden="false" customHeight="false" outlineLevel="0" collapsed="false">
      <c r="A482" s="0" t="n">
        <v>202406</v>
      </c>
      <c r="B482" s="0" t="n">
        <v>202406</v>
      </c>
      <c r="C482" s="37" t="s">
        <v>178</v>
      </c>
      <c r="D482" s="37" t="s">
        <v>294</v>
      </c>
      <c r="E482" s="0" t="n">
        <v>1</v>
      </c>
      <c r="F482" s="38" t="s">
        <v>70</v>
      </c>
      <c r="G482" s="37" t="s">
        <v>773</v>
      </c>
      <c r="H482" s="0" t="n">
        <v>340283</v>
      </c>
      <c r="I482" s="0" t="n">
        <v>117846</v>
      </c>
      <c r="J482" s="0" t="n">
        <v>18066</v>
      </c>
    </row>
    <row r="483" customFormat="false" ht="15" hidden="false" customHeight="false" outlineLevel="0" collapsed="false">
      <c r="A483" s="0" t="n">
        <v>202406</v>
      </c>
      <c r="B483" s="0" t="n">
        <v>202406</v>
      </c>
      <c r="C483" s="37" t="s">
        <v>149</v>
      </c>
      <c r="D483" s="37" t="s">
        <v>130</v>
      </c>
      <c r="E483" s="0" t="n">
        <v>1</v>
      </c>
      <c r="F483" s="38" t="s">
        <v>70</v>
      </c>
      <c r="G483" s="37" t="s">
        <v>774</v>
      </c>
      <c r="H483" s="0" t="n">
        <v>2628408</v>
      </c>
      <c r="I483" s="0" t="n">
        <v>650909</v>
      </c>
      <c r="J483" s="0" t="n">
        <v>45810</v>
      </c>
    </row>
    <row r="484" customFormat="false" ht="15" hidden="false" customHeight="false" outlineLevel="0" collapsed="false">
      <c r="A484" s="0" t="n">
        <v>202406</v>
      </c>
      <c r="B484" s="0" t="n">
        <v>202406</v>
      </c>
      <c r="C484" s="37" t="s">
        <v>109</v>
      </c>
      <c r="D484" s="37" t="s">
        <v>139</v>
      </c>
      <c r="E484" s="0" t="n">
        <v>1</v>
      </c>
      <c r="F484" s="38" t="s">
        <v>70</v>
      </c>
      <c r="G484" s="37" t="s">
        <v>775</v>
      </c>
      <c r="H484" s="0" t="n">
        <v>171706</v>
      </c>
      <c r="I484" s="0" t="n">
        <v>54164</v>
      </c>
      <c r="J484" s="0" t="n">
        <v>10515</v>
      </c>
    </row>
    <row r="485" customFormat="false" ht="15" hidden="false" customHeight="false" outlineLevel="0" collapsed="false">
      <c r="A485" s="0" t="n">
        <v>202406</v>
      </c>
      <c r="B485" s="0" t="n">
        <v>202406</v>
      </c>
      <c r="C485" s="37" t="s">
        <v>106</v>
      </c>
      <c r="D485" s="37" t="s">
        <v>776</v>
      </c>
      <c r="E485" s="0" t="n">
        <v>1</v>
      </c>
      <c r="F485" s="38" t="s">
        <v>70</v>
      </c>
      <c r="G485" s="37" t="s">
        <v>777</v>
      </c>
      <c r="H485" s="0" t="n">
        <v>380356</v>
      </c>
      <c r="I485" s="0" t="n">
        <v>100893</v>
      </c>
      <c r="J485" s="0" t="n">
        <v>-814</v>
      </c>
    </row>
    <row r="486" customFormat="false" ht="15" hidden="false" customHeight="false" outlineLevel="0" collapsed="false">
      <c r="A486" s="0" t="n">
        <v>202406</v>
      </c>
      <c r="B486" s="0" t="n">
        <v>202406</v>
      </c>
      <c r="C486" s="37" t="s">
        <v>109</v>
      </c>
      <c r="D486" s="37" t="s">
        <v>396</v>
      </c>
      <c r="E486" s="0" t="n">
        <v>1</v>
      </c>
      <c r="F486" s="38" t="s">
        <v>70</v>
      </c>
      <c r="G486" s="37" t="s">
        <v>778</v>
      </c>
      <c r="H486" s="0" t="n">
        <v>7223546</v>
      </c>
      <c r="I486" s="0" t="n">
        <v>1542785</v>
      </c>
      <c r="J486" s="0" t="n">
        <v>177453</v>
      </c>
    </row>
    <row r="487" customFormat="false" ht="15" hidden="false" customHeight="false" outlineLevel="0" collapsed="false">
      <c r="A487" s="0" t="n">
        <v>202406</v>
      </c>
      <c r="B487" s="0" t="n">
        <v>202406</v>
      </c>
      <c r="C487" s="37" t="s">
        <v>106</v>
      </c>
      <c r="D487" s="37" t="s">
        <v>189</v>
      </c>
      <c r="E487" s="0" t="n">
        <v>1</v>
      </c>
      <c r="F487" s="38" t="s">
        <v>70</v>
      </c>
      <c r="G487" s="37" t="s">
        <v>779</v>
      </c>
      <c r="H487" s="0" t="n">
        <v>961704</v>
      </c>
      <c r="I487" s="0" t="n">
        <v>362965</v>
      </c>
      <c r="J487" s="0" t="n">
        <v>59750</v>
      </c>
    </row>
    <row r="488" customFormat="false" ht="15" hidden="false" customHeight="false" outlineLevel="0" collapsed="false">
      <c r="A488" s="0" t="n">
        <v>202406</v>
      </c>
      <c r="B488" s="0" t="n">
        <v>202406</v>
      </c>
      <c r="C488" s="37" t="s">
        <v>152</v>
      </c>
      <c r="D488" s="37" t="s">
        <v>320</v>
      </c>
      <c r="E488" s="0" t="n">
        <v>1</v>
      </c>
      <c r="F488" s="38" t="s">
        <v>70</v>
      </c>
      <c r="G488" s="37" t="s">
        <v>780</v>
      </c>
      <c r="H488" s="0" t="n">
        <v>3225509</v>
      </c>
      <c r="I488" s="0" t="n">
        <v>434737</v>
      </c>
      <c r="J488" s="0" t="n">
        <v>15326</v>
      </c>
    </row>
    <row r="489" customFormat="false" ht="15" hidden="false" customHeight="false" outlineLevel="0" collapsed="false">
      <c r="A489" s="0" t="n">
        <v>202406</v>
      </c>
      <c r="B489" s="0" t="n">
        <v>202406</v>
      </c>
      <c r="C489" s="37" t="s">
        <v>95</v>
      </c>
      <c r="D489" s="37" t="s">
        <v>693</v>
      </c>
      <c r="E489" s="0" t="n">
        <v>1</v>
      </c>
      <c r="F489" s="38" t="s">
        <v>70</v>
      </c>
      <c r="G489" s="37" t="s">
        <v>781</v>
      </c>
      <c r="H489" s="0" t="n">
        <v>1532803</v>
      </c>
      <c r="I489" s="0" t="n">
        <v>289515</v>
      </c>
      <c r="J489" s="0" t="n">
        <v>10825</v>
      </c>
    </row>
    <row r="490" customFormat="false" ht="15" hidden="false" customHeight="false" outlineLevel="0" collapsed="false">
      <c r="A490" s="0" t="n">
        <v>202406</v>
      </c>
      <c r="B490" s="0" t="n">
        <v>202406</v>
      </c>
      <c r="C490" s="37" t="s">
        <v>98</v>
      </c>
      <c r="D490" s="37" t="s">
        <v>369</v>
      </c>
      <c r="E490" s="0" t="n">
        <v>1</v>
      </c>
      <c r="F490" s="38" t="s">
        <v>70</v>
      </c>
      <c r="G490" s="37" t="s">
        <v>782</v>
      </c>
      <c r="H490" s="0" t="n">
        <v>1137812</v>
      </c>
      <c r="I490" s="0" t="n">
        <v>345356</v>
      </c>
      <c r="J490" s="0" t="n">
        <v>28501</v>
      </c>
    </row>
    <row r="491" customFormat="false" ht="15" hidden="false" customHeight="false" outlineLevel="0" collapsed="false">
      <c r="A491" s="0" t="n">
        <v>202406</v>
      </c>
      <c r="B491" s="0" t="n">
        <v>202406</v>
      </c>
      <c r="C491" s="37" t="s">
        <v>136</v>
      </c>
      <c r="D491" s="37" t="s">
        <v>719</v>
      </c>
      <c r="E491" s="0" t="n">
        <v>1</v>
      </c>
      <c r="F491" s="38" t="s">
        <v>70</v>
      </c>
      <c r="G491" s="37" t="s">
        <v>783</v>
      </c>
      <c r="H491" s="0" t="n">
        <v>6830101</v>
      </c>
      <c r="I491" s="0" t="n">
        <v>1053239</v>
      </c>
      <c r="J491" s="0" t="n">
        <v>141416</v>
      </c>
    </row>
    <row r="492" customFormat="false" ht="15" hidden="false" customHeight="false" outlineLevel="0" collapsed="false">
      <c r="A492" s="0" t="n">
        <v>202406</v>
      </c>
      <c r="B492" s="0" t="n">
        <v>202406</v>
      </c>
      <c r="C492" s="37" t="s">
        <v>101</v>
      </c>
      <c r="D492" s="37" t="s">
        <v>247</v>
      </c>
      <c r="E492" s="0" t="n">
        <v>1</v>
      </c>
      <c r="F492" s="38" t="s">
        <v>70</v>
      </c>
      <c r="G492" s="37" t="s">
        <v>784</v>
      </c>
      <c r="H492" s="0" t="n">
        <v>885536</v>
      </c>
      <c r="I492" s="0" t="n">
        <v>505268</v>
      </c>
      <c r="J492" s="0" t="n">
        <v>39697</v>
      </c>
    </row>
    <row r="493" customFormat="false" ht="15" hidden="false" customHeight="false" outlineLevel="0" collapsed="false">
      <c r="A493" s="0" t="n">
        <v>202406</v>
      </c>
      <c r="B493" s="0" t="n">
        <v>202406</v>
      </c>
      <c r="C493" s="37" t="s">
        <v>184</v>
      </c>
      <c r="D493" s="37" t="s">
        <v>367</v>
      </c>
      <c r="E493" s="0" t="n">
        <v>1</v>
      </c>
      <c r="F493" s="38" t="s">
        <v>70</v>
      </c>
      <c r="G493" s="37" t="s">
        <v>785</v>
      </c>
      <c r="H493" s="0" t="n">
        <v>143660</v>
      </c>
      <c r="I493" s="0" t="n">
        <v>94877</v>
      </c>
      <c r="J493" s="0" t="n">
        <v>16831</v>
      </c>
    </row>
    <row r="494" customFormat="false" ht="15" hidden="false" customHeight="false" outlineLevel="0" collapsed="false">
      <c r="A494" s="0" t="n">
        <v>202406</v>
      </c>
      <c r="B494" s="0" t="n">
        <v>202406</v>
      </c>
      <c r="C494" s="37" t="s">
        <v>98</v>
      </c>
      <c r="D494" s="37" t="s">
        <v>376</v>
      </c>
      <c r="E494" s="0" t="n">
        <v>1</v>
      </c>
      <c r="F494" s="38" t="s">
        <v>70</v>
      </c>
      <c r="G494" s="37" t="s">
        <v>786</v>
      </c>
      <c r="H494" s="0" t="n">
        <v>407927</v>
      </c>
      <c r="I494" s="0" t="n">
        <v>123178</v>
      </c>
      <c r="J494" s="0" t="n">
        <v>4164</v>
      </c>
    </row>
    <row r="495" customFormat="false" ht="15" hidden="false" customHeight="false" outlineLevel="0" collapsed="false">
      <c r="A495" s="0" t="n">
        <v>202406</v>
      </c>
      <c r="B495" s="0" t="n">
        <v>202406</v>
      </c>
      <c r="C495" s="37" t="s">
        <v>158</v>
      </c>
      <c r="D495" s="37" t="s">
        <v>96</v>
      </c>
      <c r="E495" s="0" t="n">
        <v>1</v>
      </c>
      <c r="F495" s="38" t="s">
        <v>70</v>
      </c>
      <c r="G495" s="37" t="s">
        <v>787</v>
      </c>
      <c r="H495" s="0" t="n">
        <v>2047904</v>
      </c>
      <c r="I495" s="0" t="n">
        <v>779328</v>
      </c>
      <c r="J495" s="0" t="n">
        <v>-41179</v>
      </c>
    </row>
    <row r="496" customFormat="false" ht="15" hidden="false" customHeight="false" outlineLevel="0" collapsed="false">
      <c r="A496" s="0" t="n">
        <v>202406</v>
      </c>
      <c r="B496" s="0" t="n">
        <v>202406</v>
      </c>
      <c r="C496" s="37" t="s">
        <v>115</v>
      </c>
      <c r="D496" s="37" t="s">
        <v>241</v>
      </c>
      <c r="E496" s="0" t="n">
        <v>1</v>
      </c>
      <c r="F496" s="38" t="s">
        <v>70</v>
      </c>
      <c r="G496" s="37" t="s">
        <v>788</v>
      </c>
      <c r="H496" s="0" t="n">
        <v>2169447</v>
      </c>
      <c r="I496" s="0" t="n">
        <v>977712</v>
      </c>
      <c r="J496" s="0" t="n">
        <v>271508</v>
      </c>
    </row>
    <row r="497" customFormat="false" ht="15" hidden="false" customHeight="false" outlineLevel="0" collapsed="false">
      <c r="A497" s="0" t="n">
        <v>202406</v>
      </c>
      <c r="B497" s="0" t="n">
        <v>202406</v>
      </c>
      <c r="C497" s="37" t="s">
        <v>101</v>
      </c>
      <c r="D497" s="37" t="s">
        <v>482</v>
      </c>
      <c r="E497" s="0" t="n">
        <v>1</v>
      </c>
      <c r="F497" s="38" t="s">
        <v>70</v>
      </c>
      <c r="G497" s="37" t="s">
        <v>789</v>
      </c>
      <c r="H497" s="0" t="n">
        <v>196079</v>
      </c>
      <c r="I497" s="0" t="n">
        <v>51059</v>
      </c>
      <c r="J497" s="0" t="n">
        <v>998</v>
      </c>
    </row>
    <row r="498" customFormat="false" ht="15" hidden="false" customHeight="false" outlineLevel="0" collapsed="false">
      <c r="A498" s="0" t="n">
        <v>202406</v>
      </c>
      <c r="B498" s="0" t="n">
        <v>202406</v>
      </c>
      <c r="C498" s="37" t="s">
        <v>136</v>
      </c>
      <c r="D498" s="37" t="s">
        <v>120</v>
      </c>
      <c r="E498" s="0" t="n">
        <v>1</v>
      </c>
      <c r="F498" s="38" t="s">
        <v>70</v>
      </c>
      <c r="G498" s="37" t="s">
        <v>790</v>
      </c>
      <c r="H498" s="0" t="n">
        <v>539870</v>
      </c>
      <c r="I498" s="0" t="n">
        <v>238710</v>
      </c>
      <c r="J498" s="0" t="n">
        <v>5528</v>
      </c>
    </row>
    <row r="499" customFormat="false" ht="15" hidden="false" customHeight="false" outlineLevel="0" collapsed="false">
      <c r="A499" s="0" t="n">
        <v>202406</v>
      </c>
      <c r="B499" s="0" t="n">
        <v>202406</v>
      </c>
      <c r="C499" s="37" t="s">
        <v>98</v>
      </c>
      <c r="D499" s="37" t="s">
        <v>447</v>
      </c>
      <c r="E499" s="0" t="n">
        <v>1</v>
      </c>
      <c r="F499" s="38" t="s">
        <v>70</v>
      </c>
      <c r="G499" s="37" t="s">
        <v>791</v>
      </c>
      <c r="H499" s="0" t="n">
        <v>624098</v>
      </c>
      <c r="I499" s="0" t="n">
        <v>134177</v>
      </c>
      <c r="J499" s="0" t="n">
        <v>9851</v>
      </c>
    </row>
    <row r="500" customFormat="false" ht="15" hidden="false" customHeight="false" outlineLevel="0" collapsed="false">
      <c r="A500" s="0" t="n">
        <v>202406</v>
      </c>
      <c r="B500" s="0" t="n">
        <v>202406</v>
      </c>
      <c r="C500" s="37" t="s">
        <v>136</v>
      </c>
      <c r="D500" s="37" t="s">
        <v>391</v>
      </c>
      <c r="E500" s="0" t="n">
        <v>1</v>
      </c>
      <c r="F500" s="38" t="s">
        <v>70</v>
      </c>
      <c r="G500" s="37" t="s">
        <v>792</v>
      </c>
      <c r="H500" s="0" t="n">
        <v>781029</v>
      </c>
      <c r="I500" s="0" t="n">
        <v>117737</v>
      </c>
      <c r="J500" s="0" t="n">
        <v>10210</v>
      </c>
    </row>
    <row r="501" customFormat="false" ht="15" hidden="false" customHeight="false" outlineLevel="0" collapsed="false">
      <c r="A501" s="0" t="n">
        <v>202406</v>
      </c>
      <c r="B501" s="0" t="n">
        <v>202406</v>
      </c>
      <c r="C501" s="37" t="s">
        <v>106</v>
      </c>
      <c r="D501" s="37" t="s">
        <v>467</v>
      </c>
      <c r="E501" s="0" t="n">
        <v>1</v>
      </c>
      <c r="F501" s="38" t="s">
        <v>70</v>
      </c>
      <c r="G501" s="37" t="s">
        <v>793</v>
      </c>
      <c r="H501" s="0" t="n">
        <v>256111</v>
      </c>
      <c r="I501" s="0" t="n">
        <v>71764</v>
      </c>
      <c r="J501" s="0" t="n">
        <v>2966</v>
      </c>
    </row>
    <row r="502" customFormat="false" ht="15" hidden="false" customHeight="false" outlineLevel="0" collapsed="false">
      <c r="A502" s="0" t="n">
        <v>202406</v>
      </c>
      <c r="B502" s="0" t="n">
        <v>202406</v>
      </c>
      <c r="C502" s="37" t="s">
        <v>95</v>
      </c>
      <c r="D502" s="37" t="s">
        <v>147</v>
      </c>
      <c r="E502" s="0" t="n">
        <v>1</v>
      </c>
      <c r="F502" s="38" t="s">
        <v>70</v>
      </c>
      <c r="G502" s="37" t="s">
        <v>794</v>
      </c>
      <c r="H502" s="0" t="n">
        <v>650971</v>
      </c>
      <c r="I502" s="0" t="n">
        <v>287587</v>
      </c>
      <c r="J502" s="0" t="n">
        <v>22506</v>
      </c>
    </row>
    <row r="503" customFormat="false" ht="15" hidden="false" customHeight="false" outlineLevel="0" collapsed="false">
      <c r="A503" s="0" t="n">
        <v>202406</v>
      </c>
      <c r="B503" s="0" t="n">
        <v>202406</v>
      </c>
      <c r="C503" s="37" t="s">
        <v>184</v>
      </c>
      <c r="D503" s="37" t="s">
        <v>603</v>
      </c>
      <c r="E503" s="0" t="n">
        <v>1</v>
      </c>
      <c r="F503" s="38" t="s">
        <v>70</v>
      </c>
      <c r="G503" s="37" t="s">
        <v>795</v>
      </c>
      <c r="H503" s="0" t="n">
        <v>575130</v>
      </c>
      <c r="I503" s="0" t="n">
        <v>226151</v>
      </c>
      <c r="J503" s="0" t="n">
        <v>17193</v>
      </c>
    </row>
    <row r="504" customFormat="false" ht="15" hidden="false" customHeight="false" outlineLevel="0" collapsed="false">
      <c r="A504" s="0" t="n">
        <v>202406</v>
      </c>
      <c r="B504" s="0" t="n">
        <v>202406</v>
      </c>
      <c r="C504" s="37" t="s">
        <v>149</v>
      </c>
      <c r="D504" s="37" t="s">
        <v>318</v>
      </c>
      <c r="E504" s="0" t="n">
        <v>1</v>
      </c>
      <c r="F504" s="38" t="s">
        <v>70</v>
      </c>
      <c r="G504" s="37" t="s">
        <v>796</v>
      </c>
      <c r="H504" s="0" t="n">
        <v>2989818</v>
      </c>
      <c r="I504" s="0" t="n">
        <v>943894</v>
      </c>
      <c r="J504" s="0" t="n">
        <v>92013</v>
      </c>
    </row>
    <row r="505" customFormat="false" ht="15" hidden="false" customHeight="false" outlineLevel="0" collapsed="false">
      <c r="A505" s="0" t="n">
        <v>202406</v>
      </c>
      <c r="B505" s="0" t="n">
        <v>202406</v>
      </c>
      <c r="C505" s="37" t="s">
        <v>115</v>
      </c>
      <c r="D505" s="37" t="s">
        <v>191</v>
      </c>
      <c r="E505" s="0" t="n">
        <v>1</v>
      </c>
      <c r="F505" s="38" t="s">
        <v>70</v>
      </c>
      <c r="G505" s="37" t="s">
        <v>797</v>
      </c>
      <c r="H505" s="0" t="n">
        <v>3909791</v>
      </c>
      <c r="I505" s="0" t="n">
        <v>765818</v>
      </c>
      <c r="J505" s="0" t="n">
        <v>-119275</v>
      </c>
    </row>
    <row r="506" customFormat="false" ht="15" hidden="false" customHeight="false" outlineLevel="0" collapsed="false">
      <c r="A506" s="0" t="n">
        <v>202406</v>
      </c>
      <c r="B506" s="0" t="n">
        <v>202406</v>
      </c>
      <c r="C506" s="37" t="s">
        <v>101</v>
      </c>
      <c r="D506" s="37" t="s">
        <v>519</v>
      </c>
      <c r="E506" s="0" t="n">
        <v>1</v>
      </c>
      <c r="F506" s="38" t="s">
        <v>70</v>
      </c>
      <c r="G506" s="37" t="s">
        <v>798</v>
      </c>
      <c r="H506" s="0" t="n">
        <v>1044759</v>
      </c>
      <c r="I506" s="0" t="n">
        <v>168065</v>
      </c>
      <c r="J506" s="0" t="n">
        <v>45056</v>
      </c>
    </row>
    <row r="507" customFormat="false" ht="15" hidden="false" customHeight="false" outlineLevel="0" collapsed="false">
      <c r="A507" s="0" t="n">
        <v>202406</v>
      </c>
      <c r="B507" s="0" t="n">
        <v>202406</v>
      </c>
      <c r="C507" s="37" t="s">
        <v>101</v>
      </c>
      <c r="D507" s="37" t="s">
        <v>99</v>
      </c>
      <c r="E507" s="0" t="n">
        <v>1</v>
      </c>
      <c r="F507" s="38" t="s">
        <v>70</v>
      </c>
      <c r="G507" s="37" t="s">
        <v>799</v>
      </c>
      <c r="H507" s="0" t="n">
        <v>826048</v>
      </c>
      <c r="I507" s="0" t="n">
        <v>335858</v>
      </c>
      <c r="J507" s="0" t="n">
        <v>21922</v>
      </c>
    </row>
    <row r="508" customFormat="false" ht="15" hidden="false" customHeight="false" outlineLevel="0" collapsed="false">
      <c r="A508" s="0" t="n">
        <v>202406</v>
      </c>
      <c r="B508" s="0" t="n">
        <v>202406</v>
      </c>
      <c r="C508" s="37" t="s">
        <v>197</v>
      </c>
      <c r="D508" s="37" t="s">
        <v>623</v>
      </c>
      <c r="E508" s="0" t="n">
        <v>1</v>
      </c>
      <c r="F508" s="38" t="s">
        <v>70</v>
      </c>
      <c r="G508" s="37" t="s">
        <v>800</v>
      </c>
      <c r="H508" s="0" t="n">
        <v>1483956</v>
      </c>
      <c r="I508" s="0" t="n">
        <v>1124577</v>
      </c>
      <c r="J508" s="0" t="n">
        <v>155262</v>
      </c>
    </row>
    <row r="509" customFormat="false" ht="15" hidden="false" customHeight="false" outlineLevel="0" collapsed="false">
      <c r="A509" s="0" t="n">
        <v>202406</v>
      </c>
      <c r="B509" s="0" t="n">
        <v>202406</v>
      </c>
      <c r="C509" s="37" t="s">
        <v>115</v>
      </c>
      <c r="D509" s="37" t="s">
        <v>102</v>
      </c>
      <c r="E509" s="0" t="n">
        <v>1</v>
      </c>
      <c r="F509" s="38" t="s">
        <v>70</v>
      </c>
      <c r="G509" s="37" t="s">
        <v>801</v>
      </c>
      <c r="H509" s="0" t="n">
        <v>468439</v>
      </c>
      <c r="I509" s="0" t="n">
        <v>166555</v>
      </c>
      <c r="J509" s="0" t="n">
        <v>-9629</v>
      </c>
    </row>
    <row r="510" customFormat="false" ht="15" hidden="false" customHeight="false" outlineLevel="0" collapsed="false">
      <c r="A510" s="0" t="n">
        <v>202406</v>
      </c>
      <c r="B510" s="0" t="n">
        <v>202406</v>
      </c>
      <c r="C510" s="37" t="s">
        <v>136</v>
      </c>
      <c r="D510" s="37" t="s">
        <v>719</v>
      </c>
      <c r="E510" s="0" t="n">
        <v>1</v>
      </c>
      <c r="F510" s="38" t="s">
        <v>70</v>
      </c>
      <c r="G510" s="37" t="s">
        <v>802</v>
      </c>
      <c r="H510" s="0" t="n">
        <v>271968</v>
      </c>
      <c r="I510" s="0" t="n">
        <v>49029</v>
      </c>
      <c r="J510" s="0" t="n">
        <v>1613</v>
      </c>
    </row>
    <row r="511" customFormat="false" ht="15" hidden="false" customHeight="false" outlineLevel="0" collapsed="false">
      <c r="A511" s="0" t="n">
        <v>202406</v>
      </c>
      <c r="B511" s="0" t="n">
        <v>202406</v>
      </c>
      <c r="C511" s="37" t="s">
        <v>106</v>
      </c>
      <c r="D511" s="37" t="s">
        <v>369</v>
      </c>
      <c r="E511" s="0" t="n">
        <v>1</v>
      </c>
      <c r="F511" s="38" t="s">
        <v>70</v>
      </c>
      <c r="G511" s="37" t="s">
        <v>803</v>
      </c>
      <c r="H511" s="0" t="n">
        <v>432327</v>
      </c>
      <c r="I511" s="0" t="n">
        <v>114725</v>
      </c>
      <c r="J511" s="0" t="n">
        <v>1465</v>
      </c>
    </row>
    <row r="512" customFormat="false" ht="15" hidden="false" customHeight="false" outlineLevel="0" collapsed="false">
      <c r="A512" s="0" t="n">
        <v>202406</v>
      </c>
      <c r="B512" s="0" t="n">
        <v>202406</v>
      </c>
      <c r="C512" s="37" t="s">
        <v>106</v>
      </c>
      <c r="D512" s="37" t="s">
        <v>756</v>
      </c>
      <c r="E512" s="0" t="n">
        <v>1</v>
      </c>
      <c r="F512" s="38" t="s">
        <v>70</v>
      </c>
      <c r="G512" s="37" t="s">
        <v>804</v>
      </c>
      <c r="H512" s="0" t="n">
        <v>860284</v>
      </c>
      <c r="I512" s="0" t="n">
        <v>167904</v>
      </c>
      <c r="J512" s="0" t="n">
        <v>38110</v>
      </c>
    </row>
    <row r="513" customFormat="false" ht="15" hidden="false" customHeight="false" outlineLevel="0" collapsed="false">
      <c r="A513" s="0" t="n">
        <v>202406</v>
      </c>
      <c r="B513" s="0" t="n">
        <v>202406</v>
      </c>
      <c r="C513" s="37" t="s">
        <v>101</v>
      </c>
      <c r="D513" s="37" t="s">
        <v>165</v>
      </c>
      <c r="E513" s="0" t="n">
        <v>1</v>
      </c>
      <c r="F513" s="38" t="s">
        <v>70</v>
      </c>
      <c r="G513" s="37" t="s">
        <v>805</v>
      </c>
      <c r="H513" s="0" t="n">
        <v>281422</v>
      </c>
      <c r="I513" s="0" t="n">
        <v>112335</v>
      </c>
      <c r="J513" s="0" t="n">
        <v>2406</v>
      </c>
    </row>
    <row r="514" customFormat="false" ht="15" hidden="false" customHeight="false" outlineLevel="0" collapsed="false">
      <c r="A514" s="0" t="n">
        <v>202406</v>
      </c>
      <c r="B514" s="0" t="n">
        <v>202406</v>
      </c>
      <c r="C514" s="37" t="s">
        <v>149</v>
      </c>
      <c r="D514" s="37" t="s">
        <v>806</v>
      </c>
      <c r="E514" s="0" t="n">
        <v>1</v>
      </c>
      <c r="F514" s="38" t="s">
        <v>70</v>
      </c>
      <c r="G514" s="37" t="s">
        <v>807</v>
      </c>
      <c r="H514" s="0" t="n">
        <v>1476405</v>
      </c>
      <c r="I514" s="0" t="n">
        <v>255202</v>
      </c>
      <c r="J514" s="0" t="n">
        <v>39763</v>
      </c>
    </row>
    <row r="515" customFormat="false" ht="15" hidden="false" customHeight="false" outlineLevel="0" collapsed="false">
      <c r="A515" s="0" t="n">
        <v>202406</v>
      </c>
      <c r="B515" s="0" t="n">
        <v>202406</v>
      </c>
      <c r="C515" s="37" t="s">
        <v>101</v>
      </c>
      <c r="D515" s="37" t="s">
        <v>412</v>
      </c>
      <c r="E515" s="0" t="n">
        <v>1</v>
      </c>
      <c r="F515" s="38" t="s">
        <v>70</v>
      </c>
      <c r="G515" s="37" t="s">
        <v>808</v>
      </c>
      <c r="H515" s="0" t="n">
        <v>2699907</v>
      </c>
      <c r="I515" s="0" t="n">
        <v>1300636</v>
      </c>
      <c r="J515" s="0" t="n">
        <v>19455</v>
      </c>
    </row>
    <row r="516" customFormat="false" ht="15" hidden="false" customHeight="false" outlineLevel="0" collapsed="false">
      <c r="A516" s="0" t="n">
        <v>202406</v>
      </c>
      <c r="B516" s="0" t="n">
        <v>202406</v>
      </c>
      <c r="C516" s="37" t="s">
        <v>115</v>
      </c>
      <c r="D516" s="37" t="s">
        <v>493</v>
      </c>
      <c r="E516" s="0" t="n">
        <v>1</v>
      </c>
      <c r="F516" s="38" t="s">
        <v>70</v>
      </c>
      <c r="G516" s="37" t="s">
        <v>809</v>
      </c>
      <c r="H516" s="0" t="n">
        <v>166422</v>
      </c>
      <c r="I516" s="0" t="n">
        <v>21654</v>
      </c>
      <c r="J516" s="0" t="n">
        <v>752</v>
      </c>
    </row>
    <row r="517" customFormat="false" ht="15" hidden="false" customHeight="false" outlineLevel="0" collapsed="false">
      <c r="A517" s="0" t="n">
        <v>202406</v>
      </c>
      <c r="B517" s="0" t="n">
        <v>202406</v>
      </c>
      <c r="C517" s="37" t="s">
        <v>115</v>
      </c>
      <c r="D517" s="37" t="s">
        <v>493</v>
      </c>
      <c r="E517" s="0" t="n">
        <v>1</v>
      </c>
      <c r="F517" s="38" t="s">
        <v>70</v>
      </c>
      <c r="G517" s="37" t="s">
        <v>810</v>
      </c>
      <c r="H517" s="0" t="n">
        <v>1562538</v>
      </c>
      <c r="I517" s="0" t="n">
        <v>372731</v>
      </c>
      <c r="J517" s="0" t="n">
        <v>20666</v>
      </c>
    </row>
    <row r="518" customFormat="false" ht="15" hidden="false" customHeight="false" outlineLevel="0" collapsed="false">
      <c r="A518" s="0" t="n">
        <v>202406</v>
      </c>
      <c r="B518" s="0" t="n">
        <v>202406</v>
      </c>
      <c r="C518" s="37" t="s">
        <v>184</v>
      </c>
      <c r="D518" s="37" t="s">
        <v>425</v>
      </c>
      <c r="E518" s="0" t="n">
        <v>1</v>
      </c>
      <c r="F518" s="38" t="s">
        <v>70</v>
      </c>
      <c r="G518" s="37" t="s">
        <v>811</v>
      </c>
      <c r="H518" s="0" t="n">
        <v>834954</v>
      </c>
      <c r="I518" s="0" t="n">
        <v>201900</v>
      </c>
      <c r="J518" s="0" t="n">
        <v>42073</v>
      </c>
    </row>
    <row r="519" customFormat="false" ht="15" hidden="false" customHeight="false" outlineLevel="0" collapsed="false">
      <c r="A519" s="0" t="n">
        <v>202406</v>
      </c>
      <c r="B519" s="0" t="n">
        <v>202406</v>
      </c>
      <c r="C519" s="37" t="s">
        <v>149</v>
      </c>
      <c r="D519" s="37" t="s">
        <v>756</v>
      </c>
      <c r="E519" s="0" t="n">
        <v>1</v>
      </c>
      <c r="F519" s="38" t="s">
        <v>70</v>
      </c>
      <c r="G519" s="37" t="s">
        <v>812</v>
      </c>
      <c r="H519" s="0" t="n">
        <v>1687398</v>
      </c>
      <c r="I519" s="0" t="n">
        <v>551794</v>
      </c>
      <c r="J519" s="0" t="n">
        <v>-60137</v>
      </c>
    </row>
    <row r="520" customFormat="false" ht="15" hidden="false" customHeight="false" outlineLevel="0" collapsed="false">
      <c r="A520" s="0" t="n">
        <v>202406</v>
      </c>
      <c r="B520" s="0" t="n">
        <v>202406</v>
      </c>
      <c r="C520" s="37" t="s">
        <v>149</v>
      </c>
      <c r="D520" s="37" t="s">
        <v>616</v>
      </c>
      <c r="E520" s="0" t="n">
        <v>1</v>
      </c>
      <c r="F520" s="38" t="s">
        <v>70</v>
      </c>
      <c r="G520" s="37" t="s">
        <v>813</v>
      </c>
      <c r="H520" s="0" t="n">
        <v>933176</v>
      </c>
      <c r="I520" s="0" t="n">
        <v>342756</v>
      </c>
      <c r="J520" s="0" t="n">
        <v>-17675</v>
      </c>
    </row>
    <row r="521" customFormat="false" ht="15" hidden="false" customHeight="false" outlineLevel="0" collapsed="false">
      <c r="A521" s="0" t="n">
        <v>202406</v>
      </c>
      <c r="B521" s="0" t="n">
        <v>202406</v>
      </c>
      <c r="C521" s="37" t="s">
        <v>109</v>
      </c>
      <c r="D521" s="37" t="s">
        <v>364</v>
      </c>
      <c r="E521" s="0" t="n">
        <v>1</v>
      </c>
      <c r="F521" s="38" t="s">
        <v>70</v>
      </c>
      <c r="G521" s="37" t="s">
        <v>814</v>
      </c>
      <c r="H521" s="0" t="n">
        <v>187595</v>
      </c>
      <c r="I521" s="0" t="n">
        <v>71337</v>
      </c>
      <c r="J521" s="0" t="n">
        <v>-8185</v>
      </c>
    </row>
    <row r="522" customFormat="false" ht="15" hidden="false" customHeight="false" outlineLevel="0" collapsed="false">
      <c r="A522" s="0" t="n">
        <v>202406</v>
      </c>
      <c r="B522" s="0" t="n">
        <v>202406</v>
      </c>
      <c r="C522" s="37" t="s">
        <v>95</v>
      </c>
      <c r="D522" s="37" t="s">
        <v>396</v>
      </c>
      <c r="E522" s="0" t="n">
        <v>1</v>
      </c>
      <c r="F522" s="38" t="s">
        <v>70</v>
      </c>
      <c r="G522" s="37" t="s">
        <v>815</v>
      </c>
      <c r="H522" s="0" t="n">
        <v>204612</v>
      </c>
      <c r="I522" s="0" t="n">
        <v>74576</v>
      </c>
      <c r="J522" s="0" t="n">
        <v>-2144</v>
      </c>
    </row>
    <row r="523" customFormat="false" ht="15" hidden="false" customHeight="false" outlineLevel="0" collapsed="false">
      <c r="A523" s="0" t="n">
        <v>202406</v>
      </c>
      <c r="B523" s="0" t="n">
        <v>202406</v>
      </c>
      <c r="C523" s="37" t="s">
        <v>115</v>
      </c>
      <c r="D523" s="37" t="s">
        <v>673</v>
      </c>
      <c r="E523" s="0" t="n">
        <v>1</v>
      </c>
      <c r="F523" s="38" t="s">
        <v>70</v>
      </c>
      <c r="G523" s="37" t="s">
        <v>816</v>
      </c>
      <c r="H523" s="0" t="n">
        <v>1369668</v>
      </c>
      <c r="I523" s="0" t="n">
        <v>370471</v>
      </c>
      <c r="J523" s="0" t="n">
        <v>-430</v>
      </c>
    </row>
    <row r="524" customFormat="false" ht="15" hidden="false" customHeight="false" outlineLevel="0" collapsed="false">
      <c r="A524" s="0" t="n">
        <v>202406</v>
      </c>
      <c r="B524" s="0" t="n">
        <v>202406</v>
      </c>
      <c r="C524" s="37" t="s">
        <v>112</v>
      </c>
      <c r="D524" s="37" t="s">
        <v>120</v>
      </c>
      <c r="E524" s="0" t="n">
        <v>1</v>
      </c>
      <c r="F524" s="38" t="s">
        <v>70</v>
      </c>
      <c r="G524" s="37" t="s">
        <v>817</v>
      </c>
      <c r="H524" s="0" t="n">
        <v>6290126</v>
      </c>
      <c r="I524" s="0" t="n">
        <v>1143264</v>
      </c>
      <c r="J524" s="0" t="n">
        <v>-93117</v>
      </c>
    </row>
    <row r="525" customFormat="false" ht="15" hidden="false" customHeight="false" outlineLevel="0" collapsed="false">
      <c r="A525" s="0" t="n">
        <v>202406</v>
      </c>
      <c r="B525" s="0" t="n">
        <v>202406</v>
      </c>
      <c r="C525" s="37" t="s">
        <v>124</v>
      </c>
      <c r="D525" s="37" t="s">
        <v>493</v>
      </c>
      <c r="E525" s="0" t="n">
        <v>1</v>
      </c>
      <c r="F525" s="38" t="s">
        <v>70</v>
      </c>
      <c r="G525" s="37" t="s">
        <v>818</v>
      </c>
      <c r="H525" s="0" t="n">
        <v>79855</v>
      </c>
      <c r="I525" s="0" t="n">
        <v>23136</v>
      </c>
      <c r="J525" s="0" t="n">
        <v>152</v>
      </c>
    </row>
    <row r="526" customFormat="false" ht="15" hidden="false" customHeight="false" outlineLevel="0" collapsed="false">
      <c r="A526" s="0" t="n">
        <v>202406</v>
      </c>
      <c r="B526" s="0" t="n">
        <v>202406</v>
      </c>
      <c r="C526" s="37" t="s">
        <v>95</v>
      </c>
      <c r="D526" s="37" t="s">
        <v>414</v>
      </c>
      <c r="E526" s="0" t="n">
        <v>1</v>
      </c>
      <c r="F526" s="38" t="s">
        <v>70</v>
      </c>
      <c r="G526" s="37" t="s">
        <v>819</v>
      </c>
      <c r="H526" s="0" t="n">
        <v>1418142</v>
      </c>
      <c r="I526" s="0" t="n">
        <v>156271</v>
      </c>
      <c r="J526" s="0" t="n">
        <v>-18982</v>
      </c>
    </row>
    <row r="527" customFormat="false" ht="15" hidden="false" customHeight="false" outlineLevel="0" collapsed="false">
      <c r="A527" s="0" t="n">
        <v>202406</v>
      </c>
      <c r="B527" s="0" t="n">
        <v>202406</v>
      </c>
      <c r="C527" s="37" t="s">
        <v>149</v>
      </c>
      <c r="D527" s="37" t="s">
        <v>247</v>
      </c>
      <c r="E527" s="0" t="n">
        <v>1</v>
      </c>
      <c r="F527" s="38" t="s">
        <v>70</v>
      </c>
      <c r="G527" s="37" t="s">
        <v>820</v>
      </c>
      <c r="H527" s="0" t="n">
        <v>5737570</v>
      </c>
      <c r="I527" s="0" t="n">
        <v>1245293</v>
      </c>
      <c r="J527" s="0" t="n">
        <v>-27146</v>
      </c>
    </row>
    <row r="528" customFormat="false" ht="15" hidden="false" customHeight="false" outlineLevel="0" collapsed="false">
      <c r="A528" s="0" t="n">
        <v>202406</v>
      </c>
      <c r="B528" s="0" t="n">
        <v>202406</v>
      </c>
      <c r="C528" s="37" t="s">
        <v>109</v>
      </c>
      <c r="D528" s="37" t="s">
        <v>821</v>
      </c>
      <c r="E528" s="0" t="n">
        <v>1</v>
      </c>
      <c r="F528" s="38" t="s">
        <v>70</v>
      </c>
      <c r="G528" s="37" t="s">
        <v>822</v>
      </c>
      <c r="H528" s="0" t="n">
        <v>897466</v>
      </c>
      <c r="I528" s="0" t="n">
        <v>768538</v>
      </c>
      <c r="J528" s="0" t="n">
        <v>153740</v>
      </c>
    </row>
    <row r="529" customFormat="false" ht="15" hidden="false" customHeight="false" outlineLevel="0" collapsed="false">
      <c r="A529" s="0" t="n">
        <v>202406</v>
      </c>
      <c r="B529" s="0" t="n">
        <v>202406</v>
      </c>
      <c r="C529" s="37" t="s">
        <v>124</v>
      </c>
      <c r="D529" s="37" t="s">
        <v>476</v>
      </c>
      <c r="E529" s="0" t="n">
        <v>1</v>
      </c>
      <c r="F529" s="38" t="s">
        <v>70</v>
      </c>
      <c r="G529" s="37" t="s">
        <v>823</v>
      </c>
      <c r="H529" s="0" t="n">
        <v>2828183</v>
      </c>
      <c r="I529" s="0" t="n">
        <v>534842</v>
      </c>
      <c r="J529" s="0" t="n">
        <v>64373</v>
      </c>
    </row>
    <row r="530" customFormat="false" ht="15" hidden="false" customHeight="false" outlineLevel="0" collapsed="false">
      <c r="A530" s="0" t="n">
        <v>202406</v>
      </c>
      <c r="B530" s="0" t="n">
        <v>202406</v>
      </c>
      <c r="C530" s="37" t="s">
        <v>115</v>
      </c>
      <c r="D530" s="37" t="s">
        <v>300</v>
      </c>
      <c r="E530" s="0" t="n">
        <v>1</v>
      </c>
      <c r="F530" s="38" t="s">
        <v>70</v>
      </c>
      <c r="G530" s="37" t="s">
        <v>824</v>
      </c>
      <c r="H530" s="0" t="n">
        <v>495842</v>
      </c>
      <c r="I530" s="0" t="n">
        <v>191976</v>
      </c>
      <c r="J530" s="0" t="n">
        <v>18957</v>
      </c>
    </row>
    <row r="531" customFormat="false" ht="15" hidden="false" customHeight="false" outlineLevel="0" collapsed="false">
      <c r="A531" s="0" t="n">
        <v>202406</v>
      </c>
      <c r="B531" s="0" t="n">
        <v>202406</v>
      </c>
      <c r="C531" s="37" t="s">
        <v>158</v>
      </c>
      <c r="D531" s="37" t="s">
        <v>700</v>
      </c>
      <c r="E531" s="0" t="n">
        <v>1</v>
      </c>
      <c r="F531" s="38" t="s">
        <v>70</v>
      </c>
      <c r="G531" s="37" t="s">
        <v>825</v>
      </c>
      <c r="H531" s="0" t="n">
        <v>947885</v>
      </c>
      <c r="I531" s="0" t="n">
        <v>316361</v>
      </c>
      <c r="J531" s="0" t="n">
        <v>-6415</v>
      </c>
    </row>
    <row r="532" customFormat="false" ht="15" hidden="false" customHeight="false" outlineLevel="0" collapsed="false">
      <c r="A532" s="0" t="n">
        <v>202406</v>
      </c>
      <c r="B532" s="0" t="n">
        <v>202406</v>
      </c>
      <c r="C532" s="37" t="s">
        <v>184</v>
      </c>
      <c r="D532" s="37" t="s">
        <v>826</v>
      </c>
      <c r="E532" s="0" t="n">
        <v>1</v>
      </c>
      <c r="F532" s="38" t="s">
        <v>70</v>
      </c>
      <c r="G532" s="37" t="s">
        <v>827</v>
      </c>
      <c r="H532" s="0" t="n">
        <v>167412</v>
      </c>
      <c r="I532" s="0" t="n">
        <v>50054</v>
      </c>
      <c r="J532" s="0" t="n">
        <v>-3684</v>
      </c>
    </row>
    <row r="533" customFormat="false" ht="15" hidden="false" customHeight="false" outlineLevel="0" collapsed="false">
      <c r="A533" s="0" t="n">
        <v>202406</v>
      </c>
      <c r="B533" s="0" t="n">
        <v>202406</v>
      </c>
      <c r="C533" s="37" t="s">
        <v>101</v>
      </c>
      <c r="D533" s="37" t="s">
        <v>328</v>
      </c>
      <c r="E533" s="0" t="n">
        <v>1</v>
      </c>
      <c r="F533" s="38" t="s">
        <v>70</v>
      </c>
      <c r="G533" s="37" t="s">
        <v>828</v>
      </c>
      <c r="H533" s="0" t="n">
        <v>80858</v>
      </c>
      <c r="I533" s="0" t="n">
        <v>95897</v>
      </c>
      <c r="J533" s="0" t="n">
        <v>-3252</v>
      </c>
    </row>
    <row r="534" customFormat="false" ht="15" hidden="false" customHeight="false" outlineLevel="0" collapsed="false">
      <c r="A534" s="0" t="n">
        <v>202406</v>
      </c>
      <c r="B534" s="0" t="n">
        <v>202406</v>
      </c>
      <c r="C534" s="37" t="s">
        <v>106</v>
      </c>
      <c r="D534" s="37" t="s">
        <v>511</v>
      </c>
      <c r="E534" s="0" t="n">
        <v>1</v>
      </c>
      <c r="F534" s="38" t="s">
        <v>70</v>
      </c>
      <c r="G534" s="37" t="s">
        <v>829</v>
      </c>
      <c r="H534" s="0" t="n">
        <v>3602742</v>
      </c>
      <c r="I534" s="0" t="n">
        <v>805586</v>
      </c>
      <c r="J534" s="0" t="n">
        <v>60966</v>
      </c>
    </row>
    <row r="535" customFormat="false" ht="15" hidden="false" customHeight="false" outlineLevel="0" collapsed="false">
      <c r="A535" s="0" t="n">
        <v>202406</v>
      </c>
      <c r="B535" s="0" t="n">
        <v>202406</v>
      </c>
      <c r="C535" s="37" t="s">
        <v>149</v>
      </c>
      <c r="D535" s="37" t="s">
        <v>360</v>
      </c>
      <c r="E535" s="0" t="n">
        <v>1</v>
      </c>
      <c r="F535" s="38" t="s">
        <v>70</v>
      </c>
      <c r="G535" s="37" t="s">
        <v>830</v>
      </c>
      <c r="H535" s="0" t="n">
        <v>342319</v>
      </c>
      <c r="I535" s="0" t="n">
        <v>105686</v>
      </c>
      <c r="J535" s="0" t="n">
        <v>17630</v>
      </c>
    </row>
    <row r="536" customFormat="false" ht="15" hidden="false" customHeight="false" outlineLevel="0" collapsed="false">
      <c r="A536" s="0" t="n">
        <v>202406</v>
      </c>
      <c r="B536" s="0" t="n">
        <v>202406</v>
      </c>
      <c r="C536" s="37" t="s">
        <v>112</v>
      </c>
      <c r="D536" s="37" t="s">
        <v>284</v>
      </c>
      <c r="E536" s="0" t="n">
        <v>1</v>
      </c>
      <c r="F536" s="38" t="s">
        <v>70</v>
      </c>
      <c r="G536" s="37" t="s">
        <v>831</v>
      </c>
      <c r="H536" s="0" t="n">
        <v>675725</v>
      </c>
      <c r="I536" s="0" t="n">
        <v>156347</v>
      </c>
      <c r="J536" s="0" t="n">
        <v>26616</v>
      </c>
    </row>
    <row r="537" customFormat="false" ht="15" hidden="false" customHeight="false" outlineLevel="0" collapsed="false">
      <c r="A537" s="0" t="n">
        <v>202406</v>
      </c>
      <c r="B537" s="0" t="n">
        <v>202406</v>
      </c>
      <c r="C537" s="37" t="s">
        <v>184</v>
      </c>
      <c r="D537" s="37" t="s">
        <v>267</v>
      </c>
      <c r="E537" s="0" t="n">
        <v>1</v>
      </c>
      <c r="F537" s="38" t="s">
        <v>70</v>
      </c>
      <c r="G537" s="37" t="s">
        <v>832</v>
      </c>
      <c r="H537" s="0" t="n">
        <v>188243</v>
      </c>
      <c r="I537" s="0" t="n">
        <v>37490</v>
      </c>
      <c r="J537" s="0" t="n">
        <v>5363</v>
      </c>
    </row>
    <row r="538" customFormat="false" ht="15" hidden="false" customHeight="false" outlineLevel="0" collapsed="false">
      <c r="A538" s="0" t="n">
        <v>202406</v>
      </c>
      <c r="B538" s="0" t="n">
        <v>202406</v>
      </c>
      <c r="C538" s="37" t="s">
        <v>197</v>
      </c>
      <c r="D538" s="37" t="s">
        <v>387</v>
      </c>
      <c r="E538" s="0" t="n">
        <v>1</v>
      </c>
      <c r="F538" s="38" t="s">
        <v>70</v>
      </c>
      <c r="G538" s="37" t="s">
        <v>833</v>
      </c>
      <c r="H538" s="0" t="n">
        <v>235059</v>
      </c>
      <c r="I538" s="0" t="n">
        <v>51192</v>
      </c>
      <c r="J538" s="0" t="n">
        <v>320</v>
      </c>
    </row>
    <row r="539" customFormat="false" ht="15" hidden="false" customHeight="false" outlineLevel="0" collapsed="false">
      <c r="A539" s="0" t="n">
        <v>202406</v>
      </c>
      <c r="B539" s="0" t="n">
        <v>202406</v>
      </c>
      <c r="C539" s="37" t="s">
        <v>197</v>
      </c>
      <c r="D539" s="37" t="s">
        <v>334</v>
      </c>
      <c r="E539" s="0" t="n">
        <v>1</v>
      </c>
      <c r="F539" s="38" t="s">
        <v>70</v>
      </c>
      <c r="G539" s="37" t="s">
        <v>834</v>
      </c>
      <c r="H539" s="0" t="n">
        <v>746675</v>
      </c>
      <c r="I539" s="0" t="n">
        <v>178240</v>
      </c>
      <c r="J539" s="0" t="n">
        <v>14697</v>
      </c>
    </row>
    <row r="540" customFormat="false" ht="15" hidden="false" customHeight="false" outlineLevel="0" collapsed="false">
      <c r="A540" s="0" t="n">
        <v>202406</v>
      </c>
      <c r="B540" s="0" t="n">
        <v>202406</v>
      </c>
      <c r="C540" s="37" t="s">
        <v>197</v>
      </c>
      <c r="D540" s="37" t="s">
        <v>208</v>
      </c>
      <c r="E540" s="0" t="n">
        <v>1</v>
      </c>
      <c r="F540" s="38" t="s">
        <v>70</v>
      </c>
      <c r="G540" s="37" t="s">
        <v>835</v>
      </c>
      <c r="H540" s="0" t="n">
        <v>468780</v>
      </c>
      <c r="I540" s="0" t="n">
        <v>97743</v>
      </c>
      <c r="J540" s="0" t="n">
        <v>4679</v>
      </c>
    </row>
    <row r="541" customFormat="false" ht="15" hidden="false" customHeight="false" outlineLevel="0" collapsed="false">
      <c r="A541" s="0" t="n">
        <v>202406</v>
      </c>
      <c r="B541" s="0" t="n">
        <v>202406</v>
      </c>
      <c r="C541" s="37" t="s">
        <v>115</v>
      </c>
      <c r="D541" s="37" t="s">
        <v>306</v>
      </c>
      <c r="E541" s="0" t="n">
        <v>1</v>
      </c>
      <c r="F541" s="38" t="s">
        <v>70</v>
      </c>
      <c r="G541" s="37" t="s">
        <v>836</v>
      </c>
      <c r="H541" s="0" t="n">
        <v>2121159</v>
      </c>
      <c r="I541" s="0" t="n">
        <v>1280877</v>
      </c>
      <c r="J541" s="0" t="n">
        <v>76700</v>
      </c>
    </row>
    <row r="542" customFormat="false" ht="15" hidden="false" customHeight="false" outlineLevel="0" collapsed="false">
      <c r="A542" s="0" t="n">
        <v>202406</v>
      </c>
      <c r="B542" s="0" t="n">
        <v>202406</v>
      </c>
      <c r="C542" s="37" t="s">
        <v>106</v>
      </c>
      <c r="D542" s="37" t="s">
        <v>519</v>
      </c>
      <c r="E542" s="0" t="n">
        <v>1</v>
      </c>
      <c r="F542" s="38" t="s">
        <v>70</v>
      </c>
      <c r="G542" s="37" t="s">
        <v>837</v>
      </c>
      <c r="H542" s="0" t="n">
        <v>2166240</v>
      </c>
      <c r="I542" s="0" t="n">
        <v>923752</v>
      </c>
      <c r="J542" s="0" t="n">
        <v>262080</v>
      </c>
    </row>
    <row r="543" customFormat="false" ht="15" hidden="false" customHeight="false" outlineLevel="0" collapsed="false">
      <c r="A543" s="0" t="n">
        <v>202406</v>
      </c>
      <c r="B543" s="0" t="n">
        <v>202406</v>
      </c>
      <c r="C543" s="37" t="s">
        <v>95</v>
      </c>
      <c r="D543" s="37" t="s">
        <v>288</v>
      </c>
      <c r="E543" s="0" t="n">
        <v>1</v>
      </c>
      <c r="F543" s="38" t="s">
        <v>70</v>
      </c>
      <c r="G543" s="37" t="s">
        <v>838</v>
      </c>
      <c r="H543" s="0" t="n">
        <v>1931037</v>
      </c>
      <c r="I543" s="0" t="n">
        <v>503776</v>
      </c>
      <c r="J543" s="0" t="n">
        <v>-48463</v>
      </c>
    </row>
    <row r="544" customFormat="false" ht="15" hidden="false" customHeight="false" outlineLevel="0" collapsed="false">
      <c r="A544" s="0" t="n">
        <v>202406</v>
      </c>
      <c r="B544" s="0" t="n">
        <v>202406</v>
      </c>
      <c r="C544" s="37" t="s">
        <v>101</v>
      </c>
      <c r="D544" s="37" t="s">
        <v>839</v>
      </c>
      <c r="E544" s="0" t="n">
        <v>1</v>
      </c>
      <c r="F544" s="38" t="s">
        <v>70</v>
      </c>
      <c r="G544" s="37" t="s">
        <v>840</v>
      </c>
      <c r="H544" s="0" t="n">
        <v>1585744</v>
      </c>
      <c r="I544" s="0" t="n">
        <v>545895</v>
      </c>
      <c r="J544" s="0" t="n">
        <v>30861</v>
      </c>
    </row>
    <row r="545" customFormat="false" ht="15" hidden="false" customHeight="false" outlineLevel="0" collapsed="false">
      <c r="A545" s="0" t="n">
        <v>202406</v>
      </c>
      <c r="B545" s="0" t="n">
        <v>202406</v>
      </c>
      <c r="C545" s="37" t="s">
        <v>106</v>
      </c>
      <c r="D545" s="37" t="s">
        <v>841</v>
      </c>
      <c r="E545" s="0" t="n">
        <v>1</v>
      </c>
      <c r="F545" s="38" t="s">
        <v>70</v>
      </c>
      <c r="G545" s="37" t="s">
        <v>842</v>
      </c>
      <c r="H545" s="0" t="n">
        <v>9518842</v>
      </c>
      <c r="I545" s="0" t="n">
        <v>2472895</v>
      </c>
      <c r="J545" s="0" t="n">
        <v>497484</v>
      </c>
    </row>
    <row r="546" customFormat="false" ht="15" hidden="false" customHeight="false" outlineLevel="0" collapsed="false">
      <c r="A546" s="0" t="n">
        <v>202406</v>
      </c>
      <c r="B546" s="0" t="n">
        <v>202406</v>
      </c>
      <c r="C546" s="37" t="s">
        <v>178</v>
      </c>
      <c r="D546" s="37" t="s">
        <v>843</v>
      </c>
      <c r="E546" s="0" t="n">
        <v>1</v>
      </c>
      <c r="F546" s="38" t="s">
        <v>70</v>
      </c>
      <c r="G546" s="37" t="s">
        <v>844</v>
      </c>
      <c r="H546" s="0" t="n">
        <v>383691</v>
      </c>
      <c r="I546" s="0" t="n">
        <v>62525</v>
      </c>
      <c r="J546" s="0" t="n">
        <v>-4163</v>
      </c>
    </row>
    <row r="547" customFormat="false" ht="15" hidden="false" customHeight="false" outlineLevel="0" collapsed="false">
      <c r="A547" s="0" t="n">
        <v>202406</v>
      </c>
      <c r="B547" s="0" t="n">
        <v>202406</v>
      </c>
      <c r="C547" s="37" t="s">
        <v>95</v>
      </c>
      <c r="D547" s="37" t="s">
        <v>96</v>
      </c>
      <c r="E547" s="0" t="n">
        <v>1</v>
      </c>
      <c r="F547" s="38" t="s">
        <v>71</v>
      </c>
      <c r="G547" s="37" t="s">
        <v>97</v>
      </c>
      <c r="H547" s="0" t="n">
        <v>2874380</v>
      </c>
      <c r="I547" s="0" t="n">
        <v>626302</v>
      </c>
      <c r="J547" s="0" t="n">
        <v>-5548</v>
      </c>
    </row>
    <row r="548" customFormat="false" ht="15" hidden="false" customHeight="false" outlineLevel="0" collapsed="false">
      <c r="A548" s="0" t="n">
        <v>202406</v>
      </c>
      <c r="B548" s="0" t="n">
        <v>202406</v>
      </c>
      <c r="C548" s="37" t="s">
        <v>98</v>
      </c>
      <c r="D548" s="37" t="s">
        <v>99</v>
      </c>
      <c r="E548" s="0" t="n">
        <v>1</v>
      </c>
      <c r="F548" s="38" t="s">
        <v>71</v>
      </c>
      <c r="G548" s="37" t="s">
        <v>100</v>
      </c>
      <c r="H548" s="0" t="n">
        <v>598360</v>
      </c>
      <c r="I548" s="0" t="n">
        <v>246438</v>
      </c>
      <c r="J548" s="0" t="n">
        <v>45564</v>
      </c>
    </row>
    <row r="549" customFormat="false" ht="15" hidden="false" customHeight="false" outlineLevel="0" collapsed="false">
      <c r="A549" s="0" t="n">
        <v>202406</v>
      </c>
      <c r="B549" s="0" t="n">
        <v>202406</v>
      </c>
      <c r="C549" s="37" t="s">
        <v>101</v>
      </c>
      <c r="D549" s="37" t="s">
        <v>102</v>
      </c>
      <c r="E549" s="0" t="n">
        <v>1</v>
      </c>
      <c r="F549" s="38" t="s">
        <v>71</v>
      </c>
      <c r="G549" s="37" t="s">
        <v>103</v>
      </c>
      <c r="H549" s="0" t="n">
        <v>857182</v>
      </c>
      <c r="I549" s="0" t="n">
        <v>606639</v>
      </c>
      <c r="J549" s="0" t="n">
        <v>243151</v>
      </c>
    </row>
    <row r="550" customFormat="false" ht="15" hidden="false" customHeight="false" outlineLevel="0" collapsed="false">
      <c r="A550" s="0" t="n">
        <v>202406</v>
      </c>
      <c r="B550" s="0" t="n">
        <v>202406</v>
      </c>
      <c r="C550" s="37" t="s">
        <v>101</v>
      </c>
      <c r="D550" s="37" t="s">
        <v>104</v>
      </c>
      <c r="E550" s="0" t="n">
        <v>1</v>
      </c>
      <c r="F550" s="38" t="s">
        <v>71</v>
      </c>
      <c r="G550" s="37" t="s">
        <v>105</v>
      </c>
      <c r="H550" s="0" t="n">
        <v>490959</v>
      </c>
      <c r="I550" s="0" t="n">
        <v>223613</v>
      </c>
      <c r="J550" s="0" t="n">
        <v>-32942</v>
      </c>
    </row>
    <row r="551" customFormat="false" ht="15" hidden="false" customHeight="false" outlineLevel="0" collapsed="false">
      <c r="A551" s="0" t="n">
        <v>202406</v>
      </c>
      <c r="B551" s="0" t="n">
        <v>202406</v>
      </c>
      <c r="C551" s="37" t="s">
        <v>106</v>
      </c>
      <c r="D551" s="37" t="s">
        <v>107</v>
      </c>
      <c r="E551" s="0" t="n">
        <v>1</v>
      </c>
      <c r="F551" s="38" t="s">
        <v>71</v>
      </c>
      <c r="G551" s="37" t="s">
        <v>108</v>
      </c>
      <c r="H551" s="0" t="n">
        <v>1008987</v>
      </c>
      <c r="I551" s="0" t="n">
        <v>121709</v>
      </c>
      <c r="J551" s="0" t="n">
        <v>18200</v>
      </c>
    </row>
    <row r="552" customFormat="false" ht="15" hidden="false" customHeight="false" outlineLevel="0" collapsed="false">
      <c r="A552" s="0" t="n">
        <v>202406</v>
      </c>
      <c r="B552" s="0" t="n">
        <v>202406</v>
      </c>
      <c r="C552" s="37" t="s">
        <v>109</v>
      </c>
      <c r="D552" s="37" t="s">
        <v>110</v>
      </c>
      <c r="E552" s="0" t="n">
        <v>1</v>
      </c>
      <c r="F552" s="38" t="s">
        <v>71</v>
      </c>
      <c r="G552" s="37" t="s">
        <v>111</v>
      </c>
      <c r="H552" s="0" t="n">
        <v>497332</v>
      </c>
      <c r="I552" s="0" t="n">
        <v>174936</v>
      </c>
      <c r="J552" s="0" t="n">
        <v>-17636</v>
      </c>
    </row>
    <row r="553" customFormat="false" ht="15" hidden="false" customHeight="false" outlineLevel="0" collapsed="false">
      <c r="A553" s="0" t="n">
        <v>202406</v>
      </c>
      <c r="B553" s="0" t="n">
        <v>202406</v>
      </c>
      <c r="C553" s="37" t="s">
        <v>112</v>
      </c>
      <c r="D553" s="37" t="s">
        <v>113</v>
      </c>
      <c r="E553" s="0" t="n">
        <v>1</v>
      </c>
      <c r="F553" s="38" t="s">
        <v>71</v>
      </c>
      <c r="G553" s="37" t="s">
        <v>114</v>
      </c>
      <c r="H553" s="0" t="n">
        <v>3343768</v>
      </c>
      <c r="I553" s="0" t="n">
        <v>911612</v>
      </c>
      <c r="J553" s="0" t="n">
        <v>111834</v>
      </c>
    </row>
    <row r="554" customFormat="false" ht="15" hidden="false" customHeight="false" outlineLevel="0" collapsed="false">
      <c r="A554" s="0" t="n">
        <v>202406</v>
      </c>
      <c r="B554" s="0" t="n">
        <v>202406</v>
      </c>
      <c r="C554" s="37" t="s">
        <v>115</v>
      </c>
      <c r="D554" s="37" t="s">
        <v>116</v>
      </c>
      <c r="E554" s="0" t="n">
        <v>1</v>
      </c>
      <c r="F554" s="38" t="s">
        <v>71</v>
      </c>
      <c r="G554" s="37" t="s">
        <v>117</v>
      </c>
      <c r="H554" s="0" t="n">
        <v>274627</v>
      </c>
      <c r="I554" s="0" t="n">
        <v>120823</v>
      </c>
      <c r="J554" s="0" t="n">
        <v>7168</v>
      </c>
    </row>
    <row r="555" customFormat="false" ht="15" hidden="false" customHeight="false" outlineLevel="0" collapsed="false">
      <c r="A555" s="0" t="n">
        <v>202406</v>
      </c>
      <c r="B555" s="0" t="n">
        <v>202406</v>
      </c>
      <c r="C555" s="37" t="s">
        <v>109</v>
      </c>
      <c r="D555" s="37" t="s">
        <v>118</v>
      </c>
      <c r="E555" s="0" t="n">
        <v>1</v>
      </c>
      <c r="F555" s="38" t="s">
        <v>71</v>
      </c>
      <c r="G555" s="37" t="s">
        <v>119</v>
      </c>
      <c r="H555" s="0" t="n">
        <v>2133236</v>
      </c>
      <c r="I555" s="0" t="n">
        <v>602360</v>
      </c>
      <c r="J555" s="0" t="n">
        <v>56006</v>
      </c>
    </row>
    <row r="556" customFormat="false" ht="15" hidden="false" customHeight="false" outlineLevel="0" collapsed="false">
      <c r="A556" s="0" t="n">
        <v>202406</v>
      </c>
      <c r="B556" s="0" t="n">
        <v>202406</v>
      </c>
      <c r="C556" s="37" t="s">
        <v>109</v>
      </c>
      <c r="D556" s="37" t="s">
        <v>120</v>
      </c>
      <c r="E556" s="0" t="n">
        <v>1</v>
      </c>
      <c r="F556" s="38" t="s">
        <v>71</v>
      </c>
      <c r="G556" s="37" t="s">
        <v>121</v>
      </c>
      <c r="H556" s="0" t="n">
        <v>218237</v>
      </c>
      <c r="I556" s="0" t="n">
        <v>96366</v>
      </c>
      <c r="J556" s="0" t="n">
        <v>-1076</v>
      </c>
    </row>
    <row r="557" customFormat="false" ht="15" hidden="false" customHeight="false" outlineLevel="0" collapsed="false">
      <c r="A557" s="0" t="n">
        <v>202406</v>
      </c>
      <c r="B557" s="0" t="n">
        <v>202406</v>
      </c>
      <c r="C557" s="37" t="s">
        <v>95</v>
      </c>
      <c r="D557" s="37" t="s">
        <v>122</v>
      </c>
      <c r="E557" s="0" t="n">
        <v>1</v>
      </c>
      <c r="F557" s="38" t="s">
        <v>71</v>
      </c>
      <c r="G557" s="37" t="s">
        <v>123</v>
      </c>
      <c r="H557" s="0" t="n">
        <v>478926</v>
      </c>
      <c r="I557" s="0" t="n">
        <v>141018</v>
      </c>
      <c r="J557" s="0" t="n">
        <v>22288</v>
      </c>
    </row>
    <row r="558" customFormat="false" ht="15" hidden="false" customHeight="false" outlineLevel="0" collapsed="false">
      <c r="A558" s="0" t="n">
        <v>202406</v>
      </c>
      <c r="B558" s="0" t="n">
        <v>202406</v>
      </c>
      <c r="C558" s="37" t="s">
        <v>124</v>
      </c>
      <c r="D558" s="37" t="s">
        <v>125</v>
      </c>
      <c r="E558" s="0" t="n">
        <v>1</v>
      </c>
      <c r="F558" s="38" t="s">
        <v>71</v>
      </c>
      <c r="G558" s="37" t="s">
        <v>126</v>
      </c>
      <c r="H558" s="0" t="n">
        <v>206521</v>
      </c>
      <c r="I558" s="0" t="n">
        <v>127395</v>
      </c>
      <c r="J558" s="0" t="n">
        <v>-8260</v>
      </c>
    </row>
    <row r="559" customFormat="false" ht="15" hidden="false" customHeight="false" outlineLevel="0" collapsed="false">
      <c r="A559" s="0" t="n">
        <v>202406</v>
      </c>
      <c r="B559" s="0" t="n">
        <v>202406</v>
      </c>
      <c r="C559" s="37" t="s">
        <v>95</v>
      </c>
      <c r="D559" s="37" t="s">
        <v>127</v>
      </c>
      <c r="E559" s="0" t="n">
        <v>1</v>
      </c>
      <c r="F559" s="38" t="s">
        <v>71</v>
      </c>
      <c r="G559" s="37" t="s">
        <v>128</v>
      </c>
      <c r="H559" s="0" t="n">
        <v>947778</v>
      </c>
      <c r="I559" s="0" t="n">
        <v>592405</v>
      </c>
      <c r="J559" s="0" t="n">
        <v>120948</v>
      </c>
    </row>
    <row r="560" customFormat="false" ht="15" hidden="false" customHeight="false" outlineLevel="0" collapsed="false">
      <c r="A560" s="0" t="n">
        <v>202406</v>
      </c>
      <c r="B560" s="0" t="n">
        <v>202406</v>
      </c>
      <c r="C560" s="37" t="s">
        <v>124</v>
      </c>
      <c r="D560" s="37" t="s">
        <v>122</v>
      </c>
      <c r="E560" s="0" t="n">
        <v>1</v>
      </c>
      <c r="F560" s="38" t="s">
        <v>71</v>
      </c>
      <c r="G560" s="37" t="s">
        <v>129</v>
      </c>
      <c r="H560" s="0" t="n">
        <v>2565117</v>
      </c>
      <c r="I560" s="0" t="n">
        <v>699053</v>
      </c>
      <c r="J560" s="0" t="n">
        <v>27315</v>
      </c>
    </row>
    <row r="561" customFormat="false" ht="15" hidden="false" customHeight="false" outlineLevel="0" collapsed="false">
      <c r="A561" s="0" t="n">
        <v>202406</v>
      </c>
      <c r="B561" s="0" t="n">
        <v>202406</v>
      </c>
      <c r="C561" s="37" t="s">
        <v>106</v>
      </c>
      <c r="D561" s="37" t="s">
        <v>130</v>
      </c>
      <c r="E561" s="0" t="n">
        <v>1</v>
      </c>
      <c r="F561" s="38" t="s">
        <v>71</v>
      </c>
      <c r="G561" s="37" t="s">
        <v>131</v>
      </c>
      <c r="H561" s="0" t="n">
        <v>506721</v>
      </c>
      <c r="I561" s="0" t="n">
        <v>164149</v>
      </c>
      <c r="J561" s="0" t="n">
        <v>-9893</v>
      </c>
    </row>
    <row r="562" customFormat="false" ht="15" hidden="false" customHeight="false" outlineLevel="0" collapsed="false">
      <c r="A562" s="0" t="n">
        <v>202406</v>
      </c>
      <c r="B562" s="0" t="n">
        <v>202406</v>
      </c>
      <c r="C562" s="37" t="s">
        <v>95</v>
      </c>
      <c r="D562" s="37" t="s">
        <v>132</v>
      </c>
      <c r="E562" s="0" t="n">
        <v>1</v>
      </c>
      <c r="F562" s="38" t="s">
        <v>71</v>
      </c>
      <c r="G562" s="37" t="s">
        <v>133</v>
      </c>
      <c r="H562" s="0" t="n">
        <v>348872</v>
      </c>
      <c r="I562" s="0" t="n">
        <v>184153</v>
      </c>
      <c r="J562" s="0" t="n">
        <v>44103</v>
      </c>
    </row>
    <row r="563" customFormat="false" ht="15" hidden="false" customHeight="false" outlineLevel="0" collapsed="false">
      <c r="A563" s="0" t="n">
        <v>202406</v>
      </c>
      <c r="B563" s="0" t="n">
        <v>202406</v>
      </c>
      <c r="C563" s="37" t="s">
        <v>112</v>
      </c>
      <c r="D563" s="37" t="s">
        <v>134</v>
      </c>
      <c r="E563" s="0" t="n">
        <v>1</v>
      </c>
      <c r="F563" s="38" t="s">
        <v>71</v>
      </c>
      <c r="G563" s="37" t="s">
        <v>135</v>
      </c>
      <c r="H563" s="0" t="n">
        <v>118670</v>
      </c>
      <c r="I563" s="0" t="n">
        <v>66789</v>
      </c>
      <c r="J563" s="0" t="n">
        <v>4893</v>
      </c>
    </row>
    <row r="564" customFormat="false" ht="15" hidden="false" customHeight="false" outlineLevel="0" collapsed="false">
      <c r="A564" s="0" t="n">
        <v>202406</v>
      </c>
      <c r="B564" s="0" t="n">
        <v>202406</v>
      </c>
      <c r="C564" s="37" t="s">
        <v>136</v>
      </c>
      <c r="D564" s="37" t="s">
        <v>137</v>
      </c>
      <c r="E564" s="0" t="n">
        <v>1</v>
      </c>
      <c r="F564" s="38" t="s">
        <v>71</v>
      </c>
      <c r="G564" s="37" t="s">
        <v>138</v>
      </c>
      <c r="H564" s="0" t="n">
        <v>351573</v>
      </c>
      <c r="I564" s="0" t="n">
        <v>33524</v>
      </c>
      <c r="J564" s="0" t="n">
        <v>9077</v>
      </c>
    </row>
    <row r="565" customFormat="false" ht="15" hidden="false" customHeight="false" outlineLevel="0" collapsed="false">
      <c r="A565" s="0" t="n">
        <v>202406</v>
      </c>
      <c r="B565" s="0" t="n">
        <v>202406</v>
      </c>
      <c r="C565" s="37" t="s">
        <v>115</v>
      </c>
      <c r="D565" s="37" t="s">
        <v>139</v>
      </c>
      <c r="E565" s="0" t="n">
        <v>1</v>
      </c>
      <c r="F565" s="38" t="s">
        <v>71</v>
      </c>
      <c r="G565" s="37" t="s">
        <v>140</v>
      </c>
      <c r="H565" s="0" t="n">
        <v>74869</v>
      </c>
      <c r="I565" s="0" t="n">
        <v>53636</v>
      </c>
      <c r="J565" s="0" t="n">
        <v>10842</v>
      </c>
    </row>
    <row r="566" customFormat="false" ht="15" hidden="false" customHeight="false" outlineLevel="0" collapsed="false">
      <c r="A566" s="0" t="n">
        <v>202406</v>
      </c>
      <c r="B566" s="0" t="n">
        <v>202406</v>
      </c>
      <c r="C566" s="37" t="s">
        <v>109</v>
      </c>
      <c r="D566" s="37" t="s">
        <v>141</v>
      </c>
      <c r="E566" s="0" t="n">
        <v>1</v>
      </c>
      <c r="F566" s="38" t="s">
        <v>71</v>
      </c>
      <c r="G566" s="37" t="s">
        <v>142</v>
      </c>
      <c r="H566" s="0" t="n">
        <v>208269</v>
      </c>
      <c r="I566" s="0" t="n">
        <v>44405</v>
      </c>
      <c r="J566" s="0" t="n">
        <v>8</v>
      </c>
    </row>
    <row r="567" customFormat="false" ht="15" hidden="false" customHeight="false" outlineLevel="0" collapsed="false">
      <c r="A567" s="0" t="n">
        <v>202406</v>
      </c>
      <c r="B567" s="0" t="n">
        <v>202406</v>
      </c>
      <c r="C567" s="37" t="s">
        <v>136</v>
      </c>
      <c r="D567" s="37" t="s">
        <v>143</v>
      </c>
      <c r="E567" s="0" t="n">
        <v>1</v>
      </c>
      <c r="F567" s="38" t="s">
        <v>71</v>
      </c>
      <c r="G567" s="37" t="s">
        <v>144</v>
      </c>
      <c r="H567" s="0" t="n">
        <v>774827</v>
      </c>
      <c r="I567" s="0" t="n">
        <v>295226</v>
      </c>
      <c r="J567" s="0" t="n">
        <v>21109</v>
      </c>
    </row>
    <row r="568" customFormat="false" ht="15" hidden="false" customHeight="false" outlineLevel="0" collapsed="false">
      <c r="A568" s="0" t="n">
        <v>202406</v>
      </c>
      <c r="B568" s="0" t="n">
        <v>202406</v>
      </c>
      <c r="C568" s="37" t="s">
        <v>101</v>
      </c>
      <c r="D568" s="37" t="s">
        <v>145</v>
      </c>
      <c r="E568" s="0" t="n">
        <v>1</v>
      </c>
      <c r="F568" s="38" t="s">
        <v>71</v>
      </c>
      <c r="G568" s="37" t="s">
        <v>146</v>
      </c>
      <c r="H568" s="0" t="n">
        <v>2849794</v>
      </c>
      <c r="I568" s="0" t="n">
        <v>939311</v>
      </c>
      <c r="J568" s="0" t="n">
        <v>86514</v>
      </c>
    </row>
    <row r="569" customFormat="false" ht="15" hidden="false" customHeight="false" outlineLevel="0" collapsed="false">
      <c r="A569" s="0" t="n">
        <v>202406</v>
      </c>
      <c r="B569" s="0" t="n">
        <v>202406</v>
      </c>
      <c r="C569" s="37" t="s">
        <v>106</v>
      </c>
      <c r="D569" s="37" t="s">
        <v>147</v>
      </c>
      <c r="E569" s="0" t="n">
        <v>1</v>
      </c>
      <c r="F569" s="38" t="s">
        <v>71</v>
      </c>
      <c r="G569" s="37" t="s">
        <v>148</v>
      </c>
      <c r="H569" s="0" t="n">
        <v>13359077</v>
      </c>
      <c r="I569" s="0" t="n">
        <v>7717033</v>
      </c>
      <c r="J569" s="0" t="n">
        <v>1795216</v>
      </c>
    </row>
    <row r="570" customFormat="false" ht="15" hidden="false" customHeight="false" outlineLevel="0" collapsed="false">
      <c r="A570" s="0" t="n">
        <v>202406</v>
      </c>
      <c r="B570" s="0" t="n">
        <v>202406</v>
      </c>
      <c r="C570" s="37" t="s">
        <v>149</v>
      </c>
      <c r="D570" s="37" t="s">
        <v>150</v>
      </c>
      <c r="E570" s="0" t="n">
        <v>1</v>
      </c>
      <c r="F570" s="38" t="s">
        <v>71</v>
      </c>
      <c r="G570" s="37" t="s">
        <v>151</v>
      </c>
      <c r="H570" s="0" t="n">
        <v>246815</v>
      </c>
      <c r="I570" s="0" t="n">
        <v>126298</v>
      </c>
      <c r="J570" s="0" t="n">
        <v>15630</v>
      </c>
    </row>
    <row r="571" customFormat="false" ht="15" hidden="false" customHeight="false" outlineLevel="0" collapsed="false">
      <c r="A571" s="0" t="n">
        <v>202406</v>
      </c>
      <c r="B571" s="0" t="n">
        <v>202406</v>
      </c>
      <c r="C571" s="37" t="s">
        <v>152</v>
      </c>
      <c r="D571" s="37" t="s">
        <v>153</v>
      </c>
      <c r="E571" s="0" t="n">
        <v>1</v>
      </c>
      <c r="F571" s="38" t="s">
        <v>71</v>
      </c>
      <c r="G571" s="37" t="s">
        <v>154</v>
      </c>
      <c r="H571" s="0" t="n">
        <v>3155485</v>
      </c>
      <c r="I571" s="0" t="n">
        <v>914678</v>
      </c>
      <c r="J571" s="0" t="n">
        <v>89299</v>
      </c>
    </row>
    <row r="572" customFormat="false" ht="15" hidden="false" customHeight="false" outlineLevel="0" collapsed="false">
      <c r="A572" s="0" t="n">
        <v>202406</v>
      </c>
      <c r="B572" s="0" t="n">
        <v>202406</v>
      </c>
      <c r="C572" s="37" t="s">
        <v>101</v>
      </c>
      <c r="D572" s="37" t="s">
        <v>155</v>
      </c>
      <c r="E572" s="0" t="n">
        <v>1</v>
      </c>
      <c r="F572" s="38" t="s">
        <v>71</v>
      </c>
      <c r="G572" s="37" t="s">
        <v>156</v>
      </c>
      <c r="H572" s="0" t="n">
        <v>659836</v>
      </c>
      <c r="I572" s="0" t="n">
        <v>205919</v>
      </c>
      <c r="J572" s="0" t="n">
        <v>12358</v>
      </c>
    </row>
    <row r="573" customFormat="false" ht="15" hidden="false" customHeight="false" outlineLevel="0" collapsed="false">
      <c r="A573" s="0" t="n">
        <v>202406</v>
      </c>
      <c r="B573" s="0" t="n">
        <v>202406</v>
      </c>
      <c r="C573" s="37" t="s">
        <v>106</v>
      </c>
      <c r="D573" s="37" t="s">
        <v>116</v>
      </c>
      <c r="E573" s="0" t="n">
        <v>1</v>
      </c>
      <c r="F573" s="38" t="s">
        <v>71</v>
      </c>
      <c r="G573" s="37" t="s">
        <v>157</v>
      </c>
      <c r="H573" s="0" t="n">
        <v>432891</v>
      </c>
      <c r="I573" s="0" t="n">
        <v>106129</v>
      </c>
      <c r="J573" s="0" t="n">
        <v>7954</v>
      </c>
    </row>
    <row r="574" customFormat="false" ht="15" hidden="false" customHeight="false" outlineLevel="0" collapsed="false">
      <c r="A574" s="0" t="n">
        <v>202406</v>
      </c>
      <c r="B574" s="0" t="n">
        <v>202406</v>
      </c>
      <c r="C574" s="37" t="s">
        <v>158</v>
      </c>
      <c r="D574" s="37" t="s">
        <v>159</v>
      </c>
      <c r="E574" s="0" t="n">
        <v>1</v>
      </c>
      <c r="F574" s="38" t="s">
        <v>71</v>
      </c>
      <c r="G574" s="37" t="s">
        <v>160</v>
      </c>
      <c r="H574" s="0" t="n">
        <v>971707</v>
      </c>
      <c r="I574" s="0" t="n">
        <v>731524</v>
      </c>
      <c r="J574" s="0" t="n">
        <v>153956</v>
      </c>
    </row>
    <row r="575" customFormat="false" ht="15" hidden="false" customHeight="false" outlineLevel="0" collapsed="false">
      <c r="A575" s="0" t="n">
        <v>202406</v>
      </c>
      <c r="B575" s="0" t="n">
        <v>202406</v>
      </c>
      <c r="C575" s="37" t="s">
        <v>95</v>
      </c>
      <c r="D575" s="37" t="s">
        <v>161</v>
      </c>
      <c r="E575" s="0" t="n">
        <v>1</v>
      </c>
      <c r="F575" s="38" t="s">
        <v>71</v>
      </c>
      <c r="G575" s="37" t="s">
        <v>162</v>
      </c>
      <c r="H575" s="0" t="n">
        <v>553201</v>
      </c>
      <c r="I575" s="0" t="n">
        <v>81428</v>
      </c>
      <c r="J575" s="0" t="n">
        <v>6544</v>
      </c>
    </row>
    <row r="576" customFormat="false" ht="15" hidden="false" customHeight="false" outlineLevel="0" collapsed="false">
      <c r="A576" s="0" t="n">
        <v>202406</v>
      </c>
      <c r="B576" s="0" t="n">
        <v>202406</v>
      </c>
      <c r="C576" s="37" t="s">
        <v>112</v>
      </c>
      <c r="D576" s="37" t="s">
        <v>163</v>
      </c>
      <c r="E576" s="0" t="n">
        <v>1</v>
      </c>
      <c r="F576" s="38" t="s">
        <v>71</v>
      </c>
      <c r="G576" s="37" t="s">
        <v>164</v>
      </c>
      <c r="H576" s="0" t="n">
        <v>639138</v>
      </c>
      <c r="I576" s="0" t="n">
        <v>405222</v>
      </c>
      <c r="J576" s="0" t="n">
        <v>16412</v>
      </c>
    </row>
    <row r="577" customFormat="false" ht="15" hidden="false" customHeight="false" outlineLevel="0" collapsed="false">
      <c r="A577" s="0" t="n">
        <v>202406</v>
      </c>
      <c r="B577" s="0" t="n">
        <v>202406</v>
      </c>
      <c r="C577" s="37" t="s">
        <v>101</v>
      </c>
      <c r="D577" s="37" t="s">
        <v>165</v>
      </c>
      <c r="E577" s="0" t="n">
        <v>1</v>
      </c>
      <c r="F577" s="38" t="s">
        <v>71</v>
      </c>
      <c r="G577" s="37" t="s">
        <v>166</v>
      </c>
      <c r="H577" s="0" t="n">
        <v>421006</v>
      </c>
      <c r="I577" s="0" t="n">
        <v>74482</v>
      </c>
      <c r="J577" s="0" t="n">
        <v>1754</v>
      </c>
    </row>
    <row r="578" customFormat="false" ht="15" hidden="false" customHeight="false" outlineLevel="0" collapsed="false">
      <c r="A578" s="0" t="n">
        <v>202406</v>
      </c>
      <c r="B578" s="0" t="n">
        <v>202406</v>
      </c>
      <c r="C578" s="37" t="s">
        <v>124</v>
      </c>
      <c r="D578" s="37" t="s">
        <v>167</v>
      </c>
      <c r="E578" s="0" t="n">
        <v>1</v>
      </c>
      <c r="F578" s="38" t="s">
        <v>71</v>
      </c>
      <c r="G578" s="37" t="s">
        <v>168</v>
      </c>
      <c r="H578" s="0" t="n">
        <v>98517</v>
      </c>
      <c r="I578" s="0" t="n">
        <v>42498</v>
      </c>
      <c r="J578" s="0" t="n">
        <v>1046</v>
      </c>
    </row>
    <row r="579" customFormat="false" ht="15" hidden="false" customHeight="false" outlineLevel="0" collapsed="false">
      <c r="A579" s="0" t="n">
        <v>202406</v>
      </c>
      <c r="B579" s="0" t="n">
        <v>202406</v>
      </c>
      <c r="C579" s="37" t="s">
        <v>152</v>
      </c>
      <c r="D579" s="37" t="s">
        <v>122</v>
      </c>
      <c r="E579" s="0" t="n">
        <v>1</v>
      </c>
      <c r="F579" s="38" t="s">
        <v>71</v>
      </c>
      <c r="G579" s="37" t="s">
        <v>169</v>
      </c>
      <c r="H579" s="0" t="n">
        <v>101320</v>
      </c>
      <c r="I579" s="0" t="n">
        <v>24999</v>
      </c>
      <c r="J579" s="0" t="n">
        <v>-1505</v>
      </c>
    </row>
    <row r="580" customFormat="false" ht="15" hidden="false" customHeight="false" outlineLevel="0" collapsed="false">
      <c r="A580" s="0" t="n">
        <v>202406</v>
      </c>
      <c r="B580" s="0" t="n">
        <v>202406</v>
      </c>
      <c r="C580" s="37" t="s">
        <v>98</v>
      </c>
      <c r="D580" s="37" t="s">
        <v>170</v>
      </c>
      <c r="E580" s="0" t="n">
        <v>1</v>
      </c>
      <c r="F580" s="38" t="s">
        <v>71</v>
      </c>
      <c r="G580" s="37" t="s">
        <v>171</v>
      </c>
      <c r="H580" s="0" t="n">
        <v>1288890</v>
      </c>
      <c r="I580" s="0" t="n">
        <v>334855</v>
      </c>
      <c r="J580" s="0" t="n">
        <v>1662</v>
      </c>
    </row>
    <row r="581" customFormat="false" ht="15" hidden="false" customHeight="false" outlineLevel="0" collapsed="false">
      <c r="A581" s="0" t="n">
        <v>202406</v>
      </c>
      <c r="B581" s="0" t="n">
        <v>202406</v>
      </c>
      <c r="C581" s="37" t="s">
        <v>98</v>
      </c>
      <c r="D581" s="37" t="s">
        <v>172</v>
      </c>
      <c r="E581" s="0" t="n">
        <v>1</v>
      </c>
      <c r="F581" s="38" t="s">
        <v>71</v>
      </c>
      <c r="G581" s="37" t="s">
        <v>173</v>
      </c>
      <c r="H581" s="0" t="n">
        <v>311566</v>
      </c>
      <c r="I581" s="0" t="n">
        <v>84280</v>
      </c>
      <c r="J581" s="0" t="n">
        <v>19371</v>
      </c>
    </row>
    <row r="582" customFormat="false" ht="15" hidden="false" customHeight="false" outlineLevel="0" collapsed="false">
      <c r="A582" s="0" t="n">
        <v>202406</v>
      </c>
      <c r="B582" s="0" t="n">
        <v>202406</v>
      </c>
      <c r="C582" s="37" t="s">
        <v>158</v>
      </c>
      <c r="D582" s="37" t="s">
        <v>174</v>
      </c>
      <c r="E582" s="0" t="n">
        <v>1</v>
      </c>
      <c r="F582" s="38" t="s">
        <v>71</v>
      </c>
      <c r="G582" s="37" t="s">
        <v>175</v>
      </c>
      <c r="H582" s="0" t="n">
        <v>224328</v>
      </c>
      <c r="I582" s="0" t="n">
        <v>65067</v>
      </c>
      <c r="J582" s="0" t="n">
        <v>3861</v>
      </c>
    </row>
    <row r="583" customFormat="false" ht="15" hidden="false" customHeight="false" outlineLevel="0" collapsed="false">
      <c r="A583" s="0" t="n">
        <v>202406</v>
      </c>
      <c r="B583" s="0" t="n">
        <v>202406</v>
      </c>
      <c r="C583" s="37" t="s">
        <v>149</v>
      </c>
      <c r="D583" s="37" t="s">
        <v>176</v>
      </c>
      <c r="E583" s="0" t="n">
        <v>1</v>
      </c>
      <c r="F583" s="38" t="s">
        <v>71</v>
      </c>
      <c r="G583" s="37" t="s">
        <v>177</v>
      </c>
      <c r="H583" s="0" t="n">
        <v>482463</v>
      </c>
      <c r="I583" s="0" t="n">
        <v>78931</v>
      </c>
      <c r="J583" s="0" t="n">
        <v>11874</v>
      </c>
    </row>
    <row r="584" customFormat="false" ht="15" hidden="false" customHeight="false" outlineLevel="0" collapsed="false">
      <c r="A584" s="0" t="n">
        <v>202406</v>
      </c>
      <c r="B584" s="0" t="n">
        <v>202406</v>
      </c>
      <c r="C584" s="37" t="s">
        <v>178</v>
      </c>
      <c r="D584" s="37" t="s">
        <v>179</v>
      </c>
      <c r="E584" s="0" t="n">
        <v>1</v>
      </c>
      <c r="F584" s="38" t="s">
        <v>71</v>
      </c>
      <c r="G584" s="37" t="s">
        <v>180</v>
      </c>
      <c r="H584" s="0" t="n">
        <v>1235746</v>
      </c>
      <c r="I584" s="0" t="n">
        <v>578357</v>
      </c>
      <c r="J584" s="0" t="n">
        <v>-97092</v>
      </c>
    </row>
    <row r="585" customFormat="false" ht="15" hidden="false" customHeight="false" outlineLevel="0" collapsed="false">
      <c r="A585" s="0" t="n">
        <v>202406</v>
      </c>
      <c r="B585" s="0" t="n">
        <v>202406</v>
      </c>
      <c r="C585" s="37" t="s">
        <v>149</v>
      </c>
      <c r="D585" s="37" t="s">
        <v>181</v>
      </c>
      <c r="E585" s="0" t="n">
        <v>1</v>
      </c>
      <c r="F585" s="38" t="s">
        <v>71</v>
      </c>
      <c r="G585" s="37" t="s">
        <v>182</v>
      </c>
      <c r="H585" s="0" t="n">
        <v>662904</v>
      </c>
      <c r="I585" s="0" t="n">
        <v>219035</v>
      </c>
      <c r="J585" s="0" t="n">
        <v>29971</v>
      </c>
    </row>
    <row r="586" customFormat="false" ht="15" hidden="false" customHeight="false" outlineLevel="0" collapsed="false">
      <c r="A586" s="0" t="n">
        <v>202406</v>
      </c>
      <c r="B586" s="0" t="n">
        <v>202406</v>
      </c>
      <c r="C586" s="37" t="s">
        <v>115</v>
      </c>
      <c r="D586" s="37" t="s">
        <v>104</v>
      </c>
      <c r="E586" s="0" t="n">
        <v>1</v>
      </c>
      <c r="F586" s="38" t="s">
        <v>71</v>
      </c>
      <c r="G586" s="37" t="s">
        <v>183</v>
      </c>
      <c r="H586" s="0" t="n">
        <v>270066</v>
      </c>
      <c r="I586" s="0" t="n">
        <v>63222</v>
      </c>
      <c r="J586" s="0" t="n">
        <v>4038</v>
      </c>
    </row>
    <row r="587" customFormat="false" ht="15" hidden="false" customHeight="false" outlineLevel="0" collapsed="false">
      <c r="A587" s="0" t="n">
        <v>202406</v>
      </c>
      <c r="B587" s="0" t="n">
        <v>202406</v>
      </c>
      <c r="C587" s="37" t="s">
        <v>184</v>
      </c>
      <c r="D587" s="37" t="s">
        <v>185</v>
      </c>
      <c r="E587" s="0" t="n">
        <v>1</v>
      </c>
      <c r="F587" s="38" t="s">
        <v>71</v>
      </c>
      <c r="G587" s="37" t="s">
        <v>186</v>
      </c>
      <c r="H587" s="0" t="n">
        <v>2845694</v>
      </c>
      <c r="I587" s="0" t="n">
        <v>787229</v>
      </c>
      <c r="J587" s="0" t="n">
        <v>25078</v>
      </c>
    </row>
    <row r="588" customFormat="false" ht="15" hidden="false" customHeight="false" outlineLevel="0" collapsed="false">
      <c r="A588" s="0" t="n">
        <v>202406</v>
      </c>
      <c r="B588" s="0" t="n">
        <v>202406</v>
      </c>
      <c r="C588" s="37" t="s">
        <v>109</v>
      </c>
      <c r="D588" s="37" t="s">
        <v>187</v>
      </c>
      <c r="E588" s="0" t="n">
        <v>1</v>
      </c>
      <c r="F588" s="38" t="s">
        <v>71</v>
      </c>
      <c r="G588" s="37" t="s">
        <v>188</v>
      </c>
      <c r="H588" s="0" t="n">
        <v>3770587</v>
      </c>
      <c r="I588" s="0" t="n">
        <v>1993539</v>
      </c>
      <c r="J588" s="0" t="n">
        <v>195558</v>
      </c>
    </row>
    <row r="589" customFormat="false" ht="15" hidden="false" customHeight="false" outlineLevel="0" collapsed="false">
      <c r="A589" s="0" t="n">
        <v>202406</v>
      </c>
      <c r="B589" s="0" t="n">
        <v>202406</v>
      </c>
      <c r="C589" s="37" t="s">
        <v>178</v>
      </c>
      <c r="D589" s="37" t="s">
        <v>189</v>
      </c>
      <c r="E589" s="0" t="n">
        <v>1</v>
      </c>
      <c r="F589" s="38" t="s">
        <v>71</v>
      </c>
      <c r="G589" s="37" t="s">
        <v>190</v>
      </c>
      <c r="H589" s="0" t="n">
        <v>916308</v>
      </c>
      <c r="I589" s="0" t="n">
        <v>326332</v>
      </c>
      <c r="J589" s="0" t="n">
        <v>9926</v>
      </c>
    </row>
    <row r="590" customFormat="false" ht="15" hidden="false" customHeight="false" outlineLevel="0" collapsed="false">
      <c r="A590" s="0" t="n">
        <v>202406</v>
      </c>
      <c r="B590" s="0" t="n">
        <v>202406</v>
      </c>
      <c r="C590" s="37" t="s">
        <v>152</v>
      </c>
      <c r="D590" s="37" t="s">
        <v>191</v>
      </c>
      <c r="E590" s="0" t="n">
        <v>1</v>
      </c>
      <c r="F590" s="38" t="s">
        <v>71</v>
      </c>
      <c r="G590" s="37" t="s">
        <v>192</v>
      </c>
      <c r="H590" s="0" t="n">
        <v>1273847</v>
      </c>
      <c r="I590" s="0" t="n">
        <v>386347</v>
      </c>
      <c r="J590" s="0" t="n">
        <v>-51148</v>
      </c>
    </row>
    <row r="591" customFormat="false" ht="15" hidden="false" customHeight="false" outlineLevel="0" collapsed="false">
      <c r="A591" s="0" t="n">
        <v>202406</v>
      </c>
      <c r="B591" s="0" t="n">
        <v>202406</v>
      </c>
      <c r="C591" s="37" t="s">
        <v>184</v>
      </c>
      <c r="D591" s="37" t="s">
        <v>193</v>
      </c>
      <c r="E591" s="0" t="n">
        <v>1</v>
      </c>
      <c r="F591" s="38" t="s">
        <v>71</v>
      </c>
      <c r="G591" s="37" t="s">
        <v>194</v>
      </c>
      <c r="H591" s="0" t="n">
        <v>2427646</v>
      </c>
      <c r="I591" s="0" t="n">
        <v>453189</v>
      </c>
      <c r="J591" s="0" t="n">
        <v>78050</v>
      </c>
    </row>
    <row r="592" customFormat="false" ht="15" hidden="false" customHeight="false" outlineLevel="0" collapsed="false">
      <c r="A592" s="0" t="n">
        <v>202406</v>
      </c>
      <c r="B592" s="0" t="n">
        <v>202406</v>
      </c>
      <c r="C592" s="37" t="s">
        <v>115</v>
      </c>
      <c r="D592" s="37" t="s">
        <v>96</v>
      </c>
      <c r="E592" s="0" t="n">
        <v>1</v>
      </c>
      <c r="F592" s="38" t="s">
        <v>71</v>
      </c>
      <c r="G592" s="37" t="s">
        <v>195</v>
      </c>
      <c r="H592" s="0" t="n">
        <v>2108478</v>
      </c>
      <c r="I592" s="0" t="n">
        <v>1002880</v>
      </c>
      <c r="J592" s="0" t="n">
        <v>104602</v>
      </c>
    </row>
    <row r="593" customFormat="false" ht="15" hidden="false" customHeight="false" outlineLevel="0" collapsed="false">
      <c r="A593" s="0" t="n">
        <v>202406</v>
      </c>
      <c r="B593" s="0" t="n">
        <v>202406</v>
      </c>
      <c r="C593" s="37" t="s">
        <v>136</v>
      </c>
      <c r="D593" s="37" t="s">
        <v>120</v>
      </c>
      <c r="E593" s="0" t="n">
        <v>1</v>
      </c>
      <c r="F593" s="38" t="s">
        <v>71</v>
      </c>
      <c r="G593" s="37" t="s">
        <v>196</v>
      </c>
      <c r="H593" s="0" t="n">
        <v>1162229</v>
      </c>
      <c r="I593" s="0" t="n">
        <v>549988</v>
      </c>
      <c r="J593" s="0" t="n">
        <v>26733</v>
      </c>
    </row>
    <row r="594" customFormat="false" ht="15" hidden="false" customHeight="false" outlineLevel="0" collapsed="false">
      <c r="A594" s="0" t="n">
        <v>202406</v>
      </c>
      <c r="B594" s="0" t="n">
        <v>202406</v>
      </c>
      <c r="C594" s="37" t="s">
        <v>197</v>
      </c>
      <c r="D594" s="37" t="s">
        <v>198</v>
      </c>
      <c r="E594" s="0" t="n">
        <v>1</v>
      </c>
      <c r="F594" s="38" t="s">
        <v>71</v>
      </c>
      <c r="G594" s="37" t="s">
        <v>199</v>
      </c>
      <c r="H594" s="0" t="n">
        <v>1521861</v>
      </c>
      <c r="I594" s="0" t="n">
        <v>712623</v>
      </c>
      <c r="J594" s="0" t="n">
        <v>-11843</v>
      </c>
    </row>
    <row r="595" customFormat="false" ht="15" hidden="false" customHeight="false" outlineLevel="0" collapsed="false">
      <c r="A595" s="0" t="n">
        <v>202406</v>
      </c>
      <c r="B595" s="0" t="n">
        <v>202406</v>
      </c>
      <c r="C595" s="37" t="s">
        <v>136</v>
      </c>
      <c r="D595" s="37" t="s">
        <v>200</v>
      </c>
      <c r="E595" s="0" t="n">
        <v>1</v>
      </c>
      <c r="F595" s="38" t="s">
        <v>71</v>
      </c>
      <c r="G595" s="37" t="s">
        <v>201</v>
      </c>
      <c r="H595" s="0" t="n">
        <v>1216118</v>
      </c>
      <c r="I595" s="0" t="n">
        <v>470292</v>
      </c>
      <c r="J595" s="0" t="n">
        <v>-31503</v>
      </c>
    </row>
    <row r="596" customFormat="false" ht="15" hidden="false" customHeight="false" outlineLevel="0" collapsed="false">
      <c r="A596" s="0" t="n">
        <v>202406</v>
      </c>
      <c r="B596" s="0" t="n">
        <v>202406</v>
      </c>
      <c r="C596" s="37" t="s">
        <v>136</v>
      </c>
      <c r="D596" s="37" t="s">
        <v>127</v>
      </c>
      <c r="E596" s="0" t="n">
        <v>1</v>
      </c>
      <c r="F596" s="38" t="s">
        <v>71</v>
      </c>
      <c r="G596" s="37" t="s">
        <v>202</v>
      </c>
      <c r="H596" s="0" t="n">
        <v>163153</v>
      </c>
      <c r="I596" s="0" t="n">
        <v>22975</v>
      </c>
      <c r="J596" s="0" t="n">
        <v>2352</v>
      </c>
    </row>
    <row r="597" customFormat="false" ht="15" hidden="false" customHeight="false" outlineLevel="0" collapsed="false">
      <c r="A597" s="0" t="n">
        <v>202406</v>
      </c>
      <c r="B597" s="0" t="n">
        <v>202406</v>
      </c>
      <c r="C597" s="37" t="s">
        <v>106</v>
      </c>
      <c r="D597" s="37" t="s">
        <v>203</v>
      </c>
      <c r="E597" s="0" t="n">
        <v>1</v>
      </c>
      <c r="F597" s="38" t="s">
        <v>71</v>
      </c>
      <c r="G597" s="37" t="s">
        <v>204</v>
      </c>
      <c r="H597" s="0" t="n">
        <v>1086040</v>
      </c>
      <c r="I597" s="0" t="n">
        <v>402106</v>
      </c>
      <c r="J597" s="0" t="n">
        <v>97046</v>
      </c>
    </row>
    <row r="598" customFormat="false" ht="15" hidden="false" customHeight="false" outlineLevel="0" collapsed="false">
      <c r="A598" s="0" t="n">
        <v>202406</v>
      </c>
      <c r="B598" s="0" t="n">
        <v>202406</v>
      </c>
      <c r="C598" s="37" t="s">
        <v>95</v>
      </c>
      <c r="D598" s="37" t="s">
        <v>187</v>
      </c>
      <c r="E598" s="0" t="n">
        <v>1</v>
      </c>
      <c r="F598" s="38" t="s">
        <v>71</v>
      </c>
      <c r="G598" s="37" t="s">
        <v>205</v>
      </c>
      <c r="H598" s="0" t="n">
        <v>98476</v>
      </c>
      <c r="I598" s="0" t="n">
        <v>21446</v>
      </c>
      <c r="J598" s="0" t="n">
        <v>2151</v>
      </c>
    </row>
    <row r="599" customFormat="false" ht="15" hidden="false" customHeight="false" outlineLevel="0" collapsed="false">
      <c r="A599" s="0" t="n">
        <v>202406</v>
      </c>
      <c r="B599" s="0" t="n">
        <v>202406</v>
      </c>
      <c r="C599" s="37" t="s">
        <v>101</v>
      </c>
      <c r="D599" s="37" t="s">
        <v>206</v>
      </c>
      <c r="E599" s="0" t="n">
        <v>1</v>
      </c>
      <c r="F599" s="38" t="s">
        <v>71</v>
      </c>
      <c r="G599" s="37" t="s">
        <v>207</v>
      </c>
      <c r="H599" s="0" t="n">
        <v>205612</v>
      </c>
      <c r="I599" s="0" t="n">
        <v>64030</v>
      </c>
      <c r="J599" s="0" t="n">
        <v>-3731</v>
      </c>
    </row>
    <row r="600" customFormat="false" ht="15" hidden="false" customHeight="false" outlineLevel="0" collapsed="false">
      <c r="A600" s="0" t="n">
        <v>202406</v>
      </c>
      <c r="B600" s="0" t="n">
        <v>202406</v>
      </c>
      <c r="C600" s="37" t="s">
        <v>184</v>
      </c>
      <c r="D600" s="37" t="s">
        <v>208</v>
      </c>
      <c r="E600" s="0" t="n">
        <v>1</v>
      </c>
      <c r="F600" s="38" t="s">
        <v>71</v>
      </c>
      <c r="G600" s="37" t="s">
        <v>209</v>
      </c>
      <c r="H600" s="0" t="n">
        <v>2302392</v>
      </c>
      <c r="I600" s="0" t="n">
        <v>1001453</v>
      </c>
      <c r="J600" s="0" t="n">
        <v>102661</v>
      </c>
    </row>
    <row r="601" customFormat="false" ht="15" hidden="false" customHeight="false" outlineLevel="0" collapsed="false">
      <c r="A601" s="0" t="n">
        <v>202406</v>
      </c>
      <c r="B601" s="0" t="n">
        <v>202406</v>
      </c>
      <c r="C601" s="37" t="s">
        <v>95</v>
      </c>
      <c r="D601" s="37" t="s">
        <v>210</v>
      </c>
      <c r="E601" s="0" t="n">
        <v>1</v>
      </c>
      <c r="F601" s="38" t="s">
        <v>71</v>
      </c>
      <c r="G601" s="37" t="s">
        <v>211</v>
      </c>
      <c r="H601" s="0" t="n">
        <v>1598900</v>
      </c>
      <c r="I601" s="0" t="n">
        <v>341325</v>
      </c>
      <c r="J601" s="0" t="n">
        <v>25485</v>
      </c>
    </row>
    <row r="602" customFormat="false" ht="15" hidden="false" customHeight="false" outlineLevel="0" collapsed="false">
      <c r="A602" s="0" t="n">
        <v>202406</v>
      </c>
      <c r="B602" s="0" t="n">
        <v>202406</v>
      </c>
      <c r="C602" s="37" t="s">
        <v>178</v>
      </c>
      <c r="D602" s="37" t="s">
        <v>212</v>
      </c>
      <c r="E602" s="0" t="n">
        <v>1</v>
      </c>
      <c r="F602" s="38" t="s">
        <v>71</v>
      </c>
      <c r="G602" s="37" t="s">
        <v>213</v>
      </c>
      <c r="H602" s="0" t="n">
        <v>3402111</v>
      </c>
      <c r="I602" s="0" t="n">
        <v>1260971</v>
      </c>
      <c r="J602" s="0" t="n">
        <v>209831</v>
      </c>
    </row>
    <row r="603" customFormat="false" ht="15" hidden="false" customHeight="false" outlineLevel="0" collapsed="false">
      <c r="A603" s="0" t="n">
        <v>202406</v>
      </c>
      <c r="B603" s="0" t="n">
        <v>202406</v>
      </c>
      <c r="C603" s="37" t="s">
        <v>95</v>
      </c>
      <c r="D603" s="37" t="s">
        <v>214</v>
      </c>
      <c r="E603" s="0" t="n">
        <v>1</v>
      </c>
      <c r="F603" s="38" t="s">
        <v>71</v>
      </c>
      <c r="G603" s="37" t="s">
        <v>215</v>
      </c>
      <c r="H603" s="0" t="n">
        <v>331783</v>
      </c>
      <c r="I603" s="0" t="n">
        <v>140904</v>
      </c>
      <c r="J603" s="0" t="n">
        <v>19821</v>
      </c>
    </row>
    <row r="604" customFormat="false" ht="15" hidden="false" customHeight="false" outlineLevel="0" collapsed="false">
      <c r="A604" s="0" t="n">
        <v>202406</v>
      </c>
      <c r="B604" s="0" t="n">
        <v>202406</v>
      </c>
      <c r="C604" s="37" t="s">
        <v>101</v>
      </c>
      <c r="D604" s="37" t="s">
        <v>216</v>
      </c>
      <c r="E604" s="0" t="n">
        <v>1</v>
      </c>
      <c r="F604" s="38" t="s">
        <v>71</v>
      </c>
      <c r="G604" s="37" t="s">
        <v>217</v>
      </c>
      <c r="H604" s="0" t="n">
        <v>162481</v>
      </c>
      <c r="I604" s="0" t="n">
        <v>42629</v>
      </c>
      <c r="J604" s="0" t="n">
        <v>-9318</v>
      </c>
    </row>
    <row r="605" customFormat="false" ht="15" hidden="false" customHeight="false" outlineLevel="0" collapsed="false">
      <c r="A605" s="0" t="n">
        <v>202406</v>
      </c>
      <c r="B605" s="0" t="n">
        <v>202406</v>
      </c>
      <c r="C605" s="37" t="s">
        <v>115</v>
      </c>
      <c r="D605" s="37" t="s">
        <v>218</v>
      </c>
      <c r="E605" s="0" t="n">
        <v>1</v>
      </c>
      <c r="F605" s="38" t="s">
        <v>71</v>
      </c>
      <c r="G605" s="37" t="s">
        <v>219</v>
      </c>
      <c r="H605" s="0" t="n">
        <v>411809</v>
      </c>
      <c r="I605" s="0" t="n">
        <v>137236</v>
      </c>
      <c r="J605" s="0" t="n">
        <v>18462</v>
      </c>
    </row>
    <row r="606" customFormat="false" ht="15" hidden="false" customHeight="false" outlineLevel="0" collapsed="false">
      <c r="A606" s="0" t="n">
        <v>202406</v>
      </c>
      <c r="B606" s="0" t="n">
        <v>202406</v>
      </c>
      <c r="C606" s="37" t="s">
        <v>101</v>
      </c>
      <c r="D606" s="37" t="s">
        <v>220</v>
      </c>
      <c r="E606" s="0" t="n">
        <v>1</v>
      </c>
      <c r="F606" s="38" t="s">
        <v>71</v>
      </c>
      <c r="G606" s="37" t="s">
        <v>221</v>
      </c>
      <c r="H606" s="0" t="n">
        <v>471922</v>
      </c>
      <c r="I606" s="0" t="n">
        <v>104630</v>
      </c>
      <c r="J606" s="0" t="n">
        <v>-2129</v>
      </c>
    </row>
    <row r="607" customFormat="false" ht="15" hidden="false" customHeight="false" outlineLevel="0" collapsed="false">
      <c r="A607" s="0" t="n">
        <v>202406</v>
      </c>
      <c r="B607" s="0" t="n">
        <v>202406</v>
      </c>
      <c r="C607" s="37" t="s">
        <v>101</v>
      </c>
      <c r="D607" s="37" t="s">
        <v>153</v>
      </c>
      <c r="E607" s="0" t="n">
        <v>1</v>
      </c>
      <c r="F607" s="38" t="s">
        <v>71</v>
      </c>
      <c r="G607" s="37" t="s">
        <v>222</v>
      </c>
      <c r="H607" s="0" t="n">
        <v>590413</v>
      </c>
      <c r="I607" s="0" t="n">
        <v>289993</v>
      </c>
      <c r="J607" s="0" t="n">
        <v>-18030</v>
      </c>
    </row>
    <row r="608" customFormat="false" ht="15" hidden="false" customHeight="false" outlineLevel="0" collapsed="false">
      <c r="A608" s="0" t="n">
        <v>202406</v>
      </c>
      <c r="B608" s="0" t="n">
        <v>202406</v>
      </c>
      <c r="C608" s="37" t="s">
        <v>136</v>
      </c>
      <c r="D608" s="37" t="s">
        <v>223</v>
      </c>
      <c r="E608" s="0" t="n">
        <v>1</v>
      </c>
      <c r="F608" s="38" t="s">
        <v>71</v>
      </c>
      <c r="G608" s="37" t="s">
        <v>224</v>
      </c>
      <c r="H608" s="0" t="n">
        <v>2200268</v>
      </c>
      <c r="I608" s="0" t="n">
        <v>492889</v>
      </c>
      <c r="J608" s="0" t="n">
        <v>30141</v>
      </c>
    </row>
    <row r="609" customFormat="false" ht="15" hidden="false" customHeight="false" outlineLevel="0" collapsed="false">
      <c r="A609" s="0" t="n">
        <v>202406</v>
      </c>
      <c r="B609" s="0" t="n">
        <v>202406</v>
      </c>
      <c r="C609" s="37" t="s">
        <v>184</v>
      </c>
      <c r="D609" s="37" t="s">
        <v>225</v>
      </c>
      <c r="E609" s="0" t="n">
        <v>1</v>
      </c>
      <c r="F609" s="38" t="s">
        <v>71</v>
      </c>
      <c r="G609" s="37" t="s">
        <v>226</v>
      </c>
      <c r="H609" s="0" t="n">
        <v>405910</v>
      </c>
      <c r="I609" s="0" t="n">
        <v>83623</v>
      </c>
      <c r="J609" s="0" t="n">
        <v>10127</v>
      </c>
    </row>
    <row r="610" customFormat="false" ht="15" hidden="false" customHeight="false" outlineLevel="0" collapsed="false">
      <c r="A610" s="0" t="n">
        <v>202406</v>
      </c>
      <c r="B610" s="0" t="n">
        <v>202406</v>
      </c>
      <c r="C610" s="37" t="s">
        <v>197</v>
      </c>
      <c r="D610" s="37" t="s">
        <v>193</v>
      </c>
      <c r="E610" s="0" t="n">
        <v>1</v>
      </c>
      <c r="F610" s="38" t="s">
        <v>71</v>
      </c>
      <c r="G610" s="37" t="s">
        <v>227</v>
      </c>
      <c r="H610" s="0" t="n">
        <v>784900</v>
      </c>
      <c r="I610" s="0" t="n">
        <v>512068</v>
      </c>
      <c r="J610" s="0" t="n">
        <v>-43051</v>
      </c>
    </row>
    <row r="611" customFormat="false" ht="15" hidden="false" customHeight="false" outlineLevel="0" collapsed="false">
      <c r="A611" s="0" t="n">
        <v>202406</v>
      </c>
      <c r="B611" s="0" t="n">
        <v>202406</v>
      </c>
      <c r="C611" s="37" t="s">
        <v>149</v>
      </c>
      <c r="D611" s="37" t="s">
        <v>153</v>
      </c>
      <c r="E611" s="0" t="n">
        <v>1</v>
      </c>
      <c r="F611" s="38" t="s">
        <v>71</v>
      </c>
      <c r="G611" s="37" t="s">
        <v>228</v>
      </c>
      <c r="H611" s="0" t="n">
        <v>187087</v>
      </c>
      <c r="I611" s="0" t="n">
        <v>131131</v>
      </c>
      <c r="J611" s="0" t="n">
        <v>19730</v>
      </c>
    </row>
    <row r="612" customFormat="false" ht="15" hidden="false" customHeight="false" outlineLevel="0" collapsed="false">
      <c r="A612" s="0" t="n">
        <v>202406</v>
      </c>
      <c r="B612" s="0" t="n">
        <v>202406</v>
      </c>
      <c r="C612" s="37" t="s">
        <v>184</v>
      </c>
      <c r="D612" s="37" t="s">
        <v>229</v>
      </c>
      <c r="E612" s="0" t="n">
        <v>1</v>
      </c>
      <c r="F612" s="38" t="s">
        <v>71</v>
      </c>
      <c r="G612" s="37" t="s">
        <v>230</v>
      </c>
      <c r="H612" s="0" t="n">
        <v>955456</v>
      </c>
      <c r="I612" s="0" t="n">
        <v>400297</v>
      </c>
      <c r="J612" s="0" t="n">
        <v>62580</v>
      </c>
    </row>
    <row r="613" customFormat="false" ht="15" hidden="false" customHeight="false" outlineLevel="0" collapsed="false">
      <c r="A613" s="0" t="n">
        <v>202406</v>
      </c>
      <c r="B613" s="0" t="n">
        <v>202406</v>
      </c>
      <c r="C613" s="37" t="s">
        <v>115</v>
      </c>
      <c r="D613" s="37" t="s">
        <v>231</v>
      </c>
      <c r="E613" s="0" t="n">
        <v>1</v>
      </c>
      <c r="F613" s="38" t="s">
        <v>71</v>
      </c>
      <c r="G613" s="37" t="s">
        <v>232</v>
      </c>
      <c r="H613" s="0" t="n">
        <v>445951</v>
      </c>
      <c r="I613" s="0" t="n">
        <v>159734</v>
      </c>
      <c r="J613" s="0" t="n">
        <v>13529</v>
      </c>
    </row>
    <row r="614" customFormat="false" ht="15" hidden="false" customHeight="false" outlineLevel="0" collapsed="false">
      <c r="A614" s="0" t="n">
        <v>202406</v>
      </c>
      <c r="B614" s="0" t="n">
        <v>202406</v>
      </c>
      <c r="C614" s="37" t="s">
        <v>124</v>
      </c>
      <c r="D614" s="37" t="s">
        <v>233</v>
      </c>
      <c r="E614" s="0" t="n">
        <v>1</v>
      </c>
      <c r="F614" s="38" t="s">
        <v>71</v>
      </c>
      <c r="G614" s="37" t="s">
        <v>234</v>
      </c>
      <c r="H614" s="0" t="n">
        <v>177983</v>
      </c>
      <c r="I614" s="0" t="n">
        <v>81315</v>
      </c>
      <c r="J614" s="0" t="n">
        <v>-550</v>
      </c>
    </row>
    <row r="615" customFormat="false" ht="15" hidden="false" customHeight="false" outlineLevel="0" collapsed="false">
      <c r="A615" s="0" t="n">
        <v>202406</v>
      </c>
      <c r="B615" s="0" t="n">
        <v>202406</v>
      </c>
      <c r="C615" s="37" t="s">
        <v>184</v>
      </c>
      <c r="D615" s="37" t="s">
        <v>235</v>
      </c>
      <c r="E615" s="0" t="n">
        <v>1</v>
      </c>
      <c r="F615" s="38" t="s">
        <v>71</v>
      </c>
      <c r="G615" s="37" t="s">
        <v>236</v>
      </c>
      <c r="H615" s="0" t="n">
        <v>482570</v>
      </c>
      <c r="I615" s="0" t="n">
        <v>106003</v>
      </c>
      <c r="J615" s="0" t="n">
        <v>-1901</v>
      </c>
    </row>
    <row r="616" customFormat="false" ht="15" hidden="false" customHeight="false" outlineLevel="0" collapsed="false">
      <c r="A616" s="0" t="n">
        <v>202406</v>
      </c>
      <c r="B616" s="0" t="n">
        <v>202406</v>
      </c>
      <c r="C616" s="37" t="s">
        <v>124</v>
      </c>
      <c r="D616" s="37" t="s">
        <v>237</v>
      </c>
      <c r="E616" s="0" t="n">
        <v>1</v>
      </c>
      <c r="F616" s="38" t="s">
        <v>71</v>
      </c>
      <c r="G616" s="37" t="s">
        <v>238</v>
      </c>
      <c r="H616" s="0" t="n">
        <v>519114</v>
      </c>
      <c r="I616" s="0" t="n">
        <v>114213</v>
      </c>
      <c r="J616" s="0" t="n">
        <v>20855</v>
      </c>
    </row>
    <row r="617" customFormat="false" ht="15" hidden="false" customHeight="false" outlineLevel="0" collapsed="false">
      <c r="A617" s="0" t="n">
        <v>202406</v>
      </c>
      <c r="B617" s="0" t="n">
        <v>202406</v>
      </c>
      <c r="C617" s="37" t="s">
        <v>124</v>
      </c>
      <c r="D617" s="37" t="s">
        <v>107</v>
      </c>
      <c r="E617" s="0" t="n">
        <v>1</v>
      </c>
      <c r="F617" s="38" t="s">
        <v>71</v>
      </c>
      <c r="G617" s="37" t="s">
        <v>239</v>
      </c>
      <c r="H617" s="0" t="n">
        <v>410751</v>
      </c>
      <c r="I617" s="0" t="n">
        <v>156646</v>
      </c>
      <c r="J617" s="0" t="n">
        <v>-11141</v>
      </c>
    </row>
    <row r="618" customFormat="false" ht="15" hidden="false" customHeight="false" outlineLevel="0" collapsed="false">
      <c r="A618" s="0" t="n">
        <v>202406</v>
      </c>
      <c r="B618" s="0" t="n">
        <v>202406</v>
      </c>
      <c r="C618" s="37" t="s">
        <v>106</v>
      </c>
      <c r="D618" s="37" t="s">
        <v>139</v>
      </c>
      <c r="E618" s="0" t="n">
        <v>1</v>
      </c>
      <c r="F618" s="38" t="s">
        <v>71</v>
      </c>
      <c r="G618" s="37" t="s">
        <v>240</v>
      </c>
      <c r="H618" s="0" t="n">
        <v>5674300</v>
      </c>
      <c r="I618" s="0" t="n">
        <v>1029609</v>
      </c>
      <c r="J618" s="0" t="n">
        <v>191968</v>
      </c>
    </row>
    <row r="619" customFormat="false" ht="15" hidden="false" customHeight="false" outlineLevel="0" collapsed="false">
      <c r="A619" s="0" t="n">
        <v>202406</v>
      </c>
      <c r="B619" s="0" t="n">
        <v>202406</v>
      </c>
      <c r="C619" s="37" t="s">
        <v>106</v>
      </c>
      <c r="D619" s="37" t="s">
        <v>241</v>
      </c>
      <c r="E619" s="0" t="n">
        <v>1</v>
      </c>
      <c r="F619" s="38" t="s">
        <v>71</v>
      </c>
      <c r="G619" s="37" t="s">
        <v>242</v>
      </c>
      <c r="H619" s="0" t="n">
        <v>563458</v>
      </c>
      <c r="I619" s="0" t="n">
        <v>304157</v>
      </c>
      <c r="J619" s="0" t="n">
        <v>19308</v>
      </c>
    </row>
    <row r="620" customFormat="false" ht="15" hidden="false" customHeight="false" outlineLevel="0" collapsed="false">
      <c r="A620" s="0" t="n">
        <v>202406</v>
      </c>
      <c r="B620" s="0" t="n">
        <v>202406</v>
      </c>
      <c r="C620" s="37" t="s">
        <v>158</v>
      </c>
      <c r="D620" s="37" t="s">
        <v>243</v>
      </c>
      <c r="E620" s="0" t="n">
        <v>1</v>
      </c>
      <c r="F620" s="38" t="s">
        <v>71</v>
      </c>
      <c r="G620" s="37" t="s">
        <v>244</v>
      </c>
      <c r="H620" s="0" t="n">
        <v>447468</v>
      </c>
      <c r="I620" s="0" t="n">
        <v>114119</v>
      </c>
      <c r="J620" s="0" t="n">
        <v>8036</v>
      </c>
    </row>
    <row r="621" customFormat="false" ht="15" hidden="false" customHeight="false" outlineLevel="0" collapsed="false">
      <c r="A621" s="0" t="n">
        <v>202406</v>
      </c>
      <c r="B621" s="0" t="n">
        <v>202406</v>
      </c>
      <c r="C621" s="37" t="s">
        <v>112</v>
      </c>
      <c r="D621" s="37" t="s">
        <v>245</v>
      </c>
      <c r="E621" s="0" t="n">
        <v>1</v>
      </c>
      <c r="F621" s="38" t="s">
        <v>71</v>
      </c>
      <c r="G621" s="37" t="s">
        <v>246</v>
      </c>
      <c r="H621" s="0" t="n">
        <v>38096</v>
      </c>
      <c r="I621" s="0" t="n">
        <v>6005</v>
      </c>
      <c r="J621" s="0" t="n">
        <v>-545</v>
      </c>
    </row>
    <row r="622" customFormat="false" ht="15" hidden="false" customHeight="false" outlineLevel="0" collapsed="false">
      <c r="A622" s="0" t="n">
        <v>202406</v>
      </c>
      <c r="B622" s="0" t="n">
        <v>202406</v>
      </c>
      <c r="C622" s="37" t="s">
        <v>197</v>
      </c>
      <c r="D622" s="37" t="s">
        <v>247</v>
      </c>
      <c r="E622" s="0" t="n">
        <v>1</v>
      </c>
      <c r="F622" s="38" t="s">
        <v>71</v>
      </c>
      <c r="G622" s="37" t="s">
        <v>248</v>
      </c>
      <c r="H622" s="0" t="n">
        <v>239943</v>
      </c>
      <c r="I622" s="0" t="n">
        <v>66127</v>
      </c>
      <c r="J622" s="0" t="n">
        <v>4320</v>
      </c>
    </row>
    <row r="623" customFormat="false" ht="15" hidden="false" customHeight="false" outlineLevel="0" collapsed="false">
      <c r="A623" s="0" t="n">
        <v>202406</v>
      </c>
      <c r="B623" s="0" t="n">
        <v>202406</v>
      </c>
      <c r="C623" s="37" t="s">
        <v>106</v>
      </c>
      <c r="D623" s="37" t="s">
        <v>249</v>
      </c>
      <c r="E623" s="0" t="n">
        <v>1</v>
      </c>
      <c r="F623" s="38" t="s">
        <v>71</v>
      </c>
      <c r="G623" s="37" t="s">
        <v>250</v>
      </c>
      <c r="H623" s="0" t="n">
        <v>427731</v>
      </c>
      <c r="I623" s="0" t="n">
        <v>246785</v>
      </c>
      <c r="J623" s="0" t="n">
        <v>34885</v>
      </c>
    </row>
    <row r="624" customFormat="false" ht="15" hidden="false" customHeight="false" outlineLevel="0" collapsed="false">
      <c r="A624" s="0" t="n">
        <v>202406</v>
      </c>
      <c r="B624" s="0" t="n">
        <v>202406</v>
      </c>
      <c r="C624" s="37" t="s">
        <v>98</v>
      </c>
      <c r="D624" s="37" t="s">
        <v>251</v>
      </c>
      <c r="E624" s="0" t="n">
        <v>1</v>
      </c>
      <c r="F624" s="38" t="s">
        <v>71</v>
      </c>
      <c r="G624" s="37" t="s">
        <v>252</v>
      </c>
      <c r="H624" s="0" t="n">
        <v>224267</v>
      </c>
      <c r="I624" s="0" t="n">
        <v>68264</v>
      </c>
      <c r="J624" s="0" t="n">
        <v>-3662</v>
      </c>
    </row>
    <row r="625" customFormat="false" ht="15" hidden="false" customHeight="false" outlineLevel="0" collapsed="false">
      <c r="A625" s="0" t="n">
        <v>202406</v>
      </c>
      <c r="B625" s="0" t="n">
        <v>202406</v>
      </c>
      <c r="C625" s="37" t="s">
        <v>124</v>
      </c>
      <c r="D625" s="37" t="s">
        <v>253</v>
      </c>
      <c r="E625" s="0" t="n">
        <v>1</v>
      </c>
      <c r="F625" s="38" t="s">
        <v>71</v>
      </c>
      <c r="G625" s="37" t="s">
        <v>254</v>
      </c>
      <c r="H625" s="0" t="n">
        <v>2569703</v>
      </c>
      <c r="I625" s="0" t="n">
        <v>805888</v>
      </c>
      <c r="J625" s="0" t="n">
        <v>104656</v>
      </c>
    </row>
    <row r="626" customFormat="false" ht="15" hidden="false" customHeight="false" outlineLevel="0" collapsed="false">
      <c r="A626" s="0" t="n">
        <v>202406</v>
      </c>
      <c r="B626" s="0" t="n">
        <v>202406</v>
      </c>
      <c r="C626" s="37" t="s">
        <v>101</v>
      </c>
      <c r="D626" s="37" t="s">
        <v>255</v>
      </c>
      <c r="E626" s="0" t="n">
        <v>1</v>
      </c>
      <c r="F626" s="38" t="s">
        <v>71</v>
      </c>
      <c r="G626" s="37" t="s">
        <v>256</v>
      </c>
      <c r="H626" s="0" t="n">
        <v>461429</v>
      </c>
      <c r="I626" s="0" t="n">
        <v>125323</v>
      </c>
      <c r="J626" s="0" t="n">
        <v>11141</v>
      </c>
    </row>
    <row r="627" customFormat="false" ht="15" hidden="false" customHeight="false" outlineLevel="0" collapsed="false">
      <c r="A627" s="0" t="n">
        <v>202406</v>
      </c>
      <c r="B627" s="0" t="n">
        <v>202406</v>
      </c>
      <c r="C627" s="37" t="s">
        <v>112</v>
      </c>
      <c r="D627" s="37" t="s">
        <v>132</v>
      </c>
      <c r="E627" s="0" t="n">
        <v>1</v>
      </c>
      <c r="F627" s="38" t="s">
        <v>71</v>
      </c>
      <c r="G627" s="37" t="s">
        <v>257</v>
      </c>
      <c r="H627" s="0" t="n">
        <v>1976754</v>
      </c>
      <c r="I627" s="0" t="n">
        <v>536046</v>
      </c>
      <c r="J627" s="0" t="n">
        <v>8375</v>
      </c>
    </row>
    <row r="628" customFormat="false" ht="15" hidden="false" customHeight="false" outlineLevel="0" collapsed="false">
      <c r="A628" s="0" t="n">
        <v>202406</v>
      </c>
      <c r="B628" s="0" t="n">
        <v>202406</v>
      </c>
      <c r="C628" s="37" t="s">
        <v>115</v>
      </c>
      <c r="D628" s="37" t="s">
        <v>258</v>
      </c>
      <c r="E628" s="0" t="n">
        <v>1</v>
      </c>
      <c r="F628" s="38" t="s">
        <v>71</v>
      </c>
      <c r="G628" s="37" t="s">
        <v>259</v>
      </c>
      <c r="H628" s="0" t="n">
        <v>647251</v>
      </c>
      <c r="I628" s="0" t="n">
        <v>254760</v>
      </c>
      <c r="J628" s="0" t="n">
        <v>42154</v>
      </c>
    </row>
    <row r="629" customFormat="false" ht="15" hidden="false" customHeight="false" outlineLevel="0" collapsed="false">
      <c r="A629" s="0" t="n">
        <v>202406</v>
      </c>
      <c r="B629" s="0" t="n">
        <v>202406</v>
      </c>
      <c r="C629" s="37" t="s">
        <v>184</v>
      </c>
      <c r="D629" s="37" t="s">
        <v>179</v>
      </c>
      <c r="E629" s="0" t="n">
        <v>1</v>
      </c>
      <c r="F629" s="38" t="s">
        <v>71</v>
      </c>
      <c r="G629" s="37" t="s">
        <v>260</v>
      </c>
      <c r="H629" s="0" t="n">
        <v>490475</v>
      </c>
      <c r="I629" s="0" t="n">
        <v>270155</v>
      </c>
      <c r="J629" s="0" t="n">
        <v>-37883</v>
      </c>
    </row>
    <row r="630" customFormat="false" ht="15" hidden="false" customHeight="false" outlineLevel="0" collapsed="false">
      <c r="A630" s="0" t="n">
        <v>202406</v>
      </c>
      <c r="B630" s="0" t="n">
        <v>202406</v>
      </c>
      <c r="C630" s="37" t="s">
        <v>158</v>
      </c>
      <c r="D630" s="37" t="s">
        <v>155</v>
      </c>
      <c r="E630" s="0" t="n">
        <v>1</v>
      </c>
      <c r="F630" s="38" t="s">
        <v>71</v>
      </c>
      <c r="G630" s="37" t="s">
        <v>261</v>
      </c>
      <c r="H630" s="0" t="n">
        <v>514282</v>
      </c>
      <c r="I630" s="0" t="n">
        <v>209828</v>
      </c>
      <c r="J630" s="0" t="n">
        <v>24061</v>
      </c>
    </row>
    <row r="631" customFormat="false" ht="15" hidden="false" customHeight="false" outlineLevel="0" collapsed="false">
      <c r="A631" s="0" t="n">
        <v>202406</v>
      </c>
      <c r="B631" s="0" t="n">
        <v>202406</v>
      </c>
      <c r="C631" s="37" t="s">
        <v>98</v>
      </c>
      <c r="D631" s="37" t="s">
        <v>262</v>
      </c>
      <c r="E631" s="0" t="n">
        <v>1</v>
      </c>
      <c r="F631" s="38" t="s">
        <v>71</v>
      </c>
      <c r="G631" s="37" t="s">
        <v>263</v>
      </c>
      <c r="H631" s="0" t="n">
        <v>502728</v>
      </c>
      <c r="I631" s="0" t="n">
        <v>189826</v>
      </c>
      <c r="J631" s="0" t="n">
        <v>45927</v>
      </c>
    </row>
    <row r="632" customFormat="false" ht="15" hidden="false" customHeight="false" outlineLevel="0" collapsed="false">
      <c r="A632" s="0" t="n">
        <v>202406</v>
      </c>
      <c r="B632" s="0" t="n">
        <v>202406</v>
      </c>
      <c r="C632" s="37" t="s">
        <v>98</v>
      </c>
      <c r="D632" s="37" t="s">
        <v>214</v>
      </c>
      <c r="E632" s="0" t="n">
        <v>1</v>
      </c>
      <c r="F632" s="38" t="s">
        <v>71</v>
      </c>
      <c r="G632" s="37" t="s">
        <v>264</v>
      </c>
      <c r="H632" s="0" t="n">
        <v>4091342</v>
      </c>
      <c r="I632" s="0" t="n">
        <v>852505</v>
      </c>
      <c r="J632" s="0" t="n">
        <v>190956</v>
      </c>
    </row>
    <row r="633" customFormat="false" ht="15" hidden="false" customHeight="false" outlineLevel="0" collapsed="false">
      <c r="A633" s="0" t="n">
        <v>202406</v>
      </c>
      <c r="B633" s="0" t="n">
        <v>202406</v>
      </c>
      <c r="C633" s="37" t="s">
        <v>101</v>
      </c>
      <c r="D633" s="37" t="s">
        <v>161</v>
      </c>
      <c r="E633" s="0" t="n">
        <v>1</v>
      </c>
      <c r="F633" s="38" t="s">
        <v>71</v>
      </c>
      <c r="G633" s="37" t="s">
        <v>265</v>
      </c>
      <c r="H633" s="0" t="n">
        <v>29864</v>
      </c>
      <c r="I633" s="0" t="n">
        <v>8017</v>
      </c>
      <c r="J633" s="0" t="n">
        <v>954</v>
      </c>
    </row>
    <row r="634" customFormat="false" ht="15" hidden="false" customHeight="false" outlineLevel="0" collapsed="false">
      <c r="A634" s="0" t="n">
        <v>202406</v>
      </c>
      <c r="B634" s="0" t="n">
        <v>202406</v>
      </c>
      <c r="C634" s="37" t="s">
        <v>106</v>
      </c>
      <c r="D634" s="37" t="s">
        <v>102</v>
      </c>
      <c r="E634" s="0" t="n">
        <v>1</v>
      </c>
      <c r="F634" s="38" t="s">
        <v>71</v>
      </c>
      <c r="G634" s="37" t="s">
        <v>266</v>
      </c>
      <c r="H634" s="0" t="n">
        <v>47832</v>
      </c>
      <c r="I634" s="0" t="n">
        <v>12243</v>
      </c>
      <c r="J634" s="0" t="n">
        <v>610</v>
      </c>
    </row>
    <row r="635" customFormat="false" ht="15" hidden="false" customHeight="false" outlineLevel="0" collapsed="false">
      <c r="A635" s="0" t="n">
        <v>202406</v>
      </c>
      <c r="B635" s="0" t="n">
        <v>202406</v>
      </c>
      <c r="C635" s="37" t="s">
        <v>95</v>
      </c>
      <c r="D635" s="37" t="s">
        <v>267</v>
      </c>
      <c r="E635" s="0" t="n">
        <v>1</v>
      </c>
      <c r="F635" s="38" t="s">
        <v>71</v>
      </c>
      <c r="G635" s="37" t="s">
        <v>268</v>
      </c>
      <c r="H635" s="0" t="n">
        <v>374405</v>
      </c>
      <c r="I635" s="0" t="n">
        <v>75096</v>
      </c>
      <c r="J635" s="0" t="n">
        <v>1233</v>
      </c>
    </row>
    <row r="636" customFormat="false" ht="15" hidden="false" customHeight="false" outlineLevel="0" collapsed="false">
      <c r="A636" s="0" t="n">
        <v>202406</v>
      </c>
      <c r="B636" s="0" t="n">
        <v>202406</v>
      </c>
      <c r="C636" s="37" t="s">
        <v>136</v>
      </c>
      <c r="D636" s="37" t="s">
        <v>269</v>
      </c>
      <c r="E636" s="0" t="n">
        <v>1</v>
      </c>
      <c r="F636" s="38" t="s">
        <v>71</v>
      </c>
      <c r="G636" s="37" t="s">
        <v>270</v>
      </c>
      <c r="H636" s="0" t="n">
        <v>677852</v>
      </c>
      <c r="I636" s="0" t="n">
        <v>109979</v>
      </c>
      <c r="J636" s="0" t="n">
        <v>5467</v>
      </c>
    </row>
    <row r="637" customFormat="false" ht="15" hidden="false" customHeight="false" outlineLevel="0" collapsed="false">
      <c r="A637" s="0" t="n">
        <v>202406</v>
      </c>
      <c r="B637" s="0" t="n">
        <v>202406</v>
      </c>
      <c r="C637" s="37" t="s">
        <v>98</v>
      </c>
      <c r="D637" s="37" t="s">
        <v>181</v>
      </c>
      <c r="E637" s="0" t="n">
        <v>1</v>
      </c>
      <c r="F637" s="38" t="s">
        <v>71</v>
      </c>
      <c r="G637" s="37" t="s">
        <v>271</v>
      </c>
      <c r="H637" s="0" t="n">
        <v>1306405</v>
      </c>
      <c r="I637" s="0" t="n">
        <v>241432</v>
      </c>
      <c r="J637" s="0" t="n">
        <v>32444</v>
      </c>
    </row>
    <row r="638" customFormat="false" ht="15" hidden="false" customHeight="false" outlineLevel="0" collapsed="false">
      <c r="A638" s="0" t="n">
        <v>202406</v>
      </c>
      <c r="B638" s="0" t="n">
        <v>202406</v>
      </c>
      <c r="C638" s="37" t="s">
        <v>197</v>
      </c>
      <c r="D638" s="37" t="s">
        <v>255</v>
      </c>
      <c r="E638" s="0" t="n">
        <v>1</v>
      </c>
      <c r="F638" s="38" t="s">
        <v>71</v>
      </c>
      <c r="G638" s="37" t="s">
        <v>272</v>
      </c>
      <c r="H638" s="0" t="n">
        <v>951127</v>
      </c>
      <c r="I638" s="0" t="n">
        <v>230073</v>
      </c>
      <c r="J638" s="0" t="n">
        <v>-167</v>
      </c>
    </row>
    <row r="639" customFormat="false" ht="15" hidden="false" customHeight="false" outlineLevel="0" collapsed="false">
      <c r="A639" s="0" t="n">
        <v>202406</v>
      </c>
      <c r="B639" s="0" t="n">
        <v>202406</v>
      </c>
      <c r="C639" s="37" t="s">
        <v>106</v>
      </c>
      <c r="D639" s="37" t="s">
        <v>273</v>
      </c>
      <c r="E639" s="0" t="n">
        <v>1</v>
      </c>
      <c r="F639" s="38" t="s">
        <v>71</v>
      </c>
      <c r="G639" s="37" t="s">
        <v>274</v>
      </c>
      <c r="H639" s="0" t="n">
        <v>387328</v>
      </c>
      <c r="I639" s="0" t="n">
        <v>111733</v>
      </c>
      <c r="J639" s="0" t="n">
        <v>17402</v>
      </c>
    </row>
    <row r="640" customFormat="false" ht="15" hidden="false" customHeight="false" outlineLevel="0" collapsed="false">
      <c r="A640" s="0" t="n">
        <v>202406</v>
      </c>
      <c r="B640" s="0" t="n">
        <v>202406</v>
      </c>
      <c r="C640" s="37" t="s">
        <v>124</v>
      </c>
      <c r="D640" s="37" t="s">
        <v>275</v>
      </c>
      <c r="E640" s="0" t="n">
        <v>1</v>
      </c>
      <c r="F640" s="38" t="s">
        <v>71</v>
      </c>
      <c r="G640" s="37" t="s">
        <v>276</v>
      </c>
      <c r="H640" s="0" t="n">
        <v>2177832</v>
      </c>
      <c r="I640" s="0" t="n">
        <v>712665</v>
      </c>
      <c r="J640" s="0" t="n">
        <v>209036</v>
      </c>
    </row>
    <row r="641" customFormat="false" ht="15" hidden="false" customHeight="false" outlineLevel="0" collapsed="false">
      <c r="A641" s="0" t="n">
        <v>202406</v>
      </c>
      <c r="B641" s="0" t="n">
        <v>202406</v>
      </c>
      <c r="C641" s="37" t="s">
        <v>115</v>
      </c>
      <c r="D641" s="37" t="s">
        <v>277</v>
      </c>
      <c r="E641" s="0" t="n">
        <v>1</v>
      </c>
      <c r="F641" s="38" t="s">
        <v>71</v>
      </c>
      <c r="G641" s="37" t="s">
        <v>278</v>
      </c>
      <c r="H641" s="0" t="n">
        <v>1645005</v>
      </c>
      <c r="I641" s="0" t="n">
        <v>322318</v>
      </c>
      <c r="J641" s="0" t="n">
        <v>23791</v>
      </c>
    </row>
    <row r="642" customFormat="false" ht="15" hidden="false" customHeight="false" outlineLevel="0" collapsed="false">
      <c r="A642" s="0" t="n">
        <v>202406</v>
      </c>
      <c r="B642" s="0" t="n">
        <v>202406</v>
      </c>
      <c r="C642" s="37" t="s">
        <v>115</v>
      </c>
      <c r="D642" s="37" t="s">
        <v>269</v>
      </c>
      <c r="E642" s="0" t="n">
        <v>1</v>
      </c>
      <c r="F642" s="38" t="s">
        <v>71</v>
      </c>
      <c r="G642" s="37" t="s">
        <v>279</v>
      </c>
      <c r="H642" s="0" t="n">
        <v>667134</v>
      </c>
      <c r="I642" s="0" t="n">
        <v>356534</v>
      </c>
      <c r="J642" s="0" t="n">
        <v>-19410</v>
      </c>
    </row>
    <row r="643" customFormat="false" ht="15" hidden="false" customHeight="false" outlineLevel="0" collapsed="false">
      <c r="A643" s="0" t="n">
        <v>202406</v>
      </c>
      <c r="B643" s="0" t="n">
        <v>202406</v>
      </c>
      <c r="C643" s="37" t="s">
        <v>197</v>
      </c>
      <c r="D643" s="37" t="s">
        <v>280</v>
      </c>
      <c r="E643" s="0" t="n">
        <v>1</v>
      </c>
      <c r="F643" s="38" t="s">
        <v>71</v>
      </c>
      <c r="G643" s="37" t="s">
        <v>281</v>
      </c>
      <c r="H643" s="0" t="n">
        <v>1307186</v>
      </c>
      <c r="I643" s="0" t="n">
        <v>495160</v>
      </c>
      <c r="J643" s="0" t="n">
        <v>-26974</v>
      </c>
    </row>
    <row r="644" customFormat="false" ht="15" hidden="false" customHeight="false" outlineLevel="0" collapsed="false">
      <c r="A644" s="0" t="n">
        <v>202406</v>
      </c>
      <c r="B644" s="0" t="n">
        <v>202406</v>
      </c>
      <c r="C644" s="37" t="s">
        <v>158</v>
      </c>
      <c r="D644" s="37" t="s">
        <v>282</v>
      </c>
      <c r="E644" s="0" t="n">
        <v>1</v>
      </c>
      <c r="F644" s="38" t="s">
        <v>71</v>
      </c>
      <c r="G644" s="37" t="s">
        <v>283</v>
      </c>
      <c r="H644" s="0" t="n">
        <v>888360</v>
      </c>
      <c r="I644" s="0" t="n">
        <v>279190</v>
      </c>
      <c r="J644" s="0" t="n">
        <v>44016</v>
      </c>
    </row>
    <row r="645" customFormat="false" ht="15" hidden="false" customHeight="false" outlineLevel="0" collapsed="false">
      <c r="A645" s="0" t="n">
        <v>202406</v>
      </c>
      <c r="B645" s="0" t="n">
        <v>202406</v>
      </c>
      <c r="C645" s="37" t="s">
        <v>152</v>
      </c>
      <c r="D645" s="37" t="s">
        <v>284</v>
      </c>
      <c r="E645" s="0" t="n">
        <v>1</v>
      </c>
      <c r="F645" s="38" t="s">
        <v>71</v>
      </c>
      <c r="G645" s="37" t="s">
        <v>285</v>
      </c>
      <c r="H645" s="0" t="n">
        <v>376046</v>
      </c>
      <c r="I645" s="0" t="n">
        <v>46552</v>
      </c>
      <c r="J645" s="0" t="n">
        <v>3446</v>
      </c>
    </row>
    <row r="646" customFormat="false" ht="15" hidden="false" customHeight="false" outlineLevel="0" collapsed="false">
      <c r="A646" s="0" t="n">
        <v>202406</v>
      </c>
      <c r="B646" s="0" t="n">
        <v>202406</v>
      </c>
      <c r="C646" s="37" t="s">
        <v>95</v>
      </c>
      <c r="D646" s="37" t="s">
        <v>210</v>
      </c>
      <c r="E646" s="0" t="n">
        <v>1</v>
      </c>
      <c r="F646" s="38" t="s">
        <v>71</v>
      </c>
      <c r="G646" s="37" t="s">
        <v>286</v>
      </c>
      <c r="H646" s="0" t="n">
        <v>1265382</v>
      </c>
      <c r="I646" s="0" t="n">
        <v>227123</v>
      </c>
      <c r="J646" s="0" t="n">
        <v>38085</v>
      </c>
    </row>
    <row r="647" customFormat="false" ht="15" hidden="false" customHeight="false" outlineLevel="0" collapsed="false">
      <c r="A647" s="0" t="n">
        <v>202406</v>
      </c>
      <c r="B647" s="0" t="n">
        <v>202406</v>
      </c>
      <c r="C647" s="37" t="s">
        <v>136</v>
      </c>
      <c r="D647" s="37" t="s">
        <v>223</v>
      </c>
      <c r="E647" s="0" t="n">
        <v>1</v>
      </c>
      <c r="F647" s="38" t="s">
        <v>71</v>
      </c>
      <c r="G647" s="37" t="s">
        <v>287</v>
      </c>
      <c r="H647" s="0" t="n">
        <v>449314</v>
      </c>
      <c r="I647" s="0" t="n">
        <v>109887</v>
      </c>
      <c r="J647" s="0" t="n">
        <v>2927</v>
      </c>
    </row>
    <row r="648" customFormat="false" ht="15" hidden="false" customHeight="false" outlineLevel="0" collapsed="false">
      <c r="A648" s="0" t="n">
        <v>202406</v>
      </c>
      <c r="B648" s="0" t="n">
        <v>202406</v>
      </c>
      <c r="C648" s="37" t="s">
        <v>152</v>
      </c>
      <c r="D648" s="37" t="s">
        <v>288</v>
      </c>
      <c r="E648" s="0" t="n">
        <v>1</v>
      </c>
      <c r="F648" s="38" t="s">
        <v>71</v>
      </c>
      <c r="G648" s="37" t="s">
        <v>289</v>
      </c>
      <c r="H648" s="0" t="n">
        <v>593881</v>
      </c>
      <c r="I648" s="0" t="n">
        <v>175554</v>
      </c>
      <c r="J648" s="0" t="n">
        <v>28626</v>
      </c>
    </row>
    <row r="649" customFormat="false" ht="15" hidden="false" customHeight="false" outlineLevel="0" collapsed="false">
      <c r="A649" s="0" t="n">
        <v>202406</v>
      </c>
      <c r="B649" s="0" t="n">
        <v>202406</v>
      </c>
      <c r="C649" s="37" t="s">
        <v>112</v>
      </c>
      <c r="D649" s="37" t="s">
        <v>290</v>
      </c>
      <c r="E649" s="0" t="n">
        <v>1</v>
      </c>
      <c r="F649" s="38" t="s">
        <v>71</v>
      </c>
      <c r="G649" s="37" t="s">
        <v>291</v>
      </c>
      <c r="H649" s="0" t="n">
        <v>2767412</v>
      </c>
      <c r="I649" s="0" t="n">
        <v>972169</v>
      </c>
      <c r="J649" s="0" t="n">
        <v>62384</v>
      </c>
    </row>
    <row r="650" customFormat="false" ht="15" hidden="false" customHeight="false" outlineLevel="0" collapsed="false">
      <c r="A650" s="0" t="n">
        <v>202406</v>
      </c>
      <c r="B650" s="0" t="n">
        <v>202406</v>
      </c>
      <c r="C650" s="37" t="s">
        <v>106</v>
      </c>
      <c r="D650" s="37" t="s">
        <v>292</v>
      </c>
      <c r="E650" s="0" t="n">
        <v>1</v>
      </c>
      <c r="F650" s="38" t="s">
        <v>71</v>
      </c>
      <c r="G650" s="37" t="s">
        <v>293</v>
      </c>
      <c r="H650" s="0" t="n">
        <v>25873</v>
      </c>
      <c r="I650" s="0" t="n">
        <v>3862</v>
      </c>
      <c r="J650" s="0" t="n">
        <v>26</v>
      </c>
    </row>
    <row r="651" customFormat="false" ht="15" hidden="false" customHeight="false" outlineLevel="0" collapsed="false">
      <c r="A651" s="0" t="n">
        <v>202406</v>
      </c>
      <c r="B651" s="0" t="n">
        <v>202406</v>
      </c>
      <c r="C651" s="37" t="s">
        <v>136</v>
      </c>
      <c r="D651" s="37" t="s">
        <v>294</v>
      </c>
      <c r="E651" s="0" t="n">
        <v>1</v>
      </c>
      <c r="F651" s="38" t="s">
        <v>71</v>
      </c>
      <c r="G651" s="37" t="s">
        <v>295</v>
      </c>
      <c r="H651" s="0" t="n">
        <v>108473</v>
      </c>
      <c r="I651" s="0" t="n">
        <v>33757</v>
      </c>
      <c r="J651" s="0" t="n">
        <v>1347</v>
      </c>
    </row>
    <row r="652" customFormat="false" ht="15" hidden="false" customHeight="false" outlineLevel="0" collapsed="false">
      <c r="A652" s="0" t="n">
        <v>202406</v>
      </c>
      <c r="B652" s="0" t="n">
        <v>202406</v>
      </c>
      <c r="C652" s="37" t="s">
        <v>101</v>
      </c>
      <c r="D652" s="37" t="s">
        <v>296</v>
      </c>
      <c r="E652" s="0" t="n">
        <v>1</v>
      </c>
      <c r="F652" s="38" t="s">
        <v>71</v>
      </c>
      <c r="G652" s="37" t="s">
        <v>297</v>
      </c>
      <c r="H652" s="0" t="n">
        <v>135292</v>
      </c>
      <c r="I652" s="0" t="n">
        <v>61484</v>
      </c>
      <c r="J652" s="0" t="n">
        <v>-2441</v>
      </c>
    </row>
    <row r="653" customFormat="false" ht="15" hidden="false" customHeight="false" outlineLevel="0" collapsed="false">
      <c r="A653" s="0" t="n">
        <v>202406</v>
      </c>
      <c r="B653" s="0" t="n">
        <v>202406</v>
      </c>
      <c r="C653" s="37" t="s">
        <v>149</v>
      </c>
      <c r="D653" s="37" t="s">
        <v>298</v>
      </c>
      <c r="E653" s="0" t="n">
        <v>1</v>
      </c>
      <c r="F653" s="38" t="s">
        <v>71</v>
      </c>
      <c r="G653" s="37" t="s">
        <v>299</v>
      </c>
      <c r="H653" s="0" t="n">
        <v>325254</v>
      </c>
      <c r="I653" s="0" t="n">
        <v>95502</v>
      </c>
      <c r="J653" s="0" t="n">
        <v>26639</v>
      </c>
    </row>
    <row r="654" customFormat="false" ht="15" hidden="false" customHeight="false" outlineLevel="0" collapsed="false">
      <c r="A654" s="0" t="n">
        <v>202406</v>
      </c>
      <c r="B654" s="0" t="n">
        <v>202406</v>
      </c>
      <c r="C654" s="37" t="s">
        <v>184</v>
      </c>
      <c r="D654" s="37" t="s">
        <v>300</v>
      </c>
      <c r="E654" s="0" t="n">
        <v>1</v>
      </c>
      <c r="F654" s="38" t="s">
        <v>71</v>
      </c>
      <c r="G654" s="37" t="s">
        <v>301</v>
      </c>
      <c r="H654" s="0" t="n">
        <v>361682</v>
      </c>
      <c r="I654" s="0" t="n">
        <v>148008</v>
      </c>
      <c r="J654" s="0" t="n">
        <v>10414</v>
      </c>
    </row>
    <row r="655" customFormat="false" ht="15" hidden="false" customHeight="false" outlineLevel="0" collapsed="false">
      <c r="A655" s="0" t="n">
        <v>202406</v>
      </c>
      <c r="B655" s="0" t="n">
        <v>202406</v>
      </c>
      <c r="C655" s="37" t="s">
        <v>136</v>
      </c>
      <c r="D655" s="37" t="s">
        <v>298</v>
      </c>
      <c r="E655" s="0" t="n">
        <v>1</v>
      </c>
      <c r="F655" s="38" t="s">
        <v>71</v>
      </c>
      <c r="G655" s="37" t="s">
        <v>302</v>
      </c>
      <c r="H655" s="0" t="n">
        <v>90362</v>
      </c>
      <c r="I655" s="0" t="n">
        <v>30531</v>
      </c>
      <c r="J655" s="0" t="n">
        <v>4410</v>
      </c>
    </row>
    <row r="656" customFormat="false" ht="15" hidden="false" customHeight="false" outlineLevel="0" collapsed="false">
      <c r="A656" s="0" t="n">
        <v>202406</v>
      </c>
      <c r="B656" s="0" t="n">
        <v>202406</v>
      </c>
      <c r="C656" s="37" t="s">
        <v>149</v>
      </c>
      <c r="D656" s="37" t="s">
        <v>303</v>
      </c>
      <c r="E656" s="0" t="n">
        <v>1</v>
      </c>
      <c r="F656" s="38" t="s">
        <v>71</v>
      </c>
      <c r="G656" s="37" t="s">
        <v>304</v>
      </c>
      <c r="H656" s="0" t="n">
        <v>156042</v>
      </c>
      <c r="I656" s="0" t="n">
        <v>71444</v>
      </c>
      <c r="J656" s="0" t="n">
        <v>1880</v>
      </c>
    </row>
    <row r="657" customFormat="false" ht="15" hidden="false" customHeight="false" outlineLevel="0" collapsed="false">
      <c r="A657" s="0" t="n">
        <v>202406</v>
      </c>
      <c r="B657" s="0" t="n">
        <v>202406</v>
      </c>
      <c r="C657" s="37" t="s">
        <v>106</v>
      </c>
      <c r="D657" s="37" t="s">
        <v>107</v>
      </c>
      <c r="E657" s="0" t="n">
        <v>1</v>
      </c>
      <c r="F657" s="38" t="s">
        <v>71</v>
      </c>
      <c r="G657" s="37" t="s">
        <v>305</v>
      </c>
      <c r="H657" s="0" t="n">
        <v>163096</v>
      </c>
      <c r="I657" s="0" t="n">
        <v>25476</v>
      </c>
      <c r="J657" s="0" t="n">
        <v>-642</v>
      </c>
    </row>
    <row r="658" customFormat="false" ht="15" hidden="false" customHeight="false" outlineLevel="0" collapsed="false">
      <c r="A658" s="0" t="n">
        <v>202406</v>
      </c>
      <c r="B658" s="0" t="n">
        <v>202406</v>
      </c>
      <c r="C658" s="37" t="s">
        <v>124</v>
      </c>
      <c r="D658" s="37" t="s">
        <v>306</v>
      </c>
      <c r="E658" s="0" t="n">
        <v>1</v>
      </c>
      <c r="F658" s="38" t="s">
        <v>71</v>
      </c>
      <c r="G658" s="37" t="s">
        <v>307</v>
      </c>
      <c r="H658" s="0" t="n">
        <v>9825747</v>
      </c>
      <c r="I658" s="0" t="n">
        <v>1017088</v>
      </c>
      <c r="J658" s="0" t="n">
        <v>57579</v>
      </c>
    </row>
    <row r="659" customFormat="false" ht="15" hidden="false" customHeight="false" outlineLevel="0" collapsed="false">
      <c r="A659" s="0" t="n">
        <v>202406</v>
      </c>
      <c r="B659" s="0" t="n">
        <v>202406</v>
      </c>
      <c r="C659" s="37" t="s">
        <v>115</v>
      </c>
      <c r="D659" s="37" t="s">
        <v>308</v>
      </c>
      <c r="E659" s="0" t="n">
        <v>1</v>
      </c>
      <c r="F659" s="38" t="s">
        <v>71</v>
      </c>
      <c r="G659" s="37" t="s">
        <v>309</v>
      </c>
      <c r="H659" s="0" t="n">
        <v>4948136</v>
      </c>
      <c r="I659" s="0" t="n">
        <v>1664043</v>
      </c>
      <c r="J659" s="0" t="n">
        <v>316367</v>
      </c>
    </row>
    <row r="660" customFormat="false" ht="15" hidden="false" customHeight="false" outlineLevel="0" collapsed="false">
      <c r="A660" s="0" t="n">
        <v>202406</v>
      </c>
      <c r="B660" s="0" t="n">
        <v>202406</v>
      </c>
      <c r="C660" s="37" t="s">
        <v>178</v>
      </c>
      <c r="D660" s="37" t="s">
        <v>308</v>
      </c>
      <c r="E660" s="0" t="n">
        <v>1</v>
      </c>
      <c r="F660" s="38" t="s">
        <v>71</v>
      </c>
      <c r="G660" s="37" t="s">
        <v>310</v>
      </c>
      <c r="H660" s="0" t="n">
        <v>321476</v>
      </c>
      <c r="I660" s="0" t="n">
        <v>80694</v>
      </c>
      <c r="J660" s="0" t="n">
        <v>2254</v>
      </c>
    </row>
    <row r="661" customFormat="false" ht="15" hidden="false" customHeight="false" outlineLevel="0" collapsed="false">
      <c r="A661" s="0" t="n">
        <v>202406</v>
      </c>
      <c r="B661" s="0" t="n">
        <v>202406</v>
      </c>
      <c r="C661" s="37" t="s">
        <v>109</v>
      </c>
      <c r="D661" s="37" t="s">
        <v>311</v>
      </c>
      <c r="E661" s="0" t="n">
        <v>1</v>
      </c>
      <c r="F661" s="38" t="s">
        <v>71</v>
      </c>
      <c r="G661" s="37" t="s">
        <v>312</v>
      </c>
      <c r="H661" s="0" t="n">
        <v>282990</v>
      </c>
      <c r="I661" s="0" t="n">
        <v>51231</v>
      </c>
      <c r="J661" s="0" t="n">
        <v>-361</v>
      </c>
    </row>
    <row r="662" customFormat="false" ht="15" hidden="false" customHeight="false" outlineLevel="0" collapsed="false">
      <c r="A662" s="0" t="n">
        <v>202406</v>
      </c>
      <c r="B662" s="0" t="n">
        <v>202406</v>
      </c>
      <c r="C662" s="37" t="s">
        <v>178</v>
      </c>
      <c r="D662" s="37" t="s">
        <v>203</v>
      </c>
      <c r="E662" s="0" t="n">
        <v>1</v>
      </c>
      <c r="F662" s="38" t="s">
        <v>71</v>
      </c>
      <c r="G662" s="37" t="s">
        <v>313</v>
      </c>
      <c r="H662" s="0" t="n">
        <v>158072</v>
      </c>
      <c r="I662" s="0" t="n">
        <v>127625</v>
      </c>
      <c r="J662" s="0" t="n">
        <v>12194</v>
      </c>
    </row>
    <row r="663" customFormat="false" ht="15" hidden="false" customHeight="false" outlineLevel="0" collapsed="false">
      <c r="A663" s="0" t="n">
        <v>202406</v>
      </c>
      <c r="B663" s="0" t="n">
        <v>202406</v>
      </c>
      <c r="C663" s="37" t="s">
        <v>152</v>
      </c>
      <c r="D663" s="37" t="s">
        <v>314</v>
      </c>
      <c r="E663" s="0" t="n">
        <v>1</v>
      </c>
      <c r="F663" s="38" t="s">
        <v>71</v>
      </c>
      <c r="G663" s="37" t="s">
        <v>315</v>
      </c>
      <c r="H663" s="0" t="n">
        <v>36349</v>
      </c>
      <c r="I663" s="0" t="n">
        <v>14653</v>
      </c>
      <c r="J663" s="0" t="n">
        <v>1903</v>
      </c>
    </row>
    <row r="664" customFormat="false" ht="15" hidden="false" customHeight="false" outlineLevel="0" collapsed="false">
      <c r="A664" s="0" t="n">
        <v>202406</v>
      </c>
      <c r="B664" s="0" t="n">
        <v>202406</v>
      </c>
      <c r="C664" s="37" t="s">
        <v>152</v>
      </c>
      <c r="D664" s="37" t="s">
        <v>159</v>
      </c>
      <c r="E664" s="0" t="n">
        <v>1</v>
      </c>
      <c r="F664" s="38" t="s">
        <v>71</v>
      </c>
      <c r="G664" s="37" t="s">
        <v>316</v>
      </c>
      <c r="H664" s="0" t="n">
        <v>439891</v>
      </c>
      <c r="I664" s="0" t="n">
        <v>118306</v>
      </c>
      <c r="J664" s="0" t="n">
        <v>28900</v>
      </c>
    </row>
    <row r="665" customFormat="false" ht="15" hidden="false" customHeight="false" outlineLevel="0" collapsed="false">
      <c r="A665" s="0" t="n">
        <v>202406</v>
      </c>
      <c r="B665" s="0" t="n">
        <v>202406</v>
      </c>
      <c r="C665" s="37" t="s">
        <v>184</v>
      </c>
      <c r="D665" s="37" t="s">
        <v>218</v>
      </c>
      <c r="E665" s="0" t="n">
        <v>1</v>
      </c>
      <c r="F665" s="38" t="s">
        <v>71</v>
      </c>
      <c r="G665" s="37" t="s">
        <v>317</v>
      </c>
      <c r="H665" s="0" t="n">
        <v>148901</v>
      </c>
      <c r="I665" s="0" t="n">
        <v>68055</v>
      </c>
      <c r="J665" s="0" t="n">
        <v>7852</v>
      </c>
    </row>
    <row r="666" customFormat="false" ht="15" hidden="false" customHeight="false" outlineLevel="0" collapsed="false">
      <c r="A666" s="0" t="n">
        <v>202406</v>
      </c>
      <c r="B666" s="0" t="n">
        <v>202406</v>
      </c>
      <c r="C666" s="37" t="s">
        <v>109</v>
      </c>
      <c r="D666" s="37" t="s">
        <v>318</v>
      </c>
      <c r="E666" s="0" t="n">
        <v>1</v>
      </c>
      <c r="F666" s="38" t="s">
        <v>71</v>
      </c>
      <c r="G666" s="37" t="s">
        <v>319</v>
      </c>
      <c r="H666" s="0" t="n">
        <v>499768</v>
      </c>
      <c r="I666" s="0" t="n">
        <v>175573</v>
      </c>
      <c r="J666" s="0" t="n">
        <v>25353</v>
      </c>
    </row>
    <row r="667" customFormat="false" ht="15" hidden="false" customHeight="false" outlineLevel="0" collapsed="false">
      <c r="A667" s="0" t="n">
        <v>202406</v>
      </c>
      <c r="B667" s="0" t="n">
        <v>202406</v>
      </c>
      <c r="C667" s="37" t="s">
        <v>184</v>
      </c>
      <c r="D667" s="37" t="s">
        <v>320</v>
      </c>
      <c r="E667" s="0" t="n">
        <v>1</v>
      </c>
      <c r="F667" s="38" t="s">
        <v>71</v>
      </c>
      <c r="G667" s="37" t="s">
        <v>321</v>
      </c>
      <c r="H667" s="0" t="n">
        <v>86292</v>
      </c>
      <c r="I667" s="0" t="n">
        <v>25144</v>
      </c>
      <c r="J667" s="0" t="n">
        <v>3820</v>
      </c>
    </row>
    <row r="668" customFormat="false" ht="15" hidden="false" customHeight="false" outlineLevel="0" collapsed="false">
      <c r="A668" s="0" t="n">
        <v>202406</v>
      </c>
      <c r="B668" s="0" t="n">
        <v>202406</v>
      </c>
      <c r="C668" s="37" t="s">
        <v>124</v>
      </c>
      <c r="D668" s="37" t="s">
        <v>282</v>
      </c>
      <c r="E668" s="0" t="n">
        <v>1</v>
      </c>
      <c r="F668" s="38" t="s">
        <v>71</v>
      </c>
      <c r="G668" s="37" t="s">
        <v>322</v>
      </c>
      <c r="H668" s="0" t="n">
        <v>256822</v>
      </c>
      <c r="I668" s="0" t="n">
        <v>95628</v>
      </c>
      <c r="J668" s="0" t="n">
        <v>-3376</v>
      </c>
    </row>
    <row r="669" customFormat="false" ht="15" hidden="false" customHeight="false" outlineLevel="0" collapsed="false">
      <c r="A669" s="0" t="n">
        <v>202406</v>
      </c>
      <c r="B669" s="0" t="n">
        <v>202406</v>
      </c>
      <c r="C669" s="37" t="s">
        <v>112</v>
      </c>
      <c r="D669" s="37" t="s">
        <v>96</v>
      </c>
      <c r="E669" s="0" t="n">
        <v>1</v>
      </c>
      <c r="F669" s="38" t="s">
        <v>71</v>
      </c>
      <c r="G669" s="37" t="s">
        <v>323</v>
      </c>
      <c r="H669" s="0" t="n">
        <v>581278</v>
      </c>
      <c r="I669" s="0" t="n">
        <v>105771</v>
      </c>
      <c r="J669" s="0" t="n">
        <v>-1728</v>
      </c>
    </row>
    <row r="670" customFormat="false" ht="15" hidden="false" customHeight="false" outlineLevel="0" collapsed="false">
      <c r="A670" s="0" t="n">
        <v>202406</v>
      </c>
      <c r="B670" s="0" t="n">
        <v>202406</v>
      </c>
      <c r="C670" s="37" t="s">
        <v>152</v>
      </c>
      <c r="D670" s="37" t="s">
        <v>324</v>
      </c>
      <c r="E670" s="0" t="n">
        <v>1</v>
      </c>
      <c r="F670" s="38" t="s">
        <v>71</v>
      </c>
      <c r="G670" s="37" t="s">
        <v>325</v>
      </c>
      <c r="H670" s="0" t="n">
        <v>917063</v>
      </c>
      <c r="I670" s="0" t="n">
        <v>280462</v>
      </c>
      <c r="J670" s="0" t="n">
        <v>-7962</v>
      </c>
    </row>
    <row r="671" customFormat="false" ht="15" hidden="false" customHeight="false" outlineLevel="0" collapsed="false">
      <c r="A671" s="0" t="n">
        <v>202406</v>
      </c>
      <c r="B671" s="0" t="n">
        <v>202406</v>
      </c>
      <c r="C671" s="37" t="s">
        <v>112</v>
      </c>
      <c r="D671" s="37" t="s">
        <v>326</v>
      </c>
      <c r="E671" s="0" t="n">
        <v>1</v>
      </c>
      <c r="F671" s="38" t="s">
        <v>71</v>
      </c>
      <c r="G671" s="37" t="s">
        <v>327</v>
      </c>
      <c r="H671" s="0" t="n">
        <v>919726</v>
      </c>
      <c r="I671" s="0" t="n">
        <v>324762</v>
      </c>
      <c r="J671" s="0" t="n">
        <v>-17282</v>
      </c>
    </row>
    <row r="672" customFormat="false" ht="15" hidden="false" customHeight="false" outlineLevel="0" collapsed="false">
      <c r="A672" s="0" t="n">
        <v>202406</v>
      </c>
      <c r="B672" s="0" t="n">
        <v>202406</v>
      </c>
      <c r="C672" s="37" t="s">
        <v>152</v>
      </c>
      <c r="D672" s="37" t="s">
        <v>328</v>
      </c>
      <c r="E672" s="0" t="n">
        <v>1</v>
      </c>
      <c r="F672" s="38" t="s">
        <v>71</v>
      </c>
      <c r="G672" s="37" t="s">
        <v>329</v>
      </c>
      <c r="H672" s="0" t="n">
        <v>85834</v>
      </c>
      <c r="I672" s="0" t="n">
        <v>28218</v>
      </c>
      <c r="J672" s="0" t="n">
        <v>4502</v>
      </c>
    </row>
    <row r="673" customFormat="false" ht="15" hidden="false" customHeight="false" outlineLevel="0" collapsed="false">
      <c r="A673" s="0" t="n">
        <v>202406</v>
      </c>
      <c r="B673" s="0" t="n">
        <v>202406</v>
      </c>
      <c r="C673" s="37" t="s">
        <v>95</v>
      </c>
      <c r="D673" s="37" t="s">
        <v>330</v>
      </c>
      <c r="E673" s="0" t="n">
        <v>1</v>
      </c>
      <c r="F673" s="38" t="s">
        <v>71</v>
      </c>
      <c r="G673" s="37" t="s">
        <v>331</v>
      </c>
      <c r="H673" s="0" t="n">
        <v>2007089</v>
      </c>
      <c r="I673" s="0" t="n">
        <v>484041</v>
      </c>
      <c r="J673" s="0" t="n">
        <v>52763</v>
      </c>
    </row>
    <row r="674" customFormat="false" ht="15" hidden="false" customHeight="false" outlineLevel="0" collapsed="false">
      <c r="A674" s="0" t="n">
        <v>202406</v>
      </c>
      <c r="B674" s="0" t="n">
        <v>202406</v>
      </c>
      <c r="C674" s="37" t="s">
        <v>106</v>
      </c>
      <c r="D674" s="37" t="s">
        <v>332</v>
      </c>
      <c r="E674" s="0" t="n">
        <v>1</v>
      </c>
      <c r="F674" s="38" t="s">
        <v>71</v>
      </c>
      <c r="G674" s="37" t="s">
        <v>333</v>
      </c>
      <c r="H674" s="0" t="n">
        <v>166945</v>
      </c>
      <c r="I674" s="0" t="n">
        <v>32789</v>
      </c>
      <c r="J674" s="0" t="n">
        <v>2884</v>
      </c>
    </row>
    <row r="675" customFormat="false" ht="15" hidden="false" customHeight="false" outlineLevel="0" collapsed="false">
      <c r="A675" s="0" t="n">
        <v>202406</v>
      </c>
      <c r="B675" s="0" t="n">
        <v>202406</v>
      </c>
      <c r="C675" s="37" t="s">
        <v>95</v>
      </c>
      <c r="D675" s="37" t="s">
        <v>334</v>
      </c>
      <c r="E675" s="0" t="n">
        <v>1</v>
      </c>
      <c r="F675" s="38" t="s">
        <v>71</v>
      </c>
      <c r="G675" s="37" t="s">
        <v>335</v>
      </c>
      <c r="H675" s="0" t="n">
        <v>1231627</v>
      </c>
      <c r="I675" s="0" t="n">
        <v>221536</v>
      </c>
      <c r="J675" s="0" t="n">
        <v>-39715</v>
      </c>
    </row>
    <row r="676" customFormat="false" ht="15" hidden="false" customHeight="false" outlineLevel="0" collapsed="false">
      <c r="A676" s="0" t="n">
        <v>202406</v>
      </c>
      <c r="B676" s="0" t="n">
        <v>202406</v>
      </c>
      <c r="C676" s="37" t="s">
        <v>149</v>
      </c>
      <c r="D676" s="37" t="s">
        <v>243</v>
      </c>
      <c r="E676" s="0" t="n">
        <v>1</v>
      </c>
      <c r="F676" s="38" t="s">
        <v>71</v>
      </c>
      <c r="G676" s="37" t="s">
        <v>336</v>
      </c>
      <c r="H676" s="0" t="n">
        <v>566493</v>
      </c>
      <c r="I676" s="0" t="n">
        <v>210520</v>
      </c>
      <c r="J676" s="0" t="n">
        <v>60113</v>
      </c>
    </row>
    <row r="677" customFormat="false" ht="15" hidden="false" customHeight="false" outlineLevel="0" collapsed="false">
      <c r="A677" s="0" t="n">
        <v>202406</v>
      </c>
      <c r="B677" s="0" t="n">
        <v>202406</v>
      </c>
      <c r="C677" s="37" t="s">
        <v>115</v>
      </c>
      <c r="D677" s="37" t="s">
        <v>200</v>
      </c>
      <c r="E677" s="0" t="n">
        <v>1</v>
      </c>
      <c r="F677" s="38" t="s">
        <v>71</v>
      </c>
      <c r="G677" s="37" t="s">
        <v>337</v>
      </c>
      <c r="H677" s="0" t="n">
        <v>108139</v>
      </c>
      <c r="I677" s="0" t="n">
        <v>23650</v>
      </c>
      <c r="J677" s="0" t="n">
        <v>-223</v>
      </c>
    </row>
    <row r="678" customFormat="false" ht="15" hidden="false" customHeight="false" outlineLevel="0" collapsed="false">
      <c r="A678" s="0" t="n">
        <v>202406</v>
      </c>
      <c r="B678" s="0" t="n">
        <v>202406</v>
      </c>
      <c r="C678" s="37" t="s">
        <v>106</v>
      </c>
      <c r="D678" s="37" t="s">
        <v>104</v>
      </c>
      <c r="E678" s="0" t="n">
        <v>1</v>
      </c>
      <c r="F678" s="38" t="s">
        <v>71</v>
      </c>
      <c r="G678" s="37" t="s">
        <v>338</v>
      </c>
      <c r="H678" s="0" t="n">
        <v>343818</v>
      </c>
      <c r="I678" s="0" t="n">
        <v>171763</v>
      </c>
      <c r="J678" s="0" t="n">
        <v>48984</v>
      </c>
    </row>
    <row r="679" customFormat="false" ht="15" hidden="false" customHeight="false" outlineLevel="0" collapsed="false">
      <c r="A679" s="0" t="n">
        <v>202406</v>
      </c>
      <c r="B679" s="0" t="n">
        <v>202406</v>
      </c>
      <c r="C679" s="37" t="s">
        <v>184</v>
      </c>
      <c r="D679" s="37" t="s">
        <v>339</v>
      </c>
      <c r="E679" s="0" t="n">
        <v>1</v>
      </c>
      <c r="F679" s="38" t="s">
        <v>71</v>
      </c>
      <c r="G679" s="37" t="s">
        <v>340</v>
      </c>
      <c r="H679" s="0" t="n">
        <v>949809</v>
      </c>
      <c r="I679" s="0" t="n">
        <v>303340</v>
      </c>
      <c r="J679" s="0" t="n">
        <v>-19694</v>
      </c>
    </row>
    <row r="680" customFormat="false" ht="15" hidden="false" customHeight="false" outlineLevel="0" collapsed="false">
      <c r="A680" s="0" t="n">
        <v>202406</v>
      </c>
      <c r="B680" s="0" t="n">
        <v>202406</v>
      </c>
      <c r="C680" s="37" t="s">
        <v>112</v>
      </c>
      <c r="D680" s="37" t="s">
        <v>341</v>
      </c>
      <c r="E680" s="0" t="n">
        <v>1</v>
      </c>
      <c r="F680" s="38" t="s">
        <v>71</v>
      </c>
      <c r="G680" s="37" t="s">
        <v>342</v>
      </c>
      <c r="H680" s="0" t="n">
        <v>893584</v>
      </c>
      <c r="I680" s="0" t="n">
        <v>137440</v>
      </c>
      <c r="J680" s="0" t="n">
        <v>-170</v>
      </c>
    </row>
    <row r="681" customFormat="false" ht="15" hidden="false" customHeight="false" outlineLevel="0" collapsed="false">
      <c r="A681" s="0" t="n">
        <v>202406</v>
      </c>
      <c r="B681" s="0" t="n">
        <v>202406</v>
      </c>
      <c r="C681" s="37" t="s">
        <v>101</v>
      </c>
      <c r="D681" s="37" t="s">
        <v>200</v>
      </c>
      <c r="E681" s="0" t="n">
        <v>1</v>
      </c>
      <c r="F681" s="38" t="s">
        <v>71</v>
      </c>
      <c r="G681" s="37" t="s">
        <v>343</v>
      </c>
      <c r="H681" s="0" t="n">
        <v>452450</v>
      </c>
      <c r="I681" s="0" t="n">
        <v>114086</v>
      </c>
      <c r="J681" s="0" t="n">
        <v>-16004</v>
      </c>
    </row>
    <row r="682" customFormat="false" ht="15" hidden="false" customHeight="false" outlineLevel="0" collapsed="false">
      <c r="A682" s="0" t="n">
        <v>202406</v>
      </c>
      <c r="B682" s="0" t="n">
        <v>202406</v>
      </c>
      <c r="C682" s="37" t="s">
        <v>109</v>
      </c>
      <c r="D682" s="37" t="s">
        <v>191</v>
      </c>
      <c r="E682" s="0" t="n">
        <v>1</v>
      </c>
      <c r="F682" s="38" t="s">
        <v>71</v>
      </c>
      <c r="G682" s="37" t="s">
        <v>344</v>
      </c>
      <c r="H682" s="0" t="n">
        <v>3125315</v>
      </c>
      <c r="I682" s="0" t="n">
        <v>411711</v>
      </c>
      <c r="J682" s="0" t="n">
        <v>47846</v>
      </c>
    </row>
    <row r="683" customFormat="false" ht="15" hidden="false" customHeight="false" outlineLevel="0" collapsed="false">
      <c r="A683" s="0" t="n">
        <v>202406</v>
      </c>
      <c r="B683" s="0" t="n">
        <v>202406</v>
      </c>
      <c r="C683" s="37" t="s">
        <v>115</v>
      </c>
      <c r="D683" s="37" t="s">
        <v>110</v>
      </c>
      <c r="E683" s="0" t="n">
        <v>1</v>
      </c>
      <c r="F683" s="38" t="s">
        <v>71</v>
      </c>
      <c r="G683" s="37" t="s">
        <v>345</v>
      </c>
      <c r="H683" s="0" t="n">
        <v>1637876</v>
      </c>
      <c r="I683" s="0" t="n">
        <v>526928</v>
      </c>
      <c r="J683" s="0" t="n">
        <v>-15874</v>
      </c>
    </row>
    <row r="684" customFormat="false" ht="15" hidden="false" customHeight="false" outlineLevel="0" collapsed="false">
      <c r="A684" s="0" t="n">
        <v>202406</v>
      </c>
      <c r="B684" s="0" t="n">
        <v>202406</v>
      </c>
      <c r="C684" s="37" t="s">
        <v>149</v>
      </c>
      <c r="D684" s="37" t="s">
        <v>104</v>
      </c>
      <c r="E684" s="0" t="n">
        <v>1</v>
      </c>
      <c r="F684" s="38" t="s">
        <v>71</v>
      </c>
      <c r="G684" s="37" t="s">
        <v>346</v>
      </c>
      <c r="H684" s="0" t="n">
        <v>424140</v>
      </c>
      <c r="I684" s="0" t="n">
        <v>81975</v>
      </c>
      <c r="J684" s="0" t="n">
        <v>-2238</v>
      </c>
    </row>
    <row r="685" customFormat="false" ht="15" hidden="false" customHeight="false" outlineLevel="0" collapsed="false">
      <c r="A685" s="0" t="n">
        <v>202406</v>
      </c>
      <c r="B685" s="0" t="n">
        <v>202406</v>
      </c>
      <c r="C685" s="37" t="s">
        <v>124</v>
      </c>
      <c r="D685" s="37" t="s">
        <v>277</v>
      </c>
      <c r="E685" s="0" t="n">
        <v>1</v>
      </c>
      <c r="F685" s="38" t="s">
        <v>71</v>
      </c>
      <c r="G685" s="37" t="s">
        <v>347</v>
      </c>
      <c r="H685" s="0" t="n">
        <v>1564787</v>
      </c>
      <c r="I685" s="0" t="n">
        <v>468783</v>
      </c>
      <c r="J685" s="0" t="n">
        <v>-26838</v>
      </c>
    </row>
    <row r="686" customFormat="false" ht="15" hidden="false" customHeight="false" outlineLevel="0" collapsed="false">
      <c r="A686" s="0" t="n">
        <v>202406</v>
      </c>
      <c r="B686" s="0" t="n">
        <v>202406</v>
      </c>
      <c r="C686" s="37" t="s">
        <v>124</v>
      </c>
      <c r="D686" s="37" t="s">
        <v>145</v>
      </c>
      <c r="E686" s="0" t="n">
        <v>1</v>
      </c>
      <c r="F686" s="38" t="s">
        <v>71</v>
      </c>
      <c r="G686" s="37" t="s">
        <v>348</v>
      </c>
      <c r="H686" s="0" t="n">
        <v>5233318</v>
      </c>
      <c r="I686" s="0" t="n">
        <v>1391781</v>
      </c>
      <c r="J686" s="0" t="n">
        <v>219533</v>
      </c>
    </row>
    <row r="687" customFormat="false" ht="15" hidden="false" customHeight="false" outlineLevel="0" collapsed="false">
      <c r="A687" s="0" t="n">
        <v>202406</v>
      </c>
      <c r="B687" s="0" t="n">
        <v>202406</v>
      </c>
      <c r="C687" s="37" t="s">
        <v>136</v>
      </c>
      <c r="D687" s="37" t="s">
        <v>328</v>
      </c>
      <c r="E687" s="0" t="n">
        <v>1</v>
      </c>
      <c r="F687" s="38" t="s">
        <v>71</v>
      </c>
      <c r="G687" s="37" t="s">
        <v>349</v>
      </c>
      <c r="H687" s="0" t="n">
        <v>6395953</v>
      </c>
      <c r="I687" s="0" t="n">
        <v>2130846</v>
      </c>
      <c r="J687" s="0" t="n">
        <v>322070</v>
      </c>
    </row>
    <row r="688" customFormat="false" ht="15" hidden="false" customHeight="false" outlineLevel="0" collapsed="false">
      <c r="A688" s="0" t="n">
        <v>202406</v>
      </c>
      <c r="B688" s="0" t="n">
        <v>202406</v>
      </c>
      <c r="C688" s="37" t="s">
        <v>152</v>
      </c>
      <c r="D688" s="37" t="s">
        <v>350</v>
      </c>
      <c r="E688" s="0" t="n">
        <v>1</v>
      </c>
      <c r="F688" s="38" t="s">
        <v>71</v>
      </c>
      <c r="G688" s="37" t="s">
        <v>351</v>
      </c>
      <c r="H688" s="0" t="n">
        <v>124911</v>
      </c>
      <c r="I688" s="0" t="n">
        <v>35259</v>
      </c>
      <c r="J688" s="0" t="n">
        <v>9210</v>
      </c>
    </row>
    <row r="689" customFormat="false" ht="15" hidden="false" customHeight="false" outlineLevel="0" collapsed="false">
      <c r="A689" s="0" t="n">
        <v>202406</v>
      </c>
      <c r="B689" s="0" t="n">
        <v>202406</v>
      </c>
      <c r="C689" s="37" t="s">
        <v>109</v>
      </c>
      <c r="D689" s="37" t="s">
        <v>352</v>
      </c>
      <c r="E689" s="0" t="n">
        <v>1</v>
      </c>
      <c r="F689" s="38" t="s">
        <v>71</v>
      </c>
      <c r="G689" s="37" t="s">
        <v>353</v>
      </c>
      <c r="H689" s="0" t="n">
        <v>155709</v>
      </c>
      <c r="I689" s="0" t="n">
        <v>64210</v>
      </c>
      <c r="J689" s="0" t="n">
        <v>734</v>
      </c>
    </row>
    <row r="690" customFormat="false" ht="15" hidden="false" customHeight="false" outlineLevel="0" collapsed="false">
      <c r="A690" s="0" t="n">
        <v>202406</v>
      </c>
      <c r="B690" s="0" t="n">
        <v>202406</v>
      </c>
      <c r="C690" s="37" t="s">
        <v>158</v>
      </c>
      <c r="D690" s="37" t="s">
        <v>354</v>
      </c>
      <c r="E690" s="0" t="n">
        <v>1</v>
      </c>
      <c r="F690" s="38" t="s">
        <v>71</v>
      </c>
      <c r="G690" s="37" t="s">
        <v>355</v>
      </c>
      <c r="H690" s="0" t="n">
        <v>3093155</v>
      </c>
      <c r="I690" s="0" t="n">
        <v>1188898</v>
      </c>
      <c r="J690" s="0" t="n">
        <v>121127</v>
      </c>
    </row>
    <row r="691" customFormat="false" ht="15" hidden="false" customHeight="false" outlineLevel="0" collapsed="false">
      <c r="A691" s="0" t="n">
        <v>202406</v>
      </c>
      <c r="B691" s="0" t="n">
        <v>202406</v>
      </c>
      <c r="C691" s="37" t="s">
        <v>158</v>
      </c>
      <c r="D691" s="37" t="s">
        <v>356</v>
      </c>
      <c r="E691" s="0" t="n">
        <v>1</v>
      </c>
      <c r="F691" s="38" t="s">
        <v>71</v>
      </c>
      <c r="G691" s="37" t="s">
        <v>357</v>
      </c>
      <c r="H691" s="0" t="n">
        <v>145311</v>
      </c>
      <c r="I691" s="0" t="n">
        <v>96999</v>
      </c>
      <c r="J691" s="0" t="n">
        <v>-4747</v>
      </c>
    </row>
    <row r="692" customFormat="false" ht="15" hidden="false" customHeight="false" outlineLevel="0" collapsed="false">
      <c r="A692" s="0" t="n">
        <v>202406</v>
      </c>
      <c r="B692" s="0" t="n">
        <v>202406</v>
      </c>
      <c r="C692" s="37" t="s">
        <v>158</v>
      </c>
      <c r="D692" s="37" t="s">
        <v>255</v>
      </c>
      <c r="E692" s="0" t="n">
        <v>1</v>
      </c>
      <c r="F692" s="38" t="s">
        <v>71</v>
      </c>
      <c r="G692" s="37" t="s">
        <v>358</v>
      </c>
      <c r="H692" s="0" t="n">
        <v>99702</v>
      </c>
      <c r="I692" s="0" t="n">
        <v>38346</v>
      </c>
      <c r="J692" s="0" t="n">
        <v>1783</v>
      </c>
    </row>
    <row r="693" customFormat="false" ht="15" hidden="false" customHeight="false" outlineLevel="0" collapsed="false">
      <c r="A693" s="0" t="n">
        <v>202406</v>
      </c>
      <c r="B693" s="0" t="n">
        <v>202406</v>
      </c>
      <c r="C693" s="37" t="s">
        <v>109</v>
      </c>
      <c r="D693" s="37" t="s">
        <v>104</v>
      </c>
      <c r="E693" s="0" t="n">
        <v>1</v>
      </c>
      <c r="F693" s="38" t="s">
        <v>71</v>
      </c>
      <c r="G693" s="37" t="s">
        <v>359</v>
      </c>
      <c r="H693" s="0" t="n">
        <v>322008</v>
      </c>
      <c r="I693" s="0" t="n">
        <v>103648</v>
      </c>
      <c r="J693" s="0" t="n">
        <v>2914</v>
      </c>
    </row>
    <row r="694" customFormat="false" ht="15" hidden="false" customHeight="false" outlineLevel="0" collapsed="false">
      <c r="A694" s="0" t="n">
        <v>202406</v>
      </c>
      <c r="B694" s="0" t="n">
        <v>202406</v>
      </c>
      <c r="C694" s="37" t="s">
        <v>115</v>
      </c>
      <c r="D694" s="37" t="s">
        <v>360</v>
      </c>
      <c r="E694" s="0" t="n">
        <v>1</v>
      </c>
      <c r="F694" s="38" t="s">
        <v>71</v>
      </c>
      <c r="G694" s="37" t="s">
        <v>361</v>
      </c>
      <c r="H694" s="0" t="n">
        <v>928162</v>
      </c>
      <c r="I694" s="0" t="n">
        <v>209990</v>
      </c>
      <c r="J694" s="0" t="n">
        <v>26552</v>
      </c>
    </row>
    <row r="695" customFormat="false" ht="15" hidden="false" customHeight="false" outlineLevel="0" collapsed="false">
      <c r="A695" s="0" t="n">
        <v>202406</v>
      </c>
      <c r="B695" s="0" t="n">
        <v>202406</v>
      </c>
      <c r="C695" s="37" t="s">
        <v>152</v>
      </c>
      <c r="D695" s="37" t="s">
        <v>362</v>
      </c>
      <c r="E695" s="0" t="n">
        <v>1</v>
      </c>
      <c r="F695" s="38" t="s">
        <v>71</v>
      </c>
      <c r="G695" s="37" t="s">
        <v>363</v>
      </c>
      <c r="H695" s="0" t="n">
        <v>377007</v>
      </c>
      <c r="I695" s="0" t="n">
        <v>132801</v>
      </c>
      <c r="J695" s="0" t="n">
        <v>24130</v>
      </c>
    </row>
    <row r="696" customFormat="false" ht="15" hidden="false" customHeight="false" outlineLevel="0" collapsed="false">
      <c r="A696" s="0" t="n">
        <v>202406</v>
      </c>
      <c r="B696" s="0" t="n">
        <v>202406</v>
      </c>
      <c r="C696" s="37" t="s">
        <v>112</v>
      </c>
      <c r="D696" s="37" t="s">
        <v>364</v>
      </c>
      <c r="E696" s="0" t="n">
        <v>1</v>
      </c>
      <c r="F696" s="38" t="s">
        <v>71</v>
      </c>
      <c r="G696" s="37" t="s">
        <v>365</v>
      </c>
      <c r="H696" s="0" t="n">
        <v>193511</v>
      </c>
      <c r="I696" s="0" t="n">
        <v>51992</v>
      </c>
      <c r="J696" s="0" t="n">
        <v>9312</v>
      </c>
    </row>
    <row r="697" customFormat="false" ht="15" hidden="false" customHeight="false" outlineLevel="0" collapsed="false">
      <c r="A697" s="0" t="n">
        <v>202406</v>
      </c>
      <c r="B697" s="0" t="n">
        <v>202406</v>
      </c>
      <c r="C697" s="37" t="s">
        <v>184</v>
      </c>
      <c r="D697" s="37" t="s">
        <v>341</v>
      </c>
      <c r="E697" s="0" t="n">
        <v>1</v>
      </c>
      <c r="F697" s="38" t="s">
        <v>71</v>
      </c>
      <c r="G697" s="37" t="s">
        <v>366</v>
      </c>
      <c r="H697" s="0" t="n">
        <v>256822</v>
      </c>
      <c r="I697" s="0" t="n">
        <v>122290</v>
      </c>
      <c r="J697" s="0" t="n">
        <v>-524</v>
      </c>
    </row>
    <row r="698" customFormat="false" ht="15" hidden="false" customHeight="false" outlineLevel="0" collapsed="false">
      <c r="A698" s="0" t="n">
        <v>202406</v>
      </c>
      <c r="B698" s="0" t="n">
        <v>202406</v>
      </c>
      <c r="C698" s="37" t="s">
        <v>184</v>
      </c>
      <c r="D698" s="37" t="s">
        <v>367</v>
      </c>
      <c r="E698" s="0" t="n">
        <v>1</v>
      </c>
      <c r="F698" s="38" t="s">
        <v>71</v>
      </c>
      <c r="G698" s="37" t="s">
        <v>368</v>
      </c>
      <c r="H698" s="0" t="n">
        <v>203698</v>
      </c>
      <c r="I698" s="0" t="n">
        <v>66411</v>
      </c>
      <c r="J698" s="0" t="n">
        <v>11944</v>
      </c>
    </row>
    <row r="699" customFormat="false" ht="15" hidden="false" customHeight="false" outlineLevel="0" collapsed="false">
      <c r="A699" s="0" t="n">
        <v>202406</v>
      </c>
      <c r="B699" s="0" t="n">
        <v>202406</v>
      </c>
      <c r="C699" s="37" t="s">
        <v>98</v>
      </c>
      <c r="D699" s="37" t="s">
        <v>369</v>
      </c>
      <c r="E699" s="0" t="n">
        <v>1</v>
      </c>
      <c r="F699" s="38" t="s">
        <v>71</v>
      </c>
      <c r="G699" s="37" t="s">
        <v>370</v>
      </c>
      <c r="H699" s="0" t="n">
        <v>197084</v>
      </c>
      <c r="I699" s="0" t="n">
        <v>35761</v>
      </c>
      <c r="J699" s="0" t="n">
        <v>2703</v>
      </c>
    </row>
    <row r="700" customFormat="false" ht="15" hidden="false" customHeight="false" outlineLevel="0" collapsed="false">
      <c r="A700" s="0" t="n">
        <v>202406</v>
      </c>
      <c r="B700" s="0" t="n">
        <v>202406</v>
      </c>
      <c r="C700" s="37" t="s">
        <v>98</v>
      </c>
      <c r="D700" s="37" t="s">
        <v>308</v>
      </c>
      <c r="E700" s="0" t="n">
        <v>1</v>
      </c>
      <c r="F700" s="38" t="s">
        <v>71</v>
      </c>
      <c r="G700" s="37" t="s">
        <v>371</v>
      </c>
      <c r="H700" s="0" t="n">
        <v>9403490</v>
      </c>
      <c r="I700" s="0" t="n">
        <v>2571042</v>
      </c>
      <c r="J700" s="0" t="n">
        <v>122228</v>
      </c>
    </row>
    <row r="701" customFormat="false" ht="15" hidden="false" customHeight="false" outlineLevel="0" collapsed="false">
      <c r="A701" s="0" t="n">
        <v>202406</v>
      </c>
      <c r="B701" s="0" t="n">
        <v>202406</v>
      </c>
      <c r="C701" s="37" t="s">
        <v>95</v>
      </c>
      <c r="D701" s="37" t="s">
        <v>372</v>
      </c>
      <c r="E701" s="0" t="n">
        <v>1</v>
      </c>
      <c r="F701" s="38" t="s">
        <v>71</v>
      </c>
      <c r="G701" s="37" t="s">
        <v>373</v>
      </c>
      <c r="H701" s="0" t="n">
        <v>639130</v>
      </c>
      <c r="I701" s="0" t="n">
        <v>208296</v>
      </c>
      <c r="J701" s="0" t="n">
        <v>1906</v>
      </c>
    </row>
    <row r="702" customFormat="false" ht="15" hidden="false" customHeight="false" outlineLevel="0" collapsed="false">
      <c r="A702" s="0" t="n">
        <v>202406</v>
      </c>
      <c r="B702" s="0" t="n">
        <v>202406</v>
      </c>
      <c r="C702" s="37" t="s">
        <v>115</v>
      </c>
      <c r="D702" s="37" t="s">
        <v>374</v>
      </c>
      <c r="E702" s="0" t="n">
        <v>1</v>
      </c>
      <c r="F702" s="38" t="s">
        <v>71</v>
      </c>
      <c r="G702" s="37" t="s">
        <v>375</v>
      </c>
      <c r="H702" s="0" t="n">
        <v>1269169</v>
      </c>
      <c r="I702" s="0" t="n">
        <v>692646</v>
      </c>
      <c r="J702" s="0" t="n">
        <v>16628</v>
      </c>
    </row>
    <row r="703" customFormat="false" ht="15" hidden="false" customHeight="false" outlineLevel="0" collapsed="false">
      <c r="A703" s="0" t="n">
        <v>202406</v>
      </c>
      <c r="B703" s="0" t="n">
        <v>202406</v>
      </c>
      <c r="C703" s="37" t="s">
        <v>101</v>
      </c>
      <c r="D703" s="37" t="s">
        <v>376</v>
      </c>
      <c r="E703" s="0" t="n">
        <v>1</v>
      </c>
      <c r="F703" s="38" t="s">
        <v>71</v>
      </c>
      <c r="G703" s="37" t="s">
        <v>377</v>
      </c>
      <c r="H703" s="0" t="n">
        <v>386839</v>
      </c>
      <c r="I703" s="0" t="n">
        <v>160024</v>
      </c>
      <c r="J703" s="0" t="n">
        <v>40683</v>
      </c>
    </row>
    <row r="704" customFormat="false" ht="15" hidden="false" customHeight="false" outlineLevel="0" collapsed="false">
      <c r="A704" s="0" t="n">
        <v>202406</v>
      </c>
      <c r="B704" s="0" t="n">
        <v>202406</v>
      </c>
      <c r="C704" s="37" t="s">
        <v>184</v>
      </c>
      <c r="D704" s="37" t="s">
        <v>147</v>
      </c>
      <c r="E704" s="0" t="n">
        <v>1</v>
      </c>
      <c r="F704" s="38" t="s">
        <v>71</v>
      </c>
      <c r="G704" s="37" t="s">
        <v>378</v>
      </c>
      <c r="H704" s="0" t="n">
        <v>456379</v>
      </c>
      <c r="I704" s="0" t="n">
        <v>197253</v>
      </c>
      <c r="J704" s="0" t="n">
        <v>21844</v>
      </c>
    </row>
    <row r="705" customFormat="false" ht="15" hidden="false" customHeight="false" outlineLevel="0" collapsed="false">
      <c r="A705" s="0" t="n">
        <v>202406</v>
      </c>
      <c r="B705" s="0" t="n">
        <v>202406</v>
      </c>
      <c r="C705" s="37" t="s">
        <v>98</v>
      </c>
      <c r="D705" s="37" t="s">
        <v>320</v>
      </c>
      <c r="E705" s="0" t="n">
        <v>1</v>
      </c>
      <c r="F705" s="38" t="s">
        <v>71</v>
      </c>
      <c r="G705" s="37" t="s">
        <v>379</v>
      </c>
      <c r="H705" s="0" t="n">
        <v>215851</v>
      </c>
      <c r="I705" s="0" t="n">
        <v>127749</v>
      </c>
      <c r="J705" s="0" t="n">
        <v>12451</v>
      </c>
    </row>
    <row r="706" customFormat="false" ht="15" hidden="false" customHeight="false" outlineLevel="0" collapsed="false">
      <c r="A706" s="0" t="n">
        <v>202406</v>
      </c>
      <c r="B706" s="0" t="n">
        <v>202406</v>
      </c>
      <c r="C706" s="37" t="s">
        <v>112</v>
      </c>
      <c r="D706" s="37" t="s">
        <v>380</v>
      </c>
      <c r="E706" s="0" t="n">
        <v>1</v>
      </c>
      <c r="F706" s="38" t="s">
        <v>71</v>
      </c>
      <c r="G706" s="37" t="s">
        <v>381</v>
      </c>
      <c r="H706" s="0" t="n">
        <v>19523</v>
      </c>
      <c r="I706" s="0" t="n">
        <v>16670</v>
      </c>
      <c r="J706" s="0" t="n">
        <v>896</v>
      </c>
    </row>
    <row r="707" customFormat="false" ht="15" hidden="false" customHeight="false" outlineLevel="0" collapsed="false">
      <c r="A707" s="0" t="n">
        <v>202406</v>
      </c>
      <c r="B707" s="0" t="n">
        <v>202406</v>
      </c>
      <c r="C707" s="37" t="s">
        <v>106</v>
      </c>
      <c r="D707" s="37" t="s">
        <v>120</v>
      </c>
      <c r="E707" s="0" t="n">
        <v>1</v>
      </c>
      <c r="F707" s="38" t="s">
        <v>71</v>
      </c>
      <c r="G707" s="37" t="s">
        <v>382</v>
      </c>
      <c r="H707" s="0" t="n">
        <v>95924</v>
      </c>
      <c r="I707" s="0" t="n">
        <v>18991</v>
      </c>
      <c r="J707" s="0" t="n">
        <v>6164</v>
      </c>
    </row>
    <row r="708" customFormat="false" ht="15" hidden="false" customHeight="false" outlineLevel="0" collapsed="false">
      <c r="A708" s="0" t="n">
        <v>202406</v>
      </c>
      <c r="B708" s="0" t="n">
        <v>202406</v>
      </c>
      <c r="C708" s="37" t="s">
        <v>112</v>
      </c>
      <c r="D708" s="37" t="s">
        <v>383</v>
      </c>
      <c r="E708" s="0" t="n">
        <v>1</v>
      </c>
      <c r="F708" s="38" t="s">
        <v>71</v>
      </c>
      <c r="G708" s="37" t="s">
        <v>384</v>
      </c>
      <c r="H708" s="0" t="n">
        <v>51543</v>
      </c>
      <c r="I708" s="0" t="n">
        <v>12680</v>
      </c>
      <c r="J708" s="0" t="n">
        <v>2669</v>
      </c>
    </row>
    <row r="709" customFormat="false" ht="15" hidden="false" customHeight="false" outlineLevel="0" collapsed="false">
      <c r="A709" s="0" t="n">
        <v>202406</v>
      </c>
      <c r="B709" s="0" t="n">
        <v>202406</v>
      </c>
      <c r="C709" s="37" t="s">
        <v>184</v>
      </c>
      <c r="D709" s="37" t="s">
        <v>385</v>
      </c>
      <c r="E709" s="0" t="n">
        <v>1</v>
      </c>
      <c r="F709" s="38" t="s">
        <v>71</v>
      </c>
      <c r="G709" s="37" t="s">
        <v>386</v>
      </c>
      <c r="H709" s="0" t="n">
        <v>41534</v>
      </c>
      <c r="I709" s="0" t="n">
        <v>8943</v>
      </c>
      <c r="J709" s="0" t="n">
        <v>71</v>
      </c>
    </row>
    <row r="710" customFormat="false" ht="15" hidden="false" customHeight="false" outlineLevel="0" collapsed="false">
      <c r="A710" s="0" t="n">
        <v>202406</v>
      </c>
      <c r="B710" s="0" t="n">
        <v>202406</v>
      </c>
      <c r="C710" s="37" t="s">
        <v>98</v>
      </c>
      <c r="D710" s="37" t="s">
        <v>387</v>
      </c>
      <c r="E710" s="0" t="n">
        <v>1</v>
      </c>
      <c r="F710" s="38" t="s">
        <v>71</v>
      </c>
      <c r="G710" s="37" t="s">
        <v>388</v>
      </c>
      <c r="H710" s="0" t="n">
        <v>114754</v>
      </c>
      <c r="I710" s="0" t="n">
        <v>23916</v>
      </c>
      <c r="J710" s="0" t="n">
        <v>1259</v>
      </c>
    </row>
    <row r="711" customFormat="false" ht="15" hidden="false" customHeight="false" outlineLevel="0" collapsed="false">
      <c r="A711" s="0" t="n">
        <v>202406</v>
      </c>
      <c r="B711" s="0" t="n">
        <v>202406</v>
      </c>
      <c r="C711" s="37" t="s">
        <v>115</v>
      </c>
      <c r="D711" s="37" t="s">
        <v>389</v>
      </c>
      <c r="E711" s="0" t="n">
        <v>1</v>
      </c>
      <c r="F711" s="38" t="s">
        <v>71</v>
      </c>
      <c r="G711" s="37" t="s">
        <v>390</v>
      </c>
      <c r="H711" s="0" t="n">
        <v>3126639</v>
      </c>
      <c r="I711" s="0" t="n">
        <v>1142896</v>
      </c>
      <c r="J711" s="0" t="n">
        <v>66946</v>
      </c>
    </row>
    <row r="712" customFormat="false" ht="15" hidden="false" customHeight="false" outlineLevel="0" collapsed="false">
      <c r="A712" s="0" t="n">
        <v>202406</v>
      </c>
      <c r="B712" s="0" t="n">
        <v>202406</v>
      </c>
      <c r="C712" s="37" t="s">
        <v>124</v>
      </c>
      <c r="D712" s="37" t="s">
        <v>391</v>
      </c>
      <c r="E712" s="0" t="n">
        <v>1</v>
      </c>
      <c r="F712" s="38" t="s">
        <v>71</v>
      </c>
      <c r="G712" s="37" t="s">
        <v>392</v>
      </c>
      <c r="H712" s="0" t="n">
        <v>483146</v>
      </c>
      <c r="I712" s="0" t="n">
        <v>100714</v>
      </c>
      <c r="J712" s="0" t="n">
        <v>9526</v>
      </c>
    </row>
    <row r="713" customFormat="false" ht="15" hidden="false" customHeight="false" outlineLevel="0" collapsed="false">
      <c r="A713" s="0" t="n">
        <v>202406</v>
      </c>
      <c r="B713" s="0" t="n">
        <v>202406</v>
      </c>
      <c r="C713" s="37" t="s">
        <v>197</v>
      </c>
      <c r="D713" s="37" t="s">
        <v>393</v>
      </c>
      <c r="E713" s="0" t="n">
        <v>1</v>
      </c>
      <c r="F713" s="38" t="s">
        <v>71</v>
      </c>
      <c r="G713" s="37" t="s">
        <v>394</v>
      </c>
      <c r="H713" s="0" t="n">
        <v>2177453</v>
      </c>
      <c r="I713" s="0" t="n">
        <v>730456</v>
      </c>
      <c r="J713" s="0" t="n">
        <v>7215</v>
      </c>
    </row>
    <row r="714" customFormat="false" ht="15" hidden="false" customHeight="false" outlineLevel="0" collapsed="false">
      <c r="A714" s="0" t="n">
        <v>202406</v>
      </c>
      <c r="B714" s="0" t="n">
        <v>202406</v>
      </c>
      <c r="C714" s="37" t="s">
        <v>136</v>
      </c>
      <c r="D714" s="37" t="s">
        <v>245</v>
      </c>
      <c r="E714" s="0" t="n">
        <v>1</v>
      </c>
      <c r="F714" s="38" t="s">
        <v>71</v>
      </c>
      <c r="G714" s="37" t="s">
        <v>395</v>
      </c>
      <c r="H714" s="0" t="n">
        <v>831283</v>
      </c>
      <c r="I714" s="0" t="n">
        <v>521930</v>
      </c>
      <c r="J714" s="0" t="n">
        <v>64658</v>
      </c>
    </row>
    <row r="715" customFormat="false" ht="15" hidden="false" customHeight="false" outlineLevel="0" collapsed="false">
      <c r="A715" s="0" t="n">
        <v>202406</v>
      </c>
      <c r="B715" s="0" t="n">
        <v>202406</v>
      </c>
      <c r="C715" s="37" t="s">
        <v>158</v>
      </c>
      <c r="D715" s="37" t="s">
        <v>396</v>
      </c>
      <c r="E715" s="0" t="n">
        <v>1</v>
      </c>
      <c r="F715" s="38" t="s">
        <v>71</v>
      </c>
      <c r="G715" s="37" t="s">
        <v>397</v>
      </c>
      <c r="H715" s="0" t="n">
        <v>933726</v>
      </c>
      <c r="I715" s="0" t="n">
        <v>331920</v>
      </c>
      <c r="J715" s="0" t="n">
        <v>74751</v>
      </c>
    </row>
    <row r="716" customFormat="false" ht="15" hidden="false" customHeight="false" outlineLevel="0" collapsed="false">
      <c r="A716" s="0" t="n">
        <v>202406</v>
      </c>
      <c r="B716" s="0" t="n">
        <v>202406</v>
      </c>
      <c r="C716" s="37" t="s">
        <v>136</v>
      </c>
      <c r="D716" s="37" t="s">
        <v>398</v>
      </c>
      <c r="E716" s="0" t="n">
        <v>1</v>
      </c>
      <c r="F716" s="38" t="s">
        <v>71</v>
      </c>
      <c r="G716" s="37" t="s">
        <v>399</v>
      </c>
      <c r="H716" s="0" t="n">
        <v>180286</v>
      </c>
      <c r="I716" s="0" t="n">
        <v>119942</v>
      </c>
      <c r="J716" s="0" t="n">
        <v>-6161</v>
      </c>
    </row>
    <row r="717" customFormat="false" ht="15" hidden="false" customHeight="false" outlineLevel="0" collapsed="false">
      <c r="A717" s="0" t="n">
        <v>202406</v>
      </c>
      <c r="B717" s="0" t="n">
        <v>202406</v>
      </c>
      <c r="C717" s="37" t="s">
        <v>95</v>
      </c>
      <c r="D717" s="37" t="s">
        <v>367</v>
      </c>
      <c r="E717" s="0" t="n">
        <v>1</v>
      </c>
      <c r="F717" s="38" t="s">
        <v>71</v>
      </c>
      <c r="G717" s="37" t="s">
        <v>400</v>
      </c>
      <c r="H717" s="0" t="n">
        <v>989263</v>
      </c>
      <c r="I717" s="0" t="n">
        <v>168904</v>
      </c>
      <c r="J717" s="0" t="n">
        <v>-5543</v>
      </c>
    </row>
    <row r="718" customFormat="false" ht="15" hidden="false" customHeight="false" outlineLevel="0" collapsed="false">
      <c r="A718" s="0" t="n">
        <v>202406</v>
      </c>
      <c r="B718" s="0" t="n">
        <v>202406</v>
      </c>
      <c r="C718" s="37" t="s">
        <v>149</v>
      </c>
      <c r="D718" s="37" t="s">
        <v>401</v>
      </c>
      <c r="E718" s="0" t="n">
        <v>1</v>
      </c>
      <c r="F718" s="38" t="s">
        <v>71</v>
      </c>
      <c r="G718" s="37" t="s">
        <v>402</v>
      </c>
      <c r="H718" s="0" t="n">
        <v>1468366</v>
      </c>
      <c r="I718" s="0" t="n">
        <v>552535</v>
      </c>
      <c r="J718" s="0" t="n">
        <v>17507</v>
      </c>
    </row>
    <row r="719" customFormat="false" ht="15" hidden="false" customHeight="false" outlineLevel="0" collapsed="false">
      <c r="A719" s="0" t="n">
        <v>202406</v>
      </c>
      <c r="B719" s="0" t="n">
        <v>202406</v>
      </c>
      <c r="C719" s="37" t="s">
        <v>95</v>
      </c>
      <c r="D719" s="37" t="s">
        <v>159</v>
      </c>
      <c r="E719" s="0" t="n">
        <v>1</v>
      </c>
      <c r="F719" s="38" t="s">
        <v>71</v>
      </c>
      <c r="G719" s="37" t="s">
        <v>403</v>
      </c>
      <c r="H719" s="0" t="n">
        <v>204142</v>
      </c>
      <c r="I719" s="0" t="n">
        <v>72328</v>
      </c>
      <c r="J719" s="0" t="n">
        <v>2627</v>
      </c>
    </row>
    <row r="720" customFormat="false" ht="15" hidden="false" customHeight="false" outlineLevel="0" collapsed="false">
      <c r="A720" s="0" t="n">
        <v>202406</v>
      </c>
      <c r="B720" s="0" t="n">
        <v>202406</v>
      </c>
      <c r="C720" s="37" t="s">
        <v>197</v>
      </c>
      <c r="D720" s="37" t="s">
        <v>198</v>
      </c>
      <c r="E720" s="0" t="n">
        <v>1</v>
      </c>
      <c r="F720" s="38" t="s">
        <v>71</v>
      </c>
      <c r="G720" s="37" t="s">
        <v>404</v>
      </c>
      <c r="H720" s="0" t="n">
        <v>1260754</v>
      </c>
      <c r="I720" s="0" t="n">
        <v>891170</v>
      </c>
      <c r="J720" s="0" t="n">
        <v>249391</v>
      </c>
    </row>
    <row r="721" customFormat="false" ht="15" hidden="false" customHeight="false" outlineLevel="0" collapsed="false">
      <c r="A721" s="0" t="n">
        <v>202406</v>
      </c>
      <c r="B721" s="0" t="n">
        <v>202406</v>
      </c>
      <c r="C721" s="37" t="s">
        <v>136</v>
      </c>
      <c r="D721" s="37" t="s">
        <v>134</v>
      </c>
      <c r="E721" s="0" t="n">
        <v>1</v>
      </c>
      <c r="F721" s="38" t="s">
        <v>71</v>
      </c>
      <c r="G721" s="37" t="s">
        <v>405</v>
      </c>
      <c r="H721" s="0" t="n">
        <v>1207433</v>
      </c>
      <c r="I721" s="0" t="n">
        <v>418140</v>
      </c>
      <c r="J721" s="0" t="n">
        <v>75337</v>
      </c>
    </row>
    <row r="722" customFormat="false" ht="15" hidden="false" customHeight="false" outlineLevel="0" collapsed="false">
      <c r="A722" s="0" t="n">
        <v>202406</v>
      </c>
      <c r="B722" s="0" t="n">
        <v>202406</v>
      </c>
      <c r="C722" s="37" t="s">
        <v>152</v>
      </c>
      <c r="D722" s="37" t="s">
        <v>132</v>
      </c>
      <c r="E722" s="0" t="n">
        <v>1</v>
      </c>
      <c r="F722" s="38" t="s">
        <v>71</v>
      </c>
      <c r="G722" s="37" t="s">
        <v>406</v>
      </c>
      <c r="H722" s="0" t="n">
        <v>337674</v>
      </c>
      <c r="I722" s="0" t="n">
        <v>69972</v>
      </c>
      <c r="J722" s="0" t="n">
        <v>12205</v>
      </c>
    </row>
    <row r="723" customFormat="false" ht="15" hidden="false" customHeight="false" outlineLevel="0" collapsed="false">
      <c r="A723" s="0" t="n">
        <v>202406</v>
      </c>
      <c r="B723" s="0" t="n">
        <v>202406</v>
      </c>
      <c r="C723" s="37" t="s">
        <v>178</v>
      </c>
      <c r="D723" s="37" t="s">
        <v>391</v>
      </c>
      <c r="E723" s="0" t="n">
        <v>1</v>
      </c>
      <c r="F723" s="38" t="s">
        <v>71</v>
      </c>
      <c r="G723" s="37" t="s">
        <v>407</v>
      </c>
      <c r="H723" s="0" t="n">
        <v>139562</v>
      </c>
      <c r="I723" s="0" t="n">
        <v>22961</v>
      </c>
      <c r="J723" s="0" t="n">
        <v>1230</v>
      </c>
    </row>
    <row r="724" customFormat="false" ht="15" hidden="false" customHeight="false" outlineLevel="0" collapsed="false">
      <c r="A724" s="0" t="n">
        <v>202406</v>
      </c>
      <c r="B724" s="0" t="n">
        <v>202406</v>
      </c>
      <c r="C724" s="37" t="s">
        <v>115</v>
      </c>
      <c r="D724" s="37" t="s">
        <v>241</v>
      </c>
      <c r="E724" s="0" t="n">
        <v>1</v>
      </c>
      <c r="F724" s="38" t="s">
        <v>71</v>
      </c>
      <c r="G724" s="37" t="s">
        <v>408</v>
      </c>
      <c r="H724" s="0" t="n">
        <v>152150</v>
      </c>
      <c r="I724" s="0" t="n">
        <v>56920</v>
      </c>
      <c r="J724" s="0" t="n">
        <v>2924</v>
      </c>
    </row>
    <row r="725" customFormat="false" ht="15" hidden="false" customHeight="false" outlineLevel="0" collapsed="false">
      <c r="A725" s="0" t="n">
        <v>202406</v>
      </c>
      <c r="B725" s="0" t="n">
        <v>202406</v>
      </c>
      <c r="C725" s="37" t="s">
        <v>197</v>
      </c>
      <c r="D725" s="37" t="s">
        <v>292</v>
      </c>
      <c r="E725" s="0" t="n">
        <v>1</v>
      </c>
      <c r="F725" s="38" t="s">
        <v>71</v>
      </c>
      <c r="G725" s="37" t="s">
        <v>409</v>
      </c>
      <c r="H725" s="0" t="n">
        <v>481476</v>
      </c>
      <c r="I725" s="0" t="n">
        <v>197863</v>
      </c>
      <c r="J725" s="0" t="n">
        <v>-12895</v>
      </c>
    </row>
    <row r="726" customFormat="false" ht="15" hidden="false" customHeight="false" outlineLevel="0" collapsed="false">
      <c r="A726" s="0" t="n">
        <v>202406</v>
      </c>
      <c r="B726" s="0" t="n">
        <v>202406</v>
      </c>
      <c r="C726" s="37" t="s">
        <v>112</v>
      </c>
      <c r="D726" s="37" t="s">
        <v>116</v>
      </c>
      <c r="E726" s="0" t="n">
        <v>1</v>
      </c>
      <c r="F726" s="38" t="s">
        <v>71</v>
      </c>
      <c r="G726" s="37" t="s">
        <v>410</v>
      </c>
      <c r="H726" s="0" t="n">
        <v>891679</v>
      </c>
      <c r="I726" s="0" t="n">
        <v>535659</v>
      </c>
      <c r="J726" s="0" t="n">
        <v>84727</v>
      </c>
    </row>
    <row r="727" customFormat="false" ht="15" hidden="false" customHeight="false" outlineLevel="0" collapsed="false">
      <c r="A727" s="0" t="n">
        <v>202406</v>
      </c>
      <c r="B727" s="0" t="n">
        <v>202406</v>
      </c>
      <c r="C727" s="37" t="s">
        <v>106</v>
      </c>
      <c r="D727" s="37" t="s">
        <v>181</v>
      </c>
      <c r="E727" s="0" t="n">
        <v>1</v>
      </c>
      <c r="F727" s="38" t="s">
        <v>71</v>
      </c>
      <c r="G727" s="37" t="s">
        <v>411</v>
      </c>
      <c r="H727" s="0" t="n">
        <v>186239</v>
      </c>
      <c r="I727" s="0" t="n">
        <v>183190</v>
      </c>
      <c r="J727" s="0" t="n">
        <v>23651</v>
      </c>
    </row>
    <row r="728" customFormat="false" ht="15" hidden="false" customHeight="false" outlineLevel="0" collapsed="false">
      <c r="A728" s="0" t="n">
        <v>202406</v>
      </c>
      <c r="B728" s="0" t="n">
        <v>202406</v>
      </c>
      <c r="C728" s="37" t="s">
        <v>112</v>
      </c>
      <c r="D728" s="37" t="s">
        <v>412</v>
      </c>
      <c r="E728" s="0" t="n">
        <v>1</v>
      </c>
      <c r="F728" s="38" t="s">
        <v>71</v>
      </c>
      <c r="G728" s="37" t="s">
        <v>413</v>
      </c>
      <c r="H728" s="0" t="n">
        <v>436125</v>
      </c>
      <c r="I728" s="0" t="n">
        <v>146650</v>
      </c>
      <c r="J728" s="0" t="n">
        <v>30591</v>
      </c>
    </row>
    <row r="729" customFormat="false" ht="15" hidden="false" customHeight="false" outlineLevel="0" collapsed="false">
      <c r="A729" s="0" t="n">
        <v>202406</v>
      </c>
      <c r="B729" s="0" t="n">
        <v>202406</v>
      </c>
      <c r="C729" s="37" t="s">
        <v>115</v>
      </c>
      <c r="D729" s="37" t="s">
        <v>414</v>
      </c>
      <c r="E729" s="0" t="n">
        <v>1</v>
      </c>
      <c r="F729" s="38" t="s">
        <v>71</v>
      </c>
      <c r="G729" s="37" t="s">
        <v>415</v>
      </c>
      <c r="H729" s="0" t="n">
        <v>906654</v>
      </c>
      <c r="I729" s="0" t="n">
        <v>120862</v>
      </c>
      <c r="J729" s="0" t="n">
        <v>7121</v>
      </c>
    </row>
    <row r="730" customFormat="false" ht="15" hidden="false" customHeight="false" outlineLevel="0" collapsed="false">
      <c r="A730" s="0" t="n">
        <v>202406</v>
      </c>
      <c r="B730" s="0" t="n">
        <v>202406</v>
      </c>
      <c r="C730" s="37" t="s">
        <v>184</v>
      </c>
      <c r="D730" s="37" t="s">
        <v>231</v>
      </c>
      <c r="E730" s="0" t="n">
        <v>1</v>
      </c>
      <c r="F730" s="38" t="s">
        <v>71</v>
      </c>
      <c r="G730" s="37" t="s">
        <v>416</v>
      </c>
      <c r="H730" s="0" t="n">
        <v>1137281</v>
      </c>
      <c r="I730" s="0" t="n">
        <v>310557</v>
      </c>
      <c r="J730" s="0" t="n">
        <v>20441</v>
      </c>
    </row>
    <row r="731" customFormat="false" ht="15" hidden="false" customHeight="false" outlineLevel="0" collapsed="false">
      <c r="A731" s="0" t="n">
        <v>202406</v>
      </c>
      <c r="B731" s="0" t="n">
        <v>202406</v>
      </c>
      <c r="C731" s="37" t="s">
        <v>115</v>
      </c>
      <c r="D731" s="37" t="s">
        <v>364</v>
      </c>
      <c r="E731" s="0" t="n">
        <v>1</v>
      </c>
      <c r="F731" s="38" t="s">
        <v>71</v>
      </c>
      <c r="G731" s="37" t="s">
        <v>417</v>
      </c>
      <c r="H731" s="0" t="n">
        <v>3078963</v>
      </c>
      <c r="I731" s="0" t="n">
        <v>1053583</v>
      </c>
      <c r="J731" s="0" t="n">
        <v>102202</v>
      </c>
    </row>
    <row r="732" customFormat="false" ht="15" hidden="false" customHeight="false" outlineLevel="0" collapsed="false">
      <c r="A732" s="0" t="n">
        <v>202406</v>
      </c>
      <c r="B732" s="0" t="n">
        <v>202406</v>
      </c>
      <c r="C732" s="37" t="s">
        <v>184</v>
      </c>
      <c r="D732" s="37" t="s">
        <v>320</v>
      </c>
      <c r="E732" s="0" t="n">
        <v>1</v>
      </c>
      <c r="F732" s="38" t="s">
        <v>71</v>
      </c>
      <c r="G732" s="37" t="s">
        <v>418</v>
      </c>
      <c r="H732" s="0" t="n">
        <v>2650557</v>
      </c>
      <c r="I732" s="0" t="n">
        <v>1852410</v>
      </c>
      <c r="J732" s="0" t="n">
        <v>313409</v>
      </c>
    </row>
    <row r="733" customFormat="false" ht="15" hidden="false" customHeight="false" outlineLevel="0" collapsed="false">
      <c r="A733" s="0" t="n">
        <v>202406</v>
      </c>
      <c r="B733" s="0" t="n">
        <v>202406</v>
      </c>
      <c r="C733" s="37" t="s">
        <v>197</v>
      </c>
      <c r="D733" s="37" t="s">
        <v>174</v>
      </c>
      <c r="E733" s="0" t="n">
        <v>1</v>
      </c>
      <c r="F733" s="38" t="s">
        <v>71</v>
      </c>
      <c r="G733" s="37" t="s">
        <v>419</v>
      </c>
      <c r="H733" s="0" t="n">
        <v>124083</v>
      </c>
      <c r="I733" s="0" t="n">
        <v>50663</v>
      </c>
      <c r="J733" s="0" t="n">
        <v>-3396</v>
      </c>
    </row>
    <row r="734" customFormat="false" ht="15" hidden="false" customHeight="false" outlineLevel="0" collapsed="false">
      <c r="A734" s="0" t="n">
        <v>202406</v>
      </c>
      <c r="B734" s="0" t="n">
        <v>202406</v>
      </c>
      <c r="C734" s="37" t="s">
        <v>106</v>
      </c>
      <c r="D734" s="37" t="s">
        <v>420</v>
      </c>
      <c r="E734" s="0" t="n">
        <v>1</v>
      </c>
      <c r="F734" s="38" t="s">
        <v>71</v>
      </c>
      <c r="G734" s="37" t="s">
        <v>421</v>
      </c>
      <c r="H734" s="0" t="n">
        <v>2966019</v>
      </c>
      <c r="I734" s="0" t="n">
        <v>319719</v>
      </c>
      <c r="J734" s="0" t="n">
        <v>49111</v>
      </c>
    </row>
    <row r="735" customFormat="false" ht="15" hidden="false" customHeight="false" outlineLevel="0" collapsed="false">
      <c r="A735" s="0" t="n">
        <v>202406</v>
      </c>
      <c r="B735" s="0" t="n">
        <v>202406</v>
      </c>
      <c r="C735" s="37" t="s">
        <v>109</v>
      </c>
      <c r="D735" s="37" t="s">
        <v>107</v>
      </c>
      <c r="E735" s="0" t="n">
        <v>1</v>
      </c>
      <c r="F735" s="38" t="s">
        <v>71</v>
      </c>
      <c r="G735" s="37" t="s">
        <v>422</v>
      </c>
      <c r="H735" s="0" t="n">
        <v>351575</v>
      </c>
      <c r="I735" s="0" t="n">
        <v>136184</v>
      </c>
      <c r="J735" s="0" t="n">
        <v>10616</v>
      </c>
    </row>
    <row r="736" customFormat="false" ht="15" hidden="false" customHeight="false" outlineLevel="0" collapsed="false">
      <c r="A736" s="0" t="n">
        <v>202406</v>
      </c>
      <c r="B736" s="0" t="n">
        <v>202406</v>
      </c>
      <c r="C736" s="37" t="s">
        <v>184</v>
      </c>
      <c r="D736" s="37" t="s">
        <v>423</v>
      </c>
      <c r="E736" s="0" t="n">
        <v>1</v>
      </c>
      <c r="F736" s="38" t="s">
        <v>71</v>
      </c>
      <c r="G736" s="37" t="s">
        <v>424</v>
      </c>
      <c r="H736" s="0" t="n">
        <v>2171459</v>
      </c>
      <c r="I736" s="0" t="n">
        <v>981616</v>
      </c>
      <c r="J736" s="0" t="n">
        <v>-25388</v>
      </c>
    </row>
    <row r="737" customFormat="false" ht="15" hidden="false" customHeight="false" outlineLevel="0" collapsed="false">
      <c r="A737" s="0" t="n">
        <v>202406</v>
      </c>
      <c r="B737" s="0" t="n">
        <v>202406</v>
      </c>
      <c r="C737" s="37" t="s">
        <v>106</v>
      </c>
      <c r="D737" s="37" t="s">
        <v>425</v>
      </c>
      <c r="E737" s="0" t="n">
        <v>1</v>
      </c>
      <c r="F737" s="38" t="s">
        <v>71</v>
      </c>
      <c r="G737" s="37" t="s">
        <v>426</v>
      </c>
      <c r="H737" s="0" t="n">
        <v>501662</v>
      </c>
      <c r="I737" s="0" t="n">
        <v>218314</v>
      </c>
      <c r="J737" s="0" t="n">
        <v>-28045</v>
      </c>
    </row>
    <row r="738" customFormat="false" ht="15" hidden="false" customHeight="false" outlineLevel="0" collapsed="false">
      <c r="A738" s="0" t="n">
        <v>202406</v>
      </c>
      <c r="B738" s="0" t="n">
        <v>202406</v>
      </c>
      <c r="C738" s="37" t="s">
        <v>152</v>
      </c>
      <c r="D738" s="37" t="s">
        <v>214</v>
      </c>
      <c r="E738" s="0" t="n">
        <v>1</v>
      </c>
      <c r="F738" s="38" t="s">
        <v>71</v>
      </c>
      <c r="G738" s="37" t="s">
        <v>427</v>
      </c>
      <c r="H738" s="0" t="n">
        <v>329873</v>
      </c>
      <c r="I738" s="0" t="n">
        <v>124821</v>
      </c>
      <c r="J738" s="0" t="n">
        <v>8282</v>
      </c>
    </row>
    <row r="739" customFormat="false" ht="15" hidden="false" customHeight="false" outlineLevel="0" collapsed="false">
      <c r="A739" s="0" t="n">
        <v>202406</v>
      </c>
      <c r="B739" s="0" t="n">
        <v>202406</v>
      </c>
      <c r="C739" s="37" t="s">
        <v>101</v>
      </c>
      <c r="D739" s="37" t="s">
        <v>251</v>
      </c>
      <c r="E739" s="0" t="n">
        <v>1</v>
      </c>
      <c r="F739" s="38" t="s">
        <v>71</v>
      </c>
      <c r="G739" s="37" t="s">
        <v>428</v>
      </c>
      <c r="H739" s="0" t="n">
        <v>72055</v>
      </c>
      <c r="I739" s="0" t="n">
        <v>20597</v>
      </c>
      <c r="J739" s="0" t="n">
        <v>4630</v>
      </c>
    </row>
    <row r="740" customFormat="false" ht="15" hidden="false" customHeight="false" outlineLevel="0" collapsed="false">
      <c r="A740" s="0" t="n">
        <v>202406</v>
      </c>
      <c r="B740" s="0" t="n">
        <v>202406</v>
      </c>
      <c r="C740" s="37" t="s">
        <v>115</v>
      </c>
      <c r="D740" s="37" t="s">
        <v>200</v>
      </c>
      <c r="E740" s="0" t="n">
        <v>1</v>
      </c>
      <c r="F740" s="38" t="s">
        <v>71</v>
      </c>
      <c r="G740" s="37" t="s">
        <v>429</v>
      </c>
      <c r="H740" s="0" t="n">
        <v>469064</v>
      </c>
      <c r="I740" s="0" t="n">
        <v>231159</v>
      </c>
      <c r="J740" s="0" t="n">
        <v>57205</v>
      </c>
    </row>
    <row r="741" customFormat="false" ht="15" hidden="false" customHeight="false" outlineLevel="0" collapsed="false">
      <c r="A741" s="0" t="n">
        <v>202406</v>
      </c>
      <c r="B741" s="0" t="n">
        <v>202406</v>
      </c>
      <c r="C741" s="37" t="s">
        <v>124</v>
      </c>
      <c r="D741" s="37" t="s">
        <v>430</v>
      </c>
      <c r="E741" s="0" t="n">
        <v>1</v>
      </c>
      <c r="F741" s="38" t="s">
        <v>71</v>
      </c>
      <c r="G741" s="37" t="s">
        <v>431</v>
      </c>
      <c r="H741" s="0" t="n">
        <v>85175</v>
      </c>
      <c r="I741" s="0" t="n">
        <v>11400</v>
      </c>
      <c r="J741" s="0" t="n">
        <v>1317</v>
      </c>
    </row>
    <row r="742" customFormat="false" ht="15" hidden="false" customHeight="false" outlineLevel="0" collapsed="false">
      <c r="A742" s="0" t="n">
        <v>202406</v>
      </c>
      <c r="B742" s="0" t="n">
        <v>202406</v>
      </c>
      <c r="C742" s="37" t="s">
        <v>197</v>
      </c>
      <c r="D742" s="37" t="s">
        <v>243</v>
      </c>
      <c r="E742" s="0" t="n">
        <v>1</v>
      </c>
      <c r="F742" s="38" t="s">
        <v>71</v>
      </c>
      <c r="G742" s="37" t="s">
        <v>432</v>
      </c>
      <c r="H742" s="0" t="n">
        <v>2036055</v>
      </c>
      <c r="I742" s="0" t="n">
        <v>331797</v>
      </c>
      <c r="J742" s="0" t="n">
        <v>91643</v>
      </c>
    </row>
    <row r="743" customFormat="false" ht="15" hidden="false" customHeight="false" outlineLevel="0" collapsed="false">
      <c r="A743" s="0" t="n">
        <v>202406</v>
      </c>
      <c r="B743" s="0" t="n">
        <v>202406</v>
      </c>
      <c r="C743" s="37" t="s">
        <v>136</v>
      </c>
      <c r="D743" s="37" t="s">
        <v>389</v>
      </c>
      <c r="E743" s="0" t="n">
        <v>1</v>
      </c>
      <c r="F743" s="38" t="s">
        <v>71</v>
      </c>
      <c r="G743" s="37" t="s">
        <v>433</v>
      </c>
      <c r="H743" s="0" t="n">
        <v>2993748</v>
      </c>
      <c r="I743" s="0" t="n">
        <v>1197447</v>
      </c>
      <c r="J743" s="0" t="n">
        <v>90654</v>
      </c>
    </row>
    <row r="744" customFormat="false" ht="15" hidden="false" customHeight="false" outlineLevel="0" collapsed="false">
      <c r="A744" s="0" t="n">
        <v>202406</v>
      </c>
      <c r="B744" s="0" t="n">
        <v>202406</v>
      </c>
      <c r="C744" s="37" t="s">
        <v>197</v>
      </c>
      <c r="D744" s="37" t="s">
        <v>127</v>
      </c>
      <c r="E744" s="0" t="n">
        <v>1</v>
      </c>
      <c r="F744" s="38" t="s">
        <v>71</v>
      </c>
      <c r="G744" s="37" t="s">
        <v>434</v>
      </c>
      <c r="H744" s="0" t="n">
        <v>208955</v>
      </c>
      <c r="I744" s="0" t="n">
        <v>85112</v>
      </c>
      <c r="J744" s="0" t="n">
        <v>14923</v>
      </c>
    </row>
    <row r="745" customFormat="false" ht="15" hidden="false" customHeight="false" outlineLevel="0" collapsed="false">
      <c r="A745" s="0" t="n">
        <v>202406</v>
      </c>
      <c r="B745" s="0" t="n">
        <v>202406</v>
      </c>
      <c r="C745" s="37" t="s">
        <v>149</v>
      </c>
      <c r="D745" s="37" t="s">
        <v>330</v>
      </c>
      <c r="E745" s="0" t="n">
        <v>1</v>
      </c>
      <c r="F745" s="38" t="s">
        <v>71</v>
      </c>
      <c r="G745" s="37" t="s">
        <v>435</v>
      </c>
      <c r="H745" s="0" t="n">
        <v>775435</v>
      </c>
      <c r="I745" s="0" t="n">
        <v>276400</v>
      </c>
      <c r="J745" s="0" t="n">
        <v>9640</v>
      </c>
    </row>
    <row r="746" customFormat="false" ht="15" hidden="false" customHeight="false" outlineLevel="0" collapsed="false">
      <c r="A746" s="0" t="n">
        <v>202406</v>
      </c>
      <c r="B746" s="0" t="n">
        <v>202406</v>
      </c>
      <c r="C746" s="37" t="s">
        <v>112</v>
      </c>
      <c r="D746" s="37" t="s">
        <v>130</v>
      </c>
      <c r="E746" s="0" t="n">
        <v>1</v>
      </c>
      <c r="F746" s="38" t="s">
        <v>71</v>
      </c>
      <c r="G746" s="37" t="s">
        <v>436</v>
      </c>
      <c r="H746" s="0" t="n">
        <v>217534</v>
      </c>
      <c r="I746" s="0" t="n">
        <v>102916</v>
      </c>
      <c r="J746" s="0" t="n">
        <v>2937</v>
      </c>
    </row>
    <row r="747" customFormat="false" ht="15" hidden="false" customHeight="false" outlineLevel="0" collapsed="false">
      <c r="A747" s="0" t="n">
        <v>202406</v>
      </c>
      <c r="B747" s="0" t="n">
        <v>202406</v>
      </c>
      <c r="C747" s="37" t="s">
        <v>149</v>
      </c>
      <c r="D747" s="37" t="s">
        <v>396</v>
      </c>
      <c r="E747" s="0" t="n">
        <v>1</v>
      </c>
      <c r="F747" s="38" t="s">
        <v>71</v>
      </c>
      <c r="G747" s="37" t="s">
        <v>437</v>
      </c>
      <c r="H747" s="0" t="n">
        <v>240107</v>
      </c>
      <c r="I747" s="0" t="n">
        <v>104149</v>
      </c>
      <c r="J747" s="0" t="n">
        <v>1276</v>
      </c>
    </row>
    <row r="748" customFormat="false" ht="15" hidden="false" customHeight="false" outlineLevel="0" collapsed="false">
      <c r="A748" s="0" t="n">
        <v>202406</v>
      </c>
      <c r="B748" s="0" t="n">
        <v>202406</v>
      </c>
      <c r="C748" s="37" t="s">
        <v>98</v>
      </c>
      <c r="D748" s="37" t="s">
        <v>438</v>
      </c>
      <c r="E748" s="0" t="n">
        <v>1</v>
      </c>
      <c r="F748" s="38" t="s">
        <v>71</v>
      </c>
      <c r="G748" s="37" t="s">
        <v>439</v>
      </c>
      <c r="H748" s="0" t="n">
        <v>1385839</v>
      </c>
      <c r="I748" s="0" t="n">
        <v>656859</v>
      </c>
      <c r="J748" s="0" t="n">
        <v>-82799</v>
      </c>
    </row>
    <row r="749" customFormat="false" ht="15" hidden="false" customHeight="false" outlineLevel="0" collapsed="false">
      <c r="A749" s="0" t="n">
        <v>202406</v>
      </c>
      <c r="B749" s="0" t="n">
        <v>202406</v>
      </c>
      <c r="C749" s="37" t="s">
        <v>112</v>
      </c>
      <c r="D749" s="37" t="s">
        <v>372</v>
      </c>
      <c r="E749" s="0" t="n">
        <v>1</v>
      </c>
      <c r="F749" s="38" t="s">
        <v>71</v>
      </c>
      <c r="G749" s="37" t="s">
        <v>440</v>
      </c>
      <c r="H749" s="0" t="n">
        <v>519389</v>
      </c>
      <c r="I749" s="0" t="n">
        <v>138788</v>
      </c>
      <c r="J749" s="0" t="n">
        <v>28966</v>
      </c>
    </row>
    <row r="750" customFormat="false" ht="15" hidden="false" customHeight="false" outlineLevel="0" collapsed="false">
      <c r="A750" s="0" t="n">
        <v>202406</v>
      </c>
      <c r="B750" s="0" t="n">
        <v>202406</v>
      </c>
      <c r="C750" s="37" t="s">
        <v>149</v>
      </c>
      <c r="D750" s="37" t="s">
        <v>425</v>
      </c>
      <c r="E750" s="0" t="n">
        <v>1</v>
      </c>
      <c r="F750" s="38" t="s">
        <v>71</v>
      </c>
      <c r="G750" s="37" t="s">
        <v>441</v>
      </c>
      <c r="H750" s="0" t="n">
        <v>3729579</v>
      </c>
      <c r="I750" s="0" t="n">
        <v>491814</v>
      </c>
      <c r="J750" s="0" t="n">
        <v>7789</v>
      </c>
    </row>
    <row r="751" customFormat="false" ht="15" hidden="false" customHeight="false" outlineLevel="0" collapsed="false">
      <c r="A751" s="0" t="n">
        <v>202406</v>
      </c>
      <c r="B751" s="0" t="n">
        <v>202406</v>
      </c>
      <c r="C751" s="37" t="s">
        <v>106</v>
      </c>
      <c r="D751" s="37" t="s">
        <v>282</v>
      </c>
      <c r="E751" s="0" t="n">
        <v>1</v>
      </c>
      <c r="F751" s="38" t="s">
        <v>71</v>
      </c>
      <c r="G751" s="37" t="s">
        <v>442</v>
      </c>
      <c r="H751" s="0" t="n">
        <v>342177</v>
      </c>
      <c r="I751" s="0" t="n">
        <v>73745</v>
      </c>
      <c r="J751" s="0" t="n">
        <v>-11</v>
      </c>
    </row>
    <row r="752" customFormat="false" ht="15" hidden="false" customHeight="false" outlineLevel="0" collapsed="false">
      <c r="A752" s="0" t="n">
        <v>202406</v>
      </c>
      <c r="B752" s="0" t="n">
        <v>202406</v>
      </c>
      <c r="C752" s="37" t="s">
        <v>115</v>
      </c>
      <c r="D752" s="37" t="s">
        <v>134</v>
      </c>
      <c r="E752" s="0" t="n">
        <v>1</v>
      </c>
      <c r="F752" s="38" t="s">
        <v>71</v>
      </c>
      <c r="G752" s="37" t="s">
        <v>443</v>
      </c>
      <c r="H752" s="0" t="n">
        <v>1550733</v>
      </c>
      <c r="I752" s="0" t="n">
        <v>328420</v>
      </c>
      <c r="J752" s="0" t="n">
        <v>-12479</v>
      </c>
    </row>
    <row r="753" customFormat="false" ht="15" hidden="false" customHeight="false" outlineLevel="0" collapsed="false">
      <c r="A753" s="0" t="n">
        <v>202406</v>
      </c>
      <c r="B753" s="0" t="n">
        <v>202406</v>
      </c>
      <c r="C753" s="37" t="s">
        <v>149</v>
      </c>
      <c r="D753" s="37" t="s">
        <v>145</v>
      </c>
      <c r="E753" s="0" t="n">
        <v>1</v>
      </c>
      <c r="F753" s="38" t="s">
        <v>71</v>
      </c>
      <c r="G753" s="37" t="s">
        <v>444</v>
      </c>
      <c r="H753" s="0" t="n">
        <v>588689</v>
      </c>
      <c r="I753" s="0" t="n">
        <v>163256</v>
      </c>
      <c r="J753" s="0" t="n">
        <v>9724</v>
      </c>
    </row>
    <row r="754" customFormat="false" ht="15" hidden="false" customHeight="false" outlineLevel="0" collapsed="false">
      <c r="A754" s="0" t="n">
        <v>202406</v>
      </c>
      <c r="B754" s="0" t="n">
        <v>202406</v>
      </c>
      <c r="C754" s="37" t="s">
        <v>158</v>
      </c>
      <c r="D754" s="37" t="s">
        <v>445</v>
      </c>
      <c r="E754" s="0" t="n">
        <v>1</v>
      </c>
      <c r="F754" s="38" t="s">
        <v>71</v>
      </c>
      <c r="G754" s="37" t="s">
        <v>446</v>
      </c>
      <c r="H754" s="0" t="n">
        <v>1345308</v>
      </c>
      <c r="I754" s="0" t="n">
        <v>687497</v>
      </c>
      <c r="J754" s="0" t="n">
        <v>176239</v>
      </c>
    </row>
    <row r="755" customFormat="false" ht="15" hidden="false" customHeight="false" outlineLevel="0" collapsed="false">
      <c r="A755" s="0" t="n">
        <v>202406</v>
      </c>
      <c r="B755" s="0" t="n">
        <v>202406</v>
      </c>
      <c r="C755" s="37" t="s">
        <v>112</v>
      </c>
      <c r="D755" s="37" t="s">
        <v>447</v>
      </c>
      <c r="E755" s="0" t="n">
        <v>1</v>
      </c>
      <c r="F755" s="38" t="s">
        <v>71</v>
      </c>
      <c r="G755" s="37" t="s">
        <v>448</v>
      </c>
      <c r="H755" s="0" t="n">
        <v>333907</v>
      </c>
      <c r="I755" s="0" t="n">
        <v>105753</v>
      </c>
      <c r="J755" s="0" t="n">
        <v>30603</v>
      </c>
    </row>
    <row r="756" customFormat="false" ht="15" hidden="false" customHeight="false" outlineLevel="0" collapsed="false">
      <c r="A756" s="0" t="n">
        <v>202406</v>
      </c>
      <c r="B756" s="0" t="n">
        <v>202406</v>
      </c>
      <c r="C756" s="37" t="s">
        <v>136</v>
      </c>
      <c r="D756" s="37" t="s">
        <v>267</v>
      </c>
      <c r="E756" s="0" t="n">
        <v>1</v>
      </c>
      <c r="F756" s="38" t="s">
        <v>71</v>
      </c>
      <c r="G756" s="37" t="s">
        <v>449</v>
      </c>
      <c r="H756" s="0" t="n">
        <v>371074</v>
      </c>
      <c r="I756" s="0" t="n">
        <v>110114</v>
      </c>
      <c r="J756" s="0" t="n">
        <v>-9479</v>
      </c>
    </row>
    <row r="757" customFormat="false" ht="15" hidden="false" customHeight="false" outlineLevel="0" collapsed="false">
      <c r="A757" s="0" t="n">
        <v>202406</v>
      </c>
      <c r="B757" s="0" t="n">
        <v>202406</v>
      </c>
      <c r="C757" s="37" t="s">
        <v>158</v>
      </c>
      <c r="D757" s="37" t="s">
        <v>450</v>
      </c>
      <c r="E757" s="0" t="n">
        <v>1</v>
      </c>
      <c r="F757" s="38" t="s">
        <v>71</v>
      </c>
      <c r="G757" s="37" t="s">
        <v>451</v>
      </c>
      <c r="H757" s="0" t="n">
        <v>538493</v>
      </c>
      <c r="I757" s="0" t="n">
        <v>112841</v>
      </c>
      <c r="J757" s="0" t="n">
        <v>5028</v>
      </c>
    </row>
    <row r="758" customFormat="false" ht="15" hidden="false" customHeight="false" outlineLevel="0" collapsed="false">
      <c r="A758" s="0" t="n">
        <v>202406</v>
      </c>
      <c r="B758" s="0" t="n">
        <v>202406</v>
      </c>
      <c r="C758" s="37" t="s">
        <v>112</v>
      </c>
      <c r="D758" s="37" t="s">
        <v>452</v>
      </c>
      <c r="E758" s="0" t="n">
        <v>1</v>
      </c>
      <c r="F758" s="38" t="s">
        <v>71</v>
      </c>
      <c r="G758" s="37" t="s">
        <v>453</v>
      </c>
      <c r="H758" s="0" t="n">
        <v>179275</v>
      </c>
      <c r="I758" s="0" t="n">
        <v>54079</v>
      </c>
      <c r="J758" s="0" t="n">
        <v>-1267</v>
      </c>
    </row>
    <row r="759" customFormat="false" ht="15" hidden="false" customHeight="false" outlineLevel="0" collapsed="false">
      <c r="A759" s="0" t="n">
        <v>202406</v>
      </c>
      <c r="B759" s="0" t="n">
        <v>202406</v>
      </c>
      <c r="C759" s="37" t="s">
        <v>178</v>
      </c>
      <c r="D759" s="37" t="s">
        <v>454</v>
      </c>
      <c r="E759" s="0" t="n">
        <v>1</v>
      </c>
      <c r="F759" s="38" t="s">
        <v>71</v>
      </c>
      <c r="G759" s="37" t="s">
        <v>455</v>
      </c>
      <c r="H759" s="0" t="n">
        <v>1438318</v>
      </c>
      <c r="I759" s="0" t="n">
        <v>458234</v>
      </c>
      <c r="J759" s="0" t="n">
        <v>81948</v>
      </c>
    </row>
    <row r="760" customFormat="false" ht="15" hidden="false" customHeight="false" outlineLevel="0" collapsed="false">
      <c r="A760" s="0" t="n">
        <v>202406</v>
      </c>
      <c r="B760" s="0" t="n">
        <v>202406</v>
      </c>
      <c r="C760" s="37" t="s">
        <v>115</v>
      </c>
      <c r="D760" s="37" t="s">
        <v>170</v>
      </c>
      <c r="E760" s="0" t="n">
        <v>1</v>
      </c>
      <c r="F760" s="38" t="s">
        <v>71</v>
      </c>
      <c r="G760" s="37" t="s">
        <v>456</v>
      </c>
      <c r="H760" s="0" t="n">
        <v>1099171</v>
      </c>
      <c r="I760" s="0" t="n">
        <v>454508</v>
      </c>
      <c r="J760" s="0" t="n">
        <v>49387</v>
      </c>
    </row>
    <row r="761" customFormat="false" ht="15" hidden="false" customHeight="false" outlineLevel="0" collapsed="false">
      <c r="A761" s="0" t="n">
        <v>202406</v>
      </c>
      <c r="B761" s="0" t="n">
        <v>202406</v>
      </c>
      <c r="C761" s="37" t="s">
        <v>152</v>
      </c>
      <c r="D761" s="37" t="s">
        <v>350</v>
      </c>
      <c r="E761" s="0" t="n">
        <v>1</v>
      </c>
      <c r="F761" s="38" t="s">
        <v>71</v>
      </c>
      <c r="G761" s="37" t="s">
        <v>457</v>
      </c>
      <c r="H761" s="0" t="n">
        <v>1095182</v>
      </c>
      <c r="I761" s="0" t="n">
        <v>477316</v>
      </c>
      <c r="J761" s="0" t="n">
        <v>7801</v>
      </c>
    </row>
    <row r="762" customFormat="false" ht="15" hidden="false" customHeight="false" outlineLevel="0" collapsed="false">
      <c r="A762" s="0" t="n">
        <v>202406</v>
      </c>
      <c r="B762" s="0" t="n">
        <v>202406</v>
      </c>
      <c r="C762" s="37" t="s">
        <v>112</v>
      </c>
      <c r="D762" s="37" t="s">
        <v>282</v>
      </c>
      <c r="E762" s="0" t="n">
        <v>1</v>
      </c>
      <c r="F762" s="38" t="s">
        <v>71</v>
      </c>
      <c r="G762" s="37" t="s">
        <v>458</v>
      </c>
      <c r="H762" s="0" t="n">
        <v>4560391</v>
      </c>
      <c r="I762" s="0" t="n">
        <v>1699628</v>
      </c>
      <c r="J762" s="0" t="n">
        <v>148305</v>
      </c>
    </row>
    <row r="763" customFormat="false" ht="15" hidden="false" customHeight="false" outlineLevel="0" collapsed="false">
      <c r="A763" s="0" t="n">
        <v>202406</v>
      </c>
      <c r="B763" s="0" t="n">
        <v>202406</v>
      </c>
      <c r="C763" s="37" t="s">
        <v>158</v>
      </c>
      <c r="D763" s="37" t="s">
        <v>210</v>
      </c>
      <c r="E763" s="0" t="n">
        <v>1</v>
      </c>
      <c r="F763" s="38" t="s">
        <v>71</v>
      </c>
      <c r="G763" s="37" t="s">
        <v>459</v>
      </c>
      <c r="H763" s="0" t="n">
        <v>2955284</v>
      </c>
      <c r="I763" s="0" t="n">
        <v>801388</v>
      </c>
      <c r="J763" s="0" t="n">
        <v>25851</v>
      </c>
    </row>
    <row r="764" customFormat="false" ht="15" hidden="false" customHeight="false" outlineLevel="0" collapsed="false">
      <c r="A764" s="0" t="n">
        <v>202406</v>
      </c>
      <c r="B764" s="0" t="n">
        <v>202406</v>
      </c>
      <c r="C764" s="37" t="s">
        <v>112</v>
      </c>
      <c r="D764" s="37" t="s">
        <v>447</v>
      </c>
      <c r="E764" s="0" t="n">
        <v>1</v>
      </c>
      <c r="F764" s="38" t="s">
        <v>71</v>
      </c>
      <c r="G764" s="37" t="s">
        <v>460</v>
      </c>
      <c r="H764" s="0" t="n">
        <v>415562</v>
      </c>
      <c r="I764" s="0" t="n">
        <v>140623</v>
      </c>
      <c r="J764" s="0" t="n">
        <v>33950</v>
      </c>
    </row>
    <row r="765" customFormat="false" ht="15" hidden="false" customHeight="false" outlineLevel="0" collapsed="false">
      <c r="A765" s="0" t="n">
        <v>202406</v>
      </c>
      <c r="B765" s="0" t="n">
        <v>202406</v>
      </c>
      <c r="C765" s="37" t="s">
        <v>124</v>
      </c>
      <c r="D765" s="37" t="s">
        <v>461</v>
      </c>
      <c r="E765" s="0" t="n">
        <v>1</v>
      </c>
      <c r="F765" s="38" t="s">
        <v>71</v>
      </c>
      <c r="G765" s="37" t="s">
        <v>462</v>
      </c>
      <c r="H765" s="0" t="n">
        <v>851719</v>
      </c>
      <c r="I765" s="0" t="n">
        <v>1108712</v>
      </c>
      <c r="J765" s="0" t="n">
        <v>149339</v>
      </c>
    </row>
    <row r="766" customFormat="false" ht="15" hidden="false" customHeight="false" outlineLevel="0" collapsed="false">
      <c r="A766" s="0" t="n">
        <v>202406</v>
      </c>
      <c r="B766" s="0" t="n">
        <v>202406</v>
      </c>
      <c r="C766" s="37" t="s">
        <v>95</v>
      </c>
      <c r="D766" s="37" t="s">
        <v>425</v>
      </c>
      <c r="E766" s="0" t="n">
        <v>1</v>
      </c>
      <c r="F766" s="38" t="s">
        <v>71</v>
      </c>
      <c r="G766" s="37" t="s">
        <v>463</v>
      </c>
      <c r="H766" s="0" t="n">
        <v>272525</v>
      </c>
      <c r="I766" s="0" t="n">
        <v>84517</v>
      </c>
      <c r="J766" s="0" t="n">
        <v>12422</v>
      </c>
    </row>
    <row r="767" customFormat="false" ht="15" hidden="false" customHeight="false" outlineLevel="0" collapsed="false">
      <c r="A767" s="0" t="n">
        <v>202406</v>
      </c>
      <c r="B767" s="0" t="n">
        <v>202406</v>
      </c>
      <c r="C767" s="37" t="s">
        <v>184</v>
      </c>
      <c r="D767" s="37" t="s">
        <v>284</v>
      </c>
      <c r="E767" s="0" t="n">
        <v>1</v>
      </c>
      <c r="F767" s="38" t="s">
        <v>71</v>
      </c>
      <c r="G767" s="37" t="s">
        <v>464</v>
      </c>
      <c r="H767" s="0" t="n">
        <v>562425</v>
      </c>
      <c r="I767" s="0" t="n">
        <v>138351</v>
      </c>
      <c r="J767" s="0" t="n">
        <v>-25829</v>
      </c>
    </row>
    <row r="768" customFormat="false" ht="15" hidden="false" customHeight="false" outlineLevel="0" collapsed="false">
      <c r="A768" s="0" t="n">
        <v>202406</v>
      </c>
      <c r="B768" s="0" t="n">
        <v>202406</v>
      </c>
      <c r="C768" s="37" t="s">
        <v>149</v>
      </c>
      <c r="D768" s="37" t="s">
        <v>237</v>
      </c>
      <c r="E768" s="0" t="n">
        <v>1</v>
      </c>
      <c r="F768" s="38" t="s">
        <v>71</v>
      </c>
      <c r="G768" s="37" t="s">
        <v>465</v>
      </c>
      <c r="H768" s="0" t="n">
        <v>299231</v>
      </c>
      <c r="I768" s="0" t="n">
        <v>59767</v>
      </c>
      <c r="J768" s="0" t="n">
        <v>4382</v>
      </c>
    </row>
    <row r="769" customFormat="false" ht="15" hidden="false" customHeight="false" outlineLevel="0" collapsed="false">
      <c r="A769" s="0" t="n">
        <v>202406</v>
      </c>
      <c r="B769" s="0" t="n">
        <v>202406</v>
      </c>
      <c r="C769" s="37" t="s">
        <v>95</v>
      </c>
      <c r="D769" s="37" t="s">
        <v>320</v>
      </c>
      <c r="E769" s="0" t="n">
        <v>1</v>
      </c>
      <c r="F769" s="38" t="s">
        <v>71</v>
      </c>
      <c r="G769" s="37" t="s">
        <v>466</v>
      </c>
      <c r="H769" s="0" t="n">
        <v>3411788</v>
      </c>
      <c r="I769" s="0" t="n">
        <v>1533193</v>
      </c>
      <c r="J769" s="0" t="n">
        <v>442052</v>
      </c>
    </row>
    <row r="770" customFormat="false" ht="15" hidden="false" customHeight="false" outlineLevel="0" collapsed="false">
      <c r="A770" s="0" t="n">
        <v>202406</v>
      </c>
      <c r="B770" s="0" t="n">
        <v>202406</v>
      </c>
      <c r="C770" s="37" t="s">
        <v>101</v>
      </c>
      <c r="D770" s="37" t="s">
        <v>467</v>
      </c>
      <c r="E770" s="0" t="n">
        <v>1</v>
      </c>
      <c r="F770" s="38" t="s">
        <v>71</v>
      </c>
      <c r="G770" s="37" t="s">
        <v>468</v>
      </c>
      <c r="H770" s="0" t="n">
        <v>722392</v>
      </c>
      <c r="I770" s="0" t="n">
        <v>484988</v>
      </c>
      <c r="J770" s="0" t="n">
        <v>103115</v>
      </c>
    </row>
    <row r="771" customFormat="false" ht="15" hidden="false" customHeight="false" outlineLevel="0" collapsed="false">
      <c r="A771" s="0" t="n">
        <v>202406</v>
      </c>
      <c r="B771" s="0" t="n">
        <v>202406</v>
      </c>
      <c r="C771" s="37" t="s">
        <v>112</v>
      </c>
      <c r="D771" s="37" t="s">
        <v>233</v>
      </c>
      <c r="E771" s="0" t="n">
        <v>1</v>
      </c>
      <c r="F771" s="38" t="s">
        <v>71</v>
      </c>
      <c r="G771" s="37" t="s">
        <v>469</v>
      </c>
      <c r="H771" s="0" t="n">
        <v>378538</v>
      </c>
      <c r="I771" s="0" t="n">
        <v>115557</v>
      </c>
      <c r="J771" s="0" t="n">
        <v>-12100</v>
      </c>
    </row>
    <row r="772" customFormat="false" ht="15" hidden="false" customHeight="false" outlineLevel="0" collapsed="false">
      <c r="A772" s="0" t="n">
        <v>202406</v>
      </c>
      <c r="B772" s="0" t="n">
        <v>202406</v>
      </c>
      <c r="C772" s="37" t="s">
        <v>112</v>
      </c>
      <c r="D772" s="37" t="s">
        <v>470</v>
      </c>
      <c r="E772" s="0" t="n">
        <v>1</v>
      </c>
      <c r="F772" s="38" t="s">
        <v>71</v>
      </c>
      <c r="G772" s="37" t="s">
        <v>471</v>
      </c>
      <c r="H772" s="0" t="n">
        <v>2300855</v>
      </c>
      <c r="I772" s="0" t="n">
        <v>278314</v>
      </c>
      <c r="J772" s="0" t="n">
        <v>13542</v>
      </c>
    </row>
    <row r="773" customFormat="false" ht="15" hidden="false" customHeight="false" outlineLevel="0" collapsed="false">
      <c r="A773" s="0" t="n">
        <v>202406</v>
      </c>
      <c r="B773" s="0" t="n">
        <v>202406</v>
      </c>
      <c r="C773" s="37" t="s">
        <v>98</v>
      </c>
      <c r="D773" s="37" t="s">
        <v>383</v>
      </c>
      <c r="E773" s="0" t="n">
        <v>1</v>
      </c>
      <c r="F773" s="38" t="s">
        <v>71</v>
      </c>
      <c r="G773" s="37" t="s">
        <v>472</v>
      </c>
      <c r="H773" s="0" t="n">
        <v>38701</v>
      </c>
      <c r="I773" s="0" t="n">
        <v>13801</v>
      </c>
      <c r="J773" s="0" t="n">
        <v>-554</v>
      </c>
    </row>
    <row r="774" customFormat="false" ht="15" hidden="false" customHeight="false" outlineLevel="0" collapsed="false">
      <c r="A774" s="0" t="n">
        <v>202406</v>
      </c>
      <c r="B774" s="0" t="n">
        <v>202406</v>
      </c>
      <c r="C774" s="37" t="s">
        <v>101</v>
      </c>
      <c r="D774" s="37" t="s">
        <v>258</v>
      </c>
      <c r="E774" s="0" t="n">
        <v>1</v>
      </c>
      <c r="F774" s="38" t="s">
        <v>71</v>
      </c>
      <c r="G774" s="37" t="s">
        <v>473</v>
      </c>
      <c r="H774" s="0" t="n">
        <v>53697</v>
      </c>
      <c r="I774" s="0" t="n">
        <v>46137</v>
      </c>
      <c r="J774" s="0" t="n">
        <v>11585</v>
      </c>
    </row>
    <row r="775" customFormat="false" ht="15" hidden="false" customHeight="false" outlineLevel="0" collapsed="false">
      <c r="A775" s="0" t="n">
        <v>202406</v>
      </c>
      <c r="B775" s="0" t="n">
        <v>202406</v>
      </c>
      <c r="C775" s="37" t="s">
        <v>98</v>
      </c>
      <c r="D775" s="37" t="s">
        <v>474</v>
      </c>
      <c r="E775" s="0" t="n">
        <v>1</v>
      </c>
      <c r="F775" s="38" t="s">
        <v>71</v>
      </c>
      <c r="G775" s="37" t="s">
        <v>475</v>
      </c>
      <c r="H775" s="0" t="n">
        <v>1710350</v>
      </c>
      <c r="I775" s="0" t="n">
        <v>268072</v>
      </c>
      <c r="J775" s="0" t="n">
        <v>27994</v>
      </c>
    </row>
    <row r="776" customFormat="false" ht="15" hidden="false" customHeight="false" outlineLevel="0" collapsed="false">
      <c r="A776" s="0" t="n">
        <v>202406</v>
      </c>
      <c r="B776" s="0" t="n">
        <v>202406</v>
      </c>
      <c r="C776" s="37" t="s">
        <v>112</v>
      </c>
      <c r="D776" s="37" t="s">
        <v>476</v>
      </c>
      <c r="E776" s="0" t="n">
        <v>1</v>
      </c>
      <c r="F776" s="38" t="s">
        <v>71</v>
      </c>
      <c r="G776" s="37" t="s">
        <v>477</v>
      </c>
      <c r="H776" s="0" t="n">
        <v>502665</v>
      </c>
      <c r="I776" s="0" t="n">
        <v>183635</v>
      </c>
      <c r="J776" s="0" t="n">
        <v>591</v>
      </c>
    </row>
    <row r="777" customFormat="false" ht="15" hidden="false" customHeight="false" outlineLevel="0" collapsed="false">
      <c r="A777" s="0" t="n">
        <v>202406</v>
      </c>
      <c r="B777" s="0" t="n">
        <v>202406</v>
      </c>
      <c r="C777" s="37" t="s">
        <v>136</v>
      </c>
      <c r="D777" s="37" t="s">
        <v>132</v>
      </c>
      <c r="E777" s="0" t="n">
        <v>1</v>
      </c>
      <c r="F777" s="38" t="s">
        <v>71</v>
      </c>
      <c r="G777" s="37" t="s">
        <v>478</v>
      </c>
      <c r="H777" s="0" t="n">
        <v>654702</v>
      </c>
      <c r="I777" s="0" t="n">
        <v>67943</v>
      </c>
      <c r="J777" s="0" t="n">
        <v>5668</v>
      </c>
    </row>
    <row r="778" customFormat="false" ht="15" hidden="false" customHeight="false" outlineLevel="0" collapsed="false">
      <c r="A778" s="0" t="n">
        <v>202406</v>
      </c>
      <c r="B778" s="0" t="n">
        <v>202406</v>
      </c>
      <c r="C778" s="37" t="s">
        <v>106</v>
      </c>
      <c r="D778" s="37" t="s">
        <v>273</v>
      </c>
      <c r="E778" s="0" t="n">
        <v>1</v>
      </c>
      <c r="F778" s="38" t="s">
        <v>71</v>
      </c>
      <c r="G778" s="37" t="s">
        <v>479</v>
      </c>
      <c r="H778" s="0" t="n">
        <v>88821</v>
      </c>
      <c r="I778" s="0" t="n">
        <v>38756</v>
      </c>
      <c r="J778" s="0" t="n">
        <v>-7005</v>
      </c>
    </row>
    <row r="779" customFormat="false" ht="15" hidden="false" customHeight="false" outlineLevel="0" collapsed="false">
      <c r="A779" s="0" t="n">
        <v>202406</v>
      </c>
      <c r="B779" s="0" t="n">
        <v>202406</v>
      </c>
      <c r="C779" s="37" t="s">
        <v>149</v>
      </c>
      <c r="D779" s="37" t="s">
        <v>159</v>
      </c>
      <c r="E779" s="0" t="n">
        <v>1</v>
      </c>
      <c r="F779" s="38" t="s">
        <v>71</v>
      </c>
      <c r="G779" s="37" t="s">
        <v>480</v>
      </c>
      <c r="H779" s="0" t="n">
        <v>713664</v>
      </c>
      <c r="I779" s="0" t="n">
        <v>200014</v>
      </c>
      <c r="J779" s="0" t="n">
        <v>-5700</v>
      </c>
    </row>
    <row r="780" customFormat="false" ht="15" hidden="false" customHeight="false" outlineLevel="0" collapsed="false">
      <c r="A780" s="0" t="n">
        <v>202406</v>
      </c>
      <c r="B780" s="0" t="n">
        <v>202406</v>
      </c>
      <c r="C780" s="37" t="s">
        <v>109</v>
      </c>
      <c r="D780" s="37" t="s">
        <v>241</v>
      </c>
      <c r="E780" s="0" t="n">
        <v>1</v>
      </c>
      <c r="F780" s="38" t="s">
        <v>71</v>
      </c>
      <c r="G780" s="37" t="s">
        <v>481</v>
      </c>
      <c r="H780" s="0" t="n">
        <v>6270734</v>
      </c>
      <c r="I780" s="0" t="n">
        <v>1198963</v>
      </c>
      <c r="J780" s="0" t="n">
        <v>100286</v>
      </c>
    </row>
    <row r="781" customFormat="false" ht="15" hidden="false" customHeight="false" outlineLevel="0" collapsed="false">
      <c r="A781" s="0" t="n">
        <v>202406</v>
      </c>
      <c r="B781" s="0" t="n">
        <v>202406</v>
      </c>
      <c r="C781" s="37" t="s">
        <v>184</v>
      </c>
      <c r="D781" s="37" t="s">
        <v>482</v>
      </c>
      <c r="E781" s="0" t="n">
        <v>1</v>
      </c>
      <c r="F781" s="38" t="s">
        <v>71</v>
      </c>
      <c r="G781" s="37" t="s">
        <v>483</v>
      </c>
      <c r="H781" s="0" t="n">
        <v>1563601</v>
      </c>
      <c r="I781" s="0" t="n">
        <v>1003265</v>
      </c>
      <c r="J781" s="0" t="n">
        <v>165105</v>
      </c>
    </row>
    <row r="782" customFormat="false" ht="15" hidden="false" customHeight="false" outlineLevel="0" collapsed="false">
      <c r="A782" s="0" t="n">
        <v>202406</v>
      </c>
      <c r="B782" s="0" t="n">
        <v>202406</v>
      </c>
      <c r="C782" s="37" t="s">
        <v>152</v>
      </c>
      <c r="D782" s="37" t="s">
        <v>328</v>
      </c>
      <c r="E782" s="0" t="n">
        <v>1</v>
      </c>
      <c r="F782" s="38" t="s">
        <v>71</v>
      </c>
      <c r="G782" s="37" t="s">
        <v>484</v>
      </c>
      <c r="H782" s="0" t="n">
        <v>542590</v>
      </c>
      <c r="I782" s="0" t="n">
        <v>394095</v>
      </c>
      <c r="J782" s="0" t="n">
        <v>-44979</v>
      </c>
    </row>
    <row r="783" customFormat="false" ht="15" hidden="false" customHeight="false" outlineLevel="0" collapsed="false">
      <c r="A783" s="0" t="n">
        <v>202406</v>
      </c>
      <c r="B783" s="0" t="n">
        <v>202406</v>
      </c>
      <c r="C783" s="37" t="s">
        <v>115</v>
      </c>
      <c r="D783" s="37" t="s">
        <v>423</v>
      </c>
      <c r="E783" s="0" t="n">
        <v>1</v>
      </c>
      <c r="F783" s="38" t="s">
        <v>71</v>
      </c>
      <c r="G783" s="37" t="s">
        <v>485</v>
      </c>
      <c r="H783" s="0" t="n">
        <v>319481</v>
      </c>
      <c r="I783" s="0" t="n">
        <v>118743</v>
      </c>
      <c r="J783" s="0" t="n">
        <v>4973</v>
      </c>
    </row>
    <row r="784" customFormat="false" ht="15" hidden="false" customHeight="false" outlineLevel="0" collapsed="false">
      <c r="A784" s="0" t="n">
        <v>202406</v>
      </c>
      <c r="B784" s="0" t="n">
        <v>202406</v>
      </c>
      <c r="C784" s="37" t="s">
        <v>136</v>
      </c>
      <c r="D784" s="37" t="s">
        <v>258</v>
      </c>
      <c r="E784" s="0" t="n">
        <v>1</v>
      </c>
      <c r="F784" s="38" t="s">
        <v>71</v>
      </c>
      <c r="G784" s="37" t="s">
        <v>486</v>
      </c>
      <c r="H784" s="0" t="n">
        <v>363812</v>
      </c>
      <c r="I784" s="0" t="n">
        <v>146910</v>
      </c>
      <c r="J784" s="0" t="n">
        <v>26586</v>
      </c>
    </row>
    <row r="785" customFormat="false" ht="15" hidden="false" customHeight="false" outlineLevel="0" collapsed="false">
      <c r="A785" s="0" t="n">
        <v>202406</v>
      </c>
      <c r="B785" s="0" t="n">
        <v>202406</v>
      </c>
      <c r="C785" s="37" t="s">
        <v>109</v>
      </c>
      <c r="D785" s="37" t="s">
        <v>130</v>
      </c>
      <c r="E785" s="0" t="n">
        <v>1</v>
      </c>
      <c r="F785" s="38" t="s">
        <v>71</v>
      </c>
      <c r="G785" s="37" t="s">
        <v>487</v>
      </c>
      <c r="H785" s="0" t="n">
        <v>40479</v>
      </c>
      <c r="I785" s="0" t="n">
        <v>11520</v>
      </c>
      <c r="J785" s="0" t="n">
        <v>-751</v>
      </c>
    </row>
    <row r="786" customFormat="false" ht="15" hidden="false" customHeight="false" outlineLevel="0" collapsed="false">
      <c r="A786" s="0" t="n">
        <v>202406</v>
      </c>
      <c r="B786" s="0" t="n">
        <v>202406</v>
      </c>
      <c r="C786" s="37" t="s">
        <v>112</v>
      </c>
      <c r="D786" s="37" t="s">
        <v>107</v>
      </c>
      <c r="E786" s="0" t="n">
        <v>1</v>
      </c>
      <c r="F786" s="38" t="s">
        <v>71</v>
      </c>
      <c r="G786" s="37" t="s">
        <v>488</v>
      </c>
      <c r="H786" s="0" t="n">
        <v>866326</v>
      </c>
      <c r="I786" s="0" t="n">
        <v>81897</v>
      </c>
      <c r="J786" s="0" t="n">
        <v>8429</v>
      </c>
    </row>
    <row r="787" customFormat="false" ht="15" hidden="false" customHeight="false" outlineLevel="0" collapsed="false">
      <c r="A787" s="0" t="n">
        <v>202406</v>
      </c>
      <c r="B787" s="0" t="n">
        <v>202406</v>
      </c>
      <c r="C787" s="37" t="s">
        <v>152</v>
      </c>
      <c r="D787" s="37" t="s">
        <v>212</v>
      </c>
      <c r="E787" s="0" t="n">
        <v>1</v>
      </c>
      <c r="F787" s="38" t="s">
        <v>71</v>
      </c>
      <c r="G787" s="37" t="s">
        <v>489</v>
      </c>
      <c r="H787" s="0" t="n">
        <v>2111368</v>
      </c>
      <c r="I787" s="0" t="n">
        <v>1103087</v>
      </c>
      <c r="J787" s="0" t="n">
        <v>95525</v>
      </c>
    </row>
    <row r="788" customFormat="false" ht="15" hidden="false" customHeight="false" outlineLevel="0" collapsed="false">
      <c r="A788" s="0" t="n">
        <v>202406</v>
      </c>
      <c r="B788" s="0" t="n">
        <v>202406</v>
      </c>
      <c r="C788" s="37" t="s">
        <v>152</v>
      </c>
      <c r="D788" s="37" t="s">
        <v>490</v>
      </c>
      <c r="E788" s="0" t="n">
        <v>1</v>
      </c>
      <c r="F788" s="38" t="s">
        <v>71</v>
      </c>
      <c r="G788" s="37" t="s">
        <v>491</v>
      </c>
      <c r="H788" s="0" t="n">
        <v>70876</v>
      </c>
      <c r="I788" s="0" t="n">
        <v>46029</v>
      </c>
      <c r="J788" s="0" t="n">
        <v>11573</v>
      </c>
    </row>
    <row r="789" customFormat="false" ht="15" hidden="false" customHeight="false" outlineLevel="0" collapsed="false">
      <c r="A789" s="0" t="n">
        <v>202406</v>
      </c>
      <c r="B789" s="0" t="n">
        <v>202406</v>
      </c>
      <c r="C789" s="37" t="s">
        <v>112</v>
      </c>
      <c r="D789" s="37" t="s">
        <v>120</v>
      </c>
      <c r="E789" s="0" t="n">
        <v>1</v>
      </c>
      <c r="F789" s="38" t="s">
        <v>71</v>
      </c>
      <c r="G789" s="37" t="s">
        <v>492</v>
      </c>
      <c r="H789" s="0" t="n">
        <v>209919</v>
      </c>
      <c r="I789" s="0" t="n">
        <v>128299</v>
      </c>
      <c r="J789" s="0" t="n">
        <v>7311</v>
      </c>
    </row>
    <row r="790" customFormat="false" ht="15" hidden="false" customHeight="false" outlineLevel="0" collapsed="false">
      <c r="A790" s="0" t="n">
        <v>202406</v>
      </c>
      <c r="B790" s="0" t="n">
        <v>202406</v>
      </c>
      <c r="C790" s="37" t="s">
        <v>184</v>
      </c>
      <c r="D790" s="37" t="s">
        <v>493</v>
      </c>
      <c r="E790" s="0" t="n">
        <v>1</v>
      </c>
      <c r="F790" s="38" t="s">
        <v>71</v>
      </c>
      <c r="G790" s="37" t="s">
        <v>494</v>
      </c>
      <c r="H790" s="0" t="n">
        <v>118287</v>
      </c>
      <c r="I790" s="0" t="n">
        <v>12064</v>
      </c>
      <c r="J790" s="0" t="n">
        <v>758</v>
      </c>
    </row>
    <row r="791" customFormat="false" ht="15" hidden="false" customHeight="false" outlineLevel="0" collapsed="false">
      <c r="A791" s="0" t="n">
        <v>202406</v>
      </c>
      <c r="B791" s="0" t="n">
        <v>202406</v>
      </c>
      <c r="C791" s="37" t="s">
        <v>109</v>
      </c>
      <c r="D791" s="37" t="s">
        <v>495</v>
      </c>
      <c r="E791" s="0" t="n">
        <v>1</v>
      </c>
      <c r="F791" s="38" t="s">
        <v>71</v>
      </c>
      <c r="G791" s="37" t="s">
        <v>496</v>
      </c>
      <c r="H791" s="0" t="n">
        <v>216209</v>
      </c>
      <c r="I791" s="0" t="n">
        <v>35976</v>
      </c>
      <c r="J791" s="0" t="n">
        <v>5954</v>
      </c>
    </row>
    <row r="792" customFormat="false" ht="15" hidden="false" customHeight="false" outlineLevel="0" collapsed="false">
      <c r="A792" s="0" t="n">
        <v>202406</v>
      </c>
      <c r="B792" s="0" t="n">
        <v>202406</v>
      </c>
      <c r="C792" s="37" t="s">
        <v>101</v>
      </c>
      <c r="D792" s="37" t="s">
        <v>269</v>
      </c>
      <c r="E792" s="0" t="n">
        <v>1</v>
      </c>
      <c r="F792" s="38" t="s">
        <v>71</v>
      </c>
      <c r="G792" s="37" t="s">
        <v>497</v>
      </c>
      <c r="H792" s="0" t="n">
        <v>674700</v>
      </c>
      <c r="I792" s="0" t="n">
        <v>143194</v>
      </c>
      <c r="J792" s="0" t="n">
        <v>-7537</v>
      </c>
    </row>
    <row r="793" customFormat="false" ht="15" hidden="false" customHeight="false" outlineLevel="0" collapsed="false">
      <c r="A793" s="0" t="n">
        <v>202406</v>
      </c>
      <c r="B793" s="0" t="n">
        <v>202406</v>
      </c>
      <c r="C793" s="37" t="s">
        <v>109</v>
      </c>
      <c r="D793" s="37" t="s">
        <v>391</v>
      </c>
      <c r="E793" s="0" t="n">
        <v>1</v>
      </c>
      <c r="F793" s="38" t="s">
        <v>71</v>
      </c>
      <c r="G793" s="37" t="s">
        <v>498</v>
      </c>
      <c r="H793" s="0" t="n">
        <v>43472</v>
      </c>
      <c r="I793" s="0" t="n">
        <v>9847</v>
      </c>
      <c r="J793" s="0" t="n">
        <v>570</v>
      </c>
    </row>
    <row r="794" customFormat="false" ht="15" hidden="false" customHeight="false" outlineLevel="0" collapsed="false">
      <c r="A794" s="0" t="n">
        <v>202406</v>
      </c>
      <c r="B794" s="0" t="n">
        <v>202406</v>
      </c>
      <c r="C794" s="37" t="s">
        <v>184</v>
      </c>
      <c r="D794" s="37" t="s">
        <v>141</v>
      </c>
      <c r="E794" s="0" t="n">
        <v>1</v>
      </c>
      <c r="F794" s="38" t="s">
        <v>71</v>
      </c>
      <c r="G794" s="37" t="s">
        <v>499</v>
      </c>
      <c r="H794" s="0" t="n">
        <v>1137224</v>
      </c>
      <c r="I794" s="0" t="n">
        <v>270493</v>
      </c>
      <c r="J794" s="0" t="n">
        <v>9312</v>
      </c>
    </row>
    <row r="795" customFormat="false" ht="15" hidden="false" customHeight="false" outlineLevel="0" collapsed="false">
      <c r="A795" s="0" t="n">
        <v>202406</v>
      </c>
      <c r="B795" s="0" t="n">
        <v>202406</v>
      </c>
      <c r="C795" s="37" t="s">
        <v>101</v>
      </c>
      <c r="D795" s="37" t="s">
        <v>500</v>
      </c>
      <c r="E795" s="0" t="n">
        <v>1</v>
      </c>
      <c r="F795" s="38" t="s">
        <v>71</v>
      </c>
      <c r="G795" s="37" t="s">
        <v>501</v>
      </c>
      <c r="H795" s="0" t="n">
        <v>1183086</v>
      </c>
      <c r="I795" s="0" t="n">
        <v>407479</v>
      </c>
      <c r="J795" s="0" t="n">
        <v>26938</v>
      </c>
    </row>
    <row r="796" customFormat="false" ht="15" hidden="false" customHeight="false" outlineLevel="0" collapsed="false">
      <c r="A796" s="0" t="n">
        <v>202406</v>
      </c>
      <c r="B796" s="0" t="n">
        <v>202406</v>
      </c>
      <c r="C796" s="37" t="s">
        <v>149</v>
      </c>
      <c r="D796" s="37" t="s">
        <v>502</v>
      </c>
      <c r="E796" s="0" t="n">
        <v>1</v>
      </c>
      <c r="F796" s="38" t="s">
        <v>71</v>
      </c>
      <c r="G796" s="37" t="s">
        <v>503</v>
      </c>
      <c r="H796" s="0" t="n">
        <v>457565</v>
      </c>
      <c r="I796" s="0" t="n">
        <v>101361</v>
      </c>
      <c r="J796" s="0" t="n">
        <v>16708</v>
      </c>
    </row>
    <row r="797" customFormat="false" ht="15" hidden="false" customHeight="false" outlineLevel="0" collapsed="false">
      <c r="A797" s="0" t="n">
        <v>202406</v>
      </c>
      <c r="B797" s="0" t="n">
        <v>202406</v>
      </c>
      <c r="C797" s="37" t="s">
        <v>178</v>
      </c>
      <c r="D797" s="37" t="s">
        <v>161</v>
      </c>
      <c r="E797" s="0" t="n">
        <v>1</v>
      </c>
      <c r="F797" s="38" t="s">
        <v>71</v>
      </c>
      <c r="G797" s="37" t="s">
        <v>504</v>
      </c>
      <c r="H797" s="0" t="n">
        <v>26047</v>
      </c>
      <c r="I797" s="0" t="n">
        <v>11426</v>
      </c>
      <c r="J797" s="0" t="n">
        <v>1547</v>
      </c>
    </row>
    <row r="798" customFormat="false" ht="15" hidden="false" customHeight="false" outlineLevel="0" collapsed="false">
      <c r="A798" s="0" t="n">
        <v>202406</v>
      </c>
      <c r="B798" s="0" t="n">
        <v>202406</v>
      </c>
      <c r="C798" s="37" t="s">
        <v>112</v>
      </c>
      <c r="D798" s="37" t="s">
        <v>294</v>
      </c>
      <c r="E798" s="0" t="n">
        <v>1</v>
      </c>
      <c r="F798" s="38" t="s">
        <v>71</v>
      </c>
      <c r="G798" s="37" t="s">
        <v>505</v>
      </c>
      <c r="H798" s="0" t="n">
        <v>157437</v>
      </c>
      <c r="I798" s="0" t="n">
        <v>97777</v>
      </c>
      <c r="J798" s="0" t="n">
        <v>502</v>
      </c>
    </row>
    <row r="799" customFormat="false" ht="15" hidden="false" customHeight="false" outlineLevel="0" collapsed="false">
      <c r="A799" s="0" t="n">
        <v>202406</v>
      </c>
      <c r="B799" s="0" t="n">
        <v>202406</v>
      </c>
      <c r="C799" s="37" t="s">
        <v>149</v>
      </c>
      <c r="D799" s="37" t="s">
        <v>116</v>
      </c>
      <c r="E799" s="0" t="n">
        <v>1</v>
      </c>
      <c r="F799" s="38" t="s">
        <v>71</v>
      </c>
      <c r="G799" s="37" t="s">
        <v>506</v>
      </c>
      <c r="H799" s="0" t="n">
        <v>2603307</v>
      </c>
      <c r="I799" s="0" t="n">
        <v>617610</v>
      </c>
      <c r="J799" s="0" t="n">
        <v>57852</v>
      </c>
    </row>
    <row r="800" customFormat="false" ht="15" hidden="false" customHeight="false" outlineLevel="0" collapsed="false">
      <c r="A800" s="0" t="n">
        <v>202406</v>
      </c>
      <c r="B800" s="0" t="n">
        <v>202406</v>
      </c>
      <c r="C800" s="37" t="s">
        <v>95</v>
      </c>
      <c r="D800" s="37" t="s">
        <v>251</v>
      </c>
      <c r="E800" s="0" t="n">
        <v>1</v>
      </c>
      <c r="F800" s="38" t="s">
        <v>71</v>
      </c>
      <c r="G800" s="37" t="s">
        <v>507</v>
      </c>
      <c r="H800" s="0" t="n">
        <v>18764</v>
      </c>
      <c r="I800" s="0" t="n">
        <v>6904</v>
      </c>
      <c r="J800" s="0" t="n">
        <v>1581</v>
      </c>
    </row>
    <row r="801" customFormat="false" ht="15" hidden="false" customHeight="false" outlineLevel="0" collapsed="false">
      <c r="A801" s="0" t="n">
        <v>202406</v>
      </c>
      <c r="B801" s="0" t="n">
        <v>202406</v>
      </c>
      <c r="C801" s="37" t="s">
        <v>106</v>
      </c>
      <c r="D801" s="37" t="s">
        <v>118</v>
      </c>
      <c r="E801" s="0" t="n">
        <v>1</v>
      </c>
      <c r="F801" s="38" t="s">
        <v>71</v>
      </c>
      <c r="G801" s="37" t="s">
        <v>508</v>
      </c>
      <c r="H801" s="0" t="n">
        <v>344283</v>
      </c>
      <c r="I801" s="0" t="n">
        <v>64739</v>
      </c>
      <c r="J801" s="0" t="n">
        <v>-203</v>
      </c>
    </row>
    <row r="802" customFormat="false" ht="15" hidden="false" customHeight="false" outlineLevel="0" collapsed="false">
      <c r="A802" s="0" t="n">
        <v>202406</v>
      </c>
      <c r="B802" s="0" t="n">
        <v>202406</v>
      </c>
      <c r="C802" s="37" t="s">
        <v>152</v>
      </c>
      <c r="D802" s="37" t="s">
        <v>509</v>
      </c>
      <c r="E802" s="0" t="n">
        <v>1</v>
      </c>
      <c r="F802" s="38" t="s">
        <v>71</v>
      </c>
      <c r="G802" s="37" t="s">
        <v>510</v>
      </c>
      <c r="H802" s="0" t="n">
        <v>131541</v>
      </c>
      <c r="I802" s="0" t="n">
        <v>34578</v>
      </c>
      <c r="J802" s="0" t="n">
        <v>3268</v>
      </c>
    </row>
    <row r="803" customFormat="false" ht="15" hidden="false" customHeight="false" outlineLevel="0" collapsed="false">
      <c r="A803" s="0" t="n">
        <v>202406</v>
      </c>
      <c r="B803" s="0" t="n">
        <v>202406</v>
      </c>
      <c r="C803" s="37" t="s">
        <v>101</v>
      </c>
      <c r="D803" s="37" t="s">
        <v>511</v>
      </c>
      <c r="E803" s="0" t="n">
        <v>1</v>
      </c>
      <c r="F803" s="38" t="s">
        <v>71</v>
      </c>
      <c r="G803" s="37" t="s">
        <v>512</v>
      </c>
      <c r="H803" s="0" t="n">
        <v>1601226</v>
      </c>
      <c r="I803" s="0" t="n">
        <v>730991</v>
      </c>
      <c r="J803" s="0" t="n">
        <v>44359</v>
      </c>
    </row>
    <row r="804" customFormat="false" ht="15" hidden="false" customHeight="false" outlineLevel="0" collapsed="false">
      <c r="A804" s="0" t="n">
        <v>202406</v>
      </c>
      <c r="B804" s="0" t="n">
        <v>202406</v>
      </c>
      <c r="C804" s="37" t="s">
        <v>178</v>
      </c>
      <c r="D804" s="37" t="s">
        <v>513</v>
      </c>
      <c r="E804" s="0" t="n">
        <v>1</v>
      </c>
      <c r="F804" s="38" t="s">
        <v>71</v>
      </c>
      <c r="G804" s="37" t="s">
        <v>514</v>
      </c>
      <c r="H804" s="0" t="n">
        <v>308146</v>
      </c>
      <c r="I804" s="0" t="n">
        <v>96392</v>
      </c>
      <c r="J804" s="0" t="n">
        <v>7104</v>
      </c>
    </row>
    <row r="805" customFormat="false" ht="15" hidden="false" customHeight="false" outlineLevel="0" collapsed="false">
      <c r="A805" s="0" t="n">
        <v>202406</v>
      </c>
      <c r="B805" s="0" t="n">
        <v>202406</v>
      </c>
      <c r="C805" s="37" t="s">
        <v>178</v>
      </c>
      <c r="D805" s="37" t="s">
        <v>452</v>
      </c>
      <c r="E805" s="0" t="n">
        <v>1</v>
      </c>
      <c r="F805" s="38" t="s">
        <v>71</v>
      </c>
      <c r="G805" s="37" t="s">
        <v>515</v>
      </c>
      <c r="H805" s="0" t="n">
        <v>959397</v>
      </c>
      <c r="I805" s="0" t="n">
        <v>274544</v>
      </c>
      <c r="J805" s="0" t="n">
        <v>-22805</v>
      </c>
    </row>
    <row r="806" customFormat="false" ht="15" hidden="false" customHeight="false" outlineLevel="0" collapsed="false">
      <c r="A806" s="0" t="n">
        <v>202406</v>
      </c>
      <c r="B806" s="0" t="n">
        <v>202406</v>
      </c>
      <c r="C806" s="37" t="s">
        <v>101</v>
      </c>
      <c r="D806" s="37" t="s">
        <v>516</v>
      </c>
      <c r="E806" s="0" t="n">
        <v>1</v>
      </c>
      <c r="F806" s="38" t="s">
        <v>71</v>
      </c>
      <c r="G806" s="37" t="s">
        <v>517</v>
      </c>
      <c r="H806" s="0" t="n">
        <v>1203256</v>
      </c>
      <c r="I806" s="0" t="n">
        <v>362647</v>
      </c>
      <c r="J806" s="0" t="n">
        <v>80173</v>
      </c>
    </row>
    <row r="807" customFormat="false" ht="15" hidden="false" customHeight="false" outlineLevel="0" collapsed="false">
      <c r="A807" s="0" t="n">
        <v>202406</v>
      </c>
      <c r="B807" s="0" t="n">
        <v>202406</v>
      </c>
      <c r="C807" s="37" t="s">
        <v>149</v>
      </c>
      <c r="D807" s="37" t="s">
        <v>396</v>
      </c>
      <c r="E807" s="0" t="n">
        <v>1</v>
      </c>
      <c r="F807" s="38" t="s">
        <v>71</v>
      </c>
      <c r="G807" s="37" t="s">
        <v>518</v>
      </c>
      <c r="H807" s="0" t="n">
        <v>4756322</v>
      </c>
      <c r="I807" s="0" t="n">
        <v>1160341</v>
      </c>
      <c r="J807" s="0" t="n">
        <v>2976</v>
      </c>
    </row>
    <row r="808" customFormat="false" ht="15" hidden="false" customHeight="false" outlineLevel="0" collapsed="false">
      <c r="A808" s="0" t="n">
        <v>202406</v>
      </c>
      <c r="B808" s="0" t="n">
        <v>202406</v>
      </c>
      <c r="C808" s="37" t="s">
        <v>106</v>
      </c>
      <c r="D808" s="37" t="s">
        <v>519</v>
      </c>
      <c r="E808" s="0" t="n">
        <v>1</v>
      </c>
      <c r="F808" s="38" t="s">
        <v>71</v>
      </c>
      <c r="G808" s="37" t="s">
        <v>520</v>
      </c>
      <c r="H808" s="0" t="n">
        <v>381472</v>
      </c>
      <c r="I808" s="0" t="n">
        <v>152705</v>
      </c>
      <c r="J808" s="0" t="n">
        <v>27885</v>
      </c>
    </row>
    <row r="809" customFormat="false" ht="15" hidden="false" customHeight="false" outlineLevel="0" collapsed="false">
      <c r="A809" s="0" t="n">
        <v>202406</v>
      </c>
      <c r="B809" s="0" t="n">
        <v>202406</v>
      </c>
      <c r="C809" s="37" t="s">
        <v>149</v>
      </c>
      <c r="D809" s="37" t="s">
        <v>430</v>
      </c>
      <c r="E809" s="0" t="n">
        <v>1</v>
      </c>
      <c r="F809" s="38" t="s">
        <v>71</v>
      </c>
      <c r="G809" s="37" t="s">
        <v>521</v>
      </c>
      <c r="H809" s="0" t="n">
        <v>937379</v>
      </c>
      <c r="I809" s="0" t="n">
        <v>626079</v>
      </c>
      <c r="J809" s="0" t="n">
        <v>11183</v>
      </c>
    </row>
    <row r="810" customFormat="false" ht="15" hidden="false" customHeight="false" outlineLevel="0" collapsed="false">
      <c r="A810" s="0" t="n">
        <v>202406</v>
      </c>
      <c r="B810" s="0" t="n">
        <v>202406</v>
      </c>
      <c r="C810" s="37" t="s">
        <v>149</v>
      </c>
      <c r="D810" s="37" t="s">
        <v>352</v>
      </c>
      <c r="E810" s="0" t="n">
        <v>1</v>
      </c>
      <c r="F810" s="38" t="s">
        <v>71</v>
      </c>
      <c r="G810" s="37" t="s">
        <v>522</v>
      </c>
      <c r="H810" s="0" t="n">
        <v>93443</v>
      </c>
      <c r="I810" s="0" t="n">
        <v>26518</v>
      </c>
      <c r="J810" s="0" t="n">
        <v>463</v>
      </c>
    </row>
    <row r="811" customFormat="false" ht="15" hidden="false" customHeight="false" outlineLevel="0" collapsed="false">
      <c r="A811" s="0" t="n">
        <v>202406</v>
      </c>
      <c r="B811" s="0" t="n">
        <v>202406</v>
      </c>
      <c r="C811" s="37" t="s">
        <v>95</v>
      </c>
      <c r="D811" s="37" t="s">
        <v>269</v>
      </c>
      <c r="E811" s="0" t="n">
        <v>1</v>
      </c>
      <c r="F811" s="38" t="s">
        <v>71</v>
      </c>
      <c r="G811" s="37" t="s">
        <v>523</v>
      </c>
      <c r="H811" s="0" t="n">
        <v>1824095</v>
      </c>
      <c r="I811" s="0" t="n">
        <v>1040985</v>
      </c>
      <c r="J811" s="0" t="n">
        <v>209563</v>
      </c>
    </row>
    <row r="812" customFormat="false" ht="15" hidden="false" customHeight="false" outlineLevel="0" collapsed="false">
      <c r="A812" s="0" t="n">
        <v>202406</v>
      </c>
      <c r="B812" s="0" t="n">
        <v>202406</v>
      </c>
      <c r="C812" s="37" t="s">
        <v>106</v>
      </c>
      <c r="D812" s="37" t="s">
        <v>110</v>
      </c>
      <c r="E812" s="0" t="n">
        <v>1</v>
      </c>
      <c r="F812" s="38" t="s">
        <v>71</v>
      </c>
      <c r="G812" s="37" t="s">
        <v>524</v>
      </c>
      <c r="H812" s="0" t="n">
        <v>206834</v>
      </c>
      <c r="I812" s="0" t="n">
        <v>45783</v>
      </c>
      <c r="J812" s="0" t="n">
        <v>8213</v>
      </c>
    </row>
    <row r="813" customFormat="false" ht="15" hidden="false" customHeight="false" outlineLevel="0" collapsed="false">
      <c r="A813" s="0" t="n">
        <v>202406</v>
      </c>
      <c r="B813" s="0" t="n">
        <v>202406</v>
      </c>
      <c r="C813" s="37" t="s">
        <v>149</v>
      </c>
      <c r="D813" s="37" t="s">
        <v>383</v>
      </c>
      <c r="E813" s="0" t="n">
        <v>1</v>
      </c>
      <c r="F813" s="38" t="s">
        <v>71</v>
      </c>
      <c r="G813" s="37" t="s">
        <v>525</v>
      </c>
      <c r="H813" s="0" t="n">
        <v>272707</v>
      </c>
      <c r="I813" s="0" t="n">
        <v>68192</v>
      </c>
      <c r="J813" s="0" t="n">
        <v>6878</v>
      </c>
    </row>
    <row r="814" customFormat="false" ht="15" hidden="false" customHeight="false" outlineLevel="0" collapsed="false">
      <c r="A814" s="0" t="n">
        <v>202406</v>
      </c>
      <c r="B814" s="0" t="n">
        <v>202406</v>
      </c>
      <c r="C814" s="37" t="s">
        <v>184</v>
      </c>
      <c r="D814" s="37" t="s">
        <v>218</v>
      </c>
      <c r="E814" s="0" t="n">
        <v>1</v>
      </c>
      <c r="F814" s="38" t="s">
        <v>71</v>
      </c>
      <c r="G814" s="37" t="s">
        <v>526</v>
      </c>
      <c r="H814" s="0" t="n">
        <v>488076</v>
      </c>
      <c r="I814" s="0" t="n">
        <v>157743</v>
      </c>
      <c r="J814" s="0" t="n">
        <v>24626</v>
      </c>
    </row>
    <row r="815" customFormat="false" ht="15" hidden="false" customHeight="false" outlineLevel="0" collapsed="false">
      <c r="A815" s="0" t="n">
        <v>202406</v>
      </c>
      <c r="B815" s="0" t="n">
        <v>202406</v>
      </c>
      <c r="C815" s="37" t="s">
        <v>112</v>
      </c>
      <c r="D815" s="37" t="s">
        <v>200</v>
      </c>
      <c r="E815" s="0" t="n">
        <v>1</v>
      </c>
      <c r="F815" s="38" t="s">
        <v>71</v>
      </c>
      <c r="G815" s="37" t="s">
        <v>527</v>
      </c>
      <c r="H815" s="0" t="n">
        <v>103600</v>
      </c>
      <c r="I815" s="0" t="n">
        <v>17661</v>
      </c>
      <c r="J815" s="0" t="n">
        <v>903</v>
      </c>
    </row>
    <row r="816" customFormat="false" ht="15" hidden="false" customHeight="false" outlineLevel="0" collapsed="false">
      <c r="A816" s="0" t="n">
        <v>202406</v>
      </c>
      <c r="B816" s="0" t="n">
        <v>202406</v>
      </c>
      <c r="C816" s="37" t="s">
        <v>152</v>
      </c>
      <c r="D816" s="37" t="s">
        <v>328</v>
      </c>
      <c r="E816" s="0" t="n">
        <v>1</v>
      </c>
      <c r="F816" s="38" t="s">
        <v>71</v>
      </c>
      <c r="G816" s="37" t="s">
        <v>528</v>
      </c>
      <c r="H816" s="0" t="n">
        <v>765276</v>
      </c>
      <c r="I816" s="0" t="n">
        <v>211059</v>
      </c>
      <c r="J816" s="0" t="n">
        <v>16708</v>
      </c>
    </row>
    <row r="817" customFormat="false" ht="15" hidden="false" customHeight="false" outlineLevel="0" collapsed="false">
      <c r="A817" s="0" t="n">
        <v>202406</v>
      </c>
      <c r="B817" s="0" t="n">
        <v>202406</v>
      </c>
      <c r="C817" s="37" t="s">
        <v>95</v>
      </c>
      <c r="D817" s="37" t="s">
        <v>96</v>
      </c>
      <c r="E817" s="0" t="n">
        <v>1</v>
      </c>
      <c r="F817" s="38" t="s">
        <v>71</v>
      </c>
      <c r="G817" s="37" t="s">
        <v>529</v>
      </c>
      <c r="H817" s="0" t="n">
        <v>2123185</v>
      </c>
      <c r="I817" s="0" t="n">
        <v>605710</v>
      </c>
      <c r="J817" s="0" t="n">
        <v>8382</v>
      </c>
    </row>
    <row r="818" customFormat="false" ht="15" hidden="false" customHeight="false" outlineLevel="0" collapsed="false">
      <c r="A818" s="0" t="n">
        <v>202406</v>
      </c>
      <c r="B818" s="0" t="n">
        <v>202406</v>
      </c>
      <c r="C818" s="37" t="s">
        <v>158</v>
      </c>
      <c r="D818" s="37" t="s">
        <v>474</v>
      </c>
      <c r="E818" s="0" t="n">
        <v>1</v>
      </c>
      <c r="F818" s="38" t="s">
        <v>71</v>
      </c>
      <c r="G818" s="37" t="s">
        <v>530</v>
      </c>
      <c r="H818" s="0" t="n">
        <v>800128</v>
      </c>
      <c r="I818" s="0" t="n">
        <v>141996</v>
      </c>
      <c r="J818" s="0" t="n">
        <v>24197</v>
      </c>
    </row>
    <row r="819" customFormat="false" ht="15" hidden="false" customHeight="false" outlineLevel="0" collapsed="false">
      <c r="A819" s="0" t="n">
        <v>202406</v>
      </c>
      <c r="B819" s="0" t="n">
        <v>202406</v>
      </c>
      <c r="C819" s="37" t="s">
        <v>197</v>
      </c>
      <c r="D819" s="37" t="s">
        <v>531</v>
      </c>
      <c r="E819" s="0" t="n">
        <v>1</v>
      </c>
      <c r="F819" s="38" t="s">
        <v>71</v>
      </c>
      <c r="G819" s="37" t="s">
        <v>532</v>
      </c>
      <c r="H819" s="0" t="n">
        <v>81391</v>
      </c>
      <c r="I819" s="0" t="n">
        <v>14129</v>
      </c>
      <c r="J819" s="0" t="n">
        <v>151</v>
      </c>
    </row>
    <row r="820" customFormat="false" ht="15" hidden="false" customHeight="false" outlineLevel="0" collapsed="false">
      <c r="A820" s="0" t="n">
        <v>202406</v>
      </c>
      <c r="B820" s="0" t="n">
        <v>202406</v>
      </c>
      <c r="C820" s="37" t="s">
        <v>101</v>
      </c>
      <c r="D820" s="37" t="s">
        <v>533</v>
      </c>
      <c r="E820" s="0" t="n">
        <v>1</v>
      </c>
      <c r="F820" s="38" t="s">
        <v>71</v>
      </c>
      <c r="G820" s="37" t="s">
        <v>534</v>
      </c>
      <c r="H820" s="0" t="n">
        <v>405320</v>
      </c>
      <c r="I820" s="0" t="n">
        <v>98755</v>
      </c>
      <c r="J820" s="0" t="n">
        <v>22567</v>
      </c>
    </row>
    <row r="821" customFormat="false" ht="15" hidden="false" customHeight="false" outlineLevel="0" collapsed="false">
      <c r="A821" s="0" t="n">
        <v>202406</v>
      </c>
      <c r="B821" s="0" t="n">
        <v>202406</v>
      </c>
      <c r="C821" s="37" t="s">
        <v>124</v>
      </c>
      <c r="D821" s="37" t="s">
        <v>277</v>
      </c>
      <c r="E821" s="0" t="n">
        <v>1</v>
      </c>
      <c r="F821" s="38" t="s">
        <v>71</v>
      </c>
      <c r="G821" s="37" t="s">
        <v>535</v>
      </c>
      <c r="H821" s="0" t="n">
        <v>1320758</v>
      </c>
      <c r="I821" s="0" t="n">
        <v>246730</v>
      </c>
      <c r="J821" s="0" t="n">
        <v>11946</v>
      </c>
    </row>
    <row r="822" customFormat="false" ht="15" hidden="false" customHeight="false" outlineLevel="0" collapsed="false">
      <c r="A822" s="0" t="n">
        <v>202406</v>
      </c>
      <c r="B822" s="0" t="n">
        <v>202406</v>
      </c>
      <c r="C822" s="37" t="s">
        <v>101</v>
      </c>
      <c r="D822" s="37" t="s">
        <v>450</v>
      </c>
      <c r="E822" s="0" t="n">
        <v>1</v>
      </c>
      <c r="F822" s="38" t="s">
        <v>71</v>
      </c>
      <c r="G822" s="37" t="s">
        <v>536</v>
      </c>
      <c r="H822" s="0" t="n">
        <v>56946</v>
      </c>
      <c r="I822" s="0" t="n">
        <v>12769</v>
      </c>
      <c r="J822" s="0" t="n">
        <v>1048</v>
      </c>
    </row>
    <row r="823" customFormat="false" ht="15" hidden="false" customHeight="false" outlineLevel="0" collapsed="false">
      <c r="A823" s="0" t="n">
        <v>202406</v>
      </c>
      <c r="B823" s="0" t="n">
        <v>202406</v>
      </c>
      <c r="C823" s="37" t="s">
        <v>178</v>
      </c>
      <c r="D823" s="37" t="s">
        <v>102</v>
      </c>
      <c r="E823" s="0" t="n">
        <v>1</v>
      </c>
      <c r="F823" s="38" t="s">
        <v>71</v>
      </c>
      <c r="G823" s="37" t="s">
        <v>537</v>
      </c>
      <c r="H823" s="0" t="n">
        <v>121383</v>
      </c>
      <c r="I823" s="0" t="n">
        <v>52196</v>
      </c>
      <c r="J823" s="0" t="n">
        <v>8136</v>
      </c>
    </row>
    <row r="824" customFormat="false" ht="15" hidden="false" customHeight="false" outlineLevel="0" collapsed="false">
      <c r="A824" s="0" t="n">
        <v>202406</v>
      </c>
      <c r="B824" s="0" t="n">
        <v>202406</v>
      </c>
      <c r="C824" s="37" t="s">
        <v>178</v>
      </c>
      <c r="D824" s="37" t="s">
        <v>374</v>
      </c>
      <c r="E824" s="0" t="n">
        <v>1</v>
      </c>
      <c r="F824" s="38" t="s">
        <v>71</v>
      </c>
      <c r="G824" s="37" t="s">
        <v>538</v>
      </c>
      <c r="H824" s="0" t="n">
        <v>1428900</v>
      </c>
      <c r="I824" s="0" t="n">
        <v>899161</v>
      </c>
      <c r="J824" s="0" t="n">
        <v>74079</v>
      </c>
    </row>
    <row r="825" customFormat="false" ht="15" hidden="false" customHeight="false" outlineLevel="0" collapsed="false">
      <c r="A825" s="0" t="n">
        <v>202406</v>
      </c>
      <c r="B825" s="0" t="n">
        <v>202406</v>
      </c>
      <c r="C825" s="37" t="s">
        <v>109</v>
      </c>
      <c r="D825" s="37" t="s">
        <v>150</v>
      </c>
      <c r="E825" s="0" t="n">
        <v>1</v>
      </c>
      <c r="F825" s="38" t="s">
        <v>71</v>
      </c>
      <c r="G825" s="37" t="s">
        <v>539</v>
      </c>
      <c r="H825" s="0" t="n">
        <v>712913</v>
      </c>
      <c r="I825" s="0" t="n">
        <v>401471</v>
      </c>
      <c r="J825" s="0" t="n">
        <v>20158</v>
      </c>
    </row>
    <row r="826" customFormat="false" ht="15" hidden="false" customHeight="false" outlineLevel="0" collapsed="false">
      <c r="A826" s="0" t="n">
        <v>202406</v>
      </c>
      <c r="B826" s="0" t="n">
        <v>202406</v>
      </c>
      <c r="C826" s="37" t="s">
        <v>158</v>
      </c>
      <c r="D826" s="37" t="s">
        <v>540</v>
      </c>
      <c r="E826" s="0" t="n">
        <v>1</v>
      </c>
      <c r="F826" s="38" t="s">
        <v>71</v>
      </c>
      <c r="G826" s="37" t="s">
        <v>541</v>
      </c>
      <c r="H826" s="0" t="n">
        <v>943999</v>
      </c>
      <c r="I826" s="0" t="n">
        <v>579660</v>
      </c>
      <c r="J826" s="0" t="n">
        <v>44632</v>
      </c>
    </row>
    <row r="827" customFormat="false" ht="15" hidden="false" customHeight="false" outlineLevel="0" collapsed="false">
      <c r="A827" s="0" t="n">
        <v>202406</v>
      </c>
      <c r="B827" s="0" t="n">
        <v>202406</v>
      </c>
      <c r="C827" s="37" t="s">
        <v>106</v>
      </c>
      <c r="D827" s="37" t="s">
        <v>118</v>
      </c>
      <c r="E827" s="0" t="n">
        <v>1</v>
      </c>
      <c r="F827" s="38" t="s">
        <v>71</v>
      </c>
      <c r="G827" s="37" t="s">
        <v>542</v>
      </c>
      <c r="H827" s="0" t="n">
        <v>5400967</v>
      </c>
      <c r="I827" s="0" t="n">
        <v>1287548</v>
      </c>
      <c r="J827" s="0" t="n">
        <v>218087</v>
      </c>
    </row>
    <row r="828" customFormat="false" ht="15" hidden="false" customHeight="false" outlineLevel="0" collapsed="false">
      <c r="A828" s="0" t="n">
        <v>202406</v>
      </c>
      <c r="B828" s="0" t="n">
        <v>202406</v>
      </c>
      <c r="C828" s="37" t="s">
        <v>136</v>
      </c>
      <c r="D828" s="37" t="s">
        <v>130</v>
      </c>
      <c r="E828" s="0" t="n">
        <v>1</v>
      </c>
      <c r="F828" s="38" t="s">
        <v>71</v>
      </c>
      <c r="G828" s="37" t="s">
        <v>543</v>
      </c>
      <c r="H828" s="0" t="n">
        <v>870269</v>
      </c>
      <c r="I828" s="0" t="n">
        <v>207659</v>
      </c>
      <c r="J828" s="0" t="n">
        <v>2848</v>
      </c>
    </row>
    <row r="829" customFormat="false" ht="15" hidden="false" customHeight="false" outlineLevel="0" collapsed="false">
      <c r="A829" s="0" t="n">
        <v>202406</v>
      </c>
      <c r="B829" s="0" t="n">
        <v>202406</v>
      </c>
      <c r="C829" s="37" t="s">
        <v>136</v>
      </c>
      <c r="D829" s="37" t="s">
        <v>447</v>
      </c>
      <c r="E829" s="0" t="n">
        <v>1</v>
      </c>
      <c r="F829" s="38" t="s">
        <v>71</v>
      </c>
      <c r="G829" s="37" t="s">
        <v>544</v>
      </c>
      <c r="H829" s="0" t="n">
        <v>1278615</v>
      </c>
      <c r="I829" s="0" t="n">
        <v>266158</v>
      </c>
      <c r="J829" s="0" t="n">
        <v>17933</v>
      </c>
    </row>
    <row r="830" customFormat="false" ht="15" hidden="false" customHeight="false" outlineLevel="0" collapsed="false">
      <c r="A830" s="0" t="n">
        <v>202406</v>
      </c>
      <c r="B830" s="0" t="n">
        <v>202406</v>
      </c>
      <c r="C830" s="37" t="s">
        <v>136</v>
      </c>
      <c r="D830" s="37" t="s">
        <v>170</v>
      </c>
      <c r="E830" s="0" t="n">
        <v>1</v>
      </c>
      <c r="F830" s="38" t="s">
        <v>71</v>
      </c>
      <c r="G830" s="37" t="s">
        <v>545</v>
      </c>
      <c r="H830" s="0" t="n">
        <v>13620344</v>
      </c>
      <c r="I830" s="0" t="n">
        <v>2515829</v>
      </c>
      <c r="J830" s="0" t="n">
        <v>203854</v>
      </c>
    </row>
    <row r="831" customFormat="false" ht="15" hidden="false" customHeight="false" outlineLevel="0" collapsed="false">
      <c r="A831" s="0" t="n">
        <v>202406</v>
      </c>
      <c r="B831" s="0" t="n">
        <v>202406</v>
      </c>
      <c r="C831" s="37" t="s">
        <v>106</v>
      </c>
      <c r="D831" s="37" t="s">
        <v>210</v>
      </c>
      <c r="E831" s="0" t="n">
        <v>1</v>
      </c>
      <c r="F831" s="38" t="s">
        <v>71</v>
      </c>
      <c r="G831" s="37" t="s">
        <v>546</v>
      </c>
      <c r="H831" s="0" t="n">
        <v>272252</v>
      </c>
      <c r="I831" s="0" t="n">
        <v>83794</v>
      </c>
      <c r="J831" s="0" t="n">
        <v>13948</v>
      </c>
    </row>
    <row r="832" customFormat="false" ht="15" hidden="false" customHeight="false" outlineLevel="0" collapsed="false">
      <c r="A832" s="0" t="n">
        <v>202406</v>
      </c>
      <c r="B832" s="0" t="n">
        <v>202406</v>
      </c>
      <c r="C832" s="37" t="s">
        <v>158</v>
      </c>
      <c r="D832" s="37" t="s">
        <v>269</v>
      </c>
      <c r="E832" s="0" t="n">
        <v>1</v>
      </c>
      <c r="F832" s="38" t="s">
        <v>71</v>
      </c>
      <c r="G832" s="37" t="s">
        <v>547</v>
      </c>
      <c r="H832" s="0" t="n">
        <v>193170</v>
      </c>
      <c r="I832" s="0" t="n">
        <v>103352</v>
      </c>
      <c r="J832" s="0" t="n">
        <v>7236</v>
      </c>
    </row>
    <row r="833" customFormat="false" ht="15" hidden="false" customHeight="false" outlineLevel="0" collapsed="false">
      <c r="A833" s="0" t="n">
        <v>202406</v>
      </c>
      <c r="B833" s="0" t="n">
        <v>202406</v>
      </c>
      <c r="C833" s="37" t="s">
        <v>124</v>
      </c>
      <c r="D833" s="37" t="s">
        <v>396</v>
      </c>
      <c r="E833" s="0" t="n">
        <v>1</v>
      </c>
      <c r="F833" s="38" t="s">
        <v>71</v>
      </c>
      <c r="G833" s="37" t="s">
        <v>548</v>
      </c>
      <c r="H833" s="0" t="n">
        <v>1063096</v>
      </c>
      <c r="I833" s="0" t="n">
        <v>228416</v>
      </c>
      <c r="J833" s="0" t="n">
        <v>59578</v>
      </c>
    </row>
    <row r="834" customFormat="false" ht="15" hidden="false" customHeight="false" outlineLevel="0" collapsed="false">
      <c r="A834" s="0" t="n">
        <v>202406</v>
      </c>
      <c r="B834" s="0" t="n">
        <v>202406</v>
      </c>
      <c r="C834" s="37" t="s">
        <v>101</v>
      </c>
      <c r="D834" s="37" t="s">
        <v>282</v>
      </c>
      <c r="E834" s="0" t="n">
        <v>1</v>
      </c>
      <c r="F834" s="38" t="s">
        <v>71</v>
      </c>
      <c r="G834" s="37" t="s">
        <v>549</v>
      </c>
      <c r="H834" s="0" t="n">
        <v>712126</v>
      </c>
      <c r="I834" s="0" t="n">
        <v>180744</v>
      </c>
      <c r="J834" s="0" t="n">
        <v>11630</v>
      </c>
    </row>
    <row r="835" customFormat="false" ht="15" hidden="false" customHeight="false" outlineLevel="0" collapsed="false">
      <c r="A835" s="0" t="n">
        <v>202406</v>
      </c>
      <c r="B835" s="0" t="n">
        <v>202406</v>
      </c>
      <c r="C835" s="37" t="s">
        <v>197</v>
      </c>
      <c r="D835" s="37" t="s">
        <v>540</v>
      </c>
      <c r="E835" s="0" t="n">
        <v>1</v>
      </c>
      <c r="F835" s="38" t="s">
        <v>71</v>
      </c>
      <c r="G835" s="37" t="s">
        <v>550</v>
      </c>
      <c r="H835" s="0" t="n">
        <v>292534</v>
      </c>
      <c r="I835" s="0" t="n">
        <v>110987</v>
      </c>
      <c r="J835" s="0" t="n">
        <v>6241</v>
      </c>
    </row>
    <row r="836" customFormat="false" ht="15" hidden="false" customHeight="false" outlineLevel="0" collapsed="false">
      <c r="A836" s="0" t="n">
        <v>202406</v>
      </c>
      <c r="B836" s="0" t="n">
        <v>202406</v>
      </c>
      <c r="C836" s="37" t="s">
        <v>158</v>
      </c>
      <c r="D836" s="37" t="s">
        <v>243</v>
      </c>
      <c r="E836" s="0" t="n">
        <v>1</v>
      </c>
      <c r="F836" s="38" t="s">
        <v>71</v>
      </c>
      <c r="G836" s="37" t="s">
        <v>551</v>
      </c>
      <c r="H836" s="0" t="n">
        <v>198870</v>
      </c>
      <c r="I836" s="0" t="n">
        <v>45747</v>
      </c>
      <c r="J836" s="0" t="n">
        <v>2877</v>
      </c>
    </row>
    <row r="837" customFormat="false" ht="15" hidden="false" customHeight="false" outlineLevel="0" collapsed="false">
      <c r="A837" s="0" t="n">
        <v>202406</v>
      </c>
      <c r="B837" s="0" t="n">
        <v>202406</v>
      </c>
      <c r="C837" s="37" t="s">
        <v>112</v>
      </c>
      <c r="D837" s="37" t="s">
        <v>220</v>
      </c>
      <c r="E837" s="0" t="n">
        <v>1</v>
      </c>
      <c r="F837" s="38" t="s">
        <v>71</v>
      </c>
      <c r="G837" s="37" t="s">
        <v>552</v>
      </c>
      <c r="H837" s="0" t="n">
        <v>7719141</v>
      </c>
      <c r="I837" s="0" t="n">
        <v>4310813</v>
      </c>
      <c r="J837" s="0" t="n">
        <v>-222714</v>
      </c>
    </row>
    <row r="838" customFormat="false" ht="15" hidden="false" customHeight="false" outlineLevel="0" collapsed="false">
      <c r="A838" s="0" t="n">
        <v>202406</v>
      </c>
      <c r="B838" s="0" t="n">
        <v>202406</v>
      </c>
      <c r="C838" s="37" t="s">
        <v>184</v>
      </c>
      <c r="D838" s="37" t="s">
        <v>509</v>
      </c>
      <c r="E838" s="0" t="n">
        <v>1</v>
      </c>
      <c r="F838" s="38" t="s">
        <v>71</v>
      </c>
      <c r="G838" s="37" t="s">
        <v>553</v>
      </c>
      <c r="H838" s="0" t="n">
        <v>801329</v>
      </c>
      <c r="I838" s="0" t="n">
        <v>247491</v>
      </c>
      <c r="J838" s="0" t="n">
        <v>-5859</v>
      </c>
    </row>
    <row r="839" customFormat="false" ht="15" hidden="false" customHeight="false" outlineLevel="0" collapsed="false">
      <c r="A839" s="0" t="n">
        <v>202406</v>
      </c>
      <c r="B839" s="0" t="n">
        <v>202406</v>
      </c>
      <c r="C839" s="37" t="s">
        <v>109</v>
      </c>
      <c r="D839" s="37" t="s">
        <v>143</v>
      </c>
      <c r="E839" s="0" t="n">
        <v>1</v>
      </c>
      <c r="F839" s="38" t="s">
        <v>71</v>
      </c>
      <c r="G839" s="37" t="s">
        <v>554</v>
      </c>
      <c r="H839" s="0" t="n">
        <v>184822</v>
      </c>
      <c r="I839" s="0" t="n">
        <v>83199</v>
      </c>
      <c r="J839" s="0" t="n">
        <v>2241</v>
      </c>
    </row>
    <row r="840" customFormat="false" ht="15" hidden="false" customHeight="false" outlineLevel="0" collapsed="false">
      <c r="A840" s="0" t="n">
        <v>202406</v>
      </c>
      <c r="B840" s="0" t="n">
        <v>202406</v>
      </c>
      <c r="C840" s="37" t="s">
        <v>136</v>
      </c>
      <c r="D840" s="37" t="s">
        <v>314</v>
      </c>
      <c r="E840" s="0" t="n">
        <v>1</v>
      </c>
      <c r="F840" s="38" t="s">
        <v>71</v>
      </c>
      <c r="G840" s="37" t="s">
        <v>555</v>
      </c>
      <c r="H840" s="0" t="n">
        <v>2073386</v>
      </c>
      <c r="I840" s="0" t="n">
        <v>593581</v>
      </c>
      <c r="J840" s="0" t="n">
        <v>114907</v>
      </c>
    </row>
    <row r="841" customFormat="false" ht="15" hidden="false" customHeight="false" outlineLevel="0" collapsed="false">
      <c r="A841" s="0" t="n">
        <v>202406</v>
      </c>
      <c r="B841" s="0" t="n">
        <v>202406</v>
      </c>
      <c r="C841" s="37" t="s">
        <v>106</v>
      </c>
      <c r="D841" s="37" t="s">
        <v>174</v>
      </c>
      <c r="E841" s="0" t="n">
        <v>1</v>
      </c>
      <c r="F841" s="38" t="s">
        <v>71</v>
      </c>
      <c r="G841" s="37" t="s">
        <v>556</v>
      </c>
      <c r="H841" s="0" t="n">
        <v>468841</v>
      </c>
      <c r="I841" s="0" t="n">
        <v>227276</v>
      </c>
      <c r="J841" s="0" t="n">
        <v>17429</v>
      </c>
    </row>
    <row r="842" customFormat="false" ht="15" hidden="false" customHeight="false" outlineLevel="0" collapsed="false">
      <c r="A842" s="0" t="n">
        <v>202406</v>
      </c>
      <c r="B842" s="0" t="n">
        <v>202406</v>
      </c>
      <c r="C842" s="37" t="s">
        <v>112</v>
      </c>
      <c r="D842" s="37" t="s">
        <v>482</v>
      </c>
      <c r="E842" s="0" t="n">
        <v>1</v>
      </c>
      <c r="F842" s="38" t="s">
        <v>71</v>
      </c>
      <c r="G842" s="37" t="s">
        <v>557</v>
      </c>
      <c r="H842" s="0" t="n">
        <v>402330</v>
      </c>
      <c r="I842" s="0" t="n">
        <v>143792</v>
      </c>
      <c r="J842" s="0" t="n">
        <v>4535</v>
      </c>
    </row>
    <row r="843" customFormat="false" ht="15" hidden="false" customHeight="false" outlineLevel="0" collapsed="false">
      <c r="A843" s="0" t="n">
        <v>202406</v>
      </c>
      <c r="B843" s="0" t="n">
        <v>202406</v>
      </c>
      <c r="C843" s="37" t="s">
        <v>101</v>
      </c>
      <c r="D843" s="37" t="s">
        <v>391</v>
      </c>
      <c r="E843" s="0" t="n">
        <v>1</v>
      </c>
      <c r="F843" s="38" t="s">
        <v>71</v>
      </c>
      <c r="G843" s="37" t="s">
        <v>558</v>
      </c>
      <c r="H843" s="0" t="n">
        <v>1301938</v>
      </c>
      <c r="I843" s="0" t="n">
        <v>176724</v>
      </c>
      <c r="J843" s="0" t="n">
        <v>35814</v>
      </c>
    </row>
    <row r="844" customFormat="false" ht="15" hidden="false" customHeight="false" outlineLevel="0" collapsed="false">
      <c r="A844" s="0" t="n">
        <v>202406</v>
      </c>
      <c r="B844" s="0" t="n">
        <v>202406</v>
      </c>
      <c r="C844" s="37" t="s">
        <v>197</v>
      </c>
      <c r="D844" s="37" t="s">
        <v>470</v>
      </c>
      <c r="E844" s="0" t="n">
        <v>1</v>
      </c>
      <c r="F844" s="38" t="s">
        <v>71</v>
      </c>
      <c r="G844" s="37" t="s">
        <v>559</v>
      </c>
      <c r="H844" s="0" t="n">
        <v>126811</v>
      </c>
      <c r="I844" s="0" t="n">
        <v>35338</v>
      </c>
      <c r="J844" s="0" t="n">
        <v>8309</v>
      </c>
    </row>
    <row r="845" customFormat="false" ht="15" hidden="false" customHeight="false" outlineLevel="0" collapsed="false">
      <c r="A845" s="0" t="n">
        <v>202406</v>
      </c>
      <c r="B845" s="0" t="n">
        <v>202406</v>
      </c>
      <c r="C845" s="37" t="s">
        <v>112</v>
      </c>
      <c r="D845" s="37" t="s">
        <v>531</v>
      </c>
      <c r="E845" s="0" t="n">
        <v>1</v>
      </c>
      <c r="F845" s="38" t="s">
        <v>71</v>
      </c>
      <c r="G845" s="37" t="s">
        <v>560</v>
      </c>
      <c r="H845" s="0" t="n">
        <v>724546</v>
      </c>
      <c r="I845" s="0" t="n">
        <v>206173</v>
      </c>
      <c r="J845" s="0" t="n">
        <v>42377</v>
      </c>
    </row>
    <row r="846" customFormat="false" ht="15" hidden="false" customHeight="false" outlineLevel="0" collapsed="false">
      <c r="A846" s="0" t="n">
        <v>202406</v>
      </c>
      <c r="B846" s="0" t="n">
        <v>202406</v>
      </c>
      <c r="C846" s="37" t="s">
        <v>109</v>
      </c>
      <c r="D846" s="37" t="s">
        <v>561</v>
      </c>
      <c r="E846" s="0" t="n">
        <v>1</v>
      </c>
      <c r="F846" s="38" t="s">
        <v>71</v>
      </c>
      <c r="G846" s="37" t="s">
        <v>562</v>
      </c>
      <c r="H846" s="0" t="n">
        <v>4876539</v>
      </c>
      <c r="I846" s="0" t="n">
        <v>2182582</v>
      </c>
      <c r="J846" s="0" t="n">
        <v>-11587</v>
      </c>
    </row>
    <row r="847" customFormat="false" ht="15" hidden="false" customHeight="false" outlineLevel="0" collapsed="false">
      <c r="A847" s="0" t="n">
        <v>202406</v>
      </c>
      <c r="B847" s="0" t="n">
        <v>202406</v>
      </c>
      <c r="C847" s="37" t="s">
        <v>149</v>
      </c>
      <c r="D847" s="37" t="s">
        <v>385</v>
      </c>
      <c r="E847" s="0" t="n">
        <v>1</v>
      </c>
      <c r="F847" s="38" t="s">
        <v>71</v>
      </c>
      <c r="G847" s="37" t="s">
        <v>563</v>
      </c>
      <c r="H847" s="0" t="n">
        <v>1019829</v>
      </c>
      <c r="I847" s="0" t="n">
        <v>384334</v>
      </c>
      <c r="J847" s="0" t="n">
        <v>11713</v>
      </c>
    </row>
    <row r="848" customFormat="false" ht="15" hidden="false" customHeight="false" outlineLevel="0" collapsed="false">
      <c r="A848" s="0" t="n">
        <v>202406</v>
      </c>
      <c r="B848" s="0" t="n">
        <v>202406</v>
      </c>
      <c r="C848" s="37" t="s">
        <v>178</v>
      </c>
      <c r="D848" s="37" t="s">
        <v>294</v>
      </c>
      <c r="E848" s="0" t="n">
        <v>1</v>
      </c>
      <c r="F848" s="38" t="s">
        <v>71</v>
      </c>
      <c r="G848" s="37" t="s">
        <v>564</v>
      </c>
      <c r="H848" s="0" t="n">
        <v>313771</v>
      </c>
      <c r="I848" s="0" t="n">
        <v>93827</v>
      </c>
      <c r="J848" s="0" t="n">
        <v>24524</v>
      </c>
    </row>
    <row r="849" customFormat="false" ht="15" hidden="false" customHeight="false" outlineLevel="0" collapsed="false">
      <c r="A849" s="0" t="n">
        <v>202406</v>
      </c>
      <c r="B849" s="0" t="n">
        <v>202406</v>
      </c>
      <c r="C849" s="37" t="s">
        <v>112</v>
      </c>
      <c r="D849" s="37" t="s">
        <v>476</v>
      </c>
      <c r="E849" s="0" t="n">
        <v>1</v>
      </c>
      <c r="F849" s="38" t="s">
        <v>71</v>
      </c>
      <c r="G849" s="37" t="s">
        <v>565</v>
      </c>
      <c r="H849" s="0" t="n">
        <v>214353</v>
      </c>
      <c r="I849" s="0" t="n">
        <v>52317</v>
      </c>
      <c r="J849" s="0" t="n">
        <v>5447</v>
      </c>
    </row>
    <row r="850" customFormat="false" ht="15" hidden="false" customHeight="false" outlineLevel="0" collapsed="false">
      <c r="A850" s="0" t="n">
        <v>202406</v>
      </c>
      <c r="B850" s="0" t="n">
        <v>202406</v>
      </c>
      <c r="C850" s="37" t="s">
        <v>158</v>
      </c>
      <c r="D850" s="37" t="s">
        <v>145</v>
      </c>
      <c r="E850" s="0" t="n">
        <v>1</v>
      </c>
      <c r="F850" s="38" t="s">
        <v>71</v>
      </c>
      <c r="G850" s="37" t="s">
        <v>566</v>
      </c>
      <c r="H850" s="0" t="n">
        <v>328108</v>
      </c>
      <c r="I850" s="0" t="n">
        <v>102251</v>
      </c>
      <c r="J850" s="0" t="n">
        <v>5444</v>
      </c>
    </row>
    <row r="851" customFormat="false" ht="15" hidden="false" customHeight="false" outlineLevel="0" collapsed="false">
      <c r="A851" s="0" t="n">
        <v>202406</v>
      </c>
      <c r="B851" s="0" t="n">
        <v>202406</v>
      </c>
      <c r="C851" s="37" t="s">
        <v>95</v>
      </c>
      <c r="D851" s="37" t="s">
        <v>223</v>
      </c>
      <c r="E851" s="0" t="n">
        <v>1</v>
      </c>
      <c r="F851" s="38" t="s">
        <v>71</v>
      </c>
      <c r="G851" s="37" t="s">
        <v>567</v>
      </c>
      <c r="H851" s="0" t="n">
        <v>319562</v>
      </c>
      <c r="I851" s="0" t="n">
        <v>252564</v>
      </c>
      <c r="J851" s="0" t="n">
        <v>38348</v>
      </c>
    </row>
    <row r="852" customFormat="false" ht="15" hidden="false" customHeight="false" outlineLevel="0" collapsed="false">
      <c r="A852" s="0" t="n">
        <v>202406</v>
      </c>
      <c r="B852" s="0" t="n">
        <v>202406</v>
      </c>
      <c r="C852" s="37" t="s">
        <v>197</v>
      </c>
      <c r="D852" s="37" t="s">
        <v>495</v>
      </c>
      <c r="E852" s="0" t="n">
        <v>1</v>
      </c>
      <c r="F852" s="38" t="s">
        <v>71</v>
      </c>
      <c r="G852" s="37" t="s">
        <v>568</v>
      </c>
      <c r="H852" s="0" t="n">
        <v>438260</v>
      </c>
      <c r="I852" s="0" t="n">
        <v>118078</v>
      </c>
      <c r="J852" s="0" t="n">
        <v>21340</v>
      </c>
    </row>
    <row r="853" customFormat="false" ht="15" hidden="false" customHeight="false" outlineLevel="0" collapsed="false">
      <c r="A853" s="0" t="n">
        <v>202406</v>
      </c>
      <c r="B853" s="0" t="n">
        <v>202406</v>
      </c>
      <c r="C853" s="37" t="s">
        <v>124</v>
      </c>
      <c r="D853" s="37" t="s">
        <v>569</v>
      </c>
      <c r="E853" s="0" t="n">
        <v>1</v>
      </c>
      <c r="F853" s="38" t="s">
        <v>71</v>
      </c>
      <c r="G853" s="37" t="s">
        <v>570</v>
      </c>
      <c r="H853" s="0" t="n">
        <v>1668748</v>
      </c>
      <c r="I853" s="0" t="n">
        <v>552409</v>
      </c>
      <c r="J853" s="0" t="n">
        <v>12625</v>
      </c>
    </row>
    <row r="854" customFormat="false" ht="15" hidden="false" customHeight="false" outlineLevel="0" collapsed="false">
      <c r="A854" s="0" t="n">
        <v>202406</v>
      </c>
      <c r="B854" s="0" t="n">
        <v>202406</v>
      </c>
      <c r="C854" s="37" t="s">
        <v>136</v>
      </c>
      <c r="D854" s="37" t="s">
        <v>571</v>
      </c>
      <c r="E854" s="0" t="n">
        <v>1</v>
      </c>
      <c r="F854" s="38" t="s">
        <v>71</v>
      </c>
      <c r="G854" s="37" t="s">
        <v>572</v>
      </c>
      <c r="H854" s="0" t="n">
        <v>59034</v>
      </c>
      <c r="I854" s="0" t="n">
        <v>18181</v>
      </c>
      <c r="J854" s="0" t="n">
        <v>1853</v>
      </c>
    </row>
    <row r="855" customFormat="false" ht="15" hidden="false" customHeight="false" outlineLevel="0" collapsed="false">
      <c r="A855" s="0" t="n">
        <v>202406</v>
      </c>
      <c r="B855" s="0" t="n">
        <v>202406</v>
      </c>
      <c r="C855" s="37" t="s">
        <v>149</v>
      </c>
      <c r="D855" s="37" t="s">
        <v>116</v>
      </c>
      <c r="E855" s="0" t="n">
        <v>1</v>
      </c>
      <c r="F855" s="38" t="s">
        <v>71</v>
      </c>
      <c r="G855" s="37" t="s">
        <v>573</v>
      </c>
      <c r="H855" s="0" t="n">
        <v>1371064</v>
      </c>
      <c r="I855" s="0" t="n">
        <v>545632</v>
      </c>
      <c r="J855" s="0" t="n">
        <v>94207</v>
      </c>
    </row>
    <row r="856" customFormat="false" ht="15" hidden="false" customHeight="false" outlineLevel="0" collapsed="false">
      <c r="A856" s="0" t="n">
        <v>202406</v>
      </c>
      <c r="B856" s="0" t="n">
        <v>202406</v>
      </c>
      <c r="C856" s="37" t="s">
        <v>158</v>
      </c>
      <c r="D856" s="37" t="s">
        <v>476</v>
      </c>
      <c r="E856" s="0" t="n">
        <v>1</v>
      </c>
      <c r="F856" s="38" t="s">
        <v>71</v>
      </c>
      <c r="G856" s="37" t="s">
        <v>574</v>
      </c>
      <c r="H856" s="0" t="n">
        <v>258450</v>
      </c>
      <c r="I856" s="0" t="n">
        <v>21873</v>
      </c>
      <c r="J856" s="0" t="n">
        <v>-788</v>
      </c>
    </row>
    <row r="857" customFormat="false" ht="15" hidden="false" customHeight="false" outlineLevel="0" collapsed="false">
      <c r="A857" s="0" t="n">
        <v>202406</v>
      </c>
      <c r="B857" s="0" t="n">
        <v>202406</v>
      </c>
      <c r="C857" s="37" t="s">
        <v>106</v>
      </c>
      <c r="D857" s="37" t="s">
        <v>237</v>
      </c>
      <c r="E857" s="0" t="n">
        <v>1</v>
      </c>
      <c r="F857" s="38" t="s">
        <v>71</v>
      </c>
      <c r="G857" s="37" t="s">
        <v>575</v>
      </c>
      <c r="H857" s="0" t="n">
        <v>721372</v>
      </c>
      <c r="I857" s="0" t="n">
        <v>210199</v>
      </c>
      <c r="J857" s="0" t="n">
        <v>17075</v>
      </c>
    </row>
    <row r="858" customFormat="false" ht="15" hidden="false" customHeight="false" outlineLevel="0" collapsed="false">
      <c r="A858" s="0" t="n">
        <v>202406</v>
      </c>
      <c r="B858" s="0" t="n">
        <v>202406</v>
      </c>
      <c r="C858" s="37" t="s">
        <v>152</v>
      </c>
      <c r="D858" s="37" t="s">
        <v>445</v>
      </c>
      <c r="E858" s="0" t="n">
        <v>1</v>
      </c>
      <c r="F858" s="38" t="s">
        <v>71</v>
      </c>
      <c r="G858" s="37" t="s">
        <v>576</v>
      </c>
      <c r="H858" s="0" t="n">
        <v>163008</v>
      </c>
      <c r="I858" s="0" t="n">
        <v>141017</v>
      </c>
      <c r="J858" s="0" t="n">
        <v>-4433</v>
      </c>
    </row>
    <row r="859" customFormat="false" ht="15" hidden="false" customHeight="false" outlineLevel="0" collapsed="false">
      <c r="A859" s="0" t="n">
        <v>202406</v>
      </c>
      <c r="B859" s="0" t="n">
        <v>202406</v>
      </c>
      <c r="C859" s="37" t="s">
        <v>112</v>
      </c>
      <c r="D859" s="37" t="s">
        <v>367</v>
      </c>
      <c r="E859" s="0" t="n">
        <v>1</v>
      </c>
      <c r="F859" s="38" t="s">
        <v>71</v>
      </c>
      <c r="G859" s="37" t="s">
        <v>577</v>
      </c>
      <c r="H859" s="0" t="n">
        <v>3725149</v>
      </c>
      <c r="I859" s="0" t="n">
        <v>833343</v>
      </c>
      <c r="J859" s="0" t="n">
        <v>-15299</v>
      </c>
    </row>
    <row r="860" customFormat="false" ht="15" hidden="false" customHeight="false" outlineLevel="0" collapsed="false">
      <c r="A860" s="0" t="n">
        <v>202406</v>
      </c>
      <c r="B860" s="0" t="n">
        <v>202406</v>
      </c>
      <c r="C860" s="37" t="s">
        <v>109</v>
      </c>
      <c r="D860" s="37" t="s">
        <v>320</v>
      </c>
      <c r="E860" s="0" t="n">
        <v>1</v>
      </c>
      <c r="F860" s="38" t="s">
        <v>71</v>
      </c>
      <c r="G860" s="37" t="s">
        <v>578</v>
      </c>
      <c r="H860" s="0" t="n">
        <v>2690436</v>
      </c>
      <c r="I860" s="0" t="n">
        <v>393955</v>
      </c>
      <c r="J860" s="0" t="n">
        <v>9333</v>
      </c>
    </row>
    <row r="861" customFormat="false" ht="15" hidden="false" customHeight="false" outlineLevel="0" collapsed="false">
      <c r="A861" s="0" t="n">
        <v>202406</v>
      </c>
      <c r="B861" s="0" t="n">
        <v>202406</v>
      </c>
      <c r="C861" s="37" t="s">
        <v>197</v>
      </c>
      <c r="D861" s="37" t="s">
        <v>362</v>
      </c>
      <c r="E861" s="0" t="n">
        <v>1</v>
      </c>
      <c r="F861" s="38" t="s">
        <v>71</v>
      </c>
      <c r="G861" s="37" t="s">
        <v>579</v>
      </c>
      <c r="H861" s="0" t="n">
        <v>1688236</v>
      </c>
      <c r="I861" s="0" t="n">
        <v>749042</v>
      </c>
      <c r="J861" s="0" t="n">
        <v>95662</v>
      </c>
    </row>
    <row r="862" customFormat="false" ht="15" hidden="false" customHeight="false" outlineLevel="0" collapsed="false">
      <c r="A862" s="0" t="n">
        <v>202406</v>
      </c>
      <c r="B862" s="0" t="n">
        <v>202406</v>
      </c>
      <c r="C862" s="37" t="s">
        <v>106</v>
      </c>
      <c r="D862" s="37" t="s">
        <v>280</v>
      </c>
      <c r="E862" s="0" t="n">
        <v>1</v>
      </c>
      <c r="F862" s="38" t="s">
        <v>71</v>
      </c>
      <c r="G862" s="37" t="s">
        <v>580</v>
      </c>
      <c r="H862" s="0" t="n">
        <v>82371</v>
      </c>
      <c r="I862" s="0" t="n">
        <v>10805</v>
      </c>
      <c r="J862" s="0" t="n">
        <v>516</v>
      </c>
    </row>
    <row r="863" customFormat="false" ht="15" hidden="false" customHeight="false" outlineLevel="0" collapsed="false">
      <c r="A863" s="0" t="n">
        <v>202406</v>
      </c>
      <c r="B863" s="0" t="n">
        <v>202406</v>
      </c>
      <c r="C863" s="37" t="s">
        <v>136</v>
      </c>
      <c r="D863" s="37" t="s">
        <v>208</v>
      </c>
      <c r="E863" s="0" t="n">
        <v>1</v>
      </c>
      <c r="F863" s="38" t="s">
        <v>71</v>
      </c>
      <c r="G863" s="37" t="s">
        <v>581</v>
      </c>
      <c r="H863" s="0" t="n">
        <v>1268015</v>
      </c>
      <c r="I863" s="0" t="n">
        <v>516190</v>
      </c>
      <c r="J863" s="0" t="n">
        <v>7825</v>
      </c>
    </row>
    <row r="864" customFormat="false" ht="15" hidden="false" customHeight="false" outlineLevel="0" collapsed="false">
      <c r="A864" s="0" t="n">
        <v>202406</v>
      </c>
      <c r="B864" s="0" t="n">
        <v>202406</v>
      </c>
      <c r="C864" s="37" t="s">
        <v>124</v>
      </c>
      <c r="D864" s="37" t="s">
        <v>212</v>
      </c>
      <c r="E864" s="0" t="n">
        <v>1</v>
      </c>
      <c r="F864" s="38" t="s">
        <v>71</v>
      </c>
      <c r="G864" s="37" t="s">
        <v>582</v>
      </c>
      <c r="H864" s="0" t="n">
        <v>1198143</v>
      </c>
      <c r="I864" s="0" t="n">
        <v>792114</v>
      </c>
      <c r="J864" s="0" t="n">
        <v>67453</v>
      </c>
    </row>
    <row r="865" customFormat="false" ht="15" hidden="false" customHeight="false" outlineLevel="0" collapsed="false">
      <c r="A865" s="0" t="n">
        <v>202406</v>
      </c>
      <c r="B865" s="0" t="n">
        <v>202406</v>
      </c>
      <c r="C865" s="37" t="s">
        <v>109</v>
      </c>
      <c r="D865" s="37" t="s">
        <v>482</v>
      </c>
      <c r="E865" s="0" t="n">
        <v>1</v>
      </c>
      <c r="F865" s="38" t="s">
        <v>71</v>
      </c>
      <c r="G865" s="37" t="s">
        <v>583</v>
      </c>
      <c r="H865" s="0" t="n">
        <v>76638</v>
      </c>
      <c r="I865" s="0" t="n">
        <v>24671</v>
      </c>
      <c r="J865" s="0" t="n">
        <v>-856</v>
      </c>
    </row>
    <row r="866" customFormat="false" ht="15" hidden="false" customHeight="false" outlineLevel="0" collapsed="false">
      <c r="A866" s="0" t="n">
        <v>202406</v>
      </c>
      <c r="B866" s="0" t="n">
        <v>202406</v>
      </c>
      <c r="C866" s="37" t="s">
        <v>178</v>
      </c>
      <c r="D866" s="37" t="s">
        <v>216</v>
      </c>
      <c r="E866" s="0" t="n">
        <v>1</v>
      </c>
      <c r="F866" s="38" t="s">
        <v>71</v>
      </c>
      <c r="G866" s="37" t="s">
        <v>584</v>
      </c>
      <c r="H866" s="0" t="n">
        <v>721927</v>
      </c>
      <c r="I866" s="0" t="n">
        <v>245858</v>
      </c>
      <c r="J866" s="0" t="n">
        <v>30211</v>
      </c>
    </row>
    <row r="867" customFormat="false" ht="15" hidden="false" customHeight="false" outlineLevel="0" collapsed="false">
      <c r="A867" s="0" t="n">
        <v>202406</v>
      </c>
      <c r="B867" s="0" t="n">
        <v>202406</v>
      </c>
      <c r="C867" s="37" t="s">
        <v>95</v>
      </c>
      <c r="D867" s="37" t="s">
        <v>383</v>
      </c>
      <c r="E867" s="0" t="n">
        <v>1</v>
      </c>
      <c r="F867" s="38" t="s">
        <v>71</v>
      </c>
      <c r="G867" s="37" t="s">
        <v>585</v>
      </c>
      <c r="H867" s="0" t="n">
        <v>1032983</v>
      </c>
      <c r="I867" s="0" t="n">
        <v>375436</v>
      </c>
      <c r="J867" s="0" t="n">
        <v>72511</v>
      </c>
    </row>
    <row r="868" customFormat="false" ht="15" hidden="false" customHeight="false" outlineLevel="0" collapsed="false">
      <c r="A868" s="0" t="n">
        <v>202406</v>
      </c>
      <c r="B868" s="0" t="n">
        <v>202406</v>
      </c>
      <c r="C868" s="37" t="s">
        <v>106</v>
      </c>
      <c r="D868" s="37" t="s">
        <v>586</v>
      </c>
      <c r="E868" s="0" t="n">
        <v>1</v>
      </c>
      <c r="F868" s="38" t="s">
        <v>71</v>
      </c>
      <c r="G868" s="37" t="s">
        <v>587</v>
      </c>
      <c r="H868" s="0" t="n">
        <v>812331</v>
      </c>
      <c r="I868" s="0" t="n">
        <v>989893</v>
      </c>
      <c r="J868" s="0" t="n">
        <v>71351</v>
      </c>
    </row>
    <row r="869" customFormat="false" ht="15" hidden="false" customHeight="false" outlineLevel="0" collapsed="false">
      <c r="A869" s="0" t="n">
        <v>202406</v>
      </c>
      <c r="B869" s="0" t="n">
        <v>202406</v>
      </c>
      <c r="C869" s="37" t="s">
        <v>178</v>
      </c>
      <c r="D869" s="37" t="s">
        <v>356</v>
      </c>
      <c r="E869" s="0" t="n">
        <v>1</v>
      </c>
      <c r="F869" s="38" t="s">
        <v>71</v>
      </c>
      <c r="G869" s="37" t="s">
        <v>588</v>
      </c>
      <c r="H869" s="0" t="n">
        <v>605805</v>
      </c>
      <c r="I869" s="0" t="n">
        <v>130543</v>
      </c>
      <c r="J869" s="0" t="n">
        <v>7798</v>
      </c>
    </row>
    <row r="870" customFormat="false" ht="15" hidden="false" customHeight="false" outlineLevel="0" collapsed="false">
      <c r="A870" s="0" t="n">
        <v>202406</v>
      </c>
      <c r="B870" s="0" t="n">
        <v>202406</v>
      </c>
      <c r="C870" s="37" t="s">
        <v>124</v>
      </c>
      <c r="D870" s="37" t="s">
        <v>367</v>
      </c>
      <c r="E870" s="0" t="n">
        <v>1</v>
      </c>
      <c r="F870" s="38" t="s">
        <v>71</v>
      </c>
      <c r="G870" s="37" t="s">
        <v>589</v>
      </c>
      <c r="H870" s="0" t="n">
        <v>694268</v>
      </c>
      <c r="I870" s="0" t="n">
        <v>293138</v>
      </c>
      <c r="J870" s="0" t="n">
        <v>34398</v>
      </c>
    </row>
    <row r="871" customFormat="false" ht="15" hidden="false" customHeight="false" outlineLevel="0" collapsed="false">
      <c r="A871" s="0" t="n">
        <v>202406</v>
      </c>
      <c r="B871" s="0" t="n">
        <v>202406</v>
      </c>
      <c r="C871" s="37" t="s">
        <v>101</v>
      </c>
      <c r="D871" s="37" t="s">
        <v>590</v>
      </c>
      <c r="E871" s="0" t="n">
        <v>1</v>
      </c>
      <c r="F871" s="38" t="s">
        <v>71</v>
      </c>
      <c r="G871" s="37" t="s">
        <v>591</v>
      </c>
      <c r="H871" s="0" t="n">
        <v>3134089</v>
      </c>
      <c r="I871" s="0" t="n">
        <v>806827</v>
      </c>
      <c r="J871" s="0" t="n">
        <v>-99116</v>
      </c>
    </row>
    <row r="872" customFormat="false" ht="15" hidden="false" customHeight="false" outlineLevel="0" collapsed="false">
      <c r="A872" s="0" t="n">
        <v>202406</v>
      </c>
      <c r="B872" s="0" t="n">
        <v>202406</v>
      </c>
      <c r="C872" s="37" t="s">
        <v>112</v>
      </c>
      <c r="D872" s="37" t="s">
        <v>141</v>
      </c>
      <c r="E872" s="0" t="n">
        <v>1</v>
      </c>
      <c r="F872" s="38" t="s">
        <v>71</v>
      </c>
      <c r="G872" s="37" t="s">
        <v>592</v>
      </c>
      <c r="H872" s="0" t="n">
        <v>2335382</v>
      </c>
      <c r="I872" s="0" t="n">
        <v>562293</v>
      </c>
      <c r="J872" s="0" t="n">
        <v>75168</v>
      </c>
    </row>
    <row r="873" customFormat="false" ht="15" hidden="false" customHeight="false" outlineLevel="0" collapsed="false">
      <c r="A873" s="0" t="n">
        <v>202406</v>
      </c>
      <c r="B873" s="0" t="n">
        <v>202406</v>
      </c>
      <c r="C873" s="37" t="s">
        <v>149</v>
      </c>
      <c r="D873" s="37" t="s">
        <v>113</v>
      </c>
      <c r="E873" s="0" t="n">
        <v>1</v>
      </c>
      <c r="F873" s="38" t="s">
        <v>71</v>
      </c>
      <c r="G873" s="37" t="s">
        <v>593</v>
      </c>
      <c r="H873" s="0" t="n">
        <v>27186</v>
      </c>
      <c r="I873" s="0" t="n">
        <v>16676</v>
      </c>
      <c r="J873" s="0" t="n">
        <v>6507</v>
      </c>
    </row>
    <row r="874" customFormat="false" ht="15" hidden="false" customHeight="false" outlineLevel="0" collapsed="false">
      <c r="A874" s="0" t="n">
        <v>202406</v>
      </c>
      <c r="B874" s="0" t="n">
        <v>202406</v>
      </c>
      <c r="C874" s="37" t="s">
        <v>178</v>
      </c>
      <c r="D874" s="37" t="s">
        <v>102</v>
      </c>
      <c r="E874" s="0" t="n">
        <v>1</v>
      </c>
      <c r="F874" s="38" t="s">
        <v>71</v>
      </c>
      <c r="G874" s="37" t="s">
        <v>594</v>
      </c>
      <c r="H874" s="0" t="n">
        <v>314576</v>
      </c>
      <c r="I874" s="0" t="n">
        <v>45454</v>
      </c>
      <c r="J874" s="0" t="n">
        <v>3079</v>
      </c>
    </row>
    <row r="875" customFormat="false" ht="15" hidden="false" customHeight="false" outlineLevel="0" collapsed="false">
      <c r="A875" s="0" t="n">
        <v>202406</v>
      </c>
      <c r="B875" s="0" t="n">
        <v>202406</v>
      </c>
      <c r="C875" s="37" t="s">
        <v>98</v>
      </c>
      <c r="D875" s="37" t="s">
        <v>102</v>
      </c>
      <c r="E875" s="0" t="n">
        <v>1</v>
      </c>
      <c r="F875" s="38" t="s">
        <v>71</v>
      </c>
      <c r="G875" s="37" t="s">
        <v>595</v>
      </c>
      <c r="H875" s="0" t="n">
        <v>459667</v>
      </c>
      <c r="I875" s="0" t="n">
        <v>105247</v>
      </c>
      <c r="J875" s="0" t="n">
        <v>7166</v>
      </c>
    </row>
    <row r="876" customFormat="false" ht="15" hidden="false" customHeight="false" outlineLevel="0" collapsed="false">
      <c r="A876" s="0" t="n">
        <v>202406</v>
      </c>
      <c r="B876" s="0" t="n">
        <v>202406</v>
      </c>
      <c r="C876" s="37" t="s">
        <v>184</v>
      </c>
      <c r="D876" s="37" t="s">
        <v>163</v>
      </c>
      <c r="E876" s="0" t="n">
        <v>1</v>
      </c>
      <c r="F876" s="38" t="s">
        <v>71</v>
      </c>
      <c r="G876" s="37" t="s">
        <v>596</v>
      </c>
      <c r="H876" s="0" t="n">
        <v>72508</v>
      </c>
      <c r="I876" s="0" t="n">
        <v>29098</v>
      </c>
      <c r="J876" s="0" t="n">
        <v>4492</v>
      </c>
    </row>
    <row r="877" customFormat="false" ht="15" hidden="false" customHeight="false" outlineLevel="0" collapsed="false">
      <c r="A877" s="0" t="n">
        <v>202406</v>
      </c>
      <c r="B877" s="0" t="n">
        <v>202406</v>
      </c>
      <c r="C877" s="37" t="s">
        <v>184</v>
      </c>
      <c r="D877" s="37" t="s">
        <v>380</v>
      </c>
      <c r="E877" s="0" t="n">
        <v>1</v>
      </c>
      <c r="F877" s="38" t="s">
        <v>71</v>
      </c>
      <c r="G877" s="37" t="s">
        <v>597</v>
      </c>
      <c r="H877" s="0" t="n">
        <v>605782</v>
      </c>
      <c r="I877" s="0" t="n">
        <v>276158</v>
      </c>
      <c r="J877" s="0" t="n">
        <v>67530</v>
      </c>
    </row>
    <row r="878" customFormat="false" ht="15" hidden="false" customHeight="false" outlineLevel="0" collapsed="false">
      <c r="A878" s="0" t="n">
        <v>202406</v>
      </c>
      <c r="B878" s="0" t="n">
        <v>202406</v>
      </c>
      <c r="C878" s="37" t="s">
        <v>98</v>
      </c>
      <c r="D878" s="37" t="s">
        <v>380</v>
      </c>
      <c r="E878" s="0" t="n">
        <v>1</v>
      </c>
      <c r="F878" s="38" t="s">
        <v>71</v>
      </c>
      <c r="G878" s="37" t="s">
        <v>598</v>
      </c>
      <c r="H878" s="0" t="n">
        <v>2462109</v>
      </c>
      <c r="I878" s="0" t="n">
        <v>513148</v>
      </c>
      <c r="J878" s="0" t="n">
        <v>91082</v>
      </c>
    </row>
    <row r="879" customFormat="false" ht="15" hidden="false" customHeight="false" outlineLevel="0" collapsed="false">
      <c r="A879" s="0" t="n">
        <v>202406</v>
      </c>
      <c r="B879" s="0" t="n">
        <v>202406</v>
      </c>
      <c r="C879" s="37" t="s">
        <v>109</v>
      </c>
      <c r="D879" s="37" t="s">
        <v>372</v>
      </c>
      <c r="E879" s="0" t="n">
        <v>1</v>
      </c>
      <c r="F879" s="38" t="s">
        <v>71</v>
      </c>
      <c r="G879" s="37" t="s">
        <v>599</v>
      </c>
      <c r="H879" s="0" t="n">
        <v>125604</v>
      </c>
      <c r="I879" s="0" t="n">
        <v>39024</v>
      </c>
      <c r="J879" s="0" t="n">
        <v>-5290</v>
      </c>
    </row>
    <row r="880" customFormat="false" ht="15" hidden="false" customHeight="false" outlineLevel="0" collapsed="false">
      <c r="A880" s="0" t="n">
        <v>202406</v>
      </c>
      <c r="B880" s="0" t="n">
        <v>202406</v>
      </c>
      <c r="C880" s="37" t="s">
        <v>152</v>
      </c>
      <c r="D880" s="37" t="s">
        <v>220</v>
      </c>
      <c r="E880" s="0" t="n">
        <v>1</v>
      </c>
      <c r="F880" s="38" t="s">
        <v>71</v>
      </c>
      <c r="G880" s="37" t="s">
        <v>600</v>
      </c>
      <c r="H880" s="0" t="n">
        <v>823358</v>
      </c>
      <c r="I880" s="0" t="n">
        <v>281956</v>
      </c>
      <c r="J880" s="0" t="n">
        <v>38442</v>
      </c>
    </row>
    <row r="881" customFormat="false" ht="15" hidden="false" customHeight="false" outlineLevel="0" collapsed="false">
      <c r="A881" s="0" t="n">
        <v>202406</v>
      </c>
      <c r="B881" s="0" t="n">
        <v>202406</v>
      </c>
      <c r="C881" s="37" t="s">
        <v>149</v>
      </c>
      <c r="D881" s="37" t="s">
        <v>216</v>
      </c>
      <c r="E881" s="0" t="n">
        <v>1</v>
      </c>
      <c r="F881" s="38" t="s">
        <v>71</v>
      </c>
      <c r="G881" s="37" t="s">
        <v>601</v>
      </c>
      <c r="H881" s="0" t="n">
        <v>194700</v>
      </c>
      <c r="I881" s="0" t="n">
        <v>36969</v>
      </c>
      <c r="J881" s="0" t="n">
        <v>12466</v>
      </c>
    </row>
    <row r="882" customFormat="false" ht="15" hidden="false" customHeight="false" outlineLevel="0" collapsed="false">
      <c r="A882" s="0" t="n">
        <v>202406</v>
      </c>
      <c r="B882" s="0" t="n">
        <v>202406</v>
      </c>
      <c r="C882" s="37" t="s">
        <v>124</v>
      </c>
      <c r="D882" s="37" t="s">
        <v>249</v>
      </c>
      <c r="E882" s="0" t="n">
        <v>1</v>
      </c>
      <c r="F882" s="38" t="s">
        <v>71</v>
      </c>
      <c r="G882" s="37" t="s">
        <v>602</v>
      </c>
      <c r="H882" s="0" t="n">
        <v>253809</v>
      </c>
      <c r="I882" s="0" t="n">
        <v>187445</v>
      </c>
      <c r="J882" s="0" t="n">
        <v>26663</v>
      </c>
    </row>
    <row r="883" customFormat="false" ht="15" hidden="false" customHeight="false" outlineLevel="0" collapsed="false">
      <c r="A883" s="0" t="n">
        <v>202406</v>
      </c>
      <c r="B883" s="0" t="n">
        <v>202406</v>
      </c>
      <c r="C883" s="37" t="s">
        <v>115</v>
      </c>
      <c r="D883" s="37" t="s">
        <v>603</v>
      </c>
      <c r="E883" s="0" t="n">
        <v>1</v>
      </c>
      <c r="F883" s="38" t="s">
        <v>71</v>
      </c>
      <c r="G883" s="37" t="s">
        <v>604</v>
      </c>
      <c r="H883" s="0" t="n">
        <v>3470797</v>
      </c>
      <c r="I883" s="0" t="n">
        <v>419081</v>
      </c>
      <c r="J883" s="0" t="n">
        <v>-14861</v>
      </c>
    </row>
    <row r="884" customFormat="false" ht="15" hidden="false" customHeight="false" outlineLevel="0" collapsed="false">
      <c r="A884" s="0" t="n">
        <v>202406</v>
      </c>
      <c r="B884" s="0" t="n">
        <v>202406</v>
      </c>
      <c r="C884" s="37" t="s">
        <v>158</v>
      </c>
      <c r="D884" s="37" t="s">
        <v>519</v>
      </c>
      <c r="E884" s="0" t="n">
        <v>1</v>
      </c>
      <c r="F884" s="38" t="s">
        <v>71</v>
      </c>
      <c r="G884" s="37" t="s">
        <v>605</v>
      </c>
      <c r="H884" s="0" t="n">
        <v>348821</v>
      </c>
      <c r="I884" s="0" t="n">
        <v>168282</v>
      </c>
      <c r="J884" s="0" t="n">
        <v>18205</v>
      </c>
    </row>
    <row r="885" customFormat="false" ht="15" hidden="false" customHeight="false" outlineLevel="0" collapsed="false">
      <c r="A885" s="0" t="n">
        <v>202406</v>
      </c>
      <c r="B885" s="0" t="n">
        <v>202406</v>
      </c>
      <c r="C885" s="37" t="s">
        <v>106</v>
      </c>
      <c r="D885" s="37" t="s">
        <v>606</v>
      </c>
      <c r="E885" s="0" t="n">
        <v>1</v>
      </c>
      <c r="F885" s="38" t="s">
        <v>71</v>
      </c>
      <c r="G885" s="37" t="s">
        <v>607</v>
      </c>
      <c r="H885" s="0" t="n">
        <v>1084568</v>
      </c>
      <c r="I885" s="0" t="n">
        <v>271909</v>
      </c>
      <c r="J885" s="0" t="n">
        <v>-13070</v>
      </c>
    </row>
    <row r="886" customFormat="false" ht="15" hidden="false" customHeight="false" outlineLevel="0" collapsed="false">
      <c r="A886" s="0" t="n">
        <v>202406</v>
      </c>
      <c r="B886" s="0" t="n">
        <v>202406</v>
      </c>
      <c r="C886" s="37" t="s">
        <v>152</v>
      </c>
      <c r="D886" s="37" t="s">
        <v>608</v>
      </c>
      <c r="E886" s="0" t="n">
        <v>1</v>
      </c>
      <c r="F886" s="38" t="s">
        <v>71</v>
      </c>
      <c r="G886" s="37" t="s">
        <v>609</v>
      </c>
      <c r="H886" s="0" t="n">
        <v>57915</v>
      </c>
      <c r="I886" s="0" t="n">
        <v>33459</v>
      </c>
      <c r="J886" s="0" t="n">
        <v>6802</v>
      </c>
    </row>
    <row r="887" customFormat="false" ht="15" hidden="false" customHeight="false" outlineLevel="0" collapsed="false">
      <c r="A887" s="0" t="n">
        <v>202406</v>
      </c>
      <c r="B887" s="0" t="n">
        <v>202406</v>
      </c>
      <c r="C887" s="37" t="s">
        <v>109</v>
      </c>
      <c r="D887" s="37" t="s">
        <v>393</v>
      </c>
      <c r="E887" s="0" t="n">
        <v>1</v>
      </c>
      <c r="F887" s="38" t="s">
        <v>71</v>
      </c>
      <c r="G887" s="37" t="s">
        <v>610</v>
      </c>
      <c r="H887" s="0" t="n">
        <v>4241848</v>
      </c>
      <c r="I887" s="0" t="n">
        <v>859361</v>
      </c>
      <c r="J887" s="0" t="n">
        <v>-13396</v>
      </c>
    </row>
    <row r="888" customFormat="false" ht="15" hidden="false" customHeight="false" outlineLevel="0" collapsed="false">
      <c r="A888" s="0" t="n">
        <v>202406</v>
      </c>
      <c r="B888" s="0" t="n">
        <v>202406</v>
      </c>
      <c r="C888" s="37" t="s">
        <v>178</v>
      </c>
      <c r="D888" s="37" t="s">
        <v>320</v>
      </c>
      <c r="E888" s="0" t="n">
        <v>1</v>
      </c>
      <c r="F888" s="38" t="s">
        <v>71</v>
      </c>
      <c r="G888" s="37" t="s">
        <v>611</v>
      </c>
      <c r="H888" s="0" t="n">
        <v>1019349</v>
      </c>
      <c r="I888" s="0" t="n">
        <v>487723</v>
      </c>
      <c r="J888" s="0" t="n">
        <v>42639</v>
      </c>
    </row>
    <row r="889" customFormat="false" ht="15" hidden="false" customHeight="false" outlineLevel="0" collapsed="false">
      <c r="A889" s="0" t="n">
        <v>202406</v>
      </c>
      <c r="B889" s="0" t="n">
        <v>202406</v>
      </c>
      <c r="C889" s="37" t="s">
        <v>101</v>
      </c>
      <c r="D889" s="37" t="s">
        <v>104</v>
      </c>
      <c r="E889" s="0" t="n">
        <v>1</v>
      </c>
      <c r="F889" s="38" t="s">
        <v>71</v>
      </c>
      <c r="G889" s="37" t="s">
        <v>612</v>
      </c>
      <c r="H889" s="0" t="n">
        <v>420646</v>
      </c>
      <c r="I889" s="0" t="n">
        <v>176359</v>
      </c>
      <c r="J889" s="0" t="n">
        <v>-1019</v>
      </c>
    </row>
    <row r="890" customFormat="false" ht="15" hidden="false" customHeight="false" outlineLevel="0" collapsed="false">
      <c r="A890" s="0" t="n">
        <v>202406</v>
      </c>
      <c r="B890" s="0" t="n">
        <v>202406</v>
      </c>
      <c r="C890" s="37" t="s">
        <v>124</v>
      </c>
      <c r="D890" s="37" t="s">
        <v>362</v>
      </c>
      <c r="E890" s="0" t="n">
        <v>1</v>
      </c>
      <c r="F890" s="38" t="s">
        <v>71</v>
      </c>
      <c r="G890" s="37" t="s">
        <v>613</v>
      </c>
      <c r="H890" s="0" t="n">
        <v>1121301</v>
      </c>
      <c r="I890" s="0" t="n">
        <v>345681</v>
      </c>
      <c r="J890" s="0" t="n">
        <v>8765</v>
      </c>
    </row>
    <row r="891" customFormat="false" ht="15" hidden="false" customHeight="false" outlineLevel="0" collapsed="false">
      <c r="A891" s="0" t="n">
        <v>202406</v>
      </c>
      <c r="B891" s="0" t="n">
        <v>202406</v>
      </c>
      <c r="C891" s="37" t="s">
        <v>136</v>
      </c>
      <c r="D891" s="37" t="s">
        <v>603</v>
      </c>
      <c r="E891" s="0" t="n">
        <v>1</v>
      </c>
      <c r="F891" s="38" t="s">
        <v>71</v>
      </c>
      <c r="G891" s="37" t="s">
        <v>614</v>
      </c>
      <c r="H891" s="0" t="n">
        <v>92777</v>
      </c>
      <c r="I891" s="0" t="n">
        <v>15672</v>
      </c>
      <c r="J891" s="0" t="n">
        <v>3583</v>
      </c>
    </row>
    <row r="892" customFormat="false" ht="15" hidden="false" customHeight="false" outlineLevel="0" collapsed="false">
      <c r="A892" s="0" t="n">
        <v>202406</v>
      </c>
      <c r="B892" s="0" t="n">
        <v>202406</v>
      </c>
      <c r="C892" s="37" t="s">
        <v>152</v>
      </c>
      <c r="D892" s="37" t="s">
        <v>387</v>
      </c>
      <c r="E892" s="0" t="n">
        <v>1</v>
      </c>
      <c r="F892" s="38" t="s">
        <v>71</v>
      </c>
      <c r="G892" s="37" t="s">
        <v>615</v>
      </c>
      <c r="H892" s="0" t="n">
        <v>1943827</v>
      </c>
      <c r="I892" s="0" t="n">
        <v>257110</v>
      </c>
      <c r="J892" s="0" t="n">
        <v>23229</v>
      </c>
    </row>
    <row r="893" customFormat="false" ht="15" hidden="false" customHeight="false" outlineLevel="0" collapsed="false">
      <c r="A893" s="0" t="n">
        <v>202406</v>
      </c>
      <c r="B893" s="0" t="n">
        <v>202406</v>
      </c>
      <c r="C893" s="37" t="s">
        <v>178</v>
      </c>
      <c r="D893" s="37" t="s">
        <v>616</v>
      </c>
      <c r="E893" s="0" t="n">
        <v>1</v>
      </c>
      <c r="F893" s="38" t="s">
        <v>71</v>
      </c>
      <c r="G893" s="37" t="s">
        <v>617</v>
      </c>
      <c r="H893" s="0" t="n">
        <v>306962</v>
      </c>
      <c r="I893" s="0" t="n">
        <v>73070</v>
      </c>
      <c r="J893" s="0" t="n">
        <v>1760</v>
      </c>
    </row>
    <row r="894" customFormat="false" ht="15" hidden="false" customHeight="false" outlineLevel="0" collapsed="false">
      <c r="A894" s="0" t="n">
        <v>202406</v>
      </c>
      <c r="B894" s="0" t="n">
        <v>202406</v>
      </c>
      <c r="C894" s="37" t="s">
        <v>106</v>
      </c>
      <c r="D894" s="37" t="s">
        <v>618</v>
      </c>
      <c r="E894" s="0" t="n">
        <v>1</v>
      </c>
      <c r="F894" s="38" t="s">
        <v>71</v>
      </c>
      <c r="G894" s="37" t="s">
        <v>619</v>
      </c>
      <c r="H894" s="0" t="n">
        <v>330689</v>
      </c>
      <c r="I894" s="0" t="n">
        <v>83180</v>
      </c>
      <c r="J894" s="0" t="n">
        <v>-2872</v>
      </c>
    </row>
    <row r="895" customFormat="false" ht="15" hidden="false" customHeight="false" outlineLevel="0" collapsed="false">
      <c r="A895" s="0" t="n">
        <v>202406</v>
      </c>
      <c r="B895" s="0" t="n">
        <v>202406</v>
      </c>
      <c r="C895" s="37" t="s">
        <v>184</v>
      </c>
      <c r="D895" s="37" t="s">
        <v>231</v>
      </c>
      <c r="E895" s="0" t="n">
        <v>1</v>
      </c>
      <c r="F895" s="38" t="s">
        <v>71</v>
      </c>
      <c r="G895" s="37" t="s">
        <v>620</v>
      </c>
      <c r="H895" s="0" t="n">
        <v>289602</v>
      </c>
      <c r="I895" s="0" t="n">
        <v>79340</v>
      </c>
      <c r="J895" s="0" t="n">
        <v>-8503</v>
      </c>
    </row>
    <row r="896" customFormat="false" ht="15" hidden="false" customHeight="false" outlineLevel="0" collapsed="false">
      <c r="A896" s="0" t="n">
        <v>202406</v>
      </c>
      <c r="B896" s="0" t="n">
        <v>202406</v>
      </c>
      <c r="C896" s="37" t="s">
        <v>124</v>
      </c>
      <c r="D896" s="37" t="s">
        <v>467</v>
      </c>
      <c r="E896" s="0" t="n">
        <v>1</v>
      </c>
      <c r="F896" s="38" t="s">
        <v>71</v>
      </c>
      <c r="G896" s="37" t="s">
        <v>621</v>
      </c>
      <c r="H896" s="0" t="n">
        <v>216265</v>
      </c>
      <c r="I896" s="0" t="n">
        <v>90762</v>
      </c>
      <c r="J896" s="0" t="n">
        <v>-4096</v>
      </c>
    </row>
    <row r="897" customFormat="false" ht="15" hidden="false" customHeight="false" outlineLevel="0" collapsed="false">
      <c r="A897" s="0" t="n">
        <v>202406</v>
      </c>
      <c r="B897" s="0" t="n">
        <v>202406</v>
      </c>
      <c r="C897" s="37" t="s">
        <v>112</v>
      </c>
      <c r="D897" s="37" t="s">
        <v>324</v>
      </c>
      <c r="E897" s="0" t="n">
        <v>1</v>
      </c>
      <c r="F897" s="38" t="s">
        <v>71</v>
      </c>
      <c r="G897" s="37" t="s">
        <v>622</v>
      </c>
      <c r="H897" s="0" t="n">
        <v>1071980</v>
      </c>
      <c r="I897" s="0" t="n">
        <v>630651</v>
      </c>
      <c r="J897" s="0" t="n">
        <v>57513</v>
      </c>
    </row>
    <row r="898" customFormat="false" ht="15" hidden="false" customHeight="false" outlineLevel="0" collapsed="false">
      <c r="A898" s="0" t="n">
        <v>202406</v>
      </c>
      <c r="B898" s="0" t="n">
        <v>202406</v>
      </c>
      <c r="C898" s="37" t="s">
        <v>106</v>
      </c>
      <c r="D898" s="37" t="s">
        <v>623</v>
      </c>
      <c r="E898" s="0" t="n">
        <v>1</v>
      </c>
      <c r="F898" s="38" t="s">
        <v>71</v>
      </c>
      <c r="G898" s="37" t="s">
        <v>624</v>
      </c>
      <c r="H898" s="0" t="n">
        <v>693492</v>
      </c>
      <c r="I898" s="0" t="n">
        <v>250363</v>
      </c>
      <c r="J898" s="0" t="n">
        <v>44570</v>
      </c>
    </row>
    <row r="899" customFormat="false" ht="15" hidden="false" customHeight="false" outlineLevel="0" collapsed="false">
      <c r="A899" s="0" t="n">
        <v>202406</v>
      </c>
      <c r="B899" s="0" t="n">
        <v>202406</v>
      </c>
      <c r="C899" s="37" t="s">
        <v>95</v>
      </c>
      <c r="D899" s="37" t="s">
        <v>320</v>
      </c>
      <c r="E899" s="0" t="n">
        <v>1</v>
      </c>
      <c r="F899" s="38" t="s">
        <v>71</v>
      </c>
      <c r="G899" s="37" t="s">
        <v>625</v>
      </c>
      <c r="H899" s="0" t="n">
        <v>968208</v>
      </c>
      <c r="I899" s="0" t="n">
        <v>136074</v>
      </c>
      <c r="J899" s="0" t="n">
        <v>3261</v>
      </c>
    </row>
    <row r="900" customFormat="false" ht="15" hidden="false" customHeight="false" outlineLevel="0" collapsed="false">
      <c r="A900" s="0" t="n">
        <v>202406</v>
      </c>
      <c r="B900" s="0" t="n">
        <v>202406</v>
      </c>
      <c r="C900" s="37" t="s">
        <v>197</v>
      </c>
      <c r="D900" s="37" t="s">
        <v>626</v>
      </c>
      <c r="E900" s="0" t="n">
        <v>1</v>
      </c>
      <c r="F900" s="38" t="s">
        <v>71</v>
      </c>
      <c r="G900" s="37" t="s">
        <v>627</v>
      </c>
      <c r="H900" s="0" t="n">
        <v>566879</v>
      </c>
      <c r="I900" s="0" t="n">
        <v>155609</v>
      </c>
      <c r="J900" s="0" t="n">
        <v>36888</v>
      </c>
    </row>
    <row r="901" customFormat="false" ht="15" hidden="false" customHeight="false" outlineLevel="0" collapsed="false">
      <c r="A901" s="0" t="n">
        <v>202406</v>
      </c>
      <c r="B901" s="0" t="n">
        <v>202406</v>
      </c>
      <c r="C901" s="37" t="s">
        <v>197</v>
      </c>
      <c r="D901" s="37" t="s">
        <v>172</v>
      </c>
      <c r="E901" s="0" t="n">
        <v>1</v>
      </c>
      <c r="F901" s="38" t="s">
        <v>71</v>
      </c>
      <c r="G901" s="37" t="s">
        <v>628</v>
      </c>
      <c r="H901" s="0" t="n">
        <v>1119470</v>
      </c>
      <c r="I901" s="0" t="n">
        <v>271974</v>
      </c>
      <c r="J901" s="0" t="n">
        <v>2244</v>
      </c>
    </row>
    <row r="902" customFormat="false" ht="15" hidden="false" customHeight="false" outlineLevel="0" collapsed="false">
      <c r="A902" s="0" t="n">
        <v>202406</v>
      </c>
      <c r="B902" s="0" t="n">
        <v>202406</v>
      </c>
      <c r="C902" s="37" t="s">
        <v>124</v>
      </c>
      <c r="D902" s="37" t="s">
        <v>420</v>
      </c>
      <c r="E902" s="0" t="n">
        <v>1</v>
      </c>
      <c r="F902" s="38" t="s">
        <v>71</v>
      </c>
      <c r="G902" s="37" t="s">
        <v>629</v>
      </c>
      <c r="H902" s="0" t="n">
        <v>301480</v>
      </c>
      <c r="I902" s="0" t="n">
        <v>64967</v>
      </c>
      <c r="J902" s="0" t="n">
        <v>3651</v>
      </c>
    </row>
    <row r="903" customFormat="false" ht="15" hidden="false" customHeight="false" outlineLevel="0" collapsed="false">
      <c r="A903" s="0" t="n">
        <v>202406</v>
      </c>
      <c r="B903" s="0" t="n">
        <v>202406</v>
      </c>
      <c r="C903" s="37" t="s">
        <v>95</v>
      </c>
      <c r="D903" s="37" t="s">
        <v>200</v>
      </c>
      <c r="E903" s="0" t="n">
        <v>1</v>
      </c>
      <c r="F903" s="38" t="s">
        <v>71</v>
      </c>
      <c r="G903" s="37" t="s">
        <v>630</v>
      </c>
      <c r="H903" s="0" t="n">
        <v>7360338</v>
      </c>
      <c r="I903" s="0" t="n">
        <v>3628872</v>
      </c>
      <c r="J903" s="0" t="n">
        <v>-101455</v>
      </c>
    </row>
    <row r="904" customFormat="false" ht="15" hidden="false" customHeight="false" outlineLevel="0" collapsed="false">
      <c r="A904" s="0" t="n">
        <v>202406</v>
      </c>
      <c r="B904" s="0" t="n">
        <v>202406</v>
      </c>
      <c r="C904" s="37" t="s">
        <v>106</v>
      </c>
      <c r="D904" s="37" t="s">
        <v>631</v>
      </c>
      <c r="E904" s="0" t="n">
        <v>1</v>
      </c>
      <c r="F904" s="38" t="s">
        <v>71</v>
      </c>
      <c r="G904" s="37" t="s">
        <v>632</v>
      </c>
      <c r="H904" s="0" t="n">
        <v>89374</v>
      </c>
      <c r="I904" s="0" t="n">
        <v>9531</v>
      </c>
      <c r="J904" s="0" t="n">
        <v>1707</v>
      </c>
    </row>
    <row r="905" customFormat="false" ht="15" hidden="false" customHeight="false" outlineLevel="0" collapsed="false">
      <c r="A905" s="0" t="n">
        <v>202406</v>
      </c>
      <c r="B905" s="0" t="n">
        <v>202406</v>
      </c>
      <c r="C905" s="37" t="s">
        <v>106</v>
      </c>
      <c r="D905" s="37" t="s">
        <v>214</v>
      </c>
      <c r="E905" s="0" t="n">
        <v>1</v>
      </c>
      <c r="F905" s="38" t="s">
        <v>71</v>
      </c>
      <c r="G905" s="37" t="s">
        <v>633</v>
      </c>
      <c r="H905" s="0" t="n">
        <v>2207824</v>
      </c>
      <c r="I905" s="0" t="n">
        <v>1421254</v>
      </c>
      <c r="J905" s="0" t="n">
        <v>411810</v>
      </c>
    </row>
    <row r="906" customFormat="false" ht="15" hidden="false" customHeight="false" outlineLevel="0" collapsed="false">
      <c r="A906" s="0" t="n">
        <v>202406</v>
      </c>
      <c r="B906" s="0" t="n">
        <v>202406</v>
      </c>
      <c r="C906" s="37" t="s">
        <v>184</v>
      </c>
      <c r="D906" s="37" t="s">
        <v>634</v>
      </c>
      <c r="E906" s="0" t="n">
        <v>1</v>
      </c>
      <c r="F906" s="38" t="s">
        <v>71</v>
      </c>
      <c r="G906" s="37" t="s">
        <v>635</v>
      </c>
      <c r="H906" s="0" t="n">
        <v>2484473</v>
      </c>
      <c r="I906" s="0" t="n">
        <v>1026536</v>
      </c>
      <c r="J906" s="0" t="n">
        <v>-98734</v>
      </c>
    </row>
    <row r="907" customFormat="false" ht="15" hidden="false" customHeight="false" outlineLevel="0" collapsed="false">
      <c r="A907" s="0" t="n">
        <v>202406</v>
      </c>
      <c r="B907" s="0" t="n">
        <v>202406</v>
      </c>
      <c r="C907" s="37" t="s">
        <v>109</v>
      </c>
      <c r="D907" s="37" t="s">
        <v>636</v>
      </c>
      <c r="E907" s="0" t="n">
        <v>1</v>
      </c>
      <c r="F907" s="38" t="s">
        <v>71</v>
      </c>
      <c r="G907" s="37" t="s">
        <v>637</v>
      </c>
      <c r="H907" s="0" t="n">
        <v>232903</v>
      </c>
      <c r="I907" s="0" t="n">
        <v>93565</v>
      </c>
      <c r="J907" s="0" t="n">
        <v>4246</v>
      </c>
    </row>
    <row r="908" customFormat="false" ht="15" hidden="false" customHeight="false" outlineLevel="0" collapsed="false">
      <c r="A908" s="0" t="n">
        <v>202406</v>
      </c>
      <c r="B908" s="0" t="n">
        <v>202406</v>
      </c>
      <c r="C908" s="37" t="s">
        <v>106</v>
      </c>
      <c r="D908" s="37" t="s">
        <v>638</v>
      </c>
      <c r="E908" s="0" t="n">
        <v>1</v>
      </c>
      <c r="F908" s="38" t="s">
        <v>71</v>
      </c>
      <c r="G908" s="37" t="s">
        <v>639</v>
      </c>
      <c r="H908" s="0" t="n">
        <v>8968678</v>
      </c>
      <c r="I908" s="0" t="n">
        <v>3407744</v>
      </c>
      <c r="J908" s="0" t="n">
        <v>703624</v>
      </c>
    </row>
    <row r="909" customFormat="false" ht="15" hidden="false" customHeight="false" outlineLevel="0" collapsed="false">
      <c r="A909" s="0" t="n">
        <v>202406</v>
      </c>
      <c r="B909" s="0" t="n">
        <v>202406</v>
      </c>
      <c r="C909" s="37" t="s">
        <v>124</v>
      </c>
      <c r="D909" s="37" t="s">
        <v>99</v>
      </c>
      <c r="E909" s="0" t="n">
        <v>1</v>
      </c>
      <c r="F909" s="38" t="s">
        <v>71</v>
      </c>
      <c r="G909" s="37" t="s">
        <v>640</v>
      </c>
      <c r="H909" s="0" t="n">
        <v>1955806</v>
      </c>
      <c r="I909" s="0" t="n">
        <v>367634</v>
      </c>
      <c r="J909" s="0" t="n">
        <v>-23784</v>
      </c>
    </row>
    <row r="910" customFormat="false" ht="15" hidden="false" customHeight="false" outlineLevel="0" collapsed="false">
      <c r="A910" s="0" t="n">
        <v>202406</v>
      </c>
      <c r="B910" s="0" t="n">
        <v>202406</v>
      </c>
      <c r="C910" s="37" t="s">
        <v>109</v>
      </c>
      <c r="D910" s="37" t="s">
        <v>300</v>
      </c>
      <c r="E910" s="0" t="n">
        <v>1</v>
      </c>
      <c r="F910" s="38" t="s">
        <v>71</v>
      </c>
      <c r="G910" s="37" t="s">
        <v>641</v>
      </c>
      <c r="H910" s="0" t="n">
        <v>1994105</v>
      </c>
      <c r="I910" s="0" t="n">
        <v>447267</v>
      </c>
      <c r="J910" s="0" t="n">
        <v>61127</v>
      </c>
    </row>
    <row r="911" customFormat="false" ht="15" hidden="false" customHeight="false" outlineLevel="0" collapsed="false">
      <c r="A911" s="0" t="n">
        <v>202406</v>
      </c>
      <c r="B911" s="0" t="n">
        <v>202406</v>
      </c>
      <c r="C911" s="37" t="s">
        <v>109</v>
      </c>
      <c r="D911" s="37" t="s">
        <v>116</v>
      </c>
      <c r="E911" s="0" t="n">
        <v>1</v>
      </c>
      <c r="F911" s="38" t="s">
        <v>71</v>
      </c>
      <c r="G911" s="37" t="s">
        <v>642</v>
      </c>
      <c r="H911" s="0" t="n">
        <v>416036</v>
      </c>
      <c r="I911" s="0" t="n">
        <v>114558</v>
      </c>
      <c r="J911" s="0" t="n">
        <v>23158</v>
      </c>
    </row>
    <row r="912" customFormat="false" ht="15" hidden="false" customHeight="false" outlineLevel="0" collapsed="false">
      <c r="A912" s="0" t="n">
        <v>202406</v>
      </c>
      <c r="B912" s="0" t="n">
        <v>202406</v>
      </c>
      <c r="C912" s="37" t="s">
        <v>124</v>
      </c>
      <c r="D912" s="37" t="s">
        <v>170</v>
      </c>
      <c r="E912" s="0" t="n">
        <v>1</v>
      </c>
      <c r="F912" s="38" t="s">
        <v>71</v>
      </c>
      <c r="G912" s="37" t="s">
        <v>643</v>
      </c>
      <c r="H912" s="0" t="n">
        <v>510883</v>
      </c>
      <c r="I912" s="0" t="n">
        <v>318500</v>
      </c>
      <c r="J912" s="0" t="n">
        <v>27972</v>
      </c>
    </row>
    <row r="913" customFormat="false" ht="15" hidden="false" customHeight="false" outlineLevel="0" collapsed="false">
      <c r="A913" s="0" t="n">
        <v>202406</v>
      </c>
      <c r="B913" s="0" t="n">
        <v>202406</v>
      </c>
      <c r="C913" s="37" t="s">
        <v>115</v>
      </c>
      <c r="D913" s="37" t="s">
        <v>130</v>
      </c>
      <c r="E913" s="0" t="n">
        <v>1</v>
      </c>
      <c r="F913" s="38" t="s">
        <v>71</v>
      </c>
      <c r="G913" s="37" t="s">
        <v>644</v>
      </c>
      <c r="H913" s="0" t="n">
        <v>446418</v>
      </c>
      <c r="I913" s="0" t="n">
        <v>160338</v>
      </c>
      <c r="J913" s="0" t="n">
        <v>21650</v>
      </c>
    </row>
    <row r="914" customFormat="false" ht="15" hidden="false" customHeight="false" outlineLevel="0" collapsed="false">
      <c r="A914" s="0" t="n">
        <v>202406</v>
      </c>
      <c r="B914" s="0" t="n">
        <v>202406</v>
      </c>
      <c r="C914" s="37" t="s">
        <v>95</v>
      </c>
      <c r="D914" s="37" t="s">
        <v>235</v>
      </c>
      <c r="E914" s="0" t="n">
        <v>1</v>
      </c>
      <c r="F914" s="38" t="s">
        <v>71</v>
      </c>
      <c r="G914" s="37" t="s">
        <v>645</v>
      </c>
      <c r="H914" s="0" t="n">
        <v>1006255</v>
      </c>
      <c r="I914" s="0" t="n">
        <v>406895</v>
      </c>
      <c r="J914" s="0" t="n">
        <v>104202</v>
      </c>
    </row>
    <row r="915" customFormat="false" ht="15" hidden="false" customHeight="false" outlineLevel="0" collapsed="false">
      <c r="A915" s="0" t="n">
        <v>202406</v>
      </c>
      <c r="B915" s="0" t="n">
        <v>202406</v>
      </c>
      <c r="C915" s="37" t="s">
        <v>115</v>
      </c>
      <c r="D915" s="37" t="s">
        <v>646</v>
      </c>
      <c r="E915" s="0" t="n">
        <v>1</v>
      </c>
      <c r="F915" s="38" t="s">
        <v>71</v>
      </c>
      <c r="G915" s="37" t="s">
        <v>647</v>
      </c>
      <c r="H915" s="0" t="n">
        <v>3081694</v>
      </c>
      <c r="I915" s="0" t="n">
        <v>1393387</v>
      </c>
      <c r="J915" s="0" t="n">
        <v>382962</v>
      </c>
    </row>
    <row r="916" customFormat="false" ht="15" hidden="false" customHeight="false" outlineLevel="0" collapsed="false">
      <c r="A916" s="0" t="n">
        <v>202406</v>
      </c>
      <c r="B916" s="0" t="n">
        <v>202406</v>
      </c>
      <c r="C916" s="37" t="s">
        <v>149</v>
      </c>
      <c r="D916" s="37" t="s">
        <v>531</v>
      </c>
      <c r="E916" s="0" t="n">
        <v>1</v>
      </c>
      <c r="F916" s="38" t="s">
        <v>71</v>
      </c>
      <c r="G916" s="37" t="s">
        <v>648</v>
      </c>
      <c r="H916" s="0" t="n">
        <v>677665</v>
      </c>
      <c r="I916" s="0" t="n">
        <v>482047</v>
      </c>
      <c r="J916" s="0" t="n">
        <v>35577</v>
      </c>
    </row>
    <row r="917" customFormat="false" ht="15" hidden="false" customHeight="false" outlineLevel="0" collapsed="false">
      <c r="A917" s="0" t="n">
        <v>202406</v>
      </c>
      <c r="B917" s="0" t="n">
        <v>202406</v>
      </c>
      <c r="C917" s="37" t="s">
        <v>124</v>
      </c>
      <c r="D917" s="37" t="s">
        <v>616</v>
      </c>
      <c r="E917" s="0" t="n">
        <v>1</v>
      </c>
      <c r="F917" s="38" t="s">
        <v>71</v>
      </c>
      <c r="G917" s="37" t="s">
        <v>649</v>
      </c>
      <c r="H917" s="0" t="n">
        <v>173940</v>
      </c>
      <c r="I917" s="0" t="n">
        <v>56481</v>
      </c>
      <c r="J917" s="0" t="n">
        <v>1512</v>
      </c>
    </row>
    <row r="918" customFormat="false" ht="15" hidden="false" customHeight="false" outlineLevel="0" collapsed="false">
      <c r="A918" s="0" t="n">
        <v>202406</v>
      </c>
      <c r="B918" s="0" t="n">
        <v>202406</v>
      </c>
      <c r="C918" s="37" t="s">
        <v>101</v>
      </c>
      <c r="D918" s="37" t="s">
        <v>445</v>
      </c>
      <c r="E918" s="0" t="n">
        <v>1</v>
      </c>
      <c r="F918" s="38" t="s">
        <v>71</v>
      </c>
      <c r="G918" s="37" t="s">
        <v>650</v>
      </c>
      <c r="H918" s="0" t="n">
        <v>1537820</v>
      </c>
      <c r="I918" s="0" t="n">
        <v>694111</v>
      </c>
      <c r="J918" s="0" t="n">
        <v>-8328</v>
      </c>
    </row>
    <row r="919" customFormat="false" ht="15" hidden="false" customHeight="false" outlineLevel="0" collapsed="false">
      <c r="A919" s="0" t="n">
        <v>202406</v>
      </c>
      <c r="B919" s="0" t="n">
        <v>202406</v>
      </c>
      <c r="C919" s="37" t="s">
        <v>109</v>
      </c>
      <c r="D919" s="37" t="s">
        <v>651</v>
      </c>
      <c r="E919" s="0" t="n">
        <v>1</v>
      </c>
      <c r="F919" s="38" t="s">
        <v>71</v>
      </c>
      <c r="G919" s="37" t="s">
        <v>652</v>
      </c>
      <c r="H919" s="0" t="n">
        <v>1559867</v>
      </c>
      <c r="I919" s="0" t="n">
        <v>1286327</v>
      </c>
      <c r="J919" s="0" t="n">
        <v>228576</v>
      </c>
    </row>
    <row r="920" customFormat="false" ht="15" hidden="false" customHeight="false" outlineLevel="0" collapsed="false">
      <c r="A920" s="0" t="n">
        <v>202406</v>
      </c>
      <c r="B920" s="0" t="n">
        <v>202406</v>
      </c>
      <c r="C920" s="37" t="s">
        <v>184</v>
      </c>
      <c r="D920" s="37" t="s">
        <v>482</v>
      </c>
      <c r="E920" s="0" t="n">
        <v>1</v>
      </c>
      <c r="F920" s="38" t="s">
        <v>71</v>
      </c>
      <c r="G920" s="37" t="s">
        <v>653</v>
      </c>
      <c r="H920" s="0" t="n">
        <v>1352229</v>
      </c>
      <c r="I920" s="0" t="n">
        <v>763031</v>
      </c>
      <c r="J920" s="0" t="n">
        <v>-43628</v>
      </c>
    </row>
    <row r="921" customFormat="false" ht="15" hidden="false" customHeight="false" outlineLevel="0" collapsed="false">
      <c r="A921" s="0" t="n">
        <v>202406</v>
      </c>
      <c r="B921" s="0" t="n">
        <v>202406</v>
      </c>
      <c r="C921" s="37" t="s">
        <v>136</v>
      </c>
      <c r="D921" s="37" t="s">
        <v>606</v>
      </c>
      <c r="E921" s="0" t="n">
        <v>1</v>
      </c>
      <c r="F921" s="38" t="s">
        <v>71</v>
      </c>
      <c r="G921" s="37" t="s">
        <v>654</v>
      </c>
      <c r="H921" s="0" t="n">
        <v>1043533</v>
      </c>
      <c r="I921" s="0" t="n">
        <v>176620</v>
      </c>
      <c r="J921" s="0" t="n">
        <v>9669</v>
      </c>
    </row>
    <row r="922" customFormat="false" ht="15" hidden="false" customHeight="false" outlineLevel="0" collapsed="false">
      <c r="A922" s="0" t="n">
        <v>202406</v>
      </c>
      <c r="B922" s="0" t="n">
        <v>202406</v>
      </c>
      <c r="C922" s="37" t="s">
        <v>152</v>
      </c>
      <c r="D922" s="37" t="s">
        <v>655</v>
      </c>
      <c r="E922" s="0" t="n">
        <v>1</v>
      </c>
      <c r="F922" s="38" t="s">
        <v>71</v>
      </c>
      <c r="G922" s="37" t="s">
        <v>656</v>
      </c>
      <c r="H922" s="0" t="n">
        <v>360462</v>
      </c>
      <c r="I922" s="0" t="n">
        <v>105365</v>
      </c>
      <c r="J922" s="0" t="n">
        <v>9511</v>
      </c>
    </row>
    <row r="923" customFormat="false" ht="15" hidden="false" customHeight="false" outlineLevel="0" collapsed="false">
      <c r="A923" s="0" t="n">
        <v>202406</v>
      </c>
      <c r="B923" s="0" t="n">
        <v>202406</v>
      </c>
      <c r="C923" s="37" t="s">
        <v>178</v>
      </c>
      <c r="D923" s="37" t="s">
        <v>127</v>
      </c>
      <c r="E923" s="0" t="n">
        <v>1</v>
      </c>
      <c r="F923" s="38" t="s">
        <v>71</v>
      </c>
      <c r="G923" s="37" t="s">
        <v>657</v>
      </c>
      <c r="H923" s="0" t="n">
        <v>241211</v>
      </c>
      <c r="I923" s="0" t="n">
        <v>112898</v>
      </c>
      <c r="J923" s="0" t="n">
        <v>3353</v>
      </c>
    </row>
    <row r="924" customFormat="false" ht="15" hidden="false" customHeight="false" outlineLevel="0" collapsed="false">
      <c r="A924" s="0" t="n">
        <v>202406</v>
      </c>
      <c r="B924" s="0" t="n">
        <v>202406</v>
      </c>
      <c r="C924" s="37" t="s">
        <v>158</v>
      </c>
      <c r="D924" s="37" t="s">
        <v>189</v>
      </c>
      <c r="E924" s="0" t="n">
        <v>1</v>
      </c>
      <c r="F924" s="38" t="s">
        <v>71</v>
      </c>
      <c r="G924" s="37" t="s">
        <v>658</v>
      </c>
      <c r="H924" s="0" t="n">
        <v>173815</v>
      </c>
      <c r="I924" s="0" t="n">
        <v>46090</v>
      </c>
      <c r="J924" s="0" t="n">
        <v>4977</v>
      </c>
    </row>
    <row r="925" customFormat="false" ht="15" hidden="false" customHeight="false" outlineLevel="0" collapsed="false">
      <c r="A925" s="0" t="n">
        <v>202406</v>
      </c>
      <c r="B925" s="0" t="n">
        <v>202406</v>
      </c>
      <c r="C925" s="37" t="s">
        <v>98</v>
      </c>
      <c r="D925" s="37" t="s">
        <v>659</v>
      </c>
      <c r="E925" s="0" t="n">
        <v>1</v>
      </c>
      <c r="F925" s="38" t="s">
        <v>71</v>
      </c>
      <c r="G925" s="37" t="s">
        <v>660</v>
      </c>
      <c r="H925" s="0" t="n">
        <v>73360</v>
      </c>
      <c r="I925" s="0" t="n">
        <v>30562</v>
      </c>
      <c r="J925" s="0" t="n">
        <v>10283</v>
      </c>
    </row>
    <row r="926" customFormat="false" ht="15" hidden="false" customHeight="false" outlineLevel="0" collapsed="false">
      <c r="A926" s="0" t="n">
        <v>202406</v>
      </c>
      <c r="B926" s="0" t="n">
        <v>202406</v>
      </c>
      <c r="C926" s="37" t="s">
        <v>184</v>
      </c>
      <c r="D926" s="37" t="s">
        <v>385</v>
      </c>
      <c r="E926" s="0" t="n">
        <v>1</v>
      </c>
      <c r="F926" s="38" t="s">
        <v>71</v>
      </c>
      <c r="G926" s="37" t="s">
        <v>661</v>
      </c>
      <c r="H926" s="0" t="n">
        <v>629980</v>
      </c>
      <c r="I926" s="0" t="n">
        <v>180230</v>
      </c>
      <c r="J926" s="0" t="n">
        <v>12227</v>
      </c>
    </row>
    <row r="927" customFormat="false" ht="15" hidden="false" customHeight="false" outlineLevel="0" collapsed="false">
      <c r="A927" s="0" t="n">
        <v>202406</v>
      </c>
      <c r="B927" s="0" t="n">
        <v>202406</v>
      </c>
      <c r="C927" s="37" t="s">
        <v>101</v>
      </c>
      <c r="D927" s="37" t="s">
        <v>141</v>
      </c>
      <c r="E927" s="0" t="n">
        <v>1</v>
      </c>
      <c r="F927" s="38" t="s">
        <v>71</v>
      </c>
      <c r="G927" s="37" t="s">
        <v>662</v>
      </c>
      <c r="H927" s="0" t="n">
        <v>514901</v>
      </c>
      <c r="I927" s="0" t="n">
        <v>105580</v>
      </c>
      <c r="J927" s="0" t="n">
        <v>3849</v>
      </c>
    </row>
    <row r="928" customFormat="false" ht="15" hidden="false" customHeight="false" outlineLevel="0" collapsed="false">
      <c r="A928" s="0" t="n">
        <v>202406</v>
      </c>
      <c r="B928" s="0" t="n">
        <v>202406</v>
      </c>
      <c r="C928" s="37" t="s">
        <v>98</v>
      </c>
      <c r="D928" s="37" t="s">
        <v>110</v>
      </c>
      <c r="E928" s="0" t="n">
        <v>1</v>
      </c>
      <c r="F928" s="38" t="s">
        <v>71</v>
      </c>
      <c r="G928" s="37" t="s">
        <v>663</v>
      </c>
      <c r="H928" s="0" t="n">
        <v>285806</v>
      </c>
      <c r="I928" s="0" t="n">
        <v>98438</v>
      </c>
      <c r="J928" s="0" t="n">
        <v>17870</v>
      </c>
    </row>
    <row r="929" customFormat="false" ht="15" hidden="false" customHeight="false" outlineLevel="0" collapsed="false">
      <c r="A929" s="0" t="n">
        <v>202406</v>
      </c>
      <c r="B929" s="0" t="n">
        <v>202406</v>
      </c>
      <c r="C929" s="37" t="s">
        <v>158</v>
      </c>
      <c r="D929" s="37" t="s">
        <v>332</v>
      </c>
      <c r="E929" s="0" t="n">
        <v>1</v>
      </c>
      <c r="F929" s="38" t="s">
        <v>71</v>
      </c>
      <c r="G929" s="37" t="s">
        <v>664</v>
      </c>
      <c r="H929" s="0" t="n">
        <v>15167</v>
      </c>
      <c r="I929" s="0" t="n">
        <v>5262</v>
      </c>
      <c r="J929" s="0" t="n">
        <v>547</v>
      </c>
    </row>
    <row r="930" customFormat="false" ht="15" hidden="false" customHeight="false" outlineLevel="0" collapsed="false">
      <c r="A930" s="0" t="n">
        <v>202406</v>
      </c>
      <c r="B930" s="0" t="n">
        <v>202406</v>
      </c>
      <c r="C930" s="37" t="s">
        <v>178</v>
      </c>
      <c r="D930" s="37" t="s">
        <v>134</v>
      </c>
      <c r="E930" s="0" t="n">
        <v>1</v>
      </c>
      <c r="F930" s="38" t="s">
        <v>71</v>
      </c>
      <c r="G930" s="37" t="s">
        <v>665</v>
      </c>
      <c r="H930" s="0" t="n">
        <v>137591</v>
      </c>
      <c r="I930" s="0" t="n">
        <v>74326</v>
      </c>
      <c r="J930" s="0" t="n">
        <v>16644</v>
      </c>
    </row>
    <row r="931" customFormat="false" ht="15" hidden="false" customHeight="false" outlineLevel="0" collapsed="false">
      <c r="A931" s="0" t="n">
        <v>202406</v>
      </c>
      <c r="B931" s="0" t="n">
        <v>202406</v>
      </c>
      <c r="C931" s="37" t="s">
        <v>136</v>
      </c>
      <c r="D931" s="37" t="s">
        <v>511</v>
      </c>
      <c r="E931" s="0" t="n">
        <v>1</v>
      </c>
      <c r="F931" s="38" t="s">
        <v>71</v>
      </c>
      <c r="G931" s="37" t="s">
        <v>666</v>
      </c>
      <c r="H931" s="0" t="n">
        <v>1870444</v>
      </c>
      <c r="I931" s="0" t="n">
        <v>612521</v>
      </c>
      <c r="J931" s="0" t="n">
        <v>59089</v>
      </c>
    </row>
    <row r="932" customFormat="false" ht="15" hidden="false" customHeight="false" outlineLevel="0" collapsed="false">
      <c r="A932" s="0" t="n">
        <v>202406</v>
      </c>
      <c r="B932" s="0" t="n">
        <v>202406</v>
      </c>
      <c r="C932" s="37" t="s">
        <v>149</v>
      </c>
      <c r="D932" s="37" t="s">
        <v>298</v>
      </c>
      <c r="E932" s="0" t="n">
        <v>1</v>
      </c>
      <c r="F932" s="38" t="s">
        <v>71</v>
      </c>
      <c r="G932" s="37" t="s">
        <v>667</v>
      </c>
      <c r="H932" s="0" t="n">
        <v>274370</v>
      </c>
      <c r="I932" s="0" t="n">
        <v>45954</v>
      </c>
      <c r="J932" s="0" t="n">
        <v>2535</v>
      </c>
    </row>
    <row r="933" customFormat="false" ht="15" hidden="false" customHeight="false" outlineLevel="0" collapsed="false">
      <c r="A933" s="0" t="n">
        <v>202406</v>
      </c>
      <c r="B933" s="0" t="n">
        <v>202406</v>
      </c>
      <c r="C933" s="37" t="s">
        <v>115</v>
      </c>
      <c r="D933" s="37" t="s">
        <v>288</v>
      </c>
      <c r="E933" s="0" t="n">
        <v>1</v>
      </c>
      <c r="F933" s="38" t="s">
        <v>71</v>
      </c>
      <c r="G933" s="37" t="s">
        <v>668</v>
      </c>
      <c r="H933" s="0" t="n">
        <v>943675</v>
      </c>
      <c r="I933" s="0" t="n">
        <v>333308</v>
      </c>
      <c r="J933" s="0" t="n">
        <v>-32788</v>
      </c>
    </row>
    <row r="934" customFormat="false" ht="15" hidden="false" customHeight="false" outlineLevel="0" collapsed="false">
      <c r="A934" s="0" t="n">
        <v>202406</v>
      </c>
      <c r="B934" s="0" t="n">
        <v>202406</v>
      </c>
      <c r="C934" s="37" t="s">
        <v>112</v>
      </c>
      <c r="D934" s="37" t="s">
        <v>280</v>
      </c>
      <c r="E934" s="0" t="n">
        <v>1</v>
      </c>
      <c r="F934" s="38" t="s">
        <v>71</v>
      </c>
      <c r="G934" s="37" t="s">
        <v>669</v>
      </c>
      <c r="H934" s="0" t="n">
        <v>119481</v>
      </c>
      <c r="I934" s="0" t="n">
        <v>59314</v>
      </c>
      <c r="J934" s="0" t="n">
        <v>-4862</v>
      </c>
    </row>
    <row r="935" customFormat="false" ht="15" hidden="false" customHeight="false" outlineLevel="0" collapsed="false">
      <c r="A935" s="0" t="n">
        <v>202406</v>
      </c>
      <c r="B935" s="0" t="n">
        <v>202406</v>
      </c>
      <c r="C935" s="37" t="s">
        <v>101</v>
      </c>
      <c r="D935" s="37" t="s">
        <v>401</v>
      </c>
      <c r="E935" s="0" t="n">
        <v>1</v>
      </c>
      <c r="F935" s="38" t="s">
        <v>71</v>
      </c>
      <c r="G935" s="37" t="s">
        <v>670</v>
      </c>
      <c r="H935" s="0" t="n">
        <v>3106540</v>
      </c>
      <c r="I935" s="0" t="n">
        <v>855652</v>
      </c>
      <c r="J935" s="0" t="n">
        <v>-88620</v>
      </c>
    </row>
    <row r="936" customFormat="false" ht="15" hidden="false" customHeight="false" outlineLevel="0" collapsed="false">
      <c r="A936" s="0" t="n">
        <v>202406</v>
      </c>
      <c r="B936" s="0" t="n">
        <v>202406</v>
      </c>
      <c r="C936" s="37" t="s">
        <v>149</v>
      </c>
      <c r="D936" s="37" t="s">
        <v>258</v>
      </c>
      <c r="E936" s="0" t="n">
        <v>1</v>
      </c>
      <c r="F936" s="38" t="s">
        <v>71</v>
      </c>
      <c r="G936" s="37" t="s">
        <v>671</v>
      </c>
      <c r="H936" s="0" t="n">
        <v>740328</v>
      </c>
      <c r="I936" s="0" t="n">
        <v>252734</v>
      </c>
      <c r="J936" s="0" t="n">
        <v>29806</v>
      </c>
    </row>
    <row r="937" customFormat="false" ht="15" hidden="false" customHeight="false" outlineLevel="0" collapsed="false">
      <c r="A937" s="0" t="n">
        <v>202406</v>
      </c>
      <c r="B937" s="0" t="n">
        <v>202406</v>
      </c>
      <c r="C937" s="37" t="s">
        <v>106</v>
      </c>
      <c r="D937" s="37" t="s">
        <v>389</v>
      </c>
      <c r="E937" s="0" t="n">
        <v>1</v>
      </c>
      <c r="F937" s="38" t="s">
        <v>71</v>
      </c>
      <c r="G937" s="37" t="s">
        <v>672</v>
      </c>
      <c r="H937" s="0" t="n">
        <v>897816</v>
      </c>
      <c r="I937" s="0" t="n">
        <v>332674</v>
      </c>
      <c r="J937" s="0" t="n">
        <v>-18705</v>
      </c>
    </row>
    <row r="938" customFormat="false" ht="15" hidden="false" customHeight="false" outlineLevel="0" collapsed="false">
      <c r="A938" s="0" t="n">
        <v>202406</v>
      </c>
      <c r="B938" s="0" t="n">
        <v>202406</v>
      </c>
      <c r="C938" s="37" t="s">
        <v>115</v>
      </c>
      <c r="D938" s="37" t="s">
        <v>673</v>
      </c>
      <c r="E938" s="0" t="n">
        <v>1</v>
      </c>
      <c r="F938" s="38" t="s">
        <v>71</v>
      </c>
      <c r="G938" s="37" t="s">
        <v>674</v>
      </c>
      <c r="H938" s="0" t="n">
        <v>9259492</v>
      </c>
      <c r="I938" s="0" t="n">
        <v>3573558</v>
      </c>
      <c r="J938" s="0" t="n">
        <v>734573</v>
      </c>
    </row>
    <row r="939" customFormat="false" ht="15" hidden="false" customHeight="false" outlineLevel="0" collapsed="false">
      <c r="A939" s="0" t="n">
        <v>202406</v>
      </c>
      <c r="B939" s="0" t="n">
        <v>202406</v>
      </c>
      <c r="C939" s="37" t="s">
        <v>152</v>
      </c>
      <c r="D939" s="37" t="s">
        <v>425</v>
      </c>
      <c r="E939" s="0" t="n">
        <v>1</v>
      </c>
      <c r="F939" s="38" t="s">
        <v>71</v>
      </c>
      <c r="G939" s="37" t="s">
        <v>675</v>
      </c>
      <c r="H939" s="0" t="n">
        <v>2928005</v>
      </c>
      <c r="I939" s="0" t="n">
        <v>651655</v>
      </c>
      <c r="J939" s="0" t="n">
        <v>54103</v>
      </c>
    </row>
    <row r="940" customFormat="false" ht="15" hidden="false" customHeight="false" outlineLevel="0" collapsed="false">
      <c r="A940" s="0" t="n">
        <v>202406</v>
      </c>
      <c r="B940" s="0" t="n">
        <v>202406</v>
      </c>
      <c r="C940" s="37" t="s">
        <v>158</v>
      </c>
      <c r="D940" s="37" t="s">
        <v>282</v>
      </c>
      <c r="E940" s="0" t="n">
        <v>1</v>
      </c>
      <c r="F940" s="38" t="s">
        <v>71</v>
      </c>
      <c r="G940" s="37" t="s">
        <v>676</v>
      </c>
      <c r="H940" s="0" t="n">
        <v>369186</v>
      </c>
      <c r="I940" s="0" t="n">
        <v>233758</v>
      </c>
      <c r="J940" s="0" t="n">
        <v>12993</v>
      </c>
    </row>
    <row r="941" customFormat="false" ht="15" hidden="false" customHeight="false" outlineLevel="0" collapsed="false">
      <c r="A941" s="0" t="n">
        <v>202406</v>
      </c>
      <c r="B941" s="0" t="n">
        <v>202406</v>
      </c>
      <c r="C941" s="37" t="s">
        <v>136</v>
      </c>
      <c r="D941" s="37" t="s">
        <v>420</v>
      </c>
      <c r="E941" s="0" t="n">
        <v>1</v>
      </c>
      <c r="F941" s="38" t="s">
        <v>71</v>
      </c>
      <c r="G941" s="37" t="s">
        <v>677</v>
      </c>
      <c r="H941" s="0" t="n">
        <v>328922</v>
      </c>
      <c r="I941" s="0" t="n">
        <v>169199</v>
      </c>
      <c r="J941" s="0" t="n">
        <v>-742</v>
      </c>
    </row>
    <row r="942" customFormat="false" ht="15" hidden="false" customHeight="false" outlineLevel="0" collapsed="false">
      <c r="A942" s="0" t="n">
        <v>202406</v>
      </c>
      <c r="B942" s="0" t="n">
        <v>202406</v>
      </c>
      <c r="C942" s="37" t="s">
        <v>109</v>
      </c>
      <c r="D942" s="37" t="s">
        <v>493</v>
      </c>
      <c r="E942" s="0" t="n">
        <v>1</v>
      </c>
      <c r="F942" s="38" t="s">
        <v>71</v>
      </c>
      <c r="G942" s="37" t="s">
        <v>678</v>
      </c>
      <c r="H942" s="0" t="n">
        <v>473198</v>
      </c>
      <c r="I942" s="0" t="n">
        <v>173712</v>
      </c>
      <c r="J942" s="0" t="n">
        <v>24706</v>
      </c>
    </row>
    <row r="943" customFormat="false" ht="15" hidden="false" customHeight="false" outlineLevel="0" collapsed="false">
      <c r="A943" s="0" t="n">
        <v>202406</v>
      </c>
      <c r="B943" s="0" t="n">
        <v>202406</v>
      </c>
      <c r="C943" s="37" t="s">
        <v>109</v>
      </c>
      <c r="D943" s="37" t="s">
        <v>320</v>
      </c>
      <c r="E943" s="0" t="n">
        <v>1</v>
      </c>
      <c r="F943" s="38" t="s">
        <v>71</v>
      </c>
      <c r="G943" s="37" t="s">
        <v>679</v>
      </c>
      <c r="H943" s="0" t="n">
        <v>1245590</v>
      </c>
      <c r="I943" s="0" t="n">
        <v>486538</v>
      </c>
      <c r="J943" s="0" t="n">
        <v>-219</v>
      </c>
    </row>
    <row r="944" customFormat="false" ht="15" hidden="false" customHeight="false" outlineLevel="0" collapsed="false">
      <c r="A944" s="0" t="n">
        <v>202406</v>
      </c>
      <c r="B944" s="0" t="n">
        <v>202406</v>
      </c>
      <c r="C944" s="37" t="s">
        <v>178</v>
      </c>
      <c r="D944" s="37" t="s">
        <v>380</v>
      </c>
      <c r="E944" s="0" t="n">
        <v>1</v>
      </c>
      <c r="F944" s="38" t="s">
        <v>71</v>
      </c>
      <c r="G944" s="37" t="s">
        <v>680</v>
      </c>
      <c r="H944" s="0" t="n">
        <v>536597</v>
      </c>
      <c r="I944" s="0" t="n">
        <v>200044</v>
      </c>
      <c r="J944" s="0" t="n">
        <v>-3708</v>
      </c>
    </row>
    <row r="945" customFormat="false" ht="15" hidden="false" customHeight="false" outlineLevel="0" collapsed="false">
      <c r="A945" s="0" t="n">
        <v>202406</v>
      </c>
      <c r="B945" s="0" t="n">
        <v>202406</v>
      </c>
      <c r="C945" s="37" t="s">
        <v>101</v>
      </c>
      <c r="D945" s="37" t="s">
        <v>571</v>
      </c>
      <c r="E945" s="0" t="n">
        <v>1</v>
      </c>
      <c r="F945" s="38" t="s">
        <v>71</v>
      </c>
      <c r="G945" s="37" t="s">
        <v>681</v>
      </c>
      <c r="H945" s="0" t="n">
        <v>278967</v>
      </c>
      <c r="I945" s="0" t="n">
        <v>64193</v>
      </c>
      <c r="J945" s="0" t="n">
        <v>12764</v>
      </c>
    </row>
    <row r="946" customFormat="false" ht="15" hidden="false" customHeight="false" outlineLevel="0" collapsed="false">
      <c r="A946" s="0" t="n">
        <v>202406</v>
      </c>
      <c r="B946" s="0" t="n">
        <v>202406</v>
      </c>
      <c r="C946" s="37" t="s">
        <v>115</v>
      </c>
      <c r="D946" s="37" t="s">
        <v>396</v>
      </c>
      <c r="E946" s="0" t="n">
        <v>1</v>
      </c>
      <c r="F946" s="38" t="s">
        <v>71</v>
      </c>
      <c r="G946" s="37" t="s">
        <v>682</v>
      </c>
      <c r="H946" s="0" t="n">
        <v>3386082</v>
      </c>
      <c r="I946" s="0" t="n">
        <v>1119947</v>
      </c>
      <c r="J946" s="0" t="n">
        <v>129311</v>
      </c>
    </row>
    <row r="947" customFormat="false" ht="15" hidden="false" customHeight="false" outlineLevel="0" collapsed="false">
      <c r="A947" s="0" t="n">
        <v>202406</v>
      </c>
      <c r="B947" s="0" t="n">
        <v>202406</v>
      </c>
      <c r="C947" s="37" t="s">
        <v>178</v>
      </c>
      <c r="D947" s="37" t="s">
        <v>247</v>
      </c>
      <c r="E947" s="0" t="n">
        <v>1</v>
      </c>
      <c r="F947" s="38" t="s">
        <v>71</v>
      </c>
      <c r="G947" s="37" t="s">
        <v>683</v>
      </c>
      <c r="H947" s="0" t="n">
        <v>391692</v>
      </c>
      <c r="I947" s="0" t="n">
        <v>147732</v>
      </c>
      <c r="J947" s="0" t="n">
        <v>8348</v>
      </c>
    </row>
    <row r="948" customFormat="false" ht="15" hidden="false" customHeight="false" outlineLevel="0" collapsed="false">
      <c r="A948" s="0" t="n">
        <v>202406</v>
      </c>
      <c r="B948" s="0" t="n">
        <v>202406</v>
      </c>
      <c r="C948" s="37" t="s">
        <v>178</v>
      </c>
      <c r="D948" s="37" t="s">
        <v>684</v>
      </c>
      <c r="E948" s="0" t="n">
        <v>1</v>
      </c>
      <c r="F948" s="38" t="s">
        <v>71</v>
      </c>
      <c r="G948" s="37" t="s">
        <v>685</v>
      </c>
      <c r="H948" s="0" t="n">
        <v>6837129</v>
      </c>
      <c r="I948" s="0" t="n">
        <v>4065736</v>
      </c>
      <c r="J948" s="0" t="n">
        <v>586049</v>
      </c>
    </row>
    <row r="949" customFormat="false" ht="15" hidden="false" customHeight="false" outlineLevel="0" collapsed="false">
      <c r="A949" s="0" t="n">
        <v>202406</v>
      </c>
      <c r="B949" s="0" t="n">
        <v>202406</v>
      </c>
      <c r="C949" s="37" t="s">
        <v>95</v>
      </c>
      <c r="D949" s="37" t="s">
        <v>513</v>
      </c>
      <c r="E949" s="0" t="n">
        <v>1</v>
      </c>
      <c r="F949" s="38" t="s">
        <v>71</v>
      </c>
      <c r="G949" s="37" t="s">
        <v>686</v>
      </c>
      <c r="H949" s="0" t="n">
        <v>625469</v>
      </c>
      <c r="I949" s="0" t="n">
        <v>219502</v>
      </c>
      <c r="J949" s="0" t="n">
        <v>17756</v>
      </c>
    </row>
    <row r="950" customFormat="false" ht="15" hidden="false" customHeight="false" outlineLevel="0" collapsed="false">
      <c r="A950" s="0" t="n">
        <v>202406</v>
      </c>
      <c r="B950" s="0" t="n">
        <v>202406</v>
      </c>
      <c r="C950" s="37" t="s">
        <v>109</v>
      </c>
      <c r="D950" s="37" t="s">
        <v>531</v>
      </c>
      <c r="E950" s="0" t="n">
        <v>1</v>
      </c>
      <c r="F950" s="38" t="s">
        <v>71</v>
      </c>
      <c r="G950" s="37" t="s">
        <v>687</v>
      </c>
      <c r="H950" s="0" t="n">
        <v>4987046</v>
      </c>
      <c r="I950" s="0" t="n">
        <v>1057207</v>
      </c>
      <c r="J950" s="0" t="n">
        <v>125069</v>
      </c>
    </row>
    <row r="951" customFormat="false" ht="15" hidden="false" customHeight="false" outlineLevel="0" collapsed="false">
      <c r="A951" s="0" t="n">
        <v>202406</v>
      </c>
      <c r="B951" s="0" t="n">
        <v>202406</v>
      </c>
      <c r="C951" s="37" t="s">
        <v>115</v>
      </c>
      <c r="D951" s="37" t="s">
        <v>385</v>
      </c>
      <c r="E951" s="0" t="n">
        <v>1</v>
      </c>
      <c r="F951" s="38" t="s">
        <v>71</v>
      </c>
      <c r="G951" s="37" t="s">
        <v>688</v>
      </c>
      <c r="H951" s="0" t="n">
        <v>951488</v>
      </c>
      <c r="I951" s="0" t="n">
        <v>118528</v>
      </c>
      <c r="J951" s="0" t="n">
        <v>-200</v>
      </c>
    </row>
    <row r="952" customFormat="false" ht="15" hidden="false" customHeight="false" outlineLevel="0" collapsed="false">
      <c r="A952" s="0" t="n">
        <v>202406</v>
      </c>
      <c r="B952" s="0" t="n">
        <v>202406</v>
      </c>
      <c r="C952" s="37" t="s">
        <v>95</v>
      </c>
      <c r="D952" s="37" t="s">
        <v>328</v>
      </c>
      <c r="E952" s="0" t="n">
        <v>1</v>
      </c>
      <c r="F952" s="38" t="s">
        <v>71</v>
      </c>
      <c r="G952" s="37" t="s">
        <v>689</v>
      </c>
      <c r="H952" s="0" t="n">
        <v>1851701</v>
      </c>
      <c r="I952" s="0" t="n">
        <v>1104896</v>
      </c>
      <c r="J952" s="0" t="n">
        <v>317149</v>
      </c>
    </row>
    <row r="953" customFormat="false" ht="15" hidden="false" customHeight="false" outlineLevel="0" collapsed="false">
      <c r="A953" s="0" t="n">
        <v>202406</v>
      </c>
      <c r="B953" s="0" t="n">
        <v>202406</v>
      </c>
      <c r="C953" s="37" t="s">
        <v>178</v>
      </c>
      <c r="D953" s="37" t="s">
        <v>372</v>
      </c>
      <c r="E953" s="0" t="n">
        <v>1</v>
      </c>
      <c r="F953" s="38" t="s">
        <v>71</v>
      </c>
      <c r="G953" s="37" t="s">
        <v>690</v>
      </c>
      <c r="H953" s="0" t="n">
        <v>245658</v>
      </c>
      <c r="I953" s="0" t="n">
        <v>65112</v>
      </c>
      <c r="J953" s="0" t="n">
        <v>1435</v>
      </c>
    </row>
    <row r="954" customFormat="false" ht="15" hidden="false" customHeight="false" outlineLevel="0" collapsed="false">
      <c r="A954" s="0" t="n">
        <v>202406</v>
      </c>
      <c r="B954" s="0" t="n">
        <v>202406</v>
      </c>
      <c r="C954" s="37" t="s">
        <v>197</v>
      </c>
      <c r="D954" s="37" t="s">
        <v>502</v>
      </c>
      <c r="E954" s="0" t="n">
        <v>1</v>
      </c>
      <c r="F954" s="38" t="s">
        <v>71</v>
      </c>
      <c r="G954" s="37" t="s">
        <v>691</v>
      </c>
      <c r="H954" s="0" t="n">
        <v>167591</v>
      </c>
      <c r="I954" s="0" t="n">
        <v>42325</v>
      </c>
      <c r="J954" s="0" t="n">
        <v>9972</v>
      </c>
    </row>
    <row r="955" customFormat="false" ht="15" hidden="false" customHeight="false" outlineLevel="0" collapsed="false">
      <c r="A955" s="0" t="n">
        <v>202406</v>
      </c>
      <c r="B955" s="0" t="n">
        <v>202406</v>
      </c>
      <c r="C955" s="37" t="s">
        <v>124</v>
      </c>
      <c r="D955" s="37" t="s">
        <v>393</v>
      </c>
      <c r="E955" s="0" t="n">
        <v>1</v>
      </c>
      <c r="F955" s="38" t="s">
        <v>71</v>
      </c>
      <c r="G955" s="37" t="s">
        <v>692</v>
      </c>
      <c r="H955" s="0" t="n">
        <v>924856</v>
      </c>
      <c r="I955" s="0" t="n">
        <v>548369</v>
      </c>
      <c r="J955" s="0" t="n">
        <v>33513</v>
      </c>
    </row>
    <row r="956" customFormat="false" ht="15" hidden="false" customHeight="false" outlineLevel="0" collapsed="false">
      <c r="A956" s="0" t="n">
        <v>202406</v>
      </c>
      <c r="B956" s="0" t="n">
        <v>202406</v>
      </c>
      <c r="C956" s="37" t="s">
        <v>178</v>
      </c>
      <c r="D956" s="37" t="s">
        <v>693</v>
      </c>
      <c r="E956" s="0" t="n">
        <v>1</v>
      </c>
      <c r="F956" s="38" t="s">
        <v>71</v>
      </c>
      <c r="G956" s="37" t="s">
        <v>694</v>
      </c>
      <c r="H956" s="0" t="n">
        <v>1413654</v>
      </c>
      <c r="I956" s="0" t="n">
        <v>482264</v>
      </c>
      <c r="J956" s="0" t="n">
        <v>77504</v>
      </c>
    </row>
    <row r="957" customFormat="false" ht="15" hidden="false" customHeight="false" outlineLevel="0" collapsed="false">
      <c r="A957" s="0" t="n">
        <v>202406</v>
      </c>
      <c r="B957" s="0" t="n">
        <v>202406</v>
      </c>
      <c r="C957" s="37" t="s">
        <v>95</v>
      </c>
      <c r="D957" s="37" t="s">
        <v>519</v>
      </c>
      <c r="E957" s="0" t="n">
        <v>1</v>
      </c>
      <c r="F957" s="38" t="s">
        <v>71</v>
      </c>
      <c r="G957" s="37" t="s">
        <v>695</v>
      </c>
      <c r="H957" s="0" t="n">
        <v>420540</v>
      </c>
      <c r="I957" s="0" t="n">
        <v>146957</v>
      </c>
      <c r="J957" s="0" t="n">
        <v>22547</v>
      </c>
    </row>
    <row r="958" customFormat="false" ht="15" hidden="false" customHeight="false" outlineLevel="0" collapsed="false">
      <c r="A958" s="0" t="n">
        <v>202406</v>
      </c>
      <c r="B958" s="0" t="n">
        <v>202406</v>
      </c>
      <c r="C958" s="37" t="s">
        <v>152</v>
      </c>
      <c r="D958" s="37" t="s">
        <v>341</v>
      </c>
      <c r="E958" s="0" t="n">
        <v>1</v>
      </c>
      <c r="F958" s="38" t="s">
        <v>71</v>
      </c>
      <c r="G958" s="37" t="s">
        <v>696</v>
      </c>
      <c r="H958" s="0" t="n">
        <v>129174</v>
      </c>
      <c r="I958" s="0" t="n">
        <v>107667</v>
      </c>
      <c r="J958" s="0" t="n">
        <v>20961</v>
      </c>
    </row>
    <row r="959" customFormat="false" ht="15" hidden="false" customHeight="false" outlineLevel="0" collapsed="false">
      <c r="A959" s="0" t="n">
        <v>202406</v>
      </c>
      <c r="B959" s="0" t="n">
        <v>202406</v>
      </c>
      <c r="C959" s="37" t="s">
        <v>149</v>
      </c>
      <c r="D959" s="37" t="s">
        <v>245</v>
      </c>
      <c r="E959" s="0" t="n">
        <v>1</v>
      </c>
      <c r="F959" s="38" t="s">
        <v>71</v>
      </c>
      <c r="G959" s="37" t="s">
        <v>697</v>
      </c>
      <c r="H959" s="0" t="n">
        <v>94487</v>
      </c>
      <c r="I959" s="0" t="n">
        <v>33144</v>
      </c>
      <c r="J959" s="0" t="n">
        <v>-135</v>
      </c>
    </row>
    <row r="960" customFormat="false" ht="15" hidden="false" customHeight="false" outlineLevel="0" collapsed="false">
      <c r="A960" s="0" t="n">
        <v>202406</v>
      </c>
      <c r="B960" s="0" t="n">
        <v>202406</v>
      </c>
      <c r="C960" s="37" t="s">
        <v>184</v>
      </c>
      <c r="D960" s="37" t="s">
        <v>306</v>
      </c>
      <c r="E960" s="0" t="n">
        <v>1</v>
      </c>
      <c r="F960" s="38" t="s">
        <v>71</v>
      </c>
      <c r="G960" s="37" t="s">
        <v>698</v>
      </c>
      <c r="H960" s="0" t="n">
        <v>111280</v>
      </c>
      <c r="I960" s="0" t="n">
        <v>45621</v>
      </c>
      <c r="J960" s="0" t="n">
        <v>8557</v>
      </c>
    </row>
    <row r="961" customFormat="false" ht="15" hidden="false" customHeight="false" outlineLevel="0" collapsed="false">
      <c r="A961" s="0" t="n">
        <v>202406</v>
      </c>
      <c r="B961" s="0" t="n">
        <v>202406</v>
      </c>
      <c r="C961" s="37" t="s">
        <v>124</v>
      </c>
      <c r="D961" s="37" t="s">
        <v>311</v>
      </c>
      <c r="E961" s="0" t="n">
        <v>1</v>
      </c>
      <c r="F961" s="38" t="s">
        <v>71</v>
      </c>
      <c r="G961" s="37" t="s">
        <v>699</v>
      </c>
      <c r="H961" s="0" t="n">
        <v>76619</v>
      </c>
      <c r="I961" s="0" t="n">
        <v>28493</v>
      </c>
      <c r="J961" s="0" t="n">
        <v>7540</v>
      </c>
    </row>
    <row r="962" customFormat="false" ht="15" hidden="false" customHeight="false" outlineLevel="0" collapsed="false">
      <c r="A962" s="0" t="n">
        <v>202406</v>
      </c>
      <c r="B962" s="0" t="n">
        <v>202406</v>
      </c>
      <c r="C962" s="37" t="s">
        <v>109</v>
      </c>
      <c r="D962" s="37" t="s">
        <v>700</v>
      </c>
      <c r="E962" s="0" t="n">
        <v>1</v>
      </c>
      <c r="F962" s="38" t="s">
        <v>71</v>
      </c>
      <c r="G962" s="37" t="s">
        <v>701</v>
      </c>
      <c r="H962" s="0" t="n">
        <v>562405</v>
      </c>
      <c r="I962" s="0" t="n">
        <v>175991</v>
      </c>
      <c r="J962" s="0" t="n">
        <v>9527</v>
      </c>
    </row>
    <row r="963" customFormat="false" ht="15" hidden="false" customHeight="false" outlineLevel="0" collapsed="false">
      <c r="A963" s="0" t="n">
        <v>202406</v>
      </c>
      <c r="B963" s="0" t="n">
        <v>202406</v>
      </c>
      <c r="C963" s="37" t="s">
        <v>178</v>
      </c>
      <c r="D963" s="37" t="s">
        <v>702</v>
      </c>
      <c r="E963" s="0" t="n">
        <v>1</v>
      </c>
      <c r="F963" s="38" t="s">
        <v>71</v>
      </c>
      <c r="G963" s="37" t="s">
        <v>703</v>
      </c>
      <c r="H963" s="0" t="n">
        <v>2280925</v>
      </c>
      <c r="I963" s="0" t="n">
        <v>599822</v>
      </c>
      <c r="J963" s="0" t="n">
        <v>50068</v>
      </c>
    </row>
    <row r="964" customFormat="false" ht="15" hidden="false" customHeight="false" outlineLevel="0" collapsed="false">
      <c r="A964" s="0" t="n">
        <v>202406</v>
      </c>
      <c r="B964" s="0" t="n">
        <v>202406</v>
      </c>
      <c r="C964" s="37" t="s">
        <v>115</v>
      </c>
      <c r="D964" s="37" t="s">
        <v>569</v>
      </c>
      <c r="E964" s="0" t="n">
        <v>1</v>
      </c>
      <c r="F964" s="38" t="s">
        <v>71</v>
      </c>
      <c r="G964" s="37" t="s">
        <v>704</v>
      </c>
      <c r="H964" s="0" t="n">
        <v>482251</v>
      </c>
      <c r="I964" s="0" t="n">
        <v>161767</v>
      </c>
      <c r="J964" s="0" t="n">
        <v>4474</v>
      </c>
    </row>
    <row r="965" customFormat="false" ht="15" hidden="false" customHeight="false" outlineLevel="0" collapsed="false">
      <c r="A965" s="0" t="n">
        <v>202406</v>
      </c>
      <c r="B965" s="0" t="n">
        <v>202406</v>
      </c>
      <c r="C965" s="37" t="s">
        <v>136</v>
      </c>
      <c r="D965" s="37" t="s">
        <v>210</v>
      </c>
      <c r="E965" s="0" t="n">
        <v>1</v>
      </c>
      <c r="F965" s="38" t="s">
        <v>71</v>
      </c>
      <c r="G965" s="37" t="s">
        <v>705</v>
      </c>
      <c r="H965" s="0" t="n">
        <v>27231</v>
      </c>
      <c r="I965" s="0" t="n">
        <v>6257</v>
      </c>
      <c r="J965" s="0" t="n">
        <v>284</v>
      </c>
    </row>
    <row r="966" customFormat="false" ht="15" hidden="false" customHeight="false" outlineLevel="0" collapsed="false">
      <c r="A966" s="0" t="n">
        <v>202406</v>
      </c>
      <c r="B966" s="0" t="n">
        <v>202406</v>
      </c>
      <c r="C966" s="37" t="s">
        <v>158</v>
      </c>
      <c r="D966" s="37" t="s">
        <v>706</v>
      </c>
      <c r="E966" s="0" t="n">
        <v>1</v>
      </c>
      <c r="F966" s="38" t="s">
        <v>71</v>
      </c>
      <c r="G966" s="37" t="s">
        <v>707</v>
      </c>
      <c r="H966" s="0" t="n">
        <v>438483</v>
      </c>
      <c r="I966" s="0" t="n">
        <v>147329</v>
      </c>
      <c r="J966" s="0" t="n">
        <v>37001</v>
      </c>
    </row>
    <row r="967" customFormat="false" ht="15" hidden="false" customHeight="false" outlineLevel="0" collapsed="false">
      <c r="A967" s="0" t="n">
        <v>202406</v>
      </c>
      <c r="B967" s="0" t="n">
        <v>202406</v>
      </c>
      <c r="C967" s="37" t="s">
        <v>109</v>
      </c>
      <c r="D967" s="37" t="s">
        <v>251</v>
      </c>
      <c r="E967" s="0" t="n">
        <v>1</v>
      </c>
      <c r="F967" s="38" t="s">
        <v>71</v>
      </c>
      <c r="G967" s="37" t="s">
        <v>708</v>
      </c>
      <c r="H967" s="0" t="n">
        <v>414780</v>
      </c>
      <c r="I967" s="0" t="n">
        <v>171915</v>
      </c>
      <c r="J967" s="0" t="n">
        <v>-3511</v>
      </c>
    </row>
    <row r="968" customFormat="false" ht="15" hidden="false" customHeight="false" outlineLevel="0" collapsed="false">
      <c r="A968" s="0" t="n">
        <v>202406</v>
      </c>
      <c r="B968" s="0" t="n">
        <v>202406</v>
      </c>
      <c r="C968" s="37" t="s">
        <v>101</v>
      </c>
      <c r="D968" s="37" t="s">
        <v>273</v>
      </c>
      <c r="E968" s="0" t="n">
        <v>1</v>
      </c>
      <c r="F968" s="38" t="s">
        <v>71</v>
      </c>
      <c r="G968" s="37" t="s">
        <v>709</v>
      </c>
      <c r="H968" s="0" t="n">
        <v>6266180</v>
      </c>
      <c r="I968" s="0" t="n">
        <v>1087663</v>
      </c>
      <c r="J968" s="0" t="n">
        <v>-15458</v>
      </c>
    </row>
    <row r="969" customFormat="false" ht="15" hidden="false" customHeight="false" outlineLevel="0" collapsed="false">
      <c r="A969" s="0" t="n">
        <v>202406</v>
      </c>
      <c r="B969" s="0" t="n">
        <v>202406</v>
      </c>
      <c r="C969" s="37" t="s">
        <v>115</v>
      </c>
      <c r="D969" s="37" t="s">
        <v>700</v>
      </c>
      <c r="E969" s="0" t="n">
        <v>1</v>
      </c>
      <c r="F969" s="38" t="s">
        <v>71</v>
      </c>
      <c r="G969" s="37" t="s">
        <v>710</v>
      </c>
      <c r="H969" s="0" t="n">
        <v>126656</v>
      </c>
      <c r="I969" s="0" t="n">
        <v>15336</v>
      </c>
      <c r="J969" s="0" t="n">
        <v>3697</v>
      </c>
    </row>
    <row r="970" customFormat="false" ht="15" hidden="false" customHeight="false" outlineLevel="0" collapsed="false">
      <c r="A970" s="0" t="n">
        <v>202406</v>
      </c>
      <c r="B970" s="0" t="n">
        <v>202406</v>
      </c>
      <c r="C970" s="37" t="s">
        <v>106</v>
      </c>
      <c r="D970" s="37" t="s">
        <v>181</v>
      </c>
      <c r="E970" s="0" t="n">
        <v>1</v>
      </c>
      <c r="F970" s="38" t="s">
        <v>71</v>
      </c>
      <c r="G970" s="37" t="s">
        <v>711</v>
      </c>
      <c r="H970" s="0" t="n">
        <v>269359</v>
      </c>
      <c r="I970" s="0" t="n">
        <v>71818</v>
      </c>
      <c r="J970" s="0" t="n">
        <v>10231</v>
      </c>
    </row>
    <row r="971" customFormat="false" ht="15" hidden="false" customHeight="false" outlineLevel="0" collapsed="false">
      <c r="A971" s="0" t="n">
        <v>202406</v>
      </c>
      <c r="B971" s="0" t="n">
        <v>202406</v>
      </c>
      <c r="C971" s="37" t="s">
        <v>101</v>
      </c>
      <c r="D971" s="37" t="s">
        <v>369</v>
      </c>
      <c r="E971" s="0" t="n">
        <v>1</v>
      </c>
      <c r="F971" s="38" t="s">
        <v>71</v>
      </c>
      <c r="G971" s="37" t="s">
        <v>712</v>
      </c>
      <c r="H971" s="0" t="n">
        <v>4439029</v>
      </c>
      <c r="I971" s="0" t="n">
        <v>1749510</v>
      </c>
      <c r="J971" s="0" t="n">
        <v>510922</v>
      </c>
    </row>
    <row r="972" customFormat="false" ht="15" hidden="false" customHeight="false" outlineLevel="0" collapsed="false">
      <c r="A972" s="0" t="n">
        <v>202406</v>
      </c>
      <c r="B972" s="0" t="n">
        <v>202406</v>
      </c>
      <c r="C972" s="37" t="s">
        <v>184</v>
      </c>
      <c r="D972" s="37" t="s">
        <v>249</v>
      </c>
      <c r="E972" s="0" t="n">
        <v>1</v>
      </c>
      <c r="F972" s="38" t="s">
        <v>71</v>
      </c>
      <c r="G972" s="37" t="s">
        <v>713</v>
      </c>
      <c r="H972" s="0" t="n">
        <v>799903</v>
      </c>
      <c r="I972" s="0" t="n">
        <v>637093</v>
      </c>
      <c r="J972" s="0" t="n">
        <v>22270</v>
      </c>
    </row>
    <row r="973" customFormat="false" ht="15" hidden="false" customHeight="false" outlineLevel="0" collapsed="false">
      <c r="A973" s="0" t="n">
        <v>202406</v>
      </c>
      <c r="B973" s="0" t="n">
        <v>202406</v>
      </c>
      <c r="C973" s="37" t="s">
        <v>109</v>
      </c>
      <c r="D973" s="37" t="s">
        <v>714</v>
      </c>
      <c r="E973" s="0" t="n">
        <v>1</v>
      </c>
      <c r="F973" s="38" t="s">
        <v>71</v>
      </c>
      <c r="G973" s="37" t="s">
        <v>715</v>
      </c>
      <c r="H973" s="0" t="n">
        <v>1219202</v>
      </c>
      <c r="I973" s="0" t="n">
        <v>404588</v>
      </c>
      <c r="J973" s="0" t="n">
        <v>37476</v>
      </c>
    </row>
    <row r="974" customFormat="false" ht="15" hidden="false" customHeight="false" outlineLevel="0" collapsed="false">
      <c r="A974" s="0" t="n">
        <v>202406</v>
      </c>
      <c r="B974" s="0" t="n">
        <v>202406</v>
      </c>
      <c r="C974" s="37" t="s">
        <v>106</v>
      </c>
      <c r="D974" s="37" t="s">
        <v>249</v>
      </c>
      <c r="E974" s="0" t="n">
        <v>1</v>
      </c>
      <c r="F974" s="38" t="s">
        <v>71</v>
      </c>
      <c r="G974" s="37" t="s">
        <v>716</v>
      </c>
      <c r="H974" s="0" t="n">
        <v>649370</v>
      </c>
      <c r="I974" s="0" t="n">
        <v>133278</v>
      </c>
      <c r="J974" s="0" t="n">
        <v>1857</v>
      </c>
    </row>
    <row r="975" customFormat="false" ht="15" hidden="false" customHeight="false" outlineLevel="0" collapsed="false">
      <c r="A975" s="0" t="n">
        <v>202406</v>
      </c>
      <c r="B975" s="0" t="n">
        <v>202406</v>
      </c>
      <c r="C975" s="37" t="s">
        <v>197</v>
      </c>
      <c r="D975" s="37" t="s">
        <v>511</v>
      </c>
      <c r="E975" s="0" t="n">
        <v>1</v>
      </c>
      <c r="F975" s="38" t="s">
        <v>71</v>
      </c>
      <c r="G975" s="37" t="s">
        <v>717</v>
      </c>
      <c r="H975" s="0" t="n">
        <v>851135</v>
      </c>
      <c r="I975" s="0" t="n">
        <v>138031</v>
      </c>
      <c r="J975" s="0" t="n">
        <v>13021</v>
      </c>
    </row>
    <row r="976" customFormat="false" ht="15" hidden="false" customHeight="false" outlineLevel="0" collapsed="false">
      <c r="A976" s="0" t="n">
        <v>202406</v>
      </c>
      <c r="B976" s="0" t="n">
        <v>202406</v>
      </c>
      <c r="C976" s="37" t="s">
        <v>149</v>
      </c>
      <c r="D976" s="37" t="s">
        <v>150</v>
      </c>
      <c r="E976" s="0" t="n">
        <v>1</v>
      </c>
      <c r="F976" s="38" t="s">
        <v>71</v>
      </c>
      <c r="G976" s="37" t="s">
        <v>718</v>
      </c>
      <c r="H976" s="0" t="n">
        <v>1194084</v>
      </c>
      <c r="I976" s="0" t="n">
        <v>541365</v>
      </c>
      <c r="J976" s="0" t="n">
        <v>-52734</v>
      </c>
    </row>
    <row r="977" customFormat="false" ht="15" hidden="false" customHeight="false" outlineLevel="0" collapsed="false">
      <c r="A977" s="0" t="n">
        <v>202406</v>
      </c>
      <c r="B977" s="0" t="n">
        <v>202406</v>
      </c>
      <c r="C977" s="37" t="s">
        <v>98</v>
      </c>
      <c r="D977" s="37" t="s">
        <v>719</v>
      </c>
      <c r="E977" s="0" t="n">
        <v>1</v>
      </c>
      <c r="F977" s="38" t="s">
        <v>71</v>
      </c>
      <c r="G977" s="37" t="s">
        <v>720</v>
      </c>
      <c r="H977" s="0" t="n">
        <v>182640</v>
      </c>
      <c r="I977" s="0" t="n">
        <v>129133</v>
      </c>
      <c r="J977" s="0" t="n">
        <v>19176</v>
      </c>
    </row>
    <row r="978" customFormat="false" ht="15" hidden="false" customHeight="false" outlineLevel="0" collapsed="false">
      <c r="A978" s="0" t="n">
        <v>202406</v>
      </c>
      <c r="B978" s="0" t="n">
        <v>202406</v>
      </c>
      <c r="C978" s="37" t="s">
        <v>149</v>
      </c>
      <c r="D978" s="37" t="s">
        <v>292</v>
      </c>
      <c r="E978" s="0" t="n">
        <v>1</v>
      </c>
      <c r="F978" s="38" t="s">
        <v>71</v>
      </c>
      <c r="G978" s="37" t="s">
        <v>721</v>
      </c>
      <c r="H978" s="0" t="n">
        <v>1783789</v>
      </c>
      <c r="I978" s="0" t="n">
        <v>416692</v>
      </c>
      <c r="J978" s="0" t="n">
        <v>46814</v>
      </c>
    </row>
    <row r="979" customFormat="false" ht="15" hidden="false" customHeight="false" outlineLevel="0" collapsed="false">
      <c r="A979" s="0" t="n">
        <v>202406</v>
      </c>
      <c r="B979" s="0" t="n">
        <v>202406</v>
      </c>
      <c r="C979" s="37" t="s">
        <v>178</v>
      </c>
      <c r="D979" s="37" t="s">
        <v>167</v>
      </c>
      <c r="E979" s="0" t="n">
        <v>1</v>
      </c>
      <c r="F979" s="38" t="s">
        <v>71</v>
      </c>
      <c r="G979" s="37" t="s">
        <v>722</v>
      </c>
      <c r="H979" s="0" t="n">
        <v>135877</v>
      </c>
      <c r="I979" s="0" t="n">
        <v>65358</v>
      </c>
      <c r="J979" s="0" t="n">
        <v>4852</v>
      </c>
    </row>
    <row r="980" customFormat="false" ht="15" hidden="false" customHeight="false" outlineLevel="0" collapsed="false">
      <c r="A980" s="0" t="n">
        <v>202406</v>
      </c>
      <c r="B980" s="0" t="n">
        <v>202406</v>
      </c>
      <c r="C980" s="37" t="s">
        <v>106</v>
      </c>
      <c r="D980" s="37" t="s">
        <v>723</v>
      </c>
      <c r="E980" s="0" t="n">
        <v>1</v>
      </c>
      <c r="F980" s="38" t="s">
        <v>71</v>
      </c>
      <c r="G980" s="37" t="s">
        <v>724</v>
      </c>
      <c r="H980" s="0" t="n">
        <v>862491</v>
      </c>
      <c r="I980" s="0" t="n">
        <v>185586</v>
      </c>
      <c r="J980" s="0" t="n">
        <v>7602</v>
      </c>
    </row>
    <row r="981" customFormat="false" ht="15" hidden="false" customHeight="false" outlineLevel="0" collapsed="false">
      <c r="A981" s="0" t="n">
        <v>202406</v>
      </c>
      <c r="B981" s="0" t="n">
        <v>202406</v>
      </c>
      <c r="C981" s="37" t="s">
        <v>158</v>
      </c>
      <c r="D981" s="37" t="s">
        <v>618</v>
      </c>
      <c r="E981" s="0" t="n">
        <v>1</v>
      </c>
      <c r="F981" s="38" t="s">
        <v>71</v>
      </c>
      <c r="G981" s="37" t="s">
        <v>725</v>
      </c>
      <c r="H981" s="0" t="n">
        <v>586172</v>
      </c>
      <c r="I981" s="0" t="n">
        <v>189452</v>
      </c>
      <c r="J981" s="0" t="n">
        <v>-1795</v>
      </c>
    </row>
    <row r="982" customFormat="false" ht="15" hidden="false" customHeight="false" outlineLevel="0" collapsed="false">
      <c r="A982" s="0" t="n">
        <v>202406</v>
      </c>
      <c r="B982" s="0" t="n">
        <v>202406</v>
      </c>
      <c r="C982" s="37" t="s">
        <v>178</v>
      </c>
      <c r="D982" s="37" t="s">
        <v>391</v>
      </c>
      <c r="E982" s="0" t="n">
        <v>1</v>
      </c>
      <c r="F982" s="38" t="s">
        <v>71</v>
      </c>
      <c r="G982" s="37" t="s">
        <v>726</v>
      </c>
      <c r="H982" s="0" t="n">
        <v>271789</v>
      </c>
      <c r="I982" s="0" t="n">
        <v>56676</v>
      </c>
      <c r="J982" s="0" t="n">
        <v>8658</v>
      </c>
    </row>
    <row r="983" customFormat="false" ht="15" hidden="false" customHeight="false" outlineLevel="0" collapsed="false">
      <c r="A983" s="0" t="n">
        <v>202406</v>
      </c>
      <c r="B983" s="0" t="n">
        <v>202406</v>
      </c>
      <c r="C983" s="37" t="s">
        <v>184</v>
      </c>
      <c r="D983" s="37" t="s">
        <v>200</v>
      </c>
      <c r="E983" s="0" t="n">
        <v>1</v>
      </c>
      <c r="F983" s="38" t="s">
        <v>71</v>
      </c>
      <c r="G983" s="37" t="s">
        <v>727</v>
      </c>
      <c r="H983" s="0" t="n">
        <v>757964</v>
      </c>
      <c r="I983" s="0" t="n">
        <v>151521</v>
      </c>
      <c r="J983" s="0" t="n">
        <v>-5623</v>
      </c>
    </row>
    <row r="984" customFormat="false" ht="15" hidden="false" customHeight="false" outlineLevel="0" collapsed="false">
      <c r="A984" s="0" t="n">
        <v>202406</v>
      </c>
      <c r="B984" s="0" t="n">
        <v>202406</v>
      </c>
      <c r="C984" s="37" t="s">
        <v>95</v>
      </c>
      <c r="D984" s="37" t="s">
        <v>684</v>
      </c>
      <c r="E984" s="0" t="n">
        <v>1</v>
      </c>
      <c r="F984" s="38" t="s">
        <v>71</v>
      </c>
      <c r="G984" s="37" t="s">
        <v>728</v>
      </c>
      <c r="H984" s="0" t="n">
        <v>260357</v>
      </c>
      <c r="I984" s="0" t="n">
        <v>60282</v>
      </c>
      <c r="J984" s="0" t="n">
        <v>7908</v>
      </c>
    </row>
    <row r="985" customFormat="false" ht="15" hidden="false" customHeight="false" outlineLevel="0" collapsed="false">
      <c r="A985" s="0" t="n">
        <v>202406</v>
      </c>
      <c r="B985" s="0" t="n">
        <v>202406</v>
      </c>
      <c r="C985" s="37" t="s">
        <v>178</v>
      </c>
      <c r="D985" s="37" t="s">
        <v>509</v>
      </c>
      <c r="E985" s="0" t="n">
        <v>1</v>
      </c>
      <c r="F985" s="38" t="s">
        <v>71</v>
      </c>
      <c r="G985" s="37" t="s">
        <v>729</v>
      </c>
      <c r="H985" s="0" t="n">
        <v>186228</v>
      </c>
      <c r="I985" s="0" t="n">
        <v>41592</v>
      </c>
      <c r="J985" s="0" t="n">
        <v>11955</v>
      </c>
    </row>
    <row r="986" customFormat="false" ht="15" hidden="false" customHeight="false" outlineLevel="0" collapsed="false">
      <c r="A986" s="0" t="n">
        <v>202406</v>
      </c>
      <c r="B986" s="0" t="n">
        <v>202406</v>
      </c>
      <c r="C986" s="37" t="s">
        <v>136</v>
      </c>
      <c r="D986" s="37" t="s">
        <v>700</v>
      </c>
      <c r="E986" s="0" t="n">
        <v>1</v>
      </c>
      <c r="F986" s="38" t="s">
        <v>71</v>
      </c>
      <c r="G986" s="37" t="s">
        <v>730</v>
      </c>
      <c r="H986" s="0" t="n">
        <v>316825</v>
      </c>
      <c r="I986" s="0" t="n">
        <v>121333</v>
      </c>
      <c r="J986" s="0" t="n">
        <v>27731</v>
      </c>
    </row>
    <row r="987" customFormat="false" ht="15" hidden="false" customHeight="false" outlineLevel="0" collapsed="false">
      <c r="A987" s="0" t="n">
        <v>202406</v>
      </c>
      <c r="B987" s="0" t="n">
        <v>202406</v>
      </c>
      <c r="C987" s="37" t="s">
        <v>184</v>
      </c>
      <c r="D987" s="37" t="s">
        <v>311</v>
      </c>
      <c r="E987" s="0" t="n">
        <v>1</v>
      </c>
      <c r="F987" s="38" t="s">
        <v>71</v>
      </c>
      <c r="G987" s="37" t="s">
        <v>731</v>
      </c>
      <c r="H987" s="0" t="n">
        <v>142970</v>
      </c>
      <c r="I987" s="0" t="n">
        <v>85183</v>
      </c>
      <c r="J987" s="0" t="n">
        <v>-6006</v>
      </c>
    </row>
    <row r="988" customFormat="false" ht="15" hidden="false" customHeight="false" outlineLevel="0" collapsed="false">
      <c r="A988" s="0" t="n">
        <v>202406</v>
      </c>
      <c r="B988" s="0" t="n">
        <v>202406</v>
      </c>
      <c r="C988" s="37" t="s">
        <v>101</v>
      </c>
      <c r="D988" s="37" t="s">
        <v>253</v>
      </c>
      <c r="E988" s="0" t="n">
        <v>1</v>
      </c>
      <c r="F988" s="38" t="s">
        <v>71</v>
      </c>
      <c r="G988" s="37" t="s">
        <v>732</v>
      </c>
      <c r="H988" s="0" t="n">
        <v>874829</v>
      </c>
      <c r="I988" s="0" t="n">
        <v>277217</v>
      </c>
      <c r="J988" s="0" t="n">
        <v>7298</v>
      </c>
    </row>
    <row r="989" customFormat="false" ht="15" hidden="false" customHeight="false" outlineLevel="0" collapsed="false">
      <c r="A989" s="0" t="n">
        <v>202406</v>
      </c>
      <c r="B989" s="0" t="n">
        <v>202406</v>
      </c>
      <c r="C989" s="37" t="s">
        <v>184</v>
      </c>
      <c r="D989" s="37" t="s">
        <v>603</v>
      </c>
      <c r="E989" s="0" t="n">
        <v>1</v>
      </c>
      <c r="F989" s="38" t="s">
        <v>71</v>
      </c>
      <c r="G989" s="37" t="s">
        <v>733</v>
      </c>
      <c r="H989" s="0" t="n">
        <v>144493</v>
      </c>
      <c r="I989" s="0" t="n">
        <v>167420</v>
      </c>
      <c r="J989" s="0" t="n">
        <v>20449</v>
      </c>
    </row>
    <row r="990" customFormat="false" ht="15" hidden="false" customHeight="false" outlineLevel="0" collapsed="false">
      <c r="A990" s="0" t="n">
        <v>202406</v>
      </c>
      <c r="B990" s="0" t="n">
        <v>202406</v>
      </c>
      <c r="C990" s="37" t="s">
        <v>109</v>
      </c>
      <c r="D990" s="37" t="s">
        <v>502</v>
      </c>
      <c r="E990" s="0" t="n">
        <v>1</v>
      </c>
      <c r="F990" s="38" t="s">
        <v>71</v>
      </c>
      <c r="G990" s="37" t="s">
        <v>734</v>
      </c>
      <c r="H990" s="0" t="n">
        <v>1133597</v>
      </c>
      <c r="I990" s="0" t="n">
        <v>274952</v>
      </c>
      <c r="J990" s="0" t="n">
        <v>20064</v>
      </c>
    </row>
    <row r="991" customFormat="false" ht="15" hidden="false" customHeight="false" outlineLevel="0" collapsed="false">
      <c r="A991" s="0" t="n">
        <v>202406</v>
      </c>
      <c r="B991" s="0" t="n">
        <v>202406</v>
      </c>
      <c r="C991" s="37" t="s">
        <v>158</v>
      </c>
      <c r="D991" s="37" t="s">
        <v>693</v>
      </c>
      <c r="E991" s="0" t="n">
        <v>1</v>
      </c>
      <c r="F991" s="38" t="s">
        <v>71</v>
      </c>
      <c r="G991" s="37" t="s">
        <v>735</v>
      </c>
      <c r="H991" s="0" t="n">
        <v>116110</v>
      </c>
      <c r="I991" s="0" t="n">
        <v>38056</v>
      </c>
      <c r="J991" s="0" t="n">
        <v>-2281</v>
      </c>
    </row>
    <row r="992" customFormat="false" ht="15" hidden="false" customHeight="false" outlineLevel="0" collapsed="false">
      <c r="A992" s="0" t="n">
        <v>202406</v>
      </c>
      <c r="B992" s="0" t="n">
        <v>202406</v>
      </c>
      <c r="C992" s="37" t="s">
        <v>95</v>
      </c>
      <c r="D992" s="37" t="s">
        <v>714</v>
      </c>
      <c r="E992" s="0" t="n">
        <v>1</v>
      </c>
      <c r="F992" s="38" t="s">
        <v>71</v>
      </c>
      <c r="G992" s="37" t="s">
        <v>736</v>
      </c>
      <c r="H992" s="0" t="n">
        <v>318119</v>
      </c>
      <c r="I992" s="0" t="n">
        <v>178477</v>
      </c>
      <c r="J992" s="0" t="n">
        <v>21155</v>
      </c>
    </row>
    <row r="993" customFormat="false" ht="15" hidden="false" customHeight="false" outlineLevel="0" collapsed="false">
      <c r="A993" s="0" t="n">
        <v>202406</v>
      </c>
      <c r="B993" s="0" t="n">
        <v>202406</v>
      </c>
      <c r="C993" s="37" t="s">
        <v>112</v>
      </c>
      <c r="D993" s="37" t="s">
        <v>243</v>
      </c>
      <c r="E993" s="0" t="n">
        <v>1</v>
      </c>
      <c r="F993" s="38" t="s">
        <v>71</v>
      </c>
      <c r="G993" s="37" t="s">
        <v>737</v>
      </c>
      <c r="H993" s="0" t="n">
        <v>305804</v>
      </c>
      <c r="I993" s="0" t="n">
        <v>109106</v>
      </c>
      <c r="J993" s="0" t="n">
        <v>8619</v>
      </c>
    </row>
    <row r="994" customFormat="false" ht="15" hidden="false" customHeight="false" outlineLevel="0" collapsed="false">
      <c r="A994" s="0" t="n">
        <v>202406</v>
      </c>
      <c r="B994" s="0" t="n">
        <v>202406</v>
      </c>
      <c r="C994" s="37" t="s">
        <v>98</v>
      </c>
      <c r="D994" s="37" t="s">
        <v>298</v>
      </c>
      <c r="E994" s="0" t="n">
        <v>1</v>
      </c>
      <c r="F994" s="38" t="s">
        <v>71</v>
      </c>
      <c r="G994" s="37" t="s">
        <v>738</v>
      </c>
      <c r="H994" s="0" t="n">
        <v>3330023</v>
      </c>
      <c r="I994" s="0" t="n">
        <v>1460840</v>
      </c>
      <c r="J994" s="0" t="n">
        <v>396520</v>
      </c>
    </row>
    <row r="995" customFormat="false" ht="15" hidden="false" customHeight="false" outlineLevel="0" collapsed="false">
      <c r="A995" s="0" t="n">
        <v>202406</v>
      </c>
      <c r="B995" s="0" t="n">
        <v>202406</v>
      </c>
      <c r="C995" s="37" t="s">
        <v>178</v>
      </c>
      <c r="D995" s="37" t="s">
        <v>253</v>
      </c>
      <c r="E995" s="0" t="n">
        <v>1</v>
      </c>
      <c r="F995" s="38" t="s">
        <v>71</v>
      </c>
      <c r="G995" s="37" t="s">
        <v>739</v>
      </c>
      <c r="H995" s="0" t="n">
        <v>1054345</v>
      </c>
      <c r="I995" s="0" t="n">
        <v>349773</v>
      </c>
      <c r="J995" s="0" t="n">
        <v>19125</v>
      </c>
    </row>
    <row r="996" customFormat="false" ht="15" hidden="false" customHeight="false" outlineLevel="0" collapsed="false">
      <c r="A996" s="0" t="n">
        <v>202406</v>
      </c>
      <c r="B996" s="0" t="n">
        <v>202406</v>
      </c>
      <c r="C996" s="37" t="s">
        <v>136</v>
      </c>
      <c r="D996" s="37" t="s">
        <v>159</v>
      </c>
      <c r="E996" s="0" t="n">
        <v>1</v>
      </c>
      <c r="F996" s="38" t="s">
        <v>71</v>
      </c>
      <c r="G996" s="37" t="s">
        <v>740</v>
      </c>
      <c r="H996" s="0" t="n">
        <v>428311</v>
      </c>
      <c r="I996" s="0" t="n">
        <v>184761</v>
      </c>
      <c r="J996" s="0" t="n">
        <v>36361</v>
      </c>
    </row>
    <row r="997" customFormat="false" ht="15" hidden="false" customHeight="false" outlineLevel="0" collapsed="false">
      <c r="A997" s="0" t="n">
        <v>202406</v>
      </c>
      <c r="B997" s="0" t="n">
        <v>202406</v>
      </c>
      <c r="C997" s="37" t="s">
        <v>124</v>
      </c>
      <c r="D997" s="37" t="s">
        <v>412</v>
      </c>
      <c r="E997" s="0" t="n">
        <v>1</v>
      </c>
      <c r="F997" s="38" t="s">
        <v>71</v>
      </c>
      <c r="G997" s="37" t="s">
        <v>741</v>
      </c>
      <c r="H997" s="0" t="n">
        <v>939662</v>
      </c>
      <c r="I997" s="0" t="n">
        <v>324437</v>
      </c>
      <c r="J997" s="0" t="n">
        <v>-15154</v>
      </c>
    </row>
    <row r="998" customFormat="false" ht="15" hidden="false" customHeight="false" outlineLevel="0" collapsed="false">
      <c r="A998" s="0" t="n">
        <v>202406</v>
      </c>
      <c r="B998" s="0" t="n">
        <v>202406</v>
      </c>
      <c r="C998" s="37" t="s">
        <v>124</v>
      </c>
      <c r="D998" s="37" t="s">
        <v>452</v>
      </c>
      <c r="E998" s="0" t="n">
        <v>1</v>
      </c>
      <c r="F998" s="38" t="s">
        <v>71</v>
      </c>
      <c r="G998" s="37" t="s">
        <v>742</v>
      </c>
      <c r="H998" s="0" t="n">
        <v>52866</v>
      </c>
      <c r="I998" s="0" t="n">
        <v>11111</v>
      </c>
      <c r="J998" s="0" t="n">
        <v>-253</v>
      </c>
    </row>
    <row r="999" customFormat="false" ht="15" hidden="false" customHeight="false" outlineLevel="0" collapsed="false">
      <c r="A999" s="0" t="n">
        <v>202406</v>
      </c>
      <c r="B999" s="0" t="n">
        <v>202406</v>
      </c>
      <c r="C999" s="37" t="s">
        <v>184</v>
      </c>
      <c r="D999" s="37" t="s">
        <v>655</v>
      </c>
      <c r="E999" s="0" t="n">
        <v>1</v>
      </c>
      <c r="F999" s="38" t="s">
        <v>71</v>
      </c>
      <c r="G999" s="37" t="s">
        <v>743</v>
      </c>
      <c r="H999" s="0" t="n">
        <v>571885</v>
      </c>
      <c r="I999" s="0" t="n">
        <v>246817</v>
      </c>
      <c r="J999" s="0" t="n">
        <v>37557</v>
      </c>
    </row>
    <row r="1000" customFormat="false" ht="15" hidden="false" customHeight="false" outlineLevel="0" collapsed="false">
      <c r="A1000" s="0" t="n">
        <v>202406</v>
      </c>
      <c r="B1000" s="0" t="n">
        <v>202406</v>
      </c>
      <c r="C1000" s="37" t="s">
        <v>124</v>
      </c>
      <c r="D1000" s="37" t="s">
        <v>744</v>
      </c>
      <c r="E1000" s="0" t="n">
        <v>1</v>
      </c>
      <c r="F1000" s="38" t="s">
        <v>71</v>
      </c>
      <c r="G1000" s="37" t="s">
        <v>745</v>
      </c>
      <c r="H1000" s="0" t="n">
        <v>5132693</v>
      </c>
      <c r="I1000" s="0" t="n">
        <v>2163325</v>
      </c>
      <c r="J1000" s="0" t="n">
        <v>407512</v>
      </c>
    </row>
    <row r="1001" customFormat="false" ht="15" hidden="false" customHeight="false" outlineLevel="0" collapsed="false">
      <c r="A1001" s="0" t="n">
        <v>202406</v>
      </c>
      <c r="B1001" s="0" t="n">
        <v>202406</v>
      </c>
      <c r="C1001" s="37" t="s">
        <v>136</v>
      </c>
      <c r="D1001" s="37" t="s">
        <v>603</v>
      </c>
      <c r="E1001" s="0" t="n">
        <v>1</v>
      </c>
      <c r="F1001" s="38" t="s">
        <v>71</v>
      </c>
      <c r="G1001" s="37" t="s">
        <v>746</v>
      </c>
      <c r="H1001" s="0" t="n">
        <v>543216</v>
      </c>
      <c r="I1001" s="0" t="n">
        <v>177655</v>
      </c>
      <c r="J1001" s="0" t="n">
        <v>-2796</v>
      </c>
    </row>
    <row r="1002" customFormat="false" ht="15" hidden="false" customHeight="false" outlineLevel="0" collapsed="false">
      <c r="A1002" s="0" t="n">
        <v>202406</v>
      </c>
      <c r="B1002" s="0" t="n">
        <v>202406</v>
      </c>
      <c r="C1002" s="37" t="s">
        <v>109</v>
      </c>
      <c r="D1002" s="37" t="s">
        <v>99</v>
      </c>
      <c r="E1002" s="0" t="n">
        <v>1</v>
      </c>
      <c r="F1002" s="38" t="s">
        <v>71</v>
      </c>
      <c r="G1002" s="37" t="s">
        <v>747</v>
      </c>
      <c r="H1002" s="0" t="n">
        <v>632084</v>
      </c>
      <c r="I1002" s="0" t="n">
        <v>164874</v>
      </c>
      <c r="J1002" s="0" t="n">
        <v>13587</v>
      </c>
    </row>
    <row r="1003" customFormat="false" ht="15" hidden="false" customHeight="false" outlineLevel="0" collapsed="false">
      <c r="A1003" s="0" t="n">
        <v>202406</v>
      </c>
      <c r="B1003" s="0" t="n">
        <v>202406</v>
      </c>
      <c r="C1003" s="37" t="s">
        <v>178</v>
      </c>
      <c r="D1003" s="37" t="s">
        <v>107</v>
      </c>
      <c r="E1003" s="0" t="n">
        <v>1</v>
      </c>
      <c r="F1003" s="38" t="s">
        <v>71</v>
      </c>
      <c r="G1003" s="37" t="s">
        <v>748</v>
      </c>
      <c r="H1003" s="0" t="n">
        <v>1017292</v>
      </c>
      <c r="I1003" s="0" t="n">
        <v>331775</v>
      </c>
      <c r="J1003" s="0" t="n">
        <v>-19295</v>
      </c>
    </row>
    <row r="1004" customFormat="false" ht="15" hidden="false" customHeight="false" outlineLevel="0" collapsed="false">
      <c r="A1004" s="0" t="n">
        <v>202406</v>
      </c>
      <c r="B1004" s="0" t="n">
        <v>202406</v>
      </c>
      <c r="C1004" s="37" t="s">
        <v>136</v>
      </c>
      <c r="D1004" s="37" t="s">
        <v>723</v>
      </c>
      <c r="E1004" s="0" t="n">
        <v>1</v>
      </c>
      <c r="F1004" s="38" t="s">
        <v>71</v>
      </c>
      <c r="G1004" s="37" t="s">
        <v>749</v>
      </c>
      <c r="H1004" s="0" t="n">
        <v>1578924</v>
      </c>
      <c r="I1004" s="0" t="n">
        <v>492891</v>
      </c>
      <c r="J1004" s="0" t="n">
        <v>30499</v>
      </c>
    </row>
    <row r="1005" customFormat="false" ht="15" hidden="false" customHeight="false" outlineLevel="0" collapsed="false">
      <c r="A1005" s="0" t="n">
        <v>202406</v>
      </c>
      <c r="B1005" s="0" t="n">
        <v>202406</v>
      </c>
      <c r="C1005" s="37" t="s">
        <v>98</v>
      </c>
      <c r="D1005" s="37" t="s">
        <v>208</v>
      </c>
      <c r="E1005" s="0" t="n">
        <v>1</v>
      </c>
      <c r="F1005" s="38" t="s">
        <v>71</v>
      </c>
      <c r="G1005" s="37" t="s">
        <v>750</v>
      </c>
      <c r="H1005" s="0" t="n">
        <v>57839</v>
      </c>
      <c r="I1005" s="0" t="n">
        <v>26572</v>
      </c>
      <c r="J1005" s="0" t="n">
        <v>4350</v>
      </c>
    </row>
    <row r="1006" customFormat="false" ht="15" hidden="false" customHeight="false" outlineLevel="0" collapsed="false">
      <c r="A1006" s="0" t="n">
        <v>202406</v>
      </c>
      <c r="B1006" s="0" t="n">
        <v>202406</v>
      </c>
      <c r="C1006" s="37" t="s">
        <v>149</v>
      </c>
      <c r="D1006" s="37" t="s">
        <v>385</v>
      </c>
      <c r="E1006" s="0" t="n">
        <v>1</v>
      </c>
      <c r="F1006" s="38" t="s">
        <v>71</v>
      </c>
      <c r="G1006" s="37" t="s">
        <v>751</v>
      </c>
      <c r="H1006" s="0" t="n">
        <v>80544</v>
      </c>
      <c r="I1006" s="0" t="n">
        <v>36668</v>
      </c>
      <c r="J1006" s="0" t="n">
        <v>1339</v>
      </c>
    </row>
    <row r="1007" customFormat="false" ht="15" hidden="false" customHeight="false" outlineLevel="0" collapsed="false">
      <c r="A1007" s="0" t="n">
        <v>202406</v>
      </c>
      <c r="B1007" s="0" t="n">
        <v>202406</v>
      </c>
      <c r="C1007" s="37" t="s">
        <v>115</v>
      </c>
      <c r="D1007" s="37" t="s">
        <v>476</v>
      </c>
      <c r="E1007" s="0" t="n">
        <v>1</v>
      </c>
      <c r="F1007" s="38" t="s">
        <v>71</v>
      </c>
      <c r="G1007" s="37" t="s">
        <v>752</v>
      </c>
      <c r="H1007" s="0" t="n">
        <v>850282</v>
      </c>
      <c r="I1007" s="0" t="n">
        <v>122493</v>
      </c>
      <c r="J1007" s="0" t="n">
        <v>6749</v>
      </c>
    </row>
    <row r="1008" customFormat="false" ht="15" hidden="false" customHeight="false" outlineLevel="0" collapsed="false">
      <c r="A1008" s="0" t="n">
        <v>202406</v>
      </c>
      <c r="B1008" s="0" t="n">
        <v>202406</v>
      </c>
      <c r="C1008" s="37" t="s">
        <v>101</v>
      </c>
      <c r="D1008" s="37" t="s">
        <v>425</v>
      </c>
      <c r="E1008" s="0" t="n">
        <v>1</v>
      </c>
      <c r="F1008" s="38" t="s">
        <v>71</v>
      </c>
      <c r="G1008" s="37" t="s">
        <v>753</v>
      </c>
      <c r="H1008" s="0" t="n">
        <v>171770</v>
      </c>
      <c r="I1008" s="0" t="n">
        <v>71060</v>
      </c>
      <c r="J1008" s="0" t="n">
        <v>-2344</v>
      </c>
    </row>
    <row r="1009" customFormat="false" ht="15" hidden="false" customHeight="false" outlineLevel="0" collapsed="false">
      <c r="A1009" s="0" t="n">
        <v>202406</v>
      </c>
      <c r="B1009" s="0" t="n">
        <v>202406</v>
      </c>
      <c r="C1009" s="37" t="s">
        <v>124</v>
      </c>
      <c r="D1009" s="37" t="s">
        <v>243</v>
      </c>
      <c r="E1009" s="0" t="n">
        <v>1</v>
      </c>
      <c r="F1009" s="38" t="s">
        <v>71</v>
      </c>
      <c r="G1009" s="37" t="s">
        <v>754</v>
      </c>
      <c r="H1009" s="0" t="n">
        <v>2713995</v>
      </c>
      <c r="I1009" s="0" t="n">
        <v>873134</v>
      </c>
      <c r="J1009" s="0" t="n">
        <v>13240</v>
      </c>
    </row>
    <row r="1010" customFormat="false" ht="15" hidden="false" customHeight="false" outlineLevel="0" collapsed="false">
      <c r="A1010" s="0" t="n">
        <v>202406</v>
      </c>
      <c r="B1010" s="0" t="n">
        <v>202406</v>
      </c>
      <c r="C1010" s="37" t="s">
        <v>136</v>
      </c>
      <c r="D1010" s="37" t="s">
        <v>300</v>
      </c>
      <c r="E1010" s="0" t="n">
        <v>1</v>
      </c>
      <c r="F1010" s="38" t="s">
        <v>71</v>
      </c>
      <c r="G1010" s="37" t="s">
        <v>755</v>
      </c>
      <c r="H1010" s="0" t="n">
        <v>411468</v>
      </c>
      <c r="I1010" s="0" t="n">
        <v>83934</v>
      </c>
      <c r="J1010" s="0" t="n">
        <v>21471</v>
      </c>
    </row>
    <row r="1011" customFormat="false" ht="15" hidden="false" customHeight="false" outlineLevel="0" collapsed="false">
      <c r="A1011" s="0" t="n">
        <v>202406</v>
      </c>
      <c r="B1011" s="0" t="n">
        <v>202406</v>
      </c>
      <c r="C1011" s="37" t="s">
        <v>178</v>
      </c>
      <c r="D1011" s="37" t="s">
        <v>756</v>
      </c>
      <c r="E1011" s="0" t="n">
        <v>1</v>
      </c>
      <c r="F1011" s="38" t="s">
        <v>71</v>
      </c>
      <c r="G1011" s="37" t="s">
        <v>757</v>
      </c>
      <c r="H1011" s="0" t="n">
        <v>42238</v>
      </c>
      <c r="I1011" s="0" t="n">
        <v>10513</v>
      </c>
      <c r="J1011" s="0" t="n">
        <v>918</v>
      </c>
    </row>
    <row r="1012" customFormat="false" ht="15" hidden="false" customHeight="false" outlineLevel="0" collapsed="false">
      <c r="A1012" s="0" t="n">
        <v>202406</v>
      </c>
      <c r="B1012" s="0" t="n">
        <v>202406</v>
      </c>
      <c r="C1012" s="37" t="s">
        <v>152</v>
      </c>
      <c r="D1012" s="37" t="s">
        <v>420</v>
      </c>
      <c r="E1012" s="0" t="n">
        <v>1</v>
      </c>
      <c r="F1012" s="38" t="s">
        <v>71</v>
      </c>
      <c r="G1012" s="37" t="s">
        <v>758</v>
      </c>
      <c r="H1012" s="0" t="n">
        <v>107113</v>
      </c>
      <c r="I1012" s="0" t="n">
        <v>70726</v>
      </c>
      <c r="J1012" s="0" t="n">
        <v>-1431</v>
      </c>
    </row>
    <row r="1013" customFormat="false" ht="15" hidden="false" customHeight="false" outlineLevel="0" collapsed="false">
      <c r="A1013" s="0" t="n">
        <v>202406</v>
      </c>
      <c r="B1013" s="0" t="n">
        <v>202406</v>
      </c>
      <c r="C1013" s="37" t="s">
        <v>115</v>
      </c>
      <c r="D1013" s="37" t="s">
        <v>626</v>
      </c>
      <c r="E1013" s="0" t="n">
        <v>1</v>
      </c>
      <c r="F1013" s="38" t="s">
        <v>71</v>
      </c>
      <c r="G1013" s="37" t="s">
        <v>759</v>
      </c>
      <c r="H1013" s="0" t="n">
        <v>17603</v>
      </c>
      <c r="I1013" s="0" t="n">
        <v>10328</v>
      </c>
      <c r="J1013" s="0" t="n">
        <v>501</v>
      </c>
    </row>
    <row r="1014" customFormat="false" ht="15" hidden="false" customHeight="false" outlineLevel="0" collapsed="false">
      <c r="A1014" s="0" t="n">
        <v>202406</v>
      </c>
      <c r="B1014" s="0" t="n">
        <v>202406</v>
      </c>
      <c r="C1014" s="37" t="s">
        <v>184</v>
      </c>
      <c r="D1014" s="37" t="s">
        <v>425</v>
      </c>
      <c r="E1014" s="0" t="n">
        <v>1</v>
      </c>
      <c r="F1014" s="38" t="s">
        <v>71</v>
      </c>
      <c r="G1014" s="37" t="s">
        <v>760</v>
      </c>
      <c r="H1014" s="0" t="n">
        <v>409952</v>
      </c>
      <c r="I1014" s="0" t="n">
        <v>306287</v>
      </c>
      <c r="J1014" s="0" t="n">
        <v>-24424</v>
      </c>
    </row>
    <row r="1015" customFormat="false" ht="15" hidden="false" customHeight="false" outlineLevel="0" collapsed="false">
      <c r="A1015" s="0" t="n">
        <v>202406</v>
      </c>
      <c r="B1015" s="0" t="n">
        <v>202406</v>
      </c>
      <c r="C1015" s="37" t="s">
        <v>95</v>
      </c>
      <c r="D1015" s="37" t="s">
        <v>618</v>
      </c>
      <c r="E1015" s="0" t="n">
        <v>1</v>
      </c>
      <c r="F1015" s="38" t="s">
        <v>71</v>
      </c>
      <c r="G1015" s="37" t="s">
        <v>761</v>
      </c>
      <c r="H1015" s="0" t="n">
        <v>551066</v>
      </c>
      <c r="I1015" s="0" t="n">
        <v>152081</v>
      </c>
      <c r="J1015" s="0" t="n">
        <v>-3257</v>
      </c>
    </row>
    <row r="1016" customFormat="false" ht="15" hidden="false" customHeight="false" outlineLevel="0" collapsed="false">
      <c r="A1016" s="0" t="n">
        <v>202406</v>
      </c>
      <c r="B1016" s="0" t="n">
        <v>202406</v>
      </c>
      <c r="C1016" s="37" t="s">
        <v>152</v>
      </c>
      <c r="D1016" s="37" t="s">
        <v>372</v>
      </c>
      <c r="E1016" s="0" t="n">
        <v>1</v>
      </c>
      <c r="F1016" s="38" t="s">
        <v>71</v>
      </c>
      <c r="G1016" s="37" t="s">
        <v>762</v>
      </c>
      <c r="H1016" s="0" t="n">
        <v>440438</v>
      </c>
      <c r="I1016" s="0" t="n">
        <v>293738</v>
      </c>
      <c r="J1016" s="0" t="n">
        <v>63457</v>
      </c>
    </row>
    <row r="1017" customFormat="false" ht="15" hidden="false" customHeight="false" outlineLevel="0" collapsed="false">
      <c r="A1017" s="0" t="n">
        <v>202406</v>
      </c>
      <c r="B1017" s="0" t="n">
        <v>202406</v>
      </c>
      <c r="C1017" s="37" t="s">
        <v>158</v>
      </c>
      <c r="D1017" s="37" t="s">
        <v>461</v>
      </c>
      <c r="E1017" s="0" t="n">
        <v>1</v>
      </c>
      <c r="F1017" s="38" t="s">
        <v>71</v>
      </c>
      <c r="G1017" s="37" t="s">
        <v>763</v>
      </c>
      <c r="H1017" s="0" t="n">
        <v>1748037</v>
      </c>
      <c r="I1017" s="0" t="n">
        <v>528928</v>
      </c>
      <c r="J1017" s="0" t="n">
        <v>34778</v>
      </c>
    </row>
    <row r="1018" customFormat="false" ht="15" hidden="false" customHeight="false" outlineLevel="0" collapsed="false">
      <c r="A1018" s="0" t="n">
        <v>202406</v>
      </c>
      <c r="B1018" s="0" t="n">
        <v>202406</v>
      </c>
      <c r="C1018" s="37" t="s">
        <v>106</v>
      </c>
      <c r="D1018" s="37" t="s">
        <v>116</v>
      </c>
      <c r="E1018" s="0" t="n">
        <v>1</v>
      </c>
      <c r="F1018" s="38" t="s">
        <v>71</v>
      </c>
      <c r="G1018" s="37" t="s">
        <v>764</v>
      </c>
      <c r="H1018" s="0" t="n">
        <v>2467460</v>
      </c>
      <c r="I1018" s="0" t="n">
        <v>541907</v>
      </c>
      <c r="J1018" s="0" t="n">
        <v>145813</v>
      </c>
    </row>
    <row r="1019" customFormat="false" ht="15" hidden="false" customHeight="false" outlineLevel="0" collapsed="false">
      <c r="A1019" s="0" t="n">
        <v>202406</v>
      </c>
      <c r="B1019" s="0" t="n">
        <v>202406</v>
      </c>
      <c r="C1019" s="37" t="s">
        <v>109</v>
      </c>
      <c r="D1019" s="37" t="s">
        <v>540</v>
      </c>
      <c r="E1019" s="0" t="n">
        <v>1</v>
      </c>
      <c r="F1019" s="38" t="s">
        <v>71</v>
      </c>
      <c r="G1019" s="37" t="s">
        <v>765</v>
      </c>
      <c r="H1019" s="0" t="n">
        <v>479666</v>
      </c>
      <c r="I1019" s="0" t="n">
        <v>42467</v>
      </c>
      <c r="J1019" s="0" t="n">
        <v>2992</v>
      </c>
    </row>
    <row r="1020" customFormat="false" ht="15" hidden="false" customHeight="false" outlineLevel="0" collapsed="false">
      <c r="A1020" s="0" t="n">
        <v>202406</v>
      </c>
      <c r="B1020" s="0" t="n">
        <v>202406</v>
      </c>
      <c r="C1020" s="37" t="s">
        <v>178</v>
      </c>
      <c r="D1020" s="37" t="s">
        <v>364</v>
      </c>
      <c r="E1020" s="0" t="n">
        <v>1</v>
      </c>
      <c r="F1020" s="38" t="s">
        <v>71</v>
      </c>
      <c r="G1020" s="37" t="s">
        <v>766</v>
      </c>
      <c r="H1020" s="0" t="n">
        <v>44267</v>
      </c>
      <c r="I1020" s="0" t="n">
        <v>13893</v>
      </c>
      <c r="J1020" s="0" t="n">
        <v>1061</v>
      </c>
    </row>
    <row r="1021" customFormat="false" ht="15" hidden="false" customHeight="false" outlineLevel="0" collapsed="false">
      <c r="A1021" s="0" t="n">
        <v>202406</v>
      </c>
      <c r="B1021" s="0" t="n">
        <v>202406</v>
      </c>
      <c r="C1021" s="37" t="s">
        <v>184</v>
      </c>
      <c r="D1021" s="37" t="s">
        <v>571</v>
      </c>
      <c r="E1021" s="0" t="n">
        <v>1</v>
      </c>
      <c r="F1021" s="38" t="s">
        <v>71</v>
      </c>
      <c r="G1021" s="37" t="s">
        <v>767</v>
      </c>
      <c r="H1021" s="0" t="n">
        <v>1205105</v>
      </c>
      <c r="I1021" s="0" t="n">
        <v>338746</v>
      </c>
      <c r="J1021" s="0" t="n">
        <v>48810</v>
      </c>
    </row>
    <row r="1022" customFormat="false" ht="15" hidden="false" customHeight="false" outlineLevel="0" collapsed="false">
      <c r="A1022" s="0" t="n">
        <v>202406</v>
      </c>
      <c r="B1022" s="0" t="n">
        <v>202406</v>
      </c>
      <c r="C1022" s="37" t="s">
        <v>136</v>
      </c>
      <c r="D1022" s="37" t="s">
        <v>509</v>
      </c>
      <c r="E1022" s="0" t="n">
        <v>1</v>
      </c>
      <c r="F1022" s="38" t="s">
        <v>71</v>
      </c>
      <c r="G1022" s="37" t="s">
        <v>768</v>
      </c>
      <c r="H1022" s="0" t="n">
        <v>1102936</v>
      </c>
      <c r="I1022" s="0" t="n">
        <v>210667</v>
      </c>
      <c r="J1022" s="0" t="n">
        <v>-39449</v>
      </c>
    </row>
    <row r="1023" customFormat="false" ht="15" hidden="false" customHeight="false" outlineLevel="0" collapsed="false">
      <c r="A1023" s="0" t="n">
        <v>202406</v>
      </c>
      <c r="B1023" s="0" t="n">
        <v>202406</v>
      </c>
      <c r="C1023" s="37" t="s">
        <v>136</v>
      </c>
      <c r="D1023" s="37" t="s">
        <v>258</v>
      </c>
      <c r="E1023" s="0" t="n">
        <v>1</v>
      </c>
      <c r="F1023" s="38" t="s">
        <v>71</v>
      </c>
      <c r="G1023" s="37" t="s">
        <v>769</v>
      </c>
      <c r="H1023" s="0" t="n">
        <v>1010441</v>
      </c>
      <c r="I1023" s="0" t="n">
        <v>485881</v>
      </c>
      <c r="J1023" s="0" t="n">
        <v>48828</v>
      </c>
    </row>
    <row r="1024" customFormat="false" ht="15" hidden="false" customHeight="false" outlineLevel="0" collapsed="false">
      <c r="A1024" s="0" t="n">
        <v>202406</v>
      </c>
      <c r="B1024" s="0" t="n">
        <v>202406</v>
      </c>
      <c r="C1024" s="37" t="s">
        <v>115</v>
      </c>
      <c r="D1024" s="37" t="s">
        <v>288</v>
      </c>
      <c r="E1024" s="0" t="n">
        <v>1</v>
      </c>
      <c r="F1024" s="38" t="s">
        <v>71</v>
      </c>
      <c r="G1024" s="37" t="s">
        <v>770</v>
      </c>
      <c r="H1024" s="0" t="n">
        <v>2073271</v>
      </c>
      <c r="I1024" s="0" t="n">
        <v>1236571</v>
      </c>
      <c r="J1024" s="0" t="n">
        <v>92868</v>
      </c>
    </row>
    <row r="1025" customFormat="false" ht="15" hidden="false" customHeight="false" outlineLevel="0" collapsed="false">
      <c r="A1025" s="0" t="n">
        <v>202406</v>
      </c>
      <c r="B1025" s="0" t="n">
        <v>202406</v>
      </c>
      <c r="C1025" s="37" t="s">
        <v>109</v>
      </c>
      <c r="D1025" s="37" t="s">
        <v>412</v>
      </c>
      <c r="E1025" s="0" t="n">
        <v>1</v>
      </c>
      <c r="F1025" s="38" t="s">
        <v>71</v>
      </c>
      <c r="G1025" s="37" t="s">
        <v>771</v>
      </c>
      <c r="H1025" s="0" t="n">
        <v>114082</v>
      </c>
      <c r="I1025" s="0" t="n">
        <v>38804</v>
      </c>
      <c r="J1025" s="0" t="n">
        <v>8871</v>
      </c>
    </row>
    <row r="1026" customFormat="false" ht="15" hidden="false" customHeight="false" outlineLevel="0" collapsed="false">
      <c r="A1026" s="0" t="n">
        <v>202406</v>
      </c>
      <c r="B1026" s="0" t="n">
        <v>202406</v>
      </c>
      <c r="C1026" s="37" t="s">
        <v>98</v>
      </c>
      <c r="D1026" s="37" t="s">
        <v>233</v>
      </c>
      <c r="E1026" s="0" t="n">
        <v>1</v>
      </c>
      <c r="F1026" s="38" t="s">
        <v>71</v>
      </c>
      <c r="G1026" s="37" t="s">
        <v>772</v>
      </c>
      <c r="H1026" s="0" t="n">
        <v>6792685</v>
      </c>
      <c r="I1026" s="0" t="n">
        <v>1474485</v>
      </c>
      <c r="J1026" s="0" t="n">
        <v>260199</v>
      </c>
    </row>
    <row r="1027" customFormat="false" ht="15" hidden="false" customHeight="false" outlineLevel="0" collapsed="false">
      <c r="A1027" s="0" t="n">
        <v>202406</v>
      </c>
      <c r="B1027" s="0" t="n">
        <v>202406</v>
      </c>
      <c r="C1027" s="37" t="s">
        <v>178</v>
      </c>
      <c r="D1027" s="37" t="s">
        <v>294</v>
      </c>
      <c r="E1027" s="0" t="n">
        <v>1</v>
      </c>
      <c r="F1027" s="38" t="s">
        <v>71</v>
      </c>
      <c r="G1027" s="37" t="s">
        <v>773</v>
      </c>
      <c r="H1027" s="0" t="n">
        <v>195641</v>
      </c>
      <c r="I1027" s="0" t="n">
        <v>65908</v>
      </c>
      <c r="J1027" s="0" t="n">
        <v>-2199</v>
      </c>
    </row>
    <row r="1028" customFormat="false" ht="15" hidden="false" customHeight="false" outlineLevel="0" collapsed="false">
      <c r="A1028" s="0" t="n">
        <v>202406</v>
      </c>
      <c r="B1028" s="0" t="n">
        <v>202406</v>
      </c>
      <c r="C1028" s="37" t="s">
        <v>149</v>
      </c>
      <c r="D1028" s="37" t="s">
        <v>130</v>
      </c>
      <c r="E1028" s="0" t="n">
        <v>1</v>
      </c>
      <c r="F1028" s="38" t="s">
        <v>71</v>
      </c>
      <c r="G1028" s="37" t="s">
        <v>774</v>
      </c>
      <c r="H1028" s="0" t="n">
        <v>1394163</v>
      </c>
      <c r="I1028" s="0" t="n">
        <v>496913</v>
      </c>
      <c r="J1028" s="0" t="n">
        <v>101476</v>
      </c>
    </row>
    <row r="1029" customFormat="false" ht="15" hidden="false" customHeight="false" outlineLevel="0" collapsed="false">
      <c r="A1029" s="0" t="n">
        <v>202406</v>
      </c>
      <c r="B1029" s="0" t="n">
        <v>202406</v>
      </c>
      <c r="C1029" s="37" t="s">
        <v>109</v>
      </c>
      <c r="D1029" s="37" t="s">
        <v>139</v>
      </c>
      <c r="E1029" s="0" t="n">
        <v>1</v>
      </c>
      <c r="F1029" s="38" t="s">
        <v>71</v>
      </c>
      <c r="G1029" s="37" t="s">
        <v>775</v>
      </c>
      <c r="H1029" s="0" t="n">
        <v>84659</v>
      </c>
      <c r="I1029" s="0" t="n">
        <v>24811</v>
      </c>
      <c r="J1029" s="0" t="n">
        <v>1334</v>
      </c>
    </row>
    <row r="1030" customFormat="false" ht="15" hidden="false" customHeight="false" outlineLevel="0" collapsed="false">
      <c r="A1030" s="0" t="n">
        <v>202406</v>
      </c>
      <c r="B1030" s="0" t="n">
        <v>202406</v>
      </c>
      <c r="C1030" s="37" t="s">
        <v>106</v>
      </c>
      <c r="D1030" s="37" t="s">
        <v>776</v>
      </c>
      <c r="E1030" s="0" t="n">
        <v>1</v>
      </c>
      <c r="F1030" s="38" t="s">
        <v>71</v>
      </c>
      <c r="G1030" s="37" t="s">
        <v>777</v>
      </c>
      <c r="H1030" s="0" t="n">
        <v>182296</v>
      </c>
      <c r="I1030" s="0" t="n">
        <v>107936</v>
      </c>
      <c r="J1030" s="0" t="n">
        <v>-1127</v>
      </c>
    </row>
    <row r="1031" customFormat="false" ht="15" hidden="false" customHeight="false" outlineLevel="0" collapsed="false">
      <c r="A1031" s="0" t="n">
        <v>202406</v>
      </c>
      <c r="B1031" s="0" t="n">
        <v>202406</v>
      </c>
      <c r="C1031" s="37" t="s">
        <v>109</v>
      </c>
      <c r="D1031" s="37" t="s">
        <v>396</v>
      </c>
      <c r="E1031" s="0" t="n">
        <v>1</v>
      </c>
      <c r="F1031" s="38" t="s">
        <v>71</v>
      </c>
      <c r="G1031" s="37" t="s">
        <v>778</v>
      </c>
      <c r="H1031" s="0" t="n">
        <v>3440767</v>
      </c>
      <c r="I1031" s="0" t="n">
        <v>1147979</v>
      </c>
      <c r="J1031" s="0" t="n">
        <v>114465</v>
      </c>
    </row>
    <row r="1032" customFormat="false" ht="15" hidden="false" customHeight="false" outlineLevel="0" collapsed="false">
      <c r="A1032" s="0" t="n">
        <v>202406</v>
      </c>
      <c r="B1032" s="0" t="n">
        <v>202406</v>
      </c>
      <c r="C1032" s="37" t="s">
        <v>106</v>
      </c>
      <c r="D1032" s="37" t="s">
        <v>189</v>
      </c>
      <c r="E1032" s="0" t="n">
        <v>1</v>
      </c>
      <c r="F1032" s="38" t="s">
        <v>71</v>
      </c>
      <c r="G1032" s="37" t="s">
        <v>779</v>
      </c>
      <c r="H1032" s="0" t="n">
        <v>402962</v>
      </c>
      <c r="I1032" s="0" t="n">
        <v>302576</v>
      </c>
      <c r="J1032" s="0" t="n">
        <v>18071</v>
      </c>
    </row>
    <row r="1033" customFormat="false" ht="15" hidden="false" customHeight="false" outlineLevel="0" collapsed="false">
      <c r="A1033" s="0" t="n">
        <v>202406</v>
      </c>
      <c r="B1033" s="0" t="n">
        <v>202406</v>
      </c>
      <c r="C1033" s="37" t="s">
        <v>152</v>
      </c>
      <c r="D1033" s="37" t="s">
        <v>320</v>
      </c>
      <c r="E1033" s="0" t="n">
        <v>1</v>
      </c>
      <c r="F1033" s="38" t="s">
        <v>71</v>
      </c>
      <c r="G1033" s="37" t="s">
        <v>780</v>
      </c>
      <c r="H1033" s="0" t="n">
        <v>1095436</v>
      </c>
      <c r="I1033" s="0" t="n">
        <v>453554</v>
      </c>
      <c r="J1033" s="0" t="n">
        <v>106062</v>
      </c>
    </row>
    <row r="1034" customFormat="false" ht="15" hidden="false" customHeight="false" outlineLevel="0" collapsed="false">
      <c r="A1034" s="0" t="n">
        <v>202406</v>
      </c>
      <c r="B1034" s="0" t="n">
        <v>202406</v>
      </c>
      <c r="C1034" s="37" t="s">
        <v>95</v>
      </c>
      <c r="D1034" s="37" t="s">
        <v>693</v>
      </c>
      <c r="E1034" s="0" t="n">
        <v>1</v>
      </c>
      <c r="F1034" s="38" t="s">
        <v>71</v>
      </c>
      <c r="G1034" s="37" t="s">
        <v>781</v>
      </c>
      <c r="H1034" s="0" t="n">
        <v>710539</v>
      </c>
      <c r="I1034" s="0" t="n">
        <v>192366</v>
      </c>
      <c r="J1034" s="0" t="n">
        <v>21942</v>
      </c>
    </row>
    <row r="1035" customFormat="false" ht="15" hidden="false" customHeight="false" outlineLevel="0" collapsed="false">
      <c r="A1035" s="0" t="n">
        <v>202406</v>
      </c>
      <c r="B1035" s="0" t="n">
        <v>202406</v>
      </c>
      <c r="C1035" s="37" t="s">
        <v>98</v>
      </c>
      <c r="D1035" s="37" t="s">
        <v>369</v>
      </c>
      <c r="E1035" s="0" t="n">
        <v>1</v>
      </c>
      <c r="F1035" s="38" t="s">
        <v>71</v>
      </c>
      <c r="G1035" s="37" t="s">
        <v>782</v>
      </c>
      <c r="H1035" s="0" t="n">
        <v>431622</v>
      </c>
      <c r="I1035" s="0" t="n">
        <v>146562</v>
      </c>
      <c r="J1035" s="0" t="n">
        <v>14739</v>
      </c>
    </row>
    <row r="1036" customFormat="false" ht="15" hidden="false" customHeight="false" outlineLevel="0" collapsed="false">
      <c r="A1036" s="0" t="n">
        <v>202406</v>
      </c>
      <c r="B1036" s="0" t="n">
        <v>202406</v>
      </c>
      <c r="C1036" s="37" t="s">
        <v>136</v>
      </c>
      <c r="D1036" s="37" t="s">
        <v>719</v>
      </c>
      <c r="E1036" s="0" t="n">
        <v>1</v>
      </c>
      <c r="F1036" s="38" t="s">
        <v>71</v>
      </c>
      <c r="G1036" s="37" t="s">
        <v>783</v>
      </c>
      <c r="H1036" s="0" t="n">
        <v>2327128</v>
      </c>
      <c r="I1036" s="0" t="n">
        <v>1413201</v>
      </c>
      <c r="J1036" s="0" t="n">
        <v>240336</v>
      </c>
    </row>
    <row r="1037" customFormat="false" ht="15" hidden="false" customHeight="false" outlineLevel="0" collapsed="false">
      <c r="A1037" s="0" t="n">
        <v>202406</v>
      </c>
      <c r="B1037" s="0" t="n">
        <v>202406</v>
      </c>
      <c r="C1037" s="37" t="s">
        <v>101</v>
      </c>
      <c r="D1037" s="37" t="s">
        <v>247</v>
      </c>
      <c r="E1037" s="0" t="n">
        <v>1</v>
      </c>
      <c r="F1037" s="38" t="s">
        <v>71</v>
      </c>
      <c r="G1037" s="37" t="s">
        <v>784</v>
      </c>
      <c r="H1037" s="0" t="n">
        <v>505147</v>
      </c>
      <c r="I1037" s="0" t="n">
        <v>462899</v>
      </c>
      <c r="J1037" s="0" t="n">
        <v>87621</v>
      </c>
    </row>
    <row r="1038" customFormat="false" ht="15" hidden="false" customHeight="false" outlineLevel="0" collapsed="false">
      <c r="A1038" s="0" t="n">
        <v>202406</v>
      </c>
      <c r="B1038" s="0" t="n">
        <v>202406</v>
      </c>
      <c r="C1038" s="37" t="s">
        <v>184</v>
      </c>
      <c r="D1038" s="37" t="s">
        <v>367</v>
      </c>
      <c r="E1038" s="0" t="n">
        <v>1</v>
      </c>
      <c r="F1038" s="38" t="s">
        <v>71</v>
      </c>
      <c r="G1038" s="37" t="s">
        <v>785</v>
      </c>
      <c r="H1038" s="0" t="n">
        <v>68888</v>
      </c>
      <c r="I1038" s="0" t="n">
        <v>47925</v>
      </c>
      <c r="J1038" s="0" t="n">
        <v>7589</v>
      </c>
    </row>
    <row r="1039" customFormat="false" ht="15" hidden="false" customHeight="false" outlineLevel="0" collapsed="false">
      <c r="A1039" s="0" t="n">
        <v>202406</v>
      </c>
      <c r="B1039" s="0" t="n">
        <v>202406</v>
      </c>
      <c r="C1039" s="37" t="s">
        <v>98</v>
      </c>
      <c r="D1039" s="37" t="s">
        <v>376</v>
      </c>
      <c r="E1039" s="0" t="n">
        <v>1</v>
      </c>
      <c r="F1039" s="38" t="s">
        <v>71</v>
      </c>
      <c r="G1039" s="37" t="s">
        <v>786</v>
      </c>
      <c r="H1039" s="0" t="n">
        <v>205485</v>
      </c>
      <c r="I1039" s="0" t="n">
        <v>84077</v>
      </c>
      <c r="J1039" s="0" t="n">
        <v>18660</v>
      </c>
    </row>
    <row r="1040" customFormat="false" ht="15" hidden="false" customHeight="false" outlineLevel="0" collapsed="false">
      <c r="A1040" s="0" t="n">
        <v>202406</v>
      </c>
      <c r="B1040" s="0" t="n">
        <v>202406</v>
      </c>
      <c r="C1040" s="37" t="s">
        <v>158</v>
      </c>
      <c r="D1040" s="37" t="s">
        <v>96</v>
      </c>
      <c r="E1040" s="0" t="n">
        <v>1</v>
      </c>
      <c r="F1040" s="38" t="s">
        <v>71</v>
      </c>
      <c r="G1040" s="37" t="s">
        <v>787</v>
      </c>
      <c r="H1040" s="0" t="n">
        <v>963379</v>
      </c>
      <c r="I1040" s="0" t="n">
        <v>362072</v>
      </c>
      <c r="J1040" s="0" t="n">
        <v>51004</v>
      </c>
    </row>
    <row r="1041" customFormat="false" ht="15" hidden="false" customHeight="false" outlineLevel="0" collapsed="false">
      <c r="A1041" s="0" t="n">
        <v>202406</v>
      </c>
      <c r="B1041" s="0" t="n">
        <v>202406</v>
      </c>
      <c r="C1041" s="37" t="s">
        <v>115</v>
      </c>
      <c r="D1041" s="37" t="s">
        <v>241</v>
      </c>
      <c r="E1041" s="0" t="n">
        <v>1</v>
      </c>
      <c r="F1041" s="38" t="s">
        <v>71</v>
      </c>
      <c r="G1041" s="37" t="s">
        <v>788</v>
      </c>
      <c r="H1041" s="0" t="n">
        <v>909389</v>
      </c>
      <c r="I1041" s="0" t="n">
        <v>399902</v>
      </c>
      <c r="J1041" s="0" t="n">
        <v>38697</v>
      </c>
    </row>
    <row r="1042" customFormat="false" ht="15" hidden="false" customHeight="false" outlineLevel="0" collapsed="false">
      <c r="A1042" s="0" t="n">
        <v>202406</v>
      </c>
      <c r="B1042" s="0" t="n">
        <v>202406</v>
      </c>
      <c r="C1042" s="37" t="s">
        <v>101</v>
      </c>
      <c r="D1042" s="37" t="s">
        <v>482</v>
      </c>
      <c r="E1042" s="0" t="n">
        <v>1</v>
      </c>
      <c r="F1042" s="38" t="s">
        <v>71</v>
      </c>
      <c r="G1042" s="37" t="s">
        <v>789</v>
      </c>
      <c r="H1042" s="0" t="n">
        <v>95773</v>
      </c>
      <c r="I1042" s="0" t="n">
        <v>62255</v>
      </c>
      <c r="J1042" s="0" t="n">
        <v>12695</v>
      </c>
    </row>
    <row r="1043" customFormat="false" ht="15" hidden="false" customHeight="false" outlineLevel="0" collapsed="false">
      <c r="A1043" s="0" t="n">
        <v>202406</v>
      </c>
      <c r="B1043" s="0" t="n">
        <v>202406</v>
      </c>
      <c r="C1043" s="37" t="s">
        <v>136</v>
      </c>
      <c r="D1043" s="37" t="s">
        <v>120</v>
      </c>
      <c r="E1043" s="0" t="n">
        <v>1</v>
      </c>
      <c r="F1043" s="38" t="s">
        <v>71</v>
      </c>
      <c r="G1043" s="37" t="s">
        <v>790</v>
      </c>
      <c r="H1043" s="0" t="n">
        <v>200433</v>
      </c>
      <c r="I1043" s="0" t="n">
        <v>89839</v>
      </c>
      <c r="J1043" s="0" t="n">
        <v>6370</v>
      </c>
    </row>
    <row r="1044" customFormat="false" ht="15" hidden="false" customHeight="false" outlineLevel="0" collapsed="false">
      <c r="A1044" s="0" t="n">
        <v>202406</v>
      </c>
      <c r="B1044" s="0" t="n">
        <v>202406</v>
      </c>
      <c r="C1044" s="37" t="s">
        <v>98</v>
      </c>
      <c r="D1044" s="37" t="s">
        <v>447</v>
      </c>
      <c r="E1044" s="0" t="n">
        <v>1</v>
      </c>
      <c r="F1044" s="38" t="s">
        <v>71</v>
      </c>
      <c r="G1044" s="37" t="s">
        <v>791</v>
      </c>
      <c r="H1044" s="0" t="n">
        <v>269063</v>
      </c>
      <c r="I1044" s="0" t="n">
        <v>101220</v>
      </c>
      <c r="J1044" s="0" t="n">
        <v>8434</v>
      </c>
    </row>
    <row r="1045" customFormat="false" ht="15" hidden="false" customHeight="false" outlineLevel="0" collapsed="false">
      <c r="A1045" s="0" t="n">
        <v>202406</v>
      </c>
      <c r="B1045" s="0" t="n">
        <v>202406</v>
      </c>
      <c r="C1045" s="37" t="s">
        <v>136</v>
      </c>
      <c r="D1045" s="37" t="s">
        <v>391</v>
      </c>
      <c r="E1045" s="0" t="n">
        <v>1</v>
      </c>
      <c r="F1045" s="38" t="s">
        <v>71</v>
      </c>
      <c r="G1045" s="37" t="s">
        <v>792</v>
      </c>
      <c r="H1045" s="0" t="n">
        <v>397575</v>
      </c>
      <c r="I1045" s="0" t="n">
        <v>85105</v>
      </c>
      <c r="J1045" s="0" t="n">
        <v>21460</v>
      </c>
    </row>
    <row r="1046" customFormat="false" ht="15" hidden="false" customHeight="false" outlineLevel="0" collapsed="false">
      <c r="A1046" s="0" t="n">
        <v>202406</v>
      </c>
      <c r="B1046" s="0" t="n">
        <v>202406</v>
      </c>
      <c r="C1046" s="37" t="s">
        <v>106</v>
      </c>
      <c r="D1046" s="37" t="s">
        <v>467</v>
      </c>
      <c r="E1046" s="0" t="n">
        <v>1</v>
      </c>
      <c r="F1046" s="38" t="s">
        <v>71</v>
      </c>
      <c r="G1046" s="37" t="s">
        <v>793</v>
      </c>
      <c r="H1046" s="0" t="n">
        <v>77652</v>
      </c>
      <c r="I1046" s="0" t="n">
        <v>30282</v>
      </c>
      <c r="J1046" s="0" t="n">
        <v>7334</v>
      </c>
    </row>
    <row r="1047" customFormat="false" ht="15" hidden="false" customHeight="false" outlineLevel="0" collapsed="false">
      <c r="A1047" s="0" t="n">
        <v>202406</v>
      </c>
      <c r="B1047" s="0" t="n">
        <v>202406</v>
      </c>
      <c r="C1047" s="37" t="s">
        <v>95</v>
      </c>
      <c r="D1047" s="37" t="s">
        <v>147</v>
      </c>
      <c r="E1047" s="0" t="n">
        <v>1</v>
      </c>
      <c r="F1047" s="38" t="s">
        <v>71</v>
      </c>
      <c r="G1047" s="37" t="s">
        <v>794</v>
      </c>
      <c r="H1047" s="0" t="n">
        <v>252410</v>
      </c>
      <c r="I1047" s="0" t="n">
        <v>110273</v>
      </c>
      <c r="J1047" s="0" t="n">
        <v>8732</v>
      </c>
    </row>
    <row r="1048" customFormat="false" ht="15" hidden="false" customHeight="false" outlineLevel="0" collapsed="false">
      <c r="A1048" s="0" t="n">
        <v>202406</v>
      </c>
      <c r="B1048" s="0" t="n">
        <v>202406</v>
      </c>
      <c r="C1048" s="37" t="s">
        <v>184</v>
      </c>
      <c r="D1048" s="37" t="s">
        <v>603</v>
      </c>
      <c r="E1048" s="0" t="n">
        <v>1</v>
      </c>
      <c r="F1048" s="38" t="s">
        <v>71</v>
      </c>
      <c r="G1048" s="37" t="s">
        <v>795</v>
      </c>
      <c r="H1048" s="0" t="n">
        <v>211666</v>
      </c>
      <c r="I1048" s="0" t="n">
        <v>68665</v>
      </c>
      <c r="J1048" s="0" t="n">
        <v>2379</v>
      </c>
    </row>
    <row r="1049" customFormat="false" ht="15" hidden="false" customHeight="false" outlineLevel="0" collapsed="false">
      <c r="A1049" s="0" t="n">
        <v>202406</v>
      </c>
      <c r="B1049" s="0" t="n">
        <v>202406</v>
      </c>
      <c r="C1049" s="37" t="s">
        <v>149</v>
      </c>
      <c r="D1049" s="37" t="s">
        <v>318</v>
      </c>
      <c r="E1049" s="0" t="n">
        <v>1</v>
      </c>
      <c r="F1049" s="38" t="s">
        <v>71</v>
      </c>
      <c r="G1049" s="37" t="s">
        <v>796</v>
      </c>
      <c r="H1049" s="0" t="n">
        <v>1338765</v>
      </c>
      <c r="I1049" s="0" t="n">
        <v>970525</v>
      </c>
      <c r="J1049" s="0" t="n">
        <v>219647</v>
      </c>
    </row>
    <row r="1050" customFormat="false" ht="15" hidden="false" customHeight="false" outlineLevel="0" collapsed="false">
      <c r="A1050" s="0" t="n">
        <v>202406</v>
      </c>
      <c r="B1050" s="0" t="n">
        <v>202406</v>
      </c>
      <c r="C1050" s="37" t="s">
        <v>115</v>
      </c>
      <c r="D1050" s="37" t="s">
        <v>191</v>
      </c>
      <c r="E1050" s="0" t="n">
        <v>1</v>
      </c>
      <c r="F1050" s="38" t="s">
        <v>71</v>
      </c>
      <c r="G1050" s="37" t="s">
        <v>797</v>
      </c>
      <c r="H1050" s="0" t="n">
        <v>1325359</v>
      </c>
      <c r="I1050" s="0" t="n">
        <v>439525</v>
      </c>
      <c r="J1050" s="0" t="n">
        <v>70342</v>
      </c>
    </row>
    <row r="1051" customFormat="false" ht="15" hidden="false" customHeight="false" outlineLevel="0" collapsed="false">
      <c r="A1051" s="0" t="n">
        <v>202406</v>
      </c>
      <c r="B1051" s="0" t="n">
        <v>202406</v>
      </c>
      <c r="C1051" s="37" t="s">
        <v>101</v>
      </c>
      <c r="D1051" s="37" t="s">
        <v>519</v>
      </c>
      <c r="E1051" s="0" t="n">
        <v>1</v>
      </c>
      <c r="F1051" s="38" t="s">
        <v>71</v>
      </c>
      <c r="G1051" s="37" t="s">
        <v>798</v>
      </c>
      <c r="H1051" s="0" t="n">
        <v>463779</v>
      </c>
      <c r="I1051" s="0" t="n">
        <v>130986</v>
      </c>
      <c r="J1051" s="0" t="n">
        <v>14613</v>
      </c>
    </row>
    <row r="1052" customFormat="false" ht="15" hidden="false" customHeight="false" outlineLevel="0" collapsed="false">
      <c r="A1052" s="0" t="n">
        <v>202406</v>
      </c>
      <c r="B1052" s="0" t="n">
        <v>202406</v>
      </c>
      <c r="C1052" s="37" t="s">
        <v>101</v>
      </c>
      <c r="D1052" s="37" t="s">
        <v>99</v>
      </c>
      <c r="E1052" s="0" t="n">
        <v>1</v>
      </c>
      <c r="F1052" s="38" t="s">
        <v>71</v>
      </c>
      <c r="G1052" s="37" t="s">
        <v>799</v>
      </c>
      <c r="H1052" s="0" t="n">
        <v>451165</v>
      </c>
      <c r="I1052" s="0" t="n">
        <v>139267</v>
      </c>
      <c r="J1052" s="0" t="n">
        <v>6659</v>
      </c>
    </row>
    <row r="1053" customFormat="false" ht="15" hidden="false" customHeight="false" outlineLevel="0" collapsed="false">
      <c r="A1053" s="0" t="n">
        <v>202406</v>
      </c>
      <c r="B1053" s="0" t="n">
        <v>202406</v>
      </c>
      <c r="C1053" s="37" t="s">
        <v>197</v>
      </c>
      <c r="D1053" s="37" t="s">
        <v>623</v>
      </c>
      <c r="E1053" s="0" t="n">
        <v>1</v>
      </c>
      <c r="F1053" s="38" t="s">
        <v>71</v>
      </c>
      <c r="G1053" s="37" t="s">
        <v>800</v>
      </c>
      <c r="H1053" s="0" t="n">
        <v>609755</v>
      </c>
      <c r="I1053" s="0" t="n">
        <v>367472</v>
      </c>
      <c r="J1053" s="0" t="n">
        <v>41587</v>
      </c>
    </row>
    <row r="1054" customFormat="false" ht="15" hidden="false" customHeight="false" outlineLevel="0" collapsed="false">
      <c r="A1054" s="0" t="n">
        <v>202406</v>
      </c>
      <c r="B1054" s="0" t="n">
        <v>202406</v>
      </c>
      <c r="C1054" s="37" t="s">
        <v>115</v>
      </c>
      <c r="D1054" s="37" t="s">
        <v>102</v>
      </c>
      <c r="E1054" s="0" t="n">
        <v>1</v>
      </c>
      <c r="F1054" s="38" t="s">
        <v>71</v>
      </c>
      <c r="G1054" s="37" t="s">
        <v>801</v>
      </c>
      <c r="H1054" s="0" t="n">
        <v>212216</v>
      </c>
      <c r="I1054" s="0" t="n">
        <v>125158</v>
      </c>
      <c r="J1054" s="0" t="n">
        <v>9741</v>
      </c>
    </row>
    <row r="1055" customFormat="false" ht="15" hidden="false" customHeight="false" outlineLevel="0" collapsed="false">
      <c r="A1055" s="0" t="n">
        <v>202406</v>
      </c>
      <c r="B1055" s="0" t="n">
        <v>202406</v>
      </c>
      <c r="C1055" s="37" t="s">
        <v>136</v>
      </c>
      <c r="D1055" s="37" t="s">
        <v>719</v>
      </c>
      <c r="E1055" s="0" t="n">
        <v>1</v>
      </c>
      <c r="F1055" s="38" t="s">
        <v>71</v>
      </c>
      <c r="G1055" s="37" t="s">
        <v>802</v>
      </c>
      <c r="H1055" s="0" t="n">
        <v>184334</v>
      </c>
      <c r="I1055" s="0" t="n">
        <v>79279</v>
      </c>
      <c r="J1055" s="0" t="n">
        <v>1076</v>
      </c>
    </row>
    <row r="1056" customFormat="false" ht="15" hidden="false" customHeight="false" outlineLevel="0" collapsed="false">
      <c r="A1056" s="0" t="n">
        <v>202406</v>
      </c>
      <c r="B1056" s="0" t="n">
        <v>202406</v>
      </c>
      <c r="C1056" s="37" t="s">
        <v>106</v>
      </c>
      <c r="D1056" s="37" t="s">
        <v>369</v>
      </c>
      <c r="E1056" s="0" t="n">
        <v>1</v>
      </c>
      <c r="F1056" s="38" t="s">
        <v>71</v>
      </c>
      <c r="G1056" s="37" t="s">
        <v>803</v>
      </c>
      <c r="H1056" s="0" t="n">
        <v>161252</v>
      </c>
      <c r="I1056" s="0" t="n">
        <v>41465</v>
      </c>
      <c r="J1056" s="0" t="n">
        <v>3852</v>
      </c>
    </row>
    <row r="1057" customFormat="false" ht="15" hidden="false" customHeight="false" outlineLevel="0" collapsed="false">
      <c r="A1057" s="0" t="n">
        <v>202406</v>
      </c>
      <c r="B1057" s="0" t="n">
        <v>202406</v>
      </c>
      <c r="C1057" s="37" t="s">
        <v>106</v>
      </c>
      <c r="D1057" s="37" t="s">
        <v>756</v>
      </c>
      <c r="E1057" s="0" t="n">
        <v>1</v>
      </c>
      <c r="F1057" s="38" t="s">
        <v>71</v>
      </c>
      <c r="G1057" s="37" t="s">
        <v>804</v>
      </c>
      <c r="H1057" s="0" t="n">
        <v>331677</v>
      </c>
      <c r="I1057" s="0" t="n">
        <v>101561</v>
      </c>
      <c r="J1057" s="0" t="n">
        <v>10821</v>
      </c>
    </row>
    <row r="1058" customFormat="false" ht="15" hidden="false" customHeight="false" outlineLevel="0" collapsed="false">
      <c r="A1058" s="0" t="n">
        <v>202406</v>
      </c>
      <c r="B1058" s="0" t="n">
        <v>202406</v>
      </c>
      <c r="C1058" s="37" t="s">
        <v>101</v>
      </c>
      <c r="D1058" s="37" t="s">
        <v>165</v>
      </c>
      <c r="E1058" s="0" t="n">
        <v>1</v>
      </c>
      <c r="F1058" s="38" t="s">
        <v>71</v>
      </c>
      <c r="G1058" s="37" t="s">
        <v>805</v>
      </c>
      <c r="H1058" s="0" t="n">
        <v>134071</v>
      </c>
      <c r="I1058" s="0" t="n">
        <v>68317</v>
      </c>
      <c r="J1058" s="0" t="n">
        <v>2901</v>
      </c>
    </row>
    <row r="1059" customFormat="false" ht="15" hidden="false" customHeight="false" outlineLevel="0" collapsed="false">
      <c r="A1059" s="0" t="n">
        <v>202406</v>
      </c>
      <c r="B1059" s="0" t="n">
        <v>202406</v>
      </c>
      <c r="C1059" s="37" t="s">
        <v>149</v>
      </c>
      <c r="D1059" s="37" t="s">
        <v>806</v>
      </c>
      <c r="E1059" s="0" t="n">
        <v>1</v>
      </c>
      <c r="F1059" s="38" t="s">
        <v>71</v>
      </c>
      <c r="G1059" s="37" t="s">
        <v>807</v>
      </c>
      <c r="H1059" s="0" t="n">
        <v>858763</v>
      </c>
      <c r="I1059" s="0" t="n">
        <v>294702</v>
      </c>
      <c r="J1059" s="0" t="n">
        <v>50212</v>
      </c>
    </row>
    <row r="1060" customFormat="false" ht="15" hidden="false" customHeight="false" outlineLevel="0" collapsed="false">
      <c r="A1060" s="0" t="n">
        <v>202406</v>
      </c>
      <c r="B1060" s="0" t="n">
        <v>202406</v>
      </c>
      <c r="C1060" s="37" t="s">
        <v>101</v>
      </c>
      <c r="D1060" s="37" t="s">
        <v>412</v>
      </c>
      <c r="E1060" s="0" t="n">
        <v>1</v>
      </c>
      <c r="F1060" s="38" t="s">
        <v>71</v>
      </c>
      <c r="G1060" s="37" t="s">
        <v>808</v>
      </c>
      <c r="H1060" s="0" t="n">
        <v>1453785</v>
      </c>
      <c r="I1060" s="0" t="n">
        <v>563410</v>
      </c>
      <c r="J1060" s="0" t="n">
        <v>117687</v>
      </c>
    </row>
    <row r="1061" customFormat="false" ht="15" hidden="false" customHeight="false" outlineLevel="0" collapsed="false">
      <c r="A1061" s="0" t="n">
        <v>202406</v>
      </c>
      <c r="B1061" s="0" t="n">
        <v>202406</v>
      </c>
      <c r="C1061" s="37" t="s">
        <v>115</v>
      </c>
      <c r="D1061" s="37" t="s">
        <v>493</v>
      </c>
      <c r="E1061" s="0" t="n">
        <v>1</v>
      </c>
      <c r="F1061" s="38" t="s">
        <v>71</v>
      </c>
      <c r="G1061" s="37" t="s">
        <v>809</v>
      </c>
      <c r="H1061" s="0" t="n">
        <v>84376</v>
      </c>
      <c r="I1061" s="0" t="n">
        <v>32155</v>
      </c>
      <c r="J1061" s="0" t="n">
        <v>5691</v>
      </c>
    </row>
    <row r="1062" customFormat="false" ht="15" hidden="false" customHeight="false" outlineLevel="0" collapsed="false">
      <c r="A1062" s="0" t="n">
        <v>202406</v>
      </c>
      <c r="B1062" s="0" t="n">
        <v>202406</v>
      </c>
      <c r="C1062" s="37" t="s">
        <v>115</v>
      </c>
      <c r="D1062" s="37" t="s">
        <v>493</v>
      </c>
      <c r="E1062" s="0" t="n">
        <v>1</v>
      </c>
      <c r="F1062" s="38" t="s">
        <v>71</v>
      </c>
      <c r="G1062" s="37" t="s">
        <v>810</v>
      </c>
      <c r="H1062" s="0" t="n">
        <v>552275</v>
      </c>
      <c r="I1062" s="0" t="n">
        <v>123386</v>
      </c>
      <c r="J1062" s="0" t="n">
        <v>6462</v>
      </c>
    </row>
    <row r="1063" customFormat="false" ht="15" hidden="false" customHeight="false" outlineLevel="0" collapsed="false">
      <c r="A1063" s="0" t="n">
        <v>202406</v>
      </c>
      <c r="B1063" s="0" t="n">
        <v>202406</v>
      </c>
      <c r="C1063" s="37" t="s">
        <v>184</v>
      </c>
      <c r="D1063" s="37" t="s">
        <v>425</v>
      </c>
      <c r="E1063" s="0" t="n">
        <v>1</v>
      </c>
      <c r="F1063" s="38" t="s">
        <v>71</v>
      </c>
      <c r="G1063" s="37" t="s">
        <v>811</v>
      </c>
      <c r="H1063" s="0" t="n">
        <v>378497</v>
      </c>
      <c r="I1063" s="0" t="n">
        <v>148800</v>
      </c>
      <c r="J1063" s="0" t="n">
        <v>23151</v>
      </c>
    </row>
    <row r="1064" customFormat="false" ht="15" hidden="false" customHeight="false" outlineLevel="0" collapsed="false">
      <c r="A1064" s="0" t="n">
        <v>202406</v>
      </c>
      <c r="B1064" s="0" t="n">
        <v>202406</v>
      </c>
      <c r="C1064" s="37" t="s">
        <v>149</v>
      </c>
      <c r="D1064" s="37" t="s">
        <v>756</v>
      </c>
      <c r="E1064" s="0" t="n">
        <v>1</v>
      </c>
      <c r="F1064" s="38" t="s">
        <v>71</v>
      </c>
      <c r="G1064" s="37" t="s">
        <v>812</v>
      </c>
      <c r="H1064" s="0" t="n">
        <v>824615</v>
      </c>
      <c r="I1064" s="0" t="n">
        <v>331401</v>
      </c>
      <c r="J1064" s="0" t="n">
        <v>29096</v>
      </c>
    </row>
    <row r="1065" customFormat="false" ht="15" hidden="false" customHeight="false" outlineLevel="0" collapsed="false">
      <c r="A1065" s="0" t="n">
        <v>202406</v>
      </c>
      <c r="B1065" s="0" t="n">
        <v>202406</v>
      </c>
      <c r="C1065" s="37" t="s">
        <v>149</v>
      </c>
      <c r="D1065" s="37" t="s">
        <v>616</v>
      </c>
      <c r="E1065" s="0" t="n">
        <v>1</v>
      </c>
      <c r="F1065" s="38" t="s">
        <v>71</v>
      </c>
      <c r="G1065" s="37" t="s">
        <v>813</v>
      </c>
      <c r="H1065" s="0" t="n">
        <v>609607</v>
      </c>
      <c r="I1065" s="0" t="n">
        <v>134232</v>
      </c>
      <c r="J1065" s="0" t="n">
        <v>-5849</v>
      </c>
    </row>
    <row r="1066" customFormat="false" ht="15" hidden="false" customHeight="false" outlineLevel="0" collapsed="false">
      <c r="A1066" s="0" t="n">
        <v>202406</v>
      </c>
      <c r="B1066" s="0" t="n">
        <v>202406</v>
      </c>
      <c r="C1066" s="37" t="s">
        <v>109</v>
      </c>
      <c r="D1066" s="37" t="s">
        <v>364</v>
      </c>
      <c r="E1066" s="0" t="n">
        <v>1</v>
      </c>
      <c r="F1066" s="38" t="s">
        <v>71</v>
      </c>
      <c r="G1066" s="37" t="s">
        <v>814</v>
      </c>
      <c r="H1066" s="0" t="n">
        <v>94392</v>
      </c>
      <c r="I1066" s="0" t="n">
        <v>98851</v>
      </c>
      <c r="J1066" s="0" t="n">
        <v>14558</v>
      </c>
    </row>
    <row r="1067" customFormat="false" ht="15" hidden="false" customHeight="false" outlineLevel="0" collapsed="false">
      <c r="A1067" s="0" t="n">
        <v>202406</v>
      </c>
      <c r="B1067" s="0" t="n">
        <v>202406</v>
      </c>
      <c r="C1067" s="37" t="s">
        <v>95</v>
      </c>
      <c r="D1067" s="37" t="s">
        <v>396</v>
      </c>
      <c r="E1067" s="0" t="n">
        <v>1</v>
      </c>
      <c r="F1067" s="38" t="s">
        <v>71</v>
      </c>
      <c r="G1067" s="37" t="s">
        <v>815</v>
      </c>
      <c r="H1067" s="0" t="n">
        <v>113452</v>
      </c>
      <c r="I1067" s="0" t="n">
        <v>159862</v>
      </c>
      <c r="J1067" s="0" t="n">
        <v>15125</v>
      </c>
    </row>
    <row r="1068" customFormat="false" ht="15" hidden="false" customHeight="false" outlineLevel="0" collapsed="false">
      <c r="A1068" s="0" t="n">
        <v>202406</v>
      </c>
      <c r="B1068" s="0" t="n">
        <v>202406</v>
      </c>
      <c r="C1068" s="37" t="s">
        <v>115</v>
      </c>
      <c r="D1068" s="37" t="s">
        <v>673</v>
      </c>
      <c r="E1068" s="0" t="n">
        <v>1</v>
      </c>
      <c r="F1068" s="38" t="s">
        <v>71</v>
      </c>
      <c r="G1068" s="37" t="s">
        <v>816</v>
      </c>
      <c r="H1068" s="0" t="n">
        <v>539924</v>
      </c>
      <c r="I1068" s="0" t="n">
        <v>118333</v>
      </c>
      <c r="J1068" s="0" t="n">
        <v>40157</v>
      </c>
    </row>
    <row r="1069" customFormat="false" ht="15" hidden="false" customHeight="false" outlineLevel="0" collapsed="false">
      <c r="A1069" s="0" t="n">
        <v>202406</v>
      </c>
      <c r="B1069" s="0" t="n">
        <v>202406</v>
      </c>
      <c r="C1069" s="37" t="s">
        <v>112</v>
      </c>
      <c r="D1069" s="37" t="s">
        <v>120</v>
      </c>
      <c r="E1069" s="0" t="n">
        <v>1</v>
      </c>
      <c r="F1069" s="38" t="s">
        <v>71</v>
      </c>
      <c r="G1069" s="37" t="s">
        <v>817</v>
      </c>
      <c r="H1069" s="0" t="n">
        <v>2158450</v>
      </c>
      <c r="I1069" s="0" t="n">
        <v>257728</v>
      </c>
      <c r="J1069" s="0" t="n">
        <v>58176</v>
      </c>
    </row>
    <row r="1070" customFormat="false" ht="15" hidden="false" customHeight="false" outlineLevel="0" collapsed="false">
      <c r="A1070" s="0" t="n">
        <v>202406</v>
      </c>
      <c r="B1070" s="0" t="n">
        <v>202406</v>
      </c>
      <c r="C1070" s="37" t="s">
        <v>124</v>
      </c>
      <c r="D1070" s="37" t="s">
        <v>493</v>
      </c>
      <c r="E1070" s="0" t="n">
        <v>1</v>
      </c>
      <c r="F1070" s="38" t="s">
        <v>71</v>
      </c>
      <c r="G1070" s="37" t="s">
        <v>818</v>
      </c>
      <c r="H1070" s="0" t="n">
        <v>45626</v>
      </c>
      <c r="I1070" s="0" t="n">
        <v>13024</v>
      </c>
      <c r="J1070" s="0" t="n">
        <v>1968</v>
      </c>
    </row>
    <row r="1071" customFormat="false" ht="15" hidden="false" customHeight="false" outlineLevel="0" collapsed="false">
      <c r="A1071" s="0" t="n">
        <v>202406</v>
      </c>
      <c r="B1071" s="0" t="n">
        <v>202406</v>
      </c>
      <c r="C1071" s="37" t="s">
        <v>95</v>
      </c>
      <c r="D1071" s="37" t="s">
        <v>414</v>
      </c>
      <c r="E1071" s="0" t="n">
        <v>1</v>
      </c>
      <c r="F1071" s="38" t="s">
        <v>71</v>
      </c>
      <c r="G1071" s="37" t="s">
        <v>819</v>
      </c>
      <c r="H1071" s="0" t="n">
        <v>741397</v>
      </c>
      <c r="I1071" s="0" t="n">
        <v>161295</v>
      </c>
      <c r="J1071" s="0" t="n">
        <v>16923</v>
      </c>
    </row>
    <row r="1072" customFormat="false" ht="15" hidden="false" customHeight="false" outlineLevel="0" collapsed="false">
      <c r="A1072" s="0" t="n">
        <v>202406</v>
      </c>
      <c r="B1072" s="0" t="n">
        <v>202406</v>
      </c>
      <c r="C1072" s="37" t="s">
        <v>149</v>
      </c>
      <c r="D1072" s="37" t="s">
        <v>247</v>
      </c>
      <c r="E1072" s="0" t="n">
        <v>1</v>
      </c>
      <c r="F1072" s="38" t="s">
        <v>71</v>
      </c>
      <c r="G1072" s="37" t="s">
        <v>820</v>
      </c>
      <c r="H1072" s="0" t="n">
        <v>2040592</v>
      </c>
      <c r="I1072" s="0" t="n">
        <v>968126</v>
      </c>
      <c r="J1072" s="0" t="n">
        <v>93300</v>
      </c>
    </row>
    <row r="1073" customFormat="false" ht="15" hidden="false" customHeight="false" outlineLevel="0" collapsed="false">
      <c r="A1073" s="0" t="n">
        <v>202406</v>
      </c>
      <c r="B1073" s="0" t="n">
        <v>202406</v>
      </c>
      <c r="C1073" s="37" t="s">
        <v>109</v>
      </c>
      <c r="D1073" s="37" t="s">
        <v>821</v>
      </c>
      <c r="E1073" s="0" t="n">
        <v>1</v>
      </c>
      <c r="F1073" s="38" t="s">
        <v>71</v>
      </c>
      <c r="G1073" s="37" t="s">
        <v>822</v>
      </c>
      <c r="H1073" s="0" t="n">
        <v>476758</v>
      </c>
      <c r="I1073" s="0" t="n">
        <v>378385</v>
      </c>
      <c r="J1073" s="0" t="n">
        <v>-7707</v>
      </c>
    </row>
    <row r="1074" customFormat="false" ht="15" hidden="false" customHeight="false" outlineLevel="0" collapsed="false">
      <c r="A1074" s="0" t="n">
        <v>202406</v>
      </c>
      <c r="B1074" s="0" t="n">
        <v>202406</v>
      </c>
      <c r="C1074" s="37" t="s">
        <v>124</v>
      </c>
      <c r="D1074" s="37" t="s">
        <v>476</v>
      </c>
      <c r="E1074" s="0" t="n">
        <v>1</v>
      </c>
      <c r="F1074" s="38" t="s">
        <v>71</v>
      </c>
      <c r="G1074" s="37" t="s">
        <v>823</v>
      </c>
      <c r="H1074" s="0" t="n">
        <v>1316998</v>
      </c>
      <c r="I1074" s="0" t="n">
        <v>304066</v>
      </c>
      <c r="J1074" s="0" t="n">
        <v>-28551</v>
      </c>
    </row>
    <row r="1075" customFormat="false" ht="15" hidden="false" customHeight="false" outlineLevel="0" collapsed="false">
      <c r="A1075" s="0" t="n">
        <v>202406</v>
      </c>
      <c r="B1075" s="0" t="n">
        <v>202406</v>
      </c>
      <c r="C1075" s="37" t="s">
        <v>115</v>
      </c>
      <c r="D1075" s="37" t="s">
        <v>300</v>
      </c>
      <c r="E1075" s="0" t="n">
        <v>1</v>
      </c>
      <c r="F1075" s="38" t="s">
        <v>71</v>
      </c>
      <c r="G1075" s="37" t="s">
        <v>824</v>
      </c>
      <c r="H1075" s="0" t="n">
        <v>276429</v>
      </c>
      <c r="I1075" s="0" t="n">
        <v>129778</v>
      </c>
      <c r="J1075" s="0" t="n">
        <v>-942</v>
      </c>
    </row>
    <row r="1076" customFormat="false" ht="15" hidden="false" customHeight="false" outlineLevel="0" collapsed="false">
      <c r="A1076" s="0" t="n">
        <v>202406</v>
      </c>
      <c r="B1076" s="0" t="n">
        <v>202406</v>
      </c>
      <c r="C1076" s="37" t="s">
        <v>158</v>
      </c>
      <c r="D1076" s="37" t="s">
        <v>700</v>
      </c>
      <c r="E1076" s="0" t="n">
        <v>1</v>
      </c>
      <c r="F1076" s="38" t="s">
        <v>71</v>
      </c>
      <c r="G1076" s="37" t="s">
        <v>825</v>
      </c>
      <c r="H1076" s="0" t="n">
        <v>388666</v>
      </c>
      <c r="I1076" s="0" t="n">
        <v>131651</v>
      </c>
      <c r="J1076" s="0" t="n">
        <v>9904</v>
      </c>
    </row>
    <row r="1077" customFormat="false" ht="15" hidden="false" customHeight="false" outlineLevel="0" collapsed="false">
      <c r="A1077" s="0" t="n">
        <v>202406</v>
      </c>
      <c r="B1077" s="0" t="n">
        <v>202406</v>
      </c>
      <c r="C1077" s="37" t="s">
        <v>184</v>
      </c>
      <c r="D1077" s="37" t="s">
        <v>826</v>
      </c>
      <c r="E1077" s="0" t="n">
        <v>1</v>
      </c>
      <c r="F1077" s="38" t="s">
        <v>71</v>
      </c>
      <c r="G1077" s="37" t="s">
        <v>827</v>
      </c>
      <c r="H1077" s="0" t="n">
        <v>74368</v>
      </c>
      <c r="I1077" s="0" t="n">
        <v>30343</v>
      </c>
      <c r="J1077" s="0" t="n">
        <v>-3961</v>
      </c>
    </row>
    <row r="1078" customFormat="false" ht="15" hidden="false" customHeight="false" outlineLevel="0" collapsed="false">
      <c r="A1078" s="0" t="n">
        <v>202406</v>
      </c>
      <c r="B1078" s="0" t="n">
        <v>202406</v>
      </c>
      <c r="C1078" s="37" t="s">
        <v>101</v>
      </c>
      <c r="D1078" s="37" t="s">
        <v>328</v>
      </c>
      <c r="E1078" s="0" t="n">
        <v>1</v>
      </c>
      <c r="F1078" s="38" t="s">
        <v>71</v>
      </c>
      <c r="G1078" s="37" t="s">
        <v>828</v>
      </c>
      <c r="H1078" s="0" t="n">
        <v>28246</v>
      </c>
      <c r="I1078" s="0" t="n">
        <v>21820</v>
      </c>
      <c r="J1078" s="0" t="n">
        <v>558</v>
      </c>
    </row>
    <row r="1079" customFormat="false" ht="15" hidden="false" customHeight="false" outlineLevel="0" collapsed="false">
      <c r="A1079" s="0" t="n">
        <v>202406</v>
      </c>
      <c r="B1079" s="0" t="n">
        <v>202406</v>
      </c>
      <c r="C1079" s="37" t="s">
        <v>106</v>
      </c>
      <c r="D1079" s="37" t="s">
        <v>511</v>
      </c>
      <c r="E1079" s="0" t="n">
        <v>1</v>
      </c>
      <c r="F1079" s="38" t="s">
        <v>71</v>
      </c>
      <c r="G1079" s="37" t="s">
        <v>829</v>
      </c>
      <c r="H1079" s="0" t="n">
        <v>1611514</v>
      </c>
      <c r="I1079" s="0" t="n">
        <v>260852</v>
      </c>
      <c r="J1079" s="0" t="n">
        <v>14409</v>
      </c>
    </row>
    <row r="1080" customFormat="false" ht="15" hidden="false" customHeight="false" outlineLevel="0" collapsed="false">
      <c r="A1080" s="0" t="n">
        <v>202406</v>
      </c>
      <c r="B1080" s="0" t="n">
        <v>202406</v>
      </c>
      <c r="C1080" s="37" t="s">
        <v>149</v>
      </c>
      <c r="D1080" s="37" t="s">
        <v>360</v>
      </c>
      <c r="E1080" s="0" t="n">
        <v>1</v>
      </c>
      <c r="F1080" s="38" t="s">
        <v>71</v>
      </c>
      <c r="G1080" s="37" t="s">
        <v>830</v>
      </c>
      <c r="H1080" s="0" t="n">
        <v>211115</v>
      </c>
      <c r="I1080" s="0" t="n">
        <v>59822</v>
      </c>
      <c r="J1080" s="0" t="n">
        <v>3497</v>
      </c>
    </row>
    <row r="1081" customFormat="false" ht="15" hidden="false" customHeight="false" outlineLevel="0" collapsed="false">
      <c r="A1081" s="0" t="n">
        <v>202406</v>
      </c>
      <c r="B1081" s="0" t="n">
        <v>202406</v>
      </c>
      <c r="C1081" s="37" t="s">
        <v>112</v>
      </c>
      <c r="D1081" s="37" t="s">
        <v>284</v>
      </c>
      <c r="E1081" s="0" t="n">
        <v>1</v>
      </c>
      <c r="F1081" s="38" t="s">
        <v>71</v>
      </c>
      <c r="G1081" s="37" t="s">
        <v>831</v>
      </c>
      <c r="H1081" s="0" t="n">
        <v>253082</v>
      </c>
      <c r="I1081" s="0" t="n">
        <v>31795</v>
      </c>
      <c r="J1081" s="0" t="n">
        <v>440</v>
      </c>
    </row>
    <row r="1082" customFormat="false" ht="15" hidden="false" customHeight="false" outlineLevel="0" collapsed="false">
      <c r="A1082" s="0" t="n">
        <v>202406</v>
      </c>
      <c r="B1082" s="0" t="n">
        <v>202406</v>
      </c>
      <c r="C1082" s="37" t="s">
        <v>184</v>
      </c>
      <c r="D1082" s="37" t="s">
        <v>267</v>
      </c>
      <c r="E1082" s="0" t="n">
        <v>1</v>
      </c>
      <c r="F1082" s="38" t="s">
        <v>71</v>
      </c>
      <c r="G1082" s="37" t="s">
        <v>832</v>
      </c>
      <c r="H1082" s="0" t="n">
        <v>80413</v>
      </c>
      <c r="I1082" s="0" t="n">
        <v>31794</v>
      </c>
      <c r="J1082" s="0" t="n">
        <v>1458</v>
      </c>
    </row>
    <row r="1083" customFormat="false" ht="15" hidden="false" customHeight="false" outlineLevel="0" collapsed="false">
      <c r="A1083" s="0" t="n">
        <v>202406</v>
      </c>
      <c r="B1083" s="0" t="n">
        <v>202406</v>
      </c>
      <c r="C1083" s="37" t="s">
        <v>197</v>
      </c>
      <c r="D1083" s="37" t="s">
        <v>387</v>
      </c>
      <c r="E1083" s="0" t="n">
        <v>1</v>
      </c>
      <c r="F1083" s="38" t="s">
        <v>71</v>
      </c>
      <c r="G1083" s="37" t="s">
        <v>833</v>
      </c>
      <c r="H1083" s="0" t="n">
        <v>88014</v>
      </c>
      <c r="I1083" s="0" t="n">
        <v>30350</v>
      </c>
      <c r="J1083" s="0" t="n">
        <v>7660</v>
      </c>
    </row>
    <row r="1084" customFormat="false" ht="15" hidden="false" customHeight="false" outlineLevel="0" collapsed="false">
      <c r="A1084" s="0" t="n">
        <v>202406</v>
      </c>
      <c r="B1084" s="0" t="n">
        <v>202406</v>
      </c>
      <c r="C1084" s="37" t="s">
        <v>197</v>
      </c>
      <c r="D1084" s="37" t="s">
        <v>334</v>
      </c>
      <c r="E1084" s="0" t="n">
        <v>1</v>
      </c>
      <c r="F1084" s="38" t="s">
        <v>71</v>
      </c>
      <c r="G1084" s="37" t="s">
        <v>834</v>
      </c>
      <c r="H1084" s="0" t="n">
        <v>458623</v>
      </c>
      <c r="I1084" s="0" t="n">
        <v>159418</v>
      </c>
      <c r="J1084" s="0" t="n">
        <v>23309</v>
      </c>
    </row>
    <row r="1085" customFormat="false" ht="15" hidden="false" customHeight="false" outlineLevel="0" collapsed="false">
      <c r="A1085" s="0" t="n">
        <v>202406</v>
      </c>
      <c r="B1085" s="0" t="n">
        <v>202406</v>
      </c>
      <c r="C1085" s="37" t="s">
        <v>197</v>
      </c>
      <c r="D1085" s="37" t="s">
        <v>208</v>
      </c>
      <c r="E1085" s="0" t="n">
        <v>1</v>
      </c>
      <c r="F1085" s="38" t="s">
        <v>71</v>
      </c>
      <c r="G1085" s="37" t="s">
        <v>835</v>
      </c>
      <c r="H1085" s="0" t="n">
        <v>247487</v>
      </c>
      <c r="I1085" s="0" t="n">
        <v>31980</v>
      </c>
      <c r="J1085" s="0" t="n">
        <v>767</v>
      </c>
    </row>
    <row r="1086" customFormat="false" ht="15" hidden="false" customHeight="false" outlineLevel="0" collapsed="false">
      <c r="A1086" s="0" t="n">
        <v>202406</v>
      </c>
      <c r="B1086" s="0" t="n">
        <v>202406</v>
      </c>
      <c r="C1086" s="37" t="s">
        <v>115</v>
      </c>
      <c r="D1086" s="37" t="s">
        <v>306</v>
      </c>
      <c r="E1086" s="0" t="n">
        <v>1</v>
      </c>
      <c r="F1086" s="38" t="s">
        <v>71</v>
      </c>
      <c r="G1086" s="37" t="s">
        <v>836</v>
      </c>
      <c r="H1086" s="0" t="n">
        <v>909522</v>
      </c>
      <c r="I1086" s="0" t="n">
        <v>352096</v>
      </c>
      <c r="J1086" s="0" t="n">
        <v>25761</v>
      </c>
    </row>
    <row r="1087" customFormat="false" ht="15" hidden="false" customHeight="false" outlineLevel="0" collapsed="false">
      <c r="A1087" s="0" t="n">
        <v>202406</v>
      </c>
      <c r="B1087" s="0" t="n">
        <v>202406</v>
      </c>
      <c r="C1087" s="37" t="s">
        <v>106</v>
      </c>
      <c r="D1087" s="37" t="s">
        <v>519</v>
      </c>
      <c r="E1087" s="0" t="n">
        <v>1</v>
      </c>
      <c r="F1087" s="38" t="s">
        <v>71</v>
      </c>
      <c r="G1087" s="37" t="s">
        <v>837</v>
      </c>
      <c r="H1087" s="0" t="n">
        <v>1111133</v>
      </c>
      <c r="I1087" s="0" t="n">
        <v>339131</v>
      </c>
      <c r="J1087" s="0" t="n">
        <v>26170</v>
      </c>
    </row>
    <row r="1088" customFormat="false" ht="15" hidden="false" customHeight="false" outlineLevel="0" collapsed="false">
      <c r="A1088" s="0" t="n">
        <v>202406</v>
      </c>
      <c r="B1088" s="0" t="n">
        <v>202406</v>
      </c>
      <c r="C1088" s="37" t="s">
        <v>95</v>
      </c>
      <c r="D1088" s="37" t="s">
        <v>288</v>
      </c>
      <c r="E1088" s="0" t="n">
        <v>1</v>
      </c>
      <c r="F1088" s="38" t="s">
        <v>71</v>
      </c>
      <c r="G1088" s="37" t="s">
        <v>838</v>
      </c>
      <c r="H1088" s="0" t="n">
        <v>610509</v>
      </c>
      <c r="I1088" s="0" t="n">
        <v>63175</v>
      </c>
      <c r="J1088" s="0" t="n">
        <v>202</v>
      </c>
    </row>
    <row r="1089" customFormat="false" ht="15" hidden="false" customHeight="false" outlineLevel="0" collapsed="false">
      <c r="A1089" s="0" t="n">
        <v>202406</v>
      </c>
      <c r="B1089" s="0" t="n">
        <v>202406</v>
      </c>
      <c r="C1089" s="37" t="s">
        <v>101</v>
      </c>
      <c r="D1089" s="37" t="s">
        <v>839</v>
      </c>
      <c r="E1089" s="0" t="n">
        <v>1</v>
      </c>
      <c r="F1089" s="38" t="s">
        <v>71</v>
      </c>
      <c r="G1089" s="37" t="s">
        <v>840</v>
      </c>
      <c r="H1089" s="0" t="n">
        <v>861184</v>
      </c>
      <c r="I1089" s="0" t="n">
        <v>1234448</v>
      </c>
      <c r="J1089" s="0" t="n">
        <v>3811</v>
      </c>
    </row>
    <row r="1090" customFormat="false" ht="15" hidden="false" customHeight="false" outlineLevel="0" collapsed="false">
      <c r="A1090" s="0" t="n">
        <v>202406</v>
      </c>
      <c r="B1090" s="0" t="n">
        <v>202406</v>
      </c>
      <c r="C1090" s="37" t="s">
        <v>106</v>
      </c>
      <c r="D1090" s="37" t="s">
        <v>841</v>
      </c>
      <c r="E1090" s="0" t="n">
        <v>1</v>
      </c>
      <c r="F1090" s="38" t="s">
        <v>71</v>
      </c>
      <c r="G1090" s="37" t="s">
        <v>842</v>
      </c>
      <c r="H1090" s="0" t="n">
        <v>3429757</v>
      </c>
      <c r="I1090" s="0" t="n">
        <v>495471</v>
      </c>
      <c r="J1090" s="0" t="n">
        <v>89706</v>
      </c>
    </row>
    <row r="1091" customFormat="false" ht="15" hidden="false" customHeight="false" outlineLevel="0" collapsed="false">
      <c r="A1091" s="0" t="n">
        <v>202406</v>
      </c>
      <c r="B1091" s="0" t="n">
        <v>202406</v>
      </c>
      <c r="C1091" s="37" t="s">
        <v>178</v>
      </c>
      <c r="D1091" s="37" t="s">
        <v>843</v>
      </c>
      <c r="E1091" s="0" t="n">
        <v>1</v>
      </c>
      <c r="F1091" s="38" t="s">
        <v>71</v>
      </c>
      <c r="G1091" s="37" t="s">
        <v>844</v>
      </c>
      <c r="H1091" s="0" t="n">
        <v>167729</v>
      </c>
      <c r="I1091" s="0" t="n">
        <v>42756</v>
      </c>
      <c r="J1091" s="0" t="n">
        <v>1626</v>
      </c>
    </row>
    <row r="1092" customFormat="false" ht="15" hidden="false" customHeight="false" outlineLevel="0" collapsed="false">
      <c r="A1092" s="0" t="n">
        <v>202406</v>
      </c>
      <c r="B1092" s="0" t="n">
        <v>202407</v>
      </c>
      <c r="C1092" s="37" t="s">
        <v>95</v>
      </c>
      <c r="D1092" s="37" t="s">
        <v>96</v>
      </c>
      <c r="E1092" s="0" t="n">
        <v>2</v>
      </c>
      <c r="F1092" s="38" t="s">
        <v>70</v>
      </c>
      <c r="G1092" s="37" t="s">
        <v>97</v>
      </c>
      <c r="H1092" s="0" t="n">
        <v>5969735</v>
      </c>
      <c r="I1092" s="0" t="n">
        <v>2253806</v>
      </c>
      <c r="J1092" s="0" t="n">
        <v>330644</v>
      </c>
    </row>
    <row r="1093" customFormat="false" ht="15" hidden="false" customHeight="false" outlineLevel="0" collapsed="false">
      <c r="A1093" s="0" t="n">
        <v>202406</v>
      </c>
      <c r="B1093" s="0" t="n">
        <v>202407</v>
      </c>
      <c r="C1093" s="37" t="s">
        <v>98</v>
      </c>
      <c r="D1093" s="37" t="s">
        <v>99</v>
      </c>
      <c r="E1093" s="0" t="n">
        <v>2</v>
      </c>
      <c r="F1093" s="38" t="s">
        <v>70</v>
      </c>
      <c r="G1093" s="37" t="s">
        <v>100</v>
      </c>
      <c r="H1093" s="0" t="n">
        <v>1430221</v>
      </c>
      <c r="I1093" s="0" t="n">
        <v>1254637</v>
      </c>
      <c r="J1093" s="0" t="n">
        <v>-123785</v>
      </c>
    </row>
    <row r="1094" customFormat="false" ht="15" hidden="false" customHeight="false" outlineLevel="0" collapsed="false">
      <c r="A1094" s="0" t="n">
        <v>202406</v>
      </c>
      <c r="B1094" s="0" t="n">
        <v>202407</v>
      </c>
      <c r="C1094" s="37" t="s">
        <v>101</v>
      </c>
      <c r="D1094" s="37" t="s">
        <v>102</v>
      </c>
      <c r="E1094" s="0" t="n">
        <v>2</v>
      </c>
      <c r="F1094" s="38" t="s">
        <v>70</v>
      </c>
      <c r="G1094" s="37" t="s">
        <v>103</v>
      </c>
      <c r="H1094" s="0" t="n">
        <v>2004906</v>
      </c>
      <c r="I1094" s="0" t="n">
        <v>1207004</v>
      </c>
      <c r="J1094" s="0" t="n">
        <v>231338</v>
      </c>
    </row>
    <row r="1095" customFormat="false" ht="15" hidden="false" customHeight="false" outlineLevel="0" collapsed="false">
      <c r="A1095" s="0" t="n">
        <v>202406</v>
      </c>
      <c r="B1095" s="0" t="n">
        <v>202407</v>
      </c>
      <c r="C1095" s="37" t="s">
        <v>101</v>
      </c>
      <c r="D1095" s="37" t="s">
        <v>104</v>
      </c>
      <c r="E1095" s="0" t="n">
        <v>2</v>
      </c>
      <c r="F1095" s="38" t="s">
        <v>70</v>
      </c>
      <c r="G1095" s="37" t="s">
        <v>105</v>
      </c>
      <c r="H1095" s="0" t="n">
        <v>1031074</v>
      </c>
      <c r="I1095" s="0" t="n">
        <v>475999</v>
      </c>
      <c r="J1095" s="0" t="n">
        <v>16284</v>
      </c>
    </row>
    <row r="1096" customFormat="false" ht="15" hidden="false" customHeight="false" outlineLevel="0" collapsed="false">
      <c r="A1096" s="0" t="n">
        <v>202406</v>
      </c>
      <c r="B1096" s="0" t="n">
        <v>202407</v>
      </c>
      <c r="C1096" s="37" t="s">
        <v>106</v>
      </c>
      <c r="D1096" s="37" t="s">
        <v>107</v>
      </c>
      <c r="E1096" s="0" t="n">
        <v>2</v>
      </c>
      <c r="F1096" s="38" t="s">
        <v>70</v>
      </c>
      <c r="G1096" s="37" t="s">
        <v>108</v>
      </c>
      <c r="H1096" s="0" t="n">
        <v>2038165</v>
      </c>
      <c r="I1096" s="0" t="n">
        <v>930416</v>
      </c>
      <c r="J1096" s="0" t="n">
        <v>141026</v>
      </c>
    </row>
    <row r="1097" customFormat="false" ht="15" hidden="false" customHeight="false" outlineLevel="0" collapsed="false">
      <c r="A1097" s="0" t="n">
        <v>202406</v>
      </c>
      <c r="B1097" s="0" t="n">
        <v>202407</v>
      </c>
      <c r="C1097" s="37" t="s">
        <v>109</v>
      </c>
      <c r="D1097" s="37" t="s">
        <v>110</v>
      </c>
      <c r="E1097" s="0" t="n">
        <v>2</v>
      </c>
      <c r="F1097" s="38" t="s">
        <v>70</v>
      </c>
      <c r="G1097" s="37" t="s">
        <v>111</v>
      </c>
      <c r="H1097" s="0" t="n">
        <v>1139129</v>
      </c>
      <c r="I1097" s="0" t="n">
        <v>271134</v>
      </c>
      <c r="J1097" s="0" t="n">
        <v>-4678</v>
      </c>
    </row>
    <row r="1098" customFormat="false" ht="15" hidden="false" customHeight="false" outlineLevel="0" collapsed="false">
      <c r="A1098" s="0" t="n">
        <v>202406</v>
      </c>
      <c r="B1098" s="0" t="n">
        <v>202407</v>
      </c>
      <c r="C1098" s="37" t="s">
        <v>112</v>
      </c>
      <c r="D1098" s="37" t="s">
        <v>113</v>
      </c>
      <c r="E1098" s="0" t="n">
        <v>2</v>
      </c>
      <c r="F1098" s="38" t="s">
        <v>70</v>
      </c>
      <c r="G1098" s="37" t="s">
        <v>114</v>
      </c>
      <c r="H1098" s="0" t="n">
        <v>7367173</v>
      </c>
      <c r="I1098" s="0" t="n">
        <v>8646047</v>
      </c>
      <c r="J1098" s="0" t="n">
        <v>-332937</v>
      </c>
    </row>
    <row r="1099" customFormat="false" ht="15" hidden="false" customHeight="false" outlineLevel="0" collapsed="false">
      <c r="A1099" s="0" t="n">
        <v>202406</v>
      </c>
      <c r="B1099" s="0" t="n">
        <v>202407</v>
      </c>
      <c r="C1099" s="37" t="s">
        <v>115</v>
      </c>
      <c r="D1099" s="37" t="s">
        <v>116</v>
      </c>
      <c r="E1099" s="0" t="n">
        <v>2</v>
      </c>
      <c r="F1099" s="38" t="s">
        <v>70</v>
      </c>
      <c r="G1099" s="37" t="s">
        <v>117</v>
      </c>
      <c r="H1099" s="0" t="n">
        <v>971604</v>
      </c>
      <c r="I1099" s="0" t="n">
        <v>448348</v>
      </c>
      <c r="J1099" s="0" t="n">
        <v>124479</v>
      </c>
    </row>
    <row r="1100" customFormat="false" ht="15" hidden="false" customHeight="false" outlineLevel="0" collapsed="false">
      <c r="A1100" s="0" t="n">
        <v>202406</v>
      </c>
      <c r="B1100" s="0" t="n">
        <v>202407</v>
      </c>
      <c r="C1100" s="37" t="s">
        <v>109</v>
      </c>
      <c r="D1100" s="37" t="s">
        <v>118</v>
      </c>
      <c r="E1100" s="0" t="n">
        <v>2</v>
      </c>
      <c r="F1100" s="38" t="s">
        <v>70</v>
      </c>
      <c r="G1100" s="37" t="s">
        <v>119</v>
      </c>
      <c r="H1100" s="0" t="n">
        <v>5645379</v>
      </c>
      <c r="I1100" s="0" t="n">
        <v>1853613</v>
      </c>
      <c r="J1100" s="0" t="n">
        <v>-29099</v>
      </c>
    </row>
    <row r="1101" customFormat="false" ht="15" hidden="false" customHeight="false" outlineLevel="0" collapsed="false">
      <c r="A1101" s="0" t="n">
        <v>202406</v>
      </c>
      <c r="B1101" s="0" t="n">
        <v>202407</v>
      </c>
      <c r="C1101" s="37" t="s">
        <v>109</v>
      </c>
      <c r="D1101" s="37" t="s">
        <v>120</v>
      </c>
      <c r="E1101" s="0" t="n">
        <v>2</v>
      </c>
      <c r="F1101" s="38" t="s">
        <v>70</v>
      </c>
      <c r="G1101" s="37" t="s">
        <v>121</v>
      </c>
      <c r="H1101" s="0" t="n">
        <v>689760</v>
      </c>
      <c r="I1101" s="0" t="n">
        <v>344431</v>
      </c>
      <c r="J1101" s="0" t="n">
        <v>67030</v>
      </c>
    </row>
    <row r="1102" customFormat="false" ht="15" hidden="false" customHeight="false" outlineLevel="0" collapsed="false">
      <c r="A1102" s="0" t="n">
        <v>202406</v>
      </c>
      <c r="B1102" s="0" t="n">
        <v>202407</v>
      </c>
      <c r="C1102" s="37" t="s">
        <v>95</v>
      </c>
      <c r="D1102" s="37" t="s">
        <v>122</v>
      </c>
      <c r="E1102" s="0" t="n">
        <v>2</v>
      </c>
      <c r="F1102" s="38" t="s">
        <v>70</v>
      </c>
      <c r="G1102" s="37" t="s">
        <v>123</v>
      </c>
      <c r="H1102" s="0" t="n">
        <v>1702674</v>
      </c>
      <c r="I1102" s="0" t="n">
        <v>1132504</v>
      </c>
      <c r="J1102" s="0" t="n">
        <v>104011</v>
      </c>
    </row>
    <row r="1103" customFormat="false" ht="15" hidden="false" customHeight="false" outlineLevel="0" collapsed="false">
      <c r="A1103" s="0" t="n">
        <v>202406</v>
      </c>
      <c r="B1103" s="0" t="n">
        <v>202407</v>
      </c>
      <c r="C1103" s="37" t="s">
        <v>124</v>
      </c>
      <c r="D1103" s="37" t="s">
        <v>125</v>
      </c>
      <c r="E1103" s="0" t="n">
        <v>2</v>
      </c>
      <c r="F1103" s="38" t="s">
        <v>70</v>
      </c>
      <c r="G1103" s="37" t="s">
        <v>126</v>
      </c>
      <c r="H1103" s="0" t="n">
        <v>372268</v>
      </c>
      <c r="I1103" s="0" t="n">
        <v>265420</v>
      </c>
      <c r="J1103" s="0" t="n">
        <v>10083</v>
      </c>
    </row>
    <row r="1104" customFormat="false" ht="15" hidden="false" customHeight="false" outlineLevel="0" collapsed="false">
      <c r="A1104" s="0" t="n">
        <v>202406</v>
      </c>
      <c r="B1104" s="0" t="n">
        <v>202407</v>
      </c>
      <c r="C1104" s="37" t="s">
        <v>95</v>
      </c>
      <c r="D1104" s="37" t="s">
        <v>127</v>
      </c>
      <c r="E1104" s="0" t="n">
        <v>2</v>
      </c>
      <c r="F1104" s="38" t="s">
        <v>70</v>
      </c>
      <c r="G1104" s="37" t="s">
        <v>128</v>
      </c>
      <c r="H1104" s="0" t="n">
        <v>2127566</v>
      </c>
      <c r="I1104" s="0" t="n">
        <v>1701141</v>
      </c>
      <c r="J1104" s="0" t="n">
        <v>128465</v>
      </c>
    </row>
    <row r="1105" customFormat="false" ht="15" hidden="false" customHeight="false" outlineLevel="0" collapsed="false">
      <c r="A1105" s="0" t="n">
        <v>202406</v>
      </c>
      <c r="B1105" s="0" t="n">
        <v>202407</v>
      </c>
      <c r="C1105" s="37" t="s">
        <v>124</v>
      </c>
      <c r="D1105" s="37" t="s">
        <v>122</v>
      </c>
      <c r="E1105" s="0" t="n">
        <v>2</v>
      </c>
      <c r="F1105" s="38" t="s">
        <v>70</v>
      </c>
      <c r="G1105" s="37" t="s">
        <v>129</v>
      </c>
      <c r="H1105" s="0" t="n">
        <v>7882946</v>
      </c>
      <c r="I1105" s="0" t="n">
        <v>6652298</v>
      </c>
      <c r="J1105" s="0" t="n">
        <v>-333343</v>
      </c>
    </row>
    <row r="1106" customFormat="false" ht="15" hidden="false" customHeight="false" outlineLevel="0" collapsed="false">
      <c r="A1106" s="0" t="n">
        <v>202406</v>
      </c>
      <c r="B1106" s="0" t="n">
        <v>202407</v>
      </c>
      <c r="C1106" s="37" t="s">
        <v>106</v>
      </c>
      <c r="D1106" s="37" t="s">
        <v>130</v>
      </c>
      <c r="E1106" s="0" t="n">
        <v>2</v>
      </c>
      <c r="F1106" s="38" t="s">
        <v>70</v>
      </c>
      <c r="G1106" s="37" t="s">
        <v>131</v>
      </c>
      <c r="H1106" s="0" t="n">
        <v>1007807</v>
      </c>
      <c r="I1106" s="0" t="n">
        <v>708971</v>
      </c>
      <c r="J1106" s="0" t="n">
        <v>55743</v>
      </c>
    </row>
    <row r="1107" customFormat="false" ht="15" hidden="false" customHeight="false" outlineLevel="0" collapsed="false">
      <c r="A1107" s="0" t="n">
        <v>202406</v>
      </c>
      <c r="B1107" s="0" t="n">
        <v>202407</v>
      </c>
      <c r="C1107" s="37" t="s">
        <v>95</v>
      </c>
      <c r="D1107" s="37" t="s">
        <v>132</v>
      </c>
      <c r="E1107" s="0" t="n">
        <v>2</v>
      </c>
      <c r="F1107" s="38" t="s">
        <v>70</v>
      </c>
      <c r="G1107" s="37" t="s">
        <v>133</v>
      </c>
      <c r="H1107" s="0" t="n">
        <v>965006</v>
      </c>
      <c r="I1107" s="0" t="n">
        <v>635246</v>
      </c>
      <c r="J1107" s="0" t="n">
        <v>-17961</v>
      </c>
    </row>
    <row r="1108" customFormat="false" ht="15" hidden="false" customHeight="false" outlineLevel="0" collapsed="false">
      <c r="A1108" s="0" t="n">
        <v>202406</v>
      </c>
      <c r="B1108" s="0" t="n">
        <v>202407</v>
      </c>
      <c r="C1108" s="37" t="s">
        <v>112</v>
      </c>
      <c r="D1108" s="37" t="s">
        <v>134</v>
      </c>
      <c r="E1108" s="0" t="n">
        <v>2</v>
      </c>
      <c r="F1108" s="38" t="s">
        <v>70</v>
      </c>
      <c r="G1108" s="37" t="s">
        <v>135</v>
      </c>
      <c r="H1108" s="0" t="n">
        <v>286445</v>
      </c>
      <c r="I1108" s="0" t="n">
        <v>509994</v>
      </c>
      <c r="J1108" s="0" t="n">
        <v>20632</v>
      </c>
    </row>
    <row r="1109" customFormat="false" ht="15" hidden="false" customHeight="false" outlineLevel="0" collapsed="false">
      <c r="A1109" s="0" t="n">
        <v>202406</v>
      </c>
      <c r="B1109" s="0" t="n">
        <v>202407</v>
      </c>
      <c r="C1109" s="37" t="s">
        <v>136</v>
      </c>
      <c r="D1109" s="37" t="s">
        <v>137</v>
      </c>
      <c r="E1109" s="0" t="n">
        <v>2</v>
      </c>
      <c r="F1109" s="38" t="s">
        <v>70</v>
      </c>
      <c r="G1109" s="37" t="s">
        <v>138</v>
      </c>
      <c r="H1109" s="0" t="n">
        <v>969510</v>
      </c>
      <c r="I1109" s="0" t="n">
        <v>281254</v>
      </c>
      <c r="J1109" s="0" t="n">
        <v>48525</v>
      </c>
    </row>
    <row r="1110" customFormat="false" ht="15" hidden="false" customHeight="false" outlineLevel="0" collapsed="false">
      <c r="A1110" s="0" t="n">
        <v>202406</v>
      </c>
      <c r="B1110" s="0" t="n">
        <v>202407</v>
      </c>
      <c r="C1110" s="37" t="s">
        <v>115</v>
      </c>
      <c r="D1110" s="37" t="s">
        <v>139</v>
      </c>
      <c r="E1110" s="0" t="n">
        <v>2</v>
      </c>
      <c r="F1110" s="38" t="s">
        <v>70</v>
      </c>
      <c r="G1110" s="37" t="s">
        <v>140</v>
      </c>
      <c r="H1110" s="0" t="n">
        <v>161274</v>
      </c>
      <c r="I1110" s="0" t="n">
        <v>64138</v>
      </c>
      <c r="J1110" s="0" t="n">
        <v>6761</v>
      </c>
    </row>
    <row r="1111" customFormat="false" ht="15" hidden="false" customHeight="false" outlineLevel="0" collapsed="false">
      <c r="A1111" s="0" t="n">
        <v>202406</v>
      </c>
      <c r="B1111" s="0" t="n">
        <v>202407</v>
      </c>
      <c r="C1111" s="37" t="s">
        <v>109</v>
      </c>
      <c r="D1111" s="37" t="s">
        <v>141</v>
      </c>
      <c r="E1111" s="0" t="n">
        <v>2</v>
      </c>
      <c r="F1111" s="38" t="s">
        <v>70</v>
      </c>
      <c r="G1111" s="37" t="s">
        <v>142</v>
      </c>
      <c r="H1111" s="0" t="n">
        <v>362764</v>
      </c>
      <c r="I1111" s="0" t="n">
        <v>426440</v>
      </c>
      <c r="J1111" s="0" t="n">
        <v>-29090</v>
      </c>
    </row>
    <row r="1112" customFormat="false" ht="15" hidden="false" customHeight="false" outlineLevel="0" collapsed="false">
      <c r="A1112" s="0" t="n">
        <v>202406</v>
      </c>
      <c r="B1112" s="0" t="n">
        <v>202407</v>
      </c>
      <c r="C1112" s="37" t="s">
        <v>136</v>
      </c>
      <c r="D1112" s="37" t="s">
        <v>143</v>
      </c>
      <c r="E1112" s="0" t="n">
        <v>2</v>
      </c>
      <c r="F1112" s="38" t="s">
        <v>70</v>
      </c>
      <c r="G1112" s="37" t="s">
        <v>144</v>
      </c>
      <c r="H1112" s="0" t="n">
        <v>1679765</v>
      </c>
      <c r="I1112" s="0" t="n">
        <v>809482</v>
      </c>
      <c r="J1112" s="0" t="n">
        <v>133685</v>
      </c>
    </row>
    <row r="1113" customFormat="false" ht="15" hidden="false" customHeight="false" outlineLevel="0" collapsed="false">
      <c r="A1113" s="0" t="n">
        <v>202406</v>
      </c>
      <c r="B1113" s="0" t="n">
        <v>202407</v>
      </c>
      <c r="C1113" s="37" t="s">
        <v>101</v>
      </c>
      <c r="D1113" s="37" t="s">
        <v>145</v>
      </c>
      <c r="E1113" s="0" t="n">
        <v>2</v>
      </c>
      <c r="F1113" s="38" t="s">
        <v>70</v>
      </c>
      <c r="G1113" s="37" t="s">
        <v>146</v>
      </c>
      <c r="H1113" s="0" t="n">
        <v>5735349</v>
      </c>
      <c r="I1113" s="0" t="n">
        <v>4700924</v>
      </c>
      <c r="J1113" s="0" t="n">
        <v>372736</v>
      </c>
    </row>
    <row r="1114" customFormat="false" ht="15" hidden="false" customHeight="false" outlineLevel="0" collapsed="false">
      <c r="A1114" s="0" t="n">
        <v>202406</v>
      </c>
      <c r="B1114" s="0" t="n">
        <v>202407</v>
      </c>
      <c r="C1114" s="37" t="s">
        <v>106</v>
      </c>
      <c r="D1114" s="37" t="s">
        <v>147</v>
      </c>
      <c r="E1114" s="0" t="n">
        <v>2</v>
      </c>
      <c r="F1114" s="38" t="s">
        <v>70</v>
      </c>
      <c r="G1114" s="37" t="s">
        <v>148</v>
      </c>
      <c r="H1114" s="0" t="n">
        <v>26217164</v>
      </c>
      <c r="I1114" s="0" t="n">
        <v>17288984</v>
      </c>
      <c r="J1114" s="0" t="n">
        <v>445735</v>
      </c>
    </row>
    <row r="1115" customFormat="false" ht="15" hidden="false" customHeight="false" outlineLevel="0" collapsed="false">
      <c r="A1115" s="0" t="n">
        <v>202406</v>
      </c>
      <c r="B1115" s="0" t="n">
        <v>202407</v>
      </c>
      <c r="C1115" s="37" t="s">
        <v>149</v>
      </c>
      <c r="D1115" s="37" t="s">
        <v>150</v>
      </c>
      <c r="E1115" s="0" t="n">
        <v>2</v>
      </c>
      <c r="F1115" s="38" t="s">
        <v>70</v>
      </c>
      <c r="G1115" s="37" t="s">
        <v>151</v>
      </c>
      <c r="H1115" s="0" t="n">
        <v>478190</v>
      </c>
      <c r="I1115" s="0" t="n">
        <v>641753</v>
      </c>
      <c r="J1115" s="0" t="n">
        <v>99258</v>
      </c>
    </row>
    <row r="1116" customFormat="false" ht="15" hidden="false" customHeight="false" outlineLevel="0" collapsed="false">
      <c r="A1116" s="0" t="n">
        <v>202406</v>
      </c>
      <c r="B1116" s="0" t="n">
        <v>202407</v>
      </c>
      <c r="C1116" s="37" t="s">
        <v>152</v>
      </c>
      <c r="D1116" s="37" t="s">
        <v>153</v>
      </c>
      <c r="E1116" s="0" t="n">
        <v>2</v>
      </c>
      <c r="F1116" s="38" t="s">
        <v>70</v>
      </c>
      <c r="G1116" s="37" t="s">
        <v>154</v>
      </c>
      <c r="H1116" s="0" t="n">
        <v>5667565</v>
      </c>
      <c r="I1116" s="0" t="n">
        <v>2383459</v>
      </c>
      <c r="J1116" s="0" t="n">
        <v>150824</v>
      </c>
    </row>
    <row r="1117" customFormat="false" ht="15" hidden="false" customHeight="false" outlineLevel="0" collapsed="false">
      <c r="A1117" s="0" t="n">
        <v>202406</v>
      </c>
      <c r="B1117" s="0" t="n">
        <v>202407</v>
      </c>
      <c r="C1117" s="37" t="s">
        <v>101</v>
      </c>
      <c r="D1117" s="37" t="s">
        <v>155</v>
      </c>
      <c r="E1117" s="0" t="n">
        <v>2</v>
      </c>
      <c r="F1117" s="38" t="s">
        <v>70</v>
      </c>
      <c r="G1117" s="37" t="s">
        <v>156</v>
      </c>
      <c r="H1117" s="0" t="n">
        <v>1411350</v>
      </c>
      <c r="I1117" s="0" t="n">
        <v>769440</v>
      </c>
      <c r="J1117" s="0" t="n">
        <v>-28135</v>
      </c>
    </row>
    <row r="1118" customFormat="false" ht="15" hidden="false" customHeight="false" outlineLevel="0" collapsed="false">
      <c r="A1118" s="0" t="n">
        <v>202406</v>
      </c>
      <c r="B1118" s="0" t="n">
        <v>202407</v>
      </c>
      <c r="C1118" s="37" t="s">
        <v>106</v>
      </c>
      <c r="D1118" s="37" t="s">
        <v>116</v>
      </c>
      <c r="E1118" s="0" t="n">
        <v>2</v>
      </c>
      <c r="F1118" s="38" t="s">
        <v>70</v>
      </c>
      <c r="G1118" s="37" t="s">
        <v>157</v>
      </c>
      <c r="H1118" s="0" t="n">
        <v>1067325</v>
      </c>
      <c r="I1118" s="0" t="n">
        <v>244622</v>
      </c>
      <c r="J1118" s="0" t="n">
        <v>64771</v>
      </c>
    </row>
    <row r="1119" customFormat="false" ht="15" hidden="false" customHeight="false" outlineLevel="0" collapsed="false">
      <c r="A1119" s="0" t="n">
        <v>202406</v>
      </c>
      <c r="B1119" s="0" t="n">
        <v>202407</v>
      </c>
      <c r="C1119" s="37" t="s">
        <v>158</v>
      </c>
      <c r="D1119" s="37" t="s">
        <v>159</v>
      </c>
      <c r="E1119" s="0" t="n">
        <v>2</v>
      </c>
      <c r="F1119" s="38" t="s">
        <v>70</v>
      </c>
      <c r="G1119" s="37" t="s">
        <v>160</v>
      </c>
      <c r="H1119" s="0" t="n">
        <v>2088495</v>
      </c>
      <c r="I1119" s="0" t="n">
        <v>1782550</v>
      </c>
      <c r="J1119" s="0" t="n">
        <v>139522</v>
      </c>
    </row>
    <row r="1120" customFormat="false" ht="15" hidden="false" customHeight="false" outlineLevel="0" collapsed="false">
      <c r="A1120" s="0" t="n">
        <v>202406</v>
      </c>
      <c r="B1120" s="0" t="n">
        <v>202407</v>
      </c>
      <c r="C1120" s="37" t="s">
        <v>95</v>
      </c>
      <c r="D1120" s="37" t="s">
        <v>161</v>
      </c>
      <c r="E1120" s="0" t="n">
        <v>2</v>
      </c>
      <c r="F1120" s="38" t="s">
        <v>70</v>
      </c>
      <c r="G1120" s="37" t="s">
        <v>162</v>
      </c>
      <c r="H1120" s="0" t="n">
        <v>1519804</v>
      </c>
      <c r="I1120" s="0" t="n">
        <v>642247</v>
      </c>
      <c r="J1120" s="0" t="n">
        <v>46153</v>
      </c>
    </row>
    <row r="1121" customFormat="false" ht="15" hidden="false" customHeight="false" outlineLevel="0" collapsed="false">
      <c r="A1121" s="0" t="n">
        <v>202406</v>
      </c>
      <c r="B1121" s="0" t="n">
        <v>202407</v>
      </c>
      <c r="C1121" s="37" t="s">
        <v>112</v>
      </c>
      <c r="D1121" s="37" t="s">
        <v>163</v>
      </c>
      <c r="E1121" s="0" t="n">
        <v>2</v>
      </c>
      <c r="F1121" s="38" t="s">
        <v>70</v>
      </c>
      <c r="G1121" s="37" t="s">
        <v>164</v>
      </c>
      <c r="H1121" s="0" t="n">
        <v>1537080</v>
      </c>
      <c r="I1121" s="0" t="n">
        <v>1759254</v>
      </c>
      <c r="J1121" s="0" t="n">
        <v>69472</v>
      </c>
    </row>
    <row r="1122" customFormat="false" ht="15" hidden="false" customHeight="false" outlineLevel="0" collapsed="false">
      <c r="A1122" s="0" t="n">
        <v>202406</v>
      </c>
      <c r="B1122" s="0" t="n">
        <v>202407</v>
      </c>
      <c r="C1122" s="37" t="s">
        <v>101</v>
      </c>
      <c r="D1122" s="37" t="s">
        <v>165</v>
      </c>
      <c r="E1122" s="0" t="n">
        <v>2</v>
      </c>
      <c r="F1122" s="38" t="s">
        <v>70</v>
      </c>
      <c r="G1122" s="37" t="s">
        <v>166</v>
      </c>
      <c r="H1122" s="0" t="n">
        <v>865260</v>
      </c>
      <c r="I1122" s="0" t="n">
        <v>152519</v>
      </c>
      <c r="J1122" s="0" t="n">
        <v>30198</v>
      </c>
    </row>
    <row r="1123" customFormat="false" ht="15" hidden="false" customHeight="false" outlineLevel="0" collapsed="false">
      <c r="A1123" s="0" t="n">
        <v>202406</v>
      </c>
      <c r="B1123" s="0" t="n">
        <v>202407</v>
      </c>
      <c r="C1123" s="37" t="s">
        <v>124</v>
      </c>
      <c r="D1123" s="37" t="s">
        <v>167</v>
      </c>
      <c r="E1123" s="0" t="n">
        <v>2</v>
      </c>
      <c r="F1123" s="38" t="s">
        <v>70</v>
      </c>
      <c r="G1123" s="37" t="s">
        <v>168</v>
      </c>
      <c r="H1123" s="0" t="n">
        <v>246109</v>
      </c>
      <c r="I1123" s="0" t="n">
        <v>104788</v>
      </c>
      <c r="J1123" s="0" t="n">
        <v>2883</v>
      </c>
    </row>
    <row r="1124" customFormat="false" ht="15" hidden="false" customHeight="false" outlineLevel="0" collapsed="false">
      <c r="A1124" s="0" t="n">
        <v>202406</v>
      </c>
      <c r="B1124" s="0" t="n">
        <v>202407</v>
      </c>
      <c r="C1124" s="37" t="s">
        <v>152</v>
      </c>
      <c r="D1124" s="37" t="s">
        <v>122</v>
      </c>
      <c r="E1124" s="0" t="n">
        <v>2</v>
      </c>
      <c r="F1124" s="38" t="s">
        <v>70</v>
      </c>
      <c r="G1124" s="37" t="s">
        <v>169</v>
      </c>
      <c r="H1124" s="0" t="n">
        <v>194678</v>
      </c>
      <c r="I1124" s="0" t="n">
        <v>111894</v>
      </c>
      <c r="J1124" s="0" t="n">
        <v>-8336</v>
      </c>
    </row>
    <row r="1125" customFormat="false" ht="15" hidden="false" customHeight="false" outlineLevel="0" collapsed="false">
      <c r="A1125" s="0" t="n">
        <v>202406</v>
      </c>
      <c r="B1125" s="0" t="n">
        <v>202407</v>
      </c>
      <c r="C1125" s="37" t="s">
        <v>98</v>
      </c>
      <c r="D1125" s="37" t="s">
        <v>170</v>
      </c>
      <c r="E1125" s="0" t="n">
        <v>2</v>
      </c>
      <c r="F1125" s="38" t="s">
        <v>70</v>
      </c>
      <c r="G1125" s="37" t="s">
        <v>171</v>
      </c>
      <c r="H1125" s="0" t="n">
        <v>3105846</v>
      </c>
      <c r="I1125" s="0" t="n">
        <v>1605319</v>
      </c>
      <c r="J1125" s="0" t="n">
        <v>19476</v>
      </c>
    </row>
    <row r="1126" customFormat="false" ht="15" hidden="false" customHeight="false" outlineLevel="0" collapsed="false">
      <c r="A1126" s="0" t="n">
        <v>202406</v>
      </c>
      <c r="B1126" s="0" t="n">
        <v>202407</v>
      </c>
      <c r="C1126" s="37" t="s">
        <v>98</v>
      </c>
      <c r="D1126" s="37" t="s">
        <v>172</v>
      </c>
      <c r="E1126" s="0" t="n">
        <v>2</v>
      </c>
      <c r="F1126" s="38" t="s">
        <v>70</v>
      </c>
      <c r="G1126" s="37" t="s">
        <v>173</v>
      </c>
      <c r="H1126" s="0" t="n">
        <v>990408</v>
      </c>
      <c r="I1126" s="0" t="n">
        <v>669667</v>
      </c>
      <c r="J1126" s="0" t="n">
        <v>142423</v>
      </c>
    </row>
    <row r="1127" customFormat="false" ht="15" hidden="false" customHeight="false" outlineLevel="0" collapsed="false">
      <c r="A1127" s="0" t="n">
        <v>202406</v>
      </c>
      <c r="B1127" s="0" t="n">
        <v>202407</v>
      </c>
      <c r="C1127" s="37" t="s">
        <v>158</v>
      </c>
      <c r="D1127" s="37" t="s">
        <v>174</v>
      </c>
      <c r="E1127" s="0" t="n">
        <v>2</v>
      </c>
      <c r="F1127" s="38" t="s">
        <v>70</v>
      </c>
      <c r="G1127" s="37" t="s">
        <v>175</v>
      </c>
      <c r="H1127" s="0" t="n">
        <v>622256</v>
      </c>
      <c r="I1127" s="0" t="n">
        <v>236927</v>
      </c>
      <c r="J1127" s="0" t="n">
        <v>38670</v>
      </c>
    </row>
    <row r="1128" customFormat="false" ht="15" hidden="false" customHeight="false" outlineLevel="0" collapsed="false">
      <c r="A1128" s="0" t="n">
        <v>202406</v>
      </c>
      <c r="B1128" s="0" t="n">
        <v>202407</v>
      </c>
      <c r="C1128" s="37" t="s">
        <v>149</v>
      </c>
      <c r="D1128" s="37" t="s">
        <v>176</v>
      </c>
      <c r="E1128" s="0" t="n">
        <v>2</v>
      </c>
      <c r="F1128" s="38" t="s">
        <v>70</v>
      </c>
      <c r="G1128" s="37" t="s">
        <v>177</v>
      </c>
      <c r="H1128" s="0" t="n">
        <v>1470139</v>
      </c>
      <c r="I1128" s="0" t="n">
        <v>317418</v>
      </c>
      <c r="J1128" s="0" t="n">
        <v>17299</v>
      </c>
    </row>
    <row r="1129" customFormat="false" ht="15" hidden="false" customHeight="false" outlineLevel="0" collapsed="false">
      <c r="A1129" s="0" t="n">
        <v>202406</v>
      </c>
      <c r="B1129" s="0" t="n">
        <v>202407</v>
      </c>
      <c r="C1129" s="37" t="s">
        <v>178</v>
      </c>
      <c r="D1129" s="37" t="s">
        <v>179</v>
      </c>
      <c r="E1129" s="0" t="n">
        <v>2</v>
      </c>
      <c r="F1129" s="38" t="s">
        <v>70</v>
      </c>
      <c r="G1129" s="37" t="s">
        <v>180</v>
      </c>
      <c r="H1129" s="0" t="n">
        <v>2195786</v>
      </c>
      <c r="I1129" s="0" t="n">
        <v>1905828</v>
      </c>
      <c r="J1129" s="0" t="n">
        <v>414185</v>
      </c>
    </row>
    <row r="1130" customFormat="false" ht="15" hidden="false" customHeight="false" outlineLevel="0" collapsed="false">
      <c r="A1130" s="0" t="n">
        <v>202406</v>
      </c>
      <c r="B1130" s="0" t="n">
        <v>202407</v>
      </c>
      <c r="C1130" s="37" t="s">
        <v>149</v>
      </c>
      <c r="D1130" s="37" t="s">
        <v>181</v>
      </c>
      <c r="E1130" s="0" t="n">
        <v>2</v>
      </c>
      <c r="F1130" s="38" t="s">
        <v>70</v>
      </c>
      <c r="G1130" s="37" t="s">
        <v>182</v>
      </c>
      <c r="H1130" s="0" t="n">
        <v>1429546</v>
      </c>
      <c r="I1130" s="0" t="n">
        <v>309721</v>
      </c>
      <c r="J1130" s="0" t="n">
        <v>47943</v>
      </c>
    </row>
    <row r="1131" customFormat="false" ht="15" hidden="false" customHeight="false" outlineLevel="0" collapsed="false">
      <c r="A1131" s="0" t="n">
        <v>202406</v>
      </c>
      <c r="B1131" s="0" t="n">
        <v>202407</v>
      </c>
      <c r="C1131" s="37" t="s">
        <v>115</v>
      </c>
      <c r="D1131" s="37" t="s">
        <v>104</v>
      </c>
      <c r="E1131" s="0" t="n">
        <v>2</v>
      </c>
      <c r="F1131" s="38" t="s">
        <v>70</v>
      </c>
      <c r="G1131" s="37" t="s">
        <v>183</v>
      </c>
      <c r="H1131" s="0" t="n">
        <v>522754</v>
      </c>
      <c r="I1131" s="0" t="n">
        <v>348040</v>
      </c>
      <c r="J1131" s="0" t="n">
        <v>18565</v>
      </c>
    </row>
    <row r="1132" customFormat="false" ht="15" hidden="false" customHeight="false" outlineLevel="0" collapsed="false">
      <c r="A1132" s="0" t="n">
        <v>202406</v>
      </c>
      <c r="B1132" s="0" t="n">
        <v>202407</v>
      </c>
      <c r="C1132" s="37" t="s">
        <v>184</v>
      </c>
      <c r="D1132" s="37" t="s">
        <v>185</v>
      </c>
      <c r="E1132" s="0" t="n">
        <v>2</v>
      </c>
      <c r="F1132" s="38" t="s">
        <v>70</v>
      </c>
      <c r="G1132" s="37" t="s">
        <v>186</v>
      </c>
      <c r="H1132" s="0" t="n">
        <v>6227304</v>
      </c>
      <c r="I1132" s="0" t="n">
        <v>1725984</v>
      </c>
      <c r="J1132" s="0" t="n">
        <v>109443</v>
      </c>
    </row>
    <row r="1133" customFormat="false" ht="15" hidden="false" customHeight="false" outlineLevel="0" collapsed="false">
      <c r="A1133" s="0" t="n">
        <v>202406</v>
      </c>
      <c r="B1133" s="0" t="n">
        <v>202407</v>
      </c>
      <c r="C1133" s="37" t="s">
        <v>109</v>
      </c>
      <c r="D1133" s="37" t="s">
        <v>187</v>
      </c>
      <c r="E1133" s="0" t="n">
        <v>2</v>
      </c>
      <c r="F1133" s="38" t="s">
        <v>70</v>
      </c>
      <c r="G1133" s="37" t="s">
        <v>188</v>
      </c>
      <c r="H1133" s="0" t="n">
        <v>10127164</v>
      </c>
      <c r="I1133" s="0" t="n">
        <v>5758105</v>
      </c>
      <c r="J1133" s="0" t="n">
        <v>650273</v>
      </c>
    </row>
    <row r="1134" customFormat="false" ht="15" hidden="false" customHeight="false" outlineLevel="0" collapsed="false">
      <c r="A1134" s="0" t="n">
        <v>202406</v>
      </c>
      <c r="B1134" s="0" t="n">
        <v>202407</v>
      </c>
      <c r="C1134" s="37" t="s">
        <v>178</v>
      </c>
      <c r="D1134" s="37" t="s">
        <v>189</v>
      </c>
      <c r="E1134" s="0" t="n">
        <v>2</v>
      </c>
      <c r="F1134" s="38" t="s">
        <v>70</v>
      </c>
      <c r="G1134" s="37" t="s">
        <v>190</v>
      </c>
      <c r="H1134" s="0" t="n">
        <v>1751426</v>
      </c>
      <c r="I1134" s="0" t="n">
        <v>678859</v>
      </c>
      <c r="J1134" s="0" t="n">
        <v>-2165</v>
      </c>
    </row>
    <row r="1135" customFormat="false" ht="15" hidden="false" customHeight="false" outlineLevel="0" collapsed="false">
      <c r="A1135" s="0" t="n">
        <v>202406</v>
      </c>
      <c r="B1135" s="0" t="n">
        <v>202407</v>
      </c>
      <c r="C1135" s="37" t="s">
        <v>152</v>
      </c>
      <c r="D1135" s="37" t="s">
        <v>191</v>
      </c>
      <c r="E1135" s="0" t="n">
        <v>2</v>
      </c>
      <c r="F1135" s="38" t="s">
        <v>70</v>
      </c>
      <c r="G1135" s="37" t="s">
        <v>192</v>
      </c>
      <c r="H1135" s="0" t="n">
        <v>4780575</v>
      </c>
      <c r="I1135" s="0" t="n">
        <v>4146639</v>
      </c>
      <c r="J1135" s="0" t="n">
        <v>333599</v>
      </c>
    </row>
    <row r="1136" customFormat="false" ht="15" hidden="false" customHeight="false" outlineLevel="0" collapsed="false">
      <c r="A1136" s="0" t="n">
        <v>202406</v>
      </c>
      <c r="B1136" s="0" t="n">
        <v>202407</v>
      </c>
      <c r="C1136" s="37" t="s">
        <v>184</v>
      </c>
      <c r="D1136" s="37" t="s">
        <v>193</v>
      </c>
      <c r="E1136" s="0" t="n">
        <v>2</v>
      </c>
      <c r="F1136" s="38" t="s">
        <v>70</v>
      </c>
      <c r="G1136" s="37" t="s">
        <v>194</v>
      </c>
      <c r="H1136" s="0" t="n">
        <v>4477768</v>
      </c>
      <c r="I1136" s="0" t="n">
        <v>3060979</v>
      </c>
      <c r="J1136" s="0" t="n">
        <v>339314</v>
      </c>
    </row>
    <row r="1137" customFormat="false" ht="15" hidden="false" customHeight="false" outlineLevel="0" collapsed="false">
      <c r="A1137" s="0" t="n">
        <v>202406</v>
      </c>
      <c r="B1137" s="0" t="n">
        <v>202407</v>
      </c>
      <c r="C1137" s="37" t="s">
        <v>115</v>
      </c>
      <c r="D1137" s="37" t="s">
        <v>96</v>
      </c>
      <c r="E1137" s="0" t="n">
        <v>2</v>
      </c>
      <c r="F1137" s="38" t="s">
        <v>70</v>
      </c>
      <c r="G1137" s="37" t="s">
        <v>195</v>
      </c>
      <c r="H1137" s="0" t="n">
        <v>3933094</v>
      </c>
      <c r="I1137" s="0" t="n">
        <v>2623312</v>
      </c>
      <c r="J1137" s="0" t="n">
        <v>-232679</v>
      </c>
    </row>
    <row r="1138" customFormat="false" ht="15" hidden="false" customHeight="false" outlineLevel="0" collapsed="false">
      <c r="A1138" s="0" t="n">
        <v>202406</v>
      </c>
      <c r="B1138" s="0" t="n">
        <v>202407</v>
      </c>
      <c r="C1138" s="37" t="s">
        <v>136</v>
      </c>
      <c r="D1138" s="37" t="s">
        <v>120</v>
      </c>
      <c r="E1138" s="0" t="n">
        <v>2</v>
      </c>
      <c r="F1138" s="38" t="s">
        <v>70</v>
      </c>
      <c r="G1138" s="37" t="s">
        <v>196</v>
      </c>
      <c r="H1138" s="0" t="n">
        <v>2426053</v>
      </c>
      <c r="I1138" s="0" t="n">
        <v>1439758</v>
      </c>
      <c r="J1138" s="0" t="n">
        <v>87923</v>
      </c>
    </row>
    <row r="1139" customFormat="false" ht="15" hidden="false" customHeight="false" outlineLevel="0" collapsed="false">
      <c r="A1139" s="0" t="n">
        <v>202406</v>
      </c>
      <c r="B1139" s="0" t="n">
        <v>202407</v>
      </c>
      <c r="C1139" s="37" t="s">
        <v>197</v>
      </c>
      <c r="D1139" s="37" t="s">
        <v>198</v>
      </c>
      <c r="E1139" s="0" t="n">
        <v>2</v>
      </c>
      <c r="F1139" s="38" t="s">
        <v>70</v>
      </c>
      <c r="G1139" s="37" t="s">
        <v>199</v>
      </c>
      <c r="H1139" s="0" t="n">
        <v>2350845</v>
      </c>
      <c r="I1139" s="0" t="n">
        <v>2048308</v>
      </c>
      <c r="J1139" s="0" t="n">
        <v>101789</v>
      </c>
    </row>
    <row r="1140" customFormat="false" ht="15" hidden="false" customHeight="false" outlineLevel="0" collapsed="false">
      <c r="A1140" s="0" t="n">
        <v>202406</v>
      </c>
      <c r="B1140" s="0" t="n">
        <v>202407</v>
      </c>
      <c r="C1140" s="37" t="s">
        <v>136</v>
      </c>
      <c r="D1140" s="37" t="s">
        <v>200</v>
      </c>
      <c r="E1140" s="0" t="n">
        <v>2</v>
      </c>
      <c r="F1140" s="38" t="s">
        <v>70</v>
      </c>
      <c r="G1140" s="37" t="s">
        <v>201</v>
      </c>
      <c r="H1140" s="0" t="n">
        <v>1775922</v>
      </c>
      <c r="I1140" s="0" t="n">
        <v>1037735</v>
      </c>
      <c r="J1140" s="0" t="n">
        <v>189705</v>
      </c>
    </row>
    <row r="1141" customFormat="false" ht="15" hidden="false" customHeight="false" outlineLevel="0" collapsed="false">
      <c r="A1141" s="0" t="n">
        <v>202406</v>
      </c>
      <c r="B1141" s="0" t="n">
        <v>202407</v>
      </c>
      <c r="C1141" s="37" t="s">
        <v>136</v>
      </c>
      <c r="D1141" s="37" t="s">
        <v>127</v>
      </c>
      <c r="E1141" s="0" t="n">
        <v>2</v>
      </c>
      <c r="F1141" s="38" t="s">
        <v>70</v>
      </c>
      <c r="G1141" s="37" t="s">
        <v>202</v>
      </c>
      <c r="H1141" s="0" t="n">
        <v>355285</v>
      </c>
      <c r="I1141" s="0" t="n">
        <v>77335</v>
      </c>
      <c r="J1141" s="0" t="n">
        <v>-8078</v>
      </c>
    </row>
    <row r="1142" customFormat="false" ht="15" hidden="false" customHeight="false" outlineLevel="0" collapsed="false">
      <c r="A1142" s="0" t="n">
        <v>202406</v>
      </c>
      <c r="B1142" s="0" t="n">
        <v>202407</v>
      </c>
      <c r="C1142" s="37" t="s">
        <v>106</v>
      </c>
      <c r="D1142" s="37" t="s">
        <v>203</v>
      </c>
      <c r="E1142" s="0" t="n">
        <v>2</v>
      </c>
      <c r="F1142" s="38" t="s">
        <v>70</v>
      </c>
      <c r="G1142" s="37" t="s">
        <v>204</v>
      </c>
      <c r="H1142" s="0" t="n">
        <v>3087209</v>
      </c>
      <c r="I1142" s="0" t="n">
        <v>718652</v>
      </c>
      <c r="J1142" s="0" t="n">
        <v>30075</v>
      </c>
    </row>
    <row r="1143" customFormat="false" ht="15" hidden="false" customHeight="false" outlineLevel="0" collapsed="false">
      <c r="A1143" s="0" t="n">
        <v>202406</v>
      </c>
      <c r="B1143" s="0" t="n">
        <v>202407</v>
      </c>
      <c r="C1143" s="37" t="s">
        <v>95</v>
      </c>
      <c r="D1143" s="37" t="s">
        <v>187</v>
      </c>
      <c r="E1143" s="0" t="n">
        <v>2</v>
      </c>
      <c r="F1143" s="38" t="s">
        <v>70</v>
      </c>
      <c r="G1143" s="37" t="s">
        <v>205</v>
      </c>
      <c r="H1143" s="0" t="n">
        <v>276822</v>
      </c>
      <c r="I1143" s="0" t="n">
        <v>168373</v>
      </c>
      <c r="J1143" s="0" t="n">
        <v>5358</v>
      </c>
    </row>
    <row r="1144" customFormat="false" ht="15" hidden="false" customHeight="false" outlineLevel="0" collapsed="false">
      <c r="A1144" s="0" t="n">
        <v>202406</v>
      </c>
      <c r="B1144" s="0" t="n">
        <v>202407</v>
      </c>
      <c r="C1144" s="37" t="s">
        <v>101</v>
      </c>
      <c r="D1144" s="37" t="s">
        <v>206</v>
      </c>
      <c r="E1144" s="0" t="n">
        <v>2</v>
      </c>
      <c r="F1144" s="38" t="s">
        <v>70</v>
      </c>
      <c r="G1144" s="37" t="s">
        <v>207</v>
      </c>
      <c r="H1144" s="0" t="n">
        <v>434288</v>
      </c>
      <c r="I1144" s="0" t="n">
        <v>249557</v>
      </c>
      <c r="J1144" s="0" t="n">
        <v>43924</v>
      </c>
    </row>
    <row r="1145" customFormat="false" ht="15" hidden="false" customHeight="false" outlineLevel="0" collapsed="false">
      <c r="A1145" s="0" t="n">
        <v>202406</v>
      </c>
      <c r="B1145" s="0" t="n">
        <v>202407</v>
      </c>
      <c r="C1145" s="37" t="s">
        <v>184</v>
      </c>
      <c r="D1145" s="37" t="s">
        <v>208</v>
      </c>
      <c r="E1145" s="0" t="n">
        <v>2</v>
      </c>
      <c r="F1145" s="38" t="s">
        <v>70</v>
      </c>
      <c r="G1145" s="37" t="s">
        <v>209</v>
      </c>
      <c r="H1145" s="0" t="n">
        <v>5713490</v>
      </c>
      <c r="I1145" s="0" t="n">
        <v>2050615</v>
      </c>
      <c r="J1145" s="0" t="n">
        <v>155120</v>
      </c>
    </row>
    <row r="1146" customFormat="false" ht="15" hidden="false" customHeight="false" outlineLevel="0" collapsed="false">
      <c r="A1146" s="0" t="n">
        <v>202406</v>
      </c>
      <c r="B1146" s="0" t="n">
        <v>202407</v>
      </c>
      <c r="C1146" s="37" t="s">
        <v>95</v>
      </c>
      <c r="D1146" s="37" t="s">
        <v>210</v>
      </c>
      <c r="E1146" s="0" t="n">
        <v>2</v>
      </c>
      <c r="F1146" s="38" t="s">
        <v>70</v>
      </c>
      <c r="G1146" s="37" t="s">
        <v>211</v>
      </c>
      <c r="H1146" s="0" t="n">
        <v>3281136</v>
      </c>
      <c r="I1146" s="0" t="n">
        <v>1080410</v>
      </c>
      <c r="J1146" s="0" t="n">
        <v>280485</v>
      </c>
    </row>
    <row r="1147" customFormat="false" ht="15" hidden="false" customHeight="false" outlineLevel="0" collapsed="false">
      <c r="A1147" s="0" t="n">
        <v>202406</v>
      </c>
      <c r="B1147" s="0" t="n">
        <v>202407</v>
      </c>
      <c r="C1147" s="37" t="s">
        <v>178</v>
      </c>
      <c r="D1147" s="37" t="s">
        <v>212</v>
      </c>
      <c r="E1147" s="0" t="n">
        <v>2</v>
      </c>
      <c r="F1147" s="38" t="s">
        <v>70</v>
      </c>
      <c r="G1147" s="37" t="s">
        <v>213</v>
      </c>
      <c r="H1147" s="0" t="n">
        <v>9230994</v>
      </c>
      <c r="I1147" s="0" t="n">
        <v>4257018</v>
      </c>
      <c r="J1147" s="0" t="n">
        <v>622467</v>
      </c>
    </row>
    <row r="1148" customFormat="false" ht="15" hidden="false" customHeight="false" outlineLevel="0" collapsed="false">
      <c r="A1148" s="0" t="n">
        <v>202406</v>
      </c>
      <c r="B1148" s="0" t="n">
        <v>202407</v>
      </c>
      <c r="C1148" s="37" t="s">
        <v>95</v>
      </c>
      <c r="D1148" s="37" t="s">
        <v>214</v>
      </c>
      <c r="E1148" s="0" t="n">
        <v>2</v>
      </c>
      <c r="F1148" s="38" t="s">
        <v>70</v>
      </c>
      <c r="G1148" s="37" t="s">
        <v>215</v>
      </c>
      <c r="H1148" s="0" t="n">
        <v>567419</v>
      </c>
      <c r="I1148" s="0" t="n">
        <v>232371</v>
      </c>
      <c r="J1148" s="0" t="n">
        <v>9057</v>
      </c>
    </row>
    <row r="1149" customFormat="false" ht="15" hidden="false" customHeight="false" outlineLevel="0" collapsed="false">
      <c r="A1149" s="0" t="n">
        <v>202406</v>
      </c>
      <c r="B1149" s="0" t="n">
        <v>202407</v>
      </c>
      <c r="C1149" s="37" t="s">
        <v>101</v>
      </c>
      <c r="D1149" s="37" t="s">
        <v>216</v>
      </c>
      <c r="E1149" s="0" t="n">
        <v>2</v>
      </c>
      <c r="F1149" s="38" t="s">
        <v>70</v>
      </c>
      <c r="G1149" s="37" t="s">
        <v>217</v>
      </c>
      <c r="H1149" s="0" t="n">
        <v>261388</v>
      </c>
      <c r="I1149" s="0" t="n">
        <v>81643</v>
      </c>
      <c r="J1149" s="0" t="n">
        <v>8488</v>
      </c>
    </row>
    <row r="1150" customFormat="false" ht="15" hidden="false" customHeight="false" outlineLevel="0" collapsed="false">
      <c r="A1150" s="0" t="n">
        <v>202406</v>
      </c>
      <c r="B1150" s="0" t="n">
        <v>202407</v>
      </c>
      <c r="C1150" s="37" t="s">
        <v>115</v>
      </c>
      <c r="D1150" s="37" t="s">
        <v>218</v>
      </c>
      <c r="E1150" s="0" t="n">
        <v>2</v>
      </c>
      <c r="F1150" s="38" t="s">
        <v>70</v>
      </c>
      <c r="G1150" s="37" t="s">
        <v>219</v>
      </c>
      <c r="H1150" s="0" t="n">
        <v>901943</v>
      </c>
      <c r="I1150" s="0" t="n">
        <v>554316</v>
      </c>
      <c r="J1150" s="0" t="n">
        <v>24719</v>
      </c>
    </row>
    <row r="1151" customFormat="false" ht="15" hidden="false" customHeight="false" outlineLevel="0" collapsed="false">
      <c r="A1151" s="0" t="n">
        <v>202406</v>
      </c>
      <c r="B1151" s="0" t="n">
        <v>202407</v>
      </c>
      <c r="C1151" s="37" t="s">
        <v>101</v>
      </c>
      <c r="D1151" s="37" t="s">
        <v>220</v>
      </c>
      <c r="E1151" s="0" t="n">
        <v>2</v>
      </c>
      <c r="F1151" s="38" t="s">
        <v>70</v>
      </c>
      <c r="G1151" s="37" t="s">
        <v>221</v>
      </c>
      <c r="H1151" s="0" t="n">
        <v>1154990</v>
      </c>
      <c r="I1151" s="0" t="n">
        <v>248941</v>
      </c>
      <c r="J1151" s="0" t="n">
        <v>41309</v>
      </c>
    </row>
    <row r="1152" customFormat="false" ht="15" hidden="false" customHeight="false" outlineLevel="0" collapsed="false">
      <c r="A1152" s="0" t="n">
        <v>202406</v>
      </c>
      <c r="B1152" s="0" t="n">
        <v>202407</v>
      </c>
      <c r="C1152" s="37" t="s">
        <v>101</v>
      </c>
      <c r="D1152" s="37" t="s">
        <v>153</v>
      </c>
      <c r="E1152" s="0" t="n">
        <v>2</v>
      </c>
      <c r="F1152" s="38" t="s">
        <v>70</v>
      </c>
      <c r="G1152" s="37" t="s">
        <v>222</v>
      </c>
      <c r="H1152" s="0" t="n">
        <v>1271920</v>
      </c>
      <c r="I1152" s="0" t="n">
        <v>1296086</v>
      </c>
      <c r="J1152" s="0" t="n">
        <v>-68977</v>
      </c>
    </row>
    <row r="1153" customFormat="false" ht="15" hidden="false" customHeight="false" outlineLevel="0" collapsed="false">
      <c r="A1153" s="0" t="n">
        <v>202406</v>
      </c>
      <c r="B1153" s="0" t="n">
        <v>202407</v>
      </c>
      <c r="C1153" s="37" t="s">
        <v>136</v>
      </c>
      <c r="D1153" s="37" t="s">
        <v>223</v>
      </c>
      <c r="E1153" s="0" t="n">
        <v>2</v>
      </c>
      <c r="F1153" s="38" t="s">
        <v>70</v>
      </c>
      <c r="G1153" s="37" t="s">
        <v>224</v>
      </c>
      <c r="H1153" s="0" t="n">
        <v>4599717</v>
      </c>
      <c r="I1153" s="0" t="n">
        <v>1480989</v>
      </c>
      <c r="J1153" s="0" t="n">
        <v>-3509</v>
      </c>
    </row>
    <row r="1154" customFormat="false" ht="15" hidden="false" customHeight="false" outlineLevel="0" collapsed="false">
      <c r="A1154" s="0" t="n">
        <v>202406</v>
      </c>
      <c r="B1154" s="0" t="n">
        <v>202407</v>
      </c>
      <c r="C1154" s="37" t="s">
        <v>184</v>
      </c>
      <c r="D1154" s="37" t="s">
        <v>225</v>
      </c>
      <c r="E1154" s="0" t="n">
        <v>2</v>
      </c>
      <c r="F1154" s="38" t="s">
        <v>70</v>
      </c>
      <c r="G1154" s="37" t="s">
        <v>226</v>
      </c>
      <c r="H1154" s="0" t="n">
        <v>706319</v>
      </c>
      <c r="I1154" s="0" t="n">
        <v>339673</v>
      </c>
      <c r="J1154" s="0" t="n">
        <v>42652</v>
      </c>
    </row>
    <row r="1155" customFormat="false" ht="15" hidden="false" customHeight="false" outlineLevel="0" collapsed="false">
      <c r="A1155" s="0" t="n">
        <v>202406</v>
      </c>
      <c r="B1155" s="0" t="n">
        <v>202407</v>
      </c>
      <c r="C1155" s="37" t="s">
        <v>197</v>
      </c>
      <c r="D1155" s="37" t="s">
        <v>193</v>
      </c>
      <c r="E1155" s="0" t="n">
        <v>2</v>
      </c>
      <c r="F1155" s="38" t="s">
        <v>70</v>
      </c>
      <c r="G1155" s="37" t="s">
        <v>227</v>
      </c>
      <c r="H1155" s="0" t="n">
        <v>1852621</v>
      </c>
      <c r="I1155" s="0" t="n">
        <v>2285385</v>
      </c>
      <c r="J1155" s="0" t="n">
        <v>462963</v>
      </c>
    </row>
    <row r="1156" customFormat="false" ht="15" hidden="false" customHeight="false" outlineLevel="0" collapsed="false">
      <c r="A1156" s="0" t="n">
        <v>202406</v>
      </c>
      <c r="B1156" s="0" t="n">
        <v>202407</v>
      </c>
      <c r="C1156" s="37" t="s">
        <v>149</v>
      </c>
      <c r="D1156" s="37" t="s">
        <v>153</v>
      </c>
      <c r="E1156" s="0" t="n">
        <v>2</v>
      </c>
      <c r="F1156" s="38" t="s">
        <v>70</v>
      </c>
      <c r="G1156" s="37" t="s">
        <v>228</v>
      </c>
      <c r="H1156" s="0" t="n">
        <v>403475</v>
      </c>
      <c r="I1156" s="0" t="n">
        <v>194520</v>
      </c>
      <c r="J1156" s="0" t="n">
        <v>-27271</v>
      </c>
    </row>
    <row r="1157" customFormat="false" ht="15" hidden="false" customHeight="false" outlineLevel="0" collapsed="false">
      <c r="A1157" s="0" t="n">
        <v>202406</v>
      </c>
      <c r="B1157" s="0" t="n">
        <v>202407</v>
      </c>
      <c r="C1157" s="37" t="s">
        <v>184</v>
      </c>
      <c r="D1157" s="37" t="s">
        <v>229</v>
      </c>
      <c r="E1157" s="0" t="n">
        <v>2</v>
      </c>
      <c r="F1157" s="38" t="s">
        <v>70</v>
      </c>
      <c r="G1157" s="37" t="s">
        <v>230</v>
      </c>
      <c r="H1157" s="0" t="n">
        <v>1992580</v>
      </c>
      <c r="I1157" s="0" t="n">
        <v>882918</v>
      </c>
      <c r="J1157" s="0" t="n">
        <v>191988</v>
      </c>
    </row>
    <row r="1158" customFormat="false" ht="15" hidden="false" customHeight="false" outlineLevel="0" collapsed="false">
      <c r="A1158" s="0" t="n">
        <v>202406</v>
      </c>
      <c r="B1158" s="0" t="n">
        <v>202407</v>
      </c>
      <c r="C1158" s="37" t="s">
        <v>115</v>
      </c>
      <c r="D1158" s="37" t="s">
        <v>231</v>
      </c>
      <c r="E1158" s="0" t="n">
        <v>2</v>
      </c>
      <c r="F1158" s="38" t="s">
        <v>70</v>
      </c>
      <c r="G1158" s="37" t="s">
        <v>232</v>
      </c>
      <c r="H1158" s="0" t="n">
        <v>1127768</v>
      </c>
      <c r="I1158" s="0" t="n">
        <v>739291</v>
      </c>
      <c r="J1158" s="0" t="n">
        <v>48783</v>
      </c>
    </row>
    <row r="1159" customFormat="false" ht="15" hidden="false" customHeight="false" outlineLevel="0" collapsed="false">
      <c r="A1159" s="0" t="n">
        <v>202406</v>
      </c>
      <c r="B1159" s="0" t="n">
        <v>202407</v>
      </c>
      <c r="C1159" s="37" t="s">
        <v>124</v>
      </c>
      <c r="D1159" s="37" t="s">
        <v>233</v>
      </c>
      <c r="E1159" s="0" t="n">
        <v>2</v>
      </c>
      <c r="F1159" s="38" t="s">
        <v>70</v>
      </c>
      <c r="G1159" s="37" t="s">
        <v>234</v>
      </c>
      <c r="H1159" s="0" t="n">
        <v>477042</v>
      </c>
      <c r="I1159" s="0" t="n">
        <v>214627</v>
      </c>
      <c r="J1159" s="0" t="n">
        <v>-23263</v>
      </c>
    </row>
    <row r="1160" customFormat="false" ht="15" hidden="false" customHeight="false" outlineLevel="0" collapsed="false">
      <c r="A1160" s="0" t="n">
        <v>202406</v>
      </c>
      <c r="B1160" s="0" t="n">
        <v>202407</v>
      </c>
      <c r="C1160" s="37" t="s">
        <v>184</v>
      </c>
      <c r="D1160" s="37" t="s">
        <v>235</v>
      </c>
      <c r="E1160" s="0" t="n">
        <v>2</v>
      </c>
      <c r="F1160" s="38" t="s">
        <v>70</v>
      </c>
      <c r="G1160" s="37" t="s">
        <v>236</v>
      </c>
      <c r="H1160" s="0" t="n">
        <v>905180</v>
      </c>
      <c r="I1160" s="0" t="n">
        <v>305471</v>
      </c>
      <c r="J1160" s="0" t="n">
        <v>-67256</v>
      </c>
    </row>
    <row r="1161" customFormat="false" ht="15" hidden="false" customHeight="false" outlineLevel="0" collapsed="false">
      <c r="A1161" s="0" t="n">
        <v>202406</v>
      </c>
      <c r="B1161" s="0" t="n">
        <v>202407</v>
      </c>
      <c r="C1161" s="37" t="s">
        <v>124</v>
      </c>
      <c r="D1161" s="37" t="s">
        <v>237</v>
      </c>
      <c r="E1161" s="0" t="n">
        <v>2</v>
      </c>
      <c r="F1161" s="38" t="s">
        <v>70</v>
      </c>
      <c r="G1161" s="37" t="s">
        <v>238</v>
      </c>
      <c r="H1161" s="0" t="n">
        <v>742621</v>
      </c>
      <c r="I1161" s="0" t="n">
        <v>324883</v>
      </c>
      <c r="J1161" s="0" t="n">
        <v>-23697</v>
      </c>
    </row>
    <row r="1162" customFormat="false" ht="15" hidden="false" customHeight="false" outlineLevel="0" collapsed="false">
      <c r="A1162" s="0" t="n">
        <v>202406</v>
      </c>
      <c r="B1162" s="0" t="n">
        <v>202407</v>
      </c>
      <c r="C1162" s="37" t="s">
        <v>124</v>
      </c>
      <c r="D1162" s="37" t="s">
        <v>107</v>
      </c>
      <c r="E1162" s="0" t="n">
        <v>2</v>
      </c>
      <c r="F1162" s="38" t="s">
        <v>70</v>
      </c>
      <c r="G1162" s="37" t="s">
        <v>239</v>
      </c>
      <c r="H1162" s="0" t="n">
        <v>931962</v>
      </c>
      <c r="I1162" s="0" t="n">
        <v>493577</v>
      </c>
      <c r="J1162" s="0" t="n">
        <v>38514</v>
      </c>
    </row>
    <row r="1163" customFormat="false" ht="15" hidden="false" customHeight="false" outlineLevel="0" collapsed="false">
      <c r="A1163" s="0" t="n">
        <v>202406</v>
      </c>
      <c r="B1163" s="0" t="n">
        <v>202407</v>
      </c>
      <c r="C1163" s="37" t="s">
        <v>106</v>
      </c>
      <c r="D1163" s="37" t="s">
        <v>139</v>
      </c>
      <c r="E1163" s="0" t="n">
        <v>2</v>
      </c>
      <c r="F1163" s="38" t="s">
        <v>70</v>
      </c>
      <c r="G1163" s="37" t="s">
        <v>240</v>
      </c>
      <c r="H1163" s="0" t="n">
        <v>9416361</v>
      </c>
      <c r="I1163" s="0" t="n">
        <v>3484245</v>
      </c>
      <c r="J1163" s="0" t="n">
        <v>255779</v>
      </c>
    </row>
    <row r="1164" customFormat="false" ht="15" hidden="false" customHeight="false" outlineLevel="0" collapsed="false">
      <c r="A1164" s="0" t="n">
        <v>202406</v>
      </c>
      <c r="B1164" s="0" t="n">
        <v>202407</v>
      </c>
      <c r="C1164" s="37" t="s">
        <v>106</v>
      </c>
      <c r="D1164" s="37" t="s">
        <v>241</v>
      </c>
      <c r="E1164" s="0" t="n">
        <v>2</v>
      </c>
      <c r="F1164" s="38" t="s">
        <v>70</v>
      </c>
      <c r="G1164" s="37" t="s">
        <v>242</v>
      </c>
      <c r="H1164" s="0" t="n">
        <v>1291216</v>
      </c>
      <c r="I1164" s="0" t="n">
        <v>1121593</v>
      </c>
      <c r="J1164" s="0" t="n">
        <v>160747</v>
      </c>
    </row>
    <row r="1165" customFormat="false" ht="15" hidden="false" customHeight="false" outlineLevel="0" collapsed="false">
      <c r="A1165" s="0" t="n">
        <v>202406</v>
      </c>
      <c r="B1165" s="0" t="n">
        <v>202407</v>
      </c>
      <c r="C1165" s="37" t="s">
        <v>158</v>
      </c>
      <c r="D1165" s="37" t="s">
        <v>243</v>
      </c>
      <c r="E1165" s="0" t="n">
        <v>2</v>
      </c>
      <c r="F1165" s="38" t="s">
        <v>70</v>
      </c>
      <c r="G1165" s="37" t="s">
        <v>244</v>
      </c>
      <c r="H1165" s="0" t="n">
        <v>980662</v>
      </c>
      <c r="I1165" s="0" t="n">
        <v>373558</v>
      </c>
      <c r="J1165" s="0" t="n">
        <v>9358</v>
      </c>
    </row>
    <row r="1166" customFormat="false" ht="15" hidden="false" customHeight="false" outlineLevel="0" collapsed="false">
      <c r="A1166" s="0" t="n">
        <v>202406</v>
      </c>
      <c r="B1166" s="0" t="n">
        <v>202407</v>
      </c>
      <c r="C1166" s="37" t="s">
        <v>112</v>
      </c>
      <c r="D1166" s="37" t="s">
        <v>245</v>
      </c>
      <c r="E1166" s="0" t="n">
        <v>2</v>
      </c>
      <c r="F1166" s="38" t="s">
        <v>70</v>
      </c>
      <c r="G1166" s="37" t="s">
        <v>246</v>
      </c>
      <c r="H1166" s="0" t="n">
        <v>115678</v>
      </c>
      <c r="I1166" s="0" t="n">
        <v>51003</v>
      </c>
      <c r="J1166" s="0" t="n">
        <v>-1571</v>
      </c>
    </row>
    <row r="1167" customFormat="false" ht="15" hidden="false" customHeight="false" outlineLevel="0" collapsed="false">
      <c r="A1167" s="0" t="n">
        <v>202406</v>
      </c>
      <c r="B1167" s="0" t="n">
        <v>202407</v>
      </c>
      <c r="C1167" s="37" t="s">
        <v>197</v>
      </c>
      <c r="D1167" s="37" t="s">
        <v>247</v>
      </c>
      <c r="E1167" s="0" t="n">
        <v>2</v>
      </c>
      <c r="F1167" s="38" t="s">
        <v>70</v>
      </c>
      <c r="G1167" s="37" t="s">
        <v>248</v>
      </c>
      <c r="H1167" s="0" t="n">
        <v>353380</v>
      </c>
      <c r="I1167" s="0" t="n">
        <v>170407</v>
      </c>
      <c r="J1167" s="0" t="n">
        <v>6593</v>
      </c>
    </row>
    <row r="1168" customFormat="false" ht="15" hidden="false" customHeight="false" outlineLevel="0" collapsed="false">
      <c r="A1168" s="0" t="n">
        <v>202406</v>
      </c>
      <c r="B1168" s="0" t="n">
        <v>202407</v>
      </c>
      <c r="C1168" s="37" t="s">
        <v>106</v>
      </c>
      <c r="D1168" s="37" t="s">
        <v>249</v>
      </c>
      <c r="E1168" s="0" t="n">
        <v>2</v>
      </c>
      <c r="F1168" s="38" t="s">
        <v>70</v>
      </c>
      <c r="G1168" s="37" t="s">
        <v>250</v>
      </c>
      <c r="H1168" s="0" t="n">
        <v>829521</v>
      </c>
      <c r="I1168" s="0" t="n">
        <v>544105</v>
      </c>
      <c r="J1168" s="0" t="n">
        <v>45357</v>
      </c>
    </row>
    <row r="1169" customFormat="false" ht="15" hidden="false" customHeight="false" outlineLevel="0" collapsed="false">
      <c r="A1169" s="0" t="n">
        <v>202406</v>
      </c>
      <c r="B1169" s="0" t="n">
        <v>202407</v>
      </c>
      <c r="C1169" s="37" t="s">
        <v>98</v>
      </c>
      <c r="D1169" s="37" t="s">
        <v>251</v>
      </c>
      <c r="E1169" s="0" t="n">
        <v>2</v>
      </c>
      <c r="F1169" s="38" t="s">
        <v>70</v>
      </c>
      <c r="G1169" s="37" t="s">
        <v>252</v>
      </c>
      <c r="H1169" s="0" t="n">
        <v>438278</v>
      </c>
      <c r="I1169" s="0" t="n">
        <v>162213</v>
      </c>
      <c r="J1169" s="0" t="n">
        <v>16720</v>
      </c>
    </row>
    <row r="1170" customFormat="false" ht="15" hidden="false" customHeight="false" outlineLevel="0" collapsed="false">
      <c r="A1170" s="0" t="n">
        <v>202406</v>
      </c>
      <c r="B1170" s="0" t="n">
        <v>202407</v>
      </c>
      <c r="C1170" s="37" t="s">
        <v>124</v>
      </c>
      <c r="D1170" s="37" t="s">
        <v>253</v>
      </c>
      <c r="E1170" s="0" t="n">
        <v>2</v>
      </c>
      <c r="F1170" s="38" t="s">
        <v>70</v>
      </c>
      <c r="G1170" s="37" t="s">
        <v>254</v>
      </c>
      <c r="H1170" s="0" t="n">
        <v>5678913</v>
      </c>
      <c r="I1170" s="0" t="n">
        <v>1965537</v>
      </c>
      <c r="J1170" s="0" t="n">
        <v>2130</v>
      </c>
    </row>
    <row r="1171" customFormat="false" ht="15" hidden="false" customHeight="false" outlineLevel="0" collapsed="false">
      <c r="A1171" s="0" t="n">
        <v>202406</v>
      </c>
      <c r="B1171" s="0" t="n">
        <v>202407</v>
      </c>
      <c r="C1171" s="37" t="s">
        <v>101</v>
      </c>
      <c r="D1171" s="37" t="s">
        <v>255</v>
      </c>
      <c r="E1171" s="0" t="n">
        <v>2</v>
      </c>
      <c r="F1171" s="38" t="s">
        <v>70</v>
      </c>
      <c r="G1171" s="37" t="s">
        <v>256</v>
      </c>
      <c r="H1171" s="0" t="n">
        <v>1190508</v>
      </c>
      <c r="I1171" s="0" t="n">
        <v>605880</v>
      </c>
      <c r="J1171" s="0" t="n">
        <v>103087</v>
      </c>
    </row>
    <row r="1172" customFormat="false" ht="15" hidden="false" customHeight="false" outlineLevel="0" collapsed="false">
      <c r="A1172" s="0" t="n">
        <v>202406</v>
      </c>
      <c r="B1172" s="0" t="n">
        <v>202407</v>
      </c>
      <c r="C1172" s="37" t="s">
        <v>112</v>
      </c>
      <c r="D1172" s="37" t="s">
        <v>132</v>
      </c>
      <c r="E1172" s="0" t="n">
        <v>2</v>
      </c>
      <c r="F1172" s="38" t="s">
        <v>70</v>
      </c>
      <c r="G1172" s="37" t="s">
        <v>257</v>
      </c>
      <c r="H1172" s="0" t="n">
        <v>7055067</v>
      </c>
      <c r="I1172" s="0" t="n">
        <v>1851229</v>
      </c>
      <c r="J1172" s="0" t="n">
        <v>33064</v>
      </c>
    </row>
    <row r="1173" customFormat="false" ht="15" hidden="false" customHeight="false" outlineLevel="0" collapsed="false">
      <c r="A1173" s="0" t="n">
        <v>202406</v>
      </c>
      <c r="B1173" s="0" t="n">
        <v>202407</v>
      </c>
      <c r="C1173" s="37" t="s">
        <v>115</v>
      </c>
      <c r="D1173" s="37" t="s">
        <v>258</v>
      </c>
      <c r="E1173" s="0" t="n">
        <v>2</v>
      </c>
      <c r="F1173" s="38" t="s">
        <v>70</v>
      </c>
      <c r="G1173" s="37" t="s">
        <v>259</v>
      </c>
      <c r="H1173" s="0" t="n">
        <v>1090150</v>
      </c>
      <c r="I1173" s="0" t="n">
        <v>334676</v>
      </c>
      <c r="J1173" s="0" t="n">
        <v>-2333</v>
      </c>
    </row>
    <row r="1174" customFormat="false" ht="15" hidden="false" customHeight="false" outlineLevel="0" collapsed="false">
      <c r="A1174" s="0" t="n">
        <v>202406</v>
      </c>
      <c r="B1174" s="0" t="n">
        <v>202407</v>
      </c>
      <c r="C1174" s="37" t="s">
        <v>184</v>
      </c>
      <c r="D1174" s="37" t="s">
        <v>179</v>
      </c>
      <c r="E1174" s="0" t="n">
        <v>2</v>
      </c>
      <c r="F1174" s="38" t="s">
        <v>70</v>
      </c>
      <c r="G1174" s="37" t="s">
        <v>260</v>
      </c>
      <c r="H1174" s="0" t="n">
        <v>1174005</v>
      </c>
      <c r="I1174" s="0" t="n">
        <v>432413</v>
      </c>
      <c r="J1174" s="0" t="n">
        <v>11139</v>
      </c>
    </row>
    <row r="1175" customFormat="false" ht="15" hidden="false" customHeight="false" outlineLevel="0" collapsed="false">
      <c r="A1175" s="0" t="n">
        <v>202406</v>
      </c>
      <c r="B1175" s="0" t="n">
        <v>202407</v>
      </c>
      <c r="C1175" s="37" t="s">
        <v>158</v>
      </c>
      <c r="D1175" s="37" t="s">
        <v>155</v>
      </c>
      <c r="E1175" s="0" t="n">
        <v>2</v>
      </c>
      <c r="F1175" s="38" t="s">
        <v>70</v>
      </c>
      <c r="G1175" s="37" t="s">
        <v>261</v>
      </c>
      <c r="H1175" s="0" t="n">
        <v>1068766</v>
      </c>
      <c r="I1175" s="0" t="n">
        <v>593036</v>
      </c>
      <c r="J1175" s="0" t="n">
        <v>111185</v>
      </c>
    </row>
    <row r="1176" customFormat="false" ht="15" hidden="false" customHeight="false" outlineLevel="0" collapsed="false">
      <c r="A1176" s="0" t="n">
        <v>202406</v>
      </c>
      <c r="B1176" s="0" t="n">
        <v>202407</v>
      </c>
      <c r="C1176" s="37" t="s">
        <v>98</v>
      </c>
      <c r="D1176" s="37" t="s">
        <v>262</v>
      </c>
      <c r="E1176" s="0" t="n">
        <v>2</v>
      </c>
      <c r="F1176" s="38" t="s">
        <v>70</v>
      </c>
      <c r="G1176" s="37" t="s">
        <v>263</v>
      </c>
      <c r="H1176" s="0" t="n">
        <v>1319016</v>
      </c>
      <c r="I1176" s="0" t="n">
        <v>393148</v>
      </c>
      <c r="J1176" s="0" t="n">
        <v>26231</v>
      </c>
    </row>
    <row r="1177" customFormat="false" ht="15" hidden="false" customHeight="false" outlineLevel="0" collapsed="false">
      <c r="A1177" s="0" t="n">
        <v>202406</v>
      </c>
      <c r="B1177" s="0" t="n">
        <v>202407</v>
      </c>
      <c r="C1177" s="37" t="s">
        <v>98</v>
      </c>
      <c r="D1177" s="37" t="s">
        <v>214</v>
      </c>
      <c r="E1177" s="0" t="n">
        <v>2</v>
      </c>
      <c r="F1177" s="38" t="s">
        <v>70</v>
      </c>
      <c r="G1177" s="37" t="s">
        <v>264</v>
      </c>
      <c r="H1177" s="0" t="n">
        <v>7265026</v>
      </c>
      <c r="I1177" s="0" t="n">
        <v>1581603</v>
      </c>
      <c r="J1177" s="0" t="n">
        <v>16684</v>
      </c>
    </row>
    <row r="1178" customFormat="false" ht="15" hidden="false" customHeight="false" outlineLevel="0" collapsed="false">
      <c r="A1178" s="0" t="n">
        <v>202406</v>
      </c>
      <c r="B1178" s="0" t="n">
        <v>202407</v>
      </c>
      <c r="C1178" s="37" t="s">
        <v>101</v>
      </c>
      <c r="D1178" s="37" t="s">
        <v>161</v>
      </c>
      <c r="E1178" s="0" t="n">
        <v>2</v>
      </c>
      <c r="F1178" s="38" t="s">
        <v>70</v>
      </c>
      <c r="G1178" s="37" t="s">
        <v>265</v>
      </c>
      <c r="H1178" s="0" t="n">
        <v>58455</v>
      </c>
      <c r="I1178" s="0" t="n">
        <v>36403</v>
      </c>
      <c r="J1178" s="0" t="n">
        <v>6284</v>
      </c>
    </row>
    <row r="1179" customFormat="false" ht="15" hidden="false" customHeight="false" outlineLevel="0" collapsed="false">
      <c r="A1179" s="0" t="n">
        <v>202406</v>
      </c>
      <c r="B1179" s="0" t="n">
        <v>202407</v>
      </c>
      <c r="C1179" s="37" t="s">
        <v>106</v>
      </c>
      <c r="D1179" s="37" t="s">
        <v>102</v>
      </c>
      <c r="E1179" s="0" t="n">
        <v>2</v>
      </c>
      <c r="F1179" s="38" t="s">
        <v>70</v>
      </c>
      <c r="G1179" s="37" t="s">
        <v>266</v>
      </c>
      <c r="H1179" s="0" t="n">
        <v>117194</v>
      </c>
      <c r="I1179" s="0" t="n">
        <v>55011</v>
      </c>
      <c r="J1179" s="0" t="n">
        <v>16188</v>
      </c>
    </row>
    <row r="1180" customFormat="false" ht="15" hidden="false" customHeight="false" outlineLevel="0" collapsed="false">
      <c r="A1180" s="0" t="n">
        <v>202406</v>
      </c>
      <c r="B1180" s="0" t="n">
        <v>202407</v>
      </c>
      <c r="C1180" s="37" t="s">
        <v>95</v>
      </c>
      <c r="D1180" s="37" t="s">
        <v>267</v>
      </c>
      <c r="E1180" s="0" t="n">
        <v>2</v>
      </c>
      <c r="F1180" s="38" t="s">
        <v>70</v>
      </c>
      <c r="G1180" s="37" t="s">
        <v>268</v>
      </c>
      <c r="H1180" s="0" t="n">
        <v>467820</v>
      </c>
      <c r="I1180" s="0" t="n">
        <v>178541</v>
      </c>
      <c r="J1180" s="0" t="n">
        <v>18027</v>
      </c>
    </row>
    <row r="1181" customFormat="false" ht="15" hidden="false" customHeight="false" outlineLevel="0" collapsed="false">
      <c r="A1181" s="0" t="n">
        <v>202406</v>
      </c>
      <c r="B1181" s="0" t="n">
        <v>202407</v>
      </c>
      <c r="C1181" s="37" t="s">
        <v>136</v>
      </c>
      <c r="D1181" s="37" t="s">
        <v>269</v>
      </c>
      <c r="E1181" s="0" t="n">
        <v>2</v>
      </c>
      <c r="F1181" s="38" t="s">
        <v>70</v>
      </c>
      <c r="G1181" s="37" t="s">
        <v>270</v>
      </c>
      <c r="H1181" s="0" t="n">
        <v>1144426</v>
      </c>
      <c r="I1181" s="0" t="n">
        <v>536227</v>
      </c>
      <c r="J1181" s="0" t="n">
        <v>109060</v>
      </c>
    </row>
    <row r="1182" customFormat="false" ht="15" hidden="false" customHeight="false" outlineLevel="0" collapsed="false">
      <c r="A1182" s="0" t="n">
        <v>202406</v>
      </c>
      <c r="B1182" s="0" t="n">
        <v>202407</v>
      </c>
      <c r="C1182" s="37" t="s">
        <v>98</v>
      </c>
      <c r="D1182" s="37" t="s">
        <v>181</v>
      </c>
      <c r="E1182" s="0" t="n">
        <v>2</v>
      </c>
      <c r="F1182" s="38" t="s">
        <v>70</v>
      </c>
      <c r="G1182" s="37" t="s">
        <v>271</v>
      </c>
      <c r="H1182" s="0" t="n">
        <v>2820540</v>
      </c>
      <c r="I1182" s="0" t="n">
        <v>615110</v>
      </c>
      <c r="J1182" s="0" t="n">
        <v>112939</v>
      </c>
    </row>
    <row r="1183" customFormat="false" ht="15" hidden="false" customHeight="false" outlineLevel="0" collapsed="false">
      <c r="A1183" s="0" t="n">
        <v>202406</v>
      </c>
      <c r="B1183" s="0" t="n">
        <v>202407</v>
      </c>
      <c r="C1183" s="37" t="s">
        <v>197</v>
      </c>
      <c r="D1183" s="37" t="s">
        <v>255</v>
      </c>
      <c r="E1183" s="0" t="n">
        <v>2</v>
      </c>
      <c r="F1183" s="38" t="s">
        <v>70</v>
      </c>
      <c r="G1183" s="37" t="s">
        <v>272</v>
      </c>
      <c r="H1183" s="0" t="n">
        <v>2258146</v>
      </c>
      <c r="I1183" s="0" t="n">
        <v>733140</v>
      </c>
      <c r="J1183" s="0" t="n">
        <v>14249</v>
      </c>
    </row>
    <row r="1184" customFormat="false" ht="15" hidden="false" customHeight="false" outlineLevel="0" collapsed="false">
      <c r="A1184" s="0" t="n">
        <v>202406</v>
      </c>
      <c r="B1184" s="0" t="n">
        <v>202407</v>
      </c>
      <c r="C1184" s="37" t="s">
        <v>106</v>
      </c>
      <c r="D1184" s="37" t="s">
        <v>273</v>
      </c>
      <c r="E1184" s="0" t="n">
        <v>2</v>
      </c>
      <c r="F1184" s="38" t="s">
        <v>70</v>
      </c>
      <c r="G1184" s="37" t="s">
        <v>274</v>
      </c>
      <c r="H1184" s="0" t="n">
        <v>742403</v>
      </c>
      <c r="I1184" s="0" t="n">
        <v>195887</v>
      </c>
      <c r="J1184" s="0" t="n">
        <v>16193</v>
      </c>
    </row>
    <row r="1185" customFormat="false" ht="15" hidden="false" customHeight="false" outlineLevel="0" collapsed="false">
      <c r="A1185" s="0" t="n">
        <v>202406</v>
      </c>
      <c r="B1185" s="0" t="n">
        <v>202407</v>
      </c>
      <c r="C1185" s="37" t="s">
        <v>124</v>
      </c>
      <c r="D1185" s="37" t="s">
        <v>275</v>
      </c>
      <c r="E1185" s="0" t="n">
        <v>2</v>
      </c>
      <c r="F1185" s="38" t="s">
        <v>70</v>
      </c>
      <c r="G1185" s="37" t="s">
        <v>276</v>
      </c>
      <c r="H1185" s="0" t="n">
        <v>3866997</v>
      </c>
      <c r="I1185" s="0" t="n">
        <v>1635794</v>
      </c>
      <c r="J1185" s="0" t="n">
        <v>-78934</v>
      </c>
    </row>
    <row r="1186" customFormat="false" ht="15" hidden="false" customHeight="false" outlineLevel="0" collapsed="false">
      <c r="A1186" s="0" t="n">
        <v>202406</v>
      </c>
      <c r="B1186" s="0" t="n">
        <v>202407</v>
      </c>
      <c r="C1186" s="37" t="s">
        <v>115</v>
      </c>
      <c r="D1186" s="37" t="s">
        <v>277</v>
      </c>
      <c r="E1186" s="0" t="n">
        <v>2</v>
      </c>
      <c r="F1186" s="38" t="s">
        <v>70</v>
      </c>
      <c r="G1186" s="37" t="s">
        <v>278</v>
      </c>
      <c r="H1186" s="0" t="n">
        <v>4699281</v>
      </c>
      <c r="I1186" s="0" t="n">
        <v>1738393</v>
      </c>
      <c r="J1186" s="0" t="n">
        <v>103444</v>
      </c>
    </row>
    <row r="1187" customFormat="false" ht="15" hidden="false" customHeight="false" outlineLevel="0" collapsed="false">
      <c r="A1187" s="0" t="n">
        <v>202406</v>
      </c>
      <c r="B1187" s="0" t="n">
        <v>202407</v>
      </c>
      <c r="C1187" s="37" t="s">
        <v>115</v>
      </c>
      <c r="D1187" s="37" t="s">
        <v>269</v>
      </c>
      <c r="E1187" s="0" t="n">
        <v>2</v>
      </c>
      <c r="F1187" s="38" t="s">
        <v>70</v>
      </c>
      <c r="G1187" s="37" t="s">
        <v>279</v>
      </c>
      <c r="H1187" s="0" t="n">
        <v>1565397</v>
      </c>
      <c r="I1187" s="0" t="n">
        <v>924800</v>
      </c>
      <c r="J1187" s="0" t="n">
        <v>16074</v>
      </c>
    </row>
    <row r="1188" customFormat="false" ht="15" hidden="false" customHeight="false" outlineLevel="0" collapsed="false">
      <c r="A1188" s="0" t="n">
        <v>202406</v>
      </c>
      <c r="B1188" s="0" t="n">
        <v>202407</v>
      </c>
      <c r="C1188" s="37" t="s">
        <v>197</v>
      </c>
      <c r="D1188" s="37" t="s">
        <v>280</v>
      </c>
      <c r="E1188" s="0" t="n">
        <v>2</v>
      </c>
      <c r="F1188" s="38" t="s">
        <v>70</v>
      </c>
      <c r="G1188" s="37" t="s">
        <v>281</v>
      </c>
      <c r="H1188" s="0" t="n">
        <v>3464700</v>
      </c>
      <c r="I1188" s="0" t="n">
        <v>1276412</v>
      </c>
      <c r="J1188" s="0" t="n">
        <v>50688</v>
      </c>
    </row>
    <row r="1189" customFormat="false" ht="15" hidden="false" customHeight="false" outlineLevel="0" collapsed="false">
      <c r="A1189" s="0" t="n">
        <v>202406</v>
      </c>
      <c r="B1189" s="0" t="n">
        <v>202407</v>
      </c>
      <c r="C1189" s="37" t="s">
        <v>158</v>
      </c>
      <c r="D1189" s="37" t="s">
        <v>282</v>
      </c>
      <c r="E1189" s="0" t="n">
        <v>2</v>
      </c>
      <c r="F1189" s="38" t="s">
        <v>70</v>
      </c>
      <c r="G1189" s="37" t="s">
        <v>283</v>
      </c>
      <c r="H1189" s="0" t="n">
        <v>1677530</v>
      </c>
      <c r="I1189" s="0" t="n">
        <v>886318</v>
      </c>
      <c r="J1189" s="0" t="n">
        <v>4441</v>
      </c>
    </row>
    <row r="1190" customFormat="false" ht="15" hidden="false" customHeight="false" outlineLevel="0" collapsed="false">
      <c r="A1190" s="0" t="n">
        <v>202406</v>
      </c>
      <c r="B1190" s="0" t="n">
        <v>202407</v>
      </c>
      <c r="C1190" s="37" t="s">
        <v>152</v>
      </c>
      <c r="D1190" s="37" t="s">
        <v>284</v>
      </c>
      <c r="E1190" s="0" t="n">
        <v>2</v>
      </c>
      <c r="F1190" s="38" t="s">
        <v>70</v>
      </c>
      <c r="G1190" s="37" t="s">
        <v>285</v>
      </c>
      <c r="H1190" s="0" t="n">
        <v>649330</v>
      </c>
      <c r="I1190" s="0" t="n">
        <v>333804</v>
      </c>
      <c r="J1190" s="0" t="n">
        <v>17121</v>
      </c>
    </row>
    <row r="1191" customFormat="false" ht="15" hidden="false" customHeight="false" outlineLevel="0" collapsed="false">
      <c r="A1191" s="0" t="n">
        <v>202406</v>
      </c>
      <c r="B1191" s="0" t="n">
        <v>202407</v>
      </c>
      <c r="C1191" s="37" t="s">
        <v>95</v>
      </c>
      <c r="D1191" s="37" t="s">
        <v>210</v>
      </c>
      <c r="E1191" s="0" t="n">
        <v>2</v>
      </c>
      <c r="F1191" s="38" t="s">
        <v>70</v>
      </c>
      <c r="G1191" s="37" t="s">
        <v>286</v>
      </c>
      <c r="H1191" s="0" t="n">
        <v>3595220</v>
      </c>
      <c r="I1191" s="0" t="n">
        <v>1559825</v>
      </c>
      <c r="J1191" s="0" t="n">
        <v>207805</v>
      </c>
    </row>
    <row r="1192" customFormat="false" ht="15" hidden="false" customHeight="false" outlineLevel="0" collapsed="false">
      <c r="A1192" s="0" t="n">
        <v>202406</v>
      </c>
      <c r="B1192" s="0" t="n">
        <v>202407</v>
      </c>
      <c r="C1192" s="37" t="s">
        <v>136</v>
      </c>
      <c r="D1192" s="37" t="s">
        <v>223</v>
      </c>
      <c r="E1192" s="0" t="n">
        <v>2</v>
      </c>
      <c r="F1192" s="38" t="s">
        <v>70</v>
      </c>
      <c r="G1192" s="37" t="s">
        <v>287</v>
      </c>
      <c r="H1192" s="0" t="n">
        <v>1545232</v>
      </c>
      <c r="I1192" s="0" t="n">
        <v>661551</v>
      </c>
      <c r="J1192" s="0" t="n">
        <v>45019</v>
      </c>
    </row>
    <row r="1193" customFormat="false" ht="15" hidden="false" customHeight="false" outlineLevel="0" collapsed="false">
      <c r="A1193" s="0" t="n">
        <v>202406</v>
      </c>
      <c r="B1193" s="0" t="n">
        <v>202407</v>
      </c>
      <c r="C1193" s="37" t="s">
        <v>152</v>
      </c>
      <c r="D1193" s="37" t="s">
        <v>288</v>
      </c>
      <c r="E1193" s="0" t="n">
        <v>2</v>
      </c>
      <c r="F1193" s="38" t="s">
        <v>70</v>
      </c>
      <c r="G1193" s="37" t="s">
        <v>289</v>
      </c>
      <c r="H1193" s="0" t="n">
        <v>1445248</v>
      </c>
      <c r="I1193" s="0" t="n">
        <v>2549109</v>
      </c>
      <c r="J1193" s="0" t="n">
        <v>-271320</v>
      </c>
    </row>
    <row r="1194" customFormat="false" ht="15" hidden="false" customHeight="false" outlineLevel="0" collapsed="false">
      <c r="A1194" s="0" t="n">
        <v>202406</v>
      </c>
      <c r="B1194" s="0" t="n">
        <v>202407</v>
      </c>
      <c r="C1194" s="37" t="s">
        <v>112</v>
      </c>
      <c r="D1194" s="37" t="s">
        <v>290</v>
      </c>
      <c r="E1194" s="0" t="n">
        <v>2</v>
      </c>
      <c r="F1194" s="38" t="s">
        <v>70</v>
      </c>
      <c r="G1194" s="37" t="s">
        <v>291</v>
      </c>
      <c r="H1194" s="0" t="n">
        <v>6426581</v>
      </c>
      <c r="I1194" s="0" t="n">
        <v>3703147</v>
      </c>
      <c r="J1194" s="0" t="n">
        <v>19952</v>
      </c>
    </row>
    <row r="1195" customFormat="false" ht="15" hidden="false" customHeight="false" outlineLevel="0" collapsed="false">
      <c r="A1195" s="0" t="n">
        <v>202406</v>
      </c>
      <c r="B1195" s="0" t="n">
        <v>202407</v>
      </c>
      <c r="C1195" s="37" t="s">
        <v>106</v>
      </c>
      <c r="D1195" s="37" t="s">
        <v>292</v>
      </c>
      <c r="E1195" s="0" t="n">
        <v>2</v>
      </c>
      <c r="F1195" s="38" t="s">
        <v>70</v>
      </c>
      <c r="G1195" s="37" t="s">
        <v>293</v>
      </c>
      <c r="H1195" s="0" t="n">
        <v>58708</v>
      </c>
      <c r="I1195" s="0" t="n">
        <v>10936</v>
      </c>
      <c r="J1195" s="0" t="n">
        <v>-787</v>
      </c>
    </row>
    <row r="1196" customFormat="false" ht="15" hidden="false" customHeight="false" outlineLevel="0" collapsed="false">
      <c r="A1196" s="0" t="n">
        <v>202406</v>
      </c>
      <c r="B1196" s="0" t="n">
        <v>202407</v>
      </c>
      <c r="C1196" s="37" t="s">
        <v>136</v>
      </c>
      <c r="D1196" s="37" t="s">
        <v>294</v>
      </c>
      <c r="E1196" s="0" t="n">
        <v>2</v>
      </c>
      <c r="F1196" s="38" t="s">
        <v>70</v>
      </c>
      <c r="G1196" s="37" t="s">
        <v>295</v>
      </c>
      <c r="H1196" s="0" t="n">
        <v>211816</v>
      </c>
      <c r="I1196" s="0" t="n">
        <v>153933</v>
      </c>
      <c r="J1196" s="0" t="n">
        <v>16072</v>
      </c>
    </row>
    <row r="1197" customFormat="false" ht="15" hidden="false" customHeight="false" outlineLevel="0" collapsed="false">
      <c r="A1197" s="0" t="n">
        <v>202406</v>
      </c>
      <c r="B1197" s="0" t="n">
        <v>202407</v>
      </c>
      <c r="C1197" s="37" t="s">
        <v>101</v>
      </c>
      <c r="D1197" s="37" t="s">
        <v>296</v>
      </c>
      <c r="E1197" s="0" t="n">
        <v>2</v>
      </c>
      <c r="F1197" s="38" t="s">
        <v>70</v>
      </c>
      <c r="G1197" s="37" t="s">
        <v>297</v>
      </c>
      <c r="H1197" s="0" t="n">
        <v>283220</v>
      </c>
      <c r="I1197" s="0" t="n">
        <v>208805</v>
      </c>
      <c r="J1197" s="0" t="n">
        <v>27214</v>
      </c>
    </row>
    <row r="1198" customFormat="false" ht="15" hidden="false" customHeight="false" outlineLevel="0" collapsed="false">
      <c r="A1198" s="0" t="n">
        <v>202406</v>
      </c>
      <c r="B1198" s="0" t="n">
        <v>202407</v>
      </c>
      <c r="C1198" s="37" t="s">
        <v>149</v>
      </c>
      <c r="D1198" s="37" t="s">
        <v>298</v>
      </c>
      <c r="E1198" s="0" t="n">
        <v>2</v>
      </c>
      <c r="F1198" s="38" t="s">
        <v>70</v>
      </c>
      <c r="G1198" s="37" t="s">
        <v>299</v>
      </c>
      <c r="H1198" s="0" t="n">
        <v>668561</v>
      </c>
      <c r="I1198" s="0" t="n">
        <v>369235</v>
      </c>
      <c r="J1198" s="0" t="n">
        <v>39011</v>
      </c>
    </row>
    <row r="1199" customFormat="false" ht="15" hidden="false" customHeight="false" outlineLevel="0" collapsed="false">
      <c r="A1199" s="0" t="n">
        <v>202406</v>
      </c>
      <c r="B1199" s="0" t="n">
        <v>202407</v>
      </c>
      <c r="C1199" s="37" t="s">
        <v>184</v>
      </c>
      <c r="D1199" s="37" t="s">
        <v>300</v>
      </c>
      <c r="E1199" s="0" t="n">
        <v>2</v>
      </c>
      <c r="F1199" s="38" t="s">
        <v>70</v>
      </c>
      <c r="G1199" s="37" t="s">
        <v>301</v>
      </c>
      <c r="H1199" s="0" t="n">
        <v>1071275</v>
      </c>
      <c r="I1199" s="0" t="n">
        <v>509664</v>
      </c>
      <c r="J1199" s="0" t="n">
        <v>642</v>
      </c>
    </row>
    <row r="1200" customFormat="false" ht="15" hidden="false" customHeight="false" outlineLevel="0" collapsed="false">
      <c r="A1200" s="0" t="n">
        <v>202406</v>
      </c>
      <c r="B1200" s="0" t="n">
        <v>202407</v>
      </c>
      <c r="C1200" s="37" t="s">
        <v>136</v>
      </c>
      <c r="D1200" s="37" t="s">
        <v>298</v>
      </c>
      <c r="E1200" s="0" t="n">
        <v>2</v>
      </c>
      <c r="F1200" s="38" t="s">
        <v>70</v>
      </c>
      <c r="G1200" s="37" t="s">
        <v>302</v>
      </c>
      <c r="H1200" s="0" t="n">
        <v>224968</v>
      </c>
      <c r="I1200" s="0" t="n">
        <v>82236</v>
      </c>
      <c r="J1200" s="0" t="n">
        <v>8609</v>
      </c>
    </row>
    <row r="1201" customFormat="false" ht="15" hidden="false" customHeight="false" outlineLevel="0" collapsed="false">
      <c r="A1201" s="0" t="n">
        <v>202406</v>
      </c>
      <c r="B1201" s="0" t="n">
        <v>202407</v>
      </c>
      <c r="C1201" s="37" t="s">
        <v>149</v>
      </c>
      <c r="D1201" s="37" t="s">
        <v>303</v>
      </c>
      <c r="E1201" s="0" t="n">
        <v>2</v>
      </c>
      <c r="F1201" s="38" t="s">
        <v>70</v>
      </c>
      <c r="G1201" s="37" t="s">
        <v>304</v>
      </c>
      <c r="H1201" s="0" t="n">
        <v>352201</v>
      </c>
      <c r="I1201" s="0" t="n">
        <v>409673</v>
      </c>
      <c r="J1201" s="0" t="n">
        <v>13515</v>
      </c>
    </row>
    <row r="1202" customFormat="false" ht="15" hidden="false" customHeight="false" outlineLevel="0" collapsed="false">
      <c r="A1202" s="0" t="n">
        <v>202406</v>
      </c>
      <c r="B1202" s="0" t="n">
        <v>202407</v>
      </c>
      <c r="C1202" s="37" t="s">
        <v>106</v>
      </c>
      <c r="D1202" s="37" t="s">
        <v>107</v>
      </c>
      <c r="E1202" s="0" t="n">
        <v>2</v>
      </c>
      <c r="F1202" s="38" t="s">
        <v>70</v>
      </c>
      <c r="G1202" s="37" t="s">
        <v>305</v>
      </c>
      <c r="H1202" s="0" t="n">
        <v>471298</v>
      </c>
      <c r="I1202" s="0" t="n">
        <v>223628</v>
      </c>
      <c r="J1202" s="0" t="n">
        <v>-7564</v>
      </c>
    </row>
    <row r="1203" customFormat="false" ht="15" hidden="false" customHeight="false" outlineLevel="0" collapsed="false">
      <c r="A1203" s="0" t="n">
        <v>202406</v>
      </c>
      <c r="B1203" s="0" t="n">
        <v>202407</v>
      </c>
      <c r="C1203" s="37" t="s">
        <v>124</v>
      </c>
      <c r="D1203" s="37" t="s">
        <v>306</v>
      </c>
      <c r="E1203" s="0" t="n">
        <v>2</v>
      </c>
      <c r="F1203" s="38" t="s">
        <v>70</v>
      </c>
      <c r="G1203" s="37" t="s">
        <v>307</v>
      </c>
      <c r="H1203" s="0" t="n">
        <v>23732211</v>
      </c>
      <c r="I1203" s="0" t="n">
        <v>6232533</v>
      </c>
      <c r="J1203" s="0" t="n">
        <v>961013</v>
      </c>
    </row>
    <row r="1204" customFormat="false" ht="15" hidden="false" customHeight="false" outlineLevel="0" collapsed="false">
      <c r="A1204" s="0" t="n">
        <v>202406</v>
      </c>
      <c r="B1204" s="0" t="n">
        <v>202407</v>
      </c>
      <c r="C1204" s="37" t="s">
        <v>115</v>
      </c>
      <c r="D1204" s="37" t="s">
        <v>308</v>
      </c>
      <c r="E1204" s="0" t="n">
        <v>2</v>
      </c>
      <c r="F1204" s="38" t="s">
        <v>70</v>
      </c>
      <c r="G1204" s="37" t="s">
        <v>309</v>
      </c>
      <c r="H1204" s="0" t="n">
        <v>11641240</v>
      </c>
      <c r="I1204" s="0" t="n">
        <v>7637378</v>
      </c>
      <c r="J1204" s="0" t="n">
        <v>1235749</v>
      </c>
    </row>
    <row r="1205" customFormat="false" ht="15" hidden="false" customHeight="false" outlineLevel="0" collapsed="false">
      <c r="A1205" s="0" t="n">
        <v>202406</v>
      </c>
      <c r="B1205" s="0" t="n">
        <v>202407</v>
      </c>
      <c r="C1205" s="37" t="s">
        <v>178</v>
      </c>
      <c r="D1205" s="37" t="s">
        <v>308</v>
      </c>
      <c r="E1205" s="0" t="n">
        <v>2</v>
      </c>
      <c r="F1205" s="38" t="s">
        <v>70</v>
      </c>
      <c r="G1205" s="37" t="s">
        <v>310</v>
      </c>
      <c r="H1205" s="0" t="n">
        <v>599742</v>
      </c>
      <c r="I1205" s="0" t="n">
        <v>215578</v>
      </c>
      <c r="J1205" s="0" t="n">
        <v>37702</v>
      </c>
    </row>
    <row r="1206" customFormat="false" ht="15" hidden="false" customHeight="false" outlineLevel="0" collapsed="false">
      <c r="A1206" s="0" t="n">
        <v>202406</v>
      </c>
      <c r="B1206" s="0" t="n">
        <v>202407</v>
      </c>
      <c r="C1206" s="37" t="s">
        <v>109</v>
      </c>
      <c r="D1206" s="37" t="s">
        <v>311</v>
      </c>
      <c r="E1206" s="0" t="n">
        <v>2</v>
      </c>
      <c r="F1206" s="38" t="s">
        <v>70</v>
      </c>
      <c r="G1206" s="37" t="s">
        <v>312</v>
      </c>
      <c r="H1206" s="0" t="n">
        <v>760591</v>
      </c>
      <c r="I1206" s="0" t="n">
        <v>241347</v>
      </c>
      <c r="J1206" s="0" t="n">
        <v>4625</v>
      </c>
    </row>
    <row r="1207" customFormat="false" ht="15" hidden="false" customHeight="false" outlineLevel="0" collapsed="false">
      <c r="A1207" s="0" t="n">
        <v>202406</v>
      </c>
      <c r="B1207" s="0" t="n">
        <v>202407</v>
      </c>
      <c r="C1207" s="37" t="s">
        <v>178</v>
      </c>
      <c r="D1207" s="37" t="s">
        <v>203</v>
      </c>
      <c r="E1207" s="0" t="n">
        <v>2</v>
      </c>
      <c r="F1207" s="38" t="s">
        <v>70</v>
      </c>
      <c r="G1207" s="37" t="s">
        <v>313</v>
      </c>
      <c r="H1207" s="0" t="n">
        <v>300214</v>
      </c>
      <c r="I1207" s="0" t="n">
        <v>326459</v>
      </c>
      <c r="J1207" s="0" t="n">
        <v>64618</v>
      </c>
    </row>
    <row r="1208" customFormat="false" ht="15" hidden="false" customHeight="false" outlineLevel="0" collapsed="false">
      <c r="A1208" s="0" t="n">
        <v>202406</v>
      </c>
      <c r="B1208" s="0" t="n">
        <v>202407</v>
      </c>
      <c r="C1208" s="37" t="s">
        <v>152</v>
      </c>
      <c r="D1208" s="37" t="s">
        <v>314</v>
      </c>
      <c r="E1208" s="0" t="n">
        <v>2</v>
      </c>
      <c r="F1208" s="38" t="s">
        <v>70</v>
      </c>
      <c r="G1208" s="37" t="s">
        <v>315</v>
      </c>
      <c r="H1208" s="0" t="n">
        <v>133758</v>
      </c>
      <c r="I1208" s="0" t="n">
        <v>61802</v>
      </c>
      <c r="J1208" s="0" t="n">
        <v>1894</v>
      </c>
    </row>
    <row r="1209" customFormat="false" ht="15" hidden="false" customHeight="false" outlineLevel="0" collapsed="false">
      <c r="A1209" s="0" t="n">
        <v>202406</v>
      </c>
      <c r="B1209" s="0" t="n">
        <v>202407</v>
      </c>
      <c r="C1209" s="37" t="s">
        <v>152</v>
      </c>
      <c r="D1209" s="37" t="s">
        <v>159</v>
      </c>
      <c r="E1209" s="0" t="n">
        <v>2</v>
      </c>
      <c r="F1209" s="38" t="s">
        <v>70</v>
      </c>
      <c r="G1209" s="37" t="s">
        <v>316</v>
      </c>
      <c r="H1209" s="0" t="n">
        <v>951199</v>
      </c>
      <c r="I1209" s="0" t="n">
        <v>986493</v>
      </c>
      <c r="J1209" s="0" t="n">
        <v>143387</v>
      </c>
    </row>
    <row r="1210" customFormat="false" ht="15" hidden="false" customHeight="false" outlineLevel="0" collapsed="false">
      <c r="A1210" s="0" t="n">
        <v>202406</v>
      </c>
      <c r="B1210" s="0" t="n">
        <v>202407</v>
      </c>
      <c r="C1210" s="37" t="s">
        <v>184</v>
      </c>
      <c r="D1210" s="37" t="s">
        <v>218</v>
      </c>
      <c r="E1210" s="0" t="n">
        <v>2</v>
      </c>
      <c r="F1210" s="38" t="s">
        <v>70</v>
      </c>
      <c r="G1210" s="37" t="s">
        <v>317</v>
      </c>
      <c r="H1210" s="0" t="n">
        <v>249593</v>
      </c>
      <c r="I1210" s="0" t="n">
        <v>176015</v>
      </c>
      <c r="J1210" s="0" t="n">
        <v>5088</v>
      </c>
    </row>
    <row r="1211" customFormat="false" ht="15" hidden="false" customHeight="false" outlineLevel="0" collapsed="false">
      <c r="A1211" s="0" t="n">
        <v>202406</v>
      </c>
      <c r="B1211" s="0" t="n">
        <v>202407</v>
      </c>
      <c r="C1211" s="37" t="s">
        <v>109</v>
      </c>
      <c r="D1211" s="37" t="s">
        <v>318</v>
      </c>
      <c r="E1211" s="0" t="n">
        <v>2</v>
      </c>
      <c r="F1211" s="38" t="s">
        <v>70</v>
      </c>
      <c r="G1211" s="37" t="s">
        <v>319</v>
      </c>
      <c r="H1211" s="0" t="n">
        <v>923498</v>
      </c>
      <c r="I1211" s="0" t="n">
        <v>405714</v>
      </c>
      <c r="J1211" s="0" t="n">
        <v>23370</v>
      </c>
    </row>
    <row r="1212" customFormat="false" ht="15" hidden="false" customHeight="false" outlineLevel="0" collapsed="false">
      <c r="A1212" s="0" t="n">
        <v>202406</v>
      </c>
      <c r="B1212" s="0" t="n">
        <v>202407</v>
      </c>
      <c r="C1212" s="37" t="s">
        <v>184</v>
      </c>
      <c r="D1212" s="37" t="s">
        <v>320</v>
      </c>
      <c r="E1212" s="0" t="n">
        <v>2</v>
      </c>
      <c r="F1212" s="38" t="s">
        <v>70</v>
      </c>
      <c r="G1212" s="37" t="s">
        <v>321</v>
      </c>
      <c r="H1212" s="0" t="n">
        <v>174660</v>
      </c>
      <c r="I1212" s="0" t="n">
        <v>107057</v>
      </c>
      <c r="J1212" s="0" t="n">
        <v>-17356</v>
      </c>
    </row>
    <row r="1213" customFormat="false" ht="15" hidden="false" customHeight="false" outlineLevel="0" collapsed="false">
      <c r="A1213" s="0" t="n">
        <v>202406</v>
      </c>
      <c r="B1213" s="0" t="n">
        <v>202407</v>
      </c>
      <c r="C1213" s="37" t="s">
        <v>124</v>
      </c>
      <c r="D1213" s="37" t="s">
        <v>282</v>
      </c>
      <c r="E1213" s="0" t="n">
        <v>2</v>
      </c>
      <c r="F1213" s="38" t="s">
        <v>70</v>
      </c>
      <c r="G1213" s="37" t="s">
        <v>322</v>
      </c>
      <c r="H1213" s="0" t="n">
        <v>486608</v>
      </c>
      <c r="I1213" s="0" t="n">
        <v>205193</v>
      </c>
      <c r="J1213" s="0" t="n">
        <v>10220</v>
      </c>
    </row>
    <row r="1214" customFormat="false" ht="15" hidden="false" customHeight="false" outlineLevel="0" collapsed="false">
      <c r="A1214" s="0" t="n">
        <v>202406</v>
      </c>
      <c r="B1214" s="0" t="n">
        <v>202407</v>
      </c>
      <c r="C1214" s="37" t="s">
        <v>112</v>
      </c>
      <c r="D1214" s="37" t="s">
        <v>96</v>
      </c>
      <c r="E1214" s="0" t="n">
        <v>2</v>
      </c>
      <c r="F1214" s="38" t="s">
        <v>70</v>
      </c>
      <c r="G1214" s="37" t="s">
        <v>323</v>
      </c>
      <c r="H1214" s="0" t="n">
        <v>1850404</v>
      </c>
      <c r="I1214" s="0" t="n">
        <v>333915</v>
      </c>
      <c r="J1214" s="0" t="n">
        <v>29755</v>
      </c>
    </row>
    <row r="1215" customFormat="false" ht="15" hidden="false" customHeight="false" outlineLevel="0" collapsed="false">
      <c r="A1215" s="0" t="n">
        <v>202406</v>
      </c>
      <c r="B1215" s="0" t="n">
        <v>202407</v>
      </c>
      <c r="C1215" s="37" t="s">
        <v>152</v>
      </c>
      <c r="D1215" s="37" t="s">
        <v>324</v>
      </c>
      <c r="E1215" s="0" t="n">
        <v>2</v>
      </c>
      <c r="F1215" s="38" t="s">
        <v>70</v>
      </c>
      <c r="G1215" s="37" t="s">
        <v>325</v>
      </c>
      <c r="H1215" s="0" t="n">
        <v>2036745</v>
      </c>
      <c r="I1215" s="0" t="n">
        <v>1436280</v>
      </c>
      <c r="J1215" s="0" t="n">
        <v>56008</v>
      </c>
    </row>
    <row r="1216" customFormat="false" ht="15" hidden="false" customHeight="false" outlineLevel="0" collapsed="false">
      <c r="A1216" s="0" t="n">
        <v>202406</v>
      </c>
      <c r="B1216" s="0" t="n">
        <v>202407</v>
      </c>
      <c r="C1216" s="37" t="s">
        <v>112</v>
      </c>
      <c r="D1216" s="37" t="s">
        <v>326</v>
      </c>
      <c r="E1216" s="0" t="n">
        <v>2</v>
      </c>
      <c r="F1216" s="38" t="s">
        <v>70</v>
      </c>
      <c r="G1216" s="37" t="s">
        <v>327</v>
      </c>
      <c r="H1216" s="0" t="n">
        <v>2009097</v>
      </c>
      <c r="I1216" s="0" t="n">
        <v>949592</v>
      </c>
      <c r="J1216" s="0" t="n">
        <v>242733</v>
      </c>
    </row>
    <row r="1217" customFormat="false" ht="15" hidden="false" customHeight="false" outlineLevel="0" collapsed="false">
      <c r="A1217" s="0" t="n">
        <v>202406</v>
      </c>
      <c r="B1217" s="0" t="n">
        <v>202407</v>
      </c>
      <c r="C1217" s="37" t="s">
        <v>152</v>
      </c>
      <c r="D1217" s="37" t="s">
        <v>328</v>
      </c>
      <c r="E1217" s="0" t="n">
        <v>2</v>
      </c>
      <c r="F1217" s="38" t="s">
        <v>70</v>
      </c>
      <c r="G1217" s="37" t="s">
        <v>329</v>
      </c>
      <c r="H1217" s="0" t="n">
        <v>245378</v>
      </c>
      <c r="I1217" s="0" t="n">
        <v>93901</v>
      </c>
      <c r="J1217" s="0" t="n">
        <v>-3404</v>
      </c>
    </row>
    <row r="1218" customFormat="false" ht="15" hidden="false" customHeight="false" outlineLevel="0" collapsed="false">
      <c r="A1218" s="0" t="n">
        <v>202406</v>
      </c>
      <c r="B1218" s="0" t="n">
        <v>202407</v>
      </c>
      <c r="C1218" s="37" t="s">
        <v>95</v>
      </c>
      <c r="D1218" s="37" t="s">
        <v>330</v>
      </c>
      <c r="E1218" s="0" t="n">
        <v>2</v>
      </c>
      <c r="F1218" s="38" t="s">
        <v>70</v>
      </c>
      <c r="G1218" s="37" t="s">
        <v>331</v>
      </c>
      <c r="H1218" s="0" t="n">
        <v>3958004</v>
      </c>
      <c r="I1218" s="0" t="n">
        <v>1690163</v>
      </c>
      <c r="J1218" s="0" t="n">
        <v>39959</v>
      </c>
    </row>
    <row r="1219" customFormat="false" ht="15" hidden="false" customHeight="false" outlineLevel="0" collapsed="false">
      <c r="A1219" s="0" t="n">
        <v>202406</v>
      </c>
      <c r="B1219" s="0" t="n">
        <v>202407</v>
      </c>
      <c r="C1219" s="37" t="s">
        <v>106</v>
      </c>
      <c r="D1219" s="37" t="s">
        <v>332</v>
      </c>
      <c r="E1219" s="0" t="n">
        <v>2</v>
      </c>
      <c r="F1219" s="38" t="s">
        <v>70</v>
      </c>
      <c r="G1219" s="37" t="s">
        <v>333</v>
      </c>
      <c r="H1219" s="0" t="n">
        <v>421354</v>
      </c>
      <c r="I1219" s="0" t="n">
        <v>122726</v>
      </c>
      <c r="J1219" s="0" t="n">
        <v>-1287</v>
      </c>
    </row>
    <row r="1220" customFormat="false" ht="15" hidden="false" customHeight="false" outlineLevel="0" collapsed="false">
      <c r="A1220" s="0" t="n">
        <v>202406</v>
      </c>
      <c r="B1220" s="0" t="n">
        <v>202407</v>
      </c>
      <c r="C1220" s="37" t="s">
        <v>95</v>
      </c>
      <c r="D1220" s="37" t="s">
        <v>334</v>
      </c>
      <c r="E1220" s="0" t="n">
        <v>2</v>
      </c>
      <c r="F1220" s="38" t="s">
        <v>70</v>
      </c>
      <c r="G1220" s="37" t="s">
        <v>335</v>
      </c>
      <c r="H1220" s="0" t="n">
        <v>2516518</v>
      </c>
      <c r="I1220" s="0" t="n">
        <v>1108851</v>
      </c>
      <c r="J1220" s="0" t="n">
        <v>26194</v>
      </c>
    </row>
    <row r="1221" customFormat="false" ht="15" hidden="false" customHeight="false" outlineLevel="0" collapsed="false">
      <c r="A1221" s="0" t="n">
        <v>202406</v>
      </c>
      <c r="B1221" s="0" t="n">
        <v>202407</v>
      </c>
      <c r="C1221" s="37" t="s">
        <v>149</v>
      </c>
      <c r="D1221" s="37" t="s">
        <v>243</v>
      </c>
      <c r="E1221" s="0" t="n">
        <v>2</v>
      </c>
      <c r="F1221" s="38" t="s">
        <v>70</v>
      </c>
      <c r="G1221" s="37" t="s">
        <v>336</v>
      </c>
      <c r="H1221" s="0" t="n">
        <v>1008369</v>
      </c>
      <c r="I1221" s="0" t="n">
        <v>554591</v>
      </c>
      <c r="J1221" s="0" t="n">
        <v>101568</v>
      </c>
    </row>
    <row r="1222" customFormat="false" ht="15" hidden="false" customHeight="false" outlineLevel="0" collapsed="false">
      <c r="A1222" s="0" t="n">
        <v>202406</v>
      </c>
      <c r="B1222" s="0" t="n">
        <v>202407</v>
      </c>
      <c r="C1222" s="37" t="s">
        <v>115</v>
      </c>
      <c r="D1222" s="37" t="s">
        <v>200</v>
      </c>
      <c r="E1222" s="0" t="n">
        <v>2</v>
      </c>
      <c r="F1222" s="38" t="s">
        <v>70</v>
      </c>
      <c r="G1222" s="37" t="s">
        <v>337</v>
      </c>
      <c r="H1222" s="0" t="n">
        <v>285264</v>
      </c>
      <c r="I1222" s="0" t="n">
        <v>97567</v>
      </c>
      <c r="J1222" s="0" t="n">
        <v>22226</v>
      </c>
    </row>
    <row r="1223" customFormat="false" ht="15" hidden="false" customHeight="false" outlineLevel="0" collapsed="false">
      <c r="A1223" s="0" t="n">
        <v>202406</v>
      </c>
      <c r="B1223" s="0" t="n">
        <v>202407</v>
      </c>
      <c r="C1223" s="37" t="s">
        <v>106</v>
      </c>
      <c r="D1223" s="37" t="s">
        <v>104</v>
      </c>
      <c r="E1223" s="0" t="n">
        <v>2</v>
      </c>
      <c r="F1223" s="38" t="s">
        <v>70</v>
      </c>
      <c r="G1223" s="37" t="s">
        <v>338</v>
      </c>
      <c r="H1223" s="0" t="n">
        <v>872779</v>
      </c>
      <c r="I1223" s="0" t="n">
        <v>370327</v>
      </c>
      <c r="J1223" s="0" t="n">
        <v>3674</v>
      </c>
    </row>
    <row r="1224" customFormat="false" ht="15" hidden="false" customHeight="false" outlineLevel="0" collapsed="false">
      <c r="A1224" s="0" t="n">
        <v>202406</v>
      </c>
      <c r="B1224" s="0" t="n">
        <v>202407</v>
      </c>
      <c r="C1224" s="37" t="s">
        <v>184</v>
      </c>
      <c r="D1224" s="37" t="s">
        <v>339</v>
      </c>
      <c r="E1224" s="0" t="n">
        <v>2</v>
      </c>
      <c r="F1224" s="38" t="s">
        <v>70</v>
      </c>
      <c r="G1224" s="37" t="s">
        <v>340</v>
      </c>
      <c r="H1224" s="0" t="n">
        <v>1676649</v>
      </c>
      <c r="I1224" s="0" t="n">
        <v>1284831</v>
      </c>
      <c r="J1224" s="0" t="n">
        <v>9892</v>
      </c>
    </row>
    <row r="1225" customFormat="false" ht="15" hidden="false" customHeight="false" outlineLevel="0" collapsed="false">
      <c r="A1225" s="0" t="n">
        <v>202406</v>
      </c>
      <c r="B1225" s="0" t="n">
        <v>202407</v>
      </c>
      <c r="C1225" s="37" t="s">
        <v>112</v>
      </c>
      <c r="D1225" s="37" t="s">
        <v>341</v>
      </c>
      <c r="E1225" s="0" t="n">
        <v>2</v>
      </c>
      <c r="F1225" s="38" t="s">
        <v>70</v>
      </c>
      <c r="G1225" s="37" t="s">
        <v>342</v>
      </c>
      <c r="H1225" s="0" t="n">
        <v>2466696</v>
      </c>
      <c r="I1225" s="0" t="n">
        <v>785648</v>
      </c>
      <c r="J1225" s="0" t="n">
        <v>-28058</v>
      </c>
    </row>
    <row r="1226" customFormat="false" ht="15" hidden="false" customHeight="false" outlineLevel="0" collapsed="false">
      <c r="A1226" s="0" t="n">
        <v>202406</v>
      </c>
      <c r="B1226" s="0" t="n">
        <v>202407</v>
      </c>
      <c r="C1226" s="37" t="s">
        <v>101</v>
      </c>
      <c r="D1226" s="37" t="s">
        <v>200</v>
      </c>
      <c r="E1226" s="0" t="n">
        <v>2</v>
      </c>
      <c r="F1226" s="38" t="s">
        <v>70</v>
      </c>
      <c r="G1226" s="37" t="s">
        <v>343</v>
      </c>
      <c r="H1226" s="0" t="n">
        <v>1096092</v>
      </c>
      <c r="I1226" s="0" t="n">
        <v>533762</v>
      </c>
      <c r="J1226" s="0" t="n">
        <v>112426</v>
      </c>
    </row>
    <row r="1227" customFormat="false" ht="15" hidden="false" customHeight="false" outlineLevel="0" collapsed="false">
      <c r="A1227" s="0" t="n">
        <v>202406</v>
      </c>
      <c r="B1227" s="0" t="n">
        <v>202407</v>
      </c>
      <c r="C1227" s="37" t="s">
        <v>109</v>
      </c>
      <c r="D1227" s="37" t="s">
        <v>191</v>
      </c>
      <c r="E1227" s="0" t="n">
        <v>2</v>
      </c>
      <c r="F1227" s="38" t="s">
        <v>70</v>
      </c>
      <c r="G1227" s="37" t="s">
        <v>344</v>
      </c>
      <c r="H1227" s="0" t="n">
        <v>7279166</v>
      </c>
      <c r="I1227" s="0" t="n">
        <v>2678153</v>
      </c>
      <c r="J1227" s="0" t="n">
        <v>514474</v>
      </c>
    </row>
    <row r="1228" customFormat="false" ht="15" hidden="false" customHeight="false" outlineLevel="0" collapsed="false">
      <c r="A1228" s="0" t="n">
        <v>202406</v>
      </c>
      <c r="B1228" s="0" t="n">
        <v>202407</v>
      </c>
      <c r="C1228" s="37" t="s">
        <v>115</v>
      </c>
      <c r="D1228" s="37" t="s">
        <v>110</v>
      </c>
      <c r="E1228" s="0" t="n">
        <v>2</v>
      </c>
      <c r="F1228" s="38" t="s">
        <v>70</v>
      </c>
      <c r="G1228" s="37" t="s">
        <v>345</v>
      </c>
      <c r="H1228" s="0" t="n">
        <v>3718542</v>
      </c>
      <c r="I1228" s="0" t="n">
        <v>1202158</v>
      </c>
      <c r="J1228" s="0" t="n">
        <v>83432</v>
      </c>
    </row>
    <row r="1229" customFormat="false" ht="15" hidden="false" customHeight="false" outlineLevel="0" collapsed="false">
      <c r="A1229" s="0" t="n">
        <v>202406</v>
      </c>
      <c r="B1229" s="0" t="n">
        <v>202407</v>
      </c>
      <c r="C1229" s="37" t="s">
        <v>149</v>
      </c>
      <c r="D1229" s="37" t="s">
        <v>104</v>
      </c>
      <c r="E1229" s="0" t="n">
        <v>2</v>
      </c>
      <c r="F1229" s="38" t="s">
        <v>70</v>
      </c>
      <c r="G1229" s="37" t="s">
        <v>346</v>
      </c>
      <c r="H1229" s="0" t="n">
        <v>801207</v>
      </c>
      <c r="I1229" s="0" t="n">
        <v>590307</v>
      </c>
      <c r="J1229" s="0" t="n">
        <v>-35188</v>
      </c>
    </row>
    <row r="1230" customFormat="false" ht="15" hidden="false" customHeight="false" outlineLevel="0" collapsed="false">
      <c r="A1230" s="0" t="n">
        <v>202406</v>
      </c>
      <c r="B1230" s="0" t="n">
        <v>202407</v>
      </c>
      <c r="C1230" s="37" t="s">
        <v>124</v>
      </c>
      <c r="D1230" s="37" t="s">
        <v>277</v>
      </c>
      <c r="E1230" s="0" t="n">
        <v>2</v>
      </c>
      <c r="F1230" s="38" t="s">
        <v>70</v>
      </c>
      <c r="G1230" s="37" t="s">
        <v>347</v>
      </c>
      <c r="H1230" s="0" t="n">
        <v>3112667</v>
      </c>
      <c r="I1230" s="0" t="n">
        <v>2100788</v>
      </c>
      <c r="J1230" s="0" t="n">
        <v>-106439</v>
      </c>
    </row>
    <row r="1231" customFormat="false" ht="15" hidden="false" customHeight="false" outlineLevel="0" collapsed="false">
      <c r="A1231" s="0" t="n">
        <v>202406</v>
      </c>
      <c r="B1231" s="0" t="n">
        <v>202407</v>
      </c>
      <c r="C1231" s="37" t="s">
        <v>124</v>
      </c>
      <c r="D1231" s="37" t="s">
        <v>145</v>
      </c>
      <c r="E1231" s="0" t="n">
        <v>2</v>
      </c>
      <c r="F1231" s="38" t="s">
        <v>70</v>
      </c>
      <c r="G1231" s="37" t="s">
        <v>348</v>
      </c>
      <c r="H1231" s="0" t="n">
        <v>11603810</v>
      </c>
      <c r="I1231" s="0" t="n">
        <v>4599953</v>
      </c>
      <c r="J1231" s="0" t="n">
        <v>446485</v>
      </c>
    </row>
    <row r="1232" customFormat="false" ht="15" hidden="false" customHeight="false" outlineLevel="0" collapsed="false">
      <c r="A1232" s="0" t="n">
        <v>202406</v>
      </c>
      <c r="B1232" s="0" t="n">
        <v>202407</v>
      </c>
      <c r="C1232" s="37" t="s">
        <v>136</v>
      </c>
      <c r="D1232" s="37" t="s">
        <v>328</v>
      </c>
      <c r="E1232" s="0" t="n">
        <v>2</v>
      </c>
      <c r="F1232" s="38" t="s">
        <v>70</v>
      </c>
      <c r="G1232" s="37" t="s">
        <v>349</v>
      </c>
      <c r="H1232" s="0" t="n">
        <v>11810717</v>
      </c>
      <c r="I1232" s="0" t="n">
        <v>4458865</v>
      </c>
      <c r="J1232" s="0" t="n">
        <v>601652</v>
      </c>
    </row>
    <row r="1233" customFormat="false" ht="15" hidden="false" customHeight="false" outlineLevel="0" collapsed="false">
      <c r="A1233" s="0" t="n">
        <v>202406</v>
      </c>
      <c r="B1233" s="0" t="n">
        <v>202407</v>
      </c>
      <c r="C1233" s="37" t="s">
        <v>152</v>
      </c>
      <c r="D1233" s="37" t="s">
        <v>350</v>
      </c>
      <c r="E1233" s="0" t="n">
        <v>2</v>
      </c>
      <c r="F1233" s="38" t="s">
        <v>70</v>
      </c>
      <c r="G1233" s="37" t="s">
        <v>351</v>
      </c>
      <c r="H1233" s="0" t="n">
        <v>225481</v>
      </c>
      <c r="I1233" s="0" t="n">
        <v>175028</v>
      </c>
      <c r="J1233" s="0" t="n">
        <v>-22161</v>
      </c>
    </row>
    <row r="1234" customFormat="false" ht="15" hidden="false" customHeight="false" outlineLevel="0" collapsed="false">
      <c r="A1234" s="0" t="n">
        <v>202406</v>
      </c>
      <c r="B1234" s="0" t="n">
        <v>202407</v>
      </c>
      <c r="C1234" s="37" t="s">
        <v>109</v>
      </c>
      <c r="D1234" s="37" t="s">
        <v>352</v>
      </c>
      <c r="E1234" s="0" t="n">
        <v>2</v>
      </c>
      <c r="F1234" s="38" t="s">
        <v>70</v>
      </c>
      <c r="G1234" s="37" t="s">
        <v>353</v>
      </c>
      <c r="H1234" s="0" t="n">
        <v>400235</v>
      </c>
      <c r="I1234" s="0" t="n">
        <v>251726</v>
      </c>
      <c r="J1234" s="0" t="n">
        <v>12050</v>
      </c>
    </row>
    <row r="1235" customFormat="false" ht="15" hidden="false" customHeight="false" outlineLevel="0" collapsed="false">
      <c r="A1235" s="0" t="n">
        <v>202406</v>
      </c>
      <c r="B1235" s="0" t="n">
        <v>202407</v>
      </c>
      <c r="C1235" s="37" t="s">
        <v>158</v>
      </c>
      <c r="D1235" s="37" t="s">
        <v>354</v>
      </c>
      <c r="E1235" s="0" t="n">
        <v>2</v>
      </c>
      <c r="F1235" s="38" t="s">
        <v>70</v>
      </c>
      <c r="G1235" s="37" t="s">
        <v>355</v>
      </c>
      <c r="H1235" s="0" t="n">
        <v>6953245</v>
      </c>
      <c r="I1235" s="0" t="n">
        <v>2024555</v>
      </c>
      <c r="J1235" s="0" t="n">
        <v>489597</v>
      </c>
    </row>
    <row r="1236" customFormat="false" ht="15" hidden="false" customHeight="false" outlineLevel="0" collapsed="false">
      <c r="A1236" s="0" t="n">
        <v>202406</v>
      </c>
      <c r="B1236" s="0" t="n">
        <v>202407</v>
      </c>
      <c r="C1236" s="37" t="s">
        <v>158</v>
      </c>
      <c r="D1236" s="37" t="s">
        <v>356</v>
      </c>
      <c r="E1236" s="0" t="n">
        <v>2</v>
      </c>
      <c r="F1236" s="38" t="s">
        <v>70</v>
      </c>
      <c r="G1236" s="37" t="s">
        <v>357</v>
      </c>
      <c r="H1236" s="0" t="n">
        <v>321842</v>
      </c>
      <c r="I1236" s="0" t="n">
        <v>192808</v>
      </c>
      <c r="J1236" s="0" t="n">
        <v>11231</v>
      </c>
    </row>
    <row r="1237" customFormat="false" ht="15" hidden="false" customHeight="false" outlineLevel="0" collapsed="false">
      <c r="A1237" s="0" t="n">
        <v>202406</v>
      </c>
      <c r="B1237" s="0" t="n">
        <v>202407</v>
      </c>
      <c r="C1237" s="37" t="s">
        <v>158</v>
      </c>
      <c r="D1237" s="37" t="s">
        <v>255</v>
      </c>
      <c r="E1237" s="0" t="n">
        <v>2</v>
      </c>
      <c r="F1237" s="38" t="s">
        <v>70</v>
      </c>
      <c r="G1237" s="37" t="s">
        <v>358</v>
      </c>
      <c r="H1237" s="0" t="n">
        <v>253411</v>
      </c>
      <c r="I1237" s="0" t="n">
        <v>85882</v>
      </c>
      <c r="J1237" s="0" t="n">
        <v>19664</v>
      </c>
    </row>
    <row r="1238" customFormat="false" ht="15" hidden="false" customHeight="false" outlineLevel="0" collapsed="false">
      <c r="A1238" s="0" t="n">
        <v>202406</v>
      </c>
      <c r="B1238" s="0" t="n">
        <v>202407</v>
      </c>
      <c r="C1238" s="37" t="s">
        <v>109</v>
      </c>
      <c r="D1238" s="37" t="s">
        <v>104</v>
      </c>
      <c r="E1238" s="0" t="n">
        <v>2</v>
      </c>
      <c r="F1238" s="38" t="s">
        <v>70</v>
      </c>
      <c r="G1238" s="37" t="s">
        <v>359</v>
      </c>
      <c r="H1238" s="0" t="n">
        <v>750705</v>
      </c>
      <c r="I1238" s="0" t="n">
        <v>340729</v>
      </c>
      <c r="J1238" s="0" t="n">
        <v>49373</v>
      </c>
    </row>
    <row r="1239" customFormat="false" ht="15" hidden="false" customHeight="false" outlineLevel="0" collapsed="false">
      <c r="A1239" s="0" t="n">
        <v>202406</v>
      </c>
      <c r="B1239" s="0" t="n">
        <v>202407</v>
      </c>
      <c r="C1239" s="37" t="s">
        <v>115</v>
      </c>
      <c r="D1239" s="37" t="s">
        <v>360</v>
      </c>
      <c r="E1239" s="0" t="n">
        <v>2</v>
      </c>
      <c r="F1239" s="38" t="s">
        <v>70</v>
      </c>
      <c r="G1239" s="37" t="s">
        <v>361</v>
      </c>
      <c r="H1239" s="0" t="n">
        <v>2212220</v>
      </c>
      <c r="I1239" s="0" t="n">
        <v>1110265</v>
      </c>
      <c r="J1239" s="0" t="n">
        <v>-31563</v>
      </c>
    </row>
    <row r="1240" customFormat="false" ht="15" hidden="false" customHeight="false" outlineLevel="0" collapsed="false">
      <c r="A1240" s="0" t="n">
        <v>202406</v>
      </c>
      <c r="B1240" s="0" t="n">
        <v>202407</v>
      </c>
      <c r="C1240" s="37" t="s">
        <v>152</v>
      </c>
      <c r="D1240" s="37" t="s">
        <v>362</v>
      </c>
      <c r="E1240" s="0" t="n">
        <v>2</v>
      </c>
      <c r="F1240" s="38" t="s">
        <v>70</v>
      </c>
      <c r="G1240" s="37" t="s">
        <v>363</v>
      </c>
      <c r="H1240" s="0" t="n">
        <v>1155488</v>
      </c>
      <c r="I1240" s="0" t="n">
        <v>567852</v>
      </c>
      <c r="J1240" s="0" t="n">
        <v>28809</v>
      </c>
    </row>
    <row r="1241" customFormat="false" ht="15" hidden="false" customHeight="false" outlineLevel="0" collapsed="false">
      <c r="A1241" s="0" t="n">
        <v>202406</v>
      </c>
      <c r="B1241" s="0" t="n">
        <v>202407</v>
      </c>
      <c r="C1241" s="37" t="s">
        <v>112</v>
      </c>
      <c r="D1241" s="37" t="s">
        <v>364</v>
      </c>
      <c r="E1241" s="0" t="n">
        <v>2</v>
      </c>
      <c r="F1241" s="38" t="s">
        <v>70</v>
      </c>
      <c r="G1241" s="37" t="s">
        <v>365</v>
      </c>
      <c r="H1241" s="0" t="n">
        <v>531375</v>
      </c>
      <c r="I1241" s="0" t="n">
        <v>176500</v>
      </c>
      <c r="J1241" s="0" t="n">
        <v>11849</v>
      </c>
    </row>
    <row r="1242" customFormat="false" ht="15" hidden="false" customHeight="false" outlineLevel="0" collapsed="false">
      <c r="A1242" s="0" t="n">
        <v>202406</v>
      </c>
      <c r="B1242" s="0" t="n">
        <v>202407</v>
      </c>
      <c r="C1242" s="37" t="s">
        <v>184</v>
      </c>
      <c r="D1242" s="37" t="s">
        <v>341</v>
      </c>
      <c r="E1242" s="0" t="n">
        <v>2</v>
      </c>
      <c r="F1242" s="38" t="s">
        <v>70</v>
      </c>
      <c r="G1242" s="37" t="s">
        <v>366</v>
      </c>
      <c r="H1242" s="0" t="n">
        <v>491833</v>
      </c>
      <c r="I1242" s="0" t="n">
        <v>358524</v>
      </c>
      <c r="J1242" s="0" t="n">
        <v>-5468</v>
      </c>
    </row>
    <row r="1243" customFormat="false" ht="15" hidden="false" customHeight="false" outlineLevel="0" collapsed="false">
      <c r="A1243" s="0" t="n">
        <v>202406</v>
      </c>
      <c r="B1243" s="0" t="n">
        <v>202407</v>
      </c>
      <c r="C1243" s="37" t="s">
        <v>184</v>
      </c>
      <c r="D1243" s="37" t="s">
        <v>367</v>
      </c>
      <c r="E1243" s="0" t="n">
        <v>2</v>
      </c>
      <c r="F1243" s="38" t="s">
        <v>70</v>
      </c>
      <c r="G1243" s="37" t="s">
        <v>368</v>
      </c>
      <c r="H1243" s="0" t="n">
        <v>437402</v>
      </c>
      <c r="I1243" s="0" t="n">
        <v>188264</v>
      </c>
      <c r="J1243" s="0" t="n">
        <v>-3198</v>
      </c>
    </row>
    <row r="1244" customFormat="false" ht="15" hidden="false" customHeight="false" outlineLevel="0" collapsed="false">
      <c r="A1244" s="0" t="n">
        <v>202406</v>
      </c>
      <c r="B1244" s="0" t="n">
        <v>202407</v>
      </c>
      <c r="C1244" s="37" t="s">
        <v>98</v>
      </c>
      <c r="D1244" s="37" t="s">
        <v>369</v>
      </c>
      <c r="E1244" s="0" t="n">
        <v>2</v>
      </c>
      <c r="F1244" s="38" t="s">
        <v>70</v>
      </c>
      <c r="G1244" s="37" t="s">
        <v>370</v>
      </c>
      <c r="H1244" s="0" t="n">
        <v>382933</v>
      </c>
      <c r="I1244" s="0" t="n">
        <v>87769</v>
      </c>
      <c r="J1244" s="0" t="n">
        <v>20246</v>
      </c>
    </row>
    <row r="1245" customFormat="false" ht="15" hidden="false" customHeight="false" outlineLevel="0" collapsed="false">
      <c r="A1245" s="0" t="n">
        <v>202406</v>
      </c>
      <c r="B1245" s="0" t="n">
        <v>202407</v>
      </c>
      <c r="C1245" s="37" t="s">
        <v>98</v>
      </c>
      <c r="D1245" s="37" t="s">
        <v>308</v>
      </c>
      <c r="E1245" s="0" t="n">
        <v>2</v>
      </c>
      <c r="F1245" s="38" t="s">
        <v>70</v>
      </c>
      <c r="G1245" s="37" t="s">
        <v>371</v>
      </c>
      <c r="H1245" s="0" t="n">
        <v>18641614</v>
      </c>
      <c r="I1245" s="0" t="n">
        <v>5809725</v>
      </c>
      <c r="J1245" s="0" t="n">
        <v>-103042</v>
      </c>
    </row>
    <row r="1246" customFormat="false" ht="15" hidden="false" customHeight="false" outlineLevel="0" collapsed="false">
      <c r="A1246" s="0" t="n">
        <v>202406</v>
      </c>
      <c r="B1246" s="0" t="n">
        <v>202407</v>
      </c>
      <c r="C1246" s="37" t="s">
        <v>95</v>
      </c>
      <c r="D1246" s="37" t="s">
        <v>372</v>
      </c>
      <c r="E1246" s="0" t="n">
        <v>2</v>
      </c>
      <c r="F1246" s="38" t="s">
        <v>70</v>
      </c>
      <c r="G1246" s="37" t="s">
        <v>373</v>
      </c>
      <c r="H1246" s="0" t="n">
        <v>1527389</v>
      </c>
      <c r="I1246" s="0" t="n">
        <v>455881</v>
      </c>
      <c r="J1246" s="0" t="n">
        <v>85634</v>
      </c>
    </row>
    <row r="1247" customFormat="false" ht="15" hidden="false" customHeight="false" outlineLevel="0" collapsed="false">
      <c r="A1247" s="0" t="n">
        <v>202406</v>
      </c>
      <c r="B1247" s="0" t="n">
        <v>202407</v>
      </c>
      <c r="C1247" s="37" t="s">
        <v>115</v>
      </c>
      <c r="D1247" s="37" t="s">
        <v>374</v>
      </c>
      <c r="E1247" s="0" t="n">
        <v>2</v>
      </c>
      <c r="F1247" s="38" t="s">
        <v>70</v>
      </c>
      <c r="G1247" s="37" t="s">
        <v>375</v>
      </c>
      <c r="H1247" s="0" t="n">
        <v>3536045</v>
      </c>
      <c r="I1247" s="0" t="n">
        <v>3365481</v>
      </c>
      <c r="J1247" s="0" t="n">
        <v>122340</v>
      </c>
    </row>
    <row r="1248" customFormat="false" ht="15" hidden="false" customHeight="false" outlineLevel="0" collapsed="false">
      <c r="A1248" s="0" t="n">
        <v>202406</v>
      </c>
      <c r="B1248" s="0" t="n">
        <v>202407</v>
      </c>
      <c r="C1248" s="37" t="s">
        <v>101</v>
      </c>
      <c r="D1248" s="37" t="s">
        <v>376</v>
      </c>
      <c r="E1248" s="0" t="n">
        <v>2</v>
      </c>
      <c r="F1248" s="38" t="s">
        <v>70</v>
      </c>
      <c r="G1248" s="37" t="s">
        <v>377</v>
      </c>
      <c r="H1248" s="0" t="n">
        <v>578555</v>
      </c>
      <c r="I1248" s="0" t="n">
        <v>303348</v>
      </c>
      <c r="J1248" s="0" t="n">
        <v>23490</v>
      </c>
    </row>
    <row r="1249" customFormat="false" ht="15" hidden="false" customHeight="false" outlineLevel="0" collapsed="false">
      <c r="A1249" s="0" t="n">
        <v>202406</v>
      </c>
      <c r="B1249" s="0" t="n">
        <v>202407</v>
      </c>
      <c r="C1249" s="37" t="s">
        <v>184</v>
      </c>
      <c r="D1249" s="37" t="s">
        <v>147</v>
      </c>
      <c r="E1249" s="0" t="n">
        <v>2</v>
      </c>
      <c r="F1249" s="38" t="s">
        <v>70</v>
      </c>
      <c r="G1249" s="37" t="s">
        <v>378</v>
      </c>
      <c r="H1249" s="0" t="n">
        <v>749906</v>
      </c>
      <c r="I1249" s="0" t="n">
        <v>589998</v>
      </c>
      <c r="J1249" s="0" t="n">
        <v>80349</v>
      </c>
    </row>
    <row r="1250" customFormat="false" ht="15" hidden="false" customHeight="false" outlineLevel="0" collapsed="false">
      <c r="A1250" s="0" t="n">
        <v>202406</v>
      </c>
      <c r="B1250" s="0" t="n">
        <v>202407</v>
      </c>
      <c r="C1250" s="37" t="s">
        <v>98</v>
      </c>
      <c r="D1250" s="37" t="s">
        <v>320</v>
      </c>
      <c r="E1250" s="0" t="n">
        <v>2</v>
      </c>
      <c r="F1250" s="38" t="s">
        <v>70</v>
      </c>
      <c r="G1250" s="37" t="s">
        <v>379</v>
      </c>
      <c r="H1250" s="0" t="n">
        <v>577605</v>
      </c>
      <c r="I1250" s="0" t="n">
        <v>436404</v>
      </c>
      <c r="J1250" s="0" t="n">
        <v>8791</v>
      </c>
    </row>
    <row r="1251" customFormat="false" ht="15" hidden="false" customHeight="false" outlineLevel="0" collapsed="false">
      <c r="A1251" s="0" t="n">
        <v>202406</v>
      </c>
      <c r="B1251" s="0" t="n">
        <v>202407</v>
      </c>
      <c r="C1251" s="37" t="s">
        <v>112</v>
      </c>
      <c r="D1251" s="37" t="s">
        <v>380</v>
      </c>
      <c r="E1251" s="0" t="n">
        <v>2</v>
      </c>
      <c r="F1251" s="38" t="s">
        <v>70</v>
      </c>
      <c r="G1251" s="37" t="s">
        <v>381</v>
      </c>
      <c r="H1251" s="0" t="n">
        <v>46480</v>
      </c>
      <c r="I1251" s="0" t="n">
        <v>19759</v>
      </c>
      <c r="J1251" s="0" t="n">
        <v>2703</v>
      </c>
    </row>
    <row r="1252" customFormat="false" ht="15" hidden="false" customHeight="false" outlineLevel="0" collapsed="false">
      <c r="A1252" s="0" t="n">
        <v>202406</v>
      </c>
      <c r="B1252" s="0" t="n">
        <v>202407</v>
      </c>
      <c r="C1252" s="37" t="s">
        <v>106</v>
      </c>
      <c r="D1252" s="37" t="s">
        <v>120</v>
      </c>
      <c r="E1252" s="0" t="n">
        <v>2</v>
      </c>
      <c r="F1252" s="38" t="s">
        <v>70</v>
      </c>
      <c r="G1252" s="37" t="s">
        <v>382</v>
      </c>
      <c r="H1252" s="0" t="n">
        <v>202974</v>
      </c>
      <c r="I1252" s="0" t="n">
        <v>46736</v>
      </c>
      <c r="J1252" s="0" t="n">
        <v>-5825</v>
      </c>
    </row>
    <row r="1253" customFormat="false" ht="15" hidden="false" customHeight="false" outlineLevel="0" collapsed="false">
      <c r="A1253" s="0" t="n">
        <v>202406</v>
      </c>
      <c r="B1253" s="0" t="n">
        <v>202407</v>
      </c>
      <c r="C1253" s="37" t="s">
        <v>112</v>
      </c>
      <c r="D1253" s="37" t="s">
        <v>383</v>
      </c>
      <c r="E1253" s="0" t="n">
        <v>2</v>
      </c>
      <c r="F1253" s="38" t="s">
        <v>70</v>
      </c>
      <c r="G1253" s="37" t="s">
        <v>384</v>
      </c>
      <c r="H1253" s="0" t="n">
        <v>116213</v>
      </c>
      <c r="I1253" s="0" t="n">
        <v>46328</v>
      </c>
      <c r="J1253" s="0" t="n">
        <v>5743</v>
      </c>
    </row>
    <row r="1254" customFormat="false" ht="15" hidden="false" customHeight="false" outlineLevel="0" collapsed="false">
      <c r="A1254" s="0" t="n">
        <v>202406</v>
      </c>
      <c r="B1254" s="0" t="n">
        <v>202407</v>
      </c>
      <c r="C1254" s="37" t="s">
        <v>184</v>
      </c>
      <c r="D1254" s="37" t="s">
        <v>385</v>
      </c>
      <c r="E1254" s="0" t="n">
        <v>2</v>
      </c>
      <c r="F1254" s="38" t="s">
        <v>70</v>
      </c>
      <c r="G1254" s="37" t="s">
        <v>386</v>
      </c>
      <c r="H1254" s="0" t="n">
        <v>86139</v>
      </c>
      <c r="I1254" s="0" t="n">
        <v>47276</v>
      </c>
      <c r="J1254" s="0" t="n">
        <v>-7888</v>
      </c>
    </row>
    <row r="1255" customFormat="false" ht="15" hidden="false" customHeight="false" outlineLevel="0" collapsed="false">
      <c r="A1255" s="0" t="n">
        <v>202406</v>
      </c>
      <c r="B1255" s="0" t="n">
        <v>202407</v>
      </c>
      <c r="C1255" s="37" t="s">
        <v>98</v>
      </c>
      <c r="D1255" s="37" t="s">
        <v>387</v>
      </c>
      <c r="E1255" s="0" t="n">
        <v>2</v>
      </c>
      <c r="F1255" s="38" t="s">
        <v>70</v>
      </c>
      <c r="G1255" s="37" t="s">
        <v>388</v>
      </c>
      <c r="H1255" s="0" t="n">
        <v>352147</v>
      </c>
      <c r="I1255" s="0" t="n">
        <v>119996</v>
      </c>
      <c r="J1255" s="0" t="n">
        <v>6878</v>
      </c>
    </row>
    <row r="1256" customFormat="false" ht="15" hidden="false" customHeight="false" outlineLevel="0" collapsed="false">
      <c r="A1256" s="0" t="n">
        <v>202406</v>
      </c>
      <c r="B1256" s="0" t="n">
        <v>202407</v>
      </c>
      <c r="C1256" s="37" t="s">
        <v>115</v>
      </c>
      <c r="D1256" s="37" t="s">
        <v>389</v>
      </c>
      <c r="E1256" s="0" t="n">
        <v>2</v>
      </c>
      <c r="F1256" s="38" t="s">
        <v>70</v>
      </c>
      <c r="G1256" s="37" t="s">
        <v>390</v>
      </c>
      <c r="H1256" s="0" t="n">
        <v>5550984</v>
      </c>
      <c r="I1256" s="0" t="n">
        <v>2387638</v>
      </c>
      <c r="J1256" s="0" t="n">
        <v>394973</v>
      </c>
    </row>
    <row r="1257" customFormat="false" ht="15" hidden="false" customHeight="false" outlineLevel="0" collapsed="false">
      <c r="A1257" s="0" t="n">
        <v>202406</v>
      </c>
      <c r="B1257" s="0" t="n">
        <v>202407</v>
      </c>
      <c r="C1257" s="37" t="s">
        <v>124</v>
      </c>
      <c r="D1257" s="37" t="s">
        <v>391</v>
      </c>
      <c r="E1257" s="0" t="n">
        <v>2</v>
      </c>
      <c r="F1257" s="38" t="s">
        <v>70</v>
      </c>
      <c r="G1257" s="37" t="s">
        <v>392</v>
      </c>
      <c r="H1257" s="0" t="n">
        <v>1103880</v>
      </c>
      <c r="I1257" s="0" t="n">
        <v>616885</v>
      </c>
      <c r="J1257" s="0" t="n">
        <v>87739</v>
      </c>
    </row>
    <row r="1258" customFormat="false" ht="15" hidden="false" customHeight="false" outlineLevel="0" collapsed="false">
      <c r="A1258" s="0" t="n">
        <v>202406</v>
      </c>
      <c r="B1258" s="0" t="n">
        <v>202407</v>
      </c>
      <c r="C1258" s="37" t="s">
        <v>197</v>
      </c>
      <c r="D1258" s="37" t="s">
        <v>393</v>
      </c>
      <c r="E1258" s="0" t="n">
        <v>2</v>
      </c>
      <c r="F1258" s="38" t="s">
        <v>70</v>
      </c>
      <c r="G1258" s="37" t="s">
        <v>394</v>
      </c>
      <c r="H1258" s="0" t="n">
        <v>6645306</v>
      </c>
      <c r="I1258" s="0" t="n">
        <v>3470934</v>
      </c>
      <c r="J1258" s="0" t="n">
        <v>-172995</v>
      </c>
    </row>
    <row r="1259" customFormat="false" ht="15" hidden="false" customHeight="false" outlineLevel="0" collapsed="false">
      <c r="A1259" s="0" t="n">
        <v>202406</v>
      </c>
      <c r="B1259" s="0" t="n">
        <v>202407</v>
      </c>
      <c r="C1259" s="37" t="s">
        <v>136</v>
      </c>
      <c r="D1259" s="37" t="s">
        <v>245</v>
      </c>
      <c r="E1259" s="0" t="n">
        <v>2</v>
      </c>
      <c r="F1259" s="38" t="s">
        <v>70</v>
      </c>
      <c r="G1259" s="37" t="s">
        <v>395</v>
      </c>
      <c r="H1259" s="0" t="n">
        <v>1500955</v>
      </c>
      <c r="I1259" s="0" t="n">
        <v>1064003</v>
      </c>
      <c r="J1259" s="0" t="n">
        <v>-39332</v>
      </c>
    </row>
    <row r="1260" customFormat="false" ht="15" hidden="false" customHeight="false" outlineLevel="0" collapsed="false">
      <c r="A1260" s="0" t="n">
        <v>202406</v>
      </c>
      <c r="B1260" s="0" t="n">
        <v>202407</v>
      </c>
      <c r="C1260" s="37" t="s">
        <v>158</v>
      </c>
      <c r="D1260" s="37" t="s">
        <v>396</v>
      </c>
      <c r="E1260" s="0" t="n">
        <v>2</v>
      </c>
      <c r="F1260" s="38" t="s">
        <v>70</v>
      </c>
      <c r="G1260" s="37" t="s">
        <v>397</v>
      </c>
      <c r="H1260" s="0" t="n">
        <v>4131293</v>
      </c>
      <c r="I1260" s="0" t="n">
        <v>1185238</v>
      </c>
      <c r="J1260" s="0" t="n">
        <v>13195</v>
      </c>
    </row>
    <row r="1261" customFormat="false" ht="15" hidden="false" customHeight="false" outlineLevel="0" collapsed="false">
      <c r="A1261" s="0" t="n">
        <v>202406</v>
      </c>
      <c r="B1261" s="0" t="n">
        <v>202407</v>
      </c>
      <c r="C1261" s="37" t="s">
        <v>136</v>
      </c>
      <c r="D1261" s="37" t="s">
        <v>398</v>
      </c>
      <c r="E1261" s="0" t="n">
        <v>2</v>
      </c>
      <c r="F1261" s="38" t="s">
        <v>70</v>
      </c>
      <c r="G1261" s="37" t="s">
        <v>399</v>
      </c>
      <c r="H1261" s="0" t="n">
        <v>588622</v>
      </c>
      <c r="I1261" s="0" t="n">
        <v>1007731</v>
      </c>
      <c r="J1261" s="0" t="n">
        <v>99384</v>
      </c>
    </row>
    <row r="1262" customFormat="false" ht="15" hidden="false" customHeight="false" outlineLevel="0" collapsed="false">
      <c r="A1262" s="0" t="n">
        <v>202406</v>
      </c>
      <c r="B1262" s="0" t="n">
        <v>202407</v>
      </c>
      <c r="C1262" s="37" t="s">
        <v>95</v>
      </c>
      <c r="D1262" s="37" t="s">
        <v>367</v>
      </c>
      <c r="E1262" s="0" t="n">
        <v>2</v>
      </c>
      <c r="F1262" s="38" t="s">
        <v>70</v>
      </c>
      <c r="G1262" s="37" t="s">
        <v>400</v>
      </c>
      <c r="H1262" s="0" t="n">
        <v>1502725</v>
      </c>
      <c r="I1262" s="0" t="n">
        <v>842102</v>
      </c>
      <c r="J1262" s="0" t="n">
        <v>-103741</v>
      </c>
    </row>
    <row r="1263" customFormat="false" ht="15" hidden="false" customHeight="false" outlineLevel="0" collapsed="false">
      <c r="A1263" s="0" t="n">
        <v>202406</v>
      </c>
      <c r="B1263" s="0" t="n">
        <v>202407</v>
      </c>
      <c r="C1263" s="37" t="s">
        <v>149</v>
      </c>
      <c r="D1263" s="37" t="s">
        <v>401</v>
      </c>
      <c r="E1263" s="0" t="n">
        <v>2</v>
      </c>
      <c r="F1263" s="38" t="s">
        <v>70</v>
      </c>
      <c r="G1263" s="37" t="s">
        <v>402</v>
      </c>
      <c r="H1263" s="0" t="n">
        <v>2841469</v>
      </c>
      <c r="I1263" s="0" t="n">
        <v>980531</v>
      </c>
      <c r="J1263" s="0" t="n">
        <v>77146</v>
      </c>
    </row>
    <row r="1264" customFormat="false" ht="15" hidden="false" customHeight="false" outlineLevel="0" collapsed="false">
      <c r="A1264" s="0" t="n">
        <v>202406</v>
      </c>
      <c r="B1264" s="0" t="n">
        <v>202407</v>
      </c>
      <c r="C1264" s="37" t="s">
        <v>95</v>
      </c>
      <c r="D1264" s="37" t="s">
        <v>159</v>
      </c>
      <c r="E1264" s="0" t="n">
        <v>2</v>
      </c>
      <c r="F1264" s="38" t="s">
        <v>70</v>
      </c>
      <c r="G1264" s="37" t="s">
        <v>403</v>
      </c>
      <c r="H1264" s="0" t="n">
        <v>540463</v>
      </c>
      <c r="I1264" s="0" t="n">
        <v>190293</v>
      </c>
      <c r="J1264" s="0" t="n">
        <v>21150</v>
      </c>
    </row>
    <row r="1265" customFormat="false" ht="15" hidden="false" customHeight="false" outlineLevel="0" collapsed="false">
      <c r="A1265" s="0" t="n">
        <v>202406</v>
      </c>
      <c r="B1265" s="0" t="n">
        <v>202407</v>
      </c>
      <c r="C1265" s="37" t="s">
        <v>197</v>
      </c>
      <c r="D1265" s="37" t="s">
        <v>198</v>
      </c>
      <c r="E1265" s="0" t="n">
        <v>2</v>
      </c>
      <c r="F1265" s="38" t="s">
        <v>70</v>
      </c>
      <c r="G1265" s="37" t="s">
        <v>404</v>
      </c>
      <c r="H1265" s="0" t="n">
        <v>2261938</v>
      </c>
      <c r="I1265" s="0" t="n">
        <v>2152524</v>
      </c>
      <c r="J1265" s="0" t="n">
        <v>111277</v>
      </c>
    </row>
    <row r="1266" customFormat="false" ht="15" hidden="false" customHeight="false" outlineLevel="0" collapsed="false">
      <c r="A1266" s="0" t="n">
        <v>202406</v>
      </c>
      <c r="B1266" s="0" t="n">
        <v>202407</v>
      </c>
      <c r="C1266" s="37" t="s">
        <v>136</v>
      </c>
      <c r="D1266" s="37" t="s">
        <v>134</v>
      </c>
      <c r="E1266" s="0" t="n">
        <v>2</v>
      </c>
      <c r="F1266" s="38" t="s">
        <v>70</v>
      </c>
      <c r="G1266" s="37" t="s">
        <v>405</v>
      </c>
      <c r="H1266" s="0" t="n">
        <v>2228117</v>
      </c>
      <c r="I1266" s="0" t="n">
        <v>655403</v>
      </c>
      <c r="J1266" s="0" t="n">
        <v>86862</v>
      </c>
    </row>
    <row r="1267" customFormat="false" ht="15" hidden="false" customHeight="false" outlineLevel="0" collapsed="false">
      <c r="A1267" s="0" t="n">
        <v>202406</v>
      </c>
      <c r="B1267" s="0" t="n">
        <v>202407</v>
      </c>
      <c r="C1267" s="37" t="s">
        <v>152</v>
      </c>
      <c r="D1267" s="37" t="s">
        <v>132</v>
      </c>
      <c r="E1267" s="0" t="n">
        <v>2</v>
      </c>
      <c r="F1267" s="38" t="s">
        <v>70</v>
      </c>
      <c r="G1267" s="37" t="s">
        <v>406</v>
      </c>
      <c r="H1267" s="0" t="n">
        <v>702430</v>
      </c>
      <c r="I1267" s="0" t="n">
        <v>265679</v>
      </c>
      <c r="J1267" s="0" t="n">
        <v>27198</v>
      </c>
    </row>
    <row r="1268" customFormat="false" ht="15" hidden="false" customHeight="false" outlineLevel="0" collapsed="false">
      <c r="A1268" s="0" t="n">
        <v>202406</v>
      </c>
      <c r="B1268" s="0" t="n">
        <v>202407</v>
      </c>
      <c r="C1268" s="37" t="s">
        <v>178</v>
      </c>
      <c r="D1268" s="37" t="s">
        <v>391</v>
      </c>
      <c r="E1268" s="0" t="n">
        <v>2</v>
      </c>
      <c r="F1268" s="38" t="s">
        <v>70</v>
      </c>
      <c r="G1268" s="37" t="s">
        <v>407</v>
      </c>
      <c r="H1268" s="0" t="n">
        <v>307365</v>
      </c>
      <c r="I1268" s="0" t="n">
        <v>85405</v>
      </c>
      <c r="J1268" s="0" t="n">
        <v>2206</v>
      </c>
    </row>
    <row r="1269" customFormat="false" ht="15" hidden="false" customHeight="false" outlineLevel="0" collapsed="false">
      <c r="A1269" s="0" t="n">
        <v>202406</v>
      </c>
      <c r="B1269" s="0" t="n">
        <v>202407</v>
      </c>
      <c r="C1269" s="37" t="s">
        <v>115</v>
      </c>
      <c r="D1269" s="37" t="s">
        <v>241</v>
      </c>
      <c r="E1269" s="0" t="n">
        <v>2</v>
      </c>
      <c r="F1269" s="38" t="s">
        <v>70</v>
      </c>
      <c r="G1269" s="37" t="s">
        <v>408</v>
      </c>
      <c r="H1269" s="0" t="n">
        <v>253320</v>
      </c>
      <c r="I1269" s="0" t="n">
        <v>68874</v>
      </c>
      <c r="J1269" s="0" t="n">
        <v>-7825</v>
      </c>
    </row>
    <row r="1270" customFormat="false" ht="15" hidden="false" customHeight="false" outlineLevel="0" collapsed="false">
      <c r="A1270" s="0" t="n">
        <v>202406</v>
      </c>
      <c r="B1270" s="0" t="n">
        <v>202407</v>
      </c>
      <c r="C1270" s="37" t="s">
        <v>197</v>
      </c>
      <c r="D1270" s="37" t="s">
        <v>292</v>
      </c>
      <c r="E1270" s="0" t="n">
        <v>2</v>
      </c>
      <c r="F1270" s="38" t="s">
        <v>70</v>
      </c>
      <c r="G1270" s="37" t="s">
        <v>409</v>
      </c>
      <c r="H1270" s="0" t="n">
        <v>1300135</v>
      </c>
      <c r="I1270" s="0" t="n">
        <v>403875</v>
      </c>
      <c r="J1270" s="0" t="n">
        <v>37698</v>
      </c>
    </row>
    <row r="1271" customFormat="false" ht="15" hidden="false" customHeight="false" outlineLevel="0" collapsed="false">
      <c r="A1271" s="0" t="n">
        <v>202406</v>
      </c>
      <c r="B1271" s="0" t="n">
        <v>202407</v>
      </c>
      <c r="C1271" s="37" t="s">
        <v>112</v>
      </c>
      <c r="D1271" s="37" t="s">
        <v>116</v>
      </c>
      <c r="E1271" s="0" t="n">
        <v>2</v>
      </c>
      <c r="F1271" s="38" t="s">
        <v>70</v>
      </c>
      <c r="G1271" s="37" t="s">
        <v>410</v>
      </c>
      <c r="H1271" s="0" t="n">
        <v>1923447</v>
      </c>
      <c r="I1271" s="0" t="n">
        <v>817939</v>
      </c>
      <c r="J1271" s="0" t="n">
        <v>-12521</v>
      </c>
    </row>
    <row r="1272" customFormat="false" ht="15" hidden="false" customHeight="false" outlineLevel="0" collapsed="false">
      <c r="A1272" s="0" t="n">
        <v>202406</v>
      </c>
      <c r="B1272" s="0" t="n">
        <v>202407</v>
      </c>
      <c r="C1272" s="37" t="s">
        <v>106</v>
      </c>
      <c r="D1272" s="37" t="s">
        <v>181</v>
      </c>
      <c r="E1272" s="0" t="n">
        <v>2</v>
      </c>
      <c r="F1272" s="38" t="s">
        <v>70</v>
      </c>
      <c r="G1272" s="37" t="s">
        <v>411</v>
      </c>
      <c r="H1272" s="0" t="n">
        <v>389030</v>
      </c>
      <c r="I1272" s="0" t="n">
        <v>288557</v>
      </c>
      <c r="J1272" s="0" t="n">
        <v>6396</v>
      </c>
    </row>
    <row r="1273" customFormat="false" ht="15" hidden="false" customHeight="false" outlineLevel="0" collapsed="false">
      <c r="A1273" s="0" t="n">
        <v>202406</v>
      </c>
      <c r="B1273" s="0" t="n">
        <v>202407</v>
      </c>
      <c r="C1273" s="37" t="s">
        <v>112</v>
      </c>
      <c r="D1273" s="37" t="s">
        <v>412</v>
      </c>
      <c r="E1273" s="0" t="n">
        <v>2</v>
      </c>
      <c r="F1273" s="38" t="s">
        <v>70</v>
      </c>
      <c r="G1273" s="37" t="s">
        <v>413</v>
      </c>
      <c r="H1273" s="0" t="n">
        <v>969919</v>
      </c>
      <c r="I1273" s="0" t="n">
        <v>665291</v>
      </c>
      <c r="J1273" s="0" t="n">
        <v>85099</v>
      </c>
    </row>
    <row r="1274" customFormat="false" ht="15" hidden="false" customHeight="false" outlineLevel="0" collapsed="false">
      <c r="A1274" s="0" t="n">
        <v>202406</v>
      </c>
      <c r="B1274" s="0" t="n">
        <v>202407</v>
      </c>
      <c r="C1274" s="37" t="s">
        <v>115</v>
      </c>
      <c r="D1274" s="37" t="s">
        <v>414</v>
      </c>
      <c r="E1274" s="0" t="n">
        <v>2</v>
      </c>
      <c r="F1274" s="38" t="s">
        <v>70</v>
      </c>
      <c r="G1274" s="37" t="s">
        <v>415</v>
      </c>
      <c r="H1274" s="0" t="n">
        <v>3215701</v>
      </c>
      <c r="I1274" s="0" t="n">
        <v>556141</v>
      </c>
      <c r="J1274" s="0" t="n">
        <v>123315</v>
      </c>
    </row>
    <row r="1275" customFormat="false" ht="15" hidden="false" customHeight="false" outlineLevel="0" collapsed="false">
      <c r="A1275" s="0" t="n">
        <v>202406</v>
      </c>
      <c r="B1275" s="0" t="n">
        <v>202407</v>
      </c>
      <c r="C1275" s="37" t="s">
        <v>184</v>
      </c>
      <c r="D1275" s="37" t="s">
        <v>231</v>
      </c>
      <c r="E1275" s="0" t="n">
        <v>2</v>
      </c>
      <c r="F1275" s="38" t="s">
        <v>70</v>
      </c>
      <c r="G1275" s="37" t="s">
        <v>416</v>
      </c>
      <c r="H1275" s="0" t="n">
        <v>2293214</v>
      </c>
      <c r="I1275" s="0" t="n">
        <v>1081004</v>
      </c>
      <c r="J1275" s="0" t="n">
        <v>82366</v>
      </c>
    </row>
    <row r="1276" customFormat="false" ht="15" hidden="false" customHeight="false" outlineLevel="0" collapsed="false">
      <c r="A1276" s="0" t="n">
        <v>202406</v>
      </c>
      <c r="B1276" s="0" t="n">
        <v>202407</v>
      </c>
      <c r="C1276" s="37" t="s">
        <v>115</v>
      </c>
      <c r="D1276" s="37" t="s">
        <v>364</v>
      </c>
      <c r="E1276" s="0" t="n">
        <v>2</v>
      </c>
      <c r="F1276" s="38" t="s">
        <v>70</v>
      </c>
      <c r="G1276" s="37" t="s">
        <v>417</v>
      </c>
      <c r="H1276" s="0" t="n">
        <v>7584773</v>
      </c>
      <c r="I1276" s="0" t="n">
        <v>4489750</v>
      </c>
      <c r="J1276" s="0" t="n">
        <v>607941</v>
      </c>
    </row>
    <row r="1277" customFormat="false" ht="15" hidden="false" customHeight="false" outlineLevel="0" collapsed="false">
      <c r="A1277" s="0" t="n">
        <v>202406</v>
      </c>
      <c r="B1277" s="0" t="n">
        <v>202407</v>
      </c>
      <c r="C1277" s="37" t="s">
        <v>184</v>
      </c>
      <c r="D1277" s="37" t="s">
        <v>320</v>
      </c>
      <c r="E1277" s="0" t="n">
        <v>2</v>
      </c>
      <c r="F1277" s="38" t="s">
        <v>70</v>
      </c>
      <c r="G1277" s="37" t="s">
        <v>418</v>
      </c>
      <c r="H1277" s="0" t="n">
        <v>5244590</v>
      </c>
      <c r="I1277" s="0" t="n">
        <v>4954068</v>
      </c>
      <c r="J1277" s="0" t="n">
        <v>-319279</v>
      </c>
    </row>
    <row r="1278" customFormat="false" ht="15" hidden="false" customHeight="false" outlineLevel="0" collapsed="false">
      <c r="A1278" s="0" t="n">
        <v>202406</v>
      </c>
      <c r="B1278" s="0" t="n">
        <v>202407</v>
      </c>
      <c r="C1278" s="37" t="s">
        <v>197</v>
      </c>
      <c r="D1278" s="37" t="s">
        <v>174</v>
      </c>
      <c r="E1278" s="0" t="n">
        <v>2</v>
      </c>
      <c r="F1278" s="38" t="s">
        <v>70</v>
      </c>
      <c r="G1278" s="37" t="s">
        <v>419</v>
      </c>
      <c r="H1278" s="0" t="n">
        <v>392646</v>
      </c>
      <c r="I1278" s="0" t="n">
        <v>233274</v>
      </c>
      <c r="J1278" s="0" t="n">
        <v>24389</v>
      </c>
    </row>
    <row r="1279" customFormat="false" ht="15" hidden="false" customHeight="false" outlineLevel="0" collapsed="false">
      <c r="A1279" s="0" t="n">
        <v>202406</v>
      </c>
      <c r="B1279" s="0" t="n">
        <v>202407</v>
      </c>
      <c r="C1279" s="37" t="s">
        <v>106</v>
      </c>
      <c r="D1279" s="37" t="s">
        <v>420</v>
      </c>
      <c r="E1279" s="0" t="n">
        <v>2</v>
      </c>
      <c r="F1279" s="38" t="s">
        <v>70</v>
      </c>
      <c r="G1279" s="37" t="s">
        <v>421</v>
      </c>
      <c r="H1279" s="0" t="n">
        <v>11830860</v>
      </c>
      <c r="I1279" s="0" t="n">
        <v>1990835</v>
      </c>
      <c r="J1279" s="0" t="n">
        <v>147341</v>
      </c>
    </row>
    <row r="1280" customFormat="false" ht="15" hidden="false" customHeight="false" outlineLevel="0" collapsed="false">
      <c r="A1280" s="0" t="n">
        <v>202406</v>
      </c>
      <c r="B1280" s="0" t="n">
        <v>202407</v>
      </c>
      <c r="C1280" s="37" t="s">
        <v>109</v>
      </c>
      <c r="D1280" s="37" t="s">
        <v>107</v>
      </c>
      <c r="E1280" s="0" t="n">
        <v>2</v>
      </c>
      <c r="F1280" s="38" t="s">
        <v>70</v>
      </c>
      <c r="G1280" s="37" t="s">
        <v>422</v>
      </c>
      <c r="H1280" s="0" t="n">
        <v>693716</v>
      </c>
      <c r="I1280" s="0" t="n">
        <v>397044</v>
      </c>
      <c r="J1280" s="0" t="n">
        <v>80569</v>
      </c>
    </row>
    <row r="1281" customFormat="false" ht="15" hidden="false" customHeight="false" outlineLevel="0" collapsed="false">
      <c r="A1281" s="0" t="n">
        <v>202406</v>
      </c>
      <c r="B1281" s="0" t="n">
        <v>202407</v>
      </c>
      <c r="C1281" s="37" t="s">
        <v>184</v>
      </c>
      <c r="D1281" s="37" t="s">
        <v>423</v>
      </c>
      <c r="E1281" s="0" t="n">
        <v>2</v>
      </c>
      <c r="F1281" s="38" t="s">
        <v>70</v>
      </c>
      <c r="G1281" s="37" t="s">
        <v>424</v>
      </c>
      <c r="H1281" s="0" t="n">
        <v>3355437</v>
      </c>
      <c r="I1281" s="0" t="n">
        <v>1334499</v>
      </c>
      <c r="J1281" s="0" t="n">
        <v>34636</v>
      </c>
    </row>
    <row r="1282" customFormat="false" ht="15" hidden="false" customHeight="false" outlineLevel="0" collapsed="false">
      <c r="A1282" s="0" t="n">
        <v>202406</v>
      </c>
      <c r="B1282" s="0" t="n">
        <v>202407</v>
      </c>
      <c r="C1282" s="37" t="s">
        <v>106</v>
      </c>
      <c r="D1282" s="37" t="s">
        <v>425</v>
      </c>
      <c r="E1282" s="0" t="n">
        <v>2</v>
      </c>
      <c r="F1282" s="38" t="s">
        <v>70</v>
      </c>
      <c r="G1282" s="37" t="s">
        <v>426</v>
      </c>
      <c r="H1282" s="0" t="n">
        <v>1060197</v>
      </c>
      <c r="I1282" s="0" t="n">
        <v>583688</v>
      </c>
      <c r="J1282" s="0" t="n">
        <v>32591</v>
      </c>
    </row>
    <row r="1283" customFormat="false" ht="15" hidden="false" customHeight="false" outlineLevel="0" collapsed="false">
      <c r="A1283" s="0" t="n">
        <v>202406</v>
      </c>
      <c r="B1283" s="0" t="n">
        <v>202407</v>
      </c>
      <c r="C1283" s="37" t="s">
        <v>152</v>
      </c>
      <c r="D1283" s="37" t="s">
        <v>214</v>
      </c>
      <c r="E1283" s="0" t="n">
        <v>2</v>
      </c>
      <c r="F1283" s="38" t="s">
        <v>70</v>
      </c>
      <c r="G1283" s="37" t="s">
        <v>427</v>
      </c>
      <c r="H1283" s="0" t="n">
        <v>690780</v>
      </c>
      <c r="I1283" s="0" t="n">
        <v>238382</v>
      </c>
      <c r="J1283" s="0" t="n">
        <v>44311</v>
      </c>
    </row>
    <row r="1284" customFormat="false" ht="15" hidden="false" customHeight="false" outlineLevel="0" collapsed="false">
      <c r="A1284" s="0" t="n">
        <v>202406</v>
      </c>
      <c r="B1284" s="0" t="n">
        <v>202407</v>
      </c>
      <c r="C1284" s="37" t="s">
        <v>101</v>
      </c>
      <c r="D1284" s="37" t="s">
        <v>251</v>
      </c>
      <c r="E1284" s="0" t="n">
        <v>2</v>
      </c>
      <c r="F1284" s="38" t="s">
        <v>70</v>
      </c>
      <c r="G1284" s="37" t="s">
        <v>428</v>
      </c>
      <c r="H1284" s="0" t="n">
        <v>131996</v>
      </c>
      <c r="I1284" s="0" t="n">
        <v>64325</v>
      </c>
      <c r="J1284" s="0" t="n">
        <v>4554</v>
      </c>
    </row>
    <row r="1285" customFormat="false" ht="15" hidden="false" customHeight="false" outlineLevel="0" collapsed="false">
      <c r="A1285" s="0" t="n">
        <v>202406</v>
      </c>
      <c r="B1285" s="0" t="n">
        <v>202407</v>
      </c>
      <c r="C1285" s="37" t="s">
        <v>115</v>
      </c>
      <c r="D1285" s="37" t="s">
        <v>200</v>
      </c>
      <c r="E1285" s="0" t="n">
        <v>2</v>
      </c>
      <c r="F1285" s="38" t="s">
        <v>70</v>
      </c>
      <c r="G1285" s="37" t="s">
        <v>429</v>
      </c>
      <c r="H1285" s="0" t="n">
        <v>756025</v>
      </c>
      <c r="I1285" s="0" t="n">
        <v>429817</v>
      </c>
      <c r="J1285" s="0" t="n">
        <v>-13275</v>
      </c>
    </row>
    <row r="1286" customFormat="false" ht="15" hidden="false" customHeight="false" outlineLevel="0" collapsed="false">
      <c r="A1286" s="0" t="n">
        <v>202406</v>
      </c>
      <c r="B1286" s="0" t="n">
        <v>202407</v>
      </c>
      <c r="C1286" s="37" t="s">
        <v>124</v>
      </c>
      <c r="D1286" s="37" t="s">
        <v>430</v>
      </c>
      <c r="E1286" s="0" t="n">
        <v>2</v>
      </c>
      <c r="F1286" s="38" t="s">
        <v>70</v>
      </c>
      <c r="G1286" s="37" t="s">
        <v>431</v>
      </c>
      <c r="H1286" s="0" t="n">
        <v>209325</v>
      </c>
      <c r="I1286" s="0" t="n">
        <v>63059</v>
      </c>
      <c r="J1286" s="0" t="n">
        <v>21135</v>
      </c>
    </row>
    <row r="1287" customFormat="false" ht="15" hidden="false" customHeight="false" outlineLevel="0" collapsed="false">
      <c r="A1287" s="0" t="n">
        <v>202406</v>
      </c>
      <c r="B1287" s="0" t="n">
        <v>202407</v>
      </c>
      <c r="C1287" s="37" t="s">
        <v>197</v>
      </c>
      <c r="D1287" s="37" t="s">
        <v>243</v>
      </c>
      <c r="E1287" s="0" t="n">
        <v>2</v>
      </c>
      <c r="F1287" s="38" t="s">
        <v>70</v>
      </c>
      <c r="G1287" s="37" t="s">
        <v>432</v>
      </c>
      <c r="H1287" s="0" t="n">
        <v>3261869</v>
      </c>
      <c r="I1287" s="0" t="n">
        <v>669848</v>
      </c>
      <c r="J1287" s="0" t="n">
        <v>-18661</v>
      </c>
    </row>
    <row r="1288" customFormat="false" ht="15" hidden="false" customHeight="false" outlineLevel="0" collapsed="false">
      <c r="A1288" s="0" t="n">
        <v>202406</v>
      </c>
      <c r="B1288" s="0" t="n">
        <v>202407</v>
      </c>
      <c r="C1288" s="37" t="s">
        <v>136</v>
      </c>
      <c r="D1288" s="37" t="s">
        <v>389</v>
      </c>
      <c r="E1288" s="0" t="n">
        <v>2</v>
      </c>
      <c r="F1288" s="38" t="s">
        <v>70</v>
      </c>
      <c r="G1288" s="37" t="s">
        <v>433</v>
      </c>
      <c r="H1288" s="0" t="n">
        <v>9287188</v>
      </c>
      <c r="I1288" s="0" t="n">
        <v>3847683</v>
      </c>
      <c r="J1288" s="0" t="n">
        <v>282920</v>
      </c>
    </row>
    <row r="1289" customFormat="false" ht="15" hidden="false" customHeight="false" outlineLevel="0" collapsed="false">
      <c r="A1289" s="0" t="n">
        <v>202406</v>
      </c>
      <c r="B1289" s="0" t="n">
        <v>202407</v>
      </c>
      <c r="C1289" s="37" t="s">
        <v>197</v>
      </c>
      <c r="D1289" s="37" t="s">
        <v>127</v>
      </c>
      <c r="E1289" s="0" t="n">
        <v>2</v>
      </c>
      <c r="F1289" s="38" t="s">
        <v>70</v>
      </c>
      <c r="G1289" s="37" t="s">
        <v>434</v>
      </c>
      <c r="H1289" s="0" t="n">
        <v>607314</v>
      </c>
      <c r="I1289" s="0" t="n">
        <v>461412</v>
      </c>
      <c r="J1289" s="0" t="n">
        <v>52910</v>
      </c>
    </row>
    <row r="1290" customFormat="false" ht="15" hidden="false" customHeight="false" outlineLevel="0" collapsed="false">
      <c r="A1290" s="0" t="n">
        <v>202406</v>
      </c>
      <c r="B1290" s="0" t="n">
        <v>202407</v>
      </c>
      <c r="C1290" s="37" t="s">
        <v>149</v>
      </c>
      <c r="D1290" s="37" t="s">
        <v>330</v>
      </c>
      <c r="E1290" s="0" t="n">
        <v>2</v>
      </c>
      <c r="F1290" s="38" t="s">
        <v>70</v>
      </c>
      <c r="G1290" s="37" t="s">
        <v>435</v>
      </c>
      <c r="H1290" s="0" t="n">
        <v>1664652</v>
      </c>
      <c r="I1290" s="0" t="n">
        <v>718751</v>
      </c>
      <c r="J1290" s="0" t="n">
        <v>76735</v>
      </c>
    </row>
    <row r="1291" customFormat="false" ht="15" hidden="false" customHeight="false" outlineLevel="0" collapsed="false">
      <c r="A1291" s="0" t="n">
        <v>202406</v>
      </c>
      <c r="B1291" s="0" t="n">
        <v>202407</v>
      </c>
      <c r="C1291" s="37" t="s">
        <v>112</v>
      </c>
      <c r="D1291" s="37" t="s">
        <v>130</v>
      </c>
      <c r="E1291" s="0" t="n">
        <v>2</v>
      </c>
      <c r="F1291" s="38" t="s">
        <v>70</v>
      </c>
      <c r="G1291" s="37" t="s">
        <v>436</v>
      </c>
      <c r="H1291" s="0" t="n">
        <v>537872</v>
      </c>
      <c r="I1291" s="0" t="n">
        <v>414143</v>
      </c>
      <c r="J1291" s="0" t="n">
        <v>25273</v>
      </c>
    </row>
    <row r="1292" customFormat="false" ht="15" hidden="false" customHeight="false" outlineLevel="0" collapsed="false">
      <c r="A1292" s="0" t="n">
        <v>202406</v>
      </c>
      <c r="B1292" s="0" t="n">
        <v>202407</v>
      </c>
      <c r="C1292" s="37" t="s">
        <v>149</v>
      </c>
      <c r="D1292" s="37" t="s">
        <v>396</v>
      </c>
      <c r="E1292" s="0" t="n">
        <v>2</v>
      </c>
      <c r="F1292" s="38" t="s">
        <v>70</v>
      </c>
      <c r="G1292" s="37" t="s">
        <v>437</v>
      </c>
      <c r="H1292" s="0" t="n">
        <v>470253</v>
      </c>
      <c r="I1292" s="0" t="n">
        <v>240923</v>
      </c>
      <c r="J1292" s="0" t="n">
        <v>14823</v>
      </c>
    </row>
    <row r="1293" customFormat="false" ht="15" hidden="false" customHeight="false" outlineLevel="0" collapsed="false">
      <c r="A1293" s="0" t="n">
        <v>202406</v>
      </c>
      <c r="B1293" s="0" t="n">
        <v>202407</v>
      </c>
      <c r="C1293" s="37" t="s">
        <v>98</v>
      </c>
      <c r="D1293" s="37" t="s">
        <v>438</v>
      </c>
      <c r="E1293" s="0" t="n">
        <v>2</v>
      </c>
      <c r="F1293" s="38" t="s">
        <v>70</v>
      </c>
      <c r="G1293" s="37" t="s">
        <v>439</v>
      </c>
      <c r="H1293" s="0" t="n">
        <v>3344892</v>
      </c>
      <c r="I1293" s="0" t="n">
        <v>3838467</v>
      </c>
      <c r="J1293" s="0" t="n">
        <v>216900</v>
      </c>
    </row>
    <row r="1294" customFormat="false" ht="15" hidden="false" customHeight="false" outlineLevel="0" collapsed="false">
      <c r="A1294" s="0" t="n">
        <v>202406</v>
      </c>
      <c r="B1294" s="0" t="n">
        <v>202407</v>
      </c>
      <c r="C1294" s="37" t="s">
        <v>112</v>
      </c>
      <c r="D1294" s="37" t="s">
        <v>372</v>
      </c>
      <c r="E1294" s="0" t="n">
        <v>2</v>
      </c>
      <c r="F1294" s="38" t="s">
        <v>70</v>
      </c>
      <c r="G1294" s="37" t="s">
        <v>440</v>
      </c>
      <c r="H1294" s="0" t="n">
        <v>1065575</v>
      </c>
      <c r="I1294" s="0" t="n">
        <v>385465</v>
      </c>
      <c r="J1294" s="0" t="n">
        <v>-12178</v>
      </c>
    </row>
    <row r="1295" customFormat="false" ht="15" hidden="false" customHeight="false" outlineLevel="0" collapsed="false">
      <c r="A1295" s="0" t="n">
        <v>202406</v>
      </c>
      <c r="B1295" s="0" t="n">
        <v>202407</v>
      </c>
      <c r="C1295" s="37" t="s">
        <v>149</v>
      </c>
      <c r="D1295" s="37" t="s">
        <v>425</v>
      </c>
      <c r="E1295" s="0" t="n">
        <v>2</v>
      </c>
      <c r="F1295" s="38" t="s">
        <v>70</v>
      </c>
      <c r="G1295" s="37" t="s">
        <v>441</v>
      </c>
      <c r="H1295" s="0" t="n">
        <v>8239847</v>
      </c>
      <c r="I1295" s="0" t="n">
        <v>3605555</v>
      </c>
      <c r="J1295" s="0" t="n">
        <v>1063718</v>
      </c>
    </row>
    <row r="1296" customFormat="false" ht="15" hidden="false" customHeight="false" outlineLevel="0" collapsed="false">
      <c r="A1296" s="0" t="n">
        <v>202406</v>
      </c>
      <c r="B1296" s="0" t="n">
        <v>202407</v>
      </c>
      <c r="C1296" s="37" t="s">
        <v>106</v>
      </c>
      <c r="D1296" s="37" t="s">
        <v>282</v>
      </c>
      <c r="E1296" s="0" t="n">
        <v>2</v>
      </c>
      <c r="F1296" s="38" t="s">
        <v>70</v>
      </c>
      <c r="G1296" s="37" t="s">
        <v>442</v>
      </c>
      <c r="H1296" s="0" t="n">
        <v>645591</v>
      </c>
      <c r="I1296" s="0" t="n">
        <v>156778</v>
      </c>
      <c r="J1296" s="0" t="n">
        <v>9093</v>
      </c>
    </row>
    <row r="1297" customFormat="false" ht="15" hidden="false" customHeight="false" outlineLevel="0" collapsed="false">
      <c r="A1297" s="0" t="n">
        <v>202406</v>
      </c>
      <c r="B1297" s="0" t="n">
        <v>202407</v>
      </c>
      <c r="C1297" s="37" t="s">
        <v>115</v>
      </c>
      <c r="D1297" s="37" t="s">
        <v>134</v>
      </c>
      <c r="E1297" s="0" t="n">
        <v>2</v>
      </c>
      <c r="F1297" s="38" t="s">
        <v>70</v>
      </c>
      <c r="G1297" s="37" t="s">
        <v>443</v>
      </c>
      <c r="H1297" s="0" t="n">
        <v>3720399</v>
      </c>
      <c r="I1297" s="0" t="n">
        <v>1279799</v>
      </c>
      <c r="J1297" s="0" t="n">
        <v>178779</v>
      </c>
    </row>
    <row r="1298" customFormat="false" ht="15" hidden="false" customHeight="false" outlineLevel="0" collapsed="false">
      <c r="A1298" s="0" t="n">
        <v>202406</v>
      </c>
      <c r="B1298" s="0" t="n">
        <v>202407</v>
      </c>
      <c r="C1298" s="37" t="s">
        <v>149</v>
      </c>
      <c r="D1298" s="37" t="s">
        <v>145</v>
      </c>
      <c r="E1298" s="0" t="n">
        <v>2</v>
      </c>
      <c r="F1298" s="38" t="s">
        <v>70</v>
      </c>
      <c r="G1298" s="37" t="s">
        <v>444</v>
      </c>
      <c r="H1298" s="0" t="n">
        <v>1287383</v>
      </c>
      <c r="I1298" s="0" t="n">
        <v>210897</v>
      </c>
      <c r="J1298" s="0" t="n">
        <v>9814</v>
      </c>
    </row>
    <row r="1299" customFormat="false" ht="15" hidden="false" customHeight="false" outlineLevel="0" collapsed="false">
      <c r="A1299" s="0" t="n">
        <v>202406</v>
      </c>
      <c r="B1299" s="0" t="n">
        <v>202407</v>
      </c>
      <c r="C1299" s="37" t="s">
        <v>158</v>
      </c>
      <c r="D1299" s="37" t="s">
        <v>445</v>
      </c>
      <c r="E1299" s="0" t="n">
        <v>2</v>
      </c>
      <c r="F1299" s="38" t="s">
        <v>70</v>
      </c>
      <c r="G1299" s="37" t="s">
        <v>446</v>
      </c>
      <c r="H1299" s="0" t="n">
        <v>3603390</v>
      </c>
      <c r="I1299" s="0" t="n">
        <v>1532870</v>
      </c>
      <c r="J1299" s="0" t="n">
        <v>68249</v>
      </c>
    </row>
    <row r="1300" customFormat="false" ht="15" hidden="false" customHeight="false" outlineLevel="0" collapsed="false">
      <c r="A1300" s="0" t="n">
        <v>202406</v>
      </c>
      <c r="B1300" s="0" t="n">
        <v>202407</v>
      </c>
      <c r="C1300" s="37" t="s">
        <v>112</v>
      </c>
      <c r="D1300" s="37" t="s">
        <v>447</v>
      </c>
      <c r="E1300" s="0" t="n">
        <v>2</v>
      </c>
      <c r="F1300" s="38" t="s">
        <v>70</v>
      </c>
      <c r="G1300" s="37" t="s">
        <v>448</v>
      </c>
      <c r="H1300" s="0" t="n">
        <v>625067</v>
      </c>
      <c r="I1300" s="0" t="n">
        <v>245294</v>
      </c>
      <c r="J1300" s="0" t="n">
        <v>8452</v>
      </c>
    </row>
    <row r="1301" customFormat="false" ht="15" hidden="false" customHeight="false" outlineLevel="0" collapsed="false">
      <c r="A1301" s="0" t="n">
        <v>202406</v>
      </c>
      <c r="B1301" s="0" t="n">
        <v>202407</v>
      </c>
      <c r="C1301" s="37" t="s">
        <v>136</v>
      </c>
      <c r="D1301" s="37" t="s">
        <v>267</v>
      </c>
      <c r="E1301" s="0" t="n">
        <v>2</v>
      </c>
      <c r="F1301" s="38" t="s">
        <v>70</v>
      </c>
      <c r="G1301" s="37" t="s">
        <v>449</v>
      </c>
      <c r="H1301" s="0" t="n">
        <v>1470015</v>
      </c>
      <c r="I1301" s="0" t="n">
        <v>510060</v>
      </c>
      <c r="J1301" s="0" t="n">
        <v>-38247</v>
      </c>
    </row>
    <row r="1302" customFormat="false" ht="15" hidden="false" customHeight="false" outlineLevel="0" collapsed="false">
      <c r="A1302" s="0" t="n">
        <v>202406</v>
      </c>
      <c r="B1302" s="0" t="n">
        <v>202407</v>
      </c>
      <c r="C1302" s="37" t="s">
        <v>158</v>
      </c>
      <c r="D1302" s="37" t="s">
        <v>450</v>
      </c>
      <c r="E1302" s="0" t="n">
        <v>2</v>
      </c>
      <c r="F1302" s="38" t="s">
        <v>70</v>
      </c>
      <c r="G1302" s="37" t="s">
        <v>451</v>
      </c>
      <c r="H1302" s="0" t="n">
        <v>858243</v>
      </c>
      <c r="I1302" s="0" t="n">
        <v>385322</v>
      </c>
      <c r="J1302" s="0" t="n">
        <v>24637</v>
      </c>
    </row>
    <row r="1303" customFormat="false" ht="15" hidden="false" customHeight="false" outlineLevel="0" collapsed="false">
      <c r="A1303" s="0" t="n">
        <v>202406</v>
      </c>
      <c r="B1303" s="0" t="n">
        <v>202407</v>
      </c>
      <c r="C1303" s="37" t="s">
        <v>112</v>
      </c>
      <c r="D1303" s="37" t="s">
        <v>452</v>
      </c>
      <c r="E1303" s="0" t="n">
        <v>2</v>
      </c>
      <c r="F1303" s="38" t="s">
        <v>70</v>
      </c>
      <c r="G1303" s="37" t="s">
        <v>453</v>
      </c>
      <c r="H1303" s="0" t="n">
        <v>561881</v>
      </c>
      <c r="I1303" s="0" t="n">
        <v>203520</v>
      </c>
      <c r="J1303" s="0" t="n">
        <v>7998</v>
      </c>
    </row>
    <row r="1304" customFormat="false" ht="15" hidden="false" customHeight="false" outlineLevel="0" collapsed="false">
      <c r="A1304" s="0" t="n">
        <v>202406</v>
      </c>
      <c r="B1304" s="0" t="n">
        <v>202407</v>
      </c>
      <c r="C1304" s="37" t="s">
        <v>178</v>
      </c>
      <c r="D1304" s="37" t="s">
        <v>454</v>
      </c>
      <c r="E1304" s="0" t="n">
        <v>2</v>
      </c>
      <c r="F1304" s="38" t="s">
        <v>70</v>
      </c>
      <c r="G1304" s="37" t="s">
        <v>455</v>
      </c>
      <c r="H1304" s="0" t="n">
        <v>2285331</v>
      </c>
      <c r="I1304" s="0" t="n">
        <v>677624</v>
      </c>
      <c r="J1304" s="0" t="n">
        <v>133595</v>
      </c>
    </row>
    <row r="1305" customFormat="false" ht="15" hidden="false" customHeight="false" outlineLevel="0" collapsed="false">
      <c r="A1305" s="0" t="n">
        <v>202406</v>
      </c>
      <c r="B1305" s="0" t="n">
        <v>202407</v>
      </c>
      <c r="C1305" s="37" t="s">
        <v>115</v>
      </c>
      <c r="D1305" s="37" t="s">
        <v>170</v>
      </c>
      <c r="E1305" s="0" t="n">
        <v>2</v>
      </c>
      <c r="F1305" s="38" t="s">
        <v>70</v>
      </c>
      <c r="G1305" s="37" t="s">
        <v>456</v>
      </c>
      <c r="H1305" s="0" t="n">
        <v>2623833</v>
      </c>
      <c r="I1305" s="0" t="n">
        <v>1287445</v>
      </c>
      <c r="J1305" s="0" t="n">
        <v>-51073</v>
      </c>
    </row>
    <row r="1306" customFormat="false" ht="15" hidden="false" customHeight="false" outlineLevel="0" collapsed="false">
      <c r="A1306" s="0" t="n">
        <v>202406</v>
      </c>
      <c r="B1306" s="0" t="n">
        <v>202407</v>
      </c>
      <c r="C1306" s="37" t="s">
        <v>152</v>
      </c>
      <c r="D1306" s="37" t="s">
        <v>350</v>
      </c>
      <c r="E1306" s="0" t="n">
        <v>2</v>
      </c>
      <c r="F1306" s="38" t="s">
        <v>70</v>
      </c>
      <c r="G1306" s="37" t="s">
        <v>457</v>
      </c>
      <c r="H1306" s="0" t="n">
        <v>2277836</v>
      </c>
      <c r="I1306" s="0" t="n">
        <v>1268416</v>
      </c>
      <c r="J1306" s="0" t="n">
        <v>28267</v>
      </c>
    </row>
    <row r="1307" customFormat="false" ht="15" hidden="false" customHeight="false" outlineLevel="0" collapsed="false">
      <c r="A1307" s="0" t="n">
        <v>202406</v>
      </c>
      <c r="B1307" s="0" t="n">
        <v>202407</v>
      </c>
      <c r="C1307" s="37" t="s">
        <v>112</v>
      </c>
      <c r="D1307" s="37" t="s">
        <v>282</v>
      </c>
      <c r="E1307" s="0" t="n">
        <v>2</v>
      </c>
      <c r="F1307" s="38" t="s">
        <v>70</v>
      </c>
      <c r="G1307" s="37" t="s">
        <v>458</v>
      </c>
      <c r="H1307" s="0" t="n">
        <v>7223134</v>
      </c>
      <c r="I1307" s="0" t="n">
        <v>2891246</v>
      </c>
      <c r="J1307" s="0" t="n">
        <v>-28462</v>
      </c>
    </row>
    <row r="1308" customFormat="false" ht="15" hidden="false" customHeight="false" outlineLevel="0" collapsed="false">
      <c r="A1308" s="0" t="n">
        <v>202406</v>
      </c>
      <c r="B1308" s="0" t="n">
        <v>202407</v>
      </c>
      <c r="C1308" s="37" t="s">
        <v>158</v>
      </c>
      <c r="D1308" s="37" t="s">
        <v>210</v>
      </c>
      <c r="E1308" s="0" t="n">
        <v>2</v>
      </c>
      <c r="F1308" s="38" t="s">
        <v>70</v>
      </c>
      <c r="G1308" s="37" t="s">
        <v>459</v>
      </c>
      <c r="H1308" s="0" t="n">
        <v>7720714</v>
      </c>
      <c r="I1308" s="0" t="n">
        <v>2903474</v>
      </c>
      <c r="J1308" s="0" t="n">
        <v>651113</v>
      </c>
    </row>
    <row r="1309" customFormat="false" ht="15" hidden="false" customHeight="false" outlineLevel="0" collapsed="false">
      <c r="A1309" s="0" t="n">
        <v>202406</v>
      </c>
      <c r="B1309" s="0" t="n">
        <v>202407</v>
      </c>
      <c r="C1309" s="37" t="s">
        <v>112</v>
      </c>
      <c r="D1309" s="37" t="s">
        <v>447</v>
      </c>
      <c r="E1309" s="0" t="n">
        <v>2</v>
      </c>
      <c r="F1309" s="38" t="s">
        <v>70</v>
      </c>
      <c r="G1309" s="37" t="s">
        <v>460</v>
      </c>
      <c r="H1309" s="0" t="n">
        <v>960338</v>
      </c>
      <c r="I1309" s="0" t="n">
        <v>414683</v>
      </c>
      <c r="J1309" s="0" t="n">
        <v>-2878</v>
      </c>
    </row>
    <row r="1310" customFormat="false" ht="15" hidden="false" customHeight="false" outlineLevel="0" collapsed="false">
      <c r="A1310" s="0" t="n">
        <v>202406</v>
      </c>
      <c r="B1310" s="0" t="n">
        <v>202407</v>
      </c>
      <c r="C1310" s="37" t="s">
        <v>124</v>
      </c>
      <c r="D1310" s="37" t="s">
        <v>461</v>
      </c>
      <c r="E1310" s="0" t="n">
        <v>2</v>
      </c>
      <c r="F1310" s="38" t="s">
        <v>70</v>
      </c>
      <c r="G1310" s="37" t="s">
        <v>462</v>
      </c>
      <c r="H1310" s="0" t="n">
        <v>2249552</v>
      </c>
      <c r="I1310" s="0" t="n">
        <v>1573904</v>
      </c>
      <c r="J1310" s="0" t="n">
        <v>214413</v>
      </c>
    </row>
    <row r="1311" customFormat="false" ht="15" hidden="false" customHeight="false" outlineLevel="0" collapsed="false">
      <c r="A1311" s="0" t="n">
        <v>202406</v>
      </c>
      <c r="B1311" s="0" t="n">
        <v>202407</v>
      </c>
      <c r="C1311" s="37" t="s">
        <v>95</v>
      </c>
      <c r="D1311" s="37" t="s">
        <v>425</v>
      </c>
      <c r="E1311" s="0" t="n">
        <v>2</v>
      </c>
      <c r="F1311" s="38" t="s">
        <v>70</v>
      </c>
      <c r="G1311" s="37" t="s">
        <v>463</v>
      </c>
      <c r="H1311" s="0" t="n">
        <v>535497</v>
      </c>
      <c r="I1311" s="0" t="n">
        <v>405656</v>
      </c>
      <c r="J1311" s="0" t="n">
        <v>71808</v>
      </c>
    </row>
    <row r="1312" customFormat="false" ht="15" hidden="false" customHeight="false" outlineLevel="0" collapsed="false">
      <c r="A1312" s="0" t="n">
        <v>202406</v>
      </c>
      <c r="B1312" s="0" t="n">
        <v>202407</v>
      </c>
      <c r="C1312" s="37" t="s">
        <v>184</v>
      </c>
      <c r="D1312" s="37" t="s">
        <v>284</v>
      </c>
      <c r="E1312" s="0" t="n">
        <v>2</v>
      </c>
      <c r="F1312" s="38" t="s">
        <v>70</v>
      </c>
      <c r="G1312" s="37" t="s">
        <v>464</v>
      </c>
      <c r="H1312" s="0" t="n">
        <v>1271445</v>
      </c>
      <c r="I1312" s="0" t="n">
        <v>280122</v>
      </c>
      <c r="J1312" s="0" t="n">
        <v>18317</v>
      </c>
    </row>
    <row r="1313" customFormat="false" ht="15" hidden="false" customHeight="false" outlineLevel="0" collapsed="false">
      <c r="A1313" s="0" t="n">
        <v>202406</v>
      </c>
      <c r="B1313" s="0" t="n">
        <v>202407</v>
      </c>
      <c r="C1313" s="37" t="s">
        <v>149</v>
      </c>
      <c r="D1313" s="37" t="s">
        <v>237</v>
      </c>
      <c r="E1313" s="0" t="n">
        <v>2</v>
      </c>
      <c r="F1313" s="38" t="s">
        <v>70</v>
      </c>
      <c r="G1313" s="37" t="s">
        <v>465</v>
      </c>
      <c r="H1313" s="0" t="n">
        <v>520731</v>
      </c>
      <c r="I1313" s="0" t="n">
        <v>443729</v>
      </c>
      <c r="J1313" s="0" t="n">
        <v>-25595</v>
      </c>
    </row>
    <row r="1314" customFormat="false" ht="15" hidden="false" customHeight="false" outlineLevel="0" collapsed="false">
      <c r="A1314" s="0" t="n">
        <v>202406</v>
      </c>
      <c r="B1314" s="0" t="n">
        <v>202407</v>
      </c>
      <c r="C1314" s="37" t="s">
        <v>95</v>
      </c>
      <c r="D1314" s="37" t="s">
        <v>320</v>
      </c>
      <c r="E1314" s="0" t="n">
        <v>2</v>
      </c>
      <c r="F1314" s="38" t="s">
        <v>70</v>
      </c>
      <c r="G1314" s="37" t="s">
        <v>466</v>
      </c>
      <c r="H1314" s="0" t="n">
        <v>7241593</v>
      </c>
      <c r="I1314" s="0" t="n">
        <v>3891212</v>
      </c>
      <c r="J1314" s="0" t="n">
        <v>-219524</v>
      </c>
    </row>
    <row r="1315" customFormat="false" ht="15" hidden="false" customHeight="false" outlineLevel="0" collapsed="false">
      <c r="A1315" s="0" t="n">
        <v>202406</v>
      </c>
      <c r="B1315" s="0" t="n">
        <v>202407</v>
      </c>
      <c r="C1315" s="37" t="s">
        <v>101</v>
      </c>
      <c r="D1315" s="37" t="s">
        <v>467</v>
      </c>
      <c r="E1315" s="0" t="n">
        <v>2</v>
      </c>
      <c r="F1315" s="38" t="s">
        <v>70</v>
      </c>
      <c r="G1315" s="37" t="s">
        <v>468</v>
      </c>
      <c r="H1315" s="0" t="n">
        <v>1566717</v>
      </c>
      <c r="I1315" s="0" t="n">
        <v>1019597</v>
      </c>
      <c r="J1315" s="0" t="n">
        <v>169229</v>
      </c>
    </row>
    <row r="1316" customFormat="false" ht="15" hidden="false" customHeight="false" outlineLevel="0" collapsed="false">
      <c r="A1316" s="0" t="n">
        <v>202406</v>
      </c>
      <c r="B1316" s="0" t="n">
        <v>202407</v>
      </c>
      <c r="C1316" s="37" t="s">
        <v>112</v>
      </c>
      <c r="D1316" s="37" t="s">
        <v>233</v>
      </c>
      <c r="E1316" s="0" t="n">
        <v>2</v>
      </c>
      <c r="F1316" s="38" t="s">
        <v>70</v>
      </c>
      <c r="G1316" s="37" t="s">
        <v>469</v>
      </c>
      <c r="H1316" s="0" t="n">
        <v>866943</v>
      </c>
      <c r="I1316" s="0" t="n">
        <v>505314</v>
      </c>
      <c r="J1316" s="0" t="n">
        <v>-23274</v>
      </c>
    </row>
    <row r="1317" customFormat="false" ht="15" hidden="false" customHeight="false" outlineLevel="0" collapsed="false">
      <c r="A1317" s="0" t="n">
        <v>202406</v>
      </c>
      <c r="B1317" s="0" t="n">
        <v>202407</v>
      </c>
      <c r="C1317" s="37" t="s">
        <v>112</v>
      </c>
      <c r="D1317" s="37" t="s">
        <v>470</v>
      </c>
      <c r="E1317" s="0" t="n">
        <v>2</v>
      </c>
      <c r="F1317" s="38" t="s">
        <v>70</v>
      </c>
      <c r="G1317" s="37" t="s">
        <v>471</v>
      </c>
      <c r="H1317" s="0" t="n">
        <v>5229275</v>
      </c>
      <c r="I1317" s="0" t="n">
        <v>6344780</v>
      </c>
      <c r="J1317" s="0" t="n">
        <v>756315</v>
      </c>
    </row>
    <row r="1318" customFormat="false" ht="15" hidden="false" customHeight="false" outlineLevel="0" collapsed="false">
      <c r="A1318" s="0" t="n">
        <v>202406</v>
      </c>
      <c r="B1318" s="0" t="n">
        <v>202407</v>
      </c>
      <c r="C1318" s="37" t="s">
        <v>98</v>
      </c>
      <c r="D1318" s="37" t="s">
        <v>383</v>
      </c>
      <c r="E1318" s="0" t="n">
        <v>2</v>
      </c>
      <c r="F1318" s="38" t="s">
        <v>70</v>
      </c>
      <c r="G1318" s="37" t="s">
        <v>472</v>
      </c>
      <c r="H1318" s="0" t="n">
        <v>66735</v>
      </c>
      <c r="I1318" s="0" t="n">
        <v>23573</v>
      </c>
      <c r="J1318" s="0" t="n">
        <v>2155</v>
      </c>
    </row>
    <row r="1319" customFormat="false" ht="15" hidden="false" customHeight="false" outlineLevel="0" collapsed="false">
      <c r="A1319" s="0" t="n">
        <v>202406</v>
      </c>
      <c r="B1319" s="0" t="n">
        <v>202407</v>
      </c>
      <c r="C1319" s="37" t="s">
        <v>101</v>
      </c>
      <c r="D1319" s="37" t="s">
        <v>258</v>
      </c>
      <c r="E1319" s="0" t="n">
        <v>2</v>
      </c>
      <c r="F1319" s="38" t="s">
        <v>70</v>
      </c>
      <c r="G1319" s="37" t="s">
        <v>473</v>
      </c>
      <c r="H1319" s="0" t="n">
        <v>106524</v>
      </c>
      <c r="I1319" s="0" t="n">
        <v>82518</v>
      </c>
      <c r="J1319" s="0" t="n">
        <v>9713</v>
      </c>
    </row>
    <row r="1320" customFormat="false" ht="15" hidden="false" customHeight="false" outlineLevel="0" collapsed="false">
      <c r="A1320" s="0" t="n">
        <v>202406</v>
      </c>
      <c r="B1320" s="0" t="n">
        <v>202407</v>
      </c>
      <c r="C1320" s="37" t="s">
        <v>98</v>
      </c>
      <c r="D1320" s="37" t="s">
        <v>474</v>
      </c>
      <c r="E1320" s="0" t="n">
        <v>2</v>
      </c>
      <c r="F1320" s="38" t="s">
        <v>70</v>
      </c>
      <c r="G1320" s="37" t="s">
        <v>475</v>
      </c>
      <c r="H1320" s="0" t="n">
        <v>3923168</v>
      </c>
      <c r="I1320" s="0" t="n">
        <v>2081660</v>
      </c>
      <c r="J1320" s="0" t="n">
        <v>264701</v>
      </c>
    </row>
    <row r="1321" customFormat="false" ht="15" hidden="false" customHeight="false" outlineLevel="0" collapsed="false">
      <c r="A1321" s="0" t="n">
        <v>202406</v>
      </c>
      <c r="B1321" s="0" t="n">
        <v>202407</v>
      </c>
      <c r="C1321" s="37" t="s">
        <v>112</v>
      </c>
      <c r="D1321" s="37" t="s">
        <v>476</v>
      </c>
      <c r="E1321" s="0" t="n">
        <v>2</v>
      </c>
      <c r="F1321" s="38" t="s">
        <v>70</v>
      </c>
      <c r="G1321" s="37" t="s">
        <v>477</v>
      </c>
      <c r="H1321" s="0" t="n">
        <v>1530108</v>
      </c>
      <c r="I1321" s="0" t="n">
        <v>394981</v>
      </c>
      <c r="J1321" s="0" t="n">
        <v>-5280</v>
      </c>
    </row>
    <row r="1322" customFormat="false" ht="15" hidden="false" customHeight="false" outlineLevel="0" collapsed="false">
      <c r="A1322" s="0" t="n">
        <v>202406</v>
      </c>
      <c r="B1322" s="0" t="n">
        <v>202407</v>
      </c>
      <c r="C1322" s="37" t="s">
        <v>136</v>
      </c>
      <c r="D1322" s="37" t="s">
        <v>132</v>
      </c>
      <c r="E1322" s="0" t="n">
        <v>2</v>
      </c>
      <c r="F1322" s="38" t="s">
        <v>70</v>
      </c>
      <c r="G1322" s="37" t="s">
        <v>478</v>
      </c>
      <c r="H1322" s="0" t="n">
        <v>1487724</v>
      </c>
      <c r="I1322" s="0" t="n">
        <v>734170</v>
      </c>
      <c r="J1322" s="0" t="n">
        <v>-12887</v>
      </c>
    </row>
    <row r="1323" customFormat="false" ht="15" hidden="false" customHeight="false" outlineLevel="0" collapsed="false">
      <c r="A1323" s="0" t="n">
        <v>202406</v>
      </c>
      <c r="B1323" s="0" t="n">
        <v>202407</v>
      </c>
      <c r="C1323" s="37" t="s">
        <v>106</v>
      </c>
      <c r="D1323" s="37" t="s">
        <v>273</v>
      </c>
      <c r="E1323" s="0" t="n">
        <v>2</v>
      </c>
      <c r="F1323" s="38" t="s">
        <v>70</v>
      </c>
      <c r="G1323" s="37" t="s">
        <v>479</v>
      </c>
      <c r="H1323" s="0" t="n">
        <v>198550</v>
      </c>
      <c r="I1323" s="0" t="n">
        <v>173948</v>
      </c>
      <c r="J1323" s="0" t="n">
        <v>26352</v>
      </c>
    </row>
    <row r="1324" customFormat="false" ht="15" hidden="false" customHeight="false" outlineLevel="0" collapsed="false">
      <c r="A1324" s="0" t="n">
        <v>202406</v>
      </c>
      <c r="B1324" s="0" t="n">
        <v>202407</v>
      </c>
      <c r="C1324" s="37" t="s">
        <v>149</v>
      </c>
      <c r="D1324" s="37" t="s">
        <v>159</v>
      </c>
      <c r="E1324" s="0" t="n">
        <v>2</v>
      </c>
      <c r="F1324" s="38" t="s">
        <v>70</v>
      </c>
      <c r="G1324" s="37" t="s">
        <v>480</v>
      </c>
      <c r="H1324" s="0" t="n">
        <v>1253054</v>
      </c>
      <c r="I1324" s="0" t="n">
        <v>603603</v>
      </c>
      <c r="J1324" s="0" t="n">
        <v>10301</v>
      </c>
    </row>
    <row r="1325" customFormat="false" ht="15" hidden="false" customHeight="false" outlineLevel="0" collapsed="false">
      <c r="A1325" s="0" t="n">
        <v>202406</v>
      </c>
      <c r="B1325" s="0" t="n">
        <v>202407</v>
      </c>
      <c r="C1325" s="37" t="s">
        <v>109</v>
      </c>
      <c r="D1325" s="37" t="s">
        <v>241</v>
      </c>
      <c r="E1325" s="0" t="n">
        <v>2</v>
      </c>
      <c r="F1325" s="38" t="s">
        <v>70</v>
      </c>
      <c r="G1325" s="37" t="s">
        <v>481</v>
      </c>
      <c r="H1325" s="0" t="n">
        <v>9403543</v>
      </c>
      <c r="I1325" s="0" t="n">
        <v>7248876</v>
      </c>
      <c r="J1325" s="0" t="n">
        <v>-1413638</v>
      </c>
    </row>
    <row r="1326" customFormat="false" ht="15" hidden="false" customHeight="false" outlineLevel="0" collapsed="false">
      <c r="A1326" s="0" t="n">
        <v>202406</v>
      </c>
      <c r="B1326" s="0" t="n">
        <v>202407</v>
      </c>
      <c r="C1326" s="37" t="s">
        <v>184</v>
      </c>
      <c r="D1326" s="37" t="s">
        <v>482</v>
      </c>
      <c r="E1326" s="0" t="n">
        <v>2</v>
      </c>
      <c r="F1326" s="38" t="s">
        <v>70</v>
      </c>
      <c r="G1326" s="37" t="s">
        <v>483</v>
      </c>
      <c r="H1326" s="0" t="n">
        <v>3819242</v>
      </c>
      <c r="I1326" s="0" t="n">
        <v>3853216</v>
      </c>
      <c r="J1326" s="0" t="n">
        <v>558237</v>
      </c>
    </row>
    <row r="1327" customFormat="false" ht="15" hidden="false" customHeight="false" outlineLevel="0" collapsed="false">
      <c r="A1327" s="0" t="n">
        <v>202406</v>
      </c>
      <c r="B1327" s="0" t="n">
        <v>202407</v>
      </c>
      <c r="C1327" s="37" t="s">
        <v>152</v>
      </c>
      <c r="D1327" s="37" t="s">
        <v>328</v>
      </c>
      <c r="E1327" s="0" t="n">
        <v>2</v>
      </c>
      <c r="F1327" s="38" t="s">
        <v>70</v>
      </c>
      <c r="G1327" s="37" t="s">
        <v>484</v>
      </c>
      <c r="H1327" s="0" t="n">
        <v>1427749</v>
      </c>
      <c r="I1327" s="0" t="n">
        <v>603919</v>
      </c>
      <c r="J1327" s="0" t="n">
        <v>-14268</v>
      </c>
    </row>
    <row r="1328" customFormat="false" ht="15" hidden="false" customHeight="false" outlineLevel="0" collapsed="false">
      <c r="A1328" s="0" t="n">
        <v>202406</v>
      </c>
      <c r="B1328" s="0" t="n">
        <v>202407</v>
      </c>
      <c r="C1328" s="37" t="s">
        <v>115</v>
      </c>
      <c r="D1328" s="37" t="s">
        <v>423</v>
      </c>
      <c r="E1328" s="0" t="n">
        <v>2</v>
      </c>
      <c r="F1328" s="38" t="s">
        <v>70</v>
      </c>
      <c r="G1328" s="37" t="s">
        <v>485</v>
      </c>
      <c r="H1328" s="0" t="n">
        <v>934559</v>
      </c>
      <c r="I1328" s="0" t="n">
        <v>521935</v>
      </c>
      <c r="J1328" s="0" t="n">
        <v>66136</v>
      </c>
    </row>
    <row r="1329" customFormat="false" ht="15" hidden="false" customHeight="false" outlineLevel="0" collapsed="false">
      <c r="A1329" s="0" t="n">
        <v>202406</v>
      </c>
      <c r="B1329" s="0" t="n">
        <v>202407</v>
      </c>
      <c r="C1329" s="37" t="s">
        <v>136</v>
      </c>
      <c r="D1329" s="37" t="s">
        <v>258</v>
      </c>
      <c r="E1329" s="0" t="n">
        <v>2</v>
      </c>
      <c r="F1329" s="38" t="s">
        <v>70</v>
      </c>
      <c r="G1329" s="37" t="s">
        <v>486</v>
      </c>
      <c r="H1329" s="0" t="n">
        <v>578080</v>
      </c>
      <c r="I1329" s="0" t="n">
        <v>193606</v>
      </c>
      <c r="J1329" s="0" t="n">
        <v>42454</v>
      </c>
    </row>
    <row r="1330" customFormat="false" ht="15" hidden="false" customHeight="false" outlineLevel="0" collapsed="false">
      <c r="A1330" s="0" t="n">
        <v>202406</v>
      </c>
      <c r="B1330" s="0" t="n">
        <v>202407</v>
      </c>
      <c r="C1330" s="37" t="s">
        <v>109</v>
      </c>
      <c r="D1330" s="37" t="s">
        <v>130</v>
      </c>
      <c r="E1330" s="0" t="n">
        <v>2</v>
      </c>
      <c r="F1330" s="38" t="s">
        <v>70</v>
      </c>
      <c r="G1330" s="37" t="s">
        <v>487</v>
      </c>
      <c r="H1330" s="0" t="n">
        <v>107225</v>
      </c>
      <c r="I1330" s="0" t="n">
        <v>41653</v>
      </c>
      <c r="J1330" s="0" t="n">
        <v>3402</v>
      </c>
    </row>
    <row r="1331" customFormat="false" ht="15" hidden="false" customHeight="false" outlineLevel="0" collapsed="false">
      <c r="A1331" s="0" t="n">
        <v>202406</v>
      </c>
      <c r="B1331" s="0" t="n">
        <v>202407</v>
      </c>
      <c r="C1331" s="37" t="s">
        <v>112</v>
      </c>
      <c r="D1331" s="37" t="s">
        <v>107</v>
      </c>
      <c r="E1331" s="0" t="n">
        <v>2</v>
      </c>
      <c r="F1331" s="38" t="s">
        <v>70</v>
      </c>
      <c r="G1331" s="37" t="s">
        <v>488</v>
      </c>
      <c r="H1331" s="0" t="n">
        <v>1613784</v>
      </c>
      <c r="I1331" s="0" t="n">
        <v>906128</v>
      </c>
      <c r="J1331" s="0" t="n">
        <v>162719</v>
      </c>
    </row>
    <row r="1332" customFormat="false" ht="15" hidden="false" customHeight="false" outlineLevel="0" collapsed="false">
      <c r="A1332" s="0" t="n">
        <v>202406</v>
      </c>
      <c r="B1332" s="0" t="n">
        <v>202407</v>
      </c>
      <c r="C1332" s="37" t="s">
        <v>152</v>
      </c>
      <c r="D1332" s="37" t="s">
        <v>212</v>
      </c>
      <c r="E1332" s="0" t="n">
        <v>2</v>
      </c>
      <c r="F1332" s="38" t="s">
        <v>70</v>
      </c>
      <c r="G1332" s="37" t="s">
        <v>489</v>
      </c>
      <c r="H1332" s="0" t="n">
        <v>3156335</v>
      </c>
      <c r="I1332" s="0" t="n">
        <v>1720949</v>
      </c>
      <c r="J1332" s="0" t="n">
        <v>164144</v>
      </c>
    </row>
    <row r="1333" customFormat="false" ht="15" hidden="false" customHeight="false" outlineLevel="0" collapsed="false">
      <c r="A1333" s="0" t="n">
        <v>202406</v>
      </c>
      <c r="B1333" s="0" t="n">
        <v>202407</v>
      </c>
      <c r="C1333" s="37" t="s">
        <v>152</v>
      </c>
      <c r="D1333" s="37" t="s">
        <v>490</v>
      </c>
      <c r="E1333" s="0" t="n">
        <v>2</v>
      </c>
      <c r="F1333" s="38" t="s">
        <v>70</v>
      </c>
      <c r="G1333" s="37" t="s">
        <v>491</v>
      </c>
      <c r="H1333" s="0" t="n">
        <v>147824</v>
      </c>
      <c r="I1333" s="0" t="n">
        <v>58345</v>
      </c>
      <c r="J1333" s="0" t="n">
        <v>13929</v>
      </c>
    </row>
    <row r="1334" customFormat="false" ht="15" hidden="false" customHeight="false" outlineLevel="0" collapsed="false">
      <c r="A1334" s="0" t="n">
        <v>202406</v>
      </c>
      <c r="B1334" s="0" t="n">
        <v>202407</v>
      </c>
      <c r="C1334" s="37" t="s">
        <v>112</v>
      </c>
      <c r="D1334" s="37" t="s">
        <v>120</v>
      </c>
      <c r="E1334" s="0" t="n">
        <v>2</v>
      </c>
      <c r="F1334" s="38" t="s">
        <v>70</v>
      </c>
      <c r="G1334" s="37" t="s">
        <v>492</v>
      </c>
      <c r="H1334" s="0" t="n">
        <v>594611</v>
      </c>
      <c r="I1334" s="0" t="n">
        <v>532232</v>
      </c>
      <c r="J1334" s="0" t="n">
        <v>-13950</v>
      </c>
    </row>
    <row r="1335" customFormat="false" ht="15" hidden="false" customHeight="false" outlineLevel="0" collapsed="false">
      <c r="A1335" s="0" t="n">
        <v>202406</v>
      </c>
      <c r="B1335" s="0" t="n">
        <v>202407</v>
      </c>
      <c r="C1335" s="37" t="s">
        <v>184</v>
      </c>
      <c r="D1335" s="37" t="s">
        <v>493</v>
      </c>
      <c r="E1335" s="0" t="n">
        <v>2</v>
      </c>
      <c r="F1335" s="38" t="s">
        <v>70</v>
      </c>
      <c r="G1335" s="37" t="s">
        <v>494</v>
      </c>
      <c r="H1335" s="0" t="n">
        <v>331858</v>
      </c>
      <c r="I1335" s="0" t="n">
        <v>70764</v>
      </c>
      <c r="J1335" s="0" t="n">
        <v>5603</v>
      </c>
    </row>
    <row r="1336" customFormat="false" ht="15" hidden="false" customHeight="false" outlineLevel="0" collapsed="false">
      <c r="A1336" s="0" t="n">
        <v>202406</v>
      </c>
      <c r="B1336" s="0" t="n">
        <v>202407</v>
      </c>
      <c r="C1336" s="37" t="s">
        <v>109</v>
      </c>
      <c r="D1336" s="37" t="s">
        <v>495</v>
      </c>
      <c r="E1336" s="0" t="n">
        <v>2</v>
      </c>
      <c r="F1336" s="38" t="s">
        <v>70</v>
      </c>
      <c r="G1336" s="37" t="s">
        <v>496</v>
      </c>
      <c r="H1336" s="0" t="n">
        <v>493534</v>
      </c>
      <c r="I1336" s="0" t="n">
        <v>173348</v>
      </c>
      <c r="J1336" s="0" t="n">
        <v>25537</v>
      </c>
    </row>
    <row r="1337" customFormat="false" ht="15" hidden="false" customHeight="false" outlineLevel="0" collapsed="false">
      <c r="A1337" s="0" t="n">
        <v>202406</v>
      </c>
      <c r="B1337" s="0" t="n">
        <v>202407</v>
      </c>
      <c r="C1337" s="37" t="s">
        <v>101</v>
      </c>
      <c r="D1337" s="37" t="s">
        <v>269</v>
      </c>
      <c r="E1337" s="0" t="n">
        <v>2</v>
      </c>
      <c r="F1337" s="38" t="s">
        <v>70</v>
      </c>
      <c r="G1337" s="37" t="s">
        <v>497</v>
      </c>
      <c r="H1337" s="0" t="n">
        <v>1491638</v>
      </c>
      <c r="I1337" s="0" t="n">
        <v>957478</v>
      </c>
      <c r="J1337" s="0" t="n">
        <v>58367</v>
      </c>
    </row>
    <row r="1338" customFormat="false" ht="15" hidden="false" customHeight="false" outlineLevel="0" collapsed="false">
      <c r="A1338" s="0" t="n">
        <v>202406</v>
      </c>
      <c r="B1338" s="0" t="n">
        <v>202407</v>
      </c>
      <c r="C1338" s="37" t="s">
        <v>109</v>
      </c>
      <c r="D1338" s="37" t="s">
        <v>391</v>
      </c>
      <c r="E1338" s="0" t="n">
        <v>2</v>
      </c>
      <c r="F1338" s="38" t="s">
        <v>70</v>
      </c>
      <c r="G1338" s="37" t="s">
        <v>498</v>
      </c>
      <c r="H1338" s="0" t="n">
        <v>90186</v>
      </c>
      <c r="I1338" s="0" t="n">
        <v>52610</v>
      </c>
      <c r="J1338" s="0" t="n">
        <v>10271</v>
      </c>
    </row>
    <row r="1339" customFormat="false" ht="15" hidden="false" customHeight="false" outlineLevel="0" collapsed="false">
      <c r="A1339" s="0" t="n">
        <v>202406</v>
      </c>
      <c r="B1339" s="0" t="n">
        <v>202407</v>
      </c>
      <c r="C1339" s="37" t="s">
        <v>184</v>
      </c>
      <c r="D1339" s="37" t="s">
        <v>141</v>
      </c>
      <c r="E1339" s="0" t="n">
        <v>2</v>
      </c>
      <c r="F1339" s="38" t="s">
        <v>70</v>
      </c>
      <c r="G1339" s="37" t="s">
        <v>499</v>
      </c>
      <c r="H1339" s="0" t="n">
        <v>2162002</v>
      </c>
      <c r="I1339" s="0" t="n">
        <v>425875</v>
      </c>
      <c r="J1339" s="0" t="n">
        <v>15671</v>
      </c>
    </row>
    <row r="1340" customFormat="false" ht="15" hidden="false" customHeight="false" outlineLevel="0" collapsed="false">
      <c r="A1340" s="0" t="n">
        <v>202406</v>
      </c>
      <c r="B1340" s="0" t="n">
        <v>202407</v>
      </c>
      <c r="C1340" s="37" t="s">
        <v>101</v>
      </c>
      <c r="D1340" s="37" t="s">
        <v>500</v>
      </c>
      <c r="E1340" s="0" t="n">
        <v>2</v>
      </c>
      <c r="F1340" s="38" t="s">
        <v>70</v>
      </c>
      <c r="G1340" s="37" t="s">
        <v>501</v>
      </c>
      <c r="H1340" s="0" t="n">
        <v>2420180</v>
      </c>
      <c r="I1340" s="0" t="n">
        <v>1276512</v>
      </c>
      <c r="J1340" s="0" t="n">
        <v>366279</v>
      </c>
    </row>
    <row r="1341" customFormat="false" ht="15" hidden="false" customHeight="false" outlineLevel="0" collapsed="false">
      <c r="A1341" s="0" t="n">
        <v>202406</v>
      </c>
      <c r="B1341" s="0" t="n">
        <v>202407</v>
      </c>
      <c r="C1341" s="37" t="s">
        <v>149</v>
      </c>
      <c r="D1341" s="37" t="s">
        <v>502</v>
      </c>
      <c r="E1341" s="0" t="n">
        <v>2</v>
      </c>
      <c r="F1341" s="38" t="s">
        <v>70</v>
      </c>
      <c r="G1341" s="37" t="s">
        <v>503</v>
      </c>
      <c r="H1341" s="0" t="n">
        <v>1109767</v>
      </c>
      <c r="I1341" s="0" t="n">
        <v>512848</v>
      </c>
      <c r="J1341" s="0" t="n">
        <v>149864</v>
      </c>
    </row>
    <row r="1342" customFormat="false" ht="15" hidden="false" customHeight="false" outlineLevel="0" collapsed="false">
      <c r="A1342" s="0" t="n">
        <v>202406</v>
      </c>
      <c r="B1342" s="0" t="n">
        <v>202407</v>
      </c>
      <c r="C1342" s="37" t="s">
        <v>178</v>
      </c>
      <c r="D1342" s="37" t="s">
        <v>161</v>
      </c>
      <c r="E1342" s="0" t="n">
        <v>2</v>
      </c>
      <c r="F1342" s="38" t="s">
        <v>70</v>
      </c>
      <c r="G1342" s="37" t="s">
        <v>504</v>
      </c>
      <c r="H1342" s="0" t="n">
        <v>54525</v>
      </c>
      <c r="I1342" s="0" t="n">
        <v>45382</v>
      </c>
      <c r="J1342" s="0" t="n">
        <v>4911</v>
      </c>
    </row>
    <row r="1343" customFormat="false" ht="15" hidden="false" customHeight="false" outlineLevel="0" collapsed="false">
      <c r="A1343" s="0" t="n">
        <v>202406</v>
      </c>
      <c r="B1343" s="0" t="n">
        <v>202407</v>
      </c>
      <c r="C1343" s="37" t="s">
        <v>112</v>
      </c>
      <c r="D1343" s="37" t="s">
        <v>294</v>
      </c>
      <c r="E1343" s="0" t="n">
        <v>2</v>
      </c>
      <c r="F1343" s="38" t="s">
        <v>70</v>
      </c>
      <c r="G1343" s="37" t="s">
        <v>505</v>
      </c>
      <c r="H1343" s="0" t="n">
        <v>454218</v>
      </c>
      <c r="I1343" s="0" t="n">
        <v>268585</v>
      </c>
      <c r="J1343" s="0" t="n">
        <v>36329</v>
      </c>
    </row>
    <row r="1344" customFormat="false" ht="15" hidden="false" customHeight="false" outlineLevel="0" collapsed="false">
      <c r="A1344" s="0" t="n">
        <v>202406</v>
      </c>
      <c r="B1344" s="0" t="n">
        <v>202407</v>
      </c>
      <c r="C1344" s="37" t="s">
        <v>149</v>
      </c>
      <c r="D1344" s="37" t="s">
        <v>116</v>
      </c>
      <c r="E1344" s="0" t="n">
        <v>2</v>
      </c>
      <c r="F1344" s="38" t="s">
        <v>70</v>
      </c>
      <c r="G1344" s="37" t="s">
        <v>506</v>
      </c>
      <c r="H1344" s="0" t="n">
        <v>5712933</v>
      </c>
      <c r="I1344" s="0" t="n">
        <v>3446363</v>
      </c>
      <c r="J1344" s="0" t="n">
        <v>686402</v>
      </c>
    </row>
    <row r="1345" customFormat="false" ht="15" hidden="false" customHeight="false" outlineLevel="0" collapsed="false">
      <c r="A1345" s="0" t="n">
        <v>202406</v>
      </c>
      <c r="B1345" s="0" t="n">
        <v>202407</v>
      </c>
      <c r="C1345" s="37" t="s">
        <v>95</v>
      </c>
      <c r="D1345" s="37" t="s">
        <v>251</v>
      </c>
      <c r="E1345" s="0" t="n">
        <v>2</v>
      </c>
      <c r="F1345" s="38" t="s">
        <v>70</v>
      </c>
      <c r="G1345" s="37" t="s">
        <v>507</v>
      </c>
      <c r="H1345" s="0" t="n">
        <v>45066</v>
      </c>
      <c r="I1345" s="0" t="n">
        <v>47641</v>
      </c>
      <c r="J1345" s="0" t="n">
        <v>-1845</v>
      </c>
    </row>
    <row r="1346" customFormat="false" ht="15" hidden="false" customHeight="false" outlineLevel="0" collapsed="false">
      <c r="A1346" s="0" t="n">
        <v>202406</v>
      </c>
      <c r="B1346" s="0" t="n">
        <v>202407</v>
      </c>
      <c r="C1346" s="37" t="s">
        <v>106</v>
      </c>
      <c r="D1346" s="37" t="s">
        <v>118</v>
      </c>
      <c r="E1346" s="0" t="n">
        <v>2</v>
      </c>
      <c r="F1346" s="38" t="s">
        <v>70</v>
      </c>
      <c r="G1346" s="37" t="s">
        <v>508</v>
      </c>
      <c r="H1346" s="0" t="n">
        <v>756866</v>
      </c>
      <c r="I1346" s="0" t="n">
        <v>303739</v>
      </c>
      <c r="J1346" s="0" t="n">
        <v>-15551</v>
      </c>
    </row>
    <row r="1347" customFormat="false" ht="15" hidden="false" customHeight="false" outlineLevel="0" collapsed="false">
      <c r="A1347" s="0" t="n">
        <v>202406</v>
      </c>
      <c r="B1347" s="0" t="n">
        <v>202407</v>
      </c>
      <c r="C1347" s="37" t="s">
        <v>152</v>
      </c>
      <c r="D1347" s="37" t="s">
        <v>509</v>
      </c>
      <c r="E1347" s="0" t="n">
        <v>2</v>
      </c>
      <c r="F1347" s="38" t="s">
        <v>70</v>
      </c>
      <c r="G1347" s="37" t="s">
        <v>510</v>
      </c>
      <c r="H1347" s="0" t="n">
        <v>322256</v>
      </c>
      <c r="I1347" s="0" t="n">
        <v>129204</v>
      </c>
      <c r="J1347" s="0" t="n">
        <v>26570</v>
      </c>
    </row>
    <row r="1348" customFormat="false" ht="15" hidden="false" customHeight="false" outlineLevel="0" collapsed="false">
      <c r="A1348" s="0" t="n">
        <v>202406</v>
      </c>
      <c r="B1348" s="0" t="n">
        <v>202407</v>
      </c>
      <c r="C1348" s="37" t="s">
        <v>101</v>
      </c>
      <c r="D1348" s="37" t="s">
        <v>511</v>
      </c>
      <c r="E1348" s="0" t="n">
        <v>2</v>
      </c>
      <c r="F1348" s="38" t="s">
        <v>70</v>
      </c>
      <c r="G1348" s="37" t="s">
        <v>512</v>
      </c>
      <c r="H1348" s="0" t="n">
        <v>3150790</v>
      </c>
      <c r="I1348" s="0" t="n">
        <v>2387974</v>
      </c>
      <c r="J1348" s="0" t="n">
        <v>256466</v>
      </c>
    </row>
    <row r="1349" customFormat="false" ht="15" hidden="false" customHeight="false" outlineLevel="0" collapsed="false">
      <c r="A1349" s="0" t="n">
        <v>202406</v>
      </c>
      <c r="B1349" s="0" t="n">
        <v>202407</v>
      </c>
      <c r="C1349" s="37" t="s">
        <v>178</v>
      </c>
      <c r="D1349" s="37" t="s">
        <v>513</v>
      </c>
      <c r="E1349" s="0" t="n">
        <v>2</v>
      </c>
      <c r="F1349" s="38" t="s">
        <v>70</v>
      </c>
      <c r="G1349" s="37" t="s">
        <v>514</v>
      </c>
      <c r="H1349" s="0" t="n">
        <v>506096</v>
      </c>
      <c r="I1349" s="0" t="n">
        <v>160602</v>
      </c>
      <c r="J1349" s="0" t="n">
        <v>9210</v>
      </c>
    </row>
    <row r="1350" customFormat="false" ht="15" hidden="false" customHeight="false" outlineLevel="0" collapsed="false">
      <c r="A1350" s="0" t="n">
        <v>202406</v>
      </c>
      <c r="B1350" s="0" t="n">
        <v>202407</v>
      </c>
      <c r="C1350" s="37" t="s">
        <v>178</v>
      </c>
      <c r="D1350" s="37" t="s">
        <v>452</v>
      </c>
      <c r="E1350" s="0" t="n">
        <v>2</v>
      </c>
      <c r="F1350" s="38" t="s">
        <v>70</v>
      </c>
      <c r="G1350" s="37" t="s">
        <v>515</v>
      </c>
      <c r="H1350" s="0" t="n">
        <v>2167631</v>
      </c>
      <c r="I1350" s="0" t="n">
        <v>867552</v>
      </c>
      <c r="J1350" s="0" t="n">
        <v>70369</v>
      </c>
    </row>
    <row r="1351" customFormat="false" ht="15" hidden="false" customHeight="false" outlineLevel="0" collapsed="false">
      <c r="A1351" s="0" t="n">
        <v>202406</v>
      </c>
      <c r="B1351" s="0" t="n">
        <v>202407</v>
      </c>
      <c r="C1351" s="37" t="s">
        <v>101</v>
      </c>
      <c r="D1351" s="37" t="s">
        <v>516</v>
      </c>
      <c r="E1351" s="0" t="n">
        <v>2</v>
      </c>
      <c r="F1351" s="38" t="s">
        <v>70</v>
      </c>
      <c r="G1351" s="37" t="s">
        <v>517</v>
      </c>
      <c r="H1351" s="0" t="n">
        <v>2319719</v>
      </c>
      <c r="I1351" s="0" t="n">
        <v>861883</v>
      </c>
      <c r="J1351" s="0" t="n">
        <v>-136698</v>
      </c>
    </row>
    <row r="1352" customFormat="false" ht="15" hidden="false" customHeight="false" outlineLevel="0" collapsed="false">
      <c r="A1352" s="0" t="n">
        <v>202406</v>
      </c>
      <c r="B1352" s="0" t="n">
        <v>202407</v>
      </c>
      <c r="C1352" s="37" t="s">
        <v>149</v>
      </c>
      <c r="D1352" s="37" t="s">
        <v>396</v>
      </c>
      <c r="E1352" s="0" t="n">
        <v>2</v>
      </c>
      <c r="F1352" s="38" t="s">
        <v>70</v>
      </c>
      <c r="G1352" s="37" t="s">
        <v>518</v>
      </c>
      <c r="H1352" s="0" t="n">
        <v>9662092</v>
      </c>
      <c r="I1352" s="0" t="n">
        <v>3447600</v>
      </c>
      <c r="J1352" s="0" t="n">
        <v>210110</v>
      </c>
    </row>
    <row r="1353" customFormat="false" ht="15" hidden="false" customHeight="false" outlineLevel="0" collapsed="false">
      <c r="A1353" s="0" t="n">
        <v>202406</v>
      </c>
      <c r="B1353" s="0" t="n">
        <v>202407</v>
      </c>
      <c r="C1353" s="37" t="s">
        <v>106</v>
      </c>
      <c r="D1353" s="37" t="s">
        <v>519</v>
      </c>
      <c r="E1353" s="0" t="n">
        <v>2</v>
      </c>
      <c r="F1353" s="38" t="s">
        <v>70</v>
      </c>
      <c r="G1353" s="37" t="s">
        <v>520</v>
      </c>
      <c r="H1353" s="0" t="n">
        <v>1031417</v>
      </c>
      <c r="I1353" s="0" t="n">
        <v>552029</v>
      </c>
      <c r="J1353" s="0" t="n">
        <v>2592</v>
      </c>
    </row>
    <row r="1354" customFormat="false" ht="15" hidden="false" customHeight="false" outlineLevel="0" collapsed="false">
      <c r="A1354" s="0" t="n">
        <v>202406</v>
      </c>
      <c r="B1354" s="0" t="n">
        <v>202407</v>
      </c>
      <c r="C1354" s="37" t="s">
        <v>149</v>
      </c>
      <c r="D1354" s="37" t="s">
        <v>430</v>
      </c>
      <c r="E1354" s="0" t="n">
        <v>2</v>
      </c>
      <c r="F1354" s="38" t="s">
        <v>70</v>
      </c>
      <c r="G1354" s="37" t="s">
        <v>521</v>
      </c>
      <c r="H1354" s="0" t="n">
        <v>1870386</v>
      </c>
      <c r="I1354" s="0" t="n">
        <v>1310288</v>
      </c>
      <c r="J1354" s="0" t="n">
        <v>225117</v>
      </c>
    </row>
    <row r="1355" customFormat="false" ht="15" hidden="false" customHeight="false" outlineLevel="0" collapsed="false">
      <c r="A1355" s="0" t="n">
        <v>202406</v>
      </c>
      <c r="B1355" s="0" t="n">
        <v>202407</v>
      </c>
      <c r="C1355" s="37" t="s">
        <v>149</v>
      </c>
      <c r="D1355" s="37" t="s">
        <v>352</v>
      </c>
      <c r="E1355" s="0" t="n">
        <v>2</v>
      </c>
      <c r="F1355" s="38" t="s">
        <v>70</v>
      </c>
      <c r="G1355" s="37" t="s">
        <v>522</v>
      </c>
      <c r="H1355" s="0" t="n">
        <v>217786</v>
      </c>
      <c r="I1355" s="0" t="n">
        <v>98321</v>
      </c>
      <c r="J1355" s="0" t="n">
        <v>17649</v>
      </c>
    </row>
    <row r="1356" customFormat="false" ht="15" hidden="false" customHeight="false" outlineLevel="0" collapsed="false">
      <c r="A1356" s="0" t="n">
        <v>202406</v>
      </c>
      <c r="B1356" s="0" t="n">
        <v>202407</v>
      </c>
      <c r="C1356" s="37" t="s">
        <v>95</v>
      </c>
      <c r="D1356" s="37" t="s">
        <v>269</v>
      </c>
      <c r="E1356" s="0" t="n">
        <v>2</v>
      </c>
      <c r="F1356" s="38" t="s">
        <v>70</v>
      </c>
      <c r="G1356" s="37" t="s">
        <v>523</v>
      </c>
      <c r="H1356" s="0" t="n">
        <v>4687534</v>
      </c>
      <c r="I1356" s="0" t="n">
        <v>2819967</v>
      </c>
      <c r="J1356" s="0" t="n">
        <v>388219</v>
      </c>
    </row>
    <row r="1357" customFormat="false" ht="15" hidden="false" customHeight="false" outlineLevel="0" collapsed="false">
      <c r="A1357" s="0" t="n">
        <v>202406</v>
      </c>
      <c r="B1357" s="0" t="n">
        <v>202407</v>
      </c>
      <c r="C1357" s="37" t="s">
        <v>106</v>
      </c>
      <c r="D1357" s="37" t="s">
        <v>110</v>
      </c>
      <c r="E1357" s="0" t="n">
        <v>2</v>
      </c>
      <c r="F1357" s="38" t="s">
        <v>70</v>
      </c>
      <c r="G1357" s="37" t="s">
        <v>524</v>
      </c>
      <c r="H1357" s="0" t="n">
        <v>402730</v>
      </c>
      <c r="I1357" s="0" t="n">
        <v>113818</v>
      </c>
      <c r="J1357" s="0" t="n">
        <v>13606</v>
      </c>
    </row>
    <row r="1358" customFormat="false" ht="15" hidden="false" customHeight="false" outlineLevel="0" collapsed="false">
      <c r="A1358" s="0" t="n">
        <v>202406</v>
      </c>
      <c r="B1358" s="0" t="n">
        <v>202407</v>
      </c>
      <c r="C1358" s="37" t="s">
        <v>149</v>
      </c>
      <c r="D1358" s="37" t="s">
        <v>383</v>
      </c>
      <c r="E1358" s="0" t="n">
        <v>2</v>
      </c>
      <c r="F1358" s="38" t="s">
        <v>70</v>
      </c>
      <c r="G1358" s="37" t="s">
        <v>525</v>
      </c>
      <c r="H1358" s="0" t="n">
        <v>796001</v>
      </c>
      <c r="I1358" s="0" t="n">
        <v>347884</v>
      </c>
      <c r="J1358" s="0" t="n">
        <v>-24260</v>
      </c>
    </row>
    <row r="1359" customFormat="false" ht="15" hidden="false" customHeight="false" outlineLevel="0" collapsed="false">
      <c r="A1359" s="0" t="n">
        <v>202406</v>
      </c>
      <c r="B1359" s="0" t="n">
        <v>202407</v>
      </c>
      <c r="C1359" s="37" t="s">
        <v>184</v>
      </c>
      <c r="D1359" s="37" t="s">
        <v>218</v>
      </c>
      <c r="E1359" s="0" t="n">
        <v>2</v>
      </c>
      <c r="F1359" s="38" t="s">
        <v>70</v>
      </c>
      <c r="G1359" s="37" t="s">
        <v>526</v>
      </c>
      <c r="H1359" s="0" t="n">
        <v>1476662</v>
      </c>
      <c r="I1359" s="0" t="n">
        <v>568410</v>
      </c>
      <c r="J1359" s="0" t="n">
        <v>79045</v>
      </c>
    </row>
    <row r="1360" customFormat="false" ht="15" hidden="false" customHeight="false" outlineLevel="0" collapsed="false">
      <c r="A1360" s="0" t="n">
        <v>202406</v>
      </c>
      <c r="B1360" s="0" t="n">
        <v>202407</v>
      </c>
      <c r="C1360" s="37" t="s">
        <v>112</v>
      </c>
      <c r="D1360" s="37" t="s">
        <v>200</v>
      </c>
      <c r="E1360" s="0" t="n">
        <v>2</v>
      </c>
      <c r="F1360" s="38" t="s">
        <v>70</v>
      </c>
      <c r="G1360" s="37" t="s">
        <v>527</v>
      </c>
      <c r="H1360" s="0" t="n">
        <v>210472</v>
      </c>
      <c r="I1360" s="0" t="n">
        <v>54293</v>
      </c>
      <c r="J1360" s="0" t="n">
        <v>7761</v>
      </c>
    </row>
    <row r="1361" customFormat="false" ht="15" hidden="false" customHeight="false" outlineLevel="0" collapsed="false">
      <c r="A1361" s="0" t="n">
        <v>202406</v>
      </c>
      <c r="B1361" s="0" t="n">
        <v>202407</v>
      </c>
      <c r="C1361" s="37" t="s">
        <v>152</v>
      </c>
      <c r="D1361" s="37" t="s">
        <v>328</v>
      </c>
      <c r="E1361" s="0" t="n">
        <v>2</v>
      </c>
      <c r="F1361" s="38" t="s">
        <v>70</v>
      </c>
      <c r="G1361" s="37" t="s">
        <v>528</v>
      </c>
      <c r="H1361" s="0" t="n">
        <v>1493081</v>
      </c>
      <c r="I1361" s="0" t="n">
        <v>585348</v>
      </c>
      <c r="J1361" s="0" t="n">
        <v>119715</v>
      </c>
    </row>
    <row r="1362" customFormat="false" ht="15" hidden="false" customHeight="false" outlineLevel="0" collapsed="false">
      <c r="A1362" s="0" t="n">
        <v>202406</v>
      </c>
      <c r="B1362" s="0" t="n">
        <v>202407</v>
      </c>
      <c r="C1362" s="37" t="s">
        <v>95</v>
      </c>
      <c r="D1362" s="37" t="s">
        <v>96</v>
      </c>
      <c r="E1362" s="0" t="n">
        <v>2</v>
      </c>
      <c r="F1362" s="38" t="s">
        <v>70</v>
      </c>
      <c r="G1362" s="37" t="s">
        <v>529</v>
      </c>
      <c r="H1362" s="0" t="n">
        <v>3670769</v>
      </c>
      <c r="I1362" s="0" t="n">
        <v>798161</v>
      </c>
      <c r="J1362" s="0" t="n">
        <v>232920</v>
      </c>
    </row>
    <row r="1363" customFormat="false" ht="15" hidden="false" customHeight="false" outlineLevel="0" collapsed="false">
      <c r="A1363" s="0" t="n">
        <v>202406</v>
      </c>
      <c r="B1363" s="0" t="n">
        <v>202407</v>
      </c>
      <c r="C1363" s="37" t="s">
        <v>158</v>
      </c>
      <c r="D1363" s="37" t="s">
        <v>474</v>
      </c>
      <c r="E1363" s="0" t="n">
        <v>2</v>
      </c>
      <c r="F1363" s="38" t="s">
        <v>70</v>
      </c>
      <c r="G1363" s="37" t="s">
        <v>530</v>
      </c>
      <c r="H1363" s="0" t="n">
        <v>2102988</v>
      </c>
      <c r="I1363" s="0" t="n">
        <v>467004</v>
      </c>
      <c r="J1363" s="0" t="n">
        <v>-41683</v>
      </c>
    </row>
    <row r="1364" customFormat="false" ht="15" hidden="false" customHeight="false" outlineLevel="0" collapsed="false">
      <c r="A1364" s="0" t="n">
        <v>202406</v>
      </c>
      <c r="B1364" s="0" t="n">
        <v>202407</v>
      </c>
      <c r="C1364" s="37" t="s">
        <v>197</v>
      </c>
      <c r="D1364" s="37" t="s">
        <v>531</v>
      </c>
      <c r="E1364" s="0" t="n">
        <v>2</v>
      </c>
      <c r="F1364" s="38" t="s">
        <v>70</v>
      </c>
      <c r="G1364" s="37" t="s">
        <v>532</v>
      </c>
      <c r="H1364" s="0" t="n">
        <v>169439</v>
      </c>
      <c r="I1364" s="0" t="n">
        <v>43459</v>
      </c>
      <c r="J1364" s="0" t="n">
        <v>1788</v>
      </c>
    </row>
    <row r="1365" customFormat="false" ht="15" hidden="false" customHeight="false" outlineLevel="0" collapsed="false">
      <c r="A1365" s="0" t="n">
        <v>202406</v>
      </c>
      <c r="B1365" s="0" t="n">
        <v>202407</v>
      </c>
      <c r="C1365" s="37" t="s">
        <v>101</v>
      </c>
      <c r="D1365" s="37" t="s">
        <v>533</v>
      </c>
      <c r="E1365" s="0" t="n">
        <v>2</v>
      </c>
      <c r="F1365" s="38" t="s">
        <v>70</v>
      </c>
      <c r="G1365" s="37" t="s">
        <v>534</v>
      </c>
      <c r="H1365" s="0" t="n">
        <v>942740</v>
      </c>
      <c r="I1365" s="0" t="n">
        <v>295432</v>
      </c>
      <c r="J1365" s="0" t="n">
        <v>1706</v>
      </c>
    </row>
    <row r="1366" customFormat="false" ht="15" hidden="false" customHeight="false" outlineLevel="0" collapsed="false">
      <c r="A1366" s="0" t="n">
        <v>202406</v>
      </c>
      <c r="B1366" s="0" t="n">
        <v>202407</v>
      </c>
      <c r="C1366" s="37" t="s">
        <v>124</v>
      </c>
      <c r="D1366" s="37" t="s">
        <v>277</v>
      </c>
      <c r="E1366" s="0" t="n">
        <v>2</v>
      </c>
      <c r="F1366" s="38" t="s">
        <v>70</v>
      </c>
      <c r="G1366" s="37" t="s">
        <v>535</v>
      </c>
      <c r="H1366" s="0" t="n">
        <v>3879706</v>
      </c>
      <c r="I1366" s="0" t="n">
        <v>3312903</v>
      </c>
      <c r="J1366" s="0" t="n">
        <v>322182</v>
      </c>
    </row>
    <row r="1367" customFormat="false" ht="15" hidden="false" customHeight="false" outlineLevel="0" collapsed="false">
      <c r="A1367" s="0" t="n">
        <v>202406</v>
      </c>
      <c r="B1367" s="0" t="n">
        <v>202407</v>
      </c>
      <c r="C1367" s="37" t="s">
        <v>101</v>
      </c>
      <c r="D1367" s="37" t="s">
        <v>450</v>
      </c>
      <c r="E1367" s="0" t="n">
        <v>2</v>
      </c>
      <c r="F1367" s="38" t="s">
        <v>70</v>
      </c>
      <c r="G1367" s="37" t="s">
        <v>536</v>
      </c>
      <c r="H1367" s="0" t="n">
        <v>125400</v>
      </c>
      <c r="I1367" s="0" t="n">
        <v>35963</v>
      </c>
      <c r="J1367" s="0" t="n">
        <v>2925</v>
      </c>
    </row>
    <row r="1368" customFormat="false" ht="15" hidden="false" customHeight="false" outlineLevel="0" collapsed="false">
      <c r="A1368" s="0" t="n">
        <v>202406</v>
      </c>
      <c r="B1368" s="0" t="n">
        <v>202407</v>
      </c>
      <c r="C1368" s="37" t="s">
        <v>178</v>
      </c>
      <c r="D1368" s="37" t="s">
        <v>102</v>
      </c>
      <c r="E1368" s="0" t="n">
        <v>2</v>
      </c>
      <c r="F1368" s="38" t="s">
        <v>70</v>
      </c>
      <c r="G1368" s="37" t="s">
        <v>537</v>
      </c>
      <c r="H1368" s="0" t="n">
        <v>431725</v>
      </c>
      <c r="I1368" s="0" t="n">
        <v>264581</v>
      </c>
      <c r="J1368" s="0" t="n">
        <v>14973</v>
      </c>
    </row>
    <row r="1369" customFormat="false" ht="15" hidden="false" customHeight="false" outlineLevel="0" collapsed="false">
      <c r="A1369" s="0" t="n">
        <v>202406</v>
      </c>
      <c r="B1369" s="0" t="n">
        <v>202407</v>
      </c>
      <c r="C1369" s="37" t="s">
        <v>178</v>
      </c>
      <c r="D1369" s="37" t="s">
        <v>374</v>
      </c>
      <c r="E1369" s="0" t="n">
        <v>2</v>
      </c>
      <c r="F1369" s="38" t="s">
        <v>70</v>
      </c>
      <c r="G1369" s="37" t="s">
        <v>538</v>
      </c>
      <c r="H1369" s="0" t="n">
        <v>2791511</v>
      </c>
      <c r="I1369" s="0" t="n">
        <v>1600556</v>
      </c>
      <c r="J1369" s="0" t="n">
        <v>292518</v>
      </c>
    </row>
    <row r="1370" customFormat="false" ht="15" hidden="false" customHeight="false" outlineLevel="0" collapsed="false">
      <c r="A1370" s="0" t="n">
        <v>202406</v>
      </c>
      <c r="B1370" s="0" t="n">
        <v>202407</v>
      </c>
      <c r="C1370" s="37" t="s">
        <v>109</v>
      </c>
      <c r="D1370" s="37" t="s">
        <v>150</v>
      </c>
      <c r="E1370" s="0" t="n">
        <v>2</v>
      </c>
      <c r="F1370" s="38" t="s">
        <v>70</v>
      </c>
      <c r="G1370" s="37" t="s">
        <v>539</v>
      </c>
      <c r="H1370" s="0" t="n">
        <v>1797383</v>
      </c>
      <c r="I1370" s="0" t="n">
        <v>1761345</v>
      </c>
      <c r="J1370" s="0" t="n">
        <v>-53089</v>
      </c>
    </row>
    <row r="1371" customFormat="false" ht="15" hidden="false" customHeight="false" outlineLevel="0" collapsed="false">
      <c r="A1371" s="0" t="n">
        <v>202406</v>
      </c>
      <c r="B1371" s="0" t="n">
        <v>202407</v>
      </c>
      <c r="C1371" s="37" t="s">
        <v>158</v>
      </c>
      <c r="D1371" s="37" t="s">
        <v>540</v>
      </c>
      <c r="E1371" s="0" t="n">
        <v>2</v>
      </c>
      <c r="F1371" s="38" t="s">
        <v>70</v>
      </c>
      <c r="G1371" s="37" t="s">
        <v>541</v>
      </c>
      <c r="H1371" s="0" t="n">
        <v>2689937</v>
      </c>
      <c r="I1371" s="0" t="n">
        <v>807828</v>
      </c>
      <c r="J1371" s="0" t="n">
        <v>-19478</v>
      </c>
    </row>
    <row r="1372" customFormat="false" ht="15" hidden="false" customHeight="false" outlineLevel="0" collapsed="false">
      <c r="A1372" s="0" t="n">
        <v>202406</v>
      </c>
      <c r="B1372" s="0" t="n">
        <v>202407</v>
      </c>
      <c r="C1372" s="37" t="s">
        <v>106</v>
      </c>
      <c r="D1372" s="37" t="s">
        <v>118</v>
      </c>
      <c r="E1372" s="0" t="n">
        <v>2</v>
      </c>
      <c r="F1372" s="38" t="s">
        <v>70</v>
      </c>
      <c r="G1372" s="37" t="s">
        <v>542</v>
      </c>
      <c r="H1372" s="0" t="n">
        <v>11249749</v>
      </c>
      <c r="I1372" s="0" t="n">
        <v>4193186</v>
      </c>
      <c r="J1372" s="0" t="n">
        <v>-94022</v>
      </c>
    </row>
    <row r="1373" customFormat="false" ht="15" hidden="false" customHeight="false" outlineLevel="0" collapsed="false">
      <c r="A1373" s="0" t="n">
        <v>202406</v>
      </c>
      <c r="B1373" s="0" t="n">
        <v>202407</v>
      </c>
      <c r="C1373" s="37" t="s">
        <v>136</v>
      </c>
      <c r="D1373" s="37" t="s">
        <v>130</v>
      </c>
      <c r="E1373" s="0" t="n">
        <v>2</v>
      </c>
      <c r="F1373" s="38" t="s">
        <v>70</v>
      </c>
      <c r="G1373" s="37" t="s">
        <v>543</v>
      </c>
      <c r="H1373" s="0" t="n">
        <v>2028207</v>
      </c>
      <c r="I1373" s="0" t="n">
        <v>688020</v>
      </c>
      <c r="J1373" s="0" t="n">
        <v>30250</v>
      </c>
    </row>
    <row r="1374" customFormat="false" ht="15" hidden="false" customHeight="false" outlineLevel="0" collapsed="false">
      <c r="A1374" s="0" t="n">
        <v>202406</v>
      </c>
      <c r="B1374" s="0" t="n">
        <v>202407</v>
      </c>
      <c r="C1374" s="37" t="s">
        <v>136</v>
      </c>
      <c r="D1374" s="37" t="s">
        <v>447</v>
      </c>
      <c r="E1374" s="0" t="n">
        <v>2</v>
      </c>
      <c r="F1374" s="38" t="s">
        <v>70</v>
      </c>
      <c r="G1374" s="37" t="s">
        <v>544</v>
      </c>
      <c r="H1374" s="0" t="n">
        <v>2222855</v>
      </c>
      <c r="I1374" s="0" t="n">
        <v>863751</v>
      </c>
      <c r="J1374" s="0" t="n">
        <v>-37020</v>
      </c>
    </row>
    <row r="1375" customFormat="false" ht="15" hidden="false" customHeight="false" outlineLevel="0" collapsed="false">
      <c r="A1375" s="0" t="n">
        <v>202406</v>
      </c>
      <c r="B1375" s="0" t="n">
        <v>202407</v>
      </c>
      <c r="C1375" s="37" t="s">
        <v>136</v>
      </c>
      <c r="D1375" s="37" t="s">
        <v>170</v>
      </c>
      <c r="E1375" s="0" t="n">
        <v>2</v>
      </c>
      <c r="F1375" s="38" t="s">
        <v>70</v>
      </c>
      <c r="G1375" s="37" t="s">
        <v>545</v>
      </c>
      <c r="H1375" s="0" t="n">
        <v>36588557</v>
      </c>
      <c r="I1375" s="0" t="n">
        <v>7353360</v>
      </c>
      <c r="J1375" s="0" t="n">
        <v>552552</v>
      </c>
    </row>
    <row r="1376" customFormat="false" ht="15" hidden="false" customHeight="false" outlineLevel="0" collapsed="false">
      <c r="A1376" s="0" t="n">
        <v>202406</v>
      </c>
      <c r="B1376" s="0" t="n">
        <v>202407</v>
      </c>
      <c r="C1376" s="37" t="s">
        <v>106</v>
      </c>
      <c r="D1376" s="37" t="s">
        <v>210</v>
      </c>
      <c r="E1376" s="0" t="n">
        <v>2</v>
      </c>
      <c r="F1376" s="38" t="s">
        <v>70</v>
      </c>
      <c r="G1376" s="37" t="s">
        <v>546</v>
      </c>
      <c r="H1376" s="0" t="n">
        <v>828950</v>
      </c>
      <c r="I1376" s="0" t="n">
        <v>146066</v>
      </c>
      <c r="J1376" s="0" t="n">
        <v>9268</v>
      </c>
    </row>
    <row r="1377" customFormat="false" ht="15" hidden="false" customHeight="false" outlineLevel="0" collapsed="false">
      <c r="A1377" s="0" t="n">
        <v>202406</v>
      </c>
      <c r="B1377" s="0" t="n">
        <v>202407</v>
      </c>
      <c r="C1377" s="37" t="s">
        <v>158</v>
      </c>
      <c r="D1377" s="37" t="s">
        <v>269</v>
      </c>
      <c r="E1377" s="0" t="n">
        <v>2</v>
      </c>
      <c r="F1377" s="38" t="s">
        <v>70</v>
      </c>
      <c r="G1377" s="37" t="s">
        <v>547</v>
      </c>
      <c r="H1377" s="0" t="n">
        <v>455121</v>
      </c>
      <c r="I1377" s="0" t="n">
        <v>365445</v>
      </c>
      <c r="J1377" s="0" t="n">
        <v>493</v>
      </c>
    </row>
    <row r="1378" customFormat="false" ht="15" hidden="false" customHeight="false" outlineLevel="0" collapsed="false">
      <c r="A1378" s="0" t="n">
        <v>202406</v>
      </c>
      <c r="B1378" s="0" t="n">
        <v>202407</v>
      </c>
      <c r="C1378" s="37" t="s">
        <v>124</v>
      </c>
      <c r="D1378" s="37" t="s">
        <v>396</v>
      </c>
      <c r="E1378" s="0" t="n">
        <v>2</v>
      </c>
      <c r="F1378" s="38" t="s">
        <v>70</v>
      </c>
      <c r="G1378" s="37" t="s">
        <v>548</v>
      </c>
      <c r="H1378" s="0" t="n">
        <v>1669743</v>
      </c>
      <c r="I1378" s="0" t="n">
        <v>564823</v>
      </c>
      <c r="J1378" s="0" t="n">
        <v>94538</v>
      </c>
    </row>
    <row r="1379" customFormat="false" ht="15" hidden="false" customHeight="false" outlineLevel="0" collapsed="false">
      <c r="A1379" s="0" t="n">
        <v>202406</v>
      </c>
      <c r="B1379" s="0" t="n">
        <v>202407</v>
      </c>
      <c r="C1379" s="37" t="s">
        <v>101</v>
      </c>
      <c r="D1379" s="37" t="s">
        <v>282</v>
      </c>
      <c r="E1379" s="0" t="n">
        <v>2</v>
      </c>
      <c r="F1379" s="38" t="s">
        <v>70</v>
      </c>
      <c r="G1379" s="37" t="s">
        <v>549</v>
      </c>
      <c r="H1379" s="0" t="n">
        <v>2572332</v>
      </c>
      <c r="I1379" s="0" t="n">
        <v>2059403</v>
      </c>
      <c r="J1379" s="0" t="n">
        <v>152499</v>
      </c>
    </row>
    <row r="1380" customFormat="false" ht="15" hidden="false" customHeight="false" outlineLevel="0" collapsed="false">
      <c r="A1380" s="0" t="n">
        <v>202406</v>
      </c>
      <c r="B1380" s="0" t="n">
        <v>202407</v>
      </c>
      <c r="C1380" s="37" t="s">
        <v>197</v>
      </c>
      <c r="D1380" s="37" t="s">
        <v>540</v>
      </c>
      <c r="E1380" s="0" t="n">
        <v>2</v>
      </c>
      <c r="F1380" s="38" t="s">
        <v>70</v>
      </c>
      <c r="G1380" s="37" t="s">
        <v>550</v>
      </c>
      <c r="H1380" s="0" t="n">
        <v>760076</v>
      </c>
      <c r="I1380" s="0" t="n">
        <v>361221</v>
      </c>
      <c r="J1380" s="0" t="n">
        <v>67283</v>
      </c>
    </row>
    <row r="1381" customFormat="false" ht="15" hidden="false" customHeight="false" outlineLevel="0" collapsed="false">
      <c r="A1381" s="0" t="n">
        <v>202406</v>
      </c>
      <c r="B1381" s="0" t="n">
        <v>202407</v>
      </c>
      <c r="C1381" s="37" t="s">
        <v>158</v>
      </c>
      <c r="D1381" s="37" t="s">
        <v>243</v>
      </c>
      <c r="E1381" s="0" t="n">
        <v>2</v>
      </c>
      <c r="F1381" s="38" t="s">
        <v>70</v>
      </c>
      <c r="G1381" s="37" t="s">
        <v>551</v>
      </c>
      <c r="H1381" s="0" t="n">
        <v>346759</v>
      </c>
      <c r="I1381" s="0" t="n">
        <v>165874</v>
      </c>
      <c r="J1381" s="0" t="n">
        <v>10035</v>
      </c>
    </row>
    <row r="1382" customFormat="false" ht="15" hidden="false" customHeight="false" outlineLevel="0" collapsed="false">
      <c r="A1382" s="0" t="n">
        <v>202406</v>
      </c>
      <c r="B1382" s="0" t="n">
        <v>202407</v>
      </c>
      <c r="C1382" s="37" t="s">
        <v>112</v>
      </c>
      <c r="D1382" s="37" t="s">
        <v>220</v>
      </c>
      <c r="E1382" s="0" t="n">
        <v>2</v>
      </c>
      <c r="F1382" s="38" t="s">
        <v>70</v>
      </c>
      <c r="G1382" s="37" t="s">
        <v>552</v>
      </c>
      <c r="H1382" s="0" t="n">
        <v>16170368</v>
      </c>
      <c r="I1382" s="0" t="n">
        <v>12301742</v>
      </c>
      <c r="J1382" s="0" t="n">
        <v>954375</v>
      </c>
    </row>
    <row r="1383" customFormat="false" ht="15" hidden="false" customHeight="false" outlineLevel="0" collapsed="false">
      <c r="A1383" s="0" t="n">
        <v>202406</v>
      </c>
      <c r="B1383" s="0" t="n">
        <v>202407</v>
      </c>
      <c r="C1383" s="37" t="s">
        <v>184</v>
      </c>
      <c r="D1383" s="37" t="s">
        <v>509</v>
      </c>
      <c r="E1383" s="0" t="n">
        <v>2</v>
      </c>
      <c r="F1383" s="38" t="s">
        <v>70</v>
      </c>
      <c r="G1383" s="37" t="s">
        <v>553</v>
      </c>
      <c r="H1383" s="0" t="n">
        <v>2241371</v>
      </c>
      <c r="I1383" s="0" t="n">
        <v>422990</v>
      </c>
      <c r="J1383" s="0" t="n">
        <v>10034</v>
      </c>
    </row>
    <row r="1384" customFormat="false" ht="15" hidden="false" customHeight="false" outlineLevel="0" collapsed="false">
      <c r="A1384" s="0" t="n">
        <v>202406</v>
      </c>
      <c r="B1384" s="0" t="n">
        <v>202407</v>
      </c>
      <c r="C1384" s="37" t="s">
        <v>109</v>
      </c>
      <c r="D1384" s="37" t="s">
        <v>143</v>
      </c>
      <c r="E1384" s="0" t="n">
        <v>2</v>
      </c>
      <c r="F1384" s="38" t="s">
        <v>70</v>
      </c>
      <c r="G1384" s="37" t="s">
        <v>554</v>
      </c>
      <c r="H1384" s="0" t="n">
        <v>472772</v>
      </c>
      <c r="I1384" s="0" t="n">
        <v>366749</v>
      </c>
      <c r="J1384" s="0" t="n">
        <v>29082</v>
      </c>
    </row>
    <row r="1385" customFormat="false" ht="15" hidden="false" customHeight="false" outlineLevel="0" collapsed="false">
      <c r="A1385" s="0" t="n">
        <v>202406</v>
      </c>
      <c r="B1385" s="0" t="n">
        <v>202407</v>
      </c>
      <c r="C1385" s="37" t="s">
        <v>136</v>
      </c>
      <c r="D1385" s="37" t="s">
        <v>314</v>
      </c>
      <c r="E1385" s="0" t="n">
        <v>2</v>
      </c>
      <c r="F1385" s="38" t="s">
        <v>70</v>
      </c>
      <c r="G1385" s="37" t="s">
        <v>555</v>
      </c>
      <c r="H1385" s="0" t="n">
        <v>3058196</v>
      </c>
      <c r="I1385" s="0" t="n">
        <v>602153</v>
      </c>
      <c r="J1385" s="0" t="n">
        <v>91059</v>
      </c>
    </row>
    <row r="1386" customFormat="false" ht="15" hidden="false" customHeight="false" outlineLevel="0" collapsed="false">
      <c r="A1386" s="0" t="n">
        <v>202406</v>
      </c>
      <c r="B1386" s="0" t="n">
        <v>202407</v>
      </c>
      <c r="C1386" s="37" t="s">
        <v>106</v>
      </c>
      <c r="D1386" s="37" t="s">
        <v>174</v>
      </c>
      <c r="E1386" s="0" t="n">
        <v>2</v>
      </c>
      <c r="F1386" s="38" t="s">
        <v>70</v>
      </c>
      <c r="G1386" s="37" t="s">
        <v>556</v>
      </c>
      <c r="H1386" s="0" t="n">
        <v>809934</v>
      </c>
      <c r="I1386" s="0" t="n">
        <v>1251620</v>
      </c>
      <c r="J1386" s="0" t="n">
        <v>48646</v>
      </c>
    </row>
    <row r="1387" customFormat="false" ht="15" hidden="false" customHeight="false" outlineLevel="0" collapsed="false">
      <c r="A1387" s="0" t="n">
        <v>202406</v>
      </c>
      <c r="B1387" s="0" t="n">
        <v>202407</v>
      </c>
      <c r="C1387" s="37" t="s">
        <v>112</v>
      </c>
      <c r="D1387" s="37" t="s">
        <v>482</v>
      </c>
      <c r="E1387" s="0" t="n">
        <v>2</v>
      </c>
      <c r="F1387" s="38" t="s">
        <v>70</v>
      </c>
      <c r="G1387" s="37" t="s">
        <v>557</v>
      </c>
      <c r="H1387" s="0" t="n">
        <v>805846</v>
      </c>
      <c r="I1387" s="0" t="n">
        <v>423116</v>
      </c>
      <c r="J1387" s="0" t="n">
        <v>55784</v>
      </c>
    </row>
    <row r="1388" customFormat="false" ht="15" hidden="false" customHeight="false" outlineLevel="0" collapsed="false">
      <c r="A1388" s="0" t="n">
        <v>202406</v>
      </c>
      <c r="B1388" s="0" t="n">
        <v>202407</v>
      </c>
      <c r="C1388" s="37" t="s">
        <v>101</v>
      </c>
      <c r="D1388" s="37" t="s">
        <v>391</v>
      </c>
      <c r="E1388" s="0" t="n">
        <v>2</v>
      </c>
      <c r="F1388" s="38" t="s">
        <v>70</v>
      </c>
      <c r="G1388" s="37" t="s">
        <v>558</v>
      </c>
      <c r="H1388" s="0" t="n">
        <v>1898418</v>
      </c>
      <c r="I1388" s="0" t="n">
        <v>925083</v>
      </c>
      <c r="J1388" s="0" t="n">
        <v>-1179</v>
      </c>
    </row>
    <row r="1389" customFormat="false" ht="15" hidden="false" customHeight="false" outlineLevel="0" collapsed="false">
      <c r="A1389" s="0" t="n">
        <v>202406</v>
      </c>
      <c r="B1389" s="0" t="n">
        <v>202407</v>
      </c>
      <c r="C1389" s="37" t="s">
        <v>197</v>
      </c>
      <c r="D1389" s="37" t="s">
        <v>470</v>
      </c>
      <c r="E1389" s="0" t="n">
        <v>2</v>
      </c>
      <c r="F1389" s="38" t="s">
        <v>70</v>
      </c>
      <c r="G1389" s="37" t="s">
        <v>559</v>
      </c>
      <c r="H1389" s="0" t="n">
        <v>232424</v>
      </c>
      <c r="I1389" s="0" t="n">
        <v>170013</v>
      </c>
      <c r="J1389" s="0" t="n">
        <v>26506</v>
      </c>
    </row>
    <row r="1390" customFormat="false" ht="15" hidden="false" customHeight="false" outlineLevel="0" collapsed="false">
      <c r="A1390" s="0" t="n">
        <v>202406</v>
      </c>
      <c r="B1390" s="0" t="n">
        <v>202407</v>
      </c>
      <c r="C1390" s="37" t="s">
        <v>112</v>
      </c>
      <c r="D1390" s="37" t="s">
        <v>531</v>
      </c>
      <c r="E1390" s="0" t="n">
        <v>2</v>
      </c>
      <c r="F1390" s="38" t="s">
        <v>70</v>
      </c>
      <c r="G1390" s="37" t="s">
        <v>560</v>
      </c>
      <c r="H1390" s="0" t="n">
        <v>2053003</v>
      </c>
      <c r="I1390" s="0" t="n">
        <v>1493442</v>
      </c>
      <c r="J1390" s="0" t="n">
        <v>32870</v>
      </c>
    </row>
    <row r="1391" customFormat="false" ht="15" hidden="false" customHeight="false" outlineLevel="0" collapsed="false">
      <c r="A1391" s="0" t="n">
        <v>202406</v>
      </c>
      <c r="B1391" s="0" t="n">
        <v>202407</v>
      </c>
      <c r="C1391" s="37" t="s">
        <v>109</v>
      </c>
      <c r="D1391" s="37" t="s">
        <v>561</v>
      </c>
      <c r="E1391" s="0" t="n">
        <v>2</v>
      </c>
      <c r="F1391" s="38" t="s">
        <v>70</v>
      </c>
      <c r="G1391" s="37" t="s">
        <v>562</v>
      </c>
      <c r="H1391" s="0" t="n">
        <v>11287830</v>
      </c>
      <c r="I1391" s="0" t="n">
        <v>8904123</v>
      </c>
      <c r="J1391" s="0" t="n">
        <v>1470676</v>
      </c>
    </row>
    <row r="1392" customFormat="false" ht="15" hidden="false" customHeight="false" outlineLevel="0" collapsed="false">
      <c r="A1392" s="0" t="n">
        <v>202406</v>
      </c>
      <c r="B1392" s="0" t="n">
        <v>202407</v>
      </c>
      <c r="C1392" s="37" t="s">
        <v>149</v>
      </c>
      <c r="D1392" s="37" t="s">
        <v>385</v>
      </c>
      <c r="E1392" s="0" t="n">
        <v>2</v>
      </c>
      <c r="F1392" s="38" t="s">
        <v>70</v>
      </c>
      <c r="G1392" s="37" t="s">
        <v>563</v>
      </c>
      <c r="H1392" s="0" t="n">
        <v>2219444</v>
      </c>
      <c r="I1392" s="0" t="n">
        <v>688828</v>
      </c>
      <c r="J1392" s="0" t="n">
        <v>59306</v>
      </c>
    </row>
    <row r="1393" customFormat="false" ht="15" hidden="false" customHeight="false" outlineLevel="0" collapsed="false">
      <c r="A1393" s="0" t="n">
        <v>202406</v>
      </c>
      <c r="B1393" s="0" t="n">
        <v>202407</v>
      </c>
      <c r="C1393" s="37" t="s">
        <v>178</v>
      </c>
      <c r="D1393" s="37" t="s">
        <v>294</v>
      </c>
      <c r="E1393" s="0" t="n">
        <v>2</v>
      </c>
      <c r="F1393" s="38" t="s">
        <v>70</v>
      </c>
      <c r="G1393" s="37" t="s">
        <v>564</v>
      </c>
      <c r="H1393" s="0" t="n">
        <v>686970</v>
      </c>
      <c r="I1393" s="0" t="n">
        <v>250061</v>
      </c>
      <c r="J1393" s="0" t="n">
        <v>58038</v>
      </c>
    </row>
    <row r="1394" customFormat="false" ht="15" hidden="false" customHeight="false" outlineLevel="0" collapsed="false">
      <c r="A1394" s="0" t="n">
        <v>202406</v>
      </c>
      <c r="B1394" s="0" t="n">
        <v>202407</v>
      </c>
      <c r="C1394" s="37" t="s">
        <v>112</v>
      </c>
      <c r="D1394" s="37" t="s">
        <v>476</v>
      </c>
      <c r="E1394" s="0" t="n">
        <v>2</v>
      </c>
      <c r="F1394" s="38" t="s">
        <v>70</v>
      </c>
      <c r="G1394" s="37" t="s">
        <v>565</v>
      </c>
      <c r="H1394" s="0" t="n">
        <v>660828</v>
      </c>
      <c r="I1394" s="0" t="n">
        <v>231217</v>
      </c>
      <c r="J1394" s="0" t="n">
        <v>-8187</v>
      </c>
    </row>
    <row r="1395" customFormat="false" ht="15" hidden="false" customHeight="false" outlineLevel="0" collapsed="false">
      <c r="A1395" s="0" t="n">
        <v>202406</v>
      </c>
      <c r="B1395" s="0" t="n">
        <v>202407</v>
      </c>
      <c r="C1395" s="37" t="s">
        <v>158</v>
      </c>
      <c r="D1395" s="37" t="s">
        <v>145</v>
      </c>
      <c r="E1395" s="0" t="n">
        <v>2</v>
      </c>
      <c r="F1395" s="38" t="s">
        <v>70</v>
      </c>
      <c r="G1395" s="37" t="s">
        <v>566</v>
      </c>
      <c r="H1395" s="0" t="n">
        <v>980411</v>
      </c>
      <c r="I1395" s="0" t="n">
        <v>266575</v>
      </c>
      <c r="J1395" s="0" t="n">
        <v>-18025</v>
      </c>
    </row>
    <row r="1396" customFormat="false" ht="15" hidden="false" customHeight="false" outlineLevel="0" collapsed="false">
      <c r="A1396" s="0" t="n">
        <v>202406</v>
      </c>
      <c r="B1396" s="0" t="n">
        <v>202407</v>
      </c>
      <c r="C1396" s="37" t="s">
        <v>95</v>
      </c>
      <c r="D1396" s="37" t="s">
        <v>223</v>
      </c>
      <c r="E1396" s="0" t="n">
        <v>2</v>
      </c>
      <c r="F1396" s="38" t="s">
        <v>70</v>
      </c>
      <c r="G1396" s="37" t="s">
        <v>567</v>
      </c>
      <c r="H1396" s="0" t="n">
        <v>841526</v>
      </c>
      <c r="I1396" s="0" t="n">
        <v>856113</v>
      </c>
      <c r="J1396" s="0" t="n">
        <v>15734</v>
      </c>
    </row>
    <row r="1397" customFormat="false" ht="15" hidden="false" customHeight="false" outlineLevel="0" collapsed="false">
      <c r="A1397" s="0" t="n">
        <v>202406</v>
      </c>
      <c r="B1397" s="0" t="n">
        <v>202407</v>
      </c>
      <c r="C1397" s="37" t="s">
        <v>197</v>
      </c>
      <c r="D1397" s="37" t="s">
        <v>495</v>
      </c>
      <c r="E1397" s="0" t="n">
        <v>2</v>
      </c>
      <c r="F1397" s="38" t="s">
        <v>70</v>
      </c>
      <c r="G1397" s="37" t="s">
        <v>568</v>
      </c>
      <c r="H1397" s="0" t="n">
        <v>809601</v>
      </c>
      <c r="I1397" s="0" t="n">
        <v>254420</v>
      </c>
      <c r="J1397" s="0" t="n">
        <v>-14874</v>
      </c>
    </row>
    <row r="1398" customFormat="false" ht="15" hidden="false" customHeight="false" outlineLevel="0" collapsed="false">
      <c r="A1398" s="0" t="n">
        <v>202406</v>
      </c>
      <c r="B1398" s="0" t="n">
        <v>202407</v>
      </c>
      <c r="C1398" s="37" t="s">
        <v>124</v>
      </c>
      <c r="D1398" s="37" t="s">
        <v>569</v>
      </c>
      <c r="E1398" s="0" t="n">
        <v>2</v>
      </c>
      <c r="F1398" s="38" t="s">
        <v>70</v>
      </c>
      <c r="G1398" s="37" t="s">
        <v>570</v>
      </c>
      <c r="H1398" s="0" t="n">
        <v>2855463</v>
      </c>
      <c r="I1398" s="0" t="n">
        <v>1319360</v>
      </c>
      <c r="J1398" s="0" t="n">
        <v>-76884</v>
      </c>
    </row>
    <row r="1399" customFormat="false" ht="15" hidden="false" customHeight="false" outlineLevel="0" collapsed="false">
      <c r="A1399" s="0" t="n">
        <v>202406</v>
      </c>
      <c r="B1399" s="0" t="n">
        <v>202407</v>
      </c>
      <c r="C1399" s="37" t="s">
        <v>136</v>
      </c>
      <c r="D1399" s="37" t="s">
        <v>571</v>
      </c>
      <c r="E1399" s="0" t="n">
        <v>2</v>
      </c>
      <c r="F1399" s="38" t="s">
        <v>70</v>
      </c>
      <c r="G1399" s="37" t="s">
        <v>572</v>
      </c>
      <c r="H1399" s="0" t="n">
        <v>188747</v>
      </c>
      <c r="I1399" s="0" t="n">
        <v>135613</v>
      </c>
      <c r="J1399" s="0" t="n">
        <v>19278</v>
      </c>
    </row>
    <row r="1400" customFormat="false" ht="15" hidden="false" customHeight="false" outlineLevel="0" collapsed="false">
      <c r="A1400" s="0" t="n">
        <v>202406</v>
      </c>
      <c r="B1400" s="0" t="n">
        <v>202407</v>
      </c>
      <c r="C1400" s="37" t="s">
        <v>149</v>
      </c>
      <c r="D1400" s="37" t="s">
        <v>116</v>
      </c>
      <c r="E1400" s="0" t="n">
        <v>2</v>
      </c>
      <c r="F1400" s="38" t="s">
        <v>70</v>
      </c>
      <c r="G1400" s="37" t="s">
        <v>573</v>
      </c>
      <c r="H1400" s="0" t="n">
        <v>3149704</v>
      </c>
      <c r="I1400" s="0" t="n">
        <v>701731</v>
      </c>
      <c r="J1400" s="0" t="n">
        <v>55845</v>
      </c>
    </row>
    <row r="1401" customFormat="false" ht="15" hidden="false" customHeight="false" outlineLevel="0" collapsed="false">
      <c r="A1401" s="0" t="n">
        <v>202406</v>
      </c>
      <c r="B1401" s="0" t="n">
        <v>202407</v>
      </c>
      <c r="C1401" s="37" t="s">
        <v>158</v>
      </c>
      <c r="D1401" s="37" t="s">
        <v>476</v>
      </c>
      <c r="E1401" s="0" t="n">
        <v>2</v>
      </c>
      <c r="F1401" s="38" t="s">
        <v>70</v>
      </c>
      <c r="G1401" s="37" t="s">
        <v>574</v>
      </c>
      <c r="H1401" s="0" t="n">
        <v>892656</v>
      </c>
      <c r="I1401" s="0" t="n">
        <v>515311</v>
      </c>
      <c r="J1401" s="0" t="n">
        <v>16506</v>
      </c>
    </row>
    <row r="1402" customFormat="false" ht="15" hidden="false" customHeight="false" outlineLevel="0" collapsed="false">
      <c r="A1402" s="0" t="n">
        <v>202406</v>
      </c>
      <c r="B1402" s="0" t="n">
        <v>202407</v>
      </c>
      <c r="C1402" s="37" t="s">
        <v>106</v>
      </c>
      <c r="D1402" s="37" t="s">
        <v>237</v>
      </c>
      <c r="E1402" s="0" t="n">
        <v>2</v>
      </c>
      <c r="F1402" s="38" t="s">
        <v>70</v>
      </c>
      <c r="G1402" s="37" t="s">
        <v>575</v>
      </c>
      <c r="H1402" s="0" t="n">
        <v>1855863</v>
      </c>
      <c r="I1402" s="0" t="n">
        <v>608080</v>
      </c>
      <c r="J1402" s="0" t="n">
        <v>25116</v>
      </c>
    </row>
    <row r="1403" customFormat="false" ht="15" hidden="false" customHeight="false" outlineLevel="0" collapsed="false">
      <c r="A1403" s="0" t="n">
        <v>202406</v>
      </c>
      <c r="B1403" s="0" t="n">
        <v>202407</v>
      </c>
      <c r="C1403" s="37" t="s">
        <v>152</v>
      </c>
      <c r="D1403" s="37" t="s">
        <v>445</v>
      </c>
      <c r="E1403" s="0" t="n">
        <v>2</v>
      </c>
      <c r="F1403" s="38" t="s">
        <v>70</v>
      </c>
      <c r="G1403" s="37" t="s">
        <v>576</v>
      </c>
      <c r="H1403" s="0" t="n">
        <v>340902</v>
      </c>
      <c r="I1403" s="0" t="n">
        <v>209953</v>
      </c>
      <c r="J1403" s="0" t="n">
        <v>4257</v>
      </c>
    </row>
    <row r="1404" customFormat="false" ht="15" hidden="false" customHeight="false" outlineLevel="0" collapsed="false">
      <c r="A1404" s="0" t="n">
        <v>202406</v>
      </c>
      <c r="B1404" s="0" t="n">
        <v>202407</v>
      </c>
      <c r="C1404" s="37" t="s">
        <v>112</v>
      </c>
      <c r="D1404" s="37" t="s">
        <v>367</v>
      </c>
      <c r="E1404" s="0" t="n">
        <v>2</v>
      </c>
      <c r="F1404" s="38" t="s">
        <v>70</v>
      </c>
      <c r="G1404" s="37" t="s">
        <v>577</v>
      </c>
      <c r="H1404" s="0" t="n">
        <v>6550220</v>
      </c>
      <c r="I1404" s="0" t="n">
        <v>4485023</v>
      </c>
      <c r="J1404" s="0" t="n">
        <v>1098996</v>
      </c>
    </row>
    <row r="1405" customFormat="false" ht="15" hidden="false" customHeight="false" outlineLevel="0" collapsed="false">
      <c r="A1405" s="0" t="n">
        <v>202406</v>
      </c>
      <c r="B1405" s="0" t="n">
        <v>202407</v>
      </c>
      <c r="C1405" s="37" t="s">
        <v>109</v>
      </c>
      <c r="D1405" s="37" t="s">
        <v>320</v>
      </c>
      <c r="E1405" s="0" t="n">
        <v>2</v>
      </c>
      <c r="F1405" s="38" t="s">
        <v>70</v>
      </c>
      <c r="G1405" s="37" t="s">
        <v>578</v>
      </c>
      <c r="H1405" s="0" t="n">
        <v>5009747</v>
      </c>
      <c r="I1405" s="0" t="n">
        <v>1873681</v>
      </c>
      <c r="J1405" s="0" t="n">
        <v>12084</v>
      </c>
    </row>
    <row r="1406" customFormat="false" ht="15" hidden="false" customHeight="false" outlineLevel="0" collapsed="false">
      <c r="A1406" s="0" t="n">
        <v>202406</v>
      </c>
      <c r="B1406" s="0" t="n">
        <v>202407</v>
      </c>
      <c r="C1406" s="37" t="s">
        <v>197</v>
      </c>
      <c r="D1406" s="37" t="s">
        <v>362</v>
      </c>
      <c r="E1406" s="0" t="n">
        <v>2</v>
      </c>
      <c r="F1406" s="38" t="s">
        <v>70</v>
      </c>
      <c r="G1406" s="37" t="s">
        <v>579</v>
      </c>
      <c r="H1406" s="0" t="n">
        <v>4480721</v>
      </c>
      <c r="I1406" s="0" t="n">
        <v>2791813</v>
      </c>
      <c r="J1406" s="0" t="n">
        <v>-145770</v>
      </c>
    </row>
    <row r="1407" customFormat="false" ht="15" hidden="false" customHeight="false" outlineLevel="0" collapsed="false">
      <c r="A1407" s="0" t="n">
        <v>202406</v>
      </c>
      <c r="B1407" s="0" t="n">
        <v>202407</v>
      </c>
      <c r="C1407" s="37" t="s">
        <v>106</v>
      </c>
      <c r="D1407" s="37" t="s">
        <v>280</v>
      </c>
      <c r="E1407" s="0" t="n">
        <v>2</v>
      </c>
      <c r="F1407" s="38" t="s">
        <v>70</v>
      </c>
      <c r="G1407" s="37" t="s">
        <v>580</v>
      </c>
      <c r="H1407" s="0" t="n">
        <v>174285</v>
      </c>
      <c r="I1407" s="0" t="n">
        <v>18570</v>
      </c>
      <c r="J1407" s="0" t="n">
        <v>2964</v>
      </c>
    </row>
    <row r="1408" customFormat="false" ht="15" hidden="false" customHeight="false" outlineLevel="0" collapsed="false">
      <c r="A1408" s="0" t="n">
        <v>202406</v>
      </c>
      <c r="B1408" s="0" t="n">
        <v>202407</v>
      </c>
      <c r="C1408" s="37" t="s">
        <v>136</v>
      </c>
      <c r="D1408" s="37" t="s">
        <v>208</v>
      </c>
      <c r="E1408" s="0" t="n">
        <v>2</v>
      </c>
      <c r="F1408" s="38" t="s">
        <v>70</v>
      </c>
      <c r="G1408" s="37" t="s">
        <v>581</v>
      </c>
      <c r="H1408" s="0" t="n">
        <v>3655105</v>
      </c>
      <c r="I1408" s="0" t="n">
        <v>1534398</v>
      </c>
      <c r="J1408" s="0" t="n">
        <v>89646</v>
      </c>
    </row>
    <row r="1409" customFormat="false" ht="15" hidden="false" customHeight="false" outlineLevel="0" collapsed="false">
      <c r="A1409" s="0" t="n">
        <v>202406</v>
      </c>
      <c r="B1409" s="0" t="n">
        <v>202407</v>
      </c>
      <c r="C1409" s="37" t="s">
        <v>124</v>
      </c>
      <c r="D1409" s="37" t="s">
        <v>212</v>
      </c>
      <c r="E1409" s="0" t="n">
        <v>2</v>
      </c>
      <c r="F1409" s="38" t="s">
        <v>70</v>
      </c>
      <c r="G1409" s="37" t="s">
        <v>582</v>
      </c>
      <c r="H1409" s="0" t="n">
        <v>1843719</v>
      </c>
      <c r="I1409" s="0" t="n">
        <v>1610160</v>
      </c>
      <c r="J1409" s="0" t="n">
        <v>457088</v>
      </c>
    </row>
    <row r="1410" customFormat="false" ht="15" hidden="false" customHeight="false" outlineLevel="0" collapsed="false">
      <c r="A1410" s="0" t="n">
        <v>202406</v>
      </c>
      <c r="B1410" s="0" t="n">
        <v>202407</v>
      </c>
      <c r="C1410" s="37" t="s">
        <v>109</v>
      </c>
      <c r="D1410" s="37" t="s">
        <v>482</v>
      </c>
      <c r="E1410" s="0" t="n">
        <v>2</v>
      </c>
      <c r="F1410" s="38" t="s">
        <v>70</v>
      </c>
      <c r="G1410" s="37" t="s">
        <v>583</v>
      </c>
      <c r="H1410" s="0" t="n">
        <v>184630</v>
      </c>
      <c r="I1410" s="0" t="n">
        <v>57001</v>
      </c>
      <c r="J1410" s="0" t="n">
        <v>1561</v>
      </c>
    </row>
    <row r="1411" customFormat="false" ht="15" hidden="false" customHeight="false" outlineLevel="0" collapsed="false">
      <c r="A1411" s="0" t="n">
        <v>202406</v>
      </c>
      <c r="B1411" s="0" t="n">
        <v>202407</v>
      </c>
      <c r="C1411" s="37" t="s">
        <v>178</v>
      </c>
      <c r="D1411" s="37" t="s">
        <v>216</v>
      </c>
      <c r="E1411" s="0" t="n">
        <v>2</v>
      </c>
      <c r="F1411" s="38" t="s">
        <v>70</v>
      </c>
      <c r="G1411" s="37" t="s">
        <v>584</v>
      </c>
      <c r="H1411" s="0" t="n">
        <v>1089843</v>
      </c>
      <c r="I1411" s="0" t="n">
        <v>429524</v>
      </c>
      <c r="J1411" s="0" t="n">
        <v>70699</v>
      </c>
    </row>
    <row r="1412" customFormat="false" ht="15" hidden="false" customHeight="false" outlineLevel="0" collapsed="false">
      <c r="A1412" s="0" t="n">
        <v>202406</v>
      </c>
      <c r="B1412" s="0" t="n">
        <v>202407</v>
      </c>
      <c r="C1412" s="37" t="s">
        <v>95</v>
      </c>
      <c r="D1412" s="37" t="s">
        <v>383</v>
      </c>
      <c r="E1412" s="0" t="n">
        <v>2</v>
      </c>
      <c r="F1412" s="38" t="s">
        <v>70</v>
      </c>
      <c r="G1412" s="37" t="s">
        <v>585</v>
      </c>
      <c r="H1412" s="0" t="n">
        <v>1876535</v>
      </c>
      <c r="I1412" s="0" t="n">
        <v>868118</v>
      </c>
      <c r="J1412" s="0" t="n">
        <v>163397</v>
      </c>
    </row>
    <row r="1413" customFormat="false" ht="15" hidden="false" customHeight="false" outlineLevel="0" collapsed="false">
      <c r="A1413" s="0" t="n">
        <v>202406</v>
      </c>
      <c r="B1413" s="0" t="n">
        <v>202407</v>
      </c>
      <c r="C1413" s="37" t="s">
        <v>106</v>
      </c>
      <c r="D1413" s="37" t="s">
        <v>586</v>
      </c>
      <c r="E1413" s="0" t="n">
        <v>2</v>
      </c>
      <c r="F1413" s="38" t="s">
        <v>70</v>
      </c>
      <c r="G1413" s="37" t="s">
        <v>587</v>
      </c>
      <c r="H1413" s="0" t="n">
        <v>1994864</v>
      </c>
      <c r="I1413" s="0" t="n">
        <v>725300</v>
      </c>
      <c r="J1413" s="0" t="n">
        <v>20212</v>
      </c>
    </row>
    <row r="1414" customFormat="false" ht="15" hidden="false" customHeight="false" outlineLevel="0" collapsed="false">
      <c r="A1414" s="0" t="n">
        <v>202406</v>
      </c>
      <c r="B1414" s="0" t="n">
        <v>202407</v>
      </c>
      <c r="C1414" s="37" t="s">
        <v>178</v>
      </c>
      <c r="D1414" s="37" t="s">
        <v>356</v>
      </c>
      <c r="E1414" s="0" t="n">
        <v>2</v>
      </c>
      <c r="F1414" s="38" t="s">
        <v>70</v>
      </c>
      <c r="G1414" s="37" t="s">
        <v>588</v>
      </c>
      <c r="H1414" s="0" t="n">
        <v>1543939</v>
      </c>
      <c r="I1414" s="0" t="n">
        <v>579848</v>
      </c>
      <c r="J1414" s="0" t="n">
        <v>3310</v>
      </c>
    </row>
    <row r="1415" customFormat="false" ht="15" hidden="false" customHeight="false" outlineLevel="0" collapsed="false">
      <c r="A1415" s="0" t="n">
        <v>202406</v>
      </c>
      <c r="B1415" s="0" t="n">
        <v>202407</v>
      </c>
      <c r="C1415" s="37" t="s">
        <v>124</v>
      </c>
      <c r="D1415" s="37" t="s">
        <v>367</v>
      </c>
      <c r="E1415" s="0" t="n">
        <v>2</v>
      </c>
      <c r="F1415" s="38" t="s">
        <v>70</v>
      </c>
      <c r="G1415" s="37" t="s">
        <v>589</v>
      </c>
      <c r="H1415" s="0" t="n">
        <v>1717029</v>
      </c>
      <c r="I1415" s="0" t="n">
        <v>807518</v>
      </c>
      <c r="J1415" s="0" t="n">
        <v>124468</v>
      </c>
    </row>
    <row r="1416" customFormat="false" ht="15" hidden="false" customHeight="false" outlineLevel="0" collapsed="false">
      <c r="A1416" s="0" t="n">
        <v>202406</v>
      </c>
      <c r="B1416" s="0" t="n">
        <v>202407</v>
      </c>
      <c r="C1416" s="37" t="s">
        <v>101</v>
      </c>
      <c r="D1416" s="37" t="s">
        <v>590</v>
      </c>
      <c r="E1416" s="0" t="n">
        <v>2</v>
      </c>
      <c r="F1416" s="38" t="s">
        <v>70</v>
      </c>
      <c r="G1416" s="37" t="s">
        <v>591</v>
      </c>
      <c r="H1416" s="0" t="n">
        <v>6499986</v>
      </c>
      <c r="I1416" s="0" t="n">
        <v>3837143</v>
      </c>
      <c r="J1416" s="0" t="n">
        <v>527566</v>
      </c>
    </row>
    <row r="1417" customFormat="false" ht="15" hidden="false" customHeight="false" outlineLevel="0" collapsed="false">
      <c r="A1417" s="0" t="n">
        <v>202406</v>
      </c>
      <c r="B1417" s="0" t="n">
        <v>202407</v>
      </c>
      <c r="C1417" s="37" t="s">
        <v>112</v>
      </c>
      <c r="D1417" s="37" t="s">
        <v>141</v>
      </c>
      <c r="E1417" s="0" t="n">
        <v>2</v>
      </c>
      <c r="F1417" s="38" t="s">
        <v>70</v>
      </c>
      <c r="G1417" s="37" t="s">
        <v>592</v>
      </c>
      <c r="H1417" s="0" t="n">
        <v>5193854</v>
      </c>
      <c r="I1417" s="0" t="n">
        <v>1868910</v>
      </c>
      <c r="J1417" s="0" t="n">
        <v>-114118</v>
      </c>
    </row>
    <row r="1418" customFormat="false" ht="15" hidden="false" customHeight="false" outlineLevel="0" collapsed="false">
      <c r="A1418" s="0" t="n">
        <v>202406</v>
      </c>
      <c r="B1418" s="0" t="n">
        <v>202407</v>
      </c>
      <c r="C1418" s="37" t="s">
        <v>149</v>
      </c>
      <c r="D1418" s="37" t="s">
        <v>113</v>
      </c>
      <c r="E1418" s="0" t="n">
        <v>2</v>
      </c>
      <c r="F1418" s="38" t="s">
        <v>70</v>
      </c>
      <c r="G1418" s="37" t="s">
        <v>593</v>
      </c>
      <c r="H1418" s="0" t="n">
        <v>39326</v>
      </c>
      <c r="I1418" s="0" t="n">
        <v>36142</v>
      </c>
      <c r="J1418" s="0" t="n">
        <v>-1187</v>
      </c>
    </row>
    <row r="1419" customFormat="false" ht="15" hidden="false" customHeight="false" outlineLevel="0" collapsed="false">
      <c r="A1419" s="0" t="n">
        <v>202406</v>
      </c>
      <c r="B1419" s="0" t="n">
        <v>202407</v>
      </c>
      <c r="C1419" s="37" t="s">
        <v>178</v>
      </c>
      <c r="D1419" s="37" t="s">
        <v>102</v>
      </c>
      <c r="E1419" s="0" t="n">
        <v>2</v>
      </c>
      <c r="F1419" s="38" t="s">
        <v>70</v>
      </c>
      <c r="G1419" s="37" t="s">
        <v>594</v>
      </c>
      <c r="H1419" s="0" t="n">
        <v>749094</v>
      </c>
      <c r="I1419" s="0" t="n">
        <v>247376</v>
      </c>
      <c r="J1419" s="0" t="n">
        <v>-42955</v>
      </c>
    </row>
    <row r="1420" customFormat="false" ht="15" hidden="false" customHeight="false" outlineLevel="0" collapsed="false">
      <c r="A1420" s="0" t="n">
        <v>202406</v>
      </c>
      <c r="B1420" s="0" t="n">
        <v>202407</v>
      </c>
      <c r="C1420" s="37" t="s">
        <v>98</v>
      </c>
      <c r="D1420" s="37" t="s">
        <v>102</v>
      </c>
      <c r="E1420" s="0" t="n">
        <v>2</v>
      </c>
      <c r="F1420" s="38" t="s">
        <v>70</v>
      </c>
      <c r="G1420" s="37" t="s">
        <v>595</v>
      </c>
      <c r="H1420" s="0" t="n">
        <v>968114</v>
      </c>
      <c r="I1420" s="0" t="n">
        <v>704489</v>
      </c>
      <c r="J1420" s="0" t="n">
        <v>98303</v>
      </c>
    </row>
    <row r="1421" customFormat="false" ht="15" hidden="false" customHeight="false" outlineLevel="0" collapsed="false">
      <c r="A1421" s="0" t="n">
        <v>202406</v>
      </c>
      <c r="B1421" s="0" t="n">
        <v>202407</v>
      </c>
      <c r="C1421" s="37" t="s">
        <v>184</v>
      </c>
      <c r="D1421" s="37" t="s">
        <v>163</v>
      </c>
      <c r="E1421" s="0" t="n">
        <v>2</v>
      </c>
      <c r="F1421" s="38" t="s">
        <v>70</v>
      </c>
      <c r="G1421" s="37" t="s">
        <v>596</v>
      </c>
      <c r="H1421" s="0" t="n">
        <v>126330</v>
      </c>
      <c r="I1421" s="0" t="n">
        <v>62415</v>
      </c>
      <c r="J1421" s="0" t="n">
        <v>3359</v>
      </c>
    </row>
    <row r="1422" customFormat="false" ht="15" hidden="false" customHeight="false" outlineLevel="0" collapsed="false">
      <c r="A1422" s="0" t="n">
        <v>202406</v>
      </c>
      <c r="B1422" s="0" t="n">
        <v>202407</v>
      </c>
      <c r="C1422" s="37" t="s">
        <v>184</v>
      </c>
      <c r="D1422" s="37" t="s">
        <v>380</v>
      </c>
      <c r="E1422" s="0" t="n">
        <v>2</v>
      </c>
      <c r="F1422" s="38" t="s">
        <v>70</v>
      </c>
      <c r="G1422" s="37" t="s">
        <v>597</v>
      </c>
      <c r="H1422" s="0" t="n">
        <v>1914333</v>
      </c>
      <c r="I1422" s="0" t="n">
        <v>922698</v>
      </c>
      <c r="J1422" s="0" t="n">
        <v>58854</v>
      </c>
    </row>
    <row r="1423" customFormat="false" ht="15" hidden="false" customHeight="false" outlineLevel="0" collapsed="false">
      <c r="A1423" s="0" t="n">
        <v>202406</v>
      </c>
      <c r="B1423" s="0" t="n">
        <v>202407</v>
      </c>
      <c r="C1423" s="37" t="s">
        <v>98</v>
      </c>
      <c r="D1423" s="37" t="s">
        <v>380</v>
      </c>
      <c r="E1423" s="0" t="n">
        <v>2</v>
      </c>
      <c r="F1423" s="38" t="s">
        <v>70</v>
      </c>
      <c r="G1423" s="37" t="s">
        <v>598</v>
      </c>
      <c r="H1423" s="0" t="n">
        <v>6308302</v>
      </c>
      <c r="I1423" s="0" t="n">
        <v>3017918</v>
      </c>
      <c r="J1423" s="0" t="n">
        <v>-269031</v>
      </c>
    </row>
    <row r="1424" customFormat="false" ht="15" hidden="false" customHeight="false" outlineLevel="0" collapsed="false">
      <c r="A1424" s="0" t="n">
        <v>202406</v>
      </c>
      <c r="B1424" s="0" t="n">
        <v>202407</v>
      </c>
      <c r="C1424" s="37" t="s">
        <v>109</v>
      </c>
      <c r="D1424" s="37" t="s">
        <v>372</v>
      </c>
      <c r="E1424" s="0" t="n">
        <v>2</v>
      </c>
      <c r="F1424" s="38" t="s">
        <v>70</v>
      </c>
      <c r="G1424" s="37" t="s">
        <v>599</v>
      </c>
      <c r="H1424" s="0" t="n">
        <v>340130</v>
      </c>
      <c r="I1424" s="0" t="n">
        <v>216642</v>
      </c>
      <c r="J1424" s="0" t="n">
        <v>-6458</v>
      </c>
    </row>
    <row r="1425" customFormat="false" ht="15" hidden="false" customHeight="false" outlineLevel="0" collapsed="false">
      <c r="A1425" s="0" t="n">
        <v>202406</v>
      </c>
      <c r="B1425" s="0" t="n">
        <v>202407</v>
      </c>
      <c r="C1425" s="37" t="s">
        <v>152</v>
      </c>
      <c r="D1425" s="37" t="s">
        <v>220</v>
      </c>
      <c r="E1425" s="0" t="n">
        <v>2</v>
      </c>
      <c r="F1425" s="38" t="s">
        <v>70</v>
      </c>
      <c r="G1425" s="37" t="s">
        <v>600</v>
      </c>
      <c r="H1425" s="0" t="n">
        <v>2146820</v>
      </c>
      <c r="I1425" s="0" t="n">
        <v>2603104</v>
      </c>
      <c r="J1425" s="0" t="n">
        <v>83831</v>
      </c>
    </row>
    <row r="1426" customFormat="false" ht="15" hidden="false" customHeight="false" outlineLevel="0" collapsed="false">
      <c r="A1426" s="0" t="n">
        <v>202406</v>
      </c>
      <c r="B1426" s="0" t="n">
        <v>202407</v>
      </c>
      <c r="C1426" s="37" t="s">
        <v>149</v>
      </c>
      <c r="D1426" s="37" t="s">
        <v>216</v>
      </c>
      <c r="E1426" s="0" t="n">
        <v>2</v>
      </c>
      <c r="F1426" s="38" t="s">
        <v>70</v>
      </c>
      <c r="G1426" s="37" t="s">
        <v>601</v>
      </c>
      <c r="H1426" s="0" t="n">
        <v>297784</v>
      </c>
      <c r="I1426" s="0" t="n">
        <v>86692</v>
      </c>
      <c r="J1426" s="0" t="n">
        <v>1107</v>
      </c>
    </row>
    <row r="1427" customFormat="false" ht="15" hidden="false" customHeight="false" outlineLevel="0" collapsed="false">
      <c r="A1427" s="0" t="n">
        <v>202406</v>
      </c>
      <c r="B1427" s="0" t="n">
        <v>202407</v>
      </c>
      <c r="C1427" s="37" t="s">
        <v>124</v>
      </c>
      <c r="D1427" s="37" t="s">
        <v>249</v>
      </c>
      <c r="E1427" s="0" t="n">
        <v>2</v>
      </c>
      <c r="F1427" s="38" t="s">
        <v>70</v>
      </c>
      <c r="G1427" s="37" t="s">
        <v>602</v>
      </c>
      <c r="H1427" s="0" t="n">
        <v>365877</v>
      </c>
      <c r="I1427" s="0" t="n">
        <v>192126</v>
      </c>
      <c r="J1427" s="0" t="n">
        <v>17634</v>
      </c>
    </row>
    <row r="1428" customFormat="false" ht="15" hidden="false" customHeight="false" outlineLevel="0" collapsed="false">
      <c r="A1428" s="0" t="n">
        <v>202406</v>
      </c>
      <c r="B1428" s="0" t="n">
        <v>202407</v>
      </c>
      <c r="C1428" s="37" t="s">
        <v>115</v>
      </c>
      <c r="D1428" s="37" t="s">
        <v>603</v>
      </c>
      <c r="E1428" s="0" t="n">
        <v>2</v>
      </c>
      <c r="F1428" s="38" t="s">
        <v>70</v>
      </c>
      <c r="G1428" s="37" t="s">
        <v>604</v>
      </c>
      <c r="H1428" s="0" t="n">
        <v>6668988</v>
      </c>
      <c r="I1428" s="0" t="n">
        <v>1606150</v>
      </c>
      <c r="J1428" s="0" t="n">
        <v>222206</v>
      </c>
    </row>
    <row r="1429" customFormat="false" ht="15" hidden="false" customHeight="false" outlineLevel="0" collapsed="false">
      <c r="A1429" s="0" t="n">
        <v>202406</v>
      </c>
      <c r="B1429" s="0" t="n">
        <v>202407</v>
      </c>
      <c r="C1429" s="37" t="s">
        <v>158</v>
      </c>
      <c r="D1429" s="37" t="s">
        <v>519</v>
      </c>
      <c r="E1429" s="0" t="n">
        <v>2</v>
      </c>
      <c r="F1429" s="38" t="s">
        <v>70</v>
      </c>
      <c r="G1429" s="37" t="s">
        <v>605</v>
      </c>
      <c r="H1429" s="0" t="n">
        <v>509990</v>
      </c>
      <c r="I1429" s="0" t="n">
        <v>223660</v>
      </c>
      <c r="J1429" s="0" t="n">
        <v>68655</v>
      </c>
    </row>
    <row r="1430" customFormat="false" ht="15" hidden="false" customHeight="false" outlineLevel="0" collapsed="false">
      <c r="A1430" s="0" t="n">
        <v>202406</v>
      </c>
      <c r="B1430" s="0" t="n">
        <v>202407</v>
      </c>
      <c r="C1430" s="37" t="s">
        <v>106</v>
      </c>
      <c r="D1430" s="37" t="s">
        <v>606</v>
      </c>
      <c r="E1430" s="0" t="n">
        <v>2</v>
      </c>
      <c r="F1430" s="38" t="s">
        <v>70</v>
      </c>
      <c r="G1430" s="37" t="s">
        <v>607</v>
      </c>
      <c r="H1430" s="0" t="n">
        <v>2021124</v>
      </c>
      <c r="I1430" s="0" t="n">
        <v>436756</v>
      </c>
      <c r="J1430" s="0" t="n">
        <v>34066</v>
      </c>
    </row>
    <row r="1431" customFormat="false" ht="15" hidden="false" customHeight="false" outlineLevel="0" collapsed="false">
      <c r="A1431" s="0" t="n">
        <v>202406</v>
      </c>
      <c r="B1431" s="0" t="n">
        <v>202407</v>
      </c>
      <c r="C1431" s="37" t="s">
        <v>152</v>
      </c>
      <c r="D1431" s="37" t="s">
        <v>608</v>
      </c>
      <c r="E1431" s="0" t="n">
        <v>2</v>
      </c>
      <c r="F1431" s="38" t="s">
        <v>70</v>
      </c>
      <c r="G1431" s="37" t="s">
        <v>609</v>
      </c>
      <c r="H1431" s="0" t="n">
        <v>131319</v>
      </c>
      <c r="I1431" s="0" t="n">
        <v>51089</v>
      </c>
      <c r="J1431" s="0" t="n">
        <v>9786</v>
      </c>
    </row>
    <row r="1432" customFormat="false" ht="15" hidden="false" customHeight="false" outlineLevel="0" collapsed="false">
      <c r="A1432" s="0" t="n">
        <v>202406</v>
      </c>
      <c r="B1432" s="0" t="n">
        <v>202407</v>
      </c>
      <c r="C1432" s="37" t="s">
        <v>109</v>
      </c>
      <c r="D1432" s="37" t="s">
        <v>393</v>
      </c>
      <c r="E1432" s="0" t="n">
        <v>2</v>
      </c>
      <c r="F1432" s="38" t="s">
        <v>70</v>
      </c>
      <c r="G1432" s="37" t="s">
        <v>610</v>
      </c>
      <c r="H1432" s="0" t="n">
        <v>12901359</v>
      </c>
      <c r="I1432" s="0" t="n">
        <v>1607619</v>
      </c>
      <c r="J1432" s="0" t="n">
        <v>-4818</v>
      </c>
    </row>
    <row r="1433" customFormat="false" ht="15" hidden="false" customHeight="false" outlineLevel="0" collapsed="false">
      <c r="A1433" s="0" t="n">
        <v>202406</v>
      </c>
      <c r="B1433" s="0" t="n">
        <v>202407</v>
      </c>
      <c r="C1433" s="37" t="s">
        <v>178</v>
      </c>
      <c r="D1433" s="37" t="s">
        <v>320</v>
      </c>
      <c r="E1433" s="0" t="n">
        <v>2</v>
      </c>
      <c r="F1433" s="38" t="s">
        <v>70</v>
      </c>
      <c r="G1433" s="37" t="s">
        <v>611</v>
      </c>
      <c r="H1433" s="0" t="n">
        <v>2089517</v>
      </c>
      <c r="I1433" s="0" t="n">
        <v>721205</v>
      </c>
      <c r="J1433" s="0" t="n">
        <v>-63102</v>
      </c>
    </row>
    <row r="1434" customFormat="false" ht="15" hidden="false" customHeight="false" outlineLevel="0" collapsed="false">
      <c r="A1434" s="0" t="n">
        <v>202406</v>
      </c>
      <c r="B1434" s="0" t="n">
        <v>202407</v>
      </c>
      <c r="C1434" s="37" t="s">
        <v>101</v>
      </c>
      <c r="D1434" s="37" t="s">
        <v>104</v>
      </c>
      <c r="E1434" s="0" t="n">
        <v>2</v>
      </c>
      <c r="F1434" s="38" t="s">
        <v>70</v>
      </c>
      <c r="G1434" s="37" t="s">
        <v>612</v>
      </c>
      <c r="H1434" s="0" t="n">
        <v>1025760</v>
      </c>
      <c r="I1434" s="0" t="n">
        <v>475974</v>
      </c>
      <c r="J1434" s="0" t="n">
        <v>21309</v>
      </c>
    </row>
    <row r="1435" customFormat="false" ht="15" hidden="false" customHeight="false" outlineLevel="0" collapsed="false">
      <c r="A1435" s="0" t="n">
        <v>202406</v>
      </c>
      <c r="B1435" s="0" t="n">
        <v>202407</v>
      </c>
      <c r="C1435" s="37" t="s">
        <v>124</v>
      </c>
      <c r="D1435" s="37" t="s">
        <v>362</v>
      </c>
      <c r="E1435" s="0" t="n">
        <v>2</v>
      </c>
      <c r="F1435" s="38" t="s">
        <v>70</v>
      </c>
      <c r="G1435" s="37" t="s">
        <v>613</v>
      </c>
      <c r="H1435" s="0" t="n">
        <v>2404408</v>
      </c>
      <c r="I1435" s="0" t="n">
        <v>775532</v>
      </c>
      <c r="J1435" s="0" t="n">
        <v>-61866</v>
      </c>
    </row>
    <row r="1436" customFormat="false" ht="15" hidden="false" customHeight="false" outlineLevel="0" collapsed="false">
      <c r="A1436" s="0" t="n">
        <v>202406</v>
      </c>
      <c r="B1436" s="0" t="n">
        <v>202407</v>
      </c>
      <c r="C1436" s="37" t="s">
        <v>136</v>
      </c>
      <c r="D1436" s="37" t="s">
        <v>603</v>
      </c>
      <c r="E1436" s="0" t="n">
        <v>2</v>
      </c>
      <c r="F1436" s="38" t="s">
        <v>70</v>
      </c>
      <c r="G1436" s="37" t="s">
        <v>614</v>
      </c>
      <c r="H1436" s="0" t="n">
        <v>233361</v>
      </c>
      <c r="I1436" s="0" t="n">
        <v>82003</v>
      </c>
      <c r="J1436" s="0" t="n">
        <v>6681</v>
      </c>
    </row>
    <row r="1437" customFormat="false" ht="15" hidden="false" customHeight="false" outlineLevel="0" collapsed="false">
      <c r="A1437" s="0" t="n">
        <v>202406</v>
      </c>
      <c r="B1437" s="0" t="n">
        <v>202407</v>
      </c>
      <c r="C1437" s="37" t="s">
        <v>152</v>
      </c>
      <c r="D1437" s="37" t="s">
        <v>387</v>
      </c>
      <c r="E1437" s="0" t="n">
        <v>2</v>
      </c>
      <c r="F1437" s="38" t="s">
        <v>70</v>
      </c>
      <c r="G1437" s="37" t="s">
        <v>615</v>
      </c>
      <c r="H1437" s="0" t="n">
        <v>4597720</v>
      </c>
      <c r="I1437" s="0" t="n">
        <v>1535914</v>
      </c>
      <c r="J1437" s="0" t="n">
        <v>3002</v>
      </c>
    </row>
    <row r="1438" customFormat="false" ht="15" hidden="false" customHeight="false" outlineLevel="0" collapsed="false">
      <c r="A1438" s="0" t="n">
        <v>202406</v>
      </c>
      <c r="B1438" s="0" t="n">
        <v>202407</v>
      </c>
      <c r="C1438" s="37" t="s">
        <v>178</v>
      </c>
      <c r="D1438" s="37" t="s">
        <v>616</v>
      </c>
      <c r="E1438" s="0" t="n">
        <v>2</v>
      </c>
      <c r="F1438" s="38" t="s">
        <v>70</v>
      </c>
      <c r="G1438" s="37" t="s">
        <v>617</v>
      </c>
      <c r="H1438" s="0" t="n">
        <v>1003183</v>
      </c>
      <c r="I1438" s="0" t="n">
        <v>385625</v>
      </c>
      <c r="J1438" s="0" t="n">
        <v>-44512</v>
      </c>
    </row>
    <row r="1439" customFormat="false" ht="15" hidden="false" customHeight="false" outlineLevel="0" collapsed="false">
      <c r="A1439" s="0" t="n">
        <v>202406</v>
      </c>
      <c r="B1439" s="0" t="n">
        <v>202407</v>
      </c>
      <c r="C1439" s="37" t="s">
        <v>106</v>
      </c>
      <c r="D1439" s="37" t="s">
        <v>618</v>
      </c>
      <c r="E1439" s="0" t="n">
        <v>2</v>
      </c>
      <c r="F1439" s="38" t="s">
        <v>70</v>
      </c>
      <c r="G1439" s="37" t="s">
        <v>619</v>
      </c>
      <c r="H1439" s="0" t="n">
        <v>926890</v>
      </c>
      <c r="I1439" s="0" t="n">
        <v>519201</v>
      </c>
      <c r="J1439" s="0" t="n">
        <v>131671</v>
      </c>
    </row>
    <row r="1440" customFormat="false" ht="15" hidden="false" customHeight="false" outlineLevel="0" collapsed="false">
      <c r="A1440" s="0" t="n">
        <v>202406</v>
      </c>
      <c r="B1440" s="0" t="n">
        <v>202407</v>
      </c>
      <c r="C1440" s="37" t="s">
        <v>184</v>
      </c>
      <c r="D1440" s="37" t="s">
        <v>231</v>
      </c>
      <c r="E1440" s="0" t="n">
        <v>2</v>
      </c>
      <c r="F1440" s="38" t="s">
        <v>70</v>
      </c>
      <c r="G1440" s="37" t="s">
        <v>620</v>
      </c>
      <c r="H1440" s="0" t="n">
        <v>869906</v>
      </c>
      <c r="I1440" s="0" t="n">
        <v>285626</v>
      </c>
      <c r="J1440" s="0" t="n">
        <v>7496</v>
      </c>
    </row>
    <row r="1441" customFormat="false" ht="15" hidden="false" customHeight="false" outlineLevel="0" collapsed="false">
      <c r="A1441" s="0" t="n">
        <v>202406</v>
      </c>
      <c r="B1441" s="0" t="n">
        <v>202407</v>
      </c>
      <c r="C1441" s="37" t="s">
        <v>124</v>
      </c>
      <c r="D1441" s="37" t="s">
        <v>467</v>
      </c>
      <c r="E1441" s="0" t="n">
        <v>2</v>
      </c>
      <c r="F1441" s="38" t="s">
        <v>70</v>
      </c>
      <c r="G1441" s="37" t="s">
        <v>621</v>
      </c>
      <c r="H1441" s="0" t="n">
        <v>532139</v>
      </c>
      <c r="I1441" s="0" t="n">
        <v>369518</v>
      </c>
      <c r="J1441" s="0" t="n">
        <v>-30952</v>
      </c>
    </row>
    <row r="1442" customFormat="false" ht="15" hidden="false" customHeight="false" outlineLevel="0" collapsed="false">
      <c r="A1442" s="0" t="n">
        <v>202406</v>
      </c>
      <c r="B1442" s="0" t="n">
        <v>202407</v>
      </c>
      <c r="C1442" s="37" t="s">
        <v>112</v>
      </c>
      <c r="D1442" s="37" t="s">
        <v>324</v>
      </c>
      <c r="E1442" s="0" t="n">
        <v>2</v>
      </c>
      <c r="F1442" s="38" t="s">
        <v>70</v>
      </c>
      <c r="G1442" s="37" t="s">
        <v>622</v>
      </c>
      <c r="H1442" s="0" t="n">
        <v>3094166</v>
      </c>
      <c r="I1442" s="0" t="n">
        <v>1920580</v>
      </c>
      <c r="J1442" s="0" t="n">
        <v>326147</v>
      </c>
    </row>
    <row r="1443" customFormat="false" ht="15" hidden="false" customHeight="false" outlineLevel="0" collapsed="false">
      <c r="A1443" s="0" t="n">
        <v>202406</v>
      </c>
      <c r="B1443" s="0" t="n">
        <v>202407</v>
      </c>
      <c r="C1443" s="37" t="s">
        <v>106</v>
      </c>
      <c r="D1443" s="37" t="s">
        <v>623</v>
      </c>
      <c r="E1443" s="0" t="n">
        <v>2</v>
      </c>
      <c r="F1443" s="38" t="s">
        <v>70</v>
      </c>
      <c r="G1443" s="37" t="s">
        <v>624</v>
      </c>
      <c r="H1443" s="0" t="n">
        <v>1620326</v>
      </c>
      <c r="I1443" s="0" t="n">
        <v>348047</v>
      </c>
      <c r="J1443" s="0" t="n">
        <v>2485</v>
      </c>
    </row>
    <row r="1444" customFormat="false" ht="15" hidden="false" customHeight="false" outlineLevel="0" collapsed="false">
      <c r="A1444" s="0" t="n">
        <v>202406</v>
      </c>
      <c r="B1444" s="0" t="n">
        <v>202407</v>
      </c>
      <c r="C1444" s="37" t="s">
        <v>95</v>
      </c>
      <c r="D1444" s="37" t="s">
        <v>320</v>
      </c>
      <c r="E1444" s="0" t="n">
        <v>2</v>
      </c>
      <c r="F1444" s="38" t="s">
        <v>70</v>
      </c>
      <c r="G1444" s="37" t="s">
        <v>625</v>
      </c>
      <c r="H1444" s="0" t="n">
        <v>2502839</v>
      </c>
      <c r="I1444" s="0" t="n">
        <v>671841</v>
      </c>
      <c r="J1444" s="0" t="n">
        <v>126989</v>
      </c>
    </row>
    <row r="1445" customFormat="false" ht="15" hidden="false" customHeight="false" outlineLevel="0" collapsed="false">
      <c r="A1445" s="0" t="n">
        <v>202406</v>
      </c>
      <c r="B1445" s="0" t="n">
        <v>202407</v>
      </c>
      <c r="C1445" s="37" t="s">
        <v>197</v>
      </c>
      <c r="D1445" s="37" t="s">
        <v>626</v>
      </c>
      <c r="E1445" s="0" t="n">
        <v>2</v>
      </c>
      <c r="F1445" s="38" t="s">
        <v>70</v>
      </c>
      <c r="G1445" s="37" t="s">
        <v>627</v>
      </c>
      <c r="H1445" s="0" t="n">
        <v>1308371</v>
      </c>
      <c r="I1445" s="0" t="n">
        <v>311453</v>
      </c>
      <c r="J1445" s="0" t="n">
        <v>2074</v>
      </c>
    </row>
    <row r="1446" customFormat="false" ht="15" hidden="false" customHeight="false" outlineLevel="0" collapsed="false">
      <c r="A1446" s="0" t="n">
        <v>202406</v>
      </c>
      <c r="B1446" s="0" t="n">
        <v>202407</v>
      </c>
      <c r="C1446" s="37" t="s">
        <v>197</v>
      </c>
      <c r="D1446" s="37" t="s">
        <v>172</v>
      </c>
      <c r="E1446" s="0" t="n">
        <v>2</v>
      </c>
      <c r="F1446" s="38" t="s">
        <v>70</v>
      </c>
      <c r="G1446" s="37" t="s">
        <v>628</v>
      </c>
      <c r="H1446" s="0" t="n">
        <v>2128576</v>
      </c>
      <c r="I1446" s="0" t="n">
        <v>973292</v>
      </c>
      <c r="J1446" s="0" t="n">
        <v>25218</v>
      </c>
    </row>
    <row r="1447" customFormat="false" ht="15" hidden="false" customHeight="false" outlineLevel="0" collapsed="false">
      <c r="A1447" s="0" t="n">
        <v>202406</v>
      </c>
      <c r="B1447" s="0" t="n">
        <v>202407</v>
      </c>
      <c r="C1447" s="37" t="s">
        <v>124</v>
      </c>
      <c r="D1447" s="37" t="s">
        <v>420</v>
      </c>
      <c r="E1447" s="0" t="n">
        <v>2</v>
      </c>
      <c r="F1447" s="38" t="s">
        <v>70</v>
      </c>
      <c r="G1447" s="37" t="s">
        <v>629</v>
      </c>
      <c r="H1447" s="0" t="n">
        <v>488008</v>
      </c>
      <c r="I1447" s="0" t="n">
        <v>125722</v>
      </c>
      <c r="J1447" s="0" t="n">
        <v>14393</v>
      </c>
    </row>
    <row r="1448" customFormat="false" ht="15" hidden="false" customHeight="false" outlineLevel="0" collapsed="false">
      <c r="A1448" s="0" t="n">
        <v>202406</v>
      </c>
      <c r="B1448" s="0" t="n">
        <v>202407</v>
      </c>
      <c r="C1448" s="37" t="s">
        <v>95</v>
      </c>
      <c r="D1448" s="37" t="s">
        <v>200</v>
      </c>
      <c r="E1448" s="0" t="n">
        <v>2</v>
      </c>
      <c r="F1448" s="38" t="s">
        <v>70</v>
      </c>
      <c r="G1448" s="37" t="s">
        <v>630</v>
      </c>
      <c r="H1448" s="0" t="n">
        <v>11031308</v>
      </c>
      <c r="I1448" s="0" t="n">
        <v>8069533</v>
      </c>
      <c r="J1448" s="0" t="n">
        <v>1124263</v>
      </c>
    </row>
    <row r="1449" customFormat="false" ht="15" hidden="false" customHeight="false" outlineLevel="0" collapsed="false">
      <c r="A1449" s="0" t="n">
        <v>202406</v>
      </c>
      <c r="B1449" s="0" t="n">
        <v>202407</v>
      </c>
      <c r="C1449" s="37" t="s">
        <v>106</v>
      </c>
      <c r="D1449" s="37" t="s">
        <v>631</v>
      </c>
      <c r="E1449" s="0" t="n">
        <v>2</v>
      </c>
      <c r="F1449" s="38" t="s">
        <v>70</v>
      </c>
      <c r="G1449" s="37" t="s">
        <v>632</v>
      </c>
      <c r="H1449" s="0" t="n">
        <v>221759</v>
      </c>
      <c r="I1449" s="0" t="n">
        <v>70812</v>
      </c>
      <c r="J1449" s="0" t="n">
        <v>11107</v>
      </c>
    </row>
    <row r="1450" customFormat="false" ht="15" hidden="false" customHeight="false" outlineLevel="0" collapsed="false">
      <c r="A1450" s="0" t="n">
        <v>202406</v>
      </c>
      <c r="B1450" s="0" t="n">
        <v>202407</v>
      </c>
      <c r="C1450" s="37" t="s">
        <v>106</v>
      </c>
      <c r="D1450" s="37" t="s">
        <v>214</v>
      </c>
      <c r="E1450" s="0" t="n">
        <v>2</v>
      </c>
      <c r="F1450" s="38" t="s">
        <v>70</v>
      </c>
      <c r="G1450" s="37" t="s">
        <v>633</v>
      </c>
      <c r="H1450" s="0" t="n">
        <v>6567630</v>
      </c>
      <c r="I1450" s="0" t="n">
        <v>2654821</v>
      </c>
      <c r="J1450" s="0" t="n">
        <v>188561</v>
      </c>
    </row>
    <row r="1451" customFormat="false" ht="15" hidden="false" customHeight="false" outlineLevel="0" collapsed="false">
      <c r="A1451" s="0" t="n">
        <v>202406</v>
      </c>
      <c r="B1451" s="0" t="n">
        <v>202407</v>
      </c>
      <c r="C1451" s="37" t="s">
        <v>184</v>
      </c>
      <c r="D1451" s="37" t="s">
        <v>634</v>
      </c>
      <c r="E1451" s="0" t="n">
        <v>2</v>
      </c>
      <c r="F1451" s="38" t="s">
        <v>70</v>
      </c>
      <c r="G1451" s="37" t="s">
        <v>635</v>
      </c>
      <c r="H1451" s="0" t="n">
        <v>8240652</v>
      </c>
      <c r="I1451" s="0" t="n">
        <v>4956962</v>
      </c>
      <c r="J1451" s="0" t="n">
        <v>658590</v>
      </c>
    </row>
    <row r="1452" customFormat="false" ht="15" hidden="false" customHeight="false" outlineLevel="0" collapsed="false">
      <c r="A1452" s="0" t="n">
        <v>202406</v>
      </c>
      <c r="B1452" s="0" t="n">
        <v>202407</v>
      </c>
      <c r="C1452" s="37" t="s">
        <v>109</v>
      </c>
      <c r="D1452" s="37" t="s">
        <v>636</v>
      </c>
      <c r="E1452" s="0" t="n">
        <v>2</v>
      </c>
      <c r="F1452" s="38" t="s">
        <v>70</v>
      </c>
      <c r="G1452" s="37" t="s">
        <v>637</v>
      </c>
      <c r="H1452" s="0" t="n">
        <v>431395</v>
      </c>
      <c r="I1452" s="0" t="n">
        <v>426111</v>
      </c>
      <c r="J1452" s="0" t="n">
        <v>65861</v>
      </c>
    </row>
    <row r="1453" customFormat="false" ht="15" hidden="false" customHeight="false" outlineLevel="0" collapsed="false">
      <c r="A1453" s="0" t="n">
        <v>202406</v>
      </c>
      <c r="B1453" s="0" t="n">
        <v>202407</v>
      </c>
      <c r="C1453" s="37" t="s">
        <v>106</v>
      </c>
      <c r="D1453" s="37" t="s">
        <v>638</v>
      </c>
      <c r="E1453" s="0" t="n">
        <v>2</v>
      </c>
      <c r="F1453" s="38" t="s">
        <v>70</v>
      </c>
      <c r="G1453" s="37" t="s">
        <v>639</v>
      </c>
      <c r="H1453" s="0" t="n">
        <v>14378335</v>
      </c>
      <c r="I1453" s="0" t="n">
        <v>3094043</v>
      </c>
      <c r="J1453" s="0" t="n">
        <v>309580</v>
      </c>
    </row>
    <row r="1454" customFormat="false" ht="15" hidden="false" customHeight="false" outlineLevel="0" collapsed="false">
      <c r="A1454" s="0" t="n">
        <v>202406</v>
      </c>
      <c r="B1454" s="0" t="n">
        <v>202407</v>
      </c>
      <c r="C1454" s="37" t="s">
        <v>124</v>
      </c>
      <c r="D1454" s="37" t="s">
        <v>99</v>
      </c>
      <c r="E1454" s="0" t="n">
        <v>2</v>
      </c>
      <c r="F1454" s="38" t="s">
        <v>70</v>
      </c>
      <c r="G1454" s="37" t="s">
        <v>640</v>
      </c>
      <c r="H1454" s="0" t="n">
        <v>3729000</v>
      </c>
      <c r="I1454" s="0" t="n">
        <v>1157158</v>
      </c>
      <c r="J1454" s="0" t="n">
        <v>76065</v>
      </c>
    </row>
    <row r="1455" customFormat="false" ht="15" hidden="false" customHeight="false" outlineLevel="0" collapsed="false">
      <c r="A1455" s="0" t="n">
        <v>202406</v>
      </c>
      <c r="B1455" s="0" t="n">
        <v>202407</v>
      </c>
      <c r="C1455" s="37" t="s">
        <v>109</v>
      </c>
      <c r="D1455" s="37" t="s">
        <v>300</v>
      </c>
      <c r="E1455" s="0" t="n">
        <v>2</v>
      </c>
      <c r="F1455" s="38" t="s">
        <v>70</v>
      </c>
      <c r="G1455" s="37" t="s">
        <v>641</v>
      </c>
      <c r="H1455" s="0" t="n">
        <v>3863486</v>
      </c>
      <c r="I1455" s="0" t="n">
        <v>1281878</v>
      </c>
      <c r="J1455" s="0" t="n">
        <v>-82719</v>
      </c>
    </row>
    <row r="1456" customFormat="false" ht="15" hidden="false" customHeight="false" outlineLevel="0" collapsed="false">
      <c r="A1456" s="0" t="n">
        <v>202406</v>
      </c>
      <c r="B1456" s="0" t="n">
        <v>202407</v>
      </c>
      <c r="C1456" s="37" t="s">
        <v>109</v>
      </c>
      <c r="D1456" s="37" t="s">
        <v>116</v>
      </c>
      <c r="E1456" s="0" t="n">
        <v>2</v>
      </c>
      <c r="F1456" s="38" t="s">
        <v>70</v>
      </c>
      <c r="G1456" s="37" t="s">
        <v>642</v>
      </c>
      <c r="H1456" s="0" t="n">
        <v>1069360</v>
      </c>
      <c r="I1456" s="0" t="n">
        <v>871830</v>
      </c>
      <c r="J1456" s="0" t="n">
        <v>121984</v>
      </c>
    </row>
    <row r="1457" customFormat="false" ht="15" hidden="false" customHeight="false" outlineLevel="0" collapsed="false">
      <c r="A1457" s="0" t="n">
        <v>202406</v>
      </c>
      <c r="B1457" s="0" t="n">
        <v>202407</v>
      </c>
      <c r="C1457" s="37" t="s">
        <v>124</v>
      </c>
      <c r="D1457" s="37" t="s">
        <v>170</v>
      </c>
      <c r="E1457" s="0" t="n">
        <v>2</v>
      </c>
      <c r="F1457" s="38" t="s">
        <v>70</v>
      </c>
      <c r="G1457" s="37" t="s">
        <v>643</v>
      </c>
      <c r="H1457" s="0" t="n">
        <v>1186614</v>
      </c>
      <c r="I1457" s="0" t="n">
        <v>358942</v>
      </c>
      <c r="J1457" s="0" t="n">
        <v>30229</v>
      </c>
    </row>
    <row r="1458" customFormat="false" ht="15" hidden="false" customHeight="false" outlineLevel="0" collapsed="false">
      <c r="A1458" s="0" t="n">
        <v>202406</v>
      </c>
      <c r="B1458" s="0" t="n">
        <v>202407</v>
      </c>
      <c r="C1458" s="37" t="s">
        <v>115</v>
      </c>
      <c r="D1458" s="37" t="s">
        <v>130</v>
      </c>
      <c r="E1458" s="0" t="n">
        <v>2</v>
      </c>
      <c r="F1458" s="38" t="s">
        <v>70</v>
      </c>
      <c r="G1458" s="37" t="s">
        <v>644</v>
      </c>
      <c r="H1458" s="0" t="n">
        <v>1308818</v>
      </c>
      <c r="I1458" s="0" t="n">
        <v>515041</v>
      </c>
      <c r="J1458" s="0" t="n">
        <v>19900</v>
      </c>
    </row>
    <row r="1459" customFormat="false" ht="15" hidden="false" customHeight="false" outlineLevel="0" collapsed="false">
      <c r="A1459" s="0" t="n">
        <v>202406</v>
      </c>
      <c r="B1459" s="0" t="n">
        <v>202407</v>
      </c>
      <c r="C1459" s="37" t="s">
        <v>95</v>
      </c>
      <c r="D1459" s="37" t="s">
        <v>235</v>
      </c>
      <c r="E1459" s="0" t="n">
        <v>2</v>
      </c>
      <c r="F1459" s="38" t="s">
        <v>70</v>
      </c>
      <c r="G1459" s="37" t="s">
        <v>645</v>
      </c>
      <c r="H1459" s="0" t="n">
        <v>2064459</v>
      </c>
      <c r="I1459" s="0" t="n">
        <v>3071474</v>
      </c>
      <c r="J1459" s="0" t="n">
        <v>638181</v>
      </c>
    </row>
    <row r="1460" customFormat="false" ht="15" hidden="false" customHeight="false" outlineLevel="0" collapsed="false">
      <c r="A1460" s="0" t="n">
        <v>202406</v>
      </c>
      <c r="B1460" s="0" t="n">
        <v>202407</v>
      </c>
      <c r="C1460" s="37" t="s">
        <v>115</v>
      </c>
      <c r="D1460" s="37" t="s">
        <v>646</v>
      </c>
      <c r="E1460" s="0" t="n">
        <v>2</v>
      </c>
      <c r="F1460" s="38" t="s">
        <v>70</v>
      </c>
      <c r="G1460" s="37" t="s">
        <v>647</v>
      </c>
      <c r="H1460" s="0" t="n">
        <v>6451311</v>
      </c>
      <c r="I1460" s="0" t="n">
        <v>2527209</v>
      </c>
      <c r="J1460" s="0" t="n">
        <v>-158667</v>
      </c>
    </row>
    <row r="1461" customFormat="false" ht="15" hidden="false" customHeight="false" outlineLevel="0" collapsed="false">
      <c r="A1461" s="0" t="n">
        <v>202406</v>
      </c>
      <c r="B1461" s="0" t="n">
        <v>202407</v>
      </c>
      <c r="C1461" s="37" t="s">
        <v>149</v>
      </c>
      <c r="D1461" s="37" t="s">
        <v>531</v>
      </c>
      <c r="E1461" s="0" t="n">
        <v>2</v>
      </c>
      <c r="F1461" s="38" t="s">
        <v>70</v>
      </c>
      <c r="G1461" s="37" t="s">
        <v>648</v>
      </c>
      <c r="H1461" s="0" t="n">
        <v>1230993</v>
      </c>
      <c r="I1461" s="0" t="n">
        <v>534751</v>
      </c>
      <c r="J1461" s="0" t="n">
        <v>130695</v>
      </c>
    </row>
    <row r="1462" customFormat="false" ht="15" hidden="false" customHeight="false" outlineLevel="0" collapsed="false">
      <c r="A1462" s="0" t="n">
        <v>202406</v>
      </c>
      <c r="B1462" s="0" t="n">
        <v>202407</v>
      </c>
      <c r="C1462" s="37" t="s">
        <v>124</v>
      </c>
      <c r="D1462" s="37" t="s">
        <v>616</v>
      </c>
      <c r="E1462" s="0" t="n">
        <v>2</v>
      </c>
      <c r="F1462" s="38" t="s">
        <v>70</v>
      </c>
      <c r="G1462" s="37" t="s">
        <v>649</v>
      </c>
      <c r="H1462" s="0" t="n">
        <v>507998</v>
      </c>
      <c r="I1462" s="0" t="n">
        <v>199195</v>
      </c>
      <c r="J1462" s="0" t="n">
        <v>15492</v>
      </c>
    </row>
    <row r="1463" customFormat="false" ht="15" hidden="false" customHeight="false" outlineLevel="0" collapsed="false">
      <c r="A1463" s="0" t="n">
        <v>202406</v>
      </c>
      <c r="B1463" s="0" t="n">
        <v>202407</v>
      </c>
      <c r="C1463" s="37" t="s">
        <v>101</v>
      </c>
      <c r="D1463" s="37" t="s">
        <v>445</v>
      </c>
      <c r="E1463" s="0" t="n">
        <v>2</v>
      </c>
      <c r="F1463" s="38" t="s">
        <v>70</v>
      </c>
      <c r="G1463" s="37" t="s">
        <v>650</v>
      </c>
      <c r="H1463" s="0" t="n">
        <v>3271498</v>
      </c>
      <c r="I1463" s="0" t="n">
        <v>551838</v>
      </c>
      <c r="J1463" s="0" t="n">
        <v>61669</v>
      </c>
    </row>
    <row r="1464" customFormat="false" ht="15" hidden="false" customHeight="false" outlineLevel="0" collapsed="false">
      <c r="A1464" s="0" t="n">
        <v>202406</v>
      </c>
      <c r="B1464" s="0" t="n">
        <v>202407</v>
      </c>
      <c r="C1464" s="37" t="s">
        <v>109</v>
      </c>
      <c r="D1464" s="37" t="s">
        <v>651</v>
      </c>
      <c r="E1464" s="0" t="n">
        <v>2</v>
      </c>
      <c r="F1464" s="38" t="s">
        <v>70</v>
      </c>
      <c r="G1464" s="37" t="s">
        <v>652</v>
      </c>
      <c r="H1464" s="0" t="n">
        <v>3478133</v>
      </c>
      <c r="I1464" s="0" t="n">
        <v>1864553</v>
      </c>
      <c r="J1464" s="0" t="n">
        <v>75506</v>
      </c>
    </row>
    <row r="1465" customFormat="false" ht="15" hidden="false" customHeight="false" outlineLevel="0" collapsed="false">
      <c r="A1465" s="0" t="n">
        <v>202406</v>
      </c>
      <c r="B1465" s="0" t="n">
        <v>202407</v>
      </c>
      <c r="C1465" s="37" t="s">
        <v>184</v>
      </c>
      <c r="D1465" s="37" t="s">
        <v>482</v>
      </c>
      <c r="E1465" s="0" t="n">
        <v>2</v>
      </c>
      <c r="F1465" s="38" t="s">
        <v>70</v>
      </c>
      <c r="G1465" s="37" t="s">
        <v>653</v>
      </c>
      <c r="H1465" s="0" t="n">
        <v>2835610</v>
      </c>
      <c r="I1465" s="0" t="n">
        <v>2761735</v>
      </c>
      <c r="J1465" s="0" t="n">
        <v>-239463</v>
      </c>
    </row>
    <row r="1466" customFormat="false" ht="15" hidden="false" customHeight="false" outlineLevel="0" collapsed="false">
      <c r="A1466" s="0" t="n">
        <v>202406</v>
      </c>
      <c r="B1466" s="0" t="n">
        <v>202407</v>
      </c>
      <c r="C1466" s="37" t="s">
        <v>136</v>
      </c>
      <c r="D1466" s="37" t="s">
        <v>606</v>
      </c>
      <c r="E1466" s="0" t="n">
        <v>2</v>
      </c>
      <c r="F1466" s="38" t="s">
        <v>70</v>
      </c>
      <c r="G1466" s="37" t="s">
        <v>654</v>
      </c>
      <c r="H1466" s="0" t="n">
        <v>2694551</v>
      </c>
      <c r="I1466" s="0" t="n">
        <v>462272</v>
      </c>
      <c r="J1466" s="0" t="n">
        <v>30528</v>
      </c>
    </row>
    <row r="1467" customFormat="false" ht="15" hidden="false" customHeight="false" outlineLevel="0" collapsed="false">
      <c r="A1467" s="0" t="n">
        <v>202406</v>
      </c>
      <c r="B1467" s="0" t="n">
        <v>202407</v>
      </c>
      <c r="C1467" s="37" t="s">
        <v>152</v>
      </c>
      <c r="D1467" s="37" t="s">
        <v>655</v>
      </c>
      <c r="E1467" s="0" t="n">
        <v>2</v>
      </c>
      <c r="F1467" s="38" t="s">
        <v>70</v>
      </c>
      <c r="G1467" s="37" t="s">
        <v>656</v>
      </c>
      <c r="H1467" s="0" t="n">
        <v>888169</v>
      </c>
      <c r="I1467" s="0" t="n">
        <v>301331</v>
      </c>
      <c r="J1467" s="0" t="n">
        <v>34193</v>
      </c>
    </row>
    <row r="1468" customFormat="false" ht="15" hidden="false" customHeight="false" outlineLevel="0" collapsed="false">
      <c r="A1468" s="0" t="n">
        <v>202406</v>
      </c>
      <c r="B1468" s="0" t="n">
        <v>202407</v>
      </c>
      <c r="C1468" s="37" t="s">
        <v>178</v>
      </c>
      <c r="D1468" s="37" t="s">
        <v>127</v>
      </c>
      <c r="E1468" s="0" t="n">
        <v>2</v>
      </c>
      <c r="F1468" s="38" t="s">
        <v>70</v>
      </c>
      <c r="G1468" s="37" t="s">
        <v>657</v>
      </c>
      <c r="H1468" s="0" t="n">
        <v>317694</v>
      </c>
      <c r="I1468" s="0" t="n">
        <v>188672</v>
      </c>
      <c r="J1468" s="0" t="n">
        <v>27852</v>
      </c>
    </row>
    <row r="1469" customFormat="false" ht="15" hidden="false" customHeight="false" outlineLevel="0" collapsed="false">
      <c r="A1469" s="0" t="n">
        <v>202406</v>
      </c>
      <c r="B1469" s="0" t="n">
        <v>202407</v>
      </c>
      <c r="C1469" s="37" t="s">
        <v>158</v>
      </c>
      <c r="D1469" s="37" t="s">
        <v>189</v>
      </c>
      <c r="E1469" s="0" t="n">
        <v>2</v>
      </c>
      <c r="F1469" s="38" t="s">
        <v>70</v>
      </c>
      <c r="G1469" s="37" t="s">
        <v>658</v>
      </c>
      <c r="H1469" s="0" t="n">
        <v>499434</v>
      </c>
      <c r="I1469" s="0" t="n">
        <v>128601</v>
      </c>
      <c r="J1469" s="0" t="n">
        <v>7741</v>
      </c>
    </row>
    <row r="1470" customFormat="false" ht="15" hidden="false" customHeight="false" outlineLevel="0" collapsed="false">
      <c r="A1470" s="0" t="n">
        <v>202406</v>
      </c>
      <c r="B1470" s="0" t="n">
        <v>202407</v>
      </c>
      <c r="C1470" s="37" t="s">
        <v>98</v>
      </c>
      <c r="D1470" s="37" t="s">
        <v>659</v>
      </c>
      <c r="E1470" s="0" t="n">
        <v>2</v>
      </c>
      <c r="F1470" s="38" t="s">
        <v>70</v>
      </c>
      <c r="G1470" s="37" t="s">
        <v>660</v>
      </c>
      <c r="H1470" s="0" t="n">
        <v>166339</v>
      </c>
      <c r="I1470" s="0" t="n">
        <v>69877</v>
      </c>
      <c r="J1470" s="0" t="n">
        <v>-9731</v>
      </c>
    </row>
    <row r="1471" customFormat="false" ht="15" hidden="false" customHeight="false" outlineLevel="0" collapsed="false">
      <c r="A1471" s="0" t="n">
        <v>202406</v>
      </c>
      <c r="B1471" s="0" t="n">
        <v>202407</v>
      </c>
      <c r="C1471" s="37" t="s">
        <v>184</v>
      </c>
      <c r="D1471" s="37" t="s">
        <v>385</v>
      </c>
      <c r="E1471" s="0" t="n">
        <v>2</v>
      </c>
      <c r="F1471" s="38" t="s">
        <v>70</v>
      </c>
      <c r="G1471" s="37" t="s">
        <v>661</v>
      </c>
      <c r="H1471" s="0" t="n">
        <v>1901509</v>
      </c>
      <c r="I1471" s="0" t="n">
        <v>1249745</v>
      </c>
      <c r="J1471" s="0" t="n">
        <v>-92689</v>
      </c>
    </row>
    <row r="1472" customFormat="false" ht="15" hidden="false" customHeight="false" outlineLevel="0" collapsed="false">
      <c r="A1472" s="0" t="n">
        <v>202406</v>
      </c>
      <c r="B1472" s="0" t="n">
        <v>202407</v>
      </c>
      <c r="C1472" s="37" t="s">
        <v>101</v>
      </c>
      <c r="D1472" s="37" t="s">
        <v>141</v>
      </c>
      <c r="E1472" s="0" t="n">
        <v>2</v>
      </c>
      <c r="F1472" s="38" t="s">
        <v>70</v>
      </c>
      <c r="G1472" s="37" t="s">
        <v>662</v>
      </c>
      <c r="H1472" s="0" t="n">
        <v>1055675</v>
      </c>
      <c r="I1472" s="0" t="n">
        <v>365748</v>
      </c>
      <c r="J1472" s="0" t="n">
        <v>104312</v>
      </c>
    </row>
    <row r="1473" customFormat="false" ht="15" hidden="false" customHeight="false" outlineLevel="0" collapsed="false">
      <c r="A1473" s="0" t="n">
        <v>202406</v>
      </c>
      <c r="B1473" s="0" t="n">
        <v>202407</v>
      </c>
      <c r="C1473" s="37" t="s">
        <v>98</v>
      </c>
      <c r="D1473" s="37" t="s">
        <v>110</v>
      </c>
      <c r="E1473" s="0" t="n">
        <v>2</v>
      </c>
      <c r="F1473" s="38" t="s">
        <v>70</v>
      </c>
      <c r="G1473" s="37" t="s">
        <v>663</v>
      </c>
      <c r="H1473" s="0" t="n">
        <v>694943</v>
      </c>
      <c r="I1473" s="0" t="n">
        <v>376079</v>
      </c>
      <c r="J1473" s="0" t="n">
        <v>-11002</v>
      </c>
    </row>
    <row r="1474" customFormat="false" ht="15" hidden="false" customHeight="false" outlineLevel="0" collapsed="false">
      <c r="A1474" s="0" t="n">
        <v>202406</v>
      </c>
      <c r="B1474" s="0" t="n">
        <v>202407</v>
      </c>
      <c r="C1474" s="37" t="s">
        <v>158</v>
      </c>
      <c r="D1474" s="37" t="s">
        <v>332</v>
      </c>
      <c r="E1474" s="0" t="n">
        <v>2</v>
      </c>
      <c r="F1474" s="38" t="s">
        <v>70</v>
      </c>
      <c r="G1474" s="37" t="s">
        <v>664</v>
      </c>
      <c r="H1474" s="0" t="n">
        <v>28895</v>
      </c>
      <c r="I1474" s="0" t="n">
        <v>9543</v>
      </c>
      <c r="J1474" s="0" t="n">
        <v>2125</v>
      </c>
    </row>
    <row r="1475" customFormat="false" ht="15" hidden="false" customHeight="false" outlineLevel="0" collapsed="false">
      <c r="A1475" s="0" t="n">
        <v>202406</v>
      </c>
      <c r="B1475" s="0" t="n">
        <v>202407</v>
      </c>
      <c r="C1475" s="37" t="s">
        <v>178</v>
      </c>
      <c r="D1475" s="37" t="s">
        <v>134</v>
      </c>
      <c r="E1475" s="0" t="n">
        <v>2</v>
      </c>
      <c r="F1475" s="38" t="s">
        <v>70</v>
      </c>
      <c r="G1475" s="37" t="s">
        <v>665</v>
      </c>
      <c r="H1475" s="0" t="n">
        <v>301698</v>
      </c>
      <c r="I1475" s="0" t="n">
        <v>137402</v>
      </c>
      <c r="J1475" s="0" t="n">
        <v>-1842</v>
      </c>
    </row>
    <row r="1476" customFormat="false" ht="15" hidden="false" customHeight="false" outlineLevel="0" collapsed="false">
      <c r="A1476" s="0" t="n">
        <v>202406</v>
      </c>
      <c r="B1476" s="0" t="n">
        <v>202407</v>
      </c>
      <c r="C1476" s="37" t="s">
        <v>136</v>
      </c>
      <c r="D1476" s="37" t="s">
        <v>511</v>
      </c>
      <c r="E1476" s="0" t="n">
        <v>2</v>
      </c>
      <c r="F1476" s="38" t="s">
        <v>70</v>
      </c>
      <c r="G1476" s="37" t="s">
        <v>666</v>
      </c>
      <c r="H1476" s="0" t="n">
        <v>4047592</v>
      </c>
      <c r="I1476" s="0" t="n">
        <v>1515018</v>
      </c>
      <c r="J1476" s="0" t="n">
        <v>93559</v>
      </c>
    </row>
    <row r="1477" customFormat="false" ht="15" hidden="false" customHeight="false" outlineLevel="0" collapsed="false">
      <c r="A1477" s="0" t="n">
        <v>202406</v>
      </c>
      <c r="B1477" s="0" t="n">
        <v>202407</v>
      </c>
      <c r="C1477" s="37" t="s">
        <v>149</v>
      </c>
      <c r="D1477" s="37" t="s">
        <v>298</v>
      </c>
      <c r="E1477" s="0" t="n">
        <v>2</v>
      </c>
      <c r="F1477" s="38" t="s">
        <v>70</v>
      </c>
      <c r="G1477" s="37" t="s">
        <v>667</v>
      </c>
      <c r="H1477" s="0" t="n">
        <v>503574</v>
      </c>
      <c r="I1477" s="0" t="n">
        <v>204348</v>
      </c>
      <c r="J1477" s="0" t="n">
        <v>29124</v>
      </c>
    </row>
    <row r="1478" customFormat="false" ht="15" hidden="false" customHeight="false" outlineLevel="0" collapsed="false">
      <c r="A1478" s="0" t="n">
        <v>202406</v>
      </c>
      <c r="B1478" s="0" t="n">
        <v>202407</v>
      </c>
      <c r="C1478" s="37" t="s">
        <v>115</v>
      </c>
      <c r="D1478" s="37" t="s">
        <v>288</v>
      </c>
      <c r="E1478" s="0" t="n">
        <v>2</v>
      </c>
      <c r="F1478" s="38" t="s">
        <v>70</v>
      </c>
      <c r="G1478" s="37" t="s">
        <v>668</v>
      </c>
      <c r="H1478" s="0" t="n">
        <v>1854021</v>
      </c>
      <c r="I1478" s="0" t="n">
        <v>1316605</v>
      </c>
      <c r="J1478" s="0" t="n">
        <v>-2659</v>
      </c>
    </row>
    <row r="1479" customFormat="false" ht="15" hidden="false" customHeight="false" outlineLevel="0" collapsed="false">
      <c r="A1479" s="0" t="n">
        <v>202406</v>
      </c>
      <c r="B1479" s="0" t="n">
        <v>202407</v>
      </c>
      <c r="C1479" s="37" t="s">
        <v>112</v>
      </c>
      <c r="D1479" s="37" t="s">
        <v>280</v>
      </c>
      <c r="E1479" s="0" t="n">
        <v>2</v>
      </c>
      <c r="F1479" s="38" t="s">
        <v>70</v>
      </c>
      <c r="G1479" s="37" t="s">
        <v>669</v>
      </c>
      <c r="H1479" s="0" t="n">
        <v>230813</v>
      </c>
      <c r="I1479" s="0" t="n">
        <v>110604</v>
      </c>
      <c r="J1479" s="0" t="n">
        <v>26459</v>
      </c>
    </row>
    <row r="1480" customFormat="false" ht="15" hidden="false" customHeight="false" outlineLevel="0" collapsed="false">
      <c r="A1480" s="0" t="n">
        <v>202406</v>
      </c>
      <c r="B1480" s="0" t="n">
        <v>202407</v>
      </c>
      <c r="C1480" s="37" t="s">
        <v>101</v>
      </c>
      <c r="D1480" s="37" t="s">
        <v>401</v>
      </c>
      <c r="E1480" s="0" t="n">
        <v>2</v>
      </c>
      <c r="F1480" s="38" t="s">
        <v>70</v>
      </c>
      <c r="G1480" s="37" t="s">
        <v>670</v>
      </c>
      <c r="H1480" s="0" t="n">
        <v>5233192</v>
      </c>
      <c r="I1480" s="0" t="n">
        <v>850935</v>
      </c>
      <c r="J1480" s="0" t="n">
        <v>74519</v>
      </c>
    </row>
    <row r="1481" customFormat="false" ht="15" hidden="false" customHeight="false" outlineLevel="0" collapsed="false">
      <c r="A1481" s="0" t="n">
        <v>202406</v>
      </c>
      <c r="B1481" s="0" t="n">
        <v>202407</v>
      </c>
      <c r="C1481" s="37" t="s">
        <v>149</v>
      </c>
      <c r="D1481" s="37" t="s">
        <v>258</v>
      </c>
      <c r="E1481" s="0" t="n">
        <v>2</v>
      </c>
      <c r="F1481" s="38" t="s">
        <v>70</v>
      </c>
      <c r="G1481" s="37" t="s">
        <v>671</v>
      </c>
      <c r="H1481" s="0" t="n">
        <v>977297</v>
      </c>
      <c r="I1481" s="0" t="n">
        <v>570249</v>
      </c>
      <c r="J1481" s="0" t="n">
        <v>71900</v>
      </c>
    </row>
    <row r="1482" customFormat="false" ht="15" hidden="false" customHeight="false" outlineLevel="0" collapsed="false">
      <c r="A1482" s="0" t="n">
        <v>202406</v>
      </c>
      <c r="B1482" s="0" t="n">
        <v>202407</v>
      </c>
      <c r="C1482" s="37" t="s">
        <v>106</v>
      </c>
      <c r="D1482" s="37" t="s">
        <v>389</v>
      </c>
      <c r="E1482" s="0" t="n">
        <v>2</v>
      </c>
      <c r="F1482" s="38" t="s">
        <v>70</v>
      </c>
      <c r="G1482" s="37" t="s">
        <v>672</v>
      </c>
      <c r="H1482" s="0" t="n">
        <v>1919035</v>
      </c>
      <c r="I1482" s="0" t="n">
        <v>1074206</v>
      </c>
      <c r="J1482" s="0" t="n">
        <v>57190</v>
      </c>
    </row>
    <row r="1483" customFormat="false" ht="15" hidden="false" customHeight="false" outlineLevel="0" collapsed="false">
      <c r="A1483" s="0" t="n">
        <v>202406</v>
      </c>
      <c r="B1483" s="0" t="n">
        <v>202407</v>
      </c>
      <c r="C1483" s="37" t="s">
        <v>115</v>
      </c>
      <c r="D1483" s="37" t="s">
        <v>673</v>
      </c>
      <c r="E1483" s="0" t="n">
        <v>2</v>
      </c>
      <c r="F1483" s="38" t="s">
        <v>70</v>
      </c>
      <c r="G1483" s="37" t="s">
        <v>674</v>
      </c>
      <c r="H1483" s="0" t="n">
        <v>18516727</v>
      </c>
      <c r="I1483" s="0" t="n">
        <v>6606363</v>
      </c>
      <c r="J1483" s="0" t="n">
        <v>963684</v>
      </c>
    </row>
    <row r="1484" customFormat="false" ht="15" hidden="false" customHeight="false" outlineLevel="0" collapsed="false">
      <c r="A1484" s="0" t="n">
        <v>202406</v>
      </c>
      <c r="B1484" s="0" t="n">
        <v>202407</v>
      </c>
      <c r="C1484" s="37" t="s">
        <v>152</v>
      </c>
      <c r="D1484" s="37" t="s">
        <v>425</v>
      </c>
      <c r="E1484" s="0" t="n">
        <v>2</v>
      </c>
      <c r="F1484" s="38" t="s">
        <v>70</v>
      </c>
      <c r="G1484" s="37" t="s">
        <v>675</v>
      </c>
      <c r="H1484" s="0" t="n">
        <v>7174319</v>
      </c>
      <c r="I1484" s="0" t="n">
        <v>4739756</v>
      </c>
      <c r="J1484" s="0" t="n">
        <v>1127490</v>
      </c>
    </row>
    <row r="1485" customFormat="false" ht="15" hidden="false" customHeight="false" outlineLevel="0" collapsed="false">
      <c r="A1485" s="0" t="n">
        <v>202406</v>
      </c>
      <c r="B1485" s="0" t="n">
        <v>202407</v>
      </c>
      <c r="C1485" s="37" t="s">
        <v>158</v>
      </c>
      <c r="D1485" s="37" t="s">
        <v>282</v>
      </c>
      <c r="E1485" s="0" t="n">
        <v>2</v>
      </c>
      <c r="F1485" s="38" t="s">
        <v>70</v>
      </c>
      <c r="G1485" s="37" t="s">
        <v>676</v>
      </c>
      <c r="H1485" s="0" t="n">
        <v>852972</v>
      </c>
      <c r="I1485" s="0" t="n">
        <v>531754</v>
      </c>
      <c r="J1485" s="0" t="n">
        <v>35559</v>
      </c>
    </row>
    <row r="1486" customFormat="false" ht="15" hidden="false" customHeight="false" outlineLevel="0" collapsed="false">
      <c r="A1486" s="0" t="n">
        <v>202406</v>
      </c>
      <c r="B1486" s="0" t="n">
        <v>202407</v>
      </c>
      <c r="C1486" s="37" t="s">
        <v>136</v>
      </c>
      <c r="D1486" s="37" t="s">
        <v>420</v>
      </c>
      <c r="E1486" s="0" t="n">
        <v>2</v>
      </c>
      <c r="F1486" s="38" t="s">
        <v>70</v>
      </c>
      <c r="G1486" s="37" t="s">
        <v>677</v>
      </c>
      <c r="H1486" s="0" t="n">
        <v>579107</v>
      </c>
      <c r="I1486" s="0" t="n">
        <v>313470</v>
      </c>
      <c r="J1486" s="0" t="n">
        <v>79299</v>
      </c>
    </row>
    <row r="1487" customFormat="false" ht="15" hidden="false" customHeight="false" outlineLevel="0" collapsed="false">
      <c r="A1487" s="0" t="n">
        <v>202406</v>
      </c>
      <c r="B1487" s="0" t="n">
        <v>202407</v>
      </c>
      <c r="C1487" s="37" t="s">
        <v>109</v>
      </c>
      <c r="D1487" s="37" t="s">
        <v>493</v>
      </c>
      <c r="E1487" s="0" t="n">
        <v>2</v>
      </c>
      <c r="F1487" s="38" t="s">
        <v>70</v>
      </c>
      <c r="G1487" s="37" t="s">
        <v>678</v>
      </c>
      <c r="H1487" s="0" t="n">
        <v>697159</v>
      </c>
      <c r="I1487" s="0" t="n">
        <v>573682</v>
      </c>
      <c r="J1487" s="0" t="n">
        <v>10808</v>
      </c>
    </row>
    <row r="1488" customFormat="false" ht="15" hidden="false" customHeight="false" outlineLevel="0" collapsed="false">
      <c r="A1488" s="0" t="n">
        <v>202406</v>
      </c>
      <c r="B1488" s="0" t="n">
        <v>202407</v>
      </c>
      <c r="C1488" s="37" t="s">
        <v>109</v>
      </c>
      <c r="D1488" s="37" t="s">
        <v>320</v>
      </c>
      <c r="E1488" s="0" t="n">
        <v>2</v>
      </c>
      <c r="F1488" s="38" t="s">
        <v>70</v>
      </c>
      <c r="G1488" s="37" t="s">
        <v>679</v>
      </c>
      <c r="H1488" s="0" t="n">
        <v>2205414</v>
      </c>
      <c r="I1488" s="0" t="n">
        <v>2136749</v>
      </c>
      <c r="J1488" s="0" t="n">
        <v>334208</v>
      </c>
    </row>
    <row r="1489" customFormat="false" ht="15" hidden="false" customHeight="false" outlineLevel="0" collapsed="false">
      <c r="A1489" s="0" t="n">
        <v>202406</v>
      </c>
      <c r="B1489" s="0" t="n">
        <v>202407</v>
      </c>
      <c r="C1489" s="37" t="s">
        <v>178</v>
      </c>
      <c r="D1489" s="37" t="s">
        <v>380</v>
      </c>
      <c r="E1489" s="0" t="n">
        <v>2</v>
      </c>
      <c r="F1489" s="38" t="s">
        <v>70</v>
      </c>
      <c r="G1489" s="37" t="s">
        <v>680</v>
      </c>
      <c r="H1489" s="0" t="n">
        <v>1230390</v>
      </c>
      <c r="I1489" s="0" t="n">
        <v>409532</v>
      </c>
      <c r="J1489" s="0" t="n">
        <v>52793</v>
      </c>
    </row>
    <row r="1490" customFormat="false" ht="15" hidden="false" customHeight="false" outlineLevel="0" collapsed="false">
      <c r="A1490" s="0" t="n">
        <v>202406</v>
      </c>
      <c r="B1490" s="0" t="n">
        <v>202407</v>
      </c>
      <c r="C1490" s="37" t="s">
        <v>101</v>
      </c>
      <c r="D1490" s="37" t="s">
        <v>571</v>
      </c>
      <c r="E1490" s="0" t="n">
        <v>2</v>
      </c>
      <c r="F1490" s="38" t="s">
        <v>70</v>
      </c>
      <c r="G1490" s="37" t="s">
        <v>681</v>
      </c>
      <c r="H1490" s="0" t="n">
        <v>639237</v>
      </c>
      <c r="I1490" s="0" t="n">
        <v>117197</v>
      </c>
      <c r="J1490" s="0" t="n">
        <v>-3148</v>
      </c>
    </row>
    <row r="1491" customFormat="false" ht="15" hidden="false" customHeight="false" outlineLevel="0" collapsed="false">
      <c r="A1491" s="0" t="n">
        <v>202406</v>
      </c>
      <c r="B1491" s="0" t="n">
        <v>202407</v>
      </c>
      <c r="C1491" s="37" t="s">
        <v>115</v>
      </c>
      <c r="D1491" s="37" t="s">
        <v>396</v>
      </c>
      <c r="E1491" s="0" t="n">
        <v>2</v>
      </c>
      <c r="F1491" s="38" t="s">
        <v>70</v>
      </c>
      <c r="G1491" s="37" t="s">
        <v>682</v>
      </c>
      <c r="H1491" s="0" t="n">
        <v>6612321</v>
      </c>
      <c r="I1491" s="0" t="n">
        <v>7550074</v>
      </c>
      <c r="J1491" s="0" t="n">
        <v>765434</v>
      </c>
    </row>
    <row r="1492" customFormat="false" ht="15" hidden="false" customHeight="false" outlineLevel="0" collapsed="false">
      <c r="A1492" s="0" t="n">
        <v>202406</v>
      </c>
      <c r="B1492" s="0" t="n">
        <v>202407</v>
      </c>
      <c r="C1492" s="37" t="s">
        <v>178</v>
      </c>
      <c r="D1492" s="37" t="s">
        <v>247</v>
      </c>
      <c r="E1492" s="0" t="n">
        <v>2</v>
      </c>
      <c r="F1492" s="38" t="s">
        <v>70</v>
      </c>
      <c r="G1492" s="37" t="s">
        <v>683</v>
      </c>
      <c r="H1492" s="0" t="n">
        <v>852308</v>
      </c>
      <c r="I1492" s="0" t="n">
        <v>379926</v>
      </c>
      <c r="J1492" s="0" t="n">
        <v>30674</v>
      </c>
    </row>
    <row r="1493" customFormat="false" ht="15" hidden="false" customHeight="false" outlineLevel="0" collapsed="false">
      <c r="A1493" s="0" t="n">
        <v>202406</v>
      </c>
      <c r="B1493" s="0" t="n">
        <v>202407</v>
      </c>
      <c r="C1493" s="37" t="s">
        <v>178</v>
      </c>
      <c r="D1493" s="37" t="s">
        <v>684</v>
      </c>
      <c r="E1493" s="0" t="n">
        <v>2</v>
      </c>
      <c r="F1493" s="38" t="s">
        <v>70</v>
      </c>
      <c r="G1493" s="37" t="s">
        <v>685</v>
      </c>
      <c r="H1493" s="0" t="n">
        <v>21871921</v>
      </c>
      <c r="I1493" s="0" t="n">
        <v>9843895</v>
      </c>
      <c r="J1493" s="0" t="n">
        <v>-52362</v>
      </c>
    </row>
    <row r="1494" customFormat="false" ht="15" hidden="false" customHeight="false" outlineLevel="0" collapsed="false">
      <c r="A1494" s="0" t="n">
        <v>202406</v>
      </c>
      <c r="B1494" s="0" t="n">
        <v>202407</v>
      </c>
      <c r="C1494" s="37" t="s">
        <v>95</v>
      </c>
      <c r="D1494" s="37" t="s">
        <v>513</v>
      </c>
      <c r="E1494" s="0" t="n">
        <v>2</v>
      </c>
      <c r="F1494" s="38" t="s">
        <v>70</v>
      </c>
      <c r="G1494" s="37" t="s">
        <v>686</v>
      </c>
      <c r="H1494" s="0" t="n">
        <v>1322504</v>
      </c>
      <c r="I1494" s="0" t="n">
        <v>1133638</v>
      </c>
      <c r="J1494" s="0" t="n">
        <v>131276</v>
      </c>
    </row>
    <row r="1495" customFormat="false" ht="15" hidden="false" customHeight="false" outlineLevel="0" collapsed="false">
      <c r="A1495" s="0" t="n">
        <v>202406</v>
      </c>
      <c r="B1495" s="0" t="n">
        <v>202407</v>
      </c>
      <c r="C1495" s="37" t="s">
        <v>109</v>
      </c>
      <c r="D1495" s="37" t="s">
        <v>531</v>
      </c>
      <c r="E1495" s="0" t="n">
        <v>2</v>
      </c>
      <c r="F1495" s="38" t="s">
        <v>70</v>
      </c>
      <c r="G1495" s="37" t="s">
        <v>687</v>
      </c>
      <c r="H1495" s="0" t="n">
        <v>9019073</v>
      </c>
      <c r="I1495" s="0" t="n">
        <v>2344558</v>
      </c>
      <c r="J1495" s="0" t="n">
        <v>221863</v>
      </c>
    </row>
    <row r="1496" customFormat="false" ht="15" hidden="false" customHeight="false" outlineLevel="0" collapsed="false">
      <c r="A1496" s="0" t="n">
        <v>202406</v>
      </c>
      <c r="B1496" s="0" t="n">
        <v>202407</v>
      </c>
      <c r="C1496" s="37" t="s">
        <v>115</v>
      </c>
      <c r="D1496" s="37" t="s">
        <v>385</v>
      </c>
      <c r="E1496" s="0" t="n">
        <v>2</v>
      </c>
      <c r="F1496" s="38" t="s">
        <v>70</v>
      </c>
      <c r="G1496" s="37" t="s">
        <v>688</v>
      </c>
      <c r="H1496" s="0" t="n">
        <v>1872197</v>
      </c>
      <c r="I1496" s="0" t="n">
        <v>408938</v>
      </c>
      <c r="J1496" s="0" t="n">
        <v>29747</v>
      </c>
    </row>
    <row r="1497" customFormat="false" ht="15" hidden="false" customHeight="false" outlineLevel="0" collapsed="false">
      <c r="A1497" s="0" t="n">
        <v>202406</v>
      </c>
      <c r="B1497" s="0" t="n">
        <v>202407</v>
      </c>
      <c r="C1497" s="37" t="s">
        <v>95</v>
      </c>
      <c r="D1497" s="37" t="s">
        <v>328</v>
      </c>
      <c r="E1497" s="0" t="n">
        <v>2</v>
      </c>
      <c r="F1497" s="38" t="s">
        <v>70</v>
      </c>
      <c r="G1497" s="37" t="s">
        <v>689</v>
      </c>
      <c r="H1497" s="0" t="n">
        <v>3188345</v>
      </c>
      <c r="I1497" s="0" t="n">
        <v>3500198</v>
      </c>
      <c r="J1497" s="0" t="n">
        <v>256012</v>
      </c>
    </row>
    <row r="1498" customFormat="false" ht="15" hidden="false" customHeight="false" outlineLevel="0" collapsed="false">
      <c r="A1498" s="0" t="n">
        <v>202406</v>
      </c>
      <c r="B1498" s="0" t="n">
        <v>202407</v>
      </c>
      <c r="C1498" s="37" t="s">
        <v>178</v>
      </c>
      <c r="D1498" s="37" t="s">
        <v>372</v>
      </c>
      <c r="E1498" s="0" t="n">
        <v>2</v>
      </c>
      <c r="F1498" s="38" t="s">
        <v>70</v>
      </c>
      <c r="G1498" s="37" t="s">
        <v>690</v>
      </c>
      <c r="H1498" s="0" t="n">
        <v>431681</v>
      </c>
      <c r="I1498" s="0" t="n">
        <v>137059</v>
      </c>
      <c r="J1498" s="0" t="n">
        <v>9731</v>
      </c>
    </row>
    <row r="1499" customFormat="false" ht="15" hidden="false" customHeight="false" outlineLevel="0" collapsed="false">
      <c r="A1499" s="0" t="n">
        <v>202406</v>
      </c>
      <c r="B1499" s="0" t="n">
        <v>202407</v>
      </c>
      <c r="C1499" s="37" t="s">
        <v>197</v>
      </c>
      <c r="D1499" s="37" t="s">
        <v>502</v>
      </c>
      <c r="E1499" s="0" t="n">
        <v>2</v>
      </c>
      <c r="F1499" s="38" t="s">
        <v>70</v>
      </c>
      <c r="G1499" s="37" t="s">
        <v>691</v>
      </c>
      <c r="H1499" s="0" t="n">
        <v>346788</v>
      </c>
      <c r="I1499" s="0" t="n">
        <v>174443</v>
      </c>
      <c r="J1499" s="0" t="n">
        <v>7541</v>
      </c>
    </row>
    <row r="1500" customFormat="false" ht="15" hidden="false" customHeight="false" outlineLevel="0" collapsed="false">
      <c r="A1500" s="0" t="n">
        <v>202406</v>
      </c>
      <c r="B1500" s="0" t="n">
        <v>202407</v>
      </c>
      <c r="C1500" s="37" t="s">
        <v>124</v>
      </c>
      <c r="D1500" s="37" t="s">
        <v>393</v>
      </c>
      <c r="E1500" s="0" t="n">
        <v>2</v>
      </c>
      <c r="F1500" s="38" t="s">
        <v>70</v>
      </c>
      <c r="G1500" s="37" t="s">
        <v>692</v>
      </c>
      <c r="H1500" s="0" t="n">
        <v>1779121</v>
      </c>
      <c r="I1500" s="0" t="n">
        <v>1157024</v>
      </c>
      <c r="J1500" s="0" t="n">
        <v>108741</v>
      </c>
    </row>
    <row r="1501" customFormat="false" ht="15" hidden="false" customHeight="false" outlineLevel="0" collapsed="false">
      <c r="A1501" s="0" t="n">
        <v>202406</v>
      </c>
      <c r="B1501" s="0" t="n">
        <v>202407</v>
      </c>
      <c r="C1501" s="37" t="s">
        <v>178</v>
      </c>
      <c r="D1501" s="37" t="s">
        <v>693</v>
      </c>
      <c r="E1501" s="0" t="n">
        <v>2</v>
      </c>
      <c r="F1501" s="38" t="s">
        <v>70</v>
      </c>
      <c r="G1501" s="37" t="s">
        <v>694</v>
      </c>
      <c r="H1501" s="0" t="n">
        <v>4827622</v>
      </c>
      <c r="I1501" s="0" t="n">
        <v>2188049</v>
      </c>
      <c r="J1501" s="0" t="n">
        <v>34152</v>
      </c>
    </row>
    <row r="1502" customFormat="false" ht="15" hidden="false" customHeight="false" outlineLevel="0" collapsed="false">
      <c r="A1502" s="0" t="n">
        <v>202406</v>
      </c>
      <c r="B1502" s="0" t="n">
        <v>202407</v>
      </c>
      <c r="C1502" s="37" t="s">
        <v>95</v>
      </c>
      <c r="D1502" s="37" t="s">
        <v>519</v>
      </c>
      <c r="E1502" s="0" t="n">
        <v>2</v>
      </c>
      <c r="F1502" s="38" t="s">
        <v>70</v>
      </c>
      <c r="G1502" s="37" t="s">
        <v>695</v>
      </c>
      <c r="H1502" s="0" t="n">
        <v>1130692</v>
      </c>
      <c r="I1502" s="0" t="n">
        <v>727002</v>
      </c>
      <c r="J1502" s="0" t="n">
        <v>251311</v>
      </c>
    </row>
    <row r="1503" customFormat="false" ht="15" hidden="false" customHeight="false" outlineLevel="0" collapsed="false">
      <c r="A1503" s="0" t="n">
        <v>202406</v>
      </c>
      <c r="B1503" s="0" t="n">
        <v>202407</v>
      </c>
      <c r="C1503" s="37" t="s">
        <v>152</v>
      </c>
      <c r="D1503" s="37" t="s">
        <v>341</v>
      </c>
      <c r="E1503" s="0" t="n">
        <v>2</v>
      </c>
      <c r="F1503" s="38" t="s">
        <v>70</v>
      </c>
      <c r="G1503" s="37" t="s">
        <v>696</v>
      </c>
      <c r="H1503" s="0" t="n">
        <v>275478</v>
      </c>
      <c r="I1503" s="0" t="n">
        <v>364106</v>
      </c>
      <c r="J1503" s="0" t="n">
        <v>-22186</v>
      </c>
    </row>
    <row r="1504" customFormat="false" ht="15" hidden="false" customHeight="false" outlineLevel="0" collapsed="false">
      <c r="A1504" s="0" t="n">
        <v>202406</v>
      </c>
      <c r="B1504" s="0" t="n">
        <v>202407</v>
      </c>
      <c r="C1504" s="37" t="s">
        <v>149</v>
      </c>
      <c r="D1504" s="37" t="s">
        <v>245</v>
      </c>
      <c r="E1504" s="0" t="n">
        <v>2</v>
      </c>
      <c r="F1504" s="38" t="s">
        <v>70</v>
      </c>
      <c r="G1504" s="37" t="s">
        <v>697</v>
      </c>
      <c r="H1504" s="0" t="n">
        <v>207367</v>
      </c>
      <c r="I1504" s="0" t="n">
        <v>80902</v>
      </c>
      <c r="J1504" s="0" t="n">
        <v>1742</v>
      </c>
    </row>
    <row r="1505" customFormat="false" ht="15" hidden="false" customHeight="false" outlineLevel="0" collapsed="false">
      <c r="A1505" s="0" t="n">
        <v>202406</v>
      </c>
      <c r="B1505" s="0" t="n">
        <v>202407</v>
      </c>
      <c r="C1505" s="37" t="s">
        <v>184</v>
      </c>
      <c r="D1505" s="37" t="s">
        <v>306</v>
      </c>
      <c r="E1505" s="0" t="n">
        <v>2</v>
      </c>
      <c r="F1505" s="38" t="s">
        <v>70</v>
      </c>
      <c r="G1505" s="37" t="s">
        <v>698</v>
      </c>
      <c r="H1505" s="0" t="n">
        <v>243134</v>
      </c>
      <c r="I1505" s="0" t="n">
        <v>73858</v>
      </c>
      <c r="J1505" s="0" t="n">
        <v>2173</v>
      </c>
    </row>
    <row r="1506" customFormat="false" ht="15" hidden="false" customHeight="false" outlineLevel="0" collapsed="false">
      <c r="A1506" s="0" t="n">
        <v>202406</v>
      </c>
      <c r="B1506" s="0" t="n">
        <v>202407</v>
      </c>
      <c r="C1506" s="37" t="s">
        <v>124</v>
      </c>
      <c r="D1506" s="37" t="s">
        <v>311</v>
      </c>
      <c r="E1506" s="0" t="n">
        <v>2</v>
      </c>
      <c r="F1506" s="38" t="s">
        <v>70</v>
      </c>
      <c r="G1506" s="37" t="s">
        <v>699</v>
      </c>
      <c r="H1506" s="0" t="n">
        <v>123617</v>
      </c>
      <c r="I1506" s="0" t="n">
        <v>41226</v>
      </c>
      <c r="J1506" s="0" t="n">
        <v>11710</v>
      </c>
    </row>
    <row r="1507" customFormat="false" ht="15" hidden="false" customHeight="false" outlineLevel="0" collapsed="false">
      <c r="A1507" s="0" t="n">
        <v>202406</v>
      </c>
      <c r="B1507" s="0" t="n">
        <v>202407</v>
      </c>
      <c r="C1507" s="37" t="s">
        <v>109</v>
      </c>
      <c r="D1507" s="37" t="s">
        <v>700</v>
      </c>
      <c r="E1507" s="0" t="n">
        <v>2</v>
      </c>
      <c r="F1507" s="38" t="s">
        <v>70</v>
      </c>
      <c r="G1507" s="37" t="s">
        <v>701</v>
      </c>
      <c r="H1507" s="0" t="n">
        <v>1379548</v>
      </c>
      <c r="I1507" s="0" t="n">
        <v>900125</v>
      </c>
      <c r="J1507" s="0" t="n">
        <v>-46819</v>
      </c>
    </row>
    <row r="1508" customFormat="false" ht="15" hidden="false" customHeight="false" outlineLevel="0" collapsed="false">
      <c r="A1508" s="0" t="n">
        <v>202406</v>
      </c>
      <c r="B1508" s="0" t="n">
        <v>202407</v>
      </c>
      <c r="C1508" s="37" t="s">
        <v>178</v>
      </c>
      <c r="D1508" s="37" t="s">
        <v>702</v>
      </c>
      <c r="E1508" s="0" t="n">
        <v>2</v>
      </c>
      <c r="F1508" s="38" t="s">
        <v>70</v>
      </c>
      <c r="G1508" s="37" t="s">
        <v>703</v>
      </c>
      <c r="H1508" s="0" t="n">
        <v>4676125</v>
      </c>
      <c r="I1508" s="0" t="n">
        <v>890652</v>
      </c>
      <c r="J1508" s="0" t="n">
        <v>109187</v>
      </c>
    </row>
    <row r="1509" customFormat="false" ht="15" hidden="false" customHeight="false" outlineLevel="0" collapsed="false">
      <c r="A1509" s="0" t="n">
        <v>202406</v>
      </c>
      <c r="B1509" s="0" t="n">
        <v>202407</v>
      </c>
      <c r="C1509" s="37" t="s">
        <v>115</v>
      </c>
      <c r="D1509" s="37" t="s">
        <v>569</v>
      </c>
      <c r="E1509" s="0" t="n">
        <v>2</v>
      </c>
      <c r="F1509" s="38" t="s">
        <v>70</v>
      </c>
      <c r="G1509" s="37" t="s">
        <v>704</v>
      </c>
      <c r="H1509" s="0" t="n">
        <v>1677931</v>
      </c>
      <c r="I1509" s="0" t="n">
        <v>647135</v>
      </c>
      <c r="J1509" s="0" t="n">
        <v>67845</v>
      </c>
    </row>
    <row r="1510" customFormat="false" ht="15" hidden="false" customHeight="false" outlineLevel="0" collapsed="false">
      <c r="A1510" s="0" t="n">
        <v>202406</v>
      </c>
      <c r="B1510" s="0" t="n">
        <v>202407</v>
      </c>
      <c r="C1510" s="37" t="s">
        <v>136</v>
      </c>
      <c r="D1510" s="37" t="s">
        <v>210</v>
      </c>
      <c r="E1510" s="0" t="n">
        <v>2</v>
      </c>
      <c r="F1510" s="38" t="s">
        <v>70</v>
      </c>
      <c r="G1510" s="37" t="s">
        <v>705</v>
      </c>
      <c r="H1510" s="0" t="n">
        <v>87734</v>
      </c>
      <c r="I1510" s="0" t="n">
        <v>37697</v>
      </c>
      <c r="J1510" s="0" t="n">
        <v>4273</v>
      </c>
    </row>
    <row r="1511" customFormat="false" ht="15" hidden="false" customHeight="false" outlineLevel="0" collapsed="false">
      <c r="A1511" s="0" t="n">
        <v>202406</v>
      </c>
      <c r="B1511" s="0" t="n">
        <v>202407</v>
      </c>
      <c r="C1511" s="37" t="s">
        <v>158</v>
      </c>
      <c r="D1511" s="37" t="s">
        <v>706</v>
      </c>
      <c r="E1511" s="0" t="n">
        <v>2</v>
      </c>
      <c r="F1511" s="38" t="s">
        <v>70</v>
      </c>
      <c r="G1511" s="37" t="s">
        <v>707</v>
      </c>
      <c r="H1511" s="0" t="n">
        <v>875151</v>
      </c>
      <c r="I1511" s="0" t="n">
        <v>1137779</v>
      </c>
      <c r="J1511" s="0" t="n">
        <v>231691</v>
      </c>
    </row>
    <row r="1512" customFormat="false" ht="15" hidden="false" customHeight="false" outlineLevel="0" collapsed="false">
      <c r="A1512" s="0" t="n">
        <v>202406</v>
      </c>
      <c r="B1512" s="0" t="n">
        <v>202407</v>
      </c>
      <c r="C1512" s="37" t="s">
        <v>109</v>
      </c>
      <c r="D1512" s="37" t="s">
        <v>251</v>
      </c>
      <c r="E1512" s="0" t="n">
        <v>2</v>
      </c>
      <c r="F1512" s="38" t="s">
        <v>70</v>
      </c>
      <c r="G1512" s="37" t="s">
        <v>708</v>
      </c>
      <c r="H1512" s="0" t="n">
        <v>1096242</v>
      </c>
      <c r="I1512" s="0" t="n">
        <v>512826</v>
      </c>
      <c r="J1512" s="0" t="n">
        <v>103377</v>
      </c>
    </row>
    <row r="1513" customFormat="false" ht="15" hidden="false" customHeight="false" outlineLevel="0" collapsed="false">
      <c r="A1513" s="0" t="n">
        <v>202406</v>
      </c>
      <c r="B1513" s="0" t="n">
        <v>202407</v>
      </c>
      <c r="C1513" s="37" t="s">
        <v>101</v>
      </c>
      <c r="D1513" s="37" t="s">
        <v>273</v>
      </c>
      <c r="E1513" s="0" t="n">
        <v>2</v>
      </c>
      <c r="F1513" s="38" t="s">
        <v>70</v>
      </c>
      <c r="G1513" s="37" t="s">
        <v>709</v>
      </c>
      <c r="H1513" s="0" t="n">
        <v>20499779</v>
      </c>
      <c r="I1513" s="0" t="n">
        <v>4432812</v>
      </c>
      <c r="J1513" s="0" t="n">
        <v>154724</v>
      </c>
    </row>
    <row r="1514" customFormat="false" ht="15" hidden="false" customHeight="false" outlineLevel="0" collapsed="false">
      <c r="A1514" s="0" t="n">
        <v>202406</v>
      </c>
      <c r="B1514" s="0" t="n">
        <v>202407</v>
      </c>
      <c r="C1514" s="37" t="s">
        <v>115</v>
      </c>
      <c r="D1514" s="37" t="s">
        <v>700</v>
      </c>
      <c r="E1514" s="0" t="n">
        <v>2</v>
      </c>
      <c r="F1514" s="38" t="s">
        <v>70</v>
      </c>
      <c r="G1514" s="37" t="s">
        <v>710</v>
      </c>
      <c r="H1514" s="0" t="n">
        <v>163896</v>
      </c>
      <c r="I1514" s="0" t="n">
        <v>54855</v>
      </c>
      <c r="J1514" s="0" t="n">
        <v>5453</v>
      </c>
    </row>
    <row r="1515" customFormat="false" ht="15" hidden="false" customHeight="false" outlineLevel="0" collapsed="false">
      <c r="A1515" s="0" t="n">
        <v>202406</v>
      </c>
      <c r="B1515" s="0" t="n">
        <v>202407</v>
      </c>
      <c r="C1515" s="37" t="s">
        <v>106</v>
      </c>
      <c r="D1515" s="37" t="s">
        <v>181</v>
      </c>
      <c r="E1515" s="0" t="n">
        <v>2</v>
      </c>
      <c r="F1515" s="38" t="s">
        <v>70</v>
      </c>
      <c r="G1515" s="37" t="s">
        <v>711</v>
      </c>
      <c r="H1515" s="0" t="n">
        <v>663189</v>
      </c>
      <c r="I1515" s="0" t="n">
        <v>243171</v>
      </c>
      <c r="J1515" s="0" t="n">
        <v>-25876</v>
      </c>
    </row>
    <row r="1516" customFormat="false" ht="15" hidden="false" customHeight="false" outlineLevel="0" collapsed="false">
      <c r="A1516" s="0" t="n">
        <v>202406</v>
      </c>
      <c r="B1516" s="0" t="n">
        <v>202407</v>
      </c>
      <c r="C1516" s="37" t="s">
        <v>101</v>
      </c>
      <c r="D1516" s="37" t="s">
        <v>369</v>
      </c>
      <c r="E1516" s="0" t="n">
        <v>2</v>
      </c>
      <c r="F1516" s="38" t="s">
        <v>70</v>
      </c>
      <c r="G1516" s="37" t="s">
        <v>712</v>
      </c>
      <c r="H1516" s="0" t="n">
        <v>8988788</v>
      </c>
      <c r="I1516" s="0" t="n">
        <v>3478163</v>
      </c>
      <c r="J1516" s="0" t="n">
        <v>312719</v>
      </c>
    </row>
    <row r="1517" customFormat="false" ht="15" hidden="false" customHeight="false" outlineLevel="0" collapsed="false">
      <c r="A1517" s="0" t="n">
        <v>202406</v>
      </c>
      <c r="B1517" s="0" t="n">
        <v>202407</v>
      </c>
      <c r="C1517" s="37" t="s">
        <v>184</v>
      </c>
      <c r="D1517" s="37" t="s">
        <v>249</v>
      </c>
      <c r="E1517" s="0" t="n">
        <v>2</v>
      </c>
      <c r="F1517" s="38" t="s">
        <v>70</v>
      </c>
      <c r="G1517" s="37" t="s">
        <v>713</v>
      </c>
      <c r="H1517" s="0" t="n">
        <v>1938472</v>
      </c>
      <c r="I1517" s="0" t="n">
        <v>1336598</v>
      </c>
      <c r="J1517" s="0" t="n">
        <v>803</v>
      </c>
    </row>
    <row r="1518" customFormat="false" ht="15" hidden="false" customHeight="false" outlineLevel="0" collapsed="false">
      <c r="A1518" s="0" t="n">
        <v>202406</v>
      </c>
      <c r="B1518" s="0" t="n">
        <v>202407</v>
      </c>
      <c r="C1518" s="37" t="s">
        <v>109</v>
      </c>
      <c r="D1518" s="37" t="s">
        <v>714</v>
      </c>
      <c r="E1518" s="0" t="n">
        <v>2</v>
      </c>
      <c r="F1518" s="38" t="s">
        <v>70</v>
      </c>
      <c r="G1518" s="37" t="s">
        <v>715</v>
      </c>
      <c r="H1518" s="0" t="n">
        <v>2249148</v>
      </c>
      <c r="I1518" s="0" t="n">
        <v>940043</v>
      </c>
      <c r="J1518" s="0" t="n">
        <v>57683</v>
      </c>
    </row>
    <row r="1519" customFormat="false" ht="15" hidden="false" customHeight="false" outlineLevel="0" collapsed="false">
      <c r="A1519" s="0" t="n">
        <v>202406</v>
      </c>
      <c r="B1519" s="0" t="n">
        <v>202407</v>
      </c>
      <c r="C1519" s="37" t="s">
        <v>106</v>
      </c>
      <c r="D1519" s="37" t="s">
        <v>249</v>
      </c>
      <c r="E1519" s="0" t="n">
        <v>2</v>
      </c>
      <c r="F1519" s="38" t="s">
        <v>70</v>
      </c>
      <c r="G1519" s="37" t="s">
        <v>716</v>
      </c>
      <c r="H1519" s="0" t="n">
        <v>1134686</v>
      </c>
      <c r="I1519" s="0" t="n">
        <v>426082</v>
      </c>
      <c r="J1519" s="0" t="n">
        <v>-37724</v>
      </c>
    </row>
    <row r="1520" customFormat="false" ht="15" hidden="false" customHeight="false" outlineLevel="0" collapsed="false">
      <c r="A1520" s="0" t="n">
        <v>202406</v>
      </c>
      <c r="B1520" s="0" t="n">
        <v>202407</v>
      </c>
      <c r="C1520" s="37" t="s">
        <v>197</v>
      </c>
      <c r="D1520" s="37" t="s">
        <v>511</v>
      </c>
      <c r="E1520" s="0" t="n">
        <v>2</v>
      </c>
      <c r="F1520" s="38" t="s">
        <v>70</v>
      </c>
      <c r="G1520" s="37" t="s">
        <v>717</v>
      </c>
      <c r="H1520" s="0" t="n">
        <v>2205634</v>
      </c>
      <c r="I1520" s="0" t="n">
        <v>895413</v>
      </c>
      <c r="J1520" s="0" t="n">
        <v>107886</v>
      </c>
    </row>
    <row r="1521" customFormat="false" ht="15" hidden="false" customHeight="false" outlineLevel="0" collapsed="false">
      <c r="A1521" s="0" t="n">
        <v>202406</v>
      </c>
      <c r="B1521" s="0" t="n">
        <v>202407</v>
      </c>
      <c r="C1521" s="37" t="s">
        <v>149</v>
      </c>
      <c r="D1521" s="37" t="s">
        <v>150</v>
      </c>
      <c r="E1521" s="0" t="n">
        <v>2</v>
      </c>
      <c r="F1521" s="38" t="s">
        <v>70</v>
      </c>
      <c r="G1521" s="37" t="s">
        <v>718</v>
      </c>
      <c r="H1521" s="0" t="n">
        <v>2470028</v>
      </c>
      <c r="I1521" s="0" t="n">
        <v>1314641</v>
      </c>
      <c r="J1521" s="0" t="n">
        <v>-117867</v>
      </c>
    </row>
    <row r="1522" customFormat="false" ht="15" hidden="false" customHeight="false" outlineLevel="0" collapsed="false">
      <c r="A1522" s="0" t="n">
        <v>202406</v>
      </c>
      <c r="B1522" s="0" t="n">
        <v>202407</v>
      </c>
      <c r="C1522" s="37" t="s">
        <v>98</v>
      </c>
      <c r="D1522" s="37" t="s">
        <v>719</v>
      </c>
      <c r="E1522" s="0" t="n">
        <v>2</v>
      </c>
      <c r="F1522" s="38" t="s">
        <v>70</v>
      </c>
      <c r="G1522" s="37" t="s">
        <v>720</v>
      </c>
      <c r="H1522" s="0" t="n">
        <v>441788</v>
      </c>
      <c r="I1522" s="0" t="n">
        <v>567208</v>
      </c>
      <c r="J1522" s="0" t="n">
        <v>53787</v>
      </c>
    </row>
    <row r="1523" customFormat="false" ht="15" hidden="false" customHeight="false" outlineLevel="0" collapsed="false">
      <c r="A1523" s="0" t="n">
        <v>202406</v>
      </c>
      <c r="B1523" s="0" t="n">
        <v>202407</v>
      </c>
      <c r="C1523" s="37" t="s">
        <v>149</v>
      </c>
      <c r="D1523" s="37" t="s">
        <v>292</v>
      </c>
      <c r="E1523" s="0" t="n">
        <v>2</v>
      </c>
      <c r="F1523" s="38" t="s">
        <v>70</v>
      </c>
      <c r="G1523" s="37" t="s">
        <v>721</v>
      </c>
      <c r="H1523" s="0" t="n">
        <v>4035113</v>
      </c>
      <c r="I1523" s="0" t="n">
        <v>1916419</v>
      </c>
      <c r="J1523" s="0" t="n">
        <v>-81736</v>
      </c>
    </row>
    <row r="1524" customFormat="false" ht="15" hidden="false" customHeight="false" outlineLevel="0" collapsed="false">
      <c r="A1524" s="0" t="n">
        <v>202406</v>
      </c>
      <c r="B1524" s="0" t="n">
        <v>202407</v>
      </c>
      <c r="C1524" s="37" t="s">
        <v>178</v>
      </c>
      <c r="D1524" s="37" t="s">
        <v>167</v>
      </c>
      <c r="E1524" s="0" t="n">
        <v>2</v>
      </c>
      <c r="F1524" s="38" t="s">
        <v>70</v>
      </c>
      <c r="G1524" s="37" t="s">
        <v>722</v>
      </c>
      <c r="H1524" s="0" t="n">
        <v>230468</v>
      </c>
      <c r="I1524" s="0" t="n">
        <v>225664</v>
      </c>
      <c r="J1524" s="0" t="n">
        <v>-1120</v>
      </c>
    </row>
    <row r="1525" customFormat="false" ht="15" hidden="false" customHeight="false" outlineLevel="0" collapsed="false">
      <c r="A1525" s="0" t="n">
        <v>202406</v>
      </c>
      <c r="B1525" s="0" t="n">
        <v>202407</v>
      </c>
      <c r="C1525" s="37" t="s">
        <v>106</v>
      </c>
      <c r="D1525" s="37" t="s">
        <v>723</v>
      </c>
      <c r="E1525" s="0" t="n">
        <v>2</v>
      </c>
      <c r="F1525" s="38" t="s">
        <v>70</v>
      </c>
      <c r="G1525" s="37" t="s">
        <v>724</v>
      </c>
      <c r="H1525" s="0" t="n">
        <v>1539753</v>
      </c>
      <c r="I1525" s="0" t="n">
        <v>1029699</v>
      </c>
      <c r="J1525" s="0" t="n">
        <v>201278</v>
      </c>
    </row>
    <row r="1526" customFormat="false" ht="15" hidden="false" customHeight="false" outlineLevel="0" collapsed="false">
      <c r="A1526" s="0" t="n">
        <v>202406</v>
      </c>
      <c r="B1526" s="0" t="n">
        <v>202407</v>
      </c>
      <c r="C1526" s="37" t="s">
        <v>158</v>
      </c>
      <c r="D1526" s="37" t="s">
        <v>618</v>
      </c>
      <c r="E1526" s="0" t="n">
        <v>2</v>
      </c>
      <c r="F1526" s="38" t="s">
        <v>70</v>
      </c>
      <c r="G1526" s="37" t="s">
        <v>725</v>
      </c>
      <c r="H1526" s="0" t="n">
        <v>1217351</v>
      </c>
      <c r="I1526" s="0" t="n">
        <v>471514</v>
      </c>
      <c r="J1526" s="0" t="n">
        <v>65442</v>
      </c>
    </row>
    <row r="1527" customFormat="false" ht="15" hidden="false" customHeight="false" outlineLevel="0" collapsed="false">
      <c r="A1527" s="0" t="n">
        <v>202406</v>
      </c>
      <c r="B1527" s="0" t="n">
        <v>202407</v>
      </c>
      <c r="C1527" s="37" t="s">
        <v>178</v>
      </c>
      <c r="D1527" s="37" t="s">
        <v>391</v>
      </c>
      <c r="E1527" s="0" t="n">
        <v>2</v>
      </c>
      <c r="F1527" s="38" t="s">
        <v>70</v>
      </c>
      <c r="G1527" s="37" t="s">
        <v>726</v>
      </c>
      <c r="H1527" s="0" t="n">
        <v>554570</v>
      </c>
      <c r="I1527" s="0" t="n">
        <v>176338</v>
      </c>
      <c r="J1527" s="0" t="n">
        <v>34372</v>
      </c>
    </row>
    <row r="1528" customFormat="false" ht="15" hidden="false" customHeight="false" outlineLevel="0" collapsed="false">
      <c r="A1528" s="0" t="n">
        <v>202406</v>
      </c>
      <c r="B1528" s="0" t="n">
        <v>202407</v>
      </c>
      <c r="C1528" s="37" t="s">
        <v>184</v>
      </c>
      <c r="D1528" s="37" t="s">
        <v>200</v>
      </c>
      <c r="E1528" s="0" t="n">
        <v>2</v>
      </c>
      <c r="F1528" s="38" t="s">
        <v>70</v>
      </c>
      <c r="G1528" s="37" t="s">
        <v>727</v>
      </c>
      <c r="H1528" s="0" t="n">
        <v>1044682</v>
      </c>
      <c r="I1528" s="0" t="n">
        <v>246262</v>
      </c>
      <c r="J1528" s="0" t="n">
        <v>58111</v>
      </c>
    </row>
    <row r="1529" customFormat="false" ht="15" hidden="false" customHeight="false" outlineLevel="0" collapsed="false">
      <c r="A1529" s="0" t="n">
        <v>202406</v>
      </c>
      <c r="B1529" s="0" t="n">
        <v>202407</v>
      </c>
      <c r="C1529" s="37" t="s">
        <v>95</v>
      </c>
      <c r="D1529" s="37" t="s">
        <v>684</v>
      </c>
      <c r="E1529" s="0" t="n">
        <v>2</v>
      </c>
      <c r="F1529" s="38" t="s">
        <v>70</v>
      </c>
      <c r="G1529" s="37" t="s">
        <v>728</v>
      </c>
      <c r="H1529" s="0" t="n">
        <v>587562</v>
      </c>
      <c r="I1529" s="0" t="n">
        <v>499860</v>
      </c>
      <c r="J1529" s="0" t="n">
        <v>1358</v>
      </c>
    </row>
    <row r="1530" customFormat="false" ht="15" hidden="false" customHeight="false" outlineLevel="0" collapsed="false">
      <c r="A1530" s="0" t="n">
        <v>202406</v>
      </c>
      <c r="B1530" s="0" t="n">
        <v>202407</v>
      </c>
      <c r="C1530" s="37" t="s">
        <v>178</v>
      </c>
      <c r="D1530" s="37" t="s">
        <v>509</v>
      </c>
      <c r="E1530" s="0" t="n">
        <v>2</v>
      </c>
      <c r="F1530" s="38" t="s">
        <v>70</v>
      </c>
      <c r="G1530" s="37" t="s">
        <v>729</v>
      </c>
      <c r="H1530" s="0" t="n">
        <v>269343</v>
      </c>
      <c r="I1530" s="0" t="n">
        <v>133840</v>
      </c>
      <c r="J1530" s="0" t="n">
        <v>30769</v>
      </c>
    </row>
    <row r="1531" customFormat="false" ht="15" hidden="false" customHeight="false" outlineLevel="0" collapsed="false">
      <c r="A1531" s="0" t="n">
        <v>202406</v>
      </c>
      <c r="B1531" s="0" t="n">
        <v>202407</v>
      </c>
      <c r="C1531" s="37" t="s">
        <v>136</v>
      </c>
      <c r="D1531" s="37" t="s">
        <v>700</v>
      </c>
      <c r="E1531" s="0" t="n">
        <v>2</v>
      </c>
      <c r="F1531" s="38" t="s">
        <v>70</v>
      </c>
      <c r="G1531" s="37" t="s">
        <v>730</v>
      </c>
      <c r="H1531" s="0" t="n">
        <v>888791</v>
      </c>
      <c r="I1531" s="0" t="n">
        <v>381211</v>
      </c>
      <c r="J1531" s="0" t="n">
        <v>-25370</v>
      </c>
    </row>
    <row r="1532" customFormat="false" ht="15" hidden="false" customHeight="false" outlineLevel="0" collapsed="false">
      <c r="A1532" s="0" t="n">
        <v>202406</v>
      </c>
      <c r="B1532" s="0" t="n">
        <v>202407</v>
      </c>
      <c r="C1532" s="37" t="s">
        <v>184</v>
      </c>
      <c r="D1532" s="37" t="s">
        <v>311</v>
      </c>
      <c r="E1532" s="0" t="n">
        <v>2</v>
      </c>
      <c r="F1532" s="38" t="s">
        <v>70</v>
      </c>
      <c r="G1532" s="37" t="s">
        <v>731</v>
      </c>
      <c r="H1532" s="0" t="n">
        <v>325314</v>
      </c>
      <c r="I1532" s="0" t="n">
        <v>301174</v>
      </c>
      <c r="J1532" s="0" t="n">
        <v>46565</v>
      </c>
    </row>
    <row r="1533" customFormat="false" ht="15" hidden="false" customHeight="false" outlineLevel="0" collapsed="false">
      <c r="A1533" s="0" t="n">
        <v>202406</v>
      </c>
      <c r="B1533" s="0" t="n">
        <v>202407</v>
      </c>
      <c r="C1533" s="37" t="s">
        <v>101</v>
      </c>
      <c r="D1533" s="37" t="s">
        <v>253</v>
      </c>
      <c r="E1533" s="0" t="n">
        <v>2</v>
      </c>
      <c r="F1533" s="38" t="s">
        <v>70</v>
      </c>
      <c r="G1533" s="37" t="s">
        <v>732</v>
      </c>
      <c r="H1533" s="0" t="n">
        <v>1822705</v>
      </c>
      <c r="I1533" s="0" t="n">
        <v>309081</v>
      </c>
      <c r="J1533" s="0" t="n">
        <v>9478</v>
      </c>
    </row>
    <row r="1534" customFormat="false" ht="15" hidden="false" customHeight="false" outlineLevel="0" collapsed="false">
      <c r="A1534" s="0" t="n">
        <v>202406</v>
      </c>
      <c r="B1534" s="0" t="n">
        <v>202407</v>
      </c>
      <c r="C1534" s="37" t="s">
        <v>184</v>
      </c>
      <c r="D1534" s="37" t="s">
        <v>603</v>
      </c>
      <c r="E1534" s="0" t="n">
        <v>2</v>
      </c>
      <c r="F1534" s="38" t="s">
        <v>70</v>
      </c>
      <c r="G1534" s="37" t="s">
        <v>733</v>
      </c>
      <c r="H1534" s="0" t="n">
        <v>375517</v>
      </c>
      <c r="I1534" s="0" t="n">
        <v>312467</v>
      </c>
      <c r="J1534" s="0" t="n">
        <v>-4071</v>
      </c>
    </row>
    <row r="1535" customFormat="false" ht="15" hidden="false" customHeight="false" outlineLevel="0" collapsed="false">
      <c r="A1535" s="0" t="n">
        <v>202406</v>
      </c>
      <c r="B1535" s="0" t="n">
        <v>202407</v>
      </c>
      <c r="C1535" s="37" t="s">
        <v>109</v>
      </c>
      <c r="D1535" s="37" t="s">
        <v>502</v>
      </c>
      <c r="E1535" s="0" t="n">
        <v>2</v>
      </c>
      <c r="F1535" s="38" t="s">
        <v>70</v>
      </c>
      <c r="G1535" s="37" t="s">
        <v>734</v>
      </c>
      <c r="H1535" s="0" t="n">
        <v>2646380</v>
      </c>
      <c r="I1535" s="0" t="n">
        <v>1010080</v>
      </c>
      <c r="J1535" s="0" t="n">
        <v>142873</v>
      </c>
    </row>
    <row r="1536" customFormat="false" ht="15" hidden="false" customHeight="false" outlineLevel="0" collapsed="false">
      <c r="A1536" s="0" t="n">
        <v>202406</v>
      </c>
      <c r="B1536" s="0" t="n">
        <v>202407</v>
      </c>
      <c r="C1536" s="37" t="s">
        <v>158</v>
      </c>
      <c r="D1536" s="37" t="s">
        <v>693</v>
      </c>
      <c r="E1536" s="0" t="n">
        <v>2</v>
      </c>
      <c r="F1536" s="38" t="s">
        <v>70</v>
      </c>
      <c r="G1536" s="37" t="s">
        <v>735</v>
      </c>
      <c r="H1536" s="0" t="n">
        <v>261281</v>
      </c>
      <c r="I1536" s="0" t="n">
        <v>85033</v>
      </c>
      <c r="J1536" s="0" t="n">
        <v>14838</v>
      </c>
    </row>
    <row r="1537" customFormat="false" ht="15" hidden="false" customHeight="false" outlineLevel="0" collapsed="false">
      <c r="A1537" s="0" t="n">
        <v>202406</v>
      </c>
      <c r="B1537" s="0" t="n">
        <v>202407</v>
      </c>
      <c r="C1537" s="37" t="s">
        <v>95</v>
      </c>
      <c r="D1537" s="37" t="s">
        <v>714</v>
      </c>
      <c r="E1537" s="0" t="n">
        <v>2</v>
      </c>
      <c r="F1537" s="38" t="s">
        <v>70</v>
      </c>
      <c r="G1537" s="37" t="s">
        <v>736</v>
      </c>
      <c r="H1537" s="0" t="n">
        <v>561452</v>
      </c>
      <c r="I1537" s="0" t="n">
        <v>287487</v>
      </c>
      <c r="J1537" s="0" t="n">
        <v>49312</v>
      </c>
    </row>
    <row r="1538" customFormat="false" ht="15" hidden="false" customHeight="false" outlineLevel="0" collapsed="false">
      <c r="A1538" s="0" t="n">
        <v>202406</v>
      </c>
      <c r="B1538" s="0" t="n">
        <v>202407</v>
      </c>
      <c r="C1538" s="37" t="s">
        <v>112</v>
      </c>
      <c r="D1538" s="37" t="s">
        <v>243</v>
      </c>
      <c r="E1538" s="0" t="n">
        <v>2</v>
      </c>
      <c r="F1538" s="38" t="s">
        <v>70</v>
      </c>
      <c r="G1538" s="37" t="s">
        <v>737</v>
      </c>
      <c r="H1538" s="0" t="n">
        <v>552162</v>
      </c>
      <c r="I1538" s="0" t="n">
        <v>81579</v>
      </c>
      <c r="J1538" s="0" t="n">
        <v>8279</v>
      </c>
    </row>
    <row r="1539" customFormat="false" ht="15" hidden="false" customHeight="false" outlineLevel="0" collapsed="false">
      <c r="A1539" s="0" t="n">
        <v>202406</v>
      </c>
      <c r="B1539" s="0" t="n">
        <v>202407</v>
      </c>
      <c r="C1539" s="37" t="s">
        <v>98</v>
      </c>
      <c r="D1539" s="37" t="s">
        <v>298</v>
      </c>
      <c r="E1539" s="0" t="n">
        <v>2</v>
      </c>
      <c r="F1539" s="38" t="s">
        <v>70</v>
      </c>
      <c r="G1539" s="37" t="s">
        <v>738</v>
      </c>
      <c r="H1539" s="0" t="n">
        <v>5818374</v>
      </c>
      <c r="I1539" s="0" t="n">
        <v>3274266</v>
      </c>
      <c r="J1539" s="0" t="n">
        <v>305148</v>
      </c>
    </row>
    <row r="1540" customFormat="false" ht="15" hidden="false" customHeight="false" outlineLevel="0" collapsed="false">
      <c r="A1540" s="0" t="n">
        <v>202406</v>
      </c>
      <c r="B1540" s="0" t="n">
        <v>202407</v>
      </c>
      <c r="C1540" s="37" t="s">
        <v>178</v>
      </c>
      <c r="D1540" s="37" t="s">
        <v>253</v>
      </c>
      <c r="E1540" s="0" t="n">
        <v>2</v>
      </c>
      <c r="F1540" s="38" t="s">
        <v>70</v>
      </c>
      <c r="G1540" s="37" t="s">
        <v>739</v>
      </c>
      <c r="H1540" s="0" t="n">
        <v>1578118</v>
      </c>
      <c r="I1540" s="0" t="n">
        <v>601415</v>
      </c>
      <c r="J1540" s="0" t="n">
        <v>79800</v>
      </c>
    </row>
    <row r="1541" customFormat="false" ht="15" hidden="false" customHeight="false" outlineLevel="0" collapsed="false">
      <c r="A1541" s="0" t="n">
        <v>202406</v>
      </c>
      <c r="B1541" s="0" t="n">
        <v>202407</v>
      </c>
      <c r="C1541" s="37" t="s">
        <v>136</v>
      </c>
      <c r="D1541" s="37" t="s">
        <v>159</v>
      </c>
      <c r="E1541" s="0" t="n">
        <v>2</v>
      </c>
      <c r="F1541" s="38" t="s">
        <v>70</v>
      </c>
      <c r="G1541" s="37" t="s">
        <v>740</v>
      </c>
      <c r="H1541" s="0" t="n">
        <v>688628</v>
      </c>
      <c r="I1541" s="0" t="n">
        <v>348868</v>
      </c>
      <c r="J1541" s="0" t="n">
        <v>38507</v>
      </c>
    </row>
    <row r="1542" customFormat="false" ht="15" hidden="false" customHeight="false" outlineLevel="0" collapsed="false">
      <c r="A1542" s="0" t="n">
        <v>202406</v>
      </c>
      <c r="B1542" s="0" t="n">
        <v>202407</v>
      </c>
      <c r="C1542" s="37" t="s">
        <v>124</v>
      </c>
      <c r="D1542" s="37" t="s">
        <v>412</v>
      </c>
      <c r="E1542" s="0" t="n">
        <v>2</v>
      </c>
      <c r="F1542" s="38" t="s">
        <v>70</v>
      </c>
      <c r="G1542" s="37" t="s">
        <v>741</v>
      </c>
      <c r="H1542" s="0" t="n">
        <v>2011365</v>
      </c>
      <c r="I1542" s="0" t="n">
        <v>1126023</v>
      </c>
      <c r="J1542" s="0" t="n">
        <v>151040</v>
      </c>
    </row>
    <row r="1543" customFormat="false" ht="15" hidden="false" customHeight="false" outlineLevel="0" collapsed="false">
      <c r="A1543" s="0" t="n">
        <v>202406</v>
      </c>
      <c r="B1543" s="0" t="n">
        <v>202407</v>
      </c>
      <c r="C1543" s="37" t="s">
        <v>124</v>
      </c>
      <c r="D1543" s="37" t="s">
        <v>452</v>
      </c>
      <c r="E1543" s="0" t="n">
        <v>2</v>
      </c>
      <c r="F1543" s="38" t="s">
        <v>70</v>
      </c>
      <c r="G1543" s="37" t="s">
        <v>742</v>
      </c>
      <c r="H1543" s="0" t="n">
        <v>101249</v>
      </c>
      <c r="I1543" s="0" t="n">
        <v>47787</v>
      </c>
      <c r="J1543" s="0" t="n">
        <v>4798</v>
      </c>
    </row>
    <row r="1544" customFormat="false" ht="15" hidden="false" customHeight="false" outlineLevel="0" collapsed="false">
      <c r="A1544" s="0" t="n">
        <v>202406</v>
      </c>
      <c r="B1544" s="0" t="n">
        <v>202407</v>
      </c>
      <c r="C1544" s="37" t="s">
        <v>184</v>
      </c>
      <c r="D1544" s="37" t="s">
        <v>655</v>
      </c>
      <c r="E1544" s="0" t="n">
        <v>2</v>
      </c>
      <c r="F1544" s="38" t="s">
        <v>70</v>
      </c>
      <c r="G1544" s="37" t="s">
        <v>743</v>
      </c>
      <c r="H1544" s="0" t="n">
        <v>1165521</v>
      </c>
      <c r="I1544" s="0" t="n">
        <v>925788</v>
      </c>
      <c r="J1544" s="0" t="n">
        <v>152087</v>
      </c>
    </row>
    <row r="1545" customFormat="false" ht="15" hidden="false" customHeight="false" outlineLevel="0" collapsed="false">
      <c r="A1545" s="0" t="n">
        <v>202406</v>
      </c>
      <c r="B1545" s="0" t="n">
        <v>202407</v>
      </c>
      <c r="C1545" s="37" t="s">
        <v>124</v>
      </c>
      <c r="D1545" s="37" t="s">
        <v>744</v>
      </c>
      <c r="E1545" s="0" t="n">
        <v>2</v>
      </c>
      <c r="F1545" s="38" t="s">
        <v>70</v>
      </c>
      <c r="G1545" s="37" t="s">
        <v>745</v>
      </c>
      <c r="H1545" s="0" t="n">
        <v>15822605</v>
      </c>
      <c r="I1545" s="0" t="n">
        <v>6691884</v>
      </c>
      <c r="J1545" s="0" t="n">
        <v>-553558</v>
      </c>
    </row>
    <row r="1546" customFormat="false" ht="15" hidden="false" customHeight="false" outlineLevel="0" collapsed="false">
      <c r="A1546" s="0" t="n">
        <v>202406</v>
      </c>
      <c r="B1546" s="0" t="n">
        <v>202407</v>
      </c>
      <c r="C1546" s="37" t="s">
        <v>136</v>
      </c>
      <c r="D1546" s="37" t="s">
        <v>603</v>
      </c>
      <c r="E1546" s="0" t="n">
        <v>2</v>
      </c>
      <c r="F1546" s="38" t="s">
        <v>70</v>
      </c>
      <c r="G1546" s="37" t="s">
        <v>746</v>
      </c>
      <c r="H1546" s="0" t="n">
        <v>1890097</v>
      </c>
      <c r="I1546" s="0" t="n">
        <v>636352</v>
      </c>
      <c r="J1546" s="0" t="n">
        <v>42555</v>
      </c>
    </row>
    <row r="1547" customFormat="false" ht="15" hidden="false" customHeight="false" outlineLevel="0" collapsed="false">
      <c r="A1547" s="0" t="n">
        <v>202406</v>
      </c>
      <c r="B1547" s="0" t="n">
        <v>202407</v>
      </c>
      <c r="C1547" s="37" t="s">
        <v>109</v>
      </c>
      <c r="D1547" s="37" t="s">
        <v>99</v>
      </c>
      <c r="E1547" s="0" t="n">
        <v>2</v>
      </c>
      <c r="F1547" s="38" t="s">
        <v>70</v>
      </c>
      <c r="G1547" s="37" t="s">
        <v>747</v>
      </c>
      <c r="H1547" s="0" t="n">
        <v>1462117</v>
      </c>
      <c r="I1547" s="0" t="n">
        <v>358957</v>
      </c>
      <c r="J1547" s="0" t="n">
        <v>-20958</v>
      </c>
    </row>
    <row r="1548" customFormat="false" ht="15" hidden="false" customHeight="false" outlineLevel="0" collapsed="false">
      <c r="A1548" s="0" t="n">
        <v>202406</v>
      </c>
      <c r="B1548" s="0" t="n">
        <v>202407</v>
      </c>
      <c r="C1548" s="37" t="s">
        <v>178</v>
      </c>
      <c r="D1548" s="37" t="s">
        <v>107</v>
      </c>
      <c r="E1548" s="0" t="n">
        <v>2</v>
      </c>
      <c r="F1548" s="38" t="s">
        <v>70</v>
      </c>
      <c r="G1548" s="37" t="s">
        <v>748</v>
      </c>
      <c r="H1548" s="0" t="n">
        <v>2856570</v>
      </c>
      <c r="I1548" s="0" t="n">
        <v>476161</v>
      </c>
      <c r="J1548" s="0" t="n">
        <v>51268</v>
      </c>
    </row>
    <row r="1549" customFormat="false" ht="15" hidden="false" customHeight="false" outlineLevel="0" collapsed="false">
      <c r="A1549" s="0" t="n">
        <v>202406</v>
      </c>
      <c r="B1549" s="0" t="n">
        <v>202407</v>
      </c>
      <c r="C1549" s="37" t="s">
        <v>136</v>
      </c>
      <c r="D1549" s="37" t="s">
        <v>723</v>
      </c>
      <c r="E1549" s="0" t="n">
        <v>2</v>
      </c>
      <c r="F1549" s="38" t="s">
        <v>70</v>
      </c>
      <c r="G1549" s="37" t="s">
        <v>749</v>
      </c>
      <c r="H1549" s="0" t="n">
        <v>3952040</v>
      </c>
      <c r="I1549" s="0" t="n">
        <v>773645</v>
      </c>
      <c r="J1549" s="0" t="n">
        <v>188919</v>
      </c>
    </row>
    <row r="1550" customFormat="false" ht="15" hidden="false" customHeight="false" outlineLevel="0" collapsed="false">
      <c r="A1550" s="0" t="n">
        <v>202406</v>
      </c>
      <c r="B1550" s="0" t="n">
        <v>202407</v>
      </c>
      <c r="C1550" s="37" t="s">
        <v>98</v>
      </c>
      <c r="D1550" s="37" t="s">
        <v>208</v>
      </c>
      <c r="E1550" s="0" t="n">
        <v>2</v>
      </c>
      <c r="F1550" s="38" t="s">
        <v>70</v>
      </c>
      <c r="G1550" s="37" t="s">
        <v>750</v>
      </c>
      <c r="H1550" s="0" t="n">
        <v>141425</v>
      </c>
      <c r="I1550" s="0" t="n">
        <v>105192</v>
      </c>
      <c r="J1550" s="0" t="n">
        <v>3428</v>
      </c>
    </row>
    <row r="1551" customFormat="false" ht="15" hidden="false" customHeight="false" outlineLevel="0" collapsed="false">
      <c r="A1551" s="0" t="n">
        <v>202406</v>
      </c>
      <c r="B1551" s="0" t="n">
        <v>202407</v>
      </c>
      <c r="C1551" s="37" t="s">
        <v>149</v>
      </c>
      <c r="D1551" s="37" t="s">
        <v>385</v>
      </c>
      <c r="E1551" s="0" t="n">
        <v>2</v>
      </c>
      <c r="F1551" s="38" t="s">
        <v>70</v>
      </c>
      <c r="G1551" s="37" t="s">
        <v>751</v>
      </c>
      <c r="H1551" s="0" t="n">
        <v>210836</v>
      </c>
      <c r="I1551" s="0" t="n">
        <v>83183</v>
      </c>
      <c r="J1551" s="0" t="n">
        <v>7713</v>
      </c>
    </row>
    <row r="1552" customFormat="false" ht="15" hidden="false" customHeight="false" outlineLevel="0" collapsed="false">
      <c r="A1552" s="0" t="n">
        <v>202406</v>
      </c>
      <c r="B1552" s="0" t="n">
        <v>202407</v>
      </c>
      <c r="C1552" s="37" t="s">
        <v>115</v>
      </c>
      <c r="D1552" s="37" t="s">
        <v>476</v>
      </c>
      <c r="E1552" s="0" t="n">
        <v>2</v>
      </c>
      <c r="F1552" s="38" t="s">
        <v>70</v>
      </c>
      <c r="G1552" s="37" t="s">
        <v>752</v>
      </c>
      <c r="H1552" s="0" t="n">
        <v>1785170</v>
      </c>
      <c r="I1552" s="0" t="n">
        <v>580068</v>
      </c>
      <c r="J1552" s="0" t="n">
        <v>90287</v>
      </c>
    </row>
    <row r="1553" customFormat="false" ht="15" hidden="false" customHeight="false" outlineLevel="0" collapsed="false">
      <c r="A1553" s="0" t="n">
        <v>202406</v>
      </c>
      <c r="B1553" s="0" t="n">
        <v>202407</v>
      </c>
      <c r="C1553" s="37" t="s">
        <v>101</v>
      </c>
      <c r="D1553" s="37" t="s">
        <v>425</v>
      </c>
      <c r="E1553" s="0" t="n">
        <v>2</v>
      </c>
      <c r="F1553" s="38" t="s">
        <v>70</v>
      </c>
      <c r="G1553" s="37" t="s">
        <v>753</v>
      </c>
      <c r="H1553" s="0" t="n">
        <v>566995</v>
      </c>
      <c r="I1553" s="0" t="n">
        <v>240460</v>
      </c>
      <c r="J1553" s="0" t="n">
        <v>-30484</v>
      </c>
    </row>
    <row r="1554" customFormat="false" ht="15" hidden="false" customHeight="false" outlineLevel="0" collapsed="false">
      <c r="A1554" s="0" t="n">
        <v>202406</v>
      </c>
      <c r="B1554" s="0" t="n">
        <v>202407</v>
      </c>
      <c r="C1554" s="37" t="s">
        <v>124</v>
      </c>
      <c r="D1554" s="37" t="s">
        <v>243</v>
      </c>
      <c r="E1554" s="0" t="n">
        <v>2</v>
      </c>
      <c r="F1554" s="38" t="s">
        <v>70</v>
      </c>
      <c r="G1554" s="37" t="s">
        <v>754</v>
      </c>
      <c r="H1554" s="0" t="n">
        <v>5630144</v>
      </c>
      <c r="I1554" s="0" t="n">
        <v>1739281</v>
      </c>
      <c r="J1554" s="0" t="n">
        <v>48333</v>
      </c>
    </row>
    <row r="1555" customFormat="false" ht="15" hidden="false" customHeight="false" outlineLevel="0" collapsed="false">
      <c r="A1555" s="0" t="n">
        <v>202406</v>
      </c>
      <c r="B1555" s="0" t="n">
        <v>202407</v>
      </c>
      <c r="C1555" s="37" t="s">
        <v>136</v>
      </c>
      <c r="D1555" s="37" t="s">
        <v>300</v>
      </c>
      <c r="E1555" s="0" t="n">
        <v>2</v>
      </c>
      <c r="F1555" s="38" t="s">
        <v>70</v>
      </c>
      <c r="G1555" s="37" t="s">
        <v>755</v>
      </c>
      <c r="H1555" s="0" t="n">
        <v>818796</v>
      </c>
      <c r="I1555" s="0" t="n">
        <v>599699</v>
      </c>
      <c r="J1555" s="0" t="n">
        <v>69836</v>
      </c>
    </row>
    <row r="1556" customFormat="false" ht="15" hidden="false" customHeight="false" outlineLevel="0" collapsed="false">
      <c r="A1556" s="0" t="n">
        <v>202406</v>
      </c>
      <c r="B1556" s="0" t="n">
        <v>202407</v>
      </c>
      <c r="C1556" s="37" t="s">
        <v>178</v>
      </c>
      <c r="D1556" s="37" t="s">
        <v>756</v>
      </c>
      <c r="E1556" s="0" t="n">
        <v>2</v>
      </c>
      <c r="F1556" s="38" t="s">
        <v>70</v>
      </c>
      <c r="G1556" s="37" t="s">
        <v>757</v>
      </c>
      <c r="H1556" s="0" t="n">
        <v>112183</v>
      </c>
      <c r="I1556" s="0" t="n">
        <v>20974</v>
      </c>
      <c r="J1556" s="0" t="n">
        <v>-4398</v>
      </c>
    </row>
    <row r="1557" customFormat="false" ht="15" hidden="false" customHeight="false" outlineLevel="0" collapsed="false">
      <c r="A1557" s="0" t="n">
        <v>202406</v>
      </c>
      <c r="B1557" s="0" t="n">
        <v>202407</v>
      </c>
      <c r="C1557" s="37" t="s">
        <v>152</v>
      </c>
      <c r="D1557" s="37" t="s">
        <v>420</v>
      </c>
      <c r="E1557" s="0" t="n">
        <v>2</v>
      </c>
      <c r="F1557" s="38" t="s">
        <v>70</v>
      </c>
      <c r="G1557" s="37" t="s">
        <v>758</v>
      </c>
      <c r="H1557" s="0" t="n">
        <v>288246</v>
      </c>
      <c r="I1557" s="0" t="n">
        <v>143220</v>
      </c>
      <c r="J1557" s="0" t="n">
        <v>-2532</v>
      </c>
    </row>
    <row r="1558" customFormat="false" ht="15" hidden="false" customHeight="false" outlineLevel="0" collapsed="false">
      <c r="A1558" s="0" t="n">
        <v>202406</v>
      </c>
      <c r="B1558" s="0" t="n">
        <v>202407</v>
      </c>
      <c r="C1558" s="37" t="s">
        <v>115</v>
      </c>
      <c r="D1558" s="37" t="s">
        <v>626</v>
      </c>
      <c r="E1558" s="0" t="n">
        <v>2</v>
      </c>
      <c r="F1558" s="38" t="s">
        <v>70</v>
      </c>
      <c r="G1558" s="37" t="s">
        <v>759</v>
      </c>
      <c r="H1558" s="0" t="n">
        <v>39828</v>
      </c>
      <c r="I1558" s="0" t="n">
        <v>28346</v>
      </c>
      <c r="J1558" s="0" t="n">
        <v>5388</v>
      </c>
    </row>
    <row r="1559" customFormat="false" ht="15" hidden="false" customHeight="false" outlineLevel="0" collapsed="false">
      <c r="A1559" s="0" t="n">
        <v>202406</v>
      </c>
      <c r="B1559" s="0" t="n">
        <v>202407</v>
      </c>
      <c r="C1559" s="37" t="s">
        <v>184</v>
      </c>
      <c r="D1559" s="37" t="s">
        <v>425</v>
      </c>
      <c r="E1559" s="0" t="n">
        <v>2</v>
      </c>
      <c r="F1559" s="38" t="s">
        <v>70</v>
      </c>
      <c r="G1559" s="37" t="s">
        <v>760</v>
      </c>
      <c r="H1559" s="0" t="n">
        <v>882385</v>
      </c>
      <c r="I1559" s="0" t="n">
        <v>512361</v>
      </c>
      <c r="J1559" s="0" t="n">
        <v>92378</v>
      </c>
    </row>
    <row r="1560" customFormat="false" ht="15" hidden="false" customHeight="false" outlineLevel="0" collapsed="false">
      <c r="A1560" s="0" t="n">
        <v>202406</v>
      </c>
      <c r="B1560" s="0" t="n">
        <v>202407</v>
      </c>
      <c r="C1560" s="37" t="s">
        <v>95</v>
      </c>
      <c r="D1560" s="37" t="s">
        <v>618</v>
      </c>
      <c r="E1560" s="0" t="n">
        <v>2</v>
      </c>
      <c r="F1560" s="38" t="s">
        <v>70</v>
      </c>
      <c r="G1560" s="37" t="s">
        <v>761</v>
      </c>
      <c r="H1560" s="0" t="n">
        <v>673783</v>
      </c>
      <c r="I1560" s="0" t="n">
        <v>196892</v>
      </c>
      <c r="J1560" s="0" t="n">
        <v>23121</v>
      </c>
    </row>
    <row r="1561" customFormat="false" ht="15" hidden="false" customHeight="false" outlineLevel="0" collapsed="false">
      <c r="A1561" s="0" t="n">
        <v>202406</v>
      </c>
      <c r="B1561" s="0" t="n">
        <v>202407</v>
      </c>
      <c r="C1561" s="37" t="s">
        <v>152</v>
      </c>
      <c r="D1561" s="37" t="s">
        <v>372</v>
      </c>
      <c r="E1561" s="0" t="n">
        <v>2</v>
      </c>
      <c r="F1561" s="38" t="s">
        <v>70</v>
      </c>
      <c r="G1561" s="37" t="s">
        <v>762</v>
      </c>
      <c r="H1561" s="0" t="n">
        <v>935754</v>
      </c>
      <c r="I1561" s="0" t="n">
        <v>202297</v>
      </c>
      <c r="J1561" s="0" t="n">
        <v>34030</v>
      </c>
    </row>
    <row r="1562" customFormat="false" ht="15" hidden="false" customHeight="false" outlineLevel="0" collapsed="false">
      <c r="A1562" s="0" t="n">
        <v>202406</v>
      </c>
      <c r="B1562" s="0" t="n">
        <v>202407</v>
      </c>
      <c r="C1562" s="37" t="s">
        <v>158</v>
      </c>
      <c r="D1562" s="37" t="s">
        <v>461</v>
      </c>
      <c r="E1562" s="0" t="n">
        <v>2</v>
      </c>
      <c r="F1562" s="38" t="s">
        <v>70</v>
      </c>
      <c r="G1562" s="37" t="s">
        <v>763</v>
      </c>
      <c r="H1562" s="0" t="n">
        <v>4246407</v>
      </c>
      <c r="I1562" s="0" t="n">
        <v>1325308</v>
      </c>
      <c r="J1562" s="0" t="n">
        <v>134533</v>
      </c>
    </row>
    <row r="1563" customFormat="false" ht="15" hidden="false" customHeight="false" outlineLevel="0" collapsed="false">
      <c r="A1563" s="0" t="n">
        <v>202406</v>
      </c>
      <c r="B1563" s="0" t="n">
        <v>202407</v>
      </c>
      <c r="C1563" s="37" t="s">
        <v>106</v>
      </c>
      <c r="D1563" s="37" t="s">
        <v>116</v>
      </c>
      <c r="E1563" s="0" t="n">
        <v>2</v>
      </c>
      <c r="F1563" s="38" t="s">
        <v>70</v>
      </c>
      <c r="G1563" s="37" t="s">
        <v>764</v>
      </c>
      <c r="H1563" s="0" t="n">
        <v>5425176</v>
      </c>
      <c r="I1563" s="0" t="n">
        <v>1321475</v>
      </c>
      <c r="J1563" s="0" t="n">
        <v>179112</v>
      </c>
    </row>
    <row r="1564" customFormat="false" ht="15" hidden="false" customHeight="false" outlineLevel="0" collapsed="false">
      <c r="A1564" s="0" t="n">
        <v>202406</v>
      </c>
      <c r="B1564" s="0" t="n">
        <v>202407</v>
      </c>
      <c r="C1564" s="37" t="s">
        <v>109</v>
      </c>
      <c r="D1564" s="37" t="s">
        <v>540</v>
      </c>
      <c r="E1564" s="0" t="n">
        <v>2</v>
      </c>
      <c r="F1564" s="38" t="s">
        <v>70</v>
      </c>
      <c r="G1564" s="37" t="s">
        <v>765</v>
      </c>
      <c r="H1564" s="0" t="n">
        <v>1219805</v>
      </c>
      <c r="I1564" s="0" t="n">
        <v>187310</v>
      </c>
      <c r="J1564" s="0" t="n">
        <v>9072</v>
      </c>
    </row>
    <row r="1565" customFormat="false" ht="15" hidden="false" customHeight="false" outlineLevel="0" collapsed="false">
      <c r="A1565" s="0" t="n">
        <v>202406</v>
      </c>
      <c r="B1565" s="0" t="n">
        <v>202407</v>
      </c>
      <c r="C1565" s="37" t="s">
        <v>178</v>
      </c>
      <c r="D1565" s="37" t="s">
        <v>364</v>
      </c>
      <c r="E1565" s="0" t="n">
        <v>2</v>
      </c>
      <c r="F1565" s="38" t="s">
        <v>70</v>
      </c>
      <c r="G1565" s="37" t="s">
        <v>766</v>
      </c>
      <c r="H1565" s="0" t="n">
        <v>97092</v>
      </c>
      <c r="I1565" s="0" t="n">
        <v>42145</v>
      </c>
      <c r="J1565" s="0" t="n">
        <v>3860</v>
      </c>
    </row>
    <row r="1566" customFormat="false" ht="15" hidden="false" customHeight="false" outlineLevel="0" collapsed="false">
      <c r="A1566" s="0" t="n">
        <v>202406</v>
      </c>
      <c r="B1566" s="0" t="n">
        <v>202407</v>
      </c>
      <c r="C1566" s="37" t="s">
        <v>184</v>
      </c>
      <c r="D1566" s="37" t="s">
        <v>571</v>
      </c>
      <c r="E1566" s="0" t="n">
        <v>2</v>
      </c>
      <c r="F1566" s="38" t="s">
        <v>70</v>
      </c>
      <c r="G1566" s="37" t="s">
        <v>767</v>
      </c>
      <c r="H1566" s="0" t="n">
        <v>3132649</v>
      </c>
      <c r="I1566" s="0" t="n">
        <v>997277</v>
      </c>
      <c r="J1566" s="0" t="n">
        <v>16717</v>
      </c>
    </row>
    <row r="1567" customFormat="false" ht="15" hidden="false" customHeight="false" outlineLevel="0" collapsed="false">
      <c r="A1567" s="0" t="n">
        <v>202406</v>
      </c>
      <c r="B1567" s="0" t="n">
        <v>202407</v>
      </c>
      <c r="C1567" s="37" t="s">
        <v>136</v>
      </c>
      <c r="D1567" s="37" t="s">
        <v>509</v>
      </c>
      <c r="E1567" s="0" t="n">
        <v>2</v>
      </c>
      <c r="F1567" s="38" t="s">
        <v>70</v>
      </c>
      <c r="G1567" s="37" t="s">
        <v>768</v>
      </c>
      <c r="H1567" s="0" t="n">
        <v>1943832</v>
      </c>
      <c r="I1567" s="0" t="n">
        <v>751640</v>
      </c>
      <c r="J1567" s="0" t="n">
        <v>155100</v>
      </c>
    </row>
    <row r="1568" customFormat="false" ht="15" hidden="false" customHeight="false" outlineLevel="0" collapsed="false">
      <c r="A1568" s="0" t="n">
        <v>202406</v>
      </c>
      <c r="B1568" s="0" t="n">
        <v>202407</v>
      </c>
      <c r="C1568" s="37" t="s">
        <v>136</v>
      </c>
      <c r="D1568" s="37" t="s">
        <v>258</v>
      </c>
      <c r="E1568" s="0" t="n">
        <v>2</v>
      </c>
      <c r="F1568" s="38" t="s">
        <v>70</v>
      </c>
      <c r="G1568" s="37" t="s">
        <v>769</v>
      </c>
      <c r="H1568" s="0" t="n">
        <v>2497689</v>
      </c>
      <c r="I1568" s="0" t="n">
        <v>1177794</v>
      </c>
      <c r="J1568" s="0" t="n">
        <v>273432</v>
      </c>
    </row>
    <row r="1569" customFormat="false" ht="15" hidden="false" customHeight="false" outlineLevel="0" collapsed="false">
      <c r="A1569" s="0" t="n">
        <v>202406</v>
      </c>
      <c r="B1569" s="0" t="n">
        <v>202407</v>
      </c>
      <c r="C1569" s="37" t="s">
        <v>115</v>
      </c>
      <c r="D1569" s="37" t="s">
        <v>288</v>
      </c>
      <c r="E1569" s="0" t="n">
        <v>2</v>
      </c>
      <c r="F1569" s="38" t="s">
        <v>70</v>
      </c>
      <c r="G1569" s="37" t="s">
        <v>770</v>
      </c>
      <c r="H1569" s="0" t="n">
        <v>4596668</v>
      </c>
      <c r="I1569" s="0" t="n">
        <v>3716603</v>
      </c>
      <c r="J1569" s="0" t="n">
        <v>810187</v>
      </c>
    </row>
    <row r="1570" customFormat="false" ht="15" hidden="false" customHeight="false" outlineLevel="0" collapsed="false">
      <c r="A1570" s="0" t="n">
        <v>202406</v>
      </c>
      <c r="B1570" s="0" t="n">
        <v>202407</v>
      </c>
      <c r="C1570" s="37" t="s">
        <v>109</v>
      </c>
      <c r="D1570" s="37" t="s">
        <v>412</v>
      </c>
      <c r="E1570" s="0" t="n">
        <v>2</v>
      </c>
      <c r="F1570" s="38" t="s">
        <v>70</v>
      </c>
      <c r="G1570" s="37" t="s">
        <v>771</v>
      </c>
      <c r="H1570" s="0" t="n">
        <v>306688</v>
      </c>
      <c r="I1570" s="0" t="n">
        <v>97331</v>
      </c>
      <c r="J1570" s="0" t="n">
        <v>3814</v>
      </c>
    </row>
    <row r="1571" customFormat="false" ht="15" hidden="false" customHeight="false" outlineLevel="0" collapsed="false">
      <c r="A1571" s="0" t="n">
        <v>202406</v>
      </c>
      <c r="B1571" s="0" t="n">
        <v>202407</v>
      </c>
      <c r="C1571" s="37" t="s">
        <v>98</v>
      </c>
      <c r="D1571" s="37" t="s">
        <v>233</v>
      </c>
      <c r="E1571" s="0" t="n">
        <v>2</v>
      </c>
      <c r="F1571" s="38" t="s">
        <v>70</v>
      </c>
      <c r="G1571" s="37" t="s">
        <v>772</v>
      </c>
      <c r="H1571" s="0" t="n">
        <v>16589298</v>
      </c>
      <c r="I1571" s="0" t="n">
        <v>7833150</v>
      </c>
      <c r="J1571" s="0" t="n">
        <v>-120454</v>
      </c>
    </row>
    <row r="1572" customFormat="false" ht="15" hidden="false" customHeight="false" outlineLevel="0" collapsed="false">
      <c r="A1572" s="0" t="n">
        <v>202406</v>
      </c>
      <c r="B1572" s="0" t="n">
        <v>202407</v>
      </c>
      <c r="C1572" s="37" t="s">
        <v>178</v>
      </c>
      <c r="D1572" s="37" t="s">
        <v>294</v>
      </c>
      <c r="E1572" s="0" t="n">
        <v>2</v>
      </c>
      <c r="F1572" s="38" t="s">
        <v>70</v>
      </c>
      <c r="G1572" s="37" t="s">
        <v>773</v>
      </c>
      <c r="H1572" s="0" t="n">
        <v>319142</v>
      </c>
      <c r="I1572" s="0" t="n">
        <v>149705</v>
      </c>
      <c r="J1572" s="0" t="n">
        <v>31093</v>
      </c>
    </row>
    <row r="1573" customFormat="false" ht="15" hidden="false" customHeight="false" outlineLevel="0" collapsed="false">
      <c r="A1573" s="0" t="n">
        <v>202406</v>
      </c>
      <c r="B1573" s="0" t="n">
        <v>202407</v>
      </c>
      <c r="C1573" s="37" t="s">
        <v>149</v>
      </c>
      <c r="D1573" s="37" t="s">
        <v>130</v>
      </c>
      <c r="E1573" s="0" t="n">
        <v>2</v>
      </c>
      <c r="F1573" s="38" t="s">
        <v>70</v>
      </c>
      <c r="G1573" s="37" t="s">
        <v>774</v>
      </c>
      <c r="H1573" s="0" t="n">
        <v>2829966</v>
      </c>
      <c r="I1573" s="0" t="n">
        <v>1742111</v>
      </c>
      <c r="J1573" s="0" t="n">
        <v>234124</v>
      </c>
    </row>
    <row r="1574" customFormat="false" ht="15" hidden="false" customHeight="false" outlineLevel="0" collapsed="false">
      <c r="A1574" s="0" t="n">
        <v>202406</v>
      </c>
      <c r="B1574" s="0" t="n">
        <v>202407</v>
      </c>
      <c r="C1574" s="37" t="s">
        <v>109</v>
      </c>
      <c r="D1574" s="37" t="s">
        <v>139</v>
      </c>
      <c r="E1574" s="0" t="n">
        <v>2</v>
      </c>
      <c r="F1574" s="38" t="s">
        <v>70</v>
      </c>
      <c r="G1574" s="37" t="s">
        <v>775</v>
      </c>
      <c r="H1574" s="0" t="n">
        <v>197170</v>
      </c>
      <c r="I1574" s="0" t="n">
        <v>37724</v>
      </c>
      <c r="J1574" s="0" t="n">
        <v>4257</v>
      </c>
    </row>
    <row r="1575" customFormat="false" ht="15" hidden="false" customHeight="false" outlineLevel="0" collapsed="false">
      <c r="A1575" s="0" t="n">
        <v>202406</v>
      </c>
      <c r="B1575" s="0" t="n">
        <v>202407</v>
      </c>
      <c r="C1575" s="37" t="s">
        <v>106</v>
      </c>
      <c r="D1575" s="37" t="s">
        <v>776</v>
      </c>
      <c r="E1575" s="0" t="n">
        <v>2</v>
      </c>
      <c r="F1575" s="38" t="s">
        <v>70</v>
      </c>
      <c r="G1575" s="37" t="s">
        <v>777</v>
      </c>
      <c r="H1575" s="0" t="n">
        <v>297635</v>
      </c>
      <c r="I1575" s="0" t="n">
        <v>59034</v>
      </c>
      <c r="J1575" s="0" t="n">
        <v>982</v>
      </c>
    </row>
    <row r="1576" customFormat="false" ht="15" hidden="false" customHeight="false" outlineLevel="0" collapsed="false">
      <c r="A1576" s="0" t="n">
        <v>202406</v>
      </c>
      <c r="B1576" s="0" t="n">
        <v>202407</v>
      </c>
      <c r="C1576" s="37" t="s">
        <v>109</v>
      </c>
      <c r="D1576" s="37" t="s">
        <v>396</v>
      </c>
      <c r="E1576" s="0" t="n">
        <v>2</v>
      </c>
      <c r="F1576" s="38" t="s">
        <v>70</v>
      </c>
      <c r="G1576" s="37" t="s">
        <v>778</v>
      </c>
      <c r="H1576" s="0" t="n">
        <v>8070379</v>
      </c>
      <c r="I1576" s="0" t="n">
        <v>3924665</v>
      </c>
      <c r="J1576" s="0" t="n">
        <v>481032</v>
      </c>
    </row>
    <row r="1577" customFormat="false" ht="15" hidden="false" customHeight="false" outlineLevel="0" collapsed="false">
      <c r="A1577" s="0" t="n">
        <v>202406</v>
      </c>
      <c r="B1577" s="0" t="n">
        <v>202407</v>
      </c>
      <c r="C1577" s="37" t="s">
        <v>106</v>
      </c>
      <c r="D1577" s="37" t="s">
        <v>189</v>
      </c>
      <c r="E1577" s="0" t="n">
        <v>2</v>
      </c>
      <c r="F1577" s="38" t="s">
        <v>70</v>
      </c>
      <c r="G1577" s="37" t="s">
        <v>779</v>
      </c>
      <c r="H1577" s="0" t="n">
        <v>952406</v>
      </c>
      <c r="I1577" s="0" t="n">
        <v>605265</v>
      </c>
      <c r="J1577" s="0" t="n">
        <v>-17267</v>
      </c>
    </row>
    <row r="1578" customFormat="false" ht="15" hidden="false" customHeight="false" outlineLevel="0" collapsed="false">
      <c r="A1578" s="0" t="n">
        <v>202406</v>
      </c>
      <c r="B1578" s="0" t="n">
        <v>202407</v>
      </c>
      <c r="C1578" s="37" t="s">
        <v>152</v>
      </c>
      <c r="D1578" s="37" t="s">
        <v>320</v>
      </c>
      <c r="E1578" s="0" t="n">
        <v>2</v>
      </c>
      <c r="F1578" s="38" t="s">
        <v>70</v>
      </c>
      <c r="G1578" s="37" t="s">
        <v>780</v>
      </c>
      <c r="H1578" s="0" t="n">
        <v>4427258</v>
      </c>
      <c r="I1578" s="0" t="n">
        <v>2297628</v>
      </c>
      <c r="J1578" s="0" t="n">
        <v>329494</v>
      </c>
    </row>
    <row r="1579" customFormat="false" ht="15" hidden="false" customHeight="false" outlineLevel="0" collapsed="false">
      <c r="A1579" s="0" t="n">
        <v>202406</v>
      </c>
      <c r="B1579" s="0" t="n">
        <v>202407</v>
      </c>
      <c r="C1579" s="37" t="s">
        <v>95</v>
      </c>
      <c r="D1579" s="37" t="s">
        <v>693</v>
      </c>
      <c r="E1579" s="0" t="n">
        <v>2</v>
      </c>
      <c r="F1579" s="38" t="s">
        <v>70</v>
      </c>
      <c r="G1579" s="37" t="s">
        <v>781</v>
      </c>
      <c r="H1579" s="0" t="n">
        <v>1260354</v>
      </c>
      <c r="I1579" s="0" t="n">
        <v>447850</v>
      </c>
      <c r="J1579" s="0" t="n">
        <v>97581</v>
      </c>
    </row>
    <row r="1580" customFormat="false" ht="15" hidden="false" customHeight="false" outlineLevel="0" collapsed="false">
      <c r="A1580" s="0" t="n">
        <v>202406</v>
      </c>
      <c r="B1580" s="0" t="n">
        <v>202407</v>
      </c>
      <c r="C1580" s="37" t="s">
        <v>98</v>
      </c>
      <c r="D1580" s="37" t="s">
        <v>369</v>
      </c>
      <c r="E1580" s="0" t="n">
        <v>2</v>
      </c>
      <c r="F1580" s="38" t="s">
        <v>70</v>
      </c>
      <c r="G1580" s="37" t="s">
        <v>782</v>
      </c>
      <c r="H1580" s="0" t="n">
        <v>1349838</v>
      </c>
      <c r="I1580" s="0" t="n">
        <v>839223</v>
      </c>
      <c r="J1580" s="0" t="n">
        <v>204019</v>
      </c>
    </row>
    <row r="1581" customFormat="false" ht="15" hidden="false" customHeight="false" outlineLevel="0" collapsed="false">
      <c r="A1581" s="0" t="n">
        <v>202406</v>
      </c>
      <c r="B1581" s="0" t="n">
        <v>202407</v>
      </c>
      <c r="C1581" s="37" t="s">
        <v>136</v>
      </c>
      <c r="D1581" s="37" t="s">
        <v>719</v>
      </c>
      <c r="E1581" s="0" t="n">
        <v>2</v>
      </c>
      <c r="F1581" s="38" t="s">
        <v>70</v>
      </c>
      <c r="G1581" s="37" t="s">
        <v>783</v>
      </c>
      <c r="H1581" s="0" t="n">
        <v>5681352</v>
      </c>
      <c r="I1581" s="0" t="n">
        <v>2348689</v>
      </c>
      <c r="J1581" s="0" t="n">
        <v>354305</v>
      </c>
    </row>
    <row r="1582" customFormat="false" ht="15" hidden="false" customHeight="false" outlineLevel="0" collapsed="false">
      <c r="A1582" s="0" t="n">
        <v>202406</v>
      </c>
      <c r="B1582" s="0" t="n">
        <v>202407</v>
      </c>
      <c r="C1582" s="37" t="s">
        <v>101</v>
      </c>
      <c r="D1582" s="37" t="s">
        <v>247</v>
      </c>
      <c r="E1582" s="0" t="n">
        <v>2</v>
      </c>
      <c r="F1582" s="38" t="s">
        <v>70</v>
      </c>
      <c r="G1582" s="37" t="s">
        <v>784</v>
      </c>
      <c r="H1582" s="0" t="n">
        <v>846578</v>
      </c>
      <c r="I1582" s="0" t="n">
        <v>648882</v>
      </c>
      <c r="J1582" s="0" t="n">
        <v>-37766</v>
      </c>
    </row>
    <row r="1583" customFormat="false" ht="15" hidden="false" customHeight="false" outlineLevel="0" collapsed="false">
      <c r="A1583" s="0" t="n">
        <v>202406</v>
      </c>
      <c r="B1583" s="0" t="n">
        <v>202407</v>
      </c>
      <c r="C1583" s="37" t="s">
        <v>184</v>
      </c>
      <c r="D1583" s="37" t="s">
        <v>367</v>
      </c>
      <c r="E1583" s="0" t="n">
        <v>2</v>
      </c>
      <c r="F1583" s="38" t="s">
        <v>70</v>
      </c>
      <c r="G1583" s="37" t="s">
        <v>785</v>
      </c>
      <c r="H1583" s="0" t="n">
        <v>118162</v>
      </c>
      <c r="I1583" s="0" t="n">
        <v>97068</v>
      </c>
      <c r="J1583" s="0" t="n">
        <v>9681</v>
      </c>
    </row>
    <row r="1584" customFormat="false" ht="15" hidden="false" customHeight="false" outlineLevel="0" collapsed="false">
      <c r="A1584" s="0" t="n">
        <v>202406</v>
      </c>
      <c r="B1584" s="0" t="n">
        <v>202407</v>
      </c>
      <c r="C1584" s="37" t="s">
        <v>98</v>
      </c>
      <c r="D1584" s="37" t="s">
        <v>376</v>
      </c>
      <c r="E1584" s="0" t="n">
        <v>2</v>
      </c>
      <c r="F1584" s="38" t="s">
        <v>70</v>
      </c>
      <c r="G1584" s="37" t="s">
        <v>786</v>
      </c>
      <c r="H1584" s="0" t="n">
        <v>389623</v>
      </c>
      <c r="I1584" s="0" t="n">
        <v>418881</v>
      </c>
      <c r="J1584" s="0" t="n">
        <v>123138</v>
      </c>
    </row>
    <row r="1585" customFormat="false" ht="15" hidden="false" customHeight="false" outlineLevel="0" collapsed="false">
      <c r="A1585" s="0" t="n">
        <v>202406</v>
      </c>
      <c r="B1585" s="0" t="n">
        <v>202407</v>
      </c>
      <c r="C1585" s="37" t="s">
        <v>158</v>
      </c>
      <c r="D1585" s="37" t="s">
        <v>96</v>
      </c>
      <c r="E1585" s="0" t="n">
        <v>2</v>
      </c>
      <c r="F1585" s="38" t="s">
        <v>70</v>
      </c>
      <c r="G1585" s="37" t="s">
        <v>787</v>
      </c>
      <c r="H1585" s="0" t="n">
        <v>2475514</v>
      </c>
      <c r="I1585" s="0" t="n">
        <v>1305008</v>
      </c>
      <c r="J1585" s="0" t="n">
        <v>-8954</v>
      </c>
    </row>
    <row r="1586" customFormat="false" ht="15" hidden="false" customHeight="false" outlineLevel="0" collapsed="false">
      <c r="A1586" s="0" t="n">
        <v>202406</v>
      </c>
      <c r="B1586" s="0" t="n">
        <v>202407</v>
      </c>
      <c r="C1586" s="37" t="s">
        <v>115</v>
      </c>
      <c r="D1586" s="37" t="s">
        <v>241</v>
      </c>
      <c r="E1586" s="0" t="n">
        <v>2</v>
      </c>
      <c r="F1586" s="38" t="s">
        <v>70</v>
      </c>
      <c r="G1586" s="37" t="s">
        <v>788</v>
      </c>
      <c r="H1586" s="0" t="n">
        <v>1635994</v>
      </c>
      <c r="I1586" s="0" t="n">
        <v>679727</v>
      </c>
      <c r="J1586" s="0" t="n">
        <v>50355</v>
      </c>
    </row>
    <row r="1587" customFormat="false" ht="15" hidden="false" customHeight="false" outlineLevel="0" collapsed="false">
      <c r="A1587" s="0" t="n">
        <v>202406</v>
      </c>
      <c r="B1587" s="0" t="n">
        <v>202407</v>
      </c>
      <c r="C1587" s="37" t="s">
        <v>101</v>
      </c>
      <c r="D1587" s="37" t="s">
        <v>482</v>
      </c>
      <c r="E1587" s="0" t="n">
        <v>2</v>
      </c>
      <c r="F1587" s="38" t="s">
        <v>70</v>
      </c>
      <c r="G1587" s="37" t="s">
        <v>789</v>
      </c>
      <c r="H1587" s="0" t="n">
        <v>204961</v>
      </c>
      <c r="I1587" s="0" t="n">
        <v>63772</v>
      </c>
      <c r="J1587" s="0" t="n">
        <v>14116</v>
      </c>
    </row>
    <row r="1588" customFormat="false" ht="15" hidden="false" customHeight="false" outlineLevel="0" collapsed="false">
      <c r="A1588" s="0" t="n">
        <v>202406</v>
      </c>
      <c r="B1588" s="0" t="n">
        <v>202407</v>
      </c>
      <c r="C1588" s="37" t="s">
        <v>136</v>
      </c>
      <c r="D1588" s="37" t="s">
        <v>120</v>
      </c>
      <c r="E1588" s="0" t="n">
        <v>2</v>
      </c>
      <c r="F1588" s="38" t="s">
        <v>70</v>
      </c>
      <c r="G1588" s="37" t="s">
        <v>790</v>
      </c>
      <c r="H1588" s="0" t="n">
        <v>456500</v>
      </c>
      <c r="I1588" s="0" t="n">
        <v>439710</v>
      </c>
      <c r="J1588" s="0" t="n">
        <v>62313</v>
      </c>
    </row>
    <row r="1589" customFormat="false" ht="15" hidden="false" customHeight="false" outlineLevel="0" collapsed="false">
      <c r="A1589" s="0" t="n">
        <v>202406</v>
      </c>
      <c r="B1589" s="0" t="n">
        <v>202407</v>
      </c>
      <c r="C1589" s="37" t="s">
        <v>98</v>
      </c>
      <c r="D1589" s="37" t="s">
        <v>447</v>
      </c>
      <c r="E1589" s="0" t="n">
        <v>2</v>
      </c>
      <c r="F1589" s="38" t="s">
        <v>70</v>
      </c>
      <c r="G1589" s="37" t="s">
        <v>791</v>
      </c>
      <c r="H1589" s="0" t="n">
        <v>498809</v>
      </c>
      <c r="I1589" s="0" t="n">
        <v>269473</v>
      </c>
      <c r="J1589" s="0" t="n">
        <v>88391</v>
      </c>
    </row>
    <row r="1590" customFormat="false" ht="15" hidden="false" customHeight="false" outlineLevel="0" collapsed="false">
      <c r="A1590" s="0" t="n">
        <v>202406</v>
      </c>
      <c r="B1590" s="0" t="n">
        <v>202407</v>
      </c>
      <c r="C1590" s="37" t="s">
        <v>136</v>
      </c>
      <c r="D1590" s="37" t="s">
        <v>391</v>
      </c>
      <c r="E1590" s="0" t="n">
        <v>2</v>
      </c>
      <c r="F1590" s="38" t="s">
        <v>70</v>
      </c>
      <c r="G1590" s="37" t="s">
        <v>792</v>
      </c>
      <c r="H1590" s="0" t="n">
        <v>716594</v>
      </c>
      <c r="I1590" s="0" t="n">
        <v>256487</v>
      </c>
      <c r="J1590" s="0" t="n">
        <v>1722</v>
      </c>
    </row>
    <row r="1591" customFormat="false" ht="15" hidden="false" customHeight="false" outlineLevel="0" collapsed="false">
      <c r="A1591" s="0" t="n">
        <v>202406</v>
      </c>
      <c r="B1591" s="0" t="n">
        <v>202407</v>
      </c>
      <c r="C1591" s="37" t="s">
        <v>106</v>
      </c>
      <c r="D1591" s="37" t="s">
        <v>467</v>
      </c>
      <c r="E1591" s="0" t="n">
        <v>2</v>
      </c>
      <c r="F1591" s="38" t="s">
        <v>70</v>
      </c>
      <c r="G1591" s="37" t="s">
        <v>793</v>
      </c>
      <c r="H1591" s="0" t="n">
        <v>242658</v>
      </c>
      <c r="I1591" s="0" t="n">
        <v>458997</v>
      </c>
      <c r="J1591" s="0" t="n">
        <v>-8710</v>
      </c>
    </row>
    <row r="1592" customFormat="false" ht="15" hidden="false" customHeight="false" outlineLevel="0" collapsed="false">
      <c r="A1592" s="0" t="n">
        <v>202406</v>
      </c>
      <c r="B1592" s="0" t="n">
        <v>202407</v>
      </c>
      <c r="C1592" s="37" t="s">
        <v>95</v>
      </c>
      <c r="D1592" s="37" t="s">
        <v>147</v>
      </c>
      <c r="E1592" s="0" t="n">
        <v>2</v>
      </c>
      <c r="F1592" s="38" t="s">
        <v>70</v>
      </c>
      <c r="G1592" s="37" t="s">
        <v>794</v>
      </c>
      <c r="H1592" s="0" t="n">
        <v>542722</v>
      </c>
      <c r="I1592" s="0" t="n">
        <v>408500</v>
      </c>
      <c r="J1592" s="0" t="n">
        <v>82685</v>
      </c>
    </row>
    <row r="1593" customFormat="false" ht="15" hidden="false" customHeight="false" outlineLevel="0" collapsed="false">
      <c r="A1593" s="0" t="n">
        <v>202406</v>
      </c>
      <c r="B1593" s="0" t="n">
        <v>202407</v>
      </c>
      <c r="C1593" s="37" t="s">
        <v>184</v>
      </c>
      <c r="D1593" s="37" t="s">
        <v>603</v>
      </c>
      <c r="E1593" s="0" t="n">
        <v>2</v>
      </c>
      <c r="F1593" s="38" t="s">
        <v>70</v>
      </c>
      <c r="G1593" s="37" t="s">
        <v>795</v>
      </c>
      <c r="H1593" s="0" t="n">
        <v>504236</v>
      </c>
      <c r="I1593" s="0" t="n">
        <v>143674</v>
      </c>
      <c r="J1593" s="0" t="n">
        <v>-5688</v>
      </c>
    </row>
    <row r="1594" customFormat="false" ht="15" hidden="false" customHeight="false" outlineLevel="0" collapsed="false">
      <c r="A1594" s="0" t="n">
        <v>202406</v>
      </c>
      <c r="B1594" s="0" t="n">
        <v>202407</v>
      </c>
      <c r="C1594" s="37" t="s">
        <v>149</v>
      </c>
      <c r="D1594" s="37" t="s">
        <v>318</v>
      </c>
      <c r="E1594" s="0" t="n">
        <v>2</v>
      </c>
      <c r="F1594" s="38" t="s">
        <v>70</v>
      </c>
      <c r="G1594" s="37" t="s">
        <v>796</v>
      </c>
      <c r="H1594" s="0" t="n">
        <v>3369487</v>
      </c>
      <c r="I1594" s="0" t="n">
        <v>1816072</v>
      </c>
      <c r="J1594" s="0" t="n">
        <v>109551</v>
      </c>
    </row>
    <row r="1595" customFormat="false" ht="15" hidden="false" customHeight="false" outlineLevel="0" collapsed="false">
      <c r="A1595" s="0" t="n">
        <v>202406</v>
      </c>
      <c r="B1595" s="0" t="n">
        <v>202407</v>
      </c>
      <c r="C1595" s="37" t="s">
        <v>115</v>
      </c>
      <c r="D1595" s="37" t="s">
        <v>191</v>
      </c>
      <c r="E1595" s="0" t="n">
        <v>2</v>
      </c>
      <c r="F1595" s="38" t="s">
        <v>70</v>
      </c>
      <c r="G1595" s="37" t="s">
        <v>797</v>
      </c>
      <c r="H1595" s="0" t="n">
        <v>3735188</v>
      </c>
      <c r="I1595" s="0" t="n">
        <v>1391334</v>
      </c>
      <c r="J1595" s="0" t="n">
        <v>102173</v>
      </c>
    </row>
    <row r="1596" customFormat="false" ht="15" hidden="false" customHeight="false" outlineLevel="0" collapsed="false">
      <c r="A1596" s="0" t="n">
        <v>202406</v>
      </c>
      <c r="B1596" s="0" t="n">
        <v>202407</v>
      </c>
      <c r="C1596" s="37" t="s">
        <v>101</v>
      </c>
      <c r="D1596" s="37" t="s">
        <v>519</v>
      </c>
      <c r="E1596" s="0" t="n">
        <v>2</v>
      </c>
      <c r="F1596" s="38" t="s">
        <v>70</v>
      </c>
      <c r="G1596" s="37" t="s">
        <v>798</v>
      </c>
      <c r="H1596" s="0" t="n">
        <v>963679</v>
      </c>
      <c r="I1596" s="0" t="n">
        <v>337969</v>
      </c>
      <c r="J1596" s="0" t="n">
        <v>62051</v>
      </c>
    </row>
    <row r="1597" customFormat="false" ht="15" hidden="false" customHeight="false" outlineLevel="0" collapsed="false">
      <c r="A1597" s="0" t="n">
        <v>202406</v>
      </c>
      <c r="B1597" s="0" t="n">
        <v>202407</v>
      </c>
      <c r="C1597" s="37" t="s">
        <v>101</v>
      </c>
      <c r="D1597" s="37" t="s">
        <v>99</v>
      </c>
      <c r="E1597" s="0" t="n">
        <v>2</v>
      </c>
      <c r="F1597" s="38" t="s">
        <v>70</v>
      </c>
      <c r="G1597" s="37" t="s">
        <v>799</v>
      </c>
      <c r="H1597" s="0" t="n">
        <v>642369</v>
      </c>
      <c r="I1597" s="0" t="n">
        <v>338722</v>
      </c>
      <c r="J1597" s="0" t="n">
        <v>47904</v>
      </c>
    </row>
    <row r="1598" customFormat="false" ht="15" hidden="false" customHeight="false" outlineLevel="0" collapsed="false">
      <c r="A1598" s="0" t="n">
        <v>202406</v>
      </c>
      <c r="B1598" s="0" t="n">
        <v>202407</v>
      </c>
      <c r="C1598" s="37" t="s">
        <v>197</v>
      </c>
      <c r="D1598" s="37" t="s">
        <v>623</v>
      </c>
      <c r="E1598" s="0" t="n">
        <v>2</v>
      </c>
      <c r="F1598" s="38" t="s">
        <v>70</v>
      </c>
      <c r="G1598" s="37" t="s">
        <v>800</v>
      </c>
      <c r="H1598" s="0" t="n">
        <v>1438805</v>
      </c>
      <c r="I1598" s="0" t="n">
        <v>798201</v>
      </c>
      <c r="J1598" s="0" t="n">
        <v>100339</v>
      </c>
    </row>
    <row r="1599" customFormat="false" ht="15" hidden="false" customHeight="false" outlineLevel="0" collapsed="false">
      <c r="A1599" s="0" t="n">
        <v>202406</v>
      </c>
      <c r="B1599" s="0" t="n">
        <v>202407</v>
      </c>
      <c r="C1599" s="37" t="s">
        <v>115</v>
      </c>
      <c r="D1599" s="37" t="s">
        <v>102</v>
      </c>
      <c r="E1599" s="0" t="n">
        <v>2</v>
      </c>
      <c r="F1599" s="38" t="s">
        <v>70</v>
      </c>
      <c r="G1599" s="37" t="s">
        <v>801</v>
      </c>
      <c r="H1599" s="0" t="n">
        <v>484420</v>
      </c>
      <c r="I1599" s="0" t="n">
        <v>157972</v>
      </c>
      <c r="J1599" s="0" t="n">
        <v>6280</v>
      </c>
    </row>
    <row r="1600" customFormat="false" ht="15" hidden="false" customHeight="false" outlineLevel="0" collapsed="false">
      <c r="A1600" s="0" t="n">
        <v>202406</v>
      </c>
      <c r="B1600" s="0" t="n">
        <v>202407</v>
      </c>
      <c r="C1600" s="37" t="s">
        <v>136</v>
      </c>
      <c r="D1600" s="37" t="s">
        <v>719</v>
      </c>
      <c r="E1600" s="0" t="n">
        <v>2</v>
      </c>
      <c r="F1600" s="38" t="s">
        <v>70</v>
      </c>
      <c r="G1600" s="37" t="s">
        <v>802</v>
      </c>
      <c r="H1600" s="0" t="n">
        <v>243944</v>
      </c>
      <c r="I1600" s="0" t="n">
        <v>150723</v>
      </c>
      <c r="J1600" s="0" t="n">
        <v>30371</v>
      </c>
    </row>
    <row r="1601" customFormat="false" ht="15" hidden="false" customHeight="false" outlineLevel="0" collapsed="false">
      <c r="A1601" s="0" t="n">
        <v>202406</v>
      </c>
      <c r="B1601" s="0" t="n">
        <v>202407</v>
      </c>
      <c r="C1601" s="37" t="s">
        <v>106</v>
      </c>
      <c r="D1601" s="37" t="s">
        <v>369</v>
      </c>
      <c r="E1601" s="0" t="n">
        <v>2</v>
      </c>
      <c r="F1601" s="38" t="s">
        <v>70</v>
      </c>
      <c r="G1601" s="37" t="s">
        <v>803</v>
      </c>
      <c r="H1601" s="0" t="n">
        <v>340491</v>
      </c>
      <c r="I1601" s="0" t="n">
        <v>131521</v>
      </c>
      <c r="J1601" s="0" t="n">
        <v>63470</v>
      </c>
    </row>
    <row r="1602" customFormat="false" ht="15" hidden="false" customHeight="false" outlineLevel="0" collapsed="false">
      <c r="A1602" s="0" t="n">
        <v>202406</v>
      </c>
      <c r="B1602" s="0" t="n">
        <v>202407</v>
      </c>
      <c r="C1602" s="37" t="s">
        <v>106</v>
      </c>
      <c r="D1602" s="37" t="s">
        <v>756</v>
      </c>
      <c r="E1602" s="0" t="n">
        <v>2</v>
      </c>
      <c r="F1602" s="38" t="s">
        <v>70</v>
      </c>
      <c r="G1602" s="37" t="s">
        <v>804</v>
      </c>
      <c r="H1602" s="0" t="n">
        <v>504007</v>
      </c>
      <c r="I1602" s="0" t="n">
        <v>169462</v>
      </c>
      <c r="J1602" s="0" t="n">
        <v>25272</v>
      </c>
    </row>
    <row r="1603" customFormat="false" ht="15" hidden="false" customHeight="false" outlineLevel="0" collapsed="false">
      <c r="A1603" s="0" t="n">
        <v>202406</v>
      </c>
      <c r="B1603" s="0" t="n">
        <v>202407</v>
      </c>
      <c r="C1603" s="37" t="s">
        <v>101</v>
      </c>
      <c r="D1603" s="37" t="s">
        <v>165</v>
      </c>
      <c r="E1603" s="0" t="n">
        <v>2</v>
      </c>
      <c r="F1603" s="38" t="s">
        <v>70</v>
      </c>
      <c r="G1603" s="37" t="s">
        <v>805</v>
      </c>
      <c r="H1603" s="0" t="n">
        <v>288560</v>
      </c>
      <c r="I1603" s="0" t="n">
        <v>293858</v>
      </c>
      <c r="J1603" s="0" t="n">
        <v>26438</v>
      </c>
    </row>
    <row r="1604" customFormat="false" ht="15" hidden="false" customHeight="false" outlineLevel="0" collapsed="false">
      <c r="A1604" s="0" t="n">
        <v>202406</v>
      </c>
      <c r="B1604" s="0" t="n">
        <v>202407</v>
      </c>
      <c r="C1604" s="37" t="s">
        <v>149</v>
      </c>
      <c r="D1604" s="37" t="s">
        <v>806</v>
      </c>
      <c r="E1604" s="0" t="n">
        <v>2</v>
      </c>
      <c r="F1604" s="38" t="s">
        <v>70</v>
      </c>
      <c r="G1604" s="37" t="s">
        <v>807</v>
      </c>
      <c r="H1604" s="0" t="n">
        <v>1303178</v>
      </c>
      <c r="I1604" s="0" t="n">
        <v>636880</v>
      </c>
      <c r="J1604" s="0" t="n">
        <v>-31708</v>
      </c>
    </row>
    <row r="1605" customFormat="false" ht="15" hidden="false" customHeight="false" outlineLevel="0" collapsed="false">
      <c r="A1605" s="0" t="n">
        <v>202406</v>
      </c>
      <c r="B1605" s="0" t="n">
        <v>202407</v>
      </c>
      <c r="C1605" s="37" t="s">
        <v>101</v>
      </c>
      <c r="D1605" s="37" t="s">
        <v>412</v>
      </c>
      <c r="E1605" s="0" t="n">
        <v>2</v>
      </c>
      <c r="F1605" s="38" t="s">
        <v>70</v>
      </c>
      <c r="G1605" s="37" t="s">
        <v>808</v>
      </c>
      <c r="H1605" s="0" t="n">
        <v>3209786</v>
      </c>
      <c r="I1605" s="0" t="n">
        <v>1783132</v>
      </c>
      <c r="J1605" s="0" t="n">
        <v>28979</v>
      </c>
    </row>
    <row r="1606" customFormat="false" ht="15" hidden="false" customHeight="false" outlineLevel="0" collapsed="false">
      <c r="A1606" s="0" t="n">
        <v>202406</v>
      </c>
      <c r="B1606" s="0" t="n">
        <v>202407</v>
      </c>
      <c r="C1606" s="37" t="s">
        <v>115</v>
      </c>
      <c r="D1606" s="37" t="s">
        <v>493</v>
      </c>
      <c r="E1606" s="0" t="n">
        <v>2</v>
      </c>
      <c r="F1606" s="38" t="s">
        <v>70</v>
      </c>
      <c r="G1606" s="37" t="s">
        <v>809</v>
      </c>
      <c r="H1606" s="0" t="n">
        <v>140746</v>
      </c>
      <c r="I1606" s="0" t="n">
        <v>97036</v>
      </c>
      <c r="J1606" s="0" t="n">
        <v>5689</v>
      </c>
    </row>
    <row r="1607" customFormat="false" ht="15" hidden="false" customHeight="false" outlineLevel="0" collapsed="false">
      <c r="A1607" s="0" t="n">
        <v>202406</v>
      </c>
      <c r="B1607" s="0" t="n">
        <v>202407</v>
      </c>
      <c r="C1607" s="37" t="s">
        <v>115</v>
      </c>
      <c r="D1607" s="37" t="s">
        <v>493</v>
      </c>
      <c r="E1607" s="0" t="n">
        <v>2</v>
      </c>
      <c r="F1607" s="38" t="s">
        <v>70</v>
      </c>
      <c r="G1607" s="37" t="s">
        <v>810</v>
      </c>
      <c r="H1607" s="0" t="n">
        <v>977933</v>
      </c>
      <c r="I1607" s="0" t="n">
        <v>316985</v>
      </c>
      <c r="J1607" s="0" t="n">
        <v>8413</v>
      </c>
    </row>
    <row r="1608" customFormat="false" ht="15" hidden="false" customHeight="false" outlineLevel="0" collapsed="false">
      <c r="A1608" s="0" t="n">
        <v>202406</v>
      </c>
      <c r="B1608" s="0" t="n">
        <v>202407</v>
      </c>
      <c r="C1608" s="37" t="s">
        <v>184</v>
      </c>
      <c r="D1608" s="37" t="s">
        <v>425</v>
      </c>
      <c r="E1608" s="0" t="n">
        <v>2</v>
      </c>
      <c r="F1608" s="38" t="s">
        <v>70</v>
      </c>
      <c r="G1608" s="37" t="s">
        <v>811</v>
      </c>
      <c r="H1608" s="0" t="n">
        <v>878520</v>
      </c>
      <c r="I1608" s="0" t="n">
        <v>541597</v>
      </c>
      <c r="J1608" s="0" t="n">
        <v>42457</v>
      </c>
    </row>
    <row r="1609" customFormat="false" ht="15" hidden="false" customHeight="false" outlineLevel="0" collapsed="false">
      <c r="A1609" s="0" t="n">
        <v>202406</v>
      </c>
      <c r="B1609" s="0" t="n">
        <v>202407</v>
      </c>
      <c r="C1609" s="37" t="s">
        <v>149</v>
      </c>
      <c r="D1609" s="37" t="s">
        <v>756</v>
      </c>
      <c r="E1609" s="0" t="n">
        <v>2</v>
      </c>
      <c r="F1609" s="38" t="s">
        <v>70</v>
      </c>
      <c r="G1609" s="37" t="s">
        <v>812</v>
      </c>
      <c r="H1609" s="0" t="n">
        <v>1764649</v>
      </c>
      <c r="I1609" s="0" t="n">
        <v>1486448</v>
      </c>
      <c r="J1609" s="0" t="n">
        <v>383209</v>
      </c>
    </row>
    <row r="1610" customFormat="false" ht="15" hidden="false" customHeight="false" outlineLevel="0" collapsed="false">
      <c r="A1610" s="0" t="n">
        <v>202406</v>
      </c>
      <c r="B1610" s="0" t="n">
        <v>202407</v>
      </c>
      <c r="C1610" s="37" t="s">
        <v>149</v>
      </c>
      <c r="D1610" s="37" t="s">
        <v>616</v>
      </c>
      <c r="E1610" s="0" t="n">
        <v>2</v>
      </c>
      <c r="F1610" s="38" t="s">
        <v>70</v>
      </c>
      <c r="G1610" s="37" t="s">
        <v>813</v>
      </c>
      <c r="H1610" s="0" t="n">
        <v>951959</v>
      </c>
      <c r="I1610" s="0" t="n">
        <v>350929</v>
      </c>
      <c r="J1610" s="0" t="n">
        <v>71841</v>
      </c>
    </row>
    <row r="1611" customFormat="false" ht="15" hidden="false" customHeight="false" outlineLevel="0" collapsed="false">
      <c r="A1611" s="0" t="n">
        <v>202406</v>
      </c>
      <c r="B1611" s="0" t="n">
        <v>202407</v>
      </c>
      <c r="C1611" s="37" t="s">
        <v>109</v>
      </c>
      <c r="D1611" s="37" t="s">
        <v>364</v>
      </c>
      <c r="E1611" s="0" t="n">
        <v>2</v>
      </c>
      <c r="F1611" s="38" t="s">
        <v>70</v>
      </c>
      <c r="G1611" s="37" t="s">
        <v>814</v>
      </c>
      <c r="H1611" s="0" t="n">
        <v>191888</v>
      </c>
      <c r="I1611" s="0" t="n">
        <v>148687</v>
      </c>
      <c r="J1611" s="0" t="n">
        <v>9533</v>
      </c>
    </row>
    <row r="1612" customFormat="false" ht="15" hidden="false" customHeight="false" outlineLevel="0" collapsed="false">
      <c r="A1612" s="0" t="n">
        <v>202406</v>
      </c>
      <c r="B1612" s="0" t="n">
        <v>202407</v>
      </c>
      <c r="C1612" s="37" t="s">
        <v>95</v>
      </c>
      <c r="D1612" s="37" t="s">
        <v>396</v>
      </c>
      <c r="E1612" s="0" t="n">
        <v>2</v>
      </c>
      <c r="F1612" s="38" t="s">
        <v>70</v>
      </c>
      <c r="G1612" s="37" t="s">
        <v>815</v>
      </c>
      <c r="H1612" s="0" t="n">
        <v>248942</v>
      </c>
      <c r="I1612" s="0" t="n">
        <v>337169</v>
      </c>
      <c r="J1612" s="0" t="n">
        <v>-13766</v>
      </c>
    </row>
    <row r="1613" customFormat="false" ht="15" hidden="false" customHeight="false" outlineLevel="0" collapsed="false">
      <c r="A1613" s="0" t="n">
        <v>202406</v>
      </c>
      <c r="B1613" s="0" t="n">
        <v>202407</v>
      </c>
      <c r="C1613" s="37" t="s">
        <v>115</v>
      </c>
      <c r="D1613" s="37" t="s">
        <v>673</v>
      </c>
      <c r="E1613" s="0" t="n">
        <v>2</v>
      </c>
      <c r="F1613" s="38" t="s">
        <v>70</v>
      </c>
      <c r="G1613" s="37" t="s">
        <v>816</v>
      </c>
      <c r="H1613" s="0" t="n">
        <v>1174454</v>
      </c>
      <c r="I1613" s="0" t="n">
        <v>482209</v>
      </c>
      <c r="J1613" s="0" t="n">
        <v>103066</v>
      </c>
    </row>
    <row r="1614" customFormat="false" ht="15" hidden="false" customHeight="false" outlineLevel="0" collapsed="false">
      <c r="A1614" s="0" t="n">
        <v>202406</v>
      </c>
      <c r="B1614" s="0" t="n">
        <v>202407</v>
      </c>
      <c r="C1614" s="37" t="s">
        <v>112</v>
      </c>
      <c r="D1614" s="37" t="s">
        <v>120</v>
      </c>
      <c r="E1614" s="0" t="n">
        <v>2</v>
      </c>
      <c r="F1614" s="38" t="s">
        <v>70</v>
      </c>
      <c r="G1614" s="37" t="s">
        <v>817</v>
      </c>
      <c r="H1614" s="0" t="n">
        <v>4228337</v>
      </c>
      <c r="I1614" s="0" t="n">
        <v>1307118</v>
      </c>
      <c r="J1614" s="0" t="n">
        <v>98157</v>
      </c>
    </row>
    <row r="1615" customFormat="false" ht="15" hidden="false" customHeight="false" outlineLevel="0" collapsed="false">
      <c r="A1615" s="0" t="n">
        <v>202406</v>
      </c>
      <c r="B1615" s="0" t="n">
        <v>202407</v>
      </c>
      <c r="C1615" s="37" t="s">
        <v>124</v>
      </c>
      <c r="D1615" s="37" t="s">
        <v>493</v>
      </c>
      <c r="E1615" s="0" t="n">
        <v>2</v>
      </c>
      <c r="F1615" s="38" t="s">
        <v>70</v>
      </c>
      <c r="G1615" s="37" t="s">
        <v>818</v>
      </c>
      <c r="H1615" s="0" t="n">
        <v>76400</v>
      </c>
      <c r="I1615" s="0" t="n">
        <v>51195</v>
      </c>
      <c r="J1615" s="0" t="n">
        <v>-4743</v>
      </c>
    </row>
    <row r="1616" customFormat="false" ht="15" hidden="false" customHeight="false" outlineLevel="0" collapsed="false">
      <c r="A1616" s="0" t="n">
        <v>202406</v>
      </c>
      <c r="B1616" s="0" t="n">
        <v>202407</v>
      </c>
      <c r="C1616" s="37" t="s">
        <v>95</v>
      </c>
      <c r="D1616" s="37" t="s">
        <v>414</v>
      </c>
      <c r="E1616" s="0" t="n">
        <v>2</v>
      </c>
      <c r="F1616" s="38" t="s">
        <v>70</v>
      </c>
      <c r="G1616" s="37" t="s">
        <v>819</v>
      </c>
      <c r="H1616" s="0" t="n">
        <v>2272855</v>
      </c>
      <c r="I1616" s="0" t="n">
        <v>601712</v>
      </c>
      <c r="J1616" s="0" t="n">
        <v>91005</v>
      </c>
    </row>
    <row r="1617" customFormat="false" ht="15" hidden="false" customHeight="false" outlineLevel="0" collapsed="false">
      <c r="A1617" s="0" t="n">
        <v>202406</v>
      </c>
      <c r="B1617" s="0" t="n">
        <v>202407</v>
      </c>
      <c r="C1617" s="37" t="s">
        <v>149</v>
      </c>
      <c r="D1617" s="37" t="s">
        <v>247</v>
      </c>
      <c r="E1617" s="0" t="n">
        <v>2</v>
      </c>
      <c r="F1617" s="38" t="s">
        <v>70</v>
      </c>
      <c r="G1617" s="37" t="s">
        <v>820</v>
      </c>
      <c r="H1617" s="0" t="n">
        <v>5393888</v>
      </c>
      <c r="I1617" s="0" t="n">
        <v>2047982</v>
      </c>
      <c r="J1617" s="0" t="n">
        <v>373897</v>
      </c>
    </row>
    <row r="1618" customFormat="false" ht="15" hidden="false" customHeight="false" outlineLevel="0" collapsed="false">
      <c r="A1618" s="0" t="n">
        <v>202406</v>
      </c>
      <c r="B1618" s="0" t="n">
        <v>202407</v>
      </c>
      <c r="C1618" s="37" t="s">
        <v>109</v>
      </c>
      <c r="D1618" s="37" t="s">
        <v>821</v>
      </c>
      <c r="E1618" s="0" t="n">
        <v>2</v>
      </c>
      <c r="F1618" s="38" t="s">
        <v>70</v>
      </c>
      <c r="G1618" s="37" t="s">
        <v>822</v>
      </c>
      <c r="H1618" s="0" t="n">
        <v>886735</v>
      </c>
      <c r="I1618" s="0" t="n">
        <v>734466</v>
      </c>
      <c r="J1618" s="0" t="n">
        <v>-119417</v>
      </c>
    </row>
    <row r="1619" customFormat="false" ht="15" hidden="false" customHeight="false" outlineLevel="0" collapsed="false">
      <c r="A1619" s="0" t="n">
        <v>202406</v>
      </c>
      <c r="B1619" s="0" t="n">
        <v>202407</v>
      </c>
      <c r="C1619" s="37" t="s">
        <v>124</v>
      </c>
      <c r="D1619" s="37" t="s">
        <v>476</v>
      </c>
      <c r="E1619" s="0" t="n">
        <v>2</v>
      </c>
      <c r="F1619" s="38" t="s">
        <v>70</v>
      </c>
      <c r="G1619" s="37" t="s">
        <v>823</v>
      </c>
      <c r="H1619" s="0" t="n">
        <v>2360584</v>
      </c>
      <c r="I1619" s="0" t="n">
        <v>627532</v>
      </c>
      <c r="J1619" s="0" t="n">
        <v>-1541</v>
      </c>
    </row>
    <row r="1620" customFormat="false" ht="15" hidden="false" customHeight="false" outlineLevel="0" collapsed="false">
      <c r="A1620" s="0" t="n">
        <v>202406</v>
      </c>
      <c r="B1620" s="0" t="n">
        <v>202407</v>
      </c>
      <c r="C1620" s="37" t="s">
        <v>115</v>
      </c>
      <c r="D1620" s="37" t="s">
        <v>300</v>
      </c>
      <c r="E1620" s="0" t="n">
        <v>2</v>
      </c>
      <c r="F1620" s="38" t="s">
        <v>70</v>
      </c>
      <c r="G1620" s="37" t="s">
        <v>824</v>
      </c>
      <c r="H1620" s="0" t="n">
        <v>526981</v>
      </c>
      <c r="I1620" s="0" t="n">
        <v>179297</v>
      </c>
      <c r="J1620" s="0" t="n">
        <v>12363</v>
      </c>
    </row>
    <row r="1621" customFormat="false" ht="15" hidden="false" customHeight="false" outlineLevel="0" collapsed="false">
      <c r="A1621" s="0" t="n">
        <v>202406</v>
      </c>
      <c r="B1621" s="0" t="n">
        <v>202407</v>
      </c>
      <c r="C1621" s="37" t="s">
        <v>158</v>
      </c>
      <c r="D1621" s="37" t="s">
        <v>700</v>
      </c>
      <c r="E1621" s="0" t="n">
        <v>2</v>
      </c>
      <c r="F1621" s="38" t="s">
        <v>70</v>
      </c>
      <c r="G1621" s="37" t="s">
        <v>825</v>
      </c>
      <c r="H1621" s="0" t="n">
        <v>1250393</v>
      </c>
      <c r="I1621" s="0" t="n">
        <v>624116</v>
      </c>
      <c r="J1621" s="0" t="n">
        <v>95771</v>
      </c>
    </row>
    <row r="1622" customFormat="false" ht="15" hidden="false" customHeight="false" outlineLevel="0" collapsed="false">
      <c r="A1622" s="0" t="n">
        <v>202406</v>
      </c>
      <c r="B1622" s="0" t="n">
        <v>202407</v>
      </c>
      <c r="C1622" s="37" t="s">
        <v>184</v>
      </c>
      <c r="D1622" s="37" t="s">
        <v>826</v>
      </c>
      <c r="E1622" s="0" t="n">
        <v>2</v>
      </c>
      <c r="F1622" s="38" t="s">
        <v>70</v>
      </c>
      <c r="G1622" s="37" t="s">
        <v>827</v>
      </c>
      <c r="H1622" s="0" t="n">
        <v>157133</v>
      </c>
      <c r="I1622" s="0" t="n">
        <v>111356</v>
      </c>
      <c r="J1622" s="0" t="n">
        <v>3165</v>
      </c>
    </row>
    <row r="1623" customFormat="false" ht="15" hidden="false" customHeight="false" outlineLevel="0" collapsed="false">
      <c r="A1623" s="0" t="n">
        <v>202406</v>
      </c>
      <c r="B1623" s="0" t="n">
        <v>202407</v>
      </c>
      <c r="C1623" s="37" t="s">
        <v>101</v>
      </c>
      <c r="D1623" s="37" t="s">
        <v>328</v>
      </c>
      <c r="E1623" s="0" t="n">
        <v>2</v>
      </c>
      <c r="F1623" s="38" t="s">
        <v>70</v>
      </c>
      <c r="G1623" s="37" t="s">
        <v>828</v>
      </c>
      <c r="H1623" s="0" t="n">
        <v>80974</v>
      </c>
      <c r="I1623" s="0" t="n">
        <v>142542</v>
      </c>
      <c r="J1623" s="0" t="n">
        <v>-458</v>
      </c>
    </row>
    <row r="1624" customFormat="false" ht="15" hidden="false" customHeight="false" outlineLevel="0" collapsed="false">
      <c r="A1624" s="0" t="n">
        <v>202406</v>
      </c>
      <c r="B1624" s="0" t="n">
        <v>202407</v>
      </c>
      <c r="C1624" s="37" t="s">
        <v>106</v>
      </c>
      <c r="D1624" s="37" t="s">
        <v>511</v>
      </c>
      <c r="E1624" s="0" t="n">
        <v>2</v>
      </c>
      <c r="F1624" s="38" t="s">
        <v>70</v>
      </c>
      <c r="G1624" s="37" t="s">
        <v>829</v>
      </c>
      <c r="H1624" s="0" t="n">
        <v>3751240</v>
      </c>
      <c r="I1624" s="0" t="n">
        <v>1864711</v>
      </c>
      <c r="J1624" s="0" t="n">
        <v>284773</v>
      </c>
    </row>
    <row r="1625" customFormat="false" ht="15" hidden="false" customHeight="false" outlineLevel="0" collapsed="false">
      <c r="A1625" s="0" t="n">
        <v>202406</v>
      </c>
      <c r="B1625" s="0" t="n">
        <v>202407</v>
      </c>
      <c r="C1625" s="37" t="s">
        <v>149</v>
      </c>
      <c r="D1625" s="37" t="s">
        <v>360</v>
      </c>
      <c r="E1625" s="0" t="n">
        <v>2</v>
      </c>
      <c r="F1625" s="38" t="s">
        <v>70</v>
      </c>
      <c r="G1625" s="37" t="s">
        <v>830</v>
      </c>
      <c r="H1625" s="0" t="n">
        <v>461271</v>
      </c>
      <c r="I1625" s="0" t="n">
        <v>114784</v>
      </c>
      <c r="J1625" s="0" t="n">
        <v>3807</v>
      </c>
    </row>
    <row r="1626" customFormat="false" ht="15" hidden="false" customHeight="false" outlineLevel="0" collapsed="false">
      <c r="A1626" s="0" t="n">
        <v>202406</v>
      </c>
      <c r="B1626" s="0" t="n">
        <v>202407</v>
      </c>
      <c r="C1626" s="37" t="s">
        <v>112</v>
      </c>
      <c r="D1626" s="37" t="s">
        <v>284</v>
      </c>
      <c r="E1626" s="0" t="n">
        <v>2</v>
      </c>
      <c r="F1626" s="38" t="s">
        <v>70</v>
      </c>
      <c r="G1626" s="37" t="s">
        <v>831</v>
      </c>
      <c r="H1626" s="0" t="n">
        <v>844923</v>
      </c>
      <c r="I1626" s="0" t="n">
        <v>285813</v>
      </c>
      <c r="J1626" s="0" t="n">
        <v>38358</v>
      </c>
    </row>
    <row r="1627" customFormat="false" ht="15" hidden="false" customHeight="false" outlineLevel="0" collapsed="false">
      <c r="A1627" s="0" t="n">
        <v>202406</v>
      </c>
      <c r="B1627" s="0" t="n">
        <v>202407</v>
      </c>
      <c r="C1627" s="37" t="s">
        <v>184</v>
      </c>
      <c r="D1627" s="37" t="s">
        <v>267</v>
      </c>
      <c r="E1627" s="0" t="n">
        <v>2</v>
      </c>
      <c r="F1627" s="38" t="s">
        <v>70</v>
      </c>
      <c r="G1627" s="37" t="s">
        <v>832</v>
      </c>
      <c r="H1627" s="0" t="n">
        <v>234642</v>
      </c>
      <c r="I1627" s="0" t="n">
        <v>84848</v>
      </c>
      <c r="J1627" s="0" t="n">
        <v>-2643</v>
      </c>
    </row>
    <row r="1628" customFormat="false" ht="15" hidden="false" customHeight="false" outlineLevel="0" collapsed="false">
      <c r="A1628" s="0" t="n">
        <v>202406</v>
      </c>
      <c r="B1628" s="0" t="n">
        <v>202407</v>
      </c>
      <c r="C1628" s="37" t="s">
        <v>197</v>
      </c>
      <c r="D1628" s="37" t="s">
        <v>387</v>
      </c>
      <c r="E1628" s="0" t="n">
        <v>2</v>
      </c>
      <c r="F1628" s="38" t="s">
        <v>70</v>
      </c>
      <c r="G1628" s="37" t="s">
        <v>833</v>
      </c>
      <c r="H1628" s="0" t="n">
        <v>212925</v>
      </c>
      <c r="I1628" s="0" t="n">
        <v>114712</v>
      </c>
      <c r="J1628" s="0" t="n">
        <v>-6336</v>
      </c>
    </row>
    <row r="1629" customFormat="false" ht="15" hidden="false" customHeight="false" outlineLevel="0" collapsed="false">
      <c r="A1629" s="0" t="n">
        <v>202406</v>
      </c>
      <c r="B1629" s="0" t="n">
        <v>202407</v>
      </c>
      <c r="C1629" s="37" t="s">
        <v>197</v>
      </c>
      <c r="D1629" s="37" t="s">
        <v>334</v>
      </c>
      <c r="E1629" s="0" t="n">
        <v>2</v>
      </c>
      <c r="F1629" s="38" t="s">
        <v>70</v>
      </c>
      <c r="G1629" s="37" t="s">
        <v>834</v>
      </c>
      <c r="H1629" s="0" t="n">
        <v>1053244</v>
      </c>
      <c r="I1629" s="0" t="n">
        <v>427347</v>
      </c>
      <c r="J1629" s="0" t="n">
        <v>66464</v>
      </c>
    </row>
    <row r="1630" customFormat="false" ht="15" hidden="false" customHeight="false" outlineLevel="0" collapsed="false">
      <c r="A1630" s="0" t="n">
        <v>202406</v>
      </c>
      <c r="B1630" s="0" t="n">
        <v>202407</v>
      </c>
      <c r="C1630" s="37" t="s">
        <v>197</v>
      </c>
      <c r="D1630" s="37" t="s">
        <v>208</v>
      </c>
      <c r="E1630" s="0" t="n">
        <v>2</v>
      </c>
      <c r="F1630" s="38" t="s">
        <v>70</v>
      </c>
      <c r="G1630" s="37" t="s">
        <v>835</v>
      </c>
      <c r="H1630" s="0" t="n">
        <v>487692</v>
      </c>
      <c r="I1630" s="0" t="n">
        <v>162936</v>
      </c>
      <c r="J1630" s="0" t="n">
        <v>17149</v>
      </c>
    </row>
    <row r="1631" customFormat="false" ht="15" hidden="false" customHeight="false" outlineLevel="0" collapsed="false">
      <c r="A1631" s="0" t="n">
        <v>202406</v>
      </c>
      <c r="B1631" s="0" t="n">
        <v>202407</v>
      </c>
      <c r="C1631" s="37" t="s">
        <v>115</v>
      </c>
      <c r="D1631" s="37" t="s">
        <v>306</v>
      </c>
      <c r="E1631" s="0" t="n">
        <v>2</v>
      </c>
      <c r="F1631" s="38" t="s">
        <v>70</v>
      </c>
      <c r="G1631" s="37" t="s">
        <v>836</v>
      </c>
      <c r="H1631" s="0" t="n">
        <v>2435375</v>
      </c>
      <c r="I1631" s="0" t="n">
        <v>2221168</v>
      </c>
      <c r="J1631" s="0" t="n">
        <v>382586</v>
      </c>
    </row>
    <row r="1632" customFormat="false" ht="15" hidden="false" customHeight="false" outlineLevel="0" collapsed="false">
      <c r="A1632" s="0" t="n">
        <v>202406</v>
      </c>
      <c r="B1632" s="0" t="n">
        <v>202407</v>
      </c>
      <c r="C1632" s="37" t="s">
        <v>106</v>
      </c>
      <c r="D1632" s="37" t="s">
        <v>519</v>
      </c>
      <c r="E1632" s="0" t="n">
        <v>2</v>
      </c>
      <c r="F1632" s="38" t="s">
        <v>70</v>
      </c>
      <c r="G1632" s="37" t="s">
        <v>837</v>
      </c>
      <c r="H1632" s="0" t="n">
        <v>2094482</v>
      </c>
      <c r="I1632" s="0" t="n">
        <v>730566</v>
      </c>
      <c r="J1632" s="0" t="n">
        <v>19536</v>
      </c>
    </row>
    <row r="1633" customFormat="false" ht="15" hidden="false" customHeight="false" outlineLevel="0" collapsed="false">
      <c r="A1633" s="0" t="n">
        <v>202406</v>
      </c>
      <c r="B1633" s="0" t="n">
        <v>202407</v>
      </c>
      <c r="C1633" s="37" t="s">
        <v>95</v>
      </c>
      <c r="D1633" s="37" t="s">
        <v>288</v>
      </c>
      <c r="E1633" s="0" t="n">
        <v>2</v>
      </c>
      <c r="F1633" s="38" t="s">
        <v>70</v>
      </c>
      <c r="G1633" s="37" t="s">
        <v>838</v>
      </c>
      <c r="H1633" s="0" t="n">
        <v>1663066</v>
      </c>
      <c r="I1633" s="0" t="n">
        <v>1058479</v>
      </c>
      <c r="J1633" s="0" t="n">
        <v>518</v>
      </c>
    </row>
    <row r="1634" customFormat="false" ht="15" hidden="false" customHeight="false" outlineLevel="0" collapsed="false">
      <c r="A1634" s="0" t="n">
        <v>202406</v>
      </c>
      <c r="B1634" s="0" t="n">
        <v>202407</v>
      </c>
      <c r="C1634" s="37" t="s">
        <v>101</v>
      </c>
      <c r="D1634" s="37" t="s">
        <v>839</v>
      </c>
      <c r="E1634" s="0" t="n">
        <v>2</v>
      </c>
      <c r="F1634" s="38" t="s">
        <v>70</v>
      </c>
      <c r="G1634" s="37" t="s">
        <v>840</v>
      </c>
      <c r="H1634" s="0" t="n">
        <v>1494614</v>
      </c>
      <c r="I1634" s="0" t="n">
        <v>2013591</v>
      </c>
      <c r="J1634" s="0" t="n">
        <v>435080</v>
      </c>
    </row>
    <row r="1635" customFormat="false" ht="15" hidden="false" customHeight="false" outlineLevel="0" collapsed="false">
      <c r="A1635" s="0" t="n">
        <v>202406</v>
      </c>
      <c r="B1635" s="0" t="n">
        <v>202407</v>
      </c>
      <c r="C1635" s="37" t="s">
        <v>106</v>
      </c>
      <c r="D1635" s="37" t="s">
        <v>841</v>
      </c>
      <c r="E1635" s="0" t="n">
        <v>2</v>
      </c>
      <c r="F1635" s="38" t="s">
        <v>70</v>
      </c>
      <c r="G1635" s="37" t="s">
        <v>842</v>
      </c>
      <c r="H1635" s="0" t="n">
        <v>6658245</v>
      </c>
      <c r="I1635" s="0" t="n">
        <v>3867861</v>
      </c>
      <c r="J1635" s="0" t="n">
        <v>-279630</v>
      </c>
    </row>
    <row r="1636" customFormat="false" ht="15" hidden="false" customHeight="false" outlineLevel="0" collapsed="false">
      <c r="A1636" s="0" t="n">
        <v>202406</v>
      </c>
      <c r="B1636" s="0" t="n">
        <v>202407</v>
      </c>
      <c r="C1636" s="37" t="s">
        <v>178</v>
      </c>
      <c r="D1636" s="37" t="s">
        <v>843</v>
      </c>
      <c r="E1636" s="0" t="n">
        <v>2</v>
      </c>
      <c r="F1636" s="38" t="s">
        <v>70</v>
      </c>
      <c r="G1636" s="37" t="s">
        <v>844</v>
      </c>
      <c r="H1636" s="0" t="n">
        <v>363077</v>
      </c>
      <c r="I1636" s="0" t="n">
        <v>139080</v>
      </c>
      <c r="J1636" s="0" t="n">
        <v>28532</v>
      </c>
    </row>
    <row r="1637" customFormat="false" ht="15" hidden="false" customHeight="false" outlineLevel="0" collapsed="false">
      <c r="A1637" s="0" t="n">
        <v>202406</v>
      </c>
      <c r="B1637" s="0" t="n">
        <v>202407</v>
      </c>
      <c r="C1637" s="37" t="s">
        <v>95</v>
      </c>
      <c r="D1637" s="37" t="s">
        <v>96</v>
      </c>
      <c r="E1637" s="0" t="n">
        <v>2</v>
      </c>
      <c r="F1637" s="38" t="s">
        <v>71</v>
      </c>
      <c r="G1637" s="37" t="s">
        <v>97</v>
      </c>
      <c r="H1637" s="0" t="n">
        <v>3859258</v>
      </c>
      <c r="I1637" s="0" t="n">
        <v>3883291</v>
      </c>
      <c r="J1637" s="0" t="n">
        <v>811076</v>
      </c>
    </row>
    <row r="1638" customFormat="false" ht="15" hidden="false" customHeight="false" outlineLevel="0" collapsed="false">
      <c r="A1638" s="0" t="n">
        <v>202406</v>
      </c>
      <c r="B1638" s="0" t="n">
        <v>202407</v>
      </c>
      <c r="C1638" s="37" t="s">
        <v>98</v>
      </c>
      <c r="D1638" s="37" t="s">
        <v>99</v>
      </c>
      <c r="E1638" s="0" t="n">
        <v>2</v>
      </c>
      <c r="F1638" s="38" t="s">
        <v>71</v>
      </c>
      <c r="G1638" s="37" t="s">
        <v>100</v>
      </c>
      <c r="H1638" s="0" t="n">
        <v>736980</v>
      </c>
      <c r="I1638" s="0" t="n">
        <v>770613</v>
      </c>
      <c r="J1638" s="0" t="n">
        <v>73195</v>
      </c>
    </row>
    <row r="1639" customFormat="false" ht="15" hidden="false" customHeight="false" outlineLevel="0" collapsed="false">
      <c r="A1639" s="0" t="n">
        <v>202406</v>
      </c>
      <c r="B1639" s="0" t="n">
        <v>202407</v>
      </c>
      <c r="C1639" s="37" t="s">
        <v>101</v>
      </c>
      <c r="D1639" s="37" t="s">
        <v>102</v>
      </c>
      <c r="E1639" s="0" t="n">
        <v>2</v>
      </c>
      <c r="F1639" s="38" t="s">
        <v>71</v>
      </c>
      <c r="G1639" s="37" t="s">
        <v>103</v>
      </c>
      <c r="H1639" s="0" t="n">
        <v>799489</v>
      </c>
      <c r="I1639" s="0" t="n">
        <v>856677</v>
      </c>
      <c r="J1639" s="0" t="n">
        <v>25383</v>
      </c>
    </row>
    <row r="1640" customFormat="false" ht="15" hidden="false" customHeight="false" outlineLevel="0" collapsed="false">
      <c r="A1640" s="0" t="n">
        <v>202406</v>
      </c>
      <c r="B1640" s="0" t="n">
        <v>202407</v>
      </c>
      <c r="C1640" s="37" t="s">
        <v>101</v>
      </c>
      <c r="D1640" s="37" t="s">
        <v>104</v>
      </c>
      <c r="E1640" s="0" t="n">
        <v>2</v>
      </c>
      <c r="F1640" s="38" t="s">
        <v>71</v>
      </c>
      <c r="G1640" s="37" t="s">
        <v>105</v>
      </c>
      <c r="H1640" s="0" t="n">
        <v>551850</v>
      </c>
      <c r="I1640" s="0" t="n">
        <v>268271</v>
      </c>
      <c r="J1640" s="0" t="n">
        <v>10480</v>
      </c>
    </row>
    <row r="1641" customFormat="false" ht="15" hidden="false" customHeight="false" outlineLevel="0" collapsed="false">
      <c r="A1641" s="0" t="n">
        <v>202406</v>
      </c>
      <c r="B1641" s="0" t="n">
        <v>202407</v>
      </c>
      <c r="C1641" s="37" t="s">
        <v>106</v>
      </c>
      <c r="D1641" s="37" t="s">
        <v>107</v>
      </c>
      <c r="E1641" s="0" t="n">
        <v>2</v>
      </c>
      <c r="F1641" s="38" t="s">
        <v>71</v>
      </c>
      <c r="G1641" s="37" t="s">
        <v>108</v>
      </c>
      <c r="H1641" s="0" t="n">
        <v>894174</v>
      </c>
      <c r="I1641" s="0" t="n">
        <v>118754</v>
      </c>
      <c r="J1641" s="0" t="n">
        <v>9102</v>
      </c>
    </row>
    <row r="1642" customFormat="false" ht="15" hidden="false" customHeight="false" outlineLevel="0" collapsed="false">
      <c r="A1642" s="0" t="n">
        <v>202406</v>
      </c>
      <c r="B1642" s="0" t="n">
        <v>202407</v>
      </c>
      <c r="C1642" s="37" t="s">
        <v>109</v>
      </c>
      <c r="D1642" s="37" t="s">
        <v>110</v>
      </c>
      <c r="E1642" s="0" t="n">
        <v>2</v>
      </c>
      <c r="F1642" s="38" t="s">
        <v>71</v>
      </c>
      <c r="G1642" s="37" t="s">
        <v>111</v>
      </c>
      <c r="H1642" s="0" t="n">
        <v>370576</v>
      </c>
      <c r="I1642" s="0" t="n">
        <v>197192</v>
      </c>
      <c r="J1642" s="0" t="n">
        <v>19885</v>
      </c>
    </row>
    <row r="1643" customFormat="false" ht="15" hidden="false" customHeight="false" outlineLevel="0" collapsed="false">
      <c r="A1643" s="0" t="n">
        <v>202406</v>
      </c>
      <c r="B1643" s="0" t="n">
        <v>202407</v>
      </c>
      <c r="C1643" s="37" t="s">
        <v>112</v>
      </c>
      <c r="D1643" s="37" t="s">
        <v>113</v>
      </c>
      <c r="E1643" s="0" t="n">
        <v>2</v>
      </c>
      <c r="F1643" s="38" t="s">
        <v>71</v>
      </c>
      <c r="G1643" s="37" t="s">
        <v>114</v>
      </c>
      <c r="H1643" s="0" t="n">
        <v>2682067</v>
      </c>
      <c r="I1643" s="0" t="n">
        <v>1141261</v>
      </c>
      <c r="J1643" s="0" t="n">
        <v>-13713</v>
      </c>
    </row>
    <row r="1644" customFormat="false" ht="15" hidden="false" customHeight="false" outlineLevel="0" collapsed="false">
      <c r="A1644" s="0" t="n">
        <v>202406</v>
      </c>
      <c r="B1644" s="0" t="n">
        <v>202407</v>
      </c>
      <c r="C1644" s="37" t="s">
        <v>115</v>
      </c>
      <c r="D1644" s="37" t="s">
        <v>116</v>
      </c>
      <c r="E1644" s="0" t="n">
        <v>2</v>
      </c>
      <c r="F1644" s="38" t="s">
        <v>71</v>
      </c>
      <c r="G1644" s="37" t="s">
        <v>117</v>
      </c>
      <c r="H1644" s="0" t="n">
        <v>344703</v>
      </c>
      <c r="I1644" s="0" t="n">
        <v>235356</v>
      </c>
      <c r="J1644" s="0" t="n">
        <v>13323</v>
      </c>
    </row>
    <row r="1645" customFormat="false" ht="15" hidden="false" customHeight="false" outlineLevel="0" collapsed="false">
      <c r="A1645" s="0" t="n">
        <v>202406</v>
      </c>
      <c r="B1645" s="0" t="n">
        <v>202407</v>
      </c>
      <c r="C1645" s="37" t="s">
        <v>109</v>
      </c>
      <c r="D1645" s="37" t="s">
        <v>118</v>
      </c>
      <c r="E1645" s="0" t="n">
        <v>2</v>
      </c>
      <c r="F1645" s="38" t="s">
        <v>71</v>
      </c>
      <c r="G1645" s="37" t="s">
        <v>119</v>
      </c>
      <c r="H1645" s="0" t="n">
        <v>2321157</v>
      </c>
      <c r="I1645" s="0" t="n">
        <v>903030</v>
      </c>
      <c r="J1645" s="0" t="n">
        <v>2648</v>
      </c>
    </row>
    <row r="1646" customFormat="false" ht="15" hidden="false" customHeight="false" outlineLevel="0" collapsed="false">
      <c r="A1646" s="0" t="n">
        <v>202406</v>
      </c>
      <c r="B1646" s="0" t="n">
        <v>202407</v>
      </c>
      <c r="C1646" s="37" t="s">
        <v>109</v>
      </c>
      <c r="D1646" s="37" t="s">
        <v>120</v>
      </c>
      <c r="E1646" s="0" t="n">
        <v>2</v>
      </c>
      <c r="F1646" s="38" t="s">
        <v>71</v>
      </c>
      <c r="G1646" s="37" t="s">
        <v>121</v>
      </c>
      <c r="H1646" s="0" t="n">
        <v>213377</v>
      </c>
      <c r="I1646" s="0" t="n">
        <v>131324</v>
      </c>
      <c r="J1646" s="0" t="n">
        <v>-5451</v>
      </c>
    </row>
    <row r="1647" customFormat="false" ht="15" hidden="false" customHeight="false" outlineLevel="0" collapsed="false">
      <c r="A1647" s="0" t="n">
        <v>202406</v>
      </c>
      <c r="B1647" s="0" t="n">
        <v>202407</v>
      </c>
      <c r="C1647" s="37" t="s">
        <v>95</v>
      </c>
      <c r="D1647" s="37" t="s">
        <v>122</v>
      </c>
      <c r="E1647" s="0" t="n">
        <v>2</v>
      </c>
      <c r="F1647" s="38" t="s">
        <v>71</v>
      </c>
      <c r="G1647" s="37" t="s">
        <v>123</v>
      </c>
      <c r="H1647" s="0" t="n">
        <v>557160</v>
      </c>
      <c r="I1647" s="0" t="n">
        <v>552961</v>
      </c>
      <c r="J1647" s="0" t="n">
        <v>-957</v>
      </c>
    </row>
    <row r="1648" customFormat="false" ht="15" hidden="false" customHeight="false" outlineLevel="0" collapsed="false">
      <c r="A1648" s="0" t="n">
        <v>202406</v>
      </c>
      <c r="B1648" s="0" t="n">
        <v>202407</v>
      </c>
      <c r="C1648" s="37" t="s">
        <v>124</v>
      </c>
      <c r="D1648" s="37" t="s">
        <v>125</v>
      </c>
      <c r="E1648" s="0" t="n">
        <v>2</v>
      </c>
      <c r="F1648" s="38" t="s">
        <v>71</v>
      </c>
      <c r="G1648" s="37" t="s">
        <v>126</v>
      </c>
      <c r="H1648" s="0" t="n">
        <v>160057</v>
      </c>
      <c r="I1648" s="0" t="n">
        <v>121230</v>
      </c>
      <c r="J1648" s="0" t="n">
        <v>-4243</v>
      </c>
    </row>
    <row r="1649" customFormat="false" ht="15" hidden="false" customHeight="false" outlineLevel="0" collapsed="false">
      <c r="A1649" s="0" t="n">
        <v>202406</v>
      </c>
      <c r="B1649" s="0" t="n">
        <v>202407</v>
      </c>
      <c r="C1649" s="37" t="s">
        <v>95</v>
      </c>
      <c r="D1649" s="37" t="s">
        <v>127</v>
      </c>
      <c r="E1649" s="0" t="n">
        <v>2</v>
      </c>
      <c r="F1649" s="38" t="s">
        <v>71</v>
      </c>
      <c r="G1649" s="37" t="s">
        <v>128</v>
      </c>
      <c r="H1649" s="0" t="n">
        <v>1171744</v>
      </c>
      <c r="I1649" s="0" t="n">
        <v>1732196</v>
      </c>
      <c r="J1649" s="0" t="n">
        <v>65797</v>
      </c>
    </row>
    <row r="1650" customFormat="false" ht="15" hidden="false" customHeight="false" outlineLevel="0" collapsed="false">
      <c r="A1650" s="0" t="n">
        <v>202406</v>
      </c>
      <c r="B1650" s="0" t="n">
        <v>202407</v>
      </c>
      <c r="C1650" s="37" t="s">
        <v>124</v>
      </c>
      <c r="D1650" s="37" t="s">
        <v>122</v>
      </c>
      <c r="E1650" s="0" t="n">
        <v>2</v>
      </c>
      <c r="F1650" s="38" t="s">
        <v>71</v>
      </c>
      <c r="G1650" s="37" t="s">
        <v>129</v>
      </c>
      <c r="H1650" s="0" t="n">
        <v>3338439</v>
      </c>
      <c r="I1650" s="0" t="n">
        <v>3007057</v>
      </c>
      <c r="J1650" s="0" t="n">
        <v>370612</v>
      </c>
    </row>
    <row r="1651" customFormat="false" ht="15" hidden="false" customHeight="false" outlineLevel="0" collapsed="false">
      <c r="A1651" s="0" t="n">
        <v>202406</v>
      </c>
      <c r="B1651" s="0" t="n">
        <v>202407</v>
      </c>
      <c r="C1651" s="37" t="s">
        <v>106</v>
      </c>
      <c r="D1651" s="37" t="s">
        <v>130</v>
      </c>
      <c r="E1651" s="0" t="n">
        <v>2</v>
      </c>
      <c r="F1651" s="38" t="s">
        <v>71</v>
      </c>
      <c r="G1651" s="37" t="s">
        <v>131</v>
      </c>
      <c r="H1651" s="0" t="n">
        <v>578071</v>
      </c>
      <c r="I1651" s="0" t="n">
        <v>163794</v>
      </c>
      <c r="J1651" s="0" t="n">
        <v>15081</v>
      </c>
    </row>
    <row r="1652" customFormat="false" ht="15" hidden="false" customHeight="false" outlineLevel="0" collapsed="false">
      <c r="A1652" s="0" t="n">
        <v>202406</v>
      </c>
      <c r="B1652" s="0" t="n">
        <v>202407</v>
      </c>
      <c r="C1652" s="37" t="s">
        <v>95</v>
      </c>
      <c r="D1652" s="37" t="s">
        <v>132</v>
      </c>
      <c r="E1652" s="0" t="n">
        <v>2</v>
      </c>
      <c r="F1652" s="38" t="s">
        <v>71</v>
      </c>
      <c r="G1652" s="37" t="s">
        <v>133</v>
      </c>
      <c r="H1652" s="0" t="n">
        <v>458993</v>
      </c>
      <c r="I1652" s="0" t="n">
        <v>243932</v>
      </c>
      <c r="J1652" s="0" t="n">
        <v>67675</v>
      </c>
    </row>
    <row r="1653" customFormat="false" ht="15" hidden="false" customHeight="false" outlineLevel="0" collapsed="false">
      <c r="A1653" s="0" t="n">
        <v>202406</v>
      </c>
      <c r="B1653" s="0" t="n">
        <v>202407</v>
      </c>
      <c r="C1653" s="37" t="s">
        <v>112</v>
      </c>
      <c r="D1653" s="37" t="s">
        <v>134</v>
      </c>
      <c r="E1653" s="0" t="n">
        <v>2</v>
      </c>
      <c r="F1653" s="38" t="s">
        <v>71</v>
      </c>
      <c r="G1653" s="37" t="s">
        <v>135</v>
      </c>
      <c r="H1653" s="0" t="n">
        <v>164545</v>
      </c>
      <c r="I1653" s="0" t="n">
        <v>152547</v>
      </c>
      <c r="J1653" s="0" t="n">
        <v>-21516</v>
      </c>
    </row>
    <row r="1654" customFormat="false" ht="15" hidden="false" customHeight="false" outlineLevel="0" collapsed="false">
      <c r="A1654" s="0" t="n">
        <v>202406</v>
      </c>
      <c r="B1654" s="0" t="n">
        <v>202407</v>
      </c>
      <c r="C1654" s="37" t="s">
        <v>136</v>
      </c>
      <c r="D1654" s="37" t="s">
        <v>137</v>
      </c>
      <c r="E1654" s="0" t="n">
        <v>2</v>
      </c>
      <c r="F1654" s="38" t="s">
        <v>71</v>
      </c>
      <c r="G1654" s="37" t="s">
        <v>138</v>
      </c>
      <c r="H1654" s="0" t="n">
        <v>338837</v>
      </c>
      <c r="I1654" s="0" t="n">
        <v>104102</v>
      </c>
      <c r="J1654" s="0" t="n">
        <v>13214</v>
      </c>
    </row>
    <row r="1655" customFormat="false" ht="15" hidden="false" customHeight="false" outlineLevel="0" collapsed="false">
      <c r="A1655" s="0" t="n">
        <v>202406</v>
      </c>
      <c r="B1655" s="0" t="n">
        <v>202407</v>
      </c>
      <c r="C1655" s="37" t="s">
        <v>115</v>
      </c>
      <c r="D1655" s="37" t="s">
        <v>139</v>
      </c>
      <c r="E1655" s="0" t="n">
        <v>2</v>
      </c>
      <c r="F1655" s="38" t="s">
        <v>71</v>
      </c>
      <c r="G1655" s="37" t="s">
        <v>140</v>
      </c>
      <c r="H1655" s="0" t="n">
        <v>78580</v>
      </c>
      <c r="I1655" s="0" t="n">
        <v>49801</v>
      </c>
      <c r="J1655" s="0" t="n">
        <v>4016</v>
      </c>
    </row>
    <row r="1656" customFormat="false" ht="15" hidden="false" customHeight="false" outlineLevel="0" collapsed="false">
      <c r="A1656" s="0" t="n">
        <v>202406</v>
      </c>
      <c r="B1656" s="0" t="n">
        <v>202407</v>
      </c>
      <c r="C1656" s="37" t="s">
        <v>109</v>
      </c>
      <c r="D1656" s="37" t="s">
        <v>141</v>
      </c>
      <c r="E1656" s="0" t="n">
        <v>2</v>
      </c>
      <c r="F1656" s="38" t="s">
        <v>71</v>
      </c>
      <c r="G1656" s="37" t="s">
        <v>142</v>
      </c>
      <c r="H1656" s="0" t="n">
        <v>179906</v>
      </c>
      <c r="I1656" s="0" t="n">
        <v>90152</v>
      </c>
      <c r="J1656" s="0" t="n">
        <v>14566</v>
      </c>
    </row>
    <row r="1657" customFormat="false" ht="15" hidden="false" customHeight="false" outlineLevel="0" collapsed="false">
      <c r="A1657" s="0" t="n">
        <v>202406</v>
      </c>
      <c r="B1657" s="0" t="n">
        <v>202407</v>
      </c>
      <c r="C1657" s="37" t="s">
        <v>136</v>
      </c>
      <c r="D1657" s="37" t="s">
        <v>143</v>
      </c>
      <c r="E1657" s="0" t="n">
        <v>2</v>
      </c>
      <c r="F1657" s="38" t="s">
        <v>71</v>
      </c>
      <c r="G1657" s="37" t="s">
        <v>144</v>
      </c>
      <c r="H1657" s="0" t="n">
        <v>684931</v>
      </c>
      <c r="I1657" s="0" t="n">
        <v>450102</v>
      </c>
      <c r="J1657" s="0" t="n">
        <v>68256</v>
      </c>
    </row>
    <row r="1658" customFormat="false" ht="15" hidden="false" customHeight="false" outlineLevel="0" collapsed="false">
      <c r="A1658" s="0" t="n">
        <v>202406</v>
      </c>
      <c r="B1658" s="0" t="n">
        <v>202407</v>
      </c>
      <c r="C1658" s="37" t="s">
        <v>101</v>
      </c>
      <c r="D1658" s="37" t="s">
        <v>145</v>
      </c>
      <c r="E1658" s="0" t="n">
        <v>2</v>
      </c>
      <c r="F1658" s="38" t="s">
        <v>71</v>
      </c>
      <c r="G1658" s="37" t="s">
        <v>146</v>
      </c>
      <c r="H1658" s="0" t="n">
        <v>2816178</v>
      </c>
      <c r="I1658" s="0" t="n">
        <v>1379502</v>
      </c>
      <c r="J1658" s="0" t="n">
        <v>87600</v>
      </c>
    </row>
    <row r="1659" customFormat="false" ht="15" hidden="false" customHeight="false" outlineLevel="0" collapsed="false">
      <c r="A1659" s="0" t="n">
        <v>202406</v>
      </c>
      <c r="B1659" s="0" t="n">
        <v>202407</v>
      </c>
      <c r="C1659" s="37" t="s">
        <v>106</v>
      </c>
      <c r="D1659" s="37" t="s">
        <v>147</v>
      </c>
      <c r="E1659" s="0" t="n">
        <v>2</v>
      </c>
      <c r="F1659" s="38" t="s">
        <v>71</v>
      </c>
      <c r="G1659" s="37" t="s">
        <v>148</v>
      </c>
      <c r="H1659" s="0" t="n">
        <v>17325713</v>
      </c>
      <c r="I1659" s="0" t="n">
        <v>17742788</v>
      </c>
      <c r="J1659" s="0" t="n">
        <v>1725755</v>
      </c>
    </row>
    <row r="1660" customFormat="false" ht="15" hidden="false" customHeight="false" outlineLevel="0" collapsed="false">
      <c r="A1660" s="0" t="n">
        <v>202406</v>
      </c>
      <c r="B1660" s="0" t="n">
        <v>202407</v>
      </c>
      <c r="C1660" s="37" t="s">
        <v>149</v>
      </c>
      <c r="D1660" s="37" t="s">
        <v>150</v>
      </c>
      <c r="E1660" s="0" t="n">
        <v>2</v>
      </c>
      <c r="F1660" s="38" t="s">
        <v>71</v>
      </c>
      <c r="G1660" s="37" t="s">
        <v>151</v>
      </c>
      <c r="H1660" s="0" t="n">
        <v>283915</v>
      </c>
      <c r="I1660" s="0" t="n">
        <v>388178</v>
      </c>
      <c r="J1660" s="0" t="n">
        <v>2171</v>
      </c>
    </row>
    <row r="1661" customFormat="false" ht="15" hidden="false" customHeight="false" outlineLevel="0" collapsed="false">
      <c r="A1661" s="0" t="n">
        <v>202406</v>
      </c>
      <c r="B1661" s="0" t="n">
        <v>202407</v>
      </c>
      <c r="C1661" s="37" t="s">
        <v>152</v>
      </c>
      <c r="D1661" s="37" t="s">
        <v>153</v>
      </c>
      <c r="E1661" s="0" t="n">
        <v>2</v>
      </c>
      <c r="F1661" s="38" t="s">
        <v>71</v>
      </c>
      <c r="G1661" s="37" t="s">
        <v>154</v>
      </c>
      <c r="H1661" s="0" t="n">
        <v>2949986</v>
      </c>
      <c r="I1661" s="0" t="n">
        <v>2802114</v>
      </c>
      <c r="J1661" s="0" t="n">
        <v>396129</v>
      </c>
    </row>
    <row r="1662" customFormat="false" ht="15" hidden="false" customHeight="false" outlineLevel="0" collapsed="false">
      <c r="A1662" s="0" t="n">
        <v>202406</v>
      </c>
      <c r="B1662" s="0" t="n">
        <v>202407</v>
      </c>
      <c r="C1662" s="37" t="s">
        <v>101</v>
      </c>
      <c r="D1662" s="37" t="s">
        <v>155</v>
      </c>
      <c r="E1662" s="0" t="n">
        <v>2</v>
      </c>
      <c r="F1662" s="38" t="s">
        <v>71</v>
      </c>
      <c r="G1662" s="37" t="s">
        <v>156</v>
      </c>
      <c r="H1662" s="0" t="n">
        <v>649291</v>
      </c>
      <c r="I1662" s="0" t="n">
        <v>298833</v>
      </c>
      <c r="J1662" s="0" t="n">
        <v>-32240</v>
      </c>
    </row>
    <row r="1663" customFormat="false" ht="15" hidden="false" customHeight="false" outlineLevel="0" collapsed="false">
      <c r="A1663" s="0" t="n">
        <v>202406</v>
      </c>
      <c r="B1663" s="0" t="n">
        <v>202407</v>
      </c>
      <c r="C1663" s="37" t="s">
        <v>106</v>
      </c>
      <c r="D1663" s="37" t="s">
        <v>116</v>
      </c>
      <c r="E1663" s="0" t="n">
        <v>2</v>
      </c>
      <c r="F1663" s="38" t="s">
        <v>71</v>
      </c>
      <c r="G1663" s="37" t="s">
        <v>157</v>
      </c>
      <c r="H1663" s="0" t="n">
        <v>532093</v>
      </c>
      <c r="I1663" s="0" t="n">
        <v>239519</v>
      </c>
      <c r="J1663" s="0" t="n">
        <v>37768</v>
      </c>
    </row>
    <row r="1664" customFormat="false" ht="15" hidden="false" customHeight="false" outlineLevel="0" collapsed="false">
      <c r="A1664" s="0" t="n">
        <v>202406</v>
      </c>
      <c r="B1664" s="0" t="n">
        <v>202407</v>
      </c>
      <c r="C1664" s="37" t="s">
        <v>158</v>
      </c>
      <c r="D1664" s="37" t="s">
        <v>159</v>
      </c>
      <c r="E1664" s="0" t="n">
        <v>2</v>
      </c>
      <c r="F1664" s="38" t="s">
        <v>71</v>
      </c>
      <c r="G1664" s="37" t="s">
        <v>160</v>
      </c>
      <c r="H1664" s="0" t="n">
        <v>958443</v>
      </c>
      <c r="I1664" s="0" t="n">
        <v>344597</v>
      </c>
      <c r="J1664" s="0" t="n">
        <v>26769</v>
      </c>
    </row>
    <row r="1665" customFormat="false" ht="15" hidden="false" customHeight="false" outlineLevel="0" collapsed="false">
      <c r="A1665" s="0" t="n">
        <v>202406</v>
      </c>
      <c r="B1665" s="0" t="n">
        <v>202407</v>
      </c>
      <c r="C1665" s="37" t="s">
        <v>95</v>
      </c>
      <c r="D1665" s="37" t="s">
        <v>161</v>
      </c>
      <c r="E1665" s="0" t="n">
        <v>2</v>
      </c>
      <c r="F1665" s="38" t="s">
        <v>71</v>
      </c>
      <c r="G1665" s="37" t="s">
        <v>162</v>
      </c>
      <c r="H1665" s="0" t="n">
        <v>500318</v>
      </c>
      <c r="I1665" s="0" t="n">
        <v>131621</v>
      </c>
      <c r="J1665" s="0" t="n">
        <v>4119</v>
      </c>
    </row>
    <row r="1666" customFormat="false" ht="15" hidden="false" customHeight="false" outlineLevel="0" collapsed="false">
      <c r="A1666" s="0" t="n">
        <v>202406</v>
      </c>
      <c r="B1666" s="0" t="n">
        <v>202407</v>
      </c>
      <c r="C1666" s="37" t="s">
        <v>112</v>
      </c>
      <c r="D1666" s="37" t="s">
        <v>163</v>
      </c>
      <c r="E1666" s="0" t="n">
        <v>2</v>
      </c>
      <c r="F1666" s="38" t="s">
        <v>71</v>
      </c>
      <c r="G1666" s="37" t="s">
        <v>164</v>
      </c>
      <c r="H1666" s="0" t="n">
        <v>600137</v>
      </c>
      <c r="I1666" s="0" t="n">
        <v>381942</v>
      </c>
      <c r="J1666" s="0" t="n">
        <v>21674</v>
      </c>
    </row>
    <row r="1667" customFormat="false" ht="15" hidden="false" customHeight="false" outlineLevel="0" collapsed="false">
      <c r="A1667" s="0" t="n">
        <v>202406</v>
      </c>
      <c r="B1667" s="0" t="n">
        <v>202407</v>
      </c>
      <c r="C1667" s="37" t="s">
        <v>101</v>
      </c>
      <c r="D1667" s="37" t="s">
        <v>165</v>
      </c>
      <c r="E1667" s="0" t="n">
        <v>2</v>
      </c>
      <c r="F1667" s="38" t="s">
        <v>71</v>
      </c>
      <c r="G1667" s="37" t="s">
        <v>166</v>
      </c>
      <c r="H1667" s="0" t="n">
        <v>255250</v>
      </c>
      <c r="I1667" s="0" t="n">
        <v>113598</v>
      </c>
      <c r="J1667" s="0" t="n">
        <v>7279</v>
      </c>
    </row>
    <row r="1668" customFormat="false" ht="15" hidden="false" customHeight="false" outlineLevel="0" collapsed="false">
      <c r="A1668" s="0" t="n">
        <v>202406</v>
      </c>
      <c r="B1668" s="0" t="n">
        <v>202407</v>
      </c>
      <c r="C1668" s="37" t="s">
        <v>124</v>
      </c>
      <c r="D1668" s="37" t="s">
        <v>167</v>
      </c>
      <c r="E1668" s="0" t="n">
        <v>2</v>
      </c>
      <c r="F1668" s="38" t="s">
        <v>71</v>
      </c>
      <c r="G1668" s="37" t="s">
        <v>168</v>
      </c>
      <c r="H1668" s="0" t="n">
        <v>101627</v>
      </c>
      <c r="I1668" s="0" t="n">
        <v>80140</v>
      </c>
      <c r="J1668" s="0" t="n">
        <v>16808</v>
      </c>
    </row>
    <row r="1669" customFormat="false" ht="15" hidden="false" customHeight="false" outlineLevel="0" collapsed="false">
      <c r="A1669" s="0" t="n">
        <v>202406</v>
      </c>
      <c r="B1669" s="0" t="n">
        <v>202407</v>
      </c>
      <c r="C1669" s="37" t="s">
        <v>152</v>
      </c>
      <c r="D1669" s="37" t="s">
        <v>122</v>
      </c>
      <c r="E1669" s="0" t="n">
        <v>2</v>
      </c>
      <c r="F1669" s="38" t="s">
        <v>71</v>
      </c>
      <c r="G1669" s="37" t="s">
        <v>169</v>
      </c>
      <c r="H1669" s="0" t="n">
        <v>82404</v>
      </c>
      <c r="I1669" s="0" t="n">
        <v>39209</v>
      </c>
      <c r="J1669" s="0" t="n">
        <v>15815</v>
      </c>
    </row>
    <row r="1670" customFormat="false" ht="15" hidden="false" customHeight="false" outlineLevel="0" collapsed="false">
      <c r="A1670" s="0" t="n">
        <v>202406</v>
      </c>
      <c r="B1670" s="0" t="n">
        <v>202407</v>
      </c>
      <c r="C1670" s="37" t="s">
        <v>98</v>
      </c>
      <c r="D1670" s="37" t="s">
        <v>170</v>
      </c>
      <c r="E1670" s="0" t="n">
        <v>2</v>
      </c>
      <c r="F1670" s="38" t="s">
        <v>71</v>
      </c>
      <c r="G1670" s="37" t="s">
        <v>171</v>
      </c>
      <c r="H1670" s="0" t="n">
        <v>1087309</v>
      </c>
      <c r="I1670" s="0" t="n">
        <v>519000</v>
      </c>
      <c r="J1670" s="0" t="n">
        <v>104831</v>
      </c>
    </row>
    <row r="1671" customFormat="false" ht="15" hidden="false" customHeight="false" outlineLevel="0" collapsed="false">
      <c r="A1671" s="0" t="n">
        <v>202406</v>
      </c>
      <c r="B1671" s="0" t="n">
        <v>202407</v>
      </c>
      <c r="C1671" s="37" t="s">
        <v>98</v>
      </c>
      <c r="D1671" s="37" t="s">
        <v>172</v>
      </c>
      <c r="E1671" s="0" t="n">
        <v>2</v>
      </c>
      <c r="F1671" s="38" t="s">
        <v>71</v>
      </c>
      <c r="G1671" s="37" t="s">
        <v>173</v>
      </c>
      <c r="H1671" s="0" t="n">
        <v>492447</v>
      </c>
      <c r="I1671" s="0" t="n">
        <v>260227</v>
      </c>
      <c r="J1671" s="0" t="n">
        <v>6107</v>
      </c>
    </row>
    <row r="1672" customFormat="false" ht="15" hidden="false" customHeight="false" outlineLevel="0" collapsed="false">
      <c r="A1672" s="0" t="n">
        <v>202406</v>
      </c>
      <c r="B1672" s="0" t="n">
        <v>202407</v>
      </c>
      <c r="C1672" s="37" t="s">
        <v>158</v>
      </c>
      <c r="D1672" s="37" t="s">
        <v>174</v>
      </c>
      <c r="E1672" s="0" t="n">
        <v>2</v>
      </c>
      <c r="F1672" s="38" t="s">
        <v>71</v>
      </c>
      <c r="G1672" s="37" t="s">
        <v>175</v>
      </c>
      <c r="H1672" s="0" t="n">
        <v>222518</v>
      </c>
      <c r="I1672" s="0" t="n">
        <v>138862</v>
      </c>
      <c r="J1672" s="0" t="n">
        <v>19854</v>
      </c>
    </row>
    <row r="1673" customFormat="false" ht="15" hidden="false" customHeight="false" outlineLevel="0" collapsed="false">
      <c r="A1673" s="0" t="n">
        <v>202406</v>
      </c>
      <c r="B1673" s="0" t="n">
        <v>202407</v>
      </c>
      <c r="C1673" s="37" t="s">
        <v>149</v>
      </c>
      <c r="D1673" s="37" t="s">
        <v>176</v>
      </c>
      <c r="E1673" s="0" t="n">
        <v>2</v>
      </c>
      <c r="F1673" s="38" t="s">
        <v>71</v>
      </c>
      <c r="G1673" s="37" t="s">
        <v>177</v>
      </c>
      <c r="H1673" s="0" t="n">
        <v>607835</v>
      </c>
      <c r="I1673" s="0" t="n">
        <v>128803</v>
      </c>
      <c r="J1673" s="0" t="n">
        <v>18977</v>
      </c>
    </row>
    <row r="1674" customFormat="false" ht="15" hidden="false" customHeight="false" outlineLevel="0" collapsed="false">
      <c r="A1674" s="0" t="n">
        <v>202406</v>
      </c>
      <c r="B1674" s="0" t="n">
        <v>202407</v>
      </c>
      <c r="C1674" s="37" t="s">
        <v>178</v>
      </c>
      <c r="D1674" s="37" t="s">
        <v>179</v>
      </c>
      <c r="E1674" s="0" t="n">
        <v>2</v>
      </c>
      <c r="F1674" s="38" t="s">
        <v>71</v>
      </c>
      <c r="G1674" s="37" t="s">
        <v>180</v>
      </c>
      <c r="H1674" s="0" t="n">
        <v>1950151</v>
      </c>
      <c r="I1674" s="0" t="n">
        <v>1096006</v>
      </c>
      <c r="J1674" s="0" t="n">
        <v>-13718</v>
      </c>
    </row>
    <row r="1675" customFormat="false" ht="15" hidden="false" customHeight="false" outlineLevel="0" collapsed="false">
      <c r="A1675" s="0" t="n">
        <v>202406</v>
      </c>
      <c r="B1675" s="0" t="n">
        <v>202407</v>
      </c>
      <c r="C1675" s="37" t="s">
        <v>149</v>
      </c>
      <c r="D1675" s="37" t="s">
        <v>181</v>
      </c>
      <c r="E1675" s="0" t="n">
        <v>2</v>
      </c>
      <c r="F1675" s="38" t="s">
        <v>71</v>
      </c>
      <c r="G1675" s="37" t="s">
        <v>182</v>
      </c>
      <c r="H1675" s="0" t="n">
        <v>789788</v>
      </c>
      <c r="I1675" s="0" t="n">
        <v>279916</v>
      </c>
      <c r="J1675" s="0" t="n">
        <v>-12899</v>
      </c>
    </row>
    <row r="1676" customFormat="false" ht="15" hidden="false" customHeight="false" outlineLevel="0" collapsed="false">
      <c r="A1676" s="0" t="n">
        <v>202406</v>
      </c>
      <c r="B1676" s="0" t="n">
        <v>202407</v>
      </c>
      <c r="C1676" s="37" t="s">
        <v>115</v>
      </c>
      <c r="D1676" s="37" t="s">
        <v>104</v>
      </c>
      <c r="E1676" s="0" t="n">
        <v>2</v>
      </c>
      <c r="F1676" s="38" t="s">
        <v>71</v>
      </c>
      <c r="G1676" s="37" t="s">
        <v>183</v>
      </c>
      <c r="H1676" s="0" t="n">
        <v>245118</v>
      </c>
      <c r="I1676" s="0" t="n">
        <v>128264</v>
      </c>
      <c r="J1676" s="0" t="n">
        <v>9449</v>
      </c>
    </row>
    <row r="1677" customFormat="false" ht="15" hidden="false" customHeight="false" outlineLevel="0" collapsed="false">
      <c r="A1677" s="0" t="n">
        <v>202406</v>
      </c>
      <c r="B1677" s="0" t="n">
        <v>202407</v>
      </c>
      <c r="C1677" s="37" t="s">
        <v>184</v>
      </c>
      <c r="D1677" s="37" t="s">
        <v>185</v>
      </c>
      <c r="E1677" s="0" t="n">
        <v>2</v>
      </c>
      <c r="F1677" s="38" t="s">
        <v>71</v>
      </c>
      <c r="G1677" s="37" t="s">
        <v>186</v>
      </c>
      <c r="H1677" s="0" t="n">
        <v>1988584</v>
      </c>
      <c r="I1677" s="0" t="n">
        <v>1103804</v>
      </c>
      <c r="J1677" s="0" t="n">
        <v>177459</v>
      </c>
    </row>
    <row r="1678" customFormat="false" ht="15" hidden="false" customHeight="false" outlineLevel="0" collapsed="false">
      <c r="A1678" s="0" t="n">
        <v>202406</v>
      </c>
      <c r="B1678" s="0" t="n">
        <v>202407</v>
      </c>
      <c r="C1678" s="37" t="s">
        <v>109</v>
      </c>
      <c r="D1678" s="37" t="s">
        <v>187</v>
      </c>
      <c r="E1678" s="0" t="n">
        <v>2</v>
      </c>
      <c r="F1678" s="38" t="s">
        <v>71</v>
      </c>
      <c r="G1678" s="37" t="s">
        <v>188</v>
      </c>
      <c r="H1678" s="0" t="n">
        <v>2934964</v>
      </c>
      <c r="I1678" s="0" t="n">
        <v>2797516</v>
      </c>
      <c r="J1678" s="0" t="n">
        <v>-227105</v>
      </c>
    </row>
    <row r="1679" customFormat="false" ht="15" hidden="false" customHeight="false" outlineLevel="0" collapsed="false">
      <c r="A1679" s="0" t="n">
        <v>202406</v>
      </c>
      <c r="B1679" s="0" t="n">
        <v>202407</v>
      </c>
      <c r="C1679" s="37" t="s">
        <v>178</v>
      </c>
      <c r="D1679" s="37" t="s">
        <v>189</v>
      </c>
      <c r="E1679" s="0" t="n">
        <v>2</v>
      </c>
      <c r="F1679" s="38" t="s">
        <v>71</v>
      </c>
      <c r="G1679" s="37" t="s">
        <v>190</v>
      </c>
      <c r="H1679" s="0" t="n">
        <v>921011</v>
      </c>
      <c r="I1679" s="0" t="n">
        <v>289014</v>
      </c>
      <c r="J1679" s="0" t="n">
        <v>2286</v>
      </c>
    </row>
    <row r="1680" customFormat="false" ht="15" hidden="false" customHeight="false" outlineLevel="0" collapsed="false">
      <c r="A1680" s="0" t="n">
        <v>202406</v>
      </c>
      <c r="B1680" s="0" t="n">
        <v>202407</v>
      </c>
      <c r="C1680" s="37" t="s">
        <v>152</v>
      </c>
      <c r="D1680" s="37" t="s">
        <v>191</v>
      </c>
      <c r="E1680" s="0" t="n">
        <v>2</v>
      </c>
      <c r="F1680" s="38" t="s">
        <v>71</v>
      </c>
      <c r="G1680" s="37" t="s">
        <v>192</v>
      </c>
      <c r="H1680" s="0" t="n">
        <v>1570396</v>
      </c>
      <c r="I1680" s="0" t="n">
        <v>1612236</v>
      </c>
      <c r="J1680" s="0" t="n">
        <v>221304</v>
      </c>
    </row>
    <row r="1681" customFormat="false" ht="15" hidden="false" customHeight="false" outlineLevel="0" collapsed="false">
      <c r="A1681" s="0" t="n">
        <v>202406</v>
      </c>
      <c r="B1681" s="0" t="n">
        <v>202407</v>
      </c>
      <c r="C1681" s="37" t="s">
        <v>184</v>
      </c>
      <c r="D1681" s="37" t="s">
        <v>193</v>
      </c>
      <c r="E1681" s="0" t="n">
        <v>2</v>
      </c>
      <c r="F1681" s="38" t="s">
        <v>71</v>
      </c>
      <c r="G1681" s="37" t="s">
        <v>194</v>
      </c>
      <c r="H1681" s="0" t="n">
        <v>2156317</v>
      </c>
      <c r="I1681" s="0" t="n">
        <v>985113</v>
      </c>
      <c r="J1681" s="0" t="n">
        <v>82919</v>
      </c>
    </row>
    <row r="1682" customFormat="false" ht="15" hidden="false" customHeight="false" outlineLevel="0" collapsed="false">
      <c r="A1682" s="0" t="n">
        <v>202406</v>
      </c>
      <c r="B1682" s="0" t="n">
        <v>202407</v>
      </c>
      <c r="C1682" s="37" t="s">
        <v>115</v>
      </c>
      <c r="D1682" s="37" t="s">
        <v>96</v>
      </c>
      <c r="E1682" s="0" t="n">
        <v>2</v>
      </c>
      <c r="F1682" s="38" t="s">
        <v>71</v>
      </c>
      <c r="G1682" s="37" t="s">
        <v>195</v>
      </c>
      <c r="H1682" s="0" t="n">
        <v>2000013</v>
      </c>
      <c r="I1682" s="0" t="n">
        <v>2712725</v>
      </c>
      <c r="J1682" s="0" t="n">
        <v>601214</v>
      </c>
    </row>
    <row r="1683" customFormat="false" ht="15" hidden="false" customHeight="false" outlineLevel="0" collapsed="false">
      <c r="A1683" s="0" t="n">
        <v>202406</v>
      </c>
      <c r="B1683" s="0" t="n">
        <v>202407</v>
      </c>
      <c r="C1683" s="37" t="s">
        <v>136</v>
      </c>
      <c r="D1683" s="37" t="s">
        <v>120</v>
      </c>
      <c r="E1683" s="0" t="n">
        <v>2</v>
      </c>
      <c r="F1683" s="38" t="s">
        <v>71</v>
      </c>
      <c r="G1683" s="37" t="s">
        <v>196</v>
      </c>
      <c r="H1683" s="0" t="n">
        <v>1113562</v>
      </c>
      <c r="I1683" s="0" t="n">
        <v>938043</v>
      </c>
      <c r="J1683" s="0" t="n">
        <v>-57349</v>
      </c>
    </row>
    <row r="1684" customFormat="false" ht="15" hidden="false" customHeight="false" outlineLevel="0" collapsed="false">
      <c r="A1684" s="0" t="n">
        <v>202406</v>
      </c>
      <c r="B1684" s="0" t="n">
        <v>202407</v>
      </c>
      <c r="C1684" s="37" t="s">
        <v>197</v>
      </c>
      <c r="D1684" s="37" t="s">
        <v>198</v>
      </c>
      <c r="E1684" s="0" t="n">
        <v>2</v>
      </c>
      <c r="F1684" s="38" t="s">
        <v>71</v>
      </c>
      <c r="G1684" s="37" t="s">
        <v>199</v>
      </c>
      <c r="H1684" s="0" t="n">
        <v>1193369</v>
      </c>
      <c r="I1684" s="0" t="n">
        <v>923406</v>
      </c>
      <c r="J1684" s="0" t="n">
        <v>291073</v>
      </c>
    </row>
    <row r="1685" customFormat="false" ht="15" hidden="false" customHeight="false" outlineLevel="0" collapsed="false">
      <c r="A1685" s="0" t="n">
        <v>202406</v>
      </c>
      <c r="B1685" s="0" t="n">
        <v>202407</v>
      </c>
      <c r="C1685" s="37" t="s">
        <v>136</v>
      </c>
      <c r="D1685" s="37" t="s">
        <v>200</v>
      </c>
      <c r="E1685" s="0" t="n">
        <v>2</v>
      </c>
      <c r="F1685" s="38" t="s">
        <v>71</v>
      </c>
      <c r="G1685" s="37" t="s">
        <v>201</v>
      </c>
      <c r="H1685" s="0" t="n">
        <v>838538</v>
      </c>
      <c r="I1685" s="0" t="n">
        <v>352829</v>
      </c>
      <c r="J1685" s="0" t="n">
        <v>-26039</v>
      </c>
    </row>
    <row r="1686" customFormat="false" ht="15" hidden="false" customHeight="false" outlineLevel="0" collapsed="false">
      <c r="A1686" s="0" t="n">
        <v>202406</v>
      </c>
      <c r="B1686" s="0" t="n">
        <v>202407</v>
      </c>
      <c r="C1686" s="37" t="s">
        <v>136</v>
      </c>
      <c r="D1686" s="37" t="s">
        <v>127</v>
      </c>
      <c r="E1686" s="0" t="n">
        <v>2</v>
      </c>
      <c r="F1686" s="38" t="s">
        <v>71</v>
      </c>
      <c r="G1686" s="37" t="s">
        <v>202</v>
      </c>
      <c r="H1686" s="0" t="n">
        <v>130921</v>
      </c>
      <c r="I1686" s="0" t="n">
        <v>95511</v>
      </c>
      <c r="J1686" s="0" t="n">
        <v>-11740</v>
      </c>
    </row>
    <row r="1687" customFormat="false" ht="15" hidden="false" customHeight="false" outlineLevel="0" collapsed="false">
      <c r="A1687" s="0" t="n">
        <v>202406</v>
      </c>
      <c r="B1687" s="0" t="n">
        <v>202407</v>
      </c>
      <c r="C1687" s="37" t="s">
        <v>106</v>
      </c>
      <c r="D1687" s="37" t="s">
        <v>203</v>
      </c>
      <c r="E1687" s="0" t="n">
        <v>2</v>
      </c>
      <c r="F1687" s="38" t="s">
        <v>71</v>
      </c>
      <c r="G1687" s="37" t="s">
        <v>204</v>
      </c>
      <c r="H1687" s="0" t="n">
        <v>1224948</v>
      </c>
      <c r="I1687" s="0" t="n">
        <v>481257</v>
      </c>
      <c r="J1687" s="0" t="n">
        <v>35665</v>
      </c>
    </row>
    <row r="1688" customFormat="false" ht="15" hidden="false" customHeight="false" outlineLevel="0" collapsed="false">
      <c r="A1688" s="0" t="n">
        <v>202406</v>
      </c>
      <c r="B1688" s="0" t="n">
        <v>202407</v>
      </c>
      <c r="C1688" s="37" t="s">
        <v>95</v>
      </c>
      <c r="D1688" s="37" t="s">
        <v>187</v>
      </c>
      <c r="E1688" s="0" t="n">
        <v>2</v>
      </c>
      <c r="F1688" s="38" t="s">
        <v>71</v>
      </c>
      <c r="G1688" s="37" t="s">
        <v>205</v>
      </c>
      <c r="H1688" s="0" t="n">
        <v>103279</v>
      </c>
      <c r="I1688" s="0" t="n">
        <v>49360</v>
      </c>
      <c r="J1688" s="0" t="n">
        <v>-1651</v>
      </c>
    </row>
    <row r="1689" customFormat="false" ht="15" hidden="false" customHeight="false" outlineLevel="0" collapsed="false">
      <c r="A1689" s="0" t="n">
        <v>202406</v>
      </c>
      <c r="B1689" s="0" t="n">
        <v>202407</v>
      </c>
      <c r="C1689" s="37" t="s">
        <v>101</v>
      </c>
      <c r="D1689" s="37" t="s">
        <v>206</v>
      </c>
      <c r="E1689" s="0" t="n">
        <v>2</v>
      </c>
      <c r="F1689" s="38" t="s">
        <v>71</v>
      </c>
      <c r="G1689" s="37" t="s">
        <v>207</v>
      </c>
      <c r="H1689" s="0" t="n">
        <v>274700</v>
      </c>
      <c r="I1689" s="0" t="n">
        <v>264164</v>
      </c>
      <c r="J1689" s="0" t="n">
        <v>20109</v>
      </c>
    </row>
    <row r="1690" customFormat="false" ht="15" hidden="false" customHeight="false" outlineLevel="0" collapsed="false">
      <c r="A1690" s="0" t="n">
        <v>202406</v>
      </c>
      <c r="B1690" s="0" t="n">
        <v>202407</v>
      </c>
      <c r="C1690" s="37" t="s">
        <v>184</v>
      </c>
      <c r="D1690" s="37" t="s">
        <v>208</v>
      </c>
      <c r="E1690" s="0" t="n">
        <v>2</v>
      </c>
      <c r="F1690" s="38" t="s">
        <v>71</v>
      </c>
      <c r="G1690" s="37" t="s">
        <v>209</v>
      </c>
      <c r="H1690" s="0" t="n">
        <v>2678071</v>
      </c>
      <c r="I1690" s="0" t="n">
        <v>2091519</v>
      </c>
      <c r="J1690" s="0" t="n">
        <v>151901</v>
      </c>
    </row>
    <row r="1691" customFormat="false" ht="15" hidden="false" customHeight="false" outlineLevel="0" collapsed="false">
      <c r="A1691" s="0" t="n">
        <v>202406</v>
      </c>
      <c r="B1691" s="0" t="n">
        <v>202407</v>
      </c>
      <c r="C1691" s="37" t="s">
        <v>95</v>
      </c>
      <c r="D1691" s="37" t="s">
        <v>210</v>
      </c>
      <c r="E1691" s="0" t="n">
        <v>2</v>
      </c>
      <c r="F1691" s="38" t="s">
        <v>71</v>
      </c>
      <c r="G1691" s="37" t="s">
        <v>211</v>
      </c>
      <c r="H1691" s="0" t="n">
        <v>1164402</v>
      </c>
      <c r="I1691" s="0" t="n">
        <v>1290982</v>
      </c>
      <c r="J1691" s="0" t="n">
        <v>78004</v>
      </c>
    </row>
    <row r="1692" customFormat="false" ht="15" hidden="false" customHeight="false" outlineLevel="0" collapsed="false">
      <c r="A1692" s="0" t="n">
        <v>202406</v>
      </c>
      <c r="B1692" s="0" t="n">
        <v>202407</v>
      </c>
      <c r="C1692" s="37" t="s">
        <v>178</v>
      </c>
      <c r="D1692" s="37" t="s">
        <v>212</v>
      </c>
      <c r="E1692" s="0" t="n">
        <v>2</v>
      </c>
      <c r="F1692" s="38" t="s">
        <v>71</v>
      </c>
      <c r="G1692" s="37" t="s">
        <v>213</v>
      </c>
      <c r="H1692" s="0" t="n">
        <v>3433523</v>
      </c>
      <c r="I1692" s="0" t="n">
        <v>1107539</v>
      </c>
      <c r="J1692" s="0" t="n">
        <v>-4697</v>
      </c>
    </row>
    <row r="1693" customFormat="false" ht="15" hidden="false" customHeight="false" outlineLevel="0" collapsed="false">
      <c r="A1693" s="0" t="n">
        <v>202406</v>
      </c>
      <c r="B1693" s="0" t="n">
        <v>202407</v>
      </c>
      <c r="C1693" s="37" t="s">
        <v>95</v>
      </c>
      <c r="D1693" s="37" t="s">
        <v>214</v>
      </c>
      <c r="E1693" s="0" t="n">
        <v>2</v>
      </c>
      <c r="F1693" s="38" t="s">
        <v>71</v>
      </c>
      <c r="G1693" s="37" t="s">
        <v>215</v>
      </c>
      <c r="H1693" s="0" t="n">
        <v>423934</v>
      </c>
      <c r="I1693" s="0" t="n">
        <v>277319</v>
      </c>
      <c r="J1693" s="0" t="n">
        <v>34184</v>
      </c>
    </row>
    <row r="1694" customFormat="false" ht="15" hidden="false" customHeight="false" outlineLevel="0" collapsed="false">
      <c r="A1694" s="0" t="n">
        <v>202406</v>
      </c>
      <c r="B1694" s="0" t="n">
        <v>202407</v>
      </c>
      <c r="C1694" s="37" t="s">
        <v>101</v>
      </c>
      <c r="D1694" s="37" t="s">
        <v>216</v>
      </c>
      <c r="E1694" s="0" t="n">
        <v>2</v>
      </c>
      <c r="F1694" s="38" t="s">
        <v>71</v>
      </c>
      <c r="G1694" s="37" t="s">
        <v>217</v>
      </c>
      <c r="H1694" s="0" t="n">
        <v>133256</v>
      </c>
      <c r="I1694" s="0" t="n">
        <v>28889</v>
      </c>
      <c r="J1694" s="0" t="n">
        <v>1394</v>
      </c>
    </row>
    <row r="1695" customFormat="false" ht="15" hidden="false" customHeight="false" outlineLevel="0" collapsed="false">
      <c r="A1695" s="0" t="n">
        <v>202406</v>
      </c>
      <c r="B1695" s="0" t="n">
        <v>202407</v>
      </c>
      <c r="C1695" s="37" t="s">
        <v>115</v>
      </c>
      <c r="D1695" s="37" t="s">
        <v>218</v>
      </c>
      <c r="E1695" s="0" t="n">
        <v>2</v>
      </c>
      <c r="F1695" s="38" t="s">
        <v>71</v>
      </c>
      <c r="G1695" s="37" t="s">
        <v>219</v>
      </c>
      <c r="H1695" s="0" t="n">
        <v>338053</v>
      </c>
      <c r="I1695" s="0" t="n">
        <v>200582</v>
      </c>
      <c r="J1695" s="0" t="n">
        <v>38184</v>
      </c>
    </row>
    <row r="1696" customFormat="false" ht="15" hidden="false" customHeight="false" outlineLevel="0" collapsed="false">
      <c r="A1696" s="0" t="n">
        <v>202406</v>
      </c>
      <c r="B1696" s="0" t="n">
        <v>202407</v>
      </c>
      <c r="C1696" s="37" t="s">
        <v>101</v>
      </c>
      <c r="D1696" s="37" t="s">
        <v>220</v>
      </c>
      <c r="E1696" s="0" t="n">
        <v>2</v>
      </c>
      <c r="F1696" s="38" t="s">
        <v>71</v>
      </c>
      <c r="G1696" s="37" t="s">
        <v>221</v>
      </c>
      <c r="H1696" s="0" t="n">
        <v>796226</v>
      </c>
      <c r="I1696" s="0" t="n">
        <v>317621</v>
      </c>
      <c r="J1696" s="0" t="n">
        <v>19681</v>
      </c>
    </row>
    <row r="1697" customFormat="false" ht="15" hidden="false" customHeight="false" outlineLevel="0" collapsed="false">
      <c r="A1697" s="0" t="n">
        <v>202406</v>
      </c>
      <c r="B1697" s="0" t="n">
        <v>202407</v>
      </c>
      <c r="C1697" s="37" t="s">
        <v>101</v>
      </c>
      <c r="D1697" s="37" t="s">
        <v>153</v>
      </c>
      <c r="E1697" s="0" t="n">
        <v>2</v>
      </c>
      <c r="F1697" s="38" t="s">
        <v>71</v>
      </c>
      <c r="G1697" s="37" t="s">
        <v>222</v>
      </c>
      <c r="H1697" s="0" t="n">
        <v>506762</v>
      </c>
      <c r="I1697" s="0" t="n">
        <v>683022</v>
      </c>
      <c r="J1697" s="0" t="n">
        <v>-11246</v>
      </c>
    </row>
    <row r="1698" customFormat="false" ht="15" hidden="false" customHeight="false" outlineLevel="0" collapsed="false">
      <c r="A1698" s="0" t="n">
        <v>202406</v>
      </c>
      <c r="B1698" s="0" t="n">
        <v>202407</v>
      </c>
      <c r="C1698" s="37" t="s">
        <v>136</v>
      </c>
      <c r="D1698" s="37" t="s">
        <v>223</v>
      </c>
      <c r="E1698" s="0" t="n">
        <v>2</v>
      </c>
      <c r="F1698" s="38" t="s">
        <v>71</v>
      </c>
      <c r="G1698" s="37" t="s">
        <v>224</v>
      </c>
      <c r="H1698" s="0" t="n">
        <v>2329175</v>
      </c>
      <c r="I1698" s="0" t="n">
        <v>892494</v>
      </c>
      <c r="J1698" s="0" t="n">
        <v>-79228</v>
      </c>
    </row>
    <row r="1699" customFormat="false" ht="15" hidden="false" customHeight="false" outlineLevel="0" collapsed="false">
      <c r="A1699" s="0" t="n">
        <v>202406</v>
      </c>
      <c r="B1699" s="0" t="n">
        <v>202407</v>
      </c>
      <c r="C1699" s="37" t="s">
        <v>184</v>
      </c>
      <c r="D1699" s="37" t="s">
        <v>225</v>
      </c>
      <c r="E1699" s="0" t="n">
        <v>2</v>
      </c>
      <c r="F1699" s="38" t="s">
        <v>71</v>
      </c>
      <c r="G1699" s="37" t="s">
        <v>226</v>
      </c>
      <c r="H1699" s="0" t="n">
        <v>361485</v>
      </c>
      <c r="I1699" s="0" t="n">
        <v>164497</v>
      </c>
      <c r="J1699" s="0" t="n">
        <v>10329</v>
      </c>
    </row>
    <row r="1700" customFormat="false" ht="15" hidden="false" customHeight="false" outlineLevel="0" collapsed="false">
      <c r="A1700" s="0" t="n">
        <v>202406</v>
      </c>
      <c r="B1700" s="0" t="n">
        <v>202407</v>
      </c>
      <c r="C1700" s="37" t="s">
        <v>197</v>
      </c>
      <c r="D1700" s="37" t="s">
        <v>193</v>
      </c>
      <c r="E1700" s="0" t="n">
        <v>2</v>
      </c>
      <c r="F1700" s="38" t="s">
        <v>71</v>
      </c>
      <c r="G1700" s="37" t="s">
        <v>227</v>
      </c>
      <c r="H1700" s="0" t="n">
        <v>903522</v>
      </c>
      <c r="I1700" s="0" t="n">
        <v>629019</v>
      </c>
      <c r="J1700" s="0" t="n">
        <v>-29514</v>
      </c>
    </row>
    <row r="1701" customFormat="false" ht="15" hidden="false" customHeight="false" outlineLevel="0" collapsed="false">
      <c r="A1701" s="0" t="n">
        <v>202406</v>
      </c>
      <c r="B1701" s="0" t="n">
        <v>202407</v>
      </c>
      <c r="C1701" s="37" t="s">
        <v>149</v>
      </c>
      <c r="D1701" s="37" t="s">
        <v>153</v>
      </c>
      <c r="E1701" s="0" t="n">
        <v>2</v>
      </c>
      <c r="F1701" s="38" t="s">
        <v>71</v>
      </c>
      <c r="G1701" s="37" t="s">
        <v>228</v>
      </c>
      <c r="H1701" s="0" t="n">
        <v>213452</v>
      </c>
      <c r="I1701" s="0" t="n">
        <v>255011</v>
      </c>
      <c r="J1701" s="0" t="n">
        <v>-14025</v>
      </c>
    </row>
    <row r="1702" customFormat="false" ht="15" hidden="false" customHeight="false" outlineLevel="0" collapsed="false">
      <c r="A1702" s="0" t="n">
        <v>202406</v>
      </c>
      <c r="B1702" s="0" t="n">
        <v>202407</v>
      </c>
      <c r="C1702" s="37" t="s">
        <v>184</v>
      </c>
      <c r="D1702" s="37" t="s">
        <v>229</v>
      </c>
      <c r="E1702" s="0" t="n">
        <v>2</v>
      </c>
      <c r="F1702" s="38" t="s">
        <v>71</v>
      </c>
      <c r="G1702" s="37" t="s">
        <v>230</v>
      </c>
      <c r="H1702" s="0" t="n">
        <v>1010665</v>
      </c>
      <c r="I1702" s="0" t="n">
        <v>729159</v>
      </c>
      <c r="J1702" s="0" t="n">
        <v>96793</v>
      </c>
    </row>
    <row r="1703" customFormat="false" ht="15" hidden="false" customHeight="false" outlineLevel="0" collapsed="false">
      <c r="A1703" s="0" t="n">
        <v>202406</v>
      </c>
      <c r="B1703" s="0" t="n">
        <v>202407</v>
      </c>
      <c r="C1703" s="37" t="s">
        <v>115</v>
      </c>
      <c r="D1703" s="37" t="s">
        <v>231</v>
      </c>
      <c r="E1703" s="0" t="n">
        <v>2</v>
      </c>
      <c r="F1703" s="38" t="s">
        <v>71</v>
      </c>
      <c r="G1703" s="37" t="s">
        <v>232</v>
      </c>
      <c r="H1703" s="0" t="n">
        <v>499530</v>
      </c>
      <c r="I1703" s="0" t="n">
        <v>221630</v>
      </c>
      <c r="J1703" s="0" t="n">
        <v>-21668</v>
      </c>
    </row>
    <row r="1704" customFormat="false" ht="15" hidden="false" customHeight="false" outlineLevel="0" collapsed="false">
      <c r="A1704" s="0" t="n">
        <v>202406</v>
      </c>
      <c r="B1704" s="0" t="n">
        <v>202407</v>
      </c>
      <c r="C1704" s="37" t="s">
        <v>124</v>
      </c>
      <c r="D1704" s="37" t="s">
        <v>233</v>
      </c>
      <c r="E1704" s="0" t="n">
        <v>2</v>
      </c>
      <c r="F1704" s="38" t="s">
        <v>71</v>
      </c>
      <c r="G1704" s="37" t="s">
        <v>234</v>
      </c>
      <c r="H1704" s="0" t="n">
        <v>259786</v>
      </c>
      <c r="I1704" s="0" t="n">
        <v>178689</v>
      </c>
      <c r="J1704" s="0" t="n">
        <v>39529</v>
      </c>
    </row>
    <row r="1705" customFormat="false" ht="15" hidden="false" customHeight="false" outlineLevel="0" collapsed="false">
      <c r="A1705" s="0" t="n">
        <v>202406</v>
      </c>
      <c r="B1705" s="0" t="n">
        <v>202407</v>
      </c>
      <c r="C1705" s="37" t="s">
        <v>184</v>
      </c>
      <c r="D1705" s="37" t="s">
        <v>235</v>
      </c>
      <c r="E1705" s="0" t="n">
        <v>2</v>
      </c>
      <c r="F1705" s="38" t="s">
        <v>71</v>
      </c>
      <c r="G1705" s="37" t="s">
        <v>236</v>
      </c>
      <c r="H1705" s="0" t="n">
        <v>370954</v>
      </c>
      <c r="I1705" s="0" t="n">
        <v>180311</v>
      </c>
      <c r="J1705" s="0" t="n">
        <v>17305</v>
      </c>
    </row>
    <row r="1706" customFormat="false" ht="15" hidden="false" customHeight="false" outlineLevel="0" collapsed="false">
      <c r="A1706" s="0" t="n">
        <v>202406</v>
      </c>
      <c r="B1706" s="0" t="n">
        <v>202407</v>
      </c>
      <c r="C1706" s="37" t="s">
        <v>124</v>
      </c>
      <c r="D1706" s="37" t="s">
        <v>237</v>
      </c>
      <c r="E1706" s="0" t="n">
        <v>2</v>
      </c>
      <c r="F1706" s="38" t="s">
        <v>71</v>
      </c>
      <c r="G1706" s="37" t="s">
        <v>238</v>
      </c>
      <c r="H1706" s="0" t="n">
        <v>444638</v>
      </c>
      <c r="I1706" s="0" t="n">
        <v>198826</v>
      </c>
      <c r="J1706" s="0" t="n">
        <v>15034</v>
      </c>
    </row>
    <row r="1707" customFormat="false" ht="15" hidden="false" customHeight="false" outlineLevel="0" collapsed="false">
      <c r="A1707" s="0" t="n">
        <v>202406</v>
      </c>
      <c r="B1707" s="0" t="n">
        <v>202407</v>
      </c>
      <c r="C1707" s="37" t="s">
        <v>124</v>
      </c>
      <c r="D1707" s="37" t="s">
        <v>107</v>
      </c>
      <c r="E1707" s="0" t="n">
        <v>2</v>
      </c>
      <c r="F1707" s="38" t="s">
        <v>71</v>
      </c>
      <c r="G1707" s="37" t="s">
        <v>239</v>
      </c>
      <c r="H1707" s="0" t="n">
        <v>322334</v>
      </c>
      <c r="I1707" s="0" t="n">
        <v>104637</v>
      </c>
      <c r="J1707" s="0" t="n">
        <v>-2457</v>
      </c>
    </row>
    <row r="1708" customFormat="false" ht="15" hidden="false" customHeight="false" outlineLevel="0" collapsed="false">
      <c r="A1708" s="0" t="n">
        <v>202406</v>
      </c>
      <c r="B1708" s="0" t="n">
        <v>202407</v>
      </c>
      <c r="C1708" s="37" t="s">
        <v>106</v>
      </c>
      <c r="D1708" s="37" t="s">
        <v>139</v>
      </c>
      <c r="E1708" s="0" t="n">
        <v>2</v>
      </c>
      <c r="F1708" s="38" t="s">
        <v>71</v>
      </c>
      <c r="G1708" s="37" t="s">
        <v>240</v>
      </c>
      <c r="H1708" s="0" t="n">
        <v>3882965</v>
      </c>
      <c r="I1708" s="0" t="n">
        <v>876809</v>
      </c>
      <c r="J1708" s="0" t="n">
        <v>137166</v>
      </c>
    </row>
    <row r="1709" customFormat="false" ht="15" hidden="false" customHeight="false" outlineLevel="0" collapsed="false">
      <c r="A1709" s="0" t="n">
        <v>202406</v>
      </c>
      <c r="B1709" s="0" t="n">
        <v>202407</v>
      </c>
      <c r="C1709" s="37" t="s">
        <v>106</v>
      </c>
      <c r="D1709" s="37" t="s">
        <v>241</v>
      </c>
      <c r="E1709" s="0" t="n">
        <v>2</v>
      </c>
      <c r="F1709" s="38" t="s">
        <v>71</v>
      </c>
      <c r="G1709" s="37" t="s">
        <v>242</v>
      </c>
      <c r="H1709" s="0" t="n">
        <v>484593</v>
      </c>
      <c r="I1709" s="0" t="n">
        <v>310504</v>
      </c>
      <c r="J1709" s="0" t="n">
        <v>24750</v>
      </c>
    </row>
    <row r="1710" customFormat="false" ht="15" hidden="false" customHeight="false" outlineLevel="0" collapsed="false">
      <c r="A1710" s="0" t="n">
        <v>202406</v>
      </c>
      <c r="B1710" s="0" t="n">
        <v>202407</v>
      </c>
      <c r="C1710" s="37" t="s">
        <v>158</v>
      </c>
      <c r="D1710" s="37" t="s">
        <v>243</v>
      </c>
      <c r="E1710" s="0" t="n">
        <v>2</v>
      </c>
      <c r="F1710" s="38" t="s">
        <v>71</v>
      </c>
      <c r="G1710" s="37" t="s">
        <v>244</v>
      </c>
      <c r="H1710" s="0" t="n">
        <v>426783</v>
      </c>
      <c r="I1710" s="0" t="n">
        <v>127954</v>
      </c>
      <c r="J1710" s="0" t="n">
        <v>1457</v>
      </c>
    </row>
    <row r="1711" customFormat="false" ht="15" hidden="false" customHeight="false" outlineLevel="0" collapsed="false">
      <c r="A1711" s="0" t="n">
        <v>202406</v>
      </c>
      <c r="B1711" s="0" t="n">
        <v>202407</v>
      </c>
      <c r="C1711" s="37" t="s">
        <v>112</v>
      </c>
      <c r="D1711" s="37" t="s">
        <v>245</v>
      </c>
      <c r="E1711" s="0" t="n">
        <v>2</v>
      </c>
      <c r="F1711" s="38" t="s">
        <v>71</v>
      </c>
      <c r="G1711" s="37" t="s">
        <v>246</v>
      </c>
      <c r="H1711" s="0" t="n">
        <v>33833</v>
      </c>
      <c r="I1711" s="0" t="n">
        <v>20374</v>
      </c>
      <c r="J1711" s="0" t="n">
        <v>2037</v>
      </c>
    </row>
    <row r="1712" customFormat="false" ht="15" hidden="false" customHeight="false" outlineLevel="0" collapsed="false">
      <c r="A1712" s="0" t="n">
        <v>202406</v>
      </c>
      <c r="B1712" s="0" t="n">
        <v>202407</v>
      </c>
      <c r="C1712" s="37" t="s">
        <v>197</v>
      </c>
      <c r="D1712" s="37" t="s">
        <v>247</v>
      </c>
      <c r="E1712" s="0" t="n">
        <v>2</v>
      </c>
      <c r="F1712" s="38" t="s">
        <v>71</v>
      </c>
      <c r="G1712" s="37" t="s">
        <v>248</v>
      </c>
      <c r="H1712" s="0" t="n">
        <v>199394</v>
      </c>
      <c r="I1712" s="0" t="n">
        <v>85778</v>
      </c>
      <c r="J1712" s="0" t="n">
        <v>-7572</v>
      </c>
    </row>
    <row r="1713" customFormat="false" ht="15" hidden="false" customHeight="false" outlineLevel="0" collapsed="false">
      <c r="A1713" s="0" t="n">
        <v>202406</v>
      </c>
      <c r="B1713" s="0" t="n">
        <v>202407</v>
      </c>
      <c r="C1713" s="37" t="s">
        <v>106</v>
      </c>
      <c r="D1713" s="37" t="s">
        <v>249</v>
      </c>
      <c r="E1713" s="0" t="n">
        <v>2</v>
      </c>
      <c r="F1713" s="38" t="s">
        <v>71</v>
      </c>
      <c r="G1713" s="37" t="s">
        <v>250</v>
      </c>
      <c r="H1713" s="0" t="n">
        <v>349022</v>
      </c>
      <c r="I1713" s="0" t="n">
        <v>250467</v>
      </c>
      <c r="J1713" s="0" t="n">
        <v>-20922</v>
      </c>
    </row>
    <row r="1714" customFormat="false" ht="15" hidden="false" customHeight="false" outlineLevel="0" collapsed="false">
      <c r="A1714" s="0" t="n">
        <v>202406</v>
      </c>
      <c r="B1714" s="0" t="n">
        <v>202407</v>
      </c>
      <c r="C1714" s="37" t="s">
        <v>98</v>
      </c>
      <c r="D1714" s="37" t="s">
        <v>251</v>
      </c>
      <c r="E1714" s="0" t="n">
        <v>2</v>
      </c>
      <c r="F1714" s="38" t="s">
        <v>71</v>
      </c>
      <c r="G1714" s="37" t="s">
        <v>252</v>
      </c>
      <c r="H1714" s="0" t="n">
        <v>287915</v>
      </c>
      <c r="I1714" s="0" t="n">
        <v>98555</v>
      </c>
      <c r="J1714" s="0" t="n">
        <v>-3156</v>
      </c>
    </row>
    <row r="1715" customFormat="false" ht="15" hidden="false" customHeight="false" outlineLevel="0" collapsed="false">
      <c r="A1715" s="0" t="n">
        <v>202406</v>
      </c>
      <c r="B1715" s="0" t="n">
        <v>202407</v>
      </c>
      <c r="C1715" s="37" t="s">
        <v>124</v>
      </c>
      <c r="D1715" s="37" t="s">
        <v>253</v>
      </c>
      <c r="E1715" s="0" t="n">
        <v>2</v>
      </c>
      <c r="F1715" s="38" t="s">
        <v>71</v>
      </c>
      <c r="G1715" s="37" t="s">
        <v>254</v>
      </c>
      <c r="H1715" s="0" t="n">
        <v>2694563</v>
      </c>
      <c r="I1715" s="0" t="n">
        <v>605054</v>
      </c>
      <c r="J1715" s="0" t="n">
        <v>69553</v>
      </c>
    </row>
    <row r="1716" customFormat="false" ht="15" hidden="false" customHeight="false" outlineLevel="0" collapsed="false">
      <c r="A1716" s="0" t="n">
        <v>202406</v>
      </c>
      <c r="B1716" s="0" t="n">
        <v>202407</v>
      </c>
      <c r="C1716" s="37" t="s">
        <v>101</v>
      </c>
      <c r="D1716" s="37" t="s">
        <v>255</v>
      </c>
      <c r="E1716" s="0" t="n">
        <v>2</v>
      </c>
      <c r="F1716" s="38" t="s">
        <v>71</v>
      </c>
      <c r="G1716" s="37" t="s">
        <v>256</v>
      </c>
      <c r="H1716" s="0" t="n">
        <v>375128</v>
      </c>
      <c r="I1716" s="0" t="n">
        <v>210286</v>
      </c>
      <c r="J1716" s="0" t="n">
        <v>16754</v>
      </c>
    </row>
    <row r="1717" customFormat="false" ht="15" hidden="false" customHeight="false" outlineLevel="0" collapsed="false">
      <c r="A1717" s="0" t="n">
        <v>202406</v>
      </c>
      <c r="B1717" s="0" t="n">
        <v>202407</v>
      </c>
      <c r="C1717" s="37" t="s">
        <v>112</v>
      </c>
      <c r="D1717" s="37" t="s">
        <v>132</v>
      </c>
      <c r="E1717" s="0" t="n">
        <v>2</v>
      </c>
      <c r="F1717" s="38" t="s">
        <v>71</v>
      </c>
      <c r="G1717" s="37" t="s">
        <v>257</v>
      </c>
      <c r="H1717" s="0" t="n">
        <v>2568920</v>
      </c>
      <c r="I1717" s="0" t="n">
        <v>2366436</v>
      </c>
      <c r="J1717" s="0" t="n">
        <v>437549</v>
      </c>
    </row>
    <row r="1718" customFormat="false" ht="15" hidden="false" customHeight="false" outlineLevel="0" collapsed="false">
      <c r="A1718" s="0" t="n">
        <v>202406</v>
      </c>
      <c r="B1718" s="0" t="n">
        <v>202407</v>
      </c>
      <c r="C1718" s="37" t="s">
        <v>115</v>
      </c>
      <c r="D1718" s="37" t="s">
        <v>258</v>
      </c>
      <c r="E1718" s="0" t="n">
        <v>2</v>
      </c>
      <c r="F1718" s="38" t="s">
        <v>71</v>
      </c>
      <c r="G1718" s="37" t="s">
        <v>259</v>
      </c>
      <c r="H1718" s="0" t="n">
        <v>507932</v>
      </c>
      <c r="I1718" s="0" t="n">
        <v>163445</v>
      </c>
      <c r="J1718" s="0" t="n">
        <v>-1961</v>
      </c>
    </row>
    <row r="1719" customFormat="false" ht="15" hidden="false" customHeight="false" outlineLevel="0" collapsed="false">
      <c r="A1719" s="0" t="n">
        <v>202406</v>
      </c>
      <c r="B1719" s="0" t="n">
        <v>202407</v>
      </c>
      <c r="C1719" s="37" t="s">
        <v>184</v>
      </c>
      <c r="D1719" s="37" t="s">
        <v>179</v>
      </c>
      <c r="E1719" s="0" t="n">
        <v>2</v>
      </c>
      <c r="F1719" s="38" t="s">
        <v>71</v>
      </c>
      <c r="G1719" s="37" t="s">
        <v>260</v>
      </c>
      <c r="H1719" s="0" t="n">
        <v>684544</v>
      </c>
      <c r="I1719" s="0" t="n">
        <v>659235</v>
      </c>
      <c r="J1719" s="0" t="n">
        <v>90623</v>
      </c>
    </row>
    <row r="1720" customFormat="false" ht="15" hidden="false" customHeight="false" outlineLevel="0" collapsed="false">
      <c r="A1720" s="0" t="n">
        <v>202406</v>
      </c>
      <c r="B1720" s="0" t="n">
        <v>202407</v>
      </c>
      <c r="C1720" s="37" t="s">
        <v>158</v>
      </c>
      <c r="D1720" s="37" t="s">
        <v>155</v>
      </c>
      <c r="E1720" s="0" t="n">
        <v>2</v>
      </c>
      <c r="F1720" s="38" t="s">
        <v>71</v>
      </c>
      <c r="G1720" s="37" t="s">
        <v>261</v>
      </c>
      <c r="H1720" s="0" t="n">
        <v>486512</v>
      </c>
      <c r="I1720" s="0" t="n">
        <v>217729</v>
      </c>
      <c r="J1720" s="0" t="n">
        <v>14939</v>
      </c>
    </row>
    <row r="1721" customFormat="false" ht="15" hidden="false" customHeight="false" outlineLevel="0" collapsed="false">
      <c r="A1721" s="0" t="n">
        <v>202406</v>
      </c>
      <c r="B1721" s="0" t="n">
        <v>202407</v>
      </c>
      <c r="C1721" s="37" t="s">
        <v>98</v>
      </c>
      <c r="D1721" s="37" t="s">
        <v>262</v>
      </c>
      <c r="E1721" s="0" t="n">
        <v>2</v>
      </c>
      <c r="F1721" s="38" t="s">
        <v>71</v>
      </c>
      <c r="G1721" s="37" t="s">
        <v>263</v>
      </c>
      <c r="H1721" s="0" t="n">
        <v>531414</v>
      </c>
      <c r="I1721" s="0" t="n">
        <v>179801</v>
      </c>
      <c r="J1721" s="0" t="n">
        <v>-2572</v>
      </c>
    </row>
    <row r="1722" customFormat="false" ht="15" hidden="false" customHeight="false" outlineLevel="0" collapsed="false">
      <c r="A1722" s="0" t="n">
        <v>202406</v>
      </c>
      <c r="B1722" s="0" t="n">
        <v>202407</v>
      </c>
      <c r="C1722" s="37" t="s">
        <v>98</v>
      </c>
      <c r="D1722" s="37" t="s">
        <v>214</v>
      </c>
      <c r="E1722" s="0" t="n">
        <v>2</v>
      </c>
      <c r="F1722" s="38" t="s">
        <v>71</v>
      </c>
      <c r="G1722" s="37" t="s">
        <v>264</v>
      </c>
      <c r="H1722" s="0" t="n">
        <v>4652040</v>
      </c>
      <c r="I1722" s="0" t="n">
        <v>3252261</v>
      </c>
      <c r="J1722" s="0" t="n">
        <v>385493</v>
      </c>
    </row>
    <row r="1723" customFormat="false" ht="15" hidden="false" customHeight="false" outlineLevel="0" collapsed="false">
      <c r="A1723" s="0" t="n">
        <v>202406</v>
      </c>
      <c r="B1723" s="0" t="n">
        <v>202407</v>
      </c>
      <c r="C1723" s="37" t="s">
        <v>101</v>
      </c>
      <c r="D1723" s="37" t="s">
        <v>161</v>
      </c>
      <c r="E1723" s="0" t="n">
        <v>2</v>
      </c>
      <c r="F1723" s="38" t="s">
        <v>71</v>
      </c>
      <c r="G1723" s="37" t="s">
        <v>265</v>
      </c>
      <c r="H1723" s="0" t="n">
        <v>28774</v>
      </c>
      <c r="I1723" s="0" t="n">
        <v>16565</v>
      </c>
      <c r="J1723" s="0" t="n">
        <v>1216</v>
      </c>
    </row>
    <row r="1724" customFormat="false" ht="15" hidden="false" customHeight="false" outlineLevel="0" collapsed="false">
      <c r="A1724" s="0" t="n">
        <v>202406</v>
      </c>
      <c r="B1724" s="0" t="n">
        <v>202407</v>
      </c>
      <c r="C1724" s="37" t="s">
        <v>106</v>
      </c>
      <c r="D1724" s="37" t="s">
        <v>102</v>
      </c>
      <c r="E1724" s="0" t="n">
        <v>2</v>
      </c>
      <c r="F1724" s="38" t="s">
        <v>71</v>
      </c>
      <c r="G1724" s="37" t="s">
        <v>266</v>
      </c>
      <c r="H1724" s="0" t="n">
        <v>40387</v>
      </c>
      <c r="I1724" s="0" t="n">
        <v>17921</v>
      </c>
      <c r="J1724" s="0" t="n">
        <v>306</v>
      </c>
    </row>
    <row r="1725" customFormat="false" ht="15" hidden="false" customHeight="false" outlineLevel="0" collapsed="false">
      <c r="A1725" s="0" t="n">
        <v>202406</v>
      </c>
      <c r="B1725" s="0" t="n">
        <v>202407</v>
      </c>
      <c r="C1725" s="37" t="s">
        <v>95</v>
      </c>
      <c r="D1725" s="37" t="s">
        <v>267</v>
      </c>
      <c r="E1725" s="0" t="n">
        <v>2</v>
      </c>
      <c r="F1725" s="38" t="s">
        <v>71</v>
      </c>
      <c r="G1725" s="37" t="s">
        <v>268</v>
      </c>
      <c r="H1725" s="0" t="n">
        <v>299821</v>
      </c>
      <c r="I1725" s="0" t="n">
        <v>185122</v>
      </c>
      <c r="J1725" s="0" t="n">
        <v>15587</v>
      </c>
    </row>
    <row r="1726" customFormat="false" ht="15" hidden="false" customHeight="false" outlineLevel="0" collapsed="false">
      <c r="A1726" s="0" t="n">
        <v>202406</v>
      </c>
      <c r="B1726" s="0" t="n">
        <v>202407</v>
      </c>
      <c r="C1726" s="37" t="s">
        <v>136</v>
      </c>
      <c r="D1726" s="37" t="s">
        <v>269</v>
      </c>
      <c r="E1726" s="0" t="n">
        <v>2</v>
      </c>
      <c r="F1726" s="38" t="s">
        <v>71</v>
      </c>
      <c r="G1726" s="37" t="s">
        <v>270</v>
      </c>
      <c r="H1726" s="0" t="n">
        <v>466949</v>
      </c>
      <c r="I1726" s="0" t="n">
        <v>300851</v>
      </c>
      <c r="J1726" s="0" t="n">
        <v>20171</v>
      </c>
    </row>
    <row r="1727" customFormat="false" ht="15" hidden="false" customHeight="false" outlineLevel="0" collapsed="false">
      <c r="A1727" s="0" t="n">
        <v>202406</v>
      </c>
      <c r="B1727" s="0" t="n">
        <v>202407</v>
      </c>
      <c r="C1727" s="37" t="s">
        <v>98</v>
      </c>
      <c r="D1727" s="37" t="s">
        <v>181</v>
      </c>
      <c r="E1727" s="0" t="n">
        <v>2</v>
      </c>
      <c r="F1727" s="38" t="s">
        <v>71</v>
      </c>
      <c r="G1727" s="37" t="s">
        <v>271</v>
      </c>
      <c r="H1727" s="0" t="n">
        <v>1050331</v>
      </c>
      <c r="I1727" s="0" t="n">
        <v>524231</v>
      </c>
      <c r="J1727" s="0" t="n">
        <v>33882</v>
      </c>
    </row>
    <row r="1728" customFormat="false" ht="15" hidden="false" customHeight="false" outlineLevel="0" collapsed="false">
      <c r="A1728" s="0" t="n">
        <v>202406</v>
      </c>
      <c r="B1728" s="0" t="n">
        <v>202407</v>
      </c>
      <c r="C1728" s="37" t="s">
        <v>197</v>
      </c>
      <c r="D1728" s="37" t="s">
        <v>255</v>
      </c>
      <c r="E1728" s="0" t="n">
        <v>2</v>
      </c>
      <c r="F1728" s="38" t="s">
        <v>71</v>
      </c>
      <c r="G1728" s="37" t="s">
        <v>272</v>
      </c>
      <c r="H1728" s="0" t="n">
        <v>1082421</v>
      </c>
      <c r="I1728" s="0" t="n">
        <v>427291</v>
      </c>
      <c r="J1728" s="0" t="n">
        <v>16554</v>
      </c>
    </row>
    <row r="1729" customFormat="false" ht="15" hidden="false" customHeight="false" outlineLevel="0" collapsed="false">
      <c r="A1729" s="0" t="n">
        <v>202406</v>
      </c>
      <c r="B1729" s="0" t="n">
        <v>202407</v>
      </c>
      <c r="C1729" s="37" t="s">
        <v>106</v>
      </c>
      <c r="D1729" s="37" t="s">
        <v>273</v>
      </c>
      <c r="E1729" s="0" t="n">
        <v>2</v>
      </c>
      <c r="F1729" s="38" t="s">
        <v>71</v>
      </c>
      <c r="G1729" s="37" t="s">
        <v>274</v>
      </c>
      <c r="H1729" s="0" t="n">
        <v>369223</v>
      </c>
      <c r="I1729" s="0" t="n">
        <v>227070</v>
      </c>
      <c r="J1729" s="0" t="n">
        <v>-11466</v>
      </c>
    </row>
    <row r="1730" customFormat="false" ht="15" hidden="false" customHeight="false" outlineLevel="0" collapsed="false">
      <c r="A1730" s="0" t="n">
        <v>202406</v>
      </c>
      <c r="B1730" s="0" t="n">
        <v>202407</v>
      </c>
      <c r="C1730" s="37" t="s">
        <v>124</v>
      </c>
      <c r="D1730" s="37" t="s">
        <v>275</v>
      </c>
      <c r="E1730" s="0" t="n">
        <v>2</v>
      </c>
      <c r="F1730" s="38" t="s">
        <v>71</v>
      </c>
      <c r="G1730" s="37" t="s">
        <v>276</v>
      </c>
      <c r="H1730" s="0" t="n">
        <v>1523118</v>
      </c>
      <c r="I1730" s="0" t="n">
        <v>831192</v>
      </c>
      <c r="J1730" s="0" t="n">
        <v>72710</v>
      </c>
    </row>
    <row r="1731" customFormat="false" ht="15" hidden="false" customHeight="false" outlineLevel="0" collapsed="false">
      <c r="A1731" s="0" t="n">
        <v>202406</v>
      </c>
      <c r="B1731" s="0" t="n">
        <v>202407</v>
      </c>
      <c r="C1731" s="37" t="s">
        <v>115</v>
      </c>
      <c r="D1731" s="37" t="s">
        <v>277</v>
      </c>
      <c r="E1731" s="0" t="n">
        <v>2</v>
      </c>
      <c r="F1731" s="38" t="s">
        <v>71</v>
      </c>
      <c r="G1731" s="37" t="s">
        <v>278</v>
      </c>
      <c r="H1731" s="0" t="n">
        <v>1697821</v>
      </c>
      <c r="I1731" s="0" t="n">
        <v>819387</v>
      </c>
      <c r="J1731" s="0" t="n">
        <v>-222</v>
      </c>
    </row>
    <row r="1732" customFormat="false" ht="15" hidden="false" customHeight="false" outlineLevel="0" collapsed="false">
      <c r="A1732" s="0" t="n">
        <v>202406</v>
      </c>
      <c r="B1732" s="0" t="n">
        <v>202407</v>
      </c>
      <c r="C1732" s="37" t="s">
        <v>115</v>
      </c>
      <c r="D1732" s="37" t="s">
        <v>269</v>
      </c>
      <c r="E1732" s="0" t="n">
        <v>2</v>
      </c>
      <c r="F1732" s="38" t="s">
        <v>71</v>
      </c>
      <c r="G1732" s="37" t="s">
        <v>279</v>
      </c>
      <c r="H1732" s="0" t="n">
        <v>589366</v>
      </c>
      <c r="I1732" s="0" t="n">
        <v>459926</v>
      </c>
      <c r="J1732" s="0" t="n">
        <v>-10133</v>
      </c>
    </row>
    <row r="1733" customFormat="false" ht="15" hidden="false" customHeight="false" outlineLevel="0" collapsed="false">
      <c r="A1733" s="0" t="n">
        <v>202406</v>
      </c>
      <c r="B1733" s="0" t="n">
        <v>202407</v>
      </c>
      <c r="C1733" s="37" t="s">
        <v>197</v>
      </c>
      <c r="D1733" s="37" t="s">
        <v>280</v>
      </c>
      <c r="E1733" s="0" t="n">
        <v>2</v>
      </c>
      <c r="F1733" s="38" t="s">
        <v>71</v>
      </c>
      <c r="G1733" s="37" t="s">
        <v>281</v>
      </c>
      <c r="H1733" s="0" t="n">
        <v>2242561</v>
      </c>
      <c r="I1733" s="0" t="n">
        <v>947248</v>
      </c>
      <c r="J1733" s="0" t="n">
        <v>52980</v>
      </c>
    </row>
    <row r="1734" customFormat="false" ht="15" hidden="false" customHeight="false" outlineLevel="0" collapsed="false">
      <c r="A1734" s="0" t="n">
        <v>202406</v>
      </c>
      <c r="B1734" s="0" t="n">
        <v>202407</v>
      </c>
      <c r="C1734" s="37" t="s">
        <v>158</v>
      </c>
      <c r="D1734" s="37" t="s">
        <v>282</v>
      </c>
      <c r="E1734" s="0" t="n">
        <v>2</v>
      </c>
      <c r="F1734" s="38" t="s">
        <v>71</v>
      </c>
      <c r="G1734" s="37" t="s">
        <v>283</v>
      </c>
      <c r="H1734" s="0" t="n">
        <v>859897</v>
      </c>
      <c r="I1734" s="0" t="n">
        <v>605908</v>
      </c>
      <c r="J1734" s="0" t="n">
        <v>92948</v>
      </c>
    </row>
    <row r="1735" customFormat="false" ht="15" hidden="false" customHeight="false" outlineLevel="0" collapsed="false">
      <c r="A1735" s="0" t="n">
        <v>202406</v>
      </c>
      <c r="B1735" s="0" t="n">
        <v>202407</v>
      </c>
      <c r="C1735" s="37" t="s">
        <v>152</v>
      </c>
      <c r="D1735" s="37" t="s">
        <v>284</v>
      </c>
      <c r="E1735" s="0" t="n">
        <v>2</v>
      </c>
      <c r="F1735" s="38" t="s">
        <v>71</v>
      </c>
      <c r="G1735" s="37" t="s">
        <v>285</v>
      </c>
      <c r="H1735" s="0" t="n">
        <v>259001</v>
      </c>
      <c r="I1735" s="0" t="n">
        <v>55944</v>
      </c>
      <c r="J1735" s="0" t="n">
        <v>5514</v>
      </c>
    </row>
    <row r="1736" customFormat="false" ht="15" hidden="false" customHeight="false" outlineLevel="0" collapsed="false">
      <c r="A1736" s="0" t="n">
        <v>202406</v>
      </c>
      <c r="B1736" s="0" t="n">
        <v>202407</v>
      </c>
      <c r="C1736" s="37" t="s">
        <v>95</v>
      </c>
      <c r="D1736" s="37" t="s">
        <v>210</v>
      </c>
      <c r="E1736" s="0" t="n">
        <v>2</v>
      </c>
      <c r="F1736" s="38" t="s">
        <v>71</v>
      </c>
      <c r="G1736" s="37" t="s">
        <v>286</v>
      </c>
      <c r="H1736" s="0" t="n">
        <v>1363140</v>
      </c>
      <c r="I1736" s="0" t="n">
        <v>1278732</v>
      </c>
      <c r="J1736" s="0" t="n">
        <v>34380</v>
      </c>
    </row>
    <row r="1737" customFormat="false" ht="15" hidden="false" customHeight="false" outlineLevel="0" collapsed="false">
      <c r="A1737" s="0" t="n">
        <v>202406</v>
      </c>
      <c r="B1737" s="0" t="n">
        <v>202407</v>
      </c>
      <c r="C1737" s="37" t="s">
        <v>136</v>
      </c>
      <c r="D1737" s="37" t="s">
        <v>223</v>
      </c>
      <c r="E1737" s="0" t="n">
        <v>2</v>
      </c>
      <c r="F1737" s="38" t="s">
        <v>71</v>
      </c>
      <c r="G1737" s="37" t="s">
        <v>287</v>
      </c>
      <c r="H1737" s="0" t="n">
        <v>504236</v>
      </c>
      <c r="I1737" s="0" t="n">
        <v>288426</v>
      </c>
      <c r="J1737" s="0" t="n">
        <v>6595</v>
      </c>
    </row>
    <row r="1738" customFormat="false" ht="15" hidden="false" customHeight="false" outlineLevel="0" collapsed="false">
      <c r="A1738" s="0" t="n">
        <v>202406</v>
      </c>
      <c r="B1738" s="0" t="n">
        <v>202407</v>
      </c>
      <c r="C1738" s="37" t="s">
        <v>152</v>
      </c>
      <c r="D1738" s="37" t="s">
        <v>288</v>
      </c>
      <c r="E1738" s="0" t="n">
        <v>2</v>
      </c>
      <c r="F1738" s="38" t="s">
        <v>71</v>
      </c>
      <c r="G1738" s="37" t="s">
        <v>289</v>
      </c>
      <c r="H1738" s="0" t="n">
        <v>490021</v>
      </c>
      <c r="I1738" s="0" t="n">
        <v>190719</v>
      </c>
      <c r="J1738" s="0" t="n">
        <v>27384</v>
      </c>
    </row>
    <row r="1739" customFormat="false" ht="15" hidden="false" customHeight="false" outlineLevel="0" collapsed="false">
      <c r="A1739" s="0" t="n">
        <v>202406</v>
      </c>
      <c r="B1739" s="0" t="n">
        <v>202407</v>
      </c>
      <c r="C1739" s="37" t="s">
        <v>112</v>
      </c>
      <c r="D1739" s="37" t="s">
        <v>290</v>
      </c>
      <c r="E1739" s="0" t="n">
        <v>2</v>
      </c>
      <c r="F1739" s="38" t="s">
        <v>71</v>
      </c>
      <c r="G1739" s="37" t="s">
        <v>291</v>
      </c>
      <c r="H1739" s="0" t="n">
        <v>3219595</v>
      </c>
      <c r="I1739" s="0" t="n">
        <v>1049546</v>
      </c>
      <c r="J1739" s="0" t="n">
        <v>-167585</v>
      </c>
    </row>
    <row r="1740" customFormat="false" ht="15" hidden="false" customHeight="false" outlineLevel="0" collapsed="false">
      <c r="A1740" s="0" t="n">
        <v>202406</v>
      </c>
      <c r="B1740" s="0" t="n">
        <v>202407</v>
      </c>
      <c r="C1740" s="37" t="s">
        <v>106</v>
      </c>
      <c r="D1740" s="37" t="s">
        <v>292</v>
      </c>
      <c r="E1740" s="0" t="n">
        <v>2</v>
      </c>
      <c r="F1740" s="38" t="s">
        <v>71</v>
      </c>
      <c r="G1740" s="37" t="s">
        <v>293</v>
      </c>
      <c r="H1740" s="0" t="n">
        <v>30585</v>
      </c>
      <c r="I1740" s="0" t="n">
        <v>5955</v>
      </c>
      <c r="J1740" s="0" t="n">
        <v>951</v>
      </c>
    </row>
    <row r="1741" customFormat="false" ht="15" hidden="false" customHeight="false" outlineLevel="0" collapsed="false">
      <c r="A1741" s="0" t="n">
        <v>202406</v>
      </c>
      <c r="B1741" s="0" t="n">
        <v>202407</v>
      </c>
      <c r="C1741" s="37" t="s">
        <v>136</v>
      </c>
      <c r="D1741" s="37" t="s">
        <v>294</v>
      </c>
      <c r="E1741" s="0" t="n">
        <v>2</v>
      </c>
      <c r="F1741" s="38" t="s">
        <v>71</v>
      </c>
      <c r="G1741" s="37" t="s">
        <v>295</v>
      </c>
      <c r="H1741" s="0" t="n">
        <v>97310</v>
      </c>
      <c r="I1741" s="0" t="n">
        <v>77135</v>
      </c>
      <c r="J1741" s="0" t="n">
        <v>-8284</v>
      </c>
    </row>
    <row r="1742" customFormat="false" ht="15" hidden="false" customHeight="false" outlineLevel="0" collapsed="false">
      <c r="A1742" s="0" t="n">
        <v>202406</v>
      </c>
      <c r="B1742" s="0" t="n">
        <v>202407</v>
      </c>
      <c r="C1742" s="37" t="s">
        <v>101</v>
      </c>
      <c r="D1742" s="37" t="s">
        <v>296</v>
      </c>
      <c r="E1742" s="0" t="n">
        <v>2</v>
      </c>
      <c r="F1742" s="38" t="s">
        <v>71</v>
      </c>
      <c r="G1742" s="37" t="s">
        <v>297</v>
      </c>
      <c r="H1742" s="0" t="n">
        <v>135159</v>
      </c>
      <c r="I1742" s="0" t="n">
        <v>108054</v>
      </c>
      <c r="J1742" s="0" t="n">
        <v>-6650</v>
      </c>
    </row>
    <row r="1743" customFormat="false" ht="15" hidden="false" customHeight="false" outlineLevel="0" collapsed="false">
      <c r="A1743" s="0" t="n">
        <v>202406</v>
      </c>
      <c r="B1743" s="0" t="n">
        <v>202407</v>
      </c>
      <c r="C1743" s="37" t="s">
        <v>149</v>
      </c>
      <c r="D1743" s="37" t="s">
        <v>298</v>
      </c>
      <c r="E1743" s="0" t="n">
        <v>2</v>
      </c>
      <c r="F1743" s="38" t="s">
        <v>71</v>
      </c>
      <c r="G1743" s="37" t="s">
        <v>299</v>
      </c>
      <c r="H1743" s="0" t="n">
        <v>354098</v>
      </c>
      <c r="I1743" s="0" t="n">
        <v>186467</v>
      </c>
      <c r="J1743" s="0" t="n">
        <v>5328</v>
      </c>
    </row>
    <row r="1744" customFormat="false" ht="15" hidden="false" customHeight="false" outlineLevel="0" collapsed="false">
      <c r="A1744" s="0" t="n">
        <v>202406</v>
      </c>
      <c r="B1744" s="0" t="n">
        <v>202407</v>
      </c>
      <c r="C1744" s="37" t="s">
        <v>184</v>
      </c>
      <c r="D1744" s="37" t="s">
        <v>300</v>
      </c>
      <c r="E1744" s="0" t="n">
        <v>2</v>
      </c>
      <c r="F1744" s="38" t="s">
        <v>71</v>
      </c>
      <c r="G1744" s="37" t="s">
        <v>301</v>
      </c>
      <c r="H1744" s="0" t="n">
        <v>389036</v>
      </c>
      <c r="I1744" s="0" t="n">
        <v>246650</v>
      </c>
      <c r="J1744" s="0" t="n">
        <v>73258</v>
      </c>
    </row>
    <row r="1745" customFormat="false" ht="15" hidden="false" customHeight="false" outlineLevel="0" collapsed="false">
      <c r="A1745" s="0" t="n">
        <v>202406</v>
      </c>
      <c r="B1745" s="0" t="n">
        <v>202407</v>
      </c>
      <c r="C1745" s="37" t="s">
        <v>136</v>
      </c>
      <c r="D1745" s="37" t="s">
        <v>298</v>
      </c>
      <c r="E1745" s="0" t="n">
        <v>2</v>
      </c>
      <c r="F1745" s="38" t="s">
        <v>71</v>
      </c>
      <c r="G1745" s="37" t="s">
        <v>302</v>
      </c>
      <c r="H1745" s="0" t="n">
        <v>84819</v>
      </c>
      <c r="I1745" s="0" t="n">
        <v>41719</v>
      </c>
      <c r="J1745" s="0" t="n">
        <v>10336</v>
      </c>
    </row>
    <row r="1746" customFormat="false" ht="15" hidden="false" customHeight="false" outlineLevel="0" collapsed="false">
      <c r="A1746" s="0" t="n">
        <v>202406</v>
      </c>
      <c r="B1746" s="0" t="n">
        <v>202407</v>
      </c>
      <c r="C1746" s="37" t="s">
        <v>149</v>
      </c>
      <c r="D1746" s="37" t="s">
        <v>303</v>
      </c>
      <c r="E1746" s="0" t="n">
        <v>2</v>
      </c>
      <c r="F1746" s="38" t="s">
        <v>71</v>
      </c>
      <c r="G1746" s="37" t="s">
        <v>304</v>
      </c>
      <c r="H1746" s="0" t="n">
        <v>155650</v>
      </c>
      <c r="I1746" s="0" t="n">
        <v>141813</v>
      </c>
      <c r="J1746" s="0" t="n">
        <v>21364</v>
      </c>
    </row>
    <row r="1747" customFormat="false" ht="15" hidden="false" customHeight="false" outlineLevel="0" collapsed="false">
      <c r="A1747" s="0" t="n">
        <v>202406</v>
      </c>
      <c r="B1747" s="0" t="n">
        <v>202407</v>
      </c>
      <c r="C1747" s="37" t="s">
        <v>106</v>
      </c>
      <c r="D1747" s="37" t="s">
        <v>107</v>
      </c>
      <c r="E1747" s="0" t="n">
        <v>2</v>
      </c>
      <c r="F1747" s="38" t="s">
        <v>71</v>
      </c>
      <c r="G1747" s="37" t="s">
        <v>305</v>
      </c>
      <c r="H1747" s="0" t="n">
        <v>199441</v>
      </c>
      <c r="I1747" s="0" t="n">
        <v>96804</v>
      </c>
      <c r="J1747" s="0" t="n">
        <v>11196</v>
      </c>
    </row>
    <row r="1748" customFormat="false" ht="15" hidden="false" customHeight="false" outlineLevel="0" collapsed="false">
      <c r="A1748" s="0" t="n">
        <v>202406</v>
      </c>
      <c r="B1748" s="0" t="n">
        <v>202407</v>
      </c>
      <c r="C1748" s="37" t="s">
        <v>124</v>
      </c>
      <c r="D1748" s="37" t="s">
        <v>306</v>
      </c>
      <c r="E1748" s="0" t="n">
        <v>2</v>
      </c>
      <c r="F1748" s="38" t="s">
        <v>71</v>
      </c>
      <c r="G1748" s="37" t="s">
        <v>307</v>
      </c>
      <c r="H1748" s="0" t="n">
        <v>10984805</v>
      </c>
      <c r="I1748" s="0" t="n">
        <v>938029</v>
      </c>
      <c r="J1748" s="0" t="n">
        <v>-99645</v>
      </c>
    </row>
    <row r="1749" customFormat="false" ht="15" hidden="false" customHeight="false" outlineLevel="0" collapsed="false">
      <c r="A1749" s="0" t="n">
        <v>202406</v>
      </c>
      <c r="B1749" s="0" t="n">
        <v>202407</v>
      </c>
      <c r="C1749" s="37" t="s">
        <v>115</v>
      </c>
      <c r="D1749" s="37" t="s">
        <v>308</v>
      </c>
      <c r="E1749" s="0" t="n">
        <v>2</v>
      </c>
      <c r="F1749" s="38" t="s">
        <v>71</v>
      </c>
      <c r="G1749" s="37" t="s">
        <v>309</v>
      </c>
      <c r="H1749" s="0" t="n">
        <v>4844412</v>
      </c>
      <c r="I1749" s="0" t="n">
        <v>2875855</v>
      </c>
      <c r="J1749" s="0" t="n">
        <v>275150</v>
      </c>
    </row>
    <row r="1750" customFormat="false" ht="15" hidden="false" customHeight="false" outlineLevel="0" collapsed="false">
      <c r="A1750" s="0" t="n">
        <v>202406</v>
      </c>
      <c r="B1750" s="0" t="n">
        <v>202407</v>
      </c>
      <c r="C1750" s="37" t="s">
        <v>178</v>
      </c>
      <c r="D1750" s="37" t="s">
        <v>308</v>
      </c>
      <c r="E1750" s="0" t="n">
        <v>2</v>
      </c>
      <c r="F1750" s="38" t="s">
        <v>71</v>
      </c>
      <c r="G1750" s="37" t="s">
        <v>310</v>
      </c>
      <c r="H1750" s="0" t="n">
        <v>276676</v>
      </c>
      <c r="I1750" s="0" t="n">
        <v>159099</v>
      </c>
      <c r="J1750" s="0" t="n">
        <v>3990</v>
      </c>
    </row>
    <row r="1751" customFormat="false" ht="15" hidden="false" customHeight="false" outlineLevel="0" collapsed="false">
      <c r="A1751" s="0" t="n">
        <v>202406</v>
      </c>
      <c r="B1751" s="0" t="n">
        <v>202407</v>
      </c>
      <c r="C1751" s="37" t="s">
        <v>109</v>
      </c>
      <c r="D1751" s="37" t="s">
        <v>311</v>
      </c>
      <c r="E1751" s="0" t="n">
        <v>2</v>
      </c>
      <c r="F1751" s="38" t="s">
        <v>71</v>
      </c>
      <c r="G1751" s="37" t="s">
        <v>312</v>
      </c>
      <c r="H1751" s="0" t="n">
        <v>301147</v>
      </c>
      <c r="I1751" s="0" t="n">
        <v>161641</v>
      </c>
      <c r="J1751" s="0" t="n">
        <v>-269</v>
      </c>
    </row>
    <row r="1752" customFormat="false" ht="15" hidden="false" customHeight="false" outlineLevel="0" collapsed="false">
      <c r="A1752" s="0" t="n">
        <v>202406</v>
      </c>
      <c r="B1752" s="0" t="n">
        <v>202407</v>
      </c>
      <c r="C1752" s="37" t="s">
        <v>178</v>
      </c>
      <c r="D1752" s="37" t="s">
        <v>203</v>
      </c>
      <c r="E1752" s="0" t="n">
        <v>2</v>
      </c>
      <c r="F1752" s="38" t="s">
        <v>71</v>
      </c>
      <c r="G1752" s="37" t="s">
        <v>313</v>
      </c>
      <c r="H1752" s="0" t="n">
        <v>144680</v>
      </c>
      <c r="I1752" s="0" t="n">
        <v>219397</v>
      </c>
      <c r="J1752" s="0" t="n">
        <v>20948</v>
      </c>
    </row>
    <row r="1753" customFormat="false" ht="15" hidden="false" customHeight="false" outlineLevel="0" collapsed="false">
      <c r="A1753" s="0" t="n">
        <v>202406</v>
      </c>
      <c r="B1753" s="0" t="n">
        <v>202407</v>
      </c>
      <c r="C1753" s="37" t="s">
        <v>152</v>
      </c>
      <c r="D1753" s="37" t="s">
        <v>314</v>
      </c>
      <c r="E1753" s="0" t="n">
        <v>2</v>
      </c>
      <c r="F1753" s="38" t="s">
        <v>71</v>
      </c>
      <c r="G1753" s="37" t="s">
        <v>315</v>
      </c>
      <c r="H1753" s="0" t="n">
        <v>68356</v>
      </c>
      <c r="I1753" s="0" t="n">
        <v>22062</v>
      </c>
      <c r="J1753" s="0" t="n">
        <v>726</v>
      </c>
    </row>
    <row r="1754" customFormat="false" ht="15" hidden="false" customHeight="false" outlineLevel="0" collapsed="false">
      <c r="A1754" s="0" t="n">
        <v>202406</v>
      </c>
      <c r="B1754" s="0" t="n">
        <v>202407</v>
      </c>
      <c r="C1754" s="37" t="s">
        <v>152</v>
      </c>
      <c r="D1754" s="37" t="s">
        <v>159</v>
      </c>
      <c r="E1754" s="0" t="n">
        <v>2</v>
      </c>
      <c r="F1754" s="38" t="s">
        <v>71</v>
      </c>
      <c r="G1754" s="37" t="s">
        <v>316</v>
      </c>
      <c r="H1754" s="0" t="n">
        <v>481229</v>
      </c>
      <c r="I1754" s="0" t="n">
        <v>277359</v>
      </c>
      <c r="J1754" s="0" t="n">
        <v>46299</v>
      </c>
    </row>
    <row r="1755" customFormat="false" ht="15" hidden="false" customHeight="false" outlineLevel="0" collapsed="false">
      <c r="A1755" s="0" t="n">
        <v>202406</v>
      </c>
      <c r="B1755" s="0" t="n">
        <v>202407</v>
      </c>
      <c r="C1755" s="37" t="s">
        <v>184</v>
      </c>
      <c r="D1755" s="37" t="s">
        <v>218</v>
      </c>
      <c r="E1755" s="0" t="n">
        <v>2</v>
      </c>
      <c r="F1755" s="38" t="s">
        <v>71</v>
      </c>
      <c r="G1755" s="37" t="s">
        <v>317</v>
      </c>
      <c r="H1755" s="0" t="n">
        <v>153633</v>
      </c>
      <c r="I1755" s="0" t="n">
        <v>54872</v>
      </c>
      <c r="J1755" s="0" t="n">
        <v>-6233</v>
      </c>
    </row>
    <row r="1756" customFormat="false" ht="15" hidden="false" customHeight="false" outlineLevel="0" collapsed="false">
      <c r="A1756" s="0" t="n">
        <v>202406</v>
      </c>
      <c r="B1756" s="0" t="n">
        <v>202407</v>
      </c>
      <c r="C1756" s="37" t="s">
        <v>109</v>
      </c>
      <c r="D1756" s="37" t="s">
        <v>318</v>
      </c>
      <c r="E1756" s="0" t="n">
        <v>2</v>
      </c>
      <c r="F1756" s="38" t="s">
        <v>71</v>
      </c>
      <c r="G1756" s="37" t="s">
        <v>319</v>
      </c>
      <c r="H1756" s="0" t="n">
        <v>505510</v>
      </c>
      <c r="I1756" s="0" t="n">
        <v>414191</v>
      </c>
      <c r="J1756" s="0" t="n">
        <v>36242</v>
      </c>
    </row>
    <row r="1757" customFormat="false" ht="15" hidden="false" customHeight="false" outlineLevel="0" collapsed="false">
      <c r="A1757" s="0" t="n">
        <v>202406</v>
      </c>
      <c r="B1757" s="0" t="n">
        <v>202407</v>
      </c>
      <c r="C1757" s="37" t="s">
        <v>184</v>
      </c>
      <c r="D1757" s="37" t="s">
        <v>320</v>
      </c>
      <c r="E1757" s="0" t="n">
        <v>2</v>
      </c>
      <c r="F1757" s="38" t="s">
        <v>71</v>
      </c>
      <c r="G1757" s="37" t="s">
        <v>321</v>
      </c>
      <c r="H1757" s="0" t="n">
        <v>66884</v>
      </c>
      <c r="I1757" s="0" t="n">
        <v>63148</v>
      </c>
      <c r="J1757" s="0" t="n">
        <v>-499</v>
      </c>
    </row>
    <row r="1758" customFormat="false" ht="15" hidden="false" customHeight="false" outlineLevel="0" collapsed="false">
      <c r="A1758" s="0" t="n">
        <v>202406</v>
      </c>
      <c r="B1758" s="0" t="n">
        <v>202407</v>
      </c>
      <c r="C1758" s="37" t="s">
        <v>124</v>
      </c>
      <c r="D1758" s="37" t="s">
        <v>282</v>
      </c>
      <c r="E1758" s="0" t="n">
        <v>2</v>
      </c>
      <c r="F1758" s="38" t="s">
        <v>71</v>
      </c>
      <c r="G1758" s="37" t="s">
        <v>322</v>
      </c>
      <c r="H1758" s="0" t="n">
        <v>263937</v>
      </c>
      <c r="I1758" s="0" t="n">
        <v>141513</v>
      </c>
      <c r="J1758" s="0" t="n">
        <v>5524</v>
      </c>
    </row>
    <row r="1759" customFormat="false" ht="15" hidden="false" customHeight="false" outlineLevel="0" collapsed="false">
      <c r="A1759" s="0" t="n">
        <v>202406</v>
      </c>
      <c r="B1759" s="0" t="n">
        <v>202407</v>
      </c>
      <c r="C1759" s="37" t="s">
        <v>112</v>
      </c>
      <c r="D1759" s="37" t="s">
        <v>96</v>
      </c>
      <c r="E1759" s="0" t="n">
        <v>2</v>
      </c>
      <c r="F1759" s="38" t="s">
        <v>71</v>
      </c>
      <c r="G1759" s="37" t="s">
        <v>323</v>
      </c>
      <c r="H1759" s="0" t="n">
        <v>665194</v>
      </c>
      <c r="I1759" s="0" t="n">
        <v>232616</v>
      </c>
      <c r="J1759" s="0" t="n">
        <v>25695</v>
      </c>
    </row>
    <row r="1760" customFormat="false" ht="15" hidden="false" customHeight="false" outlineLevel="0" collapsed="false">
      <c r="A1760" s="0" t="n">
        <v>202406</v>
      </c>
      <c r="B1760" s="0" t="n">
        <v>202407</v>
      </c>
      <c r="C1760" s="37" t="s">
        <v>152</v>
      </c>
      <c r="D1760" s="37" t="s">
        <v>324</v>
      </c>
      <c r="E1760" s="0" t="n">
        <v>2</v>
      </c>
      <c r="F1760" s="38" t="s">
        <v>71</v>
      </c>
      <c r="G1760" s="37" t="s">
        <v>325</v>
      </c>
      <c r="H1760" s="0" t="n">
        <v>759583</v>
      </c>
      <c r="I1760" s="0" t="n">
        <v>1057575</v>
      </c>
      <c r="J1760" s="0" t="n">
        <v>-33558</v>
      </c>
    </row>
    <row r="1761" customFormat="false" ht="15" hidden="false" customHeight="false" outlineLevel="0" collapsed="false">
      <c r="A1761" s="0" t="n">
        <v>202406</v>
      </c>
      <c r="B1761" s="0" t="n">
        <v>202407</v>
      </c>
      <c r="C1761" s="37" t="s">
        <v>112</v>
      </c>
      <c r="D1761" s="37" t="s">
        <v>326</v>
      </c>
      <c r="E1761" s="0" t="n">
        <v>2</v>
      </c>
      <c r="F1761" s="38" t="s">
        <v>71</v>
      </c>
      <c r="G1761" s="37" t="s">
        <v>327</v>
      </c>
      <c r="H1761" s="0" t="n">
        <v>871037</v>
      </c>
      <c r="I1761" s="0" t="n">
        <v>687003</v>
      </c>
      <c r="J1761" s="0" t="n">
        <v>66243</v>
      </c>
    </row>
    <row r="1762" customFormat="false" ht="15" hidden="false" customHeight="false" outlineLevel="0" collapsed="false">
      <c r="A1762" s="0" t="n">
        <v>202406</v>
      </c>
      <c r="B1762" s="0" t="n">
        <v>202407</v>
      </c>
      <c r="C1762" s="37" t="s">
        <v>152</v>
      </c>
      <c r="D1762" s="37" t="s">
        <v>328</v>
      </c>
      <c r="E1762" s="0" t="n">
        <v>2</v>
      </c>
      <c r="F1762" s="38" t="s">
        <v>71</v>
      </c>
      <c r="G1762" s="37" t="s">
        <v>329</v>
      </c>
      <c r="H1762" s="0" t="n">
        <v>102524</v>
      </c>
      <c r="I1762" s="0" t="n">
        <v>80318</v>
      </c>
      <c r="J1762" s="0" t="n">
        <v>4720</v>
      </c>
    </row>
    <row r="1763" customFormat="false" ht="15" hidden="false" customHeight="false" outlineLevel="0" collapsed="false">
      <c r="A1763" s="0" t="n">
        <v>202406</v>
      </c>
      <c r="B1763" s="0" t="n">
        <v>202407</v>
      </c>
      <c r="C1763" s="37" t="s">
        <v>95</v>
      </c>
      <c r="D1763" s="37" t="s">
        <v>330</v>
      </c>
      <c r="E1763" s="0" t="n">
        <v>2</v>
      </c>
      <c r="F1763" s="38" t="s">
        <v>71</v>
      </c>
      <c r="G1763" s="37" t="s">
        <v>331</v>
      </c>
      <c r="H1763" s="0" t="n">
        <v>1837407</v>
      </c>
      <c r="I1763" s="0" t="n">
        <v>965225</v>
      </c>
      <c r="J1763" s="0" t="n">
        <v>13457</v>
      </c>
    </row>
    <row r="1764" customFormat="false" ht="15" hidden="false" customHeight="false" outlineLevel="0" collapsed="false">
      <c r="A1764" s="0" t="n">
        <v>202406</v>
      </c>
      <c r="B1764" s="0" t="n">
        <v>202407</v>
      </c>
      <c r="C1764" s="37" t="s">
        <v>106</v>
      </c>
      <c r="D1764" s="37" t="s">
        <v>332</v>
      </c>
      <c r="E1764" s="0" t="n">
        <v>2</v>
      </c>
      <c r="F1764" s="38" t="s">
        <v>71</v>
      </c>
      <c r="G1764" s="37" t="s">
        <v>333</v>
      </c>
      <c r="H1764" s="0" t="n">
        <v>200968</v>
      </c>
      <c r="I1764" s="0" t="n">
        <v>60670</v>
      </c>
      <c r="J1764" s="0" t="n">
        <v>1999</v>
      </c>
    </row>
    <row r="1765" customFormat="false" ht="15" hidden="false" customHeight="false" outlineLevel="0" collapsed="false">
      <c r="A1765" s="0" t="n">
        <v>202406</v>
      </c>
      <c r="B1765" s="0" t="n">
        <v>202407</v>
      </c>
      <c r="C1765" s="37" t="s">
        <v>95</v>
      </c>
      <c r="D1765" s="37" t="s">
        <v>334</v>
      </c>
      <c r="E1765" s="0" t="n">
        <v>2</v>
      </c>
      <c r="F1765" s="38" t="s">
        <v>71</v>
      </c>
      <c r="G1765" s="37" t="s">
        <v>335</v>
      </c>
      <c r="H1765" s="0" t="n">
        <v>1183784</v>
      </c>
      <c r="I1765" s="0" t="n">
        <v>614086</v>
      </c>
      <c r="J1765" s="0" t="n">
        <v>39636</v>
      </c>
    </row>
    <row r="1766" customFormat="false" ht="15" hidden="false" customHeight="false" outlineLevel="0" collapsed="false">
      <c r="A1766" s="0" t="n">
        <v>202406</v>
      </c>
      <c r="B1766" s="0" t="n">
        <v>202407</v>
      </c>
      <c r="C1766" s="37" t="s">
        <v>149</v>
      </c>
      <c r="D1766" s="37" t="s">
        <v>243</v>
      </c>
      <c r="E1766" s="0" t="n">
        <v>2</v>
      </c>
      <c r="F1766" s="38" t="s">
        <v>71</v>
      </c>
      <c r="G1766" s="37" t="s">
        <v>336</v>
      </c>
      <c r="H1766" s="0" t="n">
        <v>582326</v>
      </c>
      <c r="I1766" s="0" t="n">
        <v>398700</v>
      </c>
      <c r="J1766" s="0" t="n">
        <v>1282</v>
      </c>
    </row>
    <row r="1767" customFormat="false" ht="15" hidden="false" customHeight="false" outlineLevel="0" collapsed="false">
      <c r="A1767" s="0" t="n">
        <v>202406</v>
      </c>
      <c r="B1767" s="0" t="n">
        <v>202407</v>
      </c>
      <c r="C1767" s="37" t="s">
        <v>115</v>
      </c>
      <c r="D1767" s="37" t="s">
        <v>200</v>
      </c>
      <c r="E1767" s="0" t="n">
        <v>2</v>
      </c>
      <c r="F1767" s="38" t="s">
        <v>71</v>
      </c>
      <c r="G1767" s="37" t="s">
        <v>337</v>
      </c>
      <c r="H1767" s="0" t="n">
        <v>92847</v>
      </c>
      <c r="I1767" s="0" t="n">
        <v>33061</v>
      </c>
      <c r="J1767" s="0" t="n">
        <v>2668</v>
      </c>
    </row>
    <row r="1768" customFormat="false" ht="15" hidden="false" customHeight="false" outlineLevel="0" collapsed="false">
      <c r="A1768" s="0" t="n">
        <v>202406</v>
      </c>
      <c r="B1768" s="0" t="n">
        <v>202407</v>
      </c>
      <c r="C1768" s="37" t="s">
        <v>106</v>
      </c>
      <c r="D1768" s="37" t="s">
        <v>104</v>
      </c>
      <c r="E1768" s="0" t="n">
        <v>2</v>
      </c>
      <c r="F1768" s="38" t="s">
        <v>71</v>
      </c>
      <c r="G1768" s="37" t="s">
        <v>338</v>
      </c>
      <c r="H1768" s="0" t="n">
        <v>381212</v>
      </c>
      <c r="I1768" s="0" t="n">
        <v>272370</v>
      </c>
      <c r="J1768" s="0" t="n">
        <v>14213</v>
      </c>
    </row>
    <row r="1769" customFormat="false" ht="15" hidden="false" customHeight="false" outlineLevel="0" collapsed="false">
      <c r="A1769" s="0" t="n">
        <v>202406</v>
      </c>
      <c r="B1769" s="0" t="n">
        <v>202407</v>
      </c>
      <c r="C1769" s="37" t="s">
        <v>184</v>
      </c>
      <c r="D1769" s="37" t="s">
        <v>339</v>
      </c>
      <c r="E1769" s="0" t="n">
        <v>2</v>
      </c>
      <c r="F1769" s="38" t="s">
        <v>71</v>
      </c>
      <c r="G1769" s="37" t="s">
        <v>340</v>
      </c>
      <c r="H1769" s="0" t="n">
        <v>874226</v>
      </c>
      <c r="I1769" s="0" t="n">
        <v>628031</v>
      </c>
      <c r="J1769" s="0" t="n">
        <v>11852</v>
      </c>
    </row>
    <row r="1770" customFormat="false" ht="15" hidden="false" customHeight="false" outlineLevel="0" collapsed="false">
      <c r="A1770" s="0" t="n">
        <v>202406</v>
      </c>
      <c r="B1770" s="0" t="n">
        <v>202407</v>
      </c>
      <c r="C1770" s="37" t="s">
        <v>112</v>
      </c>
      <c r="D1770" s="37" t="s">
        <v>341</v>
      </c>
      <c r="E1770" s="0" t="n">
        <v>2</v>
      </c>
      <c r="F1770" s="38" t="s">
        <v>71</v>
      </c>
      <c r="G1770" s="37" t="s">
        <v>342</v>
      </c>
      <c r="H1770" s="0" t="n">
        <v>894427</v>
      </c>
      <c r="I1770" s="0" t="n">
        <v>632497</v>
      </c>
      <c r="J1770" s="0" t="n">
        <v>151157</v>
      </c>
    </row>
    <row r="1771" customFormat="false" ht="15" hidden="false" customHeight="false" outlineLevel="0" collapsed="false">
      <c r="A1771" s="0" t="n">
        <v>202406</v>
      </c>
      <c r="B1771" s="0" t="n">
        <v>202407</v>
      </c>
      <c r="C1771" s="37" t="s">
        <v>101</v>
      </c>
      <c r="D1771" s="37" t="s">
        <v>200</v>
      </c>
      <c r="E1771" s="0" t="n">
        <v>2</v>
      </c>
      <c r="F1771" s="38" t="s">
        <v>71</v>
      </c>
      <c r="G1771" s="37" t="s">
        <v>343</v>
      </c>
      <c r="H1771" s="0" t="n">
        <v>474592</v>
      </c>
      <c r="I1771" s="0" t="n">
        <v>215818</v>
      </c>
      <c r="J1771" s="0" t="n">
        <v>26227</v>
      </c>
    </row>
    <row r="1772" customFormat="false" ht="15" hidden="false" customHeight="false" outlineLevel="0" collapsed="false">
      <c r="A1772" s="0" t="n">
        <v>202406</v>
      </c>
      <c r="B1772" s="0" t="n">
        <v>202407</v>
      </c>
      <c r="C1772" s="37" t="s">
        <v>109</v>
      </c>
      <c r="D1772" s="37" t="s">
        <v>191</v>
      </c>
      <c r="E1772" s="0" t="n">
        <v>2</v>
      </c>
      <c r="F1772" s="38" t="s">
        <v>71</v>
      </c>
      <c r="G1772" s="37" t="s">
        <v>344</v>
      </c>
      <c r="H1772" s="0" t="n">
        <v>3377893</v>
      </c>
      <c r="I1772" s="0" t="n">
        <v>1507689</v>
      </c>
      <c r="J1772" s="0" t="n">
        <v>62914</v>
      </c>
    </row>
    <row r="1773" customFormat="false" ht="15" hidden="false" customHeight="false" outlineLevel="0" collapsed="false">
      <c r="A1773" s="0" t="n">
        <v>202406</v>
      </c>
      <c r="B1773" s="0" t="n">
        <v>202407</v>
      </c>
      <c r="C1773" s="37" t="s">
        <v>115</v>
      </c>
      <c r="D1773" s="37" t="s">
        <v>110</v>
      </c>
      <c r="E1773" s="0" t="n">
        <v>2</v>
      </c>
      <c r="F1773" s="38" t="s">
        <v>71</v>
      </c>
      <c r="G1773" s="37" t="s">
        <v>345</v>
      </c>
      <c r="H1773" s="0" t="n">
        <v>1848713</v>
      </c>
      <c r="I1773" s="0" t="n">
        <v>946070</v>
      </c>
      <c r="J1773" s="0" t="n">
        <v>89485</v>
      </c>
    </row>
    <row r="1774" customFormat="false" ht="15" hidden="false" customHeight="false" outlineLevel="0" collapsed="false">
      <c r="A1774" s="0" t="n">
        <v>202406</v>
      </c>
      <c r="B1774" s="0" t="n">
        <v>202407</v>
      </c>
      <c r="C1774" s="37" t="s">
        <v>149</v>
      </c>
      <c r="D1774" s="37" t="s">
        <v>104</v>
      </c>
      <c r="E1774" s="0" t="n">
        <v>2</v>
      </c>
      <c r="F1774" s="38" t="s">
        <v>71</v>
      </c>
      <c r="G1774" s="37" t="s">
        <v>346</v>
      </c>
      <c r="H1774" s="0" t="n">
        <v>399853</v>
      </c>
      <c r="I1774" s="0" t="n">
        <v>240092</v>
      </c>
      <c r="J1774" s="0" t="n">
        <v>-5446</v>
      </c>
    </row>
    <row r="1775" customFormat="false" ht="15" hidden="false" customHeight="false" outlineLevel="0" collapsed="false">
      <c r="A1775" s="0" t="n">
        <v>202406</v>
      </c>
      <c r="B1775" s="0" t="n">
        <v>202407</v>
      </c>
      <c r="C1775" s="37" t="s">
        <v>124</v>
      </c>
      <c r="D1775" s="37" t="s">
        <v>277</v>
      </c>
      <c r="E1775" s="0" t="n">
        <v>2</v>
      </c>
      <c r="F1775" s="38" t="s">
        <v>71</v>
      </c>
      <c r="G1775" s="37" t="s">
        <v>347</v>
      </c>
      <c r="H1775" s="0" t="n">
        <v>1384035</v>
      </c>
      <c r="I1775" s="0" t="n">
        <v>565190</v>
      </c>
      <c r="J1775" s="0" t="n">
        <v>20529</v>
      </c>
    </row>
    <row r="1776" customFormat="false" ht="15" hidden="false" customHeight="false" outlineLevel="0" collapsed="false">
      <c r="A1776" s="0" t="n">
        <v>202406</v>
      </c>
      <c r="B1776" s="0" t="n">
        <v>202407</v>
      </c>
      <c r="C1776" s="37" t="s">
        <v>124</v>
      </c>
      <c r="D1776" s="37" t="s">
        <v>145</v>
      </c>
      <c r="E1776" s="0" t="n">
        <v>2</v>
      </c>
      <c r="F1776" s="38" t="s">
        <v>71</v>
      </c>
      <c r="G1776" s="37" t="s">
        <v>348</v>
      </c>
      <c r="H1776" s="0" t="n">
        <v>6733772</v>
      </c>
      <c r="I1776" s="0" t="n">
        <v>5212487</v>
      </c>
      <c r="J1776" s="0" t="n">
        <v>250159</v>
      </c>
    </row>
    <row r="1777" customFormat="false" ht="15" hidden="false" customHeight="false" outlineLevel="0" collapsed="false">
      <c r="A1777" s="0" t="n">
        <v>202406</v>
      </c>
      <c r="B1777" s="0" t="n">
        <v>202407</v>
      </c>
      <c r="C1777" s="37" t="s">
        <v>136</v>
      </c>
      <c r="D1777" s="37" t="s">
        <v>328</v>
      </c>
      <c r="E1777" s="0" t="n">
        <v>2</v>
      </c>
      <c r="F1777" s="38" t="s">
        <v>71</v>
      </c>
      <c r="G1777" s="37" t="s">
        <v>349</v>
      </c>
      <c r="H1777" s="0" t="n">
        <v>4766619</v>
      </c>
      <c r="I1777" s="0" t="n">
        <v>2555881</v>
      </c>
      <c r="J1777" s="0" t="n">
        <v>-114195</v>
      </c>
    </row>
    <row r="1778" customFormat="false" ht="15" hidden="false" customHeight="false" outlineLevel="0" collapsed="false">
      <c r="A1778" s="0" t="n">
        <v>202406</v>
      </c>
      <c r="B1778" s="0" t="n">
        <v>202407</v>
      </c>
      <c r="C1778" s="37" t="s">
        <v>152</v>
      </c>
      <c r="D1778" s="37" t="s">
        <v>350</v>
      </c>
      <c r="E1778" s="0" t="n">
        <v>2</v>
      </c>
      <c r="F1778" s="38" t="s">
        <v>71</v>
      </c>
      <c r="G1778" s="37" t="s">
        <v>351</v>
      </c>
      <c r="H1778" s="0" t="n">
        <v>117780</v>
      </c>
      <c r="I1778" s="0" t="n">
        <v>104620</v>
      </c>
      <c r="J1778" s="0" t="n">
        <v>12422</v>
      </c>
    </row>
    <row r="1779" customFormat="false" ht="15" hidden="false" customHeight="false" outlineLevel="0" collapsed="false">
      <c r="A1779" s="0" t="n">
        <v>202406</v>
      </c>
      <c r="B1779" s="0" t="n">
        <v>202407</v>
      </c>
      <c r="C1779" s="37" t="s">
        <v>109</v>
      </c>
      <c r="D1779" s="37" t="s">
        <v>352</v>
      </c>
      <c r="E1779" s="0" t="n">
        <v>2</v>
      </c>
      <c r="F1779" s="38" t="s">
        <v>71</v>
      </c>
      <c r="G1779" s="37" t="s">
        <v>353</v>
      </c>
      <c r="H1779" s="0" t="n">
        <v>196741</v>
      </c>
      <c r="I1779" s="0" t="n">
        <v>263347</v>
      </c>
      <c r="J1779" s="0" t="n">
        <v>7753</v>
      </c>
    </row>
    <row r="1780" customFormat="false" ht="15" hidden="false" customHeight="false" outlineLevel="0" collapsed="false">
      <c r="A1780" s="0" t="n">
        <v>202406</v>
      </c>
      <c r="B1780" s="0" t="n">
        <v>202407</v>
      </c>
      <c r="C1780" s="37" t="s">
        <v>158</v>
      </c>
      <c r="D1780" s="37" t="s">
        <v>354</v>
      </c>
      <c r="E1780" s="0" t="n">
        <v>2</v>
      </c>
      <c r="F1780" s="38" t="s">
        <v>71</v>
      </c>
      <c r="G1780" s="37" t="s">
        <v>355</v>
      </c>
      <c r="H1780" s="0" t="n">
        <v>3455694</v>
      </c>
      <c r="I1780" s="0" t="n">
        <v>1084464</v>
      </c>
      <c r="J1780" s="0" t="n">
        <v>48208</v>
      </c>
    </row>
    <row r="1781" customFormat="false" ht="15" hidden="false" customHeight="false" outlineLevel="0" collapsed="false">
      <c r="A1781" s="0" t="n">
        <v>202406</v>
      </c>
      <c r="B1781" s="0" t="n">
        <v>202407</v>
      </c>
      <c r="C1781" s="37" t="s">
        <v>158</v>
      </c>
      <c r="D1781" s="37" t="s">
        <v>356</v>
      </c>
      <c r="E1781" s="0" t="n">
        <v>2</v>
      </c>
      <c r="F1781" s="38" t="s">
        <v>71</v>
      </c>
      <c r="G1781" s="37" t="s">
        <v>357</v>
      </c>
      <c r="H1781" s="0" t="n">
        <v>162831</v>
      </c>
      <c r="I1781" s="0" t="n">
        <v>99144</v>
      </c>
      <c r="J1781" s="0" t="n">
        <v>2293</v>
      </c>
    </row>
    <row r="1782" customFormat="false" ht="15" hidden="false" customHeight="false" outlineLevel="0" collapsed="false">
      <c r="A1782" s="0" t="n">
        <v>202406</v>
      </c>
      <c r="B1782" s="0" t="n">
        <v>202407</v>
      </c>
      <c r="C1782" s="37" t="s">
        <v>158</v>
      </c>
      <c r="D1782" s="37" t="s">
        <v>255</v>
      </c>
      <c r="E1782" s="0" t="n">
        <v>2</v>
      </c>
      <c r="F1782" s="38" t="s">
        <v>71</v>
      </c>
      <c r="G1782" s="37" t="s">
        <v>358</v>
      </c>
      <c r="H1782" s="0" t="n">
        <v>167289</v>
      </c>
      <c r="I1782" s="0" t="n">
        <v>50347</v>
      </c>
      <c r="J1782" s="0" t="n">
        <v>18926</v>
      </c>
    </row>
    <row r="1783" customFormat="false" ht="15" hidden="false" customHeight="false" outlineLevel="0" collapsed="false">
      <c r="A1783" s="0" t="n">
        <v>202406</v>
      </c>
      <c r="B1783" s="0" t="n">
        <v>202407</v>
      </c>
      <c r="C1783" s="37" t="s">
        <v>109</v>
      </c>
      <c r="D1783" s="37" t="s">
        <v>104</v>
      </c>
      <c r="E1783" s="0" t="n">
        <v>2</v>
      </c>
      <c r="F1783" s="38" t="s">
        <v>71</v>
      </c>
      <c r="G1783" s="37" t="s">
        <v>359</v>
      </c>
      <c r="H1783" s="0" t="n">
        <v>331101</v>
      </c>
      <c r="I1783" s="0" t="n">
        <v>152841</v>
      </c>
      <c r="J1783" s="0" t="n">
        <v>2100</v>
      </c>
    </row>
    <row r="1784" customFormat="false" ht="15" hidden="false" customHeight="false" outlineLevel="0" collapsed="false">
      <c r="A1784" s="0" t="n">
        <v>202406</v>
      </c>
      <c r="B1784" s="0" t="n">
        <v>202407</v>
      </c>
      <c r="C1784" s="37" t="s">
        <v>115</v>
      </c>
      <c r="D1784" s="37" t="s">
        <v>360</v>
      </c>
      <c r="E1784" s="0" t="n">
        <v>2</v>
      </c>
      <c r="F1784" s="38" t="s">
        <v>71</v>
      </c>
      <c r="G1784" s="37" t="s">
        <v>361</v>
      </c>
      <c r="H1784" s="0" t="n">
        <v>1061724</v>
      </c>
      <c r="I1784" s="0" t="n">
        <v>347639</v>
      </c>
      <c r="J1784" s="0" t="n">
        <v>-44104</v>
      </c>
    </row>
    <row r="1785" customFormat="false" ht="15" hidden="false" customHeight="false" outlineLevel="0" collapsed="false">
      <c r="A1785" s="0" t="n">
        <v>202406</v>
      </c>
      <c r="B1785" s="0" t="n">
        <v>202407</v>
      </c>
      <c r="C1785" s="37" t="s">
        <v>152</v>
      </c>
      <c r="D1785" s="37" t="s">
        <v>362</v>
      </c>
      <c r="E1785" s="0" t="n">
        <v>2</v>
      </c>
      <c r="F1785" s="38" t="s">
        <v>71</v>
      </c>
      <c r="G1785" s="37" t="s">
        <v>363</v>
      </c>
      <c r="H1785" s="0" t="n">
        <v>457053</v>
      </c>
      <c r="I1785" s="0" t="n">
        <v>278834</v>
      </c>
      <c r="J1785" s="0" t="n">
        <v>-22305</v>
      </c>
    </row>
    <row r="1786" customFormat="false" ht="15" hidden="false" customHeight="false" outlineLevel="0" collapsed="false">
      <c r="A1786" s="0" t="n">
        <v>202406</v>
      </c>
      <c r="B1786" s="0" t="n">
        <v>202407</v>
      </c>
      <c r="C1786" s="37" t="s">
        <v>112</v>
      </c>
      <c r="D1786" s="37" t="s">
        <v>364</v>
      </c>
      <c r="E1786" s="0" t="n">
        <v>2</v>
      </c>
      <c r="F1786" s="38" t="s">
        <v>71</v>
      </c>
      <c r="G1786" s="37" t="s">
        <v>365</v>
      </c>
      <c r="H1786" s="0" t="n">
        <v>213604</v>
      </c>
      <c r="I1786" s="0" t="n">
        <v>120444</v>
      </c>
      <c r="J1786" s="0" t="n">
        <v>18781</v>
      </c>
    </row>
    <row r="1787" customFormat="false" ht="15" hidden="false" customHeight="false" outlineLevel="0" collapsed="false">
      <c r="A1787" s="0" t="n">
        <v>202406</v>
      </c>
      <c r="B1787" s="0" t="n">
        <v>202407</v>
      </c>
      <c r="C1787" s="37" t="s">
        <v>184</v>
      </c>
      <c r="D1787" s="37" t="s">
        <v>341</v>
      </c>
      <c r="E1787" s="0" t="n">
        <v>2</v>
      </c>
      <c r="F1787" s="38" t="s">
        <v>71</v>
      </c>
      <c r="G1787" s="37" t="s">
        <v>366</v>
      </c>
      <c r="H1787" s="0" t="n">
        <v>229875</v>
      </c>
      <c r="I1787" s="0" t="n">
        <v>139964</v>
      </c>
      <c r="J1787" s="0" t="n">
        <v>29903</v>
      </c>
    </row>
    <row r="1788" customFormat="false" ht="15" hidden="false" customHeight="false" outlineLevel="0" collapsed="false">
      <c r="A1788" s="0" t="n">
        <v>202406</v>
      </c>
      <c r="B1788" s="0" t="n">
        <v>202407</v>
      </c>
      <c r="C1788" s="37" t="s">
        <v>184</v>
      </c>
      <c r="D1788" s="37" t="s">
        <v>367</v>
      </c>
      <c r="E1788" s="0" t="n">
        <v>2</v>
      </c>
      <c r="F1788" s="38" t="s">
        <v>71</v>
      </c>
      <c r="G1788" s="37" t="s">
        <v>368</v>
      </c>
      <c r="H1788" s="0" t="n">
        <v>256141</v>
      </c>
      <c r="I1788" s="0" t="n">
        <v>172482</v>
      </c>
      <c r="J1788" s="0" t="n">
        <v>2039</v>
      </c>
    </row>
    <row r="1789" customFormat="false" ht="15" hidden="false" customHeight="false" outlineLevel="0" collapsed="false">
      <c r="A1789" s="0" t="n">
        <v>202406</v>
      </c>
      <c r="B1789" s="0" t="n">
        <v>202407</v>
      </c>
      <c r="C1789" s="37" t="s">
        <v>98</v>
      </c>
      <c r="D1789" s="37" t="s">
        <v>369</v>
      </c>
      <c r="E1789" s="0" t="n">
        <v>2</v>
      </c>
      <c r="F1789" s="38" t="s">
        <v>71</v>
      </c>
      <c r="G1789" s="37" t="s">
        <v>370</v>
      </c>
      <c r="H1789" s="0" t="n">
        <v>200207</v>
      </c>
      <c r="I1789" s="0" t="n">
        <v>86368</v>
      </c>
      <c r="J1789" s="0" t="n">
        <v>17956</v>
      </c>
    </row>
    <row r="1790" customFormat="false" ht="15" hidden="false" customHeight="false" outlineLevel="0" collapsed="false">
      <c r="A1790" s="0" t="n">
        <v>202406</v>
      </c>
      <c r="B1790" s="0" t="n">
        <v>202407</v>
      </c>
      <c r="C1790" s="37" t="s">
        <v>98</v>
      </c>
      <c r="D1790" s="37" t="s">
        <v>308</v>
      </c>
      <c r="E1790" s="0" t="n">
        <v>2</v>
      </c>
      <c r="F1790" s="38" t="s">
        <v>71</v>
      </c>
      <c r="G1790" s="37" t="s">
        <v>371</v>
      </c>
      <c r="H1790" s="0" t="n">
        <v>8885573</v>
      </c>
      <c r="I1790" s="0" t="n">
        <v>2642368</v>
      </c>
      <c r="J1790" s="0" t="n">
        <v>407345</v>
      </c>
    </row>
    <row r="1791" customFormat="false" ht="15" hidden="false" customHeight="false" outlineLevel="0" collapsed="false">
      <c r="A1791" s="0" t="n">
        <v>202406</v>
      </c>
      <c r="B1791" s="0" t="n">
        <v>202407</v>
      </c>
      <c r="C1791" s="37" t="s">
        <v>95</v>
      </c>
      <c r="D1791" s="37" t="s">
        <v>372</v>
      </c>
      <c r="E1791" s="0" t="n">
        <v>2</v>
      </c>
      <c r="F1791" s="38" t="s">
        <v>71</v>
      </c>
      <c r="G1791" s="37" t="s">
        <v>373</v>
      </c>
      <c r="H1791" s="0" t="n">
        <v>748895</v>
      </c>
      <c r="I1791" s="0" t="n">
        <v>412282</v>
      </c>
      <c r="J1791" s="0" t="n">
        <v>25171</v>
      </c>
    </row>
    <row r="1792" customFormat="false" ht="15" hidden="false" customHeight="false" outlineLevel="0" collapsed="false">
      <c r="A1792" s="0" t="n">
        <v>202406</v>
      </c>
      <c r="B1792" s="0" t="n">
        <v>202407</v>
      </c>
      <c r="C1792" s="37" t="s">
        <v>115</v>
      </c>
      <c r="D1792" s="37" t="s">
        <v>374</v>
      </c>
      <c r="E1792" s="0" t="n">
        <v>2</v>
      </c>
      <c r="F1792" s="38" t="s">
        <v>71</v>
      </c>
      <c r="G1792" s="37" t="s">
        <v>375</v>
      </c>
      <c r="H1792" s="0" t="n">
        <v>1482933</v>
      </c>
      <c r="I1792" s="0" t="n">
        <v>1490997</v>
      </c>
      <c r="J1792" s="0" t="n">
        <v>80447</v>
      </c>
    </row>
    <row r="1793" customFormat="false" ht="15" hidden="false" customHeight="false" outlineLevel="0" collapsed="false">
      <c r="A1793" s="0" t="n">
        <v>202406</v>
      </c>
      <c r="B1793" s="0" t="n">
        <v>202407</v>
      </c>
      <c r="C1793" s="37" t="s">
        <v>101</v>
      </c>
      <c r="D1793" s="37" t="s">
        <v>376</v>
      </c>
      <c r="E1793" s="0" t="n">
        <v>2</v>
      </c>
      <c r="F1793" s="38" t="s">
        <v>71</v>
      </c>
      <c r="G1793" s="37" t="s">
        <v>377</v>
      </c>
      <c r="H1793" s="0" t="n">
        <v>292910</v>
      </c>
      <c r="I1793" s="0" t="n">
        <v>136333</v>
      </c>
      <c r="J1793" s="0" t="n">
        <v>13373</v>
      </c>
    </row>
    <row r="1794" customFormat="false" ht="15" hidden="false" customHeight="false" outlineLevel="0" collapsed="false">
      <c r="A1794" s="0" t="n">
        <v>202406</v>
      </c>
      <c r="B1794" s="0" t="n">
        <v>202407</v>
      </c>
      <c r="C1794" s="37" t="s">
        <v>184</v>
      </c>
      <c r="D1794" s="37" t="s">
        <v>147</v>
      </c>
      <c r="E1794" s="0" t="n">
        <v>2</v>
      </c>
      <c r="F1794" s="38" t="s">
        <v>71</v>
      </c>
      <c r="G1794" s="37" t="s">
        <v>378</v>
      </c>
      <c r="H1794" s="0" t="n">
        <v>482635</v>
      </c>
      <c r="I1794" s="0" t="n">
        <v>727268</v>
      </c>
      <c r="J1794" s="0" t="n">
        <v>121996</v>
      </c>
    </row>
    <row r="1795" customFormat="false" ht="15" hidden="false" customHeight="false" outlineLevel="0" collapsed="false">
      <c r="A1795" s="0" t="n">
        <v>202406</v>
      </c>
      <c r="B1795" s="0" t="n">
        <v>202407</v>
      </c>
      <c r="C1795" s="37" t="s">
        <v>98</v>
      </c>
      <c r="D1795" s="37" t="s">
        <v>320</v>
      </c>
      <c r="E1795" s="0" t="n">
        <v>2</v>
      </c>
      <c r="F1795" s="38" t="s">
        <v>71</v>
      </c>
      <c r="G1795" s="37" t="s">
        <v>379</v>
      </c>
      <c r="H1795" s="0" t="n">
        <v>260755</v>
      </c>
      <c r="I1795" s="0" t="n">
        <v>83384</v>
      </c>
      <c r="J1795" s="0" t="n">
        <v>9984</v>
      </c>
    </row>
    <row r="1796" customFormat="false" ht="15" hidden="false" customHeight="false" outlineLevel="0" collapsed="false">
      <c r="A1796" s="0" t="n">
        <v>202406</v>
      </c>
      <c r="B1796" s="0" t="n">
        <v>202407</v>
      </c>
      <c r="C1796" s="37" t="s">
        <v>112</v>
      </c>
      <c r="D1796" s="37" t="s">
        <v>380</v>
      </c>
      <c r="E1796" s="0" t="n">
        <v>2</v>
      </c>
      <c r="F1796" s="38" t="s">
        <v>71</v>
      </c>
      <c r="G1796" s="37" t="s">
        <v>381</v>
      </c>
      <c r="H1796" s="0" t="n">
        <v>19312</v>
      </c>
      <c r="I1796" s="0" t="n">
        <v>11352</v>
      </c>
      <c r="J1796" s="0" t="n">
        <v>140</v>
      </c>
    </row>
    <row r="1797" customFormat="false" ht="15" hidden="false" customHeight="false" outlineLevel="0" collapsed="false">
      <c r="A1797" s="0" t="n">
        <v>202406</v>
      </c>
      <c r="B1797" s="0" t="n">
        <v>202407</v>
      </c>
      <c r="C1797" s="37" t="s">
        <v>106</v>
      </c>
      <c r="D1797" s="37" t="s">
        <v>120</v>
      </c>
      <c r="E1797" s="0" t="n">
        <v>2</v>
      </c>
      <c r="F1797" s="38" t="s">
        <v>71</v>
      </c>
      <c r="G1797" s="37" t="s">
        <v>382</v>
      </c>
      <c r="H1797" s="0" t="n">
        <v>116103</v>
      </c>
      <c r="I1797" s="0" t="n">
        <v>22423</v>
      </c>
      <c r="J1797" s="0" t="n">
        <v>1403</v>
      </c>
    </row>
    <row r="1798" customFormat="false" ht="15" hidden="false" customHeight="false" outlineLevel="0" collapsed="false">
      <c r="A1798" s="0" t="n">
        <v>202406</v>
      </c>
      <c r="B1798" s="0" t="n">
        <v>202407</v>
      </c>
      <c r="C1798" s="37" t="s">
        <v>112</v>
      </c>
      <c r="D1798" s="37" t="s">
        <v>383</v>
      </c>
      <c r="E1798" s="0" t="n">
        <v>2</v>
      </c>
      <c r="F1798" s="38" t="s">
        <v>71</v>
      </c>
      <c r="G1798" s="37" t="s">
        <v>384</v>
      </c>
      <c r="H1798" s="0" t="n">
        <v>55890</v>
      </c>
      <c r="I1798" s="0" t="n">
        <v>61829</v>
      </c>
      <c r="J1798" s="0" t="n">
        <v>17196</v>
      </c>
    </row>
    <row r="1799" customFormat="false" ht="15" hidden="false" customHeight="false" outlineLevel="0" collapsed="false">
      <c r="A1799" s="0" t="n">
        <v>202406</v>
      </c>
      <c r="B1799" s="0" t="n">
        <v>202407</v>
      </c>
      <c r="C1799" s="37" t="s">
        <v>184</v>
      </c>
      <c r="D1799" s="37" t="s">
        <v>385</v>
      </c>
      <c r="E1799" s="0" t="n">
        <v>2</v>
      </c>
      <c r="F1799" s="38" t="s">
        <v>71</v>
      </c>
      <c r="G1799" s="37" t="s">
        <v>386</v>
      </c>
      <c r="H1799" s="0" t="n">
        <v>39030</v>
      </c>
      <c r="I1799" s="0" t="n">
        <v>12596</v>
      </c>
      <c r="J1799" s="0" t="n">
        <v>1324</v>
      </c>
    </row>
    <row r="1800" customFormat="false" ht="15" hidden="false" customHeight="false" outlineLevel="0" collapsed="false">
      <c r="A1800" s="0" t="n">
        <v>202406</v>
      </c>
      <c r="B1800" s="0" t="n">
        <v>202407</v>
      </c>
      <c r="C1800" s="37" t="s">
        <v>98</v>
      </c>
      <c r="D1800" s="37" t="s">
        <v>387</v>
      </c>
      <c r="E1800" s="0" t="n">
        <v>2</v>
      </c>
      <c r="F1800" s="38" t="s">
        <v>71</v>
      </c>
      <c r="G1800" s="37" t="s">
        <v>388</v>
      </c>
      <c r="H1800" s="0" t="n">
        <v>125275</v>
      </c>
      <c r="I1800" s="0" t="n">
        <v>21021</v>
      </c>
      <c r="J1800" s="0" t="n">
        <v>3509</v>
      </c>
    </row>
    <row r="1801" customFormat="false" ht="15" hidden="false" customHeight="false" outlineLevel="0" collapsed="false">
      <c r="A1801" s="0" t="n">
        <v>202406</v>
      </c>
      <c r="B1801" s="0" t="n">
        <v>202407</v>
      </c>
      <c r="C1801" s="37" t="s">
        <v>115</v>
      </c>
      <c r="D1801" s="37" t="s">
        <v>389</v>
      </c>
      <c r="E1801" s="0" t="n">
        <v>2</v>
      </c>
      <c r="F1801" s="38" t="s">
        <v>71</v>
      </c>
      <c r="G1801" s="37" t="s">
        <v>390</v>
      </c>
      <c r="H1801" s="0" t="n">
        <v>3356158</v>
      </c>
      <c r="I1801" s="0" t="n">
        <v>1378069</v>
      </c>
      <c r="J1801" s="0" t="n">
        <v>184645</v>
      </c>
    </row>
    <row r="1802" customFormat="false" ht="15" hidden="false" customHeight="false" outlineLevel="0" collapsed="false">
      <c r="A1802" s="0" t="n">
        <v>202406</v>
      </c>
      <c r="B1802" s="0" t="n">
        <v>202407</v>
      </c>
      <c r="C1802" s="37" t="s">
        <v>124</v>
      </c>
      <c r="D1802" s="37" t="s">
        <v>391</v>
      </c>
      <c r="E1802" s="0" t="n">
        <v>2</v>
      </c>
      <c r="F1802" s="38" t="s">
        <v>71</v>
      </c>
      <c r="G1802" s="37" t="s">
        <v>392</v>
      </c>
      <c r="H1802" s="0" t="n">
        <v>481884</v>
      </c>
      <c r="I1802" s="0" t="n">
        <v>227780</v>
      </c>
      <c r="J1802" s="0" t="n">
        <v>24449</v>
      </c>
    </row>
    <row r="1803" customFormat="false" ht="15" hidden="false" customHeight="false" outlineLevel="0" collapsed="false">
      <c r="A1803" s="0" t="n">
        <v>202406</v>
      </c>
      <c r="B1803" s="0" t="n">
        <v>202407</v>
      </c>
      <c r="C1803" s="37" t="s">
        <v>197</v>
      </c>
      <c r="D1803" s="37" t="s">
        <v>393</v>
      </c>
      <c r="E1803" s="0" t="n">
        <v>2</v>
      </c>
      <c r="F1803" s="38" t="s">
        <v>71</v>
      </c>
      <c r="G1803" s="37" t="s">
        <v>394</v>
      </c>
      <c r="H1803" s="0" t="n">
        <v>2615486</v>
      </c>
      <c r="I1803" s="0" t="n">
        <v>927845</v>
      </c>
      <c r="J1803" s="0" t="n">
        <v>84313</v>
      </c>
    </row>
    <row r="1804" customFormat="false" ht="15" hidden="false" customHeight="false" outlineLevel="0" collapsed="false">
      <c r="A1804" s="0" t="n">
        <v>202406</v>
      </c>
      <c r="B1804" s="0" t="n">
        <v>202407</v>
      </c>
      <c r="C1804" s="37" t="s">
        <v>136</v>
      </c>
      <c r="D1804" s="37" t="s">
        <v>245</v>
      </c>
      <c r="E1804" s="0" t="n">
        <v>2</v>
      </c>
      <c r="F1804" s="38" t="s">
        <v>71</v>
      </c>
      <c r="G1804" s="37" t="s">
        <v>395</v>
      </c>
      <c r="H1804" s="0" t="n">
        <v>970591</v>
      </c>
      <c r="I1804" s="0" t="n">
        <v>1172534</v>
      </c>
      <c r="J1804" s="0" t="n">
        <v>199025</v>
      </c>
    </row>
    <row r="1805" customFormat="false" ht="15" hidden="false" customHeight="false" outlineLevel="0" collapsed="false">
      <c r="A1805" s="0" t="n">
        <v>202406</v>
      </c>
      <c r="B1805" s="0" t="n">
        <v>202407</v>
      </c>
      <c r="C1805" s="37" t="s">
        <v>158</v>
      </c>
      <c r="D1805" s="37" t="s">
        <v>396</v>
      </c>
      <c r="E1805" s="0" t="n">
        <v>2</v>
      </c>
      <c r="F1805" s="38" t="s">
        <v>71</v>
      </c>
      <c r="G1805" s="37" t="s">
        <v>397</v>
      </c>
      <c r="H1805" s="0" t="n">
        <v>1214046</v>
      </c>
      <c r="I1805" s="0" t="n">
        <v>272270</v>
      </c>
      <c r="J1805" s="0" t="n">
        <v>41348</v>
      </c>
    </row>
    <row r="1806" customFormat="false" ht="15" hidden="false" customHeight="false" outlineLevel="0" collapsed="false">
      <c r="A1806" s="0" t="n">
        <v>202406</v>
      </c>
      <c r="B1806" s="0" t="n">
        <v>202407</v>
      </c>
      <c r="C1806" s="37" t="s">
        <v>136</v>
      </c>
      <c r="D1806" s="37" t="s">
        <v>398</v>
      </c>
      <c r="E1806" s="0" t="n">
        <v>2</v>
      </c>
      <c r="F1806" s="38" t="s">
        <v>71</v>
      </c>
      <c r="G1806" s="37" t="s">
        <v>399</v>
      </c>
      <c r="H1806" s="0" t="n">
        <v>181586</v>
      </c>
      <c r="I1806" s="0" t="n">
        <v>162515</v>
      </c>
      <c r="J1806" s="0" t="n">
        <v>17290</v>
      </c>
    </row>
    <row r="1807" customFormat="false" ht="15" hidden="false" customHeight="false" outlineLevel="0" collapsed="false">
      <c r="A1807" s="0" t="n">
        <v>202406</v>
      </c>
      <c r="B1807" s="0" t="n">
        <v>202407</v>
      </c>
      <c r="C1807" s="37" t="s">
        <v>95</v>
      </c>
      <c r="D1807" s="37" t="s">
        <v>367</v>
      </c>
      <c r="E1807" s="0" t="n">
        <v>2</v>
      </c>
      <c r="F1807" s="38" t="s">
        <v>71</v>
      </c>
      <c r="G1807" s="37" t="s">
        <v>400</v>
      </c>
      <c r="H1807" s="0" t="n">
        <v>975052</v>
      </c>
      <c r="I1807" s="0" t="n">
        <v>403374</v>
      </c>
      <c r="J1807" s="0" t="n">
        <v>4285</v>
      </c>
    </row>
    <row r="1808" customFormat="false" ht="15" hidden="false" customHeight="false" outlineLevel="0" collapsed="false">
      <c r="A1808" s="0" t="n">
        <v>202406</v>
      </c>
      <c r="B1808" s="0" t="n">
        <v>202407</v>
      </c>
      <c r="C1808" s="37" t="s">
        <v>149</v>
      </c>
      <c r="D1808" s="37" t="s">
        <v>401</v>
      </c>
      <c r="E1808" s="0" t="n">
        <v>2</v>
      </c>
      <c r="F1808" s="38" t="s">
        <v>71</v>
      </c>
      <c r="G1808" s="37" t="s">
        <v>402</v>
      </c>
      <c r="H1808" s="0" t="n">
        <v>1201255</v>
      </c>
      <c r="I1808" s="0" t="n">
        <v>825582</v>
      </c>
      <c r="J1808" s="0" t="n">
        <v>97878</v>
      </c>
    </row>
    <row r="1809" customFormat="false" ht="15" hidden="false" customHeight="false" outlineLevel="0" collapsed="false">
      <c r="A1809" s="0" t="n">
        <v>202406</v>
      </c>
      <c r="B1809" s="0" t="n">
        <v>202407</v>
      </c>
      <c r="C1809" s="37" t="s">
        <v>95</v>
      </c>
      <c r="D1809" s="37" t="s">
        <v>159</v>
      </c>
      <c r="E1809" s="0" t="n">
        <v>2</v>
      </c>
      <c r="F1809" s="38" t="s">
        <v>71</v>
      </c>
      <c r="G1809" s="37" t="s">
        <v>403</v>
      </c>
      <c r="H1809" s="0" t="n">
        <v>253611</v>
      </c>
      <c r="I1809" s="0" t="n">
        <v>163518</v>
      </c>
      <c r="J1809" s="0" t="n">
        <v>11986</v>
      </c>
    </row>
    <row r="1810" customFormat="false" ht="15" hidden="false" customHeight="false" outlineLevel="0" collapsed="false">
      <c r="A1810" s="0" t="n">
        <v>202406</v>
      </c>
      <c r="B1810" s="0" t="n">
        <v>202407</v>
      </c>
      <c r="C1810" s="37" t="s">
        <v>197</v>
      </c>
      <c r="D1810" s="37" t="s">
        <v>198</v>
      </c>
      <c r="E1810" s="0" t="n">
        <v>2</v>
      </c>
      <c r="F1810" s="38" t="s">
        <v>71</v>
      </c>
      <c r="G1810" s="37" t="s">
        <v>404</v>
      </c>
      <c r="H1810" s="0" t="n">
        <v>1251362</v>
      </c>
      <c r="I1810" s="0" t="n">
        <v>2296026</v>
      </c>
      <c r="J1810" s="0" t="n">
        <v>112906</v>
      </c>
    </row>
    <row r="1811" customFormat="false" ht="15" hidden="false" customHeight="false" outlineLevel="0" collapsed="false">
      <c r="A1811" s="0" t="n">
        <v>202406</v>
      </c>
      <c r="B1811" s="0" t="n">
        <v>202407</v>
      </c>
      <c r="C1811" s="37" t="s">
        <v>136</v>
      </c>
      <c r="D1811" s="37" t="s">
        <v>134</v>
      </c>
      <c r="E1811" s="0" t="n">
        <v>2</v>
      </c>
      <c r="F1811" s="38" t="s">
        <v>71</v>
      </c>
      <c r="G1811" s="37" t="s">
        <v>405</v>
      </c>
      <c r="H1811" s="0" t="n">
        <v>975919</v>
      </c>
      <c r="I1811" s="0" t="n">
        <v>476497</v>
      </c>
      <c r="J1811" s="0" t="n">
        <v>165763</v>
      </c>
    </row>
    <row r="1812" customFormat="false" ht="15" hidden="false" customHeight="false" outlineLevel="0" collapsed="false">
      <c r="A1812" s="0" t="n">
        <v>202406</v>
      </c>
      <c r="B1812" s="0" t="n">
        <v>202407</v>
      </c>
      <c r="C1812" s="37" t="s">
        <v>152</v>
      </c>
      <c r="D1812" s="37" t="s">
        <v>132</v>
      </c>
      <c r="E1812" s="0" t="n">
        <v>2</v>
      </c>
      <c r="F1812" s="38" t="s">
        <v>71</v>
      </c>
      <c r="G1812" s="37" t="s">
        <v>406</v>
      </c>
      <c r="H1812" s="0" t="n">
        <v>304672</v>
      </c>
      <c r="I1812" s="0" t="n">
        <v>54640</v>
      </c>
      <c r="J1812" s="0" t="n">
        <v>-4038</v>
      </c>
    </row>
    <row r="1813" customFormat="false" ht="15" hidden="false" customHeight="false" outlineLevel="0" collapsed="false">
      <c r="A1813" s="0" t="n">
        <v>202406</v>
      </c>
      <c r="B1813" s="0" t="n">
        <v>202407</v>
      </c>
      <c r="C1813" s="37" t="s">
        <v>178</v>
      </c>
      <c r="D1813" s="37" t="s">
        <v>391</v>
      </c>
      <c r="E1813" s="0" t="n">
        <v>2</v>
      </c>
      <c r="F1813" s="38" t="s">
        <v>71</v>
      </c>
      <c r="G1813" s="37" t="s">
        <v>407</v>
      </c>
      <c r="H1813" s="0" t="n">
        <v>147467</v>
      </c>
      <c r="I1813" s="0" t="n">
        <v>64117</v>
      </c>
      <c r="J1813" s="0" t="n">
        <v>11275</v>
      </c>
    </row>
    <row r="1814" customFormat="false" ht="15" hidden="false" customHeight="false" outlineLevel="0" collapsed="false">
      <c r="A1814" s="0" t="n">
        <v>202406</v>
      </c>
      <c r="B1814" s="0" t="n">
        <v>202407</v>
      </c>
      <c r="C1814" s="37" t="s">
        <v>115</v>
      </c>
      <c r="D1814" s="37" t="s">
        <v>241</v>
      </c>
      <c r="E1814" s="0" t="n">
        <v>2</v>
      </c>
      <c r="F1814" s="38" t="s">
        <v>71</v>
      </c>
      <c r="G1814" s="37" t="s">
        <v>408</v>
      </c>
      <c r="H1814" s="0" t="n">
        <v>105978</v>
      </c>
      <c r="I1814" s="0" t="n">
        <v>79397</v>
      </c>
      <c r="J1814" s="0" t="n">
        <v>-498</v>
      </c>
    </row>
    <row r="1815" customFormat="false" ht="15" hidden="false" customHeight="false" outlineLevel="0" collapsed="false">
      <c r="A1815" s="0" t="n">
        <v>202406</v>
      </c>
      <c r="B1815" s="0" t="n">
        <v>202407</v>
      </c>
      <c r="C1815" s="37" t="s">
        <v>197</v>
      </c>
      <c r="D1815" s="37" t="s">
        <v>292</v>
      </c>
      <c r="E1815" s="0" t="n">
        <v>2</v>
      </c>
      <c r="F1815" s="38" t="s">
        <v>71</v>
      </c>
      <c r="G1815" s="37" t="s">
        <v>409</v>
      </c>
      <c r="H1815" s="0" t="n">
        <v>648991</v>
      </c>
      <c r="I1815" s="0" t="n">
        <v>614826</v>
      </c>
      <c r="J1815" s="0" t="n">
        <v>57252</v>
      </c>
    </row>
    <row r="1816" customFormat="false" ht="15" hidden="false" customHeight="false" outlineLevel="0" collapsed="false">
      <c r="A1816" s="0" t="n">
        <v>202406</v>
      </c>
      <c r="B1816" s="0" t="n">
        <v>202407</v>
      </c>
      <c r="C1816" s="37" t="s">
        <v>112</v>
      </c>
      <c r="D1816" s="37" t="s">
        <v>116</v>
      </c>
      <c r="E1816" s="0" t="n">
        <v>2</v>
      </c>
      <c r="F1816" s="38" t="s">
        <v>71</v>
      </c>
      <c r="G1816" s="37" t="s">
        <v>410</v>
      </c>
      <c r="H1816" s="0" t="n">
        <v>648150</v>
      </c>
      <c r="I1816" s="0" t="n">
        <v>661105</v>
      </c>
      <c r="J1816" s="0" t="n">
        <v>222699</v>
      </c>
    </row>
    <row r="1817" customFormat="false" ht="15" hidden="false" customHeight="false" outlineLevel="0" collapsed="false">
      <c r="A1817" s="0" t="n">
        <v>202406</v>
      </c>
      <c r="B1817" s="0" t="n">
        <v>202407</v>
      </c>
      <c r="C1817" s="37" t="s">
        <v>106</v>
      </c>
      <c r="D1817" s="37" t="s">
        <v>181</v>
      </c>
      <c r="E1817" s="0" t="n">
        <v>2</v>
      </c>
      <c r="F1817" s="38" t="s">
        <v>71</v>
      </c>
      <c r="G1817" s="37" t="s">
        <v>411</v>
      </c>
      <c r="H1817" s="0" t="n">
        <v>229733</v>
      </c>
      <c r="I1817" s="0" t="n">
        <v>151010</v>
      </c>
      <c r="J1817" s="0" t="n">
        <v>-2452</v>
      </c>
    </row>
    <row r="1818" customFormat="false" ht="15" hidden="false" customHeight="false" outlineLevel="0" collapsed="false">
      <c r="A1818" s="0" t="n">
        <v>202406</v>
      </c>
      <c r="B1818" s="0" t="n">
        <v>202407</v>
      </c>
      <c r="C1818" s="37" t="s">
        <v>112</v>
      </c>
      <c r="D1818" s="37" t="s">
        <v>412</v>
      </c>
      <c r="E1818" s="0" t="n">
        <v>2</v>
      </c>
      <c r="F1818" s="38" t="s">
        <v>71</v>
      </c>
      <c r="G1818" s="37" t="s">
        <v>413</v>
      </c>
      <c r="H1818" s="0" t="n">
        <v>517785</v>
      </c>
      <c r="I1818" s="0" t="n">
        <v>359248</v>
      </c>
      <c r="J1818" s="0" t="n">
        <v>2735</v>
      </c>
    </row>
    <row r="1819" customFormat="false" ht="15" hidden="false" customHeight="false" outlineLevel="0" collapsed="false">
      <c r="A1819" s="0" t="n">
        <v>202406</v>
      </c>
      <c r="B1819" s="0" t="n">
        <v>202407</v>
      </c>
      <c r="C1819" s="37" t="s">
        <v>115</v>
      </c>
      <c r="D1819" s="37" t="s">
        <v>414</v>
      </c>
      <c r="E1819" s="0" t="n">
        <v>2</v>
      </c>
      <c r="F1819" s="38" t="s">
        <v>71</v>
      </c>
      <c r="G1819" s="37" t="s">
        <v>415</v>
      </c>
      <c r="H1819" s="0" t="n">
        <v>1074528</v>
      </c>
      <c r="I1819" s="0" t="n">
        <v>586142</v>
      </c>
      <c r="J1819" s="0" t="n">
        <v>45865</v>
      </c>
    </row>
    <row r="1820" customFormat="false" ht="15" hidden="false" customHeight="false" outlineLevel="0" collapsed="false">
      <c r="A1820" s="0" t="n">
        <v>202406</v>
      </c>
      <c r="B1820" s="0" t="n">
        <v>202407</v>
      </c>
      <c r="C1820" s="37" t="s">
        <v>184</v>
      </c>
      <c r="D1820" s="37" t="s">
        <v>231</v>
      </c>
      <c r="E1820" s="0" t="n">
        <v>2</v>
      </c>
      <c r="F1820" s="38" t="s">
        <v>71</v>
      </c>
      <c r="G1820" s="37" t="s">
        <v>416</v>
      </c>
      <c r="H1820" s="0" t="n">
        <v>935821</v>
      </c>
      <c r="I1820" s="0" t="n">
        <v>252462</v>
      </c>
      <c r="J1820" s="0" t="n">
        <v>-1192</v>
      </c>
    </row>
    <row r="1821" customFormat="false" ht="15" hidden="false" customHeight="false" outlineLevel="0" collapsed="false">
      <c r="A1821" s="0" t="n">
        <v>202406</v>
      </c>
      <c r="B1821" s="0" t="n">
        <v>202407</v>
      </c>
      <c r="C1821" s="37" t="s">
        <v>115</v>
      </c>
      <c r="D1821" s="37" t="s">
        <v>364</v>
      </c>
      <c r="E1821" s="0" t="n">
        <v>2</v>
      </c>
      <c r="F1821" s="38" t="s">
        <v>71</v>
      </c>
      <c r="G1821" s="37" t="s">
        <v>417</v>
      </c>
      <c r="H1821" s="0" t="n">
        <v>3548749</v>
      </c>
      <c r="I1821" s="0" t="n">
        <v>1697168</v>
      </c>
      <c r="J1821" s="0" t="n">
        <v>285813</v>
      </c>
    </row>
    <row r="1822" customFormat="false" ht="15" hidden="false" customHeight="false" outlineLevel="0" collapsed="false">
      <c r="A1822" s="0" t="n">
        <v>202406</v>
      </c>
      <c r="B1822" s="0" t="n">
        <v>202407</v>
      </c>
      <c r="C1822" s="37" t="s">
        <v>184</v>
      </c>
      <c r="D1822" s="37" t="s">
        <v>320</v>
      </c>
      <c r="E1822" s="0" t="n">
        <v>2</v>
      </c>
      <c r="F1822" s="38" t="s">
        <v>71</v>
      </c>
      <c r="G1822" s="37" t="s">
        <v>418</v>
      </c>
      <c r="H1822" s="0" t="n">
        <v>2878880</v>
      </c>
      <c r="I1822" s="0" t="n">
        <v>3647021</v>
      </c>
      <c r="J1822" s="0" t="n">
        <v>96818</v>
      </c>
    </row>
    <row r="1823" customFormat="false" ht="15" hidden="false" customHeight="false" outlineLevel="0" collapsed="false">
      <c r="A1823" s="0" t="n">
        <v>202406</v>
      </c>
      <c r="B1823" s="0" t="n">
        <v>202407</v>
      </c>
      <c r="C1823" s="37" t="s">
        <v>197</v>
      </c>
      <c r="D1823" s="37" t="s">
        <v>174</v>
      </c>
      <c r="E1823" s="0" t="n">
        <v>2</v>
      </c>
      <c r="F1823" s="38" t="s">
        <v>71</v>
      </c>
      <c r="G1823" s="37" t="s">
        <v>419</v>
      </c>
      <c r="H1823" s="0" t="n">
        <v>144192</v>
      </c>
      <c r="I1823" s="0" t="n">
        <v>92673</v>
      </c>
      <c r="J1823" s="0" t="n">
        <v>13475</v>
      </c>
    </row>
    <row r="1824" customFormat="false" ht="15" hidden="false" customHeight="false" outlineLevel="0" collapsed="false">
      <c r="A1824" s="0" t="n">
        <v>202406</v>
      </c>
      <c r="B1824" s="0" t="n">
        <v>202407</v>
      </c>
      <c r="C1824" s="37" t="s">
        <v>106</v>
      </c>
      <c r="D1824" s="37" t="s">
        <v>420</v>
      </c>
      <c r="E1824" s="0" t="n">
        <v>2</v>
      </c>
      <c r="F1824" s="38" t="s">
        <v>71</v>
      </c>
      <c r="G1824" s="37" t="s">
        <v>421</v>
      </c>
      <c r="H1824" s="0" t="n">
        <v>3725534</v>
      </c>
      <c r="I1824" s="0" t="n">
        <v>644323</v>
      </c>
      <c r="J1824" s="0" t="n">
        <v>-34097</v>
      </c>
    </row>
    <row r="1825" customFormat="false" ht="15" hidden="false" customHeight="false" outlineLevel="0" collapsed="false">
      <c r="A1825" s="0" t="n">
        <v>202406</v>
      </c>
      <c r="B1825" s="0" t="n">
        <v>202407</v>
      </c>
      <c r="C1825" s="37" t="s">
        <v>109</v>
      </c>
      <c r="D1825" s="37" t="s">
        <v>107</v>
      </c>
      <c r="E1825" s="0" t="n">
        <v>2</v>
      </c>
      <c r="F1825" s="38" t="s">
        <v>71</v>
      </c>
      <c r="G1825" s="37" t="s">
        <v>422</v>
      </c>
      <c r="H1825" s="0" t="n">
        <v>306359</v>
      </c>
      <c r="I1825" s="0" t="n">
        <v>339375</v>
      </c>
      <c r="J1825" s="0" t="n">
        <v>-34169</v>
      </c>
    </row>
    <row r="1826" customFormat="false" ht="15" hidden="false" customHeight="false" outlineLevel="0" collapsed="false">
      <c r="A1826" s="0" t="n">
        <v>202406</v>
      </c>
      <c r="B1826" s="0" t="n">
        <v>202407</v>
      </c>
      <c r="C1826" s="37" t="s">
        <v>184</v>
      </c>
      <c r="D1826" s="37" t="s">
        <v>423</v>
      </c>
      <c r="E1826" s="0" t="n">
        <v>2</v>
      </c>
      <c r="F1826" s="38" t="s">
        <v>71</v>
      </c>
      <c r="G1826" s="37" t="s">
        <v>424</v>
      </c>
      <c r="H1826" s="0" t="n">
        <v>2037598</v>
      </c>
      <c r="I1826" s="0" t="n">
        <v>1748163</v>
      </c>
      <c r="J1826" s="0" t="n">
        <v>99823</v>
      </c>
    </row>
    <row r="1827" customFormat="false" ht="15" hidden="false" customHeight="false" outlineLevel="0" collapsed="false">
      <c r="A1827" s="0" t="n">
        <v>202406</v>
      </c>
      <c r="B1827" s="0" t="n">
        <v>202407</v>
      </c>
      <c r="C1827" s="37" t="s">
        <v>106</v>
      </c>
      <c r="D1827" s="37" t="s">
        <v>425</v>
      </c>
      <c r="E1827" s="0" t="n">
        <v>2</v>
      </c>
      <c r="F1827" s="38" t="s">
        <v>71</v>
      </c>
      <c r="G1827" s="37" t="s">
        <v>426</v>
      </c>
      <c r="H1827" s="0" t="n">
        <v>407562</v>
      </c>
      <c r="I1827" s="0" t="n">
        <v>191796</v>
      </c>
      <c r="J1827" s="0" t="n">
        <v>-14740</v>
      </c>
    </row>
    <row r="1828" customFormat="false" ht="15" hidden="false" customHeight="false" outlineLevel="0" collapsed="false">
      <c r="A1828" s="0" t="n">
        <v>202406</v>
      </c>
      <c r="B1828" s="0" t="n">
        <v>202407</v>
      </c>
      <c r="C1828" s="37" t="s">
        <v>152</v>
      </c>
      <c r="D1828" s="37" t="s">
        <v>214</v>
      </c>
      <c r="E1828" s="0" t="n">
        <v>2</v>
      </c>
      <c r="F1828" s="38" t="s">
        <v>71</v>
      </c>
      <c r="G1828" s="37" t="s">
        <v>427</v>
      </c>
      <c r="H1828" s="0" t="n">
        <v>446513</v>
      </c>
      <c r="I1828" s="0" t="n">
        <v>169020</v>
      </c>
      <c r="J1828" s="0" t="n">
        <v>39183</v>
      </c>
    </row>
    <row r="1829" customFormat="false" ht="15" hidden="false" customHeight="false" outlineLevel="0" collapsed="false">
      <c r="A1829" s="0" t="n">
        <v>202406</v>
      </c>
      <c r="B1829" s="0" t="n">
        <v>202407</v>
      </c>
      <c r="C1829" s="37" t="s">
        <v>101</v>
      </c>
      <c r="D1829" s="37" t="s">
        <v>251</v>
      </c>
      <c r="E1829" s="0" t="n">
        <v>2</v>
      </c>
      <c r="F1829" s="38" t="s">
        <v>71</v>
      </c>
      <c r="G1829" s="37" t="s">
        <v>428</v>
      </c>
      <c r="H1829" s="0" t="n">
        <v>66939</v>
      </c>
      <c r="I1829" s="0" t="n">
        <v>57151</v>
      </c>
      <c r="J1829" s="0" t="n">
        <v>-4171</v>
      </c>
    </row>
    <row r="1830" customFormat="false" ht="15" hidden="false" customHeight="false" outlineLevel="0" collapsed="false">
      <c r="A1830" s="0" t="n">
        <v>202406</v>
      </c>
      <c r="B1830" s="0" t="n">
        <v>202407</v>
      </c>
      <c r="C1830" s="37" t="s">
        <v>115</v>
      </c>
      <c r="D1830" s="37" t="s">
        <v>200</v>
      </c>
      <c r="E1830" s="0" t="n">
        <v>2</v>
      </c>
      <c r="F1830" s="38" t="s">
        <v>71</v>
      </c>
      <c r="G1830" s="37" t="s">
        <v>429</v>
      </c>
      <c r="H1830" s="0" t="n">
        <v>489017</v>
      </c>
      <c r="I1830" s="0" t="n">
        <v>366170</v>
      </c>
      <c r="J1830" s="0" t="n">
        <v>-8703</v>
      </c>
    </row>
    <row r="1831" customFormat="false" ht="15" hidden="false" customHeight="false" outlineLevel="0" collapsed="false">
      <c r="A1831" s="0" t="n">
        <v>202406</v>
      </c>
      <c r="B1831" s="0" t="n">
        <v>202407</v>
      </c>
      <c r="C1831" s="37" t="s">
        <v>124</v>
      </c>
      <c r="D1831" s="37" t="s">
        <v>430</v>
      </c>
      <c r="E1831" s="0" t="n">
        <v>2</v>
      </c>
      <c r="F1831" s="38" t="s">
        <v>71</v>
      </c>
      <c r="G1831" s="37" t="s">
        <v>431</v>
      </c>
      <c r="H1831" s="0" t="n">
        <v>81528</v>
      </c>
      <c r="I1831" s="0" t="n">
        <v>32584</v>
      </c>
      <c r="J1831" s="0" t="n">
        <v>3954</v>
      </c>
    </row>
    <row r="1832" customFormat="false" ht="15" hidden="false" customHeight="false" outlineLevel="0" collapsed="false">
      <c r="A1832" s="0" t="n">
        <v>202406</v>
      </c>
      <c r="B1832" s="0" t="n">
        <v>202407</v>
      </c>
      <c r="C1832" s="37" t="s">
        <v>197</v>
      </c>
      <c r="D1832" s="37" t="s">
        <v>243</v>
      </c>
      <c r="E1832" s="0" t="n">
        <v>2</v>
      </c>
      <c r="F1832" s="38" t="s">
        <v>71</v>
      </c>
      <c r="G1832" s="37" t="s">
        <v>432</v>
      </c>
      <c r="H1832" s="0" t="n">
        <v>1307920</v>
      </c>
      <c r="I1832" s="0" t="n">
        <v>641874</v>
      </c>
      <c r="J1832" s="0" t="n">
        <v>13713</v>
      </c>
    </row>
    <row r="1833" customFormat="false" ht="15" hidden="false" customHeight="false" outlineLevel="0" collapsed="false">
      <c r="A1833" s="0" t="n">
        <v>202406</v>
      </c>
      <c r="B1833" s="0" t="n">
        <v>202407</v>
      </c>
      <c r="C1833" s="37" t="s">
        <v>136</v>
      </c>
      <c r="D1833" s="37" t="s">
        <v>389</v>
      </c>
      <c r="E1833" s="0" t="n">
        <v>2</v>
      </c>
      <c r="F1833" s="38" t="s">
        <v>71</v>
      </c>
      <c r="G1833" s="37" t="s">
        <v>433</v>
      </c>
      <c r="H1833" s="0" t="n">
        <v>3696333</v>
      </c>
      <c r="I1833" s="0" t="n">
        <v>1909029</v>
      </c>
      <c r="J1833" s="0" t="n">
        <v>-137142</v>
      </c>
    </row>
    <row r="1834" customFormat="false" ht="15" hidden="false" customHeight="false" outlineLevel="0" collapsed="false">
      <c r="A1834" s="0" t="n">
        <v>202406</v>
      </c>
      <c r="B1834" s="0" t="n">
        <v>202407</v>
      </c>
      <c r="C1834" s="37" t="s">
        <v>197</v>
      </c>
      <c r="D1834" s="37" t="s">
        <v>127</v>
      </c>
      <c r="E1834" s="0" t="n">
        <v>2</v>
      </c>
      <c r="F1834" s="38" t="s">
        <v>71</v>
      </c>
      <c r="G1834" s="37" t="s">
        <v>434</v>
      </c>
      <c r="H1834" s="0" t="n">
        <v>191075</v>
      </c>
      <c r="I1834" s="0" t="n">
        <v>125282</v>
      </c>
      <c r="J1834" s="0" t="n">
        <v>35580</v>
      </c>
    </row>
    <row r="1835" customFormat="false" ht="15" hidden="false" customHeight="false" outlineLevel="0" collapsed="false">
      <c r="A1835" s="0" t="n">
        <v>202406</v>
      </c>
      <c r="B1835" s="0" t="n">
        <v>202407</v>
      </c>
      <c r="C1835" s="37" t="s">
        <v>149</v>
      </c>
      <c r="D1835" s="37" t="s">
        <v>330</v>
      </c>
      <c r="E1835" s="0" t="n">
        <v>2</v>
      </c>
      <c r="F1835" s="38" t="s">
        <v>71</v>
      </c>
      <c r="G1835" s="37" t="s">
        <v>435</v>
      </c>
      <c r="H1835" s="0" t="n">
        <v>843611</v>
      </c>
      <c r="I1835" s="0" t="n">
        <v>473374</v>
      </c>
      <c r="J1835" s="0" t="n">
        <v>-9545</v>
      </c>
    </row>
    <row r="1836" customFormat="false" ht="15" hidden="false" customHeight="false" outlineLevel="0" collapsed="false">
      <c r="A1836" s="0" t="n">
        <v>202406</v>
      </c>
      <c r="B1836" s="0" t="n">
        <v>202407</v>
      </c>
      <c r="C1836" s="37" t="s">
        <v>112</v>
      </c>
      <c r="D1836" s="37" t="s">
        <v>130</v>
      </c>
      <c r="E1836" s="0" t="n">
        <v>2</v>
      </c>
      <c r="F1836" s="38" t="s">
        <v>71</v>
      </c>
      <c r="G1836" s="37" t="s">
        <v>436</v>
      </c>
      <c r="H1836" s="0" t="n">
        <v>219301</v>
      </c>
      <c r="I1836" s="0" t="n">
        <v>185512</v>
      </c>
      <c r="J1836" s="0" t="n">
        <v>11200</v>
      </c>
    </row>
    <row r="1837" customFormat="false" ht="15" hidden="false" customHeight="false" outlineLevel="0" collapsed="false">
      <c r="A1837" s="0" t="n">
        <v>202406</v>
      </c>
      <c r="B1837" s="0" t="n">
        <v>202407</v>
      </c>
      <c r="C1837" s="37" t="s">
        <v>149</v>
      </c>
      <c r="D1837" s="37" t="s">
        <v>396</v>
      </c>
      <c r="E1837" s="0" t="n">
        <v>2</v>
      </c>
      <c r="F1837" s="38" t="s">
        <v>71</v>
      </c>
      <c r="G1837" s="37" t="s">
        <v>437</v>
      </c>
      <c r="H1837" s="0" t="n">
        <v>263818</v>
      </c>
      <c r="I1837" s="0" t="n">
        <v>81498</v>
      </c>
      <c r="J1837" s="0" t="n">
        <v>4815</v>
      </c>
    </row>
    <row r="1838" customFormat="false" ht="15" hidden="false" customHeight="false" outlineLevel="0" collapsed="false">
      <c r="A1838" s="0" t="n">
        <v>202406</v>
      </c>
      <c r="B1838" s="0" t="n">
        <v>202407</v>
      </c>
      <c r="C1838" s="37" t="s">
        <v>98</v>
      </c>
      <c r="D1838" s="37" t="s">
        <v>438</v>
      </c>
      <c r="E1838" s="0" t="n">
        <v>2</v>
      </c>
      <c r="F1838" s="38" t="s">
        <v>71</v>
      </c>
      <c r="G1838" s="37" t="s">
        <v>439</v>
      </c>
      <c r="H1838" s="0" t="n">
        <v>1220336</v>
      </c>
      <c r="I1838" s="0" t="n">
        <v>1052840</v>
      </c>
      <c r="J1838" s="0" t="n">
        <v>159011</v>
      </c>
    </row>
    <row r="1839" customFormat="false" ht="15" hidden="false" customHeight="false" outlineLevel="0" collapsed="false">
      <c r="A1839" s="0" t="n">
        <v>202406</v>
      </c>
      <c r="B1839" s="0" t="n">
        <v>202407</v>
      </c>
      <c r="C1839" s="37" t="s">
        <v>112</v>
      </c>
      <c r="D1839" s="37" t="s">
        <v>372</v>
      </c>
      <c r="E1839" s="0" t="n">
        <v>2</v>
      </c>
      <c r="F1839" s="38" t="s">
        <v>71</v>
      </c>
      <c r="G1839" s="37" t="s">
        <v>440</v>
      </c>
      <c r="H1839" s="0" t="n">
        <v>588248</v>
      </c>
      <c r="I1839" s="0" t="n">
        <v>266348</v>
      </c>
      <c r="J1839" s="0" t="n">
        <v>33622</v>
      </c>
    </row>
    <row r="1840" customFormat="false" ht="15" hidden="false" customHeight="false" outlineLevel="0" collapsed="false">
      <c r="A1840" s="0" t="n">
        <v>202406</v>
      </c>
      <c r="B1840" s="0" t="n">
        <v>202407</v>
      </c>
      <c r="C1840" s="37" t="s">
        <v>149</v>
      </c>
      <c r="D1840" s="37" t="s">
        <v>425</v>
      </c>
      <c r="E1840" s="0" t="n">
        <v>2</v>
      </c>
      <c r="F1840" s="38" t="s">
        <v>71</v>
      </c>
      <c r="G1840" s="37" t="s">
        <v>441</v>
      </c>
      <c r="H1840" s="0" t="n">
        <v>3652101</v>
      </c>
      <c r="I1840" s="0" t="n">
        <v>894115</v>
      </c>
      <c r="J1840" s="0" t="n">
        <v>-2396</v>
      </c>
    </row>
    <row r="1841" customFormat="false" ht="15" hidden="false" customHeight="false" outlineLevel="0" collapsed="false">
      <c r="A1841" s="0" t="n">
        <v>202406</v>
      </c>
      <c r="B1841" s="0" t="n">
        <v>202407</v>
      </c>
      <c r="C1841" s="37" t="s">
        <v>106</v>
      </c>
      <c r="D1841" s="37" t="s">
        <v>282</v>
      </c>
      <c r="E1841" s="0" t="n">
        <v>2</v>
      </c>
      <c r="F1841" s="38" t="s">
        <v>71</v>
      </c>
      <c r="G1841" s="37" t="s">
        <v>442</v>
      </c>
      <c r="H1841" s="0" t="n">
        <v>424917</v>
      </c>
      <c r="I1841" s="0" t="n">
        <v>185572</v>
      </c>
      <c r="J1841" s="0" t="n">
        <v>8799</v>
      </c>
    </row>
    <row r="1842" customFormat="false" ht="15" hidden="false" customHeight="false" outlineLevel="0" collapsed="false">
      <c r="A1842" s="0" t="n">
        <v>202406</v>
      </c>
      <c r="B1842" s="0" t="n">
        <v>202407</v>
      </c>
      <c r="C1842" s="37" t="s">
        <v>115</v>
      </c>
      <c r="D1842" s="37" t="s">
        <v>134</v>
      </c>
      <c r="E1842" s="0" t="n">
        <v>2</v>
      </c>
      <c r="F1842" s="38" t="s">
        <v>71</v>
      </c>
      <c r="G1842" s="37" t="s">
        <v>443</v>
      </c>
      <c r="H1842" s="0" t="n">
        <v>2511494</v>
      </c>
      <c r="I1842" s="0" t="n">
        <v>548721</v>
      </c>
      <c r="J1842" s="0" t="n">
        <v>31446</v>
      </c>
    </row>
    <row r="1843" customFormat="false" ht="15" hidden="false" customHeight="false" outlineLevel="0" collapsed="false">
      <c r="A1843" s="0" t="n">
        <v>202406</v>
      </c>
      <c r="B1843" s="0" t="n">
        <v>202407</v>
      </c>
      <c r="C1843" s="37" t="s">
        <v>149</v>
      </c>
      <c r="D1843" s="37" t="s">
        <v>145</v>
      </c>
      <c r="E1843" s="0" t="n">
        <v>2</v>
      </c>
      <c r="F1843" s="38" t="s">
        <v>71</v>
      </c>
      <c r="G1843" s="37" t="s">
        <v>444</v>
      </c>
      <c r="H1843" s="0" t="n">
        <v>777076</v>
      </c>
      <c r="I1843" s="0" t="n">
        <v>289568</v>
      </c>
      <c r="J1843" s="0" t="n">
        <v>44853</v>
      </c>
    </row>
    <row r="1844" customFormat="false" ht="15" hidden="false" customHeight="false" outlineLevel="0" collapsed="false">
      <c r="A1844" s="0" t="n">
        <v>202406</v>
      </c>
      <c r="B1844" s="0" t="n">
        <v>202407</v>
      </c>
      <c r="C1844" s="37" t="s">
        <v>158</v>
      </c>
      <c r="D1844" s="37" t="s">
        <v>445</v>
      </c>
      <c r="E1844" s="0" t="n">
        <v>2</v>
      </c>
      <c r="F1844" s="38" t="s">
        <v>71</v>
      </c>
      <c r="G1844" s="37" t="s">
        <v>446</v>
      </c>
      <c r="H1844" s="0" t="n">
        <v>1702737</v>
      </c>
      <c r="I1844" s="0" t="n">
        <v>957059</v>
      </c>
      <c r="J1844" s="0" t="n">
        <v>-35251</v>
      </c>
    </row>
    <row r="1845" customFormat="false" ht="15" hidden="false" customHeight="false" outlineLevel="0" collapsed="false">
      <c r="A1845" s="0" t="n">
        <v>202406</v>
      </c>
      <c r="B1845" s="0" t="n">
        <v>202407</v>
      </c>
      <c r="C1845" s="37" t="s">
        <v>112</v>
      </c>
      <c r="D1845" s="37" t="s">
        <v>447</v>
      </c>
      <c r="E1845" s="0" t="n">
        <v>2</v>
      </c>
      <c r="F1845" s="38" t="s">
        <v>71</v>
      </c>
      <c r="G1845" s="37" t="s">
        <v>448</v>
      </c>
      <c r="H1845" s="0" t="n">
        <v>312457</v>
      </c>
      <c r="I1845" s="0" t="n">
        <v>103163</v>
      </c>
      <c r="J1845" s="0" t="n">
        <v>29073</v>
      </c>
    </row>
    <row r="1846" customFormat="false" ht="15" hidden="false" customHeight="false" outlineLevel="0" collapsed="false">
      <c r="A1846" s="0" t="n">
        <v>202406</v>
      </c>
      <c r="B1846" s="0" t="n">
        <v>202407</v>
      </c>
      <c r="C1846" s="37" t="s">
        <v>136</v>
      </c>
      <c r="D1846" s="37" t="s">
        <v>267</v>
      </c>
      <c r="E1846" s="0" t="n">
        <v>2</v>
      </c>
      <c r="F1846" s="38" t="s">
        <v>71</v>
      </c>
      <c r="G1846" s="37" t="s">
        <v>449</v>
      </c>
      <c r="H1846" s="0" t="n">
        <v>607437</v>
      </c>
      <c r="I1846" s="0" t="n">
        <v>383983</v>
      </c>
      <c r="J1846" s="0" t="n">
        <v>1567</v>
      </c>
    </row>
    <row r="1847" customFormat="false" ht="15" hidden="false" customHeight="false" outlineLevel="0" collapsed="false">
      <c r="A1847" s="0" t="n">
        <v>202406</v>
      </c>
      <c r="B1847" s="0" t="n">
        <v>202407</v>
      </c>
      <c r="C1847" s="37" t="s">
        <v>158</v>
      </c>
      <c r="D1847" s="37" t="s">
        <v>450</v>
      </c>
      <c r="E1847" s="0" t="n">
        <v>2</v>
      </c>
      <c r="F1847" s="38" t="s">
        <v>71</v>
      </c>
      <c r="G1847" s="37" t="s">
        <v>451</v>
      </c>
      <c r="H1847" s="0" t="n">
        <v>464384</v>
      </c>
      <c r="I1847" s="0" t="n">
        <v>148493</v>
      </c>
      <c r="J1847" s="0" t="n">
        <v>11750</v>
      </c>
    </row>
    <row r="1848" customFormat="false" ht="15" hidden="false" customHeight="false" outlineLevel="0" collapsed="false">
      <c r="A1848" s="0" t="n">
        <v>202406</v>
      </c>
      <c r="B1848" s="0" t="n">
        <v>202407</v>
      </c>
      <c r="C1848" s="37" t="s">
        <v>112</v>
      </c>
      <c r="D1848" s="37" t="s">
        <v>452</v>
      </c>
      <c r="E1848" s="0" t="n">
        <v>2</v>
      </c>
      <c r="F1848" s="38" t="s">
        <v>71</v>
      </c>
      <c r="G1848" s="37" t="s">
        <v>453</v>
      </c>
      <c r="H1848" s="0" t="n">
        <v>157188</v>
      </c>
      <c r="I1848" s="0" t="n">
        <v>84841</v>
      </c>
      <c r="J1848" s="0" t="n">
        <v>-3054</v>
      </c>
    </row>
    <row r="1849" customFormat="false" ht="15" hidden="false" customHeight="false" outlineLevel="0" collapsed="false">
      <c r="A1849" s="0" t="n">
        <v>202406</v>
      </c>
      <c r="B1849" s="0" t="n">
        <v>202407</v>
      </c>
      <c r="C1849" s="37" t="s">
        <v>178</v>
      </c>
      <c r="D1849" s="37" t="s">
        <v>454</v>
      </c>
      <c r="E1849" s="0" t="n">
        <v>2</v>
      </c>
      <c r="F1849" s="38" t="s">
        <v>71</v>
      </c>
      <c r="G1849" s="37" t="s">
        <v>455</v>
      </c>
      <c r="H1849" s="0" t="n">
        <v>1500742</v>
      </c>
      <c r="I1849" s="0" t="n">
        <v>743722</v>
      </c>
      <c r="J1849" s="0" t="n">
        <v>-37049</v>
      </c>
    </row>
    <row r="1850" customFormat="false" ht="15" hidden="false" customHeight="false" outlineLevel="0" collapsed="false">
      <c r="A1850" s="0" t="n">
        <v>202406</v>
      </c>
      <c r="B1850" s="0" t="n">
        <v>202407</v>
      </c>
      <c r="C1850" s="37" t="s">
        <v>115</v>
      </c>
      <c r="D1850" s="37" t="s">
        <v>170</v>
      </c>
      <c r="E1850" s="0" t="n">
        <v>2</v>
      </c>
      <c r="F1850" s="38" t="s">
        <v>71</v>
      </c>
      <c r="G1850" s="37" t="s">
        <v>456</v>
      </c>
      <c r="H1850" s="0" t="n">
        <v>1398785</v>
      </c>
      <c r="I1850" s="0" t="n">
        <v>2130534</v>
      </c>
      <c r="J1850" s="0" t="n">
        <v>-15857</v>
      </c>
    </row>
    <row r="1851" customFormat="false" ht="15" hidden="false" customHeight="false" outlineLevel="0" collapsed="false">
      <c r="A1851" s="0" t="n">
        <v>202406</v>
      </c>
      <c r="B1851" s="0" t="n">
        <v>202407</v>
      </c>
      <c r="C1851" s="37" t="s">
        <v>152</v>
      </c>
      <c r="D1851" s="37" t="s">
        <v>350</v>
      </c>
      <c r="E1851" s="0" t="n">
        <v>2</v>
      </c>
      <c r="F1851" s="38" t="s">
        <v>71</v>
      </c>
      <c r="G1851" s="37" t="s">
        <v>457</v>
      </c>
      <c r="H1851" s="0" t="n">
        <v>1098062</v>
      </c>
      <c r="I1851" s="0" t="n">
        <v>805366</v>
      </c>
      <c r="J1851" s="0" t="n">
        <v>-13733</v>
      </c>
    </row>
    <row r="1852" customFormat="false" ht="15" hidden="false" customHeight="false" outlineLevel="0" collapsed="false">
      <c r="A1852" s="0" t="n">
        <v>202406</v>
      </c>
      <c r="B1852" s="0" t="n">
        <v>202407</v>
      </c>
      <c r="C1852" s="37" t="s">
        <v>112</v>
      </c>
      <c r="D1852" s="37" t="s">
        <v>282</v>
      </c>
      <c r="E1852" s="0" t="n">
        <v>2</v>
      </c>
      <c r="F1852" s="38" t="s">
        <v>71</v>
      </c>
      <c r="G1852" s="37" t="s">
        <v>458</v>
      </c>
      <c r="H1852" s="0" t="n">
        <v>2847846</v>
      </c>
      <c r="I1852" s="0" t="n">
        <v>1556491</v>
      </c>
      <c r="J1852" s="0" t="n">
        <v>60041</v>
      </c>
    </row>
    <row r="1853" customFormat="false" ht="15" hidden="false" customHeight="false" outlineLevel="0" collapsed="false">
      <c r="A1853" s="0" t="n">
        <v>202406</v>
      </c>
      <c r="B1853" s="0" t="n">
        <v>202407</v>
      </c>
      <c r="C1853" s="37" t="s">
        <v>158</v>
      </c>
      <c r="D1853" s="37" t="s">
        <v>210</v>
      </c>
      <c r="E1853" s="0" t="n">
        <v>2</v>
      </c>
      <c r="F1853" s="38" t="s">
        <v>71</v>
      </c>
      <c r="G1853" s="37" t="s">
        <v>459</v>
      </c>
      <c r="H1853" s="0" t="n">
        <v>2821491</v>
      </c>
      <c r="I1853" s="0" t="n">
        <v>2400438</v>
      </c>
      <c r="J1853" s="0" t="n">
        <v>-42959</v>
      </c>
    </row>
    <row r="1854" customFormat="false" ht="15" hidden="false" customHeight="false" outlineLevel="0" collapsed="false">
      <c r="A1854" s="0" t="n">
        <v>202406</v>
      </c>
      <c r="B1854" s="0" t="n">
        <v>202407</v>
      </c>
      <c r="C1854" s="37" t="s">
        <v>112</v>
      </c>
      <c r="D1854" s="37" t="s">
        <v>447</v>
      </c>
      <c r="E1854" s="0" t="n">
        <v>2</v>
      </c>
      <c r="F1854" s="38" t="s">
        <v>71</v>
      </c>
      <c r="G1854" s="37" t="s">
        <v>460</v>
      </c>
      <c r="H1854" s="0" t="n">
        <v>262600</v>
      </c>
      <c r="I1854" s="0" t="n">
        <v>105459</v>
      </c>
      <c r="J1854" s="0" t="n">
        <v>15772</v>
      </c>
    </row>
    <row r="1855" customFormat="false" ht="15" hidden="false" customHeight="false" outlineLevel="0" collapsed="false">
      <c r="A1855" s="0" t="n">
        <v>202406</v>
      </c>
      <c r="B1855" s="0" t="n">
        <v>202407</v>
      </c>
      <c r="C1855" s="37" t="s">
        <v>124</v>
      </c>
      <c r="D1855" s="37" t="s">
        <v>461</v>
      </c>
      <c r="E1855" s="0" t="n">
        <v>2</v>
      </c>
      <c r="F1855" s="38" t="s">
        <v>71</v>
      </c>
      <c r="G1855" s="37" t="s">
        <v>462</v>
      </c>
      <c r="H1855" s="0" t="n">
        <v>975707</v>
      </c>
      <c r="I1855" s="0" t="n">
        <v>842359</v>
      </c>
      <c r="J1855" s="0" t="n">
        <v>1433</v>
      </c>
    </row>
    <row r="1856" customFormat="false" ht="15" hidden="false" customHeight="false" outlineLevel="0" collapsed="false">
      <c r="A1856" s="0" t="n">
        <v>202406</v>
      </c>
      <c r="B1856" s="0" t="n">
        <v>202407</v>
      </c>
      <c r="C1856" s="37" t="s">
        <v>95</v>
      </c>
      <c r="D1856" s="37" t="s">
        <v>425</v>
      </c>
      <c r="E1856" s="0" t="n">
        <v>2</v>
      </c>
      <c r="F1856" s="38" t="s">
        <v>71</v>
      </c>
      <c r="G1856" s="37" t="s">
        <v>463</v>
      </c>
      <c r="H1856" s="0" t="n">
        <v>201325</v>
      </c>
      <c r="I1856" s="0" t="n">
        <v>128861</v>
      </c>
      <c r="J1856" s="0" t="n">
        <v>-1209</v>
      </c>
    </row>
    <row r="1857" customFormat="false" ht="15" hidden="false" customHeight="false" outlineLevel="0" collapsed="false">
      <c r="A1857" s="0" t="n">
        <v>202406</v>
      </c>
      <c r="B1857" s="0" t="n">
        <v>202407</v>
      </c>
      <c r="C1857" s="37" t="s">
        <v>184</v>
      </c>
      <c r="D1857" s="37" t="s">
        <v>284</v>
      </c>
      <c r="E1857" s="0" t="n">
        <v>2</v>
      </c>
      <c r="F1857" s="38" t="s">
        <v>71</v>
      </c>
      <c r="G1857" s="37" t="s">
        <v>464</v>
      </c>
      <c r="H1857" s="0" t="n">
        <v>581022</v>
      </c>
      <c r="I1857" s="0" t="n">
        <v>125991</v>
      </c>
      <c r="J1857" s="0" t="n">
        <v>5128</v>
      </c>
    </row>
    <row r="1858" customFormat="false" ht="15" hidden="false" customHeight="false" outlineLevel="0" collapsed="false">
      <c r="A1858" s="0" t="n">
        <v>202406</v>
      </c>
      <c r="B1858" s="0" t="n">
        <v>202407</v>
      </c>
      <c r="C1858" s="37" t="s">
        <v>149</v>
      </c>
      <c r="D1858" s="37" t="s">
        <v>237</v>
      </c>
      <c r="E1858" s="0" t="n">
        <v>2</v>
      </c>
      <c r="F1858" s="38" t="s">
        <v>71</v>
      </c>
      <c r="G1858" s="37" t="s">
        <v>465</v>
      </c>
      <c r="H1858" s="0" t="n">
        <v>232173</v>
      </c>
      <c r="I1858" s="0" t="n">
        <v>183999</v>
      </c>
      <c r="J1858" s="0" t="n">
        <v>32988</v>
      </c>
    </row>
    <row r="1859" customFormat="false" ht="15" hidden="false" customHeight="false" outlineLevel="0" collapsed="false">
      <c r="A1859" s="0" t="n">
        <v>202406</v>
      </c>
      <c r="B1859" s="0" t="n">
        <v>202407</v>
      </c>
      <c r="C1859" s="37" t="s">
        <v>95</v>
      </c>
      <c r="D1859" s="37" t="s">
        <v>320</v>
      </c>
      <c r="E1859" s="0" t="n">
        <v>2</v>
      </c>
      <c r="F1859" s="38" t="s">
        <v>71</v>
      </c>
      <c r="G1859" s="37" t="s">
        <v>466</v>
      </c>
      <c r="H1859" s="0" t="n">
        <v>3052804</v>
      </c>
      <c r="I1859" s="0" t="n">
        <v>3418014</v>
      </c>
      <c r="J1859" s="0" t="n">
        <v>346886</v>
      </c>
    </row>
    <row r="1860" customFormat="false" ht="15" hidden="false" customHeight="false" outlineLevel="0" collapsed="false">
      <c r="A1860" s="0" t="n">
        <v>202406</v>
      </c>
      <c r="B1860" s="0" t="n">
        <v>202407</v>
      </c>
      <c r="C1860" s="37" t="s">
        <v>101</v>
      </c>
      <c r="D1860" s="37" t="s">
        <v>467</v>
      </c>
      <c r="E1860" s="0" t="n">
        <v>2</v>
      </c>
      <c r="F1860" s="38" t="s">
        <v>71</v>
      </c>
      <c r="G1860" s="37" t="s">
        <v>468</v>
      </c>
      <c r="H1860" s="0" t="n">
        <v>867771</v>
      </c>
      <c r="I1860" s="0" t="n">
        <v>1012988</v>
      </c>
      <c r="J1860" s="0" t="n">
        <v>70941</v>
      </c>
    </row>
    <row r="1861" customFormat="false" ht="15" hidden="false" customHeight="false" outlineLevel="0" collapsed="false">
      <c r="A1861" s="0" t="n">
        <v>202406</v>
      </c>
      <c r="B1861" s="0" t="n">
        <v>202407</v>
      </c>
      <c r="C1861" s="37" t="s">
        <v>112</v>
      </c>
      <c r="D1861" s="37" t="s">
        <v>233</v>
      </c>
      <c r="E1861" s="0" t="n">
        <v>2</v>
      </c>
      <c r="F1861" s="38" t="s">
        <v>71</v>
      </c>
      <c r="G1861" s="37" t="s">
        <v>469</v>
      </c>
      <c r="H1861" s="0" t="n">
        <v>396245</v>
      </c>
      <c r="I1861" s="0" t="n">
        <v>245963</v>
      </c>
      <c r="J1861" s="0" t="n">
        <v>-15571</v>
      </c>
    </row>
    <row r="1862" customFormat="false" ht="15" hidden="false" customHeight="false" outlineLevel="0" collapsed="false">
      <c r="A1862" s="0" t="n">
        <v>202406</v>
      </c>
      <c r="B1862" s="0" t="n">
        <v>202407</v>
      </c>
      <c r="C1862" s="37" t="s">
        <v>112</v>
      </c>
      <c r="D1862" s="37" t="s">
        <v>470</v>
      </c>
      <c r="E1862" s="0" t="n">
        <v>2</v>
      </c>
      <c r="F1862" s="38" t="s">
        <v>71</v>
      </c>
      <c r="G1862" s="37" t="s">
        <v>471</v>
      </c>
      <c r="H1862" s="0" t="n">
        <v>2570377</v>
      </c>
      <c r="I1862" s="0" t="n">
        <v>3903776</v>
      </c>
      <c r="J1862" s="0" t="n">
        <v>-133786</v>
      </c>
    </row>
    <row r="1863" customFormat="false" ht="15" hidden="false" customHeight="false" outlineLevel="0" collapsed="false">
      <c r="A1863" s="0" t="n">
        <v>202406</v>
      </c>
      <c r="B1863" s="0" t="n">
        <v>202407</v>
      </c>
      <c r="C1863" s="37" t="s">
        <v>98</v>
      </c>
      <c r="D1863" s="37" t="s">
        <v>383</v>
      </c>
      <c r="E1863" s="0" t="n">
        <v>2</v>
      </c>
      <c r="F1863" s="38" t="s">
        <v>71</v>
      </c>
      <c r="G1863" s="37" t="s">
        <v>472</v>
      </c>
      <c r="H1863" s="0" t="n">
        <v>33078</v>
      </c>
      <c r="I1863" s="0" t="n">
        <v>15367</v>
      </c>
      <c r="J1863" s="0" t="n">
        <v>-735</v>
      </c>
    </row>
    <row r="1864" customFormat="false" ht="15" hidden="false" customHeight="false" outlineLevel="0" collapsed="false">
      <c r="A1864" s="0" t="n">
        <v>202406</v>
      </c>
      <c r="B1864" s="0" t="n">
        <v>202407</v>
      </c>
      <c r="C1864" s="37" t="s">
        <v>101</v>
      </c>
      <c r="D1864" s="37" t="s">
        <v>258</v>
      </c>
      <c r="E1864" s="0" t="n">
        <v>2</v>
      </c>
      <c r="F1864" s="38" t="s">
        <v>71</v>
      </c>
      <c r="G1864" s="37" t="s">
        <v>473</v>
      </c>
      <c r="H1864" s="0" t="n">
        <v>43087</v>
      </c>
      <c r="I1864" s="0" t="n">
        <v>23979</v>
      </c>
      <c r="J1864" s="0" t="n">
        <v>5052</v>
      </c>
    </row>
    <row r="1865" customFormat="false" ht="15" hidden="false" customHeight="false" outlineLevel="0" collapsed="false">
      <c r="A1865" s="0" t="n">
        <v>202406</v>
      </c>
      <c r="B1865" s="0" t="n">
        <v>202407</v>
      </c>
      <c r="C1865" s="37" t="s">
        <v>98</v>
      </c>
      <c r="D1865" s="37" t="s">
        <v>474</v>
      </c>
      <c r="E1865" s="0" t="n">
        <v>2</v>
      </c>
      <c r="F1865" s="38" t="s">
        <v>71</v>
      </c>
      <c r="G1865" s="37" t="s">
        <v>475</v>
      </c>
      <c r="H1865" s="0" t="n">
        <v>982988</v>
      </c>
      <c r="I1865" s="0" t="n">
        <v>1111494</v>
      </c>
      <c r="J1865" s="0" t="n">
        <v>147891</v>
      </c>
    </row>
    <row r="1866" customFormat="false" ht="15" hidden="false" customHeight="false" outlineLevel="0" collapsed="false">
      <c r="A1866" s="0" t="n">
        <v>202406</v>
      </c>
      <c r="B1866" s="0" t="n">
        <v>202407</v>
      </c>
      <c r="C1866" s="37" t="s">
        <v>112</v>
      </c>
      <c r="D1866" s="37" t="s">
        <v>476</v>
      </c>
      <c r="E1866" s="0" t="n">
        <v>2</v>
      </c>
      <c r="F1866" s="38" t="s">
        <v>71</v>
      </c>
      <c r="G1866" s="37" t="s">
        <v>477</v>
      </c>
      <c r="H1866" s="0" t="n">
        <v>419325</v>
      </c>
      <c r="I1866" s="0" t="n">
        <v>90427</v>
      </c>
      <c r="J1866" s="0" t="n">
        <v>-557</v>
      </c>
    </row>
    <row r="1867" customFormat="false" ht="15" hidden="false" customHeight="false" outlineLevel="0" collapsed="false">
      <c r="A1867" s="0" t="n">
        <v>202406</v>
      </c>
      <c r="B1867" s="0" t="n">
        <v>202407</v>
      </c>
      <c r="C1867" s="37" t="s">
        <v>136</v>
      </c>
      <c r="D1867" s="37" t="s">
        <v>132</v>
      </c>
      <c r="E1867" s="0" t="n">
        <v>2</v>
      </c>
      <c r="F1867" s="38" t="s">
        <v>71</v>
      </c>
      <c r="G1867" s="37" t="s">
        <v>478</v>
      </c>
      <c r="H1867" s="0" t="n">
        <v>957190</v>
      </c>
      <c r="I1867" s="0" t="n">
        <v>272705</v>
      </c>
      <c r="J1867" s="0" t="n">
        <v>6426</v>
      </c>
    </row>
    <row r="1868" customFormat="false" ht="15" hidden="false" customHeight="false" outlineLevel="0" collapsed="false">
      <c r="A1868" s="0" t="n">
        <v>202406</v>
      </c>
      <c r="B1868" s="0" t="n">
        <v>202407</v>
      </c>
      <c r="C1868" s="37" t="s">
        <v>106</v>
      </c>
      <c r="D1868" s="37" t="s">
        <v>273</v>
      </c>
      <c r="E1868" s="0" t="n">
        <v>2</v>
      </c>
      <c r="F1868" s="38" t="s">
        <v>71</v>
      </c>
      <c r="G1868" s="37" t="s">
        <v>479</v>
      </c>
      <c r="H1868" s="0" t="n">
        <v>150596</v>
      </c>
      <c r="I1868" s="0" t="n">
        <v>98865</v>
      </c>
      <c r="J1868" s="0" t="n">
        <v>-250</v>
      </c>
    </row>
    <row r="1869" customFormat="false" ht="15" hidden="false" customHeight="false" outlineLevel="0" collapsed="false">
      <c r="A1869" s="0" t="n">
        <v>202406</v>
      </c>
      <c r="B1869" s="0" t="n">
        <v>202407</v>
      </c>
      <c r="C1869" s="37" t="s">
        <v>149</v>
      </c>
      <c r="D1869" s="37" t="s">
        <v>159</v>
      </c>
      <c r="E1869" s="0" t="n">
        <v>2</v>
      </c>
      <c r="F1869" s="38" t="s">
        <v>71</v>
      </c>
      <c r="G1869" s="37" t="s">
        <v>480</v>
      </c>
      <c r="H1869" s="0" t="n">
        <v>533664</v>
      </c>
      <c r="I1869" s="0" t="n">
        <v>454186</v>
      </c>
      <c r="J1869" s="0" t="n">
        <v>-3900</v>
      </c>
    </row>
    <row r="1870" customFormat="false" ht="15" hidden="false" customHeight="false" outlineLevel="0" collapsed="false">
      <c r="A1870" s="0" t="n">
        <v>202406</v>
      </c>
      <c r="B1870" s="0" t="n">
        <v>202407</v>
      </c>
      <c r="C1870" s="37" t="s">
        <v>109</v>
      </c>
      <c r="D1870" s="37" t="s">
        <v>241</v>
      </c>
      <c r="E1870" s="0" t="n">
        <v>2</v>
      </c>
      <c r="F1870" s="38" t="s">
        <v>71</v>
      </c>
      <c r="G1870" s="37" t="s">
        <v>481</v>
      </c>
      <c r="H1870" s="0" t="n">
        <v>5294236</v>
      </c>
      <c r="I1870" s="0" t="n">
        <v>4220743</v>
      </c>
      <c r="J1870" s="0" t="n">
        <v>531941</v>
      </c>
    </row>
    <row r="1871" customFormat="false" ht="15" hidden="false" customHeight="false" outlineLevel="0" collapsed="false">
      <c r="A1871" s="0" t="n">
        <v>202406</v>
      </c>
      <c r="B1871" s="0" t="n">
        <v>202407</v>
      </c>
      <c r="C1871" s="37" t="s">
        <v>184</v>
      </c>
      <c r="D1871" s="37" t="s">
        <v>482</v>
      </c>
      <c r="E1871" s="0" t="n">
        <v>2</v>
      </c>
      <c r="F1871" s="38" t="s">
        <v>71</v>
      </c>
      <c r="G1871" s="37" t="s">
        <v>483</v>
      </c>
      <c r="H1871" s="0" t="n">
        <v>1391321</v>
      </c>
      <c r="I1871" s="0" t="n">
        <v>1857305</v>
      </c>
      <c r="J1871" s="0" t="n">
        <v>95180</v>
      </c>
    </row>
    <row r="1872" customFormat="false" ht="15" hidden="false" customHeight="false" outlineLevel="0" collapsed="false">
      <c r="A1872" s="0" t="n">
        <v>202406</v>
      </c>
      <c r="B1872" s="0" t="n">
        <v>202407</v>
      </c>
      <c r="C1872" s="37" t="s">
        <v>152</v>
      </c>
      <c r="D1872" s="37" t="s">
        <v>328</v>
      </c>
      <c r="E1872" s="0" t="n">
        <v>2</v>
      </c>
      <c r="F1872" s="38" t="s">
        <v>71</v>
      </c>
      <c r="G1872" s="37" t="s">
        <v>484</v>
      </c>
      <c r="H1872" s="0" t="n">
        <v>756287</v>
      </c>
      <c r="I1872" s="0" t="n">
        <v>313040</v>
      </c>
      <c r="J1872" s="0" t="n">
        <v>90192</v>
      </c>
    </row>
    <row r="1873" customFormat="false" ht="15" hidden="false" customHeight="false" outlineLevel="0" collapsed="false">
      <c r="A1873" s="0" t="n">
        <v>202406</v>
      </c>
      <c r="B1873" s="0" t="n">
        <v>202407</v>
      </c>
      <c r="C1873" s="37" t="s">
        <v>115</v>
      </c>
      <c r="D1873" s="37" t="s">
        <v>423</v>
      </c>
      <c r="E1873" s="0" t="n">
        <v>2</v>
      </c>
      <c r="F1873" s="38" t="s">
        <v>71</v>
      </c>
      <c r="G1873" s="37" t="s">
        <v>485</v>
      </c>
      <c r="H1873" s="0" t="n">
        <v>295809</v>
      </c>
      <c r="I1873" s="0" t="n">
        <v>139320</v>
      </c>
      <c r="J1873" s="0" t="n">
        <v>28566</v>
      </c>
    </row>
    <row r="1874" customFormat="false" ht="15" hidden="false" customHeight="false" outlineLevel="0" collapsed="false">
      <c r="A1874" s="0" t="n">
        <v>202406</v>
      </c>
      <c r="B1874" s="0" t="n">
        <v>202407</v>
      </c>
      <c r="C1874" s="37" t="s">
        <v>136</v>
      </c>
      <c r="D1874" s="37" t="s">
        <v>258</v>
      </c>
      <c r="E1874" s="0" t="n">
        <v>2</v>
      </c>
      <c r="F1874" s="38" t="s">
        <v>71</v>
      </c>
      <c r="G1874" s="37" t="s">
        <v>486</v>
      </c>
      <c r="H1874" s="0" t="n">
        <v>349287</v>
      </c>
      <c r="I1874" s="0" t="n">
        <v>102259</v>
      </c>
      <c r="J1874" s="0" t="n">
        <v>21571</v>
      </c>
    </row>
    <row r="1875" customFormat="false" ht="15" hidden="false" customHeight="false" outlineLevel="0" collapsed="false">
      <c r="A1875" s="0" t="n">
        <v>202406</v>
      </c>
      <c r="B1875" s="0" t="n">
        <v>202407</v>
      </c>
      <c r="C1875" s="37" t="s">
        <v>109</v>
      </c>
      <c r="D1875" s="37" t="s">
        <v>130</v>
      </c>
      <c r="E1875" s="0" t="n">
        <v>2</v>
      </c>
      <c r="F1875" s="38" t="s">
        <v>71</v>
      </c>
      <c r="G1875" s="37" t="s">
        <v>487</v>
      </c>
      <c r="H1875" s="0" t="n">
        <v>41963</v>
      </c>
      <c r="I1875" s="0" t="n">
        <v>31073</v>
      </c>
      <c r="J1875" s="0" t="n">
        <v>4572</v>
      </c>
    </row>
    <row r="1876" customFormat="false" ht="15" hidden="false" customHeight="false" outlineLevel="0" collapsed="false">
      <c r="A1876" s="0" t="n">
        <v>202406</v>
      </c>
      <c r="B1876" s="0" t="n">
        <v>202407</v>
      </c>
      <c r="C1876" s="37" t="s">
        <v>112</v>
      </c>
      <c r="D1876" s="37" t="s">
        <v>107</v>
      </c>
      <c r="E1876" s="0" t="n">
        <v>2</v>
      </c>
      <c r="F1876" s="38" t="s">
        <v>71</v>
      </c>
      <c r="G1876" s="37" t="s">
        <v>488</v>
      </c>
      <c r="H1876" s="0" t="n">
        <v>676941</v>
      </c>
      <c r="I1876" s="0" t="n">
        <v>122454</v>
      </c>
      <c r="J1876" s="0" t="n">
        <v>4621</v>
      </c>
    </row>
    <row r="1877" customFormat="false" ht="15" hidden="false" customHeight="false" outlineLevel="0" collapsed="false">
      <c r="A1877" s="0" t="n">
        <v>202406</v>
      </c>
      <c r="B1877" s="0" t="n">
        <v>202407</v>
      </c>
      <c r="C1877" s="37" t="s">
        <v>152</v>
      </c>
      <c r="D1877" s="37" t="s">
        <v>212</v>
      </c>
      <c r="E1877" s="0" t="n">
        <v>2</v>
      </c>
      <c r="F1877" s="38" t="s">
        <v>71</v>
      </c>
      <c r="G1877" s="37" t="s">
        <v>489</v>
      </c>
      <c r="H1877" s="0" t="n">
        <v>1379378</v>
      </c>
      <c r="I1877" s="0" t="n">
        <v>620032</v>
      </c>
      <c r="J1877" s="0" t="n">
        <v>86668</v>
      </c>
    </row>
    <row r="1878" customFormat="false" ht="15" hidden="false" customHeight="false" outlineLevel="0" collapsed="false">
      <c r="A1878" s="0" t="n">
        <v>202406</v>
      </c>
      <c r="B1878" s="0" t="n">
        <v>202407</v>
      </c>
      <c r="C1878" s="37" t="s">
        <v>152</v>
      </c>
      <c r="D1878" s="37" t="s">
        <v>490</v>
      </c>
      <c r="E1878" s="0" t="n">
        <v>2</v>
      </c>
      <c r="F1878" s="38" t="s">
        <v>71</v>
      </c>
      <c r="G1878" s="37" t="s">
        <v>491</v>
      </c>
      <c r="H1878" s="0" t="n">
        <v>85370</v>
      </c>
      <c r="I1878" s="0" t="n">
        <v>61671</v>
      </c>
      <c r="J1878" s="0" t="n">
        <v>2782</v>
      </c>
    </row>
    <row r="1879" customFormat="false" ht="15" hidden="false" customHeight="false" outlineLevel="0" collapsed="false">
      <c r="A1879" s="0" t="n">
        <v>202406</v>
      </c>
      <c r="B1879" s="0" t="n">
        <v>202407</v>
      </c>
      <c r="C1879" s="37" t="s">
        <v>112</v>
      </c>
      <c r="D1879" s="37" t="s">
        <v>120</v>
      </c>
      <c r="E1879" s="0" t="n">
        <v>2</v>
      </c>
      <c r="F1879" s="38" t="s">
        <v>71</v>
      </c>
      <c r="G1879" s="37" t="s">
        <v>492</v>
      </c>
      <c r="H1879" s="0" t="n">
        <v>211347</v>
      </c>
      <c r="I1879" s="0" t="n">
        <v>216248</v>
      </c>
      <c r="J1879" s="0" t="n">
        <v>52554</v>
      </c>
    </row>
    <row r="1880" customFormat="false" ht="15" hidden="false" customHeight="false" outlineLevel="0" collapsed="false">
      <c r="A1880" s="0" t="n">
        <v>202406</v>
      </c>
      <c r="B1880" s="0" t="n">
        <v>202407</v>
      </c>
      <c r="C1880" s="37" t="s">
        <v>184</v>
      </c>
      <c r="D1880" s="37" t="s">
        <v>493</v>
      </c>
      <c r="E1880" s="0" t="n">
        <v>2</v>
      </c>
      <c r="F1880" s="38" t="s">
        <v>71</v>
      </c>
      <c r="G1880" s="37" t="s">
        <v>494</v>
      </c>
      <c r="H1880" s="0" t="n">
        <v>144393</v>
      </c>
      <c r="I1880" s="0" t="n">
        <v>47882</v>
      </c>
      <c r="J1880" s="0" t="n">
        <v>5766</v>
      </c>
    </row>
    <row r="1881" customFormat="false" ht="15" hidden="false" customHeight="false" outlineLevel="0" collapsed="false">
      <c r="A1881" s="0" t="n">
        <v>202406</v>
      </c>
      <c r="B1881" s="0" t="n">
        <v>202407</v>
      </c>
      <c r="C1881" s="37" t="s">
        <v>109</v>
      </c>
      <c r="D1881" s="37" t="s">
        <v>495</v>
      </c>
      <c r="E1881" s="0" t="n">
        <v>2</v>
      </c>
      <c r="F1881" s="38" t="s">
        <v>71</v>
      </c>
      <c r="G1881" s="37" t="s">
        <v>496</v>
      </c>
      <c r="H1881" s="0" t="n">
        <v>158314</v>
      </c>
      <c r="I1881" s="0" t="n">
        <v>93687</v>
      </c>
      <c r="J1881" s="0" t="n">
        <v>9953</v>
      </c>
    </row>
    <row r="1882" customFormat="false" ht="15" hidden="false" customHeight="false" outlineLevel="0" collapsed="false">
      <c r="A1882" s="0" t="n">
        <v>202406</v>
      </c>
      <c r="B1882" s="0" t="n">
        <v>202407</v>
      </c>
      <c r="C1882" s="37" t="s">
        <v>101</v>
      </c>
      <c r="D1882" s="37" t="s">
        <v>269</v>
      </c>
      <c r="E1882" s="0" t="n">
        <v>2</v>
      </c>
      <c r="F1882" s="38" t="s">
        <v>71</v>
      </c>
      <c r="G1882" s="37" t="s">
        <v>497</v>
      </c>
      <c r="H1882" s="0" t="n">
        <v>588172</v>
      </c>
      <c r="I1882" s="0" t="n">
        <v>347326</v>
      </c>
      <c r="J1882" s="0" t="n">
        <v>32200</v>
      </c>
    </row>
    <row r="1883" customFormat="false" ht="15" hidden="false" customHeight="false" outlineLevel="0" collapsed="false">
      <c r="A1883" s="0" t="n">
        <v>202406</v>
      </c>
      <c r="B1883" s="0" t="n">
        <v>202407</v>
      </c>
      <c r="C1883" s="37" t="s">
        <v>109</v>
      </c>
      <c r="D1883" s="37" t="s">
        <v>391</v>
      </c>
      <c r="E1883" s="0" t="n">
        <v>2</v>
      </c>
      <c r="F1883" s="38" t="s">
        <v>71</v>
      </c>
      <c r="G1883" s="37" t="s">
        <v>498</v>
      </c>
      <c r="H1883" s="0" t="n">
        <v>54601</v>
      </c>
      <c r="I1883" s="0" t="n">
        <v>34337</v>
      </c>
      <c r="J1883" s="0" t="n">
        <v>8722</v>
      </c>
    </row>
    <row r="1884" customFormat="false" ht="15" hidden="false" customHeight="false" outlineLevel="0" collapsed="false">
      <c r="A1884" s="0" t="n">
        <v>202406</v>
      </c>
      <c r="B1884" s="0" t="n">
        <v>202407</v>
      </c>
      <c r="C1884" s="37" t="s">
        <v>184</v>
      </c>
      <c r="D1884" s="37" t="s">
        <v>141</v>
      </c>
      <c r="E1884" s="0" t="n">
        <v>2</v>
      </c>
      <c r="F1884" s="38" t="s">
        <v>71</v>
      </c>
      <c r="G1884" s="37" t="s">
        <v>499</v>
      </c>
      <c r="H1884" s="0" t="n">
        <v>1102828</v>
      </c>
      <c r="I1884" s="0" t="n">
        <v>301846</v>
      </c>
      <c r="J1884" s="0" t="n">
        <v>-19129</v>
      </c>
    </row>
    <row r="1885" customFormat="false" ht="15" hidden="false" customHeight="false" outlineLevel="0" collapsed="false">
      <c r="A1885" s="0" t="n">
        <v>202406</v>
      </c>
      <c r="B1885" s="0" t="n">
        <v>202407</v>
      </c>
      <c r="C1885" s="37" t="s">
        <v>101</v>
      </c>
      <c r="D1885" s="37" t="s">
        <v>500</v>
      </c>
      <c r="E1885" s="0" t="n">
        <v>2</v>
      </c>
      <c r="F1885" s="38" t="s">
        <v>71</v>
      </c>
      <c r="G1885" s="37" t="s">
        <v>501</v>
      </c>
      <c r="H1885" s="0" t="n">
        <v>1535074</v>
      </c>
      <c r="I1885" s="0" t="n">
        <v>962422</v>
      </c>
      <c r="J1885" s="0" t="n">
        <v>253915</v>
      </c>
    </row>
    <row r="1886" customFormat="false" ht="15" hidden="false" customHeight="false" outlineLevel="0" collapsed="false">
      <c r="A1886" s="0" t="n">
        <v>202406</v>
      </c>
      <c r="B1886" s="0" t="n">
        <v>202407</v>
      </c>
      <c r="C1886" s="37" t="s">
        <v>149</v>
      </c>
      <c r="D1886" s="37" t="s">
        <v>502</v>
      </c>
      <c r="E1886" s="0" t="n">
        <v>2</v>
      </c>
      <c r="F1886" s="38" t="s">
        <v>71</v>
      </c>
      <c r="G1886" s="37" t="s">
        <v>503</v>
      </c>
      <c r="H1886" s="0" t="n">
        <v>306007</v>
      </c>
      <c r="I1886" s="0" t="n">
        <v>237589</v>
      </c>
      <c r="J1886" s="0" t="n">
        <v>14584</v>
      </c>
    </row>
    <row r="1887" customFormat="false" ht="15" hidden="false" customHeight="false" outlineLevel="0" collapsed="false">
      <c r="A1887" s="0" t="n">
        <v>202406</v>
      </c>
      <c r="B1887" s="0" t="n">
        <v>202407</v>
      </c>
      <c r="C1887" s="37" t="s">
        <v>178</v>
      </c>
      <c r="D1887" s="37" t="s">
        <v>161</v>
      </c>
      <c r="E1887" s="0" t="n">
        <v>2</v>
      </c>
      <c r="F1887" s="38" t="s">
        <v>71</v>
      </c>
      <c r="G1887" s="37" t="s">
        <v>504</v>
      </c>
      <c r="H1887" s="0" t="n">
        <v>25696</v>
      </c>
      <c r="I1887" s="0" t="n">
        <v>20131</v>
      </c>
      <c r="J1887" s="0" t="n">
        <v>-1220</v>
      </c>
    </row>
    <row r="1888" customFormat="false" ht="15" hidden="false" customHeight="false" outlineLevel="0" collapsed="false">
      <c r="A1888" s="0" t="n">
        <v>202406</v>
      </c>
      <c r="B1888" s="0" t="n">
        <v>202407</v>
      </c>
      <c r="C1888" s="37" t="s">
        <v>112</v>
      </c>
      <c r="D1888" s="37" t="s">
        <v>294</v>
      </c>
      <c r="E1888" s="0" t="n">
        <v>2</v>
      </c>
      <c r="F1888" s="38" t="s">
        <v>71</v>
      </c>
      <c r="G1888" s="37" t="s">
        <v>505</v>
      </c>
      <c r="H1888" s="0" t="n">
        <v>164381</v>
      </c>
      <c r="I1888" s="0" t="n">
        <v>158172</v>
      </c>
      <c r="J1888" s="0" t="n">
        <v>756</v>
      </c>
    </row>
    <row r="1889" customFormat="false" ht="15" hidden="false" customHeight="false" outlineLevel="0" collapsed="false">
      <c r="A1889" s="0" t="n">
        <v>202406</v>
      </c>
      <c r="B1889" s="0" t="n">
        <v>202407</v>
      </c>
      <c r="C1889" s="37" t="s">
        <v>149</v>
      </c>
      <c r="D1889" s="37" t="s">
        <v>116</v>
      </c>
      <c r="E1889" s="0" t="n">
        <v>2</v>
      </c>
      <c r="F1889" s="38" t="s">
        <v>71</v>
      </c>
      <c r="G1889" s="37" t="s">
        <v>506</v>
      </c>
      <c r="H1889" s="0" t="n">
        <v>3170736</v>
      </c>
      <c r="I1889" s="0" t="n">
        <v>1037860</v>
      </c>
      <c r="J1889" s="0" t="n">
        <v>-88302</v>
      </c>
    </row>
    <row r="1890" customFormat="false" ht="15" hidden="false" customHeight="false" outlineLevel="0" collapsed="false">
      <c r="A1890" s="0" t="n">
        <v>202406</v>
      </c>
      <c r="B1890" s="0" t="n">
        <v>202407</v>
      </c>
      <c r="C1890" s="37" t="s">
        <v>95</v>
      </c>
      <c r="D1890" s="37" t="s">
        <v>251</v>
      </c>
      <c r="E1890" s="0" t="n">
        <v>2</v>
      </c>
      <c r="F1890" s="38" t="s">
        <v>71</v>
      </c>
      <c r="G1890" s="37" t="s">
        <v>507</v>
      </c>
      <c r="H1890" s="0" t="n">
        <v>14384</v>
      </c>
      <c r="I1890" s="0" t="n">
        <v>12272</v>
      </c>
      <c r="J1890" s="0" t="n">
        <v>1784</v>
      </c>
    </row>
    <row r="1891" customFormat="false" ht="15" hidden="false" customHeight="false" outlineLevel="0" collapsed="false">
      <c r="A1891" s="0" t="n">
        <v>202406</v>
      </c>
      <c r="B1891" s="0" t="n">
        <v>202407</v>
      </c>
      <c r="C1891" s="37" t="s">
        <v>106</v>
      </c>
      <c r="D1891" s="37" t="s">
        <v>118</v>
      </c>
      <c r="E1891" s="0" t="n">
        <v>2</v>
      </c>
      <c r="F1891" s="38" t="s">
        <v>71</v>
      </c>
      <c r="G1891" s="37" t="s">
        <v>508</v>
      </c>
      <c r="H1891" s="0" t="n">
        <v>351524</v>
      </c>
      <c r="I1891" s="0" t="n">
        <v>224106</v>
      </c>
      <c r="J1891" s="0" t="n">
        <v>-5340</v>
      </c>
    </row>
    <row r="1892" customFormat="false" ht="15" hidden="false" customHeight="false" outlineLevel="0" collapsed="false">
      <c r="A1892" s="0" t="n">
        <v>202406</v>
      </c>
      <c r="B1892" s="0" t="n">
        <v>202407</v>
      </c>
      <c r="C1892" s="37" t="s">
        <v>152</v>
      </c>
      <c r="D1892" s="37" t="s">
        <v>509</v>
      </c>
      <c r="E1892" s="0" t="n">
        <v>2</v>
      </c>
      <c r="F1892" s="38" t="s">
        <v>71</v>
      </c>
      <c r="G1892" s="37" t="s">
        <v>510</v>
      </c>
      <c r="H1892" s="0" t="n">
        <v>163406</v>
      </c>
      <c r="I1892" s="0" t="n">
        <v>69858</v>
      </c>
      <c r="J1892" s="0" t="n">
        <v>6767</v>
      </c>
    </row>
    <row r="1893" customFormat="false" ht="15" hidden="false" customHeight="false" outlineLevel="0" collapsed="false">
      <c r="A1893" s="0" t="n">
        <v>202406</v>
      </c>
      <c r="B1893" s="0" t="n">
        <v>202407</v>
      </c>
      <c r="C1893" s="37" t="s">
        <v>101</v>
      </c>
      <c r="D1893" s="37" t="s">
        <v>511</v>
      </c>
      <c r="E1893" s="0" t="n">
        <v>2</v>
      </c>
      <c r="F1893" s="38" t="s">
        <v>71</v>
      </c>
      <c r="G1893" s="37" t="s">
        <v>512</v>
      </c>
      <c r="H1893" s="0" t="n">
        <v>1263282</v>
      </c>
      <c r="I1893" s="0" t="n">
        <v>889477</v>
      </c>
      <c r="J1893" s="0" t="n">
        <v>172044</v>
      </c>
    </row>
    <row r="1894" customFormat="false" ht="15" hidden="false" customHeight="false" outlineLevel="0" collapsed="false">
      <c r="A1894" s="0" t="n">
        <v>202406</v>
      </c>
      <c r="B1894" s="0" t="n">
        <v>202407</v>
      </c>
      <c r="C1894" s="37" t="s">
        <v>178</v>
      </c>
      <c r="D1894" s="37" t="s">
        <v>513</v>
      </c>
      <c r="E1894" s="0" t="n">
        <v>2</v>
      </c>
      <c r="F1894" s="38" t="s">
        <v>71</v>
      </c>
      <c r="G1894" s="37" t="s">
        <v>514</v>
      </c>
      <c r="H1894" s="0" t="n">
        <v>233148</v>
      </c>
      <c r="I1894" s="0" t="n">
        <v>92561</v>
      </c>
      <c r="J1894" s="0" t="n">
        <v>1185</v>
      </c>
    </row>
    <row r="1895" customFormat="false" ht="15" hidden="false" customHeight="false" outlineLevel="0" collapsed="false">
      <c r="A1895" s="0" t="n">
        <v>202406</v>
      </c>
      <c r="B1895" s="0" t="n">
        <v>202407</v>
      </c>
      <c r="C1895" s="37" t="s">
        <v>178</v>
      </c>
      <c r="D1895" s="37" t="s">
        <v>452</v>
      </c>
      <c r="E1895" s="0" t="n">
        <v>2</v>
      </c>
      <c r="F1895" s="38" t="s">
        <v>71</v>
      </c>
      <c r="G1895" s="37" t="s">
        <v>515</v>
      </c>
      <c r="H1895" s="0" t="n">
        <v>923566</v>
      </c>
      <c r="I1895" s="0" t="n">
        <v>541603</v>
      </c>
      <c r="J1895" s="0" t="n">
        <v>28808</v>
      </c>
    </row>
    <row r="1896" customFormat="false" ht="15" hidden="false" customHeight="false" outlineLevel="0" collapsed="false">
      <c r="A1896" s="0" t="n">
        <v>202406</v>
      </c>
      <c r="B1896" s="0" t="n">
        <v>202407</v>
      </c>
      <c r="C1896" s="37" t="s">
        <v>101</v>
      </c>
      <c r="D1896" s="37" t="s">
        <v>516</v>
      </c>
      <c r="E1896" s="0" t="n">
        <v>2</v>
      </c>
      <c r="F1896" s="38" t="s">
        <v>71</v>
      </c>
      <c r="G1896" s="37" t="s">
        <v>517</v>
      </c>
      <c r="H1896" s="0" t="n">
        <v>1096596</v>
      </c>
      <c r="I1896" s="0" t="n">
        <v>316645</v>
      </c>
      <c r="J1896" s="0" t="n">
        <v>-15939</v>
      </c>
    </row>
    <row r="1897" customFormat="false" ht="15" hidden="false" customHeight="false" outlineLevel="0" collapsed="false">
      <c r="A1897" s="0" t="n">
        <v>202406</v>
      </c>
      <c r="B1897" s="0" t="n">
        <v>202407</v>
      </c>
      <c r="C1897" s="37" t="s">
        <v>149</v>
      </c>
      <c r="D1897" s="37" t="s">
        <v>396</v>
      </c>
      <c r="E1897" s="0" t="n">
        <v>2</v>
      </c>
      <c r="F1897" s="38" t="s">
        <v>71</v>
      </c>
      <c r="G1897" s="37" t="s">
        <v>518</v>
      </c>
      <c r="H1897" s="0" t="n">
        <v>6198568</v>
      </c>
      <c r="I1897" s="0" t="n">
        <v>2008433</v>
      </c>
      <c r="J1897" s="0" t="n">
        <v>82676</v>
      </c>
    </row>
    <row r="1898" customFormat="false" ht="15" hidden="false" customHeight="false" outlineLevel="0" collapsed="false">
      <c r="A1898" s="0" t="n">
        <v>202406</v>
      </c>
      <c r="B1898" s="0" t="n">
        <v>202407</v>
      </c>
      <c r="C1898" s="37" t="s">
        <v>106</v>
      </c>
      <c r="D1898" s="37" t="s">
        <v>519</v>
      </c>
      <c r="E1898" s="0" t="n">
        <v>2</v>
      </c>
      <c r="F1898" s="38" t="s">
        <v>71</v>
      </c>
      <c r="G1898" s="37" t="s">
        <v>520</v>
      </c>
      <c r="H1898" s="0" t="n">
        <v>453719</v>
      </c>
      <c r="I1898" s="0" t="n">
        <v>251063</v>
      </c>
      <c r="J1898" s="0" t="n">
        <v>84709</v>
      </c>
    </row>
    <row r="1899" customFormat="false" ht="15" hidden="false" customHeight="false" outlineLevel="0" collapsed="false">
      <c r="A1899" s="0" t="n">
        <v>202406</v>
      </c>
      <c r="B1899" s="0" t="n">
        <v>202407</v>
      </c>
      <c r="C1899" s="37" t="s">
        <v>149</v>
      </c>
      <c r="D1899" s="37" t="s">
        <v>430</v>
      </c>
      <c r="E1899" s="0" t="n">
        <v>2</v>
      </c>
      <c r="F1899" s="38" t="s">
        <v>71</v>
      </c>
      <c r="G1899" s="37" t="s">
        <v>521</v>
      </c>
      <c r="H1899" s="0" t="n">
        <v>1037072</v>
      </c>
      <c r="I1899" s="0" t="n">
        <v>1470919</v>
      </c>
      <c r="J1899" s="0" t="n">
        <v>232101</v>
      </c>
    </row>
    <row r="1900" customFormat="false" ht="15" hidden="false" customHeight="false" outlineLevel="0" collapsed="false">
      <c r="A1900" s="0" t="n">
        <v>202406</v>
      </c>
      <c r="B1900" s="0" t="n">
        <v>202407</v>
      </c>
      <c r="C1900" s="37" t="s">
        <v>149</v>
      </c>
      <c r="D1900" s="37" t="s">
        <v>352</v>
      </c>
      <c r="E1900" s="0" t="n">
        <v>2</v>
      </c>
      <c r="F1900" s="38" t="s">
        <v>71</v>
      </c>
      <c r="G1900" s="37" t="s">
        <v>522</v>
      </c>
      <c r="H1900" s="0" t="n">
        <v>86286</v>
      </c>
      <c r="I1900" s="0" t="n">
        <v>62774</v>
      </c>
      <c r="J1900" s="0" t="n">
        <v>3360</v>
      </c>
    </row>
    <row r="1901" customFormat="false" ht="15" hidden="false" customHeight="false" outlineLevel="0" collapsed="false">
      <c r="A1901" s="0" t="n">
        <v>202406</v>
      </c>
      <c r="B1901" s="0" t="n">
        <v>202407</v>
      </c>
      <c r="C1901" s="37" t="s">
        <v>95</v>
      </c>
      <c r="D1901" s="37" t="s">
        <v>269</v>
      </c>
      <c r="E1901" s="0" t="n">
        <v>2</v>
      </c>
      <c r="F1901" s="38" t="s">
        <v>71</v>
      </c>
      <c r="G1901" s="37" t="s">
        <v>523</v>
      </c>
      <c r="H1901" s="0" t="n">
        <v>2020610</v>
      </c>
      <c r="I1901" s="0" t="n">
        <v>996035</v>
      </c>
      <c r="J1901" s="0" t="n">
        <v>18757</v>
      </c>
    </row>
    <row r="1902" customFormat="false" ht="15" hidden="false" customHeight="false" outlineLevel="0" collapsed="false">
      <c r="A1902" s="0" t="n">
        <v>202406</v>
      </c>
      <c r="B1902" s="0" t="n">
        <v>202407</v>
      </c>
      <c r="C1902" s="37" t="s">
        <v>106</v>
      </c>
      <c r="D1902" s="37" t="s">
        <v>110</v>
      </c>
      <c r="E1902" s="0" t="n">
        <v>2</v>
      </c>
      <c r="F1902" s="38" t="s">
        <v>71</v>
      </c>
      <c r="G1902" s="37" t="s">
        <v>524</v>
      </c>
      <c r="H1902" s="0" t="n">
        <v>210034</v>
      </c>
      <c r="I1902" s="0" t="n">
        <v>136510</v>
      </c>
      <c r="J1902" s="0" t="n">
        <v>10339</v>
      </c>
    </row>
    <row r="1903" customFormat="false" ht="15" hidden="false" customHeight="false" outlineLevel="0" collapsed="false">
      <c r="A1903" s="0" t="n">
        <v>202406</v>
      </c>
      <c r="B1903" s="0" t="n">
        <v>202407</v>
      </c>
      <c r="C1903" s="37" t="s">
        <v>149</v>
      </c>
      <c r="D1903" s="37" t="s">
        <v>383</v>
      </c>
      <c r="E1903" s="0" t="n">
        <v>2</v>
      </c>
      <c r="F1903" s="38" t="s">
        <v>71</v>
      </c>
      <c r="G1903" s="37" t="s">
        <v>525</v>
      </c>
      <c r="H1903" s="0" t="n">
        <v>232053</v>
      </c>
      <c r="I1903" s="0" t="n">
        <v>200047</v>
      </c>
      <c r="J1903" s="0" t="n">
        <v>18605</v>
      </c>
    </row>
    <row r="1904" customFormat="false" ht="15" hidden="false" customHeight="false" outlineLevel="0" collapsed="false">
      <c r="A1904" s="0" t="n">
        <v>202406</v>
      </c>
      <c r="B1904" s="0" t="n">
        <v>202407</v>
      </c>
      <c r="C1904" s="37" t="s">
        <v>184</v>
      </c>
      <c r="D1904" s="37" t="s">
        <v>218</v>
      </c>
      <c r="E1904" s="0" t="n">
        <v>2</v>
      </c>
      <c r="F1904" s="38" t="s">
        <v>71</v>
      </c>
      <c r="G1904" s="37" t="s">
        <v>526</v>
      </c>
      <c r="H1904" s="0" t="n">
        <v>566551</v>
      </c>
      <c r="I1904" s="0" t="n">
        <v>173321</v>
      </c>
      <c r="J1904" s="0" t="n">
        <v>6602</v>
      </c>
    </row>
    <row r="1905" customFormat="false" ht="15" hidden="false" customHeight="false" outlineLevel="0" collapsed="false">
      <c r="A1905" s="0" t="n">
        <v>202406</v>
      </c>
      <c r="B1905" s="0" t="n">
        <v>202407</v>
      </c>
      <c r="C1905" s="37" t="s">
        <v>112</v>
      </c>
      <c r="D1905" s="37" t="s">
        <v>200</v>
      </c>
      <c r="E1905" s="0" t="n">
        <v>2</v>
      </c>
      <c r="F1905" s="38" t="s">
        <v>71</v>
      </c>
      <c r="G1905" s="37" t="s">
        <v>527</v>
      </c>
      <c r="H1905" s="0" t="n">
        <v>78288</v>
      </c>
      <c r="I1905" s="0" t="n">
        <v>11496</v>
      </c>
      <c r="J1905" s="0" t="n">
        <v>1529</v>
      </c>
    </row>
    <row r="1906" customFormat="false" ht="15" hidden="false" customHeight="false" outlineLevel="0" collapsed="false">
      <c r="A1906" s="0" t="n">
        <v>202406</v>
      </c>
      <c r="B1906" s="0" t="n">
        <v>202407</v>
      </c>
      <c r="C1906" s="37" t="s">
        <v>152</v>
      </c>
      <c r="D1906" s="37" t="s">
        <v>328</v>
      </c>
      <c r="E1906" s="0" t="n">
        <v>2</v>
      </c>
      <c r="F1906" s="38" t="s">
        <v>71</v>
      </c>
      <c r="G1906" s="37" t="s">
        <v>528</v>
      </c>
      <c r="H1906" s="0" t="n">
        <v>643867</v>
      </c>
      <c r="I1906" s="0" t="n">
        <v>259293</v>
      </c>
      <c r="J1906" s="0" t="n">
        <v>-3979</v>
      </c>
    </row>
    <row r="1907" customFormat="false" ht="15" hidden="false" customHeight="false" outlineLevel="0" collapsed="false">
      <c r="A1907" s="0" t="n">
        <v>202406</v>
      </c>
      <c r="B1907" s="0" t="n">
        <v>202407</v>
      </c>
      <c r="C1907" s="37" t="s">
        <v>95</v>
      </c>
      <c r="D1907" s="37" t="s">
        <v>96</v>
      </c>
      <c r="E1907" s="0" t="n">
        <v>2</v>
      </c>
      <c r="F1907" s="38" t="s">
        <v>71</v>
      </c>
      <c r="G1907" s="37" t="s">
        <v>529</v>
      </c>
      <c r="H1907" s="0" t="n">
        <v>1862165</v>
      </c>
      <c r="I1907" s="0" t="n">
        <v>1335658</v>
      </c>
      <c r="J1907" s="0" t="n">
        <v>-21155</v>
      </c>
    </row>
    <row r="1908" customFormat="false" ht="15" hidden="false" customHeight="false" outlineLevel="0" collapsed="false">
      <c r="A1908" s="0" t="n">
        <v>202406</v>
      </c>
      <c r="B1908" s="0" t="n">
        <v>202407</v>
      </c>
      <c r="C1908" s="37" t="s">
        <v>158</v>
      </c>
      <c r="D1908" s="37" t="s">
        <v>474</v>
      </c>
      <c r="E1908" s="0" t="n">
        <v>2</v>
      </c>
      <c r="F1908" s="38" t="s">
        <v>71</v>
      </c>
      <c r="G1908" s="37" t="s">
        <v>530</v>
      </c>
      <c r="H1908" s="0" t="n">
        <v>647877</v>
      </c>
      <c r="I1908" s="0" t="n">
        <v>382620</v>
      </c>
      <c r="J1908" s="0" t="n">
        <v>44774</v>
      </c>
    </row>
    <row r="1909" customFormat="false" ht="15" hidden="false" customHeight="false" outlineLevel="0" collapsed="false">
      <c r="A1909" s="0" t="n">
        <v>202406</v>
      </c>
      <c r="B1909" s="0" t="n">
        <v>202407</v>
      </c>
      <c r="C1909" s="37" t="s">
        <v>197</v>
      </c>
      <c r="D1909" s="37" t="s">
        <v>531</v>
      </c>
      <c r="E1909" s="0" t="n">
        <v>2</v>
      </c>
      <c r="F1909" s="38" t="s">
        <v>71</v>
      </c>
      <c r="G1909" s="37" t="s">
        <v>532</v>
      </c>
      <c r="H1909" s="0" t="n">
        <v>90255</v>
      </c>
      <c r="I1909" s="0" t="n">
        <v>22212</v>
      </c>
      <c r="J1909" s="0" t="n">
        <v>-819</v>
      </c>
    </row>
    <row r="1910" customFormat="false" ht="15" hidden="false" customHeight="false" outlineLevel="0" collapsed="false">
      <c r="A1910" s="0" t="n">
        <v>202406</v>
      </c>
      <c r="B1910" s="0" t="n">
        <v>202407</v>
      </c>
      <c r="C1910" s="37" t="s">
        <v>101</v>
      </c>
      <c r="D1910" s="37" t="s">
        <v>533</v>
      </c>
      <c r="E1910" s="0" t="n">
        <v>2</v>
      </c>
      <c r="F1910" s="38" t="s">
        <v>71</v>
      </c>
      <c r="G1910" s="37" t="s">
        <v>534</v>
      </c>
      <c r="H1910" s="0" t="n">
        <v>434161</v>
      </c>
      <c r="I1910" s="0" t="n">
        <v>399979</v>
      </c>
      <c r="J1910" s="0" t="n">
        <v>61157</v>
      </c>
    </row>
    <row r="1911" customFormat="false" ht="15" hidden="false" customHeight="false" outlineLevel="0" collapsed="false">
      <c r="A1911" s="0" t="n">
        <v>202406</v>
      </c>
      <c r="B1911" s="0" t="n">
        <v>202407</v>
      </c>
      <c r="C1911" s="37" t="s">
        <v>124</v>
      </c>
      <c r="D1911" s="37" t="s">
        <v>277</v>
      </c>
      <c r="E1911" s="0" t="n">
        <v>2</v>
      </c>
      <c r="F1911" s="38" t="s">
        <v>71</v>
      </c>
      <c r="G1911" s="37" t="s">
        <v>535</v>
      </c>
      <c r="H1911" s="0" t="n">
        <v>1568753</v>
      </c>
      <c r="I1911" s="0" t="n">
        <v>409780</v>
      </c>
      <c r="J1911" s="0" t="n">
        <v>32197</v>
      </c>
    </row>
    <row r="1912" customFormat="false" ht="15" hidden="false" customHeight="false" outlineLevel="0" collapsed="false">
      <c r="A1912" s="0" t="n">
        <v>202406</v>
      </c>
      <c r="B1912" s="0" t="n">
        <v>202407</v>
      </c>
      <c r="C1912" s="37" t="s">
        <v>101</v>
      </c>
      <c r="D1912" s="37" t="s">
        <v>450</v>
      </c>
      <c r="E1912" s="0" t="n">
        <v>2</v>
      </c>
      <c r="F1912" s="38" t="s">
        <v>71</v>
      </c>
      <c r="G1912" s="37" t="s">
        <v>536</v>
      </c>
      <c r="H1912" s="0" t="n">
        <v>53583</v>
      </c>
      <c r="I1912" s="0" t="n">
        <v>15837</v>
      </c>
      <c r="J1912" s="0" t="n">
        <v>-1628</v>
      </c>
    </row>
    <row r="1913" customFormat="false" ht="15" hidden="false" customHeight="false" outlineLevel="0" collapsed="false">
      <c r="A1913" s="0" t="n">
        <v>202406</v>
      </c>
      <c r="B1913" s="0" t="n">
        <v>202407</v>
      </c>
      <c r="C1913" s="37" t="s">
        <v>178</v>
      </c>
      <c r="D1913" s="37" t="s">
        <v>102</v>
      </c>
      <c r="E1913" s="0" t="n">
        <v>2</v>
      </c>
      <c r="F1913" s="38" t="s">
        <v>71</v>
      </c>
      <c r="G1913" s="37" t="s">
        <v>537</v>
      </c>
      <c r="H1913" s="0" t="n">
        <v>163826</v>
      </c>
      <c r="I1913" s="0" t="n">
        <v>96234</v>
      </c>
      <c r="J1913" s="0" t="n">
        <v>8752</v>
      </c>
    </row>
    <row r="1914" customFormat="false" ht="15" hidden="false" customHeight="false" outlineLevel="0" collapsed="false">
      <c r="A1914" s="0" t="n">
        <v>202406</v>
      </c>
      <c r="B1914" s="0" t="n">
        <v>202407</v>
      </c>
      <c r="C1914" s="37" t="s">
        <v>178</v>
      </c>
      <c r="D1914" s="37" t="s">
        <v>374</v>
      </c>
      <c r="E1914" s="0" t="n">
        <v>2</v>
      </c>
      <c r="F1914" s="38" t="s">
        <v>71</v>
      </c>
      <c r="G1914" s="37" t="s">
        <v>538</v>
      </c>
      <c r="H1914" s="0" t="n">
        <v>1591646</v>
      </c>
      <c r="I1914" s="0" t="n">
        <v>1908848</v>
      </c>
      <c r="J1914" s="0" t="n">
        <v>-168961</v>
      </c>
    </row>
    <row r="1915" customFormat="false" ht="15" hidden="false" customHeight="false" outlineLevel="0" collapsed="false">
      <c r="A1915" s="0" t="n">
        <v>202406</v>
      </c>
      <c r="B1915" s="0" t="n">
        <v>202407</v>
      </c>
      <c r="C1915" s="37" t="s">
        <v>109</v>
      </c>
      <c r="D1915" s="37" t="s">
        <v>150</v>
      </c>
      <c r="E1915" s="0" t="n">
        <v>2</v>
      </c>
      <c r="F1915" s="38" t="s">
        <v>71</v>
      </c>
      <c r="G1915" s="37" t="s">
        <v>539</v>
      </c>
      <c r="H1915" s="0" t="n">
        <v>836676</v>
      </c>
      <c r="I1915" s="0" t="n">
        <v>1532454</v>
      </c>
      <c r="J1915" s="0" t="n">
        <v>228851</v>
      </c>
    </row>
    <row r="1916" customFormat="false" ht="15" hidden="false" customHeight="false" outlineLevel="0" collapsed="false">
      <c r="A1916" s="0" t="n">
        <v>202406</v>
      </c>
      <c r="B1916" s="0" t="n">
        <v>202407</v>
      </c>
      <c r="C1916" s="37" t="s">
        <v>158</v>
      </c>
      <c r="D1916" s="37" t="s">
        <v>540</v>
      </c>
      <c r="E1916" s="0" t="n">
        <v>2</v>
      </c>
      <c r="F1916" s="38" t="s">
        <v>71</v>
      </c>
      <c r="G1916" s="37" t="s">
        <v>541</v>
      </c>
      <c r="H1916" s="0" t="n">
        <v>901982</v>
      </c>
      <c r="I1916" s="0" t="n">
        <v>683005</v>
      </c>
      <c r="J1916" s="0" t="n">
        <v>37653</v>
      </c>
    </row>
    <row r="1917" customFormat="false" ht="15" hidden="false" customHeight="false" outlineLevel="0" collapsed="false">
      <c r="A1917" s="0" t="n">
        <v>202406</v>
      </c>
      <c r="B1917" s="0" t="n">
        <v>202407</v>
      </c>
      <c r="C1917" s="37" t="s">
        <v>106</v>
      </c>
      <c r="D1917" s="37" t="s">
        <v>118</v>
      </c>
      <c r="E1917" s="0" t="n">
        <v>2</v>
      </c>
      <c r="F1917" s="38" t="s">
        <v>71</v>
      </c>
      <c r="G1917" s="37" t="s">
        <v>542</v>
      </c>
      <c r="H1917" s="0" t="n">
        <v>3926961</v>
      </c>
      <c r="I1917" s="0" t="n">
        <v>1142523</v>
      </c>
      <c r="J1917" s="0" t="n">
        <v>302892</v>
      </c>
    </row>
    <row r="1918" customFormat="false" ht="15" hidden="false" customHeight="false" outlineLevel="0" collapsed="false">
      <c r="A1918" s="0" t="n">
        <v>202406</v>
      </c>
      <c r="B1918" s="0" t="n">
        <v>202407</v>
      </c>
      <c r="C1918" s="37" t="s">
        <v>136</v>
      </c>
      <c r="D1918" s="37" t="s">
        <v>130</v>
      </c>
      <c r="E1918" s="0" t="n">
        <v>2</v>
      </c>
      <c r="F1918" s="38" t="s">
        <v>71</v>
      </c>
      <c r="G1918" s="37" t="s">
        <v>543</v>
      </c>
      <c r="H1918" s="0" t="n">
        <v>1104689</v>
      </c>
      <c r="I1918" s="0" t="n">
        <v>830157</v>
      </c>
      <c r="J1918" s="0" t="n">
        <v>155348</v>
      </c>
    </row>
    <row r="1919" customFormat="false" ht="15" hidden="false" customHeight="false" outlineLevel="0" collapsed="false">
      <c r="A1919" s="0" t="n">
        <v>202406</v>
      </c>
      <c r="B1919" s="0" t="n">
        <v>202407</v>
      </c>
      <c r="C1919" s="37" t="s">
        <v>136</v>
      </c>
      <c r="D1919" s="37" t="s">
        <v>447</v>
      </c>
      <c r="E1919" s="0" t="n">
        <v>2</v>
      </c>
      <c r="F1919" s="38" t="s">
        <v>71</v>
      </c>
      <c r="G1919" s="37" t="s">
        <v>544</v>
      </c>
      <c r="H1919" s="0" t="n">
        <v>1176207</v>
      </c>
      <c r="I1919" s="0" t="n">
        <v>710208</v>
      </c>
      <c r="J1919" s="0" t="n">
        <v>-18515</v>
      </c>
    </row>
    <row r="1920" customFormat="false" ht="15" hidden="false" customHeight="false" outlineLevel="0" collapsed="false">
      <c r="A1920" s="0" t="n">
        <v>202406</v>
      </c>
      <c r="B1920" s="0" t="n">
        <v>202407</v>
      </c>
      <c r="C1920" s="37" t="s">
        <v>136</v>
      </c>
      <c r="D1920" s="37" t="s">
        <v>170</v>
      </c>
      <c r="E1920" s="0" t="n">
        <v>2</v>
      </c>
      <c r="F1920" s="38" t="s">
        <v>71</v>
      </c>
      <c r="G1920" s="37" t="s">
        <v>545</v>
      </c>
      <c r="H1920" s="0" t="n">
        <v>15757301</v>
      </c>
      <c r="I1920" s="0" t="n">
        <v>5100196</v>
      </c>
      <c r="J1920" s="0" t="n">
        <v>-622601</v>
      </c>
    </row>
    <row r="1921" customFormat="false" ht="15" hidden="false" customHeight="false" outlineLevel="0" collapsed="false">
      <c r="A1921" s="0" t="n">
        <v>202406</v>
      </c>
      <c r="B1921" s="0" t="n">
        <v>202407</v>
      </c>
      <c r="C1921" s="37" t="s">
        <v>106</v>
      </c>
      <c r="D1921" s="37" t="s">
        <v>210</v>
      </c>
      <c r="E1921" s="0" t="n">
        <v>2</v>
      </c>
      <c r="F1921" s="38" t="s">
        <v>71</v>
      </c>
      <c r="G1921" s="37" t="s">
        <v>546</v>
      </c>
      <c r="H1921" s="0" t="n">
        <v>464382</v>
      </c>
      <c r="I1921" s="0" t="n">
        <v>69510</v>
      </c>
      <c r="J1921" s="0" t="n">
        <v>312</v>
      </c>
    </row>
    <row r="1922" customFormat="false" ht="15" hidden="false" customHeight="false" outlineLevel="0" collapsed="false">
      <c r="A1922" s="0" t="n">
        <v>202406</v>
      </c>
      <c r="B1922" s="0" t="n">
        <v>202407</v>
      </c>
      <c r="C1922" s="37" t="s">
        <v>158</v>
      </c>
      <c r="D1922" s="37" t="s">
        <v>269</v>
      </c>
      <c r="E1922" s="0" t="n">
        <v>2</v>
      </c>
      <c r="F1922" s="38" t="s">
        <v>71</v>
      </c>
      <c r="G1922" s="37" t="s">
        <v>547</v>
      </c>
      <c r="H1922" s="0" t="n">
        <v>184987</v>
      </c>
      <c r="I1922" s="0" t="n">
        <v>150999</v>
      </c>
      <c r="J1922" s="0" t="n">
        <v>-6361</v>
      </c>
    </row>
    <row r="1923" customFormat="false" ht="15" hidden="false" customHeight="false" outlineLevel="0" collapsed="false">
      <c r="A1923" s="0" t="n">
        <v>202406</v>
      </c>
      <c r="B1923" s="0" t="n">
        <v>202407</v>
      </c>
      <c r="C1923" s="37" t="s">
        <v>124</v>
      </c>
      <c r="D1923" s="37" t="s">
        <v>396</v>
      </c>
      <c r="E1923" s="0" t="n">
        <v>2</v>
      </c>
      <c r="F1923" s="38" t="s">
        <v>71</v>
      </c>
      <c r="G1923" s="37" t="s">
        <v>548</v>
      </c>
      <c r="H1923" s="0" t="n">
        <v>788296</v>
      </c>
      <c r="I1923" s="0" t="n">
        <v>220920</v>
      </c>
      <c r="J1923" s="0" t="n">
        <v>58008</v>
      </c>
    </row>
    <row r="1924" customFormat="false" ht="15" hidden="false" customHeight="false" outlineLevel="0" collapsed="false">
      <c r="A1924" s="0" t="n">
        <v>202406</v>
      </c>
      <c r="B1924" s="0" t="n">
        <v>202407</v>
      </c>
      <c r="C1924" s="37" t="s">
        <v>101</v>
      </c>
      <c r="D1924" s="37" t="s">
        <v>282</v>
      </c>
      <c r="E1924" s="0" t="n">
        <v>2</v>
      </c>
      <c r="F1924" s="38" t="s">
        <v>71</v>
      </c>
      <c r="G1924" s="37" t="s">
        <v>549</v>
      </c>
      <c r="H1924" s="0" t="n">
        <v>1011136</v>
      </c>
      <c r="I1924" s="0" t="n">
        <v>383934</v>
      </c>
      <c r="J1924" s="0" t="n">
        <v>30319</v>
      </c>
    </row>
    <row r="1925" customFormat="false" ht="15" hidden="false" customHeight="false" outlineLevel="0" collapsed="false">
      <c r="A1925" s="0" t="n">
        <v>202406</v>
      </c>
      <c r="B1925" s="0" t="n">
        <v>202407</v>
      </c>
      <c r="C1925" s="37" t="s">
        <v>197</v>
      </c>
      <c r="D1925" s="37" t="s">
        <v>540</v>
      </c>
      <c r="E1925" s="0" t="n">
        <v>2</v>
      </c>
      <c r="F1925" s="38" t="s">
        <v>71</v>
      </c>
      <c r="G1925" s="37" t="s">
        <v>550</v>
      </c>
      <c r="H1925" s="0" t="n">
        <v>274841</v>
      </c>
      <c r="I1925" s="0" t="n">
        <v>88165</v>
      </c>
      <c r="J1925" s="0" t="n">
        <v>15283</v>
      </c>
    </row>
    <row r="1926" customFormat="false" ht="15" hidden="false" customHeight="false" outlineLevel="0" collapsed="false">
      <c r="A1926" s="0" t="n">
        <v>202406</v>
      </c>
      <c r="B1926" s="0" t="n">
        <v>202407</v>
      </c>
      <c r="C1926" s="37" t="s">
        <v>158</v>
      </c>
      <c r="D1926" s="37" t="s">
        <v>243</v>
      </c>
      <c r="E1926" s="0" t="n">
        <v>2</v>
      </c>
      <c r="F1926" s="38" t="s">
        <v>71</v>
      </c>
      <c r="G1926" s="37" t="s">
        <v>551</v>
      </c>
      <c r="H1926" s="0" t="n">
        <v>180427</v>
      </c>
      <c r="I1926" s="0" t="n">
        <v>91406</v>
      </c>
      <c r="J1926" s="0" t="n">
        <v>4707</v>
      </c>
    </row>
    <row r="1927" customFormat="false" ht="15" hidden="false" customHeight="false" outlineLevel="0" collapsed="false">
      <c r="A1927" s="0" t="n">
        <v>202406</v>
      </c>
      <c r="B1927" s="0" t="n">
        <v>202407</v>
      </c>
      <c r="C1927" s="37" t="s">
        <v>112</v>
      </c>
      <c r="D1927" s="37" t="s">
        <v>220</v>
      </c>
      <c r="E1927" s="0" t="n">
        <v>2</v>
      </c>
      <c r="F1927" s="38" t="s">
        <v>71</v>
      </c>
      <c r="G1927" s="37" t="s">
        <v>552</v>
      </c>
      <c r="H1927" s="0" t="n">
        <v>8423833</v>
      </c>
      <c r="I1927" s="0" t="n">
        <v>8607604</v>
      </c>
      <c r="J1927" s="0" t="n">
        <v>533958</v>
      </c>
    </row>
    <row r="1928" customFormat="false" ht="15" hidden="false" customHeight="false" outlineLevel="0" collapsed="false">
      <c r="A1928" s="0" t="n">
        <v>202406</v>
      </c>
      <c r="B1928" s="0" t="n">
        <v>202407</v>
      </c>
      <c r="C1928" s="37" t="s">
        <v>184</v>
      </c>
      <c r="D1928" s="37" t="s">
        <v>509</v>
      </c>
      <c r="E1928" s="0" t="n">
        <v>2</v>
      </c>
      <c r="F1928" s="38" t="s">
        <v>71</v>
      </c>
      <c r="G1928" s="37" t="s">
        <v>553</v>
      </c>
      <c r="H1928" s="0" t="n">
        <v>933985</v>
      </c>
      <c r="I1928" s="0" t="n">
        <v>173699</v>
      </c>
      <c r="J1928" s="0" t="n">
        <v>13329</v>
      </c>
    </row>
    <row r="1929" customFormat="false" ht="15" hidden="false" customHeight="false" outlineLevel="0" collapsed="false">
      <c r="A1929" s="0" t="n">
        <v>202406</v>
      </c>
      <c r="B1929" s="0" t="n">
        <v>202407</v>
      </c>
      <c r="C1929" s="37" t="s">
        <v>109</v>
      </c>
      <c r="D1929" s="37" t="s">
        <v>143</v>
      </c>
      <c r="E1929" s="0" t="n">
        <v>2</v>
      </c>
      <c r="F1929" s="38" t="s">
        <v>71</v>
      </c>
      <c r="G1929" s="37" t="s">
        <v>554</v>
      </c>
      <c r="H1929" s="0" t="n">
        <v>239485</v>
      </c>
      <c r="I1929" s="0" t="n">
        <v>283909</v>
      </c>
      <c r="J1929" s="0" t="n">
        <v>54128</v>
      </c>
    </row>
    <row r="1930" customFormat="false" ht="15" hidden="false" customHeight="false" outlineLevel="0" collapsed="false">
      <c r="A1930" s="0" t="n">
        <v>202406</v>
      </c>
      <c r="B1930" s="0" t="n">
        <v>202407</v>
      </c>
      <c r="C1930" s="37" t="s">
        <v>136</v>
      </c>
      <c r="D1930" s="37" t="s">
        <v>314</v>
      </c>
      <c r="E1930" s="0" t="n">
        <v>2</v>
      </c>
      <c r="F1930" s="38" t="s">
        <v>71</v>
      </c>
      <c r="G1930" s="37" t="s">
        <v>555</v>
      </c>
      <c r="H1930" s="0" t="n">
        <v>1696037</v>
      </c>
      <c r="I1930" s="0" t="n">
        <v>547505</v>
      </c>
      <c r="J1930" s="0" t="n">
        <v>60862</v>
      </c>
    </row>
    <row r="1931" customFormat="false" ht="15" hidden="false" customHeight="false" outlineLevel="0" collapsed="false">
      <c r="A1931" s="0" t="n">
        <v>202406</v>
      </c>
      <c r="B1931" s="0" t="n">
        <v>202407</v>
      </c>
      <c r="C1931" s="37" t="s">
        <v>106</v>
      </c>
      <c r="D1931" s="37" t="s">
        <v>174</v>
      </c>
      <c r="E1931" s="0" t="n">
        <v>2</v>
      </c>
      <c r="F1931" s="38" t="s">
        <v>71</v>
      </c>
      <c r="G1931" s="37" t="s">
        <v>556</v>
      </c>
      <c r="H1931" s="0" t="n">
        <v>448838</v>
      </c>
      <c r="I1931" s="0" t="n">
        <v>304030</v>
      </c>
      <c r="J1931" s="0" t="n">
        <v>-7824</v>
      </c>
    </row>
    <row r="1932" customFormat="false" ht="15" hidden="false" customHeight="false" outlineLevel="0" collapsed="false">
      <c r="A1932" s="0" t="n">
        <v>202406</v>
      </c>
      <c r="B1932" s="0" t="n">
        <v>202407</v>
      </c>
      <c r="C1932" s="37" t="s">
        <v>112</v>
      </c>
      <c r="D1932" s="37" t="s">
        <v>482</v>
      </c>
      <c r="E1932" s="0" t="n">
        <v>2</v>
      </c>
      <c r="F1932" s="38" t="s">
        <v>71</v>
      </c>
      <c r="G1932" s="37" t="s">
        <v>557</v>
      </c>
      <c r="H1932" s="0" t="n">
        <v>413701</v>
      </c>
      <c r="I1932" s="0" t="n">
        <v>262674</v>
      </c>
      <c r="J1932" s="0" t="n">
        <v>63633</v>
      </c>
    </row>
    <row r="1933" customFormat="false" ht="15" hidden="false" customHeight="false" outlineLevel="0" collapsed="false">
      <c r="A1933" s="0" t="n">
        <v>202406</v>
      </c>
      <c r="B1933" s="0" t="n">
        <v>202407</v>
      </c>
      <c r="C1933" s="37" t="s">
        <v>101</v>
      </c>
      <c r="D1933" s="37" t="s">
        <v>391</v>
      </c>
      <c r="E1933" s="0" t="n">
        <v>2</v>
      </c>
      <c r="F1933" s="38" t="s">
        <v>71</v>
      </c>
      <c r="G1933" s="37" t="s">
        <v>558</v>
      </c>
      <c r="H1933" s="0" t="n">
        <v>1270788</v>
      </c>
      <c r="I1933" s="0" t="n">
        <v>415433</v>
      </c>
      <c r="J1933" s="0" t="n">
        <v>21070</v>
      </c>
    </row>
    <row r="1934" customFormat="false" ht="15" hidden="false" customHeight="false" outlineLevel="0" collapsed="false">
      <c r="A1934" s="0" t="n">
        <v>202406</v>
      </c>
      <c r="B1934" s="0" t="n">
        <v>202407</v>
      </c>
      <c r="C1934" s="37" t="s">
        <v>197</v>
      </c>
      <c r="D1934" s="37" t="s">
        <v>470</v>
      </c>
      <c r="E1934" s="0" t="n">
        <v>2</v>
      </c>
      <c r="F1934" s="38" t="s">
        <v>71</v>
      </c>
      <c r="G1934" s="37" t="s">
        <v>559</v>
      </c>
      <c r="H1934" s="0" t="n">
        <v>113903</v>
      </c>
      <c r="I1934" s="0" t="n">
        <v>69943</v>
      </c>
      <c r="J1934" s="0" t="n">
        <v>2409</v>
      </c>
    </row>
    <row r="1935" customFormat="false" ht="15" hidden="false" customHeight="false" outlineLevel="0" collapsed="false">
      <c r="A1935" s="0" t="n">
        <v>202406</v>
      </c>
      <c r="B1935" s="0" t="n">
        <v>202407</v>
      </c>
      <c r="C1935" s="37" t="s">
        <v>112</v>
      </c>
      <c r="D1935" s="37" t="s">
        <v>531</v>
      </c>
      <c r="E1935" s="0" t="n">
        <v>2</v>
      </c>
      <c r="F1935" s="38" t="s">
        <v>71</v>
      </c>
      <c r="G1935" s="37" t="s">
        <v>560</v>
      </c>
      <c r="H1935" s="0" t="n">
        <v>894769</v>
      </c>
      <c r="I1935" s="0" t="n">
        <v>538711</v>
      </c>
      <c r="J1935" s="0" t="n">
        <v>-109332</v>
      </c>
    </row>
    <row r="1936" customFormat="false" ht="15" hidden="false" customHeight="false" outlineLevel="0" collapsed="false">
      <c r="A1936" s="0" t="n">
        <v>202406</v>
      </c>
      <c r="B1936" s="0" t="n">
        <v>202407</v>
      </c>
      <c r="C1936" s="37" t="s">
        <v>109</v>
      </c>
      <c r="D1936" s="37" t="s">
        <v>561</v>
      </c>
      <c r="E1936" s="0" t="n">
        <v>2</v>
      </c>
      <c r="F1936" s="38" t="s">
        <v>71</v>
      </c>
      <c r="G1936" s="37" t="s">
        <v>562</v>
      </c>
      <c r="H1936" s="0" t="n">
        <v>5411258</v>
      </c>
      <c r="I1936" s="0" t="n">
        <v>1745754</v>
      </c>
      <c r="J1936" s="0" t="n">
        <v>250411</v>
      </c>
    </row>
    <row r="1937" customFormat="false" ht="15" hidden="false" customHeight="false" outlineLevel="0" collapsed="false">
      <c r="A1937" s="0" t="n">
        <v>202406</v>
      </c>
      <c r="B1937" s="0" t="n">
        <v>202407</v>
      </c>
      <c r="C1937" s="37" t="s">
        <v>149</v>
      </c>
      <c r="D1937" s="37" t="s">
        <v>385</v>
      </c>
      <c r="E1937" s="0" t="n">
        <v>2</v>
      </c>
      <c r="F1937" s="38" t="s">
        <v>71</v>
      </c>
      <c r="G1937" s="37" t="s">
        <v>563</v>
      </c>
      <c r="H1937" s="0" t="n">
        <v>964723</v>
      </c>
      <c r="I1937" s="0" t="n">
        <v>493085</v>
      </c>
      <c r="J1937" s="0" t="n">
        <v>44428</v>
      </c>
    </row>
    <row r="1938" customFormat="false" ht="15" hidden="false" customHeight="false" outlineLevel="0" collapsed="false">
      <c r="A1938" s="0" t="n">
        <v>202406</v>
      </c>
      <c r="B1938" s="0" t="n">
        <v>202407</v>
      </c>
      <c r="C1938" s="37" t="s">
        <v>178</v>
      </c>
      <c r="D1938" s="37" t="s">
        <v>294</v>
      </c>
      <c r="E1938" s="0" t="n">
        <v>2</v>
      </c>
      <c r="F1938" s="38" t="s">
        <v>71</v>
      </c>
      <c r="G1938" s="37" t="s">
        <v>564</v>
      </c>
      <c r="H1938" s="0" t="n">
        <v>446212</v>
      </c>
      <c r="I1938" s="0" t="n">
        <v>150878</v>
      </c>
      <c r="J1938" s="0" t="n">
        <v>13578</v>
      </c>
    </row>
    <row r="1939" customFormat="false" ht="15" hidden="false" customHeight="false" outlineLevel="0" collapsed="false">
      <c r="A1939" s="0" t="n">
        <v>202406</v>
      </c>
      <c r="B1939" s="0" t="n">
        <v>202407</v>
      </c>
      <c r="C1939" s="37" t="s">
        <v>112</v>
      </c>
      <c r="D1939" s="37" t="s">
        <v>476</v>
      </c>
      <c r="E1939" s="0" t="n">
        <v>2</v>
      </c>
      <c r="F1939" s="38" t="s">
        <v>71</v>
      </c>
      <c r="G1939" s="37" t="s">
        <v>565</v>
      </c>
      <c r="H1939" s="0" t="n">
        <v>352648</v>
      </c>
      <c r="I1939" s="0" t="n">
        <v>141325</v>
      </c>
      <c r="J1939" s="0" t="n">
        <v>5613</v>
      </c>
    </row>
    <row r="1940" customFormat="false" ht="15" hidden="false" customHeight="false" outlineLevel="0" collapsed="false">
      <c r="A1940" s="0" t="n">
        <v>202406</v>
      </c>
      <c r="B1940" s="0" t="n">
        <v>202407</v>
      </c>
      <c r="C1940" s="37" t="s">
        <v>158</v>
      </c>
      <c r="D1940" s="37" t="s">
        <v>145</v>
      </c>
      <c r="E1940" s="0" t="n">
        <v>2</v>
      </c>
      <c r="F1940" s="38" t="s">
        <v>71</v>
      </c>
      <c r="G1940" s="37" t="s">
        <v>566</v>
      </c>
      <c r="H1940" s="0" t="n">
        <v>334702</v>
      </c>
      <c r="I1940" s="0" t="n">
        <v>293806</v>
      </c>
      <c r="J1940" s="0" t="n">
        <v>6604</v>
      </c>
    </row>
    <row r="1941" customFormat="false" ht="15" hidden="false" customHeight="false" outlineLevel="0" collapsed="false">
      <c r="A1941" s="0" t="n">
        <v>202406</v>
      </c>
      <c r="B1941" s="0" t="n">
        <v>202407</v>
      </c>
      <c r="C1941" s="37" t="s">
        <v>95</v>
      </c>
      <c r="D1941" s="37" t="s">
        <v>223</v>
      </c>
      <c r="E1941" s="0" t="n">
        <v>2</v>
      </c>
      <c r="F1941" s="38" t="s">
        <v>71</v>
      </c>
      <c r="G1941" s="37" t="s">
        <v>567</v>
      </c>
      <c r="H1941" s="0" t="n">
        <v>412052</v>
      </c>
      <c r="I1941" s="0" t="n">
        <v>399857</v>
      </c>
      <c r="J1941" s="0" t="n">
        <v>17211</v>
      </c>
    </row>
    <row r="1942" customFormat="false" ht="15" hidden="false" customHeight="false" outlineLevel="0" collapsed="false">
      <c r="A1942" s="0" t="n">
        <v>202406</v>
      </c>
      <c r="B1942" s="0" t="n">
        <v>202407</v>
      </c>
      <c r="C1942" s="37" t="s">
        <v>197</v>
      </c>
      <c r="D1942" s="37" t="s">
        <v>495</v>
      </c>
      <c r="E1942" s="0" t="n">
        <v>2</v>
      </c>
      <c r="F1942" s="38" t="s">
        <v>71</v>
      </c>
      <c r="G1942" s="37" t="s">
        <v>568</v>
      </c>
      <c r="H1942" s="0" t="n">
        <v>309540</v>
      </c>
      <c r="I1942" s="0" t="n">
        <v>132219</v>
      </c>
      <c r="J1942" s="0" t="n">
        <v>16701</v>
      </c>
    </row>
    <row r="1943" customFormat="false" ht="15" hidden="false" customHeight="false" outlineLevel="0" collapsed="false">
      <c r="A1943" s="0" t="n">
        <v>202406</v>
      </c>
      <c r="B1943" s="0" t="n">
        <v>202407</v>
      </c>
      <c r="C1943" s="37" t="s">
        <v>124</v>
      </c>
      <c r="D1943" s="37" t="s">
        <v>569</v>
      </c>
      <c r="E1943" s="0" t="n">
        <v>2</v>
      </c>
      <c r="F1943" s="38" t="s">
        <v>71</v>
      </c>
      <c r="G1943" s="37" t="s">
        <v>570</v>
      </c>
      <c r="H1943" s="0" t="n">
        <v>1583456</v>
      </c>
      <c r="I1943" s="0" t="n">
        <v>419256</v>
      </c>
      <c r="J1943" s="0" t="n">
        <v>60336</v>
      </c>
    </row>
    <row r="1944" customFormat="false" ht="15" hidden="false" customHeight="false" outlineLevel="0" collapsed="false">
      <c r="A1944" s="0" t="n">
        <v>202406</v>
      </c>
      <c r="B1944" s="0" t="n">
        <v>202407</v>
      </c>
      <c r="C1944" s="37" t="s">
        <v>136</v>
      </c>
      <c r="D1944" s="37" t="s">
        <v>571</v>
      </c>
      <c r="E1944" s="0" t="n">
        <v>2</v>
      </c>
      <c r="F1944" s="38" t="s">
        <v>71</v>
      </c>
      <c r="G1944" s="37" t="s">
        <v>572</v>
      </c>
      <c r="H1944" s="0" t="n">
        <v>70831</v>
      </c>
      <c r="I1944" s="0" t="n">
        <v>40108</v>
      </c>
      <c r="J1944" s="0" t="n">
        <v>2282</v>
      </c>
    </row>
    <row r="1945" customFormat="false" ht="15" hidden="false" customHeight="false" outlineLevel="0" collapsed="false">
      <c r="A1945" s="0" t="n">
        <v>202406</v>
      </c>
      <c r="B1945" s="0" t="n">
        <v>202407</v>
      </c>
      <c r="C1945" s="37" t="s">
        <v>149</v>
      </c>
      <c r="D1945" s="37" t="s">
        <v>116</v>
      </c>
      <c r="E1945" s="0" t="n">
        <v>2</v>
      </c>
      <c r="F1945" s="38" t="s">
        <v>71</v>
      </c>
      <c r="G1945" s="37" t="s">
        <v>573</v>
      </c>
      <c r="H1945" s="0" t="n">
        <v>1729745</v>
      </c>
      <c r="I1945" s="0" t="n">
        <v>1023762</v>
      </c>
      <c r="J1945" s="0" t="n">
        <v>179050</v>
      </c>
    </row>
    <row r="1946" customFormat="false" ht="15" hidden="false" customHeight="false" outlineLevel="0" collapsed="false">
      <c r="A1946" s="0" t="n">
        <v>202406</v>
      </c>
      <c r="B1946" s="0" t="n">
        <v>202407</v>
      </c>
      <c r="C1946" s="37" t="s">
        <v>158</v>
      </c>
      <c r="D1946" s="37" t="s">
        <v>476</v>
      </c>
      <c r="E1946" s="0" t="n">
        <v>2</v>
      </c>
      <c r="F1946" s="38" t="s">
        <v>71</v>
      </c>
      <c r="G1946" s="37" t="s">
        <v>574</v>
      </c>
      <c r="H1946" s="0" t="n">
        <v>383944</v>
      </c>
      <c r="I1946" s="0" t="n">
        <v>178424</v>
      </c>
      <c r="J1946" s="0" t="n">
        <v>12865</v>
      </c>
    </row>
    <row r="1947" customFormat="false" ht="15" hidden="false" customHeight="false" outlineLevel="0" collapsed="false">
      <c r="A1947" s="0" t="n">
        <v>202406</v>
      </c>
      <c r="B1947" s="0" t="n">
        <v>202407</v>
      </c>
      <c r="C1947" s="37" t="s">
        <v>106</v>
      </c>
      <c r="D1947" s="37" t="s">
        <v>237</v>
      </c>
      <c r="E1947" s="0" t="n">
        <v>2</v>
      </c>
      <c r="F1947" s="38" t="s">
        <v>71</v>
      </c>
      <c r="G1947" s="37" t="s">
        <v>575</v>
      </c>
      <c r="H1947" s="0" t="n">
        <v>720313</v>
      </c>
      <c r="I1947" s="0" t="n">
        <v>148068</v>
      </c>
      <c r="J1947" s="0" t="n">
        <v>4379</v>
      </c>
    </row>
    <row r="1948" customFormat="false" ht="15" hidden="false" customHeight="false" outlineLevel="0" collapsed="false">
      <c r="A1948" s="0" t="n">
        <v>202406</v>
      </c>
      <c r="B1948" s="0" t="n">
        <v>202407</v>
      </c>
      <c r="C1948" s="37" t="s">
        <v>152</v>
      </c>
      <c r="D1948" s="37" t="s">
        <v>445</v>
      </c>
      <c r="E1948" s="0" t="n">
        <v>2</v>
      </c>
      <c r="F1948" s="38" t="s">
        <v>71</v>
      </c>
      <c r="G1948" s="37" t="s">
        <v>576</v>
      </c>
      <c r="H1948" s="0" t="n">
        <v>162049</v>
      </c>
      <c r="I1948" s="0" t="n">
        <v>105094</v>
      </c>
      <c r="J1948" s="0" t="n">
        <v>10493</v>
      </c>
    </row>
    <row r="1949" customFormat="false" ht="15" hidden="false" customHeight="false" outlineLevel="0" collapsed="false">
      <c r="A1949" s="0" t="n">
        <v>202406</v>
      </c>
      <c r="B1949" s="0" t="n">
        <v>202407</v>
      </c>
      <c r="C1949" s="37" t="s">
        <v>112</v>
      </c>
      <c r="D1949" s="37" t="s">
        <v>367</v>
      </c>
      <c r="E1949" s="0" t="n">
        <v>2</v>
      </c>
      <c r="F1949" s="38" t="s">
        <v>71</v>
      </c>
      <c r="G1949" s="37" t="s">
        <v>577</v>
      </c>
      <c r="H1949" s="0" t="n">
        <v>2630103</v>
      </c>
      <c r="I1949" s="0" t="n">
        <v>1944157</v>
      </c>
      <c r="J1949" s="0" t="n">
        <v>-108754</v>
      </c>
    </row>
    <row r="1950" customFormat="false" ht="15" hidden="false" customHeight="false" outlineLevel="0" collapsed="false">
      <c r="A1950" s="0" t="n">
        <v>202406</v>
      </c>
      <c r="B1950" s="0" t="n">
        <v>202407</v>
      </c>
      <c r="C1950" s="37" t="s">
        <v>109</v>
      </c>
      <c r="D1950" s="37" t="s">
        <v>320</v>
      </c>
      <c r="E1950" s="0" t="n">
        <v>2</v>
      </c>
      <c r="F1950" s="38" t="s">
        <v>71</v>
      </c>
      <c r="G1950" s="37" t="s">
        <v>578</v>
      </c>
      <c r="H1950" s="0" t="n">
        <v>2080680</v>
      </c>
      <c r="I1950" s="0" t="n">
        <v>890713</v>
      </c>
      <c r="J1950" s="0" t="n">
        <v>91986</v>
      </c>
    </row>
    <row r="1951" customFormat="false" ht="15" hidden="false" customHeight="false" outlineLevel="0" collapsed="false">
      <c r="A1951" s="0" t="n">
        <v>202406</v>
      </c>
      <c r="B1951" s="0" t="n">
        <v>202407</v>
      </c>
      <c r="C1951" s="37" t="s">
        <v>197</v>
      </c>
      <c r="D1951" s="37" t="s">
        <v>362</v>
      </c>
      <c r="E1951" s="0" t="n">
        <v>2</v>
      </c>
      <c r="F1951" s="38" t="s">
        <v>71</v>
      </c>
      <c r="G1951" s="37" t="s">
        <v>579</v>
      </c>
      <c r="H1951" s="0" t="n">
        <v>2091639</v>
      </c>
      <c r="I1951" s="0" t="n">
        <v>1268378</v>
      </c>
      <c r="J1951" s="0" t="n">
        <v>-94137</v>
      </c>
    </row>
    <row r="1952" customFormat="false" ht="15" hidden="false" customHeight="false" outlineLevel="0" collapsed="false">
      <c r="A1952" s="0" t="n">
        <v>202406</v>
      </c>
      <c r="B1952" s="0" t="n">
        <v>202407</v>
      </c>
      <c r="C1952" s="37" t="s">
        <v>106</v>
      </c>
      <c r="D1952" s="37" t="s">
        <v>280</v>
      </c>
      <c r="E1952" s="0" t="n">
        <v>2</v>
      </c>
      <c r="F1952" s="38" t="s">
        <v>71</v>
      </c>
      <c r="G1952" s="37" t="s">
        <v>580</v>
      </c>
      <c r="H1952" s="0" t="n">
        <v>109456</v>
      </c>
      <c r="I1952" s="0" t="n">
        <v>13203</v>
      </c>
      <c r="J1952" s="0" t="n">
        <v>-301</v>
      </c>
    </row>
    <row r="1953" customFormat="false" ht="15" hidden="false" customHeight="false" outlineLevel="0" collapsed="false">
      <c r="A1953" s="0" t="n">
        <v>202406</v>
      </c>
      <c r="B1953" s="0" t="n">
        <v>202407</v>
      </c>
      <c r="C1953" s="37" t="s">
        <v>136</v>
      </c>
      <c r="D1953" s="37" t="s">
        <v>208</v>
      </c>
      <c r="E1953" s="0" t="n">
        <v>2</v>
      </c>
      <c r="F1953" s="38" t="s">
        <v>71</v>
      </c>
      <c r="G1953" s="37" t="s">
        <v>581</v>
      </c>
      <c r="H1953" s="0" t="n">
        <v>1522706</v>
      </c>
      <c r="I1953" s="0" t="n">
        <v>521603</v>
      </c>
      <c r="J1953" s="0" t="n">
        <v>-63567</v>
      </c>
    </row>
    <row r="1954" customFormat="false" ht="15" hidden="false" customHeight="false" outlineLevel="0" collapsed="false">
      <c r="A1954" s="0" t="n">
        <v>202406</v>
      </c>
      <c r="B1954" s="0" t="n">
        <v>202407</v>
      </c>
      <c r="C1954" s="37" t="s">
        <v>124</v>
      </c>
      <c r="D1954" s="37" t="s">
        <v>212</v>
      </c>
      <c r="E1954" s="0" t="n">
        <v>2</v>
      </c>
      <c r="F1954" s="38" t="s">
        <v>71</v>
      </c>
      <c r="G1954" s="37" t="s">
        <v>582</v>
      </c>
      <c r="H1954" s="0" t="n">
        <v>978364</v>
      </c>
      <c r="I1954" s="0" t="n">
        <v>640165</v>
      </c>
      <c r="J1954" s="0" t="n">
        <v>40003</v>
      </c>
    </row>
    <row r="1955" customFormat="false" ht="15" hidden="false" customHeight="false" outlineLevel="0" collapsed="false">
      <c r="A1955" s="0" t="n">
        <v>202406</v>
      </c>
      <c r="B1955" s="0" t="n">
        <v>202407</v>
      </c>
      <c r="C1955" s="37" t="s">
        <v>109</v>
      </c>
      <c r="D1955" s="37" t="s">
        <v>482</v>
      </c>
      <c r="E1955" s="0" t="n">
        <v>2</v>
      </c>
      <c r="F1955" s="38" t="s">
        <v>71</v>
      </c>
      <c r="G1955" s="37" t="s">
        <v>583</v>
      </c>
      <c r="H1955" s="0" t="n">
        <v>88458</v>
      </c>
      <c r="I1955" s="0" t="n">
        <v>59895</v>
      </c>
      <c r="J1955" s="0" t="n">
        <v>14433</v>
      </c>
    </row>
    <row r="1956" customFormat="false" ht="15" hidden="false" customHeight="false" outlineLevel="0" collapsed="false">
      <c r="A1956" s="0" t="n">
        <v>202406</v>
      </c>
      <c r="B1956" s="0" t="n">
        <v>202407</v>
      </c>
      <c r="C1956" s="37" t="s">
        <v>178</v>
      </c>
      <c r="D1956" s="37" t="s">
        <v>216</v>
      </c>
      <c r="E1956" s="0" t="n">
        <v>2</v>
      </c>
      <c r="F1956" s="38" t="s">
        <v>71</v>
      </c>
      <c r="G1956" s="37" t="s">
        <v>584</v>
      </c>
      <c r="H1956" s="0" t="n">
        <v>648036</v>
      </c>
      <c r="I1956" s="0" t="n">
        <v>110594</v>
      </c>
      <c r="J1956" s="0" t="n">
        <v>7553</v>
      </c>
    </row>
    <row r="1957" customFormat="false" ht="15" hidden="false" customHeight="false" outlineLevel="0" collapsed="false">
      <c r="A1957" s="0" t="n">
        <v>202406</v>
      </c>
      <c r="B1957" s="0" t="n">
        <v>202407</v>
      </c>
      <c r="C1957" s="37" t="s">
        <v>95</v>
      </c>
      <c r="D1957" s="37" t="s">
        <v>383</v>
      </c>
      <c r="E1957" s="0" t="n">
        <v>2</v>
      </c>
      <c r="F1957" s="38" t="s">
        <v>71</v>
      </c>
      <c r="G1957" s="37" t="s">
        <v>585</v>
      </c>
      <c r="H1957" s="0" t="n">
        <v>934852</v>
      </c>
      <c r="I1957" s="0" t="n">
        <v>494962</v>
      </c>
      <c r="J1957" s="0" t="n">
        <v>71452</v>
      </c>
    </row>
    <row r="1958" customFormat="false" ht="15" hidden="false" customHeight="false" outlineLevel="0" collapsed="false">
      <c r="A1958" s="0" t="n">
        <v>202406</v>
      </c>
      <c r="B1958" s="0" t="n">
        <v>202407</v>
      </c>
      <c r="C1958" s="37" t="s">
        <v>106</v>
      </c>
      <c r="D1958" s="37" t="s">
        <v>586</v>
      </c>
      <c r="E1958" s="0" t="n">
        <v>2</v>
      </c>
      <c r="F1958" s="38" t="s">
        <v>71</v>
      </c>
      <c r="G1958" s="37" t="s">
        <v>587</v>
      </c>
      <c r="H1958" s="0" t="n">
        <v>864260</v>
      </c>
      <c r="I1958" s="0" t="n">
        <v>977146</v>
      </c>
      <c r="J1958" s="0" t="n">
        <v>308027</v>
      </c>
    </row>
    <row r="1959" customFormat="false" ht="15" hidden="false" customHeight="false" outlineLevel="0" collapsed="false">
      <c r="A1959" s="0" t="n">
        <v>202406</v>
      </c>
      <c r="B1959" s="0" t="n">
        <v>202407</v>
      </c>
      <c r="C1959" s="37" t="s">
        <v>178</v>
      </c>
      <c r="D1959" s="37" t="s">
        <v>356</v>
      </c>
      <c r="E1959" s="0" t="n">
        <v>2</v>
      </c>
      <c r="F1959" s="38" t="s">
        <v>71</v>
      </c>
      <c r="G1959" s="37" t="s">
        <v>588</v>
      </c>
      <c r="H1959" s="0" t="n">
        <v>904988</v>
      </c>
      <c r="I1959" s="0" t="n">
        <v>317861</v>
      </c>
      <c r="J1959" s="0" t="n">
        <v>38272</v>
      </c>
    </row>
    <row r="1960" customFormat="false" ht="15" hidden="false" customHeight="false" outlineLevel="0" collapsed="false">
      <c r="A1960" s="0" t="n">
        <v>202406</v>
      </c>
      <c r="B1960" s="0" t="n">
        <v>202407</v>
      </c>
      <c r="C1960" s="37" t="s">
        <v>124</v>
      </c>
      <c r="D1960" s="37" t="s">
        <v>367</v>
      </c>
      <c r="E1960" s="0" t="n">
        <v>2</v>
      </c>
      <c r="F1960" s="38" t="s">
        <v>71</v>
      </c>
      <c r="G1960" s="37" t="s">
        <v>589</v>
      </c>
      <c r="H1960" s="0" t="n">
        <v>900602</v>
      </c>
      <c r="I1960" s="0" t="n">
        <v>833144</v>
      </c>
      <c r="J1960" s="0" t="n">
        <v>2898</v>
      </c>
    </row>
    <row r="1961" customFormat="false" ht="15" hidden="false" customHeight="false" outlineLevel="0" collapsed="false">
      <c r="A1961" s="0" t="n">
        <v>202406</v>
      </c>
      <c r="B1961" s="0" t="n">
        <v>202407</v>
      </c>
      <c r="C1961" s="37" t="s">
        <v>101</v>
      </c>
      <c r="D1961" s="37" t="s">
        <v>590</v>
      </c>
      <c r="E1961" s="0" t="n">
        <v>2</v>
      </c>
      <c r="F1961" s="38" t="s">
        <v>71</v>
      </c>
      <c r="G1961" s="37" t="s">
        <v>591</v>
      </c>
      <c r="H1961" s="0" t="n">
        <v>2938463</v>
      </c>
      <c r="I1961" s="0" t="n">
        <v>1328343</v>
      </c>
      <c r="J1961" s="0" t="n">
        <v>22905</v>
      </c>
    </row>
    <row r="1962" customFormat="false" ht="15" hidden="false" customHeight="false" outlineLevel="0" collapsed="false">
      <c r="A1962" s="0" t="n">
        <v>202406</v>
      </c>
      <c r="B1962" s="0" t="n">
        <v>202407</v>
      </c>
      <c r="C1962" s="37" t="s">
        <v>112</v>
      </c>
      <c r="D1962" s="37" t="s">
        <v>141</v>
      </c>
      <c r="E1962" s="0" t="n">
        <v>2</v>
      </c>
      <c r="F1962" s="38" t="s">
        <v>71</v>
      </c>
      <c r="G1962" s="37" t="s">
        <v>592</v>
      </c>
      <c r="H1962" s="0" t="n">
        <v>2019356</v>
      </c>
      <c r="I1962" s="0" t="n">
        <v>575440</v>
      </c>
      <c r="J1962" s="0" t="n">
        <v>46073</v>
      </c>
    </row>
    <row r="1963" customFormat="false" ht="15" hidden="false" customHeight="false" outlineLevel="0" collapsed="false">
      <c r="A1963" s="0" t="n">
        <v>202406</v>
      </c>
      <c r="B1963" s="0" t="n">
        <v>202407</v>
      </c>
      <c r="C1963" s="37" t="s">
        <v>149</v>
      </c>
      <c r="D1963" s="37" t="s">
        <v>113</v>
      </c>
      <c r="E1963" s="0" t="n">
        <v>2</v>
      </c>
      <c r="F1963" s="38" t="s">
        <v>71</v>
      </c>
      <c r="G1963" s="37" t="s">
        <v>593</v>
      </c>
      <c r="H1963" s="0" t="n">
        <v>18709</v>
      </c>
      <c r="I1963" s="0" t="n">
        <v>21774</v>
      </c>
      <c r="J1963" s="0" t="n">
        <v>364</v>
      </c>
    </row>
    <row r="1964" customFormat="false" ht="15" hidden="false" customHeight="false" outlineLevel="0" collapsed="false">
      <c r="A1964" s="0" t="n">
        <v>202406</v>
      </c>
      <c r="B1964" s="0" t="n">
        <v>202407</v>
      </c>
      <c r="C1964" s="37" t="s">
        <v>178</v>
      </c>
      <c r="D1964" s="37" t="s">
        <v>102</v>
      </c>
      <c r="E1964" s="0" t="n">
        <v>2</v>
      </c>
      <c r="F1964" s="38" t="s">
        <v>71</v>
      </c>
      <c r="G1964" s="37" t="s">
        <v>594</v>
      </c>
      <c r="H1964" s="0" t="n">
        <v>354629</v>
      </c>
      <c r="I1964" s="0" t="n">
        <v>145238</v>
      </c>
      <c r="J1964" s="0" t="n">
        <v>3514</v>
      </c>
    </row>
    <row r="1965" customFormat="false" ht="15" hidden="false" customHeight="false" outlineLevel="0" collapsed="false">
      <c r="A1965" s="0" t="n">
        <v>202406</v>
      </c>
      <c r="B1965" s="0" t="n">
        <v>202407</v>
      </c>
      <c r="C1965" s="37" t="s">
        <v>98</v>
      </c>
      <c r="D1965" s="37" t="s">
        <v>102</v>
      </c>
      <c r="E1965" s="0" t="n">
        <v>2</v>
      </c>
      <c r="F1965" s="38" t="s">
        <v>71</v>
      </c>
      <c r="G1965" s="37" t="s">
        <v>595</v>
      </c>
      <c r="H1965" s="0" t="n">
        <v>466685</v>
      </c>
      <c r="I1965" s="0" t="n">
        <v>404137</v>
      </c>
      <c r="J1965" s="0" t="n">
        <v>72149</v>
      </c>
    </row>
    <row r="1966" customFormat="false" ht="15" hidden="false" customHeight="false" outlineLevel="0" collapsed="false">
      <c r="A1966" s="0" t="n">
        <v>202406</v>
      </c>
      <c r="B1966" s="0" t="n">
        <v>202407</v>
      </c>
      <c r="C1966" s="37" t="s">
        <v>184</v>
      </c>
      <c r="D1966" s="37" t="s">
        <v>163</v>
      </c>
      <c r="E1966" s="0" t="n">
        <v>2</v>
      </c>
      <c r="F1966" s="38" t="s">
        <v>71</v>
      </c>
      <c r="G1966" s="37" t="s">
        <v>596</v>
      </c>
      <c r="H1966" s="0" t="n">
        <v>73901</v>
      </c>
      <c r="I1966" s="0" t="n">
        <v>33989</v>
      </c>
      <c r="J1966" s="0" t="n">
        <v>6207</v>
      </c>
    </row>
    <row r="1967" customFormat="false" ht="15" hidden="false" customHeight="false" outlineLevel="0" collapsed="false">
      <c r="A1967" s="0" t="n">
        <v>202406</v>
      </c>
      <c r="B1967" s="0" t="n">
        <v>202407</v>
      </c>
      <c r="C1967" s="37" t="s">
        <v>184</v>
      </c>
      <c r="D1967" s="37" t="s">
        <v>380</v>
      </c>
      <c r="E1967" s="0" t="n">
        <v>2</v>
      </c>
      <c r="F1967" s="38" t="s">
        <v>71</v>
      </c>
      <c r="G1967" s="37" t="s">
        <v>597</v>
      </c>
      <c r="H1967" s="0" t="n">
        <v>556569</v>
      </c>
      <c r="I1967" s="0" t="n">
        <v>278872</v>
      </c>
      <c r="J1967" s="0" t="n">
        <v>-23617</v>
      </c>
    </row>
    <row r="1968" customFormat="false" ht="15" hidden="false" customHeight="false" outlineLevel="0" collapsed="false">
      <c r="A1968" s="0" t="n">
        <v>202406</v>
      </c>
      <c r="B1968" s="0" t="n">
        <v>202407</v>
      </c>
      <c r="C1968" s="37" t="s">
        <v>98</v>
      </c>
      <c r="D1968" s="37" t="s">
        <v>380</v>
      </c>
      <c r="E1968" s="0" t="n">
        <v>2</v>
      </c>
      <c r="F1968" s="38" t="s">
        <v>71</v>
      </c>
      <c r="G1968" s="37" t="s">
        <v>598</v>
      </c>
      <c r="H1968" s="0" t="n">
        <v>2048433</v>
      </c>
      <c r="I1968" s="0" t="n">
        <v>482850</v>
      </c>
      <c r="J1968" s="0" t="n">
        <v>-877</v>
      </c>
    </row>
    <row r="1969" customFormat="false" ht="15" hidden="false" customHeight="false" outlineLevel="0" collapsed="false">
      <c r="A1969" s="0" t="n">
        <v>202406</v>
      </c>
      <c r="B1969" s="0" t="n">
        <v>202407</v>
      </c>
      <c r="C1969" s="37" t="s">
        <v>109</v>
      </c>
      <c r="D1969" s="37" t="s">
        <v>372</v>
      </c>
      <c r="E1969" s="0" t="n">
        <v>2</v>
      </c>
      <c r="F1969" s="38" t="s">
        <v>71</v>
      </c>
      <c r="G1969" s="37" t="s">
        <v>599</v>
      </c>
      <c r="H1969" s="0" t="n">
        <v>155668</v>
      </c>
      <c r="I1969" s="0" t="n">
        <v>141290</v>
      </c>
      <c r="J1969" s="0" t="n">
        <v>4747</v>
      </c>
    </row>
    <row r="1970" customFormat="false" ht="15" hidden="false" customHeight="false" outlineLevel="0" collapsed="false">
      <c r="A1970" s="0" t="n">
        <v>202406</v>
      </c>
      <c r="B1970" s="0" t="n">
        <v>202407</v>
      </c>
      <c r="C1970" s="37" t="s">
        <v>152</v>
      </c>
      <c r="D1970" s="37" t="s">
        <v>220</v>
      </c>
      <c r="E1970" s="0" t="n">
        <v>2</v>
      </c>
      <c r="F1970" s="38" t="s">
        <v>71</v>
      </c>
      <c r="G1970" s="37" t="s">
        <v>600</v>
      </c>
      <c r="H1970" s="0" t="n">
        <v>748005</v>
      </c>
      <c r="I1970" s="0" t="n">
        <v>2186329</v>
      </c>
      <c r="J1970" s="0" t="n">
        <v>305887</v>
      </c>
    </row>
    <row r="1971" customFormat="false" ht="15" hidden="false" customHeight="false" outlineLevel="0" collapsed="false">
      <c r="A1971" s="0" t="n">
        <v>202406</v>
      </c>
      <c r="B1971" s="0" t="n">
        <v>202407</v>
      </c>
      <c r="C1971" s="37" t="s">
        <v>149</v>
      </c>
      <c r="D1971" s="37" t="s">
        <v>216</v>
      </c>
      <c r="E1971" s="0" t="n">
        <v>2</v>
      </c>
      <c r="F1971" s="38" t="s">
        <v>71</v>
      </c>
      <c r="G1971" s="37" t="s">
        <v>601</v>
      </c>
      <c r="H1971" s="0" t="n">
        <v>184318</v>
      </c>
      <c r="I1971" s="0" t="n">
        <v>60665</v>
      </c>
      <c r="J1971" s="0" t="n">
        <v>11788</v>
      </c>
    </row>
    <row r="1972" customFormat="false" ht="15" hidden="false" customHeight="false" outlineLevel="0" collapsed="false">
      <c r="A1972" s="0" t="n">
        <v>202406</v>
      </c>
      <c r="B1972" s="0" t="n">
        <v>202407</v>
      </c>
      <c r="C1972" s="37" t="s">
        <v>124</v>
      </c>
      <c r="D1972" s="37" t="s">
        <v>249</v>
      </c>
      <c r="E1972" s="0" t="n">
        <v>2</v>
      </c>
      <c r="F1972" s="38" t="s">
        <v>71</v>
      </c>
      <c r="G1972" s="37" t="s">
        <v>602</v>
      </c>
      <c r="H1972" s="0" t="n">
        <v>197541</v>
      </c>
      <c r="I1972" s="0" t="n">
        <v>158883</v>
      </c>
      <c r="J1972" s="0" t="n">
        <v>55640</v>
      </c>
    </row>
    <row r="1973" customFormat="false" ht="15" hidden="false" customHeight="false" outlineLevel="0" collapsed="false">
      <c r="A1973" s="0" t="n">
        <v>202406</v>
      </c>
      <c r="B1973" s="0" t="n">
        <v>202407</v>
      </c>
      <c r="C1973" s="37" t="s">
        <v>115</v>
      </c>
      <c r="D1973" s="37" t="s">
        <v>603</v>
      </c>
      <c r="E1973" s="0" t="n">
        <v>2</v>
      </c>
      <c r="F1973" s="38" t="s">
        <v>71</v>
      </c>
      <c r="G1973" s="37" t="s">
        <v>604</v>
      </c>
      <c r="H1973" s="0" t="n">
        <v>3068002</v>
      </c>
      <c r="I1973" s="0" t="n">
        <v>488105</v>
      </c>
      <c r="J1973" s="0" t="n">
        <v>16319</v>
      </c>
    </row>
    <row r="1974" customFormat="false" ht="15" hidden="false" customHeight="false" outlineLevel="0" collapsed="false">
      <c r="A1974" s="0" t="n">
        <v>202406</v>
      </c>
      <c r="B1974" s="0" t="n">
        <v>202407</v>
      </c>
      <c r="C1974" s="37" t="s">
        <v>158</v>
      </c>
      <c r="D1974" s="37" t="s">
        <v>519</v>
      </c>
      <c r="E1974" s="0" t="n">
        <v>2</v>
      </c>
      <c r="F1974" s="38" t="s">
        <v>71</v>
      </c>
      <c r="G1974" s="37" t="s">
        <v>605</v>
      </c>
      <c r="H1974" s="0" t="n">
        <v>314163</v>
      </c>
      <c r="I1974" s="0" t="n">
        <v>96867</v>
      </c>
      <c r="J1974" s="0" t="n">
        <v>3722</v>
      </c>
    </row>
    <row r="1975" customFormat="false" ht="15" hidden="false" customHeight="false" outlineLevel="0" collapsed="false">
      <c r="A1975" s="0" t="n">
        <v>202406</v>
      </c>
      <c r="B1975" s="0" t="n">
        <v>202407</v>
      </c>
      <c r="C1975" s="37" t="s">
        <v>106</v>
      </c>
      <c r="D1975" s="37" t="s">
        <v>606</v>
      </c>
      <c r="E1975" s="0" t="n">
        <v>2</v>
      </c>
      <c r="F1975" s="38" t="s">
        <v>71</v>
      </c>
      <c r="G1975" s="37" t="s">
        <v>607</v>
      </c>
      <c r="H1975" s="0" t="n">
        <v>1032029</v>
      </c>
      <c r="I1975" s="0" t="n">
        <v>584652</v>
      </c>
      <c r="J1975" s="0" t="n">
        <v>81183</v>
      </c>
    </row>
    <row r="1976" customFormat="false" ht="15" hidden="false" customHeight="false" outlineLevel="0" collapsed="false">
      <c r="A1976" s="0" t="n">
        <v>202406</v>
      </c>
      <c r="B1976" s="0" t="n">
        <v>202407</v>
      </c>
      <c r="C1976" s="37" t="s">
        <v>152</v>
      </c>
      <c r="D1976" s="37" t="s">
        <v>608</v>
      </c>
      <c r="E1976" s="0" t="n">
        <v>2</v>
      </c>
      <c r="F1976" s="38" t="s">
        <v>71</v>
      </c>
      <c r="G1976" s="37" t="s">
        <v>609</v>
      </c>
      <c r="H1976" s="0" t="n">
        <v>50908</v>
      </c>
      <c r="I1976" s="0" t="n">
        <v>23662</v>
      </c>
      <c r="J1976" s="0" t="n">
        <v>279</v>
      </c>
    </row>
    <row r="1977" customFormat="false" ht="15" hidden="false" customHeight="false" outlineLevel="0" collapsed="false">
      <c r="A1977" s="0" t="n">
        <v>202406</v>
      </c>
      <c r="B1977" s="0" t="n">
        <v>202407</v>
      </c>
      <c r="C1977" s="37" t="s">
        <v>109</v>
      </c>
      <c r="D1977" s="37" t="s">
        <v>393</v>
      </c>
      <c r="E1977" s="0" t="n">
        <v>2</v>
      </c>
      <c r="F1977" s="38" t="s">
        <v>71</v>
      </c>
      <c r="G1977" s="37" t="s">
        <v>610</v>
      </c>
      <c r="H1977" s="0" t="n">
        <v>4244072</v>
      </c>
      <c r="I1977" s="0" t="n">
        <v>1055409</v>
      </c>
      <c r="J1977" s="0" t="n">
        <v>69555</v>
      </c>
    </row>
    <row r="1978" customFormat="false" ht="15" hidden="false" customHeight="false" outlineLevel="0" collapsed="false">
      <c r="A1978" s="0" t="n">
        <v>202406</v>
      </c>
      <c r="B1978" s="0" t="n">
        <v>202407</v>
      </c>
      <c r="C1978" s="37" t="s">
        <v>178</v>
      </c>
      <c r="D1978" s="37" t="s">
        <v>320</v>
      </c>
      <c r="E1978" s="0" t="n">
        <v>2</v>
      </c>
      <c r="F1978" s="38" t="s">
        <v>71</v>
      </c>
      <c r="G1978" s="37" t="s">
        <v>611</v>
      </c>
      <c r="H1978" s="0" t="n">
        <v>1117986</v>
      </c>
      <c r="I1978" s="0" t="n">
        <v>917528</v>
      </c>
      <c r="J1978" s="0" t="n">
        <v>35321</v>
      </c>
    </row>
    <row r="1979" customFormat="false" ht="15" hidden="false" customHeight="false" outlineLevel="0" collapsed="false">
      <c r="A1979" s="0" t="n">
        <v>202406</v>
      </c>
      <c r="B1979" s="0" t="n">
        <v>202407</v>
      </c>
      <c r="C1979" s="37" t="s">
        <v>101</v>
      </c>
      <c r="D1979" s="37" t="s">
        <v>104</v>
      </c>
      <c r="E1979" s="0" t="n">
        <v>2</v>
      </c>
      <c r="F1979" s="38" t="s">
        <v>71</v>
      </c>
      <c r="G1979" s="37" t="s">
        <v>612</v>
      </c>
      <c r="H1979" s="0" t="n">
        <v>472904</v>
      </c>
      <c r="I1979" s="0" t="n">
        <v>475880</v>
      </c>
      <c r="J1979" s="0" t="n">
        <v>-86689</v>
      </c>
    </row>
    <row r="1980" customFormat="false" ht="15" hidden="false" customHeight="false" outlineLevel="0" collapsed="false">
      <c r="A1980" s="0" t="n">
        <v>202406</v>
      </c>
      <c r="B1980" s="0" t="n">
        <v>202407</v>
      </c>
      <c r="C1980" s="37" t="s">
        <v>124</v>
      </c>
      <c r="D1980" s="37" t="s">
        <v>362</v>
      </c>
      <c r="E1980" s="0" t="n">
        <v>2</v>
      </c>
      <c r="F1980" s="38" t="s">
        <v>71</v>
      </c>
      <c r="G1980" s="37" t="s">
        <v>613</v>
      </c>
      <c r="H1980" s="0" t="n">
        <v>1147303</v>
      </c>
      <c r="I1980" s="0" t="n">
        <v>417222</v>
      </c>
      <c r="J1980" s="0" t="n">
        <v>38519</v>
      </c>
    </row>
    <row r="1981" customFormat="false" ht="15" hidden="false" customHeight="false" outlineLevel="0" collapsed="false">
      <c r="A1981" s="0" t="n">
        <v>202406</v>
      </c>
      <c r="B1981" s="0" t="n">
        <v>202407</v>
      </c>
      <c r="C1981" s="37" t="s">
        <v>136</v>
      </c>
      <c r="D1981" s="37" t="s">
        <v>603</v>
      </c>
      <c r="E1981" s="0" t="n">
        <v>2</v>
      </c>
      <c r="F1981" s="38" t="s">
        <v>71</v>
      </c>
      <c r="G1981" s="37" t="s">
        <v>614</v>
      </c>
      <c r="H1981" s="0" t="n">
        <v>92308</v>
      </c>
      <c r="I1981" s="0" t="n">
        <v>43849</v>
      </c>
      <c r="J1981" s="0" t="n">
        <v>2708</v>
      </c>
    </row>
    <row r="1982" customFormat="false" ht="15" hidden="false" customHeight="false" outlineLevel="0" collapsed="false">
      <c r="A1982" s="0" t="n">
        <v>202406</v>
      </c>
      <c r="B1982" s="0" t="n">
        <v>202407</v>
      </c>
      <c r="C1982" s="37" t="s">
        <v>152</v>
      </c>
      <c r="D1982" s="37" t="s">
        <v>387</v>
      </c>
      <c r="E1982" s="0" t="n">
        <v>2</v>
      </c>
      <c r="F1982" s="38" t="s">
        <v>71</v>
      </c>
      <c r="G1982" s="37" t="s">
        <v>615</v>
      </c>
      <c r="H1982" s="0" t="n">
        <v>2338927</v>
      </c>
      <c r="I1982" s="0" t="n">
        <v>919629</v>
      </c>
      <c r="J1982" s="0" t="n">
        <v>190476</v>
      </c>
    </row>
    <row r="1983" customFormat="false" ht="15" hidden="false" customHeight="false" outlineLevel="0" collapsed="false">
      <c r="A1983" s="0" t="n">
        <v>202406</v>
      </c>
      <c r="B1983" s="0" t="n">
        <v>202407</v>
      </c>
      <c r="C1983" s="37" t="s">
        <v>178</v>
      </c>
      <c r="D1983" s="37" t="s">
        <v>616</v>
      </c>
      <c r="E1983" s="0" t="n">
        <v>2</v>
      </c>
      <c r="F1983" s="38" t="s">
        <v>71</v>
      </c>
      <c r="G1983" s="37" t="s">
        <v>617</v>
      </c>
      <c r="H1983" s="0" t="n">
        <v>459578</v>
      </c>
      <c r="I1983" s="0" t="n">
        <v>194790</v>
      </c>
      <c r="J1983" s="0" t="n">
        <v>15690</v>
      </c>
    </row>
    <row r="1984" customFormat="false" ht="15" hidden="false" customHeight="false" outlineLevel="0" collapsed="false">
      <c r="A1984" s="0" t="n">
        <v>202406</v>
      </c>
      <c r="B1984" s="0" t="n">
        <v>202407</v>
      </c>
      <c r="C1984" s="37" t="s">
        <v>106</v>
      </c>
      <c r="D1984" s="37" t="s">
        <v>618</v>
      </c>
      <c r="E1984" s="0" t="n">
        <v>2</v>
      </c>
      <c r="F1984" s="38" t="s">
        <v>71</v>
      </c>
      <c r="G1984" s="37" t="s">
        <v>619</v>
      </c>
      <c r="H1984" s="0" t="n">
        <v>436865</v>
      </c>
      <c r="I1984" s="0" t="n">
        <v>161266</v>
      </c>
      <c r="J1984" s="0" t="n">
        <v>-7334</v>
      </c>
    </row>
    <row r="1985" customFormat="false" ht="15" hidden="false" customHeight="false" outlineLevel="0" collapsed="false">
      <c r="A1985" s="0" t="n">
        <v>202406</v>
      </c>
      <c r="B1985" s="0" t="n">
        <v>202407</v>
      </c>
      <c r="C1985" s="37" t="s">
        <v>184</v>
      </c>
      <c r="D1985" s="37" t="s">
        <v>231</v>
      </c>
      <c r="E1985" s="0" t="n">
        <v>2</v>
      </c>
      <c r="F1985" s="38" t="s">
        <v>71</v>
      </c>
      <c r="G1985" s="37" t="s">
        <v>620</v>
      </c>
      <c r="H1985" s="0" t="n">
        <v>234810</v>
      </c>
      <c r="I1985" s="0" t="n">
        <v>111198</v>
      </c>
      <c r="J1985" s="0" t="n">
        <v>6026</v>
      </c>
    </row>
    <row r="1986" customFormat="false" ht="15" hidden="false" customHeight="false" outlineLevel="0" collapsed="false">
      <c r="A1986" s="0" t="n">
        <v>202406</v>
      </c>
      <c r="B1986" s="0" t="n">
        <v>202407</v>
      </c>
      <c r="C1986" s="37" t="s">
        <v>124</v>
      </c>
      <c r="D1986" s="37" t="s">
        <v>467</v>
      </c>
      <c r="E1986" s="0" t="n">
        <v>2</v>
      </c>
      <c r="F1986" s="38" t="s">
        <v>71</v>
      </c>
      <c r="G1986" s="37" t="s">
        <v>621</v>
      </c>
      <c r="H1986" s="0" t="n">
        <v>277948</v>
      </c>
      <c r="I1986" s="0" t="n">
        <v>190448</v>
      </c>
      <c r="J1986" s="0" t="n">
        <v>-24588</v>
      </c>
    </row>
    <row r="1987" customFormat="false" ht="15" hidden="false" customHeight="false" outlineLevel="0" collapsed="false">
      <c r="A1987" s="0" t="n">
        <v>202406</v>
      </c>
      <c r="B1987" s="0" t="n">
        <v>202407</v>
      </c>
      <c r="C1987" s="37" t="s">
        <v>112</v>
      </c>
      <c r="D1987" s="37" t="s">
        <v>324</v>
      </c>
      <c r="E1987" s="0" t="n">
        <v>2</v>
      </c>
      <c r="F1987" s="38" t="s">
        <v>71</v>
      </c>
      <c r="G1987" s="37" t="s">
        <v>622</v>
      </c>
      <c r="H1987" s="0" t="n">
        <v>1692455</v>
      </c>
      <c r="I1987" s="0" t="n">
        <v>2434497</v>
      </c>
      <c r="J1987" s="0" t="n">
        <v>-100038</v>
      </c>
    </row>
    <row r="1988" customFormat="false" ht="15" hidden="false" customHeight="false" outlineLevel="0" collapsed="false">
      <c r="A1988" s="0" t="n">
        <v>202406</v>
      </c>
      <c r="B1988" s="0" t="n">
        <v>202407</v>
      </c>
      <c r="C1988" s="37" t="s">
        <v>106</v>
      </c>
      <c r="D1988" s="37" t="s">
        <v>623</v>
      </c>
      <c r="E1988" s="0" t="n">
        <v>2</v>
      </c>
      <c r="F1988" s="38" t="s">
        <v>71</v>
      </c>
      <c r="G1988" s="37" t="s">
        <v>624</v>
      </c>
      <c r="H1988" s="0" t="n">
        <v>606507</v>
      </c>
      <c r="I1988" s="0" t="n">
        <v>292805</v>
      </c>
      <c r="J1988" s="0" t="n">
        <v>42032</v>
      </c>
    </row>
    <row r="1989" customFormat="false" ht="15" hidden="false" customHeight="false" outlineLevel="0" collapsed="false">
      <c r="A1989" s="0" t="n">
        <v>202406</v>
      </c>
      <c r="B1989" s="0" t="n">
        <v>202407</v>
      </c>
      <c r="C1989" s="37" t="s">
        <v>95</v>
      </c>
      <c r="D1989" s="37" t="s">
        <v>320</v>
      </c>
      <c r="E1989" s="0" t="n">
        <v>2</v>
      </c>
      <c r="F1989" s="38" t="s">
        <v>71</v>
      </c>
      <c r="G1989" s="37" t="s">
        <v>625</v>
      </c>
      <c r="H1989" s="0" t="n">
        <v>1188317</v>
      </c>
      <c r="I1989" s="0" t="n">
        <v>581307</v>
      </c>
      <c r="J1989" s="0" t="n">
        <v>32127</v>
      </c>
    </row>
    <row r="1990" customFormat="false" ht="15" hidden="false" customHeight="false" outlineLevel="0" collapsed="false">
      <c r="A1990" s="0" t="n">
        <v>202406</v>
      </c>
      <c r="B1990" s="0" t="n">
        <v>202407</v>
      </c>
      <c r="C1990" s="37" t="s">
        <v>197</v>
      </c>
      <c r="D1990" s="37" t="s">
        <v>626</v>
      </c>
      <c r="E1990" s="0" t="n">
        <v>2</v>
      </c>
      <c r="F1990" s="38" t="s">
        <v>71</v>
      </c>
      <c r="G1990" s="37" t="s">
        <v>627</v>
      </c>
      <c r="H1990" s="0" t="n">
        <v>517616</v>
      </c>
      <c r="I1990" s="0" t="n">
        <v>154004</v>
      </c>
      <c r="J1990" s="0" t="n">
        <v>26527</v>
      </c>
    </row>
    <row r="1991" customFormat="false" ht="15" hidden="false" customHeight="false" outlineLevel="0" collapsed="false">
      <c r="A1991" s="0" t="n">
        <v>202406</v>
      </c>
      <c r="B1991" s="0" t="n">
        <v>202407</v>
      </c>
      <c r="C1991" s="37" t="s">
        <v>197</v>
      </c>
      <c r="D1991" s="37" t="s">
        <v>172</v>
      </c>
      <c r="E1991" s="0" t="n">
        <v>2</v>
      </c>
      <c r="F1991" s="38" t="s">
        <v>71</v>
      </c>
      <c r="G1991" s="37" t="s">
        <v>628</v>
      </c>
      <c r="H1991" s="0" t="n">
        <v>1016336</v>
      </c>
      <c r="I1991" s="0" t="n">
        <v>684437</v>
      </c>
      <c r="J1991" s="0" t="n">
        <v>-79866</v>
      </c>
    </row>
    <row r="1992" customFormat="false" ht="15" hidden="false" customHeight="false" outlineLevel="0" collapsed="false">
      <c r="A1992" s="0" t="n">
        <v>202406</v>
      </c>
      <c r="B1992" s="0" t="n">
        <v>202407</v>
      </c>
      <c r="C1992" s="37" t="s">
        <v>124</v>
      </c>
      <c r="D1992" s="37" t="s">
        <v>420</v>
      </c>
      <c r="E1992" s="0" t="n">
        <v>2</v>
      </c>
      <c r="F1992" s="38" t="s">
        <v>71</v>
      </c>
      <c r="G1992" s="37" t="s">
        <v>629</v>
      </c>
      <c r="H1992" s="0" t="n">
        <v>337058</v>
      </c>
      <c r="I1992" s="0" t="n">
        <v>103262</v>
      </c>
      <c r="J1992" s="0" t="n">
        <v>5757</v>
      </c>
    </row>
    <row r="1993" customFormat="false" ht="15" hidden="false" customHeight="false" outlineLevel="0" collapsed="false">
      <c r="A1993" s="0" t="n">
        <v>202406</v>
      </c>
      <c r="B1993" s="0" t="n">
        <v>202407</v>
      </c>
      <c r="C1993" s="37" t="s">
        <v>95</v>
      </c>
      <c r="D1993" s="37" t="s">
        <v>200</v>
      </c>
      <c r="E1993" s="0" t="n">
        <v>2</v>
      </c>
      <c r="F1993" s="38" t="s">
        <v>71</v>
      </c>
      <c r="G1993" s="37" t="s">
        <v>630</v>
      </c>
      <c r="H1993" s="0" t="n">
        <v>9324597</v>
      </c>
      <c r="I1993" s="0" t="n">
        <v>8086937</v>
      </c>
      <c r="J1993" s="0" t="n">
        <v>262411</v>
      </c>
    </row>
    <row r="1994" customFormat="false" ht="15" hidden="false" customHeight="false" outlineLevel="0" collapsed="false">
      <c r="A1994" s="0" t="n">
        <v>202406</v>
      </c>
      <c r="B1994" s="0" t="n">
        <v>202407</v>
      </c>
      <c r="C1994" s="37" t="s">
        <v>106</v>
      </c>
      <c r="D1994" s="37" t="s">
        <v>631</v>
      </c>
      <c r="E1994" s="0" t="n">
        <v>2</v>
      </c>
      <c r="F1994" s="38" t="s">
        <v>71</v>
      </c>
      <c r="G1994" s="37" t="s">
        <v>632</v>
      </c>
      <c r="H1994" s="0" t="n">
        <v>83508</v>
      </c>
      <c r="I1994" s="0" t="n">
        <v>64052</v>
      </c>
      <c r="J1994" s="0" t="n">
        <v>11247</v>
      </c>
    </row>
    <row r="1995" customFormat="false" ht="15" hidden="false" customHeight="false" outlineLevel="0" collapsed="false">
      <c r="A1995" s="0" t="n">
        <v>202406</v>
      </c>
      <c r="B1995" s="0" t="n">
        <v>202407</v>
      </c>
      <c r="C1995" s="37" t="s">
        <v>106</v>
      </c>
      <c r="D1995" s="37" t="s">
        <v>214</v>
      </c>
      <c r="E1995" s="0" t="n">
        <v>2</v>
      </c>
      <c r="F1995" s="38" t="s">
        <v>71</v>
      </c>
      <c r="G1995" s="37" t="s">
        <v>633</v>
      </c>
      <c r="H1995" s="0" t="n">
        <v>2976343</v>
      </c>
      <c r="I1995" s="0" t="n">
        <v>1437266</v>
      </c>
      <c r="J1995" s="0" t="n">
        <v>211675</v>
      </c>
    </row>
    <row r="1996" customFormat="false" ht="15" hidden="false" customHeight="false" outlineLevel="0" collapsed="false">
      <c r="A1996" s="0" t="n">
        <v>202406</v>
      </c>
      <c r="B1996" s="0" t="n">
        <v>202407</v>
      </c>
      <c r="C1996" s="37" t="s">
        <v>184</v>
      </c>
      <c r="D1996" s="37" t="s">
        <v>634</v>
      </c>
      <c r="E1996" s="0" t="n">
        <v>2</v>
      </c>
      <c r="F1996" s="38" t="s">
        <v>71</v>
      </c>
      <c r="G1996" s="37" t="s">
        <v>635</v>
      </c>
      <c r="H1996" s="0" t="n">
        <v>2745113</v>
      </c>
      <c r="I1996" s="0" t="n">
        <v>3703465</v>
      </c>
      <c r="J1996" s="0" t="n">
        <v>534133</v>
      </c>
    </row>
    <row r="1997" customFormat="false" ht="15" hidden="false" customHeight="false" outlineLevel="0" collapsed="false">
      <c r="A1997" s="0" t="n">
        <v>202406</v>
      </c>
      <c r="B1997" s="0" t="n">
        <v>202407</v>
      </c>
      <c r="C1997" s="37" t="s">
        <v>109</v>
      </c>
      <c r="D1997" s="37" t="s">
        <v>636</v>
      </c>
      <c r="E1997" s="0" t="n">
        <v>2</v>
      </c>
      <c r="F1997" s="38" t="s">
        <v>71</v>
      </c>
      <c r="G1997" s="37" t="s">
        <v>637</v>
      </c>
      <c r="H1997" s="0" t="n">
        <v>184680</v>
      </c>
      <c r="I1997" s="0" t="n">
        <v>258256</v>
      </c>
      <c r="J1997" s="0" t="n">
        <v>60468</v>
      </c>
    </row>
    <row r="1998" customFormat="false" ht="15" hidden="false" customHeight="false" outlineLevel="0" collapsed="false">
      <c r="A1998" s="0" t="n">
        <v>202406</v>
      </c>
      <c r="B1998" s="0" t="n">
        <v>202407</v>
      </c>
      <c r="C1998" s="37" t="s">
        <v>106</v>
      </c>
      <c r="D1998" s="37" t="s">
        <v>638</v>
      </c>
      <c r="E1998" s="0" t="n">
        <v>2</v>
      </c>
      <c r="F1998" s="38" t="s">
        <v>71</v>
      </c>
      <c r="G1998" s="37" t="s">
        <v>639</v>
      </c>
      <c r="H1998" s="0" t="n">
        <v>7104530</v>
      </c>
      <c r="I1998" s="0" t="n">
        <v>3559065</v>
      </c>
      <c r="J1998" s="0" t="n">
        <v>153721</v>
      </c>
    </row>
    <row r="1999" customFormat="false" ht="15" hidden="false" customHeight="false" outlineLevel="0" collapsed="false">
      <c r="A1999" s="0" t="n">
        <v>202406</v>
      </c>
      <c r="B1999" s="0" t="n">
        <v>202407</v>
      </c>
      <c r="C1999" s="37" t="s">
        <v>124</v>
      </c>
      <c r="D1999" s="37" t="s">
        <v>99</v>
      </c>
      <c r="E1999" s="0" t="n">
        <v>2</v>
      </c>
      <c r="F1999" s="38" t="s">
        <v>71</v>
      </c>
      <c r="G1999" s="37" t="s">
        <v>640</v>
      </c>
      <c r="H1999" s="0" t="n">
        <v>1360711</v>
      </c>
      <c r="I1999" s="0" t="n">
        <v>647029</v>
      </c>
      <c r="J1999" s="0" t="n">
        <v>138146</v>
      </c>
    </row>
    <row r="2000" customFormat="false" ht="15" hidden="false" customHeight="false" outlineLevel="0" collapsed="false">
      <c r="A2000" s="0" t="n">
        <v>202406</v>
      </c>
      <c r="B2000" s="0" t="n">
        <v>202407</v>
      </c>
      <c r="C2000" s="37" t="s">
        <v>109</v>
      </c>
      <c r="D2000" s="37" t="s">
        <v>300</v>
      </c>
      <c r="E2000" s="0" t="n">
        <v>2</v>
      </c>
      <c r="F2000" s="38" t="s">
        <v>71</v>
      </c>
      <c r="G2000" s="37" t="s">
        <v>641</v>
      </c>
      <c r="H2000" s="0" t="n">
        <v>1808894</v>
      </c>
      <c r="I2000" s="0" t="n">
        <v>1230858</v>
      </c>
      <c r="J2000" s="0" t="n">
        <v>-30058</v>
      </c>
    </row>
    <row r="2001" customFormat="false" ht="15" hidden="false" customHeight="false" outlineLevel="0" collapsed="false">
      <c r="A2001" s="0" t="n">
        <v>202406</v>
      </c>
      <c r="B2001" s="0" t="n">
        <v>202407</v>
      </c>
      <c r="C2001" s="37" t="s">
        <v>109</v>
      </c>
      <c r="D2001" s="37" t="s">
        <v>116</v>
      </c>
      <c r="E2001" s="0" t="n">
        <v>2</v>
      </c>
      <c r="F2001" s="38" t="s">
        <v>71</v>
      </c>
      <c r="G2001" s="37" t="s">
        <v>642</v>
      </c>
      <c r="H2001" s="0" t="n">
        <v>761632</v>
      </c>
      <c r="I2001" s="0" t="n">
        <v>257836</v>
      </c>
      <c r="J2001" s="0" t="n">
        <v>-7242</v>
      </c>
    </row>
    <row r="2002" customFormat="false" ht="15" hidden="false" customHeight="false" outlineLevel="0" collapsed="false">
      <c r="A2002" s="0" t="n">
        <v>202406</v>
      </c>
      <c r="B2002" s="0" t="n">
        <v>202407</v>
      </c>
      <c r="C2002" s="37" t="s">
        <v>124</v>
      </c>
      <c r="D2002" s="37" t="s">
        <v>170</v>
      </c>
      <c r="E2002" s="0" t="n">
        <v>2</v>
      </c>
      <c r="F2002" s="38" t="s">
        <v>71</v>
      </c>
      <c r="G2002" s="37" t="s">
        <v>643</v>
      </c>
      <c r="H2002" s="0" t="n">
        <v>446661</v>
      </c>
      <c r="I2002" s="0" t="n">
        <v>432542</v>
      </c>
      <c r="J2002" s="0" t="n">
        <v>67163</v>
      </c>
    </row>
    <row r="2003" customFormat="false" ht="15" hidden="false" customHeight="false" outlineLevel="0" collapsed="false">
      <c r="A2003" s="0" t="n">
        <v>202406</v>
      </c>
      <c r="B2003" s="0" t="n">
        <v>202407</v>
      </c>
      <c r="C2003" s="37" t="s">
        <v>115</v>
      </c>
      <c r="D2003" s="37" t="s">
        <v>130</v>
      </c>
      <c r="E2003" s="0" t="n">
        <v>2</v>
      </c>
      <c r="F2003" s="38" t="s">
        <v>71</v>
      </c>
      <c r="G2003" s="37" t="s">
        <v>644</v>
      </c>
      <c r="H2003" s="0" t="n">
        <v>466594</v>
      </c>
      <c r="I2003" s="0" t="n">
        <v>210669</v>
      </c>
      <c r="J2003" s="0" t="n">
        <v>-14847</v>
      </c>
    </row>
    <row r="2004" customFormat="false" ht="15" hidden="false" customHeight="false" outlineLevel="0" collapsed="false">
      <c r="A2004" s="0" t="n">
        <v>202406</v>
      </c>
      <c r="B2004" s="0" t="n">
        <v>202407</v>
      </c>
      <c r="C2004" s="37" t="s">
        <v>95</v>
      </c>
      <c r="D2004" s="37" t="s">
        <v>235</v>
      </c>
      <c r="E2004" s="0" t="n">
        <v>2</v>
      </c>
      <c r="F2004" s="38" t="s">
        <v>71</v>
      </c>
      <c r="G2004" s="37" t="s">
        <v>645</v>
      </c>
      <c r="H2004" s="0" t="n">
        <v>812746</v>
      </c>
      <c r="I2004" s="0" t="n">
        <v>438843</v>
      </c>
      <c r="J2004" s="0" t="n">
        <v>60243</v>
      </c>
    </row>
    <row r="2005" customFormat="false" ht="15" hidden="false" customHeight="false" outlineLevel="0" collapsed="false">
      <c r="A2005" s="0" t="n">
        <v>202406</v>
      </c>
      <c r="B2005" s="0" t="n">
        <v>202407</v>
      </c>
      <c r="C2005" s="37" t="s">
        <v>115</v>
      </c>
      <c r="D2005" s="37" t="s">
        <v>646</v>
      </c>
      <c r="E2005" s="0" t="n">
        <v>2</v>
      </c>
      <c r="F2005" s="38" t="s">
        <v>71</v>
      </c>
      <c r="G2005" s="37" t="s">
        <v>647</v>
      </c>
      <c r="H2005" s="0" t="n">
        <v>2803182</v>
      </c>
      <c r="I2005" s="0" t="n">
        <v>1735288</v>
      </c>
      <c r="J2005" s="0" t="n">
        <v>156404</v>
      </c>
    </row>
    <row r="2006" customFormat="false" ht="15" hidden="false" customHeight="false" outlineLevel="0" collapsed="false">
      <c r="A2006" s="0" t="n">
        <v>202406</v>
      </c>
      <c r="B2006" s="0" t="n">
        <v>202407</v>
      </c>
      <c r="C2006" s="37" t="s">
        <v>149</v>
      </c>
      <c r="D2006" s="37" t="s">
        <v>531</v>
      </c>
      <c r="E2006" s="0" t="n">
        <v>2</v>
      </c>
      <c r="F2006" s="38" t="s">
        <v>71</v>
      </c>
      <c r="G2006" s="37" t="s">
        <v>648</v>
      </c>
      <c r="H2006" s="0" t="n">
        <v>779779</v>
      </c>
      <c r="I2006" s="0" t="n">
        <v>1192997</v>
      </c>
      <c r="J2006" s="0" t="n">
        <v>223312</v>
      </c>
    </row>
    <row r="2007" customFormat="false" ht="15" hidden="false" customHeight="false" outlineLevel="0" collapsed="false">
      <c r="A2007" s="0" t="n">
        <v>202406</v>
      </c>
      <c r="B2007" s="0" t="n">
        <v>202407</v>
      </c>
      <c r="C2007" s="37" t="s">
        <v>124</v>
      </c>
      <c r="D2007" s="37" t="s">
        <v>616</v>
      </c>
      <c r="E2007" s="0" t="n">
        <v>2</v>
      </c>
      <c r="F2007" s="38" t="s">
        <v>71</v>
      </c>
      <c r="G2007" s="37" t="s">
        <v>649</v>
      </c>
      <c r="H2007" s="0" t="n">
        <v>245012</v>
      </c>
      <c r="I2007" s="0" t="n">
        <v>92830</v>
      </c>
      <c r="J2007" s="0" t="n">
        <v>6875</v>
      </c>
    </row>
    <row r="2008" customFormat="false" ht="15" hidden="false" customHeight="false" outlineLevel="0" collapsed="false">
      <c r="A2008" s="0" t="n">
        <v>202406</v>
      </c>
      <c r="B2008" s="0" t="n">
        <v>202407</v>
      </c>
      <c r="C2008" s="37" t="s">
        <v>101</v>
      </c>
      <c r="D2008" s="37" t="s">
        <v>445</v>
      </c>
      <c r="E2008" s="0" t="n">
        <v>2</v>
      </c>
      <c r="F2008" s="38" t="s">
        <v>71</v>
      </c>
      <c r="G2008" s="37" t="s">
        <v>650</v>
      </c>
      <c r="H2008" s="0" t="n">
        <v>1819363</v>
      </c>
      <c r="I2008" s="0" t="n">
        <v>797691</v>
      </c>
      <c r="J2008" s="0" t="n">
        <v>68286</v>
      </c>
    </row>
    <row r="2009" customFormat="false" ht="15" hidden="false" customHeight="false" outlineLevel="0" collapsed="false">
      <c r="A2009" s="0" t="n">
        <v>202406</v>
      </c>
      <c r="B2009" s="0" t="n">
        <v>202407</v>
      </c>
      <c r="C2009" s="37" t="s">
        <v>109</v>
      </c>
      <c r="D2009" s="37" t="s">
        <v>651</v>
      </c>
      <c r="E2009" s="0" t="n">
        <v>2</v>
      </c>
      <c r="F2009" s="38" t="s">
        <v>71</v>
      </c>
      <c r="G2009" s="37" t="s">
        <v>652</v>
      </c>
      <c r="H2009" s="0" t="n">
        <v>1844391</v>
      </c>
      <c r="I2009" s="0" t="n">
        <v>1109604</v>
      </c>
      <c r="J2009" s="0" t="n">
        <v>145277</v>
      </c>
    </row>
    <row r="2010" customFormat="false" ht="15" hidden="false" customHeight="false" outlineLevel="0" collapsed="false">
      <c r="A2010" s="0" t="n">
        <v>202406</v>
      </c>
      <c r="B2010" s="0" t="n">
        <v>202407</v>
      </c>
      <c r="C2010" s="37" t="s">
        <v>184</v>
      </c>
      <c r="D2010" s="37" t="s">
        <v>482</v>
      </c>
      <c r="E2010" s="0" t="n">
        <v>2</v>
      </c>
      <c r="F2010" s="38" t="s">
        <v>71</v>
      </c>
      <c r="G2010" s="37" t="s">
        <v>653</v>
      </c>
      <c r="H2010" s="0" t="n">
        <v>1193447</v>
      </c>
      <c r="I2010" s="0" t="n">
        <v>967838</v>
      </c>
      <c r="J2010" s="0" t="n">
        <v>13293</v>
      </c>
    </row>
    <row r="2011" customFormat="false" ht="15" hidden="false" customHeight="false" outlineLevel="0" collapsed="false">
      <c r="A2011" s="0" t="n">
        <v>202406</v>
      </c>
      <c r="B2011" s="0" t="n">
        <v>202407</v>
      </c>
      <c r="C2011" s="37" t="s">
        <v>136</v>
      </c>
      <c r="D2011" s="37" t="s">
        <v>606</v>
      </c>
      <c r="E2011" s="0" t="n">
        <v>2</v>
      </c>
      <c r="F2011" s="38" t="s">
        <v>71</v>
      </c>
      <c r="G2011" s="37" t="s">
        <v>654</v>
      </c>
      <c r="H2011" s="0" t="n">
        <v>1366207</v>
      </c>
      <c r="I2011" s="0" t="n">
        <v>513098</v>
      </c>
      <c r="J2011" s="0" t="n">
        <v>4813</v>
      </c>
    </row>
    <row r="2012" customFormat="false" ht="15" hidden="false" customHeight="false" outlineLevel="0" collapsed="false">
      <c r="A2012" s="0" t="n">
        <v>202406</v>
      </c>
      <c r="B2012" s="0" t="n">
        <v>202407</v>
      </c>
      <c r="C2012" s="37" t="s">
        <v>152</v>
      </c>
      <c r="D2012" s="37" t="s">
        <v>655</v>
      </c>
      <c r="E2012" s="0" t="n">
        <v>2</v>
      </c>
      <c r="F2012" s="38" t="s">
        <v>71</v>
      </c>
      <c r="G2012" s="37" t="s">
        <v>656</v>
      </c>
      <c r="H2012" s="0" t="n">
        <v>349183</v>
      </c>
      <c r="I2012" s="0" t="n">
        <v>548665</v>
      </c>
      <c r="J2012" s="0" t="n">
        <v>69923</v>
      </c>
    </row>
    <row r="2013" customFormat="false" ht="15" hidden="false" customHeight="false" outlineLevel="0" collapsed="false">
      <c r="A2013" s="0" t="n">
        <v>202406</v>
      </c>
      <c r="B2013" s="0" t="n">
        <v>202407</v>
      </c>
      <c r="C2013" s="37" t="s">
        <v>178</v>
      </c>
      <c r="D2013" s="37" t="s">
        <v>127</v>
      </c>
      <c r="E2013" s="0" t="n">
        <v>2</v>
      </c>
      <c r="F2013" s="38" t="s">
        <v>71</v>
      </c>
      <c r="G2013" s="37" t="s">
        <v>657</v>
      </c>
      <c r="H2013" s="0" t="n">
        <v>142840</v>
      </c>
      <c r="I2013" s="0" t="n">
        <v>83902</v>
      </c>
      <c r="J2013" s="0" t="n">
        <v>6466</v>
      </c>
    </row>
    <row r="2014" customFormat="false" ht="15" hidden="false" customHeight="false" outlineLevel="0" collapsed="false">
      <c r="A2014" s="0" t="n">
        <v>202406</v>
      </c>
      <c r="B2014" s="0" t="n">
        <v>202407</v>
      </c>
      <c r="C2014" s="37" t="s">
        <v>158</v>
      </c>
      <c r="D2014" s="37" t="s">
        <v>189</v>
      </c>
      <c r="E2014" s="0" t="n">
        <v>2</v>
      </c>
      <c r="F2014" s="38" t="s">
        <v>71</v>
      </c>
      <c r="G2014" s="37" t="s">
        <v>658</v>
      </c>
      <c r="H2014" s="0" t="n">
        <v>161239</v>
      </c>
      <c r="I2014" s="0" t="n">
        <v>69888</v>
      </c>
      <c r="J2014" s="0" t="n">
        <v>2744</v>
      </c>
    </row>
    <row r="2015" customFormat="false" ht="15" hidden="false" customHeight="false" outlineLevel="0" collapsed="false">
      <c r="A2015" s="0" t="n">
        <v>202406</v>
      </c>
      <c r="B2015" s="0" t="n">
        <v>202407</v>
      </c>
      <c r="C2015" s="37" t="s">
        <v>98</v>
      </c>
      <c r="D2015" s="37" t="s">
        <v>659</v>
      </c>
      <c r="E2015" s="0" t="n">
        <v>2</v>
      </c>
      <c r="F2015" s="38" t="s">
        <v>71</v>
      </c>
      <c r="G2015" s="37" t="s">
        <v>660</v>
      </c>
      <c r="H2015" s="0" t="n">
        <v>76604</v>
      </c>
      <c r="I2015" s="0" t="n">
        <v>38308</v>
      </c>
      <c r="J2015" s="0" t="n">
        <v>2747</v>
      </c>
    </row>
    <row r="2016" customFormat="false" ht="15" hidden="false" customHeight="false" outlineLevel="0" collapsed="false">
      <c r="A2016" s="0" t="n">
        <v>202406</v>
      </c>
      <c r="B2016" s="0" t="n">
        <v>202407</v>
      </c>
      <c r="C2016" s="37" t="s">
        <v>184</v>
      </c>
      <c r="D2016" s="37" t="s">
        <v>385</v>
      </c>
      <c r="E2016" s="0" t="n">
        <v>2</v>
      </c>
      <c r="F2016" s="38" t="s">
        <v>71</v>
      </c>
      <c r="G2016" s="37" t="s">
        <v>661</v>
      </c>
      <c r="H2016" s="0" t="n">
        <v>688336</v>
      </c>
      <c r="I2016" s="0" t="n">
        <v>515988</v>
      </c>
      <c r="J2016" s="0" t="n">
        <v>123556</v>
      </c>
    </row>
    <row r="2017" customFormat="false" ht="15" hidden="false" customHeight="false" outlineLevel="0" collapsed="false">
      <c r="A2017" s="0" t="n">
        <v>202406</v>
      </c>
      <c r="B2017" s="0" t="n">
        <v>202407</v>
      </c>
      <c r="C2017" s="37" t="s">
        <v>101</v>
      </c>
      <c r="D2017" s="37" t="s">
        <v>141</v>
      </c>
      <c r="E2017" s="0" t="n">
        <v>2</v>
      </c>
      <c r="F2017" s="38" t="s">
        <v>71</v>
      </c>
      <c r="G2017" s="37" t="s">
        <v>662</v>
      </c>
      <c r="H2017" s="0" t="n">
        <v>392754</v>
      </c>
      <c r="I2017" s="0" t="n">
        <v>150345</v>
      </c>
      <c r="J2017" s="0" t="n">
        <v>5367</v>
      </c>
    </row>
    <row r="2018" customFormat="false" ht="15" hidden="false" customHeight="false" outlineLevel="0" collapsed="false">
      <c r="A2018" s="0" t="n">
        <v>202406</v>
      </c>
      <c r="B2018" s="0" t="n">
        <v>202407</v>
      </c>
      <c r="C2018" s="37" t="s">
        <v>98</v>
      </c>
      <c r="D2018" s="37" t="s">
        <v>110</v>
      </c>
      <c r="E2018" s="0" t="n">
        <v>2</v>
      </c>
      <c r="F2018" s="38" t="s">
        <v>71</v>
      </c>
      <c r="G2018" s="37" t="s">
        <v>663</v>
      </c>
      <c r="H2018" s="0" t="n">
        <v>317397</v>
      </c>
      <c r="I2018" s="0" t="n">
        <v>264577</v>
      </c>
      <c r="J2018" s="0" t="n">
        <v>8678</v>
      </c>
    </row>
    <row r="2019" customFormat="false" ht="15" hidden="false" customHeight="false" outlineLevel="0" collapsed="false">
      <c r="A2019" s="0" t="n">
        <v>202406</v>
      </c>
      <c r="B2019" s="0" t="n">
        <v>202407</v>
      </c>
      <c r="C2019" s="37" t="s">
        <v>158</v>
      </c>
      <c r="D2019" s="37" t="s">
        <v>332</v>
      </c>
      <c r="E2019" s="0" t="n">
        <v>2</v>
      </c>
      <c r="F2019" s="38" t="s">
        <v>71</v>
      </c>
      <c r="G2019" s="37" t="s">
        <v>664</v>
      </c>
      <c r="H2019" s="0" t="n">
        <v>14868</v>
      </c>
      <c r="I2019" s="0" t="n">
        <v>10563</v>
      </c>
      <c r="J2019" s="0" t="n">
        <v>-959</v>
      </c>
    </row>
    <row r="2020" customFormat="false" ht="15" hidden="false" customHeight="false" outlineLevel="0" collapsed="false">
      <c r="A2020" s="0" t="n">
        <v>202406</v>
      </c>
      <c r="B2020" s="0" t="n">
        <v>202407</v>
      </c>
      <c r="C2020" s="37" t="s">
        <v>178</v>
      </c>
      <c r="D2020" s="37" t="s">
        <v>134</v>
      </c>
      <c r="E2020" s="0" t="n">
        <v>2</v>
      </c>
      <c r="F2020" s="38" t="s">
        <v>71</v>
      </c>
      <c r="G2020" s="37" t="s">
        <v>665</v>
      </c>
      <c r="H2020" s="0" t="n">
        <v>101598</v>
      </c>
      <c r="I2020" s="0" t="n">
        <v>43074</v>
      </c>
      <c r="J2020" s="0" t="n">
        <v>3263</v>
      </c>
    </row>
    <row r="2021" customFormat="false" ht="15" hidden="false" customHeight="false" outlineLevel="0" collapsed="false">
      <c r="A2021" s="0" t="n">
        <v>202406</v>
      </c>
      <c r="B2021" s="0" t="n">
        <v>202407</v>
      </c>
      <c r="C2021" s="37" t="s">
        <v>136</v>
      </c>
      <c r="D2021" s="37" t="s">
        <v>511</v>
      </c>
      <c r="E2021" s="0" t="n">
        <v>2</v>
      </c>
      <c r="F2021" s="38" t="s">
        <v>71</v>
      </c>
      <c r="G2021" s="37" t="s">
        <v>666</v>
      </c>
      <c r="H2021" s="0" t="n">
        <v>1964944</v>
      </c>
      <c r="I2021" s="0" t="n">
        <v>1831708</v>
      </c>
      <c r="J2021" s="0" t="n">
        <v>266859</v>
      </c>
    </row>
    <row r="2022" customFormat="false" ht="15" hidden="false" customHeight="false" outlineLevel="0" collapsed="false">
      <c r="A2022" s="0" t="n">
        <v>202406</v>
      </c>
      <c r="B2022" s="0" t="n">
        <v>202407</v>
      </c>
      <c r="C2022" s="37" t="s">
        <v>149</v>
      </c>
      <c r="D2022" s="37" t="s">
        <v>298</v>
      </c>
      <c r="E2022" s="0" t="n">
        <v>2</v>
      </c>
      <c r="F2022" s="38" t="s">
        <v>71</v>
      </c>
      <c r="G2022" s="37" t="s">
        <v>667</v>
      </c>
      <c r="H2022" s="0" t="n">
        <v>232303</v>
      </c>
      <c r="I2022" s="0" t="n">
        <v>70954</v>
      </c>
      <c r="J2022" s="0" t="n">
        <v>11609</v>
      </c>
    </row>
    <row r="2023" customFormat="false" ht="15" hidden="false" customHeight="false" outlineLevel="0" collapsed="false">
      <c r="A2023" s="0" t="n">
        <v>202406</v>
      </c>
      <c r="B2023" s="0" t="n">
        <v>202407</v>
      </c>
      <c r="C2023" s="37" t="s">
        <v>115</v>
      </c>
      <c r="D2023" s="37" t="s">
        <v>288</v>
      </c>
      <c r="E2023" s="0" t="n">
        <v>2</v>
      </c>
      <c r="F2023" s="38" t="s">
        <v>71</v>
      </c>
      <c r="G2023" s="37" t="s">
        <v>668</v>
      </c>
      <c r="H2023" s="0" t="n">
        <v>760481</v>
      </c>
      <c r="I2023" s="0" t="n">
        <v>569765</v>
      </c>
      <c r="J2023" s="0" t="n">
        <v>51747</v>
      </c>
    </row>
    <row r="2024" customFormat="false" ht="15" hidden="false" customHeight="false" outlineLevel="0" collapsed="false">
      <c r="A2024" s="0" t="n">
        <v>202406</v>
      </c>
      <c r="B2024" s="0" t="n">
        <v>202407</v>
      </c>
      <c r="C2024" s="37" t="s">
        <v>112</v>
      </c>
      <c r="D2024" s="37" t="s">
        <v>280</v>
      </c>
      <c r="E2024" s="0" t="n">
        <v>2</v>
      </c>
      <c r="F2024" s="38" t="s">
        <v>71</v>
      </c>
      <c r="G2024" s="37" t="s">
        <v>669</v>
      </c>
      <c r="H2024" s="0" t="n">
        <v>117204</v>
      </c>
      <c r="I2024" s="0" t="n">
        <v>77103</v>
      </c>
      <c r="J2024" s="0" t="n">
        <v>13538</v>
      </c>
    </row>
    <row r="2025" customFormat="false" ht="15" hidden="false" customHeight="false" outlineLevel="0" collapsed="false">
      <c r="A2025" s="0" t="n">
        <v>202406</v>
      </c>
      <c r="B2025" s="0" t="n">
        <v>202407</v>
      </c>
      <c r="C2025" s="37" t="s">
        <v>101</v>
      </c>
      <c r="D2025" s="37" t="s">
        <v>401</v>
      </c>
      <c r="E2025" s="0" t="n">
        <v>2</v>
      </c>
      <c r="F2025" s="38" t="s">
        <v>71</v>
      </c>
      <c r="G2025" s="37" t="s">
        <v>670</v>
      </c>
      <c r="H2025" s="0" t="n">
        <v>2286433</v>
      </c>
      <c r="I2025" s="0" t="n">
        <v>994509</v>
      </c>
      <c r="J2025" s="0" t="n">
        <v>152282</v>
      </c>
    </row>
    <row r="2026" customFormat="false" ht="15" hidden="false" customHeight="false" outlineLevel="0" collapsed="false">
      <c r="A2026" s="0" t="n">
        <v>202406</v>
      </c>
      <c r="B2026" s="0" t="n">
        <v>202407</v>
      </c>
      <c r="C2026" s="37" t="s">
        <v>149</v>
      </c>
      <c r="D2026" s="37" t="s">
        <v>258</v>
      </c>
      <c r="E2026" s="0" t="n">
        <v>2</v>
      </c>
      <c r="F2026" s="38" t="s">
        <v>71</v>
      </c>
      <c r="G2026" s="37" t="s">
        <v>671</v>
      </c>
      <c r="H2026" s="0" t="n">
        <v>337996</v>
      </c>
      <c r="I2026" s="0" t="n">
        <v>306303</v>
      </c>
      <c r="J2026" s="0" t="n">
        <v>58594</v>
      </c>
    </row>
    <row r="2027" customFormat="false" ht="15" hidden="false" customHeight="false" outlineLevel="0" collapsed="false">
      <c r="A2027" s="0" t="n">
        <v>202406</v>
      </c>
      <c r="B2027" s="0" t="n">
        <v>202407</v>
      </c>
      <c r="C2027" s="37" t="s">
        <v>106</v>
      </c>
      <c r="D2027" s="37" t="s">
        <v>389</v>
      </c>
      <c r="E2027" s="0" t="n">
        <v>2</v>
      </c>
      <c r="F2027" s="38" t="s">
        <v>71</v>
      </c>
      <c r="G2027" s="37" t="s">
        <v>672</v>
      </c>
      <c r="H2027" s="0" t="n">
        <v>766840</v>
      </c>
      <c r="I2027" s="0" t="n">
        <v>660719</v>
      </c>
      <c r="J2027" s="0" t="n">
        <v>117892</v>
      </c>
    </row>
    <row r="2028" customFormat="false" ht="15" hidden="false" customHeight="false" outlineLevel="0" collapsed="false">
      <c r="A2028" s="0" t="n">
        <v>202406</v>
      </c>
      <c r="B2028" s="0" t="n">
        <v>202407</v>
      </c>
      <c r="C2028" s="37" t="s">
        <v>115</v>
      </c>
      <c r="D2028" s="37" t="s">
        <v>673</v>
      </c>
      <c r="E2028" s="0" t="n">
        <v>2</v>
      </c>
      <c r="F2028" s="38" t="s">
        <v>71</v>
      </c>
      <c r="G2028" s="37" t="s">
        <v>674</v>
      </c>
      <c r="H2028" s="0" t="n">
        <v>8947164</v>
      </c>
      <c r="I2028" s="0" t="n">
        <v>5768076</v>
      </c>
      <c r="J2028" s="0" t="n">
        <v>1367022</v>
      </c>
    </row>
    <row r="2029" customFormat="false" ht="15" hidden="false" customHeight="false" outlineLevel="0" collapsed="false">
      <c r="A2029" s="0" t="n">
        <v>202406</v>
      </c>
      <c r="B2029" s="0" t="n">
        <v>202407</v>
      </c>
      <c r="C2029" s="37" t="s">
        <v>152</v>
      </c>
      <c r="D2029" s="37" t="s">
        <v>425</v>
      </c>
      <c r="E2029" s="0" t="n">
        <v>2</v>
      </c>
      <c r="F2029" s="38" t="s">
        <v>71</v>
      </c>
      <c r="G2029" s="37" t="s">
        <v>675</v>
      </c>
      <c r="H2029" s="0" t="n">
        <v>3547851</v>
      </c>
      <c r="I2029" s="0" t="n">
        <v>1518395</v>
      </c>
      <c r="J2029" s="0" t="n">
        <v>95706</v>
      </c>
    </row>
    <row r="2030" customFormat="false" ht="15" hidden="false" customHeight="false" outlineLevel="0" collapsed="false">
      <c r="A2030" s="0" t="n">
        <v>202406</v>
      </c>
      <c r="B2030" s="0" t="n">
        <v>202407</v>
      </c>
      <c r="C2030" s="37" t="s">
        <v>158</v>
      </c>
      <c r="D2030" s="37" t="s">
        <v>282</v>
      </c>
      <c r="E2030" s="0" t="n">
        <v>2</v>
      </c>
      <c r="F2030" s="38" t="s">
        <v>71</v>
      </c>
      <c r="G2030" s="37" t="s">
        <v>676</v>
      </c>
      <c r="H2030" s="0" t="n">
        <v>345507</v>
      </c>
      <c r="I2030" s="0" t="n">
        <v>450840</v>
      </c>
      <c r="J2030" s="0" t="n">
        <v>-23762</v>
      </c>
    </row>
    <row r="2031" customFormat="false" ht="15" hidden="false" customHeight="false" outlineLevel="0" collapsed="false">
      <c r="A2031" s="0" t="n">
        <v>202406</v>
      </c>
      <c r="B2031" s="0" t="n">
        <v>202407</v>
      </c>
      <c r="C2031" s="37" t="s">
        <v>136</v>
      </c>
      <c r="D2031" s="37" t="s">
        <v>420</v>
      </c>
      <c r="E2031" s="0" t="n">
        <v>2</v>
      </c>
      <c r="F2031" s="38" t="s">
        <v>71</v>
      </c>
      <c r="G2031" s="37" t="s">
        <v>677</v>
      </c>
      <c r="H2031" s="0" t="n">
        <v>231408</v>
      </c>
      <c r="I2031" s="0" t="n">
        <v>126426</v>
      </c>
      <c r="J2031" s="0" t="n">
        <v>18505</v>
      </c>
    </row>
    <row r="2032" customFormat="false" ht="15" hidden="false" customHeight="false" outlineLevel="0" collapsed="false">
      <c r="A2032" s="0" t="n">
        <v>202406</v>
      </c>
      <c r="B2032" s="0" t="n">
        <v>202407</v>
      </c>
      <c r="C2032" s="37" t="s">
        <v>109</v>
      </c>
      <c r="D2032" s="37" t="s">
        <v>493</v>
      </c>
      <c r="E2032" s="0" t="n">
        <v>2</v>
      </c>
      <c r="F2032" s="38" t="s">
        <v>71</v>
      </c>
      <c r="G2032" s="37" t="s">
        <v>678</v>
      </c>
      <c r="H2032" s="0" t="n">
        <v>365763</v>
      </c>
      <c r="I2032" s="0" t="n">
        <v>363764</v>
      </c>
      <c r="J2032" s="0" t="n">
        <v>57495</v>
      </c>
    </row>
    <row r="2033" customFormat="false" ht="15" hidden="false" customHeight="false" outlineLevel="0" collapsed="false">
      <c r="A2033" s="0" t="n">
        <v>202406</v>
      </c>
      <c r="B2033" s="0" t="n">
        <v>202407</v>
      </c>
      <c r="C2033" s="37" t="s">
        <v>109</v>
      </c>
      <c r="D2033" s="37" t="s">
        <v>320</v>
      </c>
      <c r="E2033" s="0" t="n">
        <v>2</v>
      </c>
      <c r="F2033" s="38" t="s">
        <v>71</v>
      </c>
      <c r="G2033" s="37" t="s">
        <v>679</v>
      </c>
      <c r="H2033" s="0" t="n">
        <v>933908</v>
      </c>
      <c r="I2033" s="0" t="n">
        <v>457527</v>
      </c>
      <c r="J2033" s="0" t="n">
        <v>108434</v>
      </c>
    </row>
    <row r="2034" customFormat="false" ht="15" hidden="false" customHeight="false" outlineLevel="0" collapsed="false">
      <c r="A2034" s="0" t="n">
        <v>202406</v>
      </c>
      <c r="B2034" s="0" t="n">
        <v>202407</v>
      </c>
      <c r="C2034" s="37" t="s">
        <v>178</v>
      </c>
      <c r="D2034" s="37" t="s">
        <v>380</v>
      </c>
      <c r="E2034" s="0" t="n">
        <v>2</v>
      </c>
      <c r="F2034" s="38" t="s">
        <v>71</v>
      </c>
      <c r="G2034" s="37" t="s">
        <v>680</v>
      </c>
      <c r="H2034" s="0" t="n">
        <v>601923</v>
      </c>
      <c r="I2034" s="0" t="n">
        <v>242566</v>
      </c>
      <c r="J2034" s="0" t="n">
        <v>50485</v>
      </c>
    </row>
    <row r="2035" customFormat="false" ht="15" hidden="false" customHeight="false" outlineLevel="0" collapsed="false">
      <c r="A2035" s="0" t="n">
        <v>202406</v>
      </c>
      <c r="B2035" s="0" t="n">
        <v>202407</v>
      </c>
      <c r="C2035" s="37" t="s">
        <v>101</v>
      </c>
      <c r="D2035" s="37" t="s">
        <v>571</v>
      </c>
      <c r="E2035" s="0" t="n">
        <v>2</v>
      </c>
      <c r="F2035" s="38" t="s">
        <v>71</v>
      </c>
      <c r="G2035" s="37" t="s">
        <v>681</v>
      </c>
      <c r="H2035" s="0" t="n">
        <v>320797</v>
      </c>
      <c r="I2035" s="0" t="n">
        <v>198981</v>
      </c>
      <c r="J2035" s="0" t="n">
        <v>54630</v>
      </c>
    </row>
    <row r="2036" customFormat="false" ht="15" hidden="false" customHeight="false" outlineLevel="0" collapsed="false">
      <c r="A2036" s="0" t="n">
        <v>202406</v>
      </c>
      <c r="B2036" s="0" t="n">
        <v>202407</v>
      </c>
      <c r="C2036" s="37" t="s">
        <v>115</v>
      </c>
      <c r="D2036" s="37" t="s">
        <v>396</v>
      </c>
      <c r="E2036" s="0" t="n">
        <v>2</v>
      </c>
      <c r="F2036" s="38" t="s">
        <v>71</v>
      </c>
      <c r="G2036" s="37" t="s">
        <v>682</v>
      </c>
      <c r="H2036" s="0" t="n">
        <v>3122461</v>
      </c>
      <c r="I2036" s="0" t="n">
        <v>1140183</v>
      </c>
      <c r="J2036" s="0" t="n">
        <v>161889</v>
      </c>
    </row>
    <row r="2037" customFormat="false" ht="15" hidden="false" customHeight="false" outlineLevel="0" collapsed="false">
      <c r="A2037" s="0" t="n">
        <v>202406</v>
      </c>
      <c r="B2037" s="0" t="n">
        <v>202407</v>
      </c>
      <c r="C2037" s="37" t="s">
        <v>178</v>
      </c>
      <c r="D2037" s="37" t="s">
        <v>247</v>
      </c>
      <c r="E2037" s="0" t="n">
        <v>2</v>
      </c>
      <c r="F2037" s="38" t="s">
        <v>71</v>
      </c>
      <c r="G2037" s="37" t="s">
        <v>683</v>
      </c>
      <c r="H2037" s="0" t="n">
        <v>684027</v>
      </c>
      <c r="I2037" s="0" t="n">
        <v>411068</v>
      </c>
      <c r="J2037" s="0" t="n">
        <v>42291</v>
      </c>
    </row>
    <row r="2038" customFormat="false" ht="15" hidden="false" customHeight="false" outlineLevel="0" collapsed="false">
      <c r="A2038" s="0" t="n">
        <v>202406</v>
      </c>
      <c r="B2038" s="0" t="n">
        <v>202407</v>
      </c>
      <c r="C2038" s="37" t="s">
        <v>178</v>
      </c>
      <c r="D2038" s="37" t="s">
        <v>684</v>
      </c>
      <c r="E2038" s="0" t="n">
        <v>2</v>
      </c>
      <c r="F2038" s="38" t="s">
        <v>71</v>
      </c>
      <c r="G2038" s="37" t="s">
        <v>685</v>
      </c>
      <c r="H2038" s="0" t="n">
        <v>8300159</v>
      </c>
      <c r="I2038" s="0" t="n">
        <v>8291140</v>
      </c>
      <c r="J2038" s="0" t="n">
        <v>-485018</v>
      </c>
    </row>
    <row r="2039" customFormat="false" ht="15" hidden="false" customHeight="false" outlineLevel="0" collapsed="false">
      <c r="A2039" s="0" t="n">
        <v>202406</v>
      </c>
      <c r="B2039" s="0" t="n">
        <v>202407</v>
      </c>
      <c r="C2039" s="37" t="s">
        <v>95</v>
      </c>
      <c r="D2039" s="37" t="s">
        <v>513</v>
      </c>
      <c r="E2039" s="0" t="n">
        <v>2</v>
      </c>
      <c r="F2039" s="38" t="s">
        <v>71</v>
      </c>
      <c r="G2039" s="37" t="s">
        <v>686</v>
      </c>
      <c r="H2039" s="0" t="n">
        <v>655928</v>
      </c>
      <c r="I2039" s="0" t="n">
        <v>359600</v>
      </c>
      <c r="J2039" s="0" t="n">
        <v>39847</v>
      </c>
    </row>
    <row r="2040" customFormat="false" ht="15" hidden="false" customHeight="false" outlineLevel="0" collapsed="false">
      <c r="A2040" s="0" t="n">
        <v>202406</v>
      </c>
      <c r="B2040" s="0" t="n">
        <v>202407</v>
      </c>
      <c r="C2040" s="37" t="s">
        <v>109</v>
      </c>
      <c r="D2040" s="37" t="s">
        <v>531</v>
      </c>
      <c r="E2040" s="0" t="n">
        <v>2</v>
      </c>
      <c r="F2040" s="38" t="s">
        <v>71</v>
      </c>
      <c r="G2040" s="37" t="s">
        <v>687</v>
      </c>
      <c r="H2040" s="0" t="n">
        <v>5079995</v>
      </c>
      <c r="I2040" s="0" t="n">
        <v>1812232</v>
      </c>
      <c r="J2040" s="0" t="n">
        <v>44852</v>
      </c>
    </row>
    <row r="2041" customFormat="false" ht="15" hidden="false" customHeight="false" outlineLevel="0" collapsed="false">
      <c r="A2041" s="0" t="n">
        <v>202406</v>
      </c>
      <c r="B2041" s="0" t="n">
        <v>202407</v>
      </c>
      <c r="C2041" s="37" t="s">
        <v>115</v>
      </c>
      <c r="D2041" s="37" t="s">
        <v>385</v>
      </c>
      <c r="E2041" s="0" t="n">
        <v>2</v>
      </c>
      <c r="F2041" s="38" t="s">
        <v>71</v>
      </c>
      <c r="G2041" s="37" t="s">
        <v>688</v>
      </c>
      <c r="H2041" s="0" t="n">
        <v>927257</v>
      </c>
      <c r="I2041" s="0" t="n">
        <v>190366</v>
      </c>
      <c r="J2041" s="0" t="n">
        <v>19256</v>
      </c>
    </row>
    <row r="2042" customFormat="false" ht="15" hidden="false" customHeight="false" outlineLevel="0" collapsed="false">
      <c r="A2042" s="0" t="n">
        <v>202406</v>
      </c>
      <c r="B2042" s="0" t="n">
        <v>202407</v>
      </c>
      <c r="C2042" s="37" t="s">
        <v>95</v>
      </c>
      <c r="D2042" s="37" t="s">
        <v>328</v>
      </c>
      <c r="E2042" s="0" t="n">
        <v>2</v>
      </c>
      <c r="F2042" s="38" t="s">
        <v>71</v>
      </c>
      <c r="G2042" s="37" t="s">
        <v>689</v>
      </c>
      <c r="H2042" s="0" t="n">
        <v>1794915</v>
      </c>
      <c r="I2042" s="0" t="n">
        <v>1612098</v>
      </c>
      <c r="J2042" s="0" t="n">
        <v>137756</v>
      </c>
    </row>
    <row r="2043" customFormat="false" ht="15" hidden="false" customHeight="false" outlineLevel="0" collapsed="false">
      <c r="A2043" s="0" t="n">
        <v>202406</v>
      </c>
      <c r="B2043" s="0" t="n">
        <v>202407</v>
      </c>
      <c r="C2043" s="37" t="s">
        <v>178</v>
      </c>
      <c r="D2043" s="37" t="s">
        <v>372</v>
      </c>
      <c r="E2043" s="0" t="n">
        <v>2</v>
      </c>
      <c r="F2043" s="38" t="s">
        <v>71</v>
      </c>
      <c r="G2043" s="37" t="s">
        <v>690</v>
      </c>
      <c r="H2043" s="0" t="n">
        <v>233523</v>
      </c>
      <c r="I2043" s="0" t="n">
        <v>108731</v>
      </c>
      <c r="J2043" s="0" t="n">
        <v>13828</v>
      </c>
    </row>
    <row r="2044" customFormat="false" ht="15" hidden="false" customHeight="false" outlineLevel="0" collapsed="false">
      <c r="A2044" s="0" t="n">
        <v>202406</v>
      </c>
      <c r="B2044" s="0" t="n">
        <v>202407</v>
      </c>
      <c r="C2044" s="37" t="s">
        <v>197</v>
      </c>
      <c r="D2044" s="37" t="s">
        <v>502</v>
      </c>
      <c r="E2044" s="0" t="n">
        <v>2</v>
      </c>
      <c r="F2044" s="38" t="s">
        <v>71</v>
      </c>
      <c r="G2044" s="37" t="s">
        <v>691</v>
      </c>
      <c r="H2044" s="0" t="n">
        <v>197211</v>
      </c>
      <c r="I2044" s="0" t="n">
        <v>95775</v>
      </c>
      <c r="J2044" s="0" t="n">
        <v>6730</v>
      </c>
    </row>
    <row r="2045" customFormat="false" ht="15" hidden="false" customHeight="false" outlineLevel="0" collapsed="false">
      <c r="A2045" s="0" t="n">
        <v>202406</v>
      </c>
      <c r="B2045" s="0" t="n">
        <v>202407</v>
      </c>
      <c r="C2045" s="37" t="s">
        <v>124</v>
      </c>
      <c r="D2045" s="37" t="s">
        <v>393</v>
      </c>
      <c r="E2045" s="0" t="n">
        <v>2</v>
      </c>
      <c r="F2045" s="38" t="s">
        <v>71</v>
      </c>
      <c r="G2045" s="37" t="s">
        <v>692</v>
      </c>
      <c r="H2045" s="0" t="n">
        <v>861767</v>
      </c>
      <c r="I2045" s="0" t="n">
        <v>348921</v>
      </c>
      <c r="J2045" s="0" t="n">
        <v>60538</v>
      </c>
    </row>
    <row r="2046" customFormat="false" ht="15" hidden="false" customHeight="false" outlineLevel="0" collapsed="false">
      <c r="A2046" s="0" t="n">
        <v>202406</v>
      </c>
      <c r="B2046" s="0" t="n">
        <v>202407</v>
      </c>
      <c r="C2046" s="37" t="s">
        <v>178</v>
      </c>
      <c r="D2046" s="37" t="s">
        <v>693</v>
      </c>
      <c r="E2046" s="0" t="n">
        <v>2</v>
      </c>
      <c r="F2046" s="38" t="s">
        <v>71</v>
      </c>
      <c r="G2046" s="37" t="s">
        <v>694</v>
      </c>
      <c r="H2046" s="0" t="n">
        <v>1860925</v>
      </c>
      <c r="I2046" s="0" t="n">
        <v>840720</v>
      </c>
      <c r="J2046" s="0" t="n">
        <v>-161684</v>
      </c>
    </row>
    <row r="2047" customFormat="false" ht="15" hidden="false" customHeight="false" outlineLevel="0" collapsed="false">
      <c r="A2047" s="0" t="n">
        <v>202406</v>
      </c>
      <c r="B2047" s="0" t="n">
        <v>202407</v>
      </c>
      <c r="C2047" s="37" t="s">
        <v>95</v>
      </c>
      <c r="D2047" s="37" t="s">
        <v>519</v>
      </c>
      <c r="E2047" s="0" t="n">
        <v>2</v>
      </c>
      <c r="F2047" s="38" t="s">
        <v>71</v>
      </c>
      <c r="G2047" s="37" t="s">
        <v>695</v>
      </c>
      <c r="H2047" s="0" t="n">
        <v>769962</v>
      </c>
      <c r="I2047" s="0" t="n">
        <v>341899</v>
      </c>
      <c r="J2047" s="0" t="n">
        <v>33848</v>
      </c>
    </row>
    <row r="2048" customFormat="false" ht="15" hidden="false" customHeight="false" outlineLevel="0" collapsed="false">
      <c r="A2048" s="0" t="n">
        <v>202406</v>
      </c>
      <c r="B2048" s="0" t="n">
        <v>202407</v>
      </c>
      <c r="C2048" s="37" t="s">
        <v>152</v>
      </c>
      <c r="D2048" s="37" t="s">
        <v>341</v>
      </c>
      <c r="E2048" s="0" t="n">
        <v>2</v>
      </c>
      <c r="F2048" s="38" t="s">
        <v>71</v>
      </c>
      <c r="G2048" s="37" t="s">
        <v>696</v>
      </c>
      <c r="H2048" s="0" t="n">
        <v>138610</v>
      </c>
      <c r="I2048" s="0" t="n">
        <v>280144</v>
      </c>
      <c r="J2048" s="0" t="n">
        <v>56099</v>
      </c>
    </row>
    <row r="2049" customFormat="false" ht="15" hidden="false" customHeight="false" outlineLevel="0" collapsed="false">
      <c r="A2049" s="0" t="n">
        <v>202406</v>
      </c>
      <c r="B2049" s="0" t="n">
        <v>202407</v>
      </c>
      <c r="C2049" s="37" t="s">
        <v>149</v>
      </c>
      <c r="D2049" s="37" t="s">
        <v>245</v>
      </c>
      <c r="E2049" s="0" t="n">
        <v>2</v>
      </c>
      <c r="F2049" s="38" t="s">
        <v>71</v>
      </c>
      <c r="G2049" s="37" t="s">
        <v>697</v>
      </c>
      <c r="H2049" s="0" t="n">
        <v>110721</v>
      </c>
      <c r="I2049" s="0" t="n">
        <v>44283</v>
      </c>
      <c r="J2049" s="0" t="n">
        <v>11824</v>
      </c>
    </row>
    <row r="2050" customFormat="false" ht="15" hidden="false" customHeight="false" outlineLevel="0" collapsed="false">
      <c r="A2050" s="0" t="n">
        <v>202406</v>
      </c>
      <c r="B2050" s="0" t="n">
        <v>202407</v>
      </c>
      <c r="C2050" s="37" t="s">
        <v>184</v>
      </c>
      <c r="D2050" s="37" t="s">
        <v>306</v>
      </c>
      <c r="E2050" s="0" t="n">
        <v>2</v>
      </c>
      <c r="F2050" s="38" t="s">
        <v>71</v>
      </c>
      <c r="G2050" s="37" t="s">
        <v>698</v>
      </c>
      <c r="H2050" s="0" t="n">
        <v>111002</v>
      </c>
      <c r="I2050" s="0" t="n">
        <v>101687</v>
      </c>
      <c r="J2050" s="0" t="n">
        <v>15578</v>
      </c>
    </row>
    <row r="2051" customFormat="false" ht="15" hidden="false" customHeight="false" outlineLevel="0" collapsed="false">
      <c r="A2051" s="0" t="n">
        <v>202406</v>
      </c>
      <c r="B2051" s="0" t="n">
        <v>202407</v>
      </c>
      <c r="C2051" s="37" t="s">
        <v>124</v>
      </c>
      <c r="D2051" s="37" t="s">
        <v>311</v>
      </c>
      <c r="E2051" s="0" t="n">
        <v>2</v>
      </c>
      <c r="F2051" s="38" t="s">
        <v>71</v>
      </c>
      <c r="G2051" s="37" t="s">
        <v>699</v>
      </c>
      <c r="H2051" s="0" t="n">
        <v>56952</v>
      </c>
      <c r="I2051" s="0" t="n">
        <v>26970</v>
      </c>
      <c r="J2051" s="0" t="n">
        <v>6702</v>
      </c>
    </row>
    <row r="2052" customFormat="false" ht="15" hidden="false" customHeight="false" outlineLevel="0" collapsed="false">
      <c r="A2052" s="0" t="n">
        <v>202406</v>
      </c>
      <c r="B2052" s="0" t="n">
        <v>202407</v>
      </c>
      <c r="C2052" s="37" t="s">
        <v>109</v>
      </c>
      <c r="D2052" s="37" t="s">
        <v>700</v>
      </c>
      <c r="E2052" s="0" t="n">
        <v>2</v>
      </c>
      <c r="F2052" s="38" t="s">
        <v>71</v>
      </c>
      <c r="G2052" s="37" t="s">
        <v>701</v>
      </c>
      <c r="H2052" s="0" t="n">
        <v>593503</v>
      </c>
      <c r="I2052" s="0" t="n">
        <v>284591</v>
      </c>
      <c r="J2052" s="0" t="n">
        <v>27575</v>
      </c>
    </row>
    <row r="2053" customFormat="false" ht="15" hidden="false" customHeight="false" outlineLevel="0" collapsed="false">
      <c r="A2053" s="0" t="n">
        <v>202406</v>
      </c>
      <c r="B2053" s="0" t="n">
        <v>202407</v>
      </c>
      <c r="C2053" s="37" t="s">
        <v>178</v>
      </c>
      <c r="D2053" s="37" t="s">
        <v>702</v>
      </c>
      <c r="E2053" s="0" t="n">
        <v>2</v>
      </c>
      <c r="F2053" s="38" t="s">
        <v>71</v>
      </c>
      <c r="G2053" s="37" t="s">
        <v>703</v>
      </c>
      <c r="H2053" s="0" t="n">
        <v>2406593</v>
      </c>
      <c r="I2053" s="0" t="n">
        <v>512484</v>
      </c>
      <c r="J2053" s="0" t="n">
        <v>41145</v>
      </c>
    </row>
    <row r="2054" customFormat="false" ht="15" hidden="false" customHeight="false" outlineLevel="0" collapsed="false">
      <c r="A2054" s="0" t="n">
        <v>202406</v>
      </c>
      <c r="B2054" s="0" t="n">
        <v>202407</v>
      </c>
      <c r="C2054" s="37" t="s">
        <v>115</v>
      </c>
      <c r="D2054" s="37" t="s">
        <v>569</v>
      </c>
      <c r="E2054" s="0" t="n">
        <v>2</v>
      </c>
      <c r="F2054" s="38" t="s">
        <v>71</v>
      </c>
      <c r="G2054" s="37" t="s">
        <v>704</v>
      </c>
      <c r="H2054" s="0" t="n">
        <v>665616</v>
      </c>
      <c r="I2054" s="0" t="n">
        <v>195944</v>
      </c>
      <c r="J2054" s="0" t="n">
        <v>26049</v>
      </c>
    </row>
    <row r="2055" customFormat="false" ht="15" hidden="false" customHeight="false" outlineLevel="0" collapsed="false">
      <c r="A2055" s="0" t="n">
        <v>202406</v>
      </c>
      <c r="B2055" s="0" t="n">
        <v>202407</v>
      </c>
      <c r="C2055" s="37" t="s">
        <v>136</v>
      </c>
      <c r="D2055" s="37" t="s">
        <v>210</v>
      </c>
      <c r="E2055" s="0" t="n">
        <v>2</v>
      </c>
      <c r="F2055" s="38" t="s">
        <v>71</v>
      </c>
      <c r="G2055" s="37" t="s">
        <v>705</v>
      </c>
      <c r="H2055" s="0" t="n">
        <v>31996</v>
      </c>
      <c r="I2055" s="0" t="n">
        <v>9445</v>
      </c>
      <c r="J2055" s="0" t="n">
        <v>753</v>
      </c>
    </row>
    <row r="2056" customFormat="false" ht="15" hidden="false" customHeight="false" outlineLevel="0" collapsed="false">
      <c r="A2056" s="0" t="n">
        <v>202406</v>
      </c>
      <c r="B2056" s="0" t="n">
        <v>202407</v>
      </c>
      <c r="C2056" s="37" t="s">
        <v>158</v>
      </c>
      <c r="D2056" s="37" t="s">
        <v>706</v>
      </c>
      <c r="E2056" s="0" t="n">
        <v>2</v>
      </c>
      <c r="F2056" s="38" t="s">
        <v>71</v>
      </c>
      <c r="G2056" s="37" t="s">
        <v>707</v>
      </c>
      <c r="H2056" s="0" t="n">
        <v>400329</v>
      </c>
      <c r="I2056" s="0" t="n">
        <v>391577</v>
      </c>
      <c r="J2056" s="0" t="n">
        <v>691</v>
      </c>
    </row>
    <row r="2057" customFormat="false" ht="15" hidden="false" customHeight="false" outlineLevel="0" collapsed="false">
      <c r="A2057" s="0" t="n">
        <v>202406</v>
      </c>
      <c r="B2057" s="0" t="n">
        <v>202407</v>
      </c>
      <c r="C2057" s="37" t="s">
        <v>109</v>
      </c>
      <c r="D2057" s="37" t="s">
        <v>251</v>
      </c>
      <c r="E2057" s="0" t="n">
        <v>2</v>
      </c>
      <c r="F2057" s="38" t="s">
        <v>71</v>
      </c>
      <c r="G2057" s="37" t="s">
        <v>708</v>
      </c>
      <c r="H2057" s="0" t="n">
        <v>617442</v>
      </c>
      <c r="I2057" s="0" t="n">
        <v>607475</v>
      </c>
      <c r="J2057" s="0" t="n">
        <v>17298</v>
      </c>
    </row>
    <row r="2058" customFormat="false" ht="15" hidden="false" customHeight="false" outlineLevel="0" collapsed="false">
      <c r="A2058" s="0" t="n">
        <v>202406</v>
      </c>
      <c r="B2058" s="0" t="n">
        <v>202407</v>
      </c>
      <c r="C2058" s="37" t="s">
        <v>101</v>
      </c>
      <c r="D2058" s="37" t="s">
        <v>273</v>
      </c>
      <c r="E2058" s="0" t="n">
        <v>2</v>
      </c>
      <c r="F2058" s="38" t="s">
        <v>71</v>
      </c>
      <c r="G2058" s="37" t="s">
        <v>709</v>
      </c>
      <c r="H2058" s="0" t="n">
        <v>6791144</v>
      </c>
      <c r="I2058" s="0" t="n">
        <v>1161418</v>
      </c>
      <c r="J2058" s="0" t="n">
        <v>-36254</v>
      </c>
    </row>
    <row r="2059" customFormat="false" ht="15" hidden="false" customHeight="false" outlineLevel="0" collapsed="false">
      <c r="A2059" s="0" t="n">
        <v>202406</v>
      </c>
      <c r="B2059" s="0" t="n">
        <v>202407</v>
      </c>
      <c r="C2059" s="37" t="s">
        <v>115</v>
      </c>
      <c r="D2059" s="37" t="s">
        <v>700</v>
      </c>
      <c r="E2059" s="0" t="n">
        <v>2</v>
      </c>
      <c r="F2059" s="38" t="s">
        <v>71</v>
      </c>
      <c r="G2059" s="37" t="s">
        <v>710</v>
      </c>
      <c r="H2059" s="0" t="n">
        <v>123801</v>
      </c>
      <c r="I2059" s="0" t="n">
        <v>41093</v>
      </c>
      <c r="J2059" s="0" t="n">
        <v>5459</v>
      </c>
    </row>
    <row r="2060" customFormat="false" ht="15" hidden="false" customHeight="false" outlineLevel="0" collapsed="false">
      <c r="A2060" s="0" t="n">
        <v>202406</v>
      </c>
      <c r="B2060" s="0" t="n">
        <v>202407</v>
      </c>
      <c r="C2060" s="37" t="s">
        <v>106</v>
      </c>
      <c r="D2060" s="37" t="s">
        <v>181</v>
      </c>
      <c r="E2060" s="0" t="n">
        <v>2</v>
      </c>
      <c r="F2060" s="38" t="s">
        <v>71</v>
      </c>
      <c r="G2060" s="37" t="s">
        <v>711</v>
      </c>
      <c r="H2060" s="0" t="n">
        <v>349307</v>
      </c>
      <c r="I2060" s="0" t="n">
        <v>82843</v>
      </c>
      <c r="J2060" s="0" t="n">
        <v>6722</v>
      </c>
    </row>
    <row r="2061" customFormat="false" ht="15" hidden="false" customHeight="false" outlineLevel="0" collapsed="false">
      <c r="A2061" s="0" t="n">
        <v>202406</v>
      </c>
      <c r="B2061" s="0" t="n">
        <v>202407</v>
      </c>
      <c r="C2061" s="37" t="s">
        <v>101</v>
      </c>
      <c r="D2061" s="37" t="s">
        <v>369</v>
      </c>
      <c r="E2061" s="0" t="n">
        <v>2</v>
      </c>
      <c r="F2061" s="38" t="s">
        <v>71</v>
      </c>
      <c r="G2061" s="37" t="s">
        <v>712</v>
      </c>
      <c r="H2061" s="0" t="n">
        <v>4348939</v>
      </c>
      <c r="I2061" s="0" t="n">
        <v>1910685</v>
      </c>
      <c r="J2061" s="0" t="n">
        <v>84015</v>
      </c>
    </row>
    <row r="2062" customFormat="false" ht="15" hidden="false" customHeight="false" outlineLevel="0" collapsed="false">
      <c r="A2062" s="0" t="n">
        <v>202406</v>
      </c>
      <c r="B2062" s="0" t="n">
        <v>202407</v>
      </c>
      <c r="C2062" s="37" t="s">
        <v>184</v>
      </c>
      <c r="D2062" s="37" t="s">
        <v>249</v>
      </c>
      <c r="E2062" s="0" t="n">
        <v>2</v>
      </c>
      <c r="F2062" s="38" t="s">
        <v>71</v>
      </c>
      <c r="G2062" s="37" t="s">
        <v>713</v>
      </c>
      <c r="H2062" s="0" t="n">
        <v>887038</v>
      </c>
      <c r="I2062" s="0" t="n">
        <v>728439</v>
      </c>
      <c r="J2062" s="0" t="n">
        <v>16996</v>
      </c>
    </row>
    <row r="2063" customFormat="false" ht="15" hidden="false" customHeight="false" outlineLevel="0" collapsed="false">
      <c r="A2063" s="0" t="n">
        <v>202406</v>
      </c>
      <c r="B2063" s="0" t="n">
        <v>202407</v>
      </c>
      <c r="C2063" s="37" t="s">
        <v>109</v>
      </c>
      <c r="D2063" s="37" t="s">
        <v>714</v>
      </c>
      <c r="E2063" s="0" t="n">
        <v>2</v>
      </c>
      <c r="F2063" s="38" t="s">
        <v>71</v>
      </c>
      <c r="G2063" s="37" t="s">
        <v>715</v>
      </c>
      <c r="H2063" s="0" t="n">
        <v>1225490</v>
      </c>
      <c r="I2063" s="0" t="n">
        <v>683701</v>
      </c>
      <c r="J2063" s="0" t="n">
        <v>89227</v>
      </c>
    </row>
    <row r="2064" customFormat="false" ht="15" hidden="false" customHeight="false" outlineLevel="0" collapsed="false">
      <c r="A2064" s="0" t="n">
        <v>202406</v>
      </c>
      <c r="B2064" s="0" t="n">
        <v>202407</v>
      </c>
      <c r="C2064" s="37" t="s">
        <v>106</v>
      </c>
      <c r="D2064" s="37" t="s">
        <v>249</v>
      </c>
      <c r="E2064" s="0" t="n">
        <v>2</v>
      </c>
      <c r="F2064" s="38" t="s">
        <v>71</v>
      </c>
      <c r="G2064" s="37" t="s">
        <v>716</v>
      </c>
      <c r="H2064" s="0" t="n">
        <v>761207</v>
      </c>
      <c r="I2064" s="0" t="n">
        <v>318064</v>
      </c>
      <c r="J2064" s="0" t="n">
        <v>50268</v>
      </c>
    </row>
    <row r="2065" customFormat="false" ht="15" hidden="false" customHeight="false" outlineLevel="0" collapsed="false">
      <c r="A2065" s="0" t="n">
        <v>202406</v>
      </c>
      <c r="B2065" s="0" t="n">
        <v>202407</v>
      </c>
      <c r="C2065" s="37" t="s">
        <v>197</v>
      </c>
      <c r="D2065" s="37" t="s">
        <v>511</v>
      </c>
      <c r="E2065" s="0" t="n">
        <v>2</v>
      </c>
      <c r="F2065" s="38" t="s">
        <v>71</v>
      </c>
      <c r="G2065" s="37" t="s">
        <v>717</v>
      </c>
      <c r="H2065" s="0" t="n">
        <v>688434</v>
      </c>
      <c r="I2065" s="0" t="n">
        <v>469634</v>
      </c>
      <c r="J2065" s="0" t="n">
        <v>-15522</v>
      </c>
    </row>
    <row r="2066" customFormat="false" ht="15" hidden="false" customHeight="false" outlineLevel="0" collapsed="false">
      <c r="A2066" s="0" t="n">
        <v>202406</v>
      </c>
      <c r="B2066" s="0" t="n">
        <v>202407</v>
      </c>
      <c r="C2066" s="37" t="s">
        <v>149</v>
      </c>
      <c r="D2066" s="37" t="s">
        <v>150</v>
      </c>
      <c r="E2066" s="0" t="n">
        <v>2</v>
      </c>
      <c r="F2066" s="38" t="s">
        <v>71</v>
      </c>
      <c r="G2066" s="37" t="s">
        <v>718</v>
      </c>
      <c r="H2066" s="0" t="n">
        <v>1305056</v>
      </c>
      <c r="I2066" s="0" t="n">
        <v>1106765</v>
      </c>
      <c r="J2066" s="0" t="n">
        <v>-53975</v>
      </c>
    </row>
    <row r="2067" customFormat="false" ht="15" hidden="false" customHeight="false" outlineLevel="0" collapsed="false">
      <c r="A2067" s="0" t="n">
        <v>202406</v>
      </c>
      <c r="B2067" s="0" t="n">
        <v>202407</v>
      </c>
      <c r="C2067" s="37" t="s">
        <v>98</v>
      </c>
      <c r="D2067" s="37" t="s">
        <v>719</v>
      </c>
      <c r="E2067" s="0" t="n">
        <v>2</v>
      </c>
      <c r="F2067" s="38" t="s">
        <v>71</v>
      </c>
      <c r="G2067" s="37" t="s">
        <v>720</v>
      </c>
      <c r="H2067" s="0" t="n">
        <v>235007</v>
      </c>
      <c r="I2067" s="0" t="n">
        <v>203384</v>
      </c>
      <c r="J2067" s="0" t="n">
        <v>35684</v>
      </c>
    </row>
    <row r="2068" customFormat="false" ht="15" hidden="false" customHeight="false" outlineLevel="0" collapsed="false">
      <c r="A2068" s="0" t="n">
        <v>202406</v>
      </c>
      <c r="B2068" s="0" t="n">
        <v>202407</v>
      </c>
      <c r="C2068" s="37" t="s">
        <v>149</v>
      </c>
      <c r="D2068" s="37" t="s">
        <v>292</v>
      </c>
      <c r="E2068" s="0" t="n">
        <v>2</v>
      </c>
      <c r="F2068" s="38" t="s">
        <v>71</v>
      </c>
      <c r="G2068" s="37" t="s">
        <v>721</v>
      </c>
      <c r="H2068" s="0" t="n">
        <v>1522296</v>
      </c>
      <c r="I2068" s="0" t="n">
        <v>856109</v>
      </c>
      <c r="J2068" s="0" t="n">
        <v>-49238</v>
      </c>
    </row>
    <row r="2069" customFormat="false" ht="15" hidden="false" customHeight="false" outlineLevel="0" collapsed="false">
      <c r="A2069" s="0" t="n">
        <v>202406</v>
      </c>
      <c r="B2069" s="0" t="n">
        <v>202407</v>
      </c>
      <c r="C2069" s="37" t="s">
        <v>178</v>
      </c>
      <c r="D2069" s="37" t="s">
        <v>167</v>
      </c>
      <c r="E2069" s="0" t="n">
        <v>2</v>
      </c>
      <c r="F2069" s="38" t="s">
        <v>71</v>
      </c>
      <c r="G2069" s="37" t="s">
        <v>722</v>
      </c>
      <c r="H2069" s="0" t="n">
        <v>96750</v>
      </c>
      <c r="I2069" s="0" t="n">
        <v>63487</v>
      </c>
      <c r="J2069" s="0" t="n">
        <v>8555</v>
      </c>
    </row>
    <row r="2070" customFormat="false" ht="15" hidden="false" customHeight="false" outlineLevel="0" collapsed="false">
      <c r="A2070" s="0" t="n">
        <v>202406</v>
      </c>
      <c r="B2070" s="0" t="n">
        <v>202407</v>
      </c>
      <c r="C2070" s="37" t="s">
        <v>106</v>
      </c>
      <c r="D2070" s="37" t="s">
        <v>723</v>
      </c>
      <c r="E2070" s="0" t="n">
        <v>2</v>
      </c>
      <c r="F2070" s="38" t="s">
        <v>71</v>
      </c>
      <c r="G2070" s="37" t="s">
        <v>724</v>
      </c>
      <c r="H2070" s="0" t="n">
        <v>933751</v>
      </c>
      <c r="I2070" s="0" t="n">
        <v>797595</v>
      </c>
      <c r="J2070" s="0" t="n">
        <v>192771</v>
      </c>
    </row>
    <row r="2071" customFormat="false" ht="15" hidden="false" customHeight="false" outlineLevel="0" collapsed="false">
      <c r="A2071" s="0" t="n">
        <v>202406</v>
      </c>
      <c r="B2071" s="0" t="n">
        <v>202407</v>
      </c>
      <c r="C2071" s="37" t="s">
        <v>158</v>
      </c>
      <c r="D2071" s="37" t="s">
        <v>618</v>
      </c>
      <c r="E2071" s="0" t="n">
        <v>2</v>
      </c>
      <c r="F2071" s="38" t="s">
        <v>71</v>
      </c>
      <c r="G2071" s="37" t="s">
        <v>725</v>
      </c>
      <c r="H2071" s="0" t="n">
        <v>791353</v>
      </c>
      <c r="I2071" s="0" t="n">
        <v>379708</v>
      </c>
      <c r="J2071" s="0" t="n">
        <v>91860</v>
      </c>
    </row>
    <row r="2072" customFormat="false" ht="15" hidden="false" customHeight="false" outlineLevel="0" collapsed="false">
      <c r="A2072" s="0" t="n">
        <v>202406</v>
      </c>
      <c r="B2072" s="0" t="n">
        <v>202407</v>
      </c>
      <c r="C2072" s="37" t="s">
        <v>178</v>
      </c>
      <c r="D2072" s="37" t="s">
        <v>391</v>
      </c>
      <c r="E2072" s="0" t="n">
        <v>2</v>
      </c>
      <c r="F2072" s="38" t="s">
        <v>71</v>
      </c>
      <c r="G2072" s="37" t="s">
        <v>726</v>
      </c>
      <c r="H2072" s="0" t="n">
        <v>241468</v>
      </c>
      <c r="I2072" s="0" t="n">
        <v>70056</v>
      </c>
      <c r="J2072" s="0" t="n">
        <v>10774</v>
      </c>
    </row>
    <row r="2073" customFormat="false" ht="15" hidden="false" customHeight="false" outlineLevel="0" collapsed="false">
      <c r="A2073" s="0" t="n">
        <v>202406</v>
      </c>
      <c r="B2073" s="0" t="n">
        <v>202407</v>
      </c>
      <c r="C2073" s="37" t="s">
        <v>184</v>
      </c>
      <c r="D2073" s="37" t="s">
        <v>200</v>
      </c>
      <c r="E2073" s="0" t="n">
        <v>2</v>
      </c>
      <c r="F2073" s="38" t="s">
        <v>71</v>
      </c>
      <c r="G2073" s="37" t="s">
        <v>727</v>
      </c>
      <c r="H2073" s="0" t="n">
        <v>543685</v>
      </c>
      <c r="I2073" s="0" t="n">
        <v>200514</v>
      </c>
      <c r="J2073" s="0" t="n">
        <v>30254</v>
      </c>
    </row>
    <row r="2074" customFormat="false" ht="15" hidden="false" customHeight="false" outlineLevel="0" collapsed="false">
      <c r="A2074" s="0" t="n">
        <v>202406</v>
      </c>
      <c r="B2074" s="0" t="n">
        <v>202407</v>
      </c>
      <c r="C2074" s="37" t="s">
        <v>95</v>
      </c>
      <c r="D2074" s="37" t="s">
        <v>684</v>
      </c>
      <c r="E2074" s="0" t="n">
        <v>2</v>
      </c>
      <c r="F2074" s="38" t="s">
        <v>71</v>
      </c>
      <c r="G2074" s="37" t="s">
        <v>728</v>
      </c>
      <c r="H2074" s="0" t="n">
        <v>213881</v>
      </c>
      <c r="I2074" s="0" t="n">
        <v>134235</v>
      </c>
      <c r="J2074" s="0" t="n">
        <v>40967</v>
      </c>
    </row>
    <row r="2075" customFormat="false" ht="15" hidden="false" customHeight="false" outlineLevel="0" collapsed="false">
      <c r="A2075" s="0" t="n">
        <v>202406</v>
      </c>
      <c r="B2075" s="0" t="n">
        <v>202407</v>
      </c>
      <c r="C2075" s="37" t="s">
        <v>178</v>
      </c>
      <c r="D2075" s="37" t="s">
        <v>509</v>
      </c>
      <c r="E2075" s="0" t="n">
        <v>2</v>
      </c>
      <c r="F2075" s="38" t="s">
        <v>71</v>
      </c>
      <c r="G2075" s="37" t="s">
        <v>729</v>
      </c>
      <c r="H2075" s="0" t="n">
        <v>130761</v>
      </c>
      <c r="I2075" s="0" t="n">
        <v>74274</v>
      </c>
      <c r="J2075" s="0" t="n">
        <v>-11397</v>
      </c>
    </row>
    <row r="2076" customFormat="false" ht="15" hidden="false" customHeight="false" outlineLevel="0" collapsed="false">
      <c r="A2076" s="0" t="n">
        <v>202406</v>
      </c>
      <c r="B2076" s="0" t="n">
        <v>202407</v>
      </c>
      <c r="C2076" s="37" t="s">
        <v>136</v>
      </c>
      <c r="D2076" s="37" t="s">
        <v>700</v>
      </c>
      <c r="E2076" s="0" t="n">
        <v>2</v>
      </c>
      <c r="F2076" s="38" t="s">
        <v>71</v>
      </c>
      <c r="G2076" s="37" t="s">
        <v>730</v>
      </c>
      <c r="H2076" s="0" t="n">
        <v>360692</v>
      </c>
      <c r="I2076" s="0" t="n">
        <v>349338</v>
      </c>
      <c r="J2076" s="0" t="n">
        <v>11726</v>
      </c>
    </row>
    <row r="2077" customFormat="false" ht="15" hidden="false" customHeight="false" outlineLevel="0" collapsed="false">
      <c r="A2077" s="0" t="n">
        <v>202406</v>
      </c>
      <c r="B2077" s="0" t="n">
        <v>202407</v>
      </c>
      <c r="C2077" s="37" t="s">
        <v>184</v>
      </c>
      <c r="D2077" s="37" t="s">
        <v>311</v>
      </c>
      <c r="E2077" s="0" t="n">
        <v>2</v>
      </c>
      <c r="F2077" s="38" t="s">
        <v>71</v>
      </c>
      <c r="G2077" s="37" t="s">
        <v>731</v>
      </c>
      <c r="H2077" s="0" t="n">
        <v>144555</v>
      </c>
      <c r="I2077" s="0" t="n">
        <v>175192</v>
      </c>
      <c r="J2077" s="0" t="n">
        <v>28880</v>
      </c>
    </row>
    <row r="2078" customFormat="false" ht="15" hidden="false" customHeight="false" outlineLevel="0" collapsed="false">
      <c r="A2078" s="0" t="n">
        <v>202406</v>
      </c>
      <c r="B2078" s="0" t="n">
        <v>202407</v>
      </c>
      <c r="C2078" s="37" t="s">
        <v>101</v>
      </c>
      <c r="D2078" s="37" t="s">
        <v>253</v>
      </c>
      <c r="E2078" s="0" t="n">
        <v>2</v>
      </c>
      <c r="F2078" s="38" t="s">
        <v>71</v>
      </c>
      <c r="G2078" s="37" t="s">
        <v>732</v>
      </c>
      <c r="H2078" s="0" t="n">
        <v>689566</v>
      </c>
      <c r="I2078" s="0" t="n">
        <v>284805</v>
      </c>
      <c r="J2078" s="0" t="n">
        <v>13178</v>
      </c>
    </row>
    <row r="2079" customFormat="false" ht="15" hidden="false" customHeight="false" outlineLevel="0" collapsed="false">
      <c r="A2079" s="0" t="n">
        <v>202406</v>
      </c>
      <c r="B2079" s="0" t="n">
        <v>202407</v>
      </c>
      <c r="C2079" s="37" t="s">
        <v>184</v>
      </c>
      <c r="D2079" s="37" t="s">
        <v>603</v>
      </c>
      <c r="E2079" s="0" t="n">
        <v>2</v>
      </c>
      <c r="F2079" s="38" t="s">
        <v>71</v>
      </c>
      <c r="G2079" s="37" t="s">
        <v>733</v>
      </c>
      <c r="H2079" s="0" t="n">
        <v>122271</v>
      </c>
      <c r="I2079" s="0" t="n">
        <v>203465</v>
      </c>
      <c r="J2079" s="0" t="n">
        <v>41502</v>
      </c>
    </row>
    <row r="2080" customFormat="false" ht="15" hidden="false" customHeight="false" outlineLevel="0" collapsed="false">
      <c r="A2080" s="0" t="n">
        <v>202406</v>
      </c>
      <c r="B2080" s="0" t="n">
        <v>202407</v>
      </c>
      <c r="C2080" s="37" t="s">
        <v>109</v>
      </c>
      <c r="D2080" s="37" t="s">
        <v>502</v>
      </c>
      <c r="E2080" s="0" t="n">
        <v>2</v>
      </c>
      <c r="F2080" s="38" t="s">
        <v>71</v>
      </c>
      <c r="G2080" s="37" t="s">
        <v>734</v>
      </c>
      <c r="H2080" s="0" t="n">
        <v>1083935</v>
      </c>
      <c r="I2080" s="0" t="n">
        <v>256922</v>
      </c>
      <c r="J2080" s="0" t="n">
        <v>19543</v>
      </c>
    </row>
    <row r="2081" customFormat="false" ht="15" hidden="false" customHeight="false" outlineLevel="0" collapsed="false">
      <c r="A2081" s="0" t="n">
        <v>202406</v>
      </c>
      <c r="B2081" s="0" t="n">
        <v>202407</v>
      </c>
      <c r="C2081" s="37" t="s">
        <v>158</v>
      </c>
      <c r="D2081" s="37" t="s">
        <v>693</v>
      </c>
      <c r="E2081" s="0" t="n">
        <v>2</v>
      </c>
      <c r="F2081" s="38" t="s">
        <v>71</v>
      </c>
      <c r="G2081" s="37" t="s">
        <v>735</v>
      </c>
      <c r="H2081" s="0" t="n">
        <v>140361</v>
      </c>
      <c r="I2081" s="0" t="n">
        <v>35474</v>
      </c>
      <c r="J2081" s="0" t="n">
        <v>3305</v>
      </c>
    </row>
    <row r="2082" customFormat="false" ht="15" hidden="false" customHeight="false" outlineLevel="0" collapsed="false">
      <c r="A2082" s="0" t="n">
        <v>202406</v>
      </c>
      <c r="B2082" s="0" t="n">
        <v>202407</v>
      </c>
      <c r="C2082" s="37" t="s">
        <v>95</v>
      </c>
      <c r="D2082" s="37" t="s">
        <v>714</v>
      </c>
      <c r="E2082" s="0" t="n">
        <v>2</v>
      </c>
      <c r="F2082" s="38" t="s">
        <v>71</v>
      </c>
      <c r="G2082" s="37" t="s">
        <v>736</v>
      </c>
      <c r="H2082" s="0" t="n">
        <v>204187</v>
      </c>
      <c r="I2082" s="0" t="n">
        <v>38690</v>
      </c>
      <c r="J2082" s="0" t="n">
        <v>2032</v>
      </c>
    </row>
    <row r="2083" customFormat="false" ht="15" hidden="false" customHeight="false" outlineLevel="0" collapsed="false">
      <c r="A2083" s="0" t="n">
        <v>202406</v>
      </c>
      <c r="B2083" s="0" t="n">
        <v>202407</v>
      </c>
      <c r="C2083" s="37" t="s">
        <v>112</v>
      </c>
      <c r="D2083" s="37" t="s">
        <v>243</v>
      </c>
      <c r="E2083" s="0" t="n">
        <v>2</v>
      </c>
      <c r="F2083" s="38" t="s">
        <v>71</v>
      </c>
      <c r="G2083" s="37" t="s">
        <v>737</v>
      </c>
      <c r="H2083" s="0" t="n">
        <v>219747</v>
      </c>
      <c r="I2083" s="0" t="n">
        <v>107437</v>
      </c>
      <c r="J2083" s="0" t="n">
        <v>2981</v>
      </c>
    </row>
    <row r="2084" customFormat="false" ht="15" hidden="false" customHeight="false" outlineLevel="0" collapsed="false">
      <c r="A2084" s="0" t="n">
        <v>202406</v>
      </c>
      <c r="B2084" s="0" t="n">
        <v>202407</v>
      </c>
      <c r="C2084" s="37" t="s">
        <v>98</v>
      </c>
      <c r="D2084" s="37" t="s">
        <v>298</v>
      </c>
      <c r="E2084" s="0" t="n">
        <v>2</v>
      </c>
      <c r="F2084" s="38" t="s">
        <v>71</v>
      </c>
      <c r="G2084" s="37" t="s">
        <v>738</v>
      </c>
      <c r="H2084" s="0" t="n">
        <v>2007152</v>
      </c>
      <c r="I2084" s="0" t="n">
        <v>1146887</v>
      </c>
      <c r="J2084" s="0" t="n">
        <v>29004</v>
      </c>
    </row>
    <row r="2085" customFormat="false" ht="15" hidden="false" customHeight="false" outlineLevel="0" collapsed="false">
      <c r="A2085" s="0" t="n">
        <v>202406</v>
      </c>
      <c r="B2085" s="0" t="n">
        <v>202407</v>
      </c>
      <c r="C2085" s="37" t="s">
        <v>178</v>
      </c>
      <c r="D2085" s="37" t="s">
        <v>253</v>
      </c>
      <c r="E2085" s="0" t="n">
        <v>2</v>
      </c>
      <c r="F2085" s="38" t="s">
        <v>71</v>
      </c>
      <c r="G2085" s="37" t="s">
        <v>739</v>
      </c>
      <c r="H2085" s="0" t="n">
        <v>856572</v>
      </c>
      <c r="I2085" s="0" t="n">
        <v>393298</v>
      </c>
      <c r="J2085" s="0" t="n">
        <v>42129</v>
      </c>
    </row>
    <row r="2086" customFormat="false" ht="15" hidden="false" customHeight="false" outlineLevel="0" collapsed="false">
      <c r="A2086" s="0" t="n">
        <v>202406</v>
      </c>
      <c r="B2086" s="0" t="n">
        <v>202407</v>
      </c>
      <c r="C2086" s="37" t="s">
        <v>136</v>
      </c>
      <c r="D2086" s="37" t="s">
        <v>159</v>
      </c>
      <c r="E2086" s="0" t="n">
        <v>2</v>
      </c>
      <c r="F2086" s="38" t="s">
        <v>71</v>
      </c>
      <c r="G2086" s="37" t="s">
        <v>740</v>
      </c>
      <c r="H2086" s="0" t="n">
        <v>320296</v>
      </c>
      <c r="I2086" s="0" t="n">
        <v>81612</v>
      </c>
      <c r="J2086" s="0" t="n">
        <v>208</v>
      </c>
    </row>
    <row r="2087" customFormat="false" ht="15" hidden="false" customHeight="false" outlineLevel="0" collapsed="false">
      <c r="A2087" s="0" t="n">
        <v>202406</v>
      </c>
      <c r="B2087" s="0" t="n">
        <v>202407</v>
      </c>
      <c r="C2087" s="37" t="s">
        <v>124</v>
      </c>
      <c r="D2087" s="37" t="s">
        <v>412</v>
      </c>
      <c r="E2087" s="0" t="n">
        <v>2</v>
      </c>
      <c r="F2087" s="38" t="s">
        <v>71</v>
      </c>
      <c r="G2087" s="37" t="s">
        <v>741</v>
      </c>
      <c r="H2087" s="0" t="n">
        <v>989263</v>
      </c>
      <c r="I2087" s="0" t="n">
        <v>372045</v>
      </c>
      <c r="J2087" s="0" t="n">
        <v>65227</v>
      </c>
    </row>
    <row r="2088" customFormat="false" ht="15" hidden="false" customHeight="false" outlineLevel="0" collapsed="false">
      <c r="A2088" s="0" t="n">
        <v>202406</v>
      </c>
      <c r="B2088" s="0" t="n">
        <v>202407</v>
      </c>
      <c r="C2088" s="37" t="s">
        <v>124</v>
      </c>
      <c r="D2088" s="37" t="s">
        <v>452</v>
      </c>
      <c r="E2088" s="0" t="n">
        <v>2</v>
      </c>
      <c r="F2088" s="38" t="s">
        <v>71</v>
      </c>
      <c r="G2088" s="37" t="s">
        <v>742</v>
      </c>
      <c r="H2088" s="0" t="n">
        <v>55204</v>
      </c>
      <c r="I2088" s="0" t="n">
        <v>39013</v>
      </c>
      <c r="J2088" s="0" t="n">
        <v>5670</v>
      </c>
    </row>
    <row r="2089" customFormat="false" ht="15" hidden="false" customHeight="false" outlineLevel="0" collapsed="false">
      <c r="A2089" s="0" t="n">
        <v>202406</v>
      </c>
      <c r="B2089" s="0" t="n">
        <v>202407</v>
      </c>
      <c r="C2089" s="37" t="s">
        <v>184</v>
      </c>
      <c r="D2089" s="37" t="s">
        <v>655</v>
      </c>
      <c r="E2089" s="0" t="n">
        <v>2</v>
      </c>
      <c r="F2089" s="38" t="s">
        <v>71</v>
      </c>
      <c r="G2089" s="37" t="s">
        <v>743</v>
      </c>
      <c r="H2089" s="0" t="n">
        <v>660496</v>
      </c>
      <c r="I2089" s="0" t="n">
        <v>457495</v>
      </c>
      <c r="J2089" s="0" t="n">
        <v>86897</v>
      </c>
    </row>
    <row r="2090" customFormat="false" ht="15" hidden="false" customHeight="false" outlineLevel="0" collapsed="false">
      <c r="A2090" s="0" t="n">
        <v>202406</v>
      </c>
      <c r="B2090" s="0" t="n">
        <v>202407</v>
      </c>
      <c r="C2090" s="37" t="s">
        <v>124</v>
      </c>
      <c r="D2090" s="37" t="s">
        <v>744</v>
      </c>
      <c r="E2090" s="0" t="n">
        <v>2</v>
      </c>
      <c r="F2090" s="38" t="s">
        <v>71</v>
      </c>
      <c r="G2090" s="37" t="s">
        <v>745</v>
      </c>
      <c r="H2090" s="0" t="n">
        <v>4536304</v>
      </c>
      <c r="I2090" s="0" t="n">
        <v>4164365</v>
      </c>
      <c r="J2090" s="0" t="n">
        <v>-136976</v>
      </c>
    </row>
    <row r="2091" customFormat="false" ht="15" hidden="false" customHeight="false" outlineLevel="0" collapsed="false">
      <c r="A2091" s="0" t="n">
        <v>202406</v>
      </c>
      <c r="B2091" s="0" t="n">
        <v>202407</v>
      </c>
      <c r="C2091" s="37" t="s">
        <v>136</v>
      </c>
      <c r="D2091" s="37" t="s">
        <v>603</v>
      </c>
      <c r="E2091" s="0" t="n">
        <v>2</v>
      </c>
      <c r="F2091" s="38" t="s">
        <v>71</v>
      </c>
      <c r="G2091" s="37" t="s">
        <v>746</v>
      </c>
      <c r="H2091" s="0" t="n">
        <v>663358</v>
      </c>
      <c r="I2091" s="0" t="n">
        <v>232949</v>
      </c>
      <c r="J2091" s="0" t="n">
        <v>-20953</v>
      </c>
    </row>
    <row r="2092" customFormat="false" ht="15" hidden="false" customHeight="false" outlineLevel="0" collapsed="false">
      <c r="A2092" s="0" t="n">
        <v>202406</v>
      </c>
      <c r="B2092" s="0" t="n">
        <v>202407</v>
      </c>
      <c r="C2092" s="37" t="s">
        <v>109</v>
      </c>
      <c r="D2092" s="37" t="s">
        <v>99</v>
      </c>
      <c r="E2092" s="0" t="n">
        <v>2</v>
      </c>
      <c r="F2092" s="38" t="s">
        <v>71</v>
      </c>
      <c r="G2092" s="37" t="s">
        <v>747</v>
      </c>
      <c r="H2092" s="0" t="n">
        <v>506177</v>
      </c>
      <c r="I2092" s="0" t="n">
        <v>225435</v>
      </c>
      <c r="J2092" s="0" t="n">
        <v>17940</v>
      </c>
    </row>
    <row r="2093" customFormat="false" ht="15" hidden="false" customHeight="false" outlineLevel="0" collapsed="false">
      <c r="A2093" s="0" t="n">
        <v>202406</v>
      </c>
      <c r="B2093" s="0" t="n">
        <v>202407</v>
      </c>
      <c r="C2093" s="37" t="s">
        <v>178</v>
      </c>
      <c r="D2093" s="37" t="s">
        <v>107</v>
      </c>
      <c r="E2093" s="0" t="n">
        <v>2</v>
      </c>
      <c r="F2093" s="38" t="s">
        <v>71</v>
      </c>
      <c r="G2093" s="37" t="s">
        <v>748</v>
      </c>
      <c r="H2093" s="0" t="n">
        <v>873511</v>
      </c>
      <c r="I2093" s="0" t="n">
        <v>404024</v>
      </c>
      <c r="J2093" s="0" t="n">
        <v>149440</v>
      </c>
    </row>
    <row r="2094" customFormat="false" ht="15" hidden="false" customHeight="false" outlineLevel="0" collapsed="false">
      <c r="A2094" s="0" t="n">
        <v>202406</v>
      </c>
      <c r="B2094" s="0" t="n">
        <v>202407</v>
      </c>
      <c r="C2094" s="37" t="s">
        <v>136</v>
      </c>
      <c r="D2094" s="37" t="s">
        <v>723</v>
      </c>
      <c r="E2094" s="0" t="n">
        <v>2</v>
      </c>
      <c r="F2094" s="38" t="s">
        <v>71</v>
      </c>
      <c r="G2094" s="37" t="s">
        <v>749</v>
      </c>
      <c r="H2094" s="0" t="n">
        <v>1558443</v>
      </c>
      <c r="I2094" s="0" t="n">
        <v>734636</v>
      </c>
      <c r="J2094" s="0" t="n">
        <v>151791</v>
      </c>
    </row>
    <row r="2095" customFormat="false" ht="15" hidden="false" customHeight="false" outlineLevel="0" collapsed="false">
      <c r="A2095" s="0" t="n">
        <v>202406</v>
      </c>
      <c r="B2095" s="0" t="n">
        <v>202407</v>
      </c>
      <c r="C2095" s="37" t="s">
        <v>98</v>
      </c>
      <c r="D2095" s="37" t="s">
        <v>208</v>
      </c>
      <c r="E2095" s="0" t="n">
        <v>2</v>
      </c>
      <c r="F2095" s="38" t="s">
        <v>71</v>
      </c>
      <c r="G2095" s="37" t="s">
        <v>750</v>
      </c>
      <c r="H2095" s="0" t="n">
        <v>59206</v>
      </c>
      <c r="I2095" s="0" t="n">
        <v>31655</v>
      </c>
      <c r="J2095" s="0" t="n">
        <v>777</v>
      </c>
    </row>
    <row r="2096" customFormat="false" ht="15" hidden="false" customHeight="false" outlineLevel="0" collapsed="false">
      <c r="A2096" s="0" t="n">
        <v>202406</v>
      </c>
      <c r="B2096" s="0" t="n">
        <v>202407</v>
      </c>
      <c r="C2096" s="37" t="s">
        <v>149</v>
      </c>
      <c r="D2096" s="37" t="s">
        <v>385</v>
      </c>
      <c r="E2096" s="0" t="n">
        <v>2</v>
      </c>
      <c r="F2096" s="38" t="s">
        <v>71</v>
      </c>
      <c r="G2096" s="37" t="s">
        <v>751</v>
      </c>
      <c r="H2096" s="0" t="n">
        <v>78641</v>
      </c>
      <c r="I2096" s="0" t="n">
        <v>30270</v>
      </c>
      <c r="J2096" s="0" t="n">
        <v>3707</v>
      </c>
    </row>
    <row r="2097" customFormat="false" ht="15" hidden="false" customHeight="false" outlineLevel="0" collapsed="false">
      <c r="A2097" s="0" t="n">
        <v>202406</v>
      </c>
      <c r="B2097" s="0" t="n">
        <v>202407</v>
      </c>
      <c r="C2097" s="37" t="s">
        <v>115</v>
      </c>
      <c r="D2097" s="37" t="s">
        <v>476</v>
      </c>
      <c r="E2097" s="0" t="n">
        <v>2</v>
      </c>
      <c r="F2097" s="38" t="s">
        <v>71</v>
      </c>
      <c r="G2097" s="37" t="s">
        <v>752</v>
      </c>
      <c r="H2097" s="0" t="n">
        <v>625665</v>
      </c>
      <c r="I2097" s="0" t="n">
        <v>189225</v>
      </c>
      <c r="J2097" s="0" t="n">
        <v>28906</v>
      </c>
    </row>
    <row r="2098" customFormat="false" ht="15" hidden="false" customHeight="false" outlineLevel="0" collapsed="false">
      <c r="A2098" s="0" t="n">
        <v>202406</v>
      </c>
      <c r="B2098" s="0" t="n">
        <v>202407</v>
      </c>
      <c r="C2098" s="37" t="s">
        <v>101</v>
      </c>
      <c r="D2098" s="37" t="s">
        <v>425</v>
      </c>
      <c r="E2098" s="0" t="n">
        <v>2</v>
      </c>
      <c r="F2098" s="38" t="s">
        <v>71</v>
      </c>
      <c r="G2098" s="37" t="s">
        <v>753</v>
      </c>
      <c r="H2098" s="0" t="n">
        <v>255096</v>
      </c>
      <c r="I2098" s="0" t="n">
        <v>190951</v>
      </c>
      <c r="J2098" s="0" t="n">
        <v>-10853</v>
      </c>
    </row>
    <row r="2099" customFormat="false" ht="15" hidden="false" customHeight="false" outlineLevel="0" collapsed="false">
      <c r="A2099" s="0" t="n">
        <v>202406</v>
      </c>
      <c r="B2099" s="0" t="n">
        <v>202407</v>
      </c>
      <c r="C2099" s="37" t="s">
        <v>124</v>
      </c>
      <c r="D2099" s="37" t="s">
        <v>243</v>
      </c>
      <c r="E2099" s="0" t="n">
        <v>2</v>
      </c>
      <c r="F2099" s="38" t="s">
        <v>71</v>
      </c>
      <c r="G2099" s="37" t="s">
        <v>754</v>
      </c>
      <c r="H2099" s="0" t="n">
        <v>1866110</v>
      </c>
      <c r="I2099" s="0" t="n">
        <v>890440</v>
      </c>
      <c r="J2099" s="0" t="n">
        <v>193192</v>
      </c>
    </row>
    <row r="2100" customFormat="false" ht="15" hidden="false" customHeight="false" outlineLevel="0" collapsed="false">
      <c r="A2100" s="0" t="n">
        <v>202406</v>
      </c>
      <c r="B2100" s="0" t="n">
        <v>202407</v>
      </c>
      <c r="C2100" s="37" t="s">
        <v>136</v>
      </c>
      <c r="D2100" s="37" t="s">
        <v>300</v>
      </c>
      <c r="E2100" s="0" t="n">
        <v>2</v>
      </c>
      <c r="F2100" s="38" t="s">
        <v>71</v>
      </c>
      <c r="G2100" s="37" t="s">
        <v>755</v>
      </c>
      <c r="H2100" s="0" t="n">
        <v>331155</v>
      </c>
      <c r="I2100" s="0" t="n">
        <v>193781</v>
      </c>
      <c r="J2100" s="0" t="n">
        <v>12258</v>
      </c>
    </row>
    <row r="2101" customFormat="false" ht="15" hidden="false" customHeight="false" outlineLevel="0" collapsed="false">
      <c r="A2101" s="0" t="n">
        <v>202406</v>
      </c>
      <c r="B2101" s="0" t="n">
        <v>202407</v>
      </c>
      <c r="C2101" s="37" t="s">
        <v>178</v>
      </c>
      <c r="D2101" s="37" t="s">
        <v>756</v>
      </c>
      <c r="E2101" s="0" t="n">
        <v>2</v>
      </c>
      <c r="F2101" s="38" t="s">
        <v>71</v>
      </c>
      <c r="G2101" s="37" t="s">
        <v>757</v>
      </c>
      <c r="H2101" s="0" t="n">
        <v>46933</v>
      </c>
      <c r="I2101" s="0" t="n">
        <v>19348</v>
      </c>
      <c r="J2101" s="0" t="n">
        <v>1372</v>
      </c>
    </row>
    <row r="2102" customFormat="false" ht="15" hidden="false" customHeight="false" outlineLevel="0" collapsed="false">
      <c r="A2102" s="0" t="n">
        <v>202406</v>
      </c>
      <c r="B2102" s="0" t="n">
        <v>202407</v>
      </c>
      <c r="C2102" s="37" t="s">
        <v>152</v>
      </c>
      <c r="D2102" s="37" t="s">
        <v>420</v>
      </c>
      <c r="E2102" s="0" t="n">
        <v>2</v>
      </c>
      <c r="F2102" s="38" t="s">
        <v>71</v>
      </c>
      <c r="G2102" s="37" t="s">
        <v>758</v>
      </c>
      <c r="H2102" s="0" t="n">
        <v>119566</v>
      </c>
      <c r="I2102" s="0" t="n">
        <v>82101</v>
      </c>
      <c r="J2102" s="0" t="n">
        <v>6763</v>
      </c>
    </row>
    <row r="2103" customFormat="false" ht="15" hidden="false" customHeight="false" outlineLevel="0" collapsed="false">
      <c r="A2103" s="0" t="n">
        <v>202406</v>
      </c>
      <c r="B2103" s="0" t="n">
        <v>202407</v>
      </c>
      <c r="C2103" s="37" t="s">
        <v>115</v>
      </c>
      <c r="D2103" s="37" t="s">
        <v>626</v>
      </c>
      <c r="E2103" s="0" t="n">
        <v>2</v>
      </c>
      <c r="F2103" s="38" t="s">
        <v>71</v>
      </c>
      <c r="G2103" s="37" t="s">
        <v>759</v>
      </c>
      <c r="H2103" s="0" t="n">
        <v>19370</v>
      </c>
      <c r="I2103" s="0" t="n">
        <v>11646</v>
      </c>
      <c r="J2103" s="0" t="n">
        <v>2265</v>
      </c>
    </row>
    <row r="2104" customFormat="false" ht="15" hidden="false" customHeight="false" outlineLevel="0" collapsed="false">
      <c r="A2104" s="0" t="n">
        <v>202406</v>
      </c>
      <c r="B2104" s="0" t="n">
        <v>202407</v>
      </c>
      <c r="C2104" s="37" t="s">
        <v>184</v>
      </c>
      <c r="D2104" s="37" t="s">
        <v>425</v>
      </c>
      <c r="E2104" s="0" t="n">
        <v>2</v>
      </c>
      <c r="F2104" s="38" t="s">
        <v>71</v>
      </c>
      <c r="G2104" s="37" t="s">
        <v>760</v>
      </c>
      <c r="H2104" s="0" t="n">
        <v>400040</v>
      </c>
      <c r="I2104" s="0" t="n">
        <v>132241</v>
      </c>
      <c r="J2104" s="0" t="n">
        <v>593</v>
      </c>
    </row>
    <row r="2105" customFormat="false" ht="15" hidden="false" customHeight="false" outlineLevel="0" collapsed="false">
      <c r="A2105" s="0" t="n">
        <v>202406</v>
      </c>
      <c r="B2105" s="0" t="n">
        <v>202407</v>
      </c>
      <c r="C2105" s="37" t="s">
        <v>95</v>
      </c>
      <c r="D2105" s="37" t="s">
        <v>618</v>
      </c>
      <c r="E2105" s="0" t="n">
        <v>2</v>
      </c>
      <c r="F2105" s="38" t="s">
        <v>71</v>
      </c>
      <c r="G2105" s="37" t="s">
        <v>761</v>
      </c>
      <c r="H2105" s="0" t="n">
        <v>420510</v>
      </c>
      <c r="I2105" s="0" t="n">
        <v>224360</v>
      </c>
      <c r="J2105" s="0" t="n">
        <v>-20349</v>
      </c>
    </row>
    <row r="2106" customFormat="false" ht="15" hidden="false" customHeight="false" outlineLevel="0" collapsed="false">
      <c r="A2106" s="0" t="n">
        <v>202406</v>
      </c>
      <c r="B2106" s="0" t="n">
        <v>202407</v>
      </c>
      <c r="C2106" s="37" t="s">
        <v>152</v>
      </c>
      <c r="D2106" s="37" t="s">
        <v>372</v>
      </c>
      <c r="E2106" s="0" t="n">
        <v>2</v>
      </c>
      <c r="F2106" s="38" t="s">
        <v>71</v>
      </c>
      <c r="G2106" s="37" t="s">
        <v>762</v>
      </c>
      <c r="H2106" s="0" t="n">
        <v>326276</v>
      </c>
      <c r="I2106" s="0" t="n">
        <v>221932</v>
      </c>
      <c r="J2106" s="0" t="n">
        <v>24922</v>
      </c>
    </row>
    <row r="2107" customFormat="false" ht="15" hidden="false" customHeight="false" outlineLevel="0" collapsed="false">
      <c r="A2107" s="0" t="n">
        <v>202406</v>
      </c>
      <c r="B2107" s="0" t="n">
        <v>202407</v>
      </c>
      <c r="C2107" s="37" t="s">
        <v>158</v>
      </c>
      <c r="D2107" s="37" t="s">
        <v>461</v>
      </c>
      <c r="E2107" s="0" t="n">
        <v>2</v>
      </c>
      <c r="F2107" s="38" t="s">
        <v>71</v>
      </c>
      <c r="G2107" s="37" t="s">
        <v>763</v>
      </c>
      <c r="H2107" s="0" t="n">
        <v>2141821</v>
      </c>
      <c r="I2107" s="0" t="n">
        <v>557587</v>
      </c>
      <c r="J2107" s="0" t="n">
        <v>-69345</v>
      </c>
    </row>
    <row r="2108" customFormat="false" ht="15" hidden="false" customHeight="false" outlineLevel="0" collapsed="false">
      <c r="A2108" s="0" t="n">
        <v>202406</v>
      </c>
      <c r="B2108" s="0" t="n">
        <v>202407</v>
      </c>
      <c r="C2108" s="37" t="s">
        <v>106</v>
      </c>
      <c r="D2108" s="37" t="s">
        <v>116</v>
      </c>
      <c r="E2108" s="0" t="n">
        <v>2</v>
      </c>
      <c r="F2108" s="38" t="s">
        <v>71</v>
      </c>
      <c r="G2108" s="37" t="s">
        <v>764</v>
      </c>
      <c r="H2108" s="0" t="n">
        <v>2331718</v>
      </c>
      <c r="I2108" s="0" t="n">
        <v>991048</v>
      </c>
      <c r="J2108" s="0" t="n">
        <v>49443</v>
      </c>
    </row>
    <row r="2109" customFormat="false" ht="15" hidden="false" customHeight="false" outlineLevel="0" collapsed="false">
      <c r="A2109" s="0" t="n">
        <v>202406</v>
      </c>
      <c r="B2109" s="0" t="n">
        <v>202407</v>
      </c>
      <c r="C2109" s="37" t="s">
        <v>109</v>
      </c>
      <c r="D2109" s="37" t="s">
        <v>540</v>
      </c>
      <c r="E2109" s="0" t="n">
        <v>2</v>
      </c>
      <c r="F2109" s="38" t="s">
        <v>71</v>
      </c>
      <c r="G2109" s="37" t="s">
        <v>765</v>
      </c>
      <c r="H2109" s="0" t="n">
        <v>422681</v>
      </c>
      <c r="I2109" s="0" t="n">
        <v>146664</v>
      </c>
      <c r="J2109" s="0" t="n">
        <v>29140</v>
      </c>
    </row>
    <row r="2110" customFormat="false" ht="15" hidden="false" customHeight="false" outlineLevel="0" collapsed="false">
      <c r="A2110" s="0" t="n">
        <v>202406</v>
      </c>
      <c r="B2110" s="0" t="n">
        <v>202407</v>
      </c>
      <c r="C2110" s="37" t="s">
        <v>178</v>
      </c>
      <c r="D2110" s="37" t="s">
        <v>364</v>
      </c>
      <c r="E2110" s="0" t="n">
        <v>2</v>
      </c>
      <c r="F2110" s="38" t="s">
        <v>71</v>
      </c>
      <c r="G2110" s="37" t="s">
        <v>766</v>
      </c>
      <c r="H2110" s="0" t="n">
        <v>44361</v>
      </c>
      <c r="I2110" s="0" t="n">
        <v>19933</v>
      </c>
      <c r="J2110" s="0" t="n">
        <v>2749</v>
      </c>
    </row>
    <row r="2111" customFormat="false" ht="15" hidden="false" customHeight="false" outlineLevel="0" collapsed="false">
      <c r="A2111" s="0" t="n">
        <v>202406</v>
      </c>
      <c r="B2111" s="0" t="n">
        <v>202407</v>
      </c>
      <c r="C2111" s="37" t="s">
        <v>184</v>
      </c>
      <c r="D2111" s="37" t="s">
        <v>571</v>
      </c>
      <c r="E2111" s="0" t="n">
        <v>2</v>
      </c>
      <c r="F2111" s="38" t="s">
        <v>71</v>
      </c>
      <c r="G2111" s="37" t="s">
        <v>767</v>
      </c>
      <c r="H2111" s="0" t="n">
        <v>1284845</v>
      </c>
      <c r="I2111" s="0" t="n">
        <v>637930</v>
      </c>
      <c r="J2111" s="0" t="n">
        <v>117529</v>
      </c>
    </row>
    <row r="2112" customFormat="false" ht="15" hidden="false" customHeight="false" outlineLevel="0" collapsed="false">
      <c r="A2112" s="0" t="n">
        <v>202406</v>
      </c>
      <c r="B2112" s="0" t="n">
        <v>202407</v>
      </c>
      <c r="C2112" s="37" t="s">
        <v>136</v>
      </c>
      <c r="D2112" s="37" t="s">
        <v>509</v>
      </c>
      <c r="E2112" s="0" t="n">
        <v>2</v>
      </c>
      <c r="F2112" s="38" t="s">
        <v>71</v>
      </c>
      <c r="G2112" s="37" t="s">
        <v>768</v>
      </c>
      <c r="H2112" s="0" t="n">
        <v>969485</v>
      </c>
      <c r="I2112" s="0" t="n">
        <v>286161</v>
      </c>
      <c r="J2112" s="0" t="n">
        <v>40645</v>
      </c>
    </row>
    <row r="2113" customFormat="false" ht="15" hidden="false" customHeight="false" outlineLevel="0" collapsed="false">
      <c r="A2113" s="0" t="n">
        <v>202406</v>
      </c>
      <c r="B2113" s="0" t="n">
        <v>202407</v>
      </c>
      <c r="C2113" s="37" t="s">
        <v>136</v>
      </c>
      <c r="D2113" s="37" t="s">
        <v>258</v>
      </c>
      <c r="E2113" s="0" t="n">
        <v>2</v>
      </c>
      <c r="F2113" s="38" t="s">
        <v>71</v>
      </c>
      <c r="G2113" s="37" t="s">
        <v>769</v>
      </c>
      <c r="H2113" s="0" t="n">
        <v>777510</v>
      </c>
      <c r="I2113" s="0" t="n">
        <v>421082</v>
      </c>
      <c r="J2113" s="0" t="n">
        <v>135181</v>
      </c>
    </row>
    <row r="2114" customFormat="false" ht="15" hidden="false" customHeight="false" outlineLevel="0" collapsed="false">
      <c r="A2114" s="0" t="n">
        <v>202406</v>
      </c>
      <c r="B2114" s="0" t="n">
        <v>202407</v>
      </c>
      <c r="C2114" s="37" t="s">
        <v>115</v>
      </c>
      <c r="D2114" s="37" t="s">
        <v>288</v>
      </c>
      <c r="E2114" s="0" t="n">
        <v>2</v>
      </c>
      <c r="F2114" s="38" t="s">
        <v>71</v>
      </c>
      <c r="G2114" s="37" t="s">
        <v>770</v>
      </c>
      <c r="H2114" s="0" t="n">
        <v>2091839</v>
      </c>
      <c r="I2114" s="0" t="n">
        <v>1555196</v>
      </c>
      <c r="J2114" s="0" t="n">
        <v>32933</v>
      </c>
    </row>
    <row r="2115" customFormat="false" ht="15" hidden="false" customHeight="false" outlineLevel="0" collapsed="false">
      <c r="A2115" s="0" t="n">
        <v>202406</v>
      </c>
      <c r="B2115" s="0" t="n">
        <v>202407</v>
      </c>
      <c r="C2115" s="37" t="s">
        <v>109</v>
      </c>
      <c r="D2115" s="37" t="s">
        <v>412</v>
      </c>
      <c r="E2115" s="0" t="n">
        <v>2</v>
      </c>
      <c r="F2115" s="38" t="s">
        <v>71</v>
      </c>
      <c r="G2115" s="37" t="s">
        <v>771</v>
      </c>
      <c r="H2115" s="0" t="n">
        <v>113356</v>
      </c>
      <c r="I2115" s="0" t="n">
        <v>45991</v>
      </c>
      <c r="J2115" s="0" t="n">
        <v>5510</v>
      </c>
    </row>
    <row r="2116" customFormat="false" ht="15" hidden="false" customHeight="false" outlineLevel="0" collapsed="false">
      <c r="A2116" s="0" t="n">
        <v>202406</v>
      </c>
      <c r="B2116" s="0" t="n">
        <v>202407</v>
      </c>
      <c r="C2116" s="37" t="s">
        <v>98</v>
      </c>
      <c r="D2116" s="37" t="s">
        <v>233</v>
      </c>
      <c r="E2116" s="0" t="n">
        <v>2</v>
      </c>
      <c r="F2116" s="38" t="s">
        <v>71</v>
      </c>
      <c r="G2116" s="37" t="s">
        <v>772</v>
      </c>
      <c r="H2116" s="0" t="n">
        <v>7902614</v>
      </c>
      <c r="I2116" s="0" t="n">
        <v>3134194</v>
      </c>
      <c r="J2116" s="0" t="n">
        <v>113420</v>
      </c>
    </row>
    <row r="2117" customFormat="false" ht="15" hidden="false" customHeight="false" outlineLevel="0" collapsed="false">
      <c r="A2117" s="0" t="n">
        <v>202406</v>
      </c>
      <c r="B2117" s="0" t="n">
        <v>202407</v>
      </c>
      <c r="C2117" s="37" t="s">
        <v>178</v>
      </c>
      <c r="D2117" s="37" t="s">
        <v>294</v>
      </c>
      <c r="E2117" s="0" t="n">
        <v>2</v>
      </c>
      <c r="F2117" s="38" t="s">
        <v>71</v>
      </c>
      <c r="G2117" s="37" t="s">
        <v>773</v>
      </c>
      <c r="H2117" s="0" t="n">
        <v>139987</v>
      </c>
      <c r="I2117" s="0" t="n">
        <v>56342</v>
      </c>
      <c r="J2117" s="0" t="n">
        <v>9898</v>
      </c>
    </row>
    <row r="2118" customFormat="false" ht="15" hidden="false" customHeight="false" outlineLevel="0" collapsed="false">
      <c r="A2118" s="0" t="n">
        <v>202406</v>
      </c>
      <c r="B2118" s="0" t="n">
        <v>202407</v>
      </c>
      <c r="C2118" s="37" t="s">
        <v>149</v>
      </c>
      <c r="D2118" s="37" t="s">
        <v>130</v>
      </c>
      <c r="E2118" s="0" t="n">
        <v>2</v>
      </c>
      <c r="F2118" s="38" t="s">
        <v>71</v>
      </c>
      <c r="G2118" s="37" t="s">
        <v>774</v>
      </c>
      <c r="H2118" s="0" t="n">
        <v>1262690</v>
      </c>
      <c r="I2118" s="0" t="n">
        <v>913470</v>
      </c>
      <c r="J2118" s="0" t="n">
        <v>67453</v>
      </c>
    </row>
    <row r="2119" customFormat="false" ht="15" hidden="false" customHeight="false" outlineLevel="0" collapsed="false">
      <c r="A2119" s="0" t="n">
        <v>202406</v>
      </c>
      <c r="B2119" s="0" t="n">
        <v>202407</v>
      </c>
      <c r="C2119" s="37" t="s">
        <v>109</v>
      </c>
      <c r="D2119" s="37" t="s">
        <v>139</v>
      </c>
      <c r="E2119" s="0" t="n">
        <v>2</v>
      </c>
      <c r="F2119" s="38" t="s">
        <v>71</v>
      </c>
      <c r="G2119" s="37" t="s">
        <v>775</v>
      </c>
      <c r="H2119" s="0" t="n">
        <v>61954</v>
      </c>
      <c r="I2119" s="0" t="n">
        <v>27909</v>
      </c>
      <c r="J2119" s="0" t="n">
        <v>7030</v>
      </c>
    </row>
    <row r="2120" customFormat="false" ht="15" hidden="false" customHeight="false" outlineLevel="0" collapsed="false">
      <c r="A2120" s="0" t="n">
        <v>202406</v>
      </c>
      <c r="B2120" s="0" t="n">
        <v>202407</v>
      </c>
      <c r="C2120" s="37" t="s">
        <v>106</v>
      </c>
      <c r="D2120" s="37" t="s">
        <v>776</v>
      </c>
      <c r="E2120" s="0" t="n">
        <v>2</v>
      </c>
      <c r="F2120" s="38" t="s">
        <v>71</v>
      </c>
      <c r="G2120" s="37" t="s">
        <v>777</v>
      </c>
      <c r="H2120" s="0" t="n">
        <v>246068</v>
      </c>
      <c r="I2120" s="0" t="n">
        <v>155563</v>
      </c>
      <c r="J2120" s="0" t="n">
        <v>4188</v>
      </c>
    </row>
    <row r="2121" customFormat="false" ht="15" hidden="false" customHeight="false" outlineLevel="0" collapsed="false">
      <c r="A2121" s="0" t="n">
        <v>202406</v>
      </c>
      <c r="B2121" s="0" t="n">
        <v>202407</v>
      </c>
      <c r="C2121" s="37" t="s">
        <v>109</v>
      </c>
      <c r="D2121" s="37" t="s">
        <v>396</v>
      </c>
      <c r="E2121" s="0" t="n">
        <v>2</v>
      </c>
      <c r="F2121" s="38" t="s">
        <v>71</v>
      </c>
      <c r="G2121" s="37" t="s">
        <v>778</v>
      </c>
      <c r="H2121" s="0" t="n">
        <v>3096033</v>
      </c>
      <c r="I2121" s="0" t="n">
        <v>1618376</v>
      </c>
      <c r="J2121" s="0" t="n">
        <v>357196</v>
      </c>
    </row>
    <row r="2122" customFormat="false" ht="15" hidden="false" customHeight="false" outlineLevel="0" collapsed="false">
      <c r="A2122" s="0" t="n">
        <v>202406</v>
      </c>
      <c r="B2122" s="0" t="n">
        <v>202407</v>
      </c>
      <c r="C2122" s="37" t="s">
        <v>106</v>
      </c>
      <c r="D2122" s="37" t="s">
        <v>189</v>
      </c>
      <c r="E2122" s="0" t="n">
        <v>2</v>
      </c>
      <c r="F2122" s="38" t="s">
        <v>71</v>
      </c>
      <c r="G2122" s="37" t="s">
        <v>779</v>
      </c>
      <c r="H2122" s="0" t="n">
        <v>367062</v>
      </c>
      <c r="I2122" s="0" t="n">
        <v>426044</v>
      </c>
      <c r="J2122" s="0" t="n">
        <v>59354</v>
      </c>
    </row>
    <row r="2123" customFormat="false" ht="15" hidden="false" customHeight="false" outlineLevel="0" collapsed="false">
      <c r="A2123" s="0" t="n">
        <v>202406</v>
      </c>
      <c r="B2123" s="0" t="n">
        <v>202407</v>
      </c>
      <c r="C2123" s="37" t="s">
        <v>152</v>
      </c>
      <c r="D2123" s="37" t="s">
        <v>320</v>
      </c>
      <c r="E2123" s="0" t="n">
        <v>2</v>
      </c>
      <c r="F2123" s="38" t="s">
        <v>71</v>
      </c>
      <c r="G2123" s="37" t="s">
        <v>780</v>
      </c>
      <c r="H2123" s="0" t="n">
        <v>1402528</v>
      </c>
      <c r="I2123" s="0" t="n">
        <v>584458</v>
      </c>
      <c r="J2123" s="0" t="n">
        <v>44859</v>
      </c>
    </row>
    <row r="2124" customFormat="false" ht="15" hidden="false" customHeight="false" outlineLevel="0" collapsed="false">
      <c r="A2124" s="0" t="n">
        <v>202406</v>
      </c>
      <c r="B2124" s="0" t="n">
        <v>202407</v>
      </c>
      <c r="C2124" s="37" t="s">
        <v>95</v>
      </c>
      <c r="D2124" s="37" t="s">
        <v>693</v>
      </c>
      <c r="E2124" s="0" t="n">
        <v>2</v>
      </c>
      <c r="F2124" s="38" t="s">
        <v>71</v>
      </c>
      <c r="G2124" s="37" t="s">
        <v>781</v>
      </c>
      <c r="H2124" s="0" t="n">
        <v>729547</v>
      </c>
      <c r="I2124" s="0" t="n">
        <v>575637</v>
      </c>
      <c r="J2124" s="0" t="n">
        <v>77276</v>
      </c>
    </row>
    <row r="2125" customFormat="false" ht="15" hidden="false" customHeight="false" outlineLevel="0" collapsed="false">
      <c r="A2125" s="0" t="n">
        <v>202406</v>
      </c>
      <c r="B2125" s="0" t="n">
        <v>202407</v>
      </c>
      <c r="C2125" s="37" t="s">
        <v>98</v>
      </c>
      <c r="D2125" s="37" t="s">
        <v>369</v>
      </c>
      <c r="E2125" s="0" t="n">
        <v>2</v>
      </c>
      <c r="F2125" s="38" t="s">
        <v>71</v>
      </c>
      <c r="G2125" s="37" t="s">
        <v>782</v>
      </c>
      <c r="H2125" s="0" t="n">
        <v>454192</v>
      </c>
      <c r="I2125" s="0" t="n">
        <v>153004</v>
      </c>
      <c r="J2125" s="0" t="n">
        <v>16238</v>
      </c>
    </row>
    <row r="2126" customFormat="false" ht="15" hidden="false" customHeight="false" outlineLevel="0" collapsed="false">
      <c r="A2126" s="0" t="n">
        <v>202406</v>
      </c>
      <c r="B2126" s="0" t="n">
        <v>202407</v>
      </c>
      <c r="C2126" s="37" t="s">
        <v>136</v>
      </c>
      <c r="D2126" s="37" t="s">
        <v>719</v>
      </c>
      <c r="E2126" s="0" t="n">
        <v>2</v>
      </c>
      <c r="F2126" s="38" t="s">
        <v>71</v>
      </c>
      <c r="G2126" s="37" t="s">
        <v>783</v>
      </c>
      <c r="H2126" s="0" t="n">
        <v>2725547</v>
      </c>
      <c r="I2126" s="0" t="n">
        <v>2302376</v>
      </c>
      <c r="J2126" s="0" t="n">
        <v>266144</v>
      </c>
    </row>
    <row r="2127" customFormat="false" ht="15" hidden="false" customHeight="false" outlineLevel="0" collapsed="false">
      <c r="A2127" s="0" t="n">
        <v>202406</v>
      </c>
      <c r="B2127" s="0" t="n">
        <v>202407</v>
      </c>
      <c r="C2127" s="37" t="s">
        <v>101</v>
      </c>
      <c r="D2127" s="37" t="s">
        <v>247</v>
      </c>
      <c r="E2127" s="0" t="n">
        <v>2</v>
      </c>
      <c r="F2127" s="38" t="s">
        <v>71</v>
      </c>
      <c r="G2127" s="37" t="s">
        <v>784</v>
      </c>
      <c r="H2127" s="0" t="n">
        <v>239934</v>
      </c>
      <c r="I2127" s="0" t="n">
        <v>288386</v>
      </c>
      <c r="J2127" s="0" t="n">
        <v>17105</v>
      </c>
    </row>
    <row r="2128" customFormat="false" ht="15" hidden="false" customHeight="false" outlineLevel="0" collapsed="false">
      <c r="A2128" s="0" t="n">
        <v>202406</v>
      </c>
      <c r="B2128" s="0" t="n">
        <v>202407</v>
      </c>
      <c r="C2128" s="37" t="s">
        <v>184</v>
      </c>
      <c r="D2128" s="37" t="s">
        <v>367</v>
      </c>
      <c r="E2128" s="0" t="n">
        <v>2</v>
      </c>
      <c r="F2128" s="38" t="s">
        <v>71</v>
      </c>
      <c r="G2128" s="37" t="s">
        <v>785</v>
      </c>
      <c r="H2128" s="0" t="n">
        <v>64420</v>
      </c>
      <c r="I2128" s="0" t="n">
        <v>45769</v>
      </c>
      <c r="J2128" s="0" t="n">
        <v>450</v>
      </c>
    </row>
    <row r="2129" customFormat="false" ht="15" hidden="false" customHeight="false" outlineLevel="0" collapsed="false">
      <c r="A2129" s="0" t="n">
        <v>202406</v>
      </c>
      <c r="B2129" s="0" t="n">
        <v>202407</v>
      </c>
      <c r="C2129" s="37" t="s">
        <v>98</v>
      </c>
      <c r="D2129" s="37" t="s">
        <v>376</v>
      </c>
      <c r="E2129" s="0" t="n">
        <v>2</v>
      </c>
      <c r="F2129" s="38" t="s">
        <v>71</v>
      </c>
      <c r="G2129" s="37" t="s">
        <v>786</v>
      </c>
      <c r="H2129" s="0" t="n">
        <v>206959</v>
      </c>
      <c r="I2129" s="0" t="n">
        <v>257294</v>
      </c>
      <c r="J2129" s="0" t="n">
        <v>11962</v>
      </c>
    </row>
    <row r="2130" customFormat="false" ht="15" hidden="false" customHeight="false" outlineLevel="0" collapsed="false">
      <c r="A2130" s="0" t="n">
        <v>202406</v>
      </c>
      <c r="B2130" s="0" t="n">
        <v>202407</v>
      </c>
      <c r="C2130" s="37" t="s">
        <v>158</v>
      </c>
      <c r="D2130" s="37" t="s">
        <v>96</v>
      </c>
      <c r="E2130" s="0" t="n">
        <v>2</v>
      </c>
      <c r="F2130" s="38" t="s">
        <v>71</v>
      </c>
      <c r="G2130" s="37" t="s">
        <v>787</v>
      </c>
      <c r="H2130" s="0" t="n">
        <v>1225314</v>
      </c>
      <c r="I2130" s="0" t="n">
        <v>1003602</v>
      </c>
      <c r="J2130" s="0" t="n">
        <v>-88633</v>
      </c>
    </row>
    <row r="2131" customFormat="false" ht="15" hidden="false" customHeight="false" outlineLevel="0" collapsed="false">
      <c r="A2131" s="0" t="n">
        <v>202406</v>
      </c>
      <c r="B2131" s="0" t="n">
        <v>202407</v>
      </c>
      <c r="C2131" s="37" t="s">
        <v>115</v>
      </c>
      <c r="D2131" s="37" t="s">
        <v>241</v>
      </c>
      <c r="E2131" s="0" t="n">
        <v>2</v>
      </c>
      <c r="F2131" s="38" t="s">
        <v>71</v>
      </c>
      <c r="G2131" s="37" t="s">
        <v>788</v>
      </c>
      <c r="H2131" s="0" t="n">
        <v>1058605</v>
      </c>
      <c r="I2131" s="0" t="n">
        <v>479853</v>
      </c>
      <c r="J2131" s="0" t="n">
        <v>78789</v>
      </c>
    </row>
    <row r="2132" customFormat="false" ht="15" hidden="false" customHeight="false" outlineLevel="0" collapsed="false">
      <c r="A2132" s="0" t="n">
        <v>202406</v>
      </c>
      <c r="B2132" s="0" t="n">
        <v>202407</v>
      </c>
      <c r="C2132" s="37" t="s">
        <v>101</v>
      </c>
      <c r="D2132" s="37" t="s">
        <v>482</v>
      </c>
      <c r="E2132" s="0" t="n">
        <v>2</v>
      </c>
      <c r="F2132" s="38" t="s">
        <v>71</v>
      </c>
      <c r="G2132" s="37" t="s">
        <v>789</v>
      </c>
      <c r="H2132" s="0" t="n">
        <v>80247</v>
      </c>
      <c r="I2132" s="0" t="n">
        <v>43664</v>
      </c>
      <c r="J2132" s="0" t="n">
        <v>-1900</v>
      </c>
    </row>
    <row r="2133" customFormat="false" ht="15" hidden="false" customHeight="false" outlineLevel="0" collapsed="false">
      <c r="A2133" s="0" t="n">
        <v>202406</v>
      </c>
      <c r="B2133" s="0" t="n">
        <v>202407</v>
      </c>
      <c r="C2133" s="37" t="s">
        <v>136</v>
      </c>
      <c r="D2133" s="37" t="s">
        <v>120</v>
      </c>
      <c r="E2133" s="0" t="n">
        <v>2</v>
      </c>
      <c r="F2133" s="38" t="s">
        <v>71</v>
      </c>
      <c r="G2133" s="37" t="s">
        <v>790</v>
      </c>
      <c r="H2133" s="0" t="n">
        <v>256457</v>
      </c>
      <c r="I2133" s="0" t="n">
        <v>251675</v>
      </c>
      <c r="J2133" s="0" t="n">
        <v>14656</v>
      </c>
    </row>
    <row r="2134" customFormat="false" ht="15" hidden="false" customHeight="false" outlineLevel="0" collapsed="false">
      <c r="A2134" s="0" t="n">
        <v>202406</v>
      </c>
      <c r="B2134" s="0" t="n">
        <v>202407</v>
      </c>
      <c r="C2134" s="37" t="s">
        <v>98</v>
      </c>
      <c r="D2134" s="37" t="s">
        <v>447</v>
      </c>
      <c r="E2134" s="0" t="n">
        <v>2</v>
      </c>
      <c r="F2134" s="38" t="s">
        <v>71</v>
      </c>
      <c r="G2134" s="37" t="s">
        <v>791</v>
      </c>
      <c r="H2134" s="0" t="n">
        <v>228249</v>
      </c>
      <c r="I2134" s="0" t="n">
        <v>173430</v>
      </c>
      <c r="J2134" s="0" t="n">
        <v>25113</v>
      </c>
    </row>
    <row r="2135" customFormat="false" ht="15" hidden="false" customHeight="false" outlineLevel="0" collapsed="false">
      <c r="A2135" s="0" t="n">
        <v>202406</v>
      </c>
      <c r="B2135" s="0" t="n">
        <v>202407</v>
      </c>
      <c r="C2135" s="37" t="s">
        <v>136</v>
      </c>
      <c r="D2135" s="37" t="s">
        <v>391</v>
      </c>
      <c r="E2135" s="0" t="n">
        <v>2</v>
      </c>
      <c r="F2135" s="38" t="s">
        <v>71</v>
      </c>
      <c r="G2135" s="37" t="s">
        <v>792</v>
      </c>
      <c r="H2135" s="0" t="n">
        <v>391613</v>
      </c>
      <c r="I2135" s="0" t="n">
        <v>97463</v>
      </c>
      <c r="J2135" s="0" t="n">
        <v>15978</v>
      </c>
    </row>
    <row r="2136" customFormat="false" ht="15" hidden="false" customHeight="false" outlineLevel="0" collapsed="false">
      <c r="A2136" s="0" t="n">
        <v>202406</v>
      </c>
      <c r="B2136" s="0" t="n">
        <v>202407</v>
      </c>
      <c r="C2136" s="37" t="s">
        <v>106</v>
      </c>
      <c r="D2136" s="37" t="s">
        <v>467</v>
      </c>
      <c r="E2136" s="0" t="n">
        <v>2</v>
      </c>
      <c r="F2136" s="38" t="s">
        <v>71</v>
      </c>
      <c r="G2136" s="37" t="s">
        <v>793</v>
      </c>
      <c r="H2136" s="0" t="n">
        <v>95275</v>
      </c>
      <c r="I2136" s="0" t="n">
        <v>68039</v>
      </c>
      <c r="J2136" s="0" t="n">
        <v>-6631</v>
      </c>
    </row>
    <row r="2137" customFormat="false" ht="15" hidden="false" customHeight="false" outlineLevel="0" collapsed="false">
      <c r="A2137" s="0" t="n">
        <v>202406</v>
      </c>
      <c r="B2137" s="0" t="n">
        <v>202407</v>
      </c>
      <c r="C2137" s="37" t="s">
        <v>95</v>
      </c>
      <c r="D2137" s="37" t="s">
        <v>147</v>
      </c>
      <c r="E2137" s="0" t="n">
        <v>2</v>
      </c>
      <c r="F2137" s="38" t="s">
        <v>71</v>
      </c>
      <c r="G2137" s="37" t="s">
        <v>794</v>
      </c>
      <c r="H2137" s="0" t="n">
        <v>213148</v>
      </c>
      <c r="I2137" s="0" t="n">
        <v>181429</v>
      </c>
      <c r="J2137" s="0" t="n">
        <v>12848</v>
      </c>
    </row>
    <row r="2138" customFormat="false" ht="15" hidden="false" customHeight="false" outlineLevel="0" collapsed="false">
      <c r="A2138" s="0" t="n">
        <v>202406</v>
      </c>
      <c r="B2138" s="0" t="n">
        <v>202407</v>
      </c>
      <c r="C2138" s="37" t="s">
        <v>184</v>
      </c>
      <c r="D2138" s="37" t="s">
        <v>603</v>
      </c>
      <c r="E2138" s="0" t="n">
        <v>2</v>
      </c>
      <c r="F2138" s="38" t="s">
        <v>71</v>
      </c>
      <c r="G2138" s="37" t="s">
        <v>795</v>
      </c>
      <c r="H2138" s="0" t="n">
        <v>219547</v>
      </c>
      <c r="I2138" s="0" t="n">
        <v>97488</v>
      </c>
      <c r="J2138" s="0" t="n">
        <v>12281</v>
      </c>
    </row>
    <row r="2139" customFormat="false" ht="15" hidden="false" customHeight="false" outlineLevel="0" collapsed="false">
      <c r="A2139" s="0" t="n">
        <v>202406</v>
      </c>
      <c r="B2139" s="0" t="n">
        <v>202407</v>
      </c>
      <c r="C2139" s="37" t="s">
        <v>149</v>
      </c>
      <c r="D2139" s="37" t="s">
        <v>318</v>
      </c>
      <c r="E2139" s="0" t="n">
        <v>2</v>
      </c>
      <c r="F2139" s="38" t="s">
        <v>71</v>
      </c>
      <c r="G2139" s="37" t="s">
        <v>796</v>
      </c>
      <c r="H2139" s="0" t="n">
        <v>1685214</v>
      </c>
      <c r="I2139" s="0" t="n">
        <v>2619853</v>
      </c>
      <c r="J2139" s="0" t="n">
        <v>223216</v>
      </c>
    </row>
    <row r="2140" customFormat="false" ht="15" hidden="false" customHeight="false" outlineLevel="0" collapsed="false">
      <c r="A2140" s="0" t="n">
        <v>202406</v>
      </c>
      <c r="B2140" s="0" t="n">
        <v>202407</v>
      </c>
      <c r="C2140" s="37" t="s">
        <v>115</v>
      </c>
      <c r="D2140" s="37" t="s">
        <v>191</v>
      </c>
      <c r="E2140" s="0" t="n">
        <v>2</v>
      </c>
      <c r="F2140" s="38" t="s">
        <v>71</v>
      </c>
      <c r="G2140" s="37" t="s">
        <v>797</v>
      </c>
      <c r="H2140" s="0" t="n">
        <v>1468260</v>
      </c>
      <c r="I2140" s="0" t="n">
        <v>985126</v>
      </c>
      <c r="J2140" s="0" t="n">
        <v>211218</v>
      </c>
    </row>
    <row r="2141" customFormat="false" ht="15" hidden="false" customHeight="false" outlineLevel="0" collapsed="false">
      <c r="A2141" s="0" t="n">
        <v>202406</v>
      </c>
      <c r="B2141" s="0" t="n">
        <v>202407</v>
      </c>
      <c r="C2141" s="37" t="s">
        <v>101</v>
      </c>
      <c r="D2141" s="37" t="s">
        <v>519</v>
      </c>
      <c r="E2141" s="0" t="n">
        <v>2</v>
      </c>
      <c r="F2141" s="38" t="s">
        <v>71</v>
      </c>
      <c r="G2141" s="37" t="s">
        <v>798</v>
      </c>
      <c r="H2141" s="0" t="n">
        <v>568634</v>
      </c>
      <c r="I2141" s="0" t="n">
        <v>264507</v>
      </c>
      <c r="J2141" s="0" t="n">
        <v>-577</v>
      </c>
    </row>
    <row r="2142" customFormat="false" ht="15" hidden="false" customHeight="false" outlineLevel="0" collapsed="false">
      <c r="A2142" s="0" t="n">
        <v>202406</v>
      </c>
      <c r="B2142" s="0" t="n">
        <v>202407</v>
      </c>
      <c r="C2142" s="37" t="s">
        <v>101</v>
      </c>
      <c r="D2142" s="37" t="s">
        <v>99</v>
      </c>
      <c r="E2142" s="0" t="n">
        <v>2</v>
      </c>
      <c r="F2142" s="38" t="s">
        <v>71</v>
      </c>
      <c r="G2142" s="37" t="s">
        <v>799</v>
      </c>
      <c r="H2142" s="0" t="n">
        <v>302167</v>
      </c>
      <c r="I2142" s="0" t="n">
        <v>328394</v>
      </c>
      <c r="J2142" s="0" t="n">
        <v>-41018</v>
      </c>
    </row>
    <row r="2143" customFormat="false" ht="15" hidden="false" customHeight="false" outlineLevel="0" collapsed="false">
      <c r="A2143" s="0" t="n">
        <v>202406</v>
      </c>
      <c r="B2143" s="0" t="n">
        <v>202407</v>
      </c>
      <c r="C2143" s="37" t="s">
        <v>197</v>
      </c>
      <c r="D2143" s="37" t="s">
        <v>623</v>
      </c>
      <c r="E2143" s="0" t="n">
        <v>2</v>
      </c>
      <c r="F2143" s="38" t="s">
        <v>71</v>
      </c>
      <c r="G2143" s="37" t="s">
        <v>800</v>
      </c>
      <c r="H2143" s="0" t="n">
        <v>749064</v>
      </c>
      <c r="I2143" s="0" t="n">
        <v>529941</v>
      </c>
      <c r="J2143" s="0" t="n">
        <v>85338</v>
      </c>
    </row>
    <row r="2144" customFormat="false" ht="15" hidden="false" customHeight="false" outlineLevel="0" collapsed="false">
      <c r="A2144" s="0" t="n">
        <v>202406</v>
      </c>
      <c r="B2144" s="0" t="n">
        <v>202407</v>
      </c>
      <c r="C2144" s="37" t="s">
        <v>115</v>
      </c>
      <c r="D2144" s="37" t="s">
        <v>102</v>
      </c>
      <c r="E2144" s="0" t="n">
        <v>2</v>
      </c>
      <c r="F2144" s="38" t="s">
        <v>71</v>
      </c>
      <c r="G2144" s="37" t="s">
        <v>801</v>
      </c>
      <c r="H2144" s="0" t="n">
        <v>184200</v>
      </c>
      <c r="I2144" s="0" t="n">
        <v>164227</v>
      </c>
      <c r="J2144" s="0" t="n">
        <v>4318</v>
      </c>
    </row>
    <row r="2145" customFormat="false" ht="15" hidden="false" customHeight="false" outlineLevel="0" collapsed="false">
      <c r="A2145" s="0" t="n">
        <v>202406</v>
      </c>
      <c r="B2145" s="0" t="n">
        <v>202407</v>
      </c>
      <c r="C2145" s="37" t="s">
        <v>136</v>
      </c>
      <c r="D2145" s="37" t="s">
        <v>719</v>
      </c>
      <c r="E2145" s="0" t="n">
        <v>2</v>
      </c>
      <c r="F2145" s="38" t="s">
        <v>71</v>
      </c>
      <c r="G2145" s="37" t="s">
        <v>802</v>
      </c>
      <c r="H2145" s="0" t="n">
        <v>141364</v>
      </c>
      <c r="I2145" s="0" t="n">
        <v>32927</v>
      </c>
      <c r="J2145" s="0" t="n">
        <v>-3156</v>
      </c>
    </row>
    <row r="2146" customFormat="false" ht="15" hidden="false" customHeight="false" outlineLevel="0" collapsed="false">
      <c r="A2146" s="0" t="n">
        <v>202406</v>
      </c>
      <c r="B2146" s="0" t="n">
        <v>202407</v>
      </c>
      <c r="C2146" s="37" t="s">
        <v>106</v>
      </c>
      <c r="D2146" s="37" t="s">
        <v>369</v>
      </c>
      <c r="E2146" s="0" t="n">
        <v>2</v>
      </c>
      <c r="F2146" s="38" t="s">
        <v>71</v>
      </c>
      <c r="G2146" s="37" t="s">
        <v>803</v>
      </c>
      <c r="H2146" s="0" t="n">
        <v>180905</v>
      </c>
      <c r="I2146" s="0" t="n">
        <v>63364</v>
      </c>
      <c r="J2146" s="0" t="n">
        <v>4065</v>
      </c>
    </row>
    <row r="2147" customFormat="false" ht="15" hidden="false" customHeight="false" outlineLevel="0" collapsed="false">
      <c r="A2147" s="0" t="n">
        <v>202406</v>
      </c>
      <c r="B2147" s="0" t="n">
        <v>202407</v>
      </c>
      <c r="C2147" s="37" t="s">
        <v>106</v>
      </c>
      <c r="D2147" s="37" t="s">
        <v>756</v>
      </c>
      <c r="E2147" s="0" t="n">
        <v>2</v>
      </c>
      <c r="F2147" s="38" t="s">
        <v>71</v>
      </c>
      <c r="G2147" s="37" t="s">
        <v>804</v>
      </c>
      <c r="H2147" s="0" t="n">
        <v>278993</v>
      </c>
      <c r="I2147" s="0" t="n">
        <v>172919</v>
      </c>
      <c r="J2147" s="0" t="n">
        <v>35112</v>
      </c>
    </row>
    <row r="2148" customFormat="false" ht="15" hidden="false" customHeight="false" outlineLevel="0" collapsed="false">
      <c r="A2148" s="0" t="n">
        <v>202406</v>
      </c>
      <c r="B2148" s="0" t="n">
        <v>202407</v>
      </c>
      <c r="C2148" s="37" t="s">
        <v>101</v>
      </c>
      <c r="D2148" s="37" t="s">
        <v>165</v>
      </c>
      <c r="E2148" s="0" t="n">
        <v>2</v>
      </c>
      <c r="F2148" s="38" t="s">
        <v>71</v>
      </c>
      <c r="G2148" s="37" t="s">
        <v>805</v>
      </c>
      <c r="H2148" s="0" t="n">
        <v>139098</v>
      </c>
      <c r="I2148" s="0" t="n">
        <v>222135</v>
      </c>
      <c r="J2148" s="0" t="n">
        <v>-10290</v>
      </c>
    </row>
    <row r="2149" customFormat="false" ht="15" hidden="false" customHeight="false" outlineLevel="0" collapsed="false">
      <c r="A2149" s="0" t="n">
        <v>202406</v>
      </c>
      <c r="B2149" s="0" t="n">
        <v>202407</v>
      </c>
      <c r="C2149" s="37" t="s">
        <v>149</v>
      </c>
      <c r="D2149" s="37" t="s">
        <v>806</v>
      </c>
      <c r="E2149" s="0" t="n">
        <v>2</v>
      </c>
      <c r="F2149" s="38" t="s">
        <v>71</v>
      </c>
      <c r="G2149" s="37" t="s">
        <v>807</v>
      </c>
      <c r="H2149" s="0" t="n">
        <v>588355</v>
      </c>
      <c r="I2149" s="0" t="n">
        <v>219497</v>
      </c>
      <c r="J2149" s="0" t="n">
        <v>68834</v>
      </c>
    </row>
    <row r="2150" customFormat="false" ht="15" hidden="false" customHeight="false" outlineLevel="0" collapsed="false">
      <c r="A2150" s="0" t="n">
        <v>202406</v>
      </c>
      <c r="B2150" s="0" t="n">
        <v>202407</v>
      </c>
      <c r="C2150" s="37" t="s">
        <v>101</v>
      </c>
      <c r="D2150" s="37" t="s">
        <v>412</v>
      </c>
      <c r="E2150" s="0" t="n">
        <v>2</v>
      </c>
      <c r="F2150" s="38" t="s">
        <v>71</v>
      </c>
      <c r="G2150" s="37" t="s">
        <v>808</v>
      </c>
      <c r="H2150" s="0" t="n">
        <v>1482436</v>
      </c>
      <c r="I2150" s="0" t="n">
        <v>646255</v>
      </c>
      <c r="J2150" s="0" t="n">
        <v>-2448</v>
      </c>
    </row>
    <row r="2151" customFormat="false" ht="15" hidden="false" customHeight="false" outlineLevel="0" collapsed="false">
      <c r="A2151" s="0" t="n">
        <v>202406</v>
      </c>
      <c r="B2151" s="0" t="n">
        <v>202407</v>
      </c>
      <c r="C2151" s="37" t="s">
        <v>115</v>
      </c>
      <c r="D2151" s="37" t="s">
        <v>493</v>
      </c>
      <c r="E2151" s="0" t="n">
        <v>2</v>
      </c>
      <c r="F2151" s="38" t="s">
        <v>71</v>
      </c>
      <c r="G2151" s="37" t="s">
        <v>809</v>
      </c>
      <c r="H2151" s="0" t="n">
        <v>104477</v>
      </c>
      <c r="I2151" s="0" t="n">
        <v>81570</v>
      </c>
      <c r="J2151" s="0" t="n">
        <v>7235</v>
      </c>
    </row>
    <row r="2152" customFormat="false" ht="15" hidden="false" customHeight="false" outlineLevel="0" collapsed="false">
      <c r="A2152" s="0" t="n">
        <v>202406</v>
      </c>
      <c r="B2152" s="0" t="n">
        <v>202407</v>
      </c>
      <c r="C2152" s="37" t="s">
        <v>115</v>
      </c>
      <c r="D2152" s="37" t="s">
        <v>493</v>
      </c>
      <c r="E2152" s="0" t="n">
        <v>2</v>
      </c>
      <c r="F2152" s="38" t="s">
        <v>71</v>
      </c>
      <c r="G2152" s="37" t="s">
        <v>810</v>
      </c>
      <c r="H2152" s="0" t="n">
        <v>510975</v>
      </c>
      <c r="I2152" s="0" t="n">
        <v>149951</v>
      </c>
      <c r="J2152" s="0" t="n">
        <v>-6285</v>
      </c>
    </row>
    <row r="2153" customFormat="false" ht="15" hidden="false" customHeight="false" outlineLevel="0" collapsed="false">
      <c r="A2153" s="0" t="n">
        <v>202406</v>
      </c>
      <c r="B2153" s="0" t="n">
        <v>202407</v>
      </c>
      <c r="C2153" s="37" t="s">
        <v>184</v>
      </c>
      <c r="D2153" s="37" t="s">
        <v>425</v>
      </c>
      <c r="E2153" s="0" t="n">
        <v>2</v>
      </c>
      <c r="F2153" s="38" t="s">
        <v>71</v>
      </c>
      <c r="G2153" s="37" t="s">
        <v>811</v>
      </c>
      <c r="H2153" s="0" t="n">
        <v>315617</v>
      </c>
      <c r="I2153" s="0" t="n">
        <v>165297</v>
      </c>
      <c r="J2153" s="0" t="n">
        <v>13912</v>
      </c>
    </row>
    <row r="2154" customFormat="false" ht="15" hidden="false" customHeight="false" outlineLevel="0" collapsed="false">
      <c r="A2154" s="0" t="n">
        <v>202406</v>
      </c>
      <c r="B2154" s="0" t="n">
        <v>202407</v>
      </c>
      <c r="C2154" s="37" t="s">
        <v>149</v>
      </c>
      <c r="D2154" s="37" t="s">
        <v>756</v>
      </c>
      <c r="E2154" s="0" t="n">
        <v>2</v>
      </c>
      <c r="F2154" s="38" t="s">
        <v>71</v>
      </c>
      <c r="G2154" s="37" t="s">
        <v>812</v>
      </c>
      <c r="H2154" s="0" t="n">
        <v>878702</v>
      </c>
      <c r="I2154" s="0" t="n">
        <v>911918</v>
      </c>
      <c r="J2154" s="0" t="n">
        <v>60757</v>
      </c>
    </row>
    <row r="2155" customFormat="false" ht="15" hidden="false" customHeight="false" outlineLevel="0" collapsed="false">
      <c r="A2155" s="0" t="n">
        <v>202406</v>
      </c>
      <c r="B2155" s="0" t="n">
        <v>202407</v>
      </c>
      <c r="C2155" s="37" t="s">
        <v>149</v>
      </c>
      <c r="D2155" s="37" t="s">
        <v>616</v>
      </c>
      <c r="E2155" s="0" t="n">
        <v>2</v>
      </c>
      <c r="F2155" s="38" t="s">
        <v>71</v>
      </c>
      <c r="G2155" s="37" t="s">
        <v>813</v>
      </c>
      <c r="H2155" s="0" t="n">
        <v>507011</v>
      </c>
      <c r="I2155" s="0" t="n">
        <v>172212</v>
      </c>
      <c r="J2155" s="0" t="n">
        <v>-11874</v>
      </c>
    </row>
    <row r="2156" customFormat="false" ht="15" hidden="false" customHeight="false" outlineLevel="0" collapsed="false">
      <c r="A2156" s="0" t="n">
        <v>202406</v>
      </c>
      <c r="B2156" s="0" t="n">
        <v>202407</v>
      </c>
      <c r="C2156" s="37" t="s">
        <v>109</v>
      </c>
      <c r="D2156" s="37" t="s">
        <v>364</v>
      </c>
      <c r="E2156" s="0" t="n">
        <v>2</v>
      </c>
      <c r="F2156" s="38" t="s">
        <v>71</v>
      </c>
      <c r="G2156" s="37" t="s">
        <v>814</v>
      </c>
      <c r="H2156" s="0" t="n">
        <v>92736</v>
      </c>
      <c r="I2156" s="0" t="n">
        <v>46037</v>
      </c>
      <c r="J2156" s="0" t="n">
        <v>16692</v>
      </c>
    </row>
    <row r="2157" customFormat="false" ht="15" hidden="false" customHeight="false" outlineLevel="0" collapsed="false">
      <c r="A2157" s="0" t="n">
        <v>202406</v>
      </c>
      <c r="B2157" s="0" t="n">
        <v>202407</v>
      </c>
      <c r="C2157" s="37" t="s">
        <v>95</v>
      </c>
      <c r="D2157" s="37" t="s">
        <v>396</v>
      </c>
      <c r="E2157" s="0" t="n">
        <v>2</v>
      </c>
      <c r="F2157" s="38" t="s">
        <v>71</v>
      </c>
      <c r="G2157" s="37" t="s">
        <v>815</v>
      </c>
      <c r="H2157" s="0" t="n">
        <v>129321</v>
      </c>
      <c r="I2157" s="0" t="n">
        <v>76719</v>
      </c>
      <c r="J2157" s="0" t="n">
        <v>2337</v>
      </c>
    </row>
    <row r="2158" customFormat="false" ht="15" hidden="false" customHeight="false" outlineLevel="0" collapsed="false">
      <c r="A2158" s="0" t="n">
        <v>202406</v>
      </c>
      <c r="B2158" s="0" t="n">
        <v>202407</v>
      </c>
      <c r="C2158" s="37" t="s">
        <v>115</v>
      </c>
      <c r="D2158" s="37" t="s">
        <v>673</v>
      </c>
      <c r="E2158" s="0" t="n">
        <v>2</v>
      </c>
      <c r="F2158" s="38" t="s">
        <v>71</v>
      </c>
      <c r="G2158" s="37" t="s">
        <v>816</v>
      </c>
      <c r="H2158" s="0" t="n">
        <v>523526</v>
      </c>
      <c r="I2158" s="0" t="n">
        <v>300868</v>
      </c>
      <c r="J2158" s="0" t="n">
        <v>9193</v>
      </c>
    </row>
    <row r="2159" customFormat="false" ht="15" hidden="false" customHeight="false" outlineLevel="0" collapsed="false">
      <c r="A2159" s="0" t="n">
        <v>202406</v>
      </c>
      <c r="B2159" s="0" t="n">
        <v>202407</v>
      </c>
      <c r="C2159" s="37" t="s">
        <v>112</v>
      </c>
      <c r="D2159" s="37" t="s">
        <v>120</v>
      </c>
      <c r="E2159" s="0" t="n">
        <v>2</v>
      </c>
      <c r="F2159" s="38" t="s">
        <v>71</v>
      </c>
      <c r="G2159" s="37" t="s">
        <v>817</v>
      </c>
      <c r="H2159" s="0" t="n">
        <v>1786380</v>
      </c>
      <c r="I2159" s="0" t="n">
        <v>295988</v>
      </c>
      <c r="J2159" s="0" t="n">
        <v>52361</v>
      </c>
    </row>
    <row r="2160" customFormat="false" ht="15" hidden="false" customHeight="false" outlineLevel="0" collapsed="false">
      <c r="A2160" s="0" t="n">
        <v>202406</v>
      </c>
      <c r="B2160" s="0" t="n">
        <v>202407</v>
      </c>
      <c r="C2160" s="37" t="s">
        <v>124</v>
      </c>
      <c r="D2160" s="37" t="s">
        <v>493</v>
      </c>
      <c r="E2160" s="0" t="n">
        <v>2</v>
      </c>
      <c r="F2160" s="38" t="s">
        <v>71</v>
      </c>
      <c r="G2160" s="37" t="s">
        <v>818</v>
      </c>
      <c r="H2160" s="0" t="n">
        <v>37401</v>
      </c>
      <c r="I2160" s="0" t="n">
        <v>23058</v>
      </c>
      <c r="J2160" s="0" t="n">
        <v>6028</v>
      </c>
    </row>
    <row r="2161" customFormat="false" ht="15" hidden="false" customHeight="false" outlineLevel="0" collapsed="false">
      <c r="A2161" s="0" t="n">
        <v>202406</v>
      </c>
      <c r="B2161" s="0" t="n">
        <v>202407</v>
      </c>
      <c r="C2161" s="37" t="s">
        <v>95</v>
      </c>
      <c r="D2161" s="37" t="s">
        <v>414</v>
      </c>
      <c r="E2161" s="0" t="n">
        <v>2</v>
      </c>
      <c r="F2161" s="38" t="s">
        <v>71</v>
      </c>
      <c r="G2161" s="37" t="s">
        <v>819</v>
      </c>
      <c r="H2161" s="0" t="n">
        <v>1021546</v>
      </c>
      <c r="I2161" s="0" t="n">
        <v>242666</v>
      </c>
      <c r="J2161" s="0" t="n">
        <v>46748</v>
      </c>
    </row>
    <row r="2162" customFormat="false" ht="15" hidden="false" customHeight="false" outlineLevel="0" collapsed="false">
      <c r="A2162" s="0" t="n">
        <v>202406</v>
      </c>
      <c r="B2162" s="0" t="n">
        <v>202407</v>
      </c>
      <c r="C2162" s="37" t="s">
        <v>149</v>
      </c>
      <c r="D2162" s="37" t="s">
        <v>247</v>
      </c>
      <c r="E2162" s="0" t="n">
        <v>2</v>
      </c>
      <c r="F2162" s="38" t="s">
        <v>71</v>
      </c>
      <c r="G2162" s="37" t="s">
        <v>820</v>
      </c>
      <c r="H2162" s="0" t="n">
        <v>2266051</v>
      </c>
      <c r="I2162" s="0" t="n">
        <v>2391350</v>
      </c>
      <c r="J2162" s="0" t="n">
        <v>-95936</v>
      </c>
    </row>
    <row r="2163" customFormat="false" ht="15" hidden="false" customHeight="false" outlineLevel="0" collapsed="false">
      <c r="A2163" s="0" t="n">
        <v>202406</v>
      </c>
      <c r="B2163" s="0" t="n">
        <v>202407</v>
      </c>
      <c r="C2163" s="37" t="s">
        <v>109</v>
      </c>
      <c r="D2163" s="37" t="s">
        <v>821</v>
      </c>
      <c r="E2163" s="0" t="n">
        <v>2</v>
      </c>
      <c r="F2163" s="38" t="s">
        <v>71</v>
      </c>
      <c r="G2163" s="37" t="s">
        <v>822</v>
      </c>
      <c r="H2163" s="0" t="n">
        <v>374187</v>
      </c>
      <c r="I2163" s="0" t="n">
        <v>883167</v>
      </c>
      <c r="J2163" s="0" t="n">
        <v>89545</v>
      </c>
    </row>
    <row r="2164" customFormat="false" ht="15" hidden="false" customHeight="false" outlineLevel="0" collapsed="false">
      <c r="A2164" s="0" t="n">
        <v>202406</v>
      </c>
      <c r="B2164" s="0" t="n">
        <v>202407</v>
      </c>
      <c r="C2164" s="37" t="s">
        <v>124</v>
      </c>
      <c r="D2164" s="37" t="s">
        <v>476</v>
      </c>
      <c r="E2164" s="0" t="n">
        <v>2</v>
      </c>
      <c r="F2164" s="38" t="s">
        <v>71</v>
      </c>
      <c r="G2164" s="37" t="s">
        <v>823</v>
      </c>
      <c r="H2164" s="0" t="n">
        <v>875328</v>
      </c>
      <c r="I2164" s="0" t="n">
        <v>225236</v>
      </c>
      <c r="J2164" s="0" t="n">
        <v>-24356</v>
      </c>
    </row>
    <row r="2165" customFormat="false" ht="15" hidden="false" customHeight="false" outlineLevel="0" collapsed="false">
      <c r="A2165" s="0" t="n">
        <v>202406</v>
      </c>
      <c r="B2165" s="0" t="n">
        <v>202407</v>
      </c>
      <c r="C2165" s="37" t="s">
        <v>115</v>
      </c>
      <c r="D2165" s="37" t="s">
        <v>300</v>
      </c>
      <c r="E2165" s="0" t="n">
        <v>2</v>
      </c>
      <c r="F2165" s="38" t="s">
        <v>71</v>
      </c>
      <c r="G2165" s="37" t="s">
        <v>824</v>
      </c>
      <c r="H2165" s="0" t="n">
        <v>237683</v>
      </c>
      <c r="I2165" s="0" t="n">
        <v>173911</v>
      </c>
      <c r="J2165" s="0" t="n">
        <v>29595</v>
      </c>
    </row>
    <row r="2166" customFormat="false" ht="15" hidden="false" customHeight="false" outlineLevel="0" collapsed="false">
      <c r="A2166" s="0" t="n">
        <v>202406</v>
      </c>
      <c r="B2166" s="0" t="n">
        <v>202407</v>
      </c>
      <c r="C2166" s="37" t="s">
        <v>158</v>
      </c>
      <c r="D2166" s="37" t="s">
        <v>700</v>
      </c>
      <c r="E2166" s="0" t="n">
        <v>2</v>
      </c>
      <c r="F2166" s="38" t="s">
        <v>71</v>
      </c>
      <c r="G2166" s="37" t="s">
        <v>825</v>
      </c>
      <c r="H2166" s="0" t="n">
        <v>395869</v>
      </c>
      <c r="I2166" s="0" t="n">
        <v>209265</v>
      </c>
      <c r="J2166" s="0" t="n">
        <v>-17478</v>
      </c>
    </row>
    <row r="2167" customFormat="false" ht="15" hidden="false" customHeight="false" outlineLevel="0" collapsed="false">
      <c r="A2167" s="0" t="n">
        <v>202406</v>
      </c>
      <c r="B2167" s="0" t="n">
        <v>202407</v>
      </c>
      <c r="C2167" s="37" t="s">
        <v>184</v>
      </c>
      <c r="D2167" s="37" t="s">
        <v>826</v>
      </c>
      <c r="E2167" s="0" t="n">
        <v>2</v>
      </c>
      <c r="F2167" s="38" t="s">
        <v>71</v>
      </c>
      <c r="G2167" s="37" t="s">
        <v>827</v>
      </c>
      <c r="H2167" s="0" t="n">
        <v>61209</v>
      </c>
      <c r="I2167" s="0" t="n">
        <v>41847</v>
      </c>
      <c r="J2167" s="0" t="n">
        <v>-13</v>
      </c>
    </row>
    <row r="2168" customFormat="false" ht="15" hidden="false" customHeight="false" outlineLevel="0" collapsed="false">
      <c r="A2168" s="0" t="n">
        <v>202406</v>
      </c>
      <c r="B2168" s="0" t="n">
        <v>202407</v>
      </c>
      <c r="C2168" s="37" t="s">
        <v>101</v>
      </c>
      <c r="D2168" s="37" t="s">
        <v>328</v>
      </c>
      <c r="E2168" s="0" t="n">
        <v>2</v>
      </c>
      <c r="F2168" s="38" t="s">
        <v>71</v>
      </c>
      <c r="G2168" s="37" t="s">
        <v>828</v>
      </c>
      <c r="H2168" s="0" t="n">
        <v>35725</v>
      </c>
      <c r="I2168" s="0" t="n">
        <v>89569</v>
      </c>
      <c r="J2168" s="0" t="n">
        <v>7137</v>
      </c>
    </row>
    <row r="2169" customFormat="false" ht="15" hidden="false" customHeight="false" outlineLevel="0" collapsed="false">
      <c r="A2169" s="0" t="n">
        <v>202406</v>
      </c>
      <c r="B2169" s="0" t="n">
        <v>202407</v>
      </c>
      <c r="C2169" s="37" t="s">
        <v>106</v>
      </c>
      <c r="D2169" s="37" t="s">
        <v>511</v>
      </c>
      <c r="E2169" s="0" t="n">
        <v>2</v>
      </c>
      <c r="F2169" s="38" t="s">
        <v>71</v>
      </c>
      <c r="G2169" s="37" t="s">
        <v>829</v>
      </c>
      <c r="H2169" s="0" t="n">
        <v>1858882</v>
      </c>
      <c r="I2169" s="0" t="n">
        <v>762717</v>
      </c>
      <c r="J2169" s="0" t="n">
        <v>94959</v>
      </c>
    </row>
    <row r="2170" customFormat="false" ht="15" hidden="false" customHeight="false" outlineLevel="0" collapsed="false">
      <c r="A2170" s="0" t="n">
        <v>202406</v>
      </c>
      <c r="B2170" s="0" t="n">
        <v>202407</v>
      </c>
      <c r="C2170" s="37" t="s">
        <v>149</v>
      </c>
      <c r="D2170" s="37" t="s">
        <v>360</v>
      </c>
      <c r="E2170" s="0" t="n">
        <v>2</v>
      </c>
      <c r="F2170" s="38" t="s">
        <v>71</v>
      </c>
      <c r="G2170" s="37" t="s">
        <v>830</v>
      </c>
      <c r="H2170" s="0" t="n">
        <v>157043</v>
      </c>
      <c r="I2170" s="0" t="n">
        <v>103630</v>
      </c>
      <c r="J2170" s="0" t="n">
        <v>5586</v>
      </c>
    </row>
    <row r="2171" customFormat="false" ht="15" hidden="false" customHeight="false" outlineLevel="0" collapsed="false">
      <c r="A2171" s="0" t="n">
        <v>202406</v>
      </c>
      <c r="B2171" s="0" t="n">
        <v>202407</v>
      </c>
      <c r="C2171" s="37" t="s">
        <v>112</v>
      </c>
      <c r="D2171" s="37" t="s">
        <v>284</v>
      </c>
      <c r="E2171" s="0" t="n">
        <v>2</v>
      </c>
      <c r="F2171" s="38" t="s">
        <v>71</v>
      </c>
      <c r="G2171" s="37" t="s">
        <v>831</v>
      </c>
      <c r="H2171" s="0" t="n">
        <v>327390</v>
      </c>
      <c r="I2171" s="0" t="n">
        <v>75070</v>
      </c>
      <c r="J2171" s="0" t="n">
        <v>17409</v>
      </c>
    </row>
    <row r="2172" customFormat="false" ht="15" hidden="false" customHeight="false" outlineLevel="0" collapsed="false">
      <c r="A2172" s="0" t="n">
        <v>202406</v>
      </c>
      <c r="B2172" s="0" t="n">
        <v>202407</v>
      </c>
      <c r="C2172" s="37" t="s">
        <v>184</v>
      </c>
      <c r="D2172" s="37" t="s">
        <v>267</v>
      </c>
      <c r="E2172" s="0" t="n">
        <v>2</v>
      </c>
      <c r="F2172" s="38" t="s">
        <v>71</v>
      </c>
      <c r="G2172" s="37" t="s">
        <v>832</v>
      </c>
      <c r="H2172" s="0" t="n">
        <v>105449</v>
      </c>
      <c r="I2172" s="0" t="n">
        <v>81700</v>
      </c>
      <c r="J2172" s="0" t="n">
        <v>12445</v>
      </c>
    </row>
    <row r="2173" customFormat="false" ht="15" hidden="false" customHeight="false" outlineLevel="0" collapsed="false">
      <c r="A2173" s="0" t="n">
        <v>202406</v>
      </c>
      <c r="B2173" s="0" t="n">
        <v>202407</v>
      </c>
      <c r="C2173" s="37" t="s">
        <v>197</v>
      </c>
      <c r="D2173" s="37" t="s">
        <v>387</v>
      </c>
      <c r="E2173" s="0" t="n">
        <v>2</v>
      </c>
      <c r="F2173" s="38" t="s">
        <v>71</v>
      </c>
      <c r="G2173" s="37" t="s">
        <v>833</v>
      </c>
      <c r="H2173" s="0" t="n">
        <v>109086</v>
      </c>
      <c r="I2173" s="0" t="n">
        <v>18886</v>
      </c>
      <c r="J2173" s="0" t="n">
        <v>2728</v>
      </c>
    </row>
    <row r="2174" customFormat="false" ht="15" hidden="false" customHeight="false" outlineLevel="0" collapsed="false">
      <c r="A2174" s="0" t="n">
        <v>202406</v>
      </c>
      <c r="B2174" s="0" t="n">
        <v>202407</v>
      </c>
      <c r="C2174" s="37" t="s">
        <v>197</v>
      </c>
      <c r="D2174" s="37" t="s">
        <v>334</v>
      </c>
      <c r="E2174" s="0" t="n">
        <v>2</v>
      </c>
      <c r="F2174" s="38" t="s">
        <v>71</v>
      </c>
      <c r="G2174" s="37" t="s">
        <v>834</v>
      </c>
      <c r="H2174" s="0" t="n">
        <v>480989</v>
      </c>
      <c r="I2174" s="0" t="n">
        <v>198203</v>
      </c>
      <c r="J2174" s="0" t="n">
        <v>-8511</v>
      </c>
    </row>
    <row r="2175" customFormat="false" ht="15" hidden="false" customHeight="false" outlineLevel="0" collapsed="false">
      <c r="A2175" s="0" t="n">
        <v>202406</v>
      </c>
      <c r="B2175" s="0" t="n">
        <v>202407</v>
      </c>
      <c r="C2175" s="37" t="s">
        <v>197</v>
      </c>
      <c r="D2175" s="37" t="s">
        <v>208</v>
      </c>
      <c r="E2175" s="0" t="n">
        <v>2</v>
      </c>
      <c r="F2175" s="38" t="s">
        <v>71</v>
      </c>
      <c r="G2175" s="37" t="s">
        <v>835</v>
      </c>
      <c r="H2175" s="0" t="n">
        <v>152532</v>
      </c>
      <c r="I2175" s="0" t="n">
        <v>63304</v>
      </c>
      <c r="J2175" s="0" t="n">
        <v>15822</v>
      </c>
    </row>
    <row r="2176" customFormat="false" ht="15" hidden="false" customHeight="false" outlineLevel="0" collapsed="false">
      <c r="A2176" s="0" t="n">
        <v>202406</v>
      </c>
      <c r="B2176" s="0" t="n">
        <v>202407</v>
      </c>
      <c r="C2176" s="37" t="s">
        <v>115</v>
      </c>
      <c r="D2176" s="37" t="s">
        <v>306</v>
      </c>
      <c r="E2176" s="0" t="n">
        <v>2</v>
      </c>
      <c r="F2176" s="38" t="s">
        <v>71</v>
      </c>
      <c r="G2176" s="37" t="s">
        <v>836</v>
      </c>
      <c r="H2176" s="0" t="n">
        <v>821578</v>
      </c>
      <c r="I2176" s="0" t="n">
        <v>727111</v>
      </c>
      <c r="J2176" s="0" t="n">
        <v>-223</v>
      </c>
    </row>
    <row r="2177" customFormat="false" ht="15" hidden="false" customHeight="false" outlineLevel="0" collapsed="false">
      <c r="A2177" s="0" t="n">
        <v>202406</v>
      </c>
      <c r="B2177" s="0" t="n">
        <v>202407</v>
      </c>
      <c r="C2177" s="37" t="s">
        <v>106</v>
      </c>
      <c r="D2177" s="37" t="s">
        <v>519</v>
      </c>
      <c r="E2177" s="0" t="n">
        <v>2</v>
      </c>
      <c r="F2177" s="38" t="s">
        <v>71</v>
      </c>
      <c r="G2177" s="37" t="s">
        <v>837</v>
      </c>
      <c r="H2177" s="0" t="n">
        <v>1006736</v>
      </c>
      <c r="I2177" s="0" t="n">
        <v>565003</v>
      </c>
      <c r="J2177" s="0" t="n">
        <v>143372</v>
      </c>
    </row>
    <row r="2178" customFormat="false" ht="15" hidden="false" customHeight="false" outlineLevel="0" collapsed="false">
      <c r="A2178" s="0" t="n">
        <v>202406</v>
      </c>
      <c r="B2178" s="0" t="n">
        <v>202407</v>
      </c>
      <c r="C2178" s="37" t="s">
        <v>95</v>
      </c>
      <c r="D2178" s="37" t="s">
        <v>288</v>
      </c>
      <c r="E2178" s="0" t="n">
        <v>2</v>
      </c>
      <c r="F2178" s="38" t="s">
        <v>71</v>
      </c>
      <c r="G2178" s="37" t="s">
        <v>838</v>
      </c>
      <c r="H2178" s="0" t="n">
        <v>747839</v>
      </c>
      <c r="I2178" s="0" t="n">
        <v>534344</v>
      </c>
      <c r="J2178" s="0" t="n">
        <v>150802</v>
      </c>
    </row>
    <row r="2179" customFormat="false" ht="15" hidden="false" customHeight="false" outlineLevel="0" collapsed="false">
      <c r="A2179" s="0" t="n">
        <v>202406</v>
      </c>
      <c r="B2179" s="0" t="n">
        <v>202407</v>
      </c>
      <c r="C2179" s="37" t="s">
        <v>101</v>
      </c>
      <c r="D2179" s="37" t="s">
        <v>839</v>
      </c>
      <c r="E2179" s="0" t="n">
        <v>2</v>
      </c>
      <c r="F2179" s="38" t="s">
        <v>71</v>
      </c>
      <c r="G2179" s="37" t="s">
        <v>840</v>
      </c>
      <c r="H2179" s="0" t="n">
        <v>724505</v>
      </c>
      <c r="I2179" s="0" t="n">
        <v>707489</v>
      </c>
      <c r="J2179" s="0" t="n">
        <v>92869</v>
      </c>
    </row>
    <row r="2180" customFormat="false" ht="15" hidden="false" customHeight="false" outlineLevel="0" collapsed="false">
      <c r="A2180" s="0" t="n">
        <v>202406</v>
      </c>
      <c r="B2180" s="0" t="n">
        <v>202407</v>
      </c>
      <c r="C2180" s="37" t="s">
        <v>106</v>
      </c>
      <c r="D2180" s="37" t="s">
        <v>841</v>
      </c>
      <c r="E2180" s="0" t="n">
        <v>2</v>
      </c>
      <c r="F2180" s="38" t="s">
        <v>71</v>
      </c>
      <c r="G2180" s="37" t="s">
        <v>842</v>
      </c>
      <c r="H2180" s="0" t="n">
        <v>4022520</v>
      </c>
      <c r="I2180" s="0" t="n">
        <v>3923764</v>
      </c>
      <c r="J2180" s="0" t="n">
        <v>718839</v>
      </c>
    </row>
    <row r="2181" customFormat="false" ht="15" hidden="false" customHeight="false" outlineLevel="0" collapsed="false">
      <c r="A2181" s="0" t="n">
        <v>202406</v>
      </c>
      <c r="B2181" s="0" t="n">
        <v>202407</v>
      </c>
      <c r="C2181" s="37" t="s">
        <v>178</v>
      </c>
      <c r="D2181" s="37" t="s">
        <v>843</v>
      </c>
      <c r="E2181" s="0" t="n">
        <v>2</v>
      </c>
      <c r="F2181" s="38" t="s">
        <v>71</v>
      </c>
      <c r="G2181" s="37" t="s">
        <v>844</v>
      </c>
      <c r="H2181" s="0" t="n">
        <v>152134</v>
      </c>
      <c r="I2181" s="0" t="n">
        <v>30072</v>
      </c>
      <c r="J2181" s="0" t="n">
        <v>-6865</v>
      </c>
    </row>
    <row r="2182" customFormat="false" ht="15" hidden="false" customHeight="false" outlineLevel="0" collapsed="false">
      <c r="A2182" s="0" t="n">
        <v>202406</v>
      </c>
      <c r="B2182" s="0" t="n">
        <v>202408</v>
      </c>
      <c r="C2182" s="37" t="s">
        <v>95</v>
      </c>
      <c r="D2182" s="37" t="s">
        <v>96</v>
      </c>
      <c r="E2182" s="0" t="n">
        <v>3</v>
      </c>
      <c r="F2182" s="38" t="s">
        <v>70</v>
      </c>
      <c r="G2182" s="37" t="s">
        <v>97</v>
      </c>
      <c r="H2182" s="0" t="n">
        <v>6832267</v>
      </c>
      <c r="I2182" s="0" t="n">
        <v>4189070</v>
      </c>
      <c r="J2182" s="0" t="n">
        <v>304180</v>
      </c>
    </row>
    <row r="2183" customFormat="false" ht="15" hidden="false" customHeight="false" outlineLevel="0" collapsed="false">
      <c r="A2183" s="0" t="n">
        <v>202406</v>
      </c>
      <c r="B2183" s="0" t="n">
        <v>202408</v>
      </c>
      <c r="C2183" s="37" t="s">
        <v>98</v>
      </c>
      <c r="D2183" s="37" t="s">
        <v>99</v>
      </c>
      <c r="E2183" s="0" t="n">
        <v>3</v>
      </c>
      <c r="F2183" s="38" t="s">
        <v>70</v>
      </c>
      <c r="G2183" s="37" t="s">
        <v>100</v>
      </c>
      <c r="H2183" s="0" t="n">
        <v>1698296</v>
      </c>
      <c r="I2183" s="0" t="n">
        <v>876691</v>
      </c>
      <c r="J2183" s="0" t="n">
        <v>47295</v>
      </c>
    </row>
    <row r="2184" customFormat="false" ht="15" hidden="false" customHeight="false" outlineLevel="0" collapsed="false">
      <c r="A2184" s="0" t="n">
        <v>202406</v>
      </c>
      <c r="B2184" s="0" t="n">
        <v>202408</v>
      </c>
      <c r="C2184" s="37" t="s">
        <v>101</v>
      </c>
      <c r="D2184" s="37" t="s">
        <v>102</v>
      </c>
      <c r="E2184" s="0" t="n">
        <v>3</v>
      </c>
      <c r="F2184" s="38" t="s">
        <v>70</v>
      </c>
      <c r="G2184" s="37" t="s">
        <v>103</v>
      </c>
      <c r="H2184" s="0" t="n">
        <v>2262731</v>
      </c>
      <c r="I2184" s="0" t="n">
        <v>3593558</v>
      </c>
      <c r="J2184" s="0" t="n">
        <v>-179759</v>
      </c>
    </row>
    <row r="2185" customFormat="false" ht="15" hidden="false" customHeight="false" outlineLevel="0" collapsed="false">
      <c r="A2185" s="0" t="n">
        <v>202406</v>
      </c>
      <c r="B2185" s="0" t="n">
        <v>202408</v>
      </c>
      <c r="C2185" s="37" t="s">
        <v>101</v>
      </c>
      <c r="D2185" s="37" t="s">
        <v>104</v>
      </c>
      <c r="E2185" s="0" t="n">
        <v>3</v>
      </c>
      <c r="F2185" s="38" t="s">
        <v>70</v>
      </c>
      <c r="G2185" s="37" t="s">
        <v>105</v>
      </c>
      <c r="H2185" s="0" t="n">
        <v>1154363</v>
      </c>
      <c r="I2185" s="0" t="n">
        <v>682419</v>
      </c>
      <c r="J2185" s="0" t="n">
        <v>102129</v>
      </c>
    </row>
    <row r="2186" customFormat="false" ht="15" hidden="false" customHeight="false" outlineLevel="0" collapsed="false">
      <c r="A2186" s="0" t="n">
        <v>202406</v>
      </c>
      <c r="B2186" s="0" t="n">
        <v>202408</v>
      </c>
      <c r="C2186" s="37" t="s">
        <v>106</v>
      </c>
      <c r="D2186" s="37" t="s">
        <v>107</v>
      </c>
      <c r="E2186" s="0" t="n">
        <v>3</v>
      </c>
      <c r="F2186" s="38" t="s">
        <v>70</v>
      </c>
      <c r="G2186" s="37" t="s">
        <v>108</v>
      </c>
      <c r="H2186" s="0" t="n">
        <v>1962273</v>
      </c>
      <c r="I2186" s="0" t="n">
        <v>674855</v>
      </c>
      <c r="J2186" s="0" t="n">
        <v>61988</v>
      </c>
    </row>
    <row r="2187" customFormat="false" ht="15" hidden="false" customHeight="false" outlineLevel="0" collapsed="false">
      <c r="A2187" s="0" t="n">
        <v>202406</v>
      </c>
      <c r="B2187" s="0" t="n">
        <v>202408</v>
      </c>
      <c r="C2187" s="37" t="s">
        <v>109</v>
      </c>
      <c r="D2187" s="37" t="s">
        <v>110</v>
      </c>
      <c r="E2187" s="0" t="n">
        <v>3</v>
      </c>
      <c r="F2187" s="38" t="s">
        <v>70</v>
      </c>
      <c r="G2187" s="37" t="s">
        <v>111</v>
      </c>
      <c r="H2187" s="0" t="n">
        <v>683596</v>
      </c>
      <c r="I2187" s="0" t="n">
        <v>447074</v>
      </c>
      <c r="J2187" s="0" t="n">
        <v>64882</v>
      </c>
    </row>
    <row r="2188" customFormat="false" ht="15" hidden="false" customHeight="false" outlineLevel="0" collapsed="false">
      <c r="A2188" s="0" t="n">
        <v>202406</v>
      </c>
      <c r="B2188" s="0" t="n">
        <v>202408</v>
      </c>
      <c r="C2188" s="37" t="s">
        <v>112</v>
      </c>
      <c r="D2188" s="37" t="s">
        <v>113</v>
      </c>
      <c r="E2188" s="0" t="n">
        <v>3</v>
      </c>
      <c r="F2188" s="38" t="s">
        <v>70</v>
      </c>
      <c r="G2188" s="37" t="s">
        <v>114</v>
      </c>
      <c r="H2188" s="0" t="n">
        <v>7325040</v>
      </c>
      <c r="I2188" s="0" t="n">
        <v>8914944</v>
      </c>
      <c r="J2188" s="0" t="n">
        <v>-302327</v>
      </c>
    </row>
    <row r="2189" customFormat="false" ht="15" hidden="false" customHeight="false" outlineLevel="0" collapsed="false">
      <c r="A2189" s="0" t="n">
        <v>202406</v>
      </c>
      <c r="B2189" s="0" t="n">
        <v>202408</v>
      </c>
      <c r="C2189" s="37" t="s">
        <v>115</v>
      </c>
      <c r="D2189" s="37" t="s">
        <v>116</v>
      </c>
      <c r="E2189" s="0" t="n">
        <v>3</v>
      </c>
      <c r="F2189" s="38" t="s">
        <v>70</v>
      </c>
      <c r="G2189" s="37" t="s">
        <v>117</v>
      </c>
      <c r="H2189" s="0" t="n">
        <v>524256</v>
      </c>
      <c r="I2189" s="0" t="n">
        <v>279792</v>
      </c>
      <c r="J2189" s="0" t="n">
        <v>32221</v>
      </c>
    </row>
    <row r="2190" customFormat="false" ht="15" hidden="false" customHeight="false" outlineLevel="0" collapsed="false">
      <c r="A2190" s="0" t="n">
        <v>202406</v>
      </c>
      <c r="B2190" s="0" t="n">
        <v>202408</v>
      </c>
      <c r="C2190" s="37" t="s">
        <v>109</v>
      </c>
      <c r="D2190" s="37" t="s">
        <v>118</v>
      </c>
      <c r="E2190" s="0" t="n">
        <v>3</v>
      </c>
      <c r="F2190" s="38" t="s">
        <v>70</v>
      </c>
      <c r="G2190" s="37" t="s">
        <v>119</v>
      </c>
      <c r="H2190" s="0" t="n">
        <v>5544146</v>
      </c>
      <c r="I2190" s="0" t="n">
        <v>1828296</v>
      </c>
      <c r="J2190" s="0" t="n">
        <v>183780</v>
      </c>
    </row>
    <row r="2191" customFormat="false" ht="15" hidden="false" customHeight="false" outlineLevel="0" collapsed="false">
      <c r="A2191" s="0" t="n">
        <v>202406</v>
      </c>
      <c r="B2191" s="0" t="n">
        <v>202408</v>
      </c>
      <c r="C2191" s="37" t="s">
        <v>109</v>
      </c>
      <c r="D2191" s="37" t="s">
        <v>120</v>
      </c>
      <c r="E2191" s="0" t="n">
        <v>3</v>
      </c>
      <c r="F2191" s="38" t="s">
        <v>70</v>
      </c>
      <c r="G2191" s="37" t="s">
        <v>121</v>
      </c>
      <c r="H2191" s="0" t="n">
        <v>662760</v>
      </c>
      <c r="I2191" s="0" t="n">
        <v>594993</v>
      </c>
      <c r="J2191" s="0" t="n">
        <v>55872</v>
      </c>
    </row>
    <row r="2192" customFormat="false" ht="15" hidden="false" customHeight="false" outlineLevel="0" collapsed="false">
      <c r="A2192" s="0" t="n">
        <v>202406</v>
      </c>
      <c r="B2192" s="0" t="n">
        <v>202408</v>
      </c>
      <c r="C2192" s="37" t="s">
        <v>95</v>
      </c>
      <c r="D2192" s="37" t="s">
        <v>122</v>
      </c>
      <c r="E2192" s="0" t="n">
        <v>3</v>
      </c>
      <c r="F2192" s="38" t="s">
        <v>70</v>
      </c>
      <c r="G2192" s="37" t="s">
        <v>123</v>
      </c>
      <c r="H2192" s="0" t="n">
        <v>1041886</v>
      </c>
      <c r="I2192" s="0" t="n">
        <v>781880</v>
      </c>
      <c r="J2192" s="0" t="n">
        <v>9127</v>
      </c>
    </row>
    <row r="2193" customFormat="false" ht="15" hidden="false" customHeight="false" outlineLevel="0" collapsed="false">
      <c r="A2193" s="0" t="n">
        <v>202406</v>
      </c>
      <c r="B2193" s="0" t="n">
        <v>202408</v>
      </c>
      <c r="C2193" s="37" t="s">
        <v>124</v>
      </c>
      <c r="D2193" s="37" t="s">
        <v>125</v>
      </c>
      <c r="E2193" s="0" t="n">
        <v>3</v>
      </c>
      <c r="F2193" s="38" t="s">
        <v>70</v>
      </c>
      <c r="G2193" s="37" t="s">
        <v>126</v>
      </c>
      <c r="H2193" s="0" t="n">
        <v>359272</v>
      </c>
      <c r="I2193" s="0" t="n">
        <v>416816</v>
      </c>
      <c r="J2193" s="0" t="n">
        <v>82918</v>
      </c>
    </row>
    <row r="2194" customFormat="false" ht="15" hidden="false" customHeight="false" outlineLevel="0" collapsed="false">
      <c r="A2194" s="0" t="n">
        <v>202406</v>
      </c>
      <c r="B2194" s="0" t="n">
        <v>202408</v>
      </c>
      <c r="C2194" s="37" t="s">
        <v>95</v>
      </c>
      <c r="D2194" s="37" t="s">
        <v>127</v>
      </c>
      <c r="E2194" s="0" t="n">
        <v>3</v>
      </c>
      <c r="F2194" s="38" t="s">
        <v>70</v>
      </c>
      <c r="G2194" s="37" t="s">
        <v>128</v>
      </c>
      <c r="H2194" s="0" t="n">
        <v>2009635</v>
      </c>
      <c r="I2194" s="0" t="n">
        <v>1848010</v>
      </c>
      <c r="J2194" s="0" t="n">
        <v>526740</v>
      </c>
    </row>
    <row r="2195" customFormat="false" ht="15" hidden="false" customHeight="false" outlineLevel="0" collapsed="false">
      <c r="A2195" s="0" t="n">
        <v>202406</v>
      </c>
      <c r="B2195" s="0" t="n">
        <v>202408</v>
      </c>
      <c r="C2195" s="37" t="s">
        <v>124</v>
      </c>
      <c r="D2195" s="37" t="s">
        <v>122</v>
      </c>
      <c r="E2195" s="0" t="n">
        <v>3</v>
      </c>
      <c r="F2195" s="38" t="s">
        <v>70</v>
      </c>
      <c r="G2195" s="37" t="s">
        <v>129</v>
      </c>
      <c r="H2195" s="0" t="n">
        <v>7063402</v>
      </c>
      <c r="I2195" s="0" t="n">
        <v>6954942</v>
      </c>
      <c r="J2195" s="0" t="n">
        <v>-215842</v>
      </c>
    </row>
    <row r="2196" customFormat="false" ht="15" hidden="false" customHeight="false" outlineLevel="0" collapsed="false">
      <c r="A2196" s="0" t="n">
        <v>202406</v>
      </c>
      <c r="B2196" s="0" t="n">
        <v>202408</v>
      </c>
      <c r="C2196" s="37" t="s">
        <v>106</v>
      </c>
      <c r="D2196" s="37" t="s">
        <v>130</v>
      </c>
      <c r="E2196" s="0" t="n">
        <v>3</v>
      </c>
      <c r="F2196" s="38" t="s">
        <v>70</v>
      </c>
      <c r="G2196" s="37" t="s">
        <v>131</v>
      </c>
      <c r="H2196" s="0" t="n">
        <v>922722</v>
      </c>
      <c r="I2196" s="0" t="n">
        <v>439529</v>
      </c>
      <c r="J2196" s="0" t="n">
        <v>66828</v>
      </c>
    </row>
    <row r="2197" customFormat="false" ht="15" hidden="false" customHeight="false" outlineLevel="0" collapsed="false">
      <c r="A2197" s="0" t="n">
        <v>202406</v>
      </c>
      <c r="B2197" s="0" t="n">
        <v>202408</v>
      </c>
      <c r="C2197" s="37" t="s">
        <v>95</v>
      </c>
      <c r="D2197" s="37" t="s">
        <v>132</v>
      </c>
      <c r="E2197" s="0" t="n">
        <v>3</v>
      </c>
      <c r="F2197" s="38" t="s">
        <v>70</v>
      </c>
      <c r="G2197" s="37" t="s">
        <v>133</v>
      </c>
      <c r="H2197" s="0" t="n">
        <v>1042478</v>
      </c>
      <c r="I2197" s="0" t="n">
        <v>1083304</v>
      </c>
      <c r="J2197" s="0" t="n">
        <v>-225094</v>
      </c>
    </row>
    <row r="2198" customFormat="false" ht="15" hidden="false" customHeight="false" outlineLevel="0" collapsed="false">
      <c r="A2198" s="0" t="n">
        <v>202406</v>
      </c>
      <c r="B2198" s="0" t="n">
        <v>202408</v>
      </c>
      <c r="C2198" s="37" t="s">
        <v>112</v>
      </c>
      <c r="D2198" s="37" t="s">
        <v>134</v>
      </c>
      <c r="E2198" s="0" t="n">
        <v>3</v>
      </c>
      <c r="F2198" s="38" t="s">
        <v>70</v>
      </c>
      <c r="G2198" s="37" t="s">
        <v>135</v>
      </c>
      <c r="H2198" s="0" t="n">
        <v>246787</v>
      </c>
      <c r="I2198" s="0" t="n">
        <v>470070</v>
      </c>
      <c r="J2198" s="0" t="n">
        <v>69035</v>
      </c>
    </row>
    <row r="2199" customFormat="false" ht="15" hidden="false" customHeight="false" outlineLevel="0" collapsed="false">
      <c r="A2199" s="0" t="n">
        <v>202406</v>
      </c>
      <c r="B2199" s="0" t="n">
        <v>202408</v>
      </c>
      <c r="C2199" s="37" t="s">
        <v>136</v>
      </c>
      <c r="D2199" s="37" t="s">
        <v>137</v>
      </c>
      <c r="E2199" s="0" t="n">
        <v>3</v>
      </c>
      <c r="F2199" s="38" t="s">
        <v>70</v>
      </c>
      <c r="G2199" s="37" t="s">
        <v>138</v>
      </c>
      <c r="H2199" s="0" t="n">
        <v>694092</v>
      </c>
      <c r="I2199" s="0" t="n">
        <v>304134</v>
      </c>
      <c r="J2199" s="0" t="n">
        <v>-32547</v>
      </c>
    </row>
    <row r="2200" customFormat="false" ht="15" hidden="false" customHeight="false" outlineLevel="0" collapsed="false">
      <c r="A2200" s="0" t="n">
        <v>202406</v>
      </c>
      <c r="B2200" s="0" t="n">
        <v>202408</v>
      </c>
      <c r="C2200" s="37" t="s">
        <v>115</v>
      </c>
      <c r="D2200" s="37" t="s">
        <v>139</v>
      </c>
      <c r="E2200" s="0" t="n">
        <v>3</v>
      </c>
      <c r="F2200" s="38" t="s">
        <v>70</v>
      </c>
      <c r="G2200" s="37" t="s">
        <v>140</v>
      </c>
      <c r="H2200" s="0" t="n">
        <v>174618</v>
      </c>
      <c r="I2200" s="0" t="n">
        <v>122234</v>
      </c>
      <c r="J2200" s="0" t="n">
        <v>3362</v>
      </c>
    </row>
    <row r="2201" customFormat="false" ht="15" hidden="false" customHeight="false" outlineLevel="0" collapsed="false">
      <c r="A2201" s="0" t="n">
        <v>202406</v>
      </c>
      <c r="B2201" s="0" t="n">
        <v>202408</v>
      </c>
      <c r="C2201" s="37" t="s">
        <v>109</v>
      </c>
      <c r="D2201" s="37" t="s">
        <v>141</v>
      </c>
      <c r="E2201" s="0" t="n">
        <v>3</v>
      </c>
      <c r="F2201" s="38" t="s">
        <v>70</v>
      </c>
      <c r="G2201" s="37" t="s">
        <v>142</v>
      </c>
      <c r="H2201" s="0" t="n">
        <v>389594</v>
      </c>
      <c r="I2201" s="0" t="n">
        <v>410741</v>
      </c>
      <c r="J2201" s="0" t="n">
        <v>-21072</v>
      </c>
    </row>
    <row r="2202" customFormat="false" ht="15" hidden="false" customHeight="false" outlineLevel="0" collapsed="false">
      <c r="A2202" s="0" t="n">
        <v>202406</v>
      </c>
      <c r="B2202" s="0" t="n">
        <v>202408</v>
      </c>
      <c r="C2202" s="37" t="s">
        <v>136</v>
      </c>
      <c r="D2202" s="37" t="s">
        <v>143</v>
      </c>
      <c r="E2202" s="0" t="n">
        <v>3</v>
      </c>
      <c r="F2202" s="38" t="s">
        <v>70</v>
      </c>
      <c r="G2202" s="37" t="s">
        <v>144</v>
      </c>
      <c r="H2202" s="0" t="n">
        <v>1644568</v>
      </c>
      <c r="I2202" s="0" t="n">
        <v>1211081</v>
      </c>
      <c r="J2202" s="0" t="n">
        <v>70774</v>
      </c>
    </row>
    <row r="2203" customFormat="false" ht="15" hidden="false" customHeight="false" outlineLevel="0" collapsed="false">
      <c r="A2203" s="0" t="n">
        <v>202406</v>
      </c>
      <c r="B2203" s="0" t="n">
        <v>202408</v>
      </c>
      <c r="C2203" s="37" t="s">
        <v>101</v>
      </c>
      <c r="D2203" s="37" t="s">
        <v>145</v>
      </c>
      <c r="E2203" s="0" t="n">
        <v>3</v>
      </c>
      <c r="F2203" s="38" t="s">
        <v>70</v>
      </c>
      <c r="G2203" s="37" t="s">
        <v>146</v>
      </c>
      <c r="H2203" s="0" t="n">
        <v>5311526</v>
      </c>
      <c r="I2203" s="0" t="n">
        <v>2805539</v>
      </c>
      <c r="J2203" s="0" t="n">
        <v>459770</v>
      </c>
    </row>
    <row r="2204" customFormat="false" ht="15" hidden="false" customHeight="false" outlineLevel="0" collapsed="false">
      <c r="A2204" s="0" t="n">
        <v>202406</v>
      </c>
      <c r="B2204" s="0" t="n">
        <v>202408</v>
      </c>
      <c r="C2204" s="37" t="s">
        <v>106</v>
      </c>
      <c r="D2204" s="37" t="s">
        <v>147</v>
      </c>
      <c r="E2204" s="0" t="n">
        <v>3</v>
      </c>
      <c r="F2204" s="38" t="s">
        <v>70</v>
      </c>
      <c r="G2204" s="37" t="s">
        <v>148</v>
      </c>
      <c r="H2204" s="0" t="n">
        <v>46450918</v>
      </c>
      <c r="I2204" s="0" t="n">
        <v>40516763</v>
      </c>
      <c r="J2204" s="0" t="n">
        <v>-4283891</v>
      </c>
    </row>
    <row r="2205" customFormat="false" ht="15" hidden="false" customHeight="false" outlineLevel="0" collapsed="false">
      <c r="A2205" s="0" t="n">
        <v>202406</v>
      </c>
      <c r="B2205" s="0" t="n">
        <v>202408</v>
      </c>
      <c r="C2205" s="37" t="s">
        <v>149</v>
      </c>
      <c r="D2205" s="37" t="s">
        <v>150</v>
      </c>
      <c r="E2205" s="0" t="n">
        <v>3</v>
      </c>
      <c r="F2205" s="38" t="s">
        <v>70</v>
      </c>
      <c r="G2205" s="37" t="s">
        <v>151</v>
      </c>
      <c r="H2205" s="0" t="n">
        <v>609375</v>
      </c>
      <c r="I2205" s="0" t="n">
        <v>1068967</v>
      </c>
      <c r="J2205" s="0" t="n">
        <v>47090</v>
      </c>
    </row>
    <row r="2206" customFormat="false" ht="15" hidden="false" customHeight="false" outlineLevel="0" collapsed="false">
      <c r="A2206" s="0" t="n">
        <v>202406</v>
      </c>
      <c r="B2206" s="0" t="n">
        <v>202408</v>
      </c>
      <c r="C2206" s="37" t="s">
        <v>152</v>
      </c>
      <c r="D2206" s="37" t="s">
        <v>153</v>
      </c>
      <c r="E2206" s="0" t="n">
        <v>3</v>
      </c>
      <c r="F2206" s="38" t="s">
        <v>70</v>
      </c>
      <c r="G2206" s="37" t="s">
        <v>154</v>
      </c>
      <c r="H2206" s="0" t="n">
        <v>6971162</v>
      </c>
      <c r="I2206" s="0" t="n">
        <v>6385385</v>
      </c>
      <c r="J2206" s="0" t="n">
        <v>183025</v>
      </c>
    </row>
    <row r="2207" customFormat="false" ht="15" hidden="false" customHeight="false" outlineLevel="0" collapsed="false">
      <c r="A2207" s="0" t="n">
        <v>202406</v>
      </c>
      <c r="B2207" s="0" t="n">
        <v>202408</v>
      </c>
      <c r="C2207" s="37" t="s">
        <v>101</v>
      </c>
      <c r="D2207" s="37" t="s">
        <v>155</v>
      </c>
      <c r="E2207" s="0" t="n">
        <v>3</v>
      </c>
      <c r="F2207" s="38" t="s">
        <v>70</v>
      </c>
      <c r="G2207" s="37" t="s">
        <v>156</v>
      </c>
      <c r="H2207" s="0" t="n">
        <v>1659601</v>
      </c>
      <c r="I2207" s="0" t="n">
        <v>941623</v>
      </c>
      <c r="J2207" s="0" t="n">
        <v>224205</v>
      </c>
    </row>
    <row r="2208" customFormat="false" ht="15" hidden="false" customHeight="false" outlineLevel="0" collapsed="false">
      <c r="A2208" s="0" t="n">
        <v>202406</v>
      </c>
      <c r="B2208" s="0" t="n">
        <v>202408</v>
      </c>
      <c r="C2208" s="37" t="s">
        <v>106</v>
      </c>
      <c r="D2208" s="37" t="s">
        <v>116</v>
      </c>
      <c r="E2208" s="0" t="n">
        <v>3</v>
      </c>
      <c r="F2208" s="38" t="s">
        <v>70</v>
      </c>
      <c r="G2208" s="37" t="s">
        <v>157</v>
      </c>
      <c r="H2208" s="0" t="n">
        <v>1165825</v>
      </c>
      <c r="I2208" s="0" t="n">
        <v>554514</v>
      </c>
      <c r="J2208" s="0" t="n">
        <v>68303</v>
      </c>
    </row>
    <row r="2209" customFormat="false" ht="15" hidden="false" customHeight="false" outlineLevel="0" collapsed="false">
      <c r="A2209" s="0" t="n">
        <v>202406</v>
      </c>
      <c r="B2209" s="0" t="n">
        <v>202408</v>
      </c>
      <c r="C2209" s="37" t="s">
        <v>158</v>
      </c>
      <c r="D2209" s="37" t="s">
        <v>159</v>
      </c>
      <c r="E2209" s="0" t="n">
        <v>3</v>
      </c>
      <c r="F2209" s="38" t="s">
        <v>70</v>
      </c>
      <c r="G2209" s="37" t="s">
        <v>160</v>
      </c>
      <c r="H2209" s="0" t="n">
        <v>2203408</v>
      </c>
      <c r="I2209" s="0" t="n">
        <v>1609967</v>
      </c>
      <c r="J2209" s="0" t="n">
        <v>-60731</v>
      </c>
    </row>
    <row r="2210" customFormat="false" ht="15" hidden="false" customHeight="false" outlineLevel="0" collapsed="false">
      <c r="A2210" s="0" t="n">
        <v>202406</v>
      </c>
      <c r="B2210" s="0" t="n">
        <v>202408</v>
      </c>
      <c r="C2210" s="37" t="s">
        <v>95</v>
      </c>
      <c r="D2210" s="37" t="s">
        <v>161</v>
      </c>
      <c r="E2210" s="0" t="n">
        <v>3</v>
      </c>
      <c r="F2210" s="38" t="s">
        <v>70</v>
      </c>
      <c r="G2210" s="37" t="s">
        <v>162</v>
      </c>
      <c r="H2210" s="0" t="n">
        <v>1384158</v>
      </c>
      <c r="I2210" s="0" t="n">
        <v>581562</v>
      </c>
      <c r="J2210" s="0" t="n">
        <v>19116</v>
      </c>
    </row>
    <row r="2211" customFormat="false" ht="15" hidden="false" customHeight="false" outlineLevel="0" collapsed="false">
      <c r="A2211" s="0" t="n">
        <v>202406</v>
      </c>
      <c r="B2211" s="0" t="n">
        <v>202408</v>
      </c>
      <c r="C2211" s="37" t="s">
        <v>112</v>
      </c>
      <c r="D2211" s="37" t="s">
        <v>163</v>
      </c>
      <c r="E2211" s="0" t="n">
        <v>3</v>
      </c>
      <c r="F2211" s="38" t="s">
        <v>70</v>
      </c>
      <c r="G2211" s="37" t="s">
        <v>164</v>
      </c>
      <c r="H2211" s="0" t="n">
        <v>1533207</v>
      </c>
      <c r="I2211" s="0" t="n">
        <v>1398334</v>
      </c>
      <c r="J2211" s="0" t="n">
        <v>329462</v>
      </c>
    </row>
    <row r="2212" customFormat="false" ht="15" hidden="false" customHeight="false" outlineLevel="0" collapsed="false">
      <c r="A2212" s="0" t="n">
        <v>202406</v>
      </c>
      <c r="B2212" s="0" t="n">
        <v>202408</v>
      </c>
      <c r="C2212" s="37" t="s">
        <v>101</v>
      </c>
      <c r="D2212" s="37" t="s">
        <v>165</v>
      </c>
      <c r="E2212" s="0" t="n">
        <v>3</v>
      </c>
      <c r="F2212" s="38" t="s">
        <v>70</v>
      </c>
      <c r="G2212" s="37" t="s">
        <v>166</v>
      </c>
      <c r="H2212" s="0" t="n">
        <v>560345</v>
      </c>
      <c r="I2212" s="0" t="n">
        <v>344512</v>
      </c>
      <c r="J2212" s="0" t="n">
        <v>52172</v>
      </c>
    </row>
    <row r="2213" customFormat="false" ht="15" hidden="false" customHeight="false" outlineLevel="0" collapsed="false">
      <c r="A2213" s="0" t="n">
        <v>202406</v>
      </c>
      <c r="B2213" s="0" t="n">
        <v>202408</v>
      </c>
      <c r="C2213" s="37" t="s">
        <v>124</v>
      </c>
      <c r="D2213" s="37" t="s">
        <v>167</v>
      </c>
      <c r="E2213" s="0" t="n">
        <v>3</v>
      </c>
      <c r="F2213" s="38" t="s">
        <v>70</v>
      </c>
      <c r="G2213" s="37" t="s">
        <v>168</v>
      </c>
      <c r="H2213" s="0" t="n">
        <v>171827</v>
      </c>
      <c r="I2213" s="0" t="n">
        <v>103755</v>
      </c>
      <c r="J2213" s="0" t="n">
        <v>-1227</v>
      </c>
    </row>
    <row r="2214" customFormat="false" ht="15" hidden="false" customHeight="false" outlineLevel="0" collapsed="false">
      <c r="A2214" s="0" t="n">
        <v>202406</v>
      </c>
      <c r="B2214" s="0" t="n">
        <v>202408</v>
      </c>
      <c r="C2214" s="37" t="s">
        <v>152</v>
      </c>
      <c r="D2214" s="37" t="s">
        <v>122</v>
      </c>
      <c r="E2214" s="0" t="n">
        <v>3</v>
      </c>
      <c r="F2214" s="38" t="s">
        <v>70</v>
      </c>
      <c r="G2214" s="37" t="s">
        <v>169</v>
      </c>
      <c r="H2214" s="0" t="n">
        <v>186510</v>
      </c>
      <c r="I2214" s="0" t="n">
        <v>81278</v>
      </c>
      <c r="J2214" s="0" t="n">
        <v>4332</v>
      </c>
    </row>
    <row r="2215" customFormat="false" ht="15" hidden="false" customHeight="false" outlineLevel="0" collapsed="false">
      <c r="A2215" s="0" t="n">
        <v>202406</v>
      </c>
      <c r="B2215" s="0" t="n">
        <v>202408</v>
      </c>
      <c r="C2215" s="37" t="s">
        <v>98</v>
      </c>
      <c r="D2215" s="37" t="s">
        <v>170</v>
      </c>
      <c r="E2215" s="0" t="n">
        <v>3</v>
      </c>
      <c r="F2215" s="38" t="s">
        <v>70</v>
      </c>
      <c r="G2215" s="37" t="s">
        <v>171</v>
      </c>
      <c r="H2215" s="0" t="n">
        <v>2556738</v>
      </c>
      <c r="I2215" s="0" t="n">
        <v>2328715</v>
      </c>
      <c r="J2215" s="0" t="n">
        <v>131547</v>
      </c>
    </row>
    <row r="2216" customFormat="false" ht="15" hidden="false" customHeight="false" outlineLevel="0" collapsed="false">
      <c r="A2216" s="0" t="n">
        <v>202406</v>
      </c>
      <c r="B2216" s="0" t="n">
        <v>202408</v>
      </c>
      <c r="C2216" s="37" t="s">
        <v>98</v>
      </c>
      <c r="D2216" s="37" t="s">
        <v>172</v>
      </c>
      <c r="E2216" s="0" t="n">
        <v>3</v>
      </c>
      <c r="F2216" s="38" t="s">
        <v>70</v>
      </c>
      <c r="G2216" s="37" t="s">
        <v>173</v>
      </c>
      <c r="H2216" s="0" t="n">
        <v>941219</v>
      </c>
      <c r="I2216" s="0" t="n">
        <v>544379</v>
      </c>
      <c r="J2216" s="0" t="n">
        <v>14264</v>
      </c>
    </row>
    <row r="2217" customFormat="false" ht="15" hidden="false" customHeight="false" outlineLevel="0" collapsed="false">
      <c r="A2217" s="0" t="n">
        <v>202406</v>
      </c>
      <c r="B2217" s="0" t="n">
        <v>202408</v>
      </c>
      <c r="C2217" s="37" t="s">
        <v>158</v>
      </c>
      <c r="D2217" s="37" t="s">
        <v>174</v>
      </c>
      <c r="E2217" s="0" t="n">
        <v>3</v>
      </c>
      <c r="F2217" s="38" t="s">
        <v>70</v>
      </c>
      <c r="G2217" s="37" t="s">
        <v>175</v>
      </c>
      <c r="H2217" s="0" t="n">
        <v>589893</v>
      </c>
      <c r="I2217" s="0" t="n">
        <v>631410</v>
      </c>
      <c r="J2217" s="0" t="n">
        <v>-57472</v>
      </c>
    </row>
    <row r="2218" customFormat="false" ht="15" hidden="false" customHeight="false" outlineLevel="0" collapsed="false">
      <c r="A2218" s="0" t="n">
        <v>202406</v>
      </c>
      <c r="B2218" s="0" t="n">
        <v>202408</v>
      </c>
      <c r="C2218" s="37" t="s">
        <v>149</v>
      </c>
      <c r="D2218" s="37" t="s">
        <v>176</v>
      </c>
      <c r="E2218" s="0" t="n">
        <v>3</v>
      </c>
      <c r="F2218" s="38" t="s">
        <v>70</v>
      </c>
      <c r="G2218" s="37" t="s">
        <v>177</v>
      </c>
      <c r="H2218" s="0" t="n">
        <v>1325747</v>
      </c>
      <c r="I2218" s="0" t="n">
        <v>243965</v>
      </c>
      <c r="J2218" s="0" t="n">
        <v>2986</v>
      </c>
    </row>
    <row r="2219" customFormat="false" ht="15" hidden="false" customHeight="false" outlineLevel="0" collapsed="false">
      <c r="A2219" s="0" t="n">
        <v>202406</v>
      </c>
      <c r="B2219" s="0" t="n">
        <v>202408</v>
      </c>
      <c r="C2219" s="37" t="s">
        <v>178</v>
      </c>
      <c r="D2219" s="37" t="s">
        <v>179</v>
      </c>
      <c r="E2219" s="0" t="n">
        <v>3</v>
      </c>
      <c r="F2219" s="38" t="s">
        <v>70</v>
      </c>
      <c r="G2219" s="37" t="s">
        <v>180</v>
      </c>
      <c r="H2219" s="0" t="n">
        <v>2589769</v>
      </c>
      <c r="I2219" s="0" t="n">
        <v>1976988</v>
      </c>
      <c r="J2219" s="0" t="n">
        <v>432802</v>
      </c>
    </row>
    <row r="2220" customFormat="false" ht="15" hidden="false" customHeight="false" outlineLevel="0" collapsed="false">
      <c r="A2220" s="0" t="n">
        <v>202406</v>
      </c>
      <c r="B2220" s="0" t="n">
        <v>202408</v>
      </c>
      <c r="C2220" s="37" t="s">
        <v>149</v>
      </c>
      <c r="D2220" s="37" t="s">
        <v>181</v>
      </c>
      <c r="E2220" s="0" t="n">
        <v>3</v>
      </c>
      <c r="F2220" s="38" t="s">
        <v>70</v>
      </c>
      <c r="G2220" s="37" t="s">
        <v>182</v>
      </c>
      <c r="H2220" s="0" t="n">
        <v>1490802</v>
      </c>
      <c r="I2220" s="0" t="n">
        <v>795114</v>
      </c>
      <c r="J2220" s="0" t="n">
        <v>33304</v>
      </c>
    </row>
    <row r="2221" customFormat="false" ht="15" hidden="false" customHeight="false" outlineLevel="0" collapsed="false">
      <c r="A2221" s="0" t="n">
        <v>202406</v>
      </c>
      <c r="B2221" s="0" t="n">
        <v>202408</v>
      </c>
      <c r="C2221" s="37" t="s">
        <v>115</v>
      </c>
      <c r="D2221" s="37" t="s">
        <v>104</v>
      </c>
      <c r="E2221" s="0" t="n">
        <v>3</v>
      </c>
      <c r="F2221" s="38" t="s">
        <v>70</v>
      </c>
      <c r="G2221" s="37" t="s">
        <v>183</v>
      </c>
      <c r="H2221" s="0" t="n">
        <v>447564</v>
      </c>
      <c r="I2221" s="0" t="n">
        <v>244121</v>
      </c>
      <c r="J2221" s="0" t="n">
        <v>17009</v>
      </c>
    </row>
    <row r="2222" customFormat="false" ht="15" hidden="false" customHeight="false" outlineLevel="0" collapsed="false">
      <c r="A2222" s="0" t="n">
        <v>202406</v>
      </c>
      <c r="B2222" s="0" t="n">
        <v>202408</v>
      </c>
      <c r="C2222" s="37" t="s">
        <v>184</v>
      </c>
      <c r="D2222" s="37" t="s">
        <v>185</v>
      </c>
      <c r="E2222" s="0" t="n">
        <v>3</v>
      </c>
      <c r="F2222" s="38" t="s">
        <v>70</v>
      </c>
      <c r="G2222" s="37" t="s">
        <v>186</v>
      </c>
      <c r="H2222" s="0" t="n">
        <v>5551508</v>
      </c>
      <c r="I2222" s="0" t="n">
        <v>2066204</v>
      </c>
      <c r="J2222" s="0" t="n">
        <v>194332</v>
      </c>
    </row>
    <row r="2223" customFormat="false" ht="15" hidden="false" customHeight="false" outlineLevel="0" collapsed="false">
      <c r="A2223" s="0" t="n">
        <v>202406</v>
      </c>
      <c r="B2223" s="0" t="n">
        <v>202408</v>
      </c>
      <c r="C2223" s="37" t="s">
        <v>109</v>
      </c>
      <c r="D2223" s="37" t="s">
        <v>187</v>
      </c>
      <c r="E2223" s="0" t="n">
        <v>3</v>
      </c>
      <c r="F2223" s="38" t="s">
        <v>70</v>
      </c>
      <c r="G2223" s="37" t="s">
        <v>188</v>
      </c>
      <c r="H2223" s="0" t="n">
        <v>6036167</v>
      </c>
      <c r="I2223" s="0" t="n">
        <v>12434478</v>
      </c>
      <c r="J2223" s="0" t="n">
        <v>3752901</v>
      </c>
    </row>
    <row r="2224" customFormat="false" ht="15" hidden="false" customHeight="false" outlineLevel="0" collapsed="false">
      <c r="A2224" s="0" t="n">
        <v>202406</v>
      </c>
      <c r="B2224" s="0" t="n">
        <v>202408</v>
      </c>
      <c r="C2224" s="37" t="s">
        <v>178</v>
      </c>
      <c r="D2224" s="37" t="s">
        <v>189</v>
      </c>
      <c r="E2224" s="0" t="n">
        <v>3</v>
      </c>
      <c r="F2224" s="38" t="s">
        <v>70</v>
      </c>
      <c r="G2224" s="37" t="s">
        <v>190</v>
      </c>
      <c r="H2224" s="0" t="n">
        <v>2293786</v>
      </c>
      <c r="I2224" s="0" t="n">
        <v>1177187</v>
      </c>
      <c r="J2224" s="0" t="n">
        <v>95220</v>
      </c>
    </row>
    <row r="2225" customFormat="false" ht="15" hidden="false" customHeight="false" outlineLevel="0" collapsed="false">
      <c r="A2225" s="0" t="n">
        <v>202406</v>
      </c>
      <c r="B2225" s="0" t="n">
        <v>202408</v>
      </c>
      <c r="C2225" s="37" t="s">
        <v>152</v>
      </c>
      <c r="D2225" s="37" t="s">
        <v>191</v>
      </c>
      <c r="E2225" s="0" t="n">
        <v>3</v>
      </c>
      <c r="F2225" s="38" t="s">
        <v>70</v>
      </c>
      <c r="G2225" s="37" t="s">
        <v>192</v>
      </c>
      <c r="H2225" s="0" t="n">
        <v>3103516</v>
      </c>
      <c r="I2225" s="0" t="n">
        <v>1881132</v>
      </c>
      <c r="J2225" s="0" t="n">
        <v>356276</v>
      </c>
    </row>
    <row r="2226" customFormat="false" ht="15" hidden="false" customHeight="false" outlineLevel="0" collapsed="false">
      <c r="A2226" s="0" t="n">
        <v>202406</v>
      </c>
      <c r="B2226" s="0" t="n">
        <v>202408</v>
      </c>
      <c r="C2226" s="37" t="s">
        <v>184</v>
      </c>
      <c r="D2226" s="37" t="s">
        <v>193</v>
      </c>
      <c r="E2226" s="0" t="n">
        <v>3</v>
      </c>
      <c r="F2226" s="38" t="s">
        <v>70</v>
      </c>
      <c r="G2226" s="37" t="s">
        <v>194</v>
      </c>
      <c r="H2226" s="0" t="n">
        <v>5039527</v>
      </c>
      <c r="I2226" s="0" t="n">
        <v>1788735</v>
      </c>
      <c r="J2226" s="0" t="n">
        <v>36100</v>
      </c>
    </row>
    <row r="2227" customFormat="false" ht="15" hidden="false" customHeight="false" outlineLevel="0" collapsed="false">
      <c r="A2227" s="0" t="n">
        <v>202406</v>
      </c>
      <c r="B2227" s="0" t="n">
        <v>202408</v>
      </c>
      <c r="C2227" s="37" t="s">
        <v>115</v>
      </c>
      <c r="D2227" s="37" t="s">
        <v>96</v>
      </c>
      <c r="E2227" s="0" t="n">
        <v>3</v>
      </c>
      <c r="F2227" s="38" t="s">
        <v>70</v>
      </c>
      <c r="G2227" s="37" t="s">
        <v>195</v>
      </c>
      <c r="H2227" s="0" t="n">
        <v>5337983</v>
      </c>
      <c r="I2227" s="0" t="n">
        <v>2894980</v>
      </c>
      <c r="J2227" s="0" t="n">
        <v>156503</v>
      </c>
    </row>
    <row r="2228" customFormat="false" ht="15" hidden="false" customHeight="false" outlineLevel="0" collapsed="false">
      <c r="A2228" s="0" t="n">
        <v>202406</v>
      </c>
      <c r="B2228" s="0" t="n">
        <v>202408</v>
      </c>
      <c r="C2228" s="37" t="s">
        <v>136</v>
      </c>
      <c r="D2228" s="37" t="s">
        <v>120</v>
      </c>
      <c r="E2228" s="0" t="n">
        <v>3</v>
      </c>
      <c r="F2228" s="38" t="s">
        <v>70</v>
      </c>
      <c r="G2228" s="37" t="s">
        <v>196</v>
      </c>
      <c r="H2228" s="0" t="n">
        <v>2600010</v>
      </c>
      <c r="I2228" s="0" t="n">
        <v>1333437</v>
      </c>
      <c r="J2228" s="0" t="n">
        <v>108349</v>
      </c>
    </row>
    <row r="2229" customFormat="false" ht="15" hidden="false" customHeight="false" outlineLevel="0" collapsed="false">
      <c r="A2229" s="0" t="n">
        <v>202406</v>
      </c>
      <c r="B2229" s="0" t="n">
        <v>202408</v>
      </c>
      <c r="C2229" s="37" t="s">
        <v>197</v>
      </c>
      <c r="D2229" s="37" t="s">
        <v>198</v>
      </c>
      <c r="E2229" s="0" t="n">
        <v>3</v>
      </c>
      <c r="F2229" s="38" t="s">
        <v>70</v>
      </c>
      <c r="G2229" s="37" t="s">
        <v>199</v>
      </c>
      <c r="H2229" s="0" t="n">
        <v>1926407</v>
      </c>
      <c r="I2229" s="0" t="n">
        <v>1405774</v>
      </c>
      <c r="J2229" s="0" t="n">
        <v>3636</v>
      </c>
    </row>
    <row r="2230" customFormat="false" ht="15" hidden="false" customHeight="false" outlineLevel="0" collapsed="false">
      <c r="A2230" s="0" t="n">
        <v>202406</v>
      </c>
      <c r="B2230" s="0" t="n">
        <v>202408</v>
      </c>
      <c r="C2230" s="37" t="s">
        <v>136</v>
      </c>
      <c r="D2230" s="37" t="s">
        <v>200</v>
      </c>
      <c r="E2230" s="0" t="n">
        <v>3</v>
      </c>
      <c r="F2230" s="38" t="s">
        <v>70</v>
      </c>
      <c r="G2230" s="37" t="s">
        <v>201</v>
      </c>
      <c r="H2230" s="0" t="n">
        <v>2028351</v>
      </c>
      <c r="I2230" s="0" t="n">
        <v>1600655</v>
      </c>
      <c r="J2230" s="0" t="n">
        <v>95444</v>
      </c>
    </row>
    <row r="2231" customFormat="false" ht="15" hidden="false" customHeight="false" outlineLevel="0" collapsed="false">
      <c r="A2231" s="0" t="n">
        <v>202406</v>
      </c>
      <c r="B2231" s="0" t="n">
        <v>202408</v>
      </c>
      <c r="C2231" s="37" t="s">
        <v>136</v>
      </c>
      <c r="D2231" s="37" t="s">
        <v>127</v>
      </c>
      <c r="E2231" s="0" t="n">
        <v>3</v>
      </c>
      <c r="F2231" s="38" t="s">
        <v>70</v>
      </c>
      <c r="G2231" s="37" t="s">
        <v>202</v>
      </c>
      <c r="H2231" s="0" t="n">
        <v>257297</v>
      </c>
      <c r="I2231" s="0" t="n">
        <v>45653</v>
      </c>
      <c r="J2231" s="0" t="n">
        <v>7707</v>
      </c>
    </row>
    <row r="2232" customFormat="false" ht="15" hidden="false" customHeight="false" outlineLevel="0" collapsed="false">
      <c r="A2232" s="0" t="n">
        <v>202406</v>
      </c>
      <c r="B2232" s="0" t="n">
        <v>202408</v>
      </c>
      <c r="C2232" s="37" t="s">
        <v>106</v>
      </c>
      <c r="D2232" s="37" t="s">
        <v>203</v>
      </c>
      <c r="E2232" s="0" t="n">
        <v>3</v>
      </c>
      <c r="F2232" s="38" t="s">
        <v>70</v>
      </c>
      <c r="G2232" s="37" t="s">
        <v>204</v>
      </c>
      <c r="H2232" s="0" t="n">
        <v>2162237</v>
      </c>
      <c r="I2232" s="0" t="n">
        <v>862473</v>
      </c>
      <c r="J2232" s="0" t="n">
        <v>-31</v>
      </c>
    </row>
    <row r="2233" customFormat="false" ht="15" hidden="false" customHeight="false" outlineLevel="0" collapsed="false">
      <c r="A2233" s="0" t="n">
        <v>202406</v>
      </c>
      <c r="B2233" s="0" t="n">
        <v>202408</v>
      </c>
      <c r="C2233" s="37" t="s">
        <v>95</v>
      </c>
      <c r="D2233" s="37" t="s">
        <v>187</v>
      </c>
      <c r="E2233" s="0" t="n">
        <v>3</v>
      </c>
      <c r="F2233" s="38" t="s">
        <v>70</v>
      </c>
      <c r="G2233" s="37" t="s">
        <v>205</v>
      </c>
      <c r="H2233" s="0" t="n">
        <v>240547</v>
      </c>
      <c r="I2233" s="0" t="n">
        <v>221514</v>
      </c>
      <c r="J2233" s="0" t="n">
        <v>17723</v>
      </c>
    </row>
    <row r="2234" customFormat="false" ht="15" hidden="false" customHeight="false" outlineLevel="0" collapsed="false">
      <c r="A2234" s="0" t="n">
        <v>202406</v>
      </c>
      <c r="B2234" s="0" t="n">
        <v>202408</v>
      </c>
      <c r="C2234" s="37" t="s">
        <v>101</v>
      </c>
      <c r="D2234" s="37" t="s">
        <v>206</v>
      </c>
      <c r="E2234" s="0" t="n">
        <v>3</v>
      </c>
      <c r="F2234" s="38" t="s">
        <v>70</v>
      </c>
      <c r="G2234" s="37" t="s">
        <v>207</v>
      </c>
      <c r="H2234" s="0" t="n">
        <v>504098</v>
      </c>
      <c r="I2234" s="0" t="n">
        <v>734949</v>
      </c>
      <c r="J2234" s="0" t="n">
        <v>110884</v>
      </c>
    </row>
    <row r="2235" customFormat="false" ht="15" hidden="false" customHeight="false" outlineLevel="0" collapsed="false">
      <c r="A2235" s="0" t="n">
        <v>202406</v>
      </c>
      <c r="B2235" s="0" t="n">
        <v>202408</v>
      </c>
      <c r="C2235" s="37" t="s">
        <v>184</v>
      </c>
      <c r="D2235" s="37" t="s">
        <v>208</v>
      </c>
      <c r="E2235" s="0" t="n">
        <v>3</v>
      </c>
      <c r="F2235" s="38" t="s">
        <v>70</v>
      </c>
      <c r="G2235" s="37" t="s">
        <v>209</v>
      </c>
      <c r="H2235" s="0" t="n">
        <v>6140207</v>
      </c>
      <c r="I2235" s="0" t="n">
        <v>2320036</v>
      </c>
      <c r="J2235" s="0" t="n">
        <v>-5676</v>
      </c>
    </row>
    <row r="2236" customFormat="false" ht="15" hidden="false" customHeight="false" outlineLevel="0" collapsed="false">
      <c r="A2236" s="0" t="n">
        <v>202406</v>
      </c>
      <c r="B2236" s="0" t="n">
        <v>202408</v>
      </c>
      <c r="C2236" s="37" t="s">
        <v>95</v>
      </c>
      <c r="D2236" s="37" t="s">
        <v>210</v>
      </c>
      <c r="E2236" s="0" t="n">
        <v>3</v>
      </c>
      <c r="F2236" s="38" t="s">
        <v>70</v>
      </c>
      <c r="G2236" s="37" t="s">
        <v>211</v>
      </c>
      <c r="H2236" s="0" t="n">
        <v>3607979</v>
      </c>
      <c r="I2236" s="0" t="n">
        <v>2292906</v>
      </c>
      <c r="J2236" s="0" t="n">
        <v>434600</v>
      </c>
    </row>
    <row r="2237" customFormat="false" ht="15" hidden="false" customHeight="false" outlineLevel="0" collapsed="false">
      <c r="A2237" s="0" t="n">
        <v>202406</v>
      </c>
      <c r="B2237" s="0" t="n">
        <v>202408</v>
      </c>
      <c r="C2237" s="37" t="s">
        <v>178</v>
      </c>
      <c r="D2237" s="37" t="s">
        <v>212</v>
      </c>
      <c r="E2237" s="0" t="n">
        <v>3</v>
      </c>
      <c r="F2237" s="38" t="s">
        <v>70</v>
      </c>
      <c r="G2237" s="37" t="s">
        <v>213</v>
      </c>
      <c r="H2237" s="0" t="n">
        <v>7153350</v>
      </c>
      <c r="I2237" s="0" t="n">
        <v>2590282</v>
      </c>
      <c r="J2237" s="0" t="n">
        <v>226101</v>
      </c>
    </row>
    <row r="2238" customFormat="false" ht="15" hidden="false" customHeight="false" outlineLevel="0" collapsed="false">
      <c r="A2238" s="0" t="n">
        <v>202406</v>
      </c>
      <c r="B2238" s="0" t="n">
        <v>202408</v>
      </c>
      <c r="C2238" s="37" t="s">
        <v>95</v>
      </c>
      <c r="D2238" s="37" t="s">
        <v>214</v>
      </c>
      <c r="E2238" s="0" t="n">
        <v>3</v>
      </c>
      <c r="F2238" s="38" t="s">
        <v>70</v>
      </c>
      <c r="G2238" s="37" t="s">
        <v>215</v>
      </c>
      <c r="H2238" s="0" t="n">
        <v>833161</v>
      </c>
      <c r="I2238" s="0" t="n">
        <v>615938</v>
      </c>
      <c r="J2238" s="0" t="n">
        <v>39105</v>
      </c>
    </row>
    <row r="2239" customFormat="false" ht="15" hidden="false" customHeight="false" outlineLevel="0" collapsed="false">
      <c r="A2239" s="0" t="n">
        <v>202406</v>
      </c>
      <c r="B2239" s="0" t="n">
        <v>202408</v>
      </c>
      <c r="C2239" s="37" t="s">
        <v>101</v>
      </c>
      <c r="D2239" s="37" t="s">
        <v>216</v>
      </c>
      <c r="E2239" s="0" t="n">
        <v>3</v>
      </c>
      <c r="F2239" s="38" t="s">
        <v>70</v>
      </c>
      <c r="G2239" s="37" t="s">
        <v>217</v>
      </c>
      <c r="H2239" s="0" t="n">
        <v>256874</v>
      </c>
      <c r="I2239" s="0" t="n">
        <v>66068</v>
      </c>
      <c r="J2239" s="0" t="n">
        <v>-7982</v>
      </c>
    </row>
    <row r="2240" customFormat="false" ht="15" hidden="false" customHeight="false" outlineLevel="0" collapsed="false">
      <c r="A2240" s="0" t="n">
        <v>202406</v>
      </c>
      <c r="B2240" s="0" t="n">
        <v>202408</v>
      </c>
      <c r="C2240" s="37" t="s">
        <v>115</v>
      </c>
      <c r="D2240" s="37" t="s">
        <v>218</v>
      </c>
      <c r="E2240" s="0" t="n">
        <v>3</v>
      </c>
      <c r="F2240" s="38" t="s">
        <v>70</v>
      </c>
      <c r="G2240" s="37" t="s">
        <v>219</v>
      </c>
      <c r="H2240" s="0" t="n">
        <v>843625</v>
      </c>
      <c r="I2240" s="0" t="n">
        <v>857562</v>
      </c>
      <c r="J2240" s="0" t="n">
        <v>36565</v>
      </c>
    </row>
    <row r="2241" customFormat="false" ht="15" hidden="false" customHeight="false" outlineLevel="0" collapsed="false">
      <c r="A2241" s="0" t="n">
        <v>202406</v>
      </c>
      <c r="B2241" s="0" t="n">
        <v>202408</v>
      </c>
      <c r="C2241" s="37" t="s">
        <v>101</v>
      </c>
      <c r="D2241" s="37" t="s">
        <v>220</v>
      </c>
      <c r="E2241" s="0" t="n">
        <v>3</v>
      </c>
      <c r="F2241" s="38" t="s">
        <v>70</v>
      </c>
      <c r="G2241" s="37" t="s">
        <v>221</v>
      </c>
      <c r="H2241" s="0" t="n">
        <v>1114855</v>
      </c>
      <c r="I2241" s="0" t="n">
        <v>546488</v>
      </c>
      <c r="J2241" s="0" t="n">
        <v>64026</v>
      </c>
    </row>
    <row r="2242" customFormat="false" ht="15" hidden="false" customHeight="false" outlineLevel="0" collapsed="false">
      <c r="A2242" s="0" t="n">
        <v>202406</v>
      </c>
      <c r="B2242" s="0" t="n">
        <v>202408</v>
      </c>
      <c r="C2242" s="37" t="s">
        <v>101</v>
      </c>
      <c r="D2242" s="37" t="s">
        <v>153</v>
      </c>
      <c r="E2242" s="0" t="n">
        <v>3</v>
      </c>
      <c r="F2242" s="38" t="s">
        <v>70</v>
      </c>
      <c r="G2242" s="37" t="s">
        <v>222</v>
      </c>
      <c r="H2242" s="0" t="n">
        <v>1164744</v>
      </c>
      <c r="I2242" s="0" t="n">
        <v>1636117</v>
      </c>
      <c r="J2242" s="0" t="n">
        <v>416448</v>
      </c>
    </row>
    <row r="2243" customFormat="false" ht="15" hidden="false" customHeight="false" outlineLevel="0" collapsed="false">
      <c r="A2243" s="0" t="n">
        <v>202406</v>
      </c>
      <c r="B2243" s="0" t="n">
        <v>202408</v>
      </c>
      <c r="C2243" s="37" t="s">
        <v>136</v>
      </c>
      <c r="D2243" s="37" t="s">
        <v>223</v>
      </c>
      <c r="E2243" s="0" t="n">
        <v>3</v>
      </c>
      <c r="F2243" s="38" t="s">
        <v>70</v>
      </c>
      <c r="G2243" s="37" t="s">
        <v>224</v>
      </c>
      <c r="H2243" s="0" t="n">
        <v>4750477</v>
      </c>
      <c r="I2243" s="0" t="n">
        <v>4016697</v>
      </c>
      <c r="J2243" s="0" t="n">
        <v>549440</v>
      </c>
    </row>
    <row r="2244" customFormat="false" ht="15" hidden="false" customHeight="false" outlineLevel="0" collapsed="false">
      <c r="A2244" s="0" t="n">
        <v>202406</v>
      </c>
      <c r="B2244" s="0" t="n">
        <v>202408</v>
      </c>
      <c r="C2244" s="37" t="s">
        <v>184</v>
      </c>
      <c r="D2244" s="37" t="s">
        <v>225</v>
      </c>
      <c r="E2244" s="0" t="n">
        <v>3</v>
      </c>
      <c r="F2244" s="38" t="s">
        <v>70</v>
      </c>
      <c r="G2244" s="37" t="s">
        <v>226</v>
      </c>
      <c r="H2244" s="0" t="n">
        <v>765898</v>
      </c>
      <c r="I2244" s="0" t="n">
        <v>454294</v>
      </c>
      <c r="J2244" s="0" t="n">
        <v>87507</v>
      </c>
    </row>
    <row r="2245" customFormat="false" ht="15" hidden="false" customHeight="false" outlineLevel="0" collapsed="false">
      <c r="A2245" s="0" t="n">
        <v>202406</v>
      </c>
      <c r="B2245" s="0" t="n">
        <v>202408</v>
      </c>
      <c r="C2245" s="37" t="s">
        <v>197</v>
      </c>
      <c r="D2245" s="37" t="s">
        <v>193</v>
      </c>
      <c r="E2245" s="0" t="n">
        <v>3</v>
      </c>
      <c r="F2245" s="38" t="s">
        <v>70</v>
      </c>
      <c r="G2245" s="37" t="s">
        <v>227</v>
      </c>
      <c r="H2245" s="0" t="n">
        <v>2905600</v>
      </c>
      <c r="I2245" s="0" t="n">
        <v>3785887</v>
      </c>
      <c r="J2245" s="0" t="n">
        <v>-154882</v>
      </c>
    </row>
    <row r="2246" customFormat="false" ht="15" hidden="false" customHeight="false" outlineLevel="0" collapsed="false">
      <c r="A2246" s="0" t="n">
        <v>202406</v>
      </c>
      <c r="B2246" s="0" t="n">
        <v>202408</v>
      </c>
      <c r="C2246" s="37" t="s">
        <v>149</v>
      </c>
      <c r="D2246" s="37" t="s">
        <v>153</v>
      </c>
      <c r="E2246" s="0" t="n">
        <v>3</v>
      </c>
      <c r="F2246" s="38" t="s">
        <v>70</v>
      </c>
      <c r="G2246" s="37" t="s">
        <v>228</v>
      </c>
      <c r="H2246" s="0" t="n">
        <v>300072</v>
      </c>
      <c r="I2246" s="0" t="n">
        <v>250956</v>
      </c>
      <c r="J2246" s="0" t="n">
        <v>16894</v>
      </c>
    </row>
    <row r="2247" customFormat="false" ht="15" hidden="false" customHeight="false" outlineLevel="0" collapsed="false">
      <c r="A2247" s="0" t="n">
        <v>202406</v>
      </c>
      <c r="B2247" s="0" t="n">
        <v>202408</v>
      </c>
      <c r="C2247" s="37" t="s">
        <v>184</v>
      </c>
      <c r="D2247" s="37" t="s">
        <v>229</v>
      </c>
      <c r="E2247" s="0" t="n">
        <v>3</v>
      </c>
      <c r="F2247" s="38" t="s">
        <v>70</v>
      </c>
      <c r="G2247" s="37" t="s">
        <v>230</v>
      </c>
      <c r="H2247" s="0" t="n">
        <v>2026085</v>
      </c>
      <c r="I2247" s="0" t="n">
        <v>644909</v>
      </c>
      <c r="J2247" s="0" t="n">
        <v>130320</v>
      </c>
    </row>
    <row r="2248" customFormat="false" ht="15" hidden="false" customHeight="false" outlineLevel="0" collapsed="false">
      <c r="A2248" s="0" t="n">
        <v>202406</v>
      </c>
      <c r="B2248" s="0" t="n">
        <v>202408</v>
      </c>
      <c r="C2248" s="37" t="s">
        <v>115</v>
      </c>
      <c r="D2248" s="37" t="s">
        <v>231</v>
      </c>
      <c r="E2248" s="0" t="n">
        <v>3</v>
      </c>
      <c r="F2248" s="38" t="s">
        <v>70</v>
      </c>
      <c r="G2248" s="37" t="s">
        <v>232</v>
      </c>
      <c r="H2248" s="0" t="n">
        <v>974978</v>
      </c>
      <c r="I2248" s="0" t="n">
        <v>509667</v>
      </c>
      <c r="J2248" s="0" t="n">
        <v>-4471</v>
      </c>
    </row>
    <row r="2249" customFormat="false" ht="15" hidden="false" customHeight="false" outlineLevel="0" collapsed="false">
      <c r="A2249" s="0" t="n">
        <v>202406</v>
      </c>
      <c r="B2249" s="0" t="n">
        <v>202408</v>
      </c>
      <c r="C2249" s="37" t="s">
        <v>124</v>
      </c>
      <c r="D2249" s="37" t="s">
        <v>233</v>
      </c>
      <c r="E2249" s="0" t="n">
        <v>3</v>
      </c>
      <c r="F2249" s="38" t="s">
        <v>70</v>
      </c>
      <c r="G2249" s="37" t="s">
        <v>234</v>
      </c>
      <c r="H2249" s="0" t="n">
        <v>461416</v>
      </c>
      <c r="I2249" s="0" t="n">
        <v>674910</v>
      </c>
      <c r="J2249" s="0" t="n">
        <v>119137</v>
      </c>
    </row>
    <row r="2250" customFormat="false" ht="15" hidden="false" customHeight="false" outlineLevel="0" collapsed="false">
      <c r="A2250" s="0" t="n">
        <v>202406</v>
      </c>
      <c r="B2250" s="0" t="n">
        <v>202408</v>
      </c>
      <c r="C2250" s="37" t="s">
        <v>184</v>
      </c>
      <c r="D2250" s="37" t="s">
        <v>235</v>
      </c>
      <c r="E2250" s="0" t="n">
        <v>3</v>
      </c>
      <c r="F2250" s="38" t="s">
        <v>70</v>
      </c>
      <c r="G2250" s="37" t="s">
        <v>236</v>
      </c>
      <c r="H2250" s="0" t="n">
        <v>860218</v>
      </c>
      <c r="I2250" s="0" t="n">
        <v>538548</v>
      </c>
      <c r="J2250" s="0" t="n">
        <v>82576</v>
      </c>
    </row>
    <row r="2251" customFormat="false" ht="15" hidden="false" customHeight="false" outlineLevel="0" collapsed="false">
      <c r="A2251" s="0" t="n">
        <v>202406</v>
      </c>
      <c r="B2251" s="0" t="n">
        <v>202408</v>
      </c>
      <c r="C2251" s="37" t="s">
        <v>124</v>
      </c>
      <c r="D2251" s="37" t="s">
        <v>237</v>
      </c>
      <c r="E2251" s="0" t="n">
        <v>3</v>
      </c>
      <c r="F2251" s="38" t="s">
        <v>70</v>
      </c>
      <c r="G2251" s="37" t="s">
        <v>238</v>
      </c>
      <c r="H2251" s="0" t="n">
        <v>1094405</v>
      </c>
      <c r="I2251" s="0" t="n">
        <v>644956</v>
      </c>
      <c r="J2251" s="0" t="n">
        <v>69315</v>
      </c>
    </row>
    <row r="2252" customFormat="false" ht="15" hidden="false" customHeight="false" outlineLevel="0" collapsed="false">
      <c r="A2252" s="0" t="n">
        <v>202406</v>
      </c>
      <c r="B2252" s="0" t="n">
        <v>202408</v>
      </c>
      <c r="C2252" s="37" t="s">
        <v>124</v>
      </c>
      <c r="D2252" s="37" t="s">
        <v>107</v>
      </c>
      <c r="E2252" s="0" t="n">
        <v>3</v>
      </c>
      <c r="F2252" s="38" t="s">
        <v>70</v>
      </c>
      <c r="G2252" s="37" t="s">
        <v>239</v>
      </c>
      <c r="H2252" s="0" t="n">
        <v>812900</v>
      </c>
      <c r="I2252" s="0" t="n">
        <v>384093</v>
      </c>
      <c r="J2252" s="0" t="n">
        <v>18102</v>
      </c>
    </row>
    <row r="2253" customFormat="false" ht="15" hidden="false" customHeight="false" outlineLevel="0" collapsed="false">
      <c r="A2253" s="0" t="n">
        <v>202406</v>
      </c>
      <c r="B2253" s="0" t="n">
        <v>202408</v>
      </c>
      <c r="C2253" s="37" t="s">
        <v>106</v>
      </c>
      <c r="D2253" s="37" t="s">
        <v>139</v>
      </c>
      <c r="E2253" s="0" t="n">
        <v>3</v>
      </c>
      <c r="F2253" s="38" t="s">
        <v>70</v>
      </c>
      <c r="G2253" s="37" t="s">
        <v>240</v>
      </c>
      <c r="H2253" s="0" t="n">
        <v>9790387</v>
      </c>
      <c r="I2253" s="0" t="n">
        <v>5758199</v>
      </c>
      <c r="J2253" s="0" t="n">
        <v>-107272</v>
      </c>
    </row>
    <row r="2254" customFormat="false" ht="15" hidden="false" customHeight="false" outlineLevel="0" collapsed="false">
      <c r="A2254" s="0" t="n">
        <v>202406</v>
      </c>
      <c r="B2254" s="0" t="n">
        <v>202408</v>
      </c>
      <c r="C2254" s="37" t="s">
        <v>106</v>
      </c>
      <c r="D2254" s="37" t="s">
        <v>241</v>
      </c>
      <c r="E2254" s="0" t="n">
        <v>3</v>
      </c>
      <c r="F2254" s="38" t="s">
        <v>70</v>
      </c>
      <c r="G2254" s="37" t="s">
        <v>242</v>
      </c>
      <c r="H2254" s="0" t="n">
        <v>1001808</v>
      </c>
      <c r="I2254" s="0" t="n">
        <v>629794</v>
      </c>
      <c r="J2254" s="0" t="n">
        <v>162196</v>
      </c>
    </row>
    <row r="2255" customFormat="false" ht="15" hidden="false" customHeight="false" outlineLevel="0" collapsed="false">
      <c r="A2255" s="0" t="n">
        <v>202406</v>
      </c>
      <c r="B2255" s="0" t="n">
        <v>202408</v>
      </c>
      <c r="C2255" s="37" t="s">
        <v>158</v>
      </c>
      <c r="D2255" s="37" t="s">
        <v>243</v>
      </c>
      <c r="E2255" s="0" t="n">
        <v>3</v>
      </c>
      <c r="F2255" s="38" t="s">
        <v>70</v>
      </c>
      <c r="G2255" s="37" t="s">
        <v>244</v>
      </c>
      <c r="H2255" s="0" t="n">
        <v>727353</v>
      </c>
      <c r="I2255" s="0" t="n">
        <v>319828</v>
      </c>
      <c r="J2255" s="0" t="n">
        <v>45795</v>
      </c>
    </row>
    <row r="2256" customFormat="false" ht="15" hidden="false" customHeight="false" outlineLevel="0" collapsed="false">
      <c r="A2256" s="0" t="n">
        <v>202406</v>
      </c>
      <c r="B2256" s="0" t="n">
        <v>202408</v>
      </c>
      <c r="C2256" s="37" t="s">
        <v>112</v>
      </c>
      <c r="D2256" s="37" t="s">
        <v>245</v>
      </c>
      <c r="E2256" s="0" t="n">
        <v>3</v>
      </c>
      <c r="F2256" s="38" t="s">
        <v>70</v>
      </c>
      <c r="G2256" s="37" t="s">
        <v>246</v>
      </c>
      <c r="H2256" s="0" t="n">
        <v>88013</v>
      </c>
      <c r="I2256" s="0" t="n">
        <v>31966</v>
      </c>
      <c r="J2256" s="0" t="n">
        <v>3646</v>
      </c>
    </row>
    <row r="2257" customFormat="false" ht="15" hidden="false" customHeight="false" outlineLevel="0" collapsed="false">
      <c r="A2257" s="0" t="n">
        <v>202406</v>
      </c>
      <c r="B2257" s="0" t="n">
        <v>202408</v>
      </c>
      <c r="C2257" s="37" t="s">
        <v>197</v>
      </c>
      <c r="D2257" s="37" t="s">
        <v>247</v>
      </c>
      <c r="E2257" s="0" t="n">
        <v>3</v>
      </c>
      <c r="F2257" s="38" t="s">
        <v>70</v>
      </c>
      <c r="G2257" s="37" t="s">
        <v>248</v>
      </c>
      <c r="H2257" s="0" t="n">
        <v>388349</v>
      </c>
      <c r="I2257" s="0" t="n">
        <v>349517</v>
      </c>
      <c r="J2257" s="0" t="n">
        <v>13532</v>
      </c>
    </row>
    <row r="2258" customFormat="false" ht="15" hidden="false" customHeight="false" outlineLevel="0" collapsed="false">
      <c r="A2258" s="0" t="n">
        <v>202406</v>
      </c>
      <c r="B2258" s="0" t="n">
        <v>202408</v>
      </c>
      <c r="C2258" s="37" t="s">
        <v>106</v>
      </c>
      <c r="D2258" s="37" t="s">
        <v>249</v>
      </c>
      <c r="E2258" s="0" t="n">
        <v>3</v>
      </c>
      <c r="F2258" s="38" t="s">
        <v>70</v>
      </c>
      <c r="G2258" s="37" t="s">
        <v>250</v>
      </c>
      <c r="H2258" s="0" t="n">
        <v>886810</v>
      </c>
      <c r="I2258" s="0" t="n">
        <v>1500215</v>
      </c>
      <c r="J2258" s="0" t="n">
        <v>125699</v>
      </c>
    </row>
    <row r="2259" customFormat="false" ht="15" hidden="false" customHeight="false" outlineLevel="0" collapsed="false">
      <c r="A2259" s="0" t="n">
        <v>202406</v>
      </c>
      <c r="B2259" s="0" t="n">
        <v>202408</v>
      </c>
      <c r="C2259" s="37" t="s">
        <v>98</v>
      </c>
      <c r="D2259" s="37" t="s">
        <v>251</v>
      </c>
      <c r="E2259" s="0" t="n">
        <v>3</v>
      </c>
      <c r="F2259" s="38" t="s">
        <v>70</v>
      </c>
      <c r="G2259" s="37" t="s">
        <v>252</v>
      </c>
      <c r="H2259" s="0" t="n">
        <v>574249</v>
      </c>
      <c r="I2259" s="0" t="n">
        <v>433742</v>
      </c>
      <c r="J2259" s="0" t="n">
        <v>41844</v>
      </c>
    </row>
    <row r="2260" customFormat="false" ht="15" hidden="false" customHeight="false" outlineLevel="0" collapsed="false">
      <c r="A2260" s="0" t="n">
        <v>202406</v>
      </c>
      <c r="B2260" s="0" t="n">
        <v>202408</v>
      </c>
      <c r="C2260" s="37" t="s">
        <v>124</v>
      </c>
      <c r="D2260" s="37" t="s">
        <v>253</v>
      </c>
      <c r="E2260" s="0" t="n">
        <v>3</v>
      </c>
      <c r="F2260" s="38" t="s">
        <v>70</v>
      </c>
      <c r="G2260" s="37" t="s">
        <v>254</v>
      </c>
      <c r="H2260" s="0" t="n">
        <v>6094271</v>
      </c>
      <c r="I2260" s="0" t="n">
        <v>2456783</v>
      </c>
      <c r="J2260" s="0" t="n">
        <v>294783</v>
      </c>
    </row>
    <row r="2261" customFormat="false" ht="15" hidden="false" customHeight="false" outlineLevel="0" collapsed="false">
      <c r="A2261" s="0" t="n">
        <v>202406</v>
      </c>
      <c r="B2261" s="0" t="n">
        <v>202408</v>
      </c>
      <c r="C2261" s="37" t="s">
        <v>101</v>
      </c>
      <c r="D2261" s="37" t="s">
        <v>255</v>
      </c>
      <c r="E2261" s="0" t="n">
        <v>3</v>
      </c>
      <c r="F2261" s="38" t="s">
        <v>70</v>
      </c>
      <c r="G2261" s="37" t="s">
        <v>256</v>
      </c>
      <c r="H2261" s="0" t="n">
        <v>950029</v>
      </c>
      <c r="I2261" s="0" t="n">
        <v>360387</v>
      </c>
      <c r="J2261" s="0" t="n">
        <v>55296</v>
      </c>
    </row>
    <row r="2262" customFormat="false" ht="15" hidden="false" customHeight="false" outlineLevel="0" collapsed="false">
      <c r="A2262" s="0" t="n">
        <v>202406</v>
      </c>
      <c r="B2262" s="0" t="n">
        <v>202408</v>
      </c>
      <c r="C2262" s="37" t="s">
        <v>112</v>
      </c>
      <c r="D2262" s="37" t="s">
        <v>132</v>
      </c>
      <c r="E2262" s="0" t="n">
        <v>3</v>
      </c>
      <c r="F2262" s="38" t="s">
        <v>70</v>
      </c>
      <c r="G2262" s="37" t="s">
        <v>257</v>
      </c>
      <c r="H2262" s="0" t="n">
        <v>4360124</v>
      </c>
      <c r="I2262" s="0" t="n">
        <v>2486390</v>
      </c>
      <c r="J2262" s="0" t="n">
        <v>4358</v>
      </c>
    </row>
    <row r="2263" customFormat="false" ht="15" hidden="false" customHeight="false" outlineLevel="0" collapsed="false">
      <c r="A2263" s="0" t="n">
        <v>202406</v>
      </c>
      <c r="B2263" s="0" t="n">
        <v>202408</v>
      </c>
      <c r="C2263" s="37" t="s">
        <v>115</v>
      </c>
      <c r="D2263" s="37" t="s">
        <v>258</v>
      </c>
      <c r="E2263" s="0" t="n">
        <v>3</v>
      </c>
      <c r="F2263" s="38" t="s">
        <v>70</v>
      </c>
      <c r="G2263" s="37" t="s">
        <v>259</v>
      </c>
      <c r="H2263" s="0" t="n">
        <v>1404239</v>
      </c>
      <c r="I2263" s="0" t="n">
        <v>733187</v>
      </c>
      <c r="J2263" s="0" t="n">
        <v>-48874</v>
      </c>
    </row>
    <row r="2264" customFormat="false" ht="15" hidden="false" customHeight="false" outlineLevel="0" collapsed="false">
      <c r="A2264" s="0" t="n">
        <v>202406</v>
      </c>
      <c r="B2264" s="0" t="n">
        <v>202408</v>
      </c>
      <c r="C2264" s="37" t="s">
        <v>184</v>
      </c>
      <c r="D2264" s="37" t="s">
        <v>179</v>
      </c>
      <c r="E2264" s="0" t="n">
        <v>3</v>
      </c>
      <c r="F2264" s="38" t="s">
        <v>70</v>
      </c>
      <c r="G2264" s="37" t="s">
        <v>260</v>
      </c>
      <c r="H2264" s="0" t="n">
        <v>1132897</v>
      </c>
      <c r="I2264" s="0" t="n">
        <v>1276233</v>
      </c>
      <c r="J2264" s="0" t="n">
        <v>112855</v>
      </c>
    </row>
    <row r="2265" customFormat="false" ht="15" hidden="false" customHeight="false" outlineLevel="0" collapsed="false">
      <c r="A2265" s="0" t="n">
        <v>202406</v>
      </c>
      <c r="B2265" s="0" t="n">
        <v>202408</v>
      </c>
      <c r="C2265" s="37" t="s">
        <v>158</v>
      </c>
      <c r="D2265" s="37" t="s">
        <v>155</v>
      </c>
      <c r="E2265" s="0" t="n">
        <v>3</v>
      </c>
      <c r="F2265" s="38" t="s">
        <v>70</v>
      </c>
      <c r="G2265" s="37" t="s">
        <v>261</v>
      </c>
      <c r="H2265" s="0" t="n">
        <v>1209252</v>
      </c>
      <c r="I2265" s="0" t="n">
        <v>1057068</v>
      </c>
      <c r="J2265" s="0" t="n">
        <v>-100127</v>
      </c>
    </row>
    <row r="2266" customFormat="false" ht="15" hidden="false" customHeight="false" outlineLevel="0" collapsed="false">
      <c r="A2266" s="0" t="n">
        <v>202406</v>
      </c>
      <c r="B2266" s="0" t="n">
        <v>202408</v>
      </c>
      <c r="C2266" s="37" t="s">
        <v>98</v>
      </c>
      <c r="D2266" s="37" t="s">
        <v>262</v>
      </c>
      <c r="E2266" s="0" t="n">
        <v>3</v>
      </c>
      <c r="F2266" s="38" t="s">
        <v>70</v>
      </c>
      <c r="G2266" s="37" t="s">
        <v>263</v>
      </c>
      <c r="H2266" s="0" t="n">
        <v>1471836</v>
      </c>
      <c r="I2266" s="0" t="n">
        <v>547267</v>
      </c>
      <c r="J2266" s="0" t="n">
        <v>26068</v>
      </c>
    </row>
    <row r="2267" customFormat="false" ht="15" hidden="false" customHeight="false" outlineLevel="0" collapsed="false">
      <c r="A2267" s="0" t="n">
        <v>202406</v>
      </c>
      <c r="B2267" s="0" t="n">
        <v>202408</v>
      </c>
      <c r="C2267" s="37" t="s">
        <v>98</v>
      </c>
      <c r="D2267" s="37" t="s">
        <v>214</v>
      </c>
      <c r="E2267" s="0" t="n">
        <v>3</v>
      </c>
      <c r="F2267" s="38" t="s">
        <v>70</v>
      </c>
      <c r="G2267" s="37" t="s">
        <v>264</v>
      </c>
      <c r="H2267" s="0" t="n">
        <v>9196805</v>
      </c>
      <c r="I2267" s="0" t="n">
        <v>6129808</v>
      </c>
      <c r="J2267" s="0" t="n">
        <v>178261</v>
      </c>
    </row>
    <row r="2268" customFormat="false" ht="15" hidden="false" customHeight="false" outlineLevel="0" collapsed="false">
      <c r="A2268" s="0" t="n">
        <v>202406</v>
      </c>
      <c r="B2268" s="0" t="n">
        <v>202408</v>
      </c>
      <c r="C2268" s="37" t="s">
        <v>101</v>
      </c>
      <c r="D2268" s="37" t="s">
        <v>161</v>
      </c>
      <c r="E2268" s="0" t="n">
        <v>3</v>
      </c>
      <c r="F2268" s="38" t="s">
        <v>70</v>
      </c>
      <c r="G2268" s="37" t="s">
        <v>265</v>
      </c>
      <c r="H2268" s="0" t="n">
        <v>63766</v>
      </c>
      <c r="I2268" s="0" t="n">
        <v>38927</v>
      </c>
      <c r="J2268" s="0" t="n">
        <v>5028</v>
      </c>
    </row>
    <row r="2269" customFormat="false" ht="15" hidden="false" customHeight="false" outlineLevel="0" collapsed="false">
      <c r="A2269" s="0" t="n">
        <v>202406</v>
      </c>
      <c r="B2269" s="0" t="n">
        <v>202408</v>
      </c>
      <c r="C2269" s="37" t="s">
        <v>106</v>
      </c>
      <c r="D2269" s="37" t="s">
        <v>102</v>
      </c>
      <c r="E2269" s="0" t="n">
        <v>3</v>
      </c>
      <c r="F2269" s="38" t="s">
        <v>70</v>
      </c>
      <c r="G2269" s="37" t="s">
        <v>266</v>
      </c>
      <c r="H2269" s="0" t="n">
        <v>108623</v>
      </c>
      <c r="I2269" s="0" t="n">
        <v>88911</v>
      </c>
      <c r="J2269" s="0" t="n">
        <v>24740</v>
      </c>
    </row>
    <row r="2270" customFormat="false" ht="15" hidden="false" customHeight="false" outlineLevel="0" collapsed="false">
      <c r="A2270" s="0" t="n">
        <v>202406</v>
      </c>
      <c r="B2270" s="0" t="n">
        <v>202408</v>
      </c>
      <c r="C2270" s="37" t="s">
        <v>95</v>
      </c>
      <c r="D2270" s="37" t="s">
        <v>267</v>
      </c>
      <c r="E2270" s="0" t="n">
        <v>3</v>
      </c>
      <c r="F2270" s="38" t="s">
        <v>70</v>
      </c>
      <c r="G2270" s="37" t="s">
        <v>268</v>
      </c>
      <c r="H2270" s="0" t="n">
        <v>660334</v>
      </c>
      <c r="I2270" s="0" t="n">
        <v>249512</v>
      </c>
      <c r="J2270" s="0" t="n">
        <v>-28559</v>
      </c>
    </row>
    <row r="2271" customFormat="false" ht="15" hidden="false" customHeight="false" outlineLevel="0" collapsed="false">
      <c r="A2271" s="0" t="n">
        <v>202406</v>
      </c>
      <c r="B2271" s="0" t="n">
        <v>202408</v>
      </c>
      <c r="C2271" s="37" t="s">
        <v>136</v>
      </c>
      <c r="D2271" s="37" t="s">
        <v>269</v>
      </c>
      <c r="E2271" s="0" t="n">
        <v>3</v>
      </c>
      <c r="F2271" s="38" t="s">
        <v>70</v>
      </c>
      <c r="G2271" s="37" t="s">
        <v>270</v>
      </c>
      <c r="H2271" s="0" t="n">
        <v>1167185</v>
      </c>
      <c r="I2271" s="0" t="n">
        <v>1043569</v>
      </c>
      <c r="J2271" s="0" t="n">
        <v>320812</v>
      </c>
    </row>
    <row r="2272" customFormat="false" ht="15" hidden="false" customHeight="false" outlineLevel="0" collapsed="false">
      <c r="A2272" s="0" t="n">
        <v>202406</v>
      </c>
      <c r="B2272" s="0" t="n">
        <v>202408</v>
      </c>
      <c r="C2272" s="37" t="s">
        <v>98</v>
      </c>
      <c r="D2272" s="37" t="s">
        <v>181</v>
      </c>
      <c r="E2272" s="0" t="n">
        <v>3</v>
      </c>
      <c r="F2272" s="38" t="s">
        <v>70</v>
      </c>
      <c r="G2272" s="37" t="s">
        <v>271</v>
      </c>
      <c r="H2272" s="0" t="n">
        <v>2529468</v>
      </c>
      <c r="I2272" s="0" t="n">
        <v>1181076</v>
      </c>
      <c r="J2272" s="0" t="n">
        <v>66958</v>
      </c>
    </row>
    <row r="2273" customFormat="false" ht="15" hidden="false" customHeight="false" outlineLevel="0" collapsed="false">
      <c r="A2273" s="0" t="n">
        <v>202406</v>
      </c>
      <c r="B2273" s="0" t="n">
        <v>202408</v>
      </c>
      <c r="C2273" s="37" t="s">
        <v>197</v>
      </c>
      <c r="D2273" s="37" t="s">
        <v>255</v>
      </c>
      <c r="E2273" s="0" t="n">
        <v>3</v>
      </c>
      <c r="F2273" s="38" t="s">
        <v>70</v>
      </c>
      <c r="G2273" s="37" t="s">
        <v>272</v>
      </c>
      <c r="H2273" s="0" t="n">
        <v>2308791</v>
      </c>
      <c r="I2273" s="0" t="n">
        <v>1424676</v>
      </c>
      <c r="J2273" s="0" t="n">
        <v>163526</v>
      </c>
    </row>
    <row r="2274" customFormat="false" ht="15" hidden="false" customHeight="false" outlineLevel="0" collapsed="false">
      <c r="A2274" s="0" t="n">
        <v>202406</v>
      </c>
      <c r="B2274" s="0" t="n">
        <v>202408</v>
      </c>
      <c r="C2274" s="37" t="s">
        <v>106</v>
      </c>
      <c r="D2274" s="37" t="s">
        <v>273</v>
      </c>
      <c r="E2274" s="0" t="n">
        <v>3</v>
      </c>
      <c r="F2274" s="38" t="s">
        <v>70</v>
      </c>
      <c r="G2274" s="37" t="s">
        <v>274</v>
      </c>
      <c r="H2274" s="0" t="n">
        <v>817120</v>
      </c>
      <c r="I2274" s="0" t="n">
        <v>486962</v>
      </c>
      <c r="J2274" s="0" t="n">
        <v>-29940</v>
      </c>
    </row>
    <row r="2275" customFormat="false" ht="15" hidden="false" customHeight="false" outlineLevel="0" collapsed="false">
      <c r="A2275" s="0" t="n">
        <v>202406</v>
      </c>
      <c r="B2275" s="0" t="n">
        <v>202408</v>
      </c>
      <c r="C2275" s="37" t="s">
        <v>124</v>
      </c>
      <c r="D2275" s="37" t="s">
        <v>275</v>
      </c>
      <c r="E2275" s="0" t="n">
        <v>3</v>
      </c>
      <c r="F2275" s="38" t="s">
        <v>70</v>
      </c>
      <c r="G2275" s="37" t="s">
        <v>276</v>
      </c>
      <c r="H2275" s="0" t="n">
        <v>3878306</v>
      </c>
      <c r="I2275" s="0" t="n">
        <v>1332593</v>
      </c>
      <c r="J2275" s="0" t="n">
        <v>239450</v>
      </c>
    </row>
    <row r="2276" customFormat="false" ht="15" hidden="false" customHeight="false" outlineLevel="0" collapsed="false">
      <c r="A2276" s="0" t="n">
        <v>202406</v>
      </c>
      <c r="B2276" s="0" t="n">
        <v>202408</v>
      </c>
      <c r="C2276" s="37" t="s">
        <v>115</v>
      </c>
      <c r="D2276" s="37" t="s">
        <v>277</v>
      </c>
      <c r="E2276" s="0" t="n">
        <v>3</v>
      </c>
      <c r="F2276" s="38" t="s">
        <v>70</v>
      </c>
      <c r="G2276" s="37" t="s">
        <v>278</v>
      </c>
      <c r="H2276" s="0" t="n">
        <v>3230426</v>
      </c>
      <c r="I2276" s="0" t="n">
        <v>1107346</v>
      </c>
      <c r="J2276" s="0" t="n">
        <v>93180</v>
      </c>
    </row>
    <row r="2277" customFormat="false" ht="15" hidden="false" customHeight="false" outlineLevel="0" collapsed="false">
      <c r="A2277" s="0" t="n">
        <v>202406</v>
      </c>
      <c r="B2277" s="0" t="n">
        <v>202408</v>
      </c>
      <c r="C2277" s="37" t="s">
        <v>115</v>
      </c>
      <c r="D2277" s="37" t="s">
        <v>269</v>
      </c>
      <c r="E2277" s="0" t="n">
        <v>3</v>
      </c>
      <c r="F2277" s="38" t="s">
        <v>70</v>
      </c>
      <c r="G2277" s="37" t="s">
        <v>279</v>
      </c>
      <c r="H2277" s="0" t="n">
        <v>1606111</v>
      </c>
      <c r="I2277" s="0" t="n">
        <v>1307394</v>
      </c>
      <c r="J2277" s="0" t="n">
        <v>96555</v>
      </c>
    </row>
    <row r="2278" customFormat="false" ht="15" hidden="false" customHeight="false" outlineLevel="0" collapsed="false">
      <c r="A2278" s="0" t="n">
        <v>202406</v>
      </c>
      <c r="B2278" s="0" t="n">
        <v>202408</v>
      </c>
      <c r="C2278" s="37" t="s">
        <v>197</v>
      </c>
      <c r="D2278" s="37" t="s">
        <v>280</v>
      </c>
      <c r="E2278" s="0" t="n">
        <v>3</v>
      </c>
      <c r="F2278" s="38" t="s">
        <v>70</v>
      </c>
      <c r="G2278" s="37" t="s">
        <v>281</v>
      </c>
      <c r="H2278" s="0" t="n">
        <v>3402735</v>
      </c>
      <c r="I2278" s="0" t="n">
        <v>1242758</v>
      </c>
      <c r="J2278" s="0" t="n">
        <v>-141349</v>
      </c>
    </row>
    <row r="2279" customFormat="false" ht="15" hidden="false" customHeight="false" outlineLevel="0" collapsed="false">
      <c r="A2279" s="0" t="n">
        <v>202406</v>
      </c>
      <c r="B2279" s="0" t="n">
        <v>202408</v>
      </c>
      <c r="C2279" s="37" t="s">
        <v>158</v>
      </c>
      <c r="D2279" s="37" t="s">
        <v>282</v>
      </c>
      <c r="E2279" s="0" t="n">
        <v>3</v>
      </c>
      <c r="F2279" s="38" t="s">
        <v>70</v>
      </c>
      <c r="G2279" s="37" t="s">
        <v>283</v>
      </c>
      <c r="H2279" s="0" t="n">
        <v>1722566</v>
      </c>
      <c r="I2279" s="0" t="n">
        <v>1264540</v>
      </c>
      <c r="J2279" s="0" t="n">
        <v>110495</v>
      </c>
    </row>
    <row r="2280" customFormat="false" ht="15" hidden="false" customHeight="false" outlineLevel="0" collapsed="false">
      <c r="A2280" s="0" t="n">
        <v>202406</v>
      </c>
      <c r="B2280" s="0" t="n">
        <v>202408</v>
      </c>
      <c r="C2280" s="37" t="s">
        <v>152</v>
      </c>
      <c r="D2280" s="37" t="s">
        <v>284</v>
      </c>
      <c r="E2280" s="0" t="n">
        <v>3</v>
      </c>
      <c r="F2280" s="38" t="s">
        <v>70</v>
      </c>
      <c r="G2280" s="37" t="s">
        <v>285</v>
      </c>
      <c r="H2280" s="0" t="n">
        <v>627120</v>
      </c>
      <c r="I2280" s="0" t="n">
        <v>166540</v>
      </c>
      <c r="J2280" s="0" t="n">
        <v>27410</v>
      </c>
    </row>
    <row r="2281" customFormat="false" ht="15" hidden="false" customHeight="false" outlineLevel="0" collapsed="false">
      <c r="A2281" s="0" t="n">
        <v>202406</v>
      </c>
      <c r="B2281" s="0" t="n">
        <v>202408</v>
      </c>
      <c r="C2281" s="37" t="s">
        <v>95</v>
      </c>
      <c r="D2281" s="37" t="s">
        <v>210</v>
      </c>
      <c r="E2281" s="0" t="n">
        <v>3</v>
      </c>
      <c r="F2281" s="38" t="s">
        <v>70</v>
      </c>
      <c r="G2281" s="37" t="s">
        <v>286</v>
      </c>
      <c r="H2281" s="0" t="n">
        <v>2092852</v>
      </c>
      <c r="I2281" s="0" t="n">
        <v>2664312</v>
      </c>
      <c r="J2281" s="0" t="n">
        <v>150193</v>
      </c>
    </row>
    <row r="2282" customFormat="false" ht="15" hidden="false" customHeight="false" outlineLevel="0" collapsed="false">
      <c r="A2282" s="0" t="n">
        <v>202406</v>
      </c>
      <c r="B2282" s="0" t="n">
        <v>202408</v>
      </c>
      <c r="C2282" s="37" t="s">
        <v>136</v>
      </c>
      <c r="D2282" s="37" t="s">
        <v>223</v>
      </c>
      <c r="E2282" s="0" t="n">
        <v>3</v>
      </c>
      <c r="F2282" s="38" t="s">
        <v>70</v>
      </c>
      <c r="G2282" s="37" t="s">
        <v>287</v>
      </c>
      <c r="H2282" s="0" t="n">
        <v>1390116</v>
      </c>
      <c r="I2282" s="0" t="n">
        <v>1077377</v>
      </c>
      <c r="J2282" s="0" t="n">
        <v>212696</v>
      </c>
    </row>
    <row r="2283" customFormat="false" ht="15" hidden="false" customHeight="false" outlineLevel="0" collapsed="false">
      <c r="A2283" s="0" t="n">
        <v>202406</v>
      </c>
      <c r="B2283" s="0" t="n">
        <v>202408</v>
      </c>
      <c r="C2283" s="37" t="s">
        <v>152</v>
      </c>
      <c r="D2283" s="37" t="s">
        <v>288</v>
      </c>
      <c r="E2283" s="0" t="n">
        <v>3</v>
      </c>
      <c r="F2283" s="38" t="s">
        <v>70</v>
      </c>
      <c r="G2283" s="37" t="s">
        <v>289</v>
      </c>
      <c r="H2283" s="0" t="n">
        <v>1301187</v>
      </c>
      <c r="I2283" s="0" t="n">
        <v>1471818</v>
      </c>
      <c r="J2283" s="0" t="n">
        <v>284487</v>
      </c>
    </row>
    <row r="2284" customFormat="false" ht="15" hidden="false" customHeight="false" outlineLevel="0" collapsed="false">
      <c r="A2284" s="0" t="n">
        <v>202406</v>
      </c>
      <c r="B2284" s="0" t="n">
        <v>202408</v>
      </c>
      <c r="C2284" s="37" t="s">
        <v>112</v>
      </c>
      <c r="D2284" s="37" t="s">
        <v>290</v>
      </c>
      <c r="E2284" s="0" t="n">
        <v>3</v>
      </c>
      <c r="F2284" s="38" t="s">
        <v>70</v>
      </c>
      <c r="G2284" s="37" t="s">
        <v>291</v>
      </c>
      <c r="H2284" s="0" t="n">
        <v>7749332</v>
      </c>
      <c r="I2284" s="0" t="n">
        <v>6067127</v>
      </c>
      <c r="J2284" s="0" t="n">
        <v>96409</v>
      </c>
    </row>
    <row r="2285" customFormat="false" ht="15" hidden="false" customHeight="false" outlineLevel="0" collapsed="false">
      <c r="A2285" s="0" t="n">
        <v>202406</v>
      </c>
      <c r="B2285" s="0" t="n">
        <v>202408</v>
      </c>
      <c r="C2285" s="37" t="s">
        <v>106</v>
      </c>
      <c r="D2285" s="37" t="s">
        <v>292</v>
      </c>
      <c r="E2285" s="0" t="n">
        <v>3</v>
      </c>
      <c r="F2285" s="38" t="s">
        <v>70</v>
      </c>
      <c r="G2285" s="37" t="s">
        <v>293</v>
      </c>
      <c r="H2285" s="0" t="n">
        <v>64638</v>
      </c>
      <c r="I2285" s="0" t="n">
        <v>22922</v>
      </c>
      <c r="J2285" s="0" t="n">
        <v>5490</v>
      </c>
    </row>
    <row r="2286" customFormat="false" ht="15" hidden="false" customHeight="false" outlineLevel="0" collapsed="false">
      <c r="A2286" s="0" t="n">
        <v>202406</v>
      </c>
      <c r="B2286" s="0" t="n">
        <v>202408</v>
      </c>
      <c r="C2286" s="37" t="s">
        <v>136</v>
      </c>
      <c r="D2286" s="37" t="s">
        <v>294</v>
      </c>
      <c r="E2286" s="0" t="n">
        <v>3</v>
      </c>
      <c r="F2286" s="38" t="s">
        <v>70</v>
      </c>
      <c r="G2286" s="37" t="s">
        <v>295</v>
      </c>
      <c r="H2286" s="0" t="n">
        <v>163113</v>
      </c>
      <c r="I2286" s="0" t="n">
        <v>131029</v>
      </c>
      <c r="J2286" s="0" t="n">
        <v>11076</v>
      </c>
    </row>
    <row r="2287" customFormat="false" ht="15" hidden="false" customHeight="false" outlineLevel="0" collapsed="false">
      <c r="A2287" s="0" t="n">
        <v>202406</v>
      </c>
      <c r="B2287" s="0" t="n">
        <v>202408</v>
      </c>
      <c r="C2287" s="37" t="s">
        <v>101</v>
      </c>
      <c r="D2287" s="37" t="s">
        <v>296</v>
      </c>
      <c r="E2287" s="0" t="n">
        <v>3</v>
      </c>
      <c r="F2287" s="38" t="s">
        <v>70</v>
      </c>
      <c r="G2287" s="37" t="s">
        <v>297</v>
      </c>
      <c r="H2287" s="0" t="n">
        <v>350487</v>
      </c>
      <c r="I2287" s="0" t="n">
        <v>649771</v>
      </c>
      <c r="J2287" s="0" t="n">
        <v>55214</v>
      </c>
    </row>
    <row r="2288" customFormat="false" ht="15" hidden="false" customHeight="false" outlineLevel="0" collapsed="false">
      <c r="A2288" s="0" t="n">
        <v>202406</v>
      </c>
      <c r="B2288" s="0" t="n">
        <v>202408</v>
      </c>
      <c r="C2288" s="37" t="s">
        <v>149</v>
      </c>
      <c r="D2288" s="37" t="s">
        <v>298</v>
      </c>
      <c r="E2288" s="0" t="n">
        <v>3</v>
      </c>
      <c r="F2288" s="38" t="s">
        <v>70</v>
      </c>
      <c r="G2288" s="37" t="s">
        <v>299</v>
      </c>
      <c r="H2288" s="0" t="n">
        <v>827149</v>
      </c>
      <c r="I2288" s="0" t="n">
        <v>714880</v>
      </c>
      <c r="J2288" s="0" t="n">
        <v>64266</v>
      </c>
    </row>
    <row r="2289" customFormat="false" ht="15" hidden="false" customHeight="false" outlineLevel="0" collapsed="false">
      <c r="A2289" s="0" t="n">
        <v>202406</v>
      </c>
      <c r="B2289" s="0" t="n">
        <v>202408</v>
      </c>
      <c r="C2289" s="37" t="s">
        <v>184</v>
      </c>
      <c r="D2289" s="37" t="s">
        <v>300</v>
      </c>
      <c r="E2289" s="0" t="n">
        <v>3</v>
      </c>
      <c r="F2289" s="38" t="s">
        <v>70</v>
      </c>
      <c r="G2289" s="37" t="s">
        <v>301</v>
      </c>
      <c r="H2289" s="0" t="n">
        <v>739680</v>
      </c>
      <c r="I2289" s="0" t="n">
        <v>512447</v>
      </c>
      <c r="J2289" s="0" t="n">
        <v>44548</v>
      </c>
    </row>
    <row r="2290" customFormat="false" ht="15" hidden="false" customHeight="false" outlineLevel="0" collapsed="false">
      <c r="A2290" s="0" t="n">
        <v>202406</v>
      </c>
      <c r="B2290" s="0" t="n">
        <v>202408</v>
      </c>
      <c r="C2290" s="37" t="s">
        <v>136</v>
      </c>
      <c r="D2290" s="37" t="s">
        <v>298</v>
      </c>
      <c r="E2290" s="0" t="n">
        <v>3</v>
      </c>
      <c r="F2290" s="38" t="s">
        <v>70</v>
      </c>
      <c r="G2290" s="37" t="s">
        <v>302</v>
      </c>
      <c r="H2290" s="0" t="n">
        <v>175088</v>
      </c>
      <c r="I2290" s="0" t="n">
        <v>59414</v>
      </c>
      <c r="J2290" s="0" t="n">
        <v>-10874</v>
      </c>
    </row>
    <row r="2291" customFormat="false" ht="15" hidden="false" customHeight="false" outlineLevel="0" collapsed="false">
      <c r="A2291" s="0" t="n">
        <v>202406</v>
      </c>
      <c r="B2291" s="0" t="n">
        <v>202408</v>
      </c>
      <c r="C2291" s="37" t="s">
        <v>149</v>
      </c>
      <c r="D2291" s="37" t="s">
        <v>303</v>
      </c>
      <c r="E2291" s="0" t="n">
        <v>3</v>
      </c>
      <c r="F2291" s="38" t="s">
        <v>70</v>
      </c>
      <c r="G2291" s="37" t="s">
        <v>304</v>
      </c>
      <c r="H2291" s="0" t="n">
        <v>381740</v>
      </c>
      <c r="I2291" s="0" t="n">
        <v>196323</v>
      </c>
      <c r="J2291" s="0" t="n">
        <v>12064</v>
      </c>
    </row>
    <row r="2292" customFormat="false" ht="15" hidden="false" customHeight="false" outlineLevel="0" collapsed="false">
      <c r="A2292" s="0" t="n">
        <v>202406</v>
      </c>
      <c r="B2292" s="0" t="n">
        <v>202408</v>
      </c>
      <c r="C2292" s="37" t="s">
        <v>106</v>
      </c>
      <c r="D2292" s="37" t="s">
        <v>107</v>
      </c>
      <c r="E2292" s="0" t="n">
        <v>3</v>
      </c>
      <c r="F2292" s="38" t="s">
        <v>70</v>
      </c>
      <c r="G2292" s="37" t="s">
        <v>305</v>
      </c>
      <c r="H2292" s="0" t="n">
        <v>473998</v>
      </c>
      <c r="I2292" s="0" t="n">
        <v>233111</v>
      </c>
      <c r="J2292" s="0" t="n">
        <v>-13146</v>
      </c>
    </row>
    <row r="2293" customFormat="false" ht="15" hidden="false" customHeight="false" outlineLevel="0" collapsed="false">
      <c r="A2293" s="0" t="n">
        <v>202406</v>
      </c>
      <c r="B2293" s="0" t="n">
        <v>202408</v>
      </c>
      <c r="C2293" s="37" t="s">
        <v>124</v>
      </c>
      <c r="D2293" s="37" t="s">
        <v>306</v>
      </c>
      <c r="E2293" s="0" t="n">
        <v>3</v>
      </c>
      <c r="F2293" s="38" t="s">
        <v>70</v>
      </c>
      <c r="G2293" s="37" t="s">
        <v>307</v>
      </c>
      <c r="H2293" s="0" t="n">
        <v>21331907</v>
      </c>
      <c r="I2293" s="0" t="n">
        <v>2490911</v>
      </c>
      <c r="J2293" s="0" t="n">
        <v>604379</v>
      </c>
    </row>
    <row r="2294" customFormat="false" ht="15" hidden="false" customHeight="false" outlineLevel="0" collapsed="false">
      <c r="A2294" s="0" t="n">
        <v>202406</v>
      </c>
      <c r="B2294" s="0" t="n">
        <v>202408</v>
      </c>
      <c r="C2294" s="37" t="s">
        <v>115</v>
      </c>
      <c r="D2294" s="37" t="s">
        <v>308</v>
      </c>
      <c r="E2294" s="0" t="n">
        <v>3</v>
      </c>
      <c r="F2294" s="38" t="s">
        <v>70</v>
      </c>
      <c r="G2294" s="37" t="s">
        <v>309</v>
      </c>
      <c r="H2294" s="0" t="n">
        <v>11827278</v>
      </c>
      <c r="I2294" s="0" t="n">
        <v>17694969</v>
      </c>
      <c r="J2294" s="0" t="n">
        <v>4222166</v>
      </c>
    </row>
    <row r="2295" customFormat="false" ht="15" hidden="false" customHeight="false" outlineLevel="0" collapsed="false">
      <c r="A2295" s="0" t="n">
        <v>202406</v>
      </c>
      <c r="B2295" s="0" t="n">
        <v>202408</v>
      </c>
      <c r="C2295" s="37" t="s">
        <v>178</v>
      </c>
      <c r="D2295" s="37" t="s">
        <v>308</v>
      </c>
      <c r="E2295" s="0" t="n">
        <v>3</v>
      </c>
      <c r="F2295" s="38" t="s">
        <v>70</v>
      </c>
      <c r="G2295" s="37" t="s">
        <v>310</v>
      </c>
      <c r="H2295" s="0" t="n">
        <v>560725</v>
      </c>
      <c r="I2295" s="0" t="n">
        <v>411102</v>
      </c>
      <c r="J2295" s="0" t="n">
        <v>67912</v>
      </c>
    </row>
    <row r="2296" customFormat="false" ht="15" hidden="false" customHeight="false" outlineLevel="0" collapsed="false">
      <c r="A2296" s="0" t="n">
        <v>202406</v>
      </c>
      <c r="B2296" s="0" t="n">
        <v>202408</v>
      </c>
      <c r="C2296" s="37" t="s">
        <v>109</v>
      </c>
      <c r="D2296" s="37" t="s">
        <v>311</v>
      </c>
      <c r="E2296" s="0" t="n">
        <v>3</v>
      </c>
      <c r="F2296" s="38" t="s">
        <v>70</v>
      </c>
      <c r="G2296" s="37" t="s">
        <v>312</v>
      </c>
      <c r="H2296" s="0" t="n">
        <v>664860</v>
      </c>
      <c r="I2296" s="0" t="n">
        <v>193169</v>
      </c>
      <c r="J2296" s="0" t="n">
        <v>10847</v>
      </c>
    </row>
    <row r="2297" customFormat="false" ht="15" hidden="false" customHeight="false" outlineLevel="0" collapsed="false">
      <c r="A2297" s="0" t="n">
        <v>202406</v>
      </c>
      <c r="B2297" s="0" t="n">
        <v>202408</v>
      </c>
      <c r="C2297" s="37" t="s">
        <v>178</v>
      </c>
      <c r="D2297" s="37" t="s">
        <v>203</v>
      </c>
      <c r="E2297" s="0" t="n">
        <v>3</v>
      </c>
      <c r="F2297" s="38" t="s">
        <v>70</v>
      </c>
      <c r="G2297" s="37" t="s">
        <v>313</v>
      </c>
      <c r="H2297" s="0" t="n">
        <v>222193</v>
      </c>
      <c r="I2297" s="0" t="n">
        <v>152027</v>
      </c>
      <c r="J2297" s="0" t="n">
        <v>-3162</v>
      </c>
    </row>
    <row r="2298" customFormat="false" ht="15" hidden="false" customHeight="false" outlineLevel="0" collapsed="false">
      <c r="A2298" s="0" t="n">
        <v>202406</v>
      </c>
      <c r="B2298" s="0" t="n">
        <v>202408</v>
      </c>
      <c r="C2298" s="37" t="s">
        <v>152</v>
      </c>
      <c r="D2298" s="37" t="s">
        <v>314</v>
      </c>
      <c r="E2298" s="0" t="n">
        <v>3</v>
      </c>
      <c r="F2298" s="38" t="s">
        <v>70</v>
      </c>
      <c r="G2298" s="37" t="s">
        <v>315</v>
      </c>
      <c r="H2298" s="0" t="n">
        <v>106472</v>
      </c>
      <c r="I2298" s="0" t="n">
        <v>95274</v>
      </c>
      <c r="J2298" s="0" t="n">
        <v>1357</v>
      </c>
    </row>
    <row r="2299" customFormat="false" ht="15" hidden="false" customHeight="false" outlineLevel="0" collapsed="false">
      <c r="A2299" s="0" t="n">
        <v>202406</v>
      </c>
      <c r="B2299" s="0" t="n">
        <v>202408</v>
      </c>
      <c r="C2299" s="37" t="s">
        <v>152</v>
      </c>
      <c r="D2299" s="37" t="s">
        <v>159</v>
      </c>
      <c r="E2299" s="0" t="n">
        <v>3</v>
      </c>
      <c r="F2299" s="38" t="s">
        <v>70</v>
      </c>
      <c r="G2299" s="37" t="s">
        <v>316</v>
      </c>
      <c r="H2299" s="0" t="n">
        <v>1310547</v>
      </c>
      <c r="I2299" s="0" t="n">
        <v>694083</v>
      </c>
      <c r="J2299" s="0" t="n">
        <v>190362</v>
      </c>
    </row>
    <row r="2300" customFormat="false" ht="15" hidden="false" customHeight="false" outlineLevel="0" collapsed="false">
      <c r="A2300" s="0" t="n">
        <v>202406</v>
      </c>
      <c r="B2300" s="0" t="n">
        <v>202408</v>
      </c>
      <c r="C2300" s="37" t="s">
        <v>184</v>
      </c>
      <c r="D2300" s="37" t="s">
        <v>218</v>
      </c>
      <c r="E2300" s="0" t="n">
        <v>3</v>
      </c>
      <c r="F2300" s="38" t="s">
        <v>70</v>
      </c>
      <c r="G2300" s="37" t="s">
        <v>317</v>
      </c>
      <c r="H2300" s="0" t="n">
        <v>494473</v>
      </c>
      <c r="I2300" s="0" t="n">
        <v>256848</v>
      </c>
      <c r="J2300" s="0" t="n">
        <v>2769</v>
      </c>
    </row>
    <row r="2301" customFormat="false" ht="15" hidden="false" customHeight="false" outlineLevel="0" collapsed="false">
      <c r="A2301" s="0" t="n">
        <v>202406</v>
      </c>
      <c r="B2301" s="0" t="n">
        <v>202408</v>
      </c>
      <c r="C2301" s="37" t="s">
        <v>109</v>
      </c>
      <c r="D2301" s="37" t="s">
        <v>318</v>
      </c>
      <c r="E2301" s="0" t="n">
        <v>3</v>
      </c>
      <c r="F2301" s="38" t="s">
        <v>70</v>
      </c>
      <c r="G2301" s="37" t="s">
        <v>319</v>
      </c>
      <c r="H2301" s="0" t="n">
        <v>1125084</v>
      </c>
      <c r="I2301" s="0" t="n">
        <v>497265</v>
      </c>
      <c r="J2301" s="0" t="n">
        <v>-77354</v>
      </c>
    </row>
    <row r="2302" customFormat="false" ht="15" hidden="false" customHeight="false" outlineLevel="0" collapsed="false">
      <c r="A2302" s="0" t="n">
        <v>202406</v>
      </c>
      <c r="B2302" s="0" t="n">
        <v>202408</v>
      </c>
      <c r="C2302" s="37" t="s">
        <v>184</v>
      </c>
      <c r="D2302" s="37" t="s">
        <v>320</v>
      </c>
      <c r="E2302" s="0" t="n">
        <v>3</v>
      </c>
      <c r="F2302" s="38" t="s">
        <v>70</v>
      </c>
      <c r="G2302" s="37" t="s">
        <v>321</v>
      </c>
      <c r="H2302" s="0" t="n">
        <v>160170</v>
      </c>
      <c r="I2302" s="0" t="n">
        <v>132551</v>
      </c>
      <c r="J2302" s="0" t="n">
        <v>24259</v>
      </c>
    </row>
    <row r="2303" customFormat="false" ht="15" hidden="false" customHeight="false" outlineLevel="0" collapsed="false">
      <c r="A2303" s="0" t="n">
        <v>202406</v>
      </c>
      <c r="B2303" s="0" t="n">
        <v>202408</v>
      </c>
      <c r="C2303" s="37" t="s">
        <v>124</v>
      </c>
      <c r="D2303" s="37" t="s">
        <v>282</v>
      </c>
      <c r="E2303" s="0" t="n">
        <v>3</v>
      </c>
      <c r="F2303" s="38" t="s">
        <v>70</v>
      </c>
      <c r="G2303" s="37" t="s">
        <v>322</v>
      </c>
      <c r="H2303" s="0" t="n">
        <v>466207</v>
      </c>
      <c r="I2303" s="0" t="n">
        <v>329862</v>
      </c>
      <c r="J2303" s="0" t="n">
        <v>75885</v>
      </c>
    </row>
    <row r="2304" customFormat="false" ht="15" hidden="false" customHeight="false" outlineLevel="0" collapsed="false">
      <c r="A2304" s="0" t="n">
        <v>202406</v>
      </c>
      <c r="B2304" s="0" t="n">
        <v>202408</v>
      </c>
      <c r="C2304" s="37" t="s">
        <v>112</v>
      </c>
      <c r="D2304" s="37" t="s">
        <v>96</v>
      </c>
      <c r="E2304" s="0" t="n">
        <v>3</v>
      </c>
      <c r="F2304" s="38" t="s">
        <v>70</v>
      </c>
      <c r="G2304" s="37" t="s">
        <v>323</v>
      </c>
      <c r="H2304" s="0" t="n">
        <v>1543176</v>
      </c>
      <c r="I2304" s="0" t="n">
        <v>927973</v>
      </c>
      <c r="J2304" s="0" t="n">
        <v>228208</v>
      </c>
    </row>
    <row r="2305" customFormat="false" ht="15" hidden="false" customHeight="false" outlineLevel="0" collapsed="false">
      <c r="A2305" s="0" t="n">
        <v>202406</v>
      </c>
      <c r="B2305" s="0" t="n">
        <v>202408</v>
      </c>
      <c r="C2305" s="37" t="s">
        <v>152</v>
      </c>
      <c r="D2305" s="37" t="s">
        <v>324</v>
      </c>
      <c r="E2305" s="0" t="n">
        <v>3</v>
      </c>
      <c r="F2305" s="38" t="s">
        <v>70</v>
      </c>
      <c r="G2305" s="37" t="s">
        <v>325</v>
      </c>
      <c r="H2305" s="0" t="n">
        <v>1476233</v>
      </c>
      <c r="I2305" s="0" t="n">
        <v>2194094</v>
      </c>
      <c r="J2305" s="0" t="n">
        <v>403351</v>
      </c>
    </row>
    <row r="2306" customFormat="false" ht="15" hidden="false" customHeight="false" outlineLevel="0" collapsed="false">
      <c r="A2306" s="0" t="n">
        <v>202406</v>
      </c>
      <c r="B2306" s="0" t="n">
        <v>202408</v>
      </c>
      <c r="C2306" s="37" t="s">
        <v>112</v>
      </c>
      <c r="D2306" s="37" t="s">
        <v>326</v>
      </c>
      <c r="E2306" s="0" t="n">
        <v>3</v>
      </c>
      <c r="F2306" s="38" t="s">
        <v>70</v>
      </c>
      <c r="G2306" s="37" t="s">
        <v>327</v>
      </c>
      <c r="H2306" s="0" t="n">
        <v>1821355</v>
      </c>
      <c r="I2306" s="0" t="n">
        <v>1129002</v>
      </c>
      <c r="J2306" s="0" t="n">
        <v>225972</v>
      </c>
    </row>
    <row r="2307" customFormat="false" ht="15" hidden="false" customHeight="false" outlineLevel="0" collapsed="false">
      <c r="A2307" s="0" t="n">
        <v>202406</v>
      </c>
      <c r="B2307" s="0" t="n">
        <v>202408</v>
      </c>
      <c r="C2307" s="37" t="s">
        <v>152</v>
      </c>
      <c r="D2307" s="37" t="s">
        <v>328</v>
      </c>
      <c r="E2307" s="0" t="n">
        <v>3</v>
      </c>
      <c r="F2307" s="38" t="s">
        <v>70</v>
      </c>
      <c r="G2307" s="37" t="s">
        <v>329</v>
      </c>
      <c r="H2307" s="0" t="n">
        <v>305788</v>
      </c>
      <c r="I2307" s="0" t="n">
        <v>274089</v>
      </c>
      <c r="J2307" s="0" t="n">
        <v>23378</v>
      </c>
    </row>
    <row r="2308" customFormat="false" ht="15" hidden="false" customHeight="false" outlineLevel="0" collapsed="false">
      <c r="A2308" s="0" t="n">
        <v>202406</v>
      </c>
      <c r="B2308" s="0" t="n">
        <v>202408</v>
      </c>
      <c r="C2308" s="37" t="s">
        <v>95</v>
      </c>
      <c r="D2308" s="37" t="s">
        <v>330</v>
      </c>
      <c r="E2308" s="0" t="n">
        <v>3</v>
      </c>
      <c r="F2308" s="38" t="s">
        <v>70</v>
      </c>
      <c r="G2308" s="37" t="s">
        <v>331</v>
      </c>
      <c r="H2308" s="0" t="n">
        <v>2866970</v>
      </c>
      <c r="I2308" s="0" t="n">
        <v>1218488</v>
      </c>
      <c r="J2308" s="0" t="n">
        <v>-155515</v>
      </c>
    </row>
    <row r="2309" customFormat="false" ht="15" hidden="false" customHeight="false" outlineLevel="0" collapsed="false">
      <c r="A2309" s="0" t="n">
        <v>202406</v>
      </c>
      <c r="B2309" s="0" t="n">
        <v>202408</v>
      </c>
      <c r="C2309" s="37" t="s">
        <v>106</v>
      </c>
      <c r="D2309" s="37" t="s">
        <v>332</v>
      </c>
      <c r="E2309" s="0" t="n">
        <v>3</v>
      </c>
      <c r="F2309" s="38" t="s">
        <v>70</v>
      </c>
      <c r="G2309" s="37" t="s">
        <v>333</v>
      </c>
      <c r="H2309" s="0" t="n">
        <v>411429</v>
      </c>
      <c r="I2309" s="0" t="n">
        <v>89091</v>
      </c>
      <c r="J2309" s="0" t="n">
        <v>7376</v>
      </c>
    </row>
    <row r="2310" customFormat="false" ht="15" hidden="false" customHeight="false" outlineLevel="0" collapsed="false">
      <c r="A2310" s="0" t="n">
        <v>202406</v>
      </c>
      <c r="B2310" s="0" t="n">
        <v>202408</v>
      </c>
      <c r="C2310" s="37" t="s">
        <v>95</v>
      </c>
      <c r="D2310" s="37" t="s">
        <v>334</v>
      </c>
      <c r="E2310" s="0" t="n">
        <v>3</v>
      </c>
      <c r="F2310" s="38" t="s">
        <v>70</v>
      </c>
      <c r="G2310" s="37" t="s">
        <v>335</v>
      </c>
      <c r="H2310" s="0" t="n">
        <v>2575125</v>
      </c>
      <c r="I2310" s="0" t="n">
        <v>969442</v>
      </c>
      <c r="J2310" s="0" t="n">
        <v>137813</v>
      </c>
    </row>
    <row r="2311" customFormat="false" ht="15" hidden="false" customHeight="false" outlineLevel="0" collapsed="false">
      <c r="A2311" s="0" t="n">
        <v>202406</v>
      </c>
      <c r="B2311" s="0" t="n">
        <v>202408</v>
      </c>
      <c r="C2311" s="37" t="s">
        <v>149</v>
      </c>
      <c r="D2311" s="37" t="s">
        <v>243</v>
      </c>
      <c r="E2311" s="0" t="n">
        <v>3</v>
      </c>
      <c r="F2311" s="38" t="s">
        <v>70</v>
      </c>
      <c r="G2311" s="37" t="s">
        <v>336</v>
      </c>
      <c r="H2311" s="0" t="n">
        <v>1238863</v>
      </c>
      <c r="I2311" s="0" t="n">
        <v>577158</v>
      </c>
      <c r="J2311" s="0" t="n">
        <v>38365</v>
      </c>
    </row>
    <row r="2312" customFormat="false" ht="15" hidden="false" customHeight="false" outlineLevel="0" collapsed="false">
      <c r="A2312" s="0" t="n">
        <v>202406</v>
      </c>
      <c r="B2312" s="0" t="n">
        <v>202408</v>
      </c>
      <c r="C2312" s="37" t="s">
        <v>115</v>
      </c>
      <c r="D2312" s="37" t="s">
        <v>200</v>
      </c>
      <c r="E2312" s="0" t="n">
        <v>3</v>
      </c>
      <c r="F2312" s="38" t="s">
        <v>70</v>
      </c>
      <c r="G2312" s="37" t="s">
        <v>337</v>
      </c>
      <c r="H2312" s="0" t="n">
        <v>209942</v>
      </c>
      <c r="I2312" s="0" t="n">
        <v>76904</v>
      </c>
      <c r="J2312" s="0" t="n">
        <v>4762</v>
      </c>
    </row>
    <row r="2313" customFormat="false" ht="15" hidden="false" customHeight="false" outlineLevel="0" collapsed="false">
      <c r="A2313" s="0" t="n">
        <v>202406</v>
      </c>
      <c r="B2313" s="0" t="n">
        <v>202408</v>
      </c>
      <c r="C2313" s="37" t="s">
        <v>106</v>
      </c>
      <c r="D2313" s="37" t="s">
        <v>104</v>
      </c>
      <c r="E2313" s="0" t="n">
        <v>3</v>
      </c>
      <c r="F2313" s="38" t="s">
        <v>70</v>
      </c>
      <c r="G2313" s="37" t="s">
        <v>338</v>
      </c>
      <c r="H2313" s="0" t="n">
        <v>832432</v>
      </c>
      <c r="I2313" s="0" t="n">
        <v>577152</v>
      </c>
      <c r="J2313" s="0" t="n">
        <v>-9472</v>
      </c>
    </row>
    <row r="2314" customFormat="false" ht="15" hidden="false" customHeight="false" outlineLevel="0" collapsed="false">
      <c r="A2314" s="0" t="n">
        <v>202406</v>
      </c>
      <c r="B2314" s="0" t="n">
        <v>202408</v>
      </c>
      <c r="C2314" s="37" t="s">
        <v>184</v>
      </c>
      <c r="D2314" s="37" t="s">
        <v>339</v>
      </c>
      <c r="E2314" s="0" t="n">
        <v>3</v>
      </c>
      <c r="F2314" s="38" t="s">
        <v>70</v>
      </c>
      <c r="G2314" s="37" t="s">
        <v>340</v>
      </c>
      <c r="H2314" s="0" t="n">
        <v>2042382</v>
      </c>
      <c r="I2314" s="0" t="n">
        <v>1008145</v>
      </c>
      <c r="J2314" s="0" t="n">
        <v>-20338</v>
      </c>
    </row>
    <row r="2315" customFormat="false" ht="15" hidden="false" customHeight="false" outlineLevel="0" collapsed="false">
      <c r="A2315" s="0" t="n">
        <v>202406</v>
      </c>
      <c r="B2315" s="0" t="n">
        <v>202408</v>
      </c>
      <c r="C2315" s="37" t="s">
        <v>112</v>
      </c>
      <c r="D2315" s="37" t="s">
        <v>341</v>
      </c>
      <c r="E2315" s="0" t="n">
        <v>3</v>
      </c>
      <c r="F2315" s="38" t="s">
        <v>70</v>
      </c>
      <c r="G2315" s="37" t="s">
        <v>342</v>
      </c>
      <c r="H2315" s="0" t="n">
        <v>3367820</v>
      </c>
      <c r="I2315" s="0" t="n">
        <v>1983999</v>
      </c>
      <c r="J2315" s="0" t="n">
        <v>523408</v>
      </c>
    </row>
    <row r="2316" customFormat="false" ht="15" hidden="false" customHeight="false" outlineLevel="0" collapsed="false">
      <c r="A2316" s="0" t="n">
        <v>202406</v>
      </c>
      <c r="B2316" s="0" t="n">
        <v>202408</v>
      </c>
      <c r="C2316" s="37" t="s">
        <v>101</v>
      </c>
      <c r="D2316" s="37" t="s">
        <v>200</v>
      </c>
      <c r="E2316" s="0" t="n">
        <v>3</v>
      </c>
      <c r="F2316" s="38" t="s">
        <v>70</v>
      </c>
      <c r="G2316" s="37" t="s">
        <v>343</v>
      </c>
      <c r="H2316" s="0" t="n">
        <v>996374</v>
      </c>
      <c r="I2316" s="0" t="n">
        <v>1288872</v>
      </c>
      <c r="J2316" s="0" t="n">
        <v>344689</v>
      </c>
    </row>
    <row r="2317" customFormat="false" ht="15" hidden="false" customHeight="false" outlineLevel="0" collapsed="false">
      <c r="A2317" s="0" t="n">
        <v>202406</v>
      </c>
      <c r="B2317" s="0" t="n">
        <v>202408</v>
      </c>
      <c r="C2317" s="37" t="s">
        <v>109</v>
      </c>
      <c r="D2317" s="37" t="s">
        <v>191</v>
      </c>
      <c r="E2317" s="0" t="n">
        <v>3</v>
      </c>
      <c r="F2317" s="38" t="s">
        <v>70</v>
      </c>
      <c r="G2317" s="37" t="s">
        <v>344</v>
      </c>
      <c r="H2317" s="0" t="n">
        <v>7511457</v>
      </c>
      <c r="I2317" s="0" t="n">
        <v>2412970</v>
      </c>
      <c r="J2317" s="0" t="n">
        <v>192399</v>
      </c>
    </row>
    <row r="2318" customFormat="false" ht="15" hidden="false" customHeight="false" outlineLevel="0" collapsed="false">
      <c r="A2318" s="0" t="n">
        <v>202406</v>
      </c>
      <c r="B2318" s="0" t="n">
        <v>202408</v>
      </c>
      <c r="C2318" s="37" t="s">
        <v>115</v>
      </c>
      <c r="D2318" s="37" t="s">
        <v>110</v>
      </c>
      <c r="E2318" s="0" t="n">
        <v>3</v>
      </c>
      <c r="F2318" s="38" t="s">
        <v>70</v>
      </c>
      <c r="G2318" s="37" t="s">
        <v>345</v>
      </c>
      <c r="H2318" s="0" t="n">
        <v>5066348</v>
      </c>
      <c r="I2318" s="0" t="n">
        <v>1754090</v>
      </c>
      <c r="J2318" s="0" t="n">
        <v>189709</v>
      </c>
    </row>
    <row r="2319" customFormat="false" ht="15" hidden="false" customHeight="false" outlineLevel="0" collapsed="false">
      <c r="A2319" s="0" t="n">
        <v>202406</v>
      </c>
      <c r="B2319" s="0" t="n">
        <v>202408</v>
      </c>
      <c r="C2319" s="37" t="s">
        <v>149</v>
      </c>
      <c r="D2319" s="37" t="s">
        <v>104</v>
      </c>
      <c r="E2319" s="0" t="n">
        <v>3</v>
      </c>
      <c r="F2319" s="38" t="s">
        <v>70</v>
      </c>
      <c r="G2319" s="37" t="s">
        <v>346</v>
      </c>
      <c r="H2319" s="0" t="n">
        <v>813939</v>
      </c>
      <c r="I2319" s="0" t="n">
        <v>375136</v>
      </c>
      <c r="J2319" s="0" t="n">
        <v>-6785</v>
      </c>
    </row>
    <row r="2320" customFormat="false" ht="15" hidden="false" customHeight="false" outlineLevel="0" collapsed="false">
      <c r="A2320" s="0" t="n">
        <v>202406</v>
      </c>
      <c r="B2320" s="0" t="n">
        <v>202408</v>
      </c>
      <c r="C2320" s="37" t="s">
        <v>124</v>
      </c>
      <c r="D2320" s="37" t="s">
        <v>277</v>
      </c>
      <c r="E2320" s="0" t="n">
        <v>3</v>
      </c>
      <c r="F2320" s="38" t="s">
        <v>70</v>
      </c>
      <c r="G2320" s="37" t="s">
        <v>347</v>
      </c>
      <c r="H2320" s="0" t="n">
        <v>2425367</v>
      </c>
      <c r="I2320" s="0" t="n">
        <v>1866408</v>
      </c>
      <c r="J2320" s="0" t="n">
        <v>269243</v>
      </c>
    </row>
    <row r="2321" customFormat="false" ht="15" hidden="false" customHeight="false" outlineLevel="0" collapsed="false">
      <c r="A2321" s="0" t="n">
        <v>202406</v>
      </c>
      <c r="B2321" s="0" t="n">
        <v>202408</v>
      </c>
      <c r="C2321" s="37" t="s">
        <v>124</v>
      </c>
      <c r="D2321" s="37" t="s">
        <v>145</v>
      </c>
      <c r="E2321" s="0" t="n">
        <v>3</v>
      </c>
      <c r="F2321" s="38" t="s">
        <v>70</v>
      </c>
      <c r="G2321" s="37" t="s">
        <v>348</v>
      </c>
      <c r="H2321" s="0" t="n">
        <v>12712414</v>
      </c>
      <c r="I2321" s="0" t="n">
        <v>5687831</v>
      </c>
      <c r="J2321" s="0" t="n">
        <v>1455885</v>
      </c>
    </row>
    <row r="2322" customFormat="false" ht="15" hidden="false" customHeight="false" outlineLevel="0" collapsed="false">
      <c r="A2322" s="0" t="n">
        <v>202406</v>
      </c>
      <c r="B2322" s="0" t="n">
        <v>202408</v>
      </c>
      <c r="C2322" s="37" t="s">
        <v>136</v>
      </c>
      <c r="D2322" s="37" t="s">
        <v>328</v>
      </c>
      <c r="E2322" s="0" t="n">
        <v>3</v>
      </c>
      <c r="F2322" s="38" t="s">
        <v>70</v>
      </c>
      <c r="G2322" s="37" t="s">
        <v>349</v>
      </c>
      <c r="H2322" s="0" t="n">
        <v>14857388</v>
      </c>
      <c r="I2322" s="0" t="n">
        <v>6403711</v>
      </c>
      <c r="J2322" s="0" t="n">
        <v>-466978</v>
      </c>
    </row>
    <row r="2323" customFormat="false" ht="15" hidden="false" customHeight="false" outlineLevel="0" collapsed="false">
      <c r="A2323" s="0" t="n">
        <v>202406</v>
      </c>
      <c r="B2323" s="0" t="n">
        <v>202408</v>
      </c>
      <c r="C2323" s="37" t="s">
        <v>152</v>
      </c>
      <c r="D2323" s="37" t="s">
        <v>350</v>
      </c>
      <c r="E2323" s="0" t="n">
        <v>3</v>
      </c>
      <c r="F2323" s="38" t="s">
        <v>70</v>
      </c>
      <c r="G2323" s="37" t="s">
        <v>351</v>
      </c>
      <c r="H2323" s="0" t="n">
        <v>290848</v>
      </c>
      <c r="I2323" s="0" t="n">
        <v>330955</v>
      </c>
      <c r="J2323" s="0" t="n">
        <v>41829</v>
      </c>
    </row>
    <row r="2324" customFormat="false" ht="15" hidden="false" customHeight="false" outlineLevel="0" collapsed="false">
      <c r="A2324" s="0" t="n">
        <v>202406</v>
      </c>
      <c r="B2324" s="0" t="n">
        <v>202408</v>
      </c>
      <c r="C2324" s="37" t="s">
        <v>109</v>
      </c>
      <c r="D2324" s="37" t="s">
        <v>352</v>
      </c>
      <c r="E2324" s="0" t="n">
        <v>3</v>
      </c>
      <c r="F2324" s="38" t="s">
        <v>70</v>
      </c>
      <c r="G2324" s="37" t="s">
        <v>353</v>
      </c>
      <c r="H2324" s="0" t="n">
        <v>389885</v>
      </c>
      <c r="I2324" s="0" t="n">
        <v>473123</v>
      </c>
      <c r="J2324" s="0" t="n">
        <v>63352</v>
      </c>
    </row>
    <row r="2325" customFormat="false" ht="15" hidden="false" customHeight="false" outlineLevel="0" collapsed="false">
      <c r="A2325" s="0" t="n">
        <v>202406</v>
      </c>
      <c r="B2325" s="0" t="n">
        <v>202408</v>
      </c>
      <c r="C2325" s="37" t="s">
        <v>158</v>
      </c>
      <c r="D2325" s="37" t="s">
        <v>354</v>
      </c>
      <c r="E2325" s="0" t="n">
        <v>3</v>
      </c>
      <c r="F2325" s="38" t="s">
        <v>70</v>
      </c>
      <c r="G2325" s="37" t="s">
        <v>355</v>
      </c>
      <c r="H2325" s="0" t="n">
        <v>5749615</v>
      </c>
      <c r="I2325" s="0" t="n">
        <v>2518323</v>
      </c>
      <c r="J2325" s="0" t="n">
        <v>334334</v>
      </c>
    </row>
    <row r="2326" customFormat="false" ht="15" hidden="false" customHeight="false" outlineLevel="0" collapsed="false">
      <c r="A2326" s="0" t="n">
        <v>202406</v>
      </c>
      <c r="B2326" s="0" t="n">
        <v>202408</v>
      </c>
      <c r="C2326" s="37" t="s">
        <v>158</v>
      </c>
      <c r="D2326" s="37" t="s">
        <v>356</v>
      </c>
      <c r="E2326" s="0" t="n">
        <v>3</v>
      </c>
      <c r="F2326" s="38" t="s">
        <v>70</v>
      </c>
      <c r="G2326" s="37" t="s">
        <v>357</v>
      </c>
      <c r="H2326" s="0" t="n">
        <v>334806</v>
      </c>
      <c r="I2326" s="0" t="n">
        <v>189707</v>
      </c>
      <c r="J2326" s="0" t="n">
        <v>46342</v>
      </c>
    </row>
    <row r="2327" customFormat="false" ht="15" hidden="false" customHeight="false" outlineLevel="0" collapsed="false">
      <c r="A2327" s="0" t="n">
        <v>202406</v>
      </c>
      <c r="B2327" s="0" t="n">
        <v>202408</v>
      </c>
      <c r="C2327" s="37" t="s">
        <v>158</v>
      </c>
      <c r="D2327" s="37" t="s">
        <v>255</v>
      </c>
      <c r="E2327" s="0" t="n">
        <v>3</v>
      </c>
      <c r="F2327" s="38" t="s">
        <v>70</v>
      </c>
      <c r="G2327" s="37" t="s">
        <v>358</v>
      </c>
      <c r="H2327" s="0" t="n">
        <v>295944</v>
      </c>
      <c r="I2327" s="0" t="n">
        <v>182261</v>
      </c>
      <c r="J2327" s="0" t="n">
        <v>51690</v>
      </c>
    </row>
    <row r="2328" customFormat="false" ht="15" hidden="false" customHeight="false" outlineLevel="0" collapsed="false">
      <c r="A2328" s="0" t="n">
        <v>202406</v>
      </c>
      <c r="B2328" s="0" t="n">
        <v>202408</v>
      </c>
      <c r="C2328" s="37" t="s">
        <v>109</v>
      </c>
      <c r="D2328" s="37" t="s">
        <v>104</v>
      </c>
      <c r="E2328" s="0" t="n">
        <v>3</v>
      </c>
      <c r="F2328" s="38" t="s">
        <v>70</v>
      </c>
      <c r="G2328" s="37" t="s">
        <v>359</v>
      </c>
      <c r="H2328" s="0" t="n">
        <v>557629</v>
      </c>
      <c r="I2328" s="0" t="n">
        <v>302517</v>
      </c>
      <c r="J2328" s="0" t="n">
        <v>17138</v>
      </c>
    </row>
    <row r="2329" customFormat="false" ht="15" hidden="false" customHeight="false" outlineLevel="0" collapsed="false">
      <c r="A2329" s="0" t="n">
        <v>202406</v>
      </c>
      <c r="B2329" s="0" t="n">
        <v>202408</v>
      </c>
      <c r="C2329" s="37" t="s">
        <v>115</v>
      </c>
      <c r="D2329" s="37" t="s">
        <v>360</v>
      </c>
      <c r="E2329" s="0" t="n">
        <v>3</v>
      </c>
      <c r="F2329" s="38" t="s">
        <v>70</v>
      </c>
      <c r="G2329" s="37" t="s">
        <v>361</v>
      </c>
      <c r="H2329" s="0" t="n">
        <v>1919471</v>
      </c>
      <c r="I2329" s="0" t="n">
        <v>1167806</v>
      </c>
      <c r="J2329" s="0" t="n">
        <v>172038</v>
      </c>
    </row>
    <row r="2330" customFormat="false" ht="15" hidden="false" customHeight="false" outlineLevel="0" collapsed="false">
      <c r="A2330" s="0" t="n">
        <v>202406</v>
      </c>
      <c r="B2330" s="0" t="n">
        <v>202408</v>
      </c>
      <c r="C2330" s="37" t="s">
        <v>152</v>
      </c>
      <c r="D2330" s="37" t="s">
        <v>362</v>
      </c>
      <c r="E2330" s="0" t="n">
        <v>3</v>
      </c>
      <c r="F2330" s="38" t="s">
        <v>70</v>
      </c>
      <c r="G2330" s="37" t="s">
        <v>363</v>
      </c>
      <c r="H2330" s="0" t="n">
        <v>1003497</v>
      </c>
      <c r="I2330" s="0" t="n">
        <v>472845</v>
      </c>
      <c r="J2330" s="0" t="n">
        <v>41811</v>
      </c>
    </row>
    <row r="2331" customFormat="false" ht="15" hidden="false" customHeight="false" outlineLevel="0" collapsed="false">
      <c r="A2331" s="0" t="n">
        <v>202406</v>
      </c>
      <c r="B2331" s="0" t="n">
        <v>202408</v>
      </c>
      <c r="C2331" s="37" t="s">
        <v>112</v>
      </c>
      <c r="D2331" s="37" t="s">
        <v>364</v>
      </c>
      <c r="E2331" s="0" t="n">
        <v>3</v>
      </c>
      <c r="F2331" s="38" t="s">
        <v>70</v>
      </c>
      <c r="G2331" s="37" t="s">
        <v>365</v>
      </c>
      <c r="H2331" s="0" t="n">
        <v>496167</v>
      </c>
      <c r="I2331" s="0" t="n">
        <v>400821</v>
      </c>
      <c r="J2331" s="0" t="n">
        <v>6729</v>
      </c>
    </row>
    <row r="2332" customFormat="false" ht="15" hidden="false" customHeight="false" outlineLevel="0" collapsed="false">
      <c r="A2332" s="0" t="n">
        <v>202406</v>
      </c>
      <c r="B2332" s="0" t="n">
        <v>202408</v>
      </c>
      <c r="C2332" s="37" t="s">
        <v>184</v>
      </c>
      <c r="D2332" s="37" t="s">
        <v>341</v>
      </c>
      <c r="E2332" s="0" t="n">
        <v>3</v>
      </c>
      <c r="F2332" s="38" t="s">
        <v>70</v>
      </c>
      <c r="G2332" s="37" t="s">
        <v>366</v>
      </c>
      <c r="H2332" s="0" t="n">
        <v>555783</v>
      </c>
      <c r="I2332" s="0" t="n">
        <v>488555</v>
      </c>
      <c r="J2332" s="0" t="n">
        <v>52315</v>
      </c>
    </row>
    <row r="2333" customFormat="false" ht="15" hidden="false" customHeight="false" outlineLevel="0" collapsed="false">
      <c r="A2333" s="0" t="n">
        <v>202406</v>
      </c>
      <c r="B2333" s="0" t="n">
        <v>202408</v>
      </c>
      <c r="C2333" s="37" t="s">
        <v>184</v>
      </c>
      <c r="D2333" s="37" t="s">
        <v>367</v>
      </c>
      <c r="E2333" s="0" t="n">
        <v>3</v>
      </c>
      <c r="F2333" s="38" t="s">
        <v>70</v>
      </c>
      <c r="G2333" s="37" t="s">
        <v>368</v>
      </c>
      <c r="H2333" s="0" t="n">
        <v>546720</v>
      </c>
      <c r="I2333" s="0" t="n">
        <v>657824</v>
      </c>
      <c r="J2333" s="0" t="n">
        <v>96799</v>
      </c>
    </row>
    <row r="2334" customFormat="false" ht="15" hidden="false" customHeight="false" outlineLevel="0" collapsed="false">
      <c r="A2334" s="0" t="n">
        <v>202406</v>
      </c>
      <c r="B2334" s="0" t="n">
        <v>202408</v>
      </c>
      <c r="C2334" s="37" t="s">
        <v>98</v>
      </c>
      <c r="D2334" s="37" t="s">
        <v>369</v>
      </c>
      <c r="E2334" s="0" t="n">
        <v>3</v>
      </c>
      <c r="F2334" s="38" t="s">
        <v>70</v>
      </c>
      <c r="G2334" s="37" t="s">
        <v>370</v>
      </c>
      <c r="H2334" s="0" t="n">
        <v>446642</v>
      </c>
      <c r="I2334" s="0" t="n">
        <v>282880</v>
      </c>
      <c r="J2334" s="0" t="n">
        <v>28767</v>
      </c>
    </row>
    <row r="2335" customFormat="false" ht="15" hidden="false" customHeight="false" outlineLevel="0" collapsed="false">
      <c r="A2335" s="0" t="n">
        <v>202406</v>
      </c>
      <c r="B2335" s="0" t="n">
        <v>202408</v>
      </c>
      <c r="C2335" s="37" t="s">
        <v>98</v>
      </c>
      <c r="D2335" s="37" t="s">
        <v>308</v>
      </c>
      <c r="E2335" s="0" t="n">
        <v>3</v>
      </c>
      <c r="F2335" s="38" t="s">
        <v>70</v>
      </c>
      <c r="G2335" s="37" t="s">
        <v>371</v>
      </c>
      <c r="H2335" s="0" t="n">
        <v>16053509</v>
      </c>
      <c r="I2335" s="0" t="n">
        <v>10015541</v>
      </c>
      <c r="J2335" s="0" t="n">
        <v>-81307</v>
      </c>
    </row>
    <row r="2336" customFormat="false" ht="15" hidden="false" customHeight="false" outlineLevel="0" collapsed="false">
      <c r="A2336" s="0" t="n">
        <v>202406</v>
      </c>
      <c r="B2336" s="0" t="n">
        <v>202408</v>
      </c>
      <c r="C2336" s="37" t="s">
        <v>95</v>
      </c>
      <c r="D2336" s="37" t="s">
        <v>372</v>
      </c>
      <c r="E2336" s="0" t="n">
        <v>3</v>
      </c>
      <c r="F2336" s="38" t="s">
        <v>70</v>
      </c>
      <c r="G2336" s="37" t="s">
        <v>373</v>
      </c>
      <c r="H2336" s="0" t="n">
        <v>1342596</v>
      </c>
      <c r="I2336" s="0" t="n">
        <v>691965</v>
      </c>
      <c r="J2336" s="0" t="n">
        <v>23280</v>
      </c>
    </row>
    <row r="2337" customFormat="false" ht="15" hidden="false" customHeight="false" outlineLevel="0" collapsed="false">
      <c r="A2337" s="0" t="n">
        <v>202406</v>
      </c>
      <c r="B2337" s="0" t="n">
        <v>202408</v>
      </c>
      <c r="C2337" s="37" t="s">
        <v>115</v>
      </c>
      <c r="D2337" s="37" t="s">
        <v>374</v>
      </c>
      <c r="E2337" s="0" t="n">
        <v>3</v>
      </c>
      <c r="F2337" s="38" t="s">
        <v>70</v>
      </c>
      <c r="G2337" s="37" t="s">
        <v>375</v>
      </c>
      <c r="H2337" s="0" t="n">
        <v>3625378</v>
      </c>
      <c r="I2337" s="0" t="n">
        <v>4930595</v>
      </c>
      <c r="J2337" s="0" t="n">
        <v>169658</v>
      </c>
    </row>
    <row r="2338" customFormat="false" ht="15" hidden="false" customHeight="false" outlineLevel="0" collapsed="false">
      <c r="A2338" s="0" t="n">
        <v>202406</v>
      </c>
      <c r="B2338" s="0" t="n">
        <v>202408</v>
      </c>
      <c r="C2338" s="37" t="s">
        <v>101</v>
      </c>
      <c r="D2338" s="37" t="s">
        <v>376</v>
      </c>
      <c r="E2338" s="0" t="n">
        <v>3</v>
      </c>
      <c r="F2338" s="38" t="s">
        <v>70</v>
      </c>
      <c r="G2338" s="37" t="s">
        <v>377</v>
      </c>
      <c r="H2338" s="0" t="n">
        <v>619842</v>
      </c>
      <c r="I2338" s="0" t="n">
        <v>760724</v>
      </c>
      <c r="J2338" s="0" t="n">
        <v>-3229</v>
      </c>
    </row>
    <row r="2339" customFormat="false" ht="15" hidden="false" customHeight="false" outlineLevel="0" collapsed="false">
      <c r="A2339" s="0" t="n">
        <v>202406</v>
      </c>
      <c r="B2339" s="0" t="n">
        <v>202408</v>
      </c>
      <c r="C2339" s="37" t="s">
        <v>184</v>
      </c>
      <c r="D2339" s="37" t="s">
        <v>147</v>
      </c>
      <c r="E2339" s="0" t="n">
        <v>3</v>
      </c>
      <c r="F2339" s="38" t="s">
        <v>70</v>
      </c>
      <c r="G2339" s="37" t="s">
        <v>378</v>
      </c>
      <c r="H2339" s="0" t="n">
        <v>1267553</v>
      </c>
      <c r="I2339" s="0" t="n">
        <v>4487815</v>
      </c>
      <c r="J2339" s="0" t="n">
        <v>499736</v>
      </c>
    </row>
    <row r="2340" customFormat="false" ht="15" hidden="false" customHeight="false" outlineLevel="0" collapsed="false">
      <c r="A2340" s="0" t="n">
        <v>202406</v>
      </c>
      <c r="B2340" s="0" t="n">
        <v>202408</v>
      </c>
      <c r="C2340" s="37" t="s">
        <v>98</v>
      </c>
      <c r="D2340" s="37" t="s">
        <v>320</v>
      </c>
      <c r="E2340" s="0" t="n">
        <v>3</v>
      </c>
      <c r="F2340" s="38" t="s">
        <v>70</v>
      </c>
      <c r="G2340" s="37" t="s">
        <v>379</v>
      </c>
      <c r="H2340" s="0" t="n">
        <v>677667</v>
      </c>
      <c r="I2340" s="0" t="n">
        <v>521018</v>
      </c>
      <c r="J2340" s="0" t="n">
        <v>63466</v>
      </c>
    </row>
    <row r="2341" customFormat="false" ht="15" hidden="false" customHeight="false" outlineLevel="0" collapsed="false">
      <c r="A2341" s="0" t="n">
        <v>202406</v>
      </c>
      <c r="B2341" s="0" t="n">
        <v>202408</v>
      </c>
      <c r="C2341" s="37" t="s">
        <v>112</v>
      </c>
      <c r="D2341" s="37" t="s">
        <v>380</v>
      </c>
      <c r="E2341" s="0" t="n">
        <v>3</v>
      </c>
      <c r="F2341" s="38" t="s">
        <v>70</v>
      </c>
      <c r="G2341" s="37" t="s">
        <v>381</v>
      </c>
      <c r="H2341" s="0" t="n">
        <v>67276</v>
      </c>
      <c r="I2341" s="0" t="n">
        <v>63153</v>
      </c>
      <c r="J2341" s="0" t="n">
        <v>11238</v>
      </c>
    </row>
    <row r="2342" customFormat="false" ht="15" hidden="false" customHeight="false" outlineLevel="0" collapsed="false">
      <c r="A2342" s="0" t="n">
        <v>202406</v>
      </c>
      <c r="B2342" s="0" t="n">
        <v>202408</v>
      </c>
      <c r="C2342" s="37" t="s">
        <v>106</v>
      </c>
      <c r="D2342" s="37" t="s">
        <v>120</v>
      </c>
      <c r="E2342" s="0" t="n">
        <v>3</v>
      </c>
      <c r="F2342" s="38" t="s">
        <v>70</v>
      </c>
      <c r="G2342" s="37" t="s">
        <v>382</v>
      </c>
      <c r="H2342" s="0" t="n">
        <v>199860</v>
      </c>
      <c r="I2342" s="0" t="n">
        <v>77081</v>
      </c>
      <c r="J2342" s="0" t="n">
        <v>-444</v>
      </c>
    </row>
    <row r="2343" customFormat="false" ht="15" hidden="false" customHeight="false" outlineLevel="0" collapsed="false">
      <c r="A2343" s="0" t="n">
        <v>202406</v>
      </c>
      <c r="B2343" s="0" t="n">
        <v>202408</v>
      </c>
      <c r="C2343" s="37" t="s">
        <v>112</v>
      </c>
      <c r="D2343" s="37" t="s">
        <v>383</v>
      </c>
      <c r="E2343" s="0" t="n">
        <v>3</v>
      </c>
      <c r="F2343" s="38" t="s">
        <v>70</v>
      </c>
      <c r="G2343" s="37" t="s">
        <v>384</v>
      </c>
      <c r="H2343" s="0" t="n">
        <v>149143</v>
      </c>
      <c r="I2343" s="0" t="n">
        <v>115939</v>
      </c>
      <c r="J2343" s="0" t="n">
        <v>2580</v>
      </c>
    </row>
    <row r="2344" customFormat="false" ht="15" hidden="false" customHeight="false" outlineLevel="0" collapsed="false">
      <c r="A2344" s="0" t="n">
        <v>202406</v>
      </c>
      <c r="B2344" s="0" t="n">
        <v>202408</v>
      </c>
      <c r="C2344" s="37" t="s">
        <v>184</v>
      </c>
      <c r="D2344" s="37" t="s">
        <v>385</v>
      </c>
      <c r="E2344" s="0" t="n">
        <v>3</v>
      </c>
      <c r="F2344" s="38" t="s">
        <v>70</v>
      </c>
      <c r="G2344" s="37" t="s">
        <v>386</v>
      </c>
      <c r="H2344" s="0" t="n">
        <v>92125</v>
      </c>
      <c r="I2344" s="0" t="n">
        <v>48881</v>
      </c>
      <c r="J2344" s="0" t="n">
        <v>11509</v>
      </c>
    </row>
    <row r="2345" customFormat="false" ht="15" hidden="false" customHeight="false" outlineLevel="0" collapsed="false">
      <c r="A2345" s="0" t="n">
        <v>202406</v>
      </c>
      <c r="B2345" s="0" t="n">
        <v>202408</v>
      </c>
      <c r="C2345" s="37" t="s">
        <v>98</v>
      </c>
      <c r="D2345" s="37" t="s">
        <v>387</v>
      </c>
      <c r="E2345" s="0" t="n">
        <v>3</v>
      </c>
      <c r="F2345" s="38" t="s">
        <v>70</v>
      </c>
      <c r="G2345" s="37" t="s">
        <v>388</v>
      </c>
      <c r="H2345" s="0" t="n">
        <v>321040</v>
      </c>
      <c r="I2345" s="0" t="n">
        <v>127729</v>
      </c>
      <c r="J2345" s="0" t="n">
        <v>8117</v>
      </c>
    </row>
    <row r="2346" customFormat="false" ht="15" hidden="false" customHeight="false" outlineLevel="0" collapsed="false">
      <c r="A2346" s="0" t="n">
        <v>202406</v>
      </c>
      <c r="B2346" s="0" t="n">
        <v>202408</v>
      </c>
      <c r="C2346" s="37" t="s">
        <v>115</v>
      </c>
      <c r="D2346" s="37" t="s">
        <v>389</v>
      </c>
      <c r="E2346" s="0" t="n">
        <v>3</v>
      </c>
      <c r="F2346" s="38" t="s">
        <v>70</v>
      </c>
      <c r="G2346" s="37" t="s">
        <v>390</v>
      </c>
      <c r="H2346" s="0" t="n">
        <v>5591662</v>
      </c>
      <c r="I2346" s="0" t="n">
        <v>3157224</v>
      </c>
      <c r="J2346" s="0" t="n">
        <v>262091</v>
      </c>
    </row>
    <row r="2347" customFormat="false" ht="15" hidden="false" customHeight="false" outlineLevel="0" collapsed="false">
      <c r="A2347" s="0" t="n">
        <v>202406</v>
      </c>
      <c r="B2347" s="0" t="n">
        <v>202408</v>
      </c>
      <c r="C2347" s="37" t="s">
        <v>124</v>
      </c>
      <c r="D2347" s="37" t="s">
        <v>391</v>
      </c>
      <c r="E2347" s="0" t="n">
        <v>3</v>
      </c>
      <c r="F2347" s="38" t="s">
        <v>70</v>
      </c>
      <c r="G2347" s="37" t="s">
        <v>392</v>
      </c>
      <c r="H2347" s="0" t="n">
        <v>1381322</v>
      </c>
      <c r="I2347" s="0" t="n">
        <v>1357090</v>
      </c>
      <c r="J2347" s="0" t="n">
        <v>84804</v>
      </c>
    </row>
    <row r="2348" customFormat="false" ht="15" hidden="false" customHeight="false" outlineLevel="0" collapsed="false">
      <c r="A2348" s="0" t="n">
        <v>202406</v>
      </c>
      <c r="B2348" s="0" t="n">
        <v>202408</v>
      </c>
      <c r="C2348" s="37" t="s">
        <v>197</v>
      </c>
      <c r="D2348" s="37" t="s">
        <v>393</v>
      </c>
      <c r="E2348" s="0" t="n">
        <v>3</v>
      </c>
      <c r="F2348" s="38" t="s">
        <v>70</v>
      </c>
      <c r="G2348" s="37" t="s">
        <v>394</v>
      </c>
      <c r="H2348" s="0" t="n">
        <v>5658943</v>
      </c>
      <c r="I2348" s="0" t="n">
        <v>4546685</v>
      </c>
      <c r="J2348" s="0" t="n">
        <v>878888</v>
      </c>
    </row>
    <row r="2349" customFormat="false" ht="15" hidden="false" customHeight="false" outlineLevel="0" collapsed="false">
      <c r="A2349" s="0" t="n">
        <v>202406</v>
      </c>
      <c r="B2349" s="0" t="n">
        <v>202408</v>
      </c>
      <c r="C2349" s="37" t="s">
        <v>136</v>
      </c>
      <c r="D2349" s="37" t="s">
        <v>245</v>
      </c>
      <c r="E2349" s="0" t="n">
        <v>3</v>
      </c>
      <c r="F2349" s="38" t="s">
        <v>70</v>
      </c>
      <c r="G2349" s="37" t="s">
        <v>395</v>
      </c>
      <c r="H2349" s="0" t="n">
        <v>2007489</v>
      </c>
      <c r="I2349" s="0" t="n">
        <v>2059881</v>
      </c>
      <c r="J2349" s="0" t="n">
        <v>406169</v>
      </c>
    </row>
    <row r="2350" customFormat="false" ht="15" hidden="false" customHeight="false" outlineLevel="0" collapsed="false">
      <c r="A2350" s="0" t="n">
        <v>202406</v>
      </c>
      <c r="B2350" s="0" t="n">
        <v>202408</v>
      </c>
      <c r="C2350" s="37" t="s">
        <v>158</v>
      </c>
      <c r="D2350" s="37" t="s">
        <v>396</v>
      </c>
      <c r="E2350" s="0" t="n">
        <v>3</v>
      </c>
      <c r="F2350" s="38" t="s">
        <v>70</v>
      </c>
      <c r="G2350" s="37" t="s">
        <v>397</v>
      </c>
      <c r="H2350" s="0" t="n">
        <v>2442165</v>
      </c>
      <c r="I2350" s="0" t="n">
        <v>1177490</v>
      </c>
      <c r="J2350" s="0" t="n">
        <v>225278</v>
      </c>
    </row>
    <row r="2351" customFormat="false" ht="15" hidden="false" customHeight="false" outlineLevel="0" collapsed="false">
      <c r="A2351" s="0" t="n">
        <v>202406</v>
      </c>
      <c r="B2351" s="0" t="n">
        <v>202408</v>
      </c>
      <c r="C2351" s="37" t="s">
        <v>136</v>
      </c>
      <c r="D2351" s="37" t="s">
        <v>398</v>
      </c>
      <c r="E2351" s="0" t="n">
        <v>3</v>
      </c>
      <c r="F2351" s="38" t="s">
        <v>70</v>
      </c>
      <c r="G2351" s="37" t="s">
        <v>399</v>
      </c>
      <c r="H2351" s="0" t="n">
        <v>449386</v>
      </c>
      <c r="I2351" s="0" t="n">
        <v>436753</v>
      </c>
      <c r="J2351" s="0" t="n">
        <v>36101</v>
      </c>
    </row>
    <row r="2352" customFormat="false" ht="15" hidden="false" customHeight="false" outlineLevel="0" collapsed="false">
      <c r="A2352" s="0" t="n">
        <v>202406</v>
      </c>
      <c r="B2352" s="0" t="n">
        <v>202408</v>
      </c>
      <c r="C2352" s="37" t="s">
        <v>95</v>
      </c>
      <c r="D2352" s="37" t="s">
        <v>367</v>
      </c>
      <c r="E2352" s="0" t="n">
        <v>3</v>
      </c>
      <c r="F2352" s="38" t="s">
        <v>70</v>
      </c>
      <c r="G2352" s="37" t="s">
        <v>400</v>
      </c>
      <c r="H2352" s="0" t="n">
        <v>2168789</v>
      </c>
      <c r="I2352" s="0" t="n">
        <v>2356282</v>
      </c>
      <c r="J2352" s="0" t="n">
        <v>-17068</v>
      </c>
    </row>
    <row r="2353" customFormat="false" ht="15" hidden="false" customHeight="false" outlineLevel="0" collapsed="false">
      <c r="A2353" s="0" t="n">
        <v>202406</v>
      </c>
      <c r="B2353" s="0" t="n">
        <v>202408</v>
      </c>
      <c r="C2353" s="37" t="s">
        <v>149</v>
      </c>
      <c r="D2353" s="37" t="s">
        <v>401</v>
      </c>
      <c r="E2353" s="0" t="n">
        <v>3</v>
      </c>
      <c r="F2353" s="38" t="s">
        <v>70</v>
      </c>
      <c r="G2353" s="37" t="s">
        <v>402</v>
      </c>
      <c r="H2353" s="0" t="n">
        <v>3091521</v>
      </c>
      <c r="I2353" s="0" t="n">
        <v>1593980</v>
      </c>
      <c r="J2353" s="0" t="n">
        <v>434394</v>
      </c>
    </row>
    <row r="2354" customFormat="false" ht="15" hidden="false" customHeight="false" outlineLevel="0" collapsed="false">
      <c r="A2354" s="0" t="n">
        <v>202406</v>
      </c>
      <c r="B2354" s="0" t="n">
        <v>202408</v>
      </c>
      <c r="C2354" s="37" t="s">
        <v>95</v>
      </c>
      <c r="D2354" s="37" t="s">
        <v>159</v>
      </c>
      <c r="E2354" s="0" t="n">
        <v>3</v>
      </c>
      <c r="F2354" s="38" t="s">
        <v>70</v>
      </c>
      <c r="G2354" s="37" t="s">
        <v>403</v>
      </c>
      <c r="H2354" s="0" t="n">
        <v>623616</v>
      </c>
      <c r="I2354" s="0" t="n">
        <v>430368</v>
      </c>
      <c r="J2354" s="0" t="n">
        <v>71282</v>
      </c>
    </row>
    <row r="2355" customFormat="false" ht="15" hidden="false" customHeight="false" outlineLevel="0" collapsed="false">
      <c r="A2355" s="0" t="n">
        <v>202406</v>
      </c>
      <c r="B2355" s="0" t="n">
        <v>202408</v>
      </c>
      <c r="C2355" s="37" t="s">
        <v>197</v>
      </c>
      <c r="D2355" s="37" t="s">
        <v>198</v>
      </c>
      <c r="E2355" s="0" t="n">
        <v>3</v>
      </c>
      <c r="F2355" s="38" t="s">
        <v>70</v>
      </c>
      <c r="G2355" s="37" t="s">
        <v>404</v>
      </c>
      <c r="H2355" s="0" t="n">
        <v>2418333</v>
      </c>
      <c r="I2355" s="0" t="n">
        <v>3989385</v>
      </c>
      <c r="J2355" s="0" t="n">
        <v>136972</v>
      </c>
    </row>
    <row r="2356" customFormat="false" ht="15" hidden="false" customHeight="false" outlineLevel="0" collapsed="false">
      <c r="A2356" s="0" t="n">
        <v>202406</v>
      </c>
      <c r="B2356" s="0" t="n">
        <v>202408</v>
      </c>
      <c r="C2356" s="37" t="s">
        <v>136</v>
      </c>
      <c r="D2356" s="37" t="s">
        <v>134</v>
      </c>
      <c r="E2356" s="0" t="n">
        <v>3</v>
      </c>
      <c r="F2356" s="38" t="s">
        <v>70</v>
      </c>
      <c r="G2356" s="37" t="s">
        <v>405</v>
      </c>
      <c r="H2356" s="0" t="n">
        <v>2356218</v>
      </c>
      <c r="I2356" s="0" t="n">
        <v>1620740</v>
      </c>
      <c r="J2356" s="0" t="n">
        <v>360423</v>
      </c>
    </row>
    <row r="2357" customFormat="false" ht="15" hidden="false" customHeight="false" outlineLevel="0" collapsed="false">
      <c r="A2357" s="0" t="n">
        <v>202406</v>
      </c>
      <c r="B2357" s="0" t="n">
        <v>202408</v>
      </c>
      <c r="C2357" s="37" t="s">
        <v>152</v>
      </c>
      <c r="D2357" s="37" t="s">
        <v>132</v>
      </c>
      <c r="E2357" s="0" t="n">
        <v>3</v>
      </c>
      <c r="F2357" s="38" t="s">
        <v>70</v>
      </c>
      <c r="G2357" s="37" t="s">
        <v>406</v>
      </c>
      <c r="H2357" s="0" t="n">
        <v>699784</v>
      </c>
      <c r="I2357" s="0" t="n">
        <v>338166</v>
      </c>
      <c r="J2357" s="0" t="n">
        <v>8941</v>
      </c>
    </row>
    <row r="2358" customFormat="false" ht="15" hidden="false" customHeight="false" outlineLevel="0" collapsed="false">
      <c r="A2358" s="0" t="n">
        <v>202406</v>
      </c>
      <c r="B2358" s="0" t="n">
        <v>202408</v>
      </c>
      <c r="C2358" s="37" t="s">
        <v>178</v>
      </c>
      <c r="D2358" s="37" t="s">
        <v>391</v>
      </c>
      <c r="E2358" s="0" t="n">
        <v>3</v>
      </c>
      <c r="F2358" s="38" t="s">
        <v>70</v>
      </c>
      <c r="G2358" s="37" t="s">
        <v>407</v>
      </c>
      <c r="H2358" s="0" t="n">
        <v>303411</v>
      </c>
      <c r="I2358" s="0" t="n">
        <v>104842</v>
      </c>
      <c r="J2358" s="0" t="n">
        <v>23178</v>
      </c>
    </row>
    <row r="2359" customFormat="false" ht="15" hidden="false" customHeight="false" outlineLevel="0" collapsed="false">
      <c r="A2359" s="0" t="n">
        <v>202406</v>
      </c>
      <c r="B2359" s="0" t="n">
        <v>202408</v>
      </c>
      <c r="C2359" s="37" t="s">
        <v>115</v>
      </c>
      <c r="D2359" s="37" t="s">
        <v>241</v>
      </c>
      <c r="E2359" s="0" t="n">
        <v>3</v>
      </c>
      <c r="F2359" s="38" t="s">
        <v>70</v>
      </c>
      <c r="G2359" s="37" t="s">
        <v>408</v>
      </c>
      <c r="H2359" s="0" t="n">
        <v>233460</v>
      </c>
      <c r="I2359" s="0" t="n">
        <v>89420</v>
      </c>
      <c r="J2359" s="0" t="n">
        <v>20372</v>
      </c>
    </row>
    <row r="2360" customFormat="false" ht="15" hidden="false" customHeight="false" outlineLevel="0" collapsed="false">
      <c r="A2360" s="0" t="n">
        <v>202406</v>
      </c>
      <c r="B2360" s="0" t="n">
        <v>202408</v>
      </c>
      <c r="C2360" s="37" t="s">
        <v>197</v>
      </c>
      <c r="D2360" s="37" t="s">
        <v>292</v>
      </c>
      <c r="E2360" s="0" t="n">
        <v>3</v>
      </c>
      <c r="F2360" s="38" t="s">
        <v>70</v>
      </c>
      <c r="G2360" s="37" t="s">
        <v>409</v>
      </c>
      <c r="H2360" s="0" t="n">
        <v>1453013</v>
      </c>
      <c r="I2360" s="0" t="n">
        <v>1964991</v>
      </c>
      <c r="J2360" s="0" t="n">
        <v>-23871</v>
      </c>
    </row>
    <row r="2361" customFormat="false" ht="15" hidden="false" customHeight="false" outlineLevel="0" collapsed="false">
      <c r="A2361" s="0" t="n">
        <v>202406</v>
      </c>
      <c r="B2361" s="0" t="n">
        <v>202408</v>
      </c>
      <c r="C2361" s="37" t="s">
        <v>112</v>
      </c>
      <c r="D2361" s="37" t="s">
        <v>116</v>
      </c>
      <c r="E2361" s="0" t="n">
        <v>3</v>
      </c>
      <c r="F2361" s="38" t="s">
        <v>70</v>
      </c>
      <c r="G2361" s="37" t="s">
        <v>410</v>
      </c>
      <c r="H2361" s="0" t="n">
        <v>1577041</v>
      </c>
      <c r="I2361" s="0" t="n">
        <v>1709136</v>
      </c>
      <c r="J2361" s="0" t="n">
        <v>236161</v>
      </c>
    </row>
    <row r="2362" customFormat="false" ht="15" hidden="false" customHeight="false" outlineLevel="0" collapsed="false">
      <c r="A2362" s="0" t="n">
        <v>202406</v>
      </c>
      <c r="B2362" s="0" t="n">
        <v>202408</v>
      </c>
      <c r="C2362" s="37" t="s">
        <v>106</v>
      </c>
      <c r="D2362" s="37" t="s">
        <v>181</v>
      </c>
      <c r="E2362" s="0" t="n">
        <v>3</v>
      </c>
      <c r="F2362" s="38" t="s">
        <v>70</v>
      </c>
      <c r="G2362" s="37" t="s">
        <v>411</v>
      </c>
      <c r="H2362" s="0" t="n">
        <v>380914</v>
      </c>
      <c r="I2362" s="0" t="n">
        <v>675842</v>
      </c>
      <c r="J2362" s="0" t="n">
        <v>106931</v>
      </c>
    </row>
    <row r="2363" customFormat="false" ht="15" hidden="false" customHeight="false" outlineLevel="0" collapsed="false">
      <c r="A2363" s="0" t="n">
        <v>202406</v>
      </c>
      <c r="B2363" s="0" t="n">
        <v>202408</v>
      </c>
      <c r="C2363" s="37" t="s">
        <v>112</v>
      </c>
      <c r="D2363" s="37" t="s">
        <v>412</v>
      </c>
      <c r="E2363" s="0" t="n">
        <v>3</v>
      </c>
      <c r="F2363" s="38" t="s">
        <v>70</v>
      </c>
      <c r="G2363" s="37" t="s">
        <v>413</v>
      </c>
      <c r="H2363" s="0" t="n">
        <v>1065086</v>
      </c>
      <c r="I2363" s="0" t="n">
        <v>1731305</v>
      </c>
      <c r="J2363" s="0" t="n">
        <v>591225</v>
      </c>
    </row>
    <row r="2364" customFormat="false" ht="15" hidden="false" customHeight="false" outlineLevel="0" collapsed="false">
      <c r="A2364" s="0" t="n">
        <v>202406</v>
      </c>
      <c r="B2364" s="0" t="n">
        <v>202408</v>
      </c>
      <c r="C2364" s="37" t="s">
        <v>115</v>
      </c>
      <c r="D2364" s="37" t="s">
        <v>414</v>
      </c>
      <c r="E2364" s="0" t="n">
        <v>3</v>
      </c>
      <c r="F2364" s="38" t="s">
        <v>70</v>
      </c>
      <c r="G2364" s="37" t="s">
        <v>415</v>
      </c>
      <c r="H2364" s="0" t="n">
        <v>2488385</v>
      </c>
      <c r="I2364" s="0" t="n">
        <v>717287</v>
      </c>
      <c r="J2364" s="0" t="n">
        <v>4139</v>
      </c>
    </row>
    <row r="2365" customFormat="false" ht="15" hidden="false" customHeight="false" outlineLevel="0" collapsed="false">
      <c r="A2365" s="0" t="n">
        <v>202406</v>
      </c>
      <c r="B2365" s="0" t="n">
        <v>202408</v>
      </c>
      <c r="C2365" s="37" t="s">
        <v>184</v>
      </c>
      <c r="D2365" s="37" t="s">
        <v>231</v>
      </c>
      <c r="E2365" s="0" t="n">
        <v>3</v>
      </c>
      <c r="F2365" s="38" t="s">
        <v>70</v>
      </c>
      <c r="G2365" s="37" t="s">
        <v>416</v>
      </c>
      <c r="H2365" s="0" t="n">
        <v>2488899</v>
      </c>
      <c r="I2365" s="0" t="n">
        <v>1535032</v>
      </c>
      <c r="J2365" s="0" t="n">
        <v>342702</v>
      </c>
    </row>
    <row r="2366" customFormat="false" ht="15" hidden="false" customHeight="false" outlineLevel="0" collapsed="false">
      <c r="A2366" s="0" t="n">
        <v>202406</v>
      </c>
      <c r="B2366" s="0" t="n">
        <v>202408</v>
      </c>
      <c r="C2366" s="37" t="s">
        <v>115</v>
      </c>
      <c r="D2366" s="37" t="s">
        <v>364</v>
      </c>
      <c r="E2366" s="0" t="n">
        <v>3</v>
      </c>
      <c r="F2366" s="38" t="s">
        <v>70</v>
      </c>
      <c r="G2366" s="37" t="s">
        <v>417</v>
      </c>
      <c r="H2366" s="0" t="n">
        <v>5622875</v>
      </c>
      <c r="I2366" s="0" t="n">
        <v>4901294</v>
      </c>
      <c r="J2366" s="0" t="n">
        <v>400605</v>
      </c>
    </row>
    <row r="2367" customFormat="false" ht="15" hidden="false" customHeight="false" outlineLevel="0" collapsed="false">
      <c r="A2367" s="0" t="n">
        <v>202406</v>
      </c>
      <c r="B2367" s="0" t="n">
        <v>202408</v>
      </c>
      <c r="C2367" s="37" t="s">
        <v>184</v>
      </c>
      <c r="D2367" s="37" t="s">
        <v>320</v>
      </c>
      <c r="E2367" s="0" t="n">
        <v>3</v>
      </c>
      <c r="F2367" s="38" t="s">
        <v>70</v>
      </c>
      <c r="G2367" s="37" t="s">
        <v>418</v>
      </c>
      <c r="H2367" s="0" t="n">
        <v>5255725</v>
      </c>
      <c r="I2367" s="0" t="n">
        <v>3833207</v>
      </c>
      <c r="J2367" s="0" t="n">
        <v>-169184</v>
      </c>
    </row>
    <row r="2368" customFormat="false" ht="15" hidden="false" customHeight="false" outlineLevel="0" collapsed="false">
      <c r="A2368" s="0" t="n">
        <v>202406</v>
      </c>
      <c r="B2368" s="0" t="n">
        <v>202408</v>
      </c>
      <c r="C2368" s="37" t="s">
        <v>197</v>
      </c>
      <c r="D2368" s="37" t="s">
        <v>174</v>
      </c>
      <c r="E2368" s="0" t="n">
        <v>3</v>
      </c>
      <c r="F2368" s="38" t="s">
        <v>70</v>
      </c>
      <c r="G2368" s="37" t="s">
        <v>419</v>
      </c>
      <c r="H2368" s="0" t="n">
        <v>430988</v>
      </c>
      <c r="I2368" s="0" t="n">
        <v>362416</v>
      </c>
      <c r="J2368" s="0" t="n">
        <v>24645</v>
      </c>
    </row>
    <row r="2369" customFormat="false" ht="15" hidden="false" customHeight="false" outlineLevel="0" collapsed="false">
      <c r="A2369" s="0" t="n">
        <v>202406</v>
      </c>
      <c r="B2369" s="0" t="n">
        <v>202408</v>
      </c>
      <c r="C2369" s="37" t="s">
        <v>106</v>
      </c>
      <c r="D2369" s="37" t="s">
        <v>420</v>
      </c>
      <c r="E2369" s="0" t="n">
        <v>3</v>
      </c>
      <c r="F2369" s="38" t="s">
        <v>70</v>
      </c>
      <c r="G2369" s="37" t="s">
        <v>421</v>
      </c>
      <c r="H2369" s="0" t="n">
        <v>8474813</v>
      </c>
      <c r="I2369" s="0" t="n">
        <v>3268616</v>
      </c>
      <c r="J2369" s="0" t="n">
        <v>262295</v>
      </c>
    </row>
    <row r="2370" customFormat="false" ht="15" hidden="false" customHeight="false" outlineLevel="0" collapsed="false">
      <c r="A2370" s="0" t="n">
        <v>202406</v>
      </c>
      <c r="B2370" s="0" t="n">
        <v>202408</v>
      </c>
      <c r="C2370" s="37" t="s">
        <v>109</v>
      </c>
      <c r="D2370" s="37" t="s">
        <v>107</v>
      </c>
      <c r="E2370" s="0" t="n">
        <v>3</v>
      </c>
      <c r="F2370" s="38" t="s">
        <v>70</v>
      </c>
      <c r="G2370" s="37" t="s">
        <v>422</v>
      </c>
      <c r="H2370" s="0" t="n">
        <v>620330</v>
      </c>
      <c r="I2370" s="0" t="n">
        <v>405833</v>
      </c>
      <c r="J2370" s="0" t="n">
        <v>-10507</v>
      </c>
    </row>
    <row r="2371" customFormat="false" ht="15" hidden="false" customHeight="false" outlineLevel="0" collapsed="false">
      <c r="A2371" s="0" t="n">
        <v>202406</v>
      </c>
      <c r="B2371" s="0" t="n">
        <v>202408</v>
      </c>
      <c r="C2371" s="37" t="s">
        <v>184</v>
      </c>
      <c r="D2371" s="37" t="s">
        <v>423</v>
      </c>
      <c r="E2371" s="0" t="n">
        <v>3</v>
      </c>
      <c r="F2371" s="38" t="s">
        <v>70</v>
      </c>
      <c r="G2371" s="37" t="s">
        <v>424</v>
      </c>
      <c r="H2371" s="0" t="n">
        <v>4927272</v>
      </c>
      <c r="I2371" s="0" t="n">
        <v>3854752</v>
      </c>
      <c r="J2371" s="0" t="n">
        <v>428715</v>
      </c>
    </row>
    <row r="2372" customFormat="false" ht="15" hidden="false" customHeight="false" outlineLevel="0" collapsed="false">
      <c r="A2372" s="0" t="n">
        <v>202406</v>
      </c>
      <c r="B2372" s="0" t="n">
        <v>202408</v>
      </c>
      <c r="C2372" s="37" t="s">
        <v>106</v>
      </c>
      <c r="D2372" s="37" t="s">
        <v>425</v>
      </c>
      <c r="E2372" s="0" t="n">
        <v>3</v>
      </c>
      <c r="F2372" s="38" t="s">
        <v>70</v>
      </c>
      <c r="G2372" s="37" t="s">
        <v>426</v>
      </c>
      <c r="H2372" s="0" t="n">
        <v>1470198</v>
      </c>
      <c r="I2372" s="0" t="n">
        <v>893488</v>
      </c>
      <c r="J2372" s="0" t="n">
        <v>157058</v>
      </c>
    </row>
    <row r="2373" customFormat="false" ht="15" hidden="false" customHeight="false" outlineLevel="0" collapsed="false">
      <c r="A2373" s="0" t="n">
        <v>202406</v>
      </c>
      <c r="B2373" s="0" t="n">
        <v>202408</v>
      </c>
      <c r="C2373" s="37" t="s">
        <v>152</v>
      </c>
      <c r="D2373" s="37" t="s">
        <v>214</v>
      </c>
      <c r="E2373" s="0" t="n">
        <v>3</v>
      </c>
      <c r="F2373" s="38" t="s">
        <v>70</v>
      </c>
      <c r="G2373" s="37" t="s">
        <v>427</v>
      </c>
      <c r="H2373" s="0" t="n">
        <v>854852</v>
      </c>
      <c r="I2373" s="0" t="n">
        <v>1214788</v>
      </c>
      <c r="J2373" s="0" t="n">
        <v>126119</v>
      </c>
    </row>
    <row r="2374" customFormat="false" ht="15" hidden="false" customHeight="false" outlineLevel="0" collapsed="false">
      <c r="A2374" s="0" t="n">
        <v>202406</v>
      </c>
      <c r="B2374" s="0" t="n">
        <v>202408</v>
      </c>
      <c r="C2374" s="37" t="s">
        <v>101</v>
      </c>
      <c r="D2374" s="37" t="s">
        <v>251</v>
      </c>
      <c r="E2374" s="0" t="n">
        <v>3</v>
      </c>
      <c r="F2374" s="38" t="s">
        <v>70</v>
      </c>
      <c r="G2374" s="37" t="s">
        <v>428</v>
      </c>
      <c r="H2374" s="0" t="n">
        <v>90661</v>
      </c>
      <c r="I2374" s="0" t="n">
        <v>23886</v>
      </c>
      <c r="J2374" s="0" t="n">
        <v>617</v>
      </c>
    </row>
    <row r="2375" customFormat="false" ht="15" hidden="false" customHeight="false" outlineLevel="0" collapsed="false">
      <c r="A2375" s="0" t="n">
        <v>202406</v>
      </c>
      <c r="B2375" s="0" t="n">
        <v>202408</v>
      </c>
      <c r="C2375" s="37" t="s">
        <v>115</v>
      </c>
      <c r="D2375" s="37" t="s">
        <v>200</v>
      </c>
      <c r="E2375" s="0" t="n">
        <v>3</v>
      </c>
      <c r="F2375" s="38" t="s">
        <v>70</v>
      </c>
      <c r="G2375" s="37" t="s">
        <v>429</v>
      </c>
      <c r="H2375" s="0" t="n">
        <v>1269522</v>
      </c>
      <c r="I2375" s="0" t="n">
        <v>1371997</v>
      </c>
      <c r="J2375" s="0" t="n">
        <v>89389</v>
      </c>
    </row>
    <row r="2376" customFormat="false" ht="15" hidden="false" customHeight="false" outlineLevel="0" collapsed="false">
      <c r="A2376" s="0" t="n">
        <v>202406</v>
      </c>
      <c r="B2376" s="0" t="n">
        <v>202408</v>
      </c>
      <c r="C2376" s="37" t="s">
        <v>124</v>
      </c>
      <c r="D2376" s="37" t="s">
        <v>430</v>
      </c>
      <c r="E2376" s="0" t="n">
        <v>3</v>
      </c>
      <c r="F2376" s="38" t="s">
        <v>70</v>
      </c>
      <c r="G2376" s="37" t="s">
        <v>431</v>
      </c>
      <c r="H2376" s="0" t="n">
        <v>203659</v>
      </c>
      <c r="I2376" s="0" t="n">
        <v>54838</v>
      </c>
      <c r="J2376" s="0" t="n">
        <v>4362</v>
      </c>
    </row>
    <row r="2377" customFormat="false" ht="15" hidden="false" customHeight="false" outlineLevel="0" collapsed="false">
      <c r="A2377" s="0" t="n">
        <v>202406</v>
      </c>
      <c r="B2377" s="0" t="n">
        <v>202408</v>
      </c>
      <c r="C2377" s="37" t="s">
        <v>197</v>
      </c>
      <c r="D2377" s="37" t="s">
        <v>243</v>
      </c>
      <c r="E2377" s="0" t="n">
        <v>3</v>
      </c>
      <c r="F2377" s="38" t="s">
        <v>70</v>
      </c>
      <c r="G2377" s="37" t="s">
        <v>432</v>
      </c>
      <c r="H2377" s="0" t="n">
        <v>5553731</v>
      </c>
      <c r="I2377" s="0" t="n">
        <v>1912594</v>
      </c>
      <c r="J2377" s="0" t="n">
        <v>194572</v>
      </c>
    </row>
    <row r="2378" customFormat="false" ht="15" hidden="false" customHeight="false" outlineLevel="0" collapsed="false">
      <c r="A2378" s="0" t="n">
        <v>202406</v>
      </c>
      <c r="B2378" s="0" t="n">
        <v>202408</v>
      </c>
      <c r="C2378" s="37" t="s">
        <v>136</v>
      </c>
      <c r="D2378" s="37" t="s">
        <v>389</v>
      </c>
      <c r="E2378" s="0" t="n">
        <v>3</v>
      </c>
      <c r="F2378" s="38" t="s">
        <v>70</v>
      </c>
      <c r="G2378" s="37" t="s">
        <v>433</v>
      </c>
      <c r="H2378" s="0" t="n">
        <v>6601466</v>
      </c>
      <c r="I2378" s="0" t="n">
        <v>4456647</v>
      </c>
      <c r="J2378" s="0" t="n">
        <v>851144</v>
      </c>
    </row>
    <row r="2379" customFormat="false" ht="15" hidden="false" customHeight="false" outlineLevel="0" collapsed="false">
      <c r="A2379" s="0" t="n">
        <v>202406</v>
      </c>
      <c r="B2379" s="0" t="n">
        <v>202408</v>
      </c>
      <c r="C2379" s="37" t="s">
        <v>197</v>
      </c>
      <c r="D2379" s="37" t="s">
        <v>127</v>
      </c>
      <c r="E2379" s="0" t="n">
        <v>3</v>
      </c>
      <c r="F2379" s="38" t="s">
        <v>70</v>
      </c>
      <c r="G2379" s="37" t="s">
        <v>434</v>
      </c>
      <c r="H2379" s="0" t="n">
        <v>354757</v>
      </c>
      <c r="I2379" s="0" t="n">
        <v>422099</v>
      </c>
      <c r="J2379" s="0" t="n">
        <v>45246</v>
      </c>
    </row>
    <row r="2380" customFormat="false" ht="15" hidden="false" customHeight="false" outlineLevel="0" collapsed="false">
      <c r="A2380" s="0" t="n">
        <v>202406</v>
      </c>
      <c r="B2380" s="0" t="n">
        <v>202408</v>
      </c>
      <c r="C2380" s="37" t="s">
        <v>149</v>
      </c>
      <c r="D2380" s="37" t="s">
        <v>330</v>
      </c>
      <c r="E2380" s="0" t="n">
        <v>3</v>
      </c>
      <c r="F2380" s="38" t="s">
        <v>70</v>
      </c>
      <c r="G2380" s="37" t="s">
        <v>435</v>
      </c>
      <c r="H2380" s="0" t="n">
        <v>1729681</v>
      </c>
      <c r="I2380" s="0" t="n">
        <v>905106</v>
      </c>
      <c r="J2380" s="0" t="n">
        <v>-54550</v>
      </c>
    </row>
    <row r="2381" customFormat="false" ht="15" hidden="false" customHeight="false" outlineLevel="0" collapsed="false">
      <c r="A2381" s="0" t="n">
        <v>202406</v>
      </c>
      <c r="B2381" s="0" t="n">
        <v>202408</v>
      </c>
      <c r="C2381" s="37" t="s">
        <v>112</v>
      </c>
      <c r="D2381" s="37" t="s">
        <v>130</v>
      </c>
      <c r="E2381" s="0" t="n">
        <v>3</v>
      </c>
      <c r="F2381" s="38" t="s">
        <v>70</v>
      </c>
      <c r="G2381" s="37" t="s">
        <v>436</v>
      </c>
      <c r="H2381" s="0" t="n">
        <v>483219</v>
      </c>
      <c r="I2381" s="0" t="n">
        <v>313927</v>
      </c>
      <c r="J2381" s="0" t="n">
        <v>7461</v>
      </c>
    </row>
    <row r="2382" customFormat="false" ht="15" hidden="false" customHeight="false" outlineLevel="0" collapsed="false">
      <c r="A2382" s="0" t="n">
        <v>202406</v>
      </c>
      <c r="B2382" s="0" t="n">
        <v>202408</v>
      </c>
      <c r="C2382" s="37" t="s">
        <v>149</v>
      </c>
      <c r="D2382" s="37" t="s">
        <v>396</v>
      </c>
      <c r="E2382" s="0" t="n">
        <v>3</v>
      </c>
      <c r="F2382" s="38" t="s">
        <v>70</v>
      </c>
      <c r="G2382" s="37" t="s">
        <v>437</v>
      </c>
      <c r="H2382" s="0" t="n">
        <v>623976</v>
      </c>
      <c r="I2382" s="0" t="n">
        <v>654327</v>
      </c>
      <c r="J2382" s="0" t="n">
        <v>63209</v>
      </c>
    </row>
    <row r="2383" customFormat="false" ht="15" hidden="false" customHeight="false" outlineLevel="0" collapsed="false">
      <c r="A2383" s="0" t="n">
        <v>202406</v>
      </c>
      <c r="B2383" s="0" t="n">
        <v>202408</v>
      </c>
      <c r="C2383" s="37" t="s">
        <v>98</v>
      </c>
      <c r="D2383" s="37" t="s">
        <v>438</v>
      </c>
      <c r="E2383" s="0" t="n">
        <v>3</v>
      </c>
      <c r="F2383" s="38" t="s">
        <v>70</v>
      </c>
      <c r="G2383" s="37" t="s">
        <v>439</v>
      </c>
      <c r="H2383" s="0" t="n">
        <v>3579139</v>
      </c>
      <c r="I2383" s="0" t="n">
        <v>4768101</v>
      </c>
      <c r="J2383" s="0" t="n">
        <v>917442</v>
      </c>
    </row>
    <row r="2384" customFormat="false" ht="15" hidden="false" customHeight="false" outlineLevel="0" collapsed="false">
      <c r="A2384" s="0" t="n">
        <v>202406</v>
      </c>
      <c r="B2384" s="0" t="n">
        <v>202408</v>
      </c>
      <c r="C2384" s="37" t="s">
        <v>112</v>
      </c>
      <c r="D2384" s="37" t="s">
        <v>372</v>
      </c>
      <c r="E2384" s="0" t="n">
        <v>3</v>
      </c>
      <c r="F2384" s="38" t="s">
        <v>70</v>
      </c>
      <c r="G2384" s="37" t="s">
        <v>440</v>
      </c>
      <c r="H2384" s="0" t="n">
        <v>1133318</v>
      </c>
      <c r="I2384" s="0" t="n">
        <v>855346</v>
      </c>
      <c r="J2384" s="0" t="n">
        <v>179439</v>
      </c>
    </row>
    <row r="2385" customFormat="false" ht="15" hidden="false" customHeight="false" outlineLevel="0" collapsed="false">
      <c r="A2385" s="0" t="n">
        <v>202406</v>
      </c>
      <c r="B2385" s="0" t="n">
        <v>202408</v>
      </c>
      <c r="C2385" s="37" t="s">
        <v>149</v>
      </c>
      <c r="D2385" s="37" t="s">
        <v>425</v>
      </c>
      <c r="E2385" s="0" t="n">
        <v>3</v>
      </c>
      <c r="F2385" s="38" t="s">
        <v>70</v>
      </c>
      <c r="G2385" s="37" t="s">
        <v>441</v>
      </c>
      <c r="H2385" s="0" t="n">
        <v>9355467</v>
      </c>
      <c r="I2385" s="0" t="n">
        <v>3260972</v>
      </c>
      <c r="J2385" s="0" t="n">
        <v>839598</v>
      </c>
    </row>
    <row r="2386" customFormat="false" ht="15" hidden="false" customHeight="false" outlineLevel="0" collapsed="false">
      <c r="A2386" s="0" t="n">
        <v>202406</v>
      </c>
      <c r="B2386" s="0" t="n">
        <v>202408</v>
      </c>
      <c r="C2386" s="37" t="s">
        <v>106</v>
      </c>
      <c r="D2386" s="37" t="s">
        <v>282</v>
      </c>
      <c r="E2386" s="0" t="n">
        <v>3</v>
      </c>
      <c r="F2386" s="38" t="s">
        <v>70</v>
      </c>
      <c r="G2386" s="37" t="s">
        <v>442</v>
      </c>
      <c r="H2386" s="0" t="n">
        <v>729219</v>
      </c>
      <c r="I2386" s="0" t="n">
        <v>414785</v>
      </c>
      <c r="J2386" s="0" t="n">
        <v>38601</v>
      </c>
    </row>
    <row r="2387" customFormat="false" ht="15" hidden="false" customHeight="false" outlineLevel="0" collapsed="false">
      <c r="A2387" s="0" t="n">
        <v>202406</v>
      </c>
      <c r="B2387" s="0" t="n">
        <v>202408</v>
      </c>
      <c r="C2387" s="37" t="s">
        <v>115</v>
      </c>
      <c r="D2387" s="37" t="s">
        <v>134</v>
      </c>
      <c r="E2387" s="0" t="n">
        <v>3</v>
      </c>
      <c r="F2387" s="38" t="s">
        <v>70</v>
      </c>
      <c r="G2387" s="37" t="s">
        <v>443</v>
      </c>
      <c r="H2387" s="0" t="n">
        <v>3839122</v>
      </c>
      <c r="I2387" s="0" t="n">
        <v>1923358</v>
      </c>
      <c r="J2387" s="0" t="n">
        <v>300680</v>
      </c>
    </row>
    <row r="2388" customFormat="false" ht="15" hidden="false" customHeight="false" outlineLevel="0" collapsed="false">
      <c r="A2388" s="0" t="n">
        <v>202406</v>
      </c>
      <c r="B2388" s="0" t="n">
        <v>202408</v>
      </c>
      <c r="C2388" s="37" t="s">
        <v>149</v>
      </c>
      <c r="D2388" s="37" t="s">
        <v>145</v>
      </c>
      <c r="E2388" s="0" t="n">
        <v>3</v>
      </c>
      <c r="F2388" s="38" t="s">
        <v>70</v>
      </c>
      <c r="G2388" s="37" t="s">
        <v>444</v>
      </c>
      <c r="H2388" s="0" t="n">
        <v>1284524</v>
      </c>
      <c r="I2388" s="0" t="n">
        <v>508556</v>
      </c>
      <c r="J2388" s="0" t="n">
        <v>-33283</v>
      </c>
    </row>
    <row r="2389" customFormat="false" ht="15" hidden="false" customHeight="false" outlineLevel="0" collapsed="false">
      <c r="A2389" s="0" t="n">
        <v>202406</v>
      </c>
      <c r="B2389" s="0" t="n">
        <v>202408</v>
      </c>
      <c r="C2389" s="37" t="s">
        <v>158</v>
      </c>
      <c r="D2389" s="37" t="s">
        <v>445</v>
      </c>
      <c r="E2389" s="0" t="n">
        <v>3</v>
      </c>
      <c r="F2389" s="38" t="s">
        <v>70</v>
      </c>
      <c r="G2389" s="37" t="s">
        <v>446</v>
      </c>
      <c r="H2389" s="0" t="n">
        <v>3650971</v>
      </c>
      <c r="I2389" s="0" t="n">
        <v>1881031</v>
      </c>
      <c r="J2389" s="0" t="n">
        <v>231345</v>
      </c>
    </row>
    <row r="2390" customFormat="false" ht="15" hidden="false" customHeight="false" outlineLevel="0" collapsed="false">
      <c r="A2390" s="0" t="n">
        <v>202406</v>
      </c>
      <c r="B2390" s="0" t="n">
        <v>202408</v>
      </c>
      <c r="C2390" s="37" t="s">
        <v>112</v>
      </c>
      <c r="D2390" s="37" t="s">
        <v>447</v>
      </c>
      <c r="E2390" s="0" t="n">
        <v>3</v>
      </c>
      <c r="F2390" s="38" t="s">
        <v>70</v>
      </c>
      <c r="G2390" s="37" t="s">
        <v>448</v>
      </c>
      <c r="H2390" s="0" t="n">
        <v>849478</v>
      </c>
      <c r="I2390" s="0" t="n">
        <v>197595</v>
      </c>
      <c r="J2390" s="0" t="n">
        <v>-5439</v>
      </c>
    </row>
    <row r="2391" customFormat="false" ht="15" hidden="false" customHeight="false" outlineLevel="0" collapsed="false">
      <c r="A2391" s="0" t="n">
        <v>202406</v>
      </c>
      <c r="B2391" s="0" t="n">
        <v>202408</v>
      </c>
      <c r="C2391" s="37" t="s">
        <v>136</v>
      </c>
      <c r="D2391" s="37" t="s">
        <v>267</v>
      </c>
      <c r="E2391" s="0" t="n">
        <v>3</v>
      </c>
      <c r="F2391" s="38" t="s">
        <v>70</v>
      </c>
      <c r="G2391" s="37" t="s">
        <v>449</v>
      </c>
      <c r="H2391" s="0" t="n">
        <v>1333242</v>
      </c>
      <c r="I2391" s="0" t="n">
        <v>1063137</v>
      </c>
      <c r="J2391" s="0" t="n">
        <v>78402</v>
      </c>
    </row>
    <row r="2392" customFormat="false" ht="15" hidden="false" customHeight="false" outlineLevel="0" collapsed="false">
      <c r="A2392" s="0" t="n">
        <v>202406</v>
      </c>
      <c r="B2392" s="0" t="n">
        <v>202408</v>
      </c>
      <c r="C2392" s="37" t="s">
        <v>158</v>
      </c>
      <c r="D2392" s="37" t="s">
        <v>450</v>
      </c>
      <c r="E2392" s="0" t="n">
        <v>3</v>
      </c>
      <c r="F2392" s="38" t="s">
        <v>70</v>
      </c>
      <c r="G2392" s="37" t="s">
        <v>451</v>
      </c>
      <c r="H2392" s="0" t="n">
        <v>1020871</v>
      </c>
      <c r="I2392" s="0" t="n">
        <v>620666</v>
      </c>
      <c r="J2392" s="0" t="n">
        <v>237705</v>
      </c>
    </row>
    <row r="2393" customFormat="false" ht="15" hidden="false" customHeight="false" outlineLevel="0" collapsed="false">
      <c r="A2393" s="0" t="n">
        <v>202406</v>
      </c>
      <c r="B2393" s="0" t="n">
        <v>202408</v>
      </c>
      <c r="C2393" s="37" t="s">
        <v>112</v>
      </c>
      <c r="D2393" s="37" t="s">
        <v>452</v>
      </c>
      <c r="E2393" s="0" t="n">
        <v>3</v>
      </c>
      <c r="F2393" s="38" t="s">
        <v>70</v>
      </c>
      <c r="G2393" s="37" t="s">
        <v>453</v>
      </c>
      <c r="H2393" s="0" t="n">
        <v>319900</v>
      </c>
      <c r="I2393" s="0" t="n">
        <v>79036</v>
      </c>
      <c r="J2393" s="0" t="n">
        <v>8722</v>
      </c>
    </row>
    <row r="2394" customFormat="false" ht="15" hidden="false" customHeight="false" outlineLevel="0" collapsed="false">
      <c r="A2394" s="0" t="n">
        <v>202406</v>
      </c>
      <c r="B2394" s="0" t="n">
        <v>202408</v>
      </c>
      <c r="C2394" s="37" t="s">
        <v>178</v>
      </c>
      <c r="D2394" s="37" t="s">
        <v>454</v>
      </c>
      <c r="E2394" s="0" t="n">
        <v>3</v>
      </c>
      <c r="F2394" s="38" t="s">
        <v>70</v>
      </c>
      <c r="G2394" s="37" t="s">
        <v>455</v>
      </c>
      <c r="H2394" s="0" t="n">
        <v>2603239</v>
      </c>
      <c r="I2394" s="0" t="n">
        <v>1879419</v>
      </c>
      <c r="J2394" s="0" t="n">
        <v>-11993</v>
      </c>
    </row>
    <row r="2395" customFormat="false" ht="15" hidden="false" customHeight="false" outlineLevel="0" collapsed="false">
      <c r="A2395" s="0" t="n">
        <v>202406</v>
      </c>
      <c r="B2395" s="0" t="n">
        <v>202408</v>
      </c>
      <c r="C2395" s="37" t="s">
        <v>115</v>
      </c>
      <c r="D2395" s="37" t="s">
        <v>170</v>
      </c>
      <c r="E2395" s="0" t="n">
        <v>3</v>
      </c>
      <c r="F2395" s="38" t="s">
        <v>70</v>
      </c>
      <c r="G2395" s="37" t="s">
        <v>456</v>
      </c>
      <c r="H2395" s="0" t="n">
        <v>2342201</v>
      </c>
      <c r="I2395" s="0" t="n">
        <v>2410493</v>
      </c>
      <c r="J2395" s="0" t="n">
        <v>291137</v>
      </c>
    </row>
    <row r="2396" customFormat="false" ht="15" hidden="false" customHeight="false" outlineLevel="0" collapsed="false">
      <c r="A2396" s="0" t="n">
        <v>202406</v>
      </c>
      <c r="B2396" s="0" t="n">
        <v>202408</v>
      </c>
      <c r="C2396" s="37" t="s">
        <v>152</v>
      </c>
      <c r="D2396" s="37" t="s">
        <v>350</v>
      </c>
      <c r="E2396" s="0" t="n">
        <v>3</v>
      </c>
      <c r="F2396" s="38" t="s">
        <v>70</v>
      </c>
      <c r="G2396" s="37" t="s">
        <v>457</v>
      </c>
      <c r="H2396" s="0" t="n">
        <v>2404390</v>
      </c>
      <c r="I2396" s="0" t="n">
        <v>3590962</v>
      </c>
      <c r="J2396" s="0" t="n">
        <v>101597</v>
      </c>
    </row>
    <row r="2397" customFormat="false" ht="15" hidden="false" customHeight="false" outlineLevel="0" collapsed="false">
      <c r="A2397" s="0" t="n">
        <v>202406</v>
      </c>
      <c r="B2397" s="0" t="n">
        <v>202408</v>
      </c>
      <c r="C2397" s="37" t="s">
        <v>112</v>
      </c>
      <c r="D2397" s="37" t="s">
        <v>282</v>
      </c>
      <c r="E2397" s="0" t="n">
        <v>3</v>
      </c>
      <c r="F2397" s="38" t="s">
        <v>70</v>
      </c>
      <c r="G2397" s="37" t="s">
        <v>458</v>
      </c>
      <c r="H2397" s="0" t="n">
        <v>6877014</v>
      </c>
      <c r="I2397" s="0" t="n">
        <v>6225238</v>
      </c>
      <c r="J2397" s="0" t="n">
        <v>-100067</v>
      </c>
    </row>
    <row r="2398" customFormat="false" ht="15" hidden="false" customHeight="false" outlineLevel="0" collapsed="false">
      <c r="A2398" s="0" t="n">
        <v>202406</v>
      </c>
      <c r="B2398" s="0" t="n">
        <v>202408</v>
      </c>
      <c r="C2398" s="37" t="s">
        <v>158</v>
      </c>
      <c r="D2398" s="37" t="s">
        <v>210</v>
      </c>
      <c r="E2398" s="0" t="n">
        <v>3</v>
      </c>
      <c r="F2398" s="38" t="s">
        <v>70</v>
      </c>
      <c r="G2398" s="37" t="s">
        <v>459</v>
      </c>
      <c r="H2398" s="0" t="n">
        <v>6824999</v>
      </c>
      <c r="I2398" s="0" t="n">
        <v>2593758</v>
      </c>
      <c r="J2398" s="0" t="n">
        <v>753004</v>
      </c>
    </row>
    <row r="2399" customFormat="false" ht="15" hidden="false" customHeight="false" outlineLevel="0" collapsed="false">
      <c r="A2399" s="0" t="n">
        <v>202406</v>
      </c>
      <c r="B2399" s="0" t="n">
        <v>202408</v>
      </c>
      <c r="C2399" s="37" t="s">
        <v>112</v>
      </c>
      <c r="D2399" s="37" t="s">
        <v>447</v>
      </c>
      <c r="E2399" s="0" t="n">
        <v>3</v>
      </c>
      <c r="F2399" s="38" t="s">
        <v>70</v>
      </c>
      <c r="G2399" s="37" t="s">
        <v>460</v>
      </c>
      <c r="H2399" s="0" t="n">
        <v>656170</v>
      </c>
      <c r="I2399" s="0" t="n">
        <v>454693</v>
      </c>
      <c r="J2399" s="0" t="n">
        <v>84883</v>
      </c>
    </row>
    <row r="2400" customFormat="false" ht="15" hidden="false" customHeight="false" outlineLevel="0" collapsed="false">
      <c r="A2400" s="0" t="n">
        <v>202406</v>
      </c>
      <c r="B2400" s="0" t="n">
        <v>202408</v>
      </c>
      <c r="C2400" s="37" t="s">
        <v>124</v>
      </c>
      <c r="D2400" s="37" t="s">
        <v>461</v>
      </c>
      <c r="E2400" s="0" t="n">
        <v>3</v>
      </c>
      <c r="F2400" s="38" t="s">
        <v>70</v>
      </c>
      <c r="G2400" s="37" t="s">
        <v>462</v>
      </c>
      <c r="H2400" s="0" t="n">
        <v>1552776</v>
      </c>
      <c r="I2400" s="0" t="n">
        <v>2165870</v>
      </c>
      <c r="J2400" s="0" t="n">
        <v>248108</v>
      </c>
    </row>
    <row r="2401" customFormat="false" ht="15" hidden="false" customHeight="false" outlineLevel="0" collapsed="false">
      <c r="A2401" s="0" t="n">
        <v>202406</v>
      </c>
      <c r="B2401" s="0" t="n">
        <v>202408</v>
      </c>
      <c r="C2401" s="37" t="s">
        <v>95</v>
      </c>
      <c r="D2401" s="37" t="s">
        <v>425</v>
      </c>
      <c r="E2401" s="0" t="n">
        <v>3</v>
      </c>
      <c r="F2401" s="38" t="s">
        <v>70</v>
      </c>
      <c r="G2401" s="37" t="s">
        <v>463</v>
      </c>
      <c r="H2401" s="0" t="n">
        <v>683569</v>
      </c>
      <c r="I2401" s="0" t="n">
        <v>337057</v>
      </c>
      <c r="J2401" s="0" t="n">
        <v>13758</v>
      </c>
    </row>
    <row r="2402" customFormat="false" ht="15" hidden="false" customHeight="false" outlineLevel="0" collapsed="false">
      <c r="A2402" s="0" t="n">
        <v>202406</v>
      </c>
      <c r="B2402" s="0" t="n">
        <v>202408</v>
      </c>
      <c r="C2402" s="37" t="s">
        <v>184</v>
      </c>
      <c r="D2402" s="37" t="s">
        <v>284</v>
      </c>
      <c r="E2402" s="0" t="n">
        <v>3</v>
      </c>
      <c r="F2402" s="38" t="s">
        <v>70</v>
      </c>
      <c r="G2402" s="37" t="s">
        <v>464</v>
      </c>
      <c r="H2402" s="0" t="n">
        <v>1069367</v>
      </c>
      <c r="I2402" s="0" t="n">
        <v>259175</v>
      </c>
      <c r="J2402" s="0" t="n">
        <v>12679</v>
      </c>
    </row>
    <row r="2403" customFormat="false" ht="15" hidden="false" customHeight="false" outlineLevel="0" collapsed="false">
      <c r="A2403" s="0" t="n">
        <v>202406</v>
      </c>
      <c r="B2403" s="0" t="n">
        <v>202408</v>
      </c>
      <c r="C2403" s="37" t="s">
        <v>149</v>
      </c>
      <c r="D2403" s="37" t="s">
        <v>237</v>
      </c>
      <c r="E2403" s="0" t="n">
        <v>3</v>
      </c>
      <c r="F2403" s="38" t="s">
        <v>70</v>
      </c>
      <c r="G2403" s="37" t="s">
        <v>465</v>
      </c>
      <c r="H2403" s="0" t="n">
        <v>585576</v>
      </c>
      <c r="I2403" s="0" t="n">
        <v>449882</v>
      </c>
      <c r="J2403" s="0" t="n">
        <v>105384</v>
      </c>
    </row>
    <row r="2404" customFormat="false" ht="15" hidden="false" customHeight="false" outlineLevel="0" collapsed="false">
      <c r="A2404" s="0" t="n">
        <v>202406</v>
      </c>
      <c r="B2404" s="0" t="n">
        <v>202408</v>
      </c>
      <c r="C2404" s="37" t="s">
        <v>95</v>
      </c>
      <c r="D2404" s="37" t="s">
        <v>320</v>
      </c>
      <c r="E2404" s="0" t="n">
        <v>3</v>
      </c>
      <c r="F2404" s="38" t="s">
        <v>70</v>
      </c>
      <c r="G2404" s="37" t="s">
        <v>466</v>
      </c>
      <c r="H2404" s="0" t="n">
        <v>9696365</v>
      </c>
      <c r="I2404" s="0" t="n">
        <v>7486305</v>
      </c>
      <c r="J2404" s="0" t="n">
        <v>828418</v>
      </c>
    </row>
    <row r="2405" customFormat="false" ht="15" hidden="false" customHeight="false" outlineLevel="0" collapsed="false">
      <c r="A2405" s="0" t="n">
        <v>202406</v>
      </c>
      <c r="B2405" s="0" t="n">
        <v>202408</v>
      </c>
      <c r="C2405" s="37" t="s">
        <v>101</v>
      </c>
      <c r="D2405" s="37" t="s">
        <v>467</v>
      </c>
      <c r="E2405" s="0" t="n">
        <v>3</v>
      </c>
      <c r="F2405" s="38" t="s">
        <v>70</v>
      </c>
      <c r="G2405" s="37" t="s">
        <v>468</v>
      </c>
      <c r="H2405" s="0" t="n">
        <v>2134159</v>
      </c>
      <c r="I2405" s="0" t="n">
        <v>2839545</v>
      </c>
      <c r="J2405" s="0" t="n">
        <v>-648213</v>
      </c>
    </row>
    <row r="2406" customFormat="false" ht="15" hidden="false" customHeight="false" outlineLevel="0" collapsed="false">
      <c r="A2406" s="0" t="n">
        <v>202406</v>
      </c>
      <c r="B2406" s="0" t="n">
        <v>202408</v>
      </c>
      <c r="C2406" s="37" t="s">
        <v>112</v>
      </c>
      <c r="D2406" s="37" t="s">
        <v>233</v>
      </c>
      <c r="E2406" s="0" t="n">
        <v>3</v>
      </c>
      <c r="F2406" s="38" t="s">
        <v>70</v>
      </c>
      <c r="G2406" s="37" t="s">
        <v>469</v>
      </c>
      <c r="H2406" s="0" t="n">
        <v>1042980</v>
      </c>
      <c r="I2406" s="0" t="n">
        <v>493613</v>
      </c>
      <c r="J2406" s="0" t="n">
        <v>158990</v>
      </c>
    </row>
    <row r="2407" customFormat="false" ht="15" hidden="false" customHeight="false" outlineLevel="0" collapsed="false">
      <c r="A2407" s="0" t="n">
        <v>202406</v>
      </c>
      <c r="B2407" s="0" t="n">
        <v>202408</v>
      </c>
      <c r="C2407" s="37" t="s">
        <v>112</v>
      </c>
      <c r="D2407" s="37" t="s">
        <v>470</v>
      </c>
      <c r="E2407" s="0" t="n">
        <v>3</v>
      </c>
      <c r="F2407" s="38" t="s">
        <v>70</v>
      </c>
      <c r="G2407" s="37" t="s">
        <v>471</v>
      </c>
      <c r="H2407" s="0" t="n">
        <v>5271219</v>
      </c>
      <c r="I2407" s="0" t="n">
        <v>11151385</v>
      </c>
      <c r="J2407" s="0" t="n">
        <v>1096251</v>
      </c>
    </row>
    <row r="2408" customFormat="false" ht="15" hidden="false" customHeight="false" outlineLevel="0" collapsed="false">
      <c r="A2408" s="0" t="n">
        <v>202406</v>
      </c>
      <c r="B2408" s="0" t="n">
        <v>202408</v>
      </c>
      <c r="C2408" s="37" t="s">
        <v>98</v>
      </c>
      <c r="D2408" s="37" t="s">
        <v>383</v>
      </c>
      <c r="E2408" s="0" t="n">
        <v>3</v>
      </c>
      <c r="F2408" s="38" t="s">
        <v>70</v>
      </c>
      <c r="G2408" s="37" t="s">
        <v>472</v>
      </c>
      <c r="H2408" s="0" t="n">
        <v>99098</v>
      </c>
      <c r="I2408" s="0" t="n">
        <v>27315</v>
      </c>
      <c r="J2408" s="0" t="n">
        <v>3123</v>
      </c>
    </row>
    <row r="2409" customFormat="false" ht="15" hidden="false" customHeight="false" outlineLevel="0" collapsed="false">
      <c r="A2409" s="0" t="n">
        <v>202406</v>
      </c>
      <c r="B2409" s="0" t="n">
        <v>202408</v>
      </c>
      <c r="C2409" s="37" t="s">
        <v>101</v>
      </c>
      <c r="D2409" s="37" t="s">
        <v>258</v>
      </c>
      <c r="E2409" s="0" t="n">
        <v>3</v>
      </c>
      <c r="F2409" s="38" t="s">
        <v>70</v>
      </c>
      <c r="G2409" s="37" t="s">
        <v>473</v>
      </c>
      <c r="H2409" s="0" t="n">
        <v>131800</v>
      </c>
      <c r="I2409" s="0" t="n">
        <v>124854</v>
      </c>
      <c r="J2409" s="0" t="n">
        <v>23556</v>
      </c>
    </row>
    <row r="2410" customFormat="false" ht="15" hidden="false" customHeight="false" outlineLevel="0" collapsed="false">
      <c r="A2410" s="0" t="n">
        <v>202406</v>
      </c>
      <c r="B2410" s="0" t="n">
        <v>202408</v>
      </c>
      <c r="C2410" s="37" t="s">
        <v>98</v>
      </c>
      <c r="D2410" s="37" t="s">
        <v>474</v>
      </c>
      <c r="E2410" s="0" t="n">
        <v>3</v>
      </c>
      <c r="F2410" s="38" t="s">
        <v>70</v>
      </c>
      <c r="G2410" s="37" t="s">
        <v>475</v>
      </c>
      <c r="H2410" s="0" t="n">
        <v>3330922</v>
      </c>
      <c r="I2410" s="0" t="n">
        <v>3563335</v>
      </c>
      <c r="J2410" s="0" t="n">
        <v>450905</v>
      </c>
    </row>
    <row r="2411" customFormat="false" ht="15" hidden="false" customHeight="false" outlineLevel="0" collapsed="false">
      <c r="A2411" s="0" t="n">
        <v>202406</v>
      </c>
      <c r="B2411" s="0" t="n">
        <v>202408</v>
      </c>
      <c r="C2411" s="37" t="s">
        <v>112</v>
      </c>
      <c r="D2411" s="37" t="s">
        <v>476</v>
      </c>
      <c r="E2411" s="0" t="n">
        <v>3</v>
      </c>
      <c r="F2411" s="38" t="s">
        <v>70</v>
      </c>
      <c r="G2411" s="37" t="s">
        <v>477</v>
      </c>
      <c r="H2411" s="0" t="n">
        <v>981642</v>
      </c>
      <c r="I2411" s="0" t="n">
        <v>317555</v>
      </c>
      <c r="J2411" s="0" t="n">
        <v>49123</v>
      </c>
    </row>
    <row r="2412" customFormat="false" ht="15" hidden="false" customHeight="false" outlineLevel="0" collapsed="false">
      <c r="A2412" s="0" t="n">
        <v>202406</v>
      </c>
      <c r="B2412" s="0" t="n">
        <v>202408</v>
      </c>
      <c r="C2412" s="37" t="s">
        <v>136</v>
      </c>
      <c r="D2412" s="37" t="s">
        <v>132</v>
      </c>
      <c r="E2412" s="0" t="n">
        <v>3</v>
      </c>
      <c r="F2412" s="38" t="s">
        <v>70</v>
      </c>
      <c r="G2412" s="37" t="s">
        <v>478</v>
      </c>
      <c r="H2412" s="0" t="n">
        <v>1500420</v>
      </c>
      <c r="I2412" s="0" t="n">
        <v>799704</v>
      </c>
      <c r="J2412" s="0" t="n">
        <v>30091</v>
      </c>
    </row>
    <row r="2413" customFormat="false" ht="15" hidden="false" customHeight="false" outlineLevel="0" collapsed="false">
      <c r="A2413" s="0" t="n">
        <v>202406</v>
      </c>
      <c r="B2413" s="0" t="n">
        <v>202408</v>
      </c>
      <c r="C2413" s="37" t="s">
        <v>106</v>
      </c>
      <c r="D2413" s="37" t="s">
        <v>273</v>
      </c>
      <c r="E2413" s="0" t="n">
        <v>3</v>
      </c>
      <c r="F2413" s="38" t="s">
        <v>70</v>
      </c>
      <c r="G2413" s="37" t="s">
        <v>479</v>
      </c>
      <c r="H2413" s="0" t="n">
        <v>271789</v>
      </c>
      <c r="I2413" s="0" t="n">
        <v>152645</v>
      </c>
      <c r="J2413" s="0" t="n">
        <v>-6561</v>
      </c>
    </row>
    <row r="2414" customFormat="false" ht="15" hidden="false" customHeight="false" outlineLevel="0" collapsed="false">
      <c r="A2414" s="0" t="n">
        <v>202406</v>
      </c>
      <c r="B2414" s="0" t="n">
        <v>202408</v>
      </c>
      <c r="C2414" s="37" t="s">
        <v>149</v>
      </c>
      <c r="D2414" s="37" t="s">
        <v>159</v>
      </c>
      <c r="E2414" s="0" t="n">
        <v>3</v>
      </c>
      <c r="F2414" s="38" t="s">
        <v>70</v>
      </c>
      <c r="G2414" s="37" t="s">
        <v>480</v>
      </c>
      <c r="H2414" s="0" t="n">
        <v>1064542</v>
      </c>
      <c r="I2414" s="0" t="n">
        <v>484816</v>
      </c>
      <c r="J2414" s="0" t="n">
        <v>52371</v>
      </c>
    </row>
    <row r="2415" customFormat="false" ht="15" hidden="false" customHeight="false" outlineLevel="0" collapsed="false">
      <c r="A2415" s="0" t="n">
        <v>202406</v>
      </c>
      <c r="B2415" s="0" t="n">
        <v>202408</v>
      </c>
      <c r="C2415" s="37" t="s">
        <v>109</v>
      </c>
      <c r="D2415" s="37" t="s">
        <v>241</v>
      </c>
      <c r="E2415" s="0" t="n">
        <v>3</v>
      </c>
      <c r="F2415" s="38" t="s">
        <v>70</v>
      </c>
      <c r="G2415" s="37" t="s">
        <v>481</v>
      </c>
      <c r="H2415" s="0" t="n">
        <v>16974575</v>
      </c>
      <c r="I2415" s="0" t="n">
        <v>16563085</v>
      </c>
      <c r="J2415" s="0" t="n">
        <v>3696242</v>
      </c>
    </row>
    <row r="2416" customFormat="false" ht="15" hidden="false" customHeight="false" outlineLevel="0" collapsed="false">
      <c r="A2416" s="0" t="n">
        <v>202406</v>
      </c>
      <c r="B2416" s="0" t="n">
        <v>202408</v>
      </c>
      <c r="C2416" s="37" t="s">
        <v>184</v>
      </c>
      <c r="D2416" s="37" t="s">
        <v>482</v>
      </c>
      <c r="E2416" s="0" t="n">
        <v>3</v>
      </c>
      <c r="F2416" s="38" t="s">
        <v>70</v>
      </c>
      <c r="G2416" s="37" t="s">
        <v>483</v>
      </c>
      <c r="H2416" s="0" t="n">
        <v>3202885</v>
      </c>
      <c r="I2416" s="0" t="n">
        <v>2299204</v>
      </c>
      <c r="J2416" s="0" t="n">
        <v>34993</v>
      </c>
    </row>
    <row r="2417" customFormat="false" ht="15" hidden="false" customHeight="false" outlineLevel="0" collapsed="false">
      <c r="A2417" s="0" t="n">
        <v>202406</v>
      </c>
      <c r="B2417" s="0" t="n">
        <v>202408</v>
      </c>
      <c r="C2417" s="37" t="s">
        <v>152</v>
      </c>
      <c r="D2417" s="37" t="s">
        <v>328</v>
      </c>
      <c r="E2417" s="0" t="n">
        <v>3</v>
      </c>
      <c r="F2417" s="38" t="s">
        <v>70</v>
      </c>
      <c r="G2417" s="37" t="s">
        <v>484</v>
      </c>
      <c r="H2417" s="0" t="n">
        <v>1493205</v>
      </c>
      <c r="I2417" s="0" t="n">
        <v>1435222</v>
      </c>
      <c r="J2417" s="0" t="n">
        <v>10330</v>
      </c>
    </row>
    <row r="2418" customFormat="false" ht="15" hidden="false" customHeight="false" outlineLevel="0" collapsed="false">
      <c r="A2418" s="0" t="n">
        <v>202406</v>
      </c>
      <c r="B2418" s="0" t="n">
        <v>202408</v>
      </c>
      <c r="C2418" s="37" t="s">
        <v>115</v>
      </c>
      <c r="D2418" s="37" t="s">
        <v>423</v>
      </c>
      <c r="E2418" s="0" t="n">
        <v>3</v>
      </c>
      <c r="F2418" s="38" t="s">
        <v>70</v>
      </c>
      <c r="G2418" s="37" t="s">
        <v>485</v>
      </c>
      <c r="H2418" s="0" t="n">
        <v>840580</v>
      </c>
      <c r="I2418" s="0" t="n">
        <v>678161</v>
      </c>
      <c r="J2418" s="0" t="n">
        <v>137058</v>
      </c>
    </row>
    <row r="2419" customFormat="false" ht="15" hidden="false" customHeight="false" outlineLevel="0" collapsed="false">
      <c r="A2419" s="0" t="n">
        <v>202406</v>
      </c>
      <c r="B2419" s="0" t="n">
        <v>202408</v>
      </c>
      <c r="C2419" s="37" t="s">
        <v>136</v>
      </c>
      <c r="D2419" s="37" t="s">
        <v>258</v>
      </c>
      <c r="E2419" s="0" t="n">
        <v>3</v>
      </c>
      <c r="F2419" s="38" t="s">
        <v>70</v>
      </c>
      <c r="G2419" s="37" t="s">
        <v>486</v>
      </c>
      <c r="H2419" s="0" t="n">
        <v>728749</v>
      </c>
      <c r="I2419" s="0" t="n">
        <v>457754</v>
      </c>
      <c r="J2419" s="0" t="n">
        <v>15690</v>
      </c>
    </row>
    <row r="2420" customFormat="false" ht="15" hidden="false" customHeight="false" outlineLevel="0" collapsed="false">
      <c r="A2420" s="0" t="n">
        <v>202406</v>
      </c>
      <c r="B2420" s="0" t="n">
        <v>202408</v>
      </c>
      <c r="C2420" s="37" t="s">
        <v>109</v>
      </c>
      <c r="D2420" s="37" t="s">
        <v>130</v>
      </c>
      <c r="E2420" s="0" t="n">
        <v>3</v>
      </c>
      <c r="F2420" s="38" t="s">
        <v>70</v>
      </c>
      <c r="G2420" s="37" t="s">
        <v>487</v>
      </c>
      <c r="H2420" s="0" t="n">
        <v>95933</v>
      </c>
      <c r="I2420" s="0" t="n">
        <v>45732</v>
      </c>
      <c r="J2420" s="0" t="n">
        <v>1781</v>
      </c>
    </row>
    <row r="2421" customFormat="false" ht="15" hidden="false" customHeight="false" outlineLevel="0" collapsed="false">
      <c r="A2421" s="0" t="n">
        <v>202406</v>
      </c>
      <c r="B2421" s="0" t="n">
        <v>202408</v>
      </c>
      <c r="C2421" s="37" t="s">
        <v>112</v>
      </c>
      <c r="D2421" s="37" t="s">
        <v>107</v>
      </c>
      <c r="E2421" s="0" t="n">
        <v>3</v>
      </c>
      <c r="F2421" s="38" t="s">
        <v>70</v>
      </c>
      <c r="G2421" s="37" t="s">
        <v>488</v>
      </c>
      <c r="H2421" s="0" t="n">
        <v>1874846</v>
      </c>
      <c r="I2421" s="0" t="n">
        <v>1003569</v>
      </c>
      <c r="J2421" s="0" t="n">
        <v>42838</v>
      </c>
    </row>
    <row r="2422" customFormat="false" ht="15" hidden="false" customHeight="false" outlineLevel="0" collapsed="false">
      <c r="A2422" s="0" t="n">
        <v>202406</v>
      </c>
      <c r="B2422" s="0" t="n">
        <v>202408</v>
      </c>
      <c r="C2422" s="37" t="s">
        <v>152</v>
      </c>
      <c r="D2422" s="37" t="s">
        <v>212</v>
      </c>
      <c r="E2422" s="0" t="n">
        <v>3</v>
      </c>
      <c r="F2422" s="38" t="s">
        <v>70</v>
      </c>
      <c r="G2422" s="37" t="s">
        <v>489</v>
      </c>
      <c r="H2422" s="0" t="n">
        <v>2659741</v>
      </c>
      <c r="I2422" s="0" t="n">
        <v>2898610</v>
      </c>
      <c r="J2422" s="0" t="n">
        <v>213053</v>
      </c>
    </row>
    <row r="2423" customFormat="false" ht="15" hidden="false" customHeight="false" outlineLevel="0" collapsed="false">
      <c r="A2423" s="0" t="n">
        <v>202406</v>
      </c>
      <c r="B2423" s="0" t="n">
        <v>202408</v>
      </c>
      <c r="C2423" s="37" t="s">
        <v>152</v>
      </c>
      <c r="D2423" s="37" t="s">
        <v>490</v>
      </c>
      <c r="E2423" s="0" t="n">
        <v>3</v>
      </c>
      <c r="F2423" s="38" t="s">
        <v>70</v>
      </c>
      <c r="G2423" s="37" t="s">
        <v>491</v>
      </c>
      <c r="H2423" s="0" t="n">
        <v>173939</v>
      </c>
      <c r="I2423" s="0" t="n">
        <v>87532</v>
      </c>
      <c r="J2423" s="0" t="n">
        <v>-6772</v>
      </c>
    </row>
    <row r="2424" customFormat="false" ht="15" hidden="false" customHeight="false" outlineLevel="0" collapsed="false">
      <c r="A2424" s="0" t="n">
        <v>202406</v>
      </c>
      <c r="B2424" s="0" t="n">
        <v>202408</v>
      </c>
      <c r="C2424" s="37" t="s">
        <v>112</v>
      </c>
      <c r="D2424" s="37" t="s">
        <v>120</v>
      </c>
      <c r="E2424" s="0" t="n">
        <v>3</v>
      </c>
      <c r="F2424" s="38" t="s">
        <v>70</v>
      </c>
      <c r="G2424" s="37" t="s">
        <v>492</v>
      </c>
      <c r="H2424" s="0" t="n">
        <v>615797</v>
      </c>
      <c r="I2424" s="0" t="n">
        <v>331642</v>
      </c>
      <c r="J2424" s="0" t="n">
        <v>8645</v>
      </c>
    </row>
    <row r="2425" customFormat="false" ht="15" hidden="false" customHeight="false" outlineLevel="0" collapsed="false">
      <c r="A2425" s="0" t="n">
        <v>202406</v>
      </c>
      <c r="B2425" s="0" t="n">
        <v>202408</v>
      </c>
      <c r="C2425" s="37" t="s">
        <v>184</v>
      </c>
      <c r="D2425" s="37" t="s">
        <v>493</v>
      </c>
      <c r="E2425" s="0" t="n">
        <v>3</v>
      </c>
      <c r="F2425" s="38" t="s">
        <v>70</v>
      </c>
      <c r="G2425" s="37" t="s">
        <v>494</v>
      </c>
      <c r="H2425" s="0" t="n">
        <v>302817</v>
      </c>
      <c r="I2425" s="0" t="n">
        <v>91340</v>
      </c>
      <c r="J2425" s="0" t="n">
        <v>9411</v>
      </c>
    </row>
    <row r="2426" customFormat="false" ht="15" hidden="false" customHeight="false" outlineLevel="0" collapsed="false">
      <c r="A2426" s="0" t="n">
        <v>202406</v>
      </c>
      <c r="B2426" s="0" t="n">
        <v>202408</v>
      </c>
      <c r="C2426" s="37" t="s">
        <v>109</v>
      </c>
      <c r="D2426" s="37" t="s">
        <v>495</v>
      </c>
      <c r="E2426" s="0" t="n">
        <v>3</v>
      </c>
      <c r="F2426" s="38" t="s">
        <v>70</v>
      </c>
      <c r="G2426" s="37" t="s">
        <v>496</v>
      </c>
      <c r="H2426" s="0" t="n">
        <v>470560</v>
      </c>
      <c r="I2426" s="0" t="n">
        <v>331419</v>
      </c>
      <c r="J2426" s="0" t="n">
        <v>33912</v>
      </c>
    </row>
    <row r="2427" customFormat="false" ht="15" hidden="false" customHeight="false" outlineLevel="0" collapsed="false">
      <c r="A2427" s="0" t="n">
        <v>202406</v>
      </c>
      <c r="B2427" s="0" t="n">
        <v>202408</v>
      </c>
      <c r="C2427" s="37" t="s">
        <v>101</v>
      </c>
      <c r="D2427" s="37" t="s">
        <v>269</v>
      </c>
      <c r="E2427" s="0" t="n">
        <v>3</v>
      </c>
      <c r="F2427" s="38" t="s">
        <v>70</v>
      </c>
      <c r="G2427" s="37" t="s">
        <v>497</v>
      </c>
      <c r="H2427" s="0" t="n">
        <v>1012355</v>
      </c>
      <c r="I2427" s="0" t="n">
        <v>654778</v>
      </c>
      <c r="J2427" s="0" t="n">
        <v>128205</v>
      </c>
    </row>
    <row r="2428" customFormat="false" ht="15" hidden="false" customHeight="false" outlineLevel="0" collapsed="false">
      <c r="A2428" s="0" t="n">
        <v>202406</v>
      </c>
      <c r="B2428" s="0" t="n">
        <v>202408</v>
      </c>
      <c r="C2428" s="37" t="s">
        <v>109</v>
      </c>
      <c r="D2428" s="37" t="s">
        <v>391</v>
      </c>
      <c r="E2428" s="0" t="n">
        <v>3</v>
      </c>
      <c r="F2428" s="38" t="s">
        <v>70</v>
      </c>
      <c r="G2428" s="37" t="s">
        <v>498</v>
      </c>
      <c r="H2428" s="0" t="n">
        <v>76513</v>
      </c>
      <c r="I2428" s="0" t="n">
        <v>82134</v>
      </c>
      <c r="J2428" s="0" t="n">
        <v>21678</v>
      </c>
    </row>
    <row r="2429" customFormat="false" ht="15" hidden="false" customHeight="false" outlineLevel="0" collapsed="false">
      <c r="A2429" s="0" t="n">
        <v>202406</v>
      </c>
      <c r="B2429" s="0" t="n">
        <v>202408</v>
      </c>
      <c r="C2429" s="37" t="s">
        <v>184</v>
      </c>
      <c r="D2429" s="37" t="s">
        <v>141</v>
      </c>
      <c r="E2429" s="0" t="n">
        <v>3</v>
      </c>
      <c r="F2429" s="38" t="s">
        <v>70</v>
      </c>
      <c r="G2429" s="37" t="s">
        <v>499</v>
      </c>
      <c r="H2429" s="0" t="n">
        <v>2820931</v>
      </c>
      <c r="I2429" s="0" t="n">
        <v>1213049</v>
      </c>
      <c r="J2429" s="0" t="n">
        <v>280516</v>
      </c>
    </row>
    <row r="2430" customFormat="false" ht="15" hidden="false" customHeight="false" outlineLevel="0" collapsed="false">
      <c r="A2430" s="0" t="n">
        <v>202406</v>
      </c>
      <c r="B2430" s="0" t="n">
        <v>202408</v>
      </c>
      <c r="C2430" s="37" t="s">
        <v>101</v>
      </c>
      <c r="D2430" s="37" t="s">
        <v>500</v>
      </c>
      <c r="E2430" s="0" t="n">
        <v>3</v>
      </c>
      <c r="F2430" s="38" t="s">
        <v>70</v>
      </c>
      <c r="G2430" s="37" t="s">
        <v>501</v>
      </c>
      <c r="H2430" s="0" t="n">
        <v>3383757</v>
      </c>
      <c r="I2430" s="0" t="n">
        <v>1512146</v>
      </c>
      <c r="J2430" s="0" t="n">
        <v>259280</v>
      </c>
    </row>
    <row r="2431" customFormat="false" ht="15" hidden="false" customHeight="false" outlineLevel="0" collapsed="false">
      <c r="A2431" s="0" t="n">
        <v>202406</v>
      </c>
      <c r="B2431" s="0" t="n">
        <v>202408</v>
      </c>
      <c r="C2431" s="37" t="s">
        <v>149</v>
      </c>
      <c r="D2431" s="37" t="s">
        <v>502</v>
      </c>
      <c r="E2431" s="0" t="n">
        <v>3</v>
      </c>
      <c r="F2431" s="38" t="s">
        <v>70</v>
      </c>
      <c r="G2431" s="37" t="s">
        <v>503</v>
      </c>
      <c r="H2431" s="0" t="n">
        <v>864312</v>
      </c>
      <c r="I2431" s="0" t="n">
        <v>896657</v>
      </c>
      <c r="J2431" s="0" t="n">
        <v>58396</v>
      </c>
    </row>
    <row r="2432" customFormat="false" ht="15" hidden="false" customHeight="false" outlineLevel="0" collapsed="false">
      <c r="A2432" s="0" t="n">
        <v>202406</v>
      </c>
      <c r="B2432" s="0" t="n">
        <v>202408</v>
      </c>
      <c r="C2432" s="37" t="s">
        <v>178</v>
      </c>
      <c r="D2432" s="37" t="s">
        <v>161</v>
      </c>
      <c r="E2432" s="0" t="n">
        <v>3</v>
      </c>
      <c r="F2432" s="38" t="s">
        <v>70</v>
      </c>
      <c r="G2432" s="37" t="s">
        <v>504</v>
      </c>
      <c r="H2432" s="0" t="n">
        <v>65069</v>
      </c>
      <c r="I2432" s="0" t="n">
        <v>36876</v>
      </c>
      <c r="J2432" s="0" t="n">
        <v>652</v>
      </c>
    </row>
    <row r="2433" customFormat="false" ht="15" hidden="false" customHeight="false" outlineLevel="0" collapsed="false">
      <c r="A2433" s="0" t="n">
        <v>202406</v>
      </c>
      <c r="B2433" s="0" t="n">
        <v>202408</v>
      </c>
      <c r="C2433" s="37" t="s">
        <v>112</v>
      </c>
      <c r="D2433" s="37" t="s">
        <v>294</v>
      </c>
      <c r="E2433" s="0" t="n">
        <v>3</v>
      </c>
      <c r="F2433" s="38" t="s">
        <v>70</v>
      </c>
      <c r="G2433" s="37" t="s">
        <v>505</v>
      </c>
      <c r="H2433" s="0" t="n">
        <v>406801</v>
      </c>
      <c r="I2433" s="0" t="n">
        <v>449744</v>
      </c>
      <c r="J2433" s="0" t="n">
        <v>36784</v>
      </c>
    </row>
    <row r="2434" customFormat="false" ht="15" hidden="false" customHeight="false" outlineLevel="0" collapsed="false">
      <c r="A2434" s="0" t="n">
        <v>202406</v>
      </c>
      <c r="B2434" s="0" t="n">
        <v>202408</v>
      </c>
      <c r="C2434" s="37" t="s">
        <v>149</v>
      </c>
      <c r="D2434" s="37" t="s">
        <v>116</v>
      </c>
      <c r="E2434" s="0" t="n">
        <v>3</v>
      </c>
      <c r="F2434" s="38" t="s">
        <v>70</v>
      </c>
      <c r="G2434" s="37" t="s">
        <v>506</v>
      </c>
      <c r="H2434" s="0" t="n">
        <v>4673425</v>
      </c>
      <c r="I2434" s="0" t="n">
        <v>1607023</v>
      </c>
      <c r="J2434" s="0" t="n">
        <v>222666</v>
      </c>
    </row>
    <row r="2435" customFormat="false" ht="15" hidden="false" customHeight="false" outlineLevel="0" collapsed="false">
      <c r="A2435" s="0" t="n">
        <v>202406</v>
      </c>
      <c r="B2435" s="0" t="n">
        <v>202408</v>
      </c>
      <c r="C2435" s="37" t="s">
        <v>95</v>
      </c>
      <c r="D2435" s="37" t="s">
        <v>251</v>
      </c>
      <c r="E2435" s="0" t="n">
        <v>3</v>
      </c>
      <c r="F2435" s="38" t="s">
        <v>70</v>
      </c>
      <c r="G2435" s="37" t="s">
        <v>507</v>
      </c>
      <c r="H2435" s="0" t="n">
        <v>38576</v>
      </c>
      <c r="I2435" s="0" t="n">
        <v>25421</v>
      </c>
      <c r="J2435" s="0" t="n">
        <v>4123</v>
      </c>
    </row>
    <row r="2436" customFormat="false" ht="15" hidden="false" customHeight="false" outlineLevel="0" collapsed="false">
      <c r="A2436" s="0" t="n">
        <v>202406</v>
      </c>
      <c r="B2436" s="0" t="n">
        <v>202408</v>
      </c>
      <c r="C2436" s="37" t="s">
        <v>106</v>
      </c>
      <c r="D2436" s="37" t="s">
        <v>118</v>
      </c>
      <c r="E2436" s="0" t="n">
        <v>3</v>
      </c>
      <c r="F2436" s="38" t="s">
        <v>70</v>
      </c>
      <c r="G2436" s="37" t="s">
        <v>508</v>
      </c>
      <c r="H2436" s="0" t="n">
        <v>815397</v>
      </c>
      <c r="I2436" s="0" t="n">
        <v>888988</v>
      </c>
      <c r="J2436" s="0" t="n">
        <v>126511</v>
      </c>
    </row>
    <row r="2437" customFormat="false" ht="15" hidden="false" customHeight="false" outlineLevel="0" collapsed="false">
      <c r="A2437" s="0" t="n">
        <v>202406</v>
      </c>
      <c r="B2437" s="0" t="n">
        <v>202408</v>
      </c>
      <c r="C2437" s="37" t="s">
        <v>152</v>
      </c>
      <c r="D2437" s="37" t="s">
        <v>509</v>
      </c>
      <c r="E2437" s="0" t="n">
        <v>3</v>
      </c>
      <c r="F2437" s="38" t="s">
        <v>70</v>
      </c>
      <c r="G2437" s="37" t="s">
        <v>510</v>
      </c>
      <c r="H2437" s="0" t="n">
        <v>334239</v>
      </c>
      <c r="I2437" s="0" t="n">
        <v>158086</v>
      </c>
      <c r="J2437" s="0" t="n">
        <v>10731</v>
      </c>
    </row>
    <row r="2438" customFormat="false" ht="15" hidden="false" customHeight="false" outlineLevel="0" collapsed="false">
      <c r="A2438" s="0" t="n">
        <v>202406</v>
      </c>
      <c r="B2438" s="0" t="n">
        <v>202408</v>
      </c>
      <c r="C2438" s="37" t="s">
        <v>101</v>
      </c>
      <c r="D2438" s="37" t="s">
        <v>511</v>
      </c>
      <c r="E2438" s="0" t="n">
        <v>3</v>
      </c>
      <c r="F2438" s="38" t="s">
        <v>70</v>
      </c>
      <c r="G2438" s="37" t="s">
        <v>512</v>
      </c>
      <c r="H2438" s="0" t="n">
        <v>2651380</v>
      </c>
      <c r="I2438" s="0" t="n">
        <v>3304340</v>
      </c>
      <c r="J2438" s="0" t="n">
        <v>524353</v>
      </c>
    </row>
    <row r="2439" customFormat="false" ht="15" hidden="false" customHeight="false" outlineLevel="0" collapsed="false">
      <c r="A2439" s="0" t="n">
        <v>202406</v>
      </c>
      <c r="B2439" s="0" t="n">
        <v>202408</v>
      </c>
      <c r="C2439" s="37" t="s">
        <v>178</v>
      </c>
      <c r="D2439" s="37" t="s">
        <v>513</v>
      </c>
      <c r="E2439" s="0" t="n">
        <v>3</v>
      </c>
      <c r="F2439" s="38" t="s">
        <v>70</v>
      </c>
      <c r="G2439" s="37" t="s">
        <v>514</v>
      </c>
      <c r="H2439" s="0" t="n">
        <v>519266</v>
      </c>
      <c r="I2439" s="0" t="n">
        <v>139371</v>
      </c>
      <c r="J2439" s="0" t="n">
        <v>28723</v>
      </c>
    </row>
    <row r="2440" customFormat="false" ht="15" hidden="false" customHeight="false" outlineLevel="0" collapsed="false">
      <c r="A2440" s="0" t="n">
        <v>202406</v>
      </c>
      <c r="B2440" s="0" t="n">
        <v>202408</v>
      </c>
      <c r="C2440" s="37" t="s">
        <v>178</v>
      </c>
      <c r="D2440" s="37" t="s">
        <v>452</v>
      </c>
      <c r="E2440" s="0" t="n">
        <v>3</v>
      </c>
      <c r="F2440" s="38" t="s">
        <v>70</v>
      </c>
      <c r="G2440" s="37" t="s">
        <v>515</v>
      </c>
      <c r="H2440" s="0" t="n">
        <v>1882496</v>
      </c>
      <c r="I2440" s="0" t="n">
        <v>798357</v>
      </c>
      <c r="J2440" s="0" t="n">
        <v>134137</v>
      </c>
    </row>
    <row r="2441" customFormat="false" ht="15" hidden="false" customHeight="false" outlineLevel="0" collapsed="false">
      <c r="A2441" s="0" t="n">
        <v>202406</v>
      </c>
      <c r="B2441" s="0" t="n">
        <v>202408</v>
      </c>
      <c r="C2441" s="37" t="s">
        <v>101</v>
      </c>
      <c r="D2441" s="37" t="s">
        <v>516</v>
      </c>
      <c r="E2441" s="0" t="n">
        <v>3</v>
      </c>
      <c r="F2441" s="38" t="s">
        <v>70</v>
      </c>
      <c r="G2441" s="37" t="s">
        <v>517</v>
      </c>
      <c r="H2441" s="0" t="n">
        <v>2523725</v>
      </c>
      <c r="I2441" s="0" t="n">
        <v>1353520</v>
      </c>
      <c r="J2441" s="0" t="n">
        <v>103949</v>
      </c>
    </row>
    <row r="2442" customFormat="false" ht="15" hidden="false" customHeight="false" outlineLevel="0" collapsed="false">
      <c r="A2442" s="0" t="n">
        <v>202406</v>
      </c>
      <c r="B2442" s="0" t="n">
        <v>202408</v>
      </c>
      <c r="C2442" s="37" t="s">
        <v>149</v>
      </c>
      <c r="D2442" s="37" t="s">
        <v>396</v>
      </c>
      <c r="E2442" s="0" t="n">
        <v>3</v>
      </c>
      <c r="F2442" s="38" t="s">
        <v>70</v>
      </c>
      <c r="G2442" s="37" t="s">
        <v>518</v>
      </c>
      <c r="H2442" s="0" t="n">
        <v>10877057</v>
      </c>
      <c r="I2442" s="0" t="n">
        <v>11024206</v>
      </c>
      <c r="J2442" s="0" t="n">
        <v>-37315</v>
      </c>
    </row>
    <row r="2443" customFormat="false" ht="15" hidden="false" customHeight="false" outlineLevel="0" collapsed="false">
      <c r="A2443" s="0" t="n">
        <v>202406</v>
      </c>
      <c r="B2443" s="0" t="n">
        <v>202408</v>
      </c>
      <c r="C2443" s="37" t="s">
        <v>106</v>
      </c>
      <c r="D2443" s="37" t="s">
        <v>519</v>
      </c>
      <c r="E2443" s="0" t="n">
        <v>3</v>
      </c>
      <c r="F2443" s="38" t="s">
        <v>70</v>
      </c>
      <c r="G2443" s="37" t="s">
        <v>520</v>
      </c>
      <c r="H2443" s="0" t="n">
        <v>868556</v>
      </c>
      <c r="I2443" s="0" t="n">
        <v>429985</v>
      </c>
      <c r="J2443" s="0" t="n">
        <v>-2475</v>
      </c>
    </row>
    <row r="2444" customFormat="false" ht="15" hidden="false" customHeight="false" outlineLevel="0" collapsed="false">
      <c r="A2444" s="0" t="n">
        <v>202406</v>
      </c>
      <c r="B2444" s="0" t="n">
        <v>202408</v>
      </c>
      <c r="C2444" s="37" t="s">
        <v>149</v>
      </c>
      <c r="D2444" s="37" t="s">
        <v>430</v>
      </c>
      <c r="E2444" s="0" t="n">
        <v>3</v>
      </c>
      <c r="F2444" s="38" t="s">
        <v>70</v>
      </c>
      <c r="G2444" s="37" t="s">
        <v>521</v>
      </c>
      <c r="H2444" s="0" t="n">
        <v>2277384</v>
      </c>
      <c r="I2444" s="0" t="n">
        <v>2788046</v>
      </c>
      <c r="J2444" s="0" t="n">
        <v>33117</v>
      </c>
    </row>
    <row r="2445" customFormat="false" ht="15" hidden="false" customHeight="false" outlineLevel="0" collapsed="false">
      <c r="A2445" s="0" t="n">
        <v>202406</v>
      </c>
      <c r="B2445" s="0" t="n">
        <v>202408</v>
      </c>
      <c r="C2445" s="37" t="s">
        <v>149</v>
      </c>
      <c r="D2445" s="37" t="s">
        <v>352</v>
      </c>
      <c r="E2445" s="0" t="n">
        <v>3</v>
      </c>
      <c r="F2445" s="38" t="s">
        <v>70</v>
      </c>
      <c r="G2445" s="37" t="s">
        <v>522</v>
      </c>
      <c r="H2445" s="0" t="n">
        <v>186660</v>
      </c>
      <c r="I2445" s="0" t="n">
        <v>163185</v>
      </c>
      <c r="J2445" s="0" t="n">
        <v>17250</v>
      </c>
    </row>
    <row r="2446" customFormat="false" ht="15" hidden="false" customHeight="false" outlineLevel="0" collapsed="false">
      <c r="A2446" s="0" t="n">
        <v>202406</v>
      </c>
      <c r="B2446" s="0" t="n">
        <v>202408</v>
      </c>
      <c r="C2446" s="37" t="s">
        <v>95</v>
      </c>
      <c r="D2446" s="37" t="s">
        <v>269</v>
      </c>
      <c r="E2446" s="0" t="n">
        <v>3</v>
      </c>
      <c r="F2446" s="38" t="s">
        <v>70</v>
      </c>
      <c r="G2446" s="37" t="s">
        <v>523</v>
      </c>
      <c r="H2446" s="0" t="n">
        <v>4802666</v>
      </c>
      <c r="I2446" s="0" t="n">
        <v>3921069</v>
      </c>
      <c r="J2446" s="0" t="n">
        <v>517504</v>
      </c>
    </row>
    <row r="2447" customFormat="false" ht="15" hidden="false" customHeight="false" outlineLevel="0" collapsed="false">
      <c r="A2447" s="0" t="n">
        <v>202406</v>
      </c>
      <c r="B2447" s="0" t="n">
        <v>202408</v>
      </c>
      <c r="C2447" s="37" t="s">
        <v>106</v>
      </c>
      <c r="D2447" s="37" t="s">
        <v>110</v>
      </c>
      <c r="E2447" s="0" t="n">
        <v>3</v>
      </c>
      <c r="F2447" s="38" t="s">
        <v>70</v>
      </c>
      <c r="G2447" s="37" t="s">
        <v>524</v>
      </c>
      <c r="H2447" s="0" t="n">
        <v>380281</v>
      </c>
      <c r="I2447" s="0" t="n">
        <v>162248</v>
      </c>
      <c r="J2447" s="0" t="n">
        <v>-9971</v>
      </c>
    </row>
    <row r="2448" customFormat="false" ht="15" hidden="false" customHeight="false" outlineLevel="0" collapsed="false">
      <c r="A2448" s="0" t="n">
        <v>202406</v>
      </c>
      <c r="B2448" s="0" t="n">
        <v>202408</v>
      </c>
      <c r="C2448" s="37" t="s">
        <v>149</v>
      </c>
      <c r="D2448" s="37" t="s">
        <v>383</v>
      </c>
      <c r="E2448" s="0" t="n">
        <v>3</v>
      </c>
      <c r="F2448" s="38" t="s">
        <v>70</v>
      </c>
      <c r="G2448" s="37" t="s">
        <v>525</v>
      </c>
      <c r="H2448" s="0" t="n">
        <v>551309</v>
      </c>
      <c r="I2448" s="0" t="n">
        <v>373884</v>
      </c>
      <c r="J2448" s="0" t="n">
        <v>11067</v>
      </c>
    </row>
    <row r="2449" customFormat="false" ht="15" hidden="false" customHeight="false" outlineLevel="0" collapsed="false">
      <c r="A2449" s="0" t="n">
        <v>202406</v>
      </c>
      <c r="B2449" s="0" t="n">
        <v>202408</v>
      </c>
      <c r="C2449" s="37" t="s">
        <v>184</v>
      </c>
      <c r="D2449" s="37" t="s">
        <v>218</v>
      </c>
      <c r="E2449" s="0" t="n">
        <v>3</v>
      </c>
      <c r="F2449" s="38" t="s">
        <v>70</v>
      </c>
      <c r="G2449" s="37" t="s">
        <v>526</v>
      </c>
      <c r="H2449" s="0" t="n">
        <v>1265166</v>
      </c>
      <c r="I2449" s="0" t="n">
        <v>417262</v>
      </c>
      <c r="J2449" s="0" t="n">
        <v>43532</v>
      </c>
    </row>
    <row r="2450" customFormat="false" ht="15" hidden="false" customHeight="false" outlineLevel="0" collapsed="false">
      <c r="A2450" s="0" t="n">
        <v>202406</v>
      </c>
      <c r="B2450" s="0" t="n">
        <v>202408</v>
      </c>
      <c r="C2450" s="37" t="s">
        <v>112</v>
      </c>
      <c r="D2450" s="37" t="s">
        <v>200</v>
      </c>
      <c r="E2450" s="0" t="n">
        <v>3</v>
      </c>
      <c r="F2450" s="38" t="s">
        <v>70</v>
      </c>
      <c r="G2450" s="37" t="s">
        <v>527</v>
      </c>
      <c r="H2450" s="0" t="n">
        <v>193422</v>
      </c>
      <c r="I2450" s="0" t="n">
        <v>70284</v>
      </c>
      <c r="J2450" s="0" t="n">
        <v>-701</v>
      </c>
    </row>
    <row r="2451" customFormat="false" ht="15" hidden="false" customHeight="false" outlineLevel="0" collapsed="false">
      <c r="A2451" s="0" t="n">
        <v>202406</v>
      </c>
      <c r="B2451" s="0" t="n">
        <v>202408</v>
      </c>
      <c r="C2451" s="37" t="s">
        <v>152</v>
      </c>
      <c r="D2451" s="37" t="s">
        <v>328</v>
      </c>
      <c r="E2451" s="0" t="n">
        <v>3</v>
      </c>
      <c r="F2451" s="38" t="s">
        <v>70</v>
      </c>
      <c r="G2451" s="37" t="s">
        <v>528</v>
      </c>
      <c r="H2451" s="0" t="n">
        <v>1731419</v>
      </c>
      <c r="I2451" s="0" t="n">
        <v>1341941</v>
      </c>
      <c r="J2451" s="0" t="n">
        <v>165583</v>
      </c>
    </row>
    <row r="2452" customFormat="false" ht="15" hidden="false" customHeight="false" outlineLevel="0" collapsed="false">
      <c r="A2452" s="0" t="n">
        <v>202406</v>
      </c>
      <c r="B2452" s="0" t="n">
        <v>202408</v>
      </c>
      <c r="C2452" s="37" t="s">
        <v>95</v>
      </c>
      <c r="D2452" s="37" t="s">
        <v>96</v>
      </c>
      <c r="E2452" s="0" t="n">
        <v>3</v>
      </c>
      <c r="F2452" s="38" t="s">
        <v>70</v>
      </c>
      <c r="G2452" s="37" t="s">
        <v>529</v>
      </c>
      <c r="H2452" s="0" t="n">
        <v>4170752</v>
      </c>
      <c r="I2452" s="0" t="n">
        <v>2911456</v>
      </c>
      <c r="J2452" s="0" t="n">
        <v>143410</v>
      </c>
    </row>
    <row r="2453" customFormat="false" ht="15" hidden="false" customHeight="false" outlineLevel="0" collapsed="false">
      <c r="A2453" s="0" t="n">
        <v>202406</v>
      </c>
      <c r="B2453" s="0" t="n">
        <v>202408</v>
      </c>
      <c r="C2453" s="37" t="s">
        <v>158</v>
      </c>
      <c r="D2453" s="37" t="s">
        <v>474</v>
      </c>
      <c r="E2453" s="0" t="n">
        <v>3</v>
      </c>
      <c r="F2453" s="38" t="s">
        <v>70</v>
      </c>
      <c r="G2453" s="37" t="s">
        <v>530</v>
      </c>
      <c r="H2453" s="0" t="n">
        <v>2337699</v>
      </c>
      <c r="I2453" s="0" t="n">
        <v>898972</v>
      </c>
      <c r="J2453" s="0" t="n">
        <v>6884</v>
      </c>
    </row>
    <row r="2454" customFormat="false" ht="15" hidden="false" customHeight="false" outlineLevel="0" collapsed="false">
      <c r="A2454" s="0" t="n">
        <v>202406</v>
      </c>
      <c r="B2454" s="0" t="n">
        <v>202408</v>
      </c>
      <c r="C2454" s="37" t="s">
        <v>197</v>
      </c>
      <c r="D2454" s="37" t="s">
        <v>531</v>
      </c>
      <c r="E2454" s="0" t="n">
        <v>3</v>
      </c>
      <c r="F2454" s="38" t="s">
        <v>70</v>
      </c>
      <c r="G2454" s="37" t="s">
        <v>532</v>
      </c>
      <c r="H2454" s="0" t="n">
        <v>159715</v>
      </c>
      <c r="I2454" s="0" t="n">
        <v>66590</v>
      </c>
      <c r="J2454" s="0" t="n">
        <v>5682</v>
      </c>
    </row>
    <row r="2455" customFormat="false" ht="15" hidden="false" customHeight="false" outlineLevel="0" collapsed="false">
      <c r="A2455" s="0" t="n">
        <v>202406</v>
      </c>
      <c r="B2455" s="0" t="n">
        <v>202408</v>
      </c>
      <c r="C2455" s="37" t="s">
        <v>101</v>
      </c>
      <c r="D2455" s="37" t="s">
        <v>533</v>
      </c>
      <c r="E2455" s="0" t="n">
        <v>3</v>
      </c>
      <c r="F2455" s="38" t="s">
        <v>70</v>
      </c>
      <c r="G2455" s="37" t="s">
        <v>534</v>
      </c>
      <c r="H2455" s="0" t="n">
        <v>813023</v>
      </c>
      <c r="I2455" s="0" t="n">
        <v>596854</v>
      </c>
      <c r="J2455" s="0" t="n">
        <v>71162</v>
      </c>
    </row>
    <row r="2456" customFormat="false" ht="15" hidden="false" customHeight="false" outlineLevel="0" collapsed="false">
      <c r="A2456" s="0" t="n">
        <v>202406</v>
      </c>
      <c r="B2456" s="0" t="n">
        <v>202408</v>
      </c>
      <c r="C2456" s="37" t="s">
        <v>124</v>
      </c>
      <c r="D2456" s="37" t="s">
        <v>277</v>
      </c>
      <c r="E2456" s="0" t="n">
        <v>3</v>
      </c>
      <c r="F2456" s="38" t="s">
        <v>70</v>
      </c>
      <c r="G2456" s="37" t="s">
        <v>535</v>
      </c>
      <c r="H2456" s="0" t="n">
        <v>2502627</v>
      </c>
      <c r="I2456" s="0" t="n">
        <v>2243053</v>
      </c>
      <c r="J2456" s="0" t="n">
        <v>-10885</v>
      </c>
    </row>
    <row r="2457" customFormat="false" ht="15" hidden="false" customHeight="false" outlineLevel="0" collapsed="false">
      <c r="A2457" s="0" t="n">
        <v>202406</v>
      </c>
      <c r="B2457" s="0" t="n">
        <v>202408</v>
      </c>
      <c r="C2457" s="37" t="s">
        <v>101</v>
      </c>
      <c r="D2457" s="37" t="s">
        <v>450</v>
      </c>
      <c r="E2457" s="0" t="n">
        <v>3</v>
      </c>
      <c r="F2457" s="38" t="s">
        <v>70</v>
      </c>
      <c r="G2457" s="37" t="s">
        <v>536</v>
      </c>
      <c r="H2457" s="0" t="n">
        <v>113649</v>
      </c>
      <c r="I2457" s="0" t="n">
        <v>37753</v>
      </c>
      <c r="J2457" s="0" t="n">
        <v>2104</v>
      </c>
    </row>
    <row r="2458" customFormat="false" ht="15" hidden="false" customHeight="false" outlineLevel="0" collapsed="false">
      <c r="A2458" s="0" t="n">
        <v>202406</v>
      </c>
      <c r="B2458" s="0" t="n">
        <v>202408</v>
      </c>
      <c r="C2458" s="37" t="s">
        <v>178</v>
      </c>
      <c r="D2458" s="37" t="s">
        <v>102</v>
      </c>
      <c r="E2458" s="0" t="n">
        <v>3</v>
      </c>
      <c r="F2458" s="38" t="s">
        <v>70</v>
      </c>
      <c r="G2458" s="37" t="s">
        <v>537</v>
      </c>
      <c r="H2458" s="0" t="n">
        <v>286110</v>
      </c>
      <c r="I2458" s="0" t="n">
        <v>399544</v>
      </c>
      <c r="J2458" s="0" t="n">
        <v>50649</v>
      </c>
    </row>
    <row r="2459" customFormat="false" ht="15" hidden="false" customHeight="false" outlineLevel="0" collapsed="false">
      <c r="A2459" s="0" t="n">
        <v>202406</v>
      </c>
      <c r="B2459" s="0" t="n">
        <v>202408</v>
      </c>
      <c r="C2459" s="37" t="s">
        <v>178</v>
      </c>
      <c r="D2459" s="37" t="s">
        <v>374</v>
      </c>
      <c r="E2459" s="0" t="n">
        <v>3</v>
      </c>
      <c r="F2459" s="38" t="s">
        <v>70</v>
      </c>
      <c r="G2459" s="37" t="s">
        <v>538</v>
      </c>
      <c r="H2459" s="0" t="n">
        <v>3491708</v>
      </c>
      <c r="I2459" s="0" t="n">
        <v>5324498</v>
      </c>
      <c r="J2459" s="0" t="n">
        <v>20185</v>
      </c>
    </row>
    <row r="2460" customFormat="false" ht="15" hidden="false" customHeight="false" outlineLevel="0" collapsed="false">
      <c r="A2460" s="0" t="n">
        <v>202406</v>
      </c>
      <c r="B2460" s="0" t="n">
        <v>202408</v>
      </c>
      <c r="C2460" s="37" t="s">
        <v>109</v>
      </c>
      <c r="D2460" s="37" t="s">
        <v>150</v>
      </c>
      <c r="E2460" s="0" t="n">
        <v>3</v>
      </c>
      <c r="F2460" s="38" t="s">
        <v>70</v>
      </c>
      <c r="G2460" s="37" t="s">
        <v>539</v>
      </c>
      <c r="H2460" s="0" t="n">
        <v>2006721</v>
      </c>
      <c r="I2460" s="0" t="n">
        <v>3550604</v>
      </c>
      <c r="J2460" s="0" t="n">
        <v>-304555</v>
      </c>
    </row>
    <row r="2461" customFormat="false" ht="15" hidden="false" customHeight="false" outlineLevel="0" collapsed="false">
      <c r="A2461" s="0" t="n">
        <v>202406</v>
      </c>
      <c r="B2461" s="0" t="n">
        <v>202408</v>
      </c>
      <c r="C2461" s="37" t="s">
        <v>158</v>
      </c>
      <c r="D2461" s="37" t="s">
        <v>540</v>
      </c>
      <c r="E2461" s="0" t="n">
        <v>3</v>
      </c>
      <c r="F2461" s="38" t="s">
        <v>70</v>
      </c>
      <c r="G2461" s="37" t="s">
        <v>541</v>
      </c>
      <c r="H2461" s="0" t="n">
        <v>2483836</v>
      </c>
      <c r="I2461" s="0" t="n">
        <v>1203808</v>
      </c>
      <c r="J2461" s="0" t="n">
        <v>-88669</v>
      </c>
    </row>
    <row r="2462" customFormat="false" ht="15" hidden="false" customHeight="false" outlineLevel="0" collapsed="false">
      <c r="A2462" s="0" t="n">
        <v>202406</v>
      </c>
      <c r="B2462" s="0" t="n">
        <v>202408</v>
      </c>
      <c r="C2462" s="37" t="s">
        <v>106</v>
      </c>
      <c r="D2462" s="37" t="s">
        <v>118</v>
      </c>
      <c r="E2462" s="0" t="n">
        <v>3</v>
      </c>
      <c r="F2462" s="38" t="s">
        <v>70</v>
      </c>
      <c r="G2462" s="37" t="s">
        <v>542</v>
      </c>
      <c r="H2462" s="0" t="n">
        <v>12079738</v>
      </c>
      <c r="I2462" s="0" t="n">
        <v>4736549</v>
      </c>
      <c r="J2462" s="0" t="n">
        <v>180912</v>
      </c>
    </row>
    <row r="2463" customFormat="false" ht="15" hidden="false" customHeight="false" outlineLevel="0" collapsed="false">
      <c r="A2463" s="0" t="n">
        <v>202406</v>
      </c>
      <c r="B2463" s="0" t="n">
        <v>202408</v>
      </c>
      <c r="C2463" s="37" t="s">
        <v>136</v>
      </c>
      <c r="D2463" s="37" t="s">
        <v>130</v>
      </c>
      <c r="E2463" s="0" t="n">
        <v>3</v>
      </c>
      <c r="F2463" s="38" t="s">
        <v>70</v>
      </c>
      <c r="G2463" s="37" t="s">
        <v>543</v>
      </c>
      <c r="H2463" s="0" t="n">
        <v>2909390</v>
      </c>
      <c r="I2463" s="0" t="n">
        <v>1731179</v>
      </c>
      <c r="J2463" s="0" t="n">
        <v>-89748</v>
      </c>
    </row>
    <row r="2464" customFormat="false" ht="15" hidden="false" customHeight="false" outlineLevel="0" collapsed="false">
      <c r="A2464" s="0" t="n">
        <v>202406</v>
      </c>
      <c r="B2464" s="0" t="n">
        <v>202408</v>
      </c>
      <c r="C2464" s="37" t="s">
        <v>136</v>
      </c>
      <c r="D2464" s="37" t="s">
        <v>447</v>
      </c>
      <c r="E2464" s="0" t="n">
        <v>3</v>
      </c>
      <c r="F2464" s="38" t="s">
        <v>70</v>
      </c>
      <c r="G2464" s="37" t="s">
        <v>544</v>
      </c>
      <c r="H2464" s="0" t="n">
        <v>2510543</v>
      </c>
      <c r="I2464" s="0" t="n">
        <v>1555663</v>
      </c>
      <c r="J2464" s="0" t="n">
        <v>70359</v>
      </c>
    </row>
    <row r="2465" customFormat="false" ht="15" hidden="false" customHeight="false" outlineLevel="0" collapsed="false">
      <c r="A2465" s="0" t="n">
        <v>202406</v>
      </c>
      <c r="B2465" s="0" t="n">
        <v>202408</v>
      </c>
      <c r="C2465" s="37" t="s">
        <v>136</v>
      </c>
      <c r="D2465" s="37" t="s">
        <v>170</v>
      </c>
      <c r="E2465" s="0" t="n">
        <v>3</v>
      </c>
      <c r="F2465" s="38" t="s">
        <v>70</v>
      </c>
      <c r="G2465" s="37" t="s">
        <v>545</v>
      </c>
      <c r="H2465" s="0" t="n">
        <v>24349376</v>
      </c>
      <c r="I2465" s="0" t="n">
        <v>9145239</v>
      </c>
      <c r="J2465" s="0" t="n">
        <v>2254249</v>
      </c>
    </row>
    <row r="2466" customFormat="false" ht="15" hidden="false" customHeight="false" outlineLevel="0" collapsed="false">
      <c r="A2466" s="0" t="n">
        <v>202406</v>
      </c>
      <c r="B2466" s="0" t="n">
        <v>202408</v>
      </c>
      <c r="C2466" s="37" t="s">
        <v>106</v>
      </c>
      <c r="D2466" s="37" t="s">
        <v>210</v>
      </c>
      <c r="E2466" s="0" t="n">
        <v>3</v>
      </c>
      <c r="F2466" s="38" t="s">
        <v>70</v>
      </c>
      <c r="G2466" s="37" t="s">
        <v>546</v>
      </c>
      <c r="H2466" s="0" t="n">
        <v>1089698</v>
      </c>
      <c r="I2466" s="0" t="n">
        <v>480008</v>
      </c>
      <c r="J2466" s="0" t="n">
        <v>-27773</v>
      </c>
    </row>
    <row r="2467" customFormat="false" ht="15" hidden="false" customHeight="false" outlineLevel="0" collapsed="false">
      <c r="A2467" s="0" t="n">
        <v>202406</v>
      </c>
      <c r="B2467" s="0" t="n">
        <v>202408</v>
      </c>
      <c r="C2467" s="37" t="s">
        <v>158</v>
      </c>
      <c r="D2467" s="37" t="s">
        <v>269</v>
      </c>
      <c r="E2467" s="0" t="n">
        <v>3</v>
      </c>
      <c r="F2467" s="38" t="s">
        <v>70</v>
      </c>
      <c r="G2467" s="37" t="s">
        <v>547</v>
      </c>
      <c r="H2467" s="0" t="n">
        <v>350372</v>
      </c>
      <c r="I2467" s="0" t="n">
        <v>374687</v>
      </c>
      <c r="J2467" s="0" t="n">
        <v>19386</v>
      </c>
    </row>
    <row r="2468" customFormat="false" ht="15" hidden="false" customHeight="false" outlineLevel="0" collapsed="false">
      <c r="A2468" s="0" t="n">
        <v>202406</v>
      </c>
      <c r="B2468" s="0" t="n">
        <v>202408</v>
      </c>
      <c r="C2468" s="37" t="s">
        <v>124</v>
      </c>
      <c r="D2468" s="37" t="s">
        <v>396</v>
      </c>
      <c r="E2468" s="0" t="n">
        <v>3</v>
      </c>
      <c r="F2468" s="38" t="s">
        <v>70</v>
      </c>
      <c r="G2468" s="37" t="s">
        <v>548</v>
      </c>
      <c r="H2468" s="0" t="n">
        <v>1794264</v>
      </c>
      <c r="I2468" s="0" t="n">
        <v>786718</v>
      </c>
      <c r="J2468" s="0" t="n">
        <v>230690</v>
      </c>
    </row>
    <row r="2469" customFormat="false" ht="15" hidden="false" customHeight="false" outlineLevel="0" collapsed="false">
      <c r="A2469" s="0" t="n">
        <v>202406</v>
      </c>
      <c r="B2469" s="0" t="n">
        <v>202408</v>
      </c>
      <c r="C2469" s="37" t="s">
        <v>101</v>
      </c>
      <c r="D2469" s="37" t="s">
        <v>282</v>
      </c>
      <c r="E2469" s="0" t="n">
        <v>3</v>
      </c>
      <c r="F2469" s="38" t="s">
        <v>70</v>
      </c>
      <c r="G2469" s="37" t="s">
        <v>549</v>
      </c>
      <c r="H2469" s="0" t="n">
        <v>2201845</v>
      </c>
      <c r="I2469" s="0" t="n">
        <v>1242249</v>
      </c>
      <c r="J2469" s="0" t="n">
        <v>150080</v>
      </c>
    </row>
    <row r="2470" customFormat="false" ht="15" hidden="false" customHeight="false" outlineLevel="0" collapsed="false">
      <c r="A2470" s="0" t="n">
        <v>202406</v>
      </c>
      <c r="B2470" s="0" t="n">
        <v>202408</v>
      </c>
      <c r="C2470" s="37" t="s">
        <v>197</v>
      </c>
      <c r="D2470" s="37" t="s">
        <v>540</v>
      </c>
      <c r="E2470" s="0" t="n">
        <v>3</v>
      </c>
      <c r="F2470" s="38" t="s">
        <v>70</v>
      </c>
      <c r="G2470" s="37" t="s">
        <v>550</v>
      </c>
      <c r="H2470" s="0" t="n">
        <v>629439</v>
      </c>
      <c r="I2470" s="0" t="n">
        <v>197446</v>
      </c>
      <c r="J2470" s="0" t="n">
        <v>8535</v>
      </c>
    </row>
    <row r="2471" customFormat="false" ht="15" hidden="false" customHeight="false" outlineLevel="0" collapsed="false">
      <c r="A2471" s="0" t="n">
        <v>202406</v>
      </c>
      <c r="B2471" s="0" t="n">
        <v>202408</v>
      </c>
      <c r="C2471" s="37" t="s">
        <v>158</v>
      </c>
      <c r="D2471" s="37" t="s">
        <v>243</v>
      </c>
      <c r="E2471" s="0" t="n">
        <v>3</v>
      </c>
      <c r="F2471" s="38" t="s">
        <v>70</v>
      </c>
      <c r="G2471" s="37" t="s">
        <v>551</v>
      </c>
      <c r="H2471" s="0" t="n">
        <v>338568</v>
      </c>
      <c r="I2471" s="0" t="n">
        <v>201348</v>
      </c>
      <c r="J2471" s="0" t="n">
        <v>12949</v>
      </c>
    </row>
    <row r="2472" customFormat="false" ht="15" hidden="false" customHeight="false" outlineLevel="0" collapsed="false">
      <c r="A2472" s="0" t="n">
        <v>202406</v>
      </c>
      <c r="B2472" s="0" t="n">
        <v>202408</v>
      </c>
      <c r="C2472" s="37" t="s">
        <v>112</v>
      </c>
      <c r="D2472" s="37" t="s">
        <v>220</v>
      </c>
      <c r="E2472" s="0" t="n">
        <v>3</v>
      </c>
      <c r="F2472" s="38" t="s">
        <v>70</v>
      </c>
      <c r="G2472" s="37" t="s">
        <v>552</v>
      </c>
      <c r="H2472" s="0" t="n">
        <v>16105877</v>
      </c>
      <c r="I2472" s="0" t="n">
        <v>19276739</v>
      </c>
      <c r="J2472" s="0" t="n">
        <v>2369810</v>
      </c>
    </row>
    <row r="2473" customFormat="false" ht="15" hidden="false" customHeight="false" outlineLevel="0" collapsed="false">
      <c r="A2473" s="0" t="n">
        <v>202406</v>
      </c>
      <c r="B2473" s="0" t="n">
        <v>202408</v>
      </c>
      <c r="C2473" s="37" t="s">
        <v>184</v>
      </c>
      <c r="D2473" s="37" t="s">
        <v>509</v>
      </c>
      <c r="E2473" s="0" t="n">
        <v>3</v>
      </c>
      <c r="F2473" s="38" t="s">
        <v>70</v>
      </c>
      <c r="G2473" s="37" t="s">
        <v>553</v>
      </c>
      <c r="H2473" s="0" t="n">
        <v>1777275</v>
      </c>
      <c r="I2473" s="0" t="n">
        <v>797714</v>
      </c>
      <c r="J2473" s="0" t="n">
        <v>199091</v>
      </c>
    </row>
    <row r="2474" customFormat="false" ht="15" hidden="false" customHeight="false" outlineLevel="0" collapsed="false">
      <c r="A2474" s="0" t="n">
        <v>202406</v>
      </c>
      <c r="B2474" s="0" t="n">
        <v>202408</v>
      </c>
      <c r="C2474" s="37" t="s">
        <v>109</v>
      </c>
      <c r="D2474" s="37" t="s">
        <v>143</v>
      </c>
      <c r="E2474" s="0" t="n">
        <v>3</v>
      </c>
      <c r="F2474" s="38" t="s">
        <v>70</v>
      </c>
      <c r="G2474" s="37" t="s">
        <v>554</v>
      </c>
      <c r="H2474" s="0" t="n">
        <v>580594</v>
      </c>
      <c r="I2474" s="0" t="n">
        <v>527246</v>
      </c>
      <c r="J2474" s="0" t="n">
        <v>14191</v>
      </c>
    </row>
    <row r="2475" customFormat="false" ht="15" hidden="false" customHeight="false" outlineLevel="0" collapsed="false">
      <c r="A2475" s="0" t="n">
        <v>202406</v>
      </c>
      <c r="B2475" s="0" t="n">
        <v>202408</v>
      </c>
      <c r="C2475" s="37" t="s">
        <v>136</v>
      </c>
      <c r="D2475" s="37" t="s">
        <v>314</v>
      </c>
      <c r="E2475" s="0" t="n">
        <v>3</v>
      </c>
      <c r="F2475" s="38" t="s">
        <v>70</v>
      </c>
      <c r="G2475" s="37" t="s">
        <v>555</v>
      </c>
      <c r="H2475" s="0" t="n">
        <v>3620460</v>
      </c>
      <c r="I2475" s="0" t="n">
        <v>1446868</v>
      </c>
      <c r="J2475" s="0" t="n">
        <v>6133</v>
      </c>
    </row>
    <row r="2476" customFormat="false" ht="15" hidden="false" customHeight="false" outlineLevel="0" collapsed="false">
      <c r="A2476" s="0" t="n">
        <v>202406</v>
      </c>
      <c r="B2476" s="0" t="n">
        <v>202408</v>
      </c>
      <c r="C2476" s="37" t="s">
        <v>106</v>
      </c>
      <c r="D2476" s="37" t="s">
        <v>174</v>
      </c>
      <c r="E2476" s="0" t="n">
        <v>3</v>
      </c>
      <c r="F2476" s="38" t="s">
        <v>70</v>
      </c>
      <c r="G2476" s="37" t="s">
        <v>556</v>
      </c>
      <c r="H2476" s="0" t="n">
        <v>931445</v>
      </c>
      <c r="I2476" s="0" t="n">
        <v>573142</v>
      </c>
      <c r="J2476" s="0" t="n">
        <v>-33174</v>
      </c>
    </row>
    <row r="2477" customFormat="false" ht="15" hidden="false" customHeight="false" outlineLevel="0" collapsed="false">
      <c r="A2477" s="0" t="n">
        <v>202406</v>
      </c>
      <c r="B2477" s="0" t="n">
        <v>202408</v>
      </c>
      <c r="C2477" s="37" t="s">
        <v>112</v>
      </c>
      <c r="D2477" s="37" t="s">
        <v>482</v>
      </c>
      <c r="E2477" s="0" t="n">
        <v>3</v>
      </c>
      <c r="F2477" s="38" t="s">
        <v>70</v>
      </c>
      <c r="G2477" s="37" t="s">
        <v>557</v>
      </c>
      <c r="H2477" s="0" t="n">
        <v>736314</v>
      </c>
      <c r="I2477" s="0" t="n">
        <v>672544</v>
      </c>
      <c r="J2477" s="0" t="n">
        <v>60737</v>
      </c>
    </row>
    <row r="2478" customFormat="false" ht="15" hidden="false" customHeight="false" outlineLevel="0" collapsed="false">
      <c r="A2478" s="0" t="n">
        <v>202406</v>
      </c>
      <c r="B2478" s="0" t="n">
        <v>202408</v>
      </c>
      <c r="C2478" s="37" t="s">
        <v>101</v>
      </c>
      <c r="D2478" s="37" t="s">
        <v>391</v>
      </c>
      <c r="E2478" s="0" t="n">
        <v>3</v>
      </c>
      <c r="F2478" s="38" t="s">
        <v>70</v>
      </c>
      <c r="G2478" s="37" t="s">
        <v>558</v>
      </c>
      <c r="H2478" s="0" t="n">
        <v>2091283</v>
      </c>
      <c r="I2478" s="0" t="n">
        <v>637285</v>
      </c>
      <c r="J2478" s="0" t="n">
        <v>-38600</v>
      </c>
    </row>
    <row r="2479" customFormat="false" ht="15" hidden="false" customHeight="false" outlineLevel="0" collapsed="false">
      <c r="A2479" s="0" t="n">
        <v>202406</v>
      </c>
      <c r="B2479" s="0" t="n">
        <v>202408</v>
      </c>
      <c r="C2479" s="37" t="s">
        <v>197</v>
      </c>
      <c r="D2479" s="37" t="s">
        <v>470</v>
      </c>
      <c r="E2479" s="0" t="n">
        <v>3</v>
      </c>
      <c r="F2479" s="38" t="s">
        <v>70</v>
      </c>
      <c r="G2479" s="37" t="s">
        <v>559</v>
      </c>
      <c r="H2479" s="0" t="n">
        <v>270653</v>
      </c>
      <c r="I2479" s="0" t="n">
        <v>286235</v>
      </c>
      <c r="J2479" s="0" t="n">
        <v>9624</v>
      </c>
    </row>
    <row r="2480" customFormat="false" ht="15" hidden="false" customHeight="false" outlineLevel="0" collapsed="false">
      <c r="A2480" s="0" t="n">
        <v>202406</v>
      </c>
      <c r="B2480" s="0" t="n">
        <v>202408</v>
      </c>
      <c r="C2480" s="37" t="s">
        <v>112</v>
      </c>
      <c r="D2480" s="37" t="s">
        <v>531</v>
      </c>
      <c r="E2480" s="0" t="n">
        <v>3</v>
      </c>
      <c r="F2480" s="38" t="s">
        <v>70</v>
      </c>
      <c r="G2480" s="37" t="s">
        <v>560</v>
      </c>
      <c r="H2480" s="0" t="n">
        <v>1933211</v>
      </c>
      <c r="I2480" s="0" t="n">
        <v>1689099</v>
      </c>
      <c r="J2480" s="0" t="n">
        <v>-18358</v>
      </c>
    </row>
    <row r="2481" customFormat="false" ht="15" hidden="false" customHeight="false" outlineLevel="0" collapsed="false">
      <c r="A2481" s="0" t="n">
        <v>202406</v>
      </c>
      <c r="B2481" s="0" t="n">
        <v>202408</v>
      </c>
      <c r="C2481" s="37" t="s">
        <v>109</v>
      </c>
      <c r="D2481" s="37" t="s">
        <v>561</v>
      </c>
      <c r="E2481" s="0" t="n">
        <v>3</v>
      </c>
      <c r="F2481" s="38" t="s">
        <v>70</v>
      </c>
      <c r="G2481" s="37" t="s">
        <v>562</v>
      </c>
      <c r="H2481" s="0" t="n">
        <v>10590519</v>
      </c>
      <c r="I2481" s="0" t="n">
        <v>9187161</v>
      </c>
      <c r="J2481" s="0" t="n">
        <v>1721787</v>
      </c>
    </row>
    <row r="2482" customFormat="false" ht="15" hidden="false" customHeight="false" outlineLevel="0" collapsed="false">
      <c r="A2482" s="0" t="n">
        <v>202406</v>
      </c>
      <c r="B2482" s="0" t="n">
        <v>202408</v>
      </c>
      <c r="C2482" s="37" t="s">
        <v>149</v>
      </c>
      <c r="D2482" s="37" t="s">
        <v>385</v>
      </c>
      <c r="E2482" s="0" t="n">
        <v>3</v>
      </c>
      <c r="F2482" s="38" t="s">
        <v>70</v>
      </c>
      <c r="G2482" s="37" t="s">
        <v>563</v>
      </c>
      <c r="H2482" s="0" t="n">
        <v>1510270</v>
      </c>
      <c r="I2482" s="0" t="n">
        <v>1549703</v>
      </c>
      <c r="J2482" s="0" t="n">
        <v>45190</v>
      </c>
    </row>
    <row r="2483" customFormat="false" ht="15" hidden="false" customHeight="false" outlineLevel="0" collapsed="false">
      <c r="A2483" s="0" t="n">
        <v>202406</v>
      </c>
      <c r="B2483" s="0" t="n">
        <v>202408</v>
      </c>
      <c r="C2483" s="37" t="s">
        <v>178</v>
      </c>
      <c r="D2483" s="37" t="s">
        <v>294</v>
      </c>
      <c r="E2483" s="0" t="n">
        <v>3</v>
      </c>
      <c r="F2483" s="38" t="s">
        <v>70</v>
      </c>
      <c r="G2483" s="37" t="s">
        <v>564</v>
      </c>
      <c r="H2483" s="0" t="n">
        <v>815492</v>
      </c>
      <c r="I2483" s="0" t="n">
        <v>578373</v>
      </c>
      <c r="J2483" s="0" t="n">
        <v>69227</v>
      </c>
    </row>
    <row r="2484" customFormat="false" ht="15" hidden="false" customHeight="false" outlineLevel="0" collapsed="false">
      <c r="A2484" s="0" t="n">
        <v>202406</v>
      </c>
      <c r="B2484" s="0" t="n">
        <v>202408</v>
      </c>
      <c r="C2484" s="37" t="s">
        <v>112</v>
      </c>
      <c r="D2484" s="37" t="s">
        <v>476</v>
      </c>
      <c r="E2484" s="0" t="n">
        <v>3</v>
      </c>
      <c r="F2484" s="38" t="s">
        <v>70</v>
      </c>
      <c r="G2484" s="37" t="s">
        <v>565</v>
      </c>
      <c r="H2484" s="0" t="n">
        <v>571956</v>
      </c>
      <c r="I2484" s="0" t="n">
        <v>391610</v>
      </c>
      <c r="J2484" s="0" t="n">
        <v>-31489</v>
      </c>
    </row>
    <row r="2485" customFormat="false" ht="15" hidden="false" customHeight="false" outlineLevel="0" collapsed="false">
      <c r="A2485" s="0" t="n">
        <v>202406</v>
      </c>
      <c r="B2485" s="0" t="n">
        <v>202408</v>
      </c>
      <c r="C2485" s="37" t="s">
        <v>158</v>
      </c>
      <c r="D2485" s="37" t="s">
        <v>145</v>
      </c>
      <c r="E2485" s="0" t="n">
        <v>3</v>
      </c>
      <c r="F2485" s="38" t="s">
        <v>70</v>
      </c>
      <c r="G2485" s="37" t="s">
        <v>566</v>
      </c>
      <c r="H2485" s="0" t="n">
        <v>815007</v>
      </c>
      <c r="I2485" s="0" t="n">
        <v>441933</v>
      </c>
      <c r="J2485" s="0" t="n">
        <v>41166</v>
      </c>
    </row>
    <row r="2486" customFormat="false" ht="15" hidden="false" customHeight="false" outlineLevel="0" collapsed="false">
      <c r="A2486" s="0" t="n">
        <v>202406</v>
      </c>
      <c r="B2486" s="0" t="n">
        <v>202408</v>
      </c>
      <c r="C2486" s="37" t="s">
        <v>95</v>
      </c>
      <c r="D2486" s="37" t="s">
        <v>223</v>
      </c>
      <c r="E2486" s="0" t="n">
        <v>3</v>
      </c>
      <c r="F2486" s="38" t="s">
        <v>70</v>
      </c>
      <c r="G2486" s="37" t="s">
        <v>567</v>
      </c>
      <c r="H2486" s="0" t="n">
        <v>791613</v>
      </c>
      <c r="I2486" s="0" t="n">
        <v>492221</v>
      </c>
      <c r="J2486" s="0" t="n">
        <v>-19844</v>
      </c>
    </row>
    <row r="2487" customFormat="false" ht="15" hidden="false" customHeight="false" outlineLevel="0" collapsed="false">
      <c r="A2487" s="0" t="n">
        <v>202406</v>
      </c>
      <c r="B2487" s="0" t="n">
        <v>202408</v>
      </c>
      <c r="C2487" s="37" t="s">
        <v>197</v>
      </c>
      <c r="D2487" s="37" t="s">
        <v>495</v>
      </c>
      <c r="E2487" s="0" t="n">
        <v>3</v>
      </c>
      <c r="F2487" s="38" t="s">
        <v>70</v>
      </c>
      <c r="G2487" s="37" t="s">
        <v>568</v>
      </c>
      <c r="H2487" s="0" t="n">
        <v>658979</v>
      </c>
      <c r="I2487" s="0" t="n">
        <v>502286</v>
      </c>
      <c r="J2487" s="0" t="n">
        <v>18803</v>
      </c>
    </row>
    <row r="2488" customFormat="false" ht="15" hidden="false" customHeight="false" outlineLevel="0" collapsed="false">
      <c r="A2488" s="0" t="n">
        <v>202406</v>
      </c>
      <c r="B2488" s="0" t="n">
        <v>202408</v>
      </c>
      <c r="C2488" s="37" t="s">
        <v>124</v>
      </c>
      <c r="D2488" s="37" t="s">
        <v>569</v>
      </c>
      <c r="E2488" s="0" t="n">
        <v>3</v>
      </c>
      <c r="F2488" s="38" t="s">
        <v>70</v>
      </c>
      <c r="G2488" s="37" t="s">
        <v>570</v>
      </c>
      <c r="H2488" s="0" t="n">
        <v>3695216</v>
      </c>
      <c r="I2488" s="0" t="n">
        <v>2121803</v>
      </c>
      <c r="J2488" s="0" t="n">
        <v>638918</v>
      </c>
    </row>
    <row r="2489" customFormat="false" ht="15" hidden="false" customHeight="false" outlineLevel="0" collapsed="false">
      <c r="A2489" s="0" t="n">
        <v>202406</v>
      </c>
      <c r="B2489" s="0" t="n">
        <v>202408</v>
      </c>
      <c r="C2489" s="37" t="s">
        <v>136</v>
      </c>
      <c r="D2489" s="37" t="s">
        <v>571</v>
      </c>
      <c r="E2489" s="0" t="n">
        <v>3</v>
      </c>
      <c r="F2489" s="38" t="s">
        <v>70</v>
      </c>
      <c r="G2489" s="37" t="s">
        <v>572</v>
      </c>
      <c r="H2489" s="0" t="n">
        <v>214016</v>
      </c>
      <c r="I2489" s="0" t="n">
        <v>214033</v>
      </c>
      <c r="J2489" s="0" t="n">
        <v>37074</v>
      </c>
    </row>
    <row r="2490" customFormat="false" ht="15" hidden="false" customHeight="false" outlineLevel="0" collapsed="false">
      <c r="A2490" s="0" t="n">
        <v>202406</v>
      </c>
      <c r="B2490" s="0" t="n">
        <v>202408</v>
      </c>
      <c r="C2490" s="37" t="s">
        <v>149</v>
      </c>
      <c r="D2490" s="37" t="s">
        <v>116</v>
      </c>
      <c r="E2490" s="0" t="n">
        <v>3</v>
      </c>
      <c r="F2490" s="38" t="s">
        <v>70</v>
      </c>
      <c r="G2490" s="37" t="s">
        <v>573</v>
      </c>
      <c r="H2490" s="0" t="n">
        <v>3785750</v>
      </c>
      <c r="I2490" s="0" t="n">
        <v>2903077</v>
      </c>
      <c r="J2490" s="0" t="n">
        <v>194967</v>
      </c>
    </row>
    <row r="2491" customFormat="false" ht="15" hidden="false" customHeight="false" outlineLevel="0" collapsed="false">
      <c r="A2491" s="0" t="n">
        <v>202406</v>
      </c>
      <c r="B2491" s="0" t="n">
        <v>202408</v>
      </c>
      <c r="C2491" s="37" t="s">
        <v>158</v>
      </c>
      <c r="D2491" s="37" t="s">
        <v>476</v>
      </c>
      <c r="E2491" s="0" t="n">
        <v>3</v>
      </c>
      <c r="F2491" s="38" t="s">
        <v>70</v>
      </c>
      <c r="G2491" s="37" t="s">
        <v>574</v>
      </c>
      <c r="H2491" s="0" t="n">
        <v>778255</v>
      </c>
      <c r="I2491" s="0" t="n">
        <v>262356</v>
      </c>
      <c r="J2491" s="0" t="n">
        <v>104915</v>
      </c>
    </row>
    <row r="2492" customFormat="false" ht="15" hidden="false" customHeight="false" outlineLevel="0" collapsed="false">
      <c r="A2492" s="0" t="n">
        <v>202406</v>
      </c>
      <c r="B2492" s="0" t="n">
        <v>202408</v>
      </c>
      <c r="C2492" s="37" t="s">
        <v>106</v>
      </c>
      <c r="D2492" s="37" t="s">
        <v>237</v>
      </c>
      <c r="E2492" s="0" t="n">
        <v>3</v>
      </c>
      <c r="F2492" s="38" t="s">
        <v>70</v>
      </c>
      <c r="G2492" s="37" t="s">
        <v>575</v>
      </c>
      <c r="H2492" s="0" t="n">
        <v>1995021</v>
      </c>
      <c r="I2492" s="0" t="n">
        <v>757429</v>
      </c>
      <c r="J2492" s="0" t="n">
        <v>-8724</v>
      </c>
    </row>
    <row r="2493" customFormat="false" ht="15" hidden="false" customHeight="false" outlineLevel="0" collapsed="false">
      <c r="A2493" s="0" t="n">
        <v>202406</v>
      </c>
      <c r="B2493" s="0" t="n">
        <v>202408</v>
      </c>
      <c r="C2493" s="37" t="s">
        <v>152</v>
      </c>
      <c r="D2493" s="37" t="s">
        <v>445</v>
      </c>
      <c r="E2493" s="0" t="n">
        <v>3</v>
      </c>
      <c r="F2493" s="38" t="s">
        <v>70</v>
      </c>
      <c r="G2493" s="37" t="s">
        <v>576</v>
      </c>
      <c r="H2493" s="0" t="n">
        <v>239174</v>
      </c>
      <c r="I2493" s="0" t="n">
        <v>297645</v>
      </c>
      <c r="J2493" s="0" t="n">
        <v>58494</v>
      </c>
    </row>
    <row r="2494" customFormat="false" ht="15" hidden="false" customHeight="false" outlineLevel="0" collapsed="false">
      <c r="A2494" s="0" t="n">
        <v>202406</v>
      </c>
      <c r="B2494" s="0" t="n">
        <v>202408</v>
      </c>
      <c r="C2494" s="37" t="s">
        <v>112</v>
      </c>
      <c r="D2494" s="37" t="s">
        <v>367</v>
      </c>
      <c r="E2494" s="0" t="n">
        <v>3</v>
      </c>
      <c r="F2494" s="38" t="s">
        <v>70</v>
      </c>
      <c r="G2494" s="37" t="s">
        <v>577</v>
      </c>
      <c r="H2494" s="0" t="n">
        <v>5005292</v>
      </c>
      <c r="I2494" s="0" t="n">
        <v>4325165</v>
      </c>
      <c r="J2494" s="0" t="n">
        <v>-316894</v>
      </c>
    </row>
    <row r="2495" customFormat="false" ht="15" hidden="false" customHeight="false" outlineLevel="0" collapsed="false">
      <c r="A2495" s="0" t="n">
        <v>202406</v>
      </c>
      <c r="B2495" s="0" t="n">
        <v>202408</v>
      </c>
      <c r="C2495" s="37" t="s">
        <v>109</v>
      </c>
      <c r="D2495" s="37" t="s">
        <v>320</v>
      </c>
      <c r="E2495" s="0" t="n">
        <v>3</v>
      </c>
      <c r="F2495" s="38" t="s">
        <v>70</v>
      </c>
      <c r="G2495" s="37" t="s">
        <v>578</v>
      </c>
      <c r="H2495" s="0" t="n">
        <v>3678894</v>
      </c>
      <c r="I2495" s="0" t="n">
        <v>984575</v>
      </c>
      <c r="J2495" s="0" t="n">
        <v>54750</v>
      </c>
    </row>
    <row r="2496" customFormat="false" ht="15" hidden="false" customHeight="false" outlineLevel="0" collapsed="false">
      <c r="A2496" s="0" t="n">
        <v>202406</v>
      </c>
      <c r="B2496" s="0" t="n">
        <v>202408</v>
      </c>
      <c r="C2496" s="37" t="s">
        <v>197</v>
      </c>
      <c r="D2496" s="37" t="s">
        <v>362</v>
      </c>
      <c r="E2496" s="0" t="n">
        <v>3</v>
      </c>
      <c r="F2496" s="38" t="s">
        <v>70</v>
      </c>
      <c r="G2496" s="37" t="s">
        <v>579</v>
      </c>
      <c r="H2496" s="0" t="n">
        <v>4930691</v>
      </c>
      <c r="I2496" s="0" t="n">
        <v>4319638</v>
      </c>
      <c r="J2496" s="0" t="n">
        <v>-236625</v>
      </c>
    </row>
    <row r="2497" customFormat="false" ht="15" hidden="false" customHeight="false" outlineLevel="0" collapsed="false">
      <c r="A2497" s="0" t="n">
        <v>202406</v>
      </c>
      <c r="B2497" s="0" t="n">
        <v>202408</v>
      </c>
      <c r="C2497" s="37" t="s">
        <v>106</v>
      </c>
      <c r="D2497" s="37" t="s">
        <v>280</v>
      </c>
      <c r="E2497" s="0" t="n">
        <v>3</v>
      </c>
      <c r="F2497" s="38" t="s">
        <v>70</v>
      </c>
      <c r="G2497" s="37" t="s">
        <v>580</v>
      </c>
      <c r="H2497" s="0" t="n">
        <v>245586</v>
      </c>
      <c r="I2497" s="0" t="n">
        <v>114007</v>
      </c>
      <c r="J2497" s="0" t="n">
        <v>12054</v>
      </c>
    </row>
    <row r="2498" customFormat="false" ht="15" hidden="false" customHeight="false" outlineLevel="0" collapsed="false">
      <c r="A2498" s="0" t="n">
        <v>202406</v>
      </c>
      <c r="B2498" s="0" t="n">
        <v>202408</v>
      </c>
      <c r="C2498" s="37" t="s">
        <v>136</v>
      </c>
      <c r="D2498" s="37" t="s">
        <v>208</v>
      </c>
      <c r="E2498" s="0" t="n">
        <v>3</v>
      </c>
      <c r="F2498" s="38" t="s">
        <v>70</v>
      </c>
      <c r="G2498" s="37" t="s">
        <v>581</v>
      </c>
      <c r="H2498" s="0" t="n">
        <v>3449942</v>
      </c>
      <c r="I2498" s="0" t="n">
        <v>2789027</v>
      </c>
      <c r="J2498" s="0" t="n">
        <v>238732</v>
      </c>
    </row>
    <row r="2499" customFormat="false" ht="15" hidden="false" customHeight="false" outlineLevel="0" collapsed="false">
      <c r="A2499" s="0" t="n">
        <v>202406</v>
      </c>
      <c r="B2499" s="0" t="n">
        <v>202408</v>
      </c>
      <c r="C2499" s="37" t="s">
        <v>124</v>
      </c>
      <c r="D2499" s="37" t="s">
        <v>212</v>
      </c>
      <c r="E2499" s="0" t="n">
        <v>3</v>
      </c>
      <c r="F2499" s="38" t="s">
        <v>70</v>
      </c>
      <c r="G2499" s="37" t="s">
        <v>582</v>
      </c>
      <c r="H2499" s="0" t="n">
        <v>1994878</v>
      </c>
      <c r="I2499" s="0" t="n">
        <v>1377214</v>
      </c>
      <c r="J2499" s="0" t="n">
        <v>67805</v>
      </c>
    </row>
    <row r="2500" customFormat="false" ht="15" hidden="false" customHeight="false" outlineLevel="0" collapsed="false">
      <c r="A2500" s="0" t="n">
        <v>202406</v>
      </c>
      <c r="B2500" s="0" t="n">
        <v>202408</v>
      </c>
      <c r="C2500" s="37" t="s">
        <v>109</v>
      </c>
      <c r="D2500" s="37" t="s">
        <v>482</v>
      </c>
      <c r="E2500" s="0" t="n">
        <v>3</v>
      </c>
      <c r="F2500" s="38" t="s">
        <v>70</v>
      </c>
      <c r="G2500" s="37" t="s">
        <v>583</v>
      </c>
      <c r="H2500" s="0" t="n">
        <v>138820</v>
      </c>
      <c r="I2500" s="0" t="n">
        <v>154500</v>
      </c>
      <c r="J2500" s="0" t="n">
        <v>29232</v>
      </c>
    </row>
    <row r="2501" customFormat="false" ht="15" hidden="false" customHeight="false" outlineLevel="0" collapsed="false">
      <c r="A2501" s="0" t="n">
        <v>202406</v>
      </c>
      <c r="B2501" s="0" t="n">
        <v>202408</v>
      </c>
      <c r="C2501" s="37" t="s">
        <v>178</v>
      </c>
      <c r="D2501" s="37" t="s">
        <v>216</v>
      </c>
      <c r="E2501" s="0" t="n">
        <v>3</v>
      </c>
      <c r="F2501" s="38" t="s">
        <v>70</v>
      </c>
      <c r="G2501" s="37" t="s">
        <v>584</v>
      </c>
      <c r="H2501" s="0" t="n">
        <v>1130249</v>
      </c>
      <c r="I2501" s="0" t="n">
        <v>840434</v>
      </c>
      <c r="J2501" s="0" t="n">
        <v>19574</v>
      </c>
    </row>
    <row r="2502" customFormat="false" ht="15" hidden="false" customHeight="false" outlineLevel="0" collapsed="false">
      <c r="A2502" s="0" t="n">
        <v>202406</v>
      </c>
      <c r="B2502" s="0" t="n">
        <v>202408</v>
      </c>
      <c r="C2502" s="37" t="s">
        <v>95</v>
      </c>
      <c r="D2502" s="37" t="s">
        <v>383</v>
      </c>
      <c r="E2502" s="0" t="n">
        <v>3</v>
      </c>
      <c r="F2502" s="38" t="s">
        <v>70</v>
      </c>
      <c r="G2502" s="37" t="s">
        <v>585</v>
      </c>
      <c r="H2502" s="0" t="n">
        <v>2437053</v>
      </c>
      <c r="I2502" s="0" t="n">
        <v>1718122</v>
      </c>
      <c r="J2502" s="0" t="n">
        <v>193607</v>
      </c>
    </row>
    <row r="2503" customFormat="false" ht="15" hidden="false" customHeight="false" outlineLevel="0" collapsed="false">
      <c r="A2503" s="0" t="n">
        <v>202406</v>
      </c>
      <c r="B2503" s="0" t="n">
        <v>202408</v>
      </c>
      <c r="C2503" s="37" t="s">
        <v>106</v>
      </c>
      <c r="D2503" s="37" t="s">
        <v>586</v>
      </c>
      <c r="E2503" s="0" t="n">
        <v>3</v>
      </c>
      <c r="F2503" s="38" t="s">
        <v>70</v>
      </c>
      <c r="G2503" s="37" t="s">
        <v>587</v>
      </c>
      <c r="H2503" s="0" t="n">
        <v>2390475</v>
      </c>
      <c r="I2503" s="0" t="n">
        <v>1298117</v>
      </c>
      <c r="J2503" s="0" t="n">
        <v>210367</v>
      </c>
    </row>
    <row r="2504" customFormat="false" ht="15" hidden="false" customHeight="false" outlineLevel="0" collapsed="false">
      <c r="A2504" s="0" t="n">
        <v>202406</v>
      </c>
      <c r="B2504" s="0" t="n">
        <v>202408</v>
      </c>
      <c r="C2504" s="37" t="s">
        <v>178</v>
      </c>
      <c r="D2504" s="37" t="s">
        <v>356</v>
      </c>
      <c r="E2504" s="0" t="n">
        <v>3</v>
      </c>
      <c r="F2504" s="38" t="s">
        <v>70</v>
      </c>
      <c r="G2504" s="37" t="s">
        <v>588</v>
      </c>
      <c r="H2504" s="0" t="n">
        <v>1366846</v>
      </c>
      <c r="I2504" s="0" t="n">
        <v>831412</v>
      </c>
      <c r="J2504" s="0" t="n">
        <v>-56804</v>
      </c>
    </row>
    <row r="2505" customFormat="false" ht="15" hidden="false" customHeight="false" outlineLevel="0" collapsed="false">
      <c r="A2505" s="0" t="n">
        <v>202406</v>
      </c>
      <c r="B2505" s="0" t="n">
        <v>202408</v>
      </c>
      <c r="C2505" s="37" t="s">
        <v>124</v>
      </c>
      <c r="D2505" s="37" t="s">
        <v>367</v>
      </c>
      <c r="E2505" s="0" t="n">
        <v>3</v>
      </c>
      <c r="F2505" s="38" t="s">
        <v>70</v>
      </c>
      <c r="G2505" s="37" t="s">
        <v>589</v>
      </c>
      <c r="H2505" s="0" t="n">
        <v>1310301</v>
      </c>
      <c r="I2505" s="0" t="n">
        <v>1256375</v>
      </c>
      <c r="J2505" s="0" t="n">
        <v>6481</v>
      </c>
    </row>
    <row r="2506" customFormat="false" ht="15" hidden="false" customHeight="false" outlineLevel="0" collapsed="false">
      <c r="A2506" s="0" t="n">
        <v>202406</v>
      </c>
      <c r="B2506" s="0" t="n">
        <v>202408</v>
      </c>
      <c r="C2506" s="37" t="s">
        <v>101</v>
      </c>
      <c r="D2506" s="37" t="s">
        <v>590</v>
      </c>
      <c r="E2506" s="0" t="n">
        <v>3</v>
      </c>
      <c r="F2506" s="38" t="s">
        <v>70</v>
      </c>
      <c r="G2506" s="37" t="s">
        <v>591</v>
      </c>
      <c r="H2506" s="0" t="n">
        <v>8670002</v>
      </c>
      <c r="I2506" s="0" t="n">
        <v>5018379</v>
      </c>
      <c r="J2506" s="0" t="n">
        <v>428500</v>
      </c>
    </row>
    <row r="2507" customFormat="false" ht="15" hidden="false" customHeight="false" outlineLevel="0" collapsed="false">
      <c r="A2507" s="0" t="n">
        <v>202406</v>
      </c>
      <c r="B2507" s="0" t="n">
        <v>202408</v>
      </c>
      <c r="C2507" s="37" t="s">
        <v>112</v>
      </c>
      <c r="D2507" s="37" t="s">
        <v>141</v>
      </c>
      <c r="E2507" s="0" t="n">
        <v>3</v>
      </c>
      <c r="F2507" s="38" t="s">
        <v>70</v>
      </c>
      <c r="G2507" s="37" t="s">
        <v>592</v>
      </c>
      <c r="H2507" s="0" t="n">
        <v>5182137</v>
      </c>
      <c r="I2507" s="0" t="n">
        <v>2863599</v>
      </c>
      <c r="J2507" s="0" t="n">
        <v>409539</v>
      </c>
    </row>
    <row r="2508" customFormat="false" ht="15" hidden="false" customHeight="false" outlineLevel="0" collapsed="false">
      <c r="A2508" s="0" t="n">
        <v>202406</v>
      </c>
      <c r="B2508" s="0" t="n">
        <v>202408</v>
      </c>
      <c r="C2508" s="37" t="s">
        <v>149</v>
      </c>
      <c r="D2508" s="37" t="s">
        <v>113</v>
      </c>
      <c r="E2508" s="0" t="n">
        <v>3</v>
      </c>
      <c r="F2508" s="38" t="s">
        <v>70</v>
      </c>
      <c r="G2508" s="37" t="s">
        <v>593</v>
      </c>
      <c r="H2508" s="0" t="n">
        <v>29615</v>
      </c>
      <c r="I2508" s="0" t="n">
        <v>74731</v>
      </c>
      <c r="J2508" s="0" t="n">
        <v>16600</v>
      </c>
    </row>
    <row r="2509" customFormat="false" ht="15" hidden="false" customHeight="false" outlineLevel="0" collapsed="false">
      <c r="A2509" s="0" t="n">
        <v>202406</v>
      </c>
      <c r="B2509" s="0" t="n">
        <v>202408</v>
      </c>
      <c r="C2509" s="37" t="s">
        <v>178</v>
      </c>
      <c r="D2509" s="37" t="s">
        <v>102</v>
      </c>
      <c r="E2509" s="0" t="n">
        <v>3</v>
      </c>
      <c r="F2509" s="38" t="s">
        <v>70</v>
      </c>
      <c r="G2509" s="37" t="s">
        <v>594</v>
      </c>
      <c r="H2509" s="0" t="n">
        <v>715283</v>
      </c>
      <c r="I2509" s="0" t="n">
        <v>341424</v>
      </c>
      <c r="J2509" s="0" t="n">
        <v>19943</v>
      </c>
    </row>
    <row r="2510" customFormat="false" ht="15" hidden="false" customHeight="false" outlineLevel="0" collapsed="false">
      <c r="A2510" s="0" t="n">
        <v>202406</v>
      </c>
      <c r="B2510" s="0" t="n">
        <v>202408</v>
      </c>
      <c r="C2510" s="37" t="s">
        <v>98</v>
      </c>
      <c r="D2510" s="37" t="s">
        <v>102</v>
      </c>
      <c r="E2510" s="0" t="n">
        <v>3</v>
      </c>
      <c r="F2510" s="38" t="s">
        <v>70</v>
      </c>
      <c r="G2510" s="37" t="s">
        <v>595</v>
      </c>
      <c r="H2510" s="0" t="n">
        <v>814873</v>
      </c>
      <c r="I2510" s="0" t="n">
        <v>630231</v>
      </c>
      <c r="J2510" s="0" t="n">
        <v>30474</v>
      </c>
    </row>
    <row r="2511" customFormat="false" ht="15" hidden="false" customHeight="false" outlineLevel="0" collapsed="false">
      <c r="A2511" s="0" t="n">
        <v>202406</v>
      </c>
      <c r="B2511" s="0" t="n">
        <v>202408</v>
      </c>
      <c r="C2511" s="37" t="s">
        <v>184</v>
      </c>
      <c r="D2511" s="37" t="s">
        <v>163</v>
      </c>
      <c r="E2511" s="0" t="n">
        <v>3</v>
      </c>
      <c r="F2511" s="38" t="s">
        <v>70</v>
      </c>
      <c r="G2511" s="37" t="s">
        <v>596</v>
      </c>
      <c r="H2511" s="0" t="n">
        <v>144022</v>
      </c>
      <c r="I2511" s="0" t="n">
        <v>82635</v>
      </c>
      <c r="J2511" s="0" t="n">
        <v>-600</v>
      </c>
    </row>
    <row r="2512" customFormat="false" ht="15" hidden="false" customHeight="false" outlineLevel="0" collapsed="false">
      <c r="A2512" s="0" t="n">
        <v>202406</v>
      </c>
      <c r="B2512" s="0" t="n">
        <v>202408</v>
      </c>
      <c r="C2512" s="37" t="s">
        <v>184</v>
      </c>
      <c r="D2512" s="37" t="s">
        <v>380</v>
      </c>
      <c r="E2512" s="0" t="n">
        <v>3</v>
      </c>
      <c r="F2512" s="38" t="s">
        <v>70</v>
      </c>
      <c r="G2512" s="37" t="s">
        <v>597</v>
      </c>
      <c r="H2512" s="0" t="n">
        <v>1389036</v>
      </c>
      <c r="I2512" s="0" t="n">
        <v>1499791</v>
      </c>
      <c r="J2512" s="0" t="n">
        <v>169474</v>
      </c>
    </row>
    <row r="2513" customFormat="false" ht="15" hidden="false" customHeight="false" outlineLevel="0" collapsed="false">
      <c r="A2513" s="0" t="n">
        <v>202406</v>
      </c>
      <c r="B2513" s="0" t="n">
        <v>202408</v>
      </c>
      <c r="C2513" s="37" t="s">
        <v>98</v>
      </c>
      <c r="D2513" s="37" t="s">
        <v>380</v>
      </c>
      <c r="E2513" s="0" t="n">
        <v>3</v>
      </c>
      <c r="F2513" s="38" t="s">
        <v>70</v>
      </c>
      <c r="G2513" s="37" t="s">
        <v>598</v>
      </c>
      <c r="H2513" s="0" t="n">
        <v>4990401</v>
      </c>
      <c r="I2513" s="0" t="n">
        <v>2837655</v>
      </c>
      <c r="J2513" s="0" t="n">
        <v>142701</v>
      </c>
    </row>
    <row r="2514" customFormat="false" ht="15" hidden="false" customHeight="false" outlineLevel="0" collapsed="false">
      <c r="A2514" s="0" t="n">
        <v>202406</v>
      </c>
      <c r="B2514" s="0" t="n">
        <v>202408</v>
      </c>
      <c r="C2514" s="37" t="s">
        <v>109</v>
      </c>
      <c r="D2514" s="37" t="s">
        <v>372</v>
      </c>
      <c r="E2514" s="0" t="n">
        <v>3</v>
      </c>
      <c r="F2514" s="38" t="s">
        <v>70</v>
      </c>
      <c r="G2514" s="37" t="s">
        <v>599</v>
      </c>
      <c r="H2514" s="0" t="n">
        <v>366838</v>
      </c>
      <c r="I2514" s="0" t="n">
        <v>431816</v>
      </c>
      <c r="J2514" s="0" t="n">
        <v>22712</v>
      </c>
    </row>
    <row r="2515" customFormat="false" ht="15" hidden="false" customHeight="false" outlineLevel="0" collapsed="false">
      <c r="A2515" s="0" t="n">
        <v>202406</v>
      </c>
      <c r="B2515" s="0" t="n">
        <v>202408</v>
      </c>
      <c r="C2515" s="37" t="s">
        <v>152</v>
      </c>
      <c r="D2515" s="37" t="s">
        <v>220</v>
      </c>
      <c r="E2515" s="0" t="n">
        <v>3</v>
      </c>
      <c r="F2515" s="38" t="s">
        <v>70</v>
      </c>
      <c r="G2515" s="37" t="s">
        <v>600</v>
      </c>
      <c r="H2515" s="0" t="n">
        <v>1822102</v>
      </c>
      <c r="I2515" s="0" t="n">
        <v>2684451</v>
      </c>
      <c r="J2515" s="0" t="n">
        <v>189552</v>
      </c>
    </row>
    <row r="2516" customFormat="false" ht="15" hidden="false" customHeight="false" outlineLevel="0" collapsed="false">
      <c r="A2516" s="0" t="n">
        <v>202406</v>
      </c>
      <c r="B2516" s="0" t="n">
        <v>202408</v>
      </c>
      <c r="C2516" s="37" t="s">
        <v>149</v>
      </c>
      <c r="D2516" s="37" t="s">
        <v>216</v>
      </c>
      <c r="E2516" s="0" t="n">
        <v>3</v>
      </c>
      <c r="F2516" s="38" t="s">
        <v>70</v>
      </c>
      <c r="G2516" s="37" t="s">
        <v>601</v>
      </c>
      <c r="H2516" s="0" t="n">
        <v>469939</v>
      </c>
      <c r="I2516" s="0" t="n">
        <v>243138</v>
      </c>
      <c r="J2516" s="0" t="n">
        <v>32863</v>
      </c>
    </row>
    <row r="2517" customFormat="false" ht="15" hidden="false" customHeight="false" outlineLevel="0" collapsed="false">
      <c r="A2517" s="0" t="n">
        <v>202406</v>
      </c>
      <c r="B2517" s="0" t="n">
        <v>202408</v>
      </c>
      <c r="C2517" s="37" t="s">
        <v>124</v>
      </c>
      <c r="D2517" s="37" t="s">
        <v>249</v>
      </c>
      <c r="E2517" s="0" t="n">
        <v>3</v>
      </c>
      <c r="F2517" s="38" t="s">
        <v>70</v>
      </c>
      <c r="G2517" s="37" t="s">
        <v>602</v>
      </c>
      <c r="H2517" s="0" t="n">
        <v>508961</v>
      </c>
      <c r="I2517" s="0" t="n">
        <v>456096</v>
      </c>
      <c r="J2517" s="0" t="n">
        <v>10776</v>
      </c>
    </row>
    <row r="2518" customFormat="false" ht="15" hidden="false" customHeight="false" outlineLevel="0" collapsed="false">
      <c r="A2518" s="0" t="n">
        <v>202406</v>
      </c>
      <c r="B2518" s="0" t="n">
        <v>202408</v>
      </c>
      <c r="C2518" s="37" t="s">
        <v>115</v>
      </c>
      <c r="D2518" s="37" t="s">
        <v>603</v>
      </c>
      <c r="E2518" s="0" t="n">
        <v>3</v>
      </c>
      <c r="F2518" s="38" t="s">
        <v>70</v>
      </c>
      <c r="G2518" s="37" t="s">
        <v>604</v>
      </c>
      <c r="H2518" s="0" t="n">
        <v>11180382</v>
      </c>
      <c r="I2518" s="0" t="n">
        <v>5487034</v>
      </c>
      <c r="J2518" s="0" t="n">
        <v>15277</v>
      </c>
    </row>
    <row r="2519" customFormat="false" ht="15" hidden="false" customHeight="false" outlineLevel="0" collapsed="false">
      <c r="A2519" s="0" t="n">
        <v>202406</v>
      </c>
      <c r="B2519" s="0" t="n">
        <v>202408</v>
      </c>
      <c r="C2519" s="37" t="s">
        <v>158</v>
      </c>
      <c r="D2519" s="37" t="s">
        <v>519</v>
      </c>
      <c r="E2519" s="0" t="n">
        <v>3</v>
      </c>
      <c r="F2519" s="38" t="s">
        <v>70</v>
      </c>
      <c r="G2519" s="37" t="s">
        <v>605</v>
      </c>
      <c r="H2519" s="0" t="n">
        <v>576227</v>
      </c>
      <c r="I2519" s="0" t="n">
        <v>425285</v>
      </c>
      <c r="J2519" s="0" t="n">
        <v>52383</v>
      </c>
    </row>
    <row r="2520" customFormat="false" ht="15" hidden="false" customHeight="false" outlineLevel="0" collapsed="false">
      <c r="A2520" s="0" t="n">
        <v>202406</v>
      </c>
      <c r="B2520" s="0" t="n">
        <v>202408</v>
      </c>
      <c r="C2520" s="37" t="s">
        <v>106</v>
      </c>
      <c r="D2520" s="37" t="s">
        <v>606</v>
      </c>
      <c r="E2520" s="0" t="n">
        <v>3</v>
      </c>
      <c r="F2520" s="38" t="s">
        <v>70</v>
      </c>
      <c r="G2520" s="37" t="s">
        <v>607</v>
      </c>
      <c r="H2520" s="0" t="n">
        <v>1828772</v>
      </c>
      <c r="I2520" s="0" t="n">
        <v>1170963</v>
      </c>
      <c r="J2520" s="0" t="n">
        <v>-260624</v>
      </c>
    </row>
    <row r="2521" customFormat="false" ht="15" hidden="false" customHeight="false" outlineLevel="0" collapsed="false">
      <c r="A2521" s="0" t="n">
        <v>202406</v>
      </c>
      <c r="B2521" s="0" t="n">
        <v>202408</v>
      </c>
      <c r="C2521" s="37" t="s">
        <v>152</v>
      </c>
      <c r="D2521" s="37" t="s">
        <v>608</v>
      </c>
      <c r="E2521" s="0" t="n">
        <v>3</v>
      </c>
      <c r="F2521" s="38" t="s">
        <v>70</v>
      </c>
      <c r="G2521" s="37" t="s">
        <v>609</v>
      </c>
      <c r="H2521" s="0" t="n">
        <v>109163</v>
      </c>
      <c r="I2521" s="0" t="n">
        <v>97638</v>
      </c>
      <c r="J2521" s="0" t="n">
        <v>1917</v>
      </c>
    </row>
    <row r="2522" customFormat="false" ht="15" hidden="false" customHeight="false" outlineLevel="0" collapsed="false">
      <c r="A2522" s="0" t="n">
        <v>202406</v>
      </c>
      <c r="B2522" s="0" t="n">
        <v>202408</v>
      </c>
      <c r="C2522" s="37" t="s">
        <v>109</v>
      </c>
      <c r="D2522" s="37" t="s">
        <v>393</v>
      </c>
      <c r="E2522" s="0" t="n">
        <v>3</v>
      </c>
      <c r="F2522" s="38" t="s">
        <v>70</v>
      </c>
      <c r="G2522" s="37" t="s">
        <v>610</v>
      </c>
      <c r="H2522" s="0" t="n">
        <v>10887653</v>
      </c>
      <c r="I2522" s="0" t="n">
        <v>2973351</v>
      </c>
      <c r="J2522" s="0" t="n">
        <v>-104457</v>
      </c>
    </row>
    <row r="2523" customFormat="false" ht="15" hidden="false" customHeight="false" outlineLevel="0" collapsed="false">
      <c r="A2523" s="0" t="n">
        <v>202406</v>
      </c>
      <c r="B2523" s="0" t="n">
        <v>202408</v>
      </c>
      <c r="C2523" s="37" t="s">
        <v>178</v>
      </c>
      <c r="D2523" s="37" t="s">
        <v>320</v>
      </c>
      <c r="E2523" s="0" t="n">
        <v>3</v>
      </c>
      <c r="F2523" s="38" t="s">
        <v>70</v>
      </c>
      <c r="G2523" s="37" t="s">
        <v>611</v>
      </c>
      <c r="H2523" s="0" t="n">
        <v>1915047</v>
      </c>
      <c r="I2523" s="0" t="n">
        <v>1534179</v>
      </c>
      <c r="J2523" s="0" t="n">
        <v>307336</v>
      </c>
    </row>
    <row r="2524" customFormat="false" ht="15" hidden="false" customHeight="false" outlineLevel="0" collapsed="false">
      <c r="A2524" s="0" t="n">
        <v>202406</v>
      </c>
      <c r="B2524" s="0" t="n">
        <v>202408</v>
      </c>
      <c r="C2524" s="37" t="s">
        <v>101</v>
      </c>
      <c r="D2524" s="37" t="s">
        <v>104</v>
      </c>
      <c r="E2524" s="0" t="n">
        <v>3</v>
      </c>
      <c r="F2524" s="38" t="s">
        <v>70</v>
      </c>
      <c r="G2524" s="37" t="s">
        <v>612</v>
      </c>
      <c r="H2524" s="0" t="n">
        <v>1009721</v>
      </c>
      <c r="I2524" s="0" t="n">
        <v>403812</v>
      </c>
      <c r="J2524" s="0" t="n">
        <v>14500</v>
      </c>
    </row>
    <row r="2525" customFormat="false" ht="15" hidden="false" customHeight="false" outlineLevel="0" collapsed="false">
      <c r="A2525" s="0" t="n">
        <v>202406</v>
      </c>
      <c r="B2525" s="0" t="n">
        <v>202408</v>
      </c>
      <c r="C2525" s="37" t="s">
        <v>124</v>
      </c>
      <c r="D2525" s="37" t="s">
        <v>362</v>
      </c>
      <c r="E2525" s="0" t="n">
        <v>3</v>
      </c>
      <c r="F2525" s="38" t="s">
        <v>70</v>
      </c>
      <c r="G2525" s="37" t="s">
        <v>613</v>
      </c>
      <c r="H2525" s="0" t="n">
        <v>1802816</v>
      </c>
      <c r="I2525" s="0" t="n">
        <v>374601</v>
      </c>
      <c r="J2525" s="0" t="n">
        <v>8964</v>
      </c>
    </row>
    <row r="2526" customFormat="false" ht="15" hidden="false" customHeight="false" outlineLevel="0" collapsed="false">
      <c r="A2526" s="0" t="n">
        <v>202406</v>
      </c>
      <c r="B2526" s="0" t="n">
        <v>202408</v>
      </c>
      <c r="C2526" s="37" t="s">
        <v>136</v>
      </c>
      <c r="D2526" s="37" t="s">
        <v>603</v>
      </c>
      <c r="E2526" s="0" t="n">
        <v>3</v>
      </c>
      <c r="F2526" s="38" t="s">
        <v>70</v>
      </c>
      <c r="G2526" s="37" t="s">
        <v>614</v>
      </c>
      <c r="H2526" s="0" t="n">
        <v>226946</v>
      </c>
      <c r="I2526" s="0" t="n">
        <v>199482</v>
      </c>
      <c r="J2526" s="0" t="n">
        <v>14989</v>
      </c>
    </row>
    <row r="2527" customFormat="false" ht="15" hidden="false" customHeight="false" outlineLevel="0" collapsed="false">
      <c r="A2527" s="0" t="n">
        <v>202406</v>
      </c>
      <c r="B2527" s="0" t="n">
        <v>202408</v>
      </c>
      <c r="C2527" s="37" t="s">
        <v>152</v>
      </c>
      <c r="D2527" s="37" t="s">
        <v>387</v>
      </c>
      <c r="E2527" s="0" t="n">
        <v>3</v>
      </c>
      <c r="F2527" s="38" t="s">
        <v>70</v>
      </c>
      <c r="G2527" s="37" t="s">
        <v>615</v>
      </c>
      <c r="H2527" s="0" t="n">
        <v>4058602</v>
      </c>
      <c r="I2527" s="0" t="n">
        <v>1638738</v>
      </c>
      <c r="J2527" s="0" t="n">
        <v>33533</v>
      </c>
    </row>
    <row r="2528" customFormat="false" ht="15" hidden="false" customHeight="false" outlineLevel="0" collapsed="false">
      <c r="A2528" s="0" t="n">
        <v>202406</v>
      </c>
      <c r="B2528" s="0" t="n">
        <v>202408</v>
      </c>
      <c r="C2528" s="37" t="s">
        <v>178</v>
      </c>
      <c r="D2528" s="37" t="s">
        <v>616</v>
      </c>
      <c r="E2528" s="0" t="n">
        <v>3</v>
      </c>
      <c r="F2528" s="38" t="s">
        <v>70</v>
      </c>
      <c r="G2528" s="37" t="s">
        <v>617</v>
      </c>
      <c r="H2528" s="0" t="n">
        <v>769906</v>
      </c>
      <c r="I2528" s="0" t="n">
        <v>445347</v>
      </c>
      <c r="J2528" s="0" t="n">
        <v>17696</v>
      </c>
    </row>
    <row r="2529" customFormat="false" ht="15" hidden="false" customHeight="false" outlineLevel="0" collapsed="false">
      <c r="A2529" s="0" t="n">
        <v>202406</v>
      </c>
      <c r="B2529" s="0" t="n">
        <v>202408</v>
      </c>
      <c r="C2529" s="37" t="s">
        <v>106</v>
      </c>
      <c r="D2529" s="37" t="s">
        <v>618</v>
      </c>
      <c r="E2529" s="0" t="n">
        <v>3</v>
      </c>
      <c r="F2529" s="38" t="s">
        <v>70</v>
      </c>
      <c r="G2529" s="37" t="s">
        <v>619</v>
      </c>
      <c r="H2529" s="0" t="n">
        <v>1030750</v>
      </c>
      <c r="I2529" s="0" t="n">
        <v>746903</v>
      </c>
      <c r="J2529" s="0" t="n">
        <v>67005</v>
      </c>
    </row>
    <row r="2530" customFormat="false" ht="15" hidden="false" customHeight="false" outlineLevel="0" collapsed="false">
      <c r="A2530" s="0" t="n">
        <v>202406</v>
      </c>
      <c r="B2530" s="0" t="n">
        <v>202408</v>
      </c>
      <c r="C2530" s="37" t="s">
        <v>184</v>
      </c>
      <c r="D2530" s="37" t="s">
        <v>231</v>
      </c>
      <c r="E2530" s="0" t="n">
        <v>3</v>
      </c>
      <c r="F2530" s="38" t="s">
        <v>70</v>
      </c>
      <c r="G2530" s="37" t="s">
        <v>620</v>
      </c>
      <c r="H2530" s="0" t="n">
        <v>941867</v>
      </c>
      <c r="I2530" s="0" t="n">
        <v>755961</v>
      </c>
      <c r="J2530" s="0" t="n">
        <v>28572</v>
      </c>
    </row>
    <row r="2531" customFormat="false" ht="15" hidden="false" customHeight="false" outlineLevel="0" collapsed="false">
      <c r="A2531" s="0" t="n">
        <v>202406</v>
      </c>
      <c r="B2531" s="0" t="n">
        <v>202408</v>
      </c>
      <c r="C2531" s="37" t="s">
        <v>124</v>
      </c>
      <c r="D2531" s="37" t="s">
        <v>467</v>
      </c>
      <c r="E2531" s="0" t="n">
        <v>3</v>
      </c>
      <c r="F2531" s="38" t="s">
        <v>70</v>
      </c>
      <c r="G2531" s="37" t="s">
        <v>621</v>
      </c>
      <c r="H2531" s="0" t="n">
        <v>509670</v>
      </c>
      <c r="I2531" s="0" t="n">
        <v>473768</v>
      </c>
      <c r="J2531" s="0" t="n">
        <v>17567</v>
      </c>
    </row>
    <row r="2532" customFormat="false" ht="15" hidden="false" customHeight="false" outlineLevel="0" collapsed="false">
      <c r="A2532" s="0" t="n">
        <v>202406</v>
      </c>
      <c r="B2532" s="0" t="n">
        <v>202408</v>
      </c>
      <c r="C2532" s="37" t="s">
        <v>112</v>
      </c>
      <c r="D2532" s="37" t="s">
        <v>324</v>
      </c>
      <c r="E2532" s="0" t="n">
        <v>3</v>
      </c>
      <c r="F2532" s="38" t="s">
        <v>70</v>
      </c>
      <c r="G2532" s="37" t="s">
        <v>622</v>
      </c>
      <c r="H2532" s="0" t="n">
        <v>2706203</v>
      </c>
      <c r="I2532" s="0" t="n">
        <v>4352118</v>
      </c>
      <c r="J2532" s="0" t="n">
        <v>-91463</v>
      </c>
    </row>
    <row r="2533" customFormat="false" ht="15" hidden="false" customHeight="false" outlineLevel="0" collapsed="false">
      <c r="A2533" s="0" t="n">
        <v>202406</v>
      </c>
      <c r="B2533" s="0" t="n">
        <v>202408</v>
      </c>
      <c r="C2533" s="37" t="s">
        <v>106</v>
      </c>
      <c r="D2533" s="37" t="s">
        <v>623</v>
      </c>
      <c r="E2533" s="0" t="n">
        <v>3</v>
      </c>
      <c r="F2533" s="38" t="s">
        <v>70</v>
      </c>
      <c r="G2533" s="37" t="s">
        <v>624</v>
      </c>
      <c r="H2533" s="0" t="n">
        <v>1466698</v>
      </c>
      <c r="I2533" s="0" t="n">
        <v>869308</v>
      </c>
      <c r="J2533" s="0" t="n">
        <v>-30755</v>
      </c>
    </row>
    <row r="2534" customFormat="false" ht="15" hidden="false" customHeight="false" outlineLevel="0" collapsed="false">
      <c r="A2534" s="0" t="n">
        <v>202406</v>
      </c>
      <c r="B2534" s="0" t="n">
        <v>202408</v>
      </c>
      <c r="C2534" s="37" t="s">
        <v>95</v>
      </c>
      <c r="D2534" s="37" t="s">
        <v>320</v>
      </c>
      <c r="E2534" s="0" t="n">
        <v>3</v>
      </c>
      <c r="F2534" s="38" t="s">
        <v>70</v>
      </c>
      <c r="G2534" s="37" t="s">
        <v>625</v>
      </c>
      <c r="H2534" s="0" t="n">
        <v>2307366</v>
      </c>
      <c r="I2534" s="0" t="n">
        <v>1006782</v>
      </c>
      <c r="J2534" s="0" t="n">
        <v>86647</v>
      </c>
    </row>
    <row r="2535" customFormat="false" ht="15" hidden="false" customHeight="false" outlineLevel="0" collapsed="false">
      <c r="A2535" s="0" t="n">
        <v>202406</v>
      </c>
      <c r="B2535" s="0" t="n">
        <v>202408</v>
      </c>
      <c r="C2535" s="37" t="s">
        <v>197</v>
      </c>
      <c r="D2535" s="37" t="s">
        <v>626</v>
      </c>
      <c r="E2535" s="0" t="n">
        <v>3</v>
      </c>
      <c r="F2535" s="38" t="s">
        <v>70</v>
      </c>
      <c r="G2535" s="37" t="s">
        <v>627</v>
      </c>
      <c r="H2535" s="0" t="n">
        <v>1068964</v>
      </c>
      <c r="I2535" s="0" t="n">
        <v>604298</v>
      </c>
      <c r="J2535" s="0" t="n">
        <v>66872</v>
      </c>
    </row>
    <row r="2536" customFormat="false" ht="15" hidden="false" customHeight="false" outlineLevel="0" collapsed="false">
      <c r="A2536" s="0" t="n">
        <v>202406</v>
      </c>
      <c r="B2536" s="0" t="n">
        <v>202408</v>
      </c>
      <c r="C2536" s="37" t="s">
        <v>197</v>
      </c>
      <c r="D2536" s="37" t="s">
        <v>172</v>
      </c>
      <c r="E2536" s="0" t="n">
        <v>3</v>
      </c>
      <c r="F2536" s="38" t="s">
        <v>70</v>
      </c>
      <c r="G2536" s="37" t="s">
        <v>628</v>
      </c>
      <c r="H2536" s="0" t="n">
        <v>2519194</v>
      </c>
      <c r="I2536" s="0" t="n">
        <v>1080734</v>
      </c>
      <c r="J2536" s="0" t="n">
        <v>-67887</v>
      </c>
    </row>
    <row r="2537" customFormat="false" ht="15" hidden="false" customHeight="false" outlineLevel="0" collapsed="false">
      <c r="A2537" s="0" t="n">
        <v>202406</v>
      </c>
      <c r="B2537" s="0" t="n">
        <v>202408</v>
      </c>
      <c r="C2537" s="37" t="s">
        <v>124</v>
      </c>
      <c r="D2537" s="37" t="s">
        <v>420</v>
      </c>
      <c r="E2537" s="0" t="n">
        <v>3</v>
      </c>
      <c r="F2537" s="38" t="s">
        <v>70</v>
      </c>
      <c r="G2537" s="37" t="s">
        <v>629</v>
      </c>
      <c r="H2537" s="0" t="n">
        <v>676152</v>
      </c>
      <c r="I2537" s="0" t="n">
        <v>447583</v>
      </c>
      <c r="J2537" s="0" t="n">
        <v>69820</v>
      </c>
    </row>
    <row r="2538" customFormat="false" ht="15" hidden="false" customHeight="false" outlineLevel="0" collapsed="false">
      <c r="A2538" s="0" t="n">
        <v>202406</v>
      </c>
      <c r="B2538" s="0" t="n">
        <v>202408</v>
      </c>
      <c r="C2538" s="37" t="s">
        <v>95</v>
      </c>
      <c r="D2538" s="37" t="s">
        <v>200</v>
      </c>
      <c r="E2538" s="0" t="n">
        <v>3</v>
      </c>
      <c r="F2538" s="38" t="s">
        <v>70</v>
      </c>
      <c r="G2538" s="37" t="s">
        <v>630</v>
      </c>
      <c r="H2538" s="0" t="n">
        <v>24472855</v>
      </c>
      <c r="I2538" s="0" t="n">
        <v>9427484</v>
      </c>
      <c r="J2538" s="0" t="n">
        <v>1474503</v>
      </c>
    </row>
    <row r="2539" customFormat="false" ht="15" hidden="false" customHeight="false" outlineLevel="0" collapsed="false">
      <c r="A2539" s="0" t="n">
        <v>202406</v>
      </c>
      <c r="B2539" s="0" t="n">
        <v>202408</v>
      </c>
      <c r="C2539" s="37" t="s">
        <v>106</v>
      </c>
      <c r="D2539" s="37" t="s">
        <v>631</v>
      </c>
      <c r="E2539" s="0" t="n">
        <v>3</v>
      </c>
      <c r="F2539" s="38" t="s">
        <v>70</v>
      </c>
      <c r="G2539" s="37" t="s">
        <v>632</v>
      </c>
      <c r="H2539" s="0" t="n">
        <v>195024</v>
      </c>
      <c r="I2539" s="0" t="n">
        <v>114951</v>
      </c>
      <c r="J2539" s="0" t="n">
        <v>20400</v>
      </c>
    </row>
    <row r="2540" customFormat="false" ht="15" hidden="false" customHeight="false" outlineLevel="0" collapsed="false">
      <c r="A2540" s="0" t="n">
        <v>202406</v>
      </c>
      <c r="B2540" s="0" t="n">
        <v>202408</v>
      </c>
      <c r="C2540" s="37" t="s">
        <v>106</v>
      </c>
      <c r="D2540" s="37" t="s">
        <v>214</v>
      </c>
      <c r="E2540" s="0" t="n">
        <v>3</v>
      </c>
      <c r="F2540" s="38" t="s">
        <v>70</v>
      </c>
      <c r="G2540" s="37" t="s">
        <v>633</v>
      </c>
      <c r="H2540" s="0" t="n">
        <v>4693191</v>
      </c>
      <c r="I2540" s="0" t="n">
        <v>2695338</v>
      </c>
      <c r="J2540" s="0" t="n">
        <v>296457</v>
      </c>
    </row>
    <row r="2541" customFormat="false" ht="15" hidden="false" customHeight="false" outlineLevel="0" collapsed="false">
      <c r="A2541" s="0" t="n">
        <v>202406</v>
      </c>
      <c r="B2541" s="0" t="n">
        <v>202408</v>
      </c>
      <c r="C2541" s="37" t="s">
        <v>184</v>
      </c>
      <c r="D2541" s="37" t="s">
        <v>634</v>
      </c>
      <c r="E2541" s="0" t="n">
        <v>3</v>
      </c>
      <c r="F2541" s="38" t="s">
        <v>70</v>
      </c>
      <c r="G2541" s="37" t="s">
        <v>635</v>
      </c>
      <c r="H2541" s="0" t="n">
        <v>5876566</v>
      </c>
      <c r="I2541" s="0" t="n">
        <v>3108781</v>
      </c>
      <c r="J2541" s="0" t="n">
        <v>446757</v>
      </c>
    </row>
    <row r="2542" customFormat="false" ht="15" hidden="false" customHeight="false" outlineLevel="0" collapsed="false">
      <c r="A2542" s="0" t="n">
        <v>202406</v>
      </c>
      <c r="B2542" s="0" t="n">
        <v>202408</v>
      </c>
      <c r="C2542" s="37" t="s">
        <v>109</v>
      </c>
      <c r="D2542" s="37" t="s">
        <v>636</v>
      </c>
      <c r="E2542" s="0" t="n">
        <v>3</v>
      </c>
      <c r="F2542" s="38" t="s">
        <v>70</v>
      </c>
      <c r="G2542" s="37" t="s">
        <v>637</v>
      </c>
      <c r="H2542" s="0" t="n">
        <v>383514</v>
      </c>
      <c r="I2542" s="0" t="n">
        <v>333481</v>
      </c>
      <c r="J2542" s="0" t="n">
        <v>99545</v>
      </c>
    </row>
    <row r="2543" customFormat="false" ht="15" hidden="false" customHeight="false" outlineLevel="0" collapsed="false">
      <c r="A2543" s="0" t="n">
        <v>202406</v>
      </c>
      <c r="B2543" s="0" t="n">
        <v>202408</v>
      </c>
      <c r="C2543" s="37" t="s">
        <v>106</v>
      </c>
      <c r="D2543" s="37" t="s">
        <v>638</v>
      </c>
      <c r="E2543" s="0" t="n">
        <v>3</v>
      </c>
      <c r="F2543" s="38" t="s">
        <v>70</v>
      </c>
      <c r="G2543" s="37" t="s">
        <v>639</v>
      </c>
      <c r="H2543" s="0" t="n">
        <v>19680496</v>
      </c>
      <c r="I2543" s="0" t="n">
        <v>14923409</v>
      </c>
      <c r="J2543" s="0" t="n">
        <v>743900</v>
      </c>
    </row>
    <row r="2544" customFormat="false" ht="15" hidden="false" customHeight="false" outlineLevel="0" collapsed="false">
      <c r="A2544" s="0" t="n">
        <v>202406</v>
      </c>
      <c r="B2544" s="0" t="n">
        <v>202408</v>
      </c>
      <c r="C2544" s="37" t="s">
        <v>124</v>
      </c>
      <c r="D2544" s="37" t="s">
        <v>99</v>
      </c>
      <c r="E2544" s="0" t="n">
        <v>3</v>
      </c>
      <c r="F2544" s="38" t="s">
        <v>70</v>
      </c>
      <c r="G2544" s="37" t="s">
        <v>640</v>
      </c>
      <c r="H2544" s="0" t="n">
        <v>3105767</v>
      </c>
      <c r="I2544" s="0" t="n">
        <v>1996888</v>
      </c>
      <c r="J2544" s="0" t="n">
        <v>-49062</v>
      </c>
    </row>
    <row r="2545" customFormat="false" ht="15" hidden="false" customHeight="false" outlineLevel="0" collapsed="false">
      <c r="A2545" s="0" t="n">
        <v>202406</v>
      </c>
      <c r="B2545" s="0" t="n">
        <v>202408</v>
      </c>
      <c r="C2545" s="37" t="s">
        <v>109</v>
      </c>
      <c r="D2545" s="37" t="s">
        <v>300</v>
      </c>
      <c r="E2545" s="0" t="n">
        <v>3</v>
      </c>
      <c r="F2545" s="38" t="s">
        <v>70</v>
      </c>
      <c r="G2545" s="37" t="s">
        <v>641</v>
      </c>
      <c r="H2545" s="0" t="n">
        <v>3154133</v>
      </c>
      <c r="I2545" s="0" t="n">
        <v>1093393</v>
      </c>
      <c r="J2545" s="0" t="n">
        <v>-80262</v>
      </c>
    </row>
    <row r="2546" customFormat="false" ht="15" hidden="false" customHeight="false" outlineLevel="0" collapsed="false">
      <c r="A2546" s="0" t="n">
        <v>202406</v>
      </c>
      <c r="B2546" s="0" t="n">
        <v>202408</v>
      </c>
      <c r="C2546" s="37" t="s">
        <v>109</v>
      </c>
      <c r="D2546" s="37" t="s">
        <v>116</v>
      </c>
      <c r="E2546" s="0" t="n">
        <v>3</v>
      </c>
      <c r="F2546" s="38" t="s">
        <v>70</v>
      </c>
      <c r="G2546" s="37" t="s">
        <v>642</v>
      </c>
      <c r="H2546" s="0" t="n">
        <v>1138127</v>
      </c>
      <c r="I2546" s="0" t="n">
        <v>648967</v>
      </c>
      <c r="J2546" s="0" t="n">
        <v>165855</v>
      </c>
    </row>
    <row r="2547" customFormat="false" ht="15" hidden="false" customHeight="false" outlineLevel="0" collapsed="false">
      <c r="A2547" s="0" t="n">
        <v>202406</v>
      </c>
      <c r="B2547" s="0" t="n">
        <v>202408</v>
      </c>
      <c r="C2547" s="37" t="s">
        <v>124</v>
      </c>
      <c r="D2547" s="37" t="s">
        <v>170</v>
      </c>
      <c r="E2547" s="0" t="n">
        <v>3</v>
      </c>
      <c r="F2547" s="38" t="s">
        <v>70</v>
      </c>
      <c r="G2547" s="37" t="s">
        <v>643</v>
      </c>
      <c r="H2547" s="0" t="n">
        <v>1026608</v>
      </c>
      <c r="I2547" s="0" t="n">
        <v>472547</v>
      </c>
      <c r="J2547" s="0" t="n">
        <v>121387</v>
      </c>
    </row>
    <row r="2548" customFormat="false" ht="15" hidden="false" customHeight="false" outlineLevel="0" collapsed="false">
      <c r="A2548" s="0" t="n">
        <v>202406</v>
      </c>
      <c r="B2548" s="0" t="n">
        <v>202408</v>
      </c>
      <c r="C2548" s="37" t="s">
        <v>115</v>
      </c>
      <c r="D2548" s="37" t="s">
        <v>130</v>
      </c>
      <c r="E2548" s="0" t="n">
        <v>3</v>
      </c>
      <c r="F2548" s="38" t="s">
        <v>70</v>
      </c>
      <c r="G2548" s="37" t="s">
        <v>644</v>
      </c>
      <c r="H2548" s="0" t="n">
        <v>1125422</v>
      </c>
      <c r="I2548" s="0" t="n">
        <v>1104580</v>
      </c>
      <c r="J2548" s="0" t="n">
        <v>-13763</v>
      </c>
    </row>
    <row r="2549" customFormat="false" ht="15" hidden="false" customHeight="false" outlineLevel="0" collapsed="false">
      <c r="A2549" s="0" t="n">
        <v>202406</v>
      </c>
      <c r="B2549" s="0" t="n">
        <v>202408</v>
      </c>
      <c r="C2549" s="37" t="s">
        <v>95</v>
      </c>
      <c r="D2549" s="37" t="s">
        <v>235</v>
      </c>
      <c r="E2549" s="0" t="n">
        <v>3</v>
      </c>
      <c r="F2549" s="38" t="s">
        <v>70</v>
      </c>
      <c r="G2549" s="37" t="s">
        <v>645</v>
      </c>
      <c r="H2549" s="0" t="n">
        <v>2363651</v>
      </c>
      <c r="I2549" s="0" t="n">
        <v>1710579</v>
      </c>
      <c r="J2549" s="0" t="n">
        <v>12432</v>
      </c>
    </row>
    <row r="2550" customFormat="false" ht="15" hidden="false" customHeight="false" outlineLevel="0" collapsed="false">
      <c r="A2550" s="0" t="n">
        <v>202406</v>
      </c>
      <c r="B2550" s="0" t="n">
        <v>202408</v>
      </c>
      <c r="C2550" s="37" t="s">
        <v>115</v>
      </c>
      <c r="D2550" s="37" t="s">
        <v>646</v>
      </c>
      <c r="E2550" s="0" t="n">
        <v>3</v>
      </c>
      <c r="F2550" s="38" t="s">
        <v>70</v>
      </c>
      <c r="G2550" s="37" t="s">
        <v>647</v>
      </c>
      <c r="H2550" s="0" t="n">
        <v>6996312</v>
      </c>
      <c r="I2550" s="0" t="n">
        <v>2146509</v>
      </c>
      <c r="J2550" s="0" t="n">
        <v>102176</v>
      </c>
    </row>
    <row r="2551" customFormat="false" ht="15" hidden="false" customHeight="false" outlineLevel="0" collapsed="false">
      <c r="A2551" s="0" t="n">
        <v>202406</v>
      </c>
      <c r="B2551" s="0" t="n">
        <v>202408</v>
      </c>
      <c r="C2551" s="37" t="s">
        <v>149</v>
      </c>
      <c r="D2551" s="37" t="s">
        <v>531</v>
      </c>
      <c r="E2551" s="0" t="n">
        <v>3</v>
      </c>
      <c r="F2551" s="38" t="s">
        <v>70</v>
      </c>
      <c r="G2551" s="37" t="s">
        <v>648</v>
      </c>
      <c r="H2551" s="0" t="n">
        <v>1476439</v>
      </c>
      <c r="I2551" s="0" t="n">
        <v>1824464</v>
      </c>
      <c r="J2551" s="0" t="n">
        <v>369318</v>
      </c>
    </row>
    <row r="2552" customFormat="false" ht="15" hidden="false" customHeight="false" outlineLevel="0" collapsed="false">
      <c r="A2552" s="0" t="n">
        <v>202406</v>
      </c>
      <c r="B2552" s="0" t="n">
        <v>202408</v>
      </c>
      <c r="C2552" s="37" t="s">
        <v>124</v>
      </c>
      <c r="D2552" s="37" t="s">
        <v>616</v>
      </c>
      <c r="E2552" s="0" t="n">
        <v>3</v>
      </c>
      <c r="F2552" s="38" t="s">
        <v>70</v>
      </c>
      <c r="G2552" s="37" t="s">
        <v>649</v>
      </c>
      <c r="H2552" s="0" t="n">
        <v>453823</v>
      </c>
      <c r="I2552" s="0" t="n">
        <v>360450</v>
      </c>
      <c r="J2552" s="0" t="n">
        <v>-17565</v>
      </c>
    </row>
    <row r="2553" customFormat="false" ht="15" hidden="false" customHeight="false" outlineLevel="0" collapsed="false">
      <c r="A2553" s="0" t="n">
        <v>202406</v>
      </c>
      <c r="B2553" s="0" t="n">
        <v>202408</v>
      </c>
      <c r="C2553" s="37" t="s">
        <v>101</v>
      </c>
      <c r="D2553" s="37" t="s">
        <v>445</v>
      </c>
      <c r="E2553" s="0" t="n">
        <v>3</v>
      </c>
      <c r="F2553" s="38" t="s">
        <v>70</v>
      </c>
      <c r="G2553" s="37" t="s">
        <v>650</v>
      </c>
      <c r="H2553" s="0" t="n">
        <v>2724069</v>
      </c>
      <c r="I2553" s="0" t="n">
        <v>2403412</v>
      </c>
      <c r="J2553" s="0" t="n">
        <v>-280387</v>
      </c>
    </row>
    <row r="2554" customFormat="false" ht="15" hidden="false" customHeight="false" outlineLevel="0" collapsed="false">
      <c r="A2554" s="0" t="n">
        <v>202406</v>
      </c>
      <c r="B2554" s="0" t="n">
        <v>202408</v>
      </c>
      <c r="C2554" s="37" t="s">
        <v>109</v>
      </c>
      <c r="D2554" s="37" t="s">
        <v>651</v>
      </c>
      <c r="E2554" s="0" t="n">
        <v>3</v>
      </c>
      <c r="F2554" s="38" t="s">
        <v>70</v>
      </c>
      <c r="G2554" s="37" t="s">
        <v>652</v>
      </c>
      <c r="H2554" s="0" t="n">
        <v>2754323</v>
      </c>
      <c r="I2554" s="0" t="n">
        <v>1873873</v>
      </c>
      <c r="J2554" s="0" t="n">
        <v>556075</v>
      </c>
    </row>
    <row r="2555" customFormat="false" ht="15" hidden="false" customHeight="false" outlineLevel="0" collapsed="false">
      <c r="A2555" s="0" t="n">
        <v>202406</v>
      </c>
      <c r="B2555" s="0" t="n">
        <v>202408</v>
      </c>
      <c r="C2555" s="37" t="s">
        <v>184</v>
      </c>
      <c r="D2555" s="37" t="s">
        <v>482</v>
      </c>
      <c r="E2555" s="0" t="n">
        <v>3</v>
      </c>
      <c r="F2555" s="38" t="s">
        <v>70</v>
      </c>
      <c r="G2555" s="37" t="s">
        <v>653</v>
      </c>
      <c r="H2555" s="0" t="n">
        <v>2816730</v>
      </c>
      <c r="I2555" s="0" t="n">
        <v>2569280</v>
      </c>
      <c r="J2555" s="0" t="n">
        <v>285800</v>
      </c>
    </row>
    <row r="2556" customFormat="false" ht="15" hidden="false" customHeight="false" outlineLevel="0" collapsed="false">
      <c r="A2556" s="0" t="n">
        <v>202406</v>
      </c>
      <c r="B2556" s="0" t="n">
        <v>202408</v>
      </c>
      <c r="C2556" s="37" t="s">
        <v>136</v>
      </c>
      <c r="D2556" s="37" t="s">
        <v>606</v>
      </c>
      <c r="E2556" s="0" t="n">
        <v>3</v>
      </c>
      <c r="F2556" s="38" t="s">
        <v>70</v>
      </c>
      <c r="G2556" s="37" t="s">
        <v>654</v>
      </c>
      <c r="H2556" s="0" t="n">
        <v>2530043</v>
      </c>
      <c r="I2556" s="0" t="n">
        <v>1695511</v>
      </c>
      <c r="J2556" s="0" t="n">
        <v>212687</v>
      </c>
    </row>
    <row r="2557" customFormat="false" ht="15" hidden="false" customHeight="false" outlineLevel="0" collapsed="false">
      <c r="A2557" s="0" t="n">
        <v>202406</v>
      </c>
      <c r="B2557" s="0" t="n">
        <v>202408</v>
      </c>
      <c r="C2557" s="37" t="s">
        <v>152</v>
      </c>
      <c r="D2557" s="37" t="s">
        <v>655</v>
      </c>
      <c r="E2557" s="0" t="n">
        <v>3</v>
      </c>
      <c r="F2557" s="38" t="s">
        <v>70</v>
      </c>
      <c r="G2557" s="37" t="s">
        <v>656</v>
      </c>
      <c r="H2557" s="0" t="n">
        <v>860346</v>
      </c>
      <c r="I2557" s="0" t="n">
        <v>488700</v>
      </c>
      <c r="J2557" s="0" t="n">
        <v>29072</v>
      </c>
    </row>
    <row r="2558" customFormat="false" ht="15" hidden="false" customHeight="false" outlineLevel="0" collapsed="false">
      <c r="A2558" s="0" t="n">
        <v>202406</v>
      </c>
      <c r="B2558" s="0" t="n">
        <v>202408</v>
      </c>
      <c r="C2558" s="37" t="s">
        <v>178</v>
      </c>
      <c r="D2558" s="37" t="s">
        <v>127</v>
      </c>
      <c r="E2558" s="0" t="n">
        <v>3</v>
      </c>
      <c r="F2558" s="38" t="s">
        <v>70</v>
      </c>
      <c r="G2558" s="37" t="s">
        <v>657</v>
      </c>
      <c r="H2558" s="0" t="n">
        <v>401578</v>
      </c>
      <c r="I2558" s="0" t="n">
        <v>314567</v>
      </c>
      <c r="J2558" s="0" t="n">
        <v>39817</v>
      </c>
    </row>
    <row r="2559" customFormat="false" ht="15" hidden="false" customHeight="false" outlineLevel="0" collapsed="false">
      <c r="A2559" s="0" t="n">
        <v>202406</v>
      </c>
      <c r="B2559" s="0" t="n">
        <v>202408</v>
      </c>
      <c r="C2559" s="37" t="s">
        <v>158</v>
      </c>
      <c r="D2559" s="37" t="s">
        <v>189</v>
      </c>
      <c r="E2559" s="0" t="n">
        <v>3</v>
      </c>
      <c r="F2559" s="38" t="s">
        <v>70</v>
      </c>
      <c r="G2559" s="37" t="s">
        <v>658</v>
      </c>
      <c r="H2559" s="0" t="n">
        <v>440377</v>
      </c>
      <c r="I2559" s="0" t="n">
        <v>245405</v>
      </c>
      <c r="J2559" s="0" t="n">
        <v>-17527</v>
      </c>
    </row>
    <row r="2560" customFormat="false" ht="15" hidden="false" customHeight="false" outlineLevel="0" collapsed="false">
      <c r="A2560" s="0" t="n">
        <v>202406</v>
      </c>
      <c r="B2560" s="0" t="n">
        <v>202408</v>
      </c>
      <c r="C2560" s="37" t="s">
        <v>98</v>
      </c>
      <c r="D2560" s="37" t="s">
        <v>659</v>
      </c>
      <c r="E2560" s="0" t="n">
        <v>3</v>
      </c>
      <c r="F2560" s="38" t="s">
        <v>70</v>
      </c>
      <c r="G2560" s="37" t="s">
        <v>660</v>
      </c>
      <c r="H2560" s="0" t="n">
        <v>194485</v>
      </c>
      <c r="I2560" s="0" t="n">
        <v>234017</v>
      </c>
      <c r="J2560" s="0" t="n">
        <v>-958</v>
      </c>
    </row>
    <row r="2561" customFormat="false" ht="15" hidden="false" customHeight="false" outlineLevel="0" collapsed="false">
      <c r="A2561" s="0" t="n">
        <v>202406</v>
      </c>
      <c r="B2561" s="0" t="n">
        <v>202408</v>
      </c>
      <c r="C2561" s="37" t="s">
        <v>184</v>
      </c>
      <c r="D2561" s="37" t="s">
        <v>385</v>
      </c>
      <c r="E2561" s="0" t="n">
        <v>3</v>
      </c>
      <c r="F2561" s="38" t="s">
        <v>70</v>
      </c>
      <c r="G2561" s="37" t="s">
        <v>661</v>
      </c>
      <c r="H2561" s="0" t="n">
        <v>1810565</v>
      </c>
      <c r="I2561" s="0" t="n">
        <v>1097031</v>
      </c>
      <c r="J2561" s="0" t="n">
        <v>99299</v>
      </c>
    </row>
    <row r="2562" customFormat="false" ht="15" hidden="false" customHeight="false" outlineLevel="0" collapsed="false">
      <c r="A2562" s="0" t="n">
        <v>202406</v>
      </c>
      <c r="B2562" s="0" t="n">
        <v>202408</v>
      </c>
      <c r="C2562" s="37" t="s">
        <v>101</v>
      </c>
      <c r="D2562" s="37" t="s">
        <v>141</v>
      </c>
      <c r="E2562" s="0" t="n">
        <v>3</v>
      </c>
      <c r="F2562" s="38" t="s">
        <v>70</v>
      </c>
      <c r="G2562" s="37" t="s">
        <v>662</v>
      </c>
      <c r="H2562" s="0" t="n">
        <v>1120305</v>
      </c>
      <c r="I2562" s="0" t="n">
        <v>608664</v>
      </c>
      <c r="J2562" s="0" t="n">
        <v>-89528</v>
      </c>
    </row>
    <row r="2563" customFormat="false" ht="15" hidden="false" customHeight="false" outlineLevel="0" collapsed="false">
      <c r="A2563" s="0" t="n">
        <v>202406</v>
      </c>
      <c r="B2563" s="0" t="n">
        <v>202408</v>
      </c>
      <c r="C2563" s="37" t="s">
        <v>98</v>
      </c>
      <c r="D2563" s="37" t="s">
        <v>110</v>
      </c>
      <c r="E2563" s="0" t="n">
        <v>3</v>
      </c>
      <c r="F2563" s="38" t="s">
        <v>70</v>
      </c>
      <c r="G2563" s="37" t="s">
        <v>663</v>
      </c>
      <c r="H2563" s="0" t="n">
        <v>663784</v>
      </c>
      <c r="I2563" s="0" t="n">
        <v>369515</v>
      </c>
      <c r="J2563" s="0" t="n">
        <v>18383</v>
      </c>
    </row>
    <row r="2564" customFormat="false" ht="15" hidden="false" customHeight="false" outlineLevel="0" collapsed="false">
      <c r="A2564" s="0" t="n">
        <v>202406</v>
      </c>
      <c r="B2564" s="0" t="n">
        <v>202408</v>
      </c>
      <c r="C2564" s="37" t="s">
        <v>158</v>
      </c>
      <c r="D2564" s="37" t="s">
        <v>332</v>
      </c>
      <c r="E2564" s="0" t="n">
        <v>3</v>
      </c>
      <c r="F2564" s="38" t="s">
        <v>70</v>
      </c>
      <c r="G2564" s="37" t="s">
        <v>664</v>
      </c>
      <c r="H2564" s="0" t="n">
        <v>35222</v>
      </c>
      <c r="I2564" s="0" t="n">
        <v>20752</v>
      </c>
      <c r="J2564" s="0" t="n">
        <v>904</v>
      </c>
    </row>
    <row r="2565" customFormat="false" ht="15" hidden="false" customHeight="false" outlineLevel="0" collapsed="false">
      <c r="A2565" s="0" t="n">
        <v>202406</v>
      </c>
      <c r="B2565" s="0" t="n">
        <v>202408</v>
      </c>
      <c r="C2565" s="37" t="s">
        <v>178</v>
      </c>
      <c r="D2565" s="37" t="s">
        <v>134</v>
      </c>
      <c r="E2565" s="0" t="n">
        <v>3</v>
      </c>
      <c r="F2565" s="38" t="s">
        <v>70</v>
      </c>
      <c r="G2565" s="37" t="s">
        <v>665</v>
      </c>
      <c r="H2565" s="0" t="n">
        <v>246172</v>
      </c>
      <c r="I2565" s="0" t="n">
        <v>228259</v>
      </c>
      <c r="J2565" s="0" t="n">
        <v>11352</v>
      </c>
    </row>
    <row r="2566" customFormat="false" ht="15" hidden="false" customHeight="false" outlineLevel="0" collapsed="false">
      <c r="A2566" s="0" t="n">
        <v>202406</v>
      </c>
      <c r="B2566" s="0" t="n">
        <v>202408</v>
      </c>
      <c r="C2566" s="37" t="s">
        <v>136</v>
      </c>
      <c r="D2566" s="37" t="s">
        <v>511</v>
      </c>
      <c r="E2566" s="0" t="n">
        <v>3</v>
      </c>
      <c r="F2566" s="38" t="s">
        <v>70</v>
      </c>
      <c r="G2566" s="37" t="s">
        <v>666</v>
      </c>
      <c r="H2566" s="0" t="n">
        <v>4481841</v>
      </c>
      <c r="I2566" s="0" t="n">
        <v>2020941</v>
      </c>
      <c r="J2566" s="0" t="n">
        <v>50305</v>
      </c>
    </row>
    <row r="2567" customFormat="false" ht="15" hidden="false" customHeight="false" outlineLevel="0" collapsed="false">
      <c r="A2567" s="0" t="n">
        <v>202406</v>
      </c>
      <c r="B2567" s="0" t="n">
        <v>202408</v>
      </c>
      <c r="C2567" s="37" t="s">
        <v>149</v>
      </c>
      <c r="D2567" s="37" t="s">
        <v>298</v>
      </c>
      <c r="E2567" s="0" t="n">
        <v>3</v>
      </c>
      <c r="F2567" s="38" t="s">
        <v>70</v>
      </c>
      <c r="G2567" s="37" t="s">
        <v>667</v>
      </c>
      <c r="H2567" s="0" t="n">
        <v>802249</v>
      </c>
      <c r="I2567" s="0" t="n">
        <v>489310</v>
      </c>
      <c r="J2567" s="0" t="n">
        <v>-9585</v>
      </c>
    </row>
    <row r="2568" customFormat="false" ht="15" hidden="false" customHeight="false" outlineLevel="0" collapsed="false">
      <c r="A2568" s="0" t="n">
        <v>202406</v>
      </c>
      <c r="B2568" s="0" t="n">
        <v>202408</v>
      </c>
      <c r="C2568" s="37" t="s">
        <v>115</v>
      </c>
      <c r="D2568" s="37" t="s">
        <v>288</v>
      </c>
      <c r="E2568" s="0" t="n">
        <v>3</v>
      </c>
      <c r="F2568" s="38" t="s">
        <v>70</v>
      </c>
      <c r="G2568" s="37" t="s">
        <v>668</v>
      </c>
      <c r="H2568" s="0" t="n">
        <v>1905087</v>
      </c>
      <c r="I2568" s="0" t="n">
        <v>3038723</v>
      </c>
      <c r="J2568" s="0" t="n">
        <v>-310567</v>
      </c>
    </row>
    <row r="2569" customFormat="false" ht="15" hidden="false" customHeight="false" outlineLevel="0" collapsed="false">
      <c r="A2569" s="0" t="n">
        <v>202406</v>
      </c>
      <c r="B2569" s="0" t="n">
        <v>202408</v>
      </c>
      <c r="C2569" s="37" t="s">
        <v>112</v>
      </c>
      <c r="D2569" s="37" t="s">
        <v>280</v>
      </c>
      <c r="E2569" s="0" t="n">
        <v>3</v>
      </c>
      <c r="F2569" s="38" t="s">
        <v>70</v>
      </c>
      <c r="G2569" s="37" t="s">
        <v>669</v>
      </c>
      <c r="H2569" s="0" t="n">
        <v>242490</v>
      </c>
      <c r="I2569" s="0" t="n">
        <v>151657</v>
      </c>
      <c r="J2569" s="0" t="n">
        <v>14328</v>
      </c>
    </row>
    <row r="2570" customFormat="false" ht="15" hidden="false" customHeight="false" outlineLevel="0" collapsed="false">
      <c r="A2570" s="0" t="n">
        <v>202406</v>
      </c>
      <c r="B2570" s="0" t="n">
        <v>202408</v>
      </c>
      <c r="C2570" s="37" t="s">
        <v>101</v>
      </c>
      <c r="D2570" s="37" t="s">
        <v>401</v>
      </c>
      <c r="E2570" s="0" t="n">
        <v>3</v>
      </c>
      <c r="F2570" s="38" t="s">
        <v>70</v>
      </c>
      <c r="G2570" s="37" t="s">
        <v>670</v>
      </c>
      <c r="H2570" s="0" t="n">
        <v>6080664</v>
      </c>
      <c r="I2570" s="0" t="n">
        <v>3290390</v>
      </c>
      <c r="J2570" s="0" t="n">
        <v>164479</v>
      </c>
    </row>
    <row r="2571" customFormat="false" ht="15" hidden="false" customHeight="false" outlineLevel="0" collapsed="false">
      <c r="A2571" s="0" t="n">
        <v>202406</v>
      </c>
      <c r="B2571" s="0" t="n">
        <v>202408</v>
      </c>
      <c r="C2571" s="37" t="s">
        <v>149</v>
      </c>
      <c r="D2571" s="37" t="s">
        <v>258</v>
      </c>
      <c r="E2571" s="0" t="n">
        <v>3</v>
      </c>
      <c r="F2571" s="38" t="s">
        <v>70</v>
      </c>
      <c r="G2571" s="37" t="s">
        <v>671</v>
      </c>
      <c r="H2571" s="0" t="n">
        <v>1179001</v>
      </c>
      <c r="I2571" s="0" t="n">
        <v>987804</v>
      </c>
      <c r="J2571" s="0" t="n">
        <v>-56827</v>
      </c>
    </row>
    <row r="2572" customFormat="false" ht="15" hidden="false" customHeight="false" outlineLevel="0" collapsed="false">
      <c r="A2572" s="0" t="n">
        <v>202406</v>
      </c>
      <c r="B2572" s="0" t="n">
        <v>202408</v>
      </c>
      <c r="C2572" s="37" t="s">
        <v>106</v>
      </c>
      <c r="D2572" s="37" t="s">
        <v>389</v>
      </c>
      <c r="E2572" s="0" t="n">
        <v>3</v>
      </c>
      <c r="F2572" s="38" t="s">
        <v>70</v>
      </c>
      <c r="G2572" s="37" t="s">
        <v>672</v>
      </c>
      <c r="H2572" s="0" t="n">
        <v>1908999</v>
      </c>
      <c r="I2572" s="0" t="n">
        <v>1770392</v>
      </c>
      <c r="J2572" s="0" t="n">
        <v>152702</v>
      </c>
    </row>
    <row r="2573" customFormat="false" ht="15" hidden="false" customHeight="false" outlineLevel="0" collapsed="false">
      <c r="A2573" s="0" t="n">
        <v>202406</v>
      </c>
      <c r="B2573" s="0" t="n">
        <v>202408</v>
      </c>
      <c r="C2573" s="37" t="s">
        <v>115</v>
      </c>
      <c r="D2573" s="37" t="s">
        <v>673</v>
      </c>
      <c r="E2573" s="0" t="n">
        <v>3</v>
      </c>
      <c r="F2573" s="38" t="s">
        <v>70</v>
      </c>
      <c r="G2573" s="37" t="s">
        <v>674</v>
      </c>
      <c r="H2573" s="0" t="n">
        <v>21988687</v>
      </c>
      <c r="I2573" s="0" t="n">
        <v>15319299</v>
      </c>
      <c r="J2573" s="0" t="n">
        <v>773701</v>
      </c>
    </row>
    <row r="2574" customFormat="false" ht="15" hidden="false" customHeight="false" outlineLevel="0" collapsed="false">
      <c r="A2574" s="0" t="n">
        <v>202406</v>
      </c>
      <c r="B2574" s="0" t="n">
        <v>202408</v>
      </c>
      <c r="C2574" s="37" t="s">
        <v>152</v>
      </c>
      <c r="D2574" s="37" t="s">
        <v>425</v>
      </c>
      <c r="E2574" s="0" t="n">
        <v>3</v>
      </c>
      <c r="F2574" s="38" t="s">
        <v>70</v>
      </c>
      <c r="G2574" s="37" t="s">
        <v>675</v>
      </c>
      <c r="H2574" s="0" t="n">
        <v>7663366</v>
      </c>
      <c r="I2574" s="0" t="n">
        <v>9462359</v>
      </c>
      <c r="J2574" s="0" t="n">
        <v>320751</v>
      </c>
    </row>
    <row r="2575" customFormat="false" ht="15" hidden="false" customHeight="false" outlineLevel="0" collapsed="false">
      <c r="A2575" s="0" t="n">
        <v>202406</v>
      </c>
      <c r="B2575" s="0" t="n">
        <v>202408</v>
      </c>
      <c r="C2575" s="37" t="s">
        <v>158</v>
      </c>
      <c r="D2575" s="37" t="s">
        <v>282</v>
      </c>
      <c r="E2575" s="0" t="n">
        <v>3</v>
      </c>
      <c r="F2575" s="38" t="s">
        <v>70</v>
      </c>
      <c r="G2575" s="37" t="s">
        <v>676</v>
      </c>
      <c r="H2575" s="0" t="n">
        <v>972135</v>
      </c>
      <c r="I2575" s="0" t="n">
        <v>883609</v>
      </c>
      <c r="J2575" s="0" t="n">
        <v>-119896</v>
      </c>
    </row>
    <row r="2576" customFormat="false" ht="15" hidden="false" customHeight="false" outlineLevel="0" collapsed="false">
      <c r="A2576" s="0" t="n">
        <v>202406</v>
      </c>
      <c r="B2576" s="0" t="n">
        <v>202408</v>
      </c>
      <c r="C2576" s="37" t="s">
        <v>136</v>
      </c>
      <c r="D2576" s="37" t="s">
        <v>420</v>
      </c>
      <c r="E2576" s="0" t="n">
        <v>3</v>
      </c>
      <c r="F2576" s="38" t="s">
        <v>70</v>
      </c>
      <c r="G2576" s="37" t="s">
        <v>677</v>
      </c>
      <c r="H2576" s="0" t="n">
        <v>714179</v>
      </c>
      <c r="I2576" s="0" t="n">
        <v>243965</v>
      </c>
      <c r="J2576" s="0" t="n">
        <v>36174</v>
      </c>
    </row>
    <row r="2577" customFormat="false" ht="15" hidden="false" customHeight="false" outlineLevel="0" collapsed="false">
      <c r="A2577" s="0" t="n">
        <v>202406</v>
      </c>
      <c r="B2577" s="0" t="n">
        <v>202408</v>
      </c>
      <c r="C2577" s="37" t="s">
        <v>109</v>
      </c>
      <c r="D2577" s="37" t="s">
        <v>493</v>
      </c>
      <c r="E2577" s="0" t="n">
        <v>3</v>
      </c>
      <c r="F2577" s="38" t="s">
        <v>70</v>
      </c>
      <c r="G2577" s="37" t="s">
        <v>678</v>
      </c>
      <c r="H2577" s="0" t="n">
        <v>848997</v>
      </c>
      <c r="I2577" s="0" t="n">
        <v>418044</v>
      </c>
      <c r="J2577" s="0" t="n">
        <v>-18103</v>
      </c>
    </row>
    <row r="2578" customFormat="false" ht="15" hidden="false" customHeight="false" outlineLevel="0" collapsed="false">
      <c r="A2578" s="0" t="n">
        <v>202406</v>
      </c>
      <c r="B2578" s="0" t="n">
        <v>202408</v>
      </c>
      <c r="C2578" s="37" t="s">
        <v>109</v>
      </c>
      <c r="D2578" s="37" t="s">
        <v>320</v>
      </c>
      <c r="E2578" s="0" t="n">
        <v>3</v>
      </c>
      <c r="F2578" s="38" t="s">
        <v>70</v>
      </c>
      <c r="G2578" s="37" t="s">
        <v>679</v>
      </c>
      <c r="H2578" s="0" t="n">
        <v>2179674</v>
      </c>
      <c r="I2578" s="0" t="n">
        <v>3255766</v>
      </c>
      <c r="J2578" s="0" t="n">
        <v>281061</v>
      </c>
    </row>
    <row r="2579" customFormat="false" ht="15" hidden="false" customHeight="false" outlineLevel="0" collapsed="false">
      <c r="A2579" s="0" t="n">
        <v>202406</v>
      </c>
      <c r="B2579" s="0" t="n">
        <v>202408</v>
      </c>
      <c r="C2579" s="37" t="s">
        <v>178</v>
      </c>
      <c r="D2579" s="37" t="s">
        <v>380</v>
      </c>
      <c r="E2579" s="0" t="n">
        <v>3</v>
      </c>
      <c r="F2579" s="38" t="s">
        <v>70</v>
      </c>
      <c r="G2579" s="37" t="s">
        <v>680</v>
      </c>
      <c r="H2579" s="0" t="n">
        <v>1212163</v>
      </c>
      <c r="I2579" s="0" t="n">
        <v>1196185</v>
      </c>
      <c r="J2579" s="0" t="n">
        <v>-989</v>
      </c>
    </row>
    <row r="2580" customFormat="false" ht="15" hidden="false" customHeight="false" outlineLevel="0" collapsed="false">
      <c r="A2580" s="0" t="n">
        <v>202406</v>
      </c>
      <c r="B2580" s="0" t="n">
        <v>202408</v>
      </c>
      <c r="C2580" s="37" t="s">
        <v>101</v>
      </c>
      <c r="D2580" s="37" t="s">
        <v>571</v>
      </c>
      <c r="E2580" s="0" t="n">
        <v>3</v>
      </c>
      <c r="F2580" s="38" t="s">
        <v>70</v>
      </c>
      <c r="G2580" s="37" t="s">
        <v>681</v>
      </c>
      <c r="H2580" s="0" t="n">
        <v>653494</v>
      </c>
      <c r="I2580" s="0" t="n">
        <v>302313</v>
      </c>
      <c r="J2580" s="0" t="n">
        <v>12433</v>
      </c>
    </row>
    <row r="2581" customFormat="false" ht="15" hidden="false" customHeight="false" outlineLevel="0" collapsed="false">
      <c r="A2581" s="0" t="n">
        <v>202406</v>
      </c>
      <c r="B2581" s="0" t="n">
        <v>202408</v>
      </c>
      <c r="C2581" s="37" t="s">
        <v>115</v>
      </c>
      <c r="D2581" s="37" t="s">
        <v>396</v>
      </c>
      <c r="E2581" s="0" t="n">
        <v>3</v>
      </c>
      <c r="F2581" s="38" t="s">
        <v>70</v>
      </c>
      <c r="G2581" s="37" t="s">
        <v>682</v>
      </c>
      <c r="H2581" s="0" t="n">
        <v>6280270</v>
      </c>
      <c r="I2581" s="0" t="n">
        <v>3297436</v>
      </c>
      <c r="J2581" s="0" t="n">
        <v>643756</v>
      </c>
    </row>
    <row r="2582" customFormat="false" ht="15" hidden="false" customHeight="false" outlineLevel="0" collapsed="false">
      <c r="A2582" s="0" t="n">
        <v>202406</v>
      </c>
      <c r="B2582" s="0" t="n">
        <v>202408</v>
      </c>
      <c r="C2582" s="37" t="s">
        <v>178</v>
      </c>
      <c r="D2582" s="37" t="s">
        <v>247</v>
      </c>
      <c r="E2582" s="0" t="n">
        <v>3</v>
      </c>
      <c r="F2582" s="38" t="s">
        <v>70</v>
      </c>
      <c r="G2582" s="37" t="s">
        <v>683</v>
      </c>
      <c r="H2582" s="0" t="n">
        <v>1040231</v>
      </c>
      <c r="I2582" s="0" t="n">
        <v>498889</v>
      </c>
      <c r="J2582" s="0" t="n">
        <v>66433</v>
      </c>
    </row>
    <row r="2583" customFormat="false" ht="15" hidden="false" customHeight="false" outlineLevel="0" collapsed="false">
      <c r="A2583" s="0" t="n">
        <v>202406</v>
      </c>
      <c r="B2583" s="0" t="n">
        <v>202408</v>
      </c>
      <c r="C2583" s="37" t="s">
        <v>178</v>
      </c>
      <c r="D2583" s="37" t="s">
        <v>684</v>
      </c>
      <c r="E2583" s="0" t="n">
        <v>3</v>
      </c>
      <c r="F2583" s="38" t="s">
        <v>70</v>
      </c>
      <c r="G2583" s="37" t="s">
        <v>685</v>
      </c>
      <c r="H2583" s="0" t="n">
        <v>14625883</v>
      </c>
      <c r="I2583" s="0" t="n">
        <v>14662824</v>
      </c>
      <c r="J2583" s="0" t="n">
        <v>2829984</v>
      </c>
    </row>
    <row r="2584" customFormat="false" ht="15" hidden="false" customHeight="false" outlineLevel="0" collapsed="false">
      <c r="A2584" s="0" t="n">
        <v>202406</v>
      </c>
      <c r="B2584" s="0" t="n">
        <v>202408</v>
      </c>
      <c r="C2584" s="37" t="s">
        <v>95</v>
      </c>
      <c r="D2584" s="37" t="s">
        <v>513</v>
      </c>
      <c r="E2584" s="0" t="n">
        <v>3</v>
      </c>
      <c r="F2584" s="38" t="s">
        <v>70</v>
      </c>
      <c r="G2584" s="37" t="s">
        <v>686</v>
      </c>
      <c r="H2584" s="0" t="n">
        <v>1518191</v>
      </c>
      <c r="I2584" s="0" t="n">
        <v>1194385</v>
      </c>
      <c r="J2584" s="0" t="n">
        <v>135012</v>
      </c>
    </row>
    <row r="2585" customFormat="false" ht="15" hidden="false" customHeight="false" outlineLevel="0" collapsed="false">
      <c r="A2585" s="0" t="n">
        <v>202406</v>
      </c>
      <c r="B2585" s="0" t="n">
        <v>202408</v>
      </c>
      <c r="C2585" s="37" t="s">
        <v>109</v>
      </c>
      <c r="D2585" s="37" t="s">
        <v>531</v>
      </c>
      <c r="E2585" s="0" t="n">
        <v>3</v>
      </c>
      <c r="F2585" s="38" t="s">
        <v>70</v>
      </c>
      <c r="G2585" s="37" t="s">
        <v>687</v>
      </c>
      <c r="H2585" s="0" t="n">
        <v>8867868</v>
      </c>
      <c r="I2585" s="0" t="n">
        <v>4702827</v>
      </c>
      <c r="J2585" s="0" t="n">
        <v>562526</v>
      </c>
    </row>
    <row r="2586" customFormat="false" ht="15" hidden="false" customHeight="false" outlineLevel="0" collapsed="false">
      <c r="A2586" s="0" t="n">
        <v>202406</v>
      </c>
      <c r="B2586" s="0" t="n">
        <v>202408</v>
      </c>
      <c r="C2586" s="37" t="s">
        <v>115</v>
      </c>
      <c r="D2586" s="37" t="s">
        <v>385</v>
      </c>
      <c r="E2586" s="0" t="n">
        <v>3</v>
      </c>
      <c r="F2586" s="38" t="s">
        <v>70</v>
      </c>
      <c r="G2586" s="37" t="s">
        <v>688</v>
      </c>
      <c r="H2586" s="0" t="n">
        <v>1720387</v>
      </c>
      <c r="I2586" s="0" t="n">
        <v>514189</v>
      </c>
      <c r="J2586" s="0" t="n">
        <v>-50449</v>
      </c>
    </row>
    <row r="2587" customFormat="false" ht="15" hidden="false" customHeight="false" outlineLevel="0" collapsed="false">
      <c r="A2587" s="0" t="n">
        <v>202406</v>
      </c>
      <c r="B2587" s="0" t="n">
        <v>202408</v>
      </c>
      <c r="C2587" s="37" t="s">
        <v>95</v>
      </c>
      <c r="D2587" s="37" t="s">
        <v>328</v>
      </c>
      <c r="E2587" s="0" t="n">
        <v>3</v>
      </c>
      <c r="F2587" s="38" t="s">
        <v>70</v>
      </c>
      <c r="G2587" s="37" t="s">
        <v>689</v>
      </c>
      <c r="H2587" s="0" t="n">
        <v>3698954</v>
      </c>
      <c r="I2587" s="0" t="n">
        <v>6827059</v>
      </c>
      <c r="J2587" s="0" t="n">
        <v>329389</v>
      </c>
    </row>
    <row r="2588" customFormat="false" ht="15" hidden="false" customHeight="false" outlineLevel="0" collapsed="false">
      <c r="A2588" s="0" t="n">
        <v>202406</v>
      </c>
      <c r="B2588" s="0" t="n">
        <v>202408</v>
      </c>
      <c r="C2588" s="37" t="s">
        <v>178</v>
      </c>
      <c r="D2588" s="37" t="s">
        <v>372</v>
      </c>
      <c r="E2588" s="0" t="n">
        <v>3</v>
      </c>
      <c r="F2588" s="38" t="s">
        <v>70</v>
      </c>
      <c r="G2588" s="37" t="s">
        <v>690</v>
      </c>
      <c r="H2588" s="0" t="n">
        <v>507047</v>
      </c>
      <c r="I2588" s="0" t="n">
        <v>379749</v>
      </c>
      <c r="J2588" s="0" t="n">
        <v>21839</v>
      </c>
    </row>
    <row r="2589" customFormat="false" ht="15" hidden="false" customHeight="false" outlineLevel="0" collapsed="false">
      <c r="A2589" s="0" t="n">
        <v>202406</v>
      </c>
      <c r="B2589" s="0" t="n">
        <v>202408</v>
      </c>
      <c r="C2589" s="37" t="s">
        <v>197</v>
      </c>
      <c r="D2589" s="37" t="s">
        <v>502</v>
      </c>
      <c r="E2589" s="0" t="n">
        <v>3</v>
      </c>
      <c r="F2589" s="38" t="s">
        <v>70</v>
      </c>
      <c r="G2589" s="37" t="s">
        <v>691</v>
      </c>
      <c r="H2589" s="0" t="n">
        <v>410012</v>
      </c>
      <c r="I2589" s="0" t="n">
        <v>372769</v>
      </c>
      <c r="J2589" s="0" t="n">
        <v>75436</v>
      </c>
    </row>
    <row r="2590" customFormat="false" ht="15" hidden="false" customHeight="false" outlineLevel="0" collapsed="false">
      <c r="A2590" s="0" t="n">
        <v>202406</v>
      </c>
      <c r="B2590" s="0" t="n">
        <v>202408</v>
      </c>
      <c r="C2590" s="37" t="s">
        <v>124</v>
      </c>
      <c r="D2590" s="37" t="s">
        <v>393</v>
      </c>
      <c r="E2590" s="0" t="n">
        <v>3</v>
      </c>
      <c r="F2590" s="38" t="s">
        <v>70</v>
      </c>
      <c r="G2590" s="37" t="s">
        <v>692</v>
      </c>
      <c r="H2590" s="0" t="n">
        <v>2066861</v>
      </c>
      <c r="I2590" s="0" t="n">
        <v>1375124</v>
      </c>
      <c r="J2590" s="0" t="n">
        <v>40397</v>
      </c>
    </row>
    <row r="2591" customFormat="false" ht="15" hidden="false" customHeight="false" outlineLevel="0" collapsed="false">
      <c r="A2591" s="0" t="n">
        <v>202406</v>
      </c>
      <c r="B2591" s="0" t="n">
        <v>202408</v>
      </c>
      <c r="C2591" s="37" t="s">
        <v>178</v>
      </c>
      <c r="D2591" s="37" t="s">
        <v>693</v>
      </c>
      <c r="E2591" s="0" t="n">
        <v>3</v>
      </c>
      <c r="F2591" s="38" t="s">
        <v>70</v>
      </c>
      <c r="G2591" s="37" t="s">
        <v>694</v>
      </c>
      <c r="H2591" s="0" t="n">
        <v>3903249</v>
      </c>
      <c r="I2591" s="0" t="n">
        <v>2796622</v>
      </c>
      <c r="J2591" s="0" t="n">
        <v>297801</v>
      </c>
    </row>
    <row r="2592" customFormat="false" ht="15" hidden="false" customHeight="false" outlineLevel="0" collapsed="false">
      <c r="A2592" s="0" t="n">
        <v>202406</v>
      </c>
      <c r="B2592" s="0" t="n">
        <v>202408</v>
      </c>
      <c r="C2592" s="37" t="s">
        <v>95</v>
      </c>
      <c r="D2592" s="37" t="s">
        <v>519</v>
      </c>
      <c r="E2592" s="0" t="n">
        <v>3</v>
      </c>
      <c r="F2592" s="38" t="s">
        <v>70</v>
      </c>
      <c r="G2592" s="37" t="s">
        <v>695</v>
      </c>
      <c r="H2592" s="0" t="n">
        <v>1180269</v>
      </c>
      <c r="I2592" s="0" t="n">
        <v>815703</v>
      </c>
      <c r="J2592" s="0" t="n">
        <v>83671</v>
      </c>
    </row>
    <row r="2593" customFormat="false" ht="15" hidden="false" customHeight="false" outlineLevel="0" collapsed="false">
      <c r="A2593" s="0" t="n">
        <v>202406</v>
      </c>
      <c r="B2593" s="0" t="n">
        <v>202408</v>
      </c>
      <c r="C2593" s="37" t="s">
        <v>152</v>
      </c>
      <c r="D2593" s="37" t="s">
        <v>341</v>
      </c>
      <c r="E2593" s="0" t="n">
        <v>3</v>
      </c>
      <c r="F2593" s="38" t="s">
        <v>70</v>
      </c>
      <c r="G2593" s="37" t="s">
        <v>696</v>
      </c>
      <c r="H2593" s="0" t="n">
        <v>228742</v>
      </c>
      <c r="I2593" s="0" t="n">
        <v>208148</v>
      </c>
      <c r="J2593" s="0" t="n">
        <v>40749</v>
      </c>
    </row>
    <row r="2594" customFormat="false" ht="15" hidden="false" customHeight="false" outlineLevel="0" collapsed="false">
      <c r="A2594" s="0" t="n">
        <v>202406</v>
      </c>
      <c r="B2594" s="0" t="n">
        <v>202408</v>
      </c>
      <c r="C2594" s="37" t="s">
        <v>149</v>
      </c>
      <c r="D2594" s="37" t="s">
        <v>245</v>
      </c>
      <c r="E2594" s="0" t="n">
        <v>3</v>
      </c>
      <c r="F2594" s="38" t="s">
        <v>70</v>
      </c>
      <c r="G2594" s="37" t="s">
        <v>697</v>
      </c>
      <c r="H2594" s="0" t="n">
        <v>276485</v>
      </c>
      <c r="I2594" s="0" t="n">
        <v>173655</v>
      </c>
      <c r="J2594" s="0" t="n">
        <v>11570</v>
      </c>
    </row>
    <row r="2595" customFormat="false" ht="15" hidden="false" customHeight="false" outlineLevel="0" collapsed="false">
      <c r="A2595" s="0" t="n">
        <v>202406</v>
      </c>
      <c r="B2595" s="0" t="n">
        <v>202408</v>
      </c>
      <c r="C2595" s="37" t="s">
        <v>184</v>
      </c>
      <c r="D2595" s="37" t="s">
        <v>306</v>
      </c>
      <c r="E2595" s="0" t="n">
        <v>3</v>
      </c>
      <c r="F2595" s="38" t="s">
        <v>70</v>
      </c>
      <c r="G2595" s="37" t="s">
        <v>698</v>
      </c>
      <c r="H2595" s="0" t="n">
        <v>158225</v>
      </c>
      <c r="I2595" s="0" t="n">
        <v>203515</v>
      </c>
      <c r="J2595" s="0" t="n">
        <v>33128</v>
      </c>
    </row>
    <row r="2596" customFormat="false" ht="15" hidden="false" customHeight="false" outlineLevel="0" collapsed="false">
      <c r="A2596" s="0" t="n">
        <v>202406</v>
      </c>
      <c r="B2596" s="0" t="n">
        <v>202408</v>
      </c>
      <c r="C2596" s="37" t="s">
        <v>124</v>
      </c>
      <c r="D2596" s="37" t="s">
        <v>311</v>
      </c>
      <c r="E2596" s="0" t="n">
        <v>3</v>
      </c>
      <c r="F2596" s="38" t="s">
        <v>70</v>
      </c>
      <c r="G2596" s="37" t="s">
        <v>699</v>
      </c>
      <c r="H2596" s="0" t="n">
        <v>139804</v>
      </c>
      <c r="I2596" s="0" t="n">
        <v>145728</v>
      </c>
      <c r="J2596" s="0" t="n">
        <v>-13186</v>
      </c>
    </row>
    <row r="2597" customFormat="false" ht="15" hidden="false" customHeight="false" outlineLevel="0" collapsed="false">
      <c r="A2597" s="0" t="n">
        <v>202406</v>
      </c>
      <c r="B2597" s="0" t="n">
        <v>202408</v>
      </c>
      <c r="C2597" s="37" t="s">
        <v>109</v>
      </c>
      <c r="D2597" s="37" t="s">
        <v>700</v>
      </c>
      <c r="E2597" s="0" t="n">
        <v>3</v>
      </c>
      <c r="F2597" s="38" t="s">
        <v>70</v>
      </c>
      <c r="G2597" s="37" t="s">
        <v>701</v>
      </c>
      <c r="H2597" s="0" t="n">
        <v>1278308</v>
      </c>
      <c r="I2597" s="0" t="n">
        <v>1046380</v>
      </c>
      <c r="J2597" s="0" t="n">
        <v>-85177</v>
      </c>
    </row>
    <row r="2598" customFormat="false" ht="15" hidden="false" customHeight="false" outlineLevel="0" collapsed="false">
      <c r="A2598" s="0" t="n">
        <v>202406</v>
      </c>
      <c r="B2598" s="0" t="n">
        <v>202408</v>
      </c>
      <c r="C2598" s="37" t="s">
        <v>178</v>
      </c>
      <c r="D2598" s="37" t="s">
        <v>702</v>
      </c>
      <c r="E2598" s="0" t="n">
        <v>3</v>
      </c>
      <c r="F2598" s="38" t="s">
        <v>70</v>
      </c>
      <c r="G2598" s="37" t="s">
        <v>703</v>
      </c>
      <c r="H2598" s="0" t="n">
        <v>4939978</v>
      </c>
      <c r="I2598" s="0" t="n">
        <v>1635824</v>
      </c>
      <c r="J2598" s="0" t="n">
        <v>-242649</v>
      </c>
    </row>
    <row r="2599" customFormat="false" ht="15" hidden="false" customHeight="false" outlineLevel="0" collapsed="false">
      <c r="A2599" s="0" t="n">
        <v>202406</v>
      </c>
      <c r="B2599" s="0" t="n">
        <v>202408</v>
      </c>
      <c r="C2599" s="37" t="s">
        <v>115</v>
      </c>
      <c r="D2599" s="37" t="s">
        <v>569</v>
      </c>
      <c r="E2599" s="0" t="n">
        <v>3</v>
      </c>
      <c r="F2599" s="38" t="s">
        <v>70</v>
      </c>
      <c r="G2599" s="37" t="s">
        <v>704</v>
      </c>
      <c r="H2599" s="0" t="n">
        <v>951464</v>
      </c>
      <c r="I2599" s="0" t="n">
        <v>438749</v>
      </c>
      <c r="J2599" s="0" t="n">
        <v>69585</v>
      </c>
    </row>
    <row r="2600" customFormat="false" ht="15" hidden="false" customHeight="false" outlineLevel="0" collapsed="false">
      <c r="A2600" s="0" t="n">
        <v>202406</v>
      </c>
      <c r="B2600" s="0" t="n">
        <v>202408</v>
      </c>
      <c r="C2600" s="37" t="s">
        <v>136</v>
      </c>
      <c r="D2600" s="37" t="s">
        <v>210</v>
      </c>
      <c r="E2600" s="0" t="n">
        <v>3</v>
      </c>
      <c r="F2600" s="38" t="s">
        <v>70</v>
      </c>
      <c r="G2600" s="37" t="s">
        <v>705</v>
      </c>
      <c r="H2600" s="0" t="n">
        <v>74053</v>
      </c>
      <c r="I2600" s="0" t="n">
        <v>34384</v>
      </c>
      <c r="J2600" s="0" t="n">
        <v>5067</v>
      </c>
    </row>
    <row r="2601" customFormat="false" ht="15" hidden="false" customHeight="false" outlineLevel="0" collapsed="false">
      <c r="A2601" s="0" t="n">
        <v>202406</v>
      </c>
      <c r="B2601" s="0" t="n">
        <v>202408</v>
      </c>
      <c r="C2601" s="37" t="s">
        <v>158</v>
      </c>
      <c r="D2601" s="37" t="s">
        <v>706</v>
      </c>
      <c r="E2601" s="0" t="n">
        <v>3</v>
      </c>
      <c r="F2601" s="38" t="s">
        <v>70</v>
      </c>
      <c r="G2601" s="37" t="s">
        <v>707</v>
      </c>
      <c r="H2601" s="0" t="n">
        <v>941975</v>
      </c>
      <c r="I2601" s="0" t="n">
        <v>1108413</v>
      </c>
      <c r="J2601" s="0" t="n">
        <v>188079</v>
      </c>
    </row>
    <row r="2602" customFormat="false" ht="15" hidden="false" customHeight="false" outlineLevel="0" collapsed="false">
      <c r="A2602" s="0" t="n">
        <v>202406</v>
      </c>
      <c r="B2602" s="0" t="n">
        <v>202408</v>
      </c>
      <c r="C2602" s="37" t="s">
        <v>109</v>
      </c>
      <c r="D2602" s="37" t="s">
        <v>251</v>
      </c>
      <c r="E2602" s="0" t="n">
        <v>3</v>
      </c>
      <c r="F2602" s="38" t="s">
        <v>70</v>
      </c>
      <c r="G2602" s="37" t="s">
        <v>708</v>
      </c>
      <c r="H2602" s="0" t="n">
        <v>1161418</v>
      </c>
      <c r="I2602" s="0" t="n">
        <v>901872</v>
      </c>
      <c r="J2602" s="0" t="n">
        <v>11060</v>
      </c>
    </row>
    <row r="2603" customFormat="false" ht="15" hidden="false" customHeight="false" outlineLevel="0" collapsed="false">
      <c r="A2603" s="0" t="n">
        <v>202406</v>
      </c>
      <c r="B2603" s="0" t="n">
        <v>202408</v>
      </c>
      <c r="C2603" s="37" t="s">
        <v>101</v>
      </c>
      <c r="D2603" s="37" t="s">
        <v>273</v>
      </c>
      <c r="E2603" s="0" t="n">
        <v>3</v>
      </c>
      <c r="F2603" s="38" t="s">
        <v>70</v>
      </c>
      <c r="G2603" s="37" t="s">
        <v>709</v>
      </c>
      <c r="H2603" s="0" t="n">
        <v>15635058</v>
      </c>
      <c r="I2603" s="0" t="n">
        <v>4048543</v>
      </c>
      <c r="J2603" s="0" t="n">
        <v>95729</v>
      </c>
    </row>
    <row r="2604" customFormat="false" ht="15" hidden="false" customHeight="false" outlineLevel="0" collapsed="false">
      <c r="A2604" s="0" t="n">
        <v>202406</v>
      </c>
      <c r="B2604" s="0" t="n">
        <v>202408</v>
      </c>
      <c r="C2604" s="37" t="s">
        <v>115</v>
      </c>
      <c r="D2604" s="37" t="s">
        <v>700</v>
      </c>
      <c r="E2604" s="0" t="n">
        <v>3</v>
      </c>
      <c r="F2604" s="38" t="s">
        <v>70</v>
      </c>
      <c r="G2604" s="37" t="s">
        <v>710</v>
      </c>
      <c r="H2604" s="0" t="n">
        <v>175240</v>
      </c>
      <c r="I2604" s="0" t="n">
        <v>56990</v>
      </c>
      <c r="J2604" s="0" t="n">
        <v>3869</v>
      </c>
    </row>
    <row r="2605" customFormat="false" ht="15" hidden="false" customHeight="false" outlineLevel="0" collapsed="false">
      <c r="A2605" s="0" t="n">
        <v>202406</v>
      </c>
      <c r="B2605" s="0" t="n">
        <v>202408</v>
      </c>
      <c r="C2605" s="37" t="s">
        <v>106</v>
      </c>
      <c r="D2605" s="37" t="s">
        <v>181</v>
      </c>
      <c r="E2605" s="0" t="n">
        <v>3</v>
      </c>
      <c r="F2605" s="38" t="s">
        <v>70</v>
      </c>
      <c r="G2605" s="37" t="s">
        <v>711</v>
      </c>
      <c r="H2605" s="0" t="n">
        <v>699461</v>
      </c>
      <c r="I2605" s="0" t="n">
        <v>154165</v>
      </c>
      <c r="J2605" s="0" t="n">
        <v>34590</v>
      </c>
    </row>
    <row r="2606" customFormat="false" ht="15" hidden="false" customHeight="false" outlineLevel="0" collapsed="false">
      <c r="A2606" s="0" t="n">
        <v>202406</v>
      </c>
      <c r="B2606" s="0" t="n">
        <v>202408</v>
      </c>
      <c r="C2606" s="37" t="s">
        <v>101</v>
      </c>
      <c r="D2606" s="37" t="s">
        <v>369</v>
      </c>
      <c r="E2606" s="0" t="n">
        <v>3</v>
      </c>
      <c r="F2606" s="38" t="s">
        <v>70</v>
      </c>
      <c r="G2606" s="37" t="s">
        <v>712</v>
      </c>
      <c r="H2606" s="0" t="n">
        <v>10637871</v>
      </c>
      <c r="I2606" s="0" t="n">
        <v>2065605</v>
      </c>
      <c r="J2606" s="0" t="n">
        <v>515126</v>
      </c>
    </row>
    <row r="2607" customFormat="false" ht="15" hidden="false" customHeight="false" outlineLevel="0" collapsed="false">
      <c r="A2607" s="0" t="n">
        <v>202406</v>
      </c>
      <c r="B2607" s="0" t="n">
        <v>202408</v>
      </c>
      <c r="C2607" s="37" t="s">
        <v>184</v>
      </c>
      <c r="D2607" s="37" t="s">
        <v>249</v>
      </c>
      <c r="E2607" s="0" t="n">
        <v>3</v>
      </c>
      <c r="F2607" s="38" t="s">
        <v>70</v>
      </c>
      <c r="G2607" s="37" t="s">
        <v>713</v>
      </c>
      <c r="H2607" s="0" t="n">
        <v>1723483</v>
      </c>
      <c r="I2607" s="0" t="n">
        <v>1113506</v>
      </c>
      <c r="J2607" s="0" t="n">
        <v>177472</v>
      </c>
    </row>
    <row r="2608" customFormat="false" ht="15" hidden="false" customHeight="false" outlineLevel="0" collapsed="false">
      <c r="A2608" s="0" t="n">
        <v>202406</v>
      </c>
      <c r="B2608" s="0" t="n">
        <v>202408</v>
      </c>
      <c r="C2608" s="37" t="s">
        <v>109</v>
      </c>
      <c r="D2608" s="37" t="s">
        <v>714</v>
      </c>
      <c r="E2608" s="0" t="n">
        <v>3</v>
      </c>
      <c r="F2608" s="38" t="s">
        <v>70</v>
      </c>
      <c r="G2608" s="37" t="s">
        <v>715</v>
      </c>
      <c r="H2608" s="0" t="n">
        <v>2336534</v>
      </c>
      <c r="I2608" s="0" t="n">
        <v>4122150</v>
      </c>
      <c r="J2608" s="0" t="n">
        <v>466223</v>
      </c>
    </row>
    <row r="2609" customFormat="false" ht="15" hidden="false" customHeight="false" outlineLevel="0" collapsed="false">
      <c r="A2609" s="0" t="n">
        <v>202406</v>
      </c>
      <c r="B2609" s="0" t="n">
        <v>202408</v>
      </c>
      <c r="C2609" s="37" t="s">
        <v>106</v>
      </c>
      <c r="D2609" s="37" t="s">
        <v>249</v>
      </c>
      <c r="E2609" s="0" t="n">
        <v>3</v>
      </c>
      <c r="F2609" s="38" t="s">
        <v>70</v>
      </c>
      <c r="G2609" s="37" t="s">
        <v>716</v>
      </c>
      <c r="H2609" s="0" t="n">
        <v>1377986</v>
      </c>
      <c r="I2609" s="0" t="n">
        <v>1318199</v>
      </c>
      <c r="J2609" s="0" t="n">
        <v>281486</v>
      </c>
    </row>
    <row r="2610" customFormat="false" ht="15" hidden="false" customHeight="false" outlineLevel="0" collapsed="false">
      <c r="A2610" s="0" t="n">
        <v>202406</v>
      </c>
      <c r="B2610" s="0" t="n">
        <v>202408</v>
      </c>
      <c r="C2610" s="37" t="s">
        <v>197</v>
      </c>
      <c r="D2610" s="37" t="s">
        <v>511</v>
      </c>
      <c r="E2610" s="0" t="n">
        <v>3</v>
      </c>
      <c r="F2610" s="38" t="s">
        <v>70</v>
      </c>
      <c r="G2610" s="37" t="s">
        <v>717</v>
      </c>
      <c r="H2610" s="0" t="n">
        <v>1686329</v>
      </c>
      <c r="I2610" s="0" t="n">
        <v>589294</v>
      </c>
      <c r="J2610" s="0" t="n">
        <v>32067</v>
      </c>
    </row>
    <row r="2611" customFormat="false" ht="15" hidden="false" customHeight="false" outlineLevel="0" collapsed="false">
      <c r="A2611" s="0" t="n">
        <v>202406</v>
      </c>
      <c r="B2611" s="0" t="n">
        <v>202408</v>
      </c>
      <c r="C2611" s="37" t="s">
        <v>149</v>
      </c>
      <c r="D2611" s="37" t="s">
        <v>150</v>
      </c>
      <c r="E2611" s="0" t="n">
        <v>3</v>
      </c>
      <c r="F2611" s="38" t="s">
        <v>70</v>
      </c>
      <c r="G2611" s="37" t="s">
        <v>718</v>
      </c>
      <c r="H2611" s="0" t="n">
        <v>4581304</v>
      </c>
      <c r="I2611" s="0" t="n">
        <v>4187785</v>
      </c>
      <c r="J2611" s="0" t="n">
        <v>171305</v>
      </c>
    </row>
    <row r="2612" customFormat="false" ht="15" hidden="false" customHeight="false" outlineLevel="0" collapsed="false">
      <c r="A2612" s="0" t="n">
        <v>202406</v>
      </c>
      <c r="B2612" s="0" t="n">
        <v>202408</v>
      </c>
      <c r="C2612" s="37" t="s">
        <v>98</v>
      </c>
      <c r="D2612" s="37" t="s">
        <v>719</v>
      </c>
      <c r="E2612" s="0" t="n">
        <v>3</v>
      </c>
      <c r="F2612" s="38" t="s">
        <v>70</v>
      </c>
      <c r="G2612" s="37" t="s">
        <v>720</v>
      </c>
      <c r="H2612" s="0" t="n">
        <v>427926</v>
      </c>
      <c r="I2612" s="0" t="n">
        <v>347461</v>
      </c>
      <c r="J2612" s="0" t="n">
        <v>23314</v>
      </c>
    </row>
    <row r="2613" customFormat="false" ht="15" hidden="false" customHeight="false" outlineLevel="0" collapsed="false">
      <c r="A2613" s="0" t="n">
        <v>202406</v>
      </c>
      <c r="B2613" s="0" t="n">
        <v>202408</v>
      </c>
      <c r="C2613" s="37" t="s">
        <v>149</v>
      </c>
      <c r="D2613" s="37" t="s">
        <v>292</v>
      </c>
      <c r="E2613" s="0" t="n">
        <v>3</v>
      </c>
      <c r="F2613" s="38" t="s">
        <v>70</v>
      </c>
      <c r="G2613" s="37" t="s">
        <v>721</v>
      </c>
      <c r="H2613" s="0" t="n">
        <v>3689993</v>
      </c>
      <c r="I2613" s="0" t="n">
        <v>1488816</v>
      </c>
      <c r="J2613" s="0" t="n">
        <v>-26607</v>
      </c>
    </row>
    <row r="2614" customFormat="false" ht="15" hidden="false" customHeight="false" outlineLevel="0" collapsed="false">
      <c r="A2614" s="0" t="n">
        <v>202406</v>
      </c>
      <c r="B2614" s="0" t="n">
        <v>202408</v>
      </c>
      <c r="C2614" s="37" t="s">
        <v>178</v>
      </c>
      <c r="D2614" s="37" t="s">
        <v>167</v>
      </c>
      <c r="E2614" s="0" t="n">
        <v>3</v>
      </c>
      <c r="F2614" s="38" t="s">
        <v>70</v>
      </c>
      <c r="G2614" s="37" t="s">
        <v>722</v>
      </c>
      <c r="H2614" s="0" t="n">
        <v>206375</v>
      </c>
      <c r="I2614" s="0" t="n">
        <v>142840</v>
      </c>
      <c r="J2614" s="0" t="n">
        <v>8927</v>
      </c>
    </row>
    <row r="2615" customFormat="false" ht="15" hidden="false" customHeight="false" outlineLevel="0" collapsed="false">
      <c r="A2615" s="0" t="n">
        <v>202406</v>
      </c>
      <c r="B2615" s="0" t="n">
        <v>202408</v>
      </c>
      <c r="C2615" s="37" t="s">
        <v>106</v>
      </c>
      <c r="D2615" s="37" t="s">
        <v>723</v>
      </c>
      <c r="E2615" s="0" t="n">
        <v>3</v>
      </c>
      <c r="F2615" s="38" t="s">
        <v>70</v>
      </c>
      <c r="G2615" s="37" t="s">
        <v>724</v>
      </c>
      <c r="H2615" s="0" t="n">
        <v>1930334</v>
      </c>
      <c r="I2615" s="0" t="n">
        <v>1578987</v>
      </c>
      <c r="J2615" s="0" t="n">
        <v>-50118</v>
      </c>
    </row>
    <row r="2616" customFormat="false" ht="15" hidden="false" customHeight="false" outlineLevel="0" collapsed="false">
      <c r="A2616" s="0" t="n">
        <v>202406</v>
      </c>
      <c r="B2616" s="0" t="n">
        <v>202408</v>
      </c>
      <c r="C2616" s="37" t="s">
        <v>158</v>
      </c>
      <c r="D2616" s="37" t="s">
        <v>618</v>
      </c>
      <c r="E2616" s="0" t="n">
        <v>3</v>
      </c>
      <c r="F2616" s="38" t="s">
        <v>70</v>
      </c>
      <c r="G2616" s="37" t="s">
        <v>725</v>
      </c>
      <c r="H2616" s="0" t="n">
        <v>1698247</v>
      </c>
      <c r="I2616" s="0" t="n">
        <v>766299</v>
      </c>
      <c r="J2616" s="0" t="n">
        <v>139850</v>
      </c>
    </row>
    <row r="2617" customFormat="false" ht="15" hidden="false" customHeight="false" outlineLevel="0" collapsed="false">
      <c r="A2617" s="0" t="n">
        <v>202406</v>
      </c>
      <c r="B2617" s="0" t="n">
        <v>202408</v>
      </c>
      <c r="C2617" s="37" t="s">
        <v>178</v>
      </c>
      <c r="D2617" s="37" t="s">
        <v>391</v>
      </c>
      <c r="E2617" s="0" t="n">
        <v>3</v>
      </c>
      <c r="F2617" s="38" t="s">
        <v>70</v>
      </c>
      <c r="G2617" s="37" t="s">
        <v>726</v>
      </c>
      <c r="H2617" s="0" t="n">
        <v>525578</v>
      </c>
      <c r="I2617" s="0" t="n">
        <v>322724</v>
      </c>
      <c r="J2617" s="0" t="n">
        <v>43364</v>
      </c>
    </row>
    <row r="2618" customFormat="false" ht="15" hidden="false" customHeight="false" outlineLevel="0" collapsed="false">
      <c r="A2618" s="0" t="n">
        <v>202406</v>
      </c>
      <c r="B2618" s="0" t="n">
        <v>202408</v>
      </c>
      <c r="C2618" s="37" t="s">
        <v>184</v>
      </c>
      <c r="D2618" s="37" t="s">
        <v>200</v>
      </c>
      <c r="E2618" s="0" t="n">
        <v>3</v>
      </c>
      <c r="F2618" s="38" t="s">
        <v>70</v>
      </c>
      <c r="G2618" s="37" t="s">
        <v>727</v>
      </c>
      <c r="H2618" s="0" t="n">
        <v>1160745</v>
      </c>
      <c r="I2618" s="0" t="n">
        <v>609688</v>
      </c>
      <c r="J2618" s="0" t="n">
        <v>135934</v>
      </c>
    </row>
    <row r="2619" customFormat="false" ht="15" hidden="false" customHeight="false" outlineLevel="0" collapsed="false">
      <c r="A2619" s="0" t="n">
        <v>202406</v>
      </c>
      <c r="B2619" s="0" t="n">
        <v>202408</v>
      </c>
      <c r="C2619" s="37" t="s">
        <v>95</v>
      </c>
      <c r="D2619" s="37" t="s">
        <v>684</v>
      </c>
      <c r="E2619" s="0" t="n">
        <v>3</v>
      </c>
      <c r="F2619" s="38" t="s">
        <v>70</v>
      </c>
      <c r="G2619" s="37" t="s">
        <v>728</v>
      </c>
      <c r="H2619" s="0" t="n">
        <v>498152</v>
      </c>
      <c r="I2619" s="0" t="n">
        <v>347621</v>
      </c>
      <c r="J2619" s="0" t="n">
        <v>-28828</v>
      </c>
    </row>
    <row r="2620" customFormat="false" ht="15" hidden="false" customHeight="false" outlineLevel="0" collapsed="false">
      <c r="A2620" s="0" t="n">
        <v>202406</v>
      </c>
      <c r="B2620" s="0" t="n">
        <v>202408</v>
      </c>
      <c r="C2620" s="37" t="s">
        <v>178</v>
      </c>
      <c r="D2620" s="37" t="s">
        <v>509</v>
      </c>
      <c r="E2620" s="0" t="n">
        <v>3</v>
      </c>
      <c r="F2620" s="38" t="s">
        <v>70</v>
      </c>
      <c r="G2620" s="37" t="s">
        <v>729</v>
      </c>
      <c r="H2620" s="0" t="n">
        <v>279931</v>
      </c>
      <c r="I2620" s="0" t="n">
        <v>159772</v>
      </c>
      <c r="J2620" s="0" t="n">
        <v>43166</v>
      </c>
    </row>
    <row r="2621" customFormat="false" ht="15" hidden="false" customHeight="false" outlineLevel="0" collapsed="false">
      <c r="A2621" s="0" t="n">
        <v>202406</v>
      </c>
      <c r="B2621" s="0" t="n">
        <v>202408</v>
      </c>
      <c r="C2621" s="37" t="s">
        <v>136</v>
      </c>
      <c r="D2621" s="37" t="s">
        <v>700</v>
      </c>
      <c r="E2621" s="0" t="n">
        <v>3</v>
      </c>
      <c r="F2621" s="38" t="s">
        <v>70</v>
      </c>
      <c r="G2621" s="37" t="s">
        <v>730</v>
      </c>
      <c r="H2621" s="0" t="n">
        <v>919129</v>
      </c>
      <c r="I2621" s="0" t="n">
        <v>544805</v>
      </c>
      <c r="J2621" s="0" t="n">
        <v>-42085</v>
      </c>
    </row>
    <row r="2622" customFormat="false" ht="15" hidden="false" customHeight="false" outlineLevel="0" collapsed="false">
      <c r="A2622" s="0" t="n">
        <v>202406</v>
      </c>
      <c r="B2622" s="0" t="n">
        <v>202408</v>
      </c>
      <c r="C2622" s="37" t="s">
        <v>184</v>
      </c>
      <c r="D2622" s="37" t="s">
        <v>311</v>
      </c>
      <c r="E2622" s="0" t="n">
        <v>3</v>
      </c>
      <c r="F2622" s="38" t="s">
        <v>70</v>
      </c>
      <c r="G2622" s="37" t="s">
        <v>731</v>
      </c>
      <c r="H2622" s="0" t="n">
        <v>294229</v>
      </c>
      <c r="I2622" s="0" t="n">
        <v>226261</v>
      </c>
      <c r="J2622" s="0" t="n">
        <v>-9012</v>
      </c>
    </row>
    <row r="2623" customFormat="false" ht="15" hidden="false" customHeight="false" outlineLevel="0" collapsed="false">
      <c r="A2623" s="0" t="n">
        <v>202406</v>
      </c>
      <c r="B2623" s="0" t="n">
        <v>202408</v>
      </c>
      <c r="C2623" s="37" t="s">
        <v>101</v>
      </c>
      <c r="D2623" s="37" t="s">
        <v>253</v>
      </c>
      <c r="E2623" s="0" t="n">
        <v>3</v>
      </c>
      <c r="F2623" s="38" t="s">
        <v>70</v>
      </c>
      <c r="G2623" s="37" t="s">
        <v>732</v>
      </c>
      <c r="H2623" s="0" t="n">
        <v>1233437</v>
      </c>
      <c r="I2623" s="0" t="n">
        <v>402451</v>
      </c>
      <c r="J2623" s="0" t="n">
        <v>7211</v>
      </c>
    </row>
    <row r="2624" customFormat="false" ht="15" hidden="false" customHeight="false" outlineLevel="0" collapsed="false">
      <c r="A2624" s="0" t="n">
        <v>202406</v>
      </c>
      <c r="B2624" s="0" t="n">
        <v>202408</v>
      </c>
      <c r="C2624" s="37" t="s">
        <v>184</v>
      </c>
      <c r="D2624" s="37" t="s">
        <v>603</v>
      </c>
      <c r="E2624" s="0" t="n">
        <v>3</v>
      </c>
      <c r="F2624" s="38" t="s">
        <v>70</v>
      </c>
      <c r="G2624" s="37" t="s">
        <v>733</v>
      </c>
      <c r="H2624" s="0" t="n">
        <v>394234</v>
      </c>
      <c r="I2624" s="0" t="n">
        <v>713059</v>
      </c>
      <c r="J2624" s="0" t="n">
        <v>150293</v>
      </c>
    </row>
    <row r="2625" customFormat="false" ht="15" hidden="false" customHeight="false" outlineLevel="0" collapsed="false">
      <c r="A2625" s="0" t="n">
        <v>202406</v>
      </c>
      <c r="B2625" s="0" t="n">
        <v>202408</v>
      </c>
      <c r="C2625" s="37" t="s">
        <v>109</v>
      </c>
      <c r="D2625" s="37" t="s">
        <v>502</v>
      </c>
      <c r="E2625" s="0" t="n">
        <v>3</v>
      </c>
      <c r="F2625" s="38" t="s">
        <v>70</v>
      </c>
      <c r="G2625" s="37" t="s">
        <v>734</v>
      </c>
      <c r="H2625" s="0" t="n">
        <v>2505648</v>
      </c>
      <c r="I2625" s="0" t="n">
        <v>859903</v>
      </c>
      <c r="J2625" s="0" t="n">
        <v>88189</v>
      </c>
    </row>
    <row r="2626" customFormat="false" ht="15" hidden="false" customHeight="false" outlineLevel="0" collapsed="false">
      <c r="A2626" s="0" t="n">
        <v>202406</v>
      </c>
      <c r="B2626" s="0" t="n">
        <v>202408</v>
      </c>
      <c r="C2626" s="37" t="s">
        <v>158</v>
      </c>
      <c r="D2626" s="37" t="s">
        <v>693</v>
      </c>
      <c r="E2626" s="0" t="n">
        <v>3</v>
      </c>
      <c r="F2626" s="38" t="s">
        <v>70</v>
      </c>
      <c r="G2626" s="37" t="s">
        <v>735</v>
      </c>
      <c r="H2626" s="0" t="n">
        <v>280764</v>
      </c>
      <c r="I2626" s="0" t="n">
        <v>70258</v>
      </c>
      <c r="J2626" s="0" t="n">
        <v>3908</v>
      </c>
    </row>
    <row r="2627" customFormat="false" ht="15" hidden="false" customHeight="false" outlineLevel="0" collapsed="false">
      <c r="A2627" s="0" t="n">
        <v>202406</v>
      </c>
      <c r="B2627" s="0" t="n">
        <v>202408</v>
      </c>
      <c r="C2627" s="37" t="s">
        <v>95</v>
      </c>
      <c r="D2627" s="37" t="s">
        <v>714</v>
      </c>
      <c r="E2627" s="0" t="n">
        <v>3</v>
      </c>
      <c r="F2627" s="38" t="s">
        <v>70</v>
      </c>
      <c r="G2627" s="37" t="s">
        <v>736</v>
      </c>
      <c r="H2627" s="0" t="n">
        <v>779636</v>
      </c>
      <c r="I2627" s="0" t="n">
        <v>530825</v>
      </c>
      <c r="J2627" s="0" t="n">
        <v>391</v>
      </c>
    </row>
    <row r="2628" customFormat="false" ht="15" hidden="false" customHeight="false" outlineLevel="0" collapsed="false">
      <c r="A2628" s="0" t="n">
        <v>202406</v>
      </c>
      <c r="B2628" s="0" t="n">
        <v>202408</v>
      </c>
      <c r="C2628" s="37" t="s">
        <v>112</v>
      </c>
      <c r="D2628" s="37" t="s">
        <v>243</v>
      </c>
      <c r="E2628" s="0" t="n">
        <v>3</v>
      </c>
      <c r="F2628" s="38" t="s">
        <v>70</v>
      </c>
      <c r="G2628" s="37" t="s">
        <v>737</v>
      </c>
      <c r="H2628" s="0" t="n">
        <v>556384</v>
      </c>
      <c r="I2628" s="0" t="n">
        <v>216186</v>
      </c>
      <c r="J2628" s="0" t="n">
        <v>-12451</v>
      </c>
    </row>
    <row r="2629" customFormat="false" ht="15" hidden="false" customHeight="false" outlineLevel="0" collapsed="false">
      <c r="A2629" s="0" t="n">
        <v>202406</v>
      </c>
      <c r="B2629" s="0" t="n">
        <v>202408</v>
      </c>
      <c r="C2629" s="37" t="s">
        <v>98</v>
      </c>
      <c r="D2629" s="37" t="s">
        <v>298</v>
      </c>
      <c r="E2629" s="0" t="n">
        <v>3</v>
      </c>
      <c r="F2629" s="38" t="s">
        <v>70</v>
      </c>
      <c r="G2629" s="37" t="s">
        <v>738</v>
      </c>
      <c r="H2629" s="0" t="n">
        <v>5755552</v>
      </c>
      <c r="I2629" s="0" t="n">
        <v>9411818</v>
      </c>
      <c r="J2629" s="0" t="n">
        <v>1818954</v>
      </c>
    </row>
    <row r="2630" customFormat="false" ht="15" hidden="false" customHeight="false" outlineLevel="0" collapsed="false">
      <c r="A2630" s="0" t="n">
        <v>202406</v>
      </c>
      <c r="B2630" s="0" t="n">
        <v>202408</v>
      </c>
      <c r="C2630" s="37" t="s">
        <v>178</v>
      </c>
      <c r="D2630" s="37" t="s">
        <v>253</v>
      </c>
      <c r="E2630" s="0" t="n">
        <v>3</v>
      </c>
      <c r="F2630" s="38" t="s">
        <v>70</v>
      </c>
      <c r="G2630" s="37" t="s">
        <v>739</v>
      </c>
      <c r="H2630" s="0" t="n">
        <v>1486778</v>
      </c>
      <c r="I2630" s="0" t="n">
        <v>582301</v>
      </c>
      <c r="J2630" s="0" t="n">
        <v>93089</v>
      </c>
    </row>
    <row r="2631" customFormat="false" ht="15" hidden="false" customHeight="false" outlineLevel="0" collapsed="false">
      <c r="A2631" s="0" t="n">
        <v>202406</v>
      </c>
      <c r="B2631" s="0" t="n">
        <v>202408</v>
      </c>
      <c r="C2631" s="37" t="s">
        <v>136</v>
      </c>
      <c r="D2631" s="37" t="s">
        <v>159</v>
      </c>
      <c r="E2631" s="0" t="n">
        <v>3</v>
      </c>
      <c r="F2631" s="38" t="s">
        <v>70</v>
      </c>
      <c r="G2631" s="37" t="s">
        <v>740</v>
      </c>
      <c r="H2631" s="0" t="n">
        <v>729923</v>
      </c>
      <c r="I2631" s="0" t="n">
        <v>565050</v>
      </c>
      <c r="J2631" s="0" t="n">
        <v>121624</v>
      </c>
    </row>
    <row r="2632" customFormat="false" ht="15" hidden="false" customHeight="false" outlineLevel="0" collapsed="false">
      <c r="A2632" s="0" t="n">
        <v>202406</v>
      </c>
      <c r="B2632" s="0" t="n">
        <v>202408</v>
      </c>
      <c r="C2632" s="37" t="s">
        <v>124</v>
      </c>
      <c r="D2632" s="37" t="s">
        <v>412</v>
      </c>
      <c r="E2632" s="0" t="n">
        <v>3</v>
      </c>
      <c r="F2632" s="38" t="s">
        <v>70</v>
      </c>
      <c r="G2632" s="37" t="s">
        <v>741</v>
      </c>
      <c r="H2632" s="0" t="n">
        <v>2133993</v>
      </c>
      <c r="I2632" s="0" t="n">
        <v>1769139</v>
      </c>
      <c r="J2632" s="0" t="n">
        <v>211734</v>
      </c>
    </row>
    <row r="2633" customFormat="false" ht="15" hidden="false" customHeight="false" outlineLevel="0" collapsed="false">
      <c r="A2633" s="0" t="n">
        <v>202406</v>
      </c>
      <c r="B2633" s="0" t="n">
        <v>202408</v>
      </c>
      <c r="C2633" s="37" t="s">
        <v>124</v>
      </c>
      <c r="D2633" s="37" t="s">
        <v>452</v>
      </c>
      <c r="E2633" s="0" t="n">
        <v>3</v>
      </c>
      <c r="F2633" s="38" t="s">
        <v>70</v>
      </c>
      <c r="G2633" s="37" t="s">
        <v>742</v>
      </c>
      <c r="H2633" s="0" t="n">
        <v>101295</v>
      </c>
      <c r="I2633" s="0" t="n">
        <v>52189</v>
      </c>
      <c r="J2633" s="0" t="n">
        <v>-9614</v>
      </c>
    </row>
    <row r="2634" customFormat="false" ht="15" hidden="false" customHeight="false" outlineLevel="0" collapsed="false">
      <c r="A2634" s="0" t="n">
        <v>202406</v>
      </c>
      <c r="B2634" s="0" t="n">
        <v>202408</v>
      </c>
      <c r="C2634" s="37" t="s">
        <v>184</v>
      </c>
      <c r="D2634" s="37" t="s">
        <v>655</v>
      </c>
      <c r="E2634" s="0" t="n">
        <v>3</v>
      </c>
      <c r="F2634" s="38" t="s">
        <v>70</v>
      </c>
      <c r="G2634" s="37" t="s">
        <v>743</v>
      </c>
      <c r="H2634" s="0" t="n">
        <v>1195492</v>
      </c>
      <c r="I2634" s="0" t="n">
        <v>1464016</v>
      </c>
      <c r="J2634" s="0" t="n">
        <v>-65088</v>
      </c>
    </row>
    <row r="2635" customFormat="false" ht="15" hidden="false" customHeight="false" outlineLevel="0" collapsed="false">
      <c r="A2635" s="0" t="n">
        <v>202406</v>
      </c>
      <c r="B2635" s="0" t="n">
        <v>202408</v>
      </c>
      <c r="C2635" s="37" t="s">
        <v>124</v>
      </c>
      <c r="D2635" s="37" t="s">
        <v>744</v>
      </c>
      <c r="E2635" s="0" t="n">
        <v>3</v>
      </c>
      <c r="F2635" s="38" t="s">
        <v>70</v>
      </c>
      <c r="G2635" s="37" t="s">
        <v>745</v>
      </c>
      <c r="H2635" s="0" t="n">
        <v>12296532</v>
      </c>
      <c r="I2635" s="0" t="n">
        <v>14253960</v>
      </c>
      <c r="J2635" s="0" t="n">
        <v>1802942</v>
      </c>
    </row>
    <row r="2636" customFormat="false" ht="15" hidden="false" customHeight="false" outlineLevel="0" collapsed="false">
      <c r="A2636" s="0" t="n">
        <v>202406</v>
      </c>
      <c r="B2636" s="0" t="n">
        <v>202408</v>
      </c>
      <c r="C2636" s="37" t="s">
        <v>136</v>
      </c>
      <c r="D2636" s="37" t="s">
        <v>603</v>
      </c>
      <c r="E2636" s="0" t="n">
        <v>3</v>
      </c>
      <c r="F2636" s="38" t="s">
        <v>70</v>
      </c>
      <c r="G2636" s="37" t="s">
        <v>746</v>
      </c>
      <c r="H2636" s="0" t="n">
        <v>1413889</v>
      </c>
      <c r="I2636" s="0" t="n">
        <v>754305</v>
      </c>
      <c r="J2636" s="0" t="n">
        <v>32456</v>
      </c>
    </row>
    <row r="2637" customFormat="false" ht="15" hidden="false" customHeight="false" outlineLevel="0" collapsed="false">
      <c r="A2637" s="0" t="n">
        <v>202406</v>
      </c>
      <c r="B2637" s="0" t="n">
        <v>202408</v>
      </c>
      <c r="C2637" s="37" t="s">
        <v>109</v>
      </c>
      <c r="D2637" s="37" t="s">
        <v>99</v>
      </c>
      <c r="E2637" s="0" t="n">
        <v>3</v>
      </c>
      <c r="F2637" s="38" t="s">
        <v>70</v>
      </c>
      <c r="G2637" s="37" t="s">
        <v>747</v>
      </c>
      <c r="H2637" s="0" t="n">
        <v>990450</v>
      </c>
      <c r="I2637" s="0" t="n">
        <v>607873</v>
      </c>
      <c r="J2637" s="0" t="n">
        <v>14659</v>
      </c>
    </row>
    <row r="2638" customFormat="false" ht="15" hidden="false" customHeight="false" outlineLevel="0" collapsed="false">
      <c r="A2638" s="0" t="n">
        <v>202406</v>
      </c>
      <c r="B2638" s="0" t="n">
        <v>202408</v>
      </c>
      <c r="C2638" s="37" t="s">
        <v>178</v>
      </c>
      <c r="D2638" s="37" t="s">
        <v>107</v>
      </c>
      <c r="E2638" s="0" t="n">
        <v>3</v>
      </c>
      <c r="F2638" s="38" t="s">
        <v>70</v>
      </c>
      <c r="G2638" s="37" t="s">
        <v>748</v>
      </c>
      <c r="H2638" s="0" t="n">
        <v>2487476</v>
      </c>
      <c r="I2638" s="0" t="n">
        <v>704222</v>
      </c>
      <c r="J2638" s="0" t="n">
        <v>-21354</v>
      </c>
    </row>
    <row r="2639" customFormat="false" ht="15" hidden="false" customHeight="false" outlineLevel="0" collapsed="false">
      <c r="A2639" s="0" t="n">
        <v>202406</v>
      </c>
      <c r="B2639" s="0" t="n">
        <v>202408</v>
      </c>
      <c r="C2639" s="37" t="s">
        <v>136</v>
      </c>
      <c r="D2639" s="37" t="s">
        <v>723</v>
      </c>
      <c r="E2639" s="0" t="n">
        <v>3</v>
      </c>
      <c r="F2639" s="38" t="s">
        <v>70</v>
      </c>
      <c r="G2639" s="37" t="s">
        <v>749</v>
      </c>
      <c r="H2639" s="0" t="n">
        <v>3608985</v>
      </c>
      <c r="I2639" s="0" t="n">
        <v>1776393</v>
      </c>
      <c r="J2639" s="0" t="n">
        <v>310441</v>
      </c>
    </row>
    <row r="2640" customFormat="false" ht="15" hidden="false" customHeight="false" outlineLevel="0" collapsed="false">
      <c r="A2640" s="0" t="n">
        <v>202406</v>
      </c>
      <c r="B2640" s="0" t="n">
        <v>202408</v>
      </c>
      <c r="C2640" s="37" t="s">
        <v>98</v>
      </c>
      <c r="D2640" s="37" t="s">
        <v>208</v>
      </c>
      <c r="E2640" s="0" t="n">
        <v>3</v>
      </c>
      <c r="F2640" s="38" t="s">
        <v>70</v>
      </c>
      <c r="G2640" s="37" t="s">
        <v>750</v>
      </c>
      <c r="H2640" s="0" t="n">
        <v>147133</v>
      </c>
      <c r="I2640" s="0" t="n">
        <v>77127</v>
      </c>
      <c r="J2640" s="0" t="n">
        <v>9689</v>
      </c>
    </row>
    <row r="2641" customFormat="false" ht="15" hidden="false" customHeight="false" outlineLevel="0" collapsed="false">
      <c r="A2641" s="0" t="n">
        <v>202406</v>
      </c>
      <c r="B2641" s="0" t="n">
        <v>202408</v>
      </c>
      <c r="C2641" s="37" t="s">
        <v>149</v>
      </c>
      <c r="D2641" s="37" t="s">
        <v>385</v>
      </c>
      <c r="E2641" s="0" t="n">
        <v>3</v>
      </c>
      <c r="F2641" s="38" t="s">
        <v>70</v>
      </c>
      <c r="G2641" s="37" t="s">
        <v>751</v>
      </c>
      <c r="H2641" s="0" t="n">
        <v>159904</v>
      </c>
      <c r="I2641" s="0" t="n">
        <v>111035</v>
      </c>
      <c r="J2641" s="0" t="n">
        <v>14448</v>
      </c>
    </row>
    <row r="2642" customFormat="false" ht="15" hidden="false" customHeight="false" outlineLevel="0" collapsed="false">
      <c r="A2642" s="0" t="n">
        <v>202406</v>
      </c>
      <c r="B2642" s="0" t="n">
        <v>202408</v>
      </c>
      <c r="C2642" s="37" t="s">
        <v>115</v>
      </c>
      <c r="D2642" s="37" t="s">
        <v>476</v>
      </c>
      <c r="E2642" s="0" t="n">
        <v>3</v>
      </c>
      <c r="F2642" s="38" t="s">
        <v>70</v>
      </c>
      <c r="G2642" s="37" t="s">
        <v>752</v>
      </c>
      <c r="H2642" s="0" t="n">
        <v>1343716</v>
      </c>
      <c r="I2642" s="0" t="n">
        <v>790303</v>
      </c>
      <c r="J2642" s="0" t="n">
        <v>13150</v>
      </c>
    </row>
    <row r="2643" customFormat="false" ht="15" hidden="false" customHeight="false" outlineLevel="0" collapsed="false">
      <c r="A2643" s="0" t="n">
        <v>202406</v>
      </c>
      <c r="B2643" s="0" t="n">
        <v>202408</v>
      </c>
      <c r="C2643" s="37" t="s">
        <v>101</v>
      </c>
      <c r="D2643" s="37" t="s">
        <v>425</v>
      </c>
      <c r="E2643" s="0" t="n">
        <v>3</v>
      </c>
      <c r="F2643" s="38" t="s">
        <v>70</v>
      </c>
      <c r="G2643" s="37" t="s">
        <v>753</v>
      </c>
      <c r="H2643" s="0" t="n">
        <v>506125</v>
      </c>
      <c r="I2643" s="0" t="n">
        <v>459942</v>
      </c>
      <c r="J2643" s="0" t="n">
        <v>44904</v>
      </c>
    </row>
    <row r="2644" customFormat="false" ht="15" hidden="false" customHeight="false" outlineLevel="0" collapsed="false">
      <c r="A2644" s="0" t="n">
        <v>202406</v>
      </c>
      <c r="B2644" s="0" t="n">
        <v>202408</v>
      </c>
      <c r="C2644" s="37" t="s">
        <v>124</v>
      </c>
      <c r="D2644" s="37" t="s">
        <v>243</v>
      </c>
      <c r="E2644" s="0" t="n">
        <v>3</v>
      </c>
      <c r="F2644" s="38" t="s">
        <v>70</v>
      </c>
      <c r="G2644" s="37" t="s">
        <v>754</v>
      </c>
      <c r="H2644" s="0" t="n">
        <v>5527578</v>
      </c>
      <c r="I2644" s="0" t="n">
        <v>5114798</v>
      </c>
      <c r="J2644" s="0" t="n">
        <v>-275056</v>
      </c>
    </row>
    <row r="2645" customFormat="false" ht="15" hidden="false" customHeight="false" outlineLevel="0" collapsed="false">
      <c r="A2645" s="0" t="n">
        <v>202406</v>
      </c>
      <c r="B2645" s="0" t="n">
        <v>202408</v>
      </c>
      <c r="C2645" s="37" t="s">
        <v>136</v>
      </c>
      <c r="D2645" s="37" t="s">
        <v>300</v>
      </c>
      <c r="E2645" s="0" t="n">
        <v>3</v>
      </c>
      <c r="F2645" s="38" t="s">
        <v>70</v>
      </c>
      <c r="G2645" s="37" t="s">
        <v>755</v>
      </c>
      <c r="H2645" s="0" t="n">
        <v>879402</v>
      </c>
      <c r="I2645" s="0" t="n">
        <v>823238</v>
      </c>
      <c r="J2645" s="0" t="n">
        <v>55171</v>
      </c>
    </row>
    <row r="2646" customFormat="false" ht="15" hidden="false" customHeight="false" outlineLevel="0" collapsed="false">
      <c r="A2646" s="0" t="n">
        <v>202406</v>
      </c>
      <c r="B2646" s="0" t="n">
        <v>202408</v>
      </c>
      <c r="C2646" s="37" t="s">
        <v>178</v>
      </c>
      <c r="D2646" s="37" t="s">
        <v>756</v>
      </c>
      <c r="E2646" s="0" t="n">
        <v>3</v>
      </c>
      <c r="F2646" s="38" t="s">
        <v>70</v>
      </c>
      <c r="G2646" s="37" t="s">
        <v>757</v>
      </c>
      <c r="H2646" s="0" t="n">
        <v>118492</v>
      </c>
      <c r="I2646" s="0" t="n">
        <v>85414</v>
      </c>
      <c r="J2646" s="0" t="n">
        <v>-14759</v>
      </c>
    </row>
    <row r="2647" customFormat="false" ht="15" hidden="false" customHeight="false" outlineLevel="0" collapsed="false">
      <c r="A2647" s="0" t="n">
        <v>202406</v>
      </c>
      <c r="B2647" s="0" t="n">
        <v>202408</v>
      </c>
      <c r="C2647" s="37" t="s">
        <v>152</v>
      </c>
      <c r="D2647" s="37" t="s">
        <v>420</v>
      </c>
      <c r="E2647" s="0" t="n">
        <v>3</v>
      </c>
      <c r="F2647" s="38" t="s">
        <v>70</v>
      </c>
      <c r="G2647" s="37" t="s">
        <v>758</v>
      </c>
      <c r="H2647" s="0" t="n">
        <v>217378</v>
      </c>
      <c r="I2647" s="0" t="n">
        <v>313599</v>
      </c>
      <c r="J2647" s="0" t="n">
        <v>-24088</v>
      </c>
    </row>
    <row r="2648" customFormat="false" ht="15" hidden="false" customHeight="false" outlineLevel="0" collapsed="false">
      <c r="A2648" s="0" t="n">
        <v>202406</v>
      </c>
      <c r="B2648" s="0" t="n">
        <v>202408</v>
      </c>
      <c r="C2648" s="37" t="s">
        <v>115</v>
      </c>
      <c r="D2648" s="37" t="s">
        <v>626</v>
      </c>
      <c r="E2648" s="0" t="n">
        <v>3</v>
      </c>
      <c r="F2648" s="38" t="s">
        <v>70</v>
      </c>
      <c r="G2648" s="37" t="s">
        <v>759</v>
      </c>
      <c r="H2648" s="0" t="n">
        <v>34718</v>
      </c>
      <c r="I2648" s="0" t="n">
        <v>35258</v>
      </c>
      <c r="J2648" s="0" t="n">
        <v>1684</v>
      </c>
    </row>
    <row r="2649" customFormat="false" ht="15" hidden="false" customHeight="false" outlineLevel="0" collapsed="false">
      <c r="A2649" s="0" t="n">
        <v>202406</v>
      </c>
      <c r="B2649" s="0" t="n">
        <v>202408</v>
      </c>
      <c r="C2649" s="37" t="s">
        <v>184</v>
      </c>
      <c r="D2649" s="37" t="s">
        <v>425</v>
      </c>
      <c r="E2649" s="0" t="n">
        <v>3</v>
      </c>
      <c r="F2649" s="38" t="s">
        <v>70</v>
      </c>
      <c r="G2649" s="37" t="s">
        <v>760</v>
      </c>
      <c r="H2649" s="0" t="n">
        <v>944570</v>
      </c>
      <c r="I2649" s="0" t="n">
        <v>759114</v>
      </c>
      <c r="J2649" s="0" t="n">
        <v>241028</v>
      </c>
    </row>
    <row r="2650" customFormat="false" ht="15" hidden="false" customHeight="false" outlineLevel="0" collapsed="false">
      <c r="A2650" s="0" t="n">
        <v>202406</v>
      </c>
      <c r="B2650" s="0" t="n">
        <v>202408</v>
      </c>
      <c r="C2650" s="37" t="s">
        <v>95</v>
      </c>
      <c r="D2650" s="37" t="s">
        <v>618</v>
      </c>
      <c r="E2650" s="0" t="n">
        <v>3</v>
      </c>
      <c r="F2650" s="38" t="s">
        <v>70</v>
      </c>
      <c r="G2650" s="37" t="s">
        <v>761</v>
      </c>
      <c r="H2650" s="0" t="n">
        <v>1180450</v>
      </c>
      <c r="I2650" s="0" t="n">
        <v>873224</v>
      </c>
      <c r="J2650" s="0" t="n">
        <v>-87387</v>
      </c>
    </row>
    <row r="2651" customFormat="false" ht="15" hidden="false" customHeight="false" outlineLevel="0" collapsed="false">
      <c r="A2651" s="0" t="n">
        <v>202406</v>
      </c>
      <c r="B2651" s="0" t="n">
        <v>202408</v>
      </c>
      <c r="C2651" s="37" t="s">
        <v>152</v>
      </c>
      <c r="D2651" s="37" t="s">
        <v>372</v>
      </c>
      <c r="E2651" s="0" t="n">
        <v>3</v>
      </c>
      <c r="F2651" s="38" t="s">
        <v>70</v>
      </c>
      <c r="G2651" s="37" t="s">
        <v>762</v>
      </c>
      <c r="H2651" s="0" t="n">
        <v>731277</v>
      </c>
      <c r="I2651" s="0" t="n">
        <v>358932</v>
      </c>
      <c r="J2651" s="0" t="n">
        <v>-15922</v>
      </c>
    </row>
    <row r="2652" customFormat="false" ht="15" hidden="false" customHeight="false" outlineLevel="0" collapsed="false">
      <c r="A2652" s="0" t="n">
        <v>202406</v>
      </c>
      <c r="B2652" s="0" t="n">
        <v>202408</v>
      </c>
      <c r="C2652" s="37" t="s">
        <v>158</v>
      </c>
      <c r="D2652" s="37" t="s">
        <v>461</v>
      </c>
      <c r="E2652" s="0" t="n">
        <v>3</v>
      </c>
      <c r="F2652" s="38" t="s">
        <v>70</v>
      </c>
      <c r="G2652" s="37" t="s">
        <v>763</v>
      </c>
      <c r="H2652" s="0" t="n">
        <v>4958677</v>
      </c>
      <c r="I2652" s="0" t="n">
        <v>1818580</v>
      </c>
      <c r="J2652" s="0" t="n">
        <v>184909</v>
      </c>
    </row>
    <row r="2653" customFormat="false" ht="15" hidden="false" customHeight="false" outlineLevel="0" collapsed="false">
      <c r="A2653" s="0" t="n">
        <v>202406</v>
      </c>
      <c r="B2653" s="0" t="n">
        <v>202408</v>
      </c>
      <c r="C2653" s="37" t="s">
        <v>106</v>
      </c>
      <c r="D2653" s="37" t="s">
        <v>116</v>
      </c>
      <c r="E2653" s="0" t="n">
        <v>3</v>
      </c>
      <c r="F2653" s="38" t="s">
        <v>70</v>
      </c>
      <c r="G2653" s="37" t="s">
        <v>764</v>
      </c>
      <c r="H2653" s="0" t="n">
        <v>5898126</v>
      </c>
      <c r="I2653" s="0" t="n">
        <v>3143496</v>
      </c>
      <c r="J2653" s="0" t="n">
        <v>807697</v>
      </c>
    </row>
    <row r="2654" customFormat="false" ht="15" hidden="false" customHeight="false" outlineLevel="0" collapsed="false">
      <c r="A2654" s="0" t="n">
        <v>202406</v>
      </c>
      <c r="B2654" s="0" t="n">
        <v>202408</v>
      </c>
      <c r="C2654" s="37" t="s">
        <v>109</v>
      </c>
      <c r="D2654" s="37" t="s">
        <v>540</v>
      </c>
      <c r="E2654" s="0" t="n">
        <v>3</v>
      </c>
      <c r="F2654" s="38" t="s">
        <v>70</v>
      </c>
      <c r="G2654" s="37" t="s">
        <v>765</v>
      </c>
      <c r="H2654" s="0" t="n">
        <v>1020244</v>
      </c>
      <c r="I2654" s="0" t="n">
        <v>270669</v>
      </c>
      <c r="J2654" s="0" t="n">
        <v>27126</v>
      </c>
    </row>
    <row r="2655" customFormat="false" ht="15" hidden="false" customHeight="false" outlineLevel="0" collapsed="false">
      <c r="A2655" s="0" t="n">
        <v>202406</v>
      </c>
      <c r="B2655" s="0" t="n">
        <v>202408</v>
      </c>
      <c r="C2655" s="37" t="s">
        <v>178</v>
      </c>
      <c r="D2655" s="37" t="s">
        <v>364</v>
      </c>
      <c r="E2655" s="0" t="n">
        <v>3</v>
      </c>
      <c r="F2655" s="38" t="s">
        <v>70</v>
      </c>
      <c r="G2655" s="37" t="s">
        <v>766</v>
      </c>
      <c r="H2655" s="0" t="n">
        <v>82141</v>
      </c>
      <c r="I2655" s="0" t="n">
        <v>23572</v>
      </c>
      <c r="J2655" s="0" t="n">
        <v>3541</v>
      </c>
    </row>
    <row r="2656" customFormat="false" ht="15" hidden="false" customHeight="false" outlineLevel="0" collapsed="false">
      <c r="A2656" s="0" t="n">
        <v>202406</v>
      </c>
      <c r="B2656" s="0" t="n">
        <v>202408</v>
      </c>
      <c r="C2656" s="37" t="s">
        <v>184</v>
      </c>
      <c r="D2656" s="37" t="s">
        <v>571</v>
      </c>
      <c r="E2656" s="0" t="n">
        <v>3</v>
      </c>
      <c r="F2656" s="38" t="s">
        <v>70</v>
      </c>
      <c r="G2656" s="37" t="s">
        <v>767</v>
      </c>
      <c r="H2656" s="0" t="n">
        <v>2597433</v>
      </c>
      <c r="I2656" s="0" t="n">
        <v>2134377</v>
      </c>
      <c r="J2656" s="0" t="n">
        <v>98693</v>
      </c>
    </row>
    <row r="2657" customFormat="false" ht="15" hidden="false" customHeight="false" outlineLevel="0" collapsed="false">
      <c r="A2657" s="0" t="n">
        <v>202406</v>
      </c>
      <c r="B2657" s="0" t="n">
        <v>202408</v>
      </c>
      <c r="C2657" s="37" t="s">
        <v>136</v>
      </c>
      <c r="D2657" s="37" t="s">
        <v>509</v>
      </c>
      <c r="E2657" s="0" t="n">
        <v>3</v>
      </c>
      <c r="F2657" s="38" t="s">
        <v>70</v>
      </c>
      <c r="G2657" s="37" t="s">
        <v>768</v>
      </c>
      <c r="H2657" s="0" t="n">
        <v>2806625</v>
      </c>
      <c r="I2657" s="0" t="n">
        <v>2283443</v>
      </c>
      <c r="J2657" s="0" t="n">
        <v>66078</v>
      </c>
    </row>
    <row r="2658" customFormat="false" ht="15" hidden="false" customHeight="false" outlineLevel="0" collapsed="false">
      <c r="A2658" s="0" t="n">
        <v>202406</v>
      </c>
      <c r="B2658" s="0" t="n">
        <v>202408</v>
      </c>
      <c r="C2658" s="37" t="s">
        <v>136</v>
      </c>
      <c r="D2658" s="37" t="s">
        <v>258</v>
      </c>
      <c r="E2658" s="0" t="n">
        <v>3</v>
      </c>
      <c r="F2658" s="38" t="s">
        <v>70</v>
      </c>
      <c r="G2658" s="37" t="s">
        <v>769</v>
      </c>
      <c r="H2658" s="0" t="n">
        <v>1887481</v>
      </c>
      <c r="I2658" s="0" t="n">
        <v>674363</v>
      </c>
      <c r="J2658" s="0" t="n">
        <v>59491</v>
      </c>
    </row>
    <row r="2659" customFormat="false" ht="15" hidden="false" customHeight="false" outlineLevel="0" collapsed="false">
      <c r="A2659" s="0" t="n">
        <v>202406</v>
      </c>
      <c r="B2659" s="0" t="n">
        <v>202408</v>
      </c>
      <c r="C2659" s="37" t="s">
        <v>115</v>
      </c>
      <c r="D2659" s="37" t="s">
        <v>288</v>
      </c>
      <c r="E2659" s="0" t="n">
        <v>3</v>
      </c>
      <c r="F2659" s="38" t="s">
        <v>70</v>
      </c>
      <c r="G2659" s="37" t="s">
        <v>770</v>
      </c>
      <c r="H2659" s="0" t="n">
        <v>4368859</v>
      </c>
      <c r="I2659" s="0" t="n">
        <v>5113794</v>
      </c>
      <c r="J2659" s="0" t="n">
        <v>72468</v>
      </c>
    </row>
    <row r="2660" customFormat="false" ht="15" hidden="false" customHeight="false" outlineLevel="0" collapsed="false">
      <c r="A2660" s="0" t="n">
        <v>202406</v>
      </c>
      <c r="B2660" s="0" t="n">
        <v>202408</v>
      </c>
      <c r="C2660" s="37" t="s">
        <v>109</v>
      </c>
      <c r="D2660" s="37" t="s">
        <v>412</v>
      </c>
      <c r="E2660" s="0" t="n">
        <v>3</v>
      </c>
      <c r="F2660" s="38" t="s">
        <v>70</v>
      </c>
      <c r="G2660" s="37" t="s">
        <v>771</v>
      </c>
      <c r="H2660" s="0" t="n">
        <v>277291</v>
      </c>
      <c r="I2660" s="0" t="n">
        <v>53747</v>
      </c>
      <c r="J2660" s="0" t="n">
        <v>8192</v>
      </c>
    </row>
    <row r="2661" customFormat="false" ht="15" hidden="false" customHeight="false" outlineLevel="0" collapsed="false">
      <c r="A2661" s="0" t="n">
        <v>202406</v>
      </c>
      <c r="B2661" s="0" t="n">
        <v>202408</v>
      </c>
      <c r="C2661" s="37" t="s">
        <v>98</v>
      </c>
      <c r="D2661" s="37" t="s">
        <v>233</v>
      </c>
      <c r="E2661" s="0" t="n">
        <v>3</v>
      </c>
      <c r="F2661" s="38" t="s">
        <v>70</v>
      </c>
      <c r="G2661" s="37" t="s">
        <v>772</v>
      </c>
      <c r="H2661" s="0" t="n">
        <v>12996016</v>
      </c>
      <c r="I2661" s="0" t="n">
        <v>5729111</v>
      </c>
      <c r="J2661" s="0" t="n">
        <v>-461922</v>
      </c>
    </row>
    <row r="2662" customFormat="false" ht="15" hidden="false" customHeight="false" outlineLevel="0" collapsed="false">
      <c r="A2662" s="0" t="n">
        <v>202406</v>
      </c>
      <c r="B2662" s="0" t="n">
        <v>202408</v>
      </c>
      <c r="C2662" s="37" t="s">
        <v>178</v>
      </c>
      <c r="D2662" s="37" t="s">
        <v>294</v>
      </c>
      <c r="E2662" s="0" t="n">
        <v>3</v>
      </c>
      <c r="F2662" s="38" t="s">
        <v>70</v>
      </c>
      <c r="G2662" s="37" t="s">
        <v>773</v>
      </c>
      <c r="H2662" s="0" t="n">
        <v>373576</v>
      </c>
      <c r="I2662" s="0" t="n">
        <v>502160</v>
      </c>
      <c r="J2662" s="0" t="n">
        <v>84864</v>
      </c>
    </row>
    <row r="2663" customFormat="false" ht="15" hidden="false" customHeight="false" outlineLevel="0" collapsed="false">
      <c r="A2663" s="0" t="n">
        <v>202406</v>
      </c>
      <c r="B2663" s="0" t="n">
        <v>202408</v>
      </c>
      <c r="C2663" s="37" t="s">
        <v>149</v>
      </c>
      <c r="D2663" s="37" t="s">
        <v>130</v>
      </c>
      <c r="E2663" s="0" t="n">
        <v>3</v>
      </c>
      <c r="F2663" s="38" t="s">
        <v>70</v>
      </c>
      <c r="G2663" s="37" t="s">
        <v>774</v>
      </c>
      <c r="H2663" s="0" t="n">
        <v>2932503</v>
      </c>
      <c r="I2663" s="0" t="n">
        <v>1958238</v>
      </c>
      <c r="J2663" s="0" t="n">
        <v>164357</v>
      </c>
    </row>
    <row r="2664" customFormat="false" ht="15" hidden="false" customHeight="false" outlineLevel="0" collapsed="false">
      <c r="A2664" s="0" t="n">
        <v>202406</v>
      </c>
      <c r="B2664" s="0" t="n">
        <v>202408</v>
      </c>
      <c r="C2664" s="37" t="s">
        <v>109</v>
      </c>
      <c r="D2664" s="37" t="s">
        <v>139</v>
      </c>
      <c r="E2664" s="0" t="n">
        <v>3</v>
      </c>
      <c r="F2664" s="38" t="s">
        <v>70</v>
      </c>
      <c r="G2664" s="37" t="s">
        <v>775</v>
      </c>
      <c r="H2664" s="0" t="n">
        <v>189165</v>
      </c>
      <c r="I2664" s="0" t="n">
        <v>89538</v>
      </c>
      <c r="J2664" s="0" t="n">
        <v>5240</v>
      </c>
    </row>
    <row r="2665" customFormat="false" ht="15" hidden="false" customHeight="false" outlineLevel="0" collapsed="false">
      <c r="A2665" s="0" t="n">
        <v>202406</v>
      </c>
      <c r="B2665" s="0" t="n">
        <v>202408</v>
      </c>
      <c r="C2665" s="37" t="s">
        <v>106</v>
      </c>
      <c r="D2665" s="37" t="s">
        <v>776</v>
      </c>
      <c r="E2665" s="0" t="n">
        <v>3</v>
      </c>
      <c r="F2665" s="38" t="s">
        <v>70</v>
      </c>
      <c r="G2665" s="37" t="s">
        <v>777</v>
      </c>
      <c r="H2665" s="0" t="n">
        <v>276954</v>
      </c>
      <c r="I2665" s="0" t="n">
        <v>255904</v>
      </c>
      <c r="J2665" s="0" t="n">
        <v>-21572</v>
      </c>
    </row>
    <row r="2666" customFormat="false" ht="15" hidden="false" customHeight="false" outlineLevel="0" collapsed="false">
      <c r="A2666" s="0" t="n">
        <v>202406</v>
      </c>
      <c r="B2666" s="0" t="n">
        <v>202408</v>
      </c>
      <c r="C2666" s="37" t="s">
        <v>109</v>
      </c>
      <c r="D2666" s="37" t="s">
        <v>396</v>
      </c>
      <c r="E2666" s="0" t="n">
        <v>3</v>
      </c>
      <c r="F2666" s="38" t="s">
        <v>70</v>
      </c>
      <c r="G2666" s="37" t="s">
        <v>778</v>
      </c>
      <c r="H2666" s="0" t="n">
        <v>7453715</v>
      </c>
      <c r="I2666" s="0" t="n">
        <v>2467468</v>
      </c>
      <c r="J2666" s="0" t="n">
        <v>-44362</v>
      </c>
    </row>
    <row r="2667" customFormat="false" ht="15" hidden="false" customHeight="false" outlineLevel="0" collapsed="false">
      <c r="A2667" s="0" t="n">
        <v>202406</v>
      </c>
      <c r="B2667" s="0" t="n">
        <v>202408</v>
      </c>
      <c r="C2667" s="37" t="s">
        <v>106</v>
      </c>
      <c r="D2667" s="37" t="s">
        <v>189</v>
      </c>
      <c r="E2667" s="0" t="n">
        <v>3</v>
      </c>
      <c r="F2667" s="38" t="s">
        <v>70</v>
      </c>
      <c r="G2667" s="37" t="s">
        <v>779</v>
      </c>
      <c r="H2667" s="0" t="n">
        <v>868911</v>
      </c>
      <c r="I2667" s="0" t="n">
        <v>689896</v>
      </c>
      <c r="J2667" s="0" t="n">
        <v>137886</v>
      </c>
    </row>
    <row r="2668" customFormat="false" ht="15" hidden="false" customHeight="false" outlineLevel="0" collapsed="false">
      <c r="A2668" s="0" t="n">
        <v>202406</v>
      </c>
      <c r="B2668" s="0" t="n">
        <v>202408</v>
      </c>
      <c r="C2668" s="37" t="s">
        <v>152</v>
      </c>
      <c r="D2668" s="37" t="s">
        <v>320</v>
      </c>
      <c r="E2668" s="0" t="n">
        <v>3</v>
      </c>
      <c r="F2668" s="38" t="s">
        <v>70</v>
      </c>
      <c r="G2668" s="37" t="s">
        <v>780</v>
      </c>
      <c r="H2668" s="0" t="n">
        <v>2682291</v>
      </c>
      <c r="I2668" s="0" t="n">
        <v>1707659</v>
      </c>
      <c r="J2668" s="0" t="n">
        <v>100991</v>
      </c>
    </row>
    <row r="2669" customFormat="false" ht="15" hidden="false" customHeight="false" outlineLevel="0" collapsed="false">
      <c r="A2669" s="0" t="n">
        <v>202406</v>
      </c>
      <c r="B2669" s="0" t="n">
        <v>202408</v>
      </c>
      <c r="C2669" s="37" t="s">
        <v>95</v>
      </c>
      <c r="D2669" s="37" t="s">
        <v>693</v>
      </c>
      <c r="E2669" s="0" t="n">
        <v>3</v>
      </c>
      <c r="F2669" s="38" t="s">
        <v>70</v>
      </c>
      <c r="G2669" s="37" t="s">
        <v>781</v>
      </c>
      <c r="H2669" s="0" t="n">
        <v>1767562</v>
      </c>
      <c r="I2669" s="0" t="n">
        <v>2051881</v>
      </c>
      <c r="J2669" s="0" t="n">
        <v>221274</v>
      </c>
    </row>
    <row r="2670" customFormat="false" ht="15" hidden="false" customHeight="false" outlineLevel="0" collapsed="false">
      <c r="A2670" s="0" t="n">
        <v>202406</v>
      </c>
      <c r="B2670" s="0" t="n">
        <v>202408</v>
      </c>
      <c r="C2670" s="37" t="s">
        <v>98</v>
      </c>
      <c r="D2670" s="37" t="s">
        <v>369</v>
      </c>
      <c r="E2670" s="0" t="n">
        <v>3</v>
      </c>
      <c r="F2670" s="38" t="s">
        <v>70</v>
      </c>
      <c r="G2670" s="37" t="s">
        <v>782</v>
      </c>
      <c r="H2670" s="0" t="n">
        <v>951101</v>
      </c>
      <c r="I2670" s="0" t="n">
        <v>322709</v>
      </c>
      <c r="J2670" s="0" t="n">
        <v>-2567</v>
      </c>
    </row>
    <row r="2671" customFormat="false" ht="15" hidden="false" customHeight="false" outlineLevel="0" collapsed="false">
      <c r="A2671" s="0" t="n">
        <v>202406</v>
      </c>
      <c r="B2671" s="0" t="n">
        <v>202408</v>
      </c>
      <c r="C2671" s="37" t="s">
        <v>136</v>
      </c>
      <c r="D2671" s="37" t="s">
        <v>719</v>
      </c>
      <c r="E2671" s="0" t="n">
        <v>3</v>
      </c>
      <c r="F2671" s="38" t="s">
        <v>70</v>
      </c>
      <c r="G2671" s="37" t="s">
        <v>783</v>
      </c>
      <c r="H2671" s="0" t="n">
        <v>5856516</v>
      </c>
      <c r="I2671" s="0" t="n">
        <v>3525239</v>
      </c>
      <c r="J2671" s="0" t="n">
        <v>271777</v>
      </c>
    </row>
    <row r="2672" customFormat="false" ht="15" hidden="false" customHeight="false" outlineLevel="0" collapsed="false">
      <c r="A2672" s="0" t="n">
        <v>202406</v>
      </c>
      <c r="B2672" s="0" t="n">
        <v>202408</v>
      </c>
      <c r="C2672" s="37" t="s">
        <v>101</v>
      </c>
      <c r="D2672" s="37" t="s">
        <v>247</v>
      </c>
      <c r="E2672" s="0" t="n">
        <v>3</v>
      </c>
      <c r="F2672" s="38" t="s">
        <v>70</v>
      </c>
      <c r="G2672" s="37" t="s">
        <v>784</v>
      </c>
      <c r="H2672" s="0" t="n">
        <v>1194606</v>
      </c>
      <c r="I2672" s="0" t="n">
        <v>808915</v>
      </c>
      <c r="J2672" s="0" t="n">
        <v>-46282</v>
      </c>
    </row>
    <row r="2673" customFormat="false" ht="15" hidden="false" customHeight="false" outlineLevel="0" collapsed="false">
      <c r="A2673" s="0" t="n">
        <v>202406</v>
      </c>
      <c r="B2673" s="0" t="n">
        <v>202408</v>
      </c>
      <c r="C2673" s="37" t="s">
        <v>184</v>
      </c>
      <c r="D2673" s="37" t="s">
        <v>367</v>
      </c>
      <c r="E2673" s="0" t="n">
        <v>3</v>
      </c>
      <c r="F2673" s="38" t="s">
        <v>70</v>
      </c>
      <c r="G2673" s="37" t="s">
        <v>785</v>
      </c>
      <c r="H2673" s="0" t="n">
        <v>165150</v>
      </c>
      <c r="I2673" s="0" t="n">
        <v>108674</v>
      </c>
      <c r="J2673" s="0" t="n">
        <v>9779</v>
      </c>
    </row>
    <row r="2674" customFormat="false" ht="15" hidden="false" customHeight="false" outlineLevel="0" collapsed="false">
      <c r="A2674" s="0" t="n">
        <v>202406</v>
      </c>
      <c r="B2674" s="0" t="n">
        <v>202408</v>
      </c>
      <c r="C2674" s="37" t="s">
        <v>98</v>
      </c>
      <c r="D2674" s="37" t="s">
        <v>376</v>
      </c>
      <c r="E2674" s="0" t="n">
        <v>3</v>
      </c>
      <c r="F2674" s="38" t="s">
        <v>70</v>
      </c>
      <c r="G2674" s="37" t="s">
        <v>786</v>
      </c>
      <c r="H2674" s="0" t="n">
        <v>499961</v>
      </c>
      <c r="I2674" s="0" t="n">
        <v>619106</v>
      </c>
      <c r="J2674" s="0" t="n">
        <v>72475</v>
      </c>
    </row>
    <row r="2675" customFormat="false" ht="15" hidden="false" customHeight="false" outlineLevel="0" collapsed="false">
      <c r="A2675" s="0" t="n">
        <v>202406</v>
      </c>
      <c r="B2675" s="0" t="n">
        <v>202408</v>
      </c>
      <c r="C2675" s="37" t="s">
        <v>158</v>
      </c>
      <c r="D2675" s="37" t="s">
        <v>96</v>
      </c>
      <c r="E2675" s="0" t="n">
        <v>3</v>
      </c>
      <c r="F2675" s="38" t="s">
        <v>70</v>
      </c>
      <c r="G2675" s="37" t="s">
        <v>787</v>
      </c>
      <c r="H2675" s="0" t="n">
        <v>2467082</v>
      </c>
      <c r="I2675" s="0" t="n">
        <v>2077972</v>
      </c>
      <c r="J2675" s="0" t="n">
        <v>232861</v>
      </c>
    </row>
    <row r="2676" customFormat="false" ht="15" hidden="false" customHeight="false" outlineLevel="0" collapsed="false">
      <c r="A2676" s="0" t="n">
        <v>202406</v>
      </c>
      <c r="B2676" s="0" t="n">
        <v>202408</v>
      </c>
      <c r="C2676" s="37" t="s">
        <v>115</v>
      </c>
      <c r="D2676" s="37" t="s">
        <v>241</v>
      </c>
      <c r="E2676" s="0" t="n">
        <v>3</v>
      </c>
      <c r="F2676" s="38" t="s">
        <v>70</v>
      </c>
      <c r="G2676" s="37" t="s">
        <v>788</v>
      </c>
      <c r="H2676" s="0" t="n">
        <v>1885887</v>
      </c>
      <c r="I2676" s="0" t="n">
        <v>1148619</v>
      </c>
      <c r="J2676" s="0" t="n">
        <v>-11898</v>
      </c>
    </row>
    <row r="2677" customFormat="false" ht="15" hidden="false" customHeight="false" outlineLevel="0" collapsed="false">
      <c r="A2677" s="0" t="n">
        <v>202406</v>
      </c>
      <c r="B2677" s="0" t="n">
        <v>202408</v>
      </c>
      <c r="C2677" s="37" t="s">
        <v>101</v>
      </c>
      <c r="D2677" s="37" t="s">
        <v>482</v>
      </c>
      <c r="E2677" s="0" t="n">
        <v>3</v>
      </c>
      <c r="F2677" s="38" t="s">
        <v>70</v>
      </c>
      <c r="G2677" s="37" t="s">
        <v>789</v>
      </c>
      <c r="H2677" s="0" t="n">
        <v>247567</v>
      </c>
      <c r="I2677" s="0" t="n">
        <v>153789</v>
      </c>
      <c r="J2677" s="0" t="n">
        <v>7043</v>
      </c>
    </row>
    <row r="2678" customFormat="false" ht="15" hidden="false" customHeight="false" outlineLevel="0" collapsed="false">
      <c r="A2678" s="0" t="n">
        <v>202406</v>
      </c>
      <c r="B2678" s="0" t="n">
        <v>202408</v>
      </c>
      <c r="C2678" s="37" t="s">
        <v>136</v>
      </c>
      <c r="D2678" s="37" t="s">
        <v>120</v>
      </c>
      <c r="E2678" s="0" t="n">
        <v>3</v>
      </c>
      <c r="F2678" s="38" t="s">
        <v>70</v>
      </c>
      <c r="G2678" s="37" t="s">
        <v>790</v>
      </c>
      <c r="H2678" s="0" t="n">
        <v>568703</v>
      </c>
      <c r="I2678" s="0" t="n">
        <v>370085</v>
      </c>
      <c r="J2678" s="0" t="n">
        <v>49488</v>
      </c>
    </row>
    <row r="2679" customFormat="false" ht="15" hidden="false" customHeight="false" outlineLevel="0" collapsed="false">
      <c r="A2679" s="0" t="n">
        <v>202406</v>
      </c>
      <c r="B2679" s="0" t="n">
        <v>202408</v>
      </c>
      <c r="C2679" s="37" t="s">
        <v>98</v>
      </c>
      <c r="D2679" s="37" t="s">
        <v>447</v>
      </c>
      <c r="E2679" s="0" t="n">
        <v>3</v>
      </c>
      <c r="F2679" s="38" t="s">
        <v>70</v>
      </c>
      <c r="G2679" s="37" t="s">
        <v>791</v>
      </c>
      <c r="H2679" s="0" t="n">
        <v>534722</v>
      </c>
      <c r="I2679" s="0" t="n">
        <v>299158</v>
      </c>
      <c r="J2679" s="0" t="n">
        <v>17607</v>
      </c>
    </row>
    <row r="2680" customFormat="false" ht="15" hidden="false" customHeight="false" outlineLevel="0" collapsed="false">
      <c r="A2680" s="0" t="n">
        <v>202406</v>
      </c>
      <c r="B2680" s="0" t="n">
        <v>202408</v>
      </c>
      <c r="C2680" s="37" t="s">
        <v>136</v>
      </c>
      <c r="D2680" s="37" t="s">
        <v>391</v>
      </c>
      <c r="E2680" s="0" t="n">
        <v>3</v>
      </c>
      <c r="F2680" s="38" t="s">
        <v>70</v>
      </c>
      <c r="G2680" s="37" t="s">
        <v>792</v>
      </c>
      <c r="H2680" s="0" t="n">
        <v>628707</v>
      </c>
      <c r="I2680" s="0" t="n">
        <v>174760</v>
      </c>
      <c r="J2680" s="0" t="n">
        <v>8960</v>
      </c>
    </row>
    <row r="2681" customFormat="false" ht="15" hidden="false" customHeight="false" outlineLevel="0" collapsed="false">
      <c r="A2681" s="0" t="n">
        <v>202406</v>
      </c>
      <c r="B2681" s="0" t="n">
        <v>202408</v>
      </c>
      <c r="C2681" s="37" t="s">
        <v>106</v>
      </c>
      <c r="D2681" s="37" t="s">
        <v>467</v>
      </c>
      <c r="E2681" s="0" t="n">
        <v>3</v>
      </c>
      <c r="F2681" s="38" t="s">
        <v>70</v>
      </c>
      <c r="G2681" s="37" t="s">
        <v>793</v>
      </c>
      <c r="H2681" s="0" t="n">
        <v>251181</v>
      </c>
      <c r="I2681" s="0" t="n">
        <v>206535</v>
      </c>
      <c r="J2681" s="0" t="n">
        <v>55836</v>
      </c>
    </row>
    <row r="2682" customFormat="false" ht="15" hidden="false" customHeight="false" outlineLevel="0" collapsed="false">
      <c r="A2682" s="0" t="n">
        <v>202406</v>
      </c>
      <c r="B2682" s="0" t="n">
        <v>202408</v>
      </c>
      <c r="C2682" s="37" t="s">
        <v>95</v>
      </c>
      <c r="D2682" s="37" t="s">
        <v>147</v>
      </c>
      <c r="E2682" s="0" t="n">
        <v>3</v>
      </c>
      <c r="F2682" s="38" t="s">
        <v>70</v>
      </c>
      <c r="G2682" s="37" t="s">
        <v>794</v>
      </c>
      <c r="H2682" s="0" t="n">
        <v>561055</v>
      </c>
      <c r="I2682" s="0" t="n">
        <v>470847</v>
      </c>
      <c r="J2682" s="0" t="n">
        <v>-7109</v>
      </c>
    </row>
    <row r="2683" customFormat="false" ht="15" hidden="false" customHeight="false" outlineLevel="0" collapsed="false">
      <c r="A2683" s="0" t="n">
        <v>202406</v>
      </c>
      <c r="B2683" s="0" t="n">
        <v>202408</v>
      </c>
      <c r="C2683" s="37" t="s">
        <v>184</v>
      </c>
      <c r="D2683" s="37" t="s">
        <v>603</v>
      </c>
      <c r="E2683" s="0" t="n">
        <v>3</v>
      </c>
      <c r="F2683" s="38" t="s">
        <v>70</v>
      </c>
      <c r="G2683" s="37" t="s">
        <v>795</v>
      </c>
      <c r="H2683" s="0" t="n">
        <v>404872</v>
      </c>
      <c r="I2683" s="0" t="n">
        <v>197742</v>
      </c>
      <c r="J2683" s="0" t="n">
        <v>37184</v>
      </c>
    </row>
    <row r="2684" customFormat="false" ht="15" hidden="false" customHeight="false" outlineLevel="0" collapsed="false">
      <c r="A2684" s="0" t="n">
        <v>202406</v>
      </c>
      <c r="B2684" s="0" t="n">
        <v>202408</v>
      </c>
      <c r="C2684" s="37" t="s">
        <v>149</v>
      </c>
      <c r="D2684" s="37" t="s">
        <v>318</v>
      </c>
      <c r="E2684" s="0" t="n">
        <v>3</v>
      </c>
      <c r="F2684" s="38" t="s">
        <v>70</v>
      </c>
      <c r="G2684" s="37" t="s">
        <v>796</v>
      </c>
      <c r="H2684" s="0" t="n">
        <v>3236904</v>
      </c>
      <c r="I2684" s="0" t="n">
        <v>2794551</v>
      </c>
      <c r="J2684" s="0" t="n">
        <v>-99117</v>
      </c>
    </row>
    <row r="2685" customFormat="false" ht="15" hidden="false" customHeight="false" outlineLevel="0" collapsed="false">
      <c r="A2685" s="0" t="n">
        <v>202406</v>
      </c>
      <c r="B2685" s="0" t="n">
        <v>202408</v>
      </c>
      <c r="C2685" s="37" t="s">
        <v>115</v>
      </c>
      <c r="D2685" s="37" t="s">
        <v>191</v>
      </c>
      <c r="E2685" s="0" t="n">
        <v>3</v>
      </c>
      <c r="F2685" s="38" t="s">
        <v>70</v>
      </c>
      <c r="G2685" s="37" t="s">
        <v>797</v>
      </c>
      <c r="H2685" s="0" t="n">
        <v>3049815</v>
      </c>
      <c r="I2685" s="0" t="n">
        <v>2462034</v>
      </c>
      <c r="J2685" s="0" t="n">
        <v>358172</v>
      </c>
    </row>
    <row r="2686" customFormat="false" ht="15" hidden="false" customHeight="false" outlineLevel="0" collapsed="false">
      <c r="A2686" s="0" t="n">
        <v>202406</v>
      </c>
      <c r="B2686" s="0" t="n">
        <v>202408</v>
      </c>
      <c r="C2686" s="37" t="s">
        <v>101</v>
      </c>
      <c r="D2686" s="37" t="s">
        <v>519</v>
      </c>
      <c r="E2686" s="0" t="n">
        <v>3</v>
      </c>
      <c r="F2686" s="38" t="s">
        <v>70</v>
      </c>
      <c r="G2686" s="37" t="s">
        <v>798</v>
      </c>
      <c r="H2686" s="0" t="n">
        <v>1093208</v>
      </c>
      <c r="I2686" s="0" t="n">
        <v>513425</v>
      </c>
      <c r="J2686" s="0" t="n">
        <v>77432</v>
      </c>
    </row>
    <row r="2687" customFormat="false" ht="15" hidden="false" customHeight="false" outlineLevel="0" collapsed="false">
      <c r="A2687" s="0" t="n">
        <v>202406</v>
      </c>
      <c r="B2687" s="0" t="n">
        <v>202408</v>
      </c>
      <c r="C2687" s="37" t="s">
        <v>101</v>
      </c>
      <c r="D2687" s="37" t="s">
        <v>99</v>
      </c>
      <c r="E2687" s="0" t="n">
        <v>3</v>
      </c>
      <c r="F2687" s="38" t="s">
        <v>70</v>
      </c>
      <c r="G2687" s="37" t="s">
        <v>799</v>
      </c>
      <c r="H2687" s="0" t="n">
        <v>802762</v>
      </c>
      <c r="I2687" s="0" t="n">
        <v>656445</v>
      </c>
      <c r="J2687" s="0" t="n">
        <v>19013</v>
      </c>
    </row>
    <row r="2688" customFormat="false" ht="15" hidden="false" customHeight="false" outlineLevel="0" collapsed="false">
      <c r="A2688" s="0" t="n">
        <v>202406</v>
      </c>
      <c r="B2688" s="0" t="n">
        <v>202408</v>
      </c>
      <c r="C2688" s="37" t="s">
        <v>197</v>
      </c>
      <c r="D2688" s="37" t="s">
        <v>623</v>
      </c>
      <c r="E2688" s="0" t="n">
        <v>3</v>
      </c>
      <c r="F2688" s="38" t="s">
        <v>70</v>
      </c>
      <c r="G2688" s="37" t="s">
        <v>800</v>
      </c>
      <c r="H2688" s="0" t="n">
        <v>1298434</v>
      </c>
      <c r="I2688" s="0" t="n">
        <v>2667750</v>
      </c>
      <c r="J2688" s="0" t="n">
        <v>-111372</v>
      </c>
    </row>
    <row r="2689" customFormat="false" ht="15" hidden="false" customHeight="false" outlineLevel="0" collapsed="false">
      <c r="A2689" s="0" t="n">
        <v>202406</v>
      </c>
      <c r="B2689" s="0" t="n">
        <v>202408</v>
      </c>
      <c r="C2689" s="37" t="s">
        <v>115</v>
      </c>
      <c r="D2689" s="37" t="s">
        <v>102</v>
      </c>
      <c r="E2689" s="0" t="n">
        <v>3</v>
      </c>
      <c r="F2689" s="38" t="s">
        <v>70</v>
      </c>
      <c r="G2689" s="37" t="s">
        <v>801</v>
      </c>
      <c r="H2689" s="0" t="n">
        <v>496350</v>
      </c>
      <c r="I2689" s="0" t="n">
        <v>784349</v>
      </c>
      <c r="J2689" s="0" t="n">
        <v>-91803</v>
      </c>
    </row>
    <row r="2690" customFormat="false" ht="15" hidden="false" customHeight="false" outlineLevel="0" collapsed="false">
      <c r="A2690" s="0" t="n">
        <v>202406</v>
      </c>
      <c r="B2690" s="0" t="n">
        <v>202408</v>
      </c>
      <c r="C2690" s="37" t="s">
        <v>136</v>
      </c>
      <c r="D2690" s="37" t="s">
        <v>719</v>
      </c>
      <c r="E2690" s="0" t="n">
        <v>3</v>
      </c>
      <c r="F2690" s="38" t="s">
        <v>70</v>
      </c>
      <c r="G2690" s="37" t="s">
        <v>802</v>
      </c>
      <c r="H2690" s="0" t="n">
        <v>281846</v>
      </c>
      <c r="I2690" s="0" t="n">
        <v>97697</v>
      </c>
      <c r="J2690" s="0" t="n">
        <v>1806</v>
      </c>
    </row>
    <row r="2691" customFormat="false" ht="15" hidden="false" customHeight="false" outlineLevel="0" collapsed="false">
      <c r="A2691" s="0" t="n">
        <v>202406</v>
      </c>
      <c r="B2691" s="0" t="n">
        <v>202408</v>
      </c>
      <c r="C2691" s="37" t="s">
        <v>106</v>
      </c>
      <c r="D2691" s="37" t="s">
        <v>369</v>
      </c>
      <c r="E2691" s="0" t="n">
        <v>3</v>
      </c>
      <c r="F2691" s="38" t="s">
        <v>70</v>
      </c>
      <c r="G2691" s="37" t="s">
        <v>803</v>
      </c>
      <c r="H2691" s="0" t="n">
        <v>364690</v>
      </c>
      <c r="I2691" s="0" t="n">
        <v>130514</v>
      </c>
      <c r="J2691" s="0" t="n">
        <v>17309</v>
      </c>
    </row>
    <row r="2692" customFormat="false" ht="15" hidden="false" customHeight="false" outlineLevel="0" collapsed="false">
      <c r="A2692" s="0" t="n">
        <v>202406</v>
      </c>
      <c r="B2692" s="0" t="n">
        <v>202408</v>
      </c>
      <c r="C2692" s="37" t="s">
        <v>106</v>
      </c>
      <c r="D2692" s="37" t="s">
        <v>756</v>
      </c>
      <c r="E2692" s="0" t="n">
        <v>3</v>
      </c>
      <c r="F2692" s="38" t="s">
        <v>70</v>
      </c>
      <c r="G2692" s="37" t="s">
        <v>804</v>
      </c>
      <c r="H2692" s="0" t="n">
        <v>518338</v>
      </c>
      <c r="I2692" s="0" t="n">
        <v>184398</v>
      </c>
      <c r="J2692" s="0" t="n">
        <v>-5119</v>
      </c>
    </row>
    <row r="2693" customFormat="false" ht="15" hidden="false" customHeight="false" outlineLevel="0" collapsed="false">
      <c r="A2693" s="0" t="n">
        <v>202406</v>
      </c>
      <c r="B2693" s="0" t="n">
        <v>202408</v>
      </c>
      <c r="C2693" s="37" t="s">
        <v>101</v>
      </c>
      <c r="D2693" s="37" t="s">
        <v>165</v>
      </c>
      <c r="E2693" s="0" t="n">
        <v>3</v>
      </c>
      <c r="F2693" s="38" t="s">
        <v>70</v>
      </c>
      <c r="G2693" s="37" t="s">
        <v>805</v>
      </c>
      <c r="H2693" s="0" t="n">
        <v>352737</v>
      </c>
      <c r="I2693" s="0" t="n">
        <v>565110</v>
      </c>
      <c r="J2693" s="0" t="n">
        <v>50687</v>
      </c>
    </row>
    <row r="2694" customFormat="false" ht="15" hidden="false" customHeight="false" outlineLevel="0" collapsed="false">
      <c r="A2694" s="0" t="n">
        <v>202406</v>
      </c>
      <c r="B2694" s="0" t="n">
        <v>202408</v>
      </c>
      <c r="C2694" s="37" t="s">
        <v>149</v>
      </c>
      <c r="D2694" s="37" t="s">
        <v>806</v>
      </c>
      <c r="E2694" s="0" t="n">
        <v>3</v>
      </c>
      <c r="F2694" s="38" t="s">
        <v>70</v>
      </c>
      <c r="G2694" s="37" t="s">
        <v>807</v>
      </c>
      <c r="H2694" s="0" t="n">
        <v>1400564</v>
      </c>
      <c r="I2694" s="0" t="n">
        <v>715226</v>
      </c>
      <c r="J2694" s="0" t="n">
        <v>-48380</v>
      </c>
    </row>
    <row r="2695" customFormat="false" ht="15" hidden="false" customHeight="false" outlineLevel="0" collapsed="false">
      <c r="A2695" s="0" t="n">
        <v>202406</v>
      </c>
      <c r="B2695" s="0" t="n">
        <v>202408</v>
      </c>
      <c r="C2695" s="37" t="s">
        <v>101</v>
      </c>
      <c r="D2695" s="37" t="s">
        <v>412</v>
      </c>
      <c r="E2695" s="0" t="n">
        <v>3</v>
      </c>
      <c r="F2695" s="38" t="s">
        <v>70</v>
      </c>
      <c r="G2695" s="37" t="s">
        <v>808</v>
      </c>
      <c r="H2695" s="0" t="n">
        <v>3546690</v>
      </c>
      <c r="I2695" s="0" t="n">
        <v>2756283</v>
      </c>
      <c r="J2695" s="0" t="n">
        <v>156036</v>
      </c>
    </row>
    <row r="2696" customFormat="false" ht="15" hidden="false" customHeight="false" outlineLevel="0" collapsed="false">
      <c r="A2696" s="0" t="n">
        <v>202406</v>
      </c>
      <c r="B2696" s="0" t="n">
        <v>202408</v>
      </c>
      <c r="C2696" s="37" t="s">
        <v>115</v>
      </c>
      <c r="D2696" s="37" t="s">
        <v>493</v>
      </c>
      <c r="E2696" s="0" t="n">
        <v>3</v>
      </c>
      <c r="F2696" s="38" t="s">
        <v>70</v>
      </c>
      <c r="G2696" s="37" t="s">
        <v>809</v>
      </c>
      <c r="H2696" s="0" t="n">
        <v>233983</v>
      </c>
      <c r="I2696" s="0" t="n">
        <v>361720</v>
      </c>
      <c r="J2696" s="0" t="n">
        <v>-12553</v>
      </c>
    </row>
    <row r="2697" customFormat="false" ht="15" hidden="false" customHeight="false" outlineLevel="0" collapsed="false">
      <c r="A2697" s="0" t="n">
        <v>202406</v>
      </c>
      <c r="B2697" s="0" t="n">
        <v>202408</v>
      </c>
      <c r="C2697" s="37" t="s">
        <v>115</v>
      </c>
      <c r="D2697" s="37" t="s">
        <v>493</v>
      </c>
      <c r="E2697" s="0" t="n">
        <v>3</v>
      </c>
      <c r="F2697" s="38" t="s">
        <v>70</v>
      </c>
      <c r="G2697" s="37" t="s">
        <v>810</v>
      </c>
      <c r="H2697" s="0" t="n">
        <v>1109419</v>
      </c>
      <c r="I2697" s="0" t="n">
        <v>484332</v>
      </c>
      <c r="J2697" s="0" t="n">
        <v>34970</v>
      </c>
    </row>
    <row r="2698" customFormat="false" ht="15" hidden="false" customHeight="false" outlineLevel="0" collapsed="false">
      <c r="A2698" s="0" t="n">
        <v>202406</v>
      </c>
      <c r="B2698" s="0" t="n">
        <v>202408</v>
      </c>
      <c r="C2698" s="37" t="s">
        <v>184</v>
      </c>
      <c r="D2698" s="37" t="s">
        <v>425</v>
      </c>
      <c r="E2698" s="0" t="n">
        <v>3</v>
      </c>
      <c r="F2698" s="38" t="s">
        <v>70</v>
      </c>
      <c r="G2698" s="37" t="s">
        <v>811</v>
      </c>
      <c r="H2698" s="0" t="n">
        <v>595959</v>
      </c>
      <c r="I2698" s="0" t="n">
        <v>527090</v>
      </c>
      <c r="J2698" s="0" t="n">
        <v>15756</v>
      </c>
    </row>
    <row r="2699" customFormat="false" ht="15" hidden="false" customHeight="false" outlineLevel="0" collapsed="false">
      <c r="A2699" s="0" t="n">
        <v>202406</v>
      </c>
      <c r="B2699" s="0" t="n">
        <v>202408</v>
      </c>
      <c r="C2699" s="37" t="s">
        <v>149</v>
      </c>
      <c r="D2699" s="37" t="s">
        <v>756</v>
      </c>
      <c r="E2699" s="0" t="n">
        <v>3</v>
      </c>
      <c r="F2699" s="38" t="s">
        <v>70</v>
      </c>
      <c r="G2699" s="37" t="s">
        <v>812</v>
      </c>
      <c r="H2699" s="0" t="n">
        <v>2119068</v>
      </c>
      <c r="I2699" s="0" t="n">
        <v>2330956</v>
      </c>
      <c r="J2699" s="0" t="n">
        <v>-90993</v>
      </c>
    </row>
    <row r="2700" customFormat="false" ht="15" hidden="false" customHeight="false" outlineLevel="0" collapsed="false">
      <c r="A2700" s="0" t="n">
        <v>202406</v>
      </c>
      <c r="B2700" s="0" t="n">
        <v>202408</v>
      </c>
      <c r="C2700" s="37" t="s">
        <v>149</v>
      </c>
      <c r="D2700" s="37" t="s">
        <v>616</v>
      </c>
      <c r="E2700" s="0" t="n">
        <v>3</v>
      </c>
      <c r="F2700" s="38" t="s">
        <v>70</v>
      </c>
      <c r="G2700" s="37" t="s">
        <v>813</v>
      </c>
      <c r="H2700" s="0" t="n">
        <v>1124870</v>
      </c>
      <c r="I2700" s="0" t="n">
        <v>451676</v>
      </c>
      <c r="J2700" s="0" t="n">
        <v>6374</v>
      </c>
    </row>
    <row r="2701" customFormat="false" ht="15" hidden="false" customHeight="false" outlineLevel="0" collapsed="false">
      <c r="A2701" s="0" t="n">
        <v>202406</v>
      </c>
      <c r="B2701" s="0" t="n">
        <v>202408</v>
      </c>
      <c r="C2701" s="37" t="s">
        <v>109</v>
      </c>
      <c r="D2701" s="37" t="s">
        <v>364</v>
      </c>
      <c r="E2701" s="0" t="n">
        <v>3</v>
      </c>
      <c r="F2701" s="38" t="s">
        <v>70</v>
      </c>
      <c r="G2701" s="37" t="s">
        <v>814</v>
      </c>
      <c r="H2701" s="0" t="n">
        <v>184564</v>
      </c>
      <c r="I2701" s="0" t="n">
        <v>317057</v>
      </c>
      <c r="J2701" s="0" t="n">
        <v>-4254</v>
      </c>
    </row>
    <row r="2702" customFormat="false" ht="15" hidden="false" customHeight="false" outlineLevel="0" collapsed="false">
      <c r="A2702" s="0" t="n">
        <v>202406</v>
      </c>
      <c r="B2702" s="0" t="n">
        <v>202408</v>
      </c>
      <c r="C2702" s="37" t="s">
        <v>95</v>
      </c>
      <c r="D2702" s="37" t="s">
        <v>396</v>
      </c>
      <c r="E2702" s="0" t="n">
        <v>3</v>
      </c>
      <c r="F2702" s="38" t="s">
        <v>70</v>
      </c>
      <c r="G2702" s="37" t="s">
        <v>815</v>
      </c>
      <c r="H2702" s="0" t="n">
        <v>242032</v>
      </c>
      <c r="I2702" s="0" t="n">
        <v>201886</v>
      </c>
      <c r="J2702" s="0" t="n">
        <v>-10375</v>
      </c>
    </row>
    <row r="2703" customFormat="false" ht="15" hidden="false" customHeight="false" outlineLevel="0" collapsed="false">
      <c r="A2703" s="0" t="n">
        <v>202406</v>
      </c>
      <c r="B2703" s="0" t="n">
        <v>202408</v>
      </c>
      <c r="C2703" s="37" t="s">
        <v>115</v>
      </c>
      <c r="D2703" s="37" t="s">
        <v>673</v>
      </c>
      <c r="E2703" s="0" t="n">
        <v>3</v>
      </c>
      <c r="F2703" s="38" t="s">
        <v>70</v>
      </c>
      <c r="G2703" s="37" t="s">
        <v>816</v>
      </c>
      <c r="H2703" s="0" t="n">
        <v>1170669</v>
      </c>
      <c r="I2703" s="0" t="n">
        <v>1286500</v>
      </c>
      <c r="J2703" s="0" t="n">
        <v>242215</v>
      </c>
    </row>
    <row r="2704" customFormat="false" ht="15" hidden="false" customHeight="false" outlineLevel="0" collapsed="false">
      <c r="A2704" s="0" t="n">
        <v>202406</v>
      </c>
      <c r="B2704" s="0" t="n">
        <v>202408</v>
      </c>
      <c r="C2704" s="37" t="s">
        <v>112</v>
      </c>
      <c r="D2704" s="37" t="s">
        <v>120</v>
      </c>
      <c r="E2704" s="0" t="n">
        <v>3</v>
      </c>
      <c r="F2704" s="38" t="s">
        <v>70</v>
      </c>
      <c r="G2704" s="37" t="s">
        <v>817</v>
      </c>
      <c r="H2704" s="0" t="n">
        <v>5020881</v>
      </c>
      <c r="I2704" s="0" t="n">
        <v>1561052</v>
      </c>
      <c r="J2704" s="0" t="n">
        <v>68659</v>
      </c>
    </row>
    <row r="2705" customFormat="false" ht="15" hidden="false" customHeight="false" outlineLevel="0" collapsed="false">
      <c r="A2705" s="0" t="n">
        <v>202406</v>
      </c>
      <c r="B2705" s="0" t="n">
        <v>202408</v>
      </c>
      <c r="C2705" s="37" t="s">
        <v>124</v>
      </c>
      <c r="D2705" s="37" t="s">
        <v>493</v>
      </c>
      <c r="E2705" s="0" t="n">
        <v>3</v>
      </c>
      <c r="F2705" s="38" t="s">
        <v>70</v>
      </c>
      <c r="G2705" s="37" t="s">
        <v>818</v>
      </c>
      <c r="H2705" s="0" t="n">
        <v>86419</v>
      </c>
      <c r="I2705" s="0" t="n">
        <v>60041</v>
      </c>
      <c r="J2705" s="0" t="n">
        <v>-8419</v>
      </c>
    </row>
    <row r="2706" customFormat="false" ht="15" hidden="false" customHeight="false" outlineLevel="0" collapsed="false">
      <c r="A2706" s="0" t="n">
        <v>202406</v>
      </c>
      <c r="B2706" s="0" t="n">
        <v>202408</v>
      </c>
      <c r="C2706" s="37" t="s">
        <v>95</v>
      </c>
      <c r="D2706" s="37" t="s">
        <v>414</v>
      </c>
      <c r="E2706" s="0" t="n">
        <v>3</v>
      </c>
      <c r="F2706" s="38" t="s">
        <v>70</v>
      </c>
      <c r="G2706" s="37" t="s">
        <v>819</v>
      </c>
      <c r="H2706" s="0" t="n">
        <v>2207589</v>
      </c>
      <c r="I2706" s="0" t="n">
        <v>700171</v>
      </c>
      <c r="J2706" s="0" t="n">
        <v>12373</v>
      </c>
    </row>
    <row r="2707" customFormat="false" ht="15" hidden="false" customHeight="false" outlineLevel="0" collapsed="false">
      <c r="A2707" s="0" t="n">
        <v>202406</v>
      </c>
      <c r="B2707" s="0" t="n">
        <v>202408</v>
      </c>
      <c r="C2707" s="37" t="s">
        <v>149</v>
      </c>
      <c r="D2707" s="37" t="s">
        <v>247</v>
      </c>
      <c r="E2707" s="0" t="n">
        <v>3</v>
      </c>
      <c r="F2707" s="38" t="s">
        <v>70</v>
      </c>
      <c r="G2707" s="37" t="s">
        <v>820</v>
      </c>
      <c r="H2707" s="0" t="n">
        <v>5398758</v>
      </c>
      <c r="I2707" s="0" t="n">
        <v>2787962</v>
      </c>
      <c r="J2707" s="0" t="n">
        <v>478055</v>
      </c>
    </row>
    <row r="2708" customFormat="false" ht="15" hidden="false" customHeight="false" outlineLevel="0" collapsed="false">
      <c r="A2708" s="0" t="n">
        <v>202406</v>
      </c>
      <c r="B2708" s="0" t="n">
        <v>202408</v>
      </c>
      <c r="C2708" s="37" t="s">
        <v>109</v>
      </c>
      <c r="D2708" s="37" t="s">
        <v>821</v>
      </c>
      <c r="E2708" s="0" t="n">
        <v>3</v>
      </c>
      <c r="F2708" s="38" t="s">
        <v>70</v>
      </c>
      <c r="G2708" s="37" t="s">
        <v>822</v>
      </c>
      <c r="H2708" s="0" t="n">
        <v>955495</v>
      </c>
      <c r="I2708" s="0" t="n">
        <v>1092926</v>
      </c>
      <c r="J2708" s="0" t="n">
        <v>4223</v>
      </c>
    </row>
    <row r="2709" customFormat="false" ht="15" hidden="false" customHeight="false" outlineLevel="0" collapsed="false">
      <c r="A2709" s="0" t="n">
        <v>202406</v>
      </c>
      <c r="B2709" s="0" t="n">
        <v>202408</v>
      </c>
      <c r="C2709" s="37" t="s">
        <v>124</v>
      </c>
      <c r="D2709" s="37" t="s">
        <v>476</v>
      </c>
      <c r="E2709" s="0" t="n">
        <v>3</v>
      </c>
      <c r="F2709" s="38" t="s">
        <v>70</v>
      </c>
      <c r="G2709" s="37" t="s">
        <v>823</v>
      </c>
      <c r="H2709" s="0" t="n">
        <v>2194993</v>
      </c>
      <c r="I2709" s="0" t="n">
        <v>419337</v>
      </c>
      <c r="J2709" s="0" t="n">
        <v>96353</v>
      </c>
    </row>
    <row r="2710" customFormat="false" ht="15" hidden="false" customHeight="false" outlineLevel="0" collapsed="false">
      <c r="A2710" s="0" t="n">
        <v>202406</v>
      </c>
      <c r="B2710" s="0" t="n">
        <v>202408</v>
      </c>
      <c r="C2710" s="37" t="s">
        <v>115</v>
      </c>
      <c r="D2710" s="37" t="s">
        <v>300</v>
      </c>
      <c r="E2710" s="0" t="n">
        <v>3</v>
      </c>
      <c r="F2710" s="38" t="s">
        <v>70</v>
      </c>
      <c r="G2710" s="37" t="s">
        <v>824</v>
      </c>
      <c r="H2710" s="0" t="n">
        <v>562732</v>
      </c>
      <c r="I2710" s="0" t="n">
        <v>416410</v>
      </c>
      <c r="J2710" s="0" t="n">
        <v>-2359</v>
      </c>
    </row>
    <row r="2711" customFormat="false" ht="15" hidden="false" customHeight="false" outlineLevel="0" collapsed="false">
      <c r="A2711" s="0" t="n">
        <v>202406</v>
      </c>
      <c r="B2711" s="0" t="n">
        <v>202408</v>
      </c>
      <c r="C2711" s="37" t="s">
        <v>158</v>
      </c>
      <c r="D2711" s="37" t="s">
        <v>700</v>
      </c>
      <c r="E2711" s="0" t="n">
        <v>3</v>
      </c>
      <c r="F2711" s="38" t="s">
        <v>70</v>
      </c>
      <c r="G2711" s="37" t="s">
        <v>825</v>
      </c>
      <c r="H2711" s="0" t="n">
        <v>1178584</v>
      </c>
      <c r="I2711" s="0" t="n">
        <v>876320</v>
      </c>
      <c r="J2711" s="0" t="n">
        <v>114220</v>
      </c>
    </row>
    <row r="2712" customFormat="false" ht="15" hidden="false" customHeight="false" outlineLevel="0" collapsed="false">
      <c r="A2712" s="0" t="n">
        <v>202406</v>
      </c>
      <c r="B2712" s="0" t="n">
        <v>202408</v>
      </c>
      <c r="C2712" s="37" t="s">
        <v>184</v>
      </c>
      <c r="D2712" s="37" t="s">
        <v>826</v>
      </c>
      <c r="E2712" s="0" t="n">
        <v>3</v>
      </c>
      <c r="F2712" s="38" t="s">
        <v>70</v>
      </c>
      <c r="G2712" s="37" t="s">
        <v>827</v>
      </c>
      <c r="H2712" s="0" t="n">
        <v>199670</v>
      </c>
      <c r="I2712" s="0" t="n">
        <v>240794</v>
      </c>
      <c r="J2712" s="0" t="n">
        <v>44225</v>
      </c>
    </row>
    <row r="2713" customFormat="false" ht="15" hidden="false" customHeight="false" outlineLevel="0" collapsed="false">
      <c r="A2713" s="0" t="n">
        <v>202406</v>
      </c>
      <c r="B2713" s="0" t="n">
        <v>202408</v>
      </c>
      <c r="C2713" s="37" t="s">
        <v>101</v>
      </c>
      <c r="D2713" s="37" t="s">
        <v>328</v>
      </c>
      <c r="E2713" s="0" t="n">
        <v>3</v>
      </c>
      <c r="F2713" s="38" t="s">
        <v>70</v>
      </c>
      <c r="G2713" s="37" t="s">
        <v>828</v>
      </c>
      <c r="H2713" s="0" t="n">
        <v>69394</v>
      </c>
      <c r="I2713" s="0" t="n">
        <v>128841</v>
      </c>
      <c r="J2713" s="0" t="n">
        <v>16108</v>
      </c>
    </row>
    <row r="2714" customFormat="false" ht="15" hidden="false" customHeight="false" outlineLevel="0" collapsed="false">
      <c r="A2714" s="0" t="n">
        <v>202406</v>
      </c>
      <c r="B2714" s="0" t="n">
        <v>202408</v>
      </c>
      <c r="C2714" s="37" t="s">
        <v>106</v>
      </c>
      <c r="D2714" s="37" t="s">
        <v>511</v>
      </c>
      <c r="E2714" s="0" t="n">
        <v>3</v>
      </c>
      <c r="F2714" s="38" t="s">
        <v>70</v>
      </c>
      <c r="G2714" s="37" t="s">
        <v>829</v>
      </c>
      <c r="H2714" s="0" t="n">
        <v>3827031</v>
      </c>
      <c r="I2714" s="0" t="n">
        <v>1732742</v>
      </c>
      <c r="J2714" s="0" t="n">
        <v>-99545</v>
      </c>
    </row>
    <row r="2715" customFormat="false" ht="15" hidden="false" customHeight="false" outlineLevel="0" collapsed="false">
      <c r="A2715" s="0" t="n">
        <v>202406</v>
      </c>
      <c r="B2715" s="0" t="n">
        <v>202408</v>
      </c>
      <c r="C2715" s="37" t="s">
        <v>149</v>
      </c>
      <c r="D2715" s="37" t="s">
        <v>360</v>
      </c>
      <c r="E2715" s="0" t="n">
        <v>3</v>
      </c>
      <c r="F2715" s="38" t="s">
        <v>70</v>
      </c>
      <c r="G2715" s="37" t="s">
        <v>830</v>
      </c>
      <c r="H2715" s="0" t="n">
        <v>402565</v>
      </c>
      <c r="I2715" s="0" t="n">
        <v>300238</v>
      </c>
      <c r="J2715" s="0" t="n">
        <v>-4277</v>
      </c>
    </row>
    <row r="2716" customFormat="false" ht="15" hidden="false" customHeight="false" outlineLevel="0" collapsed="false">
      <c r="A2716" s="0" t="n">
        <v>202406</v>
      </c>
      <c r="B2716" s="0" t="n">
        <v>202408</v>
      </c>
      <c r="C2716" s="37" t="s">
        <v>112</v>
      </c>
      <c r="D2716" s="37" t="s">
        <v>284</v>
      </c>
      <c r="E2716" s="0" t="n">
        <v>3</v>
      </c>
      <c r="F2716" s="38" t="s">
        <v>70</v>
      </c>
      <c r="G2716" s="37" t="s">
        <v>831</v>
      </c>
      <c r="H2716" s="0" t="n">
        <v>657219</v>
      </c>
      <c r="I2716" s="0" t="n">
        <v>231793</v>
      </c>
      <c r="J2716" s="0" t="n">
        <v>45665</v>
      </c>
    </row>
    <row r="2717" customFormat="false" ht="15" hidden="false" customHeight="false" outlineLevel="0" collapsed="false">
      <c r="A2717" s="0" t="n">
        <v>202406</v>
      </c>
      <c r="B2717" s="0" t="n">
        <v>202408</v>
      </c>
      <c r="C2717" s="37" t="s">
        <v>184</v>
      </c>
      <c r="D2717" s="37" t="s">
        <v>267</v>
      </c>
      <c r="E2717" s="0" t="n">
        <v>3</v>
      </c>
      <c r="F2717" s="38" t="s">
        <v>70</v>
      </c>
      <c r="G2717" s="37" t="s">
        <v>832</v>
      </c>
      <c r="H2717" s="0" t="n">
        <v>192149</v>
      </c>
      <c r="I2717" s="0" t="n">
        <v>201304</v>
      </c>
      <c r="J2717" s="0" t="n">
        <v>-93</v>
      </c>
    </row>
    <row r="2718" customFormat="false" ht="15" hidden="false" customHeight="false" outlineLevel="0" collapsed="false">
      <c r="A2718" s="0" t="n">
        <v>202406</v>
      </c>
      <c r="B2718" s="0" t="n">
        <v>202408</v>
      </c>
      <c r="C2718" s="37" t="s">
        <v>197</v>
      </c>
      <c r="D2718" s="37" t="s">
        <v>387</v>
      </c>
      <c r="E2718" s="0" t="n">
        <v>3</v>
      </c>
      <c r="F2718" s="38" t="s">
        <v>70</v>
      </c>
      <c r="G2718" s="37" t="s">
        <v>833</v>
      </c>
      <c r="H2718" s="0" t="n">
        <v>196240</v>
      </c>
      <c r="I2718" s="0" t="n">
        <v>95846</v>
      </c>
      <c r="J2718" s="0" t="n">
        <v>17019</v>
      </c>
    </row>
    <row r="2719" customFormat="false" ht="15" hidden="false" customHeight="false" outlineLevel="0" collapsed="false">
      <c r="A2719" s="0" t="n">
        <v>202406</v>
      </c>
      <c r="B2719" s="0" t="n">
        <v>202408</v>
      </c>
      <c r="C2719" s="37" t="s">
        <v>197</v>
      </c>
      <c r="D2719" s="37" t="s">
        <v>334</v>
      </c>
      <c r="E2719" s="0" t="n">
        <v>3</v>
      </c>
      <c r="F2719" s="38" t="s">
        <v>70</v>
      </c>
      <c r="G2719" s="37" t="s">
        <v>834</v>
      </c>
      <c r="H2719" s="0" t="n">
        <v>941509</v>
      </c>
      <c r="I2719" s="0" t="n">
        <v>422753</v>
      </c>
      <c r="J2719" s="0" t="n">
        <v>15630</v>
      </c>
    </row>
    <row r="2720" customFormat="false" ht="15" hidden="false" customHeight="false" outlineLevel="0" collapsed="false">
      <c r="A2720" s="0" t="n">
        <v>202406</v>
      </c>
      <c r="B2720" s="0" t="n">
        <v>202408</v>
      </c>
      <c r="C2720" s="37" t="s">
        <v>197</v>
      </c>
      <c r="D2720" s="37" t="s">
        <v>208</v>
      </c>
      <c r="E2720" s="0" t="n">
        <v>3</v>
      </c>
      <c r="F2720" s="38" t="s">
        <v>70</v>
      </c>
      <c r="G2720" s="37" t="s">
        <v>835</v>
      </c>
      <c r="H2720" s="0" t="n">
        <v>553401</v>
      </c>
      <c r="I2720" s="0" t="n">
        <v>188764</v>
      </c>
      <c r="J2720" s="0" t="n">
        <v>17771</v>
      </c>
    </row>
    <row r="2721" customFormat="false" ht="15" hidden="false" customHeight="false" outlineLevel="0" collapsed="false">
      <c r="A2721" s="0" t="n">
        <v>202406</v>
      </c>
      <c r="B2721" s="0" t="n">
        <v>202408</v>
      </c>
      <c r="C2721" s="37" t="s">
        <v>115</v>
      </c>
      <c r="D2721" s="37" t="s">
        <v>306</v>
      </c>
      <c r="E2721" s="0" t="n">
        <v>3</v>
      </c>
      <c r="F2721" s="38" t="s">
        <v>70</v>
      </c>
      <c r="G2721" s="37" t="s">
        <v>836</v>
      </c>
      <c r="H2721" s="0" t="n">
        <v>2286223</v>
      </c>
      <c r="I2721" s="0" t="n">
        <v>1822500</v>
      </c>
      <c r="J2721" s="0" t="n">
        <v>-106818</v>
      </c>
    </row>
    <row r="2722" customFormat="false" ht="15" hidden="false" customHeight="false" outlineLevel="0" collapsed="false">
      <c r="A2722" s="0" t="n">
        <v>202406</v>
      </c>
      <c r="B2722" s="0" t="n">
        <v>202408</v>
      </c>
      <c r="C2722" s="37" t="s">
        <v>106</v>
      </c>
      <c r="D2722" s="37" t="s">
        <v>519</v>
      </c>
      <c r="E2722" s="0" t="n">
        <v>3</v>
      </c>
      <c r="F2722" s="38" t="s">
        <v>70</v>
      </c>
      <c r="G2722" s="37" t="s">
        <v>837</v>
      </c>
      <c r="H2722" s="0" t="n">
        <v>1688986</v>
      </c>
      <c r="I2722" s="0" t="n">
        <v>936593</v>
      </c>
      <c r="J2722" s="0" t="n">
        <v>17958</v>
      </c>
    </row>
    <row r="2723" customFormat="false" ht="15" hidden="false" customHeight="false" outlineLevel="0" collapsed="false">
      <c r="A2723" s="0" t="n">
        <v>202406</v>
      </c>
      <c r="B2723" s="0" t="n">
        <v>202408</v>
      </c>
      <c r="C2723" s="37" t="s">
        <v>95</v>
      </c>
      <c r="D2723" s="37" t="s">
        <v>288</v>
      </c>
      <c r="E2723" s="0" t="n">
        <v>3</v>
      </c>
      <c r="F2723" s="38" t="s">
        <v>70</v>
      </c>
      <c r="G2723" s="37" t="s">
        <v>838</v>
      </c>
      <c r="H2723" s="0" t="n">
        <v>1615925</v>
      </c>
      <c r="I2723" s="0" t="n">
        <v>977124</v>
      </c>
      <c r="J2723" s="0" t="n">
        <v>-7358</v>
      </c>
    </row>
    <row r="2724" customFormat="false" ht="15" hidden="false" customHeight="false" outlineLevel="0" collapsed="false">
      <c r="A2724" s="0" t="n">
        <v>202406</v>
      </c>
      <c r="B2724" s="0" t="n">
        <v>202408</v>
      </c>
      <c r="C2724" s="37" t="s">
        <v>101</v>
      </c>
      <c r="D2724" s="37" t="s">
        <v>839</v>
      </c>
      <c r="E2724" s="0" t="n">
        <v>3</v>
      </c>
      <c r="F2724" s="38" t="s">
        <v>70</v>
      </c>
      <c r="G2724" s="37" t="s">
        <v>840</v>
      </c>
      <c r="H2724" s="0" t="n">
        <v>1517601</v>
      </c>
      <c r="I2724" s="0" t="n">
        <v>4569195</v>
      </c>
      <c r="J2724" s="0" t="n">
        <v>468616</v>
      </c>
    </row>
    <row r="2725" customFormat="false" ht="15" hidden="false" customHeight="false" outlineLevel="0" collapsed="false">
      <c r="A2725" s="0" t="n">
        <v>202406</v>
      </c>
      <c r="B2725" s="0" t="n">
        <v>202408</v>
      </c>
      <c r="C2725" s="37" t="s">
        <v>106</v>
      </c>
      <c r="D2725" s="37" t="s">
        <v>841</v>
      </c>
      <c r="E2725" s="0" t="n">
        <v>3</v>
      </c>
      <c r="F2725" s="38" t="s">
        <v>70</v>
      </c>
      <c r="G2725" s="37" t="s">
        <v>842</v>
      </c>
      <c r="H2725" s="0" t="n">
        <v>8998149</v>
      </c>
      <c r="I2725" s="0" t="n">
        <v>7291628</v>
      </c>
      <c r="J2725" s="0" t="n">
        <v>651286</v>
      </c>
    </row>
    <row r="2726" customFormat="false" ht="15" hidden="false" customHeight="false" outlineLevel="0" collapsed="false">
      <c r="A2726" s="0" t="n">
        <v>202406</v>
      </c>
      <c r="B2726" s="0" t="n">
        <v>202408</v>
      </c>
      <c r="C2726" s="37" t="s">
        <v>178</v>
      </c>
      <c r="D2726" s="37" t="s">
        <v>843</v>
      </c>
      <c r="E2726" s="0" t="n">
        <v>3</v>
      </c>
      <c r="F2726" s="38" t="s">
        <v>70</v>
      </c>
      <c r="G2726" s="37" t="s">
        <v>844</v>
      </c>
      <c r="H2726" s="0" t="n">
        <v>308560</v>
      </c>
      <c r="I2726" s="0" t="n">
        <v>278852</v>
      </c>
      <c r="J2726" s="0" t="n">
        <v>35209</v>
      </c>
    </row>
    <row r="2727" customFormat="false" ht="15" hidden="false" customHeight="false" outlineLevel="0" collapsed="false">
      <c r="A2727" s="0" t="n">
        <v>202406</v>
      </c>
      <c r="B2727" s="0" t="n">
        <v>202408</v>
      </c>
      <c r="C2727" s="37" t="s">
        <v>95</v>
      </c>
      <c r="D2727" s="37" t="s">
        <v>96</v>
      </c>
      <c r="E2727" s="0" t="n">
        <v>3</v>
      </c>
      <c r="F2727" s="38" t="s">
        <v>71</v>
      </c>
      <c r="G2727" s="37" t="s">
        <v>97</v>
      </c>
      <c r="H2727" s="0" t="n">
        <v>2941209</v>
      </c>
      <c r="I2727" s="0" t="n">
        <v>4780241</v>
      </c>
      <c r="J2727" s="0" t="n">
        <v>-219429</v>
      </c>
    </row>
    <row r="2728" customFormat="false" ht="15" hidden="false" customHeight="false" outlineLevel="0" collapsed="false">
      <c r="A2728" s="0" t="n">
        <v>202406</v>
      </c>
      <c r="B2728" s="0" t="n">
        <v>202408</v>
      </c>
      <c r="C2728" s="37" t="s">
        <v>98</v>
      </c>
      <c r="D2728" s="37" t="s">
        <v>99</v>
      </c>
      <c r="E2728" s="0" t="n">
        <v>3</v>
      </c>
      <c r="F2728" s="38" t="s">
        <v>71</v>
      </c>
      <c r="G2728" s="37" t="s">
        <v>100</v>
      </c>
      <c r="H2728" s="0" t="n">
        <v>563413</v>
      </c>
      <c r="I2728" s="0" t="n">
        <v>543755</v>
      </c>
      <c r="J2728" s="0" t="n">
        <v>-14733</v>
      </c>
    </row>
    <row r="2729" customFormat="false" ht="15" hidden="false" customHeight="false" outlineLevel="0" collapsed="false">
      <c r="A2729" s="0" t="n">
        <v>202406</v>
      </c>
      <c r="B2729" s="0" t="n">
        <v>202408</v>
      </c>
      <c r="C2729" s="37" t="s">
        <v>101</v>
      </c>
      <c r="D2729" s="37" t="s">
        <v>102</v>
      </c>
      <c r="E2729" s="0" t="n">
        <v>3</v>
      </c>
      <c r="F2729" s="38" t="s">
        <v>71</v>
      </c>
      <c r="G2729" s="37" t="s">
        <v>103</v>
      </c>
      <c r="H2729" s="0" t="n">
        <v>911009</v>
      </c>
      <c r="I2729" s="0" t="n">
        <v>1473685</v>
      </c>
      <c r="J2729" s="0" t="n">
        <v>107653</v>
      </c>
    </row>
    <row r="2730" customFormat="false" ht="15" hidden="false" customHeight="false" outlineLevel="0" collapsed="false">
      <c r="A2730" s="0" t="n">
        <v>202406</v>
      </c>
      <c r="B2730" s="0" t="n">
        <v>202408</v>
      </c>
      <c r="C2730" s="37" t="s">
        <v>101</v>
      </c>
      <c r="D2730" s="37" t="s">
        <v>104</v>
      </c>
      <c r="E2730" s="0" t="n">
        <v>3</v>
      </c>
      <c r="F2730" s="38" t="s">
        <v>71</v>
      </c>
      <c r="G2730" s="37" t="s">
        <v>105</v>
      </c>
      <c r="H2730" s="0" t="n">
        <v>534492</v>
      </c>
      <c r="I2730" s="0" t="n">
        <v>392937</v>
      </c>
      <c r="J2730" s="0" t="n">
        <v>115261</v>
      </c>
    </row>
    <row r="2731" customFormat="false" ht="15" hidden="false" customHeight="false" outlineLevel="0" collapsed="false">
      <c r="A2731" s="0" t="n">
        <v>202406</v>
      </c>
      <c r="B2731" s="0" t="n">
        <v>202408</v>
      </c>
      <c r="C2731" s="37" t="s">
        <v>106</v>
      </c>
      <c r="D2731" s="37" t="s">
        <v>107</v>
      </c>
      <c r="E2731" s="0" t="n">
        <v>3</v>
      </c>
      <c r="F2731" s="38" t="s">
        <v>71</v>
      </c>
      <c r="G2731" s="37" t="s">
        <v>108</v>
      </c>
      <c r="H2731" s="0" t="n">
        <v>1084824</v>
      </c>
      <c r="I2731" s="0" t="n">
        <v>950100</v>
      </c>
      <c r="J2731" s="0" t="n">
        <v>12106</v>
      </c>
    </row>
    <row r="2732" customFormat="false" ht="15" hidden="false" customHeight="false" outlineLevel="0" collapsed="false">
      <c r="A2732" s="0" t="n">
        <v>202406</v>
      </c>
      <c r="B2732" s="0" t="n">
        <v>202408</v>
      </c>
      <c r="C2732" s="37" t="s">
        <v>109</v>
      </c>
      <c r="D2732" s="37" t="s">
        <v>110</v>
      </c>
      <c r="E2732" s="0" t="n">
        <v>3</v>
      </c>
      <c r="F2732" s="38" t="s">
        <v>71</v>
      </c>
      <c r="G2732" s="37" t="s">
        <v>111</v>
      </c>
      <c r="H2732" s="0" t="n">
        <v>442366</v>
      </c>
      <c r="I2732" s="0" t="n">
        <v>374173</v>
      </c>
      <c r="J2732" s="0" t="n">
        <v>48466</v>
      </c>
    </row>
    <row r="2733" customFormat="false" ht="15" hidden="false" customHeight="false" outlineLevel="0" collapsed="false">
      <c r="A2733" s="0" t="n">
        <v>202406</v>
      </c>
      <c r="B2733" s="0" t="n">
        <v>202408</v>
      </c>
      <c r="C2733" s="37" t="s">
        <v>112</v>
      </c>
      <c r="D2733" s="37" t="s">
        <v>113</v>
      </c>
      <c r="E2733" s="0" t="n">
        <v>3</v>
      </c>
      <c r="F2733" s="38" t="s">
        <v>71</v>
      </c>
      <c r="G2733" s="37" t="s">
        <v>114</v>
      </c>
      <c r="H2733" s="0" t="n">
        <v>2950344</v>
      </c>
      <c r="I2733" s="0" t="n">
        <v>2276231</v>
      </c>
      <c r="J2733" s="0" t="n">
        <v>241311</v>
      </c>
    </row>
    <row r="2734" customFormat="false" ht="15" hidden="false" customHeight="false" outlineLevel="0" collapsed="false">
      <c r="A2734" s="0" t="n">
        <v>202406</v>
      </c>
      <c r="B2734" s="0" t="n">
        <v>202408</v>
      </c>
      <c r="C2734" s="37" t="s">
        <v>115</v>
      </c>
      <c r="D2734" s="37" t="s">
        <v>116</v>
      </c>
      <c r="E2734" s="0" t="n">
        <v>3</v>
      </c>
      <c r="F2734" s="38" t="s">
        <v>71</v>
      </c>
      <c r="G2734" s="37" t="s">
        <v>117</v>
      </c>
      <c r="H2734" s="0" t="n">
        <v>335391</v>
      </c>
      <c r="I2734" s="0" t="n">
        <v>368808</v>
      </c>
      <c r="J2734" s="0" t="n">
        <v>7763</v>
      </c>
    </row>
    <row r="2735" customFormat="false" ht="15" hidden="false" customHeight="false" outlineLevel="0" collapsed="false">
      <c r="A2735" s="0" t="n">
        <v>202406</v>
      </c>
      <c r="B2735" s="0" t="n">
        <v>202408</v>
      </c>
      <c r="C2735" s="37" t="s">
        <v>109</v>
      </c>
      <c r="D2735" s="37" t="s">
        <v>118</v>
      </c>
      <c r="E2735" s="0" t="n">
        <v>3</v>
      </c>
      <c r="F2735" s="38" t="s">
        <v>71</v>
      </c>
      <c r="G2735" s="37" t="s">
        <v>119</v>
      </c>
      <c r="H2735" s="0" t="n">
        <v>2081749</v>
      </c>
      <c r="I2735" s="0" t="n">
        <v>817303</v>
      </c>
      <c r="J2735" s="0" t="n">
        <v>78554</v>
      </c>
    </row>
    <row r="2736" customFormat="false" ht="15" hidden="false" customHeight="false" outlineLevel="0" collapsed="false">
      <c r="A2736" s="0" t="n">
        <v>202406</v>
      </c>
      <c r="B2736" s="0" t="n">
        <v>202408</v>
      </c>
      <c r="C2736" s="37" t="s">
        <v>109</v>
      </c>
      <c r="D2736" s="37" t="s">
        <v>120</v>
      </c>
      <c r="E2736" s="0" t="n">
        <v>3</v>
      </c>
      <c r="F2736" s="38" t="s">
        <v>71</v>
      </c>
      <c r="G2736" s="37" t="s">
        <v>121</v>
      </c>
      <c r="H2736" s="0" t="n">
        <v>194764</v>
      </c>
      <c r="I2736" s="0" t="n">
        <v>160431</v>
      </c>
      <c r="J2736" s="0" t="n">
        <v>5650</v>
      </c>
    </row>
    <row r="2737" customFormat="false" ht="15" hidden="false" customHeight="false" outlineLevel="0" collapsed="false">
      <c r="A2737" s="0" t="n">
        <v>202406</v>
      </c>
      <c r="B2737" s="0" t="n">
        <v>202408</v>
      </c>
      <c r="C2737" s="37" t="s">
        <v>95</v>
      </c>
      <c r="D2737" s="37" t="s">
        <v>122</v>
      </c>
      <c r="E2737" s="0" t="n">
        <v>3</v>
      </c>
      <c r="F2737" s="38" t="s">
        <v>71</v>
      </c>
      <c r="G2737" s="37" t="s">
        <v>123</v>
      </c>
      <c r="H2737" s="0" t="n">
        <v>429328</v>
      </c>
      <c r="I2737" s="0" t="n">
        <v>427935</v>
      </c>
      <c r="J2737" s="0" t="n">
        <v>18923</v>
      </c>
    </row>
    <row r="2738" customFormat="false" ht="15" hidden="false" customHeight="false" outlineLevel="0" collapsed="false">
      <c r="A2738" s="0" t="n">
        <v>202406</v>
      </c>
      <c r="B2738" s="0" t="n">
        <v>202408</v>
      </c>
      <c r="C2738" s="37" t="s">
        <v>124</v>
      </c>
      <c r="D2738" s="37" t="s">
        <v>125</v>
      </c>
      <c r="E2738" s="0" t="n">
        <v>3</v>
      </c>
      <c r="F2738" s="38" t="s">
        <v>71</v>
      </c>
      <c r="G2738" s="37" t="s">
        <v>126</v>
      </c>
      <c r="H2738" s="0" t="n">
        <v>175219</v>
      </c>
      <c r="I2738" s="0" t="n">
        <v>177578</v>
      </c>
      <c r="J2738" s="0" t="n">
        <v>-15294</v>
      </c>
    </row>
    <row r="2739" customFormat="false" ht="15" hidden="false" customHeight="false" outlineLevel="0" collapsed="false">
      <c r="A2739" s="0" t="n">
        <v>202406</v>
      </c>
      <c r="B2739" s="0" t="n">
        <v>202408</v>
      </c>
      <c r="C2739" s="37" t="s">
        <v>95</v>
      </c>
      <c r="D2739" s="37" t="s">
        <v>127</v>
      </c>
      <c r="E2739" s="0" t="n">
        <v>3</v>
      </c>
      <c r="F2739" s="38" t="s">
        <v>71</v>
      </c>
      <c r="G2739" s="37" t="s">
        <v>128</v>
      </c>
      <c r="H2739" s="0" t="n">
        <v>946100</v>
      </c>
      <c r="I2739" s="0" t="n">
        <v>1087286</v>
      </c>
      <c r="J2739" s="0" t="n">
        <v>84326</v>
      </c>
    </row>
    <row r="2740" customFormat="false" ht="15" hidden="false" customHeight="false" outlineLevel="0" collapsed="false">
      <c r="A2740" s="0" t="n">
        <v>202406</v>
      </c>
      <c r="B2740" s="0" t="n">
        <v>202408</v>
      </c>
      <c r="C2740" s="37" t="s">
        <v>124</v>
      </c>
      <c r="D2740" s="37" t="s">
        <v>122</v>
      </c>
      <c r="E2740" s="0" t="n">
        <v>3</v>
      </c>
      <c r="F2740" s="38" t="s">
        <v>71</v>
      </c>
      <c r="G2740" s="37" t="s">
        <v>129</v>
      </c>
      <c r="H2740" s="0" t="n">
        <v>2381898</v>
      </c>
      <c r="I2740" s="0" t="n">
        <v>1664589</v>
      </c>
      <c r="J2740" s="0" t="n">
        <v>282829</v>
      </c>
    </row>
    <row r="2741" customFormat="false" ht="15" hidden="false" customHeight="false" outlineLevel="0" collapsed="false">
      <c r="A2741" s="0" t="n">
        <v>202406</v>
      </c>
      <c r="B2741" s="0" t="n">
        <v>202408</v>
      </c>
      <c r="C2741" s="37" t="s">
        <v>106</v>
      </c>
      <c r="D2741" s="37" t="s">
        <v>130</v>
      </c>
      <c r="E2741" s="0" t="n">
        <v>3</v>
      </c>
      <c r="F2741" s="38" t="s">
        <v>71</v>
      </c>
      <c r="G2741" s="37" t="s">
        <v>131</v>
      </c>
      <c r="H2741" s="0" t="n">
        <v>519947</v>
      </c>
      <c r="I2741" s="0" t="n">
        <v>349519</v>
      </c>
      <c r="J2741" s="0" t="n">
        <v>29969</v>
      </c>
    </row>
    <row r="2742" customFormat="false" ht="15" hidden="false" customHeight="false" outlineLevel="0" collapsed="false">
      <c r="A2742" s="0" t="n">
        <v>202406</v>
      </c>
      <c r="B2742" s="0" t="n">
        <v>202408</v>
      </c>
      <c r="C2742" s="37" t="s">
        <v>95</v>
      </c>
      <c r="D2742" s="37" t="s">
        <v>132</v>
      </c>
      <c r="E2742" s="0" t="n">
        <v>3</v>
      </c>
      <c r="F2742" s="38" t="s">
        <v>71</v>
      </c>
      <c r="G2742" s="37" t="s">
        <v>133</v>
      </c>
      <c r="H2742" s="0" t="n">
        <v>392912</v>
      </c>
      <c r="I2742" s="0" t="n">
        <v>306281</v>
      </c>
      <c r="J2742" s="0" t="n">
        <v>57903</v>
      </c>
    </row>
    <row r="2743" customFormat="false" ht="15" hidden="false" customHeight="false" outlineLevel="0" collapsed="false">
      <c r="A2743" s="0" t="n">
        <v>202406</v>
      </c>
      <c r="B2743" s="0" t="n">
        <v>202408</v>
      </c>
      <c r="C2743" s="37" t="s">
        <v>112</v>
      </c>
      <c r="D2743" s="37" t="s">
        <v>134</v>
      </c>
      <c r="E2743" s="0" t="n">
        <v>3</v>
      </c>
      <c r="F2743" s="38" t="s">
        <v>71</v>
      </c>
      <c r="G2743" s="37" t="s">
        <v>135</v>
      </c>
      <c r="H2743" s="0" t="n">
        <v>124589</v>
      </c>
      <c r="I2743" s="0" t="n">
        <v>507688</v>
      </c>
      <c r="J2743" s="0" t="n">
        <v>70078</v>
      </c>
    </row>
    <row r="2744" customFormat="false" ht="15" hidden="false" customHeight="false" outlineLevel="0" collapsed="false">
      <c r="A2744" s="0" t="n">
        <v>202406</v>
      </c>
      <c r="B2744" s="0" t="n">
        <v>202408</v>
      </c>
      <c r="C2744" s="37" t="s">
        <v>136</v>
      </c>
      <c r="D2744" s="37" t="s">
        <v>137</v>
      </c>
      <c r="E2744" s="0" t="n">
        <v>3</v>
      </c>
      <c r="F2744" s="38" t="s">
        <v>71</v>
      </c>
      <c r="G2744" s="37" t="s">
        <v>138</v>
      </c>
      <c r="H2744" s="0" t="n">
        <v>346144</v>
      </c>
      <c r="I2744" s="0" t="n">
        <v>129322</v>
      </c>
      <c r="J2744" s="0" t="n">
        <v>9576</v>
      </c>
    </row>
    <row r="2745" customFormat="false" ht="15" hidden="false" customHeight="false" outlineLevel="0" collapsed="false">
      <c r="A2745" s="0" t="n">
        <v>202406</v>
      </c>
      <c r="B2745" s="0" t="n">
        <v>202408</v>
      </c>
      <c r="C2745" s="37" t="s">
        <v>115</v>
      </c>
      <c r="D2745" s="37" t="s">
        <v>139</v>
      </c>
      <c r="E2745" s="0" t="n">
        <v>3</v>
      </c>
      <c r="F2745" s="38" t="s">
        <v>71</v>
      </c>
      <c r="G2745" s="37" t="s">
        <v>140</v>
      </c>
      <c r="H2745" s="0" t="n">
        <v>92979</v>
      </c>
      <c r="I2745" s="0" t="n">
        <v>94386</v>
      </c>
      <c r="J2745" s="0" t="n">
        <v>1624</v>
      </c>
    </row>
    <row r="2746" customFormat="false" ht="15" hidden="false" customHeight="false" outlineLevel="0" collapsed="false">
      <c r="A2746" s="0" t="n">
        <v>202406</v>
      </c>
      <c r="B2746" s="0" t="n">
        <v>202408</v>
      </c>
      <c r="C2746" s="37" t="s">
        <v>109</v>
      </c>
      <c r="D2746" s="37" t="s">
        <v>141</v>
      </c>
      <c r="E2746" s="0" t="n">
        <v>3</v>
      </c>
      <c r="F2746" s="38" t="s">
        <v>71</v>
      </c>
      <c r="G2746" s="37" t="s">
        <v>142</v>
      </c>
      <c r="H2746" s="0" t="n">
        <v>134755</v>
      </c>
      <c r="I2746" s="0" t="n">
        <v>65543</v>
      </c>
      <c r="J2746" s="0" t="n">
        <v>2056</v>
      </c>
    </row>
    <row r="2747" customFormat="false" ht="15" hidden="false" customHeight="false" outlineLevel="0" collapsed="false">
      <c r="A2747" s="0" t="n">
        <v>202406</v>
      </c>
      <c r="B2747" s="0" t="n">
        <v>202408</v>
      </c>
      <c r="C2747" s="37" t="s">
        <v>136</v>
      </c>
      <c r="D2747" s="37" t="s">
        <v>143</v>
      </c>
      <c r="E2747" s="0" t="n">
        <v>3</v>
      </c>
      <c r="F2747" s="38" t="s">
        <v>71</v>
      </c>
      <c r="G2747" s="37" t="s">
        <v>144</v>
      </c>
      <c r="H2747" s="0" t="n">
        <v>626564</v>
      </c>
      <c r="I2747" s="0" t="n">
        <v>974544</v>
      </c>
      <c r="J2747" s="0" t="n">
        <v>-65344</v>
      </c>
    </row>
    <row r="2748" customFormat="false" ht="15" hidden="false" customHeight="false" outlineLevel="0" collapsed="false">
      <c r="A2748" s="0" t="n">
        <v>202406</v>
      </c>
      <c r="B2748" s="0" t="n">
        <v>202408</v>
      </c>
      <c r="C2748" s="37" t="s">
        <v>101</v>
      </c>
      <c r="D2748" s="37" t="s">
        <v>145</v>
      </c>
      <c r="E2748" s="0" t="n">
        <v>3</v>
      </c>
      <c r="F2748" s="38" t="s">
        <v>71</v>
      </c>
      <c r="G2748" s="37" t="s">
        <v>146</v>
      </c>
      <c r="H2748" s="0" t="n">
        <v>2682681</v>
      </c>
      <c r="I2748" s="0" t="n">
        <v>1926676</v>
      </c>
      <c r="J2748" s="0" t="n">
        <v>102677</v>
      </c>
    </row>
    <row r="2749" customFormat="false" ht="15" hidden="false" customHeight="false" outlineLevel="0" collapsed="false">
      <c r="A2749" s="0" t="n">
        <v>202406</v>
      </c>
      <c r="B2749" s="0" t="n">
        <v>202408</v>
      </c>
      <c r="C2749" s="37" t="s">
        <v>106</v>
      </c>
      <c r="D2749" s="37" t="s">
        <v>147</v>
      </c>
      <c r="E2749" s="0" t="n">
        <v>3</v>
      </c>
      <c r="F2749" s="38" t="s">
        <v>71</v>
      </c>
      <c r="G2749" s="37" t="s">
        <v>148</v>
      </c>
      <c r="H2749" s="0" t="n">
        <v>19961177</v>
      </c>
      <c r="I2749" s="0" t="n">
        <v>16525666</v>
      </c>
      <c r="J2749" s="0" t="n">
        <v>1563326</v>
      </c>
    </row>
    <row r="2750" customFormat="false" ht="15" hidden="false" customHeight="false" outlineLevel="0" collapsed="false">
      <c r="A2750" s="0" t="n">
        <v>202406</v>
      </c>
      <c r="B2750" s="0" t="n">
        <v>202408</v>
      </c>
      <c r="C2750" s="37" t="s">
        <v>149</v>
      </c>
      <c r="D2750" s="37" t="s">
        <v>150</v>
      </c>
      <c r="E2750" s="0" t="n">
        <v>3</v>
      </c>
      <c r="F2750" s="38" t="s">
        <v>71</v>
      </c>
      <c r="G2750" s="37" t="s">
        <v>151</v>
      </c>
      <c r="H2750" s="0" t="n">
        <v>290881</v>
      </c>
      <c r="I2750" s="0" t="n">
        <v>506362</v>
      </c>
      <c r="J2750" s="0" t="n">
        <v>127371</v>
      </c>
    </row>
    <row r="2751" customFormat="false" ht="15" hidden="false" customHeight="false" outlineLevel="0" collapsed="false">
      <c r="A2751" s="0" t="n">
        <v>202406</v>
      </c>
      <c r="B2751" s="0" t="n">
        <v>202408</v>
      </c>
      <c r="C2751" s="37" t="s">
        <v>152</v>
      </c>
      <c r="D2751" s="37" t="s">
        <v>153</v>
      </c>
      <c r="E2751" s="0" t="n">
        <v>3</v>
      </c>
      <c r="F2751" s="38" t="s">
        <v>71</v>
      </c>
      <c r="G2751" s="37" t="s">
        <v>154</v>
      </c>
      <c r="H2751" s="0" t="n">
        <v>2668291</v>
      </c>
      <c r="I2751" s="0" t="n">
        <v>2996430</v>
      </c>
      <c r="J2751" s="0" t="n">
        <v>398022</v>
      </c>
    </row>
    <row r="2752" customFormat="false" ht="15" hidden="false" customHeight="false" outlineLevel="0" collapsed="false">
      <c r="A2752" s="0" t="n">
        <v>202406</v>
      </c>
      <c r="B2752" s="0" t="n">
        <v>202408</v>
      </c>
      <c r="C2752" s="37" t="s">
        <v>101</v>
      </c>
      <c r="D2752" s="37" t="s">
        <v>155</v>
      </c>
      <c r="E2752" s="0" t="n">
        <v>3</v>
      </c>
      <c r="F2752" s="38" t="s">
        <v>71</v>
      </c>
      <c r="G2752" s="37" t="s">
        <v>156</v>
      </c>
      <c r="H2752" s="0" t="n">
        <v>912003</v>
      </c>
      <c r="I2752" s="0" t="n">
        <v>833554</v>
      </c>
      <c r="J2752" s="0" t="n">
        <v>-5406</v>
      </c>
    </row>
    <row r="2753" customFormat="false" ht="15" hidden="false" customHeight="false" outlineLevel="0" collapsed="false">
      <c r="A2753" s="0" t="n">
        <v>202406</v>
      </c>
      <c r="B2753" s="0" t="n">
        <v>202408</v>
      </c>
      <c r="C2753" s="37" t="s">
        <v>106</v>
      </c>
      <c r="D2753" s="37" t="s">
        <v>116</v>
      </c>
      <c r="E2753" s="0" t="n">
        <v>3</v>
      </c>
      <c r="F2753" s="38" t="s">
        <v>71</v>
      </c>
      <c r="G2753" s="37" t="s">
        <v>157</v>
      </c>
      <c r="H2753" s="0" t="n">
        <v>368327</v>
      </c>
      <c r="I2753" s="0" t="n">
        <v>155263</v>
      </c>
      <c r="J2753" s="0" t="n">
        <v>-9927</v>
      </c>
    </row>
    <row r="2754" customFormat="false" ht="15" hidden="false" customHeight="false" outlineLevel="0" collapsed="false">
      <c r="A2754" s="0" t="n">
        <v>202406</v>
      </c>
      <c r="B2754" s="0" t="n">
        <v>202408</v>
      </c>
      <c r="C2754" s="37" t="s">
        <v>158</v>
      </c>
      <c r="D2754" s="37" t="s">
        <v>159</v>
      </c>
      <c r="E2754" s="0" t="n">
        <v>3</v>
      </c>
      <c r="F2754" s="38" t="s">
        <v>71</v>
      </c>
      <c r="G2754" s="37" t="s">
        <v>160</v>
      </c>
      <c r="H2754" s="0" t="n">
        <v>946386</v>
      </c>
      <c r="I2754" s="0" t="n">
        <v>821506</v>
      </c>
      <c r="J2754" s="0" t="n">
        <v>48752</v>
      </c>
    </row>
    <row r="2755" customFormat="false" ht="15" hidden="false" customHeight="false" outlineLevel="0" collapsed="false">
      <c r="A2755" s="0" t="n">
        <v>202406</v>
      </c>
      <c r="B2755" s="0" t="n">
        <v>202408</v>
      </c>
      <c r="C2755" s="37" t="s">
        <v>95</v>
      </c>
      <c r="D2755" s="37" t="s">
        <v>161</v>
      </c>
      <c r="E2755" s="0" t="n">
        <v>3</v>
      </c>
      <c r="F2755" s="38" t="s">
        <v>71</v>
      </c>
      <c r="G2755" s="37" t="s">
        <v>162</v>
      </c>
      <c r="H2755" s="0" t="n">
        <v>627162</v>
      </c>
      <c r="I2755" s="0" t="n">
        <v>412131</v>
      </c>
      <c r="J2755" s="0" t="n">
        <v>66426</v>
      </c>
    </row>
    <row r="2756" customFormat="false" ht="15" hidden="false" customHeight="false" outlineLevel="0" collapsed="false">
      <c r="A2756" s="0" t="n">
        <v>202406</v>
      </c>
      <c r="B2756" s="0" t="n">
        <v>202408</v>
      </c>
      <c r="C2756" s="37" t="s">
        <v>112</v>
      </c>
      <c r="D2756" s="37" t="s">
        <v>163</v>
      </c>
      <c r="E2756" s="0" t="n">
        <v>3</v>
      </c>
      <c r="F2756" s="38" t="s">
        <v>71</v>
      </c>
      <c r="G2756" s="37" t="s">
        <v>164</v>
      </c>
      <c r="H2756" s="0" t="n">
        <v>541338</v>
      </c>
      <c r="I2756" s="0" t="n">
        <v>839687</v>
      </c>
      <c r="J2756" s="0" t="n">
        <v>48650</v>
      </c>
    </row>
    <row r="2757" customFormat="false" ht="15" hidden="false" customHeight="false" outlineLevel="0" collapsed="false">
      <c r="A2757" s="0" t="n">
        <v>202406</v>
      </c>
      <c r="B2757" s="0" t="n">
        <v>202408</v>
      </c>
      <c r="C2757" s="37" t="s">
        <v>101</v>
      </c>
      <c r="D2757" s="37" t="s">
        <v>165</v>
      </c>
      <c r="E2757" s="0" t="n">
        <v>3</v>
      </c>
      <c r="F2757" s="38" t="s">
        <v>71</v>
      </c>
      <c r="G2757" s="37" t="s">
        <v>166</v>
      </c>
      <c r="H2757" s="0" t="n">
        <v>368108</v>
      </c>
      <c r="I2757" s="0" t="n">
        <v>268431</v>
      </c>
      <c r="J2757" s="0" t="n">
        <v>36023</v>
      </c>
    </row>
    <row r="2758" customFormat="false" ht="15" hidden="false" customHeight="false" outlineLevel="0" collapsed="false">
      <c r="A2758" s="0" t="n">
        <v>202406</v>
      </c>
      <c r="B2758" s="0" t="n">
        <v>202408</v>
      </c>
      <c r="C2758" s="37" t="s">
        <v>124</v>
      </c>
      <c r="D2758" s="37" t="s">
        <v>167</v>
      </c>
      <c r="E2758" s="0" t="n">
        <v>3</v>
      </c>
      <c r="F2758" s="38" t="s">
        <v>71</v>
      </c>
      <c r="G2758" s="37" t="s">
        <v>168</v>
      </c>
      <c r="H2758" s="0" t="n">
        <v>93590</v>
      </c>
      <c r="I2758" s="0" t="n">
        <v>100678</v>
      </c>
      <c r="J2758" s="0" t="n">
        <v>6231</v>
      </c>
    </row>
    <row r="2759" customFormat="false" ht="15" hidden="false" customHeight="false" outlineLevel="0" collapsed="false">
      <c r="A2759" s="0" t="n">
        <v>202406</v>
      </c>
      <c r="B2759" s="0" t="n">
        <v>202408</v>
      </c>
      <c r="C2759" s="37" t="s">
        <v>152</v>
      </c>
      <c r="D2759" s="37" t="s">
        <v>122</v>
      </c>
      <c r="E2759" s="0" t="n">
        <v>3</v>
      </c>
      <c r="F2759" s="38" t="s">
        <v>71</v>
      </c>
      <c r="G2759" s="37" t="s">
        <v>169</v>
      </c>
      <c r="H2759" s="0" t="n">
        <v>94222</v>
      </c>
      <c r="I2759" s="0" t="n">
        <v>79977</v>
      </c>
      <c r="J2759" s="0" t="n">
        <v>12133</v>
      </c>
    </row>
    <row r="2760" customFormat="false" ht="15" hidden="false" customHeight="false" outlineLevel="0" collapsed="false">
      <c r="A2760" s="0" t="n">
        <v>202406</v>
      </c>
      <c r="B2760" s="0" t="n">
        <v>202408</v>
      </c>
      <c r="C2760" s="37" t="s">
        <v>98</v>
      </c>
      <c r="D2760" s="37" t="s">
        <v>170</v>
      </c>
      <c r="E2760" s="0" t="n">
        <v>3</v>
      </c>
      <c r="F2760" s="38" t="s">
        <v>71</v>
      </c>
      <c r="G2760" s="37" t="s">
        <v>171</v>
      </c>
      <c r="H2760" s="0" t="n">
        <v>899367</v>
      </c>
      <c r="I2760" s="0" t="n">
        <v>539910</v>
      </c>
      <c r="J2760" s="0" t="n">
        <v>-43045</v>
      </c>
    </row>
    <row r="2761" customFormat="false" ht="15" hidden="false" customHeight="false" outlineLevel="0" collapsed="false">
      <c r="A2761" s="0" t="n">
        <v>202406</v>
      </c>
      <c r="B2761" s="0" t="n">
        <v>202408</v>
      </c>
      <c r="C2761" s="37" t="s">
        <v>98</v>
      </c>
      <c r="D2761" s="37" t="s">
        <v>172</v>
      </c>
      <c r="E2761" s="0" t="n">
        <v>3</v>
      </c>
      <c r="F2761" s="38" t="s">
        <v>71</v>
      </c>
      <c r="G2761" s="37" t="s">
        <v>173</v>
      </c>
      <c r="H2761" s="0" t="n">
        <v>408276</v>
      </c>
      <c r="I2761" s="0" t="n">
        <v>313413</v>
      </c>
      <c r="J2761" s="0" t="n">
        <v>75350</v>
      </c>
    </row>
    <row r="2762" customFormat="false" ht="15" hidden="false" customHeight="false" outlineLevel="0" collapsed="false">
      <c r="A2762" s="0" t="n">
        <v>202406</v>
      </c>
      <c r="B2762" s="0" t="n">
        <v>202408</v>
      </c>
      <c r="C2762" s="37" t="s">
        <v>158</v>
      </c>
      <c r="D2762" s="37" t="s">
        <v>174</v>
      </c>
      <c r="E2762" s="0" t="n">
        <v>3</v>
      </c>
      <c r="F2762" s="38" t="s">
        <v>71</v>
      </c>
      <c r="G2762" s="37" t="s">
        <v>175</v>
      </c>
      <c r="H2762" s="0" t="n">
        <v>248791</v>
      </c>
      <c r="I2762" s="0" t="n">
        <v>234329</v>
      </c>
      <c r="J2762" s="0" t="n">
        <v>-7322</v>
      </c>
    </row>
    <row r="2763" customFormat="false" ht="15" hidden="false" customHeight="false" outlineLevel="0" collapsed="false">
      <c r="A2763" s="0" t="n">
        <v>202406</v>
      </c>
      <c r="B2763" s="0" t="n">
        <v>202408</v>
      </c>
      <c r="C2763" s="37" t="s">
        <v>149</v>
      </c>
      <c r="D2763" s="37" t="s">
        <v>176</v>
      </c>
      <c r="E2763" s="0" t="n">
        <v>3</v>
      </c>
      <c r="F2763" s="38" t="s">
        <v>71</v>
      </c>
      <c r="G2763" s="37" t="s">
        <v>177</v>
      </c>
      <c r="H2763" s="0" t="n">
        <v>649628</v>
      </c>
      <c r="I2763" s="0" t="n">
        <v>123343</v>
      </c>
      <c r="J2763" s="0" t="n">
        <v>19658</v>
      </c>
    </row>
    <row r="2764" customFormat="false" ht="15" hidden="false" customHeight="false" outlineLevel="0" collapsed="false">
      <c r="A2764" s="0" t="n">
        <v>202406</v>
      </c>
      <c r="B2764" s="0" t="n">
        <v>202408</v>
      </c>
      <c r="C2764" s="37" t="s">
        <v>178</v>
      </c>
      <c r="D2764" s="37" t="s">
        <v>179</v>
      </c>
      <c r="E2764" s="0" t="n">
        <v>3</v>
      </c>
      <c r="F2764" s="38" t="s">
        <v>71</v>
      </c>
      <c r="G2764" s="37" t="s">
        <v>180</v>
      </c>
      <c r="H2764" s="0" t="n">
        <v>1395571</v>
      </c>
      <c r="I2764" s="0" t="n">
        <v>718067</v>
      </c>
      <c r="J2764" s="0" t="n">
        <v>37901</v>
      </c>
    </row>
    <row r="2765" customFormat="false" ht="15" hidden="false" customHeight="false" outlineLevel="0" collapsed="false">
      <c r="A2765" s="0" t="n">
        <v>202406</v>
      </c>
      <c r="B2765" s="0" t="n">
        <v>202408</v>
      </c>
      <c r="C2765" s="37" t="s">
        <v>149</v>
      </c>
      <c r="D2765" s="37" t="s">
        <v>181</v>
      </c>
      <c r="E2765" s="0" t="n">
        <v>3</v>
      </c>
      <c r="F2765" s="38" t="s">
        <v>71</v>
      </c>
      <c r="G2765" s="37" t="s">
        <v>182</v>
      </c>
      <c r="H2765" s="0" t="n">
        <v>810425</v>
      </c>
      <c r="I2765" s="0" t="n">
        <v>898635</v>
      </c>
      <c r="J2765" s="0" t="n">
        <v>61482</v>
      </c>
    </row>
    <row r="2766" customFormat="false" ht="15" hidden="false" customHeight="false" outlineLevel="0" collapsed="false">
      <c r="A2766" s="0" t="n">
        <v>202406</v>
      </c>
      <c r="B2766" s="0" t="n">
        <v>202408</v>
      </c>
      <c r="C2766" s="37" t="s">
        <v>115</v>
      </c>
      <c r="D2766" s="37" t="s">
        <v>104</v>
      </c>
      <c r="E2766" s="0" t="n">
        <v>3</v>
      </c>
      <c r="F2766" s="38" t="s">
        <v>71</v>
      </c>
      <c r="G2766" s="37" t="s">
        <v>183</v>
      </c>
      <c r="H2766" s="0" t="n">
        <v>265765</v>
      </c>
      <c r="I2766" s="0" t="n">
        <v>409695</v>
      </c>
      <c r="J2766" s="0" t="n">
        <v>22898</v>
      </c>
    </row>
    <row r="2767" customFormat="false" ht="15" hidden="false" customHeight="false" outlineLevel="0" collapsed="false">
      <c r="A2767" s="0" t="n">
        <v>202406</v>
      </c>
      <c r="B2767" s="0" t="n">
        <v>202408</v>
      </c>
      <c r="C2767" s="37" t="s">
        <v>184</v>
      </c>
      <c r="D2767" s="37" t="s">
        <v>185</v>
      </c>
      <c r="E2767" s="0" t="n">
        <v>3</v>
      </c>
      <c r="F2767" s="38" t="s">
        <v>71</v>
      </c>
      <c r="G2767" s="37" t="s">
        <v>186</v>
      </c>
      <c r="H2767" s="0" t="n">
        <v>2312680</v>
      </c>
      <c r="I2767" s="0" t="n">
        <v>773462</v>
      </c>
      <c r="J2767" s="0" t="n">
        <v>81647</v>
      </c>
    </row>
    <row r="2768" customFormat="false" ht="15" hidden="false" customHeight="false" outlineLevel="0" collapsed="false">
      <c r="A2768" s="0" t="n">
        <v>202406</v>
      </c>
      <c r="B2768" s="0" t="n">
        <v>202408</v>
      </c>
      <c r="C2768" s="37" t="s">
        <v>109</v>
      </c>
      <c r="D2768" s="37" t="s">
        <v>187</v>
      </c>
      <c r="E2768" s="0" t="n">
        <v>3</v>
      </c>
      <c r="F2768" s="38" t="s">
        <v>71</v>
      </c>
      <c r="G2768" s="37" t="s">
        <v>188</v>
      </c>
      <c r="H2768" s="0" t="n">
        <v>4051774</v>
      </c>
      <c r="I2768" s="0" t="n">
        <v>5489489</v>
      </c>
      <c r="J2768" s="0" t="n">
        <v>690317</v>
      </c>
    </row>
    <row r="2769" customFormat="false" ht="15" hidden="false" customHeight="false" outlineLevel="0" collapsed="false">
      <c r="A2769" s="0" t="n">
        <v>202406</v>
      </c>
      <c r="B2769" s="0" t="n">
        <v>202408</v>
      </c>
      <c r="C2769" s="37" t="s">
        <v>178</v>
      </c>
      <c r="D2769" s="37" t="s">
        <v>189</v>
      </c>
      <c r="E2769" s="0" t="n">
        <v>3</v>
      </c>
      <c r="F2769" s="38" t="s">
        <v>71</v>
      </c>
      <c r="G2769" s="37" t="s">
        <v>190</v>
      </c>
      <c r="H2769" s="0" t="n">
        <v>1103579</v>
      </c>
      <c r="I2769" s="0" t="n">
        <v>552654</v>
      </c>
      <c r="J2769" s="0" t="n">
        <v>102703</v>
      </c>
    </row>
    <row r="2770" customFormat="false" ht="15" hidden="false" customHeight="false" outlineLevel="0" collapsed="false">
      <c r="A2770" s="0" t="n">
        <v>202406</v>
      </c>
      <c r="B2770" s="0" t="n">
        <v>202408</v>
      </c>
      <c r="C2770" s="37" t="s">
        <v>152</v>
      </c>
      <c r="D2770" s="37" t="s">
        <v>191</v>
      </c>
      <c r="E2770" s="0" t="n">
        <v>3</v>
      </c>
      <c r="F2770" s="38" t="s">
        <v>71</v>
      </c>
      <c r="G2770" s="37" t="s">
        <v>192</v>
      </c>
      <c r="H2770" s="0" t="n">
        <v>1868553</v>
      </c>
      <c r="I2770" s="0" t="n">
        <v>1609340</v>
      </c>
      <c r="J2770" s="0" t="n">
        <v>355334</v>
      </c>
    </row>
    <row r="2771" customFormat="false" ht="15" hidden="false" customHeight="false" outlineLevel="0" collapsed="false">
      <c r="A2771" s="0" t="n">
        <v>202406</v>
      </c>
      <c r="B2771" s="0" t="n">
        <v>202408</v>
      </c>
      <c r="C2771" s="37" t="s">
        <v>184</v>
      </c>
      <c r="D2771" s="37" t="s">
        <v>193</v>
      </c>
      <c r="E2771" s="0" t="n">
        <v>3</v>
      </c>
      <c r="F2771" s="38" t="s">
        <v>71</v>
      </c>
      <c r="G2771" s="37" t="s">
        <v>194</v>
      </c>
      <c r="H2771" s="0" t="n">
        <v>1703165</v>
      </c>
      <c r="I2771" s="0" t="n">
        <v>1505546</v>
      </c>
      <c r="J2771" s="0" t="n">
        <v>170401</v>
      </c>
    </row>
    <row r="2772" customFormat="false" ht="15" hidden="false" customHeight="false" outlineLevel="0" collapsed="false">
      <c r="A2772" s="0" t="n">
        <v>202406</v>
      </c>
      <c r="B2772" s="0" t="n">
        <v>202408</v>
      </c>
      <c r="C2772" s="37" t="s">
        <v>115</v>
      </c>
      <c r="D2772" s="37" t="s">
        <v>96</v>
      </c>
      <c r="E2772" s="0" t="n">
        <v>3</v>
      </c>
      <c r="F2772" s="38" t="s">
        <v>71</v>
      </c>
      <c r="G2772" s="37" t="s">
        <v>195</v>
      </c>
      <c r="H2772" s="0" t="n">
        <v>1812518</v>
      </c>
      <c r="I2772" s="0" t="n">
        <v>1347612</v>
      </c>
      <c r="J2772" s="0" t="n">
        <v>338746</v>
      </c>
    </row>
    <row r="2773" customFormat="false" ht="15" hidden="false" customHeight="false" outlineLevel="0" collapsed="false">
      <c r="A2773" s="0" t="n">
        <v>202406</v>
      </c>
      <c r="B2773" s="0" t="n">
        <v>202408</v>
      </c>
      <c r="C2773" s="37" t="s">
        <v>136</v>
      </c>
      <c r="D2773" s="37" t="s">
        <v>120</v>
      </c>
      <c r="E2773" s="0" t="n">
        <v>3</v>
      </c>
      <c r="F2773" s="38" t="s">
        <v>71</v>
      </c>
      <c r="G2773" s="37" t="s">
        <v>196</v>
      </c>
      <c r="H2773" s="0" t="n">
        <v>1391687</v>
      </c>
      <c r="I2773" s="0" t="n">
        <v>689707</v>
      </c>
      <c r="J2773" s="0" t="n">
        <v>61589</v>
      </c>
    </row>
    <row r="2774" customFormat="false" ht="15" hidden="false" customHeight="false" outlineLevel="0" collapsed="false">
      <c r="A2774" s="0" t="n">
        <v>202406</v>
      </c>
      <c r="B2774" s="0" t="n">
        <v>202408</v>
      </c>
      <c r="C2774" s="37" t="s">
        <v>197</v>
      </c>
      <c r="D2774" s="37" t="s">
        <v>198</v>
      </c>
      <c r="E2774" s="0" t="n">
        <v>3</v>
      </c>
      <c r="F2774" s="38" t="s">
        <v>71</v>
      </c>
      <c r="G2774" s="37" t="s">
        <v>199</v>
      </c>
      <c r="H2774" s="0" t="n">
        <v>919069</v>
      </c>
      <c r="I2774" s="0" t="n">
        <v>889056</v>
      </c>
      <c r="J2774" s="0" t="n">
        <v>166915</v>
      </c>
    </row>
    <row r="2775" customFormat="false" ht="15" hidden="false" customHeight="false" outlineLevel="0" collapsed="false">
      <c r="A2775" s="0" t="n">
        <v>202406</v>
      </c>
      <c r="B2775" s="0" t="n">
        <v>202408</v>
      </c>
      <c r="C2775" s="37" t="s">
        <v>136</v>
      </c>
      <c r="D2775" s="37" t="s">
        <v>200</v>
      </c>
      <c r="E2775" s="0" t="n">
        <v>3</v>
      </c>
      <c r="F2775" s="38" t="s">
        <v>71</v>
      </c>
      <c r="G2775" s="37" t="s">
        <v>201</v>
      </c>
      <c r="H2775" s="0" t="n">
        <v>1152512</v>
      </c>
      <c r="I2775" s="0" t="n">
        <v>1103166</v>
      </c>
      <c r="J2775" s="0" t="n">
        <v>135548</v>
      </c>
    </row>
    <row r="2776" customFormat="false" ht="15" hidden="false" customHeight="false" outlineLevel="0" collapsed="false">
      <c r="A2776" s="0" t="n">
        <v>202406</v>
      </c>
      <c r="B2776" s="0" t="n">
        <v>202408</v>
      </c>
      <c r="C2776" s="37" t="s">
        <v>136</v>
      </c>
      <c r="D2776" s="37" t="s">
        <v>127</v>
      </c>
      <c r="E2776" s="0" t="n">
        <v>3</v>
      </c>
      <c r="F2776" s="38" t="s">
        <v>71</v>
      </c>
      <c r="G2776" s="37" t="s">
        <v>202</v>
      </c>
      <c r="H2776" s="0" t="n">
        <v>161241</v>
      </c>
      <c r="I2776" s="0" t="n">
        <v>50423</v>
      </c>
      <c r="J2776" s="0" t="n">
        <v>1265</v>
      </c>
    </row>
    <row r="2777" customFormat="false" ht="15" hidden="false" customHeight="false" outlineLevel="0" collapsed="false">
      <c r="A2777" s="0" t="n">
        <v>202406</v>
      </c>
      <c r="B2777" s="0" t="n">
        <v>202408</v>
      </c>
      <c r="C2777" s="37" t="s">
        <v>106</v>
      </c>
      <c r="D2777" s="37" t="s">
        <v>203</v>
      </c>
      <c r="E2777" s="0" t="n">
        <v>3</v>
      </c>
      <c r="F2777" s="38" t="s">
        <v>71</v>
      </c>
      <c r="G2777" s="37" t="s">
        <v>204</v>
      </c>
      <c r="H2777" s="0" t="n">
        <v>1125229</v>
      </c>
      <c r="I2777" s="0" t="n">
        <v>720991</v>
      </c>
      <c r="J2777" s="0" t="n">
        <v>70746</v>
      </c>
    </row>
    <row r="2778" customFormat="false" ht="15" hidden="false" customHeight="false" outlineLevel="0" collapsed="false">
      <c r="A2778" s="0" t="n">
        <v>202406</v>
      </c>
      <c r="B2778" s="0" t="n">
        <v>202408</v>
      </c>
      <c r="C2778" s="37" t="s">
        <v>95</v>
      </c>
      <c r="D2778" s="37" t="s">
        <v>187</v>
      </c>
      <c r="E2778" s="0" t="n">
        <v>3</v>
      </c>
      <c r="F2778" s="38" t="s">
        <v>71</v>
      </c>
      <c r="G2778" s="37" t="s">
        <v>205</v>
      </c>
      <c r="H2778" s="0" t="n">
        <v>78844</v>
      </c>
      <c r="I2778" s="0" t="n">
        <v>51661</v>
      </c>
      <c r="J2778" s="0" t="n">
        <v>6732</v>
      </c>
    </row>
    <row r="2779" customFormat="false" ht="15" hidden="false" customHeight="false" outlineLevel="0" collapsed="false">
      <c r="A2779" s="0" t="n">
        <v>202406</v>
      </c>
      <c r="B2779" s="0" t="n">
        <v>202408</v>
      </c>
      <c r="C2779" s="37" t="s">
        <v>101</v>
      </c>
      <c r="D2779" s="37" t="s">
        <v>206</v>
      </c>
      <c r="E2779" s="0" t="n">
        <v>3</v>
      </c>
      <c r="F2779" s="38" t="s">
        <v>71</v>
      </c>
      <c r="G2779" s="37" t="s">
        <v>207</v>
      </c>
      <c r="H2779" s="0" t="n">
        <v>191499</v>
      </c>
      <c r="I2779" s="0" t="n">
        <v>161063</v>
      </c>
      <c r="J2779" s="0" t="n">
        <v>12366</v>
      </c>
    </row>
    <row r="2780" customFormat="false" ht="15" hidden="false" customHeight="false" outlineLevel="0" collapsed="false">
      <c r="A2780" s="0" t="n">
        <v>202406</v>
      </c>
      <c r="B2780" s="0" t="n">
        <v>202408</v>
      </c>
      <c r="C2780" s="37" t="s">
        <v>184</v>
      </c>
      <c r="D2780" s="37" t="s">
        <v>208</v>
      </c>
      <c r="E2780" s="0" t="n">
        <v>3</v>
      </c>
      <c r="F2780" s="38" t="s">
        <v>71</v>
      </c>
      <c r="G2780" s="37" t="s">
        <v>209</v>
      </c>
      <c r="H2780" s="0" t="n">
        <v>3532345</v>
      </c>
      <c r="I2780" s="0" t="n">
        <v>3374298</v>
      </c>
      <c r="J2780" s="0" t="n">
        <v>409254</v>
      </c>
    </row>
    <row r="2781" customFormat="false" ht="15" hidden="false" customHeight="false" outlineLevel="0" collapsed="false">
      <c r="A2781" s="0" t="n">
        <v>202406</v>
      </c>
      <c r="B2781" s="0" t="n">
        <v>202408</v>
      </c>
      <c r="C2781" s="37" t="s">
        <v>95</v>
      </c>
      <c r="D2781" s="37" t="s">
        <v>210</v>
      </c>
      <c r="E2781" s="0" t="n">
        <v>3</v>
      </c>
      <c r="F2781" s="38" t="s">
        <v>71</v>
      </c>
      <c r="G2781" s="37" t="s">
        <v>211</v>
      </c>
      <c r="H2781" s="0" t="n">
        <v>1303111</v>
      </c>
      <c r="I2781" s="0" t="n">
        <v>1236532</v>
      </c>
      <c r="J2781" s="0" t="n">
        <v>205927</v>
      </c>
    </row>
    <row r="2782" customFormat="false" ht="15" hidden="false" customHeight="false" outlineLevel="0" collapsed="false">
      <c r="A2782" s="0" t="n">
        <v>202406</v>
      </c>
      <c r="B2782" s="0" t="n">
        <v>202408</v>
      </c>
      <c r="C2782" s="37" t="s">
        <v>178</v>
      </c>
      <c r="D2782" s="37" t="s">
        <v>212</v>
      </c>
      <c r="E2782" s="0" t="n">
        <v>3</v>
      </c>
      <c r="F2782" s="38" t="s">
        <v>71</v>
      </c>
      <c r="G2782" s="37" t="s">
        <v>213</v>
      </c>
      <c r="H2782" s="0" t="n">
        <v>2862574</v>
      </c>
      <c r="I2782" s="0" t="n">
        <v>2211167</v>
      </c>
      <c r="J2782" s="0" t="n">
        <v>171725</v>
      </c>
    </row>
    <row r="2783" customFormat="false" ht="15" hidden="false" customHeight="false" outlineLevel="0" collapsed="false">
      <c r="A2783" s="0" t="n">
        <v>202406</v>
      </c>
      <c r="B2783" s="0" t="n">
        <v>202408</v>
      </c>
      <c r="C2783" s="37" t="s">
        <v>95</v>
      </c>
      <c r="D2783" s="37" t="s">
        <v>214</v>
      </c>
      <c r="E2783" s="0" t="n">
        <v>3</v>
      </c>
      <c r="F2783" s="38" t="s">
        <v>71</v>
      </c>
      <c r="G2783" s="37" t="s">
        <v>215</v>
      </c>
      <c r="H2783" s="0" t="n">
        <v>336329</v>
      </c>
      <c r="I2783" s="0" t="n">
        <v>201104</v>
      </c>
      <c r="J2783" s="0" t="n">
        <v>-43115</v>
      </c>
    </row>
    <row r="2784" customFormat="false" ht="15" hidden="false" customHeight="false" outlineLevel="0" collapsed="false">
      <c r="A2784" s="0" t="n">
        <v>202406</v>
      </c>
      <c r="B2784" s="0" t="n">
        <v>202408</v>
      </c>
      <c r="C2784" s="37" t="s">
        <v>101</v>
      </c>
      <c r="D2784" s="37" t="s">
        <v>216</v>
      </c>
      <c r="E2784" s="0" t="n">
        <v>3</v>
      </c>
      <c r="F2784" s="38" t="s">
        <v>71</v>
      </c>
      <c r="G2784" s="37" t="s">
        <v>217</v>
      </c>
      <c r="H2784" s="0" t="n">
        <v>162919</v>
      </c>
      <c r="I2784" s="0" t="n">
        <v>46465</v>
      </c>
      <c r="J2784" s="0" t="n">
        <v>11515</v>
      </c>
    </row>
    <row r="2785" customFormat="false" ht="15" hidden="false" customHeight="false" outlineLevel="0" collapsed="false">
      <c r="A2785" s="0" t="n">
        <v>202406</v>
      </c>
      <c r="B2785" s="0" t="n">
        <v>202408</v>
      </c>
      <c r="C2785" s="37" t="s">
        <v>115</v>
      </c>
      <c r="D2785" s="37" t="s">
        <v>218</v>
      </c>
      <c r="E2785" s="0" t="n">
        <v>3</v>
      </c>
      <c r="F2785" s="38" t="s">
        <v>71</v>
      </c>
      <c r="G2785" s="37" t="s">
        <v>219</v>
      </c>
      <c r="H2785" s="0" t="n">
        <v>391026</v>
      </c>
      <c r="I2785" s="0" t="n">
        <v>233564</v>
      </c>
      <c r="J2785" s="0" t="n">
        <v>11734</v>
      </c>
    </row>
    <row r="2786" customFormat="false" ht="15" hidden="false" customHeight="false" outlineLevel="0" collapsed="false">
      <c r="A2786" s="0" t="n">
        <v>202406</v>
      </c>
      <c r="B2786" s="0" t="n">
        <v>202408</v>
      </c>
      <c r="C2786" s="37" t="s">
        <v>101</v>
      </c>
      <c r="D2786" s="37" t="s">
        <v>220</v>
      </c>
      <c r="E2786" s="0" t="n">
        <v>3</v>
      </c>
      <c r="F2786" s="38" t="s">
        <v>71</v>
      </c>
      <c r="G2786" s="37" t="s">
        <v>221</v>
      </c>
      <c r="H2786" s="0" t="n">
        <v>556846</v>
      </c>
      <c r="I2786" s="0" t="n">
        <v>323981</v>
      </c>
      <c r="J2786" s="0" t="n">
        <v>-754</v>
      </c>
    </row>
    <row r="2787" customFormat="false" ht="15" hidden="false" customHeight="false" outlineLevel="0" collapsed="false">
      <c r="A2787" s="0" t="n">
        <v>202406</v>
      </c>
      <c r="B2787" s="0" t="n">
        <v>202408</v>
      </c>
      <c r="C2787" s="37" t="s">
        <v>101</v>
      </c>
      <c r="D2787" s="37" t="s">
        <v>153</v>
      </c>
      <c r="E2787" s="0" t="n">
        <v>3</v>
      </c>
      <c r="F2787" s="38" t="s">
        <v>71</v>
      </c>
      <c r="G2787" s="37" t="s">
        <v>222</v>
      </c>
      <c r="H2787" s="0" t="n">
        <v>735496</v>
      </c>
      <c r="I2787" s="0" t="n">
        <v>824453</v>
      </c>
      <c r="J2787" s="0" t="n">
        <v>-26721</v>
      </c>
    </row>
    <row r="2788" customFormat="false" ht="15" hidden="false" customHeight="false" outlineLevel="0" collapsed="false">
      <c r="A2788" s="0" t="n">
        <v>202406</v>
      </c>
      <c r="B2788" s="0" t="n">
        <v>202408</v>
      </c>
      <c r="C2788" s="37" t="s">
        <v>136</v>
      </c>
      <c r="D2788" s="37" t="s">
        <v>223</v>
      </c>
      <c r="E2788" s="0" t="n">
        <v>3</v>
      </c>
      <c r="F2788" s="38" t="s">
        <v>71</v>
      </c>
      <c r="G2788" s="37" t="s">
        <v>224</v>
      </c>
      <c r="H2788" s="0" t="n">
        <v>2300951</v>
      </c>
      <c r="I2788" s="0" t="n">
        <v>808874</v>
      </c>
      <c r="J2788" s="0" t="n">
        <v>37496</v>
      </c>
    </row>
    <row r="2789" customFormat="false" ht="15" hidden="false" customHeight="false" outlineLevel="0" collapsed="false">
      <c r="A2789" s="0" t="n">
        <v>202406</v>
      </c>
      <c r="B2789" s="0" t="n">
        <v>202408</v>
      </c>
      <c r="C2789" s="37" t="s">
        <v>184</v>
      </c>
      <c r="D2789" s="37" t="s">
        <v>225</v>
      </c>
      <c r="E2789" s="0" t="n">
        <v>3</v>
      </c>
      <c r="F2789" s="38" t="s">
        <v>71</v>
      </c>
      <c r="G2789" s="37" t="s">
        <v>226</v>
      </c>
      <c r="H2789" s="0" t="n">
        <v>305613</v>
      </c>
      <c r="I2789" s="0" t="n">
        <v>229281</v>
      </c>
      <c r="J2789" s="0" t="n">
        <v>5440</v>
      </c>
    </row>
    <row r="2790" customFormat="false" ht="15" hidden="false" customHeight="false" outlineLevel="0" collapsed="false">
      <c r="A2790" s="0" t="n">
        <v>202406</v>
      </c>
      <c r="B2790" s="0" t="n">
        <v>202408</v>
      </c>
      <c r="C2790" s="37" t="s">
        <v>197</v>
      </c>
      <c r="D2790" s="37" t="s">
        <v>193</v>
      </c>
      <c r="E2790" s="0" t="n">
        <v>3</v>
      </c>
      <c r="F2790" s="38" t="s">
        <v>71</v>
      </c>
      <c r="G2790" s="37" t="s">
        <v>227</v>
      </c>
      <c r="H2790" s="0" t="n">
        <v>687211</v>
      </c>
      <c r="I2790" s="0" t="n">
        <v>704484</v>
      </c>
      <c r="J2790" s="0" t="n">
        <v>4438</v>
      </c>
    </row>
    <row r="2791" customFormat="false" ht="15" hidden="false" customHeight="false" outlineLevel="0" collapsed="false">
      <c r="A2791" s="0" t="n">
        <v>202406</v>
      </c>
      <c r="B2791" s="0" t="n">
        <v>202408</v>
      </c>
      <c r="C2791" s="37" t="s">
        <v>149</v>
      </c>
      <c r="D2791" s="37" t="s">
        <v>153</v>
      </c>
      <c r="E2791" s="0" t="n">
        <v>3</v>
      </c>
      <c r="F2791" s="38" t="s">
        <v>71</v>
      </c>
      <c r="G2791" s="37" t="s">
        <v>228</v>
      </c>
      <c r="H2791" s="0" t="n">
        <v>196588</v>
      </c>
      <c r="I2791" s="0" t="n">
        <v>151757</v>
      </c>
      <c r="J2791" s="0" t="n">
        <v>1789</v>
      </c>
    </row>
    <row r="2792" customFormat="false" ht="15" hidden="false" customHeight="false" outlineLevel="0" collapsed="false">
      <c r="A2792" s="0" t="n">
        <v>202406</v>
      </c>
      <c r="B2792" s="0" t="n">
        <v>202408</v>
      </c>
      <c r="C2792" s="37" t="s">
        <v>184</v>
      </c>
      <c r="D2792" s="37" t="s">
        <v>229</v>
      </c>
      <c r="E2792" s="0" t="n">
        <v>3</v>
      </c>
      <c r="F2792" s="38" t="s">
        <v>71</v>
      </c>
      <c r="G2792" s="37" t="s">
        <v>230</v>
      </c>
      <c r="H2792" s="0" t="n">
        <v>931351</v>
      </c>
      <c r="I2792" s="0" t="n">
        <v>792303</v>
      </c>
      <c r="J2792" s="0" t="n">
        <v>105356</v>
      </c>
    </row>
    <row r="2793" customFormat="false" ht="15" hidden="false" customHeight="false" outlineLevel="0" collapsed="false">
      <c r="A2793" s="0" t="n">
        <v>202406</v>
      </c>
      <c r="B2793" s="0" t="n">
        <v>202408</v>
      </c>
      <c r="C2793" s="37" t="s">
        <v>115</v>
      </c>
      <c r="D2793" s="37" t="s">
        <v>231</v>
      </c>
      <c r="E2793" s="0" t="n">
        <v>3</v>
      </c>
      <c r="F2793" s="38" t="s">
        <v>71</v>
      </c>
      <c r="G2793" s="37" t="s">
        <v>232</v>
      </c>
      <c r="H2793" s="0" t="n">
        <v>430569</v>
      </c>
      <c r="I2793" s="0" t="n">
        <v>263608</v>
      </c>
      <c r="J2793" s="0" t="n">
        <v>74611</v>
      </c>
    </row>
    <row r="2794" customFormat="false" ht="15" hidden="false" customHeight="false" outlineLevel="0" collapsed="false">
      <c r="A2794" s="0" t="n">
        <v>202406</v>
      </c>
      <c r="B2794" s="0" t="n">
        <v>202408</v>
      </c>
      <c r="C2794" s="37" t="s">
        <v>124</v>
      </c>
      <c r="D2794" s="37" t="s">
        <v>233</v>
      </c>
      <c r="E2794" s="0" t="n">
        <v>3</v>
      </c>
      <c r="F2794" s="38" t="s">
        <v>71</v>
      </c>
      <c r="G2794" s="37" t="s">
        <v>234</v>
      </c>
      <c r="H2794" s="0" t="n">
        <v>168426</v>
      </c>
      <c r="I2794" s="0" t="n">
        <v>202204</v>
      </c>
      <c r="J2794" s="0" t="n">
        <v>32769</v>
      </c>
    </row>
    <row r="2795" customFormat="false" ht="15" hidden="false" customHeight="false" outlineLevel="0" collapsed="false">
      <c r="A2795" s="0" t="n">
        <v>202406</v>
      </c>
      <c r="B2795" s="0" t="n">
        <v>202408</v>
      </c>
      <c r="C2795" s="37" t="s">
        <v>184</v>
      </c>
      <c r="D2795" s="37" t="s">
        <v>235</v>
      </c>
      <c r="E2795" s="0" t="n">
        <v>3</v>
      </c>
      <c r="F2795" s="38" t="s">
        <v>71</v>
      </c>
      <c r="G2795" s="37" t="s">
        <v>236</v>
      </c>
      <c r="H2795" s="0" t="n">
        <v>344928</v>
      </c>
      <c r="I2795" s="0" t="n">
        <v>206221</v>
      </c>
      <c r="J2795" s="0" t="n">
        <v>39648</v>
      </c>
    </row>
    <row r="2796" customFormat="false" ht="15" hidden="false" customHeight="false" outlineLevel="0" collapsed="false">
      <c r="A2796" s="0" t="n">
        <v>202406</v>
      </c>
      <c r="B2796" s="0" t="n">
        <v>202408</v>
      </c>
      <c r="C2796" s="37" t="s">
        <v>124</v>
      </c>
      <c r="D2796" s="37" t="s">
        <v>237</v>
      </c>
      <c r="E2796" s="0" t="n">
        <v>3</v>
      </c>
      <c r="F2796" s="38" t="s">
        <v>71</v>
      </c>
      <c r="G2796" s="37" t="s">
        <v>238</v>
      </c>
      <c r="H2796" s="0" t="n">
        <v>360252</v>
      </c>
      <c r="I2796" s="0" t="n">
        <v>252298</v>
      </c>
      <c r="J2796" s="0" t="n">
        <v>10662</v>
      </c>
    </row>
    <row r="2797" customFormat="false" ht="15" hidden="false" customHeight="false" outlineLevel="0" collapsed="false">
      <c r="A2797" s="0" t="n">
        <v>202406</v>
      </c>
      <c r="B2797" s="0" t="n">
        <v>202408</v>
      </c>
      <c r="C2797" s="37" t="s">
        <v>124</v>
      </c>
      <c r="D2797" s="37" t="s">
        <v>107</v>
      </c>
      <c r="E2797" s="0" t="n">
        <v>3</v>
      </c>
      <c r="F2797" s="38" t="s">
        <v>71</v>
      </c>
      <c r="G2797" s="37" t="s">
        <v>239</v>
      </c>
      <c r="H2797" s="0" t="n">
        <v>287908</v>
      </c>
      <c r="I2797" s="0" t="n">
        <v>209796</v>
      </c>
      <c r="J2797" s="0" t="n">
        <v>18980</v>
      </c>
    </row>
    <row r="2798" customFormat="false" ht="15" hidden="false" customHeight="false" outlineLevel="0" collapsed="false">
      <c r="A2798" s="0" t="n">
        <v>202406</v>
      </c>
      <c r="B2798" s="0" t="n">
        <v>202408</v>
      </c>
      <c r="C2798" s="37" t="s">
        <v>106</v>
      </c>
      <c r="D2798" s="37" t="s">
        <v>139</v>
      </c>
      <c r="E2798" s="0" t="n">
        <v>3</v>
      </c>
      <c r="F2798" s="38" t="s">
        <v>71</v>
      </c>
      <c r="G2798" s="37" t="s">
        <v>240</v>
      </c>
      <c r="H2798" s="0" t="n">
        <v>3844583</v>
      </c>
      <c r="I2798" s="0" t="n">
        <v>765795</v>
      </c>
      <c r="J2798" s="0" t="n">
        <v>93923</v>
      </c>
    </row>
    <row r="2799" customFormat="false" ht="15" hidden="false" customHeight="false" outlineLevel="0" collapsed="false">
      <c r="A2799" s="0" t="n">
        <v>202406</v>
      </c>
      <c r="B2799" s="0" t="n">
        <v>202408</v>
      </c>
      <c r="C2799" s="37" t="s">
        <v>106</v>
      </c>
      <c r="D2799" s="37" t="s">
        <v>241</v>
      </c>
      <c r="E2799" s="0" t="n">
        <v>3</v>
      </c>
      <c r="F2799" s="38" t="s">
        <v>71</v>
      </c>
      <c r="G2799" s="37" t="s">
        <v>242</v>
      </c>
      <c r="H2799" s="0" t="n">
        <v>418945</v>
      </c>
      <c r="I2799" s="0" t="n">
        <v>335762</v>
      </c>
      <c r="J2799" s="0" t="n">
        <v>4716</v>
      </c>
    </row>
    <row r="2800" customFormat="false" ht="15" hidden="false" customHeight="false" outlineLevel="0" collapsed="false">
      <c r="A2800" s="0" t="n">
        <v>202406</v>
      </c>
      <c r="B2800" s="0" t="n">
        <v>202408</v>
      </c>
      <c r="C2800" s="37" t="s">
        <v>158</v>
      </c>
      <c r="D2800" s="37" t="s">
        <v>243</v>
      </c>
      <c r="E2800" s="0" t="n">
        <v>3</v>
      </c>
      <c r="F2800" s="38" t="s">
        <v>71</v>
      </c>
      <c r="G2800" s="37" t="s">
        <v>244</v>
      </c>
      <c r="H2800" s="0" t="n">
        <v>376779</v>
      </c>
      <c r="I2800" s="0" t="n">
        <v>323765</v>
      </c>
      <c r="J2800" s="0" t="n">
        <v>12118</v>
      </c>
    </row>
    <row r="2801" customFormat="false" ht="15" hidden="false" customHeight="false" outlineLevel="0" collapsed="false">
      <c r="A2801" s="0" t="n">
        <v>202406</v>
      </c>
      <c r="B2801" s="0" t="n">
        <v>202408</v>
      </c>
      <c r="C2801" s="37" t="s">
        <v>112</v>
      </c>
      <c r="D2801" s="37" t="s">
        <v>245</v>
      </c>
      <c r="E2801" s="0" t="n">
        <v>3</v>
      </c>
      <c r="F2801" s="38" t="s">
        <v>71</v>
      </c>
      <c r="G2801" s="37" t="s">
        <v>246</v>
      </c>
      <c r="H2801" s="0" t="n">
        <v>56302</v>
      </c>
      <c r="I2801" s="0" t="n">
        <v>33338</v>
      </c>
      <c r="J2801" s="0" t="n">
        <v>5516</v>
      </c>
    </row>
    <row r="2802" customFormat="false" ht="15" hidden="false" customHeight="false" outlineLevel="0" collapsed="false">
      <c r="A2802" s="0" t="n">
        <v>202406</v>
      </c>
      <c r="B2802" s="0" t="n">
        <v>202408</v>
      </c>
      <c r="C2802" s="37" t="s">
        <v>197</v>
      </c>
      <c r="D2802" s="37" t="s">
        <v>247</v>
      </c>
      <c r="E2802" s="0" t="n">
        <v>3</v>
      </c>
      <c r="F2802" s="38" t="s">
        <v>71</v>
      </c>
      <c r="G2802" s="37" t="s">
        <v>248</v>
      </c>
      <c r="H2802" s="0" t="n">
        <v>177800</v>
      </c>
      <c r="I2802" s="0" t="n">
        <v>50926</v>
      </c>
      <c r="J2802" s="0" t="n">
        <v>9626</v>
      </c>
    </row>
    <row r="2803" customFormat="false" ht="15" hidden="false" customHeight="false" outlineLevel="0" collapsed="false">
      <c r="A2803" s="0" t="n">
        <v>202406</v>
      </c>
      <c r="B2803" s="0" t="n">
        <v>202408</v>
      </c>
      <c r="C2803" s="37" t="s">
        <v>106</v>
      </c>
      <c r="D2803" s="37" t="s">
        <v>249</v>
      </c>
      <c r="E2803" s="0" t="n">
        <v>3</v>
      </c>
      <c r="F2803" s="38" t="s">
        <v>71</v>
      </c>
      <c r="G2803" s="37" t="s">
        <v>250</v>
      </c>
      <c r="H2803" s="0" t="n">
        <v>384873</v>
      </c>
      <c r="I2803" s="0" t="n">
        <v>388051</v>
      </c>
      <c r="J2803" s="0" t="n">
        <v>33660</v>
      </c>
    </row>
    <row r="2804" customFormat="false" ht="15" hidden="false" customHeight="false" outlineLevel="0" collapsed="false">
      <c r="A2804" s="0" t="n">
        <v>202406</v>
      </c>
      <c r="B2804" s="0" t="n">
        <v>202408</v>
      </c>
      <c r="C2804" s="37" t="s">
        <v>98</v>
      </c>
      <c r="D2804" s="37" t="s">
        <v>251</v>
      </c>
      <c r="E2804" s="0" t="n">
        <v>3</v>
      </c>
      <c r="F2804" s="38" t="s">
        <v>71</v>
      </c>
      <c r="G2804" s="37" t="s">
        <v>252</v>
      </c>
      <c r="H2804" s="0" t="n">
        <v>256493</v>
      </c>
      <c r="I2804" s="0" t="n">
        <v>180755</v>
      </c>
      <c r="J2804" s="0" t="n">
        <v>-7143</v>
      </c>
    </row>
    <row r="2805" customFormat="false" ht="15" hidden="false" customHeight="false" outlineLevel="0" collapsed="false">
      <c r="A2805" s="0" t="n">
        <v>202406</v>
      </c>
      <c r="B2805" s="0" t="n">
        <v>202408</v>
      </c>
      <c r="C2805" s="37" t="s">
        <v>124</v>
      </c>
      <c r="D2805" s="37" t="s">
        <v>253</v>
      </c>
      <c r="E2805" s="0" t="n">
        <v>3</v>
      </c>
      <c r="F2805" s="38" t="s">
        <v>71</v>
      </c>
      <c r="G2805" s="37" t="s">
        <v>254</v>
      </c>
      <c r="H2805" s="0" t="n">
        <v>2741302</v>
      </c>
      <c r="I2805" s="0" t="n">
        <v>1792368</v>
      </c>
      <c r="J2805" s="0" t="n">
        <v>90408</v>
      </c>
    </row>
    <row r="2806" customFormat="false" ht="15" hidden="false" customHeight="false" outlineLevel="0" collapsed="false">
      <c r="A2806" s="0" t="n">
        <v>202406</v>
      </c>
      <c r="B2806" s="0" t="n">
        <v>202408</v>
      </c>
      <c r="C2806" s="37" t="s">
        <v>101</v>
      </c>
      <c r="D2806" s="37" t="s">
        <v>255</v>
      </c>
      <c r="E2806" s="0" t="n">
        <v>3</v>
      </c>
      <c r="F2806" s="38" t="s">
        <v>71</v>
      </c>
      <c r="G2806" s="37" t="s">
        <v>256</v>
      </c>
      <c r="H2806" s="0" t="n">
        <v>471460</v>
      </c>
      <c r="I2806" s="0" t="n">
        <v>372177</v>
      </c>
      <c r="J2806" s="0" t="n">
        <v>-23869</v>
      </c>
    </row>
    <row r="2807" customFormat="false" ht="15" hidden="false" customHeight="false" outlineLevel="0" collapsed="false">
      <c r="A2807" s="0" t="n">
        <v>202406</v>
      </c>
      <c r="B2807" s="0" t="n">
        <v>202408</v>
      </c>
      <c r="C2807" s="37" t="s">
        <v>112</v>
      </c>
      <c r="D2807" s="37" t="s">
        <v>132</v>
      </c>
      <c r="E2807" s="0" t="n">
        <v>3</v>
      </c>
      <c r="F2807" s="38" t="s">
        <v>71</v>
      </c>
      <c r="G2807" s="37" t="s">
        <v>257</v>
      </c>
      <c r="H2807" s="0" t="n">
        <v>2649066</v>
      </c>
      <c r="I2807" s="0" t="n">
        <v>2250084</v>
      </c>
      <c r="J2807" s="0" t="n">
        <v>196928</v>
      </c>
    </row>
    <row r="2808" customFormat="false" ht="15" hidden="false" customHeight="false" outlineLevel="0" collapsed="false">
      <c r="A2808" s="0" t="n">
        <v>202406</v>
      </c>
      <c r="B2808" s="0" t="n">
        <v>202408</v>
      </c>
      <c r="C2808" s="37" t="s">
        <v>115</v>
      </c>
      <c r="D2808" s="37" t="s">
        <v>258</v>
      </c>
      <c r="E2808" s="0" t="n">
        <v>3</v>
      </c>
      <c r="F2808" s="38" t="s">
        <v>71</v>
      </c>
      <c r="G2808" s="37" t="s">
        <v>259</v>
      </c>
      <c r="H2808" s="0" t="n">
        <v>593579</v>
      </c>
      <c r="I2808" s="0" t="n">
        <v>501960</v>
      </c>
      <c r="J2808" s="0" t="n">
        <v>52977</v>
      </c>
    </row>
    <row r="2809" customFormat="false" ht="15" hidden="false" customHeight="false" outlineLevel="0" collapsed="false">
      <c r="A2809" s="0" t="n">
        <v>202406</v>
      </c>
      <c r="B2809" s="0" t="n">
        <v>202408</v>
      </c>
      <c r="C2809" s="37" t="s">
        <v>184</v>
      </c>
      <c r="D2809" s="37" t="s">
        <v>179</v>
      </c>
      <c r="E2809" s="0" t="n">
        <v>3</v>
      </c>
      <c r="F2809" s="38" t="s">
        <v>71</v>
      </c>
      <c r="G2809" s="37" t="s">
        <v>260</v>
      </c>
      <c r="H2809" s="0" t="n">
        <v>856951</v>
      </c>
      <c r="I2809" s="0" t="n">
        <v>1014683</v>
      </c>
      <c r="J2809" s="0" t="n">
        <v>53706</v>
      </c>
    </row>
    <row r="2810" customFormat="false" ht="15" hidden="false" customHeight="false" outlineLevel="0" collapsed="false">
      <c r="A2810" s="0" t="n">
        <v>202406</v>
      </c>
      <c r="B2810" s="0" t="n">
        <v>202408</v>
      </c>
      <c r="C2810" s="37" t="s">
        <v>158</v>
      </c>
      <c r="D2810" s="37" t="s">
        <v>155</v>
      </c>
      <c r="E2810" s="0" t="n">
        <v>3</v>
      </c>
      <c r="F2810" s="38" t="s">
        <v>71</v>
      </c>
      <c r="G2810" s="37" t="s">
        <v>261</v>
      </c>
      <c r="H2810" s="0" t="n">
        <v>557716</v>
      </c>
      <c r="I2810" s="0" t="n">
        <v>565241</v>
      </c>
      <c r="J2810" s="0" t="n">
        <v>58882</v>
      </c>
    </row>
    <row r="2811" customFormat="false" ht="15" hidden="false" customHeight="false" outlineLevel="0" collapsed="false">
      <c r="A2811" s="0" t="n">
        <v>202406</v>
      </c>
      <c r="B2811" s="0" t="n">
        <v>202408</v>
      </c>
      <c r="C2811" s="37" t="s">
        <v>98</v>
      </c>
      <c r="D2811" s="37" t="s">
        <v>262</v>
      </c>
      <c r="E2811" s="0" t="n">
        <v>3</v>
      </c>
      <c r="F2811" s="38" t="s">
        <v>71</v>
      </c>
      <c r="G2811" s="37" t="s">
        <v>263</v>
      </c>
      <c r="H2811" s="0" t="n">
        <v>462217</v>
      </c>
      <c r="I2811" s="0" t="n">
        <v>192231</v>
      </c>
      <c r="J2811" s="0" t="n">
        <v>23393</v>
      </c>
    </row>
    <row r="2812" customFormat="false" ht="15" hidden="false" customHeight="false" outlineLevel="0" collapsed="false">
      <c r="A2812" s="0" t="n">
        <v>202406</v>
      </c>
      <c r="B2812" s="0" t="n">
        <v>202408</v>
      </c>
      <c r="C2812" s="37" t="s">
        <v>98</v>
      </c>
      <c r="D2812" s="37" t="s">
        <v>214</v>
      </c>
      <c r="E2812" s="0" t="n">
        <v>3</v>
      </c>
      <c r="F2812" s="38" t="s">
        <v>71</v>
      </c>
      <c r="G2812" s="37" t="s">
        <v>264</v>
      </c>
      <c r="H2812" s="0" t="n">
        <v>4499963</v>
      </c>
      <c r="I2812" s="0" t="n">
        <v>7825378</v>
      </c>
      <c r="J2812" s="0" t="n">
        <v>827035</v>
      </c>
    </row>
    <row r="2813" customFormat="false" ht="15" hidden="false" customHeight="false" outlineLevel="0" collapsed="false">
      <c r="A2813" s="0" t="n">
        <v>202406</v>
      </c>
      <c r="B2813" s="0" t="n">
        <v>202408</v>
      </c>
      <c r="C2813" s="37" t="s">
        <v>101</v>
      </c>
      <c r="D2813" s="37" t="s">
        <v>161</v>
      </c>
      <c r="E2813" s="0" t="n">
        <v>3</v>
      </c>
      <c r="F2813" s="38" t="s">
        <v>71</v>
      </c>
      <c r="G2813" s="37" t="s">
        <v>265</v>
      </c>
      <c r="H2813" s="0" t="n">
        <v>29709</v>
      </c>
      <c r="I2813" s="0" t="n">
        <v>17851</v>
      </c>
      <c r="J2813" s="0" t="n">
        <v>-717</v>
      </c>
    </row>
    <row r="2814" customFormat="false" ht="15" hidden="false" customHeight="false" outlineLevel="0" collapsed="false">
      <c r="A2814" s="0" t="n">
        <v>202406</v>
      </c>
      <c r="B2814" s="0" t="n">
        <v>202408</v>
      </c>
      <c r="C2814" s="37" t="s">
        <v>106</v>
      </c>
      <c r="D2814" s="37" t="s">
        <v>102</v>
      </c>
      <c r="E2814" s="0" t="n">
        <v>3</v>
      </c>
      <c r="F2814" s="38" t="s">
        <v>71</v>
      </c>
      <c r="G2814" s="37" t="s">
        <v>266</v>
      </c>
      <c r="H2814" s="0" t="n">
        <v>52395</v>
      </c>
      <c r="I2814" s="0" t="n">
        <v>34862</v>
      </c>
      <c r="J2814" s="0" t="n">
        <v>1906</v>
      </c>
    </row>
    <row r="2815" customFormat="false" ht="15" hidden="false" customHeight="false" outlineLevel="0" collapsed="false">
      <c r="A2815" s="0" t="n">
        <v>202406</v>
      </c>
      <c r="B2815" s="0" t="n">
        <v>202408</v>
      </c>
      <c r="C2815" s="37" t="s">
        <v>95</v>
      </c>
      <c r="D2815" s="37" t="s">
        <v>267</v>
      </c>
      <c r="E2815" s="0" t="n">
        <v>3</v>
      </c>
      <c r="F2815" s="38" t="s">
        <v>71</v>
      </c>
      <c r="G2815" s="37" t="s">
        <v>268</v>
      </c>
      <c r="H2815" s="0" t="n">
        <v>229443</v>
      </c>
      <c r="I2815" s="0" t="n">
        <v>167493</v>
      </c>
      <c r="J2815" s="0" t="n">
        <v>20264</v>
      </c>
    </row>
    <row r="2816" customFormat="false" ht="15" hidden="false" customHeight="false" outlineLevel="0" collapsed="false">
      <c r="A2816" s="0" t="n">
        <v>202406</v>
      </c>
      <c r="B2816" s="0" t="n">
        <v>202408</v>
      </c>
      <c r="C2816" s="37" t="s">
        <v>136</v>
      </c>
      <c r="D2816" s="37" t="s">
        <v>269</v>
      </c>
      <c r="E2816" s="0" t="n">
        <v>3</v>
      </c>
      <c r="F2816" s="38" t="s">
        <v>71</v>
      </c>
      <c r="G2816" s="37" t="s">
        <v>270</v>
      </c>
      <c r="H2816" s="0" t="n">
        <v>466381</v>
      </c>
      <c r="I2816" s="0" t="n">
        <v>545232</v>
      </c>
      <c r="J2816" s="0" t="n">
        <v>129695</v>
      </c>
    </row>
    <row r="2817" customFormat="false" ht="15" hidden="false" customHeight="false" outlineLevel="0" collapsed="false">
      <c r="A2817" s="0" t="n">
        <v>202406</v>
      </c>
      <c r="B2817" s="0" t="n">
        <v>202408</v>
      </c>
      <c r="C2817" s="37" t="s">
        <v>98</v>
      </c>
      <c r="D2817" s="37" t="s">
        <v>181</v>
      </c>
      <c r="E2817" s="0" t="n">
        <v>3</v>
      </c>
      <c r="F2817" s="38" t="s">
        <v>71</v>
      </c>
      <c r="G2817" s="37" t="s">
        <v>271</v>
      </c>
      <c r="H2817" s="0" t="n">
        <v>1304335</v>
      </c>
      <c r="I2817" s="0" t="n">
        <v>746571</v>
      </c>
      <c r="J2817" s="0" t="n">
        <v>39424</v>
      </c>
    </row>
    <row r="2818" customFormat="false" ht="15" hidden="false" customHeight="false" outlineLevel="0" collapsed="false">
      <c r="A2818" s="0" t="n">
        <v>202406</v>
      </c>
      <c r="B2818" s="0" t="n">
        <v>202408</v>
      </c>
      <c r="C2818" s="37" t="s">
        <v>197</v>
      </c>
      <c r="D2818" s="37" t="s">
        <v>255</v>
      </c>
      <c r="E2818" s="0" t="n">
        <v>3</v>
      </c>
      <c r="F2818" s="38" t="s">
        <v>71</v>
      </c>
      <c r="G2818" s="37" t="s">
        <v>272</v>
      </c>
      <c r="H2818" s="0" t="n">
        <v>1108865</v>
      </c>
      <c r="I2818" s="0" t="n">
        <v>998353</v>
      </c>
      <c r="J2818" s="0" t="n">
        <v>134862</v>
      </c>
    </row>
    <row r="2819" customFormat="false" ht="15" hidden="false" customHeight="false" outlineLevel="0" collapsed="false">
      <c r="A2819" s="0" t="n">
        <v>202406</v>
      </c>
      <c r="B2819" s="0" t="n">
        <v>202408</v>
      </c>
      <c r="C2819" s="37" t="s">
        <v>106</v>
      </c>
      <c r="D2819" s="37" t="s">
        <v>273</v>
      </c>
      <c r="E2819" s="0" t="n">
        <v>3</v>
      </c>
      <c r="F2819" s="38" t="s">
        <v>71</v>
      </c>
      <c r="G2819" s="37" t="s">
        <v>274</v>
      </c>
      <c r="H2819" s="0" t="n">
        <v>367984</v>
      </c>
      <c r="I2819" s="0" t="n">
        <v>94502</v>
      </c>
      <c r="J2819" s="0" t="n">
        <v>15859</v>
      </c>
    </row>
    <row r="2820" customFormat="false" ht="15" hidden="false" customHeight="false" outlineLevel="0" collapsed="false">
      <c r="A2820" s="0" t="n">
        <v>202406</v>
      </c>
      <c r="B2820" s="0" t="n">
        <v>202408</v>
      </c>
      <c r="C2820" s="37" t="s">
        <v>124</v>
      </c>
      <c r="D2820" s="37" t="s">
        <v>275</v>
      </c>
      <c r="E2820" s="0" t="n">
        <v>3</v>
      </c>
      <c r="F2820" s="38" t="s">
        <v>71</v>
      </c>
      <c r="G2820" s="37" t="s">
        <v>276</v>
      </c>
      <c r="H2820" s="0" t="n">
        <v>2089556</v>
      </c>
      <c r="I2820" s="0" t="n">
        <v>2560209</v>
      </c>
      <c r="J2820" s="0" t="n">
        <v>154476</v>
      </c>
    </row>
    <row r="2821" customFormat="false" ht="15" hidden="false" customHeight="false" outlineLevel="0" collapsed="false">
      <c r="A2821" s="0" t="n">
        <v>202406</v>
      </c>
      <c r="B2821" s="0" t="n">
        <v>202408</v>
      </c>
      <c r="C2821" s="37" t="s">
        <v>115</v>
      </c>
      <c r="D2821" s="37" t="s">
        <v>277</v>
      </c>
      <c r="E2821" s="0" t="n">
        <v>3</v>
      </c>
      <c r="F2821" s="38" t="s">
        <v>71</v>
      </c>
      <c r="G2821" s="37" t="s">
        <v>278</v>
      </c>
      <c r="H2821" s="0" t="n">
        <v>1970503</v>
      </c>
      <c r="I2821" s="0" t="n">
        <v>1077361</v>
      </c>
      <c r="J2821" s="0" t="n">
        <v>209914</v>
      </c>
    </row>
    <row r="2822" customFormat="false" ht="15" hidden="false" customHeight="false" outlineLevel="0" collapsed="false">
      <c r="A2822" s="0" t="n">
        <v>202406</v>
      </c>
      <c r="B2822" s="0" t="n">
        <v>202408</v>
      </c>
      <c r="C2822" s="37" t="s">
        <v>115</v>
      </c>
      <c r="D2822" s="37" t="s">
        <v>269</v>
      </c>
      <c r="E2822" s="0" t="n">
        <v>3</v>
      </c>
      <c r="F2822" s="38" t="s">
        <v>71</v>
      </c>
      <c r="G2822" s="37" t="s">
        <v>279</v>
      </c>
      <c r="H2822" s="0" t="n">
        <v>692620</v>
      </c>
      <c r="I2822" s="0" t="n">
        <v>1130934</v>
      </c>
      <c r="J2822" s="0" t="n">
        <v>226433</v>
      </c>
    </row>
    <row r="2823" customFormat="false" ht="15" hidden="false" customHeight="false" outlineLevel="0" collapsed="false">
      <c r="A2823" s="0" t="n">
        <v>202406</v>
      </c>
      <c r="B2823" s="0" t="n">
        <v>202408</v>
      </c>
      <c r="C2823" s="37" t="s">
        <v>197</v>
      </c>
      <c r="D2823" s="37" t="s">
        <v>280</v>
      </c>
      <c r="E2823" s="0" t="n">
        <v>3</v>
      </c>
      <c r="F2823" s="38" t="s">
        <v>71</v>
      </c>
      <c r="G2823" s="37" t="s">
        <v>281</v>
      </c>
      <c r="H2823" s="0" t="n">
        <v>1592997</v>
      </c>
      <c r="I2823" s="0" t="n">
        <v>558384</v>
      </c>
      <c r="J2823" s="0" t="n">
        <v>121749</v>
      </c>
    </row>
    <row r="2824" customFormat="false" ht="15" hidden="false" customHeight="false" outlineLevel="0" collapsed="false">
      <c r="A2824" s="0" t="n">
        <v>202406</v>
      </c>
      <c r="B2824" s="0" t="n">
        <v>202408</v>
      </c>
      <c r="C2824" s="37" t="s">
        <v>158</v>
      </c>
      <c r="D2824" s="37" t="s">
        <v>282</v>
      </c>
      <c r="E2824" s="0" t="n">
        <v>3</v>
      </c>
      <c r="F2824" s="38" t="s">
        <v>71</v>
      </c>
      <c r="G2824" s="37" t="s">
        <v>283</v>
      </c>
      <c r="H2824" s="0" t="n">
        <v>847984</v>
      </c>
      <c r="I2824" s="0" t="n">
        <v>926553</v>
      </c>
      <c r="J2824" s="0" t="n">
        <v>116600</v>
      </c>
    </row>
    <row r="2825" customFormat="false" ht="15" hidden="false" customHeight="false" outlineLevel="0" collapsed="false">
      <c r="A2825" s="0" t="n">
        <v>202406</v>
      </c>
      <c r="B2825" s="0" t="n">
        <v>202408</v>
      </c>
      <c r="C2825" s="37" t="s">
        <v>152</v>
      </c>
      <c r="D2825" s="37" t="s">
        <v>284</v>
      </c>
      <c r="E2825" s="0" t="n">
        <v>3</v>
      </c>
      <c r="F2825" s="38" t="s">
        <v>71</v>
      </c>
      <c r="G2825" s="37" t="s">
        <v>285</v>
      </c>
      <c r="H2825" s="0" t="n">
        <v>321722</v>
      </c>
      <c r="I2825" s="0" t="n">
        <v>94367</v>
      </c>
      <c r="J2825" s="0" t="n">
        <v>29821</v>
      </c>
    </row>
    <row r="2826" customFormat="false" ht="15" hidden="false" customHeight="false" outlineLevel="0" collapsed="false">
      <c r="A2826" s="0" t="n">
        <v>202406</v>
      </c>
      <c r="B2826" s="0" t="n">
        <v>202408</v>
      </c>
      <c r="C2826" s="37" t="s">
        <v>95</v>
      </c>
      <c r="D2826" s="37" t="s">
        <v>210</v>
      </c>
      <c r="E2826" s="0" t="n">
        <v>3</v>
      </c>
      <c r="F2826" s="38" t="s">
        <v>71</v>
      </c>
      <c r="G2826" s="37" t="s">
        <v>286</v>
      </c>
      <c r="H2826" s="0" t="n">
        <v>1238492</v>
      </c>
      <c r="I2826" s="0" t="n">
        <v>1437176</v>
      </c>
      <c r="J2826" s="0" t="n">
        <v>26547</v>
      </c>
    </row>
    <row r="2827" customFormat="false" ht="15" hidden="false" customHeight="false" outlineLevel="0" collapsed="false">
      <c r="A2827" s="0" t="n">
        <v>202406</v>
      </c>
      <c r="B2827" s="0" t="n">
        <v>202408</v>
      </c>
      <c r="C2827" s="37" t="s">
        <v>136</v>
      </c>
      <c r="D2827" s="37" t="s">
        <v>223</v>
      </c>
      <c r="E2827" s="0" t="n">
        <v>3</v>
      </c>
      <c r="F2827" s="38" t="s">
        <v>71</v>
      </c>
      <c r="G2827" s="37" t="s">
        <v>287</v>
      </c>
      <c r="H2827" s="0" t="n">
        <v>607246</v>
      </c>
      <c r="I2827" s="0" t="n">
        <v>590328</v>
      </c>
      <c r="J2827" s="0" t="n">
        <v>172616</v>
      </c>
    </row>
    <row r="2828" customFormat="false" ht="15" hidden="false" customHeight="false" outlineLevel="0" collapsed="false">
      <c r="A2828" s="0" t="n">
        <v>202406</v>
      </c>
      <c r="B2828" s="0" t="n">
        <v>202408</v>
      </c>
      <c r="C2828" s="37" t="s">
        <v>152</v>
      </c>
      <c r="D2828" s="37" t="s">
        <v>288</v>
      </c>
      <c r="E2828" s="0" t="n">
        <v>3</v>
      </c>
      <c r="F2828" s="38" t="s">
        <v>71</v>
      </c>
      <c r="G2828" s="37" t="s">
        <v>289</v>
      </c>
      <c r="H2828" s="0" t="n">
        <v>688184</v>
      </c>
      <c r="I2828" s="0" t="n">
        <v>728223</v>
      </c>
      <c r="J2828" s="0" t="n">
        <v>114207</v>
      </c>
    </row>
    <row r="2829" customFormat="false" ht="15" hidden="false" customHeight="false" outlineLevel="0" collapsed="false">
      <c r="A2829" s="0" t="n">
        <v>202406</v>
      </c>
      <c r="B2829" s="0" t="n">
        <v>202408</v>
      </c>
      <c r="C2829" s="37" t="s">
        <v>112</v>
      </c>
      <c r="D2829" s="37" t="s">
        <v>290</v>
      </c>
      <c r="E2829" s="0" t="n">
        <v>3</v>
      </c>
      <c r="F2829" s="38" t="s">
        <v>71</v>
      </c>
      <c r="G2829" s="37" t="s">
        <v>291</v>
      </c>
      <c r="H2829" s="0" t="n">
        <v>3159655</v>
      </c>
      <c r="I2829" s="0" t="n">
        <v>1813103</v>
      </c>
      <c r="J2829" s="0" t="n">
        <v>388074</v>
      </c>
    </row>
    <row r="2830" customFormat="false" ht="15" hidden="false" customHeight="false" outlineLevel="0" collapsed="false">
      <c r="A2830" s="0" t="n">
        <v>202406</v>
      </c>
      <c r="B2830" s="0" t="n">
        <v>202408</v>
      </c>
      <c r="C2830" s="37" t="s">
        <v>106</v>
      </c>
      <c r="D2830" s="37" t="s">
        <v>292</v>
      </c>
      <c r="E2830" s="0" t="n">
        <v>3</v>
      </c>
      <c r="F2830" s="38" t="s">
        <v>71</v>
      </c>
      <c r="G2830" s="37" t="s">
        <v>293</v>
      </c>
      <c r="H2830" s="0" t="n">
        <v>28906</v>
      </c>
      <c r="I2830" s="0" t="n">
        <v>14302</v>
      </c>
      <c r="J2830" s="0" t="n">
        <v>686</v>
      </c>
    </row>
    <row r="2831" customFormat="false" ht="15" hidden="false" customHeight="false" outlineLevel="0" collapsed="false">
      <c r="A2831" s="0" t="n">
        <v>202406</v>
      </c>
      <c r="B2831" s="0" t="n">
        <v>202408</v>
      </c>
      <c r="C2831" s="37" t="s">
        <v>136</v>
      </c>
      <c r="D2831" s="37" t="s">
        <v>294</v>
      </c>
      <c r="E2831" s="0" t="n">
        <v>3</v>
      </c>
      <c r="F2831" s="38" t="s">
        <v>71</v>
      </c>
      <c r="G2831" s="37" t="s">
        <v>295</v>
      </c>
      <c r="H2831" s="0" t="n">
        <v>106182</v>
      </c>
      <c r="I2831" s="0" t="n">
        <v>90177</v>
      </c>
      <c r="J2831" s="0" t="n">
        <v>14829</v>
      </c>
    </row>
    <row r="2832" customFormat="false" ht="15" hidden="false" customHeight="false" outlineLevel="0" collapsed="false">
      <c r="A2832" s="0" t="n">
        <v>202406</v>
      </c>
      <c r="B2832" s="0" t="n">
        <v>202408</v>
      </c>
      <c r="C2832" s="37" t="s">
        <v>101</v>
      </c>
      <c r="D2832" s="37" t="s">
        <v>296</v>
      </c>
      <c r="E2832" s="0" t="n">
        <v>3</v>
      </c>
      <c r="F2832" s="38" t="s">
        <v>71</v>
      </c>
      <c r="G2832" s="37" t="s">
        <v>297</v>
      </c>
      <c r="H2832" s="0" t="n">
        <v>128327</v>
      </c>
      <c r="I2832" s="0" t="n">
        <v>258644</v>
      </c>
      <c r="J2832" s="0" t="n">
        <v>57599</v>
      </c>
    </row>
    <row r="2833" customFormat="false" ht="15" hidden="false" customHeight="false" outlineLevel="0" collapsed="false">
      <c r="A2833" s="0" t="n">
        <v>202406</v>
      </c>
      <c r="B2833" s="0" t="n">
        <v>202408</v>
      </c>
      <c r="C2833" s="37" t="s">
        <v>149</v>
      </c>
      <c r="D2833" s="37" t="s">
        <v>298</v>
      </c>
      <c r="E2833" s="0" t="n">
        <v>3</v>
      </c>
      <c r="F2833" s="38" t="s">
        <v>71</v>
      </c>
      <c r="G2833" s="37" t="s">
        <v>299</v>
      </c>
      <c r="H2833" s="0" t="n">
        <v>309443</v>
      </c>
      <c r="I2833" s="0" t="n">
        <v>293824</v>
      </c>
      <c r="J2833" s="0" t="n">
        <v>-8443</v>
      </c>
    </row>
    <row r="2834" customFormat="false" ht="15" hidden="false" customHeight="false" outlineLevel="0" collapsed="false">
      <c r="A2834" s="0" t="n">
        <v>202406</v>
      </c>
      <c r="B2834" s="0" t="n">
        <v>202408</v>
      </c>
      <c r="C2834" s="37" t="s">
        <v>184</v>
      </c>
      <c r="D2834" s="37" t="s">
        <v>300</v>
      </c>
      <c r="E2834" s="0" t="n">
        <v>3</v>
      </c>
      <c r="F2834" s="38" t="s">
        <v>71</v>
      </c>
      <c r="G2834" s="37" t="s">
        <v>301</v>
      </c>
      <c r="H2834" s="0" t="n">
        <v>421956</v>
      </c>
      <c r="I2834" s="0" t="n">
        <v>380837</v>
      </c>
      <c r="J2834" s="0" t="n">
        <v>24247</v>
      </c>
    </row>
    <row r="2835" customFormat="false" ht="15" hidden="false" customHeight="false" outlineLevel="0" collapsed="false">
      <c r="A2835" s="0" t="n">
        <v>202406</v>
      </c>
      <c r="B2835" s="0" t="n">
        <v>202408</v>
      </c>
      <c r="C2835" s="37" t="s">
        <v>136</v>
      </c>
      <c r="D2835" s="37" t="s">
        <v>298</v>
      </c>
      <c r="E2835" s="0" t="n">
        <v>3</v>
      </c>
      <c r="F2835" s="38" t="s">
        <v>71</v>
      </c>
      <c r="G2835" s="37" t="s">
        <v>302</v>
      </c>
      <c r="H2835" s="0" t="n">
        <v>88158</v>
      </c>
      <c r="I2835" s="0" t="n">
        <v>40200</v>
      </c>
      <c r="J2835" s="0" t="n">
        <v>-5392</v>
      </c>
    </row>
    <row r="2836" customFormat="false" ht="15" hidden="false" customHeight="false" outlineLevel="0" collapsed="false">
      <c r="A2836" s="0" t="n">
        <v>202406</v>
      </c>
      <c r="B2836" s="0" t="n">
        <v>202408</v>
      </c>
      <c r="C2836" s="37" t="s">
        <v>149</v>
      </c>
      <c r="D2836" s="37" t="s">
        <v>303</v>
      </c>
      <c r="E2836" s="0" t="n">
        <v>3</v>
      </c>
      <c r="F2836" s="38" t="s">
        <v>71</v>
      </c>
      <c r="G2836" s="37" t="s">
        <v>304</v>
      </c>
      <c r="H2836" s="0" t="n">
        <v>218740</v>
      </c>
      <c r="I2836" s="0" t="n">
        <v>251466</v>
      </c>
      <c r="J2836" s="0" t="n">
        <v>15633</v>
      </c>
    </row>
    <row r="2837" customFormat="false" ht="15" hidden="false" customHeight="false" outlineLevel="0" collapsed="false">
      <c r="A2837" s="0" t="n">
        <v>202406</v>
      </c>
      <c r="B2837" s="0" t="n">
        <v>202408</v>
      </c>
      <c r="C2837" s="37" t="s">
        <v>106</v>
      </c>
      <c r="D2837" s="37" t="s">
        <v>107</v>
      </c>
      <c r="E2837" s="0" t="n">
        <v>3</v>
      </c>
      <c r="F2837" s="38" t="s">
        <v>71</v>
      </c>
      <c r="G2837" s="37" t="s">
        <v>305</v>
      </c>
      <c r="H2837" s="0" t="n">
        <v>216804</v>
      </c>
      <c r="I2837" s="0" t="n">
        <v>351758</v>
      </c>
      <c r="J2837" s="0" t="n">
        <v>-563</v>
      </c>
    </row>
    <row r="2838" customFormat="false" ht="15" hidden="false" customHeight="false" outlineLevel="0" collapsed="false">
      <c r="A2838" s="0" t="n">
        <v>202406</v>
      </c>
      <c r="B2838" s="0" t="n">
        <v>202408</v>
      </c>
      <c r="C2838" s="37" t="s">
        <v>124</v>
      </c>
      <c r="D2838" s="37" t="s">
        <v>306</v>
      </c>
      <c r="E2838" s="0" t="n">
        <v>3</v>
      </c>
      <c r="F2838" s="38" t="s">
        <v>71</v>
      </c>
      <c r="G2838" s="37" t="s">
        <v>307</v>
      </c>
      <c r="H2838" s="0" t="n">
        <v>9445782</v>
      </c>
      <c r="I2838" s="0" t="n">
        <v>5248249</v>
      </c>
      <c r="J2838" s="0" t="n">
        <v>305570</v>
      </c>
    </row>
    <row r="2839" customFormat="false" ht="15" hidden="false" customHeight="false" outlineLevel="0" collapsed="false">
      <c r="A2839" s="0" t="n">
        <v>202406</v>
      </c>
      <c r="B2839" s="0" t="n">
        <v>202408</v>
      </c>
      <c r="C2839" s="37" t="s">
        <v>115</v>
      </c>
      <c r="D2839" s="37" t="s">
        <v>308</v>
      </c>
      <c r="E2839" s="0" t="n">
        <v>3</v>
      </c>
      <c r="F2839" s="38" t="s">
        <v>71</v>
      </c>
      <c r="G2839" s="37" t="s">
        <v>309</v>
      </c>
      <c r="H2839" s="0" t="n">
        <v>5245818</v>
      </c>
      <c r="I2839" s="0" t="n">
        <v>1744540</v>
      </c>
      <c r="J2839" s="0" t="n">
        <v>649604</v>
      </c>
    </row>
    <row r="2840" customFormat="false" ht="15" hidden="false" customHeight="false" outlineLevel="0" collapsed="false">
      <c r="A2840" s="0" t="n">
        <v>202406</v>
      </c>
      <c r="B2840" s="0" t="n">
        <v>202408</v>
      </c>
      <c r="C2840" s="37" t="s">
        <v>178</v>
      </c>
      <c r="D2840" s="37" t="s">
        <v>308</v>
      </c>
      <c r="E2840" s="0" t="n">
        <v>3</v>
      </c>
      <c r="F2840" s="38" t="s">
        <v>71</v>
      </c>
      <c r="G2840" s="37" t="s">
        <v>310</v>
      </c>
      <c r="H2840" s="0" t="n">
        <v>345785</v>
      </c>
      <c r="I2840" s="0" t="n">
        <v>248188</v>
      </c>
      <c r="J2840" s="0" t="n">
        <v>62489</v>
      </c>
    </row>
    <row r="2841" customFormat="false" ht="15" hidden="false" customHeight="false" outlineLevel="0" collapsed="false">
      <c r="A2841" s="0" t="n">
        <v>202406</v>
      </c>
      <c r="B2841" s="0" t="n">
        <v>202408</v>
      </c>
      <c r="C2841" s="37" t="s">
        <v>109</v>
      </c>
      <c r="D2841" s="37" t="s">
        <v>311</v>
      </c>
      <c r="E2841" s="0" t="n">
        <v>3</v>
      </c>
      <c r="F2841" s="38" t="s">
        <v>71</v>
      </c>
      <c r="G2841" s="37" t="s">
        <v>312</v>
      </c>
      <c r="H2841" s="0" t="n">
        <v>425749</v>
      </c>
      <c r="I2841" s="0" t="n">
        <v>252669</v>
      </c>
      <c r="J2841" s="0" t="n">
        <v>-16157</v>
      </c>
    </row>
    <row r="2842" customFormat="false" ht="15" hidden="false" customHeight="false" outlineLevel="0" collapsed="false">
      <c r="A2842" s="0" t="n">
        <v>202406</v>
      </c>
      <c r="B2842" s="0" t="n">
        <v>202408</v>
      </c>
      <c r="C2842" s="37" t="s">
        <v>178</v>
      </c>
      <c r="D2842" s="37" t="s">
        <v>203</v>
      </c>
      <c r="E2842" s="0" t="n">
        <v>3</v>
      </c>
      <c r="F2842" s="38" t="s">
        <v>71</v>
      </c>
      <c r="G2842" s="37" t="s">
        <v>313</v>
      </c>
      <c r="H2842" s="0" t="n">
        <v>125968</v>
      </c>
      <c r="I2842" s="0" t="n">
        <v>140698</v>
      </c>
      <c r="J2842" s="0" t="n">
        <v>19075</v>
      </c>
    </row>
    <row r="2843" customFormat="false" ht="15" hidden="false" customHeight="false" outlineLevel="0" collapsed="false">
      <c r="A2843" s="0" t="n">
        <v>202406</v>
      </c>
      <c r="B2843" s="0" t="n">
        <v>202408</v>
      </c>
      <c r="C2843" s="37" t="s">
        <v>152</v>
      </c>
      <c r="D2843" s="37" t="s">
        <v>314</v>
      </c>
      <c r="E2843" s="0" t="n">
        <v>3</v>
      </c>
      <c r="F2843" s="38" t="s">
        <v>71</v>
      </c>
      <c r="G2843" s="37" t="s">
        <v>315</v>
      </c>
      <c r="H2843" s="0" t="n">
        <v>56389</v>
      </c>
      <c r="I2843" s="0" t="n">
        <v>35368</v>
      </c>
      <c r="J2843" s="0" t="n">
        <v>5655</v>
      </c>
    </row>
    <row r="2844" customFormat="false" ht="15" hidden="false" customHeight="false" outlineLevel="0" collapsed="false">
      <c r="A2844" s="0" t="n">
        <v>202406</v>
      </c>
      <c r="B2844" s="0" t="n">
        <v>202408</v>
      </c>
      <c r="C2844" s="37" t="s">
        <v>152</v>
      </c>
      <c r="D2844" s="37" t="s">
        <v>159</v>
      </c>
      <c r="E2844" s="0" t="n">
        <v>3</v>
      </c>
      <c r="F2844" s="38" t="s">
        <v>71</v>
      </c>
      <c r="G2844" s="37" t="s">
        <v>316</v>
      </c>
      <c r="H2844" s="0" t="n">
        <v>463412</v>
      </c>
      <c r="I2844" s="0" t="n">
        <v>389498</v>
      </c>
      <c r="J2844" s="0" t="n">
        <v>17999</v>
      </c>
    </row>
    <row r="2845" customFormat="false" ht="15" hidden="false" customHeight="false" outlineLevel="0" collapsed="false">
      <c r="A2845" s="0" t="n">
        <v>202406</v>
      </c>
      <c r="B2845" s="0" t="n">
        <v>202408</v>
      </c>
      <c r="C2845" s="37" t="s">
        <v>184</v>
      </c>
      <c r="D2845" s="37" t="s">
        <v>218</v>
      </c>
      <c r="E2845" s="0" t="n">
        <v>3</v>
      </c>
      <c r="F2845" s="38" t="s">
        <v>71</v>
      </c>
      <c r="G2845" s="37" t="s">
        <v>317</v>
      </c>
      <c r="H2845" s="0" t="n">
        <v>164858</v>
      </c>
      <c r="I2845" s="0" t="n">
        <v>175079</v>
      </c>
      <c r="J2845" s="0" t="n">
        <v>17128</v>
      </c>
    </row>
    <row r="2846" customFormat="false" ht="15" hidden="false" customHeight="false" outlineLevel="0" collapsed="false">
      <c r="A2846" s="0" t="n">
        <v>202406</v>
      </c>
      <c r="B2846" s="0" t="n">
        <v>202408</v>
      </c>
      <c r="C2846" s="37" t="s">
        <v>109</v>
      </c>
      <c r="D2846" s="37" t="s">
        <v>318</v>
      </c>
      <c r="E2846" s="0" t="n">
        <v>3</v>
      </c>
      <c r="F2846" s="38" t="s">
        <v>71</v>
      </c>
      <c r="G2846" s="37" t="s">
        <v>319</v>
      </c>
      <c r="H2846" s="0" t="n">
        <v>428006</v>
      </c>
      <c r="I2846" s="0" t="n">
        <v>195250</v>
      </c>
      <c r="J2846" s="0" t="n">
        <v>21009</v>
      </c>
    </row>
    <row r="2847" customFormat="false" ht="15" hidden="false" customHeight="false" outlineLevel="0" collapsed="false">
      <c r="A2847" s="0" t="n">
        <v>202406</v>
      </c>
      <c r="B2847" s="0" t="n">
        <v>202408</v>
      </c>
      <c r="C2847" s="37" t="s">
        <v>184</v>
      </c>
      <c r="D2847" s="37" t="s">
        <v>320</v>
      </c>
      <c r="E2847" s="0" t="n">
        <v>3</v>
      </c>
      <c r="F2847" s="38" t="s">
        <v>71</v>
      </c>
      <c r="G2847" s="37" t="s">
        <v>321</v>
      </c>
      <c r="H2847" s="0" t="n">
        <v>86477</v>
      </c>
      <c r="I2847" s="0" t="n">
        <v>123007</v>
      </c>
      <c r="J2847" s="0" t="n">
        <v>-6724</v>
      </c>
    </row>
    <row r="2848" customFormat="false" ht="15" hidden="false" customHeight="false" outlineLevel="0" collapsed="false">
      <c r="A2848" s="0" t="n">
        <v>202406</v>
      </c>
      <c r="B2848" s="0" t="n">
        <v>202408</v>
      </c>
      <c r="C2848" s="37" t="s">
        <v>124</v>
      </c>
      <c r="D2848" s="37" t="s">
        <v>282</v>
      </c>
      <c r="E2848" s="0" t="n">
        <v>3</v>
      </c>
      <c r="F2848" s="38" t="s">
        <v>71</v>
      </c>
      <c r="G2848" s="37" t="s">
        <v>322</v>
      </c>
      <c r="H2848" s="0" t="n">
        <v>230918</v>
      </c>
      <c r="I2848" s="0" t="n">
        <v>152132</v>
      </c>
      <c r="J2848" s="0" t="n">
        <v>-3519</v>
      </c>
    </row>
    <row r="2849" customFormat="false" ht="15" hidden="false" customHeight="false" outlineLevel="0" collapsed="false">
      <c r="A2849" s="0" t="n">
        <v>202406</v>
      </c>
      <c r="B2849" s="0" t="n">
        <v>202408</v>
      </c>
      <c r="C2849" s="37" t="s">
        <v>112</v>
      </c>
      <c r="D2849" s="37" t="s">
        <v>96</v>
      </c>
      <c r="E2849" s="0" t="n">
        <v>3</v>
      </c>
      <c r="F2849" s="38" t="s">
        <v>71</v>
      </c>
      <c r="G2849" s="37" t="s">
        <v>323</v>
      </c>
      <c r="H2849" s="0" t="n">
        <v>784364</v>
      </c>
      <c r="I2849" s="0" t="n">
        <v>264303</v>
      </c>
      <c r="J2849" s="0" t="n">
        <v>25698</v>
      </c>
    </row>
    <row r="2850" customFormat="false" ht="15" hidden="false" customHeight="false" outlineLevel="0" collapsed="false">
      <c r="A2850" s="0" t="n">
        <v>202406</v>
      </c>
      <c r="B2850" s="0" t="n">
        <v>202408</v>
      </c>
      <c r="C2850" s="37" t="s">
        <v>152</v>
      </c>
      <c r="D2850" s="37" t="s">
        <v>324</v>
      </c>
      <c r="E2850" s="0" t="n">
        <v>3</v>
      </c>
      <c r="F2850" s="38" t="s">
        <v>71</v>
      </c>
      <c r="G2850" s="37" t="s">
        <v>325</v>
      </c>
      <c r="H2850" s="0" t="n">
        <v>838559</v>
      </c>
      <c r="I2850" s="0" t="n">
        <v>1512104</v>
      </c>
      <c r="J2850" s="0" t="n">
        <v>135999</v>
      </c>
    </row>
    <row r="2851" customFormat="false" ht="15" hidden="false" customHeight="false" outlineLevel="0" collapsed="false">
      <c r="A2851" s="0" t="n">
        <v>202406</v>
      </c>
      <c r="B2851" s="0" t="n">
        <v>202408</v>
      </c>
      <c r="C2851" s="37" t="s">
        <v>112</v>
      </c>
      <c r="D2851" s="37" t="s">
        <v>326</v>
      </c>
      <c r="E2851" s="0" t="n">
        <v>3</v>
      </c>
      <c r="F2851" s="38" t="s">
        <v>71</v>
      </c>
      <c r="G2851" s="37" t="s">
        <v>327</v>
      </c>
      <c r="H2851" s="0" t="n">
        <v>839602</v>
      </c>
      <c r="I2851" s="0" t="n">
        <v>357498</v>
      </c>
      <c r="J2851" s="0" t="n">
        <v>3269</v>
      </c>
    </row>
    <row r="2852" customFormat="false" ht="15" hidden="false" customHeight="false" outlineLevel="0" collapsed="false">
      <c r="A2852" s="0" t="n">
        <v>202406</v>
      </c>
      <c r="B2852" s="0" t="n">
        <v>202408</v>
      </c>
      <c r="C2852" s="37" t="s">
        <v>152</v>
      </c>
      <c r="D2852" s="37" t="s">
        <v>328</v>
      </c>
      <c r="E2852" s="0" t="n">
        <v>3</v>
      </c>
      <c r="F2852" s="38" t="s">
        <v>71</v>
      </c>
      <c r="G2852" s="37" t="s">
        <v>329</v>
      </c>
      <c r="H2852" s="0" t="n">
        <v>124904</v>
      </c>
      <c r="I2852" s="0" t="n">
        <v>76105</v>
      </c>
      <c r="J2852" s="0" t="n">
        <v>43</v>
      </c>
    </row>
    <row r="2853" customFormat="false" ht="15" hidden="false" customHeight="false" outlineLevel="0" collapsed="false">
      <c r="A2853" s="0" t="n">
        <v>202406</v>
      </c>
      <c r="B2853" s="0" t="n">
        <v>202408</v>
      </c>
      <c r="C2853" s="37" t="s">
        <v>95</v>
      </c>
      <c r="D2853" s="37" t="s">
        <v>330</v>
      </c>
      <c r="E2853" s="0" t="n">
        <v>3</v>
      </c>
      <c r="F2853" s="38" t="s">
        <v>71</v>
      </c>
      <c r="G2853" s="37" t="s">
        <v>331</v>
      </c>
      <c r="H2853" s="0" t="n">
        <v>1339738</v>
      </c>
      <c r="I2853" s="0" t="n">
        <v>695661</v>
      </c>
      <c r="J2853" s="0" t="n">
        <v>49407</v>
      </c>
    </row>
    <row r="2854" customFormat="false" ht="15" hidden="false" customHeight="false" outlineLevel="0" collapsed="false">
      <c r="A2854" s="0" t="n">
        <v>202406</v>
      </c>
      <c r="B2854" s="0" t="n">
        <v>202408</v>
      </c>
      <c r="C2854" s="37" t="s">
        <v>106</v>
      </c>
      <c r="D2854" s="37" t="s">
        <v>332</v>
      </c>
      <c r="E2854" s="0" t="n">
        <v>3</v>
      </c>
      <c r="F2854" s="38" t="s">
        <v>71</v>
      </c>
      <c r="G2854" s="37" t="s">
        <v>333</v>
      </c>
      <c r="H2854" s="0" t="n">
        <v>243771</v>
      </c>
      <c r="I2854" s="0" t="n">
        <v>249498</v>
      </c>
      <c r="J2854" s="0" t="n">
        <v>42069</v>
      </c>
    </row>
    <row r="2855" customFormat="false" ht="15" hidden="false" customHeight="false" outlineLevel="0" collapsed="false">
      <c r="A2855" s="0" t="n">
        <v>202406</v>
      </c>
      <c r="B2855" s="0" t="n">
        <v>202408</v>
      </c>
      <c r="C2855" s="37" t="s">
        <v>95</v>
      </c>
      <c r="D2855" s="37" t="s">
        <v>334</v>
      </c>
      <c r="E2855" s="0" t="n">
        <v>3</v>
      </c>
      <c r="F2855" s="38" t="s">
        <v>71</v>
      </c>
      <c r="G2855" s="37" t="s">
        <v>335</v>
      </c>
      <c r="H2855" s="0" t="n">
        <v>1360480</v>
      </c>
      <c r="I2855" s="0" t="n">
        <v>601432</v>
      </c>
      <c r="J2855" s="0" t="n">
        <v>43514</v>
      </c>
    </row>
    <row r="2856" customFormat="false" ht="15" hidden="false" customHeight="false" outlineLevel="0" collapsed="false">
      <c r="A2856" s="0" t="n">
        <v>202406</v>
      </c>
      <c r="B2856" s="0" t="n">
        <v>202408</v>
      </c>
      <c r="C2856" s="37" t="s">
        <v>149</v>
      </c>
      <c r="D2856" s="37" t="s">
        <v>243</v>
      </c>
      <c r="E2856" s="0" t="n">
        <v>3</v>
      </c>
      <c r="F2856" s="38" t="s">
        <v>71</v>
      </c>
      <c r="G2856" s="37" t="s">
        <v>336</v>
      </c>
      <c r="H2856" s="0" t="n">
        <v>645201</v>
      </c>
      <c r="I2856" s="0" t="n">
        <v>221229</v>
      </c>
      <c r="J2856" s="0" t="n">
        <v>53598</v>
      </c>
    </row>
    <row r="2857" customFormat="false" ht="15" hidden="false" customHeight="false" outlineLevel="0" collapsed="false">
      <c r="A2857" s="0" t="n">
        <v>202406</v>
      </c>
      <c r="B2857" s="0" t="n">
        <v>202408</v>
      </c>
      <c r="C2857" s="37" t="s">
        <v>115</v>
      </c>
      <c r="D2857" s="37" t="s">
        <v>200</v>
      </c>
      <c r="E2857" s="0" t="n">
        <v>3</v>
      </c>
      <c r="F2857" s="38" t="s">
        <v>71</v>
      </c>
      <c r="G2857" s="37" t="s">
        <v>337</v>
      </c>
      <c r="H2857" s="0" t="n">
        <v>109790</v>
      </c>
      <c r="I2857" s="0" t="n">
        <v>48297</v>
      </c>
      <c r="J2857" s="0" t="n">
        <v>503</v>
      </c>
    </row>
    <row r="2858" customFormat="false" ht="15" hidden="false" customHeight="false" outlineLevel="0" collapsed="false">
      <c r="A2858" s="0" t="n">
        <v>202406</v>
      </c>
      <c r="B2858" s="0" t="n">
        <v>202408</v>
      </c>
      <c r="C2858" s="37" t="s">
        <v>106</v>
      </c>
      <c r="D2858" s="37" t="s">
        <v>104</v>
      </c>
      <c r="E2858" s="0" t="n">
        <v>3</v>
      </c>
      <c r="F2858" s="38" t="s">
        <v>71</v>
      </c>
      <c r="G2858" s="37" t="s">
        <v>338</v>
      </c>
      <c r="H2858" s="0" t="n">
        <v>344235</v>
      </c>
      <c r="I2858" s="0" t="n">
        <v>462117</v>
      </c>
      <c r="J2858" s="0" t="n">
        <v>45893</v>
      </c>
    </row>
    <row r="2859" customFormat="false" ht="15" hidden="false" customHeight="false" outlineLevel="0" collapsed="false">
      <c r="A2859" s="0" t="n">
        <v>202406</v>
      </c>
      <c r="B2859" s="0" t="n">
        <v>202408</v>
      </c>
      <c r="C2859" s="37" t="s">
        <v>184</v>
      </c>
      <c r="D2859" s="37" t="s">
        <v>339</v>
      </c>
      <c r="E2859" s="0" t="n">
        <v>3</v>
      </c>
      <c r="F2859" s="38" t="s">
        <v>71</v>
      </c>
      <c r="G2859" s="37" t="s">
        <v>340</v>
      </c>
      <c r="H2859" s="0" t="n">
        <v>852823</v>
      </c>
      <c r="I2859" s="0" t="n">
        <v>768069</v>
      </c>
      <c r="J2859" s="0" t="n">
        <v>34233</v>
      </c>
    </row>
    <row r="2860" customFormat="false" ht="15" hidden="false" customHeight="false" outlineLevel="0" collapsed="false">
      <c r="A2860" s="0" t="n">
        <v>202406</v>
      </c>
      <c r="B2860" s="0" t="n">
        <v>202408</v>
      </c>
      <c r="C2860" s="37" t="s">
        <v>112</v>
      </c>
      <c r="D2860" s="37" t="s">
        <v>341</v>
      </c>
      <c r="E2860" s="0" t="n">
        <v>3</v>
      </c>
      <c r="F2860" s="38" t="s">
        <v>71</v>
      </c>
      <c r="G2860" s="37" t="s">
        <v>342</v>
      </c>
      <c r="H2860" s="0" t="n">
        <v>1195483</v>
      </c>
      <c r="I2860" s="0" t="n">
        <v>1483934</v>
      </c>
      <c r="J2860" s="0" t="n">
        <v>205964</v>
      </c>
    </row>
    <row r="2861" customFormat="false" ht="15" hidden="false" customHeight="false" outlineLevel="0" collapsed="false">
      <c r="A2861" s="0" t="n">
        <v>202406</v>
      </c>
      <c r="B2861" s="0" t="n">
        <v>202408</v>
      </c>
      <c r="C2861" s="37" t="s">
        <v>101</v>
      </c>
      <c r="D2861" s="37" t="s">
        <v>200</v>
      </c>
      <c r="E2861" s="0" t="n">
        <v>3</v>
      </c>
      <c r="F2861" s="38" t="s">
        <v>71</v>
      </c>
      <c r="G2861" s="37" t="s">
        <v>343</v>
      </c>
      <c r="H2861" s="0" t="n">
        <v>420116</v>
      </c>
      <c r="I2861" s="0" t="n">
        <v>575661</v>
      </c>
      <c r="J2861" s="0" t="n">
        <v>1060</v>
      </c>
    </row>
    <row r="2862" customFormat="false" ht="15" hidden="false" customHeight="false" outlineLevel="0" collapsed="false">
      <c r="A2862" s="0" t="n">
        <v>202406</v>
      </c>
      <c r="B2862" s="0" t="n">
        <v>202408</v>
      </c>
      <c r="C2862" s="37" t="s">
        <v>109</v>
      </c>
      <c r="D2862" s="37" t="s">
        <v>191</v>
      </c>
      <c r="E2862" s="0" t="n">
        <v>3</v>
      </c>
      <c r="F2862" s="38" t="s">
        <v>71</v>
      </c>
      <c r="G2862" s="37" t="s">
        <v>344</v>
      </c>
      <c r="H2862" s="0" t="n">
        <v>4154050</v>
      </c>
      <c r="I2862" s="0" t="n">
        <v>3076127</v>
      </c>
      <c r="J2862" s="0" t="n">
        <v>838982</v>
      </c>
    </row>
    <row r="2863" customFormat="false" ht="15" hidden="false" customHeight="false" outlineLevel="0" collapsed="false">
      <c r="A2863" s="0" t="n">
        <v>202406</v>
      </c>
      <c r="B2863" s="0" t="n">
        <v>202408</v>
      </c>
      <c r="C2863" s="37" t="s">
        <v>115</v>
      </c>
      <c r="D2863" s="37" t="s">
        <v>110</v>
      </c>
      <c r="E2863" s="0" t="n">
        <v>3</v>
      </c>
      <c r="F2863" s="38" t="s">
        <v>71</v>
      </c>
      <c r="G2863" s="37" t="s">
        <v>345</v>
      </c>
      <c r="H2863" s="0" t="n">
        <v>1977844</v>
      </c>
      <c r="I2863" s="0" t="n">
        <v>928266</v>
      </c>
      <c r="J2863" s="0" t="n">
        <v>-82673</v>
      </c>
    </row>
    <row r="2864" customFormat="false" ht="15" hidden="false" customHeight="false" outlineLevel="0" collapsed="false">
      <c r="A2864" s="0" t="n">
        <v>202406</v>
      </c>
      <c r="B2864" s="0" t="n">
        <v>202408</v>
      </c>
      <c r="C2864" s="37" t="s">
        <v>149</v>
      </c>
      <c r="D2864" s="37" t="s">
        <v>104</v>
      </c>
      <c r="E2864" s="0" t="n">
        <v>3</v>
      </c>
      <c r="F2864" s="38" t="s">
        <v>71</v>
      </c>
      <c r="G2864" s="37" t="s">
        <v>346</v>
      </c>
      <c r="H2864" s="0" t="n">
        <v>347901</v>
      </c>
      <c r="I2864" s="0" t="n">
        <v>440651</v>
      </c>
      <c r="J2864" s="0" t="n">
        <v>110845</v>
      </c>
    </row>
    <row r="2865" customFormat="false" ht="15" hidden="false" customHeight="false" outlineLevel="0" collapsed="false">
      <c r="A2865" s="0" t="n">
        <v>202406</v>
      </c>
      <c r="B2865" s="0" t="n">
        <v>202408</v>
      </c>
      <c r="C2865" s="37" t="s">
        <v>124</v>
      </c>
      <c r="D2865" s="37" t="s">
        <v>277</v>
      </c>
      <c r="E2865" s="0" t="n">
        <v>3</v>
      </c>
      <c r="F2865" s="38" t="s">
        <v>71</v>
      </c>
      <c r="G2865" s="37" t="s">
        <v>347</v>
      </c>
      <c r="H2865" s="0" t="n">
        <v>1765721</v>
      </c>
      <c r="I2865" s="0" t="n">
        <v>1077992</v>
      </c>
      <c r="J2865" s="0" t="n">
        <v>95940</v>
      </c>
    </row>
    <row r="2866" customFormat="false" ht="15" hidden="false" customHeight="false" outlineLevel="0" collapsed="false">
      <c r="A2866" s="0" t="n">
        <v>202406</v>
      </c>
      <c r="B2866" s="0" t="n">
        <v>202408</v>
      </c>
      <c r="C2866" s="37" t="s">
        <v>124</v>
      </c>
      <c r="D2866" s="37" t="s">
        <v>145</v>
      </c>
      <c r="E2866" s="0" t="n">
        <v>3</v>
      </c>
      <c r="F2866" s="38" t="s">
        <v>71</v>
      </c>
      <c r="G2866" s="37" t="s">
        <v>348</v>
      </c>
      <c r="H2866" s="0" t="n">
        <v>5590911</v>
      </c>
      <c r="I2866" s="0" t="n">
        <v>2518802</v>
      </c>
      <c r="J2866" s="0" t="n">
        <v>340649</v>
      </c>
    </row>
    <row r="2867" customFormat="false" ht="15" hidden="false" customHeight="false" outlineLevel="0" collapsed="false">
      <c r="A2867" s="0" t="n">
        <v>202406</v>
      </c>
      <c r="B2867" s="0" t="n">
        <v>202408</v>
      </c>
      <c r="C2867" s="37" t="s">
        <v>136</v>
      </c>
      <c r="D2867" s="37" t="s">
        <v>328</v>
      </c>
      <c r="E2867" s="0" t="n">
        <v>3</v>
      </c>
      <c r="F2867" s="38" t="s">
        <v>71</v>
      </c>
      <c r="G2867" s="37" t="s">
        <v>349</v>
      </c>
      <c r="H2867" s="0" t="n">
        <v>4828075</v>
      </c>
      <c r="I2867" s="0" t="n">
        <v>2734108</v>
      </c>
      <c r="J2867" s="0" t="n">
        <v>583602</v>
      </c>
    </row>
    <row r="2868" customFormat="false" ht="15" hidden="false" customHeight="false" outlineLevel="0" collapsed="false">
      <c r="A2868" s="0" t="n">
        <v>202406</v>
      </c>
      <c r="B2868" s="0" t="n">
        <v>202408</v>
      </c>
      <c r="C2868" s="37" t="s">
        <v>152</v>
      </c>
      <c r="D2868" s="37" t="s">
        <v>350</v>
      </c>
      <c r="E2868" s="0" t="n">
        <v>3</v>
      </c>
      <c r="F2868" s="38" t="s">
        <v>71</v>
      </c>
      <c r="G2868" s="37" t="s">
        <v>351</v>
      </c>
      <c r="H2868" s="0" t="n">
        <v>109464</v>
      </c>
      <c r="I2868" s="0" t="n">
        <v>73784</v>
      </c>
      <c r="J2868" s="0" t="n">
        <v>12231</v>
      </c>
    </row>
    <row r="2869" customFormat="false" ht="15" hidden="false" customHeight="false" outlineLevel="0" collapsed="false">
      <c r="A2869" s="0" t="n">
        <v>202406</v>
      </c>
      <c r="B2869" s="0" t="n">
        <v>202408</v>
      </c>
      <c r="C2869" s="37" t="s">
        <v>109</v>
      </c>
      <c r="D2869" s="37" t="s">
        <v>352</v>
      </c>
      <c r="E2869" s="0" t="n">
        <v>3</v>
      </c>
      <c r="F2869" s="38" t="s">
        <v>71</v>
      </c>
      <c r="G2869" s="37" t="s">
        <v>353</v>
      </c>
      <c r="H2869" s="0" t="n">
        <v>222531</v>
      </c>
      <c r="I2869" s="0" t="n">
        <v>193754</v>
      </c>
      <c r="J2869" s="0" t="n">
        <v>1356</v>
      </c>
    </row>
    <row r="2870" customFormat="false" ht="15" hidden="false" customHeight="false" outlineLevel="0" collapsed="false">
      <c r="A2870" s="0" t="n">
        <v>202406</v>
      </c>
      <c r="B2870" s="0" t="n">
        <v>202408</v>
      </c>
      <c r="C2870" s="37" t="s">
        <v>158</v>
      </c>
      <c r="D2870" s="37" t="s">
        <v>354</v>
      </c>
      <c r="E2870" s="0" t="n">
        <v>3</v>
      </c>
      <c r="F2870" s="38" t="s">
        <v>71</v>
      </c>
      <c r="G2870" s="37" t="s">
        <v>355</v>
      </c>
      <c r="H2870" s="0" t="n">
        <v>4227590</v>
      </c>
      <c r="I2870" s="0" t="n">
        <v>2027057</v>
      </c>
      <c r="J2870" s="0" t="n">
        <v>283806</v>
      </c>
    </row>
    <row r="2871" customFormat="false" ht="15" hidden="false" customHeight="false" outlineLevel="0" collapsed="false">
      <c r="A2871" s="0" t="n">
        <v>202406</v>
      </c>
      <c r="B2871" s="0" t="n">
        <v>202408</v>
      </c>
      <c r="C2871" s="37" t="s">
        <v>158</v>
      </c>
      <c r="D2871" s="37" t="s">
        <v>356</v>
      </c>
      <c r="E2871" s="0" t="n">
        <v>3</v>
      </c>
      <c r="F2871" s="38" t="s">
        <v>71</v>
      </c>
      <c r="G2871" s="37" t="s">
        <v>357</v>
      </c>
      <c r="H2871" s="0" t="n">
        <v>176836</v>
      </c>
      <c r="I2871" s="0" t="n">
        <v>203176</v>
      </c>
      <c r="J2871" s="0" t="n">
        <v>54197</v>
      </c>
    </row>
    <row r="2872" customFormat="false" ht="15" hidden="false" customHeight="false" outlineLevel="0" collapsed="false">
      <c r="A2872" s="0" t="n">
        <v>202406</v>
      </c>
      <c r="B2872" s="0" t="n">
        <v>202408</v>
      </c>
      <c r="C2872" s="37" t="s">
        <v>158</v>
      </c>
      <c r="D2872" s="37" t="s">
        <v>255</v>
      </c>
      <c r="E2872" s="0" t="n">
        <v>3</v>
      </c>
      <c r="F2872" s="38" t="s">
        <v>71</v>
      </c>
      <c r="G2872" s="37" t="s">
        <v>358</v>
      </c>
      <c r="H2872" s="0" t="n">
        <v>134907</v>
      </c>
      <c r="I2872" s="0" t="n">
        <v>77862</v>
      </c>
      <c r="J2872" s="0" t="n">
        <v>-680</v>
      </c>
    </row>
    <row r="2873" customFormat="false" ht="15" hidden="false" customHeight="false" outlineLevel="0" collapsed="false">
      <c r="A2873" s="0" t="n">
        <v>202406</v>
      </c>
      <c r="B2873" s="0" t="n">
        <v>202408</v>
      </c>
      <c r="C2873" s="37" t="s">
        <v>109</v>
      </c>
      <c r="D2873" s="37" t="s">
        <v>104</v>
      </c>
      <c r="E2873" s="0" t="n">
        <v>3</v>
      </c>
      <c r="F2873" s="38" t="s">
        <v>71</v>
      </c>
      <c r="G2873" s="37" t="s">
        <v>359</v>
      </c>
      <c r="H2873" s="0" t="n">
        <v>362417</v>
      </c>
      <c r="I2873" s="0" t="n">
        <v>161546</v>
      </c>
      <c r="J2873" s="0" t="n">
        <v>47146</v>
      </c>
    </row>
    <row r="2874" customFormat="false" ht="15" hidden="false" customHeight="false" outlineLevel="0" collapsed="false">
      <c r="A2874" s="0" t="n">
        <v>202406</v>
      </c>
      <c r="B2874" s="0" t="n">
        <v>202408</v>
      </c>
      <c r="C2874" s="37" t="s">
        <v>115</v>
      </c>
      <c r="D2874" s="37" t="s">
        <v>360</v>
      </c>
      <c r="E2874" s="0" t="n">
        <v>3</v>
      </c>
      <c r="F2874" s="38" t="s">
        <v>71</v>
      </c>
      <c r="G2874" s="37" t="s">
        <v>361</v>
      </c>
      <c r="H2874" s="0" t="n">
        <v>974132</v>
      </c>
      <c r="I2874" s="0" t="n">
        <v>434056</v>
      </c>
      <c r="J2874" s="0" t="n">
        <v>51466</v>
      </c>
    </row>
    <row r="2875" customFormat="false" ht="15" hidden="false" customHeight="false" outlineLevel="0" collapsed="false">
      <c r="A2875" s="0" t="n">
        <v>202406</v>
      </c>
      <c r="B2875" s="0" t="n">
        <v>202408</v>
      </c>
      <c r="C2875" s="37" t="s">
        <v>152</v>
      </c>
      <c r="D2875" s="37" t="s">
        <v>362</v>
      </c>
      <c r="E2875" s="0" t="n">
        <v>3</v>
      </c>
      <c r="F2875" s="38" t="s">
        <v>71</v>
      </c>
      <c r="G2875" s="37" t="s">
        <v>363</v>
      </c>
      <c r="H2875" s="0" t="n">
        <v>502812</v>
      </c>
      <c r="I2875" s="0" t="n">
        <v>359942</v>
      </c>
      <c r="J2875" s="0" t="n">
        <v>13202</v>
      </c>
    </row>
    <row r="2876" customFormat="false" ht="15" hidden="false" customHeight="false" outlineLevel="0" collapsed="false">
      <c r="A2876" s="0" t="n">
        <v>202406</v>
      </c>
      <c r="B2876" s="0" t="n">
        <v>202408</v>
      </c>
      <c r="C2876" s="37" t="s">
        <v>112</v>
      </c>
      <c r="D2876" s="37" t="s">
        <v>364</v>
      </c>
      <c r="E2876" s="0" t="n">
        <v>3</v>
      </c>
      <c r="F2876" s="38" t="s">
        <v>71</v>
      </c>
      <c r="G2876" s="37" t="s">
        <v>365</v>
      </c>
      <c r="H2876" s="0" t="n">
        <v>268820</v>
      </c>
      <c r="I2876" s="0" t="n">
        <v>190154</v>
      </c>
      <c r="J2876" s="0" t="n">
        <v>-1774</v>
      </c>
    </row>
    <row r="2877" customFormat="false" ht="15" hidden="false" customHeight="false" outlineLevel="0" collapsed="false">
      <c r="A2877" s="0" t="n">
        <v>202406</v>
      </c>
      <c r="B2877" s="0" t="n">
        <v>202408</v>
      </c>
      <c r="C2877" s="37" t="s">
        <v>184</v>
      </c>
      <c r="D2877" s="37" t="s">
        <v>341</v>
      </c>
      <c r="E2877" s="0" t="n">
        <v>3</v>
      </c>
      <c r="F2877" s="38" t="s">
        <v>71</v>
      </c>
      <c r="G2877" s="37" t="s">
        <v>366</v>
      </c>
      <c r="H2877" s="0" t="n">
        <v>269100</v>
      </c>
      <c r="I2877" s="0" t="n">
        <v>210651</v>
      </c>
      <c r="J2877" s="0" t="n">
        <v>12149</v>
      </c>
    </row>
    <row r="2878" customFormat="false" ht="15" hidden="false" customHeight="false" outlineLevel="0" collapsed="false">
      <c r="A2878" s="0" t="n">
        <v>202406</v>
      </c>
      <c r="B2878" s="0" t="n">
        <v>202408</v>
      </c>
      <c r="C2878" s="37" t="s">
        <v>184</v>
      </c>
      <c r="D2878" s="37" t="s">
        <v>367</v>
      </c>
      <c r="E2878" s="0" t="n">
        <v>3</v>
      </c>
      <c r="F2878" s="38" t="s">
        <v>71</v>
      </c>
      <c r="G2878" s="37" t="s">
        <v>368</v>
      </c>
      <c r="H2878" s="0" t="n">
        <v>205962</v>
      </c>
      <c r="I2878" s="0" t="n">
        <v>172795</v>
      </c>
      <c r="J2878" s="0" t="n">
        <v>-19963</v>
      </c>
    </row>
    <row r="2879" customFormat="false" ht="15" hidden="false" customHeight="false" outlineLevel="0" collapsed="false">
      <c r="A2879" s="0" t="n">
        <v>202406</v>
      </c>
      <c r="B2879" s="0" t="n">
        <v>202408</v>
      </c>
      <c r="C2879" s="37" t="s">
        <v>98</v>
      </c>
      <c r="D2879" s="37" t="s">
        <v>369</v>
      </c>
      <c r="E2879" s="0" t="n">
        <v>3</v>
      </c>
      <c r="F2879" s="38" t="s">
        <v>71</v>
      </c>
      <c r="G2879" s="37" t="s">
        <v>370</v>
      </c>
      <c r="H2879" s="0" t="n">
        <v>210213</v>
      </c>
      <c r="I2879" s="0" t="n">
        <v>112748</v>
      </c>
      <c r="J2879" s="0" t="n">
        <v>4338</v>
      </c>
    </row>
    <row r="2880" customFormat="false" ht="15" hidden="false" customHeight="false" outlineLevel="0" collapsed="false">
      <c r="A2880" s="0" t="n">
        <v>202406</v>
      </c>
      <c r="B2880" s="0" t="n">
        <v>202408</v>
      </c>
      <c r="C2880" s="37" t="s">
        <v>98</v>
      </c>
      <c r="D2880" s="37" t="s">
        <v>308</v>
      </c>
      <c r="E2880" s="0" t="n">
        <v>3</v>
      </c>
      <c r="F2880" s="38" t="s">
        <v>71</v>
      </c>
      <c r="G2880" s="37" t="s">
        <v>371</v>
      </c>
      <c r="H2880" s="0" t="n">
        <v>10409655</v>
      </c>
      <c r="I2880" s="0" t="n">
        <v>10617533</v>
      </c>
      <c r="J2880" s="0" t="n">
        <v>570239</v>
      </c>
    </row>
    <row r="2881" customFormat="false" ht="15" hidden="false" customHeight="false" outlineLevel="0" collapsed="false">
      <c r="A2881" s="0" t="n">
        <v>202406</v>
      </c>
      <c r="B2881" s="0" t="n">
        <v>202408</v>
      </c>
      <c r="C2881" s="37" t="s">
        <v>95</v>
      </c>
      <c r="D2881" s="37" t="s">
        <v>372</v>
      </c>
      <c r="E2881" s="0" t="n">
        <v>3</v>
      </c>
      <c r="F2881" s="38" t="s">
        <v>71</v>
      </c>
      <c r="G2881" s="37" t="s">
        <v>373</v>
      </c>
      <c r="H2881" s="0" t="n">
        <v>749791</v>
      </c>
      <c r="I2881" s="0" t="n">
        <v>414346</v>
      </c>
      <c r="J2881" s="0" t="n">
        <v>-11370</v>
      </c>
    </row>
    <row r="2882" customFormat="false" ht="15" hidden="false" customHeight="false" outlineLevel="0" collapsed="false">
      <c r="A2882" s="0" t="n">
        <v>202406</v>
      </c>
      <c r="B2882" s="0" t="n">
        <v>202408</v>
      </c>
      <c r="C2882" s="37" t="s">
        <v>115</v>
      </c>
      <c r="D2882" s="37" t="s">
        <v>374</v>
      </c>
      <c r="E2882" s="0" t="n">
        <v>3</v>
      </c>
      <c r="F2882" s="38" t="s">
        <v>71</v>
      </c>
      <c r="G2882" s="37" t="s">
        <v>375</v>
      </c>
      <c r="H2882" s="0" t="n">
        <v>1496465</v>
      </c>
      <c r="I2882" s="0" t="n">
        <v>1721374</v>
      </c>
      <c r="J2882" s="0" t="n">
        <v>266442</v>
      </c>
    </row>
    <row r="2883" customFormat="false" ht="15" hidden="false" customHeight="false" outlineLevel="0" collapsed="false">
      <c r="A2883" s="0" t="n">
        <v>202406</v>
      </c>
      <c r="B2883" s="0" t="n">
        <v>202408</v>
      </c>
      <c r="C2883" s="37" t="s">
        <v>101</v>
      </c>
      <c r="D2883" s="37" t="s">
        <v>376</v>
      </c>
      <c r="E2883" s="0" t="n">
        <v>3</v>
      </c>
      <c r="F2883" s="38" t="s">
        <v>71</v>
      </c>
      <c r="G2883" s="37" t="s">
        <v>377</v>
      </c>
      <c r="H2883" s="0" t="n">
        <v>323218</v>
      </c>
      <c r="I2883" s="0" t="n">
        <v>556161</v>
      </c>
      <c r="J2883" s="0" t="n">
        <v>32326</v>
      </c>
    </row>
    <row r="2884" customFormat="false" ht="15" hidden="false" customHeight="false" outlineLevel="0" collapsed="false">
      <c r="A2884" s="0" t="n">
        <v>202406</v>
      </c>
      <c r="B2884" s="0" t="n">
        <v>202408</v>
      </c>
      <c r="C2884" s="37" t="s">
        <v>184</v>
      </c>
      <c r="D2884" s="37" t="s">
        <v>147</v>
      </c>
      <c r="E2884" s="0" t="n">
        <v>3</v>
      </c>
      <c r="F2884" s="38" t="s">
        <v>71</v>
      </c>
      <c r="G2884" s="37" t="s">
        <v>378</v>
      </c>
      <c r="H2884" s="0" t="n">
        <v>392737</v>
      </c>
      <c r="I2884" s="0" t="n">
        <v>502760</v>
      </c>
      <c r="J2884" s="0" t="n">
        <v>8256</v>
      </c>
    </row>
    <row r="2885" customFormat="false" ht="15" hidden="false" customHeight="false" outlineLevel="0" collapsed="false">
      <c r="A2885" s="0" t="n">
        <v>202406</v>
      </c>
      <c r="B2885" s="0" t="n">
        <v>202408</v>
      </c>
      <c r="C2885" s="37" t="s">
        <v>98</v>
      </c>
      <c r="D2885" s="37" t="s">
        <v>320</v>
      </c>
      <c r="E2885" s="0" t="n">
        <v>3</v>
      </c>
      <c r="F2885" s="38" t="s">
        <v>71</v>
      </c>
      <c r="G2885" s="37" t="s">
        <v>379</v>
      </c>
      <c r="H2885" s="0" t="n">
        <v>188661</v>
      </c>
      <c r="I2885" s="0" t="n">
        <v>152717</v>
      </c>
      <c r="J2885" s="0" t="n">
        <v>7249</v>
      </c>
    </row>
    <row r="2886" customFormat="false" ht="15" hidden="false" customHeight="false" outlineLevel="0" collapsed="false">
      <c r="A2886" s="0" t="n">
        <v>202406</v>
      </c>
      <c r="B2886" s="0" t="n">
        <v>202408</v>
      </c>
      <c r="C2886" s="37" t="s">
        <v>112</v>
      </c>
      <c r="D2886" s="37" t="s">
        <v>380</v>
      </c>
      <c r="E2886" s="0" t="n">
        <v>3</v>
      </c>
      <c r="F2886" s="38" t="s">
        <v>71</v>
      </c>
      <c r="G2886" s="37" t="s">
        <v>381</v>
      </c>
      <c r="H2886" s="0" t="n">
        <v>26678</v>
      </c>
      <c r="I2886" s="0" t="n">
        <v>22843</v>
      </c>
      <c r="J2886" s="0" t="n">
        <v>2639</v>
      </c>
    </row>
    <row r="2887" customFormat="false" ht="15" hidden="false" customHeight="false" outlineLevel="0" collapsed="false">
      <c r="A2887" s="0" t="n">
        <v>202406</v>
      </c>
      <c r="B2887" s="0" t="n">
        <v>202408</v>
      </c>
      <c r="C2887" s="37" t="s">
        <v>106</v>
      </c>
      <c r="D2887" s="37" t="s">
        <v>120</v>
      </c>
      <c r="E2887" s="0" t="n">
        <v>3</v>
      </c>
      <c r="F2887" s="38" t="s">
        <v>71</v>
      </c>
      <c r="G2887" s="37" t="s">
        <v>382</v>
      </c>
      <c r="H2887" s="0" t="n">
        <v>96784</v>
      </c>
      <c r="I2887" s="0" t="n">
        <v>25144</v>
      </c>
      <c r="J2887" s="0" t="n">
        <v>2196</v>
      </c>
    </row>
    <row r="2888" customFormat="false" ht="15" hidden="false" customHeight="false" outlineLevel="0" collapsed="false">
      <c r="A2888" s="0" t="n">
        <v>202406</v>
      </c>
      <c r="B2888" s="0" t="n">
        <v>202408</v>
      </c>
      <c r="C2888" s="37" t="s">
        <v>112</v>
      </c>
      <c r="D2888" s="37" t="s">
        <v>383</v>
      </c>
      <c r="E2888" s="0" t="n">
        <v>3</v>
      </c>
      <c r="F2888" s="38" t="s">
        <v>71</v>
      </c>
      <c r="G2888" s="37" t="s">
        <v>384</v>
      </c>
      <c r="H2888" s="0" t="n">
        <v>61791</v>
      </c>
      <c r="I2888" s="0" t="n">
        <v>62246</v>
      </c>
      <c r="J2888" s="0" t="n">
        <v>616</v>
      </c>
    </row>
    <row r="2889" customFormat="false" ht="15" hidden="false" customHeight="false" outlineLevel="0" collapsed="false">
      <c r="A2889" s="0" t="n">
        <v>202406</v>
      </c>
      <c r="B2889" s="0" t="n">
        <v>202408</v>
      </c>
      <c r="C2889" s="37" t="s">
        <v>184</v>
      </c>
      <c r="D2889" s="37" t="s">
        <v>385</v>
      </c>
      <c r="E2889" s="0" t="n">
        <v>3</v>
      </c>
      <c r="F2889" s="38" t="s">
        <v>71</v>
      </c>
      <c r="G2889" s="37" t="s">
        <v>386</v>
      </c>
      <c r="H2889" s="0" t="n">
        <v>33198</v>
      </c>
      <c r="I2889" s="0" t="n">
        <v>23008</v>
      </c>
      <c r="J2889" s="0" t="n">
        <v>2130</v>
      </c>
    </row>
    <row r="2890" customFormat="false" ht="15" hidden="false" customHeight="false" outlineLevel="0" collapsed="false">
      <c r="A2890" s="0" t="n">
        <v>202406</v>
      </c>
      <c r="B2890" s="0" t="n">
        <v>202408</v>
      </c>
      <c r="C2890" s="37" t="s">
        <v>98</v>
      </c>
      <c r="D2890" s="37" t="s">
        <v>387</v>
      </c>
      <c r="E2890" s="0" t="n">
        <v>3</v>
      </c>
      <c r="F2890" s="38" t="s">
        <v>71</v>
      </c>
      <c r="G2890" s="37" t="s">
        <v>388</v>
      </c>
      <c r="H2890" s="0" t="n">
        <v>156150</v>
      </c>
      <c r="I2890" s="0" t="n">
        <v>80316</v>
      </c>
      <c r="J2890" s="0" t="n">
        <v>6018</v>
      </c>
    </row>
    <row r="2891" customFormat="false" ht="15" hidden="false" customHeight="false" outlineLevel="0" collapsed="false">
      <c r="A2891" s="0" t="n">
        <v>202406</v>
      </c>
      <c r="B2891" s="0" t="n">
        <v>202408</v>
      </c>
      <c r="C2891" s="37" t="s">
        <v>115</v>
      </c>
      <c r="D2891" s="37" t="s">
        <v>389</v>
      </c>
      <c r="E2891" s="0" t="n">
        <v>3</v>
      </c>
      <c r="F2891" s="38" t="s">
        <v>71</v>
      </c>
      <c r="G2891" s="37" t="s">
        <v>390</v>
      </c>
      <c r="H2891" s="0" t="n">
        <v>3015920</v>
      </c>
      <c r="I2891" s="0" t="n">
        <v>1105187</v>
      </c>
      <c r="J2891" s="0" t="n">
        <v>-37517</v>
      </c>
    </row>
    <row r="2892" customFormat="false" ht="15" hidden="false" customHeight="false" outlineLevel="0" collapsed="false">
      <c r="A2892" s="0" t="n">
        <v>202406</v>
      </c>
      <c r="B2892" s="0" t="n">
        <v>202408</v>
      </c>
      <c r="C2892" s="37" t="s">
        <v>124</v>
      </c>
      <c r="D2892" s="37" t="s">
        <v>391</v>
      </c>
      <c r="E2892" s="0" t="n">
        <v>3</v>
      </c>
      <c r="F2892" s="38" t="s">
        <v>71</v>
      </c>
      <c r="G2892" s="37" t="s">
        <v>392</v>
      </c>
      <c r="H2892" s="0" t="n">
        <v>494874</v>
      </c>
      <c r="I2892" s="0" t="n">
        <v>384358</v>
      </c>
      <c r="J2892" s="0" t="n">
        <v>19660</v>
      </c>
    </row>
    <row r="2893" customFormat="false" ht="15" hidden="false" customHeight="false" outlineLevel="0" collapsed="false">
      <c r="A2893" s="0" t="n">
        <v>202406</v>
      </c>
      <c r="B2893" s="0" t="n">
        <v>202408</v>
      </c>
      <c r="C2893" s="37" t="s">
        <v>197</v>
      </c>
      <c r="D2893" s="37" t="s">
        <v>393</v>
      </c>
      <c r="E2893" s="0" t="n">
        <v>3</v>
      </c>
      <c r="F2893" s="38" t="s">
        <v>71</v>
      </c>
      <c r="G2893" s="37" t="s">
        <v>394</v>
      </c>
      <c r="H2893" s="0" t="n">
        <v>2133308</v>
      </c>
      <c r="I2893" s="0" t="n">
        <v>2944263</v>
      </c>
      <c r="J2893" s="0" t="n">
        <v>406113</v>
      </c>
    </row>
    <row r="2894" customFormat="false" ht="15" hidden="false" customHeight="false" outlineLevel="0" collapsed="false">
      <c r="A2894" s="0" t="n">
        <v>202406</v>
      </c>
      <c r="B2894" s="0" t="n">
        <v>202408</v>
      </c>
      <c r="C2894" s="37" t="s">
        <v>136</v>
      </c>
      <c r="D2894" s="37" t="s">
        <v>245</v>
      </c>
      <c r="E2894" s="0" t="n">
        <v>3</v>
      </c>
      <c r="F2894" s="38" t="s">
        <v>71</v>
      </c>
      <c r="G2894" s="37" t="s">
        <v>395</v>
      </c>
      <c r="H2894" s="0" t="n">
        <v>841240</v>
      </c>
      <c r="I2894" s="0" t="n">
        <v>2478207</v>
      </c>
      <c r="J2894" s="0" t="n">
        <v>340044</v>
      </c>
    </row>
    <row r="2895" customFormat="false" ht="15" hidden="false" customHeight="false" outlineLevel="0" collapsed="false">
      <c r="A2895" s="0" t="n">
        <v>202406</v>
      </c>
      <c r="B2895" s="0" t="n">
        <v>202408</v>
      </c>
      <c r="C2895" s="37" t="s">
        <v>158</v>
      </c>
      <c r="D2895" s="37" t="s">
        <v>396</v>
      </c>
      <c r="E2895" s="0" t="n">
        <v>3</v>
      </c>
      <c r="F2895" s="38" t="s">
        <v>71</v>
      </c>
      <c r="G2895" s="37" t="s">
        <v>397</v>
      </c>
      <c r="H2895" s="0" t="n">
        <v>1507685</v>
      </c>
      <c r="I2895" s="0" t="n">
        <v>1505363</v>
      </c>
      <c r="J2895" s="0" t="n">
        <v>85811</v>
      </c>
    </row>
    <row r="2896" customFormat="false" ht="15" hidden="false" customHeight="false" outlineLevel="0" collapsed="false">
      <c r="A2896" s="0" t="n">
        <v>202406</v>
      </c>
      <c r="B2896" s="0" t="n">
        <v>202408</v>
      </c>
      <c r="C2896" s="37" t="s">
        <v>136</v>
      </c>
      <c r="D2896" s="37" t="s">
        <v>398</v>
      </c>
      <c r="E2896" s="0" t="n">
        <v>3</v>
      </c>
      <c r="F2896" s="38" t="s">
        <v>71</v>
      </c>
      <c r="G2896" s="37" t="s">
        <v>399</v>
      </c>
      <c r="H2896" s="0" t="n">
        <v>188851</v>
      </c>
      <c r="I2896" s="0" t="n">
        <v>227923</v>
      </c>
      <c r="J2896" s="0" t="n">
        <v>33659</v>
      </c>
    </row>
    <row r="2897" customFormat="false" ht="15" hidden="false" customHeight="false" outlineLevel="0" collapsed="false">
      <c r="A2897" s="0" t="n">
        <v>202406</v>
      </c>
      <c r="B2897" s="0" t="n">
        <v>202408</v>
      </c>
      <c r="C2897" s="37" t="s">
        <v>95</v>
      </c>
      <c r="D2897" s="37" t="s">
        <v>367</v>
      </c>
      <c r="E2897" s="0" t="n">
        <v>3</v>
      </c>
      <c r="F2897" s="38" t="s">
        <v>71</v>
      </c>
      <c r="G2897" s="37" t="s">
        <v>400</v>
      </c>
      <c r="H2897" s="0" t="n">
        <v>1031576</v>
      </c>
      <c r="I2897" s="0" t="n">
        <v>865855</v>
      </c>
      <c r="J2897" s="0" t="n">
        <v>-15582</v>
      </c>
    </row>
    <row r="2898" customFormat="false" ht="15" hidden="false" customHeight="false" outlineLevel="0" collapsed="false">
      <c r="A2898" s="0" t="n">
        <v>202406</v>
      </c>
      <c r="B2898" s="0" t="n">
        <v>202408</v>
      </c>
      <c r="C2898" s="37" t="s">
        <v>149</v>
      </c>
      <c r="D2898" s="37" t="s">
        <v>401</v>
      </c>
      <c r="E2898" s="0" t="n">
        <v>3</v>
      </c>
      <c r="F2898" s="38" t="s">
        <v>71</v>
      </c>
      <c r="G2898" s="37" t="s">
        <v>402</v>
      </c>
      <c r="H2898" s="0" t="n">
        <v>1339362</v>
      </c>
      <c r="I2898" s="0" t="n">
        <v>831593</v>
      </c>
      <c r="J2898" s="0" t="n">
        <v>-12390</v>
      </c>
    </row>
    <row r="2899" customFormat="false" ht="15" hidden="false" customHeight="false" outlineLevel="0" collapsed="false">
      <c r="A2899" s="0" t="n">
        <v>202406</v>
      </c>
      <c r="B2899" s="0" t="n">
        <v>202408</v>
      </c>
      <c r="C2899" s="37" t="s">
        <v>95</v>
      </c>
      <c r="D2899" s="37" t="s">
        <v>159</v>
      </c>
      <c r="E2899" s="0" t="n">
        <v>3</v>
      </c>
      <c r="F2899" s="38" t="s">
        <v>71</v>
      </c>
      <c r="G2899" s="37" t="s">
        <v>403</v>
      </c>
      <c r="H2899" s="0" t="n">
        <v>303560</v>
      </c>
      <c r="I2899" s="0" t="n">
        <v>194603</v>
      </c>
      <c r="J2899" s="0" t="n">
        <v>10679</v>
      </c>
    </row>
    <row r="2900" customFormat="false" ht="15" hidden="false" customHeight="false" outlineLevel="0" collapsed="false">
      <c r="A2900" s="0" t="n">
        <v>202406</v>
      </c>
      <c r="B2900" s="0" t="n">
        <v>202408</v>
      </c>
      <c r="C2900" s="37" t="s">
        <v>197</v>
      </c>
      <c r="D2900" s="37" t="s">
        <v>198</v>
      </c>
      <c r="E2900" s="0" t="n">
        <v>3</v>
      </c>
      <c r="F2900" s="38" t="s">
        <v>71</v>
      </c>
      <c r="G2900" s="37" t="s">
        <v>404</v>
      </c>
      <c r="H2900" s="0" t="n">
        <v>1052482</v>
      </c>
      <c r="I2900" s="0" t="n">
        <v>1419289</v>
      </c>
      <c r="J2900" s="0" t="n">
        <v>326091</v>
      </c>
    </row>
    <row r="2901" customFormat="false" ht="15" hidden="false" customHeight="false" outlineLevel="0" collapsed="false">
      <c r="A2901" s="0" t="n">
        <v>202406</v>
      </c>
      <c r="B2901" s="0" t="n">
        <v>202408</v>
      </c>
      <c r="C2901" s="37" t="s">
        <v>136</v>
      </c>
      <c r="D2901" s="37" t="s">
        <v>134</v>
      </c>
      <c r="E2901" s="0" t="n">
        <v>3</v>
      </c>
      <c r="F2901" s="38" t="s">
        <v>71</v>
      </c>
      <c r="G2901" s="37" t="s">
        <v>405</v>
      </c>
      <c r="H2901" s="0" t="n">
        <v>1142146</v>
      </c>
      <c r="I2901" s="0" t="n">
        <v>457594</v>
      </c>
      <c r="J2901" s="0" t="n">
        <v>44078</v>
      </c>
    </row>
    <row r="2902" customFormat="false" ht="15" hidden="false" customHeight="false" outlineLevel="0" collapsed="false">
      <c r="A2902" s="0" t="n">
        <v>202406</v>
      </c>
      <c r="B2902" s="0" t="n">
        <v>202408</v>
      </c>
      <c r="C2902" s="37" t="s">
        <v>152</v>
      </c>
      <c r="D2902" s="37" t="s">
        <v>132</v>
      </c>
      <c r="E2902" s="0" t="n">
        <v>3</v>
      </c>
      <c r="F2902" s="38" t="s">
        <v>71</v>
      </c>
      <c r="G2902" s="37" t="s">
        <v>406</v>
      </c>
      <c r="H2902" s="0" t="n">
        <v>241347</v>
      </c>
      <c r="I2902" s="0" t="n">
        <v>127109</v>
      </c>
      <c r="J2902" s="0" t="n">
        <v>6669</v>
      </c>
    </row>
    <row r="2903" customFormat="false" ht="15" hidden="false" customHeight="false" outlineLevel="0" collapsed="false">
      <c r="A2903" s="0" t="n">
        <v>202406</v>
      </c>
      <c r="B2903" s="0" t="n">
        <v>202408</v>
      </c>
      <c r="C2903" s="37" t="s">
        <v>178</v>
      </c>
      <c r="D2903" s="37" t="s">
        <v>391</v>
      </c>
      <c r="E2903" s="0" t="n">
        <v>3</v>
      </c>
      <c r="F2903" s="38" t="s">
        <v>71</v>
      </c>
      <c r="G2903" s="37" t="s">
        <v>407</v>
      </c>
      <c r="H2903" s="0" t="n">
        <v>206333</v>
      </c>
      <c r="I2903" s="0" t="n">
        <v>142739</v>
      </c>
      <c r="J2903" s="0" t="n">
        <v>33460</v>
      </c>
    </row>
    <row r="2904" customFormat="false" ht="15" hidden="false" customHeight="false" outlineLevel="0" collapsed="false">
      <c r="A2904" s="0" t="n">
        <v>202406</v>
      </c>
      <c r="B2904" s="0" t="n">
        <v>202408</v>
      </c>
      <c r="C2904" s="37" t="s">
        <v>115</v>
      </c>
      <c r="D2904" s="37" t="s">
        <v>241</v>
      </c>
      <c r="E2904" s="0" t="n">
        <v>3</v>
      </c>
      <c r="F2904" s="38" t="s">
        <v>71</v>
      </c>
      <c r="G2904" s="37" t="s">
        <v>408</v>
      </c>
      <c r="H2904" s="0" t="n">
        <v>125237</v>
      </c>
      <c r="I2904" s="0" t="n">
        <v>87868</v>
      </c>
      <c r="J2904" s="0" t="n">
        <v>4508</v>
      </c>
    </row>
    <row r="2905" customFormat="false" ht="15" hidden="false" customHeight="false" outlineLevel="0" collapsed="false">
      <c r="A2905" s="0" t="n">
        <v>202406</v>
      </c>
      <c r="B2905" s="0" t="n">
        <v>202408</v>
      </c>
      <c r="C2905" s="37" t="s">
        <v>197</v>
      </c>
      <c r="D2905" s="37" t="s">
        <v>292</v>
      </c>
      <c r="E2905" s="0" t="n">
        <v>3</v>
      </c>
      <c r="F2905" s="38" t="s">
        <v>71</v>
      </c>
      <c r="G2905" s="37" t="s">
        <v>409</v>
      </c>
      <c r="H2905" s="0" t="n">
        <v>618986</v>
      </c>
      <c r="I2905" s="0" t="n">
        <v>621114</v>
      </c>
      <c r="J2905" s="0" t="n">
        <v>188491</v>
      </c>
    </row>
    <row r="2906" customFormat="false" ht="15" hidden="false" customHeight="false" outlineLevel="0" collapsed="false">
      <c r="A2906" s="0" t="n">
        <v>202406</v>
      </c>
      <c r="B2906" s="0" t="n">
        <v>202408</v>
      </c>
      <c r="C2906" s="37" t="s">
        <v>112</v>
      </c>
      <c r="D2906" s="37" t="s">
        <v>116</v>
      </c>
      <c r="E2906" s="0" t="n">
        <v>3</v>
      </c>
      <c r="F2906" s="38" t="s">
        <v>71</v>
      </c>
      <c r="G2906" s="37" t="s">
        <v>410</v>
      </c>
      <c r="H2906" s="0" t="n">
        <v>872287</v>
      </c>
      <c r="I2906" s="0" t="n">
        <v>1156215</v>
      </c>
      <c r="J2906" s="0" t="n">
        <v>33382</v>
      </c>
    </row>
    <row r="2907" customFormat="false" ht="15" hidden="false" customHeight="false" outlineLevel="0" collapsed="false">
      <c r="A2907" s="0" t="n">
        <v>202406</v>
      </c>
      <c r="B2907" s="0" t="n">
        <v>202408</v>
      </c>
      <c r="C2907" s="37" t="s">
        <v>106</v>
      </c>
      <c r="D2907" s="37" t="s">
        <v>181</v>
      </c>
      <c r="E2907" s="0" t="n">
        <v>3</v>
      </c>
      <c r="F2907" s="38" t="s">
        <v>71</v>
      </c>
      <c r="G2907" s="37" t="s">
        <v>411</v>
      </c>
      <c r="H2907" s="0" t="n">
        <v>196584</v>
      </c>
      <c r="I2907" s="0" t="n">
        <v>319810</v>
      </c>
      <c r="J2907" s="0" t="n">
        <v>-6771</v>
      </c>
    </row>
    <row r="2908" customFormat="false" ht="15" hidden="false" customHeight="false" outlineLevel="0" collapsed="false">
      <c r="A2908" s="0" t="n">
        <v>202406</v>
      </c>
      <c r="B2908" s="0" t="n">
        <v>202408</v>
      </c>
      <c r="C2908" s="37" t="s">
        <v>112</v>
      </c>
      <c r="D2908" s="37" t="s">
        <v>412</v>
      </c>
      <c r="E2908" s="0" t="n">
        <v>3</v>
      </c>
      <c r="F2908" s="38" t="s">
        <v>71</v>
      </c>
      <c r="G2908" s="37" t="s">
        <v>413</v>
      </c>
      <c r="H2908" s="0" t="n">
        <v>559371</v>
      </c>
      <c r="I2908" s="0" t="n">
        <v>795332</v>
      </c>
      <c r="J2908" s="0" t="n">
        <v>50395</v>
      </c>
    </row>
    <row r="2909" customFormat="false" ht="15" hidden="false" customHeight="false" outlineLevel="0" collapsed="false">
      <c r="A2909" s="0" t="n">
        <v>202406</v>
      </c>
      <c r="B2909" s="0" t="n">
        <v>202408</v>
      </c>
      <c r="C2909" s="37" t="s">
        <v>115</v>
      </c>
      <c r="D2909" s="37" t="s">
        <v>414</v>
      </c>
      <c r="E2909" s="0" t="n">
        <v>3</v>
      </c>
      <c r="F2909" s="38" t="s">
        <v>71</v>
      </c>
      <c r="G2909" s="37" t="s">
        <v>415</v>
      </c>
      <c r="H2909" s="0" t="n">
        <v>1072484</v>
      </c>
      <c r="I2909" s="0" t="n">
        <v>382601</v>
      </c>
      <c r="J2909" s="0" t="n">
        <v>21078</v>
      </c>
    </row>
    <row r="2910" customFormat="false" ht="15" hidden="false" customHeight="false" outlineLevel="0" collapsed="false">
      <c r="A2910" s="0" t="n">
        <v>202406</v>
      </c>
      <c r="B2910" s="0" t="n">
        <v>202408</v>
      </c>
      <c r="C2910" s="37" t="s">
        <v>184</v>
      </c>
      <c r="D2910" s="37" t="s">
        <v>231</v>
      </c>
      <c r="E2910" s="0" t="n">
        <v>3</v>
      </c>
      <c r="F2910" s="38" t="s">
        <v>71</v>
      </c>
      <c r="G2910" s="37" t="s">
        <v>416</v>
      </c>
      <c r="H2910" s="0" t="n">
        <v>990748</v>
      </c>
      <c r="I2910" s="0" t="n">
        <v>640001</v>
      </c>
      <c r="J2910" s="0" t="n">
        <v>-494</v>
      </c>
    </row>
    <row r="2911" customFormat="false" ht="15" hidden="false" customHeight="false" outlineLevel="0" collapsed="false">
      <c r="A2911" s="0" t="n">
        <v>202406</v>
      </c>
      <c r="B2911" s="0" t="n">
        <v>202408</v>
      </c>
      <c r="C2911" s="37" t="s">
        <v>115</v>
      </c>
      <c r="D2911" s="37" t="s">
        <v>364</v>
      </c>
      <c r="E2911" s="0" t="n">
        <v>3</v>
      </c>
      <c r="F2911" s="38" t="s">
        <v>71</v>
      </c>
      <c r="G2911" s="37" t="s">
        <v>417</v>
      </c>
      <c r="H2911" s="0" t="n">
        <v>3721126</v>
      </c>
      <c r="I2911" s="0" t="n">
        <v>6935018</v>
      </c>
      <c r="J2911" s="0" t="n">
        <v>2359275</v>
      </c>
    </row>
    <row r="2912" customFormat="false" ht="15" hidden="false" customHeight="false" outlineLevel="0" collapsed="false">
      <c r="A2912" s="0" t="n">
        <v>202406</v>
      </c>
      <c r="B2912" s="0" t="n">
        <v>202408</v>
      </c>
      <c r="C2912" s="37" t="s">
        <v>184</v>
      </c>
      <c r="D2912" s="37" t="s">
        <v>320</v>
      </c>
      <c r="E2912" s="0" t="n">
        <v>3</v>
      </c>
      <c r="F2912" s="38" t="s">
        <v>71</v>
      </c>
      <c r="G2912" s="37" t="s">
        <v>418</v>
      </c>
      <c r="H2912" s="0" t="n">
        <v>1956145</v>
      </c>
      <c r="I2912" s="0" t="n">
        <v>2652784</v>
      </c>
      <c r="J2912" s="0" t="n">
        <v>296747</v>
      </c>
    </row>
    <row r="2913" customFormat="false" ht="15" hidden="false" customHeight="false" outlineLevel="0" collapsed="false">
      <c r="A2913" s="0" t="n">
        <v>202406</v>
      </c>
      <c r="B2913" s="0" t="n">
        <v>202408</v>
      </c>
      <c r="C2913" s="37" t="s">
        <v>197</v>
      </c>
      <c r="D2913" s="37" t="s">
        <v>174</v>
      </c>
      <c r="E2913" s="0" t="n">
        <v>3</v>
      </c>
      <c r="F2913" s="38" t="s">
        <v>71</v>
      </c>
      <c r="G2913" s="37" t="s">
        <v>419</v>
      </c>
      <c r="H2913" s="0" t="n">
        <v>211684</v>
      </c>
      <c r="I2913" s="0" t="n">
        <v>227497</v>
      </c>
      <c r="J2913" s="0" t="n">
        <v>28761</v>
      </c>
    </row>
    <row r="2914" customFormat="false" ht="15" hidden="false" customHeight="false" outlineLevel="0" collapsed="false">
      <c r="A2914" s="0" t="n">
        <v>202406</v>
      </c>
      <c r="B2914" s="0" t="n">
        <v>202408</v>
      </c>
      <c r="C2914" s="37" t="s">
        <v>106</v>
      </c>
      <c r="D2914" s="37" t="s">
        <v>420</v>
      </c>
      <c r="E2914" s="0" t="n">
        <v>3</v>
      </c>
      <c r="F2914" s="38" t="s">
        <v>71</v>
      </c>
      <c r="G2914" s="37" t="s">
        <v>421</v>
      </c>
      <c r="H2914" s="0" t="n">
        <v>4596204</v>
      </c>
      <c r="I2914" s="0" t="n">
        <v>1765432</v>
      </c>
      <c r="J2914" s="0" t="n">
        <v>59693</v>
      </c>
    </row>
    <row r="2915" customFormat="false" ht="15" hidden="false" customHeight="false" outlineLevel="0" collapsed="false">
      <c r="A2915" s="0" t="n">
        <v>202406</v>
      </c>
      <c r="B2915" s="0" t="n">
        <v>202408</v>
      </c>
      <c r="C2915" s="37" t="s">
        <v>109</v>
      </c>
      <c r="D2915" s="37" t="s">
        <v>107</v>
      </c>
      <c r="E2915" s="0" t="n">
        <v>3</v>
      </c>
      <c r="F2915" s="38" t="s">
        <v>71</v>
      </c>
      <c r="G2915" s="37" t="s">
        <v>422</v>
      </c>
      <c r="H2915" s="0" t="n">
        <v>314956</v>
      </c>
      <c r="I2915" s="0" t="n">
        <v>268280</v>
      </c>
      <c r="J2915" s="0" t="n">
        <v>5965</v>
      </c>
    </row>
    <row r="2916" customFormat="false" ht="15" hidden="false" customHeight="false" outlineLevel="0" collapsed="false">
      <c r="A2916" s="0" t="n">
        <v>202406</v>
      </c>
      <c r="B2916" s="0" t="n">
        <v>202408</v>
      </c>
      <c r="C2916" s="37" t="s">
        <v>184</v>
      </c>
      <c r="D2916" s="37" t="s">
        <v>423</v>
      </c>
      <c r="E2916" s="0" t="n">
        <v>3</v>
      </c>
      <c r="F2916" s="38" t="s">
        <v>71</v>
      </c>
      <c r="G2916" s="37" t="s">
        <v>424</v>
      </c>
      <c r="H2916" s="0" t="n">
        <v>1461309</v>
      </c>
      <c r="I2916" s="0" t="n">
        <v>1297824</v>
      </c>
      <c r="J2916" s="0" t="n">
        <v>236925</v>
      </c>
    </row>
    <row r="2917" customFormat="false" ht="15" hidden="false" customHeight="false" outlineLevel="0" collapsed="false">
      <c r="A2917" s="0" t="n">
        <v>202406</v>
      </c>
      <c r="B2917" s="0" t="n">
        <v>202408</v>
      </c>
      <c r="C2917" s="37" t="s">
        <v>106</v>
      </c>
      <c r="D2917" s="37" t="s">
        <v>425</v>
      </c>
      <c r="E2917" s="0" t="n">
        <v>3</v>
      </c>
      <c r="F2917" s="38" t="s">
        <v>71</v>
      </c>
      <c r="G2917" s="37" t="s">
        <v>426</v>
      </c>
      <c r="H2917" s="0" t="n">
        <v>521360</v>
      </c>
      <c r="I2917" s="0" t="n">
        <v>427371</v>
      </c>
      <c r="J2917" s="0" t="n">
        <v>-37431</v>
      </c>
    </row>
    <row r="2918" customFormat="false" ht="15" hidden="false" customHeight="false" outlineLevel="0" collapsed="false">
      <c r="A2918" s="0" t="n">
        <v>202406</v>
      </c>
      <c r="B2918" s="0" t="n">
        <v>202408</v>
      </c>
      <c r="C2918" s="37" t="s">
        <v>152</v>
      </c>
      <c r="D2918" s="37" t="s">
        <v>214</v>
      </c>
      <c r="E2918" s="0" t="n">
        <v>3</v>
      </c>
      <c r="F2918" s="38" t="s">
        <v>71</v>
      </c>
      <c r="G2918" s="37" t="s">
        <v>427</v>
      </c>
      <c r="H2918" s="0" t="n">
        <v>406490</v>
      </c>
      <c r="I2918" s="0" t="n">
        <v>272717</v>
      </c>
      <c r="J2918" s="0" t="n">
        <v>-9351</v>
      </c>
    </row>
    <row r="2919" customFormat="false" ht="15" hidden="false" customHeight="false" outlineLevel="0" collapsed="false">
      <c r="A2919" s="0" t="n">
        <v>202406</v>
      </c>
      <c r="B2919" s="0" t="n">
        <v>202408</v>
      </c>
      <c r="C2919" s="37" t="s">
        <v>101</v>
      </c>
      <c r="D2919" s="37" t="s">
        <v>251</v>
      </c>
      <c r="E2919" s="0" t="n">
        <v>3</v>
      </c>
      <c r="F2919" s="38" t="s">
        <v>71</v>
      </c>
      <c r="G2919" s="37" t="s">
        <v>428</v>
      </c>
      <c r="H2919" s="0" t="n">
        <v>115260</v>
      </c>
      <c r="I2919" s="0" t="n">
        <v>64707</v>
      </c>
      <c r="J2919" s="0" t="n">
        <v>3576</v>
      </c>
    </row>
    <row r="2920" customFormat="false" ht="15" hidden="false" customHeight="false" outlineLevel="0" collapsed="false">
      <c r="A2920" s="0" t="n">
        <v>202406</v>
      </c>
      <c r="B2920" s="0" t="n">
        <v>202408</v>
      </c>
      <c r="C2920" s="37" t="s">
        <v>115</v>
      </c>
      <c r="D2920" s="37" t="s">
        <v>200</v>
      </c>
      <c r="E2920" s="0" t="n">
        <v>3</v>
      </c>
      <c r="F2920" s="38" t="s">
        <v>71</v>
      </c>
      <c r="G2920" s="37" t="s">
        <v>429</v>
      </c>
      <c r="H2920" s="0" t="n">
        <v>526928</v>
      </c>
      <c r="I2920" s="0" t="n">
        <v>427498</v>
      </c>
      <c r="J2920" s="0" t="n">
        <v>91957</v>
      </c>
    </row>
    <row r="2921" customFormat="false" ht="15" hidden="false" customHeight="false" outlineLevel="0" collapsed="false">
      <c r="A2921" s="0" t="n">
        <v>202406</v>
      </c>
      <c r="B2921" s="0" t="n">
        <v>202408</v>
      </c>
      <c r="C2921" s="37" t="s">
        <v>124</v>
      </c>
      <c r="D2921" s="37" t="s">
        <v>430</v>
      </c>
      <c r="E2921" s="0" t="n">
        <v>3</v>
      </c>
      <c r="F2921" s="38" t="s">
        <v>71</v>
      </c>
      <c r="G2921" s="37" t="s">
        <v>431</v>
      </c>
      <c r="H2921" s="0" t="n">
        <v>97321</v>
      </c>
      <c r="I2921" s="0" t="n">
        <v>35091</v>
      </c>
      <c r="J2921" s="0" t="n">
        <v>1493</v>
      </c>
    </row>
    <row r="2922" customFormat="false" ht="15" hidden="false" customHeight="false" outlineLevel="0" collapsed="false">
      <c r="A2922" s="0" t="n">
        <v>202406</v>
      </c>
      <c r="B2922" s="0" t="n">
        <v>202408</v>
      </c>
      <c r="C2922" s="37" t="s">
        <v>197</v>
      </c>
      <c r="D2922" s="37" t="s">
        <v>243</v>
      </c>
      <c r="E2922" s="0" t="n">
        <v>3</v>
      </c>
      <c r="F2922" s="38" t="s">
        <v>71</v>
      </c>
      <c r="G2922" s="37" t="s">
        <v>432</v>
      </c>
      <c r="H2922" s="0" t="n">
        <v>1869156</v>
      </c>
      <c r="I2922" s="0" t="n">
        <v>1166128</v>
      </c>
      <c r="J2922" s="0" t="n">
        <v>141819</v>
      </c>
    </row>
    <row r="2923" customFormat="false" ht="15" hidden="false" customHeight="false" outlineLevel="0" collapsed="false">
      <c r="A2923" s="0" t="n">
        <v>202406</v>
      </c>
      <c r="B2923" s="0" t="n">
        <v>202408</v>
      </c>
      <c r="C2923" s="37" t="s">
        <v>136</v>
      </c>
      <c r="D2923" s="37" t="s">
        <v>389</v>
      </c>
      <c r="E2923" s="0" t="n">
        <v>3</v>
      </c>
      <c r="F2923" s="38" t="s">
        <v>71</v>
      </c>
      <c r="G2923" s="37" t="s">
        <v>433</v>
      </c>
      <c r="H2923" s="0" t="n">
        <v>2941761</v>
      </c>
      <c r="I2923" s="0" t="n">
        <v>2398189</v>
      </c>
      <c r="J2923" s="0" t="n">
        <v>198505</v>
      </c>
    </row>
    <row r="2924" customFormat="false" ht="15" hidden="false" customHeight="false" outlineLevel="0" collapsed="false">
      <c r="A2924" s="0" t="n">
        <v>202406</v>
      </c>
      <c r="B2924" s="0" t="n">
        <v>202408</v>
      </c>
      <c r="C2924" s="37" t="s">
        <v>197</v>
      </c>
      <c r="D2924" s="37" t="s">
        <v>127</v>
      </c>
      <c r="E2924" s="0" t="n">
        <v>3</v>
      </c>
      <c r="F2924" s="38" t="s">
        <v>71</v>
      </c>
      <c r="G2924" s="37" t="s">
        <v>434</v>
      </c>
      <c r="H2924" s="0" t="n">
        <v>241464</v>
      </c>
      <c r="I2924" s="0" t="n">
        <v>132891</v>
      </c>
      <c r="J2924" s="0" t="n">
        <v>27857</v>
      </c>
    </row>
    <row r="2925" customFormat="false" ht="15" hidden="false" customHeight="false" outlineLevel="0" collapsed="false">
      <c r="A2925" s="0" t="n">
        <v>202406</v>
      </c>
      <c r="B2925" s="0" t="n">
        <v>202408</v>
      </c>
      <c r="C2925" s="37" t="s">
        <v>149</v>
      </c>
      <c r="D2925" s="37" t="s">
        <v>330</v>
      </c>
      <c r="E2925" s="0" t="n">
        <v>3</v>
      </c>
      <c r="F2925" s="38" t="s">
        <v>71</v>
      </c>
      <c r="G2925" s="37" t="s">
        <v>435</v>
      </c>
      <c r="H2925" s="0" t="n">
        <v>659130</v>
      </c>
      <c r="I2925" s="0" t="n">
        <v>388325</v>
      </c>
      <c r="J2925" s="0" t="n">
        <v>-30473</v>
      </c>
    </row>
    <row r="2926" customFormat="false" ht="15" hidden="false" customHeight="false" outlineLevel="0" collapsed="false">
      <c r="A2926" s="0" t="n">
        <v>202406</v>
      </c>
      <c r="B2926" s="0" t="n">
        <v>202408</v>
      </c>
      <c r="C2926" s="37" t="s">
        <v>112</v>
      </c>
      <c r="D2926" s="37" t="s">
        <v>130</v>
      </c>
      <c r="E2926" s="0" t="n">
        <v>3</v>
      </c>
      <c r="F2926" s="38" t="s">
        <v>71</v>
      </c>
      <c r="G2926" s="37" t="s">
        <v>436</v>
      </c>
      <c r="H2926" s="0" t="n">
        <v>188987</v>
      </c>
      <c r="I2926" s="0" t="n">
        <v>141577</v>
      </c>
      <c r="J2926" s="0" t="n">
        <v>21746</v>
      </c>
    </row>
    <row r="2927" customFormat="false" ht="15" hidden="false" customHeight="false" outlineLevel="0" collapsed="false">
      <c r="A2927" s="0" t="n">
        <v>202406</v>
      </c>
      <c r="B2927" s="0" t="n">
        <v>202408</v>
      </c>
      <c r="C2927" s="37" t="s">
        <v>149</v>
      </c>
      <c r="D2927" s="37" t="s">
        <v>396</v>
      </c>
      <c r="E2927" s="0" t="n">
        <v>3</v>
      </c>
      <c r="F2927" s="38" t="s">
        <v>71</v>
      </c>
      <c r="G2927" s="37" t="s">
        <v>437</v>
      </c>
      <c r="H2927" s="0" t="n">
        <v>210298</v>
      </c>
      <c r="I2927" s="0" t="n">
        <v>125392</v>
      </c>
      <c r="J2927" s="0" t="n">
        <v>7537</v>
      </c>
    </row>
    <row r="2928" customFormat="false" ht="15" hidden="false" customHeight="false" outlineLevel="0" collapsed="false">
      <c r="A2928" s="0" t="n">
        <v>202406</v>
      </c>
      <c r="B2928" s="0" t="n">
        <v>202408</v>
      </c>
      <c r="C2928" s="37" t="s">
        <v>98</v>
      </c>
      <c r="D2928" s="37" t="s">
        <v>438</v>
      </c>
      <c r="E2928" s="0" t="n">
        <v>3</v>
      </c>
      <c r="F2928" s="38" t="s">
        <v>71</v>
      </c>
      <c r="G2928" s="37" t="s">
        <v>439</v>
      </c>
      <c r="H2928" s="0" t="n">
        <v>1586823</v>
      </c>
      <c r="I2928" s="0" t="n">
        <v>2097250</v>
      </c>
      <c r="J2928" s="0" t="n">
        <v>361751</v>
      </c>
    </row>
    <row r="2929" customFormat="false" ht="15" hidden="false" customHeight="false" outlineLevel="0" collapsed="false">
      <c r="A2929" s="0" t="n">
        <v>202406</v>
      </c>
      <c r="B2929" s="0" t="n">
        <v>202408</v>
      </c>
      <c r="C2929" s="37" t="s">
        <v>112</v>
      </c>
      <c r="D2929" s="37" t="s">
        <v>372</v>
      </c>
      <c r="E2929" s="0" t="n">
        <v>3</v>
      </c>
      <c r="F2929" s="38" t="s">
        <v>71</v>
      </c>
      <c r="G2929" s="37" t="s">
        <v>440</v>
      </c>
      <c r="H2929" s="0" t="n">
        <v>512284</v>
      </c>
      <c r="I2929" s="0" t="n">
        <v>210149</v>
      </c>
      <c r="J2929" s="0" t="n">
        <v>-405</v>
      </c>
    </row>
    <row r="2930" customFormat="false" ht="15" hidden="false" customHeight="false" outlineLevel="0" collapsed="false">
      <c r="A2930" s="0" t="n">
        <v>202406</v>
      </c>
      <c r="B2930" s="0" t="n">
        <v>202408</v>
      </c>
      <c r="C2930" s="37" t="s">
        <v>149</v>
      </c>
      <c r="D2930" s="37" t="s">
        <v>425</v>
      </c>
      <c r="E2930" s="0" t="n">
        <v>3</v>
      </c>
      <c r="F2930" s="38" t="s">
        <v>71</v>
      </c>
      <c r="G2930" s="37" t="s">
        <v>441</v>
      </c>
      <c r="H2930" s="0" t="n">
        <v>4431278</v>
      </c>
      <c r="I2930" s="0" t="n">
        <v>3181418</v>
      </c>
      <c r="J2930" s="0" t="n">
        <v>262274</v>
      </c>
    </row>
    <row r="2931" customFormat="false" ht="15" hidden="false" customHeight="false" outlineLevel="0" collapsed="false">
      <c r="A2931" s="0" t="n">
        <v>202406</v>
      </c>
      <c r="B2931" s="0" t="n">
        <v>202408</v>
      </c>
      <c r="C2931" s="37" t="s">
        <v>106</v>
      </c>
      <c r="D2931" s="37" t="s">
        <v>282</v>
      </c>
      <c r="E2931" s="0" t="n">
        <v>3</v>
      </c>
      <c r="F2931" s="38" t="s">
        <v>71</v>
      </c>
      <c r="G2931" s="37" t="s">
        <v>442</v>
      </c>
      <c r="H2931" s="0" t="n">
        <v>302702</v>
      </c>
      <c r="I2931" s="0" t="n">
        <v>167489</v>
      </c>
      <c r="J2931" s="0" t="n">
        <v>11682</v>
      </c>
    </row>
    <row r="2932" customFormat="false" ht="15" hidden="false" customHeight="false" outlineLevel="0" collapsed="false">
      <c r="A2932" s="0" t="n">
        <v>202406</v>
      </c>
      <c r="B2932" s="0" t="n">
        <v>202408</v>
      </c>
      <c r="C2932" s="37" t="s">
        <v>115</v>
      </c>
      <c r="D2932" s="37" t="s">
        <v>134</v>
      </c>
      <c r="E2932" s="0" t="n">
        <v>3</v>
      </c>
      <c r="F2932" s="38" t="s">
        <v>71</v>
      </c>
      <c r="G2932" s="37" t="s">
        <v>443</v>
      </c>
      <c r="H2932" s="0" t="n">
        <v>1516383</v>
      </c>
      <c r="I2932" s="0" t="n">
        <v>340224</v>
      </c>
      <c r="J2932" s="0" t="n">
        <v>-6887</v>
      </c>
    </row>
    <row r="2933" customFormat="false" ht="15" hidden="false" customHeight="false" outlineLevel="0" collapsed="false">
      <c r="A2933" s="0" t="n">
        <v>202406</v>
      </c>
      <c r="B2933" s="0" t="n">
        <v>202408</v>
      </c>
      <c r="C2933" s="37" t="s">
        <v>149</v>
      </c>
      <c r="D2933" s="37" t="s">
        <v>145</v>
      </c>
      <c r="E2933" s="0" t="n">
        <v>3</v>
      </c>
      <c r="F2933" s="38" t="s">
        <v>71</v>
      </c>
      <c r="G2933" s="37" t="s">
        <v>444</v>
      </c>
      <c r="H2933" s="0" t="n">
        <v>550058</v>
      </c>
      <c r="I2933" s="0" t="n">
        <v>363892</v>
      </c>
      <c r="J2933" s="0" t="n">
        <v>-17482</v>
      </c>
    </row>
    <row r="2934" customFormat="false" ht="15" hidden="false" customHeight="false" outlineLevel="0" collapsed="false">
      <c r="A2934" s="0" t="n">
        <v>202406</v>
      </c>
      <c r="B2934" s="0" t="n">
        <v>202408</v>
      </c>
      <c r="C2934" s="37" t="s">
        <v>158</v>
      </c>
      <c r="D2934" s="37" t="s">
        <v>445</v>
      </c>
      <c r="E2934" s="0" t="n">
        <v>3</v>
      </c>
      <c r="F2934" s="38" t="s">
        <v>71</v>
      </c>
      <c r="G2934" s="37" t="s">
        <v>446</v>
      </c>
      <c r="H2934" s="0" t="n">
        <v>1281270</v>
      </c>
      <c r="I2934" s="0" t="n">
        <v>1170381</v>
      </c>
      <c r="J2934" s="0" t="n">
        <v>25700</v>
      </c>
    </row>
    <row r="2935" customFormat="false" ht="15" hidden="false" customHeight="false" outlineLevel="0" collapsed="false">
      <c r="A2935" s="0" t="n">
        <v>202406</v>
      </c>
      <c r="B2935" s="0" t="n">
        <v>202408</v>
      </c>
      <c r="C2935" s="37" t="s">
        <v>112</v>
      </c>
      <c r="D2935" s="37" t="s">
        <v>447</v>
      </c>
      <c r="E2935" s="0" t="n">
        <v>3</v>
      </c>
      <c r="F2935" s="38" t="s">
        <v>71</v>
      </c>
      <c r="G2935" s="37" t="s">
        <v>448</v>
      </c>
      <c r="H2935" s="0" t="n">
        <v>256302</v>
      </c>
      <c r="I2935" s="0" t="n">
        <v>117512</v>
      </c>
      <c r="J2935" s="0" t="n">
        <v>10928</v>
      </c>
    </row>
    <row r="2936" customFormat="false" ht="15" hidden="false" customHeight="false" outlineLevel="0" collapsed="false">
      <c r="A2936" s="0" t="n">
        <v>202406</v>
      </c>
      <c r="B2936" s="0" t="n">
        <v>202408</v>
      </c>
      <c r="C2936" s="37" t="s">
        <v>136</v>
      </c>
      <c r="D2936" s="37" t="s">
        <v>267</v>
      </c>
      <c r="E2936" s="0" t="n">
        <v>3</v>
      </c>
      <c r="F2936" s="38" t="s">
        <v>71</v>
      </c>
      <c r="G2936" s="37" t="s">
        <v>449</v>
      </c>
      <c r="H2936" s="0" t="n">
        <v>472782</v>
      </c>
      <c r="I2936" s="0" t="n">
        <v>335327</v>
      </c>
      <c r="J2936" s="0" t="n">
        <v>1445</v>
      </c>
    </row>
    <row r="2937" customFormat="false" ht="15" hidden="false" customHeight="false" outlineLevel="0" collapsed="false">
      <c r="A2937" s="0" t="n">
        <v>202406</v>
      </c>
      <c r="B2937" s="0" t="n">
        <v>202408</v>
      </c>
      <c r="C2937" s="37" t="s">
        <v>158</v>
      </c>
      <c r="D2937" s="37" t="s">
        <v>450</v>
      </c>
      <c r="E2937" s="0" t="n">
        <v>3</v>
      </c>
      <c r="F2937" s="38" t="s">
        <v>71</v>
      </c>
      <c r="G2937" s="37" t="s">
        <v>451</v>
      </c>
      <c r="H2937" s="0" t="n">
        <v>400592</v>
      </c>
      <c r="I2937" s="0" t="n">
        <v>247646</v>
      </c>
      <c r="J2937" s="0" t="n">
        <v>11638</v>
      </c>
    </row>
    <row r="2938" customFormat="false" ht="15" hidden="false" customHeight="false" outlineLevel="0" collapsed="false">
      <c r="A2938" s="0" t="n">
        <v>202406</v>
      </c>
      <c r="B2938" s="0" t="n">
        <v>202408</v>
      </c>
      <c r="C2938" s="37" t="s">
        <v>112</v>
      </c>
      <c r="D2938" s="37" t="s">
        <v>452</v>
      </c>
      <c r="E2938" s="0" t="n">
        <v>3</v>
      </c>
      <c r="F2938" s="38" t="s">
        <v>71</v>
      </c>
      <c r="G2938" s="37" t="s">
        <v>453</v>
      </c>
      <c r="H2938" s="0" t="n">
        <v>216398</v>
      </c>
      <c r="I2938" s="0" t="n">
        <v>80506</v>
      </c>
      <c r="J2938" s="0" t="n">
        <v>-8741</v>
      </c>
    </row>
    <row r="2939" customFormat="false" ht="15" hidden="false" customHeight="false" outlineLevel="0" collapsed="false">
      <c r="A2939" s="0" t="n">
        <v>202406</v>
      </c>
      <c r="B2939" s="0" t="n">
        <v>202408</v>
      </c>
      <c r="C2939" s="37" t="s">
        <v>178</v>
      </c>
      <c r="D2939" s="37" t="s">
        <v>454</v>
      </c>
      <c r="E2939" s="0" t="n">
        <v>3</v>
      </c>
      <c r="F2939" s="38" t="s">
        <v>71</v>
      </c>
      <c r="G2939" s="37" t="s">
        <v>455</v>
      </c>
      <c r="H2939" s="0" t="n">
        <v>1322634</v>
      </c>
      <c r="I2939" s="0" t="n">
        <v>407952</v>
      </c>
      <c r="J2939" s="0" t="n">
        <v>17515</v>
      </c>
    </row>
    <row r="2940" customFormat="false" ht="15" hidden="false" customHeight="false" outlineLevel="0" collapsed="false">
      <c r="A2940" s="0" t="n">
        <v>202406</v>
      </c>
      <c r="B2940" s="0" t="n">
        <v>202408</v>
      </c>
      <c r="C2940" s="37" t="s">
        <v>115</v>
      </c>
      <c r="D2940" s="37" t="s">
        <v>170</v>
      </c>
      <c r="E2940" s="0" t="n">
        <v>3</v>
      </c>
      <c r="F2940" s="38" t="s">
        <v>71</v>
      </c>
      <c r="G2940" s="37" t="s">
        <v>456</v>
      </c>
      <c r="H2940" s="0" t="n">
        <v>972617</v>
      </c>
      <c r="I2940" s="0" t="n">
        <v>1747938</v>
      </c>
      <c r="J2940" s="0" t="n">
        <v>318752</v>
      </c>
    </row>
    <row r="2941" customFormat="false" ht="15" hidden="false" customHeight="false" outlineLevel="0" collapsed="false">
      <c r="A2941" s="0" t="n">
        <v>202406</v>
      </c>
      <c r="B2941" s="0" t="n">
        <v>202408</v>
      </c>
      <c r="C2941" s="37" t="s">
        <v>152</v>
      </c>
      <c r="D2941" s="37" t="s">
        <v>350</v>
      </c>
      <c r="E2941" s="0" t="n">
        <v>3</v>
      </c>
      <c r="F2941" s="38" t="s">
        <v>71</v>
      </c>
      <c r="G2941" s="37" t="s">
        <v>457</v>
      </c>
      <c r="H2941" s="0" t="n">
        <v>1055224</v>
      </c>
      <c r="I2941" s="0" t="n">
        <v>1064556</v>
      </c>
      <c r="J2941" s="0" t="n">
        <v>160235</v>
      </c>
    </row>
    <row r="2942" customFormat="false" ht="15" hidden="false" customHeight="false" outlineLevel="0" collapsed="false">
      <c r="A2942" s="0" t="n">
        <v>202406</v>
      </c>
      <c r="B2942" s="0" t="n">
        <v>202408</v>
      </c>
      <c r="C2942" s="37" t="s">
        <v>112</v>
      </c>
      <c r="D2942" s="37" t="s">
        <v>282</v>
      </c>
      <c r="E2942" s="0" t="n">
        <v>3</v>
      </c>
      <c r="F2942" s="38" t="s">
        <v>71</v>
      </c>
      <c r="G2942" s="37" t="s">
        <v>458</v>
      </c>
      <c r="H2942" s="0" t="n">
        <v>4521074</v>
      </c>
      <c r="I2942" s="0" t="n">
        <v>3283225</v>
      </c>
      <c r="J2942" s="0" t="n">
        <v>234120</v>
      </c>
    </row>
    <row r="2943" customFormat="false" ht="15" hidden="false" customHeight="false" outlineLevel="0" collapsed="false">
      <c r="A2943" s="0" t="n">
        <v>202406</v>
      </c>
      <c r="B2943" s="0" t="n">
        <v>202408</v>
      </c>
      <c r="C2943" s="37" t="s">
        <v>158</v>
      </c>
      <c r="D2943" s="37" t="s">
        <v>210</v>
      </c>
      <c r="E2943" s="0" t="n">
        <v>3</v>
      </c>
      <c r="F2943" s="38" t="s">
        <v>71</v>
      </c>
      <c r="G2943" s="37" t="s">
        <v>459</v>
      </c>
      <c r="H2943" s="0" t="n">
        <v>2659348</v>
      </c>
      <c r="I2943" s="0" t="n">
        <v>1166934</v>
      </c>
      <c r="J2943" s="0" t="n">
        <v>121787</v>
      </c>
    </row>
    <row r="2944" customFormat="false" ht="15" hidden="false" customHeight="false" outlineLevel="0" collapsed="false">
      <c r="A2944" s="0" t="n">
        <v>202406</v>
      </c>
      <c r="B2944" s="0" t="n">
        <v>202408</v>
      </c>
      <c r="C2944" s="37" t="s">
        <v>112</v>
      </c>
      <c r="D2944" s="37" t="s">
        <v>447</v>
      </c>
      <c r="E2944" s="0" t="n">
        <v>3</v>
      </c>
      <c r="F2944" s="38" t="s">
        <v>71</v>
      </c>
      <c r="G2944" s="37" t="s">
        <v>460</v>
      </c>
      <c r="H2944" s="0" t="n">
        <v>367896</v>
      </c>
      <c r="I2944" s="0" t="n">
        <v>335584</v>
      </c>
      <c r="J2944" s="0" t="n">
        <v>-948</v>
      </c>
    </row>
    <row r="2945" customFormat="false" ht="15" hidden="false" customHeight="false" outlineLevel="0" collapsed="false">
      <c r="A2945" s="0" t="n">
        <v>202406</v>
      </c>
      <c r="B2945" s="0" t="n">
        <v>202408</v>
      </c>
      <c r="C2945" s="37" t="s">
        <v>124</v>
      </c>
      <c r="D2945" s="37" t="s">
        <v>461</v>
      </c>
      <c r="E2945" s="0" t="n">
        <v>3</v>
      </c>
      <c r="F2945" s="38" t="s">
        <v>71</v>
      </c>
      <c r="G2945" s="37" t="s">
        <v>462</v>
      </c>
      <c r="H2945" s="0" t="n">
        <v>860254</v>
      </c>
      <c r="I2945" s="0" t="n">
        <v>710899</v>
      </c>
      <c r="J2945" s="0" t="n">
        <v>172353</v>
      </c>
    </row>
    <row r="2946" customFormat="false" ht="15" hidden="false" customHeight="false" outlineLevel="0" collapsed="false">
      <c r="A2946" s="0" t="n">
        <v>202406</v>
      </c>
      <c r="B2946" s="0" t="n">
        <v>202408</v>
      </c>
      <c r="C2946" s="37" t="s">
        <v>95</v>
      </c>
      <c r="D2946" s="37" t="s">
        <v>425</v>
      </c>
      <c r="E2946" s="0" t="n">
        <v>3</v>
      </c>
      <c r="F2946" s="38" t="s">
        <v>71</v>
      </c>
      <c r="G2946" s="37" t="s">
        <v>463</v>
      </c>
      <c r="H2946" s="0" t="n">
        <v>301675</v>
      </c>
      <c r="I2946" s="0" t="n">
        <v>222817</v>
      </c>
      <c r="J2946" s="0" t="n">
        <v>63899</v>
      </c>
    </row>
    <row r="2947" customFormat="false" ht="15" hidden="false" customHeight="false" outlineLevel="0" collapsed="false">
      <c r="A2947" s="0" t="n">
        <v>202406</v>
      </c>
      <c r="B2947" s="0" t="n">
        <v>202408</v>
      </c>
      <c r="C2947" s="37" t="s">
        <v>184</v>
      </c>
      <c r="D2947" s="37" t="s">
        <v>284</v>
      </c>
      <c r="E2947" s="0" t="n">
        <v>3</v>
      </c>
      <c r="F2947" s="38" t="s">
        <v>71</v>
      </c>
      <c r="G2947" s="37" t="s">
        <v>464</v>
      </c>
      <c r="H2947" s="0" t="n">
        <v>581775</v>
      </c>
      <c r="I2947" s="0" t="n">
        <v>224693</v>
      </c>
      <c r="J2947" s="0" t="n">
        <v>21679</v>
      </c>
    </row>
    <row r="2948" customFormat="false" ht="15" hidden="false" customHeight="false" outlineLevel="0" collapsed="false">
      <c r="A2948" s="0" t="n">
        <v>202406</v>
      </c>
      <c r="B2948" s="0" t="n">
        <v>202408</v>
      </c>
      <c r="C2948" s="37" t="s">
        <v>149</v>
      </c>
      <c r="D2948" s="37" t="s">
        <v>237</v>
      </c>
      <c r="E2948" s="0" t="n">
        <v>3</v>
      </c>
      <c r="F2948" s="38" t="s">
        <v>71</v>
      </c>
      <c r="G2948" s="37" t="s">
        <v>465</v>
      </c>
      <c r="H2948" s="0" t="n">
        <v>246989</v>
      </c>
      <c r="I2948" s="0" t="n">
        <v>179872</v>
      </c>
      <c r="J2948" s="0" t="n">
        <v>60989</v>
      </c>
    </row>
    <row r="2949" customFormat="false" ht="15" hidden="false" customHeight="false" outlineLevel="0" collapsed="false">
      <c r="A2949" s="0" t="n">
        <v>202406</v>
      </c>
      <c r="B2949" s="0" t="n">
        <v>202408</v>
      </c>
      <c r="C2949" s="37" t="s">
        <v>95</v>
      </c>
      <c r="D2949" s="37" t="s">
        <v>320</v>
      </c>
      <c r="E2949" s="0" t="n">
        <v>3</v>
      </c>
      <c r="F2949" s="38" t="s">
        <v>71</v>
      </c>
      <c r="G2949" s="37" t="s">
        <v>466</v>
      </c>
      <c r="H2949" s="0" t="n">
        <v>3819352</v>
      </c>
      <c r="I2949" s="0" t="n">
        <v>3356737</v>
      </c>
      <c r="J2949" s="0" t="n">
        <v>40220</v>
      </c>
    </row>
    <row r="2950" customFormat="false" ht="15" hidden="false" customHeight="false" outlineLevel="0" collapsed="false">
      <c r="A2950" s="0" t="n">
        <v>202406</v>
      </c>
      <c r="B2950" s="0" t="n">
        <v>202408</v>
      </c>
      <c r="C2950" s="37" t="s">
        <v>101</v>
      </c>
      <c r="D2950" s="37" t="s">
        <v>467</v>
      </c>
      <c r="E2950" s="0" t="n">
        <v>3</v>
      </c>
      <c r="F2950" s="38" t="s">
        <v>71</v>
      </c>
      <c r="G2950" s="37" t="s">
        <v>468</v>
      </c>
      <c r="H2950" s="0" t="n">
        <v>847576</v>
      </c>
      <c r="I2950" s="0" t="n">
        <v>723458</v>
      </c>
      <c r="J2950" s="0" t="n">
        <v>-32634</v>
      </c>
    </row>
    <row r="2951" customFormat="false" ht="15" hidden="false" customHeight="false" outlineLevel="0" collapsed="false">
      <c r="A2951" s="0" t="n">
        <v>202406</v>
      </c>
      <c r="B2951" s="0" t="n">
        <v>202408</v>
      </c>
      <c r="C2951" s="37" t="s">
        <v>112</v>
      </c>
      <c r="D2951" s="37" t="s">
        <v>233</v>
      </c>
      <c r="E2951" s="0" t="n">
        <v>3</v>
      </c>
      <c r="F2951" s="38" t="s">
        <v>71</v>
      </c>
      <c r="G2951" s="37" t="s">
        <v>469</v>
      </c>
      <c r="H2951" s="0" t="n">
        <v>410899</v>
      </c>
      <c r="I2951" s="0" t="n">
        <v>265436</v>
      </c>
      <c r="J2951" s="0" t="n">
        <v>2399</v>
      </c>
    </row>
    <row r="2952" customFormat="false" ht="15" hidden="false" customHeight="false" outlineLevel="0" collapsed="false">
      <c r="A2952" s="0" t="n">
        <v>202406</v>
      </c>
      <c r="B2952" s="0" t="n">
        <v>202408</v>
      </c>
      <c r="C2952" s="37" t="s">
        <v>112</v>
      </c>
      <c r="D2952" s="37" t="s">
        <v>470</v>
      </c>
      <c r="E2952" s="0" t="n">
        <v>3</v>
      </c>
      <c r="F2952" s="38" t="s">
        <v>71</v>
      </c>
      <c r="G2952" s="37" t="s">
        <v>471</v>
      </c>
      <c r="H2952" s="0" t="n">
        <v>1859778</v>
      </c>
      <c r="I2952" s="0" t="n">
        <v>2756668</v>
      </c>
      <c r="J2952" s="0" t="n">
        <v>160027</v>
      </c>
    </row>
    <row r="2953" customFormat="false" ht="15" hidden="false" customHeight="false" outlineLevel="0" collapsed="false">
      <c r="A2953" s="0" t="n">
        <v>202406</v>
      </c>
      <c r="B2953" s="0" t="n">
        <v>202408</v>
      </c>
      <c r="C2953" s="37" t="s">
        <v>98</v>
      </c>
      <c r="D2953" s="37" t="s">
        <v>383</v>
      </c>
      <c r="E2953" s="0" t="n">
        <v>3</v>
      </c>
      <c r="F2953" s="38" t="s">
        <v>71</v>
      </c>
      <c r="G2953" s="37" t="s">
        <v>472</v>
      </c>
      <c r="H2953" s="0" t="n">
        <v>48205</v>
      </c>
      <c r="I2953" s="0" t="n">
        <v>25048</v>
      </c>
      <c r="J2953" s="0" t="n">
        <v>7795</v>
      </c>
    </row>
    <row r="2954" customFormat="false" ht="15" hidden="false" customHeight="false" outlineLevel="0" collapsed="false">
      <c r="A2954" s="0" t="n">
        <v>202406</v>
      </c>
      <c r="B2954" s="0" t="n">
        <v>202408</v>
      </c>
      <c r="C2954" s="37" t="s">
        <v>101</v>
      </c>
      <c r="D2954" s="37" t="s">
        <v>258</v>
      </c>
      <c r="E2954" s="0" t="n">
        <v>3</v>
      </c>
      <c r="F2954" s="38" t="s">
        <v>71</v>
      </c>
      <c r="G2954" s="37" t="s">
        <v>473</v>
      </c>
      <c r="H2954" s="0" t="n">
        <v>56644</v>
      </c>
      <c r="I2954" s="0" t="n">
        <v>58507</v>
      </c>
      <c r="J2954" s="0" t="n">
        <v>3036</v>
      </c>
    </row>
    <row r="2955" customFormat="false" ht="15" hidden="false" customHeight="false" outlineLevel="0" collapsed="false">
      <c r="A2955" s="0" t="n">
        <v>202406</v>
      </c>
      <c r="B2955" s="0" t="n">
        <v>202408</v>
      </c>
      <c r="C2955" s="37" t="s">
        <v>98</v>
      </c>
      <c r="D2955" s="37" t="s">
        <v>474</v>
      </c>
      <c r="E2955" s="0" t="n">
        <v>3</v>
      </c>
      <c r="F2955" s="38" t="s">
        <v>71</v>
      </c>
      <c r="G2955" s="37" t="s">
        <v>475</v>
      </c>
      <c r="H2955" s="0" t="n">
        <v>1202448</v>
      </c>
      <c r="I2955" s="0" t="n">
        <v>1256077</v>
      </c>
      <c r="J2955" s="0" t="n">
        <v>-7493</v>
      </c>
    </row>
    <row r="2956" customFormat="false" ht="15" hidden="false" customHeight="false" outlineLevel="0" collapsed="false">
      <c r="A2956" s="0" t="n">
        <v>202406</v>
      </c>
      <c r="B2956" s="0" t="n">
        <v>202408</v>
      </c>
      <c r="C2956" s="37" t="s">
        <v>112</v>
      </c>
      <c r="D2956" s="37" t="s">
        <v>476</v>
      </c>
      <c r="E2956" s="0" t="n">
        <v>3</v>
      </c>
      <c r="F2956" s="38" t="s">
        <v>71</v>
      </c>
      <c r="G2956" s="37" t="s">
        <v>477</v>
      </c>
      <c r="H2956" s="0" t="n">
        <v>556235</v>
      </c>
      <c r="I2956" s="0" t="n">
        <v>162035</v>
      </c>
      <c r="J2956" s="0" t="n">
        <v>-1595</v>
      </c>
    </row>
    <row r="2957" customFormat="false" ht="15" hidden="false" customHeight="false" outlineLevel="0" collapsed="false">
      <c r="A2957" s="0" t="n">
        <v>202406</v>
      </c>
      <c r="B2957" s="0" t="n">
        <v>202408</v>
      </c>
      <c r="C2957" s="37" t="s">
        <v>136</v>
      </c>
      <c r="D2957" s="37" t="s">
        <v>132</v>
      </c>
      <c r="E2957" s="0" t="n">
        <v>3</v>
      </c>
      <c r="F2957" s="38" t="s">
        <v>71</v>
      </c>
      <c r="G2957" s="37" t="s">
        <v>478</v>
      </c>
      <c r="H2957" s="0" t="n">
        <v>706632</v>
      </c>
      <c r="I2957" s="0" t="n">
        <v>468854</v>
      </c>
      <c r="J2957" s="0" t="n">
        <v>90959</v>
      </c>
    </row>
    <row r="2958" customFormat="false" ht="15" hidden="false" customHeight="false" outlineLevel="0" collapsed="false">
      <c r="A2958" s="0" t="n">
        <v>202406</v>
      </c>
      <c r="B2958" s="0" t="n">
        <v>202408</v>
      </c>
      <c r="C2958" s="37" t="s">
        <v>106</v>
      </c>
      <c r="D2958" s="37" t="s">
        <v>273</v>
      </c>
      <c r="E2958" s="0" t="n">
        <v>3</v>
      </c>
      <c r="F2958" s="38" t="s">
        <v>71</v>
      </c>
      <c r="G2958" s="37" t="s">
        <v>479</v>
      </c>
      <c r="H2958" s="0" t="n">
        <v>92627</v>
      </c>
      <c r="I2958" s="0" t="n">
        <v>50677</v>
      </c>
      <c r="J2958" s="0" t="n">
        <v>9108</v>
      </c>
    </row>
    <row r="2959" customFormat="false" ht="15" hidden="false" customHeight="false" outlineLevel="0" collapsed="false">
      <c r="A2959" s="0" t="n">
        <v>202406</v>
      </c>
      <c r="B2959" s="0" t="n">
        <v>202408</v>
      </c>
      <c r="C2959" s="37" t="s">
        <v>149</v>
      </c>
      <c r="D2959" s="37" t="s">
        <v>159</v>
      </c>
      <c r="E2959" s="0" t="n">
        <v>3</v>
      </c>
      <c r="F2959" s="38" t="s">
        <v>71</v>
      </c>
      <c r="G2959" s="37" t="s">
        <v>480</v>
      </c>
      <c r="H2959" s="0" t="n">
        <v>397755</v>
      </c>
      <c r="I2959" s="0" t="n">
        <v>187861</v>
      </c>
      <c r="J2959" s="0" t="n">
        <v>5909</v>
      </c>
    </row>
    <row r="2960" customFormat="false" ht="15" hidden="false" customHeight="false" outlineLevel="0" collapsed="false">
      <c r="A2960" s="0" t="n">
        <v>202406</v>
      </c>
      <c r="B2960" s="0" t="n">
        <v>202408</v>
      </c>
      <c r="C2960" s="37" t="s">
        <v>109</v>
      </c>
      <c r="D2960" s="37" t="s">
        <v>241</v>
      </c>
      <c r="E2960" s="0" t="n">
        <v>3</v>
      </c>
      <c r="F2960" s="38" t="s">
        <v>71</v>
      </c>
      <c r="G2960" s="37" t="s">
        <v>481</v>
      </c>
      <c r="H2960" s="0" t="n">
        <v>5417336</v>
      </c>
      <c r="I2960" s="0" t="n">
        <v>6273375</v>
      </c>
      <c r="J2960" s="0" t="n">
        <v>-674880</v>
      </c>
    </row>
    <row r="2961" customFormat="false" ht="15" hidden="false" customHeight="false" outlineLevel="0" collapsed="false">
      <c r="A2961" s="0" t="n">
        <v>202406</v>
      </c>
      <c r="B2961" s="0" t="n">
        <v>202408</v>
      </c>
      <c r="C2961" s="37" t="s">
        <v>184</v>
      </c>
      <c r="D2961" s="37" t="s">
        <v>482</v>
      </c>
      <c r="E2961" s="0" t="n">
        <v>3</v>
      </c>
      <c r="F2961" s="38" t="s">
        <v>71</v>
      </c>
      <c r="G2961" s="37" t="s">
        <v>483</v>
      </c>
      <c r="H2961" s="0" t="n">
        <v>1379279</v>
      </c>
      <c r="I2961" s="0" t="n">
        <v>1519142</v>
      </c>
      <c r="J2961" s="0" t="n">
        <v>-49918</v>
      </c>
    </row>
    <row r="2962" customFormat="false" ht="15" hidden="false" customHeight="false" outlineLevel="0" collapsed="false">
      <c r="A2962" s="0" t="n">
        <v>202406</v>
      </c>
      <c r="B2962" s="0" t="n">
        <v>202408</v>
      </c>
      <c r="C2962" s="37" t="s">
        <v>152</v>
      </c>
      <c r="D2962" s="37" t="s">
        <v>328</v>
      </c>
      <c r="E2962" s="0" t="n">
        <v>3</v>
      </c>
      <c r="F2962" s="38" t="s">
        <v>71</v>
      </c>
      <c r="G2962" s="37" t="s">
        <v>484</v>
      </c>
      <c r="H2962" s="0" t="n">
        <v>534430</v>
      </c>
      <c r="I2962" s="0" t="n">
        <v>411606</v>
      </c>
      <c r="J2962" s="0" t="n">
        <v>103776</v>
      </c>
    </row>
    <row r="2963" customFormat="false" ht="15" hidden="false" customHeight="false" outlineLevel="0" collapsed="false">
      <c r="A2963" s="0" t="n">
        <v>202406</v>
      </c>
      <c r="B2963" s="0" t="n">
        <v>202408</v>
      </c>
      <c r="C2963" s="37" t="s">
        <v>115</v>
      </c>
      <c r="D2963" s="37" t="s">
        <v>423</v>
      </c>
      <c r="E2963" s="0" t="n">
        <v>3</v>
      </c>
      <c r="F2963" s="38" t="s">
        <v>71</v>
      </c>
      <c r="G2963" s="37" t="s">
        <v>485</v>
      </c>
      <c r="H2963" s="0" t="n">
        <v>328133</v>
      </c>
      <c r="I2963" s="0" t="n">
        <v>414523</v>
      </c>
      <c r="J2963" s="0" t="n">
        <v>61714</v>
      </c>
    </row>
    <row r="2964" customFormat="false" ht="15" hidden="false" customHeight="false" outlineLevel="0" collapsed="false">
      <c r="A2964" s="0" t="n">
        <v>202406</v>
      </c>
      <c r="B2964" s="0" t="n">
        <v>202408</v>
      </c>
      <c r="C2964" s="37" t="s">
        <v>136</v>
      </c>
      <c r="D2964" s="37" t="s">
        <v>258</v>
      </c>
      <c r="E2964" s="0" t="n">
        <v>3</v>
      </c>
      <c r="F2964" s="38" t="s">
        <v>71</v>
      </c>
      <c r="G2964" s="37" t="s">
        <v>486</v>
      </c>
      <c r="H2964" s="0" t="n">
        <v>401287</v>
      </c>
      <c r="I2964" s="0" t="n">
        <v>442531</v>
      </c>
      <c r="J2964" s="0" t="n">
        <v>38299</v>
      </c>
    </row>
    <row r="2965" customFormat="false" ht="15" hidden="false" customHeight="false" outlineLevel="0" collapsed="false">
      <c r="A2965" s="0" t="n">
        <v>202406</v>
      </c>
      <c r="B2965" s="0" t="n">
        <v>202408</v>
      </c>
      <c r="C2965" s="37" t="s">
        <v>109</v>
      </c>
      <c r="D2965" s="37" t="s">
        <v>130</v>
      </c>
      <c r="E2965" s="0" t="n">
        <v>3</v>
      </c>
      <c r="F2965" s="38" t="s">
        <v>71</v>
      </c>
      <c r="G2965" s="37" t="s">
        <v>487</v>
      </c>
      <c r="H2965" s="0" t="n">
        <v>47704</v>
      </c>
      <c r="I2965" s="0" t="n">
        <v>19364</v>
      </c>
      <c r="J2965" s="0" t="n">
        <v>5168</v>
      </c>
    </row>
    <row r="2966" customFormat="false" ht="15" hidden="false" customHeight="false" outlineLevel="0" collapsed="false">
      <c r="A2966" s="0" t="n">
        <v>202406</v>
      </c>
      <c r="B2966" s="0" t="n">
        <v>202408</v>
      </c>
      <c r="C2966" s="37" t="s">
        <v>112</v>
      </c>
      <c r="D2966" s="37" t="s">
        <v>107</v>
      </c>
      <c r="E2966" s="0" t="n">
        <v>3</v>
      </c>
      <c r="F2966" s="38" t="s">
        <v>71</v>
      </c>
      <c r="G2966" s="37" t="s">
        <v>488</v>
      </c>
      <c r="H2966" s="0" t="n">
        <v>723357</v>
      </c>
      <c r="I2966" s="0" t="n">
        <v>190155</v>
      </c>
      <c r="J2966" s="0" t="n">
        <v>52451</v>
      </c>
    </row>
    <row r="2967" customFormat="false" ht="15" hidden="false" customHeight="false" outlineLevel="0" collapsed="false">
      <c r="A2967" s="0" t="n">
        <v>202406</v>
      </c>
      <c r="B2967" s="0" t="n">
        <v>202408</v>
      </c>
      <c r="C2967" s="37" t="s">
        <v>152</v>
      </c>
      <c r="D2967" s="37" t="s">
        <v>212</v>
      </c>
      <c r="E2967" s="0" t="n">
        <v>3</v>
      </c>
      <c r="F2967" s="38" t="s">
        <v>71</v>
      </c>
      <c r="G2967" s="37" t="s">
        <v>489</v>
      </c>
      <c r="H2967" s="0" t="n">
        <v>1132582</v>
      </c>
      <c r="I2967" s="0" t="n">
        <v>1388379</v>
      </c>
      <c r="J2967" s="0" t="n">
        <v>106081</v>
      </c>
    </row>
    <row r="2968" customFormat="false" ht="15" hidden="false" customHeight="false" outlineLevel="0" collapsed="false">
      <c r="A2968" s="0" t="n">
        <v>202406</v>
      </c>
      <c r="B2968" s="0" t="n">
        <v>202408</v>
      </c>
      <c r="C2968" s="37" t="s">
        <v>152</v>
      </c>
      <c r="D2968" s="37" t="s">
        <v>490</v>
      </c>
      <c r="E2968" s="0" t="n">
        <v>3</v>
      </c>
      <c r="F2968" s="38" t="s">
        <v>71</v>
      </c>
      <c r="G2968" s="37" t="s">
        <v>491</v>
      </c>
      <c r="H2968" s="0" t="n">
        <v>90954</v>
      </c>
      <c r="I2968" s="0" t="n">
        <v>70377</v>
      </c>
      <c r="J2968" s="0" t="n">
        <v>5506</v>
      </c>
    </row>
    <row r="2969" customFormat="false" ht="15" hidden="false" customHeight="false" outlineLevel="0" collapsed="false">
      <c r="A2969" s="0" t="n">
        <v>202406</v>
      </c>
      <c r="B2969" s="0" t="n">
        <v>202408</v>
      </c>
      <c r="C2969" s="37" t="s">
        <v>112</v>
      </c>
      <c r="D2969" s="37" t="s">
        <v>120</v>
      </c>
      <c r="E2969" s="0" t="n">
        <v>3</v>
      </c>
      <c r="F2969" s="38" t="s">
        <v>71</v>
      </c>
      <c r="G2969" s="37" t="s">
        <v>492</v>
      </c>
      <c r="H2969" s="0" t="n">
        <v>250134</v>
      </c>
      <c r="I2969" s="0" t="n">
        <v>422753</v>
      </c>
      <c r="J2969" s="0" t="n">
        <v>9214</v>
      </c>
    </row>
    <row r="2970" customFormat="false" ht="15" hidden="false" customHeight="false" outlineLevel="0" collapsed="false">
      <c r="A2970" s="0" t="n">
        <v>202406</v>
      </c>
      <c r="B2970" s="0" t="n">
        <v>202408</v>
      </c>
      <c r="C2970" s="37" t="s">
        <v>184</v>
      </c>
      <c r="D2970" s="37" t="s">
        <v>493</v>
      </c>
      <c r="E2970" s="0" t="n">
        <v>3</v>
      </c>
      <c r="F2970" s="38" t="s">
        <v>71</v>
      </c>
      <c r="G2970" s="37" t="s">
        <v>494</v>
      </c>
      <c r="H2970" s="0" t="n">
        <v>143801</v>
      </c>
      <c r="I2970" s="0" t="n">
        <v>88615</v>
      </c>
      <c r="J2970" s="0" t="n">
        <v>4567</v>
      </c>
    </row>
    <row r="2971" customFormat="false" ht="15" hidden="false" customHeight="false" outlineLevel="0" collapsed="false">
      <c r="A2971" s="0" t="n">
        <v>202406</v>
      </c>
      <c r="B2971" s="0" t="n">
        <v>202408</v>
      </c>
      <c r="C2971" s="37" t="s">
        <v>109</v>
      </c>
      <c r="D2971" s="37" t="s">
        <v>495</v>
      </c>
      <c r="E2971" s="0" t="n">
        <v>3</v>
      </c>
      <c r="F2971" s="38" t="s">
        <v>71</v>
      </c>
      <c r="G2971" s="37" t="s">
        <v>496</v>
      </c>
      <c r="H2971" s="0" t="n">
        <v>227177</v>
      </c>
      <c r="I2971" s="0" t="n">
        <v>173239</v>
      </c>
      <c r="J2971" s="0" t="n">
        <v>-11890</v>
      </c>
    </row>
    <row r="2972" customFormat="false" ht="15" hidden="false" customHeight="false" outlineLevel="0" collapsed="false">
      <c r="A2972" s="0" t="n">
        <v>202406</v>
      </c>
      <c r="B2972" s="0" t="n">
        <v>202408</v>
      </c>
      <c r="C2972" s="37" t="s">
        <v>101</v>
      </c>
      <c r="D2972" s="37" t="s">
        <v>269</v>
      </c>
      <c r="E2972" s="0" t="n">
        <v>3</v>
      </c>
      <c r="F2972" s="38" t="s">
        <v>71</v>
      </c>
      <c r="G2972" s="37" t="s">
        <v>497</v>
      </c>
      <c r="H2972" s="0" t="n">
        <v>509889</v>
      </c>
      <c r="I2972" s="0" t="n">
        <v>247118</v>
      </c>
      <c r="J2972" s="0" t="n">
        <v>-17061</v>
      </c>
    </row>
    <row r="2973" customFormat="false" ht="15" hidden="false" customHeight="false" outlineLevel="0" collapsed="false">
      <c r="A2973" s="0" t="n">
        <v>202406</v>
      </c>
      <c r="B2973" s="0" t="n">
        <v>202408</v>
      </c>
      <c r="C2973" s="37" t="s">
        <v>109</v>
      </c>
      <c r="D2973" s="37" t="s">
        <v>391</v>
      </c>
      <c r="E2973" s="0" t="n">
        <v>3</v>
      </c>
      <c r="F2973" s="38" t="s">
        <v>71</v>
      </c>
      <c r="G2973" s="37" t="s">
        <v>498</v>
      </c>
      <c r="H2973" s="0" t="n">
        <v>28825</v>
      </c>
      <c r="I2973" s="0" t="n">
        <v>32888</v>
      </c>
      <c r="J2973" s="0" t="n">
        <v>-3034</v>
      </c>
    </row>
    <row r="2974" customFormat="false" ht="15" hidden="false" customHeight="false" outlineLevel="0" collapsed="false">
      <c r="A2974" s="0" t="n">
        <v>202406</v>
      </c>
      <c r="B2974" s="0" t="n">
        <v>202408</v>
      </c>
      <c r="C2974" s="37" t="s">
        <v>184</v>
      </c>
      <c r="D2974" s="37" t="s">
        <v>141</v>
      </c>
      <c r="E2974" s="0" t="n">
        <v>3</v>
      </c>
      <c r="F2974" s="38" t="s">
        <v>71</v>
      </c>
      <c r="G2974" s="37" t="s">
        <v>499</v>
      </c>
      <c r="H2974" s="0" t="n">
        <v>965690</v>
      </c>
      <c r="I2974" s="0" t="n">
        <v>351448</v>
      </c>
      <c r="J2974" s="0" t="n">
        <v>66225</v>
      </c>
    </row>
    <row r="2975" customFormat="false" ht="15" hidden="false" customHeight="false" outlineLevel="0" collapsed="false">
      <c r="A2975" s="0" t="n">
        <v>202406</v>
      </c>
      <c r="B2975" s="0" t="n">
        <v>202408</v>
      </c>
      <c r="C2975" s="37" t="s">
        <v>101</v>
      </c>
      <c r="D2975" s="37" t="s">
        <v>500</v>
      </c>
      <c r="E2975" s="0" t="n">
        <v>3</v>
      </c>
      <c r="F2975" s="38" t="s">
        <v>71</v>
      </c>
      <c r="G2975" s="37" t="s">
        <v>501</v>
      </c>
      <c r="H2975" s="0" t="n">
        <v>1438376</v>
      </c>
      <c r="I2975" s="0" t="n">
        <v>1655436</v>
      </c>
      <c r="J2975" s="0" t="n">
        <v>-126045</v>
      </c>
    </row>
    <row r="2976" customFormat="false" ht="15" hidden="false" customHeight="false" outlineLevel="0" collapsed="false">
      <c r="A2976" s="0" t="n">
        <v>202406</v>
      </c>
      <c r="B2976" s="0" t="n">
        <v>202408</v>
      </c>
      <c r="C2976" s="37" t="s">
        <v>149</v>
      </c>
      <c r="D2976" s="37" t="s">
        <v>502</v>
      </c>
      <c r="E2976" s="0" t="n">
        <v>3</v>
      </c>
      <c r="F2976" s="38" t="s">
        <v>71</v>
      </c>
      <c r="G2976" s="37" t="s">
        <v>503</v>
      </c>
      <c r="H2976" s="0" t="n">
        <v>402000</v>
      </c>
      <c r="I2976" s="0" t="n">
        <v>413583</v>
      </c>
      <c r="J2976" s="0" t="n">
        <v>113734</v>
      </c>
    </row>
    <row r="2977" customFormat="false" ht="15" hidden="false" customHeight="false" outlineLevel="0" collapsed="false">
      <c r="A2977" s="0" t="n">
        <v>202406</v>
      </c>
      <c r="B2977" s="0" t="n">
        <v>202408</v>
      </c>
      <c r="C2977" s="37" t="s">
        <v>178</v>
      </c>
      <c r="D2977" s="37" t="s">
        <v>161</v>
      </c>
      <c r="E2977" s="0" t="n">
        <v>3</v>
      </c>
      <c r="F2977" s="38" t="s">
        <v>71</v>
      </c>
      <c r="G2977" s="37" t="s">
        <v>504</v>
      </c>
      <c r="H2977" s="0" t="n">
        <v>22978</v>
      </c>
      <c r="I2977" s="0" t="n">
        <v>13974</v>
      </c>
      <c r="J2977" s="0" t="n">
        <v>97</v>
      </c>
    </row>
    <row r="2978" customFormat="false" ht="15" hidden="false" customHeight="false" outlineLevel="0" collapsed="false">
      <c r="A2978" s="0" t="n">
        <v>202406</v>
      </c>
      <c r="B2978" s="0" t="n">
        <v>202408</v>
      </c>
      <c r="C2978" s="37" t="s">
        <v>112</v>
      </c>
      <c r="D2978" s="37" t="s">
        <v>294</v>
      </c>
      <c r="E2978" s="0" t="n">
        <v>3</v>
      </c>
      <c r="F2978" s="38" t="s">
        <v>71</v>
      </c>
      <c r="G2978" s="37" t="s">
        <v>505</v>
      </c>
      <c r="H2978" s="0" t="n">
        <v>132301</v>
      </c>
      <c r="I2978" s="0" t="n">
        <v>214282</v>
      </c>
      <c r="J2978" s="0" t="n">
        <v>54371</v>
      </c>
    </row>
    <row r="2979" customFormat="false" ht="15" hidden="false" customHeight="false" outlineLevel="0" collapsed="false">
      <c r="A2979" s="0" t="n">
        <v>202406</v>
      </c>
      <c r="B2979" s="0" t="n">
        <v>202408</v>
      </c>
      <c r="C2979" s="37" t="s">
        <v>149</v>
      </c>
      <c r="D2979" s="37" t="s">
        <v>116</v>
      </c>
      <c r="E2979" s="0" t="n">
        <v>3</v>
      </c>
      <c r="F2979" s="38" t="s">
        <v>71</v>
      </c>
      <c r="G2979" s="37" t="s">
        <v>506</v>
      </c>
      <c r="H2979" s="0" t="n">
        <v>2253023</v>
      </c>
      <c r="I2979" s="0" t="n">
        <v>3446246</v>
      </c>
      <c r="J2979" s="0" t="n">
        <v>149893</v>
      </c>
    </row>
    <row r="2980" customFormat="false" ht="15" hidden="false" customHeight="false" outlineLevel="0" collapsed="false">
      <c r="A2980" s="0" t="n">
        <v>202406</v>
      </c>
      <c r="B2980" s="0" t="n">
        <v>202408</v>
      </c>
      <c r="C2980" s="37" t="s">
        <v>95</v>
      </c>
      <c r="D2980" s="37" t="s">
        <v>251</v>
      </c>
      <c r="E2980" s="0" t="n">
        <v>3</v>
      </c>
      <c r="F2980" s="38" t="s">
        <v>71</v>
      </c>
      <c r="G2980" s="37" t="s">
        <v>507</v>
      </c>
      <c r="H2980" s="0" t="n">
        <v>16010</v>
      </c>
      <c r="I2980" s="0" t="n">
        <v>14083</v>
      </c>
      <c r="J2980" s="0" t="n">
        <v>-1079</v>
      </c>
    </row>
    <row r="2981" customFormat="false" ht="15" hidden="false" customHeight="false" outlineLevel="0" collapsed="false">
      <c r="A2981" s="0" t="n">
        <v>202406</v>
      </c>
      <c r="B2981" s="0" t="n">
        <v>202408</v>
      </c>
      <c r="C2981" s="37" t="s">
        <v>106</v>
      </c>
      <c r="D2981" s="37" t="s">
        <v>118</v>
      </c>
      <c r="E2981" s="0" t="n">
        <v>3</v>
      </c>
      <c r="F2981" s="38" t="s">
        <v>71</v>
      </c>
      <c r="G2981" s="37" t="s">
        <v>508</v>
      </c>
      <c r="H2981" s="0" t="n">
        <v>385601</v>
      </c>
      <c r="I2981" s="0" t="n">
        <v>422455</v>
      </c>
      <c r="J2981" s="0" t="n">
        <v>88030</v>
      </c>
    </row>
    <row r="2982" customFormat="false" ht="15" hidden="false" customHeight="false" outlineLevel="0" collapsed="false">
      <c r="A2982" s="0" t="n">
        <v>202406</v>
      </c>
      <c r="B2982" s="0" t="n">
        <v>202408</v>
      </c>
      <c r="C2982" s="37" t="s">
        <v>152</v>
      </c>
      <c r="D2982" s="37" t="s">
        <v>509</v>
      </c>
      <c r="E2982" s="0" t="n">
        <v>3</v>
      </c>
      <c r="F2982" s="38" t="s">
        <v>71</v>
      </c>
      <c r="G2982" s="37" t="s">
        <v>510</v>
      </c>
      <c r="H2982" s="0" t="n">
        <v>123473</v>
      </c>
      <c r="I2982" s="0" t="n">
        <v>76125</v>
      </c>
      <c r="J2982" s="0" t="n">
        <v>16762</v>
      </c>
    </row>
    <row r="2983" customFormat="false" ht="15" hidden="false" customHeight="false" outlineLevel="0" collapsed="false">
      <c r="A2983" s="0" t="n">
        <v>202406</v>
      </c>
      <c r="B2983" s="0" t="n">
        <v>202408</v>
      </c>
      <c r="C2983" s="37" t="s">
        <v>101</v>
      </c>
      <c r="D2983" s="37" t="s">
        <v>511</v>
      </c>
      <c r="E2983" s="0" t="n">
        <v>3</v>
      </c>
      <c r="F2983" s="38" t="s">
        <v>71</v>
      </c>
      <c r="G2983" s="37" t="s">
        <v>512</v>
      </c>
      <c r="H2983" s="0" t="n">
        <v>1293560</v>
      </c>
      <c r="I2983" s="0" t="n">
        <v>1473833</v>
      </c>
      <c r="J2983" s="0" t="n">
        <v>-15630</v>
      </c>
    </row>
    <row r="2984" customFormat="false" ht="15" hidden="false" customHeight="false" outlineLevel="0" collapsed="false">
      <c r="A2984" s="0" t="n">
        <v>202406</v>
      </c>
      <c r="B2984" s="0" t="n">
        <v>202408</v>
      </c>
      <c r="C2984" s="37" t="s">
        <v>178</v>
      </c>
      <c r="D2984" s="37" t="s">
        <v>513</v>
      </c>
      <c r="E2984" s="0" t="n">
        <v>3</v>
      </c>
      <c r="F2984" s="38" t="s">
        <v>71</v>
      </c>
      <c r="G2984" s="37" t="s">
        <v>514</v>
      </c>
      <c r="H2984" s="0" t="n">
        <v>214833</v>
      </c>
      <c r="I2984" s="0" t="n">
        <v>90778</v>
      </c>
      <c r="J2984" s="0" t="n">
        <v>4252</v>
      </c>
    </row>
    <row r="2985" customFormat="false" ht="15" hidden="false" customHeight="false" outlineLevel="0" collapsed="false">
      <c r="A2985" s="0" t="n">
        <v>202406</v>
      </c>
      <c r="B2985" s="0" t="n">
        <v>202408</v>
      </c>
      <c r="C2985" s="37" t="s">
        <v>178</v>
      </c>
      <c r="D2985" s="37" t="s">
        <v>452</v>
      </c>
      <c r="E2985" s="0" t="n">
        <v>3</v>
      </c>
      <c r="F2985" s="38" t="s">
        <v>71</v>
      </c>
      <c r="G2985" s="37" t="s">
        <v>515</v>
      </c>
      <c r="H2985" s="0" t="n">
        <v>914109</v>
      </c>
      <c r="I2985" s="0" t="n">
        <v>556278</v>
      </c>
      <c r="J2985" s="0" t="n">
        <v>-5885</v>
      </c>
    </row>
    <row r="2986" customFormat="false" ht="15" hidden="false" customHeight="false" outlineLevel="0" collapsed="false">
      <c r="A2986" s="0" t="n">
        <v>202406</v>
      </c>
      <c r="B2986" s="0" t="n">
        <v>202408</v>
      </c>
      <c r="C2986" s="37" t="s">
        <v>101</v>
      </c>
      <c r="D2986" s="37" t="s">
        <v>516</v>
      </c>
      <c r="E2986" s="0" t="n">
        <v>3</v>
      </c>
      <c r="F2986" s="38" t="s">
        <v>71</v>
      </c>
      <c r="G2986" s="37" t="s">
        <v>517</v>
      </c>
      <c r="H2986" s="0" t="n">
        <v>1073501</v>
      </c>
      <c r="I2986" s="0" t="n">
        <v>732450</v>
      </c>
      <c r="J2986" s="0" t="n">
        <v>49768</v>
      </c>
    </row>
    <row r="2987" customFormat="false" ht="15" hidden="false" customHeight="false" outlineLevel="0" collapsed="false">
      <c r="A2987" s="0" t="n">
        <v>202406</v>
      </c>
      <c r="B2987" s="0" t="n">
        <v>202408</v>
      </c>
      <c r="C2987" s="37" t="s">
        <v>149</v>
      </c>
      <c r="D2987" s="37" t="s">
        <v>396</v>
      </c>
      <c r="E2987" s="0" t="n">
        <v>3</v>
      </c>
      <c r="F2987" s="38" t="s">
        <v>71</v>
      </c>
      <c r="G2987" s="37" t="s">
        <v>518</v>
      </c>
      <c r="H2987" s="0" t="n">
        <v>5051809</v>
      </c>
      <c r="I2987" s="0" t="n">
        <v>6162352</v>
      </c>
      <c r="J2987" s="0" t="n">
        <v>559436</v>
      </c>
    </row>
    <row r="2988" customFormat="false" ht="15" hidden="false" customHeight="false" outlineLevel="0" collapsed="false">
      <c r="A2988" s="0" t="n">
        <v>202406</v>
      </c>
      <c r="B2988" s="0" t="n">
        <v>202408</v>
      </c>
      <c r="C2988" s="37" t="s">
        <v>106</v>
      </c>
      <c r="D2988" s="37" t="s">
        <v>519</v>
      </c>
      <c r="E2988" s="0" t="n">
        <v>3</v>
      </c>
      <c r="F2988" s="38" t="s">
        <v>71</v>
      </c>
      <c r="G2988" s="37" t="s">
        <v>520</v>
      </c>
      <c r="H2988" s="0" t="n">
        <v>435819</v>
      </c>
      <c r="I2988" s="0" t="n">
        <v>204502</v>
      </c>
      <c r="J2988" s="0" t="n">
        <v>9174</v>
      </c>
    </row>
    <row r="2989" customFormat="false" ht="15" hidden="false" customHeight="false" outlineLevel="0" collapsed="false">
      <c r="A2989" s="0" t="n">
        <v>202406</v>
      </c>
      <c r="B2989" s="0" t="n">
        <v>202408</v>
      </c>
      <c r="C2989" s="37" t="s">
        <v>149</v>
      </c>
      <c r="D2989" s="37" t="s">
        <v>430</v>
      </c>
      <c r="E2989" s="0" t="n">
        <v>3</v>
      </c>
      <c r="F2989" s="38" t="s">
        <v>71</v>
      </c>
      <c r="G2989" s="37" t="s">
        <v>521</v>
      </c>
      <c r="H2989" s="0" t="n">
        <v>840638</v>
      </c>
      <c r="I2989" s="0" t="n">
        <v>870295</v>
      </c>
      <c r="J2989" s="0" t="n">
        <v>-88674</v>
      </c>
    </row>
    <row r="2990" customFormat="false" ht="15" hidden="false" customHeight="false" outlineLevel="0" collapsed="false">
      <c r="A2990" s="0" t="n">
        <v>202406</v>
      </c>
      <c r="B2990" s="0" t="n">
        <v>202408</v>
      </c>
      <c r="C2990" s="37" t="s">
        <v>149</v>
      </c>
      <c r="D2990" s="37" t="s">
        <v>352</v>
      </c>
      <c r="E2990" s="0" t="n">
        <v>3</v>
      </c>
      <c r="F2990" s="38" t="s">
        <v>71</v>
      </c>
      <c r="G2990" s="37" t="s">
        <v>522</v>
      </c>
      <c r="H2990" s="0" t="n">
        <v>77999</v>
      </c>
      <c r="I2990" s="0" t="n">
        <v>87245</v>
      </c>
      <c r="J2990" s="0" t="n">
        <v>1912</v>
      </c>
    </row>
    <row r="2991" customFormat="false" ht="15" hidden="false" customHeight="false" outlineLevel="0" collapsed="false">
      <c r="A2991" s="0" t="n">
        <v>202406</v>
      </c>
      <c r="B2991" s="0" t="n">
        <v>202408</v>
      </c>
      <c r="C2991" s="37" t="s">
        <v>95</v>
      </c>
      <c r="D2991" s="37" t="s">
        <v>269</v>
      </c>
      <c r="E2991" s="0" t="n">
        <v>3</v>
      </c>
      <c r="F2991" s="38" t="s">
        <v>71</v>
      </c>
      <c r="G2991" s="37" t="s">
        <v>523</v>
      </c>
      <c r="H2991" s="0" t="n">
        <v>2023687</v>
      </c>
      <c r="I2991" s="0" t="n">
        <v>2306035</v>
      </c>
      <c r="J2991" s="0" t="n">
        <v>346717</v>
      </c>
    </row>
    <row r="2992" customFormat="false" ht="15" hidden="false" customHeight="false" outlineLevel="0" collapsed="false">
      <c r="A2992" s="0" t="n">
        <v>202406</v>
      </c>
      <c r="B2992" s="0" t="n">
        <v>202408</v>
      </c>
      <c r="C2992" s="37" t="s">
        <v>106</v>
      </c>
      <c r="D2992" s="37" t="s">
        <v>110</v>
      </c>
      <c r="E2992" s="0" t="n">
        <v>3</v>
      </c>
      <c r="F2992" s="38" t="s">
        <v>71</v>
      </c>
      <c r="G2992" s="37" t="s">
        <v>524</v>
      </c>
      <c r="H2992" s="0" t="n">
        <v>204778</v>
      </c>
      <c r="I2992" s="0" t="n">
        <v>110656</v>
      </c>
      <c r="J2992" s="0" t="n">
        <v>6541</v>
      </c>
    </row>
    <row r="2993" customFormat="false" ht="15" hidden="false" customHeight="false" outlineLevel="0" collapsed="false">
      <c r="A2993" s="0" t="n">
        <v>202406</v>
      </c>
      <c r="B2993" s="0" t="n">
        <v>202408</v>
      </c>
      <c r="C2993" s="37" t="s">
        <v>149</v>
      </c>
      <c r="D2993" s="37" t="s">
        <v>383</v>
      </c>
      <c r="E2993" s="0" t="n">
        <v>3</v>
      </c>
      <c r="F2993" s="38" t="s">
        <v>71</v>
      </c>
      <c r="G2993" s="37" t="s">
        <v>525</v>
      </c>
      <c r="H2993" s="0" t="n">
        <v>376385</v>
      </c>
      <c r="I2993" s="0" t="n">
        <v>214126</v>
      </c>
      <c r="J2993" s="0" t="n">
        <v>10119</v>
      </c>
    </row>
    <row r="2994" customFormat="false" ht="15" hidden="false" customHeight="false" outlineLevel="0" collapsed="false">
      <c r="A2994" s="0" t="n">
        <v>202406</v>
      </c>
      <c r="B2994" s="0" t="n">
        <v>202408</v>
      </c>
      <c r="C2994" s="37" t="s">
        <v>184</v>
      </c>
      <c r="D2994" s="37" t="s">
        <v>218</v>
      </c>
      <c r="E2994" s="0" t="n">
        <v>3</v>
      </c>
      <c r="F2994" s="38" t="s">
        <v>71</v>
      </c>
      <c r="G2994" s="37" t="s">
        <v>526</v>
      </c>
      <c r="H2994" s="0" t="n">
        <v>430400</v>
      </c>
      <c r="I2994" s="0" t="n">
        <v>202977</v>
      </c>
      <c r="J2994" s="0" t="n">
        <v>-2654</v>
      </c>
    </row>
    <row r="2995" customFormat="false" ht="15" hidden="false" customHeight="false" outlineLevel="0" collapsed="false">
      <c r="A2995" s="0" t="n">
        <v>202406</v>
      </c>
      <c r="B2995" s="0" t="n">
        <v>202408</v>
      </c>
      <c r="C2995" s="37" t="s">
        <v>112</v>
      </c>
      <c r="D2995" s="37" t="s">
        <v>200</v>
      </c>
      <c r="E2995" s="0" t="n">
        <v>3</v>
      </c>
      <c r="F2995" s="38" t="s">
        <v>71</v>
      </c>
      <c r="G2995" s="37" t="s">
        <v>527</v>
      </c>
      <c r="H2995" s="0" t="n">
        <v>77900</v>
      </c>
      <c r="I2995" s="0" t="n">
        <v>20673</v>
      </c>
      <c r="J2995" s="0" t="n">
        <v>393</v>
      </c>
    </row>
    <row r="2996" customFormat="false" ht="15" hidden="false" customHeight="false" outlineLevel="0" collapsed="false">
      <c r="A2996" s="0" t="n">
        <v>202406</v>
      </c>
      <c r="B2996" s="0" t="n">
        <v>202408</v>
      </c>
      <c r="C2996" s="37" t="s">
        <v>152</v>
      </c>
      <c r="D2996" s="37" t="s">
        <v>328</v>
      </c>
      <c r="E2996" s="0" t="n">
        <v>3</v>
      </c>
      <c r="F2996" s="38" t="s">
        <v>71</v>
      </c>
      <c r="G2996" s="37" t="s">
        <v>528</v>
      </c>
      <c r="H2996" s="0" t="n">
        <v>722705</v>
      </c>
      <c r="I2996" s="0" t="n">
        <v>339280</v>
      </c>
      <c r="J2996" s="0" t="n">
        <v>74945</v>
      </c>
    </row>
    <row r="2997" customFormat="false" ht="15" hidden="false" customHeight="false" outlineLevel="0" collapsed="false">
      <c r="A2997" s="0" t="n">
        <v>202406</v>
      </c>
      <c r="B2997" s="0" t="n">
        <v>202408</v>
      </c>
      <c r="C2997" s="37" t="s">
        <v>95</v>
      </c>
      <c r="D2997" s="37" t="s">
        <v>96</v>
      </c>
      <c r="E2997" s="0" t="n">
        <v>3</v>
      </c>
      <c r="F2997" s="38" t="s">
        <v>71</v>
      </c>
      <c r="G2997" s="37" t="s">
        <v>529</v>
      </c>
      <c r="H2997" s="0" t="n">
        <v>1651099</v>
      </c>
      <c r="I2997" s="0" t="n">
        <v>801163</v>
      </c>
      <c r="J2997" s="0" t="n">
        <v>-27222</v>
      </c>
    </row>
    <row r="2998" customFormat="false" ht="15" hidden="false" customHeight="false" outlineLevel="0" collapsed="false">
      <c r="A2998" s="0" t="n">
        <v>202406</v>
      </c>
      <c r="B2998" s="0" t="n">
        <v>202408</v>
      </c>
      <c r="C2998" s="37" t="s">
        <v>158</v>
      </c>
      <c r="D2998" s="37" t="s">
        <v>474</v>
      </c>
      <c r="E2998" s="0" t="n">
        <v>3</v>
      </c>
      <c r="F2998" s="38" t="s">
        <v>71</v>
      </c>
      <c r="G2998" s="37" t="s">
        <v>530</v>
      </c>
      <c r="H2998" s="0" t="n">
        <v>903570</v>
      </c>
      <c r="I2998" s="0" t="n">
        <v>451409</v>
      </c>
      <c r="J2998" s="0" t="n">
        <v>68651</v>
      </c>
    </row>
    <row r="2999" customFormat="false" ht="15" hidden="false" customHeight="false" outlineLevel="0" collapsed="false">
      <c r="A2999" s="0" t="n">
        <v>202406</v>
      </c>
      <c r="B2999" s="0" t="n">
        <v>202408</v>
      </c>
      <c r="C2999" s="37" t="s">
        <v>197</v>
      </c>
      <c r="D2999" s="37" t="s">
        <v>531</v>
      </c>
      <c r="E2999" s="0" t="n">
        <v>3</v>
      </c>
      <c r="F2999" s="38" t="s">
        <v>71</v>
      </c>
      <c r="G2999" s="37" t="s">
        <v>532</v>
      </c>
      <c r="H2999" s="0" t="n">
        <v>76768</v>
      </c>
      <c r="I2999" s="0" t="n">
        <v>27556</v>
      </c>
      <c r="J2999" s="0" t="n">
        <v>2334</v>
      </c>
    </row>
    <row r="3000" customFormat="false" ht="15" hidden="false" customHeight="false" outlineLevel="0" collapsed="false">
      <c r="A3000" s="0" t="n">
        <v>202406</v>
      </c>
      <c r="B3000" s="0" t="n">
        <v>202408</v>
      </c>
      <c r="C3000" s="37" t="s">
        <v>101</v>
      </c>
      <c r="D3000" s="37" t="s">
        <v>533</v>
      </c>
      <c r="E3000" s="0" t="n">
        <v>3</v>
      </c>
      <c r="F3000" s="38" t="s">
        <v>71</v>
      </c>
      <c r="G3000" s="37" t="s">
        <v>534</v>
      </c>
      <c r="H3000" s="0" t="n">
        <v>450332</v>
      </c>
      <c r="I3000" s="0" t="n">
        <v>269142</v>
      </c>
      <c r="J3000" s="0" t="n">
        <v>28120</v>
      </c>
    </row>
    <row r="3001" customFormat="false" ht="15" hidden="false" customHeight="false" outlineLevel="0" collapsed="false">
      <c r="A3001" s="0" t="n">
        <v>202406</v>
      </c>
      <c r="B3001" s="0" t="n">
        <v>202408</v>
      </c>
      <c r="C3001" s="37" t="s">
        <v>124</v>
      </c>
      <c r="D3001" s="37" t="s">
        <v>277</v>
      </c>
      <c r="E3001" s="0" t="n">
        <v>3</v>
      </c>
      <c r="F3001" s="38" t="s">
        <v>71</v>
      </c>
      <c r="G3001" s="37" t="s">
        <v>535</v>
      </c>
      <c r="H3001" s="0" t="n">
        <v>1489754</v>
      </c>
      <c r="I3001" s="0" t="n">
        <v>1026347</v>
      </c>
      <c r="J3001" s="0" t="n">
        <v>6943</v>
      </c>
    </row>
    <row r="3002" customFormat="false" ht="15" hidden="false" customHeight="false" outlineLevel="0" collapsed="false">
      <c r="A3002" s="0" t="n">
        <v>202406</v>
      </c>
      <c r="B3002" s="0" t="n">
        <v>202408</v>
      </c>
      <c r="C3002" s="37" t="s">
        <v>101</v>
      </c>
      <c r="D3002" s="37" t="s">
        <v>450</v>
      </c>
      <c r="E3002" s="0" t="n">
        <v>3</v>
      </c>
      <c r="F3002" s="38" t="s">
        <v>71</v>
      </c>
      <c r="G3002" s="37" t="s">
        <v>536</v>
      </c>
      <c r="H3002" s="0" t="n">
        <v>74571</v>
      </c>
      <c r="I3002" s="0" t="n">
        <v>34922</v>
      </c>
      <c r="J3002" s="0" t="n">
        <v>1565</v>
      </c>
    </row>
    <row r="3003" customFormat="false" ht="15" hidden="false" customHeight="false" outlineLevel="0" collapsed="false">
      <c r="A3003" s="0" t="n">
        <v>202406</v>
      </c>
      <c r="B3003" s="0" t="n">
        <v>202408</v>
      </c>
      <c r="C3003" s="37" t="s">
        <v>178</v>
      </c>
      <c r="D3003" s="37" t="s">
        <v>102</v>
      </c>
      <c r="E3003" s="0" t="n">
        <v>3</v>
      </c>
      <c r="F3003" s="38" t="s">
        <v>71</v>
      </c>
      <c r="G3003" s="37" t="s">
        <v>537</v>
      </c>
      <c r="H3003" s="0" t="n">
        <v>184038</v>
      </c>
      <c r="I3003" s="0" t="n">
        <v>147300</v>
      </c>
      <c r="J3003" s="0" t="n">
        <v>11700</v>
      </c>
    </row>
    <row r="3004" customFormat="false" ht="15" hidden="false" customHeight="false" outlineLevel="0" collapsed="false">
      <c r="A3004" s="0" t="n">
        <v>202406</v>
      </c>
      <c r="B3004" s="0" t="n">
        <v>202408</v>
      </c>
      <c r="C3004" s="37" t="s">
        <v>178</v>
      </c>
      <c r="D3004" s="37" t="s">
        <v>374</v>
      </c>
      <c r="E3004" s="0" t="n">
        <v>3</v>
      </c>
      <c r="F3004" s="38" t="s">
        <v>71</v>
      </c>
      <c r="G3004" s="37" t="s">
        <v>538</v>
      </c>
      <c r="H3004" s="0" t="n">
        <v>1517912</v>
      </c>
      <c r="I3004" s="0" t="n">
        <v>1188190</v>
      </c>
      <c r="J3004" s="0" t="n">
        <v>33190</v>
      </c>
    </row>
    <row r="3005" customFormat="false" ht="15" hidden="false" customHeight="false" outlineLevel="0" collapsed="false">
      <c r="A3005" s="0" t="n">
        <v>202406</v>
      </c>
      <c r="B3005" s="0" t="n">
        <v>202408</v>
      </c>
      <c r="C3005" s="37" t="s">
        <v>109</v>
      </c>
      <c r="D3005" s="37" t="s">
        <v>150</v>
      </c>
      <c r="E3005" s="0" t="n">
        <v>3</v>
      </c>
      <c r="F3005" s="38" t="s">
        <v>71</v>
      </c>
      <c r="G3005" s="37" t="s">
        <v>539</v>
      </c>
      <c r="H3005" s="0" t="n">
        <v>742798</v>
      </c>
      <c r="I3005" s="0" t="n">
        <v>1260839</v>
      </c>
      <c r="J3005" s="0" t="n">
        <v>142655</v>
      </c>
    </row>
    <row r="3006" customFormat="false" ht="15" hidden="false" customHeight="false" outlineLevel="0" collapsed="false">
      <c r="A3006" s="0" t="n">
        <v>202406</v>
      </c>
      <c r="B3006" s="0" t="n">
        <v>202408</v>
      </c>
      <c r="C3006" s="37" t="s">
        <v>158</v>
      </c>
      <c r="D3006" s="37" t="s">
        <v>540</v>
      </c>
      <c r="E3006" s="0" t="n">
        <v>3</v>
      </c>
      <c r="F3006" s="38" t="s">
        <v>71</v>
      </c>
      <c r="G3006" s="37" t="s">
        <v>541</v>
      </c>
      <c r="H3006" s="0" t="n">
        <v>893468</v>
      </c>
      <c r="I3006" s="0" t="n">
        <v>997215</v>
      </c>
      <c r="J3006" s="0" t="n">
        <v>125394</v>
      </c>
    </row>
    <row r="3007" customFormat="false" ht="15" hidden="false" customHeight="false" outlineLevel="0" collapsed="false">
      <c r="A3007" s="0" t="n">
        <v>202406</v>
      </c>
      <c r="B3007" s="0" t="n">
        <v>202408</v>
      </c>
      <c r="C3007" s="37" t="s">
        <v>106</v>
      </c>
      <c r="D3007" s="37" t="s">
        <v>118</v>
      </c>
      <c r="E3007" s="0" t="n">
        <v>3</v>
      </c>
      <c r="F3007" s="38" t="s">
        <v>71</v>
      </c>
      <c r="G3007" s="37" t="s">
        <v>542</v>
      </c>
      <c r="H3007" s="0" t="n">
        <v>5152208</v>
      </c>
      <c r="I3007" s="0" t="n">
        <v>3563563</v>
      </c>
      <c r="J3007" s="0" t="n">
        <v>1059343</v>
      </c>
    </row>
    <row r="3008" customFormat="false" ht="15" hidden="false" customHeight="false" outlineLevel="0" collapsed="false">
      <c r="A3008" s="0" t="n">
        <v>202406</v>
      </c>
      <c r="B3008" s="0" t="n">
        <v>202408</v>
      </c>
      <c r="C3008" s="37" t="s">
        <v>136</v>
      </c>
      <c r="D3008" s="37" t="s">
        <v>130</v>
      </c>
      <c r="E3008" s="0" t="n">
        <v>3</v>
      </c>
      <c r="F3008" s="38" t="s">
        <v>71</v>
      </c>
      <c r="G3008" s="37" t="s">
        <v>543</v>
      </c>
      <c r="H3008" s="0" t="n">
        <v>836225</v>
      </c>
      <c r="I3008" s="0" t="n">
        <v>531735</v>
      </c>
      <c r="J3008" s="0" t="n">
        <v>57331</v>
      </c>
    </row>
    <row r="3009" customFormat="false" ht="15" hidden="false" customHeight="false" outlineLevel="0" collapsed="false">
      <c r="A3009" s="0" t="n">
        <v>202406</v>
      </c>
      <c r="B3009" s="0" t="n">
        <v>202408</v>
      </c>
      <c r="C3009" s="37" t="s">
        <v>136</v>
      </c>
      <c r="D3009" s="37" t="s">
        <v>447</v>
      </c>
      <c r="E3009" s="0" t="n">
        <v>3</v>
      </c>
      <c r="F3009" s="38" t="s">
        <v>71</v>
      </c>
      <c r="G3009" s="37" t="s">
        <v>544</v>
      </c>
      <c r="H3009" s="0" t="n">
        <v>1371543</v>
      </c>
      <c r="I3009" s="0" t="n">
        <v>940339</v>
      </c>
      <c r="J3009" s="0" t="n">
        <v>-104588</v>
      </c>
    </row>
    <row r="3010" customFormat="false" ht="15" hidden="false" customHeight="false" outlineLevel="0" collapsed="false">
      <c r="A3010" s="0" t="n">
        <v>202406</v>
      </c>
      <c r="B3010" s="0" t="n">
        <v>202408</v>
      </c>
      <c r="C3010" s="37" t="s">
        <v>136</v>
      </c>
      <c r="D3010" s="37" t="s">
        <v>170</v>
      </c>
      <c r="E3010" s="0" t="n">
        <v>3</v>
      </c>
      <c r="F3010" s="38" t="s">
        <v>71</v>
      </c>
      <c r="G3010" s="37" t="s">
        <v>545</v>
      </c>
      <c r="H3010" s="0" t="n">
        <v>14438060</v>
      </c>
      <c r="I3010" s="0" t="n">
        <v>5797113</v>
      </c>
      <c r="J3010" s="0" t="n">
        <v>1137984</v>
      </c>
    </row>
    <row r="3011" customFormat="false" ht="15" hidden="false" customHeight="false" outlineLevel="0" collapsed="false">
      <c r="A3011" s="0" t="n">
        <v>202406</v>
      </c>
      <c r="B3011" s="0" t="n">
        <v>202408</v>
      </c>
      <c r="C3011" s="37" t="s">
        <v>106</v>
      </c>
      <c r="D3011" s="37" t="s">
        <v>210</v>
      </c>
      <c r="E3011" s="0" t="n">
        <v>3</v>
      </c>
      <c r="F3011" s="38" t="s">
        <v>71</v>
      </c>
      <c r="G3011" s="37" t="s">
        <v>546</v>
      </c>
      <c r="H3011" s="0" t="n">
        <v>415899</v>
      </c>
      <c r="I3011" s="0" t="n">
        <v>173152</v>
      </c>
      <c r="J3011" s="0" t="n">
        <v>10322</v>
      </c>
    </row>
    <row r="3012" customFormat="false" ht="15" hidden="false" customHeight="false" outlineLevel="0" collapsed="false">
      <c r="A3012" s="0" t="n">
        <v>202406</v>
      </c>
      <c r="B3012" s="0" t="n">
        <v>202408</v>
      </c>
      <c r="C3012" s="37" t="s">
        <v>158</v>
      </c>
      <c r="D3012" s="37" t="s">
        <v>269</v>
      </c>
      <c r="E3012" s="0" t="n">
        <v>3</v>
      </c>
      <c r="F3012" s="38" t="s">
        <v>71</v>
      </c>
      <c r="G3012" s="37" t="s">
        <v>547</v>
      </c>
      <c r="H3012" s="0" t="n">
        <v>171675</v>
      </c>
      <c r="I3012" s="0" t="n">
        <v>119999</v>
      </c>
      <c r="J3012" s="0" t="n">
        <v>33743</v>
      </c>
    </row>
    <row r="3013" customFormat="false" ht="15" hidden="false" customHeight="false" outlineLevel="0" collapsed="false">
      <c r="A3013" s="0" t="n">
        <v>202406</v>
      </c>
      <c r="B3013" s="0" t="n">
        <v>202408</v>
      </c>
      <c r="C3013" s="37" t="s">
        <v>124</v>
      </c>
      <c r="D3013" s="37" t="s">
        <v>396</v>
      </c>
      <c r="E3013" s="0" t="n">
        <v>3</v>
      </c>
      <c r="F3013" s="38" t="s">
        <v>71</v>
      </c>
      <c r="G3013" s="37" t="s">
        <v>548</v>
      </c>
      <c r="H3013" s="0" t="n">
        <v>912726</v>
      </c>
      <c r="I3013" s="0" t="n">
        <v>278382</v>
      </c>
      <c r="J3013" s="0" t="n">
        <v>63218</v>
      </c>
    </row>
    <row r="3014" customFormat="false" ht="15" hidden="false" customHeight="false" outlineLevel="0" collapsed="false">
      <c r="A3014" s="0" t="n">
        <v>202406</v>
      </c>
      <c r="B3014" s="0" t="n">
        <v>202408</v>
      </c>
      <c r="C3014" s="37" t="s">
        <v>101</v>
      </c>
      <c r="D3014" s="37" t="s">
        <v>282</v>
      </c>
      <c r="E3014" s="0" t="n">
        <v>3</v>
      </c>
      <c r="F3014" s="38" t="s">
        <v>71</v>
      </c>
      <c r="G3014" s="37" t="s">
        <v>549</v>
      </c>
      <c r="H3014" s="0" t="n">
        <v>689898</v>
      </c>
      <c r="I3014" s="0" t="n">
        <v>447229</v>
      </c>
      <c r="J3014" s="0" t="n">
        <v>13181</v>
      </c>
    </row>
    <row r="3015" customFormat="false" ht="15" hidden="false" customHeight="false" outlineLevel="0" collapsed="false">
      <c r="A3015" s="0" t="n">
        <v>202406</v>
      </c>
      <c r="B3015" s="0" t="n">
        <v>202408</v>
      </c>
      <c r="C3015" s="37" t="s">
        <v>197</v>
      </c>
      <c r="D3015" s="37" t="s">
        <v>540</v>
      </c>
      <c r="E3015" s="0" t="n">
        <v>3</v>
      </c>
      <c r="F3015" s="38" t="s">
        <v>71</v>
      </c>
      <c r="G3015" s="37" t="s">
        <v>550</v>
      </c>
      <c r="H3015" s="0" t="n">
        <v>263600</v>
      </c>
      <c r="I3015" s="0" t="n">
        <v>111613</v>
      </c>
      <c r="J3015" s="0" t="n">
        <v>16986</v>
      </c>
    </row>
    <row r="3016" customFormat="false" ht="15" hidden="false" customHeight="false" outlineLevel="0" collapsed="false">
      <c r="A3016" s="0" t="n">
        <v>202406</v>
      </c>
      <c r="B3016" s="0" t="n">
        <v>202408</v>
      </c>
      <c r="C3016" s="37" t="s">
        <v>158</v>
      </c>
      <c r="D3016" s="37" t="s">
        <v>243</v>
      </c>
      <c r="E3016" s="0" t="n">
        <v>3</v>
      </c>
      <c r="F3016" s="38" t="s">
        <v>71</v>
      </c>
      <c r="G3016" s="37" t="s">
        <v>551</v>
      </c>
      <c r="H3016" s="0" t="n">
        <v>144084</v>
      </c>
      <c r="I3016" s="0" t="n">
        <v>128847</v>
      </c>
      <c r="J3016" s="0" t="n">
        <v>2655</v>
      </c>
    </row>
    <row r="3017" customFormat="false" ht="15" hidden="false" customHeight="false" outlineLevel="0" collapsed="false">
      <c r="A3017" s="0" t="n">
        <v>202406</v>
      </c>
      <c r="B3017" s="0" t="n">
        <v>202408</v>
      </c>
      <c r="C3017" s="37" t="s">
        <v>112</v>
      </c>
      <c r="D3017" s="37" t="s">
        <v>220</v>
      </c>
      <c r="E3017" s="0" t="n">
        <v>3</v>
      </c>
      <c r="F3017" s="38" t="s">
        <v>71</v>
      </c>
      <c r="G3017" s="37" t="s">
        <v>552</v>
      </c>
      <c r="H3017" s="0" t="n">
        <v>9032637</v>
      </c>
      <c r="I3017" s="0" t="n">
        <v>19726267</v>
      </c>
      <c r="J3017" s="0" t="n">
        <v>1583409</v>
      </c>
    </row>
    <row r="3018" customFormat="false" ht="15" hidden="false" customHeight="false" outlineLevel="0" collapsed="false">
      <c r="A3018" s="0" t="n">
        <v>202406</v>
      </c>
      <c r="B3018" s="0" t="n">
        <v>202408</v>
      </c>
      <c r="C3018" s="37" t="s">
        <v>184</v>
      </c>
      <c r="D3018" s="37" t="s">
        <v>509</v>
      </c>
      <c r="E3018" s="0" t="n">
        <v>3</v>
      </c>
      <c r="F3018" s="38" t="s">
        <v>71</v>
      </c>
      <c r="G3018" s="37" t="s">
        <v>553</v>
      </c>
      <c r="H3018" s="0" t="n">
        <v>1062019</v>
      </c>
      <c r="I3018" s="0" t="n">
        <v>348085</v>
      </c>
      <c r="J3018" s="0" t="n">
        <v>51377</v>
      </c>
    </row>
    <row r="3019" customFormat="false" ht="15" hidden="false" customHeight="false" outlineLevel="0" collapsed="false">
      <c r="A3019" s="0" t="n">
        <v>202406</v>
      </c>
      <c r="B3019" s="0" t="n">
        <v>202408</v>
      </c>
      <c r="C3019" s="37" t="s">
        <v>109</v>
      </c>
      <c r="D3019" s="37" t="s">
        <v>143</v>
      </c>
      <c r="E3019" s="0" t="n">
        <v>3</v>
      </c>
      <c r="F3019" s="38" t="s">
        <v>71</v>
      </c>
      <c r="G3019" s="37" t="s">
        <v>554</v>
      </c>
      <c r="H3019" s="0" t="n">
        <v>244883</v>
      </c>
      <c r="I3019" s="0" t="n">
        <v>177324</v>
      </c>
      <c r="J3019" s="0" t="n">
        <v>33922</v>
      </c>
    </row>
    <row r="3020" customFormat="false" ht="15" hidden="false" customHeight="false" outlineLevel="0" collapsed="false">
      <c r="A3020" s="0" t="n">
        <v>202406</v>
      </c>
      <c r="B3020" s="0" t="n">
        <v>202408</v>
      </c>
      <c r="C3020" s="37" t="s">
        <v>136</v>
      </c>
      <c r="D3020" s="37" t="s">
        <v>314</v>
      </c>
      <c r="E3020" s="0" t="n">
        <v>3</v>
      </c>
      <c r="F3020" s="38" t="s">
        <v>71</v>
      </c>
      <c r="G3020" s="37" t="s">
        <v>555</v>
      </c>
      <c r="H3020" s="0" t="n">
        <v>2018508</v>
      </c>
      <c r="I3020" s="0" t="n">
        <v>546678</v>
      </c>
      <c r="J3020" s="0" t="n">
        <v>92673</v>
      </c>
    </row>
    <row r="3021" customFormat="false" ht="15" hidden="false" customHeight="false" outlineLevel="0" collapsed="false">
      <c r="A3021" s="0" t="n">
        <v>202406</v>
      </c>
      <c r="B3021" s="0" t="n">
        <v>202408</v>
      </c>
      <c r="C3021" s="37" t="s">
        <v>106</v>
      </c>
      <c r="D3021" s="37" t="s">
        <v>174</v>
      </c>
      <c r="E3021" s="0" t="n">
        <v>3</v>
      </c>
      <c r="F3021" s="38" t="s">
        <v>71</v>
      </c>
      <c r="G3021" s="37" t="s">
        <v>556</v>
      </c>
      <c r="H3021" s="0" t="n">
        <v>522981</v>
      </c>
      <c r="I3021" s="0" t="n">
        <v>749225</v>
      </c>
      <c r="J3021" s="0" t="n">
        <v>65556</v>
      </c>
    </row>
    <row r="3022" customFormat="false" ht="15" hidden="false" customHeight="false" outlineLevel="0" collapsed="false">
      <c r="A3022" s="0" t="n">
        <v>202406</v>
      </c>
      <c r="B3022" s="0" t="n">
        <v>202408</v>
      </c>
      <c r="C3022" s="37" t="s">
        <v>112</v>
      </c>
      <c r="D3022" s="37" t="s">
        <v>482</v>
      </c>
      <c r="E3022" s="0" t="n">
        <v>3</v>
      </c>
      <c r="F3022" s="38" t="s">
        <v>71</v>
      </c>
      <c r="G3022" s="37" t="s">
        <v>557</v>
      </c>
      <c r="H3022" s="0" t="n">
        <v>472973</v>
      </c>
      <c r="I3022" s="0" t="n">
        <v>496371</v>
      </c>
      <c r="J3022" s="0" t="n">
        <v>162980</v>
      </c>
    </row>
    <row r="3023" customFormat="false" ht="15" hidden="false" customHeight="false" outlineLevel="0" collapsed="false">
      <c r="A3023" s="0" t="n">
        <v>202406</v>
      </c>
      <c r="B3023" s="0" t="n">
        <v>202408</v>
      </c>
      <c r="C3023" s="37" t="s">
        <v>101</v>
      </c>
      <c r="D3023" s="37" t="s">
        <v>391</v>
      </c>
      <c r="E3023" s="0" t="n">
        <v>3</v>
      </c>
      <c r="F3023" s="38" t="s">
        <v>71</v>
      </c>
      <c r="G3023" s="37" t="s">
        <v>558</v>
      </c>
      <c r="H3023" s="0" t="n">
        <v>1403934</v>
      </c>
      <c r="I3023" s="0" t="n">
        <v>592248</v>
      </c>
      <c r="J3023" s="0" t="n">
        <v>25762</v>
      </c>
    </row>
    <row r="3024" customFormat="false" ht="15" hidden="false" customHeight="false" outlineLevel="0" collapsed="false">
      <c r="A3024" s="0" t="n">
        <v>202406</v>
      </c>
      <c r="B3024" s="0" t="n">
        <v>202408</v>
      </c>
      <c r="C3024" s="37" t="s">
        <v>197</v>
      </c>
      <c r="D3024" s="37" t="s">
        <v>470</v>
      </c>
      <c r="E3024" s="0" t="n">
        <v>3</v>
      </c>
      <c r="F3024" s="38" t="s">
        <v>71</v>
      </c>
      <c r="G3024" s="37" t="s">
        <v>559</v>
      </c>
      <c r="H3024" s="0" t="n">
        <v>102894</v>
      </c>
      <c r="I3024" s="0" t="n">
        <v>160358</v>
      </c>
      <c r="J3024" s="0" t="n">
        <v>-12944</v>
      </c>
    </row>
    <row r="3025" customFormat="false" ht="15" hidden="false" customHeight="false" outlineLevel="0" collapsed="false">
      <c r="A3025" s="0" t="n">
        <v>202406</v>
      </c>
      <c r="B3025" s="0" t="n">
        <v>202408</v>
      </c>
      <c r="C3025" s="37" t="s">
        <v>112</v>
      </c>
      <c r="D3025" s="37" t="s">
        <v>531</v>
      </c>
      <c r="E3025" s="0" t="n">
        <v>3</v>
      </c>
      <c r="F3025" s="38" t="s">
        <v>71</v>
      </c>
      <c r="G3025" s="37" t="s">
        <v>560</v>
      </c>
      <c r="H3025" s="0" t="n">
        <v>733131</v>
      </c>
      <c r="I3025" s="0" t="n">
        <v>453304</v>
      </c>
      <c r="J3025" s="0" t="n">
        <v>-27865</v>
      </c>
    </row>
    <row r="3026" customFormat="false" ht="15" hidden="false" customHeight="false" outlineLevel="0" collapsed="false">
      <c r="A3026" s="0" t="n">
        <v>202406</v>
      </c>
      <c r="B3026" s="0" t="n">
        <v>202408</v>
      </c>
      <c r="C3026" s="37" t="s">
        <v>109</v>
      </c>
      <c r="D3026" s="37" t="s">
        <v>561</v>
      </c>
      <c r="E3026" s="0" t="n">
        <v>3</v>
      </c>
      <c r="F3026" s="38" t="s">
        <v>71</v>
      </c>
      <c r="G3026" s="37" t="s">
        <v>562</v>
      </c>
      <c r="H3026" s="0" t="n">
        <v>5940832</v>
      </c>
      <c r="I3026" s="0" t="n">
        <v>6972527</v>
      </c>
      <c r="J3026" s="0" t="n">
        <v>1585558</v>
      </c>
    </row>
    <row r="3027" customFormat="false" ht="15" hidden="false" customHeight="false" outlineLevel="0" collapsed="false">
      <c r="A3027" s="0" t="n">
        <v>202406</v>
      </c>
      <c r="B3027" s="0" t="n">
        <v>202408</v>
      </c>
      <c r="C3027" s="37" t="s">
        <v>149</v>
      </c>
      <c r="D3027" s="37" t="s">
        <v>385</v>
      </c>
      <c r="E3027" s="0" t="n">
        <v>3</v>
      </c>
      <c r="F3027" s="38" t="s">
        <v>71</v>
      </c>
      <c r="G3027" s="37" t="s">
        <v>563</v>
      </c>
      <c r="H3027" s="0" t="n">
        <v>946337</v>
      </c>
      <c r="I3027" s="0" t="n">
        <v>701921</v>
      </c>
      <c r="J3027" s="0" t="n">
        <v>50773</v>
      </c>
    </row>
    <row r="3028" customFormat="false" ht="15" hidden="false" customHeight="false" outlineLevel="0" collapsed="false">
      <c r="A3028" s="0" t="n">
        <v>202406</v>
      </c>
      <c r="B3028" s="0" t="n">
        <v>202408</v>
      </c>
      <c r="C3028" s="37" t="s">
        <v>178</v>
      </c>
      <c r="D3028" s="37" t="s">
        <v>294</v>
      </c>
      <c r="E3028" s="0" t="n">
        <v>3</v>
      </c>
      <c r="F3028" s="38" t="s">
        <v>71</v>
      </c>
      <c r="G3028" s="37" t="s">
        <v>564</v>
      </c>
      <c r="H3028" s="0" t="n">
        <v>356144</v>
      </c>
      <c r="I3028" s="0" t="n">
        <v>190328</v>
      </c>
      <c r="J3028" s="0" t="n">
        <v>18254</v>
      </c>
    </row>
    <row r="3029" customFormat="false" ht="15" hidden="false" customHeight="false" outlineLevel="0" collapsed="false">
      <c r="A3029" s="0" t="n">
        <v>202406</v>
      </c>
      <c r="B3029" s="0" t="n">
        <v>202408</v>
      </c>
      <c r="C3029" s="37" t="s">
        <v>112</v>
      </c>
      <c r="D3029" s="37" t="s">
        <v>476</v>
      </c>
      <c r="E3029" s="0" t="n">
        <v>3</v>
      </c>
      <c r="F3029" s="38" t="s">
        <v>71</v>
      </c>
      <c r="G3029" s="37" t="s">
        <v>565</v>
      </c>
      <c r="H3029" s="0" t="n">
        <v>283698</v>
      </c>
      <c r="I3029" s="0" t="n">
        <v>219810</v>
      </c>
      <c r="J3029" s="0" t="n">
        <v>5660</v>
      </c>
    </row>
    <row r="3030" customFormat="false" ht="15" hidden="false" customHeight="false" outlineLevel="0" collapsed="false">
      <c r="A3030" s="0" t="n">
        <v>202406</v>
      </c>
      <c r="B3030" s="0" t="n">
        <v>202408</v>
      </c>
      <c r="C3030" s="37" t="s">
        <v>158</v>
      </c>
      <c r="D3030" s="37" t="s">
        <v>145</v>
      </c>
      <c r="E3030" s="0" t="n">
        <v>3</v>
      </c>
      <c r="F3030" s="38" t="s">
        <v>71</v>
      </c>
      <c r="G3030" s="37" t="s">
        <v>566</v>
      </c>
      <c r="H3030" s="0" t="n">
        <v>302442</v>
      </c>
      <c r="I3030" s="0" t="n">
        <v>325398</v>
      </c>
      <c r="J3030" s="0" t="n">
        <v>11301</v>
      </c>
    </row>
    <row r="3031" customFormat="false" ht="15" hidden="false" customHeight="false" outlineLevel="0" collapsed="false">
      <c r="A3031" s="0" t="n">
        <v>202406</v>
      </c>
      <c r="B3031" s="0" t="n">
        <v>202408</v>
      </c>
      <c r="C3031" s="37" t="s">
        <v>95</v>
      </c>
      <c r="D3031" s="37" t="s">
        <v>223</v>
      </c>
      <c r="E3031" s="0" t="n">
        <v>3</v>
      </c>
      <c r="F3031" s="38" t="s">
        <v>71</v>
      </c>
      <c r="G3031" s="37" t="s">
        <v>567</v>
      </c>
      <c r="H3031" s="0" t="n">
        <v>508821</v>
      </c>
      <c r="I3031" s="0" t="n">
        <v>590418</v>
      </c>
      <c r="J3031" s="0" t="n">
        <v>762</v>
      </c>
    </row>
    <row r="3032" customFormat="false" ht="15" hidden="false" customHeight="false" outlineLevel="0" collapsed="false">
      <c r="A3032" s="0" t="n">
        <v>202406</v>
      </c>
      <c r="B3032" s="0" t="n">
        <v>202408</v>
      </c>
      <c r="C3032" s="37" t="s">
        <v>197</v>
      </c>
      <c r="D3032" s="37" t="s">
        <v>495</v>
      </c>
      <c r="E3032" s="0" t="n">
        <v>3</v>
      </c>
      <c r="F3032" s="38" t="s">
        <v>71</v>
      </c>
      <c r="G3032" s="37" t="s">
        <v>568</v>
      </c>
      <c r="H3032" s="0" t="n">
        <v>291602</v>
      </c>
      <c r="I3032" s="0" t="n">
        <v>228794</v>
      </c>
      <c r="J3032" s="0" t="n">
        <v>29083</v>
      </c>
    </row>
    <row r="3033" customFormat="false" ht="15" hidden="false" customHeight="false" outlineLevel="0" collapsed="false">
      <c r="A3033" s="0" t="n">
        <v>202406</v>
      </c>
      <c r="B3033" s="0" t="n">
        <v>202408</v>
      </c>
      <c r="C3033" s="37" t="s">
        <v>124</v>
      </c>
      <c r="D3033" s="37" t="s">
        <v>569</v>
      </c>
      <c r="E3033" s="0" t="n">
        <v>3</v>
      </c>
      <c r="F3033" s="38" t="s">
        <v>71</v>
      </c>
      <c r="G3033" s="37" t="s">
        <v>570</v>
      </c>
      <c r="H3033" s="0" t="n">
        <v>1801310</v>
      </c>
      <c r="I3033" s="0" t="n">
        <v>1097516</v>
      </c>
      <c r="J3033" s="0" t="n">
        <v>77114</v>
      </c>
    </row>
    <row r="3034" customFormat="false" ht="15" hidden="false" customHeight="false" outlineLevel="0" collapsed="false">
      <c r="A3034" s="0" t="n">
        <v>202406</v>
      </c>
      <c r="B3034" s="0" t="n">
        <v>202408</v>
      </c>
      <c r="C3034" s="37" t="s">
        <v>136</v>
      </c>
      <c r="D3034" s="37" t="s">
        <v>571</v>
      </c>
      <c r="E3034" s="0" t="n">
        <v>3</v>
      </c>
      <c r="F3034" s="38" t="s">
        <v>71</v>
      </c>
      <c r="G3034" s="37" t="s">
        <v>572</v>
      </c>
      <c r="H3034" s="0" t="n">
        <v>73151</v>
      </c>
      <c r="I3034" s="0" t="n">
        <v>55316</v>
      </c>
      <c r="J3034" s="0" t="n">
        <v>6832</v>
      </c>
    </row>
    <row r="3035" customFormat="false" ht="15" hidden="false" customHeight="false" outlineLevel="0" collapsed="false">
      <c r="A3035" s="0" t="n">
        <v>202406</v>
      </c>
      <c r="B3035" s="0" t="n">
        <v>202408</v>
      </c>
      <c r="C3035" s="37" t="s">
        <v>149</v>
      </c>
      <c r="D3035" s="37" t="s">
        <v>116</v>
      </c>
      <c r="E3035" s="0" t="n">
        <v>3</v>
      </c>
      <c r="F3035" s="38" t="s">
        <v>71</v>
      </c>
      <c r="G3035" s="37" t="s">
        <v>573</v>
      </c>
      <c r="H3035" s="0" t="n">
        <v>1201451</v>
      </c>
      <c r="I3035" s="0" t="n">
        <v>1079806</v>
      </c>
      <c r="J3035" s="0" t="n">
        <v>123037</v>
      </c>
    </row>
    <row r="3036" customFormat="false" ht="15" hidden="false" customHeight="false" outlineLevel="0" collapsed="false">
      <c r="A3036" s="0" t="n">
        <v>202406</v>
      </c>
      <c r="B3036" s="0" t="n">
        <v>202408</v>
      </c>
      <c r="C3036" s="37" t="s">
        <v>158</v>
      </c>
      <c r="D3036" s="37" t="s">
        <v>476</v>
      </c>
      <c r="E3036" s="0" t="n">
        <v>3</v>
      </c>
      <c r="F3036" s="38" t="s">
        <v>71</v>
      </c>
      <c r="G3036" s="37" t="s">
        <v>574</v>
      </c>
      <c r="H3036" s="0" t="n">
        <v>302928</v>
      </c>
      <c r="I3036" s="0" t="n">
        <v>137226</v>
      </c>
      <c r="J3036" s="0" t="n">
        <v>5134</v>
      </c>
    </row>
    <row r="3037" customFormat="false" ht="15" hidden="false" customHeight="false" outlineLevel="0" collapsed="false">
      <c r="A3037" s="0" t="n">
        <v>202406</v>
      </c>
      <c r="B3037" s="0" t="n">
        <v>202408</v>
      </c>
      <c r="C3037" s="37" t="s">
        <v>106</v>
      </c>
      <c r="D3037" s="37" t="s">
        <v>237</v>
      </c>
      <c r="E3037" s="0" t="n">
        <v>3</v>
      </c>
      <c r="F3037" s="38" t="s">
        <v>71</v>
      </c>
      <c r="G3037" s="37" t="s">
        <v>575</v>
      </c>
      <c r="H3037" s="0" t="n">
        <v>770216</v>
      </c>
      <c r="I3037" s="0" t="n">
        <v>635724</v>
      </c>
      <c r="J3037" s="0" t="n">
        <v>-41877</v>
      </c>
    </row>
    <row r="3038" customFormat="false" ht="15" hidden="false" customHeight="false" outlineLevel="0" collapsed="false">
      <c r="A3038" s="0" t="n">
        <v>202406</v>
      </c>
      <c r="B3038" s="0" t="n">
        <v>202408</v>
      </c>
      <c r="C3038" s="37" t="s">
        <v>152</v>
      </c>
      <c r="D3038" s="37" t="s">
        <v>445</v>
      </c>
      <c r="E3038" s="0" t="n">
        <v>3</v>
      </c>
      <c r="F3038" s="38" t="s">
        <v>71</v>
      </c>
      <c r="G3038" s="37" t="s">
        <v>576</v>
      </c>
      <c r="H3038" s="0" t="n">
        <v>152328</v>
      </c>
      <c r="I3038" s="0" t="n">
        <v>147212</v>
      </c>
      <c r="J3038" s="0" t="n">
        <v>-10979</v>
      </c>
    </row>
    <row r="3039" customFormat="false" ht="15" hidden="false" customHeight="false" outlineLevel="0" collapsed="false">
      <c r="A3039" s="0" t="n">
        <v>202406</v>
      </c>
      <c r="B3039" s="0" t="n">
        <v>202408</v>
      </c>
      <c r="C3039" s="37" t="s">
        <v>112</v>
      </c>
      <c r="D3039" s="37" t="s">
        <v>367</v>
      </c>
      <c r="E3039" s="0" t="n">
        <v>3</v>
      </c>
      <c r="F3039" s="38" t="s">
        <v>71</v>
      </c>
      <c r="G3039" s="37" t="s">
        <v>577</v>
      </c>
      <c r="H3039" s="0" t="n">
        <v>2522584</v>
      </c>
      <c r="I3039" s="0" t="n">
        <v>1711453</v>
      </c>
      <c r="J3039" s="0" t="n">
        <v>654913</v>
      </c>
    </row>
    <row r="3040" customFormat="false" ht="15" hidden="false" customHeight="false" outlineLevel="0" collapsed="false">
      <c r="A3040" s="0" t="n">
        <v>202406</v>
      </c>
      <c r="B3040" s="0" t="n">
        <v>202408</v>
      </c>
      <c r="C3040" s="37" t="s">
        <v>109</v>
      </c>
      <c r="D3040" s="37" t="s">
        <v>320</v>
      </c>
      <c r="E3040" s="0" t="n">
        <v>3</v>
      </c>
      <c r="F3040" s="38" t="s">
        <v>71</v>
      </c>
      <c r="G3040" s="37" t="s">
        <v>578</v>
      </c>
      <c r="H3040" s="0" t="n">
        <v>2381916</v>
      </c>
      <c r="I3040" s="0" t="n">
        <v>898941</v>
      </c>
      <c r="J3040" s="0" t="n">
        <v>204794</v>
      </c>
    </row>
    <row r="3041" customFormat="false" ht="15" hidden="false" customHeight="false" outlineLevel="0" collapsed="false">
      <c r="A3041" s="0" t="n">
        <v>202406</v>
      </c>
      <c r="B3041" s="0" t="n">
        <v>202408</v>
      </c>
      <c r="C3041" s="37" t="s">
        <v>197</v>
      </c>
      <c r="D3041" s="37" t="s">
        <v>362</v>
      </c>
      <c r="E3041" s="0" t="n">
        <v>3</v>
      </c>
      <c r="F3041" s="38" t="s">
        <v>71</v>
      </c>
      <c r="G3041" s="37" t="s">
        <v>579</v>
      </c>
      <c r="H3041" s="0" t="n">
        <v>1375536</v>
      </c>
      <c r="I3041" s="0" t="n">
        <v>1226544</v>
      </c>
      <c r="J3041" s="0" t="n">
        <v>262503</v>
      </c>
    </row>
    <row r="3042" customFormat="false" ht="15" hidden="false" customHeight="false" outlineLevel="0" collapsed="false">
      <c r="A3042" s="0" t="n">
        <v>202406</v>
      </c>
      <c r="B3042" s="0" t="n">
        <v>202408</v>
      </c>
      <c r="C3042" s="37" t="s">
        <v>106</v>
      </c>
      <c r="D3042" s="37" t="s">
        <v>280</v>
      </c>
      <c r="E3042" s="0" t="n">
        <v>3</v>
      </c>
      <c r="F3042" s="38" t="s">
        <v>71</v>
      </c>
      <c r="G3042" s="37" t="s">
        <v>580</v>
      </c>
      <c r="H3042" s="0" t="n">
        <v>124576</v>
      </c>
      <c r="I3042" s="0" t="n">
        <v>52720</v>
      </c>
      <c r="J3042" s="0" t="n">
        <v>661</v>
      </c>
    </row>
    <row r="3043" customFormat="false" ht="15" hidden="false" customHeight="false" outlineLevel="0" collapsed="false">
      <c r="A3043" s="0" t="n">
        <v>202406</v>
      </c>
      <c r="B3043" s="0" t="n">
        <v>202408</v>
      </c>
      <c r="C3043" s="37" t="s">
        <v>136</v>
      </c>
      <c r="D3043" s="37" t="s">
        <v>208</v>
      </c>
      <c r="E3043" s="0" t="n">
        <v>3</v>
      </c>
      <c r="F3043" s="38" t="s">
        <v>71</v>
      </c>
      <c r="G3043" s="37" t="s">
        <v>581</v>
      </c>
      <c r="H3043" s="0" t="n">
        <v>1479355</v>
      </c>
      <c r="I3043" s="0" t="n">
        <v>1970280</v>
      </c>
      <c r="J3043" s="0" t="n">
        <v>159496</v>
      </c>
    </row>
    <row r="3044" customFormat="false" ht="15" hidden="false" customHeight="false" outlineLevel="0" collapsed="false">
      <c r="A3044" s="0" t="n">
        <v>202406</v>
      </c>
      <c r="B3044" s="0" t="n">
        <v>202408</v>
      </c>
      <c r="C3044" s="37" t="s">
        <v>124</v>
      </c>
      <c r="D3044" s="37" t="s">
        <v>212</v>
      </c>
      <c r="E3044" s="0" t="n">
        <v>3</v>
      </c>
      <c r="F3044" s="38" t="s">
        <v>71</v>
      </c>
      <c r="G3044" s="37" t="s">
        <v>582</v>
      </c>
      <c r="H3044" s="0" t="n">
        <v>948056</v>
      </c>
      <c r="I3044" s="0" t="n">
        <v>1133187</v>
      </c>
      <c r="J3044" s="0" t="n">
        <v>-1741</v>
      </c>
    </row>
    <row r="3045" customFormat="false" ht="15" hidden="false" customHeight="false" outlineLevel="0" collapsed="false">
      <c r="A3045" s="0" t="n">
        <v>202406</v>
      </c>
      <c r="B3045" s="0" t="n">
        <v>202408</v>
      </c>
      <c r="C3045" s="37" t="s">
        <v>109</v>
      </c>
      <c r="D3045" s="37" t="s">
        <v>482</v>
      </c>
      <c r="E3045" s="0" t="n">
        <v>3</v>
      </c>
      <c r="F3045" s="38" t="s">
        <v>71</v>
      </c>
      <c r="G3045" s="37" t="s">
        <v>583</v>
      </c>
      <c r="H3045" s="0" t="n">
        <v>72698</v>
      </c>
      <c r="I3045" s="0" t="n">
        <v>64953</v>
      </c>
      <c r="J3045" s="0" t="n">
        <v>-3326</v>
      </c>
    </row>
    <row r="3046" customFormat="false" ht="15" hidden="false" customHeight="false" outlineLevel="0" collapsed="false">
      <c r="A3046" s="0" t="n">
        <v>202406</v>
      </c>
      <c r="B3046" s="0" t="n">
        <v>202408</v>
      </c>
      <c r="C3046" s="37" t="s">
        <v>178</v>
      </c>
      <c r="D3046" s="37" t="s">
        <v>216</v>
      </c>
      <c r="E3046" s="0" t="n">
        <v>3</v>
      </c>
      <c r="F3046" s="38" t="s">
        <v>71</v>
      </c>
      <c r="G3046" s="37" t="s">
        <v>584</v>
      </c>
      <c r="H3046" s="0" t="n">
        <v>476604</v>
      </c>
      <c r="I3046" s="0" t="n">
        <v>300765</v>
      </c>
      <c r="J3046" s="0" t="n">
        <v>6353</v>
      </c>
    </row>
    <row r="3047" customFormat="false" ht="15" hidden="false" customHeight="false" outlineLevel="0" collapsed="false">
      <c r="A3047" s="0" t="n">
        <v>202406</v>
      </c>
      <c r="B3047" s="0" t="n">
        <v>202408</v>
      </c>
      <c r="C3047" s="37" t="s">
        <v>95</v>
      </c>
      <c r="D3047" s="37" t="s">
        <v>383</v>
      </c>
      <c r="E3047" s="0" t="n">
        <v>3</v>
      </c>
      <c r="F3047" s="38" t="s">
        <v>71</v>
      </c>
      <c r="G3047" s="37" t="s">
        <v>585</v>
      </c>
      <c r="H3047" s="0" t="n">
        <v>1116642</v>
      </c>
      <c r="I3047" s="0" t="n">
        <v>988140</v>
      </c>
      <c r="J3047" s="0" t="n">
        <v>210097</v>
      </c>
    </row>
    <row r="3048" customFormat="false" ht="15" hidden="false" customHeight="false" outlineLevel="0" collapsed="false">
      <c r="A3048" s="0" t="n">
        <v>202406</v>
      </c>
      <c r="B3048" s="0" t="n">
        <v>202408</v>
      </c>
      <c r="C3048" s="37" t="s">
        <v>106</v>
      </c>
      <c r="D3048" s="37" t="s">
        <v>586</v>
      </c>
      <c r="E3048" s="0" t="n">
        <v>3</v>
      </c>
      <c r="F3048" s="38" t="s">
        <v>71</v>
      </c>
      <c r="G3048" s="37" t="s">
        <v>587</v>
      </c>
      <c r="H3048" s="0" t="n">
        <v>791175</v>
      </c>
      <c r="I3048" s="0" t="n">
        <v>726136</v>
      </c>
      <c r="J3048" s="0" t="n">
        <v>119140</v>
      </c>
    </row>
    <row r="3049" customFormat="false" ht="15" hidden="false" customHeight="false" outlineLevel="0" collapsed="false">
      <c r="A3049" s="0" t="n">
        <v>202406</v>
      </c>
      <c r="B3049" s="0" t="n">
        <v>202408</v>
      </c>
      <c r="C3049" s="37" t="s">
        <v>178</v>
      </c>
      <c r="D3049" s="37" t="s">
        <v>356</v>
      </c>
      <c r="E3049" s="0" t="n">
        <v>3</v>
      </c>
      <c r="F3049" s="38" t="s">
        <v>71</v>
      </c>
      <c r="G3049" s="37" t="s">
        <v>588</v>
      </c>
      <c r="H3049" s="0" t="n">
        <v>698020</v>
      </c>
      <c r="I3049" s="0" t="n">
        <v>256628</v>
      </c>
      <c r="J3049" s="0" t="n">
        <v>-4364</v>
      </c>
    </row>
    <row r="3050" customFormat="false" ht="15" hidden="false" customHeight="false" outlineLevel="0" collapsed="false">
      <c r="A3050" s="0" t="n">
        <v>202406</v>
      </c>
      <c r="B3050" s="0" t="n">
        <v>202408</v>
      </c>
      <c r="C3050" s="37" t="s">
        <v>124</v>
      </c>
      <c r="D3050" s="37" t="s">
        <v>367</v>
      </c>
      <c r="E3050" s="0" t="n">
        <v>3</v>
      </c>
      <c r="F3050" s="38" t="s">
        <v>71</v>
      </c>
      <c r="G3050" s="37" t="s">
        <v>589</v>
      </c>
      <c r="H3050" s="0" t="n">
        <v>640013</v>
      </c>
      <c r="I3050" s="0" t="n">
        <v>689197</v>
      </c>
      <c r="J3050" s="0" t="n">
        <v>33439</v>
      </c>
    </row>
    <row r="3051" customFormat="false" ht="15" hidden="false" customHeight="false" outlineLevel="0" collapsed="false">
      <c r="A3051" s="0" t="n">
        <v>202406</v>
      </c>
      <c r="B3051" s="0" t="n">
        <v>202408</v>
      </c>
      <c r="C3051" s="37" t="s">
        <v>101</v>
      </c>
      <c r="D3051" s="37" t="s">
        <v>590</v>
      </c>
      <c r="E3051" s="0" t="n">
        <v>3</v>
      </c>
      <c r="F3051" s="38" t="s">
        <v>71</v>
      </c>
      <c r="G3051" s="37" t="s">
        <v>591</v>
      </c>
      <c r="H3051" s="0" t="n">
        <v>2984897</v>
      </c>
      <c r="I3051" s="0" t="n">
        <v>3069417</v>
      </c>
      <c r="J3051" s="0" t="n">
        <v>475490</v>
      </c>
    </row>
    <row r="3052" customFormat="false" ht="15" hidden="false" customHeight="false" outlineLevel="0" collapsed="false">
      <c r="A3052" s="0" t="n">
        <v>202406</v>
      </c>
      <c r="B3052" s="0" t="n">
        <v>202408</v>
      </c>
      <c r="C3052" s="37" t="s">
        <v>112</v>
      </c>
      <c r="D3052" s="37" t="s">
        <v>141</v>
      </c>
      <c r="E3052" s="0" t="n">
        <v>3</v>
      </c>
      <c r="F3052" s="38" t="s">
        <v>71</v>
      </c>
      <c r="G3052" s="37" t="s">
        <v>592</v>
      </c>
      <c r="H3052" s="0" t="n">
        <v>2141504</v>
      </c>
      <c r="I3052" s="0" t="n">
        <v>1103439</v>
      </c>
      <c r="J3052" s="0" t="n">
        <v>25272</v>
      </c>
    </row>
    <row r="3053" customFormat="false" ht="15" hidden="false" customHeight="false" outlineLevel="0" collapsed="false">
      <c r="A3053" s="0" t="n">
        <v>202406</v>
      </c>
      <c r="B3053" s="0" t="n">
        <v>202408</v>
      </c>
      <c r="C3053" s="37" t="s">
        <v>149</v>
      </c>
      <c r="D3053" s="37" t="s">
        <v>113</v>
      </c>
      <c r="E3053" s="0" t="n">
        <v>3</v>
      </c>
      <c r="F3053" s="38" t="s">
        <v>71</v>
      </c>
      <c r="G3053" s="37" t="s">
        <v>593</v>
      </c>
      <c r="H3053" s="0" t="n">
        <v>14960</v>
      </c>
      <c r="I3053" s="0" t="n">
        <v>21270</v>
      </c>
      <c r="J3053" s="0" t="n">
        <v>1871</v>
      </c>
    </row>
    <row r="3054" customFormat="false" ht="15" hidden="false" customHeight="false" outlineLevel="0" collapsed="false">
      <c r="A3054" s="0" t="n">
        <v>202406</v>
      </c>
      <c r="B3054" s="0" t="n">
        <v>202408</v>
      </c>
      <c r="C3054" s="37" t="s">
        <v>178</v>
      </c>
      <c r="D3054" s="37" t="s">
        <v>102</v>
      </c>
      <c r="E3054" s="0" t="n">
        <v>3</v>
      </c>
      <c r="F3054" s="38" t="s">
        <v>71</v>
      </c>
      <c r="G3054" s="37" t="s">
        <v>594</v>
      </c>
      <c r="H3054" s="0" t="n">
        <v>371715</v>
      </c>
      <c r="I3054" s="0" t="n">
        <v>215501</v>
      </c>
      <c r="J3054" s="0" t="n">
        <v>25900</v>
      </c>
    </row>
    <row r="3055" customFormat="false" ht="15" hidden="false" customHeight="false" outlineLevel="0" collapsed="false">
      <c r="A3055" s="0" t="n">
        <v>202406</v>
      </c>
      <c r="B3055" s="0" t="n">
        <v>202408</v>
      </c>
      <c r="C3055" s="37" t="s">
        <v>98</v>
      </c>
      <c r="D3055" s="37" t="s">
        <v>102</v>
      </c>
      <c r="E3055" s="0" t="n">
        <v>3</v>
      </c>
      <c r="F3055" s="38" t="s">
        <v>71</v>
      </c>
      <c r="G3055" s="37" t="s">
        <v>595</v>
      </c>
      <c r="H3055" s="0" t="n">
        <v>302158</v>
      </c>
      <c r="I3055" s="0" t="n">
        <v>330093</v>
      </c>
      <c r="J3055" s="0" t="n">
        <v>39312</v>
      </c>
    </row>
    <row r="3056" customFormat="false" ht="15" hidden="false" customHeight="false" outlineLevel="0" collapsed="false">
      <c r="A3056" s="0" t="n">
        <v>202406</v>
      </c>
      <c r="B3056" s="0" t="n">
        <v>202408</v>
      </c>
      <c r="C3056" s="37" t="s">
        <v>184</v>
      </c>
      <c r="D3056" s="37" t="s">
        <v>163</v>
      </c>
      <c r="E3056" s="0" t="n">
        <v>3</v>
      </c>
      <c r="F3056" s="38" t="s">
        <v>71</v>
      </c>
      <c r="G3056" s="37" t="s">
        <v>596</v>
      </c>
      <c r="H3056" s="0" t="n">
        <v>63048</v>
      </c>
      <c r="I3056" s="0" t="n">
        <v>97113</v>
      </c>
      <c r="J3056" s="0" t="n">
        <v>10237</v>
      </c>
    </row>
    <row r="3057" customFormat="false" ht="15" hidden="false" customHeight="false" outlineLevel="0" collapsed="false">
      <c r="A3057" s="0" t="n">
        <v>202406</v>
      </c>
      <c r="B3057" s="0" t="n">
        <v>202408</v>
      </c>
      <c r="C3057" s="37" t="s">
        <v>184</v>
      </c>
      <c r="D3057" s="37" t="s">
        <v>380</v>
      </c>
      <c r="E3057" s="0" t="n">
        <v>3</v>
      </c>
      <c r="F3057" s="38" t="s">
        <v>71</v>
      </c>
      <c r="G3057" s="37" t="s">
        <v>597</v>
      </c>
      <c r="H3057" s="0" t="n">
        <v>597774</v>
      </c>
      <c r="I3057" s="0" t="n">
        <v>215418</v>
      </c>
      <c r="J3057" s="0" t="n">
        <v>3152</v>
      </c>
    </row>
    <row r="3058" customFormat="false" ht="15" hidden="false" customHeight="false" outlineLevel="0" collapsed="false">
      <c r="A3058" s="0" t="n">
        <v>202406</v>
      </c>
      <c r="B3058" s="0" t="n">
        <v>202408</v>
      </c>
      <c r="C3058" s="37" t="s">
        <v>98</v>
      </c>
      <c r="D3058" s="37" t="s">
        <v>380</v>
      </c>
      <c r="E3058" s="0" t="n">
        <v>3</v>
      </c>
      <c r="F3058" s="38" t="s">
        <v>71</v>
      </c>
      <c r="G3058" s="37" t="s">
        <v>598</v>
      </c>
      <c r="H3058" s="0" t="n">
        <v>1975062</v>
      </c>
      <c r="I3058" s="0" t="n">
        <v>1537792</v>
      </c>
      <c r="J3058" s="0" t="n">
        <v>38295</v>
      </c>
    </row>
    <row r="3059" customFormat="false" ht="15" hidden="false" customHeight="false" outlineLevel="0" collapsed="false">
      <c r="A3059" s="0" t="n">
        <v>202406</v>
      </c>
      <c r="B3059" s="0" t="n">
        <v>202408</v>
      </c>
      <c r="C3059" s="37" t="s">
        <v>109</v>
      </c>
      <c r="D3059" s="37" t="s">
        <v>372</v>
      </c>
      <c r="E3059" s="0" t="n">
        <v>3</v>
      </c>
      <c r="F3059" s="38" t="s">
        <v>71</v>
      </c>
      <c r="G3059" s="37" t="s">
        <v>599</v>
      </c>
      <c r="H3059" s="0" t="n">
        <v>184350</v>
      </c>
      <c r="I3059" s="0" t="n">
        <v>114980</v>
      </c>
      <c r="J3059" s="0" t="n">
        <v>-3836</v>
      </c>
    </row>
    <row r="3060" customFormat="false" ht="15" hidden="false" customHeight="false" outlineLevel="0" collapsed="false">
      <c r="A3060" s="0" t="n">
        <v>202406</v>
      </c>
      <c r="B3060" s="0" t="n">
        <v>202408</v>
      </c>
      <c r="C3060" s="37" t="s">
        <v>152</v>
      </c>
      <c r="D3060" s="37" t="s">
        <v>220</v>
      </c>
      <c r="E3060" s="0" t="n">
        <v>3</v>
      </c>
      <c r="F3060" s="38" t="s">
        <v>71</v>
      </c>
      <c r="G3060" s="37" t="s">
        <v>600</v>
      </c>
      <c r="H3060" s="0" t="n">
        <v>741184</v>
      </c>
      <c r="I3060" s="0" t="n">
        <v>1272095</v>
      </c>
      <c r="J3060" s="0" t="n">
        <v>-96849</v>
      </c>
    </row>
    <row r="3061" customFormat="false" ht="15" hidden="false" customHeight="false" outlineLevel="0" collapsed="false">
      <c r="A3061" s="0" t="n">
        <v>202406</v>
      </c>
      <c r="B3061" s="0" t="n">
        <v>202408</v>
      </c>
      <c r="C3061" s="37" t="s">
        <v>149</v>
      </c>
      <c r="D3061" s="37" t="s">
        <v>216</v>
      </c>
      <c r="E3061" s="0" t="n">
        <v>3</v>
      </c>
      <c r="F3061" s="38" t="s">
        <v>71</v>
      </c>
      <c r="G3061" s="37" t="s">
        <v>601</v>
      </c>
      <c r="H3061" s="0" t="n">
        <v>174012</v>
      </c>
      <c r="I3061" s="0" t="n">
        <v>55753</v>
      </c>
      <c r="J3061" s="0" t="n">
        <v>3821</v>
      </c>
    </row>
    <row r="3062" customFormat="false" ht="15" hidden="false" customHeight="false" outlineLevel="0" collapsed="false">
      <c r="A3062" s="0" t="n">
        <v>202406</v>
      </c>
      <c r="B3062" s="0" t="n">
        <v>202408</v>
      </c>
      <c r="C3062" s="37" t="s">
        <v>124</v>
      </c>
      <c r="D3062" s="37" t="s">
        <v>249</v>
      </c>
      <c r="E3062" s="0" t="n">
        <v>3</v>
      </c>
      <c r="F3062" s="38" t="s">
        <v>71</v>
      </c>
      <c r="G3062" s="37" t="s">
        <v>602</v>
      </c>
      <c r="H3062" s="0" t="n">
        <v>221099</v>
      </c>
      <c r="I3062" s="0" t="n">
        <v>227766</v>
      </c>
      <c r="J3062" s="0" t="n">
        <v>36813</v>
      </c>
    </row>
    <row r="3063" customFormat="false" ht="15" hidden="false" customHeight="false" outlineLevel="0" collapsed="false">
      <c r="A3063" s="0" t="n">
        <v>202406</v>
      </c>
      <c r="B3063" s="0" t="n">
        <v>202408</v>
      </c>
      <c r="C3063" s="37" t="s">
        <v>115</v>
      </c>
      <c r="D3063" s="37" t="s">
        <v>603</v>
      </c>
      <c r="E3063" s="0" t="n">
        <v>3</v>
      </c>
      <c r="F3063" s="38" t="s">
        <v>71</v>
      </c>
      <c r="G3063" s="37" t="s">
        <v>604</v>
      </c>
      <c r="H3063" s="0" t="n">
        <v>3147534</v>
      </c>
      <c r="I3063" s="0" t="n">
        <v>2727306</v>
      </c>
      <c r="J3063" s="0" t="n">
        <v>-158261</v>
      </c>
    </row>
    <row r="3064" customFormat="false" ht="15" hidden="false" customHeight="false" outlineLevel="0" collapsed="false">
      <c r="A3064" s="0" t="n">
        <v>202406</v>
      </c>
      <c r="B3064" s="0" t="n">
        <v>202408</v>
      </c>
      <c r="C3064" s="37" t="s">
        <v>158</v>
      </c>
      <c r="D3064" s="37" t="s">
        <v>519</v>
      </c>
      <c r="E3064" s="0" t="n">
        <v>3</v>
      </c>
      <c r="F3064" s="38" t="s">
        <v>71</v>
      </c>
      <c r="G3064" s="37" t="s">
        <v>605</v>
      </c>
      <c r="H3064" s="0" t="n">
        <v>343398</v>
      </c>
      <c r="I3064" s="0" t="n">
        <v>517944</v>
      </c>
      <c r="J3064" s="0" t="n">
        <v>55574</v>
      </c>
    </row>
    <row r="3065" customFormat="false" ht="15" hidden="false" customHeight="false" outlineLevel="0" collapsed="false">
      <c r="A3065" s="0" t="n">
        <v>202406</v>
      </c>
      <c r="B3065" s="0" t="n">
        <v>202408</v>
      </c>
      <c r="C3065" s="37" t="s">
        <v>106</v>
      </c>
      <c r="D3065" s="37" t="s">
        <v>606</v>
      </c>
      <c r="E3065" s="0" t="n">
        <v>3</v>
      </c>
      <c r="F3065" s="38" t="s">
        <v>71</v>
      </c>
      <c r="G3065" s="37" t="s">
        <v>607</v>
      </c>
      <c r="H3065" s="0" t="n">
        <v>1365593</v>
      </c>
      <c r="I3065" s="0" t="n">
        <v>588605</v>
      </c>
      <c r="J3065" s="0" t="n">
        <v>93272</v>
      </c>
    </row>
    <row r="3066" customFormat="false" ht="15" hidden="false" customHeight="false" outlineLevel="0" collapsed="false">
      <c r="A3066" s="0" t="n">
        <v>202406</v>
      </c>
      <c r="B3066" s="0" t="n">
        <v>202408</v>
      </c>
      <c r="C3066" s="37" t="s">
        <v>152</v>
      </c>
      <c r="D3066" s="37" t="s">
        <v>608</v>
      </c>
      <c r="E3066" s="0" t="n">
        <v>3</v>
      </c>
      <c r="F3066" s="38" t="s">
        <v>71</v>
      </c>
      <c r="G3066" s="37" t="s">
        <v>609</v>
      </c>
      <c r="H3066" s="0" t="n">
        <v>64079</v>
      </c>
      <c r="I3066" s="0" t="n">
        <v>68026</v>
      </c>
      <c r="J3066" s="0" t="n">
        <v>-7052</v>
      </c>
    </row>
    <row r="3067" customFormat="false" ht="15" hidden="false" customHeight="false" outlineLevel="0" collapsed="false">
      <c r="A3067" s="0" t="n">
        <v>202406</v>
      </c>
      <c r="B3067" s="0" t="n">
        <v>202408</v>
      </c>
      <c r="C3067" s="37" t="s">
        <v>109</v>
      </c>
      <c r="D3067" s="37" t="s">
        <v>393</v>
      </c>
      <c r="E3067" s="0" t="n">
        <v>3</v>
      </c>
      <c r="F3067" s="38" t="s">
        <v>71</v>
      </c>
      <c r="G3067" s="37" t="s">
        <v>610</v>
      </c>
      <c r="H3067" s="0" t="n">
        <v>5953396</v>
      </c>
      <c r="I3067" s="0" t="n">
        <v>2436135</v>
      </c>
      <c r="J3067" s="0" t="n">
        <v>128974</v>
      </c>
    </row>
    <row r="3068" customFormat="false" ht="15" hidden="false" customHeight="false" outlineLevel="0" collapsed="false">
      <c r="A3068" s="0" t="n">
        <v>202406</v>
      </c>
      <c r="B3068" s="0" t="n">
        <v>202408</v>
      </c>
      <c r="C3068" s="37" t="s">
        <v>178</v>
      </c>
      <c r="D3068" s="37" t="s">
        <v>320</v>
      </c>
      <c r="E3068" s="0" t="n">
        <v>3</v>
      </c>
      <c r="F3068" s="38" t="s">
        <v>71</v>
      </c>
      <c r="G3068" s="37" t="s">
        <v>611</v>
      </c>
      <c r="H3068" s="0" t="n">
        <v>1442862</v>
      </c>
      <c r="I3068" s="0" t="n">
        <v>2444029</v>
      </c>
      <c r="J3068" s="0" t="n">
        <v>597861</v>
      </c>
    </row>
    <row r="3069" customFormat="false" ht="15" hidden="false" customHeight="false" outlineLevel="0" collapsed="false">
      <c r="A3069" s="0" t="n">
        <v>202406</v>
      </c>
      <c r="B3069" s="0" t="n">
        <v>202408</v>
      </c>
      <c r="C3069" s="37" t="s">
        <v>101</v>
      </c>
      <c r="D3069" s="37" t="s">
        <v>104</v>
      </c>
      <c r="E3069" s="0" t="n">
        <v>3</v>
      </c>
      <c r="F3069" s="38" t="s">
        <v>71</v>
      </c>
      <c r="G3069" s="37" t="s">
        <v>612</v>
      </c>
      <c r="H3069" s="0" t="n">
        <v>451271</v>
      </c>
      <c r="I3069" s="0" t="n">
        <v>182773</v>
      </c>
      <c r="J3069" s="0" t="n">
        <v>24710</v>
      </c>
    </row>
    <row r="3070" customFormat="false" ht="15" hidden="false" customHeight="false" outlineLevel="0" collapsed="false">
      <c r="A3070" s="0" t="n">
        <v>202406</v>
      </c>
      <c r="B3070" s="0" t="n">
        <v>202408</v>
      </c>
      <c r="C3070" s="37" t="s">
        <v>124</v>
      </c>
      <c r="D3070" s="37" t="s">
        <v>362</v>
      </c>
      <c r="E3070" s="0" t="n">
        <v>3</v>
      </c>
      <c r="F3070" s="38" t="s">
        <v>71</v>
      </c>
      <c r="G3070" s="37" t="s">
        <v>613</v>
      </c>
      <c r="H3070" s="0" t="n">
        <v>1366394</v>
      </c>
      <c r="I3070" s="0" t="n">
        <v>861379</v>
      </c>
      <c r="J3070" s="0" t="n">
        <v>-92207</v>
      </c>
    </row>
    <row r="3071" customFormat="false" ht="15" hidden="false" customHeight="false" outlineLevel="0" collapsed="false">
      <c r="A3071" s="0" t="n">
        <v>202406</v>
      </c>
      <c r="B3071" s="0" t="n">
        <v>202408</v>
      </c>
      <c r="C3071" s="37" t="s">
        <v>136</v>
      </c>
      <c r="D3071" s="37" t="s">
        <v>603</v>
      </c>
      <c r="E3071" s="0" t="n">
        <v>3</v>
      </c>
      <c r="F3071" s="38" t="s">
        <v>71</v>
      </c>
      <c r="G3071" s="37" t="s">
        <v>614</v>
      </c>
      <c r="H3071" s="0" t="n">
        <v>112260</v>
      </c>
      <c r="I3071" s="0" t="n">
        <v>67483</v>
      </c>
      <c r="J3071" s="0" t="n">
        <v>9841</v>
      </c>
    </row>
    <row r="3072" customFormat="false" ht="15" hidden="false" customHeight="false" outlineLevel="0" collapsed="false">
      <c r="A3072" s="0" t="n">
        <v>202406</v>
      </c>
      <c r="B3072" s="0" t="n">
        <v>202408</v>
      </c>
      <c r="C3072" s="37" t="s">
        <v>152</v>
      </c>
      <c r="D3072" s="37" t="s">
        <v>387</v>
      </c>
      <c r="E3072" s="0" t="n">
        <v>3</v>
      </c>
      <c r="F3072" s="38" t="s">
        <v>71</v>
      </c>
      <c r="G3072" s="37" t="s">
        <v>615</v>
      </c>
      <c r="H3072" s="0" t="n">
        <v>2285573</v>
      </c>
      <c r="I3072" s="0" t="n">
        <v>544325</v>
      </c>
      <c r="J3072" s="0" t="n">
        <v>2845</v>
      </c>
    </row>
    <row r="3073" customFormat="false" ht="15" hidden="false" customHeight="false" outlineLevel="0" collapsed="false">
      <c r="A3073" s="0" t="n">
        <v>202406</v>
      </c>
      <c r="B3073" s="0" t="n">
        <v>202408</v>
      </c>
      <c r="C3073" s="37" t="s">
        <v>178</v>
      </c>
      <c r="D3073" s="37" t="s">
        <v>616</v>
      </c>
      <c r="E3073" s="0" t="n">
        <v>3</v>
      </c>
      <c r="F3073" s="38" t="s">
        <v>71</v>
      </c>
      <c r="G3073" s="37" t="s">
        <v>617</v>
      </c>
      <c r="H3073" s="0" t="n">
        <v>386645</v>
      </c>
      <c r="I3073" s="0" t="n">
        <v>254911</v>
      </c>
      <c r="J3073" s="0" t="n">
        <v>38015</v>
      </c>
    </row>
    <row r="3074" customFormat="false" ht="15" hidden="false" customHeight="false" outlineLevel="0" collapsed="false">
      <c r="A3074" s="0" t="n">
        <v>202406</v>
      </c>
      <c r="B3074" s="0" t="n">
        <v>202408</v>
      </c>
      <c r="C3074" s="37" t="s">
        <v>106</v>
      </c>
      <c r="D3074" s="37" t="s">
        <v>618</v>
      </c>
      <c r="E3074" s="0" t="n">
        <v>3</v>
      </c>
      <c r="F3074" s="38" t="s">
        <v>71</v>
      </c>
      <c r="G3074" s="37" t="s">
        <v>619</v>
      </c>
      <c r="H3074" s="0" t="n">
        <v>322351</v>
      </c>
      <c r="I3074" s="0" t="n">
        <v>393482</v>
      </c>
      <c r="J3074" s="0" t="n">
        <v>4325</v>
      </c>
    </row>
    <row r="3075" customFormat="false" ht="15" hidden="false" customHeight="false" outlineLevel="0" collapsed="false">
      <c r="A3075" s="0" t="n">
        <v>202406</v>
      </c>
      <c r="B3075" s="0" t="n">
        <v>202408</v>
      </c>
      <c r="C3075" s="37" t="s">
        <v>184</v>
      </c>
      <c r="D3075" s="37" t="s">
        <v>231</v>
      </c>
      <c r="E3075" s="0" t="n">
        <v>3</v>
      </c>
      <c r="F3075" s="38" t="s">
        <v>71</v>
      </c>
      <c r="G3075" s="37" t="s">
        <v>620</v>
      </c>
      <c r="H3075" s="0" t="n">
        <v>313428</v>
      </c>
      <c r="I3075" s="0" t="n">
        <v>144696</v>
      </c>
      <c r="J3075" s="0" t="n">
        <v>10808</v>
      </c>
    </row>
    <row r="3076" customFormat="false" ht="15" hidden="false" customHeight="false" outlineLevel="0" collapsed="false">
      <c r="A3076" s="0" t="n">
        <v>202406</v>
      </c>
      <c r="B3076" s="0" t="n">
        <v>202408</v>
      </c>
      <c r="C3076" s="37" t="s">
        <v>124</v>
      </c>
      <c r="D3076" s="37" t="s">
        <v>467</v>
      </c>
      <c r="E3076" s="0" t="n">
        <v>3</v>
      </c>
      <c r="F3076" s="38" t="s">
        <v>71</v>
      </c>
      <c r="G3076" s="37" t="s">
        <v>621</v>
      </c>
      <c r="H3076" s="0" t="n">
        <v>213875</v>
      </c>
      <c r="I3076" s="0" t="n">
        <v>256611</v>
      </c>
      <c r="J3076" s="0" t="n">
        <v>6735</v>
      </c>
    </row>
    <row r="3077" customFormat="false" ht="15" hidden="false" customHeight="false" outlineLevel="0" collapsed="false">
      <c r="A3077" s="0" t="n">
        <v>202406</v>
      </c>
      <c r="B3077" s="0" t="n">
        <v>202408</v>
      </c>
      <c r="C3077" s="37" t="s">
        <v>112</v>
      </c>
      <c r="D3077" s="37" t="s">
        <v>324</v>
      </c>
      <c r="E3077" s="0" t="n">
        <v>3</v>
      </c>
      <c r="F3077" s="38" t="s">
        <v>71</v>
      </c>
      <c r="G3077" s="37" t="s">
        <v>622</v>
      </c>
      <c r="H3077" s="0" t="n">
        <v>976087</v>
      </c>
      <c r="I3077" s="0" t="n">
        <v>1434959</v>
      </c>
      <c r="J3077" s="0" t="n">
        <v>115250</v>
      </c>
    </row>
    <row r="3078" customFormat="false" ht="15" hidden="false" customHeight="false" outlineLevel="0" collapsed="false">
      <c r="A3078" s="0" t="n">
        <v>202406</v>
      </c>
      <c r="B3078" s="0" t="n">
        <v>202408</v>
      </c>
      <c r="C3078" s="37" t="s">
        <v>106</v>
      </c>
      <c r="D3078" s="37" t="s">
        <v>623</v>
      </c>
      <c r="E3078" s="0" t="n">
        <v>3</v>
      </c>
      <c r="F3078" s="38" t="s">
        <v>71</v>
      </c>
      <c r="G3078" s="37" t="s">
        <v>624</v>
      </c>
      <c r="H3078" s="0" t="n">
        <v>757298</v>
      </c>
      <c r="I3078" s="0" t="n">
        <v>442223</v>
      </c>
      <c r="J3078" s="0" t="n">
        <v>10291</v>
      </c>
    </row>
    <row r="3079" customFormat="false" ht="15" hidden="false" customHeight="false" outlineLevel="0" collapsed="false">
      <c r="A3079" s="0" t="n">
        <v>202406</v>
      </c>
      <c r="B3079" s="0" t="n">
        <v>202408</v>
      </c>
      <c r="C3079" s="37" t="s">
        <v>95</v>
      </c>
      <c r="D3079" s="37" t="s">
        <v>320</v>
      </c>
      <c r="E3079" s="0" t="n">
        <v>3</v>
      </c>
      <c r="F3079" s="38" t="s">
        <v>71</v>
      </c>
      <c r="G3079" s="37" t="s">
        <v>625</v>
      </c>
      <c r="H3079" s="0" t="n">
        <v>1000968</v>
      </c>
      <c r="I3079" s="0" t="n">
        <v>483608</v>
      </c>
      <c r="J3079" s="0" t="n">
        <v>27878</v>
      </c>
    </row>
    <row r="3080" customFormat="false" ht="15" hidden="false" customHeight="false" outlineLevel="0" collapsed="false">
      <c r="A3080" s="0" t="n">
        <v>202406</v>
      </c>
      <c r="B3080" s="0" t="n">
        <v>202408</v>
      </c>
      <c r="C3080" s="37" t="s">
        <v>197</v>
      </c>
      <c r="D3080" s="37" t="s">
        <v>626</v>
      </c>
      <c r="E3080" s="0" t="n">
        <v>3</v>
      </c>
      <c r="F3080" s="38" t="s">
        <v>71</v>
      </c>
      <c r="G3080" s="37" t="s">
        <v>627</v>
      </c>
      <c r="H3080" s="0" t="n">
        <v>534920</v>
      </c>
      <c r="I3080" s="0" t="n">
        <v>179902</v>
      </c>
      <c r="J3080" s="0" t="n">
        <v>-6757</v>
      </c>
    </row>
    <row r="3081" customFormat="false" ht="15" hidden="false" customHeight="false" outlineLevel="0" collapsed="false">
      <c r="A3081" s="0" t="n">
        <v>202406</v>
      </c>
      <c r="B3081" s="0" t="n">
        <v>202408</v>
      </c>
      <c r="C3081" s="37" t="s">
        <v>197</v>
      </c>
      <c r="D3081" s="37" t="s">
        <v>172</v>
      </c>
      <c r="E3081" s="0" t="n">
        <v>3</v>
      </c>
      <c r="F3081" s="38" t="s">
        <v>71</v>
      </c>
      <c r="G3081" s="37" t="s">
        <v>628</v>
      </c>
      <c r="H3081" s="0" t="n">
        <v>1022844</v>
      </c>
      <c r="I3081" s="0" t="n">
        <v>631958</v>
      </c>
      <c r="J3081" s="0" t="n">
        <v>81564</v>
      </c>
    </row>
    <row r="3082" customFormat="false" ht="15" hidden="false" customHeight="false" outlineLevel="0" collapsed="false">
      <c r="A3082" s="0" t="n">
        <v>202406</v>
      </c>
      <c r="B3082" s="0" t="n">
        <v>202408</v>
      </c>
      <c r="C3082" s="37" t="s">
        <v>124</v>
      </c>
      <c r="D3082" s="37" t="s">
        <v>420</v>
      </c>
      <c r="E3082" s="0" t="n">
        <v>3</v>
      </c>
      <c r="F3082" s="38" t="s">
        <v>71</v>
      </c>
      <c r="G3082" s="37" t="s">
        <v>629</v>
      </c>
      <c r="H3082" s="0" t="n">
        <v>336493</v>
      </c>
      <c r="I3082" s="0" t="n">
        <v>258369</v>
      </c>
      <c r="J3082" s="0" t="n">
        <v>25198</v>
      </c>
    </row>
    <row r="3083" customFormat="false" ht="15" hidden="false" customHeight="false" outlineLevel="0" collapsed="false">
      <c r="A3083" s="0" t="n">
        <v>202406</v>
      </c>
      <c r="B3083" s="0" t="n">
        <v>202408</v>
      </c>
      <c r="C3083" s="37" t="s">
        <v>95</v>
      </c>
      <c r="D3083" s="37" t="s">
        <v>200</v>
      </c>
      <c r="E3083" s="0" t="n">
        <v>3</v>
      </c>
      <c r="F3083" s="38" t="s">
        <v>71</v>
      </c>
      <c r="G3083" s="37" t="s">
        <v>630</v>
      </c>
      <c r="H3083" s="0" t="n">
        <v>6862294</v>
      </c>
      <c r="I3083" s="0" t="n">
        <v>7499015</v>
      </c>
      <c r="J3083" s="0" t="n">
        <v>-612319</v>
      </c>
    </row>
    <row r="3084" customFormat="false" ht="15" hidden="false" customHeight="false" outlineLevel="0" collapsed="false">
      <c r="A3084" s="0" t="n">
        <v>202406</v>
      </c>
      <c r="B3084" s="0" t="n">
        <v>202408</v>
      </c>
      <c r="C3084" s="37" t="s">
        <v>106</v>
      </c>
      <c r="D3084" s="37" t="s">
        <v>631</v>
      </c>
      <c r="E3084" s="0" t="n">
        <v>3</v>
      </c>
      <c r="F3084" s="38" t="s">
        <v>71</v>
      </c>
      <c r="G3084" s="37" t="s">
        <v>632</v>
      </c>
      <c r="H3084" s="0" t="n">
        <v>94351</v>
      </c>
      <c r="I3084" s="0" t="n">
        <v>91622</v>
      </c>
      <c r="J3084" s="0" t="n">
        <v>16427</v>
      </c>
    </row>
    <row r="3085" customFormat="false" ht="15" hidden="false" customHeight="false" outlineLevel="0" collapsed="false">
      <c r="A3085" s="0" t="n">
        <v>202406</v>
      </c>
      <c r="B3085" s="0" t="n">
        <v>202408</v>
      </c>
      <c r="C3085" s="37" t="s">
        <v>106</v>
      </c>
      <c r="D3085" s="37" t="s">
        <v>214</v>
      </c>
      <c r="E3085" s="0" t="n">
        <v>3</v>
      </c>
      <c r="F3085" s="38" t="s">
        <v>71</v>
      </c>
      <c r="G3085" s="37" t="s">
        <v>633</v>
      </c>
      <c r="H3085" s="0" t="n">
        <v>2424733</v>
      </c>
      <c r="I3085" s="0" t="n">
        <v>1707835</v>
      </c>
      <c r="J3085" s="0" t="n">
        <v>106520</v>
      </c>
    </row>
    <row r="3086" customFormat="false" ht="15" hidden="false" customHeight="false" outlineLevel="0" collapsed="false">
      <c r="A3086" s="0" t="n">
        <v>202406</v>
      </c>
      <c r="B3086" s="0" t="n">
        <v>202408</v>
      </c>
      <c r="C3086" s="37" t="s">
        <v>184</v>
      </c>
      <c r="D3086" s="37" t="s">
        <v>634</v>
      </c>
      <c r="E3086" s="0" t="n">
        <v>3</v>
      </c>
      <c r="F3086" s="38" t="s">
        <v>71</v>
      </c>
      <c r="G3086" s="37" t="s">
        <v>635</v>
      </c>
      <c r="H3086" s="0" t="n">
        <v>2985096</v>
      </c>
      <c r="I3086" s="0" t="n">
        <v>5291082</v>
      </c>
      <c r="J3086" s="0" t="n">
        <v>508876</v>
      </c>
    </row>
    <row r="3087" customFormat="false" ht="15" hidden="false" customHeight="false" outlineLevel="0" collapsed="false">
      <c r="A3087" s="0" t="n">
        <v>202406</v>
      </c>
      <c r="B3087" s="0" t="n">
        <v>202408</v>
      </c>
      <c r="C3087" s="37" t="s">
        <v>109</v>
      </c>
      <c r="D3087" s="37" t="s">
        <v>636</v>
      </c>
      <c r="E3087" s="0" t="n">
        <v>3</v>
      </c>
      <c r="F3087" s="38" t="s">
        <v>71</v>
      </c>
      <c r="G3087" s="37" t="s">
        <v>637</v>
      </c>
      <c r="H3087" s="0" t="n">
        <v>162663</v>
      </c>
      <c r="I3087" s="0" t="n">
        <v>168147</v>
      </c>
      <c r="J3087" s="0" t="n">
        <v>26308</v>
      </c>
    </row>
    <row r="3088" customFormat="false" ht="15" hidden="false" customHeight="false" outlineLevel="0" collapsed="false">
      <c r="A3088" s="0" t="n">
        <v>202406</v>
      </c>
      <c r="B3088" s="0" t="n">
        <v>202408</v>
      </c>
      <c r="C3088" s="37" t="s">
        <v>106</v>
      </c>
      <c r="D3088" s="37" t="s">
        <v>638</v>
      </c>
      <c r="E3088" s="0" t="n">
        <v>3</v>
      </c>
      <c r="F3088" s="38" t="s">
        <v>71</v>
      </c>
      <c r="G3088" s="37" t="s">
        <v>639</v>
      </c>
      <c r="H3088" s="0" t="n">
        <v>7647363</v>
      </c>
      <c r="I3088" s="0" t="n">
        <v>6304669</v>
      </c>
      <c r="J3088" s="0" t="n">
        <v>711319</v>
      </c>
    </row>
    <row r="3089" customFormat="false" ht="15" hidden="false" customHeight="false" outlineLevel="0" collapsed="false">
      <c r="A3089" s="0" t="n">
        <v>202406</v>
      </c>
      <c r="B3089" s="0" t="n">
        <v>202408</v>
      </c>
      <c r="C3089" s="37" t="s">
        <v>124</v>
      </c>
      <c r="D3089" s="37" t="s">
        <v>99</v>
      </c>
      <c r="E3089" s="0" t="n">
        <v>3</v>
      </c>
      <c r="F3089" s="38" t="s">
        <v>71</v>
      </c>
      <c r="G3089" s="37" t="s">
        <v>640</v>
      </c>
      <c r="H3089" s="0" t="n">
        <v>2106787</v>
      </c>
      <c r="I3089" s="0" t="n">
        <v>1138060</v>
      </c>
      <c r="J3089" s="0" t="n">
        <v>223652</v>
      </c>
    </row>
    <row r="3090" customFormat="false" ht="15" hidden="false" customHeight="false" outlineLevel="0" collapsed="false">
      <c r="A3090" s="0" t="n">
        <v>202406</v>
      </c>
      <c r="B3090" s="0" t="n">
        <v>202408</v>
      </c>
      <c r="C3090" s="37" t="s">
        <v>109</v>
      </c>
      <c r="D3090" s="37" t="s">
        <v>300</v>
      </c>
      <c r="E3090" s="0" t="n">
        <v>3</v>
      </c>
      <c r="F3090" s="38" t="s">
        <v>71</v>
      </c>
      <c r="G3090" s="37" t="s">
        <v>641</v>
      </c>
      <c r="H3090" s="0" t="n">
        <v>2007470</v>
      </c>
      <c r="I3090" s="0" t="n">
        <v>1888855</v>
      </c>
      <c r="J3090" s="0" t="n">
        <v>95709</v>
      </c>
    </row>
    <row r="3091" customFormat="false" ht="15" hidden="false" customHeight="false" outlineLevel="0" collapsed="false">
      <c r="A3091" s="0" t="n">
        <v>202406</v>
      </c>
      <c r="B3091" s="0" t="n">
        <v>202408</v>
      </c>
      <c r="C3091" s="37" t="s">
        <v>109</v>
      </c>
      <c r="D3091" s="37" t="s">
        <v>116</v>
      </c>
      <c r="E3091" s="0" t="n">
        <v>3</v>
      </c>
      <c r="F3091" s="38" t="s">
        <v>71</v>
      </c>
      <c r="G3091" s="37" t="s">
        <v>642</v>
      </c>
      <c r="H3091" s="0" t="n">
        <v>496592</v>
      </c>
      <c r="I3091" s="0" t="n">
        <v>256501</v>
      </c>
      <c r="J3091" s="0" t="n">
        <v>47053</v>
      </c>
    </row>
    <row r="3092" customFormat="false" ht="15" hidden="false" customHeight="false" outlineLevel="0" collapsed="false">
      <c r="A3092" s="0" t="n">
        <v>202406</v>
      </c>
      <c r="B3092" s="0" t="n">
        <v>202408</v>
      </c>
      <c r="C3092" s="37" t="s">
        <v>124</v>
      </c>
      <c r="D3092" s="37" t="s">
        <v>170</v>
      </c>
      <c r="E3092" s="0" t="n">
        <v>3</v>
      </c>
      <c r="F3092" s="38" t="s">
        <v>71</v>
      </c>
      <c r="G3092" s="37" t="s">
        <v>643</v>
      </c>
      <c r="H3092" s="0" t="n">
        <v>384226</v>
      </c>
      <c r="I3092" s="0" t="n">
        <v>348085</v>
      </c>
      <c r="J3092" s="0" t="n">
        <v>32126</v>
      </c>
    </row>
    <row r="3093" customFormat="false" ht="15" hidden="false" customHeight="false" outlineLevel="0" collapsed="false">
      <c r="A3093" s="0" t="n">
        <v>202406</v>
      </c>
      <c r="B3093" s="0" t="n">
        <v>202408</v>
      </c>
      <c r="C3093" s="37" t="s">
        <v>115</v>
      </c>
      <c r="D3093" s="37" t="s">
        <v>130</v>
      </c>
      <c r="E3093" s="0" t="n">
        <v>3</v>
      </c>
      <c r="F3093" s="38" t="s">
        <v>71</v>
      </c>
      <c r="G3093" s="37" t="s">
        <v>644</v>
      </c>
      <c r="H3093" s="0" t="n">
        <v>362906</v>
      </c>
      <c r="I3093" s="0" t="n">
        <v>286124</v>
      </c>
      <c r="J3093" s="0" t="n">
        <v>37415</v>
      </c>
    </row>
    <row r="3094" customFormat="false" ht="15" hidden="false" customHeight="false" outlineLevel="0" collapsed="false">
      <c r="A3094" s="0" t="n">
        <v>202406</v>
      </c>
      <c r="B3094" s="0" t="n">
        <v>202408</v>
      </c>
      <c r="C3094" s="37" t="s">
        <v>95</v>
      </c>
      <c r="D3094" s="37" t="s">
        <v>235</v>
      </c>
      <c r="E3094" s="0" t="n">
        <v>3</v>
      </c>
      <c r="F3094" s="38" t="s">
        <v>71</v>
      </c>
      <c r="G3094" s="37" t="s">
        <v>645</v>
      </c>
      <c r="H3094" s="0" t="n">
        <v>783610</v>
      </c>
      <c r="I3094" s="0" t="n">
        <v>766838</v>
      </c>
      <c r="J3094" s="0" t="n">
        <v>92299</v>
      </c>
    </row>
    <row r="3095" customFormat="false" ht="15" hidden="false" customHeight="false" outlineLevel="0" collapsed="false">
      <c r="A3095" s="0" t="n">
        <v>202406</v>
      </c>
      <c r="B3095" s="0" t="n">
        <v>202408</v>
      </c>
      <c r="C3095" s="37" t="s">
        <v>115</v>
      </c>
      <c r="D3095" s="37" t="s">
        <v>646</v>
      </c>
      <c r="E3095" s="0" t="n">
        <v>3</v>
      </c>
      <c r="F3095" s="38" t="s">
        <v>71</v>
      </c>
      <c r="G3095" s="37" t="s">
        <v>647</v>
      </c>
      <c r="H3095" s="0" t="n">
        <v>2357367</v>
      </c>
      <c r="I3095" s="0" t="n">
        <v>2605473</v>
      </c>
      <c r="J3095" s="0" t="n">
        <v>531707</v>
      </c>
    </row>
    <row r="3096" customFormat="false" ht="15" hidden="false" customHeight="false" outlineLevel="0" collapsed="false">
      <c r="A3096" s="0" t="n">
        <v>202406</v>
      </c>
      <c r="B3096" s="0" t="n">
        <v>202408</v>
      </c>
      <c r="C3096" s="37" t="s">
        <v>149</v>
      </c>
      <c r="D3096" s="37" t="s">
        <v>531</v>
      </c>
      <c r="E3096" s="0" t="n">
        <v>3</v>
      </c>
      <c r="F3096" s="38" t="s">
        <v>71</v>
      </c>
      <c r="G3096" s="37" t="s">
        <v>648</v>
      </c>
      <c r="H3096" s="0" t="n">
        <v>658910</v>
      </c>
      <c r="I3096" s="0" t="n">
        <v>1058983</v>
      </c>
      <c r="J3096" s="0" t="n">
        <v>161115</v>
      </c>
    </row>
    <row r="3097" customFormat="false" ht="15" hidden="false" customHeight="false" outlineLevel="0" collapsed="false">
      <c r="A3097" s="0" t="n">
        <v>202406</v>
      </c>
      <c r="B3097" s="0" t="n">
        <v>202408</v>
      </c>
      <c r="C3097" s="37" t="s">
        <v>124</v>
      </c>
      <c r="D3097" s="37" t="s">
        <v>616</v>
      </c>
      <c r="E3097" s="0" t="n">
        <v>3</v>
      </c>
      <c r="F3097" s="38" t="s">
        <v>71</v>
      </c>
      <c r="G3097" s="37" t="s">
        <v>649</v>
      </c>
      <c r="H3097" s="0" t="n">
        <v>199333</v>
      </c>
      <c r="I3097" s="0" t="n">
        <v>245581</v>
      </c>
      <c r="J3097" s="0" t="n">
        <v>8769</v>
      </c>
    </row>
    <row r="3098" customFormat="false" ht="15" hidden="false" customHeight="false" outlineLevel="0" collapsed="false">
      <c r="A3098" s="0" t="n">
        <v>202406</v>
      </c>
      <c r="B3098" s="0" t="n">
        <v>202408</v>
      </c>
      <c r="C3098" s="37" t="s">
        <v>101</v>
      </c>
      <c r="D3098" s="37" t="s">
        <v>445</v>
      </c>
      <c r="E3098" s="0" t="n">
        <v>3</v>
      </c>
      <c r="F3098" s="38" t="s">
        <v>71</v>
      </c>
      <c r="G3098" s="37" t="s">
        <v>650</v>
      </c>
      <c r="H3098" s="0" t="n">
        <v>1293739</v>
      </c>
      <c r="I3098" s="0" t="n">
        <v>760436</v>
      </c>
      <c r="J3098" s="0" t="n">
        <v>12071</v>
      </c>
    </row>
    <row r="3099" customFormat="false" ht="15" hidden="false" customHeight="false" outlineLevel="0" collapsed="false">
      <c r="A3099" s="0" t="n">
        <v>202406</v>
      </c>
      <c r="B3099" s="0" t="n">
        <v>202408</v>
      </c>
      <c r="C3099" s="37" t="s">
        <v>109</v>
      </c>
      <c r="D3099" s="37" t="s">
        <v>651</v>
      </c>
      <c r="E3099" s="0" t="n">
        <v>3</v>
      </c>
      <c r="F3099" s="38" t="s">
        <v>71</v>
      </c>
      <c r="G3099" s="37" t="s">
        <v>652</v>
      </c>
      <c r="H3099" s="0" t="n">
        <v>1612477</v>
      </c>
      <c r="I3099" s="0" t="n">
        <v>995813</v>
      </c>
      <c r="J3099" s="0" t="n">
        <v>74710</v>
      </c>
    </row>
    <row r="3100" customFormat="false" ht="15" hidden="false" customHeight="false" outlineLevel="0" collapsed="false">
      <c r="A3100" s="0" t="n">
        <v>202406</v>
      </c>
      <c r="B3100" s="0" t="n">
        <v>202408</v>
      </c>
      <c r="C3100" s="37" t="s">
        <v>184</v>
      </c>
      <c r="D3100" s="37" t="s">
        <v>482</v>
      </c>
      <c r="E3100" s="0" t="n">
        <v>3</v>
      </c>
      <c r="F3100" s="38" t="s">
        <v>71</v>
      </c>
      <c r="G3100" s="37" t="s">
        <v>653</v>
      </c>
      <c r="H3100" s="0" t="n">
        <v>1148548</v>
      </c>
      <c r="I3100" s="0" t="n">
        <v>1416422</v>
      </c>
      <c r="J3100" s="0" t="n">
        <v>5651</v>
      </c>
    </row>
    <row r="3101" customFormat="false" ht="15" hidden="false" customHeight="false" outlineLevel="0" collapsed="false">
      <c r="A3101" s="0" t="n">
        <v>202406</v>
      </c>
      <c r="B3101" s="0" t="n">
        <v>202408</v>
      </c>
      <c r="C3101" s="37" t="s">
        <v>136</v>
      </c>
      <c r="D3101" s="37" t="s">
        <v>606</v>
      </c>
      <c r="E3101" s="0" t="n">
        <v>3</v>
      </c>
      <c r="F3101" s="38" t="s">
        <v>71</v>
      </c>
      <c r="G3101" s="37" t="s">
        <v>654</v>
      </c>
      <c r="H3101" s="0" t="n">
        <v>1550920</v>
      </c>
      <c r="I3101" s="0" t="n">
        <v>603741</v>
      </c>
      <c r="J3101" s="0" t="n">
        <v>-15226</v>
      </c>
    </row>
    <row r="3102" customFormat="false" ht="15" hidden="false" customHeight="false" outlineLevel="0" collapsed="false">
      <c r="A3102" s="0" t="n">
        <v>202406</v>
      </c>
      <c r="B3102" s="0" t="n">
        <v>202408</v>
      </c>
      <c r="C3102" s="37" t="s">
        <v>152</v>
      </c>
      <c r="D3102" s="37" t="s">
        <v>655</v>
      </c>
      <c r="E3102" s="0" t="n">
        <v>3</v>
      </c>
      <c r="F3102" s="38" t="s">
        <v>71</v>
      </c>
      <c r="G3102" s="37" t="s">
        <v>656</v>
      </c>
      <c r="H3102" s="0" t="n">
        <v>356696</v>
      </c>
      <c r="I3102" s="0" t="n">
        <v>223510</v>
      </c>
      <c r="J3102" s="0" t="n">
        <v>-29683</v>
      </c>
    </row>
    <row r="3103" customFormat="false" ht="15" hidden="false" customHeight="false" outlineLevel="0" collapsed="false">
      <c r="A3103" s="0" t="n">
        <v>202406</v>
      </c>
      <c r="B3103" s="0" t="n">
        <v>202408</v>
      </c>
      <c r="C3103" s="37" t="s">
        <v>178</v>
      </c>
      <c r="D3103" s="37" t="s">
        <v>127</v>
      </c>
      <c r="E3103" s="0" t="n">
        <v>3</v>
      </c>
      <c r="F3103" s="38" t="s">
        <v>71</v>
      </c>
      <c r="G3103" s="37" t="s">
        <v>657</v>
      </c>
      <c r="H3103" s="0" t="n">
        <v>162824</v>
      </c>
      <c r="I3103" s="0" t="n">
        <v>83647</v>
      </c>
      <c r="J3103" s="0" t="n">
        <v>-6267</v>
      </c>
    </row>
    <row r="3104" customFormat="false" ht="15" hidden="false" customHeight="false" outlineLevel="0" collapsed="false">
      <c r="A3104" s="0" t="n">
        <v>202406</v>
      </c>
      <c r="B3104" s="0" t="n">
        <v>202408</v>
      </c>
      <c r="C3104" s="37" t="s">
        <v>158</v>
      </c>
      <c r="D3104" s="37" t="s">
        <v>189</v>
      </c>
      <c r="E3104" s="0" t="n">
        <v>3</v>
      </c>
      <c r="F3104" s="38" t="s">
        <v>71</v>
      </c>
      <c r="G3104" s="37" t="s">
        <v>658</v>
      </c>
      <c r="H3104" s="0" t="n">
        <v>168174</v>
      </c>
      <c r="I3104" s="0" t="n">
        <v>203194</v>
      </c>
      <c r="J3104" s="0" t="n">
        <v>56598</v>
      </c>
    </row>
    <row r="3105" customFormat="false" ht="15" hidden="false" customHeight="false" outlineLevel="0" collapsed="false">
      <c r="A3105" s="0" t="n">
        <v>202406</v>
      </c>
      <c r="B3105" s="0" t="n">
        <v>202408</v>
      </c>
      <c r="C3105" s="37" t="s">
        <v>98</v>
      </c>
      <c r="D3105" s="37" t="s">
        <v>659</v>
      </c>
      <c r="E3105" s="0" t="n">
        <v>3</v>
      </c>
      <c r="F3105" s="38" t="s">
        <v>71</v>
      </c>
      <c r="G3105" s="37" t="s">
        <v>660</v>
      </c>
      <c r="H3105" s="0" t="n">
        <v>64107</v>
      </c>
      <c r="I3105" s="0" t="n">
        <v>62969</v>
      </c>
      <c r="J3105" s="0" t="n">
        <v>904</v>
      </c>
    </row>
    <row r="3106" customFormat="false" ht="15" hidden="false" customHeight="false" outlineLevel="0" collapsed="false">
      <c r="A3106" s="0" t="n">
        <v>202406</v>
      </c>
      <c r="B3106" s="0" t="n">
        <v>202408</v>
      </c>
      <c r="C3106" s="37" t="s">
        <v>184</v>
      </c>
      <c r="D3106" s="37" t="s">
        <v>385</v>
      </c>
      <c r="E3106" s="0" t="n">
        <v>3</v>
      </c>
      <c r="F3106" s="38" t="s">
        <v>71</v>
      </c>
      <c r="G3106" s="37" t="s">
        <v>661</v>
      </c>
      <c r="H3106" s="0" t="n">
        <v>778565</v>
      </c>
      <c r="I3106" s="0" t="n">
        <v>1526195</v>
      </c>
      <c r="J3106" s="0" t="n">
        <v>412601</v>
      </c>
    </row>
    <row r="3107" customFormat="false" ht="15" hidden="false" customHeight="false" outlineLevel="0" collapsed="false">
      <c r="A3107" s="0" t="n">
        <v>202406</v>
      </c>
      <c r="B3107" s="0" t="n">
        <v>202408</v>
      </c>
      <c r="C3107" s="37" t="s">
        <v>101</v>
      </c>
      <c r="D3107" s="37" t="s">
        <v>141</v>
      </c>
      <c r="E3107" s="0" t="n">
        <v>3</v>
      </c>
      <c r="F3107" s="38" t="s">
        <v>71</v>
      </c>
      <c r="G3107" s="37" t="s">
        <v>662</v>
      </c>
      <c r="H3107" s="0" t="n">
        <v>479782</v>
      </c>
      <c r="I3107" s="0" t="n">
        <v>363195</v>
      </c>
      <c r="J3107" s="0" t="n">
        <v>43698</v>
      </c>
    </row>
    <row r="3108" customFormat="false" ht="15" hidden="false" customHeight="false" outlineLevel="0" collapsed="false">
      <c r="A3108" s="0" t="n">
        <v>202406</v>
      </c>
      <c r="B3108" s="0" t="n">
        <v>202408</v>
      </c>
      <c r="C3108" s="37" t="s">
        <v>98</v>
      </c>
      <c r="D3108" s="37" t="s">
        <v>110</v>
      </c>
      <c r="E3108" s="0" t="n">
        <v>3</v>
      </c>
      <c r="F3108" s="38" t="s">
        <v>71</v>
      </c>
      <c r="G3108" s="37" t="s">
        <v>663</v>
      </c>
      <c r="H3108" s="0" t="n">
        <v>321814</v>
      </c>
      <c r="I3108" s="0" t="n">
        <v>404871</v>
      </c>
      <c r="J3108" s="0" t="n">
        <v>30375</v>
      </c>
    </row>
    <row r="3109" customFormat="false" ht="15" hidden="false" customHeight="false" outlineLevel="0" collapsed="false">
      <c r="A3109" s="0" t="n">
        <v>202406</v>
      </c>
      <c r="B3109" s="0" t="n">
        <v>202408</v>
      </c>
      <c r="C3109" s="37" t="s">
        <v>158</v>
      </c>
      <c r="D3109" s="37" t="s">
        <v>332</v>
      </c>
      <c r="E3109" s="0" t="n">
        <v>3</v>
      </c>
      <c r="F3109" s="38" t="s">
        <v>71</v>
      </c>
      <c r="G3109" s="37" t="s">
        <v>664</v>
      </c>
      <c r="H3109" s="0" t="n">
        <v>18882</v>
      </c>
      <c r="I3109" s="0" t="n">
        <v>19720</v>
      </c>
      <c r="J3109" s="0" t="n">
        <v>-1382</v>
      </c>
    </row>
    <row r="3110" customFormat="false" ht="15" hidden="false" customHeight="false" outlineLevel="0" collapsed="false">
      <c r="A3110" s="0" t="n">
        <v>202406</v>
      </c>
      <c r="B3110" s="0" t="n">
        <v>202408</v>
      </c>
      <c r="C3110" s="37" t="s">
        <v>178</v>
      </c>
      <c r="D3110" s="37" t="s">
        <v>134</v>
      </c>
      <c r="E3110" s="0" t="n">
        <v>3</v>
      </c>
      <c r="F3110" s="38" t="s">
        <v>71</v>
      </c>
      <c r="G3110" s="37" t="s">
        <v>665</v>
      </c>
      <c r="H3110" s="0" t="n">
        <v>147934</v>
      </c>
      <c r="I3110" s="0" t="n">
        <v>78302</v>
      </c>
      <c r="J3110" s="0" t="n">
        <v>6301</v>
      </c>
    </row>
    <row r="3111" customFormat="false" ht="15" hidden="false" customHeight="false" outlineLevel="0" collapsed="false">
      <c r="A3111" s="0" t="n">
        <v>202406</v>
      </c>
      <c r="B3111" s="0" t="n">
        <v>202408</v>
      </c>
      <c r="C3111" s="37" t="s">
        <v>136</v>
      </c>
      <c r="D3111" s="37" t="s">
        <v>511</v>
      </c>
      <c r="E3111" s="0" t="n">
        <v>3</v>
      </c>
      <c r="F3111" s="38" t="s">
        <v>71</v>
      </c>
      <c r="G3111" s="37" t="s">
        <v>666</v>
      </c>
      <c r="H3111" s="0" t="n">
        <v>1622642</v>
      </c>
      <c r="I3111" s="0" t="n">
        <v>1216447</v>
      </c>
      <c r="J3111" s="0" t="n">
        <v>327490</v>
      </c>
    </row>
    <row r="3112" customFormat="false" ht="15" hidden="false" customHeight="false" outlineLevel="0" collapsed="false">
      <c r="A3112" s="0" t="n">
        <v>202406</v>
      </c>
      <c r="B3112" s="0" t="n">
        <v>202408</v>
      </c>
      <c r="C3112" s="37" t="s">
        <v>149</v>
      </c>
      <c r="D3112" s="37" t="s">
        <v>298</v>
      </c>
      <c r="E3112" s="0" t="n">
        <v>3</v>
      </c>
      <c r="F3112" s="38" t="s">
        <v>71</v>
      </c>
      <c r="G3112" s="37" t="s">
        <v>667</v>
      </c>
      <c r="H3112" s="0" t="n">
        <v>268637</v>
      </c>
      <c r="I3112" s="0" t="n">
        <v>295296</v>
      </c>
      <c r="J3112" s="0" t="n">
        <v>69620</v>
      </c>
    </row>
    <row r="3113" customFormat="false" ht="15" hidden="false" customHeight="false" outlineLevel="0" collapsed="false">
      <c r="A3113" s="0" t="n">
        <v>202406</v>
      </c>
      <c r="B3113" s="0" t="n">
        <v>202408</v>
      </c>
      <c r="C3113" s="37" t="s">
        <v>115</v>
      </c>
      <c r="D3113" s="37" t="s">
        <v>288</v>
      </c>
      <c r="E3113" s="0" t="n">
        <v>3</v>
      </c>
      <c r="F3113" s="38" t="s">
        <v>71</v>
      </c>
      <c r="G3113" s="37" t="s">
        <v>668</v>
      </c>
      <c r="H3113" s="0" t="n">
        <v>862896</v>
      </c>
      <c r="I3113" s="0" t="n">
        <v>1042878</v>
      </c>
      <c r="J3113" s="0" t="n">
        <v>112030</v>
      </c>
    </row>
    <row r="3114" customFormat="false" ht="15" hidden="false" customHeight="false" outlineLevel="0" collapsed="false">
      <c r="A3114" s="0" t="n">
        <v>202406</v>
      </c>
      <c r="B3114" s="0" t="n">
        <v>202408</v>
      </c>
      <c r="C3114" s="37" t="s">
        <v>112</v>
      </c>
      <c r="D3114" s="37" t="s">
        <v>280</v>
      </c>
      <c r="E3114" s="0" t="n">
        <v>3</v>
      </c>
      <c r="F3114" s="38" t="s">
        <v>71</v>
      </c>
      <c r="G3114" s="37" t="s">
        <v>669</v>
      </c>
      <c r="H3114" s="0" t="n">
        <v>95171</v>
      </c>
      <c r="I3114" s="0" t="n">
        <v>97218</v>
      </c>
      <c r="J3114" s="0" t="n">
        <v>-3390</v>
      </c>
    </row>
    <row r="3115" customFormat="false" ht="15" hidden="false" customHeight="false" outlineLevel="0" collapsed="false">
      <c r="A3115" s="0" t="n">
        <v>202406</v>
      </c>
      <c r="B3115" s="0" t="n">
        <v>202408</v>
      </c>
      <c r="C3115" s="37" t="s">
        <v>101</v>
      </c>
      <c r="D3115" s="37" t="s">
        <v>401</v>
      </c>
      <c r="E3115" s="0" t="n">
        <v>3</v>
      </c>
      <c r="F3115" s="38" t="s">
        <v>71</v>
      </c>
      <c r="G3115" s="37" t="s">
        <v>670</v>
      </c>
      <c r="H3115" s="0" t="n">
        <v>3194980</v>
      </c>
      <c r="I3115" s="0" t="n">
        <v>1836413</v>
      </c>
      <c r="J3115" s="0" t="n">
        <v>-28862</v>
      </c>
    </row>
    <row r="3116" customFormat="false" ht="15" hidden="false" customHeight="false" outlineLevel="0" collapsed="false">
      <c r="A3116" s="0" t="n">
        <v>202406</v>
      </c>
      <c r="B3116" s="0" t="n">
        <v>202408</v>
      </c>
      <c r="C3116" s="37" t="s">
        <v>149</v>
      </c>
      <c r="D3116" s="37" t="s">
        <v>258</v>
      </c>
      <c r="E3116" s="0" t="n">
        <v>3</v>
      </c>
      <c r="F3116" s="38" t="s">
        <v>71</v>
      </c>
      <c r="G3116" s="37" t="s">
        <v>671</v>
      </c>
      <c r="H3116" s="0" t="n">
        <v>351407</v>
      </c>
      <c r="I3116" s="0" t="n">
        <v>321215</v>
      </c>
      <c r="J3116" s="0" t="n">
        <v>-1689</v>
      </c>
    </row>
    <row r="3117" customFormat="false" ht="15" hidden="false" customHeight="false" outlineLevel="0" collapsed="false">
      <c r="A3117" s="0" t="n">
        <v>202406</v>
      </c>
      <c r="B3117" s="0" t="n">
        <v>202408</v>
      </c>
      <c r="C3117" s="37" t="s">
        <v>106</v>
      </c>
      <c r="D3117" s="37" t="s">
        <v>389</v>
      </c>
      <c r="E3117" s="0" t="n">
        <v>3</v>
      </c>
      <c r="F3117" s="38" t="s">
        <v>71</v>
      </c>
      <c r="G3117" s="37" t="s">
        <v>672</v>
      </c>
      <c r="H3117" s="0" t="n">
        <v>954494</v>
      </c>
      <c r="I3117" s="0" t="n">
        <v>1070448</v>
      </c>
      <c r="J3117" s="0" t="n">
        <v>222456</v>
      </c>
    </row>
    <row r="3118" customFormat="false" ht="15" hidden="false" customHeight="false" outlineLevel="0" collapsed="false">
      <c r="A3118" s="0" t="n">
        <v>202406</v>
      </c>
      <c r="B3118" s="0" t="n">
        <v>202408</v>
      </c>
      <c r="C3118" s="37" t="s">
        <v>115</v>
      </c>
      <c r="D3118" s="37" t="s">
        <v>673</v>
      </c>
      <c r="E3118" s="0" t="n">
        <v>3</v>
      </c>
      <c r="F3118" s="38" t="s">
        <v>71</v>
      </c>
      <c r="G3118" s="37" t="s">
        <v>674</v>
      </c>
      <c r="H3118" s="0" t="n">
        <v>9527279</v>
      </c>
      <c r="I3118" s="0" t="n">
        <v>7295144</v>
      </c>
      <c r="J3118" s="0" t="n">
        <v>1773975</v>
      </c>
    </row>
    <row r="3119" customFormat="false" ht="15" hidden="false" customHeight="false" outlineLevel="0" collapsed="false">
      <c r="A3119" s="0" t="n">
        <v>202406</v>
      </c>
      <c r="B3119" s="0" t="n">
        <v>202408</v>
      </c>
      <c r="C3119" s="37" t="s">
        <v>152</v>
      </c>
      <c r="D3119" s="37" t="s">
        <v>425</v>
      </c>
      <c r="E3119" s="0" t="n">
        <v>3</v>
      </c>
      <c r="F3119" s="38" t="s">
        <v>71</v>
      </c>
      <c r="G3119" s="37" t="s">
        <v>675</v>
      </c>
      <c r="H3119" s="0" t="n">
        <v>2932720</v>
      </c>
      <c r="I3119" s="0" t="n">
        <v>2931416</v>
      </c>
      <c r="J3119" s="0" t="n">
        <v>291938</v>
      </c>
    </row>
    <row r="3120" customFormat="false" ht="15" hidden="false" customHeight="false" outlineLevel="0" collapsed="false">
      <c r="A3120" s="0" t="n">
        <v>202406</v>
      </c>
      <c r="B3120" s="0" t="n">
        <v>202408</v>
      </c>
      <c r="C3120" s="37" t="s">
        <v>158</v>
      </c>
      <c r="D3120" s="37" t="s">
        <v>282</v>
      </c>
      <c r="E3120" s="0" t="n">
        <v>3</v>
      </c>
      <c r="F3120" s="38" t="s">
        <v>71</v>
      </c>
      <c r="G3120" s="37" t="s">
        <v>676</v>
      </c>
      <c r="H3120" s="0" t="n">
        <v>343109</v>
      </c>
      <c r="I3120" s="0" t="n">
        <v>286537</v>
      </c>
      <c r="J3120" s="0" t="n">
        <v>14239</v>
      </c>
    </row>
    <row r="3121" customFormat="false" ht="15" hidden="false" customHeight="false" outlineLevel="0" collapsed="false">
      <c r="A3121" s="0" t="n">
        <v>202406</v>
      </c>
      <c r="B3121" s="0" t="n">
        <v>202408</v>
      </c>
      <c r="C3121" s="37" t="s">
        <v>136</v>
      </c>
      <c r="D3121" s="37" t="s">
        <v>420</v>
      </c>
      <c r="E3121" s="0" t="n">
        <v>3</v>
      </c>
      <c r="F3121" s="38" t="s">
        <v>71</v>
      </c>
      <c r="G3121" s="37" t="s">
        <v>677</v>
      </c>
      <c r="H3121" s="0" t="n">
        <v>205696</v>
      </c>
      <c r="I3121" s="0" t="n">
        <v>126480</v>
      </c>
      <c r="J3121" s="0" t="n">
        <v>29706</v>
      </c>
    </row>
    <row r="3122" customFormat="false" ht="15" hidden="false" customHeight="false" outlineLevel="0" collapsed="false">
      <c r="A3122" s="0" t="n">
        <v>202406</v>
      </c>
      <c r="B3122" s="0" t="n">
        <v>202408</v>
      </c>
      <c r="C3122" s="37" t="s">
        <v>109</v>
      </c>
      <c r="D3122" s="37" t="s">
        <v>493</v>
      </c>
      <c r="E3122" s="0" t="n">
        <v>3</v>
      </c>
      <c r="F3122" s="38" t="s">
        <v>71</v>
      </c>
      <c r="G3122" s="37" t="s">
        <v>678</v>
      </c>
      <c r="H3122" s="0" t="n">
        <v>349320</v>
      </c>
      <c r="I3122" s="0" t="n">
        <v>271749</v>
      </c>
      <c r="J3122" s="0" t="n">
        <v>-4853</v>
      </c>
    </row>
    <row r="3123" customFormat="false" ht="15" hidden="false" customHeight="false" outlineLevel="0" collapsed="false">
      <c r="A3123" s="0" t="n">
        <v>202406</v>
      </c>
      <c r="B3123" s="0" t="n">
        <v>202408</v>
      </c>
      <c r="C3123" s="37" t="s">
        <v>109</v>
      </c>
      <c r="D3123" s="37" t="s">
        <v>320</v>
      </c>
      <c r="E3123" s="0" t="n">
        <v>3</v>
      </c>
      <c r="F3123" s="38" t="s">
        <v>71</v>
      </c>
      <c r="G3123" s="37" t="s">
        <v>679</v>
      </c>
      <c r="H3123" s="0" t="n">
        <v>928161</v>
      </c>
      <c r="I3123" s="0" t="n">
        <v>1007158</v>
      </c>
      <c r="J3123" s="0" t="n">
        <v>85792</v>
      </c>
    </row>
    <row r="3124" customFormat="false" ht="15" hidden="false" customHeight="false" outlineLevel="0" collapsed="false">
      <c r="A3124" s="0" t="n">
        <v>202406</v>
      </c>
      <c r="B3124" s="0" t="n">
        <v>202408</v>
      </c>
      <c r="C3124" s="37" t="s">
        <v>178</v>
      </c>
      <c r="D3124" s="37" t="s">
        <v>380</v>
      </c>
      <c r="E3124" s="0" t="n">
        <v>3</v>
      </c>
      <c r="F3124" s="38" t="s">
        <v>71</v>
      </c>
      <c r="G3124" s="37" t="s">
        <v>680</v>
      </c>
      <c r="H3124" s="0" t="n">
        <v>390998</v>
      </c>
      <c r="I3124" s="0" t="n">
        <v>482633</v>
      </c>
      <c r="J3124" s="0" t="n">
        <v>60955</v>
      </c>
    </row>
    <row r="3125" customFormat="false" ht="15" hidden="false" customHeight="false" outlineLevel="0" collapsed="false">
      <c r="A3125" s="0" t="n">
        <v>202406</v>
      </c>
      <c r="B3125" s="0" t="n">
        <v>202408</v>
      </c>
      <c r="C3125" s="37" t="s">
        <v>101</v>
      </c>
      <c r="D3125" s="37" t="s">
        <v>571</v>
      </c>
      <c r="E3125" s="0" t="n">
        <v>3</v>
      </c>
      <c r="F3125" s="38" t="s">
        <v>71</v>
      </c>
      <c r="G3125" s="37" t="s">
        <v>681</v>
      </c>
      <c r="H3125" s="0" t="n">
        <v>378399</v>
      </c>
      <c r="I3125" s="0" t="n">
        <v>192858</v>
      </c>
      <c r="J3125" s="0" t="n">
        <v>-1211</v>
      </c>
    </row>
    <row r="3126" customFormat="false" ht="15" hidden="false" customHeight="false" outlineLevel="0" collapsed="false">
      <c r="A3126" s="0" t="n">
        <v>202406</v>
      </c>
      <c r="B3126" s="0" t="n">
        <v>202408</v>
      </c>
      <c r="C3126" s="37" t="s">
        <v>115</v>
      </c>
      <c r="D3126" s="37" t="s">
        <v>396</v>
      </c>
      <c r="E3126" s="0" t="n">
        <v>3</v>
      </c>
      <c r="F3126" s="38" t="s">
        <v>71</v>
      </c>
      <c r="G3126" s="37" t="s">
        <v>682</v>
      </c>
      <c r="H3126" s="0" t="n">
        <v>3811866</v>
      </c>
      <c r="I3126" s="0" t="n">
        <v>3061182</v>
      </c>
      <c r="J3126" s="0" t="n">
        <v>50230</v>
      </c>
    </row>
    <row r="3127" customFormat="false" ht="15" hidden="false" customHeight="false" outlineLevel="0" collapsed="false">
      <c r="A3127" s="0" t="n">
        <v>202406</v>
      </c>
      <c r="B3127" s="0" t="n">
        <v>202408</v>
      </c>
      <c r="C3127" s="37" t="s">
        <v>178</v>
      </c>
      <c r="D3127" s="37" t="s">
        <v>247</v>
      </c>
      <c r="E3127" s="0" t="n">
        <v>3</v>
      </c>
      <c r="F3127" s="38" t="s">
        <v>71</v>
      </c>
      <c r="G3127" s="37" t="s">
        <v>683</v>
      </c>
      <c r="H3127" s="0" t="n">
        <v>469929</v>
      </c>
      <c r="I3127" s="0" t="n">
        <v>444943</v>
      </c>
      <c r="J3127" s="0" t="n">
        <v>3838</v>
      </c>
    </row>
    <row r="3128" customFormat="false" ht="15" hidden="false" customHeight="false" outlineLevel="0" collapsed="false">
      <c r="A3128" s="0" t="n">
        <v>202406</v>
      </c>
      <c r="B3128" s="0" t="n">
        <v>202408</v>
      </c>
      <c r="C3128" s="37" t="s">
        <v>178</v>
      </c>
      <c r="D3128" s="37" t="s">
        <v>684</v>
      </c>
      <c r="E3128" s="0" t="n">
        <v>3</v>
      </c>
      <c r="F3128" s="38" t="s">
        <v>71</v>
      </c>
      <c r="G3128" s="37" t="s">
        <v>685</v>
      </c>
      <c r="H3128" s="0" t="n">
        <v>8163244</v>
      </c>
      <c r="I3128" s="0" t="n">
        <v>4849094</v>
      </c>
      <c r="J3128" s="0" t="n">
        <v>1074912</v>
      </c>
    </row>
    <row r="3129" customFormat="false" ht="15" hidden="false" customHeight="false" outlineLevel="0" collapsed="false">
      <c r="A3129" s="0" t="n">
        <v>202406</v>
      </c>
      <c r="B3129" s="0" t="n">
        <v>202408</v>
      </c>
      <c r="C3129" s="37" t="s">
        <v>95</v>
      </c>
      <c r="D3129" s="37" t="s">
        <v>513</v>
      </c>
      <c r="E3129" s="0" t="n">
        <v>3</v>
      </c>
      <c r="F3129" s="38" t="s">
        <v>71</v>
      </c>
      <c r="G3129" s="37" t="s">
        <v>686</v>
      </c>
      <c r="H3129" s="0" t="n">
        <v>644114</v>
      </c>
      <c r="I3129" s="0" t="n">
        <v>311710</v>
      </c>
      <c r="J3129" s="0" t="n">
        <v>84610</v>
      </c>
    </row>
    <row r="3130" customFormat="false" ht="15" hidden="false" customHeight="false" outlineLevel="0" collapsed="false">
      <c r="A3130" s="0" t="n">
        <v>202406</v>
      </c>
      <c r="B3130" s="0" t="n">
        <v>202408</v>
      </c>
      <c r="C3130" s="37" t="s">
        <v>109</v>
      </c>
      <c r="D3130" s="37" t="s">
        <v>531</v>
      </c>
      <c r="E3130" s="0" t="n">
        <v>3</v>
      </c>
      <c r="F3130" s="38" t="s">
        <v>71</v>
      </c>
      <c r="G3130" s="37" t="s">
        <v>687</v>
      </c>
      <c r="H3130" s="0" t="n">
        <v>4597065</v>
      </c>
      <c r="I3130" s="0" t="n">
        <v>3711491</v>
      </c>
      <c r="J3130" s="0" t="n">
        <v>339524</v>
      </c>
    </row>
    <row r="3131" customFormat="false" ht="15" hidden="false" customHeight="false" outlineLevel="0" collapsed="false">
      <c r="A3131" s="0" t="n">
        <v>202406</v>
      </c>
      <c r="B3131" s="0" t="n">
        <v>202408</v>
      </c>
      <c r="C3131" s="37" t="s">
        <v>115</v>
      </c>
      <c r="D3131" s="37" t="s">
        <v>385</v>
      </c>
      <c r="E3131" s="0" t="n">
        <v>3</v>
      </c>
      <c r="F3131" s="38" t="s">
        <v>71</v>
      </c>
      <c r="G3131" s="37" t="s">
        <v>688</v>
      </c>
      <c r="H3131" s="0" t="n">
        <v>706408</v>
      </c>
      <c r="I3131" s="0" t="n">
        <v>316309</v>
      </c>
      <c r="J3131" s="0" t="n">
        <v>16821</v>
      </c>
    </row>
    <row r="3132" customFormat="false" ht="15" hidden="false" customHeight="false" outlineLevel="0" collapsed="false">
      <c r="A3132" s="0" t="n">
        <v>202406</v>
      </c>
      <c r="B3132" s="0" t="n">
        <v>202408</v>
      </c>
      <c r="C3132" s="37" t="s">
        <v>95</v>
      </c>
      <c r="D3132" s="37" t="s">
        <v>328</v>
      </c>
      <c r="E3132" s="0" t="n">
        <v>3</v>
      </c>
      <c r="F3132" s="38" t="s">
        <v>71</v>
      </c>
      <c r="G3132" s="37" t="s">
        <v>689</v>
      </c>
      <c r="H3132" s="0" t="n">
        <v>1558358</v>
      </c>
      <c r="I3132" s="0" t="n">
        <v>2808110</v>
      </c>
      <c r="J3132" s="0" t="n">
        <v>56207</v>
      </c>
    </row>
    <row r="3133" customFormat="false" ht="15" hidden="false" customHeight="false" outlineLevel="0" collapsed="false">
      <c r="A3133" s="0" t="n">
        <v>202406</v>
      </c>
      <c r="B3133" s="0" t="n">
        <v>202408</v>
      </c>
      <c r="C3133" s="37" t="s">
        <v>178</v>
      </c>
      <c r="D3133" s="37" t="s">
        <v>372</v>
      </c>
      <c r="E3133" s="0" t="n">
        <v>3</v>
      </c>
      <c r="F3133" s="38" t="s">
        <v>71</v>
      </c>
      <c r="G3133" s="37" t="s">
        <v>690</v>
      </c>
      <c r="H3133" s="0" t="n">
        <v>216966</v>
      </c>
      <c r="I3133" s="0" t="n">
        <v>145648</v>
      </c>
      <c r="J3133" s="0" t="n">
        <v>11677</v>
      </c>
    </row>
    <row r="3134" customFormat="false" ht="15" hidden="false" customHeight="false" outlineLevel="0" collapsed="false">
      <c r="A3134" s="0" t="n">
        <v>202406</v>
      </c>
      <c r="B3134" s="0" t="n">
        <v>202408</v>
      </c>
      <c r="C3134" s="37" t="s">
        <v>197</v>
      </c>
      <c r="D3134" s="37" t="s">
        <v>502</v>
      </c>
      <c r="E3134" s="0" t="n">
        <v>3</v>
      </c>
      <c r="F3134" s="38" t="s">
        <v>71</v>
      </c>
      <c r="G3134" s="37" t="s">
        <v>691</v>
      </c>
      <c r="H3134" s="0" t="n">
        <v>201634</v>
      </c>
      <c r="I3134" s="0" t="n">
        <v>108520</v>
      </c>
      <c r="J3134" s="0" t="n">
        <v>2711</v>
      </c>
    </row>
    <row r="3135" customFormat="false" ht="15" hidden="false" customHeight="false" outlineLevel="0" collapsed="false">
      <c r="A3135" s="0" t="n">
        <v>202406</v>
      </c>
      <c r="B3135" s="0" t="n">
        <v>202408</v>
      </c>
      <c r="C3135" s="37" t="s">
        <v>124</v>
      </c>
      <c r="D3135" s="37" t="s">
        <v>393</v>
      </c>
      <c r="E3135" s="0" t="n">
        <v>3</v>
      </c>
      <c r="F3135" s="38" t="s">
        <v>71</v>
      </c>
      <c r="G3135" s="37" t="s">
        <v>692</v>
      </c>
      <c r="H3135" s="0" t="n">
        <v>940851</v>
      </c>
      <c r="I3135" s="0" t="n">
        <v>461330</v>
      </c>
      <c r="J3135" s="0" t="n">
        <v>32430</v>
      </c>
    </row>
    <row r="3136" customFormat="false" ht="15" hidden="false" customHeight="false" outlineLevel="0" collapsed="false">
      <c r="A3136" s="0" t="n">
        <v>202406</v>
      </c>
      <c r="B3136" s="0" t="n">
        <v>202408</v>
      </c>
      <c r="C3136" s="37" t="s">
        <v>178</v>
      </c>
      <c r="D3136" s="37" t="s">
        <v>693</v>
      </c>
      <c r="E3136" s="0" t="n">
        <v>3</v>
      </c>
      <c r="F3136" s="38" t="s">
        <v>71</v>
      </c>
      <c r="G3136" s="37" t="s">
        <v>694</v>
      </c>
      <c r="H3136" s="0" t="n">
        <v>1829058</v>
      </c>
      <c r="I3136" s="0" t="n">
        <v>1170140</v>
      </c>
      <c r="J3136" s="0" t="n">
        <v>141965</v>
      </c>
    </row>
    <row r="3137" customFormat="false" ht="15" hidden="false" customHeight="false" outlineLevel="0" collapsed="false">
      <c r="A3137" s="0" t="n">
        <v>202406</v>
      </c>
      <c r="B3137" s="0" t="n">
        <v>202408</v>
      </c>
      <c r="C3137" s="37" t="s">
        <v>95</v>
      </c>
      <c r="D3137" s="37" t="s">
        <v>519</v>
      </c>
      <c r="E3137" s="0" t="n">
        <v>3</v>
      </c>
      <c r="F3137" s="38" t="s">
        <v>71</v>
      </c>
      <c r="G3137" s="37" t="s">
        <v>695</v>
      </c>
      <c r="H3137" s="0" t="n">
        <v>451837</v>
      </c>
      <c r="I3137" s="0" t="n">
        <v>201049</v>
      </c>
      <c r="J3137" s="0" t="n">
        <v>7935</v>
      </c>
    </row>
    <row r="3138" customFormat="false" ht="15" hidden="false" customHeight="false" outlineLevel="0" collapsed="false">
      <c r="A3138" s="0" t="n">
        <v>202406</v>
      </c>
      <c r="B3138" s="0" t="n">
        <v>202408</v>
      </c>
      <c r="C3138" s="37" t="s">
        <v>152</v>
      </c>
      <c r="D3138" s="37" t="s">
        <v>341</v>
      </c>
      <c r="E3138" s="0" t="n">
        <v>3</v>
      </c>
      <c r="F3138" s="38" t="s">
        <v>71</v>
      </c>
      <c r="G3138" s="37" t="s">
        <v>696</v>
      </c>
      <c r="H3138" s="0" t="n">
        <v>127721</v>
      </c>
      <c r="I3138" s="0" t="n">
        <v>211307</v>
      </c>
      <c r="J3138" s="0" t="n">
        <v>12898</v>
      </c>
    </row>
    <row r="3139" customFormat="false" ht="15" hidden="false" customHeight="false" outlineLevel="0" collapsed="false">
      <c r="A3139" s="0" t="n">
        <v>202406</v>
      </c>
      <c r="B3139" s="0" t="n">
        <v>202408</v>
      </c>
      <c r="C3139" s="37" t="s">
        <v>149</v>
      </c>
      <c r="D3139" s="37" t="s">
        <v>245</v>
      </c>
      <c r="E3139" s="0" t="n">
        <v>3</v>
      </c>
      <c r="F3139" s="38" t="s">
        <v>71</v>
      </c>
      <c r="G3139" s="37" t="s">
        <v>697</v>
      </c>
      <c r="H3139" s="0" t="n">
        <v>105841</v>
      </c>
      <c r="I3139" s="0" t="n">
        <v>58553</v>
      </c>
      <c r="J3139" s="0" t="n">
        <v>3598</v>
      </c>
    </row>
    <row r="3140" customFormat="false" ht="15" hidden="false" customHeight="false" outlineLevel="0" collapsed="false">
      <c r="A3140" s="0" t="n">
        <v>202406</v>
      </c>
      <c r="B3140" s="0" t="n">
        <v>202408</v>
      </c>
      <c r="C3140" s="37" t="s">
        <v>184</v>
      </c>
      <c r="D3140" s="37" t="s">
        <v>306</v>
      </c>
      <c r="E3140" s="0" t="n">
        <v>3</v>
      </c>
      <c r="F3140" s="38" t="s">
        <v>71</v>
      </c>
      <c r="G3140" s="37" t="s">
        <v>698</v>
      </c>
      <c r="H3140" s="0" t="n">
        <v>143177</v>
      </c>
      <c r="I3140" s="0" t="n">
        <v>175748</v>
      </c>
      <c r="J3140" s="0" t="n">
        <v>8479</v>
      </c>
    </row>
    <row r="3141" customFormat="false" ht="15" hidden="false" customHeight="false" outlineLevel="0" collapsed="false">
      <c r="A3141" s="0" t="n">
        <v>202406</v>
      </c>
      <c r="B3141" s="0" t="n">
        <v>202408</v>
      </c>
      <c r="C3141" s="37" t="s">
        <v>124</v>
      </c>
      <c r="D3141" s="37" t="s">
        <v>311</v>
      </c>
      <c r="E3141" s="0" t="n">
        <v>3</v>
      </c>
      <c r="F3141" s="38" t="s">
        <v>71</v>
      </c>
      <c r="G3141" s="37" t="s">
        <v>699</v>
      </c>
      <c r="H3141" s="0" t="n">
        <v>61218</v>
      </c>
      <c r="I3141" s="0" t="n">
        <v>53062</v>
      </c>
      <c r="J3141" s="0" t="n">
        <v>1903</v>
      </c>
    </row>
    <row r="3142" customFormat="false" ht="15" hidden="false" customHeight="false" outlineLevel="0" collapsed="false">
      <c r="A3142" s="0" t="n">
        <v>202406</v>
      </c>
      <c r="B3142" s="0" t="n">
        <v>202408</v>
      </c>
      <c r="C3142" s="37" t="s">
        <v>109</v>
      </c>
      <c r="D3142" s="37" t="s">
        <v>700</v>
      </c>
      <c r="E3142" s="0" t="n">
        <v>3</v>
      </c>
      <c r="F3142" s="38" t="s">
        <v>71</v>
      </c>
      <c r="G3142" s="37" t="s">
        <v>701</v>
      </c>
      <c r="H3142" s="0" t="n">
        <v>647836</v>
      </c>
      <c r="I3142" s="0" t="n">
        <v>619365</v>
      </c>
      <c r="J3142" s="0" t="n">
        <v>96757</v>
      </c>
    </row>
    <row r="3143" customFormat="false" ht="15" hidden="false" customHeight="false" outlineLevel="0" collapsed="false">
      <c r="A3143" s="0" t="n">
        <v>202406</v>
      </c>
      <c r="B3143" s="0" t="n">
        <v>202408</v>
      </c>
      <c r="C3143" s="37" t="s">
        <v>178</v>
      </c>
      <c r="D3143" s="37" t="s">
        <v>702</v>
      </c>
      <c r="E3143" s="0" t="n">
        <v>3</v>
      </c>
      <c r="F3143" s="38" t="s">
        <v>71</v>
      </c>
      <c r="G3143" s="37" t="s">
        <v>703</v>
      </c>
      <c r="H3143" s="0" t="n">
        <v>3191265</v>
      </c>
      <c r="I3143" s="0" t="n">
        <v>2082094</v>
      </c>
      <c r="J3143" s="0" t="n">
        <v>-202116</v>
      </c>
    </row>
    <row r="3144" customFormat="false" ht="15" hidden="false" customHeight="false" outlineLevel="0" collapsed="false">
      <c r="A3144" s="0" t="n">
        <v>202406</v>
      </c>
      <c r="B3144" s="0" t="n">
        <v>202408</v>
      </c>
      <c r="C3144" s="37" t="s">
        <v>115</v>
      </c>
      <c r="D3144" s="37" t="s">
        <v>569</v>
      </c>
      <c r="E3144" s="0" t="n">
        <v>3</v>
      </c>
      <c r="F3144" s="38" t="s">
        <v>71</v>
      </c>
      <c r="G3144" s="37" t="s">
        <v>704</v>
      </c>
      <c r="H3144" s="0" t="n">
        <v>548261</v>
      </c>
      <c r="I3144" s="0" t="n">
        <v>351352</v>
      </c>
      <c r="J3144" s="0" t="n">
        <v>83421</v>
      </c>
    </row>
    <row r="3145" customFormat="false" ht="15" hidden="false" customHeight="false" outlineLevel="0" collapsed="false">
      <c r="A3145" s="0" t="n">
        <v>202406</v>
      </c>
      <c r="B3145" s="0" t="n">
        <v>202408</v>
      </c>
      <c r="C3145" s="37" t="s">
        <v>136</v>
      </c>
      <c r="D3145" s="37" t="s">
        <v>210</v>
      </c>
      <c r="E3145" s="0" t="n">
        <v>3</v>
      </c>
      <c r="F3145" s="38" t="s">
        <v>71</v>
      </c>
      <c r="G3145" s="37" t="s">
        <v>705</v>
      </c>
      <c r="H3145" s="0" t="n">
        <v>35555</v>
      </c>
      <c r="I3145" s="0" t="n">
        <v>24194</v>
      </c>
      <c r="J3145" s="0" t="n">
        <v>2263</v>
      </c>
    </row>
    <row r="3146" customFormat="false" ht="15" hidden="false" customHeight="false" outlineLevel="0" collapsed="false">
      <c r="A3146" s="0" t="n">
        <v>202406</v>
      </c>
      <c r="B3146" s="0" t="n">
        <v>202408</v>
      </c>
      <c r="C3146" s="37" t="s">
        <v>158</v>
      </c>
      <c r="D3146" s="37" t="s">
        <v>706</v>
      </c>
      <c r="E3146" s="0" t="n">
        <v>3</v>
      </c>
      <c r="F3146" s="38" t="s">
        <v>71</v>
      </c>
      <c r="G3146" s="37" t="s">
        <v>707</v>
      </c>
      <c r="H3146" s="0" t="n">
        <v>371217</v>
      </c>
      <c r="I3146" s="0" t="n">
        <v>523898</v>
      </c>
      <c r="J3146" s="0" t="n">
        <v>73871</v>
      </c>
    </row>
    <row r="3147" customFormat="false" ht="15" hidden="false" customHeight="false" outlineLevel="0" collapsed="false">
      <c r="A3147" s="0" t="n">
        <v>202406</v>
      </c>
      <c r="B3147" s="0" t="n">
        <v>202408</v>
      </c>
      <c r="C3147" s="37" t="s">
        <v>109</v>
      </c>
      <c r="D3147" s="37" t="s">
        <v>251</v>
      </c>
      <c r="E3147" s="0" t="n">
        <v>3</v>
      </c>
      <c r="F3147" s="38" t="s">
        <v>71</v>
      </c>
      <c r="G3147" s="37" t="s">
        <v>708</v>
      </c>
      <c r="H3147" s="0" t="n">
        <v>559822</v>
      </c>
      <c r="I3147" s="0" t="n">
        <v>228807</v>
      </c>
      <c r="J3147" s="0" t="n">
        <v>34895</v>
      </c>
    </row>
    <row r="3148" customFormat="false" ht="15" hidden="false" customHeight="false" outlineLevel="0" collapsed="false">
      <c r="A3148" s="0" t="n">
        <v>202406</v>
      </c>
      <c r="B3148" s="0" t="n">
        <v>202408</v>
      </c>
      <c r="C3148" s="37" t="s">
        <v>101</v>
      </c>
      <c r="D3148" s="37" t="s">
        <v>273</v>
      </c>
      <c r="E3148" s="0" t="n">
        <v>3</v>
      </c>
      <c r="F3148" s="38" t="s">
        <v>71</v>
      </c>
      <c r="G3148" s="37" t="s">
        <v>709</v>
      </c>
      <c r="H3148" s="0" t="n">
        <v>5625529</v>
      </c>
      <c r="I3148" s="0" t="n">
        <v>3193958</v>
      </c>
      <c r="J3148" s="0" t="n">
        <v>29366</v>
      </c>
    </row>
    <row r="3149" customFormat="false" ht="15" hidden="false" customHeight="false" outlineLevel="0" collapsed="false">
      <c r="A3149" s="0" t="n">
        <v>202406</v>
      </c>
      <c r="B3149" s="0" t="n">
        <v>202408</v>
      </c>
      <c r="C3149" s="37" t="s">
        <v>115</v>
      </c>
      <c r="D3149" s="37" t="s">
        <v>700</v>
      </c>
      <c r="E3149" s="0" t="n">
        <v>3</v>
      </c>
      <c r="F3149" s="38" t="s">
        <v>71</v>
      </c>
      <c r="G3149" s="37" t="s">
        <v>710</v>
      </c>
      <c r="H3149" s="0" t="n">
        <v>100408</v>
      </c>
      <c r="I3149" s="0" t="n">
        <v>60302</v>
      </c>
      <c r="J3149" s="0" t="n">
        <v>-690</v>
      </c>
    </row>
    <row r="3150" customFormat="false" ht="15" hidden="false" customHeight="false" outlineLevel="0" collapsed="false">
      <c r="A3150" s="0" t="n">
        <v>202406</v>
      </c>
      <c r="B3150" s="0" t="n">
        <v>202408</v>
      </c>
      <c r="C3150" s="37" t="s">
        <v>106</v>
      </c>
      <c r="D3150" s="37" t="s">
        <v>181</v>
      </c>
      <c r="E3150" s="0" t="n">
        <v>3</v>
      </c>
      <c r="F3150" s="38" t="s">
        <v>71</v>
      </c>
      <c r="G3150" s="37" t="s">
        <v>711</v>
      </c>
      <c r="H3150" s="0" t="n">
        <v>315415</v>
      </c>
      <c r="I3150" s="0" t="n">
        <v>208308</v>
      </c>
      <c r="J3150" s="0" t="n">
        <v>-4838</v>
      </c>
    </row>
    <row r="3151" customFormat="false" ht="15" hidden="false" customHeight="false" outlineLevel="0" collapsed="false">
      <c r="A3151" s="0" t="n">
        <v>202406</v>
      </c>
      <c r="B3151" s="0" t="n">
        <v>202408</v>
      </c>
      <c r="C3151" s="37" t="s">
        <v>101</v>
      </c>
      <c r="D3151" s="37" t="s">
        <v>369</v>
      </c>
      <c r="E3151" s="0" t="n">
        <v>3</v>
      </c>
      <c r="F3151" s="38" t="s">
        <v>71</v>
      </c>
      <c r="G3151" s="37" t="s">
        <v>712</v>
      </c>
      <c r="H3151" s="0" t="n">
        <v>4073915</v>
      </c>
      <c r="I3151" s="0" t="n">
        <v>1772769</v>
      </c>
      <c r="J3151" s="0" t="n">
        <v>98022</v>
      </c>
    </row>
    <row r="3152" customFormat="false" ht="15" hidden="false" customHeight="false" outlineLevel="0" collapsed="false">
      <c r="A3152" s="0" t="n">
        <v>202406</v>
      </c>
      <c r="B3152" s="0" t="n">
        <v>202408</v>
      </c>
      <c r="C3152" s="37" t="s">
        <v>184</v>
      </c>
      <c r="D3152" s="37" t="s">
        <v>249</v>
      </c>
      <c r="E3152" s="0" t="n">
        <v>3</v>
      </c>
      <c r="F3152" s="38" t="s">
        <v>71</v>
      </c>
      <c r="G3152" s="37" t="s">
        <v>713</v>
      </c>
      <c r="H3152" s="0" t="n">
        <v>750036</v>
      </c>
      <c r="I3152" s="0" t="n">
        <v>536145</v>
      </c>
      <c r="J3152" s="0" t="n">
        <v>80379</v>
      </c>
    </row>
    <row r="3153" customFormat="false" ht="15" hidden="false" customHeight="false" outlineLevel="0" collapsed="false">
      <c r="A3153" s="0" t="n">
        <v>202406</v>
      </c>
      <c r="B3153" s="0" t="n">
        <v>202408</v>
      </c>
      <c r="C3153" s="37" t="s">
        <v>109</v>
      </c>
      <c r="D3153" s="37" t="s">
        <v>714</v>
      </c>
      <c r="E3153" s="0" t="n">
        <v>3</v>
      </c>
      <c r="F3153" s="38" t="s">
        <v>71</v>
      </c>
      <c r="G3153" s="37" t="s">
        <v>715</v>
      </c>
      <c r="H3153" s="0" t="n">
        <v>1301382</v>
      </c>
      <c r="I3153" s="0" t="n">
        <v>820806</v>
      </c>
      <c r="J3153" s="0" t="n">
        <v>17749</v>
      </c>
    </row>
    <row r="3154" customFormat="false" ht="15" hidden="false" customHeight="false" outlineLevel="0" collapsed="false">
      <c r="A3154" s="0" t="n">
        <v>202406</v>
      </c>
      <c r="B3154" s="0" t="n">
        <v>202408</v>
      </c>
      <c r="C3154" s="37" t="s">
        <v>106</v>
      </c>
      <c r="D3154" s="37" t="s">
        <v>249</v>
      </c>
      <c r="E3154" s="0" t="n">
        <v>3</v>
      </c>
      <c r="F3154" s="38" t="s">
        <v>71</v>
      </c>
      <c r="G3154" s="37" t="s">
        <v>716</v>
      </c>
      <c r="H3154" s="0" t="n">
        <v>595600</v>
      </c>
      <c r="I3154" s="0" t="n">
        <v>465199</v>
      </c>
      <c r="J3154" s="0" t="n">
        <v>65497</v>
      </c>
    </row>
    <row r="3155" customFormat="false" ht="15" hidden="false" customHeight="false" outlineLevel="0" collapsed="false">
      <c r="A3155" s="0" t="n">
        <v>202406</v>
      </c>
      <c r="B3155" s="0" t="n">
        <v>202408</v>
      </c>
      <c r="C3155" s="37" t="s">
        <v>197</v>
      </c>
      <c r="D3155" s="37" t="s">
        <v>511</v>
      </c>
      <c r="E3155" s="0" t="n">
        <v>3</v>
      </c>
      <c r="F3155" s="38" t="s">
        <v>71</v>
      </c>
      <c r="G3155" s="37" t="s">
        <v>717</v>
      </c>
      <c r="H3155" s="0" t="n">
        <v>670086</v>
      </c>
      <c r="I3155" s="0" t="n">
        <v>237966</v>
      </c>
      <c r="J3155" s="0" t="n">
        <v>-37311</v>
      </c>
    </row>
    <row r="3156" customFormat="false" ht="15" hidden="false" customHeight="false" outlineLevel="0" collapsed="false">
      <c r="A3156" s="0" t="n">
        <v>202406</v>
      </c>
      <c r="B3156" s="0" t="n">
        <v>202408</v>
      </c>
      <c r="C3156" s="37" t="s">
        <v>149</v>
      </c>
      <c r="D3156" s="37" t="s">
        <v>150</v>
      </c>
      <c r="E3156" s="0" t="n">
        <v>3</v>
      </c>
      <c r="F3156" s="38" t="s">
        <v>71</v>
      </c>
      <c r="G3156" s="37" t="s">
        <v>718</v>
      </c>
      <c r="H3156" s="0" t="n">
        <v>1660331</v>
      </c>
      <c r="I3156" s="0" t="n">
        <v>1227800</v>
      </c>
      <c r="J3156" s="0" t="n">
        <v>50884</v>
      </c>
    </row>
    <row r="3157" customFormat="false" ht="15" hidden="false" customHeight="false" outlineLevel="0" collapsed="false">
      <c r="A3157" s="0" t="n">
        <v>202406</v>
      </c>
      <c r="B3157" s="0" t="n">
        <v>202408</v>
      </c>
      <c r="C3157" s="37" t="s">
        <v>98</v>
      </c>
      <c r="D3157" s="37" t="s">
        <v>719</v>
      </c>
      <c r="E3157" s="0" t="n">
        <v>3</v>
      </c>
      <c r="F3157" s="38" t="s">
        <v>71</v>
      </c>
      <c r="G3157" s="37" t="s">
        <v>720</v>
      </c>
      <c r="H3157" s="0" t="n">
        <v>189945</v>
      </c>
      <c r="I3157" s="0" t="n">
        <v>366340</v>
      </c>
      <c r="J3157" s="0" t="n">
        <v>72064</v>
      </c>
    </row>
    <row r="3158" customFormat="false" ht="15" hidden="false" customHeight="false" outlineLevel="0" collapsed="false">
      <c r="A3158" s="0" t="n">
        <v>202406</v>
      </c>
      <c r="B3158" s="0" t="n">
        <v>202408</v>
      </c>
      <c r="C3158" s="37" t="s">
        <v>149</v>
      </c>
      <c r="D3158" s="37" t="s">
        <v>292</v>
      </c>
      <c r="E3158" s="0" t="n">
        <v>3</v>
      </c>
      <c r="F3158" s="38" t="s">
        <v>71</v>
      </c>
      <c r="G3158" s="37" t="s">
        <v>721</v>
      </c>
      <c r="H3158" s="0" t="n">
        <v>1632060</v>
      </c>
      <c r="I3158" s="0" t="n">
        <v>986760</v>
      </c>
      <c r="J3158" s="0" t="n">
        <v>62070</v>
      </c>
    </row>
    <row r="3159" customFormat="false" ht="15" hidden="false" customHeight="false" outlineLevel="0" collapsed="false">
      <c r="A3159" s="0" t="n">
        <v>202406</v>
      </c>
      <c r="B3159" s="0" t="n">
        <v>202408</v>
      </c>
      <c r="C3159" s="37" t="s">
        <v>178</v>
      </c>
      <c r="D3159" s="37" t="s">
        <v>167</v>
      </c>
      <c r="E3159" s="0" t="n">
        <v>3</v>
      </c>
      <c r="F3159" s="38" t="s">
        <v>71</v>
      </c>
      <c r="G3159" s="37" t="s">
        <v>722</v>
      </c>
      <c r="H3159" s="0" t="n">
        <v>118196</v>
      </c>
      <c r="I3159" s="0" t="n">
        <v>106066</v>
      </c>
      <c r="J3159" s="0" t="n">
        <v>-309</v>
      </c>
    </row>
    <row r="3160" customFormat="false" ht="15" hidden="false" customHeight="false" outlineLevel="0" collapsed="false">
      <c r="A3160" s="0" t="n">
        <v>202406</v>
      </c>
      <c r="B3160" s="0" t="n">
        <v>202408</v>
      </c>
      <c r="C3160" s="37" t="s">
        <v>106</v>
      </c>
      <c r="D3160" s="37" t="s">
        <v>723</v>
      </c>
      <c r="E3160" s="0" t="n">
        <v>3</v>
      </c>
      <c r="F3160" s="38" t="s">
        <v>71</v>
      </c>
      <c r="G3160" s="37" t="s">
        <v>724</v>
      </c>
      <c r="H3160" s="0" t="n">
        <v>861680</v>
      </c>
      <c r="I3160" s="0" t="n">
        <v>1236159</v>
      </c>
      <c r="J3160" s="0" t="n">
        <v>17696</v>
      </c>
    </row>
    <row r="3161" customFormat="false" ht="15" hidden="false" customHeight="false" outlineLevel="0" collapsed="false">
      <c r="A3161" s="0" t="n">
        <v>202406</v>
      </c>
      <c r="B3161" s="0" t="n">
        <v>202408</v>
      </c>
      <c r="C3161" s="37" t="s">
        <v>158</v>
      </c>
      <c r="D3161" s="37" t="s">
        <v>618</v>
      </c>
      <c r="E3161" s="0" t="n">
        <v>3</v>
      </c>
      <c r="F3161" s="38" t="s">
        <v>71</v>
      </c>
      <c r="G3161" s="37" t="s">
        <v>725</v>
      </c>
      <c r="H3161" s="0" t="n">
        <v>482379</v>
      </c>
      <c r="I3161" s="0" t="n">
        <v>381467</v>
      </c>
      <c r="J3161" s="0" t="n">
        <v>-84992</v>
      </c>
    </row>
    <row r="3162" customFormat="false" ht="15" hidden="false" customHeight="false" outlineLevel="0" collapsed="false">
      <c r="A3162" s="0" t="n">
        <v>202406</v>
      </c>
      <c r="B3162" s="0" t="n">
        <v>202408</v>
      </c>
      <c r="C3162" s="37" t="s">
        <v>178</v>
      </c>
      <c r="D3162" s="37" t="s">
        <v>391</v>
      </c>
      <c r="E3162" s="0" t="n">
        <v>3</v>
      </c>
      <c r="F3162" s="38" t="s">
        <v>71</v>
      </c>
      <c r="G3162" s="37" t="s">
        <v>726</v>
      </c>
      <c r="H3162" s="0" t="n">
        <v>286715</v>
      </c>
      <c r="I3162" s="0" t="n">
        <v>244834</v>
      </c>
      <c r="J3162" s="0" t="n">
        <v>-5186</v>
      </c>
    </row>
    <row r="3163" customFormat="false" ht="15" hidden="false" customHeight="false" outlineLevel="0" collapsed="false">
      <c r="A3163" s="0" t="n">
        <v>202406</v>
      </c>
      <c r="B3163" s="0" t="n">
        <v>202408</v>
      </c>
      <c r="C3163" s="37" t="s">
        <v>184</v>
      </c>
      <c r="D3163" s="37" t="s">
        <v>200</v>
      </c>
      <c r="E3163" s="0" t="n">
        <v>3</v>
      </c>
      <c r="F3163" s="38" t="s">
        <v>71</v>
      </c>
      <c r="G3163" s="37" t="s">
        <v>727</v>
      </c>
      <c r="H3163" s="0" t="n">
        <v>518750</v>
      </c>
      <c r="I3163" s="0" t="n">
        <v>343089</v>
      </c>
      <c r="J3163" s="0" t="n">
        <v>63720</v>
      </c>
    </row>
    <row r="3164" customFormat="false" ht="15" hidden="false" customHeight="false" outlineLevel="0" collapsed="false">
      <c r="A3164" s="0" t="n">
        <v>202406</v>
      </c>
      <c r="B3164" s="0" t="n">
        <v>202408</v>
      </c>
      <c r="C3164" s="37" t="s">
        <v>95</v>
      </c>
      <c r="D3164" s="37" t="s">
        <v>684</v>
      </c>
      <c r="E3164" s="0" t="n">
        <v>3</v>
      </c>
      <c r="F3164" s="38" t="s">
        <v>71</v>
      </c>
      <c r="G3164" s="37" t="s">
        <v>728</v>
      </c>
      <c r="H3164" s="0" t="n">
        <v>244041</v>
      </c>
      <c r="I3164" s="0" t="n">
        <v>208494</v>
      </c>
      <c r="J3164" s="0" t="n">
        <v>4533</v>
      </c>
    </row>
    <row r="3165" customFormat="false" ht="15" hidden="false" customHeight="false" outlineLevel="0" collapsed="false">
      <c r="A3165" s="0" t="n">
        <v>202406</v>
      </c>
      <c r="B3165" s="0" t="n">
        <v>202408</v>
      </c>
      <c r="C3165" s="37" t="s">
        <v>178</v>
      </c>
      <c r="D3165" s="37" t="s">
        <v>509</v>
      </c>
      <c r="E3165" s="0" t="n">
        <v>3</v>
      </c>
      <c r="F3165" s="38" t="s">
        <v>71</v>
      </c>
      <c r="G3165" s="37" t="s">
        <v>729</v>
      </c>
      <c r="H3165" s="0" t="n">
        <v>147133</v>
      </c>
      <c r="I3165" s="0" t="n">
        <v>91084</v>
      </c>
      <c r="J3165" s="0" t="n">
        <v>3055</v>
      </c>
    </row>
    <row r="3166" customFormat="false" ht="15" hidden="false" customHeight="false" outlineLevel="0" collapsed="false">
      <c r="A3166" s="0" t="n">
        <v>202406</v>
      </c>
      <c r="B3166" s="0" t="n">
        <v>202408</v>
      </c>
      <c r="C3166" s="37" t="s">
        <v>136</v>
      </c>
      <c r="D3166" s="37" t="s">
        <v>700</v>
      </c>
      <c r="E3166" s="0" t="n">
        <v>3</v>
      </c>
      <c r="F3166" s="38" t="s">
        <v>71</v>
      </c>
      <c r="G3166" s="37" t="s">
        <v>730</v>
      </c>
      <c r="H3166" s="0" t="n">
        <v>278076</v>
      </c>
      <c r="I3166" s="0" t="n">
        <v>227333</v>
      </c>
      <c r="J3166" s="0" t="n">
        <v>-34823</v>
      </c>
    </row>
    <row r="3167" customFormat="false" ht="15" hidden="false" customHeight="false" outlineLevel="0" collapsed="false">
      <c r="A3167" s="0" t="n">
        <v>202406</v>
      </c>
      <c r="B3167" s="0" t="n">
        <v>202408</v>
      </c>
      <c r="C3167" s="37" t="s">
        <v>184</v>
      </c>
      <c r="D3167" s="37" t="s">
        <v>311</v>
      </c>
      <c r="E3167" s="0" t="n">
        <v>3</v>
      </c>
      <c r="F3167" s="38" t="s">
        <v>71</v>
      </c>
      <c r="G3167" s="37" t="s">
        <v>731</v>
      </c>
      <c r="H3167" s="0" t="n">
        <v>148083</v>
      </c>
      <c r="I3167" s="0" t="n">
        <v>228126</v>
      </c>
      <c r="J3167" s="0" t="n">
        <v>-18954</v>
      </c>
    </row>
    <row r="3168" customFormat="false" ht="15" hidden="false" customHeight="false" outlineLevel="0" collapsed="false">
      <c r="A3168" s="0" t="n">
        <v>202406</v>
      </c>
      <c r="B3168" s="0" t="n">
        <v>202408</v>
      </c>
      <c r="C3168" s="37" t="s">
        <v>101</v>
      </c>
      <c r="D3168" s="37" t="s">
        <v>253</v>
      </c>
      <c r="E3168" s="0" t="n">
        <v>3</v>
      </c>
      <c r="F3168" s="38" t="s">
        <v>71</v>
      </c>
      <c r="G3168" s="37" t="s">
        <v>732</v>
      </c>
      <c r="H3168" s="0" t="n">
        <v>649651</v>
      </c>
      <c r="I3168" s="0" t="n">
        <v>351370</v>
      </c>
      <c r="J3168" s="0" t="n">
        <v>69924</v>
      </c>
    </row>
    <row r="3169" customFormat="false" ht="15" hidden="false" customHeight="false" outlineLevel="0" collapsed="false">
      <c r="A3169" s="0" t="n">
        <v>202406</v>
      </c>
      <c r="B3169" s="0" t="n">
        <v>202408</v>
      </c>
      <c r="C3169" s="37" t="s">
        <v>184</v>
      </c>
      <c r="D3169" s="37" t="s">
        <v>603</v>
      </c>
      <c r="E3169" s="0" t="n">
        <v>3</v>
      </c>
      <c r="F3169" s="38" t="s">
        <v>71</v>
      </c>
      <c r="G3169" s="37" t="s">
        <v>733</v>
      </c>
      <c r="H3169" s="0" t="n">
        <v>130420</v>
      </c>
      <c r="I3169" s="0" t="n">
        <v>190582</v>
      </c>
      <c r="J3169" s="0" t="n">
        <v>27011</v>
      </c>
    </row>
    <row r="3170" customFormat="false" ht="15" hidden="false" customHeight="false" outlineLevel="0" collapsed="false">
      <c r="A3170" s="0" t="n">
        <v>202406</v>
      </c>
      <c r="B3170" s="0" t="n">
        <v>202408</v>
      </c>
      <c r="C3170" s="37" t="s">
        <v>109</v>
      </c>
      <c r="D3170" s="37" t="s">
        <v>502</v>
      </c>
      <c r="E3170" s="0" t="n">
        <v>3</v>
      </c>
      <c r="F3170" s="38" t="s">
        <v>71</v>
      </c>
      <c r="G3170" s="37" t="s">
        <v>734</v>
      </c>
      <c r="H3170" s="0" t="n">
        <v>1301860</v>
      </c>
      <c r="I3170" s="0" t="n">
        <v>732024</v>
      </c>
      <c r="J3170" s="0" t="n">
        <v>-36414</v>
      </c>
    </row>
    <row r="3171" customFormat="false" ht="15" hidden="false" customHeight="false" outlineLevel="0" collapsed="false">
      <c r="A3171" s="0" t="n">
        <v>202406</v>
      </c>
      <c r="B3171" s="0" t="n">
        <v>202408</v>
      </c>
      <c r="C3171" s="37" t="s">
        <v>158</v>
      </c>
      <c r="D3171" s="37" t="s">
        <v>693</v>
      </c>
      <c r="E3171" s="0" t="n">
        <v>3</v>
      </c>
      <c r="F3171" s="38" t="s">
        <v>71</v>
      </c>
      <c r="G3171" s="37" t="s">
        <v>735</v>
      </c>
      <c r="H3171" s="0" t="n">
        <v>154018</v>
      </c>
      <c r="I3171" s="0" t="n">
        <v>132518</v>
      </c>
      <c r="J3171" s="0" t="n">
        <v>2245</v>
      </c>
    </row>
    <row r="3172" customFormat="false" ht="15" hidden="false" customHeight="false" outlineLevel="0" collapsed="false">
      <c r="A3172" s="0" t="n">
        <v>202406</v>
      </c>
      <c r="B3172" s="0" t="n">
        <v>202408</v>
      </c>
      <c r="C3172" s="37" t="s">
        <v>95</v>
      </c>
      <c r="D3172" s="37" t="s">
        <v>714</v>
      </c>
      <c r="E3172" s="0" t="n">
        <v>3</v>
      </c>
      <c r="F3172" s="38" t="s">
        <v>71</v>
      </c>
      <c r="G3172" s="37" t="s">
        <v>736</v>
      </c>
      <c r="H3172" s="0" t="n">
        <v>242558</v>
      </c>
      <c r="I3172" s="0" t="n">
        <v>229026</v>
      </c>
      <c r="J3172" s="0" t="n">
        <v>17654</v>
      </c>
    </row>
    <row r="3173" customFormat="false" ht="15" hidden="false" customHeight="false" outlineLevel="0" collapsed="false">
      <c r="A3173" s="0" t="n">
        <v>202406</v>
      </c>
      <c r="B3173" s="0" t="n">
        <v>202408</v>
      </c>
      <c r="C3173" s="37" t="s">
        <v>112</v>
      </c>
      <c r="D3173" s="37" t="s">
        <v>243</v>
      </c>
      <c r="E3173" s="0" t="n">
        <v>3</v>
      </c>
      <c r="F3173" s="38" t="s">
        <v>71</v>
      </c>
      <c r="G3173" s="37" t="s">
        <v>737</v>
      </c>
      <c r="H3173" s="0" t="n">
        <v>317968</v>
      </c>
      <c r="I3173" s="0" t="n">
        <v>422945</v>
      </c>
      <c r="J3173" s="0" t="n">
        <v>-16754</v>
      </c>
    </row>
    <row r="3174" customFormat="false" ht="15" hidden="false" customHeight="false" outlineLevel="0" collapsed="false">
      <c r="A3174" s="0" t="n">
        <v>202406</v>
      </c>
      <c r="B3174" s="0" t="n">
        <v>202408</v>
      </c>
      <c r="C3174" s="37" t="s">
        <v>98</v>
      </c>
      <c r="D3174" s="37" t="s">
        <v>298</v>
      </c>
      <c r="E3174" s="0" t="n">
        <v>3</v>
      </c>
      <c r="F3174" s="38" t="s">
        <v>71</v>
      </c>
      <c r="G3174" s="37" t="s">
        <v>738</v>
      </c>
      <c r="H3174" s="0" t="n">
        <v>3059299</v>
      </c>
      <c r="I3174" s="0" t="n">
        <v>2579094</v>
      </c>
      <c r="J3174" s="0" t="n">
        <v>-310560</v>
      </c>
    </row>
    <row r="3175" customFormat="false" ht="15" hidden="false" customHeight="false" outlineLevel="0" collapsed="false">
      <c r="A3175" s="0" t="n">
        <v>202406</v>
      </c>
      <c r="B3175" s="0" t="n">
        <v>202408</v>
      </c>
      <c r="C3175" s="37" t="s">
        <v>178</v>
      </c>
      <c r="D3175" s="37" t="s">
        <v>253</v>
      </c>
      <c r="E3175" s="0" t="n">
        <v>3</v>
      </c>
      <c r="F3175" s="38" t="s">
        <v>71</v>
      </c>
      <c r="G3175" s="37" t="s">
        <v>739</v>
      </c>
      <c r="H3175" s="0" t="n">
        <v>754212</v>
      </c>
      <c r="I3175" s="0" t="n">
        <v>224327</v>
      </c>
      <c r="J3175" s="0" t="n">
        <v>14375</v>
      </c>
    </row>
    <row r="3176" customFormat="false" ht="15" hidden="false" customHeight="false" outlineLevel="0" collapsed="false">
      <c r="A3176" s="0" t="n">
        <v>202406</v>
      </c>
      <c r="B3176" s="0" t="n">
        <v>202408</v>
      </c>
      <c r="C3176" s="37" t="s">
        <v>136</v>
      </c>
      <c r="D3176" s="37" t="s">
        <v>159</v>
      </c>
      <c r="E3176" s="0" t="n">
        <v>3</v>
      </c>
      <c r="F3176" s="38" t="s">
        <v>71</v>
      </c>
      <c r="G3176" s="37" t="s">
        <v>740</v>
      </c>
      <c r="H3176" s="0" t="n">
        <v>355436</v>
      </c>
      <c r="I3176" s="0" t="n">
        <v>328464</v>
      </c>
      <c r="J3176" s="0" t="n">
        <v>45085</v>
      </c>
    </row>
    <row r="3177" customFormat="false" ht="15" hidden="false" customHeight="false" outlineLevel="0" collapsed="false">
      <c r="A3177" s="0" t="n">
        <v>202406</v>
      </c>
      <c r="B3177" s="0" t="n">
        <v>202408</v>
      </c>
      <c r="C3177" s="37" t="s">
        <v>124</v>
      </c>
      <c r="D3177" s="37" t="s">
        <v>412</v>
      </c>
      <c r="E3177" s="0" t="n">
        <v>3</v>
      </c>
      <c r="F3177" s="38" t="s">
        <v>71</v>
      </c>
      <c r="G3177" s="37" t="s">
        <v>741</v>
      </c>
      <c r="H3177" s="0" t="n">
        <v>792845</v>
      </c>
      <c r="I3177" s="0" t="n">
        <v>404383</v>
      </c>
      <c r="J3177" s="0" t="n">
        <v>56284</v>
      </c>
    </row>
    <row r="3178" customFormat="false" ht="15" hidden="false" customHeight="false" outlineLevel="0" collapsed="false">
      <c r="A3178" s="0" t="n">
        <v>202406</v>
      </c>
      <c r="B3178" s="0" t="n">
        <v>202408</v>
      </c>
      <c r="C3178" s="37" t="s">
        <v>124</v>
      </c>
      <c r="D3178" s="37" t="s">
        <v>452</v>
      </c>
      <c r="E3178" s="0" t="n">
        <v>3</v>
      </c>
      <c r="F3178" s="38" t="s">
        <v>71</v>
      </c>
      <c r="G3178" s="37" t="s">
        <v>742</v>
      </c>
      <c r="H3178" s="0" t="n">
        <v>44964</v>
      </c>
      <c r="I3178" s="0" t="n">
        <v>34697</v>
      </c>
      <c r="J3178" s="0" t="n">
        <v>5813</v>
      </c>
    </row>
    <row r="3179" customFormat="false" ht="15" hidden="false" customHeight="false" outlineLevel="0" collapsed="false">
      <c r="A3179" s="0" t="n">
        <v>202406</v>
      </c>
      <c r="B3179" s="0" t="n">
        <v>202408</v>
      </c>
      <c r="C3179" s="37" t="s">
        <v>184</v>
      </c>
      <c r="D3179" s="37" t="s">
        <v>655</v>
      </c>
      <c r="E3179" s="0" t="n">
        <v>3</v>
      </c>
      <c r="F3179" s="38" t="s">
        <v>71</v>
      </c>
      <c r="G3179" s="37" t="s">
        <v>743</v>
      </c>
      <c r="H3179" s="0" t="n">
        <v>460073</v>
      </c>
      <c r="I3179" s="0" t="n">
        <v>348444</v>
      </c>
      <c r="J3179" s="0" t="n">
        <v>-26257</v>
      </c>
    </row>
    <row r="3180" customFormat="false" ht="15" hidden="false" customHeight="false" outlineLevel="0" collapsed="false">
      <c r="A3180" s="0" t="n">
        <v>202406</v>
      </c>
      <c r="B3180" s="0" t="n">
        <v>202408</v>
      </c>
      <c r="C3180" s="37" t="s">
        <v>124</v>
      </c>
      <c r="D3180" s="37" t="s">
        <v>744</v>
      </c>
      <c r="E3180" s="0" t="n">
        <v>3</v>
      </c>
      <c r="F3180" s="38" t="s">
        <v>71</v>
      </c>
      <c r="G3180" s="37" t="s">
        <v>745</v>
      </c>
      <c r="H3180" s="0" t="n">
        <v>7119961</v>
      </c>
      <c r="I3180" s="0" t="n">
        <v>5857347</v>
      </c>
      <c r="J3180" s="0" t="n">
        <v>502503</v>
      </c>
    </row>
    <row r="3181" customFormat="false" ht="15" hidden="false" customHeight="false" outlineLevel="0" collapsed="false">
      <c r="A3181" s="0" t="n">
        <v>202406</v>
      </c>
      <c r="B3181" s="0" t="n">
        <v>202408</v>
      </c>
      <c r="C3181" s="37" t="s">
        <v>136</v>
      </c>
      <c r="D3181" s="37" t="s">
        <v>603</v>
      </c>
      <c r="E3181" s="0" t="n">
        <v>3</v>
      </c>
      <c r="F3181" s="38" t="s">
        <v>71</v>
      </c>
      <c r="G3181" s="37" t="s">
        <v>746</v>
      </c>
      <c r="H3181" s="0" t="n">
        <v>572850</v>
      </c>
      <c r="I3181" s="0" t="n">
        <v>204714</v>
      </c>
      <c r="J3181" s="0" t="n">
        <v>10882</v>
      </c>
    </row>
    <row r="3182" customFormat="false" ht="15" hidden="false" customHeight="false" outlineLevel="0" collapsed="false">
      <c r="A3182" s="0" t="n">
        <v>202406</v>
      </c>
      <c r="B3182" s="0" t="n">
        <v>202408</v>
      </c>
      <c r="C3182" s="37" t="s">
        <v>109</v>
      </c>
      <c r="D3182" s="37" t="s">
        <v>99</v>
      </c>
      <c r="E3182" s="0" t="n">
        <v>3</v>
      </c>
      <c r="F3182" s="38" t="s">
        <v>71</v>
      </c>
      <c r="G3182" s="37" t="s">
        <v>747</v>
      </c>
      <c r="H3182" s="0" t="n">
        <v>512926</v>
      </c>
      <c r="I3182" s="0" t="n">
        <v>281199</v>
      </c>
      <c r="J3182" s="0" t="n">
        <v>20043</v>
      </c>
    </row>
    <row r="3183" customFormat="false" ht="15" hidden="false" customHeight="false" outlineLevel="0" collapsed="false">
      <c r="A3183" s="0" t="n">
        <v>202406</v>
      </c>
      <c r="B3183" s="0" t="n">
        <v>202408</v>
      </c>
      <c r="C3183" s="37" t="s">
        <v>178</v>
      </c>
      <c r="D3183" s="37" t="s">
        <v>107</v>
      </c>
      <c r="E3183" s="0" t="n">
        <v>3</v>
      </c>
      <c r="F3183" s="38" t="s">
        <v>71</v>
      </c>
      <c r="G3183" s="37" t="s">
        <v>748</v>
      </c>
      <c r="H3183" s="0" t="n">
        <v>1081966</v>
      </c>
      <c r="I3183" s="0" t="n">
        <v>501396</v>
      </c>
      <c r="J3183" s="0" t="n">
        <v>29493</v>
      </c>
    </row>
    <row r="3184" customFormat="false" ht="15" hidden="false" customHeight="false" outlineLevel="0" collapsed="false">
      <c r="A3184" s="0" t="n">
        <v>202406</v>
      </c>
      <c r="B3184" s="0" t="n">
        <v>202408</v>
      </c>
      <c r="C3184" s="37" t="s">
        <v>136</v>
      </c>
      <c r="D3184" s="37" t="s">
        <v>723</v>
      </c>
      <c r="E3184" s="0" t="n">
        <v>3</v>
      </c>
      <c r="F3184" s="38" t="s">
        <v>71</v>
      </c>
      <c r="G3184" s="37" t="s">
        <v>749</v>
      </c>
      <c r="H3184" s="0" t="n">
        <v>1430181</v>
      </c>
      <c r="I3184" s="0" t="n">
        <v>706132</v>
      </c>
      <c r="J3184" s="0" t="n">
        <v>9854</v>
      </c>
    </row>
    <row r="3185" customFormat="false" ht="15" hidden="false" customHeight="false" outlineLevel="0" collapsed="false">
      <c r="A3185" s="0" t="n">
        <v>202406</v>
      </c>
      <c r="B3185" s="0" t="n">
        <v>202408</v>
      </c>
      <c r="C3185" s="37" t="s">
        <v>98</v>
      </c>
      <c r="D3185" s="37" t="s">
        <v>208</v>
      </c>
      <c r="E3185" s="0" t="n">
        <v>3</v>
      </c>
      <c r="F3185" s="38" t="s">
        <v>71</v>
      </c>
      <c r="G3185" s="37" t="s">
        <v>750</v>
      </c>
      <c r="H3185" s="0" t="n">
        <v>49307</v>
      </c>
      <c r="I3185" s="0" t="n">
        <v>55799</v>
      </c>
      <c r="J3185" s="0" t="n">
        <v>-12375</v>
      </c>
    </row>
    <row r="3186" customFormat="false" ht="15" hidden="false" customHeight="false" outlineLevel="0" collapsed="false">
      <c r="A3186" s="0" t="n">
        <v>202406</v>
      </c>
      <c r="B3186" s="0" t="n">
        <v>202408</v>
      </c>
      <c r="C3186" s="37" t="s">
        <v>149</v>
      </c>
      <c r="D3186" s="37" t="s">
        <v>385</v>
      </c>
      <c r="E3186" s="0" t="n">
        <v>3</v>
      </c>
      <c r="F3186" s="38" t="s">
        <v>71</v>
      </c>
      <c r="G3186" s="37" t="s">
        <v>751</v>
      </c>
      <c r="H3186" s="0" t="n">
        <v>83333</v>
      </c>
      <c r="I3186" s="0" t="n">
        <v>76573</v>
      </c>
      <c r="J3186" s="0" t="n">
        <v>15022</v>
      </c>
    </row>
    <row r="3187" customFormat="false" ht="15" hidden="false" customHeight="false" outlineLevel="0" collapsed="false">
      <c r="A3187" s="0" t="n">
        <v>202406</v>
      </c>
      <c r="B3187" s="0" t="n">
        <v>202408</v>
      </c>
      <c r="C3187" s="37" t="s">
        <v>115</v>
      </c>
      <c r="D3187" s="37" t="s">
        <v>476</v>
      </c>
      <c r="E3187" s="0" t="n">
        <v>3</v>
      </c>
      <c r="F3187" s="38" t="s">
        <v>71</v>
      </c>
      <c r="G3187" s="37" t="s">
        <v>752</v>
      </c>
      <c r="H3187" s="0" t="n">
        <v>708869</v>
      </c>
      <c r="I3187" s="0" t="n">
        <v>202078</v>
      </c>
      <c r="J3187" s="0" t="n">
        <v>22835</v>
      </c>
    </row>
    <row r="3188" customFormat="false" ht="15" hidden="false" customHeight="false" outlineLevel="0" collapsed="false">
      <c r="A3188" s="0" t="n">
        <v>202406</v>
      </c>
      <c r="B3188" s="0" t="n">
        <v>202408</v>
      </c>
      <c r="C3188" s="37" t="s">
        <v>101</v>
      </c>
      <c r="D3188" s="37" t="s">
        <v>425</v>
      </c>
      <c r="E3188" s="0" t="n">
        <v>3</v>
      </c>
      <c r="F3188" s="38" t="s">
        <v>71</v>
      </c>
      <c r="G3188" s="37" t="s">
        <v>753</v>
      </c>
      <c r="H3188" s="0" t="n">
        <v>233698</v>
      </c>
      <c r="I3188" s="0" t="n">
        <v>245325</v>
      </c>
      <c r="J3188" s="0" t="n">
        <v>-16787</v>
      </c>
    </row>
    <row r="3189" customFormat="false" ht="15" hidden="false" customHeight="false" outlineLevel="0" collapsed="false">
      <c r="A3189" s="0" t="n">
        <v>202406</v>
      </c>
      <c r="B3189" s="0" t="n">
        <v>202408</v>
      </c>
      <c r="C3189" s="37" t="s">
        <v>124</v>
      </c>
      <c r="D3189" s="37" t="s">
        <v>243</v>
      </c>
      <c r="E3189" s="0" t="n">
        <v>3</v>
      </c>
      <c r="F3189" s="38" t="s">
        <v>71</v>
      </c>
      <c r="G3189" s="37" t="s">
        <v>754</v>
      </c>
      <c r="H3189" s="0" t="n">
        <v>2694423</v>
      </c>
      <c r="I3189" s="0" t="n">
        <v>2707833</v>
      </c>
      <c r="J3189" s="0" t="n">
        <v>344743</v>
      </c>
    </row>
    <row r="3190" customFormat="false" ht="15" hidden="false" customHeight="false" outlineLevel="0" collapsed="false">
      <c r="A3190" s="0" t="n">
        <v>202406</v>
      </c>
      <c r="B3190" s="0" t="n">
        <v>202408</v>
      </c>
      <c r="C3190" s="37" t="s">
        <v>136</v>
      </c>
      <c r="D3190" s="37" t="s">
        <v>300</v>
      </c>
      <c r="E3190" s="0" t="n">
        <v>3</v>
      </c>
      <c r="F3190" s="38" t="s">
        <v>71</v>
      </c>
      <c r="G3190" s="37" t="s">
        <v>755</v>
      </c>
      <c r="H3190" s="0" t="n">
        <v>287598</v>
      </c>
      <c r="I3190" s="0" t="n">
        <v>245206</v>
      </c>
      <c r="J3190" s="0" t="n">
        <v>8648</v>
      </c>
    </row>
    <row r="3191" customFormat="false" ht="15" hidden="false" customHeight="false" outlineLevel="0" collapsed="false">
      <c r="A3191" s="0" t="n">
        <v>202406</v>
      </c>
      <c r="B3191" s="0" t="n">
        <v>202408</v>
      </c>
      <c r="C3191" s="37" t="s">
        <v>178</v>
      </c>
      <c r="D3191" s="37" t="s">
        <v>756</v>
      </c>
      <c r="E3191" s="0" t="n">
        <v>3</v>
      </c>
      <c r="F3191" s="38" t="s">
        <v>71</v>
      </c>
      <c r="G3191" s="37" t="s">
        <v>757</v>
      </c>
      <c r="H3191" s="0" t="n">
        <v>56321</v>
      </c>
      <c r="I3191" s="0" t="n">
        <v>37351</v>
      </c>
      <c r="J3191" s="0" t="n">
        <v>1423</v>
      </c>
    </row>
    <row r="3192" customFormat="false" ht="15" hidden="false" customHeight="false" outlineLevel="0" collapsed="false">
      <c r="A3192" s="0" t="n">
        <v>202406</v>
      </c>
      <c r="B3192" s="0" t="n">
        <v>202408</v>
      </c>
      <c r="C3192" s="37" t="s">
        <v>152</v>
      </c>
      <c r="D3192" s="37" t="s">
        <v>420</v>
      </c>
      <c r="E3192" s="0" t="n">
        <v>3</v>
      </c>
      <c r="F3192" s="38" t="s">
        <v>71</v>
      </c>
      <c r="G3192" s="37" t="s">
        <v>758</v>
      </c>
      <c r="H3192" s="0" t="n">
        <v>121039</v>
      </c>
      <c r="I3192" s="0" t="n">
        <v>131141</v>
      </c>
      <c r="J3192" s="0" t="n">
        <v>414</v>
      </c>
    </row>
    <row r="3193" customFormat="false" ht="15" hidden="false" customHeight="false" outlineLevel="0" collapsed="false">
      <c r="A3193" s="0" t="n">
        <v>202406</v>
      </c>
      <c r="B3193" s="0" t="n">
        <v>202408</v>
      </c>
      <c r="C3193" s="37" t="s">
        <v>115</v>
      </c>
      <c r="D3193" s="37" t="s">
        <v>626</v>
      </c>
      <c r="E3193" s="0" t="n">
        <v>3</v>
      </c>
      <c r="F3193" s="38" t="s">
        <v>71</v>
      </c>
      <c r="G3193" s="37" t="s">
        <v>759</v>
      </c>
      <c r="H3193" s="0" t="n">
        <v>22830</v>
      </c>
      <c r="I3193" s="0" t="n">
        <v>21731</v>
      </c>
      <c r="J3193" s="0" t="n">
        <v>2905</v>
      </c>
    </row>
    <row r="3194" customFormat="false" ht="15" hidden="false" customHeight="false" outlineLevel="0" collapsed="false">
      <c r="A3194" s="0" t="n">
        <v>202406</v>
      </c>
      <c r="B3194" s="0" t="n">
        <v>202408</v>
      </c>
      <c r="C3194" s="37" t="s">
        <v>184</v>
      </c>
      <c r="D3194" s="37" t="s">
        <v>425</v>
      </c>
      <c r="E3194" s="0" t="n">
        <v>3</v>
      </c>
      <c r="F3194" s="38" t="s">
        <v>71</v>
      </c>
      <c r="G3194" s="37" t="s">
        <v>760</v>
      </c>
      <c r="H3194" s="0" t="n">
        <v>447492</v>
      </c>
      <c r="I3194" s="0" t="n">
        <v>375924</v>
      </c>
      <c r="J3194" s="0" t="n">
        <v>7</v>
      </c>
    </row>
    <row r="3195" customFormat="false" ht="15" hidden="false" customHeight="false" outlineLevel="0" collapsed="false">
      <c r="A3195" s="0" t="n">
        <v>202406</v>
      </c>
      <c r="B3195" s="0" t="n">
        <v>202408</v>
      </c>
      <c r="C3195" s="37" t="s">
        <v>95</v>
      </c>
      <c r="D3195" s="37" t="s">
        <v>618</v>
      </c>
      <c r="E3195" s="0" t="n">
        <v>3</v>
      </c>
      <c r="F3195" s="38" t="s">
        <v>71</v>
      </c>
      <c r="G3195" s="37" t="s">
        <v>761</v>
      </c>
      <c r="H3195" s="0" t="n">
        <v>418796</v>
      </c>
      <c r="I3195" s="0" t="n">
        <v>399253</v>
      </c>
      <c r="J3195" s="0" t="n">
        <v>-11851</v>
      </c>
    </row>
    <row r="3196" customFormat="false" ht="15" hidden="false" customHeight="false" outlineLevel="0" collapsed="false">
      <c r="A3196" s="0" t="n">
        <v>202406</v>
      </c>
      <c r="B3196" s="0" t="n">
        <v>202408</v>
      </c>
      <c r="C3196" s="37" t="s">
        <v>152</v>
      </c>
      <c r="D3196" s="37" t="s">
        <v>372</v>
      </c>
      <c r="E3196" s="0" t="n">
        <v>3</v>
      </c>
      <c r="F3196" s="38" t="s">
        <v>71</v>
      </c>
      <c r="G3196" s="37" t="s">
        <v>762</v>
      </c>
      <c r="H3196" s="0" t="n">
        <v>379647</v>
      </c>
      <c r="I3196" s="0" t="n">
        <v>204050</v>
      </c>
      <c r="J3196" s="0" t="n">
        <v>39417</v>
      </c>
    </row>
    <row r="3197" customFormat="false" ht="15" hidden="false" customHeight="false" outlineLevel="0" collapsed="false">
      <c r="A3197" s="0" t="n">
        <v>202406</v>
      </c>
      <c r="B3197" s="0" t="n">
        <v>202408</v>
      </c>
      <c r="C3197" s="37" t="s">
        <v>158</v>
      </c>
      <c r="D3197" s="37" t="s">
        <v>461</v>
      </c>
      <c r="E3197" s="0" t="n">
        <v>3</v>
      </c>
      <c r="F3197" s="38" t="s">
        <v>71</v>
      </c>
      <c r="G3197" s="37" t="s">
        <v>763</v>
      </c>
      <c r="H3197" s="0" t="n">
        <v>1890312</v>
      </c>
      <c r="I3197" s="0" t="n">
        <v>910334</v>
      </c>
      <c r="J3197" s="0" t="n">
        <v>56543</v>
      </c>
    </row>
    <row r="3198" customFormat="false" ht="15" hidden="false" customHeight="false" outlineLevel="0" collapsed="false">
      <c r="A3198" s="0" t="n">
        <v>202406</v>
      </c>
      <c r="B3198" s="0" t="n">
        <v>202408</v>
      </c>
      <c r="C3198" s="37" t="s">
        <v>106</v>
      </c>
      <c r="D3198" s="37" t="s">
        <v>116</v>
      </c>
      <c r="E3198" s="0" t="n">
        <v>3</v>
      </c>
      <c r="F3198" s="38" t="s">
        <v>71</v>
      </c>
      <c r="G3198" s="37" t="s">
        <v>764</v>
      </c>
      <c r="H3198" s="0" t="n">
        <v>2366185</v>
      </c>
      <c r="I3198" s="0" t="n">
        <v>1225399</v>
      </c>
      <c r="J3198" s="0" t="n">
        <v>79959</v>
      </c>
    </row>
    <row r="3199" customFormat="false" ht="15" hidden="false" customHeight="false" outlineLevel="0" collapsed="false">
      <c r="A3199" s="0" t="n">
        <v>202406</v>
      </c>
      <c r="B3199" s="0" t="n">
        <v>202408</v>
      </c>
      <c r="C3199" s="37" t="s">
        <v>109</v>
      </c>
      <c r="D3199" s="37" t="s">
        <v>540</v>
      </c>
      <c r="E3199" s="0" t="n">
        <v>3</v>
      </c>
      <c r="F3199" s="38" t="s">
        <v>71</v>
      </c>
      <c r="G3199" s="37" t="s">
        <v>765</v>
      </c>
      <c r="H3199" s="0" t="n">
        <v>420986</v>
      </c>
      <c r="I3199" s="0" t="n">
        <v>95356</v>
      </c>
      <c r="J3199" s="0" t="n">
        <v>14232</v>
      </c>
    </row>
    <row r="3200" customFormat="false" ht="15" hidden="false" customHeight="false" outlineLevel="0" collapsed="false">
      <c r="A3200" s="0" t="n">
        <v>202406</v>
      </c>
      <c r="B3200" s="0" t="n">
        <v>202408</v>
      </c>
      <c r="C3200" s="37" t="s">
        <v>178</v>
      </c>
      <c r="D3200" s="37" t="s">
        <v>364</v>
      </c>
      <c r="E3200" s="0" t="n">
        <v>3</v>
      </c>
      <c r="F3200" s="38" t="s">
        <v>71</v>
      </c>
      <c r="G3200" s="37" t="s">
        <v>766</v>
      </c>
      <c r="H3200" s="0" t="n">
        <v>44762</v>
      </c>
      <c r="I3200" s="0" t="n">
        <v>12656</v>
      </c>
      <c r="J3200" s="0" t="n">
        <v>168</v>
      </c>
    </row>
    <row r="3201" customFormat="false" ht="15" hidden="false" customHeight="false" outlineLevel="0" collapsed="false">
      <c r="A3201" s="0" t="n">
        <v>202406</v>
      </c>
      <c r="B3201" s="0" t="n">
        <v>202408</v>
      </c>
      <c r="C3201" s="37" t="s">
        <v>184</v>
      </c>
      <c r="D3201" s="37" t="s">
        <v>571</v>
      </c>
      <c r="E3201" s="0" t="n">
        <v>3</v>
      </c>
      <c r="F3201" s="38" t="s">
        <v>71</v>
      </c>
      <c r="G3201" s="37" t="s">
        <v>767</v>
      </c>
      <c r="H3201" s="0" t="n">
        <v>1072772</v>
      </c>
      <c r="I3201" s="0" t="n">
        <v>773878</v>
      </c>
      <c r="J3201" s="0" t="n">
        <v>25681</v>
      </c>
    </row>
    <row r="3202" customFormat="false" ht="15" hidden="false" customHeight="false" outlineLevel="0" collapsed="false">
      <c r="A3202" s="0" t="n">
        <v>202406</v>
      </c>
      <c r="B3202" s="0" t="n">
        <v>202408</v>
      </c>
      <c r="C3202" s="37" t="s">
        <v>136</v>
      </c>
      <c r="D3202" s="37" t="s">
        <v>509</v>
      </c>
      <c r="E3202" s="0" t="n">
        <v>3</v>
      </c>
      <c r="F3202" s="38" t="s">
        <v>71</v>
      </c>
      <c r="G3202" s="37" t="s">
        <v>768</v>
      </c>
      <c r="H3202" s="0" t="n">
        <v>1349247</v>
      </c>
      <c r="I3202" s="0" t="n">
        <v>1303280</v>
      </c>
      <c r="J3202" s="0" t="n">
        <v>144106</v>
      </c>
    </row>
    <row r="3203" customFormat="false" ht="15" hidden="false" customHeight="false" outlineLevel="0" collapsed="false">
      <c r="A3203" s="0" t="n">
        <v>202406</v>
      </c>
      <c r="B3203" s="0" t="n">
        <v>202408</v>
      </c>
      <c r="C3203" s="37" t="s">
        <v>136</v>
      </c>
      <c r="D3203" s="37" t="s">
        <v>258</v>
      </c>
      <c r="E3203" s="0" t="n">
        <v>3</v>
      </c>
      <c r="F3203" s="38" t="s">
        <v>71</v>
      </c>
      <c r="G3203" s="37" t="s">
        <v>769</v>
      </c>
      <c r="H3203" s="0" t="n">
        <v>1061684</v>
      </c>
      <c r="I3203" s="0" t="n">
        <v>781171</v>
      </c>
      <c r="J3203" s="0" t="n">
        <v>-57914</v>
      </c>
    </row>
    <row r="3204" customFormat="false" ht="15" hidden="false" customHeight="false" outlineLevel="0" collapsed="false">
      <c r="A3204" s="0" t="n">
        <v>202406</v>
      </c>
      <c r="B3204" s="0" t="n">
        <v>202408</v>
      </c>
      <c r="C3204" s="37" t="s">
        <v>115</v>
      </c>
      <c r="D3204" s="37" t="s">
        <v>288</v>
      </c>
      <c r="E3204" s="0" t="n">
        <v>3</v>
      </c>
      <c r="F3204" s="38" t="s">
        <v>71</v>
      </c>
      <c r="G3204" s="37" t="s">
        <v>770</v>
      </c>
      <c r="H3204" s="0" t="n">
        <v>2003405</v>
      </c>
      <c r="I3204" s="0" t="n">
        <v>2059556</v>
      </c>
      <c r="J3204" s="0" t="n">
        <v>210301</v>
      </c>
    </row>
    <row r="3205" customFormat="false" ht="15" hidden="false" customHeight="false" outlineLevel="0" collapsed="false">
      <c r="A3205" s="0" t="n">
        <v>202406</v>
      </c>
      <c r="B3205" s="0" t="n">
        <v>202408</v>
      </c>
      <c r="C3205" s="37" t="s">
        <v>109</v>
      </c>
      <c r="D3205" s="37" t="s">
        <v>412</v>
      </c>
      <c r="E3205" s="0" t="n">
        <v>3</v>
      </c>
      <c r="F3205" s="38" t="s">
        <v>71</v>
      </c>
      <c r="G3205" s="37" t="s">
        <v>771</v>
      </c>
      <c r="H3205" s="0" t="n">
        <v>168534</v>
      </c>
      <c r="I3205" s="0" t="n">
        <v>44446</v>
      </c>
      <c r="J3205" s="0" t="n">
        <v>197</v>
      </c>
    </row>
    <row r="3206" customFormat="false" ht="15" hidden="false" customHeight="false" outlineLevel="0" collapsed="false">
      <c r="A3206" s="0" t="n">
        <v>202406</v>
      </c>
      <c r="B3206" s="0" t="n">
        <v>202408</v>
      </c>
      <c r="C3206" s="37" t="s">
        <v>98</v>
      </c>
      <c r="D3206" s="37" t="s">
        <v>233</v>
      </c>
      <c r="E3206" s="0" t="n">
        <v>3</v>
      </c>
      <c r="F3206" s="38" t="s">
        <v>71</v>
      </c>
      <c r="G3206" s="37" t="s">
        <v>772</v>
      </c>
      <c r="H3206" s="0" t="n">
        <v>4785574</v>
      </c>
      <c r="I3206" s="0" t="n">
        <v>3338369</v>
      </c>
      <c r="J3206" s="0" t="n">
        <v>552658</v>
      </c>
    </row>
    <row r="3207" customFormat="false" ht="15" hidden="false" customHeight="false" outlineLevel="0" collapsed="false">
      <c r="A3207" s="0" t="n">
        <v>202406</v>
      </c>
      <c r="B3207" s="0" t="n">
        <v>202408</v>
      </c>
      <c r="C3207" s="37" t="s">
        <v>178</v>
      </c>
      <c r="D3207" s="37" t="s">
        <v>294</v>
      </c>
      <c r="E3207" s="0" t="n">
        <v>3</v>
      </c>
      <c r="F3207" s="38" t="s">
        <v>71</v>
      </c>
      <c r="G3207" s="37" t="s">
        <v>773</v>
      </c>
      <c r="H3207" s="0" t="n">
        <v>138271</v>
      </c>
      <c r="I3207" s="0" t="n">
        <v>118988</v>
      </c>
      <c r="J3207" s="0" t="n">
        <v>16024</v>
      </c>
    </row>
    <row r="3208" customFormat="false" ht="15" hidden="false" customHeight="false" outlineLevel="0" collapsed="false">
      <c r="A3208" s="0" t="n">
        <v>202406</v>
      </c>
      <c r="B3208" s="0" t="n">
        <v>202408</v>
      </c>
      <c r="C3208" s="37" t="s">
        <v>149</v>
      </c>
      <c r="D3208" s="37" t="s">
        <v>130</v>
      </c>
      <c r="E3208" s="0" t="n">
        <v>3</v>
      </c>
      <c r="F3208" s="38" t="s">
        <v>71</v>
      </c>
      <c r="G3208" s="37" t="s">
        <v>774</v>
      </c>
      <c r="H3208" s="0" t="n">
        <v>1267207</v>
      </c>
      <c r="I3208" s="0" t="n">
        <v>887552</v>
      </c>
      <c r="J3208" s="0" t="n">
        <v>107797</v>
      </c>
    </row>
    <row r="3209" customFormat="false" ht="15" hidden="false" customHeight="false" outlineLevel="0" collapsed="false">
      <c r="A3209" s="0" t="n">
        <v>202406</v>
      </c>
      <c r="B3209" s="0" t="n">
        <v>202408</v>
      </c>
      <c r="C3209" s="37" t="s">
        <v>109</v>
      </c>
      <c r="D3209" s="37" t="s">
        <v>139</v>
      </c>
      <c r="E3209" s="0" t="n">
        <v>3</v>
      </c>
      <c r="F3209" s="38" t="s">
        <v>71</v>
      </c>
      <c r="G3209" s="37" t="s">
        <v>775</v>
      </c>
      <c r="H3209" s="0" t="n">
        <v>71888</v>
      </c>
      <c r="I3209" s="0" t="n">
        <v>41438</v>
      </c>
      <c r="J3209" s="0" t="n">
        <v>-3344</v>
      </c>
    </row>
    <row r="3210" customFormat="false" ht="15" hidden="false" customHeight="false" outlineLevel="0" collapsed="false">
      <c r="A3210" s="0" t="n">
        <v>202406</v>
      </c>
      <c r="B3210" s="0" t="n">
        <v>202408</v>
      </c>
      <c r="C3210" s="37" t="s">
        <v>106</v>
      </c>
      <c r="D3210" s="37" t="s">
        <v>776</v>
      </c>
      <c r="E3210" s="0" t="n">
        <v>3</v>
      </c>
      <c r="F3210" s="38" t="s">
        <v>71</v>
      </c>
      <c r="G3210" s="37" t="s">
        <v>777</v>
      </c>
      <c r="H3210" s="0" t="n">
        <v>172033</v>
      </c>
      <c r="I3210" s="0" t="n">
        <v>152428</v>
      </c>
      <c r="J3210" s="0" t="n">
        <v>10618</v>
      </c>
    </row>
    <row r="3211" customFormat="false" ht="15" hidden="false" customHeight="false" outlineLevel="0" collapsed="false">
      <c r="A3211" s="0" t="n">
        <v>202406</v>
      </c>
      <c r="B3211" s="0" t="n">
        <v>202408</v>
      </c>
      <c r="C3211" s="37" t="s">
        <v>109</v>
      </c>
      <c r="D3211" s="37" t="s">
        <v>396</v>
      </c>
      <c r="E3211" s="0" t="n">
        <v>3</v>
      </c>
      <c r="F3211" s="38" t="s">
        <v>71</v>
      </c>
      <c r="G3211" s="37" t="s">
        <v>778</v>
      </c>
      <c r="H3211" s="0" t="n">
        <v>2609879</v>
      </c>
      <c r="I3211" s="0" t="n">
        <v>1283054</v>
      </c>
      <c r="J3211" s="0" t="n">
        <v>-48405</v>
      </c>
    </row>
    <row r="3212" customFormat="false" ht="15" hidden="false" customHeight="false" outlineLevel="0" collapsed="false">
      <c r="A3212" s="0" t="n">
        <v>202406</v>
      </c>
      <c r="B3212" s="0" t="n">
        <v>202408</v>
      </c>
      <c r="C3212" s="37" t="s">
        <v>106</v>
      </c>
      <c r="D3212" s="37" t="s">
        <v>189</v>
      </c>
      <c r="E3212" s="0" t="n">
        <v>3</v>
      </c>
      <c r="F3212" s="38" t="s">
        <v>71</v>
      </c>
      <c r="G3212" s="37" t="s">
        <v>779</v>
      </c>
      <c r="H3212" s="0" t="n">
        <v>470312</v>
      </c>
      <c r="I3212" s="0" t="n">
        <v>482570</v>
      </c>
      <c r="J3212" s="0" t="n">
        <v>36827</v>
      </c>
    </row>
    <row r="3213" customFormat="false" ht="15" hidden="false" customHeight="false" outlineLevel="0" collapsed="false">
      <c r="A3213" s="0" t="n">
        <v>202406</v>
      </c>
      <c r="B3213" s="0" t="n">
        <v>202408</v>
      </c>
      <c r="C3213" s="37" t="s">
        <v>152</v>
      </c>
      <c r="D3213" s="37" t="s">
        <v>320</v>
      </c>
      <c r="E3213" s="0" t="n">
        <v>3</v>
      </c>
      <c r="F3213" s="38" t="s">
        <v>71</v>
      </c>
      <c r="G3213" s="37" t="s">
        <v>780</v>
      </c>
      <c r="H3213" s="0" t="n">
        <v>2048317</v>
      </c>
      <c r="I3213" s="0" t="n">
        <v>2287611</v>
      </c>
      <c r="J3213" s="0" t="n">
        <v>-346637</v>
      </c>
    </row>
    <row r="3214" customFormat="false" ht="15" hidden="false" customHeight="false" outlineLevel="0" collapsed="false">
      <c r="A3214" s="0" t="n">
        <v>202406</v>
      </c>
      <c r="B3214" s="0" t="n">
        <v>202408</v>
      </c>
      <c r="C3214" s="37" t="s">
        <v>95</v>
      </c>
      <c r="D3214" s="37" t="s">
        <v>693</v>
      </c>
      <c r="E3214" s="0" t="n">
        <v>3</v>
      </c>
      <c r="F3214" s="38" t="s">
        <v>71</v>
      </c>
      <c r="G3214" s="37" t="s">
        <v>781</v>
      </c>
      <c r="H3214" s="0" t="n">
        <v>871514</v>
      </c>
      <c r="I3214" s="0" t="n">
        <v>574391</v>
      </c>
      <c r="J3214" s="0" t="n">
        <v>-42553</v>
      </c>
    </row>
    <row r="3215" customFormat="false" ht="15" hidden="false" customHeight="false" outlineLevel="0" collapsed="false">
      <c r="A3215" s="0" t="n">
        <v>202406</v>
      </c>
      <c r="B3215" s="0" t="n">
        <v>202408</v>
      </c>
      <c r="C3215" s="37" t="s">
        <v>98</v>
      </c>
      <c r="D3215" s="37" t="s">
        <v>369</v>
      </c>
      <c r="E3215" s="0" t="n">
        <v>3</v>
      </c>
      <c r="F3215" s="38" t="s">
        <v>71</v>
      </c>
      <c r="G3215" s="37" t="s">
        <v>782</v>
      </c>
      <c r="H3215" s="0" t="n">
        <v>561502</v>
      </c>
      <c r="I3215" s="0" t="n">
        <v>255728</v>
      </c>
      <c r="J3215" s="0" t="n">
        <v>50865</v>
      </c>
    </row>
    <row r="3216" customFormat="false" ht="15" hidden="false" customHeight="false" outlineLevel="0" collapsed="false">
      <c r="A3216" s="0" t="n">
        <v>202406</v>
      </c>
      <c r="B3216" s="0" t="n">
        <v>202408</v>
      </c>
      <c r="C3216" s="37" t="s">
        <v>136</v>
      </c>
      <c r="D3216" s="37" t="s">
        <v>719</v>
      </c>
      <c r="E3216" s="0" t="n">
        <v>3</v>
      </c>
      <c r="F3216" s="38" t="s">
        <v>71</v>
      </c>
      <c r="G3216" s="37" t="s">
        <v>783</v>
      </c>
      <c r="H3216" s="0" t="n">
        <v>2876344</v>
      </c>
      <c r="I3216" s="0" t="n">
        <v>2194191</v>
      </c>
      <c r="J3216" s="0" t="n">
        <v>256513</v>
      </c>
    </row>
    <row r="3217" customFormat="false" ht="15" hidden="false" customHeight="false" outlineLevel="0" collapsed="false">
      <c r="A3217" s="0" t="n">
        <v>202406</v>
      </c>
      <c r="B3217" s="0" t="n">
        <v>202408</v>
      </c>
      <c r="C3217" s="37" t="s">
        <v>101</v>
      </c>
      <c r="D3217" s="37" t="s">
        <v>247</v>
      </c>
      <c r="E3217" s="0" t="n">
        <v>3</v>
      </c>
      <c r="F3217" s="38" t="s">
        <v>71</v>
      </c>
      <c r="G3217" s="37" t="s">
        <v>784</v>
      </c>
      <c r="H3217" s="0" t="n">
        <v>358991</v>
      </c>
      <c r="I3217" s="0" t="n">
        <v>535378</v>
      </c>
      <c r="J3217" s="0" t="n">
        <v>23888</v>
      </c>
    </row>
    <row r="3218" customFormat="false" ht="15" hidden="false" customHeight="false" outlineLevel="0" collapsed="false">
      <c r="A3218" s="0" t="n">
        <v>202406</v>
      </c>
      <c r="B3218" s="0" t="n">
        <v>202408</v>
      </c>
      <c r="C3218" s="37" t="s">
        <v>184</v>
      </c>
      <c r="D3218" s="37" t="s">
        <v>367</v>
      </c>
      <c r="E3218" s="0" t="n">
        <v>3</v>
      </c>
      <c r="F3218" s="38" t="s">
        <v>71</v>
      </c>
      <c r="G3218" s="37" t="s">
        <v>785</v>
      </c>
      <c r="H3218" s="0" t="n">
        <v>64569</v>
      </c>
      <c r="I3218" s="0" t="n">
        <v>46879</v>
      </c>
      <c r="J3218" s="0" t="n">
        <v>-510</v>
      </c>
    </row>
    <row r="3219" customFormat="false" ht="15" hidden="false" customHeight="false" outlineLevel="0" collapsed="false">
      <c r="A3219" s="0" t="n">
        <v>202406</v>
      </c>
      <c r="B3219" s="0" t="n">
        <v>202408</v>
      </c>
      <c r="C3219" s="37" t="s">
        <v>98</v>
      </c>
      <c r="D3219" s="37" t="s">
        <v>376</v>
      </c>
      <c r="E3219" s="0" t="n">
        <v>3</v>
      </c>
      <c r="F3219" s="38" t="s">
        <v>71</v>
      </c>
      <c r="G3219" s="37" t="s">
        <v>786</v>
      </c>
      <c r="H3219" s="0" t="n">
        <v>283068</v>
      </c>
      <c r="I3219" s="0" t="n">
        <v>341331</v>
      </c>
      <c r="J3219" s="0" t="n">
        <v>-9702</v>
      </c>
    </row>
    <row r="3220" customFormat="false" ht="15" hidden="false" customHeight="false" outlineLevel="0" collapsed="false">
      <c r="A3220" s="0" t="n">
        <v>202406</v>
      </c>
      <c r="B3220" s="0" t="n">
        <v>202408</v>
      </c>
      <c r="C3220" s="37" t="s">
        <v>158</v>
      </c>
      <c r="D3220" s="37" t="s">
        <v>96</v>
      </c>
      <c r="E3220" s="0" t="n">
        <v>3</v>
      </c>
      <c r="F3220" s="38" t="s">
        <v>71</v>
      </c>
      <c r="G3220" s="37" t="s">
        <v>787</v>
      </c>
      <c r="H3220" s="0" t="n">
        <v>994628</v>
      </c>
      <c r="I3220" s="0" t="n">
        <v>772481</v>
      </c>
      <c r="J3220" s="0" t="n">
        <v>77260</v>
      </c>
    </row>
    <row r="3221" customFormat="false" ht="15" hidden="false" customHeight="false" outlineLevel="0" collapsed="false">
      <c r="A3221" s="0" t="n">
        <v>202406</v>
      </c>
      <c r="B3221" s="0" t="n">
        <v>202408</v>
      </c>
      <c r="C3221" s="37" t="s">
        <v>115</v>
      </c>
      <c r="D3221" s="37" t="s">
        <v>241</v>
      </c>
      <c r="E3221" s="0" t="n">
        <v>3</v>
      </c>
      <c r="F3221" s="38" t="s">
        <v>71</v>
      </c>
      <c r="G3221" s="37" t="s">
        <v>788</v>
      </c>
      <c r="H3221" s="0" t="n">
        <v>812491</v>
      </c>
      <c r="I3221" s="0" t="n">
        <v>771974</v>
      </c>
      <c r="J3221" s="0" t="n">
        <v>35230</v>
      </c>
    </row>
    <row r="3222" customFormat="false" ht="15" hidden="false" customHeight="false" outlineLevel="0" collapsed="false">
      <c r="A3222" s="0" t="n">
        <v>202406</v>
      </c>
      <c r="B3222" s="0" t="n">
        <v>202408</v>
      </c>
      <c r="C3222" s="37" t="s">
        <v>101</v>
      </c>
      <c r="D3222" s="37" t="s">
        <v>482</v>
      </c>
      <c r="E3222" s="0" t="n">
        <v>3</v>
      </c>
      <c r="F3222" s="38" t="s">
        <v>71</v>
      </c>
      <c r="G3222" s="37" t="s">
        <v>789</v>
      </c>
      <c r="H3222" s="0" t="n">
        <v>97452</v>
      </c>
      <c r="I3222" s="0" t="n">
        <v>70282</v>
      </c>
      <c r="J3222" s="0" t="n">
        <v>16493</v>
      </c>
    </row>
    <row r="3223" customFormat="false" ht="15" hidden="false" customHeight="false" outlineLevel="0" collapsed="false">
      <c r="A3223" s="0" t="n">
        <v>202406</v>
      </c>
      <c r="B3223" s="0" t="n">
        <v>202408</v>
      </c>
      <c r="C3223" s="37" t="s">
        <v>136</v>
      </c>
      <c r="D3223" s="37" t="s">
        <v>120</v>
      </c>
      <c r="E3223" s="0" t="n">
        <v>3</v>
      </c>
      <c r="F3223" s="38" t="s">
        <v>71</v>
      </c>
      <c r="G3223" s="37" t="s">
        <v>790</v>
      </c>
      <c r="H3223" s="0" t="n">
        <v>270583</v>
      </c>
      <c r="I3223" s="0" t="n">
        <v>207502</v>
      </c>
      <c r="J3223" s="0" t="n">
        <v>12766</v>
      </c>
    </row>
    <row r="3224" customFormat="false" ht="15" hidden="false" customHeight="false" outlineLevel="0" collapsed="false">
      <c r="A3224" s="0" t="n">
        <v>202406</v>
      </c>
      <c r="B3224" s="0" t="n">
        <v>202408</v>
      </c>
      <c r="C3224" s="37" t="s">
        <v>98</v>
      </c>
      <c r="D3224" s="37" t="s">
        <v>447</v>
      </c>
      <c r="E3224" s="0" t="n">
        <v>3</v>
      </c>
      <c r="F3224" s="38" t="s">
        <v>71</v>
      </c>
      <c r="G3224" s="37" t="s">
        <v>791</v>
      </c>
      <c r="H3224" s="0" t="n">
        <v>237101</v>
      </c>
      <c r="I3224" s="0" t="n">
        <v>314864</v>
      </c>
      <c r="J3224" s="0" t="n">
        <v>27038</v>
      </c>
    </row>
    <row r="3225" customFormat="false" ht="15" hidden="false" customHeight="false" outlineLevel="0" collapsed="false">
      <c r="A3225" s="0" t="n">
        <v>202406</v>
      </c>
      <c r="B3225" s="0" t="n">
        <v>202408</v>
      </c>
      <c r="C3225" s="37" t="s">
        <v>136</v>
      </c>
      <c r="D3225" s="37" t="s">
        <v>391</v>
      </c>
      <c r="E3225" s="0" t="n">
        <v>3</v>
      </c>
      <c r="F3225" s="38" t="s">
        <v>71</v>
      </c>
      <c r="G3225" s="37" t="s">
        <v>792</v>
      </c>
      <c r="H3225" s="0" t="n">
        <v>335610</v>
      </c>
      <c r="I3225" s="0" t="n">
        <v>104646</v>
      </c>
      <c r="J3225" s="0" t="n">
        <v>-6158</v>
      </c>
    </row>
    <row r="3226" customFormat="false" ht="15" hidden="false" customHeight="false" outlineLevel="0" collapsed="false">
      <c r="A3226" s="0" t="n">
        <v>202406</v>
      </c>
      <c r="B3226" s="0" t="n">
        <v>202408</v>
      </c>
      <c r="C3226" s="37" t="s">
        <v>106</v>
      </c>
      <c r="D3226" s="37" t="s">
        <v>467</v>
      </c>
      <c r="E3226" s="0" t="n">
        <v>3</v>
      </c>
      <c r="F3226" s="38" t="s">
        <v>71</v>
      </c>
      <c r="G3226" s="37" t="s">
        <v>793</v>
      </c>
      <c r="H3226" s="0" t="n">
        <v>96289</v>
      </c>
      <c r="I3226" s="0" t="n">
        <v>121219</v>
      </c>
      <c r="J3226" s="0" t="n">
        <v>5325</v>
      </c>
    </row>
    <row r="3227" customFormat="false" ht="15" hidden="false" customHeight="false" outlineLevel="0" collapsed="false">
      <c r="A3227" s="0" t="n">
        <v>202406</v>
      </c>
      <c r="B3227" s="0" t="n">
        <v>202408</v>
      </c>
      <c r="C3227" s="37" t="s">
        <v>95</v>
      </c>
      <c r="D3227" s="37" t="s">
        <v>147</v>
      </c>
      <c r="E3227" s="0" t="n">
        <v>3</v>
      </c>
      <c r="F3227" s="38" t="s">
        <v>71</v>
      </c>
      <c r="G3227" s="37" t="s">
        <v>794</v>
      </c>
      <c r="H3227" s="0" t="n">
        <v>257275</v>
      </c>
      <c r="I3227" s="0" t="n">
        <v>529567</v>
      </c>
      <c r="J3227" s="0" t="n">
        <v>51738</v>
      </c>
    </row>
    <row r="3228" customFormat="false" ht="15" hidden="false" customHeight="false" outlineLevel="0" collapsed="false">
      <c r="A3228" s="0" t="n">
        <v>202406</v>
      </c>
      <c r="B3228" s="0" t="n">
        <v>202408</v>
      </c>
      <c r="C3228" s="37" t="s">
        <v>184</v>
      </c>
      <c r="D3228" s="37" t="s">
        <v>603</v>
      </c>
      <c r="E3228" s="0" t="n">
        <v>3</v>
      </c>
      <c r="F3228" s="38" t="s">
        <v>71</v>
      </c>
      <c r="G3228" s="37" t="s">
        <v>795</v>
      </c>
      <c r="H3228" s="0" t="n">
        <v>266389</v>
      </c>
      <c r="I3228" s="0" t="n">
        <v>254430</v>
      </c>
      <c r="J3228" s="0" t="n">
        <v>10870</v>
      </c>
    </row>
    <row r="3229" customFormat="false" ht="15" hidden="false" customHeight="false" outlineLevel="0" collapsed="false">
      <c r="A3229" s="0" t="n">
        <v>202406</v>
      </c>
      <c r="B3229" s="0" t="n">
        <v>202408</v>
      </c>
      <c r="C3229" s="37" t="s">
        <v>149</v>
      </c>
      <c r="D3229" s="37" t="s">
        <v>318</v>
      </c>
      <c r="E3229" s="0" t="n">
        <v>3</v>
      </c>
      <c r="F3229" s="38" t="s">
        <v>71</v>
      </c>
      <c r="G3229" s="37" t="s">
        <v>796</v>
      </c>
      <c r="H3229" s="0" t="n">
        <v>1210723</v>
      </c>
      <c r="I3229" s="0" t="n">
        <v>733180</v>
      </c>
      <c r="J3229" s="0" t="n">
        <v>23049</v>
      </c>
    </row>
    <row r="3230" customFormat="false" ht="15" hidden="false" customHeight="false" outlineLevel="0" collapsed="false">
      <c r="A3230" s="0" t="n">
        <v>202406</v>
      </c>
      <c r="B3230" s="0" t="n">
        <v>202408</v>
      </c>
      <c r="C3230" s="37" t="s">
        <v>115</v>
      </c>
      <c r="D3230" s="37" t="s">
        <v>191</v>
      </c>
      <c r="E3230" s="0" t="n">
        <v>3</v>
      </c>
      <c r="F3230" s="38" t="s">
        <v>71</v>
      </c>
      <c r="G3230" s="37" t="s">
        <v>797</v>
      </c>
      <c r="H3230" s="0" t="n">
        <v>1682662</v>
      </c>
      <c r="I3230" s="0" t="n">
        <v>941090</v>
      </c>
      <c r="J3230" s="0" t="n">
        <v>106052</v>
      </c>
    </row>
    <row r="3231" customFormat="false" ht="15" hidden="false" customHeight="false" outlineLevel="0" collapsed="false">
      <c r="A3231" s="0" t="n">
        <v>202406</v>
      </c>
      <c r="B3231" s="0" t="n">
        <v>202408</v>
      </c>
      <c r="C3231" s="37" t="s">
        <v>101</v>
      </c>
      <c r="D3231" s="37" t="s">
        <v>519</v>
      </c>
      <c r="E3231" s="0" t="n">
        <v>3</v>
      </c>
      <c r="F3231" s="38" t="s">
        <v>71</v>
      </c>
      <c r="G3231" s="37" t="s">
        <v>798</v>
      </c>
      <c r="H3231" s="0" t="n">
        <v>461283</v>
      </c>
      <c r="I3231" s="0" t="n">
        <v>238774</v>
      </c>
      <c r="J3231" s="0" t="n">
        <v>55272</v>
      </c>
    </row>
    <row r="3232" customFormat="false" ht="15" hidden="false" customHeight="false" outlineLevel="0" collapsed="false">
      <c r="A3232" s="0" t="n">
        <v>202406</v>
      </c>
      <c r="B3232" s="0" t="n">
        <v>202408</v>
      </c>
      <c r="C3232" s="37" t="s">
        <v>101</v>
      </c>
      <c r="D3232" s="37" t="s">
        <v>99</v>
      </c>
      <c r="E3232" s="0" t="n">
        <v>3</v>
      </c>
      <c r="F3232" s="38" t="s">
        <v>71</v>
      </c>
      <c r="G3232" s="37" t="s">
        <v>799</v>
      </c>
      <c r="H3232" s="0" t="n">
        <v>479248</v>
      </c>
      <c r="I3232" s="0" t="n">
        <v>514002</v>
      </c>
      <c r="J3232" s="0" t="n">
        <v>48572</v>
      </c>
    </row>
    <row r="3233" customFormat="false" ht="15" hidden="false" customHeight="false" outlineLevel="0" collapsed="false">
      <c r="A3233" s="0" t="n">
        <v>202406</v>
      </c>
      <c r="B3233" s="0" t="n">
        <v>202408</v>
      </c>
      <c r="C3233" s="37" t="s">
        <v>197</v>
      </c>
      <c r="D3233" s="37" t="s">
        <v>623</v>
      </c>
      <c r="E3233" s="0" t="n">
        <v>3</v>
      </c>
      <c r="F3233" s="38" t="s">
        <v>71</v>
      </c>
      <c r="G3233" s="37" t="s">
        <v>800</v>
      </c>
      <c r="H3233" s="0" t="n">
        <v>671471</v>
      </c>
      <c r="I3233" s="0" t="n">
        <v>827677</v>
      </c>
      <c r="J3233" s="0" t="n">
        <v>160916</v>
      </c>
    </row>
    <row r="3234" customFormat="false" ht="15" hidden="false" customHeight="false" outlineLevel="0" collapsed="false">
      <c r="A3234" s="0" t="n">
        <v>202406</v>
      </c>
      <c r="B3234" s="0" t="n">
        <v>202408</v>
      </c>
      <c r="C3234" s="37" t="s">
        <v>115</v>
      </c>
      <c r="D3234" s="37" t="s">
        <v>102</v>
      </c>
      <c r="E3234" s="0" t="n">
        <v>3</v>
      </c>
      <c r="F3234" s="38" t="s">
        <v>71</v>
      </c>
      <c r="G3234" s="37" t="s">
        <v>801</v>
      </c>
      <c r="H3234" s="0" t="n">
        <v>200198</v>
      </c>
      <c r="I3234" s="0" t="n">
        <v>113881</v>
      </c>
      <c r="J3234" s="0" t="n">
        <v>16189</v>
      </c>
    </row>
    <row r="3235" customFormat="false" ht="15" hidden="false" customHeight="false" outlineLevel="0" collapsed="false">
      <c r="A3235" s="0" t="n">
        <v>202406</v>
      </c>
      <c r="B3235" s="0" t="n">
        <v>202408</v>
      </c>
      <c r="C3235" s="37" t="s">
        <v>136</v>
      </c>
      <c r="D3235" s="37" t="s">
        <v>719</v>
      </c>
      <c r="E3235" s="0" t="n">
        <v>3</v>
      </c>
      <c r="F3235" s="38" t="s">
        <v>71</v>
      </c>
      <c r="G3235" s="37" t="s">
        <v>802</v>
      </c>
      <c r="H3235" s="0" t="n">
        <v>148970</v>
      </c>
      <c r="I3235" s="0" t="n">
        <v>64925</v>
      </c>
      <c r="J3235" s="0" t="n">
        <v>12234</v>
      </c>
    </row>
    <row r="3236" customFormat="false" ht="15" hidden="false" customHeight="false" outlineLevel="0" collapsed="false">
      <c r="A3236" s="0" t="n">
        <v>202406</v>
      </c>
      <c r="B3236" s="0" t="n">
        <v>202408</v>
      </c>
      <c r="C3236" s="37" t="s">
        <v>106</v>
      </c>
      <c r="D3236" s="37" t="s">
        <v>369</v>
      </c>
      <c r="E3236" s="0" t="n">
        <v>3</v>
      </c>
      <c r="F3236" s="38" t="s">
        <v>71</v>
      </c>
      <c r="G3236" s="37" t="s">
        <v>803</v>
      </c>
      <c r="H3236" s="0" t="n">
        <v>166484</v>
      </c>
      <c r="I3236" s="0" t="n">
        <v>72885</v>
      </c>
      <c r="J3236" s="0" t="n">
        <v>1387</v>
      </c>
    </row>
    <row r="3237" customFormat="false" ht="15" hidden="false" customHeight="false" outlineLevel="0" collapsed="false">
      <c r="A3237" s="0" t="n">
        <v>202406</v>
      </c>
      <c r="B3237" s="0" t="n">
        <v>202408</v>
      </c>
      <c r="C3237" s="37" t="s">
        <v>106</v>
      </c>
      <c r="D3237" s="37" t="s">
        <v>756</v>
      </c>
      <c r="E3237" s="0" t="n">
        <v>3</v>
      </c>
      <c r="F3237" s="38" t="s">
        <v>71</v>
      </c>
      <c r="G3237" s="37" t="s">
        <v>804</v>
      </c>
      <c r="H3237" s="0" t="n">
        <v>192996</v>
      </c>
      <c r="I3237" s="0" t="n">
        <v>110187</v>
      </c>
      <c r="J3237" s="0" t="n">
        <v>6535</v>
      </c>
    </row>
    <row r="3238" customFormat="false" ht="15" hidden="false" customHeight="false" outlineLevel="0" collapsed="false">
      <c r="A3238" s="0" t="n">
        <v>202406</v>
      </c>
      <c r="B3238" s="0" t="n">
        <v>202408</v>
      </c>
      <c r="C3238" s="37" t="s">
        <v>101</v>
      </c>
      <c r="D3238" s="37" t="s">
        <v>165</v>
      </c>
      <c r="E3238" s="0" t="n">
        <v>3</v>
      </c>
      <c r="F3238" s="38" t="s">
        <v>71</v>
      </c>
      <c r="G3238" s="37" t="s">
        <v>805</v>
      </c>
      <c r="H3238" s="0" t="n">
        <v>129217</v>
      </c>
      <c r="I3238" s="0" t="n">
        <v>337977</v>
      </c>
      <c r="J3238" s="0" t="n">
        <v>20185</v>
      </c>
    </row>
    <row r="3239" customFormat="false" ht="15" hidden="false" customHeight="false" outlineLevel="0" collapsed="false">
      <c r="A3239" s="0" t="n">
        <v>202406</v>
      </c>
      <c r="B3239" s="0" t="n">
        <v>202408</v>
      </c>
      <c r="C3239" s="37" t="s">
        <v>149</v>
      </c>
      <c r="D3239" s="37" t="s">
        <v>806</v>
      </c>
      <c r="E3239" s="0" t="n">
        <v>3</v>
      </c>
      <c r="F3239" s="38" t="s">
        <v>71</v>
      </c>
      <c r="G3239" s="37" t="s">
        <v>807</v>
      </c>
      <c r="H3239" s="0" t="n">
        <v>632553</v>
      </c>
      <c r="I3239" s="0" t="n">
        <v>316118</v>
      </c>
      <c r="J3239" s="0" t="n">
        <v>42558</v>
      </c>
    </row>
    <row r="3240" customFormat="false" ht="15" hidden="false" customHeight="false" outlineLevel="0" collapsed="false">
      <c r="A3240" s="0" t="n">
        <v>202406</v>
      </c>
      <c r="B3240" s="0" t="n">
        <v>202408</v>
      </c>
      <c r="C3240" s="37" t="s">
        <v>101</v>
      </c>
      <c r="D3240" s="37" t="s">
        <v>412</v>
      </c>
      <c r="E3240" s="0" t="n">
        <v>3</v>
      </c>
      <c r="F3240" s="38" t="s">
        <v>71</v>
      </c>
      <c r="G3240" s="37" t="s">
        <v>808</v>
      </c>
      <c r="H3240" s="0" t="n">
        <v>1023055</v>
      </c>
      <c r="I3240" s="0" t="n">
        <v>612843</v>
      </c>
      <c r="J3240" s="0" t="n">
        <v>97590</v>
      </c>
    </row>
    <row r="3241" customFormat="false" ht="15" hidden="false" customHeight="false" outlineLevel="0" collapsed="false">
      <c r="A3241" s="0" t="n">
        <v>202406</v>
      </c>
      <c r="B3241" s="0" t="n">
        <v>202408</v>
      </c>
      <c r="C3241" s="37" t="s">
        <v>115</v>
      </c>
      <c r="D3241" s="37" t="s">
        <v>493</v>
      </c>
      <c r="E3241" s="0" t="n">
        <v>3</v>
      </c>
      <c r="F3241" s="38" t="s">
        <v>71</v>
      </c>
      <c r="G3241" s="37" t="s">
        <v>809</v>
      </c>
      <c r="H3241" s="0" t="n">
        <v>79700</v>
      </c>
      <c r="I3241" s="0" t="n">
        <v>48612</v>
      </c>
      <c r="J3241" s="0" t="n">
        <v>4497</v>
      </c>
    </row>
    <row r="3242" customFormat="false" ht="15" hidden="false" customHeight="false" outlineLevel="0" collapsed="false">
      <c r="A3242" s="0" t="n">
        <v>202406</v>
      </c>
      <c r="B3242" s="0" t="n">
        <v>202408</v>
      </c>
      <c r="C3242" s="37" t="s">
        <v>115</v>
      </c>
      <c r="D3242" s="37" t="s">
        <v>493</v>
      </c>
      <c r="E3242" s="0" t="n">
        <v>3</v>
      </c>
      <c r="F3242" s="38" t="s">
        <v>71</v>
      </c>
      <c r="G3242" s="37" t="s">
        <v>810</v>
      </c>
      <c r="H3242" s="0" t="n">
        <v>409045</v>
      </c>
      <c r="I3242" s="0" t="n">
        <v>264178</v>
      </c>
      <c r="J3242" s="0" t="n">
        <v>44295</v>
      </c>
    </row>
    <row r="3243" customFormat="false" ht="15" hidden="false" customHeight="false" outlineLevel="0" collapsed="false">
      <c r="A3243" s="0" t="n">
        <v>202406</v>
      </c>
      <c r="B3243" s="0" t="n">
        <v>202408</v>
      </c>
      <c r="C3243" s="37" t="s">
        <v>184</v>
      </c>
      <c r="D3243" s="37" t="s">
        <v>425</v>
      </c>
      <c r="E3243" s="0" t="n">
        <v>3</v>
      </c>
      <c r="F3243" s="38" t="s">
        <v>71</v>
      </c>
      <c r="G3243" s="37" t="s">
        <v>811</v>
      </c>
      <c r="H3243" s="0" t="n">
        <v>394517</v>
      </c>
      <c r="I3243" s="0" t="n">
        <v>316942</v>
      </c>
      <c r="J3243" s="0" t="n">
        <v>7501</v>
      </c>
    </row>
    <row r="3244" customFormat="false" ht="15" hidden="false" customHeight="false" outlineLevel="0" collapsed="false">
      <c r="A3244" s="0" t="n">
        <v>202406</v>
      </c>
      <c r="B3244" s="0" t="n">
        <v>202408</v>
      </c>
      <c r="C3244" s="37" t="s">
        <v>149</v>
      </c>
      <c r="D3244" s="37" t="s">
        <v>756</v>
      </c>
      <c r="E3244" s="0" t="n">
        <v>3</v>
      </c>
      <c r="F3244" s="38" t="s">
        <v>71</v>
      </c>
      <c r="G3244" s="37" t="s">
        <v>812</v>
      </c>
      <c r="H3244" s="0" t="n">
        <v>845634</v>
      </c>
      <c r="I3244" s="0" t="n">
        <v>668527</v>
      </c>
      <c r="J3244" s="0" t="n">
        <v>112672</v>
      </c>
    </row>
    <row r="3245" customFormat="false" ht="15" hidden="false" customHeight="false" outlineLevel="0" collapsed="false">
      <c r="A3245" s="0" t="n">
        <v>202406</v>
      </c>
      <c r="B3245" s="0" t="n">
        <v>202408</v>
      </c>
      <c r="C3245" s="37" t="s">
        <v>149</v>
      </c>
      <c r="D3245" s="37" t="s">
        <v>616</v>
      </c>
      <c r="E3245" s="0" t="n">
        <v>3</v>
      </c>
      <c r="F3245" s="38" t="s">
        <v>71</v>
      </c>
      <c r="G3245" s="37" t="s">
        <v>813</v>
      </c>
      <c r="H3245" s="0" t="n">
        <v>540643</v>
      </c>
      <c r="I3245" s="0" t="n">
        <v>277193</v>
      </c>
      <c r="J3245" s="0" t="n">
        <v>50333</v>
      </c>
    </row>
    <row r="3246" customFormat="false" ht="15" hidden="false" customHeight="false" outlineLevel="0" collapsed="false">
      <c r="A3246" s="0" t="n">
        <v>202406</v>
      </c>
      <c r="B3246" s="0" t="n">
        <v>202408</v>
      </c>
      <c r="C3246" s="37" t="s">
        <v>109</v>
      </c>
      <c r="D3246" s="37" t="s">
        <v>364</v>
      </c>
      <c r="E3246" s="0" t="n">
        <v>3</v>
      </c>
      <c r="F3246" s="38" t="s">
        <v>71</v>
      </c>
      <c r="G3246" s="37" t="s">
        <v>814</v>
      </c>
      <c r="H3246" s="0" t="n">
        <v>88922</v>
      </c>
      <c r="I3246" s="0" t="n">
        <v>94313</v>
      </c>
      <c r="J3246" s="0" t="n">
        <v>13935</v>
      </c>
    </row>
    <row r="3247" customFormat="false" ht="15" hidden="false" customHeight="false" outlineLevel="0" collapsed="false">
      <c r="A3247" s="0" t="n">
        <v>202406</v>
      </c>
      <c r="B3247" s="0" t="n">
        <v>202408</v>
      </c>
      <c r="C3247" s="37" t="s">
        <v>95</v>
      </c>
      <c r="D3247" s="37" t="s">
        <v>396</v>
      </c>
      <c r="E3247" s="0" t="n">
        <v>3</v>
      </c>
      <c r="F3247" s="38" t="s">
        <v>71</v>
      </c>
      <c r="G3247" s="37" t="s">
        <v>815</v>
      </c>
      <c r="H3247" s="0" t="n">
        <v>117453</v>
      </c>
      <c r="I3247" s="0" t="n">
        <v>172629</v>
      </c>
      <c r="J3247" s="0" t="n">
        <v>16127</v>
      </c>
    </row>
    <row r="3248" customFormat="false" ht="15" hidden="false" customHeight="false" outlineLevel="0" collapsed="false">
      <c r="A3248" s="0" t="n">
        <v>202406</v>
      </c>
      <c r="B3248" s="0" t="n">
        <v>202408</v>
      </c>
      <c r="C3248" s="37" t="s">
        <v>115</v>
      </c>
      <c r="D3248" s="37" t="s">
        <v>673</v>
      </c>
      <c r="E3248" s="0" t="n">
        <v>3</v>
      </c>
      <c r="F3248" s="38" t="s">
        <v>71</v>
      </c>
      <c r="G3248" s="37" t="s">
        <v>816</v>
      </c>
      <c r="H3248" s="0" t="n">
        <v>498416</v>
      </c>
      <c r="I3248" s="0" t="n">
        <v>1034707</v>
      </c>
      <c r="J3248" s="0" t="n">
        <v>156585</v>
      </c>
    </row>
    <row r="3249" customFormat="false" ht="15" hidden="false" customHeight="false" outlineLevel="0" collapsed="false">
      <c r="A3249" s="0" t="n">
        <v>202406</v>
      </c>
      <c r="B3249" s="0" t="n">
        <v>202408</v>
      </c>
      <c r="C3249" s="37" t="s">
        <v>112</v>
      </c>
      <c r="D3249" s="37" t="s">
        <v>120</v>
      </c>
      <c r="E3249" s="0" t="n">
        <v>3</v>
      </c>
      <c r="F3249" s="38" t="s">
        <v>71</v>
      </c>
      <c r="G3249" s="37" t="s">
        <v>817</v>
      </c>
      <c r="H3249" s="0" t="n">
        <v>1862913</v>
      </c>
      <c r="I3249" s="0" t="n">
        <v>1017981</v>
      </c>
      <c r="J3249" s="0" t="n">
        <v>-9569</v>
      </c>
    </row>
    <row r="3250" customFormat="false" ht="15" hidden="false" customHeight="false" outlineLevel="0" collapsed="false">
      <c r="A3250" s="0" t="n">
        <v>202406</v>
      </c>
      <c r="B3250" s="0" t="n">
        <v>202408</v>
      </c>
      <c r="C3250" s="37" t="s">
        <v>124</v>
      </c>
      <c r="D3250" s="37" t="s">
        <v>493</v>
      </c>
      <c r="E3250" s="0" t="n">
        <v>3</v>
      </c>
      <c r="F3250" s="38" t="s">
        <v>71</v>
      </c>
      <c r="G3250" s="37" t="s">
        <v>818</v>
      </c>
      <c r="H3250" s="0" t="n">
        <v>38299</v>
      </c>
      <c r="I3250" s="0" t="n">
        <v>35927</v>
      </c>
      <c r="J3250" s="0" t="n">
        <v>3587</v>
      </c>
    </row>
    <row r="3251" customFormat="false" ht="15" hidden="false" customHeight="false" outlineLevel="0" collapsed="false">
      <c r="A3251" s="0" t="n">
        <v>202406</v>
      </c>
      <c r="B3251" s="0" t="n">
        <v>202408</v>
      </c>
      <c r="C3251" s="37" t="s">
        <v>95</v>
      </c>
      <c r="D3251" s="37" t="s">
        <v>414</v>
      </c>
      <c r="E3251" s="0" t="n">
        <v>3</v>
      </c>
      <c r="F3251" s="38" t="s">
        <v>71</v>
      </c>
      <c r="G3251" s="37" t="s">
        <v>819</v>
      </c>
      <c r="H3251" s="0" t="n">
        <v>715922</v>
      </c>
      <c r="I3251" s="0" t="n">
        <v>310749</v>
      </c>
      <c r="J3251" s="0" t="n">
        <v>34198</v>
      </c>
    </row>
    <row r="3252" customFormat="false" ht="15" hidden="false" customHeight="false" outlineLevel="0" collapsed="false">
      <c r="A3252" s="0" t="n">
        <v>202406</v>
      </c>
      <c r="B3252" s="0" t="n">
        <v>202408</v>
      </c>
      <c r="C3252" s="37" t="s">
        <v>149</v>
      </c>
      <c r="D3252" s="37" t="s">
        <v>247</v>
      </c>
      <c r="E3252" s="0" t="n">
        <v>3</v>
      </c>
      <c r="F3252" s="38" t="s">
        <v>71</v>
      </c>
      <c r="G3252" s="37" t="s">
        <v>820</v>
      </c>
      <c r="H3252" s="0" t="n">
        <v>2348280</v>
      </c>
      <c r="I3252" s="0" t="n">
        <v>1235703</v>
      </c>
      <c r="J3252" s="0" t="n">
        <v>-65432</v>
      </c>
    </row>
    <row r="3253" customFormat="false" ht="15" hidden="false" customHeight="false" outlineLevel="0" collapsed="false">
      <c r="A3253" s="0" t="n">
        <v>202406</v>
      </c>
      <c r="B3253" s="0" t="n">
        <v>202408</v>
      </c>
      <c r="C3253" s="37" t="s">
        <v>109</v>
      </c>
      <c r="D3253" s="37" t="s">
        <v>821</v>
      </c>
      <c r="E3253" s="0" t="n">
        <v>3</v>
      </c>
      <c r="F3253" s="38" t="s">
        <v>71</v>
      </c>
      <c r="G3253" s="37" t="s">
        <v>822</v>
      </c>
      <c r="H3253" s="0" t="n">
        <v>468401</v>
      </c>
      <c r="I3253" s="0" t="n">
        <v>948974</v>
      </c>
      <c r="J3253" s="0" t="n">
        <v>120955</v>
      </c>
    </row>
    <row r="3254" customFormat="false" ht="15" hidden="false" customHeight="false" outlineLevel="0" collapsed="false">
      <c r="A3254" s="0" t="n">
        <v>202406</v>
      </c>
      <c r="B3254" s="0" t="n">
        <v>202408</v>
      </c>
      <c r="C3254" s="37" t="s">
        <v>124</v>
      </c>
      <c r="D3254" s="37" t="s">
        <v>476</v>
      </c>
      <c r="E3254" s="0" t="n">
        <v>3</v>
      </c>
      <c r="F3254" s="38" t="s">
        <v>71</v>
      </c>
      <c r="G3254" s="37" t="s">
        <v>823</v>
      </c>
      <c r="H3254" s="0" t="n">
        <v>1021522</v>
      </c>
      <c r="I3254" s="0" t="n">
        <v>684062</v>
      </c>
      <c r="J3254" s="0" t="n">
        <v>-30702</v>
      </c>
    </row>
    <row r="3255" customFormat="false" ht="15" hidden="false" customHeight="false" outlineLevel="0" collapsed="false">
      <c r="A3255" s="0" t="n">
        <v>202406</v>
      </c>
      <c r="B3255" s="0" t="n">
        <v>202408</v>
      </c>
      <c r="C3255" s="37" t="s">
        <v>115</v>
      </c>
      <c r="D3255" s="37" t="s">
        <v>300</v>
      </c>
      <c r="E3255" s="0" t="n">
        <v>3</v>
      </c>
      <c r="F3255" s="38" t="s">
        <v>71</v>
      </c>
      <c r="G3255" s="37" t="s">
        <v>824</v>
      </c>
      <c r="H3255" s="0" t="n">
        <v>334692</v>
      </c>
      <c r="I3255" s="0" t="n">
        <v>269380</v>
      </c>
      <c r="J3255" s="0" t="n">
        <v>10023</v>
      </c>
    </row>
    <row r="3256" customFormat="false" ht="15" hidden="false" customHeight="false" outlineLevel="0" collapsed="false">
      <c r="A3256" s="0" t="n">
        <v>202406</v>
      </c>
      <c r="B3256" s="0" t="n">
        <v>202408</v>
      </c>
      <c r="C3256" s="37" t="s">
        <v>158</v>
      </c>
      <c r="D3256" s="37" t="s">
        <v>700</v>
      </c>
      <c r="E3256" s="0" t="n">
        <v>3</v>
      </c>
      <c r="F3256" s="38" t="s">
        <v>71</v>
      </c>
      <c r="G3256" s="37" t="s">
        <v>825</v>
      </c>
      <c r="H3256" s="0" t="n">
        <v>459157</v>
      </c>
      <c r="I3256" s="0" t="n">
        <v>735850</v>
      </c>
      <c r="J3256" s="0" t="n">
        <v>61794</v>
      </c>
    </row>
    <row r="3257" customFormat="false" ht="15" hidden="false" customHeight="false" outlineLevel="0" collapsed="false">
      <c r="A3257" s="0" t="n">
        <v>202406</v>
      </c>
      <c r="B3257" s="0" t="n">
        <v>202408</v>
      </c>
      <c r="C3257" s="37" t="s">
        <v>184</v>
      </c>
      <c r="D3257" s="37" t="s">
        <v>826</v>
      </c>
      <c r="E3257" s="0" t="n">
        <v>3</v>
      </c>
      <c r="F3257" s="38" t="s">
        <v>71</v>
      </c>
      <c r="G3257" s="37" t="s">
        <v>827</v>
      </c>
      <c r="H3257" s="0" t="n">
        <v>74199</v>
      </c>
      <c r="I3257" s="0" t="n">
        <v>80675</v>
      </c>
      <c r="J3257" s="0" t="n">
        <v>559</v>
      </c>
    </row>
    <row r="3258" customFormat="false" ht="15" hidden="false" customHeight="false" outlineLevel="0" collapsed="false">
      <c r="A3258" s="0" t="n">
        <v>202406</v>
      </c>
      <c r="B3258" s="0" t="n">
        <v>202408</v>
      </c>
      <c r="C3258" s="37" t="s">
        <v>101</v>
      </c>
      <c r="D3258" s="37" t="s">
        <v>328</v>
      </c>
      <c r="E3258" s="0" t="n">
        <v>3</v>
      </c>
      <c r="F3258" s="38" t="s">
        <v>71</v>
      </c>
      <c r="G3258" s="37" t="s">
        <v>828</v>
      </c>
      <c r="H3258" s="0" t="n">
        <v>30483</v>
      </c>
      <c r="I3258" s="0" t="n">
        <v>75534</v>
      </c>
      <c r="J3258" s="0" t="n">
        <v>6666</v>
      </c>
    </row>
    <row r="3259" customFormat="false" ht="15" hidden="false" customHeight="false" outlineLevel="0" collapsed="false">
      <c r="A3259" s="0" t="n">
        <v>202406</v>
      </c>
      <c r="B3259" s="0" t="n">
        <v>202408</v>
      </c>
      <c r="C3259" s="37" t="s">
        <v>106</v>
      </c>
      <c r="D3259" s="37" t="s">
        <v>511</v>
      </c>
      <c r="E3259" s="0" t="n">
        <v>3</v>
      </c>
      <c r="F3259" s="38" t="s">
        <v>71</v>
      </c>
      <c r="G3259" s="37" t="s">
        <v>829</v>
      </c>
      <c r="H3259" s="0" t="n">
        <v>1450140</v>
      </c>
      <c r="I3259" s="0" t="n">
        <v>1100905</v>
      </c>
      <c r="J3259" s="0" t="n">
        <v>95400</v>
      </c>
    </row>
    <row r="3260" customFormat="false" ht="15" hidden="false" customHeight="false" outlineLevel="0" collapsed="false">
      <c r="A3260" s="0" t="n">
        <v>202406</v>
      </c>
      <c r="B3260" s="0" t="n">
        <v>202408</v>
      </c>
      <c r="C3260" s="37" t="s">
        <v>149</v>
      </c>
      <c r="D3260" s="37" t="s">
        <v>360</v>
      </c>
      <c r="E3260" s="0" t="n">
        <v>3</v>
      </c>
      <c r="F3260" s="38" t="s">
        <v>71</v>
      </c>
      <c r="G3260" s="37" t="s">
        <v>830</v>
      </c>
      <c r="H3260" s="0" t="n">
        <v>183943</v>
      </c>
      <c r="I3260" s="0" t="n">
        <v>178637</v>
      </c>
      <c r="J3260" s="0" t="n">
        <v>-361</v>
      </c>
    </row>
    <row r="3261" customFormat="false" ht="15" hidden="false" customHeight="false" outlineLevel="0" collapsed="false">
      <c r="A3261" s="0" t="n">
        <v>202406</v>
      </c>
      <c r="B3261" s="0" t="n">
        <v>202408</v>
      </c>
      <c r="C3261" s="37" t="s">
        <v>112</v>
      </c>
      <c r="D3261" s="37" t="s">
        <v>284</v>
      </c>
      <c r="E3261" s="0" t="n">
        <v>3</v>
      </c>
      <c r="F3261" s="38" t="s">
        <v>71</v>
      </c>
      <c r="G3261" s="37" t="s">
        <v>831</v>
      </c>
      <c r="H3261" s="0" t="n">
        <v>282638</v>
      </c>
      <c r="I3261" s="0" t="n">
        <v>91415</v>
      </c>
      <c r="J3261" s="0" t="n">
        <v>12505</v>
      </c>
    </row>
    <row r="3262" customFormat="false" ht="15" hidden="false" customHeight="false" outlineLevel="0" collapsed="false">
      <c r="A3262" s="0" t="n">
        <v>202406</v>
      </c>
      <c r="B3262" s="0" t="n">
        <v>202408</v>
      </c>
      <c r="C3262" s="37" t="s">
        <v>184</v>
      </c>
      <c r="D3262" s="37" t="s">
        <v>267</v>
      </c>
      <c r="E3262" s="0" t="n">
        <v>3</v>
      </c>
      <c r="F3262" s="38" t="s">
        <v>71</v>
      </c>
      <c r="G3262" s="37" t="s">
        <v>832</v>
      </c>
      <c r="H3262" s="0" t="n">
        <v>94143</v>
      </c>
      <c r="I3262" s="0" t="n">
        <v>65749</v>
      </c>
      <c r="J3262" s="0" t="n">
        <v>236</v>
      </c>
    </row>
    <row r="3263" customFormat="false" ht="15" hidden="false" customHeight="false" outlineLevel="0" collapsed="false">
      <c r="A3263" s="0" t="n">
        <v>202406</v>
      </c>
      <c r="B3263" s="0" t="n">
        <v>202408</v>
      </c>
      <c r="C3263" s="37" t="s">
        <v>197</v>
      </c>
      <c r="D3263" s="37" t="s">
        <v>387</v>
      </c>
      <c r="E3263" s="0" t="n">
        <v>3</v>
      </c>
      <c r="F3263" s="38" t="s">
        <v>71</v>
      </c>
      <c r="G3263" s="37" t="s">
        <v>833</v>
      </c>
      <c r="H3263" s="0" t="n">
        <v>91931</v>
      </c>
      <c r="I3263" s="0" t="n">
        <v>94867</v>
      </c>
      <c r="J3263" s="0" t="n">
        <v>29295</v>
      </c>
    </row>
    <row r="3264" customFormat="false" ht="15" hidden="false" customHeight="false" outlineLevel="0" collapsed="false">
      <c r="A3264" s="0" t="n">
        <v>202406</v>
      </c>
      <c r="B3264" s="0" t="n">
        <v>202408</v>
      </c>
      <c r="C3264" s="37" t="s">
        <v>197</v>
      </c>
      <c r="D3264" s="37" t="s">
        <v>334</v>
      </c>
      <c r="E3264" s="0" t="n">
        <v>3</v>
      </c>
      <c r="F3264" s="38" t="s">
        <v>71</v>
      </c>
      <c r="G3264" s="37" t="s">
        <v>834</v>
      </c>
      <c r="H3264" s="0" t="n">
        <v>378945</v>
      </c>
      <c r="I3264" s="0" t="n">
        <v>216216</v>
      </c>
      <c r="J3264" s="0" t="n">
        <v>14930</v>
      </c>
    </row>
    <row r="3265" customFormat="false" ht="15" hidden="false" customHeight="false" outlineLevel="0" collapsed="false">
      <c r="A3265" s="0" t="n">
        <v>202406</v>
      </c>
      <c r="B3265" s="0" t="n">
        <v>202408</v>
      </c>
      <c r="C3265" s="37" t="s">
        <v>197</v>
      </c>
      <c r="D3265" s="37" t="s">
        <v>208</v>
      </c>
      <c r="E3265" s="0" t="n">
        <v>3</v>
      </c>
      <c r="F3265" s="38" t="s">
        <v>71</v>
      </c>
      <c r="G3265" s="37" t="s">
        <v>835</v>
      </c>
      <c r="H3265" s="0" t="n">
        <v>173397</v>
      </c>
      <c r="I3265" s="0" t="n">
        <v>120835</v>
      </c>
      <c r="J3265" s="0" t="n">
        <v>-4487</v>
      </c>
    </row>
    <row r="3266" customFormat="false" ht="15" hidden="false" customHeight="false" outlineLevel="0" collapsed="false">
      <c r="A3266" s="0" t="n">
        <v>202406</v>
      </c>
      <c r="B3266" s="0" t="n">
        <v>202408</v>
      </c>
      <c r="C3266" s="37" t="s">
        <v>115</v>
      </c>
      <c r="D3266" s="37" t="s">
        <v>306</v>
      </c>
      <c r="E3266" s="0" t="n">
        <v>3</v>
      </c>
      <c r="F3266" s="38" t="s">
        <v>71</v>
      </c>
      <c r="G3266" s="37" t="s">
        <v>836</v>
      </c>
      <c r="H3266" s="0" t="n">
        <v>794618</v>
      </c>
      <c r="I3266" s="0" t="n">
        <v>859577</v>
      </c>
      <c r="J3266" s="0" t="n">
        <v>-15846</v>
      </c>
    </row>
    <row r="3267" customFormat="false" ht="15" hidden="false" customHeight="false" outlineLevel="0" collapsed="false">
      <c r="A3267" s="0" t="n">
        <v>202406</v>
      </c>
      <c r="B3267" s="0" t="n">
        <v>202408</v>
      </c>
      <c r="C3267" s="37" t="s">
        <v>106</v>
      </c>
      <c r="D3267" s="37" t="s">
        <v>519</v>
      </c>
      <c r="E3267" s="0" t="n">
        <v>3</v>
      </c>
      <c r="F3267" s="38" t="s">
        <v>71</v>
      </c>
      <c r="G3267" s="37" t="s">
        <v>837</v>
      </c>
      <c r="H3267" s="0" t="n">
        <v>1061866</v>
      </c>
      <c r="I3267" s="0" t="n">
        <v>819941</v>
      </c>
      <c r="J3267" s="0" t="n">
        <v>159690</v>
      </c>
    </row>
    <row r="3268" customFormat="false" ht="15" hidden="false" customHeight="false" outlineLevel="0" collapsed="false">
      <c r="A3268" s="0" t="n">
        <v>202406</v>
      </c>
      <c r="B3268" s="0" t="n">
        <v>202408</v>
      </c>
      <c r="C3268" s="37" t="s">
        <v>95</v>
      </c>
      <c r="D3268" s="37" t="s">
        <v>288</v>
      </c>
      <c r="E3268" s="0" t="n">
        <v>3</v>
      </c>
      <c r="F3268" s="38" t="s">
        <v>71</v>
      </c>
      <c r="G3268" s="37" t="s">
        <v>838</v>
      </c>
      <c r="H3268" s="0" t="n">
        <v>819180</v>
      </c>
      <c r="I3268" s="0" t="n">
        <v>607458</v>
      </c>
      <c r="J3268" s="0" t="n">
        <v>23742</v>
      </c>
    </row>
    <row r="3269" customFormat="false" ht="15" hidden="false" customHeight="false" outlineLevel="0" collapsed="false">
      <c r="A3269" s="0" t="n">
        <v>202406</v>
      </c>
      <c r="B3269" s="0" t="n">
        <v>202408</v>
      </c>
      <c r="C3269" s="37" t="s">
        <v>101</v>
      </c>
      <c r="D3269" s="37" t="s">
        <v>839</v>
      </c>
      <c r="E3269" s="0" t="n">
        <v>3</v>
      </c>
      <c r="F3269" s="38" t="s">
        <v>71</v>
      </c>
      <c r="G3269" s="37" t="s">
        <v>840</v>
      </c>
      <c r="H3269" s="0" t="n">
        <v>910637</v>
      </c>
      <c r="I3269" s="0" t="n">
        <v>1355817</v>
      </c>
      <c r="J3269" s="0" t="n">
        <v>-76436</v>
      </c>
    </row>
    <row r="3270" customFormat="false" ht="15" hidden="false" customHeight="false" outlineLevel="0" collapsed="false">
      <c r="A3270" s="0" t="n">
        <v>202406</v>
      </c>
      <c r="B3270" s="0" t="n">
        <v>202408</v>
      </c>
      <c r="C3270" s="37" t="s">
        <v>106</v>
      </c>
      <c r="D3270" s="37" t="s">
        <v>841</v>
      </c>
      <c r="E3270" s="0" t="n">
        <v>3</v>
      </c>
      <c r="F3270" s="38" t="s">
        <v>71</v>
      </c>
      <c r="G3270" s="37" t="s">
        <v>842</v>
      </c>
      <c r="H3270" s="0" t="n">
        <v>4022675</v>
      </c>
      <c r="I3270" s="0" t="n">
        <v>2470131</v>
      </c>
      <c r="J3270" s="0" t="n">
        <v>408489</v>
      </c>
    </row>
    <row r="3271" customFormat="false" ht="15" hidden="false" customHeight="false" outlineLevel="0" collapsed="false">
      <c r="A3271" s="0" t="n">
        <v>202406</v>
      </c>
      <c r="B3271" s="0" t="n">
        <v>202408</v>
      </c>
      <c r="C3271" s="37" t="s">
        <v>178</v>
      </c>
      <c r="D3271" s="37" t="s">
        <v>843</v>
      </c>
      <c r="E3271" s="0" t="n">
        <v>3</v>
      </c>
      <c r="F3271" s="38" t="s">
        <v>71</v>
      </c>
      <c r="G3271" s="37" t="s">
        <v>844</v>
      </c>
      <c r="H3271" s="0" t="n">
        <v>162588</v>
      </c>
      <c r="I3271" s="0" t="n">
        <v>103805</v>
      </c>
      <c r="J3271" s="0" t="n">
        <v>3991</v>
      </c>
    </row>
    <row r="3272" customFormat="false" ht="15" hidden="false" customHeight="false" outlineLevel="0" collapsed="false">
      <c r="A3272" s="0" t="n">
        <v>202406</v>
      </c>
      <c r="B3272" s="0" t="n">
        <v>202409</v>
      </c>
      <c r="C3272" s="37" t="s">
        <v>95</v>
      </c>
      <c r="D3272" s="37" t="s">
        <v>96</v>
      </c>
      <c r="E3272" s="0" t="n">
        <v>4</v>
      </c>
      <c r="F3272" s="38" t="s">
        <v>70</v>
      </c>
      <c r="G3272" s="37" t="s">
        <v>97</v>
      </c>
      <c r="H3272" s="0" t="n">
        <v>7759515</v>
      </c>
      <c r="I3272" s="0" t="n">
        <v>7356377</v>
      </c>
      <c r="J3272" s="0" t="n">
        <v>817083</v>
      </c>
    </row>
    <row r="3273" customFormat="false" ht="15" hidden="false" customHeight="false" outlineLevel="0" collapsed="false">
      <c r="A3273" s="0" t="n">
        <v>202406</v>
      </c>
      <c r="B3273" s="0" t="n">
        <v>202409</v>
      </c>
      <c r="C3273" s="37" t="s">
        <v>98</v>
      </c>
      <c r="D3273" s="37" t="s">
        <v>99</v>
      </c>
      <c r="E3273" s="0" t="n">
        <v>4</v>
      </c>
      <c r="F3273" s="38" t="s">
        <v>70</v>
      </c>
      <c r="G3273" s="37" t="s">
        <v>100</v>
      </c>
      <c r="H3273" s="0" t="n">
        <v>1656381</v>
      </c>
      <c r="I3273" s="0" t="n">
        <v>1351409</v>
      </c>
      <c r="J3273" s="0" t="n">
        <v>80637</v>
      </c>
    </row>
    <row r="3274" customFormat="false" ht="15" hidden="false" customHeight="false" outlineLevel="0" collapsed="false">
      <c r="A3274" s="0" t="n">
        <v>202406</v>
      </c>
      <c r="B3274" s="0" t="n">
        <v>202409</v>
      </c>
      <c r="C3274" s="37" t="s">
        <v>101</v>
      </c>
      <c r="D3274" s="37" t="s">
        <v>102</v>
      </c>
      <c r="E3274" s="0" t="n">
        <v>4</v>
      </c>
      <c r="F3274" s="38" t="s">
        <v>70</v>
      </c>
      <c r="G3274" s="37" t="s">
        <v>103</v>
      </c>
      <c r="H3274" s="0" t="n">
        <v>2052514</v>
      </c>
      <c r="I3274" s="0" t="n">
        <v>2351118</v>
      </c>
      <c r="J3274" s="0" t="n">
        <v>293776</v>
      </c>
    </row>
    <row r="3275" customFormat="false" ht="15" hidden="false" customHeight="false" outlineLevel="0" collapsed="false">
      <c r="A3275" s="0" t="n">
        <v>202406</v>
      </c>
      <c r="B3275" s="0" t="n">
        <v>202409</v>
      </c>
      <c r="C3275" s="37" t="s">
        <v>101</v>
      </c>
      <c r="D3275" s="37" t="s">
        <v>104</v>
      </c>
      <c r="E3275" s="0" t="n">
        <v>4</v>
      </c>
      <c r="F3275" s="38" t="s">
        <v>70</v>
      </c>
      <c r="G3275" s="37" t="s">
        <v>105</v>
      </c>
      <c r="H3275" s="0" t="n">
        <v>1985544</v>
      </c>
      <c r="I3275" s="0" t="n">
        <v>1810617</v>
      </c>
      <c r="J3275" s="0" t="n">
        <v>78773</v>
      </c>
    </row>
    <row r="3276" customFormat="false" ht="15" hidden="false" customHeight="false" outlineLevel="0" collapsed="false">
      <c r="A3276" s="0" t="n">
        <v>202406</v>
      </c>
      <c r="B3276" s="0" t="n">
        <v>202409</v>
      </c>
      <c r="C3276" s="37" t="s">
        <v>106</v>
      </c>
      <c r="D3276" s="37" t="s">
        <v>107</v>
      </c>
      <c r="E3276" s="0" t="n">
        <v>4</v>
      </c>
      <c r="F3276" s="38" t="s">
        <v>70</v>
      </c>
      <c r="G3276" s="37" t="s">
        <v>108</v>
      </c>
      <c r="H3276" s="0" t="n">
        <v>1583203</v>
      </c>
      <c r="I3276" s="0" t="n">
        <v>1300583</v>
      </c>
      <c r="J3276" s="0" t="n">
        <v>16891</v>
      </c>
    </row>
    <row r="3277" customFormat="false" ht="15" hidden="false" customHeight="false" outlineLevel="0" collapsed="false">
      <c r="A3277" s="0" t="n">
        <v>202406</v>
      </c>
      <c r="B3277" s="0" t="n">
        <v>202409</v>
      </c>
      <c r="C3277" s="37" t="s">
        <v>109</v>
      </c>
      <c r="D3277" s="37" t="s">
        <v>110</v>
      </c>
      <c r="E3277" s="0" t="n">
        <v>4</v>
      </c>
      <c r="F3277" s="38" t="s">
        <v>70</v>
      </c>
      <c r="G3277" s="37" t="s">
        <v>111</v>
      </c>
      <c r="H3277" s="0" t="n">
        <v>884595</v>
      </c>
      <c r="I3277" s="0" t="n">
        <v>505893</v>
      </c>
      <c r="J3277" s="0" t="n">
        <v>67978</v>
      </c>
    </row>
    <row r="3278" customFormat="false" ht="15" hidden="false" customHeight="false" outlineLevel="0" collapsed="false">
      <c r="A3278" s="0" t="n">
        <v>202406</v>
      </c>
      <c r="B3278" s="0" t="n">
        <v>202409</v>
      </c>
      <c r="C3278" s="37" t="s">
        <v>112</v>
      </c>
      <c r="D3278" s="37" t="s">
        <v>113</v>
      </c>
      <c r="E3278" s="0" t="n">
        <v>4</v>
      </c>
      <c r="F3278" s="38" t="s">
        <v>70</v>
      </c>
      <c r="G3278" s="37" t="s">
        <v>114</v>
      </c>
      <c r="H3278" s="0" t="n">
        <v>6625708</v>
      </c>
      <c r="I3278" s="0" t="n">
        <v>6964032</v>
      </c>
      <c r="J3278" s="0" t="n">
        <v>965921</v>
      </c>
    </row>
    <row r="3279" customFormat="false" ht="15" hidden="false" customHeight="false" outlineLevel="0" collapsed="false">
      <c r="A3279" s="0" t="n">
        <v>202406</v>
      </c>
      <c r="B3279" s="0" t="n">
        <v>202409</v>
      </c>
      <c r="C3279" s="37" t="s">
        <v>115</v>
      </c>
      <c r="D3279" s="37" t="s">
        <v>116</v>
      </c>
      <c r="E3279" s="0" t="n">
        <v>4</v>
      </c>
      <c r="F3279" s="38" t="s">
        <v>70</v>
      </c>
      <c r="G3279" s="37" t="s">
        <v>117</v>
      </c>
      <c r="H3279" s="0" t="n">
        <v>976188</v>
      </c>
      <c r="I3279" s="0" t="n">
        <v>447287</v>
      </c>
      <c r="J3279" s="0" t="n">
        <v>13093</v>
      </c>
    </row>
    <row r="3280" customFormat="false" ht="15" hidden="false" customHeight="false" outlineLevel="0" collapsed="false">
      <c r="A3280" s="0" t="n">
        <v>202406</v>
      </c>
      <c r="B3280" s="0" t="n">
        <v>202409</v>
      </c>
      <c r="C3280" s="37" t="s">
        <v>109</v>
      </c>
      <c r="D3280" s="37" t="s">
        <v>118</v>
      </c>
      <c r="E3280" s="0" t="n">
        <v>4</v>
      </c>
      <c r="F3280" s="38" t="s">
        <v>70</v>
      </c>
      <c r="G3280" s="37" t="s">
        <v>119</v>
      </c>
      <c r="H3280" s="0" t="n">
        <v>6128018</v>
      </c>
      <c r="I3280" s="0" t="n">
        <v>1905081</v>
      </c>
      <c r="J3280" s="0" t="n">
        <v>39425</v>
      </c>
    </row>
    <row r="3281" customFormat="false" ht="15" hidden="false" customHeight="false" outlineLevel="0" collapsed="false">
      <c r="A3281" s="0" t="n">
        <v>202406</v>
      </c>
      <c r="B3281" s="0" t="n">
        <v>202409</v>
      </c>
      <c r="C3281" s="37" t="s">
        <v>109</v>
      </c>
      <c r="D3281" s="37" t="s">
        <v>120</v>
      </c>
      <c r="E3281" s="0" t="n">
        <v>4</v>
      </c>
      <c r="F3281" s="38" t="s">
        <v>70</v>
      </c>
      <c r="G3281" s="37" t="s">
        <v>121</v>
      </c>
      <c r="H3281" s="0" t="n">
        <v>673379</v>
      </c>
      <c r="I3281" s="0" t="n">
        <v>373384</v>
      </c>
      <c r="J3281" s="0" t="n">
        <v>23039</v>
      </c>
    </row>
    <row r="3282" customFormat="false" ht="15" hidden="false" customHeight="false" outlineLevel="0" collapsed="false">
      <c r="A3282" s="0" t="n">
        <v>202406</v>
      </c>
      <c r="B3282" s="0" t="n">
        <v>202409</v>
      </c>
      <c r="C3282" s="37" t="s">
        <v>95</v>
      </c>
      <c r="D3282" s="37" t="s">
        <v>122</v>
      </c>
      <c r="E3282" s="0" t="n">
        <v>4</v>
      </c>
      <c r="F3282" s="38" t="s">
        <v>70</v>
      </c>
      <c r="G3282" s="37" t="s">
        <v>123</v>
      </c>
      <c r="H3282" s="0" t="n">
        <v>993093</v>
      </c>
      <c r="I3282" s="0" t="n">
        <v>1270231</v>
      </c>
      <c r="J3282" s="0" t="n">
        <v>31501</v>
      </c>
    </row>
    <row r="3283" customFormat="false" ht="15" hidden="false" customHeight="false" outlineLevel="0" collapsed="false">
      <c r="A3283" s="0" t="n">
        <v>202406</v>
      </c>
      <c r="B3283" s="0" t="n">
        <v>202409</v>
      </c>
      <c r="C3283" s="37" t="s">
        <v>124</v>
      </c>
      <c r="D3283" s="37" t="s">
        <v>125</v>
      </c>
      <c r="E3283" s="0" t="n">
        <v>4</v>
      </c>
      <c r="F3283" s="38" t="s">
        <v>70</v>
      </c>
      <c r="G3283" s="37" t="s">
        <v>126</v>
      </c>
      <c r="H3283" s="0" t="n">
        <v>300144</v>
      </c>
      <c r="I3283" s="0" t="n">
        <v>246752</v>
      </c>
      <c r="J3283" s="0" t="n">
        <v>57373</v>
      </c>
    </row>
    <row r="3284" customFormat="false" ht="15" hidden="false" customHeight="false" outlineLevel="0" collapsed="false">
      <c r="A3284" s="0" t="n">
        <v>202406</v>
      </c>
      <c r="B3284" s="0" t="n">
        <v>202409</v>
      </c>
      <c r="C3284" s="37" t="s">
        <v>95</v>
      </c>
      <c r="D3284" s="37" t="s">
        <v>127</v>
      </c>
      <c r="E3284" s="0" t="n">
        <v>4</v>
      </c>
      <c r="F3284" s="38" t="s">
        <v>70</v>
      </c>
      <c r="G3284" s="37" t="s">
        <v>128</v>
      </c>
      <c r="H3284" s="0" t="n">
        <v>1833513</v>
      </c>
      <c r="I3284" s="0" t="n">
        <v>1295194</v>
      </c>
      <c r="J3284" s="0" t="n">
        <v>144605</v>
      </c>
    </row>
    <row r="3285" customFormat="false" ht="15" hidden="false" customHeight="false" outlineLevel="0" collapsed="false">
      <c r="A3285" s="0" t="n">
        <v>202406</v>
      </c>
      <c r="B3285" s="0" t="n">
        <v>202409</v>
      </c>
      <c r="C3285" s="37" t="s">
        <v>124</v>
      </c>
      <c r="D3285" s="37" t="s">
        <v>122</v>
      </c>
      <c r="E3285" s="0" t="n">
        <v>4</v>
      </c>
      <c r="F3285" s="38" t="s">
        <v>70</v>
      </c>
      <c r="G3285" s="37" t="s">
        <v>129</v>
      </c>
      <c r="H3285" s="0" t="n">
        <v>6056467</v>
      </c>
      <c r="I3285" s="0" t="n">
        <v>7193434</v>
      </c>
      <c r="J3285" s="0" t="n">
        <v>585977</v>
      </c>
    </row>
    <row r="3286" customFormat="false" ht="15" hidden="false" customHeight="false" outlineLevel="0" collapsed="false">
      <c r="A3286" s="0" t="n">
        <v>202406</v>
      </c>
      <c r="B3286" s="0" t="n">
        <v>202409</v>
      </c>
      <c r="C3286" s="37" t="s">
        <v>106</v>
      </c>
      <c r="D3286" s="37" t="s">
        <v>130</v>
      </c>
      <c r="E3286" s="0" t="n">
        <v>4</v>
      </c>
      <c r="F3286" s="38" t="s">
        <v>70</v>
      </c>
      <c r="G3286" s="37" t="s">
        <v>131</v>
      </c>
      <c r="H3286" s="0" t="n">
        <v>1371037</v>
      </c>
      <c r="I3286" s="0" t="n">
        <v>879279</v>
      </c>
      <c r="J3286" s="0" t="n">
        <v>-11670</v>
      </c>
    </row>
    <row r="3287" customFormat="false" ht="15" hidden="false" customHeight="false" outlineLevel="0" collapsed="false">
      <c r="A3287" s="0" t="n">
        <v>202406</v>
      </c>
      <c r="B3287" s="0" t="n">
        <v>202409</v>
      </c>
      <c r="C3287" s="37" t="s">
        <v>95</v>
      </c>
      <c r="D3287" s="37" t="s">
        <v>132</v>
      </c>
      <c r="E3287" s="0" t="n">
        <v>4</v>
      </c>
      <c r="F3287" s="38" t="s">
        <v>70</v>
      </c>
      <c r="G3287" s="37" t="s">
        <v>133</v>
      </c>
      <c r="H3287" s="0" t="n">
        <v>915451</v>
      </c>
      <c r="I3287" s="0" t="n">
        <v>635562</v>
      </c>
      <c r="J3287" s="0" t="n">
        <v>97812</v>
      </c>
    </row>
    <row r="3288" customFormat="false" ht="15" hidden="false" customHeight="false" outlineLevel="0" collapsed="false">
      <c r="A3288" s="0" t="n">
        <v>202406</v>
      </c>
      <c r="B3288" s="0" t="n">
        <v>202409</v>
      </c>
      <c r="C3288" s="37" t="s">
        <v>112</v>
      </c>
      <c r="D3288" s="37" t="s">
        <v>134</v>
      </c>
      <c r="E3288" s="0" t="n">
        <v>4</v>
      </c>
      <c r="F3288" s="38" t="s">
        <v>70</v>
      </c>
      <c r="G3288" s="37" t="s">
        <v>135</v>
      </c>
      <c r="H3288" s="0" t="n">
        <v>310437</v>
      </c>
      <c r="I3288" s="0" t="n">
        <v>928169</v>
      </c>
      <c r="J3288" s="0" t="n">
        <v>17486</v>
      </c>
    </row>
    <row r="3289" customFormat="false" ht="15" hidden="false" customHeight="false" outlineLevel="0" collapsed="false">
      <c r="A3289" s="0" t="n">
        <v>202406</v>
      </c>
      <c r="B3289" s="0" t="n">
        <v>202409</v>
      </c>
      <c r="C3289" s="37" t="s">
        <v>136</v>
      </c>
      <c r="D3289" s="37" t="s">
        <v>137</v>
      </c>
      <c r="E3289" s="0" t="n">
        <v>4</v>
      </c>
      <c r="F3289" s="38" t="s">
        <v>70</v>
      </c>
      <c r="G3289" s="37" t="s">
        <v>138</v>
      </c>
      <c r="H3289" s="0" t="n">
        <v>1025824</v>
      </c>
      <c r="I3289" s="0" t="n">
        <v>329735</v>
      </c>
      <c r="J3289" s="0" t="n">
        <v>4855</v>
      </c>
    </row>
    <row r="3290" customFormat="false" ht="15" hidden="false" customHeight="false" outlineLevel="0" collapsed="false">
      <c r="A3290" s="0" t="n">
        <v>202406</v>
      </c>
      <c r="B3290" s="0" t="n">
        <v>202409</v>
      </c>
      <c r="C3290" s="37" t="s">
        <v>115</v>
      </c>
      <c r="D3290" s="37" t="s">
        <v>139</v>
      </c>
      <c r="E3290" s="0" t="n">
        <v>4</v>
      </c>
      <c r="F3290" s="38" t="s">
        <v>70</v>
      </c>
      <c r="G3290" s="37" t="s">
        <v>140</v>
      </c>
      <c r="H3290" s="0" t="n">
        <v>138568</v>
      </c>
      <c r="I3290" s="0" t="n">
        <v>179807</v>
      </c>
      <c r="J3290" s="0" t="n">
        <v>28277</v>
      </c>
    </row>
    <row r="3291" customFormat="false" ht="15" hidden="false" customHeight="false" outlineLevel="0" collapsed="false">
      <c r="A3291" s="0" t="n">
        <v>202406</v>
      </c>
      <c r="B3291" s="0" t="n">
        <v>202409</v>
      </c>
      <c r="C3291" s="37" t="s">
        <v>109</v>
      </c>
      <c r="D3291" s="37" t="s">
        <v>141</v>
      </c>
      <c r="E3291" s="0" t="n">
        <v>4</v>
      </c>
      <c r="F3291" s="38" t="s">
        <v>70</v>
      </c>
      <c r="G3291" s="37" t="s">
        <v>142</v>
      </c>
      <c r="H3291" s="0" t="n">
        <v>405325</v>
      </c>
      <c r="I3291" s="0" t="n">
        <v>276642</v>
      </c>
      <c r="J3291" s="0" t="n">
        <v>32846</v>
      </c>
    </row>
    <row r="3292" customFormat="false" ht="15" hidden="false" customHeight="false" outlineLevel="0" collapsed="false">
      <c r="A3292" s="0" t="n">
        <v>202406</v>
      </c>
      <c r="B3292" s="0" t="n">
        <v>202409</v>
      </c>
      <c r="C3292" s="37" t="s">
        <v>136</v>
      </c>
      <c r="D3292" s="37" t="s">
        <v>143</v>
      </c>
      <c r="E3292" s="0" t="n">
        <v>4</v>
      </c>
      <c r="F3292" s="38" t="s">
        <v>70</v>
      </c>
      <c r="G3292" s="37" t="s">
        <v>144</v>
      </c>
      <c r="H3292" s="0" t="n">
        <v>1339240</v>
      </c>
      <c r="I3292" s="0" t="n">
        <v>1534069</v>
      </c>
      <c r="J3292" s="0" t="n">
        <v>-261321</v>
      </c>
    </row>
    <row r="3293" customFormat="false" ht="15" hidden="false" customHeight="false" outlineLevel="0" collapsed="false">
      <c r="A3293" s="0" t="n">
        <v>202406</v>
      </c>
      <c r="B3293" s="0" t="n">
        <v>202409</v>
      </c>
      <c r="C3293" s="37" t="s">
        <v>101</v>
      </c>
      <c r="D3293" s="37" t="s">
        <v>145</v>
      </c>
      <c r="E3293" s="0" t="n">
        <v>4</v>
      </c>
      <c r="F3293" s="38" t="s">
        <v>70</v>
      </c>
      <c r="G3293" s="37" t="s">
        <v>146</v>
      </c>
      <c r="H3293" s="0" t="n">
        <v>5602108</v>
      </c>
      <c r="I3293" s="0" t="n">
        <v>6985761</v>
      </c>
      <c r="J3293" s="0" t="n">
        <v>448646</v>
      </c>
    </row>
    <row r="3294" customFormat="false" ht="15" hidden="false" customHeight="false" outlineLevel="0" collapsed="false">
      <c r="A3294" s="0" t="n">
        <v>202406</v>
      </c>
      <c r="B3294" s="0" t="n">
        <v>202409</v>
      </c>
      <c r="C3294" s="37" t="s">
        <v>106</v>
      </c>
      <c r="D3294" s="37" t="s">
        <v>147</v>
      </c>
      <c r="E3294" s="0" t="n">
        <v>4</v>
      </c>
      <c r="F3294" s="38" t="s">
        <v>70</v>
      </c>
      <c r="G3294" s="37" t="s">
        <v>148</v>
      </c>
      <c r="H3294" s="0" t="n">
        <v>32059045</v>
      </c>
      <c r="I3294" s="0" t="n">
        <v>62487394</v>
      </c>
      <c r="J3294" s="0" t="n">
        <v>5783331</v>
      </c>
    </row>
    <row r="3295" customFormat="false" ht="15" hidden="false" customHeight="false" outlineLevel="0" collapsed="false">
      <c r="A3295" s="0" t="n">
        <v>202406</v>
      </c>
      <c r="B3295" s="0" t="n">
        <v>202409</v>
      </c>
      <c r="C3295" s="37" t="s">
        <v>149</v>
      </c>
      <c r="D3295" s="37" t="s">
        <v>150</v>
      </c>
      <c r="E3295" s="0" t="n">
        <v>4</v>
      </c>
      <c r="F3295" s="38" t="s">
        <v>70</v>
      </c>
      <c r="G3295" s="37" t="s">
        <v>151</v>
      </c>
      <c r="H3295" s="0" t="n">
        <v>540582</v>
      </c>
      <c r="I3295" s="0" t="n">
        <v>638736</v>
      </c>
      <c r="J3295" s="0" t="n">
        <v>29408</v>
      </c>
    </row>
    <row r="3296" customFormat="false" ht="15" hidden="false" customHeight="false" outlineLevel="0" collapsed="false">
      <c r="A3296" s="0" t="n">
        <v>202406</v>
      </c>
      <c r="B3296" s="0" t="n">
        <v>202409</v>
      </c>
      <c r="C3296" s="37" t="s">
        <v>152</v>
      </c>
      <c r="D3296" s="37" t="s">
        <v>153</v>
      </c>
      <c r="E3296" s="0" t="n">
        <v>4</v>
      </c>
      <c r="F3296" s="38" t="s">
        <v>70</v>
      </c>
      <c r="G3296" s="37" t="s">
        <v>154</v>
      </c>
      <c r="H3296" s="0" t="n">
        <v>6963533</v>
      </c>
      <c r="I3296" s="0" t="n">
        <v>9129871</v>
      </c>
      <c r="J3296" s="0" t="n">
        <v>876800</v>
      </c>
    </row>
    <row r="3297" customFormat="false" ht="15" hidden="false" customHeight="false" outlineLevel="0" collapsed="false">
      <c r="A3297" s="0" t="n">
        <v>202406</v>
      </c>
      <c r="B3297" s="0" t="n">
        <v>202409</v>
      </c>
      <c r="C3297" s="37" t="s">
        <v>101</v>
      </c>
      <c r="D3297" s="37" t="s">
        <v>155</v>
      </c>
      <c r="E3297" s="0" t="n">
        <v>4</v>
      </c>
      <c r="F3297" s="38" t="s">
        <v>70</v>
      </c>
      <c r="G3297" s="37" t="s">
        <v>156</v>
      </c>
      <c r="H3297" s="0" t="n">
        <v>1665582</v>
      </c>
      <c r="I3297" s="0" t="n">
        <v>1473645</v>
      </c>
      <c r="J3297" s="0" t="n">
        <v>-148792</v>
      </c>
    </row>
    <row r="3298" customFormat="false" ht="15" hidden="false" customHeight="false" outlineLevel="0" collapsed="false">
      <c r="A3298" s="0" t="n">
        <v>202406</v>
      </c>
      <c r="B3298" s="0" t="n">
        <v>202409</v>
      </c>
      <c r="C3298" s="37" t="s">
        <v>106</v>
      </c>
      <c r="D3298" s="37" t="s">
        <v>116</v>
      </c>
      <c r="E3298" s="0" t="n">
        <v>4</v>
      </c>
      <c r="F3298" s="38" t="s">
        <v>70</v>
      </c>
      <c r="G3298" s="37" t="s">
        <v>157</v>
      </c>
      <c r="H3298" s="0" t="n">
        <v>970464</v>
      </c>
      <c r="I3298" s="0" t="n">
        <v>569698</v>
      </c>
      <c r="J3298" s="0" t="n">
        <v>-115707</v>
      </c>
    </row>
    <row r="3299" customFormat="false" ht="15" hidden="false" customHeight="false" outlineLevel="0" collapsed="false">
      <c r="A3299" s="0" t="n">
        <v>202406</v>
      </c>
      <c r="B3299" s="0" t="n">
        <v>202409</v>
      </c>
      <c r="C3299" s="37" t="s">
        <v>158</v>
      </c>
      <c r="D3299" s="37" t="s">
        <v>159</v>
      </c>
      <c r="E3299" s="0" t="n">
        <v>4</v>
      </c>
      <c r="F3299" s="38" t="s">
        <v>70</v>
      </c>
      <c r="G3299" s="37" t="s">
        <v>160</v>
      </c>
      <c r="H3299" s="0" t="n">
        <v>2136578</v>
      </c>
      <c r="I3299" s="0" t="n">
        <v>1693545</v>
      </c>
      <c r="J3299" s="0" t="n">
        <v>-29716</v>
      </c>
    </row>
    <row r="3300" customFormat="false" ht="15" hidden="false" customHeight="false" outlineLevel="0" collapsed="false">
      <c r="A3300" s="0" t="n">
        <v>202406</v>
      </c>
      <c r="B3300" s="0" t="n">
        <v>202409</v>
      </c>
      <c r="C3300" s="37" t="s">
        <v>95</v>
      </c>
      <c r="D3300" s="37" t="s">
        <v>161</v>
      </c>
      <c r="E3300" s="0" t="n">
        <v>4</v>
      </c>
      <c r="F3300" s="38" t="s">
        <v>70</v>
      </c>
      <c r="G3300" s="37" t="s">
        <v>162</v>
      </c>
      <c r="H3300" s="0" t="n">
        <v>1137118</v>
      </c>
      <c r="I3300" s="0" t="n">
        <v>643368</v>
      </c>
      <c r="J3300" s="0" t="n">
        <v>69628</v>
      </c>
    </row>
    <row r="3301" customFormat="false" ht="15" hidden="false" customHeight="false" outlineLevel="0" collapsed="false">
      <c r="A3301" s="0" t="n">
        <v>202406</v>
      </c>
      <c r="B3301" s="0" t="n">
        <v>202409</v>
      </c>
      <c r="C3301" s="37" t="s">
        <v>112</v>
      </c>
      <c r="D3301" s="37" t="s">
        <v>163</v>
      </c>
      <c r="E3301" s="0" t="n">
        <v>4</v>
      </c>
      <c r="F3301" s="38" t="s">
        <v>70</v>
      </c>
      <c r="G3301" s="37" t="s">
        <v>164</v>
      </c>
      <c r="H3301" s="0" t="n">
        <v>1520748</v>
      </c>
      <c r="I3301" s="0" t="n">
        <v>2900704</v>
      </c>
      <c r="J3301" s="0" t="n">
        <v>-703408</v>
      </c>
    </row>
    <row r="3302" customFormat="false" ht="15" hidden="false" customHeight="false" outlineLevel="0" collapsed="false">
      <c r="A3302" s="0" t="n">
        <v>202406</v>
      </c>
      <c r="B3302" s="0" t="n">
        <v>202409</v>
      </c>
      <c r="C3302" s="37" t="s">
        <v>101</v>
      </c>
      <c r="D3302" s="37" t="s">
        <v>165</v>
      </c>
      <c r="E3302" s="0" t="n">
        <v>4</v>
      </c>
      <c r="F3302" s="38" t="s">
        <v>70</v>
      </c>
      <c r="G3302" s="37" t="s">
        <v>166</v>
      </c>
      <c r="H3302" s="0" t="n">
        <v>714309</v>
      </c>
      <c r="I3302" s="0" t="n">
        <v>625136</v>
      </c>
      <c r="J3302" s="0" t="n">
        <v>-2722</v>
      </c>
    </row>
    <row r="3303" customFormat="false" ht="15" hidden="false" customHeight="false" outlineLevel="0" collapsed="false">
      <c r="A3303" s="0" t="n">
        <v>202406</v>
      </c>
      <c r="B3303" s="0" t="n">
        <v>202409</v>
      </c>
      <c r="C3303" s="37" t="s">
        <v>124</v>
      </c>
      <c r="D3303" s="37" t="s">
        <v>167</v>
      </c>
      <c r="E3303" s="0" t="n">
        <v>4</v>
      </c>
      <c r="F3303" s="38" t="s">
        <v>70</v>
      </c>
      <c r="G3303" s="37" t="s">
        <v>168</v>
      </c>
      <c r="H3303" s="0" t="n">
        <v>208923</v>
      </c>
      <c r="I3303" s="0" t="n">
        <v>264255</v>
      </c>
      <c r="J3303" s="0" t="n">
        <v>-29669</v>
      </c>
    </row>
    <row r="3304" customFormat="false" ht="15" hidden="false" customHeight="false" outlineLevel="0" collapsed="false">
      <c r="A3304" s="0" t="n">
        <v>202406</v>
      </c>
      <c r="B3304" s="0" t="n">
        <v>202409</v>
      </c>
      <c r="C3304" s="37" t="s">
        <v>152</v>
      </c>
      <c r="D3304" s="37" t="s">
        <v>122</v>
      </c>
      <c r="E3304" s="0" t="n">
        <v>4</v>
      </c>
      <c r="F3304" s="38" t="s">
        <v>70</v>
      </c>
      <c r="G3304" s="37" t="s">
        <v>169</v>
      </c>
      <c r="H3304" s="0" t="n">
        <v>167449</v>
      </c>
      <c r="I3304" s="0" t="n">
        <v>148935</v>
      </c>
      <c r="J3304" s="0" t="n">
        <v>8301</v>
      </c>
    </row>
    <row r="3305" customFormat="false" ht="15" hidden="false" customHeight="false" outlineLevel="0" collapsed="false">
      <c r="A3305" s="0" t="n">
        <v>202406</v>
      </c>
      <c r="B3305" s="0" t="n">
        <v>202409</v>
      </c>
      <c r="C3305" s="37" t="s">
        <v>98</v>
      </c>
      <c r="D3305" s="37" t="s">
        <v>170</v>
      </c>
      <c r="E3305" s="0" t="n">
        <v>4</v>
      </c>
      <c r="F3305" s="38" t="s">
        <v>70</v>
      </c>
      <c r="G3305" s="37" t="s">
        <v>171</v>
      </c>
      <c r="H3305" s="0" t="n">
        <v>2540024</v>
      </c>
      <c r="I3305" s="0" t="n">
        <v>1949066</v>
      </c>
      <c r="J3305" s="0" t="n">
        <v>537533</v>
      </c>
    </row>
    <row r="3306" customFormat="false" ht="15" hidden="false" customHeight="false" outlineLevel="0" collapsed="false">
      <c r="A3306" s="0" t="n">
        <v>202406</v>
      </c>
      <c r="B3306" s="0" t="n">
        <v>202409</v>
      </c>
      <c r="C3306" s="37" t="s">
        <v>98</v>
      </c>
      <c r="D3306" s="37" t="s">
        <v>172</v>
      </c>
      <c r="E3306" s="0" t="n">
        <v>4</v>
      </c>
      <c r="F3306" s="38" t="s">
        <v>70</v>
      </c>
      <c r="G3306" s="37" t="s">
        <v>173</v>
      </c>
      <c r="H3306" s="0" t="n">
        <v>1142302</v>
      </c>
      <c r="I3306" s="0" t="n">
        <v>388750</v>
      </c>
      <c r="J3306" s="0" t="n">
        <v>22657</v>
      </c>
    </row>
    <row r="3307" customFormat="false" ht="15" hidden="false" customHeight="false" outlineLevel="0" collapsed="false">
      <c r="A3307" s="0" t="n">
        <v>202406</v>
      </c>
      <c r="B3307" s="0" t="n">
        <v>202409</v>
      </c>
      <c r="C3307" s="37" t="s">
        <v>158</v>
      </c>
      <c r="D3307" s="37" t="s">
        <v>174</v>
      </c>
      <c r="E3307" s="0" t="n">
        <v>4</v>
      </c>
      <c r="F3307" s="38" t="s">
        <v>70</v>
      </c>
      <c r="G3307" s="37" t="s">
        <v>175</v>
      </c>
      <c r="H3307" s="0" t="n">
        <v>582565</v>
      </c>
      <c r="I3307" s="0" t="n">
        <v>239078</v>
      </c>
      <c r="J3307" s="0" t="n">
        <v>16556</v>
      </c>
    </row>
    <row r="3308" customFormat="false" ht="15" hidden="false" customHeight="false" outlineLevel="0" collapsed="false">
      <c r="A3308" s="0" t="n">
        <v>202406</v>
      </c>
      <c r="B3308" s="0" t="n">
        <v>202409</v>
      </c>
      <c r="C3308" s="37" t="s">
        <v>149</v>
      </c>
      <c r="D3308" s="37" t="s">
        <v>176</v>
      </c>
      <c r="E3308" s="0" t="n">
        <v>4</v>
      </c>
      <c r="F3308" s="38" t="s">
        <v>70</v>
      </c>
      <c r="G3308" s="37" t="s">
        <v>177</v>
      </c>
      <c r="H3308" s="0" t="n">
        <v>1023303</v>
      </c>
      <c r="I3308" s="0" t="n">
        <v>315343</v>
      </c>
      <c r="J3308" s="0" t="n">
        <v>51692</v>
      </c>
    </row>
    <row r="3309" customFormat="false" ht="15" hidden="false" customHeight="false" outlineLevel="0" collapsed="false">
      <c r="A3309" s="0" t="n">
        <v>202406</v>
      </c>
      <c r="B3309" s="0" t="n">
        <v>202409</v>
      </c>
      <c r="C3309" s="37" t="s">
        <v>178</v>
      </c>
      <c r="D3309" s="37" t="s">
        <v>179</v>
      </c>
      <c r="E3309" s="0" t="n">
        <v>4</v>
      </c>
      <c r="F3309" s="38" t="s">
        <v>70</v>
      </c>
      <c r="G3309" s="37" t="s">
        <v>180</v>
      </c>
      <c r="H3309" s="0" t="n">
        <v>3583110</v>
      </c>
      <c r="I3309" s="0" t="n">
        <v>2331783</v>
      </c>
      <c r="J3309" s="0" t="n">
        <v>191511</v>
      </c>
    </row>
    <row r="3310" customFormat="false" ht="15" hidden="false" customHeight="false" outlineLevel="0" collapsed="false">
      <c r="A3310" s="0" t="n">
        <v>202406</v>
      </c>
      <c r="B3310" s="0" t="n">
        <v>202409</v>
      </c>
      <c r="C3310" s="37" t="s">
        <v>149</v>
      </c>
      <c r="D3310" s="37" t="s">
        <v>181</v>
      </c>
      <c r="E3310" s="0" t="n">
        <v>4</v>
      </c>
      <c r="F3310" s="38" t="s">
        <v>70</v>
      </c>
      <c r="G3310" s="37" t="s">
        <v>182</v>
      </c>
      <c r="H3310" s="0" t="n">
        <v>1391159</v>
      </c>
      <c r="I3310" s="0" t="n">
        <v>1482915</v>
      </c>
      <c r="J3310" s="0" t="n">
        <v>86752</v>
      </c>
    </row>
    <row r="3311" customFormat="false" ht="15" hidden="false" customHeight="false" outlineLevel="0" collapsed="false">
      <c r="A3311" s="0" t="n">
        <v>202406</v>
      </c>
      <c r="B3311" s="0" t="n">
        <v>202409</v>
      </c>
      <c r="C3311" s="37" t="s">
        <v>115</v>
      </c>
      <c r="D3311" s="37" t="s">
        <v>104</v>
      </c>
      <c r="E3311" s="0" t="n">
        <v>4</v>
      </c>
      <c r="F3311" s="38" t="s">
        <v>70</v>
      </c>
      <c r="G3311" s="37" t="s">
        <v>183</v>
      </c>
      <c r="H3311" s="0" t="n">
        <v>571088</v>
      </c>
      <c r="I3311" s="0" t="n">
        <v>325967</v>
      </c>
      <c r="J3311" s="0" t="n">
        <v>56283</v>
      </c>
    </row>
    <row r="3312" customFormat="false" ht="15" hidden="false" customHeight="false" outlineLevel="0" collapsed="false">
      <c r="A3312" s="0" t="n">
        <v>202406</v>
      </c>
      <c r="B3312" s="0" t="n">
        <v>202409</v>
      </c>
      <c r="C3312" s="37" t="s">
        <v>184</v>
      </c>
      <c r="D3312" s="37" t="s">
        <v>185</v>
      </c>
      <c r="E3312" s="0" t="n">
        <v>4</v>
      </c>
      <c r="F3312" s="38" t="s">
        <v>70</v>
      </c>
      <c r="G3312" s="37" t="s">
        <v>186</v>
      </c>
      <c r="H3312" s="0" t="n">
        <v>4783593</v>
      </c>
      <c r="I3312" s="0" t="n">
        <v>2083970</v>
      </c>
      <c r="J3312" s="0" t="n">
        <v>265057</v>
      </c>
    </row>
    <row r="3313" customFormat="false" ht="15" hidden="false" customHeight="false" outlineLevel="0" collapsed="false">
      <c r="A3313" s="0" t="n">
        <v>202406</v>
      </c>
      <c r="B3313" s="0" t="n">
        <v>202409</v>
      </c>
      <c r="C3313" s="37" t="s">
        <v>109</v>
      </c>
      <c r="D3313" s="37" t="s">
        <v>187</v>
      </c>
      <c r="E3313" s="0" t="n">
        <v>4</v>
      </c>
      <c r="F3313" s="38" t="s">
        <v>70</v>
      </c>
      <c r="G3313" s="37" t="s">
        <v>188</v>
      </c>
      <c r="H3313" s="0" t="n">
        <v>9695172</v>
      </c>
      <c r="I3313" s="0" t="n">
        <v>10755776</v>
      </c>
      <c r="J3313" s="0" t="n">
        <v>1170901</v>
      </c>
    </row>
    <row r="3314" customFormat="false" ht="15" hidden="false" customHeight="false" outlineLevel="0" collapsed="false">
      <c r="A3314" s="0" t="n">
        <v>202406</v>
      </c>
      <c r="B3314" s="0" t="n">
        <v>202409</v>
      </c>
      <c r="C3314" s="37" t="s">
        <v>178</v>
      </c>
      <c r="D3314" s="37" t="s">
        <v>189</v>
      </c>
      <c r="E3314" s="0" t="n">
        <v>4</v>
      </c>
      <c r="F3314" s="38" t="s">
        <v>70</v>
      </c>
      <c r="G3314" s="37" t="s">
        <v>190</v>
      </c>
      <c r="H3314" s="0" t="n">
        <v>1992407</v>
      </c>
      <c r="I3314" s="0" t="n">
        <v>1744149</v>
      </c>
      <c r="J3314" s="0" t="n">
        <v>115327</v>
      </c>
    </row>
    <row r="3315" customFormat="false" ht="15" hidden="false" customHeight="false" outlineLevel="0" collapsed="false">
      <c r="A3315" s="0" t="n">
        <v>202406</v>
      </c>
      <c r="B3315" s="0" t="n">
        <v>202409</v>
      </c>
      <c r="C3315" s="37" t="s">
        <v>152</v>
      </c>
      <c r="D3315" s="37" t="s">
        <v>191</v>
      </c>
      <c r="E3315" s="0" t="n">
        <v>4</v>
      </c>
      <c r="F3315" s="38" t="s">
        <v>70</v>
      </c>
      <c r="G3315" s="37" t="s">
        <v>192</v>
      </c>
      <c r="H3315" s="0" t="n">
        <v>4771040</v>
      </c>
      <c r="I3315" s="0" t="n">
        <v>3627834</v>
      </c>
      <c r="J3315" s="0" t="n">
        <v>164680</v>
      </c>
    </row>
    <row r="3316" customFormat="false" ht="15" hidden="false" customHeight="false" outlineLevel="0" collapsed="false">
      <c r="A3316" s="0" t="n">
        <v>202406</v>
      </c>
      <c r="B3316" s="0" t="n">
        <v>202409</v>
      </c>
      <c r="C3316" s="37" t="s">
        <v>184</v>
      </c>
      <c r="D3316" s="37" t="s">
        <v>193</v>
      </c>
      <c r="E3316" s="0" t="n">
        <v>4</v>
      </c>
      <c r="F3316" s="38" t="s">
        <v>70</v>
      </c>
      <c r="G3316" s="37" t="s">
        <v>194</v>
      </c>
      <c r="H3316" s="0" t="n">
        <v>4560592</v>
      </c>
      <c r="I3316" s="0" t="n">
        <v>4231396</v>
      </c>
      <c r="J3316" s="0" t="n">
        <v>726603</v>
      </c>
    </row>
    <row r="3317" customFormat="false" ht="15" hidden="false" customHeight="false" outlineLevel="0" collapsed="false">
      <c r="A3317" s="0" t="n">
        <v>202406</v>
      </c>
      <c r="B3317" s="0" t="n">
        <v>202409</v>
      </c>
      <c r="C3317" s="37" t="s">
        <v>115</v>
      </c>
      <c r="D3317" s="37" t="s">
        <v>96</v>
      </c>
      <c r="E3317" s="0" t="n">
        <v>4</v>
      </c>
      <c r="F3317" s="38" t="s">
        <v>70</v>
      </c>
      <c r="G3317" s="37" t="s">
        <v>195</v>
      </c>
      <c r="H3317" s="0" t="n">
        <v>4466802</v>
      </c>
      <c r="I3317" s="0" t="n">
        <v>5575022</v>
      </c>
      <c r="J3317" s="0" t="n">
        <v>258423</v>
      </c>
    </row>
    <row r="3318" customFormat="false" ht="15" hidden="false" customHeight="false" outlineLevel="0" collapsed="false">
      <c r="A3318" s="0" t="n">
        <v>202406</v>
      </c>
      <c r="B3318" s="0" t="n">
        <v>202409</v>
      </c>
      <c r="C3318" s="37" t="s">
        <v>136</v>
      </c>
      <c r="D3318" s="37" t="s">
        <v>120</v>
      </c>
      <c r="E3318" s="0" t="n">
        <v>4</v>
      </c>
      <c r="F3318" s="38" t="s">
        <v>70</v>
      </c>
      <c r="G3318" s="37" t="s">
        <v>196</v>
      </c>
      <c r="H3318" s="0" t="n">
        <v>3100018</v>
      </c>
      <c r="I3318" s="0" t="n">
        <v>3095918</v>
      </c>
      <c r="J3318" s="0" t="n">
        <v>628859</v>
      </c>
    </row>
    <row r="3319" customFormat="false" ht="15" hidden="false" customHeight="false" outlineLevel="0" collapsed="false">
      <c r="A3319" s="0" t="n">
        <v>202406</v>
      </c>
      <c r="B3319" s="0" t="n">
        <v>202409</v>
      </c>
      <c r="C3319" s="37" t="s">
        <v>197</v>
      </c>
      <c r="D3319" s="37" t="s">
        <v>198</v>
      </c>
      <c r="E3319" s="0" t="n">
        <v>4</v>
      </c>
      <c r="F3319" s="38" t="s">
        <v>70</v>
      </c>
      <c r="G3319" s="37" t="s">
        <v>199</v>
      </c>
      <c r="H3319" s="0" t="n">
        <v>2528768</v>
      </c>
      <c r="I3319" s="0" t="n">
        <v>3649347</v>
      </c>
      <c r="J3319" s="0" t="n">
        <v>-90192</v>
      </c>
    </row>
    <row r="3320" customFormat="false" ht="15" hidden="false" customHeight="false" outlineLevel="0" collapsed="false">
      <c r="A3320" s="0" t="n">
        <v>202406</v>
      </c>
      <c r="B3320" s="0" t="n">
        <v>202409</v>
      </c>
      <c r="C3320" s="37" t="s">
        <v>136</v>
      </c>
      <c r="D3320" s="37" t="s">
        <v>200</v>
      </c>
      <c r="E3320" s="0" t="n">
        <v>4</v>
      </c>
      <c r="F3320" s="38" t="s">
        <v>70</v>
      </c>
      <c r="G3320" s="37" t="s">
        <v>201</v>
      </c>
      <c r="H3320" s="0" t="n">
        <v>3154412</v>
      </c>
      <c r="I3320" s="0" t="n">
        <v>3130599</v>
      </c>
      <c r="J3320" s="0" t="n">
        <v>699308</v>
      </c>
    </row>
    <row r="3321" customFormat="false" ht="15" hidden="false" customHeight="false" outlineLevel="0" collapsed="false">
      <c r="A3321" s="0" t="n">
        <v>202406</v>
      </c>
      <c r="B3321" s="0" t="n">
        <v>202409</v>
      </c>
      <c r="C3321" s="37" t="s">
        <v>136</v>
      </c>
      <c r="D3321" s="37" t="s">
        <v>127</v>
      </c>
      <c r="E3321" s="0" t="n">
        <v>4</v>
      </c>
      <c r="F3321" s="38" t="s">
        <v>70</v>
      </c>
      <c r="G3321" s="37" t="s">
        <v>202</v>
      </c>
      <c r="H3321" s="0" t="n">
        <v>309534</v>
      </c>
      <c r="I3321" s="0" t="n">
        <v>79043</v>
      </c>
      <c r="J3321" s="0" t="n">
        <v>10055</v>
      </c>
    </row>
    <row r="3322" customFormat="false" ht="15" hidden="false" customHeight="false" outlineLevel="0" collapsed="false">
      <c r="A3322" s="0" t="n">
        <v>202406</v>
      </c>
      <c r="B3322" s="0" t="n">
        <v>202409</v>
      </c>
      <c r="C3322" s="37" t="s">
        <v>106</v>
      </c>
      <c r="D3322" s="37" t="s">
        <v>203</v>
      </c>
      <c r="E3322" s="0" t="n">
        <v>4</v>
      </c>
      <c r="F3322" s="38" t="s">
        <v>70</v>
      </c>
      <c r="G3322" s="37" t="s">
        <v>204</v>
      </c>
      <c r="H3322" s="0" t="n">
        <v>2897689</v>
      </c>
      <c r="I3322" s="0" t="n">
        <v>1294749</v>
      </c>
      <c r="J3322" s="0" t="n">
        <v>-21821</v>
      </c>
    </row>
    <row r="3323" customFormat="false" ht="15" hidden="false" customHeight="false" outlineLevel="0" collapsed="false">
      <c r="A3323" s="0" t="n">
        <v>202406</v>
      </c>
      <c r="B3323" s="0" t="n">
        <v>202409</v>
      </c>
      <c r="C3323" s="37" t="s">
        <v>95</v>
      </c>
      <c r="D3323" s="37" t="s">
        <v>187</v>
      </c>
      <c r="E3323" s="0" t="n">
        <v>4</v>
      </c>
      <c r="F3323" s="38" t="s">
        <v>70</v>
      </c>
      <c r="G3323" s="37" t="s">
        <v>205</v>
      </c>
      <c r="H3323" s="0" t="n">
        <v>314518</v>
      </c>
      <c r="I3323" s="0" t="n">
        <v>236143</v>
      </c>
      <c r="J3323" s="0" t="n">
        <v>30911</v>
      </c>
    </row>
    <row r="3324" customFormat="false" ht="15" hidden="false" customHeight="false" outlineLevel="0" collapsed="false">
      <c r="A3324" s="0" t="n">
        <v>202406</v>
      </c>
      <c r="B3324" s="0" t="n">
        <v>202409</v>
      </c>
      <c r="C3324" s="37" t="s">
        <v>101</v>
      </c>
      <c r="D3324" s="37" t="s">
        <v>206</v>
      </c>
      <c r="E3324" s="0" t="n">
        <v>4</v>
      </c>
      <c r="F3324" s="38" t="s">
        <v>70</v>
      </c>
      <c r="G3324" s="37" t="s">
        <v>207</v>
      </c>
      <c r="H3324" s="0" t="n">
        <v>369310</v>
      </c>
      <c r="I3324" s="0" t="n">
        <v>396746</v>
      </c>
      <c r="J3324" s="0" t="n">
        <v>5939</v>
      </c>
    </row>
    <row r="3325" customFormat="false" ht="15" hidden="false" customHeight="false" outlineLevel="0" collapsed="false">
      <c r="A3325" s="0" t="n">
        <v>202406</v>
      </c>
      <c r="B3325" s="0" t="n">
        <v>202409</v>
      </c>
      <c r="C3325" s="37" t="s">
        <v>184</v>
      </c>
      <c r="D3325" s="37" t="s">
        <v>208</v>
      </c>
      <c r="E3325" s="0" t="n">
        <v>4</v>
      </c>
      <c r="F3325" s="38" t="s">
        <v>70</v>
      </c>
      <c r="G3325" s="37" t="s">
        <v>209</v>
      </c>
      <c r="H3325" s="0" t="n">
        <v>4495626</v>
      </c>
      <c r="I3325" s="0" t="n">
        <v>2995946</v>
      </c>
      <c r="J3325" s="0" t="n">
        <v>249691</v>
      </c>
    </row>
    <row r="3326" customFormat="false" ht="15" hidden="false" customHeight="false" outlineLevel="0" collapsed="false">
      <c r="A3326" s="0" t="n">
        <v>202406</v>
      </c>
      <c r="B3326" s="0" t="n">
        <v>202409</v>
      </c>
      <c r="C3326" s="37" t="s">
        <v>95</v>
      </c>
      <c r="D3326" s="37" t="s">
        <v>210</v>
      </c>
      <c r="E3326" s="0" t="n">
        <v>4</v>
      </c>
      <c r="F3326" s="38" t="s">
        <v>70</v>
      </c>
      <c r="G3326" s="37" t="s">
        <v>211</v>
      </c>
      <c r="H3326" s="0" t="n">
        <v>2925389</v>
      </c>
      <c r="I3326" s="0" t="n">
        <v>4316398</v>
      </c>
      <c r="J3326" s="0" t="n">
        <v>135264</v>
      </c>
    </row>
    <row r="3327" customFormat="false" ht="15" hidden="false" customHeight="false" outlineLevel="0" collapsed="false">
      <c r="A3327" s="0" t="n">
        <v>202406</v>
      </c>
      <c r="B3327" s="0" t="n">
        <v>202409</v>
      </c>
      <c r="C3327" s="37" t="s">
        <v>178</v>
      </c>
      <c r="D3327" s="37" t="s">
        <v>212</v>
      </c>
      <c r="E3327" s="0" t="n">
        <v>4</v>
      </c>
      <c r="F3327" s="38" t="s">
        <v>70</v>
      </c>
      <c r="G3327" s="37" t="s">
        <v>213</v>
      </c>
      <c r="H3327" s="0" t="n">
        <v>8096026</v>
      </c>
      <c r="I3327" s="0" t="n">
        <v>4673120</v>
      </c>
      <c r="J3327" s="0" t="n">
        <v>311738</v>
      </c>
    </row>
    <row r="3328" customFormat="false" ht="15" hidden="false" customHeight="false" outlineLevel="0" collapsed="false">
      <c r="A3328" s="0" t="n">
        <v>202406</v>
      </c>
      <c r="B3328" s="0" t="n">
        <v>202409</v>
      </c>
      <c r="C3328" s="37" t="s">
        <v>95</v>
      </c>
      <c r="D3328" s="37" t="s">
        <v>214</v>
      </c>
      <c r="E3328" s="0" t="n">
        <v>4</v>
      </c>
      <c r="F3328" s="38" t="s">
        <v>70</v>
      </c>
      <c r="G3328" s="37" t="s">
        <v>215</v>
      </c>
      <c r="H3328" s="0" t="n">
        <v>681815</v>
      </c>
      <c r="I3328" s="0" t="n">
        <v>408307</v>
      </c>
      <c r="J3328" s="0" t="n">
        <v>71104</v>
      </c>
    </row>
    <row r="3329" customFormat="false" ht="15" hidden="false" customHeight="false" outlineLevel="0" collapsed="false">
      <c r="A3329" s="0" t="n">
        <v>202406</v>
      </c>
      <c r="B3329" s="0" t="n">
        <v>202409</v>
      </c>
      <c r="C3329" s="37" t="s">
        <v>101</v>
      </c>
      <c r="D3329" s="37" t="s">
        <v>216</v>
      </c>
      <c r="E3329" s="0" t="n">
        <v>4</v>
      </c>
      <c r="F3329" s="38" t="s">
        <v>70</v>
      </c>
      <c r="G3329" s="37" t="s">
        <v>217</v>
      </c>
      <c r="H3329" s="0" t="n">
        <v>330004</v>
      </c>
      <c r="I3329" s="0" t="n">
        <v>130356</v>
      </c>
      <c r="J3329" s="0" t="n">
        <v>17188</v>
      </c>
    </row>
    <row r="3330" customFormat="false" ht="15" hidden="false" customHeight="false" outlineLevel="0" collapsed="false">
      <c r="A3330" s="0" t="n">
        <v>202406</v>
      </c>
      <c r="B3330" s="0" t="n">
        <v>202409</v>
      </c>
      <c r="C3330" s="37" t="s">
        <v>115</v>
      </c>
      <c r="D3330" s="37" t="s">
        <v>218</v>
      </c>
      <c r="E3330" s="0" t="n">
        <v>4</v>
      </c>
      <c r="F3330" s="38" t="s">
        <v>70</v>
      </c>
      <c r="G3330" s="37" t="s">
        <v>219</v>
      </c>
      <c r="H3330" s="0" t="n">
        <v>975281</v>
      </c>
      <c r="I3330" s="0" t="n">
        <v>1271342</v>
      </c>
      <c r="J3330" s="0" t="n">
        <v>-41365</v>
      </c>
    </row>
    <row r="3331" customFormat="false" ht="15" hidden="false" customHeight="false" outlineLevel="0" collapsed="false">
      <c r="A3331" s="0" t="n">
        <v>202406</v>
      </c>
      <c r="B3331" s="0" t="n">
        <v>202409</v>
      </c>
      <c r="C3331" s="37" t="s">
        <v>101</v>
      </c>
      <c r="D3331" s="37" t="s">
        <v>220</v>
      </c>
      <c r="E3331" s="0" t="n">
        <v>4</v>
      </c>
      <c r="F3331" s="38" t="s">
        <v>70</v>
      </c>
      <c r="G3331" s="37" t="s">
        <v>221</v>
      </c>
      <c r="H3331" s="0" t="n">
        <v>1838749</v>
      </c>
      <c r="I3331" s="0" t="n">
        <v>1317764</v>
      </c>
      <c r="J3331" s="0" t="n">
        <v>-35329</v>
      </c>
    </row>
    <row r="3332" customFormat="false" ht="15" hidden="false" customHeight="false" outlineLevel="0" collapsed="false">
      <c r="A3332" s="0" t="n">
        <v>202406</v>
      </c>
      <c r="B3332" s="0" t="n">
        <v>202409</v>
      </c>
      <c r="C3332" s="37" t="s">
        <v>101</v>
      </c>
      <c r="D3332" s="37" t="s">
        <v>153</v>
      </c>
      <c r="E3332" s="0" t="n">
        <v>4</v>
      </c>
      <c r="F3332" s="38" t="s">
        <v>70</v>
      </c>
      <c r="G3332" s="37" t="s">
        <v>222</v>
      </c>
      <c r="H3332" s="0" t="n">
        <v>1546661</v>
      </c>
      <c r="I3332" s="0" t="n">
        <v>3851656</v>
      </c>
      <c r="J3332" s="0" t="n">
        <v>412426</v>
      </c>
    </row>
    <row r="3333" customFormat="false" ht="15" hidden="false" customHeight="false" outlineLevel="0" collapsed="false">
      <c r="A3333" s="0" t="n">
        <v>202406</v>
      </c>
      <c r="B3333" s="0" t="n">
        <v>202409</v>
      </c>
      <c r="C3333" s="37" t="s">
        <v>136</v>
      </c>
      <c r="D3333" s="37" t="s">
        <v>223</v>
      </c>
      <c r="E3333" s="0" t="n">
        <v>4</v>
      </c>
      <c r="F3333" s="38" t="s">
        <v>70</v>
      </c>
      <c r="G3333" s="37" t="s">
        <v>224</v>
      </c>
      <c r="H3333" s="0" t="n">
        <v>4950624</v>
      </c>
      <c r="I3333" s="0" t="n">
        <v>1958624</v>
      </c>
      <c r="J3333" s="0" t="n">
        <v>223907</v>
      </c>
    </row>
    <row r="3334" customFormat="false" ht="15" hidden="false" customHeight="false" outlineLevel="0" collapsed="false">
      <c r="A3334" s="0" t="n">
        <v>202406</v>
      </c>
      <c r="B3334" s="0" t="n">
        <v>202409</v>
      </c>
      <c r="C3334" s="37" t="s">
        <v>184</v>
      </c>
      <c r="D3334" s="37" t="s">
        <v>225</v>
      </c>
      <c r="E3334" s="0" t="n">
        <v>4</v>
      </c>
      <c r="F3334" s="38" t="s">
        <v>70</v>
      </c>
      <c r="G3334" s="37" t="s">
        <v>226</v>
      </c>
      <c r="H3334" s="0" t="n">
        <v>955840</v>
      </c>
      <c r="I3334" s="0" t="n">
        <v>527068</v>
      </c>
      <c r="J3334" s="0" t="n">
        <v>6618</v>
      </c>
    </row>
    <row r="3335" customFormat="false" ht="15" hidden="false" customHeight="false" outlineLevel="0" collapsed="false">
      <c r="A3335" s="0" t="n">
        <v>202406</v>
      </c>
      <c r="B3335" s="0" t="n">
        <v>202409</v>
      </c>
      <c r="C3335" s="37" t="s">
        <v>197</v>
      </c>
      <c r="D3335" s="37" t="s">
        <v>193</v>
      </c>
      <c r="E3335" s="0" t="n">
        <v>4</v>
      </c>
      <c r="F3335" s="38" t="s">
        <v>70</v>
      </c>
      <c r="G3335" s="37" t="s">
        <v>227</v>
      </c>
      <c r="H3335" s="0" t="n">
        <v>1989267</v>
      </c>
      <c r="I3335" s="0" t="n">
        <v>2088240</v>
      </c>
      <c r="J3335" s="0" t="n">
        <v>499364</v>
      </c>
    </row>
    <row r="3336" customFormat="false" ht="15" hidden="false" customHeight="false" outlineLevel="0" collapsed="false">
      <c r="A3336" s="0" t="n">
        <v>202406</v>
      </c>
      <c r="B3336" s="0" t="n">
        <v>202409</v>
      </c>
      <c r="C3336" s="37" t="s">
        <v>149</v>
      </c>
      <c r="D3336" s="37" t="s">
        <v>153</v>
      </c>
      <c r="E3336" s="0" t="n">
        <v>4</v>
      </c>
      <c r="F3336" s="38" t="s">
        <v>70</v>
      </c>
      <c r="G3336" s="37" t="s">
        <v>228</v>
      </c>
      <c r="H3336" s="0" t="n">
        <v>342709</v>
      </c>
      <c r="I3336" s="0" t="n">
        <v>467769</v>
      </c>
      <c r="J3336" s="0" t="n">
        <v>75474</v>
      </c>
    </row>
    <row r="3337" customFormat="false" ht="15" hidden="false" customHeight="false" outlineLevel="0" collapsed="false">
      <c r="A3337" s="0" t="n">
        <v>202406</v>
      </c>
      <c r="B3337" s="0" t="n">
        <v>202409</v>
      </c>
      <c r="C3337" s="37" t="s">
        <v>184</v>
      </c>
      <c r="D3337" s="37" t="s">
        <v>229</v>
      </c>
      <c r="E3337" s="0" t="n">
        <v>4</v>
      </c>
      <c r="F3337" s="38" t="s">
        <v>70</v>
      </c>
      <c r="G3337" s="37" t="s">
        <v>230</v>
      </c>
      <c r="H3337" s="0" t="n">
        <v>1738772</v>
      </c>
      <c r="I3337" s="0" t="n">
        <v>989774</v>
      </c>
      <c r="J3337" s="0" t="n">
        <v>17264</v>
      </c>
    </row>
    <row r="3338" customFormat="false" ht="15" hidden="false" customHeight="false" outlineLevel="0" collapsed="false">
      <c r="A3338" s="0" t="n">
        <v>202406</v>
      </c>
      <c r="B3338" s="0" t="n">
        <v>202409</v>
      </c>
      <c r="C3338" s="37" t="s">
        <v>115</v>
      </c>
      <c r="D3338" s="37" t="s">
        <v>231</v>
      </c>
      <c r="E3338" s="0" t="n">
        <v>4</v>
      </c>
      <c r="F3338" s="38" t="s">
        <v>70</v>
      </c>
      <c r="G3338" s="37" t="s">
        <v>232</v>
      </c>
      <c r="H3338" s="0" t="n">
        <v>1108286</v>
      </c>
      <c r="I3338" s="0" t="n">
        <v>711044</v>
      </c>
      <c r="J3338" s="0" t="n">
        <v>5528</v>
      </c>
    </row>
    <row r="3339" customFormat="false" ht="15" hidden="false" customHeight="false" outlineLevel="0" collapsed="false">
      <c r="A3339" s="0" t="n">
        <v>202406</v>
      </c>
      <c r="B3339" s="0" t="n">
        <v>202409</v>
      </c>
      <c r="C3339" s="37" t="s">
        <v>124</v>
      </c>
      <c r="D3339" s="37" t="s">
        <v>233</v>
      </c>
      <c r="E3339" s="0" t="n">
        <v>4</v>
      </c>
      <c r="F3339" s="38" t="s">
        <v>70</v>
      </c>
      <c r="G3339" s="37" t="s">
        <v>234</v>
      </c>
      <c r="H3339" s="0" t="n">
        <v>486121</v>
      </c>
      <c r="I3339" s="0" t="n">
        <v>342540</v>
      </c>
      <c r="J3339" s="0" t="n">
        <v>19600</v>
      </c>
    </row>
    <row r="3340" customFormat="false" ht="15" hidden="false" customHeight="false" outlineLevel="0" collapsed="false">
      <c r="A3340" s="0" t="n">
        <v>202406</v>
      </c>
      <c r="B3340" s="0" t="n">
        <v>202409</v>
      </c>
      <c r="C3340" s="37" t="s">
        <v>184</v>
      </c>
      <c r="D3340" s="37" t="s">
        <v>235</v>
      </c>
      <c r="E3340" s="0" t="n">
        <v>4</v>
      </c>
      <c r="F3340" s="38" t="s">
        <v>70</v>
      </c>
      <c r="G3340" s="37" t="s">
        <v>236</v>
      </c>
      <c r="H3340" s="0" t="n">
        <v>930295</v>
      </c>
      <c r="I3340" s="0" t="n">
        <v>415816</v>
      </c>
      <c r="J3340" s="0" t="n">
        <v>19466</v>
      </c>
    </row>
    <row r="3341" customFormat="false" ht="15" hidden="false" customHeight="false" outlineLevel="0" collapsed="false">
      <c r="A3341" s="0" t="n">
        <v>202406</v>
      </c>
      <c r="B3341" s="0" t="n">
        <v>202409</v>
      </c>
      <c r="C3341" s="37" t="s">
        <v>124</v>
      </c>
      <c r="D3341" s="37" t="s">
        <v>237</v>
      </c>
      <c r="E3341" s="0" t="n">
        <v>4</v>
      </c>
      <c r="F3341" s="38" t="s">
        <v>70</v>
      </c>
      <c r="G3341" s="37" t="s">
        <v>238</v>
      </c>
      <c r="H3341" s="0" t="n">
        <v>699912</v>
      </c>
      <c r="I3341" s="0" t="n">
        <v>413914</v>
      </c>
      <c r="J3341" s="0" t="n">
        <v>85107</v>
      </c>
    </row>
    <row r="3342" customFormat="false" ht="15" hidden="false" customHeight="false" outlineLevel="0" collapsed="false">
      <c r="A3342" s="0" t="n">
        <v>202406</v>
      </c>
      <c r="B3342" s="0" t="n">
        <v>202409</v>
      </c>
      <c r="C3342" s="37" t="s">
        <v>124</v>
      </c>
      <c r="D3342" s="37" t="s">
        <v>107</v>
      </c>
      <c r="E3342" s="0" t="n">
        <v>4</v>
      </c>
      <c r="F3342" s="38" t="s">
        <v>70</v>
      </c>
      <c r="G3342" s="37" t="s">
        <v>239</v>
      </c>
      <c r="H3342" s="0" t="n">
        <v>841448</v>
      </c>
      <c r="I3342" s="0" t="n">
        <v>971923</v>
      </c>
      <c r="J3342" s="0" t="n">
        <v>173442</v>
      </c>
    </row>
    <row r="3343" customFormat="false" ht="15" hidden="false" customHeight="false" outlineLevel="0" collapsed="false">
      <c r="A3343" s="0" t="n">
        <v>202406</v>
      </c>
      <c r="B3343" s="0" t="n">
        <v>202409</v>
      </c>
      <c r="C3343" s="37" t="s">
        <v>106</v>
      </c>
      <c r="D3343" s="37" t="s">
        <v>139</v>
      </c>
      <c r="E3343" s="0" t="n">
        <v>4</v>
      </c>
      <c r="F3343" s="38" t="s">
        <v>70</v>
      </c>
      <c r="G3343" s="37" t="s">
        <v>240</v>
      </c>
      <c r="H3343" s="0" t="n">
        <v>10118710</v>
      </c>
      <c r="I3343" s="0" t="n">
        <v>2996941</v>
      </c>
      <c r="J3343" s="0" t="n">
        <v>250265</v>
      </c>
    </row>
    <row r="3344" customFormat="false" ht="15" hidden="false" customHeight="false" outlineLevel="0" collapsed="false">
      <c r="A3344" s="0" t="n">
        <v>202406</v>
      </c>
      <c r="B3344" s="0" t="n">
        <v>202409</v>
      </c>
      <c r="C3344" s="37" t="s">
        <v>106</v>
      </c>
      <c r="D3344" s="37" t="s">
        <v>241</v>
      </c>
      <c r="E3344" s="0" t="n">
        <v>4</v>
      </c>
      <c r="F3344" s="38" t="s">
        <v>70</v>
      </c>
      <c r="G3344" s="37" t="s">
        <v>242</v>
      </c>
      <c r="H3344" s="0" t="n">
        <v>1160075</v>
      </c>
      <c r="I3344" s="0" t="n">
        <v>1557833</v>
      </c>
      <c r="J3344" s="0" t="n">
        <v>230233</v>
      </c>
    </row>
    <row r="3345" customFormat="false" ht="15" hidden="false" customHeight="false" outlineLevel="0" collapsed="false">
      <c r="A3345" s="0" t="n">
        <v>202406</v>
      </c>
      <c r="B3345" s="0" t="n">
        <v>202409</v>
      </c>
      <c r="C3345" s="37" t="s">
        <v>158</v>
      </c>
      <c r="D3345" s="37" t="s">
        <v>243</v>
      </c>
      <c r="E3345" s="0" t="n">
        <v>4</v>
      </c>
      <c r="F3345" s="38" t="s">
        <v>70</v>
      </c>
      <c r="G3345" s="37" t="s">
        <v>244</v>
      </c>
      <c r="H3345" s="0" t="n">
        <v>1145492</v>
      </c>
      <c r="I3345" s="0" t="n">
        <v>1662343</v>
      </c>
      <c r="J3345" s="0" t="n">
        <v>269794</v>
      </c>
    </row>
    <row r="3346" customFormat="false" ht="15" hidden="false" customHeight="false" outlineLevel="0" collapsed="false">
      <c r="A3346" s="0" t="n">
        <v>202406</v>
      </c>
      <c r="B3346" s="0" t="n">
        <v>202409</v>
      </c>
      <c r="C3346" s="37" t="s">
        <v>112</v>
      </c>
      <c r="D3346" s="37" t="s">
        <v>245</v>
      </c>
      <c r="E3346" s="0" t="n">
        <v>4</v>
      </c>
      <c r="F3346" s="38" t="s">
        <v>70</v>
      </c>
      <c r="G3346" s="37" t="s">
        <v>246</v>
      </c>
      <c r="H3346" s="0" t="n">
        <v>99798</v>
      </c>
      <c r="I3346" s="0" t="n">
        <v>48635</v>
      </c>
      <c r="J3346" s="0" t="n">
        <v>4174</v>
      </c>
    </row>
    <row r="3347" customFormat="false" ht="15" hidden="false" customHeight="false" outlineLevel="0" collapsed="false">
      <c r="A3347" s="0" t="n">
        <v>202406</v>
      </c>
      <c r="B3347" s="0" t="n">
        <v>202409</v>
      </c>
      <c r="C3347" s="37" t="s">
        <v>197</v>
      </c>
      <c r="D3347" s="37" t="s">
        <v>247</v>
      </c>
      <c r="E3347" s="0" t="n">
        <v>4</v>
      </c>
      <c r="F3347" s="38" t="s">
        <v>70</v>
      </c>
      <c r="G3347" s="37" t="s">
        <v>248</v>
      </c>
      <c r="H3347" s="0" t="n">
        <v>358799</v>
      </c>
      <c r="I3347" s="0" t="n">
        <v>159294</v>
      </c>
      <c r="J3347" s="0" t="n">
        <v>19157</v>
      </c>
    </row>
    <row r="3348" customFormat="false" ht="15" hidden="false" customHeight="false" outlineLevel="0" collapsed="false">
      <c r="A3348" s="0" t="n">
        <v>202406</v>
      </c>
      <c r="B3348" s="0" t="n">
        <v>202409</v>
      </c>
      <c r="C3348" s="37" t="s">
        <v>106</v>
      </c>
      <c r="D3348" s="37" t="s">
        <v>249</v>
      </c>
      <c r="E3348" s="0" t="n">
        <v>4</v>
      </c>
      <c r="F3348" s="38" t="s">
        <v>70</v>
      </c>
      <c r="G3348" s="37" t="s">
        <v>250</v>
      </c>
      <c r="H3348" s="0" t="n">
        <v>667704</v>
      </c>
      <c r="I3348" s="0" t="n">
        <v>945123</v>
      </c>
      <c r="J3348" s="0" t="n">
        <v>131768</v>
      </c>
    </row>
    <row r="3349" customFormat="false" ht="15" hidden="false" customHeight="false" outlineLevel="0" collapsed="false">
      <c r="A3349" s="0" t="n">
        <v>202406</v>
      </c>
      <c r="B3349" s="0" t="n">
        <v>202409</v>
      </c>
      <c r="C3349" s="37" t="s">
        <v>98</v>
      </c>
      <c r="D3349" s="37" t="s">
        <v>251</v>
      </c>
      <c r="E3349" s="0" t="n">
        <v>4</v>
      </c>
      <c r="F3349" s="38" t="s">
        <v>70</v>
      </c>
      <c r="G3349" s="37" t="s">
        <v>252</v>
      </c>
      <c r="H3349" s="0" t="n">
        <v>585387</v>
      </c>
      <c r="I3349" s="0" t="n">
        <v>431658</v>
      </c>
      <c r="J3349" s="0" t="n">
        <v>55581</v>
      </c>
    </row>
    <row r="3350" customFormat="false" ht="15" hidden="false" customHeight="false" outlineLevel="0" collapsed="false">
      <c r="A3350" s="0" t="n">
        <v>202406</v>
      </c>
      <c r="B3350" s="0" t="n">
        <v>202409</v>
      </c>
      <c r="C3350" s="37" t="s">
        <v>124</v>
      </c>
      <c r="D3350" s="37" t="s">
        <v>253</v>
      </c>
      <c r="E3350" s="0" t="n">
        <v>4</v>
      </c>
      <c r="F3350" s="38" t="s">
        <v>70</v>
      </c>
      <c r="G3350" s="37" t="s">
        <v>254</v>
      </c>
      <c r="H3350" s="0" t="n">
        <v>5541003</v>
      </c>
      <c r="I3350" s="0" t="n">
        <v>3301000</v>
      </c>
      <c r="J3350" s="0" t="n">
        <v>6997</v>
      </c>
    </row>
    <row r="3351" customFormat="false" ht="15" hidden="false" customHeight="false" outlineLevel="0" collapsed="false">
      <c r="A3351" s="0" t="n">
        <v>202406</v>
      </c>
      <c r="B3351" s="0" t="n">
        <v>202409</v>
      </c>
      <c r="C3351" s="37" t="s">
        <v>101</v>
      </c>
      <c r="D3351" s="37" t="s">
        <v>255</v>
      </c>
      <c r="E3351" s="0" t="n">
        <v>4</v>
      </c>
      <c r="F3351" s="38" t="s">
        <v>70</v>
      </c>
      <c r="G3351" s="37" t="s">
        <v>256</v>
      </c>
      <c r="H3351" s="0" t="n">
        <v>1123658</v>
      </c>
      <c r="I3351" s="0" t="n">
        <v>618768</v>
      </c>
      <c r="J3351" s="0" t="n">
        <v>7567</v>
      </c>
    </row>
    <row r="3352" customFormat="false" ht="15" hidden="false" customHeight="false" outlineLevel="0" collapsed="false">
      <c r="A3352" s="0" t="n">
        <v>202406</v>
      </c>
      <c r="B3352" s="0" t="n">
        <v>202409</v>
      </c>
      <c r="C3352" s="37" t="s">
        <v>112</v>
      </c>
      <c r="D3352" s="37" t="s">
        <v>132</v>
      </c>
      <c r="E3352" s="0" t="n">
        <v>4</v>
      </c>
      <c r="F3352" s="38" t="s">
        <v>70</v>
      </c>
      <c r="G3352" s="37" t="s">
        <v>257</v>
      </c>
      <c r="H3352" s="0" t="n">
        <v>6960390</v>
      </c>
      <c r="I3352" s="0" t="n">
        <v>2361364</v>
      </c>
      <c r="J3352" s="0" t="n">
        <v>120761</v>
      </c>
    </row>
    <row r="3353" customFormat="false" ht="15" hidden="false" customHeight="false" outlineLevel="0" collapsed="false">
      <c r="A3353" s="0" t="n">
        <v>202406</v>
      </c>
      <c r="B3353" s="0" t="n">
        <v>202409</v>
      </c>
      <c r="C3353" s="37" t="s">
        <v>115</v>
      </c>
      <c r="D3353" s="37" t="s">
        <v>258</v>
      </c>
      <c r="E3353" s="0" t="n">
        <v>4</v>
      </c>
      <c r="F3353" s="38" t="s">
        <v>70</v>
      </c>
      <c r="G3353" s="37" t="s">
        <v>259</v>
      </c>
      <c r="H3353" s="0" t="n">
        <v>1027290</v>
      </c>
      <c r="I3353" s="0" t="n">
        <v>565353</v>
      </c>
      <c r="J3353" s="0" t="n">
        <v>5277</v>
      </c>
    </row>
    <row r="3354" customFormat="false" ht="15" hidden="false" customHeight="false" outlineLevel="0" collapsed="false">
      <c r="A3354" s="0" t="n">
        <v>202406</v>
      </c>
      <c r="B3354" s="0" t="n">
        <v>202409</v>
      </c>
      <c r="C3354" s="37" t="s">
        <v>184</v>
      </c>
      <c r="D3354" s="37" t="s">
        <v>179</v>
      </c>
      <c r="E3354" s="0" t="n">
        <v>4</v>
      </c>
      <c r="F3354" s="38" t="s">
        <v>70</v>
      </c>
      <c r="G3354" s="37" t="s">
        <v>260</v>
      </c>
      <c r="H3354" s="0" t="n">
        <v>1366492</v>
      </c>
      <c r="I3354" s="0" t="n">
        <v>882821</v>
      </c>
      <c r="J3354" s="0" t="n">
        <v>-59423</v>
      </c>
    </row>
    <row r="3355" customFormat="false" ht="15" hidden="false" customHeight="false" outlineLevel="0" collapsed="false">
      <c r="A3355" s="0" t="n">
        <v>202406</v>
      </c>
      <c r="B3355" s="0" t="n">
        <v>202409</v>
      </c>
      <c r="C3355" s="37" t="s">
        <v>158</v>
      </c>
      <c r="D3355" s="37" t="s">
        <v>155</v>
      </c>
      <c r="E3355" s="0" t="n">
        <v>4</v>
      </c>
      <c r="F3355" s="38" t="s">
        <v>70</v>
      </c>
      <c r="G3355" s="37" t="s">
        <v>261</v>
      </c>
      <c r="H3355" s="0" t="n">
        <v>1312360</v>
      </c>
      <c r="I3355" s="0" t="n">
        <v>977273</v>
      </c>
      <c r="J3355" s="0" t="n">
        <v>144241</v>
      </c>
    </row>
    <row r="3356" customFormat="false" ht="15" hidden="false" customHeight="false" outlineLevel="0" collapsed="false">
      <c r="A3356" s="0" t="n">
        <v>202406</v>
      </c>
      <c r="B3356" s="0" t="n">
        <v>202409</v>
      </c>
      <c r="C3356" s="37" t="s">
        <v>98</v>
      </c>
      <c r="D3356" s="37" t="s">
        <v>262</v>
      </c>
      <c r="E3356" s="0" t="n">
        <v>4</v>
      </c>
      <c r="F3356" s="38" t="s">
        <v>70</v>
      </c>
      <c r="G3356" s="37" t="s">
        <v>263</v>
      </c>
      <c r="H3356" s="0" t="n">
        <v>1407621</v>
      </c>
      <c r="I3356" s="0" t="n">
        <v>974772</v>
      </c>
      <c r="J3356" s="0" t="n">
        <v>111749</v>
      </c>
    </row>
    <row r="3357" customFormat="false" ht="15" hidden="false" customHeight="false" outlineLevel="0" collapsed="false">
      <c r="A3357" s="0" t="n">
        <v>202406</v>
      </c>
      <c r="B3357" s="0" t="n">
        <v>202409</v>
      </c>
      <c r="C3357" s="37" t="s">
        <v>98</v>
      </c>
      <c r="D3357" s="37" t="s">
        <v>214</v>
      </c>
      <c r="E3357" s="0" t="n">
        <v>4</v>
      </c>
      <c r="F3357" s="38" t="s">
        <v>70</v>
      </c>
      <c r="G3357" s="37" t="s">
        <v>264</v>
      </c>
      <c r="H3357" s="0" t="n">
        <v>6907353</v>
      </c>
      <c r="I3357" s="0" t="n">
        <v>8531732</v>
      </c>
      <c r="J3357" s="0" t="n">
        <v>-460173</v>
      </c>
    </row>
    <row r="3358" customFormat="false" ht="15" hidden="false" customHeight="false" outlineLevel="0" collapsed="false">
      <c r="A3358" s="0" t="n">
        <v>202406</v>
      </c>
      <c r="B3358" s="0" t="n">
        <v>202409</v>
      </c>
      <c r="C3358" s="37" t="s">
        <v>101</v>
      </c>
      <c r="D3358" s="37" t="s">
        <v>161</v>
      </c>
      <c r="E3358" s="0" t="n">
        <v>4</v>
      </c>
      <c r="F3358" s="38" t="s">
        <v>70</v>
      </c>
      <c r="G3358" s="37" t="s">
        <v>265</v>
      </c>
      <c r="H3358" s="0" t="n">
        <v>65409</v>
      </c>
      <c r="I3358" s="0" t="n">
        <v>62030</v>
      </c>
      <c r="J3358" s="0" t="n">
        <v>3468</v>
      </c>
    </row>
    <row r="3359" customFormat="false" ht="15" hidden="false" customHeight="false" outlineLevel="0" collapsed="false">
      <c r="A3359" s="0" t="n">
        <v>202406</v>
      </c>
      <c r="B3359" s="0" t="n">
        <v>202409</v>
      </c>
      <c r="C3359" s="37" t="s">
        <v>106</v>
      </c>
      <c r="D3359" s="37" t="s">
        <v>102</v>
      </c>
      <c r="E3359" s="0" t="n">
        <v>4</v>
      </c>
      <c r="F3359" s="38" t="s">
        <v>70</v>
      </c>
      <c r="G3359" s="37" t="s">
        <v>266</v>
      </c>
      <c r="H3359" s="0" t="n">
        <v>89870</v>
      </c>
      <c r="I3359" s="0" t="n">
        <v>102452</v>
      </c>
      <c r="J3359" s="0" t="n">
        <v>6308</v>
      </c>
    </row>
    <row r="3360" customFormat="false" ht="15" hidden="false" customHeight="false" outlineLevel="0" collapsed="false">
      <c r="A3360" s="0" t="n">
        <v>202406</v>
      </c>
      <c r="B3360" s="0" t="n">
        <v>202409</v>
      </c>
      <c r="C3360" s="37" t="s">
        <v>95</v>
      </c>
      <c r="D3360" s="37" t="s">
        <v>267</v>
      </c>
      <c r="E3360" s="0" t="n">
        <v>4</v>
      </c>
      <c r="F3360" s="38" t="s">
        <v>70</v>
      </c>
      <c r="G3360" s="37" t="s">
        <v>268</v>
      </c>
      <c r="H3360" s="0" t="n">
        <v>677873</v>
      </c>
      <c r="I3360" s="0" t="n">
        <v>413812</v>
      </c>
      <c r="J3360" s="0" t="n">
        <v>40634</v>
      </c>
    </row>
    <row r="3361" customFormat="false" ht="15" hidden="false" customHeight="false" outlineLevel="0" collapsed="false">
      <c r="A3361" s="0" t="n">
        <v>202406</v>
      </c>
      <c r="B3361" s="0" t="n">
        <v>202409</v>
      </c>
      <c r="C3361" s="37" t="s">
        <v>136</v>
      </c>
      <c r="D3361" s="37" t="s">
        <v>269</v>
      </c>
      <c r="E3361" s="0" t="n">
        <v>4</v>
      </c>
      <c r="F3361" s="38" t="s">
        <v>70</v>
      </c>
      <c r="G3361" s="37" t="s">
        <v>270</v>
      </c>
      <c r="H3361" s="0" t="n">
        <v>1302026</v>
      </c>
      <c r="I3361" s="0" t="n">
        <v>1019785</v>
      </c>
      <c r="J3361" s="0" t="n">
        <v>-28750</v>
      </c>
    </row>
    <row r="3362" customFormat="false" ht="15" hidden="false" customHeight="false" outlineLevel="0" collapsed="false">
      <c r="A3362" s="0" t="n">
        <v>202406</v>
      </c>
      <c r="B3362" s="0" t="n">
        <v>202409</v>
      </c>
      <c r="C3362" s="37" t="s">
        <v>98</v>
      </c>
      <c r="D3362" s="37" t="s">
        <v>181</v>
      </c>
      <c r="E3362" s="0" t="n">
        <v>4</v>
      </c>
      <c r="F3362" s="38" t="s">
        <v>70</v>
      </c>
      <c r="G3362" s="37" t="s">
        <v>271</v>
      </c>
      <c r="H3362" s="0" t="n">
        <v>1836627</v>
      </c>
      <c r="I3362" s="0" t="n">
        <v>450553</v>
      </c>
      <c r="J3362" s="0" t="n">
        <v>-24960</v>
      </c>
    </row>
    <row r="3363" customFormat="false" ht="15" hidden="false" customHeight="false" outlineLevel="0" collapsed="false">
      <c r="A3363" s="0" t="n">
        <v>202406</v>
      </c>
      <c r="B3363" s="0" t="n">
        <v>202409</v>
      </c>
      <c r="C3363" s="37" t="s">
        <v>197</v>
      </c>
      <c r="D3363" s="37" t="s">
        <v>255</v>
      </c>
      <c r="E3363" s="0" t="n">
        <v>4</v>
      </c>
      <c r="F3363" s="38" t="s">
        <v>70</v>
      </c>
      <c r="G3363" s="37" t="s">
        <v>272</v>
      </c>
      <c r="H3363" s="0" t="n">
        <v>2028039</v>
      </c>
      <c r="I3363" s="0" t="n">
        <v>2539583</v>
      </c>
      <c r="J3363" s="0" t="n">
        <v>335155</v>
      </c>
    </row>
    <row r="3364" customFormat="false" ht="15" hidden="false" customHeight="false" outlineLevel="0" collapsed="false">
      <c r="A3364" s="0" t="n">
        <v>202406</v>
      </c>
      <c r="B3364" s="0" t="n">
        <v>202409</v>
      </c>
      <c r="C3364" s="37" t="s">
        <v>106</v>
      </c>
      <c r="D3364" s="37" t="s">
        <v>273</v>
      </c>
      <c r="E3364" s="0" t="n">
        <v>4</v>
      </c>
      <c r="F3364" s="38" t="s">
        <v>70</v>
      </c>
      <c r="G3364" s="37" t="s">
        <v>274</v>
      </c>
      <c r="H3364" s="0" t="n">
        <v>855134</v>
      </c>
      <c r="I3364" s="0" t="n">
        <v>314474</v>
      </c>
      <c r="J3364" s="0" t="n">
        <v>-23081</v>
      </c>
    </row>
    <row r="3365" customFormat="false" ht="15" hidden="false" customHeight="false" outlineLevel="0" collapsed="false">
      <c r="A3365" s="0" t="n">
        <v>202406</v>
      </c>
      <c r="B3365" s="0" t="n">
        <v>202409</v>
      </c>
      <c r="C3365" s="37" t="s">
        <v>124</v>
      </c>
      <c r="D3365" s="37" t="s">
        <v>275</v>
      </c>
      <c r="E3365" s="0" t="n">
        <v>4</v>
      </c>
      <c r="F3365" s="38" t="s">
        <v>70</v>
      </c>
      <c r="G3365" s="37" t="s">
        <v>276</v>
      </c>
      <c r="H3365" s="0" t="n">
        <v>4176770</v>
      </c>
      <c r="I3365" s="0" t="n">
        <v>4746441</v>
      </c>
      <c r="J3365" s="0" t="n">
        <v>269283</v>
      </c>
    </row>
    <row r="3366" customFormat="false" ht="15" hidden="false" customHeight="false" outlineLevel="0" collapsed="false">
      <c r="A3366" s="0" t="n">
        <v>202406</v>
      </c>
      <c r="B3366" s="0" t="n">
        <v>202409</v>
      </c>
      <c r="C3366" s="37" t="s">
        <v>115</v>
      </c>
      <c r="D3366" s="37" t="s">
        <v>277</v>
      </c>
      <c r="E3366" s="0" t="n">
        <v>4</v>
      </c>
      <c r="F3366" s="38" t="s">
        <v>70</v>
      </c>
      <c r="G3366" s="37" t="s">
        <v>278</v>
      </c>
      <c r="H3366" s="0" t="n">
        <v>4231955</v>
      </c>
      <c r="I3366" s="0" t="n">
        <v>2989595</v>
      </c>
      <c r="J3366" s="0" t="n">
        <v>141684</v>
      </c>
    </row>
    <row r="3367" customFormat="false" ht="15" hidden="false" customHeight="false" outlineLevel="0" collapsed="false">
      <c r="A3367" s="0" t="n">
        <v>202406</v>
      </c>
      <c r="B3367" s="0" t="n">
        <v>202409</v>
      </c>
      <c r="C3367" s="37" t="s">
        <v>115</v>
      </c>
      <c r="D3367" s="37" t="s">
        <v>269</v>
      </c>
      <c r="E3367" s="0" t="n">
        <v>4</v>
      </c>
      <c r="F3367" s="38" t="s">
        <v>70</v>
      </c>
      <c r="G3367" s="37" t="s">
        <v>279</v>
      </c>
      <c r="H3367" s="0" t="n">
        <v>1419933</v>
      </c>
      <c r="I3367" s="0" t="n">
        <v>1062118</v>
      </c>
      <c r="J3367" s="0" t="n">
        <v>71875</v>
      </c>
    </row>
    <row r="3368" customFormat="false" ht="15" hidden="false" customHeight="false" outlineLevel="0" collapsed="false">
      <c r="A3368" s="0" t="n">
        <v>202406</v>
      </c>
      <c r="B3368" s="0" t="n">
        <v>202409</v>
      </c>
      <c r="C3368" s="37" t="s">
        <v>197</v>
      </c>
      <c r="D3368" s="37" t="s">
        <v>280</v>
      </c>
      <c r="E3368" s="0" t="n">
        <v>4</v>
      </c>
      <c r="F3368" s="38" t="s">
        <v>70</v>
      </c>
      <c r="G3368" s="37" t="s">
        <v>281</v>
      </c>
      <c r="H3368" s="0" t="n">
        <v>3257101</v>
      </c>
      <c r="I3368" s="0" t="n">
        <v>2586877</v>
      </c>
      <c r="J3368" s="0" t="n">
        <v>272325</v>
      </c>
    </row>
    <row r="3369" customFormat="false" ht="15" hidden="false" customHeight="false" outlineLevel="0" collapsed="false">
      <c r="A3369" s="0" t="n">
        <v>202406</v>
      </c>
      <c r="B3369" s="0" t="n">
        <v>202409</v>
      </c>
      <c r="C3369" s="37" t="s">
        <v>158</v>
      </c>
      <c r="D3369" s="37" t="s">
        <v>282</v>
      </c>
      <c r="E3369" s="0" t="n">
        <v>4</v>
      </c>
      <c r="F3369" s="38" t="s">
        <v>70</v>
      </c>
      <c r="G3369" s="37" t="s">
        <v>283</v>
      </c>
      <c r="H3369" s="0" t="n">
        <v>1663802</v>
      </c>
      <c r="I3369" s="0" t="n">
        <v>3495369</v>
      </c>
      <c r="J3369" s="0" t="n">
        <v>838389</v>
      </c>
    </row>
    <row r="3370" customFormat="false" ht="15" hidden="false" customHeight="false" outlineLevel="0" collapsed="false">
      <c r="A3370" s="0" t="n">
        <v>202406</v>
      </c>
      <c r="B3370" s="0" t="n">
        <v>202409</v>
      </c>
      <c r="C3370" s="37" t="s">
        <v>152</v>
      </c>
      <c r="D3370" s="37" t="s">
        <v>284</v>
      </c>
      <c r="E3370" s="0" t="n">
        <v>4</v>
      </c>
      <c r="F3370" s="38" t="s">
        <v>70</v>
      </c>
      <c r="G3370" s="37" t="s">
        <v>285</v>
      </c>
      <c r="H3370" s="0" t="n">
        <v>617871</v>
      </c>
      <c r="I3370" s="0" t="n">
        <v>376716</v>
      </c>
      <c r="J3370" s="0" t="n">
        <v>-30118</v>
      </c>
    </row>
    <row r="3371" customFormat="false" ht="15" hidden="false" customHeight="false" outlineLevel="0" collapsed="false">
      <c r="A3371" s="0" t="n">
        <v>202406</v>
      </c>
      <c r="B3371" s="0" t="n">
        <v>202409</v>
      </c>
      <c r="C3371" s="37" t="s">
        <v>95</v>
      </c>
      <c r="D3371" s="37" t="s">
        <v>210</v>
      </c>
      <c r="E3371" s="0" t="n">
        <v>4</v>
      </c>
      <c r="F3371" s="38" t="s">
        <v>70</v>
      </c>
      <c r="G3371" s="37" t="s">
        <v>286</v>
      </c>
      <c r="H3371" s="0" t="n">
        <v>3047001</v>
      </c>
      <c r="I3371" s="0" t="n">
        <v>2411517</v>
      </c>
      <c r="J3371" s="0" t="n">
        <v>404311</v>
      </c>
    </row>
    <row r="3372" customFormat="false" ht="15" hidden="false" customHeight="false" outlineLevel="0" collapsed="false">
      <c r="A3372" s="0" t="n">
        <v>202406</v>
      </c>
      <c r="B3372" s="0" t="n">
        <v>202409</v>
      </c>
      <c r="C3372" s="37" t="s">
        <v>136</v>
      </c>
      <c r="D3372" s="37" t="s">
        <v>223</v>
      </c>
      <c r="E3372" s="0" t="n">
        <v>4</v>
      </c>
      <c r="F3372" s="38" t="s">
        <v>70</v>
      </c>
      <c r="G3372" s="37" t="s">
        <v>287</v>
      </c>
      <c r="H3372" s="0" t="n">
        <v>1524551</v>
      </c>
      <c r="I3372" s="0" t="n">
        <v>1030744</v>
      </c>
      <c r="J3372" s="0" t="n">
        <v>-176480</v>
      </c>
    </row>
    <row r="3373" customFormat="false" ht="15" hidden="false" customHeight="false" outlineLevel="0" collapsed="false">
      <c r="A3373" s="0" t="n">
        <v>202406</v>
      </c>
      <c r="B3373" s="0" t="n">
        <v>202409</v>
      </c>
      <c r="C3373" s="37" t="s">
        <v>152</v>
      </c>
      <c r="D3373" s="37" t="s">
        <v>288</v>
      </c>
      <c r="E3373" s="0" t="n">
        <v>4</v>
      </c>
      <c r="F3373" s="38" t="s">
        <v>70</v>
      </c>
      <c r="G3373" s="37" t="s">
        <v>289</v>
      </c>
      <c r="H3373" s="0" t="n">
        <v>1220153</v>
      </c>
      <c r="I3373" s="0" t="n">
        <v>1172911</v>
      </c>
      <c r="J3373" s="0" t="n">
        <v>257303</v>
      </c>
    </row>
    <row r="3374" customFormat="false" ht="15" hidden="false" customHeight="false" outlineLevel="0" collapsed="false">
      <c r="A3374" s="0" t="n">
        <v>202406</v>
      </c>
      <c r="B3374" s="0" t="n">
        <v>202409</v>
      </c>
      <c r="C3374" s="37" t="s">
        <v>112</v>
      </c>
      <c r="D3374" s="37" t="s">
        <v>290</v>
      </c>
      <c r="E3374" s="0" t="n">
        <v>4</v>
      </c>
      <c r="F3374" s="38" t="s">
        <v>70</v>
      </c>
      <c r="G3374" s="37" t="s">
        <v>291</v>
      </c>
      <c r="H3374" s="0" t="n">
        <v>8300120</v>
      </c>
      <c r="I3374" s="0" t="n">
        <v>6491876</v>
      </c>
      <c r="J3374" s="0" t="n">
        <v>-806855</v>
      </c>
    </row>
    <row r="3375" customFormat="false" ht="15" hidden="false" customHeight="false" outlineLevel="0" collapsed="false">
      <c r="A3375" s="0" t="n">
        <v>202406</v>
      </c>
      <c r="B3375" s="0" t="n">
        <v>202409</v>
      </c>
      <c r="C3375" s="37" t="s">
        <v>106</v>
      </c>
      <c r="D3375" s="37" t="s">
        <v>292</v>
      </c>
      <c r="E3375" s="0" t="n">
        <v>4</v>
      </c>
      <c r="F3375" s="38" t="s">
        <v>70</v>
      </c>
      <c r="G3375" s="37" t="s">
        <v>293</v>
      </c>
      <c r="H3375" s="0" t="n">
        <v>60037</v>
      </c>
      <c r="I3375" s="0" t="n">
        <v>45978</v>
      </c>
      <c r="J3375" s="0" t="n">
        <v>14880</v>
      </c>
    </row>
    <row r="3376" customFormat="false" ht="15" hidden="false" customHeight="false" outlineLevel="0" collapsed="false">
      <c r="A3376" s="0" t="n">
        <v>202406</v>
      </c>
      <c r="B3376" s="0" t="n">
        <v>202409</v>
      </c>
      <c r="C3376" s="37" t="s">
        <v>136</v>
      </c>
      <c r="D3376" s="37" t="s">
        <v>294</v>
      </c>
      <c r="E3376" s="0" t="n">
        <v>4</v>
      </c>
      <c r="F3376" s="38" t="s">
        <v>70</v>
      </c>
      <c r="G3376" s="37" t="s">
        <v>295</v>
      </c>
      <c r="H3376" s="0" t="n">
        <v>176694</v>
      </c>
      <c r="I3376" s="0" t="n">
        <v>206431</v>
      </c>
      <c r="J3376" s="0" t="n">
        <v>8468</v>
      </c>
    </row>
    <row r="3377" customFormat="false" ht="15" hidden="false" customHeight="false" outlineLevel="0" collapsed="false">
      <c r="A3377" s="0" t="n">
        <v>202406</v>
      </c>
      <c r="B3377" s="0" t="n">
        <v>202409</v>
      </c>
      <c r="C3377" s="37" t="s">
        <v>101</v>
      </c>
      <c r="D3377" s="37" t="s">
        <v>296</v>
      </c>
      <c r="E3377" s="0" t="n">
        <v>4</v>
      </c>
      <c r="F3377" s="38" t="s">
        <v>70</v>
      </c>
      <c r="G3377" s="37" t="s">
        <v>297</v>
      </c>
      <c r="H3377" s="0" t="n">
        <v>310852</v>
      </c>
      <c r="I3377" s="0" t="n">
        <v>290485</v>
      </c>
      <c r="J3377" s="0" t="n">
        <v>60722</v>
      </c>
    </row>
    <row r="3378" customFormat="false" ht="15" hidden="false" customHeight="false" outlineLevel="0" collapsed="false">
      <c r="A3378" s="0" t="n">
        <v>202406</v>
      </c>
      <c r="B3378" s="0" t="n">
        <v>202409</v>
      </c>
      <c r="C3378" s="37" t="s">
        <v>149</v>
      </c>
      <c r="D3378" s="37" t="s">
        <v>298</v>
      </c>
      <c r="E3378" s="0" t="n">
        <v>4</v>
      </c>
      <c r="F3378" s="38" t="s">
        <v>70</v>
      </c>
      <c r="G3378" s="37" t="s">
        <v>299</v>
      </c>
      <c r="H3378" s="0" t="n">
        <v>792576</v>
      </c>
      <c r="I3378" s="0" t="n">
        <v>623148</v>
      </c>
      <c r="J3378" s="0" t="n">
        <v>117411</v>
      </c>
    </row>
    <row r="3379" customFormat="false" ht="15" hidden="false" customHeight="false" outlineLevel="0" collapsed="false">
      <c r="A3379" s="0" t="n">
        <v>202406</v>
      </c>
      <c r="B3379" s="0" t="n">
        <v>202409</v>
      </c>
      <c r="C3379" s="37" t="s">
        <v>184</v>
      </c>
      <c r="D3379" s="37" t="s">
        <v>300</v>
      </c>
      <c r="E3379" s="0" t="n">
        <v>4</v>
      </c>
      <c r="F3379" s="38" t="s">
        <v>70</v>
      </c>
      <c r="G3379" s="37" t="s">
        <v>301</v>
      </c>
      <c r="H3379" s="0" t="n">
        <v>954564</v>
      </c>
      <c r="I3379" s="0" t="n">
        <v>765387</v>
      </c>
      <c r="J3379" s="0" t="n">
        <v>27823</v>
      </c>
    </row>
    <row r="3380" customFormat="false" ht="15" hidden="false" customHeight="false" outlineLevel="0" collapsed="false">
      <c r="A3380" s="0" t="n">
        <v>202406</v>
      </c>
      <c r="B3380" s="0" t="n">
        <v>202409</v>
      </c>
      <c r="C3380" s="37" t="s">
        <v>136</v>
      </c>
      <c r="D3380" s="37" t="s">
        <v>298</v>
      </c>
      <c r="E3380" s="0" t="n">
        <v>4</v>
      </c>
      <c r="F3380" s="38" t="s">
        <v>70</v>
      </c>
      <c r="G3380" s="37" t="s">
        <v>302</v>
      </c>
      <c r="H3380" s="0" t="n">
        <v>163006</v>
      </c>
      <c r="I3380" s="0" t="n">
        <v>117351</v>
      </c>
      <c r="J3380" s="0" t="n">
        <v>5166</v>
      </c>
    </row>
    <row r="3381" customFormat="false" ht="15" hidden="false" customHeight="false" outlineLevel="0" collapsed="false">
      <c r="A3381" s="0" t="n">
        <v>202406</v>
      </c>
      <c r="B3381" s="0" t="n">
        <v>202409</v>
      </c>
      <c r="C3381" s="37" t="s">
        <v>149</v>
      </c>
      <c r="D3381" s="37" t="s">
        <v>303</v>
      </c>
      <c r="E3381" s="0" t="n">
        <v>4</v>
      </c>
      <c r="F3381" s="38" t="s">
        <v>70</v>
      </c>
      <c r="G3381" s="37" t="s">
        <v>304</v>
      </c>
      <c r="H3381" s="0" t="n">
        <v>482352</v>
      </c>
      <c r="I3381" s="0" t="n">
        <v>580900</v>
      </c>
      <c r="J3381" s="0" t="n">
        <v>-2159</v>
      </c>
    </row>
    <row r="3382" customFormat="false" ht="15" hidden="false" customHeight="false" outlineLevel="0" collapsed="false">
      <c r="A3382" s="0" t="n">
        <v>202406</v>
      </c>
      <c r="B3382" s="0" t="n">
        <v>202409</v>
      </c>
      <c r="C3382" s="37" t="s">
        <v>106</v>
      </c>
      <c r="D3382" s="37" t="s">
        <v>107</v>
      </c>
      <c r="E3382" s="0" t="n">
        <v>4</v>
      </c>
      <c r="F3382" s="38" t="s">
        <v>70</v>
      </c>
      <c r="G3382" s="37" t="s">
        <v>305</v>
      </c>
      <c r="H3382" s="0" t="n">
        <v>476187</v>
      </c>
      <c r="I3382" s="0" t="n">
        <v>469864</v>
      </c>
      <c r="J3382" s="0" t="n">
        <v>74585</v>
      </c>
    </row>
    <row r="3383" customFormat="false" ht="15" hidden="false" customHeight="false" outlineLevel="0" collapsed="false">
      <c r="A3383" s="0" t="n">
        <v>202406</v>
      </c>
      <c r="B3383" s="0" t="n">
        <v>202409</v>
      </c>
      <c r="C3383" s="37" t="s">
        <v>124</v>
      </c>
      <c r="D3383" s="37" t="s">
        <v>306</v>
      </c>
      <c r="E3383" s="0" t="n">
        <v>4</v>
      </c>
      <c r="F3383" s="38" t="s">
        <v>70</v>
      </c>
      <c r="G3383" s="37" t="s">
        <v>307</v>
      </c>
      <c r="H3383" s="0" t="n">
        <v>21981448</v>
      </c>
      <c r="I3383" s="0" t="n">
        <v>9637438</v>
      </c>
      <c r="J3383" s="0" t="n">
        <v>362880</v>
      </c>
    </row>
    <row r="3384" customFormat="false" ht="15" hidden="false" customHeight="false" outlineLevel="0" collapsed="false">
      <c r="A3384" s="0" t="n">
        <v>202406</v>
      </c>
      <c r="B3384" s="0" t="n">
        <v>202409</v>
      </c>
      <c r="C3384" s="37" t="s">
        <v>115</v>
      </c>
      <c r="D3384" s="37" t="s">
        <v>308</v>
      </c>
      <c r="E3384" s="0" t="n">
        <v>4</v>
      </c>
      <c r="F3384" s="38" t="s">
        <v>70</v>
      </c>
      <c r="G3384" s="37" t="s">
        <v>309</v>
      </c>
      <c r="H3384" s="0" t="n">
        <v>9081704</v>
      </c>
      <c r="I3384" s="0" t="n">
        <v>6559773</v>
      </c>
      <c r="J3384" s="0" t="n">
        <v>-12453</v>
      </c>
    </row>
    <row r="3385" customFormat="false" ht="15" hidden="false" customHeight="false" outlineLevel="0" collapsed="false">
      <c r="A3385" s="0" t="n">
        <v>202406</v>
      </c>
      <c r="B3385" s="0" t="n">
        <v>202409</v>
      </c>
      <c r="C3385" s="37" t="s">
        <v>178</v>
      </c>
      <c r="D3385" s="37" t="s">
        <v>308</v>
      </c>
      <c r="E3385" s="0" t="n">
        <v>4</v>
      </c>
      <c r="F3385" s="38" t="s">
        <v>70</v>
      </c>
      <c r="G3385" s="37" t="s">
        <v>310</v>
      </c>
      <c r="H3385" s="0" t="n">
        <v>862399</v>
      </c>
      <c r="I3385" s="0" t="n">
        <v>591350</v>
      </c>
      <c r="J3385" s="0" t="n">
        <v>79080</v>
      </c>
    </row>
    <row r="3386" customFormat="false" ht="15" hidden="false" customHeight="false" outlineLevel="0" collapsed="false">
      <c r="A3386" s="0" t="n">
        <v>202406</v>
      </c>
      <c r="B3386" s="0" t="n">
        <v>202409</v>
      </c>
      <c r="C3386" s="37" t="s">
        <v>109</v>
      </c>
      <c r="D3386" s="37" t="s">
        <v>311</v>
      </c>
      <c r="E3386" s="0" t="n">
        <v>4</v>
      </c>
      <c r="F3386" s="38" t="s">
        <v>70</v>
      </c>
      <c r="G3386" s="37" t="s">
        <v>312</v>
      </c>
      <c r="H3386" s="0" t="n">
        <v>658971</v>
      </c>
      <c r="I3386" s="0" t="n">
        <v>240492</v>
      </c>
      <c r="J3386" s="0" t="n">
        <v>-2337</v>
      </c>
    </row>
    <row r="3387" customFormat="false" ht="15" hidden="false" customHeight="false" outlineLevel="0" collapsed="false">
      <c r="A3387" s="0" t="n">
        <v>202406</v>
      </c>
      <c r="B3387" s="0" t="n">
        <v>202409</v>
      </c>
      <c r="C3387" s="37" t="s">
        <v>178</v>
      </c>
      <c r="D3387" s="37" t="s">
        <v>203</v>
      </c>
      <c r="E3387" s="0" t="n">
        <v>4</v>
      </c>
      <c r="F3387" s="38" t="s">
        <v>70</v>
      </c>
      <c r="G3387" s="37" t="s">
        <v>313</v>
      </c>
      <c r="H3387" s="0" t="n">
        <v>425134</v>
      </c>
      <c r="I3387" s="0" t="n">
        <v>280106</v>
      </c>
      <c r="J3387" s="0" t="n">
        <v>13194</v>
      </c>
    </row>
    <row r="3388" customFormat="false" ht="15" hidden="false" customHeight="false" outlineLevel="0" collapsed="false">
      <c r="A3388" s="0" t="n">
        <v>202406</v>
      </c>
      <c r="B3388" s="0" t="n">
        <v>202409</v>
      </c>
      <c r="C3388" s="37" t="s">
        <v>152</v>
      </c>
      <c r="D3388" s="37" t="s">
        <v>314</v>
      </c>
      <c r="E3388" s="0" t="n">
        <v>4</v>
      </c>
      <c r="F3388" s="38" t="s">
        <v>70</v>
      </c>
      <c r="G3388" s="37" t="s">
        <v>315</v>
      </c>
      <c r="H3388" s="0" t="n">
        <v>111109</v>
      </c>
      <c r="I3388" s="0" t="n">
        <v>78554</v>
      </c>
      <c r="J3388" s="0" t="n">
        <v>7126</v>
      </c>
    </row>
    <row r="3389" customFormat="false" ht="15" hidden="false" customHeight="false" outlineLevel="0" collapsed="false">
      <c r="A3389" s="0" t="n">
        <v>202406</v>
      </c>
      <c r="B3389" s="0" t="n">
        <v>202409</v>
      </c>
      <c r="C3389" s="37" t="s">
        <v>152</v>
      </c>
      <c r="D3389" s="37" t="s">
        <v>159</v>
      </c>
      <c r="E3389" s="0" t="n">
        <v>4</v>
      </c>
      <c r="F3389" s="38" t="s">
        <v>70</v>
      </c>
      <c r="G3389" s="37" t="s">
        <v>316</v>
      </c>
      <c r="H3389" s="0" t="n">
        <v>1352979</v>
      </c>
      <c r="I3389" s="0" t="n">
        <v>2374191</v>
      </c>
      <c r="J3389" s="0" t="n">
        <v>37410</v>
      </c>
    </row>
    <row r="3390" customFormat="false" ht="15" hidden="false" customHeight="false" outlineLevel="0" collapsed="false">
      <c r="A3390" s="0" t="n">
        <v>202406</v>
      </c>
      <c r="B3390" s="0" t="n">
        <v>202409</v>
      </c>
      <c r="C3390" s="37" t="s">
        <v>184</v>
      </c>
      <c r="D3390" s="37" t="s">
        <v>218</v>
      </c>
      <c r="E3390" s="0" t="n">
        <v>4</v>
      </c>
      <c r="F3390" s="38" t="s">
        <v>70</v>
      </c>
      <c r="G3390" s="37" t="s">
        <v>317</v>
      </c>
      <c r="H3390" s="0" t="n">
        <v>353241</v>
      </c>
      <c r="I3390" s="0" t="n">
        <v>169326</v>
      </c>
      <c r="J3390" s="0" t="n">
        <v>5223</v>
      </c>
    </row>
    <row r="3391" customFormat="false" ht="15" hidden="false" customHeight="false" outlineLevel="0" collapsed="false">
      <c r="A3391" s="0" t="n">
        <v>202406</v>
      </c>
      <c r="B3391" s="0" t="n">
        <v>202409</v>
      </c>
      <c r="C3391" s="37" t="s">
        <v>109</v>
      </c>
      <c r="D3391" s="37" t="s">
        <v>318</v>
      </c>
      <c r="E3391" s="0" t="n">
        <v>4</v>
      </c>
      <c r="F3391" s="38" t="s">
        <v>70</v>
      </c>
      <c r="G3391" s="37" t="s">
        <v>319</v>
      </c>
      <c r="H3391" s="0" t="n">
        <v>1376826</v>
      </c>
      <c r="I3391" s="0" t="n">
        <v>928180</v>
      </c>
      <c r="J3391" s="0" t="n">
        <v>216728</v>
      </c>
    </row>
    <row r="3392" customFormat="false" ht="15" hidden="false" customHeight="false" outlineLevel="0" collapsed="false">
      <c r="A3392" s="0" t="n">
        <v>202406</v>
      </c>
      <c r="B3392" s="0" t="n">
        <v>202409</v>
      </c>
      <c r="C3392" s="37" t="s">
        <v>184</v>
      </c>
      <c r="D3392" s="37" t="s">
        <v>320</v>
      </c>
      <c r="E3392" s="0" t="n">
        <v>4</v>
      </c>
      <c r="F3392" s="38" t="s">
        <v>70</v>
      </c>
      <c r="G3392" s="37" t="s">
        <v>321</v>
      </c>
      <c r="H3392" s="0" t="n">
        <v>157869</v>
      </c>
      <c r="I3392" s="0" t="n">
        <v>144813</v>
      </c>
      <c r="J3392" s="0" t="n">
        <v>8627</v>
      </c>
    </row>
    <row r="3393" customFormat="false" ht="15" hidden="false" customHeight="false" outlineLevel="0" collapsed="false">
      <c r="A3393" s="0" t="n">
        <v>202406</v>
      </c>
      <c r="B3393" s="0" t="n">
        <v>202409</v>
      </c>
      <c r="C3393" s="37" t="s">
        <v>124</v>
      </c>
      <c r="D3393" s="37" t="s">
        <v>282</v>
      </c>
      <c r="E3393" s="0" t="n">
        <v>4</v>
      </c>
      <c r="F3393" s="38" t="s">
        <v>70</v>
      </c>
      <c r="G3393" s="37" t="s">
        <v>322</v>
      </c>
      <c r="H3393" s="0" t="n">
        <v>483331</v>
      </c>
      <c r="I3393" s="0" t="n">
        <v>358057</v>
      </c>
      <c r="J3393" s="0" t="n">
        <v>15768</v>
      </c>
    </row>
    <row r="3394" customFormat="false" ht="15" hidden="false" customHeight="false" outlineLevel="0" collapsed="false">
      <c r="A3394" s="0" t="n">
        <v>202406</v>
      </c>
      <c r="B3394" s="0" t="n">
        <v>202409</v>
      </c>
      <c r="C3394" s="37" t="s">
        <v>112</v>
      </c>
      <c r="D3394" s="37" t="s">
        <v>96</v>
      </c>
      <c r="E3394" s="0" t="n">
        <v>4</v>
      </c>
      <c r="F3394" s="38" t="s">
        <v>70</v>
      </c>
      <c r="G3394" s="37" t="s">
        <v>323</v>
      </c>
      <c r="H3394" s="0" t="n">
        <v>1621829</v>
      </c>
      <c r="I3394" s="0" t="n">
        <v>539608</v>
      </c>
      <c r="J3394" s="0" t="n">
        <v>33719</v>
      </c>
    </row>
    <row r="3395" customFormat="false" ht="15" hidden="false" customHeight="false" outlineLevel="0" collapsed="false">
      <c r="A3395" s="0" t="n">
        <v>202406</v>
      </c>
      <c r="B3395" s="0" t="n">
        <v>202409</v>
      </c>
      <c r="C3395" s="37" t="s">
        <v>152</v>
      </c>
      <c r="D3395" s="37" t="s">
        <v>324</v>
      </c>
      <c r="E3395" s="0" t="n">
        <v>4</v>
      </c>
      <c r="F3395" s="38" t="s">
        <v>70</v>
      </c>
      <c r="G3395" s="37" t="s">
        <v>325</v>
      </c>
      <c r="H3395" s="0" t="n">
        <v>2061126</v>
      </c>
      <c r="I3395" s="0" t="n">
        <v>1518189</v>
      </c>
      <c r="J3395" s="0" t="n">
        <v>190450</v>
      </c>
    </row>
    <row r="3396" customFormat="false" ht="15" hidden="false" customHeight="false" outlineLevel="0" collapsed="false">
      <c r="A3396" s="0" t="n">
        <v>202406</v>
      </c>
      <c r="B3396" s="0" t="n">
        <v>202409</v>
      </c>
      <c r="C3396" s="37" t="s">
        <v>112</v>
      </c>
      <c r="D3396" s="37" t="s">
        <v>326</v>
      </c>
      <c r="E3396" s="0" t="n">
        <v>4</v>
      </c>
      <c r="F3396" s="38" t="s">
        <v>70</v>
      </c>
      <c r="G3396" s="37" t="s">
        <v>327</v>
      </c>
      <c r="H3396" s="0" t="n">
        <v>2340981</v>
      </c>
      <c r="I3396" s="0" t="n">
        <v>1053442</v>
      </c>
      <c r="J3396" s="0" t="n">
        <v>-24636</v>
      </c>
    </row>
    <row r="3397" customFormat="false" ht="15" hidden="false" customHeight="false" outlineLevel="0" collapsed="false">
      <c r="A3397" s="0" t="n">
        <v>202406</v>
      </c>
      <c r="B3397" s="0" t="n">
        <v>202409</v>
      </c>
      <c r="C3397" s="37" t="s">
        <v>152</v>
      </c>
      <c r="D3397" s="37" t="s">
        <v>328</v>
      </c>
      <c r="E3397" s="0" t="n">
        <v>4</v>
      </c>
      <c r="F3397" s="38" t="s">
        <v>70</v>
      </c>
      <c r="G3397" s="37" t="s">
        <v>329</v>
      </c>
      <c r="H3397" s="0" t="n">
        <v>229187</v>
      </c>
      <c r="I3397" s="0" t="n">
        <v>269417</v>
      </c>
      <c r="J3397" s="0" t="n">
        <v>33063</v>
      </c>
    </row>
    <row r="3398" customFormat="false" ht="15" hidden="false" customHeight="false" outlineLevel="0" collapsed="false">
      <c r="A3398" s="0" t="n">
        <v>202406</v>
      </c>
      <c r="B3398" s="0" t="n">
        <v>202409</v>
      </c>
      <c r="C3398" s="37" t="s">
        <v>95</v>
      </c>
      <c r="D3398" s="37" t="s">
        <v>330</v>
      </c>
      <c r="E3398" s="0" t="n">
        <v>4</v>
      </c>
      <c r="F3398" s="38" t="s">
        <v>70</v>
      </c>
      <c r="G3398" s="37" t="s">
        <v>331</v>
      </c>
      <c r="H3398" s="0" t="n">
        <v>3396799</v>
      </c>
      <c r="I3398" s="0" t="n">
        <v>1522901</v>
      </c>
      <c r="J3398" s="0" t="n">
        <v>160791</v>
      </c>
    </row>
    <row r="3399" customFormat="false" ht="15" hidden="false" customHeight="false" outlineLevel="0" collapsed="false">
      <c r="A3399" s="0" t="n">
        <v>202406</v>
      </c>
      <c r="B3399" s="0" t="n">
        <v>202409</v>
      </c>
      <c r="C3399" s="37" t="s">
        <v>106</v>
      </c>
      <c r="D3399" s="37" t="s">
        <v>332</v>
      </c>
      <c r="E3399" s="0" t="n">
        <v>4</v>
      </c>
      <c r="F3399" s="38" t="s">
        <v>70</v>
      </c>
      <c r="G3399" s="37" t="s">
        <v>333</v>
      </c>
      <c r="H3399" s="0" t="n">
        <v>555156</v>
      </c>
      <c r="I3399" s="0" t="n">
        <v>224583</v>
      </c>
      <c r="J3399" s="0" t="n">
        <v>-22204</v>
      </c>
    </row>
    <row r="3400" customFormat="false" ht="15" hidden="false" customHeight="false" outlineLevel="0" collapsed="false">
      <c r="A3400" s="0" t="n">
        <v>202406</v>
      </c>
      <c r="B3400" s="0" t="n">
        <v>202409</v>
      </c>
      <c r="C3400" s="37" t="s">
        <v>95</v>
      </c>
      <c r="D3400" s="37" t="s">
        <v>334</v>
      </c>
      <c r="E3400" s="0" t="n">
        <v>4</v>
      </c>
      <c r="F3400" s="38" t="s">
        <v>70</v>
      </c>
      <c r="G3400" s="37" t="s">
        <v>335</v>
      </c>
      <c r="H3400" s="0" t="n">
        <v>2312041</v>
      </c>
      <c r="I3400" s="0" t="n">
        <v>2705357</v>
      </c>
      <c r="J3400" s="0" t="n">
        <v>701839</v>
      </c>
    </row>
    <row r="3401" customFormat="false" ht="15" hidden="false" customHeight="false" outlineLevel="0" collapsed="false">
      <c r="A3401" s="0" t="n">
        <v>202406</v>
      </c>
      <c r="B3401" s="0" t="n">
        <v>202409</v>
      </c>
      <c r="C3401" s="37" t="s">
        <v>149</v>
      </c>
      <c r="D3401" s="37" t="s">
        <v>243</v>
      </c>
      <c r="E3401" s="0" t="n">
        <v>4</v>
      </c>
      <c r="F3401" s="38" t="s">
        <v>70</v>
      </c>
      <c r="G3401" s="37" t="s">
        <v>336</v>
      </c>
      <c r="H3401" s="0" t="n">
        <v>1293827</v>
      </c>
      <c r="I3401" s="0" t="n">
        <v>727233</v>
      </c>
      <c r="J3401" s="0" t="n">
        <v>164414</v>
      </c>
    </row>
    <row r="3402" customFormat="false" ht="15" hidden="false" customHeight="false" outlineLevel="0" collapsed="false">
      <c r="A3402" s="0" t="n">
        <v>202406</v>
      </c>
      <c r="B3402" s="0" t="n">
        <v>202409</v>
      </c>
      <c r="C3402" s="37" t="s">
        <v>115</v>
      </c>
      <c r="D3402" s="37" t="s">
        <v>200</v>
      </c>
      <c r="E3402" s="0" t="n">
        <v>4</v>
      </c>
      <c r="F3402" s="38" t="s">
        <v>70</v>
      </c>
      <c r="G3402" s="37" t="s">
        <v>337</v>
      </c>
      <c r="H3402" s="0" t="n">
        <v>223119</v>
      </c>
      <c r="I3402" s="0" t="n">
        <v>135232</v>
      </c>
      <c r="J3402" s="0" t="n">
        <v>-8</v>
      </c>
    </row>
    <row r="3403" customFormat="false" ht="15" hidden="false" customHeight="false" outlineLevel="0" collapsed="false">
      <c r="A3403" s="0" t="n">
        <v>202406</v>
      </c>
      <c r="B3403" s="0" t="n">
        <v>202409</v>
      </c>
      <c r="C3403" s="37" t="s">
        <v>106</v>
      </c>
      <c r="D3403" s="37" t="s">
        <v>104</v>
      </c>
      <c r="E3403" s="0" t="n">
        <v>4</v>
      </c>
      <c r="F3403" s="38" t="s">
        <v>70</v>
      </c>
      <c r="G3403" s="37" t="s">
        <v>338</v>
      </c>
      <c r="H3403" s="0" t="n">
        <v>848685</v>
      </c>
      <c r="I3403" s="0" t="n">
        <v>1405399</v>
      </c>
      <c r="J3403" s="0" t="n">
        <v>-45314</v>
      </c>
    </row>
    <row r="3404" customFormat="false" ht="15" hidden="false" customHeight="false" outlineLevel="0" collapsed="false">
      <c r="A3404" s="0" t="n">
        <v>202406</v>
      </c>
      <c r="B3404" s="0" t="n">
        <v>202409</v>
      </c>
      <c r="C3404" s="37" t="s">
        <v>184</v>
      </c>
      <c r="D3404" s="37" t="s">
        <v>339</v>
      </c>
      <c r="E3404" s="0" t="n">
        <v>4</v>
      </c>
      <c r="F3404" s="38" t="s">
        <v>70</v>
      </c>
      <c r="G3404" s="37" t="s">
        <v>340</v>
      </c>
      <c r="H3404" s="0" t="n">
        <v>1888171</v>
      </c>
      <c r="I3404" s="0" t="n">
        <v>1838615</v>
      </c>
      <c r="J3404" s="0" t="n">
        <v>189019</v>
      </c>
    </row>
    <row r="3405" customFormat="false" ht="15" hidden="false" customHeight="false" outlineLevel="0" collapsed="false">
      <c r="A3405" s="0" t="n">
        <v>202406</v>
      </c>
      <c r="B3405" s="0" t="n">
        <v>202409</v>
      </c>
      <c r="C3405" s="37" t="s">
        <v>112</v>
      </c>
      <c r="D3405" s="37" t="s">
        <v>341</v>
      </c>
      <c r="E3405" s="0" t="n">
        <v>4</v>
      </c>
      <c r="F3405" s="38" t="s">
        <v>70</v>
      </c>
      <c r="G3405" s="37" t="s">
        <v>342</v>
      </c>
      <c r="H3405" s="0" t="n">
        <v>2229563</v>
      </c>
      <c r="I3405" s="0" t="n">
        <v>780450</v>
      </c>
      <c r="J3405" s="0" t="n">
        <v>-48846</v>
      </c>
    </row>
    <row r="3406" customFormat="false" ht="15" hidden="false" customHeight="false" outlineLevel="0" collapsed="false">
      <c r="A3406" s="0" t="n">
        <v>202406</v>
      </c>
      <c r="B3406" s="0" t="n">
        <v>202409</v>
      </c>
      <c r="C3406" s="37" t="s">
        <v>101</v>
      </c>
      <c r="D3406" s="37" t="s">
        <v>200</v>
      </c>
      <c r="E3406" s="0" t="n">
        <v>4</v>
      </c>
      <c r="F3406" s="38" t="s">
        <v>70</v>
      </c>
      <c r="G3406" s="37" t="s">
        <v>343</v>
      </c>
      <c r="H3406" s="0" t="n">
        <v>976481</v>
      </c>
      <c r="I3406" s="0" t="n">
        <v>635150</v>
      </c>
      <c r="J3406" s="0" t="n">
        <v>137464</v>
      </c>
    </row>
    <row r="3407" customFormat="false" ht="15" hidden="false" customHeight="false" outlineLevel="0" collapsed="false">
      <c r="A3407" s="0" t="n">
        <v>202406</v>
      </c>
      <c r="B3407" s="0" t="n">
        <v>202409</v>
      </c>
      <c r="C3407" s="37" t="s">
        <v>109</v>
      </c>
      <c r="D3407" s="37" t="s">
        <v>191</v>
      </c>
      <c r="E3407" s="0" t="n">
        <v>4</v>
      </c>
      <c r="F3407" s="38" t="s">
        <v>70</v>
      </c>
      <c r="G3407" s="37" t="s">
        <v>344</v>
      </c>
      <c r="H3407" s="0" t="n">
        <v>7724244</v>
      </c>
      <c r="I3407" s="0" t="n">
        <v>5935851</v>
      </c>
      <c r="J3407" s="0" t="n">
        <v>196801</v>
      </c>
    </row>
    <row r="3408" customFormat="false" ht="15" hidden="false" customHeight="false" outlineLevel="0" collapsed="false">
      <c r="A3408" s="0" t="n">
        <v>202406</v>
      </c>
      <c r="B3408" s="0" t="n">
        <v>202409</v>
      </c>
      <c r="C3408" s="37" t="s">
        <v>115</v>
      </c>
      <c r="D3408" s="37" t="s">
        <v>110</v>
      </c>
      <c r="E3408" s="0" t="n">
        <v>4</v>
      </c>
      <c r="F3408" s="38" t="s">
        <v>70</v>
      </c>
      <c r="G3408" s="37" t="s">
        <v>345</v>
      </c>
      <c r="H3408" s="0" t="n">
        <v>3967332</v>
      </c>
      <c r="I3408" s="0" t="n">
        <v>4981872</v>
      </c>
      <c r="J3408" s="0" t="n">
        <v>1206513</v>
      </c>
    </row>
    <row r="3409" customFormat="false" ht="15" hidden="false" customHeight="false" outlineLevel="0" collapsed="false">
      <c r="A3409" s="0" t="n">
        <v>202406</v>
      </c>
      <c r="B3409" s="0" t="n">
        <v>202409</v>
      </c>
      <c r="C3409" s="37" t="s">
        <v>149</v>
      </c>
      <c r="D3409" s="37" t="s">
        <v>104</v>
      </c>
      <c r="E3409" s="0" t="n">
        <v>4</v>
      </c>
      <c r="F3409" s="38" t="s">
        <v>70</v>
      </c>
      <c r="G3409" s="37" t="s">
        <v>346</v>
      </c>
      <c r="H3409" s="0" t="n">
        <v>1118977</v>
      </c>
      <c r="I3409" s="0" t="n">
        <v>613126</v>
      </c>
      <c r="J3409" s="0" t="n">
        <v>-1496</v>
      </c>
    </row>
    <row r="3410" customFormat="false" ht="15" hidden="false" customHeight="false" outlineLevel="0" collapsed="false">
      <c r="A3410" s="0" t="n">
        <v>202406</v>
      </c>
      <c r="B3410" s="0" t="n">
        <v>202409</v>
      </c>
      <c r="C3410" s="37" t="s">
        <v>124</v>
      </c>
      <c r="D3410" s="37" t="s">
        <v>277</v>
      </c>
      <c r="E3410" s="0" t="n">
        <v>4</v>
      </c>
      <c r="F3410" s="38" t="s">
        <v>70</v>
      </c>
      <c r="G3410" s="37" t="s">
        <v>347</v>
      </c>
      <c r="H3410" s="0" t="n">
        <v>3442262</v>
      </c>
      <c r="I3410" s="0" t="n">
        <v>2005527</v>
      </c>
      <c r="J3410" s="0" t="n">
        <v>137940</v>
      </c>
    </row>
    <row r="3411" customFormat="false" ht="15" hidden="false" customHeight="false" outlineLevel="0" collapsed="false">
      <c r="A3411" s="0" t="n">
        <v>202406</v>
      </c>
      <c r="B3411" s="0" t="n">
        <v>202409</v>
      </c>
      <c r="C3411" s="37" t="s">
        <v>124</v>
      </c>
      <c r="D3411" s="37" t="s">
        <v>145</v>
      </c>
      <c r="E3411" s="0" t="n">
        <v>4</v>
      </c>
      <c r="F3411" s="38" t="s">
        <v>70</v>
      </c>
      <c r="G3411" s="37" t="s">
        <v>348</v>
      </c>
      <c r="H3411" s="0" t="n">
        <v>12788402</v>
      </c>
      <c r="I3411" s="0" t="n">
        <v>8376167</v>
      </c>
      <c r="J3411" s="0" t="n">
        <v>1731532</v>
      </c>
    </row>
    <row r="3412" customFormat="false" ht="15" hidden="false" customHeight="false" outlineLevel="0" collapsed="false">
      <c r="A3412" s="0" t="n">
        <v>202406</v>
      </c>
      <c r="B3412" s="0" t="n">
        <v>202409</v>
      </c>
      <c r="C3412" s="37" t="s">
        <v>136</v>
      </c>
      <c r="D3412" s="37" t="s">
        <v>328</v>
      </c>
      <c r="E3412" s="0" t="n">
        <v>4</v>
      </c>
      <c r="F3412" s="38" t="s">
        <v>70</v>
      </c>
      <c r="G3412" s="37" t="s">
        <v>349</v>
      </c>
      <c r="H3412" s="0" t="n">
        <v>11275126</v>
      </c>
      <c r="I3412" s="0" t="n">
        <v>9150578</v>
      </c>
      <c r="J3412" s="0" t="n">
        <v>436263</v>
      </c>
    </row>
    <row r="3413" customFormat="false" ht="15" hidden="false" customHeight="false" outlineLevel="0" collapsed="false">
      <c r="A3413" s="0" t="n">
        <v>202406</v>
      </c>
      <c r="B3413" s="0" t="n">
        <v>202409</v>
      </c>
      <c r="C3413" s="37" t="s">
        <v>152</v>
      </c>
      <c r="D3413" s="37" t="s">
        <v>350</v>
      </c>
      <c r="E3413" s="0" t="n">
        <v>4</v>
      </c>
      <c r="F3413" s="38" t="s">
        <v>70</v>
      </c>
      <c r="G3413" s="37" t="s">
        <v>351</v>
      </c>
      <c r="H3413" s="0" t="n">
        <v>243482</v>
      </c>
      <c r="I3413" s="0" t="n">
        <v>321814</v>
      </c>
      <c r="J3413" s="0" t="n">
        <v>34501</v>
      </c>
    </row>
    <row r="3414" customFormat="false" ht="15" hidden="false" customHeight="false" outlineLevel="0" collapsed="false">
      <c r="A3414" s="0" t="n">
        <v>202406</v>
      </c>
      <c r="B3414" s="0" t="n">
        <v>202409</v>
      </c>
      <c r="C3414" s="37" t="s">
        <v>109</v>
      </c>
      <c r="D3414" s="37" t="s">
        <v>352</v>
      </c>
      <c r="E3414" s="0" t="n">
        <v>4</v>
      </c>
      <c r="F3414" s="38" t="s">
        <v>70</v>
      </c>
      <c r="G3414" s="37" t="s">
        <v>353</v>
      </c>
      <c r="H3414" s="0" t="n">
        <v>531911</v>
      </c>
      <c r="I3414" s="0" t="n">
        <v>404049</v>
      </c>
      <c r="J3414" s="0" t="n">
        <v>76473</v>
      </c>
    </row>
    <row r="3415" customFormat="false" ht="15" hidden="false" customHeight="false" outlineLevel="0" collapsed="false">
      <c r="A3415" s="0" t="n">
        <v>202406</v>
      </c>
      <c r="B3415" s="0" t="n">
        <v>202409</v>
      </c>
      <c r="C3415" s="37" t="s">
        <v>158</v>
      </c>
      <c r="D3415" s="37" t="s">
        <v>354</v>
      </c>
      <c r="E3415" s="0" t="n">
        <v>4</v>
      </c>
      <c r="F3415" s="38" t="s">
        <v>70</v>
      </c>
      <c r="G3415" s="37" t="s">
        <v>355</v>
      </c>
      <c r="H3415" s="0" t="n">
        <v>6140518</v>
      </c>
      <c r="I3415" s="0" t="n">
        <v>2643853</v>
      </c>
      <c r="J3415" s="0" t="n">
        <v>64497</v>
      </c>
    </row>
    <row r="3416" customFormat="false" ht="15" hidden="false" customHeight="false" outlineLevel="0" collapsed="false">
      <c r="A3416" s="0" t="n">
        <v>202406</v>
      </c>
      <c r="B3416" s="0" t="n">
        <v>202409</v>
      </c>
      <c r="C3416" s="37" t="s">
        <v>158</v>
      </c>
      <c r="D3416" s="37" t="s">
        <v>356</v>
      </c>
      <c r="E3416" s="0" t="n">
        <v>4</v>
      </c>
      <c r="F3416" s="38" t="s">
        <v>70</v>
      </c>
      <c r="G3416" s="37" t="s">
        <v>357</v>
      </c>
      <c r="H3416" s="0" t="n">
        <v>343568</v>
      </c>
      <c r="I3416" s="0" t="n">
        <v>328631</v>
      </c>
      <c r="J3416" s="0" t="n">
        <v>-15174</v>
      </c>
    </row>
    <row r="3417" customFormat="false" ht="15" hidden="false" customHeight="false" outlineLevel="0" collapsed="false">
      <c r="A3417" s="0" t="n">
        <v>202406</v>
      </c>
      <c r="B3417" s="0" t="n">
        <v>202409</v>
      </c>
      <c r="C3417" s="37" t="s">
        <v>158</v>
      </c>
      <c r="D3417" s="37" t="s">
        <v>255</v>
      </c>
      <c r="E3417" s="0" t="n">
        <v>4</v>
      </c>
      <c r="F3417" s="38" t="s">
        <v>70</v>
      </c>
      <c r="G3417" s="37" t="s">
        <v>358</v>
      </c>
      <c r="H3417" s="0" t="n">
        <v>259651</v>
      </c>
      <c r="I3417" s="0" t="n">
        <v>266225</v>
      </c>
      <c r="J3417" s="0" t="n">
        <v>-17536</v>
      </c>
    </row>
    <row r="3418" customFormat="false" ht="15" hidden="false" customHeight="false" outlineLevel="0" collapsed="false">
      <c r="A3418" s="0" t="n">
        <v>202406</v>
      </c>
      <c r="B3418" s="0" t="n">
        <v>202409</v>
      </c>
      <c r="C3418" s="37" t="s">
        <v>109</v>
      </c>
      <c r="D3418" s="37" t="s">
        <v>104</v>
      </c>
      <c r="E3418" s="0" t="n">
        <v>4</v>
      </c>
      <c r="F3418" s="38" t="s">
        <v>70</v>
      </c>
      <c r="G3418" s="37" t="s">
        <v>359</v>
      </c>
      <c r="H3418" s="0" t="n">
        <v>640413</v>
      </c>
      <c r="I3418" s="0" t="n">
        <v>407993</v>
      </c>
      <c r="J3418" s="0" t="n">
        <v>56443</v>
      </c>
    </row>
    <row r="3419" customFormat="false" ht="15" hidden="false" customHeight="false" outlineLevel="0" collapsed="false">
      <c r="A3419" s="0" t="n">
        <v>202406</v>
      </c>
      <c r="B3419" s="0" t="n">
        <v>202409</v>
      </c>
      <c r="C3419" s="37" t="s">
        <v>115</v>
      </c>
      <c r="D3419" s="37" t="s">
        <v>360</v>
      </c>
      <c r="E3419" s="0" t="n">
        <v>4</v>
      </c>
      <c r="F3419" s="38" t="s">
        <v>70</v>
      </c>
      <c r="G3419" s="37" t="s">
        <v>361</v>
      </c>
      <c r="H3419" s="0" t="n">
        <v>1713316</v>
      </c>
      <c r="I3419" s="0" t="n">
        <v>1323892</v>
      </c>
      <c r="J3419" s="0" t="n">
        <v>157381</v>
      </c>
    </row>
    <row r="3420" customFormat="false" ht="15" hidden="false" customHeight="false" outlineLevel="0" collapsed="false">
      <c r="A3420" s="0" t="n">
        <v>202406</v>
      </c>
      <c r="B3420" s="0" t="n">
        <v>202409</v>
      </c>
      <c r="C3420" s="37" t="s">
        <v>152</v>
      </c>
      <c r="D3420" s="37" t="s">
        <v>362</v>
      </c>
      <c r="E3420" s="0" t="n">
        <v>4</v>
      </c>
      <c r="F3420" s="38" t="s">
        <v>70</v>
      </c>
      <c r="G3420" s="37" t="s">
        <v>363</v>
      </c>
      <c r="H3420" s="0" t="n">
        <v>945425</v>
      </c>
      <c r="I3420" s="0" t="n">
        <v>437878</v>
      </c>
      <c r="J3420" s="0" t="n">
        <v>81518</v>
      </c>
    </row>
    <row r="3421" customFormat="false" ht="15" hidden="false" customHeight="false" outlineLevel="0" collapsed="false">
      <c r="A3421" s="0" t="n">
        <v>202406</v>
      </c>
      <c r="B3421" s="0" t="n">
        <v>202409</v>
      </c>
      <c r="C3421" s="37" t="s">
        <v>112</v>
      </c>
      <c r="D3421" s="37" t="s">
        <v>364</v>
      </c>
      <c r="E3421" s="0" t="n">
        <v>4</v>
      </c>
      <c r="F3421" s="38" t="s">
        <v>70</v>
      </c>
      <c r="G3421" s="37" t="s">
        <v>365</v>
      </c>
      <c r="H3421" s="0" t="n">
        <v>507549</v>
      </c>
      <c r="I3421" s="0" t="n">
        <v>669880</v>
      </c>
      <c r="J3421" s="0" t="n">
        <v>35233</v>
      </c>
    </row>
    <row r="3422" customFormat="false" ht="15" hidden="false" customHeight="false" outlineLevel="0" collapsed="false">
      <c r="A3422" s="0" t="n">
        <v>202406</v>
      </c>
      <c r="B3422" s="0" t="n">
        <v>202409</v>
      </c>
      <c r="C3422" s="37" t="s">
        <v>184</v>
      </c>
      <c r="D3422" s="37" t="s">
        <v>341</v>
      </c>
      <c r="E3422" s="0" t="n">
        <v>4</v>
      </c>
      <c r="F3422" s="38" t="s">
        <v>70</v>
      </c>
      <c r="G3422" s="37" t="s">
        <v>366</v>
      </c>
      <c r="H3422" s="0" t="n">
        <v>481432</v>
      </c>
      <c r="I3422" s="0" t="n">
        <v>481493</v>
      </c>
      <c r="J3422" s="0" t="n">
        <v>-30370</v>
      </c>
    </row>
    <row r="3423" customFormat="false" ht="15" hidden="false" customHeight="false" outlineLevel="0" collapsed="false">
      <c r="A3423" s="0" t="n">
        <v>202406</v>
      </c>
      <c r="B3423" s="0" t="n">
        <v>202409</v>
      </c>
      <c r="C3423" s="37" t="s">
        <v>184</v>
      </c>
      <c r="D3423" s="37" t="s">
        <v>367</v>
      </c>
      <c r="E3423" s="0" t="n">
        <v>4</v>
      </c>
      <c r="F3423" s="38" t="s">
        <v>70</v>
      </c>
      <c r="G3423" s="37" t="s">
        <v>368</v>
      </c>
      <c r="H3423" s="0" t="n">
        <v>624280</v>
      </c>
      <c r="I3423" s="0" t="n">
        <v>896804</v>
      </c>
      <c r="J3423" s="0" t="n">
        <v>-139252</v>
      </c>
    </row>
    <row r="3424" customFormat="false" ht="15" hidden="false" customHeight="false" outlineLevel="0" collapsed="false">
      <c r="A3424" s="0" t="n">
        <v>202406</v>
      </c>
      <c r="B3424" s="0" t="n">
        <v>202409</v>
      </c>
      <c r="C3424" s="37" t="s">
        <v>98</v>
      </c>
      <c r="D3424" s="37" t="s">
        <v>369</v>
      </c>
      <c r="E3424" s="0" t="n">
        <v>4</v>
      </c>
      <c r="F3424" s="38" t="s">
        <v>70</v>
      </c>
      <c r="G3424" s="37" t="s">
        <v>370</v>
      </c>
      <c r="H3424" s="0" t="n">
        <v>417993</v>
      </c>
      <c r="I3424" s="0" t="n">
        <v>197157</v>
      </c>
      <c r="J3424" s="0" t="n">
        <v>72316</v>
      </c>
    </row>
    <row r="3425" customFormat="false" ht="15" hidden="false" customHeight="false" outlineLevel="0" collapsed="false">
      <c r="A3425" s="0" t="n">
        <v>202406</v>
      </c>
      <c r="B3425" s="0" t="n">
        <v>202409</v>
      </c>
      <c r="C3425" s="37" t="s">
        <v>98</v>
      </c>
      <c r="D3425" s="37" t="s">
        <v>308</v>
      </c>
      <c r="E3425" s="0" t="n">
        <v>4</v>
      </c>
      <c r="F3425" s="38" t="s">
        <v>70</v>
      </c>
      <c r="G3425" s="37" t="s">
        <v>371</v>
      </c>
      <c r="H3425" s="0" t="n">
        <v>17182282</v>
      </c>
      <c r="I3425" s="0" t="n">
        <v>11065238</v>
      </c>
      <c r="J3425" s="0" t="n">
        <v>1468272</v>
      </c>
    </row>
    <row r="3426" customFormat="false" ht="15" hidden="false" customHeight="false" outlineLevel="0" collapsed="false">
      <c r="A3426" s="0" t="n">
        <v>202406</v>
      </c>
      <c r="B3426" s="0" t="n">
        <v>202409</v>
      </c>
      <c r="C3426" s="37" t="s">
        <v>95</v>
      </c>
      <c r="D3426" s="37" t="s">
        <v>372</v>
      </c>
      <c r="E3426" s="0" t="n">
        <v>4</v>
      </c>
      <c r="F3426" s="38" t="s">
        <v>70</v>
      </c>
      <c r="G3426" s="37" t="s">
        <v>373</v>
      </c>
      <c r="H3426" s="0" t="n">
        <v>1746382</v>
      </c>
      <c r="I3426" s="0" t="n">
        <v>747814</v>
      </c>
      <c r="J3426" s="0" t="n">
        <v>70055</v>
      </c>
    </row>
    <row r="3427" customFormat="false" ht="15" hidden="false" customHeight="false" outlineLevel="0" collapsed="false">
      <c r="A3427" s="0" t="n">
        <v>202406</v>
      </c>
      <c r="B3427" s="0" t="n">
        <v>202409</v>
      </c>
      <c r="C3427" s="37" t="s">
        <v>115</v>
      </c>
      <c r="D3427" s="37" t="s">
        <v>374</v>
      </c>
      <c r="E3427" s="0" t="n">
        <v>4</v>
      </c>
      <c r="F3427" s="38" t="s">
        <v>70</v>
      </c>
      <c r="G3427" s="37" t="s">
        <v>375</v>
      </c>
      <c r="H3427" s="0" t="n">
        <v>3852775</v>
      </c>
      <c r="I3427" s="0" t="n">
        <v>2017649</v>
      </c>
      <c r="J3427" s="0" t="n">
        <v>217632</v>
      </c>
    </row>
    <row r="3428" customFormat="false" ht="15" hidden="false" customHeight="false" outlineLevel="0" collapsed="false">
      <c r="A3428" s="0" t="n">
        <v>202406</v>
      </c>
      <c r="B3428" s="0" t="n">
        <v>202409</v>
      </c>
      <c r="C3428" s="37" t="s">
        <v>101</v>
      </c>
      <c r="D3428" s="37" t="s">
        <v>376</v>
      </c>
      <c r="E3428" s="0" t="n">
        <v>4</v>
      </c>
      <c r="F3428" s="38" t="s">
        <v>70</v>
      </c>
      <c r="G3428" s="37" t="s">
        <v>377</v>
      </c>
      <c r="H3428" s="0" t="n">
        <v>635021</v>
      </c>
      <c r="I3428" s="0" t="n">
        <v>1207332</v>
      </c>
      <c r="J3428" s="0" t="n">
        <v>-76224</v>
      </c>
    </row>
    <row r="3429" customFormat="false" ht="15" hidden="false" customHeight="false" outlineLevel="0" collapsed="false">
      <c r="A3429" s="0" t="n">
        <v>202406</v>
      </c>
      <c r="B3429" s="0" t="n">
        <v>202409</v>
      </c>
      <c r="C3429" s="37" t="s">
        <v>184</v>
      </c>
      <c r="D3429" s="37" t="s">
        <v>147</v>
      </c>
      <c r="E3429" s="0" t="n">
        <v>4</v>
      </c>
      <c r="F3429" s="38" t="s">
        <v>70</v>
      </c>
      <c r="G3429" s="37" t="s">
        <v>378</v>
      </c>
      <c r="H3429" s="0" t="n">
        <v>1101462</v>
      </c>
      <c r="I3429" s="0" t="n">
        <v>1895678</v>
      </c>
      <c r="J3429" s="0" t="n">
        <v>972</v>
      </c>
    </row>
    <row r="3430" customFormat="false" ht="15" hidden="false" customHeight="false" outlineLevel="0" collapsed="false">
      <c r="A3430" s="0" t="n">
        <v>202406</v>
      </c>
      <c r="B3430" s="0" t="n">
        <v>202409</v>
      </c>
      <c r="C3430" s="37" t="s">
        <v>98</v>
      </c>
      <c r="D3430" s="37" t="s">
        <v>320</v>
      </c>
      <c r="E3430" s="0" t="n">
        <v>4</v>
      </c>
      <c r="F3430" s="38" t="s">
        <v>70</v>
      </c>
      <c r="G3430" s="37" t="s">
        <v>379</v>
      </c>
      <c r="H3430" s="0" t="n">
        <v>422128</v>
      </c>
      <c r="I3430" s="0" t="n">
        <v>368216</v>
      </c>
      <c r="J3430" s="0" t="n">
        <v>93649</v>
      </c>
    </row>
    <row r="3431" customFormat="false" ht="15" hidden="false" customHeight="false" outlineLevel="0" collapsed="false">
      <c r="A3431" s="0" t="n">
        <v>202406</v>
      </c>
      <c r="B3431" s="0" t="n">
        <v>202409</v>
      </c>
      <c r="C3431" s="37" t="s">
        <v>112</v>
      </c>
      <c r="D3431" s="37" t="s">
        <v>380</v>
      </c>
      <c r="E3431" s="0" t="n">
        <v>4</v>
      </c>
      <c r="F3431" s="38" t="s">
        <v>70</v>
      </c>
      <c r="G3431" s="37" t="s">
        <v>381</v>
      </c>
      <c r="H3431" s="0" t="n">
        <v>59495</v>
      </c>
      <c r="I3431" s="0" t="n">
        <v>33242</v>
      </c>
      <c r="J3431" s="0" t="n">
        <v>4848</v>
      </c>
    </row>
    <row r="3432" customFormat="false" ht="15" hidden="false" customHeight="false" outlineLevel="0" collapsed="false">
      <c r="A3432" s="0" t="n">
        <v>202406</v>
      </c>
      <c r="B3432" s="0" t="n">
        <v>202409</v>
      </c>
      <c r="C3432" s="37" t="s">
        <v>106</v>
      </c>
      <c r="D3432" s="37" t="s">
        <v>120</v>
      </c>
      <c r="E3432" s="0" t="n">
        <v>4</v>
      </c>
      <c r="F3432" s="38" t="s">
        <v>70</v>
      </c>
      <c r="G3432" s="37" t="s">
        <v>382</v>
      </c>
      <c r="H3432" s="0" t="n">
        <v>229819</v>
      </c>
      <c r="I3432" s="0" t="n">
        <v>68671</v>
      </c>
      <c r="J3432" s="0" t="n">
        <v>250</v>
      </c>
    </row>
    <row r="3433" customFormat="false" ht="15" hidden="false" customHeight="false" outlineLevel="0" collapsed="false">
      <c r="A3433" s="0" t="n">
        <v>202406</v>
      </c>
      <c r="B3433" s="0" t="n">
        <v>202409</v>
      </c>
      <c r="C3433" s="37" t="s">
        <v>112</v>
      </c>
      <c r="D3433" s="37" t="s">
        <v>383</v>
      </c>
      <c r="E3433" s="0" t="n">
        <v>4</v>
      </c>
      <c r="F3433" s="38" t="s">
        <v>70</v>
      </c>
      <c r="G3433" s="37" t="s">
        <v>384</v>
      </c>
      <c r="H3433" s="0" t="n">
        <v>135952</v>
      </c>
      <c r="I3433" s="0" t="n">
        <v>186693</v>
      </c>
      <c r="J3433" s="0" t="n">
        <v>-7968</v>
      </c>
    </row>
    <row r="3434" customFormat="false" ht="15" hidden="false" customHeight="false" outlineLevel="0" collapsed="false">
      <c r="A3434" s="0" t="n">
        <v>202406</v>
      </c>
      <c r="B3434" s="0" t="n">
        <v>202409</v>
      </c>
      <c r="C3434" s="37" t="s">
        <v>184</v>
      </c>
      <c r="D3434" s="37" t="s">
        <v>385</v>
      </c>
      <c r="E3434" s="0" t="n">
        <v>4</v>
      </c>
      <c r="F3434" s="38" t="s">
        <v>70</v>
      </c>
      <c r="G3434" s="37" t="s">
        <v>386</v>
      </c>
      <c r="H3434" s="0" t="n">
        <v>72861</v>
      </c>
      <c r="I3434" s="0" t="n">
        <v>91555</v>
      </c>
      <c r="J3434" s="0" t="n">
        <v>2603</v>
      </c>
    </row>
    <row r="3435" customFormat="false" ht="15" hidden="false" customHeight="false" outlineLevel="0" collapsed="false">
      <c r="A3435" s="0" t="n">
        <v>202406</v>
      </c>
      <c r="B3435" s="0" t="n">
        <v>202409</v>
      </c>
      <c r="C3435" s="37" t="s">
        <v>98</v>
      </c>
      <c r="D3435" s="37" t="s">
        <v>387</v>
      </c>
      <c r="E3435" s="0" t="n">
        <v>4</v>
      </c>
      <c r="F3435" s="38" t="s">
        <v>70</v>
      </c>
      <c r="G3435" s="37" t="s">
        <v>388</v>
      </c>
      <c r="H3435" s="0" t="n">
        <v>238325</v>
      </c>
      <c r="I3435" s="0" t="n">
        <v>80969</v>
      </c>
      <c r="J3435" s="0" t="n">
        <v>3924</v>
      </c>
    </row>
    <row r="3436" customFormat="false" ht="15" hidden="false" customHeight="false" outlineLevel="0" collapsed="false">
      <c r="A3436" s="0" t="n">
        <v>202406</v>
      </c>
      <c r="B3436" s="0" t="n">
        <v>202409</v>
      </c>
      <c r="C3436" s="37" t="s">
        <v>115</v>
      </c>
      <c r="D3436" s="37" t="s">
        <v>389</v>
      </c>
      <c r="E3436" s="0" t="n">
        <v>4</v>
      </c>
      <c r="F3436" s="38" t="s">
        <v>70</v>
      </c>
      <c r="G3436" s="37" t="s">
        <v>390</v>
      </c>
      <c r="H3436" s="0" t="n">
        <v>4592550</v>
      </c>
      <c r="I3436" s="0" t="n">
        <v>3215487</v>
      </c>
      <c r="J3436" s="0" t="n">
        <v>916139</v>
      </c>
    </row>
    <row r="3437" customFormat="false" ht="15" hidden="false" customHeight="false" outlineLevel="0" collapsed="false">
      <c r="A3437" s="0" t="n">
        <v>202406</v>
      </c>
      <c r="B3437" s="0" t="n">
        <v>202409</v>
      </c>
      <c r="C3437" s="37" t="s">
        <v>124</v>
      </c>
      <c r="D3437" s="37" t="s">
        <v>391</v>
      </c>
      <c r="E3437" s="0" t="n">
        <v>4</v>
      </c>
      <c r="F3437" s="38" t="s">
        <v>70</v>
      </c>
      <c r="G3437" s="37" t="s">
        <v>392</v>
      </c>
      <c r="H3437" s="0" t="n">
        <v>1016891</v>
      </c>
      <c r="I3437" s="0" t="n">
        <v>838655</v>
      </c>
      <c r="J3437" s="0" t="n">
        <v>51303</v>
      </c>
    </row>
    <row r="3438" customFormat="false" ht="15" hidden="false" customHeight="false" outlineLevel="0" collapsed="false">
      <c r="A3438" s="0" t="n">
        <v>202406</v>
      </c>
      <c r="B3438" s="0" t="n">
        <v>202409</v>
      </c>
      <c r="C3438" s="37" t="s">
        <v>197</v>
      </c>
      <c r="D3438" s="37" t="s">
        <v>393</v>
      </c>
      <c r="E3438" s="0" t="n">
        <v>4</v>
      </c>
      <c r="F3438" s="38" t="s">
        <v>70</v>
      </c>
      <c r="G3438" s="37" t="s">
        <v>394</v>
      </c>
      <c r="H3438" s="0" t="n">
        <v>6179992</v>
      </c>
      <c r="I3438" s="0" t="n">
        <v>5026451</v>
      </c>
      <c r="J3438" s="0" t="n">
        <v>-195806</v>
      </c>
    </row>
    <row r="3439" customFormat="false" ht="15" hidden="false" customHeight="false" outlineLevel="0" collapsed="false">
      <c r="A3439" s="0" t="n">
        <v>202406</v>
      </c>
      <c r="B3439" s="0" t="n">
        <v>202409</v>
      </c>
      <c r="C3439" s="37" t="s">
        <v>136</v>
      </c>
      <c r="D3439" s="37" t="s">
        <v>245</v>
      </c>
      <c r="E3439" s="0" t="n">
        <v>4</v>
      </c>
      <c r="F3439" s="38" t="s">
        <v>70</v>
      </c>
      <c r="G3439" s="37" t="s">
        <v>395</v>
      </c>
      <c r="H3439" s="0" t="n">
        <v>1704849</v>
      </c>
      <c r="I3439" s="0" t="n">
        <v>4627219</v>
      </c>
      <c r="J3439" s="0" t="n">
        <v>343061</v>
      </c>
    </row>
    <row r="3440" customFormat="false" ht="15" hidden="false" customHeight="false" outlineLevel="0" collapsed="false">
      <c r="A3440" s="0" t="n">
        <v>202406</v>
      </c>
      <c r="B3440" s="0" t="n">
        <v>202409</v>
      </c>
      <c r="C3440" s="37" t="s">
        <v>158</v>
      </c>
      <c r="D3440" s="37" t="s">
        <v>396</v>
      </c>
      <c r="E3440" s="0" t="n">
        <v>4</v>
      </c>
      <c r="F3440" s="38" t="s">
        <v>70</v>
      </c>
      <c r="G3440" s="37" t="s">
        <v>397</v>
      </c>
      <c r="H3440" s="0" t="n">
        <v>2438280</v>
      </c>
      <c r="I3440" s="0" t="n">
        <v>1323249</v>
      </c>
      <c r="J3440" s="0" t="n">
        <v>140839</v>
      </c>
    </row>
    <row r="3441" customFormat="false" ht="15" hidden="false" customHeight="false" outlineLevel="0" collapsed="false">
      <c r="A3441" s="0" t="n">
        <v>202406</v>
      </c>
      <c r="B3441" s="0" t="n">
        <v>202409</v>
      </c>
      <c r="C3441" s="37" t="s">
        <v>136</v>
      </c>
      <c r="D3441" s="37" t="s">
        <v>398</v>
      </c>
      <c r="E3441" s="0" t="n">
        <v>4</v>
      </c>
      <c r="F3441" s="38" t="s">
        <v>70</v>
      </c>
      <c r="G3441" s="37" t="s">
        <v>399</v>
      </c>
      <c r="H3441" s="0" t="n">
        <v>355956</v>
      </c>
      <c r="I3441" s="0" t="n">
        <v>998336</v>
      </c>
      <c r="J3441" s="0" t="n">
        <v>-47975</v>
      </c>
    </row>
    <row r="3442" customFormat="false" ht="15" hidden="false" customHeight="false" outlineLevel="0" collapsed="false">
      <c r="A3442" s="0" t="n">
        <v>202406</v>
      </c>
      <c r="B3442" s="0" t="n">
        <v>202409</v>
      </c>
      <c r="C3442" s="37" t="s">
        <v>95</v>
      </c>
      <c r="D3442" s="37" t="s">
        <v>367</v>
      </c>
      <c r="E3442" s="0" t="n">
        <v>4</v>
      </c>
      <c r="F3442" s="38" t="s">
        <v>70</v>
      </c>
      <c r="G3442" s="37" t="s">
        <v>400</v>
      </c>
      <c r="H3442" s="0" t="n">
        <v>2128687</v>
      </c>
      <c r="I3442" s="0" t="n">
        <v>1738485</v>
      </c>
      <c r="J3442" s="0" t="n">
        <v>208995</v>
      </c>
    </row>
    <row r="3443" customFormat="false" ht="15" hidden="false" customHeight="false" outlineLevel="0" collapsed="false">
      <c r="A3443" s="0" t="n">
        <v>202406</v>
      </c>
      <c r="B3443" s="0" t="n">
        <v>202409</v>
      </c>
      <c r="C3443" s="37" t="s">
        <v>149</v>
      </c>
      <c r="D3443" s="37" t="s">
        <v>401</v>
      </c>
      <c r="E3443" s="0" t="n">
        <v>4</v>
      </c>
      <c r="F3443" s="38" t="s">
        <v>70</v>
      </c>
      <c r="G3443" s="37" t="s">
        <v>402</v>
      </c>
      <c r="H3443" s="0" t="n">
        <v>2737709</v>
      </c>
      <c r="I3443" s="0" t="n">
        <v>1995132</v>
      </c>
      <c r="J3443" s="0" t="n">
        <v>400805</v>
      </c>
    </row>
    <row r="3444" customFormat="false" ht="15" hidden="false" customHeight="false" outlineLevel="0" collapsed="false">
      <c r="A3444" s="0" t="n">
        <v>202406</v>
      </c>
      <c r="B3444" s="0" t="n">
        <v>202409</v>
      </c>
      <c r="C3444" s="37" t="s">
        <v>95</v>
      </c>
      <c r="D3444" s="37" t="s">
        <v>159</v>
      </c>
      <c r="E3444" s="0" t="n">
        <v>4</v>
      </c>
      <c r="F3444" s="38" t="s">
        <v>70</v>
      </c>
      <c r="G3444" s="37" t="s">
        <v>403</v>
      </c>
      <c r="H3444" s="0" t="n">
        <v>590479</v>
      </c>
      <c r="I3444" s="0" t="n">
        <v>552339</v>
      </c>
      <c r="J3444" s="0" t="n">
        <v>51846</v>
      </c>
    </row>
    <row r="3445" customFormat="false" ht="15" hidden="false" customHeight="false" outlineLevel="0" collapsed="false">
      <c r="A3445" s="0" t="n">
        <v>202406</v>
      </c>
      <c r="B3445" s="0" t="n">
        <v>202409</v>
      </c>
      <c r="C3445" s="37" t="s">
        <v>197</v>
      </c>
      <c r="D3445" s="37" t="s">
        <v>198</v>
      </c>
      <c r="E3445" s="0" t="n">
        <v>4</v>
      </c>
      <c r="F3445" s="38" t="s">
        <v>70</v>
      </c>
      <c r="G3445" s="37" t="s">
        <v>404</v>
      </c>
      <c r="H3445" s="0" t="n">
        <v>2747878</v>
      </c>
      <c r="I3445" s="0" t="n">
        <v>5358375</v>
      </c>
      <c r="J3445" s="0" t="n">
        <v>1573</v>
      </c>
    </row>
    <row r="3446" customFormat="false" ht="15" hidden="false" customHeight="false" outlineLevel="0" collapsed="false">
      <c r="A3446" s="0" t="n">
        <v>202406</v>
      </c>
      <c r="B3446" s="0" t="n">
        <v>202409</v>
      </c>
      <c r="C3446" s="37" t="s">
        <v>136</v>
      </c>
      <c r="D3446" s="37" t="s">
        <v>134</v>
      </c>
      <c r="E3446" s="0" t="n">
        <v>4</v>
      </c>
      <c r="F3446" s="38" t="s">
        <v>70</v>
      </c>
      <c r="G3446" s="37" t="s">
        <v>405</v>
      </c>
      <c r="H3446" s="0" t="n">
        <v>2861377</v>
      </c>
      <c r="I3446" s="0" t="n">
        <v>2012930</v>
      </c>
      <c r="J3446" s="0" t="n">
        <v>54576</v>
      </c>
    </row>
    <row r="3447" customFormat="false" ht="15" hidden="false" customHeight="false" outlineLevel="0" collapsed="false">
      <c r="A3447" s="0" t="n">
        <v>202406</v>
      </c>
      <c r="B3447" s="0" t="n">
        <v>202409</v>
      </c>
      <c r="C3447" s="37" t="s">
        <v>152</v>
      </c>
      <c r="D3447" s="37" t="s">
        <v>132</v>
      </c>
      <c r="E3447" s="0" t="n">
        <v>4</v>
      </c>
      <c r="F3447" s="38" t="s">
        <v>70</v>
      </c>
      <c r="G3447" s="37" t="s">
        <v>406</v>
      </c>
      <c r="H3447" s="0" t="n">
        <v>840167</v>
      </c>
      <c r="I3447" s="0" t="n">
        <v>806576</v>
      </c>
      <c r="J3447" s="0" t="n">
        <v>-69272</v>
      </c>
    </row>
    <row r="3448" customFormat="false" ht="15" hidden="false" customHeight="false" outlineLevel="0" collapsed="false">
      <c r="A3448" s="0" t="n">
        <v>202406</v>
      </c>
      <c r="B3448" s="0" t="n">
        <v>202409</v>
      </c>
      <c r="C3448" s="37" t="s">
        <v>178</v>
      </c>
      <c r="D3448" s="37" t="s">
        <v>391</v>
      </c>
      <c r="E3448" s="0" t="n">
        <v>4</v>
      </c>
      <c r="F3448" s="38" t="s">
        <v>70</v>
      </c>
      <c r="G3448" s="37" t="s">
        <v>407</v>
      </c>
      <c r="H3448" s="0" t="n">
        <v>244982</v>
      </c>
      <c r="I3448" s="0" t="n">
        <v>203171</v>
      </c>
      <c r="J3448" s="0" t="n">
        <v>13535</v>
      </c>
    </row>
    <row r="3449" customFormat="false" ht="15" hidden="false" customHeight="false" outlineLevel="0" collapsed="false">
      <c r="A3449" s="0" t="n">
        <v>202406</v>
      </c>
      <c r="B3449" s="0" t="n">
        <v>202409</v>
      </c>
      <c r="C3449" s="37" t="s">
        <v>115</v>
      </c>
      <c r="D3449" s="37" t="s">
        <v>241</v>
      </c>
      <c r="E3449" s="0" t="n">
        <v>4</v>
      </c>
      <c r="F3449" s="38" t="s">
        <v>70</v>
      </c>
      <c r="G3449" s="37" t="s">
        <v>408</v>
      </c>
      <c r="H3449" s="0" t="n">
        <v>255420</v>
      </c>
      <c r="I3449" s="0" t="n">
        <v>246026</v>
      </c>
      <c r="J3449" s="0" t="n">
        <v>27328</v>
      </c>
    </row>
    <row r="3450" customFormat="false" ht="15" hidden="false" customHeight="false" outlineLevel="0" collapsed="false">
      <c r="A3450" s="0" t="n">
        <v>202406</v>
      </c>
      <c r="B3450" s="0" t="n">
        <v>202409</v>
      </c>
      <c r="C3450" s="37" t="s">
        <v>197</v>
      </c>
      <c r="D3450" s="37" t="s">
        <v>292</v>
      </c>
      <c r="E3450" s="0" t="n">
        <v>4</v>
      </c>
      <c r="F3450" s="38" t="s">
        <v>70</v>
      </c>
      <c r="G3450" s="37" t="s">
        <v>409</v>
      </c>
      <c r="H3450" s="0" t="n">
        <v>1481520</v>
      </c>
      <c r="I3450" s="0" t="n">
        <v>330133</v>
      </c>
      <c r="J3450" s="0" t="n">
        <v>-3190</v>
      </c>
    </row>
    <row r="3451" customFormat="false" ht="15" hidden="false" customHeight="false" outlineLevel="0" collapsed="false">
      <c r="A3451" s="0" t="n">
        <v>202406</v>
      </c>
      <c r="B3451" s="0" t="n">
        <v>202409</v>
      </c>
      <c r="C3451" s="37" t="s">
        <v>112</v>
      </c>
      <c r="D3451" s="37" t="s">
        <v>116</v>
      </c>
      <c r="E3451" s="0" t="n">
        <v>4</v>
      </c>
      <c r="F3451" s="38" t="s">
        <v>70</v>
      </c>
      <c r="G3451" s="37" t="s">
        <v>410</v>
      </c>
      <c r="H3451" s="0" t="n">
        <v>1663288</v>
      </c>
      <c r="I3451" s="0" t="n">
        <v>2377212</v>
      </c>
      <c r="J3451" s="0" t="n">
        <v>651285</v>
      </c>
    </row>
    <row r="3452" customFormat="false" ht="15" hidden="false" customHeight="false" outlineLevel="0" collapsed="false">
      <c r="A3452" s="0" t="n">
        <v>202406</v>
      </c>
      <c r="B3452" s="0" t="n">
        <v>202409</v>
      </c>
      <c r="C3452" s="37" t="s">
        <v>106</v>
      </c>
      <c r="D3452" s="37" t="s">
        <v>181</v>
      </c>
      <c r="E3452" s="0" t="n">
        <v>4</v>
      </c>
      <c r="F3452" s="38" t="s">
        <v>70</v>
      </c>
      <c r="G3452" s="37" t="s">
        <v>411</v>
      </c>
      <c r="H3452" s="0" t="n">
        <v>528653</v>
      </c>
      <c r="I3452" s="0" t="n">
        <v>801619</v>
      </c>
      <c r="J3452" s="0" t="n">
        <v>127640</v>
      </c>
    </row>
    <row r="3453" customFormat="false" ht="15" hidden="false" customHeight="false" outlineLevel="0" collapsed="false">
      <c r="A3453" s="0" t="n">
        <v>202406</v>
      </c>
      <c r="B3453" s="0" t="n">
        <v>202409</v>
      </c>
      <c r="C3453" s="37" t="s">
        <v>112</v>
      </c>
      <c r="D3453" s="37" t="s">
        <v>412</v>
      </c>
      <c r="E3453" s="0" t="n">
        <v>4</v>
      </c>
      <c r="F3453" s="38" t="s">
        <v>70</v>
      </c>
      <c r="G3453" s="37" t="s">
        <v>413</v>
      </c>
      <c r="H3453" s="0" t="n">
        <v>1280767</v>
      </c>
      <c r="I3453" s="0" t="n">
        <v>1490152</v>
      </c>
      <c r="J3453" s="0" t="n">
        <v>-147939</v>
      </c>
    </row>
    <row r="3454" customFormat="false" ht="15" hidden="false" customHeight="false" outlineLevel="0" collapsed="false">
      <c r="A3454" s="0" t="n">
        <v>202406</v>
      </c>
      <c r="B3454" s="0" t="n">
        <v>202409</v>
      </c>
      <c r="C3454" s="37" t="s">
        <v>115</v>
      </c>
      <c r="D3454" s="37" t="s">
        <v>414</v>
      </c>
      <c r="E3454" s="0" t="n">
        <v>4</v>
      </c>
      <c r="F3454" s="38" t="s">
        <v>70</v>
      </c>
      <c r="G3454" s="37" t="s">
        <v>415</v>
      </c>
      <c r="H3454" s="0" t="n">
        <v>3022289</v>
      </c>
      <c r="I3454" s="0" t="n">
        <v>1464977</v>
      </c>
      <c r="J3454" s="0" t="n">
        <v>-142434</v>
      </c>
    </row>
    <row r="3455" customFormat="false" ht="15" hidden="false" customHeight="false" outlineLevel="0" collapsed="false">
      <c r="A3455" s="0" t="n">
        <v>202406</v>
      </c>
      <c r="B3455" s="0" t="n">
        <v>202409</v>
      </c>
      <c r="C3455" s="37" t="s">
        <v>184</v>
      </c>
      <c r="D3455" s="37" t="s">
        <v>231</v>
      </c>
      <c r="E3455" s="0" t="n">
        <v>4</v>
      </c>
      <c r="F3455" s="38" t="s">
        <v>70</v>
      </c>
      <c r="G3455" s="37" t="s">
        <v>416</v>
      </c>
      <c r="H3455" s="0" t="n">
        <v>2952717</v>
      </c>
      <c r="I3455" s="0" t="n">
        <v>2023691</v>
      </c>
      <c r="J3455" s="0" t="n">
        <v>-37241</v>
      </c>
    </row>
    <row r="3456" customFormat="false" ht="15" hidden="false" customHeight="false" outlineLevel="0" collapsed="false">
      <c r="A3456" s="0" t="n">
        <v>202406</v>
      </c>
      <c r="B3456" s="0" t="n">
        <v>202409</v>
      </c>
      <c r="C3456" s="37" t="s">
        <v>115</v>
      </c>
      <c r="D3456" s="37" t="s">
        <v>364</v>
      </c>
      <c r="E3456" s="0" t="n">
        <v>4</v>
      </c>
      <c r="F3456" s="38" t="s">
        <v>70</v>
      </c>
      <c r="G3456" s="37" t="s">
        <v>417</v>
      </c>
      <c r="H3456" s="0" t="n">
        <v>9078401</v>
      </c>
      <c r="I3456" s="0" t="n">
        <v>11617958</v>
      </c>
      <c r="J3456" s="0" t="n">
        <v>2757157</v>
      </c>
    </row>
    <row r="3457" customFormat="false" ht="15" hidden="false" customHeight="false" outlineLevel="0" collapsed="false">
      <c r="A3457" s="0" t="n">
        <v>202406</v>
      </c>
      <c r="B3457" s="0" t="n">
        <v>202409</v>
      </c>
      <c r="C3457" s="37" t="s">
        <v>184</v>
      </c>
      <c r="D3457" s="37" t="s">
        <v>320</v>
      </c>
      <c r="E3457" s="0" t="n">
        <v>4</v>
      </c>
      <c r="F3457" s="38" t="s">
        <v>70</v>
      </c>
      <c r="G3457" s="37" t="s">
        <v>418</v>
      </c>
      <c r="H3457" s="0" t="n">
        <v>5233528</v>
      </c>
      <c r="I3457" s="0" t="n">
        <v>6130196</v>
      </c>
      <c r="J3457" s="0" t="n">
        <v>1036568</v>
      </c>
    </row>
    <row r="3458" customFormat="false" ht="15" hidden="false" customHeight="false" outlineLevel="0" collapsed="false">
      <c r="A3458" s="0" t="n">
        <v>202406</v>
      </c>
      <c r="B3458" s="0" t="n">
        <v>202409</v>
      </c>
      <c r="C3458" s="37" t="s">
        <v>197</v>
      </c>
      <c r="D3458" s="37" t="s">
        <v>174</v>
      </c>
      <c r="E3458" s="0" t="n">
        <v>4</v>
      </c>
      <c r="F3458" s="38" t="s">
        <v>70</v>
      </c>
      <c r="G3458" s="37" t="s">
        <v>419</v>
      </c>
      <c r="H3458" s="0" t="n">
        <v>356408</v>
      </c>
      <c r="I3458" s="0" t="n">
        <v>635612</v>
      </c>
      <c r="J3458" s="0" t="n">
        <v>154054</v>
      </c>
    </row>
    <row r="3459" customFormat="false" ht="15" hidden="false" customHeight="false" outlineLevel="0" collapsed="false">
      <c r="A3459" s="0" t="n">
        <v>202406</v>
      </c>
      <c r="B3459" s="0" t="n">
        <v>202409</v>
      </c>
      <c r="C3459" s="37" t="s">
        <v>106</v>
      </c>
      <c r="D3459" s="37" t="s">
        <v>420</v>
      </c>
      <c r="E3459" s="0" t="n">
        <v>4</v>
      </c>
      <c r="F3459" s="38" t="s">
        <v>70</v>
      </c>
      <c r="G3459" s="37" t="s">
        <v>421</v>
      </c>
      <c r="H3459" s="0" t="n">
        <v>8662513</v>
      </c>
      <c r="I3459" s="0" t="n">
        <v>4202985</v>
      </c>
      <c r="J3459" s="0" t="n">
        <v>340530</v>
      </c>
    </row>
    <row r="3460" customFormat="false" ht="15" hidden="false" customHeight="false" outlineLevel="0" collapsed="false">
      <c r="A3460" s="0" t="n">
        <v>202406</v>
      </c>
      <c r="B3460" s="0" t="n">
        <v>202409</v>
      </c>
      <c r="C3460" s="37" t="s">
        <v>109</v>
      </c>
      <c r="D3460" s="37" t="s">
        <v>107</v>
      </c>
      <c r="E3460" s="0" t="n">
        <v>4</v>
      </c>
      <c r="F3460" s="38" t="s">
        <v>70</v>
      </c>
      <c r="G3460" s="37" t="s">
        <v>422</v>
      </c>
      <c r="H3460" s="0" t="n">
        <v>507344</v>
      </c>
      <c r="I3460" s="0" t="n">
        <v>562248</v>
      </c>
      <c r="J3460" s="0" t="n">
        <v>33201</v>
      </c>
    </row>
    <row r="3461" customFormat="false" ht="15" hidden="false" customHeight="false" outlineLevel="0" collapsed="false">
      <c r="A3461" s="0" t="n">
        <v>202406</v>
      </c>
      <c r="B3461" s="0" t="n">
        <v>202409</v>
      </c>
      <c r="C3461" s="37" t="s">
        <v>184</v>
      </c>
      <c r="D3461" s="37" t="s">
        <v>423</v>
      </c>
      <c r="E3461" s="0" t="n">
        <v>4</v>
      </c>
      <c r="F3461" s="38" t="s">
        <v>70</v>
      </c>
      <c r="G3461" s="37" t="s">
        <v>424</v>
      </c>
      <c r="H3461" s="0" t="n">
        <v>5254591</v>
      </c>
      <c r="I3461" s="0" t="n">
        <v>6440681</v>
      </c>
      <c r="J3461" s="0" t="n">
        <v>-288227</v>
      </c>
    </row>
    <row r="3462" customFormat="false" ht="15" hidden="false" customHeight="false" outlineLevel="0" collapsed="false">
      <c r="A3462" s="0" t="n">
        <v>202406</v>
      </c>
      <c r="B3462" s="0" t="n">
        <v>202409</v>
      </c>
      <c r="C3462" s="37" t="s">
        <v>106</v>
      </c>
      <c r="D3462" s="37" t="s">
        <v>425</v>
      </c>
      <c r="E3462" s="0" t="n">
        <v>4</v>
      </c>
      <c r="F3462" s="38" t="s">
        <v>70</v>
      </c>
      <c r="G3462" s="37" t="s">
        <v>426</v>
      </c>
      <c r="H3462" s="0" t="n">
        <v>1459190</v>
      </c>
      <c r="I3462" s="0" t="n">
        <v>1662143</v>
      </c>
      <c r="J3462" s="0" t="n">
        <v>191094</v>
      </c>
    </row>
    <row r="3463" customFormat="false" ht="15" hidden="false" customHeight="false" outlineLevel="0" collapsed="false">
      <c r="A3463" s="0" t="n">
        <v>202406</v>
      </c>
      <c r="B3463" s="0" t="n">
        <v>202409</v>
      </c>
      <c r="C3463" s="37" t="s">
        <v>152</v>
      </c>
      <c r="D3463" s="37" t="s">
        <v>214</v>
      </c>
      <c r="E3463" s="0" t="n">
        <v>4</v>
      </c>
      <c r="F3463" s="38" t="s">
        <v>70</v>
      </c>
      <c r="G3463" s="37" t="s">
        <v>427</v>
      </c>
      <c r="H3463" s="0" t="n">
        <v>696391</v>
      </c>
      <c r="I3463" s="0" t="n">
        <v>795032</v>
      </c>
      <c r="J3463" s="0" t="n">
        <v>48007</v>
      </c>
    </row>
    <row r="3464" customFormat="false" ht="15" hidden="false" customHeight="false" outlineLevel="0" collapsed="false">
      <c r="A3464" s="0" t="n">
        <v>202406</v>
      </c>
      <c r="B3464" s="0" t="n">
        <v>202409</v>
      </c>
      <c r="C3464" s="37" t="s">
        <v>101</v>
      </c>
      <c r="D3464" s="37" t="s">
        <v>251</v>
      </c>
      <c r="E3464" s="0" t="n">
        <v>4</v>
      </c>
      <c r="F3464" s="38" t="s">
        <v>70</v>
      </c>
      <c r="G3464" s="37" t="s">
        <v>428</v>
      </c>
      <c r="H3464" s="0" t="n">
        <v>167118</v>
      </c>
      <c r="I3464" s="0" t="n">
        <v>94618</v>
      </c>
      <c r="J3464" s="0" t="n">
        <v>5349</v>
      </c>
    </row>
    <row r="3465" customFormat="false" ht="15" hidden="false" customHeight="false" outlineLevel="0" collapsed="false">
      <c r="A3465" s="0" t="n">
        <v>202406</v>
      </c>
      <c r="B3465" s="0" t="n">
        <v>202409</v>
      </c>
      <c r="C3465" s="37" t="s">
        <v>115</v>
      </c>
      <c r="D3465" s="37" t="s">
        <v>200</v>
      </c>
      <c r="E3465" s="0" t="n">
        <v>4</v>
      </c>
      <c r="F3465" s="38" t="s">
        <v>70</v>
      </c>
      <c r="G3465" s="37" t="s">
        <v>429</v>
      </c>
      <c r="H3465" s="0" t="n">
        <v>890526</v>
      </c>
      <c r="I3465" s="0" t="n">
        <v>1343444</v>
      </c>
      <c r="J3465" s="0" t="n">
        <v>324852</v>
      </c>
    </row>
    <row r="3466" customFormat="false" ht="15" hidden="false" customHeight="false" outlineLevel="0" collapsed="false">
      <c r="A3466" s="0" t="n">
        <v>202406</v>
      </c>
      <c r="B3466" s="0" t="n">
        <v>202409</v>
      </c>
      <c r="C3466" s="37" t="s">
        <v>124</v>
      </c>
      <c r="D3466" s="37" t="s">
        <v>430</v>
      </c>
      <c r="E3466" s="0" t="n">
        <v>4</v>
      </c>
      <c r="F3466" s="38" t="s">
        <v>70</v>
      </c>
      <c r="G3466" s="37" t="s">
        <v>431</v>
      </c>
      <c r="H3466" s="0" t="n">
        <v>140508</v>
      </c>
      <c r="I3466" s="0" t="n">
        <v>51692</v>
      </c>
      <c r="J3466" s="0" t="n">
        <v>3482</v>
      </c>
    </row>
    <row r="3467" customFormat="false" ht="15" hidden="false" customHeight="false" outlineLevel="0" collapsed="false">
      <c r="A3467" s="0" t="n">
        <v>202406</v>
      </c>
      <c r="B3467" s="0" t="n">
        <v>202409</v>
      </c>
      <c r="C3467" s="37" t="s">
        <v>197</v>
      </c>
      <c r="D3467" s="37" t="s">
        <v>243</v>
      </c>
      <c r="E3467" s="0" t="n">
        <v>4</v>
      </c>
      <c r="F3467" s="38" t="s">
        <v>70</v>
      </c>
      <c r="G3467" s="37" t="s">
        <v>432</v>
      </c>
      <c r="H3467" s="0" t="n">
        <v>4465379</v>
      </c>
      <c r="I3467" s="0" t="n">
        <v>4428305</v>
      </c>
      <c r="J3467" s="0" t="n">
        <v>943664</v>
      </c>
    </row>
    <row r="3468" customFormat="false" ht="15" hidden="false" customHeight="false" outlineLevel="0" collapsed="false">
      <c r="A3468" s="0" t="n">
        <v>202406</v>
      </c>
      <c r="B3468" s="0" t="n">
        <v>202409</v>
      </c>
      <c r="C3468" s="37" t="s">
        <v>136</v>
      </c>
      <c r="D3468" s="37" t="s">
        <v>389</v>
      </c>
      <c r="E3468" s="0" t="n">
        <v>4</v>
      </c>
      <c r="F3468" s="38" t="s">
        <v>70</v>
      </c>
      <c r="G3468" s="37" t="s">
        <v>433</v>
      </c>
      <c r="H3468" s="0" t="n">
        <v>6127927</v>
      </c>
      <c r="I3468" s="0" t="n">
        <v>7876957</v>
      </c>
      <c r="J3468" s="0" t="n">
        <v>-620763</v>
      </c>
    </row>
    <row r="3469" customFormat="false" ht="15" hidden="false" customHeight="false" outlineLevel="0" collapsed="false">
      <c r="A3469" s="0" t="n">
        <v>202406</v>
      </c>
      <c r="B3469" s="0" t="n">
        <v>202409</v>
      </c>
      <c r="C3469" s="37" t="s">
        <v>197</v>
      </c>
      <c r="D3469" s="37" t="s">
        <v>127</v>
      </c>
      <c r="E3469" s="0" t="n">
        <v>4</v>
      </c>
      <c r="F3469" s="38" t="s">
        <v>70</v>
      </c>
      <c r="G3469" s="37" t="s">
        <v>434</v>
      </c>
      <c r="H3469" s="0" t="n">
        <v>448804</v>
      </c>
      <c r="I3469" s="0" t="n">
        <v>399561</v>
      </c>
      <c r="J3469" s="0" t="n">
        <v>139371</v>
      </c>
    </row>
    <row r="3470" customFormat="false" ht="15" hidden="false" customHeight="false" outlineLevel="0" collapsed="false">
      <c r="A3470" s="0" t="n">
        <v>202406</v>
      </c>
      <c r="B3470" s="0" t="n">
        <v>202409</v>
      </c>
      <c r="C3470" s="37" t="s">
        <v>149</v>
      </c>
      <c r="D3470" s="37" t="s">
        <v>330</v>
      </c>
      <c r="E3470" s="0" t="n">
        <v>4</v>
      </c>
      <c r="F3470" s="38" t="s">
        <v>70</v>
      </c>
      <c r="G3470" s="37" t="s">
        <v>435</v>
      </c>
      <c r="H3470" s="0" t="n">
        <v>1782065</v>
      </c>
      <c r="I3470" s="0" t="n">
        <v>1924790</v>
      </c>
      <c r="J3470" s="0" t="n">
        <v>82136</v>
      </c>
    </row>
    <row r="3471" customFormat="false" ht="15" hidden="false" customHeight="false" outlineLevel="0" collapsed="false">
      <c r="A3471" s="0" t="n">
        <v>202406</v>
      </c>
      <c r="B3471" s="0" t="n">
        <v>202409</v>
      </c>
      <c r="C3471" s="37" t="s">
        <v>112</v>
      </c>
      <c r="D3471" s="37" t="s">
        <v>130</v>
      </c>
      <c r="E3471" s="0" t="n">
        <v>4</v>
      </c>
      <c r="F3471" s="38" t="s">
        <v>70</v>
      </c>
      <c r="G3471" s="37" t="s">
        <v>436</v>
      </c>
      <c r="H3471" s="0" t="n">
        <v>533572</v>
      </c>
      <c r="I3471" s="0" t="n">
        <v>183091</v>
      </c>
      <c r="J3471" s="0" t="n">
        <v>27595</v>
      </c>
    </row>
    <row r="3472" customFormat="false" ht="15" hidden="false" customHeight="false" outlineLevel="0" collapsed="false">
      <c r="A3472" s="0" t="n">
        <v>202406</v>
      </c>
      <c r="B3472" s="0" t="n">
        <v>202409</v>
      </c>
      <c r="C3472" s="37" t="s">
        <v>149</v>
      </c>
      <c r="D3472" s="37" t="s">
        <v>396</v>
      </c>
      <c r="E3472" s="0" t="n">
        <v>4</v>
      </c>
      <c r="F3472" s="38" t="s">
        <v>70</v>
      </c>
      <c r="G3472" s="37" t="s">
        <v>437</v>
      </c>
      <c r="H3472" s="0" t="n">
        <v>642472</v>
      </c>
      <c r="I3472" s="0" t="n">
        <v>675837</v>
      </c>
      <c r="J3472" s="0" t="n">
        <v>112613</v>
      </c>
    </row>
    <row r="3473" customFormat="false" ht="15" hidden="false" customHeight="false" outlineLevel="0" collapsed="false">
      <c r="A3473" s="0" t="n">
        <v>202406</v>
      </c>
      <c r="B3473" s="0" t="n">
        <v>202409</v>
      </c>
      <c r="C3473" s="37" t="s">
        <v>98</v>
      </c>
      <c r="D3473" s="37" t="s">
        <v>438</v>
      </c>
      <c r="E3473" s="0" t="n">
        <v>4</v>
      </c>
      <c r="F3473" s="38" t="s">
        <v>70</v>
      </c>
      <c r="G3473" s="37" t="s">
        <v>439</v>
      </c>
      <c r="H3473" s="0" t="n">
        <v>3323475</v>
      </c>
      <c r="I3473" s="0" t="n">
        <v>2618436</v>
      </c>
      <c r="J3473" s="0" t="n">
        <v>79245</v>
      </c>
    </row>
    <row r="3474" customFormat="false" ht="15" hidden="false" customHeight="false" outlineLevel="0" collapsed="false">
      <c r="A3474" s="0" t="n">
        <v>202406</v>
      </c>
      <c r="B3474" s="0" t="n">
        <v>202409</v>
      </c>
      <c r="C3474" s="37" t="s">
        <v>112</v>
      </c>
      <c r="D3474" s="37" t="s">
        <v>372</v>
      </c>
      <c r="E3474" s="0" t="n">
        <v>4</v>
      </c>
      <c r="F3474" s="38" t="s">
        <v>70</v>
      </c>
      <c r="G3474" s="37" t="s">
        <v>440</v>
      </c>
      <c r="H3474" s="0" t="n">
        <v>1246983</v>
      </c>
      <c r="I3474" s="0" t="n">
        <v>1607821</v>
      </c>
      <c r="J3474" s="0" t="n">
        <v>260311</v>
      </c>
    </row>
    <row r="3475" customFormat="false" ht="15" hidden="false" customHeight="false" outlineLevel="0" collapsed="false">
      <c r="A3475" s="0" t="n">
        <v>202406</v>
      </c>
      <c r="B3475" s="0" t="n">
        <v>202409</v>
      </c>
      <c r="C3475" s="37" t="s">
        <v>149</v>
      </c>
      <c r="D3475" s="37" t="s">
        <v>425</v>
      </c>
      <c r="E3475" s="0" t="n">
        <v>4</v>
      </c>
      <c r="F3475" s="38" t="s">
        <v>70</v>
      </c>
      <c r="G3475" s="37" t="s">
        <v>441</v>
      </c>
      <c r="H3475" s="0" t="n">
        <v>8614565</v>
      </c>
      <c r="I3475" s="0" t="n">
        <v>4672467</v>
      </c>
      <c r="J3475" s="0" t="n">
        <v>780771</v>
      </c>
    </row>
    <row r="3476" customFormat="false" ht="15" hidden="false" customHeight="false" outlineLevel="0" collapsed="false">
      <c r="A3476" s="0" t="n">
        <v>202406</v>
      </c>
      <c r="B3476" s="0" t="n">
        <v>202409</v>
      </c>
      <c r="C3476" s="37" t="s">
        <v>106</v>
      </c>
      <c r="D3476" s="37" t="s">
        <v>282</v>
      </c>
      <c r="E3476" s="0" t="n">
        <v>4</v>
      </c>
      <c r="F3476" s="38" t="s">
        <v>70</v>
      </c>
      <c r="G3476" s="37" t="s">
        <v>442</v>
      </c>
      <c r="H3476" s="0" t="n">
        <v>704651</v>
      </c>
      <c r="I3476" s="0" t="n">
        <v>300403</v>
      </c>
      <c r="J3476" s="0" t="n">
        <v>2609</v>
      </c>
    </row>
    <row r="3477" customFormat="false" ht="15" hidden="false" customHeight="false" outlineLevel="0" collapsed="false">
      <c r="A3477" s="0" t="n">
        <v>202406</v>
      </c>
      <c r="B3477" s="0" t="n">
        <v>202409</v>
      </c>
      <c r="C3477" s="37" t="s">
        <v>115</v>
      </c>
      <c r="D3477" s="37" t="s">
        <v>134</v>
      </c>
      <c r="E3477" s="0" t="n">
        <v>4</v>
      </c>
      <c r="F3477" s="38" t="s">
        <v>70</v>
      </c>
      <c r="G3477" s="37" t="s">
        <v>443</v>
      </c>
      <c r="H3477" s="0" t="n">
        <v>3183116</v>
      </c>
      <c r="I3477" s="0" t="n">
        <v>1435072</v>
      </c>
      <c r="J3477" s="0" t="n">
        <v>14164</v>
      </c>
    </row>
    <row r="3478" customFormat="false" ht="15" hidden="false" customHeight="false" outlineLevel="0" collapsed="false">
      <c r="A3478" s="0" t="n">
        <v>202406</v>
      </c>
      <c r="B3478" s="0" t="n">
        <v>202409</v>
      </c>
      <c r="C3478" s="37" t="s">
        <v>149</v>
      </c>
      <c r="D3478" s="37" t="s">
        <v>145</v>
      </c>
      <c r="E3478" s="0" t="n">
        <v>4</v>
      </c>
      <c r="F3478" s="38" t="s">
        <v>70</v>
      </c>
      <c r="G3478" s="37" t="s">
        <v>444</v>
      </c>
      <c r="H3478" s="0" t="n">
        <v>1708654</v>
      </c>
      <c r="I3478" s="0" t="n">
        <v>824690</v>
      </c>
      <c r="J3478" s="0" t="n">
        <v>69712</v>
      </c>
    </row>
    <row r="3479" customFormat="false" ht="15" hidden="false" customHeight="false" outlineLevel="0" collapsed="false">
      <c r="A3479" s="0" t="n">
        <v>202406</v>
      </c>
      <c r="B3479" s="0" t="n">
        <v>202409</v>
      </c>
      <c r="C3479" s="37" t="s">
        <v>158</v>
      </c>
      <c r="D3479" s="37" t="s">
        <v>445</v>
      </c>
      <c r="E3479" s="0" t="n">
        <v>4</v>
      </c>
      <c r="F3479" s="38" t="s">
        <v>70</v>
      </c>
      <c r="G3479" s="37" t="s">
        <v>446</v>
      </c>
      <c r="H3479" s="0" t="n">
        <v>2532073</v>
      </c>
      <c r="I3479" s="0" t="n">
        <v>2388501</v>
      </c>
      <c r="J3479" s="0" t="n">
        <v>163494</v>
      </c>
    </row>
    <row r="3480" customFormat="false" ht="15" hidden="false" customHeight="false" outlineLevel="0" collapsed="false">
      <c r="A3480" s="0" t="n">
        <v>202406</v>
      </c>
      <c r="B3480" s="0" t="n">
        <v>202409</v>
      </c>
      <c r="C3480" s="37" t="s">
        <v>112</v>
      </c>
      <c r="D3480" s="37" t="s">
        <v>447</v>
      </c>
      <c r="E3480" s="0" t="n">
        <v>4</v>
      </c>
      <c r="F3480" s="38" t="s">
        <v>70</v>
      </c>
      <c r="G3480" s="37" t="s">
        <v>448</v>
      </c>
      <c r="H3480" s="0" t="n">
        <v>667600</v>
      </c>
      <c r="I3480" s="0" t="n">
        <v>330547</v>
      </c>
      <c r="J3480" s="0" t="n">
        <v>72493</v>
      </c>
    </row>
    <row r="3481" customFormat="false" ht="15" hidden="false" customHeight="false" outlineLevel="0" collapsed="false">
      <c r="A3481" s="0" t="n">
        <v>202406</v>
      </c>
      <c r="B3481" s="0" t="n">
        <v>202409</v>
      </c>
      <c r="C3481" s="37" t="s">
        <v>136</v>
      </c>
      <c r="D3481" s="37" t="s">
        <v>267</v>
      </c>
      <c r="E3481" s="0" t="n">
        <v>4</v>
      </c>
      <c r="F3481" s="38" t="s">
        <v>70</v>
      </c>
      <c r="G3481" s="37" t="s">
        <v>449</v>
      </c>
      <c r="H3481" s="0" t="n">
        <v>929775</v>
      </c>
      <c r="I3481" s="0" t="n">
        <v>654399</v>
      </c>
      <c r="J3481" s="0" t="n">
        <v>98335</v>
      </c>
    </row>
    <row r="3482" customFormat="false" ht="15" hidden="false" customHeight="false" outlineLevel="0" collapsed="false">
      <c r="A3482" s="0" t="n">
        <v>202406</v>
      </c>
      <c r="B3482" s="0" t="n">
        <v>202409</v>
      </c>
      <c r="C3482" s="37" t="s">
        <v>158</v>
      </c>
      <c r="D3482" s="37" t="s">
        <v>450</v>
      </c>
      <c r="E3482" s="0" t="n">
        <v>4</v>
      </c>
      <c r="F3482" s="38" t="s">
        <v>70</v>
      </c>
      <c r="G3482" s="37" t="s">
        <v>451</v>
      </c>
      <c r="H3482" s="0" t="n">
        <v>938348</v>
      </c>
      <c r="I3482" s="0" t="n">
        <v>664629</v>
      </c>
      <c r="J3482" s="0" t="n">
        <v>48490</v>
      </c>
    </row>
    <row r="3483" customFormat="false" ht="15" hidden="false" customHeight="false" outlineLevel="0" collapsed="false">
      <c r="A3483" s="0" t="n">
        <v>202406</v>
      </c>
      <c r="B3483" s="0" t="n">
        <v>202409</v>
      </c>
      <c r="C3483" s="37" t="s">
        <v>112</v>
      </c>
      <c r="D3483" s="37" t="s">
        <v>452</v>
      </c>
      <c r="E3483" s="0" t="n">
        <v>4</v>
      </c>
      <c r="F3483" s="38" t="s">
        <v>70</v>
      </c>
      <c r="G3483" s="37" t="s">
        <v>453</v>
      </c>
      <c r="H3483" s="0" t="n">
        <v>441859</v>
      </c>
      <c r="I3483" s="0" t="n">
        <v>222729</v>
      </c>
      <c r="J3483" s="0" t="n">
        <v>31317</v>
      </c>
    </row>
    <row r="3484" customFormat="false" ht="15" hidden="false" customHeight="false" outlineLevel="0" collapsed="false">
      <c r="A3484" s="0" t="n">
        <v>202406</v>
      </c>
      <c r="B3484" s="0" t="n">
        <v>202409</v>
      </c>
      <c r="C3484" s="37" t="s">
        <v>178</v>
      </c>
      <c r="D3484" s="37" t="s">
        <v>454</v>
      </c>
      <c r="E3484" s="0" t="n">
        <v>4</v>
      </c>
      <c r="F3484" s="38" t="s">
        <v>70</v>
      </c>
      <c r="G3484" s="37" t="s">
        <v>455</v>
      </c>
      <c r="H3484" s="0" t="n">
        <v>2458800</v>
      </c>
      <c r="I3484" s="0" t="n">
        <v>1021815</v>
      </c>
      <c r="J3484" s="0" t="n">
        <v>-127385</v>
      </c>
    </row>
    <row r="3485" customFormat="false" ht="15" hidden="false" customHeight="false" outlineLevel="0" collapsed="false">
      <c r="A3485" s="0" t="n">
        <v>202406</v>
      </c>
      <c r="B3485" s="0" t="n">
        <v>202409</v>
      </c>
      <c r="C3485" s="37" t="s">
        <v>115</v>
      </c>
      <c r="D3485" s="37" t="s">
        <v>170</v>
      </c>
      <c r="E3485" s="0" t="n">
        <v>4</v>
      </c>
      <c r="F3485" s="38" t="s">
        <v>70</v>
      </c>
      <c r="G3485" s="37" t="s">
        <v>456</v>
      </c>
      <c r="H3485" s="0" t="n">
        <v>3115611</v>
      </c>
      <c r="I3485" s="0" t="n">
        <v>2001734</v>
      </c>
      <c r="J3485" s="0" t="n">
        <v>36970</v>
      </c>
    </row>
    <row r="3486" customFormat="false" ht="15" hidden="false" customHeight="false" outlineLevel="0" collapsed="false">
      <c r="A3486" s="0" t="n">
        <v>202406</v>
      </c>
      <c r="B3486" s="0" t="n">
        <v>202409</v>
      </c>
      <c r="C3486" s="37" t="s">
        <v>152</v>
      </c>
      <c r="D3486" s="37" t="s">
        <v>350</v>
      </c>
      <c r="E3486" s="0" t="n">
        <v>4</v>
      </c>
      <c r="F3486" s="38" t="s">
        <v>70</v>
      </c>
      <c r="G3486" s="37" t="s">
        <v>457</v>
      </c>
      <c r="H3486" s="0" t="n">
        <v>2536513</v>
      </c>
      <c r="I3486" s="0" t="n">
        <v>3098628</v>
      </c>
      <c r="J3486" s="0" t="n">
        <v>337075</v>
      </c>
    </row>
    <row r="3487" customFormat="false" ht="15" hidden="false" customHeight="false" outlineLevel="0" collapsed="false">
      <c r="A3487" s="0" t="n">
        <v>202406</v>
      </c>
      <c r="B3487" s="0" t="n">
        <v>202409</v>
      </c>
      <c r="C3487" s="37" t="s">
        <v>112</v>
      </c>
      <c r="D3487" s="37" t="s">
        <v>282</v>
      </c>
      <c r="E3487" s="0" t="n">
        <v>4</v>
      </c>
      <c r="F3487" s="38" t="s">
        <v>70</v>
      </c>
      <c r="G3487" s="37" t="s">
        <v>458</v>
      </c>
      <c r="H3487" s="0" t="n">
        <v>7095152</v>
      </c>
      <c r="I3487" s="0" t="n">
        <v>7995208</v>
      </c>
      <c r="J3487" s="0" t="n">
        <v>1531375</v>
      </c>
    </row>
    <row r="3488" customFormat="false" ht="15" hidden="false" customHeight="false" outlineLevel="0" collapsed="false">
      <c r="A3488" s="0" t="n">
        <v>202406</v>
      </c>
      <c r="B3488" s="0" t="n">
        <v>202409</v>
      </c>
      <c r="C3488" s="37" t="s">
        <v>158</v>
      </c>
      <c r="D3488" s="37" t="s">
        <v>210</v>
      </c>
      <c r="E3488" s="0" t="n">
        <v>4</v>
      </c>
      <c r="F3488" s="38" t="s">
        <v>70</v>
      </c>
      <c r="G3488" s="37" t="s">
        <v>459</v>
      </c>
      <c r="H3488" s="0" t="n">
        <v>6710449</v>
      </c>
      <c r="I3488" s="0" t="n">
        <v>5626532</v>
      </c>
      <c r="J3488" s="0" t="n">
        <v>562523</v>
      </c>
    </row>
    <row r="3489" customFormat="false" ht="15" hidden="false" customHeight="false" outlineLevel="0" collapsed="false">
      <c r="A3489" s="0" t="n">
        <v>202406</v>
      </c>
      <c r="B3489" s="0" t="n">
        <v>202409</v>
      </c>
      <c r="C3489" s="37" t="s">
        <v>112</v>
      </c>
      <c r="D3489" s="37" t="s">
        <v>447</v>
      </c>
      <c r="E3489" s="0" t="n">
        <v>4</v>
      </c>
      <c r="F3489" s="38" t="s">
        <v>70</v>
      </c>
      <c r="G3489" s="37" t="s">
        <v>460</v>
      </c>
      <c r="H3489" s="0" t="n">
        <v>920821</v>
      </c>
      <c r="I3489" s="0" t="n">
        <v>775494</v>
      </c>
      <c r="J3489" s="0" t="n">
        <v>175125</v>
      </c>
    </row>
    <row r="3490" customFormat="false" ht="15" hidden="false" customHeight="false" outlineLevel="0" collapsed="false">
      <c r="A3490" s="0" t="n">
        <v>202406</v>
      </c>
      <c r="B3490" s="0" t="n">
        <v>202409</v>
      </c>
      <c r="C3490" s="37" t="s">
        <v>124</v>
      </c>
      <c r="D3490" s="37" t="s">
        <v>461</v>
      </c>
      <c r="E3490" s="0" t="n">
        <v>4</v>
      </c>
      <c r="F3490" s="38" t="s">
        <v>70</v>
      </c>
      <c r="G3490" s="37" t="s">
        <v>462</v>
      </c>
      <c r="H3490" s="0" t="n">
        <v>2156492</v>
      </c>
      <c r="I3490" s="0" t="n">
        <v>4853457</v>
      </c>
      <c r="J3490" s="0" t="n">
        <v>809527</v>
      </c>
    </row>
    <row r="3491" customFormat="false" ht="15" hidden="false" customHeight="false" outlineLevel="0" collapsed="false">
      <c r="A3491" s="0" t="n">
        <v>202406</v>
      </c>
      <c r="B3491" s="0" t="n">
        <v>202409</v>
      </c>
      <c r="C3491" s="37" t="s">
        <v>95</v>
      </c>
      <c r="D3491" s="37" t="s">
        <v>425</v>
      </c>
      <c r="E3491" s="0" t="n">
        <v>4</v>
      </c>
      <c r="F3491" s="38" t="s">
        <v>70</v>
      </c>
      <c r="G3491" s="37" t="s">
        <v>463</v>
      </c>
      <c r="H3491" s="0" t="n">
        <v>479675</v>
      </c>
      <c r="I3491" s="0" t="n">
        <v>477800</v>
      </c>
      <c r="J3491" s="0" t="n">
        <v>14892</v>
      </c>
    </row>
    <row r="3492" customFormat="false" ht="15" hidden="false" customHeight="false" outlineLevel="0" collapsed="false">
      <c r="A3492" s="0" t="n">
        <v>202406</v>
      </c>
      <c r="B3492" s="0" t="n">
        <v>202409</v>
      </c>
      <c r="C3492" s="37" t="s">
        <v>184</v>
      </c>
      <c r="D3492" s="37" t="s">
        <v>284</v>
      </c>
      <c r="E3492" s="0" t="n">
        <v>4</v>
      </c>
      <c r="F3492" s="38" t="s">
        <v>70</v>
      </c>
      <c r="G3492" s="37" t="s">
        <v>464</v>
      </c>
      <c r="H3492" s="0" t="n">
        <v>1116745</v>
      </c>
      <c r="I3492" s="0" t="n">
        <v>1347555</v>
      </c>
      <c r="J3492" s="0" t="n">
        <v>88935</v>
      </c>
    </row>
    <row r="3493" customFormat="false" ht="15" hidden="false" customHeight="false" outlineLevel="0" collapsed="false">
      <c r="A3493" s="0" t="n">
        <v>202406</v>
      </c>
      <c r="B3493" s="0" t="n">
        <v>202409</v>
      </c>
      <c r="C3493" s="37" t="s">
        <v>149</v>
      </c>
      <c r="D3493" s="37" t="s">
        <v>237</v>
      </c>
      <c r="E3493" s="0" t="n">
        <v>4</v>
      </c>
      <c r="F3493" s="38" t="s">
        <v>70</v>
      </c>
      <c r="G3493" s="37" t="s">
        <v>465</v>
      </c>
      <c r="H3493" s="0" t="n">
        <v>628769</v>
      </c>
      <c r="I3493" s="0" t="n">
        <v>1624240</v>
      </c>
      <c r="J3493" s="0" t="n">
        <v>196277</v>
      </c>
    </row>
    <row r="3494" customFormat="false" ht="15" hidden="false" customHeight="false" outlineLevel="0" collapsed="false">
      <c r="A3494" s="0" t="n">
        <v>202406</v>
      </c>
      <c r="B3494" s="0" t="n">
        <v>202409</v>
      </c>
      <c r="C3494" s="37" t="s">
        <v>95</v>
      </c>
      <c r="D3494" s="37" t="s">
        <v>320</v>
      </c>
      <c r="E3494" s="0" t="n">
        <v>4</v>
      </c>
      <c r="F3494" s="38" t="s">
        <v>70</v>
      </c>
      <c r="G3494" s="37" t="s">
        <v>466</v>
      </c>
      <c r="H3494" s="0" t="n">
        <v>8860284</v>
      </c>
      <c r="I3494" s="0" t="n">
        <v>6174215</v>
      </c>
      <c r="J3494" s="0" t="n">
        <v>216940</v>
      </c>
    </row>
    <row r="3495" customFormat="false" ht="15" hidden="false" customHeight="false" outlineLevel="0" collapsed="false">
      <c r="A3495" s="0" t="n">
        <v>202406</v>
      </c>
      <c r="B3495" s="0" t="n">
        <v>202409</v>
      </c>
      <c r="C3495" s="37" t="s">
        <v>101</v>
      </c>
      <c r="D3495" s="37" t="s">
        <v>467</v>
      </c>
      <c r="E3495" s="0" t="n">
        <v>4</v>
      </c>
      <c r="F3495" s="38" t="s">
        <v>70</v>
      </c>
      <c r="G3495" s="37" t="s">
        <v>468</v>
      </c>
      <c r="H3495" s="0" t="n">
        <v>1589421</v>
      </c>
      <c r="I3495" s="0" t="n">
        <v>778918</v>
      </c>
      <c r="J3495" s="0" t="n">
        <v>181588</v>
      </c>
    </row>
    <row r="3496" customFormat="false" ht="15" hidden="false" customHeight="false" outlineLevel="0" collapsed="false">
      <c r="A3496" s="0" t="n">
        <v>202406</v>
      </c>
      <c r="B3496" s="0" t="n">
        <v>202409</v>
      </c>
      <c r="C3496" s="37" t="s">
        <v>112</v>
      </c>
      <c r="D3496" s="37" t="s">
        <v>233</v>
      </c>
      <c r="E3496" s="0" t="n">
        <v>4</v>
      </c>
      <c r="F3496" s="38" t="s">
        <v>70</v>
      </c>
      <c r="G3496" s="37" t="s">
        <v>469</v>
      </c>
      <c r="H3496" s="0" t="n">
        <v>1035851</v>
      </c>
      <c r="I3496" s="0" t="n">
        <v>663373</v>
      </c>
      <c r="J3496" s="0" t="n">
        <v>-20480</v>
      </c>
    </row>
    <row r="3497" customFormat="false" ht="15" hidden="false" customHeight="false" outlineLevel="0" collapsed="false">
      <c r="A3497" s="0" t="n">
        <v>202406</v>
      </c>
      <c r="B3497" s="0" t="n">
        <v>202409</v>
      </c>
      <c r="C3497" s="37" t="s">
        <v>112</v>
      </c>
      <c r="D3497" s="37" t="s">
        <v>470</v>
      </c>
      <c r="E3497" s="0" t="n">
        <v>4</v>
      </c>
      <c r="F3497" s="38" t="s">
        <v>70</v>
      </c>
      <c r="G3497" s="37" t="s">
        <v>471</v>
      </c>
      <c r="H3497" s="0" t="n">
        <v>4407028</v>
      </c>
      <c r="I3497" s="0" t="n">
        <v>7155580</v>
      </c>
      <c r="J3497" s="0" t="n">
        <v>798639</v>
      </c>
    </row>
    <row r="3498" customFormat="false" ht="15" hidden="false" customHeight="false" outlineLevel="0" collapsed="false">
      <c r="A3498" s="0" t="n">
        <v>202406</v>
      </c>
      <c r="B3498" s="0" t="n">
        <v>202409</v>
      </c>
      <c r="C3498" s="37" t="s">
        <v>98</v>
      </c>
      <c r="D3498" s="37" t="s">
        <v>383</v>
      </c>
      <c r="E3498" s="0" t="n">
        <v>4</v>
      </c>
      <c r="F3498" s="38" t="s">
        <v>70</v>
      </c>
      <c r="G3498" s="37" t="s">
        <v>472</v>
      </c>
      <c r="H3498" s="0" t="n">
        <v>108103</v>
      </c>
      <c r="I3498" s="0" t="n">
        <v>71795</v>
      </c>
      <c r="J3498" s="0" t="n">
        <v>11024</v>
      </c>
    </row>
    <row r="3499" customFormat="false" ht="15" hidden="false" customHeight="false" outlineLevel="0" collapsed="false">
      <c r="A3499" s="0" t="n">
        <v>202406</v>
      </c>
      <c r="B3499" s="0" t="n">
        <v>202409</v>
      </c>
      <c r="C3499" s="37" t="s">
        <v>101</v>
      </c>
      <c r="D3499" s="37" t="s">
        <v>258</v>
      </c>
      <c r="E3499" s="0" t="n">
        <v>4</v>
      </c>
      <c r="F3499" s="38" t="s">
        <v>70</v>
      </c>
      <c r="G3499" s="37" t="s">
        <v>473</v>
      </c>
      <c r="H3499" s="0" t="n">
        <v>116133</v>
      </c>
      <c r="I3499" s="0" t="n">
        <v>157936</v>
      </c>
      <c r="J3499" s="0" t="n">
        <v>7684</v>
      </c>
    </row>
    <row r="3500" customFormat="false" ht="15" hidden="false" customHeight="false" outlineLevel="0" collapsed="false">
      <c r="A3500" s="0" t="n">
        <v>202406</v>
      </c>
      <c r="B3500" s="0" t="n">
        <v>202409</v>
      </c>
      <c r="C3500" s="37" t="s">
        <v>98</v>
      </c>
      <c r="D3500" s="37" t="s">
        <v>474</v>
      </c>
      <c r="E3500" s="0" t="n">
        <v>4</v>
      </c>
      <c r="F3500" s="38" t="s">
        <v>70</v>
      </c>
      <c r="G3500" s="37" t="s">
        <v>475</v>
      </c>
      <c r="H3500" s="0" t="n">
        <v>2637172</v>
      </c>
      <c r="I3500" s="0" t="n">
        <v>1830889</v>
      </c>
      <c r="J3500" s="0" t="n">
        <v>47823</v>
      </c>
    </row>
    <row r="3501" customFormat="false" ht="15" hidden="false" customHeight="false" outlineLevel="0" collapsed="false">
      <c r="A3501" s="0" t="n">
        <v>202406</v>
      </c>
      <c r="B3501" s="0" t="n">
        <v>202409</v>
      </c>
      <c r="C3501" s="37" t="s">
        <v>112</v>
      </c>
      <c r="D3501" s="37" t="s">
        <v>476</v>
      </c>
      <c r="E3501" s="0" t="n">
        <v>4</v>
      </c>
      <c r="F3501" s="38" t="s">
        <v>70</v>
      </c>
      <c r="G3501" s="37" t="s">
        <v>477</v>
      </c>
      <c r="H3501" s="0" t="n">
        <v>1194455</v>
      </c>
      <c r="I3501" s="0" t="n">
        <v>486926</v>
      </c>
      <c r="J3501" s="0" t="n">
        <v>35249</v>
      </c>
    </row>
    <row r="3502" customFormat="false" ht="15" hidden="false" customHeight="false" outlineLevel="0" collapsed="false">
      <c r="A3502" s="0" t="n">
        <v>202406</v>
      </c>
      <c r="B3502" s="0" t="n">
        <v>202409</v>
      </c>
      <c r="C3502" s="37" t="s">
        <v>136</v>
      </c>
      <c r="D3502" s="37" t="s">
        <v>132</v>
      </c>
      <c r="E3502" s="0" t="n">
        <v>4</v>
      </c>
      <c r="F3502" s="38" t="s">
        <v>70</v>
      </c>
      <c r="G3502" s="37" t="s">
        <v>478</v>
      </c>
      <c r="H3502" s="0" t="n">
        <v>1496391</v>
      </c>
      <c r="I3502" s="0" t="n">
        <v>820390</v>
      </c>
      <c r="J3502" s="0" t="n">
        <v>132247</v>
      </c>
    </row>
    <row r="3503" customFormat="false" ht="15" hidden="false" customHeight="false" outlineLevel="0" collapsed="false">
      <c r="A3503" s="0" t="n">
        <v>202406</v>
      </c>
      <c r="B3503" s="0" t="n">
        <v>202409</v>
      </c>
      <c r="C3503" s="37" t="s">
        <v>106</v>
      </c>
      <c r="D3503" s="37" t="s">
        <v>273</v>
      </c>
      <c r="E3503" s="0" t="n">
        <v>4</v>
      </c>
      <c r="F3503" s="38" t="s">
        <v>70</v>
      </c>
      <c r="G3503" s="37" t="s">
        <v>479</v>
      </c>
      <c r="H3503" s="0" t="n">
        <v>250774</v>
      </c>
      <c r="I3503" s="0" t="n">
        <v>177889</v>
      </c>
      <c r="J3503" s="0" t="n">
        <v>5339</v>
      </c>
    </row>
    <row r="3504" customFormat="false" ht="15" hidden="false" customHeight="false" outlineLevel="0" collapsed="false">
      <c r="A3504" s="0" t="n">
        <v>202406</v>
      </c>
      <c r="B3504" s="0" t="n">
        <v>202409</v>
      </c>
      <c r="C3504" s="37" t="s">
        <v>149</v>
      </c>
      <c r="D3504" s="37" t="s">
        <v>159</v>
      </c>
      <c r="E3504" s="0" t="n">
        <v>4</v>
      </c>
      <c r="F3504" s="38" t="s">
        <v>70</v>
      </c>
      <c r="G3504" s="37" t="s">
        <v>480</v>
      </c>
      <c r="H3504" s="0" t="n">
        <v>1134296</v>
      </c>
      <c r="I3504" s="0" t="n">
        <v>1037225</v>
      </c>
      <c r="J3504" s="0" t="n">
        <v>-27893</v>
      </c>
    </row>
    <row r="3505" customFormat="false" ht="15" hidden="false" customHeight="false" outlineLevel="0" collapsed="false">
      <c r="A3505" s="0" t="n">
        <v>202406</v>
      </c>
      <c r="B3505" s="0" t="n">
        <v>202409</v>
      </c>
      <c r="C3505" s="37" t="s">
        <v>109</v>
      </c>
      <c r="D3505" s="37" t="s">
        <v>241</v>
      </c>
      <c r="E3505" s="0" t="n">
        <v>4</v>
      </c>
      <c r="F3505" s="38" t="s">
        <v>70</v>
      </c>
      <c r="G3505" s="37" t="s">
        <v>481</v>
      </c>
      <c r="H3505" s="0" t="n">
        <v>11210798</v>
      </c>
      <c r="I3505" s="0" t="n">
        <v>9963007</v>
      </c>
      <c r="J3505" s="0" t="n">
        <v>1943369</v>
      </c>
    </row>
    <row r="3506" customFormat="false" ht="15" hidden="false" customHeight="false" outlineLevel="0" collapsed="false">
      <c r="A3506" s="0" t="n">
        <v>202406</v>
      </c>
      <c r="B3506" s="0" t="n">
        <v>202409</v>
      </c>
      <c r="C3506" s="37" t="s">
        <v>184</v>
      </c>
      <c r="D3506" s="37" t="s">
        <v>482</v>
      </c>
      <c r="E3506" s="0" t="n">
        <v>4</v>
      </c>
      <c r="F3506" s="38" t="s">
        <v>70</v>
      </c>
      <c r="G3506" s="37" t="s">
        <v>483</v>
      </c>
      <c r="H3506" s="0" t="n">
        <v>2623187</v>
      </c>
      <c r="I3506" s="0" t="n">
        <v>3150869</v>
      </c>
      <c r="J3506" s="0" t="n">
        <v>377883</v>
      </c>
    </row>
    <row r="3507" customFormat="false" ht="15" hidden="false" customHeight="false" outlineLevel="0" collapsed="false">
      <c r="A3507" s="0" t="n">
        <v>202406</v>
      </c>
      <c r="B3507" s="0" t="n">
        <v>202409</v>
      </c>
      <c r="C3507" s="37" t="s">
        <v>152</v>
      </c>
      <c r="D3507" s="37" t="s">
        <v>328</v>
      </c>
      <c r="E3507" s="0" t="n">
        <v>4</v>
      </c>
      <c r="F3507" s="38" t="s">
        <v>70</v>
      </c>
      <c r="G3507" s="37" t="s">
        <v>484</v>
      </c>
      <c r="H3507" s="0" t="n">
        <v>1600780</v>
      </c>
      <c r="I3507" s="0" t="n">
        <v>2297495</v>
      </c>
      <c r="J3507" s="0" t="n">
        <v>415354</v>
      </c>
    </row>
    <row r="3508" customFormat="false" ht="15" hidden="false" customHeight="false" outlineLevel="0" collapsed="false">
      <c r="A3508" s="0" t="n">
        <v>202406</v>
      </c>
      <c r="B3508" s="0" t="n">
        <v>202409</v>
      </c>
      <c r="C3508" s="37" t="s">
        <v>115</v>
      </c>
      <c r="D3508" s="37" t="s">
        <v>423</v>
      </c>
      <c r="E3508" s="0" t="n">
        <v>4</v>
      </c>
      <c r="F3508" s="38" t="s">
        <v>70</v>
      </c>
      <c r="G3508" s="37" t="s">
        <v>485</v>
      </c>
      <c r="H3508" s="0" t="n">
        <v>741233</v>
      </c>
      <c r="I3508" s="0" t="n">
        <v>547822</v>
      </c>
      <c r="J3508" s="0" t="n">
        <v>85424</v>
      </c>
    </row>
    <row r="3509" customFormat="false" ht="15" hidden="false" customHeight="false" outlineLevel="0" collapsed="false">
      <c r="A3509" s="0" t="n">
        <v>202406</v>
      </c>
      <c r="B3509" s="0" t="n">
        <v>202409</v>
      </c>
      <c r="C3509" s="37" t="s">
        <v>136</v>
      </c>
      <c r="D3509" s="37" t="s">
        <v>258</v>
      </c>
      <c r="E3509" s="0" t="n">
        <v>4</v>
      </c>
      <c r="F3509" s="38" t="s">
        <v>70</v>
      </c>
      <c r="G3509" s="37" t="s">
        <v>486</v>
      </c>
      <c r="H3509" s="0" t="n">
        <v>760965</v>
      </c>
      <c r="I3509" s="0" t="n">
        <v>896270</v>
      </c>
      <c r="J3509" s="0" t="n">
        <v>267078</v>
      </c>
    </row>
    <row r="3510" customFormat="false" ht="15" hidden="false" customHeight="false" outlineLevel="0" collapsed="false">
      <c r="A3510" s="0" t="n">
        <v>202406</v>
      </c>
      <c r="B3510" s="0" t="n">
        <v>202409</v>
      </c>
      <c r="C3510" s="37" t="s">
        <v>109</v>
      </c>
      <c r="D3510" s="37" t="s">
        <v>130</v>
      </c>
      <c r="E3510" s="0" t="n">
        <v>4</v>
      </c>
      <c r="F3510" s="38" t="s">
        <v>70</v>
      </c>
      <c r="G3510" s="37" t="s">
        <v>487</v>
      </c>
      <c r="H3510" s="0" t="n">
        <v>97302</v>
      </c>
      <c r="I3510" s="0" t="n">
        <v>56133</v>
      </c>
      <c r="J3510" s="0" t="n">
        <v>10749</v>
      </c>
    </row>
    <row r="3511" customFormat="false" ht="15" hidden="false" customHeight="false" outlineLevel="0" collapsed="false">
      <c r="A3511" s="0" t="n">
        <v>202406</v>
      </c>
      <c r="B3511" s="0" t="n">
        <v>202409</v>
      </c>
      <c r="C3511" s="37" t="s">
        <v>112</v>
      </c>
      <c r="D3511" s="37" t="s">
        <v>107</v>
      </c>
      <c r="E3511" s="0" t="n">
        <v>4</v>
      </c>
      <c r="F3511" s="38" t="s">
        <v>70</v>
      </c>
      <c r="G3511" s="37" t="s">
        <v>488</v>
      </c>
      <c r="H3511" s="0" t="n">
        <v>1493049</v>
      </c>
      <c r="I3511" s="0" t="n">
        <v>440468</v>
      </c>
      <c r="J3511" s="0" t="n">
        <v>3344</v>
      </c>
    </row>
    <row r="3512" customFormat="false" ht="15" hidden="false" customHeight="false" outlineLevel="0" collapsed="false">
      <c r="A3512" s="0" t="n">
        <v>202406</v>
      </c>
      <c r="B3512" s="0" t="n">
        <v>202409</v>
      </c>
      <c r="C3512" s="37" t="s">
        <v>152</v>
      </c>
      <c r="D3512" s="37" t="s">
        <v>212</v>
      </c>
      <c r="E3512" s="0" t="n">
        <v>4</v>
      </c>
      <c r="F3512" s="38" t="s">
        <v>70</v>
      </c>
      <c r="G3512" s="37" t="s">
        <v>489</v>
      </c>
      <c r="H3512" s="0" t="n">
        <v>3409849</v>
      </c>
      <c r="I3512" s="0" t="n">
        <v>3766778</v>
      </c>
      <c r="J3512" s="0" t="n">
        <v>478482</v>
      </c>
    </row>
    <row r="3513" customFormat="false" ht="15" hidden="false" customHeight="false" outlineLevel="0" collapsed="false">
      <c r="A3513" s="0" t="n">
        <v>202406</v>
      </c>
      <c r="B3513" s="0" t="n">
        <v>202409</v>
      </c>
      <c r="C3513" s="37" t="s">
        <v>152</v>
      </c>
      <c r="D3513" s="37" t="s">
        <v>490</v>
      </c>
      <c r="E3513" s="0" t="n">
        <v>4</v>
      </c>
      <c r="F3513" s="38" t="s">
        <v>70</v>
      </c>
      <c r="G3513" s="37" t="s">
        <v>491</v>
      </c>
      <c r="H3513" s="0" t="n">
        <v>265676</v>
      </c>
      <c r="I3513" s="0" t="n">
        <v>260866</v>
      </c>
      <c r="J3513" s="0" t="n">
        <v>6326</v>
      </c>
    </row>
    <row r="3514" customFormat="false" ht="15" hidden="false" customHeight="false" outlineLevel="0" collapsed="false">
      <c r="A3514" s="0" t="n">
        <v>202406</v>
      </c>
      <c r="B3514" s="0" t="n">
        <v>202409</v>
      </c>
      <c r="C3514" s="37" t="s">
        <v>112</v>
      </c>
      <c r="D3514" s="37" t="s">
        <v>120</v>
      </c>
      <c r="E3514" s="0" t="n">
        <v>4</v>
      </c>
      <c r="F3514" s="38" t="s">
        <v>70</v>
      </c>
      <c r="G3514" s="37" t="s">
        <v>492</v>
      </c>
      <c r="H3514" s="0" t="n">
        <v>648544</v>
      </c>
      <c r="I3514" s="0" t="n">
        <v>477512</v>
      </c>
      <c r="J3514" s="0" t="n">
        <v>16516</v>
      </c>
    </row>
    <row r="3515" customFormat="false" ht="15" hidden="false" customHeight="false" outlineLevel="0" collapsed="false">
      <c r="A3515" s="0" t="n">
        <v>202406</v>
      </c>
      <c r="B3515" s="0" t="n">
        <v>202409</v>
      </c>
      <c r="C3515" s="37" t="s">
        <v>184</v>
      </c>
      <c r="D3515" s="37" t="s">
        <v>493</v>
      </c>
      <c r="E3515" s="0" t="n">
        <v>4</v>
      </c>
      <c r="F3515" s="38" t="s">
        <v>70</v>
      </c>
      <c r="G3515" s="37" t="s">
        <v>494</v>
      </c>
      <c r="H3515" s="0" t="n">
        <v>287156</v>
      </c>
      <c r="I3515" s="0" t="n">
        <v>227565</v>
      </c>
      <c r="J3515" s="0" t="n">
        <v>-13938</v>
      </c>
    </row>
    <row r="3516" customFormat="false" ht="15" hidden="false" customHeight="false" outlineLevel="0" collapsed="false">
      <c r="A3516" s="0" t="n">
        <v>202406</v>
      </c>
      <c r="B3516" s="0" t="n">
        <v>202409</v>
      </c>
      <c r="C3516" s="37" t="s">
        <v>109</v>
      </c>
      <c r="D3516" s="37" t="s">
        <v>495</v>
      </c>
      <c r="E3516" s="0" t="n">
        <v>4</v>
      </c>
      <c r="F3516" s="38" t="s">
        <v>70</v>
      </c>
      <c r="G3516" s="37" t="s">
        <v>496</v>
      </c>
      <c r="H3516" s="0" t="n">
        <v>349086</v>
      </c>
      <c r="I3516" s="0" t="n">
        <v>468801</v>
      </c>
      <c r="J3516" s="0" t="n">
        <v>24091</v>
      </c>
    </row>
    <row r="3517" customFormat="false" ht="15" hidden="false" customHeight="false" outlineLevel="0" collapsed="false">
      <c r="A3517" s="0" t="n">
        <v>202406</v>
      </c>
      <c r="B3517" s="0" t="n">
        <v>202409</v>
      </c>
      <c r="C3517" s="37" t="s">
        <v>101</v>
      </c>
      <c r="D3517" s="37" t="s">
        <v>269</v>
      </c>
      <c r="E3517" s="0" t="n">
        <v>4</v>
      </c>
      <c r="F3517" s="38" t="s">
        <v>70</v>
      </c>
      <c r="G3517" s="37" t="s">
        <v>497</v>
      </c>
      <c r="H3517" s="0" t="n">
        <v>834937</v>
      </c>
      <c r="I3517" s="0" t="n">
        <v>463097</v>
      </c>
      <c r="J3517" s="0" t="n">
        <v>62288</v>
      </c>
    </row>
    <row r="3518" customFormat="false" ht="15" hidden="false" customHeight="false" outlineLevel="0" collapsed="false">
      <c r="A3518" s="0" t="n">
        <v>202406</v>
      </c>
      <c r="B3518" s="0" t="n">
        <v>202409</v>
      </c>
      <c r="C3518" s="37" t="s">
        <v>109</v>
      </c>
      <c r="D3518" s="37" t="s">
        <v>391</v>
      </c>
      <c r="E3518" s="0" t="n">
        <v>4</v>
      </c>
      <c r="F3518" s="38" t="s">
        <v>70</v>
      </c>
      <c r="G3518" s="37" t="s">
        <v>498</v>
      </c>
      <c r="H3518" s="0" t="n">
        <v>115731</v>
      </c>
      <c r="I3518" s="0" t="n">
        <v>186551</v>
      </c>
      <c r="J3518" s="0" t="n">
        <v>13692</v>
      </c>
    </row>
    <row r="3519" customFormat="false" ht="15" hidden="false" customHeight="false" outlineLevel="0" collapsed="false">
      <c r="A3519" s="0" t="n">
        <v>202406</v>
      </c>
      <c r="B3519" s="0" t="n">
        <v>202409</v>
      </c>
      <c r="C3519" s="37" t="s">
        <v>184</v>
      </c>
      <c r="D3519" s="37" t="s">
        <v>141</v>
      </c>
      <c r="E3519" s="0" t="n">
        <v>4</v>
      </c>
      <c r="F3519" s="38" t="s">
        <v>70</v>
      </c>
      <c r="G3519" s="37" t="s">
        <v>499</v>
      </c>
      <c r="H3519" s="0" t="n">
        <v>2828099</v>
      </c>
      <c r="I3519" s="0" t="n">
        <v>696700</v>
      </c>
      <c r="J3519" s="0" t="n">
        <v>-20857</v>
      </c>
    </row>
    <row r="3520" customFormat="false" ht="15" hidden="false" customHeight="false" outlineLevel="0" collapsed="false">
      <c r="A3520" s="0" t="n">
        <v>202406</v>
      </c>
      <c r="B3520" s="0" t="n">
        <v>202409</v>
      </c>
      <c r="C3520" s="37" t="s">
        <v>101</v>
      </c>
      <c r="D3520" s="37" t="s">
        <v>500</v>
      </c>
      <c r="E3520" s="0" t="n">
        <v>4</v>
      </c>
      <c r="F3520" s="38" t="s">
        <v>70</v>
      </c>
      <c r="G3520" s="37" t="s">
        <v>501</v>
      </c>
      <c r="H3520" s="0" t="n">
        <v>2738859</v>
      </c>
      <c r="I3520" s="0" t="n">
        <v>2900548</v>
      </c>
      <c r="J3520" s="0" t="n">
        <v>-209715</v>
      </c>
    </row>
    <row r="3521" customFormat="false" ht="15" hidden="false" customHeight="false" outlineLevel="0" collapsed="false">
      <c r="A3521" s="0" t="n">
        <v>202406</v>
      </c>
      <c r="B3521" s="0" t="n">
        <v>202409</v>
      </c>
      <c r="C3521" s="37" t="s">
        <v>149</v>
      </c>
      <c r="D3521" s="37" t="s">
        <v>502</v>
      </c>
      <c r="E3521" s="0" t="n">
        <v>4</v>
      </c>
      <c r="F3521" s="38" t="s">
        <v>70</v>
      </c>
      <c r="G3521" s="37" t="s">
        <v>503</v>
      </c>
      <c r="H3521" s="0" t="n">
        <v>717782</v>
      </c>
      <c r="I3521" s="0" t="n">
        <v>470413</v>
      </c>
      <c r="J3521" s="0" t="n">
        <v>136977</v>
      </c>
    </row>
    <row r="3522" customFormat="false" ht="15" hidden="false" customHeight="false" outlineLevel="0" collapsed="false">
      <c r="A3522" s="0" t="n">
        <v>202406</v>
      </c>
      <c r="B3522" s="0" t="n">
        <v>202409</v>
      </c>
      <c r="C3522" s="37" t="s">
        <v>178</v>
      </c>
      <c r="D3522" s="37" t="s">
        <v>161</v>
      </c>
      <c r="E3522" s="0" t="n">
        <v>4</v>
      </c>
      <c r="F3522" s="38" t="s">
        <v>70</v>
      </c>
      <c r="G3522" s="37" t="s">
        <v>504</v>
      </c>
      <c r="H3522" s="0" t="n">
        <v>51527</v>
      </c>
      <c r="I3522" s="0" t="n">
        <v>58677</v>
      </c>
      <c r="J3522" s="0" t="n">
        <v>6602</v>
      </c>
    </row>
    <row r="3523" customFormat="false" ht="15" hidden="false" customHeight="false" outlineLevel="0" collapsed="false">
      <c r="A3523" s="0" t="n">
        <v>202406</v>
      </c>
      <c r="B3523" s="0" t="n">
        <v>202409</v>
      </c>
      <c r="C3523" s="37" t="s">
        <v>112</v>
      </c>
      <c r="D3523" s="37" t="s">
        <v>294</v>
      </c>
      <c r="E3523" s="0" t="n">
        <v>4</v>
      </c>
      <c r="F3523" s="38" t="s">
        <v>70</v>
      </c>
      <c r="G3523" s="37" t="s">
        <v>505</v>
      </c>
      <c r="H3523" s="0" t="n">
        <v>388853</v>
      </c>
      <c r="I3523" s="0" t="n">
        <v>338437</v>
      </c>
      <c r="J3523" s="0" t="n">
        <v>-815</v>
      </c>
    </row>
    <row r="3524" customFormat="false" ht="15" hidden="false" customHeight="false" outlineLevel="0" collapsed="false">
      <c r="A3524" s="0" t="n">
        <v>202406</v>
      </c>
      <c r="B3524" s="0" t="n">
        <v>202409</v>
      </c>
      <c r="C3524" s="37" t="s">
        <v>149</v>
      </c>
      <c r="D3524" s="37" t="s">
        <v>116</v>
      </c>
      <c r="E3524" s="0" t="n">
        <v>4</v>
      </c>
      <c r="F3524" s="38" t="s">
        <v>70</v>
      </c>
      <c r="G3524" s="37" t="s">
        <v>506</v>
      </c>
      <c r="H3524" s="0" t="n">
        <v>5209952</v>
      </c>
      <c r="I3524" s="0" t="n">
        <v>3539847</v>
      </c>
      <c r="J3524" s="0" t="n">
        <v>446652</v>
      </c>
    </row>
    <row r="3525" customFormat="false" ht="15" hidden="false" customHeight="false" outlineLevel="0" collapsed="false">
      <c r="A3525" s="0" t="n">
        <v>202406</v>
      </c>
      <c r="B3525" s="0" t="n">
        <v>202409</v>
      </c>
      <c r="C3525" s="37" t="s">
        <v>95</v>
      </c>
      <c r="D3525" s="37" t="s">
        <v>251</v>
      </c>
      <c r="E3525" s="0" t="n">
        <v>4</v>
      </c>
      <c r="F3525" s="38" t="s">
        <v>70</v>
      </c>
      <c r="G3525" s="37" t="s">
        <v>507</v>
      </c>
      <c r="H3525" s="0" t="n">
        <v>47579</v>
      </c>
      <c r="I3525" s="0" t="n">
        <v>33911</v>
      </c>
      <c r="J3525" s="0" t="n">
        <v>10137</v>
      </c>
    </row>
    <row r="3526" customFormat="false" ht="15" hidden="false" customHeight="false" outlineLevel="0" collapsed="false">
      <c r="A3526" s="0" t="n">
        <v>202406</v>
      </c>
      <c r="B3526" s="0" t="n">
        <v>202409</v>
      </c>
      <c r="C3526" s="37" t="s">
        <v>106</v>
      </c>
      <c r="D3526" s="37" t="s">
        <v>118</v>
      </c>
      <c r="E3526" s="0" t="n">
        <v>4</v>
      </c>
      <c r="F3526" s="38" t="s">
        <v>70</v>
      </c>
      <c r="G3526" s="37" t="s">
        <v>508</v>
      </c>
      <c r="H3526" s="0" t="n">
        <v>802862</v>
      </c>
      <c r="I3526" s="0" t="n">
        <v>671130</v>
      </c>
      <c r="J3526" s="0" t="n">
        <v>95332</v>
      </c>
    </row>
    <row r="3527" customFormat="false" ht="15" hidden="false" customHeight="false" outlineLevel="0" collapsed="false">
      <c r="A3527" s="0" t="n">
        <v>202406</v>
      </c>
      <c r="B3527" s="0" t="n">
        <v>202409</v>
      </c>
      <c r="C3527" s="37" t="s">
        <v>152</v>
      </c>
      <c r="D3527" s="37" t="s">
        <v>509</v>
      </c>
      <c r="E3527" s="0" t="n">
        <v>4</v>
      </c>
      <c r="F3527" s="38" t="s">
        <v>70</v>
      </c>
      <c r="G3527" s="37" t="s">
        <v>510</v>
      </c>
      <c r="H3527" s="0" t="n">
        <v>337396</v>
      </c>
      <c r="I3527" s="0" t="n">
        <v>457707</v>
      </c>
      <c r="J3527" s="0" t="n">
        <v>-90949</v>
      </c>
    </row>
    <row r="3528" customFormat="false" ht="15" hidden="false" customHeight="false" outlineLevel="0" collapsed="false">
      <c r="A3528" s="0" t="n">
        <v>202406</v>
      </c>
      <c r="B3528" s="0" t="n">
        <v>202409</v>
      </c>
      <c r="C3528" s="37" t="s">
        <v>101</v>
      </c>
      <c r="D3528" s="37" t="s">
        <v>511</v>
      </c>
      <c r="E3528" s="0" t="n">
        <v>4</v>
      </c>
      <c r="F3528" s="38" t="s">
        <v>70</v>
      </c>
      <c r="G3528" s="37" t="s">
        <v>512</v>
      </c>
      <c r="H3528" s="0" t="n">
        <v>3338128</v>
      </c>
      <c r="I3528" s="0" t="n">
        <v>3543911</v>
      </c>
      <c r="J3528" s="0" t="n">
        <v>1223461</v>
      </c>
    </row>
    <row r="3529" customFormat="false" ht="15" hidden="false" customHeight="false" outlineLevel="0" collapsed="false">
      <c r="A3529" s="0" t="n">
        <v>202406</v>
      </c>
      <c r="B3529" s="0" t="n">
        <v>202409</v>
      </c>
      <c r="C3529" s="37" t="s">
        <v>178</v>
      </c>
      <c r="D3529" s="37" t="s">
        <v>513</v>
      </c>
      <c r="E3529" s="0" t="n">
        <v>4</v>
      </c>
      <c r="F3529" s="38" t="s">
        <v>70</v>
      </c>
      <c r="G3529" s="37" t="s">
        <v>514</v>
      </c>
      <c r="H3529" s="0" t="n">
        <v>605726</v>
      </c>
      <c r="I3529" s="0" t="n">
        <v>905178</v>
      </c>
      <c r="J3529" s="0" t="n">
        <v>-94975</v>
      </c>
    </row>
    <row r="3530" customFormat="false" ht="15" hidden="false" customHeight="false" outlineLevel="0" collapsed="false">
      <c r="A3530" s="0" t="n">
        <v>202406</v>
      </c>
      <c r="B3530" s="0" t="n">
        <v>202409</v>
      </c>
      <c r="C3530" s="37" t="s">
        <v>178</v>
      </c>
      <c r="D3530" s="37" t="s">
        <v>452</v>
      </c>
      <c r="E3530" s="0" t="n">
        <v>4</v>
      </c>
      <c r="F3530" s="38" t="s">
        <v>70</v>
      </c>
      <c r="G3530" s="37" t="s">
        <v>515</v>
      </c>
      <c r="H3530" s="0" t="n">
        <v>1427296</v>
      </c>
      <c r="I3530" s="0" t="n">
        <v>756733</v>
      </c>
      <c r="J3530" s="0" t="n">
        <v>44949</v>
      </c>
    </row>
    <row r="3531" customFormat="false" ht="15" hidden="false" customHeight="false" outlineLevel="0" collapsed="false">
      <c r="A3531" s="0" t="n">
        <v>202406</v>
      </c>
      <c r="B3531" s="0" t="n">
        <v>202409</v>
      </c>
      <c r="C3531" s="37" t="s">
        <v>101</v>
      </c>
      <c r="D3531" s="37" t="s">
        <v>516</v>
      </c>
      <c r="E3531" s="0" t="n">
        <v>4</v>
      </c>
      <c r="F3531" s="38" t="s">
        <v>70</v>
      </c>
      <c r="G3531" s="37" t="s">
        <v>517</v>
      </c>
      <c r="H3531" s="0" t="n">
        <v>1969717</v>
      </c>
      <c r="I3531" s="0" t="n">
        <v>2224370</v>
      </c>
      <c r="J3531" s="0" t="n">
        <v>-74161</v>
      </c>
    </row>
    <row r="3532" customFormat="false" ht="15" hidden="false" customHeight="false" outlineLevel="0" collapsed="false">
      <c r="A3532" s="0" t="n">
        <v>202406</v>
      </c>
      <c r="B3532" s="0" t="n">
        <v>202409</v>
      </c>
      <c r="C3532" s="37" t="s">
        <v>149</v>
      </c>
      <c r="D3532" s="37" t="s">
        <v>396</v>
      </c>
      <c r="E3532" s="0" t="n">
        <v>4</v>
      </c>
      <c r="F3532" s="38" t="s">
        <v>70</v>
      </c>
      <c r="G3532" s="37" t="s">
        <v>518</v>
      </c>
      <c r="H3532" s="0" t="n">
        <v>10311994</v>
      </c>
      <c r="I3532" s="0" t="n">
        <v>3782491</v>
      </c>
      <c r="J3532" s="0" t="n">
        <v>22694</v>
      </c>
    </row>
    <row r="3533" customFormat="false" ht="15" hidden="false" customHeight="false" outlineLevel="0" collapsed="false">
      <c r="A3533" s="0" t="n">
        <v>202406</v>
      </c>
      <c r="B3533" s="0" t="n">
        <v>202409</v>
      </c>
      <c r="C3533" s="37" t="s">
        <v>106</v>
      </c>
      <c r="D3533" s="37" t="s">
        <v>519</v>
      </c>
      <c r="E3533" s="0" t="n">
        <v>4</v>
      </c>
      <c r="F3533" s="38" t="s">
        <v>70</v>
      </c>
      <c r="G3533" s="37" t="s">
        <v>520</v>
      </c>
      <c r="H3533" s="0" t="n">
        <v>1108374</v>
      </c>
      <c r="I3533" s="0" t="n">
        <v>879172</v>
      </c>
      <c r="J3533" s="0" t="n">
        <v>95338</v>
      </c>
    </row>
    <row r="3534" customFormat="false" ht="15" hidden="false" customHeight="false" outlineLevel="0" collapsed="false">
      <c r="A3534" s="0" t="n">
        <v>202406</v>
      </c>
      <c r="B3534" s="0" t="n">
        <v>202409</v>
      </c>
      <c r="C3534" s="37" t="s">
        <v>149</v>
      </c>
      <c r="D3534" s="37" t="s">
        <v>430</v>
      </c>
      <c r="E3534" s="0" t="n">
        <v>4</v>
      </c>
      <c r="F3534" s="38" t="s">
        <v>70</v>
      </c>
      <c r="G3534" s="37" t="s">
        <v>521</v>
      </c>
      <c r="H3534" s="0" t="n">
        <v>2503831</v>
      </c>
      <c r="I3534" s="0" t="n">
        <v>2363559</v>
      </c>
      <c r="J3534" s="0" t="n">
        <v>-300414</v>
      </c>
    </row>
    <row r="3535" customFormat="false" ht="15" hidden="false" customHeight="false" outlineLevel="0" collapsed="false">
      <c r="A3535" s="0" t="n">
        <v>202406</v>
      </c>
      <c r="B3535" s="0" t="n">
        <v>202409</v>
      </c>
      <c r="C3535" s="37" t="s">
        <v>149</v>
      </c>
      <c r="D3535" s="37" t="s">
        <v>352</v>
      </c>
      <c r="E3535" s="0" t="n">
        <v>4</v>
      </c>
      <c r="F3535" s="38" t="s">
        <v>70</v>
      </c>
      <c r="G3535" s="37" t="s">
        <v>522</v>
      </c>
      <c r="H3535" s="0" t="n">
        <v>197461</v>
      </c>
      <c r="I3535" s="0" t="n">
        <v>240309</v>
      </c>
      <c r="J3535" s="0" t="n">
        <v>17056</v>
      </c>
    </row>
    <row r="3536" customFormat="false" ht="15" hidden="false" customHeight="false" outlineLevel="0" collapsed="false">
      <c r="A3536" s="0" t="n">
        <v>202406</v>
      </c>
      <c r="B3536" s="0" t="n">
        <v>202409</v>
      </c>
      <c r="C3536" s="37" t="s">
        <v>95</v>
      </c>
      <c r="D3536" s="37" t="s">
        <v>269</v>
      </c>
      <c r="E3536" s="0" t="n">
        <v>4</v>
      </c>
      <c r="F3536" s="38" t="s">
        <v>70</v>
      </c>
      <c r="G3536" s="37" t="s">
        <v>523</v>
      </c>
      <c r="H3536" s="0" t="n">
        <v>4577938</v>
      </c>
      <c r="I3536" s="0" t="n">
        <v>6039487</v>
      </c>
      <c r="J3536" s="0" t="n">
        <v>1176095</v>
      </c>
    </row>
    <row r="3537" customFormat="false" ht="15" hidden="false" customHeight="false" outlineLevel="0" collapsed="false">
      <c r="A3537" s="0" t="n">
        <v>202406</v>
      </c>
      <c r="B3537" s="0" t="n">
        <v>202409</v>
      </c>
      <c r="C3537" s="37" t="s">
        <v>106</v>
      </c>
      <c r="D3537" s="37" t="s">
        <v>110</v>
      </c>
      <c r="E3537" s="0" t="n">
        <v>4</v>
      </c>
      <c r="F3537" s="38" t="s">
        <v>70</v>
      </c>
      <c r="G3537" s="37" t="s">
        <v>524</v>
      </c>
      <c r="H3537" s="0" t="n">
        <v>360103</v>
      </c>
      <c r="I3537" s="0" t="n">
        <v>99189</v>
      </c>
      <c r="J3537" s="0" t="n">
        <v>-429</v>
      </c>
    </row>
    <row r="3538" customFormat="false" ht="15" hidden="false" customHeight="false" outlineLevel="0" collapsed="false">
      <c r="A3538" s="0" t="n">
        <v>202406</v>
      </c>
      <c r="B3538" s="0" t="n">
        <v>202409</v>
      </c>
      <c r="C3538" s="37" t="s">
        <v>149</v>
      </c>
      <c r="D3538" s="37" t="s">
        <v>383</v>
      </c>
      <c r="E3538" s="0" t="n">
        <v>4</v>
      </c>
      <c r="F3538" s="38" t="s">
        <v>70</v>
      </c>
      <c r="G3538" s="37" t="s">
        <v>525</v>
      </c>
      <c r="H3538" s="0" t="n">
        <v>698457</v>
      </c>
      <c r="I3538" s="0" t="n">
        <v>335267</v>
      </c>
      <c r="J3538" s="0" t="n">
        <v>-19790</v>
      </c>
    </row>
    <row r="3539" customFormat="false" ht="15" hidden="false" customHeight="false" outlineLevel="0" collapsed="false">
      <c r="A3539" s="0" t="n">
        <v>202406</v>
      </c>
      <c r="B3539" s="0" t="n">
        <v>202409</v>
      </c>
      <c r="C3539" s="37" t="s">
        <v>184</v>
      </c>
      <c r="D3539" s="37" t="s">
        <v>218</v>
      </c>
      <c r="E3539" s="0" t="n">
        <v>4</v>
      </c>
      <c r="F3539" s="38" t="s">
        <v>70</v>
      </c>
      <c r="G3539" s="37" t="s">
        <v>526</v>
      </c>
      <c r="H3539" s="0" t="n">
        <v>1078168</v>
      </c>
      <c r="I3539" s="0" t="n">
        <v>492937</v>
      </c>
      <c r="J3539" s="0" t="n">
        <v>32568</v>
      </c>
    </row>
    <row r="3540" customFormat="false" ht="15" hidden="false" customHeight="false" outlineLevel="0" collapsed="false">
      <c r="A3540" s="0" t="n">
        <v>202406</v>
      </c>
      <c r="B3540" s="0" t="n">
        <v>202409</v>
      </c>
      <c r="C3540" s="37" t="s">
        <v>112</v>
      </c>
      <c r="D3540" s="37" t="s">
        <v>200</v>
      </c>
      <c r="E3540" s="0" t="n">
        <v>4</v>
      </c>
      <c r="F3540" s="38" t="s">
        <v>70</v>
      </c>
      <c r="G3540" s="37" t="s">
        <v>527</v>
      </c>
      <c r="H3540" s="0" t="n">
        <v>287302</v>
      </c>
      <c r="I3540" s="0" t="n">
        <v>199721</v>
      </c>
      <c r="J3540" s="0" t="n">
        <v>9220</v>
      </c>
    </row>
    <row r="3541" customFormat="false" ht="15" hidden="false" customHeight="false" outlineLevel="0" collapsed="false">
      <c r="A3541" s="0" t="n">
        <v>202406</v>
      </c>
      <c r="B3541" s="0" t="n">
        <v>202409</v>
      </c>
      <c r="C3541" s="37" t="s">
        <v>152</v>
      </c>
      <c r="D3541" s="37" t="s">
        <v>328</v>
      </c>
      <c r="E3541" s="0" t="n">
        <v>4</v>
      </c>
      <c r="F3541" s="38" t="s">
        <v>70</v>
      </c>
      <c r="G3541" s="37" t="s">
        <v>528</v>
      </c>
      <c r="H3541" s="0" t="n">
        <v>1416378</v>
      </c>
      <c r="I3541" s="0" t="n">
        <v>1095172</v>
      </c>
      <c r="J3541" s="0" t="n">
        <v>22426</v>
      </c>
    </row>
    <row r="3542" customFormat="false" ht="15" hidden="false" customHeight="false" outlineLevel="0" collapsed="false">
      <c r="A3542" s="0" t="n">
        <v>202406</v>
      </c>
      <c r="B3542" s="0" t="n">
        <v>202409</v>
      </c>
      <c r="C3542" s="37" t="s">
        <v>95</v>
      </c>
      <c r="D3542" s="37" t="s">
        <v>96</v>
      </c>
      <c r="E3542" s="0" t="n">
        <v>4</v>
      </c>
      <c r="F3542" s="38" t="s">
        <v>70</v>
      </c>
      <c r="G3542" s="37" t="s">
        <v>529</v>
      </c>
      <c r="H3542" s="0" t="n">
        <v>5265838</v>
      </c>
      <c r="I3542" s="0" t="n">
        <v>3242184</v>
      </c>
      <c r="J3542" s="0" t="n">
        <v>-125909</v>
      </c>
    </row>
    <row r="3543" customFormat="false" ht="15" hidden="false" customHeight="false" outlineLevel="0" collapsed="false">
      <c r="A3543" s="0" t="n">
        <v>202406</v>
      </c>
      <c r="B3543" s="0" t="n">
        <v>202409</v>
      </c>
      <c r="C3543" s="37" t="s">
        <v>158</v>
      </c>
      <c r="D3543" s="37" t="s">
        <v>474</v>
      </c>
      <c r="E3543" s="0" t="n">
        <v>4</v>
      </c>
      <c r="F3543" s="38" t="s">
        <v>70</v>
      </c>
      <c r="G3543" s="37" t="s">
        <v>530</v>
      </c>
      <c r="H3543" s="0" t="n">
        <v>1912221</v>
      </c>
      <c r="I3543" s="0" t="n">
        <v>754272</v>
      </c>
      <c r="J3543" s="0" t="n">
        <v>99502</v>
      </c>
    </row>
    <row r="3544" customFormat="false" ht="15" hidden="false" customHeight="false" outlineLevel="0" collapsed="false">
      <c r="A3544" s="0" t="n">
        <v>202406</v>
      </c>
      <c r="B3544" s="0" t="n">
        <v>202409</v>
      </c>
      <c r="C3544" s="37" t="s">
        <v>197</v>
      </c>
      <c r="D3544" s="37" t="s">
        <v>531</v>
      </c>
      <c r="E3544" s="0" t="n">
        <v>4</v>
      </c>
      <c r="F3544" s="38" t="s">
        <v>70</v>
      </c>
      <c r="G3544" s="37" t="s">
        <v>532</v>
      </c>
      <c r="H3544" s="0" t="n">
        <v>153136</v>
      </c>
      <c r="I3544" s="0" t="n">
        <v>92775</v>
      </c>
      <c r="J3544" s="0" t="n">
        <v>12945</v>
      </c>
    </row>
    <row r="3545" customFormat="false" ht="15" hidden="false" customHeight="false" outlineLevel="0" collapsed="false">
      <c r="A3545" s="0" t="n">
        <v>202406</v>
      </c>
      <c r="B3545" s="0" t="n">
        <v>202409</v>
      </c>
      <c r="C3545" s="37" t="s">
        <v>101</v>
      </c>
      <c r="D3545" s="37" t="s">
        <v>533</v>
      </c>
      <c r="E3545" s="0" t="n">
        <v>4</v>
      </c>
      <c r="F3545" s="38" t="s">
        <v>70</v>
      </c>
      <c r="G3545" s="37" t="s">
        <v>534</v>
      </c>
      <c r="H3545" s="0" t="n">
        <v>1073302</v>
      </c>
      <c r="I3545" s="0" t="n">
        <v>509422</v>
      </c>
      <c r="J3545" s="0" t="n">
        <v>-13533</v>
      </c>
    </row>
    <row r="3546" customFormat="false" ht="15" hidden="false" customHeight="false" outlineLevel="0" collapsed="false">
      <c r="A3546" s="0" t="n">
        <v>202406</v>
      </c>
      <c r="B3546" s="0" t="n">
        <v>202409</v>
      </c>
      <c r="C3546" s="37" t="s">
        <v>124</v>
      </c>
      <c r="D3546" s="37" t="s">
        <v>277</v>
      </c>
      <c r="E3546" s="0" t="n">
        <v>4</v>
      </c>
      <c r="F3546" s="38" t="s">
        <v>70</v>
      </c>
      <c r="G3546" s="37" t="s">
        <v>535</v>
      </c>
      <c r="H3546" s="0" t="n">
        <v>3289157</v>
      </c>
      <c r="I3546" s="0" t="n">
        <v>3106471</v>
      </c>
      <c r="J3546" s="0" t="n">
        <v>-39531</v>
      </c>
    </row>
    <row r="3547" customFormat="false" ht="15" hidden="false" customHeight="false" outlineLevel="0" collapsed="false">
      <c r="A3547" s="0" t="n">
        <v>202406</v>
      </c>
      <c r="B3547" s="0" t="n">
        <v>202409</v>
      </c>
      <c r="C3547" s="37" t="s">
        <v>101</v>
      </c>
      <c r="D3547" s="37" t="s">
        <v>450</v>
      </c>
      <c r="E3547" s="0" t="n">
        <v>4</v>
      </c>
      <c r="F3547" s="38" t="s">
        <v>70</v>
      </c>
      <c r="G3547" s="37" t="s">
        <v>536</v>
      </c>
      <c r="H3547" s="0" t="n">
        <v>122104</v>
      </c>
      <c r="I3547" s="0" t="n">
        <v>66054</v>
      </c>
      <c r="J3547" s="0" t="n">
        <v>6186</v>
      </c>
    </row>
    <row r="3548" customFormat="false" ht="15" hidden="false" customHeight="false" outlineLevel="0" collapsed="false">
      <c r="A3548" s="0" t="n">
        <v>202406</v>
      </c>
      <c r="B3548" s="0" t="n">
        <v>202409</v>
      </c>
      <c r="C3548" s="37" t="s">
        <v>178</v>
      </c>
      <c r="D3548" s="37" t="s">
        <v>102</v>
      </c>
      <c r="E3548" s="0" t="n">
        <v>4</v>
      </c>
      <c r="F3548" s="38" t="s">
        <v>70</v>
      </c>
      <c r="G3548" s="37" t="s">
        <v>537</v>
      </c>
      <c r="H3548" s="0" t="n">
        <v>375487</v>
      </c>
      <c r="I3548" s="0" t="n">
        <v>327481</v>
      </c>
      <c r="J3548" s="0" t="n">
        <v>-5403</v>
      </c>
    </row>
    <row r="3549" customFormat="false" ht="15" hidden="false" customHeight="false" outlineLevel="0" collapsed="false">
      <c r="A3549" s="0" t="n">
        <v>202406</v>
      </c>
      <c r="B3549" s="0" t="n">
        <v>202409</v>
      </c>
      <c r="C3549" s="37" t="s">
        <v>178</v>
      </c>
      <c r="D3549" s="37" t="s">
        <v>374</v>
      </c>
      <c r="E3549" s="0" t="n">
        <v>4</v>
      </c>
      <c r="F3549" s="38" t="s">
        <v>70</v>
      </c>
      <c r="G3549" s="37" t="s">
        <v>538</v>
      </c>
      <c r="H3549" s="0" t="n">
        <v>3891269</v>
      </c>
      <c r="I3549" s="0" t="n">
        <v>5061421</v>
      </c>
      <c r="J3549" s="0" t="n">
        <v>495342</v>
      </c>
    </row>
    <row r="3550" customFormat="false" ht="15" hidden="false" customHeight="false" outlineLevel="0" collapsed="false">
      <c r="A3550" s="0" t="n">
        <v>202406</v>
      </c>
      <c r="B3550" s="0" t="n">
        <v>202409</v>
      </c>
      <c r="C3550" s="37" t="s">
        <v>109</v>
      </c>
      <c r="D3550" s="37" t="s">
        <v>150</v>
      </c>
      <c r="E3550" s="0" t="n">
        <v>4</v>
      </c>
      <c r="F3550" s="38" t="s">
        <v>70</v>
      </c>
      <c r="G3550" s="37" t="s">
        <v>539</v>
      </c>
      <c r="H3550" s="0" t="n">
        <v>1818578</v>
      </c>
      <c r="I3550" s="0" t="n">
        <v>3095291</v>
      </c>
      <c r="J3550" s="0" t="n">
        <v>702026</v>
      </c>
    </row>
    <row r="3551" customFormat="false" ht="15" hidden="false" customHeight="false" outlineLevel="0" collapsed="false">
      <c r="A3551" s="0" t="n">
        <v>202406</v>
      </c>
      <c r="B3551" s="0" t="n">
        <v>202409</v>
      </c>
      <c r="C3551" s="37" t="s">
        <v>158</v>
      </c>
      <c r="D3551" s="37" t="s">
        <v>540</v>
      </c>
      <c r="E3551" s="0" t="n">
        <v>4</v>
      </c>
      <c r="F3551" s="38" t="s">
        <v>70</v>
      </c>
      <c r="G3551" s="37" t="s">
        <v>541</v>
      </c>
      <c r="H3551" s="0" t="n">
        <v>1966754</v>
      </c>
      <c r="I3551" s="0" t="n">
        <v>1792698</v>
      </c>
      <c r="J3551" s="0" t="n">
        <v>132691</v>
      </c>
    </row>
    <row r="3552" customFormat="false" ht="15" hidden="false" customHeight="false" outlineLevel="0" collapsed="false">
      <c r="A3552" s="0" t="n">
        <v>202406</v>
      </c>
      <c r="B3552" s="0" t="n">
        <v>202409</v>
      </c>
      <c r="C3552" s="37" t="s">
        <v>106</v>
      </c>
      <c r="D3552" s="37" t="s">
        <v>118</v>
      </c>
      <c r="E3552" s="0" t="n">
        <v>4</v>
      </c>
      <c r="F3552" s="38" t="s">
        <v>70</v>
      </c>
      <c r="G3552" s="37" t="s">
        <v>542</v>
      </c>
      <c r="H3552" s="0" t="n">
        <v>9389971</v>
      </c>
      <c r="I3552" s="0" t="n">
        <v>3880962</v>
      </c>
      <c r="J3552" s="0" t="n">
        <v>-160523</v>
      </c>
    </row>
    <row r="3553" customFormat="false" ht="15" hidden="false" customHeight="false" outlineLevel="0" collapsed="false">
      <c r="A3553" s="0" t="n">
        <v>202406</v>
      </c>
      <c r="B3553" s="0" t="n">
        <v>202409</v>
      </c>
      <c r="C3553" s="37" t="s">
        <v>136</v>
      </c>
      <c r="D3553" s="37" t="s">
        <v>130</v>
      </c>
      <c r="E3553" s="0" t="n">
        <v>4</v>
      </c>
      <c r="F3553" s="38" t="s">
        <v>70</v>
      </c>
      <c r="G3553" s="37" t="s">
        <v>543</v>
      </c>
      <c r="H3553" s="0" t="n">
        <v>2085972</v>
      </c>
      <c r="I3553" s="0" t="n">
        <v>2029928</v>
      </c>
      <c r="J3553" s="0" t="n">
        <v>241988</v>
      </c>
    </row>
    <row r="3554" customFormat="false" ht="15" hidden="false" customHeight="false" outlineLevel="0" collapsed="false">
      <c r="A3554" s="0" t="n">
        <v>202406</v>
      </c>
      <c r="B3554" s="0" t="n">
        <v>202409</v>
      </c>
      <c r="C3554" s="37" t="s">
        <v>136</v>
      </c>
      <c r="D3554" s="37" t="s">
        <v>447</v>
      </c>
      <c r="E3554" s="0" t="n">
        <v>4</v>
      </c>
      <c r="F3554" s="38" t="s">
        <v>70</v>
      </c>
      <c r="G3554" s="37" t="s">
        <v>544</v>
      </c>
      <c r="H3554" s="0" t="n">
        <v>2719274</v>
      </c>
      <c r="I3554" s="0" t="n">
        <v>2779662</v>
      </c>
      <c r="J3554" s="0" t="n">
        <v>172991</v>
      </c>
    </row>
    <row r="3555" customFormat="false" ht="15" hidden="false" customHeight="false" outlineLevel="0" collapsed="false">
      <c r="A3555" s="0" t="n">
        <v>202406</v>
      </c>
      <c r="B3555" s="0" t="n">
        <v>202409</v>
      </c>
      <c r="C3555" s="37" t="s">
        <v>136</v>
      </c>
      <c r="D3555" s="37" t="s">
        <v>170</v>
      </c>
      <c r="E3555" s="0" t="n">
        <v>4</v>
      </c>
      <c r="F3555" s="38" t="s">
        <v>70</v>
      </c>
      <c r="G3555" s="37" t="s">
        <v>545</v>
      </c>
      <c r="H3555" s="0" t="n">
        <v>23475949</v>
      </c>
      <c r="I3555" s="0" t="n">
        <v>21553274</v>
      </c>
      <c r="J3555" s="0" t="n">
        <v>1400624</v>
      </c>
    </row>
    <row r="3556" customFormat="false" ht="15" hidden="false" customHeight="false" outlineLevel="0" collapsed="false">
      <c r="A3556" s="0" t="n">
        <v>202406</v>
      </c>
      <c r="B3556" s="0" t="n">
        <v>202409</v>
      </c>
      <c r="C3556" s="37" t="s">
        <v>106</v>
      </c>
      <c r="D3556" s="37" t="s">
        <v>210</v>
      </c>
      <c r="E3556" s="0" t="n">
        <v>4</v>
      </c>
      <c r="F3556" s="38" t="s">
        <v>70</v>
      </c>
      <c r="G3556" s="37" t="s">
        <v>546</v>
      </c>
      <c r="H3556" s="0" t="n">
        <v>954383</v>
      </c>
      <c r="I3556" s="0" t="n">
        <v>513378</v>
      </c>
      <c r="J3556" s="0" t="n">
        <v>65472</v>
      </c>
    </row>
    <row r="3557" customFormat="false" ht="15" hidden="false" customHeight="false" outlineLevel="0" collapsed="false">
      <c r="A3557" s="0" t="n">
        <v>202406</v>
      </c>
      <c r="B3557" s="0" t="n">
        <v>202409</v>
      </c>
      <c r="C3557" s="37" t="s">
        <v>158</v>
      </c>
      <c r="D3557" s="37" t="s">
        <v>269</v>
      </c>
      <c r="E3557" s="0" t="n">
        <v>4</v>
      </c>
      <c r="F3557" s="38" t="s">
        <v>70</v>
      </c>
      <c r="G3557" s="37" t="s">
        <v>547</v>
      </c>
      <c r="H3557" s="0" t="n">
        <v>454985</v>
      </c>
      <c r="I3557" s="0" t="n">
        <v>351003</v>
      </c>
      <c r="J3557" s="0" t="n">
        <v>52336</v>
      </c>
    </row>
    <row r="3558" customFormat="false" ht="15" hidden="false" customHeight="false" outlineLevel="0" collapsed="false">
      <c r="A3558" s="0" t="n">
        <v>202406</v>
      </c>
      <c r="B3558" s="0" t="n">
        <v>202409</v>
      </c>
      <c r="C3558" s="37" t="s">
        <v>124</v>
      </c>
      <c r="D3558" s="37" t="s">
        <v>396</v>
      </c>
      <c r="E3558" s="0" t="n">
        <v>4</v>
      </c>
      <c r="F3558" s="38" t="s">
        <v>70</v>
      </c>
      <c r="G3558" s="37" t="s">
        <v>548</v>
      </c>
      <c r="H3558" s="0" t="n">
        <v>1654256</v>
      </c>
      <c r="I3558" s="0" t="n">
        <v>952744</v>
      </c>
      <c r="J3558" s="0" t="n">
        <v>79602</v>
      </c>
    </row>
    <row r="3559" customFormat="false" ht="15" hidden="false" customHeight="false" outlineLevel="0" collapsed="false">
      <c r="A3559" s="0" t="n">
        <v>202406</v>
      </c>
      <c r="B3559" s="0" t="n">
        <v>202409</v>
      </c>
      <c r="C3559" s="37" t="s">
        <v>101</v>
      </c>
      <c r="D3559" s="37" t="s">
        <v>282</v>
      </c>
      <c r="E3559" s="0" t="n">
        <v>4</v>
      </c>
      <c r="F3559" s="38" t="s">
        <v>70</v>
      </c>
      <c r="G3559" s="37" t="s">
        <v>549</v>
      </c>
      <c r="H3559" s="0" t="n">
        <v>1937363</v>
      </c>
      <c r="I3559" s="0" t="n">
        <v>1666840</v>
      </c>
      <c r="J3559" s="0" t="n">
        <v>123233</v>
      </c>
    </row>
    <row r="3560" customFormat="false" ht="15" hidden="false" customHeight="false" outlineLevel="0" collapsed="false">
      <c r="A3560" s="0" t="n">
        <v>202406</v>
      </c>
      <c r="B3560" s="0" t="n">
        <v>202409</v>
      </c>
      <c r="C3560" s="37" t="s">
        <v>197</v>
      </c>
      <c r="D3560" s="37" t="s">
        <v>540</v>
      </c>
      <c r="E3560" s="0" t="n">
        <v>4</v>
      </c>
      <c r="F3560" s="38" t="s">
        <v>70</v>
      </c>
      <c r="G3560" s="37" t="s">
        <v>550</v>
      </c>
      <c r="H3560" s="0" t="n">
        <v>609970</v>
      </c>
      <c r="I3560" s="0" t="n">
        <v>198905</v>
      </c>
      <c r="J3560" s="0" t="n">
        <v>56957</v>
      </c>
    </row>
    <row r="3561" customFormat="false" ht="15" hidden="false" customHeight="false" outlineLevel="0" collapsed="false">
      <c r="A3561" s="0" t="n">
        <v>202406</v>
      </c>
      <c r="B3561" s="0" t="n">
        <v>202409</v>
      </c>
      <c r="C3561" s="37" t="s">
        <v>158</v>
      </c>
      <c r="D3561" s="37" t="s">
        <v>243</v>
      </c>
      <c r="E3561" s="0" t="n">
        <v>4</v>
      </c>
      <c r="F3561" s="38" t="s">
        <v>70</v>
      </c>
      <c r="G3561" s="37" t="s">
        <v>551</v>
      </c>
      <c r="H3561" s="0" t="n">
        <v>465393</v>
      </c>
      <c r="I3561" s="0" t="n">
        <v>390659</v>
      </c>
      <c r="J3561" s="0" t="n">
        <v>78153</v>
      </c>
    </row>
    <row r="3562" customFormat="false" ht="15" hidden="false" customHeight="false" outlineLevel="0" collapsed="false">
      <c r="A3562" s="0" t="n">
        <v>202406</v>
      </c>
      <c r="B3562" s="0" t="n">
        <v>202409</v>
      </c>
      <c r="C3562" s="37" t="s">
        <v>112</v>
      </c>
      <c r="D3562" s="37" t="s">
        <v>220</v>
      </c>
      <c r="E3562" s="0" t="n">
        <v>4</v>
      </c>
      <c r="F3562" s="38" t="s">
        <v>70</v>
      </c>
      <c r="G3562" s="37" t="s">
        <v>552</v>
      </c>
      <c r="H3562" s="0" t="n">
        <v>19872175</v>
      </c>
      <c r="I3562" s="0" t="n">
        <v>16664145</v>
      </c>
      <c r="J3562" s="0" t="n">
        <v>2722165</v>
      </c>
    </row>
    <row r="3563" customFormat="false" ht="15" hidden="false" customHeight="false" outlineLevel="0" collapsed="false">
      <c r="A3563" s="0" t="n">
        <v>202406</v>
      </c>
      <c r="B3563" s="0" t="n">
        <v>202409</v>
      </c>
      <c r="C3563" s="37" t="s">
        <v>184</v>
      </c>
      <c r="D3563" s="37" t="s">
        <v>509</v>
      </c>
      <c r="E3563" s="0" t="n">
        <v>4</v>
      </c>
      <c r="F3563" s="38" t="s">
        <v>70</v>
      </c>
      <c r="G3563" s="37" t="s">
        <v>553</v>
      </c>
      <c r="H3563" s="0" t="n">
        <v>2079460</v>
      </c>
      <c r="I3563" s="0" t="n">
        <v>1038159</v>
      </c>
      <c r="J3563" s="0" t="n">
        <v>96674</v>
      </c>
    </row>
    <row r="3564" customFormat="false" ht="15" hidden="false" customHeight="false" outlineLevel="0" collapsed="false">
      <c r="A3564" s="0" t="n">
        <v>202406</v>
      </c>
      <c r="B3564" s="0" t="n">
        <v>202409</v>
      </c>
      <c r="C3564" s="37" t="s">
        <v>109</v>
      </c>
      <c r="D3564" s="37" t="s">
        <v>143</v>
      </c>
      <c r="E3564" s="0" t="n">
        <v>4</v>
      </c>
      <c r="F3564" s="38" t="s">
        <v>70</v>
      </c>
      <c r="G3564" s="37" t="s">
        <v>554</v>
      </c>
      <c r="H3564" s="0" t="n">
        <v>490699</v>
      </c>
      <c r="I3564" s="0" t="n">
        <v>371253</v>
      </c>
      <c r="J3564" s="0" t="n">
        <v>-7638</v>
      </c>
    </row>
    <row r="3565" customFormat="false" ht="15" hidden="false" customHeight="false" outlineLevel="0" collapsed="false">
      <c r="A3565" s="0" t="n">
        <v>202406</v>
      </c>
      <c r="B3565" s="0" t="n">
        <v>202409</v>
      </c>
      <c r="C3565" s="37" t="s">
        <v>136</v>
      </c>
      <c r="D3565" s="37" t="s">
        <v>314</v>
      </c>
      <c r="E3565" s="0" t="n">
        <v>4</v>
      </c>
      <c r="F3565" s="38" t="s">
        <v>70</v>
      </c>
      <c r="G3565" s="37" t="s">
        <v>555</v>
      </c>
      <c r="H3565" s="0" t="n">
        <v>2725136</v>
      </c>
      <c r="I3565" s="0" t="n">
        <v>747390</v>
      </c>
      <c r="J3565" s="0" t="n">
        <v>144051</v>
      </c>
    </row>
    <row r="3566" customFormat="false" ht="15" hidden="false" customHeight="false" outlineLevel="0" collapsed="false">
      <c r="A3566" s="0" t="n">
        <v>202406</v>
      </c>
      <c r="B3566" s="0" t="n">
        <v>202409</v>
      </c>
      <c r="C3566" s="37" t="s">
        <v>106</v>
      </c>
      <c r="D3566" s="37" t="s">
        <v>174</v>
      </c>
      <c r="E3566" s="0" t="n">
        <v>4</v>
      </c>
      <c r="F3566" s="38" t="s">
        <v>70</v>
      </c>
      <c r="G3566" s="37" t="s">
        <v>556</v>
      </c>
      <c r="H3566" s="0" t="n">
        <v>1166919</v>
      </c>
      <c r="I3566" s="0" t="n">
        <v>1333385</v>
      </c>
      <c r="J3566" s="0" t="n">
        <v>125911</v>
      </c>
    </row>
    <row r="3567" customFormat="false" ht="15" hidden="false" customHeight="false" outlineLevel="0" collapsed="false">
      <c r="A3567" s="0" t="n">
        <v>202406</v>
      </c>
      <c r="B3567" s="0" t="n">
        <v>202409</v>
      </c>
      <c r="C3567" s="37" t="s">
        <v>112</v>
      </c>
      <c r="D3567" s="37" t="s">
        <v>482</v>
      </c>
      <c r="E3567" s="0" t="n">
        <v>4</v>
      </c>
      <c r="F3567" s="38" t="s">
        <v>70</v>
      </c>
      <c r="G3567" s="37" t="s">
        <v>557</v>
      </c>
      <c r="H3567" s="0" t="n">
        <v>804370</v>
      </c>
      <c r="I3567" s="0" t="n">
        <v>624013</v>
      </c>
      <c r="J3567" s="0" t="n">
        <v>13905</v>
      </c>
    </row>
    <row r="3568" customFormat="false" ht="15" hidden="false" customHeight="false" outlineLevel="0" collapsed="false">
      <c r="A3568" s="0" t="n">
        <v>202406</v>
      </c>
      <c r="B3568" s="0" t="n">
        <v>202409</v>
      </c>
      <c r="C3568" s="37" t="s">
        <v>101</v>
      </c>
      <c r="D3568" s="37" t="s">
        <v>391</v>
      </c>
      <c r="E3568" s="0" t="n">
        <v>4</v>
      </c>
      <c r="F3568" s="38" t="s">
        <v>70</v>
      </c>
      <c r="G3568" s="37" t="s">
        <v>558</v>
      </c>
      <c r="H3568" s="0" t="n">
        <v>2245385</v>
      </c>
      <c r="I3568" s="0" t="n">
        <v>1093702</v>
      </c>
      <c r="J3568" s="0" t="n">
        <v>60904</v>
      </c>
    </row>
    <row r="3569" customFormat="false" ht="15" hidden="false" customHeight="false" outlineLevel="0" collapsed="false">
      <c r="A3569" s="0" t="n">
        <v>202406</v>
      </c>
      <c r="B3569" s="0" t="n">
        <v>202409</v>
      </c>
      <c r="C3569" s="37" t="s">
        <v>197</v>
      </c>
      <c r="D3569" s="37" t="s">
        <v>470</v>
      </c>
      <c r="E3569" s="0" t="n">
        <v>4</v>
      </c>
      <c r="F3569" s="38" t="s">
        <v>70</v>
      </c>
      <c r="G3569" s="37" t="s">
        <v>559</v>
      </c>
      <c r="H3569" s="0" t="n">
        <v>217901</v>
      </c>
      <c r="I3569" s="0" t="n">
        <v>286270</v>
      </c>
      <c r="J3569" s="0" t="n">
        <v>-4757</v>
      </c>
    </row>
    <row r="3570" customFormat="false" ht="15" hidden="false" customHeight="false" outlineLevel="0" collapsed="false">
      <c r="A3570" s="0" t="n">
        <v>202406</v>
      </c>
      <c r="B3570" s="0" t="n">
        <v>202409</v>
      </c>
      <c r="C3570" s="37" t="s">
        <v>112</v>
      </c>
      <c r="D3570" s="37" t="s">
        <v>531</v>
      </c>
      <c r="E3570" s="0" t="n">
        <v>4</v>
      </c>
      <c r="F3570" s="38" t="s">
        <v>70</v>
      </c>
      <c r="G3570" s="37" t="s">
        <v>560</v>
      </c>
      <c r="H3570" s="0" t="n">
        <v>1856248</v>
      </c>
      <c r="I3570" s="0" t="n">
        <v>1135977</v>
      </c>
      <c r="J3570" s="0" t="n">
        <v>210988</v>
      </c>
    </row>
    <row r="3571" customFormat="false" ht="15" hidden="false" customHeight="false" outlineLevel="0" collapsed="false">
      <c r="A3571" s="0" t="n">
        <v>202406</v>
      </c>
      <c r="B3571" s="0" t="n">
        <v>202409</v>
      </c>
      <c r="C3571" s="37" t="s">
        <v>109</v>
      </c>
      <c r="D3571" s="37" t="s">
        <v>561</v>
      </c>
      <c r="E3571" s="0" t="n">
        <v>4</v>
      </c>
      <c r="F3571" s="38" t="s">
        <v>70</v>
      </c>
      <c r="G3571" s="37" t="s">
        <v>562</v>
      </c>
      <c r="H3571" s="0" t="n">
        <v>14010569</v>
      </c>
      <c r="I3571" s="0" t="n">
        <v>16247638</v>
      </c>
      <c r="J3571" s="0" t="n">
        <v>2409585</v>
      </c>
    </row>
    <row r="3572" customFormat="false" ht="15" hidden="false" customHeight="false" outlineLevel="0" collapsed="false">
      <c r="A3572" s="0" t="n">
        <v>202406</v>
      </c>
      <c r="B3572" s="0" t="n">
        <v>202409</v>
      </c>
      <c r="C3572" s="37" t="s">
        <v>149</v>
      </c>
      <c r="D3572" s="37" t="s">
        <v>385</v>
      </c>
      <c r="E3572" s="0" t="n">
        <v>4</v>
      </c>
      <c r="F3572" s="38" t="s">
        <v>70</v>
      </c>
      <c r="G3572" s="37" t="s">
        <v>563</v>
      </c>
      <c r="H3572" s="0" t="n">
        <v>2420111</v>
      </c>
      <c r="I3572" s="0" t="n">
        <v>1923844</v>
      </c>
      <c r="J3572" s="0" t="n">
        <v>188851</v>
      </c>
    </row>
    <row r="3573" customFormat="false" ht="15" hidden="false" customHeight="false" outlineLevel="0" collapsed="false">
      <c r="A3573" s="0" t="n">
        <v>202406</v>
      </c>
      <c r="B3573" s="0" t="n">
        <v>202409</v>
      </c>
      <c r="C3573" s="37" t="s">
        <v>178</v>
      </c>
      <c r="D3573" s="37" t="s">
        <v>294</v>
      </c>
      <c r="E3573" s="0" t="n">
        <v>4</v>
      </c>
      <c r="F3573" s="38" t="s">
        <v>70</v>
      </c>
      <c r="G3573" s="37" t="s">
        <v>564</v>
      </c>
      <c r="H3573" s="0" t="n">
        <v>971381</v>
      </c>
      <c r="I3573" s="0" t="n">
        <v>870866</v>
      </c>
      <c r="J3573" s="0" t="n">
        <v>65943</v>
      </c>
    </row>
    <row r="3574" customFormat="false" ht="15" hidden="false" customHeight="false" outlineLevel="0" collapsed="false">
      <c r="A3574" s="0" t="n">
        <v>202406</v>
      </c>
      <c r="B3574" s="0" t="n">
        <v>202409</v>
      </c>
      <c r="C3574" s="37" t="s">
        <v>112</v>
      </c>
      <c r="D3574" s="37" t="s">
        <v>476</v>
      </c>
      <c r="E3574" s="0" t="n">
        <v>4</v>
      </c>
      <c r="F3574" s="38" t="s">
        <v>70</v>
      </c>
      <c r="G3574" s="37" t="s">
        <v>565</v>
      </c>
      <c r="H3574" s="0" t="n">
        <v>848027</v>
      </c>
      <c r="I3574" s="0" t="n">
        <v>1165550</v>
      </c>
      <c r="J3574" s="0" t="n">
        <v>13909</v>
      </c>
    </row>
    <row r="3575" customFormat="false" ht="15" hidden="false" customHeight="false" outlineLevel="0" collapsed="false">
      <c r="A3575" s="0" t="n">
        <v>202406</v>
      </c>
      <c r="B3575" s="0" t="n">
        <v>202409</v>
      </c>
      <c r="C3575" s="37" t="s">
        <v>158</v>
      </c>
      <c r="D3575" s="37" t="s">
        <v>145</v>
      </c>
      <c r="E3575" s="0" t="n">
        <v>4</v>
      </c>
      <c r="F3575" s="38" t="s">
        <v>70</v>
      </c>
      <c r="G3575" s="37" t="s">
        <v>566</v>
      </c>
      <c r="H3575" s="0" t="n">
        <v>540749</v>
      </c>
      <c r="I3575" s="0" t="n">
        <v>615237</v>
      </c>
      <c r="J3575" s="0" t="n">
        <v>-81831</v>
      </c>
    </row>
    <row r="3576" customFormat="false" ht="15" hidden="false" customHeight="false" outlineLevel="0" collapsed="false">
      <c r="A3576" s="0" t="n">
        <v>202406</v>
      </c>
      <c r="B3576" s="0" t="n">
        <v>202409</v>
      </c>
      <c r="C3576" s="37" t="s">
        <v>95</v>
      </c>
      <c r="D3576" s="37" t="s">
        <v>223</v>
      </c>
      <c r="E3576" s="0" t="n">
        <v>4</v>
      </c>
      <c r="F3576" s="38" t="s">
        <v>70</v>
      </c>
      <c r="G3576" s="37" t="s">
        <v>567</v>
      </c>
      <c r="H3576" s="0" t="n">
        <v>741330</v>
      </c>
      <c r="I3576" s="0" t="n">
        <v>1219150</v>
      </c>
      <c r="J3576" s="0" t="n">
        <v>-74725</v>
      </c>
    </row>
    <row r="3577" customFormat="false" ht="15" hidden="false" customHeight="false" outlineLevel="0" collapsed="false">
      <c r="A3577" s="0" t="n">
        <v>202406</v>
      </c>
      <c r="B3577" s="0" t="n">
        <v>202409</v>
      </c>
      <c r="C3577" s="37" t="s">
        <v>197</v>
      </c>
      <c r="D3577" s="37" t="s">
        <v>495</v>
      </c>
      <c r="E3577" s="0" t="n">
        <v>4</v>
      </c>
      <c r="F3577" s="38" t="s">
        <v>70</v>
      </c>
      <c r="G3577" s="37" t="s">
        <v>568</v>
      </c>
      <c r="H3577" s="0" t="n">
        <v>582686</v>
      </c>
      <c r="I3577" s="0" t="n">
        <v>294067</v>
      </c>
      <c r="J3577" s="0" t="n">
        <v>1687</v>
      </c>
    </row>
    <row r="3578" customFormat="false" ht="15" hidden="false" customHeight="false" outlineLevel="0" collapsed="false">
      <c r="A3578" s="0" t="n">
        <v>202406</v>
      </c>
      <c r="B3578" s="0" t="n">
        <v>202409</v>
      </c>
      <c r="C3578" s="37" t="s">
        <v>124</v>
      </c>
      <c r="D3578" s="37" t="s">
        <v>569</v>
      </c>
      <c r="E3578" s="0" t="n">
        <v>4</v>
      </c>
      <c r="F3578" s="38" t="s">
        <v>70</v>
      </c>
      <c r="G3578" s="37" t="s">
        <v>570</v>
      </c>
      <c r="H3578" s="0" t="n">
        <v>3970344</v>
      </c>
      <c r="I3578" s="0" t="n">
        <v>1820055</v>
      </c>
      <c r="J3578" s="0" t="n">
        <v>-16920</v>
      </c>
    </row>
    <row r="3579" customFormat="false" ht="15" hidden="false" customHeight="false" outlineLevel="0" collapsed="false">
      <c r="A3579" s="0" t="n">
        <v>202406</v>
      </c>
      <c r="B3579" s="0" t="n">
        <v>202409</v>
      </c>
      <c r="C3579" s="37" t="s">
        <v>136</v>
      </c>
      <c r="D3579" s="37" t="s">
        <v>571</v>
      </c>
      <c r="E3579" s="0" t="n">
        <v>4</v>
      </c>
      <c r="F3579" s="38" t="s">
        <v>70</v>
      </c>
      <c r="G3579" s="37" t="s">
        <v>572</v>
      </c>
      <c r="H3579" s="0" t="n">
        <v>135427</v>
      </c>
      <c r="I3579" s="0" t="n">
        <v>143496</v>
      </c>
      <c r="J3579" s="0" t="n">
        <v>15632</v>
      </c>
    </row>
    <row r="3580" customFormat="false" ht="15" hidden="false" customHeight="false" outlineLevel="0" collapsed="false">
      <c r="A3580" s="0" t="n">
        <v>202406</v>
      </c>
      <c r="B3580" s="0" t="n">
        <v>202409</v>
      </c>
      <c r="C3580" s="37" t="s">
        <v>149</v>
      </c>
      <c r="D3580" s="37" t="s">
        <v>116</v>
      </c>
      <c r="E3580" s="0" t="n">
        <v>4</v>
      </c>
      <c r="F3580" s="38" t="s">
        <v>70</v>
      </c>
      <c r="G3580" s="37" t="s">
        <v>573</v>
      </c>
      <c r="H3580" s="0" t="n">
        <v>3144052</v>
      </c>
      <c r="I3580" s="0" t="n">
        <v>3280560</v>
      </c>
      <c r="J3580" s="0" t="n">
        <v>528660</v>
      </c>
    </row>
    <row r="3581" customFormat="false" ht="15" hidden="false" customHeight="false" outlineLevel="0" collapsed="false">
      <c r="A3581" s="0" t="n">
        <v>202406</v>
      </c>
      <c r="B3581" s="0" t="n">
        <v>202409</v>
      </c>
      <c r="C3581" s="37" t="s">
        <v>158</v>
      </c>
      <c r="D3581" s="37" t="s">
        <v>476</v>
      </c>
      <c r="E3581" s="0" t="n">
        <v>4</v>
      </c>
      <c r="F3581" s="38" t="s">
        <v>70</v>
      </c>
      <c r="G3581" s="37" t="s">
        <v>574</v>
      </c>
      <c r="H3581" s="0" t="n">
        <v>738138</v>
      </c>
      <c r="I3581" s="0" t="n">
        <v>512433</v>
      </c>
      <c r="J3581" s="0" t="n">
        <v>34413</v>
      </c>
    </row>
    <row r="3582" customFormat="false" ht="15" hidden="false" customHeight="false" outlineLevel="0" collapsed="false">
      <c r="A3582" s="0" t="n">
        <v>202406</v>
      </c>
      <c r="B3582" s="0" t="n">
        <v>202409</v>
      </c>
      <c r="C3582" s="37" t="s">
        <v>106</v>
      </c>
      <c r="D3582" s="37" t="s">
        <v>237</v>
      </c>
      <c r="E3582" s="0" t="n">
        <v>4</v>
      </c>
      <c r="F3582" s="38" t="s">
        <v>70</v>
      </c>
      <c r="G3582" s="37" t="s">
        <v>575</v>
      </c>
      <c r="H3582" s="0" t="n">
        <v>2002132</v>
      </c>
      <c r="I3582" s="0" t="n">
        <v>370026</v>
      </c>
      <c r="J3582" s="0" t="n">
        <v>81736</v>
      </c>
    </row>
    <row r="3583" customFormat="false" ht="15" hidden="false" customHeight="false" outlineLevel="0" collapsed="false">
      <c r="A3583" s="0" t="n">
        <v>202406</v>
      </c>
      <c r="B3583" s="0" t="n">
        <v>202409</v>
      </c>
      <c r="C3583" s="37" t="s">
        <v>152</v>
      </c>
      <c r="D3583" s="37" t="s">
        <v>445</v>
      </c>
      <c r="E3583" s="0" t="n">
        <v>4</v>
      </c>
      <c r="F3583" s="38" t="s">
        <v>70</v>
      </c>
      <c r="G3583" s="37" t="s">
        <v>576</v>
      </c>
      <c r="H3583" s="0" t="n">
        <v>248902</v>
      </c>
      <c r="I3583" s="0" t="n">
        <v>287538</v>
      </c>
      <c r="J3583" s="0" t="n">
        <v>492</v>
      </c>
    </row>
    <row r="3584" customFormat="false" ht="15" hidden="false" customHeight="false" outlineLevel="0" collapsed="false">
      <c r="A3584" s="0" t="n">
        <v>202406</v>
      </c>
      <c r="B3584" s="0" t="n">
        <v>202409</v>
      </c>
      <c r="C3584" s="37" t="s">
        <v>112</v>
      </c>
      <c r="D3584" s="37" t="s">
        <v>367</v>
      </c>
      <c r="E3584" s="0" t="n">
        <v>4</v>
      </c>
      <c r="F3584" s="38" t="s">
        <v>70</v>
      </c>
      <c r="G3584" s="37" t="s">
        <v>577</v>
      </c>
      <c r="H3584" s="0" t="n">
        <v>4903833</v>
      </c>
      <c r="I3584" s="0" t="n">
        <v>6239269</v>
      </c>
      <c r="J3584" s="0" t="n">
        <v>414576</v>
      </c>
    </row>
    <row r="3585" customFormat="false" ht="15" hidden="false" customHeight="false" outlineLevel="0" collapsed="false">
      <c r="A3585" s="0" t="n">
        <v>202406</v>
      </c>
      <c r="B3585" s="0" t="n">
        <v>202409</v>
      </c>
      <c r="C3585" s="37" t="s">
        <v>109</v>
      </c>
      <c r="D3585" s="37" t="s">
        <v>320</v>
      </c>
      <c r="E3585" s="0" t="n">
        <v>4</v>
      </c>
      <c r="F3585" s="38" t="s">
        <v>70</v>
      </c>
      <c r="G3585" s="37" t="s">
        <v>578</v>
      </c>
      <c r="H3585" s="0" t="n">
        <v>5362583</v>
      </c>
      <c r="I3585" s="0" t="n">
        <v>1861876</v>
      </c>
      <c r="J3585" s="0" t="n">
        <v>139457</v>
      </c>
    </row>
    <row r="3586" customFormat="false" ht="15" hidden="false" customHeight="false" outlineLevel="0" collapsed="false">
      <c r="A3586" s="0" t="n">
        <v>202406</v>
      </c>
      <c r="B3586" s="0" t="n">
        <v>202409</v>
      </c>
      <c r="C3586" s="37" t="s">
        <v>197</v>
      </c>
      <c r="D3586" s="37" t="s">
        <v>362</v>
      </c>
      <c r="E3586" s="0" t="n">
        <v>4</v>
      </c>
      <c r="F3586" s="38" t="s">
        <v>70</v>
      </c>
      <c r="G3586" s="37" t="s">
        <v>579</v>
      </c>
      <c r="H3586" s="0" t="n">
        <v>4553107</v>
      </c>
      <c r="I3586" s="0" t="n">
        <v>6932146</v>
      </c>
      <c r="J3586" s="0" t="n">
        <v>1311691</v>
      </c>
    </row>
    <row r="3587" customFormat="false" ht="15" hidden="false" customHeight="false" outlineLevel="0" collapsed="false">
      <c r="A3587" s="0" t="n">
        <v>202406</v>
      </c>
      <c r="B3587" s="0" t="n">
        <v>202409</v>
      </c>
      <c r="C3587" s="37" t="s">
        <v>106</v>
      </c>
      <c r="D3587" s="37" t="s">
        <v>280</v>
      </c>
      <c r="E3587" s="0" t="n">
        <v>4</v>
      </c>
      <c r="F3587" s="38" t="s">
        <v>70</v>
      </c>
      <c r="G3587" s="37" t="s">
        <v>580</v>
      </c>
      <c r="H3587" s="0" t="n">
        <v>194558</v>
      </c>
      <c r="I3587" s="0" t="n">
        <v>90510</v>
      </c>
      <c r="J3587" s="0" t="n">
        <v>8199</v>
      </c>
    </row>
    <row r="3588" customFormat="false" ht="15" hidden="false" customHeight="false" outlineLevel="0" collapsed="false">
      <c r="A3588" s="0" t="n">
        <v>202406</v>
      </c>
      <c r="B3588" s="0" t="n">
        <v>202409</v>
      </c>
      <c r="C3588" s="37" t="s">
        <v>136</v>
      </c>
      <c r="D3588" s="37" t="s">
        <v>208</v>
      </c>
      <c r="E3588" s="0" t="n">
        <v>4</v>
      </c>
      <c r="F3588" s="38" t="s">
        <v>70</v>
      </c>
      <c r="G3588" s="37" t="s">
        <v>581</v>
      </c>
      <c r="H3588" s="0" t="n">
        <v>2888351</v>
      </c>
      <c r="I3588" s="0" t="n">
        <v>1558311</v>
      </c>
      <c r="J3588" s="0" t="n">
        <v>145479</v>
      </c>
    </row>
    <row r="3589" customFormat="false" ht="15" hidden="false" customHeight="false" outlineLevel="0" collapsed="false">
      <c r="A3589" s="0" t="n">
        <v>202406</v>
      </c>
      <c r="B3589" s="0" t="n">
        <v>202409</v>
      </c>
      <c r="C3589" s="37" t="s">
        <v>124</v>
      </c>
      <c r="D3589" s="37" t="s">
        <v>212</v>
      </c>
      <c r="E3589" s="0" t="n">
        <v>4</v>
      </c>
      <c r="F3589" s="38" t="s">
        <v>70</v>
      </c>
      <c r="G3589" s="37" t="s">
        <v>582</v>
      </c>
      <c r="H3589" s="0" t="n">
        <v>1416352</v>
      </c>
      <c r="I3589" s="0" t="n">
        <v>2998664</v>
      </c>
      <c r="J3589" s="0" t="n">
        <v>-256339</v>
      </c>
    </row>
    <row r="3590" customFormat="false" ht="15" hidden="false" customHeight="false" outlineLevel="0" collapsed="false">
      <c r="A3590" s="0" t="n">
        <v>202406</v>
      </c>
      <c r="B3590" s="0" t="n">
        <v>202409</v>
      </c>
      <c r="C3590" s="37" t="s">
        <v>109</v>
      </c>
      <c r="D3590" s="37" t="s">
        <v>482</v>
      </c>
      <c r="E3590" s="0" t="n">
        <v>4</v>
      </c>
      <c r="F3590" s="38" t="s">
        <v>70</v>
      </c>
      <c r="G3590" s="37" t="s">
        <v>583</v>
      </c>
      <c r="H3590" s="0" t="n">
        <v>202112</v>
      </c>
      <c r="I3590" s="0" t="n">
        <v>95846</v>
      </c>
      <c r="J3590" s="0" t="n">
        <v>-958</v>
      </c>
    </row>
    <row r="3591" customFormat="false" ht="15" hidden="false" customHeight="false" outlineLevel="0" collapsed="false">
      <c r="A3591" s="0" t="n">
        <v>202406</v>
      </c>
      <c r="B3591" s="0" t="n">
        <v>202409</v>
      </c>
      <c r="C3591" s="37" t="s">
        <v>178</v>
      </c>
      <c r="D3591" s="37" t="s">
        <v>216</v>
      </c>
      <c r="E3591" s="0" t="n">
        <v>4</v>
      </c>
      <c r="F3591" s="38" t="s">
        <v>70</v>
      </c>
      <c r="G3591" s="37" t="s">
        <v>584</v>
      </c>
      <c r="H3591" s="0" t="n">
        <v>1045968</v>
      </c>
      <c r="I3591" s="0" t="n">
        <v>639544</v>
      </c>
      <c r="J3591" s="0" t="n">
        <v>121254</v>
      </c>
    </row>
    <row r="3592" customFormat="false" ht="15" hidden="false" customHeight="false" outlineLevel="0" collapsed="false">
      <c r="A3592" s="0" t="n">
        <v>202406</v>
      </c>
      <c r="B3592" s="0" t="n">
        <v>202409</v>
      </c>
      <c r="C3592" s="37" t="s">
        <v>95</v>
      </c>
      <c r="D3592" s="37" t="s">
        <v>383</v>
      </c>
      <c r="E3592" s="0" t="n">
        <v>4</v>
      </c>
      <c r="F3592" s="38" t="s">
        <v>70</v>
      </c>
      <c r="G3592" s="37" t="s">
        <v>585</v>
      </c>
      <c r="H3592" s="0" t="n">
        <v>1568023</v>
      </c>
      <c r="I3592" s="0" t="n">
        <v>1298477</v>
      </c>
      <c r="J3592" s="0" t="n">
        <v>-165600</v>
      </c>
    </row>
    <row r="3593" customFormat="false" ht="15" hidden="false" customHeight="false" outlineLevel="0" collapsed="false">
      <c r="A3593" s="0" t="n">
        <v>202406</v>
      </c>
      <c r="B3593" s="0" t="n">
        <v>202409</v>
      </c>
      <c r="C3593" s="37" t="s">
        <v>106</v>
      </c>
      <c r="D3593" s="37" t="s">
        <v>586</v>
      </c>
      <c r="E3593" s="0" t="n">
        <v>4</v>
      </c>
      <c r="F3593" s="38" t="s">
        <v>70</v>
      </c>
      <c r="G3593" s="37" t="s">
        <v>587</v>
      </c>
      <c r="H3593" s="0" t="n">
        <v>1812090</v>
      </c>
      <c r="I3593" s="0" t="n">
        <v>1316033</v>
      </c>
      <c r="J3593" s="0" t="n">
        <v>282025</v>
      </c>
    </row>
    <row r="3594" customFormat="false" ht="15" hidden="false" customHeight="false" outlineLevel="0" collapsed="false">
      <c r="A3594" s="0" t="n">
        <v>202406</v>
      </c>
      <c r="B3594" s="0" t="n">
        <v>202409</v>
      </c>
      <c r="C3594" s="37" t="s">
        <v>178</v>
      </c>
      <c r="D3594" s="37" t="s">
        <v>356</v>
      </c>
      <c r="E3594" s="0" t="n">
        <v>4</v>
      </c>
      <c r="F3594" s="38" t="s">
        <v>70</v>
      </c>
      <c r="G3594" s="37" t="s">
        <v>588</v>
      </c>
      <c r="H3594" s="0" t="n">
        <v>1198820</v>
      </c>
      <c r="I3594" s="0" t="n">
        <v>659777</v>
      </c>
      <c r="J3594" s="0" t="n">
        <v>85749</v>
      </c>
    </row>
    <row r="3595" customFormat="false" ht="15" hidden="false" customHeight="false" outlineLevel="0" collapsed="false">
      <c r="A3595" s="0" t="n">
        <v>202406</v>
      </c>
      <c r="B3595" s="0" t="n">
        <v>202409</v>
      </c>
      <c r="C3595" s="37" t="s">
        <v>124</v>
      </c>
      <c r="D3595" s="37" t="s">
        <v>367</v>
      </c>
      <c r="E3595" s="0" t="n">
        <v>4</v>
      </c>
      <c r="F3595" s="38" t="s">
        <v>70</v>
      </c>
      <c r="G3595" s="37" t="s">
        <v>589</v>
      </c>
      <c r="H3595" s="0" t="n">
        <v>1476663</v>
      </c>
      <c r="I3595" s="0" t="n">
        <v>2230348</v>
      </c>
      <c r="J3595" s="0" t="n">
        <v>11705</v>
      </c>
    </row>
    <row r="3596" customFormat="false" ht="15" hidden="false" customHeight="false" outlineLevel="0" collapsed="false">
      <c r="A3596" s="0" t="n">
        <v>202406</v>
      </c>
      <c r="B3596" s="0" t="n">
        <v>202409</v>
      </c>
      <c r="C3596" s="37" t="s">
        <v>101</v>
      </c>
      <c r="D3596" s="37" t="s">
        <v>590</v>
      </c>
      <c r="E3596" s="0" t="n">
        <v>4</v>
      </c>
      <c r="F3596" s="38" t="s">
        <v>70</v>
      </c>
      <c r="G3596" s="37" t="s">
        <v>591</v>
      </c>
      <c r="H3596" s="0" t="n">
        <v>6800498</v>
      </c>
      <c r="I3596" s="0" t="n">
        <v>11937586</v>
      </c>
      <c r="J3596" s="0" t="n">
        <v>-38259</v>
      </c>
    </row>
    <row r="3597" customFormat="false" ht="15" hidden="false" customHeight="false" outlineLevel="0" collapsed="false">
      <c r="A3597" s="0" t="n">
        <v>202406</v>
      </c>
      <c r="B3597" s="0" t="n">
        <v>202409</v>
      </c>
      <c r="C3597" s="37" t="s">
        <v>112</v>
      </c>
      <c r="D3597" s="37" t="s">
        <v>141</v>
      </c>
      <c r="E3597" s="0" t="n">
        <v>4</v>
      </c>
      <c r="F3597" s="38" t="s">
        <v>70</v>
      </c>
      <c r="G3597" s="37" t="s">
        <v>592</v>
      </c>
      <c r="H3597" s="0" t="n">
        <v>4368496</v>
      </c>
      <c r="I3597" s="0" t="n">
        <v>3968187</v>
      </c>
      <c r="J3597" s="0" t="n">
        <v>1069805</v>
      </c>
    </row>
    <row r="3598" customFormat="false" ht="15" hidden="false" customHeight="false" outlineLevel="0" collapsed="false">
      <c r="A3598" s="0" t="n">
        <v>202406</v>
      </c>
      <c r="B3598" s="0" t="n">
        <v>202409</v>
      </c>
      <c r="C3598" s="37" t="s">
        <v>149</v>
      </c>
      <c r="D3598" s="37" t="s">
        <v>113</v>
      </c>
      <c r="E3598" s="0" t="n">
        <v>4</v>
      </c>
      <c r="F3598" s="38" t="s">
        <v>70</v>
      </c>
      <c r="G3598" s="37" t="s">
        <v>593</v>
      </c>
      <c r="H3598" s="0" t="n">
        <v>39632</v>
      </c>
      <c r="I3598" s="0" t="n">
        <v>21759</v>
      </c>
      <c r="J3598" s="0" t="n">
        <v>4812</v>
      </c>
    </row>
    <row r="3599" customFormat="false" ht="15" hidden="false" customHeight="false" outlineLevel="0" collapsed="false">
      <c r="A3599" s="0" t="n">
        <v>202406</v>
      </c>
      <c r="B3599" s="0" t="n">
        <v>202409</v>
      </c>
      <c r="C3599" s="37" t="s">
        <v>178</v>
      </c>
      <c r="D3599" s="37" t="s">
        <v>102</v>
      </c>
      <c r="E3599" s="0" t="n">
        <v>4</v>
      </c>
      <c r="F3599" s="38" t="s">
        <v>70</v>
      </c>
      <c r="G3599" s="37" t="s">
        <v>594</v>
      </c>
      <c r="H3599" s="0" t="n">
        <v>791834</v>
      </c>
      <c r="I3599" s="0" t="n">
        <v>276983</v>
      </c>
      <c r="J3599" s="0" t="n">
        <v>18850</v>
      </c>
    </row>
    <row r="3600" customFormat="false" ht="15" hidden="false" customHeight="false" outlineLevel="0" collapsed="false">
      <c r="A3600" s="0" t="n">
        <v>202406</v>
      </c>
      <c r="B3600" s="0" t="n">
        <v>202409</v>
      </c>
      <c r="C3600" s="37" t="s">
        <v>98</v>
      </c>
      <c r="D3600" s="37" t="s">
        <v>102</v>
      </c>
      <c r="E3600" s="0" t="n">
        <v>4</v>
      </c>
      <c r="F3600" s="38" t="s">
        <v>70</v>
      </c>
      <c r="G3600" s="37" t="s">
        <v>595</v>
      </c>
      <c r="H3600" s="0" t="n">
        <v>1377413</v>
      </c>
      <c r="I3600" s="0" t="n">
        <v>1722246</v>
      </c>
      <c r="J3600" s="0" t="n">
        <v>160960</v>
      </c>
    </row>
    <row r="3601" customFormat="false" ht="15" hidden="false" customHeight="false" outlineLevel="0" collapsed="false">
      <c r="A3601" s="0" t="n">
        <v>202406</v>
      </c>
      <c r="B3601" s="0" t="n">
        <v>202409</v>
      </c>
      <c r="C3601" s="37" t="s">
        <v>184</v>
      </c>
      <c r="D3601" s="37" t="s">
        <v>163</v>
      </c>
      <c r="E3601" s="0" t="n">
        <v>4</v>
      </c>
      <c r="F3601" s="38" t="s">
        <v>70</v>
      </c>
      <c r="G3601" s="37" t="s">
        <v>596</v>
      </c>
      <c r="H3601" s="0" t="n">
        <v>113756</v>
      </c>
      <c r="I3601" s="0" t="n">
        <v>107990</v>
      </c>
      <c r="J3601" s="0" t="n">
        <v>1661</v>
      </c>
    </row>
    <row r="3602" customFormat="false" ht="15" hidden="false" customHeight="false" outlineLevel="0" collapsed="false">
      <c r="A3602" s="0" t="n">
        <v>202406</v>
      </c>
      <c r="B3602" s="0" t="n">
        <v>202409</v>
      </c>
      <c r="C3602" s="37" t="s">
        <v>184</v>
      </c>
      <c r="D3602" s="37" t="s">
        <v>380</v>
      </c>
      <c r="E3602" s="0" t="n">
        <v>4</v>
      </c>
      <c r="F3602" s="38" t="s">
        <v>70</v>
      </c>
      <c r="G3602" s="37" t="s">
        <v>597</v>
      </c>
      <c r="H3602" s="0" t="n">
        <v>1379514</v>
      </c>
      <c r="I3602" s="0" t="n">
        <v>791681</v>
      </c>
      <c r="J3602" s="0" t="n">
        <v>74005</v>
      </c>
    </row>
    <row r="3603" customFormat="false" ht="15" hidden="false" customHeight="false" outlineLevel="0" collapsed="false">
      <c r="A3603" s="0" t="n">
        <v>202406</v>
      </c>
      <c r="B3603" s="0" t="n">
        <v>202409</v>
      </c>
      <c r="C3603" s="37" t="s">
        <v>98</v>
      </c>
      <c r="D3603" s="37" t="s">
        <v>380</v>
      </c>
      <c r="E3603" s="0" t="n">
        <v>4</v>
      </c>
      <c r="F3603" s="38" t="s">
        <v>70</v>
      </c>
      <c r="G3603" s="37" t="s">
        <v>598</v>
      </c>
      <c r="H3603" s="0" t="n">
        <v>5523985</v>
      </c>
      <c r="I3603" s="0" t="n">
        <v>5350701</v>
      </c>
      <c r="J3603" s="0" t="n">
        <v>67470</v>
      </c>
    </row>
    <row r="3604" customFormat="false" ht="15" hidden="false" customHeight="false" outlineLevel="0" collapsed="false">
      <c r="A3604" s="0" t="n">
        <v>202406</v>
      </c>
      <c r="B3604" s="0" t="n">
        <v>202409</v>
      </c>
      <c r="C3604" s="37" t="s">
        <v>109</v>
      </c>
      <c r="D3604" s="37" t="s">
        <v>372</v>
      </c>
      <c r="E3604" s="0" t="n">
        <v>4</v>
      </c>
      <c r="F3604" s="38" t="s">
        <v>70</v>
      </c>
      <c r="G3604" s="37" t="s">
        <v>599</v>
      </c>
      <c r="H3604" s="0" t="n">
        <v>279717</v>
      </c>
      <c r="I3604" s="0" t="n">
        <v>245630</v>
      </c>
      <c r="J3604" s="0" t="n">
        <v>17721</v>
      </c>
    </row>
    <row r="3605" customFormat="false" ht="15" hidden="false" customHeight="false" outlineLevel="0" collapsed="false">
      <c r="A3605" s="0" t="n">
        <v>202406</v>
      </c>
      <c r="B3605" s="0" t="n">
        <v>202409</v>
      </c>
      <c r="C3605" s="37" t="s">
        <v>152</v>
      </c>
      <c r="D3605" s="37" t="s">
        <v>220</v>
      </c>
      <c r="E3605" s="0" t="n">
        <v>4</v>
      </c>
      <c r="F3605" s="38" t="s">
        <v>70</v>
      </c>
      <c r="G3605" s="37" t="s">
        <v>600</v>
      </c>
      <c r="H3605" s="0" t="n">
        <v>1826604</v>
      </c>
      <c r="I3605" s="0" t="n">
        <v>3509390</v>
      </c>
      <c r="J3605" s="0" t="n">
        <v>916066</v>
      </c>
    </row>
    <row r="3606" customFormat="false" ht="15" hidden="false" customHeight="false" outlineLevel="0" collapsed="false">
      <c r="A3606" s="0" t="n">
        <v>202406</v>
      </c>
      <c r="B3606" s="0" t="n">
        <v>202409</v>
      </c>
      <c r="C3606" s="37" t="s">
        <v>149</v>
      </c>
      <c r="D3606" s="37" t="s">
        <v>216</v>
      </c>
      <c r="E3606" s="0" t="n">
        <v>4</v>
      </c>
      <c r="F3606" s="38" t="s">
        <v>70</v>
      </c>
      <c r="G3606" s="37" t="s">
        <v>601</v>
      </c>
      <c r="H3606" s="0" t="n">
        <v>449752</v>
      </c>
      <c r="I3606" s="0" t="n">
        <v>249410</v>
      </c>
      <c r="J3606" s="0" t="n">
        <v>17568</v>
      </c>
    </row>
    <row r="3607" customFormat="false" ht="15" hidden="false" customHeight="false" outlineLevel="0" collapsed="false">
      <c r="A3607" s="0" t="n">
        <v>202406</v>
      </c>
      <c r="B3607" s="0" t="n">
        <v>202409</v>
      </c>
      <c r="C3607" s="37" t="s">
        <v>124</v>
      </c>
      <c r="D3607" s="37" t="s">
        <v>249</v>
      </c>
      <c r="E3607" s="0" t="n">
        <v>4</v>
      </c>
      <c r="F3607" s="38" t="s">
        <v>70</v>
      </c>
      <c r="G3607" s="37" t="s">
        <v>602</v>
      </c>
      <c r="H3607" s="0" t="n">
        <v>544803</v>
      </c>
      <c r="I3607" s="0" t="n">
        <v>787941</v>
      </c>
      <c r="J3607" s="0" t="n">
        <v>-19543</v>
      </c>
    </row>
    <row r="3608" customFormat="false" ht="15" hidden="false" customHeight="false" outlineLevel="0" collapsed="false">
      <c r="A3608" s="0" t="n">
        <v>202406</v>
      </c>
      <c r="B3608" s="0" t="n">
        <v>202409</v>
      </c>
      <c r="C3608" s="37" t="s">
        <v>115</v>
      </c>
      <c r="D3608" s="37" t="s">
        <v>603</v>
      </c>
      <c r="E3608" s="0" t="n">
        <v>4</v>
      </c>
      <c r="F3608" s="38" t="s">
        <v>70</v>
      </c>
      <c r="G3608" s="37" t="s">
        <v>604</v>
      </c>
      <c r="H3608" s="0" t="n">
        <v>8714874</v>
      </c>
      <c r="I3608" s="0" t="n">
        <v>11772218</v>
      </c>
      <c r="J3608" s="0" t="n">
        <v>-666745</v>
      </c>
    </row>
    <row r="3609" customFormat="false" ht="15" hidden="false" customHeight="false" outlineLevel="0" collapsed="false">
      <c r="A3609" s="0" t="n">
        <v>202406</v>
      </c>
      <c r="B3609" s="0" t="n">
        <v>202409</v>
      </c>
      <c r="C3609" s="37" t="s">
        <v>158</v>
      </c>
      <c r="D3609" s="37" t="s">
        <v>519</v>
      </c>
      <c r="E3609" s="0" t="n">
        <v>4</v>
      </c>
      <c r="F3609" s="38" t="s">
        <v>70</v>
      </c>
      <c r="G3609" s="37" t="s">
        <v>605</v>
      </c>
      <c r="H3609" s="0" t="n">
        <v>452380</v>
      </c>
      <c r="I3609" s="0" t="n">
        <v>255622</v>
      </c>
      <c r="J3609" s="0" t="n">
        <v>23699</v>
      </c>
    </row>
    <row r="3610" customFormat="false" ht="15" hidden="false" customHeight="false" outlineLevel="0" collapsed="false">
      <c r="A3610" s="0" t="n">
        <v>202406</v>
      </c>
      <c r="B3610" s="0" t="n">
        <v>202409</v>
      </c>
      <c r="C3610" s="37" t="s">
        <v>106</v>
      </c>
      <c r="D3610" s="37" t="s">
        <v>606</v>
      </c>
      <c r="E3610" s="0" t="n">
        <v>4</v>
      </c>
      <c r="F3610" s="38" t="s">
        <v>70</v>
      </c>
      <c r="G3610" s="37" t="s">
        <v>607</v>
      </c>
      <c r="H3610" s="0" t="n">
        <v>1845609</v>
      </c>
      <c r="I3610" s="0" t="n">
        <v>693176</v>
      </c>
      <c r="J3610" s="0" t="n">
        <v>2711</v>
      </c>
    </row>
    <row r="3611" customFormat="false" ht="15" hidden="false" customHeight="false" outlineLevel="0" collapsed="false">
      <c r="A3611" s="0" t="n">
        <v>202406</v>
      </c>
      <c r="B3611" s="0" t="n">
        <v>202409</v>
      </c>
      <c r="C3611" s="37" t="s">
        <v>152</v>
      </c>
      <c r="D3611" s="37" t="s">
        <v>608</v>
      </c>
      <c r="E3611" s="0" t="n">
        <v>4</v>
      </c>
      <c r="F3611" s="38" t="s">
        <v>70</v>
      </c>
      <c r="G3611" s="37" t="s">
        <v>609</v>
      </c>
      <c r="H3611" s="0" t="n">
        <v>158863</v>
      </c>
      <c r="I3611" s="0" t="n">
        <v>107491</v>
      </c>
      <c r="J3611" s="0" t="n">
        <v>11250</v>
      </c>
    </row>
    <row r="3612" customFormat="false" ht="15" hidden="false" customHeight="false" outlineLevel="0" collapsed="false">
      <c r="A3612" s="0" t="n">
        <v>202406</v>
      </c>
      <c r="B3612" s="0" t="n">
        <v>202409</v>
      </c>
      <c r="C3612" s="37" t="s">
        <v>109</v>
      </c>
      <c r="D3612" s="37" t="s">
        <v>393</v>
      </c>
      <c r="E3612" s="0" t="n">
        <v>4</v>
      </c>
      <c r="F3612" s="38" t="s">
        <v>70</v>
      </c>
      <c r="G3612" s="37" t="s">
        <v>610</v>
      </c>
      <c r="H3612" s="0" t="n">
        <v>12885137</v>
      </c>
      <c r="I3612" s="0" t="n">
        <v>8904113</v>
      </c>
      <c r="J3612" s="0" t="n">
        <v>-729695</v>
      </c>
    </row>
    <row r="3613" customFormat="false" ht="15" hidden="false" customHeight="false" outlineLevel="0" collapsed="false">
      <c r="A3613" s="0" t="n">
        <v>202406</v>
      </c>
      <c r="B3613" s="0" t="n">
        <v>202409</v>
      </c>
      <c r="C3613" s="37" t="s">
        <v>178</v>
      </c>
      <c r="D3613" s="37" t="s">
        <v>320</v>
      </c>
      <c r="E3613" s="0" t="n">
        <v>4</v>
      </c>
      <c r="F3613" s="38" t="s">
        <v>70</v>
      </c>
      <c r="G3613" s="37" t="s">
        <v>611</v>
      </c>
      <c r="H3613" s="0" t="n">
        <v>2687870</v>
      </c>
      <c r="I3613" s="0" t="n">
        <v>3279941</v>
      </c>
      <c r="J3613" s="0" t="n">
        <v>488793</v>
      </c>
    </row>
    <row r="3614" customFormat="false" ht="15" hidden="false" customHeight="false" outlineLevel="0" collapsed="false">
      <c r="A3614" s="0" t="n">
        <v>202406</v>
      </c>
      <c r="B3614" s="0" t="n">
        <v>202409</v>
      </c>
      <c r="C3614" s="37" t="s">
        <v>101</v>
      </c>
      <c r="D3614" s="37" t="s">
        <v>104</v>
      </c>
      <c r="E3614" s="0" t="n">
        <v>4</v>
      </c>
      <c r="F3614" s="38" t="s">
        <v>70</v>
      </c>
      <c r="G3614" s="37" t="s">
        <v>612</v>
      </c>
      <c r="H3614" s="0" t="n">
        <v>1162383</v>
      </c>
      <c r="I3614" s="0" t="n">
        <v>812859</v>
      </c>
      <c r="J3614" s="0" t="n">
        <v>-21148</v>
      </c>
    </row>
    <row r="3615" customFormat="false" ht="15" hidden="false" customHeight="false" outlineLevel="0" collapsed="false">
      <c r="A3615" s="0" t="n">
        <v>202406</v>
      </c>
      <c r="B3615" s="0" t="n">
        <v>202409</v>
      </c>
      <c r="C3615" s="37" t="s">
        <v>124</v>
      </c>
      <c r="D3615" s="37" t="s">
        <v>362</v>
      </c>
      <c r="E3615" s="0" t="n">
        <v>4</v>
      </c>
      <c r="F3615" s="38" t="s">
        <v>70</v>
      </c>
      <c r="G3615" s="37" t="s">
        <v>613</v>
      </c>
      <c r="H3615" s="0" t="n">
        <v>1799775</v>
      </c>
      <c r="I3615" s="0" t="n">
        <v>732655</v>
      </c>
      <c r="J3615" s="0" t="n">
        <v>62004</v>
      </c>
    </row>
    <row r="3616" customFormat="false" ht="15" hidden="false" customHeight="false" outlineLevel="0" collapsed="false">
      <c r="A3616" s="0" t="n">
        <v>202406</v>
      </c>
      <c r="B3616" s="0" t="n">
        <v>202409</v>
      </c>
      <c r="C3616" s="37" t="s">
        <v>136</v>
      </c>
      <c r="D3616" s="37" t="s">
        <v>603</v>
      </c>
      <c r="E3616" s="0" t="n">
        <v>4</v>
      </c>
      <c r="F3616" s="38" t="s">
        <v>70</v>
      </c>
      <c r="G3616" s="37" t="s">
        <v>614</v>
      </c>
      <c r="H3616" s="0" t="n">
        <v>249586</v>
      </c>
      <c r="I3616" s="0" t="n">
        <v>313274</v>
      </c>
      <c r="J3616" s="0" t="n">
        <v>14464</v>
      </c>
    </row>
    <row r="3617" customFormat="false" ht="15" hidden="false" customHeight="false" outlineLevel="0" collapsed="false">
      <c r="A3617" s="0" t="n">
        <v>202406</v>
      </c>
      <c r="B3617" s="0" t="n">
        <v>202409</v>
      </c>
      <c r="C3617" s="37" t="s">
        <v>152</v>
      </c>
      <c r="D3617" s="37" t="s">
        <v>387</v>
      </c>
      <c r="E3617" s="0" t="n">
        <v>4</v>
      </c>
      <c r="F3617" s="38" t="s">
        <v>70</v>
      </c>
      <c r="G3617" s="37" t="s">
        <v>615</v>
      </c>
      <c r="H3617" s="0" t="n">
        <v>5830961</v>
      </c>
      <c r="I3617" s="0" t="n">
        <v>3584215</v>
      </c>
      <c r="J3617" s="0" t="n">
        <v>902645</v>
      </c>
    </row>
    <row r="3618" customFormat="false" ht="15" hidden="false" customHeight="false" outlineLevel="0" collapsed="false">
      <c r="A3618" s="0" t="n">
        <v>202406</v>
      </c>
      <c r="B3618" s="0" t="n">
        <v>202409</v>
      </c>
      <c r="C3618" s="37" t="s">
        <v>178</v>
      </c>
      <c r="D3618" s="37" t="s">
        <v>616</v>
      </c>
      <c r="E3618" s="0" t="n">
        <v>4</v>
      </c>
      <c r="F3618" s="38" t="s">
        <v>70</v>
      </c>
      <c r="G3618" s="37" t="s">
        <v>617</v>
      </c>
      <c r="H3618" s="0" t="n">
        <v>738527</v>
      </c>
      <c r="I3618" s="0" t="n">
        <v>902261</v>
      </c>
      <c r="J3618" s="0" t="n">
        <v>87654</v>
      </c>
    </row>
    <row r="3619" customFormat="false" ht="15" hidden="false" customHeight="false" outlineLevel="0" collapsed="false">
      <c r="A3619" s="0" t="n">
        <v>202406</v>
      </c>
      <c r="B3619" s="0" t="n">
        <v>202409</v>
      </c>
      <c r="C3619" s="37" t="s">
        <v>106</v>
      </c>
      <c r="D3619" s="37" t="s">
        <v>618</v>
      </c>
      <c r="E3619" s="0" t="n">
        <v>4</v>
      </c>
      <c r="F3619" s="38" t="s">
        <v>70</v>
      </c>
      <c r="G3619" s="37" t="s">
        <v>619</v>
      </c>
      <c r="H3619" s="0" t="n">
        <v>1396531</v>
      </c>
      <c r="I3619" s="0" t="n">
        <v>871552</v>
      </c>
      <c r="J3619" s="0" t="n">
        <v>239282</v>
      </c>
    </row>
    <row r="3620" customFormat="false" ht="15" hidden="false" customHeight="false" outlineLevel="0" collapsed="false">
      <c r="A3620" s="0" t="n">
        <v>202406</v>
      </c>
      <c r="B3620" s="0" t="n">
        <v>202409</v>
      </c>
      <c r="C3620" s="37" t="s">
        <v>184</v>
      </c>
      <c r="D3620" s="37" t="s">
        <v>231</v>
      </c>
      <c r="E3620" s="0" t="n">
        <v>4</v>
      </c>
      <c r="F3620" s="38" t="s">
        <v>70</v>
      </c>
      <c r="G3620" s="37" t="s">
        <v>620</v>
      </c>
      <c r="H3620" s="0" t="n">
        <v>686571</v>
      </c>
      <c r="I3620" s="0" t="n">
        <v>475535</v>
      </c>
      <c r="J3620" s="0" t="n">
        <v>64708</v>
      </c>
    </row>
    <row r="3621" customFormat="false" ht="15" hidden="false" customHeight="false" outlineLevel="0" collapsed="false">
      <c r="A3621" s="0" t="n">
        <v>202406</v>
      </c>
      <c r="B3621" s="0" t="n">
        <v>202409</v>
      </c>
      <c r="C3621" s="37" t="s">
        <v>124</v>
      </c>
      <c r="D3621" s="37" t="s">
        <v>467</v>
      </c>
      <c r="E3621" s="0" t="n">
        <v>4</v>
      </c>
      <c r="F3621" s="38" t="s">
        <v>70</v>
      </c>
      <c r="G3621" s="37" t="s">
        <v>621</v>
      </c>
      <c r="H3621" s="0" t="n">
        <v>431190</v>
      </c>
      <c r="I3621" s="0" t="n">
        <v>434428</v>
      </c>
      <c r="J3621" s="0" t="n">
        <v>96678</v>
      </c>
    </row>
    <row r="3622" customFormat="false" ht="15" hidden="false" customHeight="false" outlineLevel="0" collapsed="false">
      <c r="A3622" s="0" t="n">
        <v>202406</v>
      </c>
      <c r="B3622" s="0" t="n">
        <v>202409</v>
      </c>
      <c r="C3622" s="37" t="s">
        <v>112</v>
      </c>
      <c r="D3622" s="37" t="s">
        <v>324</v>
      </c>
      <c r="E3622" s="0" t="n">
        <v>4</v>
      </c>
      <c r="F3622" s="38" t="s">
        <v>70</v>
      </c>
      <c r="G3622" s="37" t="s">
        <v>622</v>
      </c>
      <c r="H3622" s="0" t="n">
        <v>2930828</v>
      </c>
      <c r="I3622" s="0" t="n">
        <v>2269718</v>
      </c>
      <c r="J3622" s="0" t="n">
        <v>134186</v>
      </c>
    </row>
    <row r="3623" customFormat="false" ht="15" hidden="false" customHeight="false" outlineLevel="0" collapsed="false">
      <c r="A3623" s="0" t="n">
        <v>202406</v>
      </c>
      <c r="B3623" s="0" t="n">
        <v>202409</v>
      </c>
      <c r="C3623" s="37" t="s">
        <v>106</v>
      </c>
      <c r="D3623" s="37" t="s">
        <v>623</v>
      </c>
      <c r="E3623" s="0" t="n">
        <v>4</v>
      </c>
      <c r="F3623" s="38" t="s">
        <v>70</v>
      </c>
      <c r="G3623" s="37" t="s">
        <v>624</v>
      </c>
      <c r="H3623" s="0" t="n">
        <v>1467556</v>
      </c>
      <c r="I3623" s="0" t="n">
        <v>815996</v>
      </c>
      <c r="J3623" s="0" t="n">
        <v>93473</v>
      </c>
    </row>
    <row r="3624" customFormat="false" ht="15" hidden="false" customHeight="false" outlineLevel="0" collapsed="false">
      <c r="A3624" s="0" t="n">
        <v>202406</v>
      </c>
      <c r="B3624" s="0" t="n">
        <v>202409</v>
      </c>
      <c r="C3624" s="37" t="s">
        <v>95</v>
      </c>
      <c r="D3624" s="37" t="s">
        <v>320</v>
      </c>
      <c r="E3624" s="0" t="n">
        <v>4</v>
      </c>
      <c r="F3624" s="38" t="s">
        <v>70</v>
      </c>
      <c r="G3624" s="37" t="s">
        <v>625</v>
      </c>
      <c r="H3624" s="0" t="n">
        <v>3130950</v>
      </c>
      <c r="I3624" s="0" t="n">
        <v>955258</v>
      </c>
      <c r="J3624" s="0" t="n">
        <v>192833</v>
      </c>
    </row>
    <row r="3625" customFormat="false" ht="15" hidden="false" customHeight="false" outlineLevel="0" collapsed="false">
      <c r="A3625" s="0" t="n">
        <v>202406</v>
      </c>
      <c r="B3625" s="0" t="n">
        <v>202409</v>
      </c>
      <c r="C3625" s="37" t="s">
        <v>197</v>
      </c>
      <c r="D3625" s="37" t="s">
        <v>626</v>
      </c>
      <c r="E3625" s="0" t="n">
        <v>4</v>
      </c>
      <c r="F3625" s="38" t="s">
        <v>70</v>
      </c>
      <c r="G3625" s="37" t="s">
        <v>627</v>
      </c>
      <c r="H3625" s="0" t="n">
        <v>1291917</v>
      </c>
      <c r="I3625" s="0" t="n">
        <v>939009</v>
      </c>
      <c r="J3625" s="0" t="n">
        <v>160097</v>
      </c>
    </row>
    <row r="3626" customFormat="false" ht="15" hidden="false" customHeight="false" outlineLevel="0" collapsed="false">
      <c r="A3626" s="0" t="n">
        <v>202406</v>
      </c>
      <c r="B3626" s="0" t="n">
        <v>202409</v>
      </c>
      <c r="C3626" s="37" t="s">
        <v>197</v>
      </c>
      <c r="D3626" s="37" t="s">
        <v>172</v>
      </c>
      <c r="E3626" s="0" t="n">
        <v>4</v>
      </c>
      <c r="F3626" s="38" t="s">
        <v>70</v>
      </c>
      <c r="G3626" s="37" t="s">
        <v>628</v>
      </c>
      <c r="H3626" s="0" t="n">
        <v>2035295</v>
      </c>
      <c r="I3626" s="0" t="n">
        <v>2102699</v>
      </c>
      <c r="J3626" s="0" t="n">
        <v>279868</v>
      </c>
    </row>
    <row r="3627" customFormat="false" ht="15" hidden="false" customHeight="false" outlineLevel="0" collapsed="false">
      <c r="A3627" s="0" t="n">
        <v>202406</v>
      </c>
      <c r="B3627" s="0" t="n">
        <v>202409</v>
      </c>
      <c r="C3627" s="37" t="s">
        <v>124</v>
      </c>
      <c r="D3627" s="37" t="s">
        <v>420</v>
      </c>
      <c r="E3627" s="0" t="n">
        <v>4</v>
      </c>
      <c r="F3627" s="38" t="s">
        <v>70</v>
      </c>
      <c r="G3627" s="37" t="s">
        <v>629</v>
      </c>
      <c r="H3627" s="0" t="n">
        <v>911411</v>
      </c>
      <c r="I3627" s="0" t="n">
        <v>718319</v>
      </c>
      <c r="J3627" s="0" t="n">
        <v>33909</v>
      </c>
    </row>
    <row r="3628" customFormat="false" ht="15" hidden="false" customHeight="false" outlineLevel="0" collapsed="false">
      <c r="A3628" s="0" t="n">
        <v>202406</v>
      </c>
      <c r="B3628" s="0" t="n">
        <v>202409</v>
      </c>
      <c r="C3628" s="37" t="s">
        <v>95</v>
      </c>
      <c r="D3628" s="37" t="s">
        <v>200</v>
      </c>
      <c r="E3628" s="0" t="n">
        <v>4</v>
      </c>
      <c r="F3628" s="38" t="s">
        <v>70</v>
      </c>
      <c r="G3628" s="37" t="s">
        <v>630</v>
      </c>
      <c r="H3628" s="0" t="n">
        <v>20107349</v>
      </c>
      <c r="I3628" s="0" t="n">
        <v>27082096</v>
      </c>
      <c r="J3628" s="0" t="n">
        <v>1736568</v>
      </c>
    </row>
    <row r="3629" customFormat="false" ht="15" hidden="false" customHeight="false" outlineLevel="0" collapsed="false">
      <c r="A3629" s="0" t="n">
        <v>202406</v>
      </c>
      <c r="B3629" s="0" t="n">
        <v>202409</v>
      </c>
      <c r="C3629" s="37" t="s">
        <v>106</v>
      </c>
      <c r="D3629" s="37" t="s">
        <v>631</v>
      </c>
      <c r="E3629" s="0" t="n">
        <v>4</v>
      </c>
      <c r="F3629" s="38" t="s">
        <v>70</v>
      </c>
      <c r="G3629" s="37" t="s">
        <v>632</v>
      </c>
      <c r="H3629" s="0" t="n">
        <v>161829</v>
      </c>
      <c r="I3629" s="0" t="n">
        <v>131730</v>
      </c>
      <c r="J3629" s="0" t="n">
        <v>25525</v>
      </c>
    </row>
    <row r="3630" customFormat="false" ht="15" hidden="false" customHeight="false" outlineLevel="0" collapsed="false">
      <c r="A3630" s="0" t="n">
        <v>202406</v>
      </c>
      <c r="B3630" s="0" t="n">
        <v>202409</v>
      </c>
      <c r="C3630" s="37" t="s">
        <v>106</v>
      </c>
      <c r="D3630" s="37" t="s">
        <v>214</v>
      </c>
      <c r="E3630" s="0" t="n">
        <v>4</v>
      </c>
      <c r="F3630" s="38" t="s">
        <v>70</v>
      </c>
      <c r="G3630" s="37" t="s">
        <v>633</v>
      </c>
      <c r="H3630" s="0" t="n">
        <v>5337767</v>
      </c>
      <c r="I3630" s="0" t="n">
        <v>6158921</v>
      </c>
      <c r="J3630" s="0" t="n">
        <v>1321650</v>
      </c>
    </row>
    <row r="3631" customFormat="false" ht="15" hidden="false" customHeight="false" outlineLevel="0" collapsed="false">
      <c r="A3631" s="0" t="n">
        <v>202406</v>
      </c>
      <c r="B3631" s="0" t="n">
        <v>202409</v>
      </c>
      <c r="C3631" s="37" t="s">
        <v>184</v>
      </c>
      <c r="D3631" s="37" t="s">
        <v>634</v>
      </c>
      <c r="E3631" s="0" t="n">
        <v>4</v>
      </c>
      <c r="F3631" s="38" t="s">
        <v>70</v>
      </c>
      <c r="G3631" s="37" t="s">
        <v>635</v>
      </c>
      <c r="H3631" s="0" t="n">
        <v>6709443</v>
      </c>
      <c r="I3631" s="0" t="n">
        <v>7523396</v>
      </c>
      <c r="J3631" s="0" t="n">
        <v>155838</v>
      </c>
    </row>
    <row r="3632" customFormat="false" ht="15" hidden="false" customHeight="false" outlineLevel="0" collapsed="false">
      <c r="A3632" s="0" t="n">
        <v>202406</v>
      </c>
      <c r="B3632" s="0" t="n">
        <v>202409</v>
      </c>
      <c r="C3632" s="37" t="s">
        <v>109</v>
      </c>
      <c r="D3632" s="37" t="s">
        <v>636</v>
      </c>
      <c r="E3632" s="0" t="n">
        <v>4</v>
      </c>
      <c r="F3632" s="38" t="s">
        <v>70</v>
      </c>
      <c r="G3632" s="37" t="s">
        <v>637</v>
      </c>
      <c r="H3632" s="0" t="n">
        <v>409532</v>
      </c>
      <c r="I3632" s="0" t="n">
        <v>797792</v>
      </c>
      <c r="J3632" s="0" t="n">
        <v>4487</v>
      </c>
    </row>
    <row r="3633" customFormat="false" ht="15" hidden="false" customHeight="false" outlineLevel="0" collapsed="false">
      <c r="A3633" s="0" t="n">
        <v>202406</v>
      </c>
      <c r="B3633" s="0" t="n">
        <v>202409</v>
      </c>
      <c r="C3633" s="37" t="s">
        <v>106</v>
      </c>
      <c r="D3633" s="37" t="s">
        <v>638</v>
      </c>
      <c r="E3633" s="0" t="n">
        <v>4</v>
      </c>
      <c r="F3633" s="38" t="s">
        <v>70</v>
      </c>
      <c r="G3633" s="37" t="s">
        <v>639</v>
      </c>
      <c r="H3633" s="0" t="n">
        <v>16600916</v>
      </c>
      <c r="I3633" s="0" t="n">
        <v>12928688</v>
      </c>
      <c r="J3633" s="0" t="n">
        <v>-134631</v>
      </c>
    </row>
    <row r="3634" customFormat="false" ht="15" hidden="false" customHeight="false" outlineLevel="0" collapsed="false">
      <c r="A3634" s="0" t="n">
        <v>202406</v>
      </c>
      <c r="B3634" s="0" t="n">
        <v>202409</v>
      </c>
      <c r="C3634" s="37" t="s">
        <v>124</v>
      </c>
      <c r="D3634" s="37" t="s">
        <v>99</v>
      </c>
      <c r="E3634" s="0" t="n">
        <v>4</v>
      </c>
      <c r="F3634" s="38" t="s">
        <v>70</v>
      </c>
      <c r="G3634" s="37" t="s">
        <v>640</v>
      </c>
      <c r="H3634" s="0" t="n">
        <v>3993175</v>
      </c>
      <c r="I3634" s="0" t="n">
        <v>1964163</v>
      </c>
      <c r="J3634" s="0" t="n">
        <v>320100</v>
      </c>
    </row>
    <row r="3635" customFormat="false" ht="15" hidden="false" customHeight="false" outlineLevel="0" collapsed="false">
      <c r="A3635" s="0" t="n">
        <v>202406</v>
      </c>
      <c r="B3635" s="0" t="n">
        <v>202409</v>
      </c>
      <c r="C3635" s="37" t="s">
        <v>109</v>
      </c>
      <c r="D3635" s="37" t="s">
        <v>300</v>
      </c>
      <c r="E3635" s="0" t="n">
        <v>4</v>
      </c>
      <c r="F3635" s="38" t="s">
        <v>70</v>
      </c>
      <c r="G3635" s="37" t="s">
        <v>641</v>
      </c>
      <c r="H3635" s="0" t="n">
        <v>3287037</v>
      </c>
      <c r="I3635" s="0" t="n">
        <v>1952040</v>
      </c>
      <c r="J3635" s="0" t="n">
        <v>-25274</v>
      </c>
    </row>
    <row r="3636" customFormat="false" ht="15" hidden="false" customHeight="false" outlineLevel="0" collapsed="false">
      <c r="A3636" s="0" t="n">
        <v>202406</v>
      </c>
      <c r="B3636" s="0" t="n">
        <v>202409</v>
      </c>
      <c r="C3636" s="37" t="s">
        <v>109</v>
      </c>
      <c r="D3636" s="37" t="s">
        <v>116</v>
      </c>
      <c r="E3636" s="0" t="n">
        <v>4</v>
      </c>
      <c r="F3636" s="38" t="s">
        <v>70</v>
      </c>
      <c r="G3636" s="37" t="s">
        <v>642</v>
      </c>
      <c r="H3636" s="0" t="n">
        <v>889764</v>
      </c>
      <c r="I3636" s="0" t="n">
        <v>922571</v>
      </c>
      <c r="J3636" s="0" t="n">
        <v>149235</v>
      </c>
    </row>
    <row r="3637" customFormat="false" ht="15" hidden="false" customHeight="false" outlineLevel="0" collapsed="false">
      <c r="A3637" s="0" t="n">
        <v>202406</v>
      </c>
      <c r="B3637" s="0" t="n">
        <v>202409</v>
      </c>
      <c r="C3637" s="37" t="s">
        <v>124</v>
      </c>
      <c r="D3637" s="37" t="s">
        <v>170</v>
      </c>
      <c r="E3637" s="0" t="n">
        <v>4</v>
      </c>
      <c r="F3637" s="38" t="s">
        <v>70</v>
      </c>
      <c r="G3637" s="37" t="s">
        <v>643</v>
      </c>
      <c r="H3637" s="0" t="n">
        <v>960490</v>
      </c>
      <c r="I3637" s="0" t="n">
        <v>543938</v>
      </c>
      <c r="J3637" s="0" t="n">
        <v>73197</v>
      </c>
    </row>
    <row r="3638" customFormat="false" ht="15" hidden="false" customHeight="false" outlineLevel="0" collapsed="false">
      <c r="A3638" s="0" t="n">
        <v>202406</v>
      </c>
      <c r="B3638" s="0" t="n">
        <v>202409</v>
      </c>
      <c r="C3638" s="37" t="s">
        <v>115</v>
      </c>
      <c r="D3638" s="37" t="s">
        <v>130</v>
      </c>
      <c r="E3638" s="0" t="n">
        <v>4</v>
      </c>
      <c r="F3638" s="38" t="s">
        <v>70</v>
      </c>
      <c r="G3638" s="37" t="s">
        <v>644</v>
      </c>
      <c r="H3638" s="0" t="n">
        <v>694102</v>
      </c>
      <c r="I3638" s="0" t="n">
        <v>422106</v>
      </c>
      <c r="J3638" s="0" t="n">
        <v>10760</v>
      </c>
    </row>
    <row r="3639" customFormat="false" ht="15" hidden="false" customHeight="false" outlineLevel="0" collapsed="false">
      <c r="A3639" s="0" t="n">
        <v>202406</v>
      </c>
      <c r="B3639" s="0" t="n">
        <v>202409</v>
      </c>
      <c r="C3639" s="37" t="s">
        <v>95</v>
      </c>
      <c r="D3639" s="37" t="s">
        <v>235</v>
      </c>
      <c r="E3639" s="0" t="n">
        <v>4</v>
      </c>
      <c r="F3639" s="38" t="s">
        <v>70</v>
      </c>
      <c r="G3639" s="37" t="s">
        <v>645</v>
      </c>
      <c r="H3639" s="0" t="n">
        <v>1655611</v>
      </c>
      <c r="I3639" s="0" t="n">
        <v>976251</v>
      </c>
      <c r="J3639" s="0" t="n">
        <v>230772</v>
      </c>
    </row>
    <row r="3640" customFormat="false" ht="15" hidden="false" customHeight="false" outlineLevel="0" collapsed="false">
      <c r="A3640" s="0" t="n">
        <v>202406</v>
      </c>
      <c r="B3640" s="0" t="n">
        <v>202409</v>
      </c>
      <c r="C3640" s="37" t="s">
        <v>115</v>
      </c>
      <c r="D3640" s="37" t="s">
        <v>646</v>
      </c>
      <c r="E3640" s="0" t="n">
        <v>4</v>
      </c>
      <c r="F3640" s="38" t="s">
        <v>70</v>
      </c>
      <c r="G3640" s="37" t="s">
        <v>647</v>
      </c>
      <c r="H3640" s="0" t="n">
        <v>4953902</v>
      </c>
      <c r="I3640" s="0" t="n">
        <v>3426648</v>
      </c>
      <c r="J3640" s="0" t="n">
        <v>-226933</v>
      </c>
    </row>
    <row r="3641" customFormat="false" ht="15" hidden="false" customHeight="false" outlineLevel="0" collapsed="false">
      <c r="A3641" s="0" t="n">
        <v>202406</v>
      </c>
      <c r="B3641" s="0" t="n">
        <v>202409</v>
      </c>
      <c r="C3641" s="37" t="s">
        <v>149</v>
      </c>
      <c r="D3641" s="37" t="s">
        <v>531</v>
      </c>
      <c r="E3641" s="0" t="n">
        <v>4</v>
      </c>
      <c r="F3641" s="38" t="s">
        <v>70</v>
      </c>
      <c r="G3641" s="37" t="s">
        <v>648</v>
      </c>
      <c r="H3641" s="0" t="n">
        <v>1167424</v>
      </c>
      <c r="I3641" s="0" t="n">
        <v>1457958</v>
      </c>
      <c r="J3641" s="0" t="n">
        <v>358590</v>
      </c>
    </row>
    <row r="3642" customFormat="false" ht="15" hidden="false" customHeight="false" outlineLevel="0" collapsed="false">
      <c r="A3642" s="0" t="n">
        <v>202406</v>
      </c>
      <c r="B3642" s="0" t="n">
        <v>202409</v>
      </c>
      <c r="C3642" s="37" t="s">
        <v>124</v>
      </c>
      <c r="D3642" s="37" t="s">
        <v>616</v>
      </c>
      <c r="E3642" s="0" t="n">
        <v>4</v>
      </c>
      <c r="F3642" s="38" t="s">
        <v>70</v>
      </c>
      <c r="G3642" s="37" t="s">
        <v>649</v>
      </c>
      <c r="H3642" s="0" t="n">
        <v>429433</v>
      </c>
      <c r="I3642" s="0" t="n">
        <v>208201</v>
      </c>
      <c r="J3642" s="0" t="n">
        <v>23295</v>
      </c>
    </row>
    <row r="3643" customFormat="false" ht="15" hidden="false" customHeight="false" outlineLevel="0" collapsed="false">
      <c r="A3643" s="0" t="n">
        <v>202406</v>
      </c>
      <c r="B3643" s="0" t="n">
        <v>202409</v>
      </c>
      <c r="C3643" s="37" t="s">
        <v>101</v>
      </c>
      <c r="D3643" s="37" t="s">
        <v>445</v>
      </c>
      <c r="E3643" s="0" t="n">
        <v>4</v>
      </c>
      <c r="F3643" s="38" t="s">
        <v>70</v>
      </c>
      <c r="G3643" s="37" t="s">
        <v>650</v>
      </c>
      <c r="H3643" s="0" t="n">
        <v>3128194</v>
      </c>
      <c r="I3643" s="0" t="n">
        <v>2442234</v>
      </c>
      <c r="J3643" s="0" t="n">
        <v>-311010</v>
      </c>
    </row>
    <row r="3644" customFormat="false" ht="15" hidden="false" customHeight="false" outlineLevel="0" collapsed="false">
      <c r="A3644" s="0" t="n">
        <v>202406</v>
      </c>
      <c r="B3644" s="0" t="n">
        <v>202409</v>
      </c>
      <c r="C3644" s="37" t="s">
        <v>109</v>
      </c>
      <c r="D3644" s="37" t="s">
        <v>651</v>
      </c>
      <c r="E3644" s="0" t="n">
        <v>4</v>
      </c>
      <c r="F3644" s="38" t="s">
        <v>70</v>
      </c>
      <c r="G3644" s="37" t="s">
        <v>652</v>
      </c>
      <c r="H3644" s="0" t="n">
        <v>3494220</v>
      </c>
      <c r="I3644" s="0" t="n">
        <v>2775061</v>
      </c>
      <c r="J3644" s="0" t="n">
        <v>663761</v>
      </c>
    </row>
    <row r="3645" customFormat="false" ht="15" hidden="false" customHeight="false" outlineLevel="0" collapsed="false">
      <c r="A3645" s="0" t="n">
        <v>202406</v>
      </c>
      <c r="B3645" s="0" t="n">
        <v>202409</v>
      </c>
      <c r="C3645" s="37" t="s">
        <v>184</v>
      </c>
      <c r="D3645" s="37" t="s">
        <v>482</v>
      </c>
      <c r="E3645" s="0" t="n">
        <v>4</v>
      </c>
      <c r="F3645" s="38" t="s">
        <v>70</v>
      </c>
      <c r="G3645" s="37" t="s">
        <v>653</v>
      </c>
      <c r="H3645" s="0" t="n">
        <v>2165596</v>
      </c>
      <c r="I3645" s="0" t="n">
        <v>4004757</v>
      </c>
      <c r="J3645" s="0" t="n">
        <v>709728</v>
      </c>
    </row>
    <row r="3646" customFormat="false" ht="15" hidden="false" customHeight="false" outlineLevel="0" collapsed="false">
      <c r="A3646" s="0" t="n">
        <v>202406</v>
      </c>
      <c r="B3646" s="0" t="n">
        <v>202409</v>
      </c>
      <c r="C3646" s="37" t="s">
        <v>136</v>
      </c>
      <c r="D3646" s="37" t="s">
        <v>606</v>
      </c>
      <c r="E3646" s="0" t="n">
        <v>4</v>
      </c>
      <c r="F3646" s="38" t="s">
        <v>70</v>
      </c>
      <c r="G3646" s="37" t="s">
        <v>654</v>
      </c>
      <c r="H3646" s="0" t="n">
        <v>2666351</v>
      </c>
      <c r="I3646" s="0" t="n">
        <v>2121933</v>
      </c>
      <c r="J3646" s="0" t="n">
        <v>78891</v>
      </c>
    </row>
    <row r="3647" customFormat="false" ht="15" hidden="false" customHeight="false" outlineLevel="0" collapsed="false">
      <c r="A3647" s="0" t="n">
        <v>202406</v>
      </c>
      <c r="B3647" s="0" t="n">
        <v>202409</v>
      </c>
      <c r="C3647" s="37" t="s">
        <v>152</v>
      </c>
      <c r="D3647" s="37" t="s">
        <v>655</v>
      </c>
      <c r="E3647" s="0" t="n">
        <v>4</v>
      </c>
      <c r="F3647" s="38" t="s">
        <v>70</v>
      </c>
      <c r="G3647" s="37" t="s">
        <v>656</v>
      </c>
      <c r="H3647" s="0" t="n">
        <v>919288</v>
      </c>
      <c r="I3647" s="0" t="n">
        <v>719088</v>
      </c>
      <c r="J3647" s="0" t="n">
        <v>-11845</v>
      </c>
    </row>
    <row r="3648" customFormat="false" ht="15" hidden="false" customHeight="false" outlineLevel="0" collapsed="false">
      <c r="A3648" s="0" t="n">
        <v>202406</v>
      </c>
      <c r="B3648" s="0" t="n">
        <v>202409</v>
      </c>
      <c r="C3648" s="37" t="s">
        <v>178</v>
      </c>
      <c r="D3648" s="37" t="s">
        <v>127</v>
      </c>
      <c r="E3648" s="0" t="n">
        <v>4</v>
      </c>
      <c r="F3648" s="38" t="s">
        <v>70</v>
      </c>
      <c r="G3648" s="37" t="s">
        <v>657</v>
      </c>
      <c r="H3648" s="0" t="n">
        <v>391367</v>
      </c>
      <c r="I3648" s="0" t="n">
        <v>219707</v>
      </c>
      <c r="J3648" s="0" t="n">
        <v>-16897</v>
      </c>
    </row>
    <row r="3649" customFormat="false" ht="15" hidden="false" customHeight="false" outlineLevel="0" collapsed="false">
      <c r="A3649" s="0" t="n">
        <v>202406</v>
      </c>
      <c r="B3649" s="0" t="n">
        <v>202409</v>
      </c>
      <c r="C3649" s="37" t="s">
        <v>158</v>
      </c>
      <c r="D3649" s="37" t="s">
        <v>189</v>
      </c>
      <c r="E3649" s="0" t="n">
        <v>4</v>
      </c>
      <c r="F3649" s="38" t="s">
        <v>70</v>
      </c>
      <c r="G3649" s="37" t="s">
        <v>658</v>
      </c>
      <c r="H3649" s="0" t="n">
        <v>480013</v>
      </c>
      <c r="I3649" s="0" t="n">
        <v>476660</v>
      </c>
      <c r="J3649" s="0" t="n">
        <v>153267</v>
      </c>
    </row>
    <row r="3650" customFormat="false" ht="15" hidden="false" customHeight="false" outlineLevel="0" collapsed="false">
      <c r="A3650" s="0" t="n">
        <v>202406</v>
      </c>
      <c r="B3650" s="0" t="n">
        <v>202409</v>
      </c>
      <c r="C3650" s="37" t="s">
        <v>98</v>
      </c>
      <c r="D3650" s="37" t="s">
        <v>659</v>
      </c>
      <c r="E3650" s="0" t="n">
        <v>4</v>
      </c>
      <c r="F3650" s="38" t="s">
        <v>70</v>
      </c>
      <c r="G3650" s="37" t="s">
        <v>660</v>
      </c>
      <c r="H3650" s="0" t="n">
        <v>195284</v>
      </c>
      <c r="I3650" s="0" t="n">
        <v>217848</v>
      </c>
      <c r="J3650" s="0" t="n">
        <v>-2688</v>
      </c>
    </row>
    <row r="3651" customFormat="false" ht="15" hidden="false" customHeight="false" outlineLevel="0" collapsed="false">
      <c r="A3651" s="0" t="n">
        <v>202406</v>
      </c>
      <c r="B3651" s="0" t="n">
        <v>202409</v>
      </c>
      <c r="C3651" s="37" t="s">
        <v>184</v>
      </c>
      <c r="D3651" s="37" t="s">
        <v>385</v>
      </c>
      <c r="E3651" s="0" t="n">
        <v>4</v>
      </c>
      <c r="F3651" s="38" t="s">
        <v>70</v>
      </c>
      <c r="G3651" s="37" t="s">
        <v>661</v>
      </c>
      <c r="H3651" s="0" t="n">
        <v>1538788</v>
      </c>
      <c r="I3651" s="0" t="n">
        <v>1678513</v>
      </c>
      <c r="J3651" s="0" t="n">
        <v>-77814</v>
      </c>
    </row>
    <row r="3652" customFormat="false" ht="15" hidden="false" customHeight="false" outlineLevel="0" collapsed="false">
      <c r="A3652" s="0" t="n">
        <v>202406</v>
      </c>
      <c r="B3652" s="0" t="n">
        <v>202409</v>
      </c>
      <c r="C3652" s="37" t="s">
        <v>101</v>
      </c>
      <c r="D3652" s="37" t="s">
        <v>141</v>
      </c>
      <c r="E3652" s="0" t="n">
        <v>4</v>
      </c>
      <c r="F3652" s="38" t="s">
        <v>70</v>
      </c>
      <c r="G3652" s="37" t="s">
        <v>662</v>
      </c>
      <c r="H3652" s="0" t="n">
        <v>824081</v>
      </c>
      <c r="I3652" s="0" t="n">
        <v>457996</v>
      </c>
      <c r="J3652" s="0" t="n">
        <v>48910</v>
      </c>
    </row>
    <row r="3653" customFormat="false" ht="15" hidden="false" customHeight="false" outlineLevel="0" collapsed="false">
      <c r="A3653" s="0" t="n">
        <v>202406</v>
      </c>
      <c r="B3653" s="0" t="n">
        <v>202409</v>
      </c>
      <c r="C3653" s="37" t="s">
        <v>98</v>
      </c>
      <c r="D3653" s="37" t="s">
        <v>110</v>
      </c>
      <c r="E3653" s="0" t="n">
        <v>4</v>
      </c>
      <c r="F3653" s="38" t="s">
        <v>70</v>
      </c>
      <c r="G3653" s="37" t="s">
        <v>663</v>
      </c>
      <c r="H3653" s="0" t="n">
        <v>633185</v>
      </c>
      <c r="I3653" s="0" t="n">
        <v>538041</v>
      </c>
      <c r="J3653" s="0" t="n">
        <v>-45082</v>
      </c>
    </row>
    <row r="3654" customFormat="false" ht="15" hidden="false" customHeight="false" outlineLevel="0" collapsed="false">
      <c r="A3654" s="0" t="n">
        <v>202406</v>
      </c>
      <c r="B3654" s="0" t="n">
        <v>202409</v>
      </c>
      <c r="C3654" s="37" t="s">
        <v>158</v>
      </c>
      <c r="D3654" s="37" t="s">
        <v>332</v>
      </c>
      <c r="E3654" s="0" t="n">
        <v>4</v>
      </c>
      <c r="F3654" s="38" t="s">
        <v>70</v>
      </c>
      <c r="G3654" s="37" t="s">
        <v>664</v>
      </c>
      <c r="H3654" s="0" t="n">
        <v>34153</v>
      </c>
      <c r="I3654" s="0" t="n">
        <v>27491</v>
      </c>
      <c r="J3654" s="0" t="n">
        <v>-499</v>
      </c>
    </row>
    <row r="3655" customFormat="false" ht="15" hidden="false" customHeight="false" outlineLevel="0" collapsed="false">
      <c r="A3655" s="0" t="n">
        <v>202406</v>
      </c>
      <c r="B3655" s="0" t="n">
        <v>202409</v>
      </c>
      <c r="C3655" s="37" t="s">
        <v>178</v>
      </c>
      <c r="D3655" s="37" t="s">
        <v>134</v>
      </c>
      <c r="E3655" s="0" t="n">
        <v>4</v>
      </c>
      <c r="F3655" s="38" t="s">
        <v>70</v>
      </c>
      <c r="G3655" s="37" t="s">
        <v>665</v>
      </c>
      <c r="H3655" s="0" t="n">
        <v>239605</v>
      </c>
      <c r="I3655" s="0" t="n">
        <v>223570</v>
      </c>
      <c r="J3655" s="0" t="n">
        <v>40130</v>
      </c>
    </row>
    <row r="3656" customFormat="false" ht="15" hidden="false" customHeight="false" outlineLevel="0" collapsed="false">
      <c r="A3656" s="0" t="n">
        <v>202406</v>
      </c>
      <c r="B3656" s="0" t="n">
        <v>202409</v>
      </c>
      <c r="C3656" s="37" t="s">
        <v>136</v>
      </c>
      <c r="D3656" s="37" t="s">
        <v>511</v>
      </c>
      <c r="E3656" s="0" t="n">
        <v>4</v>
      </c>
      <c r="F3656" s="38" t="s">
        <v>70</v>
      </c>
      <c r="G3656" s="37" t="s">
        <v>666</v>
      </c>
      <c r="H3656" s="0" t="n">
        <v>3940488</v>
      </c>
      <c r="I3656" s="0" t="n">
        <v>3097285</v>
      </c>
      <c r="J3656" s="0" t="n">
        <v>391562</v>
      </c>
    </row>
    <row r="3657" customFormat="false" ht="15" hidden="false" customHeight="false" outlineLevel="0" collapsed="false">
      <c r="A3657" s="0" t="n">
        <v>202406</v>
      </c>
      <c r="B3657" s="0" t="n">
        <v>202409</v>
      </c>
      <c r="C3657" s="37" t="s">
        <v>149</v>
      </c>
      <c r="D3657" s="37" t="s">
        <v>298</v>
      </c>
      <c r="E3657" s="0" t="n">
        <v>4</v>
      </c>
      <c r="F3657" s="38" t="s">
        <v>70</v>
      </c>
      <c r="G3657" s="37" t="s">
        <v>667</v>
      </c>
      <c r="H3657" s="0" t="n">
        <v>547387</v>
      </c>
      <c r="I3657" s="0" t="n">
        <v>578717</v>
      </c>
      <c r="J3657" s="0" t="n">
        <v>23937</v>
      </c>
    </row>
    <row r="3658" customFormat="false" ht="15" hidden="false" customHeight="false" outlineLevel="0" collapsed="false">
      <c r="A3658" s="0" t="n">
        <v>202406</v>
      </c>
      <c r="B3658" s="0" t="n">
        <v>202409</v>
      </c>
      <c r="C3658" s="37" t="s">
        <v>115</v>
      </c>
      <c r="D3658" s="37" t="s">
        <v>288</v>
      </c>
      <c r="E3658" s="0" t="n">
        <v>4</v>
      </c>
      <c r="F3658" s="38" t="s">
        <v>70</v>
      </c>
      <c r="G3658" s="37" t="s">
        <v>668</v>
      </c>
      <c r="H3658" s="0" t="n">
        <v>2669110</v>
      </c>
      <c r="I3658" s="0" t="n">
        <v>3729032</v>
      </c>
      <c r="J3658" s="0" t="n">
        <v>305149</v>
      </c>
    </row>
    <row r="3659" customFormat="false" ht="15" hidden="false" customHeight="false" outlineLevel="0" collapsed="false">
      <c r="A3659" s="0" t="n">
        <v>202406</v>
      </c>
      <c r="B3659" s="0" t="n">
        <v>202409</v>
      </c>
      <c r="C3659" s="37" t="s">
        <v>112</v>
      </c>
      <c r="D3659" s="37" t="s">
        <v>280</v>
      </c>
      <c r="E3659" s="0" t="n">
        <v>4</v>
      </c>
      <c r="F3659" s="38" t="s">
        <v>70</v>
      </c>
      <c r="G3659" s="37" t="s">
        <v>669</v>
      </c>
      <c r="H3659" s="0" t="n">
        <v>210649</v>
      </c>
      <c r="I3659" s="0" t="n">
        <v>181550</v>
      </c>
      <c r="J3659" s="0" t="n">
        <v>6491</v>
      </c>
    </row>
    <row r="3660" customFormat="false" ht="15" hidden="false" customHeight="false" outlineLevel="0" collapsed="false">
      <c r="A3660" s="0" t="n">
        <v>202406</v>
      </c>
      <c r="B3660" s="0" t="n">
        <v>202409</v>
      </c>
      <c r="C3660" s="37" t="s">
        <v>101</v>
      </c>
      <c r="D3660" s="37" t="s">
        <v>401</v>
      </c>
      <c r="E3660" s="0" t="n">
        <v>4</v>
      </c>
      <c r="F3660" s="38" t="s">
        <v>70</v>
      </c>
      <c r="G3660" s="37" t="s">
        <v>670</v>
      </c>
      <c r="H3660" s="0" t="n">
        <v>6756569</v>
      </c>
      <c r="I3660" s="0" t="n">
        <v>2728978</v>
      </c>
      <c r="J3660" s="0" t="n">
        <v>201399</v>
      </c>
    </row>
    <row r="3661" customFormat="false" ht="15" hidden="false" customHeight="false" outlineLevel="0" collapsed="false">
      <c r="A3661" s="0" t="n">
        <v>202406</v>
      </c>
      <c r="B3661" s="0" t="n">
        <v>202409</v>
      </c>
      <c r="C3661" s="37" t="s">
        <v>149</v>
      </c>
      <c r="D3661" s="37" t="s">
        <v>258</v>
      </c>
      <c r="E3661" s="0" t="n">
        <v>4</v>
      </c>
      <c r="F3661" s="38" t="s">
        <v>70</v>
      </c>
      <c r="G3661" s="37" t="s">
        <v>671</v>
      </c>
      <c r="H3661" s="0" t="n">
        <v>830980</v>
      </c>
      <c r="I3661" s="0" t="n">
        <v>473047</v>
      </c>
      <c r="J3661" s="0" t="n">
        <v>1807</v>
      </c>
    </row>
    <row r="3662" customFormat="false" ht="15" hidden="false" customHeight="false" outlineLevel="0" collapsed="false">
      <c r="A3662" s="0" t="n">
        <v>202406</v>
      </c>
      <c r="B3662" s="0" t="n">
        <v>202409</v>
      </c>
      <c r="C3662" s="37" t="s">
        <v>106</v>
      </c>
      <c r="D3662" s="37" t="s">
        <v>389</v>
      </c>
      <c r="E3662" s="0" t="n">
        <v>4</v>
      </c>
      <c r="F3662" s="38" t="s">
        <v>70</v>
      </c>
      <c r="G3662" s="37" t="s">
        <v>672</v>
      </c>
      <c r="H3662" s="0" t="n">
        <v>2052478</v>
      </c>
      <c r="I3662" s="0" t="n">
        <v>1761161</v>
      </c>
      <c r="J3662" s="0" t="n">
        <v>38703</v>
      </c>
    </row>
    <row r="3663" customFormat="false" ht="15" hidden="false" customHeight="false" outlineLevel="0" collapsed="false">
      <c r="A3663" s="0" t="n">
        <v>202406</v>
      </c>
      <c r="B3663" s="0" t="n">
        <v>202409</v>
      </c>
      <c r="C3663" s="37" t="s">
        <v>115</v>
      </c>
      <c r="D3663" s="37" t="s">
        <v>673</v>
      </c>
      <c r="E3663" s="0" t="n">
        <v>4</v>
      </c>
      <c r="F3663" s="38" t="s">
        <v>70</v>
      </c>
      <c r="G3663" s="37" t="s">
        <v>674</v>
      </c>
      <c r="H3663" s="0" t="n">
        <v>22345761</v>
      </c>
      <c r="I3663" s="0" t="n">
        <v>11025237</v>
      </c>
      <c r="J3663" s="0" t="n">
        <v>208732</v>
      </c>
    </row>
    <row r="3664" customFormat="false" ht="15" hidden="false" customHeight="false" outlineLevel="0" collapsed="false">
      <c r="A3664" s="0" t="n">
        <v>202406</v>
      </c>
      <c r="B3664" s="0" t="n">
        <v>202409</v>
      </c>
      <c r="C3664" s="37" t="s">
        <v>152</v>
      </c>
      <c r="D3664" s="37" t="s">
        <v>425</v>
      </c>
      <c r="E3664" s="0" t="n">
        <v>4</v>
      </c>
      <c r="F3664" s="38" t="s">
        <v>70</v>
      </c>
      <c r="G3664" s="37" t="s">
        <v>675</v>
      </c>
      <c r="H3664" s="0" t="n">
        <v>8373548</v>
      </c>
      <c r="I3664" s="0" t="n">
        <v>2606925</v>
      </c>
      <c r="J3664" s="0" t="n">
        <v>19328</v>
      </c>
    </row>
    <row r="3665" customFormat="false" ht="15" hidden="false" customHeight="false" outlineLevel="0" collapsed="false">
      <c r="A3665" s="0" t="n">
        <v>202406</v>
      </c>
      <c r="B3665" s="0" t="n">
        <v>202409</v>
      </c>
      <c r="C3665" s="37" t="s">
        <v>158</v>
      </c>
      <c r="D3665" s="37" t="s">
        <v>282</v>
      </c>
      <c r="E3665" s="0" t="n">
        <v>4</v>
      </c>
      <c r="F3665" s="38" t="s">
        <v>70</v>
      </c>
      <c r="G3665" s="37" t="s">
        <v>676</v>
      </c>
      <c r="H3665" s="0" t="n">
        <v>1020793</v>
      </c>
      <c r="I3665" s="0" t="n">
        <v>958526</v>
      </c>
      <c r="J3665" s="0" t="n">
        <v>176744</v>
      </c>
    </row>
    <row r="3666" customFormat="false" ht="15" hidden="false" customHeight="false" outlineLevel="0" collapsed="false">
      <c r="A3666" s="0" t="n">
        <v>202406</v>
      </c>
      <c r="B3666" s="0" t="n">
        <v>202409</v>
      </c>
      <c r="C3666" s="37" t="s">
        <v>136</v>
      </c>
      <c r="D3666" s="37" t="s">
        <v>420</v>
      </c>
      <c r="E3666" s="0" t="n">
        <v>4</v>
      </c>
      <c r="F3666" s="38" t="s">
        <v>70</v>
      </c>
      <c r="G3666" s="37" t="s">
        <v>677</v>
      </c>
      <c r="H3666" s="0" t="n">
        <v>553510</v>
      </c>
      <c r="I3666" s="0" t="n">
        <v>545216</v>
      </c>
      <c r="J3666" s="0" t="n">
        <v>85605</v>
      </c>
    </row>
    <row r="3667" customFormat="false" ht="15" hidden="false" customHeight="false" outlineLevel="0" collapsed="false">
      <c r="A3667" s="0" t="n">
        <v>202406</v>
      </c>
      <c r="B3667" s="0" t="n">
        <v>202409</v>
      </c>
      <c r="C3667" s="37" t="s">
        <v>109</v>
      </c>
      <c r="D3667" s="37" t="s">
        <v>493</v>
      </c>
      <c r="E3667" s="0" t="n">
        <v>4</v>
      </c>
      <c r="F3667" s="38" t="s">
        <v>70</v>
      </c>
      <c r="G3667" s="37" t="s">
        <v>678</v>
      </c>
      <c r="H3667" s="0" t="n">
        <v>777612</v>
      </c>
      <c r="I3667" s="0" t="n">
        <v>731838</v>
      </c>
      <c r="J3667" s="0" t="n">
        <v>-9687</v>
      </c>
    </row>
    <row r="3668" customFormat="false" ht="15" hidden="false" customHeight="false" outlineLevel="0" collapsed="false">
      <c r="A3668" s="0" t="n">
        <v>202406</v>
      </c>
      <c r="B3668" s="0" t="n">
        <v>202409</v>
      </c>
      <c r="C3668" s="37" t="s">
        <v>109</v>
      </c>
      <c r="D3668" s="37" t="s">
        <v>320</v>
      </c>
      <c r="E3668" s="0" t="n">
        <v>4</v>
      </c>
      <c r="F3668" s="38" t="s">
        <v>70</v>
      </c>
      <c r="G3668" s="37" t="s">
        <v>679</v>
      </c>
      <c r="H3668" s="0" t="n">
        <v>2865805</v>
      </c>
      <c r="I3668" s="0" t="n">
        <v>3116738</v>
      </c>
      <c r="J3668" s="0" t="n">
        <v>-122922</v>
      </c>
    </row>
    <row r="3669" customFormat="false" ht="15" hidden="false" customHeight="false" outlineLevel="0" collapsed="false">
      <c r="A3669" s="0" t="n">
        <v>202406</v>
      </c>
      <c r="B3669" s="0" t="n">
        <v>202409</v>
      </c>
      <c r="C3669" s="37" t="s">
        <v>178</v>
      </c>
      <c r="D3669" s="37" t="s">
        <v>380</v>
      </c>
      <c r="E3669" s="0" t="n">
        <v>4</v>
      </c>
      <c r="F3669" s="38" t="s">
        <v>70</v>
      </c>
      <c r="G3669" s="37" t="s">
        <v>680</v>
      </c>
      <c r="H3669" s="0" t="n">
        <v>1165476</v>
      </c>
      <c r="I3669" s="0" t="n">
        <v>1047670</v>
      </c>
      <c r="J3669" s="0" t="n">
        <v>67336</v>
      </c>
    </row>
    <row r="3670" customFormat="false" ht="15" hidden="false" customHeight="false" outlineLevel="0" collapsed="false">
      <c r="A3670" s="0" t="n">
        <v>202406</v>
      </c>
      <c r="B3670" s="0" t="n">
        <v>202409</v>
      </c>
      <c r="C3670" s="37" t="s">
        <v>101</v>
      </c>
      <c r="D3670" s="37" t="s">
        <v>571</v>
      </c>
      <c r="E3670" s="0" t="n">
        <v>4</v>
      </c>
      <c r="F3670" s="38" t="s">
        <v>70</v>
      </c>
      <c r="G3670" s="37" t="s">
        <v>681</v>
      </c>
      <c r="H3670" s="0" t="n">
        <v>536501</v>
      </c>
      <c r="I3670" s="0" t="n">
        <v>177859</v>
      </c>
      <c r="J3670" s="0" t="n">
        <v>52562</v>
      </c>
    </row>
    <row r="3671" customFormat="false" ht="15" hidden="false" customHeight="false" outlineLevel="0" collapsed="false">
      <c r="A3671" s="0" t="n">
        <v>202406</v>
      </c>
      <c r="B3671" s="0" t="n">
        <v>202409</v>
      </c>
      <c r="C3671" s="37" t="s">
        <v>115</v>
      </c>
      <c r="D3671" s="37" t="s">
        <v>396</v>
      </c>
      <c r="E3671" s="0" t="n">
        <v>4</v>
      </c>
      <c r="F3671" s="38" t="s">
        <v>70</v>
      </c>
      <c r="G3671" s="37" t="s">
        <v>682</v>
      </c>
      <c r="H3671" s="0" t="n">
        <v>7488212</v>
      </c>
      <c r="I3671" s="0" t="n">
        <v>10782456</v>
      </c>
      <c r="J3671" s="0" t="n">
        <v>-245522</v>
      </c>
    </row>
    <row r="3672" customFormat="false" ht="15" hidden="false" customHeight="false" outlineLevel="0" collapsed="false">
      <c r="A3672" s="0" t="n">
        <v>202406</v>
      </c>
      <c r="B3672" s="0" t="n">
        <v>202409</v>
      </c>
      <c r="C3672" s="37" t="s">
        <v>178</v>
      </c>
      <c r="D3672" s="37" t="s">
        <v>247</v>
      </c>
      <c r="E3672" s="0" t="n">
        <v>4</v>
      </c>
      <c r="F3672" s="38" t="s">
        <v>70</v>
      </c>
      <c r="G3672" s="37" t="s">
        <v>683</v>
      </c>
      <c r="H3672" s="0" t="n">
        <v>960965</v>
      </c>
      <c r="I3672" s="0" t="n">
        <v>1073768</v>
      </c>
      <c r="J3672" s="0" t="n">
        <v>68590</v>
      </c>
    </row>
    <row r="3673" customFormat="false" ht="15" hidden="false" customHeight="false" outlineLevel="0" collapsed="false">
      <c r="A3673" s="0" t="n">
        <v>202406</v>
      </c>
      <c r="B3673" s="0" t="n">
        <v>202409</v>
      </c>
      <c r="C3673" s="37" t="s">
        <v>178</v>
      </c>
      <c r="D3673" s="37" t="s">
        <v>684</v>
      </c>
      <c r="E3673" s="0" t="n">
        <v>4</v>
      </c>
      <c r="F3673" s="38" t="s">
        <v>70</v>
      </c>
      <c r="G3673" s="37" t="s">
        <v>685</v>
      </c>
      <c r="H3673" s="0" t="n">
        <v>21730616</v>
      </c>
      <c r="I3673" s="0" t="n">
        <v>20279775</v>
      </c>
      <c r="J3673" s="0" t="n">
        <v>1802305</v>
      </c>
    </row>
    <row r="3674" customFormat="false" ht="15" hidden="false" customHeight="false" outlineLevel="0" collapsed="false">
      <c r="A3674" s="0" t="n">
        <v>202406</v>
      </c>
      <c r="B3674" s="0" t="n">
        <v>202409</v>
      </c>
      <c r="C3674" s="37" t="s">
        <v>95</v>
      </c>
      <c r="D3674" s="37" t="s">
        <v>513</v>
      </c>
      <c r="E3674" s="0" t="n">
        <v>4</v>
      </c>
      <c r="F3674" s="38" t="s">
        <v>70</v>
      </c>
      <c r="G3674" s="37" t="s">
        <v>686</v>
      </c>
      <c r="H3674" s="0" t="n">
        <v>1425623</v>
      </c>
      <c r="I3674" s="0" t="n">
        <v>726437</v>
      </c>
      <c r="J3674" s="0" t="n">
        <v>50223</v>
      </c>
    </row>
    <row r="3675" customFormat="false" ht="15" hidden="false" customHeight="false" outlineLevel="0" collapsed="false">
      <c r="A3675" s="0" t="n">
        <v>202406</v>
      </c>
      <c r="B3675" s="0" t="n">
        <v>202409</v>
      </c>
      <c r="C3675" s="37" t="s">
        <v>109</v>
      </c>
      <c r="D3675" s="37" t="s">
        <v>531</v>
      </c>
      <c r="E3675" s="0" t="n">
        <v>4</v>
      </c>
      <c r="F3675" s="38" t="s">
        <v>70</v>
      </c>
      <c r="G3675" s="37" t="s">
        <v>687</v>
      </c>
      <c r="H3675" s="0" t="n">
        <v>7891531</v>
      </c>
      <c r="I3675" s="0" t="n">
        <v>3998973</v>
      </c>
      <c r="J3675" s="0" t="n">
        <v>136681</v>
      </c>
    </row>
    <row r="3676" customFormat="false" ht="15" hidden="false" customHeight="false" outlineLevel="0" collapsed="false">
      <c r="A3676" s="0" t="n">
        <v>202406</v>
      </c>
      <c r="B3676" s="0" t="n">
        <v>202409</v>
      </c>
      <c r="C3676" s="37" t="s">
        <v>115</v>
      </c>
      <c r="D3676" s="37" t="s">
        <v>385</v>
      </c>
      <c r="E3676" s="0" t="n">
        <v>4</v>
      </c>
      <c r="F3676" s="38" t="s">
        <v>70</v>
      </c>
      <c r="G3676" s="37" t="s">
        <v>688</v>
      </c>
      <c r="H3676" s="0" t="n">
        <v>1922444</v>
      </c>
      <c r="I3676" s="0" t="n">
        <v>1270379</v>
      </c>
      <c r="J3676" s="0" t="n">
        <v>248369</v>
      </c>
    </row>
    <row r="3677" customFormat="false" ht="15" hidden="false" customHeight="false" outlineLevel="0" collapsed="false">
      <c r="A3677" s="0" t="n">
        <v>202406</v>
      </c>
      <c r="B3677" s="0" t="n">
        <v>202409</v>
      </c>
      <c r="C3677" s="37" t="s">
        <v>95</v>
      </c>
      <c r="D3677" s="37" t="s">
        <v>328</v>
      </c>
      <c r="E3677" s="0" t="n">
        <v>4</v>
      </c>
      <c r="F3677" s="38" t="s">
        <v>70</v>
      </c>
      <c r="G3677" s="37" t="s">
        <v>689</v>
      </c>
      <c r="H3677" s="0" t="n">
        <v>3941795</v>
      </c>
      <c r="I3677" s="0" t="n">
        <v>6570488</v>
      </c>
      <c r="J3677" s="0" t="n">
        <v>824241</v>
      </c>
    </row>
    <row r="3678" customFormat="false" ht="15" hidden="false" customHeight="false" outlineLevel="0" collapsed="false">
      <c r="A3678" s="0" t="n">
        <v>202406</v>
      </c>
      <c r="B3678" s="0" t="n">
        <v>202409</v>
      </c>
      <c r="C3678" s="37" t="s">
        <v>178</v>
      </c>
      <c r="D3678" s="37" t="s">
        <v>372</v>
      </c>
      <c r="E3678" s="0" t="n">
        <v>4</v>
      </c>
      <c r="F3678" s="38" t="s">
        <v>70</v>
      </c>
      <c r="G3678" s="37" t="s">
        <v>690</v>
      </c>
      <c r="H3678" s="0" t="n">
        <v>532313</v>
      </c>
      <c r="I3678" s="0" t="n">
        <v>253187</v>
      </c>
      <c r="J3678" s="0" t="n">
        <v>41670</v>
      </c>
    </row>
    <row r="3679" customFormat="false" ht="15" hidden="false" customHeight="false" outlineLevel="0" collapsed="false">
      <c r="A3679" s="0" t="n">
        <v>202406</v>
      </c>
      <c r="B3679" s="0" t="n">
        <v>202409</v>
      </c>
      <c r="C3679" s="37" t="s">
        <v>197</v>
      </c>
      <c r="D3679" s="37" t="s">
        <v>502</v>
      </c>
      <c r="E3679" s="0" t="n">
        <v>4</v>
      </c>
      <c r="F3679" s="38" t="s">
        <v>70</v>
      </c>
      <c r="G3679" s="37" t="s">
        <v>691</v>
      </c>
      <c r="H3679" s="0" t="n">
        <v>470626</v>
      </c>
      <c r="I3679" s="0" t="n">
        <v>938950</v>
      </c>
      <c r="J3679" s="0" t="n">
        <v>130456</v>
      </c>
    </row>
    <row r="3680" customFormat="false" ht="15" hidden="false" customHeight="false" outlineLevel="0" collapsed="false">
      <c r="A3680" s="0" t="n">
        <v>202406</v>
      </c>
      <c r="B3680" s="0" t="n">
        <v>202409</v>
      </c>
      <c r="C3680" s="37" t="s">
        <v>124</v>
      </c>
      <c r="D3680" s="37" t="s">
        <v>393</v>
      </c>
      <c r="E3680" s="0" t="n">
        <v>4</v>
      </c>
      <c r="F3680" s="38" t="s">
        <v>70</v>
      </c>
      <c r="G3680" s="37" t="s">
        <v>692</v>
      </c>
      <c r="H3680" s="0" t="n">
        <v>2613085</v>
      </c>
      <c r="I3680" s="0" t="n">
        <v>1247395</v>
      </c>
      <c r="J3680" s="0" t="n">
        <v>211302</v>
      </c>
    </row>
    <row r="3681" customFormat="false" ht="15" hidden="false" customHeight="false" outlineLevel="0" collapsed="false">
      <c r="A3681" s="0" t="n">
        <v>202406</v>
      </c>
      <c r="B3681" s="0" t="n">
        <v>202409</v>
      </c>
      <c r="C3681" s="37" t="s">
        <v>178</v>
      </c>
      <c r="D3681" s="37" t="s">
        <v>693</v>
      </c>
      <c r="E3681" s="0" t="n">
        <v>4</v>
      </c>
      <c r="F3681" s="38" t="s">
        <v>70</v>
      </c>
      <c r="G3681" s="37" t="s">
        <v>694</v>
      </c>
      <c r="H3681" s="0" t="n">
        <v>4190570</v>
      </c>
      <c r="I3681" s="0" t="n">
        <v>2700417</v>
      </c>
      <c r="J3681" s="0" t="n">
        <v>643889</v>
      </c>
    </row>
    <row r="3682" customFormat="false" ht="15" hidden="false" customHeight="false" outlineLevel="0" collapsed="false">
      <c r="A3682" s="0" t="n">
        <v>202406</v>
      </c>
      <c r="B3682" s="0" t="n">
        <v>202409</v>
      </c>
      <c r="C3682" s="37" t="s">
        <v>95</v>
      </c>
      <c r="D3682" s="37" t="s">
        <v>519</v>
      </c>
      <c r="E3682" s="0" t="n">
        <v>4</v>
      </c>
      <c r="F3682" s="38" t="s">
        <v>70</v>
      </c>
      <c r="G3682" s="37" t="s">
        <v>695</v>
      </c>
      <c r="H3682" s="0" t="n">
        <v>1266468</v>
      </c>
      <c r="I3682" s="0" t="n">
        <v>610009</v>
      </c>
      <c r="J3682" s="0" t="n">
        <v>129996</v>
      </c>
    </row>
    <row r="3683" customFormat="false" ht="15" hidden="false" customHeight="false" outlineLevel="0" collapsed="false">
      <c r="A3683" s="0" t="n">
        <v>202406</v>
      </c>
      <c r="B3683" s="0" t="n">
        <v>202409</v>
      </c>
      <c r="C3683" s="37" t="s">
        <v>152</v>
      </c>
      <c r="D3683" s="37" t="s">
        <v>341</v>
      </c>
      <c r="E3683" s="0" t="n">
        <v>4</v>
      </c>
      <c r="F3683" s="38" t="s">
        <v>70</v>
      </c>
      <c r="G3683" s="37" t="s">
        <v>696</v>
      </c>
      <c r="H3683" s="0" t="n">
        <v>305139</v>
      </c>
      <c r="I3683" s="0" t="n">
        <v>314558</v>
      </c>
      <c r="J3683" s="0" t="n">
        <v>98293</v>
      </c>
    </row>
    <row r="3684" customFormat="false" ht="15" hidden="false" customHeight="false" outlineLevel="0" collapsed="false">
      <c r="A3684" s="0" t="n">
        <v>202406</v>
      </c>
      <c r="B3684" s="0" t="n">
        <v>202409</v>
      </c>
      <c r="C3684" s="37" t="s">
        <v>149</v>
      </c>
      <c r="D3684" s="37" t="s">
        <v>245</v>
      </c>
      <c r="E3684" s="0" t="n">
        <v>4</v>
      </c>
      <c r="F3684" s="38" t="s">
        <v>70</v>
      </c>
      <c r="G3684" s="37" t="s">
        <v>697</v>
      </c>
      <c r="H3684" s="0" t="n">
        <v>329095</v>
      </c>
      <c r="I3684" s="0" t="n">
        <v>182173</v>
      </c>
      <c r="J3684" s="0" t="n">
        <v>36750</v>
      </c>
    </row>
    <row r="3685" customFormat="false" ht="15" hidden="false" customHeight="false" outlineLevel="0" collapsed="false">
      <c r="A3685" s="0" t="n">
        <v>202406</v>
      </c>
      <c r="B3685" s="0" t="n">
        <v>202409</v>
      </c>
      <c r="C3685" s="37" t="s">
        <v>184</v>
      </c>
      <c r="D3685" s="37" t="s">
        <v>306</v>
      </c>
      <c r="E3685" s="0" t="n">
        <v>4</v>
      </c>
      <c r="F3685" s="38" t="s">
        <v>70</v>
      </c>
      <c r="G3685" s="37" t="s">
        <v>698</v>
      </c>
      <c r="H3685" s="0" t="n">
        <v>248873</v>
      </c>
      <c r="I3685" s="0" t="n">
        <v>356669</v>
      </c>
      <c r="J3685" s="0" t="n">
        <v>4656</v>
      </c>
    </row>
    <row r="3686" customFormat="false" ht="15" hidden="false" customHeight="false" outlineLevel="0" collapsed="false">
      <c r="A3686" s="0" t="n">
        <v>202406</v>
      </c>
      <c r="B3686" s="0" t="n">
        <v>202409</v>
      </c>
      <c r="C3686" s="37" t="s">
        <v>124</v>
      </c>
      <c r="D3686" s="37" t="s">
        <v>311</v>
      </c>
      <c r="E3686" s="0" t="n">
        <v>4</v>
      </c>
      <c r="F3686" s="38" t="s">
        <v>70</v>
      </c>
      <c r="G3686" s="37" t="s">
        <v>699</v>
      </c>
      <c r="H3686" s="0" t="n">
        <v>148715</v>
      </c>
      <c r="I3686" s="0" t="n">
        <v>191222</v>
      </c>
      <c r="J3686" s="0" t="n">
        <v>31500</v>
      </c>
    </row>
    <row r="3687" customFormat="false" ht="15" hidden="false" customHeight="false" outlineLevel="0" collapsed="false">
      <c r="A3687" s="0" t="n">
        <v>202406</v>
      </c>
      <c r="B3687" s="0" t="n">
        <v>202409</v>
      </c>
      <c r="C3687" s="37" t="s">
        <v>109</v>
      </c>
      <c r="D3687" s="37" t="s">
        <v>700</v>
      </c>
      <c r="E3687" s="0" t="n">
        <v>4</v>
      </c>
      <c r="F3687" s="38" t="s">
        <v>70</v>
      </c>
      <c r="G3687" s="37" t="s">
        <v>701</v>
      </c>
      <c r="H3687" s="0" t="n">
        <v>1463384</v>
      </c>
      <c r="I3687" s="0" t="n">
        <v>1064253</v>
      </c>
      <c r="J3687" s="0" t="n">
        <v>160749</v>
      </c>
    </row>
    <row r="3688" customFormat="false" ht="15" hidden="false" customHeight="false" outlineLevel="0" collapsed="false">
      <c r="A3688" s="0" t="n">
        <v>202406</v>
      </c>
      <c r="B3688" s="0" t="n">
        <v>202409</v>
      </c>
      <c r="C3688" s="37" t="s">
        <v>178</v>
      </c>
      <c r="D3688" s="37" t="s">
        <v>702</v>
      </c>
      <c r="E3688" s="0" t="n">
        <v>4</v>
      </c>
      <c r="F3688" s="38" t="s">
        <v>70</v>
      </c>
      <c r="G3688" s="37" t="s">
        <v>703</v>
      </c>
      <c r="H3688" s="0" t="n">
        <v>4820843</v>
      </c>
      <c r="I3688" s="0" t="n">
        <v>1848807</v>
      </c>
      <c r="J3688" s="0" t="n">
        <v>502930</v>
      </c>
    </row>
    <row r="3689" customFormat="false" ht="15" hidden="false" customHeight="false" outlineLevel="0" collapsed="false">
      <c r="A3689" s="0" t="n">
        <v>202406</v>
      </c>
      <c r="B3689" s="0" t="n">
        <v>202409</v>
      </c>
      <c r="C3689" s="37" t="s">
        <v>115</v>
      </c>
      <c r="D3689" s="37" t="s">
        <v>569</v>
      </c>
      <c r="E3689" s="0" t="n">
        <v>4</v>
      </c>
      <c r="F3689" s="38" t="s">
        <v>70</v>
      </c>
      <c r="G3689" s="37" t="s">
        <v>704</v>
      </c>
      <c r="H3689" s="0" t="n">
        <v>1186690</v>
      </c>
      <c r="I3689" s="0" t="n">
        <v>1011160</v>
      </c>
      <c r="J3689" s="0" t="n">
        <v>-16902</v>
      </c>
    </row>
    <row r="3690" customFormat="false" ht="15" hidden="false" customHeight="false" outlineLevel="0" collapsed="false">
      <c r="A3690" s="0" t="n">
        <v>202406</v>
      </c>
      <c r="B3690" s="0" t="n">
        <v>202409</v>
      </c>
      <c r="C3690" s="37" t="s">
        <v>136</v>
      </c>
      <c r="D3690" s="37" t="s">
        <v>210</v>
      </c>
      <c r="E3690" s="0" t="n">
        <v>4</v>
      </c>
      <c r="F3690" s="38" t="s">
        <v>70</v>
      </c>
      <c r="G3690" s="37" t="s">
        <v>705</v>
      </c>
      <c r="H3690" s="0" t="n">
        <v>110446</v>
      </c>
      <c r="I3690" s="0" t="n">
        <v>83926</v>
      </c>
      <c r="J3690" s="0" t="n">
        <v>11397</v>
      </c>
    </row>
    <row r="3691" customFormat="false" ht="15" hidden="false" customHeight="false" outlineLevel="0" collapsed="false">
      <c r="A3691" s="0" t="n">
        <v>202406</v>
      </c>
      <c r="B3691" s="0" t="n">
        <v>202409</v>
      </c>
      <c r="C3691" s="37" t="s">
        <v>158</v>
      </c>
      <c r="D3691" s="37" t="s">
        <v>706</v>
      </c>
      <c r="E3691" s="0" t="n">
        <v>4</v>
      </c>
      <c r="F3691" s="38" t="s">
        <v>70</v>
      </c>
      <c r="G3691" s="37" t="s">
        <v>707</v>
      </c>
      <c r="H3691" s="0" t="n">
        <v>854891</v>
      </c>
      <c r="I3691" s="0" t="n">
        <v>1204739</v>
      </c>
      <c r="J3691" s="0" t="n">
        <v>14328</v>
      </c>
    </row>
    <row r="3692" customFormat="false" ht="15" hidden="false" customHeight="false" outlineLevel="0" collapsed="false">
      <c r="A3692" s="0" t="n">
        <v>202406</v>
      </c>
      <c r="B3692" s="0" t="n">
        <v>202409</v>
      </c>
      <c r="C3692" s="37" t="s">
        <v>109</v>
      </c>
      <c r="D3692" s="37" t="s">
        <v>251</v>
      </c>
      <c r="E3692" s="0" t="n">
        <v>4</v>
      </c>
      <c r="F3692" s="38" t="s">
        <v>70</v>
      </c>
      <c r="G3692" s="37" t="s">
        <v>708</v>
      </c>
      <c r="H3692" s="0" t="n">
        <v>1176291</v>
      </c>
      <c r="I3692" s="0" t="n">
        <v>1235224</v>
      </c>
      <c r="J3692" s="0" t="n">
        <v>162129</v>
      </c>
    </row>
    <row r="3693" customFormat="false" ht="15" hidden="false" customHeight="false" outlineLevel="0" collapsed="false">
      <c r="A3693" s="0" t="n">
        <v>202406</v>
      </c>
      <c r="B3693" s="0" t="n">
        <v>202409</v>
      </c>
      <c r="C3693" s="37" t="s">
        <v>101</v>
      </c>
      <c r="D3693" s="37" t="s">
        <v>273</v>
      </c>
      <c r="E3693" s="0" t="n">
        <v>4</v>
      </c>
      <c r="F3693" s="38" t="s">
        <v>70</v>
      </c>
      <c r="G3693" s="37" t="s">
        <v>709</v>
      </c>
      <c r="H3693" s="0" t="n">
        <v>14596903</v>
      </c>
      <c r="I3693" s="0" t="n">
        <v>6334922</v>
      </c>
      <c r="J3693" s="0" t="n">
        <v>370753</v>
      </c>
    </row>
    <row r="3694" customFormat="false" ht="15" hidden="false" customHeight="false" outlineLevel="0" collapsed="false">
      <c r="A3694" s="0" t="n">
        <v>202406</v>
      </c>
      <c r="B3694" s="0" t="n">
        <v>202409</v>
      </c>
      <c r="C3694" s="37" t="s">
        <v>115</v>
      </c>
      <c r="D3694" s="37" t="s">
        <v>700</v>
      </c>
      <c r="E3694" s="0" t="n">
        <v>4</v>
      </c>
      <c r="F3694" s="38" t="s">
        <v>70</v>
      </c>
      <c r="G3694" s="37" t="s">
        <v>710</v>
      </c>
      <c r="H3694" s="0" t="n">
        <v>167606</v>
      </c>
      <c r="I3694" s="0" t="n">
        <v>98555</v>
      </c>
      <c r="J3694" s="0" t="n">
        <v>12610</v>
      </c>
    </row>
    <row r="3695" customFormat="false" ht="15" hidden="false" customHeight="false" outlineLevel="0" collapsed="false">
      <c r="A3695" s="0" t="n">
        <v>202406</v>
      </c>
      <c r="B3695" s="0" t="n">
        <v>202409</v>
      </c>
      <c r="C3695" s="37" t="s">
        <v>106</v>
      </c>
      <c r="D3695" s="37" t="s">
        <v>181</v>
      </c>
      <c r="E3695" s="0" t="n">
        <v>4</v>
      </c>
      <c r="F3695" s="38" t="s">
        <v>70</v>
      </c>
      <c r="G3695" s="37" t="s">
        <v>711</v>
      </c>
      <c r="H3695" s="0" t="n">
        <v>731563</v>
      </c>
      <c r="I3695" s="0" t="n">
        <v>371044</v>
      </c>
      <c r="J3695" s="0" t="n">
        <v>-22646</v>
      </c>
    </row>
    <row r="3696" customFormat="false" ht="15" hidden="false" customHeight="false" outlineLevel="0" collapsed="false">
      <c r="A3696" s="0" t="n">
        <v>202406</v>
      </c>
      <c r="B3696" s="0" t="n">
        <v>202409</v>
      </c>
      <c r="C3696" s="37" t="s">
        <v>101</v>
      </c>
      <c r="D3696" s="37" t="s">
        <v>369</v>
      </c>
      <c r="E3696" s="0" t="n">
        <v>4</v>
      </c>
      <c r="F3696" s="38" t="s">
        <v>70</v>
      </c>
      <c r="G3696" s="37" t="s">
        <v>712</v>
      </c>
      <c r="H3696" s="0" t="n">
        <v>8580535</v>
      </c>
      <c r="I3696" s="0" t="n">
        <v>8494507</v>
      </c>
      <c r="J3696" s="0" t="n">
        <v>1353367</v>
      </c>
    </row>
    <row r="3697" customFormat="false" ht="15" hidden="false" customHeight="false" outlineLevel="0" collapsed="false">
      <c r="A3697" s="0" t="n">
        <v>202406</v>
      </c>
      <c r="B3697" s="0" t="n">
        <v>202409</v>
      </c>
      <c r="C3697" s="37" t="s">
        <v>184</v>
      </c>
      <c r="D3697" s="37" t="s">
        <v>249</v>
      </c>
      <c r="E3697" s="0" t="n">
        <v>4</v>
      </c>
      <c r="F3697" s="38" t="s">
        <v>70</v>
      </c>
      <c r="G3697" s="37" t="s">
        <v>713</v>
      </c>
      <c r="H3697" s="0" t="n">
        <v>2250382</v>
      </c>
      <c r="I3697" s="0" t="n">
        <v>3907390</v>
      </c>
      <c r="J3697" s="0" t="n">
        <v>393107</v>
      </c>
    </row>
    <row r="3698" customFormat="false" ht="15" hidden="false" customHeight="false" outlineLevel="0" collapsed="false">
      <c r="A3698" s="0" t="n">
        <v>202406</v>
      </c>
      <c r="B3698" s="0" t="n">
        <v>202409</v>
      </c>
      <c r="C3698" s="37" t="s">
        <v>109</v>
      </c>
      <c r="D3698" s="37" t="s">
        <v>714</v>
      </c>
      <c r="E3698" s="0" t="n">
        <v>4</v>
      </c>
      <c r="F3698" s="38" t="s">
        <v>70</v>
      </c>
      <c r="G3698" s="37" t="s">
        <v>715</v>
      </c>
      <c r="H3698" s="0" t="n">
        <v>2396861</v>
      </c>
      <c r="I3698" s="0" t="n">
        <v>2351806</v>
      </c>
      <c r="J3698" s="0" t="n">
        <v>223937</v>
      </c>
    </row>
    <row r="3699" customFormat="false" ht="15" hidden="false" customHeight="false" outlineLevel="0" collapsed="false">
      <c r="A3699" s="0" t="n">
        <v>202406</v>
      </c>
      <c r="B3699" s="0" t="n">
        <v>202409</v>
      </c>
      <c r="C3699" s="37" t="s">
        <v>106</v>
      </c>
      <c r="D3699" s="37" t="s">
        <v>249</v>
      </c>
      <c r="E3699" s="0" t="n">
        <v>4</v>
      </c>
      <c r="F3699" s="38" t="s">
        <v>70</v>
      </c>
      <c r="G3699" s="37" t="s">
        <v>716</v>
      </c>
      <c r="H3699" s="0" t="n">
        <v>1183749</v>
      </c>
      <c r="I3699" s="0" t="n">
        <v>708699</v>
      </c>
      <c r="J3699" s="0" t="n">
        <v>194909</v>
      </c>
    </row>
    <row r="3700" customFormat="false" ht="15" hidden="false" customHeight="false" outlineLevel="0" collapsed="false">
      <c r="A3700" s="0" t="n">
        <v>202406</v>
      </c>
      <c r="B3700" s="0" t="n">
        <v>202409</v>
      </c>
      <c r="C3700" s="37" t="s">
        <v>197</v>
      </c>
      <c r="D3700" s="37" t="s">
        <v>511</v>
      </c>
      <c r="E3700" s="0" t="n">
        <v>4</v>
      </c>
      <c r="F3700" s="38" t="s">
        <v>70</v>
      </c>
      <c r="G3700" s="37" t="s">
        <v>717</v>
      </c>
      <c r="H3700" s="0" t="n">
        <v>2227930</v>
      </c>
      <c r="I3700" s="0" t="n">
        <v>1410776</v>
      </c>
      <c r="J3700" s="0" t="n">
        <v>58902</v>
      </c>
    </row>
    <row r="3701" customFormat="false" ht="15" hidden="false" customHeight="false" outlineLevel="0" collapsed="false">
      <c r="A3701" s="0" t="n">
        <v>202406</v>
      </c>
      <c r="B3701" s="0" t="n">
        <v>202409</v>
      </c>
      <c r="C3701" s="37" t="s">
        <v>149</v>
      </c>
      <c r="D3701" s="37" t="s">
        <v>150</v>
      </c>
      <c r="E3701" s="0" t="n">
        <v>4</v>
      </c>
      <c r="F3701" s="38" t="s">
        <v>70</v>
      </c>
      <c r="G3701" s="37" t="s">
        <v>718</v>
      </c>
      <c r="H3701" s="0" t="n">
        <v>3600746</v>
      </c>
      <c r="I3701" s="0" t="n">
        <v>2918616</v>
      </c>
      <c r="J3701" s="0" t="n">
        <v>333383</v>
      </c>
    </row>
    <row r="3702" customFormat="false" ht="15" hidden="false" customHeight="false" outlineLevel="0" collapsed="false">
      <c r="A3702" s="0" t="n">
        <v>202406</v>
      </c>
      <c r="B3702" s="0" t="n">
        <v>202409</v>
      </c>
      <c r="C3702" s="37" t="s">
        <v>98</v>
      </c>
      <c r="D3702" s="37" t="s">
        <v>719</v>
      </c>
      <c r="E3702" s="0" t="n">
        <v>4</v>
      </c>
      <c r="F3702" s="38" t="s">
        <v>70</v>
      </c>
      <c r="G3702" s="37" t="s">
        <v>720</v>
      </c>
      <c r="H3702" s="0" t="n">
        <v>577535</v>
      </c>
      <c r="I3702" s="0" t="n">
        <v>1203917</v>
      </c>
      <c r="J3702" s="0" t="n">
        <v>108385</v>
      </c>
    </row>
    <row r="3703" customFormat="false" ht="15" hidden="false" customHeight="false" outlineLevel="0" collapsed="false">
      <c r="A3703" s="0" t="n">
        <v>202406</v>
      </c>
      <c r="B3703" s="0" t="n">
        <v>202409</v>
      </c>
      <c r="C3703" s="37" t="s">
        <v>149</v>
      </c>
      <c r="D3703" s="37" t="s">
        <v>292</v>
      </c>
      <c r="E3703" s="0" t="n">
        <v>4</v>
      </c>
      <c r="F3703" s="38" t="s">
        <v>70</v>
      </c>
      <c r="G3703" s="37" t="s">
        <v>721</v>
      </c>
      <c r="H3703" s="0" t="n">
        <v>3574068</v>
      </c>
      <c r="I3703" s="0" t="n">
        <v>3133749</v>
      </c>
      <c r="J3703" s="0" t="n">
        <v>312760</v>
      </c>
    </row>
    <row r="3704" customFormat="false" ht="15" hidden="false" customHeight="false" outlineLevel="0" collapsed="false">
      <c r="A3704" s="0" t="n">
        <v>202406</v>
      </c>
      <c r="B3704" s="0" t="n">
        <v>202409</v>
      </c>
      <c r="C3704" s="37" t="s">
        <v>178</v>
      </c>
      <c r="D3704" s="37" t="s">
        <v>167</v>
      </c>
      <c r="E3704" s="0" t="n">
        <v>4</v>
      </c>
      <c r="F3704" s="38" t="s">
        <v>70</v>
      </c>
      <c r="G3704" s="37" t="s">
        <v>722</v>
      </c>
      <c r="H3704" s="0" t="n">
        <v>230277</v>
      </c>
      <c r="I3704" s="0" t="n">
        <v>246110</v>
      </c>
      <c r="J3704" s="0" t="n">
        <v>74370</v>
      </c>
    </row>
    <row r="3705" customFormat="false" ht="15" hidden="false" customHeight="false" outlineLevel="0" collapsed="false">
      <c r="A3705" s="0" t="n">
        <v>202406</v>
      </c>
      <c r="B3705" s="0" t="n">
        <v>202409</v>
      </c>
      <c r="C3705" s="37" t="s">
        <v>106</v>
      </c>
      <c r="D3705" s="37" t="s">
        <v>723</v>
      </c>
      <c r="E3705" s="0" t="n">
        <v>4</v>
      </c>
      <c r="F3705" s="38" t="s">
        <v>70</v>
      </c>
      <c r="G3705" s="37" t="s">
        <v>724</v>
      </c>
      <c r="H3705" s="0" t="n">
        <v>1981918</v>
      </c>
      <c r="I3705" s="0" t="n">
        <v>2830128</v>
      </c>
      <c r="J3705" s="0" t="n">
        <v>244468</v>
      </c>
    </row>
    <row r="3706" customFormat="false" ht="15" hidden="false" customHeight="false" outlineLevel="0" collapsed="false">
      <c r="A3706" s="0" t="n">
        <v>202406</v>
      </c>
      <c r="B3706" s="0" t="n">
        <v>202409</v>
      </c>
      <c r="C3706" s="37" t="s">
        <v>158</v>
      </c>
      <c r="D3706" s="37" t="s">
        <v>618</v>
      </c>
      <c r="E3706" s="0" t="n">
        <v>4</v>
      </c>
      <c r="F3706" s="38" t="s">
        <v>70</v>
      </c>
      <c r="G3706" s="37" t="s">
        <v>725</v>
      </c>
      <c r="H3706" s="0" t="n">
        <v>1366643</v>
      </c>
      <c r="I3706" s="0" t="n">
        <v>778492</v>
      </c>
      <c r="J3706" s="0" t="n">
        <v>18117</v>
      </c>
    </row>
    <row r="3707" customFormat="false" ht="15" hidden="false" customHeight="false" outlineLevel="0" collapsed="false">
      <c r="A3707" s="0" t="n">
        <v>202406</v>
      </c>
      <c r="B3707" s="0" t="n">
        <v>202409</v>
      </c>
      <c r="C3707" s="37" t="s">
        <v>178</v>
      </c>
      <c r="D3707" s="37" t="s">
        <v>391</v>
      </c>
      <c r="E3707" s="0" t="n">
        <v>4</v>
      </c>
      <c r="F3707" s="38" t="s">
        <v>70</v>
      </c>
      <c r="G3707" s="37" t="s">
        <v>726</v>
      </c>
      <c r="H3707" s="0" t="n">
        <v>585345</v>
      </c>
      <c r="I3707" s="0" t="n">
        <v>275629</v>
      </c>
      <c r="J3707" s="0" t="n">
        <v>73618</v>
      </c>
    </row>
    <row r="3708" customFormat="false" ht="15" hidden="false" customHeight="false" outlineLevel="0" collapsed="false">
      <c r="A3708" s="0" t="n">
        <v>202406</v>
      </c>
      <c r="B3708" s="0" t="n">
        <v>202409</v>
      </c>
      <c r="C3708" s="37" t="s">
        <v>184</v>
      </c>
      <c r="D3708" s="37" t="s">
        <v>200</v>
      </c>
      <c r="E3708" s="0" t="n">
        <v>4</v>
      </c>
      <c r="F3708" s="38" t="s">
        <v>70</v>
      </c>
      <c r="G3708" s="37" t="s">
        <v>727</v>
      </c>
      <c r="H3708" s="0" t="n">
        <v>1139871</v>
      </c>
      <c r="I3708" s="0" t="n">
        <v>631600</v>
      </c>
      <c r="J3708" s="0" t="n">
        <v>31094</v>
      </c>
    </row>
    <row r="3709" customFormat="false" ht="15" hidden="false" customHeight="false" outlineLevel="0" collapsed="false">
      <c r="A3709" s="0" t="n">
        <v>202406</v>
      </c>
      <c r="B3709" s="0" t="n">
        <v>202409</v>
      </c>
      <c r="C3709" s="37" t="s">
        <v>95</v>
      </c>
      <c r="D3709" s="37" t="s">
        <v>684</v>
      </c>
      <c r="E3709" s="0" t="n">
        <v>4</v>
      </c>
      <c r="F3709" s="38" t="s">
        <v>70</v>
      </c>
      <c r="G3709" s="37" t="s">
        <v>728</v>
      </c>
      <c r="H3709" s="0" t="n">
        <v>457621</v>
      </c>
      <c r="I3709" s="0" t="n">
        <v>459263</v>
      </c>
      <c r="J3709" s="0" t="n">
        <v>-36979</v>
      </c>
    </row>
    <row r="3710" customFormat="false" ht="15" hidden="false" customHeight="false" outlineLevel="0" collapsed="false">
      <c r="A3710" s="0" t="n">
        <v>202406</v>
      </c>
      <c r="B3710" s="0" t="n">
        <v>202409</v>
      </c>
      <c r="C3710" s="37" t="s">
        <v>178</v>
      </c>
      <c r="D3710" s="37" t="s">
        <v>509</v>
      </c>
      <c r="E3710" s="0" t="n">
        <v>4</v>
      </c>
      <c r="F3710" s="38" t="s">
        <v>70</v>
      </c>
      <c r="G3710" s="37" t="s">
        <v>729</v>
      </c>
      <c r="H3710" s="0" t="n">
        <v>338770</v>
      </c>
      <c r="I3710" s="0" t="n">
        <v>314355</v>
      </c>
      <c r="J3710" s="0" t="n">
        <v>1860</v>
      </c>
    </row>
    <row r="3711" customFormat="false" ht="15" hidden="false" customHeight="false" outlineLevel="0" collapsed="false">
      <c r="A3711" s="0" t="n">
        <v>202406</v>
      </c>
      <c r="B3711" s="0" t="n">
        <v>202409</v>
      </c>
      <c r="C3711" s="37" t="s">
        <v>136</v>
      </c>
      <c r="D3711" s="37" t="s">
        <v>700</v>
      </c>
      <c r="E3711" s="0" t="n">
        <v>4</v>
      </c>
      <c r="F3711" s="38" t="s">
        <v>70</v>
      </c>
      <c r="G3711" s="37" t="s">
        <v>730</v>
      </c>
      <c r="H3711" s="0" t="n">
        <v>736392</v>
      </c>
      <c r="I3711" s="0" t="n">
        <v>1007431</v>
      </c>
      <c r="J3711" s="0" t="n">
        <v>-44991</v>
      </c>
    </row>
    <row r="3712" customFormat="false" ht="15" hidden="false" customHeight="false" outlineLevel="0" collapsed="false">
      <c r="A3712" s="0" t="n">
        <v>202406</v>
      </c>
      <c r="B3712" s="0" t="n">
        <v>202409</v>
      </c>
      <c r="C3712" s="37" t="s">
        <v>184</v>
      </c>
      <c r="D3712" s="37" t="s">
        <v>311</v>
      </c>
      <c r="E3712" s="0" t="n">
        <v>4</v>
      </c>
      <c r="F3712" s="38" t="s">
        <v>70</v>
      </c>
      <c r="G3712" s="37" t="s">
        <v>731</v>
      </c>
      <c r="H3712" s="0" t="n">
        <v>308301</v>
      </c>
      <c r="I3712" s="0" t="n">
        <v>429778</v>
      </c>
      <c r="J3712" s="0" t="n">
        <v>-42976</v>
      </c>
    </row>
    <row r="3713" customFormat="false" ht="15" hidden="false" customHeight="false" outlineLevel="0" collapsed="false">
      <c r="A3713" s="0" t="n">
        <v>202406</v>
      </c>
      <c r="B3713" s="0" t="n">
        <v>202409</v>
      </c>
      <c r="C3713" s="37" t="s">
        <v>101</v>
      </c>
      <c r="D3713" s="37" t="s">
        <v>253</v>
      </c>
      <c r="E3713" s="0" t="n">
        <v>4</v>
      </c>
      <c r="F3713" s="38" t="s">
        <v>70</v>
      </c>
      <c r="G3713" s="37" t="s">
        <v>732</v>
      </c>
      <c r="H3713" s="0" t="n">
        <v>1870890</v>
      </c>
      <c r="I3713" s="0" t="n">
        <v>1028762</v>
      </c>
      <c r="J3713" s="0" t="n">
        <v>44955</v>
      </c>
    </row>
    <row r="3714" customFormat="false" ht="15" hidden="false" customHeight="false" outlineLevel="0" collapsed="false">
      <c r="A3714" s="0" t="n">
        <v>202406</v>
      </c>
      <c r="B3714" s="0" t="n">
        <v>202409</v>
      </c>
      <c r="C3714" s="37" t="s">
        <v>184</v>
      </c>
      <c r="D3714" s="37" t="s">
        <v>603</v>
      </c>
      <c r="E3714" s="0" t="n">
        <v>4</v>
      </c>
      <c r="F3714" s="38" t="s">
        <v>70</v>
      </c>
      <c r="G3714" s="37" t="s">
        <v>733</v>
      </c>
      <c r="H3714" s="0" t="n">
        <v>366142</v>
      </c>
      <c r="I3714" s="0" t="n">
        <v>621126</v>
      </c>
      <c r="J3714" s="0" t="n">
        <v>45329</v>
      </c>
    </row>
    <row r="3715" customFormat="false" ht="15" hidden="false" customHeight="false" outlineLevel="0" collapsed="false">
      <c r="A3715" s="0" t="n">
        <v>202406</v>
      </c>
      <c r="B3715" s="0" t="n">
        <v>202409</v>
      </c>
      <c r="C3715" s="37" t="s">
        <v>109</v>
      </c>
      <c r="D3715" s="37" t="s">
        <v>502</v>
      </c>
      <c r="E3715" s="0" t="n">
        <v>4</v>
      </c>
      <c r="F3715" s="38" t="s">
        <v>70</v>
      </c>
      <c r="G3715" s="37" t="s">
        <v>734</v>
      </c>
      <c r="H3715" s="0" t="n">
        <v>2488167</v>
      </c>
      <c r="I3715" s="0" t="n">
        <v>1284035</v>
      </c>
      <c r="J3715" s="0" t="n">
        <v>254307</v>
      </c>
    </row>
    <row r="3716" customFormat="false" ht="15" hidden="false" customHeight="false" outlineLevel="0" collapsed="false">
      <c r="A3716" s="0" t="n">
        <v>202406</v>
      </c>
      <c r="B3716" s="0" t="n">
        <v>202409</v>
      </c>
      <c r="C3716" s="37" t="s">
        <v>158</v>
      </c>
      <c r="D3716" s="37" t="s">
        <v>693</v>
      </c>
      <c r="E3716" s="0" t="n">
        <v>4</v>
      </c>
      <c r="F3716" s="38" t="s">
        <v>70</v>
      </c>
      <c r="G3716" s="37" t="s">
        <v>735</v>
      </c>
      <c r="H3716" s="0" t="n">
        <v>276991</v>
      </c>
      <c r="I3716" s="0" t="n">
        <v>185930</v>
      </c>
      <c r="J3716" s="0" t="n">
        <v>26577</v>
      </c>
    </row>
    <row r="3717" customFormat="false" ht="15" hidden="false" customHeight="false" outlineLevel="0" collapsed="false">
      <c r="A3717" s="0" t="n">
        <v>202406</v>
      </c>
      <c r="B3717" s="0" t="n">
        <v>202409</v>
      </c>
      <c r="C3717" s="37" t="s">
        <v>95</v>
      </c>
      <c r="D3717" s="37" t="s">
        <v>714</v>
      </c>
      <c r="E3717" s="0" t="n">
        <v>4</v>
      </c>
      <c r="F3717" s="38" t="s">
        <v>70</v>
      </c>
      <c r="G3717" s="37" t="s">
        <v>736</v>
      </c>
      <c r="H3717" s="0" t="n">
        <v>543445</v>
      </c>
      <c r="I3717" s="0" t="n">
        <v>494541</v>
      </c>
      <c r="J3717" s="0" t="n">
        <v>68436</v>
      </c>
    </row>
    <row r="3718" customFormat="false" ht="15" hidden="false" customHeight="false" outlineLevel="0" collapsed="false">
      <c r="A3718" s="0" t="n">
        <v>202406</v>
      </c>
      <c r="B3718" s="0" t="n">
        <v>202409</v>
      </c>
      <c r="C3718" s="37" t="s">
        <v>112</v>
      </c>
      <c r="D3718" s="37" t="s">
        <v>243</v>
      </c>
      <c r="E3718" s="0" t="n">
        <v>4</v>
      </c>
      <c r="F3718" s="38" t="s">
        <v>70</v>
      </c>
      <c r="G3718" s="37" t="s">
        <v>737</v>
      </c>
      <c r="H3718" s="0" t="n">
        <v>501796</v>
      </c>
      <c r="I3718" s="0" t="n">
        <v>344024</v>
      </c>
      <c r="J3718" s="0" t="n">
        <v>-3207</v>
      </c>
    </row>
    <row r="3719" customFormat="false" ht="15" hidden="false" customHeight="false" outlineLevel="0" collapsed="false">
      <c r="A3719" s="0" t="n">
        <v>202406</v>
      </c>
      <c r="B3719" s="0" t="n">
        <v>202409</v>
      </c>
      <c r="C3719" s="37" t="s">
        <v>98</v>
      </c>
      <c r="D3719" s="37" t="s">
        <v>298</v>
      </c>
      <c r="E3719" s="0" t="n">
        <v>4</v>
      </c>
      <c r="F3719" s="38" t="s">
        <v>70</v>
      </c>
      <c r="G3719" s="37" t="s">
        <v>738</v>
      </c>
      <c r="H3719" s="0" t="n">
        <v>5395041</v>
      </c>
      <c r="I3719" s="0" t="n">
        <v>8228087</v>
      </c>
      <c r="J3719" s="0" t="n">
        <v>1386378</v>
      </c>
    </row>
    <row r="3720" customFormat="false" ht="15" hidden="false" customHeight="false" outlineLevel="0" collapsed="false">
      <c r="A3720" s="0" t="n">
        <v>202406</v>
      </c>
      <c r="B3720" s="0" t="n">
        <v>202409</v>
      </c>
      <c r="C3720" s="37" t="s">
        <v>178</v>
      </c>
      <c r="D3720" s="37" t="s">
        <v>253</v>
      </c>
      <c r="E3720" s="0" t="n">
        <v>4</v>
      </c>
      <c r="F3720" s="38" t="s">
        <v>70</v>
      </c>
      <c r="G3720" s="37" t="s">
        <v>739</v>
      </c>
      <c r="H3720" s="0" t="n">
        <v>1735629</v>
      </c>
      <c r="I3720" s="0" t="n">
        <v>773439</v>
      </c>
      <c r="J3720" s="0" t="n">
        <v>169478</v>
      </c>
    </row>
    <row r="3721" customFormat="false" ht="15" hidden="false" customHeight="false" outlineLevel="0" collapsed="false">
      <c r="A3721" s="0" t="n">
        <v>202406</v>
      </c>
      <c r="B3721" s="0" t="n">
        <v>202409</v>
      </c>
      <c r="C3721" s="37" t="s">
        <v>136</v>
      </c>
      <c r="D3721" s="37" t="s">
        <v>159</v>
      </c>
      <c r="E3721" s="0" t="n">
        <v>4</v>
      </c>
      <c r="F3721" s="38" t="s">
        <v>70</v>
      </c>
      <c r="G3721" s="37" t="s">
        <v>740</v>
      </c>
      <c r="H3721" s="0" t="n">
        <v>1018458</v>
      </c>
      <c r="I3721" s="0" t="n">
        <v>1740284</v>
      </c>
      <c r="J3721" s="0" t="n">
        <v>207889</v>
      </c>
    </row>
    <row r="3722" customFormat="false" ht="15" hidden="false" customHeight="false" outlineLevel="0" collapsed="false">
      <c r="A3722" s="0" t="n">
        <v>202406</v>
      </c>
      <c r="B3722" s="0" t="n">
        <v>202409</v>
      </c>
      <c r="C3722" s="37" t="s">
        <v>124</v>
      </c>
      <c r="D3722" s="37" t="s">
        <v>412</v>
      </c>
      <c r="E3722" s="0" t="n">
        <v>4</v>
      </c>
      <c r="F3722" s="38" t="s">
        <v>70</v>
      </c>
      <c r="G3722" s="37" t="s">
        <v>741</v>
      </c>
      <c r="H3722" s="0" t="n">
        <v>2295658</v>
      </c>
      <c r="I3722" s="0" t="n">
        <v>1997655</v>
      </c>
      <c r="J3722" s="0" t="n">
        <v>244217</v>
      </c>
    </row>
    <row r="3723" customFormat="false" ht="15" hidden="false" customHeight="false" outlineLevel="0" collapsed="false">
      <c r="A3723" s="0" t="n">
        <v>202406</v>
      </c>
      <c r="B3723" s="0" t="n">
        <v>202409</v>
      </c>
      <c r="C3723" s="37" t="s">
        <v>124</v>
      </c>
      <c r="D3723" s="37" t="s">
        <v>452</v>
      </c>
      <c r="E3723" s="0" t="n">
        <v>4</v>
      </c>
      <c r="F3723" s="38" t="s">
        <v>70</v>
      </c>
      <c r="G3723" s="37" t="s">
        <v>742</v>
      </c>
      <c r="H3723" s="0" t="n">
        <v>81866</v>
      </c>
      <c r="I3723" s="0" t="n">
        <v>46714</v>
      </c>
      <c r="J3723" s="0" t="n">
        <v>-2171</v>
      </c>
    </row>
    <row r="3724" customFormat="false" ht="15" hidden="false" customHeight="false" outlineLevel="0" collapsed="false">
      <c r="A3724" s="0" t="n">
        <v>202406</v>
      </c>
      <c r="B3724" s="0" t="n">
        <v>202409</v>
      </c>
      <c r="C3724" s="37" t="s">
        <v>184</v>
      </c>
      <c r="D3724" s="37" t="s">
        <v>655</v>
      </c>
      <c r="E3724" s="0" t="n">
        <v>4</v>
      </c>
      <c r="F3724" s="38" t="s">
        <v>70</v>
      </c>
      <c r="G3724" s="37" t="s">
        <v>743</v>
      </c>
      <c r="H3724" s="0" t="n">
        <v>1386598</v>
      </c>
      <c r="I3724" s="0" t="n">
        <v>2075519</v>
      </c>
      <c r="J3724" s="0" t="n">
        <v>384892</v>
      </c>
    </row>
    <row r="3725" customFormat="false" ht="15" hidden="false" customHeight="false" outlineLevel="0" collapsed="false">
      <c r="A3725" s="0" t="n">
        <v>202406</v>
      </c>
      <c r="B3725" s="0" t="n">
        <v>202409</v>
      </c>
      <c r="C3725" s="37" t="s">
        <v>124</v>
      </c>
      <c r="D3725" s="37" t="s">
        <v>744</v>
      </c>
      <c r="E3725" s="0" t="n">
        <v>4</v>
      </c>
      <c r="F3725" s="38" t="s">
        <v>70</v>
      </c>
      <c r="G3725" s="37" t="s">
        <v>745</v>
      </c>
      <c r="H3725" s="0" t="n">
        <v>15228494</v>
      </c>
      <c r="I3725" s="0" t="n">
        <v>22423962</v>
      </c>
      <c r="J3725" s="0" t="n">
        <v>5787245</v>
      </c>
    </row>
    <row r="3726" customFormat="false" ht="15" hidden="false" customHeight="false" outlineLevel="0" collapsed="false">
      <c r="A3726" s="0" t="n">
        <v>202406</v>
      </c>
      <c r="B3726" s="0" t="n">
        <v>202409</v>
      </c>
      <c r="C3726" s="37" t="s">
        <v>136</v>
      </c>
      <c r="D3726" s="37" t="s">
        <v>603</v>
      </c>
      <c r="E3726" s="0" t="n">
        <v>4</v>
      </c>
      <c r="F3726" s="38" t="s">
        <v>70</v>
      </c>
      <c r="G3726" s="37" t="s">
        <v>746</v>
      </c>
      <c r="H3726" s="0" t="n">
        <v>1231370</v>
      </c>
      <c r="I3726" s="0" t="n">
        <v>656800</v>
      </c>
      <c r="J3726" s="0" t="n">
        <v>73755</v>
      </c>
    </row>
    <row r="3727" customFormat="false" ht="15" hidden="false" customHeight="false" outlineLevel="0" collapsed="false">
      <c r="A3727" s="0" t="n">
        <v>202406</v>
      </c>
      <c r="B3727" s="0" t="n">
        <v>202409</v>
      </c>
      <c r="C3727" s="37" t="s">
        <v>109</v>
      </c>
      <c r="D3727" s="37" t="s">
        <v>99</v>
      </c>
      <c r="E3727" s="0" t="n">
        <v>4</v>
      </c>
      <c r="F3727" s="38" t="s">
        <v>70</v>
      </c>
      <c r="G3727" s="37" t="s">
        <v>747</v>
      </c>
      <c r="H3727" s="0" t="n">
        <v>1567688</v>
      </c>
      <c r="I3727" s="0" t="n">
        <v>591107</v>
      </c>
      <c r="J3727" s="0" t="n">
        <v>12156</v>
      </c>
    </row>
    <row r="3728" customFormat="false" ht="15" hidden="false" customHeight="false" outlineLevel="0" collapsed="false">
      <c r="A3728" s="0" t="n">
        <v>202406</v>
      </c>
      <c r="B3728" s="0" t="n">
        <v>202409</v>
      </c>
      <c r="C3728" s="37" t="s">
        <v>178</v>
      </c>
      <c r="D3728" s="37" t="s">
        <v>107</v>
      </c>
      <c r="E3728" s="0" t="n">
        <v>4</v>
      </c>
      <c r="F3728" s="38" t="s">
        <v>70</v>
      </c>
      <c r="G3728" s="37" t="s">
        <v>748</v>
      </c>
      <c r="H3728" s="0" t="n">
        <v>2438259</v>
      </c>
      <c r="I3728" s="0" t="n">
        <v>899039</v>
      </c>
      <c r="J3728" s="0" t="n">
        <v>57359</v>
      </c>
    </row>
    <row r="3729" customFormat="false" ht="15" hidden="false" customHeight="false" outlineLevel="0" collapsed="false">
      <c r="A3729" s="0" t="n">
        <v>202406</v>
      </c>
      <c r="B3729" s="0" t="n">
        <v>202409</v>
      </c>
      <c r="C3729" s="37" t="s">
        <v>136</v>
      </c>
      <c r="D3729" s="37" t="s">
        <v>723</v>
      </c>
      <c r="E3729" s="0" t="n">
        <v>4</v>
      </c>
      <c r="F3729" s="38" t="s">
        <v>70</v>
      </c>
      <c r="G3729" s="37" t="s">
        <v>749</v>
      </c>
      <c r="H3729" s="0" t="n">
        <v>3440949</v>
      </c>
      <c r="I3729" s="0" t="n">
        <v>1984257</v>
      </c>
      <c r="J3729" s="0" t="n">
        <v>75318</v>
      </c>
    </row>
    <row r="3730" customFormat="false" ht="15" hidden="false" customHeight="false" outlineLevel="0" collapsed="false">
      <c r="A3730" s="0" t="n">
        <v>202406</v>
      </c>
      <c r="B3730" s="0" t="n">
        <v>202409</v>
      </c>
      <c r="C3730" s="37" t="s">
        <v>98</v>
      </c>
      <c r="D3730" s="37" t="s">
        <v>208</v>
      </c>
      <c r="E3730" s="0" t="n">
        <v>4</v>
      </c>
      <c r="F3730" s="38" t="s">
        <v>70</v>
      </c>
      <c r="G3730" s="37" t="s">
        <v>750</v>
      </c>
      <c r="H3730" s="0" t="n">
        <v>115468</v>
      </c>
      <c r="I3730" s="0" t="n">
        <v>45681</v>
      </c>
      <c r="J3730" s="0" t="n">
        <v>2008</v>
      </c>
    </row>
    <row r="3731" customFormat="false" ht="15" hidden="false" customHeight="false" outlineLevel="0" collapsed="false">
      <c r="A3731" s="0" t="n">
        <v>202406</v>
      </c>
      <c r="B3731" s="0" t="n">
        <v>202409</v>
      </c>
      <c r="C3731" s="37" t="s">
        <v>149</v>
      </c>
      <c r="D3731" s="37" t="s">
        <v>385</v>
      </c>
      <c r="E3731" s="0" t="n">
        <v>4</v>
      </c>
      <c r="F3731" s="38" t="s">
        <v>70</v>
      </c>
      <c r="G3731" s="37" t="s">
        <v>751</v>
      </c>
      <c r="H3731" s="0" t="n">
        <v>159109</v>
      </c>
      <c r="I3731" s="0" t="n">
        <v>69255</v>
      </c>
      <c r="J3731" s="0" t="n">
        <v>10028</v>
      </c>
    </row>
    <row r="3732" customFormat="false" ht="15" hidden="false" customHeight="false" outlineLevel="0" collapsed="false">
      <c r="A3732" s="0" t="n">
        <v>202406</v>
      </c>
      <c r="B3732" s="0" t="n">
        <v>202409</v>
      </c>
      <c r="C3732" s="37" t="s">
        <v>115</v>
      </c>
      <c r="D3732" s="37" t="s">
        <v>476</v>
      </c>
      <c r="E3732" s="0" t="n">
        <v>4</v>
      </c>
      <c r="F3732" s="38" t="s">
        <v>70</v>
      </c>
      <c r="G3732" s="37" t="s">
        <v>752</v>
      </c>
      <c r="H3732" s="0" t="n">
        <v>1679676</v>
      </c>
      <c r="I3732" s="0" t="n">
        <v>1016370</v>
      </c>
      <c r="J3732" s="0" t="n">
        <v>109714</v>
      </c>
    </row>
    <row r="3733" customFormat="false" ht="15" hidden="false" customHeight="false" outlineLevel="0" collapsed="false">
      <c r="A3733" s="0" t="n">
        <v>202406</v>
      </c>
      <c r="B3733" s="0" t="n">
        <v>202409</v>
      </c>
      <c r="C3733" s="37" t="s">
        <v>101</v>
      </c>
      <c r="D3733" s="37" t="s">
        <v>425</v>
      </c>
      <c r="E3733" s="0" t="n">
        <v>4</v>
      </c>
      <c r="F3733" s="38" t="s">
        <v>70</v>
      </c>
      <c r="G3733" s="37" t="s">
        <v>753</v>
      </c>
      <c r="H3733" s="0" t="n">
        <v>524523</v>
      </c>
      <c r="I3733" s="0" t="n">
        <v>410490</v>
      </c>
      <c r="J3733" s="0" t="n">
        <v>74050</v>
      </c>
    </row>
    <row r="3734" customFormat="false" ht="15" hidden="false" customHeight="false" outlineLevel="0" collapsed="false">
      <c r="A3734" s="0" t="n">
        <v>202406</v>
      </c>
      <c r="B3734" s="0" t="n">
        <v>202409</v>
      </c>
      <c r="C3734" s="37" t="s">
        <v>124</v>
      </c>
      <c r="D3734" s="37" t="s">
        <v>243</v>
      </c>
      <c r="E3734" s="0" t="n">
        <v>4</v>
      </c>
      <c r="F3734" s="38" t="s">
        <v>70</v>
      </c>
      <c r="G3734" s="37" t="s">
        <v>754</v>
      </c>
      <c r="H3734" s="0" t="n">
        <v>5519603</v>
      </c>
      <c r="I3734" s="0" t="n">
        <v>4168840</v>
      </c>
      <c r="J3734" s="0" t="n">
        <v>488131</v>
      </c>
    </row>
    <row r="3735" customFormat="false" ht="15" hidden="false" customHeight="false" outlineLevel="0" collapsed="false">
      <c r="A3735" s="0" t="n">
        <v>202406</v>
      </c>
      <c r="B3735" s="0" t="n">
        <v>202409</v>
      </c>
      <c r="C3735" s="37" t="s">
        <v>136</v>
      </c>
      <c r="D3735" s="37" t="s">
        <v>300</v>
      </c>
      <c r="E3735" s="0" t="n">
        <v>4</v>
      </c>
      <c r="F3735" s="38" t="s">
        <v>70</v>
      </c>
      <c r="G3735" s="37" t="s">
        <v>755</v>
      </c>
      <c r="H3735" s="0" t="n">
        <v>607992</v>
      </c>
      <c r="I3735" s="0" t="n">
        <v>449791</v>
      </c>
      <c r="J3735" s="0" t="n">
        <v>-2883</v>
      </c>
    </row>
    <row r="3736" customFormat="false" ht="15" hidden="false" customHeight="false" outlineLevel="0" collapsed="false">
      <c r="A3736" s="0" t="n">
        <v>202406</v>
      </c>
      <c r="B3736" s="0" t="n">
        <v>202409</v>
      </c>
      <c r="C3736" s="37" t="s">
        <v>178</v>
      </c>
      <c r="D3736" s="37" t="s">
        <v>756</v>
      </c>
      <c r="E3736" s="0" t="n">
        <v>4</v>
      </c>
      <c r="F3736" s="38" t="s">
        <v>70</v>
      </c>
      <c r="G3736" s="37" t="s">
        <v>757</v>
      </c>
      <c r="H3736" s="0" t="n">
        <v>127726</v>
      </c>
      <c r="I3736" s="0" t="n">
        <v>50873</v>
      </c>
      <c r="J3736" s="0" t="n">
        <v>1523</v>
      </c>
    </row>
    <row r="3737" customFormat="false" ht="15" hidden="false" customHeight="false" outlineLevel="0" collapsed="false">
      <c r="A3737" s="0" t="n">
        <v>202406</v>
      </c>
      <c r="B3737" s="0" t="n">
        <v>202409</v>
      </c>
      <c r="C3737" s="37" t="s">
        <v>152</v>
      </c>
      <c r="D3737" s="37" t="s">
        <v>420</v>
      </c>
      <c r="E3737" s="0" t="n">
        <v>4</v>
      </c>
      <c r="F3737" s="38" t="s">
        <v>70</v>
      </c>
      <c r="G3737" s="37" t="s">
        <v>758</v>
      </c>
      <c r="H3737" s="0" t="n">
        <v>248286</v>
      </c>
      <c r="I3737" s="0" t="n">
        <v>295808</v>
      </c>
      <c r="J3737" s="0" t="n">
        <v>7015</v>
      </c>
    </row>
    <row r="3738" customFormat="false" ht="15" hidden="false" customHeight="false" outlineLevel="0" collapsed="false">
      <c r="A3738" s="0" t="n">
        <v>202406</v>
      </c>
      <c r="B3738" s="0" t="n">
        <v>202409</v>
      </c>
      <c r="C3738" s="37" t="s">
        <v>115</v>
      </c>
      <c r="D3738" s="37" t="s">
        <v>626</v>
      </c>
      <c r="E3738" s="0" t="n">
        <v>4</v>
      </c>
      <c r="F3738" s="38" t="s">
        <v>70</v>
      </c>
      <c r="G3738" s="37" t="s">
        <v>759</v>
      </c>
      <c r="H3738" s="0" t="n">
        <v>49865</v>
      </c>
      <c r="I3738" s="0" t="n">
        <v>45462</v>
      </c>
      <c r="J3738" s="0" t="n">
        <v>2789</v>
      </c>
    </row>
    <row r="3739" customFormat="false" ht="15" hidden="false" customHeight="false" outlineLevel="0" collapsed="false">
      <c r="A3739" s="0" t="n">
        <v>202406</v>
      </c>
      <c r="B3739" s="0" t="n">
        <v>202409</v>
      </c>
      <c r="C3739" s="37" t="s">
        <v>184</v>
      </c>
      <c r="D3739" s="37" t="s">
        <v>425</v>
      </c>
      <c r="E3739" s="0" t="n">
        <v>4</v>
      </c>
      <c r="F3739" s="38" t="s">
        <v>70</v>
      </c>
      <c r="G3739" s="37" t="s">
        <v>760</v>
      </c>
      <c r="H3739" s="0" t="n">
        <v>976081</v>
      </c>
      <c r="I3739" s="0" t="n">
        <v>722406</v>
      </c>
      <c r="J3739" s="0" t="n">
        <v>187444</v>
      </c>
    </row>
    <row r="3740" customFormat="false" ht="15" hidden="false" customHeight="false" outlineLevel="0" collapsed="false">
      <c r="A3740" s="0" t="n">
        <v>202406</v>
      </c>
      <c r="B3740" s="0" t="n">
        <v>202409</v>
      </c>
      <c r="C3740" s="37" t="s">
        <v>95</v>
      </c>
      <c r="D3740" s="37" t="s">
        <v>618</v>
      </c>
      <c r="E3740" s="0" t="n">
        <v>4</v>
      </c>
      <c r="F3740" s="38" t="s">
        <v>70</v>
      </c>
      <c r="G3740" s="37" t="s">
        <v>761</v>
      </c>
      <c r="H3740" s="0" t="n">
        <v>910537</v>
      </c>
      <c r="I3740" s="0" t="n">
        <v>645642</v>
      </c>
      <c r="J3740" s="0" t="n">
        <v>177868</v>
      </c>
    </row>
    <row r="3741" customFormat="false" ht="15" hidden="false" customHeight="false" outlineLevel="0" collapsed="false">
      <c r="A3741" s="0" t="n">
        <v>202406</v>
      </c>
      <c r="B3741" s="0" t="n">
        <v>202409</v>
      </c>
      <c r="C3741" s="37" t="s">
        <v>152</v>
      </c>
      <c r="D3741" s="37" t="s">
        <v>372</v>
      </c>
      <c r="E3741" s="0" t="n">
        <v>4</v>
      </c>
      <c r="F3741" s="38" t="s">
        <v>70</v>
      </c>
      <c r="G3741" s="37" t="s">
        <v>762</v>
      </c>
      <c r="H3741" s="0" t="n">
        <v>842470</v>
      </c>
      <c r="I3741" s="0" t="n">
        <v>527956</v>
      </c>
      <c r="J3741" s="0" t="n">
        <v>86405</v>
      </c>
    </row>
    <row r="3742" customFormat="false" ht="15" hidden="false" customHeight="false" outlineLevel="0" collapsed="false">
      <c r="A3742" s="0" t="n">
        <v>202406</v>
      </c>
      <c r="B3742" s="0" t="n">
        <v>202409</v>
      </c>
      <c r="C3742" s="37" t="s">
        <v>158</v>
      </c>
      <c r="D3742" s="37" t="s">
        <v>461</v>
      </c>
      <c r="E3742" s="0" t="n">
        <v>4</v>
      </c>
      <c r="F3742" s="38" t="s">
        <v>70</v>
      </c>
      <c r="G3742" s="37" t="s">
        <v>763</v>
      </c>
      <c r="H3742" s="0" t="n">
        <v>4526145</v>
      </c>
      <c r="I3742" s="0" t="n">
        <v>2435182</v>
      </c>
      <c r="J3742" s="0" t="n">
        <v>223736</v>
      </c>
    </row>
    <row r="3743" customFormat="false" ht="15" hidden="false" customHeight="false" outlineLevel="0" collapsed="false">
      <c r="A3743" s="0" t="n">
        <v>202406</v>
      </c>
      <c r="B3743" s="0" t="n">
        <v>202409</v>
      </c>
      <c r="C3743" s="37" t="s">
        <v>106</v>
      </c>
      <c r="D3743" s="37" t="s">
        <v>116</v>
      </c>
      <c r="E3743" s="0" t="n">
        <v>4</v>
      </c>
      <c r="F3743" s="38" t="s">
        <v>70</v>
      </c>
      <c r="G3743" s="37" t="s">
        <v>764</v>
      </c>
      <c r="H3743" s="0" t="n">
        <v>5192731</v>
      </c>
      <c r="I3743" s="0" t="n">
        <v>1365534</v>
      </c>
      <c r="J3743" s="0" t="n">
        <v>-76696</v>
      </c>
    </row>
    <row r="3744" customFormat="false" ht="15" hidden="false" customHeight="false" outlineLevel="0" collapsed="false">
      <c r="A3744" s="0" t="n">
        <v>202406</v>
      </c>
      <c r="B3744" s="0" t="n">
        <v>202409</v>
      </c>
      <c r="C3744" s="37" t="s">
        <v>109</v>
      </c>
      <c r="D3744" s="37" t="s">
        <v>540</v>
      </c>
      <c r="E3744" s="0" t="n">
        <v>4</v>
      </c>
      <c r="F3744" s="38" t="s">
        <v>70</v>
      </c>
      <c r="G3744" s="37" t="s">
        <v>765</v>
      </c>
      <c r="H3744" s="0" t="n">
        <v>960124</v>
      </c>
      <c r="I3744" s="0" t="n">
        <v>366276</v>
      </c>
      <c r="J3744" s="0" t="n">
        <v>37360</v>
      </c>
    </row>
    <row r="3745" customFormat="false" ht="15" hidden="false" customHeight="false" outlineLevel="0" collapsed="false">
      <c r="A3745" s="0" t="n">
        <v>202406</v>
      </c>
      <c r="B3745" s="0" t="n">
        <v>202409</v>
      </c>
      <c r="C3745" s="37" t="s">
        <v>178</v>
      </c>
      <c r="D3745" s="37" t="s">
        <v>364</v>
      </c>
      <c r="E3745" s="0" t="n">
        <v>4</v>
      </c>
      <c r="F3745" s="38" t="s">
        <v>70</v>
      </c>
      <c r="G3745" s="37" t="s">
        <v>766</v>
      </c>
      <c r="H3745" s="0" t="n">
        <v>119480</v>
      </c>
      <c r="I3745" s="0" t="n">
        <v>63280</v>
      </c>
      <c r="J3745" s="0" t="n">
        <v>63</v>
      </c>
    </row>
    <row r="3746" customFormat="false" ht="15" hidden="false" customHeight="false" outlineLevel="0" collapsed="false">
      <c r="A3746" s="0" t="n">
        <v>202406</v>
      </c>
      <c r="B3746" s="0" t="n">
        <v>202409</v>
      </c>
      <c r="C3746" s="37" t="s">
        <v>184</v>
      </c>
      <c r="D3746" s="37" t="s">
        <v>571</v>
      </c>
      <c r="E3746" s="0" t="n">
        <v>4</v>
      </c>
      <c r="F3746" s="38" t="s">
        <v>70</v>
      </c>
      <c r="G3746" s="37" t="s">
        <v>767</v>
      </c>
      <c r="H3746" s="0" t="n">
        <v>2266501</v>
      </c>
      <c r="I3746" s="0" t="n">
        <v>1534389</v>
      </c>
      <c r="J3746" s="0" t="n">
        <v>372937</v>
      </c>
    </row>
    <row r="3747" customFormat="false" ht="15" hidden="false" customHeight="false" outlineLevel="0" collapsed="false">
      <c r="A3747" s="0" t="n">
        <v>202406</v>
      </c>
      <c r="B3747" s="0" t="n">
        <v>202409</v>
      </c>
      <c r="C3747" s="37" t="s">
        <v>136</v>
      </c>
      <c r="D3747" s="37" t="s">
        <v>509</v>
      </c>
      <c r="E3747" s="0" t="n">
        <v>4</v>
      </c>
      <c r="F3747" s="38" t="s">
        <v>70</v>
      </c>
      <c r="G3747" s="37" t="s">
        <v>768</v>
      </c>
      <c r="H3747" s="0" t="n">
        <v>2231158</v>
      </c>
      <c r="I3747" s="0" t="n">
        <v>900104</v>
      </c>
      <c r="J3747" s="0" t="n">
        <v>-72558</v>
      </c>
    </row>
    <row r="3748" customFormat="false" ht="15" hidden="false" customHeight="false" outlineLevel="0" collapsed="false">
      <c r="A3748" s="0" t="n">
        <v>202406</v>
      </c>
      <c r="B3748" s="0" t="n">
        <v>202409</v>
      </c>
      <c r="C3748" s="37" t="s">
        <v>136</v>
      </c>
      <c r="D3748" s="37" t="s">
        <v>258</v>
      </c>
      <c r="E3748" s="0" t="n">
        <v>4</v>
      </c>
      <c r="F3748" s="38" t="s">
        <v>70</v>
      </c>
      <c r="G3748" s="37" t="s">
        <v>769</v>
      </c>
      <c r="H3748" s="0" t="n">
        <v>1447965</v>
      </c>
      <c r="I3748" s="0" t="n">
        <v>1081474</v>
      </c>
      <c r="J3748" s="0" t="n">
        <v>128099</v>
      </c>
    </row>
    <row r="3749" customFormat="false" ht="15" hidden="false" customHeight="false" outlineLevel="0" collapsed="false">
      <c r="A3749" s="0" t="n">
        <v>202406</v>
      </c>
      <c r="B3749" s="0" t="n">
        <v>202409</v>
      </c>
      <c r="C3749" s="37" t="s">
        <v>115</v>
      </c>
      <c r="D3749" s="37" t="s">
        <v>288</v>
      </c>
      <c r="E3749" s="0" t="n">
        <v>4</v>
      </c>
      <c r="F3749" s="38" t="s">
        <v>70</v>
      </c>
      <c r="G3749" s="37" t="s">
        <v>770</v>
      </c>
      <c r="H3749" s="0" t="n">
        <v>4354783</v>
      </c>
      <c r="I3749" s="0" t="n">
        <v>4960888</v>
      </c>
      <c r="J3749" s="0" t="n">
        <v>-36829</v>
      </c>
    </row>
    <row r="3750" customFormat="false" ht="15" hidden="false" customHeight="false" outlineLevel="0" collapsed="false">
      <c r="A3750" s="0" t="n">
        <v>202406</v>
      </c>
      <c r="B3750" s="0" t="n">
        <v>202409</v>
      </c>
      <c r="C3750" s="37" t="s">
        <v>109</v>
      </c>
      <c r="D3750" s="37" t="s">
        <v>412</v>
      </c>
      <c r="E3750" s="0" t="n">
        <v>4</v>
      </c>
      <c r="F3750" s="38" t="s">
        <v>70</v>
      </c>
      <c r="G3750" s="37" t="s">
        <v>771</v>
      </c>
      <c r="H3750" s="0" t="n">
        <v>272361</v>
      </c>
      <c r="I3750" s="0" t="n">
        <v>156186</v>
      </c>
      <c r="J3750" s="0" t="n">
        <v>12346</v>
      </c>
    </row>
    <row r="3751" customFormat="false" ht="15" hidden="false" customHeight="false" outlineLevel="0" collapsed="false">
      <c r="A3751" s="0" t="n">
        <v>202406</v>
      </c>
      <c r="B3751" s="0" t="n">
        <v>202409</v>
      </c>
      <c r="C3751" s="37" t="s">
        <v>98</v>
      </c>
      <c r="D3751" s="37" t="s">
        <v>233</v>
      </c>
      <c r="E3751" s="0" t="n">
        <v>4</v>
      </c>
      <c r="F3751" s="38" t="s">
        <v>70</v>
      </c>
      <c r="G3751" s="37" t="s">
        <v>772</v>
      </c>
      <c r="H3751" s="0" t="n">
        <v>12484534</v>
      </c>
      <c r="I3751" s="0" t="n">
        <v>13214970</v>
      </c>
      <c r="J3751" s="0" t="n">
        <v>1937405</v>
      </c>
    </row>
    <row r="3752" customFormat="false" ht="15" hidden="false" customHeight="false" outlineLevel="0" collapsed="false">
      <c r="A3752" s="0" t="n">
        <v>202406</v>
      </c>
      <c r="B3752" s="0" t="n">
        <v>202409</v>
      </c>
      <c r="C3752" s="37" t="s">
        <v>178</v>
      </c>
      <c r="D3752" s="37" t="s">
        <v>294</v>
      </c>
      <c r="E3752" s="0" t="n">
        <v>4</v>
      </c>
      <c r="F3752" s="38" t="s">
        <v>70</v>
      </c>
      <c r="G3752" s="37" t="s">
        <v>773</v>
      </c>
      <c r="H3752" s="0" t="n">
        <v>351915</v>
      </c>
      <c r="I3752" s="0" t="n">
        <v>373978</v>
      </c>
      <c r="J3752" s="0" t="n">
        <v>68138</v>
      </c>
    </row>
    <row r="3753" customFormat="false" ht="15" hidden="false" customHeight="false" outlineLevel="0" collapsed="false">
      <c r="A3753" s="0" t="n">
        <v>202406</v>
      </c>
      <c r="B3753" s="0" t="n">
        <v>202409</v>
      </c>
      <c r="C3753" s="37" t="s">
        <v>149</v>
      </c>
      <c r="D3753" s="37" t="s">
        <v>130</v>
      </c>
      <c r="E3753" s="0" t="n">
        <v>4</v>
      </c>
      <c r="F3753" s="38" t="s">
        <v>70</v>
      </c>
      <c r="G3753" s="37" t="s">
        <v>774</v>
      </c>
      <c r="H3753" s="0" t="n">
        <v>2983107</v>
      </c>
      <c r="I3753" s="0" t="n">
        <v>2532070</v>
      </c>
      <c r="J3753" s="0" t="n">
        <v>187198</v>
      </c>
    </row>
    <row r="3754" customFormat="false" ht="15" hidden="false" customHeight="false" outlineLevel="0" collapsed="false">
      <c r="A3754" s="0" t="n">
        <v>202406</v>
      </c>
      <c r="B3754" s="0" t="n">
        <v>202409</v>
      </c>
      <c r="C3754" s="37" t="s">
        <v>109</v>
      </c>
      <c r="D3754" s="37" t="s">
        <v>139</v>
      </c>
      <c r="E3754" s="0" t="n">
        <v>4</v>
      </c>
      <c r="F3754" s="38" t="s">
        <v>70</v>
      </c>
      <c r="G3754" s="37" t="s">
        <v>775</v>
      </c>
      <c r="H3754" s="0" t="n">
        <v>131606</v>
      </c>
      <c r="I3754" s="0" t="n">
        <v>91954</v>
      </c>
      <c r="J3754" s="0" t="n">
        <v>14356</v>
      </c>
    </row>
    <row r="3755" customFormat="false" ht="15" hidden="false" customHeight="false" outlineLevel="0" collapsed="false">
      <c r="A3755" s="0" t="n">
        <v>202406</v>
      </c>
      <c r="B3755" s="0" t="n">
        <v>202409</v>
      </c>
      <c r="C3755" s="37" t="s">
        <v>106</v>
      </c>
      <c r="D3755" s="37" t="s">
        <v>776</v>
      </c>
      <c r="E3755" s="0" t="n">
        <v>4</v>
      </c>
      <c r="F3755" s="38" t="s">
        <v>70</v>
      </c>
      <c r="G3755" s="37" t="s">
        <v>777</v>
      </c>
      <c r="H3755" s="0" t="n">
        <v>281305</v>
      </c>
      <c r="I3755" s="0" t="n">
        <v>238159</v>
      </c>
      <c r="J3755" s="0" t="n">
        <v>3275</v>
      </c>
    </row>
    <row r="3756" customFormat="false" ht="15" hidden="false" customHeight="false" outlineLevel="0" collapsed="false">
      <c r="A3756" s="0" t="n">
        <v>202406</v>
      </c>
      <c r="B3756" s="0" t="n">
        <v>202409</v>
      </c>
      <c r="C3756" s="37" t="s">
        <v>109</v>
      </c>
      <c r="D3756" s="37" t="s">
        <v>396</v>
      </c>
      <c r="E3756" s="0" t="n">
        <v>4</v>
      </c>
      <c r="F3756" s="38" t="s">
        <v>70</v>
      </c>
      <c r="G3756" s="37" t="s">
        <v>778</v>
      </c>
      <c r="H3756" s="0" t="n">
        <v>7946944</v>
      </c>
      <c r="I3756" s="0" t="n">
        <v>5733750</v>
      </c>
      <c r="J3756" s="0" t="n">
        <v>599486</v>
      </c>
    </row>
    <row r="3757" customFormat="false" ht="15" hidden="false" customHeight="false" outlineLevel="0" collapsed="false">
      <c r="A3757" s="0" t="n">
        <v>202406</v>
      </c>
      <c r="B3757" s="0" t="n">
        <v>202409</v>
      </c>
      <c r="C3757" s="37" t="s">
        <v>106</v>
      </c>
      <c r="D3757" s="37" t="s">
        <v>189</v>
      </c>
      <c r="E3757" s="0" t="n">
        <v>4</v>
      </c>
      <c r="F3757" s="38" t="s">
        <v>70</v>
      </c>
      <c r="G3757" s="37" t="s">
        <v>779</v>
      </c>
      <c r="H3757" s="0" t="n">
        <v>640425</v>
      </c>
      <c r="I3757" s="0" t="n">
        <v>918227</v>
      </c>
      <c r="J3757" s="0" t="n">
        <v>165484</v>
      </c>
    </row>
    <row r="3758" customFormat="false" ht="15" hidden="false" customHeight="false" outlineLevel="0" collapsed="false">
      <c r="A3758" s="0" t="n">
        <v>202406</v>
      </c>
      <c r="B3758" s="0" t="n">
        <v>202409</v>
      </c>
      <c r="C3758" s="37" t="s">
        <v>152</v>
      </c>
      <c r="D3758" s="37" t="s">
        <v>320</v>
      </c>
      <c r="E3758" s="0" t="n">
        <v>4</v>
      </c>
      <c r="F3758" s="38" t="s">
        <v>70</v>
      </c>
      <c r="G3758" s="37" t="s">
        <v>780</v>
      </c>
      <c r="H3758" s="0" t="n">
        <v>3745358</v>
      </c>
      <c r="I3758" s="0" t="n">
        <v>2003095</v>
      </c>
      <c r="J3758" s="0" t="n">
        <v>226770</v>
      </c>
    </row>
    <row r="3759" customFormat="false" ht="15" hidden="false" customHeight="false" outlineLevel="0" collapsed="false">
      <c r="A3759" s="0" t="n">
        <v>202406</v>
      </c>
      <c r="B3759" s="0" t="n">
        <v>202409</v>
      </c>
      <c r="C3759" s="37" t="s">
        <v>95</v>
      </c>
      <c r="D3759" s="37" t="s">
        <v>693</v>
      </c>
      <c r="E3759" s="0" t="n">
        <v>4</v>
      </c>
      <c r="F3759" s="38" t="s">
        <v>70</v>
      </c>
      <c r="G3759" s="37" t="s">
        <v>781</v>
      </c>
      <c r="H3759" s="0" t="n">
        <v>2019026</v>
      </c>
      <c r="I3759" s="0" t="n">
        <v>1448655</v>
      </c>
      <c r="J3759" s="0" t="n">
        <v>39209</v>
      </c>
    </row>
    <row r="3760" customFormat="false" ht="15" hidden="false" customHeight="false" outlineLevel="0" collapsed="false">
      <c r="A3760" s="0" t="n">
        <v>202406</v>
      </c>
      <c r="B3760" s="0" t="n">
        <v>202409</v>
      </c>
      <c r="C3760" s="37" t="s">
        <v>98</v>
      </c>
      <c r="D3760" s="37" t="s">
        <v>369</v>
      </c>
      <c r="E3760" s="0" t="n">
        <v>4</v>
      </c>
      <c r="F3760" s="38" t="s">
        <v>70</v>
      </c>
      <c r="G3760" s="37" t="s">
        <v>782</v>
      </c>
      <c r="H3760" s="0" t="n">
        <v>1034487</v>
      </c>
      <c r="I3760" s="0" t="n">
        <v>965088</v>
      </c>
      <c r="J3760" s="0" t="n">
        <v>50277</v>
      </c>
    </row>
    <row r="3761" customFormat="false" ht="15" hidden="false" customHeight="false" outlineLevel="0" collapsed="false">
      <c r="A3761" s="0" t="n">
        <v>202406</v>
      </c>
      <c r="B3761" s="0" t="n">
        <v>202409</v>
      </c>
      <c r="C3761" s="37" t="s">
        <v>136</v>
      </c>
      <c r="D3761" s="37" t="s">
        <v>719</v>
      </c>
      <c r="E3761" s="0" t="n">
        <v>4</v>
      </c>
      <c r="F3761" s="38" t="s">
        <v>70</v>
      </c>
      <c r="G3761" s="37" t="s">
        <v>783</v>
      </c>
      <c r="H3761" s="0" t="n">
        <v>7508485</v>
      </c>
      <c r="I3761" s="0" t="n">
        <v>6770882</v>
      </c>
      <c r="J3761" s="0" t="n">
        <v>1229359</v>
      </c>
    </row>
    <row r="3762" customFormat="false" ht="15" hidden="false" customHeight="false" outlineLevel="0" collapsed="false">
      <c r="A3762" s="0" t="n">
        <v>202406</v>
      </c>
      <c r="B3762" s="0" t="n">
        <v>202409</v>
      </c>
      <c r="C3762" s="37" t="s">
        <v>101</v>
      </c>
      <c r="D3762" s="37" t="s">
        <v>247</v>
      </c>
      <c r="E3762" s="0" t="n">
        <v>4</v>
      </c>
      <c r="F3762" s="38" t="s">
        <v>70</v>
      </c>
      <c r="G3762" s="37" t="s">
        <v>784</v>
      </c>
      <c r="H3762" s="0" t="n">
        <v>902001</v>
      </c>
      <c r="I3762" s="0" t="n">
        <v>873941</v>
      </c>
      <c r="J3762" s="0" t="n">
        <v>-25506</v>
      </c>
    </row>
    <row r="3763" customFormat="false" ht="15" hidden="false" customHeight="false" outlineLevel="0" collapsed="false">
      <c r="A3763" s="0" t="n">
        <v>202406</v>
      </c>
      <c r="B3763" s="0" t="n">
        <v>202409</v>
      </c>
      <c r="C3763" s="37" t="s">
        <v>184</v>
      </c>
      <c r="D3763" s="37" t="s">
        <v>367</v>
      </c>
      <c r="E3763" s="0" t="n">
        <v>4</v>
      </c>
      <c r="F3763" s="38" t="s">
        <v>70</v>
      </c>
      <c r="G3763" s="37" t="s">
        <v>785</v>
      </c>
      <c r="H3763" s="0" t="n">
        <v>180412</v>
      </c>
      <c r="I3763" s="0" t="n">
        <v>110404</v>
      </c>
      <c r="J3763" s="0" t="n">
        <v>-1593</v>
      </c>
    </row>
    <row r="3764" customFormat="false" ht="15" hidden="false" customHeight="false" outlineLevel="0" collapsed="false">
      <c r="A3764" s="0" t="n">
        <v>202406</v>
      </c>
      <c r="B3764" s="0" t="n">
        <v>202409</v>
      </c>
      <c r="C3764" s="37" t="s">
        <v>98</v>
      </c>
      <c r="D3764" s="37" t="s">
        <v>376</v>
      </c>
      <c r="E3764" s="0" t="n">
        <v>4</v>
      </c>
      <c r="F3764" s="38" t="s">
        <v>70</v>
      </c>
      <c r="G3764" s="37" t="s">
        <v>786</v>
      </c>
      <c r="H3764" s="0" t="n">
        <v>428343</v>
      </c>
      <c r="I3764" s="0" t="n">
        <v>189991</v>
      </c>
      <c r="J3764" s="0" t="n">
        <v>26629</v>
      </c>
    </row>
    <row r="3765" customFormat="false" ht="15" hidden="false" customHeight="false" outlineLevel="0" collapsed="false">
      <c r="A3765" s="0" t="n">
        <v>202406</v>
      </c>
      <c r="B3765" s="0" t="n">
        <v>202409</v>
      </c>
      <c r="C3765" s="37" t="s">
        <v>158</v>
      </c>
      <c r="D3765" s="37" t="s">
        <v>96</v>
      </c>
      <c r="E3765" s="0" t="n">
        <v>4</v>
      </c>
      <c r="F3765" s="38" t="s">
        <v>70</v>
      </c>
      <c r="G3765" s="37" t="s">
        <v>787</v>
      </c>
      <c r="H3765" s="0" t="n">
        <v>1634255</v>
      </c>
      <c r="I3765" s="0" t="n">
        <v>3318119</v>
      </c>
      <c r="J3765" s="0" t="n">
        <v>119736</v>
      </c>
    </row>
    <row r="3766" customFormat="false" ht="15" hidden="false" customHeight="false" outlineLevel="0" collapsed="false">
      <c r="A3766" s="0" t="n">
        <v>202406</v>
      </c>
      <c r="B3766" s="0" t="n">
        <v>202409</v>
      </c>
      <c r="C3766" s="37" t="s">
        <v>115</v>
      </c>
      <c r="D3766" s="37" t="s">
        <v>241</v>
      </c>
      <c r="E3766" s="0" t="n">
        <v>4</v>
      </c>
      <c r="F3766" s="38" t="s">
        <v>70</v>
      </c>
      <c r="G3766" s="37" t="s">
        <v>788</v>
      </c>
      <c r="H3766" s="0" t="n">
        <v>1910020</v>
      </c>
      <c r="I3766" s="0" t="n">
        <v>1851918</v>
      </c>
      <c r="J3766" s="0" t="n">
        <v>-120941</v>
      </c>
    </row>
    <row r="3767" customFormat="false" ht="15" hidden="false" customHeight="false" outlineLevel="0" collapsed="false">
      <c r="A3767" s="0" t="n">
        <v>202406</v>
      </c>
      <c r="B3767" s="0" t="n">
        <v>202409</v>
      </c>
      <c r="C3767" s="37" t="s">
        <v>101</v>
      </c>
      <c r="D3767" s="37" t="s">
        <v>482</v>
      </c>
      <c r="E3767" s="0" t="n">
        <v>4</v>
      </c>
      <c r="F3767" s="38" t="s">
        <v>70</v>
      </c>
      <c r="G3767" s="37" t="s">
        <v>789</v>
      </c>
      <c r="H3767" s="0" t="n">
        <v>236978</v>
      </c>
      <c r="I3767" s="0" t="n">
        <v>169222</v>
      </c>
      <c r="J3767" s="0" t="n">
        <v>36397</v>
      </c>
    </row>
    <row r="3768" customFormat="false" ht="15" hidden="false" customHeight="false" outlineLevel="0" collapsed="false">
      <c r="A3768" s="0" t="n">
        <v>202406</v>
      </c>
      <c r="B3768" s="0" t="n">
        <v>202409</v>
      </c>
      <c r="C3768" s="37" t="s">
        <v>136</v>
      </c>
      <c r="D3768" s="37" t="s">
        <v>120</v>
      </c>
      <c r="E3768" s="0" t="n">
        <v>4</v>
      </c>
      <c r="F3768" s="38" t="s">
        <v>70</v>
      </c>
      <c r="G3768" s="37" t="s">
        <v>790</v>
      </c>
      <c r="H3768" s="0" t="n">
        <v>546360</v>
      </c>
      <c r="I3768" s="0" t="n">
        <v>575715</v>
      </c>
      <c r="J3768" s="0" t="n">
        <v>-17248</v>
      </c>
    </row>
    <row r="3769" customFormat="false" ht="15" hidden="false" customHeight="false" outlineLevel="0" collapsed="false">
      <c r="A3769" s="0" t="n">
        <v>202406</v>
      </c>
      <c r="B3769" s="0" t="n">
        <v>202409</v>
      </c>
      <c r="C3769" s="37" t="s">
        <v>98</v>
      </c>
      <c r="D3769" s="37" t="s">
        <v>447</v>
      </c>
      <c r="E3769" s="0" t="n">
        <v>4</v>
      </c>
      <c r="F3769" s="38" t="s">
        <v>70</v>
      </c>
      <c r="G3769" s="37" t="s">
        <v>791</v>
      </c>
      <c r="H3769" s="0" t="n">
        <v>553843</v>
      </c>
      <c r="I3769" s="0" t="n">
        <v>308823</v>
      </c>
      <c r="J3769" s="0" t="n">
        <v>18547</v>
      </c>
    </row>
    <row r="3770" customFormat="false" ht="15" hidden="false" customHeight="false" outlineLevel="0" collapsed="false">
      <c r="A3770" s="0" t="n">
        <v>202406</v>
      </c>
      <c r="B3770" s="0" t="n">
        <v>202409</v>
      </c>
      <c r="C3770" s="37" t="s">
        <v>136</v>
      </c>
      <c r="D3770" s="37" t="s">
        <v>391</v>
      </c>
      <c r="E3770" s="0" t="n">
        <v>4</v>
      </c>
      <c r="F3770" s="38" t="s">
        <v>70</v>
      </c>
      <c r="G3770" s="37" t="s">
        <v>792</v>
      </c>
      <c r="H3770" s="0" t="n">
        <v>814860</v>
      </c>
      <c r="I3770" s="0" t="n">
        <v>369413</v>
      </c>
      <c r="J3770" s="0" t="n">
        <v>6667</v>
      </c>
    </row>
    <row r="3771" customFormat="false" ht="15" hidden="false" customHeight="false" outlineLevel="0" collapsed="false">
      <c r="A3771" s="0" t="n">
        <v>202406</v>
      </c>
      <c r="B3771" s="0" t="n">
        <v>202409</v>
      </c>
      <c r="C3771" s="37" t="s">
        <v>106</v>
      </c>
      <c r="D3771" s="37" t="s">
        <v>467</v>
      </c>
      <c r="E3771" s="0" t="n">
        <v>4</v>
      </c>
      <c r="F3771" s="38" t="s">
        <v>70</v>
      </c>
      <c r="G3771" s="37" t="s">
        <v>793</v>
      </c>
      <c r="H3771" s="0" t="n">
        <v>266885</v>
      </c>
      <c r="I3771" s="0" t="n">
        <v>203335</v>
      </c>
      <c r="J3771" s="0" t="n">
        <v>10214</v>
      </c>
    </row>
    <row r="3772" customFormat="false" ht="15" hidden="false" customHeight="false" outlineLevel="0" collapsed="false">
      <c r="A3772" s="0" t="n">
        <v>202406</v>
      </c>
      <c r="B3772" s="0" t="n">
        <v>202409</v>
      </c>
      <c r="C3772" s="37" t="s">
        <v>95</v>
      </c>
      <c r="D3772" s="37" t="s">
        <v>147</v>
      </c>
      <c r="E3772" s="0" t="n">
        <v>4</v>
      </c>
      <c r="F3772" s="38" t="s">
        <v>70</v>
      </c>
      <c r="G3772" s="37" t="s">
        <v>794</v>
      </c>
      <c r="H3772" s="0" t="n">
        <v>558557</v>
      </c>
      <c r="I3772" s="0" t="n">
        <v>381330</v>
      </c>
      <c r="J3772" s="0" t="n">
        <v>-3227</v>
      </c>
    </row>
    <row r="3773" customFormat="false" ht="15" hidden="false" customHeight="false" outlineLevel="0" collapsed="false">
      <c r="A3773" s="0" t="n">
        <v>202406</v>
      </c>
      <c r="B3773" s="0" t="n">
        <v>202409</v>
      </c>
      <c r="C3773" s="37" t="s">
        <v>184</v>
      </c>
      <c r="D3773" s="37" t="s">
        <v>603</v>
      </c>
      <c r="E3773" s="0" t="n">
        <v>4</v>
      </c>
      <c r="F3773" s="38" t="s">
        <v>70</v>
      </c>
      <c r="G3773" s="37" t="s">
        <v>795</v>
      </c>
      <c r="H3773" s="0" t="n">
        <v>743873</v>
      </c>
      <c r="I3773" s="0" t="n">
        <v>266738</v>
      </c>
      <c r="J3773" s="0" t="n">
        <v>40392</v>
      </c>
    </row>
    <row r="3774" customFormat="false" ht="15" hidden="false" customHeight="false" outlineLevel="0" collapsed="false">
      <c r="A3774" s="0" t="n">
        <v>202406</v>
      </c>
      <c r="B3774" s="0" t="n">
        <v>202409</v>
      </c>
      <c r="C3774" s="37" t="s">
        <v>149</v>
      </c>
      <c r="D3774" s="37" t="s">
        <v>318</v>
      </c>
      <c r="E3774" s="0" t="n">
        <v>4</v>
      </c>
      <c r="F3774" s="38" t="s">
        <v>70</v>
      </c>
      <c r="G3774" s="37" t="s">
        <v>796</v>
      </c>
      <c r="H3774" s="0" t="n">
        <v>2808686</v>
      </c>
      <c r="I3774" s="0" t="n">
        <v>1544722</v>
      </c>
      <c r="J3774" s="0" t="n">
        <v>140697</v>
      </c>
    </row>
    <row r="3775" customFormat="false" ht="15" hidden="false" customHeight="false" outlineLevel="0" collapsed="false">
      <c r="A3775" s="0" t="n">
        <v>202406</v>
      </c>
      <c r="B3775" s="0" t="n">
        <v>202409</v>
      </c>
      <c r="C3775" s="37" t="s">
        <v>115</v>
      </c>
      <c r="D3775" s="37" t="s">
        <v>191</v>
      </c>
      <c r="E3775" s="0" t="n">
        <v>4</v>
      </c>
      <c r="F3775" s="38" t="s">
        <v>70</v>
      </c>
      <c r="G3775" s="37" t="s">
        <v>797</v>
      </c>
      <c r="H3775" s="0" t="n">
        <v>3690683</v>
      </c>
      <c r="I3775" s="0" t="n">
        <v>4607691</v>
      </c>
      <c r="J3775" s="0" t="n">
        <v>821852</v>
      </c>
    </row>
    <row r="3776" customFormat="false" ht="15" hidden="false" customHeight="false" outlineLevel="0" collapsed="false">
      <c r="A3776" s="0" t="n">
        <v>202406</v>
      </c>
      <c r="B3776" s="0" t="n">
        <v>202409</v>
      </c>
      <c r="C3776" s="37" t="s">
        <v>101</v>
      </c>
      <c r="D3776" s="37" t="s">
        <v>519</v>
      </c>
      <c r="E3776" s="0" t="n">
        <v>4</v>
      </c>
      <c r="F3776" s="38" t="s">
        <v>70</v>
      </c>
      <c r="G3776" s="37" t="s">
        <v>798</v>
      </c>
      <c r="H3776" s="0" t="n">
        <v>1131798</v>
      </c>
      <c r="I3776" s="0" t="n">
        <v>537931</v>
      </c>
      <c r="J3776" s="0" t="n">
        <v>10265</v>
      </c>
    </row>
    <row r="3777" customFormat="false" ht="15" hidden="false" customHeight="false" outlineLevel="0" collapsed="false">
      <c r="A3777" s="0" t="n">
        <v>202406</v>
      </c>
      <c r="B3777" s="0" t="n">
        <v>202409</v>
      </c>
      <c r="C3777" s="37" t="s">
        <v>101</v>
      </c>
      <c r="D3777" s="37" t="s">
        <v>99</v>
      </c>
      <c r="E3777" s="0" t="n">
        <v>4</v>
      </c>
      <c r="F3777" s="38" t="s">
        <v>70</v>
      </c>
      <c r="G3777" s="37" t="s">
        <v>799</v>
      </c>
      <c r="H3777" s="0" t="n">
        <v>676426</v>
      </c>
      <c r="I3777" s="0" t="n">
        <v>825329</v>
      </c>
      <c r="J3777" s="0" t="n">
        <v>242071</v>
      </c>
    </row>
    <row r="3778" customFormat="false" ht="15" hidden="false" customHeight="false" outlineLevel="0" collapsed="false">
      <c r="A3778" s="0" t="n">
        <v>202406</v>
      </c>
      <c r="B3778" s="0" t="n">
        <v>202409</v>
      </c>
      <c r="C3778" s="37" t="s">
        <v>197</v>
      </c>
      <c r="D3778" s="37" t="s">
        <v>623</v>
      </c>
      <c r="E3778" s="0" t="n">
        <v>4</v>
      </c>
      <c r="F3778" s="38" t="s">
        <v>70</v>
      </c>
      <c r="G3778" s="37" t="s">
        <v>800</v>
      </c>
      <c r="H3778" s="0" t="n">
        <v>1334735</v>
      </c>
      <c r="I3778" s="0" t="n">
        <v>2118347</v>
      </c>
      <c r="J3778" s="0" t="n">
        <v>-234003</v>
      </c>
    </row>
    <row r="3779" customFormat="false" ht="15" hidden="false" customHeight="false" outlineLevel="0" collapsed="false">
      <c r="A3779" s="0" t="n">
        <v>202406</v>
      </c>
      <c r="B3779" s="0" t="n">
        <v>202409</v>
      </c>
      <c r="C3779" s="37" t="s">
        <v>115</v>
      </c>
      <c r="D3779" s="37" t="s">
        <v>102</v>
      </c>
      <c r="E3779" s="0" t="n">
        <v>4</v>
      </c>
      <c r="F3779" s="38" t="s">
        <v>70</v>
      </c>
      <c r="G3779" s="37" t="s">
        <v>801</v>
      </c>
      <c r="H3779" s="0" t="n">
        <v>525878</v>
      </c>
      <c r="I3779" s="0" t="n">
        <v>468161</v>
      </c>
      <c r="J3779" s="0" t="n">
        <v>-36757</v>
      </c>
    </row>
    <row r="3780" customFormat="false" ht="15" hidden="false" customHeight="false" outlineLevel="0" collapsed="false">
      <c r="A3780" s="0" t="n">
        <v>202406</v>
      </c>
      <c r="B3780" s="0" t="n">
        <v>202409</v>
      </c>
      <c r="C3780" s="37" t="s">
        <v>136</v>
      </c>
      <c r="D3780" s="37" t="s">
        <v>719</v>
      </c>
      <c r="E3780" s="0" t="n">
        <v>4</v>
      </c>
      <c r="F3780" s="38" t="s">
        <v>70</v>
      </c>
      <c r="G3780" s="37" t="s">
        <v>802</v>
      </c>
      <c r="H3780" s="0" t="n">
        <v>310370</v>
      </c>
      <c r="I3780" s="0" t="n">
        <v>164881</v>
      </c>
      <c r="J3780" s="0" t="n">
        <v>42095</v>
      </c>
    </row>
    <row r="3781" customFormat="false" ht="15" hidden="false" customHeight="false" outlineLevel="0" collapsed="false">
      <c r="A3781" s="0" t="n">
        <v>202406</v>
      </c>
      <c r="B3781" s="0" t="n">
        <v>202409</v>
      </c>
      <c r="C3781" s="37" t="s">
        <v>106</v>
      </c>
      <c r="D3781" s="37" t="s">
        <v>369</v>
      </c>
      <c r="E3781" s="0" t="n">
        <v>4</v>
      </c>
      <c r="F3781" s="38" t="s">
        <v>70</v>
      </c>
      <c r="G3781" s="37" t="s">
        <v>803</v>
      </c>
      <c r="H3781" s="0" t="n">
        <v>409399</v>
      </c>
      <c r="I3781" s="0" t="n">
        <v>248703</v>
      </c>
      <c r="J3781" s="0" t="n">
        <v>31686</v>
      </c>
    </row>
    <row r="3782" customFormat="false" ht="15" hidden="false" customHeight="false" outlineLevel="0" collapsed="false">
      <c r="A3782" s="0" t="n">
        <v>202406</v>
      </c>
      <c r="B3782" s="0" t="n">
        <v>202409</v>
      </c>
      <c r="C3782" s="37" t="s">
        <v>106</v>
      </c>
      <c r="D3782" s="37" t="s">
        <v>756</v>
      </c>
      <c r="E3782" s="0" t="n">
        <v>4</v>
      </c>
      <c r="F3782" s="38" t="s">
        <v>70</v>
      </c>
      <c r="G3782" s="37" t="s">
        <v>804</v>
      </c>
      <c r="H3782" s="0" t="n">
        <v>439252</v>
      </c>
      <c r="I3782" s="0" t="n">
        <v>230220</v>
      </c>
      <c r="J3782" s="0" t="n">
        <v>26277</v>
      </c>
    </row>
    <row r="3783" customFormat="false" ht="15" hidden="false" customHeight="false" outlineLevel="0" collapsed="false">
      <c r="A3783" s="0" t="n">
        <v>202406</v>
      </c>
      <c r="B3783" s="0" t="n">
        <v>202409</v>
      </c>
      <c r="C3783" s="37" t="s">
        <v>101</v>
      </c>
      <c r="D3783" s="37" t="s">
        <v>165</v>
      </c>
      <c r="E3783" s="0" t="n">
        <v>4</v>
      </c>
      <c r="F3783" s="38" t="s">
        <v>70</v>
      </c>
      <c r="G3783" s="37" t="s">
        <v>805</v>
      </c>
      <c r="H3783" s="0" t="n">
        <v>328480</v>
      </c>
      <c r="I3783" s="0" t="n">
        <v>651770</v>
      </c>
      <c r="J3783" s="0" t="n">
        <v>80251</v>
      </c>
    </row>
    <row r="3784" customFormat="false" ht="15" hidden="false" customHeight="false" outlineLevel="0" collapsed="false">
      <c r="A3784" s="0" t="n">
        <v>202406</v>
      </c>
      <c r="B3784" s="0" t="n">
        <v>202409</v>
      </c>
      <c r="C3784" s="37" t="s">
        <v>149</v>
      </c>
      <c r="D3784" s="37" t="s">
        <v>806</v>
      </c>
      <c r="E3784" s="0" t="n">
        <v>4</v>
      </c>
      <c r="F3784" s="38" t="s">
        <v>70</v>
      </c>
      <c r="G3784" s="37" t="s">
        <v>807</v>
      </c>
      <c r="H3784" s="0" t="n">
        <v>1525093</v>
      </c>
      <c r="I3784" s="0" t="n">
        <v>2031582</v>
      </c>
      <c r="J3784" s="0" t="n">
        <v>278572</v>
      </c>
    </row>
    <row r="3785" customFormat="false" ht="15" hidden="false" customHeight="false" outlineLevel="0" collapsed="false">
      <c r="A3785" s="0" t="n">
        <v>202406</v>
      </c>
      <c r="B3785" s="0" t="n">
        <v>202409</v>
      </c>
      <c r="C3785" s="37" t="s">
        <v>101</v>
      </c>
      <c r="D3785" s="37" t="s">
        <v>412</v>
      </c>
      <c r="E3785" s="0" t="n">
        <v>4</v>
      </c>
      <c r="F3785" s="38" t="s">
        <v>70</v>
      </c>
      <c r="G3785" s="37" t="s">
        <v>808</v>
      </c>
      <c r="H3785" s="0" t="n">
        <v>2859257</v>
      </c>
      <c r="I3785" s="0" t="n">
        <v>3992817</v>
      </c>
      <c r="J3785" s="0" t="n">
        <v>439117</v>
      </c>
    </row>
    <row r="3786" customFormat="false" ht="15" hidden="false" customHeight="false" outlineLevel="0" collapsed="false">
      <c r="A3786" s="0" t="n">
        <v>202406</v>
      </c>
      <c r="B3786" s="0" t="n">
        <v>202409</v>
      </c>
      <c r="C3786" s="37" t="s">
        <v>115</v>
      </c>
      <c r="D3786" s="37" t="s">
        <v>493</v>
      </c>
      <c r="E3786" s="0" t="n">
        <v>4</v>
      </c>
      <c r="F3786" s="38" t="s">
        <v>70</v>
      </c>
      <c r="G3786" s="37" t="s">
        <v>809</v>
      </c>
      <c r="H3786" s="0" t="n">
        <v>189021</v>
      </c>
      <c r="I3786" s="0" t="n">
        <v>80481</v>
      </c>
      <c r="J3786" s="0" t="n">
        <v>-1335</v>
      </c>
    </row>
    <row r="3787" customFormat="false" ht="15" hidden="false" customHeight="false" outlineLevel="0" collapsed="false">
      <c r="A3787" s="0" t="n">
        <v>202406</v>
      </c>
      <c r="B3787" s="0" t="n">
        <v>202409</v>
      </c>
      <c r="C3787" s="37" t="s">
        <v>115</v>
      </c>
      <c r="D3787" s="37" t="s">
        <v>493</v>
      </c>
      <c r="E3787" s="0" t="n">
        <v>4</v>
      </c>
      <c r="F3787" s="38" t="s">
        <v>70</v>
      </c>
      <c r="G3787" s="37" t="s">
        <v>810</v>
      </c>
      <c r="H3787" s="0" t="n">
        <v>1165629</v>
      </c>
      <c r="I3787" s="0" t="n">
        <v>515645</v>
      </c>
      <c r="J3787" s="0" t="n">
        <v>83441</v>
      </c>
    </row>
    <row r="3788" customFormat="false" ht="15" hidden="false" customHeight="false" outlineLevel="0" collapsed="false">
      <c r="A3788" s="0" t="n">
        <v>202406</v>
      </c>
      <c r="B3788" s="0" t="n">
        <v>202409</v>
      </c>
      <c r="C3788" s="37" t="s">
        <v>184</v>
      </c>
      <c r="D3788" s="37" t="s">
        <v>425</v>
      </c>
      <c r="E3788" s="0" t="n">
        <v>4</v>
      </c>
      <c r="F3788" s="38" t="s">
        <v>70</v>
      </c>
      <c r="G3788" s="37" t="s">
        <v>811</v>
      </c>
      <c r="H3788" s="0" t="n">
        <v>845169</v>
      </c>
      <c r="I3788" s="0" t="n">
        <v>687817</v>
      </c>
      <c r="J3788" s="0" t="n">
        <v>100468</v>
      </c>
    </row>
    <row r="3789" customFormat="false" ht="15" hidden="false" customHeight="false" outlineLevel="0" collapsed="false">
      <c r="A3789" s="0" t="n">
        <v>202406</v>
      </c>
      <c r="B3789" s="0" t="n">
        <v>202409</v>
      </c>
      <c r="C3789" s="37" t="s">
        <v>149</v>
      </c>
      <c r="D3789" s="37" t="s">
        <v>756</v>
      </c>
      <c r="E3789" s="0" t="n">
        <v>4</v>
      </c>
      <c r="F3789" s="38" t="s">
        <v>70</v>
      </c>
      <c r="G3789" s="37" t="s">
        <v>812</v>
      </c>
      <c r="H3789" s="0" t="n">
        <v>1747204</v>
      </c>
      <c r="I3789" s="0" t="n">
        <v>2216127</v>
      </c>
      <c r="J3789" s="0" t="n">
        <v>493849</v>
      </c>
    </row>
    <row r="3790" customFormat="false" ht="15" hidden="false" customHeight="false" outlineLevel="0" collapsed="false">
      <c r="A3790" s="0" t="n">
        <v>202406</v>
      </c>
      <c r="B3790" s="0" t="n">
        <v>202409</v>
      </c>
      <c r="C3790" s="37" t="s">
        <v>149</v>
      </c>
      <c r="D3790" s="37" t="s">
        <v>616</v>
      </c>
      <c r="E3790" s="0" t="n">
        <v>4</v>
      </c>
      <c r="F3790" s="38" t="s">
        <v>70</v>
      </c>
      <c r="G3790" s="37" t="s">
        <v>813</v>
      </c>
      <c r="H3790" s="0" t="n">
        <v>1104433</v>
      </c>
      <c r="I3790" s="0" t="n">
        <v>350186</v>
      </c>
      <c r="J3790" s="0" t="n">
        <v>89796</v>
      </c>
    </row>
    <row r="3791" customFormat="false" ht="15" hidden="false" customHeight="false" outlineLevel="0" collapsed="false">
      <c r="A3791" s="0" t="n">
        <v>202406</v>
      </c>
      <c r="B3791" s="0" t="n">
        <v>202409</v>
      </c>
      <c r="C3791" s="37" t="s">
        <v>109</v>
      </c>
      <c r="D3791" s="37" t="s">
        <v>364</v>
      </c>
      <c r="E3791" s="0" t="n">
        <v>4</v>
      </c>
      <c r="F3791" s="38" t="s">
        <v>70</v>
      </c>
      <c r="G3791" s="37" t="s">
        <v>814</v>
      </c>
      <c r="H3791" s="0" t="n">
        <v>291490</v>
      </c>
      <c r="I3791" s="0" t="n">
        <v>220897</v>
      </c>
      <c r="J3791" s="0" t="n">
        <v>24972</v>
      </c>
    </row>
    <row r="3792" customFormat="false" ht="15" hidden="false" customHeight="false" outlineLevel="0" collapsed="false">
      <c r="A3792" s="0" t="n">
        <v>202406</v>
      </c>
      <c r="B3792" s="0" t="n">
        <v>202409</v>
      </c>
      <c r="C3792" s="37" t="s">
        <v>95</v>
      </c>
      <c r="D3792" s="37" t="s">
        <v>396</v>
      </c>
      <c r="E3792" s="0" t="n">
        <v>4</v>
      </c>
      <c r="F3792" s="38" t="s">
        <v>70</v>
      </c>
      <c r="G3792" s="37" t="s">
        <v>815</v>
      </c>
      <c r="H3792" s="0" t="n">
        <v>303129</v>
      </c>
      <c r="I3792" s="0" t="n">
        <v>632755</v>
      </c>
      <c r="J3792" s="0" t="n">
        <v>-27053</v>
      </c>
    </row>
    <row r="3793" customFormat="false" ht="15" hidden="false" customHeight="false" outlineLevel="0" collapsed="false">
      <c r="A3793" s="0" t="n">
        <v>202406</v>
      </c>
      <c r="B3793" s="0" t="n">
        <v>202409</v>
      </c>
      <c r="C3793" s="37" t="s">
        <v>115</v>
      </c>
      <c r="D3793" s="37" t="s">
        <v>673</v>
      </c>
      <c r="E3793" s="0" t="n">
        <v>4</v>
      </c>
      <c r="F3793" s="38" t="s">
        <v>70</v>
      </c>
      <c r="G3793" s="37" t="s">
        <v>816</v>
      </c>
      <c r="H3793" s="0" t="n">
        <v>1077375</v>
      </c>
      <c r="I3793" s="0" t="n">
        <v>716588</v>
      </c>
      <c r="J3793" s="0" t="n">
        <v>184344</v>
      </c>
    </row>
    <row r="3794" customFormat="false" ht="15" hidden="false" customHeight="false" outlineLevel="0" collapsed="false">
      <c r="A3794" s="0" t="n">
        <v>202406</v>
      </c>
      <c r="B3794" s="0" t="n">
        <v>202409</v>
      </c>
      <c r="C3794" s="37" t="s">
        <v>112</v>
      </c>
      <c r="D3794" s="37" t="s">
        <v>120</v>
      </c>
      <c r="E3794" s="0" t="n">
        <v>4</v>
      </c>
      <c r="F3794" s="38" t="s">
        <v>70</v>
      </c>
      <c r="G3794" s="37" t="s">
        <v>817</v>
      </c>
      <c r="H3794" s="0" t="n">
        <v>5609552</v>
      </c>
      <c r="I3794" s="0" t="n">
        <v>1497445</v>
      </c>
      <c r="J3794" s="0" t="n">
        <v>-32667</v>
      </c>
    </row>
    <row r="3795" customFormat="false" ht="15" hidden="false" customHeight="false" outlineLevel="0" collapsed="false">
      <c r="A3795" s="0" t="n">
        <v>202406</v>
      </c>
      <c r="B3795" s="0" t="n">
        <v>202409</v>
      </c>
      <c r="C3795" s="37" t="s">
        <v>124</v>
      </c>
      <c r="D3795" s="37" t="s">
        <v>493</v>
      </c>
      <c r="E3795" s="0" t="n">
        <v>4</v>
      </c>
      <c r="F3795" s="38" t="s">
        <v>70</v>
      </c>
      <c r="G3795" s="37" t="s">
        <v>818</v>
      </c>
      <c r="H3795" s="0" t="n">
        <v>79067</v>
      </c>
      <c r="I3795" s="0" t="n">
        <v>51917</v>
      </c>
      <c r="J3795" s="0" t="n">
        <v>5908</v>
      </c>
    </row>
    <row r="3796" customFormat="false" ht="15" hidden="false" customHeight="false" outlineLevel="0" collapsed="false">
      <c r="A3796" s="0" t="n">
        <v>202406</v>
      </c>
      <c r="B3796" s="0" t="n">
        <v>202409</v>
      </c>
      <c r="C3796" s="37" t="s">
        <v>95</v>
      </c>
      <c r="D3796" s="37" t="s">
        <v>414</v>
      </c>
      <c r="E3796" s="0" t="n">
        <v>4</v>
      </c>
      <c r="F3796" s="38" t="s">
        <v>70</v>
      </c>
      <c r="G3796" s="37" t="s">
        <v>819</v>
      </c>
      <c r="H3796" s="0" t="n">
        <v>1829019</v>
      </c>
      <c r="I3796" s="0" t="n">
        <v>1145229</v>
      </c>
      <c r="J3796" s="0" t="n">
        <v>62216</v>
      </c>
    </row>
    <row r="3797" customFormat="false" ht="15" hidden="false" customHeight="false" outlineLevel="0" collapsed="false">
      <c r="A3797" s="0" t="n">
        <v>202406</v>
      </c>
      <c r="B3797" s="0" t="n">
        <v>202409</v>
      </c>
      <c r="C3797" s="37" t="s">
        <v>149</v>
      </c>
      <c r="D3797" s="37" t="s">
        <v>247</v>
      </c>
      <c r="E3797" s="0" t="n">
        <v>4</v>
      </c>
      <c r="F3797" s="38" t="s">
        <v>70</v>
      </c>
      <c r="G3797" s="37" t="s">
        <v>820</v>
      </c>
      <c r="H3797" s="0" t="n">
        <v>5735348</v>
      </c>
      <c r="I3797" s="0" t="n">
        <v>3610725</v>
      </c>
      <c r="J3797" s="0" t="n">
        <v>133371</v>
      </c>
    </row>
    <row r="3798" customFormat="false" ht="15" hidden="false" customHeight="false" outlineLevel="0" collapsed="false">
      <c r="A3798" s="0" t="n">
        <v>202406</v>
      </c>
      <c r="B3798" s="0" t="n">
        <v>202409</v>
      </c>
      <c r="C3798" s="37" t="s">
        <v>109</v>
      </c>
      <c r="D3798" s="37" t="s">
        <v>821</v>
      </c>
      <c r="E3798" s="0" t="n">
        <v>4</v>
      </c>
      <c r="F3798" s="38" t="s">
        <v>70</v>
      </c>
      <c r="G3798" s="37" t="s">
        <v>822</v>
      </c>
      <c r="H3798" s="0" t="n">
        <v>744800</v>
      </c>
      <c r="I3798" s="0" t="n">
        <v>1266427</v>
      </c>
      <c r="J3798" s="0" t="n">
        <v>198107</v>
      </c>
    </row>
    <row r="3799" customFormat="false" ht="15" hidden="false" customHeight="false" outlineLevel="0" collapsed="false">
      <c r="A3799" s="0" t="n">
        <v>202406</v>
      </c>
      <c r="B3799" s="0" t="n">
        <v>202409</v>
      </c>
      <c r="C3799" s="37" t="s">
        <v>124</v>
      </c>
      <c r="D3799" s="37" t="s">
        <v>476</v>
      </c>
      <c r="E3799" s="0" t="n">
        <v>4</v>
      </c>
      <c r="F3799" s="38" t="s">
        <v>70</v>
      </c>
      <c r="G3799" s="37" t="s">
        <v>823</v>
      </c>
      <c r="H3799" s="0" t="n">
        <v>2246062</v>
      </c>
      <c r="I3799" s="0" t="n">
        <v>839335</v>
      </c>
      <c r="J3799" s="0" t="n">
        <v>87665</v>
      </c>
    </row>
    <row r="3800" customFormat="false" ht="15" hidden="false" customHeight="false" outlineLevel="0" collapsed="false">
      <c r="A3800" s="0" t="n">
        <v>202406</v>
      </c>
      <c r="B3800" s="0" t="n">
        <v>202409</v>
      </c>
      <c r="C3800" s="37" t="s">
        <v>115</v>
      </c>
      <c r="D3800" s="37" t="s">
        <v>300</v>
      </c>
      <c r="E3800" s="0" t="n">
        <v>4</v>
      </c>
      <c r="F3800" s="38" t="s">
        <v>70</v>
      </c>
      <c r="G3800" s="37" t="s">
        <v>824</v>
      </c>
      <c r="H3800" s="0" t="n">
        <v>474642</v>
      </c>
      <c r="I3800" s="0" t="n">
        <v>243507</v>
      </c>
      <c r="J3800" s="0" t="n">
        <v>31978</v>
      </c>
    </row>
    <row r="3801" customFormat="false" ht="15" hidden="false" customHeight="false" outlineLevel="0" collapsed="false">
      <c r="A3801" s="0" t="n">
        <v>202406</v>
      </c>
      <c r="B3801" s="0" t="n">
        <v>202409</v>
      </c>
      <c r="C3801" s="37" t="s">
        <v>158</v>
      </c>
      <c r="D3801" s="37" t="s">
        <v>700</v>
      </c>
      <c r="E3801" s="0" t="n">
        <v>4</v>
      </c>
      <c r="F3801" s="38" t="s">
        <v>70</v>
      </c>
      <c r="G3801" s="37" t="s">
        <v>825</v>
      </c>
      <c r="H3801" s="0" t="n">
        <v>1074668</v>
      </c>
      <c r="I3801" s="0" t="n">
        <v>1848764</v>
      </c>
      <c r="J3801" s="0" t="n">
        <v>-2900</v>
      </c>
    </row>
    <row r="3802" customFormat="false" ht="15" hidden="false" customHeight="false" outlineLevel="0" collapsed="false">
      <c r="A3802" s="0" t="n">
        <v>202406</v>
      </c>
      <c r="B3802" s="0" t="n">
        <v>202409</v>
      </c>
      <c r="C3802" s="37" t="s">
        <v>184</v>
      </c>
      <c r="D3802" s="37" t="s">
        <v>826</v>
      </c>
      <c r="E3802" s="0" t="n">
        <v>4</v>
      </c>
      <c r="F3802" s="38" t="s">
        <v>70</v>
      </c>
      <c r="G3802" s="37" t="s">
        <v>827</v>
      </c>
      <c r="H3802" s="0" t="n">
        <v>181754</v>
      </c>
      <c r="I3802" s="0" t="n">
        <v>224823</v>
      </c>
      <c r="J3802" s="0" t="n">
        <v>14072</v>
      </c>
    </row>
    <row r="3803" customFormat="false" ht="15" hidden="false" customHeight="false" outlineLevel="0" collapsed="false">
      <c r="A3803" s="0" t="n">
        <v>202406</v>
      </c>
      <c r="B3803" s="0" t="n">
        <v>202409</v>
      </c>
      <c r="C3803" s="37" t="s">
        <v>101</v>
      </c>
      <c r="D3803" s="37" t="s">
        <v>328</v>
      </c>
      <c r="E3803" s="0" t="n">
        <v>4</v>
      </c>
      <c r="F3803" s="38" t="s">
        <v>70</v>
      </c>
      <c r="G3803" s="37" t="s">
        <v>828</v>
      </c>
      <c r="H3803" s="0" t="n">
        <v>71339</v>
      </c>
      <c r="I3803" s="0" t="n">
        <v>119568</v>
      </c>
      <c r="J3803" s="0" t="n">
        <v>364</v>
      </c>
    </row>
    <row r="3804" customFormat="false" ht="15" hidden="false" customHeight="false" outlineLevel="0" collapsed="false">
      <c r="A3804" s="0" t="n">
        <v>202406</v>
      </c>
      <c r="B3804" s="0" t="n">
        <v>202409</v>
      </c>
      <c r="C3804" s="37" t="s">
        <v>106</v>
      </c>
      <c r="D3804" s="37" t="s">
        <v>511</v>
      </c>
      <c r="E3804" s="0" t="n">
        <v>4</v>
      </c>
      <c r="F3804" s="38" t="s">
        <v>70</v>
      </c>
      <c r="G3804" s="37" t="s">
        <v>829</v>
      </c>
      <c r="H3804" s="0" t="n">
        <v>3659261</v>
      </c>
      <c r="I3804" s="0" t="n">
        <v>2080468</v>
      </c>
      <c r="J3804" s="0" t="n">
        <v>125021</v>
      </c>
    </row>
    <row r="3805" customFormat="false" ht="15" hidden="false" customHeight="false" outlineLevel="0" collapsed="false">
      <c r="A3805" s="0" t="n">
        <v>202406</v>
      </c>
      <c r="B3805" s="0" t="n">
        <v>202409</v>
      </c>
      <c r="C3805" s="37" t="s">
        <v>149</v>
      </c>
      <c r="D3805" s="37" t="s">
        <v>360</v>
      </c>
      <c r="E3805" s="0" t="n">
        <v>4</v>
      </c>
      <c r="F3805" s="38" t="s">
        <v>70</v>
      </c>
      <c r="G3805" s="37" t="s">
        <v>830</v>
      </c>
      <c r="H3805" s="0" t="n">
        <v>432690</v>
      </c>
      <c r="I3805" s="0" t="n">
        <v>744315</v>
      </c>
      <c r="J3805" s="0" t="n">
        <v>50706</v>
      </c>
    </row>
    <row r="3806" customFormat="false" ht="15" hidden="false" customHeight="false" outlineLevel="0" collapsed="false">
      <c r="A3806" s="0" t="n">
        <v>202406</v>
      </c>
      <c r="B3806" s="0" t="n">
        <v>202409</v>
      </c>
      <c r="C3806" s="37" t="s">
        <v>112</v>
      </c>
      <c r="D3806" s="37" t="s">
        <v>284</v>
      </c>
      <c r="E3806" s="0" t="n">
        <v>4</v>
      </c>
      <c r="F3806" s="38" t="s">
        <v>70</v>
      </c>
      <c r="G3806" s="37" t="s">
        <v>831</v>
      </c>
      <c r="H3806" s="0" t="n">
        <v>728388</v>
      </c>
      <c r="I3806" s="0" t="n">
        <v>403562</v>
      </c>
      <c r="J3806" s="0" t="n">
        <v>106714</v>
      </c>
    </row>
    <row r="3807" customFormat="false" ht="15" hidden="false" customHeight="false" outlineLevel="0" collapsed="false">
      <c r="A3807" s="0" t="n">
        <v>202406</v>
      </c>
      <c r="B3807" s="0" t="n">
        <v>202409</v>
      </c>
      <c r="C3807" s="37" t="s">
        <v>184</v>
      </c>
      <c r="D3807" s="37" t="s">
        <v>267</v>
      </c>
      <c r="E3807" s="0" t="n">
        <v>4</v>
      </c>
      <c r="F3807" s="38" t="s">
        <v>70</v>
      </c>
      <c r="G3807" s="37" t="s">
        <v>832</v>
      </c>
      <c r="H3807" s="0" t="n">
        <v>229230</v>
      </c>
      <c r="I3807" s="0" t="n">
        <v>250908</v>
      </c>
      <c r="J3807" s="0" t="n">
        <v>13564</v>
      </c>
    </row>
    <row r="3808" customFormat="false" ht="15" hidden="false" customHeight="false" outlineLevel="0" collapsed="false">
      <c r="A3808" s="0" t="n">
        <v>202406</v>
      </c>
      <c r="B3808" s="0" t="n">
        <v>202409</v>
      </c>
      <c r="C3808" s="37" t="s">
        <v>197</v>
      </c>
      <c r="D3808" s="37" t="s">
        <v>387</v>
      </c>
      <c r="E3808" s="0" t="n">
        <v>4</v>
      </c>
      <c r="F3808" s="38" t="s">
        <v>70</v>
      </c>
      <c r="G3808" s="37" t="s">
        <v>833</v>
      </c>
      <c r="H3808" s="0" t="n">
        <v>226436</v>
      </c>
      <c r="I3808" s="0" t="n">
        <v>141443</v>
      </c>
      <c r="J3808" s="0" t="n">
        <v>-18750</v>
      </c>
    </row>
    <row r="3809" customFormat="false" ht="15" hidden="false" customHeight="false" outlineLevel="0" collapsed="false">
      <c r="A3809" s="0" t="n">
        <v>202406</v>
      </c>
      <c r="B3809" s="0" t="n">
        <v>202409</v>
      </c>
      <c r="C3809" s="37" t="s">
        <v>197</v>
      </c>
      <c r="D3809" s="37" t="s">
        <v>334</v>
      </c>
      <c r="E3809" s="0" t="n">
        <v>4</v>
      </c>
      <c r="F3809" s="38" t="s">
        <v>70</v>
      </c>
      <c r="G3809" s="37" t="s">
        <v>834</v>
      </c>
      <c r="H3809" s="0" t="n">
        <v>1285654</v>
      </c>
      <c r="I3809" s="0" t="n">
        <v>889354</v>
      </c>
      <c r="J3809" s="0" t="n">
        <v>195221</v>
      </c>
    </row>
    <row r="3810" customFormat="false" ht="15" hidden="false" customHeight="false" outlineLevel="0" collapsed="false">
      <c r="A3810" s="0" t="n">
        <v>202406</v>
      </c>
      <c r="B3810" s="0" t="n">
        <v>202409</v>
      </c>
      <c r="C3810" s="37" t="s">
        <v>197</v>
      </c>
      <c r="D3810" s="37" t="s">
        <v>208</v>
      </c>
      <c r="E3810" s="0" t="n">
        <v>4</v>
      </c>
      <c r="F3810" s="38" t="s">
        <v>70</v>
      </c>
      <c r="G3810" s="37" t="s">
        <v>835</v>
      </c>
      <c r="H3810" s="0" t="n">
        <v>514221</v>
      </c>
      <c r="I3810" s="0" t="n">
        <v>352609</v>
      </c>
      <c r="J3810" s="0" t="n">
        <v>44050</v>
      </c>
    </row>
    <row r="3811" customFormat="false" ht="15" hidden="false" customHeight="false" outlineLevel="0" collapsed="false">
      <c r="A3811" s="0" t="n">
        <v>202406</v>
      </c>
      <c r="B3811" s="0" t="n">
        <v>202409</v>
      </c>
      <c r="C3811" s="37" t="s">
        <v>115</v>
      </c>
      <c r="D3811" s="37" t="s">
        <v>306</v>
      </c>
      <c r="E3811" s="0" t="n">
        <v>4</v>
      </c>
      <c r="F3811" s="38" t="s">
        <v>70</v>
      </c>
      <c r="G3811" s="37" t="s">
        <v>836</v>
      </c>
      <c r="H3811" s="0" t="n">
        <v>1752227</v>
      </c>
      <c r="I3811" s="0" t="n">
        <v>2277103</v>
      </c>
      <c r="J3811" s="0" t="n">
        <v>152336</v>
      </c>
    </row>
    <row r="3812" customFormat="false" ht="15" hidden="false" customHeight="false" outlineLevel="0" collapsed="false">
      <c r="A3812" s="0" t="n">
        <v>202406</v>
      </c>
      <c r="B3812" s="0" t="n">
        <v>202409</v>
      </c>
      <c r="C3812" s="37" t="s">
        <v>106</v>
      </c>
      <c r="D3812" s="37" t="s">
        <v>519</v>
      </c>
      <c r="E3812" s="0" t="n">
        <v>4</v>
      </c>
      <c r="F3812" s="38" t="s">
        <v>70</v>
      </c>
      <c r="G3812" s="37" t="s">
        <v>837</v>
      </c>
      <c r="H3812" s="0" t="n">
        <v>1554549</v>
      </c>
      <c r="I3812" s="0" t="n">
        <v>880894</v>
      </c>
      <c r="J3812" s="0" t="n">
        <v>31957</v>
      </c>
    </row>
    <row r="3813" customFormat="false" ht="15" hidden="false" customHeight="false" outlineLevel="0" collapsed="false">
      <c r="A3813" s="0" t="n">
        <v>202406</v>
      </c>
      <c r="B3813" s="0" t="n">
        <v>202409</v>
      </c>
      <c r="C3813" s="37" t="s">
        <v>95</v>
      </c>
      <c r="D3813" s="37" t="s">
        <v>288</v>
      </c>
      <c r="E3813" s="0" t="n">
        <v>4</v>
      </c>
      <c r="F3813" s="38" t="s">
        <v>70</v>
      </c>
      <c r="G3813" s="37" t="s">
        <v>838</v>
      </c>
      <c r="H3813" s="0" t="n">
        <v>1425351</v>
      </c>
      <c r="I3813" s="0" t="n">
        <v>769979</v>
      </c>
      <c r="J3813" s="0" t="n">
        <v>-11313</v>
      </c>
    </row>
    <row r="3814" customFormat="false" ht="15" hidden="false" customHeight="false" outlineLevel="0" collapsed="false">
      <c r="A3814" s="0" t="n">
        <v>202406</v>
      </c>
      <c r="B3814" s="0" t="n">
        <v>202409</v>
      </c>
      <c r="C3814" s="37" t="s">
        <v>101</v>
      </c>
      <c r="D3814" s="37" t="s">
        <v>839</v>
      </c>
      <c r="E3814" s="0" t="n">
        <v>4</v>
      </c>
      <c r="F3814" s="38" t="s">
        <v>70</v>
      </c>
      <c r="G3814" s="37" t="s">
        <v>840</v>
      </c>
      <c r="H3814" s="0" t="n">
        <v>1492954</v>
      </c>
      <c r="I3814" s="0" t="n">
        <v>3881359</v>
      </c>
      <c r="J3814" s="0" t="n">
        <v>1062735</v>
      </c>
    </row>
    <row r="3815" customFormat="false" ht="15" hidden="false" customHeight="false" outlineLevel="0" collapsed="false">
      <c r="A3815" s="0" t="n">
        <v>202406</v>
      </c>
      <c r="B3815" s="0" t="n">
        <v>202409</v>
      </c>
      <c r="C3815" s="37" t="s">
        <v>106</v>
      </c>
      <c r="D3815" s="37" t="s">
        <v>841</v>
      </c>
      <c r="E3815" s="0" t="n">
        <v>4</v>
      </c>
      <c r="F3815" s="38" t="s">
        <v>70</v>
      </c>
      <c r="G3815" s="37" t="s">
        <v>842</v>
      </c>
      <c r="H3815" s="0" t="n">
        <v>7858178</v>
      </c>
      <c r="I3815" s="0" t="n">
        <v>3276581</v>
      </c>
      <c r="J3815" s="0" t="n">
        <v>279114</v>
      </c>
    </row>
    <row r="3816" customFormat="false" ht="15" hidden="false" customHeight="false" outlineLevel="0" collapsed="false">
      <c r="A3816" s="0" t="n">
        <v>202406</v>
      </c>
      <c r="B3816" s="0" t="n">
        <v>202409</v>
      </c>
      <c r="C3816" s="37" t="s">
        <v>178</v>
      </c>
      <c r="D3816" s="37" t="s">
        <v>843</v>
      </c>
      <c r="E3816" s="0" t="n">
        <v>4</v>
      </c>
      <c r="F3816" s="38" t="s">
        <v>70</v>
      </c>
      <c r="G3816" s="37" t="s">
        <v>844</v>
      </c>
      <c r="H3816" s="0" t="n">
        <v>307289</v>
      </c>
      <c r="I3816" s="0" t="n">
        <v>172478</v>
      </c>
      <c r="J3816" s="0" t="n">
        <v>-16174</v>
      </c>
    </row>
    <row r="3817" customFormat="false" ht="15" hidden="false" customHeight="false" outlineLevel="0" collapsed="false">
      <c r="A3817" s="0" t="n">
        <v>202406</v>
      </c>
      <c r="B3817" s="0" t="n">
        <v>202409</v>
      </c>
      <c r="C3817" s="37" t="s">
        <v>95</v>
      </c>
      <c r="D3817" s="37" t="s">
        <v>96</v>
      </c>
      <c r="E3817" s="0" t="n">
        <v>4</v>
      </c>
      <c r="F3817" s="38" t="s">
        <v>71</v>
      </c>
      <c r="G3817" s="37" t="s">
        <v>97</v>
      </c>
      <c r="H3817" s="0" t="n">
        <v>3325301</v>
      </c>
      <c r="I3817" s="0" t="n">
        <v>2644413</v>
      </c>
      <c r="J3817" s="0" t="n">
        <v>509491</v>
      </c>
    </row>
    <row r="3818" customFormat="false" ht="15" hidden="false" customHeight="false" outlineLevel="0" collapsed="false">
      <c r="A3818" s="0" t="n">
        <v>202406</v>
      </c>
      <c r="B3818" s="0" t="n">
        <v>202409</v>
      </c>
      <c r="C3818" s="37" t="s">
        <v>98</v>
      </c>
      <c r="D3818" s="37" t="s">
        <v>99</v>
      </c>
      <c r="E3818" s="0" t="n">
        <v>4</v>
      </c>
      <c r="F3818" s="38" t="s">
        <v>71</v>
      </c>
      <c r="G3818" s="37" t="s">
        <v>100</v>
      </c>
      <c r="H3818" s="0" t="n">
        <v>776249</v>
      </c>
      <c r="I3818" s="0" t="n">
        <v>900875</v>
      </c>
      <c r="J3818" s="0" t="n">
        <v>185846</v>
      </c>
    </row>
    <row r="3819" customFormat="false" ht="15" hidden="false" customHeight="false" outlineLevel="0" collapsed="false">
      <c r="A3819" s="0" t="n">
        <v>202406</v>
      </c>
      <c r="B3819" s="0" t="n">
        <v>202409</v>
      </c>
      <c r="C3819" s="37" t="s">
        <v>101</v>
      </c>
      <c r="D3819" s="37" t="s">
        <v>102</v>
      </c>
      <c r="E3819" s="0" t="n">
        <v>4</v>
      </c>
      <c r="F3819" s="38" t="s">
        <v>71</v>
      </c>
      <c r="G3819" s="37" t="s">
        <v>103</v>
      </c>
      <c r="H3819" s="0" t="n">
        <v>907423</v>
      </c>
      <c r="I3819" s="0" t="n">
        <v>1377943</v>
      </c>
      <c r="J3819" s="0" t="n">
        <v>183153</v>
      </c>
    </row>
    <row r="3820" customFormat="false" ht="15" hidden="false" customHeight="false" outlineLevel="0" collapsed="false">
      <c r="A3820" s="0" t="n">
        <v>202406</v>
      </c>
      <c r="B3820" s="0" t="n">
        <v>202409</v>
      </c>
      <c r="C3820" s="37" t="s">
        <v>101</v>
      </c>
      <c r="D3820" s="37" t="s">
        <v>104</v>
      </c>
      <c r="E3820" s="0" t="n">
        <v>4</v>
      </c>
      <c r="F3820" s="38" t="s">
        <v>71</v>
      </c>
      <c r="G3820" s="37" t="s">
        <v>105</v>
      </c>
      <c r="H3820" s="0" t="n">
        <v>544853</v>
      </c>
      <c r="I3820" s="0" t="n">
        <v>1109279</v>
      </c>
      <c r="J3820" s="0" t="n">
        <v>226999</v>
      </c>
    </row>
    <row r="3821" customFormat="false" ht="15" hidden="false" customHeight="false" outlineLevel="0" collapsed="false">
      <c r="A3821" s="0" t="n">
        <v>202406</v>
      </c>
      <c r="B3821" s="0" t="n">
        <v>202409</v>
      </c>
      <c r="C3821" s="37" t="s">
        <v>106</v>
      </c>
      <c r="D3821" s="37" t="s">
        <v>107</v>
      </c>
      <c r="E3821" s="0" t="n">
        <v>4</v>
      </c>
      <c r="F3821" s="38" t="s">
        <v>71</v>
      </c>
      <c r="G3821" s="37" t="s">
        <v>108</v>
      </c>
      <c r="H3821" s="0" t="n">
        <v>795323</v>
      </c>
      <c r="I3821" s="0" t="n">
        <v>438926</v>
      </c>
      <c r="J3821" s="0" t="n">
        <v>35436</v>
      </c>
    </row>
    <row r="3822" customFormat="false" ht="15" hidden="false" customHeight="false" outlineLevel="0" collapsed="false">
      <c r="A3822" s="0" t="n">
        <v>202406</v>
      </c>
      <c r="B3822" s="0" t="n">
        <v>202409</v>
      </c>
      <c r="C3822" s="37" t="s">
        <v>109</v>
      </c>
      <c r="D3822" s="37" t="s">
        <v>110</v>
      </c>
      <c r="E3822" s="0" t="n">
        <v>4</v>
      </c>
      <c r="F3822" s="38" t="s">
        <v>71</v>
      </c>
      <c r="G3822" s="37" t="s">
        <v>111</v>
      </c>
      <c r="H3822" s="0" t="n">
        <v>392178</v>
      </c>
      <c r="I3822" s="0" t="n">
        <v>342106</v>
      </c>
      <c r="J3822" s="0" t="n">
        <v>103801</v>
      </c>
    </row>
    <row r="3823" customFormat="false" ht="15" hidden="false" customHeight="false" outlineLevel="0" collapsed="false">
      <c r="A3823" s="0" t="n">
        <v>202406</v>
      </c>
      <c r="B3823" s="0" t="n">
        <v>202409</v>
      </c>
      <c r="C3823" s="37" t="s">
        <v>112</v>
      </c>
      <c r="D3823" s="37" t="s">
        <v>113</v>
      </c>
      <c r="E3823" s="0" t="n">
        <v>4</v>
      </c>
      <c r="F3823" s="38" t="s">
        <v>71</v>
      </c>
      <c r="G3823" s="37" t="s">
        <v>114</v>
      </c>
      <c r="H3823" s="0" t="n">
        <v>3892652</v>
      </c>
      <c r="I3823" s="0" t="n">
        <v>3667585</v>
      </c>
      <c r="J3823" s="0" t="n">
        <v>567069</v>
      </c>
    </row>
    <row r="3824" customFormat="false" ht="15" hidden="false" customHeight="false" outlineLevel="0" collapsed="false">
      <c r="A3824" s="0" t="n">
        <v>202406</v>
      </c>
      <c r="B3824" s="0" t="n">
        <v>202409</v>
      </c>
      <c r="C3824" s="37" t="s">
        <v>115</v>
      </c>
      <c r="D3824" s="37" t="s">
        <v>116</v>
      </c>
      <c r="E3824" s="0" t="n">
        <v>4</v>
      </c>
      <c r="F3824" s="38" t="s">
        <v>71</v>
      </c>
      <c r="G3824" s="37" t="s">
        <v>117</v>
      </c>
      <c r="H3824" s="0" t="n">
        <v>309582</v>
      </c>
      <c r="I3824" s="0" t="n">
        <v>607266</v>
      </c>
      <c r="J3824" s="0" t="n">
        <v>-6106</v>
      </c>
    </row>
    <row r="3825" customFormat="false" ht="15" hidden="false" customHeight="false" outlineLevel="0" collapsed="false">
      <c r="A3825" s="0" t="n">
        <v>202406</v>
      </c>
      <c r="B3825" s="0" t="n">
        <v>202409</v>
      </c>
      <c r="C3825" s="37" t="s">
        <v>109</v>
      </c>
      <c r="D3825" s="37" t="s">
        <v>118</v>
      </c>
      <c r="E3825" s="0" t="n">
        <v>4</v>
      </c>
      <c r="F3825" s="38" t="s">
        <v>71</v>
      </c>
      <c r="G3825" s="37" t="s">
        <v>119</v>
      </c>
      <c r="H3825" s="0" t="n">
        <v>1636982</v>
      </c>
      <c r="I3825" s="0" t="n">
        <v>566906</v>
      </c>
      <c r="J3825" s="0" t="n">
        <v>49298</v>
      </c>
    </row>
    <row r="3826" customFormat="false" ht="15" hidden="false" customHeight="false" outlineLevel="0" collapsed="false">
      <c r="A3826" s="0" t="n">
        <v>202406</v>
      </c>
      <c r="B3826" s="0" t="n">
        <v>202409</v>
      </c>
      <c r="C3826" s="37" t="s">
        <v>109</v>
      </c>
      <c r="D3826" s="37" t="s">
        <v>120</v>
      </c>
      <c r="E3826" s="0" t="n">
        <v>4</v>
      </c>
      <c r="F3826" s="38" t="s">
        <v>71</v>
      </c>
      <c r="G3826" s="37" t="s">
        <v>121</v>
      </c>
      <c r="H3826" s="0" t="n">
        <v>264573</v>
      </c>
      <c r="I3826" s="0" t="n">
        <v>241242</v>
      </c>
      <c r="J3826" s="0" t="n">
        <v>15620</v>
      </c>
    </row>
    <row r="3827" customFormat="false" ht="15" hidden="false" customHeight="false" outlineLevel="0" collapsed="false">
      <c r="A3827" s="0" t="n">
        <v>202406</v>
      </c>
      <c r="B3827" s="0" t="n">
        <v>202409</v>
      </c>
      <c r="C3827" s="37" t="s">
        <v>95</v>
      </c>
      <c r="D3827" s="37" t="s">
        <v>122</v>
      </c>
      <c r="E3827" s="0" t="n">
        <v>4</v>
      </c>
      <c r="F3827" s="38" t="s">
        <v>71</v>
      </c>
      <c r="G3827" s="37" t="s">
        <v>123</v>
      </c>
      <c r="H3827" s="0" t="n">
        <v>514189</v>
      </c>
      <c r="I3827" s="0" t="n">
        <v>479750</v>
      </c>
      <c r="J3827" s="0" t="n">
        <v>26366</v>
      </c>
    </row>
    <row r="3828" customFormat="false" ht="15" hidden="false" customHeight="false" outlineLevel="0" collapsed="false">
      <c r="A3828" s="0" t="n">
        <v>202406</v>
      </c>
      <c r="B3828" s="0" t="n">
        <v>202409</v>
      </c>
      <c r="C3828" s="37" t="s">
        <v>124</v>
      </c>
      <c r="D3828" s="37" t="s">
        <v>125</v>
      </c>
      <c r="E3828" s="0" t="n">
        <v>4</v>
      </c>
      <c r="F3828" s="38" t="s">
        <v>71</v>
      </c>
      <c r="G3828" s="37" t="s">
        <v>126</v>
      </c>
      <c r="H3828" s="0" t="n">
        <v>139777</v>
      </c>
      <c r="I3828" s="0" t="n">
        <v>108206</v>
      </c>
      <c r="J3828" s="0" t="n">
        <v>-9275</v>
      </c>
    </row>
    <row r="3829" customFormat="false" ht="15" hidden="false" customHeight="false" outlineLevel="0" collapsed="false">
      <c r="A3829" s="0" t="n">
        <v>202406</v>
      </c>
      <c r="B3829" s="0" t="n">
        <v>202409</v>
      </c>
      <c r="C3829" s="37" t="s">
        <v>95</v>
      </c>
      <c r="D3829" s="37" t="s">
        <v>127</v>
      </c>
      <c r="E3829" s="0" t="n">
        <v>4</v>
      </c>
      <c r="F3829" s="38" t="s">
        <v>71</v>
      </c>
      <c r="G3829" s="37" t="s">
        <v>128</v>
      </c>
      <c r="H3829" s="0" t="n">
        <v>801676</v>
      </c>
      <c r="I3829" s="0" t="n">
        <v>667543</v>
      </c>
      <c r="J3829" s="0" t="n">
        <v>79228</v>
      </c>
    </row>
    <row r="3830" customFormat="false" ht="15" hidden="false" customHeight="false" outlineLevel="0" collapsed="false">
      <c r="A3830" s="0" t="n">
        <v>202406</v>
      </c>
      <c r="B3830" s="0" t="n">
        <v>202409</v>
      </c>
      <c r="C3830" s="37" t="s">
        <v>124</v>
      </c>
      <c r="D3830" s="37" t="s">
        <v>122</v>
      </c>
      <c r="E3830" s="0" t="n">
        <v>4</v>
      </c>
      <c r="F3830" s="38" t="s">
        <v>71</v>
      </c>
      <c r="G3830" s="37" t="s">
        <v>129</v>
      </c>
      <c r="H3830" s="0" t="n">
        <v>2613130</v>
      </c>
      <c r="I3830" s="0" t="n">
        <v>4040662</v>
      </c>
      <c r="J3830" s="0" t="n">
        <v>-236683</v>
      </c>
    </row>
    <row r="3831" customFormat="false" ht="15" hidden="false" customHeight="false" outlineLevel="0" collapsed="false">
      <c r="A3831" s="0" t="n">
        <v>202406</v>
      </c>
      <c r="B3831" s="0" t="n">
        <v>202409</v>
      </c>
      <c r="C3831" s="37" t="s">
        <v>106</v>
      </c>
      <c r="D3831" s="37" t="s">
        <v>130</v>
      </c>
      <c r="E3831" s="0" t="n">
        <v>4</v>
      </c>
      <c r="F3831" s="38" t="s">
        <v>71</v>
      </c>
      <c r="G3831" s="37" t="s">
        <v>131</v>
      </c>
      <c r="H3831" s="0" t="n">
        <v>580509</v>
      </c>
      <c r="I3831" s="0" t="n">
        <v>320436</v>
      </c>
      <c r="J3831" s="0" t="n">
        <v>-55288</v>
      </c>
    </row>
    <row r="3832" customFormat="false" ht="15" hidden="false" customHeight="false" outlineLevel="0" collapsed="false">
      <c r="A3832" s="0" t="n">
        <v>202406</v>
      </c>
      <c r="B3832" s="0" t="n">
        <v>202409</v>
      </c>
      <c r="C3832" s="37" t="s">
        <v>95</v>
      </c>
      <c r="D3832" s="37" t="s">
        <v>132</v>
      </c>
      <c r="E3832" s="0" t="n">
        <v>4</v>
      </c>
      <c r="F3832" s="38" t="s">
        <v>71</v>
      </c>
      <c r="G3832" s="37" t="s">
        <v>133</v>
      </c>
      <c r="H3832" s="0" t="n">
        <v>443457</v>
      </c>
      <c r="I3832" s="0" t="n">
        <v>523665</v>
      </c>
      <c r="J3832" s="0" t="n">
        <v>23878</v>
      </c>
    </row>
    <row r="3833" customFormat="false" ht="15" hidden="false" customHeight="false" outlineLevel="0" collapsed="false">
      <c r="A3833" s="0" t="n">
        <v>202406</v>
      </c>
      <c r="B3833" s="0" t="n">
        <v>202409</v>
      </c>
      <c r="C3833" s="37" t="s">
        <v>112</v>
      </c>
      <c r="D3833" s="37" t="s">
        <v>134</v>
      </c>
      <c r="E3833" s="0" t="n">
        <v>4</v>
      </c>
      <c r="F3833" s="38" t="s">
        <v>71</v>
      </c>
      <c r="G3833" s="37" t="s">
        <v>135</v>
      </c>
      <c r="H3833" s="0" t="n">
        <v>152626</v>
      </c>
      <c r="I3833" s="0" t="n">
        <v>492143</v>
      </c>
      <c r="J3833" s="0" t="n">
        <v>2171</v>
      </c>
    </row>
    <row r="3834" customFormat="false" ht="15" hidden="false" customHeight="false" outlineLevel="0" collapsed="false">
      <c r="A3834" s="0" t="n">
        <v>202406</v>
      </c>
      <c r="B3834" s="0" t="n">
        <v>202409</v>
      </c>
      <c r="C3834" s="37" t="s">
        <v>136</v>
      </c>
      <c r="D3834" s="37" t="s">
        <v>137</v>
      </c>
      <c r="E3834" s="0" t="n">
        <v>4</v>
      </c>
      <c r="F3834" s="38" t="s">
        <v>71</v>
      </c>
      <c r="G3834" s="37" t="s">
        <v>138</v>
      </c>
      <c r="H3834" s="0" t="n">
        <v>426367</v>
      </c>
      <c r="I3834" s="0" t="n">
        <v>188376</v>
      </c>
      <c r="J3834" s="0" t="n">
        <v>-1159</v>
      </c>
    </row>
    <row r="3835" customFormat="false" ht="15" hidden="false" customHeight="false" outlineLevel="0" collapsed="false">
      <c r="A3835" s="0" t="n">
        <v>202406</v>
      </c>
      <c r="B3835" s="0" t="n">
        <v>202409</v>
      </c>
      <c r="C3835" s="37" t="s">
        <v>115</v>
      </c>
      <c r="D3835" s="37" t="s">
        <v>139</v>
      </c>
      <c r="E3835" s="0" t="n">
        <v>4</v>
      </c>
      <c r="F3835" s="38" t="s">
        <v>71</v>
      </c>
      <c r="G3835" s="37" t="s">
        <v>140</v>
      </c>
      <c r="H3835" s="0" t="n">
        <v>84061</v>
      </c>
      <c r="I3835" s="0" t="n">
        <v>74373</v>
      </c>
      <c r="J3835" s="0" t="n">
        <v>-17129</v>
      </c>
    </row>
    <row r="3836" customFormat="false" ht="15" hidden="false" customHeight="false" outlineLevel="0" collapsed="false">
      <c r="A3836" s="0" t="n">
        <v>202406</v>
      </c>
      <c r="B3836" s="0" t="n">
        <v>202409</v>
      </c>
      <c r="C3836" s="37" t="s">
        <v>109</v>
      </c>
      <c r="D3836" s="37" t="s">
        <v>141</v>
      </c>
      <c r="E3836" s="0" t="n">
        <v>4</v>
      </c>
      <c r="F3836" s="38" t="s">
        <v>71</v>
      </c>
      <c r="G3836" s="37" t="s">
        <v>142</v>
      </c>
      <c r="H3836" s="0" t="n">
        <v>168684</v>
      </c>
      <c r="I3836" s="0" t="n">
        <v>116259</v>
      </c>
      <c r="J3836" s="0" t="n">
        <v>-591</v>
      </c>
    </row>
    <row r="3837" customFormat="false" ht="15" hidden="false" customHeight="false" outlineLevel="0" collapsed="false">
      <c r="A3837" s="0" t="n">
        <v>202406</v>
      </c>
      <c r="B3837" s="0" t="n">
        <v>202409</v>
      </c>
      <c r="C3837" s="37" t="s">
        <v>136</v>
      </c>
      <c r="D3837" s="37" t="s">
        <v>143</v>
      </c>
      <c r="E3837" s="0" t="n">
        <v>4</v>
      </c>
      <c r="F3837" s="38" t="s">
        <v>71</v>
      </c>
      <c r="G3837" s="37" t="s">
        <v>144</v>
      </c>
      <c r="H3837" s="0" t="n">
        <v>688838</v>
      </c>
      <c r="I3837" s="0" t="n">
        <v>722314</v>
      </c>
      <c r="J3837" s="0" t="n">
        <v>45243</v>
      </c>
    </row>
    <row r="3838" customFormat="false" ht="15" hidden="false" customHeight="false" outlineLevel="0" collapsed="false">
      <c r="A3838" s="0" t="n">
        <v>202406</v>
      </c>
      <c r="B3838" s="0" t="n">
        <v>202409</v>
      </c>
      <c r="C3838" s="37" t="s">
        <v>101</v>
      </c>
      <c r="D3838" s="37" t="s">
        <v>145</v>
      </c>
      <c r="E3838" s="0" t="n">
        <v>4</v>
      </c>
      <c r="F3838" s="38" t="s">
        <v>71</v>
      </c>
      <c r="G3838" s="37" t="s">
        <v>146</v>
      </c>
      <c r="H3838" s="0" t="n">
        <v>3137839</v>
      </c>
      <c r="I3838" s="0" t="n">
        <v>2649212</v>
      </c>
      <c r="J3838" s="0" t="n">
        <v>43936</v>
      </c>
    </row>
    <row r="3839" customFormat="false" ht="15" hidden="false" customHeight="false" outlineLevel="0" collapsed="false">
      <c r="A3839" s="0" t="n">
        <v>202406</v>
      </c>
      <c r="B3839" s="0" t="n">
        <v>202409</v>
      </c>
      <c r="C3839" s="37" t="s">
        <v>106</v>
      </c>
      <c r="D3839" s="37" t="s">
        <v>147</v>
      </c>
      <c r="E3839" s="0" t="n">
        <v>4</v>
      </c>
      <c r="F3839" s="38" t="s">
        <v>71</v>
      </c>
      <c r="G3839" s="37" t="s">
        <v>148</v>
      </c>
      <c r="H3839" s="0" t="n">
        <v>19476786</v>
      </c>
      <c r="I3839" s="0" t="n">
        <v>26391600</v>
      </c>
      <c r="J3839" s="0" t="n">
        <v>3133590</v>
      </c>
    </row>
    <row r="3840" customFormat="false" ht="15" hidden="false" customHeight="false" outlineLevel="0" collapsed="false">
      <c r="A3840" s="0" t="n">
        <v>202406</v>
      </c>
      <c r="B3840" s="0" t="n">
        <v>202409</v>
      </c>
      <c r="C3840" s="37" t="s">
        <v>149</v>
      </c>
      <c r="D3840" s="37" t="s">
        <v>150</v>
      </c>
      <c r="E3840" s="0" t="n">
        <v>4</v>
      </c>
      <c r="F3840" s="38" t="s">
        <v>71</v>
      </c>
      <c r="G3840" s="37" t="s">
        <v>151</v>
      </c>
      <c r="H3840" s="0" t="n">
        <v>222855</v>
      </c>
      <c r="I3840" s="0" t="n">
        <v>452609</v>
      </c>
      <c r="J3840" s="0" t="n">
        <v>99242</v>
      </c>
    </row>
    <row r="3841" customFormat="false" ht="15" hidden="false" customHeight="false" outlineLevel="0" collapsed="false">
      <c r="A3841" s="0" t="n">
        <v>202406</v>
      </c>
      <c r="B3841" s="0" t="n">
        <v>202409</v>
      </c>
      <c r="C3841" s="37" t="s">
        <v>152</v>
      </c>
      <c r="D3841" s="37" t="s">
        <v>153</v>
      </c>
      <c r="E3841" s="0" t="n">
        <v>4</v>
      </c>
      <c r="F3841" s="38" t="s">
        <v>71</v>
      </c>
      <c r="G3841" s="37" t="s">
        <v>154</v>
      </c>
      <c r="H3841" s="0" t="n">
        <v>2936161</v>
      </c>
      <c r="I3841" s="0" t="n">
        <v>5662631</v>
      </c>
      <c r="J3841" s="0" t="n">
        <v>745410</v>
      </c>
    </row>
    <row r="3842" customFormat="false" ht="15" hidden="false" customHeight="false" outlineLevel="0" collapsed="false">
      <c r="A3842" s="0" t="n">
        <v>202406</v>
      </c>
      <c r="B3842" s="0" t="n">
        <v>202409</v>
      </c>
      <c r="C3842" s="37" t="s">
        <v>101</v>
      </c>
      <c r="D3842" s="37" t="s">
        <v>155</v>
      </c>
      <c r="E3842" s="0" t="n">
        <v>4</v>
      </c>
      <c r="F3842" s="38" t="s">
        <v>71</v>
      </c>
      <c r="G3842" s="37" t="s">
        <v>156</v>
      </c>
      <c r="H3842" s="0" t="n">
        <v>822323</v>
      </c>
      <c r="I3842" s="0" t="n">
        <v>707347</v>
      </c>
      <c r="J3842" s="0" t="n">
        <v>129189</v>
      </c>
    </row>
    <row r="3843" customFormat="false" ht="15" hidden="false" customHeight="false" outlineLevel="0" collapsed="false">
      <c r="A3843" s="0" t="n">
        <v>202406</v>
      </c>
      <c r="B3843" s="0" t="n">
        <v>202409</v>
      </c>
      <c r="C3843" s="37" t="s">
        <v>106</v>
      </c>
      <c r="D3843" s="37" t="s">
        <v>116</v>
      </c>
      <c r="E3843" s="0" t="n">
        <v>4</v>
      </c>
      <c r="F3843" s="38" t="s">
        <v>71</v>
      </c>
      <c r="G3843" s="37" t="s">
        <v>157</v>
      </c>
      <c r="H3843" s="0" t="n">
        <v>598575</v>
      </c>
      <c r="I3843" s="0" t="n">
        <v>196968</v>
      </c>
      <c r="J3843" s="0" t="n">
        <v>37604</v>
      </c>
    </row>
    <row r="3844" customFormat="false" ht="15" hidden="false" customHeight="false" outlineLevel="0" collapsed="false">
      <c r="A3844" s="0" t="n">
        <v>202406</v>
      </c>
      <c r="B3844" s="0" t="n">
        <v>202409</v>
      </c>
      <c r="C3844" s="37" t="s">
        <v>158</v>
      </c>
      <c r="D3844" s="37" t="s">
        <v>159</v>
      </c>
      <c r="E3844" s="0" t="n">
        <v>4</v>
      </c>
      <c r="F3844" s="38" t="s">
        <v>71</v>
      </c>
      <c r="G3844" s="37" t="s">
        <v>160</v>
      </c>
      <c r="H3844" s="0" t="n">
        <v>1188140</v>
      </c>
      <c r="I3844" s="0" t="n">
        <v>1718603</v>
      </c>
      <c r="J3844" s="0" t="n">
        <v>-37613</v>
      </c>
    </row>
    <row r="3845" customFormat="false" ht="15" hidden="false" customHeight="false" outlineLevel="0" collapsed="false">
      <c r="A3845" s="0" t="n">
        <v>202406</v>
      </c>
      <c r="B3845" s="0" t="n">
        <v>202409</v>
      </c>
      <c r="C3845" s="37" t="s">
        <v>95</v>
      </c>
      <c r="D3845" s="37" t="s">
        <v>161</v>
      </c>
      <c r="E3845" s="0" t="n">
        <v>4</v>
      </c>
      <c r="F3845" s="38" t="s">
        <v>71</v>
      </c>
      <c r="G3845" s="37" t="s">
        <v>162</v>
      </c>
      <c r="H3845" s="0" t="n">
        <v>517326</v>
      </c>
      <c r="I3845" s="0" t="n">
        <v>573739</v>
      </c>
      <c r="J3845" s="0" t="n">
        <v>71093</v>
      </c>
    </row>
    <row r="3846" customFormat="false" ht="15" hidden="false" customHeight="false" outlineLevel="0" collapsed="false">
      <c r="A3846" s="0" t="n">
        <v>202406</v>
      </c>
      <c r="B3846" s="0" t="n">
        <v>202409</v>
      </c>
      <c r="C3846" s="37" t="s">
        <v>112</v>
      </c>
      <c r="D3846" s="37" t="s">
        <v>163</v>
      </c>
      <c r="E3846" s="0" t="n">
        <v>4</v>
      </c>
      <c r="F3846" s="38" t="s">
        <v>71</v>
      </c>
      <c r="G3846" s="37" t="s">
        <v>164</v>
      </c>
      <c r="H3846" s="0" t="n">
        <v>748049</v>
      </c>
      <c r="I3846" s="0" t="n">
        <v>1316312</v>
      </c>
      <c r="J3846" s="0" t="n">
        <v>236299</v>
      </c>
    </row>
    <row r="3847" customFormat="false" ht="15" hidden="false" customHeight="false" outlineLevel="0" collapsed="false">
      <c r="A3847" s="0" t="n">
        <v>202406</v>
      </c>
      <c r="B3847" s="0" t="n">
        <v>202409</v>
      </c>
      <c r="C3847" s="37" t="s">
        <v>101</v>
      </c>
      <c r="D3847" s="37" t="s">
        <v>165</v>
      </c>
      <c r="E3847" s="0" t="n">
        <v>4</v>
      </c>
      <c r="F3847" s="38" t="s">
        <v>71</v>
      </c>
      <c r="G3847" s="37" t="s">
        <v>166</v>
      </c>
      <c r="H3847" s="0" t="n">
        <v>334465</v>
      </c>
      <c r="I3847" s="0" t="n">
        <v>226857</v>
      </c>
      <c r="J3847" s="0" t="n">
        <v>8259</v>
      </c>
    </row>
    <row r="3848" customFormat="false" ht="15" hidden="false" customHeight="false" outlineLevel="0" collapsed="false">
      <c r="A3848" s="0" t="n">
        <v>202406</v>
      </c>
      <c r="B3848" s="0" t="n">
        <v>202409</v>
      </c>
      <c r="C3848" s="37" t="s">
        <v>124</v>
      </c>
      <c r="D3848" s="37" t="s">
        <v>167</v>
      </c>
      <c r="E3848" s="0" t="n">
        <v>4</v>
      </c>
      <c r="F3848" s="38" t="s">
        <v>71</v>
      </c>
      <c r="G3848" s="37" t="s">
        <v>168</v>
      </c>
      <c r="H3848" s="0" t="n">
        <v>118234</v>
      </c>
      <c r="I3848" s="0" t="n">
        <v>126852</v>
      </c>
      <c r="J3848" s="0" t="n">
        <v>119</v>
      </c>
    </row>
    <row r="3849" customFormat="false" ht="15" hidden="false" customHeight="false" outlineLevel="0" collapsed="false">
      <c r="A3849" s="0" t="n">
        <v>202406</v>
      </c>
      <c r="B3849" s="0" t="n">
        <v>202409</v>
      </c>
      <c r="C3849" s="37" t="s">
        <v>152</v>
      </c>
      <c r="D3849" s="37" t="s">
        <v>122</v>
      </c>
      <c r="E3849" s="0" t="n">
        <v>4</v>
      </c>
      <c r="F3849" s="38" t="s">
        <v>71</v>
      </c>
      <c r="G3849" s="37" t="s">
        <v>169</v>
      </c>
      <c r="H3849" s="0" t="n">
        <v>95548</v>
      </c>
      <c r="I3849" s="0" t="n">
        <v>86887</v>
      </c>
      <c r="J3849" s="0" t="n">
        <v>11559</v>
      </c>
    </row>
    <row r="3850" customFormat="false" ht="15" hidden="false" customHeight="false" outlineLevel="0" collapsed="false">
      <c r="A3850" s="0" t="n">
        <v>202406</v>
      </c>
      <c r="B3850" s="0" t="n">
        <v>202409</v>
      </c>
      <c r="C3850" s="37" t="s">
        <v>98</v>
      </c>
      <c r="D3850" s="37" t="s">
        <v>170</v>
      </c>
      <c r="E3850" s="0" t="n">
        <v>4</v>
      </c>
      <c r="F3850" s="38" t="s">
        <v>71</v>
      </c>
      <c r="G3850" s="37" t="s">
        <v>171</v>
      </c>
      <c r="H3850" s="0" t="n">
        <v>980474</v>
      </c>
      <c r="I3850" s="0" t="n">
        <v>448832</v>
      </c>
      <c r="J3850" s="0" t="n">
        <v>-30594</v>
      </c>
    </row>
    <row r="3851" customFormat="false" ht="15" hidden="false" customHeight="false" outlineLevel="0" collapsed="false">
      <c r="A3851" s="0" t="n">
        <v>202406</v>
      </c>
      <c r="B3851" s="0" t="n">
        <v>202409</v>
      </c>
      <c r="C3851" s="37" t="s">
        <v>98</v>
      </c>
      <c r="D3851" s="37" t="s">
        <v>172</v>
      </c>
      <c r="E3851" s="0" t="n">
        <v>4</v>
      </c>
      <c r="F3851" s="38" t="s">
        <v>71</v>
      </c>
      <c r="G3851" s="37" t="s">
        <v>173</v>
      </c>
      <c r="H3851" s="0" t="n">
        <v>421657</v>
      </c>
      <c r="I3851" s="0" t="n">
        <v>487850</v>
      </c>
      <c r="J3851" s="0" t="n">
        <v>-14050</v>
      </c>
    </row>
    <row r="3852" customFormat="false" ht="15" hidden="false" customHeight="false" outlineLevel="0" collapsed="false">
      <c r="A3852" s="0" t="n">
        <v>202406</v>
      </c>
      <c r="B3852" s="0" t="n">
        <v>202409</v>
      </c>
      <c r="C3852" s="37" t="s">
        <v>158</v>
      </c>
      <c r="D3852" s="37" t="s">
        <v>174</v>
      </c>
      <c r="E3852" s="0" t="n">
        <v>4</v>
      </c>
      <c r="F3852" s="38" t="s">
        <v>71</v>
      </c>
      <c r="G3852" s="37" t="s">
        <v>175</v>
      </c>
      <c r="H3852" s="0" t="n">
        <v>307749</v>
      </c>
      <c r="I3852" s="0" t="n">
        <v>357945</v>
      </c>
      <c r="J3852" s="0" t="n">
        <v>4769</v>
      </c>
    </row>
    <row r="3853" customFormat="false" ht="15" hidden="false" customHeight="false" outlineLevel="0" collapsed="false">
      <c r="A3853" s="0" t="n">
        <v>202406</v>
      </c>
      <c r="B3853" s="0" t="n">
        <v>202409</v>
      </c>
      <c r="C3853" s="37" t="s">
        <v>149</v>
      </c>
      <c r="D3853" s="37" t="s">
        <v>176</v>
      </c>
      <c r="E3853" s="0" t="n">
        <v>4</v>
      </c>
      <c r="F3853" s="38" t="s">
        <v>71</v>
      </c>
      <c r="G3853" s="37" t="s">
        <v>177</v>
      </c>
      <c r="H3853" s="0" t="n">
        <v>545073</v>
      </c>
      <c r="I3853" s="0" t="n">
        <v>376784</v>
      </c>
      <c r="J3853" s="0" t="n">
        <v>47117</v>
      </c>
    </row>
    <row r="3854" customFormat="false" ht="15" hidden="false" customHeight="false" outlineLevel="0" collapsed="false">
      <c r="A3854" s="0" t="n">
        <v>202406</v>
      </c>
      <c r="B3854" s="0" t="n">
        <v>202409</v>
      </c>
      <c r="C3854" s="37" t="s">
        <v>178</v>
      </c>
      <c r="D3854" s="37" t="s">
        <v>179</v>
      </c>
      <c r="E3854" s="0" t="n">
        <v>4</v>
      </c>
      <c r="F3854" s="38" t="s">
        <v>71</v>
      </c>
      <c r="G3854" s="37" t="s">
        <v>180</v>
      </c>
      <c r="H3854" s="0" t="n">
        <v>1353851</v>
      </c>
      <c r="I3854" s="0" t="n">
        <v>1183498</v>
      </c>
      <c r="J3854" s="0" t="n">
        <v>120588</v>
      </c>
    </row>
    <row r="3855" customFormat="false" ht="15" hidden="false" customHeight="false" outlineLevel="0" collapsed="false">
      <c r="A3855" s="0" t="n">
        <v>202406</v>
      </c>
      <c r="B3855" s="0" t="n">
        <v>202409</v>
      </c>
      <c r="C3855" s="37" t="s">
        <v>149</v>
      </c>
      <c r="D3855" s="37" t="s">
        <v>181</v>
      </c>
      <c r="E3855" s="0" t="n">
        <v>4</v>
      </c>
      <c r="F3855" s="38" t="s">
        <v>71</v>
      </c>
      <c r="G3855" s="37" t="s">
        <v>182</v>
      </c>
      <c r="H3855" s="0" t="n">
        <v>530821</v>
      </c>
      <c r="I3855" s="0" t="n">
        <v>543497</v>
      </c>
      <c r="J3855" s="0" t="n">
        <v>99589</v>
      </c>
    </row>
    <row r="3856" customFormat="false" ht="15" hidden="false" customHeight="false" outlineLevel="0" collapsed="false">
      <c r="A3856" s="0" t="n">
        <v>202406</v>
      </c>
      <c r="B3856" s="0" t="n">
        <v>202409</v>
      </c>
      <c r="C3856" s="37" t="s">
        <v>115</v>
      </c>
      <c r="D3856" s="37" t="s">
        <v>104</v>
      </c>
      <c r="E3856" s="0" t="n">
        <v>4</v>
      </c>
      <c r="F3856" s="38" t="s">
        <v>71</v>
      </c>
      <c r="G3856" s="37" t="s">
        <v>183</v>
      </c>
      <c r="H3856" s="0" t="n">
        <v>272875</v>
      </c>
      <c r="I3856" s="0" t="n">
        <v>317037</v>
      </c>
      <c r="J3856" s="0" t="n">
        <v>-3864</v>
      </c>
    </row>
    <row r="3857" customFormat="false" ht="15" hidden="false" customHeight="false" outlineLevel="0" collapsed="false">
      <c r="A3857" s="0" t="n">
        <v>202406</v>
      </c>
      <c r="B3857" s="0" t="n">
        <v>202409</v>
      </c>
      <c r="C3857" s="37" t="s">
        <v>184</v>
      </c>
      <c r="D3857" s="37" t="s">
        <v>185</v>
      </c>
      <c r="E3857" s="0" t="n">
        <v>4</v>
      </c>
      <c r="F3857" s="38" t="s">
        <v>71</v>
      </c>
      <c r="G3857" s="37" t="s">
        <v>186</v>
      </c>
      <c r="H3857" s="0" t="n">
        <v>2432320</v>
      </c>
      <c r="I3857" s="0" t="n">
        <v>1535388</v>
      </c>
      <c r="J3857" s="0" t="n">
        <v>-26942</v>
      </c>
    </row>
    <row r="3858" customFormat="false" ht="15" hidden="false" customHeight="false" outlineLevel="0" collapsed="false">
      <c r="A3858" s="0" t="n">
        <v>202406</v>
      </c>
      <c r="B3858" s="0" t="n">
        <v>202409</v>
      </c>
      <c r="C3858" s="37" t="s">
        <v>109</v>
      </c>
      <c r="D3858" s="37" t="s">
        <v>187</v>
      </c>
      <c r="E3858" s="0" t="n">
        <v>4</v>
      </c>
      <c r="F3858" s="38" t="s">
        <v>71</v>
      </c>
      <c r="G3858" s="37" t="s">
        <v>188</v>
      </c>
      <c r="H3858" s="0" t="n">
        <v>3135149</v>
      </c>
      <c r="I3858" s="0" t="n">
        <v>5022435</v>
      </c>
      <c r="J3858" s="0" t="n">
        <v>664926</v>
      </c>
    </row>
    <row r="3859" customFormat="false" ht="15" hidden="false" customHeight="false" outlineLevel="0" collapsed="false">
      <c r="A3859" s="0" t="n">
        <v>202406</v>
      </c>
      <c r="B3859" s="0" t="n">
        <v>202409</v>
      </c>
      <c r="C3859" s="37" t="s">
        <v>178</v>
      </c>
      <c r="D3859" s="37" t="s">
        <v>189</v>
      </c>
      <c r="E3859" s="0" t="n">
        <v>4</v>
      </c>
      <c r="F3859" s="38" t="s">
        <v>71</v>
      </c>
      <c r="G3859" s="37" t="s">
        <v>190</v>
      </c>
      <c r="H3859" s="0" t="n">
        <v>932929</v>
      </c>
      <c r="I3859" s="0" t="n">
        <v>640407</v>
      </c>
      <c r="J3859" s="0" t="n">
        <v>85</v>
      </c>
    </row>
    <row r="3860" customFormat="false" ht="15" hidden="false" customHeight="false" outlineLevel="0" collapsed="false">
      <c r="A3860" s="0" t="n">
        <v>202406</v>
      </c>
      <c r="B3860" s="0" t="n">
        <v>202409</v>
      </c>
      <c r="C3860" s="37" t="s">
        <v>152</v>
      </c>
      <c r="D3860" s="37" t="s">
        <v>191</v>
      </c>
      <c r="E3860" s="0" t="n">
        <v>4</v>
      </c>
      <c r="F3860" s="38" t="s">
        <v>71</v>
      </c>
      <c r="G3860" s="37" t="s">
        <v>192</v>
      </c>
      <c r="H3860" s="0" t="n">
        <v>1781674</v>
      </c>
      <c r="I3860" s="0" t="n">
        <v>2130028</v>
      </c>
      <c r="J3860" s="0" t="n">
        <v>41854</v>
      </c>
    </row>
    <row r="3861" customFormat="false" ht="15" hidden="false" customHeight="false" outlineLevel="0" collapsed="false">
      <c r="A3861" s="0" t="n">
        <v>202406</v>
      </c>
      <c r="B3861" s="0" t="n">
        <v>202409</v>
      </c>
      <c r="C3861" s="37" t="s">
        <v>184</v>
      </c>
      <c r="D3861" s="37" t="s">
        <v>193</v>
      </c>
      <c r="E3861" s="0" t="n">
        <v>4</v>
      </c>
      <c r="F3861" s="38" t="s">
        <v>71</v>
      </c>
      <c r="G3861" s="37" t="s">
        <v>194</v>
      </c>
      <c r="H3861" s="0" t="n">
        <v>2208997</v>
      </c>
      <c r="I3861" s="0" t="n">
        <v>2675207</v>
      </c>
      <c r="J3861" s="0" t="n">
        <v>-282706</v>
      </c>
    </row>
    <row r="3862" customFormat="false" ht="15" hidden="false" customHeight="false" outlineLevel="0" collapsed="false">
      <c r="A3862" s="0" t="n">
        <v>202406</v>
      </c>
      <c r="B3862" s="0" t="n">
        <v>202409</v>
      </c>
      <c r="C3862" s="37" t="s">
        <v>115</v>
      </c>
      <c r="D3862" s="37" t="s">
        <v>96</v>
      </c>
      <c r="E3862" s="0" t="n">
        <v>4</v>
      </c>
      <c r="F3862" s="38" t="s">
        <v>71</v>
      </c>
      <c r="G3862" s="37" t="s">
        <v>195</v>
      </c>
      <c r="H3862" s="0" t="n">
        <v>2101187</v>
      </c>
      <c r="I3862" s="0" t="n">
        <v>4429311</v>
      </c>
      <c r="J3862" s="0" t="n">
        <v>483170</v>
      </c>
    </row>
    <row r="3863" customFormat="false" ht="15" hidden="false" customHeight="false" outlineLevel="0" collapsed="false">
      <c r="A3863" s="0" t="n">
        <v>202406</v>
      </c>
      <c r="B3863" s="0" t="n">
        <v>202409</v>
      </c>
      <c r="C3863" s="37" t="s">
        <v>136</v>
      </c>
      <c r="D3863" s="37" t="s">
        <v>120</v>
      </c>
      <c r="E3863" s="0" t="n">
        <v>4</v>
      </c>
      <c r="F3863" s="38" t="s">
        <v>71</v>
      </c>
      <c r="G3863" s="37" t="s">
        <v>196</v>
      </c>
      <c r="H3863" s="0" t="n">
        <v>869715</v>
      </c>
      <c r="I3863" s="0" t="n">
        <v>573346</v>
      </c>
      <c r="J3863" s="0" t="n">
        <v>134237</v>
      </c>
    </row>
    <row r="3864" customFormat="false" ht="15" hidden="false" customHeight="false" outlineLevel="0" collapsed="false">
      <c r="A3864" s="0" t="n">
        <v>202406</v>
      </c>
      <c r="B3864" s="0" t="n">
        <v>202409</v>
      </c>
      <c r="C3864" s="37" t="s">
        <v>197</v>
      </c>
      <c r="D3864" s="37" t="s">
        <v>198</v>
      </c>
      <c r="E3864" s="0" t="n">
        <v>4</v>
      </c>
      <c r="F3864" s="38" t="s">
        <v>71</v>
      </c>
      <c r="G3864" s="37" t="s">
        <v>199</v>
      </c>
      <c r="H3864" s="0" t="n">
        <v>1358541</v>
      </c>
      <c r="I3864" s="0" t="n">
        <v>1617467</v>
      </c>
      <c r="J3864" s="0" t="n">
        <v>-37087</v>
      </c>
    </row>
    <row r="3865" customFormat="false" ht="15" hidden="false" customHeight="false" outlineLevel="0" collapsed="false">
      <c r="A3865" s="0" t="n">
        <v>202406</v>
      </c>
      <c r="B3865" s="0" t="n">
        <v>202409</v>
      </c>
      <c r="C3865" s="37" t="s">
        <v>136</v>
      </c>
      <c r="D3865" s="37" t="s">
        <v>200</v>
      </c>
      <c r="E3865" s="0" t="n">
        <v>4</v>
      </c>
      <c r="F3865" s="38" t="s">
        <v>71</v>
      </c>
      <c r="G3865" s="37" t="s">
        <v>201</v>
      </c>
      <c r="H3865" s="0" t="n">
        <v>1012033</v>
      </c>
      <c r="I3865" s="0" t="n">
        <v>1034263</v>
      </c>
      <c r="J3865" s="0" t="n">
        <v>188412</v>
      </c>
    </row>
    <row r="3866" customFormat="false" ht="15" hidden="false" customHeight="false" outlineLevel="0" collapsed="false">
      <c r="A3866" s="0" t="n">
        <v>202406</v>
      </c>
      <c r="B3866" s="0" t="n">
        <v>202409</v>
      </c>
      <c r="C3866" s="37" t="s">
        <v>136</v>
      </c>
      <c r="D3866" s="37" t="s">
        <v>127</v>
      </c>
      <c r="E3866" s="0" t="n">
        <v>4</v>
      </c>
      <c r="F3866" s="38" t="s">
        <v>71</v>
      </c>
      <c r="G3866" s="37" t="s">
        <v>202</v>
      </c>
      <c r="H3866" s="0" t="n">
        <v>122981</v>
      </c>
      <c r="I3866" s="0" t="n">
        <v>55047</v>
      </c>
      <c r="J3866" s="0" t="n">
        <v>4077</v>
      </c>
    </row>
    <row r="3867" customFormat="false" ht="15" hidden="false" customHeight="false" outlineLevel="0" collapsed="false">
      <c r="A3867" s="0" t="n">
        <v>202406</v>
      </c>
      <c r="B3867" s="0" t="n">
        <v>202409</v>
      </c>
      <c r="C3867" s="37" t="s">
        <v>106</v>
      </c>
      <c r="D3867" s="37" t="s">
        <v>203</v>
      </c>
      <c r="E3867" s="0" t="n">
        <v>4</v>
      </c>
      <c r="F3867" s="38" t="s">
        <v>71</v>
      </c>
      <c r="G3867" s="37" t="s">
        <v>204</v>
      </c>
      <c r="H3867" s="0" t="n">
        <v>867529</v>
      </c>
      <c r="I3867" s="0" t="n">
        <v>281762</v>
      </c>
      <c r="J3867" s="0" t="n">
        <v>-27202</v>
      </c>
    </row>
    <row r="3868" customFormat="false" ht="15" hidden="false" customHeight="false" outlineLevel="0" collapsed="false">
      <c r="A3868" s="0" t="n">
        <v>202406</v>
      </c>
      <c r="B3868" s="0" t="n">
        <v>202409</v>
      </c>
      <c r="C3868" s="37" t="s">
        <v>95</v>
      </c>
      <c r="D3868" s="37" t="s">
        <v>187</v>
      </c>
      <c r="E3868" s="0" t="n">
        <v>4</v>
      </c>
      <c r="F3868" s="38" t="s">
        <v>71</v>
      </c>
      <c r="G3868" s="37" t="s">
        <v>205</v>
      </c>
      <c r="H3868" s="0" t="n">
        <v>124105</v>
      </c>
      <c r="I3868" s="0" t="n">
        <v>111665</v>
      </c>
      <c r="J3868" s="0" t="n">
        <v>-1058</v>
      </c>
    </row>
    <row r="3869" customFormat="false" ht="15" hidden="false" customHeight="false" outlineLevel="0" collapsed="false">
      <c r="A3869" s="0" t="n">
        <v>202406</v>
      </c>
      <c r="B3869" s="0" t="n">
        <v>202409</v>
      </c>
      <c r="C3869" s="37" t="s">
        <v>101</v>
      </c>
      <c r="D3869" s="37" t="s">
        <v>206</v>
      </c>
      <c r="E3869" s="0" t="n">
        <v>4</v>
      </c>
      <c r="F3869" s="38" t="s">
        <v>71</v>
      </c>
      <c r="G3869" s="37" t="s">
        <v>207</v>
      </c>
      <c r="H3869" s="0" t="n">
        <v>226769</v>
      </c>
      <c r="I3869" s="0" t="n">
        <v>307589</v>
      </c>
      <c r="J3869" s="0" t="n">
        <v>-4813</v>
      </c>
    </row>
    <row r="3870" customFormat="false" ht="15" hidden="false" customHeight="false" outlineLevel="0" collapsed="false">
      <c r="A3870" s="0" t="n">
        <v>202406</v>
      </c>
      <c r="B3870" s="0" t="n">
        <v>202409</v>
      </c>
      <c r="C3870" s="37" t="s">
        <v>184</v>
      </c>
      <c r="D3870" s="37" t="s">
        <v>208</v>
      </c>
      <c r="E3870" s="0" t="n">
        <v>4</v>
      </c>
      <c r="F3870" s="38" t="s">
        <v>71</v>
      </c>
      <c r="G3870" s="37" t="s">
        <v>209</v>
      </c>
      <c r="H3870" s="0" t="n">
        <v>2669424</v>
      </c>
      <c r="I3870" s="0" t="n">
        <v>2573821</v>
      </c>
      <c r="J3870" s="0" t="n">
        <v>124437</v>
      </c>
    </row>
    <row r="3871" customFormat="false" ht="15" hidden="false" customHeight="false" outlineLevel="0" collapsed="false">
      <c r="A3871" s="0" t="n">
        <v>202406</v>
      </c>
      <c r="B3871" s="0" t="n">
        <v>202409</v>
      </c>
      <c r="C3871" s="37" t="s">
        <v>95</v>
      </c>
      <c r="D3871" s="37" t="s">
        <v>210</v>
      </c>
      <c r="E3871" s="0" t="n">
        <v>4</v>
      </c>
      <c r="F3871" s="38" t="s">
        <v>71</v>
      </c>
      <c r="G3871" s="37" t="s">
        <v>211</v>
      </c>
      <c r="H3871" s="0" t="n">
        <v>1688420</v>
      </c>
      <c r="I3871" s="0" t="n">
        <v>1965705</v>
      </c>
      <c r="J3871" s="0" t="n">
        <v>239721</v>
      </c>
    </row>
    <row r="3872" customFormat="false" ht="15" hidden="false" customHeight="false" outlineLevel="0" collapsed="false">
      <c r="A3872" s="0" t="n">
        <v>202406</v>
      </c>
      <c r="B3872" s="0" t="n">
        <v>202409</v>
      </c>
      <c r="C3872" s="37" t="s">
        <v>178</v>
      </c>
      <c r="D3872" s="37" t="s">
        <v>212</v>
      </c>
      <c r="E3872" s="0" t="n">
        <v>4</v>
      </c>
      <c r="F3872" s="38" t="s">
        <v>71</v>
      </c>
      <c r="G3872" s="37" t="s">
        <v>213</v>
      </c>
      <c r="H3872" s="0" t="n">
        <v>3669276</v>
      </c>
      <c r="I3872" s="0" t="n">
        <v>2879592</v>
      </c>
      <c r="J3872" s="0" t="n">
        <v>762782</v>
      </c>
    </row>
    <row r="3873" customFormat="false" ht="15" hidden="false" customHeight="false" outlineLevel="0" collapsed="false">
      <c r="A3873" s="0" t="n">
        <v>202406</v>
      </c>
      <c r="B3873" s="0" t="n">
        <v>202409</v>
      </c>
      <c r="C3873" s="37" t="s">
        <v>95</v>
      </c>
      <c r="D3873" s="37" t="s">
        <v>214</v>
      </c>
      <c r="E3873" s="0" t="n">
        <v>4</v>
      </c>
      <c r="F3873" s="38" t="s">
        <v>71</v>
      </c>
      <c r="G3873" s="37" t="s">
        <v>215</v>
      </c>
      <c r="H3873" s="0" t="n">
        <v>402177</v>
      </c>
      <c r="I3873" s="0" t="n">
        <v>642737</v>
      </c>
      <c r="J3873" s="0" t="n">
        <v>-40566</v>
      </c>
    </row>
    <row r="3874" customFormat="false" ht="15" hidden="false" customHeight="false" outlineLevel="0" collapsed="false">
      <c r="A3874" s="0" t="n">
        <v>202406</v>
      </c>
      <c r="B3874" s="0" t="n">
        <v>202409</v>
      </c>
      <c r="C3874" s="37" t="s">
        <v>101</v>
      </c>
      <c r="D3874" s="37" t="s">
        <v>216</v>
      </c>
      <c r="E3874" s="0" t="n">
        <v>4</v>
      </c>
      <c r="F3874" s="38" t="s">
        <v>71</v>
      </c>
      <c r="G3874" s="37" t="s">
        <v>217</v>
      </c>
      <c r="H3874" s="0" t="n">
        <v>130700</v>
      </c>
      <c r="I3874" s="0" t="n">
        <v>61747</v>
      </c>
      <c r="J3874" s="0" t="n">
        <v>1946</v>
      </c>
    </row>
    <row r="3875" customFormat="false" ht="15" hidden="false" customHeight="false" outlineLevel="0" collapsed="false">
      <c r="A3875" s="0" t="n">
        <v>202406</v>
      </c>
      <c r="B3875" s="0" t="n">
        <v>202409</v>
      </c>
      <c r="C3875" s="37" t="s">
        <v>115</v>
      </c>
      <c r="D3875" s="37" t="s">
        <v>218</v>
      </c>
      <c r="E3875" s="0" t="n">
        <v>4</v>
      </c>
      <c r="F3875" s="38" t="s">
        <v>71</v>
      </c>
      <c r="G3875" s="37" t="s">
        <v>219</v>
      </c>
      <c r="H3875" s="0" t="n">
        <v>380940</v>
      </c>
      <c r="I3875" s="0" t="n">
        <v>197987</v>
      </c>
      <c r="J3875" s="0" t="n">
        <v>-1900</v>
      </c>
    </row>
    <row r="3876" customFormat="false" ht="15" hidden="false" customHeight="false" outlineLevel="0" collapsed="false">
      <c r="A3876" s="0" t="n">
        <v>202406</v>
      </c>
      <c r="B3876" s="0" t="n">
        <v>202409</v>
      </c>
      <c r="C3876" s="37" t="s">
        <v>101</v>
      </c>
      <c r="D3876" s="37" t="s">
        <v>220</v>
      </c>
      <c r="E3876" s="0" t="n">
        <v>4</v>
      </c>
      <c r="F3876" s="38" t="s">
        <v>71</v>
      </c>
      <c r="G3876" s="37" t="s">
        <v>221</v>
      </c>
      <c r="H3876" s="0" t="n">
        <v>651525</v>
      </c>
      <c r="I3876" s="0" t="n">
        <v>423052</v>
      </c>
      <c r="J3876" s="0" t="n">
        <v>-19798</v>
      </c>
    </row>
    <row r="3877" customFormat="false" ht="15" hidden="false" customHeight="false" outlineLevel="0" collapsed="false">
      <c r="A3877" s="0" t="n">
        <v>202406</v>
      </c>
      <c r="B3877" s="0" t="n">
        <v>202409</v>
      </c>
      <c r="C3877" s="37" t="s">
        <v>101</v>
      </c>
      <c r="D3877" s="37" t="s">
        <v>153</v>
      </c>
      <c r="E3877" s="0" t="n">
        <v>4</v>
      </c>
      <c r="F3877" s="38" t="s">
        <v>71</v>
      </c>
      <c r="G3877" s="37" t="s">
        <v>222</v>
      </c>
      <c r="H3877" s="0" t="n">
        <v>733684</v>
      </c>
      <c r="I3877" s="0" t="n">
        <v>2887897</v>
      </c>
      <c r="J3877" s="0" t="n">
        <v>258596</v>
      </c>
    </row>
    <row r="3878" customFormat="false" ht="15" hidden="false" customHeight="false" outlineLevel="0" collapsed="false">
      <c r="A3878" s="0" t="n">
        <v>202406</v>
      </c>
      <c r="B3878" s="0" t="n">
        <v>202409</v>
      </c>
      <c r="C3878" s="37" t="s">
        <v>136</v>
      </c>
      <c r="D3878" s="37" t="s">
        <v>223</v>
      </c>
      <c r="E3878" s="0" t="n">
        <v>4</v>
      </c>
      <c r="F3878" s="38" t="s">
        <v>71</v>
      </c>
      <c r="G3878" s="37" t="s">
        <v>224</v>
      </c>
      <c r="H3878" s="0" t="n">
        <v>2077080</v>
      </c>
      <c r="I3878" s="0" t="n">
        <v>930016</v>
      </c>
      <c r="J3878" s="0" t="n">
        <v>74539</v>
      </c>
    </row>
    <row r="3879" customFormat="false" ht="15" hidden="false" customHeight="false" outlineLevel="0" collapsed="false">
      <c r="A3879" s="0" t="n">
        <v>202406</v>
      </c>
      <c r="B3879" s="0" t="n">
        <v>202409</v>
      </c>
      <c r="C3879" s="37" t="s">
        <v>184</v>
      </c>
      <c r="D3879" s="37" t="s">
        <v>225</v>
      </c>
      <c r="E3879" s="0" t="n">
        <v>4</v>
      </c>
      <c r="F3879" s="38" t="s">
        <v>71</v>
      </c>
      <c r="G3879" s="37" t="s">
        <v>226</v>
      </c>
      <c r="H3879" s="0" t="n">
        <v>437766</v>
      </c>
      <c r="I3879" s="0" t="n">
        <v>455127</v>
      </c>
      <c r="J3879" s="0" t="n">
        <v>-46141</v>
      </c>
    </row>
    <row r="3880" customFormat="false" ht="15" hidden="false" customHeight="false" outlineLevel="0" collapsed="false">
      <c r="A3880" s="0" t="n">
        <v>202406</v>
      </c>
      <c r="B3880" s="0" t="n">
        <v>202409</v>
      </c>
      <c r="C3880" s="37" t="s">
        <v>197</v>
      </c>
      <c r="D3880" s="37" t="s">
        <v>193</v>
      </c>
      <c r="E3880" s="0" t="n">
        <v>4</v>
      </c>
      <c r="F3880" s="38" t="s">
        <v>71</v>
      </c>
      <c r="G3880" s="37" t="s">
        <v>227</v>
      </c>
      <c r="H3880" s="0" t="n">
        <v>873188</v>
      </c>
      <c r="I3880" s="0" t="n">
        <v>2059026</v>
      </c>
      <c r="J3880" s="0" t="n">
        <v>168459</v>
      </c>
    </row>
    <row r="3881" customFormat="false" ht="15" hidden="false" customHeight="false" outlineLevel="0" collapsed="false">
      <c r="A3881" s="0" t="n">
        <v>202406</v>
      </c>
      <c r="B3881" s="0" t="n">
        <v>202409</v>
      </c>
      <c r="C3881" s="37" t="s">
        <v>149</v>
      </c>
      <c r="D3881" s="37" t="s">
        <v>153</v>
      </c>
      <c r="E3881" s="0" t="n">
        <v>4</v>
      </c>
      <c r="F3881" s="38" t="s">
        <v>71</v>
      </c>
      <c r="G3881" s="37" t="s">
        <v>228</v>
      </c>
      <c r="H3881" s="0" t="n">
        <v>174948</v>
      </c>
      <c r="I3881" s="0" t="n">
        <v>115425</v>
      </c>
      <c r="J3881" s="0" t="n">
        <v>-4679</v>
      </c>
    </row>
    <row r="3882" customFormat="false" ht="15" hidden="false" customHeight="false" outlineLevel="0" collapsed="false">
      <c r="A3882" s="0" t="n">
        <v>202406</v>
      </c>
      <c r="B3882" s="0" t="n">
        <v>202409</v>
      </c>
      <c r="C3882" s="37" t="s">
        <v>184</v>
      </c>
      <c r="D3882" s="37" t="s">
        <v>229</v>
      </c>
      <c r="E3882" s="0" t="n">
        <v>4</v>
      </c>
      <c r="F3882" s="38" t="s">
        <v>71</v>
      </c>
      <c r="G3882" s="37" t="s">
        <v>230</v>
      </c>
      <c r="H3882" s="0" t="n">
        <v>1332596</v>
      </c>
      <c r="I3882" s="0" t="n">
        <v>1098191</v>
      </c>
      <c r="J3882" s="0" t="n">
        <v>89154</v>
      </c>
    </row>
    <row r="3883" customFormat="false" ht="15" hidden="false" customHeight="false" outlineLevel="0" collapsed="false">
      <c r="A3883" s="0" t="n">
        <v>202406</v>
      </c>
      <c r="B3883" s="0" t="n">
        <v>202409</v>
      </c>
      <c r="C3883" s="37" t="s">
        <v>115</v>
      </c>
      <c r="D3883" s="37" t="s">
        <v>231</v>
      </c>
      <c r="E3883" s="0" t="n">
        <v>4</v>
      </c>
      <c r="F3883" s="38" t="s">
        <v>71</v>
      </c>
      <c r="G3883" s="37" t="s">
        <v>232</v>
      </c>
      <c r="H3883" s="0" t="n">
        <v>696013</v>
      </c>
      <c r="I3883" s="0" t="n">
        <v>772448</v>
      </c>
      <c r="J3883" s="0" t="n">
        <v>159858</v>
      </c>
    </row>
    <row r="3884" customFormat="false" ht="15" hidden="false" customHeight="false" outlineLevel="0" collapsed="false">
      <c r="A3884" s="0" t="n">
        <v>202406</v>
      </c>
      <c r="B3884" s="0" t="n">
        <v>202409</v>
      </c>
      <c r="C3884" s="37" t="s">
        <v>124</v>
      </c>
      <c r="D3884" s="37" t="s">
        <v>233</v>
      </c>
      <c r="E3884" s="0" t="n">
        <v>4</v>
      </c>
      <c r="F3884" s="38" t="s">
        <v>71</v>
      </c>
      <c r="G3884" s="37" t="s">
        <v>234</v>
      </c>
      <c r="H3884" s="0" t="n">
        <v>283086</v>
      </c>
      <c r="I3884" s="0" t="n">
        <v>243485</v>
      </c>
      <c r="J3884" s="0" t="n">
        <v>30754</v>
      </c>
    </row>
    <row r="3885" customFormat="false" ht="15" hidden="false" customHeight="false" outlineLevel="0" collapsed="false">
      <c r="A3885" s="0" t="n">
        <v>202406</v>
      </c>
      <c r="B3885" s="0" t="n">
        <v>202409</v>
      </c>
      <c r="C3885" s="37" t="s">
        <v>184</v>
      </c>
      <c r="D3885" s="37" t="s">
        <v>235</v>
      </c>
      <c r="E3885" s="0" t="n">
        <v>4</v>
      </c>
      <c r="F3885" s="38" t="s">
        <v>71</v>
      </c>
      <c r="G3885" s="37" t="s">
        <v>236</v>
      </c>
      <c r="H3885" s="0" t="n">
        <v>361803</v>
      </c>
      <c r="I3885" s="0" t="n">
        <v>200941</v>
      </c>
      <c r="J3885" s="0" t="n">
        <v>19642</v>
      </c>
    </row>
    <row r="3886" customFormat="false" ht="15" hidden="false" customHeight="false" outlineLevel="0" collapsed="false">
      <c r="A3886" s="0" t="n">
        <v>202406</v>
      </c>
      <c r="B3886" s="0" t="n">
        <v>202409</v>
      </c>
      <c r="C3886" s="37" t="s">
        <v>124</v>
      </c>
      <c r="D3886" s="37" t="s">
        <v>237</v>
      </c>
      <c r="E3886" s="0" t="n">
        <v>4</v>
      </c>
      <c r="F3886" s="38" t="s">
        <v>71</v>
      </c>
      <c r="G3886" s="37" t="s">
        <v>238</v>
      </c>
      <c r="H3886" s="0" t="n">
        <v>602781</v>
      </c>
      <c r="I3886" s="0" t="n">
        <v>364302</v>
      </c>
      <c r="J3886" s="0" t="n">
        <v>9881</v>
      </c>
    </row>
    <row r="3887" customFormat="false" ht="15" hidden="false" customHeight="false" outlineLevel="0" collapsed="false">
      <c r="A3887" s="0" t="n">
        <v>202406</v>
      </c>
      <c r="B3887" s="0" t="n">
        <v>202409</v>
      </c>
      <c r="C3887" s="37" t="s">
        <v>124</v>
      </c>
      <c r="D3887" s="37" t="s">
        <v>107</v>
      </c>
      <c r="E3887" s="0" t="n">
        <v>4</v>
      </c>
      <c r="F3887" s="38" t="s">
        <v>71</v>
      </c>
      <c r="G3887" s="37" t="s">
        <v>239</v>
      </c>
      <c r="H3887" s="0" t="n">
        <v>386533</v>
      </c>
      <c r="I3887" s="0" t="n">
        <v>318066</v>
      </c>
      <c r="J3887" s="0" t="n">
        <v>27572</v>
      </c>
    </row>
    <row r="3888" customFormat="false" ht="15" hidden="false" customHeight="false" outlineLevel="0" collapsed="false">
      <c r="A3888" s="0" t="n">
        <v>202406</v>
      </c>
      <c r="B3888" s="0" t="n">
        <v>202409</v>
      </c>
      <c r="C3888" s="37" t="s">
        <v>106</v>
      </c>
      <c r="D3888" s="37" t="s">
        <v>139</v>
      </c>
      <c r="E3888" s="0" t="n">
        <v>4</v>
      </c>
      <c r="F3888" s="38" t="s">
        <v>71</v>
      </c>
      <c r="G3888" s="37" t="s">
        <v>240</v>
      </c>
      <c r="H3888" s="0" t="n">
        <v>4381835</v>
      </c>
      <c r="I3888" s="0" t="n">
        <v>2339771</v>
      </c>
      <c r="J3888" s="0" t="n">
        <v>318970</v>
      </c>
    </row>
    <row r="3889" customFormat="false" ht="15" hidden="false" customHeight="false" outlineLevel="0" collapsed="false">
      <c r="A3889" s="0" t="n">
        <v>202406</v>
      </c>
      <c r="B3889" s="0" t="n">
        <v>202409</v>
      </c>
      <c r="C3889" s="37" t="s">
        <v>106</v>
      </c>
      <c r="D3889" s="37" t="s">
        <v>241</v>
      </c>
      <c r="E3889" s="0" t="n">
        <v>4</v>
      </c>
      <c r="F3889" s="38" t="s">
        <v>71</v>
      </c>
      <c r="G3889" s="37" t="s">
        <v>242</v>
      </c>
      <c r="H3889" s="0" t="n">
        <v>347830</v>
      </c>
      <c r="I3889" s="0" t="n">
        <v>411167</v>
      </c>
      <c r="J3889" s="0" t="n">
        <v>51978</v>
      </c>
    </row>
    <row r="3890" customFormat="false" ht="15" hidden="false" customHeight="false" outlineLevel="0" collapsed="false">
      <c r="A3890" s="0" t="n">
        <v>202406</v>
      </c>
      <c r="B3890" s="0" t="n">
        <v>202409</v>
      </c>
      <c r="C3890" s="37" t="s">
        <v>158</v>
      </c>
      <c r="D3890" s="37" t="s">
        <v>243</v>
      </c>
      <c r="E3890" s="0" t="n">
        <v>4</v>
      </c>
      <c r="F3890" s="38" t="s">
        <v>71</v>
      </c>
      <c r="G3890" s="37" t="s">
        <v>244</v>
      </c>
      <c r="H3890" s="0" t="n">
        <v>424115</v>
      </c>
      <c r="I3890" s="0" t="n">
        <v>397150</v>
      </c>
      <c r="J3890" s="0" t="n">
        <v>27832</v>
      </c>
    </row>
    <row r="3891" customFormat="false" ht="15" hidden="false" customHeight="false" outlineLevel="0" collapsed="false">
      <c r="A3891" s="0" t="n">
        <v>202406</v>
      </c>
      <c r="B3891" s="0" t="n">
        <v>202409</v>
      </c>
      <c r="C3891" s="37" t="s">
        <v>112</v>
      </c>
      <c r="D3891" s="37" t="s">
        <v>245</v>
      </c>
      <c r="E3891" s="0" t="n">
        <v>4</v>
      </c>
      <c r="F3891" s="38" t="s">
        <v>71</v>
      </c>
      <c r="G3891" s="37" t="s">
        <v>246</v>
      </c>
      <c r="H3891" s="0" t="n">
        <v>37125</v>
      </c>
      <c r="I3891" s="0" t="n">
        <v>34532</v>
      </c>
      <c r="J3891" s="0" t="n">
        <v>3513</v>
      </c>
    </row>
    <row r="3892" customFormat="false" ht="15" hidden="false" customHeight="false" outlineLevel="0" collapsed="false">
      <c r="A3892" s="0" t="n">
        <v>202406</v>
      </c>
      <c r="B3892" s="0" t="n">
        <v>202409</v>
      </c>
      <c r="C3892" s="37" t="s">
        <v>197</v>
      </c>
      <c r="D3892" s="37" t="s">
        <v>247</v>
      </c>
      <c r="E3892" s="0" t="n">
        <v>4</v>
      </c>
      <c r="F3892" s="38" t="s">
        <v>71</v>
      </c>
      <c r="G3892" s="37" t="s">
        <v>248</v>
      </c>
      <c r="H3892" s="0" t="n">
        <v>196749</v>
      </c>
      <c r="I3892" s="0" t="n">
        <v>81084</v>
      </c>
      <c r="J3892" s="0" t="n">
        <v>-4188</v>
      </c>
    </row>
    <row r="3893" customFormat="false" ht="15" hidden="false" customHeight="false" outlineLevel="0" collapsed="false">
      <c r="A3893" s="0" t="n">
        <v>202406</v>
      </c>
      <c r="B3893" s="0" t="n">
        <v>202409</v>
      </c>
      <c r="C3893" s="37" t="s">
        <v>106</v>
      </c>
      <c r="D3893" s="37" t="s">
        <v>249</v>
      </c>
      <c r="E3893" s="0" t="n">
        <v>4</v>
      </c>
      <c r="F3893" s="38" t="s">
        <v>71</v>
      </c>
      <c r="G3893" s="37" t="s">
        <v>250</v>
      </c>
      <c r="H3893" s="0" t="n">
        <v>331562</v>
      </c>
      <c r="I3893" s="0" t="n">
        <v>217271</v>
      </c>
      <c r="J3893" s="0" t="n">
        <v>1427</v>
      </c>
    </row>
    <row r="3894" customFormat="false" ht="15" hidden="false" customHeight="false" outlineLevel="0" collapsed="false">
      <c r="A3894" s="0" t="n">
        <v>202406</v>
      </c>
      <c r="B3894" s="0" t="n">
        <v>202409</v>
      </c>
      <c r="C3894" s="37" t="s">
        <v>98</v>
      </c>
      <c r="D3894" s="37" t="s">
        <v>251</v>
      </c>
      <c r="E3894" s="0" t="n">
        <v>4</v>
      </c>
      <c r="F3894" s="38" t="s">
        <v>71</v>
      </c>
      <c r="G3894" s="37" t="s">
        <v>252</v>
      </c>
      <c r="H3894" s="0" t="n">
        <v>311179</v>
      </c>
      <c r="I3894" s="0" t="n">
        <v>582947</v>
      </c>
      <c r="J3894" s="0" t="n">
        <v>87883</v>
      </c>
    </row>
    <row r="3895" customFormat="false" ht="15" hidden="false" customHeight="false" outlineLevel="0" collapsed="false">
      <c r="A3895" s="0" t="n">
        <v>202406</v>
      </c>
      <c r="B3895" s="0" t="n">
        <v>202409</v>
      </c>
      <c r="C3895" s="37" t="s">
        <v>124</v>
      </c>
      <c r="D3895" s="37" t="s">
        <v>253</v>
      </c>
      <c r="E3895" s="0" t="n">
        <v>4</v>
      </c>
      <c r="F3895" s="38" t="s">
        <v>71</v>
      </c>
      <c r="G3895" s="37" t="s">
        <v>254</v>
      </c>
      <c r="H3895" s="0" t="n">
        <v>3085664</v>
      </c>
      <c r="I3895" s="0" t="n">
        <v>2044324</v>
      </c>
      <c r="J3895" s="0" t="n">
        <v>335685</v>
      </c>
    </row>
    <row r="3896" customFormat="false" ht="15" hidden="false" customHeight="false" outlineLevel="0" collapsed="false">
      <c r="A3896" s="0" t="n">
        <v>202406</v>
      </c>
      <c r="B3896" s="0" t="n">
        <v>202409</v>
      </c>
      <c r="C3896" s="37" t="s">
        <v>101</v>
      </c>
      <c r="D3896" s="37" t="s">
        <v>255</v>
      </c>
      <c r="E3896" s="0" t="n">
        <v>4</v>
      </c>
      <c r="F3896" s="38" t="s">
        <v>71</v>
      </c>
      <c r="G3896" s="37" t="s">
        <v>256</v>
      </c>
      <c r="H3896" s="0" t="n">
        <v>625025</v>
      </c>
      <c r="I3896" s="0" t="n">
        <v>510176</v>
      </c>
      <c r="J3896" s="0" t="n">
        <v>45589</v>
      </c>
    </row>
    <row r="3897" customFormat="false" ht="15" hidden="false" customHeight="false" outlineLevel="0" collapsed="false">
      <c r="A3897" s="0" t="n">
        <v>202406</v>
      </c>
      <c r="B3897" s="0" t="n">
        <v>202409</v>
      </c>
      <c r="C3897" s="37" t="s">
        <v>112</v>
      </c>
      <c r="D3897" s="37" t="s">
        <v>132</v>
      </c>
      <c r="E3897" s="0" t="n">
        <v>4</v>
      </c>
      <c r="F3897" s="38" t="s">
        <v>71</v>
      </c>
      <c r="G3897" s="37" t="s">
        <v>257</v>
      </c>
      <c r="H3897" s="0" t="n">
        <v>2178554</v>
      </c>
      <c r="I3897" s="0" t="n">
        <v>1614119</v>
      </c>
      <c r="J3897" s="0" t="n">
        <v>367852</v>
      </c>
    </row>
    <row r="3898" customFormat="false" ht="15" hidden="false" customHeight="false" outlineLevel="0" collapsed="false">
      <c r="A3898" s="0" t="n">
        <v>202406</v>
      </c>
      <c r="B3898" s="0" t="n">
        <v>202409</v>
      </c>
      <c r="C3898" s="37" t="s">
        <v>115</v>
      </c>
      <c r="D3898" s="37" t="s">
        <v>258</v>
      </c>
      <c r="E3898" s="0" t="n">
        <v>4</v>
      </c>
      <c r="F3898" s="38" t="s">
        <v>71</v>
      </c>
      <c r="G3898" s="37" t="s">
        <v>259</v>
      </c>
      <c r="H3898" s="0" t="n">
        <v>735212</v>
      </c>
      <c r="I3898" s="0" t="n">
        <v>541794</v>
      </c>
      <c r="J3898" s="0" t="n">
        <v>70868</v>
      </c>
    </row>
    <row r="3899" customFormat="false" ht="15" hidden="false" customHeight="false" outlineLevel="0" collapsed="false">
      <c r="A3899" s="0" t="n">
        <v>202406</v>
      </c>
      <c r="B3899" s="0" t="n">
        <v>202409</v>
      </c>
      <c r="C3899" s="37" t="s">
        <v>184</v>
      </c>
      <c r="D3899" s="37" t="s">
        <v>179</v>
      </c>
      <c r="E3899" s="0" t="n">
        <v>4</v>
      </c>
      <c r="F3899" s="38" t="s">
        <v>71</v>
      </c>
      <c r="G3899" s="37" t="s">
        <v>260</v>
      </c>
      <c r="H3899" s="0" t="n">
        <v>431818</v>
      </c>
      <c r="I3899" s="0" t="n">
        <v>426413</v>
      </c>
      <c r="J3899" s="0" t="n">
        <v>24172</v>
      </c>
    </row>
    <row r="3900" customFormat="false" ht="15" hidden="false" customHeight="false" outlineLevel="0" collapsed="false">
      <c r="A3900" s="0" t="n">
        <v>202406</v>
      </c>
      <c r="B3900" s="0" t="n">
        <v>202409</v>
      </c>
      <c r="C3900" s="37" t="s">
        <v>158</v>
      </c>
      <c r="D3900" s="37" t="s">
        <v>155</v>
      </c>
      <c r="E3900" s="0" t="n">
        <v>4</v>
      </c>
      <c r="F3900" s="38" t="s">
        <v>71</v>
      </c>
      <c r="G3900" s="37" t="s">
        <v>261</v>
      </c>
      <c r="H3900" s="0" t="n">
        <v>501896</v>
      </c>
      <c r="I3900" s="0" t="n">
        <v>528610</v>
      </c>
      <c r="J3900" s="0" t="n">
        <v>-22189</v>
      </c>
    </row>
    <row r="3901" customFormat="false" ht="15" hidden="false" customHeight="false" outlineLevel="0" collapsed="false">
      <c r="A3901" s="0" t="n">
        <v>202406</v>
      </c>
      <c r="B3901" s="0" t="n">
        <v>202409</v>
      </c>
      <c r="C3901" s="37" t="s">
        <v>98</v>
      </c>
      <c r="D3901" s="37" t="s">
        <v>262</v>
      </c>
      <c r="E3901" s="0" t="n">
        <v>4</v>
      </c>
      <c r="F3901" s="38" t="s">
        <v>71</v>
      </c>
      <c r="G3901" s="37" t="s">
        <v>263</v>
      </c>
      <c r="H3901" s="0" t="n">
        <v>494501</v>
      </c>
      <c r="I3901" s="0" t="n">
        <v>195304</v>
      </c>
      <c r="J3901" s="0" t="n">
        <v>43723</v>
      </c>
    </row>
    <row r="3902" customFormat="false" ht="15" hidden="false" customHeight="false" outlineLevel="0" collapsed="false">
      <c r="A3902" s="0" t="n">
        <v>202406</v>
      </c>
      <c r="B3902" s="0" t="n">
        <v>202409</v>
      </c>
      <c r="C3902" s="37" t="s">
        <v>98</v>
      </c>
      <c r="D3902" s="37" t="s">
        <v>214</v>
      </c>
      <c r="E3902" s="0" t="n">
        <v>4</v>
      </c>
      <c r="F3902" s="38" t="s">
        <v>71</v>
      </c>
      <c r="G3902" s="37" t="s">
        <v>264</v>
      </c>
      <c r="H3902" s="0" t="n">
        <v>3980241</v>
      </c>
      <c r="I3902" s="0" t="n">
        <v>2727632</v>
      </c>
      <c r="J3902" s="0" t="n">
        <v>428325</v>
      </c>
    </row>
    <row r="3903" customFormat="false" ht="15" hidden="false" customHeight="false" outlineLevel="0" collapsed="false">
      <c r="A3903" s="0" t="n">
        <v>202406</v>
      </c>
      <c r="B3903" s="0" t="n">
        <v>202409</v>
      </c>
      <c r="C3903" s="37" t="s">
        <v>101</v>
      </c>
      <c r="D3903" s="37" t="s">
        <v>161</v>
      </c>
      <c r="E3903" s="0" t="n">
        <v>4</v>
      </c>
      <c r="F3903" s="38" t="s">
        <v>71</v>
      </c>
      <c r="G3903" s="37" t="s">
        <v>265</v>
      </c>
      <c r="H3903" s="0" t="n">
        <v>30961</v>
      </c>
      <c r="I3903" s="0" t="n">
        <v>15445</v>
      </c>
      <c r="J3903" s="0" t="n">
        <v>4013</v>
      </c>
    </row>
    <row r="3904" customFormat="false" ht="15" hidden="false" customHeight="false" outlineLevel="0" collapsed="false">
      <c r="A3904" s="0" t="n">
        <v>202406</v>
      </c>
      <c r="B3904" s="0" t="n">
        <v>202409</v>
      </c>
      <c r="C3904" s="37" t="s">
        <v>106</v>
      </c>
      <c r="D3904" s="37" t="s">
        <v>102</v>
      </c>
      <c r="E3904" s="0" t="n">
        <v>4</v>
      </c>
      <c r="F3904" s="38" t="s">
        <v>71</v>
      </c>
      <c r="G3904" s="37" t="s">
        <v>266</v>
      </c>
      <c r="H3904" s="0" t="n">
        <v>42720</v>
      </c>
      <c r="I3904" s="0" t="n">
        <v>60629</v>
      </c>
      <c r="J3904" s="0" t="n">
        <v>17988</v>
      </c>
    </row>
    <row r="3905" customFormat="false" ht="15" hidden="false" customHeight="false" outlineLevel="0" collapsed="false">
      <c r="A3905" s="0" t="n">
        <v>202406</v>
      </c>
      <c r="B3905" s="0" t="n">
        <v>202409</v>
      </c>
      <c r="C3905" s="37" t="s">
        <v>95</v>
      </c>
      <c r="D3905" s="37" t="s">
        <v>267</v>
      </c>
      <c r="E3905" s="0" t="n">
        <v>4</v>
      </c>
      <c r="F3905" s="38" t="s">
        <v>71</v>
      </c>
      <c r="G3905" s="37" t="s">
        <v>268</v>
      </c>
      <c r="H3905" s="0" t="n">
        <v>233453</v>
      </c>
      <c r="I3905" s="0" t="n">
        <v>137507</v>
      </c>
      <c r="J3905" s="0" t="n">
        <v>-6696</v>
      </c>
    </row>
    <row r="3906" customFormat="false" ht="15" hidden="false" customHeight="false" outlineLevel="0" collapsed="false">
      <c r="A3906" s="0" t="n">
        <v>202406</v>
      </c>
      <c r="B3906" s="0" t="n">
        <v>202409</v>
      </c>
      <c r="C3906" s="37" t="s">
        <v>136</v>
      </c>
      <c r="D3906" s="37" t="s">
        <v>269</v>
      </c>
      <c r="E3906" s="0" t="n">
        <v>4</v>
      </c>
      <c r="F3906" s="38" t="s">
        <v>71</v>
      </c>
      <c r="G3906" s="37" t="s">
        <v>270</v>
      </c>
      <c r="H3906" s="0" t="n">
        <v>515329</v>
      </c>
      <c r="I3906" s="0" t="n">
        <v>688570</v>
      </c>
      <c r="J3906" s="0" t="n">
        <v>-33350</v>
      </c>
    </row>
    <row r="3907" customFormat="false" ht="15" hidden="false" customHeight="false" outlineLevel="0" collapsed="false">
      <c r="A3907" s="0" t="n">
        <v>202406</v>
      </c>
      <c r="B3907" s="0" t="n">
        <v>202409</v>
      </c>
      <c r="C3907" s="37" t="s">
        <v>98</v>
      </c>
      <c r="D3907" s="37" t="s">
        <v>181</v>
      </c>
      <c r="E3907" s="0" t="n">
        <v>4</v>
      </c>
      <c r="F3907" s="38" t="s">
        <v>71</v>
      </c>
      <c r="G3907" s="37" t="s">
        <v>271</v>
      </c>
      <c r="H3907" s="0" t="n">
        <v>1260504</v>
      </c>
      <c r="I3907" s="0" t="n">
        <v>845597</v>
      </c>
      <c r="J3907" s="0" t="n">
        <v>-174463</v>
      </c>
    </row>
    <row r="3908" customFormat="false" ht="15" hidden="false" customHeight="false" outlineLevel="0" collapsed="false">
      <c r="A3908" s="0" t="n">
        <v>202406</v>
      </c>
      <c r="B3908" s="0" t="n">
        <v>202409</v>
      </c>
      <c r="C3908" s="37" t="s">
        <v>197</v>
      </c>
      <c r="D3908" s="37" t="s">
        <v>255</v>
      </c>
      <c r="E3908" s="0" t="n">
        <v>4</v>
      </c>
      <c r="F3908" s="38" t="s">
        <v>71</v>
      </c>
      <c r="G3908" s="37" t="s">
        <v>272</v>
      </c>
      <c r="H3908" s="0" t="n">
        <v>1136826</v>
      </c>
      <c r="I3908" s="0" t="n">
        <v>1152401</v>
      </c>
      <c r="J3908" s="0" t="n">
        <v>198024</v>
      </c>
    </row>
    <row r="3909" customFormat="false" ht="15" hidden="false" customHeight="false" outlineLevel="0" collapsed="false">
      <c r="A3909" s="0" t="n">
        <v>202406</v>
      </c>
      <c r="B3909" s="0" t="n">
        <v>202409</v>
      </c>
      <c r="C3909" s="37" t="s">
        <v>106</v>
      </c>
      <c r="D3909" s="37" t="s">
        <v>273</v>
      </c>
      <c r="E3909" s="0" t="n">
        <v>4</v>
      </c>
      <c r="F3909" s="38" t="s">
        <v>71</v>
      </c>
      <c r="G3909" s="37" t="s">
        <v>274</v>
      </c>
      <c r="H3909" s="0" t="n">
        <v>356718</v>
      </c>
      <c r="I3909" s="0" t="n">
        <v>222865</v>
      </c>
      <c r="J3909" s="0" t="n">
        <v>32460</v>
      </c>
    </row>
    <row r="3910" customFormat="false" ht="15" hidden="false" customHeight="false" outlineLevel="0" collapsed="false">
      <c r="A3910" s="0" t="n">
        <v>202406</v>
      </c>
      <c r="B3910" s="0" t="n">
        <v>202409</v>
      </c>
      <c r="C3910" s="37" t="s">
        <v>124</v>
      </c>
      <c r="D3910" s="37" t="s">
        <v>275</v>
      </c>
      <c r="E3910" s="0" t="n">
        <v>4</v>
      </c>
      <c r="F3910" s="38" t="s">
        <v>71</v>
      </c>
      <c r="G3910" s="37" t="s">
        <v>276</v>
      </c>
      <c r="H3910" s="0" t="n">
        <v>2189811</v>
      </c>
      <c r="I3910" s="0" t="n">
        <v>2073206</v>
      </c>
      <c r="J3910" s="0" t="n">
        <v>186128</v>
      </c>
    </row>
    <row r="3911" customFormat="false" ht="15" hidden="false" customHeight="false" outlineLevel="0" collapsed="false">
      <c r="A3911" s="0" t="n">
        <v>202406</v>
      </c>
      <c r="B3911" s="0" t="n">
        <v>202409</v>
      </c>
      <c r="C3911" s="37" t="s">
        <v>115</v>
      </c>
      <c r="D3911" s="37" t="s">
        <v>277</v>
      </c>
      <c r="E3911" s="0" t="n">
        <v>4</v>
      </c>
      <c r="F3911" s="38" t="s">
        <v>71</v>
      </c>
      <c r="G3911" s="37" t="s">
        <v>278</v>
      </c>
      <c r="H3911" s="0" t="n">
        <v>1492555</v>
      </c>
      <c r="I3911" s="0" t="n">
        <v>736494</v>
      </c>
      <c r="J3911" s="0" t="n">
        <v>-31384</v>
      </c>
    </row>
    <row r="3912" customFormat="false" ht="15" hidden="false" customHeight="false" outlineLevel="0" collapsed="false">
      <c r="A3912" s="0" t="n">
        <v>202406</v>
      </c>
      <c r="B3912" s="0" t="n">
        <v>202409</v>
      </c>
      <c r="C3912" s="37" t="s">
        <v>115</v>
      </c>
      <c r="D3912" s="37" t="s">
        <v>269</v>
      </c>
      <c r="E3912" s="0" t="n">
        <v>4</v>
      </c>
      <c r="F3912" s="38" t="s">
        <v>71</v>
      </c>
      <c r="G3912" s="37" t="s">
        <v>279</v>
      </c>
      <c r="H3912" s="0" t="n">
        <v>632488</v>
      </c>
      <c r="I3912" s="0" t="n">
        <v>521403</v>
      </c>
      <c r="J3912" s="0" t="n">
        <v>37070</v>
      </c>
    </row>
    <row r="3913" customFormat="false" ht="15" hidden="false" customHeight="false" outlineLevel="0" collapsed="false">
      <c r="A3913" s="0" t="n">
        <v>202406</v>
      </c>
      <c r="B3913" s="0" t="n">
        <v>202409</v>
      </c>
      <c r="C3913" s="37" t="s">
        <v>197</v>
      </c>
      <c r="D3913" s="37" t="s">
        <v>280</v>
      </c>
      <c r="E3913" s="0" t="n">
        <v>4</v>
      </c>
      <c r="F3913" s="38" t="s">
        <v>71</v>
      </c>
      <c r="G3913" s="37" t="s">
        <v>281</v>
      </c>
      <c r="H3913" s="0" t="n">
        <v>1911373</v>
      </c>
      <c r="I3913" s="0" t="n">
        <v>1550168</v>
      </c>
      <c r="J3913" s="0" t="n">
        <v>152646</v>
      </c>
    </row>
    <row r="3914" customFormat="false" ht="15" hidden="false" customHeight="false" outlineLevel="0" collapsed="false">
      <c r="A3914" s="0" t="n">
        <v>202406</v>
      </c>
      <c r="B3914" s="0" t="n">
        <v>202409</v>
      </c>
      <c r="C3914" s="37" t="s">
        <v>158</v>
      </c>
      <c r="D3914" s="37" t="s">
        <v>282</v>
      </c>
      <c r="E3914" s="0" t="n">
        <v>4</v>
      </c>
      <c r="F3914" s="38" t="s">
        <v>71</v>
      </c>
      <c r="G3914" s="37" t="s">
        <v>283</v>
      </c>
      <c r="H3914" s="0" t="n">
        <v>790282</v>
      </c>
      <c r="I3914" s="0" t="n">
        <v>732012</v>
      </c>
      <c r="J3914" s="0" t="n">
        <v>115857</v>
      </c>
    </row>
    <row r="3915" customFormat="false" ht="15" hidden="false" customHeight="false" outlineLevel="0" collapsed="false">
      <c r="A3915" s="0" t="n">
        <v>202406</v>
      </c>
      <c r="B3915" s="0" t="n">
        <v>202409</v>
      </c>
      <c r="C3915" s="37" t="s">
        <v>152</v>
      </c>
      <c r="D3915" s="37" t="s">
        <v>284</v>
      </c>
      <c r="E3915" s="0" t="n">
        <v>4</v>
      </c>
      <c r="F3915" s="38" t="s">
        <v>71</v>
      </c>
      <c r="G3915" s="37" t="s">
        <v>285</v>
      </c>
      <c r="H3915" s="0" t="n">
        <v>242447</v>
      </c>
      <c r="I3915" s="0" t="n">
        <v>167828</v>
      </c>
      <c r="J3915" s="0" t="n">
        <v>18008</v>
      </c>
    </row>
    <row r="3916" customFormat="false" ht="15" hidden="false" customHeight="false" outlineLevel="0" collapsed="false">
      <c r="A3916" s="0" t="n">
        <v>202406</v>
      </c>
      <c r="B3916" s="0" t="n">
        <v>202409</v>
      </c>
      <c r="C3916" s="37" t="s">
        <v>95</v>
      </c>
      <c r="D3916" s="37" t="s">
        <v>210</v>
      </c>
      <c r="E3916" s="0" t="n">
        <v>4</v>
      </c>
      <c r="F3916" s="38" t="s">
        <v>71</v>
      </c>
      <c r="G3916" s="37" t="s">
        <v>286</v>
      </c>
      <c r="H3916" s="0" t="n">
        <v>1438315</v>
      </c>
      <c r="I3916" s="0" t="n">
        <v>1832782</v>
      </c>
      <c r="J3916" s="0" t="n">
        <v>268283</v>
      </c>
    </row>
    <row r="3917" customFormat="false" ht="15" hidden="false" customHeight="false" outlineLevel="0" collapsed="false">
      <c r="A3917" s="0" t="n">
        <v>202406</v>
      </c>
      <c r="B3917" s="0" t="n">
        <v>202409</v>
      </c>
      <c r="C3917" s="37" t="s">
        <v>136</v>
      </c>
      <c r="D3917" s="37" t="s">
        <v>223</v>
      </c>
      <c r="E3917" s="0" t="n">
        <v>4</v>
      </c>
      <c r="F3917" s="38" t="s">
        <v>71</v>
      </c>
      <c r="G3917" s="37" t="s">
        <v>287</v>
      </c>
      <c r="H3917" s="0" t="n">
        <v>570653</v>
      </c>
      <c r="I3917" s="0" t="n">
        <v>454547</v>
      </c>
      <c r="J3917" s="0" t="n">
        <v>30721</v>
      </c>
    </row>
    <row r="3918" customFormat="false" ht="15" hidden="false" customHeight="false" outlineLevel="0" collapsed="false">
      <c r="A3918" s="0" t="n">
        <v>202406</v>
      </c>
      <c r="B3918" s="0" t="n">
        <v>202409</v>
      </c>
      <c r="C3918" s="37" t="s">
        <v>152</v>
      </c>
      <c r="D3918" s="37" t="s">
        <v>288</v>
      </c>
      <c r="E3918" s="0" t="n">
        <v>4</v>
      </c>
      <c r="F3918" s="38" t="s">
        <v>71</v>
      </c>
      <c r="G3918" s="37" t="s">
        <v>289</v>
      </c>
      <c r="H3918" s="0" t="n">
        <v>482384</v>
      </c>
      <c r="I3918" s="0" t="n">
        <v>480417</v>
      </c>
      <c r="J3918" s="0" t="n">
        <v>95194</v>
      </c>
    </row>
    <row r="3919" customFormat="false" ht="15" hidden="false" customHeight="false" outlineLevel="0" collapsed="false">
      <c r="A3919" s="0" t="n">
        <v>202406</v>
      </c>
      <c r="B3919" s="0" t="n">
        <v>202409</v>
      </c>
      <c r="C3919" s="37" t="s">
        <v>112</v>
      </c>
      <c r="D3919" s="37" t="s">
        <v>290</v>
      </c>
      <c r="E3919" s="0" t="n">
        <v>4</v>
      </c>
      <c r="F3919" s="38" t="s">
        <v>71</v>
      </c>
      <c r="G3919" s="37" t="s">
        <v>291</v>
      </c>
      <c r="H3919" s="0" t="n">
        <v>3409509</v>
      </c>
      <c r="I3919" s="0" t="n">
        <v>3493298</v>
      </c>
      <c r="J3919" s="0" t="n">
        <v>500146</v>
      </c>
    </row>
    <row r="3920" customFormat="false" ht="15" hidden="false" customHeight="false" outlineLevel="0" collapsed="false">
      <c r="A3920" s="0" t="n">
        <v>202406</v>
      </c>
      <c r="B3920" s="0" t="n">
        <v>202409</v>
      </c>
      <c r="C3920" s="37" t="s">
        <v>106</v>
      </c>
      <c r="D3920" s="37" t="s">
        <v>292</v>
      </c>
      <c r="E3920" s="0" t="n">
        <v>4</v>
      </c>
      <c r="F3920" s="38" t="s">
        <v>71</v>
      </c>
      <c r="G3920" s="37" t="s">
        <v>293</v>
      </c>
      <c r="H3920" s="0" t="n">
        <v>28606</v>
      </c>
      <c r="I3920" s="0" t="n">
        <v>16587</v>
      </c>
      <c r="J3920" s="0" t="n">
        <v>-642</v>
      </c>
    </row>
    <row r="3921" customFormat="false" ht="15" hidden="false" customHeight="false" outlineLevel="0" collapsed="false">
      <c r="A3921" s="0" t="n">
        <v>202406</v>
      </c>
      <c r="B3921" s="0" t="n">
        <v>202409</v>
      </c>
      <c r="C3921" s="37" t="s">
        <v>136</v>
      </c>
      <c r="D3921" s="37" t="s">
        <v>294</v>
      </c>
      <c r="E3921" s="0" t="n">
        <v>4</v>
      </c>
      <c r="F3921" s="38" t="s">
        <v>71</v>
      </c>
      <c r="G3921" s="37" t="s">
        <v>295</v>
      </c>
      <c r="H3921" s="0" t="n">
        <v>91293</v>
      </c>
      <c r="I3921" s="0" t="n">
        <v>106846</v>
      </c>
      <c r="J3921" s="0" t="n">
        <v>23391</v>
      </c>
    </row>
    <row r="3922" customFormat="false" ht="15" hidden="false" customHeight="false" outlineLevel="0" collapsed="false">
      <c r="A3922" s="0" t="n">
        <v>202406</v>
      </c>
      <c r="B3922" s="0" t="n">
        <v>202409</v>
      </c>
      <c r="C3922" s="37" t="s">
        <v>101</v>
      </c>
      <c r="D3922" s="37" t="s">
        <v>296</v>
      </c>
      <c r="E3922" s="0" t="n">
        <v>4</v>
      </c>
      <c r="F3922" s="38" t="s">
        <v>71</v>
      </c>
      <c r="G3922" s="37" t="s">
        <v>297</v>
      </c>
      <c r="H3922" s="0" t="n">
        <v>119788</v>
      </c>
      <c r="I3922" s="0" t="n">
        <v>244639</v>
      </c>
      <c r="J3922" s="0" t="n">
        <v>49553</v>
      </c>
    </row>
    <row r="3923" customFormat="false" ht="15" hidden="false" customHeight="false" outlineLevel="0" collapsed="false">
      <c r="A3923" s="0" t="n">
        <v>202406</v>
      </c>
      <c r="B3923" s="0" t="n">
        <v>202409</v>
      </c>
      <c r="C3923" s="37" t="s">
        <v>149</v>
      </c>
      <c r="D3923" s="37" t="s">
        <v>298</v>
      </c>
      <c r="E3923" s="0" t="n">
        <v>4</v>
      </c>
      <c r="F3923" s="38" t="s">
        <v>71</v>
      </c>
      <c r="G3923" s="37" t="s">
        <v>299</v>
      </c>
      <c r="H3923" s="0" t="n">
        <v>298078</v>
      </c>
      <c r="I3923" s="0" t="n">
        <v>144763</v>
      </c>
      <c r="J3923" s="0" t="n">
        <v>18319</v>
      </c>
    </row>
    <row r="3924" customFormat="false" ht="15" hidden="false" customHeight="false" outlineLevel="0" collapsed="false">
      <c r="A3924" s="0" t="n">
        <v>202406</v>
      </c>
      <c r="B3924" s="0" t="n">
        <v>202409</v>
      </c>
      <c r="C3924" s="37" t="s">
        <v>184</v>
      </c>
      <c r="D3924" s="37" t="s">
        <v>300</v>
      </c>
      <c r="E3924" s="0" t="n">
        <v>4</v>
      </c>
      <c r="F3924" s="38" t="s">
        <v>71</v>
      </c>
      <c r="G3924" s="37" t="s">
        <v>301</v>
      </c>
      <c r="H3924" s="0" t="n">
        <v>375720</v>
      </c>
      <c r="I3924" s="0" t="n">
        <v>178279</v>
      </c>
      <c r="J3924" s="0" t="n">
        <v>19267</v>
      </c>
    </row>
    <row r="3925" customFormat="false" ht="15" hidden="false" customHeight="false" outlineLevel="0" collapsed="false">
      <c r="A3925" s="0" t="n">
        <v>202406</v>
      </c>
      <c r="B3925" s="0" t="n">
        <v>202409</v>
      </c>
      <c r="C3925" s="37" t="s">
        <v>136</v>
      </c>
      <c r="D3925" s="37" t="s">
        <v>298</v>
      </c>
      <c r="E3925" s="0" t="n">
        <v>4</v>
      </c>
      <c r="F3925" s="38" t="s">
        <v>71</v>
      </c>
      <c r="G3925" s="37" t="s">
        <v>302</v>
      </c>
      <c r="H3925" s="0" t="n">
        <v>104580</v>
      </c>
      <c r="I3925" s="0" t="n">
        <v>76945</v>
      </c>
      <c r="J3925" s="0" t="n">
        <v>18918</v>
      </c>
    </row>
    <row r="3926" customFormat="false" ht="15" hidden="false" customHeight="false" outlineLevel="0" collapsed="false">
      <c r="A3926" s="0" t="n">
        <v>202406</v>
      </c>
      <c r="B3926" s="0" t="n">
        <v>202409</v>
      </c>
      <c r="C3926" s="37" t="s">
        <v>149</v>
      </c>
      <c r="D3926" s="37" t="s">
        <v>303</v>
      </c>
      <c r="E3926" s="0" t="n">
        <v>4</v>
      </c>
      <c r="F3926" s="38" t="s">
        <v>71</v>
      </c>
      <c r="G3926" s="37" t="s">
        <v>304</v>
      </c>
      <c r="H3926" s="0" t="n">
        <v>172127</v>
      </c>
      <c r="I3926" s="0" t="n">
        <v>272787</v>
      </c>
      <c r="J3926" s="0" t="n">
        <v>-22732</v>
      </c>
    </row>
    <row r="3927" customFormat="false" ht="15" hidden="false" customHeight="false" outlineLevel="0" collapsed="false">
      <c r="A3927" s="0" t="n">
        <v>202406</v>
      </c>
      <c r="B3927" s="0" t="n">
        <v>202409</v>
      </c>
      <c r="C3927" s="37" t="s">
        <v>106</v>
      </c>
      <c r="D3927" s="37" t="s">
        <v>107</v>
      </c>
      <c r="E3927" s="0" t="n">
        <v>4</v>
      </c>
      <c r="F3927" s="38" t="s">
        <v>71</v>
      </c>
      <c r="G3927" s="37" t="s">
        <v>305</v>
      </c>
      <c r="H3927" s="0" t="n">
        <v>222409</v>
      </c>
      <c r="I3927" s="0" t="n">
        <v>149947</v>
      </c>
      <c r="J3927" s="0" t="n">
        <v>30607</v>
      </c>
    </row>
    <row r="3928" customFormat="false" ht="15" hidden="false" customHeight="false" outlineLevel="0" collapsed="false">
      <c r="A3928" s="0" t="n">
        <v>202406</v>
      </c>
      <c r="B3928" s="0" t="n">
        <v>202409</v>
      </c>
      <c r="C3928" s="37" t="s">
        <v>124</v>
      </c>
      <c r="D3928" s="37" t="s">
        <v>306</v>
      </c>
      <c r="E3928" s="0" t="n">
        <v>4</v>
      </c>
      <c r="F3928" s="38" t="s">
        <v>71</v>
      </c>
      <c r="G3928" s="37" t="s">
        <v>307</v>
      </c>
      <c r="H3928" s="0" t="n">
        <v>11159609</v>
      </c>
      <c r="I3928" s="0" t="n">
        <v>6320774</v>
      </c>
      <c r="J3928" s="0" t="n">
        <v>204662</v>
      </c>
    </row>
    <row r="3929" customFormat="false" ht="15" hidden="false" customHeight="false" outlineLevel="0" collapsed="false">
      <c r="A3929" s="0" t="n">
        <v>202406</v>
      </c>
      <c r="B3929" s="0" t="n">
        <v>202409</v>
      </c>
      <c r="C3929" s="37" t="s">
        <v>115</v>
      </c>
      <c r="D3929" s="37" t="s">
        <v>308</v>
      </c>
      <c r="E3929" s="0" t="n">
        <v>4</v>
      </c>
      <c r="F3929" s="38" t="s">
        <v>71</v>
      </c>
      <c r="G3929" s="37" t="s">
        <v>309</v>
      </c>
      <c r="H3929" s="0" t="n">
        <v>4289779</v>
      </c>
      <c r="I3929" s="0" t="n">
        <v>4676002</v>
      </c>
      <c r="J3929" s="0" t="n">
        <v>886185</v>
      </c>
    </row>
    <row r="3930" customFormat="false" ht="15" hidden="false" customHeight="false" outlineLevel="0" collapsed="false">
      <c r="A3930" s="0" t="n">
        <v>202406</v>
      </c>
      <c r="B3930" s="0" t="n">
        <v>202409</v>
      </c>
      <c r="C3930" s="37" t="s">
        <v>178</v>
      </c>
      <c r="D3930" s="37" t="s">
        <v>308</v>
      </c>
      <c r="E3930" s="0" t="n">
        <v>4</v>
      </c>
      <c r="F3930" s="38" t="s">
        <v>71</v>
      </c>
      <c r="G3930" s="37" t="s">
        <v>310</v>
      </c>
      <c r="H3930" s="0" t="n">
        <v>257821</v>
      </c>
      <c r="I3930" s="0" t="n">
        <v>342408</v>
      </c>
      <c r="J3930" s="0" t="n">
        <v>31514</v>
      </c>
    </row>
    <row r="3931" customFormat="false" ht="15" hidden="false" customHeight="false" outlineLevel="0" collapsed="false">
      <c r="A3931" s="0" t="n">
        <v>202406</v>
      </c>
      <c r="B3931" s="0" t="n">
        <v>202409</v>
      </c>
      <c r="C3931" s="37" t="s">
        <v>109</v>
      </c>
      <c r="D3931" s="37" t="s">
        <v>311</v>
      </c>
      <c r="E3931" s="0" t="n">
        <v>4</v>
      </c>
      <c r="F3931" s="38" t="s">
        <v>71</v>
      </c>
      <c r="G3931" s="37" t="s">
        <v>312</v>
      </c>
      <c r="H3931" s="0" t="n">
        <v>304420</v>
      </c>
      <c r="I3931" s="0" t="n">
        <v>229541</v>
      </c>
      <c r="J3931" s="0" t="n">
        <v>-10167</v>
      </c>
    </row>
    <row r="3932" customFormat="false" ht="15" hidden="false" customHeight="false" outlineLevel="0" collapsed="false">
      <c r="A3932" s="0" t="n">
        <v>202406</v>
      </c>
      <c r="B3932" s="0" t="n">
        <v>202409</v>
      </c>
      <c r="C3932" s="37" t="s">
        <v>178</v>
      </c>
      <c r="D3932" s="37" t="s">
        <v>203</v>
      </c>
      <c r="E3932" s="0" t="n">
        <v>4</v>
      </c>
      <c r="F3932" s="38" t="s">
        <v>71</v>
      </c>
      <c r="G3932" s="37" t="s">
        <v>313</v>
      </c>
      <c r="H3932" s="0" t="n">
        <v>123224</v>
      </c>
      <c r="I3932" s="0" t="n">
        <v>249356</v>
      </c>
      <c r="J3932" s="0" t="n">
        <v>7567</v>
      </c>
    </row>
    <row r="3933" customFormat="false" ht="15" hidden="false" customHeight="false" outlineLevel="0" collapsed="false">
      <c r="A3933" s="0" t="n">
        <v>202406</v>
      </c>
      <c r="B3933" s="0" t="n">
        <v>202409</v>
      </c>
      <c r="C3933" s="37" t="s">
        <v>152</v>
      </c>
      <c r="D3933" s="37" t="s">
        <v>314</v>
      </c>
      <c r="E3933" s="0" t="n">
        <v>4</v>
      </c>
      <c r="F3933" s="38" t="s">
        <v>71</v>
      </c>
      <c r="G3933" s="37" t="s">
        <v>315</v>
      </c>
      <c r="H3933" s="0" t="n">
        <v>48994</v>
      </c>
      <c r="I3933" s="0" t="n">
        <v>27870</v>
      </c>
      <c r="J3933" s="0" t="n">
        <v>5077</v>
      </c>
    </row>
    <row r="3934" customFormat="false" ht="15" hidden="false" customHeight="false" outlineLevel="0" collapsed="false">
      <c r="A3934" s="0" t="n">
        <v>202406</v>
      </c>
      <c r="B3934" s="0" t="n">
        <v>202409</v>
      </c>
      <c r="C3934" s="37" t="s">
        <v>152</v>
      </c>
      <c r="D3934" s="37" t="s">
        <v>159</v>
      </c>
      <c r="E3934" s="0" t="n">
        <v>4</v>
      </c>
      <c r="F3934" s="38" t="s">
        <v>71</v>
      </c>
      <c r="G3934" s="37" t="s">
        <v>316</v>
      </c>
      <c r="H3934" s="0" t="n">
        <v>544917</v>
      </c>
      <c r="I3934" s="0" t="n">
        <v>595160</v>
      </c>
      <c r="J3934" s="0" t="n">
        <v>35102</v>
      </c>
    </row>
    <row r="3935" customFormat="false" ht="15" hidden="false" customHeight="false" outlineLevel="0" collapsed="false">
      <c r="A3935" s="0" t="n">
        <v>202406</v>
      </c>
      <c r="B3935" s="0" t="n">
        <v>202409</v>
      </c>
      <c r="C3935" s="37" t="s">
        <v>184</v>
      </c>
      <c r="D3935" s="37" t="s">
        <v>218</v>
      </c>
      <c r="E3935" s="0" t="n">
        <v>4</v>
      </c>
      <c r="F3935" s="38" t="s">
        <v>71</v>
      </c>
      <c r="G3935" s="37" t="s">
        <v>317</v>
      </c>
      <c r="H3935" s="0" t="n">
        <v>189029</v>
      </c>
      <c r="I3935" s="0" t="n">
        <v>298652</v>
      </c>
      <c r="J3935" s="0" t="n">
        <v>5331</v>
      </c>
    </row>
    <row r="3936" customFormat="false" ht="15" hidden="false" customHeight="false" outlineLevel="0" collapsed="false">
      <c r="A3936" s="0" t="n">
        <v>202406</v>
      </c>
      <c r="B3936" s="0" t="n">
        <v>202409</v>
      </c>
      <c r="C3936" s="37" t="s">
        <v>109</v>
      </c>
      <c r="D3936" s="37" t="s">
        <v>318</v>
      </c>
      <c r="E3936" s="0" t="n">
        <v>4</v>
      </c>
      <c r="F3936" s="38" t="s">
        <v>71</v>
      </c>
      <c r="G3936" s="37" t="s">
        <v>319</v>
      </c>
      <c r="H3936" s="0" t="n">
        <v>681093</v>
      </c>
      <c r="I3936" s="0" t="n">
        <v>601030</v>
      </c>
      <c r="J3936" s="0" t="n">
        <v>10327</v>
      </c>
    </row>
    <row r="3937" customFormat="false" ht="15" hidden="false" customHeight="false" outlineLevel="0" collapsed="false">
      <c r="A3937" s="0" t="n">
        <v>202406</v>
      </c>
      <c r="B3937" s="0" t="n">
        <v>202409</v>
      </c>
      <c r="C3937" s="37" t="s">
        <v>184</v>
      </c>
      <c r="D3937" s="37" t="s">
        <v>320</v>
      </c>
      <c r="E3937" s="0" t="n">
        <v>4</v>
      </c>
      <c r="F3937" s="38" t="s">
        <v>71</v>
      </c>
      <c r="G3937" s="37" t="s">
        <v>321</v>
      </c>
      <c r="H3937" s="0" t="n">
        <v>70734</v>
      </c>
      <c r="I3937" s="0" t="n">
        <v>94803</v>
      </c>
      <c r="J3937" s="0" t="n">
        <v>13673</v>
      </c>
    </row>
    <row r="3938" customFormat="false" ht="15" hidden="false" customHeight="false" outlineLevel="0" collapsed="false">
      <c r="A3938" s="0" t="n">
        <v>202406</v>
      </c>
      <c r="B3938" s="0" t="n">
        <v>202409</v>
      </c>
      <c r="C3938" s="37" t="s">
        <v>124</v>
      </c>
      <c r="D3938" s="37" t="s">
        <v>282</v>
      </c>
      <c r="E3938" s="0" t="n">
        <v>4</v>
      </c>
      <c r="F3938" s="38" t="s">
        <v>71</v>
      </c>
      <c r="G3938" s="37" t="s">
        <v>322</v>
      </c>
      <c r="H3938" s="0" t="n">
        <v>275609</v>
      </c>
      <c r="I3938" s="0" t="n">
        <v>134025</v>
      </c>
      <c r="J3938" s="0" t="n">
        <v>34185</v>
      </c>
    </row>
    <row r="3939" customFormat="false" ht="15" hidden="false" customHeight="false" outlineLevel="0" collapsed="false">
      <c r="A3939" s="0" t="n">
        <v>202406</v>
      </c>
      <c r="B3939" s="0" t="n">
        <v>202409</v>
      </c>
      <c r="C3939" s="37" t="s">
        <v>112</v>
      </c>
      <c r="D3939" s="37" t="s">
        <v>96</v>
      </c>
      <c r="E3939" s="0" t="n">
        <v>4</v>
      </c>
      <c r="F3939" s="38" t="s">
        <v>71</v>
      </c>
      <c r="G3939" s="37" t="s">
        <v>323</v>
      </c>
      <c r="H3939" s="0" t="n">
        <v>821211</v>
      </c>
      <c r="I3939" s="0" t="n">
        <v>883913</v>
      </c>
      <c r="J3939" s="0" t="n">
        <v>-118522</v>
      </c>
    </row>
    <row r="3940" customFormat="false" ht="15" hidden="false" customHeight="false" outlineLevel="0" collapsed="false">
      <c r="A3940" s="0" t="n">
        <v>202406</v>
      </c>
      <c r="B3940" s="0" t="n">
        <v>202409</v>
      </c>
      <c r="C3940" s="37" t="s">
        <v>152</v>
      </c>
      <c r="D3940" s="37" t="s">
        <v>324</v>
      </c>
      <c r="E3940" s="0" t="n">
        <v>4</v>
      </c>
      <c r="F3940" s="38" t="s">
        <v>71</v>
      </c>
      <c r="G3940" s="37" t="s">
        <v>325</v>
      </c>
      <c r="H3940" s="0" t="n">
        <v>811066</v>
      </c>
      <c r="I3940" s="0" t="n">
        <v>880013</v>
      </c>
      <c r="J3940" s="0" t="n">
        <v>316865</v>
      </c>
    </row>
    <row r="3941" customFormat="false" ht="15" hidden="false" customHeight="false" outlineLevel="0" collapsed="false">
      <c r="A3941" s="0" t="n">
        <v>202406</v>
      </c>
      <c r="B3941" s="0" t="n">
        <v>202409</v>
      </c>
      <c r="C3941" s="37" t="s">
        <v>112</v>
      </c>
      <c r="D3941" s="37" t="s">
        <v>326</v>
      </c>
      <c r="E3941" s="0" t="n">
        <v>4</v>
      </c>
      <c r="F3941" s="38" t="s">
        <v>71</v>
      </c>
      <c r="G3941" s="37" t="s">
        <v>327</v>
      </c>
      <c r="H3941" s="0" t="n">
        <v>958852</v>
      </c>
      <c r="I3941" s="0" t="n">
        <v>410429</v>
      </c>
      <c r="J3941" s="0" t="n">
        <v>41197</v>
      </c>
    </row>
    <row r="3942" customFormat="false" ht="15" hidden="false" customHeight="false" outlineLevel="0" collapsed="false">
      <c r="A3942" s="0" t="n">
        <v>202406</v>
      </c>
      <c r="B3942" s="0" t="n">
        <v>202409</v>
      </c>
      <c r="C3942" s="37" t="s">
        <v>152</v>
      </c>
      <c r="D3942" s="37" t="s">
        <v>328</v>
      </c>
      <c r="E3942" s="0" t="n">
        <v>4</v>
      </c>
      <c r="F3942" s="38" t="s">
        <v>71</v>
      </c>
      <c r="G3942" s="37" t="s">
        <v>329</v>
      </c>
      <c r="H3942" s="0" t="n">
        <v>133655</v>
      </c>
      <c r="I3942" s="0" t="n">
        <v>102902</v>
      </c>
      <c r="J3942" s="0" t="n">
        <v>14203</v>
      </c>
    </row>
    <row r="3943" customFormat="false" ht="15" hidden="false" customHeight="false" outlineLevel="0" collapsed="false">
      <c r="A3943" s="0" t="n">
        <v>202406</v>
      </c>
      <c r="B3943" s="0" t="n">
        <v>202409</v>
      </c>
      <c r="C3943" s="37" t="s">
        <v>95</v>
      </c>
      <c r="D3943" s="37" t="s">
        <v>330</v>
      </c>
      <c r="E3943" s="0" t="n">
        <v>4</v>
      </c>
      <c r="F3943" s="38" t="s">
        <v>71</v>
      </c>
      <c r="G3943" s="37" t="s">
        <v>331</v>
      </c>
      <c r="H3943" s="0" t="n">
        <v>1495957</v>
      </c>
      <c r="I3943" s="0" t="n">
        <v>473968</v>
      </c>
      <c r="J3943" s="0" t="n">
        <v>17240</v>
      </c>
    </row>
    <row r="3944" customFormat="false" ht="15" hidden="false" customHeight="false" outlineLevel="0" collapsed="false">
      <c r="A3944" s="0" t="n">
        <v>202406</v>
      </c>
      <c r="B3944" s="0" t="n">
        <v>202409</v>
      </c>
      <c r="C3944" s="37" t="s">
        <v>106</v>
      </c>
      <c r="D3944" s="37" t="s">
        <v>332</v>
      </c>
      <c r="E3944" s="0" t="n">
        <v>4</v>
      </c>
      <c r="F3944" s="38" t="s">
        <v>71</v>
      </c>
      <c r="G3944" s="37" t="s">
        <v>333</v>
      </c>
      <c r="H3944" s="0" t="n">
        <v>202963</v>
      </c>
      <c r="I3944" s="0" t="n">
        <v>78932</v>
      </c>
      <c r="J3944" s="0" t="n">
        <v>6287</v>
      </c>
    </row>
    <row r="3945" customFormat="false" ht="15" hidden="false" customHeight="false" outlineLevel="0" collapsed="false">
      <c r="A3945" s="0" t="n">
        <v>202406</v>
      </c>
      <c r="B3945" s="0" t="n">
        <v>202409</v>
      </c>
      <c r="C3945" s="37" t="s">
        <v>95</v>
      </c>
      <c r="D3945" s="37" t="s">
        <v>334</v>
      </c>
      <c r="E3945" s="0" t="n">
        <v>4</v>
      </c>
      <c r="F3945" s="38" t="s">
        <v>71</v>
      </c>
      <c r="G3945" s="37" t="s">
        <v>335</v>
      </c>
      <c r="H3945" s="0" t="n">
        <v>1052650</v>
      </c>
      <c r="I3945" s="0" t="n">
        <v>1703672</v>
      </c>
      <c r="J3945" s="0" t="n">
        <v>169092</v>
      </c>
    </row>
    <row r="3946" customFormat="false" ht="15" hidden="false" customHeight="false" outlineLevel="0" collapsed="false">
      <c r="A3946" s="0" t="n">
        <v>202406</v>
      </c>
      <c r="B3946" s="0" t="n">
        <v>202409</v>
      </c>
      <c r="C3946" s="37" t="s">
        <v>149</v>
      </c>
      <c r="D3946" s="37" t="s">
        <v>243</v>
      </c>
      <c r="E3946" s="0" t="n">
        <v>4</v>
      </c>
      <c r="F3946" s="38" t="s">
        <v>71</v>
      </c>
      <c r="G3946" s="37" t="s">
        <v>336</v>
      </c>
      <c r="H3946" s="0" t="n">
        <v>375015</v>
      </c>
      <c r="I3946" s="0" t="n">
        <v>281559</v>
      </c>
      <c r="J3946" s="0" t="n">
        <v>-7014</v>
      </c>
    </row>
    <row r="3947" customFormat="false" ht="15" hidden="false" customHeight="false" outlineLevel="0" collapsed="false">
      <c r="A3947" s="0" t="n">
        <v>202406</v>
      </c>
      <c r="B3947" s="0" t="n">
        <v>202409</v>
      </c>
      <c r="C3947" s="37" t="s">
        <v>115</v>
      </c>
      <c r="D3947" s="37" t="s">
        <v>200</v>
      </c>
      <c r="E3947" s="0" t="n">
        <v>4</v>
      </c>
      <c r="F3947" s="38" t="s">
        <v>71</v>
      </c>
      <c r="G3947" s="37" t="s">
        <v>337</v>
      </c>
      <c r="H3947" s="0" t="n">
        <v>104862</v>
      </c>
      <c r="I3947" s="0" t="n">
        <v>40362</v>
      </c>
      <c r="J3947" s="0" t="n">
        <v>-23</v>
      </c>
    </row>
    <row r="3948" customFormat="false" ht="15" hidden="false" customHeight="false" outlineLevel="0" collapsed="false">
      <c r="A3948" s="0" t="n">
        <v>202406</v>
      </c>
      <c r="B3948" s="0" t="n">
        <v>202409</v>
      </c>
      <c r="C3948" s="37" t="s">
        <v>106</v>
      </c>
      <c r="D3948" s="37" t="s">
        <v>104</v>
      </c>
      <c r="E3948" s="0" t="n">
        <v>4</v>
      </c>
      <c r="F3948" s="38" t="s">
        <v>71</v>
      </c>
      <c r="G3948" s="37" t="s">
        <v>338</v>
      </c>
      <c r="H3948" s="0" t="n">
        <v>332892</v>
      </c>
      <c r="I3948" s="0" t="n">
        <v>452253</v>
      </c>
      <c r="J3948" s="0" t="n">
        <v>89753</v>
      </c>
    </row>
    <row r="3949" customFormat="false" ht="15" hidden="false" customHeight="false" outlineLevel="0" collapsed="false">
      <c r="A3949" s="0" t="n">
        <v>202406</v>
      </c>
      <c r="B3949" s="0" t="n">
        <v>202409</v>
      </c>
      <c r="C3949" s="37" t="s">
        <v>184</v>
      </c>
      <c r="D3949" s="37" t="s">
        <v>339</v>
      </c>
      <c r="E3949" s="0" t="n">
        <v>4</v>
      </c>
      <c r="F3949" s="38" t="s">
        <v>71</v>
      </c>
      <c r="G3949" s="37" t="s">
        <v>340</v>
      </c>
      <c r="H3949" s="0" t="n">
        <v>713992</v>
      </c>
      <c r="I3949" s="0" t="n">
        <v>419917</v>
      </c>
      <c r="J3949" s="0" t="n">
        <v>-31592</v>
      </c>
    </row>
    <row r="3950" customFormat="false" ht="15" hidden="false" customHeight="false" outlineLevel="0" collapsed="false">
      <c r="A3950" s="0" t="n">
        <v>202406</v>
      </c>
      <c r="B3950" s="0" t="n">
        <v>202409</v>
      </c>
      <c r="C3950" s="37" t="s">
        <v>112</v>
      </c>
      <c r="D3950" s="37" t="s">
        <v>341</v>
      </c>
      <c r="E3950" s="0" t="n">
        <v>4</v>
      </c>
      <c r="F3950" s="38" t="s">
        <v>71</v>
      </c>
      <c r="G3950" s="37" t="s">
        <v>342</v>
      </c>
      <c r="H3950" s="0" t="n">
        <v>1203061</v>
      </c>
      <c r="I3950" s="0" t="n">
        <v>1071786</v>
      </c>
      <c r="J3950" s="0" t="n">
        <v>133013</v>
      </c>
    </row>
    <row r="3951" customFormat="false" ht="15" hidden="false" customHeight="false" outlineLevel="0" collapsed="false">
      <c r="A3951" s="0" t="n">
        <v>202406</v>
      </c>
      <c r="B3951" s="0" t="n">
        <v>202409</v>
      </c>
      <c r="C3951" s="37" t="s">
        <v>101</v>
      </c>
      <c r="D3951" s="37" t="s">
        <v>200</v>
      </c>
      <c r="E3951" s="0" t="n">
        <v>4</v>
      </c>
      <c r="F3951" s="38" t="s">
        <v>71</v>
      </c>
      <c r="G3951" s="37" t="s">
        <v>343</v>
      </c>
      <c r="H3951" s="0" t="n">
        <v>367548</v>
      </c>
      <c r="I3951" s="0" t="n">
        <v>265233</v>
      </c>
      <c r="J3951" s="0" t="n">
        <v>11391</v>
      </c>
    </row>
    <row r="3952" customFormat="false" ht="15" hidden="false" customHeight="false" outlineLevel="0" collapsed="false">
      <c r="A3952" s="0" t="n">
        <v>202406</v>
      </c>
      <c r="B3952" s="0" t="n">
        <v>202409</v>
      </c>
      <c r="C3952" s="37" t="s">
        <v>109</v>
      </c>
      <c r="D3952" s="37" t="s">
        <v>191</v>
      </c>
      <c r="E3952" s="0" t="n">
        <v>4</v>
      </c>
      <c r="F3952" s="38" t="s">
        <v>71</v>
      </c>
      <c r="G3952" s="37" t="s">
        <v>344</v>
      </c>
      <c r="H3952" s="0" t="n">
        <v>3838296</v>
      </c>
      <c r="I3952" s="0" t="n">
        <v>3442227</v>
      </c>
      <c r="J3952" s="0" t="n">
        <v>-55319</v>
      </c>
    </row>
    <row r="3953" customFormat="false" ht="15" hidden="false" customHeight="false" outlineLevel="0" collapsed="false">
      <c r="A3953" s="0" t="n">
        <v>202406</v>
      </c>
      <c r="B3953" s="0" t="n">
        <v>202409</v>
      </c>
      <c r="C3953" s="37" t="s">
        <v>115</v>
      </c>
      <c r="D3953" s="37" t="s">
        <v>110</v>
      </c>
      <c r="E3953" s="0" t="n">
        <v>4</v>
      </c>
      <c r="F3953" s="38" t="s">
        <v>71</v>
      </c>
      <c r="G3953" s="37" t="s">
        <v>345</v>
      </c>
      <c r="H3953" s="0" t="n">
        <v>1949425</v>
      </c>
      <c r="I3953" s="0" t="n">
        <v>984259</v>
      </c>
      <c r="J3953" s="0" t="n">
        <v>272830</v>
      </c>
    </row>
    <row r="3954" customFormat="false" ht="15" hidden="false" customHeight="false" outlineLevel="0" collapsed="false">
      <c r="A3954" s="0" t="n">
        <v>202406</v>
      </c>
      <c r="B3954" s="0" t="n">
        <v>202409</v>
      </c>
      <c r="C3954" s="37" t="s">
        <v>149</v>
      </c>
      <c r="D3954" s="37" t="s">
        <v>104</v>
      </c>
      <c r="E3954" s="0" t="n">
        <v>4</v>
      </c>
      <c r="F3954" s="38" t="s">
        <v>71</v>
      </c>
      <c r="G3954" s="37" t="s">
        <v>346</v>
      </c>
      <c r="H3954" s="0" t="n">
        <v>374549</v>
      </c>
      <c r="I3954" s="0" t="n">
        <v>785112</v>
      </c>
      <c r="J3954" s="0" t="n">
        <v>-12130</v>
      </c>
    </row>
    <row r="3955" customFormat="false" ht="15" hidden="false" customHeight="false" outlineLevel="0" collapsed="false">
      <c r="A3955" s="0" t="n">
        <v>202406</v>
      </c>
      <c r="B3955" s="0" t="n">
        <v>202409</v>
      </c>
      <c r="C3955" s="37" t="s">
        <v>124</v>
      </c>
      <c r="D3955" s="37" t="s">
        <v>277</v>
      </c>
      <c r="E3955" s="0" t="n">
        <v>4</v>
      </c>
      <c r="F3955" s="38" t="s">
        <v>71</v>
      </c>
      <c r="G3955" s="37" t="s">
        <v>347</v>
      </c>
      <c r="H3955" s="0" t="n">
        <v>1318680</v>
      </c>
      <c r="I3955" s="0" t="n">
        <v>1285254</v>
      </c>
      <c r="J3955" s="0" t="n">
        <v>-42427</v>
      </c>
    </row>
    <row r="3956" customFormat="false" ht="15" hidden="false" customHeight="false" outlineLevel="0" collapsed="false">
      <c r="A3956" s="0" t="n">
        <v>202406</v>
      </c>
      <c r="B3956" s="0" t="n">
        <v>202409</v>
      </c>
      <c r="C3956" s="37" t="s">
        <v>124</v>
      </c>
      <c r="D3956" s="37" t="s">
        <v>145</v>
      </c>
      <c r="E3956" s="0" t="n">
        <v>4</v>
      </c>
      <c r="F3956" s="38" t="s">
        <v>71</v>
      </c>
      <c r="G3956" s="37" t="s">
        <v>348</v>
      </c>
      <c r="H3956" s="0" t="n">
        <v>4608953</v>
      </c>
      <c r="I3956" s="0" t="n">
        <v>2922937</v>
      </c>
      <c r="J3956" s="0" t="n">
        <v>179184</v>
      </c>
    </row>
    <row r="3957" customFormat="false" ht="15" hidden="false" customHeight="false" outlineLevel="0" collapsed="false">
      <c r="A3957" s="0" t="n">
        <v>202406</v>
      </c>
      <c r="B3957" s="0" t="n">
        <v>202409</v>
      </c>
      <c r="C3957" s="37" t="s">
        <v>136</v>
      </c>
      <c r="D3957" s="37" t="s">
        <v>328</v>
      </c>
      <c r="E3957" s="0" t="n">
        <v>4</v>
      </c>
      <c r="F3957" s="38" t="s">
        <v>71</v>
      </c>
      <c r="G3957" s="37" t="s">
        <v>349</v>
      </c>
      <c r="H3957" s="0" t="n">
        <v>6366909</v>
      </c>
      <c r="I3957" s="0" t="n">
        <v>4430138</v>
      </c>
      <c r="J3957" s="0" t="n">
        <v>13929</v>
      </c>
    </row>
    <row r="3958" customFormat="false" ht="15" hidden="false" customHeight="false" outlineLevel="0" collapsed="false">
      <c r="A3958" s="0" t="n">
        <v>202406</v>
      </c>
      <c r="B3958" s="0" t="n">
        <v>202409</v>
      </c>
      <c r="C3958" s="37" t="s">
        <v>152</v>
      </c>
      <c r="D3958" s="37" t="s">
        <v>350</v>
      </c>
      <c r="E3958" s="0" t="n">
        <v>4</v>
      </c>
      <c r="F3958" s="38" t="s">
        <v>71</v>
      </c>
      <c r="G3958" s="37" t="s">
        <v>351</v>
      </c>
      <c r="H3958" s="0" t="n">
        <v>127516</v>
      </c>
      <c r="I3958" s="0" t="n">
        <v>129133</v>
      </c>
      <c r="J3958" s="0" t="n">
        <v>10413</v>
      </c>
    </row>
    <row r="3959" customFormat="false" ht="15" hidden="false" customHeight="false" outlineLevel="0" collapsed="false">
      <c r="A3959" s="0" t="n">
        <v>202406</v>
      </c>
      <c r="B3959" s="0" t="n">
        <v>202409</v>
      </c>
      <c r="C3959" s="37" t="s">
        <v>109</v>
      </c>
      <c r="D3959" s="37" t="s">
        <v>352</v>
      </c>
      <c r="E3959" s="0" t="n">
        <v>4</v>
      </c>
      <c r="F3959" s="38" t="s">
        <v>71</v>
      </c>
      <c r="G3959" s="37" t="s">
        <v>353</v>
      </c>
      <c r="H3959" s="0" t="n">
        <v>185152</v>
      </c>
      <c r="I3959" s="0" t="n">
        <v>170998</v>
      </c>
      <c r="J3959" s="0" t="n">
        <v>16337</v>
      </c>
    </row>
    <row r="3960" customFormat="false" ht="15" hidden="false" customHeight="false" outlineLevel="0" collapsed="false">
      <c r="A3960" s="0" t="n">
        <v>202406</v>
      </c>
      <c r="B3960" s="0" t="n">
        <v>202409</v>
      </c>
      <c r="C3960" s="37" t="s">
        <v>158</v>
      </c>
      <c r="D3960" s="37" t="s">
        <v>354</v>
      </c>
      <c r="E3960" s="0" t="n">
        <v>4</v>
      </c>
      <c r="F3960" s="38" t="s">
        <v>71</v>
      </c>
      <c r="G3960" s="37" t="s">
        <v>355</v>
      </c>
      <c r="H3960" s="0" t="n">
        <v>3466578</v>
      </c>
      <c r="I3960" s="0" t="n">
        <v>1610088</v>
      </c>
      <c r="J3960" s="0" t="n">
        <v>166589</v>
      </c>
    </row>
    <row r="3961" customFormat="false" ht="15" hidden="false" customHeight="false" outlineLevel="0" collapsed="false">
      <c r="A3961" s="0" t="n">
        <v>202406</v>
      </c>
      <c r="B3961" s="0" t="n">
        <v>202409</v>
      </c>
      <c r="C3961" s="37" t="s">
        <v>158</v>
      </c>
      <c r="D3961" s="37" t="s">
        <v>356</v>
      </c>
      <c r="E3961" s="0" t="n">
        <v>4</v>
      </c>
      <c r="F3961" s="38" t="s">
        <v>71</v>
      </c>
      <c r="G3961" s="37" t="s">
        <v>357</v>
      </c>
      <c r="H3961" s="0" t="n">
        <v>138025</v>
      </c>
      <c r="I3961" s="0" t="n">
        <v>259951</v>
      </c>
      <c r="J3961" s="0" t="n">
        <v>17576</v>
      </c>
    </row>
    <row r="3962" customFormat="false" ht="15" hidden="false" customHeight="false" outlineLevel="0" collapsed="false">
      <c r="A3962" s="0" t="n">
        <v>202406</v>
      </c>
      <c r="B3962" s="0" t="n">
        <v>202409</v>
      </c>
      <c r="C3962" s="37" t="s">
        <v>158</v>
      </c>
      <c r="D3962" s="37" t="s">
        <v>255</v>
      </c>
      <c r="E3962" s="0" t="n">
        <v>4</v>
      </c>
      <c r="F3962" s="38" t="s">
        <v>71</v>
      </c>
      <c r="G3962" s="37" t="s">
        <v>358</v>
      </c>
      <c r="H3962" s="0" t="n">
        <v>88131</v>
      </c>
      <c r="I3962" s="0" t="n">
        <v>56493</v>
      </c>
      <c r="J3962" s="0" t="n">
        <v>553</v>
      </c>
    </row>
    <row r="3963" customFormat="false" ht="15" hidden="false" customHeight="false" outlineLevel="0" collapsed="false">
      <c r="A3963" s="0" t="n">
        <v>202406</v>
      </c>
      <c r="B3963" s="0" t="n">
        <v>202409</v>
      </c>
      <c r="C3963" s="37" t="s">
        <v>109</v>
      </c>
      <c r="D3963" s="37" t="s">
        <v>104</v>
      </c>
      <c r="E3963" s="0" t="n">
        <v>4</v>
      </c>
      <c r="F3963" s="38" t="s">
        <v>71</v>
      </c>
      <c r="G3963" s="37" t="s">
        <v>359</v>
      </c>
      <c r="H3963" s="0" t="n">
        <v>348592</v>
      </c>
      <c r="I3963" s="0" t="n">
        <v>135196</v>
      </c>
      <c r="J3963" s="0" t="n">
        <v>19514</v>
      </c>
    </row>
    <row r="3964" customFormat="false" ht="15" hidden="false" customHeight="false" outlineLevel="0" collapsed="false">
      <c r="A3964" s="0" t="n">
        <v>202406</v>
      </c>
      <c r="B3964" s="0" t="n">
        <v>202409</v>
      </c>
      <c r="C3964" s="37" t="s">
        <v>115</v>
      </c>
      <c r="D3964" s="37" t="s">
        <v>360</v>
      </c>
      <c r="E3964" s="0" t="n">
        <v>4</v>
      </c>
      <c r="F3964" s="38" t="s">
        <v>71</v>
      </c>
      <c r="G3964" s="37" t="s">
        <v>361</v>
      </c>
      <c r="H3964" s="0" t="n">
        <v>993582</v>
      </c>
      <c r="I3964" s="0" t="n">
        <v>607100</v>
      </c>
      <c r="J3964" s="0" t="n">
        <v>41787</v>
      </c>
    </row>
    <row r="3965" customFormat="false" ht="15" hidden="false" customHeight="false" outlineLevel="0" collapsed="false">
      <c r="A3965" s="0" t="n">
        <v>202406</v>
      </c>
      <c r="B3965" s="0" t="n">
        <v>202409</v>
      </c>
      <c r="C3965" s="37" t="s">
        <v>152</v>
      </c>
      <c r="D3965" s="37" t="s">
        <v>362</v>
      </c>
      <c r="E3965" s="0" t="n">
        <v>4</v>
      </c>
      <c r="F3965" s="38" t="s">
        <v>71</v>
      </c>
      <c r="G3965" s="37" t="s">
        <v>363</v>
      </c>
      <c r="H3965" s="0" t="n">
        <v>441667</v>
      </c>
      <c r="I3965" s="0" t="n">
        <v>478261</v>
      </c>
      <c r="J3965" s="0" t="n">
        <v>14557</v>
      </c>
    </row>
    <row r="3966" customFormat="false" ht="15" hidden="false" customHeight="false" outlineLevel="0" collapsed="false">
      <c r="A3966" s="0" t="n">
        <v>202406</v>
      </c>
      <c r="B3966" s="0" t="n">
        <v>202409</v>
      </c>
      <c r="C3966" s="37" t="s">
        <v>112</v>
      </c>
      <c r="D3966" s="37" t="s">
        <v>364</v>
      </c>
      <c r="E3966" s="0" t="n">
        <v>4</v>
      </c>
      <c r="F3966" s="38" t="s">
        <v>71</v>
      </c>
      <c r="G3966" s="37" t="s">
        <v>365</v>
      </c>
      <c r="H3966" s="0" t="n">
        <v>263599</v>
      </c>
      <c r="I3966" s="0" t="n">
        <v>195783</v>
      </c>
      <c r="J3966" s="0" t="n">
        <v>44638</v>
      </c>
    </row>
    <row r="3967" customFormat="false" ht="15" hidden="false" customHeight="false" outlineLevel="0" collapsed="false">
      <c r="A3967" s="0" t="n">
        <v>202406</v>
      </c>
      <c r="B3967" s="0" t="n">
        <v>202409</v>
      </c>
      <c r="C3967" s="37" t="s">
        <v>184</v>
      </c>
      <c r="D3967" s="37" t="s">
        <v>341</v>
      </c>
      <c r="E3967" s="0" t="n">
        <v>4</v>
      </c>
      <c r="F3967" s="38" t="s">
        <v>71</v>
      </c>
      <c r="G3967" s="37" t="s">
        <v>366</v>
      </c>
      <c r="H3967" s="0" t="n">
        <v>291016</v>
      </c>
      <c r="I3967" s="0" t="n">
        <v>310473</v>
      </c>
      <c r="J3967" s="0" t="n">
        <v>21071</v>
      </c>
    </row>
    <row r="3968" customFormat="false" ht="15" hidden="false" customHeight="false" outlineLevel="0" collapsed="false">
      <c r="A3968" s="0" t="n">
        <v>202406</v>
      </c>
      <c r="B3968" s="0" t="n">
        <v>202409</v>
      </c>
      <c r="C3968" s="37" t="s">
        <v>184</v>
      </c>
      <c r="D3968" s="37" t="s">
        <v>367</v>
      </c>
      <c r="E3968" s="0" t="n">
        <v>4</v>
      </c>
      <c r="F3968" s="38" t="s">
        <v>71</v>
      </c>
      <c r="G3968" s="37" t="s">
        <v>368</v>
      </c>
      <c r="H3968" s="0" t="n">
        <v>273073</v>
      </c>
      <c r="I3968" s="0" t="n">
        <v>478049</v>
      </c>
      <c r="J3968" s="0" t="n">
        <v>90446</v>
      </c>
    </row>
    <row r="3969" customFormat="false" ht="15" hidden="false" customHeight="false" outlineLevel="0" collapsed="false">
      <c r="A3969" s="0" t="n">
        <v>202406</v>
      </c>
      <c r="B3969" s="0" t="n">
        <v>202409</v>
      </c>
      <c r="C3969" s="37" t="s">
        <v>98</v>
      </c>
      <c r="D3969" s="37" t="s">
        <v>369</v>
      </c>
      <c r="E3969" s="0" t="n">
        <v>4</v>
      </c>
      <c r="F3969" s="38" t="s">
        <v>71</v>
      </c>
      <c r="G3969" s="37" t="s">
        <v>370</v>
      </c>
      <c r="H3969" s="0" t="n">
        <v>173061</v>
      </c>
      <c r="I3969" s="0" t="n">
        <v>72618</v>
      </c>
      <c r="J3969" s="0" t="n">
        <v>14719</v>
      </c>
    </row>
    <row r="3970" customFormat="false" ht="15" hidden="false" customHeight="false" outlineLevel="0" collapsed="false">
      <c r="A3970" s="0" t="n">
        <v>202406</v>
      </c>
      <c r="B3970" s="0" t="n">
        <v>202409</v>
      </c>
      <c r="C3970" s="37" t="s">
        <v>98</v>
      </c>
      <c r="D3970" s="37" t="s">
        <v>308</v>
      </c>
      <c r="E3970" s="0" t="n">
        <v>4</v>
      </c>
      <c r="F3970" s="38" t="s">
        <v>71</v>
      </c>
      <c r="G3970" s="37" t="s">
        <v>371</v>
      </c>
      <c r="H3970" s="0" t="n">
        <v>6690088</v>
      </c>
      <c r="I3970" s="0" t="n">
        <v>6156903</v>
      </c>
      <c r="J3970" s="0" t="n">
        <v>1285360</v>
      </c>
    </row>
    <row r="3971" customFormat="false" ht="15" hidden="false" customHeight="false" outlineLevel="0" collapsed="false">
      <c r="A3971" s="0" t="n">
        <v>202406</v>
      </c>
      <c r="B3971" s="0" t="n">
        <v>202409</v>
      </c>
      <c r="C3971" s="37" t="s">
        <v>95</v>
      </c>
      <c r="D3971" s="37" t="s">
        <v>372</v>
      </c>
      <c r="E3971" s="0" t="n">
        <v>4</v>
      </c>
      <c r="F3971" s="38" t="s">
        <v>71</v>
      </c>
      <c r="G3971" s="37" t="s">
        <v>373</v>
      </c>
      <c r="H3971" s="0" t="n">
        <v>634710</v>
      </c>
      <c r="I3971" s="0" t="n">
        <v>429183</v>
      </c>
      <c r="J3971" s="0" t="n">
        <v>63998</v>
      </c>
    </row>
    <row r="3972" customFormat="false" ht="15" hidden="false" customHeight="false" outlineLevel="0" collapsed="false">
      <c r="A3972" s="0" t="n">
        <v>202406</v>
      </c>
      <c r="B3972" s="0" t="n">
        <v>202409</v>
      </c>
      <c r="C3972" s="37" t="s">
        <v>115</v>
      </c>
      <c r="D3972" s="37" t="s">
        <v>374</v>
      </c>
      <c r="E3972" s="0" t="n">
        <v>4</v>
      </c>
      <c r="F3972" s="38" t="s">
        <v>71</v>
      </c>
      <c r="G3972" s="37" t="s">
        <v>375</v>
      </c>
      <c r="H3972" s="0" t="n">
        <v>1496806</v>
      </c>
      <c r="I3972" s="0" t="n">
        <v>2402022</v>
      </c>
      <c r="J3972" s="0" t="n">
        <v>192010</v>
      </c>
    </row>
    <row r="3973" customFormat="false" ht="15" hidden="false" customHeight="false" outlineLevel="0" collapsed="false">
      <c r="A3973" s="0" t="n">
        <v>202406</v>
      </c>
      <c r="B3973" s="0" t="n">
        <v>202409</v>
      </c>
      <c r="C3973" s="37" t="s">
        <v>101</v>
      </c>
      <c r="D3973" s="37" t="s">
        <v>376</v>
      </c>
      <c r="E3973" s="0" t="n">
        <v>4</v>
      </c>
      <c r="F3973" s="38" t="s">
        <v>71</v>
      </c>
      <c r="G3973" s="37" t="s">
        <v>377</v>
      </c>
      <c r="H3973" s="0" t="n">
        <v>374725</v>
      </c>
      <c r="I3973" s="0" t="n">
        <v>473026</v>
      </c>
      <c r="J3973" s="0" t="n">
        <v>34813</v>
      </c>
    </row>
    <row r="3974" customFormat="false" ht="15" hidden="false" customHeight="false" outlineLevel="0" collapsed="false">
      <c r="A3974" s="0" t="n">
        <v>202406</v>
      </c>
      <c r="B3974" s="0" t="n">
        <v>202409</v>
      </c>
      <c r="C3974" s="37" t="s">
        <v>184</v>
      </c>
      <c r="D3974" s="37" t="s">
        <v>147</v>
      </c>
      <c r="E3974" s="0" t="n">
        <v>4</v>
      </c>
      <c r="F3974" s="38" t="s">
        <v>71</v>
      </c>
      <c r="G3974" s="37" t="s">
        <v>378</v>
      </c>
      <c r="H3974" s="0" t="n">
        <v>388123</v>
      </c>
      <c r="I3974" s="0" t="n">
        <v>704799</v>
      </c>
      <c r="J3974" s="0" t="n">
        <v>39178</v>
      </c>
    </row>
    <row r="3975" customFormat="false" ht="15" hidden="false" customHeight="false" outlineLevel="0" collapsed="false">
      <c r="A3975" s="0" t="n">
        <v>202406</v>
      </c>
      <c r="B3975" s="0" t="n">
        <v>202409</v>
      </c>
      <c r="C3975" s="37" t="s">
        <v>98</v>
      </c>
      <c r="D3975" s="37" t="s">
        <v>320</v>
      </c>
      <c r="E3975" s="0" t="n">
        <v>4</v>
      </c>
      <c r="F3975" s="38" t="s">
        <v>71</v>
      </c>
      <c r="G3975" s="37" t="s">
        <v>379</v>
      </c>
      <c r="H3975" s="0" t="n">
        <v>210192</v>
      </c>
      <c r="I3975" s="0" t="n">
        <v>268190</v>
      </c>
      <c r="J3975" s="0" t="n">
        <v>-36659</v>
      </c>
    </row>
    <row r="3976" customFormat="false" ht="15" hidden="false" customHeight="false" outlineLevel="0" collapsed="false">
      <c r="A3976" s="0" t="n">
        <v>202406</v>
      </c>
      <c r="B3976" s="0" t="n">
        <v>202409</v>
      </c>
      <c r="C3976" s="37" t="s">
        <v>112</v>
      </c>
      <c r="D3976" s="37" t="s">
        <v>380</v>
      </c>
      <c r="E3976" s="0" t="n">
        <v>4</v>
      </c>
      <c r="F3976" s="38" t="s">
        <v>71</v>
      </c>
      <c r="G3976" s="37" t="s">
        <v>381</v>
      </c>
      <c r="H3976" s="0" t="n">
        <v>20474</v>
      </c>
      <c r="I3976" s="0" t="n">
        <v>27155</v>
      </c>
      <c r="J3976" s="0" t="n">
        <v>4124</v>
      </c>
    </row>
    <row r="3977" customFormat="false" ht="15" hidden="false" customHeight="false" outlineLevel="0" collapsed="false">
      <c r="A3977" s="0" t="n">
        <v>202406</v>
      </c>
      <c r="B3977" s="0" t="n">
        <v>202409</v>
      </c>
      <c r="C3977" s="37" t="s">
        <v>106</v>
      </c>
      <c r="D3977" s="37" t="s">
        <v>120</v>
      </c>
      <c r="E3977" s="0" t="n">
        <v>4</v>
      </c>
      <c r="F3977" s="38" t="s">
        <v>71</v>
      </c>
      <c r="G3977" s="37" t="s">
        <v>382</v>
      </c>
      <c r="H3977" s="0" t="n">
        <v>95618</v>
      </c>
      <c r="I3977" s="0" t="n">
        <v>43645</v>
      </c>
      <c r="J3977" s="0" t="n">
        <v>4559</v>
      </c>
    </row>
    <row r="3978" customFormat="false" ht="15" hidden="false" customHeight="false" outlineLevel="0" collapsed="false">
      <c r="A3978" s="0" t="n">
        <v>202406</v>
      </c>
      <c r="B3978" s="0" t="n">
        <v>202409</v>
      </c>
      <c r="C3978" s="37" t="s">
        <v>112</v>
      </c>
      <c r="D3978" s="37" t="s">
        <v>383</v>
      </c>
      <c r="E3978" s="0" t="n">
        <v>4</v>
      </c>
      <c r="F3978" s="38" t="s">
        <v>71</v>
      </c>
      <c r="G3978" s="37" t="s">
        <v>384</v>
      </c>
      <c r="H3978" s="0" t="n">
        <v>61517</v>
      </c>
      <c r="I3978" s="0" t="n">
        <v>58272</v>
      </c>
      <c r="J3978" s="0" t="n">
        <v>9472</v>
      </c>
    </row>
    <row r="3979" customFormat="false" ht="15" hidden="false" customHeight="false" outlineLevel="0" collapsed="false">
      <c r="A3979" s="0" t="n">
        <v>202406</v>
      </c>
      <c r="B3979" s="0" t="n">
        <v>202409</v>
      </c>
      <c r="C3979" s="37" t="s">
        <v>184</v>
      </c>
      <c r="D3979" s="37" t="s">
        <v>385</v>
      </c>
      <c r="E3979" s="0" t="n">
        <v>4</v>
      </c>
      <c r="F3979" s="38" t="s">
        <v>71</v>
      </c>
      <c r="G3979" s="37" t="s">
        <v>386</v>
      </c>
      <c r="H3979" s="0" t="n">
        <v>30024</v>
      </c>
      <c r="I3979" s="0" t="n">
        <v>42374</v>
      </c>
      <c r="J3979" s="0" t="n">
        <v>2894</v>
      </c>
    </row>
    <row r="3980" customFormat="false" ht="15" hidden="false" customHeight="false" outlineLevel="0" collapsed="false">
      <c r="A3980" s="0" t="n">
        <v>202406</v>
      </c>
      <c r="B3980" s="0" t="n">
        <v>202409</v>
      </c>
      <c r="C3980" s="37" t="s">
        <v>98</v>
      </c>
      <c r="D3980" s="37" t="s">
        <v>387</v>
      </c>
      <c r="E3980" s="0" t="n">
        <v>4</v>
      </c>
      <c r="F3980" s="38" t="s">
        <v>71</v>
      </c>
      <c r="G3980" s="37" t="s">
        <v>388</v>
      </c>
      <c r="H3980" s="0" t="n">
        <v>151708</v>
      </c>
      <c r="I3980" s="0" t="n">
        <v>92908</v>
      </c>
      <c r="J3980" s="0" t="n">
        <v>13609</v>
      </c>
    </row>
    <row r="3981" customFormat="false" ht="15" hidden="false" customHeight="false" outlineLevel="0" collapsed="false">
      <c r="A3981" s="0" t="n">
        <v>202406</v>
      </c>
      <c r="B3981" s="0" t="n">
        <v>202409</v>
      </c>
      <c r="C3981" s="37" t="s">
        <v>115</v>
      </c>
      <c r="D3981" s="37" t="s">
        <v>389</v>
      </c>
      <c r="E3981" s="0" t="n">
        <v>4</v>
      </c>
      <c r="F3981" s="38" t="s">
        <v>71</v>
      </c>
      <c r="G3981" s="37" t="s">
        <v>390</v>
      </c>
      <c r="H3981" s="0" t="n">
        <v>2596606</v>
      </c>
      <c r="I3981" s="0" t="n">
        <v>1478968</v>
      </c>
      <c r="J3981" s="0" t="n">
        <v>-85411</v>
      </c>
    </row>
    <row r="3982" customFormat="false" ht="15" hidden="false" customHeight="false" outlineLevel="0" collapsed="false">
      <c r="A3982" s="0" t="n">
        <v>202406</v>
      </c>
      <c r="B3982" s="0" t="n">
        <v>202409</v>
      </c>
      <c r="C3982" s="37" t="s">
        <v>124</v>
      </c>
      <c r="D3982" s="37" t="s">
        <v>391</v>
      </c>
      <c r="E3982" s="0" t="n">
        <v>4</v>
      </c>
      <c r="F3982" s="38" t="s">
        <v>71</v>
      </c>
      <c r="G3982" s="37" t="s">
        <v>392</v>
      </c>
      <c r="H3982" s="0" t="n">
        <v>744181</v>
      </c>
      <c r="I3982" s="0" t="n">
        <v>539156</v>
      </c>
      <c r="J3982" s="0" t="n">
        <v>-19909</v>
      </c>
    </row>
    <row r="3983" customFormat="false" ht="15" hidden="false" customHeight="false" outlineLevel="0" collapsed="false">
      <c r="A3983" s="0" t="n">
        <v>202406</v>
      </c>
      <c r="B3983" s="0" t="n">
        <v>202409</v>
      </c>
      <c r="C3983" s="37" t="s">
        <v>197</v>
      </c>
      <c r="D3983" s="37" t="s">
        <v>393</v>
      </c>
      <c r="E3983" s="0" t="n">
        <v>4</v>
      </c>
      <c r="F3983" s="38" t="s">
        <v>71</v>
      </c>
      <c r="G3983" s="37" t="s">
        <v>394</v>
      </c>
      <c r="H3983" s="0" t="n">
        <v>2135333</v>
      </c>
      <c r="I3983" s="0" t="n">
        <v>3060057</v>
      </c>
      <c r="J3983" s="0" t="n">
        <v>-512930</v>
      </c>
    </row>
    <row r="3984" customFormat="false" ht="15" hidden="false" customHeight="false" outlineLevel="0" collapsed="false">
      <c r="A3984" s="0" t="n">
        <v>202406</v>
      </c>
      <c r="B3984" s="0" t="n">
        <v>202409</v>
      </c>
      <c r="C3984" s="37" t="s">
        <v>136</v>
      </c>
      <c r="D3984" s="37" t="s">
        <v>245</v>
      </c>
      <c r="E3984" s="0" t="n">
        <v>4</v>
      </c>
      <c r="F3984" s="38" t="s">
        <v>71</v>
      </c>
      <c r="G3984" s="37" t="s">
        <v>395</v>
      </c>
      <c r="H3984" s="0" t="n">
        <v>1124840</v>
      </c>
      <c r="I3984" s="0" t="n">
        <v>1961754</v>
      </c>
      <c r="J3984" s="0" t="n">
        <v>130584</v>
      </c>
    </row>
    <row r="3985" customFormat="false" ht="15" hidden="false" customHeight="false" outlineLevel="0" collapsed="false">
      <c r="A3985" s="0" t="n">
        <v>202406</v>
      </c>
      <c r="B3985" s="0" t="n">
        <v>202409</v>
      </c>
      <c r="C3985" s="37" t="s">
        <v>158</v>
      </c>
      <c r="D3985" s="37" t="s">
        <v>396</v>
      </c>
      <c r="E3985" s="0" t="n">
        <v>4</v>
      </c>
      <c r="F3985" s="38" t="s">
        <v>71</v>
      </c>
      <c r="G3985" s="37" t="s">
        <v>397</v>
      </c>
      <c r="H3985" s="0" t="n">
        <v>1705322</v>
      </c>
      <c r="I3985" s="0" t="n">
        <v>1208576</v>
      </c>
      <c r="J3985" s="0" t="n">
        <v>3320</v>
      </c>
    </row>
    <row r="3986" customFormat="false" ht="15" hidden="false" customHeight="false" outlineLevel="0" collapsed="false">
      <c r="A3986" s="0" t="n">
        <v>202406</v>
      </c>
      <c r="B3986" s="0" t="n">
        <v>202409</v>
      </c>
      <c r="C3986" s="37" t="s">
        <v>136</v>
      </c>
      <c r="D3986" s="37" t="s">
        <v>398</v>
      </c>
      <c r="E3986" s="0" t="n">
        <v>4</v>
      </c>
      <c r="F3986" s="38" t="s">
        <v>71</v>
      </c>
      <c r="G3986" s="37" t="s">
        <v>399</v>
      </c>
      <c r="H3986" s="0" t="n">
        <v>172588</v>
      </c>
      <c r="I3986" s="0" t="n">
        <v>385174</v>
      </c>
      <c r="J3986" s="0" t="n">
        <v>-3982</v>
      </c>
    </row>
    <row r="3987" customFormat="false" ht="15" hidden="false" customHeight="false" outlineLevel="0" collapsed="false">
      <c r="A3987" s="0" t="n">
        <v>202406</v>
      </c>
      <c r="B3987" s="0" t="n">
        <v>202409</v>
      </c>
      <c r="C3987" s="37" t="s">
        <v>95</v>
      </c>
      <c r="D3987" s="37" t="s">
        <v>367</v>
      </c>
      <c r="E3987" s="0" t="n">
        <v>4</v>
      </c>
      <c r="F3987" s="38" t="s">
        <v>71</v>
      </c>
      <c r="G3987" s="37" t="s">
        <v>400</v>
      </c>
      <c r="H3987" s="0" t="n">
        <v>956441</v>
      </c>
      <c r="I3987" s="0" t="n">
        <v>907753</v>
      </c>
      <c r="J3987" s="0" t="n">
        <v>102998</v>
      </c>
    </row>
    <row r="3988" customFormat="false" ht="15" hidden="false" customHeight="false" outlineLevel="0" collapsed="false">
      <c r="A3988" s="0" t="n">
        <v>202406</v>
      </c>
      <c r="B3988" s="0" t="n">
        <v>202409</v>
      </c>
      <c r="C3988" s="37" t="s">
        <v>149</v>
      </c>
      <c r="D3988" s="37" t="s">
        <v>401</v>
      </c>
      <c r="E3988" s="0" t="n">
        <v>4</v>
      </c>
      <c r="F3988" s="38" t="s">
        <v>71</v>
      </c>
      <c r="G3988" s="37" t="s">
        <v>402</v>
      </c>
      <c r="H3988" s="0" t="n">
        <v>1130030</v>
      </c>
      <c r="I3988" s="0" t="n">
        <v>958312</v>
      </c>
      <c r="J3988" s="0" t="n">
        <v>35888</v>
      </c>
    </row>
    <row r="3989" customFormat="false" ht="15" hidden="false" customHeight="false" outlineLevel="0" collapsed="false">
      <c r="A3989" s="0" t="n">
        <v>202406</v>
      </c>
      <c r="B3989" s="0" t="n">
        <v>202409</v>
      </c>
      <c r="C3989" s="37" t="s">
        <v>95</v>
      </c>
      <c r="D3989" s="37" t="s">
        <v>159</v>
      </c>
      <c r="E3989" s="0" t="n">
        <v>4</v>
      </c>
      <c r="F3989" s="38" t="s">
        <v>71</v>
      </c>
      <c r="G3989" s="37" t="s">
        <v>403</v>
      </c>
      <c r="H3989" s="0" t="n">
        <v>236344</v>
      </c>
      <c r="I3989" s="0" t="n">
        <v>245946</v>
      </c>
      <c r="J3989" s="0" t="n">
        <v>-15571</v>
      </c>
    </row>
    <row r="3990" customFormat="false" ht="15" hidden="false" customHeight="false" outlineLevel="0" collapsed="false">
      <c r="A3990" s="0" t="n">
        <v>202406</v>
      </c>
      <c r="B3990" s="0" t="n">
        <v>202409</v>
      </c>
      <c r="C3990" s="37" t="s">
        <v>197</v>
      </c>
      <c r="D3990" s="37" t="s">
        <v>198</v>
      </c>
      <c r="E3990" s="0" t="n">
        <v>4</v>
      </c>
      <c r="F3990" s="38" t="s">
        <v>71</v>
      </c>
      <c r="G3990" s="37" t="s">
        <v>404</v>
      </c>
      <c r="H3990" s="0" t="n">
        <v>1059015</v>
      </c>
      <c r="I3990" s="0" t="n">
        <v>3420912</v>
      </c>
      <c r="J3990" s="0" t="n">
        <v>1144215</v>
      </c>
    </row>
    <row r="3991" customFormat="false" ht="15" hidden="false" customHeight="false" outlineLevel="0" collapsed="false">
      <c r="A3991" s="0" t="n">
        <v>202406</v>
      </c>
      <c r="B3991" s="0" t="n">
        <v>202409</v>
      </c>
      <c r="C3991" s="37" t="s">
        <v>136</v>
      </c>
      <c r="D3991" s="37" t="s">
        <v>134</v>
      </c>
      <c r="E3991" s="0" t="n">
        <v>4</v>
      </c>
      <c r="F3991" s="38" t="s">
        <v>71</v>
      </c>
      <c r="G3991" s="37" t="s">
        <v>405</v>
      </c>
      <c r="H3991" s="0" t="n">
        <v>1070913</v>
      </c>
      <c r="I3991" s="0" t="n">
        <v>1107633</v>
      </c>
      <c r="J3991" s="0" t="n">
        <v>84511</v>
      </c>
    </row>
    <row r="3992" customFormat="false" ht="15" hidden="false" customHeight="false" outlineLevel="0" collapsed="false">
      <c r="A3992" s="0" t="n">
        <v>202406</v>
      </c>
      <c r="B3992" s="0" t="n">
        <v>202409</v>
      </c>
      <c r="C3992" s="37" t="s">
        <v>152</v>
      </c>
      <c r="D3992" s="37" t="s">
        <v>132</v>
      </c>
      <c r="E3992" s="0" t="n">
        <v>4</v>
      </c>
      <c r="F3992" s="38" t="s">
        <v>71</v>
      </c>
      <c r="G3992" s="37" t="s">
        <v>406</v>
      </c>
      <c r="H3992" s="0" t="n">
        <v>220064</v>
      </c>
      <c r="I3992" s="0" t="n">
        <v>248882</v>
      </c>
      <c r="J3992" s="0" t="n">
        <v>-7047</v>
      </c>
    </row>
    <row r="3993" customFormat="false" ht="15" hidden="false" customHeight="false" outlineLevel="0" collapsed="false">
      <c r="A3993" s="0" t="n">
        <v>202406</v>
      </c>
      <c r="B3993" s="0" t="n">
        <v>202409</v>
      </c>
      <c r="C3993" s="37" t="s">
        <v>178</v>
      </c>
      <c r="D3993" s="37" t="s">
        <v>391</v>
      </c>
      <c r="E3993" s="0" t="n">
        <v>4</v>
      </c>
      <c r="F3993" s="38" t="s">
        <v>71</v>
      </c>
      <c r="G3993" s="37" t="s">
        <v>407</v>
      </c>
      <c r="H3993" s="0" t="n">
        <v>198431</v>
      </c>
      <c r="I3993" s="0" t="n">
        <v>125782</v>
      </c>
      <c r="J3993" s="0" t="n">
        <v>1637</v>
      </c>
    </row>
    <row r="3994" customFormat="false" ht="15" hidden="false" customHeight="false" outlineLevel="0" collapsed="false">
      <c r="A3994" s="0" t="n">
        <v>202406</v>
      </c>
      <c r="B3994" s="0" t="n">
        <v>202409</v>
      </c>
      <c r="C3994" s="37" t="s">
        <v>115</v>
      </c>
      <c r="D3994" s="37" t="s">
        <v>241</v>
      </c>
      <c r="E3994" s="0" t="n">
        <v>4</v>
      </c>
      <c r="F3994" s="38" t="s">
        <v>71</v>
      </c>
      <c r="G3994" s="37" t="s">
        <v>408</v>
      </c>
      <c r="H3994" s="0" t="n">
        <v>125695</v>
      </c>
      <c r="I3994" s="0" t="n">
        <v>119442</v>
      </c>
      <c r="J3994" s="0" t="n">
        <v>7487</v>
      </c>
    </row>
    <row r="3995" customFormat="false" ht="15" hidden="false" customHeight="false" outlineLevel="0" collapsed="false">
      <c r="A3995" s="0" t="n">
        <v>202406</v>
      </c>
      <c r="B3995" s="0" t="n">
        <v>202409</v>
      </c>
      <c r="C3995" s="37" t="s">
        <v>197</v>
      </c>
      <c r="D3995" s="37" t="s">
        <v>292</v>
      </c>
      <c r="E3995" s="0" t="n">
        <v>4</v>
      </c>
      <c r="F3995" s="38" t="s">
        <v>71</v>
      </c>
      <c r="G3995" s="37" t="s">
        <v>409</v>
      </c>
      <c r="H3995" s="0" t="n">
        <v>606306</v>
      </c>
      <c r="I3995" s="0" t="n">
        <v>883476</v>
      </c>
      <c r="J3995" s="0" t="n">
        <v>55196</v>
      </c>
    </row>
    <row r="3996" customFormat="false" ht="15" hidden="false" customHeight="false" outlineLevel="0" collapsed="false">
      <c r="A3996" s="0" t="n">
        <v>202406</v>
      </c>
      <c r="B3996" s="0" t="n">
        <v>202409</v>
      </c>
      <c r="C3996" s="37" t="s">
        <v>112</v>
      </c>
      <c r="D3996" s="37" t="s">
        <v>116</v>
      </c>
      <c r="E3996" s="0" t="n">
        <v>4</v>
      </c>
      <c r="F3996" s="38" t="s">
        <v>71</v>
      </c>
      <c r="G3996" s="37" t="s">
        <v>410</v>
      </c>
      <c r="H3996" s="0" t="n">
        <v>729393</v>
      </c>
      <c r="I3996" s="0" t="n">
        <v>1506374</v>
      </c>
      <c r="J3996" s="0" t="n">
        <v>316665</v>
      </c>
    </row>
    <row r="3997" customFormat="false" ht="15" hidden="false" customHeight="false" outlineLevel="0" collapsed="false">
      <c r="A3997" s="0" t="n">
        <v>202406</v>
      </c>
      <c r="B3997" s="0" t="n">
        <v>202409</v>
      </c>
      <c r="C3997" s="37" t="s">
        <v>106</v>
      </c>
      <c r="D3997" s="37" t="s">
        <v>181</v>
      </c>
      <c r="E3997" s="0" t="n">
        <v>4</v>
      </c>
      <c r="F3997" s="38" t="s">
        <v>71</v>
      </c>
      <c r="G3997" s="37" t="s">
        <v>411</v>
      </c>
      <c r="H3997" s="0" t="n">
        <v>200869</v>
      </c>
      <c r="I3997" s="0" t="n">
        <v>459817</v>
      </c>
      <c r="J3997" s="0" t="n">
        <v>33133</v>
      </c>
    </row>
    <row r="3998" customFormat="false" ht="15" hidden="false" customHeight="false" outlineLevel="0" collapsed="false">
      <c r="A3998" s="0" t="n">
        <v>202406</v>
      </c>
      <c r="B3998" s="0" t="n">
        <v>202409</v>
      </c>
      <c r="C3998" s="37" t="s">
        <v>112</v>
      </c>
      <c r="D3998" s="37" t="s">
        <v>412</v>
      </c>
      <c r="E3998" s="0" t="n">
        <v>4</v>
      </c>
      <c r="F3998" s="38" t="s">
        <v>71</v>
      </c>
      <c r="G3998" s="37" t="s">
        <v>413</v>
      </c>
      <c r="H3998" s="0" t="n">
        <v>529513</v>
      </c>
      <c r="I3998" s="0" t="n">
        <v>917828</v>
      </c>
      <c r="J3998" s="0" t="n">
        <v>243702</v>
      </c>
    </row>
    <row r="3999" customFormat="false" ht="15" hidden="false" customHeight="false" outlineLevel="0" collapsed="false">
      <c r="A3999" s="0" t="n">
        <v>202406</v>
      </c>
      <c r="B3999" s="0" t="n">
        <v>202409</v>
      </c>
      <c r="C3999" s="37" t="s">
        <v>115</v>
      </c>
      <c r="D3999" s="37" t="s">
        <v>414</v>
      </c>
      <c r="E3999" s="0" t="n">
        <v>4</v>
      </c>
      <c r="F3999" s="38" t="s">
        <v>71</v>
      </c>
      <c r="G3999" s="37" t="s">
        <v>415</v>
      </c>
      <c r="H3999" s="0" t="n">
        <v>1072708</v>
      </c>
      <c r="I3999" s="0" t="n">
        <v>983240</v>
      </c>
      <c r="J3999" s="0" t="n">
        <v>36142</v>
      </c>
    </row>
    <row r="4000" customFormat="false" ht="15" hidden="false" customHeight="false" outlineLevel="0" collapsed="false">
      <c r="A4000" s="0" t="n">
        <v>202406</v>
      </c>
      <c r="B4000" s="0" t="n">
        <v>202409</v>
      </c>
      <c r="C4000" s="37" t="s">
        <v>184</v>
      </c>
      <c r="D4000" s="37" t="s">
        <v>231</v>
      </c>
      <c r="E4000" s="0" t="n">
        <v>4</v>
      </c>
      <c r="F4000" s="38" t="s">
        <v>71</v>
      </c>
      <c r="G4000" s="37" t="s">
        <v>416</v>
      </c>
      <c r="H4000" s="0" t="n">
        <v>1133854</v>
      </c>
      <c r="I4000" s="0" t="n">
        <v>692980</v>
      </c>
      <c r="J4000" s="0" t="n">
        <v>84990</v>
      </c>
    </row>
    <row r="4001" customFormat="false" ht="15" hidden="false" customHeight="false" outlineLevel="0" collapsed="false">
      <c r="A4001" s="0" t="n">
        <v>202406</v>
      </c>
      <c r="B4001" s="0" t="n">
        <v>202409</v>
      </c>
      <c r="C4001" s="37" t="s">
        <v>115</v>
      </c>
      <c r="D4001" s="37" t="s">
        <v>364</v>
      </c>
      <c r="E4001" s="0" t="n">
        <v>4</v>
      </c>
      <c r="F4001" s="38" t="s">
        <v>71</v>
      </c>
      <c r="G4001" s="37" t="s">
        <v>417</v>
      </c>
      <c r="H4001" s="0" t="n">
        <v>3931291</v>
      </c>
      <c r="I4001" s="0" t="n">
        <v>4435216</v>
      </c>
      <c r="J4001" s="0" t="n">
        <v>808088</v>
      </c>
    </row>
    <row r="4002" customFormat="false" ht="15" hidden="false" customHeight="false" outlineLevel="0" collapsed="false">
      <c r="A4002" s="0" t="n">
        <v>202406</v>
      </c>
      <c r="B4002" s="0" t="n">
        <v>202409</v>
      </c>
      <c r="C4002" s="37" t="s">
        <v>184</v>
      </c>
      <c r="D4002" s="37" t="s">
        <v>320</v>
      </c>
      <c r="E4002" s="0" t="n">
        <v>4</v>
      </c>
      <c r="F4002" s="38" t="s">
        <v>71</v>
      </c>
      <c r="G4002" s="37" t="s">
        <v>418</v>
      </c>
      <c r="H4002" s="0" t="n">
        <v>2592031</v>
      </c>
      <c r="I4002" s="0" t="n">
        <v>3650285</v>
      </c>
      <c r="J4002" s="0" t="n">
        <v>728287</v>
      </c>
    </row>
    <row r="4003" customFormat="false" ht="15" hidden="false" customHeight="false" outlineLevel="0" collapsed="false">
      <c r="A4003" s="0" t="n">
        <v>202406</v>
      </c>
      <c r="B4003" s="0" t="n">
        <v>202409</v>
      </c>
      <c r="C4003" s="37" t="s">
        <v>197</v>
      </c>
      <c r="D4003" s="37" t="s">
        <v>174</v>
      </c>
      <c r="E4003" s="0" t="n">
        <v>4</v>
      </c>
      <c r="F4003" s="38" t="s">
        <v>71</v>
      </c>
      <c r="G4003" s="37" t="s">
        <v>419</v>
      </c>
      <c r="H4003" s="0" t="n">
        <v>180879</v>
      </c>
      <c r="I4003" s="0" t="n">
        <v>198080</v>
      </c>
      <c r="J4003" s="0" t="n">
        <v>41832</v>
      </c>
    </row>
    <row r="4004" customFormat="false" ht="15" hidden="false" customHeight="false" outlineLevel="0" collapsed="false">
      <c r="A4004" s="0" t="n">
        <v>202406</v>
      </c>
      <c r="B4004" s="0" t="n">
        <v>202409</v>
      </c>
      <c r="C4004" s="37" t="s">
        <v>106</v>
      </c>
      <c r="D4004" s="37" t="s">
        <v>420</v>
      </c>
      <c r="E4004" s="0" t="n">
        <v>4</v>
      </c>
      <c r="F4004" s="38" t="s">
        <v>71</v>
      </c>
      <c r="G4004" s="37" t="s">
        <v>421</v>
      </c>
      <c r="H4004" s="0" t="n">
        <v>4074767</v>
      </c>
      <c r="I4004" s="0" t="n">
        <v>885518</v>
      </c>
      <c r="J4004" s="0" t="n">
        <v>46754</v>
      </c>
    </row>
    <row r="4005" customFormat="false" ht="15" hidden="false" customHeight="false" outlineLevel="0" collapsed="false">
      <c r="A4005" s="0" t="n">
        <v>202406</v>
      </c>
      <c r="B4005" s="0" t="n">
        <v>202409</v>
      </c>
      <c r="C4005" s="37" t="s">
        <v>109</v>
      </c>
      <c r="D4005" s="37" t="s">
        <v>107</v>
      </c>
      <c r="E4005" s="0" t="n">
        <v>4</v>
      </c>
      <c r="F4005" s="38" t="s">
        <v>71</v>
      </c>
      <c r="G4005" s="37" t="s">
        <v>422</v>
      </c>
      <c r="H4005" s="0" t="n">
        <v>296265</v>
      </c>
      <c r="I4005" s="0" t="n">
        <v>518448</v>
      </c>
      <c r="J4005" s="0" t="n">
        <v>41191</v>
      </c>
    </row>
    <row r="4006" customFormat="false" ht="15" hidden="false" customHeight="false" outlineLevel="0" collapsed="false">
      <c r="A4006" s="0" t="n">
        <v>202406</v>
      </c>
      <c r="B4006" s="0" t="n">
        <v>202409</v>
      </c>
      <c r="C4006" s="37" t="s">
        <v>184</v>
      </c>
      <c r="D4006" s="37" t="s">
        <v>423</v>
      </c>
      <c r="E4006" s="0" t="n">
        <v>4</v>
      </c>
      <c r="F4006" s="38" t="s">
        <v>71</v>
      </c>
      <c r="G4006" s="37" t="s">
        <v>424</v>
      </c>
      <c r="H4006" s="0" t="n">
        <v>1828751</v>
      </c>
      <c r="I4006" s="0" t="n">
        <v>1553901</v>
      </c>
      <c r="J4006" s="0" t="n">
        <v>-260966</v>
      </c>
    </row>
    <row r="4007" customFormat="false" ht="15" hidden="false" customHeight="false" outlineLevel="0" collapsed="false">
      <c r="A4007" s="0" t="n">
        <v>202406</v>
      </c>
      <c r="B4007" s="0" t="n">
        <v>202409</v>
      </c>
      <c r="C4007" s="37" t="s">
        <v>106</v>
      </c>
      <c r="D4007" s="37" t="s">
        <v>425</v>
      </c>
      <c r="E4007" s="0" t="n">
        <v>4</v>
      </c>
      <c r="F4007" s="38" t="s">
        <v>71</v>
      </c>
      <c r="G4007" s="37" t="s">
        <v>426</v>
      </c>
      <c r="H4007" s="0" t="n">
        <v>682517</v>
      </c>
      <c r="I4007" s="0" t="n">
        <v>649313</v>
      </c>
      <c r="J4007" s="0" t="n">
        <v>39218</v>
      </c>
    </row>
    <row r="4008" customFormat="false" ht="15" hidden="false" customHeight="false" outlineLevel="0" collapsed="false">
      <c r="A4008" s="0" t="n">
        <v>202406</v>
      </c>
      <c r="B4008" s="0" t="n">
        <v>202409</v>
      </c>
      <c r="C4008" s="37" t="s">
        <v>152</v>
      </c>
      <c r="D4008" s="37" t="s">
        <v>214</v>
      </c>
      <c r="E4008" s="0" t="n">
        <v>4</v>
      </c>
      <c r="F4008" s="38" t="s">
        <v>71</v>
      </c>
      <c r="G4008" s="37" t="s">
        <v>427</v>
      </c>
      <c r="H4008" s="0" t="n">
        <v>346385</v>
      </c>
      <c r="I4008" s="0" t="n">
        <v>198402</v>
      </c>
      <c r="J4008" s="0" t="n">
        <v>37523</v>
      </c>
    </row>
    <row r="4009" customFormat="false" ht="15" hidden="false" customHeight="false" outlineLevel="0" collapsed="false">
      <c r="A4009" s="0" t="n">
        <v>202406</v>
      </c>
      <c r="B4009" s="0" t="n">
        <v>202409</v>
      </c>
      <c r="C4009" s="37" t="s">
        <v>101</v>
      </c>
      <c r="D4009" s="37" t="s">
        <v>251</v>
      </c>
      <c r="E4009" s="0" t="n">
        <v>4</v>
      </c>
      <c r="F4009" s="38" t="s">
        <v>71</v>
      </c>
      <c r="G4009" s="37" t="s">
        <v>428</v>
      </c>
      <c r="H4009" s="0" t="n">
        <v>60388</v>
      </c>
      <c r="I4009" s="0" t="n">
        <v>52153</v>
      </c>
      <c r="J4009" s="0" t="n">
        <v>8849</v>
      </c>
    </row>
    <row r="4010" customFormat="false" ht="15" hidden="false" customHeight="false" outlineLevel="0" collapsed="false">
      <c r="A4010" s="0" t="n">
        <v>202406</v>
      </c>
      <c r="B4010" s="0" t="n">
        <v>202409</v>
      </c>
      <c r="C4010" s="37" t="s">
        <v>115</v>
      </c>
      <c r="D4010" s="37" t="s">
        <v>200</v>
      </c>
      <c r="E4010" s="0" t="n">
        <v>4</v>
      </c>
      <c r="F4010" s="38" t="s">
        <v>71</v>
      </c>
      <c r="G4010" s="37" t="s">
        <v>429</v>
      </c>
      <c r="H4010" s="0" t="n">
        <v>428235</v>
      </c>
      <c r="I4010" s="0" t="n">
        <v>409472</v>
      </c>
      <c r="J4010" s="0" t="n">
        <v>29216</v>
      </c>
    </row>
    <row r="4011" customFormat="false" ht="15" hidden="false" customHeight="false" outlineLevel="0" collapsed="false">
      <c r="A4011" s="0" t="n">
        <v>202406</v>
      </c>
      <c r="B4011" s="0" t="n">
        <v>202409</v>
      </c>
      <c r="C4011" s="37" t="s">
        <v>124</v>
      </c>
      <c r="D4011" s="37" t="s">
        <v>430</v>
      </c>
      <c r="E4011" s="0" t="n">
        <v>4</v>
      </c>
      <c r="F4011" s="38" t="s">
        <v>71</v>
      </c>
      <c r="G4011" s="37" t="s">
        <v>431</v>
      </c>
      <c r="H4011" s="0" t="n">
        <v>81949</v>
      </c>
      <c r="I4011" s="0" t="n">
        <v>22492</v>
      </c>
      <c r="J4011" s="0" t="n">
        <v>5621</v>
      </c>
    </row>
    <row r="4012" customFormat="false" ht="15" hidden="false" customHeight="false" outlineLevel="0" collapsed="false">
      <c r="A4012" s="0" t="n">
        <v>202406</v>
      </c>
      <c r="B4012" s="0" t="n">
        <v>202409</v>
      </c>
      <c r="C4012" s="37" t="s">
        <v>197</v>
      </c>
      <c r="D4012" s="37" t="s">
        <v>243</v>
      </c>
      <c r="E4012" s="0" t="n">
        <v>4</v>
      </c>
      <c r="F4012" s="38" t="s">
        <v>71</v>
      </c>
      <c r="G4012" s="37" t="s">
        <v>432</v>
      </c>
      <c r="H4012" s="0" t="n">
        <v>1735521</v>
      </c>
      <c r="I4012" s="0" t="n">
        <v>1111356</v>
      </c>
      <c r="J4012" s="0" t="n">
        <v>46232</v>
      </c>
    </row>
    <row r="4013" customFormat="false" ht="15" hidden="false" customHeight="false" outlineLevel="0" collapsed="false">
      <c r="A4013" s="0" t="n">
        <v>202406</v>
      </c>
      <c r="B4013" s="0" t="n">
        <v>202409</v>
      </c>
      <c r="C4013" s="37" t="s">
        <v>136</v>
      </c>
      <c r="D4013" s="37" t="s">
        <v>389</v>
      </c>
      <c r="E4013" s="0" t="n">
        <v>4</v>
      </c>
      <c r="F4013" s="38" t="s">
        <v>71</v>
      </c>
      <c r="G4013" s="37" t="s">
        <v>433</v>
      </c>
      <c r="H4013" s="0" t="n">
        <v>3312419</v>
      </c>
      <c r="I4013" s="0" t="n">
        <v>2677320</v>
      </c>
      <c r="J4013" s="0" t="n">
        <v>22452</v>
      </c>
    </row>
    <row r="4014" customFormat="false" ht="15" hidden="false" customHeight="false" outlineLevel="0" collapsed="false">
      <c r="A4014" s="0" t="n">
        <v>202406</v>
      </c>
      <c r="B4014" s="0" t="n">
        <v>202409</v>
      </c>
      <c r="C4014" s="37" t="s">
        <v>197</v>
      </c>
      <c r="D4014" s="37" t="s">
        <v>127</v>
      </c>
      <c r="E4014" s="0" t="n">
        <v>4</v>
      </c>
      <c r="F4014" s="38" t="s">
        <v>71</v>
      </c>
      <c r="G4014" s="37" t="s">
        <v>434</v>
      </c>
      <c r="H4014" s="0" t="n">
        <v>191257</v>
      </c>
      <c r="I4014" s="0" t="n">
        <v>204572</v>
      </c>
      <c r="J4014" s="0" t="n">
        <v>6788</v>
      </c>
    </row>
    <row r="4015" customFormat="false" ht="15" hidden="false" customHeight="false" outlineLevel="0" collapsed="false">
      <c r="A4015" s="0" t="n">
        <v>202406</v>
      </c>
      <c r="B4015" s="0" t="n">
        <v>202409</v>
      </c>
      <c r="C4015" s="37" t="s">
        <v>149</v>
      </c>
      <c r="D4015" s="37" t="s">
        <v>330</v>
      </c>
      <c r="E4015" s="0" t="n">
        <v>4</v>
      </c>
      <c r="F4015" s="38" t="s">
        <v>71</v>
      </c>
      <c r="G4015" s="37" t="s">
        <v>435</v>
      </c>
      <c r="H4015" s="0" t="n">
        <v>872041</v>
      </c>
      <c r="I4015" s="0" t="n">
        <v>522055</v>
      </c>
      <c r="J4015" s="0" t="n">
        <v>-16834</v>
      </c>
    </row>
    <row r="4016" customFormat="false" ht="15" hidden="false" customHeight="false" outlineLevel="0" collapsed="false">
      <c r="A4016" s="0" t="n">
        <v>202406</v>
      </c>
      <c r="B4016" s="0" t="n">
        <v>202409</v>
      </c>
      <c r="C4016" s="37" t="s">
        <v>112</v>
      </c>
      <c r="D4016" s="37" t="s">
        <v>130</v>
      </c>
      <c r="E4016" s="0" t="n">
        <v>4</v>
      </c>
      <c r="F4016" s="38" t="s">
        <v>71</v>
      </c>
      <c r="G4016" s="37" t="s">
        <v>436</v>
      </c>
      <c r="H4016" s="0" t="n">
        <v>256590</v>
      </c>
      <c r="I4016" s="0" t="n">
        <v>286888</v>
      </c>
      <c r="J4016" s="0" t="n">
        <v>40807</v>
      </c>
    </row>
    <row r="4017" customFormat="false" ht="15" hidden="false" customHeight="false" outlineLevel="0" collapsed="false">
      <c r="A4017" s="0" t="n">
        <v>202406</v>
      </c>
      <c r="B4017" s="0" t="n">
        <v>202409</v>
      </c>
      <c r="C4017" s="37" t="s">
        <v>149</v>
      </c>
      <c r="D4017" s="37" t="s">
        <v>396</v>
      </c>
      <c r="E4017" s="0" t="n">
        <v>4</v>
      </c>
      <c r="F4017" s="38" t="s">
        <v>71</v>
      </c>
      <c r="G4017" s="37" t="s">
        <v>437</v>
      </c>
      <c r="H4017" s="0" t="n">
        <v>332664</v>
      </c>
      <c r="I4017" s="0" t="n">
        <v>248083</v>
      </c>
      <c r="J4017" s="0" t="n">
        <v>27003</v>
      </c>
    </row>
    <row r="4018" customFormat="false" ht="15" hidden="false" customHeight="false" outlineLevel="0" collapsed="false">
      <c r="A4018" s="0" t="n">
        <v>202406</v>
      </c>
      <c r="B4018" s="0" t="n">
        <v>202409</v>
      </c>
      <c r="C4018" s="37" t="s">
        <v>98</v>
      </c>
      <c r="D4018" s="37" t="s">
        <v>438</v>
      </c>
      <c r="E4018" s="0" t="n">
        <v>4</v>
      </c>
      <c r="F4018" s="38" t="s">
        <v>71</v>
      </c>
      <c r="G4018" s="37" t="s">
        <v>439</v>
      </c>
      <c r="H4018" s="0" t="n">
        <v>1252111</v>
      </c>
      <c r="I4018" s="0" t="n">
        <v>1049886</v>
      </c>
      <c r="J4018" s="0" t="n">
        <v>148032</v>
      </c>
    </row>
    <row r="4019" customFormat="false" ht="15" hidden="false" customHeight="false" outlineLevel="0" collapsed="false">
      <c r="A4019" s="0" t="n">
        <v>202406</v>
      </c>
      <c r="B4019" s="0" t="n">
        <v>202409</v>
      </c>
      <c r="C4019" s="37" t="s">
        <v>112</v>
      </c>
      <c r="D4019" s="37" t="s">
        <v>372</v>
      </c>
      <c r="E4019" s="0" t="n">
        <v>4</v>
      </c>
      <c r="F4019" s="38" t="s">
        <v>71</v>
      </c>
      <c r="G4019" s="37" t="s">
        <v>440</v>
      </c>
      <c r="H4019" s="0" t="n">
        <v>571039</v>
      </c>
      <c r="I4019" s="0" t="n">
        <v>453312</v>
      </c>
      <c r="J4019" s="0" t="n">
        <v>17481</v>
      </c>
    </row>
    <row r="4020" customFormat="false" ht="15" hidden="false" customHeight="false" outlineLevel="0" collapsed="false">
      <c r="A4020" s="0" t="n">
        <v>202406</v>
      </c>
      <c r="B4020" s="0" t="n">
        <v>202409</v>
      </c>
      <c r="C4020" s="37" t="s">
        <v>149</v>
      </c>
      <c r="D4020" s="37" t="s">
        <v>425</v>
      </c>
      <c r="E4020" s="0" t="n">
        <v>4</v>
      </c>
      <c r="F4020" s="38" t="s">
        <v>71</v>
      </c>
      <c r="G4020" s="37" t="s">
        <v>441</v>
      </c>
      <c r="H4020" s="0" t="n">
        <v>3277854</v>
      </c>
      <c r="I4020" s="0" t="n">
        <v>2319131</v>
      </c>
      <c r="J4020" s="0" t="n">
        <v>172063</v>
      </c>
    </row>
    <row r="4021" customFormat="false" ht="15" hidden="false" customHeight="false" outlineLevel="0" collapsed="false">
      <c r="A4021" s="0" t="n">
        <v>202406</v>
      </c>
      <c r="B4021" s="0" t="n">
        <v>202409</v>
      </c>
      <c r="C4021" s="37" t="s">
        <v>106</v>
      </c>
      <c r="D4021" s="37" t="s">
        <v>282</v>
      </c>
      <c r="E4021" s="0" t="n">
        <v>4</v>
      </c>
      <c r="F4021" s="38" t="s">
        <v>71</v>
      </c>
      <c r="G4021" s="37" t="s">
        <v>442</v>
      </c>
      <c r="H4021" s="0" t="n">
        <v>343578</v>
      </c>
      <c r="I4021" s="0" t="n">
        <v>380751</v>
      </c>
      <c r="J4021" s="0" t="n">
        <v>-52483</v>
      </c>
    </row>
    <row r="4022" customFormat="false" ht="15" hidden="false" customHeight="false" outlineLevel="0" collapsed="false">
      <c r="A4022" s="0" t="n">
        <v>202406</v>
      </c>
      <c r="B4022" s="0" t="n">
        <v>202409</v>
      </c>
      <c r="C4022" s="37" t="s">
        <v>115</v>
      </c>
      <c r="D4022" s="37" t="s">
        <v>134</v>
      </c>
      <c r="E4022" s="0" t="n">
        <v>4</v>
      </c>
      <c r="F4022" s="38" t="s">
        <v>71</v>
      </c>
      <c r="G4022" s="37" t="s">
        <v>443</v>
      </c>
      <c r="H4022" s="0" t="n">
        <v>1442962</v>
      </c>
      <c r="I4022" s="0" t="n">
        <v>579190</v>
      </c>
      <c r="J4022" s="0" t="n">
        <v>68126</v>
      </c>
    </row>
    <row r="4023" customFormat="false" ht="15" hidden="false" customHeight="false" outlineLevel="0" collapsed="false">
      <c r="A4023" s="0" t="n">
        <v>202406</v>
      </c>
      <c r="B4023" s="0" t="n">
        <v>202409</v>
      </c>
      <c r="C4023" s="37" t="s">
        <v>149</v>
      </c>
      <c r="D4023" s="37" t="s">
        <v>145</v>
      </c>
      <c r="E4023" s="0" t="n">
        <v>4</v>
      </c>
      <c r="F4023" s="38" t="s">
        <v>71</v>
      </c>
      <c r="G4023" s="37" t="s">
        <v>444</v>
      </c>
      <c r="H4023" s="0" t="n">
        <v>524782</v>
      </c>
      <c r="I4023" s="0" t="n">
        <v>343309</v>
      </c>
      <c r="J4023" s="0" t="n">
        <v>30858</v>
      </c>
    </row>
    <row r="4024" customFormat="false" ht="15" hidden="false" customHeight="false" outlineLevel="0" collapsed="false">
      <c r="A4024" s="0" t="n">
        <v>202406</v>
      </c>
      <c r="B4024" s="0" t="n">
        <v>202409</v>
      </c>
      <c r="C4024" s="37" t="s">
        <v>158</v>
      </c>
      <c r="D4024" s="37" t="s">
        <v>445</v>
      </c>
      <c r="E4024" s="0" t="n">
        <v>4</v>
      </c>
      <c r="F4024" s="38" t="s">
        <v>71</v>
      </c>
      <c r="G4024" s="37" t="s">
        <v>446</v>
      </c>
      <c r="H4024" s="0" t="n">
        <v>1478088</v>
      </c>
      <c r="I4024" s="0" t="n">
        <v>2763334</v>
      </c>
      <c r="J4024" s="0" t="n">
        <v>-83046</v>
      </c>
    </row>
    <row r="4025" customFormat="false" ht="15" hidden="false" customHeight="false" outlineLevel="0" collapsed="false">
      <c r="A4025" s="0" t="n">
        <v>202406</v>
      </c>
      <c r="B4025" s="0" t="n">
        <v>202409</v>
      </c>
      <c r="C4025" s="37" t="s">
        <v>112</v>
      </c>
      <c r="D4025" s="37" t="s">
        <v>447</v>
      </c>
      <c r="E4025" s="0" t="n">
        <v>4</v>
      </c>
      <c r="F4025" s="38" t="s">
        <v>71</v>
      </c>
      <c r="G4025" s="37" t="s">
        <v>448</v>
      </c>
      <c r="H4025" s="0" t="n">
        <v>288277</v>
      </c>
      <c r="I4025" s="0" t="n">
        <v>376948</v>
      </c>
      <c r="J4025" s="0" t="n">
        <v>26211</v>
      </c>
    </row>
    <row r="4026" customFormat="false" ht="15" hidden="false" customHeight="false" outlineLevel="0" collapsed="false">
      <c r="A4026" s="0" t="n">
        <v>202406</v>
      </c>
      <c r="B4026" s="0" t="n">
        <v>202409</v>
      </c>
      <c r="C4026" s="37" t="s">
        <v>136</v>
      </c>
      <c r="D4026" s="37" t="s">
        <v>267</v>
      </c>
      <c r="E4026" s="0" t="n">
        <v>4</v>
      </c>
      <c r="F4026" s="38" t="s">
        <v>71</v>
      </c>
      <c r="G4026" s="37" t="s">
        <v>449</v>
      </c>
      <c r="H4026" s="0" t="n">
        <v>455098</v>
      </c>
      <c r="I4026" s="0" t="n">
        <v>347278</v>
      </c>
      <c r="J4026" s="0" t="n">
        <v>18828</v>
      </c>
    </row>
    <row r="4027" customFormat="false" ht="15" hidden="false" customHeight="false" outlineLevel="0" collapsed="false">
      <c r="A4027" s="0" t="n">
        <v>202406</v>
      </c>
      <c r="B4027" s="0" t="n">
        <v>202409</v>
      </c>
      <c r="C4027" s="37" t="s">
        <v>158</v>
      </c>
      <c r="D4027" s="37" t="s">
        <v>450</v>
      </c>
      <c r="E4027" s="0" t="n">
        <v>4</v>
      </c>
      <c r="F4027" s="38" t="s">
        <v>71</v>
      </c>
      <c r="G4027" s="37" t="s">
        <v>451</v>
      </c>
      <c r="H4027" s="0" t="n">
        <v>438086</v>
      </c>
      <c r="I4027" s="0" t="n">
        <v>257220</v>
      </c>
      <c r="J4027" s="0" t="n">
        <v>65959</v>
      </c>
    </row>
    <row r="4028" customFormat="false" ht="15" hidden="false" customHeight="false" outlineLevel="0" collapsed="false">
      <c r="A4028" s="0" t="n">
        <v>202406</v>
      </c>
      <c r="B4028" s="0" t="n">
        <v>202409</v>
      </c>
      <c r="C4028" s="37" t="s">
        <v>112</v>
      </c>
      <c r="D4028" s="37" t="s">
        <v>452</v>
      </c>
      <c r="E4028" s="0" t="n">
        <v>4</v>
      </c>
      <c r="F4028" s="38" t="s">
        <v>71</v>
      </c>
      <c r="G4028" s="37" t="s">
        <v>453</v>
      </c>
      <c r="H4028" s="0" t="n">
        <v>221387</v>
      </c>
      <c r="I4028" s="0" t="n">
        <v>131217</v>
      </c>
      <c r="J4028" s="0" t="n">
        <v>-3426</v>
      </c>
    </row>
    <row r="4029" customFormat="false" ht="15" hidden="false" customHeight="false" outlineLevel="0" collapsed="false">
      <c r="A4029" s="0" t="n">
        <v>202406</v>
      </c>
      <c r="B4029" s="0" t="n">
        <v>202409</v>
      </c>
      <c r="C4029" s="37" t="s">
        <v>178</v>
      </c>
      <c r="D4029" s="37" t="s">
        <v>454</v>
      </c>
      <c r="E4029" s="0" t="n">
        <v>4</v>
      </c>
      <c r="F4029" s="38" t="s">
        <v>71</v>
      </c>
      <c r="G4029" s="37" t="s">
        <v>455</v>
      </c>
      <c r="H4029" s="0" t="n">
        <v>1041379</v>
      </c>
      <c r="I4029" s="0" t="n">
        <v>591239</v>
      </c>
      <c r="J4029" s="0" t="n">
        <v>66894</v>
      </c>
    </row>
    <row r="4030" customFormat="false" ht="15" hidden="false" customHeight="false" outlineLevel="0" collapsed="false">
      <c r="A4030" s="0" t="n">
        <v>202406</v>
      </c>
      <c r="B4030" s="0" t="n">
        <v>202409</v>
      </c>
      <c r="C4030" s="37" t="s">
        <v>115</v>
      </c>
      <c r="D4030" s="37" t="s">
        <v>170</v>
      </c>
      <c r="E4030" s="0" t="n">
        <v>4</v>
      </c>
      <c r="F4030" s="38" t="s">
        <v>71</v>
      </c>
      <c r="G4030" s="37" t="s">
        <v>456</v>
      </c>
      <c r="H4030" s="0" t="n">
        <v>1171350</v>
      </c>
      <c r="I4030" s="0" t="n">
        <v>1216434</v>
      </c>
      <c r="J4030" s="0" t="n">
        <v>-35370</v>
      </c>
    </row>
    <row r="4031" customFormat="false" ht="15" hidden="false" customHeight="false" outlineLevel="0" collapsed="false">
      <c r="A4031" s="0" t="n">
        <v>202406</v>
      </c>
      <c r="B4031" s="0" t="n">
        <v>202409</v>
      </c>
      <c r="C4031" s="37" t="s">
        <v>152</v>
      </c>
      <c r="D4031" s="37" t="s">
        <v>350</v>
      </c>
      <c r="E4031" s="0" t="n">
        <v>4</v>
      </c>
      <c r="F4031" s="38" t="s">
        <v>71</v>
      </c>
      <c r="G4031" s="37" t="s">
        <v>457</v>
      </c>
      <c r="H4031" s="0" t="n">
        <v>1042320</v>
      </c>
      <c r="I4031" s="0" t="n">
        <v>1467944</v>
      </c>
      <c r="J4031" s="0" t="n">
        <v>35543</v>
      </c>
    </row>
    <row r="4032" customFormat="false" ht="15" hidden="false" customHeight="false" outlineLevel="0" collapsed="false">
      <c r="A4032" s="0" t="n">
        <v>202406</v>
      </c>
      <c r="B4032" s="0" t="n">
        <v>202409</v>
      </c>
      <c r="C4032" s="37" t="s">
        <v>112</v>
      </c>
      <c r="D4032" s="37" t="s">
        <v>282</v>
      </c>
      <c r="E4032" s="0" t="n">
        <v>4</v>
      </c>
      <c r="F4032" s="38" t="s">
        <v>71</v>
      </c>
      <c r="G4032" s="37" t="s">
        <v>458</v>
      </c>
      <c r="H4032" s="0" t="n">
        <v>3870270</v>
      </c>
      <c r="I4032" s="0" t="n">
        <v>7347749</v>
      </c>
      <c r="J4032" s="0" t="n">
        <v>791220</v>
      </c>
    </row>
    <row r="4033" customFormat="false" ht="15" hidden="false" customHeight="false" outlineLevel="0" collapsed="false">
      <c r="A4033" s="0" t="n">
        <v>202406</v>
      </c>
      <c r="B4033" s="0" t="n">
        <v>202409</v>
      </c>
      <c r="C4033" s="37" t="s">
        <v>158</v>
      </c>
      <c r="D4033" s="37" t="s">
        <v>210</v>
      </c>
      <c r="E4033" s="0" t="n">
        <v>4</v>
      </c>
      <c r="F4033" s="38" t="s">
        <v>71</v>
      </c>
      <c r="G4033" s="37" t="s">
        <v>459</v>
      </c>
      <c r="H4033" s="0" t="n">
        <v>3498673</v>
      </c>
      <c r="I4033" s="0" t="n">
        <v>1695251</v>
      </c>
      <c r="J4033" s="0" t="n">
        <v>99789</v>
      </c>
    </row>
    <row r="4034" customFormat="false" ht="15" hidden="false" customHeight="false" outlineLevel="0" collapsed="false">
      <c r="A4034" s="0" t="n">
        <v>202406</v>
      </c>
      <c r="B4034" s="0" t="n">
        <v>202409</v>
      </c>
      <c r="C4034" s="37" t="s">
        <v>112</v>
      </c>
      <c r="D4034" s="37" t="s">
        <v>447</v>
      </c>
      <c r="E4034" s="0" t="n">
        <v>4</v>
      </c>
      <c r="F4034" s="38" t="s">
        <v>71</v>
      </c>
      <c r="G4034" s="37" t="s">
        <v>460</v>
      </c>
      <c r="H4034" s="0" t="n">
        <v>262044</v>
      </c>
      <c r="I4034" s="0" t="n">
        <v>362769</v>
      </c>
      <c r="J4034" s="0" t="n">
        <v>28804</v>
      </c>
    </row>
    <row r="4035" customFormat="false" ht="15" hidden="false" customHeight="false" outlineLevel="0" collapsed="false">
      <c r="A4035" s="0" t="n">
        <v>202406</v>
      </c>
      <c r="B4035" s="0" t="n">
        <v>202409</v>
      </c>
      <c r="C4035" s="37" t="s">
        <v>124</v>
      </c>
      <c r="D4035" s="37" t="s">
        <v>461</v>
      </c>
      <c r="E4035" s="0" t="n">
        <v>4</v>
      </c>
      <c r="F4035" s="38" t="s">
        <v>71</v>
      </c>
      <c r="G4035" s="37" t="s">
        <v>462</v>
      </c>
      <c r="H4035" s="0" t="n">
        <v>990457</v>
      </c>
      <c r="I4035" s="0" t="n">
        <v>1240499</v>
      </c>
      <c r="J4035" s="0" t="n">
        <v>140514</v>
      </c>
    </row>
    <row r="4036" customFormat="false" ht="15" hidden="false" customHeight="false" outlineLevel="0" collapsed="false">
      <c r="A4036" s="0" t="n">
        <v>202406</v>
      </c>
      <c r="B4036" s="0" t="n">
        <v>202409</v>
      </c>
      <c r="C4036" s="37" t="s">
        <v>95</v>
      </c>
      <c r="D4036" s="37" t="s">
        <v>425</v>
      </c>
      <c r="E4036" s="0" t="n">
        <v>4</v>
      </c>
      <c r="F4036" s="38" t="s">
        <v>71</v>
      </c>
      <c r="G4036" s="37" t="s">
        <v>463</v>
      </c>
      <c r="H4036" s="0" t="n">
        <v>233645</v>
      </c>
      <c r="I4036" s="0" t="n">
        <v>218646</v>
      </c>
      <c r="J4036" s="0" t="n">
        <v>6697</v>
      </c>
    </row>
    <row r="4037" customFormat="false" ht="15" hidden="false" customHeight="false" outlineLevel="0" collapsed="false">
      <c r="A4037" s="0" t="n">
        <v>202406</v>
      </c>
      <c r="B4037" s="0" t="n">
        <v>202409</v>
      </c>
      <c r="C4037" s="37" t="s">
        <v>184</v>
      </c>
      <c r="D4037" s="37" t="s">
        <v>284</v>
      </c>
      <c r="E4037" s="0" t="n">
        <v>4</v>
      </c>
      <c r="F4037" s="38" t="s">
        <v>71</v>
      </c>
      <c r="G4037" s="37" t="s">
        <v>464</v>
      </c>
      <c r="H4037" s="0" t="n">
        <v>576634</v>
      </c>
      <c r="I4037" s="0" t="n">
        <v>560850</v>
      </c>
      <c r="J4037" s="0" t="n">
        <v>94455</v>
      </c>
    </row>
    <row r="4038" customFormat="false" ht="15" hidden="false" customHeight="false" outlineLevel="0" collapsed="false">
      <c r="A4038" s="0" t="n">
        <v>202406</v>
      </c>
      <c r="B4038" s="0" t="n">
        <v>202409</v>
      </c>
      <c r="C4038" s="37" t="s">
        <v>149</v>
      </c>
      <c r="D4038" s="37" t="s">
        <v>237</v>
      </c>
      <c r="E4038" s="0" t="n">
        <v>4</v>
      </c>
      <c r="F4038" s="38" t="s">
        <v>71</v>
      </c>
      <c r="G4038" s="37" t="s">
        <v>465</v>
      </c>
      <c r="H4038" s="0" t="n">
        <v>228881</v>
      </c>
      <c r="I4038" s="0" t="n">
        <v>264115</v>
      </c>
      <c r="J4038" s="0" t="n">
        <v>13061</v>
      </c>
    </row>
    <row r="4039" customFormat="false" ht="15" hidden="false" customHeight="false" outlineLevel="0" collapsed="false">
      <c r="A4039" s="0" t="n">
        <v>202406</v>
      </c>
      <c r="B4039" s="0" t="n">
        <v>202409</v>
      </c>
      <c r="C4039" s="37" t="s">
        <v>95</v>
      </c>
      <c r="D4039" s="37" t="s">
        <v>320</v>
      </c>
      <c r="E4039" s="0" t="n">
        <v>4</v>
      </c>
      <c r="F4039" s="38" t="s">
        <v>71</v>
      </c>
      <c r="G4039" s="37" t="s">
        <v>466</v>
      </c>
      <c r="H4039" s="0" t="n">
        <v>3997768</v>
      </c>
      <c r="I4039" s="0" t="n">
        <v>5480891</v>
      </c>
      <c r="J4039" s="0" t="n">
        <v>385002</v>
      </c>
    </row>
    <row r="4040" customFormat="false" ht="15" hidden="false" customHeight="false" outlineLevel="0" collapsed="false">
      <c r="A4040" s="0" t="n">
        <v>202406</v>
      </c>
      <c r="B4040" s="0" t="n">
        <v>202409</v>
      </c>
      <c r="C4040" s="37" t="s">
        <v>101</v>
      </c>
      <c r="D4040" s="37" t="s">
        <v>467</v>
      </c>
      <c r="E4040" s="0" t="n">
        <v>4</v>
      </c>
      <c r="F4040" s="38" t="s">
        <v>71</v>
      </c>
      <c r="G4040" s="37" t="s">
        <v>468</v>
      </c>
      <c r="H4040" s="0" t="n">
        <v>1227675</v>
      </c>
      <c r="I4040" s="0" t="n">
        <v>1969494</v>
      </c>
      <c r="J4040" s="0" t="n">
        <v>228720</v>
      </c>
    </row>
    <row r="4041" customFormat="false" ht="15" hidden="false" customHeight="false" outlineLevel="0" collapsed="false">
      <c r="A4041" s="0" t="n">
        <v>202406</v>
      </c>
      <c r="B4041" s="0" t="n">
        <v>202409</v>
      </c>
      <c r="C4041" s="37" t="s">
        <v>112</v>
      </c>
      <c r="D4041" s="37" t="s">
        <v>233</v>
      </c>
      <c r="E4041" s="0" t="n">
        <v>4</v>
      </c>
      <c r="F4041" s="38" t="s">
        <v>71</v>
      </c>
      <c r="G4041" s="37" t="s">
        <v>469</v>
      </c>
      <c r="H4041" s="0" t="n">
        <v>424612</v>
      </c>
      <c r="I4041" s="0" t="n">
        <v>302787</v>
      </c>
      <c r="J4041" s="0" t="n">
        <v>31096</v>
      </c>
    </row>
    <row r="4042" customFormat="false" ht="15" hidden="false" customHeight="false" outlineLevel="0" collapsed="false">
      <c r="A4042" s="0" t="n">
        <v>202406</v>
      </c>
      <c r="B4042" s="0" t="n">
        <v>202409</v>
      </c>
      <c r="C4042" s="37" t="s">
        <v>112</v>
      </c>
      <c r="D4042" s="37" t="s">
        <v>470</v>
      </c>
      <c r="E4042" s="0" t="n">
        <v>4</v>
      </c>
      <c r="F4042" s="38" t="s">
        <v>71</v>
      </c>
      <c r="G4042" s="37" t="s">
        <v>471</v>
      </c>
      <c r="H4042" s="0" t="n">
        <v>2115618</v>
      </c>
      <c r="I4042" s="0" t="n">
        <v>4077747</v>
      </c>
      <c r="J4042" s="0" t="n">
        <v>588920</v>
      </c>
    </row>
    <row r="4043" customFormat="false" ht="15" hidden="false" customHeight="false" outlineLevel="0" collapsed="false">
      <c r="A4043" s="0" t="n">
        <v>202406</v>
      </c>
      <c r="B4043" s="0" t="n">
        <v>202409</v>
      </c>
      <c r="C4043" s="37" t="s">
        <v>98</v>
      </c>
      <c r="D4043" s="37" t="s">
        <v>383</v>
      </c>
      <c r="E4043" s="0" t="n">
        <v>4</v>
      </c>
      <c r="F4043" s="38" t="s">
        <v>71</v>
      </c>
      <c r="G4043" s="37" t="s">
        <v>472</v>
      </c>
      <c r="H4043" s="0" t="n">
        <v>38636</v>
      </c>
      <c r="I4043" s="0" t="n">
        <v>28944</v>
      </c>
      <c r="J4043" s="0" t="n">
        <v>3233</v>
      </c>
    </row>
    <row r="4044" customFormat="false" ht="15" hidden="false" customHeight="false" outlineLevel="0" collapsed="false">
      <c r="A4044" s="0" t="n">
        <v>202406</v>
      </c>
      <c r="B4044" s="0" t="n">
        <v>202409</v>
      </c>
      <c r="C4044" s="37" t="s">
        <v>101</v>
      </c>
      <c r="D4044" s="37" t="s">
        <v>258</v>
      </c>
      <c r="E4044" s="0" t="n">
        <v>4</v>
      </c>
      <c r="F4044" s="38" t="s">
        <v>71</v>
      </c>
      <c r="G4044" s="37" t="s">
        <v>473</v>
      </c>
      <c r="H4044" s="0" t="n">
        <v>38724</v>
      </c>
      <c r="I4044" s="0" t="n">
        <v>65666</v>
      </c>
      <c r="J4044" s="0" t="n">
        <v>8333</v>
      </c>
    </row>
    <row r="4045" customFormat="false" ht="15" hidden="false" customHeight="false" outlineLevel="0" collapsed="false">
      <c r="A4045" s="0" t="n">
        <v>202406</v>
      </c>
      <c r="B4045" s="0" t="n">
        <v>202409</v>
      </c>
      <c r="C4045" s="37" t="s">
        <v>98</v>
      </c>
      <c r="D4045" s="37" t="s">
        <v>474</v>
      </c>
      <c r="E4045" s="0" t="n">
        <v>4</v>
      </c>
      <c r="F4045" s="38" t="s">
        <v>71</v>
      </c>
      <c r="G4045" s="37" t="s">
        <v>475</v>
      </c>
      <c r="H4045" s="0" t="n">
        <v>1747756</v>
      </c>
      <c r="I4045" s="0" t="n">
        <v>966132</v>
      </c>
      <c r="J4045" s="0" t="n">
        <v>45855</v>
      </c>
    </row>
    <row r="4046" customFormat="false" ht="15" hidden="false" customHeight="false" outlineLevel="0" collapsed="false">
      <c r="A4046" s="0" t="n">
        <v>202406</v>
      </c>
      <c r="B4046" s="0" t="n">
        <v>202409</v>
      </c>
      <c r="C4046" s="37" t="s">
        <v>112</v>
      </c>
      <c r="D4046" s="37" t="s">
        <v>476</v>
      </c>
      <c r="E4046" s="0" t="n">
        <v>4</v>
      </c>
      <c r="F4046" s="38" t="s">
        <v>71</v>
      </c>
      <c r="G4046" s="37" t="s">
        <v>477</v>
      </c>
      <c r="H4046" s="0" t="n">
        <v>609861</v>
      </c>
      <c r="I4046" s="0" t="n">
        <v>262319</v>
      </c>
      <c r="J4046" s="0" t="n">
        <v>-7050</v>
      </c>
    </row>
    <row r="4047" customFormat="false" ht="15" hidden="false" customHeight="false" outlineLevel="0" collapsed="false">
      <c r="A4047" s="0" t="n">
        <v>202406</v>
      </c>
      <c r="B4047" s="0" t="n">
        <v>202409</v>
      </c>
      <c r="C4047" s="37" t="s">
        <v>136</v>
      </c>
      <c r="D4047" s="37" t="s">
        <v>132</v>
      </c>
      <c r="E4047" s="0" t="n">
        <v>4</v>
      </c>
      <c r="F4047" s="38" t="s">
        <v>71</v>
      </c>
      <c r="G4047" s="37" t="s">
        <v>478</v>
      </c>
      <c r="H4047" s="0" t="n">
        <v>624492</v>
      </c>
      <c r="I4047" s="0" t="n">
        <v>298362</v>
      </c>
      <c r="J4047" s="0" t="n">
        <v>-18726</v>
      </c>
    </row>
    <row r="4048" customFormat="false" ht="15" hidden="false" customHeight="false" outlineLevel="0" collapsed="false">
      <c r="A4048" s="0" t="n">
        <v>202406</v>
      </c>
      <c r="B4048" s="0" t="n">
        <v>202409</v>
      </c>
      <c r="C4048" s="37" t="s">
        <v>106</v>
      </c>
      <c r="D4048" s="37" t="s">
        <v>273</v>
      </c>
      <c r="E4048" s="0" t="n">
        <v>4</v>
      </c>
      <c r="F4048" s="38" t="s">
        <v>71</v>
      </c>
      <c r="G4048" s="37" t="s">
        <v>479</v>
      </c>
      <c r="H4048" s="0" t="n">
        <v>94596</v>
      </c>
      <c r="I4048" s="0" t="n">
        <v>83267</v>
      </c>
      <c r="J4048" s="0" t="n">
        <v>-7250</v>
      </c>
    </row>
    <row r="4049" customFormat="false" ht="15" hidden="false" customHeight="false" outlineLevel="0" collapsed="false">
      <c r="A4049" s="0" t="n">
        <v>202406</v>
      </c>
      <c r="B4049" s="0" t="n">
        <v>202409</v>
      </c>
      <c r="C4049" s="37" t="s">
        <v>149</v>
      </c>
      <c r="D4049" s="37" t="s">
        <v>159</v>
      </c>
      <c r="E4049" s="0" t="n">
        <v>4</v>
      </c>
      <c r="F4049" s="38" t="s">
        <v>71</v>
      </c>
      <c r="G4049" s="37" t="s">
        <v>480</v>
      </c>
      <c r="H4049" s="0" t="n">
        <v>527500</v>
      </c>
      <c r="I4049" s="0" t="n">
        <v>248051</v>
      </c>
      <c r="J4049" s="0" t="n">
        <v>63569</v>
      </c>
    </row>
    <row r="4050" customFormat="false" ht="15" hidden="false" customHeight="false" outlineLevel="0" collapsed="false">
      <c r="A4050" s="0" t="n">
        <v>202406</v>
      </c>
      <c r="B4050" s="0" t="n">
        <v>202409</v>
      </c>
      <c r="C4050" s="37" t="s">
        <v>109</v>
      </c>
      <c r="D4050" s="37" t="s">
        <v>241</v>
      </c>
      <c r="E4050" s="0" t="n">
        <v>4</v>
      </c>
      <c r="F4050" s="38" t="s">
        <v>71</v>
      </c>
      <c r="G4050" s="37" t="s">
        <v>481</v>
      </c>
      <c r="H4050" s="0" t="n">
        <v>6889458</v>
      </c>
      <c r="I4050" s="0" t="n">
        <v>6724291</v>
      </c>
      <c r="J4050" s="0" t="n">
        <v>-949990</v>
      </c>
    </row>
    <row r="4051" customFormat="false" ht="15" hidden="false" customHeight="false" outlineLevel="0" collapsed="false">
      <c r="A4051" s="0" t="n">
        <v>202406</v>
      </c>
      <c r="B4051" s="0" t="n">
        <v>202409</v>
      </c>
      <c r="C4051" s="37" t="s">
        <v>184</v>
      </c>
      <c r="D4051" s="37" t="s">
        <v>482</v>
      </c>
      <c r="E4051" s="0" t="n">
        <v>4</v>
      </c>
      <c r="F4051" s="38" t="s">
        <v>71</v>
      </c>
      <c r="G4051" s="37" t="s">
        <v>483</v>
      </c>
      <c r="H4051" s="0" t="n">
        <v>1224304</v>
      </c>
      <c r="I4051" s="0" t="n">
        <v>1303023</v>
      </c>
      <c r="J4051" s="0" t="n">
        <v>259787</v>
      </c>
    </row>
    <row r="4052" customFormat="false" ht="15" hidden="false" customHeight="false" outlineLevel="0" collapsed="false">
      <c r="A4052" s="0" t="n">
        <v>202406</v>
      </c>
      <c r="B4052" s="0" t="n">
        <v>202409</v>
      </c>
      <c r="C4052" s="37" t="s">
        <v>152</v>
      </c>
      <c r="D4052" s="37" t="s">
        <v>328</v>
      </c>
      <c r="E4052" s="0" t="n">
        <v>4</v>
      </c>
      <c r="F4052" s="38" t="s">
        <v>71</v>
      </c>
      <c r="G4052" s="37" t="s">
        <v>484</v>
      </c>
      <c r="H4052" s="0" t="n">
        <v>783990</v>
      </c>
      <c r="I4052" s="0" t="n">
        <v>1825392</v>
      </c>
      <c r="J4052" s="0" t="n">
        <v>-3809</v>
      </c>
    </row>
    <row r="4053" customFormat="false" ht="15" hidden="false" customHeight="false" outlineLevel="0" collapsed="false">
      <c r="A4053" s="0" t="n">
        <v>202406</v>
      </c>
      <c r="B4053" s="0" t="n">
        <v>202409</v>
      </c>
      <c r="C4053" s="37" t="s">
        <v>115</v>
      </c>
      <c r="D4053" s="37" t="s">
        <v>423</v>
      </c>
      <c r="E4053" s="0" t="n">
        <v>4</v>
      </c>
      <c r="F4053" s="38" t="s">
        <v>71</v>
      </c>
      <c r="G4053" s="37" t="s">
        <v>485</v>
      </c>
      <c r="H4053" s="0" t="n">
        <v>315175</v>
      </c>
      <c r="I4053" s="0" t="n">
        <v>208329</v>
      </c>
      <c r="J4053" s="0" t="n">
        <v>41383</v>
      </c>
    </row>
    <row r="4054" customFormat="false" ht="15" hidden="false" customHeight="false" outlineLevel="0" collapsed="false">
      <c r="A4054" s="0" t="n">
        <v>202406</v>
      </c>
      <c r="B4054" s="0" t="n">
        <v>202409</v>
      </c>
      <c r="C4054" s="37" t="s">
        <v>136</v>
      </c>
      <c r="D4054" s="37" t="s">
        <v>258</v>
      </c>
      <c r="E4054" s="0" t="n">
        <v>4</v>
      </c>
      <c r="F4054" s="38" t="s">
        <v>71</v>
      </c>
      <c r="G4054" s="37" t="s">
        <v>486</v>
      </c>
      <c r="H4054" s="0" t="n">
        <v>293158</v>
      </c>
      <c r="I4054" s="0" t="n">
        <v>175694</v>
      </c>
      <c r="J4054" s="0" t="n">
        <v>-24642</v>
      </c>
    </row>
    <row r="4055" customFormat="false" ht="15" hidden="false" customHeight="false" outlineLevel="0" collapsed="false">
      <c r="A4055" s="0" t="n">
        <v>202406</v>
      </c>
      <c r="B4055" s="0" t="n">
        <v>202409</v>
      </c>
      <c r="C4055" s="37" t="s">
        <v>109</v>
      </c>
      <c r="D4055" s="37" t="s">
        <v>130</v>
      </c>
      <c r="E4055" s="0" t="n">
        <v>4</v>
      </c>
      <c r="F4055" s="38" t="s">
        <v>71</v>
      </c>
      <c r="G4055" s="37" t="s">
        <v>487</v>
      </c>
      <c r="H4055" s="0" t="n">
        <v>39195</v>
      </c>
      <c r="I4055" s="0" t="n">
        <v>40154</v>
      </c>
      <c r="J4055" s="0" t="n">
        <v>2268</v>
      </c>
    </row>
    <row r="4056" customFormat="false" ht="15" hidden="false" customHeight="false" outlineLevel="0" collapsed="false">
      <c r="A4056" s="0" t="n">
        <v>202406</v>
      </c>
      <c r="B4056" s="0" t="n">
        <v>202409</v>
      </c>
      <c r="C4056" s="37" t="s">
        <v>112</v>
      </c>
      <c r="D4056" s="37" t="s">
        <v>107</v>
      </c>
      <c r="E4056" s="0" t="n">
        <v>4</v>
      </c>
      <c r="F4056" s="38" t="s">
        <v>71</v>
      </c>
      <c r="G4056" s="37" t="s">
        <v>488</v>
      </c>
      <c r="H4056" s="0" t="n">
        <v>958327</v>
      </c>
      <c r="I4056" s="0" t="n">
        <v>896125</v>
      </c>
      <c r="J4056" s="0" t="n">
        <v>201989</v>
      </c>
    </row>
    <row r="4057" customFormat="false" ht="15" hidden="false" customHeight="false" outlineLevel="0" collapsed="false">
      <c r="A4057" s="0" t="n">
        <v>202406</v>
      </c>
      <c r="B4057" s="0" t="n">
        <v>202409</v>
      </c>
      <c r="C4057" s="37" t="s">
        <v>152</v>
      </c>
      <c r="D4057" s="37" t="s">
        <v>212</v>
      </c>
      <c r="E4057" s="0" t="n">
        <v>4</v>
      </c>
      <c r="F4057" s="38" t="s">
        <v>71</v>
      </c>
      <c r="G4057" s="37" t="s">
        <v>489</v>
      </c>
      <c r="H4057" s="0" t="n">
        <v>1212070</v>
      </c>
      <c r="I4057" s="0" t="n">
        <v>1363633</v>
      </c>
      <c r="J4057" s="0" t="n">
        <v>206346</v>
      </c>
    </row>
    <row r="4058" customFormat="false" ht="15" hidden="false" customHeight="false" outlineLevel="0" collapsed="false">
      <c r="A4058" s="0" t="n">
        <v>202406</v>
      </c>
      <c r="B4058" s="0" t="n">
        <v>202409</v>
      </c>
      <c r="C4058" s="37" t="s">
        <v>152</v>
      </c>
      <c r="D4058" s="37" t="s">
        <v>490</v>
      </c>
      <c r="E4058" s="0" t="n">
        <v>4</v>
      </c>
      <c r="F4058" s="38" t="s">
        <v>71</v>
      </c>
      <c r="G4058" s="37" t="s">
        <v>491</v>
      </c>
      <c r="H4058" s="0" t="n">
        <v>73201</v>
      </c>
      <c r="I4058" s="0" t="n">
        <v>72632</v>
      </c>
      <c r="J4058" s="0" t="n">
        <v>3361</v>
      </c>
    </row>
    <row r="4059" customFormat="false" ht="15" hidden="false" customHeight="false" outlineLevel="0" collapsed="false">
      <c r="A4059" s="0" t="n">
        <v>202406</v>
      </c>
      <c r="B4059" s="0" t="n">
        <v>202409</v>
      </c>
      <c r="C4059" s="37" t="s">
        <v>112</v>
      </c>
      <c r="D4059" s="37" t="s">
        <v>120</v>
      </c>
      <c r="E4059" s="0" t="n">
        <v>4</v>
      </c>
      <c r="F4059" s="38" t="s">
        <v>71</v>
      </c>
      <c r="G4059" s="37" t="s">
        <v>492</v>
      </c>
      <c r="H4059" s="0" t="n">
        <v>282287</v>
      </c>
      <c r="I4059" s="0" t="n">
        <v>521547</v>
      </c>
      <c r="J4059" s="0" t="n">
        <v>-59612</v>
      </c>
    </row>
    <row r="4060" customFormat="false" ht="15" hidden="false" customHeight="false" outlineLevel="0" collapsed="false">
      <c r="A4060" s="0" t="n">
        <v>202406</v>
      </c>
      <c r="B4060" s="0" t="n">
        <v>202409</v>
      </c>
      <c r="C4060" s="37" t="s">
        <v>184</v>
      </c>
      <c r="D4060" s="37" t="s">
        <v>493</v>
      </c>
      <c r="E4060" s="0" t="n">
        <v>4</v>
      </c>
      <c r="F4060" s="38" t="s">
        <v>71</v>
      </c>
      <c r="G4060" s="37" t="s">
        <v>494</v>
      </c>
      <c r="H4060" s="0" t="n">
        <v>139386</v>
      </c>
      <c r="I4060" s="0" t="n">
        <v>110752</v>
      </c>
      <c r="J4060" s="0" t="n">
        <v>-5787</v>
      </c>
    </row>
    <row r="4061" customFormat="false" ht="15" hidden="false" customHeight="false" outlineLevel="0" collapsed="false">
      <c r="A4061" s="0" t="n">
        <v>202406</v>
      </c>
      <c r="B4061" s="0" t="n">
        <v>202409</v>
      </c>
      <c r="C4061" s="37" t="s">
        <v>109</v>
      </c>
      <c r="D4061" s="37" t="s">
        <v>495</v>
      </c>
      <c r="E4061" s="0" t="n">
        <v>4</v>
      </c>
      <c r="F4061" s="38" t="s">
        <v>71</v>
      </c>
      <c r="G4061" s="37" t="s">
        <v>496</v>
      </c>
      <c r="H4061" s="0" t="n">
        <v>150902</v>
      </c>
      <c r="I4061" s="0" t="n">
        <v>141482</v>
      </c>
      <c r="J4061" s="0" t="n">
        <v>30972</v>
      </c>
    </row>
    <row r="4062" customFormat="false" ht="15" hidden="false" customHeight="false" outlineLevel="0" collapsed="false">
      <c r="A4062" s="0" t="n">
        <v>202406</v>
      </c>
      <c r="B4062" s="0" t="n">
        <v>202409</v>
      </c>
      <c r="C4062" s="37" t="s">
        <v>101</v>
      </c>
      <c r="D4062" s="37" t="s">
        <v>269</v>
      </c>
      <c r="E4062" s="0" t="n">
        <v>4</v>
      </c>
      <c r="F4062" s="38" t="s">
        <v>71</v>
      </c>
      <c r="G4062" s="37" t="s">
        <v>497</v>
      </c>
      <c r="H4062" s="0" t="n">
        <v>666896</v>
      </c>
      <c r="I4062" s="0" t="n">
        <v>443483</v>
      </c>
      <c r="J4062" s="0" t="n">
        <v>20035</v>
      </c>
    </row>
    <row r="4063" customFormat="false" ht="15" hidden="false" customHeight="false" outlineLevel="0" collapsed="false">
      <c r="A4063" s="0" t="n">
        <v>202406</v>
      </c>
      <c r="B4063" s="0" t="n">
        <v>202409</v>
      </c>
      <c r="C4063" s="37" t="s">
        <v>109</v>
      </c>
      <c r="D4063" s="37" t="s">
        <v>391</v>
      </c>
      <c r="E4063" s="0" t="n">
        <v>4</v>
      </c>
      <c r="F4063" s="38" t="s">
        <v>71</v>
      </c>
      <c r="G4063" s="37" t="s">
        <v>498</v>
      </c>
      <c r="H4063" s="0" t="n">
        <v>51640</v>
      </c>
      <c r="I4063" s="0" t="n">
        <v>68462</v>
      </c>
      <c r="J4063" s="0" t="n">
        <v>4985</v>
      </c>
    </row>
    <row r="4064" customFormat="false" ht="15" hidden="false" customHeight="false" outlineLevel="0" collapsed="false">
      <c r="A4064" s="0" t="n">
        <v>202406</v>
      </c>
      <c r="B4064" s="0" t="n">
        <v>202409</v>
      </c>
      <c r="C4064" s="37" t="s">
        <v>184</v>
      </c>
      <c r="D4064" s="37" t="s">
        <v>141</v>
      </c>
      <c r="E4064" s="0" t="n">
        <v>4</v>
      </c>
      <c r="F4064" s="38" t="s">
        <v>71</v>
      </c>
      <c r="G4064" s="37" t="s">
        <v>499</v>
      </c>
      <c r="H4064" s="0" t="n">
        <v>1188646</v>
      </c>
      <c r="I4064" s="0" t="n">
        <v>494008</v>
      </c>
      <c r="J4064" s="0" t="n">
        <v>53527</v>
      </c>
    </row>
    <row r="4065" customFormat="false" ht="15" hidden="false" customHeight="false" outlineLevel="0" collapsed="false">
      <c r="A4065" s="0" t="n">
        <v>202406</v>
      </c>
      <c r="B4065" s="0" t="n">
        <v>202409</v>
      </c>
      <c r="C4065" s="37" t="s">
        <v>101</v>
      </c>
      <c r="D4065" s="37" t="s">
        <v>500</v>
      </c>
      <c r="E4065" s="0" t="n">
        <v>4</v>
      </c>
      <c r="F4065" s="38" t="s">
        <v>71</v>
      </c>
      <c r="G4065" s="37" t="s">
        <v>501</v>
      </c>
      <c r="H4065" s="0" t="n">
        <v>1219875</v>
      </c>
      <c r="I4065" s="0" t="n">
        <v>840881</v>
      </c>
      <c r="J4065" s="0" t="n">
        <v>-42283</v>
      </c>
    </row>
    <row r="4066" customFormat="false" ht="15" hidden="false" customHeight="false" outlineLevel="0" collapsed="false">
      <c r="A4066" s="0" t="n">
        <v>202406</v>
      </c>
      <c r="B4066" s="0" t="n">
        <v>202409</v>
      </c>
      <c r="C4066" s="37" t="s">
        <v>149</v>
      </c>
      <c r="D4066" s="37" t="s">
        <v>502</v>
      </c>
      <c r="E4066" s="0" t="n">
        <v>4</v>
      </c>
      <c r="F4066" s="38" t="s">
        <v>71</v>
      </c>
      <c r="G4066" s="37" t="s">
        <v>503</v>
      </c>
      <c r="H4066" s="0" t="n">
        <v>373780</v>
      </c>
      <c r="I4066" s="0" t="n">
        <v>644102</v>
      </c>
      <c r="J4066" s="0" t="n">
        <v>77762</v>
      </c>
    </row>
    <row r="4067" customFormat="false" ht="15" hidden="false" customHeight="false" outlineLevel="0" collapsed="false">
      <c r="A4067" s="0" t="n">
        <v>202406</v>
      </c>
      <c r="B4067" s="0" t="n">
        <v>202409</v>
      </c>
      <c r="C4067" s="37" t="s">
        <v>178</v>
      </c>
      <c r="D4067" s="37" t="s">
        <v>161</v>
      </c>
      <c r="E4067" s="0" t="n">
        <v>4</v>
      </c>
      <c r="F4067" s="38" t="s">
        <v>71</v>
      </c>
      <c r="G4067" s="37" t="s">
        <v>504</v>
      </c>
      <c r="H4067" s="0" t="n">
        <v>28777</v>
      </c>
      <c r="I4067" s="0" t="n">
        <v>43342</v>
      </c>
      <c r="J4067" s="0" t="n">
        <v>1649</v>
      </c>
    </row>
    <row r="4068" customFormat="false" ht="15" hidden="false" customHeight="false" outlineLevel="0" collapsed="false">
      <c r="A4068" s="0" t="n">
        <v>202406</v>
      </c>
      <c r="B4068" s="0" t="n">
        <v>202409</v>
      </c>
      <c r="C4068" s="37" t="s">
        <v>112</v>
      </c>
      <c r="D4068" s="37" t="s">
        <v>294</v>
      </c>
      <c r="E4068" s="0" t="n">
        <v>4</v>
      </c>
      <c r="F4068" s="38" t="s">
        <v>71</v>
      </c>
      <c r="G4068" s="37" t="s">
        <v>505</v>
      </c>
      <c r="H4068" s="0" t="n">
        <v>134457</v>
      </c>
      <c r="I4068" s="0" t="n">
        <v>225307</v>
      </c>
      <c r="J4068" s="0" t="n">
        <v>24642</v>
      </c>
    </row>
    <row r="4069" customFormat="false" ht="15" hidden="false" customHeight="false" outlineLevel="0" collapsed="false">
      <c r="A4069" s="0" t="n">
        <v>202406</v>
      </c>
      <c r="B4069" s="0" t="n">
        <v>202409</v>
      </c>
      <c r="C4069" s="37" t="s">
        <v>149</v>
      </c>
      <c r="D4069" s="37" t="s">
        <v>116</v>
      </c>
      <c r="E4069" s="0" t="n">
        <v>4</v>
      </c>
      <c r="F4069" s="38" t="s">
        <v>71</v>
      </c>
      <c r="G4069" s="37" t="s">
        <v>506</v>
      </c>
      <c r="H4069" s="0" t="n">
        <v>2899771</v>
      </c>
      <c r="I4069" s="0" t="n">
        <v>1212102</v>
      </c>
      <c r="J4069" s="0" t="n">
        <v>26902</v>
      </c>
    </row>
    <row r="4070" customFormat="false" ht="15" hidden="false" customHeight="false" outlineLevel="0" collapsed="false">
      <c r="A4070" s="0" t="n">
        <v>202406</v>
      </c>
      <c r="B4070" s="0" t="n">
        <v>202409</v>
      </c>
      <c r="C4070" s="37" t="s">
        <v>95</v>
      </c>
      <c r="D4070" s="37" t="s">
        <v>251</v>
      </c>
      <c r="E4070" s="0" t="n">
        <v>4</v>
      </c>
      <c r="F4070" s="38" t="s">
        <v>71</v>
      </c>
      <c r="G4070" s="37" t="s">
        <v>507</v>
      </c>
      <c r="H4070" s="0" t="n">
        <v>24908</v>
      </c>
      <c r="I4070" s="0" t="n">
        <v>18223</v>
      </c>
      <c r="J4070" s="0" t="n">
        <v>-1409</v>
      </c>
    </row>
    <row r="4071" customFormat="false" ht="15" hidden="false" customHeight="false" outlineLevel="0" collapsed="false">
      <c r="A4071" s="0" t="n">
        <v>202406</v>
      </c>
      <c r="B4071" s="0" t="n">
        <v>202409</v>
      </c>
      <c r="C4071" s="37" t="s">
        <v>106</v>
      </c>
      <c r="D4071" s="37" t="s">
        <v>118</v>
      </c>
      <c r="E4071" s="0" t="n">
        <v>4</v>
      </c>
      <c r="F4071" s="38" t="s">
        <v>71</v>
      </c>
      <c r="G4071" s="37" t="s">
        <v>508</v>
      </c>
      <c r="H4071" s="0" t="n">
        <v>344232</v>
      </c>
      <c r="I4071" s="0" t="n">
        <v>288488</v>
      </c>
      <c r="J4071" s="0" t="n">
        <v>10750</v>
      </c>
    </row>
    <row r="4072" customFormat="false" ht="15" hidden="false" customHeight="false" outlineLevel="0" collapsed="false">
      <c r="A4072" s="0" t="n">
        <v>202406</v>
      </c>
      <c r="B4072" s="0" t="n">
        <v>202409</v>
      </c>
      <c r="C4072" s="37" t="s">
        <v>152</v>
      </c>
      <c r="D4072" s="37" t="s">
        <v>509</v>
      </c>
      <c r="E4072" s="0" t="n">
        <v>4</v>
      </c>
      <c r="F4072" s="38" t="s">
        <v>71</v>
      </c>
      <c r="G4072" s="37" t="s">
        <v>510</v>
      </c>
      <c r="H4072" s="0" t="n">
        <v>138539</v>
      </c>
      <c r="I4072" s="0" t="n">
        <v>110065</v>
      </c>
      <c r="J4072" s="0" t="n">
        <v>15858</v>
      </c>
    </row>
    <row r="4073" customFormat="false" ht="15" hidden="false" customHeight="false" outlineLevel="0" collapsed="false">
      <c r="A4073" s="0" t="n">
        <v>202406</v>
      </c>
      <c r="B4073" s="0" t="n">
        <v>202409</v>
      </c>
      <c r="C4073" s="37" t="s">
        <v>101</v>
      </c>
      <c r="D4073" s="37" t="s">
        <v>511</v>
      </c>
      <c r="E4073" s="0" t="n">
        <v>4</v>
      </c>
      <c r="F4073" s="38" t="s">
        <v>71</v>
      </c>
      <c r="G4073" s="37" t="s">
        <v>512</v>
      </c>
      <c r="H4073" s="0" t="n">
        <v>1697805</v>
      </c>
      <c r="I4073" s="0" t="n">
        <v>1425904</v>
      </c>
      <c r="J4073" s="0" t="n">
        <v>170261</v>
      </c>
    </row>
    <row r="4074" customFormat="false" ht="15" hidden="false" customHeight="false" outlineLevel="0" collapsed="false">
      <c r="A4074" s="0" t="n">
        <v>202406</v>
      </c>
      <c r="B4074" s="0" t="n">
        <v>202409</v>
      </c>
      <c r="C4074" s="37" t="s">
        <v>178</v>
      </c>
      <c r="D4074" s="37" t="s">
        <v>513</v>
      </c>
      <c r="E4074" s="0" t="n">
        <v>4</v>
      </c>
      <c r="F4074" s="38" t="s">
        <v>71</v>
      </c>
      <c r="G4074" s="37" t="s">
        <v>514</v>
      </c>
      <c r="H4074" s="0" t="n">
        <v>322768</v>
      </c>
      <c r="I4074" s="0" t="n">
        <v>249470</v>
      </c>
      <c r="J4074" s="0" t="n">
        <v>20729</v>
      </c>
    </row>
    <row r="4075" customFormat="false" ht="15" hidden="false" customHeight="false" outlineLevel="0" collapsed="false">
      <c r="A4075" s="0" t="n">
        <v>202406</v>
      </c>
      <c r="B4075" s="0" t="n">
        <v>202409</v>
      </c>
      <c r="C4075" s="37" t="s">
        <v>178</v>
      </c>
      <c r="D4075" s="37" t="s">
        <v>452</v>
      </c>
      <c r="E4075" s="0" t="n">
        <v>4</v>
      </c>
      <c r="F4075" s="38" t="s">
        <v>71</v>
      </c>
      <c r="G4075" s="37" t="s">
        <v>515</v>
      </c>
      <c r="H4075" s="0" t="n">
        <v>1109904</v>
      </c>
      <c r="I4075" s="0" t="n">
        <v>1475281</v>
      </c>
      <c r="J4075" s="0" t="n">
        <v>250522</v>
      </c>
    </row>
    <row r="4076" customFormat="false" ht="15" hidden="false" customHeight="false" outlineLevel="0" collapsed="false">
      <c r="A4076" s="0" t="n">
        <v>202406</v>
      </c>
      <c r="B4076" s="0" t="n">
        <v>202409</v>
      </c>
      <c r="C4076" s="37" t="s">
        <v>101</v>
      </c>
      <c r="D4076" s="37" t="s">
        <v>516</v>
      </c>
      <c r="E4076" s="0" t="n">
        <v>4</v>
      </c>
      <c r="F4076" s="38" t="s">
        <v>71</v>
      </c>
      <c r="G4076" s="37" t="s">
        <v>517</v>
      </c>
      <c r="H4076" s="0" t="n">
        <v>822180</v>
      </c>
      <c r="I4076" s="0" t="n">
        <v>747872</v>
      </c>
      <c r="J4076" s="0" t="n">
        <v>44604</v>
      </c>
    </row>
    <row r="4077" customFormat="false" ht="15" hidden="false" customHeight="false" outlineLevel="0" collapsed="false">
      <c r="A4077" s="0" t="n">
        <v>202406</v>
      </c>
      <c r="B4077" s="0" t="n">
        <v>202409</v>
      </c>
      <c r="C4077" s="37" t="s">
        <v>149</v>
      </c>
      <c r="D4077" s="37" t="s">
        <v>396</v>
      </c>
      <c r="E4077" s="0" t="n">
        <v>4</v>
      </c>
      <c r="F4077" s="38" t="s">
        <v>71</v>
      </c>
      <c r="G4077" s="37" t="s">
        <v>518</v>
      </c>
      <c r="H4077" s="0" t="n">
        <v>4674488</v>
      </c>
      <c r="I4077" s="0" t="n">
        <v>3858548</v>
      </c>
      <c r="J4077" s="0" t="n">
        <v>330398</v>
      </c>
    </row>
    <row r="4078" customFormat="false" ht="15" hidden="false" customHeight="false" outlineLevel="0" collapsed="false">
      <c r="A4078" s="0" t="n">
        <v>202406</v>
      </c>
      <c r="B4078" s="0" t="n">
        <v>202409</v>
      </c>
      <c r="C4078" s="37" t="s">
        <v>106</v>
      </c>
      <c r="D4078" s="37" t="s">
        <v>519</v>
      </c>
      <c r="E4078" s="0" t="n">
        <v>4</v>
      </c>
      <c r="F4078" s="38" t="s">
        <v>71</v>
      </c>
      <c r="G4078" s="37" t="s">
        <v>520</v>
      </c>
      <c r="H4078" s="0" t="n">
        <v>457286</v>
      </c>
      <c r="I4078" s="0" t="n">
        <v>331388</v>
      </c>
      <c r="J4078" s="0" t="n">
        <v>10612</v>
      </c>
    </row>
    <row r="4079" customFormat="false" ht="15" hidden="false" customHeight="false" outlineLevel="0" collapsed="false">
      <c r="A4079" s="0" t="n">
        <v>202406</v>
      </c>
      <c r="B4079" s="0" t="n">
        <v>202409</v>
      </c>
      <c r="C4079" s="37" t="s">
        <v>149</v>
      </c>
      <c r="D4079" s="37" t="s">
        <v>430</v>
      </c>
      <c r="E4079" s="0" t="n">
        <v>4</v>
      </c>
      <c r="F4079" s="38" t="s">
        <v>71</v>
      </c>
      <c r="G4079" s="37" t="s">
        <v>521</v>
      </c>
      <c r="H4079" s="0" t="n">
        <v>789072</v>
      </c>
      <c r="I4079" s="0" t="n">
        <v>597475</v>
      </c>
      <c r="J4079" s="0" t="n">
        <v>104954</v>
      </c>
    </row>
    <row r="4080" customFormat="false" ht="15" hidden="false" customHeight="false" outlineLevel="0" collapsed="false">
      <c r="A4080" s="0" t="n">
        <v>202406</v>
      </c>
      <c r="B4080" s="0" t="n">
        <v>202409</v>
      </c>
      <c r="C4080" s="37" t="s">
        <v>149</v>
      </c>
      <c r="D4080" s="37" t="s">
        <v>352</v>
      </c>
      <c r="E4080" s="0" t="n">
        <v>4</v>
      </c>
      <c r="F4080" s="38" t="s">
        <v>71</v>
      </c>
      <c r="G4080" s="37" t="s">
        <v>522</v>
      </c>
      <c r="H4080" s="0" t="n">
        <v>118995</v>
      </c>
      <c r="I4080" s="0" t="n">
        <v>64905</v>
      </c>
      <c r="J4080" s="0" t="n">
        <v>7085</v>
      </c>
    </row>
    <row r="4081" customFormat="false" ht="15" hidden="false" customHeight="false" outlineLevel="0" collapsed="false">
      <c r="A4081" s="0" t="n">
        <v>202406</v>
      </c>
      <c r="B4081" s="0" t="n">
        <v>202409</v>
      </c>
      <c r="C4081" s="37" t="s">
        <v>95</v>
      </c>
      <c r="D4081" s="37" t="s">
        <v>269</v>
      </c>
      <c r="E4081" s="0" t="n">
        <v>4</v>
      </c>
      <c r="F4081" s="38" t="s">
        <v>71</v>
      </c>
      <c r="G4081" s="37" t="s">
        <v>523</v>
      </c>
      <c r="H4081" s="0" t="n">
        <v>2883152</v>
      </c>
      <c r="I4081" s="0" t="n">
        <v>2336948</v>
      </c>
      <c r="J4081" s="0" t="n">
        <v>56798</v>
      </c>
    </row>
    <row r="4082" customFormat="false" ht="15" hidden="false" customHeight="false" outlineLevel="0" collapsed="false">
      <c r="A4082" s="0" t="n">
        <v>202406</v>
      </c>
      <c r="B4082" s="0" t="n">
        <v>202409</v>
      </c>
      <c r="C4082" s="37" t="s">
        <v>106</v>
      </c>
      <c r="D4082" s="37" t="s">
        <v>110</v>
      </c>
      <c r="E4082" s="0" t="n">
        <v>4</v>
      </c>
      <c r="F4082" s="38" t="s">
        <v>71</v>
      </c>
      <c r="G4082" s="37" t="s">
        <v>524</v>
      </c>
      <c r="H4082" s="0" t="n">
        <v>192239</v>
      </c>
      <c r="I4082" s="0" t="n">
        <v>133218</v>
      </c>
      <c r="J4082" s="0" t="n">
        <v>-9179</v>
      </c>
    </row>
    <row r="4083" customFormat="false" ht="15" hidden="false" customHeight="false" outlineLevel="0" collapsed="false">
      <c r="A4083" s="0" t="n">
        <v>202406</v>
      </c>
      <c r="B4083" s="0" t="n">
        <v>202409</v>
      </c>
      <c r="C4083" s="37" t="s">
        <v>149</v>
      </c>
      <c r="D4083" s="37" t="s">
        <v>383</v>
      </c>
      <c r="E4083" s="0" t="n">
        <v>4</v>
      </c>
      <c r="F4083" s="38" t="s">
        <v>71</v>
      </c>
      <c r="G4083" s="37" t="s">
        <v>525</v>
      </c>
      <c r="H4083" s="0" t="n">
        <v>269474</v>
      </c>
      <c r="I4083" s="0" t="n">
        <v>276150</v>
      </c>
      <c r="J4083" s="0" t="n">
        <v>52606</v>
      </c>
    </row>
    <row r="4084" customFormat="false" ht="15" hidden="false" customHeight="false" outlineLevel="0" collapsed="false">
      <c r="A4084" s="0" t="n">
        <v>202406</v>
      </c>
      <c r="B4084" s="0" t="n">
        <v>202409</v>
      </c>
      <c r="C4084" s="37" t="s">
        <v>184</v>
      </c>
      <c r="D4084" s="37" t="s">
        <v>218</v>
      </c>
      <c r="E4084" s="0" t="n">
        <v>4</v>
      </c>
      <c r="F4084" s="38" t="s">
        <v>71</v>
      </c>
      <c r="G4084" s="37" t="s">
        <v>526</v>
      </c>
      <c r="H4084" s="0" t="n">
        <v>470882</v>
      </c>
      <c r="I4084" s="0" t="n">
        <v>258285</v>
      </c>
      <c r="J4084" s="0" t="n">
        <v>1445</v>
      </c>
    </row>
    <row r="4085" customFormat="false" ht="15" hidden="false" customHeight="false" outlineLevel="0" collapsed="false">
      <c r="A4085" s="0" t="n">
        <v>202406</v>
      </c>
      <c r="B4085" s="0" t="n">
        <v>202409</v>
      </c>
      <c r="C4085" s="37" t="s">
        <v>112</v>
      </c>
      <c r="D4085" s="37" t="s">
        <v>200</v>
      </c>
      <c r="E4085" s="0" t="n">
        <v>4</v>
      </c>
      <c r="F4085" s="38" t="s">
        <v>71</v>
      </c>
      <c r="G4085" s="37" t="s">
        <v>527</v>
      </c>
      <c r="H4085" s="0" t="n">
        <v>80560</v>
      </c>
      <c r="I4085" s="0" t="n">
        <v>50187</v>
      </c>
      <c r="J4085" s="0" t="n">
        <v>4377</v>
      </c>
    </row>
    <row r="4086" customFormat="false" ht="15" hidden="false" customHeight="false" outlineLevel="0" collapsed="false">
      <c r="A4086" s="0" t="n">
        <v>202406</v>
      </c>
      <c r="B4086" s="0" t="n">
        <v>202409</v>
      </c>
      <c r="C4086" s="37" t="s">
        <v>152</v>
      </c>
      <c r="D4086" s="37" t="s">
        <v>328</v>
      </c>
      <c r="E4086" s="0" t="n">
        <v>4</v>
      </c>
      <c r="F4086" s="38" t="s">
        <v>71</v>
      </c>
      <c r="G4086" s="37" t="s">
        <v>528</v>
      </c>
      <c r="H4086" s="0" t="n">
        <v>688452</v>
      </c>
      <c r="I4086" s="0" t="n">
        <v>792477</v>
      </c>
      <c r="J4086" s="0" t="n">
        <v>249836</v>
      </c>
    </row>
    <row r="4087" customFormat="false" ht="15" hidden="false" customHeight="false" outlineLevel="0" collapsed="false">
      <c r="A4087" s="0" t="n">
        <v>202406</v>
      </c>
      <c r="B4087" s="0" t="n">
        <v>202409</v>
      </c>
      <c r="C4087" s="37" t="s">
        <v>95</v>
      </c>
      <c r="D4087" s="37" t="s">
        <v>96</v>
      </c>
      <c r="E4087" s="0" t="n">
        <v>4</v>
      </c>
      <c r="F4087" s="38" t="s">
        <v>71</v>
      </c>
      <c r="G4087" s="37" t="s">
        <v>529</v>
      </c>
      <c r="H4087" s="0" t="n">
        <v>1993875</v>
      </c>
      <c r="I4087" s="0" t="n">
        <v>3192917</v>
      </c>
      <c r="J4087" s="0" t="n">
        <v>511349</v>
      </c>
    </row>
    <row r="4088" customFormat="false" ht="15" hidden="false" customHeight="false" outlineLevel="0" collapsed="false">
      <c r="A4088" s="0" t="n">
        <v>202406</v>
      </c>
      <c r="B4088" s="0" t="n">
        <v>202409</v>
      </c>
      <c r="C4088" s="37" t="s">
        <v>158</v>
      </c>
      <c r="D4088" s="37" t="s">
        <v>474</v>
      </c>
      <c r="E4088" s="0" t="n">
        <v>4</v>
      </c>
      <c r="F4088" s="38" t="s">
        <v>71</v>
      </c>
      <c r="G4088" s="37" t="s">
        <v>530</v>
      </c>
      <c r="H4088" s="0" t="n">
        <v>673163</v>
      </c>
      <c r="I4088" s="0" t="n">
        <v>497133</v>
      </c>
      <c r="J4088" s="0" t="n">
        <v>119866</v>
      </c>
    </row>
    <row r="4089" customFormat="false" ht="15" hidden="false" customHeight="false" outlineLevel="0" collapsed="false">
      <c r="A4089" s="0" t="n">
        <v>202406</v>
      </c>
      <c r="B4089" s="0" t="n">
        <v>202409</v>
      </c>
      <c r="C4089" s="37" t="s">
        <v>197</v>
      </c>
      <c r="D4089" s="37" t="s">
        <v>531</v>
      </c>
      <c r="E4089" s="0" t="n">
        <v>4</v>
      </c>
      <c r="F4089" s="38" t="s">
        <v>71</v>
      </c>
      <c r="G4089" s="37" t="s">
        <v>532</v>
      </c>
      <c r="H4089" s="0" t="n">
        <v>54301</v>
      </c>
      <c r="I4089" s="0" t="n">
        <v>28417</v>
      </c>
      <c r="J4089" s="0" t="n">
        <v>744</v>
      </c>
    </row>
    <row r="4090" customFormat="false" ht="15" hidden="false" customHeight="false" outlineLevel="0" collapsed="false">
      <c r="A4090" s="0" t="n">
        <v>202406</v>
      </c>
      <c r="B4090" s="0" t="n">
        <v>202409</v>
      </c>
      <c r="C4090" s="37" t="s">
        <v>101</v>
      </c>
      <c r="D4090" s="37" t="s">
        <v>533</v>
      </c>
      <c r="E4090" s="0" t="n">
        <v>4</v>
      </c>
      <c r="F4090" s="38" t="s">
        <v>71</v>
      </c>
      <c r="G4090" s="37" t="s">
        <v>534</v>
      </c>
      <c r="H4090" s="0" t="n">
        <v>366678</v>
      </c>
      <c r="I4090" s="0" t="n">
        <v>394828</v>
      </c>
      <c r="J4090" s="0" t="n">
        <v>73871</v>
      </c>
    </row>
    <row r="4091" customFormat="false" ht="15" hidden="false" customHeight="false" outlineLevel="0" collapsed="false">
      <c r="A4091" s="0" t="n">
        <v>202406</v>
      </c>
      <c r="B4091" s="0" t="n">
        <v>202409</v>
      </c>
      <c r="C4091" s="37" t="s">
        <v>124</v>
      </c>
      <c r="D4091" s="37" t="s">
        <v>277</v>
      </c>
      <c r="E4091" s="0" t="n">
        <v>4</v>
      </c>
      <c r="F4091" s="38" t="s">
        <v>71</v>
      </c>
      <c r="G4091" s="37" t="s">
        <v>535</v>
      </c>
      <c r="H4091" s="0" t="n">
        <v>1129948</v>
      </c>
      <c r="I4091" s="0" t="n">
        <v>1722008</v>
      </c>
      <c r="J4091" s="0" t="n">
        <v>142353</v>
      </c>
    </row>
    <row r="4092" customFormat="false" ht="15" hidden="false" customHeight="false" outlineLevel="0" collapsed="false">
      <c r="A4092" s="0" t="n">
        <v>202406</v>
      </c>
      <c r="B4092" s="0" t="n">
        <v>202409</v>
      </c>
      <c r="C4092" s="37" t="s">
        <v>101</v>
      </c>
      <c r="D4092" s="37" t="s">
        <v>450</v>
      </c>
      <c r="E4092" s="0" t="n">
        <v>4</v>
      </c>
      <c r="F4092" s="38" t="s">
        <v>71</v>
      </c>
      <c r="G4092" s="37" t="s">
        <v>536</v>
      </c>
      <c r="H4092" s="0" t="n">
        <v>51511</v>
      </c>
      <c r="I4092" s="0" t="n">
        <v>14296</v>
      </c>
      <c r="J4092" s="0" t="n">
        <v>1667</v>
      </c>
    </row>
    <row r="4093" customFormat="false" ht="15" hidden="false" customHeight="false" outlineLevel="0" collapsed="false">
      <c r="A4093" s="0" t="n">
        <v>202406</v>
      </c>
      <c r="B4093" s="0" t="n">
        <v>202409</v>
      </c>
      <c r="C4093" s="37" t="s">
        <v>178</v>
      </c>
      <c r="D4093" s="37" t="s">
        <v>102</v>
      </c>
      <c r="E4093" s="0" t="n">
        <v>4</v>
      </c>
      <c r="F4093" s="38" t="s">
        <v>71</v>
      </c>
      <c r="G4093" s="37" t="s">
        <v>537</v>
      </c>
      <c r="H4093" s="0" t="n">
        <v>153254</v>
      </c>
      <c r="I4093" s="0" t="n">
        <v>291677</v>
      </c>
      <c r="J4093" s="0" t="n">
        <v>82277</v>
      </c>
    </row>
    <row r="4094" customFormat="false" ht="15" hidden="false" customHeight="false" outlineLevel="0" collapsed="false">
      <c r="A4094" s="0" t="n">
        <v>202406</v>
      </c>
      <c r="B4094" s="0" t="n">
        <v>202409</v>
      </c>
      <c r="C4094" s="37" t="s">
        <v>178</v>
      </c>
      <c r="D4094" s="37" t="s">
        <v>374</v>
      </c>
      <c r="E4094" s="0" t="n">
        <v>4</v>
      </c>
      <c r="F4094" s="38" t="s">
        <v>71</v>
      </c>
      <c r="G4094" s="37" t="s">
        <v>538</v>
      </c>
      <c r="H4094" s="0" t="n">
        <v>1317670</v>
      </c>
      <c r="I4094" s="0" t="n">
        <v>1454262</v>
      </c>
      <c r="J4094" s="0" t="n">
        <v>75819</v>
      </c>
    </row>
    <row r="4095" customFormat="false" ht="15" hidden="false" customHeight="false" outlineLevel="0" collapsed="false">
      <c r="A4095" s="0" t="n">
        <v>202406</v>
      </c>
      <c r="B4095" s="0" t="n">
        <v>202409</v>
      </c>
      <c r="C4095" s="37" t="s">
        <v>109</v>
      </c>
      <c r="D4095" s="37" t="s">
        <v>150</v>
      </c>
      <c r="E4095" s="0" t="n">
        <v>4</v>
      </c>
      <c r="F4095" s="38" t="s">
        <v>71</v>
      </c>
      <c r="G4095" s="37" t="s">
        <v>539</v>
      </c>
      <c r="H4095" s="0" t="n">
        <v>624023</v>
      </c>
      <c r="I4095" s="0" t="n">
        <v>1002807</v>
      </c>
      <c r="J4095" s="0" t="n">
        <v>82155</v>
      </c>
    </row>
    <row r="4096" customFormat="false" ht="15" hidden="false" customHeight="false" outlineLevel="0" collapsed="false">
      <c r="A4096" s="0" t="n">
        <v>202406</v>
      </c>
      <c r="B4096" s="0" t="n">
        <v>202409</v>
      </c>
      <c r="C4096" s="37" t="s">
        <v>158</v>
      </c>
      <c r="D4096" s="37" t="s">
        <v>540</v>
      </c>
      <c r="E4096" s="0" t="n">
        <v>4</v>
      </c>
      <c r="F4096" s="38" t="s">
        <v>71</v>
      </c>
      <c r="G4096" s="37" t="s">
        <v>541</v>
      </c>
      <c r="H4096" s="0" t="n">
        <v>771769</v>
      </c>
      <c r="I4096" s="0" t="n">
        <v>615981</v>
      </c>
      <c r="J4096" s="0" t="n">
        <v>-6358</v>
      </c>
    </row>
    <row r="4097" customFormat="false" ht="15" hidden="false" customHeight="false" outlineLevel="0" collapsed="false">
      <c r="A4097" s="0" t="n">
        <v>202406</v>
      </c>
      <c r="B4097" s="0" t="n">
        <v>202409</v>
      </c>
      <c r="C4097" s="37" t="s">
        <v>106</v>
      </c>
      <c r="D4097" s="37" t="s">
        <v>118</v>
      </c>
      <c r="E4097" s="0" t="n">
        <v>4</v>
      </c>
      <c r="F4097" s="38" t="s">
        <v>71</v>
      </c>
      <c r="G4097" s="37" t="s">
        <v>542</v>
      </c>
      <c r="H4097" s="0" t="n">
        <v>4263231</v>
      </c>
      <c r="I4097" s="0" t="n">
        <v>3709689</v>
      </c>
      <c r="J4097" s="0" t="n">
        <v>626369</v>
      </c>
    </row>
    <row r="4098" customFormat="false" ht="15" hidden="false" customHeight="false" outlineLevel="0" collapsed="false">
      <c r="A4098" s="0" t="n">
        <v>202406</v>
      </c>
      <c r="B4098" s="0" t="n">
        <v>202409</v>
      </c>
      <c r="C4098" s="37" t="s">
        <v>136</v>
      </c>
      <c r="D4098" s="37" t="s">
        <v>130</v>
      </c>
      <c r="E4098" s="0" t="n">
        <v>4</v>
      </c>
      <c r="F4098" s="38" t="s">
        <v>71</v>
      </c>
      <c r="G4098" s="37" t="s">
        <v>543</v>
      </c>
      <c r="H4098" s="0" t="n">
        <v>873778</v>
      </c>
      <c r="I4098" s="0" t="n">
        <v>548447</v>
      </c>
      <c r="J4098" s="0" t="n">
        <v>13128</v>
      </c>
    </row>
    <row r="4099" customFormat="false" ht="15" hidden="false" customHeight="false" outlineLevel="0" collapsed="false">
      <c r="A4099" s="0" t="n">
        <v>202406</v>
      </c>
      <c r="B4099" s="0" t="n">
        <v>202409</v>
      </c>
      <c r="C4099" s="37" t="s">
        <v>136</v>
      </c>
      <c r="D4099" s="37" t="s">
        <v>447</v>
      </c>
      <c r="E4099" s="0" t="n">
        <v>4</v>
      </c>
      <c r="F4099" s="38" t="s">
        <v>71</v>
      </c>
      <c r="G4099" s="37" t="s">
        <v>544</v>
      </c>
      <c r="H4099" s="0" t="n">
        <v>1089647</v>
      </c>
      <c r="I4099" s="0" t="n">
        <v>830554</v>
      </c>
      <c r="J4099" s="0" t="n">
        <v>151386</v>
      </c>
    </row>
    <row r="4100" customFormat="false" ht="15" hidden="false" customHeight="false" outlineLevel="0" collapsed="false">
      <c r="A4100" s="0" t="n">
        <v>202406</v>
      </c>
      <c r="B4100" s="0" t="n">
        <v>202409</v>
      </c>
      <c r="C4100" s="37" t="s">
        <v>136</v>
      </c>
      <c r="D4100" s="37" t="s">
        <v>170</v>
      </c>
      <c r="E4100" s="0" t="n">
        <v>4</v>
      </c>
      <c r="F4100" s="38" t="s">
        <v>71</v>
      </c>
      <c r="G4100" s="37" t="s">
        <v>545</v>
      </c>
      <c r="H4100" s="0" t="n">
        <v>15521636</v>
      </c>
      <c r="I4100" s="0" t="n">
        <v>18062079</v>
      </c>
      <c r="J4100" s="0" t="n">
        <v>-1535120</v>
      </c>
    </row>
    <row r="4101" customFormat="false" ht="15" hidden="false" customHeight="false" outlineLevel="0" collapsed="false">
      <c r="A4101" s="0" t="n">
        <v>202406</v>
      </c>
      <c r="B4101" s="0" t="n">
        <v>202409</v>
      </c>
      <c r="C4101" s="37" t="s">
        <v>106</v>
      </c>
      <c r="D4101" s="37" t="s">
        <v>210</v>
      </c>
      <c r="E4101" s="0" t="n">
        <v>4</v>
      </c>
      <c r="F4101" s="38" t="s">
        <v>71</v>
      </c>
      <c r="G4101" s="37" t="s">
        <v>546</v>
      </c>
      <c r="H4101" s="0" t="n">
        <v>360951</v>
      </c>
      <c r="I4101" s="0" t="n">
        <v>200393</v>
      </c>
      <c r="J4101" s="0" t="n">
        <v>27026</v>
      </c>
    </row>
    <row r="4102" customFormat="false" ht="15" hidden="false" customHeight="false" outlineLevel="0" collapsed="false">
      <c r="A4102" s="0" t="n">
        <v>202406</v>
      </c>
      <c r="B4102" s="0" t="n">
        <v>202409</v>
      </c>
      <c r="C4102" s="37" t="s">
        <v>158</v>
      </c>
      <c r="D4102" s="37" t="s">
        <v>269</v>
      </c>
      <c r="E4102" s="0" t="n">
        <v>4</v>
      </c>
      <c r="F4102" s="38" t="s">
        <v>71</v>
      </c>
      <c r="G4102" s="37" t="s">
        <v>547</v>
      </c>
      <c r="H4102" s="0" t="n">
        <v>196889</v>
      </c>
      <c r="I4102" s="0" t="n">
        <v>212819</v>
      </c>
      <c r="J4102" s="0" t="n">
        <v>3326</v>
      </c>
    </row>
    <row r="4103" customFormat="false" ht="15" hidden="false" customHeight="false" outlineLevel="0" collapsed="false">
      <c r="A4103" s="0" t="n">
        <v>202406</v>
      </c>
      <c r="B4103" s="0" t="n">
        <v>202409</v>
      </c>
      <c r="C4103" s="37" t="s">
        <v>124</v>
      </c>
      <c r="D4103" s="37" t="s">
        <v>396</v>
      </c>
      <c r="E4103" s="0" t="n">
        <v>4</v>
      </c>
      <c r="F4103" s="38" t="s">
        <v>71</v>
      </c>
      <c r="G4103" s="37" t="s">
        <v>548</v>
      </c>
      <c r="H4103" s="0" t="n">
        <v>833255</v>
      </c>
      <c r="I4103" s="0" t="n">
        <v>370087</v>
      </c>
      <c r="J4103" s="0" t="n">
        <v>56642</v>
      </c>
    </row>
    <row r="4104" customFormat="false" ht="15" hidden="false" customHeight="false" outlineLevel="0" collapsed="false">
      <c r="A4104" s="0" t="n">
        <v>202406</v>
      </c>
      <c r="B4104" s="0" t="n">
        <v>202409</v>
      </c>
      <c r="C4104" s="37" t="s">
        <v>101</v>
      </c>
      <c r="D4104" s="37" t="s">
        <v>282</v>
      </c>
      <c r="E4104" s="0" t="n">
        <v>4</v>
      </c>
      <c r="F4104" s="38" t="s">
        <v>71</v>
      </c>
      <c r="G4104" s="37" t="s">
        <v>549</v>
      </c>
      <c r="H4104" s="0" t="n">
        <v>1034692</v>
      </c>
      <c r="I4104" s="0" t="n">
        <v>1308893</v>
      </c>
      <c r="J4104" s="0" t="n">
        <v>102937</v>
      </c>
    </row>
    <row r="4105" customFormat="false" ht="15" hidden="false" customHeight="false" outlineLevel="0" collapsed="false">
      <c r="A4105" s="0" t="n">
        <v>202406</v>
      </c>
      <c r="B4105" s="0" t="n">
        <v>202409</v>
      </c>
      <c r="C4105" s="37" t="s">
        <v>197</v>
      </c>
      <c r="D4105" s="37" t="s">
        <v>540</v>
      </c>
      <c r="E4105" s="0" t="n">
        <v>4</v>
      </c>
      <c r="F4105" s="38" t="s">
        <v>71</v>
      </c>
      <c r="G4105" s="37" t="s">
        <v>550</v>
      </c>
      <c r="H4105" s="0" t="n">
        <v>281051</v>
      </c>
      <c r="I4105" s="0" t="n">
        <v>233923</v>
      </c>
      <c r="J4105" s="0" t="n">
        <v>6191</v>
      </c>
    </row>
    <row r="4106" customFormat="false" ht="15" hidden="false" customHeight="false" outlineLevel="0" collapsed="false">
      <c r="A4106" s="0" t="n">
        <v>202406</v>
      </c>
      <c r="B4106" s="0" t="n">
        <v>202409</v>
      </c>
      <c r="C4106" s="37" t="s">
        <v>158</v>
      </c>
      <c r="D4106" s="37" t="s">
        <v>243</v>
      </c>
      <c r="E4106" s="0" t="n">
        <v>4</v>
      </c>
      <c r="F4106" s="38" t="s">
        <v>71</v>
      </c>
      <c r="G4106" s="37" t="s">
        <v>551</v>
      </c>
      <c r="H4106" s="0" t="n">
        <v>183546</v>
      </c>
      <c r="I4106" s="0" t="n">
        <v>193371</v>
      </c>
      <c r="J4106" s="0" t="n">
        <v>7995</v>
      </c>
    </row>
    <row r="4107" customFormat="false" ht="15" hidden="false" customHeight="false" outlineLevel="0" collapsed="false">
      <c r="A4107" s="0" t="n">
        <v>202406</v>
      </c>
      <c r="B4107" s="0" t="n">
        <v>202409</v>
      </c>
      <c r="C4107" s="37" t="s">
        <v>112</v>
      </c>
      <c r="D4107" s="37" t="s">
        <v>220</v>
      </c>
      <c r="E4107" s="0" t="n">
        <v>4</v>
      </c>
      <c r="F4107" s="38" t="s">
        <v>71</v>
      </c>
      <c r="G4107" s="37" t="s">
        <v>552</v>
      </c>
      <c r="H4107" s="0" t="n">
        <v>7278607</v>
      </c>
      <c r="I4107" s="0" t="n">
        <v>14820445</v>
      </c>
      <c r="J4107" s="0" t="n">
        <v>-74678</v>
      </c>
    </row>
    <row r="4108" customFormat="false" ht="15" hidden="false" customHeight="false" outlineLevel="0" collapsed="false">
      <c r="A4108" s="0" t="n">
        <v>202406</v>
      </c>
      <c r="B4108" s="0" t="n">
        <v>202409</v>
      </c>
      <c r="C4108" s="37" t="s">
        <v>184</v>
      </c>
      <c r="D4108" s="37" t="s">
        <v>509</v>
      </c>
      <c r="E4108" s="0" t="n">
        <v>4</v>
      </c>
      <c r="F4108" s="38" t="s">
        <v>71</v>
      </c>
      <c r="G4108" s="37" t="s">
        <v>553</v>
      </c>
      <c r="H4108" s="0" t="n">
        <v>795161</v>
      </c>
      <c r="I4108" s="0" t="n">
        <v>589361</v>
      </c>
      <c r="J4108" s="0" t="n">
        <v>96525</v>
      </c>
    </row>
    <row r="4109" customFormat="false" ht="15" hidden="false" customHeight="false" outlineLevel="0" collapsed="false">
      <c r="A4109" s="0" t="n">
        <v>202406</v>
      </c>
      <c r="B4109" s="0" t="n">
        <v>202409</v>
      </c>
      <c r="C4109" s="37" t="s">
        <v>109</v>
      </c>
      <c r="D4109" s="37" t="s">
        <v>143</v>
      </c>
      <c r="E4109" s="0" t="n">
        <v>4</v>
      </c>
      <c r="F4109" s="38" t="s">
        <v>71</v>
      </c>
      <c r="G4109" s="37" t="s">
        <v>554</v>
      </c>
      <c r="H4109" s="0" t="n">
        <v>206151</v>
      </c>
      <c r="I4109" s="0" t="n">
        <v>285582</v>
      </c>
      <c r="J4109" s="0" t="n">
        <v>-7101</v>
      </c>
    </row>
    <row r="4110" customFormat="false" ht="15" hidden="false" customHeight="false" outlineLevel="0" collapsed="false">
      <c r="A4110" s="0" t="n">
        <v>202406</v>
      </c>
      <c r="B4110" s="0" t="n">
        <v>202409</v>
      </c>
      <c r="C4110" s="37" t="s">
        <v>136</v>
      </c>
      <c r="D4110" s="37" t="s">
        <v>314</v>
      </c>
      <c r="E4110" s="0" t="n">
        <v>4</v>
      </c>
      <c r="F4110" s="38" t="s">
        <v>71</v>
      </c>
      <c r="G4110" s="37" t="s">
        <v>555</v>
      </c>
      <c r="H4110" s="0" t="n">
        <v>1351468</v>
      </c>
      <c r="I4110" s="0" t="n">
        <v>1305571</v>
      </c>
      <c r="J4110" s="0" t="n">
        <v>69577</v>
      </c>
    </row>
    <row r="4111" customFormat="false" ht="15" hidden="false" customHeight="false" outlineLevel="0" collapsed="false">
      <c r="A4111" s="0" t="n">
        <v>202406</v>
      </c>
      <c r="B4111" s="0" t="n">
        <v>202409</v>
      </c>
      <c r="C4111" s="37" t="s">
        <v>106</v>
      </c>
      <c r="D4111" s="37" t="s">
        <v>174</v>
      </c>
      <c r="E4111" s="0" t="n">
        <v>4</v>
      </c>
      <c r="F4111" s="38" t="s">
        <v>71</v>
      </c>
      <c r="G4111" s="37" t="s">
        <v>556</v>
      </c>
      <c r="H4111" s="0" t="n">
        <v>469955</v>
      </c>
      <c r="I4111" s="0" t="n">
        <v>913819</v>
      </c>
      <c r="J4111" s="0" t="n">
        <v>104654</v>
      </c>
    </row>
    <row r="4112" customFormat="false" ht="15" hidden="false" customHeight="false" outlineLevel="0" collapsed="false">
      <c r="A4112" s="0" t="n">
        <v>202406</v>
      </c>
      <c r="B4112" s="0" t="n">
        <v>202409</v>
      </c>
      <c r="C4112" s="37" t="s">
        <v>112</v>
      </c>
      <c r="D4112" s="37" t="s">
        <v>482</v>
      </c>
      <c r="E4112" s="0" t="n">
        <v>4</v>
      </c>
      <c r="F4112" s="38" t="s">
        <v>71</v>
      </c>
      <c r="G4112" s="37" t="s">
        <v>557</v>
      </c>
      <c r="H4112" s="0" t="n">
        <v>518126</v>
      </c>
      <c r="I4112" s="0" t="n">
        <v>589359</v>
      </c>
      <c r="J4112" s="0" t="n">
        <v>142242</v>
      </c>
    </row>
    <row r="4113" customFormat="false" ht="15" hidden="false" customHeight="false" outlineLevel="0" collapsed="false">
      <c r="A4113" s="0" t="n">
        <v>202406</v>
      </c>
      <c r="B4113" s="0" t="n">
        <v>202409</v>
      </c>
      <c r="C4113" s="37" t="s">
        <v>101</v>
      </c>
      <c r="D4113" s="37" t="s">
        <v>391</v>
      </c>
      <c r="E4113" s="0" t="n">
        <v>4</v>
      </c>
      <c r="F4113" s="38" t="s">
        <v>71</v>
      </c>
      <c r="G4113" s="37" t="s">
        <v>558</v>
      </c>
      <c r="H4113" s="0" t="n">
        <v>934983</v>
      </c>
      <c r="I4113" s="0" t="n">
        <v>326482</v>
      </c>
      <c r="J4113" s="0" t="n">
        <v>25815</v>
      </c>
    </row>
    <row r="4114" customFormat="false" ht="15" hidden="false" customHeight="false" outlineLevel="0" collapsed="false">
      <c r="A4114" s="0" t="n">
        <v>202406</v>
      </c>
      <c r="B4114" s="0" t="n">
        <v>202409</v>
      </c>
      <c r="C4114" s="37" t="s">
        <v>197</v>
      </c>
      <c r="D4114" s="37" t="s">
        <v>470</v>
      </c>
      <c r="E4114" s="0" t="n">
        <v>4</v>
      </c>
      <c r="F4114" s="38" t="s">
        <v>71</v>
      </c>
      <c r="G4114" s="37" t="s">
        <v>559</v>
      </c>
      <c r="H4114" s="0" t="n">
        <v>112658</v>
      </c>
      <c r="I4114" s="0" t="n">
        <v>156255</v>
      </c>
      <c r="J4114" s="0" t="n">
        <v>8711</v>
      </c>
    </row>
    <row r="4115" customFormat="false" ht="15" hidden="false" customHeight="false" outlineLevel="0" collapsed="false">
      <c r="A4115" s="0" t="n">
        <v>202406</v>
      </c>
      <c r="B4115" s="0" t="n">
        <v>202409</v>
      </c>
      <c r="C4115" s="37" t="s">
        <v>112</v>
      </c>
      <c r="D4115" s="37" t="s">
        <v>531</v>
      </c>
      <c r="E4115" s="0" t="n">
        <v>4</v>
      </c>
      <c r="F4115" s="38" t="s">
        <v>71</v>
      </c>
      <c r="G4115" s="37" t="s">
        <v>560</v>
      </c>
      <c r="H4115" s="0" t="n">
        <v>678616</v>
      </c>
      <c r="I4115" s="0" t="n">
        <v>541549</v>
      </c>
      <c r="J4115" s="0" t="n">
        <v>58143</v>
      </c>
    </row>
    <row r="4116" customFormat="false" ht="15" hidden="false" customHeight="false" outlineLevel="0" collapsed="false">
      <c r="A4116" s="0" t="n">
        <v>202406</v>
      </c>
      <c r="B4116" s="0" t="n">
        <v>202409</v>
      </c>
      <c r="C4116" s="37" t="s">
        <v>109</v>
      </c>
      <c r="D4116" s="37" t="s">
        <v>561</v>
      </c>
      <c r="E4116" s="0" t="n">
        <v>4</v>
      </c>
      <c r="F4116" s="38" t="s">
        <v>71</v>
      </c>
      <c r="G4116" s="37" t="s">
        <v>562</v>
      </c>
      <c r="H4116" s="0" t="n">
        <v>4317357</v>
      </c>
      <c r="I4116" s="0" t="n">
        <v>4423487</v>
      </c>
      <c r="J4116" s="0" t="n">
        <v>-563315</v>
      </c>
    </row>
    <row r="4117" customFormat="false" ht="15" hidden="false" customHeight="false" outlineLevel="0" collapsed="false">
      <c r="A4117" s="0" t="n">
        <v>202406</v>
      </c>
      <c r="B4117" s="0" t="n">
        <v>202409</v>
      </c>
      <c r="C4117" s="37" t="s">
        <v>149</v>
      </c>
      <c r="D4117" s="37" t="s">
        <v>385</v>
      </c>
      <c r="E4117" s="0" t="n">
        <v>4</v>
      </c>
      <c r="F4117" s="38" t="s">
        <v>71</v>
      </c>
      <c r="G4117" s="37" t="s">
        <v>563</v>
      </c>
      <c r="H4117" s="0" t="n">
        <v>841396</v>
      </c>
      <c r="I4117" s="0" t="n">
        <v>574974</v>
      </c>
      <c r="J4117" s="0" t="n">
        <v>-22921</v>
      </c>
    </row>
    <row r="4118" customFormat="false" ht="15" hidden="false" customHeight="false" outlineLevel="0" collapsed="false">
      <c r="A4118" s="0" t="n">
        <v>202406</v>
      </c>
      <c r="B4118" s="0" t="n">
        <v>202409</v>
      </c>
      <c r="C4118" s="37" t="s">
        <v>178</v>
      </c>
      <c r="D4118" s="37" t="s">
        <v>294</v>
      </c>
      <c r="E4118" s="0" t="n">
        <v>4</v>
      </c>
      <c r="F4118" s="38" t="s">
        <v>71</v>
      </c>
      <c r="G4118" s="37" t="s">
        <v>564</v>
      </c>
      <c r="H4118" s="0" t="n">
        <v>322075</v>
      </c>
      <c r="I4118" s="0" t="n">
        <v>414698</v>
      </c>
      <c r="J4118" s="0" t="n">
        <v>17609</v>
      </c>
    </row>
    <row r="4119" customFormat="false" ht="15" hidden="false" customHeight="false" outlineLevel="0" collapsed="false">
      <c r="A4119" s="0" t="n">
        <v>202406</v>
      </c>
      <c r="B4119" s="0" t="n">
        <v>202409</v>
      </c>
      <c r="C4119" s="37" t="s">
        <v>112</v>
      </c>
      <c r="D4119" s="37" t="s">
        <v>476</v>
      </c>
      <c r="E4119" s="0" t="n">
        <v>4</v>
      </c>
      <c r="F4119" s="38" t="s">
        <v>71</v>
      </c>
      <c r="G4119" s="37" t="s">
        <v>565</v>
      </c>
      <c r="H4119" s="0" t="n">
        <v>277099</v>
      </c>
      <c r="I4119" s="0" t="n">
        <v>168304</v>
      </c>
      <c r="J4119" s="0" t="n">
        <v>1465</v>
      </c>
    </row>
    <row r="4120" customFormat="false" ht="15" hidden="false" customHeight="false" outlineLevel="0" collapsed="false">
      <c r="A4120" s="0" t="n">
        <v>202406</v>
      </c>
      <c r="B4120" s="0" t="n">
        <v>202409</v>
      </c>
      <c r="C4120" s="37" t="s">
        <v>158</v>
      </c>
      <c r="D4120" s="37" t="s">
        <v>145</v>
      </c>
      <c r="E4120" s="0" t="n">
        <v>4</v>
      </c>
      <c r="F4120" s="38" t="s">
        <v>71</v>
      </c>
      <c r="G4120" s="37" t="s">
        <v>566</v>
      </c>
      <c r="H4120" s="0" t="n">
        <v>319714</v>
      </c>
      <c r="I4120" s="0" t="n">
        <v>148494</v>
      </c>
      <c r="J4120" s="0" t="n">
        <v>-11892</v>
      </c>
    </row>
    <row r="4121" customFormat="false" ht="15" hidden="false" customHeight="false" outlineLevel="0" collapsed="false">
      <c r="A4121" s="0" t="n">
        <v>202406</v>
      </c>
      <c r="B4121" s="0" t="n">
        <v>202409</v>
      </c>
      <c r="C4121" s="37" t="s">
        <v>95</v>
      </c>
      <c r="D4121" s="37" t="s">
        <v>223</v>
      </c>
      <c r="E4121" s="0" t="n">
        <v>4</v>
      </c>
      <c r="F4121" s="38" t="s">
        <v>71</v>
      </c>
      <c r="G4121" s="37" t="s">
        <v>567</v>
      </c>
      <c r="H4121" s="0" t="n">
        <v>311604</v>
      </c>
      <c r="I4121" s="0" t="n">
        <v>470829</v>
      </c>
      <c r="J4121" s="0" t="n">
        <v>78053</v>
      </c>
    </row>
    <row r="4122" customFormat="false" ht="15" hidden="false" customHeight="false" outlineLevel="0" collapsed="false">
      <c r="A4122" s="0" t="n">
        <v>202406</v>
      </c>
      <c r="B4122" s="0" t="n">
        <v>202409</v>
      </c>
      <c r="C4122" s="37" t="s">
        <v>197</v>
      </c>
      <c r="D4122" s="37" t="s">
        <v>495</v>
      </c>
      <c r="E4122" s="0" t="n">
        <v>4</v>
      </c>
      <c r="F4122" s="38" t="s">
        <v>71</v>
      </c>
      <c r="G4122" s="37" t="s">
        <v>568</v>
      </c>
      <c r="H4122" s="0" t="n">
        <v>313086</v>
      </c>
      <c r="I4122" s="0" t="n">
        <v>154344</v>
      </c>
      <c r="J4122" s="0" t="n">
        <v>16357</v>
      </c>
    </row>
    <row r="4123" customFormat="false" ht="15" hidden="false" customHeight="false" outlineLevel="0" collapsed="false">
      <c r="A4123" s="0" t="n">
        <v>202406</v>
      </c>
      <c r="B4123" s="0" t="n">
        <v>202409</v>
      </c>
      <c r="C4123" s="37" t="s">
        <v>124</v>
      </c>
      <c r="D4123" s="37" t="s">
        <v>569</v>
      </c>
      <c r="E4123" s="0" t="n">
        <v>4</v>
      </c>
      <c r="F4123" s="38" t="s">
        <v>71</v>
      </c>
      <c r="G4123" s="37" t="s">
        <v>570</v>
      </c>
      <c r="H4123" s="0" t="n">
        <v>1752107</v>
      </c>
      <c r="I4123" s="0" t="n">
        <v>1006383</v>
      </c>
      <c r="J4123" s="0" t="n">
        <v>94627</v>
      </c>
    </row>
    <row r="4124" customFormat="false" ht="15" hidden="false" customHeight="false" outlineLevel="0" collapsed="false">
      <c r="A4124" s="0" t="n">
        <v>202406</v>
      </c>
      <c r="B4124" s="0" t="n">
        <v>202409</v>
      </c>
      <c r="C4124" s="37" t="s">
        <v>136</v>
      </c>
      <c r="D4124" s="37" t="s">
        <v>571</v>
      </c>
      <c r="E4124" s="0" t="n">
        <v>4</v>
      </c>
      <c r="F4124" s="38" t="s">
        <v>71</v>
      </c>
      <c r="G4124" s="37" t="s">
        <v>572</v>
      </c>
      <c r="H4124" s="0" t="n">
        <v>55155</v>
      </c>
      <c r="I4124" s="0" t="n">
        <v>51327</v>
      </c>
      <c r="J4124" s="0" t="n">
        <v>544</v>
      </c>
    </row>
    <row r="4125" customFormat="false" ht="15" hidden="false" customHeight="false" outlineLevel="0" collapsed="false">
      <c r="A4125" s="0" t="n">
        <v>202406</v>
      </c>
      <c r="B4125" s="0" t="n">
        <v>202409</v>
      </c>
      <c r="C4125" s="37" t="s">
        <v>149</v>
      </c>
      <c r="D4125" s="37" t="s">
        <v>116</v>
      </c>
      <c r="E4125" s="0" t="n">
        <v>4</v>
      </c>
      <c r="F4125" s="38" t="s">
        <v>71</v>
      </c>
      <c r="G4125" s="37" t="s">
        <v>573</v>
      </c>
      <c r="H4125" s="0" t="n">
        <v>1443557</v>
      </c>
      <c r="I4125" s="0" t="n">
        <v>928209</v>
      </c>
      <c r="J4125" s="0" t="n">
        <v>81626</v>
      </c>
    </row>
    <row r="4126" customFormat="false" ht="15" hidden="false" customHeight="false" outlineLevel="0" collapsed="false">
      <c r="A4126" s="0" t="n">
        <v>202406</v>
      </c>
      <c r="B4126" s="0" t="n">
        <v>202409</v>
      </c>
      <c r="C4126" s="37" t="s">
        <v>158</v>
      </c>
      <c r="D4126" s="37" t="s">
        <v>476</v>
      </c>
      <c r="E4126" s="0" t="n">
        <v>4</v>
      </c>
      <c r="F4126" s="38" t="s">
        <v>71</v>
      </c>
      <c r="G4126" s="37" t="s">
        <v>574</v>
      </c>
      <c r="H4126" s="0" t="n">
        <v>358540</v>
      </c>
      <c r="I4126" s="0" t="n">
        <v>260377</v>
      </c>
      <c r="J4126" s="0" t="n">
        <v>34225</v>
      </c>
    </row>
    <row r="4127" customFormat="false" ht="15" hidden="false" customHeight="false" outlineLevel="0" collapsed="false">
      <c r="A4127" s="0" t="n">
        <v>202406</v>
      </c>
      <c r="B4127" s="0" t="n">
        <v>202409</v>
      </c>
      <c r="C4127" s="37" t="s">
        <v>106</v>
      </c>
      <c r="D4127" s="37" t="s">
        <v>237</v>
      </c>
      <c r="E4127" s="0" t="n">
        <v>4</v>
      </c>
      <c r="F4127" s="38" t="s">
        <v>71</v>
      </c>
      <c r="G4127" s="37" t="s">
        <v>575</v>
      </c>
      <c r="H4127" s="0" t="n">
        <v>756524</v>
      </c>
      <c r="I4127" s="0" t="n">
        <v>443321</v>
      </c>
      <c r="J4127" s="0" t="n">
        <v>23722</v>
      </c>
    </row>
    <row r="4128" customFormat="false" ht="15" hidden="false" customHeight="false" outlineLevel="0" collapsed="false">
      <c r="A4128" s="0" t="n">
        <v>202406</v>
      </c>
      <c r="B4128" s="0" t="n">
        <v>202409</v>
      </c>
      <c r="C4128" s="37" t="s">
        <v>152</v>
      </c>
      <c r="D4128" s="37" t="s">
        <v>445</v>
      </c>
      <c r="E4128" s="0" t="n">
        <v>4</v>
      </c>
      <c r="F4128" s="38" t="s">
        <v>71</v>
      </c>
      <c r="G4128" s="37" t="s">
        <v>576</v>
      </c>
      <c r="H4128" s="0" t="n">
        <v>147316</v>
      </c>
      <c r="I4128" s="0" t="n">
        <v>122630</v>
      </c>
      <c r="J4128" s="0" t="n">
        <v>15262</v>
      </c>
    </row>
    <row r="4129" customFormat="false" ht="15" hidden="false" customHeight="false" outlineLevel="0" collapsed="false">
      <c r="A4129" s="0" t="n">
        <v>202406</v>
      </c>
      <c r="B4129" s="0" t="n">
        <v>202409</v>
      </c>
      <c r="C4129" s="37" t="s">
        <v>112</v>
      </c>
      <c r="D4129" s="37" t="s">
        <v>367</v>
      </c>
      <c r="E4129" s="0" t="n">
        <v>4</v>
      </c>
      <c r="F4129" s="38" t="s">
        <v>71</v>
      </c>
      <c r="G4129" s="37" t="s">
        <v>577</v>
      </c>
      <c r="H4129" s="0" t="n">
        <v>2121599</v>
      </c>
      <c r="I4129" s="0" t="n">
        <v>2295160</v>
      </c>
      <c r="J4129" s="0" t="n">
        <v>904</v>
      </c>
    </row>
    <row r="4130" customFormat="false" ht="15" hidden="false" customHeight="false" outlineLevel="0" collapsed="false">
      <c r="A4130" s="0" t="n">
        <v>202406</v>
      </c>
      <c r="B4130" s="0" t="n">
        <v>202409</v>
      </c>
      <c r="C4130" s="37" t="s">
        <v>109</v>
      </c>
      <c r="D4130" s="37" t="s">
        <v>320</v>
      </c>
      <c r="E4130" s="0" t="n">
        <v>4</v>
      </c>
      <c r="F4130" s="38" t="s">
        <v>71</v>
      </c>
      <c r="G4130" s="37" t="s">
        <v>578</v>
      </c>
      <c r="H4130" s="0" t="n">
        <v>2756636</v>
      </c>
      <c r="I4130" s="0" t="n">
        <v>1789751</v>
      </c>
      <c r="J4130" s="0" t="n">
        <v>160628</v>
      </c>
    </row>
    <row r="4131" customFormat="false" ht="15" hidden="false" customHeight="false" outlineLevel="0" collapsed="false">
      <c r="A4131" s="0" t="n">
        <v>202406</v>
      </c>
      <c r="B4131" s="0" t="n">
        <v>202409</v>
      </c>
      <c r="C4131" s="37" t="s">
        <v>197</v>
      </c>
      <c r="D4131" s="37" t="s">
        <v>362</v>
      </c>
      <c r="E4131" s="0" t="n">
        <v>4</v>
      </c>
      <c r="F4131" s="38" t="s">
        <v>71</v>
      </c>
      <c r="G4131" s="37" t="s">
        <v>579</v>
      </c>
      <c r="H4131" s="0" t="n">
        <v>1808252</v>
      </c>
      <c r="I4131" s="0" t="n">
        <v>3846135</v>
      </c>
      <c r="J4131" s="0" t="n">
        <v>747111</v>
      </c>
    </row>
    <row r="4132" customFormat="false" ht="15" hidden="false" customHeight="false" outlineLevel="0" collapsed="false">
      <c r="A4132" s="0" t="n">
        <v>202406</v>
      </c>
      <c r="B4132" s="0" t="n">
        <v>202409</v>
      </c>
      <c r="C4132" s="37" t="s">
        <v>106</v>
      </c>
      <c r="D4132" s="37" t="s">
        <v>280</v>
      </c>
      <c r="E4132" s="0" t="n">
        <v>4</v>
      </c>
      <c r="F4132" s="38" t="s">
        <v>71</v>
      </c>
      <c r="G4132" s="37" t="s">
        <v>580</v>
      </c>
      <c r="H4132" s="0" t="n">
        <v>88622</v>
      </c>
      <c r="I4132" s="0" t="n">
        <v>41123</v>
      </c>
      <c r="J4132" s="0" t="n">
        <v>8356</v>
      </c>
    </row>
    <row r="4133" customFormat="false" ht="15" hidden="false" customHeight="false" outlineLevel="0" collapsed="false">
      <c r="A4133" s="0" t="n">
        <v>202406</v>
      </c>
      <c r="B4133" s="0" t="n">
        <v>202409</v>
      </c>
      <c r="C4133" s="37" t="s">
        <v>136</v>
      </c>
      <c r="D4133" s="37" t="s">
        <v>208</v>
      </c>
      <c r="E4133" s="0" t="n">
        <v>4</v>
      </c>
      <c r="F4133" s="38" t="s">
        <v>71</v>
      </c>
      <c r="G4133" s="37" t="s">
        <v>581</v>
      </c>
      <c r="H4133" s="0" t="n">
        <v>1732646</v>
      </c>
      <c r="I4133" s="0" t="n">
        <v>1517324</v>
      </c>
      <c r="J4133" s="0" t="n">
        <v>322824</v>
      </c>
    </row>
    <row r="4134" customFormat="false" ht="15" hidden="false" customHeight="false" outlineLevel="0" collapsed="false">
      <c r="A4134" s="0" t="n">
        <v>202406</v>
      </c>
      <c r="B4134" s="0" t="n">
        <v>202409</v>
      </c>
      <c r="C4134" s="37" t="s">
        <v>124</v>
      </c>
      <c r="D4134" s="37" t="s">
        <v>212</v>
      </c>
      <c r="E4134" s="0" t="n">
        <v>4</v>
      </c>
      <c r="F4134" s="38" t="s">
        <v>71</v>
      </c>
      <c r="G4134" s="37" t="s">
        <v>582</v>
      </c>
      <c r="H4134" s="0" t="n">
        <v>837282</v>
      </c>
      <c r="I4134" s="0" t="n">
        <v>1257256</v>
      </c>
      <c r="J4134" s="0" t="n">
        <v>136484</v>
      </c>
    </row>
    <row r="4135" customFormat="false" ht="15" hidden="false" customHeight="false" outlineLevel="0" collapsed="false">
      <c r="A4135" s="0" t="n">
        <v>202406</v>
      </c>
      <c r="B4135" s="0" t="n">
        <v>202409</v>
      </c>
      <c r="C4135" s="37" t="s">
        <v>109</v>
      </c>
      <c r="D4135" s="37" t="s">
        <v>482</v>
      </c>
      <c r="E4135" s="0" t="n">
        <v>4</v>
      </c>
      <c r="F4135" s="38" t="s">
        <v>71</v>
      </c>
      <c r="G4135" s="37" t="s">
        <v>583</v>
      </c>
      <c r="H4135" s="0" t="n">
        <v>71861</v>
      </c>
      <c r="I4135" s="0" t="n">
        <v>74160</v>
      </c>
      <c r="J4135" s="0" t="n">
        <v>6167</v>
      </c>
    </row>
    <row r="4136" customFormat="false" ht="15" hidden="false" customHeight="false" outlineLevel="0" collapsed="false">
      <c r="A4136" s="0" t="n">
        <v>202406</v>
      </c>
      <c r="B4136" s="0" t="n">
        <v>202409</v>
      </c>
      <c r="C4136" s="37" t="s">
        <v>178</v>
      </c>
      <c r="D4136" s="37" t="s">
        <v>216</v>
      </c>
      <c r="E4136" s="0" t="n">
        <v>4</v>
      </c>
      <c r="F4136" s="38" t="s">
        <v>71</v>
      </c>
      <c r="G4136" s="37" t="s">
        <v>584</v>
      </c>
      <c r="H4136" s="0" t="n">
        <v>645782</v>
      </c>
      <c r="I4136" s="0" t="n">
        <v>544924</v>
      </c>
      <c r="J4136" s="0" t="n">
        <v>19138</v>
      </c>
    </row>
    <row r="4137" customFormat="false" ht="15" hidden="false" customHeight="false" outlineLevel="0" collapsed="false">
      <c r="A4137" s="0" t="n">
        <v>202406</v>
      </c>
      <c r="B4137" s="0" t="n">
        <v>202409</v>
      </c>
      <c r="C4137" s="37" t="s">
        <v>95</v>
      </c>
      <c r="D4137" s="37" t="s">
        <v>383</v>
      </c>
      <c r="E4137" s="0" t="n">
        <v>4</v>
      </c>
      <c r="F4137" s="38" t="s">
        <v>71</v>
      </c>
      <c r="G4137" s="37" t="s">
        <v>585</v>
      </c>
      <c r="H4137" s="0" t="n">
        <v>1104660</v>
      </c>
      <c r="I4137" s="0" t="n">
        <v>1813805</v>
      </c>
      <c r="J4137" s="0" t="n">
        <v>-182738</v>
      </c>
    </row>
    <row r="4138" customFormat="false" ht="15" hidden="false" customHeight="false" outlineLevel="0" collapsed="false">
      <c r="A4138" s="0" t="n">
        <v>202406</v>
      </c>
      <c r="B4138" s="0" t="n">
        <v>202409</v>
      </c>
      <c r="C4138" s="37" t="s">
        <v>106</v>
      </c>
      <c r="D4138" s="37" t="s">
        <v>586</v>
      </c>
      <c r="E4138" s="0" t="n">
        <v>4</v>
      </c>
      <c r="F4138" s="38" t="s">
        <v>71</v>
      </c>
      <c r="G4138" s="37" t="s">
        <v>587</v>
      </c>
      <c r="H4138" s="0" t="n">
        <v>950522</v>
      </c>
      <c r="I4138" s="0" t="n">
        <v>561451</v>
      </c>
      <c r="J4138" s="0" t="n">
        <v>-30593</v>
      </c>
    </row>
    <row r="4139" customFormat="false" ht="15" hidden="false" customHeight="false" outlineLevel="0" collapsed="false">
      <c r="A4139" s="0" t="n">
        <v>202406</v>
      </c>
      <c r="B4139" s="0" t="n">
        <v>202409</v>
      </c>
      <c r="C4139" s="37" t="s">
        <v>178</v>
      </c>
      <c r="D4139" s="37" t="s">
        <v>356</v>
      </c>
      <c r="E4139" s="0" t="n">
        <v>4</v>
      </c>
      <c r="F4139" s="38" t="s">
        <v>71</v>
      </c>
      <c r="G4139" s="37" t="s">
        <v>588</v>
      </c>
      <c r="H4139" s="0" t="n">
        <v>658121</v>
      </c>
      <c r="I4139" s="0" t="n">
        <v>354005</v>
      </c>
      <c r="J4139" s="0" t="n">
        <v>22371</v>
      </c>
    </row>
    <row r="4140" customFormat="false" ht="15" hidden="false" customHeight="false" outlineLevel="0" collapsed="false">
      <c r="A4140" s="0" t="n">
        <v>202406</v>
      </c>
      <c r="B4140" s="0" t="n">
        <v>202409</v>
      </c>
      <c r="C4140" s="37" t="s">
        <v>124</v>
      </c>
      <c r="D4140" s="37" t="s">
        <v>367</v>
      </c>
      <c r="E4140" s="0" t="n">
        <v>4</v>
      </c>
      <c r="F4140" s="38" t="s">
        <v>71</v>
      </c>
      <c r="G4140" s="37" t="s">
        <v>589</v>
      </c>
      <c r="H4140" s="0" t="n">
        <v>897821</v>
      </c>
      <c r="I4140" s="0" t="n">
        <v>1139045</v>
      </c>
      <c r="J4140" s="0" t="n">
        <v>78789</v>
      </c>
    </row>
    <row r="4141" customFormat="false" ht="15" hidden="false" customHeight="false" outlineLevel="0" collapsed="false">
      <c r="A4141" s="0" t="n">
        <v>202406</v>
      </c>
      <c r="B4141" s="0" t="n">
        <v>202409</v>
      </c>
      <c r="C4141" s="37" t="s">
        <v>101</v>
      </c>
      <c r="D4141" s="37" t="s">
        <v>590</v>
      </c>
      <c r="E4141" s="0" t="n">
        <v>4</v>
      </c>
      <c r="F4141" s="38" t="s">
        <v>71</v>
      </c>
      <c r="G4141" s="37" t="s">
        <v>591</v>
      </c>
      <c r="H4141" s="0" t="n">
        <v>3134889</v>
      </c>
      <c r="I4141" s="0" t="n">
        <v>4157422</v>
      </c>
      <c r="J4141" s="0" t="n">
        <v>919714</v>
      </c>
    </row>
    <row r="4142" customFormat="false" ht="15" hidden="false" customHeight="false" outlineLevel="0" collapsed="false">
      <c r="A4142" s="0" t="n">
        <v>202406</v>
      </c>
      <c r="B4142" s="0" t="n">
        <v>202409</v>
      </c>
      <c r="C4142" s="37" t="s">
        <v>112</v>
      </c>
      <c r="D4142" s="37" t="s">
        <v>141</v>
      </c>
      <c r="E4142" s="0" t="n">
        <v>4</v>
      </c>
      <c r="F4142" s="38" t="s">
        <v>71</v>
      </c>
      <c r="G4142" s="37" t="s">
        <v>592</v>
      </c>
      <c r="H4142" s="0" t="n">
        <v>2576445</v>
      </c>
      <c r="I4142" s="0" t="n">
        <v>1543145</v>
      </c>
      <c r="J4142" s="0" t="n">
        <v>326344</v>
      </c>
    </row>
    <row r="4143" customFormat="false" ht="15" hidden="false" customHeight="false" outlineLevel="0" collapsed="false">
      <c r="A4143" s="0" t="n">
        <v>202406</v>
      </c>
      <c r="B4143" s="0" t="n">
        <v>202409</v>
      </c>
      <c r="C4143" s="37" t="s">
        <v>149</v>
      </c>
      <c r="D4143" s="37" t="s">
        <v>113</v>
      </c>
      <c r="E4143" s="0" t="n">
        <v>4</v>
      </c>
      <c r="F4143" s="38" t="s">
        <v>71</v>
      </c>
      <c r="G4143" s="37" t="s">
        <v>593</v>
      </c>
      <c r="H4143" s="0" t="n">
        <v>19498</v>
      </c>
      <c r="I4143" s="0" t="n">
        <v>14513</v>
      </c>
      <c r="J4143" s="0" t="n">
        <v>165</v>
      </c>
    </row>
    <row r="4144" customFormat="false" ht="15" hidden="false" customHeight="false" outlineLevel="0" collapsed="false">
      <c r="A4144" s="0" t="n">
        <v>202406</v>
      </c>
      <c r="B4144" s="0" t="n">
        <v>202409</v>
      </c>
      <c r="C4144" s="37" t="s">
        <v>178</v>
      </c>
      <c r="D4144" s="37" t="s">
        <v>102</v>
      </c>
      <c r="E4144" s="0" t="n">
        <v>4</v>
      </c>
      <c r="F4144" s="38" t="s">
        <v>71</v>
      </c>
      <c r="G4144" s="37" t="s">
        <v>594</v>
      </c>
      <c r="H4144" s="0" t="n">
        <v>339837</v>
      </c>
      <c r="I4144" s="0" t="n">
        <v>296896</v>
      </c>
      <c r="J4144" s="0" t="n">
        <v>48047</v>
      </c>
    </row>
    <row r="4145" customFormat="false" ht="15" hidden="false" customHeight="false" outlineLevel="0" collapsed="false">
      <c r="A4145" s="0" t="n">
        <v>202406</v>
      </c>
      <c r="B4145" s="0" t="n">
        <v>202409</v>
      </c>
      <c r="C4145" s="37" t="s">
        <v>98</v>
      </c>
      <c r="D4145" s="37" t="s">
        <v>102</v>
      </c>
      <c r="E4145" s="0" t="n">
        <v>4</v>
      </c>
      <c r="F4145" s="38" t="s">
        <v>71</v>
      </c>
      <c r="G4145" s="37" t="s">
        <v>595</v>
      </c>
      <c r="H4145" s="0" t="n">
        <v>472977</v>
      </c>
      <c r="I4145" s="0" t="n">
        <v>505173</v>
      </c>
      <c r="J4145" s="0" t="n">
        <v>16314</v>
      </c>
    </row>
    <row r="4146" customFormat="false" ht="15" hidden="false" customHeight="false" outlineLevel="0" collapsed="false">
      <c r="A4146" s="0" t="n">
        <v>202406</v>
      </c>
      <c r="B4146" s="0" t="n">
        <v>202409</v>
      </c>
      <c r="C4146" s="37" t="s">
        <v>184</v>
      </c>
      <c r="D4146" s="37" t="s">
        <v>163</v>
      </c>
      <c r="E4146" s="0" t="n">
        <v>4</v>
      </c>
      <c r="F4146" s="38" t="s">
        <v>71</v>
      </c>
      <c r="G4146" s="37" t="s">
        <v>596</v>
      </c>
      <c r="H4146" s="0" t="n">
        <v>66042</v>
      </c>
      <c r="I4146" s="0" t="n">
        <v>40510</v>
      </c>
      <c r="J4146" s="0" t="n">
        <v>6006</v>
      </c>
    </row>
    <row r="4147" customFormat="false" ht="15" hidden="false" customHeight="false" outlineLevel="0" collapsed="false">
      <c r="A4147" s="0" t="n">
        <v>202406</v>
      </c>
      <c r="B4147" s="0" t="n">
        <v>202409</v>
      </c>
      <c r="C4147" s="37" t="s">
        <v>184</v>
      </c>
      <c r="D4147" s="37" t="s">
        <v>380</v>
      </c>
      <c r="E4147" s="0" t="n">
        <v>4</v>
      </c>
      <c r="F4147" s="38" t="s">
        <v>71</v>
      </c>
      <c r="G4147" s="37" t="s">
        <v>597</v>
      </c>
      <c r="H4147" s="0" t="n">
        <v>504832</v>
      </c>
      <c r="I4147" s="0" t="n">
        <v>549243</v>
      </c>
      <c r="J4147" s="0" t="n">
        <v>88209</v>
      </c>
    </row>
    <row r="4148" customFormat="false" ht="15" hidden="false" customHeight="false" outlineLevel="0" collapsed="false">
      <c r="A4148" s="0" t="n">
        <v>202406</v>
      </c>
      <c r="B4148" s="0" t="n">
        <v>202409</v>
      </c>
      <c r="C4148" s="37" t="s">
        <v>98</v>
      </c>
      <c r="D4148" s="37" t="s">
        <v>380</v>
      </c>
      <c r="E4148" s="0" t="n">
        <v>4</v>
      </c>
      <c r="F4148" s="38" t="s">
        <v>71</v>
      </c>
      <c r="G4148" s="37" t="s">
        <v>598</v>
      </c>
      <c r="H4148" s="0" t="n">
        <v>2087659</v>
      </c>
      <c r="I4148" s="0" t="n">
        <v>1438307</v>
      </c>
      <c r="J4148" s="0" t="n">
        <v>293716</v>
      </c>
    </row>
    <row r="4149" customFormat="false" ht="15" hidden="false" customHeight="false" outlineLevel="0" collapsed="false">
      <c r="A4149" s="0" t="n">
        <v>202406</v>
      </c>
      <c r="B4149" s="0" t="n">
        <v>202409</v>
      </c>
      <c r="C4149" s="37" t="s">
        <v>109</v>
      </c>
      <c r="D4149" s="37" t="s">
        <v>372</v>
      </c>
      <c r="E4149" s="0" t="n">
        <v>4</v>
      </c>
      <c r="F4149" s="38" t="s">
        <v>71</v>
      </c>
      <c r="G4149" s="37" t="s">
        <v>599</v>
      </c>
      <c r="H4149" s="0" t="n">
        <v>133219</v>
      </c>
      <c r="I4149" s="0" t="n">
        <v>127733</v>
      </c>
      <c r="J4149" s="0" t="n">
        <v>3926</v>
      </c>
    </row>
    <row r="4150" customFormat="false" ht="15" hidden="false" customHeight="false" outlineLevel="0" collapsed="false">
      <c r="A4150" s="0" t="n">
        <v>202406</v>
      </c>
      <c r="B4150" s="0" t="n">
        <v>202409</v>
      </c>
      <c r="C4150" s="37" t="s">
        <v>152</v>
      </c>
      <c r="D4150" s="37" t="s">
        <v>220</v>
      </c>
      <c r="E4150" s="0" t="n">
        <v>4</v>
      </c>
      <c r="F4150" s="38" t="s">
        <v>71</v>
      </c>
      <c r="G4150" s="37" t="s">
        <v>600</v>
      </c>
      <c r="H4150" s="0" t="n">
        <v>931407</v>
      </c>
      <c r="I4150" s="0" t="n">
        <v>1268077</v>
      </c>
      <c r="J4150" s="0" t="n">
        <v>230068</v>
      </c>
    </row>
    <row r="4151" customFormat="false" ht="15" hidden="false" customHeight="false" outlineLevel="0" collapsed="false">
      <c r="A4151" s="0" t="n">
        <v>202406</v>
      </c>
      <c r="B4151" s="0" t="n">
        <v>202409</v>
      </c>
      <c r="C4151" s="37" t="s">
        <v>149</v>
      </c>
      <c r="D4151" s="37" t="s">
        <v>216</v>
      </c>
      <c r="E4151" s="0" t="n">
        <v>4</v>
      </c>
      <c r="F4151" s="38" t="s">
        <v>71</v>
      </c>
      <c r="G4151" s="37" t="s">
        <v>601</v>
      </c>
      <c r="H4151" s="0" t="n">
        <v>208294</v>
      </c>
      <c r="I4151" s="0" t="n">
        <v>92703</v>
      </c>
      <c r="J4151" s="0" t="n">
        <v>-9945</v>
      </c>
    </row>
    <row r="4152" customFormat="false" ht="15" hidden="false" customHeight="false" outlineLevel="0" collapsed="false">
      <c r="A4152" s="0" t="n">
        <v>202406</v>
      </c>
      <c r="B4152" s="0" t="n">
        <v>202409</v>
      </c>
      <c r="C4152" s="37" t="s">
        <v>124</v>
      </c>
      <c r="D4152" s="37" t="s">
        <v>249</v>
      </c>
      <c r="E4152" s="0" t="n">
        <v>4</v>
      </c>
      <c r="F4152" s="38" t="s">
        <v>71</v>
      </c>
      <c r="G4152" s="37" t="s">
        <v>602</v>
      </c>
      <c r="H4152" s="0" t="n">
        <v>270407</v>
      </c>
      <c r="I4152" s="0" t="n">
        <v>692746</v>
      </c>
      <c r="J4152" s="0" t="n">
        <v>145215</v>
      </c>
    </row>
    <row r="4153" customFormat="false" ht="15" hidden="false" customHeight="false" outlineLevel="0" collapsed="false">
      <c r="A4153" s="0" t="n">
        <v>202406</v>
      </c>
      <c r="B4153" s="0" t="n">
        <v>202409</v>
      </c>
      <c r="C4153" s="37" t="s">
        <v>115</v>
      </c>
      <c r="D4153" s="37" t="s">
        <v>603</v>
      </c>
      <c r="E4153" s="0" t="n">
        <v>4</v>
      </c>
      <c r="F4153" s="38" t="s">
        <v>71</v>
      </c>
      <c r="G4153" s="37" t="s">
        <v>604</v>
      </c>
      <c r="H4153" s="0" t="n">
        <v>3403726</v>
      </c>
      <c r="I4153" s="0" t="n">
        <v>1244931</v>
      </c>
      <c r="J4153" s="0" t="n">
        <v>96480</v>
      </c>
    </row>
    <row r="4154" customFormat="false" ht="15" hidden="false" customHeight="false" outlineLevel="0" collapsed="false">
      <c r="A4154" s="0" t="n">
        <v>202406</v>
      </c>
      <c r="B4154" s="0" t="n">
        <v>202409</v>
      </c>
      <c r="C4154" s="37" t="s">
        <v>158</v>
      </c>
      <c r="D4154" s="37" t="s">
        <v>519</v>
      </c>
      <c r="E4154" s="0" t="n">
        <v>4</v>
      </c>
      <c r="F4154" s="38" t="s">
        <v>71</v>
      </c>
      <c r="G4154" s="37" t="s">
        <v>605</v>
      </c>
      <c r="H4154" s="0" t="n">
        <v>300243</v>
      </c>
      <c r="I4154" s="0" t="n">
        <v>160938</v>
      </c>
      <c r="J4154" s="0" t="n">
        <v>12815</v>
      </c>
    </row>
    <row r="4155" customFormat="false" ht="15" hidden="false" customHeight="false" outlineLevel="0" collapsed="false">
      <c r="A4155" s="0" t="n">
        <v>202406</v>
      </c>
      <c r="B4155" s="0" t="n">
        <v>202409</v>
      </c>
      <c r="C4155" s="37" t="s">
        <v>106</v>
      </c>
      <c r="D4155" s="37" t="s">
        <v>606</v>
      </c>
      <c r="E4155" s="0" t="n">
        <v>4</v>
      </c>
      <c r="F4155" s="38" t="s">
        <v>71</v>
      </c>
      <c r="G4155" s="37" t="s">
        <v>607</v>
      </c>
      <c r="H4155" s="0" t="n">
        <v>982427</v>
      </c>
      <c r="I4155" s="0" t="n">
        <v>432104</v>
      </c>
      <c r="J4155" s="0" t="n">
        <v>-53470</v>
      </c>
    </row>
    <row r="4156" customFormat="false" ht="15" hidden="false" customHeight="false" outlineLevel="0" collapsed="false">
      <c r="A4156" s="0" t="n">
        <v>202406</v>
      </c>
      <c r="B4156" s="0" t="n">
        <v>202409</v>
      </c>
      <c r="C4156" s="37" t="s">
        <v>152</v>
      </c>
      <c r="D4156" s="37" t="s">
        <v>608</v>
      </c>
      <c r="E4156" s="0" t="n">
        <v>4</v>
      </c>
      <c r="F4156" s="38" t="s">
        <v>71</v>
      </c>
      <c r="G4156" s="37" t="s">
        <v>609</v>
      </c>
      <c r="H4156" s="0" t="n">
        <v>60911</v>
      </c>
      <c r="I4156" s="0" t="n">
        <v>67018</v>
      </c>
      <c r="J4156" s="0" t="n">
        <v>2757</v>
      </c>
    </row>
    <row r="4157" customFormat="false" ht="15" hidden="false" customHeight="false" outlineLevel="0" collapsed="false">
      <c r="A4157" s="0" t="n">
        <v>202406</v>
      </c>
      <c r="B4157" s="0" t="n">
        <v>202409</v>
      </c>
      <c r="C4157" s="37" t="s">
        <v>109</v>
      </c>
      <c r="D4157" s="37" t="s">
        <v>393</v>
      </c>
      <c r="E4157" s="0" t="n">
        <v>4</v>
      </c>
      <c r="F4157" s="38" t="s">
        <v>71</v>
      </c>
      <c r="G4157" s="37" t="s">
        <v>610</v>
      </c>
      <c r="H4157" s="0" t="n">
        <v>5430695</v>
      </c>
      <c r="I4157" s="0" t="n">
        <v>2154132</v>
      </c>
      <c r="J4157" s="0" t="n">
        <v>464319</v>
      </c>
    </row>
    <row r="4158" customFormat="false" ht="15" hidden="false" customHeight="false" outlineLevel="0" collapsed="false">
      <c r="A4158" s="0" t="n">
        <v>202406</v>
      </c>
      <c r="B4158" s="0" t="n">
        <v>202409</v>
      </c>
      <c r="C4158" s="37" t="s">
        <v>178</v>
      </c>
      <c r="D4158" s="37" t="s">
        <v>320</v>
      </c>
      <c r="E4158" s="0" t="n">
        <v>4</v>
      </c>
      <c r="F4158" s="38" t="s">
        <v>71</v>
      </c>
      <c r="G4158" s="37" t="s">
        <v>611</v>
      </c>
      <c r="H4158" s="0" t="n">
        <v>903482</v>
      </c>
      <c r="I4158" s="0" t="n">
        <v>1230410</v>
      </c>
      <c r="J4158" s="0" t="n">
        <v>45931</v>
      </c>
    </row>
    <row r="4159" customFormat="false" ht="15" hidden="false" customHeight="false" outlineLevel="0" collapsed="false">
      <c r="A4159" s="0" t="n">
        <v>202406</v>
      </c>
      <c r="B4159" s="0" t="n">
        <v>202409</v>
      </c>
      <c r="C4159" s="37" t="s">
        <v>101</v>
      </c>
      <c r="D4159" s="37" t="s">
        <v>104</v>
      </c>
      <c r="E4159" s="0" t="n">
        <v>4</v>
      </c>
      <c r="F4159" s="38" t="s">
        <v>71</v>
      </c>
      <c r="G4159" s="37" t="s">
        <v>612</v>
      </c>
      <c r="H4159" s="0" t="n">
        <v>386140</v>
      </c>
      <c r="I4159" s="0" t="n">
        <v>564302</v>
      </c>
      <c r="J4159" s="0" t="n">
        <v>85405</v>
      </c>
    </row>
    <row r="4160" customFormat="false" ht="15" hidden="false" customHeight="false" outlineLevel="0" collapsed="false">
      <c r="A4160" s="0" t="n">
        <v>202406</v>
      </c>
      <c r="B4160" s="0" t="n">
        <v>202409</v>
      </c>
      <c r="C4160" s="37" t="s">
        <v>124</v>
      </c>
      <c r="D4160" s="37" t="s">
        <v>362</v>
      </c>
      <c r="E4160" s="0" t="n">
        <v>4</v>
      </c>
      <c r="F4160" s="38" t="s">
        <v>71</v>
      </c>
      <c r="G4160" s="37" t="s">
        <v>613</v>
      </c>
      <c r="H4160" s="0" t="n">
        <v>925241</v>
      </c>
      <c r="I4160" s="0" t="n">
        <v>662986</v>
      </c>
      <c r="J4160" s="0" t="n">
        <v>55330</v>
      </c>
    </row>
    <row r="4161" customFormat="false" ht="15" hidden="false" customHeight="false" outlineLevel="0" collapsed="false">
      <c r="A4161" s="0" t="n">
        <v>202406</v>
      </c>
      <c r="B4161" s="0" t="n">
        <v>202409</v>
      </c>
      <c r="C4161" s="37" t="s">
        <v>136</v>
      </c>
      <c r="D4161" s="37" t="s">
        <v>603</v>
      </c>
      <c r="E4161" s="0" t="n">
        <v>4</v>
      </c>
      <c r="F4161" s="38" t="s">
        <v>71</v>
      </c>
      <c r="G4161" s="37" t="s">
        <v>614</v>
      </c>
      <c r="H4161" s="0" t="n">
        <v>117687</v>
      </c>
      <c r="I4161" s="0" t="n">
        <v>130615</v>
      </c>
      <c r="J4161" s="0" t="n">
        <v>24329</v>
      </c>
    </row>
    <row r="4162" customFormat="false" ht="15" hidden="false" customHeight="false" outlineLevel="0" collapsed="false">
      <c r="A4162" s="0" t="n">
        <v>202406</v>
      </c>
      <c r="B4162" s="0" t="n">
        <v>202409</v>
      </c>
      <c r="C4162" s="37" t="s">
        <v>152</v>
      </c>
      <c r="D4162" s="37" t="s">
        <v>387</v>
      </c>
      <c r="E4162" s="0" t="n">
        <v>4</v>
      </c>
      <c r="F4162" s="38" t="s">
        <v>71</v>
      </c>
      <c r="G4162" s="37" t="s">
        <v>615</v>
      </c>
      <c r="H4162" s="0" t="n">
        <v>2866620</v>
      </c>
      <c r="I4162" s="0" t="n">
        <v>2015062</v>
      </c>
      <c r="J4162" s="0" t="n">
        <v>199794</v>
      </c>
    </row>
    <row r="4163" customFormat="false" ht="15" hidden="false" customHeight="false" outlineLevel="0" collapsed="false">
      <c r="A4163" s="0" t="n">
        <v>202406</v>
      </c>
      <c r="B4163" s="0" t="n">
        <v>202409</v>
      </c>
      <c r="C4163" s="37" t="s">
        <v>178</v>
      </c>
      <c r="D4163" s="37" t="s">
        <v>616</v>
      </c>
      <c r="E4163" s="0" t="n">
        <v>4</v>
      </c>
      <c r="F4163" s="38" t="s">
        <v>71</v>
      </c>
      <c r="G4163" s="37" t="s">
        <v>617</v>
      </c>
      <c r="H4163" s="0" t="n">
        <v>264965</v>
      </c>
      <c r="I4163" s="0" t="n">
        <v>233934</v>
      </c>
      <c r="J4163" s="0" t="n">
        <v>-3084</v>
      </c>
    </row>
    <row r="4164" customFormat="false" ht="15" hidden="false" customHeight="false" outlineLevel="0" collapsed="false">
      <c r="A4164" s="0" t="n">
        <v>202406</v>
      </c>
      <c r="B4164" s="0" t="n">
        <v>202409</v>
      </c>
      <c r="C4164" s="37" t="s">
        <v>106</v>
      </c>
      <c r="D4164" s="37" t="s">
        <v>618</v>
      </c>
      <c r="E4164" s="0" t="n">
        <v>4</v>
      </c>
      <c r="F4164" s="38" t="s">
        <v>71</v>
      </c>
      <c r="G4164" s="37" t="s">
        <v>619</v>
      </c>
      <c r="H4164" s="0" t="n">
        <v>535701</v>
      </c>
      <c r="I4164" s="0" t="n">
        <v>256192</v>
      </c>
      <c r="J4164" s="0" t="n">
        <v>21942</v>
      </c>
    </row>
    <row r="4165" customFormat="false" ht="15" hidden="false" customHeight="false" outlineLevel="0" collapsed="false">
      <c r="A4165" s="0" t="n">
        <v>202406</v>
      </c>
      <c r="B4165" s="0" t="n">
        <v>202409</v>
      </c>
      <c r="C4165" s="37" t="s">
        <v>184</v>
      </c>
      <c r="D4165" s="37" t="s">
        <v>231</v>
      </c>
      <c r="E4165" s="0" t="n">
        <v>4</v>
      </c>
      <c r="F4165" s="38" t="s">
        <v>71</v>
      </c>
      <c r="G4165" s="37" t="s">
        <v>620</v>
      </c>
      <c r="H4165" s="0" t="n">
        <v>303918</v>
      </c>
      <c r="I4165" s="0" t="n">
        <v>144918</v>
      </c>
      <c r="J4165" s="0" t="n">
        <v>34798</v>
      </c>
    </row>
    <row r="4166" customFormat="false" ht="15" hidden="false" customHeight="false" outlineLevel="0" collapsed="false">
      <c r="A4166" s="0" t="n">
        <v>202406</v>
      </c>
      <c r="B4166" s="0" t="n">
        <v>202409</v>
      </c>
      <c r="C4166" s="37" t="s">
        <v>124</v>
      </c>
      <c r="D4166" s="37" t="s">
        <v>467</v>
      </c>
      <c r="E4166" s="0" t="n">
        <v>4</v>
      </c>
      <c r="F4166" s="38" t="s">
        <v>71</v>
      </c>
      <c r="G4166" s="37" t="s">
        <v>621</v>
      </c>
      <c r="H4166" s="0" t="n">
        <v>313834</v>
      </c>
      <c r="I4166" s="0" t="n">
        <v>209340</v>
      </c>
      <c r="J4166" s="0" t="n">
        <v>27165</v>
      </c>
    </row>
    <row r="4167" customFormat="false" ht="15" hidden="false" customHeight="false" outlineLevel="0" collapsed="false">
      <c r="A4167" s="0" t="n">
        <v>202406</v>
      </c>
      <c r="B4167" s="0" t="n">
        <v>202409</v>
      </c>
      <c r="C4167" s="37" t="s">
        <v>112</v>
      </c>
      <c r="D4167" s="37" t="s">
        <v>324</v>
      </c>
      <c r="E4167" s="0" t="n">
        <v>4</v>
      </c>
      <c r="F4167" s="38" t="s">
        <v>71</v>
      </c>
      <c r="G4167" s="37" t="s">
        <v>622</v>
      </c>
      <c r="H4167" s="0" t="n">
        <v>1343874</v>
      </c>
      <c r="I4167" s="0" t="n">
        <v>1450494</v>
      </c>
      <c r="J4167" s="0" t="n">
        <v>99149</v>
      </c>
    </row>
    <row r="4168" customFormat="false" ht="15" hidden="false" customHeight="false" outlineLevel="0" collapsed="false">
      <c r="A4168" s="0" t="n">
        <v>202406</v>
      </c>
      <c r="B4168" s="0" t="n">
        <v>202409</v>
      </c>
      <c r="C4168" s="37" t="s">
        <v>106</v>
      </c>
      <c r="D4168" s="37" t="s">
        <v>623</v>
      </c>
      <c r="E4168" s="0" t="n">
        <v>4</v>
      </c>
      <c r="F4168" s="38" t="s">
        <v>71</v>
      </c>
      <c r="G4168" s="37" t="s">
        <v>624</v>
      </c>
      <c r="H4168" s="0" t="n">
        <v>913136</v>
      </c>
      <c r="I4168" s="0" t="n">
        <v>683483</v>
      </c>
      <c r="J4168" s="0" t="n">
        <v>208855</v>
      </c>
    </row>
    <row r="4169" customFormat="false" ht="15" hidden="false" customHeight="false" outlineLevel="0" collapsed="false">
      <c r="A4169" s="0" t="n">
        <v>202406</v>
      </c>
      <c r="B4169" s="0" t="n">
        <v>202409</v>
      </c>
      <c r="C4169" s="37" t="s">
        <v>95</v>
      </c>
      <c r="D4169" s="37" t="s">
        <v>320</v>
      </c>
      <c r="E4169" s="0" t="n">
        <v>4</v>
      </c>
      <c r="F4169" s="38" t="s">
        <v>71</v>
      </c>
      <c r="G4169" s="37" t="s">
        <v>625</v>
      </c>
      <c r="H4169" s="0" t="n">
        <v>1220842</v>
      </c>
      <c r="I4169" s="0" t="n">
        <v>400601</v>
      </c>
      <c r="J4169" s="0" t="n">
        <v>78486</v>
      </c>
    </row>
    <row r="4170" customFormat="false" ht="15" hidden="false" customHeight="false" outlineLevel="0" collapsed="false">
      <c r="A4170" s="0" t="n">
        <v>202406</v>
      </c>
      <c r="B4170" s="0" t="n">
        <v>202409</v>
      </c>
      <c r="C4170" s="37" t="s">
        <v>197</v>
      </c>
      <c r="D4170" s="37" t="s">
        <v>626</v>
      </c>
      <c r="E4170" s="0" t="n">
        <v>4</v>
      </c>
      <c r="F4170" s="38" t="s">
        <v>71</v>
      </c>
      <c r="G4170" s="37" t="s">
        <v>627</v>
      </c>
      <c r="H4170" s="0" t="n">
        <v>436446</v>
      </c>
      <c r="I4170" s="0" t="n">
        <v>322981</v>
      </c>
      <c r="J4170" s="0" t="n">
        <v>52217</v>
      </c>
    </row>
    <row r="4171" customFormat="false" ht="15" hidden="false" customHeight="false" outlineLevel="0" collapsed="false">
      <c r="A4171" s="0" t="n">
        <v>202406</v>
      </c>
      <c r="B4171" s="0" t="n">
        <v>202409</v>
      </c>
      <c r="C4171" s="37" t="s">
        <v>197</v>
      </c>
      <c r="D4171" s="37" t="s">
        <v>172</v>
      </c>
      <c r="E4171" s="0" t="n">
        <v>4</v>
      </c>
      <c r="F4171" s="38" t="s">
        <v>71</v>
      </c>
      <c r="G4171" s="37" t="s">
        <v>628</v>
      </c>
      <c r="H4171" s="0" t="n">
        <v>986068</v>
      </c>
      <c r="I4171" s="0" t="n">
        <v>677939</v>
      </c>
      <c r="J4171" s="0" t="n">
        <v>75749</v>
      </c>
    </row>
    <row r="4172" customFormat="false" ht="15" hidden="false" customHeight="false" outlineLevel="0" collapsed="false">
      <c r="A4172" s="0" t="n">
        <v>202406</v>
      </c>
      <c r="B4172" s="0" t="n">
        <v>202409</v>
      </c>
      <c r="C4172" s="37" t="s">
        <v>124</v>
      </c>
      <c r="D4172" s="37" t="s">
        <v>420</v>
      </c>
      <c r="E4172" s="0" t="n">
        <v>4</v>
      </c>
      <c r="F4172" s="38" t="s">
        <v>71</v>
      </c>
      <c r="G4172" s="37" t="s">
        <v>629</v>
      </c>
      <c r="H4172" s="0" t="n">
        <v>353706</v>
      </c>
      <c r="I4172" s="0" t="n">
        <v>159992</v>
      </c>
      <c r="J4172" s="0" t="n">
        <v>24483</v>
      </c>
    </row>
    <row r="4173" customFormat="false" ht="15" hidden="false" customHeight="false" outlineLevel="0" collapsed="false">
      <c r="A4173" s="0" t="n">
        <v>202406</v>
      </c>
      <c r="B4173" s="0" t="n">
        <v>202409</v>
      </c>
      <c r="C4173" s="37" t="s">
        <v>95</v>
      </c>
      <c r="D4173" s="37" t="s">
        <v>200</v>
      </c>
      <c r="E4173" s="0" t="n">
        <v>4</v>
      </c>
      <c r="F4173" s="38" t="s">
        <v>71</v>
      </c>
      <c r="G4173" s="37" t="s">
        <v>630</v>
      </c>
      <c r="H4173" s="0" t="n">
        <v>7608498</v>
      </c>
      <c r="I4173" s="0" t="n">
        <v>7693722</v>
      </c>
      <c r="J4173" s="0" t="n">
        <v>1202323</v>
      </c>
    </row>
    <row r="4174" customFormat="false" ht="15" hidden="false" customHeight="false" outlineLevel="0" collapsed="false">
      <c r="A4174" s="0" t="n">
        <v>202406</v>
      </c>
      <c r="B4174" s="0" t="n">
        <v>202409</v>
      </c>
      <c r="C4174" s="37" t="s">
        <v>106</v>
      </c>
      <c r="D4174" s="37" t="s">
        <v>631</v>
      </c>
      <c r="E4174" s="0" t="n">
        <v>4</v>
      </c>
      <c r="F4174" s="38" t="s">
        <v>71</v>
      </c>
      <c r="G4174" s="37" t="s">
        <v>632</v>
      </c>
      <c r="H4174" s="0" t="n">
        <v>91002</v>
      </c>
      <c r="I4174" s="0" t="n">
        <v>61764</v>
      </c>
      <c r="J4174" s="0" t="n">
        <v>-8541</v>
      </c>
    </row>
    <row r="4175" customFormat="false" ht="15" hidden="false" customHeight="false" outlineLevel="0" collapsed="false">
      <c r="A4175" s="0" t="n">
        <v>202406</v>
      </c>
      <c r="B4175" s="0" t="n">
        <v>202409</v>
      </c>
      <c r="C4175" s="37" t="s">
        <v>106</v>
      </c>
      <c r="D4175" s="37" t="s">
        <v>214</v>
      </c>
      <c r="E4175" s="0" t="n">
        <v>4</v>
      </c>
      <c r="F4175" s="38" t="s">
        <v>71</v>
      </c>
      <c r="G4175" s="37" t="s">
        <v>633</v>
      </c>
      <c r="H4175" s="0" t="n">
        <v>2433309</v>
      </c>
      <c r="I4175" s="0" t="n">
        <v>2379764</v>
      </c>
      <c r="J4175" s="0" t="n">
        <v>284367</v>
      </c>
    </row>
    <row r="4176" customFormat="false" ht="15" hidden="false" customHeight="false" outlineLevel="0" collapsed="false">
      <c r="A4176" s="0" t="n">
        <v>202406</v>
      </c>
      <c r="B4176" s="0" t="n">
        <v>202409</v>
      </c>
      <c r="C4176" s="37" t="s">
        <v>184</v>
      </c>
      <c r="D4176" s="37" t="s">
        <v>634</v>
      </c>
      <c r="E4176" s="0" t="n">
        <v>4</v>
      </c>
      <c r="F4176" s="38" t="s">
        <v>71</v>
      </c>
      <c r="G4176" s="37" t="s">
        <v>635</v>
      </c>
      <c r="H4176" s="0" t="n">
        <v>2555235</v>
      </c>
      <c r="I4176" s="0" t="n">
        <v>2332757</v>
      </c>
      <c r="J4176" s="0" t="n">
        <v>149108</v>
      </c>
    </row>
    <row r="4177" customFormat="false" ht="15" hidden="false" customHeight="false" outlineLevel="0" collapsed="false">
      <c r="A4177" s="0" t="n">
        <v>202406</v>
      </c>
      <c r="B4177" s="0" t="n">
        <v>202409</v>
      </c>
      <c r="C4177" s="37" t="s">
        <v>109</v>
      </c>
      <c r="D4177" s="37" t="s">
        <v>636</v>
      </c>
      <c r="E4177" s="0" t="n">
        <v>4</v>
      </c>
      <c r="F4177" s="38" t="s">
        <v>71</v>
      </c>
      <c r="G4177" s="37" t="s">
        <v>637</v>
      </c>
      <c r="H4177" s="0" t="n">
        <v>165381</v>
      </c>
      <c r="I4177" s="0" t="n">
        <v>311043</v>
      </c>
      <c r="J4177" s="0" t="n">
        <v>9338</v>
      </c>
    </row>
    <row r="4178" customFormat="false" ht="15" hidden="false" customHeight="false" outlineLevel="0" collapsed="false">
      <c r="A4178" s="0" t="n">
        <v>202406</v>
      </c>
      <c r="B4178" s="0" t="n">
        <v>202409</v>
      </c>
      <c r="C4178" s="37" t="s">
        <v>106</v>
      </c>
      <c r="D4178" s="37" t="s">
        <v>638</v>
      </c>
      <c r="E4178" s="0" t="n">
        <v>4</v>
      </c>
      <c r="F4178" s="38" t="s">
        <v>71</v>
      </c>
      <c r="G4178" s="37" t="s">
        <v>639</v>
      </c>
      <c r="H4178" s="0" t="n">
        <v>7406350</v>
      </c>
      <c r="I4178" s="0" t="n">
        <v>3506677</v>
      </c>
      <c r="J4178" s="0" t="n">
        <v>212001</v>
      </c>
    </row>
    <row r="4179" customFormat="false" ht="15" hidden="false" customHeight="false" outlineLevel="0" collapsed="false">
      <c r="A4179" s="0" t="n">
        <v>202406</v>
      </c>
      <c r="B4179" s="0" t="n">
        <v>202409</v>
      </c>
      <c r="C4179" s="37" t="s">
        <v>124</v>
      </c>
      <c r="D4179" s="37" t="s">
        <v>99</v>
      </c>
      <c r="E4179" s="0" t="n">
        <v>4</v>
      </c>
      <c r="F4179" s="38" t="s">
        <v>71</v>
      </c>
      <c r="G4179" s="37" t="s">
        <v>640</v>
      </c>
      <c r="H4179" s="0" t="n">
        <v>1842744</v>
      </c>
      <c r="I4179" s="0" t="n">
        <v>969689</v>
      </c>
      <c r="J4179" s="0" t="n">
        <v>-73294</v>
      </c>
    </row>
    <row r="4180" customFormat="false" ht="15" hidden="false" customHeight="false" outlineLevel="0" collapsed="false">
      <c r="A4180" s="0" t="n">
        <v>202406</v>
      </c>
      <c r="B4180" s="0" t="n">
        <v>202409</v>
      </c>
      <c r="C4180" s="37" t="s">
        <v>109</v>
      </c>
      <c r="D4180" s="37" t="s">
        <v>300</v>
      </c>
      <c r="E4180" s="0" t="n">
        <v>4</v>
      </c>
      <c r="F4180" s="38" t="s">
        <v>71</v>
      </c>
      <c r="G4180" s="37" t="s">
        <v>641</v>
      </c>
      <c r="H4180" s="0" t="n">
        <v>1293614</v>
      </c>
      <c r="I4180" s="0" t="n">
        <v>1524656</v>
      </c>
      <c r="J4180" s="0" t="n">
        <v>-153168</v>
      </c>
    </row>
    <row r="4181" customFormat="false" ht="15" hidden="false" customHeight="false" outlineLevel="0" collapsed="false">
      <c r="A4181" s="0" t="n">
        <v>202406</v>
      </c>
      <c r="B4181" s="0" t="n">
        <v>202409</v>
      </c>
      <c r="C4181" s="37" t="s">
        <v>109</v>
      </c>
      <c r="D4181" s="37" t="s">
        <v>116</v>
      </c>
      <c r="E4181" s="0" t="n">
        <v>4</v>
      </c>
      <c r="F4181" s="38" t="s">
        <v>71</v>
      </c>
      <c r="G4181" s="37" t="s">
        <v>642</v>
      </c>
      <c r="H4181" s="0" t="n">
        <v>497877</v>
      </c>
      <c r="I4181" s="0" t="n">
        <v>263198</v>
      </c>
      <c r="J4181" s="0" t="n">
        <v>53863</v>
      </c>
    </row>
    <row r="4182" customFormat="false" ht="15" hidden="false" customHeight="false" outlineLevel="0" collapsed="false">
      <c r="A4182" s="0" t="n">
        <v>202406</v>
      </c>
      <c r="B4182" s="0" t="n">
        <v>202409</v>
      </c>
      <c r="C4182" s="37" t="s">
        <v>124</v>
      </c>
      <c r="D4182" s="37" t="s">
        <v>170</v>
      </c>
      <c r="E4182" s="0" t="n">
        <v>4</v>
      </c>
      <c r="F4182" s="38" t="s">
        <v>71</v>
      </c>
      <c r="G4182" s="37" t="s">
        <v>643</v>
      </c>
      <c r="H4182" s="0" t="n">
        <v>309068</v>
      </c>
      <c r="I4182" s="0" t="n">
        <v>484073</v>
      </c>
      <c r="J4182" s="0" t="n">
        <v>61098</v>
      </c>
    </row>
    <row r="4183" customFormat="false" ht="15" hidden="false" customHeight="false" outlineLevel="0" collapsed="false">
      <c r="A4183" s="0" t="n">
        <v>202406</v>
      </c>
      <c r="B4183" s="0" t="n">
        <v>202409</v>
      </c>
      <c r="C4183" s="37" t="s">
        <v>115</v>
      </c>
      <c r="D4183" s="37" t="s">
        <v>130</v>
      </c>
      <c r="E4183" s="0" t="n">
        <v>4</v>
      </c>
      <c r="F4183" s="38" t="s">
        <v>71</v>
      </c>
      <c r="G4183" s="37" t="s">
        <v>644</v>
      </c>
      <c r="H4183" s="0" t="n">
        <v>383709</v>
      </c>
      <c r="I4183" s="0" t="n">
        <v>728918</v>
      </c>
      <c r="J4183" s="0" t="n">
        <v>-117575</v>
      </c>
    </row>
    <row r="4184" customFormat="false" ht="15" hidden="false" customHeight="false" outlineLevel="0" collapsed="false">
      <c r="A4184" s="0" t="n">
        <v>202406</v>
      </c>
      <c r="B4184" s="0" t="n">
        <v>202409</v>
      </c>
      <c r="C4184" s="37" t="s">
        <v>95</v>
      </c>
      <c r="D4184" s="37" t="s">
        <v>235</v>
      </c>
      <c r="E4184" s="0" t="n">
        <v>4</v>
      </c>
      <c r="F4184" s="38" t="s">
        <v>71</v>
      </c>
      <c r="G4184" s="37" t="s">
        <v>645</v>
      </c>
      <c r="H4184" s="0" t="n">
        <v>1034808</v>
      </c>
      <c r="I4184" s="0" t="n">
        <v>1483374</v>
      </c>
      <c r="J4184" s="0" t="n">
        <v>33171</v>
      </c>
    </row>
    <row r="4185" customFormat="false" ht="15" hidden="false" customHeight="false" outlineLevel="0" collapsed="false">
      <c r="A4185" s="0" t="n">
        <v>202406</v>
      </c>
      <c r="B4185" s="0" t="n">
        <v>202409</v>
      </c>
      <c r="C4185" s="37" t="s">
        <v>115</v>
      </c>
      <c r="D4185" s="37" t="s">
        <v>646</v>
      </c>
      <c r="E4185" s="0" t="n">
        <v>4</v>
      </c>
      <c r="F4185" s="38" t="s">
        <v>71</v>
      </c>
      <c r="G4185" s="37" t="s">
        <v>647</v>
      </c>
      <c r="H4185" s="0" t="n">
        <v>2433883</v>
      </c>
      <c r="I4185" s="0" t="n">
        <v>1837819</v>
      </c>
      <c r="J4185" s="0" t="n">
        <v>308855</v>
      </c>
    </row>
    <row r="4186" customFormat="false" ht="15" hidden="false" customHeight="false" outlineLevel="0" collapsed="false">
      <c r="A4186" s="0" t="n">
        <v>202406</v>
      </c>
      <c r="B4186" s="0" t="n">
        <v>202409</v>
      </c>
      <c r="C4186" s="37" t="s">
        <v>149</v>
      </c>
      <c r="D4186" s="37" t="s">
        <v>531</v>
      </c>
      <c r="E4186" s="0" t="n">
        <v>4</v>
      </c>
      <c r="F4186" s="38" t="s">
        <v>71</v>
      </c>
      <c r="G4186" s="37" t="s">
        <v>648</v>
      </c>
      <c r="H4186" s="0" t="n">
        <v>747540</v>
      </c>
      <c r="I4186" s="0" t="n">
        <v>2039819</v>
      </c>
      <c r="J4186" s="0" t="n">
        <v>106068</v>
      </c>
    </row>
    <row r="4187" customFormat="false" ht="15" hidden="false" customHeight="false" outlineLevel="0" collapsed="false">
      <c r="A4187" s="0" t="n">
        <v>202406</v>
      </c>
      <c r="B4187" s="0" t="n">
        <v>202409</v>
      </c>
      <c r="C4187" s="37" t="s">
        <v>124</v>
      </c>
      <c r="D4187" s="37" t="s">
        <v>616</v>
      </c>
      <c r="E4187" s="0" t="n">
        <v>4</v>
      </c>
      <c r="F4187" s="38" t="s">
        <v>71</v>
      </c>
      <c r="G4187" s="37" t="s">
        <v>649</v>
      </c>
      <c r="H4187" s="0" t="n">
        <v>277919</v>
      </c>
      <c r="I4187" s="0" t="n">
        <v>234803</v>
      </c>
      <c r="J4187" s="0" t="n">
        <v>48017</v>
      </c>
    </row>
    <row r="4188" customFormat="false" ht="15" hidden="false" customHeight="false" outlineLevel="0" collapsed="false">
      <c r="A4188" s="0" t="n">
        <v>202406</v>
      </c>
      <c r="B4188" s="0" t="n">
        <v>202409</v>
      </c>
      <c r="C4188" s="37" t="s">
        <v>101</v>
      </c>
      <c r="D4188" s="37" t="s">
        <v>445</v>
      </c>
      <c r="E4188" s="0" t="n">
        <v>4</v>
      </c>
      <c r="F4188" s="38" t="s">
        <v>71</v>
      </c>
      <c r="G4188" s="37" t="s">
        <v>650</v>
      </c>
      <c r="H4188" s="0" t="n">
        <v>1809997</v>
      </c>
      <c r="I4188" s="0" t="n">
        <v>1236144</v>
      </c>
      <c r="J4188" s="0" t="n">
        <v>228656</v>
      </c>
    </row>
    <row r="4189" customFormat="false" ht="15" hidden="false" customHeight="false" outlineLevel="0" collapsed="false">
      <c r="A4189" s="0" t="n">
        <v>202406</v>
      </c>
      <c r="B4189" s="0" t="n">
        <v>202409</v>
      </c>
      <c r="C4189" s="37" t="s">
        <v>109</v>
      </c>
      <c r="D4189" s="37" t="s">
        <v>651</v>
      </c>
      <c r="E4189" s="0" t="n">
        <v>4</v>
      </c>
      <c r="F4189" s="38" t="s">
        <v>71</v>
      </c>
      <c r="G4189" s="37" t="s">
        <v>652</v>
      </c>
      <c r="H4189" s="0" t="n">
        <v>1667607</v>
      </c>
      <c r="I4189" s="0" t="n">
        <v>1410634</v>
      </c>
      <c r="J4189" s="0" t="n">
        <v>-78532</v>
      </c>
    </row>
    <row r="4190" customFormat="false" ht="15" hidden="false" customHeight="false" outlineLevel="0" collapsed="false">
      <c r="A4190" s="0" t="n">
        <v>202406</v>
      </c>
      <c r="B4190" s="0" t="n">
        <v>202409</v>
      </c>
      <c r="C4190" s="37" t="s">
        <v>184</v>
      </c>
      <c r="D4190" s="37" t="s">
        <v>482</v>
      </c>
      <c r="E4190" s="0" t="n">
        <v>4</v>
      </c>
      <c r="F4190" s="38" t="s">
        <v>71</v>
      </c>
      <c r="G4190" s="37" t="s">
        <v>653</v>
      </c>
      <c r="H4190" s="0" t="n">
        <v>1350316</v>
      </c>
      <c r="I4190" s="0" t="n">
        <v>1595661</v>
      </c>
      <c r="J4190" s="0" t="n">
        <v>104783</v>
      </c>
    </row>
    <row r="4191" customFormat="false" ht="15" hidden="false" customHeight="false" outlineLevel="0" collapsed="false">
      <c r="A4191" s="0" t="n">
        <v>202406</v>
      </c>
      <c r="B4191" s="0" t="n">
        <v>202409</v>
      </c>
      <c r="C4191" s="37" t="s">
        <v>136</v>
      </c>
      <c r="D4191" s="37" t="s">
        <v>606</v>
      </c>
      <c r="E4191" s="0" t="n">
        <v>4</v>
      </c>
      <c r="F4191" s="38" t="s">
        <v>71</v>
      </c>
      <c r="G4191" s="37" t="s">
        <v>654</v>
      </c>
      <c r="H4191" s="0" t="n">
        <v>1078022</v>
      </c>
      <c r="I4191" s="0" t="n">
        <v>359299</v>
      </c>
      <c r="J4191" s="0" t="n">
        <v>12644</v>
      </c>
    </row>
    <row r="4192" customFormat="false" ht="15" hidden="false" customHeight="false" outlineLevel="0" collapsed="false">
      <c r="A4192" s="0" t="n">
        <v>202406</v>
      </c>
      <c r="B4192" s="0" t="n">
        <v>202409</v>
      </c>
      <c r="C4192" s="37" t="s">
        <v>152</v>
      </c>
      <c r="D4192" s="37" t="s">
        <v>655</v>
      </c>
      <c r="E4192" s="0" t="n">
        <v>4</v>
      </c>
      <c r="F4192" s="38" t="s">
        <v>71</v>
      </c>
      <c r="G4192" s="37" t="s">
        <v>656</v>
      </c>
      <c r="H4192" s="0" t="n">
        <v>308774</v>
      </c>
      <c r="I4192" s="0" t="n">
        <v>358259</v>
      </c>
      <c r="J4192" s="0" t="n">
        <v>-21110</v>
      </c>
    </row>
    <row r="4193" customFormat="false" ht="15" hidden="false" customHeight="false" outlineLevel="0" collapsed="false">
      <c r="A4193" s="0" t="n">
        <v>202406</v>
      </c>
      <c r="B4193" s="0" t="n">
        <v>202409</v>
      </c>
      <c r="C4193" s="37" t="s">
        <v>178</v>
      </c>
      <c r="D4193" s="37" t="s">
        <v>127</v>
      </c>
      <c r="E4193" s="0" t="n">
        <v>4</v>
      </c>
      <c r="F4193" s="38" t="s">
        <v>71</v>
      </c>
      <c r="G4193" s="37" t="s">
        <v>657</v>
      </c>
      <c r="H4193" s="0" t="n">
        <v>178262</v>
      </c>
      <c r="I4193" s="0" t="n">
        <v>114954</v>
      </c>
      <c r="J4193" s="0" t="n">
        <v>-7521</v>
      </c>
    </row>
    <row r="4194" customFormat="false" ht="15" hidden="false" customHeight="false" outlineLevel="0" collapsed="false">
      <c r="A4194" s="0" t="n">
        <v>202406</v>
      </c>
      <c r="B4194" s="0" t="n">
        <v>202409</v>
      </c>
      <c r="C4194" s="37" t="s">
        <v>158</v>
      </c>
      <c r="D4194" s="37" t="s">
        <v>189</v>
      </c>
      <c r="E4194" s="0" t="n">
        <v>4</v>
      </c>
      <c r="F4194" s="38" t="s">
        <v>71</v>
      </c>
      <c r="G4194" s="37" t="s">
        <v>658</v>
      </c>
      <c r="H4194" s="0" t="n">
        <v>202694</v>
      </c>
      <c r="I4194" s="0" t="n">
        <v>187442</v>
      </c>
      <c r="J4194" s="0" t="n">
        <v>-113</v>
      </c>
    </row>
    <row r="4195" customFormat="false" ht="15" hidden="false" customHeight="false" outlineLevel="0" collapsed="false">
      <c r="A4195" s="0" t="n">
        <v>202406</v>
      </c>
      <c r="B4195" s="0" t="n">
        <v>202409</v>
      </c>
      <c r="C4195" s="37" t="s">
        <v>98</v>
      </c>
      <c r="D4195" s="37" t="s">
        <v>659</v>
      </c>
      <c r="E4195" s="0" t="n">
        <v>4</v>
      </c>
      <c r="F4195" s="38" t="s">
        <v>71</v>
      </c>
      <c r="G4195" s="37" t="s">
        <v>660</v>
      </c>
      <c r="H4195" s="0" t="n">
        <v>89599</v>
      </c>
      <c r="I4195" s="0" t="n">
        <v>70925</v>
      </c>
      <c r="J4195" s="0" t="n">
        <v>1128</v>
      </c>
    </row>
    <row r="4196" customFormat="false" ht="15" hidden="false" customHeight="false" outlineLevel="0" collapsed="false">
      <c r="A4196" s="0" t="n">
        <v>202406</v>
      </c>
      <c r="B4196" s="0" t="n">
        <v>202409</v>
      </c>
      <c r="C4196" s="37" t="s">
        <v>184</v>
      </c>
      <c r="D4196" s="37" t="s">
        <v>385</v>
      </c>
      <c r="E4196" s="0" t="n">
        <v>4</v>
      </c>
      <c r="F4196" s="38" t="s">
        <v>71</v>
      </c>
      <c r="G4196" s="37" t="s">
        <v>661</v>
      </c>
      <c r="H4196" s="0" t="n">
        <v>660344</v>
      </c>
      <c r="I4196" s="0" t="n">
        <v>934505</v>
      </c>
      <c r="J4196" s="0" t="n">
        <v>101228</v>
      </c>
    </row>
    <row r="4197" customFormat="false" ht="15" hidden="false" customHeight="false" outlineLevel="0" collapsed="false">
      <c r="A4197" s="0" t="n">
        <v>202406</v>
      </c>
      <c r="B4197" s="0" t="n">
        <v>202409</v>
      </c>
      <c r="C4197" s="37" t="s">
        <v>101</v>
      </c>
      <c r="D4197" s="37" t="s">
        <v>141</v>
      </c>
      <c r="E4197" s="0" t="n">
        <v>4</v>
      </c>
      <c r="F4197" s="38" t="s">
        <v>71</v>
      </c>
      <c r="G4197" s="37" t="s">
        <v>662</v>
      </c>
      <c r="H4197" s="0" t="n">
        <v>504016</v>
      </c>
      <c r="I4197" s="0" t="n">
        <v>298181</v>
      </c>
      <c r="J4197" s="0" t="n">
        <v>54991</v>
      </c>
    </row>
    <row r="4198" customFormat="false" ht="15" hidden="false" customHeight="false" outlineLevel="0" collapsed="false">
      <c r="A4198" s="0" t="n">
        <v>202406</v>
      </c>
      <c r="B4198" s="0" t="n">
        <v>202409</v>
      </c>
      <c r="C4198" s="37" t="s">
        <v>98</v>
      </c>
      <c r="D4198" s="37" t="s">
        <v>110</v>
      </c>
      <c r="E4198" s="0" t="n">
        <v>4</v>
      </c>
      <c r="F4198" s="38" t="s">
        <v>71</v>
      </c>
      <c r="G4198" s="37" t="s">
        <v>663</v>
      </c>
      <c r="H4198" s="0" t="n">
        <v>326888</v>
      </c>
      <c r="I4198" s="0" t="n">
        <v>255089</v>
      </c>
      <c r="J4198" s="0" t="n">
        <v>33510</v>
      </c>
    </row>
    <row r="4199" customFormat="false" ht="15" hidden="false" customHeight="false" outlineLevel="0" collapsed="false">
      <c r="A4199" s="0" t="n">
        <v>202406</v>
      </c>
      <c r="B4199" s="0" t="n">
        <v>202409</v>
      </c>
      <c r="C4199" s="37" t="s">
        <v>158</v>
      </c>
      <c r="D4199" s="37" t="s">
        <v>332</v>
      </c>
      <c r="E4199" s="0" t="n">
        <v>4</v>
      </c>
      <c r="F4199" s="38" t="s">
        <v>71</v>
      </c>
      <c r="G4199" s="37" t="s">
        <v>664</v>
      </c>
      <c r="H4199" s="0" t="n">
        <v>15291</v>
      </c>
      <c r="I4199" s="0" t="n">
        <v>14877</v>
      </c>
      <c r="J4199" s="0" t="n">
        <v>2306</v>
      </c>
    </row>
    <row r="4200" customFormat="false" ht="15" hidden="false" customHeight="false" outlineLevel="0" collapsed="false">
      <c r="A4200" s="0" t="n">
        <v>202406</v>
      </c>
      <c r="B4200" s="0" t="n">
        <v>202409</v>
      </c>
      <c r="C4200" s="37" t="s">
        <v>178</v>
      </c>
      <c r="D4200" s="37" t="s">
        <v>134</v>
      </c>
      <c r="E4200" s="0" t="n">
        <v>4</v>
      </c>
      <c r="F4200" s="38" t="s">
        <v>71</v>
      </c>
      <c r="G4200" s="37" t="s">
        <v>665</v>
      </c>
      <c r="H4200" s="0" t="n">
        <v>119831</v>
      </c>
      <c r="I4200" s="0" t="n">
        <v>144148</v>
      </c>
      <c r="J4200" s="0" t="n">
        <v>7689</v>
      </c>
    </row>
    <row r="4201" customFormat="false" ht="15" hidden="false" customHeight="false" outlineLevel="0" collapsed="false">
      <c r="A4201" s="0" t="n">
        <v>202406</v>
      </c>
      <c r="B4201" s="0" t="n">
        <v>202409</v>
      </c>
      <c r="C4201" s="37" t="s">
        <v>136</v>
      </c>
      <c r="D4201" s="37" t="s">
        <v>511</v>
      </c>
      <c r="E4201" s="0" t="n">
        <v>4</v>
      </c>
      <c r="F4201" s="38" t="s">
        <v>71</v>
      </c>
      <c r="G4201" s="37" t="s">
        <v>666</v>
      </c>
      <c r="H4201" s="0" t="n">
        <v>1827200</v>
      </c>
      <c r="I4201" s="0" t="n">
        <v>1653355</v>
      </c>
      <c r="J4201" s="0" t="n">
        <v>231966</v>
      </c>
    </row>
    <row r="4202" customFormat="false" ht="15" hidden="false" customHeight="false" outlineLevel="0" collapsed="false">
      <c r="A4202" s="0" t="n">
        <v>202406</v>
      </c>
      <c r="B4202" s="0" t="n">
        <v>202409</v>
      </c>
      <c r="C4202" s="37" t="s">
        <v>149</v>
      </c>
      <c r="D4202" s="37" t="s">
        <v>298</v>
      </c>
      <c r="E4202" s="0" t="n">
        <v>4</v>
      </c>
      <c r="F4202" s="38" t="s">
        <v>71</v>
      </c>
      <c r="G4202" s="37" t="s">
        <v>667</v>
      </c>
      <c r="H4202" s="0" t="n">
        <v>254205</v>
      </c>
      <c r="I4202" s="0" t="n">
        <v>200047</v>
      </c>
      <c r="J4202" s="0" t="n">
        <v>13036</v>
      </c>
    </row>
    <row r="4203" customFormat="false" ht="15" hidden="false" customHeight="false" outlineLevel="0" collapsed="false">
      <c r="A4203" s="0" t="n">
        <v>202406</v>
      </c>
      <c r="B4203" s="0" t="n">
        <v>202409</v>
      </c>
      <c r="C4203" s="37" t="s">
        <v>115</v>
      </c>
      <c r="D4203" s="37" t="s">
        <v>288</v>
      </c>
      <c r="E4203" s="0" t="n">
        <v>4</v>
      </c>
      <c r="F4203" s="38" t="s">
        <v>71</v>
      </c>
      <c r="G4203" s="37" t="s">
        <v>668</v>
      </c>
      <c r="H4203" s="0" t="n">
        <v>858945</v>
      </c>
      <c r="I4203" s="0" t="n">
        <v>1068631</v>
      </c>
      <c r="J4203" s="0" t="n">
        <v>38313</v>
      </c>
    </row>
    <row r="4204" customFormat="false" ht="15" hidden="false" customHeight="false" outlineLevel="0" collapsed="false">
      <c r="A4204" s="0" t="n">
        <v>202406</v>
      </c>
      <c r="B4204" s="0" t="n">
        <v>202409</v>
      </c>
      <c r="C4204" s="37" t="s">
        <v>112</v>
      </c>
      <c r="D4204" s="37" t="s">
        <v>280</v>
      </c>
      <c r="E4204" s="0" t="n">
        <v>4</v>
      </c>
      <c r="F4204" s="38" t="s">
        <v>71</v>
      </c>
      <c r="G4204" s="37" t="s">
        <v>669</v>
      </c>
      <c r="H4204" s="0" t="n">
        <v>95480</v>
      </c>
      <c r="I4204" s="0" t="n">
        <v>74425</v>
      </c>
      <c r="J4204" s="0" t="n">
        <v>20073</v>
      </c>
    </row>
    <row r="4205" customFormat="false" ht="15" hidden="false" customHeight="false" outlineLevel="0" collapsed="false">
      <c r="A4205" s="0" t="n">
        <v>202406</v>
      </c>
      <c r="B4205" s="0" t="n">
        <v>202409</v>
      </c>
      <c r="C4205" s="37" t="s">
        <v>101</v>
      </c>
      <c r="D4205" s="37" t="s">
        <v>401</v>
      </c>
      <c r="E4205" s="0" t="n">
        <v>4</v>
      </c>
      <c r="F4205" s="38" t="s">
        <v>71</v>
      </c>
      <c r="G4205" s="37" t="s">
        <v>670</v>
      </c>
      <c r="H4205" s="0" t="n">
        <v>3361188</v>
      </c>
      <c r="I4205" s="0" t="n">
        <v>2352081</v>
      </c>
      <c r="J4205" s="0" t="n">
        <v>-359980</v>
      </c>
    </row>
    <row r="4206" customFormat="false" ht="15" hidden="false" customHeight="false" outlineLevel="0" collapsed="false">
      <c r="A4206" s="0" t="n">
        <v>202406</v>
      </c>
      <c r="B4206" s="0" t="n">
        <v>202409</v>
      </c>
      <c r="C4206" s="37" t="s">
        <v>149</v>
      </c>
      <c r="D4206" s="37" t="s">
        <v>258</v>
      </c>
      <c r="E4206" s="0" t="n">
        <v>4</v>
      </c>
      <c r="F4206" s="38" t="s">
        <v>71</v>
      </c>
      <c r="G4206" s="37" t="s">
        <v>671</v>
      </c>
      <c r="H4206" s="0" t="n">
        <v>531168</v>
      </c>
      <c r="I4206" s="0" t="n">
        <v>421231</v>
      </c>
      <c r="J4206" s="0" t="n">
        <v>-45211</v>
      </c>
    </row>
    <row r="4207" customFormat="false" ht="15" hidden="false" customHeight="false" outlineLevel="0" collapsed="false">
      <c r="A4207" s="0" t="n">
        <v>202406</v>
      </c>
      <c r="B4207" s="0" t="n">
        <v>202409</v>
      </c>
      <c r="C4207" s="37" t="s">
        <v>106</v>
      </c>
      <c r="D4207" s="37" t="s">
        <v>389</v>
      </c>
      <c r="E4207" s="0" t="n">
        <v>4</v>
      </c>
      <c r="F4207" s="38" t="s">
        <v>71</v>
      </c>
      <c r="G4207" s="37" t="s">
        <v>672</v>
      </c>
      <c r="H4207" s="0" t="n">
        <v>848434</v>
      </c>
      <c r="I4207" s="0" t="n">
        <v>1404373</v>
      </c>
      <c r="J4207" s="0" t="n">
        <v>166095</v>
      </c>
    </row>
    <row r="4208" customFormat="false" ht="15" hidden="false" customHeight="false" outlineLevel="0" collapsed="false">
      <c r="A4208" s="0" t="n">
        <v>202406</v>
      </c>
      <c r="B4208" s="0" t="n">
        <v>202409</v>
      </c>
      <c r="C4208" s="37" t="s">
        <v>115</v>
      </c>
      <c r="D4208" s="37" t="s">
        <v>673</v>
      </c>
      <c r="E4208" s="0" t="n">
        <v>4</v>
      </c>
      <c r="F4208" s="38" t="s">
        <v>71</v>
      </c>
      <c r="G4208" s="37" t="s">
        <v>674</v>
      </c>
      <c r="H4208" s="0" t="n">
        <v>7542480</v>
      </c>
      <c r="I4208" s="0" t="n">
        <v>8646380</v>
      </c>
      <c r="J4208" s="0" t="n">
        <v>462597</v>
      </c>
    </row>
    <row r="4209" customFormat="false" ht="15" hidden="false" customHeight="false" outlineLevel="0" collapsed="false">
      <c r="A4209" s="0" t="n">
        <v>202406</v>
      </c>
      <c r="B4209" s="0" t="n">
        <v>202409</v>
      </c>
      <c r="C4209" s="37" t="s">
        <v>152</v>
      </c>
      <c r="D4209" s="37" t="s">
        <v>425</v>
      </c>
      <c r="E4209" s="0" t="n">
        <v>4</v>
      </c>
      <c r="F4209" s="38" t="s">
        <v>71</v>
      </c>
      <c r="G4209" s="37" t="s">
        <v>675</v>
      </c>
      <c r="H4209" s="0" t="n">
        <v>3389413</v>
      </c>
      <c r="I4209" s="0" t="n">
        <v>2272992</v>
      </c>
      <c r="J4209" s="0" t="n">
        <v>-144786</v>
      </c>
    </row>
    <row r="4210" customFormat="false" ht="15" hidden="false" customHeight="false" outlineLevel="0" collapsed="false">
      <c r="A4210" s="0" t="n">
        <v>202406</v>
      </c>
      <c r="B4210" s="0" t="n">
        <v>202409</v>
      </c>
      <c r="C4210" s="37" t="s">
        <v>158</v>
      </c>
      <c r="D4210" s="37" t="s">
        <v>282</v>
      </c>
      <c r="E4210" s="0" t="n">
        <v>4</v>
      </c>
      <c r="F4210" s="38" t="s">
        <v>71</v>
      </c>
      <c r="G4210" s="37" t="s">
        <v>676</v>
      </c>
      <c r="H4210" s="0" t="n">
        <v>326733</v>
      </c>
      <c r="I4210" s="0" t="n">
        <v>404109</v>
      </c>
      <c r="J4210" s="0" t="n">
        <v>-10289</v>
      </c>
    </row>
    <row r="4211" customFormat="false" ht="15" hidden="false" customHeight="false" outlineLevel="0" collapsed="false">
      <c r="A4211" s="0" t="n">
        <v>202406</v>
      </c>
      <c r="B4211" s="0" t="n">
        <v>202409</v>
      </c>
      <c r="C4211" s="37" t="s">
        <v>136</v>
      </c>
      <c r="D4211" s="37" t="s">
        <v>420</v>
      </c>
      <c r="E4211" s="0" t="n">
        <v>4</v>
      </c>
      <c r="F4211" s="38" t="s">
        <v>71</v>
      </c>
      <c r="G4211" s="37" t="s">
        <v>677</v>
      </c>
      <c r="H4211" s="0" t="n">
        <v>269443</v>
      </c>
      <c r="I4211" s="0" t="n">
        <v>147674</v>
      </c>
      <c r="J4211" s="0" t="n">
        <v>-1837</v>
      </c>
    </row>
    <row r="4212" customFormat="false" ht="15" hidden="false" customHeight="false" outlineLevel="0" collapsed="false">
      <c r="A4212" s="0" t="n">
        <v>202406</v>
      </c>
      <c r="B4212" s="0" t="n">
        <v>202409</v>
      </c>
      <c r="C4212" s="37" t="s">
        <v>109</v>
      </c>
      <c r="D4212" s="37" t="s">
        <v>493</v>
      </c>
      <c r="E4212" s="0" t="n">
        <v>4</v>
      </c>
      <c r="F4212" s="38" t="s">
        <v>71</v>
      </c>
      <c r="G4212" s="37" t="s">
        <v>678</v>
      </c>
      <c r="H4212" s="0" t="n">
        <v>319562</v>
      </c>
      <c r="I4212" s="0" t="n">
        <v>186672</v>
      </c>
      <c r="J4212" s="0" t="n">
        <v>31591</v>
      </c>
    </row>
    <row r="4213" customFormat="false" ht="15" hidden="false" customHeight="false" outlineLevel="0" collapsed="false">
      <c r="A4213" s="0" t="n">
        <v>202406</v>
      </c>
      <c r="B4213" s="0" t="n">
        <v>202409</v>
      </c>
      <c r="C4213" s="37" t="s">
        <v>109</v>
      </c>
      <c r="D4213" s="37" t="s">
        <v>320</v>
      </c>
      <c r="E4213" s="0" t="n">
        <v>4</v>
      </c>
      <c r="F4213" s="38" t="s">
        <v>71</v>
      </c>
      <c r="G4213" s="37" t="s">
        <v>679</v>
      </c>
      <c r="H4213" s="0" t="n">
        <v>1208566</v>
      </c>
      <c r="I4213" s="0" t="n">
        <v>1501371</v>
      </c>
      <c r="J4213" s="0" t="n">
        <v>302138</v>
      </c>
    </row>
    <row r="4214" customFormat="false" ht="15" hidden="false" customHeight="false" outlineLevel="0" collapsed="false">
      <c r="A4214" s="0" t="n">
        <v>202406</v>
      </c>
      <c r="B4214" s="0" t="n">
        <v>202409</v>
      </c>
      <c r="C4214" s="37" t="s">
        <v>178</v>
      </c>
      <c r="D4214" s="37" t="s">
        <v>380</v>
      </c>
      <c r="E4214" s="0" t="n">
        <v>4</v>
      </c>
      <c r="F4214" s="38" t="s">
        <v>71</v>
      </c>
      <c r="G4214" s="37" t="s">
        <v>680</v>
      </c>
      <c r="H4214" s="0" t="n">
        <v>536447</v>
      </c>
      <c r="I4214" s="0" t="n">
        <v>780521</v>
      </c>
      <c r="J4214" s="0" t="n">
        <v>190413</v>
      </c>
    </row>
    <row r="4215" customFormat="false" ht="15" hidden="false" customHeight="false" outlineLevel="0" collapsed="false">
      <c r="A4215" s="0" t="n">
        <v>202406</v>
      </c>
      <c r="B4215" s="0" t="n">
        <v>202409</v>
      </c>
      <c r="C4215" s="37" t="s">
        <v>101</v>
      </c>
      <c r="D4215" s="37" t="s">
        <v>571</v>
      </c>
      <c r="E4215" s="0" t="n">
        <v>4</v>
      </c>
      <c r="F4215" s="38" t="s">
        <v>71</v>
      </c>
      <c r="G4215" s="37" t="s">
        <v>681</v>
      </c>
      <c r="H4215" s="0" t="n">
        <v>400371</v>
      </c>
      <c r="I4215" s="0" t="n">
        <v>215200</v>
      </c>
      <c r="J4215" s="0" t="n">
        <v>-16980</v>
      </c>
    </row>
    <row r="4216" customFormat="false" ht="15" hidden="false" customHeight="false" outlineLevel="0" collapsed="false">
      <c r="A4216" s="0" t="n">
        <v>202406</v>
      </c>
      <c r="B4216" s="0" t="n">
        <v>202409</v>
      </c>
      <c r="C4216" s="37" t="s">
        <v>115</v>
      </c>
      <c r="D4216" s="37" t="s">
        <v>396</v>
      </c>
      <c r="E4216" s="0" t="n">
        <v>4</v>
      </c>
      <c r="F4216" s="38" t="s">
        <v>71</v>
      </c>
      <c r="G4216" s="37" t="s">
        <v>682</v>
      </c>
      <c r="H4216" s="0" t="n">
        <v>3685321</v>
      </c>
      <c r="I4216" s="0" t="n">
        <v>9020924</v>
      </c>
      <c r="J4216" s="0" t="n">
        <v>-511598</v>
      </c>
    </row>
    <row r="4217" customFormat="false" ht="15" hidden="false" customHeight="false" outlineLevel="0" collapsed="false">
      <c r="A4217" s="0" t="n">
        <v>202406</v>
      </c>
      <c r="B4217" s="0" t="n">
        <v>202409</v>
      </c>
      <c r="C4217" s="37" t="s">
        <v>178</v>
      </c>
      <c r="D4217" s="37" t="s">
        <v>247</v>
      </c>
      <c r="E4217" s="0" t="n">
        <v>4</v>
      </c>
      <c r="F4217" s="38" t="s">
        <v>71</v>
      </c>
      <c r="G4217" s="37" t="s">
        <v>683</v>
      </c>
      <c r="H4217" s="0" t="n">
        <v>453092</v>
      </c>
      <c r="I4217" s="0" t="n">
        <v>328249</v>
      </c>
      <c r="J4217" s="0" t="n">
        <v>-20864</v>
      </c>
    </row>
    <row r="4218" customFormat="false" ht="15" hidden="false" customHeight="false" outlineLevel="0" collapsed="false">
      <c r="A4218" s="0" t="n">
        <v>202406</v>
      </c>
      <c r="B4218" s="0" t="n">
        <v>202409</v>
      </c>
      <c r="C4218" s="37" t="s">
        <v>178</v>
      </c>
      <c r="D4218" s="37" t="s">
        <v>684</v>
      </c>
      <c r="E4218" s="0" t="n">
        <v>4</v>
      </c>
      <c r="F4218" s="38" t="s">
        <v>71</v>
      </c>
      <c r="G4218" s="37" t="s">
        <v>685</v>
      </c>
      <c r="H4218" s="0" t="n">
        <v>8017665</v>
      </c>
      <c r="I4218" s="0" t="n">
        <v>19305048</v>
      </c>
      <c r="J4218" s="0" t="n">
        <v>4032548</v>
      </c>
    </row>
    <row r="4219" customFormat="false" ht="15" hidden="false" customHeight="false" outlineLevel="0" collapsed="false">
      <c r="A4219" s="0" t="n">
        <v>202406</v>
      </c>
      <c r="B4219" s="0" t="n">
        <v>202409</v>
      </c>
      <c r="C4219" s="37" t="s">
        <v>95</v>
      </c>
      <c r="D4219" s="37" t="s">
        <v>513</v>
      </c>
      <c r="E4219" s="0" t="n">
        <v>4</v>
      </c>
      <c r="F4219" s="38" t="s">
        <v>71</v>
      </c>
      <c r="G4219" s="37" t="s">
        <v>686</v>
      </c>
      <c r="H4219" s="0" t="n">
        <v>783591</v>
      </c>
      <c r="I4219" s="0" t="n">
        <v>690040</v>
      </c>
      <c r="J4219" s="0" t="n">
        <v>83993</v>
      </c>
    </row>
    <row r="4220" customFormat="false" ht="15" hidden="false" customHeight="false" outlineLevel="0" collapsed="false">
      <c r="A4220" s="0" t="n">
        <v>202406</v>
      </c>
      <c r="B4220" s="0" t="n">
        <v>202409</v>
      </c>
      <c r="C4220" s="37" t="s">
        <v>109</v>
      </c>
      <c r="D4220" s="37" t="s">
        <v>531</v>
      </c>
      <c r="E4220" s="0" t="n">
        <v>4</v>
      </c>
      <c r="F4220" s="38" t="s">
        <v>71</v>
      </c>
      <c r="G4220" s="37" t="s">
        <v>687</v>
      </c>
      <c r="H4220" s="0" t="n">
        <v>4497834</v>
      </c>
      <c r="I4220" s="0" t="n">
        <v>2956018</v>
      </c>
      <c r="J4220" s="0" t="n">
        <v>260189</v>
      </c>
    </row>
    <row r="4221" customFormat="false" ht="15" hidden="false" customHeight="false" outlineLevel="0" collapsed="false">
      <c r="A4221" s="0" t="n">
        <v>202406</v>
      </c>
      <c r="B4221" s="0" t="n">
        <v>202409</v>
      </c>
      <c r="C4221" s="37" t="s">
        <v>115</v>
      </c>
      <c r="D4221" s="37" t="s">
        <v>385</v>
      </c>
      <c r="E4221" s="0" t="n">
        <v>4</v>
      </c>
      <c r="F4221" s="38" t="s">
        <v>71</v>
      </c>
      <c r="G4221" s="37" t="s">
        <v>688</v>
      </c>
      <c r="H4221" s="0" t="n">
        <v>678126</v>
      </c>
      <c r="I4221" s="0" t="n">
        <v>245737</v>
      </c>
      <c r="J4221" s="0" t="n">
        <v>25302</v>
      </c>
    </row>
    <row r="4222" customFormat="false" ht="15" hidden="false" customHeight="false" outlineLevel="0" collapsed="false">
      <c r="A4222" s="0" t="n">
        <v>202406</v>
      </c>
      <c r="B4222" s="0" t="n">
        <v>202409</v>
      </c>
      <c r="C4222" s="37" t="s">
        <v>95</v>
      </c>
      <c r="D4222" s="37" t="s">
        <v>328</v>
      </c>
      <c r="E4222" s="0" t="n">
        <v>4</v>
      </c>
      <c r="F4222" s="38" t="s">
        <v>71</v>
      </c>
      <c r="G4222" s="37" t="s">
        <v>689</v>
      </c>
      <c r="H4222" s="0" t="n">
        <v>1999015</v>
      </c>
      <c r="I4222" s="0" t="n">
        <v>2823296</v>
      </c>
      <c r="J4222" s="0" t="n">
        <v>209834</v>
      </c>
    </row>
    <row r="4223" customFormat="false" ht="15" hidden="false" customHeight="false" outlineLevel="0" collapsed="false">
      <c r="A4223" s="0" t="n">
        <v>202406</v>
      </c>
      <c r="B4223" s="0" t="n">
        <v>202409</v>
      </c>
      <c r="C4223" s="37" t="s">
        <v>178</v>
      </c>
      <c r="D4223" s="37" t="s">
        <v>372</v>
      </c>
      <c r="E4223" s="0" t="n">
        <v>4</v>
      </c>
      <c r="F4223" s="38" t="s">
        <v>71</v>
      </c>
      <c r="G4223" s="37" t="s">
        <v>690</v>
      </c>
      <c r="H4223" s="0" t="n">
        <v>231776</v>
      </c>
      <c r="I4223" s="0" t="n">
        <v>341366</v>
      </c>
      <c r="J4223" s="0" t="n">
        <v>-10963</v>
      </c>
    </row>
    <row r="4224" customFormat="false" ht="15" hidden="false" customHeight="false" outlineLevel="0" collapsed="false">
      <c r="A4224" s="0" t="n">
        <v>202406</v>
      </c>
      <c r="B4224" s="0" t="n">
        <v>202409</v>
      </c>
      <c r="C4224" s="37" t="s">
        <v>197</v>
      </c>
      <c r="D4224" s="37" t="s">
        <v>502</v>
      </c>
      <c r="E4224" s="0" t="n">
        <v>4</v>
      </c>
      <c r="F4224" s="38" t="s">
        <v>71</v>
      </c>
      <c r="G4224" s="37" t="s">
        <v>691</v>
      </c>
      <c r="H4224" s="0" t="n">
        <v>243500</v>
      </c>
      <c r="I4224" s="0" t="n">
        <v>295524</v>
      </c>
      <c r="J4224" s="0" t="n">
        <v>38807</v>
      </c>
    </row>
    <row r="4225" customFormat="false" ht="15" hidden="false" customHeight="false" outlineLevel="0" collapsed="false">
      <c r="A4225" s="0" t="n">
        <v>202406</v>
      </c>
      <c r="B4225" s="0" t="n">
        <v>202409</v>
      </c>
      <c r="C4225" s="37" t="s">
        <v>124</v>
      </c>
      <c r="D4225" s="37" t="s">
        <v>393</v>
      </c>
      <c r="E4225" s="0" t="n">
        <v>4</v>
      </c>
      <c r="F4225" s="38" t="s">
        <v>71</v>
      </c>
      <c r="G4225" s="37" t="s">
        <v>692</v>
      </c>
      <c r="H4225" s="0" t="n">
        <v>974408</v>
      </c>
      <c r="I4225" s="0" t="n">
        <v>1220223</v>
      </c>
      <c r="J4225" s="0" t="n">
        <v>74905</v>
      </c>
    </row>
    <row r="4226" customFormat="false" ht="15" hidden="false" customHeight="false" outlineLevel="0" collapsed="false">
      <c r="A4226" s="0" t="n">
        <v>202406</v>
      </c>
      <c r="B4226" s="0" t="n">
        <v>202409</v>
      </c>
      <c r="C4226" s="37" t="s">
        <v>178</v>
      </c>
      <c r="D4226" s="37" t="s">
        <v>693</v>
      </c>
      <c r="E4226" s="0" t="n">
        <v>4</v>
      </c>
      <c r="F4226" s="38" t="s">
        <v>71</v>
      </c>
      <c r="G4226" s="37" t="s">
        <v>694</v>
      </c>
      <c r="H4226" s="0" t="n">
        <v>1766933</v>
      </c>
      <c r="I4226" s="0" t="n">
        <v>923021</v>
      </c>
      <c r="J4226" s="0" t="n">
        <v>-36951</v>
      </c>
    </row>
    <row r="4227" customFormat="false" ht="15" hidden="false" customHeight="false" outlineLevel="0" collapsed="false">
      <c r="A4227" s="0" t="n">
        <v>202406</v>
      </c>
      <c r="B4227" s="0" t="n">
        <v>202409</v>
      </c>
      <c r="C4227" s="37" t="s">
        <v>95</v>
      </c>
      <c r="D4227" s="37" t="s">
        <v>519</v>
      </c>
      <c r="E4227" s="0" t="n">
        <v>4</v>
      </c>
      <c r="F4227" s="38" t="s">
        <v>71</v>
      </c>
      <c r="G4227" s="37" t="s">
        <v>695</v>
      </c>
      <c r="H4227" s="0" t="n">
        <v>714057</v>
      </c>
      <c r="I4227" s="0" t="n">
        <v>733801</v>
      </c>
      <c r="J4227" s="0" t="n">
        <v>100845</v>
      </c>
    </row>
    <row r="4228" customFormat="false" ht="15" hidden="false" customHeight="false" outlineLevel="0" collapsed="false">
      <c r="A4228" s="0" t="n">
        <v>202406</v>
      </c>
      <c r="B4228" s="0" t="n">
        <v>202409</v>
      </c>
      <c r="C4228" s="37" t="s">
        <v>152</v>
      </c>
      <c r="D4228" s="37" t="s">
        <v>341</v>
      </c>
      <c r="E4228" s="0" t="n">
        <v>4</v>
      </c>
      <c r="F4228" s="38" t="s">
        <v>71</v>
      </c>
      <c r="G4228" s="37" t="s">
        <v>696</v>
      </c>
      <c r="H4228" s="0" t="n">
        <v>91771</v>
      </c>
      <c r="I4228" s="0" t="n">
        <v>114183</v>
      </c>
      <c r="J4228" s="0" t="n">
        <v>4273</v>
      </c>
    </row>
    <row r="4229" customFormat="false" ht="15" hidden="false" customHeight="false" outlineLevel="0" collapsed="false">
      <c r="A4229" s="0" t="n">
        <v>202406</v>
      </c>
      <c r="B4229" s="0" t="n">
        <v>202409</v>
      </c>
      <c r="C4229" s="37" t="s">
        <v>149</v>
      </c>
      <c r="D4229" s="37" t="s">
        <v>245</v>
      </c>
      <c r="E4229" s="0" t="n">
        <v>4</v>
      </c>
      <c r="F4229" s="38" t="s">
        <v>71</v>
      </c>
      <c r="G4229" s="37" t="s">
        <v>697</v>
      </c>
      <c r="H4229" s="0" t="n">
        <v>96894</v>
      </c>
      <c r="I4229" s="0" t="n">
        <v>46430</v>
      </c>
      <c r="J4229" s="0" t="n">
        <v>4771</v>
      </c>
    </row>
    <row r="4230" customFormat="false" ht="15" hidden="false" customHeight="false" outlineLevel="0" collapsed="false">
      <c r="A4230" s="0" t="n">
        <v>202406</v>
      </c>
      <c r="B4230" s="0" t="n">
        <v>202409</v>
      </c>
      <c r="C4230" s="37" t="s">
        <v>184</v>
      </c>
      <c r="D4230" s="37" t="s">
        <v>306</v>
      </c>
      <c r="E4230" s="0" t="n">
        <v>4</v>
      </c>
      <c r="F4230" s="38" t="s">
        <v>71</v>
      </c>
      <c r="G4230" s="37" t="s">
        <v>698</v>
      </c>
      <c r="H4230" s="0" t="n">
        <v>85462</v>
      </c>
      <c r="I4230" s="0" t="n">
        <v>125759</v>
      </c>
      <c r="J4230" s="0" t="n">
        <v>8489</v>
      </c>
    </row>
    <row r="4231" customFormat="false" ht="15" hidden="false" customHeight="false" outlineLevel="0" collapsed="false">
      <c r="A4231" s="0" t="n">
        <v>202406</v>
      </c>
      <c r="B4231" s="0" t="n">
        <v>202409</v>
      </c>
      <c r="C4231" s="37" t="s">
        <v>124</v>
      </c>
      <c r="D4231" s="37" t="s">
        <v>311</v>
      </c>
      <c r="E4231" s="0" t="n">
        <v>4</v>
      </c>
      <c r="F4231" s="38" t="s">
        <v>71</v>
      </c>
      <c r="G4231" s="37" t="s">
        <v>699</v>
      </c>
      <c r="H4231" s="0" t="n">
        <v>46681</v>
      </c>
      <c r="I4231" s="0" t="n">
        <v>48840</v>
      </c>
      <c r="J4231" s="0" t="n">
        <v>8261</v>
      </c>
    </row>
    <row r="4232" customFormat="false" ht="15" hidden="false" customHeight="false" outlineLevel="0" collapsed="false">
      <c r="A4232" s="0" t="n">
        <v>202406</v>
      </c>
      <c r="B4232" s="0" t="n">
        <v>202409</v>
      </c>
      <c r="C4232" s="37" t="s">
        <v>109</v>
      </c>
      <c r="D4232" s="37" t="s">
        <v>700</v>
      </c>
      <c r="E4232" s="0" t="n">
        <v>4</v>
      </c>
      <c r="F4232" s="38" t="s">
        <v>71</v>
      </c>
      <c r="G4232" s="37" t="s">
        <v>701</v>
      </c>
      <c r="H4232" s="0" t="n">
        <v>703520</v>
      </c>
      <c r="I4232" s="0" t="n">
        <v>704129</v>
      </c>
      <c r="J4232" s="0" t="n">
        <v>71833</v>
      </c>
    </row>
    <row r="4233" customFormat="false" ht="15" hidden="false" customHeight="false" outlineLevel="0" collapsed="false">
      <c r="A4233" s="0" t="n">
        <v>202406</v>
      </c>
      <c r="B4233" s="0" t="n">
        <v>202409</v>
      </c>
      <c r="C4233" s="37" t="s">
        <v>178</v>
      </c>
      <c r="D4233" s="37" t="s">
        <v>702</v>
      </c>
      <c r="E4233" s="0" t="n">
        <v>4</v>
      </c>
      <c r="F4233" s="38" t="s">
        <v>71</v>
      </c>
      <c r="G4233" s="37" t="s">
        <v>703</v>
      </c>
      <c r="H4233" s="0" t="n">
        <v>1920185</v>
      </c>
      <c r="I4233" s="0" t="n">
        <v>1590779</v>
      </c>
      <c r="J4233" s="0" t="n">
        <v>-13315</v>
      </c>
    </row>
    <row r="4234" customFormat="false" ht="15" hidden="false" customHeight="false" outlineLevel="0" collapsed="false">
      <c r="A4234" s="0" t="n">
        <v>202406</v>
      </c>
      <c r="B4234" s="0" t="n">
        <v>202409</v>
      </c>
      <c r="C4234" s="37" t="s">
        <v>115</v>
      </c>
      <c r="D4234" s="37" t="s">
        <v>569</v>
      </c>
      <c r="E4234" s="0" t="n">
        <v>4</v>
      </c>
      <c r="F4234" s="38" t="s">
        <v>71</v>
      </c>
      <c r="G4234" s="37" t="s">
        <v>704</v>
      </c>
      <c r="H4234" s="0" t="n">
        <v>609990</v>
      </c>
      <c r="I4234" s="0" t="n">
        <v>704235</v>
      </c>
      <c r="J4234" s="0" t="n">
        <v>79015</v>
      </c>
    </row>
    <row r="4235" customFormat="false" ht="15" hidden="false" customHeight="false" outlineLevel="0" collapsed="false">
      <c r="A4235" s="0" t="n">
        <v>202406</v>
      </c>
      <c r="B4235" s="0" t="n">
        <v>202409</v>
      </c>
      <c r="C4235" s="37" t="s">
        <v>136</v>
      </c>
      <c r="D4235" s="37" t="s">
        <v>210</v>
      </c>
      <c r="E4235" s="0" t="n">
        <v>4</v>
      </c>
      <c r="F4235" s="38" t="s">
        <v>71</v>
      </c>
      <c r="G4235" s="37" t="s">
        <v>705</v>
      </c>
      <c r="H4235" s="0" t="n">
        <v>38077</v>
      </c>
      <c r="I4235" s="0" t="n">
        <v>47806</v>
      </c>
      <c r="J4235" s="0" t="n">
        <v>5520</v>
      </c>
    </row>
    <row r="4236" customFormat="false" ht="15" hidden="false" customHeight="false" outlineLevel="0" collapsed="false">
      <c r="A4236" s="0" t="n">
        <v>202406</v>
      </c>
      <c r="B4236" s="0" t="n">
        <v>202409</v>
      </c>
      <c r="C4236" s="37" t="s">
        <v>158</v>
      </c>
      <c r="D4236" s="37" t="s">
        <v>706</v>
      </c>
      <c r="E4236" s="0" t="n">
        <v>4</v>
      </c>
      <c r="F4236" s="38" t="s">
        <v>71</v>
      </c>
      <c r="G4236" s="37" t="s">
        <v>707</v>
      </c>
      <c r="H4236" s="0" t="n">
        <v>471489</v>
      </c>
      <c r="I4236" s="0" t="n">
        <v>475184</v>
      </c>
      <c r="J4236" s="0" t="n">
        <v>62312</v>
      </c>
    </row>
    <row r="4237" customFormat="false" ht="15" hidden="false" customHeight="false" outlineLevel="0" collapsed="false">
      <c r="A4237" s="0" t="n">
        <v>202406</v>
      </c>
      <c r="B4237" s="0" t="n">
        <v>202409</v>
      </c>
      <c r="C4237" s="37" t="s">
        <v>109</v>
      </c>
      <c r="D4237" s="37" t="s">
        <v>251</v>
      </c>
      <c r="E4237" s="0" t="n">
        <v>4</v>
      </c>
      <c r="F4237" s="38" t="s">
        <v>71</v>
      </c>
      <c r="G4237" s="37" t="s">
        <v>708</v>
      </c>
      <c r="H4237" s="0" t="n">
        <v>415743</v>
      </c>
      <c r="I4237" s="0" t="n">
        <v>791291</v>
      </c>
      <c r="J4237" s="0" t="n">
        <v>145271</v>
      </c>
    </row>
    <row r="4238" customFormat="false" ht="15" hidden="false" customHeight="false" outlineLevel="0" collapsed="false">
      <c r="A4238" s="0" t="n">
        <v>202406</v>
      </c>
      <c r="B4238" s="0" t="n">
        <v>202409</v>
      </c>
      <c r="C4238" s="37" t="s">
        <v>101</v>
      </c>
      <c r="D4238" s="37" t="s">
        <v>273</v>
      </c>
      <c r="E4238" s="0" t="n">
        <v>4</v>
      </c>
      <c r="F4238" s="38" t="s">
        <v>71</v>
      </c>
      <c r="G4238" s="37" t="s">
        <v>709</v>
      </c>
      <c r="H4238" s="0" t="n">
        <v>5968783</v>
      </c>
      <c r="I4238" s="0" t="n">
        <v>6144350</v>
      </c>
      <c r="J4238" s="0" t="n">
        <v>113067</v>
      </c>
    </row>
    <row r="4239" customFormat="false" ht="15" hidden="false" customHeight="false" outlineLevel="0" collapsed="false">
      <c r="A4239" s="0" t="n">
        <v>202406</v>
      </c>
      <c r="B4239" s="0" t="n">
        <v>202409</v>
      </c>
      <c r="C4239" s="37" t="s">
        <v>115</v>
      </c>
      <c r="D4239" s="37" t="s">
        <v>700</v>
      </c>
      <c r="E4239" s="0" t="n">
        <v>4</v>
      </c>
      <c r="F4239" s="38" t="s">
        <v>71</v>
      </c>
      <c r="G4239" s="37" t="s">
        <v>710</v>
      </c>
      <c r="H4239" s="0" t="n">
        <v>95453</v>
      </c>
      <c r="I4239" s="0" t="n">
        <v>56296</v>
      </c>
      <c r="J4239" s="0" t="n">
        <v>8264</v>
      </c>
    </row>
    <row r="4240" customFormat="false" ht="15" hidden="false" customHeight="false" outlineLevel="0" collapsed="false">
      <c r="A4240" s="0" t="n">
        <v>202406</v>
      </c>
      <c r="B4240" s="0" t="n">
        <v>202409</v>
      </c>
      <c r="C4240" s="37" t="s">
        <v>106</v>
      </c>
      <c r="D4240" s="37" t="s">
        <v>181</v>
      </c>
      <c r="E4240" s="0" t="n">
        <v>4</v>
      </c>
      <c r="F4240" s="38" t="s">
        <v>71</v>
      </c>
      <c r="G4240" s="37" t="s">
        <v>711</v>
      </c>
      <c r="H4240" s="0" t="n">
        <v>388697</v>
      </c>
      <c r="I4240" s="0" t="n">
        <v>138249</v>
      </c>
      <c r="J4240" s="0" t="n">
        <v>-12785</v>
      </c>
    </row>
    <row r="4241" customFormat="false" ht="15" hidden="false" customHeight="false" outlineLevel="0" collapsed="false">
      <c r="A4241" s="0" t="n">
        <v>202406</v>
      </c>
      <c r="B4241" s="0" t="n">
        <v>202409</v>
      </c>
      <c r="C4241" s="37" t="s">
        <v>101</v>
      </c>
      <c r="D4241" s="37" t="s">
        <v>369</v>
      </c>
      <c r="E4241" s="0" t="n">
        <v>4</v>
      </c>
      <c r="F4241" s="38" t="s">
        <v>71</v>
      </c>
      <c r="G4241" s="37" t="s">
        <v>712</v>
      </c>
      <c r="H4241" s="0" t="n">
        <v>4159720</v>
      </c>
      <c r="I4241" s="0" t="n">
        <v>2058702</v>
      </c>
      <c r="J4241" s="0" t="n">
        <v>139995</v>
      </c>
    </row>
    <row r="4242" customFormat="false" ht="15" hidden="false" customHeight="false" outlineLevel="0" collapsed="false">
      <c r="A4242" s="0" t="n">
        <v>202406</v>
      </c>
      <c r="B4242" s="0" t="n">
        <v>202409</v>
      </c>
      <c r="C4242" s="37" t="s">
        <v>184</v>
      </c>
      <c r="D4242" s="37" t="s">
        <v>249</v>
      </c>
      <c r="E4242" s="0" t="n">
        <v>4</v>
      </c>
      <c r="F4242" s="38" t="s">
        <v>71</v>
      </c>
      <c r="G4242" s="37" t="s">
        <v>713</v>
      </c>
      <c r="H4242" s="0" t="n">
        <v>835826</v>
      </c>
      <c r="I4242" s="0" t="n">
        <v>667872</v>
      </c>
      <c r="J4242" s="0" t="n">
        <v>35086</v>
      </c>
    </row>
    <row r="4243" customFormat="false" ht="15" hidden="false" customHeight="false" outlineLevel="0" collapsed="false">
      <c r="A4243" s="0" t="n">
        <v>202406</v>
      </c>
      <c r="B4243" s="0" t="n">
        <v>202409</v>
      </c>
      <c r="C4243" s="37" t="s">
        <v>109</v>
      </c>
      <c r="D4243" s="37" t="s">
        <v>714</v>
      </c>
      <c r="E4243" s="0" t="n">
        <v>4</v>
      </c>
      <c r="F4243" s="38" t="s">
        <v>71</v>
      </c>
      <c r="G4243" s="37" t="s">
        <v>715</v>
      </c>
      <c r="H4243" s="0" t="n">
        <v>888789</v>
      </c>
      <c r="I4243" s="0" t="n">
        <v>1955632</v>
      </c>
      <c r="J4243" s="0" t="n">
        <v>439596</v>
      </c>
    </row>
    <row r="4244" customFormat="false" ht="15" hidden="false" customHeight="false" outlineLevel="0" collapsed="false">
      <c r="A4244" s="0" t="n">
        <v>202406</v>
      </c>
      <c r="B4244" s="0" t="n">
        <v>202409</v>
      </c>
      <c r="C4244" s="37" t="s">
        <v>106</v>
      </c>
      <c r="D4244" s="37" t="s">
        <v>249</v>
      </c>
      <c r="E4244" s="0" t="n">
        <v>4</v>
      </c>
      <c r="F4244" s="38" t="s">
        <v>71</v>
      </c>
      <c r="G4244" s="37" t="s">
        <v>716</v>
      </c>
      <c r="H4244" s="0" t="n">
        <v>640253</v>
      </c>
      <c r="I4244" s="0" t="n">
        <v>456069</v>
      </c>
      <c r="J4244" s="0" t="n">
        <v>29356</v>
      </c>
    </row>
    <row r="4245" customFormat="false" ht="15" hidden="false" customHeight="false" outlineLevel="0" collapsed="false">
      <c r="A4245" s="0" t="n">
        <v>202406</v>
      </c>
      <c r="B4245" s="0" t="n">
        <v>202409</v>
      </c>
      <c r="C4245" s="37" t="s">
        <v>197</v>
      </c>
      <c r="D4245" s="37" t="s">
        <v>511</v>
      </c>
      <c r="E4245" s="0" t="n">
        <v>4</v>
      </c>
      <c r="F4245" s="38" t="s">
        <v>71</v>
      </c>
      <c r="G4245" s="37" t="s">
        <v>717</v>
      </c>
      <c r="H4245" s="0" t="n">
        <v>739933</v>
      </c>
      <c r="I4245" s="0" t="n">
        <v>407310</v>
      </c>
      <c r="J4245" s="0" t="n">
        <v>57349</v>
      </c>
    </row>
    <row r="4246" customFormat="false" ht="15" hidden="false" customHeight="false" outlineLevel="0" collapsed="false">
      <c r="A4246" s="0" t="n">
        <v>202406</v>
      </c>
      <c r="B4246" s="0" t="n">
        <v>202409</v>
      </c>
      <c r="C4246" s="37" t="s">
        <v>149</v>
      </c>
      <c r="D4246" s="37" t="s">
        <v>150</v>
      </c>
      <c r="E4246" s="0" t="n">
        <v>4</v>
      </c>
      <c r="F4246" s="38" t="s">
        <v>71</v>
      </c>
      <c r="G4246" s="37" t="s">
        <v>718</v>
      </c>
      <c r="H4246" s="0" t="n">
        <v>1361180</v>
      </c>
      <c r="I4246" s="0" t="n">
        <v>1289451</v>
      </c>
      <c r="J4246" s="0" t="n">
        <v>-124017</v>
      </c>
    </row>
    <row r="4247" customFormat="false" ht="15" hidden="false" customHeight="false" outlineLevel="0" collapsed="false">
      <c r="A4247" s="0" t="n">
        <v>202406</v>
      </c>
      <c r="B4247" s="0" t="n">
        <v>202409</v>
      </c>
      <c r="C4247" s="37" t="s">
        <v>98</v>
      </c>
      <c r="D4247" s="37" t="s">
        <v>719</v>
      </c>
      <c r="E4247" s="0" t="n">
        <v>4</v>
      </c>
      <c r="F4247" s="38" t="s">
        <v>71</v>
      </c>
      <c r="G4247" s="37" t="s">
        <v>720</v>
      </c>
      <c r="H4247" s="0" t="n">
        <v>197658</v>
      </c>
      <c r="I4247" s="0" t="n">
        <v>234141</v>
      </c>
      <c r="J4247" s="0" t="n">
        <v>10495</v>
      </c>
    </row>
    <row r="4248" customFormat="false" ht="15" hidden="false" customHeight="false" outlineLevel="0" collapsed="false">
      <c r="A4248" s="0" t="n">
        <v>202406</v>
      </c>
      <c r="B4248" s="0" t="n">
        <v>202409</v>
      </c>
      <c r="C4248" s="37" t="s">
        <v>149</v>
      </c>
      <c r="D4248" s="37" t="s">
        <v>292</v>
      </c>
      <c r="E4248" s="0" t="n">
        <v>4</v>
      </c>
      <c r="F4248" s="38" t="s">
        <v>71</v>
      </c>
      <c r="G4248" s="37" t="s">
        <v>721</v>
      </c>
      <c r="H4248" s="0" t="n">
        <v>1452066</v>
      </c>
      <c r="I4248" s="0" t="n">
        <v>1748429</v>
      </c>
      <c r="J4248" s="0" t="n">
        <v>-8106</v>
      </c>
    </row>
    <row r="4249" customFormat="false" ht="15" hidden="false" customHeight="false" outlineLevel="0" collapsed="false">
      <c r="A4249" s="0" t="n">
        <v>202406</v>
      </c>
      <c r="B4249" s="0" t="n">
        <v>202409</v>
      </c>
      <c r="C4249" s="37" t="s">
        <v>178</v>
      </c>
      <c r="D4249" s="37" t="s">
        <v>167</v>
      </c>
      <c r="E4249" s="0" t="n">
        <v>4</v>
      </c>
      <c r="F4249" s="38" t="s">
        <v>71</v>
      </c>
      <c r="G4249" s="37" t="s">
        <v>722</v>
      </c>
      <c r="H4249" s="0" t="n">
        <v>108875</v>
      </c>
      <c r="I4249" s="0" t="n">
        <v>154031</v>
      </c>
      <c r="J4249" s="0" t="n">
        <v>50453</v>
      </c>
    </row>
    <row r="4250" customFormat="false" ht="15" hidden="false" customHeight="false" outlineLevel="0" collapsed="false">
      <c r="A4250" s="0" t="n">
        <v>202406</v>
      </c>
      <c r="B4250" s="0" t="n">
        <v>202409</v>
      </c>
      <c r="C4250" s="37" t="s">
        <v>106</v>
      </c>
      <c r="D4250" s="37" t="s">
        <v>723</v>
      </c>
      <c r="E4250" s="0" t="n">
        <v>4</v>
      </c>
      <c r="F4250" s="38" t="s">
        <v>71</v>
      </c>
      <c r="G4250" s="37" t="s">
        <v>724</v>
      </c>
      <c r="H4250" s="0" t="n">
        <v>872144</v>
      </c>
      <c r="I4250" s="0" t="n">
        <v>2234879</v>
      </c>
      <c r="J4250" s="0" t="n">
        <v>29769</v>
      </c>
    </row>
    <row r="4251" customFormat="false" ht="15" hidden="false" customHeight="false" outlineLevel="0" collapsed="false">
      <c r="A4251" s="0" t="n">
        <v>202406</v>
      </c>
      <c r="B4251" s="0" t="n">
        <v>202409</v>
      </c>
      <c r="C4251" s="37" t="s">
        <v>158</v>
      </c>
      <c r="D4251" s="37" t="s">
        <v>618</v>
      </c>
      <c r="E4251" s="0" t="n">
        <v>4</v>
      </c>
      <c r="F4251" s="38" t="s">
        <v>71</v>
      </c>
      <c r="G4251" s="37" t="s">
        <v>725</v>
      </c>
      <c r="H4251" s="0" t="n">
        <v>900561</v>
      </c>
      <c r="I4251" s="0" t="n">
        <v>749200</v>
      </c>
      <c r="J4251" s="0" t="n">
        <v>65426</v>
      </c>
    </row>
    <row r="4252" customFormat="false" ht="15" hidden="false" customHeight="false" outlineLevel="0" collapsed="false">
      <c r="A4252" s="0" t="n">
        <v>202406</v>
      </c>
      <c r="B4252" s="0" t="n">
        <v>202409</v>
      </c>
      <c r="C4252" s="37" t="s">
        <v>178</v>
      </c>
      <c r="D4252" s="37" t="s">
        <v>391</v>
      </c>
      <c r="E4252" s="0" t="n">
        <v>4</v>
      </c>
      <c r="F4252" s="38" t="s">
        <v>71</v>
      </c>
      <c r="G4252" s="37" t="s">
        <v>726</v>
      </c>
      <c r="H4252" s="0" t="n">
        <v>289420</v>
      </c>
      <c r="I4252" s="0" t="n">
        <v>301945</v>
      </c>
      <c r="J4252" s="0" t="n">
        <v>27977</v>
      </c>
    </row>
    <row r="4253" customFormat="false" ht="15" hidden="false" customHeight="false" outlineLevel="0" collapsed="false">
      <c r="A4253" s="0" t="n">
        <v>202406</v>
      </c>
      <c r="B4253" s="0" t="n">
        <v>202409</v>
      </c>
      <c r="C4253" s="37" t="s">
        <v>184</v>
      </c>
      <c r="D4253" s="37" t="s">
        <v>200</v>
      </c>
      <c r="E4253" s="0" t="n">
        <v>4</v>
      </c>
      <c r="F4253" s="38" t="s">
        <v>71</v>
      </c>
      <c r="G4253" s="37" t="s">
        <v>727</v>
      </c>
      <c r="H4253" s="0" t="n">
        <v>668855</v>
      </c>
      <c r="I4253" s="0" t="n">
        <v>355267</v>
      </c>
      <c r="J4253" s="0" t="n">
        <v>-28048</v>
      </c>
    </row>
    <row r="4254" customFormat="false" ht="15" hidden="false" customHeight="false" outlineLevel="0" collapsed="false">
      <c r="A4254" s="0" t="n">
        <v>202406</v>
      </c>
      <c r="B4254" s="0" t="n">
        <v>202409</v>
      </c>
      <c r="C4254" s="37" t="s">
        <v>95</v>
      </c>
      <c r="D4254" s="37" t="s">
        <v>684</v>
      </c>
      <c r="E4254" s="0" t="n">
        <v>4</v>
      </c>
      <c r="F4254" s="38" t="s">
        <v>71</v>
      </c>
      <c r="G4254" s="37" t="s">
        <v>728</v>
      </c>
      <c r="H4254" s="0" t="n">
        <v>226761</v>
      </c>
      <c r="I4254" s="0" t="n">
        <v>168711</v>
      </c>
      <c r="J4254" s="0" t="n">
        <v>4622</v>
      </c>
    </row>
    <row r="4255" customFormat="false" ht="15" hidden="false" customHeight="false" outlineLevel="0" collapsed="false">
      <c r="A4255" s="0" t="n">
        <v>202406</v>
      </c>
      <c r="B4255" s="0" t="n">
        <v>202409</v>
      </c>
      <c r="C4255" s="37" t="s">
        <v>178</v>
      </c>
      <c r="D4255" s="37" t="s">
        <v>509</v>
      </c>
      <c r="E4255" s="0" t="n">
        <v>4</v>
      </c>
      <c r="F4255" s="38" t="s">
        <v>71</v>
      </c>
      <c r="G4255" s="37" t="s">
        <v>729</v>
      </c>
      <c r="H4255" s="0" t="n">
        <v>117631</v>
      </c>
      <c r="I4255" s="0" t="n">
        <v>67787</v>
      </c>
      <c r="J4255" s="0" t="n">
        <v>8167</v>
      </c>
    </row>
    <row r="4256" customFormat="false" ht="15" hidden="false" customHeight="false" outlineLevel="0" collapsed="false">
      <c r="A4256" s="0" t="n">
        <v>202406</v>
      </c>
      <c r="B4256" s="0" t="n">
        <v>202409</v>
      </c>
      <c r="C4256" s="37" t="s">
        <v>136</v>
      </c>
      <c r="D4256" s="37" t="s">
        <v>700</v>
      </c>
      <c r="E4256" s="0" t="n">
        <v>4</v>
      </c>
      <c r="F4256" s="38" t="s">
        <v>71</v>
      </c>
      <c r="G4256" s="37" t="s">
        <v>730</v>
      </c>
      <c r="H4256" s="0" t="n">
        <v>353271</v>
      </c>
      <c r="I4256" s="0" t="n">
        <v>263979</v>
      </c>
      <c r="J4256" s="0" t="n">
        <v>23381</v>
      </c>
    </row>
    <row r="4257" customFormat="false" ht="15" hidden="false" customHeight="false" outlineLevel="0" collapsed="false">
      <c r="A4257" s="0" t="n">
        <v>202406</v>
      </c>
      <c r="B4257" s="0" t="n">
        <v>202409</v>
      </c>
      <c r="C4257" s="37" t="s">
        <v>184</v>
      </c>
      <c r="D4257" s="37" t="s">
        <v>311</v>
      </c>
      <c r="E4257" s="0" t="n">
        <v>4</v>
      </c>
      <c r="F4257" s="38" t="s">
        <v>71</v>
      </c>
      <c r="G4257" s="37" t="s">
        <v>731</v>
      </c>
      <c r="H4257" s="0" t="n">
        <v>163638</v>
      </c>
      <c r="I4257" s="0" t="n">
        <v>384610</v>
      </c>
      <c r="J4257" s="0" t="n">
        <v>-57707</v>
      </c>
    </row>
    <row r="4258" customFormat="false" ht="15" hidden="false" customHeight="false" outlineLevel="0" collapsed="false">
      <c r="A4258" s="0" t="n">
        <v>202406</v>
      </c>
      <c r="B4258" s="0" t="n">
        <v>202409</v>
      </c>
      <c r="C4258" s="37" t="s">
        <v>101</v>
      </c>
      <c r="D4258" s="37" t="s">
        <v>253</v>
      </c>
      <c r="E4258" s="0" t="n">
        <v>4</v>
      </c>
      <c r="F4258" s="38" t="s">
        <v>71</v>
      </c>
      <c r="G4258" s="37" t="s">
        <v>732</v>
      </c>
      <c r="H4258" s="0" t="n">
        <v>885603</v>
      </c>
      <c r="I4258" s="0" t="n">
        <v>592431</v>
      </c>
      <c r="J4258" s="0" t="n">
        <v>13804</v>
      </c>
    </row>
    <row r="4259" customFormat="false" ht="15" hidden="false" customHeight="false" outlineLevel="0" collapsed="false">
      <c r="A4259" s="0" t="n">
        <v>202406</v>
      </c>
      <c r="B4259" s="0" t="n">
        <v>202409</v>
      </c>
      <c r="C4259" s="37" t="s">
        <v>184</v>
      </c>
      <c r="D4259" s="37" t="s">
        <v>603</v>
      </c>
      <c r="E4259" s="0" t="n">
        <v>4</v>
      </c>
      <c r="F4259" s="38" t="s">
        <v>71</v>
      </c>
      <c r="G4259" s="37" t="s">
        <v>733</v>
      </c>
      <c r="H4259" s="0" t="n">
        <v>163260</v>
      </c>
      <c r="I4259" s="0" t="n">
        <v>455836</v>
      </c>
      <c r="J4259" s="0" t="n">
        <v>83000</v>
      </c>
    </row>
    <row r="4260" customFormat="false" ht="15" hidden="false" customHeight="false" outlineLevel="0" collapsed="false">
      <c r="A4260" s="0" t="n">
        <v>202406</v>
      </c>
      <c r="B4260" s="0" t="n">
        <v>202409</v>
      </c>
      <c r="C4260" s="37" t="s">
        <v>109</v>
      </c>
      <c r="D4260" s="37" t="s">
        <v>502</v>
      </c>
      <c r="E4260" s="0" t="n">
        <v>4</v>
      </c>
      <c r="F4260" s="38" t="s">
        <v>71</v>
      </c>
      <c r="G4260" s="37" t="s">
        <v>734</v>
      </c>
      <c r="H4260" s="0" t="n">
        <v>869247</v>
      </c>
      <c r="I4260" s="0" t="n">
        <v>488830</v>
      </c>
      <c r="J4260" s="0" t="n">
        <v>67861</v>
      </c>
    </row>
    <row r="4261" customFormat="false" ht="15" hidden="false" customHeight="false" outlineLevel="0" collapsed="false">
      <c r="A4261" s="0" t="n">
        <v>202406</v>
      </c>
      <c r="B4261" s="0" t="n">
        <v>202409</v>
      </c>
      <c r="C4261" s="37" t="s">
        <v>158</v>
      </c>
      <c r="D4261" s="37" t="s">
        <v>693</v>
      </c>
      <c r="E4261" s="0" t="n">
        <v>4</v>
      </c>
      <c r="F4261" s="38" t="s">
        <v>71</v>
      </c>
      <c r="G4261" s="37" t="s">
        <v>735</v>
      </c>
      <c r="H4261" s="0" t="n">
        <v>158208</v>
      </c>
      <c r="I4261" s="0" t="n">
        <v>95489</v>
      </c>
      <c r="J4261" s="0" t="n">
        <v>19270</v>
      </c>
    </row>
    <row r="4262" customFormat="false" ht="15" hidden="false" customHeight="false" outlineLevel="0" collapsed="false">
      <c r="A4262" s="0" t="n">
        <v>202406</v>
      </c>
      <c r="B4262" s="0" t="n">
        <v>202409</v>
      </c>
      <c r="C4262" s="37" t="s">
        <v>95</v>
      </c>
      <c r="D4262" s="37" t="s">
        <v>714</v>
      </c>
      <c r="E4262" s="0" t="n">
        <v>4</v>
      </c>
      <c r="F4262" s="38" t="s">
        <v>71</v>
      </c>
      <c r="G4262" s="37" t="s">
        <v>736</v>
      </c>
      <c r="H4262" s="0" t="n">
        <v>288444</v>
      </c>
      <c r="I4262" s="0" t="n">
        <v>185094</v>
      </c>
      <c r="J4262" s="0" t="n">
        <v>-3436</v>
      </c>
    </row>
    <row r="4263" customFormat="false" ht="15" hidden="false" customHeight="false" outlineLevel="0" collapsed="false">
      <c r="A4263" s="0" t="n">
        <v>202406</v>
      </c>
      <c r="B4263" s="0" t="n">
        <v>202409</v>
      </c>
      <c r="C4263" s="37" t="s">
        <v>112</v>
      </c>
      <c r="D4263" s="37" t="s">
        <v>243</v>
      </c>
      <c r="E4263" s="0" t="n">
        <v>4</v>
      </c>
      <c r="F4263" s="38" t="s">
        <v>71</v>
      </c>
      <c r="G4263" s="37" t="s">
        <v>737</v>
      </c>
      <c r="H4263" s="0" t="n">
        <v>202879</v>
      </c>
      <c r="I4263" s="0" t="n">
        <v>188290</v>
      </c>
      <c r="J4263" s="0" t="n">
        <v>39182</v>
      </c>
    </row>
    <row r="4264" customFormat="false" ht="15" hidden="false" customHeight="false" outlineLevel="0" collapsed="false">
      <c r="A4264" s="0" t="n">
        <v>202406</v>
      </c>
      <c r="B4264" s="0" t="n">
        <v>202409</v>
      </c>
      <c r="C4264" s="37" t="s">
        <v>98</v>
      </c>
      <c r="D4264" s="37" t="s">
        <v>298</v>
      </c>
      <c r="E4264" s="0" t="n">
        <v>4</v>
      </c>
      <c r="F4264" s="38" t="s">
        <v>71</v>
      </c>
      <c r="G4264" s="37" t="s">
        <v>738</v>
      </c>
      <c r="H4264" s="0" t="n">
        <v>2958514</v>
      </c>
      <c r="I4264" s="0" t="n">
        <v>3479426</v>
      </c>
      <c r="J4264" s="0" t="n">
        <v>262903</v>
      </c>
    </row>
    <row r="4265" customFormat="false" ht="15" hidden="false" customHeight="false" outlineLevel="0" collapsed="false">
      <c r="A4265" s="0" t="n">
        <v>202406</v>
      </c>
      <c r="B4265" s="0" t="n">
        <v>202409</v>
      </c>
      <c r="C4265" s="37" t="s">
        <v>178</v>
      </c>
      <c r="D4265" s="37" t="s">
        <v>253</v>
      </c>
      <c r="E4265" s="0" t="n">
        <v>4</v>
      </c>
      <c r="F4265" s="38" t="s">
        <v>71</v>
      </c>
      <c r="G4265" s="37" t="s">
        <v>739</v>
      </c>
      <c r="H4265" s="0" t="n">
        <v>825102</v>
      </c>
      <c r="I4265" s="0" t="n">
        <v>753337</v>
      </c>
      <c r="J4265" s="0" t="n">
        <v>180215</v>
      </c>
    </row>
    <row r="4266" customFormat="false" ht="15" hidden="false" customHeight="false" outlineLevel="0" collapsed="false">
      <c r="A4266" s="0" t="n">
        <v>202406</v>
      </c>
      <c r="B4266" s="0" t="n">
        <v>202409</v>
      </c>
      <c r="C4266" s="37" t="s">
        <v>136</v>
      </c>
      <c r="D4266" s="37" t="s">
        <v>159</v>
      </c>
      <c r="E4266" s="0" t="n">
        <v>4</v>
      </c>
      <c r="F4266" s="38" t="s">
        <v>71</v>
      </c>
      <c r="G4266" s="37" t="s">
        <v>740</v>
      </c>
      <c r="H4266" s="0" t="n">
        <v>444451</v>
      </c>
      <c r="I4266" s="0" t="n">
        <v>292929</v>
      </c>
      <c r="J4266" s="0" t="n">
        <v>23531</v>
      </c>
    </row>
    <row r="4267" customFormat="false" ht="15" hidden="false" customHeight="false" outlineLevel="0" collapsed="false">
      <c r="A4267" s="0" t="n">
        <v>202406</v>
      </c>
      <c r="B4267" s="0" t="n">
        <v>202409</v>
      </c>
      <c r="C4267" s="37" t="s">
        <v>124</v>
      </c>
      <c r="D4267" s="37" t="s">
        <v>412</v>
      </c>
      <c r="E4267" s="0" t="n">
        <v>4</v>
      </c>
      <c r="F4267" s="38" t="s">
        <v>71</v>
      </c>
      <c r="G4267" s="37" t="s">
        <v>741</v>
      </c>
      <c r="H4267" s="0" t="n">
        <v>1143749</v>
      </c>
      <c r="I4267" s="0" t="n">
        <v>1115545</v>
      </c>
      <c r="J4267" s="0" t="n">
        <v>-139162</v>
      </c>
    </row>
    <row r="4268" customFormat="false" ht="15" hidden="false" customHeight="false" outlineLevel="0" collapsed="false">
      <c r="A4268" s="0" t="n">
        <v>202406</v>
      </c>
      <c r="B4268" s="0" t="n">
        <v>202409</v>
      </c>
      <c r="C4268" s="37" t="s">
        <v>124</v>
      </c>
      <c r="D4268" s="37" t="s">
        <v>452</v>
      </c>
      <c r="E4268" s="0" t="n">
        <v>4</v>
      </c>
      <c r="F4268" s="38" t="s">
        <v>71</v>
      </c>
      <c r="G4268" s="37" t="s">
        <v>742</v>
      </c>
      <c r="H4268" s="0" t="n">
        <v>46046</v>
      </c>
      <c r="I4268" s="0" t="n">
        <v>81699</v>
      </c>
      <c r="J4268" s="0" t="n">
        <v>13474</v>
      </c>
    </row>
    <row r="4269" customFormat="false" ht="15" hidden="false" customHeight="false" outlineLevel="0" collapsed="false">
      <c r="A4269" s="0" t="n">
        <v>202406</v>
      </c>
      <c r="B4269" s="0" t="n">
        <v>202409</v>
      </c>
      <c r="C4269" s="37" t="s">
        <v>184</v>
      </c>
      <c r="D4269" s="37" t="s">
        <v>655</v>
      </c>
      <c r="E4269" s="0" t="n">
        <v>4</v>
      </c>
      <c r="F4269" s="38" t="s">
        <v>71</v>
      </c>
      <c r="G4269" s="37" t="s">
        <v>743</v>
      </c>
      <c r="H4269" s="0" t="n">
        <v>412012</v>
      </c>
      <c r="I4269" s="0" t="n">
        <v>750312</v>
      </c>
      <c r="J4269" s="0" t="n">
        <v>26748</v>
      </c>
    </row>
    <row r="4270" customFormat="false" ht="15" hidden="false" customHeight="false" outlineLevel="0" collapsed="false">
      <c r="A4270" s="0" t="n">
        <v>202406</v>
      </c>
      <c r="B4270" s="0" t="n">
        <v>202409</v>
      </c>
      <c r="C4270" s="37" t="s">
        <v>124</v>
      </c>
      <c r="D4270" s="37" t="s">
        <v>744</v>
      </c>
      <c r="E4270" s="0" t="n">
        <v>4</v>
      </c>
      <c r="F4270" s="38" t="s">
        <v>71</v>
      </c>
      <c r="G4270" s="37" t="s">
        <v>745</v>
      </c>
      <c r="H4270" s="0" t="n">
        <v>5821423</v>
      </c>
      <c r="I4270" s="0" t="n">
        <v>10159750</v>
      </c>
      <c r="J4270" s="0" t="n">
        <v>430540</v>
      </c>
    </row>
    <row r="4271" customFormat="false" ht="15" hidden="false" customHeight="false" outlineLevel="0" collapsed="false">
      <c r="A4271" s="0" t="n">
        <v>202406</v>
      </c>
      <c r="B4271" s="0" t="n">
        <v>202409</v>
      </c>
      <c r="C4271" s="37" t="s">
        <v>136</v>
      </c>
      <c r="D4271" s="37" t="s">
        <v>603</v>
      </c>
      <c r="E4271" s="0" t="n">
        <v>4</v>
      </c>
      <c r="F4271" s="38" t="s">
        <v>71</v>
      </c>
      <c r="G4271" s="37" t="s">
        <v>746</v>
      </c>
      <c r="H4271" s="0" t="n">
        <v>497654</v>
      </c>
      <c r="I4271" s="0" t="n">
        <v>432403</v>
      </c>
      <c r="J4271" s="0" t="n">
        <v>-28240</v>
      </c>
    </row>
    <row r="4272" customFormat="false" ht="15" hidden="false" customHeight="false" outlineLevel="0" collapsed="false">
      <c r="A4272" s="0" t="n">
        <v>202406</v>
      </c>
      <c r="B4272" s="0" t="n">
        <v>202409</v>
      </c>
      <c r="C4272" s="37" t="s">
        <v>109</v>
      </c>
      <c r="D4272" s="37" t="s">
        <v>99</v>
      </c>
      <c r="E4272" s="0" t="n">
        <v>4</v>
      </c>
      <c r="F4272" s="38" t="s">
        <v>71</v>
      </c>
      <c r="G4272" s="37" t="s">
        <v>747</v>
      </c>
      <c r="H4272" s="0" t="n">
        <v>647159</v>
      </c>
      <c r="I4272" s="0" t="n">
        <v>944238</v>
      </c>
      <c r="J4272" s="0" t="n">
        <v>228713</v>
      </c>
    </row>
    <row r="4273" customFormat="false" ht="15" hidden="false" customHeight="false" outlineLevel="0" collapsed="false">
      <c r="A4273" s="0" t="n">
        <v>202406</v>
      </c>
      <c r="B4273" s="0" t="n">
        <v>202409</v>
      </c>
      <c r="C4273" s="37" t="s">
        <v>178</v>
      </c>
      <c r="D4273" s="37" t="s">
        <v>107</v>
      </c>
      <c r="E4273" s="0" t="n">
        <v>4</v>
      </c>
      <c r="F4273" s="38" t="s">
        <v>71</v>
      </c>
      <c r="G4273" s="37" t="s">
        <v>748</v>
      </c>
      <c r="H4273" s="0" t="n">
        <v>1288439</v>
      </c>
      <c r="I4273" s="0" t="n">
        <v>918468</v>
      </c>
      <c r="J4273" s="0" t="n">
        <v>25616</v>
      </c>
    </row>
    <row r="4274" customFormat="false" ht="15" hidden="false" customHeight="false" outlineLevel="0" collapsed="false">
      <c r="A4274" s="0" t="n">
        <v>202406</v>
      </c>
      <c r="B4274" s="0" t="n">
        <v>202409</v>
      </c>
      <c r="C4274" s="37" t="s">
        <v>136</v>
      </c>
      <c r="D4274" s="37" t="s">
        <v>723</v>
      </c>
      <c r="E4274" s="0" t="n">
        <v>4</v>
      </c>
      <c r="F4274" s="38" t="s">
        <v>71</v>
      </c>
      <c r="G4274" s="37" t="s">
        <v>749</v>
      </c>
      <c r="H4274" s="0" t="n">
        <v>1315860</v>
      </c>
      <c r="I4274" s="0" t="n">
        <v>946253</v>
      </c>
      <c r="J4274" s="0" t="n">
        <v>224739</v>
      </c>
    </row>
    <row r="4275" customFormat="false" ht="15" hidden="false" customHeight="false" outlineLevel="0" collapsed="false">
      <c r="A4275" s="0" t="n">
        <v>202406</v>
      </c>
      <c r="B4275" s="0" t="n">
        <v>202409</v>
      </c>
      <c r="C4275" s="37" t="s">
        <v>98</v>
      </c>
      <c r="D4275" s="37" t="s">
        <v>208</v>
      </c>
      <c r="E4275" s="0" t="n">
        <v>4</v>
      </c>
      <c r="F4275" s="38" t="s">
        <v>71</v>
      </c>
      <c r="G4275" s="37" t="s">
        <v>750</v>
      </c>
      <c r="H4275" s="0" t="n">
        <v>44525</v>
      </c>
      <c r="I4275" s="0" t="n">
        <v>37928</v>
      </c>
      <c r="J4275" s="0" t="n">
        <v>1399</v>
      </c>
    </row>
    <row r="4276" customFormat="false" ht="15" hidden="false" customHeight="false" outlineLevel="0" collapsed="false">
      <c r="A4276" s="0" t="n">
        <v>202406</v>
      </c>
      <c r="B4276" s="0" t="n">
        <v>202409</v>
      </c>
      <c r="C4276" s="37" t="s">
        <v>149</v>
      </c>
      <c r="D4276" s="37" t="s">
        <v>385</v>
      </c>
      <c r="E4276" s="0" t="n">
        <v>4</v>
      </c>
      <c r="F4276" s="38" t="s">
        <v>71</v>
      </c>
      <c r="G4276" s="37" t="s">
        <v>751</v>
      </c>
      <c r="H4276" s="0" t="n">
        <v>62966</v>
      </c>
      <c r="I4276" s="0" t="n">
        <v>40958</v>
      </c>
      <c r="J4276" s="0" t="n">
        <v>-523</v>
      </c>
    </row>
    <row r="4277" customFormat="false" ht="15" hidden="false" customHeight="false" outlineLevel="0" collapsed="false">
      <c r="A4277" s="0" t="n">
        <v>202406</v>
      </c>
      <c r="B4277" s="0" t="n">
        <v>202409</v>
      </c>
      <c r="C4277" s="37" t="s">
        <v>115</v>
      </c>
      <c r="D4277" s="37" t="s">
        <v>476</v>
      </c>
      <c r="E4277" s="0" t="n">
        <v>4</v>
      </c>
      <c r="F4277" s="38" t="s">
        <v>71</v>
      </c>
      <c r="G4277" s="37" t="s">
        <v>752</v>
      </c>
      <c r="H4277" s="0" t="n">
        <v>650669</v>
      </c>
      <c r="I4277" s="0" t="n">
        <v>252244</v>
      </c>
      <c r="J4277" s="0" t="n">
        <v>53464</v>
      </c>
    </row>
    <row r="4278" customFormat="false" ht="15" hidden="false" customHeight="false" outlineLevel="0" collapsed="false">
      <c r="A4278" s="0" t="n">
        <v>202406</v>
      </c>
      <c r="B4278" s="0" t="n">
        <v>202409</v>
      </c>
      <c r="C4278" s="37" t="s">
        <v>101</v>
      </c>
      <c r="D4278" s="37" t="s">
        <v>425</v>
      </c>
      <c r="E4278" s="0" t="n">
        <v>4</v>
      </c>
      <c r="F4278" s="38" t="s">
        <v>71</v>
      </c>
      <c r="G4278" s="37" t="s">
        <v>753</v>
      </c>
      <c r="H4278" s="0" t="n">
        <v>244142</v>
      </c>
      <c r="I4278" s="0" t="n">
        <v>379722</v>
      </c>
      <c r="J4278" s="0" t="n">
        <v>27593</v>
      </c>
    </row>
    <row r="4279" customFormat="false" ht="15" hidden="false" customHeight="false" outlineLevel="0" collapsed="false">
      <c r="A4279" s="0" t="n">
        <v>202406</v>
      </c>
      <c r="B4279" s="0" t="n">
        <v>202409</v>
      </c>
      <c r="C4279" s="37" t="s">
        <v>124</v>
      </c>
      <c r="D4279" s="37" t="s">
        <v>243</v>
      </c>
      <c r="E4279" s="0" t="n">
        <v>4</v>
      </c>
      <c r="F4279" s="38" t="s">
        <v>71</v>
      </c>
      <c r="G4279" s="37" t="s">
        <v>754</v>
      </c>
      <c r="H4279" s="0" t="n">
        <v>2444772</v>
      </c>
      <c r="I4279" s="0" t="n">
        <v>1953056</v>
      </c>
      <c r="J4279" s="0" t="n">
        <v>143829</v>
      </c>
    </row>
    <row r="4280" customFormat="false" ht="15" hidden="false" customHeight="false" outlineLevel="0" collapsed="false">
      <c r="A4280" s="0" t="n">
        <v>202406</v>
      </c>
      <c r="B4280" s="0" t="n">
        <v>202409</v>
      </c>
      <c r="C4280" s="37" t="s">
        <v>136</v>
      </c>
      <c r="D4280" s="37" t="s">
        <v>300</v>
      </c>
      <c r="E4280" s="0" t="n">
        <v>4</v>
      </c>
      <c r="F4280" s="38" t="s">
        <v>71</v>
      </c>
      <c r="G4280" s="37" t="s">
        <v>755</v>
      </c>
      <c r="H4280" s="0" t="n">
        <v>408874</v>
      </c>
      <c r="I4280" s="0" t="n">
        <v>551010</v>
      </c>
      <c r="J4280" s="0" t="n">
        <v>-26538</v>
      </c>
    </row>
    <row r="4281" customFormat="false" ht="15" hidden="false" customHeight="false" outlineLevel="0" collapsed="false">
      <c r="A4281" s="0" t="n">
        <v>202406</v>
      </c>
      <c r="B4281" s="0" t="n">
        <v>202409</v>
      </c>
      <c r="C4281" s="37" t="s">
        <v>178</v>
      </c>
      <c r="D4281" s="37" t="s">
        <v>756</v>
      </c>
      <c r="E4281" s="0" t="n">
        <v>4</v>
      </c>
      <c r="F4281" s="38" t="s">
        <v>71</v>
      </c>
      <c r="G4281" s="37" t="s">
        <v>757</v>
      </c>
      <c r="H4281" s="0" t="n">
        <v>62309</v>
      </c>
      <c r="I4281" s="0" t="n">
        <v>56683</v>
      </c>
      <c r="J4281" s="0" t="n">
        <v>1941</v>
      </c>
    </row>
    <row r="4282" customFormat="false" ht="15" hidden="false" customHeight="false" outlineLevel="0" collapsed="false">
      <c r="A4282" s="0" t="n">
        <v>202406</v>
      </c>
      <c r="B4282" s="0" t="n">
        <v>202409</v>
      </c>
      <c r="C4282" s="37" t="s">
        <v>152</v>
      </c>
      <c r="D4282" s="37" t="s">
        <v>420</v>
      </c>
      <c r="E4282" s="0" t="n">
        <v>4</v>
      </c>
      <c r="F4282" s="38" t="s">
        <v>71</v>
      </c>
      <c r="G4282" s="37" t="s">
        <v>758</v>
      </c>
      <c r="H4282" s="0" t="n">
        <v>139405</v>
      </c>
      <c r="I4282" s="0" t="n">
        <v>228080</v>
      </c>
      <c r="J4282" s="0" t="n">
        <v>28024</v>
      </c>
    </row>
    <row r="4283" customFormat="false" ht="15" hidden="false" customHeight="false" outlineLevel="0" collapsed="false">
      <c r="A4283" s="0" t="n">
        <v>202406</v>
      </c>
      <c r="B4283" s="0" t="n">
        <v>202409</v>
      </c>
      <c r="C4283" s="37" t="s">
        <v>115</v>
      </c>
      <c r="D4283" s="37" t="s">
        <v>626</v>
      </c>
      <c r="E4283" s="0" t="n">
        <v>4</v>
      </c>
      <c r="F4283" s="38" t="s">
        <v>71</v>
      </c>
      <c r="G4283" s="37" t="s">
        <v>759</v>
      </c>
      <c r="H4283" s="0" t="n">
        <v>16885</v>
      </c>
      <c r="I4283" s="0" t="n">
        <v>20118</v>
      </c>
      <c r="J4283" s="0" t="n">
        <v>-1004</v>
      </c>
    </row>
    <row r="4284" customFormat="false" ht="15" hidden="false" customHeight="false" outlineLevel="0" collapsed="false">
      <c r="A4284" s="0" t="n">
        <v>202406</v>
      </c>
      <c r="B4284" s="0" t="n">
        <v>202409</v>
      </c>
      <c r="C4284" s="37" t="s">
        <v>184</v>
      </c>
      <c r="D4284" s="37" t="s">
        <v>425</v>
      </c>
      <c r="E4284" s="0" t="n">
        <v>4</v>
      </c>
      <c r="F4284" s="38" t="s">
        <v>71</v>
      </c>
      <c r="G4284" s="37" t="s">
        <v>760</v>
      </c>
      <c r="H4284" s="0" t="n">
        <v>503043</v>
      </c>
      <c r="I4284" s="0" t="n">
        <v>401814</v>
      </c>
      <c r="J4284" s="0" t="n">
        <v>10484</v>
      </c>
    </row>
    <row r="4285" customFormat="false" ht="15" hidden="false" customHeight="false" outlineLevel="0" collapsed="false">
      <c r="A4285" s="0" t="n">
        <v>202406</v>
      </c>
      <c r="B4285" s="0" t="n">
        <v>202409</v>
      </c>
      <c r="C4285" s="37" t="s">
        <v>95</v>
      </c>
      <c r="D4285" s="37" t="s">
        <v>618</v>
      </c>
      <c r="E4285" s="0" t="n">
        <v>4</v>
      </c>
      <c r="F4285" s="38" t="s">
        <v>71</v>
      </c>
      <c r="G4285" s="37" t="s">
        <v>761</v>
      </c>
      <c r="H4285" s="0" t="n">
        <v>537854</v>
      </c>
      <c r="I4285" s="0" t="n">
        <v>455032</v>
      </c>
      <c r="J4285" s="0" t="n">
        <v>17271</v>
      </c>
    </row>
    <row r="4286" customFormat="false" ht="15" hidden="false" customHeight="false" outlineLevel="0" collapsed="false">
      <c r="A4286" s="0" t="n">
        <v>202406</v>
      </c>
      <c r="B4286" s="0" t="n">
        <v>202409</v>
      </c>
      <c r="C4286" s="37" t="s">
        <v>152</v>
      </c>
      <c r="D4286" s="37" t="s">
        <v>372</v>
      </c>
      <c r="E4286" s="0" t="n">
        <v>4</v>
      </c>
      <c r="F4286" s="38" t="s">
        <v>71</v>
      </c>
      <c r="G4286" s="37" t="s">
        <v>762</v>
      </c>
      <c r="H4286" s="0" t="n">
        <v>410462</v>
      </c>
      <c r="I4286" s="0" t="n">
        <v>299757</v>
      </c>
      <c r="J4286" s="0" t="n">
        <v>25972</v>
      </c>
    </row>
    <row r="4287" customFormat="false" ht="15" hidden="false" customHeight="false" outlineLevel="0" collapsed="false">
      <c r="A4287" s="0" t="n">
        <v>202406</v>
      </c>
      <c r="B4287" s="0" t="n">
        <v>202409</v>
      </c>
      <c r="C4287" s="37" t="s">
        <v>158</v>
      </c>
      <c r="D4287" s="37" t="s">
        <v>461</v>
      </c>
      <c r="E4287" s="0" t="n">
        <v>4</v>
      </c>
      <c r="F4287" s="38" t="s">
        <v>71</v>
      </c>
      <c r="G4287" s="37" t="s">
        <v>763</v>
      </c>
      <c r="H4287" s="0" t="n">
        <v>1928928</v>
      </c>
      <c r="I4287" s="0" t="n">
        <v>1018569</v>
      </c>
      <c r="J4287" s="0" t="n">
        <v>232189</v>
      </c>
    </row>
    <row r="4288" customFormat="false" ht="15" hidden="false" customHeight="false" outlineLevel="0" collapsed="false">
      <c r="A4288" s="0" t="n">
        <v>202406</v>
      </c>
      <c r="B4288" s="0" t="n">
        <v>202409</v>
      </c>
      <c r="C4288" s="37" t="s">
        <v>106</v>
      </c>
      <c r="D4288" s="37" t="s">
        <v>116</v>
      </c>
      <c r="E4288" s="0" t="n">
        <v>4</v>
      </c>
      <c r="F4288" s="38" t="s">
        <v>71</v>
      </c>
      <c r="G4288" s="37" t="s">
        <v>764</v>
      </c>
      <c r="H4288" s="0" t="n">
        <v>2036900</v>
      </c>
      <c r="I4288" s="0" t="n">
        <v>2499316</v>
      </c>
      <c r="J4288" s="0" t="n">
        <v>124977</v>
      </c>
    </row>
    <row r="4289" customFormat="false" ht="15" hidden="false" customHeight="false" outlineLevel="0" collapsed="false">
      <c r="A4289" s="0" t="n">
        <v>202406</v>
      </c>
      <c r="B4289" s="0" t="n">
        <v>202409</v>
      </c>
      <c r="C4289" s="37" t="s">
        <v>109</v>
      </c>
      <c r="D4289" s="37" t="s">
        <v>540</v>
      </c>
      <c r="E4289" s="0" t="n">
        <v>4</v>
      </c>
      <c r="F4289" s="38" t="s">
        <v>71</v>
      </c>
      <c r="G4289" s="37" t="s">
        <v>765</v>
      </c>
      <c r="H4289" s="0" t="n">
        <v>380557</v>
      </c>
      <c r="I4289" s="0" t="n">
        <v>114192</v>
      </c>
      <c r="J4289" s="0" t="n">
        <v>1250</v>
      </c>
    </row>
    <row r="4290" customFormat="false" ht="15" hidden="false" customHeight="false" outlineLevel="0" collapsed="false">
      <c r="A4290" s="0" t="n">
        <v>202406</v>
      </c>
      <c r="B4290" s="0" t="n">
        <v>202409</v>
      </c>
      <c r="C4290" s="37" t="s">
        <v>178</v>
      </c>
      <c r="D4290" s="37" t="s">
        <v>364</v>
      </c>
      <c r="E4290" s="0" t="n">
        <v>4</v>
      </c>
      <c r="F4290" s="38" t="s">
        <v>71</v>
      </c>
      <c r="G4290" s="37" t="s">
        <v>766</v>
      </c>
      <c r="H4290" s="0" t="n">
        <v>35404</v>
      </c>
      <c r="I4290" s="0" t="n">
        <v>15201</v>
      </c>
      <c r="J4290" s="0" t="n">
        <v>5391</v>
      </c>
    </row>
    <row r="4291" customFormat="false" ht="15" hidden="false" customHeight="false" outlineLevel="0" collapsed="false">
      <c r="A4291" s="0" t="n">
        <v>202406</v>
      </c>
      <c r="B4291" s="0" t="n">
        <v>202409</v>
      </c>
      <c r="C4291" s="37" t="s">
        <v>184</v>
      </c>
      <c r="D4291" s="37" t="s">
        <v>571</v>
      </c>
      <c r="E4291" s="0" t="n">
        <v>4</v>
      </c>
      <c r="F4291" s="38" t="s">
        <v>71</v>
      </c>
      <c r="G4291" s="37" t="s">
        <v>767</v>
      </c>
      <c r="H4291" s="0" t="n">
        <v>1137091</v>
      </c>
      <c r="I4291" s="0" t="n">
        <v>1000221</v>
      </c>
      <c r="J4291" s="0" t="n">
        <v>36690</v>
      </c>
    </row>
    <row r="4292" customFormat="false" ht="15" hidden="false" customHeight="false" outlineLevel="0" collapsed="false">
      <c r="A4292" s="0" t="n">
        <v>202406</v>
      </c>
      <c r="B4292" s="0" t="n">
        <v>202409</v>
      </c>
      <c r="C4292" s="37" t="s">
        <v>136</v>
      </c>
      <c r="D4292" s="37" t="s">
        <v>509</v>
      </c>
      <c r="E4292" s="0" t="n">
        <v>4</v>
      </c>
      <c r="F4292" s="38" t="s">
        <v>71</v>
      </c>
      <c r="G4292" s="37" t="s">
        <v>768</v>
      </c>
      <c r="H4292" s="0" t="n">
        <v>1196729</v>
      </c>
      <c r="I4292" s="0" t="n">
        <v>1269890</v>
      </c>
      <c r="J4292" s="0" t="n">
        <v>77380</v>
      </c>
    </row>
    <row r="4293" customFormat="false" ht="15" hidden="false" customHeight="false" outlineLevel="0" collapsed="false">
      <c r="A4293" s="0" t="n">
        <v>202406</v>
      </c>
      <c r="B4293" s="0" t="n">
        <v>202409</v>
      </c>
      <c r="C4293" s="37" t="s">
        <v>136</v>
      </c>
      <c r="D4293" s="37" t="s">
        <v>258</v>
      </c>
      <c r="E4293" s="0" t="n">
        <v>4</v>
      </c>
      <c r="F4293" s="38" t="s">
        <v>71</v>
      </c>
      <c r="G4293" s="37" t="s">
        <v>769</v>
      </c>
      <c r="H4293" s="0" t="n">
        <v>954312</v>
      </c>
      <c r="I4293" s="0" t="n">
        <v>392229</v>
      </c>
      <c r="J4293" s="0" t="n">
        <v>17343</v>
      </c>
    </row>
    <row r="4294" customFormat="false" ht="15" hidden="false" customHeight="false" outlineLevel="0" collapsed="false">
      <c r="A4294" s="0" t="n">
        <v>202406</v>
      </c>
      <c r="B4294" s="0" t="n">
        <v>202409</v>
      </c>
      <c r="C4294" s="37" t="s">
        <v>115</v>
      </c>
      <c r="D4294" s="37" t="s">
        <v>288</v>
      </c>
      <c r="E4294" s="0" t="n">
        <v>4</v>
      </c>
      <c r="F4294" s="38" t="s">
        <v>71</v>
      </c>
      <c r="G4294" s="37" t="s">
        <v>770</v>
      </c>
      <c r="H4294" s="0" t="n">
        <v>1633825</v>
      </c>
      <c r="I4294" s="0" t="n">
        <v>2795588</v>
      </c>
      <c r="J4294" s="0" t="n">
        <v>146274</v>
      </c>
    </row>
    <row r="4295" customFormat="false" ht="15" hidden="false" customHeight="false" outlineLevel="0" collapsed="false">
      <c r="A4295" s="0" t="n">
        <v>202406</v>
      </c>
      <c r="B4295" s="0" t="n">
        <v>202409</v>
      </c>
      <c r="C4295" s="37" t="s">
        <v>109</v>
      </c>
      <c r="D4295" s="37" t="s">
        <v>412</v>
      </c>
      <c r="E4295" s="0" t="n">
        <v>4</v>
      </c>
      <c r="F4295" s="38" t="s">
        <v>71</v>
      </c>
      <c r="G4295" s="37" t="s">
        <v>771</v>
      </c>
      <c r="H4295" s="0" t="n">
        <v>132972</v>
      </c>
      <c r="I4295" s="0" t="n">
        <v>63202</v>
      </c>
      <c r="J4295" s="0" t="n">
        <v>5548</v>
      </c>
    </row>
    <row r="4296" customFormat="false" ht="15" hidden="false" customHeight="false" outlineLevel="0" collapsed="false">
      <c r="A4296" s="0" t="n">
        <v>202406</v>
      </c>
      <c r="B4296" s="0" t="n">
        <v>202409</v>
      </c>
      <c r="C4296" s="37" t="s">
        <v>98</v>
      </c>
      <c r="D4296" s="37" t="s">
        <v>233</v>
      </c>
      <c r="E4296" s="0" t="n">
        <v>4</v>
      </c>
      <c r="F4296" s="38" t="s">
        <v>71</v>
      </c>
      <c r="G4296" s="37" t="s">
        <v>772</v>
      </c>
      <c r="H4296" s="0" t="n">
        <v>5934959</v>
      </c>
      <c r="I4296" s="0" t="n">
        <v>4583648</v>
      </c>
      <c r="J4296" s="0" t="n">
        <v>788752</v>
      </c>
    </row>
    <row r="4297" customFormat="false" ht="15" hidden="false" customHeight="false" outlineLevel="0" collapsed="false">
      <c r="A4297" s="0" t="n">
        <v>202406</v>
      </c>
      <c r="B4297" s="0" t="n">
        <v>202409</v>
      </c>
      <c r="C4297" s="37" t="s">
        <v>178</v>
      </c>
      <c r="D4297" s="37" t="s">
        <v>294</v>
      </c>
      <c r="E4297" s="0" t="n">
        <v>4</v>
      </c>
      <c r="F4297" s="38" t="s">
        <v>71</v>
      </c>
      <c r="G4297" s="37" t="s">
        <v>773</v>
      </c>
      <c r="H4297" s="0" t="n">
        <v>155576</v>
      </c>
      <c r="I4297" s="0" t="n">
        <v>120323</v>
      </c>
      <c r="J4297" s="0" t="n">
        <v>14487</v>
      </c>
    </row>
    <row r="4298" customFormat="false" ht="15" hidden="false" customHeight="false" outlineLevel="0" collapsed="false">
      <c r="A4298" s="0" t="n">
        <v>202406</v>
      </c>
      <c r="B4298" s="0" t="n">
        <v>202409</v>
      </c>
      <c r="C4298" s="37" t="s">
        <v>149</v>
      </c>
      <c r="D4298" s="37" t="s">
        <v>130</v>
      </c>
      <c r="E4298" s="0" t="n">
        <v>4</v>
      </c>
      <c r="F4298" s="38" t="s">
        <v>71</v>
      </c>
      <c r="G4298" s="37" t="s">
        <v>774</v>
      </c>
      <c r="H4298" s="0" t="n">
        <v>1484995</v>
      </c>
      <c r="I4298" s="0" t="n">
        <v>3100980</v>
      </c>
      <c r="J4298" s="0" t="n">
        <v>582084</v>
      </c>
    </row>
    <row r="4299" customFormat="false" ht="15" hidden="false" customHeight="false" outlineLevel="0" collapsed="false">
      <c r="A4299" s="0" t="n">
        <v>202406</v>
      </c>
      <c r="B4299" s="0" t="n">
        <v>202409</v>
      </c>
      <c r="C4299" s="37" t="s">
        <v>109</v>
      </c>
      <c r="D4299" s="37" t="s">
        <v>139</v>
      </c>
      <c r="E4299" s="0" t="n">
        <v>4</v>
      </c>
      <c r="F4299" s="38" t="s">
        <v>71</v>
      </c>
      <c r="G4299" s="37" t="s">
        <v>775</v>
      </c>
      <c r="H4299" s="0" t="n">
        <v>75441</v>
      </c>
      <c r="I4299" s="0" t="n">
        <v>50177</v>
      </c>
      <c r="J4299" s="0" t="n">
        <v>9253</v>
      </c>
    </row>
    <row r="4300" customFormat="false" ht="15" hidden="false" customHeight="false" outlineLevel="0" collapsed="false">
      <c r="A4300" s="0" t="n">
        <v>202406</v>
      </c>
      <c r="B4300" s="0" t="n">
        <v>202409</v>
      </c>
      <c r="C4300" s="37" t="s">
        <v>106</v>
      </c>
      <c r="D4300" s="37" t="s">
        <v>776</v>
      </c>
      <c r="E4300" s="0" t="n">
        <v>4</v>
      </c>
      <c r="F4300" s="38" t="s">
        <v>71</v>
      </c>
      <c r="G4300" s="37" t="s">
        <v>777</v>
      </c>
      <c r="H4300" s="0" t="n">
        <v>181035</v>
      </c>
      <c r="I4300" s="0" t="n">
        <v>138774</v>
      </c>
      <c r="J4300" s="0" t="n">
        <v>13996</v>
      </c>
    </row>
    <row r="4301" customFormat="false" ht="15" hidden="false" customHeight="false" outlineLevel="0" collapsed="false">
      <c r="A4301" s="0" t="n">
        <v>202406</v>
      </c>
      <c r="B4301" s="0" t="n">
        <v>202409</v>
      </c>
      <c r="C4301" s="37" t="s">
        <v>109</v>
      </c>
      <c r="D4301" s="37" t="s">
        <v>396</v>
      </c>
      <c r="E4301" s="0" t="n">
        <v>4</v>
      </c>
      <c r="F4301" s="38" t="s">
        <v>71</v>
      </c>
      <c r="G4301" s="37" t="s">
        <v>778</v>
      </c>
      <c r="H4301" s="0" t="n">
        <v>3523201</v>
      </c>
      <c r="I4301" s="0" t="n">
        <v>2657185</v>
      </c>
      <c r="J4301" s="0" t="n">
        <v>312568</v>
      </c>
    </row>
    <row r="4302" customFormat="false" ht="15" hidden="false" customHeight="false" outlineLevel="0" collapsed="false">
      <c r="A4302" s="0" t="n">
        <v>202406</v>
      </c>
      <c r="B4302" s="0" t="n">
        <v>202409</v>
      </c>
      <c r="C4302" s="37" t="s">
        <v>106</v>
      </c>
      <c r="D4302" s="37" t="s">
        <v>189</v>
      </c>
      <c r="E4302" s="0" t="n">
        <v>4</v>
      </c>
      <c r="F4302" s="38" t="s">
        <v>71</v>
      </c>
      <c r="G4302" s="37" t="s">
        <v>779</v>
      </c>
      <c r="H4302" s="0" t="n">
        <v>433970</v>
      </c>
      <c r="I4302" s="0" t="n">
        <v>481280</v>
      </c>
      <c r="J4302" s="0" t="n">
        <v>91864</v>
      </c>
    </row>
    <row r="4303" customFormat="false" ht="15" hidden="false" customHeight="false" outlineLevel="0" collapsed="false">
      <c r="A4303" s="0" t="n">
        <v>202406</v>
      </c>
      <c r="B4303" s="0" t="n">
        <v>202409</v>
      </c>
      <c r="C4303" s="37" t="s">
        <v>152</v>
      </c>
      <c r="D4303" s="37" t="s">
        <v>320</v>
      </c>
      <c r="E4303" s="0" t="n">
        <v>4</v>
      </c>
      <c r="F4303" s="38" t="s">
        <v>71</v>
      </c>
      <c r="G4303" s="37" t="s">
        <v>780</v>
      </c>
      <c r="H4303" s="0" t="n">
        <v>1623695</v>
      </c>
      <c r="I4303" s="0" t="n">
        <v>1493171</v>
      </c>
      <c r="J4303" s="0" t="n">
        <v>-46469</v>
      </c>
    </row>
    <row r="4304" customFormat="false" ht="15" hidden="false" customHeight="false" outlineLevel="0" collapsed="false">
      <c r="A4304" s="0" t="n">
        <v>202406</v>
      </c>
      <c r="B4304" s="0" t="n">
        <v>202409</v>
      </c>
      <c r="C4304" s="37" t="s">
        <v>95</v>
      </c>
      <c r="D4304" s="37" t="s">
        <v>693</v>
      </c>
      <c r="E4304" s="0" t="n">
        <v>4</v>
      </c>
      <c r="F4304" s="38" t="s">
        <v>71</v>
      </c>
      <c r="G4304" s="37" t="s">
        <v>781</v>
      </c>
      <c r="H4304" s="0" t="n">
        <v>634166</v>
      </c>
      <c r="I4304" s="0" t="n">
        <v>620952</v>
      </c>
      <c r="J4304" s="0" t="n">
        <v>204803</v>
      </c>
    </row>
    <row r="4305" customFormat="false" ht="15" hidden="false" customHeight="false" outlineLevel="0" collapsed="false">
      <c r="A4305" s="0" t="n">
        <v>202406</v>
      </c>
      <c r="B4305" s="0" t="n">
        <v>202409</v>
      </c>
      <c r="C4305" s="37" t="s">
        <v>98</v>
      </c>
      <c r="D4305" s="37" t="s">
        <v>369</v>
      </c>
      <c r="E4305" s="0" t="n">
        <v>4</v>
      </c>
      <c r="F4305" s="38" t="s">
        <v>71</v>
      </c>
      <c r="G4305" s="37" t="s">
        <v>782</v>
      </c>
      <c r="H4305" s="0" t="n">
        <v>545791</v>
      </c>
      <c r="I4305" s="0" t="n">
        <v>396002</v>
      </c>
      <c r="J4305" s="0" t="n">
        <v>11382</v>
      </c>
    </row>
    <row r="4306" customFormat="false" ht="15" hidden="false" customHeight="false" outlineLevel="0" collapsed="false">
      <c r="A4306" s="0" t="n">
        <v>202406</v>
      </c>
      <c r="B4306" s="0" t="n">
        <v>202409</v>
      </c>
      <c r="C4306" s="37" t="s">
        <v>136</v>
      </c>
      <c r="D4306" s="37" t="s">
        <v>719</v>
      </c>
      <c r="E4306" s="0" t="n">
        <v>4</v>
      </c>
      <c r="F4306" s="38" t="s">
        <v>71</v>
      </c>
      <c r="G4306" s="37" t="s">
        <v>783</v>
      </c>
      <c r="H4306" s="0" t="n">
        <v>2888990</v>
      </c>
      <c r="I4306" s="0" t="n">
        <v>1703808</v>
      </c>
      <c r="J4306" s="0" t="n">
        <v>76507</v>
      </c>
    </row>
    <row r="4307" customFormat="false" ht="15" hidden="false" customHeight="false" outlineLevel="0" collapsed="false">
      <c r="A4307" s="0" t="n">
        <v>202406</v>
      </c>
      <c r="B4307" s="0" t="n">
        <v>202409</v>
      </c>
      <c r="C4307" s="37" t="s">
        <v>101</v>
      </c>
      <c r="D4307" s="37" t="s">
        <v>247</v>
      </c>
      <c r="E4307" s="0" t="n">
        <v>4</v>
      </c>
      <c r="F4307" s="38" t="s">
        <v>71</v>
      </c>
      <c r="G4307" s="37" t="s">
        <v>784</v>
      </c>
      <c r="H4307" s="0" t="n">
        <v>381669</v>
      </c>
      <c r="I4307" s="0" t="n">
        <v>440778</v>
      </c>
      <c r="J4307" s="0" t="n">
        <v>-18156</v>
      </c>
    </row>
    <row r="4308" customFormat="false" ht="15" hidden="false" customHeight="false" outlineLevel="0" collapsed="false">
      <c r="A4308" s="0" t="n">
        <v>202406</v>
      </c>
      <c r="B4308" s="0" t="n">
        <v>202409</v>
      </c>
      <c r="C4308" s="37" t="s">
        <v>184</v>
      </c>
      <c r="D4308" s="37" t="s">
        <v>367</v>
      </c>
      <c r="E4308" s="0" t="n">
        <v>4</v>
      </c>
      <c r="F4308" s="38" t="s">
        <v>71</v>
      </c>
      <c r="G4308" s="37" t="s">
        <v>785</v>
      </c>
      <c r="H4308" s="0" t="n">
        <v>66154</v>
      </c>
      <c r="I4308" s="0" t="n">
        <v>107328</v>
      </c>
      <c r="J4308" s="0" t="n">
        <v>-4102</v>
      </c>
    </row>
    <row r="4309" customFormat="false" ht="15" hidden="false" customHeight="false" outlineLevel="0" collapsed="false">
      <c r="A4309" s="0" t="n">
        <v>202406</v>
      </c>
      <c r="B4309" s="0" t="n">
        <v>202409</v>
      </c>
      <c r="C4309" s="37" t="s">
        <v>98</v>
      </c>
      <c r="D4309" s="37" t="s">
        <v>376</v>
      </c>
      <c r="E4309" s="0" t="n">
        <v>4</v>
      </c>
      <c r="F4309" s="38" t="s">
        <v>71</v>
      </c>
      <c r="G4309" s="37" t="s">
        <v>786</v>
      </c>
      <c r="H4309" s="0" t="n">
        <v>217353</v>
      </c>
      <c r="I4309" s="0" t="n">
        <v>199188</v>
      </c>
      <c r="J4309" s="0" t="n">
        <v>35337</v>
      </c>
    </row>
    <row r="4310" customFormat="false" ht="15" hidden="false" customHeight="false" outlineLevel="0" collapsed="false">
      <c r="A4310" s="0" t="n">
        <v>202406</v>
      </c>
      <c r="B4310" s="0" t="n">
        <v>202409</v>
      </c>
      <c r="C4310" s="37" t="s">
        <v>158</v>
      </c>
      <c r="D4310" s="37" t="s">
        <v>96</v>
      </c>
      <c r="E4310" s="0" t="n">
        <v>4</v>
      </c>
      <c r="F4310" s="38" t="s">
        <v>71</v>
      </c>
      <c r="G4310" s="37" t="s">
        <v>787</v>
      </c>
      <c r="H4310" s="0" t="n">
        <v>1233283</v>
      </c>
      <c r="I4310" s="0" t="n">
        <v>1807988</v>
      </c>
      <c r="J4310" s="0" t="n">
        <v>555087</v>
      </c>
    </row>
    <row r="4311" customFormat="false" ht="15" hidden="false" customHeight="false" outlineLevel="0" collapsed="false">
      <c r="A4311" s="0" t="n">
        <v>202406</v>
      </c>
      <c r="B4311" s="0" t="n">
        <v>202409</v>
      </c>
      <c r="C4311" s="37" t="s">
        <v>115</v>
      </c>
      <c r="D4311" s="37" t="s">
        <v>241</v>
      </c>
      <c r="E4311" s="0" t="n">
        <v>4</v>
      </c>
      <c r="F4311" s="38" t="s">
        <v>71</v>
      </c>
      <c r="G4311" s="37" t="s">
        <v>788</v>
      </c>
      <c r="H4311" s="0" t="n">
        <v>743542</v>
      </c>
      <c r="I4311" s="0" t="n">
        <v>772143</v>
      </c>
      <c r="J4311" s="0" t="n">
        <v>17972</v>
      </c>
    </row>
    <row r="4312" customFormat="false" ht="15" hidden="false" customHeight="false" outlineLevel="0" collapsed="false">
      <c r="A4312" s="0" t="n">
        <v>202406</v>
      </c>
      <c r="B4312" s="0" t="n">
        <v>202409</v>
      </c>
      <c r="C4312" s="37" t="s">
        <v>101</v>
      </c>
      <c r="D4312" s="37" t="s">
        <v>482</v>
      </c>
      <c r="E4312" s="0" t="n">
        <v>4</v>
      </c>
      <c r="F4312" s="38" t="s">
        <v>71</v>
      </c>
      <c r="G4312" s="37" t="s">
        <v>789</v>
      </c>
      <c r="H4312" s="0" t="n">
        <v>100687</v>
      </c>
      <c r="I4312" s="0" t="n">
        <v>96446</v>
      </c>
      <c r="J4312" s="0" t="n">
        <v>11065</v>
      </c>
    </row>
    <row r="4313" customFormat="false" ht="15" hidden="false" customHeight="false" outlineLevel="0" collapsed="false">
      <c r="A4313" s="0" t="n">
        <v>202406</v>
      </c>
      <c r="B4313" s="0" t="n">
        <v>202409</v>
      </c>
      <c r="C4313" s="37" t="s">
        <v>136</v>
      </c>
      <c r="D4313" s="37" t="s">
        <v>120</v>
      </c>
      <c r="E4313" s="0" t="n">
        <v>4</v>
      </c>
      <c r="F4313" s="38" t="s">
        <v>71</v>
      </c>
      <c r="G4313" s="37" t="s">
        <v>790</v>
      </c>
      <c r="H4313" s="0" t="n">
        <v>227694</v>
      </c>
      <c r="I4313" s="0" t="n">
        <v>380501</v>
      </c>
      <c r="J4313" s="0" t="n">
        <v>38817</v>
      </c>
    </row>
    <row r="4314" customFormat="false" ht="15" hidden="false" customHeight="false" outlineLevel="0" collapsed="false">
      <c r="A4314" s="0" t="n">
        <v>202406</v>
      </c>
      <c r="B4314" s="0" t="n">
        <v>202409</v>
      </c>
      <c r="C4314" s="37" t="s">
        <v>98</v>
      </c>
      <c r="D4314" s="37" t="s">
        <v>447</v>
      </c>
      <c r="E4314" s="0" t="n">
        <v>4</v>
      </c>
      <c r="F4314" s="38" t="s">
        <v>71</v>
      </c>
      <c r="G4314" s="37" t="s">
        <v>791</v>
      </c>
      <c r="H4314" s="0" t="n">
        <v>249572</v>
      </c>
      <c r="I4314" s="0" t="n">
        <v>124523</v>
      </c>
      <c r="J4314" s="0" t="n">
        <v>22417</v>
      </c>
    </row>
    <row r="4315" customFormat="false" ht="15" hidden="false" customHeight="false" outlineLevel="0" collapsed="false">
      <c r="A4315" s="0" t="n">
        <v>202406</v>
      </c>
      <c r="B4315" s="0" t="n">
        <v>202409</v>
      </c>
      <c r="C4315" s="37" t="s">
        <v>136</v>
      </c>
      <c r="D4315" s="37" t="s">
        <v>391</v>
      </c>
      <c r="E4315" s="0" t="n">
        <v>4</v>
      </c>
      <c r="F4315" s="38" t="s">
        <v>71</v>
      </c>
      <c r="G4315" s="37" t="s">
        <v>792</v>
      </c>
      <c r="H4315" s="0" t="n">
        <v>322035</v>
      </c>
      <c r="I4315" s="0" t="n">
        <v>152724</v>
      </c>
      <c r="J4315" s="0" t="n">
        <v>46103</v>
      </c>
    </row>
    <row r="4316" customFormat="false" ht="15" hidden="false" customHeight="false" outlineLevel="0" collapsed="false">
      <c r="A4316" s="0" t="n">
        <v>202406</v>
      </c>
      <c r="B4316" s="0" t="n">
        <v>202409</v>
      </c>
      <c r="C4316" s="37" t="s">
        <v>106</v>
      </c>
      <c r="D4316" s="37" t="s">
        <v>467</v>
      </c>
      <c r="E4316" s="0" t="n">
        <v>4</v>
      </c>
      <c r="F4316" s="38" t="s">
        <v>71</v>
      </c>
      <c r="G4316" s="37" t="s">
        <v>793</v>
      </c>
      <c r="H4316" s="0" t="n">
        <v>89339</v>
      </c>
      <c r="I4316" s="0" t="n">
        <v>171858</v>
      </c>
      <c r="J4316" s="0" t="n">
        <v>39888</v>
      </c>
    </row>
    <row r="4317" customFormat="false" ht="15" hidden="false" customHeight="false" outlineLevel="0" collapsed="false">
      <c r="A4317" s="0" t="n">
        <v>202406</v>
      </c>
      <c r="B4317" s="0" t="n">
        <v>202409</v>
      </c>
      <c r="C4317" s="37" t="s">
        <v>95</v>
      </c>
      <c r="D4317" s="37" t="s">
        <v>147</v>
      </c>
      <c r="E4317" s="0" t="n">
        <v>4</v>
      </c>
      <c r="F4317" s="38" t="s">
        <v>71</v>
      </c>
      <c r="G4317" s="37" t="s">
        <v>794</v>
      </c>
      <c r="H4317" s="0" t="n">
        <v>196086</v>
      </c>
      <c r="I4317" s="0" t="n">
        <v>491539</v>
      </c>
      <c r="J4317" s="0" t="n">
        <v>27592</v>
      </c>
    </row>
    <row r="4318" customFormat="false" ht="15" hidden="false" customHeight="false" outlineLevel="0" collapsed="false">
      <c r="A4318" s="0" t="n">
        <v>202406</v>
      </c>
      <c r="B4318" s="0" t="n">
        <v>202409</v>
      </c>
      <c r="C4318" s="37" t="s">
        <v>184</v>
      </c>
      <c r="D4318" s="37" t="s">
        <v>603</v>
      </c>
      <c r="E4318" s="0" t="n">
        <v>4</v>
      </c>
      <c r="F4318" s="38" t="s">
        <v>71</v>
      </c>
      <c r="G4318" s="37" t="s">
        <v>795</v>
      </c>
      <c r="H4318" s="0" t="n">
        <v>249888</v>
      </c>
      <c r="I4318" s="0" t="n">
        <v>491650</v>
      </c>
      <c r="J4318" s="0" t="n">
        <v>65329</v>
      </c>
    </row>
    <row r="4319" customFormat="false" ht="15" hidden="false" customHeight="false" outlineLevel="0" collapsed="false">
      <c r="A4319" s="0" t="n">
        <v>202406</v>
      </c>
      <c r="B4319" s="0" t="n">
        <v>202409</v>
      </c>
      <c r="C4319" s="37" t="s">
        <v>149</v>
      </c>
      <c r="D4319" s="37" t="s">
        <v>318</v>
      </c>
      <c r="E4319" s="0" t="n">
        <v>4</v>
      </c>
      <c r="F4319" s="38" t="s">
        <v>71</v>
      </c>
      <c r="G4319" s="37" t="s">
        <v>796</v>
      </c>
      <c r="H4319" s="0" t="n">
        <v>1838508</v>
      </c>
      <c r="I4319" s="0" t="n">
        <v>2124211</v>
      </c>
      <c r="J4319" s="0" t="n">
        <v>303350</v>
      </c>
    </row>
    <row r="4320" customFormat="false" ht="15" hidden="false" customHeight="false" outlineLevel="0" collapsed="false">
      <c r="A4320" s="0" t="n">
        <v>202406</v>
      </c>
      <c r="B4320" s="0" t="n">
        <v>202409</v>
      </c>
      <c r="C4320" s="37" t="s">
        <v>115</v>
      </c>
      <c r="D4320" s="37" t="s">
        <v>191</v>
      </c>
      <c r="E4320" s="0" t="n">
        <v>4</v>
      </c>
      <c r="F4320" s="38" t="s">
        <v>71</v>
      </c>
      <c r="G4320" s="37" t="s">
        <v>797</v>
      </c>
      <c r="H4320" s="0" t="n">
        <v>1121072</v>
      </c>
      <c r="I4320" s="0" t="n">
        <v>1355985</v>
      </c>
      <c r="J4320" s="0" t="n">
        <v>105755</v>
      </c>
    </row>
    <row r="4321" customFormat="false" ht="15" hidden="false" customHeight="false" outlineLevel="0" collapsed="false">
      <c r="A4321" s="0" t="n">
        <v>202406</v>
      </c>
      <c r="B4321" s="0" t="n">
        <v>202409</v>
      </c>
      <c r="C4321" s="37" t="s">
        <v>101</v>
      </c>
      <c r="D4321" s="37" t="s">
        <v>519</v>
      </c>
      <c r="E4321" s="0" t="n">
        <v>4</v>
      </c>
      <c r="F4321" s="38" t="s">
        <v>71</v>
      </c>
      <c r="G4321" s="37" t="s">
        <v>798</v>
      </c>
      <c r="H4321" s="0" t="n">
        <v>393941</v>
      </c>
      <c r="I4321" s="0" t="n">
        <v>415462</v>
      </c>
      <c r="J4321" s="0" t="n">
        <v>-12295</v>
      </c>
    </row>
    <row r="4322" customFormat="false" ht="15" hidden="false" customHeight="false" outlineLevel="0" collapsed="false">
      <c r="A4322" s="0" t="n">
        <v>202406</v>
      </c>
      <c r="B4322" s="0" t="n">
        <v>202409</v>
      </c>
      <c r="C4322" s="37" t="s">
        <v>101</v>
      </c>
      <c r="D4322" s="37" t="s">
        <v>99</v>
      </c>
      <c r="E4322" s="0" t="n">
        <v>4</v>
      </c>
      <c r="F4322" s="38" t="s">
        <v>71</v>
      </c>
      <c r="G4322" s="37" t="s">
        <v>799</v>
      </c>
      <c r="H4322" s="0" t="n">
        <v>378428</v>
      </c>
      <c r="I4322" s="0" t="n">
        <v>705964</v>
      </c>
      <c r="J4322" s="0" t="n">
        <v>86</v>
      </c>
    </row>
    <row r="4323" customFormat="false" ht="15" hidden="false" customHeight="false" outlineLevel="0" collapsed="false">
      <c r="A4323" s="0" t="n">
        <v>202406</v>
      </c>
      <c r="B4323" s="0" t="n">
        <v>202409</v>
      </c>
      <c r="C4323" s="37" t="s">
        <v>197</v>
      </c>
      <c r="D4323" s="37" t="s">
        <v>623</v>
      </c>
      <c r="E4323" s="0" t="n">
        <v>4</v>
      </c>
      <c r="F4323" s="38" t="s">
        <v>71</v>
      </c>
      <c r="G4323" s="37" t="s">
        <v>800</v>
      </c>
      <c r="H4323" s="0" t="n">
        <v>635747</v>
      </c>
      <c r="I4323" s="0" t="n">
        <v>950487</v>
      </c>
      <c r="J4323" s="0" t="n">
        <v>185169</v>
      </c>
    </row>
    <row r="4324" customFormat="false" ht="15" hidden="false" customHeight="false" outlineLevel="0" collapsed="false">
      <c r="A4324" s="0" t="n">
        <v>202406</v>
      </c>
      <c r="B4324" s="0" t="n">
        <v>202409</v>
      </c>
      <c r="C4324" s="37" t="s">
        <v>115</v>
      </c>
      <c r="D4324" s="37" t="s">
        <v>102</v>
      </c>
      <c r="E4324" s="0" t="n">
        <v>4</v>
      </c>
      <c r="F4324" s="38" t="s">
        <v>71</v>
      </c>
      <c r="G4324" s="37" t="s">
        <v>801</v>
      </c>
      <c r="H4324" s="0" t="n">
        <v>230214</v>
      </c>
      <c r="I4324" s="0" t="n">
        <v>332492</v>
      </c>
      <c r="J4324" s="0" t="n">
        <v>68204</v>
      </c>
    </row>
    <row r="4325" customFormat="false" ht="15" hidden="false" customHeight="false" outlineLevel="0" collapsed="false">
      <c r="A4325" s="0" t="n">
        <v>202406</v>
      </c>
      <c r="B4325" s="0" t="n">
        <v>202409</v>
      </c>
      <c r="C4325" s="37" t="s">
        <v>136</v>
      </c>
      <c r="D4325" s="37" t="s">
        <v>719</v>
      </c>
      <c r="E4325" s="0" t="n">
        <v>4</v>
      </c>
      <c r="F4325" s="38" t="s">
        <v>71</v>
      </c>
      <c r="G4325" s="37" t="s">
        <v>802</v>
      </c>
      <c r="H4325" s="0" t="n">
        <v>134596</v>
      </c>
      <c r="I4325" s="0" t="n">
        <v>110021</v>
      </c>
      <c r="J4325" s="0" t="n">
        <v>6518</v>
      </c>
    </row>
    <row r="4326" customFormat="false" ht="15" hidden="false" customHeight="false" outlineLevel="0" collapsed="false">
      <c r="A4326" s="0" t="n">
        <v>202406</v>
      </c>
      <c r="B4326" s="0" t="n">
        <v>202409</v>
      </c>
      <c r="C4326" s="37" t="s">
        <v>106</v>
      </c>
      <c r="D4326" s="37" t="s">
        <v>369</v>
      </c>
      <c r="E4326" s="0" t="n">
        <v>4</v>
      </c>
      <c r="F4326" s="38" t="s">
        <v>71</v>
      </c>
      <c r="G4326" s="37" t="s">
        <v>803</v>
      </c>
      <c r="H4326" s="0" t="n">
        <v>160513</v>
      </c>
      <c r="I4326" s="0" t="n">
        <v>131852</v>
      </c>
      <c r="J4326" s="0" t="n">
        <v>13990</v>
      </c>
    </row>
    <row r="4327" customFormat="false" ht="15" hidden="false" customHeight="false" outlineLevel="0" collapsed="false">
      <c r="A4327" s="0" t="n">
        <v>202406</v>
      </c>
      <c r="B4327" s="0" t="n">
        <v>202409</v>
      </c>
      <c r="C4327" s="37" t="s">
        <v>106</v>
      </c>
      <c r="D4327" s="37" t="s">
        <v>756</v>
      </c>
      <c r="E4327" s="0" t="n">
        <v>4</v>
      </c>
      <c r="F4327" s="38" t="s">
        <v>71</v>
      </c>
      <c r="G4327" s="37" t="s">
        <v>804</v>
      </c>
      <c r="H4327" s="0" t="n">
        <v>244224</v>
      </c>
      <c r="I4327" s="0" t="n">
        <v>126716</v>
      </c>
      <c r="J4327" s="0" t="n">
        <v>25308</v>
      </c>
    </row>
    <row r="4328" customFormat="false" ht="15" hidden="false" customHeight="false" outlineLevel="0" collapsed="false">
      <c r="A4328" s="0" t="n">
        <v>202406</v>
      </c>
      <c r="B4328" s="0" t="n">
        <v>202409</v>
      </c>
      <c r="C4328" s="37" t="s">
        <v>101</v>
      </c>
      <c r="D4328" s="37" t="s">
        <v>165</v>
      </c>
      <c r="E4328" s="0" t="n">
        <v>4</v>
      </c>
      <c r="F4328" s="38" t="s">
        <v>71</v>
      </c>
      <c r="G4328" s="37" t="s">
        <v>805</v>
      </c>
      <c r="H4328" s="0" t="n">
        <v>93715</v>
      </c>
      <c r="I4328" s="0" t="n">
        <v>128303</v>
      </c>
      <c r="J4328" s="0" t="n">
        <v>-11602</v>
      </c>
    </row>
    <row r="4329" customFormat="false" ht="15" hidden="false" customHeight="false" outlineLevel="0" collapsed="false">
      <c r="A4329" s="0" t="n">
        <v>202406</v>
      </c>
      <c r="B4329" s="0" t="n">
        <v>202409</v>
      </c>
      <c r="C4329" s="37" t="s">
        <v>149</v>
      </c>
      <c r="D4329" s="37" t="s">
        <v>806</v>
      </c>
      <c r="E4329" s="0" t="n">
        <v>4</v>
      </c>
      <c r="F4329" s="38" t="s">
        <v>71</v>
      </c>
      <c r="G4329" s="37" t="s">
        <v>807</v>
      </c>
      <c r="H4329" s="0" t="n">
        <v>553735</v>
      </c>
      <c r="I4329" s="0" t="n">
        <v>375855</v>
      </c>
      <c r="J4329" s="0" t="n">
        <v>13292</v>
      </c>
    </row>
    <row r="4330" customFormat="false" ht="15" hidden="false" customHeight="false" outlineLevel="0" collapsed="false">
      <c r="A4330" s="0" t="n">
        <v>202406</v>
      </c>
      <c r="B4330" s="0" t="n">
        <v>202409</v>
      </c>
      <c r="C4330" s="37" t="s">
        <v>101</v>
      </c>
      <c r="D4330" s="37" t="s">
        <v>412</v>
      </c>
      <c r="E4330" s="0" t="n">
        <v>4</v>
      </c>
      <c r="F4330" s="38" t="s">
        <v>71</v>
      </c>
      <c r="G4330" s="37" t="s">
        <v>808</v>
      </c>
      <c r="H4330" s="0" t="n">
        <v>1497628</v>
      </c>
      <c r="I4330" s="0" t="n">
        <v>979988</v>
      </c>
      <c r="J4330" s="0" t="n">
        <v>276148</v>
      </c>
    </row>
    <row r="4331" customFormat="false" ht="15" hidden="false" customHeight="false" outlineLevel="0" collapsed="false">
      <c r="A4331" s="0" t="n">
        <v>202406</v>
      </c>
      <c r="B4331" s="0" t="n">
        <v>202409</v>
      </c>
      <c r="C4331" s="37" t="s">
        <v>115</v>
      </c>
      <c r="D4331" s="37" t="s">
        <v>493</v>
      </c>
      <c r="E4331" s="0" t="n">
        <v>4</v>
      </c>
      <c r="F4331" s="38" t="s">
        <v>71</v>
      </c>
      <c r="G4331" s="37" t="s">
        <v>809</v>
      </c>
      <c r="H4331" s="0" t="n">
        <v>96352</v>
      </c>
      <c r="I4331" s="0" t="n">
        <v>57666</v>
      </c>
      <c r="J4331" s="0" t="n">
        <v>6339</v>
      </c>
    </row>
    <row r="4332" customFormat="false" ht="15" hidden="false" customHeight="false" outlineLevel="0" collapsed="false">
      <c r="A4332" s="0" t="n">
        <v>202406</v>
      </c>
      <c r="B4332" s="0" t="n">
        <v>202409</v>
      </c>
      <c r="C4332" s="37" t="s">
        <v>115</v>
      </c>
      <c r="D4332" s="37" t="s">
        <v>493</v>
      </c>
      <c r="E4332" s="0" t="n">
        <v>4</v>
      </c>
      <c r="F4332" s="38" t="s">
        <v>71</v>
      </c>
      <c r="G4332" s="37" t="s">
        <v>810</v>
      </c>
      <c r="H4332" s="0" t="n">
        <v>688707</v>
      </c>
      <c r="I4332" s="0" t="n">
        <v>361196</v>
      </c>
      <c r="J4332" s="0" t="n">
        <v>-11891</v>
      </c>
    </row>
    <row r="4333" customFormat="false" ht="15" hidden="false" customHeight="false" outlineLevel="0" collapsed="false">
      <c r="A4333" s="0" t="n">
        <v>202406</v>
      </c>
      <c r="B4333" s="0" t="n">
        <v>202409</v>
      </c>
      <c r="C4333" s="37" t="s">
        <v>184</v>
      </c>
      <c r="D4333" s="37" t="s">
        <v>425</v>
      </c>
      <c r="E4333" s="0" t="n">
        <v>4</v>
      </c>
      <c r="F4333" s="38" t="s">
        <v>71</v>
      </c>
      <c r="G4333" s="37" t="s">
        <v>811</v>
      </c>
      <c r="H4333" s="0" t="n">
        <v>444053</v>
      </c>
      <c r="I4333" s="0" t="n">
        <v>388243</v>
      </c>
      <c r="J4333" s="0" t="n">
        <v>35613</v>
      </c>
    </row>
    <row r="4334" customFormat="false" ht="15" hidden="false" customHeight="false" outlineLevel="0" collapsed="false">
      <c r="A4334" s="0" t="n">
        <v>202406</v>
      </c>
      <c r="B4334" s="0" t="n">
        <v>202409</v>
      </c>
      <c r="C4334" s="37" t="s">
        <v>149</v>
      </c>
      <c r="D4334" s="37" t="s">
        <v>756</v>
      </c>
      <c r="E4334" s="0" t="n">
        <v>4</v>
      </c>
      <c r="F4334" s="38" t="s">
        <v>71</v>
      </c>
      <c r="G4334" s="37" t="s">
        <v>812</v>
      </c>
      <c r="H4334" s="0" t="n">
        <v>581225</v>
      </c>
      <c r="I4334" s="0" t="n">
        <v>767461</v>
      </c>
      <c r="J4334" s="0" t="n">
        <v>139788</v>
      </c>
    </row>
    <row r="4335" customFormat="false" ht="15" hidden="false" customHeight="false" outlineLevel="0" collapsed="false">
      <c r="A4335" s="0" t="n">
        <v>202406</v>
      </c>
      <c r="B4335" s="0" t="n">
        <v>202409</v>
      </c>
      <c r="C4335" s="37" t="s">
        <v>149</v>
      </c>
      <c r="D4335" s="37" t="s">
        <v>616</v>
      </c>
      <c r="E4335" s="0" t="n">
        <v>4</v>
      </c>
      <c r="F4335" s="38" t="s">
        <v>71</v>
      </c>
      <c r="G4335" s="37" t="s">
        <v>813</v>
      </c>
      <c r="H4335" s="0" t="n">
        <v>484423</v>
      </c>
      <c r="I4335" s="0" t="n">
        <v>402993</v>
      </c>
      <c r="J4335" s="0" t="n">
        <v>-70384</v>
      </c>
    </row>
    <row r="4336" customFormat="false" ht="15" hidden="false" customHeight="false" outlineLevel="0" collapsed="false">
      <c r="A4336" s="0" t="n">
        <v>202406</v>
      </c>
      <c r="B4336" s="0" t="n">
        <v>202409</v>
      </c>
      <c r="C4336" s="37" t="s">
        <v>109</v>
      </c>
      <c r="D4336" s="37" t="s">
        <v>364</v>
      </c>
      <c r="E4336" s="0" t="n">
        <v>4</v>
      </c>
      <c r="F4336" s="38" t="s">
        <v>71</v>
      </c>
      <c r="G4336" s="37" t="s">
        <v>814</v>
      </c>
      <c r="H4336" s="0" t="n">
        <v>115367</v>
      </c>
      <c r="I4336" s="0" t="n">
        <v>202830</v>
      </c>
      <c r="J4336" s="0" t="n">
        <v>19802</v>
      </c>
    </row>
    <row r="4337" customFormat="false" ht="15" hidden="false" customHeight="false" outlineLevel="0" collapsed="false">
      <c r="A4337" s="0" t="n">
        <v>202406</v>
      </c>
      <c r="B4337" s="0" t="n">
        <v>202409</v>
      </c>
      <c r="C4337" s="37" t="s">
        <v>95</v>
      </c>
      <c r="D4337" s="37" t="s">
        <v>396</v>
      </c>
      <c r="E4337" s="0" t="n">
        <v>4</v>
      </c>
      <c r="F4337" s="38" t="s">
        <v>71</v>
      </c>
      <c r="G4337" s="37" t="s">
        <v>815</v>
      </c>
      <c r="H4337" s="0" t="n">
        <v>151764</v>
      </c>
      <c r="I4337" s="0" t="n">
        <v>216258</v>
      </c>
      <c r="J4337" s="0" t="n">
        <v>9247</v>
      </c>
    </row>
    <row r="4338" customFormat="false" ht="15" hidden="false" customHeight="false" outlineLevel="0" collapsed="false">
      <c r="A4338" s="0" t="n">
        <v>202406</v>
      </c>
      <c r="B4338" s="0" t="n">
        <v>202409</v>
      </c>
      <c r="C4338" s="37" t="s">
        <v>115</v>
      </c>
      <c r="D4338" s="37" t="s">
        <v>673</v>
      </c>
      <c r="E4338" s="0" t="n">
        <v>4</v>
      </c>
      <c r="F4338" s="38" t="s">
        <v>71</v>
      </c>
      <c r="G4338" s="37" t="s">
        <v>816</v>
      </c>
      <c r="H4338" s="0" t="n">
        <v>687762</v>
      </c>
      <c r="I4338" s="0" t="n">
        <v>476550</v>
      </c>
      <c r="J4338" s="0" t="n">
        <v>-40125</v>
      </c>
    </row>
    <row r="4339" customFormat="false" ht="15" hidden="false" customHeight="false" outlineLevel="0" collapsed="false">
      <c r="A4339" s="0" t="n">
        <v>202406</v>
      </c>
      <c r="B4339" s="0" t="n">
        <v>202409</v>
      </c>
      <c r="C4339" s="37" t="s">
        <v>112</v>
      </c>
      <c r="D4339" s="37" t="s">
        <v>120</v>
      </c>
      <c r="E4339" s="0" t="n">
        <v>4</v>
      </c>
      <c r="F4339" s="38" t="s">
        <v>71</v>
      </c>
      <c r="G4339" s="37" t="s">
        <v>817</v>
      </c>
      <c r="H4339" s="0" t="n">
        <v>1795136</v>
      </c>
      <c r="I4339" s="0" t="n">
        <v>1293629</v>
      </c>
      <c r="J4339" s="0" t="n">
        <v>114089</v>
      </c>
    </row>
    <row r="4340" customFormat="false" ht="15" hidden="false" customHeight="false" outlineLevel="0" collapsed="false">
      <c r="A4340" s="0" t="n">
        <v>202406</v>
      </c>
      <c r="B4340" s="0" t="n">
        <v>202409</v>
      </c>
      <c r="C4340" s="37" t="s">
        <v>124</v>
      </c>
      <c r="D4340" s="37" t="s">
        <v>493</v>
      </c>
      <c r="E4340" s="0" t="n">
        <v>4</v>
      </c>
      <c r="F4340" s="38" t="s">
        <v>71</v>
      </c>
      <c r="G4340" s="37" t="s">
        <v>818</v>
      </c>
      <c r="H4340" s="0" t="n">
        <v>31210</v>
      </c>
      <c r="I4340" s="0" t="n">
        <v>34337</v>
      </c>
      <c r="J4340" s="0" t="n">
        <v>2278</v>
      </c>
    </row>
    <row r="4341" customFormat="false" ht="15" hidden="false" customHeight="false" outlineLevel="0" collapsed="false">
      <c r="A4341" s="0" t="n">
        <v>202406</v>
      </c>
      <c r="B4341" s="0" t="n">
        <v>202409</v>
      </c>
      <c r="C4341" s="37" t="s">
        <v>95</v>
      </c>
      <c r="D4341" s="37" t="s">
        <v>414</v>
      </c>
      <c r="E4341" s="0" t="n">
        <v>4</v>
      </c>
      <c r="F4341" s="38" t="s">
        <v>71</v>
      </c>
      <c r="G4341" s="37" t="s">
        <v>819</v>
      </c>
      <c r="H4341" s="0" t="n">
        <v>814451</v>
      </c>
      <c r="I4341" s="0" t="n">
        <v>450952</v>
      </c>
      <c r="J4341" s="0" t="n">
        <v>34990</v>
      </c>
    </row>
    <row r="4342" customFormat="false" ht="15" hidden="false" customHeight="false" outlineLevel="0" collapsed="false">
      <c r="A4342" s="0" t="n">
        <v>202406</v>
      </c>
      <c r="B4342" s="0" t="n">
        <v>202409</v>
      </c>
      <c r="C4342" s="37" t="s">
        <v>149</v>
      </c>
      <c r="D4342" s="37" t="s">
        <v>247</v>
      </c>
      <c r="E4342" s="0" t="n">
        <v>4</v>
      </c>
      <c r="F4342" s="38" t="s">
        <v>71</v>
      </c>
      <c r="G4342" s="37" t="s">
        <v>820</v>
      </c>
      <c r="H4342" s="0" t="n">
        <v>2260869</v>
      </c>
      <c r="I4342" s="0" t="n">
        <v>2098361</v>
      </c>
      <c r="J4342" s="0" t="n">
        <v>94791</v>
      </c>
    </row>
    <row r="4343" customFormat="false" ht="15" hidden="false" customHeight="false" outlineLevel="0" collapsed="false">
      <c r="A4343" s="0" t="n">
        <v>202406</v>
      </c>
      <c r="B4343" s="0" t="n">
        <v>202409</v>
      </c>
      <c r="C4343" s="37" t="s">
        <v>109</v>
      </c>
      <c r="D4343" s="37" t="s">
        <v>821</v>
      </c>
      <c r="E4343" s="0" t="n">
        <v>4</v>
      </c>
      <c r="F4343" s="38" t="s">
        <v>71</v>
      </c>
      <c r="G4343" s="37" t="s">
        <v>822</v>
      </c>
      <c r="H4343" s="0" t="n">
        <v>569604</v>
      </c>
      <c r="I4343" s="0" t="n">
        <v>812621</v>
      </c>
      <c r="J4343" s="0" t="n">
        <v>-17986</v>
      </c>
    </row>
    <row r="4344" customFormat="false" ht="15" hidden="false" customHeight="false" outlineLevel="0" collapsed="false">
      <c r="A4344" s="0" t="n">
        <v>202406</v>
      </c>
      <c r="B4344" s="0" t="n">
        <v>202409</v>
      </c>
      <c r="C4344" s="37" t="s">
        <v>124</v>
      </c>
      <c r="D4344" s="37" t="s">
        <v>476</v>
      </c>
      <c r="E4344" s="0" t="n">
        <v>4</v>
      </c>
      <c r="F4344" s="38" t="s">
        <v>71</v>
      </c>
      <c r="G4344" s="37" t="s">
        <v>823</v>
      </c>
      <c r="H4344" s="0" t="n">
        <v>1083713</v>
      </c>
      <c r="I4344" s="0" t="n">
        <v>559005</v>
      </c>
      <c r="J4344" s="0" t="n">
        <v>-36604</v>
      </c>
    </row>
    <row r="4345" customFormat="false" ht="15" hidden="false" customHeight="false" outlineLevel="0" collapsed="false">
      <c r="A4345" s="0" t="n">
        <v>202406</v>
      </c>
      <c r="B4345" s="0" t="n">
        <v>202409</v>
      </c>
      <c r="C4345" s="37" t="s">
        <v>115</v>
      </c>
      <c r="D4345" s="37" t="s">
        <v>300</v>
      </c>
      <c r="E4345" s="0" t="n">
        <v>4</v>
      </c>
      <c r="F4345" s="38" t="s">
        <v>71</v>
      </c>
      <c r="G4345" s="37" t="s">
        <v>824</v>
      </c>
      <c r="H4345" s="0" t="n">
        <v>233354</v>
      </c>
      <c r="I4345" s="0" t="n">
        <v>213634</v>
      </c>
      <c r="J4345" s="0" t="n">
        <v>2335</v>
      </c>
    </row>
    <row r="4346" customFormat="false" ht="15" hidden="false" customHeight="false" outlineLevel="0" collapsed="false">
      <c r="A4346" s="0" t="n">
        <v>202406</v>
      </c>
      <c r="B4346" s="0" t="n">
        <v>202409</v>
      </c>
      <c r="C4346" s="37" t="s">
        <v>158</v>
      </c>
      <c r="D4346" s="37" t="s">
        <v>700</v>
      </c>
      <c r="E4346" s="0" t="n">
        <v>4</v>
      </c>
      <c r="F4346" s="38" t="s">
        <v>71</v>
      </c>
      <c r="G4346" s="37" t="s">
        <v>825</v>
      </c>
      <c r="H4346" s="0" t="n">
        <v>474149</v>
      </c>
      <c r="I4346" s="0" t="n">
        <v>528710</v>
      </c>
      <c r="J4346" s="0" t="n">
        <v>87726</v>
      </c>
    </row>
    <row r="4347" customFormat="false" ht="15" hidden="false" customHeight="false" outlineLevel="0" collapsed="false">
      <c r="A4347" s="0" t="n">
        <v>202406</v>
      </c>
      <c r="B4347" s="0" t="n">
        <v>202409</v>
      </c>
      <c r="C4347" s="37" t="s">
        <v>184</v>
      </c>
      <c r="D4347" s="37" t="s">
        <v>826</v>
      </c>
      <c r="E4347" s="0" t="n">
        <v>4</v>
      </c>
      <c r="F4347" s="38" t="s">
        <v>71</v>
      </c>
      <c r="G4347" s="37" t="s">
        <v>827</v>
      </c>
      <c r="H4347" s="0" t="n">
        <v>82156</v>
      </c>
      <c r="I4347" s="0" t="n">
        <v>131228</v>
      </c>
      <c r="J4347" s="0" t="n">
        <v>13557</v>
      </c>
    </row>
    <row r="4348" customFormat="false" ht="15" hidden="false" customHeight="false" outlineLevel="0" collapsed="false">
      <c r="A4348" s="0" t="n">
        <v>202406</v>
      </c>
      <c r="B4348" s="0" t="n">
        <v>202409</v>
      </c>
      <c r="C4348" s="37" t="s">
        <v>101</v>
      </c>
      <c r="D4348" s="37" t="s">
        <v>328</v>
      </c>
      <c r="E4348" s="0" t="n">
        <v>4</v>
      </c>
      <c r="F4348" s="38" t="s">
        <v>71</v>
      </c>
      <c r="G4348" s="37" t="s">
        <v>828</v>
      </c>
      <c r="H4348" s="0" t="n">
        <v>35676</v>
      </c>
      <c r="I4348" s="0" t="n">
        <v>91446</v>
      </c>
      <c r="J4348" s="0" t="n">
        <v>6683</v>
      </c>
    </row>
    <row r="4349" customFormat="false" ht="15" hidden="false" customHeight="false" outlineLevel="0" collapsed="false">
      <c r="A4349" s="0" t="n">
        <v>202406</v>
      </c>
      <c r="B4349" s="0" t="n">
        <v>202409</v>
      </c>
      <c r="C4349" s="37" t="s">
        <v>106</v>
      </c>
      <c r="D4349" s="37" t="s">
        <v>511</v>
      </c>
      <c r="E4349" s="0" t="n">
        <v>4</v>
      </c>
      <c r="F4349" s="38" t="s">
        <v>71</v>
      </c>
      <c r="G4349" s="37" t="s">
        <v>829</v>
      </c>
      <c r="H4349" s="0" t="n">
        <v>1504740</v>
      </c>
      <c r="I4349" s="0" t="n">
        <v>2081941</v>
      </c>
      <c r="J4349" s="0" t="n">
        <v>-49918</v>
      </c>
    </row>
    <row r="4350" customFormat="false" ht="15" hidden="false" customHeight="false" outlineLevel="0" collapsed="false">
      <c r="A4350" s="0" t="n">
        <v>202406</v>
      </c>
      <c r="B4350" s="0" t="n">
        <v>202409</v>
      </c>
      <c r="C4350" s="37" t="s">
        <v>149</v>
      </c>
      <c r="D4350" s="37" t="s">
        <v>360</v>
      </c>
      <c r="E4350" s="0" t="n">
        <v>4</v>
      </c>
      <c r="F4350" s="38" t="s">
        <v>71</v>
      </c>
      <c r="G4350" s="37" t="s">
        <v>830</v>
      </c>
      <c r="H4350" s="0" t="n">
        <v>141613</v>
      </c>
      <c r="I4350" s="0" t="n">
        <v>263078</v>
      </c>
      <c r="J4350" s="0" t="n">
        <v>11209</v>
      </c>
    </row>
    <row r="4351" customFormat="false" ht="15" hidden="false" customHeight="false" outlineLevel="0" collapsed="false">
      <c r="A4351" s="0" t="n">
        <v>202406</v>
      </c>
      <c r="B4351" s="0" t="n">
        <v>202409</v>
      </c>
      <c r="C4351" s="37" t="s">
        <v>112</v>
      </c>
      <c r="D4351" s="37" t="s">
        <v>284</v>
      </c>
      <c r="E4351" s="0" t="n">
        <v>4</v>
      </c>
      <c r="F4351" s="38" t="s">
        <v>71</v>
      </c>
      <c r="G4351" s="37" t="s">
        <v>831</v>
      </c>
      <c r="H4351" s="0" t="n">
        <v>384786</v>
      </c>
      <c r="I4351" s="0" t="n">
        <v>405618</v>
      </c>
      <c r="J4351" s="0" t="n">
        <v>62350</v>
      </c>
    </row>
    <row r="4352" customFormat="false" ht="15" hidden="false" customHeight="false" outlineLevel="0" collapsed="false">
      <c r="A4352" s="0" t="n">
        <v>202406</v>
      </c>
      <c r="B4352" s="0" t="n">
        <v>202409</v>
      </c>
      <c r="C4352" s="37" t="s">
        <v>184</v>
      </c>
      <c r="D4352" s="37" t="s">
        <v>267</v>
      </c>
      <c r="E4352" s="0" t="n">
        <v>4</v>
      </c>
      <c r="F4352" s="38" t="s">
        <v>71</v>
      </c>
      <c r="G4352" s="37" t="s">
        <v>832</v>
      </c>
      <c r="H4352" s="0" t="n">
        <v>80146</v>
      </c>
      <c r="I4352" s="0" t="n">
        <v>84272</v>
      </c>
      <c r="J4352" s="0" t="n">
        <v>10996</v>
      </c>
    </row>
    <row r="4353" customFormat="false" ht="15" hidden="false" customHeight="false" outlineLevel="0" collapsed="false">
      <c r="A4353" s="0" t="n">
        <v>202406</v>
      </c>
      <c r="B4353" s="0" t="n">
        <v>202409</v>
      </c>
      <c r="C4353" s="37" t="s">
        <v>197</v>
      </c>
      <c r="D4353" s="37" t="s">
        <v>387</v>
      </c>
      <c r="E4353" s="0" t="n">
        <v>4</v>
      </c>
      <c r="F4353" s="38" t="s">
        <v>71</v>
      </c>
      <c r="G4353" s="37" t="s">
        <v>833</v>
      </c>
      <c r="H4353" s="0" t="n">
        <v>127413</v>
      </c>
      <c r="I4353" s="0" t="n">
        <v>139319</v>
      </c>
      <c r="J4353" s="0" t="n">
        <v>4497</v>
      </c>
    </row>
    <row r="4354" customFormat="false" ht="15" hidden="false" customHeight="false" outlineLevel="0" collapsed="false">
      <c r="A4354" s="0" t="n">
        <v>202406</v>
      </c>
      <c r="B4354" s="0" t="n">
        <v>202409</v>
      </c>
      <c r="C4354" s="37" t="s">
        <v>197</v>
      </c>
      <c r="D4354" s="37" t="s">
        <v>334</v>
      </c>
      <c r="E4354" s="0" t="n">
        <v>4</v>
      </c>
      <c r="F4354" s="38" t="s">
        <v>71</v>
      </c>
      <c r="G4354" s="37" t="s">
        <v>834</v>
      </c>
      <c r="H4354" s="0" t="n">
        <v>329814</v>
      </c>
      <c r="I4354" s="0" t="n">
        <v>223004</v>
      </c>
      <c r="J4354" s="0" t="n">
        <v>-40395</v>
      </c>
    </row>
    <row r="4355" customFormat="false" ht="15" hidden="false" customHeight="false" outlineLevel="0" collapsed="false">
      <c r="A4355" s="0" t="n">
        <v>202406</v>
      </c>
      <c r="B4355" s="0" t="n">
        <v>202409</v>
      </c>
      <c r="C4355" s="37" t="s">
        <v>197</v>
      </c>
      <c r="D4355" s="37" t="s">
        <v>208</v>
      </c>
      <c r="E4355" s="0" t="n">
        <v>4</v>
      </c>
      <c r="F4355" s="38" t="s">
        <v>71</v>
      </c>
      <c r="G4355" s="37" t="s">
        <v>835</v>
      </c>
      <c r="H4355" s="0" t="n">
        <v>206554</v>
      </c>
      <c r="I4355" s="0" t="n">
        <v>193857</v>
      </c>
      <c r="J4355" s="0" t="n">
        <v>2426</v>
      </c>
    </row>
    <row r="4356" customFormat="false" ht="15" hidden="false" customHeight="false" outlineLevel="0" collapsed="false">
      <c r="A4356" s="0" t="n">
        <v>202406</v>
      </c>
      <c r="B4356" s="0" t="n">
        <v>202409</v>
      </c>
      <c r="C4356" s="37" t="s">
        <v>115</v>
      </c>
      <c r="D4356" s="37" t="s">
        <v>306</v>
      </c>
      <c r="E4356" s="0" t="n">
        <v>4</v>
      </c>
      <c r="F4356" s="38" t="s">
        <v>71</v>
      </c>
      <c r="G4356" s="37" t="s">
        <v>836</v>
      </c>
      <c r="H4356" s="0" t="n">
        <v>985432</v>
      </c>
      <c r="I4356" s="0" t="n">
        <v>1456067</v>
      </c>
      <c r="J4356" s="0" t="n">
        <v>46202</v>
      </c>
    </row>
    <row r="4357" customFormat="false" ht="15" hidden="false" customHeight="false" outlineLevel="0" collapsed="false">
      <c r="A4357" s="0" t="n">
        <v>202406</v>
      </c>
      <c r="B4357" s="0" t="n">
        <v>202409</v>
      </c>
      <c r="C4357" s="37" t="s">
        <v>106</v>
      </c>
      <c r="D4357" s="37" t="s">
        <v>519</v>
      </c>
      <c r="E4357" s="0" t="n">
        <v>4</v>
      </c>
      <c r="F4357" s="38" t="s">
        <v>71</v>
      </c>
      <c r="G4357" s="37" t="s">
        <v>837</v>
      </c>
      <c r="H4357" s="0" t="n">
        <v>931536</v>
      </c>
      <c r="I4357" s="0" t="n">
        <v>384953</v>
      </c>
      <c r="J4357" s="0" t="n">
        <v>-4123</v>
      </c>
    </row>
    <row r="4358" customFormat="false" ht="15" hidden="false" customHeight="false" outlineLevel="0" collapsed="false">
      <c r="A4358" s="0" t="n">
        <v>202406</v>
      </c>
      <c r="B4358" s="0" t="n">
        <v>202409</v>
      </c>
      <c r="C4358" s="37" t="s">
        <v>95</v>
      </c>
      <c r="D4358" s="37" t="s">
        <v>288</v>
      </c>
      <c r="E4358" s="0" t="n">
        <v>4</v>
      </c>
      <c r="F4358" s="38" t="s">
        <v>71</v>
      </c>
      <c r="G4358" s="37" t="s">
        <v>838</v>
      </c>
      <c r="H4358" s="0" t="n">
        <v>652809</v>
      </c>
      <c r="I4358" s="0" t="n">
        <v>870847</v>
      </c>
      <c r="J4358" s="0" t="n">
        <v>33686</v>
      </c>
    </row>
    <row r="4359" customFormat="false" ht="15" hidden="false" customHeight="false" outlineLevel="0" collapsed="false">
      <c r="A4359" s="0" t="n">
        <v>202406</v>
      </c>
      <c r="B4359" s="0" t="n">
        <v>202409</v>
      </c>
      <c r="C4359" s="37" t="s">
        <v>101</v>
      </c>
      <c r="D4359" s="37" t="s">
        <v>839</v>
      </c>
      <c r="E4359" s="0" t="n">
        <v>4</v>
      </c>
      <c r="F4359" s="38" t="s">
        <v>71</v>
      </c>
      <c r="G4359" s="37" t="s">
        <v>840</v>
      </c>
      <c r="H4359" s="0" t="n">
        <v>768179</v>
      </c>
      <c r="I4359" s="0" t="n">
        <v>1323561</v>
      </c>
      <c r="J4359" s="0" t="n">
        <v>213960</v>
      </c>
    </row>
    <row r="4360" customFormat="false" ht="15" hidden="false" customHeight="false" outlineLevel="0" collapsed="false">
      <c r="A4360" s="0" t="n">
        <v>202406</v>
      </c>
      <c r="B4360" s="0" t="n">
        <v>202409</v>
      </c>
      <c r="C4360" s="37" t="s">
        <v>106</v>
      </c>
      <c r="D4360" s="37" t="s">
        <v>841</v>
      </c>
      <c r="E4360" s="0" t="n">
        <v>4</v>
      </c>
      <c r="F4360" s="38" t="s">
        <v>71</v>
      </c>
      <c r="G4360" s="37" t="s">
        <v>842</v>
      </c>
      <c r="H4360" s="0" t="n">
        <v>3630441</v>
      </c>
      <c r="I4360" s="0" t="n">
        <v>3307526</v>
      </c>
      <c r="J4360" s="0" t="n">
        <v>252266</v>
      </c>
    </row>
    <row r="4361" customFormat="false" ht="15" hidden="false" customHeight="false" outlineLevel="0" collapsed="false">
      <c r="A4361" s="0" t="n">
        <v>202406</v>
      </c>
      <c r="B4361" s="0" t="n">
        <v>202409</v>
      </c>
      <c r="C4361" s="37" t="s">
        <v>178</v>
      </c>
      <c r="D4361" s="37" t="s">
        <v>843</v>
      </c>
      <c r="E4361" s="0" t="n">
        <v>4</v>
      </c>
      <c r="F4361" s="38" t="s">
        <v>71</v>
      </c>
      <c r="G4361" s="37" t="s">
        <v>844</v>
      </c>
      <c r="H4361" s="0" t="n">
        <v>145506</v>
      </c>
      <c r="I4361" s="0" t="n">
        <v>57969</v>
      </c>
      <c r="J4361" s="0" t="n">
        <v>10375</v>
      </c>
    </row>
    <row r="4362" customFormat="false" ht="15" hidden="false" customHeight="false" outlineLevel="0" collapsed="false">
      <c r="A4362" s="0" t="n">
        <v>202407</v>
      </c>
      <c r="B4362" s="0" t="n">
        <v>202407</v>
      </c>
      <c r="C4362" s="37" t="s">
        <v>95</v>
      </c>
      <c r="D4362" s="37" t="s">
        <v>96</v>
      </c>
      <c r="E4362" s="0" t="n">
        <v>1</v>
      </c>
      <c r="F4362" s="38" t="s">
        <v>70</v>
      </c>
      <c r="G4362" s="37" t="s">
        <v>97</v>
      </c>
      <c r="H4362" s="0" t="n">
        <v>5610563</v>
      </c>
      <c r="I4362" s="0" t="n">
        <v>1192464</v>
      </c>
      <c r="J4362" s="0" t="n">
        <v>35815</v>
      </c>
    </row>
    <row r="4363" customFormat="false" ht="15" hidden="false" customHeight="false" outlineLevel="0" collapsed="false">
      <c r="A4363" s="0" t="n">
        <v>202407</v>
      </c>
      <c r="B4363" s="0" t="n">
        <v>202407</v>
      </c>
      <c r="C4363" s="37" t="s">
        <v>98</v>
      </c>
      <c r="D4363" s="37" t="s">
        <v>99</v>
      </c>
      <c r="E4363" s="0" t="n">
        <v>1</v>
      </c>
      <c r="F4363" s="38" t="s">
        <v>70</v>
      </c>
      <c r="G4363" s="37" t="s">
        <v>100</v>
      </c>
      <c r="H4363" s="0" t="n">
        <v>1375120</v>
      </c>
      <c r="I4363" s="0" t="n">
        <v>268056</v>
      </c>
      <c r="J4363" s="0" t="n">
        <v>30281</v>
      </c>
    </row>
    <row r="4364" customFormat="false" ht="15" hidden="false" customHeight="false" outlineLevel="0" collapsed="false">
      <c r="A4364" s="0" t="n">
        <v>202407</v>
      </c>
      <c r="B4364" s="0" t="n">
        <v>202407</v>
      </c>
      <c r="C4364" s="37" t="s">
        <v>101</v>
      </c>
      <c r="D4364" s="37" t="s">
        <v>102</v>
      </c>
      <c r="E4364" s="0" t="n">
        <v>1</v>
      </c>
      <c r="F4364" s="38" t="s">
        <v>70</v>
      </c>
      <c r="G4364" s="37" t="s">
        <v>103</v>
      </c>
      <c r="H4364" s="0" t="n">
        <v>1472619</v>
      </c>
      <c r="I4364" s="0" t="n">
        <v>1372276</v>
      </c>
      <c r="J4364" s="0" t="n">
        <v>97949</v>
      </c>
    </row>
    <row r="4365" customFormat="false" ht="15" hidden="false" customHeight="false" outlineLevel="0" collapsed="false">
      <c r="A4365" s="0" t="n">
        <v>202407</v>
      </c>
      <c r="B4365" s="0" t="n">
        <v>202407</v>
      </c>
      <c r="C4365" s="37" t="s">
        <v>101</v>
      </c>
      <c r="D4365" s="37" t="s">
        <v>104</v>
      </c>
      <c r="E4365" s="0" t="n">
        <v>1</v>
      </c>
      <c r="F4365" s="38" t="s">
        <v>70</v>
      </c>
      <c r="G4365" s="37" t="s">
        <v>105</v>
      </c>
      <c r="H4365" s="0" t="n">
        <v>1300203</v>
      </c>
      <c r="I4365" s="0" t="n">
        <v>198136</v>
      </c>
      <c r="J4365" s="0" t="n">
        <v>17058</v>
      </c>
    </row>
    <row r="4366" customFormat="false" ht="15" hidden="false" customHeight="false" outlineLevel="0" collapsed="false">
      <c r="A4366" s="0" t="n">
        <v>202407</v>
      </c>
      <c r="B4366" s="0" t="n">
        <v>202407</v>
      </c>
      <c r="C4366" s="37" t="s">
        <v>106</v>
      </c>
      <c r="D4366" s="37" t="s">
        <v>107</v>
      </c>
      <c r="E4366" s="0" t="n">
        <v>1</v>
      </c>
      <c r="F4366" s="38" t="s">
        <v>70</v>
      </c>
      <c r="G4366" s="37" t="s">
        <v>108</v>
      </c>
      <c r="H4366" s="0" t="n">
        <v>1752973</v>
      </c>
      <c r="I4366" s="0" t="n">
        <v>543500</v>
      </c>
      <c r="J4366" s="0" t="n">
        <v>83263</v>
      </c>
    </row>
    <row r="4367" customFormat="false" ht="15" hidden="false" customHeight="false" outlineLevel="0" collapsed="false">
      <c r="A4367" s="0" t="n">
        <v>202407</v>
      </c>
      <c r="B4367" s="0" t="n">
        <v>202407</v>
      </c>
      <c r="C4367" s="37" t="s">
        <v>109</v>
      </c>
      <c r="D4367" s="37" t="s">
        <v>110</v>
      </c>
      <c r="E4367" s="0" t="n">
        <v>1</v>
      </c>
      <c r="F4367" s="38" t="s">
        <v>70</v>
      </c>
      <c r="G4367" s="37" t="s">
        <v>111</v>
      </c>
      <c r="H4367" s="0" t="n">
        <v>1211980</v>
      </c>
      <c r="I4367" s="0" t="n">
        <v>451808</v>
      </c>
      <c r="J4367" s="0" t="n">
        <v>20640</v>
      </c>
    </row>
    <row r="4368" customFormat="false" ht="15" hidden="false" customHeight="false" outlineLevel="0" collapsed="false">
      <c r="A4368" s="0" t="n">
        <v>202407</v>
      </c>
      <c r="B4368" s="0" t="n">
        <v>202407</v>
      </c>
      <c r="C4368" s="37" t="s">
        <v>112</v>
      </c>
      <c r="D4368" s="37" t="s">
        <v>113</v>
      </c>
      <c r="E4368" s="0" t="n">
        <v>1</v>
      </c>
      <c r="F4368" s="38" t="s">
        <v>70</v>
      </c>
      <c r="G4368" s="37" t="s">
        <v>114</v>
      </c>
      <c r="H4368" s="0" t="n">
        <v>7321436</v>
      </c>
      <c r="I4368" s="0" t="n">
        <v>2408001</v>
      </c>
      <c r="J4368" s="0" t="n">
        <v>519930</v>
      </c>
    </row>
    <row r="4369" customFormat="false" ht="15" hidden="false" customHeight="false" outlineLevel="0" collapsed="false">
      <c r="A4369" s="0" t="n">
        <v>202407</v>
      </c>
      <c r="B4369" s="0" t="n">
        <v>202407</v>
      </c>
      <c r="C4369" s="37" t="s">
        <v>115</v>
      </c>
      <c r="D4369" s="37" t="s">
        <v>116</v>
      </c>
      <c r="E4369" s="0" t="n">
        <v>1</v>
      </c>
      <c r="F4369" s="38" t="s">
        <v>70</v>
      </c>
      <c r="G4369" s="37" t="s">
        <v>117</v>
      </c>
      <c r="H4369" s="0" t="n">
        <v>809732</v>
      </c>
      <c r="I4369" s="0" t="n">
        <v>295271</v>
      </c>
      <c r="J4369" s="0" t="n">
        <v>-5589</v>
      </c>
    </row>
    <row r="4370" customFormat="false" ht="15" hidden="false" customHeight="false" outlineLevel="0" collapsed="false">
      <c r="A4370" s="0" t="n">
        <v>202407</v>
      </c>
      <c r="B4370" s="0" t="n">
        <v>202407</v>
      </c>
      <c r="C4370" s="37" t="s">
        <v>109</v>
      </c>
      <c r="D4370" s="37" t="s">
        <v>118</v>
      </c>
      <c r="E4370" s="0" t="n">
        <v>1</v>
      </c>
      <c r="F4370" s="38" t="s">
        <v>70</v>
      </c>
      <c r="G4370" s="37" t="s">
        <v>119</v>
      </c>
      <c r="H4370" s="0" t="n">
        <v>4387540</v>
      </c>
      <c r="I4370" s="0" t="n">
        <v>941332</v>
      </c>
      <c r="J4370" s="0" t="n">
        <v>256796</v>
      </c>
    </row>
    <row r="4371" customFormat="false" ht="15" hidden="false" customHeight="false" outlineLevel="0" collapsed="false">
      <c r="A4371" s="0" t="n">
        <v>202407</v>
      </c>
      <c r="B4371" s="0" t="n">
        <v>202407</v>
      </c>
      <c r="C4371" s="37" t="s">
        <v>109</v>
      </c>
      <c r="D4371" s="37" t="s">
        <v>120</v>
      </c>
      <c r="E4371" s="0" t="n">
        <v>1</v>
      </c>
      <c r="F4371" s="38" t="s">
        <v>70</v>
      </c>
      <c r="G4371" s="37" t="s">
        <v>121</v>
      </c>
      <c r="H4371" s="0" t="n">
        <v>476299</v>
      </c>
      <c r="I4371" s="0" t="n">
        <v>105821</v>
      </c>
      <c r="J4371" s="0" t="n">
        <v>20244</v>
      </c>
    </row>
    <row r="4372" customFormat="false" ht="15" hidden="false" customHeight="false" outlineLevel="0" collapsed="false">
      <c r="A4372" s="0" t="n">
        <v>202407</v>
      </c>
      <c r="B4372" s="0" t="n">
        <v>202407</v>
      </c>
      <c r="C4372" s="37" t="s">
        <v>95</v>
      </c>
      <c r="D4372" s="37" t="s">
        <v>122</v>
      </c>
      <c r="E4372" s="0" t="n">
        <v>1</v>
      </c>
      <c r="F4372" s="38" t="s">
        <v>70</v>
      </c>
      <c r="G4372" s="37" t="s">
        <v>123</v>
      </c>
      <c r="H4372" s="0" t="n">
        <v>955474</v>
      </c>
      <c r="I4372" s="0" t="n">
        <v>473564</v>
      </c>
      <c r="J4372" s="0" t="n">
        <v>21026</v>
      </c>
    </row>
    <row r="4373" customFormat="false" ht="15" hidden="false" customHeight="false" outlineLevel="0" collapsed="false">
      <c r="A4373" s="0" t="n">
        <v>202407</v>
      </c>
      <c r="B4373" s="0" t="n">
        <v>202407</v>
      </c>
      <c r="C4373" s="37" t="s">
        <v>124</v>
      </c>
      <c r="D4373" s="37" t="s">
        <v>125</v>
      </c>
      <c r="E4373" s="0" t="n">
        <v>1</v>
      </c>
      <c r="F4373" s="38" t="s">
        <v>70</v>
      </c>
      <c r="G4373" s="37" t="s">
        <v>126</v>
      </c>
      <c r="H4373" s="0" t="n">
        <v>345746</v>
      </c>
      <c r="I4373" s="0" t="n">
        <v>212628</v>
      </c>
      <c r="J4373" s="0" t="n">
        <v>10858</v>
      </c>
    </row>
    <row r="4374" customFormat="false" ht="15" hidden="false" customHeight="false" outlineLevel="0" collapsed="false">
      <c r="A4374" s="0" t="n">
        <v>202407</v>
      </c>
      <c r="B4374" s="0" t="n">
        <v>202407</v>
      </c>
      <c r="C4374" s="37" t="s">
        <v>95</v>
      </c>
      <c r="D4374" s="37" t="s">
        <v>127</v>
      </c>
      <c r="E4374" s="0" t="n">
        <v>1</v>
      </c>
      <c r="F4374" s="38" t="s">
        <v>70</v>
      </c>
      <c r="G4374" s="37" t="s">
        <v>128</v>
      </c>
      <c r="H4374" s="0" t="n">
        <v>2723839</v>
      </c>
      <c r="I4374" s="0" t="n">
        <v>946261</v>
      </c>
      <c r="J4374" s="0" t="n">
        <v>95263</v>
      </c>
    </row>
    <row r="4375" customFormat="false" ht="15" hidden="false" customHeight="false" outlineLevel="0" collapsed="false">
      <c r="A4375" s="0" t="n">
        <v>202407</v>
      </c>
      <c r="B4375" s="0" t="n">
        <v>202407</v>
      </c>
      <c r="C4375" s="37" t="s">
        <v>124</v>
      </c>
      <c r="D4375" s="37" t="s">
        <v>122</v>
      </c>
      <c r="E4375" s="0" t="n">
        <v>1</v>
      </c>
      <c r="F4375" s="38" t="s">
        <v>70</v>
      </c>
      <c r="G4375" s="37" t="s">
        <v>129</v>
      </c>
      <c r="H4375" s="0" t="n">
        <v>7246350</v>
      </c>
      <c r="I4375" s="0" t="n">
        <v>2411115</v>
      </c>
      <c r="J4375" s="0" t="n">
        <v>337236</v>
      </c>
    </row>
    <row r="4376" customFormat="false" ht="15" hidden="false" customHeight="false" outlineLevel="0" collapsed="false">
      <c r="A4376" s="0" t="n">
        <v>202407</v>
      </c>
      <c r="B4376" s="0" t="n">
        <v>202407</v>
      </c>
      <c r="C4376" s="37" t="s">
        <v>106</v>
      </c>
      <c r="D4376" s="37" t="s">
        <v>130</v>
      </c>
      <c r="E4376" s="0" t="n">
        <v>1</v>
      </c>
      <c r="F4376" s="38" t="s">
        <v>70</v>
      </c>
      <c r="G4376" s="37" t="s">
        <v>131</v>
      </c>
      <c r="H4376" s="0" t="n">
        <v>1036083</v>
      </c>
      <c r="I4376" s="0" t="n">
        <v>362587</v>
      </c>
      <c r="J4376" s="0" t="n">
        <v>68694</v>
      </c>
    </row>
    <row r="4377" customFormat="false" ht="15" hidden="false" customHeight="false" outlineLevel="0" collapsed="false">
      <c r="A4377" s="0" t="n">
        <v>202407</v>
      </c>
      <c r="B4377" s="0" t="n">
        <v>202407</v>
      </c>
      <c r="C4377" s="37" t="s">
        <v>95</v>
      </c>
      <c r="D4377" s="37" t="s">
        <v>132</v>
      </c>
      <c r="E4377" s="0" t="n">
        <v>1</v>
      </c>
      <c r="F4377" s="38" t="s">
        <v>70</v>
      </c>
      <c r="G4377" s="37" t="s">
        <v>133</v>
      </c>
      <c r="H4377" s="0" t="n">
        <v>923034</v>
      </c>
      <c r="I4377" s="0" t="n">
        <v>145451</v>
      </c>
      <c r="J4377" s="0" t="n">
        <v>-7863</v>
      </c>
    </row>
    <row r="4378" customFormat="false" ht="15" hidden="false" customHeight="false" outlineLevel="0" collapsed="false">
      <c r="A4378" s="0" t="n">
        <v>202407</v>
      </c>
      <c r="B4378" s="0" t="n">
        <v>202407</v>
      </c>
      <c r="C4378" s="37" t="s">
        <v>112</v>
      </c>
      <c r="D4378" s="37" t="s">
        <v>134</v>
      </c>
      <c r="E4378" s="0" t="n">
        <v>1</v>
      </c>
      <c r="F4378" s="38" t="s">
        <v>70</v>
      </c>
      <c r="G4378" s="37" t="s">
        <v>135</v>
      </c>
      <c r="H4378" s="0" t="n">
        <v>314194</v>
      </c>
      <c r="I4378" s="0" t="n">
        <v>191638</v>
      </c>
      <c r="J4378" s="0" t="n">
        <v>23714</v>
      </c>
    </row>
    <row r="4379" customFormat="false" ht="15" hidden="false" customHeight="false" outlineLevel="0" collapsed="false">
      <c r="A4379" s="0" t="n">
        <v>202407</v>
      </c>
      <c r="B4379" s="0" t="n">
        <v>202407</v>
      </c>
      <c r="C4379" s="37" t="s">
        <v>136</v>
      </c>
      <c r="D4379" s="37" t="s">
        <v>137</v>
      </c>
      <c r="E4379" s="0" t="n">
        <v>1</v>
      </c>
      <c r="F4379" s="38" t="s">
        <v>70</v>
      </c>
      <c r="G4379" s="37" t="s">
        <v>138</v>
      </c>
      <c r="H4379" s="0" t="n">
        <v>1237799</v>
      </c>
      <c r="I4379" s="0" t="n">
        <v>197954</v>
      </c>
      <c r="J4379" s="0" t="n">
        <v>-26061</v>
      </c>
    </row>
    <row r="4380" customFormat="false" ht="15" hidden="false" customHeight="false" outlineLevel="0" collapsed="false">
      <c r="A4380" s="0" t="n">
        <v>202407</v>
      </c>
      <c r="B4380" s="0" t="n">
        <v>202407</v>
      </c>
      <c r="C4380" s="37" t="s">
        <v>115</v>
      </c>
      <c r="D4380" s="37" t="s">
        <v>139</v>
      </c>
      <c r="E4380" s="0" t="n">
        <v>1</v>
      </c>
      <c r="F4380" s="38" t="s">
        <v>70</v>
      </c>
      <c r="G4380" s="37" t="s">
        <v>140</v>
      </c>
      <c r="H4380" s="0" t="n">
        <v>213991</v>
      </c>
      <c r="I4380" s="0" t="n">
        <v>69892</v>
      </c>
      <c r="J4380" s="0" t="n">
        <v>4352</v>
      </c>
    </row>
    <row r="4381" customFormat="false" ht="15" hidden="false" customHeight="false" outlineLevel="0" collapsed="false">
      <c r="A4381" s="0" t="n">
        <v>202407</v>
      </c>
      <c r="B4381" s="0" t="n">
        <v>202407</v>
      </c>
      <c r="C4381" s="37" t="s">
        <v>109</v>
      </c>
      <c r="D4381" s="37" t="s">
        <v>141</v>
      </c>
      <c r="E4381" s="0" t="n">
        <v>1</v>
      </c>
      <c r="F4381" s="38" t="s">
        <v>70</v>
      </c>
      <c r="G4381" s="37" t="s">
        <v>142</v>
      </c>
      <c r="H4381" s="0" t="n">
        <v>418127</v>
      </c>
      <c r="I4381" s="0" t="n">
        <v>161652</v>
      </c>
      <c r="J4381" s="0" t="n">
        <v>36435</v>
      </c>
    </row>
    <row r="4382" customFormat="false" ht="15" hidden="false" customHeight="false" outlineLevel="0" collapsed="false">
      <c r="A4382" s="0" t="n">
        <v>202407</v>
      </c>
      <c r="B4382" s="0" t="n">
        <v>202407</v>
      </c>
      <c r="C4382" s="37" t="s">
        <v>136</v>
      </c>
      <c r="D4382" s="37" t="s">
        <v>143</v>
      </c>
      <c r="E4382" s="0" t="n">
        <v>1</v>
      </c>
      <c r="F4382" s="38" t="s">
        <v>70</v>
      </c>
      <c r="G4382" s="37" t="s">
        <v>144</v>
      </c>
      <c r="H4382" s="0" t="n">
        <v>1604950</v>
      </c>
      <c r="I4382" s="0" t="n">
        <v>546548</v>
      </c>
      <c r="J4382" s="0" t="n">
        <v>-33755</v>
      </c>
    </row>
    <row r="4383" customFormat="false" ht="15" hidden="false" customHeight="false" outlineLevel="0" collapsed="false">
      <c r="A4383" s="0" t="n">
        <v>202407</v>
      </c>
      <c r="B4383" s="0" t="n">
        <v>202407</v>
      </c>
      <c r="C4383" s="37" t="s">
        <v>101</v>
      </c>
      <c r="D4383" s="37" t="s">
        <v>145</v>
      </c>
      <c r="E4383" s="0" t="n">
        <v>1</v>
      </c>
      <c r="F4383" s="38" t="s">
        <v>70</v>
      </c>
      <c r="G4383" s="37" t="s">
        <v>146</v>
      </c>
      <c r="H4383" s="0" t="n">
        <v>6123956</v>
      </c>
      <c r="I4383" s="0" t="n">
        <v>1433167</v>
      </c>
      <c r="J4383" s="0" t="n">
        <v>-114544</v>
      </c>
    </row>
    <row r="4384" customFormat="false" ht="15" hidden="false" customHeight="false" outlineLevel="0" collapsed="false">
      <c r="A4384" s="0" t="n">
        <v>202407</v>
      </c>
      <c r="B4384" s="0" t="n">
        <v>202407</v>
      </c>
      <c r="C4384" s="37" t="s">
        <v>106</v>
      </c>
      <c r="D4384" s="37" t="s">
        <v>147</v>
      </c>
      <c r="E4384" s="0" t="n">
        <v>1</v>
      </c>
      <c r="F4384" s="38" t="s">
        <v>70</v>
      </c>
      <c r="G4384" s="37" t="s">
        <v>148</v>
      </c>
      <c r="H4384" s="0" t="n">
        <v>37700895</v>
      </c>
      <c r="I4384" s="0" t="n">
        <v>20127621</v>
      </c>
      <c r="J4384" s="0" t="n">
        <v>2054618</v>
      </c>
    </row>
    <row r="4385" customFormat="false" ht="15" hidden="false" customHeight="false" outlineLevel="0" collapsed="false">
      <c r="A4385" s="0" t="n">
        <v>202407</v>
      </c>
      <c r="B4385" s="0" t="n">
        <v>202407</v>
      </c>
      <c r="C4385" s="37" t="s">
        <v>149</v>
      </c>
      <c r="D4385" s="37" t="s">
        <v>150</v>
      </c>
      <c r="E4385" s="0" t="n">
        <v>1</v>
      </c>
      <c r="F4385" s="38" t="s">
        <v>70</v>
      </c>
      <c r="G4385" s="37" t="s">
        <v>151</v>
      </c>
      <c r="H4385" s="0" t="n">
        <v>559119</v>
      </c>
      <c r="I4385" s="0" t="n">
        <v>206477</v>
      </c>
      <c r="J4385" s="0" t="n">
        <v>45165</v>
      </c>
    </row>
    <row r="4386" customFormat="false" ht="15" hidden="false" customHeight="false" outlineLevel="0" collapsed="false">
      <c r="A4386" s="0" t="n">
        <v>202407</v>
      </c>
      <c r="B4386" s="0" t="n">
        <v>202407</v>
      </c>
      <c r="C4386" s="37" t="s">
        <v>152</v>
      </c>
      <c r="D4386" s="37" t="s">
        <v>153</v>
      </c>
      <c r="E4386" s="0" t="n">
        <v>1</v>
      </c>
      <c r="F4386" s="38" t="s">
        <v>70</v>
      </c>
      <c r="G4386" s="37" t="s">
        <v>154</v>
      </c>
      <c r="H4386" s="0" t="n">
        <v>5931267</v>
      </c>
      <c r="I4386" s="0" t="n">
        <v>2509842</v>
      </c>
      <c r="J4386" s="0" t="n">
        <v>282456</v>
      </c>
    </row>
    <row r="4387" customFormat="false" ht="15" hidden="false" customHeight="false" outlineLevel="0" collapsed="false">
      <c r="A4387" s="0" t="n">
        <v>202407</v>
      </c>
      <c r="B4387" s="0" t="n">
        <v>202407</v>
      </c>
      <c r="C4387" s="37" t="s">
        <v>101</v>
      </c>
      <c r="D4387" s="37" t="s">
        <v>155</v>
      </c>
      <c r="E4387" s="0" t="n">
        <v>1</v>
      </c>
      <c r="F4387" s="38" t="s">
        <v>70</v>
      </c>
      <c r="G4387" s="37" t="s">
        <v>156</v>
      </c>
      <c r="H4387" s="0" t="n">
        <v>1881041</v>
      </c>
      <c r="I4387" s="0" t="n">
        <v>240114</v>
      </c>
      <c r="J4387" s="0" t="n">
        <v>-26523</v>
      </c>
    </row>
    <row r="4388" customFormat="false" ht="15" hidden="false" customHeight="false" outlineLevel="0" collapsed="false">
      <c r="A4388" s="0" t="n">
        <v>202407</v>
      </c>
      <c r="B4388" s="0" t="n">
        <v>202407</v>
      </c>
      <c r="C4388" s="37" t="s">
        <v>106</v>
      </c>
      <c r="D4388" s="37" t="s">
        <v>116</v>
      </c>
      <c r="E4388" s="0" t="n">
        <v>1</v>
      </c>
      <c r="F4388" s="38" t="s">
        <v>70</v>
      </c>
      <c r="G4388" s="37" t="s">
        <v>157</v>
      </c>
      <c r="H4388" s="0" t="n">
        <v>1006309</v>
      </c>
      <c r="I4388" s="0" t="n">
        <v>162465</v>
      </c>
      <c r="J4388" s="0" t="n">
        <v>-14348</v>
      </c>
    </row>
    <row r="4389" customFormat="false" ht="15" hidden="false" customHeight="false" outlineLevel="0" collapsed="false">
      <c r="A4389" s="0" t="n">
        <v>202407</v>
      </c>
      <c r="B4389" s="0" t="n">
        <v>202407</v>
      </c>
      <c r="C4389" s="37" t="s">
        <v>158</v>
      </c>
      <c r="D4389" s="37" t="s">
        <v>159</v>
      </c>
      <c r="E4389" s="0" t="n">
        <v>1</v>
      </c>
      <c r="F4389" s="38" t="s">
        <v>70</v>
      </c>
      <c r="G4389" s="37" t="s">
        <v>160</v>
      </c>
      <c r="H4389" s="0" t="n">
        <v>2330102</v>
      </c>
      <c r="I4389" s="0" t="n">
        <v>677877</v>
      </c>
      <c r="J4389" s="0" t="n">
        <v>60856</v>
      </c>
    </row>
    <row r="4390" customFormat="false" ht="15" hidden="false" customHeight="false" outlineLevel="0" collapsed="false">
      <c r="A4390" s="0" t="n">
        <v>202407</v>
      </c>
      <c r="B4390" s="0" t="n">
        <v>202407</v>
      </c>
      <c r="C4390" s="37" t="s">
        <v>95</v>
      </c>
      <c r="D4390" s="37" t="s">
        <v>161</v>
      </c>
      <c r="E4390" s="0" t="n">
        <v>1</v>
      </c>
      <c r="F4390" s="38" t="s">
        <v>70</v>
      </c>
      <c r="G4390" s="37" t="s">
        <v>162</v>
      </c>
      <c r="H4390" s="0" t="n">
        <v>1658167</v>
      </c>
      <c r="I4390" s="0" t="n">
        <v>290232</v>
      </c>
      <c r="J4390" s="0" t="n">
        <v>-11007</v>
      </c>
    </row>
    <row r="4391" customFormat="false" ht="15" hidden="false" customHeight="false" outlineLevel="0" collapsed="false">
      <c r="A4391" s="0" t="n">
        <v>202407</v>
      </c>
      <c r="B4391" s="0" t="n">
        <v>202407</v>
      </c>
      <c r="C4391" s="37" t="s">
        <v>112</v>
      </c>
      <c r="D4391" s="37" t="s">
        <v>163</v>
      </c>
      <c r="E4391" s="0" t="n">
        <v>1</v>
      </c>
      <c r="F4391" s="38" t="s">
        <v>70</v>
      </c>
      <c r="G4391" s="37" t="s">
        <v>164</v>
      </c>
      <c r="H4391" s="0" t="n">
        <v>1484468</v>
      </c>
      <c r="I4391" s="0" t="n">
        <v>818611</v>
      </c>
      <c r="J4391" s="0" t="n">
        <v>76678</v>
      </c>
    </row>
    <row r="4392" customFormat="false" ht="15" hidden="false" customHeight="false" outlineLevel="0" collapsed="false">
      <c r="A4392" s="0" t="n">
        <v>202407</v>
      </c>
      <c r="B4392" s="0" t="n">
        <v>202407</v>
      </c>
      <c r="C4392" s="37" t="s">
        <v>101</v>
      </c>
      <c r="D4392" s="37" t="s">
        <v>165</v>
      </c>
      <c r="E4392" s="0" t="n">
        <v>1</v>
      </c>
      <c r="F4392" s="38" t="s">
        <v>70</v>
      </c>
      <c r="G4392" s="37" t="s">
        <v>166</v>
      </c>
      <c r="H4392" s="0" t="n">
        <v>777456</v>
      </c>
      <c r="I4392" s="0" t="n">
        <v>165814</v>
      </c>
      <c r="J4392" s="0" t="n">
        <v>16515</v>
      </c>
    </row>
    <row r="4393" customFormat="false" ht="15" hidden="false" customHeight="false" outlineLevel="0" collapsed="false">
      <c r="A4393" s="0" t="n">
        <v>202407</v>
      </c>
      <c r="B4393" s="0" t="n">
        <v>202407</v>
      </c>
      <c r="C4393" s="37" t="s">
        <v>124</v>
      </c>
      <c r="D4393" s="37" t="s">
        <v>167</v>
      </c>
      <c r="E4393" s="0" t="n">
        <v>1</v>
      </c>
      <c r="F4393" s="38" t="s">
        <v>70</v>
      </c>
      <c r="G4393" s="37" t="s">
        <v>168</v>
      </c>
      <c r="H4393" s="0" t="n">
        <v>363053</v>
      </c>
      <c r="I4393" s="0" t="n">
        <v>134400</v>
      </c>
      <c r="J4393" s="0" t="n">
        <v>4170</v>
      </c>
    </row>
    <row r="4394" customFormat="false" ht="15" hidden="false" customHeight="false" outlineLevel="0" collapsed="false">
      <c r="A4394" s="0" t="n">
        <v>202407</v>
      </c>
      <c r="B4394" s="0" t="n">
        <v>202407</v>
      </c>
      <c r="C4394" s="37" t="s">
        <v>152</v>
      </c>
      <c r="D4394" s="37" t="s">
        <v>122</v>
      </c>
      <c r="E4394" s="0" t="n">
        <v>1</v>
      </c>
      <c r="F4394" s="38" t="s">
        <v>70</v>
      </c>
      <c r="G4394" s="37" t="s">
        <v>169</v>
      </c>
      <c r="H4394" s="0" t="n">
        <v>194600</v>
      </c>
      <c r="I4394" s="0" t="n">
        <v>68753</v>
      </c>
      <c r="J4394" s="0" t="n">
        <v>17977</v>
      </c>
    </row>
    <row r="4395" customFormat="false" ht="15" hidden="false" customHeight="false" outlineLevel="0" collapsed="false">
      <c r="A4395" s="0" t="n">
        <v>202407</v>
      </c>
      <c r="B4395" s="0" t="n">
        <v>202407</v>
      </c>
      <c r="C4395" s="37" t="s">
        <v>98</v>
      </c>
      <c r="D4395" s="37" t="s">
        <v>170</v>
      </c>
      <c r="E4395" s="0" t="n">
        <v>1</v>
      </c>
      <c r="F4395" s="38" t="s">
        <v>70</v>
      </c>
      <c r="G4395" s="37" t="s">
        <v>171</v>
      </c>
      <c r="H4395" s="0" t="n">
        <v>2236252</v>
      </c>
      <c r="I4395" s="0" t="n">
        <v>730533</v>
      </c>
      <c r="J4395" s="0" t="n">
        <v>101578</v>
      </c>
    </row>
    <row r="4396" customFormat="false" ht="15" hidden="false" customHeight="false" outlineLevel="0" collapsed="false">
      <c r="A4396" s="0" t="n">
        <v>202407</v>
      </c>
      <c r="B4396" s="0" t="n">
        <v>202407</v>
      </c>
      <c r="C4396" s="37" t="s">
        <v>98</v>
      </c>
      <c r="D4396" s="37" t="s">
        <v>172</v>
      </c>
      <c r="E4396" s="0" t="n">
        <v>1</v>
      </c>
      <c r="F4396" s="38" t="s">
        <v>70</v>
      </c>
      <c r="G4396" s="37" t="s">
        <v>173</v>
      </c>
      <c r="H4396" s="0" t="n">
        <v>827179</v>
      </c>
      <c r="I4396" s="0" t="n">
        <v>258123</v>
      </c>
      <c r="J4396" s="0" t="n">
        <v>51924</v>
      </c>
    </row>
    <row r="4397" customFormat="false" ht="15" hidden="false" customHeight="false" outlineLevel="0" collapsed="false">
      <c r="A4397" s="0" t="n">
        <v>202407</v>
      </c>
      <c r="B4397" s="0" t="n">
        <v>202407</v>
      </c>
      <c r="C4397" s="37" t="s">
        <v>158</v>
      </c>
      <c r="D4397" s="37" t="s">
        <v>174</v>
      </c>
      <c r="E4397" s="0" t="n">
        <v>1</v>
      </c>
      <c r="F4397" s="38" t="s">
        <v>70</v>
      </c>
      <c r="G4397" s="37" t="s">
        <v>175</v>
      </c>
      <c r="H4397" s="0" t="n">
        <v>742253</v>
      </c>
      <c r="I4397" s="0" t="n">
        <v>158841</v>
      </c>
      <c r="J4397" s="0" t="n">
        <v>27330</v>
      </c>
    </row>
    <row r="4398" customFormat="false" ht="15" hidden="false" customHeight="false" outlineLevel="0" collapsed="false">
      <c r="A4398" s="0" t="n">
        <v>202407</v>
      </c>
      <c r="B4398" s="0" t="n">
        <v>202407</v>
      </c>
      <c r="C4398" s="37" t="s">
        <v>149</v>
      </c>
      <c r="D4398" s="37" t="s">
        <v>176</v>
      </c>
      <c r="E4398" s="0" t="n">
        <v>1</v>
      </c>
      <c r="F4398" s="38" t="s">
        <v>70</v>
      </c>
      <c r="G4398" s="37" t="s">
        <v>177</v>
      </c>
      <c r="H4398" s="0" t="n">
        <v>1000571</v>
      </c>
      <c r="I4398" s="0" t="n">
        <v>111467</v>
      </c>
      <c r="J4398" s="0" t="n">
        <v>7245</v>
      </c>
    </row>
    <row r="4399" customFormat="false" ht="15" hidden="false" customHeight="false" outlineLevel="0" collapsed="false">
      <c r="A4399" s="0" t="n">
        <v>202407</v>
      </c>
      <c r="B4399" s="0" t="n">
        <v>202407</v>
      </c>
      <c r="C4399" s="37" t="s">
        <v>178</v>
      </c>
      <c r="D4399" s="37" t="s">
        <v>179</v>
      </c>
      <c r="E4399" s="0" t="n">
        <v>1</v>
      </c>
      <c r="F4399" s="38" t="s">
        <v>70</v>
      </c>
      <c r="G4399" s="37" t="s">
        <v>180</v>
      </c>
      <c r="H4399" s="0" t="n">
        <v>2788599</v>
      </c>
      <c r="I4399" s="0" t="n">
        <v>1018535</v>
      </c>
      <c r="J4399" s="0" t="n">
        <v>61678</v>
      </c>
    </row>
    <row r="4400" customFormat="false" ht="15" hidden="false" customHeight="false" outlineLevel="0" collapsed="false">
      <c r="A4400" s="0" t="n">
        <v>202407</v>
      </c>
      <c r="B4400" s="0" t="n">
        <v>202407</v>
      </c>
      <c r="C4400" s="37" t="s">
        <v>149</v>
      </c>
      <c r="D4400" s="37" t="s">
        <v>181</v>
      </c>
      <c r="E4400" s="0" t="n">
        <v>1</v>
      </c>
      <c r="F4400" s="38" t="s">
        <v>70</v>
      </c>
      <c r="G4400" s="37" t="s">
        <v>182</v>
      </c>
      <c r="H4400" s="0" t="n">
        <v>1762777</v>
      </c>
      <c r="I4400" s="0" t="n">
        <v>465482</v>
      </c>
      <c r="J4400" s="0" t="n">
        <v>23385</v>
      </c>
    </row>
    <row r="4401" customFormat="false" ht="15" hidden="false" customHeight="false" outlineLevel="0" collapsed="false">
      <c r="A4401" s="0" t="n">
        <v>202407</v>
      </c>
      <c r="B4401" s="0" t="n">
        <v>202407</v>
      </c>
      <c r="C4401" s="37" t="s">
        <v>115</v>
      </c>
      <c r="D4401" s="37" t="s">
        <v>104</v>
      </c>
      <c r="E4401" s="0" t="n">
        <v>1</v>
      </c>
      <c r="F4401" s="38" t="s">
        <v>70</v>
      </c>
      <c r="G4401" s="37" t="s">
        <v>183</v>
      </c>
      <c r="H4401" s="0" t="n">
        <v>525440</v>
      </c>
      <c r="I4401" s="0" t="n">
        <v>244982</v>
      </c>
      <c r="J4401" s="0" t="n">
        <v>36284</v>
      </c>
    </row>
    <row r="4402" customFormat="false" ht="15" hidden="false" customHeight="false" outlineLevel="0" collapsed="false">
      <c r="A4402" s="0" t="n">
        <v>202407</v>
      </c>
      <c r="B4402" s="0" t="n">
        <v>202407</v>
      </c>
      <c r="C4402" s="37" t="s">
        <v>184</v>
      </c>
      <c r="D4402" s="37" t="s">
        <v>185</v>
      </c>
      <c r="E4402" s="0" t="n">
        <v>1</v>
      </c>
      <c r="F4402" s="38" t="s">
        <v>70</v>
      </c>
      <c r="G4402" s="37" t="s">
        <v>186</v>
      </c>
      <c r="H4402" s="0" t="n">
        <v>5152614</v>
      </c>
      <c r="I4402" s="0" t="n">
        <v>967470</v>
      </c>
      <c r="J4402" s="0" t="n">
        <v>14477</v>
      </c>
    </row>
    <row r="4403" customFormat="false" ht="15" hidden="false" customHeight="false" outlineLevel="0" collapsed="false">
      <c r="A4403" s="0" t="n">
        <v>202407</v>
      </c>
      <c r="B4403" s="0" t="n">
        <v>202407</v>
      </c>
      <c r="C4403" s="37" t="s">
        <v>109</v>
      </c>
      <c r="D4403" s="37" t="s">
        <v>187</v>
      </c>
      <c r="E4403" s="0" t="n">
        <v>1</v>
      </c>
      <c r="F4403" s="38" t="s">
        <v>70</v>
      </c>
      <c r="G4403" s="37" t="s">
        <v>188</v>
      </c>
      <c r="H4403" s="0" t="n">
        <v>9398198</v>
      </c>
      <c r="I4403" s="0" t="n">
        <v>4893013</v>
      </c>
      <c r="J4403" s="0" t="n">
        <v>1235502</v>
      </c>
    </row>
    <row r="4404" customFormat="false" ht="15" hidden="false" customHeight="false" outlineLevel="0" collapsed="false">
      <c r="A4404" s="0" t="n">
        <v>202407</v>
      </c>
      <c r="B4404" s="0" t="n">
        <v>202407</v>
      </c>
      <c r="C4404" s="37" t="s">
        <v>178</v>
      </c>
      <c r="D4404" s="37" t="s">
        <v>189</v>
      </c>
      <c r="E4404" s="0" t="n">
        <v>1</v>
      </c>
      <c r="F4404" s="38" t="s">
        <v>70</v>
      </c>
      <c r="G4404" s="37" t="s">
        <v>190</v>
      </c>
      <c r="H4404" s="0" t="n">
        <v>1955086</v>
      </c>
      <c r="I4404" s="0" t="n">
        <v>240493</v>
      </c>
      <c r="J4404" s="0" t="n">
        <v>1302</v>
      </c>
    </row>
    <row r="4405" customFormat="false" ht="15" hidden="false" customHeight="false" outlineLevel="0" collapsed="false">
      <c r="A4405" s="0" t="n">
        <v>202407</v>
      </c>
      <c r="B4405" s="0" t="n">
        <v>202407</v>
      </c>
      <c r="C4405" s="37" t="s">
        <v>152</v>
      </c>
      <c r="D4405" s="37" t="s">
        <v>191</v>
      </c>
      <c r="E4405" s="0" t="n">
        <v>1</v>
      </c>
      <c r="F4405" s="38" t="s">
        <v>70</v>
      </c>
      <c r="G4405" s="37" t="s">
        <v>192</v>
      </c>
      <c r="H4405" s="0" t="n">
        <v>3103701</v>
      </c>
      <c r="I4405" s="0" t="n">
        <v>1421708</v>
      </c>
      <c r="J4405" s="0" t="n">
        <v>144229</v>
      </c>
    </row>
    <row r="4406" customFormat="false" ht="15" hidden="false" customHeight="false" outlineLevel="0" collapsed="false">
      <c r="A4406" s="0" t="n">
        <v>202407</v>
      </c>
      <c r="B4406" s="0" t="n">
        <v>202407</v>
      </c>
      <c r="C4406" s="37" t="s">
        <v>184</v>
      </c>
      <c r="D4406" s="37" t="s">
        <v>193</v>
      </c>
      <c r="E4406" s="0" t="n">
        <v>1</v>
      </c>
      <c r="F4406" s="38" t="s">
        <v>70</v>
      </c>
      <c r="G4406" s="37" t="s">
        <v>194</v>
      </c>
      <c r="H4406" s="0" t="n">
        <v>4334076</v>
      </c>
      <c r="I4406" s="0" t="n">
        <v>980210</v>
      </c>
      <c r="J4406" s="0" t="n">
        <v>55962</v>
      </c>
    </row>
    <row r="4407" customFormat="false" ht="15" hidden="false" customHeight="false" outlineLevel="0" collapsed="false">
      <c r="A4407" s="0" t="n">
        <v>202407</v>
      </c>
      <c r="B4407" s="0" t="n">
        <v>202407</v>
      </c>
      <c r="C4407" s="37" t="s">
        <v>115</v>
      </c>
      <c r="D4407" s="37" t="s">
        <v>96</v>
      </c>
      <c r="E4407" s="0" t="n">
        <v>1</v>
      </c>
      <c r="F4407" s="38" t="s">
        <v>70</v>
      </c>
      <c r="G4407" s="37" t="s">
        <v>195</v>
      </c>
      <c r="H4407" s="0" t="n">
        <v>5093044</v>
      </c>
      <c r="I4407" s="0" t="n">
        <v>1442318</v>
      </c>
      <c r="J4407" s="0" t="n">
        <v>50367</v>
      </c>
    </row>
    <row r="4408" customFormat="false" ht="15" hidden="false" customHeight="false" outlineLevel="0" collapsed="false">
      <c r="A4408" s="0" t="n">
        <v>202407</v>
      </c>
      <c r="B4408" s="0" t="n">
        <v>202407</v>
      </c>
      <c r="C4408" s="37" t="s">
        <v>136</v>
      </c>
      <c r="D4408" s="37" t="s">
        <v>120</v>
      </c>
      <c r="E4408" s="0" t="n">
        <v>1</v>
      </c>
      <c r="F4408" s="38" t="s">
        <v>70</v>
      </c>
      <c r="G4408" s="37" t="s">
        <v>196</v>
      </c>
      <c r="H4408" s="0" t="n">
        <v>2612423</v>
      </c>
      <c r="I4408" s="0" t="n">
        <v>1184294</v>
      </c>
      <c r="J4408" s="0" t="n">
        <v>352013</v>
      </c>
    </row>
    <row r="4409" customFormat="false" ht="15" hidden="false" customHeight="false" outlineLevel="0" collapsed="false">
      <c r="A4409" s="0" t="n">
        <v>202407</v>
      </c>
      <c r="B4409" s="0" t="n">
        <v>202407</v>
      </c>
      <c r="C4409" s="37" t="s">
        <v>197</v>
      </c>
      <c r="D4409" s="37" t="s">
        <v>198</v>
      </c>
      <c r="E4409" s="0" t="n">
        <v>1</v>
      </c>
      <c r="F4409" s="38" t="s">
        <v>70</v>
      </c>
      <c r="G4409" s="37" t="s">
        <v>199</v>
      </c>
      <c r="H4409" s="0" t="n">
        <v>2222474</v>
      </c>
      <c r="I4409" s="0" t="n">
        <v>1064183</v>
      </c>
      <c r="J4409" s="0" t="n">
        <v>38411</v>
      </c>
    </row>
    <row r="4410" customFormat="false" ht="15" hidden="false" customHeight="false" outlineLevel="0" collapsed="false">
      <c r="A4410" s="0" t="n">
        <v>202407</v>
      </c>
      <c r="B4410" s="0" t="n">
        <v>202407</v>
      </c>
      <c r="C4410" s="37" t="s">
        <v>136</v>
      </c>
      <c r="D4410" s="37" t="s">
        <v>200</v>
      </c>
      <c r="E4410" s="0" t="n">
        <v>1</v>
      </c>
      <c r="F4410" s="38" t="s">
        <v>70</v>
      </c>
      <c r="G4410" s="37" t="s">
        <v>201</v>
      </c>
      <c r="H4410" s="0" t="n">
        <v>1885633</v>
      </c>
      <c r="I4410" s="0" t="n">
        <v>932908</v>
      </c>
      <c r="J4410" s="0" t="n">
        <v>46205</v>
      </c>
    </row>
    <row r="4411" customFormat="false" ht="15" hidden="false" customHeight="false" outlineLevel="0" collapsed="false">
      <c r="A4411" s="0" t="n">
        <v>202407</v>
      </c>
      <c r="B4411" s="0" t="n">
        <v>202407</v>
      </c>
      <c r="C4411" s="37" t="s">
        <v>136</v>
      </c>
      <c r="D4411" s="37" t="s">
        <v>127</v>
      </c>
      <c r="E4411" s="0" t="n">
        <v>1</v>
      </c>
      <c r="F4411" s="38" t="s">
        <v>70</v>
      </c>
      <c r="G4411" s="37" t="s">
        <v>202</v>
      </c>
      <c r="H4411" s="0" t="n">
        <v>309468</v>
      </c>
      <c r="I4411" s="0" t="n">
        <v>58717</v>
      </c>
      <c r="J4411" s="0" t="n">
        <v>798</v>
      </c>
    </row>
    <row r="4412" customFormat="false" ht="15" hidden="false" customHeight="false" outlineLevel="0" collapsed="false">
      <c r="A4412" s="0" t="n">
        <v>202407</v>
      </c>
      <c r="B4412" s="0" t="n">
        <v>202407</v>
      </c>
      <c r="C4412" s="37" t="s">
        <v>106</v>
      </c>
      <c r="D4412" s="37" t="s">
        <v>203</v>
      </c>
      <c r="E4412" s="0" t="n">
        <v>1</v>
      </c>
      <c r="F4412" s="38" t="s">
        <v>70</v>
      </c>
      <c r="G4412" s="37" t="s">
        <v>204</v>
      </c>
      <c r="H4412" s="0" t="n">
        <v>3296413</v>
      </c>
      <c r="I4412" s="0" t="n">
        <v>541140</v>
      </c>
      <c r="J4412" s="0" t="n">
        <v>45512</v>
      </c>
    </row>
    <row r="4413" customFormat="false" ht="15" hidden="false" customHeight="false" outlineLevel="0" collapsed="false">
      <c r="A4413" s="0" t="n">
        <v>202407</v>
      </c>
      <c r="B4413" s="0" t="n">
        <v>202407</v>
      </c>
      <c r="C4413" s="37" t="s">
        <v>95</v>
      </c>
      <c r="D4413" s="37" t="s">
        <v>187</v>
      </c>
      <c r="E4413" s="0" t="n">
        <v>1</v>
      </c>
      <c r="F4413" s="38" t="s">
        <v>70</v>
      </c>
      <c r="G4413" s="37" t="s">
        <v>205</v>
      </c>
      <c r="H4413" s="0" t="n">
        <v>208491</v>
      </c>
      <c r="I4413" s="0" t="n">
        <v>50029</v>
      </c>
      <c r="J4413" s="0" t="n">
        <v>3495</v>
      </c>
    </row>
    <row r="4414" customFormat="false" ht="15" hidden="false" customHeight="false" outlineLevel="0" collapsed="false">
      <c r="A4414" s="0" t="n">
        <v>202407</v>
      </c>
      <c r="B4414" s="0" t="n">
        <v>202407</v>
      </c>
      <c r="C4414" s="37" t="s">
        <v>101</v>
      </c>
      <c r="D4414" s="37" t="s">
        <v>206</v>
      </c>
      <c r="E4414" s="0" t="n">
        <v>1</v>
      </c>
      <c r="F4414" s="38" t="s">
        <v>70</v>
      </c>
      <c r="G4414" s="37" t="s">
        <v>207</v>
      </c>
      <c r="H4414" s="0" t="n">
        <v>419609</v>
      </c>
      <c r="I4414" s="0" t="n">
        <v>187494</v>
      </c>
      <c r="J4414" s="0" t="n">
        <v>-5986</v>
      </c>
    </row>
    <row r="4415" customFormat="false" ht="15" hidden="false" customHeight="false" outlineLevel="0" collapsed="false">
      <c r="A4415" s="0" t="n">
        <v>202407</v>
      </c>
      <c r="B4415" s="0" t="n">
        <v>202407</v>
      </c>
      <c r="C4415" s="37" t="s">
        <v>184</v>
      </c>
      <c r="D4415" s="37" t="s">
        <v>208</v>
      </c>
      <c r="E4415" s="0" t="n">
        <v>1</v>
      </c>
      <c r="F4415" s="38" t="s">
        <v>70</v>
      </c>
      <c r="G4415" s="37" t="s">
        <v>209</v>
      </c>
      <c r="H4415" s="0" t="n">
        <v>4807558</v>
      </c>
      <c r="I4415" s="0" t="n">
        <v>2157711</v>
      </c>
      <c r="J4415" s="0" t="n">
        <v>81050</v>
      </c>
    </row>
    <row r="4416" customFormat="false" ht="15" hidden="false" customHeight="false" outlineLevel="0" collapsed="false">
      <c r="A4416" s="0" t="n">
        <v>202407</v>
      </c>
      <c r="B4416" s="0" t="n">
        <v>202407</v>
      </c>
      <c r="C4416" s="37" t="s">
        <v>95</v>
      </c>
      <c r="D4416" s="37" t="s">
        <v>210</v>
      </c>
      <c r="E4416" s="0" t="n">
        <v>1</v>
      </c>
      <c r="F4416" s="38" t="s">
        <v>70</v>
      </c>
      <c r="G4416" s="37" t="s">
        <v>211</v>
      </c>
      <c r="H4416" s="0" t="n">
        <v>3119403</v>
      </c>
      <c r="I4416" s="0" t="n">
        <v>1055098</v>
      </c>
      <c r="J4416" s="0" t="n">
        <v>148736</v>
      </c>
    </row>
    <row r="4417" customFormat="false" ht="15" hidden="false" customHeight="false" outlineLevel="0" collapsed="false">
      <c r="A4417" s="0" t="n">
        <v>202407</v>
      </c>
      <c r="B4417" s="0" t="n">
        <v>202407</v>
      </c>
      <c r="C4417" s="37" t="s">
        <v>178</v>
      </c>
      <c r="D4417" s="37" t="s">
        <v>212</v>
      </c>
      <c r="E4417" s="0" t="n">
        <v>1</v>
      </c>
      <c r="F4417" s="38" t="s">
        <v>70</v>
      </c>
      <c r="G4417" s="37" t="s">
        <v>213</v>
      </c>
      <c r="H4417" s="0" t="n">
        <v>7538922</v>
      </c>
      <c r="I4417" s="0" t="n">
        <v>3130942</v>
      </c>
      <c r="J4417" s="0" t="n">
        <v>572019</v>
      </c>
    </row>
    <row r="4418" customFormat="false" ht="15" hidden="false" customHeight="false" outlineLevel="0" collapsed="false">
      <c r="A4418" s="0" t="n">
        <v>202407</v>
      </c>
      <c r="B4418" s="0" t="n">
        <v>202407</v>
      </c>
      <c r="C4418" s="37" t="s">
        <v>95</v>
      </c>
      <c r="D4418" s="37" t="s">
        <v>214</v>
      </c>
      <c r="E4418" s="0" t="n">
        <v>1</v>
      </c>
      <c r="F4418" s="38" t="s">
        <v>70</v>
      </c>
      <c r="G4418" s="37" t="s">
        <v>215</v>
      </c>
      <c r="H4418" s="0" t="n">
        <v>1192147</v>
      </c>
      <c r="I4418" s="0" t="n">
        <v>321843</v>
      </c>
      <c r="J4418" s="0" t="n">
        <v>26520</v>
      </c>
    </row>
    <row r="4419" customFormat="false" ht="15" hidden="false" customHeight="false" outlineLevel="0" collapsed="false">
      <c r="A4419" s="0" t="n">
        <v>202407</v>
      </c>
      <c r="B4419" s="0" t="n">
        <v>202407</v>
      </c>
      <c r="C4419" s="37" t="s">
        <v>101</v>
      </c>
      <c r="D4419" s="37" t="s">
        <v>216</v>
      </c>
      <c r="E4419" s="0" t="n">
        <v>1</v>
      </c>
      <c r="F4419" s="38" t="s">
        <v>70</v>
      </c>
      <c r="G4419" s="37" t="s">
        <v>217</v>
      </c>
      <c r="H4419" s="0" t="n">
        <v>311754</v>
      </c>
      <c r="I4419" s="0" t="n">
        <v>31063</v>
      </c>
      <c r="J4419" s="0" t="n">
        <v>2668</v>
      </c>
    </row>
    <row r="4420" customFormat="false" ht="15" hidden="false" customHeight="false" outlineLevel="0" collapsed="false">
      <c r="A4420" s="0" t="n">
        <v>202407</v>
      </c>
      <c r="B4420" s="0" t="n">
        <v>202407</v>
      </c>
      <c r="C4420" s="37" t="s">
        <v>115</v>
      </c>
      <c r="D4420" s="37" t="s">
        <v>218</v>
      </c>
      <c r="E4420" s="0" t="n">
        <v>1</v>
      </c>
      <c r="F4420" s="38" t="s">
        <v>70</v>
      </c>
      <c r="G4420" s="37" t="s">
        <v>219</v>
      </c>
      <c r="H4420" s="0" t="n">
        <v>893967</v>
      </c>
      <c r="I4420" s="0" t="n">
        <v>113684</v>
      </c>
      <c r="J4420" s="0" t="n">
        <v>4991</v>
      </c>
    </row>
    <row r="4421" customFormat="false" ht="15" hidden="false" customHeight="false" outlineLevel="0" collapsed="false">
      <c r="A4421" s="0" t="n">
        <v>202407</v>
      </c>
      <c r="B4421" s="0" t="n">
        <v>202407</v>
      </c>
      <c r="C4421" s="37" t="s">
        <v>101</v>
      </c>
      <c r="D4421" s="37" t="s">
        <v>220</v>
      </c>
      <c r="E4421" s="0" t="n">
        <v>1</v>
      </c>
      <c r="F4421" s="38" t="s">
        <v>70</v>
      </c>
      <c r="G4421" s="37" t="s">
        <v>221</v>
      </c>
      <c r="H4421" s="0" t="n">
        <v>1547077</v>
      </c>
      <c r="I4421" s="0" t="n">
        <v>170357</v>
      </c>
      <c r="J4421" s="0" t="n">
        <v>5069</v>
      </c>
    </row>
    <row r="4422" customFormat="false" ht="15" hidden="false" customHeight="false" outlineLevel="0" collapsed="false">
      <c r="A4422" s="0" t="n">
        <v>202407</v>
      </c>
      <c r="B4422" s="0" t="n">
        <v>202407</v>
      </c>
      <c r="C4422" s="37" t="s">
        <v>101</v>
      </c>
      <c r="D4422" s="37" t="s">
        <v>153</v>
      </c>
      <c r="E4422" s="0" t="n">
        <v>1</v>
      </c>
      <c r="F4422" s="38" t="s">
        <v>70</v>
      </c>
      <c r="G4422" s="37" t="s">
        <v>222</v>
      </c>
      <c r="H4422" s="0" t="n">
        <v>1467717</v>
      </c>
      <c r="I4422" s="0" t="n">
        <v>766820</v>
      </c>
      <c r="J4422" s="0" t="n">
        <v>-9169</v>
      </c>
    </row>
    <row r="4423" customFormat="false" ht="15" hidden="false" customHeight="false" outlineLevel="0" collapsed="false">
      <c r="A4423" s="0" t="n">
        <v>202407</v>
      </c>
      <c r="B4423" s="0" t="n">
        <v>202407</v>
      </c>
      <c r="C4423" s="37" t="s">
        <v>136</v>
      </c>
      <c r="D4423" s="37" t="s">
        <v>223</v>
      </c>
      <c r="E4423" s="0" t="n">
        <v>1</v>
      </c>
      <c r="F4423" s="38" t="s">
        <v>70</v>
      </c>
      <c r="G4423" s="37" t="s">
        <v>224</v>
      </c>
      <c r="H4423" s="0" t="n">
        <v>4298460</v>
      </c>
      <c r="I4423" s="0" t="n">
        <v>790186</v>
      </c>
      <c r="J4423" s="0" t="n">
        <v>-59789</v>
      </c>
    </row>
    <row r="4424" customFormat="false" ht="15" hidden="false" customHeight="false" outlineLevel="0" collapsed="false">
      <c r="A4424" s="0" t="n">
        <v>202407</v>
      </c>
      <c r="B4424" s="0" t="n">
        <v>202407</v>
      </c>
      <c r="C4424" s="37" t="s">
        <v>184</v>
      </c>
      <c r="D4424" s="37" t="s">
        <v>225</v>
      </c>
      <c r="E4424" s="0" t="n">
        <v>1</v>
      </c>
      <c r="F4424" s="38" t="s">
        <v>70</v>
      </c>
      <c r="G4424" s="37" t="s">
        <v>226</v>
      </c>
      <c r="H4424" s="0" t="n">
        <v>1101061</v>
      </c>
      <c r="I4424" s="0" t="n">
        <v>343418</v>
      </c>
      <c r="J4424" s="0" t="n">
        <v>3350</v>
      </c>
    </row>
    <row r="4425" customFormat="false" ht="15" hidden="false" customHeight="false" outlineLevel="0" collapsed="false">
      <c r="A4425" s="0" t="n">
        <v>202407</v>
      </c>
      <c r="B4425" s="0" t="n">
        <v>202407</v>
      </c>
      <c r="C4425" s="37" t="s">
        <v>197</v>
      </c>
      <c r="D4425" s="37" t="s">
        <v>193</v>
      </c>
      <c r="E4425" s="0" t="n">
        <v>1</v>
      </c>
      <c r="F4425" s="38" t="s">
        <v>70</v>
      </c>
      <c r="G4425" s="37" t="s">
        <v>227</v>
      </c>
      <c r="H4425" s="0" t="n">
        <v>1828093</v>
      </c>
      <c r="I4425" s="0" t="n">
        <v>844079</v>
      </c>
      <c r="J4425" s="0" t="n">
        <v>143836</v>
      </c>
    </row>
    <row r="4426" customFormat="false" ht="15" hidden="false" customHeight="false" outlineLevel="0" collapsed="false">
      <c r="A4426" s="0" t="n">
        <v>202407</v>
      </c>
      <c r="B4426" s="0" t="n">
        <v>202407</v>
      </c>
      <c r="C4426" s="37" t="s">
        <v>149</v>
      </c>
      <c r="D4426" s="37" t="s">
        <v>153</v>
      </c>
      <c r="E4426" s="0" t="n">
        <v>1</v>
      </c>
      <c r="F4426" s="38" t="s">
        <v>70</v>
      </c>
      <c r="G4426" s="37" t="s">
        <v>228</v>
      </c>
      <c r="H4426" s="0" t="n">
        <v>380448</v>
      </c>
      <c r="I4426" s="0" t="n">
        <v>228894</v>
      </c>
      <c r="J4426" s="0" t="n">
        <v>8597</v>
      </c>
    </row>
    <row r="4427" customFormat="false" ht="15" hidden="false" customHeight="false" outlineLevel="0" collapsed="false">
      <c r="A4427" s="0" t="n">
        <v>202407</v>
      </c>
      <c r="B4427" s="0" t="n">
        <v>202407</v>
      </c>
      <c r="C4427" s="37" t="s">
        <v>184</v>
      </c>
      <c r="D4427" s="37" t="s">
        <v>229</v>
      </c>
      <c r="E4427" s="0" t="n">
        <v>1</v>
      </c>
      <c r="F4427" s="38" t="s">
        <v>70</v>
      </c>
      <c r="G4427" s="37" t="s">
        <v>230</v>
      </c>
      <c r="H4427" s="0" t="n">
        <v>2242458</v>
      </c>
      <c r="I4427" s="0" t="n">
        <v>482346</v>
      </c>
      <c r="J4427" s="0" t="n">
        <v>21898</v>
      </c>
    </row>
    <row r="4428" customFormat="false" ht="15" hidden="false" customHeight="false" outlineLevel="0" collapsed="false">
      <c r="A4428" s="0" t="n">
        <v>202407</v>
      </c>
      <c r="B4428" s="0" t="n">
        <v>202407</v>
      </c>
      <c r="C4428" s="37" t="s">
        <v>115</v>
      </c>
      <c r="D4428" s="37" t="s">
        <v>231</v>
      </c>
      <c r="E4428" s="0" t="n">
        <v>1</v>
      </c>
      <c r="F4428" s="38" t="s">
        <v>70</v>
      </c>
      <c r="G4428" s="37" t="s">
        <v>232</v>
      </c>
      <c r="H4428" s="0" t="n">
        <v>1271377</v>
      </c>
      <c r="I4428" s="0" t="n">
        <v>340445</v>
      </c>
      <c r="J4428" s="0" t="n">
        <v>14793</v>
      </c>
    </row>
    <row r="4429" customFormat="false" ht="15" hidden="false" customHeight="false" outlineLevel="0" collapsed="false">
      <c r="A4429" s="0" t="n">
        <v>202407</v>
      </c>
      <c r="B4429" s="0" t="n">
        <v>202407</v>
      </c>
      <c r="C4429" s="37" t="s">
        <v>124</v>
      </c>
      <c r="D4429" s="37" t="s">
        <v>233</v>
      </c>
      <c r="E4429" s="0" t="n">
        <v>1</v>
      </c>
      <c r="F4429" s="38" t="s">
        <v>70</v>
      </c>
      <c r="G4429" s="37" t="s">
        <v>234</v>
      </c>
      <c r="H4429" s="0" t="n">
        <v>614789</v>
      </c>
      <c r="I4429" s="0" t="n">
        <v>140707</v>
      </c>
      <c r="J4429" s="0" t="n">
        <v>28771</v>
      </c>
    </row>
    <row r="4430" customFormat="false" ht="15" hidden="false" customHeight="false" outlineLevel="0" collapsed="false">
      <c r="A4430" s="0" t="n">
        <v>202407</v>
      </c>
      <c r="B4430" s="0" t="n">
        <v>202407</v>
      </c>
      <c r="C4430" s="37" t="s">
        <v>184</v>
      </c>
      <c r="D4430" s="37" t="s">
        <v>235</v>
      </c>
      <c r="E4430" s="0" t="n">
        <v>1</v>
      </c>
      <c r="F4430" s="38" t="s">
        <v>70</v>
      </c>
      <c r="G4430" s="37" t="s">
        <v>236</v>
      </c>
      <c r="H4430" s="0" t="n">
        <v>829450</v>
      </c>
      <c r="I4430" s="0" t="n">
        <v>281885</v>
      </c>
      <c r="J4430" s="0" t="n">
        <v>-3619</v>
      </c>
    </row>
    <row r="4431" customFormat="false" ht="15" hidden="false" customHeight="false" outlineLevel="0" collapsed="false">
      <c r="A4431" s="0" t="n">
        <v>202407</v>
      </c>
      <c r="B4431" s="0" t="n">
        <v>202407</v>
      </c>
      <c r="C4431" s="37" t="s">
        <v>124</v>
      </c>
      <c r="D4431" s="37" t="s">
        <v>237</v>
      </c>
      <c r="E4431" s="0" t="n">
        <v>1</v>
      </c>
      <c r="F4431" s="38" t="s">
        <v>70</v>
      </c>
      <c r="G4431" s="37" t="s">
        <v>238</v>
      </c>
      <c r="H4431" s="0" t="n">
        <v>1084356</v>
      </c>
      <c r="I4431" s="0" t="n">
        <v>139847</v>
      </c>
      <c r="J4431" s="0" t="n">
        <v>15062</v>
      </c>
    </row>
    <row r="4432" customFormat="false" ht="15" hidden="false" customHeight="false" outlineLevel="0" collapsed="false">
      <c r="A4432" s="0" t="n">
        <v>202407</v>
      </c>
      <c r="B4432" s="0" t="n">
        <v>202407</v>
      </c>
      <c r="C4432" s="37" t="s">
        <v>124</v>
      </c>
      <c r="D4432" s="37" t="s">
        <v>107</v>
      </c>
      <c r="E4432" s="0" t="n">
        <v>1</v>
      </c>
      <c r="F4432" s="38" t="s">
        <v>70</v>
      </c>
      <c r="G4432" s="37" t="s">
        <v>239</v>
      </c>
      <c r="H4432" s="0" t="n">
        <v>891356</v>
      </c>
      <c r="I4432" s="0" t="n">
        <v>271214</v>
      </c>
      <c r="J4432" s="0" t="n">
        <v>19840</v>
      </c>
    </row>
    <row r="4433" customFormat="false" ht="15" hidden="false" customHeight="false" outlineLevel="0" collapsed="false">
      <c r="A4433" s="0" t="n">
        <v>202407</v>
      </c>
      <c r="B4433" s="0" t="n">
        <v>202407</v>
      </c>
      <c r="C4433" s="37" t="s">
        <v>106</v>
      </c>
      <c r="D4433" s="37" t="s">
        <v>139</v>
      </c>
      <c r="E4433" s="0" t="n">
        <v>1</v>
      </c>
      <c r="F4433" s="38" t="s">
        <v>70</v>
      </c>
      <c r="G4433" s="37" t="s">
        <v>240</v>
      </c>
      <c r="H4433" s="0" t="n">
        <v>11675673</v>
      </c>
      <c r="I4433" s="0" t="n">
        <v>1928828</v>
      </c>
      <c r="J4433" s="0" t="n">
        <v>167408</v>
      </c>
    </row>
    <row r="4434" customFormat="false" ht="15" hidden="false" customHeight="false" outlineLevel="0" collapsed="false">
      <c r="A4434" s="0" t="n">
        <v>202407</v>
      </c>
      <c r="B4434" s="0" t="n">
        <v>202407</v>
      </c>
      <c r="C4434" s="37" t="s">
        <v>106</v>
      </c>
      <c r="D4434" s="37" t="s">
        <v>241</v>
      </c>
      <c r="E4434" s="0" t="n">
        <v>1</v>
      </c>
      <c r="F4434" s="38" t="s">
        <v>70</v>
      </c>
      <c r="G4434" s="37" t="s">
        <v>242</v>
      </c>
      <c r="H4434" s="0" t="n">
        <v>1034695</v>
      </c>
      <c r="I4434" s="0" t="n">
        <v>566341</v>
      </c>
      <c r="J4434" s="0" t="n">
        <v>59146</v>
      </c>
    </row>
    <row r="4435" customFormat="false" ht="15" hidden="false" customHeight="false" outlineLevel="0" collapsed="false">
      <c r="A4435" s="0" t="n">
        <v>202407</v>
      </c>
      <c r="B4435" s="0" t="n">
        <v>202407</v>
      </c>
      <c r="C4435" s="37" t="s">
        <v>158</v>
      </c>
      <c r="D4435" s="37" t="s">
        <v>243</v>
      </c>
      <c r="E4435" s="0" t="n">
        <v>1</v>
      </c>
      <c r="F4435" s="38" t="s">
        <v>70</v>
      </c>
      <c r="G4435" s="37" t="s">
        <v>244</v>
      </c>
      <c r="H4435" s="0" t="n">
        <v>851506</v>
      </c>
      <c r="I4435" s="0" t="n">
        <v>264875</v>
      </c>
      <c r="J4435" s="0" t="n">
        <v>22704</v>
      </c>
    </row>
    <row r="4436" customFormat="false" ht="15" hidden="false" customHeight="false" outlineLevel="0" collapsed="false">
      <c r="A4436" s="0" t="n">
        <v>202407</v>
      </c>
      <c r="B4436" s="0" t="n">
        <v>202407</v>
      </c>
      <c r="C4436" s="37" t="s">
        <v>112</v>
      </c>
      <c r="D4436" s="37" t="s">
        <v>245</v>
      </c>
      <c r="E4436" s="0" t="n">
        <v>1</v>
      </c>
      <c r="F4436" s="38" t="s">
        <v>70</v>
      </c>
      <c r="G4436" s="37" t="s">
        <v>246</v>
      </c>
      <c r="H4436" s="0" t="n">
        <v>108323</v>
      </c>
      <c r="I4436" s="0" t="n">
        <v>19759</v>
      </c>
      <c r="J4436" s="0" t="n">
        <v>3148</v>
      </c>
    </row>
    <row r="4437" customFormat="false" ht="15" hidden="false" customHeight="false" outlineLevel="0" collapsed="false">
      <c r="A4437" s="0" t="n">
        <v>202407</v>
      </c>
      <c r="B4437" s="0" t="n">
        <v>202407</v>
      </c>
      <c r="C4437" s="37" t="s">
        <v>197</v>
      </c>
      <c r="D4437" s="37" t="s">
        <v>247</v>
      </c>
      <c r="E4437" s="0" t="n">
        <v>1</v>
      </c>
      <c r="F4437" s="38" t="s">
        <v>70</v>
      </c>
      <c r="G4437" s="37" t="s">
        <v>248</v>
      </c>
      <c r="H4437" s="0" t="n">
        <v>433935</v>
      </c>
      <c r="I4437" s="0" t="n">
        <v>73910</v>
      </c>
      <c r="J4437" s="0" t="n">
        <v>5697</v>
      </c>
    </row>
    <row r="4438" customFormat="false" ht="15" hidden="false" customHeight="false" outlineLevel="0" collapsed="false">
      <c r="A4438" s="0" t="n">
        <v>202407</v>
      </c>
      <c r="B4438" s="0" t="n">
        <v>202407</v>
      </c>
      <c r="C4438" s="37" t="s">
        <v>106</v>
      </c>
      <c r="D4438" s="37" t="s">
        <v>249</v>
      </c>
      <c r="E4438" s="0" t="n">
        <v>1</v>
      </c>
      <c r="F4438" s="38" t="s">
        <v>70</v>
      </c>
      <c r="G4438" s="37" t="s">
        <v>250</v>
      </c>
      <c r="H4438" s="0" t="n">
        <v>775503</v>
      </c>
      <c r="I4438" s="0" t="n">
        <v>452741</v>
      </c>
      <c r="J4438" s="0" t="n">
        <v>115194</v>
      </c>
    </row>
    <row r="4439" customFormat="false" ht="15" hidden="false" customHeight="false" outlineLevel="0" collapsed="false">
      <c r="A4439" s="0" t="n">
        <v>202407</v>
      </c>
      <c r="B4439" s="0" t="n">
        <v>202407</v>
      </c>
      <c r="C4439" s="37" t="s">
        <v>98</v>
      </c>
      <c r="D4439" s="37" t="s">
        <v>251</v>
      </c>
      <c r="E4439" s="0" t="n">
        <v>1</v>
      </c>
      <c r="F4439" s="38" t="s">
        <v>70</v>
      </c>
      <c r="G4439" s="37" t="s">
        <v>252</v>
      </c>
      <c r="H4439" s="0" t="n">
        <v>646170</v>
      </c>
      <c r="I4439" s="0" t="n">
        <v>235550</v>
      </c>
      <c r="J4439" s="0" t="n">
        <v>19892</v>
      </c>
    </row>
    <row r="4440" customFormat="false" ht="15" hidden="false" customHeight="false" outlineLevel="0" collapsed="false">
      <c r="A4440" s="0" t="n">
        <v>202407</v>
      </c>
      <c r="B4440" s="0" t="n">
        <v>202407</v>
      </c>
      <c r="C4440" s="37" t="s">
        <v>124</v>
      </c>
      <c r="D4440" s="37" t="s">
        <v>253</v>
      </c>
      <c r="E4440" s="0" t="n">
        <v>1</v>
      </c>
      <c r="F4440" s="38" t="s">
        <v>70</v>
      </c>
      <c r="G4440" s="37" t="s">
        <v>254</v>
      </c>
      <c r="H4440" s="0" t="n">
        <v>7045682</v>
      </c>
      <c r="I4440" s="0" t="n">
        <v>2950465</v>
      </c>
      <c r="J4440" s="0" t="n">
        <v>-266565</v>
      </c>
    </row>
    <row r="4441" customFormat="false" ht="15" hidden="false" customHeight="false" outlineLevel="0" collapsed="false">
      <c r="A4441" s="0" t="n">
        <v>202407</v>
      </c>
      <c r="B4441" s="0" t="n">
        <v>202407</v>
      </c>
      <c r="C4441" s="37" t="s">
        <v>101</v>
      </c>
      <c r="D4441" s="37" t="s">
        <v>255</v>
      </c>
      <c r="E4441" s="0" t="n">
        <v>1</v>
      </c>
      <c r="F4441" s="38" t="s">
        <v>70</v>
      </c>
      <c r="G4441" s="37" t="s">
        <v>256</v>
      </c>
      <c r="H4441" s="0" t="n">
        <v>975733</v>
      </c>
      <c r="I4441" s="0" t="n">
        <v>297670</v>
      </c>
      <c r="J4441" s="0" t="n">
        <v>42814</v>
      </c>
    </row>
    <row r="4442" customFormat="false" ht="15" hidden="false" customHeight="false" outlineLevel="0" collapsed="false">
      <c r="A4442" s="0" t="n">
        <v>202407</v>
      </c>
      <c r="B4442" s="0" t="n">
        <v>202407</v>
      </c>
      <c r="C4442" s="37" t="s">
        <v>112</v>
      </c>
      <c r="D4442" s="37" t="s">
        <v>132</v>
      </c>
      <c r="E4442" s="0" t="n">
        <v>1</v>
      </c>
      <c r="F4442" s="38" t="s">
        <v>70</v>
      </c>
      <c r="G4442" s="37" t="s">
        <v>257</v>
      </c>
      <c r="H4442" s="0" t="n">
        <v>5261351</v>
      </c>
      <c r="I4442" s="0" t="n">
        <v>1211333</v>
      </c>
      <c r="J4442" s="0" t="n">
        <v>144403</v>
      </c>
    </row>
    <row r="4443" customFormat="false" ht="15" hidden="false" customHeight="false" outlineLevel="0" collapsed="false">
      <c r="A4443" s="0" t="n">
        <v>202407</v>
      </c>
      <c r="B4443" s="0" t="n">
        <v>202407</v>
      </c>
      <c r="C4443" s="37" t="s">
        <v>115</v>
      </c>
      <c r="D4443" s="37" t="s">
        <v>258</v>
      </c>
      <c r="E4443" s="0" t="n">
        <v>1</v>
      </c>
      <c r="F4443" s="38" t="s">
        <v>70</v>
      </c>
      <c r="G4443" s="37" t="s">
        <v>259</v>
      </c>
      <c r="H4443" s="0" t="n">
        <v>1367733</v>
      </c>
      <c r="I4443" s="0" t="n">
        <v>264063</v>
      </c>
      <c r="J4443" s="0" t="n">
        <v>21984</v>
      </c>
    </row>
    <row r="4444" customFormat="false" ht="15" hidden="false" customHeight="false" outlineLevel="0" collapsed="false">
      <c r="A4444" s="0" t="n">
        <v>202407</v>
      </c>
      <c r="B4444" s="0" t="n">
        <v>202407</v>
      </c>
      <c r="C4444" s="37" t="s">
        <v>184</v>
      </c>
      <c r="D4444" s="37" t="s">
        <v>179</v>
      </c>
      <c r="E4444" s="0" t="n">
        <v>1</v>
      </c>
      <c r="F4444" s="38" t="s">
        <v>70</v>
      </c>
      <c r="G4444" s="37" t="s">
        <v>260</v>
      </c>
      <c r="H4444" s="0" t="n">
        <v>1388516</v>
      </c>
      <c r="I4444" s="0" t="n">
        <v>595240</v>
      </c>
      <c r="J4444" s="0" t="n">
        <v>32168</v>
      </c>
    </row>
    <row r="4445" customFormat="false" ht="15" hidden="false" customHeight="false" outlineLevel="0" collapsed="false">
      <c r="A4445" s="0" t="n">
        <v>202407</v>
      </c>
      <c r="B4445" s="0" t="n">
        <v>202407</v>
      </c>
      <c r="C4445" s="37" t="s">
        <v>158</v>
      </c>
      <c r="D4445" s="37" t="s">
        <v>155</v>
      </c>
      <c r="E4445" s="0" t="n">
        <v>1</v>
      </c>
      <c r="F4445" s="38" t="s">
        <v>70</v>
      </c>
      <c r="G4445" s="37" t="s">
        <v>261</v>
      </c>
      <c r="H4445" s="0" t="n">
        <v>851141</v>
      </c>
      <c r="I4445" s="0" t="n">
        <v>181288</v>
      </c>
      <c r="J4445" s="0" t="n">
        <v>-23832</v>
      </c>
    </row>
    <row r="4446" customFormat="false" ht="15" hidden="false" customHeight="false" outlineLevel="0" collapsed="false">
      <c r="A4446" s="0" t="n">
        <v>202407</v>
      </c>
      <c r="B4446" s="0" t="n">
        <v>202407</v>
      </c>
      <c r="C4446" s="37" t="s">
        <v>98</v>
      </c>
      <c r="D4446" s="37" t="s">
        <v>262</v>
      </c>
      <c r="E4446" s="0" t="n">
        <v>1</v>
      </c>
      <c r="F4446" s="38" t="s">
        <v>70</v>
      </c>
      <c r="G4446" s="37" t="s">
        <v>263</v>
      </c>
      <c r="H4446" s="0" t="n">
        <v>1278129</v>
      </c>
      <c r="I4446" s="0" t="n">
        <v>220661</v>
      </c>
      <c r="J4446" s="0" t="n">
        <v>-25306</v>
      </c>
    </row>
    <row r="4447" customFormat="false" ht="15" hidden="false" customHeight="false" outlineLevel="0" collapsed="false">
      <c r="A4447" s="0" t="n">
        <v>202407</v>
      </c>
      <c r="B4447" s="0" t="n">
        <v>202407</v>
      </c>
      <c r="C4447" s="37" t="s">
        <v>98</v>
      </c>
      <c r="D4447" s="37" t="s">
        <v>214</v>
      </c>
      <c r="E4447" s="0" t="n">
        <v>1</v>
      </c>
      <c r="F4447" s="38" t="s">
        <v>70</v>
      </c>
      <c r="G4447" s="37" t="s">
        <v>264</v>
      </c>
      <c r="H4447" s="0" t="n">
        <v>10432507</v>
      </c>
      <c r="I4447" s="0" t="n">
        <v>2363560</v>
      </c>
      <c r="J4447" s="0" t="n">
        <v>578486</v>
      </c>
    </row>
    <row r="4448" customFormat="false" ht="15" hidden="false" customHeight="false" outlineLevel="0" collapsed="false">
      <c r="A4448" s="0" t="n">
        <v>202407</v>
      </c>
      <c r="B4448" s="0" t="n">
        <v>202407</v>
      </c>
      <c r="C4448" s="37" t="s">
        <v>101</v>
      </c>
      <c r="D4448" s="37" t="s">
        <v>161</v>
      </c>
      <c r="E4448" s="0" t="n">
        <v>1</v>
      </c>
      <c r="F4448" s="38" t="s">
        <v>70</v>
      </c>
      <c r="G4448" s="37" t="s">
        <v>265</v>
      </c>
      <c r="H4448" s="0" t="n">
        <v>52240</v>
      </c>
      <c r="I4448" s="0" t="n">
        <v>18804</v>
      </c>
      <c r="J4448" s="0" t="n">
        <v>403</v>
      </c>
    </row>
    <row r="4449" customFormat="false" ht="15" hidden="false" customHeight="false" outlineLevel="0" collapsed="false">
      <c r="A4449" s="0" t="n">
        <v>202407</v>
      </c>
      <c r="B4449" s="0" t="n">
        <v>202407</v>
      </c>
      <c r="C4449" s="37" t="s">
        <v>106</v>
      </c>
      <c r="D4449" s="37" t="s">
        <v>102</v>
      </c>
      <c r="E4449" s="0" t="n">
        <v>1</v>
      </c>
      <c r="F4449" s="38" t="s">
        <v>70</v>
      </c>
      <c r="G4449" s="37" t="s">
        <v>266</v>
      </c>
      <c r="H4449" s="0" t="n">
        <v>112148</v>
      </c>
      <c r="I4449" s="0" t="n">
        <v>35404</v>
      </c>
      <c r="J4449" s="0" t="n">
        <v>6251</v>
      </c>
    </row>
    <row r="4450" customFormat="false" ht="15" hidden="false" customHeight="false" outlineLevel="0" collapsed="false">
      <c r="A4450" s="0" t="n">
        <v>202407</v>
      </c>
      <c r="B4450" s="0" t="n">
        <v>202407</v>
      </c>
      <c r="C4450" s="37" t="s">
        <v>95</v>
      </c>
      <c r="D4450" s="37" t="s">
        <v>267</v>
      </c>
      <c r="E4450" s="0" t="n">
        <v>1</v>
      </c>
      <c r="F4450" s="38" t="s">
        <v>70</v>
      </c>
      <c r="G4450" s="37" t="s">
        <v>268</v>
      </c>
      <c r="H4450" s="0" t="n">
        <v>695500</v>
      </c>
      <c r="I4450" s="0" t="n">
        <v>148758</v>
      </c>
      <c r="J4450" s="0" t="n">
        <v>-11946</v>
      </c>
    </row>
    <row r="4451" customFormat="false" ht="15" hidden="false" customHeight="false" outlineLevel="0" collapsed="false">
      <c r="A4451" s="0" t="n">
        <v>202407</v>
      </c>
      <c r="B4451" s="0" t="n">
        <v>202407</v>
      </c>
      <c r="C4451" s="37" t="s">
        <v>136</v>
      </c>
      <c r="D4451" s="37" t="s">
        <v>269</v>
      </c>
      <c r="E4451" s="0" t="n">
        <v>1</v>
      </c>
      <c r="F4451" s="38" t="s">
        <v>70</v>
      </c>
      <c r="G4451" s="37" t="s">
        <v>270</v>
      </c>
      <c r="H4451" s="0" t="n">
        <v>1335165</v>
      </c>
      <c r="I4451" s="0" t="n">
        <v>432665</v>
      </c>
      <c r="J4451" s="0" t="n">
        <v>-10681</v>
      </c>
    </row>
    <row r="4452" customFormat="false" ht="15" hidden="false" customHeight="false" outlineLevel="0" collapsed="false">
      <c r="A4452" s="0" t="n">
        <v>202407</v>
      </c>
      <c r="B4452" s="0" t="n">
        <v>202407</v>
      </c>
      <c r="C4452" s="37" t="s">
        <v>98</v>
      </c>
      <c r="D4452" s="37" t="s">
        <v>181</v>
      </c>
      <c r="E4452" s="0" t="n">
        <v>1</v>
      </c>
      <c r="F4452" s="38" t="s">
        <v>70</v>
      </c>
      <c r="G4452" s="37" t="s">
        <v>271</v>
      </c>
      <c r="H4452" s="0" t="n">
        <v>3104902</v>
      </c>
      <c r="I4452" s="0" t="n">
        <v>905517</v>
      </c>
      <c r="J4452" s="0" t="n">
        <v>133893</v>
      </c>
    </row>
    <row r="4453" customFormat="false" ht="15" hidden="false" customHeight="false" outlineLevel="0" collapsed="false">
      <c r="A4453" s="0" t="n">
        <v>202407</v>
      </c>
      <c r="B4453" s="0" t="n">
        <v>202407</v>
      </c>
      <c r="C4453" s="37" t="s">
        <v>197</v>
      </c>
      <c r="D4453" s="37" t="s">
        <v>255</v>
      </c>
      <c r="E4453" s="0" t="n">
        <v>1</v>
      </c>
      <c r="F4453" s="38" t="s">
        <v>70</v>
      </c>
      <c r="G4453" s="37" t="s">
        <v>272</v>
      </c>
      <c r="H4453" s="0" t="n">
        <v>2019922</v>
      </c>
      <c r="I4453" s="0" t="n">
        <v>580883</v>
      </c>
      <c r="J4453" s="0" t="n">
        <v>40517</v>
      </c>
    </row>
    <row r="4454" customFormat="false" ht="15" hidden="false" customHeight="false" outlineLevel="0" collapsed="false">
      <c r="A4454" s="0" t="n">
        <v>202407</v>
      </c>
      <c r="B4454" s="0" t="n">
        <v>202407</v>
      </c>
      <c r="C4454" s="37" t="s">
        <v>106</v>
      </c>
      <c r="D4454" s="37" t="s">
        <v>273</v>
      </c>
      <c r="E4454" s="0" t="n">
        <v>1</v>
      </c>
      <c r="F4454" s="38" t="s">
        <v>70</v>
      </c>
      <c r="G4454" s="37" t="s">
        <v>274</v>
      </c>
      <c r="H4454" s="0" t="n">
        <v>648825</v>
      </c>
      <c r="I4454" s="0" t="n">
        <v>300146</v>
      </c>
      <c r="J4454" s="0" t="n">
        <v>40149</v>
      </c>
    </row>
    <row r="4455" customFormat="false" ht="15" hidden="false" customHeight="false" outlineLevel="0" collapsed="false">
      <c r="A4455" s="0" t="n">
        <v>202407</v>
      </c>
      <c r="B4455" s="0" t="n">
        <v>202407</v>
      </c>
      <c r="C4455" s="37" t="s">
        <v>124</v>
      </c>
      <c r="D4455" s="37" t="s">
        <v>275</v>
      </c>
      <c r="E4455" s="0" t="n">
        <v>1</v>
      </c>
      <c r="F4455" s="38" t="s">
        <v>70</v>
      </c>
      <c r="G4455" s="37" t="s">
        <v>276</v>
      </c>
      <c r="H4455" s="0" t="n">
        <v>3118588</v>
      </c>
      <c r="I4455" s="0" t="n">
        <v>777939</v>
      </c>
      <c r="J4455" s="0" t="n">
        <v>61175</v>
      </c>
    </row>
    <row r="4456" customFormat="false" ht="15" hidden="false" customHeight="false" outlineLevel="0" collapsed="false">
      <c r="A4456" s="0" t="n">
        <v>202407</v>
      </c>
      <c r="B4456" s="0" t="n">
        <v>202407</v>
      </c>
      <c r="C4456" s="37" t="s">
        <v>115</v>
      </c>
      <c r="D4456" s="37" t="s">
        <v>277</v>
      </c>
      <c r="E4456" s="0" t="n">
        <v>1</v>
      </c>
      <c r="F4456" s="38" t="s">
        <v>70</v>
      </c>
      <c r="G4456" s="37" t="s">
        <v>278</v>
      </c>
      <c r="H4456" s="0" t="n">
        <v>4877132</v>
      </c>
      <c r="I4456" s="0" t="n">
        <v>1397865</v>
      </c>
      <c r="J4456" s="0" t="n">
        <v>82799</v>
      </c>
    </row>
    <row r="4457" customFormat="false" ht="15" hidden="false" customHeight="false" outlineLevel="0" collapsed="false">
      <c r="A4457" s="0" t="n">
        <v>202407</v>
      </c>
      <c r="B4457" s="0" t="n">
        <v>202407</v>
      </c>
      <c r="C4457" s="37" t="s">
        <v>115</v>
      </c>
      <c r="D4457" s="37" t="s">
        <v>269</v>
      </c>
      <c r="E4457" s="0" t="n">
        <v>1</v>
      </c>
      <c r="F4457" s="38" t="s">
        <v>70</v>
      </c>
      <c r="G4457" s="37" t="s">
        <v>279</v>
      </c>
      <c r="H4457" s="0" t="n">
        <v>1666655</v>
      </c>
      <c r="I4457" s="0" t="n">
        <v>476227</v>
      </c>
      <c r="J4457" s="0" t="n">
        <v>5713</v>
      </c>
    </row>
    <row r="4458" customFormat="false" ht="15" hidden="false" customHeight="false" outlineLevel="0" collapsed="false">
      <c r="A4458" s="0" t="n">
        <v>202407</v>
      </c>
      <c r="B4458" s="0" t="n">
        <v>202407</v>
      </c>
      <c r="C4458" s="37" t="s">
        <v>197</v>
      </c>
      <c r="D4458" s="37" t="s">
        <v>280</v>
      </c>
      <c r="E4458" s="0" t="n">
        <v>1</v>
      </c>
      <c r="F4458" s="38" t="s">
        <v>70</v>
      </c>
      <c r="G4458" s="37" t="s">
        <v>281</v>
      </c>
      <c r="H4458" s="0" t="n">
        <v>4549202</v>
      </c>
      <c r="I4458" s="0" t="n">
        <v>1851175</v>
      </c>
      <c r="J4458" s="0" t="n">
        <v>-72937</v>
      </c>
    </row>
    <row r="4459" customFormat="false" ht="15" hidden="false" customHeight="false" outlineLevel="0" collapsed="false">
      <c r="A4459" s="0" t="n">
        <v>202407</v>
      </c>
      <c r="B4459" s="0" t="n">
        <v>202407</v>
      </c>
      <c r="C4459" s="37" t="s">
        <v>158</v>
      </c>
      <c r="D4459" s="37" t="s">
        <v>282</v>
      </c>
      <c r="E4459" s="0" t="n">
        <v>1</v>
      </c>
      <c r="F4459" s="38" t="s">
        <v>70</v>
      </c>
      <c r="G4459" s="37" t="s">
        <v>283</v>
      </c>
      <c r="H4459" s="0" t="n">
        <v>1496146</v>
      </c>
      <c r="I4459" s="0" t="n">
        <v>407541</v>
      </c>
      <c r="J4459" s="0" t="n">
        <v>89769</v>
      </c>
    </row>
    <row r="4460" customFormat="false" ht="15" hidden="false" customHeight="false" outlineLevel="0" collapsed="false">
      <c r="A4460" s="0" t="n">
        <v>202407</v>
      </c>
      <c r="B4460" s="0" t="n">
        <v>202407</v>
      </c>
      <c r="C4460" s="37" t="s">
        <v>152</v>
      </c>
      <c r="D4460" s="37" t="s">
        <v>284</v>
      </c>
      <c r="E4460" s="0" t="n">
        <v>1</v>
      </c>
      <c r="F4460" s="38" t="s">
        <v>70</v>
      </c>
      <c r="G4460" s="37" t="s">
        <v>285</v>
      </c>
      <c r="H4460" s="0" t="n">
        <v>691623</v>
      </c>
      <c r="I4460" s="0" t="n">
        <v>101140</v>
      </c>
      <c r="J4460" s="0" t="n">
        <v>23943</v>
      </c>
    </row>
    <row r="4461" customFormat="false" ht="15" hidden="false" customHeight="false" outlineLevel="0" collapsed="false">
      <c r="A4461" s="0" t="n">
        <v>202407</v>
      </c>
      <c r="B4461" s="0" t="n">
        <v>202407</v>
      </c>
      <c r="C4461" s="37" t="s">
        <v>95</v>
      </c>
      <c r="D4461" s="37" t="s">
        <v>210</v>
      </c>
      <c r="E4461" s="0" t="n">
        <v>1</v>
      </c>
      <c r="F4461" s="38" t="s">
        <v>70</v>
      </c>
      <c r="G4461" s="37" t="s">
        <v>286</v>
      </c>
      <c r="H4461" s="0" t="n">
        <v>2217693</v>
      </c>
      <c r="I4461" s="0" t="n">
        <v>670081</v>
      </c>
      <c r="J4461" s="0" t="n">
        <v>-15995</v>
      </c>
    </row>
    <row r="4462" customFormat="false" ht="15" hidden="false" customHeight="false" outlineLevel="0" collapsed="false">
      <c r="A4462" s="0" t="n">
        <v>202407</v>
      </c>
      <c r="B4462" s="0" t="n">
        <v>202407</v>
      </c>
      <c r="C4462" s="37" t="s">
        <v>136</v>
      </c>
      <c r="D4462" s="37" t="s">
        <v>223</v>
      </c>
      <c r="E4462" s="0" t="n">
        <v>1</v>
      </c>
      <c r="F4462" s="38" t="s">
        <v>70</v>
      </c>
      <c r="G4462" s="37" t="s">
        <v>287</v>
      </c>
      <c r="H4462" s="0" t="n">
        <v>1205388</v>
      </c>
      <c r="I4462" s="0" t="n">
        <v>428680</v>
      </c>
      <c r="J4462" s="0" t="n">
        <v>-13035</v>
      </c>
    </row>
    <row r="4463" customFormat="false" ht="15" hidden="false" customHeight="false" outlineLevel="0" collapsed="false">
      <c r="A4463" s="0" t="n">
        <v>202407</v>
      </c>
      <c r="B4463" s="0" t="n">
        <v>202407</v>
      </c>
      <c r="C4463" s="37" t="s">
        <v>152</v>
      </c>
      <c r="D4463" s="37" t="s">
        <v>288</v>
      </c>
      <c r="E4463" s="0" t="n">
        <v>1</v>
      </c>
      <c r="F4463" s="38" t="s">
        <v>70</v>
      </c>
      <c r="G4463" s="37" t="s">
        <v>289</v>
      </c>
      <c r="H4463" s="0" t="n">
        <v>1227518</v>
      </c>
      <c r="I4463" s="0" t="n">
        <v>367303</v>
      </c>
      <c r="J4463" s="0" t="n">
        <v>16610</v>
      </c>
    </row>
    <row r="4464" customFormat="false" ht="15" hidden="false" customHeight="false" outlineLevel="0" collapsed="false">
      <c r="A4464" s="0" t="n">
        <v>202407</v>
      </c>
      <c r="B4464" s="0" t="n">
        <v>202407</v>
      </c>
      <c r="C4464" s="37" t="s">
        <v>112</v>
      </c>
      <c r="D4464" s="37" t="s">
        <v>290</v>
      </c>
      <c r="E4464" s="0" t="n">
        <v>1</v>
      </c>
      <c r="F4464" s="38" t="s">
        <v>70</v>
      </c>
      <c r="G4464" s="37" t="s">
        <v>291</v>
      </c>
      <c r="H4464" s="0" t="n">
        <v>7779677</v>
      </c>
      <c r="I4464" s="0" t="n">
        <v>1712006</v>
      </c>
      <c r="J4464" s="0" t="n">
        <v>195243</v>
      </c>
    </row>
    <row r="4465" customFormat="false" ht="15" hidden="false" customHeight="false" outlineLevel="0" collapsed="false">
      <c r="A4465" s="0" t="n">
        <v>202407</v>
      </c>
      <c r="B4465" s="0" t="n">
        <v>202407</v>
      </c>
      <c r="C4465" s="37" t="s">
        <v>106</v>
      </c>
      <c r="D4465" s="37" t="s">
        <v>292</v>
      </c>
      <c r="E4465" s="0" t="n">
        <v>1</v>
      </c>
      <c r="F4465" s="38" t="s">
        <v>70</v>
      </c>
      <c r="G4465" s="37" t="s">
        <v>293</v>
      </c>
      <c r="H4465" s="0" t="n">
        <v>81700</v>
      </c>
      <c r="I4465" s="0" t="n">
        <v>13085</v>
      </c>
      <c r="J4465" s="0" t="n">
        <v>809</v>
      </c>
    </row>
    <row r="4466" customFormat="false" ht="15" hidden="false" customHeight="false" outlineLevel="0" collapsed="false">
      <c r="A4466" s="0" t="n">
        <v>202407</v>
      </c>
      <c r="B4466" s="0" t="n">
        <v>202407</v>
      </c>
      <c r="C4466" s="37" t="s">
        <v>136</v>
      </c>
      <c r="D4466" s="37" t="s">
        <v>294</v>
      </c>
      <c r="E4466" s="0" t="n">
        <v>1</v>
      </c>
      <c r="F4466" s="38" t="s">
        <v>70</v>
      </c>
      <c r="G4466" s="37" t="s">
        <v>295</v>
      </c>
      <c r="H4466" s="0" t="n">
        <v>211667</v>
      </c>
      <c r="I4466" s="0" t="n">
        <v>114598</v>
      </c>
      <c r="J4466" s="0" t="n">
        <v>14892</v>
      </c>
    </row>
    <row r="4467" customFormat="false" ht="15" hidden="false" customHeight="false" outlineLevel="0" collapsed="false">
      <c r="A4467" s="0" t="n">
        <v>202407</v>
      </c>
      <c r="B4467" s="0" t="n">
        <v>202407</v>
      </c>
      <c r="C4467" s="37" t="s">
        <v>101</v>
      </c>
      <c r="D4467" s="37" t="s">
        <v>296</v>
      </c>
      <c r="E4467" s="0" t="n">
        <v>1</v>
      </c>
      <c r="F4467" s="38" t="s">
        <v>70</v>
      </c>
      <c r="G4467" s="37" t="s">
        <v>297</v>
      </c>
      <c r="H4467" s="0" t="n">
        <v>254143</v>
      </c>
      <c r="I4467" s="0" t="n">
        <v>176998</v>
      </c>
      <c r="J4467" s="0" t="n">
        <v>13288</v>
      </c>
    </row>
    <row r="4468" customFormat="false" ht="15" hidden="false" customHeight="false" outlineLevel="0" collapsed="false">
      <c r="A4468" s="0" t="n">
        <v>202407</v>
      </c>
      <c r="B4468" s="0" t="n">
        <v>202407</v>
      </c>
      <c r="C4468" s="37" t="s">
        <v>149</v>
      </c>
      <c r="D4468" s="37" t="s">
        <v>298</v>
      </c>
      <c r="E4468" s="0" t="n">
        <v>1</v>
      </c>
      <c r="F4468" s="38" t="s">
        <v>70</v>
      </c>
      <c r="G4468" s="37" t="s">
        <v>299</v>
      </c>
      <c r="H4468" s="0" t="n">
        <v>677737</v>
      </c>
      <c r="I4468" s="0" t="n">
        <v>101170</v>
      </c>
      <c r="J4468" s="0" t="n">
        <v>6934</v>
      </c>
    </row>
    <row r="4469" customFormat="false" ht="15" hidden="false" customHeight="false" outlineLevel="0" collapsed="false">
      <c r="A4469" s="0" t="n">
        <v>202407</v>
      </c>
      <c r="B4469" s="0" t="n">
        <v>202407</v>
      </c>
      <c r="C4469" s="37" t="s">
        <v>184</v>
      </c>
      <c r="D4469" s="37" t="s">
        <v>300</v>
      </c>
      <c r="E4469" s="0" t="n">
        <v>1</v>
      </c>
      <c r="F4469" s="38" t="s">
        <v>70</v>
      </c>
      <c r="G4469" s="37" t="s">
        <v>301</v>
      </c>
      <c r="H4469" s="0" t="n">
        <v>799141</v>
      </c>
      <c r="I4469" s="0" t="n">
        <v>350341</v>
      </c>
      <c r="J4469" s="0" t="n">
        <v>112567</v>
      </c>
    </row>
    <row r="4470" customFormat="false" ht="15" hidden="false" customHeight="false" outlineLevel="0" collapsed="false">
      <c r="A4470" s="0" t="n">
        <v>202407</v>
      </c>
      <c r="B4470" s="0" t="n">
        <v>202407</v>
      </c>
      <c r="C4470" s="37" t="s">
        <v>136</v>
      </c>
      <c r="D4470" s="37" t="s">
        <v>298</v>
      </c>
      <c r="E4470" s="0" t="n">
        <v>1</v>
      </c>
      <c r="F4470" s="38" t="s">
        <v>70</v>
      </c>
      <c r="G4470" s="37" t="s">
        <v>302</v>
      </c>
      <c r="H4470" s="0" t="n">
        <v>274955</v>
      </c>
      <c r="I4470" s="0" t="n">
        <v>50056</v>
      </c>
      <c r="J4470" s="0" t="n">
        <v>1376</v>
      </c>
    </row>
    <row r="4471" customFormat="false" ht="15" hidden="false" customHeight="false" outlineLevel="0" collapsed="false">
      <c r="A4471" s="0" t="n">
        <v>202407</v>
      </c>
      <c r="B4471" s="0" t="n">
        <v>202407</v>
      </c>
      <c r="C4471" s="37" t="s">
        <v>149</v>
      </c>
      <c r="D4471" s="37" t="s">
        <v>303</v>
      </c>
      <c r="E4471" s="0" t="n">
        <v>1</v>
      </c>
      <c r="F4471" s="38" t="s">
        <v>70</v>
      </c>
      <c r="G4471" s="37" t="s">
        <v>304</v>
      </c>
      <c r="H4471" s="0" t="n">
        <v>413057</v>
      </c>
      <c r="I4471" s="0" t="n">
        <v>206999</v>
      </c>
      <c r="J4471" s="0" t="n">
        <v>50507</v>
      </c>
    </row>
    <row r="4472" customFormat="false" ht="15" hidden="false" customHeight="false" outlineLevel="0" collapsed="false">
      <c r="A4472" s="0" t="n">
        <v>202407</v>
      </c>
      <c r="B4472" s="0" t="n">
        <v>202407</v>
      </c>
      <c r="C4472" s="37" t="s">
        <v>106</v>
      </c>
      <c r="D4472" s="37" t="s">
        <v>107</v>
      </c>
      <c r="E4472" s="0" t="n">
        <v>1</v>
      </c>
      <c r="F4472" s="38" t="s">
        <v>70</v>
      </c>
      <c r="G4472" s="37" t="s">
        <v>305</v>
      </c>
      <c r="H4472" s="0" t="n">
        <v>505786</v>
      </c>
      <c r="I4472" s="0" t="n">
        <v>139349</v>
      </c>
      <c r="J4472" s="0" t="n">
        <v>31310</v>
      </c>
    </row>
    <row r="4473" customFormat="false" ht="15" hidden="false" customHeight="false" outlineLevel="0" collapsed="false">
      <c r="A4473" s="0" t="n">
        <v>202407</v>
      </c>
      <c r="B4473" s="0" t="n">
        <v>202407</v>
      </c>
      <c r="C4473" s="37" t="s">
        <v>124</v>
      </c>
      <c r="D4473" s="37" t="s">
        <v>306</v>
      </c>
      <c r="E4473" s="0" t="n">
        <v>1</v>
      </c>
      <c r="F4473" s="38" t="s">
        <v>70</v>
      </c>
      <c r="G4473" s="37" t="s">
        <v>307</v>
      </c>
      <c r="H4473" s="0" t="n">
        <v>22143644</v>
      </c>
      <c r="I4473" s="0" t="n">
        <v>2994167</v>
      </c>
      <c r="J4473" s="0" t="n">
        <v>390467</v>
      </c>
    </row>
    <row r="4474" customFormat="false" ht="15" hidden="false" customHeight="false" outlineLevel="0" collapsed="false">
      <c r="A4474" s="0" t="n">
        <v>202407</v>
      </c>
      <c r="B4474" s="0" t="n">
        <v>202407</v>
      </c>
      <c r="C4474" s="37" t="s">
        <v>115</v>
      </c>
      <c r="D4474" s="37" t="s">
        <v>308</v>
      </c>
      <c r="E4474" s="0" t="n">
        <v>1</v>
      </c>
      <c r="F4474" s="38" t="s">
        <v>70</v>
      </c>
      <c r="G4474" s="37" t="s">
        <v>309</v>
      </c>
      <c r="H4474" s="0" t="n">
        <v>10447184</v>
      </c>
      <c r="I4474" s="0" t="n">
        <v>6568140</v>
      </c>
      <c r="J4474" s="0" t="n">
        <v>-739659</v>
      </c>
    </row>
    <row r="4475" customFormat="false" ht="15" hidden="false" customHeight="false" outlineLevel="0" collapsed="false">
      <c r="A4475" s="0" t="n">
        <v>202407</v>
      </c>
      <c r="B4475" s="0" t="n">
        <v>202407</v>
      </c>
      <c r="C4475" s="37" t="s">
        <v>178</v>
      </c>
      <c r="D4475" s="37" t="s">
        <v>308</v>
      </c>
      <c r="E4475" s="0" t="n">
        <v>1</v>
      </c>
      <c r="F4475" s="38" t="s">
        <v>70</v>
      </c>
      <c r="G4475" s="37" t="s">
        <v>310</v>
      </c>
      <c r="H4475" s="0" t="n">
        <v>814875</v>
      </c>
      <c r="I4475" s="0" t="n">
        <v>149365</v>
      </c>
      <c r="J4475" s="0" t="n">
        <v>12413</v>
      </c>
    </row>
    <row r="4476" customFormat="false" ht="15" hidden="false" customHeight="false" outlineLevel="0" collapsed="false">
      <c r="A4476" s="0" t="n">
        <v>202407</v>
      </c>
      <c r="B4476" s="0" t="n">
        <v>202407</v>
      </c>
      <c r="C4476" s="37" t="s">
        <v>109</v>
      </c>
      <c r="D4476" s="37" t="s">
        <v>311</v>
      </c>
      <c r="E4476" s="0" t="n">
        <v>1</v>
      </c>
      <c r="F4476" s="38" t="s">
        <v>70</v>
      </c>
      <c r="G4476" s="37" t="s">
        <v>312</v>
      </c>
      <c r="H4476" s="0" t="n">
        <v>720593</v>
      </c>
      <c r="I4476" s="0" t="n">
        <v>133356</v>
      </c>
      <c r="J4476" s="0" t="n">
        <v>3805</v>
      </c>
    </row>
    <row r="4477" customFormat="false" ht="15" hidden="false" customHeight="false" outlineLevel="0" collapsed="false">
      <c r="A4477" s="0" t="n">
        <v>202407</v>
      </c>
      <c r="B4477" s="0" t="n">
        <v>202407</v>
      </c>
      <c r="C4477" s="37" t="s">
        <v>178</v>
      </c>
      <c r="D4477" s="37" t="s">
        <v>203</v>
      </c>
      <c r="E4477" s="0" t="n">
        <v>1</v>
      </c>
      <c r="F4477" s="38" t="s">
        <v>70</v>
      </c>
      <c r="G4477" s="37" t="s">
        <v>313</v>
      </c>
      <c r="H4477" s="0" t="n">
        <v>289891</v>
      </c>
      <c r="I4477" s="0" t="n">
        <v>187157</v>
      </c>
      <c r="J4477" s="0" t="n">
        <v>15349</v>
      </c>
    </row>
    <row r="4478" customFormat="false" ht="15" hidden="false" customHeight="false" outlineLevel="0" collapsed="false">
      <c r="A4478" s="0" t="n">
        <v>202407</v>
      </c>
      <c r="B4478" s="0" t="n">
        <v>202407</v>
      </c>
      <c r="C4478" s="37" t="s">
        <v>152</v>
      </c>
      <c r="D4478" s="37" t="s">
        <v>314</v>
      </c>
      <c r="E4478" s="0" t="n">
        <v>1</v>
      </c>
      <c r="F4478" s="38" t="s">
        <v>70</v>
      </c>
      <c r="G4478" s="37" t="s">
        <v>315</v>
      </c>
      <c r="H4478" s="0" t="n">
        <v>110088</v>
      </c>
      <c r="I4478" s="0" t="n">
        <v>22598</v>
      </c>
      <c r="J4478" s="0" t="n">
        <v>-594</v>
      </c>
    </row>
    <row r="4479" customFormat="false" ht="15" hidden="false" customHeight="false" outlineLevel="0" collapsed="false">
      <c r="A4479" s="0" t="n">
        <v>202407</v>
      </c>
      <c r="B4479" s="0" t="n">
        <v>202407</v>
      </c>
      <c r="C4479" s="37" t="s">
        <v>152</v>
      </c>
      <c r="D4479" s="37" t="s">
        <v>159</v>
      </c>
      <c r="E4479" s="0" t="n">
        <v>1</v>
      </c>
      <c r="F4479" s="38" t="s">
        <v>70</v>
      </c>
      <c r="G4479" s="37" t="s">
        <v>316</v>
      </c>
      <c r="H4479" s="0" t="n">
        <v>977369</v>
      </c>
      <c r="I4479" s="0" t="n">
        <v>242430</v>
      </c>
      <c r="J4479" s="0" t="n">
        <v>37728</v>
      </c>
    </row>
    <row r="4480" customFormat="false" ht="15" hidden="false" customHeight="false" outlineLevel="0" collapsed="false">
      <c r="A4480" s="0" t="n">
        <v>202407</v>
      </c>
      <c r="B4480" s="0" t="n">
        <v>202407</v>
      </c>
      <c r="C4480" s="37" t="s">
        <v>184</v>
      </c>
      <c r="D4480" s="37" t="s">
        <v>218</v>
      </c>
      <c r="E4480" s="0" t="n">
        <v>1</v>
      </c>
      <c r="F4480" s="38" t="s">
        <v>70</v>
      </c>
      <c r="G4480" s="37" t="s">
        <v>317</v>
      </c>
      <c r="H4480" s="0" t="n">
        <v>365830</v>
      </c>
      <c r="I4480" s="0" t="n">
        <v>101061</v>
      </c>
      <c r="J4480" s="0" t="n">
        <v>18039</v>
      </c>
    </row>
    <row r="4481" customFormat="false" ht="15" hidden="false" customHeight="false" outlineLevel="0" collapsed="false">
      <c r="A4481" s="0" t="n">
        <v>202407</v>
      </c>
      <c r="B4481" s="0" t="n">
        <v>202407</v>
      </c>
      <c r="C4481" s="37" t="s">
        <v>109</v>
      </c>
      <c r="D4481" s="37" t="s">
        <v>318</v>
      </c>
      <c r="E4481" s="0" t="n">
        <v>1</v>
      </c>
      <c r="F4481" s="38" t="s">
        <v>70</v>
      </c>
      <c r="G4481" s="37" t="s">
        <v>319</v>
      </c>
      <c r="H4481" s="0" t="n">
        <v>960225</v>
      </c>
      <c r="I4481" s="0" t="n">
        <v>255984</v>
      </c>
      <c r="J4481" s="0" t="n">
        <v>50429</v>
      </c>
    </row>
    <row r="4482" customFormat="false" ht="15" hidden="false" customHeight="false" outlineLevel="0" collapsed="false">
      <c r="A4482" s="0" t="n">
        <v>202407</v>
      </c>
      <c r="B4482" s="0" t="n">
        <v>202407</v>
      </c>
      <c r="C4482" s="37" t="s">
        <v>184</v>
      </c>
      <c r="D4482" s="37" t="s">
        <v>320</v>
      </c>
      <c r="E4482" s="0" t="n">
        <v>1</v>
      </c>
      <c r="F4482" s="38" t="s">
        <v>70</v>
      </c>
      <c r="G4482" s="37" t="s">
        <v>321</v>
      </c>
      <c r="H4482" s="0" t="n">
        <v>183992</v>
      </c>
      <c r="I4482" s="0" t="n">
        <v>36772</v>
      </c>
      <c r="J4482" s="0" t="n">
        <v>1536</v>
      </c>
    </row>
    <row r="4483" customFormat="false" ht="15" hidden="false" customHeight="false" outlineLevel="0" collapsed="false">
      <c r="A4483" s="0" t="n">
        <v>202407</v>
      </c>
      <c r="B4483" s="0" t="n">
        <v>202407</v>
      </c>
      <c r="C4483" s="37" t="s">
        <v>124</v>
      </c>
      <c r="D4483" s="37" t="s">
        <v>282</v>
      </c>
      <c r="E4483" s="0" t="n">
        <v>1</v>
      </c>
      <c r="F4483" s="38" t="s">
        <v>70</v>
      </c>
      <c r="G4483" s="37" t="s">
        <v>322</v>
      </c>
      <c r="H4483" s="0" t="n">
        <v>502986</v>
      </c>
      <c r="I4483" s="0" t="n">
        <v>143025</v>
      </c>
      <c r="J4483" s="0" t="n">
        <v>-3710</v>
      </c>
    </row>
    <row r="4484" customFormat="false" ht="15" hidden="false" customHeight="false" outlineLevel="0" collapsed="false">
      <c r="A4484" s="0" t="n">
        <v>202407</v>
      </c>
      <c r="B4484" s="0" t="n">
        <v>202407</v>
      </c>
      <c r="C4484" s="37" t="s">
        <v>112</v>
      </c>
      <c r="D4484" s="37" t="s">
        <v>96</v>
      </c>
      <c r="E4484" s="0" t="n">
        <v>1</v>
      </c>
      <c r="F4484" s="38" t="s">
        <v>70</v>
      </c>
      <c r="G4484" s="37" t="s">
        <v>323</v>
      </c>
      <c r="H4484" s="0" t="n">
        <v>1399276</v>
      </c>
      <c r="I4484" s="0" t="n">
        <v>139413</v>
      </c>
      <c r="J4484" s="0" t="n">
        <v>16056</v>
      </c>
    </row>
    <row r="4485" customFormat="false" ht="15" hidden="false" customHeight="false" outlineLevel="0" collapsed="false">
      <c r="A4485" s="0" t="n">
        <v>202407</v>
      </c>
      <c r="B4485" s="0" t="n">
        <v>202407</v>
      </c>
      <c r="C4485" s="37" t="s">
        <v>152</v>
      </c>
      <c r="D4485" s="37" t="s">
        <v>324</v>
      </c>
      <c r="E4485" s="0" t="n">
        <v>1</v>
      </c>
      <c r="F4485" s="38" t="s">
        <v>70</v>
      </c>
      <c r="G4485" s="37" t="s">
        <v>325</v>
      </c>
      <c r="H4485" s="0" t="n">
        <v>1648428</v>
      </c>
      <c r="I4485" s="0" t="n">
        <v>1100451</v>
      </c>
      <c r="J4485" s="0" t="n">
        <v>281283</v>
      </c>
    </row>
    <row r="4486" customFormat="false" ht="15" hidden="false" customHeight="false" outlineLevel="0" collapsed="false">
      <c r="A4486" s="0" t="n">
        <v>202407</v>
      </c>
      <c r="B4486" s="0" t="n">
        <v>202407</v>
      </c>
      <c r="C4486" s="37" t="s">
        <v>112</v>
      </c>
      <c r="D4486" s="37" t="s">
        <v>326</v>
      </c>
      <c r="E4486" s="0" t="n">
        <v>1</v>
      </c>
      <c r="F4486" s="38" t="s">
        <v>70</v>
      </c>
      <c r="G4486" s="37" t="s">
        <v>327</v>
      </c>
      <c r="H4486" s="0" t="n">
        <v>2016171</v>
      </c>
      <c r="I4486" s="0" t="n">
        <v>615819</v>
      </c>
      <c r="J4486" s="0" t="n">
        <v>53539</v>
      </c>
    </row>
    <row r="4487" customFormat="false" ht="15" hidden="false" customHeight="false" outlineLevel="0" collapsed="false">
      <c r="A4487" s="0" t="n">
        <v>202407</v>
      </c>
      <c r="B4487" s="0" t="n">
        <v>202407</v>
      </c>
      <c r="C4487" s="37" t="s">
        <v>152</v>
      </c>
      <c r="D4487" s="37" t="s">
        <v>328</v>
      </c>
      <c r="E4487" s="0" t="n">
        <v>1</v>
      </c>
      <c r="F4487" s="38" t="s">
        <v>70</v>
      </c>
      <c r="G4487" s="37" t="s">
        <v>329</v>
      </c>
      <c r="H4487" s="0" t="n">
        <v>228588</v>
      </c>
      <c r="I4487" s="0" t="n">
        <v>115307</v>
      </c>
      <c r="J4487" s="0" t="n">
        <v>14440</v>
      </c>
    </row>
    <row r="4488" customFormat="false" ht="15" hidden="false" customHeight="false" outlineLevel="0" collapsed="false">
      <c r="A4488" s="0" t="n">
        <v>202407</v>
      </c>
      <c r="B4488" s="0" t="n">
        <v>202407</v>
      </c>
      <c r="C4488" s="37" t="s">
        <v>95</v>
      </c>
      <c r="D4488" s="37" t="s">
        <v>330</v>
      </c>
      <c r="E4488" s="0" t="n">
        <v>1</v>
      </c>
      <c r="F4488" s="38" t="s">
        <v>70</v>
      </c>
      <c r="G4488" s="37" t="s">
        <v>331</v>
      </c>
      <c r="H4488" s="0" t="n">
        <v>3377384</v>
      </c>
      <c r="I4488" s="0" t="n">
        <v>944667</v>
      </c>
      <c r="J4488" s="0" t="n">
        <v>53381</v>
      </c>
    </row>
    <row r="4489" customFormat="false" ht="15" hidden="false" customHeight="false" outlineLevel="0" collapsed="false">
      <c r="A4489" s="0" t="n">
        <v>202407</v>
      </c>
      <c r="B4489" s="0" t="n">
        <v>202407</v>
      </c>
      <c r="C4489" s="37" t="s">
        <v>106</v>
      </c>
      <c r="D4489" s="37" t="s">
        <v>332</v>
      </c>
      <c r="E4489" s="0" t="n">
        <v>1</v>
      </c>
      <c r="F4489" s="38" t="s">
        <v>70</v>
      </c>
      <c r="G4489" s="37" t="s">
        <v>333</v>
      </c>
      <c r="H4489" s="0" t="n">
        <v>542783</v>
      </c>
      <c r="I4489" s="0" t="n">
        <v>82275</v>
      </c>
      <c r="J4489" s="0" t="n">
        <v>2440</v>
      </c>
    </row>
    <row r="4490" customFormat="false" ht="15" hidden="false" customHeight="false" outlineLevel="0" collapsed="false">
      <c r="A4490" s="0" t="n">
        <v>202407</v>
      </c>
      <c r="B4490" s="0" t="n">
        <v>202407</v>
      </c>
      <c r="C4490" s="37" t="s">
        <v>95</v>
      </c>
      <c r="D4490" s="37" t="s">
        <v>334</v>
      </c>
      <c r="E4490" s="0" t="n">
        <v>1</v>
      </c>
      <c r="F4490" s="38" t="s">
        <v>70</v>
      </c>
      <c r="G4490" s="37" t="s">
        <v>335</v>
      </c>
      <c r="H4490" s="0" t="n">
        <v>2129693</v>
      </c>
      <c r="I4490" s="0" t="n">
        <v>315720</v>
      </c>
      <c r="J4490" s="0" t="n">
        <v>46041</v>
      </c>
    </row>
    <row r="4491" customFormat="false" ht="15" hidden="false" customHeight="false" outlineLevel="0" collapsed="false">
      <c r="A4491" s="0" t="n">
        <v>202407</v>
      </c>
      <c r="B4491" s="0" t="n">
        <v>202407</v>
      </c>
      <c r="C4491" s="37" t="s">
        <v>149</v>
      </c>
      <c r="D4491" s="37" t="s">
        <v>243</v>
      </c>
      <c r="E4491" s="0" t="n">
        <v>1</v>
      </c>
      <c r="F4491" s="38" t="s">
        <v>70</v>
      </c>
      <c r="G4491" s="37" t="s">
        <v>336</v>
      </c>
      <c r="H4491" s="0" t="n">
        <v>1645009</v>
      </c>
      <c r="I4491" s="0" t="n">
        <v>454941</v>
      </c>
      <c r="J4491" s="0" t="n">
        <v>31570</v>
      </c>
    </row>
    <row r="4492" customFormat="false" ht="15" hidden="false" customHeight="false" outlineLevel="0" collapsed="false">
      <c r="A4492" s="0" t="n">
        <v>202407</v>
      </c>
      <c r="B4492" s="0" t="n">
        <v>202407</v>
      </c>
      <c r="C4492" s="37" t="s">
        <v>115</v>
      </c>
      <c r="D4492" s="37" t="s">
        <v>200</v>
      </c>
      <c r="E4492" s="0" t="n">
        <v>1</v>
      </c>
      <c r="F4492" s="38" t="s">
        <v>70</v>
      </c>
      <c r="G4492" s="37" t="s">
        <v>337</v>
      </c>
      <c r="H4492" s="0" t="n">
        <v>228081</v>
      </c>
      <c r="I4492" s="0" t="n">
        <v>42467</v>
      </c>
      <c r="J4492" s="0" t="n">
        <v>5111</v>
      </c>
    </row>
    <row r="4493" customFormat="false" ht="15" hidden="false" customHeight="false" outlineLevel="0" collapsed="false">
      <c r="A4493" s="0" t="n">
        <v>202407</v>
      </c>
      <c r="B4493" s="0" t="n">
        <v>202407</v>
      </c>
      <c r="C4493" s="37" t="s">
        <v>106</v>
      </c>
      <c r="D4493" s="37" t="s">
        <v>104</v>
      </c>
      <c r="E4493" s="0" t="n">
        <v>1</v>
      </c>
      <c r="F4493" s="38" t="s">
        <v>70</v>
      </c>
      <c r="G4493" s="37" t="s">
        <v>338</v>
      </c>
      <c r="H4493" s="0" t="n">
        <v>875315</v>
      </c>
      <c r="I4493" s="0" t="n">
        <v>529516</v>
      </c>
      <c r="J4493" s="0" t="n">
        <v>69235</v>
      </c>
    </row>
    <row r="4494" customFormat="false" ht="15" hidden="false" customHeight="false" outlineLevel="0" collapsed="false">
      <c r="A4494" s="0" t="n">
        <v>202407</v>
      </c>
      <c r="B4494" s="0" t="n">
        <v>202407</v>
      </c>
      <c r="C4494" s="37" t="s">
        <v>184</v>
      </c>
      <c r="D4494" s="37" t="s">
        <v>339</v>
      </c>
      <c r="E4494" s="0" t="n">
        <v>1</v>
      </c>
      <c r="F4494" s="38" t="s">
        <v>70</v>
      </c>
      <c r="G4494" s="37" t="s">
        <v>340</v>
      </c>
      <c r="H4494" s="0" t="n">
        <v>1665314</v>
      </c>
      <c r="I4494" s="0" t="n">
        <v>287388</v>
      </c>
      <c r="J4494" s="0" t="n">
        <v>32978</v>
      </c>
    </row>
    <row r="4495" customFormat="false" ht="15" hidden="false" customHeight="false" outlineLevel="0" collapsed="false">
      <c r="A4495" s="0" t="n">
        <v>202407</v>
      </c>
      <c r="B4495" s="0" t="n">
        <v>202407</v>
      </c>
      <c r="C4495" s="37" t="s">
        <v>112</v>
      </c>
      <c r="D4495" s="37" t="s">
        <v>341</v>
      </c>
      <c r="E4495" s="0" t="n">
        <v>1</v>
      </c>
      <c r="F4495" s="38" t="s">
        <v>70</v>
      </c>
      <c r="G4495" s="37" t="s">
        <v>342</v>
      </c>
      <c r="H4495" s="0" t="n">
        <v>2978380</v>
      </c>
      <c r="I4495" s="0" t="n">
        <v>1179670</v>
      </c>
      <c r="J4495" s="0" t="n">
        <v>160182</v>
      </c>
    </row>
    <row r="4496" customFormat="false" ht="15" hidden="false" customHeight="false" outlineLevel="0" collapsed="false">
      <c r="A4496" s="0" t="n">
        <v>202407</v>
      </c>
      <c r="B4496" s="0" t="n">
        <v>202407</v>
      </c>
      <c r="C4496" s="37" t="s">
        <v>101</v>
      </c>
      <c r="D4496" s="37" t="s">
        <v>200</v>
      </c>
      <c r="E4496" s="0" t="n">
        <v>1</v>
      </c>
      <c r="F4496" s="38" t="s">
        <v>70</v>
      </c>
      <c r="G4496" s="37" t="s">
        <v>343</v>
      </c>
      <c r="H4496" s="0" t="n">
        <v>996466</v>
      </c>
      <c r="I4496" s="0" t="n">
        <v>454930</v>
      </c>
      <c r="J4496" s="0" t="n">
        <v>-2411</v>
      </c>
    </row>
    <row r="4497" customFormat="false" ht="15" hidden="false" customHeight="false" outlineLevel="0" collapsed="false">
      <c r="A4497" s="0" t="n">
        <v>202407</v>
      </c>
      <c r="B4497" s="0" t="n">
        <v>202407</v>
      </c>
      <c r="C4497" s="37" t="s">
        <v>109</v>
      </c>
      <c r="D4497" s="37" t="s">
        <v>191</v>
      </c>
      <c r="E4497" s="0" t="n">
        <v>1</v>
      </c>
      <c r="F4497" s="38" t="s">
        <v>70</v>
      </c>
      <c r="G4497" s="37" t="s">
        <v>344</v>
      </c>
      <c r="H4497" s="0" t="n">
        <v>7124264</v>
      </c>
      <c r="I4497" s="0" t="n">
        <v>1605235</v>
      </c>
      <c r="J4497" s="0" t="n">
        <v>-18304</v>
      </c>
    </row>
    <row r="4498" customFormat="false" ht="15" hidden="false" customHeight="false" outlineLevel="0" collapsed="false">
      <c r="A4498" s="0" t="n">
        <v>202407</v>
      </c>
      <c r="B4498" s="0" t="n">
        <v>202407</v>
      </c>
      <c r="C4498" s="37" t="s">
        <v>115</v>
      </c>
      <c r="D4498" s="37" t="s">
        <v>110</v>
      </c>
      <c r="E4498" s="0" t="n">
        <v>1</v>
      </c>
      <c r="F4498" s="38" t="s">
        <v>70</v>
      </c>
      <c r="G4498" s="37" t="s">
        <v>345</v>
      </c>
      <c r="H4498" s="0" t="n">
        <v>3695719</v>
      </c>
      <c r="I4498" s="0" t="n">
        <v>1551382</v>
      </c>
      <c r="J4498" s="0" t="n">
        <v>117498</v>
      </c>
    </row>
    <row r="4499" customFormat="false" ht="15" hidden="false" customHeight="false" outlineLevel="0" collapsed="false">
      <c r="A4499" s="0" t="n">
        <v>202407</v>
      </c>
      <c r="B4499" s="0" t="n">
        <v>202407</v>
      </c>
      <c r="C4499" s="37" t="s">
        <v>149</v>
      </c>
      <c r="D4499" s="37" t="s">
        <v>104</v>
      </c>
      <c r="E4499" s="0" t="n">
        <v>1</v>
      </c>
      <c r="F4499" s="38" t="s">
        <v>70</v>
      </c>
      <c r="G4499" s="37" t="s">
        <v>346</v>
      </c>
      <c r="H4499" s="0" t="n">
        <v>848938</v>
      </c>
      <c r="I4499" s="0" t="n">
        <v>161580</v>
      </c>
      <c r="J4499" s="0" t="n">
        <v>12626</v>
      </c>
    </row>
    <row r="4500" customFormat="false" ht="15" hidden="false" customHeight="false" outlineLevel="0" collapsed="false">
      <c r="A4500" s="0" t="n">
        <v>202407</v>
      </c>
      <c r="B4500" s="0" t="n">
        <v>202407</v>
      </c>
      <c r="C4500" s="37" t="s">
        <v>124</v>
      </c>
      <c r="D4500" s="37" t="s">
        <v>277</v>
      </c>
      <c r="E4500" s="0" t="n">
        <v>1</v>
      </c>
      <c r="F4500" s="38" t="s">
        <v>70</v>
      </c>
      <c r="G4500" s="37" t="s">
        <v>347</v>
      </c>
      <c r="H4500" s="0" t="n">
        <v>3149954</v>
      </c>
      <c r="I4500" s="0" t="n">
        <v>820423</v>
      </c>
      <c r="J4500" s="0" t="n">
        <v>22781</v>
      </c>
    </row>
    <row r="4501" customFormat="false" ht="15" hidden="false" customHeight="false" outlineLevel="0" collapsed="false">
      <c r="A4501" s="0" t="n">
        <v>202407</v>
      </c>
      <c r="B4501" s="0" t="n">
        <v>202407</v>
      </c>
      <c r="C4501" s="37" t="s">
        <v>124</v>
      </c>
      <c r="D4501" s="37" t="s">
        <v>145</v>
      </c>
      <c r="E4501" s="0" t="n">
        <v>1</v>
      </c>
      <c r="F4501" s="38" t="s">
        <v>70</v>
      </c>
      <c r="G4501" s="37" t="s">
        <v>348</v>
      </c>
      <c r="H4501" s="0" t="n">
        <v>12565604</v>
      </c>
      <c r="I4501" s="0" t="n">
        <v>1591022</v>
      </c>
      <c r="J4501" s="0" t="n">
        <v>165625</v>
      </c>
    </row>
    <row r="4502" customFormat="false" ht="15" hidden="false" customHeight="false" outlineLevel="0" collapsed="false">
      <c r="A4502" s="0" t="n">
        <v>202407</v>
      </c>
      <c r="B4502" s="0" t="n">
        <v>202407</v>
      </c>
      <c r="C4502" s="37" t="s">
        <v>136</v>
      </c>
      <c r="D4502" s="37" t="s">
        <v>328</v>
      </c>
      <c r="E4502" s="0" t="n">
        <v>1</v>
      </c>
      <c r="F4502" s="38" t="s">
        <v>70</v>
      </c>
      <c r="G4502" s="37" t="s">
        <v>349</v>
      </c>
      <c r="H4502" s="0" t="n">
        <v>12567222</v>
      </c>
      <c r="I4502" s="0" t="n">
        <v>5484395</v>
      </c>
      <c r="J4502" s="0" t="n">
        <v>936854</v>
      </c>
    </row>
    <row r="4503" customFormat="false" ht="15" hidden="false" customHeight="false" outlineLevel="0" collapsed="false">
      <c r="A4503" s="0" t="n">
        <v>202407</v>
      </c>
      <c r="B4503" s="0" t="n">
        <v>202407</v>
      </c>
      <c r="C4503" s="37" t="s">
        <v>152</v>
      </c>
      <c r="D4503" s="37" t="s">
        <v>350</v>
      </c>
      <c r="E4503" s="0" t="n">
        <v>1</v>
      </c>
      <c r="F4503" s="38" t="s">
        <v>70</v>
      </c>
      <c r="G4503" s="37" t="s">
        <v>351</v>
      </c>
      <c r="H4503" s="0" t="n">
        <v>247629</v>
      </c>
      <c r="I4503" s="0" t="n">
        <v>50722</v>
      </c>
      <c r="J4503" s="0" t="n">
        <v>10081</v>
      </c>
    </row>
    <row r="4504" customFormat="false" ht="15" hidden="false" customHeight="false" outlineLevel="0" collapsed="false">
      <c r="A4504" s="0" t="n">
        <v>202407</v>
      </c>
      <c r="B4504" s="0" t="n">
        <v>202407</v>
      </c>
      <c r="C4504" s="37" t="s">
        <v>109</v>
      </c>
      <c r="D4504" s="37" t="s">
        <v>352</v>
      </c>
      <c r="E4504" s="0" t="n">
        <v>1</v>
      </c>
      <c r="F4504" s="38" t="s">
        <v>70</v>
      </c>
      <c r="G4504" s="37" t="s">
        <v>353</v>
      </c>
      <c r="H4504" s="0" t="n">
        <v>352492</v>
      </c>
      <c r="I4504" s="0" t="n">
        <v>76122</v>
      </c>
      <c r="J4504" s="0" t="n">
        <v>16840</v>
      </c>
    </row>
    <row r="4505" customFormat="false" ht="15" hidden="false" customHeight="false" outlineLevel="0" collapsed="false">
      <c r="A4505" s="0" t="n">
        <v>202407</v>
      </c>
      <c r="B4505" s="0" t="n">
        <v>202407</v>
      </c>
      <c r="C4505" s="37" t="s">
        <v>158</v>
      </c>
      <c r="D4505" s="37" t="s">
        <v>354</v>
      </c>
      <c r="E4505" s="0" t="n">
        <v>1</v>
      </c>
      <c r="F4505" s="38" t="s">
        <v>70</v>
      </c>
      <c r="G4505" s="37" t="s">
        <v>355</v>
      </c>
      <c r="H4505" s="0" t="n">
        <v>6667606</v>
      </c>
      <c r="I4505" s="0" t="n">
        <v>969315</v>
      </c>
      <c r="J4505" s="0" t="n">
        <v>-49900</v>
      </c>
    </row>
    <row r="4506" customFormat="false" ht="15" hidden="false" customHeight="false" outlineLevel="0" collapsed="false">
      <c r="A4506" s="0" t="n">
        <v>202407</v>
      </c>
      <c r="B4506" s="0" t="n">
        <v>202407</v>
      </c>
      <c r="C4506" s="37" t="s">
        <v>158</v>
      </c>
      <c r="D4506" s="37" t="s">
        <v>356</v>
      </c>
      <c r="E4506" s="0" t="n">
        <v>1</v>
      </c>
      <c r="F4506" s="38" t="s">
        <v>70</v>
      </c>
      <c r="G4506" s="37" t="s">
        <v>357</v>
      </c>
      <c r="H4506" s="0" t="n">
        <v>361893</v>
      </c>
      <c r="I4506" s="0" t="n">
        <v>178478</v>
      </c>
      <c r="J4506" s="0" t="n">
        <v>-6479</v>
      </c>
    </row>
    <row r="4507" customFormat="false" ht="15" hidden="false" customHeight="false" outlineLevel="0" collapsed="false">
      <c r="A4507" s="0" t="n">
        <v>202407</v>
      </c>
      <c r="B4507" s="0" t="n">
        <v>202407</v>
      </c>
      <c r="C4507" s="37" t="s">
        <v>158</v>
      </c>
      <c r="D4507" s="37" t="s">
        <v>255</v>
      </c>
      <c r="E4507" s="0" t="n">
        <v>1</v>
      </c>
      <c r="F4507" s="38" t="s">
        <v>70</v>
      </c>
      <c r="G4507" s="37" t="s">
        <v>358</v>
      </c>
      <c r="H4507" s="0" t="n">
        <v>271655</v>
      </c>
      <c r="I4507" s="0" t="n">
        <v>87540</v>
      </c>
      <c r="J4507" s="0" t="n">
        <v>4468</v>
      </c>
    </row>
    <row r="4508" customFormat="false" ht="15" hidden="false" customHeight="false" outlineLevel="0" collapsed="false">
      <c r="A4508" s="0" t="n">
        <v>202407</v>
      </c>
      <c r="B4508" s="0" t="n">
        <v>202407</v>
      </c>
      <c r="C4508" s="37" t="s">
        <v>109</v>
      </c>
      <c r="D4508" s="37" t="s">
        <v>104</v>
      </c>
      <c r="E4508" s="0" t="n">
        <v>1</v>
      </c>
      <c r="F4508" s="38" t="s">
        <v>70</v>
      </c>
      <c r="G4508" s="37" t="s">
        <v>359</v>
      </c>
      <c r="H4508" s="0" t="n">
        <v>756247</v>
      </c>
      <c r="I4508" s="0" t="n">
        <v>191305</v>
      </c>
      <c r="J4508" s="0" t="n">
        <v>16840</v>
      </c>
    </row>
    <row r="4509" customFormat="false" ht="15" hidden="false" customHeight="false" outlineLevel="0" collapsed="false">
      <c r="A4509" s="0" t="n">
        <v>202407</v>
      </c>
      <c r="B4509" s="0" t="n">
        <v>202407</v>
      </c>
      <c r="C4509" s="37" t="s">
        <v>115</v>
      </c>
      <c r="D4509" s="37" t="s">
        <v>360</v>
      </c>
      <c r="E4509" s="0" t="n">
        <v>1</v>
      </c>
      <c r="F4509" s="38" t="s">
        <v>70</v>
      </c>
      <c r="G4509" s="37" t="s">
        <v>361</v>
      </c>
      <c r="H4509" s="0" t="n">
        <v>1990810</v>
      </c>
      <c r="I4509" s="0" t="n">
        <v>775145</v>
      </c>
      <c r="J4509" s="0" t="n">
        <v>43531</v>
      </c>
    </row>
    <row r="4510" customFormat="false" ht="15" hidden="false" customHeight="false" outlineLevel="0" collapsed="false">
      <c r="A4510" s="0" t="n">
        <v>202407</v>
      </c>
      <c r="B4510" s="0" t="n">
        <v>202407</v>
      </c>
      <c r="C4510" s="37" t="s">
        <v>152</v>
      </c>
      <c r="D4510" s="37" t="s">
        <v>362</v>
      </c>
      <c r="E4510" s="0" t="n">
        <v>1</v>
      </c>
      <c r="F4510" s="38" t="s">
        <v>70</v>
      </c>
      <c r="G4510" s="37" t="s">
        <v>363</v>
      </c>
      <c r="H4510" s="0" t="n">
        <v>1126536</v>
      </c>
      <c r="I4510" s="0" t="n">
        <v>251154</v>
      </c>
      <c r="J4510" s="0" t="n">
        <v>6213</v>
      </c>
    </row>
    <row r="4511" customFormat="false" ht="15" hidden="false" customHeight="false" outlineLevel="0" collapsed="false">
      <c r="A4511" s="0" t="n">
        <v>202407</v>
      </c>
      <c r="B4511" s="0" t="n">
        <v>202407</v>
      </c>
      <c r="C4511" s="37" t="s">
        <v>112</v>
      </c>
      <c r="D4511" s="37" t="s">
        <v>364</v>
      </c>
      <c r="E4511" s="0" t="n">
        <v>1</v>
      </c>
      <c r="F4511" s="38" t="s">
        <v>70</v>
      </c>
      <c r="G4511" s="37" t="s">
        <v>365</v>
      </c>
      <c r="H4511" s="0" t="n">
        <v>537163</v>
      </c>
      <c r="I4511" s="0" t="n">
        <v>149861</v>
      </c>
      <c r="J4511" s="0" t="n">
        <v>7427</v>
      </c>
    </row>
    <row r="4512" customFormat="false" ht="15" hidden="false" customHeight="false" outlineLevel="0" collapsed="false">
      <c r="A4512" s="0" t="n">
        <v>202407</v>
      </c>
      <c r="B4512" s="0" t="n">
        <v>202407</v>
      </c>
      <c r="C4512" s="37" t="s">
        <v>184</v>
      </c>
      <c r="D4512" s="37" t="s">
        <v>341</v>
      </c>
      <c r="E4512" s="0" t="n">
        <v>1</v>
      </c>
      <c r="F4512" s="38" t="s">
        <v>70</v>
      </c>
      <c r="G4512" s="37" t="s">
        <v>366</v>
      </c>
      <c r="H4512" s="0" t="n">
        <v>412339</v>
      </c>
      <c r="I4512" s="0" t="n">
        <v>243779</v>
      </c>
      <c r="J4512" s="0" t="n">
        <v>31284</v>
      </c>
    </row>
    <row r="4513" customFormat="false" ht="15" hidden="false" customHeight="false" outlineLevel="0" collapsed="false">
      <c r="A4513" s="0" t="n">
        <v>202407</v>
      </c>
      <c r="B4513" s="0" t="n">
        <v>202407</v>
      </c>
      <c r="C4513" s="37" t="s">
        <v>184</v>
      </c>
      <c r="D4513" s="37" t="s">
        <v>367</v>
      </c>
      <c r="E4513" s="0" t="n">
        <v>1</v>
      </c>
      <c r="F4513" s="38" t="s">
        <v>70</v>
      </c>
      <c r="G4513" s="37" t="s">
        <v>368</v>
      </c>
      <c r="H4513" s="0" t="n">
        <v>495244</v>
      </c>
      <c r="I4513" s="0" t="n">
        <v>156638</v>
      </c>
      <c r="J4513" s="0" t="n">
        <v>-8296</v>
      </c>
    </row>
    <row r="4514" customFormat="false" ht="15" hidden="false" customHeight="false" outlineLevel="0" collapsed="false">
      <c r="A4514" s="0" t="n">
        <v>202407</v>
      </c>
      <c r="B4514" s="0" t="n">
        <v>202407</v>
      </c>
      <c r="C4514" s="37" t="s">
        <v>98</v>
      </c>
      <c r="D4514" s="37" t="s">
        <v>369</v>
      </c>
      <c r="E4514" s="0" t="n">
        <v>1</v>
      </c>
      <c r="F4514" s="38" t="s">
        <v>70</v>
      </c>
      <c r="G4514" s="37" t="s">
        <v>370</v>
      </c>
      <c r="H4514" s="0" t="n">
        <v>395652</v>
      </c>
      <c r="I4514" s="0" t="n">
        <v>49430</v>
      </c>
      <c r="J4514" s="0" t="n">
        <v>15538</v>
      </c>
    </row>
    <row r="4515" customFormat="false" ht="15" hidden="false" customHeight="false" outlineLevel="0" collapsed="false">
      <c r="A4515" s="0" t="n">
        <v>202407</v>
      </c>
      <c r="B4515" s="0" t="n">
        <v>202407</v>
      </c>
      <c r="C4515" s="37" t="s">
        <v>98</v>
      </c>
      <c r="D4515" s="37" t="s">
        <v>308</v>
      </c>
      <c r="E4515" s="0" t="n">
        <v>1</v>
      </c>
      <c r="F4515" s="38" t="s">
        <v>70</v>
      </c>
      <c r="G4515" s="37" t="s">
        <v>371</v>
      </c>
      <c r="H4515" s="0" t="n">
        <v>15904341</v>
      </c>
      <c r="I4515" s="0" t="n">
        <v>4102048</v>
      </c>
      <c r="J4515" s="0" t="n">
        <v>336775</v>
      </c>
    </row>
    <row r="4516" customFormat="false" ht="15" hidden="false" customHeight="false" outlineLevel="0" collapsed="false">
      <c r="A4516" s="0" t="n">
        <v>202407</v>
      </c>
      <c r="B4516" s="0" t="n">
        <v>202407</v>
      </c>
      <c r="C4516" s="37" t="s">
        <v>95</v>
      </c>
      <c r="D4516" s="37" t="s">
        <v>372</v>
      </c>
      <c r="E4516" s="0" t="n">
        <v>1</v>
      </c>
      <c r="F4516" s="38" t="s">
        <v>70</v>
      </c>
      <c r="G4516" s="37" t="s">
        <v>373</v>
      </c>
      <c r="H4516" s="0" t="n">
        <v>1578371</v>
      </c>
      <c r="I4516" s="0" t="n">
        <v>518212</v>
      </c>
      <c r="J4516" s="0" t="n">
        <v>95913</v>
      </c>
    </row>
    <row r="4517" customFormat="false" ht="15" hidden="false" customHeight="false" outlineLevel="0" collapsed="false">
      <c r="A4517" s="0" t="n">
        <v>202407</v>
      </c>
      <c r="B4517" s="0" t="n">
        <v>202407</v>
      </c>
      <c r="C4517" s="37" t="s">
        <v>115</v>
      </c>
      <c r="D4517" s="37" t="s">
        <v>374</v>
      </c>
      <c r="E4517" s="0" t="n">
        <v>1</v>
      </c>
      <c r="F4517" s="38" t="s">
        <v>70</v>
      </c>
      <c r="G4517" s="37" t="s">
        <v>375</v>
      </c>
      <c r="H4517" s="0" t="n">
        <v>3556810</v>
      </c>
      <c r="I4517" s="0" t="n">
        <v>1438505</v>
      </c>
      <c r="J4517" s="0" t="n">
        <v>31646</v>
      </c>
    </row>
    <row r="4518" customFormat="false" ht="15" hidden="false" customHeight="false" outlineLevel="0" collapsed="false">
      <c r="A4518" s="0" t="n">
        <v>202407</v>
      </c>
      <c r="B4518" s="0" t="n">
        <v>202407</v>
      </c>
      <c r="C4518" s="37" t="s">
        <v>101</v>
      </c>
      <c r="D4518" s="37" t="s">
        <v>376</v>
      </c>
      <c r="E4518" s="0" t="n">
        <v>1</v>
      </c>
      <c r="F4518" s="38" t="s">
        <v>70</v>
      </c>
      <c r="G4518" s="37" t="s">
        <v>377</v>
      </c>
      <c r="H4518" s="0" t="n">
        <v>564175</v>
      </c>
      <c r="I4518" s="0" t="n">
        <v>344147</v>
      </c>
      <c r="J4518" s="0" t="n">
        <v>47298</v>
      </c>
    </row>
    <row r="4519" customFormat="false" ht="15" hidden="false" customHeight="false" outlineLevel="0" collapsed="false">
      <c r="A4519" s="0" t="n">
        <v>202407</v>
      </c>
      <c r="B4519" s="0" t="n">
        <v>202407</v>
      </c>
      <c r="C4519" s="37" t="s">
        <v>184</v>
      </c>
      <c r="D4519" s="37" t="s">
        <v>147</v>
      </c>
      <c r="E4519" s="0" t="n">
        <v>1</v>
      </c>
      <c r="F4519" s="38" t="s">
        <v>70</v>
      </c>
      <c r="G4519" s="37" t="s">
        <v>378</v>
      </c>
      <c r="H4519" s="0" t="n">
        <v>864783</v>
      </c>
      <c r="I4519" s="0" t="n">
        <v>472404</v>
      </c>
      <c r="J4519" s="0" t="n">
        <v>42521</v>
      </c>
    </row>
    <row r="4520" customFormat="false" ht="15" hidden="false" customHeight="false" outlineLevel="0" collapsed="false">
      <c r="A4520" s="0" t="n">
        <v>202407</v>
      </c>
      <c r="B4520" s="0" t="n">
        <v>202407</v>
      </c>
      <c r="C4520" s="37" t="s">
        <v>98</v>
      </c>
      <c r="D4520" s="37" t="s">
        <v>320</v>
      </c>
      <c r="E4520" s="0" t="n">
        <v>1</v>
      </c>
      <c r="F4520" s="38" t="s">
        <v>70</v>
      </c>
      <c r="G4520" s="37" t="s">
        <v>379</v>
      </c>
      <c r="H4520" s="0" t="n">
        <v>644301</v>
      </c>
      <c r="I4520" s="0" t="n">
        <v>191348</v>
      </c>
      <c r="J4520" s="0" t="n">
        <v>31703</v>
      </c>
    </row>
    <row r="4521" customFormat="false" ht="15" hidden="false" customHeight="false" outlineLevel="0" collapsed="false">
      <c r="A4521" s="0" t="n">
        <v>202407</v>
      </c>
      <c r="B4521" s="0" t="n">
        <v>202407</v>
      </c>
      <c r="C4521" s="37" t="s">
        <v>112</v>
      </c>
      <c r="D4521" s="37" t="s">
        <v>380</v>
      </c>
      <c r="E4521" s="0" t="n">
        <v>1</v>
      </c>
      <c r="F4521" s="38" t="s">
        <v>70</v>
      </c>
      <c r="G4521" s="37" t="s">
        <v>381</v>
      </c>
      <c r="H4521" s="0" t="n">
        <v>39244</v>
      </c>
      <c r="I4521" s="0" t="n">
        <v>13547</v>
      </c>
      <c r="J4521" s="0" t="n">
        <v>815</v>
      </c>
    </row>
    <row r="4522" customFormat="false" ht="15" hidden="false" customHeight="false" outlineLevel="0" collapsed="false">
      <c r="A4522" s="0" t="n">
        <v>202407</v>
      </c>
      <c r="B4522" s="0" t="n">
        <v>202407</v>
      </c>
      <c r="C4522" s="37" t="s">
        <v>106</v>
      </c>
      <c r="D4522" s="37" t="s">
        <v>120</v>
      </c>
      <c r="E4522" s="0" t="n">
        <v>1</v>
      </c>
      <c r="F4522" s="38" t="s">
        <v>70</v>
      </c>
      <c r="G4522" s="37" t="s">
        <v>382</v>
      </c>
      <c r="H4522" s="0" t="n">
        <v>223890</v>
      </c>
      <c r="I4522" s="0" t="n">
        <v>35517</v>
      </c>
      <c r="J4522" s="0" t="n">
        <v>8352</v>
      </c>
    </row>
    <row r="4523" customFormat="false" ht="15" hidden="false" customHeight="false" outlineLevel="0" collapsed="false">
      <c r="A4523" s="0" t="n">
        <v>202407</v>
      </c>
      <c r="B4523" s="0" t="n">
        <v>202407</v>
      </c>
      <c r="C4523" s="37" t="s">
        <v>112</v>
      </c>
      <c r="D4523" s="37" t="s">
        <v>383</v>
      </c>
      <c r="E4523" s="0" t="n">
        <v>1</v>
      </c>
      <c r="F4523" s="38" t="s">
        <v>70</v>
      </c>
      <c r="G4523" s="37" t="s">
        <v>384</v>
      </c>
      <c r="H4523" s="0" t="n">
        <v>114957</v>
      </c>
      <c r="I4523" s="0" t="n">
        <v>67003</v>
      </c>
      <c r="J4523" s="0" t="n">
        <v>-4637</v>
      </c>
    </row>
    <row r="4524" customFormat="false" ht="15" hidden="false" customHeight="false" outlineLevel="0" collapsed="false">
      <c r="A4524" s="0" t="n">
        <v>202407</v>
      </c>
      <c r="B4524" s="0" t="n">
        <v>202407</v>
      </c>
      <c r="C4524" s="37" t="s">
        <v>184</v>
      </c>
      <c r="D4524" s="37" t="s">
        <v>385</v>
      </c>
      <c r="E4524" s="0" t="n">
        <v>1</v>
      </c>
      <c r="F4524" s="38" t="s">
        <v>70</v>
      </c>
      <c r="G4524" s="37" t="s">
        <v>386</v>
      </c>
      <c r="H4524" s="0" t="n">
        <v>72223</v>
      </c>
      <c r="I4524" s="0" t="n">
        <v>19661</v>
      </c>
      <c r="J4524" s="0" t="n">
        <v>3439</v>
      </c>
    </row>
    <row r="4525" customFormat="false" ht="15" hidden="false" customHeight="false" outlineLevel="0" collapsed="false">
      <c r="A4525" s="0" t="n">
        <v>202407</v>
      </c>
      <c r="B4525" s="0" t="n">
        <v>202407</v>
      </c>
      <c r="C4525" s="37" t="s">
        <v>98</v>
      </c>
      <c r="D4525" s="37" t="s">
        <v>387</v>
      </c>
      <c r="E4525" s="0" t="n">
        <v>1</v>
      </c>
      <c r="F4525" s="38" t="s">
        <v>70</v>
      </c>
      <c r="G4525" s="37" t="s">
        <v>388</v>
      </c>
      <c r="H4525" s="0" t="n">
        <v>278148</v>
      </c>
      <c r="I4525" s="0" t="n">
        <v>36960</v>
      </c>
      <c r="J4525" s="0" t="n">
        <v>3396</v>
      </c>
    </row>
    <row r="4526" customFormat="false" ht="15" hidden="false" customHeight="false" outlineLevel="0" collapsed="false">
      <c r="A4526" s="0" t="n">
        <v>202407</v>
      </c>
      <c r="B4526" s="0" t="n">
        <v>202407</v>
      </c>
      <c r="C4526" s="37" t="s">
        <v>115</v>
      </c>
      <c r="D4526" s="37" t="s">
        <v>389</v>
      </c>
      <c r="E4526" s="0" t="n">
        <v>1</v>
      </c>
      <c r="F4526" s="38" t="s">
        <v>70</v>
      </c>
      <c r="G4526" s="37" t="s">
        <v>390</v>
      </c>
      <c r="H4526" s="0" t="n">
        <v>5085024</v>
      </c>
      <c r="I4526" s="0" t="n">
        <v>1185062</v>
      </c>
      <c r="J4526" s="0" t="n">
        <v>-25873</v>
      </c>
    </row>
    <row r="4527" customFormat="false" ht="15" hidden="false" customHeight="false" outlineLevel="0" collapsed="false">
      <c r="A4527" s="0" t="n">
        <v>202407</v>
      </c>
      <c r="B4527" s="0" t="n">
        <v>202407</v>
      </c>
      <c r="C4527" s="37" t="s">
        <v>124</v>
      </c>
      <c r="D4527" s="37" t="s">
        <v>391</v>
      </c>
      <c r="E4527" s="0" t="n">
        <v>1</v>
      </c>
      <c r="F4527" s="38" t="s">
        <v>70</v>
      </c>
      <c r="G4527" s="37" t="s">
        <v>392</v>
      </c>
      <c r="H4527" s="0" t="n">
        <v>1242662</v>
      </c>
      <c r="I4527" s="0" t="n">
        <v>477743</v>
      </c>
      <c r="J4527" s="0" t="n">
        <v>131478</v>
      </c>
    </row>
    <row r="4528" customFormat="false" ht="15" hidden="false" customHeight="false" outlineLevel="0" collapsed="false">
      <c r="A4528" s="0" t="n">
        <v>202407</v>
      </c>
      <c r="B4528" s="0" t="n">
        <v>202407</v>
      </c>
      <c r="C4528" s="37" t="s">
        <v>197</v>
      </c>
      <c r="D4528" s="37" t="s">
        <v>393</v>
      </c>
      <c r="E4528" s="0" t="n">
        <v>1</v>
      </c>
      <c r="F4528" s="38" t="s">
        <v>70</v>
      </c>
      <c r="G4528" s="37" t="s">
        <v>394</v>
      </c>
      <c r="H4528" s="0" t="n">
        <v>6929853</v>
      </c>
      <c r="I4528" s="0" t="n">
        <v>2698190</v>
      </c>
      <c r="J4528" s="0" t="n">
        <v>714669</v>
      </c>
    </row>
    <row r="4529" customFormat="false" ht="15" hidden="false" customHeight="false" outlineLevel="0" collapsed="false">
      <c r="A4529" s="0" t="n">
        <v>202407</v>
      </c>
      <c r="B4529" s="0" t="n">
        <v>202407</v>
      </c>
      <c r="C4529" s="37" t="s">
        <v>136</v>
      </c>
      <c r="D4529" s="37" t="s">
        <v>245</v>
      </c>
      <c r="E4529" s="0" t="n">
        <v>1</v>
      </c>
      <c r="F4529" s="38" t="s">
        <v>70</v>
      </c>
      <c r="G4529" s="37" t="s">
        <v>395</v>
      </c>
      <c r="H4529" s="0" t="n">
        <v>2234283</v>
      </c>
      <c r="I4529" s="0" t="n">
        <v>1427571</v>
      </c>
      <c r="J4529" s="0" t="n">
        <v>-181854</v>
      </c>
    </row>
    <row r="4530" customFormat="false" ht="15" hidden="false" customHeight="false" outlineLevel="0" collapsed="false">
      <c r="A4530" s="0" t="n">
        <v>202407</v>
      </c>
      <c r="B4530" s="0" t="n">
        <v>202407</v>
      </c>
      <c r="C4530" s="37" t="s">
        <v>158</v>
      </c>
      <c r="D4530" s="37" t="s">
        <v>396</v>
      </c>
      <c r="E4530" s="0" t="n">
        <v>1</v>
      </c>
      <c r="F4530" s="38" t="s">
        <v>70</v>
      </c>
      <c r="G4530" s="37" t="s">
        <v>397</v>
      </c>
      <c r="H4530" s="0" t="n">
        <v>3586770</v>
      </c>
      <c r="I4530" s="0" t="n">
        <v>472617</v>
      </c>
      <c r="J4530" s="0" t="n">
        <v>46165</v>
      </c>
    </row>
    <row r="4531" customFormat="false" ht="15" hidden="false" customHeight="false" outlineLevel="0" collapsed="false">
      <c r="A4531" s="0" t="n">
        <v>202407</v>
      </c>
      <c r="B4531" s="0" t="n">
        <v>202407</v>
      </c>
      <c r="C4531" s="37" t="s">
        <v>136</v>
      </c>
      <c r="D4531" s="37" t="s">
        <v>398</v>
      </c>
      <c r="E4531" s="0" t="n">
        <v>1</v>
      </c>
      <c r="F4531" s="38" t="s">
        <v>70</v>
      </c>
      <c r="G4531" s="37" t="s">
        <v>399</v>
      </c>
      <c r="H4531" s="0" t="n">
        <v>331692</v>
      </c>
      <c r="I4531" s="0" t="n">
        <v>88150</v>
      </c>
      <c r="J4531" s="0" t="n">
        <v>13272</v>
      </c>
    </row>
    <row r="4532" customFormat="false" ht="15" hidden="false" customHeight="false" outlineLevel="0" collapsed="false">
      <c r="A4532" s="0" t="n">
        <v>202407</v>
      </c>
      <c r="B4532" s="0" t="n">
        <v>202407</v>
      </c>
      <c r="C4532" s="37" t="s">
        <v>95</v>
      </c>
      <c r="D4532" s="37" t="s">
        <v>367</v>
      </c>
      <c r="E4532" s="0" t="n">
        <v>1</v>
      </c>
      <c r="F4532" s="38" t="s">
        <v>70</v>
      </c>
      <c r="G4532" s="37" t="s">
        <v>400</v>
      </c>
      <c r="H4532" s="0" t="n">
        <v>2174437</v>
      </c>
      <c r="I4532" s="0" t="n">
        <v>849847</v>
      </c>
      <c r="J4532" s="0" t="n">
        <v>105526</v>
      </c>
    </row>
    <row r="4533" customFormat="false" ht="15" hidden="false" customHeight="false" outlineLevel="0" collapsed="false">
      <c r="A4533" s="0" t="n">
        <v>202407</v>
      </c>
      <c r="B4533" s="0" t="n">
        <v>202407</v>
      </c>
      <c r="C4533" s="37" t="s">
        <v>149</v>
      </c>
      <c r="D4533" s="37" t="s">
        <v>401</v>
      </c>
      <c r="E4533" s="0" t="n">
        <v>1</v>
      </c>
      <c r="F4533" s="38" t="s">
        <v>70</v>
      </c>
      <c r="G4533" s="37" t="s">
        <v>402</v>
      </c>
      <c r="H4533" s="0" t="n">
        <v>3092747</v>
      </c>
      <c r="I4533" s="0" t="n">
        <v>925277</v>
      </c>
      <c r="J4533" s="0" t="n">
        <v>214251</v>
      </c>
    </row>
    <row r="4534" customFormat="false" ht="15" hidden="false" customHeight="false" outlineLevel="0" collapsed="false">
      <c r="A4534" s="0" t="n">
        <v>202407</v>
      </c>
      <c r="B4534" s="0" t="n">
        <v>202407</v>
      </c>
      <c r="C4534" s="37" t="s">
        <v>95</v>
      </c>
      <c r="D4534" s="37" t="s">
        <v>159</v>
      </c>
      <c r="E4534" s="0" t="n">
        <v>1</v>
      </c>
      <c r="F4534" s="38" t="s">
        <v>70</v>
      </c>
      <c r="G4534" s="37" t="s">
        <v>403</v>
      </c>
      <c r="H4534" s="0" t="n">
        <v>686047</v>
      </c>
      <c r="I4534" s="0" t="n">
        <v>137909</v>
      </c>
      <c r="J4534" s="0" t="n">
        <v>29066</v>
      </c>
    </row>
    <row r="4535" customFormat="false" ht="15" hidden="false" customHeight="false" outlineLevel="0" collapsed="false">
      <c r="A4535" s="0" t="n">
        <v>202407</v>
      </c>
      <c r="B4535" s="0" t="n">
        <v>202407</v>
      </c>
      <c r="C4535" s="37" t="s">
        <v>197</v>
      </c>
      <c r="D4535" s="37" t="s">
        <v>198</v>
      </c>
      <c r="E4535" s="0" t="n">
        <v>1</v>
      </c>
      <c r="F4535" s="38" t="s">
        <v>70</v>
      </c>
      <c r="G4535" s="37" t="s">
        <v>404</v>
      </c>
      <c r="H4535" s="0" t="n">
        <v>3061610</v>
      </c>
      <c r="I4535" s="0" t="n">
        <v>2407077</v>
      </c>
      <c r="J4535" s="0" t="n">
        <v>256399</v>
      </c>
    </row>
    <row r="4536" customFormat="false" ht="15" hidden="false" customHeight="false" outlineLevel="0" collapsed="false">
      <c r="A4536" s="0" t="n">
        <v>202407</v>
      </c>
      <c r="B4536" s="0" t="n">
        <v>202407</v>
      </c>
      <c r="C4536" s="37" t="s">
        <v>136</v>
      </c>
      <c r="D4536" s="37" t="s">
        <v>134</v>
      </c>
      <c r="E4536" s="0" t="n">
        <v>1</v>
      </c>
      <c r="F4536" s="38" t="s">
        <v>70</v>
      </c>
      <c r="G4536" s="37" t="s">
        <v>405</v>
      </c>
      <c r="H4536" s="0" t="n">
        <v>2785064</v>
      </c>
      <c r="I4536" s="0" t="n">
        <v>1392423</v>
      </c>
      <c r="J4536" s="0" t="n">
        <v>428463</v>
      </c>
    </row>
    <row r="4537" customFormat="false" ht="15" hidden="false" customHeight="false" outlineLevel="0" collapsed="false">
      <c r="A4537" s="0" t="n">
        <v>202407</v>
      </c>
      <c r="B4537" s="0" t="n">
        <v>202407</v>
      </c>
      <c r="C4537" s="37" t="s">
        <v>152</v>
      </c>
      <c r="D4537" s="37" t="s">
        <v>132</v>
      </c>
      <c r="E4537" s="0" t="n">
        <v>1</v>
      </c>
      <c r="F4537" s="38" t="s">
        <v>70</v>
      </c>
      <c r="G4537" s="37" t="s">
        <v>406</v>
      </c>
      <c r="H4537" s="0" t="n">
        <v>711414</v>
      </c>
      <c r="I4537" s="0" t="n">
        <v>241909</v>
      </c>
      <c r="J4537" s="0" t="n">
        <v>42016</v>
      </c>
    </row>
    <row r="4538" customFormat="false" ht="15" hidden="false" customHeight="false" outlineLevel="0" collapsed="false">
      <c r="A4538" s="0" t="n">
        <v>202407</v>
      </c>
      <c r="B4538" s="0" t="n">
        <v>202407</v>
      </c>
      <c r="C4538" s="37" t="s">
        <v>178</v>
      </c>
      <c r="D4538" s="37" t="s">
        <v>391</v>
      </c>
      <c r="E4538" s="0" t="n">
        <v>1</v>
      </c>
      <c r="F4538" s="38" t="s">
        <v>70</v>
      </c>
      <c r="G4538" s="37" t="s">
        <v>407</v>
      </c>
      <c r="H4538" s="0" t="n">
        <v>464036</v>
      </c>
      <c r="I4538" s="0" t="n">
        <v>121819</v>
      </c>
      <c r="J4538" s="0" t="n">
        <v>5465</v>
      </c>
    </row>
    <row r="4539" customFormat="false" ht="15" hidden="false" customHeight="false" outlineLevel="0" collapsed="false">
      <c r="A4539" s="0" t="n">
        <v>202407</v>
      </c>
      <c r="B4539" s="0" t="n">
        <v>202407</v>
      </c>
      <c r="C4539" s="37" t="s">
        <v>115</v>
      </c>
      <c r="D4539" s="37" t="s">
        <v>241</v>
      </c>
      <c r="E4539" s="0" t="n">
        <v>1</v>
      </c>
      <c r="F4539" s="38" t="s">
        <v>70</v>
      </c>
      <c r="G4539" s="37" t="s">
        <v>408</v>
      </c>
      <c r="H4539" s="0" t="n">
        <v>294635</v>
      </c>
      <c r="I4539" s="0" t="n">
        <v>47818</v>
      </c>
      <c r="J4539" s="0" t="n">
        <v>1184</v>
      </c>
    </row>
    <row r="4540" customFormat="false" ht="15" hidden="false" customHeight="false" outlineLevel="0" collapsed="false">
      <c r="A4540" s="0" t="n">
        <v>202407</v>
      </c>
      <c r="B4540" s="0" t="n">
        <v>202407</v>
      </c>
      <c r="C4540" s="37" t="s">
        <v>197</v>
      </c>
      <c r="D4540" s="37" t="s">
        <v>292</v>
      </c>
      <c r="E4540" s="0" t="n">
        <v>1</v>
      </c>
      <c r="F4540" s="38" t="s">
        <v>70</v>
      </c>
      <c r="G4540" s="37" t="s">
        <v>409</v>
      </c>
      <c r="H4540" s="0" t="n">
        <v>1277541</v>
      </c>
      <c r="I4540" s="0" t="n">
        <v>298091</v>
      </c>
      <c r="J4540" s="0" t="n">
        <v>60910</v>
      </c>
    </row>
    <row r="4541" customFormat="false" ht="15" hidden="false" customHeight="false" outlineLevel="0" collapsed="false">
      <c r="A4541" s="0" t="n">
        <v>202407</v>
      </c>
      <c r="B4541" s="0" t="n">
        <v>202407</v>
      </c>
      <c r="C4541" s="37" t="s">
        <v>112</v>
      </c>
      <c r="D4541" s="37" t="s">
        <v>116</v>
      </c>
      <c r="E4541" s="0" t="n">
        <v>1</v>
      </c>
      <c r="F4541" s="38" t="s">
        <v>70</v>
      </c>
      <c r="G4541" s="37" t="s">
        <v>410</v>
      </c>
      <c r="H4541" s="0" t="n">
        <v>1828516</v>
      </c>
      <c r="I4541" s="0" t="n">
        <v>340109</v>
      </c>
      <c r="J4541" s="0" t="n">
        <v>240</v>
      </c>
    </row>
    <row r="4542" customFormat="false" ht="15" hidden="false" customHeight="false" outlineLevel="0" collapsed="false">
      <c r="A4542" s="0" t="n">
        <v>202407</v>
      </c>
      <c r="B4542" s="0" t="n">
        <v>202407</v>
      </c>
      <c r="C4542" s="37" t="s">
        <v>106</v>
      </c>
      <c r="D4542" s="37" t="s">
        <v>181</v>
      </c>
      <c r="E4542" s="0" t="n">
        <v>1</v>
      </c>
      <c r="F4542" s="38" t="s">
        <v>70</v>
      </c>
      <c r="G4542" s="37" t="s">
        <v>411</v>
      </c>
      <c r="H4542" s="0" t="n">
        <v>405028</v>
      </c>
      <c r="I4542" s="0" t="n">
        <v>249117</v>
      </c>
      <c r="J4542" s="0" t="n">
        <v>9722</v>
      </c>
    </row>
    <row r="4543" customFormat="false" ht="15" hidden="false" customHeight="false" outlineLevel="0" collapsed="false">
      <c r="A4543" s="0" t="n">
        <v>202407</v>
      </c>
      <c r="B4543" s="0" t="n">
        <v>202407</v>
      </c>
      <c r="C4543" s="37" t="s">
        <v>112</v>
      </c>
      <c r="D4543" s="37" t="s">
        <v>412</v>
      </c>
      <c r="E4543" s="0" t="n">
        <v>1</v>
      </c>
      <c r="F4543" s="38" t="s">
        <v>70</v>
      </c>
      <c r="G4543" s="37" t="s">
        <v>413</v>
      </c>
      <c r="H4543" s="0" t="n">
        <v>1254249</v>
      </c>
      <c r="I4543" s="0" t="n">
        <v>762126</v>
      </c>
      <c r="J4543" s="0" t="n">
        <v>42712</v>
      </c>
    </row>
    <row r="4544" customFormat="false" ht="15" hidden="false" customHeight="false" outlineLevel="0" collapsed="false">
      <c r="A4544" s="0" t="n">
        <v>202407</v>
      </c>
      <c r="B4544" s="0" t="n">
        <v>202407</v>
      </c>
      <c r="C4544" s="37" t="s">
        <v>115</v>
      </c>
      <c r="D4544" s="37" t="s">
        <v>414</v>
      </c>
      <c r="E4544" s="0" t="n">
        <v>1</v>
      </c>
      <c r="F4544" s="38" t="s">
        <v>70</v>
      </c>
      <c r="G4544" s="37" t="s">
        <v>415</v>
      </c>
      <c r="H4544" s="0" t="n">
        <v>1840627</v>
      </c>
      <c r="I4544" s="0" t="n">
        <v>382605</v>
      </c>
      <c r="J4544" s="0" t="n">
        <v>44216</v>
      </c>
    </row>
    <row r="4545" customFormat="false" ht="15" hidden="false" customHeight="false" outlineLevel="0" collapsed="false">
      <c r="A4545" s="0" t="n">
        <v>202407</v>
      </c>
      <c r="B4545" s="0" t="n">
        <v>202407</v>
      </c>
      <c r="C4545" s="37" t="s">
        <v>184</v>
      </c>
      <c r="D4545" s="37" t="s">
        <v>231</v>
      </c>
      <c r="E4545" s="0" t="n">
        <v>1</v>
      </c>
      <c r="F4545" s="38" t="s">
        <v>70</v>
      </c>
      <c r="G4545" s="37" t="s">
        <v>416</v>
      </c>
      <c r="H4545" s="0" t="n">
        <v>2332383</v>
      </c>
      <c r="I4545" s="0" t="n">
        <v>646923</v>
      </c>
      <c r="J4545" s="0" t="n">
        <v>39239</v>
      </c>
    </row>
    <row r="4546" customFormat="false" ht="15" hidden="false" customHeight="false" outlineLevel="0" collapsed="false">
      <c r="A4546" s="0" t="n">
        <v>202407</v>
      </c>
      <c r="B4546" s="0" t="n">
        <v>202407</v>
      </c>
      <c r="C4546" s="37" t="s">
        <v>115</v>
      </c>
      <c r="D4546" s="37" t="s">
        <v>364</v>
      </c>
      <c r="E4546" s="0" t="n">
        <v>1</v>
      </c>
      <c r="F4546" s="38" t="s">
        <v>70</v>
      </c>
      <c r="G4546" s="37" t="s">
        <v>417</v>
      </c>
      <c r="H4546" s="0" t="n">
        <v>7609866</v>
      </c>
      <c r="I4546" s="0" t="n">
        <v>2547523</v>
      </c>
      <c r="J4546" s="0" t="n">
        <v>-131700</v>
      </c>
    </row>
    <row r="4547" customFormat="false" ht="15" hidden="false" customHeight="false" outlineLevel="0" collapsed="false">
      <c r="A4547" s="0" t="n">
        <v>202407</v>
      </c>
      <c r="B4547" s="0" t="n">
        <v>202407</v>
      </c>
      <c r="C4547" s="37" t="s">
        <v>184</v>
      </c>
      <c r="D4547" s="37" t="s">
        <v>320</v>
      </c>
      <c r="E4547" s="0" t="n">
        <v>1</v>
      </c>
      <c r="F4547" s="38" t="s">
        <v>70</v>
      </c>
      <c r="G4547" s="37" t="s">
        <v>418</v>
      </c>
      <c r="H4547" s="0" t="n">
        <v>6419317</v>
      </c>
      <c r="I4547" s="0" t="n">
        <v>2372443</v>
      </c>
      <c r="J4547" s="0" t="n">
        <v>465492</v>
      </c>
    </row>
    <row r="4548" customFormat="false" ht="15" hidden="false" customHeight="false" outlineLevel="0" collapsed="false">
      <c r="A4548" s="0" t="n">
        <v>202407</v>
      </c>
      <c r="B4548" s="0" t="n">
        <v>202407</v>
      </c>
      <c r="C4548" s="37" t="s">
        <v>197</v>
      </c>
      <c r="D4548" s="37" t="s">
        <v>174</v>
      </c>
      <c r="E4548" s="0" t="n">
        <v>1</v>
      </c>
      <c r="F4548" s="38" t="s">
        <v>70</v>
      </c>
      <c r="G4548" s="37" t="s">
        <v>419</v>
      </c>
      <c r="H4548" s="0" t="n">
        <v>427245</v>
      </c>
      <c r="I4548" s="0" t="n">
        <v>118251</v>
      </c>
      <c r="J4548" s="0" t="n">
        <v>4678</v>
      </c>
    </row>
    <row r="4549" customFormat="false" ht="15" hidden="false" customHeight="false" outlineLevel="0" collapsed="false">
      <c r="A4549" s="0" t="n">
        <v>202407</v>
      </c>
      <c r="B4549" s="0" t="n">
        <v>202407</v>
      </c>
      <c r="C4549" s="37" t="s">
        <v>106</v>
      </c>
      <c r="D4549" s="37" t="s">
        <v>420</v>
      </c>
      <c r="E4549" s="0" t="n">
        <v>1</v>
      </c>
      <c r="F4549" s="38" t="s">
        <v>70</v>
      </c>
      <c r="G4549" s="37" t="s">
        <v>421</v>
      </c>
      <c r="H4549" s="0" t="n">
        <v>7847934</v>
      </c>
      <c r="I4549" s="0" t="n">
        <v>958284</v>
      </c>
      <c r="J4549" s="0" t="n">
        <v>270230</v>
      </c>
    </row>
    <row r="4550" customFormat="false" ht="15" hidden="false" customHeight="false" outlineLevel="0" collapsed="false">
      <c r="A4550" s="0" t="n">
        <v>202407</v>
      </c>
      <c r="B4550" s="0" t="n">
        <v>202407</v>
      </c>
      <c r="C4550" s="37" t="s">
        <v>109</v>
      </c>
      <c r="D4550" s="37" t="s">
        <v>107</v>
      </c>
      <c r="E4550" s="0" t="n">
        <v>1</v>
      </c>
      <c r="F4550" s="38" t="s">
        <v>70</v>
      </c>
      <c r="G4550" s="37" t="s">
        <v>422</v>
      </c>
      <c r="H4550" s="0" t="n">
        <v>868248</v>
      </c>
      <c r="I4550" s="0" t="n">
        <v>197806</v>
      </c>
      <c r="J4550" s="0" t="n">
        <v>21838</v>
      </c>
    </row>
    <row r="4551" customFormat="false" ht="15" hidden="false" customHeight="false" outlineLevel="0" collapsed="false">
      <c r="A4551" s="0" t="n">
        <v>202407</v>
      </c>
      <c r="B4551" s="0" t="n">
        <v>202407</v>
      </c>
      <c r="C4551" s="37" t="s">
        <v>184</v>
      </c>
      <c r="D4551" s="37" t="s">
        <v>423</v>
      </c>
      <c r="E4551" s="0" t="n">
        <v>1</v>
      </c>
      <c r="F4551" s="38" t="s">
        <v>70</v>
      </c>
      <c r="G4551" s="37" t="s">
        <v>424</v>
      </c>
      <c r="H4551" s="0" t="n">
        <v>4308513</v>
      </c>
      <c r="I4551" s="0" t="n">
        <v>2875107</v>
      </c>
      <c r="J4551" s="0" t="n">
        <v>594344</v>
      </c>
    </row>
    <row r="4552" customFormat="false" ht="15" hidden="false" customHeight="false" outlineLevel="0" collapsed="false">
      <c r="A4552" s="0" t="n">
        <v>202407</v>
      </c>
      <c r="B4552" s="0" t="n">
        <v>202407</v>
      </c>
      <c r="C4552" s="37" t="s">
        <v>106</v>
      </c>
      <c r="D4552" s="37" t="s">
        <v>425</v>
      </c>
      <c r="E4552" s="0" t="n">
        <v>1</v>
      </c>
      <c r="F4552" s="38" t="s">
        <v>70</v>
      </c>
      <c r="G4552" s="37" t="s">
        <v>426</v>
      </c>
      <c r="H4552" s="0" t="n">
        <v>1352670</v>
      </c>
      <c r="I4552" s="0" t="n">
        <v>228004</v>
      </c>
      <c r="J4552" s="0" t="n">
        <v>32624</v>
      </c>
    </row>
    <row r="4553" customFormat="false" ht="15" hidden="false" customHeight="false" outlineLevel="0" collapsed="false">
      <c r="A4553" s="0" t="n">
        <v>202407</v>
      </c>
      <c r="B4553" s="0" t="n">
        <v>202407</v>
      </c>
      <c r="C4553" s="37" t="s">
        <v>152</v>
      </c>
      <c r="D4553" s="37" t="s">
        <v>214</v>
      </c>
      <c r="E4553" s="0" t="n">
        <v>1</v>
      </c>
      <c r="F4553" s="38" t="s">
        <v>70</v>
      </c>
      <c r="G4553" s="37" t="s">
        <v>427</v>
      </c>
      <c r="H4553" s="0" t="n">
        <v>575369</v>
      </c>
      <c r="I4553" s="0" t="n">
        <v>150070</v>
      </c>
      <c r="J4553" s="0" t="n">
        <v>31741</v>
      </c>
    </row>
    <row r="4554" customFormat="false" ht="15" hidden="false" customHeight="false" outlineLevel="0" collapsed="false">
      <c r="A4554" s="0" t="n">
        <v>202407</v>
      </c>
      <c r="B4554" s="0" t="n">
        <v>202407</v>
      </c>
      <c r="C4554" s="37" t="s">
        <v>101</v>
      </c>
      <c r="D4554" s="37" t="s">
        <v>251</v>
      </c>
      <c r="E4554" s="0" t="n">
        <v>1</v>
      </c>
      <c r="F4554" s="38" t="s">
        <v>70</v>
      </c>
      <c r="G4554" s="37" t="s">
        <v>428</v>
      </c>
      <c r="H4554" s="0" t="n">
        <v>125211</v>
      </c>
      <c r="I4554" s="0" t="n">
        <v>13107</v>
      </c>
      <c r="J4554" s="0" t="n">
        <v>1796</v>
      </c>
    </row>
    <row r="4555" customFormat="false" ht="15" hidden="false" customHeight="false" outlineLevel="0" collapsed="false">
      <c r="A4555" s="0" t="n">
        <v>202407</v>
      </c>
      <c r="B4555" s="0" t="n">
        <v>202407</v>
      </c>
      <c r="C4555" s="37" t="s">
        <v>115</v>
      </c>
      <c r="D4555" s="37" t="s">
        <v>200</v>
      </c>
      <c r="E4555" s="0" t="n">
        <v>1</v>
      </c>
      <c r="F4555" s="38" t="s">
        <v>70</v>
      </c>
      <c r="G4555" s="37" t="s">
        <v>429</v>
      </c>
      <c r="H4555" s="0" t="n">
        <v>1145780</v>
      </c>
      <c r="I4555" s="0" t="n">
        <v>474558</v>
      </c>
      <c r="J4555" s="0" t="n">
        <v>49125</v>
      </c>
    </row>
    <row r="4556" customFormat="false" ht="15" hidden="false" customHeight="false" outlineLevel="0" collapsed="false">
      <c r="A4556" s="0" t="n">
        <v>202407</v>
      </c>
      <c r="B4556" s="0" t="n">
        <v>202407</v>
      </c>
      <c r="C4556" s="37" t="s">
        <v>124</v>
      </c>
      <c r="D4556" s="37" t="s">
        <v>430</v>
      </c>
      <c r="E4556" s="0" t="n">
        <v>1</v>
      </c>
      <c r="F4556" s="38" t="s">
        <v>70</v>
      </c>
      <c r="G4556" s="37" t="s">
        <v>431</v>
      </c>
      <c r="H4556" s="0" t="n">
        <v>189891</v>
      </c>
      <c r="I4556" s="0" t="n">
        <v>22987</v>
      </c>
      <c r="J4556" s="0" t="n">
        <v>4352</v>
      </c>
    </row>
    <row r="4557" customFormat="false" ht="15" hidden="false" customHeight="false" outlineLevel="0" collapsed="false">
      <c r="A4557" s="0" t="n">
        <v>202407</v>
      </c>
      <c r="B4557" s="0" t="n">
        <v>202407</v>
      </c>
      <c r="C4557" s="37" t="s">
        <v>197</v>
      </c>
      <c r="D4557" s="37" t="s">
        <v>243</v>
      </c>
      <c r="E4557" s="0" t="n">
        <v>1</v>
      </c>
      <c r="F4557" s="38" t="s">
        <v>70</v>
      </c>
      <c r="G4557" s="37" t="s">
        <v>432</v>
      </c>
      <c r="H4557" s="0" t="n">
        <v>3901733</v>
      </c>
      <c r="I4557" s="0" t="n">
        <v>611073</v>
      </c>
      <c r="J4557" s="0" t="n">
        <v>200797</v>
      </c>
    </row>
    <row r="4558" customFormat="false" ht="15" hidden="false" customHeight="false" outlineLevel="0" collapsed="false">
      <c r="A4558" s="0" t="n">
        <v>202407</v>
      </c>
      <c r="B4558" s="0" t="n">
        <v>202407</v>
      </c>
      <c r="C4558" s="37" t="s">
        <v>136</v>
      </c>
      <c r="D4558" s="37" t="s">
        <v>389</v>
      </c>
      <c r="E4558" s="0" t="n">
        <v>1</v>
      </c>
      <c r="F4558" s="38" t="s">
        <v>70</v>
      </c>
      <c r="G4558" s="37" t="s">
        <v>433</v>
      </c>
      <c r="H4558" s="0" t="n">
        <v>7680744</v>
      </c>
      <c r="I4558" s="0" t="n">
        <v>1697744</v>
      </c>
      <c r="J4558" s="0" t="n">
        <v>90015</v>
      </c>
    </row>
    <row r="4559" customFormat="false" ht="15" hidden="false" customHeight="false" outlineLevel="0" collapsed="false">
      <c r="A4559" s="0" t="n">
        <v>202407</v>
      </c>
      <c r="B4559" s="0" t="n">
        <v>202407</v>
      </c>
      <c r="C4559" s="37" t="s">
        <v>197</v>
      </c>
      <c r="D4559" s="37" t="s">
        <v>127</v>
      </c>
      <c r="E4559" s="0" t="n">
        <v>1</v>
      </c>
      <c r="F4559" s="38" t="s">
        <v>70</v>
      </c>
      <c r="G4559" s="37" t="s">
        <v>434</v>
      </c>
      <c r="H4559" s="0" t="n">
        <v>372215</v>
      </c>
      <c r="I4559" s="0" t="n">
        <v>144496</v>
      </c>
      <c r="J4559" s="0" t="n">
        <v>23046</v>
      </c>
    </row>
    <row r="4560" customFormat="false" ht="15" hidden="false" customHeight="false" outlineLevel="0" collapsed="false">
      <c r="A4560" s="0" t="n">
        <v>202407</v>
      </c>
      <c r="B4560" s="0" t="n">
        <v>202407</v>
      </c>
      <c r="C4560" s="37" t="s">
        <v>149</v>
      </c>
      <c r="D4560" s="37" t="s">
        <v>330</v>
      </c>
      <c r="E4560" s="0" t="n">
        <v>1</v>
      </c>
      <c r="F4560" s="38" t="s">
        <v>70</v>
      </c>
      <c r="G4560" s="37" t="s">
        <v>435</v>
      </c>
      <c r="H4560" s="0" t="n">
        <v>1702952</v>
      </c>
      <c r="I4560" s="0" t="n">
        <v>235340</v>
      </c>
      <c r="J4560" s="0" t="n">
        <v>18704</v>
      </c>
    </row>
    <row r="4561" customFormat="false" ht="15" hidden="false" customHeight="false" outlineLevel="0" collapsed="false">
      <c r="A4561" s="0" t="n">
        <v>202407</v>
      </c>
      <c r="B4561" s="0" t="n">
        <v>202407</v>
      </c>
      <c r="C4561" s="37" t="s">
        <v>112</v>
      </c>
      <c r="D4561" s="37" t="s">
        <v>130</v>
      </c>
      <c r="E4561" s="0" t="n">
        <v>1</v>
      </c>
      <c r="F4561" s="38" t="s">
        <v>70</v>
      </c>
      <c r="G4561" s="37" t="s">
        <v>436</v>
      </c>
      <c r="H4561" s="0" t="n">
        <v>622052</v>
      </c>
      <c r="I4561" s="0" t="n">
        <v>148621</v>
      </c>
      <c r="J4561" s="0" t="n">
        <v>19411</v>
      </c>
    </row>
    <row r="4562" customFormat="false" ht="15" hidden="false" customHeight="false" outlineLevel="0" collapsed="false">
      <c r="A4562" s="0" t="n">
        <v>202407</v>
      </c>
      <c r="B4562" s="0" t="n">
        <v>202407</v>
      </c>
      <c r="C4562" s="37" t="s">
        <v>149</v>
      </c>
      <c r="D4562" s="37" t="s">
        <v>396</v>
      </c>
      <c r="E4562" s="0" t="n">
        <v>1</v>
      </c>
      <c r="F4562" s="38" t="s">
        <v>70</v>
      </c>
      <c r="G4562" s="37" t="s">
        <v>437</v>
      </c>
      <c r="H4562" s="0" t="n">
        <v>665853</v>
      </c>
      <c r="I4562" s="0" t="n">
        <v>389126</v>
      </c>
      <c r="J4562" s="0" t="n">
        <v>32771</v>
      </c>
    </row>
    <row r="4563" customFormat="false" ht="15" hidden="false" customHeight="false" outlineLevel="0" collapsed="false">
      <c r="A4563" s="0" t="n">
        <v>202407</v>
      </c>
      <c r="B4563" s="0" t="n">
        <v>202407</v>
      </c>
      <c r="C4563" s="37" t="s">
        <v>98</v>
      </c>
      <c r="D4563" s="37" t="s">
        <v>438</v>
      </c>
      <c r="E4563" s="0" t="n">
        <v>1</v>
      </c>
      <c r="F4563" s="38" t="s">
        <v>70</v>
      </c>
      <c r="G4563" s="37" t="s">
        <v>439</v>
      </c>
      <c r="H4563" s="0" t="n">
        <v>2989491</v>
      </c>
      <c r="I4563" s="0" t="n">
        <v>1117167</v>
      </c>
      <c r="J4563" s="0" t="n">
        <v>-151683</v>
      </c>
    </row>
    <row r="4564" customFormat="false" ht="15" hidden="false" customHeight="false" outlineLevel="0" collapsed="false">
      <c r="A4564" s="0" t="n">
        <v>202407</v>
      </c>
      <c r="B4564" s="0" t="n">
        <v>202407</v>
      </c>
      <c r="C4564" s="37" t="s">
        <v>112</v>
      </c>
      <c r="D4564" s="37" t="s">
        <v>372</v>
      </c>
      <c r="E4564" s="0" t="n">
        <v>1</v>
      </c>
      <c r="F4564" s="38" t="s">
        <v>70</v>
      </c>
      <c r="G4564" s="37" t="s">
        <v>440</v>
      </c>
      <c r="H4564" s="0" t="n">
        <v>1451785</v>
      </c>
      <c r="I4564" s="0" t="n">
        <v>408552</v>
      </c>
      <c r="J4564" s="0" t="n">
        <v>24506</v>
      </c>
    </row>
    <row r="4565" customFormat="false" ht="15" hidden="false" customHeight="false" outlineLevel="0" collapsed="false">
      <c r="A4565" s="0" t="n">
        <v>202407</v>
      </c>
      <c r="B4565" s="0" t="n">
        <v>202407</v>
      </c>
      <c r="C4565" s="37" t="s">
        <v>149</v>
      </c>
      <c r="D4565" s="37" t="s">
        <v>425</v>
      </c>
      <c r="E4565" s="0" t="n">
        <v>1</v>
      </c>
      <c r="F4565" s="38" t="s">
        <v>70</v>
      </c>
      <c r="G4565" s="37" t="s">
        <v>441</v>
      </c>
      <c r="H4565" s="0" t="n">
        <v>8030143</v>
      </c>
      <c r="I4565" s="0" t="n">
        <v>1185979</v>
      </c>
      <c r="J4565" s="0" t="n">
        <v>213423</v>
      </c>
    </row>
    <row r="4566" customFormat="false" ht="15" hidden="false" customHeight="false" outlineLevel="0" collapsed="false">
      <c r="A4566" s="0" t="n">
        <v>202407</v>
      </c>
      <c r="B4566" s="0" t="n">
        <v>202407</v>
      </c>
      <c r="C4566" s="37" t="s">
        <v>106</v>
      </c>
      <c r="D4566" s="37" t="s">
        <v>282</v>
      </c>
      <c r="E4566" s="0" t="n">
        <v>1</v>
      </c>
      <c r="F4566" s="38" t="s">
        <v>70</v>
      </c>
      <c r="G4566" s="37" t="s">
        <v>442</v>
      </c>
      <c r="H4566" s="0" t="n">
        <v>582781</v>
      </c>
      <c r="I4566" s="0" t="n">
        <v>87242</v>
      </c>
      <c r="J4566" s="0" t="n">
        <v>304</v>
      </c>
    </row>
    <row r="4567" customFormat="false" ht="15" hidden="false" customHeight="false" outlineLevel="0" collapsed="false">
      <c r="A4567" s="0" t="n">
        <v>202407</v>
      </c>
      <c r="B4567" s="0" t="n">
        <v>202407</v>
      </c>
      <c r="C4567" s="37" t="s">
        <v>115</v>
      </c>
      <c r="D4567" s="37" t="s">
        <v>134</v>
      </c>
      <c r="E4567" s="0" t="n">
        <v>1</v>
      </c>
      <c r="F4567" s="38" t="s">
        <v>70</v>
      </c>
      <c r="G4567" s="37" t="s">
        <v>443</v>
      </c>
      <c r="H4567" s="0" t="n">
        <v>5276360</v>
      </c>
      <c r="I4567" s="0" t="n">
        <v>906655</v>
      </c>
      <c r="J4567" s="0" t="n">
        <v>156030</v>
      </c>
    </row>
    <row r="4568" customFormat="false" ht="15" hidden="false" customHeight="false" outlineLevel="0" collapsed="false">
      <c r="A4568" s="0" t="n">
        <v>202407</v>
      </c>
      <c r="B4568" s="0" t="n">
        <v>202407</v>
      </c>
      <c r="C4568" s="37" t="s">
        <v>149</v>
      </c>
      <c r="D4568" s="37" t="s">
        <v>145</v>
      </c>
      <c r="E4568" s="0" t="n">
        <v>1</v>
      </c>
      <c r="F4568" s="38" t="s">
        <v>70</v>
      </c>
      <c r="G4568" s="37" t="s">
        <v>444</v>
      </c>
      <c r="H4568" s="0" t="n">
        <v>1474150</v>
      </c>
      <c r="I4568" s="0" t="n">
        <v>768016</v>
      </c>
      <c r="J4568" s="0" t="n">
        <v>75543</v>
      </c>
    </row>
    <row r="4569" customFormat="false" ht="15" hidden="false" customHeight="false" outlineLevel="0" collapsed="false">
      <c r="A4569" s="0" t="n">
        <v>202407</v>
      </c>
      <c r="B4569" s="0" t="n">
        <v>202407</v>
      </c>
      <c r="C4569" s="37" t="s">
        <v>158</v>
      </c>
      <c r="D4569" s="37" t="s">
        <v>445</v>
      </c>
      <c r="E4569" s="0" t="n">
        <v>1</v>
      </c>
      <c r="F4569" s="38" t="s">
        <v>70</v>
      </c>
      <c r="G4569" s="37" t="s">
        <v>446</v>
      </c>
      <c r="H4569" s="0" t="n">
        <v>2992443</v>
      </c>
      <c r="I4569" s="0" t="n">
        <v>994334</v>
      </c>
      <c r="J4569" s="0" t="n">
        <v>60506</v>
      </c>
    </row>
    <row r="4570" customFormat="false" ht="15" hidden="false" customHeight="false" outlineLevel="0" collapsed="false">
      <c r="A4570" s="0" t="n">
        <v>202407</v>
      </c>
      <c r="B4570" s="0" t="n">
        <v>202407</v>
      </c>
      <c r="C4570" s="37" t="s">
        <v>112</v>
      </c>
      <c r="D4570" s="37" t="s">
        <v>447</v>
      </c>
      <c r="E4570" s="0" t="n">
        <v>1</v>
      </c>
      <c r="F4570" s="38" t="s">
        <v>70</v>
      </c>
      <c r="G4570" s="37" t="s">
        <v>448</v>
      </c>
      <c r="H4570" s="0" t="n">
        <v>697399</v>
      </c>
      <c r="I4570" s="0" t="n">
        <v>153873</v>
      </c>
      <c r="J4570" s="0" t="n">
        <v>26248</v>
      </c>
    </row>
    <row r="4571" customFormat="false" ht="15" hidden="false" customHeight="false" outlineLevel="0" collapsed="false">
      <c r="A4571" s="0" t="n">
        <v>202407</v>
      </c>
      <c r="B4571" s="0" t="n">
        <v>202407</v>
      </c>
      <c r="C4571" s="37" t="s">
        <v>136</v>
      </c>
      <c r="D4571" s="37" t="s">
        <v>267</v>
      </c>
      <c r="E4571" s="0" t="n">
        <v>1</v>
      </c>
      <c r="F4571" s="38" t="s">
        <v>70</v>
      </c>
      <c r="G4571" s="37" t="s">
        <v>449</v>
      </c>
      <c r="H4571" s="0" t="n">
        <v>1004032</v>
      </c>
      <c r="I4571" s="0" t="n">
        <v>240735</v>
      </c>
      <c r="J4571" s="0" t="n">
        <v>35654</v>
      </c>
    </row>
    <row r="4572" customFormat="false" ht="15" hidden="false" customHeight="false" outlineLevel="0" collapsed="false">
      <c r="A4572" s="0" t="n">
        <v>202407</v>
      </c>
      <c r="B4572" s="0" t="n">
        <v>202407</v>
      </c>
      <c r="C4572" s="37" t="s">
        <v>158</v>
      </c>
      <c r="D4572" s="37" t="s">
        <v>450</v>
      </c>
      <c r="E4572" s="0" t="n">
        <v>1</v>
      </c>
      <c r="F4572" s="38" t="s">
        <v>70</v>
      </c>
      <c r="G4572" s="37" t="s">
        <v>451</v>
      </c>
      <c r="H4572" s="0" t="n">
        <v>1091311</v>
      </c>
      <c r="I4572" s="0" t="n">
        <v>93836</v>
      </c>
      <c r="J4572" s="0" t="n">
        <v>11453</v>
      </c>
    </row>
    <row r="4573" customFormat="false" ht="15" hidden="false" customHeight="false" outlineLevel="0" collapsed="false">
      <c r="A4573" s="0" t="n">
        <v>202407</v>
      </c>
      <c r="B4573" s="0" t="n">
        <v>202407</v>
      </c>
      <c r="C4573" s="37" t="s">
        <v>112</v>
      </c>
      <c r="D4573" s="37" t="s">
        <v>452</v>
      </c>
      <c r="E4573" s="0" t="n">
        <v>1</v>
      </c>
      <c r="F4573" s="38" t="s">
        <v>70</v>
      </c>
      <c r="G4573" s="37" t="s">
        <v>453</v>
      </c>
      <c r="H4573" s="0" t="n">
        <v>454221</v>
      </c>
      <c r="I4573" s="0" t="n">
        <v>53004</v>
      </c>
      <c r="J4573" s="0" t="n">
        <v>9625</v>
      </c>
    </row>
    <row r="4574" customFormat="false" ht="15" hidden="false" customHeight="false" outlineLevel="0" collapsed="false">
      <c r="A4574" s="0" t="n">
        <v>202407</v>
      </c>
      <c r="B4574" s="0" t="n">
        <v>202407</v>
      </c>
      <c r="C4574" s="37" t="s">
        <v>178</v>
      </c>
      <c r="D4574" s="37" t="s">
        <v>454</v>
      </c>
      <c r="E4574" s="0" t="n">
        <v>1</v>
      </c>
      <c r="F4574" s="38" t="s">
        <v>70</v>
      </c>
      <c r="G4574" s="37" t="s">
        <v>455</v>
      </c>
      <c r="H4574" s="0" t="n">
        <v>2669710</v>
      </c>
      <c r="I4574" s="0" t="n">
        <v>1266187</v>
      </c>
      <c r="J4574" s="0" t="n">
        <v>127011</v>
      </c>
    </row>
    <row r="4575" customFormat="false" ht="15" hidden="false" customHeight="false" outlineLevel="0" collapsed="false">
      <c r="A4575" s="0" t="n">
        <v>202407</v>
      </c>
      <c r="B4575" s="0" t="n">
        <v>202407</v>
      </c>
      <c r="C4575" s="37" t="s">
        <v>115</v>
      </c>
      <c r="D4575" s="37" t="s">
        <v>170</v>
      </c>
      <c r="E4575" s="0" t="n">
        <v>1</v>
      </c>
      <c r="F4575" s="38" t="s">
        <v>70</v>
      </c>
      <c r="G4575" s="37" t="s">
        <v>456</v>
      </c>
      <c r="H4575" s="0" t="n">
        <v>2205215</v>
      </c>
      <c r="I4575" s="0" t="n">
        <v>1091303</v>
      </c>
      <c r="J4575" s="0" t="n">
        <v>-92179</v>
      </c>
    </row>
    <row r="4576" customFormat="false" ht="15" hidden="false" customHeight="false" outlineLevel="0" collapsed="false">
      <c r="A4576" s="0" t="n">
        <v>202407</v>
      </c>
      <c r="B4576" s="0" t="n">
        <v>202407</v>
      </c>
      <c r="C4576" s="37" t="s">
        <v>152</v>
      </c>
      <c r="D4576" s="37" t="s">
        <v>350</v>
      </c>
      <c r="E4576" s="0" t="n">
        <v>1</v>
      </c>
      <c r="F4576" s="38" t="s">
        <v>70</v>
      </c>
      <c r="G4576" s="37" t="s">
        <v>457</v>
      </c>
      <c r="H4576" s="0" t="n">
        <v>2550957</v>
      </c>
      <c r="I4576" s="0" t="n">
        <v>1737251</v>
      </c>
      <c r="J4576" s="0" t="n">
        <v>73291</v>
      </c>
    </row>
    <row r="4577" customFormat="false" ht="15" hidden="false" customHeight="false" outlineLevel="0" collapsed="false">
      <c r="A4577" s="0" t="n">
        <v>202407</v>
      </c>
      <c r="B4577" s="0" t="n">
        <v>202407</v>
      </c>
      <c r="C4577" s="37" t="s">
        <v>112</v>
      </c>
      <c r="D4577" s="37" t="s">
        <v>282</v>
      </c>
      <c r="E4577" s="0" t="n">
        <v>1</v>
      </c>
      <c r="F4577" s="38" t="s">
        <v>70</v>
      </c>
      <c r="G4577" s="37" t="s">
        <v>458</v>
      </c>
      <c r="H4577" s="0" t="n">
        <v>7024623</v>
      </c>
      <c r="I4577" s="0" t="n">
        <v>2036342</v>
      </c>
      <c r="J4577" s="0" t="n">
        <v>-204531</v>
      </c>
    </row>
    <row r="4578" customFormat="false" ht="15" hidden="false" customHeight="false" outlineLevel="0" collapsed="false">
      <c r="A4578" s="0" t="n">
        <v>202407</v>
      </c>
      <c r="B4578" s="0" t="n">
        <v>202407</v>
      </c>
      <c r="C4578" s="37" t="s">
        <v>158</v>
      </c>
      <c r="D4578" s="37" t="s">
        <v>210</v>
      </c>
      <c r="E4578" s="0" t="n">
        <v>1</v>
      </c>
      <c r="F4578" s="38" t="s">
        <v>70</v>
      </c>
      <c r="G4578" s="37" t="s">
        <v>459</v>
      </c>
      <c r="H4578" s="0" t="n">
        <v>5905042</v>
      </c>
      <c r="I4578" s="0" t="n">
        <v>588220</v>
      </c>
      <c r="J4578" s="0" t="n">
        <v>85725</v>
      </c>
    </row>
    <row r="4579" customFormat="false" ht="15" hidden="false" customHeight="false" outlineLevel="0" collapsed="false">
      <c r="A4579" s="0" t="n">
        <v>202407</v>
      </c>
      <c r="B4579" s="0" t="n">
        <v>202407</v>
      </c>
      <c r="C4579" s="37" t="s">
        <v>112</v>
      </c>
      <c r="D4579" s="37" t="s">
        <v>447</v>
      </c>
      <c r="E4579" s="0" t="n">
        <v>1</v>
      </c>
      <c r="F4579" s="38" t="s">
        <v>70</v>
      </c>
      <c r="G4579" s="37" t="s">
        <v>460</v>
      </c>
      <c r="H4579" s="0" t="n">
        <v>927342</v>
      </c>
      <c r="I4579" s="0" t="n">
        <v>152899</v>
      </c>
      <c r="J4579" s="0" t="n">
        <v>25935</v>
      </c>
    </row>
    <row r="4580" customFormat="false" ht="15" hidden="false" customHeight="false" outlineLevel="0" collapsed="false">
      <c r="A4580" s="0" t="n">
        <v>202407</v>
      </c>
      <c r="B4580" s="0" t="n">
        <v>202407</v>
      </c>
      <c r="C4580" s="37" t="s">
        <v>124</v>
      </c>
      <c r="D4580" s="37" t="s">
        <v>461</v>
      </c>
      <c r="E4580" s="0" t="n">
        <v>1</v>
      </c>
      <c r="F4580" s="38" t="s">
        <v>70</v>
      </c>
      <c r="G4580" s="37" t="s">
        <v>462</v>
      </c>
      <c r="H4580" s="0" t="n">
        <v>2605463</v>
      </c>
      <c r="I4580" s="0" t="n">
        <v>1360027</v>
      </c>
      <c r="J4580" s="0" t="n">
        <v>236876</v>
      </c>
    </row>
    <row r="4581" customFormat="false" ht="15" hidden="false" customHeight="false" outlineLevel="0" collapsed="false">
      <c r="A4581" s="0" t="n">
        <v>202407</v>
      </c>
      <c r="B4581" s="0" t="n">
        <v>202407</v>
      </c>
      <c r="C4581" s="37" t="s">
        <v>95</v>
      </c>
      <c r="D4581" s="37" t="s">
        <v>425</v>
      </c>
      <c r="E4581" s="0" t="n">
        <v>1</v>
      </c>
      <c r="F4581" s="38" t="s">
        <v>70</v>
      </c>
      <c r="G4581" s="37" t="s">
        <v>463</v>
      </c>
      <c r="H4581" s="0" t="n">
        <v>761520</v>
      </c>
      <c r="I4581" s="0" t="n">
        <v>203521</v>
      </c>
      <c r="J4581" s="0" t="n">
        <v>26236</v>
      </c>
    </row>
    <row r="4582" customFormat="false" ht="15" hidden="false" customHeight="false" outlineLevel="0" collapsed="false">
      <c r="A4582" s="0" t="n">
        <v>202407</v>
      </c>
      <c r="B4582" s="0" t="n">
        <v>202407</v>
      </c>
      <c r="C4582" s="37" t="s">
        <v>184</v>
      </c>
      <c r="D4582" s="37" t="s">
        <v>284</v>
      </c>
      <c r="E4582" s="0" t="n">
        <v>1</v>
      </c>
      <c r="F4582" s="38" t="s">
        <v>70</v>
      </c>
      <c r="G4582" s="37" t="s">
        <v>464</v>
      </c>
      <c r="H4582" s="0" t="n">
        <v>1363472</v>
      </c>
      <c r="I4582" s="0" t="n">
        <v>224585</v>
      </c>
      <c r="J4582" s="0" t="n">
        <v>39705</v>
      </c>
    </row>
    <row r="4583" customFormat="false" ht="15" hidden="false" customHeight="false" outlineLevel="0" collapsed="false">
      <c r="A4583" s="0" t="n">
        <v>202407</v>
      </c>
      <c r="B4583" s="0" t="n">
        <v>202407</v>
      </c>
      <c r="C4583" s="37" t="s">
        <v>149</v>
      </c>
      <c r="D4583" s="37" t="s">
        <v>237</v>
      </c>
      <c r="E4583" s="0" t="n">
        <v>1</v>
      </c>
      <c r="F4583" s="38" t="s">
        <v>70</v>
      </c>
      <c r="G4583" s="37" t="s">
        <v>465</v>
      </c>
      <c r="H4583" s="0" t="n">
        <v>562678</v>
      </c>
      <c r="I4583" s="0" t="n">
        <v>142751</v>
      </c>
      <c r="J4583" s="0" t="n">
        <v>-11086</v>
      </c>
    </row>
    <row r="4584" customFormat="false" ht="15" hidden="false" customHeight="false" outlineLevel="0" collapsed="false">
      <c r="A4584" s="0" t="n">
        <v>202407</v>
      </c>
      <c r="B4584" s="0" t="n">
        <v>202407</v>
      </c>
      <c r="C4584" s="37" t="s">
        <v>95</v>
      </c>
      <c r="D4584" s="37" t="s">
        <v>320</v>
      </c>
      <c r="E4584" s="0" t="n">
        <v>1</v>
      </c>
      <c r="F4584" s="38" t="s">
        <v>70</v>
      </c>
      <c r="G4584" s="37" t="s">
        <v>466</v>
      </c>
      <c r="H4584" s="0" t="n">
        <v>8314662</v>
      </c>
      <c r="I4584" s="0" t="n">
        <v>5213429</v>
      </c>
      <c r="J4584" s="0" t="n">
        <v>360995</v>
      </c>
    </row>
    <row r="4585" customFormat="false" ht="15" hidden="false" customHeight="false" outlineLevel="0" collapsed="false">
      <c r="A4585" s="0" t="n">
        <v>202407</v>
      </c>
      <c r="B4585" s="0" t="n">
        <v>202407</v>
      </c>
      <c r="C4585" s="37" t="s">
        <v>101</v>
      </c>
      <c r="D4585" s="37" t="s">
        <v>467</v>
      </c>
      <c r="E4585" s="0" t="n">
        <v>1</v>
      </c>
      <c r="F4585" s="38" t="s">
        <v>70</v>
      </c>
      <c r="G4585" s="37" t="s">
        <v>468</v>
      </c>
      <c r="H4585" s="0" t="n">
        <v>1977370</v>
      </c>
      <c r="I4585" s="0" t="n">
        <v>614008</v>
      </c>
      <c r="J4585" s="0" t="n">
        <v>-37756</v>
      </c>
    </row>
    <row r="4586" customFormat="false" ht="15" hidden="false" customHeight="false" outlineLevel="0" collapsed="false">
      <c r="A4586" s="0" t="n">
        <v>202407</v>
      </c>
      <c r="B4586" s="0" t="n">
        <v>202407</v>
      </c>
      <c r="C4586" s="37" t="s">
        <v>112</v>
      </c>
      <c r="D4586" s="37" t="s">
        <v>233</v>
      </c>
      <c r="E4586" s="0" t="n">
        <v>1</v>
      </c>
      <c r="F4586" s="38" t="s">
        <v>70</v>
      </c>
      <c r="G4586" s="37" t="s">
        <v>469</v>
      </c>
      <c r="H4586" s="0" t="n">
        <v>869199</v>
      </c>
      <c r="I4586" s="0" t="n">
        <v>217551</v>
      </c>
      <c r="J4586" s="0" t="n">
        <v>9609</v>
      </c>
    </row>
    <row r="4587" customFormat="false" ht="15" hidden="false" customHeight="false" outlineLevel="0" collapsed="false">
      <c r="A4587" s="0" t="n">
        <v>202407</v>
      </c>
      <c r="B4587" s="0" t="n">
        <v>202407</v>
      </c>
      <c r="C4587" s="37" t="s">
        <v>112</v>
      </c>
      <c r="D4587" s="37" t="s">
        <v>470</v>
      </c>
      <c r="E4587" s="0" t="n">
        <v>1</v>
      </c>
      <c r="F4587" s="38" t="s">
        <v>70</v>
      </c>
      <c r="G4587" s="37" t="s">
        <v>471</v>
      </c>
      <c r="H4587" s="0" t="n">
        <v>6138947</v>
      </c>
      <c r="I4587" s="0" t="n">
        <v>3131169</v>
      </c>
      <c r="J4587" s="0" t="n">
        <v>756569</v>
      </c>
    </row>
    <row r="4588" customFormat="false" ht="15" hidden="false" customHeight="false" outlineLevel="0" collapsed="false">
      <c r="A4588" s="0" t="n">
        <v>202407</v>
      </c>
      <c r="B4588" s="0" t="n">
        <v>202407</v>
      </c>
      <c r="C4588" s="37" t="s">
        <v>98</v>
      </c>
      <c r="D4588" s="37" t="s">
        <v>383</v>
      </c>
      <c r="E4588" s="0" t="n">
        <v>1</v>
      </c>
      <c r="F4588" s="38" t="s">
        <v>70</v>
      </c>
      <c r="G4588" s="37" t="s">
        <v>472</v>
      </c>
      <c r="H4588" s="0" t="n">
        <v>65506</v>
      </c>
      <c r="I4588" s="0" t="n">
        <v>13745</v>
      </c>
      <c r="J4588" s="0" t="n">
        <v>2602</v>
      </c>
    </row>
    <row r="4589" customFormat="false" ht="15" hidden="false" customHeight="false" outlineLevel="0" collapsed="false">
      <c r="A4589" s="0" t="n">
        <v>202407</v>
      </c>
      <c r="B4589" s="0" t="n">
        <v>202407</v>
      </c>
      <c r="C4589" s="37" t="s">
        <v>101</v>
      </c>
      <c r="D4589" s="37" t="s">
        <v>258</v>
      </c>
      <c r="E4589" s="0" t="n">
        <v>1</v>
      </c>
      <c r="F4589" s="38" t="s">
        <v>70</v>
      </c>
      <c r="G4589" s="37" t="s">
        <v>473</v>
      </c>
      <c r="H4589" s="0" t="n">
        <v>102613</v>
      </c>
      <c r="I4589" s="0" t="n">
        <v>28047</v>
      </c>
      <c r="J4589" s="0" t="n">
        <v>4101</v>
      </c>
    </row>
    <row r="4590" customFormat="false" ht="15" hidden="false" customHeight="false" outlineLevel="0" collapsed="false">
      <c r="A4590" s="0" t="n">
        <v>202407</v>
      </c>
      <c r="B4590" s="0" t="n">
        <v>202407</v>
      </c>
      <c r="C4590" s="37" t="s">
        <v>98</v>
      </c>
      <c r="D4590" s="37" t="s">
        <v>474</v>
      </c>
      <c r="E4590" s="0" t="n">
        <v>1</v>
      </c>
      <c r="F4590" s="38" t="s">
        <v>70</v>
      </c>
      <c r="G4590" s="37" t="s">
        <v>475</v>
      </c>
      <c r="H4590" s="0" t="n">
        <v>3524211</v>
      </c>
      <c r="I4590" s="0" t="n">
        <v>810542</v>
      </c>
      <c r="J4590" s="0" t="n">
        <v>50122</v>
      </c>
    </row>
    <row r="4591" customFormat="false" ht="15" hidden="false" customHeight="false" outlineLevel="0" collapsed="false">
      <c r="A4591" s="0" t="n">
        <v>202407</v>
      </c>
      <c r="B4591" s="0" t="n">
        <v>202407</v>
      </c>
      <c r="C4591" s="37" t="s">
        <v>112</v>
      </c>
      <c r="D4591" s="37" t="s">
        <v>476</v>
      </c>
      <c r="E4591" s="0" t="n">
        <v>1</v>
      </c>
      <c r="F4591" s="38" t="s">
        <v>70</v>
      </c>
      <c r="G4591" s="37" t="s">
        <v>477</v>
      </c>
      <c r="H4591" s="0" t="n">
        <v>1139145</v>
      </c>
      <c r="I4591" s="0" t="n">
        <v>399226</v>
      </c>
      <c r="J4591" s="0" t="n">
        <v>-7729</v>
      </c>
    </row>
    <row r="4592" customFormat="false" ht="15" hidden="false" customHeight="false" outlineLevel="0" collapsed="false">
      <c r="A4592" s="0" t="n">
        <v>202407</v>
      </c>
      <c r="B4592" s="0" t="n">
        <v>202407</v>
      </c>
      <c r="C4592" s="37" t="s">
        <v>136</v>
      </c>
      <c r="D4592" s="37" t="s">
        <v>132</v>
      </c>
      <c r="E4592" s="0" t="n">
        <v>1</v>
      </c>
      <c r="F4592" s="38" t="s">
        <v>70</v>
      </c>
      <c r="G4592" s="37" t="s">
        <v>478</v>
      </c>
      <c r="H4592" s="0" t="n">
        <v>1566749</v>
      </c>
      <c r="I4592" s="0" t="n">
        <v>536611</v>
      </c>
      <c r="J4592" s="0" t="n">
        <v>52965</v>
      </c>
    </row>
    <row r="4593" customFormat="false" ht="15" hidden="false" customHeight="false" outlineLevel="0" collapsed="false">
      <c r="A4593" s="0" t="n">
        <v>202407</v>
      </c>
      <c r="B4593" s="0" t="n">
        <v>202407</v>
      </c>
      <c r="C4593" s="37" t="s">
        <v>106</v>
      </c>
      <c r="D4593" s="37" t="s">
        <v>273</v>
      </c>
      <c r="E4593" s="0" t="n">
        <v>1</v>
      </c>
      <c r="F4593" s="38" t="s">
        <v>70</v>
      </c>
      <c r="G4593" s="37" t="s">
        <v>479</v>
      </c>
      <c r="H4593" s="0" t="n">
        <v>267633</v>
      </c>
      <c r="I4593" s="0" t="n">
        <v>101860</v>
      </c>
      <c r="J4593" s="0" t="n">
        <v>19462</v>
      </c>
    </row>
    <row r="4594" customFormat="false" ht="15" hidden="false" customHeight="false" outlineLevel="0" collapsed="false">
      <c r="A4594" s="0" t="n">
        <v>202407</v>
      </c>
      <c r="B4594" s="0" t="n">
        <v>202407</v>
      </c>
      <c r="C4594" s="37" t="s">
        <v>149</v>
      </c>
      <c r="D4594" s="37" t="s">
        <v>159</v>
      </c>
      <c r="E4594" s="0" t="n">
        <v>1</v>
      </c>
      <c r="F4594" s="38" t="s">
        <v>70</v>
      </c>
      <c r="G4594" s="37" t="s">
        <v>480</v>
      </c>
      <c r="H4594" s="0" t="n">
        <v>1468658</v>
      </c>
      <c r="I4594" s="0" t="n">
        <v>265689</v>
      </c>
      <c r="J4594" s="0" t="n">
        <v>32145</v>
      </c>
    </row>
    <row r="4595" customFormat="false" ht="15" hidden="false" customHeight="false" outlineLevel="0" collapsed="false">
      <c r="A4595" s="0" t="n">
        <v>202407</v>
      </c>
      <c r="B4595" s="0" t="n">
        <v>202407</v>
      </c>
      <c r="C4595" s="37" t="s">
        <v>109</v>
      </c>
      <c r="D4595" s="37" t="s">
        <v>241</v>
      </c>
      <c r="E4595" s="0" t="n">
        <v>1</v>
      </c>
      <c r="F4595" s="38" t="s">
        <v>70</v>
      </c>
      <c r="G4595" s="37" t="s">
        <v>481</v>
      </c>
      <c r="H4595" s="0" t="n">
        <v>10963921</v>
      </c>
      <c r="I4595" s="0" t="n">
        <v>2444786</v>
      </c>
      <c r="J4595" s="0" t="n">
        <v>-192085</v>
      </c>
    </row>
    <row r="4596" customFormat="false" ht="15" hidden="false" customHeight="false" outlineLevel="0" collapsed="false">
      <c r="A4596" s="0" t="n">
        <v>202407</v>
      </c>
      <c r="B4596" s="0" t="n">
        <v>202407</v>
      </c>
      <c r="C4596" s="37" t="s">
        <v>184</v>
      </c>
      <c r="D4596" s="37" t="s">
        <v>482</v>
      </c>
      <c r="E4596" s="0" t="n">
        <v>1</v>
      </c>
      <c r="F4596" s="38" t="s">
        <v>70</v>
      </c>
      <c r="G4596" s="37" t="s">
        <v>483</v>
      </c>
      <c r="H4596" s="0" t="n">
        <v>2633511</v>
      </c>
      <c r="I4596" s="0" t="n">
        <v>1798038</v>
      </c>
      <c r="J4596" s="0" t="n">
        <v>162652</v>
      </c>
    </row>
    <row r="4597" customFormat="false" ht="15" hidden="false" customHeight="false" outlineLevel="0" collapsed="false">
      <c r="A4597" s="0" t="n">
        <v>202407</v>
      </c>
      <c r="B4597" s="0" t="n">
        <v>202407</v>
      </c>
      <c r="C4597" s="37" t="s">
        <v>152</v>
      </c>
      <c r="D4597" s="37" t="s">
        <v>328</v>
      </c>
      <c r="E4597" s="0" t="n">
        <v>1</v>
      </c>
      <c r="F4597" s="38" t="s">
        <v>70</v>
      </c>
      <c r="G4597" s="37" t="s">
        <v>484</v>
      </c>
      <c r="H4597" s="0" t="n">
        <v>1279197</v>
      </c>
      <c r="I4597" s="0" t="n">
        <v>722406</v>
      </c>
      <c r="J4597" s="0" t="n">
        <v>-80427</v>
      </c>
    </row>
    <row r="4598" customFormat="false" ht="15" hidden="false" customHeight="false" outlineLevel="0" collapsed="false">
      <c r="A4598" s="0" t="n">
        <v>202407</v>
      </c>
      <c r="B4598" s="0" t="n">
        <v>202407</v>
      </c>
      <c r="C4598" s="37" t="s">
        <v>115</v>
      </c>
      <c r="D4598" s="37" t="s">
        <v>423</v>
      </c>
      <c r="E4598" s="0" t="n">
        <v>1</v>
      </c>
      <c r="F4598" s="38" t="s">
        <v>70</v>
      </c>
      <c r="G4598" s="37" t="s">
        <v>485</v>
      </c>
      <c r="H4598" s="0" t="n">
        <v>563828</v>
      </c>
      <c r="I4598" s="0" t="n">
        <v>164051</v>
      </c>
      <c r="J4598" s="0" t="n">
        <v>26317</v>
      </c>
    </row>
    <row r="4599" customFormat="false" ht="15" hidden="false" customHeight="false" outlineLevel="0" collapsed="false">
      <c r="A4599" s="0" t="n">
        <v>202407</v>
      </c>
      <c r="B4599" s="0" t="n">
        <v>202407</v>
      </c>
      <c r="C4599" s="37" t="s">
        <v>136</v>
      </c>
      <c r="D4599" s="37" t="s">
        <v>258</v>
      </c>
      <c r="E4599" s="0" t="n">
        <v>1</v>
      </c>
      <c r="F4599" s="38" t="s">
        <v>70</v>
      </c>
      <c r="G4599" s="37" t="s">
        <v>486</v>
      </c>
      <c r="H4599" s="0" t="n">
        <v>601124</v>
      </c>
      <c r="I4599" s="0" t="n">
        <v>147244</v>
      </c>
      <c r="J4599" s="0" t="n">
        <v>1575</v>
      </c>
    </row>
    <row r="4600" customFormat="false" ht="15" hidden="false" customHeight="false" outlineLevel="0" collapsed="false">
      <c r="A4600" s="0" t="n">
        <v>202407</v>
      </c>
      <c r="B4600" s="0" t="n">
        <v>202407</v>
      </c>
      <c r="C4600" s="37" t="s">
        <v>109</v>
      </c>
      <c r="D4600" s="37" t="s">
        <v>130</v>
      </c>
      <c r="E4600" s="0" t="n">
        <v>1</v>
      </c>
      <c r="F4600" s="38" t="s">
        <v>70</v>
      </c>
      <c r="G4600" s="37" t="s">
        <v>487</v>
      </c>
      <c r="H4600" s="0" t="n">
        <v>80746</v>
      </c>
      <c r="I4600" s="0" t="n">
        <v>13475</v>
      </c>
      <c r="J4600" s="0" t="n">
        <v>-570</v>
      </c>
    </row>
    <row r="4601" customFormat="false" ht="15" hidden="false" customHeight="false" outlineLevel="0" collapsed="false">
      <c r="A4601" s="0" t="n">
        <v>202407</v>
      </c>
      <c r="B4601" s="0" t="n">
        <v>202407</v>
      </c>
      <c r="C4601" s="37" t="s">
        <v>112</v>
      </c>
      <c r="D4601" s="37" t="s">
        <v>107</v>
      </c>
      <c r="E4601" s="0" t="n">
        <v>1</v>
      </c>
      <c r="F4601" s="38" t="s">
        <v>70</v>
      </c>
      <c r="G4601" s="37" t="s">
        <v>488</v>
      </c>
      <c r="H4601" s="0" t="n">
        <v>1971278</v>
      </c>
      <c r="I4601" s="0" t="n">
        <v>410426</v>
      </c>
      <c r="J4601" s="0" t="n">
        <v>66404</v>
      </c>
    </row>
    <row r="4602" customFormat="false" ht="15" hidden="false" customHeight="false" outlineLevel="0" collapsed="false">
      <c r="A4602" s="0" t="n">
        <v>202407</v>
      </c>
      <c r="B4602" s="0" t="n">
        <v>202407</v>
      </c>
      <c r="C4602" s="37" t="s">
        <v>152</v>
      </c>
      <c r="D4602" s="37" t="s">
        <v>212</v>
      </c>
      <c r="E4602" s="0" t="n">
        <v>1</v>
      </c>
      <c r="F4602" s="38" t="s">
        <v>70</v>
      </c>
      <c r="G4602" s="37" t="s">
        <v>489</v>
      </c>
      <c r="H4602" s="0" t="n">
        <v>3165331</v>
      </c>
      <c r="I4602" s="0" t="n">
        <v>1666148</v>
      </c>
      <c r="J4602" s="0" t="n">
        <v>226493</v>
      </c>
    </row>
    <row r="4603" customFormat="false" ht="15" hidden="false" customHeight="false" outlineLevel="0" collapsed="false">
      <c r="A4603" s="0" t="n">
        <v>202407</v>
      </c>
      <c r="B4603" s="0" t="n">
        <v>202407</v>
      </c>
      <c r="C4603" s="37" t="s">
        <v>152</v>
      </c>
      <c r="D4603" s="37" t="s">
        <v>490</v>
      </c>
      <c r="E4603" s="0" t="n">
        <v>1</v>
      </c>
      <c r="F4603" s="38" t="s">
        <v>70</v>
      </c>
      <c r="G4603" s="37" t="s">
        <v>491</v>
      </c>
      <c r="H4603" s="0" t="n">
        <v>182401</v>
      </c>
      <c r="I4603" s="0" t="n">
        <v>42903</v>
      </c>
      <c r="J4603" s="0" t="n">
        <v>4429</v>
      </c>
    </row>
    <row r="4604" customFormat="false" ht="15" hidden="false" customHeight="false" outlineLevel="0" collapsed="false">
      <c r="A4604" s="0" t="n">
        <v>202407</v>
      </c>
      <c r="B4604" s="0" t="n">
        <v>202407</v>
      </c>
      <c r="C4604" s="37" t="s">
        <v>112</v>
      </c>
      <c r="D4604" s="37" t="s">
        <v>120</v>
      </c>
      <c r="E4604" s="0" t="n">
        <v>1</v>
      </c>
      <c r="F4604" s="38" t="s">
        <v>70</v>
      </c>
      <c r="G4604" s="37" t="s">
        <v>492</v>
      </c>
      <c r="H4604" s="0" t="n">
        <v>471173</v>
      </c>
      <c r="I4604" s="0" t="n">
        <v>125850</v>
      </c>
      <c r="J4604" s="0" t="n">
        <v>37651</v>
      </c>
    </row>
    <row r="4605" customFormat="false" ht="15" hidden="false" customHeight="false" outlineLevel="0" collapsed="false">
      <c r="A4605" s="0" t="n">
        <v>202407</v>
      </c>
      <c r="B4605" s="0" t="n">
        <v>202407</v>
      </c>
      <c r="C4605" s="37" t="s">
        <v>184</v>
      </c>
      <c r="D4605" s="37" t="s">
        <v>493</v>
      </c>
      <c r="E4605" s="0" t="n">
        <v>1</v>
      </c>
      <c r="F4605" s="38" t="s">
        <v>70</v>
      </c>
      <c r="G4605" s="37" t="s">
        <v>494</v>
      </c>
      <c r="H4605" s="0" t="n">
        <v>329744</v>
      </c>
      <c r="I4605" s="0" t="n">
        <v>88236</v>
      </c>
      <c r="J4605" s="0" t="n">
        <v>12662</v>
      </c>
    </row>
    <row r="4606" customFormat="false" ht="15" hidden="false" customHeight="false" outlineLevel="0" collapsed="false">
      <c r="A4606" s="0" t="n">
        <v>202407</v>
      </c>
      <c r="B4606" s="0" t="n">
        <v>202407</v>
      </c>
      <c r="C4606" s="37" t="s">
        <v>109</v>
      </c>
      <c r="D4606" s="37" t="s">
        <v>495</v>
      </c>
      <c r="E4606" s="0" t="n">
        <v>1</v>
      </c>
      <c r="F4606" s="38" t="s">
        <v>70</v>
      </c>
      <c r="G4606" s="37" t="s">
        <v>496</v>
      </c>
      <c r="H4606" s="0" t="n">
        <v>500290</v>
      </c>
      <c r="I4606" s="0" t="n">
        <v>95760</v>
      </c>
      <c r="J4606" s="0" t="n">
        <v>1485</v>
      </c>
    </row>
    <row r="4607" customFormat="false" ht="15" hidden="false" customHeight="false" outlineLevel="0" collapsed="false">
      <c r="A4607" s="0" t="n">
        <v>202407</v>
      </c>
      <c r="B4607" s="0" t="n">
        <v>202407</v>
      </c>
      <c r="C4607" s="37" t="s">
        <v>101</v>
      </c>
      <c r="D4607" s="37" t="s">
        <v>269</v>
      </c>
      <c r="E4607" s="0" t="n">
        <v>1</v>
      </c>
      <c r="F4607" s="38" t="s">
        <v>70</v>
      </c>
      <c r="G4607" s="37" t="s">
        <v>497</v>
      </c>
      <c r="H4607" s="0" t="n">
        <v>1122460</v>
      </c>
      <c r="I4607" s="0" t="n">
        <v>505960</v>
      </c>
      <c r="J4607" s="0" t="n">
        <v>66746</v>
      </c>
    </row>
    <row r="4608" customFormat="false" ht="15" hidden="false" customHeight="false" outlineLevel="0" collapsed="false">
      <c r="A4608" s="0" t="n">
        <v>202407</v>
      </c>
      <c r="B4608" s="0" t="n">
        <v>202407</v>
      </c>
      <c r="C4608" s="37" t="s">
        <v>109</v>
      </c>
      <c r="D4608" s="37" t="s">
        <v>391</v>
      </c>
      <c r="E4608" s="0" t="n">
        <v>1</v>
      </c>
      <c r="F4608" s="38" t="s">
        <v>70</v>
      </c>
      <c r="G4608" s="37" t="s">
        <v>498</v>
      </c>
      <c r="H4608" s="0" t="n">
        <v>127699</v>
      </c>
      <c r="I4608" s="0" t="n">
        <v>41205</v>
      </c>
      <c r="J4608" s="0" t="n">
        <v>2118</v>
      </c>
    </row>
    <row r="4609" customFormat="false" ht="15" hidden="false" customHeight="false" outlineLevel="0" collapsed="false">
      <c r="A4609" s="0" t="n">
        <v>202407</v>
      </c>
      <c r="B4609" s="0" t="n">
        <v>202407</v>
      </c>
      <c r="C4609" s="37" t="s">
        <v>184</v>
      </c>
      <c r="D4609" s="37" t="s">
        <v>141</v>
      </c>
      <c r="E4609" s="0" t="n">
        <v>1</v>
      </c>
      <c r="F4609" s="38" t="s">
        <v>70</v>
      </c>
      <c r="G4609" s="37" t="s">
        <v>499</v>
      </c>
      <c r="H4609" s="0" t="n">
        <v>2654557</v>
      </c>
      <c r="I4609" s="0" t="n">
        <v>460197</v>
      </c>
      <c r="J4609" s="0" t="n">
        <v>95112</v>
      </c>
    </row>
    <row r="4610" customFormat="false" ht="15" hidden="false" customHeight="false" outlineLevel="0" collapsed="false">
      <c r="A4610" s="0" t="n">
        <v>202407</v>
      </c>
      <c r="B4610" s="0" t="n">
        <v>202407</v>
      </c>
      <c r="C4610" s="37" t="s">
        <v>101</v>
      </c>
      <c r="D4610" s="37" t="s">
        <v>500</v>
      </c>
      <c r="E4610" s="0" t="n">
        <v>1</v>
      </c>
      <c r="F4610" s="38" t="s">
        <v>70</v>
      </c>
      <c r="G4610" s="37" t="s">
        <v>501</v>
      </c>
      <c r="H4610" s="0" t="n">
        <v>2979171</v>
      </c>
      <c r="I4610" s="0" t="n">
        <v>769765</v>
      </c>
      <c r="J4610" s="0" t="n">
        <v>83210</v>
      </c>
    </row>
    <row r="4611" customFormat="false" ht="15" hidden="false" customHeight="false" outlineLevel="0" collapsed="false">
      <c r="A4611" s="0" t="n">
        <v>202407</v>
      </c>
      <c r="B4611" s="0" t="n">
        <v>202407</v>
      </c>
      <c r="C4611" s="37" t="s">
        <v>149</v>
      </c>
      <c r="D4611" s="37" t="s">
        <v>502</v>
      </c>
      <c r="E4611" s="0" t="n">
        <v>1</v>
      </c>
      <c r="F4611" s="38" t="s">
        <v>70</v>
      </c>
      <c r="G4611" s="37" t="s">
        <v>503</v>
      </c>
      <c r="H4611" s="0" t="n">
        <v>944769</v>
      </c>
      <c r="I4611" s="0" t="n">
        <v>255561</v>
      </c>
      <c r="J4611" s="0" t="n">
        <v>30154</v>
      </c>
    </row>
    <row r="4612" customFormat="false" ht="15" hidden="false" customHeight="false" outlineLevel="0" collapsed="false">
      <c r="A4612" s="0" t="n">
        <v>202407</v>
      </c>
      <c r="B4612" s="0" t="n">
        <v>202407</v>
      </c>
      <c r="C4612" s="37" t="s">
        <v>178</v>
      </c>
      <c r="D4612" s="37" t="s">
        <v>161</v>
      </c>
      <c r="E4612" s="0" t="n">
        <v>1</v>
      </c>
      <c r="F4612" s="38" t="s">
        <v>70</v>
      </c>
      <c r="G4612" s="37" t="s">
        <v>504</v>
      </c>
      <c r="H4612" s="0" t="n">
        <v>64973</v>
      </c>
      <c r="I4612" s="0" t="n">
        <v>27293</v>
      </c>
      <c r="J4612" s="0" t="n">
        <v>-1753</v>
      </c>
    </row>
    <row r="4613" customFormat="false" ht="15" hidden="false" customHeight="false" outlineLevel="0" collapsed="false">
      <c r="A4613" s="0" t="n">
        <v>202407</v>
      </c>
      <c r="B4613" s="0" t="n">
        <v>202407</v>
      </c>
      <c r="C4613" s="37" t="s">
        <v>112</v>
      </c>
      <c r="D4613" s="37" t="s">
        <v>294</v>
      </c>
      <c r="E4613" s="0" t="n">
        <v>1</v>
      </c>
      <c r="F4613" s="38" t="s">
        <v>70</v>
      </c>
      <c r="G4613" s="37" t="s">
        <v>505</v>
      </c>
      <c r="H4613" s="0" t="n">
        <v>480635</v>
      </c>
      <c r="I4613" s="0" t="n">
        <v>279472</v>
      </c>
      <c r="J4613" s="0" t="n">
        <v>24072</v>
      </c>
    </row>
    <row r="4614" customFormat="false" ht="15" hidden="false" customHeight="false" outlineLevel="0" collapsed="false">
      <c r="A4614" s="0" t="n">
        <v>202407</v>
      </c>
      <c r="B4614" s="0" t="n">
        <v>202407</v>
      </c>
      <c r="C4614" s="37" t="s">
        <v>149</v>
      </c>
      <c r="D4614" s="37" t="s">
        <v>116</v>
      </c>
      <c r="E4614" s="0" t="n">
        <v>1</v>
      </c>
      <c r="F4614" s="38" t="s">
        <v>70</v>
      </c>
      <c r="G4614" s="37" t="s">
        <v>506</v>
      </c>
      <c r="H4614" s="0" t="n">
        <v>5708777</v>
      </c>
      <c r="I4614" s="0" t="n">
        <v>2035015</v>
      </c>
      <c r="J4614" s="0" t="n">
        <v>151351</v>
      </c>
    </row>
    <row r="4615" customFormat="false" ht="15" hidden="false" customHeight="false" outlineLevel="0" collapsed="false">
      <c r="A4615" s="0" t="n">
        <v>202407</v>
      </c>
      <c r="B4615" s="0" t="n">
        <v>202407</v>
      </c>
      <c r="C4615" s="37" t="s">
        <v>95</v>
      </c>
      <c r="D4615" s="37" t="s">
        <v>251</v>
      </c>
      <c r="E4615" s="0" t="n">
        <v>1</v>
      </c>
      <c r="F4615" s="38" t="s">
        <v>70</v>
      </c>
      <c r="G4615" s="37" t="s">
        <v>507</v>
      </c>
      <c r="H4615" s="0" t="n">
        <v>46517</v>
      </c>
      <c r="I4615" s="0" t="n">
        <v>16436</v>
      </c>
      <c r="J4615" s="0" t="n">
        <v>-369</v>
      </c>
    </row>
    <row r="4616" customFormat="false" ht="15" hidden="false" customHeight="false" outlineLevel="0" collapsed="false">
      <c r="A4616" s="0" t="n">
        <v>202407</v>
      </c>
      <c r="B4616" s="0" t="n">
        <v>202407</v>
      </c>
      <c r="C4616" s="37" t="s">
        <v>106</v>
      </c>
      <c r="D4616" s="37" t="s">
        <v>118</v>
      </c>
      <c r="E4616" s="0" t="n">
        <v>1</v>
      </c>
      <c r="F4616" s="38" t="s">
        <v>70</v>
      </c>
      <c r="G4616" s="37" t="s">
        <v>508</v>
      </c>
      <c r="H4616" s="0" t="n">
        <v>743963</v>
      </c>
      <c r="I4616" s="0" t="n">
        <v>199953</v>
      </c>
      <c r="J4616" s="0" t="n">
        <v>11567</v>
      </c>
    </row>
    <row r="4617" customFormat="false" ht="15" hidden="false" customHeight="false" outlineLevel="0" collapsed="false">
      <c r="A4617" s="0" t="n">
        <v>202407</v>
      </c>
      <c r="B4617" s="0" t="n">
        <v>202407</v>
      </c>
      <c r="C4617" s="37" t="s">
        <v>152</v>
      </c>
      <c r="D4617" s="37" t="s">
        <v>509</v>
      </c>
      <c r="E4617" s="0" t="n">
        <v>1</v>
      </c>
      <c r="F4617" s="38" t="s">
        <v>70</v>
      </c>
      <c r="G4617" s="37" t="s">
        <v>510</v>
      </c>
      <c r="H4617" s="0" t="n">
        <v>330996</v>
      </c>
      <c r="I4617" s="0" t="n">
        <v>82567</v>
      </c>
      <c r="J4617" s="0" t="n">
        <v>10203</v>
      </c>
    </row>
    <row r="4618" customFormat="false" ht="15" hidden="false" customHeight="false" outlineLevel="0" collapsed="false">
      <c r="A4618" s="0" t="n">
        <v>202407</v>
      </c>
      <c r="B4618" s="0" t="n">
        <v>202407</v>
      </c>
      <c r="C4618" s="37" t="s">
        <v>101</v>
      </c>
      <c r="D4618" s="37" t="s">
        <v>511</v>
      </c>
      <c r="E4618" s="0" t="n">
        <v>1</v>
      </c>
      <c r="F4618" s="38" t="s">
        <v>70</v>
      </c>
      <c r="G4618" s="37" t="s">
        <v>512</v>
      </c>
      <c r="H4618" s="0" t="n">
        <v>2735863</v>
      </c>
      <c r="I4618" s="0" t="n">
        <v>909582</v>
      </c>
      <c r="J4618" s="0" t="n">
        <v>72371</v>
      </c>
    </row>
    <row r="4619" customFormat="false" ht="15" hidden="false" customHeight="false" outlineLevel="0" collapsed="false">
      <c r="A4619" s="0" t="n">
        <v>202407</v>
      </c>
      <c r="B4619" s="0" t="n">
        <v>202407</v>
      </c>
      <c r="C4619" s="37" t="s">
        <v>178</v>
      </c>
      <c r="D4619" s="37" t="s">
        <v>513</v>
      </c>
      <c r="E4619" s="0" t="n">
        <v>1</v>
      </c>
      <c r="F4619" s="38" t="s">
        <v>70</v>
      </c>
      <c r="G4619" s="37" t="s">
        <v>514</v>
      </c>
      <c r="H4619" s="0" t="n">
        <v>543733</v>
      </c>
      <c r="I4619" s="0" t="n">
        <v>227021</v>
      </c>
      <c r="J4619" s="0" t="n">
        <v>-13896</v>
      </c>
    </row>
    <row r="4620" customFormat="false" ht="15" hidden="false" customHeight="false" outlineLevel="0" collapsed="false">
      <c r="A4620" s="0" t="n">
        <v>202407</v>
      </c>
      <c r="B4620" s="0" t="n">
        <v>202407</v>
      </c>
      <c r="C4620" s="37" t="s">
        <v>178</v>
      </c>
      <c r="D4620" s="37" t="s">
        <v>452</v>
      </c>
      <c r="E4620" s="0" t="n">
        <v>1</v>
      </c>
      <c r="F4620" s="38" t="s">
        <v>70</v>
      </c>
      <c r="G4620" s="37" t="s">
        <v>515</v>
      </c>
      <c r="H4620" s="0" t="n">
        <v>3009358</v>
      </c>
      <c r="I4620" s="0" t="n">
        <v>907745</v>
      </c>
      <c r="J4620" s="0" t="n">
        <v>47818</v>
      </c>
    </row>
    <row r="4621" customFormat="false" ht="15" hidden="false" customHeight="false" outlineLevel="0" collapsed="false">
      <c r="A4621" s="0" t="n">
        <v>202407</v>
      </c>
      <c r="B4621" s="0" t="n">
        <v>202407</v>
      </c>
      <c r="C4621" s="37" t="s">
        <v>101</v>
      </c>
      <c r="D4621" s="37" t="s">
        <v>516</v>
      </c>
      <c r="E4621" s="0" t="n">
        <v>1</v>
      </c>
      <c r="F4621" s="38" t="s">
        <v>70</v>
      </c>
      <c r="G4621" s="37" t="s">
        <v>517</v>
      </c>
      <c r="H4621" s="0" t="n">
        <v>1628100</v>
      </c>
      <c r="I4621" s="0" t="n">
        <v>369732</v>
      </c>
      <c r="J4621" s="0" t="n">
        <v>12274</v>
      </c>
    </row>
    <row r="4622" customFormat="false" ht="15" hidden="false" customHeight="false" outlineLevel="0" collapsed="false">
      <c r="A4622" s="0" t="n">
        <v>202407</v>
      </c>
      <c r="B4622" s="0" t="n">
        <v>202407</v>
      </c>
      <c r="C4622" s="37" t="s">
        <v>149</v>
      </c>
      <c r="D4622" s="37" t="s">
        <v>396</v>
      </c>
      <c r="E4622" s="0" t="n">
        <v>1</v>
      </c>
      <c r="F4622" s="38" t="s">
        <v>70</v>
      </c>
      <c r="G4622" s="37" t="s">
        <v>518</v>
      </c>
      <c r="H4622" s="0" t="n">
        <v>11278886</v>
      </c>
      <c r="I4622" s="0" t="n">
        <v>1849493</v>
      </c>
      <c r="J4622" s="0" t="n">
        <v>183750</v>
      </c>
    </row>
    <row r="4623" customFormat="false" ht="15" hidden="false" customHeight="false" outlineLevel="0" collapsed="false">
      <c r="A4623" s="0" t="n">
        <v>202407</v>
      </c>
      <c r="B4623" s="0" t="n">
        <v>202407</v>
      </c>
      <c r="C4623" s="37" t="s">
        <v>106</v>
      </c>
      <c r="D4623" s="37" t="s">
        <v>519</v>
      </c>
      <c r="E4623" s="0" t="n">
        <v>1</v>
      </c>
      <c r="F4623" s="38" t="s">
        <v>70</v>
      </c>
      <c r="G4623" s="37" t="s">
        <v>520</v>
      </c>
      <c r="H4623" s="0" t="n">
        <v>981869</v>
      </c>
      <c r="I4623" s="0" t="n">
        <v>516740</v>
      </c>
      <c r="J4623" s="0" t="n">
        <v>45759</v>
      </c>
    </row>
    <row r="4624" customFormat="false" ht="15" hidden="false" customHeight="false" outlineLevel="0" collapsed="false">
      <c r="A4624" s="0" t="n">
        <v>202407</v>
      </c>
      <c r="B4624" s="0" t="n">
        <v>202407</v>
      </c>
      <c r="C4624" s="37" t="s">
        <v>149</v>
      </c>
      <c r="D4624" s="37" t="s">
        <v>430</v>
      </c>
      <c r="E4624" s="0" t="n">
        <v>1</v>
      </c>
      <c r="F4624" s="38" t="s">
        <v>70</v>
      </c>
      <c r="G4624" s="37" t="s">
        <v>521</v>
      </c>
      <c r="H4624" s="0" t="n">
        <v>1824908</v>
      </c>
      <c r="I4624" s="0" t="n">
        <v>763022</v>
      </c>
      <c r="J4624" s="0" t="n">
        <v>29635</v>
      </c>
    </row>
    <row r="4625" customFormat="false" ht="15" hidden="false" customHeight="false" outlineLevel="0" collapsed="false">
      <c r="A4625" s="0" t="n">
        <v>202407</v>
      </c>
      <c r="B4625" s="0" t="n">
        <v>202407</v>
      </c>
      <c r="C4625" s="37" t="s">
        <v>149</v>
      </c>
      <c r="D4625" s="37" t="s">
        <v>352</v>
      </c>
      <c r="E4625" s="0" t="n">
        <v>1</v>
      </c>
      <c r="F4625" s="38" t="s">
        <v>70</v>
      </c>
      <c r="G4625" s="37" t="s">
        <v>522</v>
      </c>
      <c r="H4625" s="0" t="n">
        <v>196272</v>
      </c>
      <c r="I4625" s="0" t="n">
        <v>46633</v>
      </c>
      <c r="J4625" s="0" t="n">
        <v>1629</v>
      </c>
    </row>
    <row r="4626" customFormat="false" ht="15" hidden="false" customHeight="false" outlineLevel="0" collapsed="false">
      <c r="A4626" s="0" t="n">
        <v>202407</v>
      </c>
      <c r="B4626" s="0" t="n">
        <v>202407</v>
      </c>
      <c r="C4626" s="37" t="s">
        <v>95</v>
      </c>
      <c r="D4626" s="37" t="s">
        <v>269</v>
      </c>
      <c r="E4626" s="0" t="n">
        <v>1</v>
      </c>
      <c r="F4626" s="38" t="s">
        <v>70</v>
      </c>
      <c r="G4626" s="37" t="s">
        <v>523</v>
      </c>
      <c r="H4626" s="0" t="n">
        <v>5087045</v>
      </c>
      <c r="I4626" s="0" t="n">
        <v>3786669</v>
      </c>
      <c r="J4626" s="0" t="n">
        <v>328389</v>
      </c>
    </row>
    <row r="4627" customFormat="false" ht="15" hidden="false" customHeight="false" outlineLevel="0" collapsed="false">
      <c r="A4627" s="0" t="n">
        <v>202407</v>
      </c>
      <c r="B4627" s="0" t="n">
        <v>202407</v>
      </c>
      <c r="C4627" s="37" t="s">
        <v>106</v>
      </c>
      <c r="D4627" s="37" t="s">
        <v>110</v>
      </c>
      <c r="E4627" s="0" t="n">
        <v>1</v>
      </c>
      <c r="F4627" s="38" t="s">
        <v>70</v>
      </c>
      <c r="G4627" s="37" t="s">
        <v>524</v>
      </c>
      <c r="H4627" s="0" t="n">
        <v>464905</v>
      </c>
      <c r="I4627" s="0" t="n">
        <v>77867</v>
      </c>
      <c r="J4627" s="0" t="n">
        <v>13728</v>
      </c>
    </row>
    <row r="4628" customFormat="false" ht="15" hidden="false" customHeight="false" outlineLevel="0" collapsed="false">
      <c r="A4628" s="0" t="n">
        <v>202407</v>
      </c>
      <c r="B4628" s="0" t="n">
        <v>202407</v>
      </c>
      <c r="C4628" s="37" t="s">
        <v>149</v>
      </c>
      <c r="D4628" s="37" t="s">
        <v>383</v>
      </c>
      <c r="E4628" s="0" t="n">
        <v>1</v>
      </c>
      <c r="F4628" s="38" t="s">
        <v>70</v>
      </c>
      <c r="G4628" s="37" t="s">
        <v>525</v>
      </c>
      <c r="H4628" s="0" t="n">
        <v>634373</v>
      </c>
      <c r="I4628" s="0" t="n">
        <v>150775</v>
      </c>
      <c r="J4628" s="0" t="n">
        <v>16263</v>
      </c>
    </row>
    <row r="4629" customFormat="false" ht="15" hidden="false" customHeight="false" outlineLevel="0" collapsed="false">
      <c r="A4629" s="0" t="n">
        <v>202407</v>
      </c>
      <c r="B4629" s="0" t="n">
        <v>202407</v>
      </c>
      <c r="C4629" s="37" t="s">
        <v>184</v>
      </c>
      <c r="D4629" s="37" t="s">
        <v>218</v>
      </c>
      <c r="E4629" s="0" t="n">
        <v>1</v>
      </c>
      <c r="F4629" s="38" t="s">
        <v>70</v>
      </c>
      <c r="G4629" s="37" t="s">
        <v>526</v>
      </c>
      <c r="H4629" s="0" t="n">
        <v>1088337</v>
      </c>
      <c r="I4629" s="0" t="n">
        <v>228975</v>
      </c>
      <c r="J4629" s="0" t="n">
        <v>50903</v>
      </c>
    </row>
    <row r="4630" customFormat="false" ht="15" hidden="false" customHeight="false" outlineLevel="0" collapsed="false">
      <c r="A4630" s="0" t="n">
        <v>202407</v>
      </c>
      <c r="B4630" s="0" t="n">
        <v>202407</v>
      </c>
      <c r="C4630" s="37" t="s">
        <v>112</v>
      </c>
      <c r="D4630" s="37" t="s">
        <v>200</v>
      </c>
      <c r="E4630" s="0" t="n">
        <v>1</v>
      </c>
      <c r="F4630" s="38" t="s">
        <v>70</v>
      </c>
      <c r="G4630" s="37" t="s">
        <v>527</v>
      </c>
      <c r="H4630" s="0" t="n">
        <v>249671</v>
      </c>
      <c r="I4630" s="0" t="n">
        <v>27632</v>
      </c>
      <c r="J4630" s="0" t="n">
        <v>5342</v>
      </c>
    </row>
    <row r="4631" customFormat="false" ht="15" hidden="false" customHeight="false" outlineLevel="0" collapsed="false">
      <c r="A4631" s="0" t="n">
        <v>202407</v>
      </c>
      <c r="B4631" s="0" t="n">
        <v>202407</v>
      </c>
      <c r="C4631" s="37" t="s">
        <v>152</v>
      </c>
      <c r="D4631" s="37" t="s">
        <v>328</v>
      </c>
      <c r="E4631" s="0" t="n">
        <v>1</v>
      </c>
      <c r="F4631" s="38" t="s">
        <v>70</v>
      </c>
      <c r="G4631" s="37" t="s">
        <v>528</v>
      </c>
      <c r="H4631" s="0" t="n">
        <v>1523806</v>
      </c>
      <c r="I4631" s="0" t="n">
        <v>347480</v>
      </c>
      <c r="J4631" s="0" t="n">
        <v>79805</v>
      </c>
    </row>
    <row r="4632" customFormat="false" ht="15" hidden="false" customHeight="false" outlineLevel="0" collapsed="false">
      <c r="A4632" s="0" t="n">
        <v>202407</v>
      </c>
      <c r="B4632" s="0" t="n">
        <v>202407</v>
      </c>
      <c r="C4632" s="37" t="s">
        <v>95</v>
      </c>
      <c r="D4632" s="37" t="s">
        <v>96</v>
      </c>
      <c r="E4632" s="0" t="n">
        <v>1</v>
      </c>
      <c r="F4632" s="38" t="s">
        <v>70</v>
      </c>
      <c r="G4632" s="37" t="s">
        <v>529</v>
      </c>
      <c r="H4632" s="0" t="n">
        <v>4182423</v>
      </c>
      <c r="I4632" s="0" t="n">
        <v>766742</v>
      </c>
      <c r="J4632" s="0" t="n">
        <v>166278</v>
      </c>
    </row>
    <row r="4633" customFormat="false" ht="15" hidden="false" customHeight="false" outlineLevel="0" collapsed="false">
      <c r="A4633" s="0" t="n">
        <v>202407</v>
      </c>
      <c r="B4633" s="0" t="n">
        <v>202407</v>
      </c>
      <c r="C4633" s="37" t="s">
        <v>158</v>
      </c>
      <c r="D4633" s="37" t="s">
        <v>474</v>
      </c>
      <c r="E4633" s="0" t="n">
        <v>1</v>
      </c>
      <c r="F4633" s="38" t="s">
        <v>70</v>
      </c>
      <c r="G4633" s="37" t="s">
        <v>530</v>
      </c>
      <c r="H4633" s="0" t="n">
        <v>1545975</v>
      </c>
      <c r="I4633" s="0" t="n">
        <v>211780</v>
      </c>
      <c r="J4633" s="0" t="n">
        <v>50042</v>
      </c>
    </row>
    <row r="4634" customFormat="false" ht="15" hidden="false" customHeight="false" outlineLevel="0" collapsed="false">
      <c r="A4634" s="0" t="n">
        <v>202407</v>
      </c>
      <c r="B4634" s="0" t="n">
        <v>202407</v>
      </c>
      <c r="C4634" s="37" t="s">
        <v>197</v>
      </c>
      <c r="D4634" s="37" t="s">
        <v>531</v>
      </c>
      <c r="E4634" s="0" t="n">
        <v>1</v>
      </c>
      <c r="F4634" s="38" t="s">
        <v>70</v>
      </c>
      <c r="G4634" s="37" t="s">
        <v>532</v>
      </c>
      <c r="H4634" s="0" t="n">
        <v>205519</v>
      </c>
      <c r="I4634" s="0" t="n">
        <v>26504</v>
      </c>
      <c r="J4634" s="0" t="n">
        <v>-936</v>
      </c>
    </row>
    <row r="4635" customFormat="false" ht="15" hidden="false" customHeight="false" outlineLevel="0" collapsed="false">
      <c r="A4635" s="0" t="n">
        <v>202407</v>
      </c>
      <c r="B4635" s="0" t="n">
        <v>202407</v>
      </c>
      <c r="C4635" s="37" t="s">
        <v>101</v>
      </c>
      <c r="D4635" s="37" t="s">
        <v>533</v>
      </c>
      <c r="E4635" s="0" t="n">
        <v>1</v>
      </c>
      <c r="F4635" s="38" t="s">
        <v>70</v>
      </c>
      <c r="G4635" s="37" t="s">
        <v>534</v>
      </c>
      <c r="H4635" s="0" t="n">
        <v>1157125</v>
      </c>
      <c r="I4635" s="0" t="n">
        <v>232412</v>
      </c>
      <c r="J4635" s="0" t="n">
        <v>33640</v>
      </c>
    </row>
    <row r="4636" customFormat="false" ht="15" hidden="false" customHeight="false" outlineLevel="0" collapsed="false">
      <c r="A4636" s="0" t="n">
        <v>202407</v>
      </c>
      <c r="B4636" s="0" t="n">
        <v>202407</v>
      </c>
      <c r="C4636" s="37" t="s">
        <v>124</v>
      </c>
      <c r="D4636" s="37" t="s">
        <v>277</v>
      </c>
      <c r="E4636" s="0" t="n">
        <v>1</v>
      </c>
      <c r="F4636" s="38" t="s">
        <v>70</v>
      </c>
      <c r="G4636" s="37" t="s">
        <v>535</v>
      </c>
      <c r="H4636" s="0" t="n">
        <v>3119938</v>
      </c>
      <c r="I4636" s="0" t="n">
        <v>655107</v>
      </c>
      <c r="J4636" s="0" t="n">
        <v>132222</v>
      </c>
    </row>
    <row r="4637" customFormat="false" ht="15" hidden="false" customHeight="false" outlineLevel="0" collapsed="false">
      <c r="A4637" s="0" t="n">
        <v>202407</v>
      </c>
      <c r="B4637" s="0" t="n">
        <v>202407</v>
      </c>
      <c r="C4637" s="37" t="s">
        <v>101</v>
      </c>
      <c r="D4637" s="37" t="s">
        <v>450</v>
      </c>
      <c r="E4637" s="0" t="n">
        <v>1</v>
      </c>
      <c r="F4637" s="38" t="s">
        <v>70</v>
      </c>
      <c r="G4637" s="37" t="s">
        <v>536</v>
      </c>
      <c r="H4637" s="0" t="n">
        <v>108262</v>
      </c>
      <c r="I4637" s="0" t="n">
        <v>19619</v>
      </c>
      <c r="J4637" s="0" t="n">
        <v>4314</v>
      </c>
    </row>
    <row r="4638" customFormat="false" ht="15" hidden="false" customHeight="false" outlineLevel="0" collapsed="false">
      <c r="A4638" s="0" t="n">
        <v>202407</v>
      </c>
      <c r="B4638" s="0" t="n">
        <v>202407</v>
      </c>
      <c r="C4638" s="37" t="s">
        <v>178</v>
      </c>
      <c r="D4638" s="37" t="s">
        <v>102</v>
      </c>
      <c r="E4638" s="0" t="n">
        <v>1</v>
      </c>
      <c r="F4638" s="38" t="s">
        <v>70</v>
      </c>
      <c r="G4638" s="37" t="s">
        <v>537</v>
      </c>
      <c r="H4638" s="0" t="n">
        <v>295795</v>
      </c>
      <c r="I4638" s="0" t="n">
        <v>94132</v>
      </c>
      <c r="J4638" s="0" t="n">
        <v>276</v>
      </c>
    </row>
    <row r="4639" customFormat="false" ht="15" hidden="false" customHeight="false" outlineLevel="0" collapsed="false">
      <c r="A4639" s="0" t="n">
        <v>202407</v>
      </c>
      <c r="B4639" s="0" t="n">
        <v>202407</v>
      </c>
      <c r="C4639" s="37" t="s">
        <v>178</v>
      </c>
      <c r="D4639" s="37" t="s">
        <v>374</v>
      </c>
      <c r="E4639" s="0" t="n">
        <v>1</v>
      </c>
      <c r="F4639" s="38" t="s">
        <v>70</v>
      </c>
      <c r="G4639" s="37" t="s">
        <v>538</v>
      </c>
      <c r="H4639" s="0" t="n">
        <v>4433847</v>
      </c>
      <c r="I4639" s="0" t="n">
        <v>1785990</v>
      </c>
      <c r="J4639" s="0" t="n">
        <v>260287</v>
      </c>
    </row>
    <row r="4640" customFormat="false" ht="15" hidden="false" customHeight="false" outlineLevel="0" collapsed="false">
      <c r="A4640" s="0" t="n">
        <v>202407</v>
      </c>
      <c r="B4640" s="0" t="n">
        <v>202407</v>
      </c>
      <c r="C4640" s="37" t="s">
        <v>109</v>
      </c>
      <c r="D4640" s="37" t="s">
        <v>150</v>
      </c>
      <c r="E4640" s="0" t="n">
        <v>1</v>
      </c>
      <c r="F4640" s="38" t="s">
        <v>70</v>
      </c>
      <c r="G4640" s="37" t="s">
        <v>539</v>
      </c>
      <c r="H4640" s="0" t="n">
        <v>1483023</v>
      </c>
      <c r="I4640" s="0" t="n">
        <v>1942898</v>
      </c>
      <c r="J4640" s="0" t="n">
        <v>170043</v>
      </c>
    </row>
    <row r="4641" customFormat="false" ht="15" hidden="false" customHeight="false" outlineLevel="0" collapsed="false">
      <c r="A4641" s="0" t="n">
        <v>202407</v>
      </c>
      <c r="B4641" s="0" t="n">
        <v>202407</v>
      </c>
      <c r="C4641" s="37" t="s">
        <v>158</v>
      </c>
      <c r="D4641" s="37" t="s">
        <v>540</v>
      </c>
      <c r="E4641" s="0" t="n">
        <v>1</v>
      </c>
      <c r="F4641" s="38" t="s">
        <v>70</v>
      </c>
      <c r="G4641" s="37" t="s">
        <v>541</v>
      </c>
      <c r="H4641" s="0" t="n">
        <v>2170572</v>
      </c>
      <c r="I4641" s="0" t="n">
        <v>550991</v>
      </c>
      <c r="J4641" s="0" t="n">
        <v>145851</v>
      </c>
    </row>
    <row r="4642" customFormat="false" ht="15" hidden="false" customHeight="false" outlineLevel="0" collapsed="false">
      <c r="A4642" s="0" t="n">
        <v>202407</v>
      </c>
      <c r="B4642" s="0" t="n">
        <v>202407</v>
      </c>
      <c r="C4642" s="37" t="s">
        <v>106</v>
      </c>
      <c r="D4642" s="37" t="s">
        <v>118</v>
      </c>
      <c r="E4642" s="0" t="n">
        <v>1</v>
      </c>
      <c r="F4642" s="38" t="s">
        <v>70</v>
      </c>
      <c r="G4642" s="37" t="s">
        <v>542</v>
      </c>
      <c r="H4642" s="0" t="n">
        <v>9719970</v>
      </c>
      <c r="I4642" s="0" t="n">
        <v>2771722</v>
      </c>
      <c r="J4642" s="0" t="n">
        <v>-162781</v>
      </c>
    </row>
    <row r="4643" customFormat="false" ht="15" hidden="false" customHeight="false" outlineLevel="0" collapsed="false">
      <c r="A4643" s="0" t="n">
        <v>202407</v>
      </c>
      <c r="B4643" s="0" t="n">
        <v>202407</v>
      </c>
      <c r="C4643" s="37" t="s">
        <v>136</v>
      </c>
      <c r="D4643" s="37" t="s">
        <v>130</v>
      </c>
      <c r="E4643" s="0" t="n">
        <v>1</v>
      </c>
      <c r="F4643" s="38" t="s">
        <v>70</v>
      </c>
      <c r="G4643" s="37" t="s">
        <v>543</v>
      </c>
      <c r="H4643" s="0" t="n">
        <v>2454714</v>
      </c>
      <c r="I4643" s="0" t="n">
        <v>867136</v>
      </c>
      <c r="J4643" s="0" t="n">
        <v>2663</v>
      </c>
    </row>
    <row r="4644" customFormat="false" ht="15" hidden="false" customHeight="false" outlineLevel="0" collapsed="false">
      <c r="A4644" s="0" t="n">
        <v>202407</v>
      </c>
      <c r="B4644" s="0" t="n">
        <v>202407</v>
      </c>
      <c r="C4644" s="37" t="s">
        <v>136</v>
      </c>
      <c r="D4644" s="37" t="s">
        <v>447</v>
      </c>
      <c r="E4644" s="0" t="n">
        <v>1</v>
      </c>
      <c r="F4644" s="38" t="s">
        <v>70</v>
      </c>
      <c r="G4644" s="37" t="s">
        <v>544</v>
      </c>
      <c r="H4644" s="0" t="n">
        <v>2389288</v>
      </c>
      <c r="I4644" s="0" t="n">
        <v>583814</v>
      </c>
      <c r="J4644" s="0" t="n">
        <v>-59002</v>
      </c>
    </row>
    <row r="4645" customFormat="false" ht="15" hidden="false" customHeight="false" outlineLevel="0" collapsed="false">
      <c r="A4645" s="0" t="n">
        <v>202407</v>
      </c>
      <c r="B4645" s="0" t="n">
        <v>202407</v>
      </c>
      <c r="C4645" s="37" t="s">
        <v>136</v>
      </c>
      <c r="D4645" s="37" t="s">
        <v>170</v>
      </c>
      <c r="E4645" s="0" t="n">
        <v>1</v>
      </c>
      <c r="F4645" s="38" t="s">
        <v>70</v>
      </c>
      <c r="G4645" s="37" t="s">
        <v>545</v>
      </c>
      <c r="H4645" s="0" t="n">
        <v>26920980</v>
      </c>
      <c r="I4645" s="0" t="n">
        <v>8509062</v>
      </c>
      <c r="J4645" s="0" t="n">
        <v>803780</v>
      </c>
    </row>
    <row r="4646" customFormat="false" ht="15" hidden="false" customHeight="false" outlineLevel="0" collapsed="false">
      <c r="A4646" s="0" t="n">
        <v>202407</v>
      </c>
      <c r="B4646" s="0" t="n">
        <v>202407</v>
      </c>
      <c r="C4646" s="37" t="s">
        <v>106</v>
      </c>
      <c r="D4646" s="37" t="s">
        <v>210</v>
      </c>
      <c r="E4646" s="0" t="n">
        <v>1</v>
      </c>
      <c r="F4646" s="38" t="s">
        <v>70</v>
      </c>
      <c r="G4646" s="37" t="s">
        <v>546</v>
      </c>
      <c r="H4646" s="0" t="n">
        <v>836167</v>
      </c>
      <c r="I4646" s="0" t="n">
        <v>128480</v>
      </c>
      <c r="J4646" s="0" t="n">
        <v>39364</v>
      </c>
    </row>
    <row r="4647" customFormat="false" ht="15" hidden="false" customHeight="false" outlineLevel="0" collapsed="false">
      <c r="A4647" s="0" t="n">
        <v>202407</v>
      </c>
      <c r="B4647" s="0" t="n">
        <v>202407</v>
      </c>
      <c r="C4647" s="37" t="s">
        <v>158</v>
      </c>
      <c r="D4647" s="37" t="s">
        <v>269</v>
      </c>
      <c r="E4647" s="0" t="n">
        <v>1</v>
      </c>
      <c r="F4647" s="38" t="s">
        <v>70</v>
      </c>
      <c r="G4647" s="37" t="s">
        <v>547</v>
      </c>
      <c r="H4647" s="0" t="n">
        <v>424841</v>
      </c>
      <c r="I4647" s="0" t="n">
        <v>127969</v>
      </c>
      <c r="J4647" s="0" t="n">
        <v>9670</v>
      </c>
    </row>
    <row r="4648" customFormat="false" ht="15" hidden="false" customHeight="false" outlineLevel="0" collapsed="false">
      <c r="A4648" s="0" t="n">
        <v>202407</v>
      </c>
      <c r="B4648" s="0" t="n">
        <v>202407</v>
      </c>
      <c r="C4648" s="37" t="s">
        <v>124</v>
      </c>
      <c r="D4648" s="37" t="s">
        <v>396</v>
      </c>
      <c r="E4648" s="0" t="n">
        <v>1</v>
      </c>
      <c r="F4648" s="38" t="s">
        <v>70</v>
      </c>
      <c r="G4648" s="37" t="s">
        <v>548</v>
      </c>
      <c r="H4648" s="0" t="n">
        <v>2135170</v>
      </c>
      <c r="I4648" s="0" t="n">
        <v>256588</v>
      </c>
      <c r="J4648" s="0" t="n">
        <v>23119</v>
      </c>
    </row>
    <row r="4649" customFormat="false" ht="15" hidden="false" customHeight="false" outlineLevel="0" collapsed="false">
      <c r="A4649" s="0" t="n">
        <v>202407</v>
      </c>
      <c r="B4649" s="0" t="n">
        <v>202407</v>
      </c>
      <c r="C4649" s="37" t="s">
        <v>101</v>
      </c>
      <c r="D4649" s="37" t="s">
        <v>282</v>
      </c>
      <c r="E4649" s="0" t="n">
        <v>1</v>
      </c>
      <c r="F4649" s="38" t="s">
        <v>70</v>
      </c>
      <c r="G4649" s="37" t="s">
        <v>549</v>
      </c>
      <c r="H4649" s="0" t="n">
        <v>2057900</v>
      </c>
      <c r="I4649" s="0" t="n">
        <v>509490</v>
      </c>
      <c r="J4649" s="0" t="n">
        <v>68793</v>
      </c>
    </row>
    <row r="4650" customFormat="false" ht="15" hidden="false" customHeight="false" outlineLevel="0" collapsed="false">
      <c r="A4650" s="0" t="n">
        <v>202407</v>
      </c>
      <c r="B4650" s="0" t="n">
        <v>202407</v>
      </c>
      <c r="C4650" s="37" t="s">
        <v>197</v>
      </c>
      <c r="D4650" s="37" t="s">
        <v>540</v>
      </c>
      <c r="E4650" s="0" t="n">
        <v>1</v>
      </c>
      <c r="F4650" s="38" t="s">
        <v>70</v>
      </c>
      <c r="G4650" s="37" t="s">
        <v>550</v>
      </c>
      <c r="H4650" s="0" t="n">
        <v>542351</v>
      </c>
      <c r="I4650" s="0" t="n">
        <v>93057</v>
      </c>
      <c r="J4650" s="0" t="n">
        <v>6362</v>
      </c>
    </row>
    <row r="4651" customFormat="false" ht="15" hidden="false" customHeight="false" outlineLevel="0" collapsed="false">
      <c r="A4651" s="0" t="n">
        <v>202407</v>
      </c>
      <c r="B4651" s="0" t="n">
        <v>202407</v>
      </c>
      <c r="C4651" s="37" t="s">
        <v>158</v>
      </c>
      <c r="D4651" s="37" t="s">
        <v>243</v>
      </c>
      <c r="E4651" s="0" t="n">
        <v>1</v>
      </c>
      <c r="F4651" s="38" t="s">
        <v>70</v>
      </c>
      <c r="G4651" s="37" t="s">
        <v>551</v>
      </c>
      <c r="H4651" s="0" t="n">
        <v>346948</v>
      </c>
      <c r="I4651" s="0" t="n">
        <v>38362</v>
      </c>
      <c r="J4651" s="0" t="n">
        <v>4473</v>
      </c>
    </row>
    <row r="4652" customFormat="false" ht="15" hidden="false" customHeight="false" outlineLevel="0" collapsed="false">
      <c r="A4652" s="0" t="n">
        <v>202407</v>
      </c>
      <c r="B4652" s="0" t="n">
        <v>202407</v>
      </c>
      <c r="C4652" s="37" t="s">
        <v>112</v>
      </c>
      <c r="D4652" s="37" t="s">
        <v>220</v>
      </c>
      <c r="E4652" s="0" t="n">
        <v>1</v>
      </c>
      <c r="F4652" s="38" t="s">
        <v>70</v>
      </c>
      <c r="G4652" s="37" t="s">
        <v>552</v>
      </c>
      <c r="H4652" s="0" t="n">
        <v>16196214</v>
      </c>
      <c r="I4652" s="0" t="n">
        <v>14217463</v>
      </c>
      <c r="J4652" s="0" t="n">
        <v>1695023</v>
      </c>
    </row>
    <row r="4653" customFormat="false" ht="15" hidden="false" customHeight="false" outlineLevel="0" collapsed="false">
      <c r="A4653" s="0" t="n">
        <v>202407</v>
      </c>
      <c r="B4653" s="0" t="n">
        <v>202407</v>
      </c>
      <c r="C4653" s="37" t="s">
        <v>184</v>
      </c>
      <c r="D4653" s="37" t="s">
        <v>509</v>
      </c>
      <c r="E4653" s="0" t="n">
        <v>1</v>
      </c>
      <c r="F4653" s="38" t="s">
        <v>70</v>
      </c>
      <c r="G4653" s="37" t="s">
        <v>553</v>
      </c>
      <c r="H4653" s="0" t="n">
        <v>1960570</v>
      </c>
      <c r="I4653" s="0" t="n">
        <v>661055</v>
      </c>
      <c r="J4653" s="0" t="n">
        <v>-3012</v>
      </c>
    </row>
    <row r="4654" customFormat="false" ht="15" hidden="false" customHeight="false" outlineLevel="0" collapsed="false">
      <c r="A4654" s="0" t="n">
        <v>202407</v>
      </c>
      <c r="B4654" s="0" t="n">
        <v>202407</v>
      </c>
      <c r="C4654" s="37" t="s">
        <v>109</v>
      </c>
      <c r="D4654" s="37" t="s">
        <v>143</v>
      </c>
      <c r="E4654" s="0" t="n">
        <v>1</v>
      </c>
      <c r="F4654" s="38" t="s">
        <v>70</v>
      </c>
      <c r="G4654" s="37" t="s">
        <v>554</v>
      </c>
      <c r="H4654" s="0" t="n">
        <v>565402</v>
      </c>
      <c r="I4654" s="0" t="n">
        <v>181793</v>
      </c>
      <c r="J4654" s="0" t="n">
        <v>12834</v>
      </c>
    </row>
    <row r="4655" customFormat="false" ht="15" hidden="false" customHeight="false" outlineLevel="0" collapsed="false">
      <c r="A4655" s="0" t="n">
        <v>202407</v>
      </c>
      <c r="B4655" s="0" t="n">
        <v>202407</v>
      </c>
      <c r="C4655" s="37" t="s">
        <v>136</v>
      </c>
      <c r="D4655" s="37" t="s">
        <v>314</v>
      </c>
      <c r="E4655" s="0" t="n">
        <v>1</v>
      </c>
      <c r="F4655" s="38" t="s">
        <v>70</v>
      </c>
      <c r="G4655" s="37" t="s">
        <v>555</v>
      </c>
      <c r="H4655" s="0" t="n">
        <v>3596689</v>
      </c>
      <c r="I4655" s="0" t="n">
        <v>509800</v>
      </c>
      <c r="J4655" s="0" t="n">
        <v>78608</v>
      </c>
    </row>
    <row r="4656" customFormat="false" ht="15" hidden="false" customHeight="false" outlineLevel="0" collapsed="false">
      <c r="A4656" s="0" t="n">
        <v>202407</v>
      </c>
      <c r="B4656" s="0" t="n">
        <v>202407</v>
      </c>
      <c r="C4656" s="37" t="s">
        <v>106</v>
      </c>
      <c r="D4656" s="37" t="s">
        <v>174</v>
      </c>
      <c r="E4656" s="0" t="n">
        <v>1</v>
      </c>
      <c r="F4656" s="38" t="s">
        <v>70</v>
      </c>
      <c r="G4656" s="37" t="s">
        <v>556</v>
      </c>
      <c r="H4656" s="0" t="n">
        <v>1098849</v>
      </c>
      <c r="I4656" s="0" t="n">
        <v>604091</v>
      </c>
      <c r="J4656" s="0" t="n">
        <v>104422</v>
      </c>
    </row>
    <row r="4657" customFormat="false" ht="15" hidden="false" customHeight="false" outlineLevel="0" collapsed="false">
      <c r="A4657" s="0" t="n">
        <v>202407</v>
      </c>
      <c r="B4657" s="0" t="n">
        <v>202407</v>
      </c>
      <c r="C4657" s="37" t="s">
        <v>112</v>
      </c>
      <c r="D4657" s="37" t="s">
        <v>482</v>
      </c>
      <c r="E4657" s="0" t="n">
        <v>1</v>
      </c>
      <c r="F4657" s="38" t="s">
        <v>70</v>
      </c>
      <c r="G4657" s="37" t="s">
        <v>557</v>
      </c>
      <c r="H4657" s="0" t="n">
        <v>1154711</v>
      </c>
      <c r="I4657" s="0" t="n">
        <v>252778</v>
      </c>
      <c r="J4657" s="0" t="n">
        <v>53046</v>
      </c>
    </row>
    <row r="4658" customFormat="false" ht="15" hidden="false" customHeight="false" outlineLevel="0" collapsed="false">
      <c r="A4658" s="0" t="n">
        <v>202407</v>
      </c>
      <c r="B4658" s="0" t="n">
        <v>202407</v>
      </c>
      <c r="C4658" s="37" t="s">
        <v>101</v>
      </c>
      <c r="D4658" s="37" t="s">
        <v>391</v>
      </c>
      <c r="E4658" s="0" t="n">
        <v>1</v>
      </c>
      <c r="F4658" s="38" t="s">
        <v>70</v>
      </c>
      <c r="G4658" s="37" t="s">
        <v>558</v>
      </c>
      <c r="H4658" s="0" t="n">
        <v>2306143</v>
      </c>
      <c r="I4658" s="0" t="n">
        <v>454786</v>
      </c>
      <c r="J4658" s="0" t="n">
        <v>51638</v>
      </c>
    </row>
    <row r="4659" customFormat="false" ht="15" hidden="false" customHeight="false" outlineLevel="0" collapsed="false">
      <c r="A4659" s="0" t="n">
        <v>202407</v>
      </c>
      <c r="B4659" s="0" t="n">
        <v>202407</v>
      </c>
      <c r="C4659" s="37" t="s">
        <v>197</v>
      </c>
      <c r="D4659" s="37" t="s">
        <v>470</v>
      </c>
      <c r="E4659" s="0" t="n">
        <v>1</v>
      </c>
      <c r="F4659" s="38" t="s">
        <v>70</v>
      </c>
      <c r="G4659" s="37" t="s">
        <v>559</v>
      </c>
      <c r="H4659" s="0" t="n">
        <v>221483</v>
      </c>
      <c r="I4659" s="0" t="n">
        <v>85995</v>
      </c>
      <c r="J4659" s="0" t="n">
        <v>9939</v>
      </c>
    </row>
    <row r="4660" customFormat="false" ht="15" hidden="false" customHeight="false" outlineLevel="0" collapsed="false">
      <c r="A4660" s="0" t="n">
        <v>202407</v>
      </c>
      <c r="B4660" s="0" t="n">
        <v>202407</v>
      </c>
      <c r="C4660" s="37" t="s">
        <v>112</v>
      </c>
      <c r="D4660" s="37" t="s">
        <v>531</v>
      </c>
      <c r="E4660" s="0" t="n">
        <v>1</v>
      </c>
      <c r="F4660" s="38" t="s">
        <v>70</v>
      </c>
      <c r="G4660" s="37" t="s">
        <v>560</v>
      </c>
      <c r="H4660" s="0" t="n">
        <v>2002750</v>
      </c>
      <c r="I4660" s="0" t="n">
        <v>1187014</v>
      </c>
      <c r="J4660" s="0" t="n">
        <v>184009</v>
      </c>
    </row>
    <row r="4661" customFormat="false" ht="15" hidden="false" customHeight="false" outlineLevel="0" collapsed="false">
      <c r="A4661" s="0" t="n">
        <v>202407</v>
      </c>
      <c r="B4661" s="0" t="n">
        <v>202407</v>
      </c>
      <c r="C4661" s="37" t="s">
        <v>109</v>
      </c>
      <c r="D4661" s="37" t="s">
        <v>561</v>
      </c>
      <c r="E4661" s="0" t="n">
        <v>1</v>
      </c>
      <c r="F4661" s="38" t="s">
        <v>70</v>
      </c>
      <c r="G4661" s="37" t="s">
        <v>562</v>
      </c>
      <c r="H4661" s="0" t="n">
        <v>10075806</v>
      </c>
      <c r="I4661" s="0" t="n">
        <v>2396950</v>
      </c>
      <c r="J4661" s="0" t="n">
        <v>49193</v>
      </c>
    </row>
    <row r="4662" customFormat="false" ht="15" hidden="false" customHeight="false" outlineLevel="0" collapsed="false">
      <c r="A4662" s="0" t="n">
        <v>202407</v>
      </c>
      <c r="B4662" s="0" t="n">
        <v>202407</v>
      </c>
      <c r="C4662" s="37" t="s">
        <v>149</v>
      </c>
      <c r="D4662" s="37" t="s">
        <v>385</v>
      </c>
      <c r="E4662" s="0" t="n">
        <v>1</v>
      </c>
      <c r="F4662" s="38" t="s">
        <v>70</v>
      </c>
      <c r="G4662" s="37" t="s">
        <v>563</v>
      </c>
      <c r="H4662" s="0" t="n">
        <v>2038710</v>
      </c>
      <c r="I4662" s="0" t="n">
        <v>725566</v>
      </c>
      <c r="J4662" s="0" t="n">
        <v>11915</v>
      </c>
    </row>
    <row r="4663" customFormat="false" ht="15" hidden="false" customHeight="false" outlineLevel="0" collapsed="false">
      <c r="A4663" s="0" t="n">
        <v>202407</v>
      </c>
      <c r="B4663" s="0" t="n">
        <v>202407</v>
      </c>
      <c r="C4663" s="37" t="s">
        <v>178</v>
      </c>
      <c r="D4663" s="37" t="s">
        <v>294</v>
      </c>
      <c r="E4663" s="0" t="n">
        <v>1</v>
      </c>
      <c r="F4663" s="38" t="s">
        <v>70</v>
      </c>
      <c r="G4663" s="37" t="s">
        <v>564</v>
      </c>
      <c r="H4663" s="0" t="n">
        <v>699903</v>
      </c>
      <c r="I4663" s="0" t="n">
        <v>165449</v>
      </c>
      <c r="J4663" s="0" t="n">
        <v>11171</v>
      </c>
    </row>
    <row r="4664" customFormat="false" ht="15" hidden="false" customHeight="false" outlineLevel="0" collapsed="false">
      <c r="A4664" s="0" t="n">
        <v>202407</v>
      </c>
      <c r="B4664" s="0" t="n">
        <v>202407</v>
      </c>
      <c r="C4664" s="37" t="s">
        <v>112</v>
      </c>
      <c r="D4664" s="37" t="s">
        <v>476</v>
      </c>
      <c r="E4664" s="0" t="n">
        <v>1</v>
      </c>
      <c r="F4664" s="38" t="s">
        <v>70</v>
      </c>
      <c r="G4664" s="37" t="s">
        <v>565</v>
      </c>
      <c r="H4664" s="0" t="n">
        <v>589011</v>
      </c>
      <c r="I4664" s="0" t="n">
        <v>372298</v>
      </c>
      <c r="J4664" s="0" t="n">
        <v>-17685</v>
      </c>
    </row>
    <row r="4665" customFormat="false" ht="15" hidden="false" customHeight="false" outlineLevel="0" collapsed="false">
      <c r="A4665" s="0" t="n">
        <v>202407</v>
      </c>
      <c r="B4665" s="0" t="n">
        <v>202407</v>
      </c>
      <c r="C4665" s="37" t="s">
        <v>158</v>
      </c>
      <c r="D4665" s="37" t="s">
        <v>145</v>
      </c>
      <c r="E4665" s="0" t="n">
        <v>1</v>
      </c>
      <c r="F4665" s="38" t="s">
        <v>70</v>
      </c>
      <c r="G4665" s="37" t="s">
        <v>566</v>
      </c>
      <c r="H4665" s="0" t="n">
        <v>707915</v>
      </c>
      <c r="I4665" s="0" t="n">
        <v>144340</v>
      </c>
      <c r="J4665" s="0" t="n">
        <v>17420</v>
      </c>
    </row>
    <row r="4666" customFormat="false" ht="15" hidden="false" customHeight="false" outlineLevel="0" collapsed="false">
      <c r="A4666" s="0" t="n">
        <v>202407</v>
      </c>
      <c r="B4666" s="0" t="n">
        <v>202407</v>
      </c>
      <c r="C4666" s="37" t="s">
        <v>95</v>
      </c>
      <c r="D4666" s="37" t="s">
        <v>223</v>
      </c>
      <c r="E4666" s="0" t="n">
        <v>1</v>
      </c>
      <c r="F4666" s="38" t="s">
        <v>70</v>
      </c>
      <c r="G4666" s="37" t="s">
        <v>567</v>
      </c>
      <c r="H4666" s="0" t="n">
        <v>1014827</v>
      </c>
      <c r="I4666" s="0" t="n">
        <v>716924</v>
      </c>
      <c r="J4666" s="0" t="n">
        <v>132565</v>
      </c>
    </row>
    <row r="4667" customFormat="false" ht="15" hidden="false" customHeight="false" outlineLevel="0" collapsed="false">
      <c r="A4667" s="0" t="n">
        <v>202407</v>
      </c>
      <c r="B4667" s="0" t="n">
        <v>202407</v>
      </c>
      <c r="C4667" s="37" t="s">
        <v>197</v>
      </c>
      <c r="D4667" s="37" t="s">
        <v>495</v>
      </c>
      <c r="E4667" s="0" t="n">
        <v>1</v>
      </c>
      <c r="F4667" s="38" t="s">
        <v>70</v>
      </c>
      <c r="G4667" s="37" t="s">
        <v>568</v>
      </c>
      <c r="H4667" s="0" t="n">
        <v>902102</v>
      </c>
      <c r="I4667" s="0" t="n">
        <v>220596</v>
      </c>
      <c r="J4667" s="0" t="n">
        <v>1984</v>
      </c>
    </row>
    <row r="4668" customFormat="false" ht="15" hidden="false" customHeight="false" outlineLevel="0" collapsed="false">
      <c r="A4668" s="0" t="n">
        <v>202407</v>
      </c>
      <c r="B4668" s="0" t="n">
        <v>202407</v>
      </c>
      <c r="C4668" s="37" t="s">
        <v>124</v>
      </c>
      <c r="D4668" s="37" t="s">
        <v>569</v>
      </c>
      <c r="E4668" s="0" t="n">
        <v>1</v>
      </c>
      <c r="F4668" s="38" t="s">
        <v>70</v>
      </c>
      <c r="G4668" s="37" t="s">
        <v>570</v>
      </c>
      <c r="H4668" s="0" t="n">
        <v>4149526</v>
      </c>
      <c r="I4668" s="0" t="n">
        <v>1265024</v>
      </c>
      <c r="J4668" s="0" t="n">
        <v>156249</v>
      </c>
    </row>
    <row r="4669" customFormat="false" ht="15" hidden="false" customHeight="false" outlineLevel="0" collapsed="false">
      <c r="A4669" s="0" t="n">
        <v>202407</v>
      </c>
      <c r="B4669" s="0" t="n">
        <v>202407</v>
      </c>
      <c r="C4669" s="37" t="s">
        <v>136</v>
      </c>
      <c r="D4669" s="37" t="s">
        <v>571</v>
      </c>
      <c r="E4669" s="0" t="n">
        <v>1</v>
      </c>
      <c r="F4669" s="38" t="s">
        <v>70</v>
      </c>
      <c r="G4669" s="37" t="s">
        <v>572</v>
      </c>
      <c r="H4669" s="0" t="n">
        <v>158040</v>
      </c>
      <c r="I4669" s="0" t="n">
        <v>59069</v>
      </c>
      <c r="J4669" s="0" t="n">
        <v>1009</v>
      </c>
    </row>
    <row r="4670" customFormat="false" ht="15" hidden="false" customHeight="false" outlineLevel="0" collapsed="false">
      <c r="A4670" s="0" t="n">
        <v>202407</v>
      </c>
      <c r="B4670" s="0" t="n">
        <v>202407</v>
      </c>
      <c r="C4670" s="37" t="s">
        <v>149</v>
      </c>
      <c r="D4670" s="37" t="s">
        <v>116</v>
      </c>
      <c r="E4670" s="0" t="n">
        <v>1</v>
      </c>
      <c r="F4670" s="38" t="s">
        <v>70</v>
      </c>
      <c r="G4670" s="37" t="s">
        <v>573</v>
      </c>
      <c r="H4670" s="0" t="n">
        <v>3255129</v>
      </c>
      <c r="I4670" s="0" t="n">
        <v>641692</v>
      </c>
      <c r="J4670" s="0" t="n">
        <v>-13897</v>
      </c>
    </row>
    <row r="4671" customFormat="false" ht="15" hidden="false" customHeight="false" outlineLevel="0" collapsed="false">
      <c r="A4671" s="0" t="n">
        <v>202407</v>
      </c>
      <c r="B4671" s="0" t="n">
        <v>202407</v>
      </c>
      <c r="C4671" s="37" t="s">
        <v>158</v>
      </c>
      <c r="D4671" s="37" t="s">
        <v>476</v>
      </c>
      <c r="E4671" s="0" t="n">
        <v>1</v>
      </c>
      <c r="F4671" s="38" t="s">
        <v>70</v>
      </c>
      <c r="G4671" s="37" t="s">
        <v>574</v>
      </c>
      <c r="H4671" s="0" t="n">
        <v>535364</v>
      </c>
      <c r="I4671" s="0" t="n">
        <v>46481</v>
      </c>
      <c r="J4671" s="0" t="n">
        <v>13273</v>
      </c>
    </row>
    <row r="4672" customFormat="false" ht="15" hidden="false" customHeight="false" outlineLevel="0" collapsed="false">
      <c r="A4672" s="0" t="n">
        <v>202407</v>
      </c>
      <c r="B4672" s="0" t="n">
        <v>202407</v>
      </c>
      <c r="C4672" s="37" t="s">
        <v>106</v>
      </c>
      <c r="D4672" s="37" t="s">
        <v>237</v>
      </c>
      <c r="E4672" s="0" t="n">
        <v>1</v>
      </c>
      <c r="F4672" s="38" t="s">
        <v>70</v>
      </c>
      <c r="G4672" s="37" t="s">
        <v>575</v>
      </c>
      <c r="H4672" s="0" t="n">
        <v>1997659</v>
      </c>
      <c r="I4672" s="0" t="n">
        <v>628387</v>
      </c>
      <c r="J4672" s="0" t="n">
        <v>-12708</v>
      </c>
    </row>
    <row r="4673" customFormat="false" ht="15" hidden="false" customHeight="false" outlineLevel="0" collapsed="false">
      <c r="A4673" s="0" t="n">
        <v>202407</v>
      </c>
      <c r="B4673" s="0" t="n">
        <v>202407</v>
      </c>
      <c r="C4673" s="37" t="s">
        <v>152</v>
      </c>
      <c r="D4673" s="37" t="s">
        <v>445</v>
      </c>
      <c r="E4673" s="0" t="n">
        <v>1</v>
      </c>
      <c r="F4673" s="38" t="s">
        <v>70</v>
      </c>
      <c r="G4673" s="37" t="s">
        <v>576</v>
      </c>
      <c r="H4673" s="0" t="n">
        <v>220955</v>
      </c>
      <c r="I4673" s="0" t="n">
        <v>55524</v>
      </c>
      <c r="J4673" s="0" t="n">
        <v>-2661</v>
      </c>
    </row>
    <row r="4674" customFormat="false" ht="15" hidden="false" customHeight="false" outlineLevel="0" collapsed="false">
      <c r="A4674" s="0" t="n">
        <v>202407</v>
      </c>
      <c r="B4674" s="0" t="n">
        <v>202407</v>
      </c>
      <c r="C4674" s="37" t="s">
        <v>112</v>
      </c>
      <c r="D4674" s="37" t="s">
        <v>367</v>
      </c>
      <c r="E4674" s="0" t="n">
        <v>1</v>
      </c>
      <c r="F4674" s="38" t="s">
        <v>70</v>
      </c>
      <c r="G4674" s="37" t="s">
        <v>577</v>
      </c>
      <c r="H4674" s="0" t="n">
        <v>4438612</v>
      </c>
      <c r="I4674" s="0" t="n">
        <v>2148351</v>
      </c>
      <c r="J4674" s="0" t="n">
        <v>217997</v>
      </c>
    </row>
    <row r="4675" customFormat="false" ht="15" hidden="false" customHeight="false" outlineLevel="0" collapsed="false">
      <c r="A4675" s="0" t="n">
        <v>202407</v>
      </c>
      <c r="B4675" s="0" t="n">
        <v>202407</v>
      </c>
      <c r="C4675" s="37" t="s">
        <v>109</v>
      </c>
      <c r="D4675" s="37" t="s">
        <v>320</v>
      </c>
      <c r="E4675" s="0" t="n">
        <v>1</v>
      </c>
      <c r="F4675" s="38" t="s">
        <v>70</v>
      </c>
      <c r="G4675" s="37" t="s">
        <v>578</v>
      </c>
      <c r="H4675" s="0" t="n">
        <v>5233086</v>
      </c>
      <c r="I4675" s="0" t="n">
        <v>799187</v>
      </c>
      <c r="J4675" s="0" t="n">
        <v>85395</v>
      </c>
    </row>
    <row r="4676" customFormat="false" ht="15" hidden="false" customHeight="false" outlineLevel="0" collapsed="false">
      <c r="A4676" s="0" t="n">
        <v>202407</v>
      </c>
      <c r="B4676" s="0" t="n">
        <v>202407</v>
      </c>
      <c r="C4676" s="37" t="s">
        <v>197</v>
      </c>
      <c r="D4676" s="37" t="s">
        <v>362</v>
      </c>
      <c r="E4676" s="0" t="n">
        <v>1</v>
      </c>
      <c r="F4676" s="38" t="s">
        <v>70</v>
      </c>
      <c r="G4676" s="37" t="s">
        <v>579</v>
      </c>
      <c r="H4676" s="0" t="n">
        <v>3957786</v>
      </c>
      <c r="I4676" s="0" t="n">
        <v>2271375</v>
      </c>
      <c r="J4676" s="0" t="n">
        <v>333263</v>
      </c>
    </row>
    <row r="4677" customFormat="false" ht="15" hidden="false" customHeight="false" outlineLevel="0" collapsed="false">
      <c r="A4677" s="0" t="n">
        <v>202407</v>
      </c>
      <c r="B4677" s="0" t="n">
        <v>202407</v>
      </c>
      <c r="C4677" s="37" t="s">
        <v>106</v>
      </c>
      <c r="D4677" s="37" t="s">
        <v>280</v>
      </c>
      <c r="E4677" s="0" t="n">
        <v>1</v>
      </c>
      <c r="F4677" s="38" t="s">
        <v>70</v>
      </c>
      <c r="G4677" s="37" t="s">
        <v>580</v>
      </c>
      <c r="H4677" s="0" t="n">
        <v>182523</v>
      </c>
      <c r="I4677" s="0" t="n">
        <v>31584</v>
      </c>
      <c r="J4677" s="0" t="n">
        <v>8848</v>
      </c>
    </row>
    <row r="4678" customFormat="false" ht="15" hidden="false" customHeight="false" outlineLevel="0" collapsed="false">
      <c r="A4678" s="0" t="n">
        <v>202407</v>
      </c>
      <c r="B4678" s="0" t="n">
        <v>202407</v>
      </c>
      <c r="C4678" s="37" t="s">
        <v>136</v>
      </c>
      <c r="D4678" s="37" t="s">
        <v>208</v>
      </c>
      <c r="E4678" s="0" t="n">
        <v>1</v>
      </c>
      <c r="F4678" s="38" t="s">
        <v>70</v>
      </c>
      <c r="G4678" s="37" t="s">
        <v>581</v>
      </c>
      <c r="H4678" s="0" t="n">
        <v>4094991</v>
      </c>
      <c r="I4678" s="0" t="n">
        <v>414842</v>
      </c>
      <c r="J4678" s="0" t="n">
        <v>949</v>
      </c>
    </row>
    <row r="4679" customFormat="false" ht="15" hidden="false" customHeight="false" outlineLevel="0" collapsed="false">
      <c r="A4679" s="0" t="n">
        <v>202407</v>
      </c>
      <c r="B4679" s="0" t="n">
        <v>202407</v>
      </c>
      <c r="C4679" s="37" t="s">
        <v>124</v>
      </c>
      <c r="D4679" s="37" t="s">
        <v>212</v>
      </c>
      <c r="E4679" s="0" t="n">
        <v>1</v>
      </c>
      <c r="F4679" s="38" t="s">
        <v>70</v>
      </c>
      <c r="G4679" s="37" t="s">
        <v>582</v>
      </c>
      <c r="H4679" s="0" t="n">
        <v>2095162</v>
      </c>
      <c r="I4679" s="0" t="n">
        <v>1233862</v>
      </c>
      <c r="J4679" s="0" t="n">
        <v>27338</v>
      </c>
    </row>
    <row r="4680" customFormat="false" ht="15" hidden="false" customHeight="false" outlineLevel="0" collapsed="false">
      <c r="A4680" s="0" t="n">
        <v>202407</v>
      </c>
      <c r="B4680" s="0" t="n">
        <v>202407</v>
      </c>
      <c r="C4680" s="37" t="s">
        <v>109</v>
      </c>
      <c r="D4680" s="37" t="s">
        <v>482</v>
      </c>
      <c r="E4680" s="0" t="n">
        <v>1</v>
      </c>
      <c r="F4680" s="38" t="s">
        <v>70</v>
      </c>
      <c r="G4680" s="37" t="s">
        <v>583</v>
      </c>
      <c r="H4680" s="0" t="n">
        <v>168765</v>
      </c>
      <c r="I4680" s="0" t="n">
        <v>38704</v>
      </c>
      <c r="J4680" s="0" t="n">
        <v>9323</v>
      </c>
    </row>
    <row r="4681" customFormat="false" ht="15" hidden="false" customHeight="false" outlineLevel="0" collapsed="false">
      <c r="A4681" s="0" t="n">
        <v>202407</v>
      </c>
      <c r="B4681" s="0" t="n">
        <v>202407</v>
      </c>
      <c r="C4681" s="37" t="s">
        <v>178</v>
      </c>
      <c r="D4681" s="37" t="s">
        <v>216</v>
      </c>
      <c r="E4681" s="0" t="n">
        <v>1</v>
      </c>
      <c r="F4681" s="38" t="s">
        <v>70</v>
      </c>
      <c r="G4681" s="37" t="s">
        <v>584</v>
      </c>
      <c r="H4681" s="0" t="n">
        <v>1438037</v>
      </c>
      <c r="I4681" s="0" t="n">
        <v>472038</v>
      </c>
      <c r="J4681" s="0" t="n">
        <v>82093</v>
      </c>
    </row>
    <row r="4682" customFormat="false" ht="15" hidden="false" customHeight="false" outlineLevel="0" collapsed="false">
      <c r="A4682" s="0" t="n">
        <v>202407</v>
      </c>
      <c r="B4682" s="0" t="n">
        <v>202407</v>
      </c>
      <c r="C4682" s="37" t="s">
        <v>95</v>
      </c>
      <c r="D4682" s="37" t="s">
        <v>383</v>
      </c>
      <c r="E4682" s="0" t="n">
        <v>1</v>
      </c>
      <c r="F4682" s="38" t="s">
        <v>70</v>
      </c>
      <c r="G4682" s="37" t="s">
        <v>585</v>
      </c>
      <c r="H4682" s="0" t="n">
        <v>2355370</v>
      </c>
      <c r="I4682" s="0" t="n">
        <v>887032</v>
      </c>
      <c r="J4682" s="0" t="n">
        <v>141932</v>
      </c>
    </row>
    <row r="4683" customFormat="false" ht="15" hidden="false" customHeight="false" outlineLevel="0" collapsed="false">
      <c r="A4683" s="0" t="n">
        <v>202407</v>
      </c>
      <c r="B4683" s="0" t="n">
        <v>202407</v>
      </c>
      <c r="C4683" s="37" t="s">
        <v>106</v>
      </c>
      <c r="D4683" s="37" t="s">
        <v>586</v>
      </c>
      <c r="E4683" s="0" t="n">
        <v>1</v>
      </c>
      <c r="F4683" s="38" t="s">
        <v>70</v>
      </c>
      <c r="G4683" s="37" t="s">
        <v>587</v>
      </c>
      <c r="H4683" s="0" t="n">
        <v>2531124</v>
      </c>
      <c r="I4683" s="0" t="n">
        <v>1060696</v>
      </c>
      <c r="J4683" s="0" t="n">
        <v>22289</v>
      </c>
    </row>
    <row r="4684" customFormat="false" ht="15" hidden="false" customHeight="false" outlineLevel="0" collapsed="false">
      <c r="A4684" s="0" t="n">
        <v>202407</v>
      </c>
      <c r="B4684" s="0" t="n">
        <v>202407</v>
      </c>
      <c r="C4684" s="37" t="s">
        <v>178</v>
      </c>
      <c r="D4684" s="37" t="s">
        <v>356</v>
      </c>
      <c r="E4684" s="0" t="n">
        <v>1</v>
      </c>
      <c r="F4684" s="38" t="s">
        <v>70</v>
      </c>
      <c r="G4684" s="37" t="s">
        <v>588</v>
      </c>
      <c r="H4684" s="0" t="n">
        <v>1324340</v>
      </c>
      <c r="I4684" s="0" t="n">
        <v>208522</v>
      </c>
      <c r="J4684" s="0" t="n">
        <v>40159</v>
      </c>
    </row>
    <row r="4685" customFormat="false" ht="15" hidden="false" customHeight="false" outlineLevel="0" collapsed="false">
      <c r="A4685" s="0" t="n">
        <v>202407</v>
      </c>
      <c r="B4685" s="0" t="n">
        <v>202407</v>
      </c>
      <c r="C4685" s="37" t="s">
        <v>124</v>
      </c>
      <c r="D4685" s="37" t="s">
        <v>367</v>
      </c>
      <c r="E4685" s="0" t="n">
        <v>1</v>
      </c>
      <c r="F4685" s="38" t="s">
        <v>70</v>
      </c>
      <c r="G4685" s="37" t="s">
        <v>589</v>
      </c>
      <c r="H4685" s="0" t="n">
        <v>1570551</v>
      </c>
      <c r="I4685" s="0" t="n">
        <v>381340</v>
      </c>
      <c r="J4685" s="0" t="n">
        <v>61136</v>
      </c>
    </row>
    <row r="4686" customFormat="false" ht="15" hidden="false" customHeight="false" outlineLevel="0" collapsed="false">
      <c r="A4686" s="0" t="n">
        <v>202407</v>
      </c>
      <c r="B4686" s="0" t="n">
        <v>202407</v>
      </c>
      <c r="C4686" s="37" t="s">
        <v>101</v>
      </c>
      <c r="D4686" s="37" t="s">
        <v>590</v>
      </c>
      <c r="E4686" s="0" t="n">
        <v>1</v>
      </c>
      <c r="F4686" s="38" t="s">
        <v>70</v>
      </c>
      <c r="G4686" s="37" t="s">
        <v>591</v>
      </c>
      <c r="H4686" s="0" t="n">
        <v>5673535</v>
      </c>
      <c r="I4686" s="0" t="n">
        <v>1935694</v>
      </c>
      <c r="J4686" s="0" t="n">
        <v>191544</v>
      </c>
    </row>
    <row r="4687" customFormat="false" ht="15" hidden="false" customHeight="false" outlineLevel="0" collapsed="false">
      <c r="A4687" s="0" t="n">
        <v>202407</v>
      </c>
      <c r="B4687" s="0" t="n">
        <v>202407</v>
      </c>
      <c r="C4687" s="37" t="s">
        <v>112</v>
      </c>
      <c r="D4687" s="37" t="s">
        <v>141</v>
      </c>
      <c r="E4687" s="0" t="n">
        <v>1</v>
      </c>
      <c r="F4687" s="38" t="s">
        <v>70</v>
      </c>
      <c r="G4687" s="37" t="s">
        <v>592</v>
      </c>
      <c r="H4687" s="0" t="n">
        <v>5203688</v>
      </c>
      <c r="I4687" s="0" t="n">
        <v>683992</v>
      </c>
      <c r="J4687" s="0" t="n">
        <v>14711</v>
      </c>
    </row>
    <row r="4688" customFormat="false" ht="15" hidden="false" customHeight="false" outlineLevel="0" collapsed="false">
      <c r="A4688" s="0" t="n">
        <v>202407</v>
      </c>
      <c r="B4688" s="0" t="n">
        <v>202407</v>
      </c>
      <c r="C4688" s="37" t="s">
        <v>149</v>
      </c>
      <c r="D4688" s="37" t="s">
        <v>113</v>
      </c>
      <c r="E4688" s="0" t="n">
        <v>1</v>
      </c>
      <c r="F4688" s="38" t="s">
        <v>70</v>
      </c>
      <c r="G4688" s="37" t="s">
        <v>593</v>
      </c>
      <c r="H4688" s="0" t="n">
        <v>32926</v>
      </c>
      <c r="I4688" s="0" t="n">
        <v>9317</v>
      </c>
      <c r="J4688" s="0" t="n">
        <v>845</v>
      </c>
    </row>
    <row r="4689" customFormat="false" ht="15" hidden="false" customHeight="false" outlineLevel="0" collapsed="false">
      <c r="A4689" s="0" t="n">
        <v>202407</v>
      </c>
      <c r="B4689" s="0" t="n">
        <v>202407</v>
      </c>
      <c r="C4689" s="37" t="s">
        <v>178</v>
      </c>
      <c r="D4689" s="37" t="s">
        <v>102</v>
      </c>
      <c r="E4689" s="0" t="n">
        <v>1</v>
      </c>
      <c r="F4689" s="38" t="s">
        <v>70</v>
      </c>
      <c r="G4689" s="37" t="s">
        <v>594</v>
      </c>
      <c r="H4689" s="0" t="n">
        <v>782080</v>
      </c>
      <c r="I4689" s="0" t="n">
        <v>91549</v>
      </c>
      <c r="J4689" s="0" t="n">
        <v>22416</v>
      </c>
    </row>
    <row r="4690" customFormat="false" ht="15" hidden="false" customHeight="false" outlineLevel="0" collapsed="false">
      <c r="A4690" s="0" t="n">
        <v>202407</v>
      </c>
      <c r="B4690" s="0" t="n">
        <v>202407</v>
      </c>
      <c r="C4690" s="37" t="s">
        <v>98</v>
      </c>
      <c r="D4690" s="37" t="s">
        <v>102</v>
      </c>
      <c r="E4690" s="0" t="n">
        <v>1</v>
      </c>
      <c r="F4690" s="38" t="s">
        <v>70</v>
      </c>
      <c r="G4690" s="37" t="s">
        <v>595</v>
      </c>
      <c r="H4690" s="0" t="n">
        <v>1026339</v>
      </c>
      <c r="I4690" s="0" t="n">
        <v>256207</v>
      </c>
      <c r="J4690" s="0" t="n">
        <v>-7532</v>
      </c>
    </row>
    <row r="4691" customFormat="false" ht="15" hidden="false" customHeight="false" outlineLevel="0" collapsed="false">
      <c r="A4691" s="0" t="n">
        <v>202407</v>
      </c>
      <c r="B4691" s="0" t="n">
        <v>202407</v>
      </c>
      <c r="C4691" s="37" t="s">
        <v>184</v>
      </c>
      <c r="D4691" s="37" t="s">
        <v>163</v>
      </c>
      <c r="E4691" s="0" t="n">
        <v>1</v>
      </c>
      <c r="F4691" s="38" t="s">
        <v>70</v>
      </c>
      <c r="G4691" s="37" t="s">
        <v>596</v>
      </c>
      <c r="H4691" s="0" t="n">
        <v>109090</v>
      </c>
      <c r="I4691" s="0" t="n">
        <v>38209</v>
      </c>
      <c r="J4691" s="0" t="n">
        <v>1</v>
      </c>
    </row>
    <row r="4692" customFormat="false" ht="15" hidden="false" customHeight="false" outlineLevel="0" collapsed="false">
      <c r="A4692" s="0" t="n">
        <v>202407</v>
      </c>
      <c r="B4692" s="0" t="n">
        <v>202407</v>
      </c>
      <c r="C4692" s="37" t="s">
        <v>184</v>
      </c>
      <c r="D4692" s="37" t="s">
        <v>380</v>
      </c>
      <c r="E4692" s="0" t="n">
        <v>1</v>
      </c>
      <c r="F4692" s="38" t="s">
        <v>70</v>
      </c>
      <c r="G4692" s="37" t="s">
        <v>597</v>
      </c>
      <c r="H4692" s="0" t="n">
        <v>1113990</v>
      </c>
      <c r="I4692" s="0" t="n">
        <v>321115</v>
      </c>
      <c r="J4692" s="0" t="n">
        <v>5530</v>
      </c>
    </row>
    <row r="4693" customFormat="false" ht="15" hidden="false" customHeight="false" outlineLevel="0" collapsed="false">
      <c r="A4693" s="0" t="n">
        <v>202407</v>
      </c>
      <c r="B4693" s="0" t="n">
        <v>202407</v>
      </c>
      <c r="C4693" s="37" t="s">
        <v>98</v>
      </c>
      <c r="D4693" s="37" t="s">
        <v>380</v>
      </c>
      <c r="E4693" s="0" t="n">
        <v>1</v>
      </c>
      <c r="F4693" s="38" t="s">
        <v>70</v>
      </c>
      <c r="G4693" s="37" t="s">
        <v>598</v>
      </c>
      <c r="H4693" s="0" t="n">
        <v>4987683</v>
      </c>
      <c r="I4693" s="0" t="n">
        <v>858376</v>
      </c>
      <c r="J4693" s="0" t="n">
        <v>33406</v>
      </c>
    </row>
    <row r="4694" customFormat="false" ht="15" hidden="false" customHeight="false" outlineLevel="0" collapsed="false">
      <c r="A4694" s="0" t="n">
        <v>202407</v>
      </c>
      <c r="B4694" s="0" t="n">
        <v>202407</v>
      </c>
      <c r="C4694" s="37" t="s">
        <v>109</v>
      </c>
      <c r="D4694" s="37" t="s">
        <v>372</v>
      </c>
      <c r="E4694" s="0" t="n">
        <v>1</v>
      </c>
      <c r="F4694" s="38" t="s">
        <v>70</v>
      </c>
      <c r="G4694" s="37" t="s">
        <v>599</v>
      </c>
      <c r="H4694" s="0" t="n">
        <v>323916</v>
      </c>
      <c r="I4694" s="0" t="n">
        <v>80566</v>
      </c>
      <c r="J4694" s="0" t="n">
        <v>6319</v>
      </c>
    </row>
    <row r="4695" customFormat="false" ht="15" hidden="false" customHeight="false" outlineLevel="0" collapsed="false">
      <c r="A4695" s="0" t="n">
        <v>202407</v>
      </c>
      <c r="B4695" s="0" t="n">
        <v>202407</v>
      </c>
      <c r="C4695" s="37" t="s">
        <v>152</v>
      </c>
      <c r="D4695" s="37" t="s">
        <v>220</v>
      </c>
      <c r="E4695" s="0" t="n">
        <v>1</v>
      </c>
      <c r="F4695" s="38" t="s">
        <v>70</v>
      </c>
      <c r="G4695" s="37" t="s">
        <v>600</v>
      </c>
      <c r="H4695" s="0" t="n">
        <v>1672111</v>
      </c>
      <c r="I4695" s="0" t="n">
        <v>667518</v>
      </c>
      <c r="J4695" s="0" t="n">
        <v>117388</v>
      </c>
    </row>
    <row r="4696" customFormat="false" ht="15" hidden="false" customHeight="false" outlineLevel="0" collapsed="false">
      <c r="A4696" s="0" t="n">
        <v>202407</v>
      </c>
      <c r="B4696" s="0" t="n">
        <v>202407</v>
      </c>
      <c r="C4696" s="37" t="s">
        <v>149</v>
      </c>
      <c r="D4696" s="37" t="s">
        <v>216</v>
      </c>
      <c r="E4696" s="0" t="n">
        <v>1</v>
      </c>
      <c r="F4696" s="38" t="s">
        <v>70</v>
      </c>
      <c r="G4696" s="37" t="s">
        <v>601</v>
      </c>
      <c r="H4696" s="0" t="n">
        <v>384783</v>
      </c>
      <c r="I4696" s="0" t="n">
        <v>47298</v>
      </c>
      <c r="J4696" s="0" t="n">
        <v>5966</v>
      </c>
    </row>
    <row r="4697" customFormat="false" ht="15" hidden="false" customHeight="false" outlineLevel="0" collapsed="false">
      <c r="A4697" s="0" t="n">
        <v>202407</v>
      </c>
      <c r="B4697" s="0" t="n">
        <v>202407</v>
      </c>
      <c r="C4697" s="37" t="s">
        <v>124</v>
      </c>
      <c r="D4697" s="37" t="s">
        <v>249</v>
      </c>
      <c r="E4697" s="0" t="n">
        <v>1</v>
      </c>
      <c r="F4697" s="38" t="s">
        <v>70</v>
      </c>
      <c r="G4697" s="37" t="s">
        <v>602</v>
      </c>
      <c r="H4697" s="0" t="n">
        <v>483003</v>
      </c>
      <c r="I4697" s="0" t="n">
        <v>179861</v>
      </c>
      <c r="J4697" s="0" t="n">
        <v>15483</v>
      </c>
    </row>
    <row r="4698" customFormat="false" ht="15" hidden="false" customHeight="false" outlineLevel="0" collapsed="false">
      <c r="A4698" s="0" t="n">
        <v>202407</v>
      </c>
      <c r="B4698" s="0" t="n">
        <v>202407</v>
      </c>
      <c r="C4698" s="37" t="s">
        <v>115</v>
      </c>
      <c r="D4698" s="37" t="s">
        <v>603</v>
      </c>
      <c r="E4698" s="0" t="n">
        <v>1</v>
      </c>
      <c r="F4698" s="38" t="s">
        <v>70</v>
      </c>
      <c r="G4698" s="37" t="s">
        <v>604</v>
      </c>
      <c r="H4698" s="0" t="n">
        <v>5697069</v>
      </c>
      <c r="I4698" s="0" t="n">
        <v>1063939</v>
      </c>
      <c r="J4698" s="0" t="n">
        <v>114586</v>
      </c>
    </row>
    <row r="4699" customFormat="false" ht="15" hidden="false" customHeight="false" outlineLevel="0" collapsed="false">
      <c r="A4699" s="0" t="n">
        <v>202407</v>
      </c>
      <c r="B4699" s="0" t="n">
        <v>202407</v>
      </c>
      <c r="C4699" s="37" t="s">
        <v>158</v>
      </c>
      <c r="D4699" s="37" t="s">
        <v>519</v>
      </c>
      <c r="E4699" s="0" t="n">
        <v>1</v>
      </c>
      <c r="F4699" s="38" t="s">
        <v>70</v>
      </c>
      <c r="G4699" s="37" t="s">
        <v>605</v>
      </c>
      <c r="H4699" s="0" t="n">
        <v>578803</v>
      </c>
      <c r="I4699" s="0" t="n">
        <v>93402</v>
      </c>
      <c r="J4699" s="0" t="n">
        <v>13300</v>
      </c>
    </row>
    <row r="4700" customFormat="false" ht="15" hidden="false" customHeight="false" outlineLevel="0" collapsed="false">
      <c r="A4700" s="0" t="n">
        <v>202407</v>
      </c>
      <c r="B4700" s="0" t="n">
        <v>202407</v>
      </c>
      <c r="C4700" s="37" t="s">
        <v>106</v>
      </c>
      <c r="D4700" s="37" t="s">
        <v>606</v>
      </c>
      <c r="E4700" s="0" t="n">
        <v>1</v>
      </c>
      <c r="F4700" s="38" t="s">
        <v>70</v>
      </c>
      <c r="G4700" s="37" t="s">
        <v>607</v>
      </c>
      <c r="H4700" s="0" t="n">
        <v>2028241</v>
      </c>
      <c r="I4700" s="0" t="n">
        <v>421326</v>
      </c>
      <c r="J4700" s="0" t="n">
        <v>-37149</v>
      </c>
    </row>
    <row r="4701" customFormat="false" ht="15" hidden="false" customHeight="false" outlineLevel="0" collapsed="false">
      <c r="A4701" s="0" t="n">
        <v>202407</v>
      </c>
      <c r="B4701" s="0" t="n">
        <v>202407</v>
      </c>
      <c r="C4701" s="37" t="s">
        <v>152</v>
      </c>
      <c r="D4701" s="37" t="s">
        <v>608</v>
      </c>
      <c r="E4701" s="0" t="n">
        <v>1</v>
      </c>
      <c r="F4701" s="38" t="s">
        <v>70</v>
      </c>
      <c r="G4701" s="37" t="s">
        <v>609</v>
      </c>
      <c r="H4701" s="0" t="n">
        <v>121538</v>
      </c>
      <c r="I4701" s="0" t="n">
        <v>32829</v>
      </c>
      <c r="J4701" s="0" t="n">
        <v>6144</v>
      </c>
    </row>
    <row r="4702" customFormat="false" ht="15" hidden="false" customHeight="false" outlineLevel="0" collapsed="false">
      <c r="A4702" s="0" t="n">
        <v>202407</v>
      </c>
      <c r="B4702" s="0" t="n">
        <v>202407</v>
      </c>
      <c r="C4702" s="37" t="s">
        <v>109</v>
      </c>
      <c r="D4702" s="37" t="s">
        <v>393</v>
      </c>
      <c r="E4702" s="0" t="n">
        <v>1</v>
      </c>
      <c r="F4702" s="38" t="s">
        <v>70</v>
      </c>
      <c r="G4702" s="37" t="s">
        <v>610</v>
      </c>
      <c r="H4702" s="0" t="n">
        <v>11427696</v>
      </c>
      <c r="I4702" s="0" t="n">
        <v>1824701</v>
      </c>
      <c r="J4702" s="0" t="n">
        <v>-4820</v>
      </c>
    </row>
    <row r="4703" customFormat="false" ht="15" hidden="false" customHeight="false" outlineLevel="0" collapsed="false">
      <c r="A4703" s="0" t="n">
        <v>202407</v>
      </c>
      <c r="B4703" s="0" t="n">
        <v>202407</v>
      </c>
      <c r="C4703" s="37" t="s">
        <v>178</v>
      </c>
      <c r="D4703" s="37" t="s">
        <v>320</v>
      </c>
      <c r="E4703" s="0" t="n">
        <v>1</v>
      </c>
      <c r="F4703" s="38" t="s">
        <v>70</v>
      </c>
      <c r="G4703" s="37" t="s">
        <v>611</v>
      </c>
      <c r="H4703" s="0" t="n">
        <v>2639281</v>
      </c>
      <c r="I4703" s="0" t="n">
        <v>1161321</v>
      </c>
      <c r="J4703" s="0" t="n">
        <v>41400</v>
      </c>
    </row>
    <row r="4704" customFormat="false" ht="15" hidden="false" customHeight="false" outlineLevel="0" collapsed="false">
      <c r="A4704" s="0" t="n">
        <v>202407</v>
      </c>
      <c r="B4704" s="0" t="n">
        <v>202407</v>
      </c>
      <c r="C4704" s="37" t="s">
        <v>101</v>
      </c>
      <c r="D4704" s="37" t="s">
        <v>104</v>
      </c>
      <c r="E4704" s="0" t="n">
        <v>1</v>
      </c>
      <c r="F4704" s="38" t="s">
        <v>70</v>
      </c>
      <c r="G4704" s="37" t="s">
        <v>612</v>
      </c>
      <c r="H4704" s="0" t="n">
        <v>1070096</v>
      </c>
      <c r="I4704" s="0" t="n">
        <v>355391</v>
      </c>
      <c r="J4704" s="0" t="n">
        <v>40530</v>
      </c>
    </row>
    <row r="4705" customFormat="false" ht="15" hidden="false" customHeight="false" outlineLevel="0" collapsed="false">
      <c r="A4705" s="0" t="n">
        <v>202407</v>
      </c>
      <c r="B4705" s="0" t="n">
        <v>202407</v>
      </c>
      <c r="C4705" s="37" t="s">
        <v>124</v>
      </c>
      <c r="D4705" s="37" t="s">
        <v>362</v>
      </c>
      <c r="E4705" s="0" t="n">
        <v>1</v>
      </c>
      <c r="F4705" s="38" t="s">
        <v>70</v>
      </c>
      <c r="G4705" s="37" t="s">
        <v>613</v>
      </c>
      <c r="H4705" s="0" t="n">
        <v>2181718</v>
      </c>
      <c r="I4705" s="0" t="n">
        <v>556326</v>
      </c>
      <c r="J4705" s="0" t="n">
        <v>40311</v>
      </c>
    </row>
    <row r="4706" customFormat="false" ht="15" hidden="false" customHeight="false" outlineLevel="0" collapsed="false">
      <c r="A4706" s="0" t="n">
        <v>202407</v>
      </c>
      <c r="B4706" s="0" t="n">
        <v>202407</v>
      </c>
      <c r="C4706" s="37" t="s">
        <v>136</v>
      </c>
      <c r="D4706" s="37" t="s">
        <v>603</v>
      </c>
      <c r="E4706" s="0" t="n">
        <v>1</v>
      </c>
      <c r="F4706" s="38" t="s">
        <v>70</v>
      </c>
      <c r="G4706" s="37" t="s">
        <v>614</v>
      </c>
      <c r="H4706" s="0" t="n">
        <v>174879</v>
      </c>
      <c r="I4706" s="0" t="n">
        <v>22954</v>
      </c>
      <c r="J4706" s="0" t="n">
        <v>2954</v>
      </c>
    </row>
    <row r="4707" customFormat="false" ht="15" hidden="false" customHeight="false" outlineLevel="0" collapsed="false">
      <c r="A4707" s="0" t="n">
        <v>202407</v>
      </c>
      <c r="B4707" s="0" t="n">
        <v>202407</v>
      </c>
      <c r="C4707" s="37" t="s">
        <v>152</v>
      </c>
      <c r="D4707" s="37" t="s">
        <v>387</v>
      </c>
      <c r="E4707" s="0" t="n">
        <v>1</v>
      </c>
      <c r="F4707" s="38" t="s">
        <v>70</v>
      </c>
      <c r="G4707" s="37" t="s">
        <v>615</v>
      </c>
      <c r="H4707" s="0" t="n">
        <v>6015057</v>
      </c>
      <c r="I4707" s="0" t="n">
        <v>959552</v>
      </c>
      <c r="J4707" s="0" t="n">
        <v>90373</v>
      </c>
    </row>
    <row r="4708" customFormat="false" ht="15" hidden="false" customHeight="false" outlineLevel="0" collapsed="false">
      <c r="A4708" s="0" t="n">
        <v>202407</v>
      </c>
      <c r="B4708" s="0" t="n">
        <v>202407</v>
      </c>
      <c r="C4708" s="37" t="s">
        <v>178</v>
      </c>
      <c r="D4708" s="37" t="s">
        <v>616</v>
      </c>
      <c r="E4708" s="0" t="n">
        <v>1</v>
      </c>
      <c r="F4708" s="38" t="s">
        <v>70</v>
      </c>
      <c r="G4708" s="37" t="s">
        <v>617</v>
      </c>
      <c r="H4708" s="0" t="n">
        <v>863747</v>
      </c>
      <c r="I4708" s="0" t="n">
        <v>331668</v>
      </c>
      <c r="J4708" s="0" t="n">
        <v>16937</v>
      </c>
    </row>
    <row r="4709" customFormat="false" ht="15" hidden="false" customHeight="false" outlineLevel="0" collapsed="false">
      <c r="A4709" s="0" t="n">
        <v>202407</v>
      </c>
      <c r="B4709" s="0" t="n">
        <v>202407</v>
      </c>
      <c r="C4709" s="37" t="s">
        <v>106</v>
      </c>
      <c r="D4709" s="37" t="s">
        <v>618</v>
      </c>
      <c r="E4709" s="0" t="n">
        <v>1</v>
      </c>
      <c r="F4709" s="38" t="s">
        <v>70</v>
      </c>
      <c r="G4709" s="37" t="s">
        <v>619</v>
      </c>
      <c r="H4709" s="0" t="n">
        <v>815794</v>
      </c>
      <c r="I4709" s="0" t="n">
        <v>217490</v>
      </c>
      <c r="J4709" s="0" t="n">
        <v>50648</v>
      </c>
    </row>
    <row r="4710" customFormat="false" ht="15" hidden="false" customHeight="false" outlineLevel="0" collapsed="false">
      <c r="A4710" s="0" t="n">
        <v>202407</v>
      </c>
      <c r="B4710" s="0" t="n">
        <v>202407</v>
      </c>
      <c r="C4710" s="37" t="s">
        <v>184</v>
      </c>
      <c r="D4710" s="37" t="s">
        <v>231</v>
      </c>
      <c r="E4710" s="0" t="n">
        <v>1</v>
      </c>
      <c r="F4710" s="38" t="s">
        <v>70</v>
      </c>
      <c r="G4710" s="37" t="s">
        <v>620</v>
      </c>
      <c r="H4710" s="0" t="n">
        <v>695001</v>
      </c>
      <c r="I4710" s="0" t="n">
        <v>269009</v>
      </c>
      <c r="J4710" s="0" t="n">
        <v>40568</v>
      </c>
    </row>
    <row r="4711" customFormat="false" ht="15" hidden="false" customHeight="false" outlineLevel="0" collapsed="false">
      <c r="A4711" s="0" t="n">
        <v>202407</v>
      </c>
      <c r="B4711" s="0" t="n">
        <v>202407</v>
      </c>
      <c r="C4711" s="37" t="s">
        <v>124</v>
      </c>
      <c r="D4711" s="37" t="s">
        <v>467</v>
      </c>
      <c r="E4711" s="0" t="n">
        <v>1</v>
      </c>
      <c r="F4711" s="38" t="s">
        <v>70</v>
      </c>
      <c r="G4711" s="37" t="s">
        <v>621</v>
      </c>
      <c r="H4711" s="0" t="n">
        <v>703215</v>
      </c>
      <c r="I4711" s="0" t="n">
        <v>405361</v>
      </c>
      <c r="J4711" s="0" t="n">
        <v>44675</v>
      </c>
    </row>
    <row r="4712" customFormat="false" ht="15" hidden="false" customHeight="false" outlineLevel="0" collapsed="false">
      <c r="A4712" s="0" t="n">
        <v>202407</v>
      </c>
      <c r="B4712" s="0" t="n">
        <v>202407</v>
      </c>
      <c r="C4712" s="37" t="s">
        <v>112</v>
      </c>
      <c r="D4712" s="37" t="s">
        <v>324</v>
      </c>
      <c r="E4712" s="0" t="n">
        <v>1</v>
      </c>
      <c r="F4712" s="38" t="s">
        <v>70</v>
      </c>
      <c r="G4712" s="37" t="s">
        <v>622</v>
      </c>
      <c r="H4712" s="0" t="n">
        <v>3587554</v>
      </c>
      <c r="I4712" s="0" t="n">
        <v>1343550</v>
      </c>
      <c r="J4712" s="0" t="n">
        <v>200528</v>
      </c>
    </row>
    <row r="4713" customFormat="false" ht="15" hidden="false" customHeight="false" outlineLevel="0" collapsed="false">
      <c r="A4713" s="0" t="n">
        <v>202407</v>
      </c>
      <c r="B4713" s="0" t="n">
        <v>202407</v>
      </c>
      <c r="C4713" s="37" t="s">
        <v>106</v>
      </c>
      <c r="D4713" s="37" t="s">
        <v>623</v>
      </c>
      <c r="E4713" s="0" t="n">
        <v>1</v>
      </c>
      <c r="F4713" s="38" t="s">
        <v>70</v>
      </c>
      <c r="G4713" s="37" t="s">
        <v>624</v>
      </c>
      <c r="H4713" s="0" t="n">
        <v>1697521</v>
      </c>
      <c r="I4713" s="0" t="n">
        <v>318116</v>
      </c>
      <c r="J4713" s="0" t="n">
        <v>3012</v>
      </c>
    </row>
    <row r="4714" customFormat="false" ht="15" hidden="false" customHeight="false" outlineLevel="0" collapsed="false">
      <c r="A4714" s="0" t="n">
        <v>202407</v>
      </c>
      <c r="B4714" s="0" t="n">
        <v>202407</v>
      </c>
      <c r="C4714" s="37" t="s">
        <v>95</v>
      </c>
      <c r="D4714" s="37" t="s">
        <v>320</v>
      </c>
      <c r="E4714" s="0" t="n">
        <v>1</v>
      </c>
      <c r="F4714" s="38" t="s">
        <v>70</v>
      </c>
      <c r="G4714" s="37" t="s">
        <v>625</v>
      </c>
      <c r="H4714" s="0" t="n">
        <v>3081874</v>
      </c>
      <c r="I4714" s="0" t="n">
        <v>356172</v>
      </c>
      <c r="J4714" s="0" t="n">
        <v>105953</v>
      </c>
    </row>
    <row r="4715" customFormat="false" ht="15" hidden="false" customHeight="false" outlineLevel="0" collapsed="false">
      <c r="A4715" s="0" t="n">
        <v>202407</v>
      </c>
      <c r="B4715" s="0" t="n">
        <v>202407</v>
      </c>
      <c r="C4715" s="37" t="s">
        <v>197</v>
      </c>
      <c r="D4715" s="37" t="s">
        <v>626</v>
      </c>
      <c r="E4715" s="0" t="n">
        <v>1</v>
      </c>
      <c r="F4715" s="38" t="s">
        <v>70</v>
      </c>
      <c r="G4715" s="37" t="s">
        <v>627</v>
      </c>
      <c r="H4715" s="0" t="n">
        <v>992524</v>
      </c>
      <c r="I4715" s="0" t="n">
        <v>179810</v>
      </c>
      <c r="J4715" s="0" t="n">
        <v>-5172</v>
      </c>
    </row>
    <row r="4716" customFormat="false" ht="15" hidden="false" customHeight="false" outlineLevel="0" collapsed="false">
      <c r="A4716" s="0" t="n">
        <v>202407</v>
      </c>
      <c r="B4716" s="0" t="n">
        <v>202407</v>
      </c>
      <c r="C4716" s="37" t="s">
        <v>197</v>
      </c>
      <c r="D4716" s="37" t="s">
        <v>172</v>
      </c>
      <c r="E4716" s="0" t="n">
        <v>1</v>
      </c>
      <c r="F4716" s="38" t="s">
        <v>70</v>
      </c>
      <c r="G4716" s="37" t="s">
        <v>628</v>
      </c>
      <c r="H4716" s="0" t="n">
        <v>2214317</v>
      </c>
      <c r="I4716" s="0" t="n">
        <v>531729</v>
      </c>
      <c r="J4716" s="0" t="n">
        <v>48556</v>
      </c>
    </row>
    <row r="4717" customFormat="false" ht="15" hidden="false" customHeight="false" outlineLevel="0" collapsed="false">
      <c r="A4717" s="0" t="n">
        <v>202407</v>
      </c>
      <c r="B4717" s="0" t="n">
        <v>202407</v>
      </c>
      <c r="C4717" s="37" t="s">
        <v>124</v>
      </c>
      <c r="D4717" s="37" t="s">
        <v>420</v>
      </c>
      <c r="E4717" s="0" t="n">
        <v>1</v>
      </c>
      <c r="F4717" s="38" t="s">
        <v>70</v>
      </c>
      <c r="G4717" s="37" t="s">
        <v>629</v>
      </c>
      <c r="H4717" s="0" t="n">
        <v>691854</v>
      </c>
      <c r="I4717" s="0" t="n">
        <v>109648</v>
      </c>
      <c r="J4717" s="0" t="n">
        <v>5631</v>
      </c>
    </row>
    <row r="4718" customFormat="false" ht="15" hidden="false" customHeight="false" outlineLevel="0" collapsed="false">
      <c r="A4718" s="0" t="n">
        <v>202407</v>
      </c>
      <c r="B4718" s="0" t="n">
        <v>202407</v>
      </c>
      <c r="C4718" s="37" t="s">
        <v>95</v>
      </c>
      <c r="D4718" s="37" t="s">
        <v>200</v>
      </c>
      <c r="E4718" s="0" t="n">
        <v>1</v>
      </c>
      <c r="F4718" s="38" t="s">
        <v>70</v>
      </c>
      <c r="G4718" s="37" t="s">
        <v>630</v>
      </c>
      <c r="H4718" s="0" t="n">
        <v>18385331</v>
      </c>
      <c r="I4718" s="0" t="n">
        <v>4976912</v>
      </c>
      <c r="J4718" s="0" t="n">
        <v>236695</v>
      </c>
    </row>
    <row r="4719" customFormat="false" ht="15" hidden="false" customHeight="false" outlineLevel="0" collapsed="false">
      <c r="A4719" s="0" t="n">
        <v>202407</v>
      </c>
      <c r="B4719" s="0" t="n">
        <v>202407</v>
      </c>
      <c r="C4719" s="37" t="s">
        <v>106</v>
      </c>
      <c r="D4719" s="37" t="s">
        <v>631</v>
      </c>
      <c r="E4719" s="0" t="n">
        <v>1</v>
      </c>
      <c r="F4719" s="38" t="s">
        <v>70</v>
      </c>
      <c r="G4719" s="37" t="s">
        <v>632</v>
      </c>
      <c r="H4719" s="0" t="n">
        <v>233319</v>
      </c>
      <c r="I4719" s="0" t="n">
        <v>80016</v>
      </c>
      <c r="J4719" s="0" t="n">
        <v>2766</v>
      </c>
    </row>
    <row r="4720" customFormat="false" ht="15" hidden="false" customHeight="false" outlineLevel="0" collapsed="false">
      <c r="A4720" s="0" t="n">
        <v>202407</v>
      </c>
      <c r="B4720" s="0" t="n">
        <v>202407</v>
      </c>
      <c r="C4720" s="37" t="s">
        <v>106</v>
      </c>
      <c r="D4720" s="37" t="s">
        <v>214</v>
      </c>
      <c r="E4720" s="0" t="n">
        <v>1</v>
      </c>
      <c r="F4720" s="38" t="s">
        <v>70</v>
      </c>
      <c r="G4720" s="37" t="s">
        <v>633</v>
      </c>
      <c r="H4720" s="0" t="n">
        <v>5669481</v>
      </c>
      <c r="I4720" s="0" t="n">
        <v>2408499</v>
      </c>
      <c r="J4720" s="0" t="n">
        <v>6814</v>
      </c>
    </row>
    <row r="4721" customFormat="false" ht="15" hidden="false" customHeight="false" outlineLevel="0" collapsed="false">
      <c r="A4721" s="0" t="n">
        <v>202407</v>
      </c>
      <c r="B4721" s="0" t="n">
        <v>202407</v>
      </c>
      <c r="C4721" s="37" t="s">
        <v>184</v>
      </c>
      <c r="D4721" s="37" t="s">
        <v>634</v>
      </c>
      <c r="E4721" s="0" t="n">
        <v>1</v>
      </c>
      <c r="F4721" s="38" t="s">
        <v>70</v>
      </c>
      <c r="G4721" s="37" t="s">
        <v>635</v>
      </c>
      <c r="H4721" s="0" t="n">
        <v>5394203</v>
      </c>
      <c r="I4721" s="0" t="n">
        <v>2147569</v>
      </c>
      <c r="J4721" s="0" t="n">
        <v>427010</v>
      </c>
    </row>
    <row r="4722" customFormat="false" ht="15" hidden="false" customHeight="false" outlineLevel="0" collapsed="false">
      <c r="A4722" s="0" t="n">
        <v>202407</v>
      </c>
      <c r="B4722" s="0" t="n">
        <v>202407</v>
      </c>
      <c r="C4722" s="37" t="s">
        <v>109</v>
      </c>
      <c r="D4722" s="37" t="s">
        <v>636</v>
      </c>
      <c r="E4722" s="0" t="n">
        <v>1</v>
      </c>
      <c r="F4722" s="38" t="s">
        <v>70</v>
      </c>
      <c r="G4722" s="37" t="s">
        <v>637</v>
      </c>
      <c r="H4722" s="0" t="n">
        <v>357859</v>
      </c>
      <c r="I4722" s="0" t="n">
        <v>134063</v>
      </c>
      <c r="J4722" s="0" t="n">
        <v>-5426</v>
      </c>
    </row>
    <row r="4723" customFormat="false" ht="15" hidden="false" customHeight="false" outlineLevel="0" collapsed="false">
      <c r="A4723" s="0" t="n">
        <v>202407</v>
      </c>
      <c r="B4723" s="0" t="n">
        <v>202407</v>
      </c>
      <c r="C4723" s="37" t="s">
        <v>106</v>
      </c>
      <c r="D4723" s="37" t="s">
        <v>638</v>
      </c>
      <c r="E4723" s="0" t="n">
        <v>1</v>
      </c>
      <c r="F4723" s="38" t="s">
        <v>70</v>
      </c>
      <c r="G4723" s="37" t="s">
        <v>639</v>
      </c>
      <c r="H4723" s="0" t="n">
        <v>22342368</v>
      </c>
      <c r="I4723" s="0" t="n">
        <v>5225828</v>
      </c>
      <c r="J4723" s="0" t="n">
        <v>932060</v>
      </c>
    </row>
    <row r="4724" customFormat="false" ht="15" hidden="false" customHeight="false" outlineLevel="0" collapsed="false">
      <c r="A4724" s="0" t="n">
        <v>202407</v>
      </c>
      <c r="B4724" s="0" t="n">
        <v>202407</v>
      </c>
      <c r="C4724" s="37" t="s">
        <v>124</v>
      </c>
      <c r="D4724" s="37" t="s">
        <v>99</v>
      </c>
      <c r="E4724" s="0" t="n">
        <v>1</v>
      </c>
      <c r="F4724" s="38" t="s">
        <v>70</v>
      </c>
      <c r="G4724" s="37" t="s">
        <v>640</v>
      </c>
      <c r="H4724" s="0" t="n">
        <v>4289400</v>
      </c>
      <c r="I4724" s="0" t="n">
        <v>871179</v>
      </c>
      <c r="J4724" s="0" t="n">
        <v>126194</v>
      </c>
    </row>
    <row r="4725" customFormat="false" ht="15" hidden="false" customHeight="false" outlineLevel="0" collapsed="false">
      <c r="A4725" s="0" t="n">
        <v>202407</v>
      </c>
      <c r="B4725" s="0" t="n">
        <v>202407</v>
      </c>
      <c r="C4725" s="37" t="s">
        <v>109</v>
      </c>
      <c r="D4725" s="37" t="s">
        <v>300</v>
      </c>
      <c r="E4725" s="0" t="n">
        <v>1</v>
      </c>
      <c r="F4725" s="38" t="s">
        <v>70</v>
      </c>
      <c r="G4725" s="37" t="s">
        <v>641</v>
      </c>
      <c r="H4725" s="0" t="n">
        <v>4125010</v>
      </c>
      <c r="I4725" s="0" t="n">
        <v>737957</v>
      </c>
      <c r="J4725" s="0" t="n">
        <v>30928</v>
      </c>
    </row>
    <row r="4726" customFormat="false" ht="15" hidden="false" customHeight="false" outlineLevel="0" collapsed="false">
      <c r="A4726" s="0" t="n">
        <v>202407</v>
      </c>
      <c r="B4726" s="0" t="n">
        <v>202407</v>
      </c>
      <c r="C4726" s="37" t="s">
        <v>109</v>
      </c>
      <c r="D4726" s="37" t="s">
        <v>116</v>
      </c>
      <c r="E4726" s="0" t="n">
        <v>1</v>
      </c>
      <c r="F4726" s="38" t="s">
        <v>70</v>
      </c>
      <c r="G4726" s="37" t="s">
        <v>642</v>
      </c>
      <c r="H4726" s="0" t="n">
        <v>1181230</v>
      </c>
      <c r="I4726" s="0" t="n">
        <v>315294</v>
      </c>
      <c r="J4726" s="0" t="n">
        <v>42016</v>
      </c>
    </row>
    <row r="4727" customFormat="false" ht="15" hidden="false" customHeight="false" outlineLevel="0" collapsed="false">
      <c r="A4727" s="0" t="n">
        <v>202407</v>
      </c>
      <c r="B4727" s="0" t="n">
        <v>202407</v>
      </c>
      <c r="C4727" s="37" t="s">
        <v>124</v>
      </c>
      <c r="D4727" s="37" t="s">
        <v>170</v>
      </c>
      <c r="E4727" s="0" t="n">
        <v>1</v>
      </c>
      <c r="F4727" s="38" t="s">
        <v>70</v>
      </c>
      <c r="G4727" s="37" t="s">
        <v>643</v>
      </c>
      <c r="H4727" s="0" t="n">
        <v>964638</v>
      </c>
      <c r="I4727" s="0" t="n">
        <v>266545</v>
      </c>
      <c r="J4727" s="0" t="n">
        <v>17115</v>
      </c>
    </row>
    <row r="4728" customFormat="false" ht="15" hidden="false" customHeight="false" outlineLevel="0" collapsed="false">
      <c r="A4728" s="0" t="n">
        <v>202407</v>
      </c>
      <c r="B4728" s="0" t="n">
        <v>202407</v>
      </c>
      <c r="C4728" s="37" t="s">
        <v>115</v>
      </c>
      <c r="D4728" s="37" t="s">
        <v>130</v>
      </c>
      <c r="E4728" s="0" t="n">
        <v>1</v>
      </c>
      <c r="F4728" s="38" t="s">
        <v>70</v>
      </c>
      <c r="G4728" s="37" t="s">
        <v>644</v>
      </c>
      <c r="H4728" s="0" t="n">
        <v>806666</v>
      </c>
      <c r="I4728" s="0" t="n">
        <v>319910</v>
      </c>
      <c r="J4728" s="0" t="n">
        <v>-9629</v>
      </c>
    </row>
    <row r="4729" customFormat="false" ht="15" hidden="false" customHeight="false" outlineLevel="0" collapsed="false">
      <c r="A4729" s="0" t="n">
        <v>202407</v>
      </c>
      <c r="B4729" s="0" t="n">
        <v>202407</v>
      </c>
      <c r="C4729" s="37" t="s">
        <v>95</v>
      </c>
      <c r="D4729" s="37" t="s">
        <v>235</v>
      </c>
      <c r="E4729" s="0" t="n">
        <v>1</v>
      </c>
      <c r="F4729" s="38" t="s">
        <v>70</v>
      </c>
      <c r="G4729" s="37" t="s">
        <v>645</v>
      </c>
      <c r="H4729" s="0" t="n">
        <v>2036446</v>
      </c>
      <c r="I4729" s="0" t="n">
        <v>695462</v>
      </c>
      <c r="J4729" s="0" t="n">
        <v>-20199</v>
      </c>
    </row>
    <row r="4730" customFormat="false" ht="15" hidden="false" customHeight="false" outlineLevel="0" collapsed="false">
      <c r="A4730" s="0" t="n">
        <v>202407</v>
      </c>
      <c r="B4730" s="0" t="n">
        <v>202407</v>
      </c>
      <c r="C4730" s="37" t="s">
        <v>115</v>
      </c>
      <c r="D4730" s="37" t="s">
        <v>646</v>
      </c>
      <c r="E4730" s="0" t="n">
        <v>1</v>
      </c>
      <c r="F4730" s="38" t="s">
        <v>70</v>
      </c>
      <c r="G4730" s="37" t="s">
        <v>647</v>
      </c>
      <c r="H4730" s="0" t="n">
        <v>5417760</v>
      </c>
      <c r="I4730" s="0" t="n">
        <v>1055647</v>
      </c>
      <c r="J4730" s="0" t="n">
        <v>153643</v>
      </c>
    </row>
    <row r="4731" customFormat="false" ht="15" hidden="false" customHeight="false" outlineLevel="0" collapsed="false">
      <c r="A4731" s="0" t="n">
        <v>202407</v>
      </c>
      <c r="B4731" s="0" t="n">
        <v>202407</v>
      </c>
      <c r="C4731" s="37" t="s">
        <v>149</v>
      </c>
      <c r="D4731" s="37" t="s">
        <v>531</v>
      </c>
      <c r="E4731" s="0" t="n">
        <v>1</v>
      </c>
      <c r="F4731" s="38" t="s">
        <v>70</v>
      </c>
      <c r="G4731" s="37" t="s">
        <v>648</v>
      </c>
      <c r="H4731" s="0" t="n">
        <v>1416478</v>
      </c>
      <c r="I4731" s="0" t="n">
        <v>530121</v>
      </c>
      <c r="J4731" s="0" t="n">
        <v>74406</v>
      </c>
    </row>
    <row r="4732" customFormat="false" ht="15" hidden="false" customHeight="false" outlineLevel="0" collapsed="false">
      <c r="A4732" s="0" t="n">
        <v>202407</v>
      </c>
      <c r="B4732" s="0" t="n">
        <v>202407</v>
      </c>
      <c r="C4732" s="37" t="s">
        <v>124</v>
      </c>
      <c r="D4732" s="37" t="s">
        <v>616</v>
      </c>
      <c r="E4732" s="0" t="n">
        <v>1</v>
      </c>
      <c r="F4732" s="38" t="s">
        <v>70</v>
      </c>
      <c r="G4732" s="37" t="s">
        <v>649</v>
      </c>
      <c r="H4732" s="0" t="n">
        <v>365797</v>
      </c>
      <c r="I4732" s="0" t="n">
        <v>114188</v>
      </c>
      <c r="J4732" s="0" t="n">
        <v>11899</v>
      </c>
    </row>
    <row r="4733" customFormat="false" ht="15" hidden="false" customHeight="false" outlineLevel="0" collapsed="false">
      <c r="A4733" s="0" t="n">
        <v>202407</v>
      </c>
      <c r="B4733" s="0" t="n">
        <v>202407</v>
      </c>
      <c r="C4733" s="37" t="s">
        <v>101</v>
      </c>
      <c r="D4733" s="37" t="s">
        <v>445</v>
      </c>
      <c r="E4733" s="0" t="n">
        <v>1</v>
      </c>
      <c r="F4733" s="38" t="s">
        <v>70</v>
      </c>
      <c r="G4733" s="37" t="s">
        <v>650</v>
      </c>
      <c r="H4733" s="0" t="n">
        <v>1984162</v>
      </c>
      <c r="I4733" s="0" t="n">
        <v>597850</v>
      </c>
      <c r="J4733" s="0" t="n">
        <v>24421</v>
      </c>
    </row>
    <row r="4734" customFormat="false" ht="15" hidden="false" customHeight="false" outlineLevel="0" collapsed="false">
      <c r="A4734" s="0" t="n">
        <v>202407</v>
      </c>
      <c r="B4734" s="0" t="n">
        <v>202407</v>
      </c>
      <c r="C4734" s="37" t="s">
        <v>109</v>
      </c>
      <c r="D4734" s="37" t="s">
        <v>651</v>
      </c>
      <c r="E4734" s="0" t="n">
        <v>1</v>
      </c>
      <c r="F4734" s="38" t="s">
        <v>70</v>
      </c>
      <c r="G4734" s="37" t="s">
        <v>652</v>
      </c>
      <c r="H4734" s="0" t="n">
        <v>3448209</v>
      </c>
      <c r="I4734" s="0" t="n">
        <v>888221</v>
      </c>
      <c r="J4734" s="0" t="n">
        <v>54143</v>
      </c>
    </row>
    <row r="4735" customFormat="false" ht="15" hidden="false" customHeight="false" outlineLevel="0" collapsed="false">
      <c r="A4735" s="0" t="n">
        <v>202407</v>
      </c>
      <c r="B4735" s="0" t="n">
        <v>202407</v>
      </c>
      <c r="C4735" s="37" t="s">
        <v>184</v>
      </c>
      <c r="D4735" s="37" t="s">
        <v>482</v>
      </c>
      <c r="E4735" s="0" t="n">
        <v>1</v>
      </c>
      <c r="F4735" s="38" t="s">
        <v>70</v>
      </c>
      <c r="G4735" s="37" t="s">
        <v>653</v>
      </c>
      <c r="H4735" s="0" t="n">
        <v>2305392</v>
      </c>
      <c r="I4735" s="0" t="n">
        <v>663803</v>
      </c>
      <c r="J4735" s="0" t="n">
        <v>31494</v>
      </c>
    </row>
    <row r="4736" customFormat="false" ht="15" hidden="false" customHeight="false" outlineLevel="0" collapsed="false">
      <c r="A4736" s="0" t="n">
        <v>202407</v>
      </c>
      <c r="B4736" s="0" t="n">
        <v>202407</v>
      </c>
      <c r="C4736" s="37" t="s">
        <v>136</v>
      </c>
      <c r="D4736" s="37" t="s">
        <v>606</v>
      </c>
      <c r="E4736" s="0" t="n">
        <v>1</v>
      </c>
      <c r="F4736" s="38" t="s">
        <v>70</v>
      </c>
      <c r="G4736" s="37" t="s">
        <v>654</v>
      </c>
      <c r="H4736" s="0" t="n">
        <v>2850600</v>
      </c>
      <c r="I4736" s="0" t="n">
        <v>608121</v>
      </c>
      <c r="J4736" s="0" t="n">
        <v>-57586</v>
      </c>
    </row>
    <row r="4737" customFormat="false" ht="15" hidden="false" customHeight="false" outlineLevel="0" collapsed="false">
      <c r="A4737" s="0" t="n">
        <v>202407</v>
      </c>
      <c r="B4737" s="0" t="n">
        <v>202407</v>
      </c>
      <c r="C4737" s="37" t="s">
        <v>152</v>
      </c>
      <c r="D4737" s="37" t="s">
        <v>655</v>
      </c>
      <c r="E4737" s="0" t="n">
        <v>1</v>
      </c>
      <c r="F4737" s="38" t="s">
        <v>70</v>
      </c>
      <c r="G4737" s="37" t="s">
        <v>656</v>
      </c>
      <c r="H4737" s="0" t="n">
        <v>869040</v>
      </c>
      <c r="I4737" s="0" t="n">
        <v>291694</v>
      </c>
      <c r="J4737" s="0" t="n">
        <v>25122</v>
      </c>
    </row>
    <row r="4738" customFormat="false" ht="15" hidden="false" customHeight="false" outlineLevel="0" collapsed="false">
      <c r="A4738" s="0" t="n">
        <v>202407</v>
      </c>
      <c r="B4738" s="0" t="n">
        <v>202407</v>
      </c>
      <c r="C4738" s="37" t="s">
        <v>178</v>
      </c>
      <c r="D4738" s="37" t="s">
        <v>127</v>
      </c>
      <c r="E4738" s="0" t="n">
        <v>1</v>
      </c>
      <c r="F4738" s="38" t="s">
        <v>70</v>
      </c>
      <c r="G4738" s="37" t="s">
        <v>657</v>
      </c>
      <c r="H4738" s="0" t="n">
        <v>514218</v>
      </c>
      <c r="I4738" s="0" t="n">
        <v>64310</v>
      </c>
      <c r="J4738" s="0" t="n">
        <v>8505</v>
      </c>
    </row>
    <row r="4739" customFormat="false" ht="15" hidden="false" customHeight="false" outlineLevel="0" collapsed="false">
      <c r="A4739" s="0" t="n">
        <v>202407</v>
      </c>
      <c r="B4739" s="0" t="n">
        <v>202407</v>
      </c>
      <c r="C4739" s="37" t="s">
        <v>158</v>
      </c>
      <c r="D4739" s="37" t="s">
        <v>189</v>
      </c>
      <c r="E4739" s="0" t="n">
        <v>1</v>
      </c>
      <c r="F4739" s="38" t="s">
        <v>70</v>
      </c>
      <c r="G4739" s="37" t="s">
        <v>658</v>
      </c>
      <c r="H4739" s="0" t="n">
        <v>444131</v>
      </c>
      <c r="I4739" s="0" t="n">
        <v>196721</v>
      </c>
      <c r="J4739" s="0" t="n">
        <v>17068</v>
      </c>
    </row>
    <row r="4740" customFormat="false" ht="15" hidden="false" customHeight="false" outlineLevel="0" collapsed="false">
      <c r="A4740" s="0" t="n">
        <v>202407</v>
      </c>
      <c r="B4740" s="0" t="n">
        <v>202407</v>
      </c>
      <c r="C4740" s="37" t="s">
        <v>98</v>
      </c>
      <c r="D4740" s="37" t="s">
        <v>659</v>
      </c>
      <c r="E4740" s="0" t="n">
        <v>1</v>
      </c>
      <c r="F4740" s="38" t="s">
        <v>70</v>
      </c>
      <c r="G4740" s="37" t="s">
        <v>660</v>
      </c>
      <c r="H4740" s="0" t="n">
        <v>177648</v>
      </c>
      <c r="I4740" s="0" t="n">
        <v>64260</v>
      </c>
      <c r="J4740" s="0" t="n">
        <v>16509</v>
      </c>
    </row>
    <row r="4741" customFormat="false" ht="15" hidden="false" customHeight="false" outlineLevel="0" collapsed="false">
      <c r="A4741" s="0" t="n">
        <v>202407</v>
      </c>
      <c r="B4741" s="0" t="n">
        <v>202407</v>
      </c>
      <c r="C4741" s="37" t="s">
        <v>184</v>
      </c>
      <c r="D4741" s="37" t="s">
        <v>385</v>
      </c>
      <c r="E4741" s="0" t="n">
        <v>1</v>
      </c>
      <c r="F4741" s="38" t="s">
        <v>70</v>
      </c>
      <c r="G4741" s="37" t="s">
        <v>661</v>
      </c>
      <c r="H4741" s="0" t="n">
        <v>1721455</v>
      </c>
      <c r="I4741" s="0" t="n">
        <v>763991</v>
      </c>
      <c r="J4741" s="0" t="n">
        <v>-15628</v>
      </c>
    </row>
    <row r="4742" customFormat="false" ht="15" hidden="false" customHeight="false" outlineLevel="0" collapsed="false">
      <c r="A4742" s="0" t="n">
        <v>202407</v>
      </c>
      <c r="B4742" s="0" t="n">
        <v>202407</v>
      </c>
      <c r="C4742" s="37" t="s">
        <v>101</v>
      </c>
      <c r="D4742" s="37" t="s">
        <v>141</v>
      </c>
      <c r="E4742" s="0" t="n">
        <v>1</v>
      </c>
      <c r="F4742" s="38" t="s">
        <v>70</v>
      </c>
      <c r="G4742" s="37" t="s">
        <v>662</v>
      </c>
      <c r="H4742" s="0" t="n">
        <v>1240013</v>
      </c>
      <c r="I4742" s="0" t="n">
        <v>485697</v>
      </c>
      <c r="J4742" s="0" t="n">
        <v>6746</v>
      </c>
    </row>
    <row r="4743" customFormat="false" ht="15" hidden="false" customHeight="false" outlineLevel="0" collapsed="false">
      <c r="A4743" s="0" t="n">
        <v>202407</v>
      </c>
      <c r="B4743" s="0" t="n">
        <v>202407</v>
      </c>
      <c r="C4743" s="37" t="s">
        <v>98</v>
      </c>
      <c r="D4743" s="37" t="s">
        <v>110</v>
      </c>
      <c r="E4743" s="0" t="n">
        <v>1</v>
      </c>
      <c r="F4743" s="38" t="s">
        <v>70</v>
      </c>
      <c r="G4743" s="37" t="s">
        <v>663</v>
      </c>
      <c r="H4743" s="0" t="n">
        <v>759303</v>
      </c>
      <c r="I4743" s="0" t="n">
        <v>473720</v>
      </c>
      <c r="J4743" s="0" t="n">
        <v>44199</v>
      </c>
    </row>
    <row r="4744" customFormat="false" ht="15" hidden="false" customHeight="false" outlineLevel="0" collapsed="false">
      <c r="A4744" s="0" t="n">
        <v>202407</v>
      </c>
      <c r="B4744" s="0" t="n">
        <v>202407</v>
      </c>
      <c r="C4744" s="37" t="s">
        <v>158</v>
      </c>
      <c r="D4744" s="37" t="s">
        <v>332</v>
      </c>
      <c r="E4744" s="0" t="n">
        <v>1</v>
      </c>
      <c r="F4744" s="38" t="s">
        <v>70</v>
      </c>
      <c r="G4744" s="37" t="s">
        <v>664</v>
      </c>
      <c r="H4744" s="0" t="n">
        <v>36153</v>
      </c>
      <c r="I4744" s="0" t="n">
        <v>15397</v>
      </c>
      <c r="J4744" s="0" t="n">
        <v>1607</v>
      </c>
    </row>
    <row r="4745" customFormat="false" ht="15" hidden="false" customHeight="false" outlineLevel="0" collapsed="false">
      <c r="A4745" s="0" t="n">
        <v>202407</v>
      </c>
      <c r="B4745" s="0" t="n">
        <v>202407</v>
      </c>
      <c r="C4745" s="37" t="s">
        <v>178</v>
      </c>
      <c r="D4745" s="37" t="s">
        <v>134</v>
      </c>
      <c r="E4745" s="0" t="n">
        <v>1</v>
      </c>
      <c r="F4745" s="38" t="s">
        <v>70</v>
      </c>
      <c r="G4745" s="37" t="s">
        <v>665</v>
      </c>
      <c r="H4745" s="0" t="n">
        <v>299511</v>
      </c>
      <c r="I4745" s="0" t="n">
        <v>80318</v>
      </c>
      <c r="J4745" s="0" t="n">
        <v>-8845</v>
      </c>
    </row>
    <row r="4746" customFormat="false" ht="15" hidden="false" customHeight="false" outlineLevel="0" collapsed="false">
      <c r="A4746" s="0" t="n">
        <v>202407</v>
      </c>
      <c r="B4746" s="0" t="n">
        <v>202407</v>
      </c>
      <c r="C4746" s="37" t="s">
        <v>136</v>
      </c>
      <c r="D4746" s="37" t="s">
        <v>511</v>
      </c>
      <c r="E4746" s="0" t="n">
        <v>1</v>
      </c>
      <c r="F4746" s="38" t="s">
        <v>70</v>
      </c>
      <c r="G4746" s="37" t="s">
        <v>666</v>
      </c>
      <c r="H4746" s="0" t="n">
        <v>3207536</v>
      </c>
      <c r="I4746" s="0" t="n">
        <v>455923</v>
      </c>
      <c r="J4746" s="0" t="n">
        <v>63952</v>
      </c>
    </row>
    <row r="4747" customFormat="false" ht="15" hidden="false" customHeight="false" outlineLevel="0" collapsed="false">
      <c r="A4747" s="0" t="n">
        <v>202407</v>
      </c>
      <c r="B4747" s="0" t="n">
        <v>202407</v>
      </c>
      <c r="C4747" s="37" t="s">
        <v>149</v>
      </c>
      <c r="D4747" s="37" t="s">
        <v>298</v>
      </c>
      <c r="E4747" s="0" t="n">
        <v>1</v>
      </c>
      <c r="F4747" s="38" t="s">
        <v>70</v>
      </c>
      <c r="G4747" s="37" t="s">
        <v>667</v>
      </c>
      <c r="H4747" s="0" t="n">
        <v>741038</v>
      </c>
      <c r="I4747" s="0" t="n">
        <v>71219</v>
      </c>
      <c r="J4747" s="0" t="n">
        <v>7466</v>
      </c>
    </row>
    <row r="4748" customFormat="false" ht="15" hidden="false" customHeight="false" outlineLevel="0" collapsed="false">
      <c r="A4748" s="0" t="n">
        <v>202407</v>
      </c>
      <c r="B4748" s="0" t="n">
        <v>202407</v>
      </c>
      <c r="C4748" s="37" t="s">
        <v>115</v>
      </c>
      <c r="D4748" s="37" t="s">
        <v>288</v>
      </c>
      <c r="E4748" s="0" t="n">
        <v>1</v>
      </c>
      <c r="F4748" s="38" t="s">
        <v>70</v>
      </c>
      <c r="G4748" s="37" t="s">
        <v>668</v>
      </c>
      <c r="H4748" s="0" t="n">
        <v>2352924</v>
      </c>
      <c r="I4748" s="0" t="n">
        <v>1235626</v>
      </c>
      <c r="J4748" s="0" t="n">
        <v>-163028</v>
      </c>
    </row>
    <row r="4749" customFormat="false" ht="15" hidden="false" customHeight="false" outlineLevel="0" collapsed="false">
      <c r="A4749" s="0" t="n">
        <v>202407</v>
      </c>
      <c r="B4749" s="0" t="n">
        <v>202407</v>
      </c>
      <c r="C4749" s="37" t="s">
        <v>112</v>
      </c>
      <c r="D4749" s="37" t="s">
        <v>280</v>
      </c>
      <c r="E4749" s="0" t="n">
        <v>1</v>
      </c>
      <c r="F4749" s="38" t="s">
        <v>70</v>
      </c>
      <c r="G4749" s="37" t="s">
        <v>669</v>
      </c>
      <c r="H4749" s="0" t="n">
        <v>234157</v>
      </c>
      <c r="I4749" s="0" t="n">
        <v>97389</v>
      </c>
      <c r="J4749" s="0" t="n">
        <v>6655</v>
      </c>
    </row>
    <row r="4750" customFormat="false" ht="15" hidden="false" customHeight="false" outlineLevel="0" collapsed="false">
      <c r="A4750" s="0" t="n">
        <v>202407</v>
      </c>
      <c r="B4750" s="0" t="n">
        <v>202407</v>
      </c>
      <c r="C4750" s="37" t="s">
        <v>101</v>
      </c>
      <c r="D4750" s="37" t="s">
        <v>401</v>
      </c>
      <c r="E4750" s="0" t="n">
        <v>1</v>
      </c>
      <c r="F4750" s="38" t="s">
        <v>70</v>
      </c>
      <c r="G4750" s="37" t="s">
        <v>670</v>
      </c>
      <c r="H4750" s="0" t="n">
        <v>5468394</v>
      </c>
      <c r="I4750" s="0" t="n">
        <v>647025</v>
      </c>
      <c r="J4750" s="0" t="n">
        <v>-553</v>
      </c>
    </row>
    <row r="4751" customFormat="false" ht="15" hidden="false" customHeight="false" outlineLevel="0" collapsed="false">
      <c r="A4751" s="0" t="n">
        <v>202407</v>
      </c>
      <c r="B4751" s="0" t="n">
        <v>202407</v>
      </c>
      <c r="C4751" s="37" t="s">
        <v>149</v>
      </c>
      <c r="D4751" s="37" t="s">
        <v>258</v>
      </c>
      <c r="E4751" s="0" t="n">
        <v>1</v>
      </c>
      <c r="F4751" s="38" t="s">
        <v>70</v>
      </c>
      <c r="G4751" s="37" t="s">
        <v>671</v>
      </c>
      <c r="H4751" s="0" t="n">
        <v>1213136</v>
      </c>
      <c r="I4751" s="0" t="n">
        <v>316214</v>
      </c>
      <c r="J4751" s="0" t="n">
        <v>10962</v>
      </c>
    </row>
    <row r="4752" customFormat="false" ht="15" hidden="false" customHeight="false" outlineLevel="0" collapsed="false">
      <c r="A4752" s="0" t="n">
        <v>202407</v>
      </c>
      <c r="B4752" s="0" t="n">
        <v>202407</v>
      </c>
      <c r="C4752" s="37" t="s">
        <v>106</v>
      </c>
      <c r="D4752" s="37" t="s">
        <v>389</v>
      </c>
      <c r="E4752" s="0" t="n">
        <v>1</v>
      </c>
      <c r="F4752" s="38" t="s">
        <v>70</v>
      </c>
      <c r="G4752" s="37" t="s">
        <v>672</v>
      </c>
      <c r="H4752" s="0" t="n">
        <v>1534887</v>
      </c>
      <c r="I4752" s="0" t="n">
        <v>463003</v>
      </c>
      <c r="J4752" s="0" t="n">
        <v>-24914</v>
      </c>
    </row>
    <row r="4753" customFormat="false" ht="15" hidden="false" customHeight="false" outlineLevel="0" collapsed="false">
      <c r="A4753" s="0" t="n">
        <v>202407</v>
      </c>
      <c r="B4753" s="0" t="n">
        <v>202407</v>
      </c>
      <c r="C4753" s="37" t="s">
        <v>115</v>
      </c>
      <c r="D4753" s="37" t="s">
        <v>673</v>
      </c>
      <c r="E4753" s="0" t="n">
        <v>1</v>
      </c>
      <c r="F4753" s="38" t="s">
        <v>70</v>
      </c>
      <c r="G4753" s="37" t="s">
        <v>674</v>
      </c>
      <c r="H4753" s="0" t="n">
        <v>21231827</v>
      </c>
      <c r="I4753" s="0" t="n">
        <v>3818310</v>
      </c>
      <c r="J4753" s="0" t="n">
        <v>464379</v>
      </c>
    </row>
    <row r="4754" customFormat="false" ht="15" hidden="false" customHeight="false" outlineLevel="0" collapsed="false">
      <c r="A4754" s="0" t="n">
        <v>202407</v>
      </c>
      <c r="B4754" s="0" t="n">
        <v>202407</v>
      </c>
      <c r="C4754" s="37" t="s">
        <v>152</v>
      </c>
      <c r="D4754" s="37" t="s">
        <v>425</v>
      </c>
      <c r="E4754" s="0" t="n">
        <v>1</v>
      </c>
      <c r="F4754" s="38" t="s">
        <v>70</v>
      </c>
      <c r="G4754" s="37" t="s">
        <v>675</v>
      </c>
      <c r="H4754" s="0" t="n">
        <v>6121344</v>
      </c>
      <c r="I4754" s="0" t="n">
        <v>2381206</v>
      </c>
      <c r="J4754" s="0" t="n">
        <v>610012</v>
      </c>
    </row>
    <row r="4755" customFormat="false" ht="15" hidden="false" customHeight="false" outlineLevel="0" collapsed="false">
      <c r="A4755" s="0" t="n">
        <v>202407</v>
      </c>
      <c r="B4755" s="0" t="n">
        <v>202407</v>
      </c>
      <c r="C4755" s="37" t="s">
        <v>158</v>
      </c>
      <c r="D4755" s="37" t="s">
        <v>282</v>
      </c>
      <c r="E4755" s="0" t="n">
        <v>1</v>
      </c>
      <c r="F4755" s="38" t="s">
        <v>70</v>
      </c>
      <c r="G4755" s="37" t="s">
        <v>676</v>
      </c>
      <c r="H4755" s="0" t="n">
        <v>1162499</v>
      </c>
      <c r="I4755" s="0" t="n">
        <v>586996</v>
      </c>
      <c r="J4755" s="0" t="n">
        <v>62516</v>
      </c>
    </row>
    <row r="4756" customFormat="false" ht="15" hidden="false" customHeight="false" outlineLevel="0" collapsed="false">
      <c r="A4756" s="0" t="n">
        <v>202407</v>
      </c>
      <c r="B4756" s="0" t="n">
        <v>202407</v>
      </c>
      <c r="C4756" s="37" t="s">
        <v>136</v>
      </c>
      <c r="D4756" s="37" t="s">
        <v>420</v>
      </c>
      <c r="E4756" s="0" t="n">
        <v>1</v>
      </c>
      <c r="F4756" s="38" t="s">
        <v>70</v>
      </c>
      <c r="G4756" s="37" t="s">
        <v>677</v>
      </c>
      <c r="H4756" s="0" t="n">
        <v>475348</v>
      </c>
      <c r="I4756" s="0" t="n">
        <v>86327</v>
      </c>
      <c r="J4756" s="0" t="n">
        <v>-11735</v>
      </c>
    </row>
    <row r="4757" customFormat="false" ht="15" hidden="false" customHeight="false" outlineLevel="0" collapsed="false">
      <c r="A4757" s="0" t="n">
        <v>202407</v>
      </c>
      <c r="B4757" s="0" t="n">
        <v>202407</v>
      </c>
      <c r="C4757" s="37" t="s">
        <v>109</v>
      </c>
      <c r="D4757" s="37" t="s">
        <v>493</v>
      </c>
      <c r="E4757" s="0" t="n">
        <v>1</v>
      </c>
      <c r="F4757" s="38" t="s">
        <v>70</v>
      </c>
      <c r="G4757" s="37" t="s">
        <v>678</v>
      </c>
      <c r="H4757" s="0" t="n">
        <v>822163</v>
      </c>
      <c r="I4757" s="0" t="n">
        <v>603393</v>
      </c>
      <c r="J4757" s="0" t="n">
        <v>65504</v>
      </c>
    </row>
    <row r="4758" customFormat="false" ht="15" hidden="false" customHeight="false" outlineLevel="0" collapsed="false">
      <c r="A4758" s="0" t="n">
        <v>202407</v>
      </c>
      <c r="B4758" s="0" t="n">
        <v>202407</v>
      </c>
      <c r="C4758" s="37" t="s">
        <v>109</v>
      </c>
      <c r="D4758" s="37" t="s">
        <v>320</v>
      </c>
      <c r="E4758" s="0" t="n">
        <v>1</v>
      </c>
      <c r="F4758" s="38" t="s">
        <v>70</v>
      </c>
      <c r="G4758" s="37" t="s">
        <v>679</v>
      </c>
      <c r="H4758" s="0" t="n">
        <v>1612909</v>
      </c>
      <c r="I4758" s="0" t="n">
        <v>423963</v>
      </c>
      <c r="J4758" s="0" t="n">
        <v>25665</v>
      </c>
    </row>
    <row r="4759" customFormat="false" ht="15" hidden="false" customHeight="false" outlineLevel="0" collapsed="false">
      <c r="A4759" s="0" t="n">
        <v>202407</v>
      </c>
      <c r="B4759" s="0" t="n">
        <v>202407</v>
      </c>
      <c r="C4759" s="37" t="s">
        <v>178</v>
      </c>
      <c r="D4759" s="37" t="s">
        <v>380</v>
      </c>
      <c r="E4759" s="0" t="n">
        <v>1</v>
      </c>
      <c r="F4759" s="38" t="s">
        <v>70</v>
      </c>
      <c r="G4759" s="37" t="s">
        <v>680</v>
      </c>
      <c r="H4759" s="0" t="n">
        <v>1053415</v>
      </c>
      <c r="I4759" s="0" t="n">
        <v>349223</v>
      </c>
      <c r="J4759" s="0" t="n">
        <v>-10512</v>
      </c>
    </row>
    <row r="4760" customFormat="false" ht="15" hidden="false" customHeight="false" outlineLevel="0" collapsed="false">
      <c r="A4760" s="0" t="n">
        <v>202407</v>
      </c>
      <c r="B4760" s="0" t="n">
        <v>202407</v>
      </c>
      <c r="C4760" s="37" t="s">
        <v>101</v>
      </c>
      <c r="D4760" s="37" t="s">
        <v>571</v>
      </c>
      <c r="E4760" s="0" t="n">
        <v>1</v>
      </c>
      <c r="F4760" s="38" t="s">
        <v>70</v>
      </c>
      <c r="G4760" s="37" t="s">
        <v>681</v>
      </c>
      <c r="H4760" s="0" t="n">
        <v>702158</v>
      </c>
      <c r="I4760" s="0" t="n">
        <v>111811</v>
      </c>
      <c r="J4760" s="0" t="n">
        <v>12899</v>
      </c>
    </row>
    <row r="4761" customFormat="false" ht="15" hidden="false" customHeight="false" outlineLevel="0" collapsed="false">
      <c r="A4761" s="0" t="n">
        <v>202407</v>
      </c>
      <c r="B4761" s="0" t="n">
        <v>202407</v>
      </c>
      <c r="C4761" s="37" t="s">
        <v>115</v>
      </c>
      <c r="D4761" s="37" t="s">
        <v>396</v>
      </c>
      <c r="E4761" s="0" t="n">
        <v>1</v>
      </c>
      <c r="F4761" s="38" t="s">
        <v>70</v>
      </c>
      <c r="G4761" s="37" t="s">
        <v>682</v>
      </c>
      <c r="H4761" s="0" t="n">
        <v>8295262</v>
      </c>
      <c r="I4761" s="0" t="n">
        <v>3584487</v>
      </c>
      <c r="J4761" s="0" t="n">
        <v>602110</v>
      </c>
    </row>
    <row r="4762" customFormat="false" ht="15" hidden="false" customHeight="false" outlineLevel="0" collapsed="false">
      <c r="A4762" s="0" t="n">
        <v>202407</v>
      </c>
      <c r="B4762" s="0" t="n">
        <v>202407</v>
      </c>
      <c r="C4762" s="37" t="s">
        <v>178</v>
      </c>
      <c r="D4762" s="37" t="s">
        <v>247</v>
      </c>
      <c r="E4762" s="0" t="n">
        <v>1</v>
      </c>
      <c r="F4762" s="38" t="s">
        <v>70</v>
      </c>
      <c r="G4762" s="37" t="s">
        <v>683</v>
      </c>
      <c r="H4762" s="0" t="n">
        <v>983764</v>
      </c>
      <c r="I4762" s="0" t="n">
        <v>259163</v>
      </c>
      <c r="J4762" s="0" t="n">
        <v>3408</v>
      </c>
    </row>
    <row r="4763" customFormat="false" ht="15" hidden="false" customHeight="false" outlineLevel="0" collapsed="false">
      <c r="A4763" s="0" t="n">
        <v>202407</v>
      </c>
      <c r="B4763" s="0" t="n">
        <v>202407</v>
      </c>
      <c r="C4763" s="37" t="s">
        <v>178</v>
      </c>
      <c r="D4763" s="37" t="s">
        <v>684</v>
      </c>
      <c r="E4763" s="0" t="n">
        <v>1</v>
      </c>
      <c r="F4763" s="38" t="s">
        <v>70</v>
      </c>
      <c r="G4763" s="37" t="s">
        <v>685</v>
      </c>
      <c r="H4763" s="0" t="n">
        <v>22528696</v>
      </c>
      <c r="I4763" s="0" t="n">
        <v>10317782</v>
      </c>
      <c r="J4763" s="0" t="n">
        <v>-870545</v>
      </c>
    </row>
    <row r="4764" customFormat="false" ht="15" hidden="false" customHeight="false" outlineLevel="0" collapsed="false">
      <c r="A4764" s="0" t="n">
        <v>202407</v>
      </c>
      <c r="B4764" s="0" t="n">
        <v>202407</v>
      </c>
      <c r="C4764" s="37" t="s">
        <v>95</v>
      </c>
      <c r="D4764" s="37" t="s">
        <v>513</v>
      </c>
      <c r="E4764" s="0" t="n">
        <v>1</v>
      </c>
      <c r="F4764" s="38" t="s">
        <v>70</v>
      </c>
      <c r="G4764" s="37" t="s">
        <v>686</v>
      </c>
      <c r="H4764" s="0" t="n">
        <v>1150001</v>
      </c>
      <c r="I4764" s="0" t="n">
        <v>348022</v>
      </c>
      <c r="J4764" s="0" t="n">
        <v>-42169</v>
      </c>
    </row>
    <row r="4765" customFormat="false" ht="15" hidden="false" customHeight="false" outlineLevel="0" collapsed="false">
      <c r="A4765" s="0" t="n">
        <v>202407</v>
      </c>
      <c r="B4765" s="0" t="n">
        <v>202407</v>
      </c>
      <c r="C4765" s="37" t="s">
        <v>109</v>
      </c>
      <c r="D4765" s="37" t="s">
        <v>531</v>
      </c>
      <c r="E4765" s="0" t="n">
        <v>1</v>
      </c>
      <c r="F4765" s="38" t="s">
        <v>70</v>
      </c>
      <c r="G4765" s="37" t="s">
        <v>687</v>
      </c>
      <c r="H4765" s="0" t="n">
        <v>9821534</v>
      </c>
      <c r="I4765" s="0" t="n">
        <v>1770833</v>
      </c>
      <c r="J4765" s="0" t="n">
        <v>23785</v>
      </c>
    </row>
    <row r="4766" customFormat="false" ht="15" hidden="false" customHeight="false" outlineLevel="0" collapsed="false">
      <c r="A4766" s="0" t="n">
        <v>202407</v>
      </c>
      <c r="B4766" s="0" t="n">
        <v>202407</v>
      </c>
      <c r="C4766" s="37" t="s">
        <v>115</v>
      </c>
      <c r="D4766" s="37" t="s">
        <v>385</v>
      </c>
      <c r="E4766" s="0" t="n">
        <v>1</v>
      </c>
      <c r="F4766" s="38" t="s">
        <v>70</v>
      </c>
      <c r="G4766" s="37" t="s">
        <v>688</v>
      </c>
      <c r="H4766" s="0" t="n">
        <v>1775329</v>
      </c>
      <c r="I4766" s="0" t="n">
        <v>237987</v>
      </c>
      <c r="J4766" s="0" t="n">
        <v>15338</v>
      </c>
    </row>
    <row r="4767" customFormat="false" ht="15" hidden="false" customHeight="false" outlineLevel="0" collapsed="false">
      <c r="A4767" s="0" t="n">
        <v>202407</v>
      </c>
      <c r="B4767" s="0" t="n">
        <v>202407</v>
      </c>
      <c r="C4767" s="37" t="s">
        <v>95</v>
      </c>
      <c r="D4767" s="37" t="s">
        <v>328</v>
      </c>
      <c r="E4767" s="0" t="n">
        <v>1</v>
      </c>
      <c r="F4767" s="38" t="s">
        <v>70</v>
      </c>
      <c r="G4767" s="37" t="s">
        <v>689</v>
      </c>
      <c r="H4767" s="0" t="n">
        <v>4113937</v>
      </c>
      <c r="I4767" s="0" t="n">
        <v>1502314</v>
      </c>
      <c r="J4767" s="0" t="n">
        <v>42665</v>
      </c>
    </row>
    <row r="4768" customFormat="false" ht="15" hidden="false" customHeight="false" outlineLevel="0" collapsed="false">
      <c r="A4768" s="0" t="n">
        <v>202407</v>
      </c>
      <c r="B4768" s="0" t="n">
        <v>202407</v>
      </c>
      <c r="C4768" s="37" t="s">
        <v>178</v>
      </c>
      <c r="D4768" s="37" t="s">
        <v>372</v>
      </c>
      <c r="E4768" s="0" t="n">
        <v>1</v>
      </c>
      <c r="F4768" s="38" t="s">
        <v>70</v>
      </c>
      <c r="G4768" s="37" t="s">
        <v>690</v>
      </c>
      <c r="H4768" s="0" t="n">
        <v>532705</v>
      </c>
      <c r="I4768" s="0" t="n">
        <v>181774</v>
      </c>
      <c r="J4768" s="0" t="n">
        <v>2122</v>
      </c>
    </row>
    <row r="4769" customFormat="false" ht="15" hidden="false" customHeight="false" outlineLevel="0" collapsed="false">
      <c r="A4769" s="0" t="n">
        <v>202407</v>
      </c>
      <c r="B4769" s="0" t="n">
        <v>202407</v>
      </c>
      <c r="C4769" s="37" t="s">
        <v>197</v>
      </c>
      <c r="D4769" s="37" t="s">
        <v>502</v>
      </c>
      <c r="E4769" s="0" t="n">
        <v>1</v>
      </c>
      <c r="F4769" s="38" t="s">
        <v>70</v>
      </c>
      <c r="G4769" s="37" t="s">
        <v>691</v>
      </c>
      <c r="H4769" s="0" t="n">
        <v>481096</v>
      </c>
      <c r="I4769" s="0" t="n">
        <v>161862</v>
      </c>
      <c r="J4769" s="0" t="n">
        <v>22141</v>
      </c>
    </row>
    <row r="4770" customFormat="false" ht="15" hidden="false" customHeight="false" outlineLevel="0" collapsed="false">
      <c r="A4770" s="0" t="n">
        <v>202407</v>
      </c>
      <c r="B4770" s="0" t="n">
        <v>202407</v>
      </c>
      <c r="C4770" s="37" t="s">
        <v>124</v>
      </c>
      <c r="D4770" s="37" t="s">
        <v>393</v>
      </c>
      <c r="E4770" s="0" t="n">
        <v>1</v>
      </c>
      <c r="F4770" s="38" t="s">
        <v>70</v>
      </c>
      <c r="G4770" s="37" t="s">
        <v>692</v>
      </c>
      <c r="H4770" s="0" t="n">
        <v>2173114</v>
      </c>
      <c r="I4770" s="0" t="n">
        <v>655739</v>
      </c>
      <c r="J4770" s="0" t="n">
        <v>82808</v>
      </c>
    </row>
    <row r="4771" customFormat="false" ht="15" hidden="false" customHeight="false" outlineLevel="0" collapsed="false">
      <c r="A4771" s="0" t="n">
        <v>202407</v>
      </c>
      <c r="B4771" s="0" t="n">
        <v>202407</v>
      </c>
      <c r="C4771" s="37" t="s">
        <v>178</v>
      </c>
      <c r="D4771" s="37" t="s">
        <v>693</v>
      </c>
      <c r="E4771" s="0" t="n">
        <v>1</v>
      </c>
      <c r="F4771" s="38" t="s">
        <v>70</v>
      </c>
      <c r="G4771" s="37" t="s">
        <v>694</v>
      </c>
      <c r="H4771" s="0" t="n">
        <v>4349020</v>
      </c>
      <c r="I4771" s="0" t="n">
        <v>1042250</v>
      </c>
      <c r="J4771" s="0" t="n">
        <v>104183</v>
      </c>
    </row>
    <row r="4772" customFormat="false" ht="15" hidden="false" customHeight="false" outlineLevel="0" collapsed="false">
      <c r="A4772" s="0" t="n">
        <v>202407</v>
      </c>
      <c r="B4772" s="0" t="n">
        <v>202407</v>
      </c>
      <c r="C4772" s="37" t="s">
        <v>95</v>
      </c>
      <c r="D4772" s="37" t="s">
        <v>519</v>
      </c>
      <c r="E4772" s="0" t="n">
        <v>1</v>
      </c>
      <c r="F4772" s="38" t="s">
        <v>70</v>
      </c>
      <c r="G4772" s="37" t="s">
        <v>695</v>
      </c>
      <c r="H4772" s="0" t="n">
        <v>1103093</v>
      </c>
      <c r="I4772" s="0" t="n">
        <v>249913</v>
      </c>
      <c r="J4772" s="0" t="n">
        <v>40398</v>
      </c>
    </row>
    <row r="4773" customFormat="false" ht="15" hidden="false" customHeight="false" outlineLevel="0" collapsed="false">
      <c r="A4773" s="0" t="n">
        <v>202407</v>
      </c>
      <c r="B4773" s="0" t="n">
        <v>202407</v>
      </c>
      <c r="C4773" s="37" t="s">
        <v>152</v>
      </c>
      <c r="D4773" s="37" t="s">
        <v>341</v>
      </c>
      <c r="E4773" s="0" t="n">
        <v>1</v>
      </c>
      <c r="F4773" s="38" t="s">
        <v>70</v>
      </c>
      <c r="G4773" s="37" t="s">
        <v>696</v>
      </c>
      <c r="H4773" s="0" t="n">
        <v>272297</v>
      </c>
      <c r="I4773" s="0" t="n">
        <v>213051</v>
      </c>
      <c r="J4773" s="0" t="n">
        <v>3061</v>
      </c>
    </row>
    <row r="4774" customFormat="false" ht="15" hidden="false" customHeight="false" outlineLevel="0" collapsed="false">
      <c r="A4774" s="0" t="n">
        <v>202407</v>
      </c>
      <c r="B4774" s="0" t="n">
        <v>202407</v>
      </c>
      <c r="C4774" s="37" t="s">
        <v>149</v>
      </c>
      <c r="D4774" s="37" t="s">
        <v>245</v>
      </c>
      <c r="E4774" s="0" t="n">
        <v>1</v>
      </c>
      <c r="F4774" s="38" t="s">
        <v>70</v>
      </c>
      <c r="G4774" s="37" t="s">
        <v>697</v>
      </c>
      <c r="H4774" s="0" t="n">
        <v>299216</v>
      </c>
      <c r="I4774" s="0" t="n">
        <v>97109</v>
      </c>
      <c r="J4774" s="0" t="n">
        <v>-2860</v>
      </c>
    </row>
    <row r="4775" customFormat="false" ht="15" hidden="false" customHeight="false" outlineLevel="0" collapsed="false">
      <c r="A4775" s="0" t="n">
        <v>202407</v>
      </c>
      <c r="B4775" s="0" t="n">
        <v>202407</v>
      </c>
      <c r="C4775" s="37" t="s">
        <v>184</v>
      </c>
      <c r="D4775" s="37" t="s">
        <v>306</v>
      </c>
      <c r="E4775" s="0" t="n">
        <v>1</v>
      </c>
      <c r="F4775" s="38" t="s">
        <v>70</v>
      </c>
      <c r="G4775" s="37" t="s">
        <v>698</v>
      </c>
      <c r="H4775" s="0" t="n">
        <v>168626</v>
      </c>
      <c r="I4775" s="0" t="n">
        <v>111080</v>
      </c>
      <c r="J4775" s="0" t="n">
        <v>3084</v>
      </c>
    </row>
    <row r="4776" customFormat="false" ht="15" hidden="false" customHeight="false" outlineLevel="0" collapsed="false">
      <c r="A4776" s="0" t="n">
        <v>202407</v>
      </c>
      <c r="B4776" s="0" t="n">
        <v>202407</v>
      </c>
      <c r="C4776" s="37" t="s">
        <v>124</v>
      </c>
      <c r="D4776" s="37" t="s">
        <v>311</v>
      </c>
      <c r="E4776" s="0" t="n">
        <v>1</v>
      </c>
      <c r="F4776" s="38" t="s">
        <v>70</v>
      </c>
      <c r="G4776" s="37" t="s">
        <v>699</v>
      </c>
      <c r="H4776" s="0" t="n">
        <v>155159</v>
      </c>
      <c r="I4776" s="0" t="n">
        <v>50641</v>
      </c>
      <c r="J4776" s="0" t="n">
        <v>1057</v>
      </c>
    </row>
    <row r="4777" customFormat="false" ht="15" hidden="false" customHeight="false" outlineLevel="0" collapsed="false">
      <c r="A4777" s="0" t="n">
        <v>202407</v>
      </c>
      <c r="B4777" s="0" t="n">
        <v>202407</v>
      </c>
      <c r="C4777" s="37" t="s">
        <v>109</v>
      </c>
      <c r="D4777" s="37" t="s">
        <v>700</v>
      </c>
      <c r="E4777" s="0" t="n">
        <v>1</v>
      </c>
      <c r="F4777" s="38" t="s">
        <v>70</v>
      </c>
      <c r="G4777" s="37" t="s">
        <v>701</v>
      </c>
      <c r="H4777" s="0" t="n">
        <v>1517993</v>
      </c>
      <c r="I4777" s="0" t="n">
        <v>710121</v>
      </c>
      <c r="J4777" s="0" t="n">
        <v>-88857</v>
      </c>
    </row>
    <row r="4778" customFormat="false" ht="15" hidden="false" customHeight="false" outlineLevel="0" collapsed="false">
      <c r="A4778" s="0" t="n">
        <v>202407</v>
      </c>
      <c r="B4778" s="0" t="n">
        <v>202407</v>
      </c>
      <c r="C4778" s="37" t="s">
        <v>178</v>
      </c>
      <c r="D4778" s="37" t="s">
        <v>702</v>
      </c>
      <c r="E4778" s="0" t="n">
        <v>1</v>
      </c>
      <c r="F4778" s="38" t="s">
        <v>70</v>
      </c>
      <c r="G4778" s="37" t="s">
        <v>703</v>
      </c>
      <c r="H4778" s="0" t="n">
        <v>5776050</v>
      </c>
      <c r="I4778" s="0" t="n">
        <v>954480</v>
      </c>
      <c r="J4778" s="0" t="n">
        <v>24285</v>
      </c>
    </row>
    <row r="4779" customFormat="false" ht="15" hidden="false" customHeight="false" outlineLevel="0" collapsed="false">
      <c r="A4779" s="0" t="n">
        <v>202407</v>
      </c>
      <c r="B4779" s="0" t="n">
        <v>202407</v>
      </c>
      <c r="C4779" s="37" t="s">
        <v>115</v>
      </c>
      <c r="D4779" s="37" t="s">
        <v>569</v>
      </c>
      <c r="E4779" s="0" t="n">
        <v>1</v>
      </c>
      <c r="F4779" s="38" t="s">
        <v>70</v>
      </c>
      <c r="G4779" s="37" t="s">
        <v>704</v>
      </c>
      <c r="H4779" s="0" t="n">
        <v>1319559</v>
      </c>
      <c r="I4779" s="0" t="n">
        <v>310238</v>
      </c>
      <c r="J4779" s="0" t="n">
        <v>59096</v>
      </c>
    </row>
    <row r="4780" customFormat="false" ht="15" hidden="false" customHeight="false" outlineLevel="0" collapsed="false">
      <c r="A4780" s="0" t="n">
        <v>202407</v>
      </c>
      <c r="B4780" s="0" t="n">
        <v>202407</v>
      </c>
      <c r="C4780" s="37" t="s">
        <v>136</v>
      </c>
      <c r="D4780" s="37" t="s">
        <v>210</v>
      </c>
      <c r="E4780" s="0" t="n">
        <v>1</v>
      </c>
      <c r="F4780" s="38" t="s">
        <v>70</v>
      </c>
      <c r="G4780" s="37" t="s">
        <v>705</v>
      </c>
      <c r="H4780" s="0" t="n">
        <v>81028</v>
      </c>
      <c r="I4780" s="0" t="n">
        <v>27409</v>
      </c>
      <c r="J4780" s="0" t="n">
        <v>4388</v>
      </c>
    </row>
    <row r="4781" customFormat="false" ht="15" hidden="false" customHeight="false" outlineLevel="0" collapsed="false">
      <c r="A4781" s="0" t="n">
        <v>202407</v>
      </c>
      <c r="B4781" s="0" t="n">
        <v>202407</v>
      </c>
      <c r="C4781" s="37" t="s">
        <v>158</v>
      </c>
      <c r="D4781" s="37" t="s">
        <v>706</v>
      </c>
      <c r="E4781" s="0" t="n">
        <v>1</v>
      </c>
      <c r="F4781" s="38" t="s">
        <v>70</v>
      </c>
      <c r="G4781" s="37" t="s">
        <v>707</v>
      </c>
      <c r="H4781" s="0" t="n">
        <v>1020291</v>
      </c>
      <c r="I4781" s="0" t="n">
        <v>621497</v>
      </c>
      <c r="J4781" s="0" t="n">
        <v>82360</v>
      </c>
    </row>
    <row r="4782" customFormat="false" ht="15" hidden="false" customHeight="false" outlineLevel="0" collapsed="false">
      <c r="A4782" s="0" t="n">
        <v>202407</v>
      </c>
      <c r="B4782" s="0" t="n">
        <v>202407</v>
      </c>
      <c r="C4782" s="37" t="s">
        <v>109</v>
      </c>
      <c r="D4782" s="37" t="s">
        <v>251</v>
      </c>
      <c r="E4782" s="0" t="n">
        <v>1</v>
      </c>
      <c r="F4782" s="38" t="s">
        <v>70</v>
      </c>
      <c r="G4782" s="37" t="s">
        <v>708</v>
      </c>
      <c r="H4782" s="0" t="n">
        <v>885923</v>
      </c>
      <c r="I4782" s="0" t="n">
        <v>267074</v>
      </c>
      <c r="J4782" s="0" t="n">
        <v>24881</v>
      </c>
    </row>
    <row r="4783" customFormat="false" ht="15" hidden="false" customHeight="false" outlineLevel="0" collapsed="false">
      <c r="A4783" s="0" t="n">
        <v>202407</v>
      </c>
      <c r="B4783" s="0" t="n">
        <v>202407</v>
      </c>
      <c r="C4783" s="37" t="s">
        <v>101</v>
      </c>
      <c r="D4783" s="37" t="s">
        <v>273</v>
      </c>
      <c r="E4783" s="0" t="n">
        <v>1</v>
      </c>
      <c r="F4783" s="38" t="s">
        <v>70</v>
      </c>
      <c r="G4783" s="37" t="s">
        <v>709</v>
      </c>
      <c r="H4783" s="0" t="n">
        <v>14034137</v>
      </c>
      <c r="I4783" s="0" t="n">
        <v>1537483</v>
      </c>
      <c r="J4783" s="0" t="n">
        <v>345764</v>
      </c>
    </row>
    <row r="4784" customFormat="false" ht="15" hidden="false" customHeight="false" outlineLevel="0" collapsed="false">
      <c r="A4784" s="0" t="n">
        <v>202407</v>
      </c>
      <c r="B4784" s="0" t="n">
        <v>202407</v>
      </c>
      <c r="C4784" s="37" t="s">
        <v>115</v>
      </c>
      <c r="D4784" s="37" t="s">
        <v>700</v>
      </c>
      <c r="E4784" s="0" t="n">
        <v>1</v>
      </c>
      <c r="F4784" s="38" t="s">
        <v>70</v>
      </c>
      <c r="G4784" s="37" t="s">
        <v>710</v>
      </c>
      <c r="H4784" s="0" t="n">
        <v>171284</v>
      </c>
      <c r="I4784" s="0" t="n">
        <v>31714</v>
      </c>
      <c r="J4784" s="0" t="n">
        <v>-825</v>
      </c>
    </row>
    <row r="4785" customFormat="false" ht="15" hidden="false" customHeight="false" outlineLevel="0" collapsed="false">
      <c r="A4785" s="0" t="n">
        <v>202407</v>
      </c>
      <c r="B4785" s="0" t="n">
        <v>202407</v>
      </c>
      <c r="C4785" s="37" t="s">
        <v>106</v>
      </c>
      <c r="D4785" s="37" t="s">
        <v>181</v>
      </c>
      <c r="E4785" s="0" t="n">
        <v>1</v>
      </c>
      <c r="F4785" s="38" t="s">
        <v>70</v>
      </c>
      <c r="G4785" s="37" t="s">
        <v>711</v>
      </c>
      <c r="H4785" s="0" t="n">
        <v>940570</v>
      </c>
      <c r="I4785" s="0" t="n">
        <v>140004</v>
      </c>
      <c r="J4785" s="0" t="n">
        <v>-2308</v>
      </c>
    </row>
    <row r="4786" customFormat="false" ht="15" hidden="false" customHeight="false" outlineLevel="0" collapsed="false">
      <c r="A4786" s="0" t="n">
        <v>202407</v>
      </c>
      <c r="B4786" s="0" t="n">
        <v>202407</v>
      </c>
      <c r="C4786" s="37" t="s">
        <v>101</v>
      </c>
      <c r="D4786" s="37" t="s">
        <v>369</v>
      </c>
      <c r="E4786" s="0" t="n">
        <v>1</v>
      </c>
      <c r="F4786" s="38" t="s">
        <v>70</v>
      </c>
      <c r="G4786" s="37" t="s">
        <v>712</v>
      </c>
      <c r="H4786" s="0" t="n">
        <v>9964575</v>
      </c>
      <c r="I4786" s="0" t="n">
        <v>4341103</v>
      </c>
      <c r="J4786" s="0" t="n">
        <v>835356</v>
      </c>
    </row>
    <row r="4787" customFormat="false" ht="15" hidden="false" customHeight="false" outlineLevel="0" collapsed="false">
      <c r="A4787" s="0" t="n">
        <v>202407</v>
      </c>
      <c r="B4787" s="0" t="n">
        <v>202407</v>
      </c>
      <c r="C4787" s="37" t="s">
        <v>184</v>
      </c>
      <c r="D4787" s="37" t="s">
        <v>249</v>
      </c>
      <c r="E4787" s="0" t="n">
        <v>1</v>
      </c>
      <c r="F4787" s="38" t="s">
        <v>70</v>
      </c>
      <c r="G4787" s="37" t="s">
        <v>713</v>
      </c>
      <c r="H4787" s="0" t="n">
        <v>1798668</v>
      </c>
      <c r="I4787" s="0" t="n">
        <v>653801</v>
      </c>
      <c r="J4787" s="0" t="n">
        <v>54109</v>
      </c>
    </row>
    <row r="4788" customFormat="false" ht="15" hidden="false" customHeight="false" outlineLevel="0" collapsed="false">
      <c r="A4788" s="0" t="n">
        <v>202407</v>
      </c>
      <c r="B4788" s="0" t="n">
        <v>202407</v>
      </c>
      <c r="C4788" s="37" t="s">
        <v>109</v>
      </c>
      <c r="D4788" s="37" t="s">
        <v>714</v>
      </c>
      <c r="E4788" s="0" t="n">
        <v>1</v>
      </c>
      <c r="F4788" s="38" t="s">
        <v>70</v>
      </c>
      <c r="G4788" s="37" t="s">
        <v>715</v>
      </c>
      <c r="H4788" s="0" t="n">
        <v>2462479</v>
      </c>
      <c r="I4788" s="0" t="n">
        <v>607392</v>
      </c>
      <c r="J4788" s="0" t="n">
        <v>7825</v>
      </c>
    </row>
    <row r="4789" customFormat="false" ht="15" hidden="false" customHeight="false" outlineLevel="0" collapsed="false">
      <c r="A4789" s="0" t="n">
        <v>202407</v>
      </c>
      <c r="B4789" s="0" t="n">
        <v>202407</v>
      </c>
      <c r="C4789" s="37" t="s">
        <v>106</v>
      </c>
      <c r="D4789" s="37" t="s">
        <v>249</v>
      </c>
      <c r="E4789" s="0" t="n">
        <v>1</v>
      </c>
      <c r="F4789" s="38" t="s">
        <v>70</v>
      </c>
      <c r="G4789" s="37" t="s">
        <v>716</v>
      </c>
      <c r="H4789" s="0" t="n">
        <v>1641964</v>
      </c>
      <c r="I4789" s="0" t="n">
        <v>239217</v>
      </c>
      <c r="J4789" s="0" t="n">
        <v>32340</v>
      </c>
    </row>
    <row r="4790" customFormat="false" ht="15" hidden="false" customHeight="false" outlineLevel="0" collapsed="false">
      <c r="A4790" s="0" t="n">
        <v>202407</v>
      </c>
      <c r="B4790" s="0" t="n">
        <v>202407</v>
      </c>
      <c r="C4790" s="37" t="s">
        <v>197</v>
      </c>
      <c r="D4790" s="37" t="s">
        <v>511</v>
      </c>
      <c r="E4790" s="0" t="n">
        <v>1</v>
      </c>
      <c r="F4790" s="38" t="s">
        <v>70</v>
      </c>
      <c r="G4790" s="37" t="s">
        <v>717</v>
      </c>
      <c r="H4790" s="0" t="n">
        <v>2073713</v>
      </c>
      <c r="I4790" s="0" t="n">
        <v>320019</v>
      </c>
      <c r="J4790" s="0" t="n">
        <v>11570</v>
      </c>
    </row>
    <row r="4791" customFormat="false" ht="15" hidden="false" customHeight="false" outlineLevel="0" collapsed="false">
      <c r="A4791" s="0" t="n">
        <v>202407</v>
      </c>
      <c r="B4791" s="0" t="n">
        <v>202407</v>
      </c>
      <c r="C4791" s="37" t="s">
        <v>149</v>
      </c>
      <c r="D4791" s="37" t="s">
        <v>150</v>
      </c>
      <c r="E4791" s="0" t="n">
        <v>1</v>
      </c>
      <c r="F4791" s="38" t="s">
        <v>70</v>
      </c>
      <c r="G4791" s="37" t="s">
        <v>718</v>
      </c>
      <c r="H4791" s="0" t="n">
        <v>2660396</v>
      </c>
      <c r="I4791" s="0" t="n">
        <v>781379</v>
      </c>
      <c r="J4791" s="0" t="n">
        <v>-2932</v>
      </c>
    </row>
    <row r="4792" customFormat="false" ht="15" hidden="false" customHeight="false" outlineLevel="0" collapsed="false">
      <c r="A4792" s="0" t="n">
        <v>202407</v>
      </c>
      <c r="B4792" s="0" t="n">
        <v>202407</v>
      </c>
      <c r="C4792" s="37" t="s">
        <v>98</v>
      </c>
      <c r="D4792" s="37" t="s">
        <v>719</v>
      </c>
      <c r="E4792" s="0" t="n">
        <v>1</v>
      </c>
      <c r="F4792" s="38" t="s">
        <v>70</v>
      </c>
      <c r="G4792" s="37" t="s">
        <v>720</v>
      </c>
      <c r="H4792" s="0" t="n">
        <v>284515</v>
      </c>
      <c r="I4792" s="0" t="n">
        <v>149821</v>
      </c>
      <c r="J4792" s="0" t="n">
        <v>-979</v>
      </c>
    </row>
    <row r="4793" customFormat="false" ht="15" hidden="false" customHeight="false" outlineLevel="0" collapsed="false">
      <c r="A4793" s="0" t="n">
        <v>202407</v>
      </c>
      <c r="B4793" s="0" t="n">
        <v>202407</v>
      </c>
      <c r="C4793" s="37" t="s">
        <v>149</v>
      </c>
      <c r="D4793" s="37" t="s">
        <v>292</v>
      </c>
      <c r="E4793" s="0" t="n">
        <v>1</v>
      </c>
      <c r="F4793" s="38" t="s">
        <v>70</v>
      </c>
      <c r="G4793" s="37" t="s">
        <v>721</v>
      </c>
      <c r="H4793" s="0" t="n">
        <v>3660016</v>
      </c>
      <c r="I4793" s="0" t="n">
        <v>1421696</v>
      </c>
      <c r="J4793" s="0" t="n">
        <v>159450</v>
      </c>
    </row>
    <row r="4794" customFormat="false" ht="15" hidden="false" customHeight="false" outlineLevel="0" collapsed="false">
      <c r="A4794" s="0" t="n">
        <v>202407</v>
      </c>
      <c r="B4794" s="0" t="n">
        <v>202407</v>
      </c>
      <c r="C4794" s="37" t="s">
        <v>178</v>
      </c>
      <c r="D4794" s="37" t="s">
        <v>167</v>
      </c>
      <c r="E4794" s="0" t="n">
        <v>1</v>
      </c>
      <c r="F4794" s="38" t="s">
        <v>70</v>
      </c>
      <c r="G4794" s="37" t="s">
        <v>722</v>
      </c>
      <c r="H4794" s="0" t="n">
        <v>202676</v>
      </c>
      <c r="I4794" s="0" t="n">
        <v>62625</v>
      </c>
      <c r="J4794" s="0" t="n">
        <v>6299</v>
      </c>
    </row>
    <row r="4795" customFormat="false" ht="15" hidden="false" customHeight="false" outlineLevel="0" collapsed="false">
      <c r="A4795" s="0" t="n">
        <v>202407</v>
      </c>
      <c r="B4795" s="0" t="n">
        <v>202407</v>
      </c>
      <c r="C4795" s="37" t="s">
        <v>106</v>
      </c>
      <c r="D4795" s="37" t="s">
        <v>723</v>
      </c>
      <c r="E4795" s="0" t="n">
        <v>1</v>
      </c>
      <c r="F4795" s="38" t="s">
        <v>70</v>
      </c>
      <c r="G4795" s="37" t="s">
        <v>724</v>
      </c>
      <c r="H4795" s="0" t="n">
        <v>1957915</v>
      </c>
      <c r="I4795" s="0" t="n">
        <v>1590311</v>
      </c>
      <c r="J4795" s="0" t="n">
        <v>368435</v>
      </c>
    </row>
    <row r="4796" customFormat="false" ht="15" hidden="false" customHeight="false" outlineLevel="0" collapsed="false">
      <c r="A4796" s="0" t="n">
        <v>202407</v>
      </c>
      <c r="B4796" s="0" t="n">
        <v>202407</v>
      </c>
      <c r="C4796" s="37" t="s">
        <v>158</v>
      </c>
      <c r="D4796" s="37" t="s">
        <v>618</v>
      </c>
      <c r="E4796" s="0" t="n">
        <v>1</v>
      </c>
      <c r="F4796" s="38" t="s">
        <v>70</v>
      </c>
      <c r="G4796" s="37" t="s">
        <v>725</v>
      </c>
      <c r="H4796" s="0" t="n">
        <v>1718616</v>
      </c>
      <c r="I4796" s="0" t="n">
        <v>244667</v>
      </c>
      <c r="J4796" s="0" t="n">
        <v>12476</v>
      </c>
    </row>
    <row r="4797" customFormat="false" ht="15" hidden="false" customHeight="false" outlineLevel="0" collapsed="false">
      <c r="A4797" s="0" t="n">
        <v>202407</v>
      </c>
      <c r="B4797" s="0" t="n">
        <v>202407</v>
      </c>
      <c r="C4797" s="37" t="s">
        <v>178</v>
      </c>
      <c r="D4797" s="37" t="s">
        <v>391</v>
      </c>
      <c r="E4797" s="0" t="n">
        <v>1</v>
      </c>
      <c r="F4797" s="38" t="s">
        <v>70</v>
      </c>
      <c r="G4797" s="37" t="s">
        <v>726</v>
      </c>
      <c r="H4797" s="0" t="n">
        <v>678401</v>
      </c>
      <c r="I4797" s="0" t="n">
        <v>95882</v>
      </c>
      <c r="J4797" s="0" t="n">
        <v>4726</v>
      </c>
    </row>
    <row r="4798" customFormat="false" ht="15" hidden="false" customHeight="false" outlineLevel="0" collapsed="false">
      <c r="A4798" s="0" t="n">
        <v>202407</v>
      </c>
      <c r="B4798" s="0" t="n">
        <v>202407</v>
      </c>
      <c r="C4798" s="37" t="s">
        <v>184</v>
      </c>
      <c r="D4798" s="37" t="s">
        <v>200</v>
      </c>
      <c r="E4798" s="0" t="n">
        <v>1</v>
      </c>
      <c r="F4798" s="38" t="s">
        <v>70</v>
      </c>
      <c r="G4798" s="37" t="s">
        <v>727</v>
      </c>
      <c r="H4798" s="0" t="n">
        <v>1520407</v>
      </c>
      <c r="I4798" s="0" t="n">
        <v>470757</v>
      </c>
      <c r="J4798" s="0" t="n">
        <v>105432</v>
      </c>
    </row>
    <row r="4799" customFormat="false" ht="15" hidden="false" customHeight="false" outlineLevel="0" collapsed="false">
      <c r="A4799" s="0" t="n">
        <v>202407</v>
      </c>
      <c r="B4799" s="0" t="n">
        <v>202407</v>
      </c>
      <c r="C4799" s="37" t="s">
        <v>95</v>
      </c>
      <c r="D4799" s="37" t="s">
        <v>684</v>
      </c>
      <c r="E4799" s="0" t="n">
        <v>1</v>
      </c>
      <c r="F4799" s="38" t="s">
        <v>70</v>
      </c>
      <c r="G4799" s="37" t="s">
        <v>728</v>
      </c>
      <c r="H4799" s="0" t="n">
        <v>685844</v>
      </c>
      <c r="I4799" s="0" t="n">
        <v>352095</v>
      </c>
      <c r="J4799" s="0" t="n">
        <v>62872</v>
      </c>
    </row>
    <row r="4800" customFormat="false" ht="15" hidden="false" customHeight="false" outlineLevel="0" collapsed="false">
      <c r="A4800" s="0" t="n">
        <v>202407</v>
      </c>
      <c r="B4800" s="0" t="n">
        <v>202407</v>
      </c>
      <c r="C4800" s="37" t="s">
        <v>178</v>
      </c>
      <c r="D4800" s="37" t="s">
        <v>509</v>
      </c>
      <c r="E4800" s="0" t="n">
        <v>1</v>
      </c>
      <c r="F4800" s="38" t="s">
        <v>70</v>
      </c>
      <c r="G4800" s="37" t="s">
        <v>729</v>
      </c>
      <c r="H4800" s="0" t="n">
        <v>432091</v>
      </c>
      <c r="I4800" s="0" t="n">
        <v>94071</v>
      </c>
      <c r="J4800" s="0" t="n">
        <v>8889</v>
      </c>
    </row>
    <row r="4801" customFormat="false" ht="15" hidden="false" customHeight="false" outlineLevel="0" collapsed="false">
      <c r="A4801" s="0" t="n">
        <v>202407</v>
      </c>
      <c r="B4801" s="0" t="n">
        <v>202407</v>
      </c>
      <c r="C4801" s="37" t="s">
        <v>136</v>
      </c>
      <c r="D4801" s="37" t="s">
        <v>700</v>
      </c>
      <c r="E4801" s="0" t="n">
        <v>1</v>
      </c>
      <c r="F4801" s="38" t="s">
        <v>70</v>
      </c>
      <c r="G4801" s="37" t="s">
        <v>730</v>
      </c>
      <c r="H4801" s="0" t="n">
        <v>967549</v>
      </c>
      <c r="I4801" s="0" t="n">
        <v>395743</v>
      </c>
      <c r="J4801" s="0" t="n">
        <v>-30117</v>
      </c>
    </row>
    <row r="4802" customFormat="false" ht="15" hidden="false" customHeight="false" outlineLevel="0" collapsed="false">
      <c r="A4802" s="0" t="n">
        <v>202407</v>
      </c>
      <c r="B4802" s="0" t="n">
        <v>202407</v>
      </c>
      <c r="C4802" s="37" t="s">
        <v>184</v>
      </c>
      <c r="D4802" s="37" t="s">
        <v>311</v>
      </c>
      <c r="E4802" s="0" t="n">
        <v>1</v>
      </c>
      <c r="F4802" s="38" t="s">
        <v>70</v>
      </c>
      <c r="G4802" s="37" t="s">
        <v>731</v>
      </c>
      <c r="H4802" s="0" t="n">
        <v>398374</v>
      </c>
      <c r="I4802" s="0" t="n">
        <v>232826</v>
      </c>
      <c r="J4802" s="0" t="n">
        <v>-276</v>
      </c>
    </row>
    <row r="4803" customFormat="false" ht="15" hidden="false" customHeight="false" outlineLevel="0" collapsed="false">
      <c r="A4803" s="0" t="n">
        <v>202407</v>
      </c>
      <c r="B4803" s="0" t="n">
        <v>202407</v>
      </c>
      <c r="C4803" s="37" t="s">
        <v>101</v>
      </c>
      <c r="D4803" s="37" t="s">
        <v>253</v>
      </c>
      <c r="E4803" s="0" t="n">
        <v>1</v>
      </c>
      <c r="F4803" s="38" t="s">
        <v>70</v>
      </c>
      <c r="G4803" s="37" t="s">
        <v>732</v>
      </c>
      <c r="H4803" s="0" t="n">
        <v>1760708</v>
      </c>
      <c r="I4803" s="0" t="n">
        <v>419335</v>
      </c>
      <c r="J4803" s="0" t="n">
        <v>-10655</v>
      </c>
    </row>
    <row r="4804" customFormat="false" ht="15" hidden="false" customHeight="false" outlineLevel="0" collapsed="false">
      <c r="A4804" s="0" t="n">
        <v>202407</v>
      </c>
      <c r="B4804" s="0" t="n">
        <v>202407</v>
      </c>
      <c r="C4804" s="37" t="s">
        <v>184</v>
      </c>
      <c r="D4804" s="37" t="s">
        <v>603</v>
      </c>
      <c r="E4804" s="0" t="n">
        <v>1</v>
      </c>
      <c r="F4804" s="38" t="s">
        <v>70</v>
      </c>
      <c r="G4804" s="37" t="s">
        <v>733</v>
      </c>
      <c r="H4804" s="0" t="n">
        <v>249321</v>
      </c>
      <c r="I4804" s="0" t="n">
        <v>93977</v>
      </c>
      <c r="J4804" s="0" t="n">
        <v>7861</v>
      </c>
    </row>
    <row r="4805" customFormat="false" ht="15" hidden="false" customHeight="false" outlineLevel="0" collapsed="false">
      <c r="A4805" s="0" t="n">
        <v>202407</v>
      </c>
      <c r="B4805" s="0" t="n">
        <v>202407</v>
      </c>
      <c r="C4805" s="37" t="s">
        <v>109</v>
      </c>
      <c r="D4805" s="37" t="s">
        <v>502</v>
      </c>
      <c r="E4805" s="0" t="n">
        <v>1</v>
      </c>
      <c r="F4805" s="38" t="s">
        <v>70</v>
      </c>
      <c r="G4805" s="37" t="s">
        <v>734</v>
      </c>
      <c r="H4805" s="0" t="n">
        <v>4100883</v>
      </c>
      <c r="I4805" s="0" t="n">
        <v>273623</v>
      </c>
      <c r="J4805" s="0" t="n">
        <v>7980</v>
      </c>
    </row>
    <row r="4806" customFormat="false" ht="15" hidden="false" customHeight="false" outlineLevel="0" collapsed="false">
      <c r="A4806" s="0" t="n">
        <v>202407</v>
      </c>
      <c r="B4806" s="0" t="n">
        <v>202407</v>
      </c>
      <c r="C4806" s="37" t="s">
        <v>158</v>
      </c>
      <c r="D4806" s="37" t="s">
        <v>693</v>
      </c>
      <c r="E4806" s="0" t="n">
        <v>1</v>
      </c>
      <c r="F4806" s="38" t="s">
        <v>70</v>
      </c>
      <c r="G4806" s="37" t="s">
        <v>735</v>
      </c>
      <c r="H4806" s="0" t="n">
        <v>294098</v>
      </c>
      <c r="I4806" s="0" t="n">
        <v>43402</v>
      </c>
      <c r="J4806" s="0" t="n">
        <v>10429</v>
      </c>
    </row>
    <row r="4807" customFormat="false" ht="15" hidden="false" customHeight="false" outlineLevel="0" collapsed="false">
      <c r="A4807" s="0" t="n">
        <v>202407</v>
      </c>
      <c r="B4807" s="0" t="n">
        <v>202407</v>
      </c>
      <c r="C4807" s="37" t="s">
        <v>95</v>
      </c>
      <c r="D4807" s="37" t="s">
        <v>714</v>
      </c>
      <c r="E4807" s="0" t="n">
        <v>1</v>
      </c>
      <c r="F4807" s="38" t="s">
        <v>70</v>
      </c>
      <c r="G4807" s="37" t="s">
        <v>736</v>
      </c>
      <c r="H4807" s="0" t="n">
        <v>732891</v>
      </c>
      <c r="I4807" s="0" t="n">
        <v>396642</v>
      </c>
      <c r="J4807" s="0" t="n">
        <v>-30598</v>
      </c>
    </row>
    <row r="4808" customFormat="false" ht="15" hidden="false" customHeight="false" outlineLevel="0" collapsed="false">
      <c r="A4808" s="0" t="n">
        <v>202407</v>
      </c>
      <c r="B4808" s="0" t="n">
        <v>202407</v>
      </c>
      <c r="C4808" s="37" t="s">
        <v>112</v>
      </c>
      <c r="D4808" s="37" t="s">
        <v>243</v>
      </c>
      <c r="E4808" s="0" t="n">
        <v>1</v>
      </c>
      <c r="F4808" s="38" t="s">
        <v>70</v>
      </c>
      <c r="G4808" s="37" t="s">
        <v>737</v>
      </c>
      <c r="H4808" s="0" t="n">
        <v>523313</v>
      </c>
      <c r="I4808" s="0" t="n">
        <v>248151</v>
      </c>
      <c r="J4808" s="0" t="n">
        <v>-8967</v>
      </c>
    </row>
    <row r="4809" customFormat="false" ht="15" hidden="false" customHeight="false" outlineLevel="0" collapsed="false">
      <c r="A4809" s="0" t="n">
        <v>202407</v>
      </c>
      <c r="B4809" s="0" t="n">
        <v>202407</v>
      </c>
      <c r="C4809" s="37" t="s">
        <v>98</v>
      </c>
      <c r="D4809" s="37" t="s">
        <v>298</v>
      </c>
      <c r="E4809" s="0" t="n">
        <v>1</v>
      </c>
      <c r="F4809" s="38" t="s">
        <v>70</v>
      </c>
      <c r="G4809" s="37" t="s">
        <v>738</v>
      </c>
      <c r="H4809" s="0" t="n">
        <v>6815871</v>
      </c>
      <c r="I4809" s="0" t="n">
        <v>2341932</v>
      </c>
      <c r="J4809" s="0" t="n">
        <v>244645</v>
      </c>
    </row>
    <row r="4810" customFormat="false" ht="15" hidden="false" customHeight="false" outlineLevel="0" collapsed="false">
      <c r="A4810" s="0" t="n">
        <v>202407</v>
      </c>
      <c r="B4810" s="0" t="n">
        <v>202407</v>
      </c>
      <c r="C4810" s="37" t="s">
        <v>178</v>
      </c>
      <c r="D4810" s="37" t="s">
        <v>253</v>
      </c>
      <c r="E4810" s="0" t="n">
        <v>1</v>
      </c>
      <c r="F4810" s="38" t="s">
        <v>70</v>
      </c>
      <c r="G4810" s="37" t="s">
        <v>739</v>
      </c>
      <c r="H4810" s="0" t="n">
        <v>1238738</v>
      </c>
      <c r="I4810" s="0" t="n">
        <v>174944</v>
      </c>
      <c r="J4810" s="0" t="n">
        <v>23118</v>
      </c>
    </row>
    <row r="4811" customFormat="false" ht="15" hidden="false" customHeight="false" outlineLevel="0" collapsed="false">
      <c r="A4811" s="0" t="n">
        <v>202407</v>
      </c>
      <c r="B4811" s="0" t="n">
        <v>202407</v>
      </c>
      <c r="C4811" s="37" t="s">
        <v>136</v>
      </c>
      <c r="D4811" s="37" t="s">
        <v>159</v>
      </c>
      <c r="E4811" s="0" t="n">
        <v>1</v>
      </c>
      <c r="F4811" s="38" t="s">
        <v>70</v>
      </c>
      <c r="G4811" s="37" t="s">
        <v>740</v>
      </c>
      <c r="H4811" s="0" t="n">
        <v>877080</v>
      </c>
      <c r="I4811" s="0" t="n">
        <v>242763</v>
      </c>
      <c r="J4811" s="0" t="n">
        <v>-43385</v>
      </c>
    </row>
    <row r="4812" customFormat="false" ht="15" hidden="false" customHeight="false" outlineLevel="0" collapsed="false">
      <c r="A4812" s="0" t="n">
        <v>202407</v>
      </c>
      <c r="B4812" s="0" t="n">
        <v>202407</v>
      </c>
      <c r="C4812" s="37" t="s">
        <v>124</v>
      </c>
      <c r="D4812" s="37" t="s">
        <v>412</v>
      </c>
      <c r="E4812" s="0" t="n">
        <v>1</v>
      </c>
      <c r="F4812" s="38" t="s">
        <v>70</v>
      </c>
      <c r="G4812" s="37" t="s">
        <v>741</v>
      </c>
      <c r="H4812" s="0" t="n">
        <v>2155863</v>
      </c>
      <c r="I4812" s="0" t="n">
        <v>586192</v>
      </c>
      <c r="J4812" s="0" t="n">
        <v>-54833</v>
      </c>
    </row>
    <row r="4813" customFormat="false" ht="15" hidden="false" customHeight="false" outlineLevel="0" collapsed="false">
      <c r="A4813" s="0" t="n">
        <v>202407</v>
      </c>
      <c r="B4813" s="0" t="n">
        <v>202407</v>
      </c>
      <c r="C4813" s="37" t="s">
        <v>124</v>
      </c>
      <c r="D4813" s="37" t="s">
        <v>452</v>
      </c>
      <c r="E4813" s="0" t="n">
        <v>1</v>
      </c>
      <c r="F4813" s="38" t="s">
        <v>70</v>
      </c>
      <c r="G4813" s="37" t="s">
        <v>742</v>
      </c>
      <c r="H4813" s="0" t="n">
        <v>102823</v>
      </c>
      <c r="I4813" s="0" t="n">
        <v>37601</v>
      </c>
      <c r="J4813" s="0" t="n">
        <v>2017</v>
      </c>
    </row>
    <row r="4814" customFormat="false" ht="15" hidden="false" customHeight="false" outlineLevel="0" collapsed="false">
      <c r="A4814" s="0" t="n">
        <v>202407</v>
      </c>
      <c r="B4814" s="0" t="n">
        <v>202407</v>
      </c>
      <c r="C4814" s="37" t="s">
        <v>184</v>
      </c>
      <c r="D4814" s="37" t="s">
        <v>655</v>
      </c>
      <c r="E4814" s="0" t="n">
        <v>1</v>
      </c>
      <c r="F4814" s="38" t="s">
        <v>70</v>
      </c>
      <c r="G4814" s="37" t="s">
        <v>743</v>
      </c>
      <c r="H4814" s="0" t="n">
        <v>1341157</v>
      </c>
      <c r="I4814" s="0" t="n">
        <v>271927</v>
      </c>
      <c r="J4814" s="0" t="n">
        <v>58629</v>
      </c>
    </row>
    <row r="4815" customFormat="false" ht="15" hidden="false" customHeight="false" outlineLevel="0" collapsed="false">
      <c r="A4815" s="0" t="n">
        <v>202407</v>
      </c>
      <c r="B4815" s="0" t="n">
        <v>202407</v>
      </c>
      <c r="C4815" s="37" t="s">
        <v>124</v>
      </c>
      <c r="D4815" s="37" t="s">
        <v>744</v>
      </c>
      <c r="E4815" s="0" t="n">
        <v>1</v>
      </c>
      <c r="F4815" s="38" t="s">
        <v>70</v>
      </c>
      <c r="G4815" s="37" t="s">
        <v>745</v>
      </c>
      <c r="H4815" s="0" t="n">
        <v>11216490</v>
      </c>
      <c r="I4815" s="0" t="n">
        <v>13320446</v>
      </c>
      <c r="J4815" s="0" t="n">
        <v>3580217</v>
      </c>
    </row>
    <row r="4816" customFormat="false" ht="15" hidden="false" customHeight="false" outlineLevel="0" collapsed="false">
      <c r="A4816" s="0" t="n">
        <v>202407</v>
      </c>
      <c r="B4816" s="0" t="n">
        <v>202407</v>
      </c>
      <c r="C4816" s="37" t="s">
        <v>136</v>
      </c>
      <c r="D4816" s="37" t="s">
        <v>603</v>
      </c>
      <c r="E4816" s="0" t="n">
        <v>1</v>
      </c>
      <c r="F4816" s="38" t="s">
        <v>70</v>
      </c>
      <c r="G4816" s="37" t="s">
        <v>746</v>
      </c>
      <c r="H4816" s="0" t="n">
        <v>1556283</v>
      </c>
      <c r="I4816" s="0" t="n">
        <v>488029</v>
      </c>
      <c r="J4816" s="0" t="n">
        <v>18814</v>
      </c>
    </row>
    <row r="4817" customFormat="false" ht="15" hidden="false" customHeight="false" outlineLevel="0" collapsed="false">
      <c r="A4817" s="0" t="n">
        <v>202407</v>
      </c>
      <c r="B4817" s="0" t="n">
        <v>202407</v>
      </c>
      <c r="C4817" s="37" t="s">
        <v>109</v>
      </c>
      <c r="D4817" s="37" t="s">
        <v>99</v>
      </c>
      <c r="E4817" s="0" t="n">
        <v>1</v>
      </c>
      <c r="F4817" s="38" t="s">
        <v>70</v>
      </c>
      <c r="G4817" s="37" t="s">
        <v>747</v>
      </c>
      <c r="H4817" s="0" t="n">
        <v>1568289</v>
      </c>
      <c r="I4817" s="0" t="n">
        <v>325905</v>
      </c>
      <c r="J4817" s="0" t="n">
        <v>20511</v>
      </c>
    </row>
    <row r="4818" customFormat="false" ht="15" hidden="false" customHeight="false" outlineLevel="0" collapsed="false">
      <c r="A4818" s="0" t="n">
        <v>202407</v>
      </c>
      <c r="B4818" s="0" t="n">
        <v>202407</v>
      </c>
      <c r="C4818" s="37" t="s">
        <v>178</v>
      </c>
      <c r="D4818" s="37" t="s">
        <v>107</v>
      </c>
      <c r="E4818" s="0" t="n">
        <v>1</v>
      </c>
      <c r="F4818" s="38" t="s">
        <v>70</v>
      </c>
      <c r="G4818" s="37" t="s">
        <v>748</v>
      </c>
      <c r="H4818" s="0" t="n">
        <v>3300686</v>
      </c>
      <c r="I4818" s="0" t="n">
        <v>476542</v>
      </c>
      <c r="J4818" s="0" t="n">
        <v>-1757</v>
      </c>
    </row>
    <row r="4819" customFormat="false" ht="15" hidden="false" customHeight="false" outlineLevel="0" collapsed="false">
      <c r="A4819" s="0" t="n">
        <v>202407</v>
      </c>
      <c r="B4819" s="0" t="n">
        <v>202407</v>
      </c>
      <c r="C4819" s="37" t="s">
        <v>136</v>
      </c>
      <c r="D4819" s="37" t="s">
        <v>723</v>
      </c>
      <c r="E4819" s="0" t="n">
        <v>1</v>
      </c>
      <c r="F4819" s="38" t="s">
        <v>70</v>
      </c>
      <c r="G4819" s="37" t="s">
        <v>749</v>
      </c>
      <c r="H4819" s="0" t="n">
        <v>3916545</v>
      </c>
      <c r="I4819" s="0" t="n">
        <v>923771</v>
      </c>
      <c r="J4819" s="0" t="n">
        <v>132396</v>
      </c>
    </row>
    <row r="4820" customFormat="false" ht="15" hidden="false" customHeight="false" outlineLevel="0" collapsed="false">
      <c r="A4820" s="0" t="n">
        <v>202407</v>
      </c>
      <c r="B4820" s="0" t="n">
        <v>202407</v>
      </c>
      <c r="C4820" s="37" t="s">
        <v>98</v>
      </c>
      <c r="D4820" s="37" t="s">
        <v>208</v>
      </c>
      <c r="E4820" s="0" t="n">
        <v>1</v>
      </c>
      <c r="F4820" s="38" t="s">
        <v>70</v>
      </c>
      <c r="G4820" s="37" t="s">
        <v>750</v>
      </c>
      <c r="H4820" s="0" t="n">
        <v>102141</v>
      </c>
      <c r="I4820" s="0" t="n">
        <v>31085</v>
      </c>
      <c r="J4820" s="0" t="n">
        <v>7238</v>
      </c>
    </row>
    <row r="4821" customFormat="false" ht="15" hidden="false" customHeight="false" outlineLevel="0" collapsed="false">
      <c r="A4821" s="0" t="n">
        <v>202407</v>
      </c>
      <c r="B4821" s="0" t="n">
        <v>202407</v>
      </c>
      <c r="C4821" s="37" t="s">
        <v>149</v>
      </c>
      <c r="D4821" s="37" t="s">
        <v>385</v>
      </c>
      <c r="E4821" s="0" t="n">
        <v>1</v>
      </c>
      <c r="F4821" s="38" t="s">
        <v>70</v>
      </c>
      <c r="G4821" s="37" t="s">
        <v>751</v>
      </c>
      <c r="H4821" s="0" t="n">
        <v>131985</v>
      </c>
      <c r="I4821" s="0" t="n">
        <v>34488</v>
      </c>
      <c r="J4821" s="0" t="n">
        <v>7091</v>
      </c>
    </row>
    <row r="4822" customFormat="false" ht="15" hidden="false" customHeight="false" outlineLevel="0" collapsed="false">
      <c r="A4822" s="0" t="n">
        <v>202407</v>
      </c>
      <c r="B4822" s="0" t="n">
        <v>202407</v>
      </c>
      <c r="C4822" s="37" t="s">
        <v>115</v>
      </c>
      <c r="D4822" s="37" t="s">
        <v>476</v>
      </c>
      <c r="E4822" s="0" t="n">
        <v>1</v>
      </c>
      <c r="F4822" s="38" t="s">
        <v>70</v>
      </c>
      <c r="G4822" s="37" t="s">
        <v>752</v>
      </c>
      <c r="H4822" s="0" t="n">
        <v>2036473</v>
      </c>
      <c r="I4822" s="0" t="n">
        <v>419605</v>
      </c>
      <c r="J4822" s="0" t="n">
        <v>32352</v>
      </c>
    </row>
    <row r="4823" customFormat="false" ht="15" hidden="false" customHeight="false" outlineLevel="0" collapsed="false">
      <c r="A4823" s="0" t="n">
        <v>202407</v>
      </c>
      <c r="B4823" s="0" t="n">
        <v>202407</v>
      </c>
      <c r="C4823" s="37" t="s">
        <v>101</v>
      </c>
      <c r="D4823" s="37" t="s">
        <v>425</v>
      </c>
      <c r="E4823" s="0" t="n">
        <v>1</v>
      </c>
      <c r="F4823" s="38" t="s">
        <v>70</v>
      </c>
      <c r="G4823" s="37" t="s">
        <v>753</v>
      </c>
      <c r="H4823" s="0" t="n">
        <v>569634</v>
      </c>
      <c r="I4823" s="0" t="n">
        <v>162142</v>
      </c>
      <c r="J4823" s="0" t="n">
        <v>-625</v>
      </c>
    </row>
    <row r="4824" customFormat="false" ht="15" hidden="false" customHeight="false" outlineLevel="0" collapsed="false">
      <c r="A4824" s="0" t="n">
        <v>202407</v>
      </c>
      <c r="B4824" s="0" t="n">
        <v>202407</v>
      </c>
      <c r="C4824" s="37" t="s">
        <v>124</v>
      </c>
      <c r="D4824" s="37" t="s">
        <v>243</v>
      </c>
      <c r="E4824" s="0" t="n">
        <v>1</v>
      </c>
      <c r="F4824" s="38" t="s">
        <v>70</v>
      </c>
      <c r="G4824" s="37" t="s">
        <v>754</v>
      </c>
      <c r="H4824" s="0" t="n">
        <v>5787054</v>
      </c>
      <c r="I4824" s="0" t="n">
        <v>2246353</v>
      </c>
      <c r="J4824" s="0" t="n">
        <v>181550</v>
      </c>
    </row>
    <row r="4825" customFormat="false" ht="15" hidden="false" customHeight="false" outlineLevel="0" collapsed="false">
      <c r="A4825" s="0" t="n">
        <v>202407</v>
      </c>
      <c r="B4825" s="0" t="n">
        <v>202407</v>
      </c>
      <c r="C4825" s="37" t="s">
        <v>136</v>
      </c>
      <c r="D4825" s="37" t="s">
        <v>300</v>
      </c>
      <c r="E4825" s="0" t="n">
        <v>1</v>
      </c>
      <c r="F4825" s="38" t="s">
        <v>70</v>
      </c>
      <c r="G4825" s="37" t="s">
        <v>755</v>
      </c>
      <c r="H4825" s="0" t="n">
        <v>646170</v>
      </c>
      <c r="I4825" s="0" t="n">
        <v>256530</v>
      </c>
      <c r="J4825" s="0" t="n">
        <v>55944</v>
      </c>
    </row>
    <row r="4826" customFormat="false" ht="15" hidden="false" customHeight="false" outlineLevel="0" collapsed="false">
      <c r="A4826" s="0" t="n">
        <v>202407</v>
      </c>
      <c r="B4826" s="0" t="n">
        <v>202407</v>
      </c>
      <c r="C4826" s="37" t="s">
        <v>178</v>
      </c>
      <c r="D4826" s="37" t="s">
        <v>756</v>
      </c>
      <c r="E4826" s="0" t="n">
        <v>1</v>
      </c>
      <c r="F4826" s="38" t="s">
        <v>70</v>
      </c>
      <c r="G4826" s="37" t="s">
        <v>757</v>
      </c>
      <c r="H4826" s="0" t="n">
        <v>102630</v>
      </c>
      <c r="I4826" s="0" t="n">
        <v>26997</v>
      </c>
      <c r="J4826" s="0" t="n">
        <v>1078</v>
      </c>
    </row>
    <row r="4827" customFormat="false" ht="15" hidden="false" customHeight="false" outlineLevel="0" collapsed="false">
      <c r="A4827" s="0" t="n">
        <v>202407</v>
      </c>
      <c r="B4827" s="0" t="n">
        <v>202407</v>
      </c>
      <c r="C4827" s="37" t="s">
        <v>152</v>
      </c>
      <c r="D4827" s="37" t="s">
        <v>420</v>
      </c>
      <c r="E4827" s="0" t="n">
        <v>1</v>
      </c>
      <c r="F4827" s="38" t="s">
        <v>70</v>
      </c>
      <c r="G4827" s="37" t="s">
        <v>758</v>
      </c>
      <c r="H4827" s="0" t="n">
        <v>288682</v>
      </c>
      <c r="I4827" s="0" t="n">
        <v>112494</v>
      </c>
      <c r="J4827" s="0" t="n">
        <v>-11423</v>
      </c>
    </row>
    <row r="4828" customFormat="false" ht="15" hidden="false" customHeight="false" outlineLevel="0" collapsed="false">
      <c r="A4828" s="0" t="n">
        <v>202407</v>
      </c>
      <c r="B4828" s="0" t="n">
        <v>202407</v>
      </c>
      <c r="C4828" s="37" t="s">
        <v>115</v>
      </c>
      <c r="D4828" s="37" t="s">
        <v>626</v>
      </c>
      <c r="E4828" s="0" t="n">
        <v>1</v>
      </c>
      <c r="F4828" s="38" t="s">
        <v>70</v>
      </c>
      <c r="G4828" s="37" t="s">
        <v>759</v>
      </c>
      <c r="H4828" s="0" t="n">
        <v>46792</v>
      </c>
      <c r="I4828" s="0" t="n">
        <v>32241</v>
      </c>
      <c r="J4828" s="0" t="n">
        <v>1419</v>
      </c>
    </row>
    <row r="4829" customFormat="false" ht="15" hidden="false" customHeight="false" outlineLevel="0" collapsed="false">
      <c r="A4829" s="0" t="n">
        <v>202407</v>
      </c>
      <c r="B4829" s="0" t="n">
        <v>202407</v>
      </c>
      <c r="C4829" s="37" t="s">
        <v>184</v>
      </c>
      <c r="D4829" s="37" t="s">
        <v>425</v>
      </c>
      <c r="E4829" s="0" t="n">
        <v>1</v>
      </c>
      <c r="F4829" s="38" t="s">
        <v>70</v>
      </c>
      <c r="G4829" s="37" t="s">
        <v>760</v>
      </c>
      <c r="H4829" s="0" t="n">
        <v>678134</v>
      </c>
      <c r="I4829" s="0" t="n">
        <v>121157</v>
      </c>
      <c r="J4829" s="0" t="n">
        <v>6312</v>
      </c>
    </row>
    <row r="4830" customFormat="false" ht="15" hidden="false" customHeight="false" outlineLevel="0" collapsed="false">
      <c r="A4830" s="0" t="n">
        <v>202407</v>
      </c>
      <c r="B4830" s="0" t="n">
        <v>202407</v>
      </c>
      <c r="C4830" s="37" t="s">
        <v>95</v>
      </c>
      <c r="D4830" s="37" t="s">
        <v>618</v>
      </c>
      <c r="E4830" s="0" t="n">
        <v>1</v>
      </c>
      <c r="F4830" s="38" t="s">
        <v>70</v>
      </c>
      <c r="G4830" s="37" t="s">
        <v>761</v>
      </c>
      <c r="H4830" s="0" t="n">
        <v>1054768</v>
      </c>
      <c r="I4830" s="0" t="n">
        <v>175358</v>
      </c>
      <c r="J4830" s="0" t="n">
        <v>-17909</v>
      </c>
    </row>
    <row r="4831" customFormat="false" ht="15" hidden="false" customHeight="false" outlineLevel="0" collapsed="false">
      <c r="A4831" s="0" t="n">
        <v>202407</v>
      </c>
      <c r="B4831" s="0" t="n">
        <v>202407</v>
      </c>
      <c r="C4831" s="37" t="s">
        <v>152</v>
      </c>
      <c r="D4831" s="37" t="s">
        <v>372</v>
      </c>
      <c r="E4831" s="0" t="n">
        <v>1</v>
      </c>
      <c r="F4831" s="38" t="s">
        <v>70</v>
      </c>
      <c r="G4831" s="37" t="s">
        <v>762</v>
      </c>
      <c r="H4831" s="0" t="n">
        <v>571134</v>
      </c>
      <c r="I4831" s="0" t="n">
        <v>138323</v>
      </c>
      <c r="J4831" s="0" t="n">
        <v>14275</v>
      </c>
    </row>
    <row r="4832" customFormat="false" ht="15" hidden="false" customHeight="false" outlineLevel="0" collapsed="false">
      <c r="A4832" s="0" t="n">
        <v>202407</v>
      </c>
      <c r="B4832" s="0" t="n">
        <v>202407</v>
      </c>
      <c r="C4832" s="37" t="s">
        <v>158</v>
      </c>
      <c r="D4832" s="37" t="s">
        <v>461</v>
      </c>
      <c r="E4832" s="0" t="n">
        <v>1</v>
      </c>
      <c r="F4832" s="38" t="s">
        <v>70</v>
      </c>
      <c r="G4832" s="37" t="s">
        <v>763</v>
      </c>
      <c r="H4832" s="0" t="n">
        <v>5377619</v>
      </c>
      <c r="I4832" s="0" t="n">
        <v>1003757</v>
      </c>
      <c r="J4832" s="0" t="n">
        <v>131091</v>
      </c>
    </row>
    <row r="4833" customFormat="false" ht="15" hidden="false" customHeight="false" outlineLevel="0" collapsed="false">
      <c r="A4833" s="0" t="n">
        <v>202407</v>
      </c>
      <c r="B4833" s="0" t="n">
        <v>202407</v>
      </c>
      <c r="C4833" s="37" t="s">
        <v>106</v>
      </c>
      <c r="D4833" s="37" t="s">
        <v>116</v>
      </c>
      <c r="E4833" s="0" t="n">
        <v>1</v>
      </c>
      <c r="F4833" s="38" t="s">
        <v>70</v>
      </c>
      <c r="G4833" s="37" t="s">
        <v>764</v>
      </c>
      <c r="H4833" s="0" t="n">
        <v>5227832</v>
      </c>
      <c r="I4833" s="0" t="n">
        <v>840425</v>
      </c>
      <c r="J4833" s="0" t="n">
        <v>223544</v>
      </c>
    </row>
    <row r="4834" customFormat="false" ht="15" hidden="false" customHeight="false" outlineLevel="0" collapsed="false">
      <c r="A4834" s="0" t="n">
        <v>202407</v>
      </c>
      <c r="B4834" s="0" t="n">
        <v>202407</v>
      </c>
      <c r="C4834" s="37" t="s">
        <v>109</v>
      </c>
      <c r="D4834" s="37" t="s">
        <v>540</v>
      </c>
      <c r="E4834" s="0" t="n">
        <v>1</v>
      </c>
      <c r="F4834" s="38" t="s">
        <v>70</v>
      </c>
      <c r="G4834" s="37" t="s">
        <v>765</v>
      </c>
      <c r="H4834" s="0" t="n">
        <v>914398</v>
      </c>
      <c r="I4834" s="0" t="n">
        <v>168490</v>
      </c>
      <c r="J4834" s="0" t="n">
        <v>-8970</v>
      </c>
    </row>
    <row r="4835" customFormat="false" ht="15" hidden="false" customHeight="false" outlineLevel="0" collapsed="false">
      <c r="A4835" s="0" t="n">
        <v>202407</v>
      </c>
      <c r="B4835" s="0" t="n">
        <v>202407</v>
      </c>
      <c r="C4835" s="37" t="s">
        <v>178</v>
      </c>
      <c r="D4835" s="37" t="s">
        <v>364</v>
      </c>
      <c r="E4835" s="0" t="n">
        <v>1</v>
      </c>
      <c r="F4835" s="38" t="s">
        <v>70</v>
      </c>
      <c r="G4835" s="37" t="s">
        <v>766</v>
      </c>
      <c r="H4835" s="0" t="n">
        <v>107677</v>
      </c>
      <c r="I4835" s="0" t="n">
        <v>18429</v>
      </c>
      <c r="J4835" s="0" t="n">
        <v>2821</v>
      </c>
    </row>
    <row r="4836" customFormat="false" ht="15" hidden="false" customHeight="false" outlineLevel="0" collapsed="false">
      <c r="A4836" s="0" t="n">
        <v>202407</v>
      </c>
      <c r="B4836" s="0" t="n">
        <v>202407</v>
      </c>
      <c r="C4836" s="37" t="s">
        <v>184</v>
      </c>
      <c r="D4836" s="37" t="s">
        <v>571</v>
      </c>
      <c r="E4836" s="0" t="n">
        <v>1</v>
      </c>
      <c r="F4836" s="38" t="s">
        <v>70</v>
      </c>
      <c r="G4836" s="37" t="s">
        <v>767</v>
      </c>
      <c r="H4836" s="0" t="n">
        <v>2659803</v>
      </c>
      <c r="I4836" s="0" t="n">
        <v>398195</v>
      </c>
      <c r="J4836" s="0" t="n">
        <v>70355</v>
      </c>
    </row>
    <row r="4837" customFormat="false" ht="15" hidden="false" customHeight="false" outlineLevel="0" collapsed="false">
      <c r="A4837" s="0" t="n">
        <v>202407</v>
      </c>
      <c r="B4837" s="0" t="n">
        <v>202407</v>
      </c>
      <c r="C4837" s="37" t="s">
        <v>136</v>
      </c>
      <c r="D4837" s="37" t="s">
        <v>509</v>
      </c>
      <c r="E4837" s="0" t="n">
        <v>1</v>
      </c>
      <c r="F4837" s="38" t="s">
        <v>70</v>
      </c>
      <c r="G4837" s="37" t="s">
        <v>768</v>
      </c>
      <c r="H4837" s="0" t="n">
        <v>2856682</v>
      </c>
      <c r="I4837" s="0" t="n">
        <v>500070</v>
      </c>
      <c r="J4837" s="0" t="n">
        <v>65990</v>
      </c>
    </row>
    <row r="4838" customFormat="false" ht="15" hidden="false" customHeight="false" outlineLevel="0" collapsed="false">
      <c r="A4838" s="0" t="n">
        <v>202407</v>
      </c>
      <c r="B4838" s="0" t="n">
        <v>202407</v>
      </c>
      <c r="C4838" s="37" t="s">
        <v>136</v>
      </c>
      <c r="D4838" s="37" t="s">
        <v>258</v>
      </c>
      <c r="E4838" s="0" t="n">
        <v>1</v>
      </c>
      <c r="F4838" s="38" t="s">
        <v>70</v>
      </c>
      <c r="G4838" s="37" t="s">
        <v>769</v>
      </c>
      <c r="H4838" s="0" t="n">
        <v>1764435</v>
      </c>
      <c r="I4838" s="0" t="n">
        <v>468625</v>
      </c>
      <c r="J4838" s="0" t="n">
        <v>-9691</v>
      </c>
    </row>
    <row r="4839" customFormat="false" ht="15" hidden="false" customHeight="false" outlineLevel="0" collapsed="false">
      <c r="A4839" s="0" t="n">
        <v>202407</v>
      </c>
      <c r="B4839" s="0" t="n">
        <v>202407</v>
      </c>
      <c r="C4839" s="37" t="s">
        <v>115</v>
      </c>
      <c r="D4839" s="37" t="s">
        <v>288</v>
      </c>
      <c r="E4839" s="0" t="n">
        <v>1</v>
      </c>
      <c r="F4839" s="38" t="s">
        <v>70</v>
      </c>
      <c r="G4839" s="37" t="s">
        <v>770</v>
      </c>
      <c r="H4839" s="0" t="n">
        <v>3987195</v>
      </c>
      <c r="I4839" s="0" t="n">
        <v>1362474</v>
      </c>
      <c r="J4839" s="0" t="n">
        <v>-36096</v>
      </c>
    </row>
    <row r="4840" customFormat="false" ht="15" hidden="false" customHeight="false" outlineLevel="0" collapsed="false">
      <c r="A4840" s="0" t="n">
        <v>202407</v>
      </c>
      <c r="B4840" s="0" t="n">
        <v>202407</v>
      </c>
      <c r="C4840" s="37" t="s">
        <v>109</v>
      </c>
      <c r="D4840" s="37" t="s">
        <v>412</v>
      </c>
      <c r="E4840" s="0" t="n">
        <v>1</v>
      </c>
      <c r="F4840" s="38" t="s">
        <v>70</v>
      </c>
      <c r="G4840" s="37" t="s">
        <v>771</v>
      </c>
      <c r="H4840" s="0" t="n">
        <v>284765</v>
      </c>
      <c r="I4840" s="0" t="n">
        <v>67098</v>
      </c>
      <c r="J4840" s="0" t="n">
        <v>6020</v>
      </c>
    </row>
    <row r="4841" customFormat="false" ht="15" hidden="false" customHeight="false" outlineLevel="0" collapsed="false">
      <c r="A4841" s="0" t="n">
        <v>202407</v>
      </c>
      <c r="B4841" s="0" t="n">
        <v>202407</v>
      </c>
      <c r="C4841" s="37" t="s">
        <v>98</v>
      </c>
      <c r="D4841" s="37" t="s">
        <v>233</v>
      </c>
      <c r="E4841" s="0" t="n">
        <v>1</v>
      </c>
      <c r="F4841" s="38" t="s">
        <v>70</v>
      </c>
      <c r="G4841" s="37" t="s">
        <v>772</v>
      </c>
      <c r="H4841" s="0" t="n">
        <v>13935520</v>
      </c>
      <c r="I4841" s="0" t="n">
        <v>3435600</v>
      </c>
      <c r="J4841" s="0" t="n">
        <v>305829</v>
      </c>
    </row>
    <row r="4842" customFormat="false" ht="15" hidden="false" customHeight="false" outlineLevel="0" collapsed="false">
      <c r="A4842" s="0" t="n">
        <v>202407</v>
      </c>
      <c r="B4842" s="0" t="n">
        <v>202407</v>
      </c>
      <c r="C4842" s="37" t="s">
        <v>178</v>
      </c>
      <c r="D4842" s="37" t="s">
        <v>294</v>
      </c>
      <c r="E4842" s="0" t="n">
        <v>1</v>
      </c>
      <c r="F4842" s="38" t="s">
        <v>70</v>
      </c>
      <c r="G4842" s="37" t="s">
        <v>773</v>
      </c>
      <c r="H4842" s="0" t="n">
        <v>490598</v>
      </c>
      <c r="I4842" s="0" t="n">
        <v>135822</v>
      </c>
      <c r="J4842" s="0" t="n">
        <v>3267</v>
      </c>
    </row>
    <row r="4843" customFormat="false" ht="15" hidden="false" customHeight="false" outlineLevel="0" collapsed="false">
      <c r="A4843" s="0" t="n">
        <v>202407</v>
      </c>
      <c r="B4843" s="0" t="n">
        <v>202407</v>
      </c>
      <c r="C4843" s="37" t="s">
        <v>149</v>
      </c>
      <c r="D4843" s="37" t="s">
        <v>130</v>
      </c>
      <c r="E4843" s="0" t="n">
        <v>1</v>
      </c>
      <c r="F4843" s="38" t="s">
        <v>70</v>
      </c>
      <c r="G4843" s="37" t="s">
        <v>774</v>
      </c>
      <c r="H4843" s="0" t="n">
        <v>2740505</v>
      </c>
      <c r="I4843" s="0" t="n">
        <v>556759</v>
      </c>
      <c r="J4843" s="0" t="n">
        <v>116454</v>
      </c>
    </row>
    <row r="4844" customFormat="false" ht="15" hidden="false" customHeight="false" outlineLevel="0" collapsed="false">
      <c r="A4844" s="0" t="n">
        <v>202407</v>
      </c>
      <c r="B4844" s="0" t="n">
        <v>202407</v>
      </c>
      <c r="C4844" s="37" t="s">
        <v>109</v>
      </c>
      <c r="D4844" s="37" t="s">
        <v>139</v>
      </c>
      <c r="E4844" s="0" t="n">
        <v>1</v>
      </c>
      <c r="F4844" s="38" t="s">
        <v>70</v>
      </c>
      <c r="G4844" s="37" t="s">
        <v>775</v>
      </c>
      <c r="H4844" s="0" t="n">
        <v>174971</v>
      </c>
      <c r="I4844" s="0" t="n">
        <v>28317</v>
      </c>
      <c r="J4844" s="0" t="n">
        <v>1131</v>
      </c>
    </row>
    <row r="4845" customFormat="false" ht="15" hidden="false" customHeight="false" outlineLevel="0" collapsed="false">
      <c r="A4845" s="0" t="n">
        <v>202407</v>
      </c>
      <c r="B4845" s="0" t="n">
        <v>202407</v>
      </c>
      <c r="C4845" s="37" t="s">
        <v>106</v>
      </c>
      <c r="D4845" s="37" t="s">
        <v>776</v>
      </c>
      <c r="E4845" s="0" t="n">
        <v>1</v>
      </c>
      <c r="F4845" s="38" t="s">
        <v>70</v>
      </c>
      <c r="G4845" s="37" t="s">
        <v>777</v>
      </c>
      <c r="H4845" s="0" t="n">
        <v>345109</v>
      </c>
      <c r="I4845" s="0" t="n">
        <v>80845</v>
      </c>
      <c r="J4845" s="0" t="n">
        <v>-8842</v>
      </c>
    </row>
    <row r="4846" customFormat="false" ht="15" hidden="false" customHeight="false" outlineLevel="0" collapsed="false">
      <c r="A4846" s="0" t="n">
        <v>202407</v>
      </c>
      <c r="B4846" s="0" t="n">
        <v>202407</v>
      </c>
      <c r="C4846" s="37" t="s">
        <v>109</v>
      </c>
      <c r="D4846" s="37" t="s">
        <v>396</v>
      </c>
      <c r="E4846" s="0" t="n">
        <v>1</v>
      </c>
      <c r="F4846" s="38" t="s">
        <v>70</v>
      </c>
      <c r="G4846" s="37" t="s">
        <v>778</v>
      </c>
      <c r="H4846" s="0" t="n">
        <v>5441866</v>
      </c>
      <c r="I4846" s="0" t="n">
        <v>1224189</v>
      </c>
      <c r="J4846" s="0" t="n">
        <v>70506</v>
      </c>
    </row>
    <row r="4847" customFormat="false" ht="15" hidden="false" customHeight="false" outlineLevel="0" collapsed="false">
      <c r="A4847" s="0" t="n">
        <v>202407</v>
      </c>
      <c r="B4847" s="0" t="n">
        <v>202407</v>
      </c>
      <c r="C4847" s="37" t="s">
        <v>106</v>
      </c>
      <c r="D4847" s="37" t="s">
        <v>189</v>
      </c>
      <c r="E4847" s="0" t="n">
        <v>1</v>
      </c>
      <c r="F4847" s="38" t="s">
        <v>70</v>
      </c>
      <c r="G4847" s="37" t="s">
        <v>779</v>
      </c>
      <c r="H4847" s="0" t="n">
        <v>907128</v>
      </c>
      <c r="I4847" s="0" t="n">
        <v>368322</v>
      </c>
      <c r="J4847" s="0" t="n">
        <v>47155</v>
      </c>
    </row>
    <row r="4848" customFormat="false" ht="15" hidden="false" customHeight="false" outlineLevel="0" collapsed="false">
      <c r="A4848" s="0" t="n">
        <v>202407</v>
      </c>
      <c r="B4848" s="0" t="n">
        <v>202407</v>
      </c>
      <c r="C4848" s="37" t="s">
        <v>152</v>
      </c>
      <c r="D4848" s="37" t="s">
        <v>320</v>
      </c>
      <c r="E4848" s="0" t="n">
        <v>1</v>
      </c>
      <c r="F4848" s="38" t="s">
        <v>70</v>
      </c>
      <c r="G4848" s="37" t="s">
        <v>780</v>
      </c>
      <c r="H4848" s="0" t="n">
        <v>3483221</v>
      </c>
      <c r="I4848" s="0" t="n">
        <v>1028465</v>
      </c>
      <c r="J4848" s="0" t="n">
        <v>117447</v>
      </c>
    </row>
    <row r="4849" customFormat="false" ht="15" hidden="false" customHeight="false" outlineLevel="0" collapsed="false">
      <c r="A4849" s="0" t="n">
        <v>202407</v>
      </c>
      <c r="B4849" s="0" t="n">
        <v>202407</v>
      </c>
      <c r="C4849" s="37" t="s">
        <v>95</v>
      </c>
      <c r="D4849" s="37" t="s">
        <v>693</v>
      </c>
      <c r="E4849" s="0" t="n">
        <v>1</v>
      </c>
      <c r="F4849" s="38" t="s">
        <v>70</v>
      </c>
      <c r="G4849" s="37" t="s">
        <v>781</v>
      </c>
      <c r="H4849" s="0" t="n">
        <v>1571968</v>
      </c>
      <c r="I4849" s="0" t="n">
        <v>522448</v>
      </c>
      <c r="J4849" s="0" t="n">
        <v>59257</v>
      </c>
    </row>
    <row r="4850" customFormat="false" ht="15" hidden="false" customHeight="false" outlineLevel="0" collapsed="false">
      <c r="A4850" s="0" t="n">
        <v>202407</v>
      </c>
      <c r="B4850" s="0" t="n">
        <v>202407</v>
      </c>
      <c r="C4850" s="37" t="s">
        <v>98</v>
      </c>
      <c r="D4850" s="37" t="s">
        <v>369</v>
      </c>
      <c r="E4850" s="0" t="n">
        <v>1</v>
      </c>
      <c r="F4850" s="38" t="s">
        <v>70</v>
      </c>
      <c r="G4850" s="37" t="s">
        <v>782</v>
      </c>
      <c r="H4850" s="0" t="n">
        <v>847166</v>
      </c>
      <c r="I4850" s="0" t="n">
        <v>159462</v>
      </c>
      <c r="J4850" s="0" t="n">
        <v>36580</v>
      </c>
    </row>
    <row r="4851" customFormat="false" ht="15" hidden="false" customHeight="false" outlineLevel="0" collapsed="false">
      <c r="A4851" s="0" t="n">
        <v>202407</v>
      </c>
      <c r="B4851" s="0" t="n">
        <v>202407</v>
      </c>
      <c r="C4851" s="37" t="s">
        <v>136</v>
      </c>
      <c r="D4851" s="37" t="s">
        <v>719</v>
      </c>
      <c r="E4851" s="0" t="n">
        <v>1</v>
      </c>
      <c r="F4851" s="38" t="s">
        <v>70</v>
      </c>
      <c r="G4851" s="37" t="s">
        <v>783</v>
      </c>
      <c r="H4851" s="0" t="n">
        <v>6467276</v>
      </c>
      <c r="I4851" s="0" t="n">
        <v>3105920</v>
      </c>
      <c r="J4851" s="0" t="n">
        <v>-97771</v>
      </c>
    </row>
    <row r="4852" customFormat="false" ht="15" hidden="false" customHeight="false" outlineLevel="0" collapsed="false">
      <c r="A4852" s="0" t="n">
        <v>202407</v>
      </c>
      <c r="B4852" s="0" t="n">
        <v>202407</v>
      </c>
      <c r="C4852" s="37" t="s">
        <v>101</v>
      </c>
      <c r="D4852" s="37" t="s">
        <v>247</v>
      </c>
      <c r="E4852" s="0" t="n">
        <v>1</v>
      </c>
      <c r="F4852" s="38" t="s">
        <v>70</v>
      </c>
      <c r="G4852" s="37" t="s">
        <v>784</v>
      </c>
      <c r="H4852" s="0" t="n">
        <v>942185</v>
      </c>
      <c r="I4852" s="0" t="n">
        <v>460098</v>
      </c>
      <c r="J4852" s="0" t="n">
        <v>17313</v>
      </c>
    </row>
    <row r="4853" customFormat="false" ht="15" hidden="false" customHeight="false" outlineLevel="0" collapsed="false">
      <c r="A4853" s="0" t="n">
        <v>202407</v>
      </c>
      <c r="B4853" s="0" t="n">
        <v>202407</v>
      </c>
      <c r="C4853" s="37" t="s">
        <v>184</v>
      </c>
      <c r="D4853" s="37" t="s">
        <v>367</v>
      </c>
      <c r="E4853" s="0" t="n">
        <v>1</v>
      </c>
      <c r="F4853" s="38" t="s">
        <v>70</v>
      </c>
      <c r="G4853" s="37" t="s">
        <v>785</v>
      </c>
      <c r="H4853" s="0" t="n">
        <v>124218</v>
      </c>
      <c r="I4853" s="0" t="n">
        <v>50278</v>
      </c>
      <c r="J4853" s="0" t="n">
        <v>11790</v>
      </c>
    </row>
    <row r="4854" customFormat="false" ht="15" hidden="false" customHeight="false" outlineLevel="0" collapsed="false">
      <c r="A4854" s="0" t="n">
        <v>202407</v>
      </c>
      <c r="B4854" s="0" t="n">
        <v>202407</v>
      </c>
      <c r="C4854" s="37" t="s">
        <v>98</v>
      </c>
      <c r="D4854" s="37" t="s">
        <v>376</v>
      </c>
      <c r="E4854" s="0" t="n">
        <v>1</v>
      </c>
      <c r="F4854" s="38" t="s">
        <v>70</v>
      </c>
      <c r="G4854" s="37" t="s">
        <v>786</v>
      </c>
      <c r="H4854" s="0" t="n">
        <v>374403</v>
      </c>
      <c r="I4854" s="0" t="n">
        <v>158913</v>
      </c>
      <c r="J4854" s="0" t="n">
        <v>-18551</v>
      </c>
    </row>
    <row r="4855" customFormat="false" ht="15" hidden="false" customHeight="false" outlineLevel="0" collapsed="false">
      <c r="A4855" s="0" t="n">
        <v>202407</v>
      </c>
      <c r="B4855" s="0" t="n">
        <v>202407</v>
      </c>
      <c r="C4855" s="37" t="s">
        <v>158</v>
      </c>
      <c r="D4855" s="37" t="s">
        <v>96</v>
      </c>
      <c r="E4855" s="0" t="n">
        <v>1</v>
      </c>
      <c r="F4855" s="38" t="s">
        <v>70</v>
      </c>
      <c r="G4855" s="37" t="s">
        <v>787</v>
      </c>
      <c r="H4855" s="0" t="n">
        <v>2243554</v>
      </c>
      <c r="I4855" s="0" t="n">
        <v>608518</v>
      </c>
      <c r="J4855" s="0" t="n">
        <v>45414</v>
      </c>
    </row>
    <row r="4856" customFormat="false" ht="15" hidden="false" customHeight="false" outlineLevel="0" collapsed="false">
      <c r="A4856" s="0" t="n">
        <v>202407</v>
      </c>
      <c r="B4856" s="0" t="n">
        <v>202407</v>
      </c>
      <c r="C4856" s="37" t="s">
        <v>115</v>
      </c>
      <c r="D4856" s="37" t="s">
        <v>241</v>
      </c>
      <c r="E4856" s="0" t="n">
        <v>1</v>
      </c>
      <c r="F4856" s="38" t="s">
        <v>70</v>
      </c>
      <c r="G4856" s="37" t="s">
        <v>788</v>
      </c>
      <c r="H4856" s="0" t="n">
        <v>2131956</v>
      </c>
      <c r="I4856" s="0" t="n">
        <v>310455</v>
      </c>
      <c r="J4856" s="0" t="n">
        <v>62989</v>
      </c>
    </row>
    <row r="4857" customFormat="false" ht="15" hidden="false" customHeight="false" outlineLevel="0" collapsed="false">
      <c r="A4857" s="0" t="n">
        <v>202407</v>
      </c>
      <c r="B4857" s="0" t="n">
        <v>202407</v>
      </c>
      <c r="C4857" s="37" t="s">
        <v>101</v>
      </c>
      <c r="D4857" s="37" t="s">
        <v>482</v>
      </c>
      <c r="E4857" s="0" t="n">
        <v>1</v>
      </c>
      <c r="F4857" s="38" t="s">
        <v>70</v>
      </c>
      <c r="G4857" s="37" t="s">
        <v>789</v>
      </c>
      <c r="H4857" s="0" t="n">
        <v>195248</v>
      </c>
      <c r="I4857" s="0" t="n">
        <v>48413</v>
      </c>
      <c r="J4857" s="0" t="n">
        <v>9751</v>
      </c>
    </row>
    <row r="4858" customFormat="false" ht="15" hidden="false" customHeight="false" outlineLevel="0" collapsed="false">
      <c r="A4858" s="0" t="n">
        <v>202407</v>
      </c>
      <c r="B4858" s="0" t="n">
        <v>202407</v>
      </c>
      <c r="C4858" s="37" t="s">
        <v>136</v>
      </c>
      <c r="D4858" s="37" t="s">
        <v>120</v>
      </c>
      <c r="E4858" s="0" t="n">
        <v>1</v>
      </c>
      <c r="F4858" s="38" t="s">
        <v>70</v>
      </c>
      <c r="G4858" s="37" t="s">
        <v>790</v>
      </c>
      <c r="H4858" s="0" t="n">
        <v>441822</v>
      </c>
      <c r="I4858" s="0" t="n">
        <v>187301</v>
      </c>
      <c r="J4858" s="0" t="n">
        <v>27348</v>
      </c>
    </row>
    <row r="4859" customFormat="false" ht="15" hidden="false" customHeight="false" outlineLevel="0" collapsed="false">
      <c r="A4859" s="0" t="n">
        <v>202407</v>
      </c>
      <c r="B4859" s="0" t="n">
        <v>202407</v>
      </c>
      <c r="C4859" s="37" t="s">
        <v>98</v>
      </c>
      <c r="D4859" s="37" t="s">
        <v>447</v>
      </c>
      <c r="E4859" s="0" t="n">
        <v>1</v>
      </c>
      <c r="F4859" s="38" t="s">
        <v>70</v>
      </c>
      <c r="G4859" s="37" t="s">
        <v>791</v>
      </c>
      <c r="H4859" s="0" t="n">
        <v>610768</v>
      </c>
      <c r="I4859" s="0" t="n">
        <v>170809</v>
      </c>
      <c r="J4859" s="0" t="n">
        <v>25373</v>
      </c>
    </row>
    <row r="4860" customFormat="false" ht="15" hidden="false" customHeight="false" outlineLevel="0" collapsed="false">
      <c r="A4860" s="0" t="n">
        <v>202407</v>
      </c>
      <c r="B4860" s="0" t="n">
        <v>202407</v>
      </c>
      <c r="C4860" s="37" t="s">
        <v>136</v>
      </c>
      <c r="D4860" s="37" t="s">
        <v>391</v>
      </c>
      <c r="E4860" s="0" t="n">
        <v>1</v>
      </c>
      <c r="F4860" s="38" t="s">
        <v>70</v>
      </c>
      <c r="G4860" s="37" t="s">
        <v>792</v>
      </c>
      <c r="H4860" s="0" t="n">
        <v>886029</v>
      </c>
      <c r="I4860" s="0" t="n">
        <v>150484</v>
      </c>
      <c r="J4860" s="0" t="n">
        <v>-3627</v>
      </c>
    </row>
    <row r="4861" customFormat="false" ht="15" hidden="false" customHeight="false" outlineLevel="0" collapsed="false">
      <c r="A4861" s="0" t="n">
        <v>202407</v>
      </c>
      <c r="B4861" s="0" t="n">
        <v>202407</v>
      </c>
      <c r="C4861" s="37" t="s">
        <v>106</v>
      </c>
      <c r="D4861" s="37" t="s">
        <v>467</v>
      </c>
      <c r="E4861" s="0" t="n">
        <v>1</v>
      </c>
      <c r="F4861" s="38" t="s">
        <v>70</v>
      </c>
      <c r="G4861" s="37" t="s">
        <v>793</v>
      </c>
      <c r="H4861" s="0" t="n">
        <v>193494</v>
      </c>
      <c r="I4861" s="0" t="n">
        <v>53306</v>
      </c>
      <c r="J4861" s="0" t="n">
        <v>11584</v>
      </c>
    </row>
    <row r="4862" customFormat="false" ht="15" hidden="false" customHeight="false" outlineLevel="0" collapsed="false">
      <c r="A4862" s="0" t="n">
        <v>202407</v>
      </c>
      <c r="B4862" s="0" t="n">
        <v>202407</v>
      </c>
      <c r="C4862" s="37" t="s">
        <v>95</v>
      </c>
      <c r="D4862" s="37" t="s">
        <v>147</v>
      </c>
      <c r="E4862" s="0" t="n">
        <v>1</v>
      </c>
      <c r="F4862" s="38" t="s">
        <v>70</v>
      </c>
      <c r="G4862" s="37" t="s">
        <v>794</v>
      </c>
      <c r="H4862" s="0" t="n">
        <v>571162</v>
      </c>
      <c r="I4862" s="0" t="n">
        <v>112873</v>
      </c>
      <c r="J4862" s="0" t="n">
        <v>-4516</v>
      </c>
    </row>
    <row r="4863" customFormat="false" ht="15" hidden="false" customHeight="false" outlineLevel="0" collapsed="false">
      <c r="A4863" s="0" t="n">
        <v>202407</v>
      </c>
      <c r="B4863" s="0" t="n">
        <v>202407</v>
      </c>
      <c r="C4863" s="37" t="s">
        <v>184</v>
      </c>
      <c r="D4863" s="37" t="s">
        <v>603</v>
      </c>
      <c r="E4863" s="0" t="n">
        <v>1</v>
      </c>
      <c r="F4863" s="38" t="s">
        <v>70</v>
      </c>
      <c r="G4863" s="37" t="s">
        <v>795</v>
      </c>
      <c r="H4863" s="0" t="n">
        <v>613302</v>
      </c>
      <c r="I4863" s="0" t="n">
        <v>264773</v>
      </c>
      <c r="J4863" s="0" t="n">
        <v>-9013</v>
      </c>
    </row>
    <row r="4864" customFormat="false" ht="15" hidden="false" customHeight="false" outlineLevel="0" collapsed="false">
      <c r="A4864" s="0" t="n">
        <v>202407</v>
      </c>
      <c r="B4864" s="0" t="n">
        <v>202407</v>
      </c>
      <c r="C4864" s="37" t="s">
        <v>149</v>
      </c>
      <c r="D4864" s="37" t="s">
        <v>318</v>
      </c>
      <c r="E4864" s="0" t="n">
        <v>1</v>
      </c>
      <c r="F4864" s="38" t="s">
        <v>70</v>
      </c>
      <c r="G4864" s="37" t="s">
        <v>796</v>
      </c>
      <c r="H4864" s="0" t="n">
        <v>2507007</v>
      </c>
      <c r="I4864" s="0" t="n">
        <v>784908</v>
      </c>
      <c r="J4864" s="0" t="n">
        <v>93237</v>
      </c>
    </row>
    <row r="4865" customFormat="false" ht="15" hidden="false" customHeight="false" outlineLevel="0" collapsed="false">
      <c r="A4865" s="0" t="n">
        <v>202407</v>
      </c>
      <c r="B4865" s="0" t="n">
        <v>202407</v>
      </c>
      <c r="C4865" s="37" t="s">
        <v>115</v>
      </c>
      <c r="D4865" s="37" t="s">
        <v>191</v>
      </c>
      <c r="E4865" s="0" t="n">
        <v>1</v>
      </c>
      <c r="F4865" s="38" t="s">
        <v>70</v>
      </c>
      <c r="G4865" s="37" t="s">
        <v>797</v>
      </c>
      <c r="H4865" s="0" t="n">
        <v>3776373</v>
      </c>
      <c r="I4865" s="0" t="n">
        <v>993092</v>
      </c>
      <c r="J4865" s="0" t="n">
        <v>30486</v>
      </c>
    </row>
    <row r="4866" customFormat="false" ht="15" hidden="false" customHeight="false" outlineLevel="0" collapsed="false">
      <c r="A4866" s="0" t="n">
        <v>202407</v>
      </c>
      <c r="B4866" s="0" t="n">
        <v>202407</v>
      </c>
      <c r="C4866" s="37" t="s">
        <v>101</v>
      </c>
      <c r="D4866" s="37" t="s">
        <v>519</v>
      </c>
      <c r="E4866" s="0" t="n">
        <v>1</v>
      </c>
      <c r="F4866" s="38" t="s">
        <v>70</v>
      </c>
      <c r="G4866" s="37" t="s">
        <v>798</v>
      </c>
      <c r="H4866" s="0" t="n">
        <v>1287104</v>
      </c>
      <c r="I4866" s="0" t="n">
        <v>239087</v>
      </c>
      <c r="J4866" s="0" t="n">
        <v>24069</v>
      </c>
    </row>
    <row r="4867" customFormat="false" ht="15" hidden="false" customHeight="false" outlineLevel="0" collapsed="false">
      <c r="A4867" s="0" t="n">
        <v>202407</v>
      </c>
      <c r="B4867" s="0" t="n">
        <v>202407</v>
      </c>
      <c r="C4867" s="37" t="s">
        <v>101</v>
      </c>
      <c r="D4867" s="37" t="s">
        <v>99</v>
      </c>
      <c r="E4867" s="0" t="n">
        <v>1</v>
      </c>
      <c r="F4867" s="38" t="s">
        <v>70</v>
      </c>
      <c r="G4867" s="37" t="s">
        <v>799</v>
      </c>
      <c r="H4867" s="0" t="n">
        <v>726665</v>
      </c>
      <c r="I4867" s="0" t="n">
        <v>399204</v>
      </c>
      <c r="J4867" s="0" t="n">
        <v>49133</v>
      </c>
    </row>
    <row r="4868" customFormat="false" ht="15" hidden="false" customHeight="false" outlineLevel="0" collapsed="false">
      <c r="A4868" s="0" t="n">
        <v>202407</v>
      </c>
      <c r="B4868" s="0" t="n">
        <v>202407</v>
      </c>
      <c r="C4868" s="37" t="s">
        <v>197</v>
      </c>
      <c r="D4868" s="37" t="s">
        <v>623</v>
      </c>
      <c r="E4868" s="0" t="n">
        <v>1</v>
      </c>
      <c r="F4868" s="38" t="s">
        <v>70</v>
      </c>
      <c r="G4868" s="37" t="s">
        <v>800</v>
      </c>
      <c r="H4868" s="0" t="n">
        <v>1351138</v>
      </c>
      <c r="I4868" s="0" t="n">
        <v>731012</v>
      </c>
      <c r="J4868" s="0" t="n">
        <v>188463</v>
      </c>
    </row>
    <row r="4869" customFormat="false" ht="15" hidden="false" customHeight="false" outlineLevel="0" collapsed="false">
      <c r="A4869" s="0" t="n">
        <v>202407</v>
      </c>
      <c r="B4869" s="0" t="n">
        <v>202407</v>
      </c>
      <c r="C4869" s="37" t="s">
        <v>115</v>
      </c>
      <c r="D4869" s="37" t="s">
        <v>102</v>
      </c>
      <c r="E4869" s="0" t="n">
        <v>1</v>
      </c>
      <c r="F4869" s="38" t="s">
        <v>70</v>
      </c>
      <c r="G4869" s="37" t="s">
        <v>801</v>
      </c>
      <c r="H4869" s="0" t="n">
        <v>527062</v>
      </c>
      <c r="I4869" s="0" t="n">
        <v>116385</v>
      </c>
      <c r="J4869" s="0" t="n">
        <v>14359</v>
      </c>
    </row>
    <row r="4870" customFormat="false" ht="15" hidden="false" customHeight="false" outlineLevel="0" collapsed="false">
      <c r="A4870" s="0" t="n">
        <v>202407</v>
      </c>
      <c r="B4870" s="0" t="n">
        <v>202407</v>
      </c>
      <c r="C4870" s="37" t="s">
        <v>136</v>
      </c>
      <c r="D4870" s="37" t="s">
        <v>719</v>
      </c>
      <c r="E4870" s="0" t="n">
        <v>1</v>
      </c>
      <c r="F4870" s="38" t="s">
        <v>70</v>
      </c>
      <c r="G4870" s="37" t="s">
        <v>802</v>
      </c>
      <c r="H4870" s="0" t="n">
        <v>295340</v>
      </c>
      <c r="I4870" s="0" t="n">
        <v>91639</v>
      </c>
      <c r="J4870" s="0" t="n">
        <v>1663</v>
      </c>
    </row>
    <row r="4871" customFormat="false" ht="15" hidden="false" customHeight="false" outlineLevel="0" collapsed="false">
      <c r="A4871" s="0" t="n">
        <v>202407</v>
      </c>
      <c r="B4871" s="0" t="n">
        <v>202407</v>
      </c>
      <c r="C4871" s="37" t="s">
        <v>106</v>
      </c>
      <c r="D4871" s="37" t="s">
        <v>369</v>
      </c>
      <c r="E4871" s="0" t="n">
        <v>1</v>
      </c>
      <c r="F4871" s="38" t="s">
        <v>70</v>
      </c>
      <c r="G4871" s="37" t="s">
        <v>803</v>
      </c>
      <c r="H4871" s="0" t="n">
        <v>273420</v>
      </c>
      <c r="I4871" s="0" t="n">
        <v>52743</v>
      </c>
      <c r="J4871" s="0" t="n">
        <v>7787</v>
      </c>
    </row>
    <row r="4872" customFormat="false" ht="15" hidden="false" customHeight="false" outlineLevel="0" collapsed="false">
      <c r="A4872" s="0" t="n">
        <v>202407</v>
      </c>
      <c r="B4872" s="0" t="n">
        <v>202407</v>
      </c>
      <c r="C4872" s="37" t="s">
        <v>106</v>
      </c>
      <c r="D4872" s="37" t="s">
        <v>756</v>
      </c>
      <c r="E4872" s="0" t="n">
        <v>1</v>
      </c>
      <c r="F4872" s="38" t="s">
        <v>70</v>
      </c>
      <c r="G4872" s="37" t="s">
        <v>804</v>
      </c>
      <c r="H4872" s="0" t="n">
        <v>553161</v>
      </c>
      <c r="I4872" s="0" t="n">
        <v>94814</v>
      </c>
      <c r="J4872" s="0" t="n">
        <v>-301</v>
      </c>
    </row>
    <row r="4873" customFormat="false" ht="15" hidden="false" customHeight="false" outlineLevel="0" collapsed="false">
      <c r="A4873" s="0" t="n">
        <v>202407</v>
      </c>
      <c r="B4873" s="0" t="n">
        <v>202407</v>
      </c>
      <c r="C4873" s="37" t="s">
        <v>101</v>
      </c>
      <c r="D4873" s="37" t="s">
        <v>165</v>
      </c>
      <c r="E4873" s="0" t="n">
        <v>1</v>
      </c>
      <c r="F4873" s="38" t="s">
        <v>70</v>
      </c>
      <c r="G4873" s="37" t="s">
        <v>805</v>
      </c>
      <c r="H4873" s="0" t="n">
        <v>319461</v>
      </c>
      <c r="I4873" s="0" t="n">
        <v>131354</v>
      </c>
      <c r="J4873" s="0" t="n">
        <v>22503</v>
      </c>
    </row>
    <row r="4874" customFormat="false" ht="15" hidden="false" customHeight="false" outlineLevel="0" collapsed="false">
      <c r="A4874" s="0" t="n">
        <v>202407</v>
      </c>
      <c r="B4874" s="0" t="n">
        <v>202407</v>
      </c>
      <c r="C4874" s="37" t="s">
        <v>149</v>
      </c>
      <c r="D4874" s="37" t="s">
        <v>806</v>
      </c>
      <c r="E4874" s="0" t="n">
        <v>1</v>
      </c>
      <c r="F4874" s="38" t="s">
        <v>70</v>
      </c>
      <c r="G4874" s="37" t="s">
        <v>807</v>
      </c>
      <c r="H4874" s="0" t="n">
        <v>1632273</v>
      </c>
      <c r="I4874" s="0" t="n">
        <v>299983</v>
      </c>
      <c r="J4874" s="0" t="n">
        <v>25937</v>
      </c>
    </row>
    <row r="4875" customFormat="false" ht="15" hidden="false" customHeight="false" outlineLevel="0" collapsed="false">
      <c r="A4875" s="0" t="n">
        <v>202407</v>
      </c>
      <c r="B4875" s="0" t="n">
        <v>202407</v>
      </c>
      <c r="C4875" s="37" t="s">
        <v>101</v>
      </c>
      <c r="D4875" s="37" t="s">
        <v>412</v>
      </c>
      <c r="E4875" s="0" t="n">
        <v>1</v>
      </c>
      <c r="F4875" s="38" t="s">
        <v>70</v>
      </c>
      <c r="G4875" s="37" t="s">
        <v>808</v>
      </c>
      <c r="H4875" s="0" t="n">
        <v>2529582</v>
      </c>
      <c r="I4875" s="0" t="n">
        <v>468802</v>
      </c>
      <c r="J4875" s="0" t="n">
        <v>56282</v>
      </c>
    </row>
    <row r="4876" customFormat="false" ht="15" hidden="false" customHeight="false" outlineLevel="0" collapsed="false">
      <c r="A4876" s="0" t="n">
        <v>202407</v>
      </c>
      <c r="B4876" s="0" t="n">
        <v>202407</v>
      </c>
      <c r="C4876" s="37" t="s">
        <v>115</v>
      </c>
      <c r="D4876" s="37" t="s">
        <v>493</v>
      </c>
      <c r="E4876" s="0" t="n">
        <v>1</v>
      </c>
      <c r="F4876" s="38" t="s">
        <v>70</v>
      </c>
      <c r="G4876" s="37" t="s">
        <v>809</v>
      </c>
      <c r="H4876" s="0" t="n">
        <v>171959</v>
      </c>
      <c r="I4876" s="0" t="n">
        <v>71399</v>
      </c>
      <c r="J4876" s="0" t="n">
        <v>-7002</v>
      </c>
    </row>
    <row r="4877" customFormat="false" ht="15" hidden="false" customHeight="false" outlineLevel="0" collapsed="false">
      <c r="A4877" s="0" t="n">
        <v>202407</v>
      </c>
      <c r="B4877" s="0" t="n">
        <v>202407</v>
      </c>
      <c r="C4877" s="37" t="s">
        <v>115</v>
      </c>
      <c r="D4877" s="37" t="s">
        <v>493</v>
      </c>
      <c r="E4877" s="0" t="n">
        <v>1</v>
      </c>
      <c r="F4877" s="38" t="s">
        <v>70</v>
      </c>
      <c r="G4877" s="37" t="s">
        <v>810</v>
      </c>
      <c r="H4877" s="0" t="n">
        <v>1435022</v>
      </c>
      <c r="I4877" s="0" t="n">
        <v>239661</v>
      </c>
      <c r="J4877" s="0" t="n">
        <v>-34769</v>
      </c>
    </row>
    <row r="4878" customFormat="false" ht="15" hidden="false" customHeight="false" outlineLevel="0" collapsed="false">
      <c r="A4878" s="0" t="n">
        <v>202407</v>
      </c>
      <c r="B4878" s="0" t="n">
        <v>202407</v>
      </c>
      <c r="C4878" s="37" t="s">
        <v>184</v>
      </c>
      <c r="D4878" s="37" t="s">
        <v>425</v>
      </c>
      <c r="E4878" s="0" t="n">
        <v>1</v>
      </c>
      <c r="F4878" s="38" t="s">
        <v>70</v>
      </c>
      <c r="G4878" s="37" t="s">
        <v>811</v>
      </c>
      <c r="H4878" s="0" t="n">
        <v>915364</v>
      </c>
      <c r="I4878" s="0" t="n">
        <v>323130</v>
      </c>
      <c r="J4878" s="0" t="n">
        <v>-22665</v>
      </c>
    </row>
    <row r="4879" customFormat="false" ht="15" hidden="false" customHeight="false" outlineLevel="0" collapsed="false">
      <c r="A4879" s="0" t="n">
        <v>202407</v>
      </c>
      <c r="B4879" s="0" t="n">
        <v>202407</v>
      </c>
      <c r="C4879" s="37" t="s">
        <v>149</v>
      </c>
      <c r="D4879" s="37" t="s">
        <v>756</v>
      </c>
      <c r="E4879" s="0" t="n">
        <v>1</v>
      </c>
      <c r="F4879" s="38" t="s">
        <v>70</v>
      </c>
      <c r="G4879" s="37" t="s">
        <v>812</v>
      </c>
      <c r="H4879" s="0" t="n">
        <v>1440498</v>
      </c>
      <c r="I4879" s="0" t="n">
        <v>601316</v>
      </c>
      <c r="J4879" s="0" t="n">
        <v>153081</v>
      </c>
    </row>
    <row r="4880" customFormat="false" ht="15" hidden="false" customHeight="false" outlineLevel="0" collapsed="false">
      <c r="A4880" s="0" t="n">
        <v>202407</v>
      </c>
      <c r="B4880" s="0" t="n">
        <v>202407</v>
      </c>
      <c r="C4880" s="37" t="s">
        <v>149</v>
      </c>
      <c r="D4880" s="37" t="s">
        <v>616</v>
      </c>
      <c r="E4880" s="0" t="n">
        <v>1</v>
      </c>
      <c r="F4880" s="38" t="s">
        <v>70</v>
      </c>
      <c r="G4880" s="37" t="s">
        <v>813</v>
      </c>
      <c r="H4880" s="0" t="n">
        <v>1425623</v>
      </c>
      <c r="I4880" s="0" t="n">
        <v>350889</v>
      </c>
      <c r="J4880" s="0" t="n">
        <v>-12216</v>
      </c>
    </row>
    <row r="4881" customFormat="false" ht="15" hidden="false" customHeight="false" outlineLevel="0" collapsed="false">
      <c r="A4881" s="0" t="n">
        <v>202407</v>
      </c>
      <c r="B4881" s="0" t="n">
        <v>202407</v>
      </c>
      <c r="C4881" s="37" t="s">
        <v>109</v>
      </c>
      <c r="D4881" s="37" t="s">
        <v>364</v>
      </c>
      <c r="E4881" s="0" t="n">
        <v>1</v>
      </c>
      <c r="F4881" s="38" t="s">
        <v>70</v>
      </c>
      <c r="G4881" s="37" t="s">
        <v>814</v>
      </c>
      <c r="H4881" s="0" t="n">
        <v>203529</v>
      </c>
      <c r="I4881" s="0" t="n">
        <v>48559</v>
      </c>
      <c r="J4881" s="0" t="n">
        <v>7441</v>
      </c>
    </row>
    <row r="4882" customFormat="false" ht="15" hidden="false" customHeight="false" outlineLevel="0" collapsed="false">
      <c r="A4882" s="0" t="n">
        <v>202407</v>
      </c>
      <c r="B4882" s="0" t="n">
        <v>202407</v>
      </c>
      <c r="C4882" s="37" t="s">
        <v>95</v>
      </c>
      <c r="D4882" s="37" t="s">
        <v>396</v>
      </c>
      <c r="E4882" s="0" t="n">
        <v>1</v>
      </c>
      <c r="F4882" s="38" t="s">
        <v>70</v>
      </c>
      <c r="G4882" s="37" t="s">
        <v>815</v>
      </c>
      <c r="H4882" s="0" t="n">
        <v>311394</v>
      </c>
      <c r="I4882" s="0" t="n">
        <v>106317</v>
      </c>
      <c r="J4882" s="0" t="n">
        <v>1681</v>
      </c>
    </row>
    <row r="4883" customFormat="false" ht="15" hidden="false" customHeight="false" outlineLevel="0" collapsed="false">
      <c r="A4883" s="0" t="n">
        <v>202407</v>
      </c>
      <c r="B4883" s="0" t="n">
        <v>202407</v>
      </c>
      <c r="C4883" s="37" t="s">
        <v>115</v>
      </c>
      <c r="D4883" s="37" t="s">
        <v>673</v>
      </c>
      <c r="E4883" s="0" t="n">
        <v>1</v>
      </c>
      <c r="F4883" s="38" t="s">
        <v>70</v>
      </c>
      <c r="G4883" s="37" t="s">
        <v>816</v>
      </c>
      <c r="H4883" s="0" t="n">
        <v>1010534</v>
      </c>
      <c r="I4883" s="0" t="n">
        <v>349185</v>
      </c>
      <c r="J4883" s="0" t="n">
        <v>19553</v>
      </c>
    </row>
    <row r="4884" customFormat="false" ht="15" hidden="false" customHeight="false" outlineLevel="0" collapsed="false">
      <c r="A4884" s="0" t="n">
        <v>202407</v>
      </c>
      <c r="B4884" s="0" t="n">
        <v>202407</v>
      </c>
      <c r="C4884" s="37" t="s">
        <v>112</v>
      </c>
      <c r="D4884" s="37" t="s">
        <v>120</v>
      </c>
      <c r="E4884" s="0" t="n">
        <v>1</v>
      </c>
      <c r="F4884" s="38" t="s">
        <v>70</v>
      </c>
      <c r="G4884" s="37" t="s">
        <v>817</v>
      </c>
      <c r="H4884" s="0" t="n">
        <v>4058764</v>
      </c>
      <c r="I4884" s="0" t="n">
        <v>408504</v>
      </c>
      <c r="J4884" s="0" t="n">
        <v>30854</v>
      </c>
    </row>
    <row r="4885" customFormat="false" ht="15" hidden="false" customHeight="false" outlineLevel="0" collapsed="false">
      <c r="A4885" s="0" t="n">
        <v>202407</v>
      </c>
      <c r="B4885" s="0" t="n">
        <v>202407</v>
      </c>
      <c r="C4885" s="37" t="s">
        <v>124</v>
      </c>
      <c r="D4885" s="37" t="s">
        <v>493</v>
      </c>
      <c r="E4885" s="0" t="n">
        <v>1</v>
      </c>
      <c r="F4885" s="38" t="s">
        <v>70</v>
      </c>
      <c r="G4885" s="37" t="s">
        <v>818</v>
      </c>
      <c r="H4885" s="0" t="n">
        <v>91075</v>
      </c>
      <c r="I4885" s="0" t="n">
        <v>35095</v>
      </c>
      <c r="J4885" s="0" t="n">
        <v>8576</v>
      </c>
    </row>
    <row r="4886" customFormat="false" ht="15" hidden="false" customHeight="false" outlineLevel="0" collapsed="false">
      <c r="A4886" s="0" t="n">
        <v>202407</v>
      </c>
      <c r="B4886" s="0" t="n">
        <v>202407</v>
      </c>
      <c r="C4886" s="37" t="s">
        <v>95</v>
      </c>
      <c r="D4886" s="37" t="s">
        <v>414</v>
      </c>
      <c r="E4886" s="0" t="n">
        <v>1</v>
      </c>
      <c r="F4886" s="38" t="s">
        <v>70</v>
      </c>
      <c r="G4886" s="37" t="s">
        <v>819</v>
      </c>
      <c r="H4886" s="0" t="n">
        <v>1797307</v>
      </c>
      <c r="I4886" s="0" t="n">
        <v>211164</v>
      </c>
      <c r="J4886" s="0" t="n">
        <v>29236</v>
      </c>
    </row>
    <row r="4887" customFormat="false" ht="15" hidden="false" customHeight="false" outlineLevel="0" collapsed="false">
      <c r="A4887" s="0" t="n">
        <v>202407</v>
      </c>
      <c r="B4887" s="0" t="n">
        <v>202407</v>
      </c>
      <c r="C4887" s="37" t="s">
        <v>149</v>
      </c>
      <c r="D4887" s="37" t="s">
        <v>247</v>
      </c>
      <c r="E4887" s="0" t="n">
        <v>1</v>
      </c>
      <c r="F4887" s="38" t="s">
        <v>70</v>
      </c>
      <c r="G4887" s="37" t="s">
        <v>820</v>
      </c>
      <c r="H4887" s="0" t="n">
        <v>4197902</v>
      </c>
      <c r="I4887" s="0" t="n">
        <v>1240693</v>
      </c>
      <c r="J4887" s="0" t="n">
        <v>147026</v>
      </c>
    </row>
    <row r="4888" customFormat="false" ht="15" hidden="false" customHeight="false" outlineLevel="0" collapsed="false">
      <c r="A4888" s="0" t="n">
        <v>202407</v>
      </c>
      <c r="B4888" s="0" t="n">
        <v>202407</v>
      </c>
      <c r="C4888" s="37" t="s">
        <v>109</v>
      </c>
      <c r="D4888" s="37" t="s">
        <v>821</v>
      </c>
      <c r="E4888" s="0" t="n">
        <v>1</v>
      </c>
      <c r="F4888" s="38" t="s">
        <v>70</v>
      </c>
      <c r="G4888" s="37" t="s">
        <v>822</v>
      </c>
      <c r="H4888" s="0" t="n">
        <v>699659</v>
      </c>
      <c r="I4888" s="0" t="n">
        <v>672188</v>
      </c>
      <c r="J4888" s="0" t="n">
        <v>140938</v>
      </c>
    </row>
    <row r="4889" customFormat="false" ht="15" hidden="false" customHeight="false" outlineLevel="0" collapsed="false">
      <c r="A4889" s="0" t="n">
        <v>202407</v>
      </c>
      <c r="B4889" s="0" t="n">
        <v>202407</v>
      </c>
      <c r="C4889" s="37" t="s">
        <v>124</v>
      </c>
      <c r="D4889" s="37" t="s">
        <v>476</v>
      </c>
      <c r="E4889" s="0" t="n">
        <v>1</v>
      </c>
      <c r="F4889" s="38" t="s">
        <v>70</v>
      </c>
      <c r="G4889" s="37" t="s">
        <v>823</v>
      </c>
      <c r="H4889" s="0" t="n">
        <v>2924789</v>
      </c>
      <c r="I4889" s="0" t="n">
        <v>706623</v>
      </c>
      <c r="J4889" s="0" t="n">
        <v>11787</v>
      </c>
    </row>
    <row r="4890" customFormat="false" ht="15" hidden="false" customHeight="false" outlineLevel="0" collapsed="false">
      <c r="A4890" s="0" t="n">
        <v>202407</v>
      </c>
      <c r="B4890" s="0" t="n">
        <v>202407</v>
      </c>
      <c r="C4890" s="37" t="s">
        <v>115</v>
      </c>
      <c r="D4890" s="37" t="s">
        <v>300</v>
      </c>
      <c r="E4890" s="0" t="n">
        <v>1</v>
      </c>
      <c r="F4890" s="38" t="s">
        <v>70</v>
      </c>
      <c r="G4890" s="37" t="s">
        <v>824</v>
      </c>
      <c r="H4890" s="0" t="n">
        <v>536876</v>
      </c>
      <c r="I4890" s="0" t="n">
        <v>92874</v>
      </c>
      <c r="J4890" s="0" t="n">
        <v>17352</v>
      </c>
    </row>
    <row r="4891" customFormat="false" ht="15" hidden="false" customHeight="false" outlineLevel="0" collapsed="false">
      <c r="A4891" s="0" t="n">
        <v>202407</v>
      </c>
      <c r="B4891" s="0" t="n">
        <v>202407</v>
      </c>
      <c r="C4891" s="37" t="s">
        <v>158</v>
      </c>
      <c r="D4891" s="37" t="s">
        <v>700</v>
      </c>
      <c r="E4891" s="0" t="n">
        <v>1</v>
      </c>
      <c r="F4891" s="38" t="s">
        <v>70</v>
      </c>
      <c r="G4891" s="37" t="s">
        <v>825</v>
      </c>
      <c r="H4891" s="0" t="n">
        <v>1241438</v>
      </c>
      <c r="I4891" s="0" t="n">
        <v>611005</v>
      </c>
      <c r="J4891" s="0" t="n">
        <v>103950</v>
      </c>
    </row>
    <row r="4892" customFormat="false" ht="15" hidden="false" customHeight="false" outlineLevel="0" collapsed="false">
      <c r="A4892" s="0" t="n">
        <v>202407</v>
      </c>
      <c r="B4892" s="0" t="n">
        <v>202407</v>
      </c>
      <c r="C4892" s="37" t="s">
        <v>184</v>
      </c>
      <c r="D4892" s="37" t="s">
        <v>826</v>
      </c>
      <c r="E4892" s="0" t="n">
        <v>1</v>
      </c>
      <c r="F4892" s="38" t="s">
        <v>70</v>
      </c>
      <c r="G4892" s="37" t="s">
        <v>827</v>
      </c>
      <c r="H4892" s="0" t="n">
        <v>197640</v>
      </c>
      <c r="I4892" s="0" t="n">
        <v>140851</v>
      </c>
      <c r="J4892" s="0" t="n">
        <v>23802</v>
      </c>
    </row>
    <row r="4893" customFormat="false" ht="15" hidden="false" customHeight="false" outlineLevel="0" collapsed="false">
      <c r="A4893" s="0" t="n">
        <v>202407</v>
      </c>
      <c r="B4893" s="0" t="n">
        <v>202407</v>
      </c>
      <c r="C4893" s="37" t="s">
        <v>101</v>
      </c>
      <c r="D4893" s="37" t="s">
        <v>328</v>
      </c>
      <c r="E4893" s="0" t="n">
        <v>1</v>
      </c>
      <c r="F4893" s="38" t="s">
        <v>70</v>
      </c>
      <c r="G4893" s="37" t="s">
        <v>828</v>
      </c>
      <c r="H4893" s="0" t="n">
        <v>78930</v>
      </c>
      <c r="I4893" s="0" t="n">
        <v>138510</v>
      </c>
      <c r="J4893" s="0" t="n">
        <v>8934</v>
      </c>
    </row>
    <row r="4894" customFormat="false" ht="15" hidden="false" customHeight="false" outlineLevel="0" collapsed="false">
      <c r="A4894" s="0" t="n">
        <v>202407</v>
      </c>
      <c r="B4894" s="0" t="n">
        <v>202407</v>
      </c>
      <c r="C4894" s="37" t="s">
        <v>106</v>
      </c>
      <c r="D4894" s="37" t="s">
        <v>511</v>
      </c>
      <c r="E4894" s="0" t="n">
        <v>1</v>
      </c>
      <c r="F4894" s="38" t="s">
        <v>70</v>
      </c>
      <c r="G4894" s="37" t="s">
        <v>829</v>
      </c>
      <c r="H4894" s="0" t="n">
        <v>3552344</v>
      </c>
      <c r="I4894" s="0" t="n">
        <v>1001872</v>
      </c>
      <c r="J4894" s="0" t="n">
        <v>36336</v>
      </c>
    </row>
    <row r="4895" customFormat="false" ht="15" hidden="false" customHeight="false" outlineLevel="0" collapsed="false">
      <c r="A4895" s="0" t="n">
        <v>202407</v>
      </c>
      <c r="B4895" s="0" t="n">
        <v>202407</v>
      </c>
      <c r="C4895" s="37" t="s">
        <v>149</v>
      </c>
      <c r="D4895" s="37" t="s">
        <v>360</v>
      </c>
      <c r="E4895" s="0" t="n">
        <v>1</v>
      </c>
      <c r="F4895" s="38" t="s">
        <v>70</v>
      </c>
      <c r="G4895" s="37" t="s">
        <v>830</v>
      </c>
      <c r="H4895" s="0" t="n">
        <v>396912</v>
      </c>
      <c r="I4895" s="0" t="n">
        <v>88772</v>
      </c>
      <c r="J4895" s="0" t="n">
        <v>-620</v>
      </c>
    </row>
    <row r="4896" customFormat="false" ht="15" hidden="false" customHeight="false" outlineLevel="0" collapsed="false">
      <c r="A4896" s="0" t="n">
        <v>202407</v>
      </c>
      <c r="B4896" s="0" t="n">
        <v>202407</v>
      </c>
      <c r="C4896" s="37" t="s">
        <v>112</v>
      </c>
      <c r="D4896" s="37" t="s">
        <v>284</v>
      </c>
      <c r="E4896" s="0" t="n">
        <v>1</v>
      </c>
      <c r="F4896" s="38" t="s">
        <v>70</v>
      </c>
      <c r="G4896" s="37" t="s">
        <v>831</v>
      </c>
      <c r="H4896" s="0" t="n">
        <v>863067</v>
      </c>
      <c r="I4896" s="0" t="n">
        <v>158423</v>
      </c>
      <c r="J4896" s="0" t="n">
        <v>-114</v>
      </c>
    </row>
    <row r="4897" customFormat="false" ht="15" hidden="false" customHeight="false" outlineLevel="0" collapsed="false">
      <c r="A4897" s="0" t="n">
        <v>202407</v>
      </c>
      <c r="B4897" s="0" t="n">
        <v>202407</v>
      </c>
      <c r="C4897" s="37" t="s">
        <v>184</v>
      </c>
      <c r="D4897" s="37" t="s">
        <v>267</v>
      </c>
      <c r="E4897" s="0" t="n">
        <v>1</v>
      </c>
      <c r="F4897" s="38" t="s">
        <v>70</v>
      </c>
      <c r="G4897" s="37" t="s">
        <v>832</v>
      </c>
      <c r="H4897" s="0" t="n">
        <v>230665</v>
      </c>
      <c r="I4897" s="0" t="n">
        <v>103413</v>
      </c>
      <c r="J4897" s="0" t="n">
        <v>-1210</v>
      </c>
    </row>
    <row r="4898" customFormat="false" ht="15" hidden="false" customHeight="false" outlineLevel="0" collapsed="false">
      <c r="A4898" s="0" t="n">
        <v>202407</v>
      </c>
      <c r="B4898" s="0" t="n">
        <v>202407</v>
      </c>
      <c r="C4898" s="37" t="s">
        <v>197</v>
      </c>
      <c r="D4898" s="37" t="s">
        <v>387</v>
      </c>
      <c r="E4898" s="0" t="n">
        <v>1</v>
      </c>
      <c r="F4898" s="38" t="s">
        <v>70</v>
      </c>
      <c r="G4898" s="37" t="s">
        <v>833</v>
      </c>
      <c r="H4898" s="0" t="n">
        <v>294576</v>
      </c>
      <c r="I4898" s="0" t="n">
        <v>73992</v>
      </c>
      <c r="J4898" s="0" t="n">
        <v>8634</v>
      </c>
    </row>
    <row r="4899" customFormat="false" ht="15" hidden="false" customHeight="false" outlineLevel="0" collapsed="false">
      <c r="A4899" s="0" t="n">
        <v>202407</v>
      </c>
      <c r="B4899" s="0" t="n">
        <v>202407</v>
      </c>
      <c r="C4899" s="37" t="s">
        <v>197</v>
      </c>
      <c r="D4899" s="37" t="s">
        <v>334</v>
      </c>
      <c r="E4899" s="0" t="n">
        <v>1</v>
      </c>
      <c r="F4899" s="38" t="s">
        <v>70</v>
      </c>
      <c r="G4899" s="37" t="s">
        <v>834</v>
      </c>
      <c r="H4899" s="0" t="n">
        <v>779557</v>
      </c>
      <c r="I4899" s="0" t="n">
        <v>267129</v>
      </c>
      <c r="J4899" s="0" t="n">
        <v>15271</v>
      </c>
    </row>
    <row r="4900" customFormat="false" ht="15" hidden="false" customHeight="false" outlineLevel="0" collapsed="false">
      <c r="A4900" s="0" t="n">
        <v>202407</v>
      </c>
      <c r="B4900" s="0" t="n">
        <v>202407</v>
      </c>
      <c r="C4900" s="37" t="s">
        <v>197</v>
      </c>
      <c r="D4900" s="37" t="s">
        <v>208</v>
      </c>
      <c r="E4900" s="0" t="n">
        <v>1</v>
      </c>
      <c r="F4900" s="38" t="s">
        <v>70</v>
      </c>
      <c r="G4900" s="37" t="s">
        <v>835</v>
      </c>
      <c r="H4900" s="0" t="n">
        <v>393750</v>
      </c>
      <c r="I4900" s="0" t="n">
        <v>61189</v>
      </c>
      <c r="J4900" s="0" t="n">
        <v>7535</v>
      </c>
    </row>
    <row r="4901" customFormat="false" ht="15" hidden="false" customHeight="false" outlineLevel="0" collapsed="false">
      <c r="A4901" s="0" t="n">
        <v>202407</v>
      </c>
      <c r="B4901" s="0" t="n">
        <v>202407</v>
      </c>
      <c r="C4901" s="37" t="s">
        <v>115</v>
      </c>
      <c r="D4901" s="37" t="s">
        <v>306</v>
      </c>
      <c r="E4901" s="0" t="n">
        <v>1</v>
      </c>
      <c r="F4901" s="38" t="s">
        <v>70</v>
      </c>
      <c r="G4901" s="37" t="s">
        <v>836</v>
      </c>
      <c r="H4901" s="0" t="n">
        <v>2195184</v>
      </c>
      <c r="I4901" s="0" t="n">
        <v>1378930</v>
      </c>
      <c r="J4901" s="0" t="n">
        <v>177590</v>
      </c>
    </row>
    <row r="4902" customFormat="false" ht="15" hidden="false" customHeight="false" outlineLevel="0" collapsed="false">
      <c r="A4902" s="0" t="n">
        <v>202407</v>
      </c>
      <c r="B4902" s="0" t="n">
        <v>202407</v>
      </c>
      <c r="C4902" s="37" t="s">
        <v>106</v>
      </c>
      <c r="D4902" s="37" t="s">
        <v>519</v>
      </c>
      <c r="E4902" s="0" t="n">
        <v>1</v>
      </c>
      <c r="F4902" s="38" t="s">
        <v>70</v>
      </c>
      <c r="G4902" s="37" t="s">
        <v>837</v>
      </c>
      <c r="H4902" s="0" t="n">
        <v>1830747</v>
      </c>
      <c r="I4902" s="0" t="n">
        <v>157077</v>
      </c>
      <c r="J4902" s="0" t="n">
        <v>-4080</v>
      </c>
    </row>
    <row r="4903" customFormat="false" ht="15" hidden="false" customHeight="false" outlineLevel="0" collapsed="false">
      <c r="A4903" s="0" t="n">
        <v>202407</v>
      </c>
      <c r="B4903" s="0" t="n">
        <v>202407</v>
      </c>
      <c r="C4903" s="37" t="s">
        <v>95</v>
      </c>
      <c r="D4903" s="37" t="s">
        <v>288</v>
      </c>
      <c r="E4903" s="0" t="n">
        <v>1</v>
      </c>
      <c r="F4903" s="38" t="s">
        <v>70</v>
      </c>
      <c r="G4903" s="37" t="s">
        <v>838</v>
      </c>
      <c r="H4903" s="0" t="n">
        <v>2401298</v>
      </c>
      <c r="I4903" s="0" t="n">
        <v>399326</v>
      </c>
      <c r="J4903" s="0" t="n">
        <v>-11571</v>
      </c>
    </row>
    <row r="4904" customFormat="false" ht="15" hidden="false" customHeight="false" outlineLevel="0" collapsed="false">
      <c r="A4904" s="0" t="n">
        <v>202407</v>
      </c>
      <c r="B4904" s="0" t="n">
        <v>202407</v>
      </c>
      <c r="C4904" s="37" t="s">
        <v>101</v>
      </c>
      <c r="D4904" s="37" t="s">
        <v>839</v>
      </c>
      <c r="E4904" s="0" t="n">
        <v>1</v>
      </c>
      <c r="F4904" s="38" t="s">
        <v>70</v>
      </c>
      <c r="G4904" s="37" t="s">
        <v>840</v>
      </c>
      <c r="H4904" s="0" t="n">
        <v>1956998</v>
      </c>
      <c r="I4904" s="0" t="n">
        <v>1545281</v>
      </c>
      <c r="J4904" s="0" t="n">
        <v>88288</v>
      </c>
    </row>
    <row r="4905" customFormat="false" ht="15" hidden="false" customHeight="false" outlineLevel="0" collapsed="false">
      <c r="A4905" s="0" t="n">
        <v>202407</v>
      </c>
      <c r="B4905" s="0" t="n">
        <v>202407</v>
      </c>
      <c r="C4905" s="37" t="s">
        <v>106</v>
      </c>
      <c r="D4905" s="37" t="s">
        <v>841</v>
      </c>
      <c r="E4905" s="0" t="n">
        <v>1</v>
      </c>
      <c r="F4905" s="38" t="s">
        <v>70</v>
      </c>
      <c r="G4905" s="37" t="s">
        <v>842</v>
      </c>
      <c r="H4905" s="0" t="n">
        <v>10134516</v>
      </c>
      <c r="I4905" s="0" t="n">
        <v>2068211</v>
      </c>
      <c r="J4905" s="0" t="n">
        <v>5146</v>
      </c>
    </row>
    <row r="4906" customFormat="false" ht="15" hidden="false" customHeight="false" outlineLevel="0" collapsed="false">
      <c r="A4906" s="0" t="n">
        <v>202407</v>
      </c>
      <c r="B4906" s="0" t="n">
        <v>202407</v>
      </c>
      <c r="C4906" s="37" t="s">
        <v>178</v>
      </c>
      <c r="D4906" s="37" t="s">
        <v>843</v>
      </c>
      <c r="E4906" s="0" t="n">
        <v>1</v>
      </c>
      <c r="F4906" s="38" t="s">
        <v>70</v>
      </c>
      <c r="G4906" s="37" t="s">
        <v>844</v>
      </c>
      <c r="H4906" s="0" t="n">
        <v>381381</v>
      </c>
      <c r="I4906" s="0" t="n">
        <v>38902</v>
      </c>
      <c r="J4906" s="0" t="n">
        <v>-313</v>
      </c>
    </row>
    <row r="4907" customFormat="false" ht="15" hidden="false" customHeight="false" outlineLevel="0" collapsed="false">
      <c r="A4907" s="0" t="n">
        <v>202407</v>
      </c>
      <c r="B4907" s="0" t="n">
        <v>202407</v>
      </c>
      <c r="C4907" s="37" t="s">
        <v>95</v>
      </c>
      <c r="D4907" s="37" t="s">
        <v>96</v>
      </c>
      <c r="E4907" s="0" t="n">
        <v>1</v>
      </c>
      <c r="F4907" s="38" t="s">
        <v>71</v>
      </c>
      <c r="G4907" s="37" t="s">
        <v>97</v>
      </c>
      <c r="H4907" s="0" t="n">
        <v>4082674</v>
      </c>
      <c r="I4907" s="0" t="n">
        <v>1739269</v>
      </c>
      <c r="J4907" s="0" t="n">
        <v>-8499</v>
      </c>
    </row>
    <row r="4908" customFormat="false" ht="15" hidden="false" customHeight="false" outlineLevel="0" collapsed="false">
      <c r="A4908" s="0" t="n">
        <v>202407</v>
      </c>
      <c r="B4908" s="0" t="n">
        <v>202407</v>
      </c>
      <c r="C4908" s="37" t="s">
        <v>98</v>
      </c>
      <c r="D4908" s="37" t="s">
        <v>99</v>
      </c>
      <c r="E4908" s="0" t="n">
        <v>1</v>
      </c>
      <c r="F4908" s="38" t="s">
        <v>71</v>
      </c>
      <c r="G4908" s="37" t="s">
        <v>100</v>
      </c>
      <c r="H4908" s="0" t="n">
        <v>514680</v>
      </c>
      <c r="I4908" s="0" t="n">
        <v>326149</v>
      </c>
      <c r="J4908" s="0" t="n">
        <v>77885</v>
      </c>
    </row>
    <row r="4909" customFormat="false" ht="15" hidden="false" customHeight="false" outlineLevel="0" collapsed="false">
      <c r="A4909" s="0" t="n">
        <v>202407</v>
      </c>
      <c r="B4909" s="0" t="n">
        <v>202407</v>
      </c>
      <c r="C4909" s="37" t="s">
        <v>101</v>
      </c>
      <c r="D4909" s="37" t="s">
        <v>102</v>
      </c>
      <c r="E4909" s="0" t="n">
        <v>1</v>
      </c>
      <c r="F4909" s="38" t="s">
        <v>71</v>
      </c>
      <c r="G4909" s="37" t="s">
        <v>103</v>
      </c>
      <c r="H4909" s="0" t="n">
        <v>1200632</v>
      </c>
      <c r="I4909" s="0" t="n">
        <v>629102</v>
      </c>
      <c r="J4909" s="0" t="n">
        <v>31734</v>
      </c>
    </row>
    <row r="4910" customFormat="false" ht="15" hidden="false" customHeight="false" outlineLevel="0" collapsed="false">
      <c r="A4910" s="0" t="n">
        <v>202407</v>
      </c>
      <c r="B4910" s="0" t="n">
        <v>202407</v>
      </c>
      <c r="C4910" s="37" t="s">
        <v>101</v>
      </c>
      <c r="D4910" s="37" t="s">
        <v>104</v>
      </c>
      <c r="E4910" s="0" t="n">
        <v>1</v>
      </c>
      <c r="F4910" s="38" t="s">
        <v>71</v>
      </c>
      <c r="G4910" s="37" t="s">
        <v>105</v>
      </c>
      <c r="H4910" s="0" t="n">
        <v>651375</v>
      </c>
      <c r="I4910" s="0" t="n">
        <v>209462</v>
      </c>
      <c r="J4910" s="0" t="n">
        <v>-4037</v>
      </c>
    </row>
    <row r="4911" customFormat="false" ht="15" hidden="false" customHeight="false" outlineLevel="0" collapsed="false">
      <c r="A4911" s="0" t="n">
        <v>202407</v>
      </c>
      <c r="B4911" s="0" t="n">
        <v>202407</v>
      </c>
      <c r="C4911" s="37" t="s">
        <v>106</v>
      </c>
      <c r="D4911" s="37" t="s">
        <v>107</v>
      </c>
      <c r="E4911" s="0" t="n">
        <v>1</v>
      </c>
      <c r="F4911" s="38" t="s">
        <v>71</v>
      </c>
      <c r="G4911" s="37" t="s">
        <v>108</v>
      </c>
      <c r="H4911" s="0" t="n">
        <v>1069926</v>
      </c>
      <c r="I4911" s="0" t="n">
        <v>282348</v>
      </c>
      <c r="J4911" s="0" t="n">
        <v>46669</v>
      </c>
    </row>
    <row r="4912" customFormat="false" ht="15" hidden="false" customHeight="false" outlineLevel="0" collapsed="false">
      <c r="A4912" s="0" t="n">
        <v>202407</v>
      </c>
      <c r="B4912" s="0" t="n">
        <v>202407</v>
      </c>
      <c r="C4912" s="37" t="s">
        <v>109</v>
      </c>
      <c r="D4912" s="37" t="s">
        <v>110</v>
      </c>
      <c r="E4912" s="0" t="n">
        <v>1</v>
      </c>
      <c r="F4912" s="38" t="s">
        <v>71</v>
      </c>
      <c r="G4912" s="37" t="s">
        <v>111</v>
      </c>
      <c r="H4912" s="0" t="n">
        <v>512635</v>
      </c>
      <c r="I4912" s="0" t="n">
        <v>118210</v>
      </c>
      <c r="J4912" s="0" t="n">
        <v>10101</v>
      </c>
    </row>
    <row r="4913" customFormat="false" ht="15" hidden="false" customHeight="false" outlineLevel="0" collapsed="false">
      <c r="A4913" s="0" t="n">
        <v>202407</v>
      </c>
      <c r="B4913" s="0" t="n">
        <v>202407</v>
      </c>
      <c r="C4913" s="37" t="s">
        <v>112</v>
      </c>
      <c r="D4913" s="37" t="s">
        <v>113</v>
      </c>
      <c r="E4913" s="0" t="n">
        <v>1</v>
      </c>
      <c r="F4913" s="38" t="s">
        <v>71</v>
      </c>
      <c r="G4913" s="37" t="s">
        <v>114</v>
      </c>
      <c r="H4913" s="0" t="n">
        <v>3398676</v>
      </c>
      <c r="I4913" s="0" t="n">
        <v>1866287</v>
      </c>
      <c r="J4913" s="0" t="n">
        <v>225527</v>
      </c>
    </row>
    <row r="4914" customFormat="false" ht="15" hidden="false" customHeight="false" outlineLevel="0" collapsed="false">
      <c r="A4914" s="0" t="n">
        <v>202407</v>
      </c>
      <c r="B4914" s="0" t="n">
        <v>202407</v>
      </c>
      <c r="C4914" s="37" t="s">
        <v>115</v>
      </c>
      <c r="D4914" s="37" t="s">
        <v>116</v>
      </c>
      <c r="E4914" s="0" t="n">
        <v>1</v>
      </c>
      <c r="F4914" s="38" t="s">
        <v>71</v>
      </c>
      <c r="G4914" s="37" t="s">
        <v>117</v>
      </c>
      <c r="H4914" s="0" t="n">
        <v>401516</v>
      </c>
      <c r="I4914" s="0" t="n">
        <v>162919</v>
      </c>
      <c r="J4914" s="0" t="n">
        <v>-6267</v>
      </c>
    </row>
    <row r="4915" customFormat="false" ht="15" hidden="false" customHeight="false" outlineLevel="0" collapsed="false">
      <c r="A4915" s="0" t="n">
        <v>202407</v>
      </c>
      <c r="B4915" s="0" t="n">
        <v>202407</v>
      </c>
      <c r="C4915" s="37" t="s">
        <v>109</v>
      </c>
      <c r="D4915" s="37" t="s">
        <v>118</v>
      </c>
      <c r="E4915" s="0" t="n">
        <v>1</v>
      </c>
      <c r="F4915" s="38" t="s">
        <v>71</v>
      </c>
      <c r="G4915" s="37" t="s">
        <v>119</v>
      </c>
      <c r="H4915" s="0" t="n">
        <v>1790152</v>
      </c>
      <c r="I4915" s="0" t="n">
        <v>311558</v>
      </c>
      <c r="J4915" s="0" t="n">
        <v>50236</v>
      </c>
    </row>
    <row r="4916" customFormat="false" ht="15" hidden="false" customHeight="false" outlineLevel="0" collapsed="false">
      <c r="A4916" s="0" t="n">
        <v>202407</v>
      </c>
      <c r="B4916" s="0" t="n">
        <v>202407</v>
      </c>
      <c r="C4916" s="37" t="s">
        <v>109</v>
      </c>
      <c r="D4916" s="37" t="s">
        <v>120</v>
      </c>
      <c r="E4916" s="0" t="n">
        <v>1</v>
      </c>
      <c r="F4916" s="38" t="s">
        <v>71</v>
      </c>
      <c r="G4916" s="37" t="s">
        <v>121</v>
      </c>
      <c r="H4916" s="0" t="n">
        <v>243969</v>
      </c>
      <c r="I4916" s="0" t="n">
        <v>72138</v>
      </c>
      <c r="J4916" s="0" t="n">
        <v>21443</v>
      </c>
    </row>
    <row r="4917" customFormat="false" ht="15" hidden="false" customHeight="false" outlineLevel="0" collapsed="false">
      <c r="A4917" s="0" t="n">
        <v>202407</v>
      </c>
      <c r="B4917" s="0" t="n">
        <v>202407</v>
      </c>
      <c r="C4917" s="37" t="s">
        <v>95</v>
      </c>
      <c r="D4917" s="37" t="s">
        <v>122</v>
      </c>
      <c r="E4917" s="0" t="n">
        <v>1</v>
      </c>
      <c r="F4917" s="38" t="s">
        <v>71</v>
      </c>
      <c r="G4917" s="37" t="s">
        <v>123</v>
      </c>
      <c r="H4917" s="0" t="n">
        <v>442973</v>
      </c>
      <c r="I4917" s="0" t="n">
        <v>149806</v>
      </c>
      <c r="J4917" s="0" t="n">
        <v>-6934</v>
      </c>
    </row>
    <row r="4918" customFormat="false" ht="15" hidden="false" customHeight="false" outlineLevel="0" collapsed="false">
      <c r="A4918" s="0" t="n">
        <v>202407</v>
      </c>
      <c r="B4918" s="0" t="n">
        <v>202407</v>
      </c>
      <c r="C4918" s="37" t="s">
        <v>124</v>
      </c>
      <c r="D4918" s="37" t="s">
        <v>125</v>
      </c>
      <c r="E4918" s="0" t="n">
        <v>1</v>
      </c>
      <c r="F4918" s="38" t="s">
        <v>71</v>
      </c>
      <c r="G4918" s="37" t="s">
        <v>126</v>
      </c>
      <c r="H4918" s="0" t="n">
        <v>115928</v>
      </c>
      <c r="I4918" s="0" t="n">
        <v>67922</v>
      </c>
      <c r="J4918" s="0" t="n">
        <v>7840</v>
      </c>
    </row>
    <row r="4919" customFormat="false" ht="15" hidden="false" customHeight="false" outlineLevel="0" collapsed="false">
      <c r="A4919" s="0" t="n">
        <v>202407</v>
      </c>
      <c r="B4919" s="0" t="n">
        <v>202407</v>
      </c>
      <c r="C4919" s="37" t="s">
        <v>95</v>
      </c>
      <c r="D4919" s="37" t="s">
        <v>127</v>
      </c>
      <c r="E4919" s="0" t="n">
        <v>1</v>
      </c>
      <c r="F4919" s="38" t="s">
        <v>71</v>
      </c>
      <c r="G4919" s="37" t="s">
        <v>128</v>
      </c>
      <c r="H4919" s="0" t="n">
        <v>846051</v>
      </c>
      <c r="I4919" s="0" t="n">
        <v>289505</v>
      </c>
      <c r="J4919" s="0" t="n">
        <v>425</v>
      </c>
    </row>
    <row r="4920" customFormat="false" ht="15" hidden="false" customHeight="false" outlineLevel="0" collapsed="false">
      <c r="A4920" s="0" t="n">
        <v>202407</v>
      </c>
      <c r="B4920" s="0" t="n">
        <v>202407</v>
      </c>
      <c r="C4920" s="37" t="s">
        <v>124</v>
      </c>
      <c r="D4920" s="37" t="s">
        <v>122</v>
      </c>
      <c r="E4920" s="0" t="n">
        <v>1</v>
      </c>
      <c r="F4920" s="38" t="s">
        <v>71</v>
      </c>
      <c r="G4920" s="37" t="s">
        <v>129</v>
      </c>
      <c r="H4920" s="0" t="n">
        <v>4059318</v>
      </c>
      <c r="I4920" s="0" t="n">
        <v>2128890</v>
      </c>
      <c r="J4920" s="0" t="n">
        <v>742899</v>
      </c>
    </row>
    <row r="4921" customFormat="false" ht="15" hidden="false" customHeight="false" outlineLevel="0" collapsed="false">
      <c r="A4921" s="0" t="n">
        <v>202407</v>
      </c>
      <c r="B4921" s="0" t="n">
        <v>202407</v>
      </c>
      <c r="C4921" s="37" t="s">
        <v>106</v>
      </c>
      <c r="D4921" s="37" t="s">
        <v>130</v>
      </c>
      <c r="E4921" s="0" t="n">
        <v>1</v>
      </c>
      <c r="F4921" s="38" t="s">
        <v>71</v>
      </c>
      <c r="G4921" s="37" t="s">
        <v>131</v>
      </c>
      <c r="H4921" s="0" t="n">
        <v>480530</v>
      </c>
      <c r="I4921" s="0" t="n">
        <v>101095</v>
      </c>
      <c r="J4921" s="0" t="n">
        <v>20620</v>
      </c>
    </row>
    <row r="4922" customFormat="false" ht="15" hidden="false" customHeight="false" outlineLevel="0" collapsed="false">
      <c r="A4922" s="0" t="n">
        <v>202407</v>
      </c>
      <c r="B4922" s="0" t="n">
        <v>202407</v>
      </c>
      <c r="C4922" s="37" t="s">
        <v>95</v>
      </c>
      <c r="D4922" s="37" t="s">
        <v>132</v>
      </c>
      <c r="E4922" s="0" t="n">
        <v>1</v>
      </c>
      <c r="F4922" s="38" t="s">
        <v>71</v>
      </c>
      <c r="G4922" s="37" t="s">
        <v>133</v>
      </c>
      <c r="H4922" s="0" t="n">
        <v>575363</v>
      </c>
      <c r="I4922" s="0" t="n">
        <v>156388</v>
      </c>
      <c r="J4922" s="0" t="n">
        <v>16923</v>
      </c>
    </row>
    <row r="4923" customFormat="false" ht="15" hidden="false" customHeight="false" outlineLevel="0" collapsed="false">
      <c r="A4923" s="0" t="n">
        <v>202407</v>
      </c>
      <c r="B4923" s="0" t="n">
        <v>202407</v>
      </c>
      <c r="C4923" s="37" t="s">
        <v>112</v>
      </c>
      <c r="D4923" s="37" t="s">
        <v>134</v>
      </c>
      <c r="E4923" s="0" t="n">
        <v>1</v>
      </c>
      <c r="F4923" s="38" t="s">
        <v>71</v>
      </c>
      <c r="G4923" s="37" t="s">
        <v>135</v>
      </c>
      <c r="H4923" s="0" t="n">
        <v>194235</v>
      </c>
      <c r="I4923" s="0" t="n">
        <v>127085</v>
      </c>
      <c r="J4923" s="0" t="n">
        <v>-5438</v>
      </c>
    </row>
    <row r="4924" customFormat="false" ht="15" hidden="false" customHeight="false" outlineLevel="0" collapsed="false">
      <c r="A4924" s="0" t="n">
        <v>202407</v>
      </c>
      <c r="B4924" s="0" t="n">
        <v>202407</v>
      </c>
      <c r="C4924" s="37" t="s">
        <v>136</v>
      </c>
      <c r="D4924" s="37" t="s">
        <v>137</v>
      </c>
      <c r="E4924" s="0" t="n">
        <v>1</v>
      </c>
      <c r="F4924" s="38" t="s">
        <v>71</v>
      </c>
      <c r="G4924" s="37" t="s">
        <v>138</v>
      </c>
      <c r="H4924" s="0" t="n">
        <v>644101</v>
      </c>
      <c r="I4924" s="0" t="n">
        <v>68552</v>
      </c>
      <c r="J4924" s="0" t="n">
        <v>-1275</v>
      </c>
    </row>
    <row r="4925" customFormat="false" ht="15" hidden="false" customHeight="false" outlineLevel="0" collapsed="false">
      <c r="A4925" s="0" t="n">
        <v>202407</v>
      </c>
      <c r="B4925" s="0" t="n">
        <v>202407</v>
      </c>
      <c r="C4925" s="37" t="s">
        <v>115</v>
      </c>
      <c r="D4925" s="37" t="s">
        <v>139</v>
      </c>
      <c r="E4925" s="0" t="n">
        <v>1</v>
      </c>
      <c r="F4925" s="38" t="s">
        <v>71</v>
      </c>
      <c r="G4925" s="37" t="s">
        <v>140</v>
      </c>
      <c r="H4925" s="0" t="n">
        <v>106507</v>
      </c>
      <c r="I4925" s="0" t="n">
        <v>72593</v>
      </c>
      <c r="J4925" s="0" t="n">
        <v>11225</v>
      </c>
    </row>
    <row r="4926" customFormat="false" ht="15" hidden="false" customHeight="false" outlineLevel="0" collapsed="false">
      <c r="A4926" s="0" t="n">
        <v>202407</v>
      </c>
      <c r="B4926" s="0" t="n">
        <v>202407</v>
      </c>
      <c r="C4926" s="37" t="s">
        <v>109</v>
      </c>
      <c r="D4926" s="37" t="s">
        <v>141</v>
      </c>
      <c r="E4926" s="0" t="n">
        <v>1</v>
      </c>
      <c r="F4926" s="38" t="s">
        <v>71</v>
      </c>
      <c r="G4926" s="37" t="s">
        <v>142</v>
      </c>
      <c r="H4926" s="0" t="n">
        <v>257753</v>
      </c>
      <c r="I4926" s="0" t="n">
        <v>102887</v>
      </c>
      <c r="J4926" s="0" t="n">
        <v>-5787</v>
      </c>
    </row>
    <row r="4927" customFormat="false" ht="15" hidden="false" customHeight="false" outlineLevel="0" collapsed="false">
      <c r="A4927" s="0" t="n">
        <v>202407</v>
      </c>
      <c r="B4927" s="0" t="n">
        <v>202407</v>
      </c>
      <c r="C4927" s="37" t="s">
        <v>136</v>
      </c>
      <c r="D4927" s="37" t="s">
        <v>143</v>
      </c>
      <c r="E4927" s="0" t="n">
        <v>1</v>
      </c>
      <c r="F4927" s="38" t="s">
        <v>71</v>
      </c>
      <c r="G4927" s="37" t="s">
        <v>144</v>
      </c>
      <c r="H4927" s="0" t="n">
        <v>745948</v>
      </c>
      <c r="I4927" s="0" t="n">
        <v>231456</v>
      </c>
      <c r="J4927" s="0" t="n">
        <v>-12293</v>
      </c>
    </row>
    <row r="4928" customFormat="false" ht="15" hidden="false" customHeight="false" outlineLevel="0" collapsed="false">
      <c r="A4928" s="0" t="n">
        <v>202407</v>
      </c>
      <c r="B4928" s="0" t="n">
        <v>202407</v>
      </c>
      <c r="C4928" s="37" t="s">
        <v>101</v>
      </c>
      <c r="D4928" s="37" t="s">
        <v>145</v>
      </c>
      <c r="E4928" s="0" t="n">
        <v>1</v>
      </c>
      <c r="F4928" s="38" t="s">
        <v>71</v>
      </c>
      <c r="G4928" s="37" t="s">
        <v>146</v>
      </c>
      <c r="H4928" s="0" t="n">
        <v>2726577</v>
      </c>
      <c r="I4928" s="0" t="n">
        <v>982218</v>
      </c>
      <c r="J4928" s="0" t="n">
        <v>79445</v>
      </c>
    </row>
    <row r="4929" customFormat="false" ht="15" hidden="false" customHeight="false" outlineLevel="0" collapsed="false">
      <c r="A4929" s="0" t="n">
        <v>202407</v>
      </c>
      <c r="B4929" s="0" t="n">
        <v>202407</v>
      </c>
      <c r="C4929" s="37" t="s">
        <v>106</v>
      </c>
      <c r="D4929" s="37" t="s">
        <v>147</v>
      </c>
      <c r="E4929" s="0" t="n">
        <v>1</v>
      </c>
      <c r="F4929" s="38" t="s">
        <v>71</v>
      </c>
      <c r="G4929" s="37" t="s">
        <v>148</v>
      </c>
      <c r="H4929" s="0" t="n">
        <v>16465391</v>
      </c>
      <c r="I4929" s="0" t="n">
        <v>5655685</v>
      </c>
      <c r="J4929" s="0" t="n">
        <v>527911</v>
      </c>
    </row>
    <row r="4930" customFormat="false" ht="15" hidden="false" customHeight="false" outlineLevel="0" collapsed="false">
      <c r="A4930" s="0" t="n">
        <v>202407</v>
      </c>
      <c r="B4930" s="0" t="n">
        <v>202407</v>
      </c>
      <c r="C4930" s="37" t="s">
        <v>149</v>
      </c>
      <c r="D4930" s="37" t="s">
        <v>150</v>
      </c>
      <c r="E4930" s="0" t="n">
        <v>1</v>
      </c>
      <c r="F4930" s="38" t="s">
        <v>71</v>
      </c>
      <c r="G4930" s="37" t="s">
        <v>151</v>
      </c>
      <c r="H4930" s="0" t="n">
        <v>267694</v>
      </c>
      <c r="I4930" s="0" t="n">
        <v>97287</v>
      </c>
      <c r="J4930" s="0" t="n">
        <v>11480</v>
      </c>
    </row>
    <row r="4931" customFormat="false" ht="15" hidden="false" customHeight="false" outlineLevel="0" collapsed="false">
      <c r="A4931" s="0" t="n">
        <v>202407</v>
      </c>
      <c r="B4931" s="0" t="n">
        <v>202407</v>
      </c>
      <c r="C4931" s="37" t="s">
        <v>152</v>
      </c>
      <c r="D4931" s="37" t="s">
        <v>153</v>
      </c>
      <c r="E4931" s="0" t="n">
        <v>1</v>
      </c>
      <c r="F4931" s="38" t="s">
        <v>71</v>
      </c>
      <c r="G4931" s="37" t="s">
        <v>154</v>
      </c>
      <c r="H4931" s="0" t="n">
        <v>3098107</v>
      </c>
      <c r="I4931" s="0" t="n">
        <v>925928</v>
      </c>
      <c r="J4931" s="0" t="n">
        <v>33377</v>
      </c>
    </row>
    <row r="4932" customFormat="false" ht="15" hidden="false" customHeight="false" outlineLevel="0" collapsed="false">
      <c r="A4932" s="0" t="n">
        <v>202407</v>
      </c>
      <c r="B4932" s="0" t="n">
        <v>202407</v>
      </c>
      <c r="C4932" s="37" t="s">
        <v>101</v>
      </c>
      <c r="D4932" s="37" t="s">
        <v>155</v>
      </c>
      <c r="E4932" s="0" t="n">
        <v>1</v>
      </c>
      <c r="F4932" s="38" t="s">
        <v>71</v>
      </c>
      <c r="G4932" s="37" t="s">
        <v>156</v>
      </c>
      <c r="H4932" s="0" t="n">
        <v>811649</v>
      </c>
      <c r="I4932" s="0" t="n">
        <v>240405</v>
      </c>
      <c r="J4932" s="0" t="n">
        <v>41353</v>
      </c>
    </row>
    <row r="4933" customFormat="false" ht="15" hidden="false" customHeight="false" outlineLevel="0" collapsed="false">
      <c r="A4933" s="0" t="n">
        <v>202407</v>
      </c>
      <c r="B4933" s="0" t="n">
        <v>202407</v>
      </c>
      <c r="C4933" s="37" t="s">
        <v>106</v>
      </c>
      <c r="D4933" s="37" t="s">
        <v>116</v>
      </c>
      <c r="E4933" s="0" t="n">
        <v>1</v>
      </c>
      <c r="F4933" s="38" t="s">
        <v>71</v>
      </c>
      <c r="G4933" s="37" t="s">
        <v>157</v>
      </c>
      <c r="H4933" s="0" t="n">
        <v>420888</v>
      </c>
      <c r="I4933" s="0" t="n">
        <v>87077</v>
      </c>
      <c r="J4933" s="0" t="n">
        <v>-538</v>
      </c>
    </row>
    <row r="4934" customFormat="false" ht="15" hidden="false" customHeight="false" outlineLevel="0" collapsed="false">
      <c r="A4934" s="0" t="n">
        <v>202407</v>
      </c>
      <c r="B4934" s="0" t="n">
        <v>202407</v>
      </c>
      <c r="C4934" s="37" t="s">
        <v>158</v>
      </c>
      <c r="D4934" s="37" t="s">
        <v>159</v>
      </c>
      <c r="E4934" s="0" t="n">
        <v>1</v>
      </c>
      <c r="F4934" s="38" t="s">
        <v>71</v>
      </c>
      <c r="G4934" s="37" t="s">
        <v>160</v>
      </c>
      <c r="H4934" s="0" t="n">
        <v>739672</v>
      </c>
      <c r="I4934" s="0" t="n">
        <v>263484</v>
      </c>
      <c r="J4934" s="0" t="n">
        <v>37590</v>
      </c>
    </row>
    <row r="4935" customFormat="false" ht="15" hidden="false" customHeight="false" outlineLevel="0" collapsed="false">
      <c r="A4935" s="0" t="n">
        <v>202407</v>
      </c>
      <c r="B4935" s="0" t="n">
        <v>202407</v>
      </c>
      <c r="C4935" s="37" t="s">
        <v>95</v>
      </c>
      <c r="D4935" s="37" t="s">
        <v>161</v>
      </c>
      <c r="E4935" s="0" t="n">
        <v>1</v>
      </c>
      <c r="F4935" s="38" t="s">
        <v>71</v>
      </c>
      <c r="G4935" s="37" t="s">
        <v>162</v>
      </c>
      <c r="H4935" s="0" t="n">
        <v>615589</v>
      </c>
      <c r="I4935" s="0" t="n">
        <v>211006</v>
      </c>
      <c r="J4935" s="0" t="n">
        <v>21399</v>
      </c>
    </row>
    <row r="4936" customFormat="false" ht="15" hidden="false" customHeight="false" outlineLevel="0" collapsed="false">
      <c r="A4936" s="0" t="n">
        <v>202407</v>
      </c>
      <c r="B4936" s="0" t="n">
        <v>202407</v>
      </c>
      <c r="C4936" s="37" t="s">
        <v>112</v>
      </c>
      <c r="D4936" s="37" t="s">
        <v>163</v>
      </c>
      <c r="E4936" s="0" t="n">
        <v>1</v>
      </c>
      <c r="F4936" s="38" t="s">
        <v>71</v>
      </c>
      <c r="G4936" s="37" t="s">
        <v>164</v>
      </c>
      <c r="H4936" s="0" t="n">
        <v>556847</v>
      </c>
      <c r="I4936" s="0" t="n">
        <v>224265</v>
      </c>
      <c r="J4936" s="0" t="n">
        <v>31412</v>
      </c>
    </row>
    <row r="4937" customFormat="false" ht="15" hidden="false" customHeight="false" outlineLevel="0" collapsed="false">
      <c r="A4937" s="0" t="n">
        <v>202407</v>
      </c>
      <c r="B4937" s="0" t="n">
        <v>202407</v>
      </c>
      <c r="C4937" s="37" t="s">
        <v>101</v>
      </c>
      <c r="D4937" s="37" t="s">
        <v>165</v>
      </c>
      <c r="E4937" s="0" t="n">
        <v>1</v>
      </c>
      <c r="F4937" s="38" t="s">
        <v>71</v>
      </c>
      <c r="G4937" s="37" t="s">
        <v>166</v>
      </c>
      <c r="H4937" s="0" t="n">
        <v>303489</v>
      </c>
      <c r="I4937" s="0" t="n">
        <v>68835</v>
      </c>
      <c r="J4937" s="0" t="n">
        <v>13643</v>
      </c>
    </row>
    <row r="4938" customFormat="false" ht="15" hidden="false" customHeight="false" outlineLevel="0" collapsed="false">
      <c r="A4938" s="0" t="n">
        <v>202407</v>
      </c>
      <c r="B4938" s="0" t="n">
        <v>202407</v>
      </c>
      <c r="C4938" s="37" t="s">
        <v>124</v>
      </c>
      <c r="D4938" s="37" t="s">
        <v>167</v>
      </c>
      <c r="E4938" s="0" t="n">
        <v>1</v>
      </c>
      <c r="F4938" s="38" t="s">
        <v>71</v>
      </c>
      <c r="G4938" s="37" t="s">
        <v>168</v>
      </c>
      <c r="H4938" s="0" t="n">
        <v>98948</v>
      </c>
      <c r="I4938" s="0" t="n">
        <v>53131</v>
      </c>
      <c r="J4938" s="0" t="n">
        <v>1831</v>
      </c>
    </row>
    <row r="4939" customFormat="false" ht="15" hidden="false" customHeight="false" outlineLevel="0" collapsed="false">
      <c r="A4939" s="0" t="n">
        <v>202407</v>
      </c>
      <c r="B4939" s="0" t="n">
        <v>202407</v>
      </c>
      <c r="C4939" s="37" t="s">
        <v>152</v>
      </c>
      <c r="D4939" s="37" t="s">
        <v>122</v>
      </c>
      <c r="E4939" s="0" t="n">
        <v>1</v>
      </c>
      <c r="F4939" s="38" t="s">
        <v>71</v>
      </c>
      <c r="G4939" s="37" t="s">
        <v>169</v>
      </c>
      <c r="H4939" s="0" t="n">
        <v>80284</v>
      </c>
      <c r="I4939" s="0" t="n">
        <v>13995</v>
      </c>
      <c r="J4939" s="0" t="n">
        <v>194</v>
      </c>
    </row>
    <row r="4940" customFormat="false" ht="15" hidden="false" customHeight="false" outlineLevel="0" collapsed="false">
      <c r="A4940" s="0" t="n">
        <v>202407</v>
      </c>
      <c r="B4940" s="0" t="n">
        <v>202407</v>
      </c>
      <c r="C4940" s="37" t="s">
        <v>98</v>
      </c>
      <c r="D4940" s="37" t="s">
        <v>170</v>
      </c>
      <c r="E4940" s="0" t="n">
        <v>1</v>
      </c>
      <c r="F4940" s="38" t="s">
        <v>71</v>
      </c>
      <c r="G4940" s="37" t="s">
        <v>171</v>
      </c>
      <c r="H4940" s="0" t="n">
        <v>1399874</v>
      </c>
      <c r="I4940" s="0" t="n">
        <v>393170</v>
      </c>
      <c r="J4940" s="0" t="n">
        <v>-34929</v>
      </c>
    </row>
    <row r="4941" customFormat="false" ht="15" hidden="false" customHeight="false" outlineLevel="0" collapsed="false">
      <c r="A4941" s="0" t="n">
        <v>202407</v>
      </c>
      <c r="B4941" s="0" t="n">
        <v>202407</v>
      </c>
      <c r="C4941" s="37" t="s">
        <v>98</v>
      </c>
      <c r="D4941" s="37" t="s">
        <v>172</v>
      </c>
      <c r="E4941" s="0" t="n">
        <v>1</v>
      </c>
      <c r="F4941" s="38" t="s">
        <v>71</v>
      </c>
      <c r="G4941" s="37" t="s">
        <v>173</v>
      </c>
      <c r="H4941" s="0" t="n">
        <v>378678</v>
      </c>
      <c r="I4941" s="0" t="n">
        <v>86526</v>
      </c>
      <c r="J4941" s="0" t="n">
        <v>-10547</v>
      </c>
    </row>
    <row r="4942" customFormat="false" ht="15" hidden="false" customHeight="false" outlineLevel="0" collapsed="false">
      <c r="A4942" s="0" t="n">
        <v>202407</v>
      </c>
      <c r="B4942" s="0" t="n">
        <v>202407</v>
      </c>
      <c r="C4942" s="37" t="s">
        <v>158</v>
      </c>
      <c r="D4942" s="37" t="s">
        <v>174</v>
      </c>
      <c r="E4942" s="0" t="n">
        <v>1</v>
      </c>
      <c r="F4942" s="38" t="s">
        <v>71</v>
      </c>
      <c r="G4942" s="37" t="s">
        <v>175</v>
      </c>
      <c r="H4942" s="0" t="n">
        <v>314976</v>
      </c>
      <c r="I4942" s="0" t="n">
        <v>87627</v>
      </c>
      <c r="J4942" s="0" t="n">
        <v>5468</v>
      </c>
    </row>
    <row r="4943" customFormat="false" ht="15" hidden="false" customHeight="false" outlineLevel="0" collapsed="false">
      <c r="A4943" s="0" t="n">
        <v>202407</v>
      </c>
      <c r="B4943" s="0" t="n">
        <v>202407</v>
      </c>
      <c r="C4943" s="37" t="s">
        <v>149</v>
      </c>
      <c r="D4943" s="37" t="s">
        <v>176</v>
      </c>
      <c r="E4943" s="0" t="n">
        <v>1</v>
      </c>
      <c r="F4943" s="38" t="s">
        <v>71</v>
      </c>
      <c r="G4943" s="37" t="s">
        <v>177</v>
      </c>
      <c r="H4943" s="0" t="n">
        <v>563883</v>
      </c>
      <c r="I4943" s="0" t="n">
        <v>70763</v>
      </c>
      <c r="J4943" s="0" t="n">
        <v>4900</v>
      </c>
    </row>
    <row r="4944" customFormat="false" ht="15" hidden="false" customHeight="false" outlineLevel="0" collapsed="false">
      <c r="A4944" s="0" t="n">
        <v>202407</v>
      </c>
      <c r="B4944" s="0" t="n">
        <v>202407</v>
      </c>
      <c r="C4944" s="37" t="s">
        <v>178</v>
      </c>
      <c r="D4944" s="37" t="s">
        <v>179</v>
      </c>
      <c r="E4944" s="0" t="n">
        <v>1</v>
      </c>
      <c r="F4944" s="38" t="s">
        <v>71</v>
      </c>
      <c r="G4944" s="37" t="s">
        <v>180</v>
      </c>
      <c r="H4944" s="0" t="n">
        <v>1386276</v>
      </c>
      <c r="I4944" s="0" t="n">
        <v>676272</v>
      </c>
      <c r="J4944" s="0" t="n">
        <v>-19347</v>
      </c>
    </row>
    <row r="4945" customFormat="false" ht="15" hidden="false" customHeight="false" outlineLevel="0" collapsed="false">
      <c r="A4945" s="0" t="n">
        <v>202407</v>
      </c>
      <c r="B4945" s="0" t="n">
        <v>202407</v>
      </c>
      <c r="C4945" s="37" t="s">
        <v>149</v>
      </c>
      <c r="D4945" s="37" t="s">
        <v>181</v>
      </c>
      <c r="E4945" s="0" t="n">
        <v>1</v>
      </c>
      <c r="F4945" s="38" t="s">
        <v>71</v>
      </c>
      <c r="G4945" s="37" t="s">
        <v>182</v>
      </c>
      <c r="H4945" s="0" t="n">
        <v>688081</v>
      </c>
      <c r="I4945" s="0" t="n">
        <v>249126</v>
      </c>
      <c r="J4945" s="0" t="n">
        <v>-1771</v>
      </c>
    </row>
    <row r="4946" customFormat="false" ht="15" hidden="false" customHeight="false" outlineLevel="0" collapsed="false">
      <c r="A4946" s="0" t="n">
        <v>202407</v>
      </c>
      <c r="B4946" s="0" t="n">
        <v>202407</v>
      </c>
      <c r="C4946" s="37" t="s">
        <v>115</v>
      </c>
      <c r="D4946" s="37" t="s">
        <v>104</v>
      </c>
      <c r="E4946" s="0" t="n">
        <v>1</v>
      </c>
      <c r="F4946" s="38" t="s">
        <v>71</v>
      </c>
      <c r="G4946" s="37" t="s">
        <v>183</v>
      </c>
      <c r="H4946" s="0" t="n">
        <v>202903</v>
      </c>
      <c r="I4946" s="0" t="n">
        <v>47905</v>
      </c>
      <c r="J4946" s="0" t="n">
        <v>11130</v>
      </c>
    </row>
    <row r="4947" customFormat="false" ht="15" hidden="false" customHeight="false" outlineLevel="0" collapsed="false">
      <c r="A4947" s="0" t="n">
        <v>202407</v>
      </c>
      <c r="B4947" s="0" t="n">
        <v>202407</v>
      </c>
      <c r="C4947" s="37" t="s">
        <v>184</v>
      </c>
      <c r="D4947" s="37" t="s">
        <v>185</v>
      </c>
      <c r="E4947" s="0" t="n">
        <v>1</v>
      </c>
      <c r="F4947" s="38" t="s">
        <v>71</v>
      </c>
      <c r="G4947" s="37" t="s">
        <v>186</v>
      </c>
      <c r="H4947" s="0" t="n">
        <v>2479966</v>
      </c>
      <c r="I4947" s="0" t="n">
        <v>432843</v>
      </c>
      <c r="J4947" s="0" t="n">
        <v>72538</v>
      </c>
    </row>
    <row r="4948" customFormat="false" ht="15" hidden="false" customHeight="false" outlineLevel="0" collapsed="false">
      <c r="A4948" s="0" t="n">
        <v>202407</v>
      </c>
      <c r="B4948" s="0" t="n">
        <v>202407</v>
      </c>
      <c r="C4948" s="37" t="s">
        <v>109</v>
      </c>
      <c r="D4948" s="37" t="s">
        <v>187</v>
      </c>
      <c r="E4948" s="0" t="n">
        <v>1</v>
      </c>
      <c r="F4948" s="38" t="s">
        <v>71</v>
      </c>
      <c r="G4948" s="37" t="s">
        <v>188</v>
      </c>
      <c r="H4948" s="0" t="n">
        <v>4089337</v>
      </c>
      <c r="I4948" s="0" t="n">
        <v>2202423</v>
      </c>
      <c r="J4948" s="0" t="n">
        <v>-101665</v>
      </c>
    </row>
    <row r="4949" customFormat="false" ht="15" hidden="false" customHeight="false" outlineLevel="0" collapsed="false">
      <c r="A4949" s="0" t="n">
        <v>202407</v>
      </c>
      <c r="B4949" s="0" t="n">
        <v>202407</v>
      </c>
      <c r="C4949" s="37" t="s">
        <v>178</v>
      </c>
      <c r="D4949" s="37" t="s">
        <v>189</v>
      </c>
      <c r="E4949" s="0" t="n">
        <v>1</v>
      </c>
      <c r="F4949" s="38" t="s">
        <v>71</v>
      </c>
      <c r="G4949" s="37" t="s">
        <v>190</v>
      </c>
      <c r="H4949" s="0" t="n">
        <v>1136641</v>
      </c>
      <c r="I4949" s="0" t="n">
        <v>349174</v>
      </c>
      <c r="J4949" s="0" t="n">
        <v>12488</v>
      </c>
    </row>
    <row r="4950" customFormat="false" ht="15" hidden="false" customHeight="false" outlineLevel="0" collapsed="false">
      <c r="A4950" s="0" t="n">
        <v>202407</v>
      </c>
      <c r="B4950" s="0" t="n">
        <v>202407</v>
      </c>
      <c r="C4950" s="37" t="s">
        <v>152</v>
      </c>
      <c r="D4950" s="37" t="s">
        <v>191</v>
      </c>
      <c r="E4950" s="0" t="n">
        <v>1</v>
      </c>
      <c r="F4950" s="38" t="s">
        <v>71</v>
      </c>
      <c r="G4950" s="37" t="s">
        <v>192</v>
      </c>
      <c r="H4950" s="0" t="n">
        <v>1421271</v>
      </c>
      <c r="I4950" s="0" t="n">
        <v>1293994</v>
      </c>
      <c r="J4950" s="0" t="n">
        <v>156056</v>
      </c>
    </row>
    <row r="4951" customFormat="false" ht="15" hidden="false" customHeight="false" outlineLevel="0" collapsed="false">
      <c r="A4951" s="0" t="n">
        <v>202407</v>
      </c>
      <c r="B4951" s="0" t="n">
        <v>202407</v>
      </c>
      <c r="C4951" s="37" t="s">
        <v>184</v>
      </c>
      <c r="D4951" s="37" t="s">
        <v>193</v>
      </c>
      <c r="E4951" s="0" t="n">
        <v>1</v>
      </c>
      <c r="F4951" s="38" t="s">
        <v>71</v>
      </c>
      <c r="G4951" s="37" t="s">
        <v>194</v>
      </c>
      <c r="H4951" s="0" t="n">
        <v>1912644</v>
      </c>
      <c r="I4951" s="0" t="n">
        <v>800029</v>
      </c>
      <c r="J4951" s="0" t="n">
        <v>13884</v>
      </c>
    </row>
    <row r="4952" customFormat="false" ht="15" hidden="false" customHeight="false" outlineLevel="0" collapsed="false">
      <c r="A4952" s="0" t="n">
        <v>202407</v>
      </c>
      <c r="B4952" s="0" t="n">
        <v>202407</v>
      </c>
      <c r="C4952" s="37" t="s">
        <v>115</v>
      </c>
      <c r="D4952" s="37" t="s">
        <v>96</v>
      </c>
      <c r="E4952" s="0" t="n">
        <v>1</v>
      </c>
      <c r="F4952" s="38" t="s">
        <v>71</v>
      </c>
      <c r="G4952" s="37" t="s">
        <v>195</v>
      </c>
      <c r="H4952" s="0" t="n">
        <v>1937848</v>
      </c>
      <c r="I4952" s="0" t="n">
        <v>654438</v>
      </c>
      <c r="J4952" s="0" t="n">
        <v>-569</v>
      </c>
    </row>
    <row r="4953" customFormat="false" ht="15" hidden="false" customHeight="false" outlineLevel="0" collapsed="false">
      <c r="A4953" s="0" t="n">
        <v>202407</v>
      </c>
      <c r="B4953" s="0" t="n">
        <v>202407</v>
      </c>
      <c r="C4953" s="37" t="s">
        <v>136</v>
      </c>
      <c r="D4953" s="37" t="s">
        <v>120</v>
      </c>
      <c r="E4953" s="0" t="n">
        <v>1</v>
      </c>
      <c r="F4953" s="38" t="s">
        <v>71</v>
      </c>
      <c r="G4953" s="37" t="s">
        <v>196</v>
      </c>
      <c r="H4953" s="0" t="n">
        <v>1391803</v>
      </c>
      <c r="I4953" s="0" t="n">
        <v>404935</v>
      </c>
      <c r="J4953" s="0" t="n">
        <v>18698</v>
      </c>
    </row>
    <row r="4954" customFormat="false" ht="15" hidden="false" customHeight="false" outlineLevel="0" collapsed="false">
      <c r="A4954" s="0" t="n">
        <v>202407</v>
      </c>
      <c r="B4954" s="0" t="n">
        <v>202407</v>
      </c>
      <c r="C4954" s="37" t="s">
        <v>197</v>
      </c>
      <c r="D4954" s="37" t="s">
        <v>198</v>
      </c>
      <c r="E4954" s="0" t="n">
        <v>1</v>
      </c>
      <c r="F4954" s="38" t="s">
        <v>71</v>
      </c>
      <c r="G4954" s="37" t="s">
        <v>199</v>
      </c>
      <c r="H4954" s="0" t="n">
        <v>1146994</v>
      </c>
      <c r="I4954" s="0" t="n">
        <v>540868</v>
      </c>
      <c r="J4954" s="0" t="n">
        <v>102260</v>
      </c>
    </row>
    <row r="4955" customFormat="false" ht="15" hidden="false" customHeight="false" outlineLevel="0" collapsed="false">
      <c r="A4955" s="0" t="n">
        <v>202407</v>
      </c>
      <c r="B4955" s="0" t="n">
        <v>202407</v>
      </c>
      <c r="C4955" s="37" t="s">
        <v>136</v>
      </c>
      <c r="D4955" s="37" t="s">
        <v>200</v>
      </c>
      <c r="E4955" s="0" t="n">
        <v>1</v>
      </c>
      <c r="F4955" s="38" t="s">
        <v>71</v>
      </c>
      <c r="G4955" s="37" t="s">
        <v>201</v>
      </c>
      <c r="H4955" s="0" t="n">
        <v>898858</v>
      </c>
      <c r="I4955" s="0" t="n">
        <v>310802</v>
      </c>
      <c r="J4955" s="0" t="n">
        <v>61582</v>
      </c>
    </row>
    <row r="4956" customFormat="false" ht="15" hidden="false" customHeight="false" outlineLevel="0" collapsed="false">
      <c r="A4956" s="0" t="n">
        <v>202407</v>
      </c>
      <c r="B4956" s="0" t="n">
        <v>202407</v>
      </c>
      <c r="C4956" s="37" t="s">
        <v>136</v>
      </c>
      <c r="D4956" s="37" t="s">
        <v>127</v>
      </c>
      <c r="E4956" s="0" t="n">
        <v>1</v>
      </c>
      <c r="F4956" s="38" t="s">
        <v>71</v>
      </c>
      <c r="G4956" s="37" t="s">
        <v>202</v>
      </c>
      <c r="H4956" s="0" t="n">
        <v>116628</v>
      </c>
      <c r="I4956" s="0" t="n">
        <v>26256</v>
      </c>
      <c r="J4956" s="0" t="n">
        <v>169</v>
      </c>
    </row>
    <row r="4957" customFormat="false" ht="15" hidden="false" customHeight="false" outlineLevel="0" collapsed="false">
      <c r="A4957" s="0" t="n">
        <v>202407</v>
      </c>
      <c r="B4957" s="0" t="n">
        <v>202407</v>
      </c>
      <c r="C4957" s="37" t="s">
        <v>106</v>
      </c>
      <c r="D4957" s="37" t="s">
        <v>203</v>
      </c>
      <c r="E4957" s="0" t="n">
        <v>1</v>
      </c>
      <c r="F4957" s="38" t="s">
        <v>71</v>
      </c>
      <c r="G4957" s="37" t="s">
        <v>204</v>
      </c>
      <c r="H4957" s="0" t="n">
        <v>1132300</v>
      </c>
      <c r="I4957" s="0" t="n">
        <v>102333</v>
      </c>
      <c r="J4957" s="0" t="n">
        <v>12900</v>
      </c>
    </row>
    <row r="4958" customFormat="false" ht="15" hidden="false" customHeight="false" outlineLevel="0" collapsed="false">
      <c r="A4958" s="0" t="n">
        <v>202407</v>
      </c>
      <c r="B4958" s="0" t="n">
        <v>202407</v>
      </c>
      <c r="C4958" s="37" t="s">
        <v>95</v>
      </c>
      <c r="D4958" s="37" t="s">
        <v>187</v>
      </c>
      <c r="E4958" s="0" t="n">
        <v>1</v>
      </c>
      <c r="F4958" s="38" t="s">
        <v>71</v>
      </c>
      <c r="G4958" s="37" t="s">
        <v>205</v>
      </c>
      <c r="H4958" s="0" t="n">
        <v>95014</v>
      </c>
      <c r="I4958" s="0" t="n">
        <v>36007</v>
      </c>
      <c r="J4958" s="0" t="n">
        <v>2857</v>
      </c>
    </row>
    <row r="4959" customFormat="false" ht="15" hidden="false" customHeight="false" outlineLevel="0" collapsed="false">
      <c r="A4959" s="0" t="n">
        <v>202407</v>
      </c>
      <c r="B4959" s="0" t="n">
        <v>202407</v>
      </c>
      <c r="C4959" s="37" t="s">
        <v>101</v>
      </c>
      <c r="D4959" s="37" t="s">
        <v>206</v>
      </c>
      <c r="E4959" s="0" t="n">
        <v>1</v>
      </c>
      <c r="F4959" s="38" t="s">
        <v>71</v>
      </c>
      <c r="G4959" s="37" t="s">
        <v>207</v>
      </c>
      <c r="H4959" s="0" t="n">
        <v>239981</v>
      </c>
      <c r="I4959" s="0" t="n">
        <v>81538</v>
      </c>
      <c r="J4959" s="0" t="n">
        <v>-1698</v>
      </c>
    </row>
    <row r="4960" customFormat="false" ht="15" hidden="false" customHeight="false" outlineLevel="0" collapsed="false">
      <c r="A4960" s="0" t="n">
        <v>202407</v>
      </c>
      <c r="B4960" s="0" t="n">
        <v>202407</v>
      </c>
      <c r="C4960" s="37" t="s">
        <v>184</v>
      </c>
      <c r="D4960" s="37" t="s">
        <v>208</v>
      </c>
      <c r="E4960" s="0" t="n">
        <v>1</v>
      </c>
      <c r="F4960" s="38" t="s">
        <v>71</v>
      </c>
      <c r="G4960" s="37" t="s">
        <v>209</v>
      </c>
      <c r="H4960" s="0" t="n">
        <v>3010606</v>
      </c>
      <c r="I4960" s="0" t="n">
        <v>1032245</v>
      </c>
      <c r="J4960" s="0" t="n">
        <v>51914</v>
      </c>
    </row>
    <row r="4961" customFormat="false" ht="15" hidden="false" customHeight="false" outlineLevel="0" collapsed="false">
      <c r="A4961" s="0" t="n">
        <v>202407</v>
      </c>
      <c r="B4961" s="0" t="n">
        <v>202407</v>
      </c>
      <c r="C4961" s="37" t="s">
        <v>95</v>
      </c>
      <c r="D4961" s="37" t="s">
        <v>210</v>
      </c>
      <c r="E4961" s="0" t="n">
        <v>1</v>
      </c>
      <c r="F4961" s="38" t="s">
        <v>71</v>
      </c>
      <c r="G4961" s="37" t="s">
        <v>211</v>
      </c>
      <c r="H4961" s="0" t="n">
        <v>1267138</v>
      </c>
      <c r="I4961" s="0" t="n">
        <v>865139</v>
      </c>
      <c r="J4961" s="0" t="n">
        <v>-40163</v>
      </c>
    </row>
    <row r="4962" customFormat="false" ht="15" hidden="false" customHeight="false" outlineLevel="0" collapsed="false">
      <c r="A4962" s="0" t="n">
        <v>202407</v>
      </c>
      <c r="B4962" s="0" t="n">
        <v>202407</v>
      </c>
      <c r="C4962" s="37" t="s">
        <v>178</v>
      </c>
      <c r="D4962" s="37" t="s">
        <v>212</v>
      </c>
      <c r="E4962" s="0" t="n">
        <v>1</v>
      </c>
      <c r="F4962" s="38" t="s">
        <v>71</v>
      </c>
      <c r="G4962" s="37" t="s">
        <v>213</v>
      </c>
      <c r="H4962" s="0" t="n">
        <v>3610458</v>
      </c>
      <c r="I4962" s="0" t="n">
        <v>550836</v>
      </c>
      <c r="J4962" s="0" t="n">
        <v>108132</v>
      </c>
    </row>
    <row r="4963" customFormat="false" ht="15" hidden="false" customHeight="false" outlineLevel="0" collapsed="false">
      <c r="A4963" s="0" t="n">
        <v>202407</v>
      </c>
      <c r="B4963" s="0" t="n">
        <v>202407</v>
      </c>
      <c r="C4963" s="37" t="s">
        <v>95</v>
      </c>
      <c r="D4963" s="37" t="s">
        <v>214</v>
      </c>
      <c r="E4963" s="0" t="n">
        <v>1</v>
      </c>
      <c r="F4963" s="38" t="s">
        <v>71</v>
      </c>
      <c r="G4963" s="37" t="s">
        <v>215</v>
      </c>
      <c r="H4963" s="0" t="n">
        <v>430670</v>
      </c>
      <c r="I4963" s="0" t="n">
        <v>161729</v>
      </c>
      <c r="J4963" s="0" t="n">
        <v>38046</v>
      </c>
    </row>
    <row r="4964" customFormat="false" ht="15" hidden="false" customHeight="false" outlineLevel="0" collapsed="false">
      <c r="A4964" s="0" t="n">
        <v>202407</v>
      </c>
      <c r="B4964" s="0" t="n">
        <v>202407</v>
      </c>
      <c r="C4964" s="37" t="s">
        <v>101</v>
      </c>
      <c r="D4964" s="37" t="s">
        <v>216</v>
      </c>
      <c r="E4964" s="0" t="n">
        <v>1</v>
      </c>
      <c r="F4964" s="38" t="s">
        <v>71</v>
      </c>
      <c r="G4964" s="37" t="s">
        <v>217</v>
      </c>
      <c r="H4964" s="0" t="n">
        <v>113759</v>
      </c>
      <c r="I4964" s="0" t="n">
        <v>28766</v>
      </c>
      <c r="J4964" s="0" t="n">
        <v>1120</v>
      </c>
    </row>
    <row r="4965" customFormat="false" ht="15" hidden="false" customHeight="false" outlineLevel="0" collapsed="false">
      <c r="A4965" s="0" t="n">
        <v>202407</v>
      </c>
      <c r="B4965" s="0" t="n">
        <v>202407</v>
      </c>
      <c r="C4965" s="37" t="s">
        <v>115</v>
      </c>
      <c r="D4965" s="37" t="s">
        <v>218</v>
      </c>
      <c r="E4965" s="0" t="n">
        <v>1</v>
      </c>
      <c r="F4965" s="38" t="s">
        <v>71</v>
      </c>
      <c r="G4965" s="37" t="s">
        <v>219</v>
      </c>
      <c r="H4965" s="0" t="n">
        <v>400470</v>
      </c>
      <c r="I4965" s="0" t="n">
        <v>116520</v>
      </c>
      <c r="J4965" s="0" t="n">
        <v>1759</v>
      </c>
    </row>
    <row r="4966" customFormat="false" ht="15" hidden="false" customHeight="false" outlineLevel="0" collapsed="false">
      <c r="A4966" s="0" t="n">
        <v>202407</v>
      </c>
      <c r="B4966" s="0" t="n">
        <v>202407</v>
      </c>
      <c r="C4966" s="37" t="s">
        <v>101</v>
      </c>
      <c r="D4966" s="37" t="s">
        <v>220</v>
      </c>
      <c r="E4966" s="0" t="n">
        <v>1</v>
      </c>
      <c r="F4966" s="38" t="s">
        <v>71</v>
      </c>
      <c r="G4966" s="37" t="s">
        <v>221</v>
      </c>
      <c r="H4966" s="0" t="n">
        <v>643742</v>
      </c>
      <c r="I4966" s="0" t="n">
        <v>85828</v>
      </c>
      <c r="J4966" s="0" t="n">
        <v>15918</v>
      </c>
    </row>
    <row r="4967" customFormat="false" ht="15" hidden="false" customHeight="false" outlineLevel="0" collapsed="false">
      <c r="A4967" s="0" t="n">
        <v>202407</v>
      </c>
      <c r="B4967" s="0" t="n">
        <v>202407</v>
      </c>
      <c r="C4967" s="37" t="s">
        <v>101</v>
      </c>
      <c r="D4967" s="37" t="s">
        <v>153</v>
      </c>
      <c r="E4967" s="0" t="n">
        <v>1</v>
      </c>
      <c r="F4967" s="38" t="s">
        <v>71</v>
      </c>
      <c r="G4967" s="37" t="s">
        <v>222</v>
      </c>
      <c r="H4967" s="0" t="n">
        <v>609725</v>
      </c>
      <c r="I4967" s="0" t="n">
        <v>696999</v>
      </c>
      <c r="J4967" s="0" t="n">
        <v>140525</v>
      </c>
    </row>
    <row r="4968" customFormat="false" ht="15" hidden="false" customHeight="false" outlineLevel="0" collapsed="false">
      <c r="A4968" s="0" t="n">
        <v>202407</v>
      </c>
      <c r="B4968" s="0" t="n">
        <v>202407</v>
      </c>
      <c r="C4968" s="37" t="s">
        <v>136</v>
      </c>
      <c r="D4968" s="37" t="s">
        <v>223</v>
      </c>
      <c r="E4968" s="0" t="n">
        <v>1</v>
      </c>
      <c r="F4968" s="38" t="s">
        <v>71</v>
      </c>
      <c r="G4968" s="37" t="s">
        <v>224</v>
      </c>
      <c r="H4968" s="0" t="n">
        <v>1632018</v>
      </c>
      <c r="I4968" s="0" t="n">
        <v>356586</v>
      </c>
      <c r="J4968" s="0" t="n">
        <v>-11211</v>
      </c>
    </row>
    <row r="4969" customFormat="false" ht="15" hidden="false" customHeight="false" outlineLevel="0" collapsed="false">
      <c r="A4969" s="0" t="n">
        <v>202407</v>
      </c>
      <c r="B4969" s="0" t="n">
        <v>202407</v>
      </c>
      <c r="C4969" s="37" t="s">
        <v>184</v>
      </c>
      <c r="D4969" s="37" t="s">
        <v>225</v>
      </c>
      <c r="E4969" s="0" t="n">
        <v>1</v>
      </c>
      <c r="F4969" s="38" t="s">
        <v>71</v>
      </c>
      <c r="G4969" s="37" t="s">
        <v>226</v>
      </c>
      <c r="H4969" s="0" t="n">
        <v>357770</v>
      </c>
      <c r="I4969" s="0" t="n">
        <v>86209</v>
      </c>
      <c r="J4969" s="0" t="n">
        <v>5620</v>
      </c>
    </row>
    <row r="4970" customFormat="false" ht="15" hidden="false" customHeight="false" outlineLevel="0" collapsed="false">
      <c r="A4970" s="0" t="n">
        <v>202407</v>
      </c>
      <c r="B4970" s="0" t="n">
        <v>202407</v>
      </c>
      <c r="C4970" s="37" t="s">
        <v>197</v>
      </c>
      <c r="D4970" s="37" t="s">
        <v>193</v>
      </c>
      <c r="E4970" s="0" t="n">
        <v>1</v>
      </c>
      <c r="F4970" s="38" t="s">
        <v>71</v>
      </c>
      <c r="G4970" s="37" t="s">
        <v>227</v>
      </c>
      <c r="H4970" s="0" t="n">
        <v>908339</v>
      </c>
      <c r="I4970" s="0" t="n">
        <v>448404</v>
      </c>
      <c r="J4970" s="0" t="n">
        <v>33229</v>
      </c>
    </row>
    <row r="4971" customFormat="false" ht="15" hidden="false" customHeight="false" outlineLevel="0" collapsed="false">
      <c r="A4971" s="0" t="n">
        <v>202407</v>
      </c>
      <c r="B4971" s="0" t="n">
        <v>202407</v>
      </c>
      <c r="C4971" s="37" t="s">
        <v>149</v>
      </c>
      <c r="D4971" s="37" t="s">
        <v>153</v>
      </c>
      <c r="E4971" s="0" t="n">
        <v>1</v>
      </c>
      <c r="F4971" s="38" t="s">
        <v>71</v>
      </c>
      <c r="G4971" s="37" t="s">
        <v>228</v>
      </c>
      <c r="H4971" s="0" t="n">
        <v>209416</v>
      </c>
      <c r="I4971" s="0" t="n">
        <v>96817</v>
      </c>
      <c r="J4971" s="0" t="n">
        <v>283</v>
      </c>
    </row>
    <row r="4972" customFormat="false" ht="15" hidden="false" customHeight="false" outlineLevel="0" collapsed="false">
      <c r="A4972" s="0" t="n">
        <v>202407</v>
      </c>
      <c r="B4972" s="0" t="n">
        <v>202407</v>
      </c>
      <c r="C4972" s="37" t="s">
        <v>184</v>
      </c>
      <c r="D4972" s="37" t="s">
        <v>229</v>
      </c>
      <c r="E4972" s="0" t="n">
        <v>1</v>
      </c>
      <c r="F4972" s="38" t="s">
        <v>71</v>
      </c>
      <c r="G4972" s="37" t="s">
        <v>230</v>
      </c>
      <c r="H4972" s="0" t="n">
        <v>840334</v>
      </c>
      <c r="I4972" s="0" t="n">
        <v>138431</v>
      </c>
      <c r="J4972" s="0" t="n">
        <v>16418</v>
      </c>
    </row>
    <row r="4973" customFormat="false" ht="15" hidden="false" customHeight="false" outlineLevel="0" collapsed="false">
      <c r="A4973" s="0" t="n">
        <v>202407</v>
      </c>
      <c r="B4973" s="0" t="n">
        <v>202407</v>
      </c>
      <c r="C4973" s="37" t="s">
        <v>115</v>
      </c>
      <c r="D4973" s="37" t="s">
        <v>231</v>
      </c>
      <c r="E4973" s="0" t="n">
        <v>1</v>
      </c>
      <c r="F4973" s="38" t="s">
        <v>71</v>
      </c>
      <c r="G4973" s="37" t="s">
        <v>232</v>
      </c>
      <c r="H4973" s="0" t="n">
        <v>500521</v>
      </c>
      <c r="I4973" s="0" t="n">
        <v>166761</v>
      </c>
      <c r="J4973" s="0" t="n">
        <v>1669</v>
      </c>
    </row>
    <row r="4974" customFormat="false" ht="15" hidden="false" customHeight="false" outlineLevel="0" collapsed="false">
      <c r="A4974" s="0" t="n">
        <v>202407</v>
      </c>
      <c r="B4974" s="0" t="n">
        <v>202407</v>
      </c>
      <c r="C4974" s="37" t="s">
        <v>124</v>
      </c>
      <c r="D4974" s="37" t="s">
        <v>233</v>
      </c>
      <c r="E4974" s="0" t="n">
        <v>1</v>
      </c>
      <c r="F4974" s="38" t="s">
        <v>71</v>
      </c>
      <c r="G4974" s="37" t="s">
        <v>234</v>
      </c>
      <c r="H4974" s="0" t="n">
        <v>213285</v>
      </c>
      <c r="I4974" s="0" t="n">
        <v>57205</v>
      </c>
      <c r="J4974" s="0" t="n">
        <v>1486</v>
      </c>
    </row>
    <row r="4975" customFormat="false" ht="15" hidden="false" customHeight="false" outlineLevel="0" collapsed="false">
      <c r="A4975" s="0" t="n">
        <v>202407</v>
      </c>
      <c r="B4975" s="0" t="n">
        <v>202407</v>
      </c>
      <c r="C4975" s="37" t="s">
        <v>184</v>
      </c>
      <c r="D4975" s="37" t="s">
        <v>235</v>
      </c>
      <c r="E4975" s="0" t="n">
        <v>1</v>
      </c>
      <c r="F4975" s="38" t="s">
        <v>71</v>
      </c>
      <c r="G4975" s="37" t="s">
        <v>236</v>
      </c>
      <c r="H4975" s="0" t="n">
        <v>425994</v>
      </c>
      <c r="I4975" s="0" t="n">
        <v>131312</v>
      </c>
      <c r="J4975" s="0" t="n">
        <v>9174</v>
      </c>
    </row>
    <row r="4976" customFormat="false" ht="15" hidden="false" customHeight="false" outlineLevel="0" collapsed="false">
      <c r="A4976" s="0" t="n">
        <v>202407</v>
      </c>
      <c r="B4976" s="0" t="n">
        <v>202407</v>
      </c>
      <c r="C4976" s="37" t="s">
        <v>124</v>
      </c>
      <c r="D4976" s="37" t="s">
        <v>237</v>
      </c>
      <c r="E4976" s="0" t="n">
        <v>1</v>
      </c>
      <c r="F4976" s="38" t="s">
        <v>71</v>
      </c>
      <c r="G4976" s="37" t="s">
        <v>238</v>
      </c>
      <c r="H4976" s="0" t="n">
        <v>440222</v>
      </c>
      <c r="I4976" s="0" t="n">
        <v>137246</v>
      </c>
      <c r="J4976" s="0" t="n">
        <v>-9457</v>
      </c>
    </row>
    <row r="4977" customFormat="false" ht="15" hidden="false" customHeight="false" outlineLevel="0" collapsed="false">
      <c r="A4977" s="0" t="n">
        <v>202407</v>
      </c>
      <c r="B4977" s="0" t="n">
        <v>202407</v>
      </c>
      <c r="C4977" s="37" t="s">
        <v>124</v>
      </c>
      <c r="D4977" s="37" t="s">
        <v>107</v>
      </c>
      <c r="E4977" s="0" t="n">
        <v>1</v>
      </c>
      <c r="F4977" s="38" t="s">
        <v>71</v>
      </c>
      <c r="G4977" s="37" t="s">
        <v>239</v>
      </c>
      <c r="H4977" s="0" t="n">
        <v>428460</v>
      </c>
      <c r="I4977" s="0" t="n">
        <v>244545</v>
      </c>
      <c r="J4977" s="0" t="n">
        <v>-30726</v>
      </c>
    </row>
    <row r="4978" customFormat="false" ht="15" hidden="false" customHeight="false" outlineLevel="0" collapsed="false">
      <c r="A4978" s="0" t="n">
        <v>202407</v>
      </c>
      <c r="B4978" s="0" t="n">
        <v>202407</v>
      </c>
      <c r="C4978" s="37" t="s">
        <v>106</v>
      </c>
      <c r="D4978" s="37" t="s">
        <v>139</v>
      </c>
      <c r="E4978" s="0" t="n">
        <v>1</v>
      </c>
      <c r="F4978" s="38" t="s">
        <v>71</v>
      </c>
      <c r="G4978" s="37" t="s">
        <v>240</v>
      </c>
      <c r="H4978" s="0" t="n">
        <v>3829803</v>
      </c>
      <c r="I4978" s="0" t="n">
        <v>738775</v>
      </c>
      <c r="J4978" s="0" t="n">
        <v>126942</v>
      </c>
    </row>
    <row r="4979" customFormat="false" ht="15" hidden="false" customHeight="false" outlineLevel="0" collapsed="false">
      <c r="A4979" s="0" t="n">
        <v>202407</v>
      </c>
      <c r="B4979" s="0" t="n">
        <v>202407</v>
      </c>
      <c r="C4979" s="37" t="s">
        <v>106</v>
      </c>
      <c r="D4979" s="37" t="s">
        <v>241</v>
      </c>
      <c r="E4979" s="0" t="n">
        <v>1</v>
      </c>
      <c r="F4979" s="38" t="s">
        <v>71</v>
      </c>
      <c r="G4979" s="37" t="s">
        <v>242</v>
      </c>
      <c r="H4979" s="0" t="n">
        <v>510367</v>
      </c>
      <c r="I4979" s="0" t="n">
        <v>189280</v>
      </c>
      <c r="J4979" s="0" t="n">
        <v>1130</v>
      </c>
    </row>
    <row r="4980" customFormat="false" ht="15" hidden="false" customHeight="false" outlineLevel="0" collapsed="false">
      <c r="A4980" s="0" t="n">
        <v>202407</v>
      </c>
      <c r="B4980" s="0" t="n">
        <v>202407</v>
      </c>
      <c r="C4980" s="37" t="s">
        <v>158</v>
      </c>
      <c r="D4980" s="37" t="s">
        <v>243</v>
      </c>
      <c r="E4980" s="0" t="n">
        <v>1</v>
      </c>
      <c r="F4980" s="38" t="s">
        <v>71</v>
      </c>
      <c r="G4980" s="37" t="s">
        <v>244</v>
      </c>
      <c r="H4980" s="0" t="n">
        <v>361307</v>
      </c>
      <c r="I4980" s="0" t="n">
        <v>79868</v>
      </c>
      <c r="J4980" s="0" t="n">
        <v>23440</v>
      </c>
    </row>
    <row r="4981" customFormat="false" ht="15" hidden="false" customHeight="false" outlineLevel="0" collapsed="false">
      <c r="A4981" s="0" t="n">
        <v>202407</v>
      </c>
      <c r="B4981" s="0" t="n">
        <v>202407</v>
      </c>
      <c r="C4981" s="37" t="s">
        <v>112</v>
      </c>
      <c r="D4981" s="37" t="s">
        <v>245</v>
      </c>
      <c r="E4981" s="0" t="n">
        <v>1</v>
      </c>
      <c r="F4981" s="38" t="s">
        <v>71</v>
      </c>
      <c r="G4981" s="37" t="s">
        <v>246</v>
      </c>
      <c r="H4981" s="0" t="n">
        <v>42747</v>
      </c>
      <c r="I4981" s="0" t="n">
        <v>19766</v>
      </c>
      <c r="J4981" s="0" t="n">
        <v>5479</v>
      </c>
    </row>
    <row r="4982" customFormat="false" ht="15" hidden="false" customHeight="false" outlineLevel="0" collapsed="false">
      <c r="A4982" s="0" t="n">
        <v>202407</v>
      </c>
      <c r="B4982" s="0" t="n">
        <v>202407</v>
      </c>
      <c r="C4982" s="37" t="s">
        <v>197</v>
      </c>
      <c r="D4982" s="37" t="s">
        <v>247</v>
      </c>
      <c r="E4982" s="0" t="n">
        <v>1</v>
      </c>
      <c r="F4982" s="38" t="s">
        <v>71</v>
      </c>
      <c r="G4982" s="37" t="s">
        <v>248</v>
      </c>
      <c r="H4982" s="0" t="n">
        <v>239102</v>
      </c>
      <c r="I4982" s="0" t="n">
        <v>66514</v>
      </c>
      <c r="J4982" s="0" t="n">
        <v>1952</v>
      </c>
    </row>
    <row r="4983" customFormat="false" ht="15" hidden="false" customHeight="false" outlineLevel="0" collapsed="false">
      <c r="A4983" s="0" t="n">
        <v>202407</v>
      </c>
      <c r="B4983" s="0" t="n">
        <v>202407</v>
      </c>
      <c r="C4983" s="37" t="s">
        <v>106</v>
      </c>
      <c r="D4983" s="37" t="s">
        <v>249</v>
      </c>
      <c r="E4983" s="0" t="n">
        <v>1</v>
      </c>
      <c r="F4983" s="38" t="s">
        <v>71</v>
      </c>
      <c r="G4983" s="37" t="s">
        <v>250</v>
      </c>
      <c r="H4983" s="0" t="n">
        <v>319997</v>
      </c>
      <c r="I4983" s="0" t="n">
        <v>106234</v>
      </c>
      <c r="J4983" s="0" t="n">
        <v>33348</v>
      </c>
    </row>
    <row r="4984" customFormat="false" ht="15" hidden="false" customHeight="false" outlineLevel="0" collapsed="false">
      <c r="A4984" s="0" t="n">
        <v>202407</v>
      </c>
      <c r="B4984" s="0" t="n">
        <v>202407</v>
      </c>
      <c r="C4984" s="37" t="s">
        <v>98</v>
      </c>
      <c r="D4984" s="37" t="s">
        <v>251</v>
      </c>
      <c r="E4984" s="0" t="n">
        <v>1</v>
      </c>
      <c r="F4984" s="38" t="s">
        <v>71</v>
      </c>
      <c r="G4984" s="37" t="s">
        <v>252</v>
      </c>
      <c r="H4984" s="0" t="n">
        <v>227874</v>
      </c>
      <c r="I4984" s="0" t="n">
        <v>177138</v>
      </c>
      <c r="J4984" s="0" t="n">
        <v>30779</v>
      </c>
    </row>
    <row r="4985" customFormat="false" ht="15" hidden="false" customHeight="false" outlineLevel="0" collapsed="false">
      <c r="A4985" s="0" t="n">
        <v>202407</v>
      </c>
      <c r="B4985" s="0" t="n">
        <v>202407</v>
      </c>
      <c r="C4985" s="37" t="s">
        <v>124</v>
      </c>
      <c r="D4985" s="37" t="s">
        <v>253</v>
      </c>
      <c r="E4985" s="0" t="n">
        <v>1</v>
      </c>
      <c r="F4985" s="38" t="s">
        <v>71</v>
      </c>
      <c r="G4985" s="37" t="s">
        <v>254</v>
      </c>
      <c r="H4985" s="0" t="n">
        <v>2346287</v>
      </c>
      <c r="I4985" s="0" t="n">
        <v>935359</v>
      </c>
      <c r="J4985" s="0" t="n">
        <v>14469</v>
      </c>
    </row>
    <row r="4986" customFormat="false" ht="15" hidden="false" customHeight="false" outlineLevel="0" collapsed="false">
      <c r="A4986" s="0" t="n">
        <v>202407</v>
      </c>
      <c r="B4986" s="0" t="n">
        <v>202407</v>
      </c>
      <c r="C4986" s="37" t="s">
        <v>101</v>
      </c>
      <c r="D4986" s="37" t="s">
        <v>255</v>
      </c>
      <c r="E4986" s="0" t="n">
        <v>1</v>
      </c>
      <c r="F4986" s="38" t="s">
        <v>71</v>
      </c>
      <c r="G4986" s="37" t="s">
        <v>256</v>
      </c>
      <c r="H4986" s="0" t="n">
        <v>454306</v>
      </c>
      <c r="I4986" s="0" t="n">
        <v>92652</v>
      </c>
      <c r="J4986" s="0" t="n">
        <v>-16509</v>
      </c>
    </row>
    <row r="4987" customFormat="false" ht="15" hidden="false" customHeight="false" outlineLevel="0" collapsed="false">
      <c r="A4987" s="0" t="n">
        <v>202407</v>
      </c>
      <c r="B4987" s="0" t="n">
        <v>202407</v>
      </c>
      <c r="C4987" s="37" t="s">
        <v>112</v>
      </c>
      <c r="D4987" s="37" t="s">
        <v>132</v>
      </c>
      <c r="E4987" s="0" t="n">
        <v>1</v>
      </c>
      <c r="F4987" s="38" t="s">
        <v>71</v>
      </c>
      <c r="G4987" s="37" t="s">
        <v>257</v>
      </c>
      <c r="H4987" s="0" t="n">
        <v>2972341</v>
      </c>
      <c r="I4987" s="0" t="n">
        <v>615614</v>
      </c>
      <c r="J4987" s="0" t="n">
        <v>91613</v>
      </c>
    </row>
    <row r="4988" customFormat="false" ht="15" hidden="false" customHeight="false" outlineLevel="0" collapsed="false">
      <c r="A4988" s="0" t="n">
        <v>202407</v>
      </c>
      <c r="B4988" s="0" t="n">
        <v>202407</v>
      </c>
      <c r="C4988" s="37" t="s">
        <v>115</v>
      </c>
      <c r="D4988" s="37" t="s">
        <v>258</v>
      </c>
      <c r="E4988" s="0" t="n">
        <v>1</v>
      </c>
      <c r="F4988" s="38" t="s">
        <v>71</v>
      </c>
      <c r="G4988" s="37" t="s">
        <v>259</v>
      </c>
      <c r="H4988" s="0" t="n">
        <v>597785</v>
      </c>
      <c r="I4988" s="0" t="n">
        <v>136808</v>
      </c>
      <c r="J4988" s="0" t="n">
        <v>11373</v>
      </c>
    </row>
    <row r="4989" customFormat="false" ht="15" hidden="false" customHeight="false" outlineLevel="0" collapsed="false">
      <c r="A4989" s="0" t="n">
        <v>202407</v>
      </c>
      <c r="B4989" s="0" t="n">
        <v>202407</v>
      </c>
      <c r="C4989" s="37" t="s">
        <v>184</v>
      </c>
      <c r="D4989" s="37" t="s">
        <v>179</v>
      </c>
      <c r="E4989" s="0" t="n">
        <v>1</v>
      </c>
      <c r="F4989" s="38" t="s">
        <v>71</v>
      </c>
      <c r="G4989" s="37" t="s">
        <v>260</v>
      </c>
      <c r="H4989" s="0" t="n">
        <v>556075</v>
      </c>
      <c r="I4989" s="0" t="n">
        <v>158757</v>
      </c>
      <c r="J4989" s="0" t="n">
        <v>19549</v>
      </c>
    </row>
    <row r="4990" customFormat="false" ht="15" hidden="false" customHeight="false" outlineLevel="0" collapsed="false">
      <c r="A4990" s="0" t="n">
        <v>202407</v>
      </c>
      <c r="B4990" s="0" t="n">
        <v>202407</v>
      </c>
      <c r="C4990" s="37" t="s">
        <v>158</v>
      </c>
      <c r="D4990" s="37" t="s">
        <v>155</v>
      </c>
      <c r="E4990" s="0" t="n">
        <v>1</v>
      </c>
      <c r="F4990" s="38" t="s">
        <v>71</v>
      </c>
      <c r="G4990" s="37" t="s">
        <v>261</v>
      </c>
      <c r="H4990" s="0" t="n">
        <v>593740</v>
      </c>
      <c r="I4990" s="0" t="n">
        <v>177257</v>
      </c>
      <c r="J4990" s="0" t="n">
        <v>10124</v>
      </c>
    </row>
    <row r="4991" customFormat="false" ht="15" hidden="false" customHeight="false" outlineLevel="0" collapsed="false">
      <c r="A4991" s="0" t="n">
        <v>202407</v>
      </c>
      <c r="B4991" s="0" t="n">
        <v>202407</v>
      </c>
      <c r="C4991" s="37" t="s">
        <v>98</v>
      </c>
      <c r="D4991" s="37" t="s">
        <v>262</v>
      </c>
      <c r="E4991" s="0" t="n">
        <v>1</v>
      </c>
      <c r="F4991" s="38" t="s">
        <v>71</v>
      </c>
      <c r="G4991" s="37" t="s">
        <v>263</v>
      </c>
      <c r="H4991" s="0" t="n">
        <v>571273</v>
      </c>
      <c r="I4991" s="0" t="n">
        <v>141887</v>
      </c>
      <c r="J4991" s="0" t="n">
        <v>-4879</v>
      </c>
    </row>
    <row r="4992" customFormat="false" ht="15" hidden="false" customHeight="false" outlineLevel="0" collapsed="false">
      <c r="A4992" s="0" t="n">
        <v>202407</v>
      </c>
      <c r="B4992" s="0" t="n">
        <v>202407</v>
      </c>
      <c r="C4992" s="37" t="s">
        <v>98</v>
      </c>
      <c r="D4992" s="37" t="s">
        <v>214</v>
      </c>
      <c r="E4992" s="0" t="n">
        <v>1</v>
      </c>
      <c r="F4992" s="38" t="s">
        <v>71</v>
      </c>
      <c r="G4992" s="37" t="s">
        <v>264</v>
      </c>
      <c r="H4992" s="0" t="n">
        <v>4813722</v>
      </c>
      <c r="I4992" s="0" t="n">
        <v>793532</v>
      </c>
      <c r="J4992" s="0" t="n">
        <v>29597</v>
      </c>
    </row>
    <row r="4993" customFormat="false" ht="15" hidden="false" customHeight="false" outlineLevel="0" collapsed="false">
      <c r="A4993" s="0" t="n">
        <v>202407</v>
      </c>
      <c r="B4993" s="0" t="n">
        <v>202407</v>
      </c>
      <c r="C4993" s="37" t="s">
        <v>101</v>
      </c>
      <c r="D4993" s="37" t="s">
        <v>161</v>
      </c>
      <c r="E4993" s="0" t="n">
        <v>1</v>
      </c>
      <c r="F4993" s="38" t="s">
        <v>71</v>
      </c>
      <c r="G4993" s="37" t="s">
        <v>265</v>
      </c>
      <c r="H4993" s="0" t="n">
        <v>37244</v>
      </c>
      <c r="I4993" s="0" t="n">
        <v>15642</v>
      </c>
      <c r="J4993" s="0" t="n">
        <v>2357</v>
      </c>
    </row>
    <row r="4994" customFormat="false" ht="15" hidden="false" customHeight="false" outlineLevel="0" collapsed="false">
      <c r="A4994" s="0" t="n">
        <v>202407</v>
      </c>
      <c r="B4994" s="0" t="n">
        <v>202407</v>
      </c>
      <c r="C4994" s="37" t="s">
        <v>106</v>
      </c>
      <c r="D4994" s="37" t="s">
        <v>102</v>
      </c>
      <c r="E4994" s="0" t="n">
        <v>1</v>
      </c>
      <c r="F4994" s="38" t="s">
        <v>71</v>
      </c>
      <c r="G4994" s="37" t="s">
        <v>266</v>
      </c>
      <c r="H4994" s="0" t="n">
        <v>31831</v>
      </c>
      <c r="I4994" s="0" t="n">
        <v>15791</v>
      </c>
      <c r="J4994" s="0" t="n">
        <v>704</v>
      </c>
    </row>
    <row r="4995" customFormat="false" ht="15" hidden="false" customHeight="false" outlineLevel="0" collapsed="false">
      <c r="A4995" s="0" t="n">
        <v>202407</v>
      </c>
      <c r="B4995" s="0" t="n">
        <v>202407</v>
      </c>
      <c r="C4995" s="37" t="s">
        <v>95</v>
      </c>
      <c r="D4995" s="37" t="s">
        <v>267</v>
      </c>
      <c r="E4995" s="0" t="n">
        <v>1</v>
      </c>
      <c r="F4995" s="38" t="s">
        <v>71</v>
      </c>
      <c r="G4995" s="37" t="s">
        <v>268</v>
      </c>
      <c r="H4995" s="0" t="n">
        <v>278782</v>
      </c>
      <c r="I4995" s="0" t="n">
        <v>70317</v>
      </c>
      <c r="J4995" s="0" t="n">
        <v>3091</v>
      </c>
    </row>
    <row r="4996" customFormat="false" ht="15" hidden="false" customHeight="false" outlineLevel="0" collapsed="false">
      <c r="A4996" s="0" t="n">
        <v>202407</v>
      </c>
      <c r="B4996" s="0" t="n">
        <v>202407</v>
      </c>
      <c r="C4996" s="37" t="s">
        <v>136</v>
      </c>
      <c r="D4996" s="37" t="s">
        <v>269</v>
      </c>
      <c r="E4996" s="0" t="n">
        <v>1</v>
      </c>
      <c r="F4996" s="38" t="s">
        <v>71</v>
      </c>
      <c r="G4996" s="37" t="s">
        <v>270</v>
      </c>
      <c r="H4996" s="0" t="n">
        <v>468464</v>
      </c>
      <c r="I4996" s="0" t="n">
        <v>168755</v>
      </c>
      <c r="J4996" s="0" t="n">
        <v>-12140</v>
      </c>
    </row>
    <row r="4997" customFormat="false" ht="15" hidden="false" customHeight="false" outlineLevel="0" collapsed="false">
      <c r="A4997" s="0" t="n">
        <v>202407</v>
      </c>
      <c r="B4997" s="0" t="n">
        <v>202407</v>
      </c>
      <c r="C4997" s="37" t="s">
        <v>98</v>
      </c>
      <c r="D4997" s="37" t="s">
        <v>181</v>
      </c>
      <c r="E4997" s="0" t="n">
        <v>1</v>
      </c>
      <c r="F4997" s="38" t="s">
        <v>71</v>
      </c>
      <c r="G4997" s="37" t="s">
        <v>271</v>
      </c>
      <c r="H4997" s="0" t="n">
        <v>1093856</v>
      </c>
      <c r="I4997" s="0" t="n">
        <v>172049</v>
      </c>
      <c r="J4997" s="0" t="n">
        <v>15333</v>
      </c>
    </row>
    <row r="4998" customFormat="false" ht="15" hidden="false" customHeight="false" outlineLevel="0" collapsed="false">
      <c r="A4998" s="0" t="n">
        <v>202407</v>
      </c>
      <c r="B4998" s="0" t="n">
        <v>202407</v>
      </c>
      <c r="C4998" s="37" t="s">
        <v>197</v>
      </c>
      <c r="D4998" s="37" t="s">
        <v>255</v>
      </c>
      <c r="E4998" s="0" t="n">
        <v>1</v>
      </c>
      <c r="F4998" s="38" t="s">
        <v>71</v>
      </c>
      <c r="G4998" s="37" t="s">
        <v>272</v>
      </c>
      <c r="H4998" s="0" t="n">
        <v>1191096</v>
      </c>
      <c r="I4998" s="0" t="n">
        <v>466275</v>
      </c>
      <c r="J4998" s="0" t="n">
        <v>-14545</v>
      </c>
    </row>
    <row r="4999" customFormat="false" ht="15" hidden="false" customHeight="false" outlineLevel="0" collapsed="false">
      <c r="A4999" s="0" t="n">
        <v>202407</v>
      </c>
      <c r="B4999" s="0" t="n">
        <v>202407</v>
      </c>
      <c r="C4999" s="37" t="s">
        <v>106</v>
      </c>
      <c r="D4999" s="37" t="s">
        <v>273</v>
      </c>
      <c r="E4999" s="0" t="n">
        <v>1</v>
      </c>
      <c r="F4999" s="38" t="s">
        <v>71</v>
      </c>
      <c r="G4999" s="37" t="s">
        <v>274</v>
      </c>
      <c r="H4999" s="0" t="n">
        <v>322603</v>
      </c>
      <c r="I4999" s="0" t="n">
        <v>46853</v>
      </c>
      <c r="J4999" s="0" t="n">
        <v>8052</v>
      </c>
    </row>
    <row r="5000" customFormat="false" ht="15" hidden="false" customHeight="false" outlineLevel="0" collapsed="false">
      <c r="A5000" s="0" t="n">
        <v>202407</v>
      </c>
      <c r="B5000" s="0" t="n">
        <v>202407</v>
      </c>
      <c r="C5000" s="37" t="s">
        <v>124</v>
      </c>
      <c r="D5000" s="37" t="s">
        <v>275</v>
      </c>
      <c r="E5000" s="0" t="n">
        <v>1</v>
      </c>
      <c r="F5000" s="38" t="s">
        <v>71</v>
      </c>
      <c r="G5000" s="37" t="s">
        <v>276</v>
      </c>
      <c r="H5000" s="0" t="n">
        <v>2441761</v>
      </c>
      <c r="I5000" s="0" t="n">
        <v>768954</v>
      </c>
      <c r="J5000" s="0" t="n">
        <v>5067</v>
      </c>
    </row>
    <row r="5001" customFormat="false" ht="15" hidden="false" customHeight="false" outlineLevel="0" collapsed="false">
      <c r="A5001" s="0" t="n">
        <v>202407</v>
      </c>
      <c r="B5001" s="0" t="n">
        <v>202407</v>
      </c>
      <c r="C5001" s="37" t="s">
        <v>115</v>
      </c>
      <c r="D5001" s="37" t="s">
        <v>277</v>
      </c>
      <c r="E5001" s="0" t="n">
        <v>1</v>
      </c>
      <c r="F5001" s="38" t="s">
        <v>71</v>
      </c>
      <c r="G5001" s="37" t="s">
        <v>278</v>
      </c>
      <c r="H5001" s="0" t="n">
        <v>1508420</v>
      </c>
      <c r="I5001" s="0" t="n">
        <v>367981</v>
      </c>
      <c r="J5001" s="0" t="n">
        <v>18557</v>
      </c>
    </row>
    <row r="5002" customFormat="false" ht="15" hidden="false" customHeight="false" outlineLevel="0" collapsed="false">
      <c r="A5002" s="0" t="n">
        <v>202407</v>
      </c>
      <c r="B5002" s="0" t="n">
        <v>202407</v>
      </c>
      <c r="C5002" s="37" t="s">
        <v>115</v>
      </c>
      <c r="D5002" s="37" t="s">
        <v>269</v>
      </c>
      <c r="E5002" s="0" t="n">
        <v>1</v>
      </c>
      <c r="F5002" s="38" t="s">
        <v>71</v>
      </c>
      <c r="G5002" s="37" t="s">
        <v>279</v>
      </c>
      <c r="H5002" s="0" t="n">
        <v>573671</v>
      </c>
      <c r="I5002" s="0" t="n">
        <v>369803</v>
      </c>
      <c r="J5002" s="0" t="n">
        <v>109609</v>
      </c>
    </row>
    <row r="5003" customFormat="false" ht="15" hidden="false" customHeight="false" outlineLevel="0" collapsed="false">
      <c r="A5003" s="0" t="n">
        <v>202407</v>
      </c>
      <c r="B5003" s="0" t="n">
        <v>202407</v>
      </c>
      <c r="C5003" s="37" t="s">
        <v>197</v>
      </c>
      <c r="D5003" s="37" t="s">
        <v>280</v>
      </c>
      <c r="E5003" s="0" t="n">
        <v>1</v>
      </c>
      <c r="F5003" s="38" t="s">
        <v>71</v>
      </c>
      <c r="G5003" s="37" t="s">
        <v>281</v>
      </c>
      <c r="H5003" s="0" t="n">
        <v>1926150</v>
      </c>
      <c r="I5003" s="0" t="n">
        <v>461935</v>
      </c>
      <c r="J5003" s="0" t="n">
        <v>22793</v>
      </c>
    </row>
    <row r="5004" customFormat="false" ht="15" hidden="false" customHeight="false" outlineLevel="0" collapsed="false">
      <c r="A5004" s="0" t="n">
        <v>202407</v>
      </c>
      <c r="B5004" s="0" t="n">
        <v>202407</v>
      </c>
      <c r="C5004" s="37" t="s">
        <v>158</v>
      </c>
      <c r="D5004" s="37" t="s">
        <v>282</v>
      </c>
      <c r="E5004" s="0" t="n">
        <v>1</v>
      </c>
      <c r="F5004" s="38" t="s">
        <v>71</v>
      </c>
      <c r="G5004" s="37" t="s">
        <v>283</v>
      </c>
      <c r="H5004" s="0" t="n">
        <v>713160</v>
      </c>
      <c r="I5004" s="0" t="n">
        <v>246412</v>
      </c>
      <c r="J5004" s="0" t="n">
        <v>8857</v>
      </c>
    </row>
    <row r="5005" customFormat="false" ht="15" hidden="false" customHeight="false" outlineLevel="0" collapsed="false">
      <c r="A5005" s="0" t="n">
        <v>202407</v>
      </c>
      <c r="B5005" s="0" t="n">
        <v>202407</v>
      </c>
      <c r="C5005" s="37" t="s">
        <v>152</v>
      </c>
      <c r="D5005" s="37" t="s">
        <v>284</v>
      </c>
      <c r="E5005" s="0" t="n">
        <v>1</v>
      </c>
      <c r="F5005" s="38" t="s">
        <v>71</v>
      </c>
      <c r="G5005" s="37" t="s">
        <v>285</v>
      </c>
      <c r="H5005" s="0" t="n">
        <v>288893</v>
      </c>
      <c r="I5005" s="0" t="n">
        <v>27518</v>
      </c>
      <c r="J5005" s="0" t="n">
        <v>3813</v>
      </c>
    </row>
    <row r="5006" customFormat="false" ht="15" hidden="false" customHeight="false" outlineLevel="0" collapsed="false">
      <c r="A5006" s="0" t="n">
        <v>202407</v>
      </c>
      <c r="B5006" s="0" t="n">
        <v>202407</v>
      </c>
      <c r="C5006" s="37" t="s">
        <v>95</v>
      </c>
      <c r="D5006" s="37" t="s">
        <v>210</v>
      </c>
      <c r="E5006" s="0" t="n">
        <v>1</v>
      </c>
      <c r="F5006" s="38" t="s">
        <v>71</v>
      </c>
      <c r="G5006" s="37" t="s">
        <v>286</v>
      </c>
      <c r="H5006" s="0" t="n">
        <v>1229387</v>
      </c>
      <c r="I5006" s="0" t="n">
        <v>560350</v>
      </c>
      <c r="J5006" s="0" t="n">
        <v>-55209</v>
      </c>
    </row>
    <row r="5007" customFormat="false" ht="15" hidden="false" customHeight="false" outlineLevel="0" collapsed="false">
      <c r="A5007" s="0" t="n">
        <v>202407</v>
      </c>
      <c r="B5007" s="0" t="n">
        <v>202407</v>
      </c>
      <c r="C5007" s="37" t="s">
        <v>136</v>
      </c>
      <c r="D5007" s="37" t="s">
        <v>223</v>
      </c>
      <c r="E5007" s="0" t="n">
        <v>1</v>
      </c>
      <c r="F5007" s="38" t="s">
        <v>71</v>
      </c>
      <c r="G5007" s="37" t="s">
        <v>287</v>
      </c>
      <c r="H5007" s="0" t="n">
        <v>604914</v>
      </c>
      <c r="I5007" s="0" t="n">
        <v>186833</v>
      </c>
      <c r="J5007" s="0" t="n">
        <v>38316</v>
      </c>
    </row>
    <row r="5008" customFormat="false" ht="15" hidden="false" customHeight="false" outlineLevel="0" collapsed="false">
      <c r="A5008" s="0" t="n">
        <v>202407</v>
      </c>
      <c r="B5008" s="0" t="n">
        <v>202407</v>
      </c>
      <c r="C5008" s="37" t="s">
        <v>152</v>
      </c>
      <c r="D5008" s="37" t="s">
        <v>288</v>
      </c>
      <c r="E5008" s="0" t="n">
        <v>1</v>
      </c>
      <c r="F5008" s="38" t="s">
        <v>71</v>
      </c>
      <c r="G5008" s="37" t="s">
        <v>289</v>
      </c>
      <c r="H5008" s="0" t="n">
        <v>517862</v>
      </c>
      <c r="I5008" s="0" t="n">
        <v>146807</v>
      </c>
      <c r="J5008" s="0" t="n">
        <v>26336</v>
      </c>
    </row>
    <row r="5009" customFormat="false" ht="15" hidden="false" customHeight="false" outlineLevel="0" collapsed="false">
      <c r="A5009" s="0" t="n">
        <v>202407</v>
      </c>
      <c r="B5009" s="0" t="n">
        <v>202407</v>
      </c>
      <c r="C5009" s="37" t="s">
        <v>112</v>
      </c>
      <c r="D5009" s="37" t="s">
        <v>290</v>
      </c>
      <c r="E5009" s="0" t="n">
        <v>1</v>
      </c>
      <c r="F5009" s="38" t="s">
        <v>71</v>
      </c>
      <c r="G5009" s="37" t="s">
        <v>291</v>
      </c>
      <c r="H5009" s="0" t="n">
        <v>3255839</v>
      </c>
      <c r="I5009" s="0" t="n">
        <v>852116</v>
      </c>
      <c r="J5009" s="0" t="n">
        <v>112859</v>
      </c>
    </row>
    <row r="5010" customFormat="false" ht="15" hidden="false" customHeight="false" outlineLevel="0" collapsed="false">
      <c r="A5010" s="0" t="n">
        <v>202407</v>
      </c>
      <c r="B5010" s="0" t="n">
        <v>202407</v>
      </c>
      <c r="C5010" s="37" t="s">
        <v>106</v>
      </c>
      <c r="D5010" s="37" t="s">
        <v>292</v>
      </c>
      <c r="E5010" s="0" t="n">
        <v>1</v>
      </c>
      <c r="F5010" s="38" t="s">
        <v>71</v>
      </c>
      <c r="G5010" s="37" t="s">
        <v>293</v>
      </c>
      <c r="H5010" s="0" t="n">
        <v>31467</v>
      </c>
      <c r="I5010" s="0" t="n">
        <v>7892</v>
      </c>
      <c r="J5010" s="0" t="n">
        <v>-2034</v>
      </c>
    </row>
    <row r="5011" customFormat="false" ht="15" hidden="false" customHeight="false" outlineLevel="0" collapsed="false">
      <c r="A5011" s="0" t="n">
        <v>202407</v>
      </c>
      <c r="B5011" s="0" t="n">
        <v>202407</v>
      </c>
      <c r="C5011" s="37" t="s">
        <v>136</v>
      </c>
      <c r="D5011" s="37" t="s">
        <v>294</v>
      </c>
      <c r="E5011" s="0" t="n">
        <v>1</v>
      </c>
      <c r="F5011" s="38" t="s">
        <v>71</v>
      </c>
      <c r="G5011" s="37" t="s">
        <v>295</v>
      </c>
      <c r="H5011" s="0" t="n">
        <v>125798</v>
      </c>
      <c r="I5011" s="0" t="n">
        <v>31850</v>
      </c>
      <c r="J5011" s="0" t="n">
        <v>1722</v>
      </c>
    </row>
    <row r="5012" customFormat="false" ht="15" hidden="false" customHeight="false" outlineLevel="0" collapsed="false">
      <c r="A5012" s="0" t="n">
        <v>202407</v>
      </c>
      <c r="B5012" s="0" t="n">
        <v>202407</v>
      </c>
      <c r="C5012" s="37" t="s">
        <v>101</v>
      </c>
      <c r="D5012" s="37" t="s">
        <v>296</v>
      </c>
      <c r="E5012" s="0" t="n">
        <v>1</v>
      </c>
      <c r="F5012" s="38" t="s">
        <v>71</v>
      </c>
      <c r="G5012" s="37" t="s">
        <v>297</v>
      </c>
      <c r="H5012" s="0" t="n">
        <v>126327</v>
      </c>
      <c r="I5012" s="0" t="n">
        <v>61814</v>
      </c>
      <c r="J5012" s="0" t="n">
        <v>-2923</v>
      </c>
    </row>
    <row r="5013" customFormat="false" ht="15" hidden="false" customHeight="false" outlineLevel="0" collapsed="false">
      <c r="A5013" s="0" t="n">
        <v>202407</v>
      </c>
      <c r="B5013" s="0" t="n">
        <v>202407</v>
      </c>
      <c r="C5013" s="37" t="s">
        <v>149</v>
      </c>
      <c r="D5013" s="37" t="s">
        <v>298</v>
      </c>
      <c r="E5013" s="0" t="n">
        <v>1</v>
      </c>
      <c r="F5013" s="38" t="s">
        <v>71</v>
      </c>
      <c r="G5013" s="37" t="s">
        <v>299</v>
      </c>
      <c r="H5013" s="0" t="n">
        <v>329896</v>
      </c>
      <c r="I5013" s="0" t="n">
        <v>124855</v>
      </c>
      <c r="J5013" s="0" t="n">
        <v>24023</v>
      </c>
    </row>
    <row r="5014" customFormat="false" ht="15" hidden="false" customHeight="false" outlineLevel="0" collapsed="false">
      <c r="A5014" s="0" t="n">
        <v>202407</v>
      </c>
      <c r="B5014" s="0" t="n">
        <v>202407</v>
      </c>
      <c r="C5014" s="37" t="s">
        <v>184</v>
      </c>
      <c r="D5014" s="37" t="s">
        <v>300</v>
      </c>
      <c r="E5014" s="0" t="n">
        <v>1</v>
      </c>
      <c r="F5014" s="38" t="s">
        <v>71</v>
      </c>
      <c r="G5014" s="37" t="s">
        <v>301</v>
      </c>
      <c r="H5014" s="0" t="n">
        <v>368646</v>
      </c>
      <c r="I5014" s="0" t="n">
        <v>122633</v>
      </c>
      <c r="J5014" s="0" t="n">
        <v>22719</v>
      </c>
    </row>
    <row r="5015" customFormat="false" ht="15" hidden="false" customHeight="false" outlineLevel="0" collapsed="false">
      <c r="A5015" s="0" t="n">
        <v>202407</v>
      </c>
      <c r="B5015" s="0" t="n">
        <v>202407</v>
      </c>
      <c r="C5015" s="37" t="s">
        <v>136</v>
      </c>
      <c r="D5015" s="37" t="s">
        <v>298</v>
      </c>
      <c r="E5015" s="0" t="n">
        <v>1</v>
      </c>
      <c r="F5015" s="38" t="s">
        <v>71</v>
      </c>
      <c r="G5015" s="37" t="s">
        <v>302</v>
      </c>
      <c r="H5015" s="0" t="n">
        <v>110544</v>
      </c>
      <c r="I5015" s="0" t="n">
        <v>45327</v>
      </c>
      <c r="J5015" s="0" t="n">
        <v>5385</v>
      </c>
    </row>
    <row r="5016" customFormat="false" ht="15" hidden="false" customHeight="false" outlineLevel="0" collapsed="false">
      <c r="A5016" s="0" t="n">
        <v>202407</v>
      </c>
      <c r="B5016" s="0" t="n">
        <v>202407</v>
      </c>
      <c r="C5016" s="37" t="s">
        <v>149</v>
      </c>
      <c r="D5016" s="37" t="s">
        <v>303</v>
      </c>
      <c r="E5016" s="0" t="n">
        <v>1</v>
      </c>
      <c r="F5016" s="38" t="s">
        <v>71</v>
      </c>
      <c r="G5016" s="37" t="s">
        <v>304</v>
      </c>
      <c r="H5016" s="0" t="n">
        <v>184030</v>
      </c>
      <c r="I5016" s="0" t="n">
        <v>73979</v>
      </c>
      <c r="J5016" s="0" t="n">
        <v>-2982</v>
      </c>
    </row>
    <row r="5017" customFormat="false" ht="15" hidden="false" customHeight="false" outlineLevel="0" collapsed="false">
      <c r="A5017" s="0" t="n">
        <v>202407</v>
      </c>
      <c r="B5017" s="0" t="n">
        <v>202407</v>
      </c>
      <c r="C5017" s="37" t="s">
        <v>106</v>
      </c>
      <c r="D5017" s="37" t="s">
        <v>107</v>
      </c>
      <c r="E5017" s="0" t="n">
        <v>1</v>
      </c>
      <c r="F5017" s="38" t="s">
        <v>71</v>
      </c>
      <c r="G5017" s="37" t="s">
        <v>305</v>
      </c>
      <c r="H5017" s="0" t="n">
        <v>144875</v>
      </c>
      <c r="I5017" s="0" t="n">
        <v>38793</v>
      </c>
      <c r="J5017" s="0" t="n">
        <v>8900</v>
      </c>
    </row>
    <row r="5018" customFormat="false" ht="15" hidden="false" customHeight="false" outlineLevel="0" collapsed="false">
      <c r="A5018" s="0" t="n">
        <v>202407</v>
      </c>
      <c r="B5018" s="0" t="n">
        <v>202407</v>
      </c>
      <c r="C5018" s="37" t="s">
        <v>124</v>
      </c>
      <c r="D5018" s="37" t="s">
        <v>306</v>
      </c>
      <c r="E5018" s="0" t="n">
        <v>1</v>
      </c>
      <c r="F5018" s="38" t="s">
        <v>71</v>
      </c>
      <c r="G5018" s="37" t="s">
        <v>307</v>
      </c>
      <c r="H5018" s="0" t="n">
        <v>7716976</v>
      </c>
      <c r="I5018" s="0" t="n">
        <v>1048173</v>
      </c>
      <c r="J5018" s="0" t="n">
        <v>56364</v>
      </c>
    </row>
    <row r="5019" customFormat="false" ht="15" hidden="false" customHeight="false" outlineLevel="0" collapsed="false">
      <c r="A5019" s="0" t="n">
        <v>202407</v>
      </c>
      <c r="B5019" s="0" t="n">
        <v>202407</v>
      </c>
      <c r="C5019" s="37" t="s">
        <v>115</v>
      </c>
      <c r="D5019" s="37" t="s">
        <v>308</v>
      </c>
      <c r="E5019" s="0" t="n">
        <v>1</v>
      </c>
      <c r="F5019" s="38" t="s">
        <v>71</v>
      </c>
      <c r="G5019" s="37" t="s">
        <v>309</v>
      </c>
      <c r="H5019" s="0" t="n">
        <v>4151889</v>
      </c>
      <c r="I5019" s="0" t="n">
        <v>2616690</v>
      </c>
      <c r="J5019" s="0" t="n">
        <v>681745</v>
      </c>
    </row>
    <row r="5020" customFormat="false" ht="15" hidden="false" customHeight="false" outlineLevel="0" collapsed="false">
      <c r="A5020" s="0" t="n">
        <v>202407</v>
      </c>
      <c r="B5020" s="0" t="n">
        <v>202407</v>
      </c>
      <c r="C5020" s="37" t="s">
        <v>178</v>
      </c>
      <c r="D5020" s="37" t="s">
        <v>308</v>
      </c>
      <c r="E5020" s="0" t="n">
        <v>1</v>
      </c>
      <c r="F5020" s="38" t="s">
        <v>71</v>
      </c>
      <c r="G5020" s="37" t="s">
        <v>310</v>
      </c>
      <c r="H5020" s="0" t="n">
        <v>341777</v>
      </c>
      <c r="I5020" s="0" t="n">
        <v>156040</v>
      </c>
      <c r="J5020" s="0" t="n">
        <v>16624</v>
      </c>
    </row>
    <row r="5021" customFormat="false" ht="15" hidden="false" customHeight="false" outlineLevel="0" collapsed="false">
      <c r="A5021" s="0" t="n">
        <v>202407</v>
      </c>
      <c r="B5021" s="0" t="n">
        <v>202407</v>
      </c>
      <c r="C5021" s="37" t="s">
        <v>109</v>
      </c>
      <c r="D5021" s="37" t="s">
        <v>311</v>
      </c>
      <c r="E5021" s="0" t="n">
        <v>1</v>
      </c>
      <c r="F5021" s="38" t="s">
        <v>71</v>
      </c>
      <c r="G5021" s="37" t="s">
        <v>312</v>
      </c>
      <c r="H5021" s="0" t="n">
        <v>348075</v>
      </c>
      <c r="I5021" s="0" t="n">
        <v>91903</v>
      </c>
      <c r="J5021" s="0" t="n">
        <v>12010</v>
      </c>
    </row>
    <row r="5022" customFormat="false" ht="15" hidden="false" customHeight="false" outlineLevel="0" collapsed="false">
      <c r="A5022" s="0" t="n">
        <v>202407</v>
      </c>
      <c r="B5022" s="0" t="n">
        <v>202407</v>
      </c>
      <c r="C5022" s="37" t="s">
        <v>178</v>
      </c>
      <c r="D5022" s="37" t="s">
        <v>203</v>
      </c>
      <c r="E5022" s="0" t="n">
        <v>1</v>
      </c>
      <c r="F5022" s="38" t="s">
        <v>71</v>
      </c>
      <c r="G5022" s="37" t="s">
        <v>313</v>
      </c>
      <c r="H5022" s="0" t="n">
        <v>147217</v>
      </c>
      <c r="I5022" s="0" t="n">
        <v>57912</v>
      </c>
      <c r="J5022" s="0" t="n">
        <v>1967</v>
      </c>
    </row>
    <row r="5023" customFormat="false" ht="15" hidden="false" customHeight="false" outlineLevel="0" collapsed="false">
      <c r="A5023" s="0" t="n">
        <v>202407</v>
      </c>
      <c r="B5023" s="0" t="n">
        <v>202407</v>
      </c>
      <c r="C5023" s="37" t="s">
        <v>152</v>
      </c>
      <c r="D5023" s="37" t="s">
        <v>314</v>
      </c>
      <c r="E5023" s="0" t="n">
        <v>1</v>
      </c>
      <c r="F5023" s="38" t="s">
        <v>71</v>
      </c>
      <c r="G5023" s="37" t="s">
        <v>315</v>
      </c>
      <c r="H5023" s="0" t="n">
        <v>53392</v>
      </c>
      <c r="I5023" s="0" t="n">
        <v>11468</v>
      </c>
      <c r="J5023" s="0" t="n">
        <v>2531</v>
      </c>
    </row>
    <row r="5024" customFormat="false" ht="15" hidden="false" customHeight="false" outlineLevel="0" collapsed="false">
      <c r="A5024" s="0" t="n">
        <v>202407</v>
      </c>
      <c r="B5024" s="0" t="n">
        <v>202407</v>
      </c>
      <c r="C5024" s="37" t="s">
        <v>152</v>
      </c>
      <c r="D5024" s="37" t="s">
        <v>159</v>
      </c>
      <c r="E5024" s="0" t="n">
        <v>1</v>
      </c>
      <c r="F5024" s="38" t="s">
        <v>71</v>
      </c>
      <c r="G5024" s="37" t="s">
        <v>316</v>
      </c>
      <c r="H5024" s="0" t="n">
        <v>580038</v>
      </c>
      <c r="I5024" s="0" t="n">
        <v>287651</v>
      </c>
      <c r="J5024" s="0" t="n">
        <v>40514</v>
      </c>
    </row>
    <row r="5025" customFormat="false" ht="15" hidden="false" customHeight="false" outlineLevel="0" collapsed="false">
      <c r="A5025" s="0" t="n">
        <v>202407</v>
      </c>
      <c r="B5025" s="0" t="n">
        <v>202407</v>
      </c>
      <c r="C5025" s="37" t="s">
        <v>184</v>
      </c>
      <c r="D5025" s="37" t="s">
        <v>218</v>
      </c>
      <c r="E5025" s="0" t="n">
        <v>1</v>
      </c>
      <c r="F5025" s="38" t="s">
        <v>71</v>
      </c>
      <c r="G5025" s="37" t="s">
        <v>317</v>
      </c>
      <c r="H5025" s="0" t="n">
        <v>183485</v>
      </c>
      <c r="I5025" s="0" t="n">
        <v>107080</v>
      </c>
      <c r="J5025" s="0" t="n">
        <v>24017</v>
      </c>
    </row>
    <row r="5026" customFormat="false" ht="15" hidden="false" customHeight="false" outlineLevel="0" collapsed="false">
      <c r="A5026" s="0" t="n">
        <v>202407</v>
      </c>
      <c r="B5026" s="0" t="n">
        <v>202407</v>
      </c>
      <c r="C5026" s="37" t="s">
        <v>109</v>
      </c>
      <c r="D5026" s="37" t="s">
        <v>318</v>
      </c>
      <c r="E5026" s="0" t="n">
        <v>1</v>
      </c>
      <c r="F5026" s="38" t="s">
        <v>71</v>
      </c>
      <c r="G5026" s="37" t="s">
        <v>319</v>
      </c>
      <c r="H5026" s="0" t="n">
        <v>494503</v>
      </c>
      <c r="I5026" s="0" t="n">
        <v>208584</v>
      </c>
      <c r="J5026" s="0" t="n">
        <v>20390</v>
      </c>
    </row>
    <row r="5027" customFormat="false" ht="15" hidden="false" customHeight="false" outlineLevel="0" collapsed="false">
      <c r="A5027" s="0" t="n">
        <v>202407</v>
      </c>
      <c r="B5027" s="0" t="n">
        <v>202407</v>
      </c>
      <c r="C5027" s="37" t="s">
        <v>184</v>
      </c>
      <c r="D5027" s="37" t="s">
        <v>320</v>
      </c>
      <c r="E5027" s="0" t="n">
        <v>1</v>
      </c>
      <c r="F5027" s="38" t="s">
        <v>71</v>
      </c>
      <c r="G5027" s="37" t="s">
        <v>321</v>
      </c>
      <c r="H5027" s="0" t="n">
        <v>94188</v>
      </c>
      <c r="I5027" s="0" t="n">
        <v>36557</v>
      </c>
      <c r="J5027" s="0" t="n">
        <v>2753</v>
      </c>
    </row>
    <row r="5028" customFormat="false" ht="15" hidden="false" customHeight="false" outlineLevel="0" collapsed="false">
      <c r="A5028" s="0" t="n">
        <v>202407</v>
      </c>
      <c r="B5028" s="0" t="n">
        <v>202407</v>
      </c>
      <c r="C5028" s="37" t="s">
        <v>124</v>
      </c>
      <c r="D5028" s="37" t="s">
        <v>282</v>
      </c>
      <c r="E5028" s="0" t="n">
        <v>1</v>
      </c>
      <c r="F5028" s="38" t="s">
        <v>71</v>
      </c>
      <c r="G5028" s="37" t="s">
        <v>322</v>
      </c>
      <c r="H5028" s="0" t="n">
        <v>169361</v>
      </c>
      <c r="I5028" s="0" t="n">
        <v>60446</v>
      </c>
      <c r="J5028" s="0" t="n">
        <v>8433</v>
      </c>
    </row>
    <row r="5029" customFormat="false" ht="15" hidden="false" customHeight="false" outlineLevel="0" collapsed="false">
      <c r="A5029" s="0" t="n">
        <v>202407</v>
      </c>
      <c r="B5029" s="0" t="n">
        <v>202407</v>
      </c>
      <c r="C5029" s="37" t="s">
        <v>112</v>
      </c>
      <c r="D5029" s="37" t="s">
        <v>96</v>
      </c>
      <c r="E5029" s="0" t="n">
        <v>1</v>
      </c>
      <c r="F5029" s="38" t="s">
        <v>71</v>
      </c>
      <c r="G5029" s="37" t="s">
        <v>323</v>
      </c>
      <c r="H5029" s="0" t="n">
        <v>638632</v>
      </c>
      <c r="I5029" s="0" t="n">
        <v>159556</v>
      </c>
      <c r="J5029" s="0" t="n">
        <v>35781</v>
      </c>
    </row>
    <row r="5030" customFormat="false" ht="15" hidden="false" customHeight="false" outlineLevel="0" collapsed="false">
      <c r="A5030" s="0" t="n">
        <v>202407</v>
      </c>
      <c r="B5030" s="0" t="n">
        <v>202407</v>
      </c>
      <c r="C5030" s="37" t="s">
        <v>152</v>
      </c>
      <c r="D5030" s="37" t="s">
        <v>324</v>
      </c>
      <c r="E5030" s="0" t="n">
        <v>1</v>
      </c>
      <c r="F5030" s="38" t="s">
        <v>71</v>
      </c>
      <c r="G5030" s="37" t="s">
        <v>325</v>
      </c>
      <c r="H5030" s="0" t="n">
        <v>857324</v>
      </c>
      <c r="I5030" s="0" t="n">
        <v>452457</v>
      </c>
      <c r="J5030" s="0" t="n">
        <v>82199</v>
      </c>
    </row>
    <row r="5031" customFormat="false" ht="15" hidden="false" customHeight="false" outlineLevel="0" collapsed="false">
      <c r="A5031" s="0" t="n">
        <v>202407</v>
      </c>
      <c r="B5031" s="0" t="n">
        <v>202407</v>
      </c>
      <c r="C5031" s="37" t="s">
        <v>112</v>
      </c>
      <c r="D5031" s="37" t="s">
        <v>326</v>
      </c>
      <c r="E5031" s="0" t="n">
        <v>1</v>
      </c>
      <c r="F5031" s="38" t="s">
        <v>71</v>
      </c>
      <c r="G5031" s="37" t="s">
        <v>327</v>
      </c>
      <c r="H5031" s="0" t="n">
        <v>977510</v>
      </c>
      <c r="I5031" s="0" t="n">
        <v>314830</v>
      </c>
      <c r="J5031" s="0" t="n">
        <v>29538</v>
      </c>
    </row>
    <row r="5032" customFormat="false" ht="15" hidden="false" customHeight="false" outlineLevel="0" collapsed="false">
      <c r="A5032" s="0" t="n">
        <v>202407</v>
      </c>
      <c r="B5032" s="0" t="n">
        <v>202407</v>
      </c>
      <c r="C5032" s="37" t="s">
        <v>152</v>
      </c>
      <c r="D5032" s="37" t="s">
        <v>328</v>
      </c>
      <c r="E5032" s="0" t="n">
        <v>1</v>
      </c>
      <c r="F5032" s="38" t="s">
        <v>71</v>
      </c>
      <c r="G5032" s="37" t="s">
        <v>329</v>
      </c>
      <c r="H5032" s="0" t="n">
        <v>85788</v>
      </c>
      <c r="I5032" s="0" t="n">
        <v>27054</v>
      </c>
      <c r="J5032" s="0" t="n">
        <v>-2860</v>
      </c>
    </row>
    <row r="5033" customFormat="false" ht="15" hidden="false" customHeight="false" outlineLevel="0" collapsed="false">
      <c r="A5033" s="0" t="n">
        <v>202407</v>
      </c>
      <c r="B5033" s="0" t="n">
        <v>202407</v>
      </c>
      <c r="C5033" s="37" t="s">
        <v>95</v>
      </c>
      <c r="D5033" s="37" t="s">
        <v>330</v>
      </c>
      <c r="E5033" s="0" t="n">
        <v>1</v>
      </c>
      <c r="F5033" s="38" t="s">
        <v>71</v>
      </c>
      <c r="G5033" s="37" t="s">
        <v>331</v>
      </c>
      <c r="H5033" s="0" t="n">
        <v>1451422</v>
      </c>
      <c r="I5033" s="0" t="n">
        <v>287689</v>
      </c>
      <c r="J5033" s="0" t="n">
        <v>46329</v>
      </c>
    </row>
    <row r="5034" customFormat="false" ht="15" hidden="false" customHeight="false" outlineLevel="0" collapsed="false">
      <c r="A5034" s="0" t="n">
        <v>202407</v>
      </c>
      <c r="B5034" s="0" t="n">
        <v>202407</v>
      </c>
      <c r="C5034" s="37" t="s">
        <v>106</v>
      </c>
      <c r="D5034" s="37" t="s">
        <v>332</v>
      </c>
      <c r="E5034" s="0" t="n">
        <v>1</v>
      </c>
      <c r="F5034" s="38" t="s">
        <v>71</v>
      </c>
      <c r="G5034" s="37" t="s">
        <v>333</v>
      </c>
      <c r="H5034" s="0" t="n">
        <v>219983</v>
      </c>
      <c r="I5034" s="0" t="n">
        <v>34431</v>
      </c>
      <c r="J5034" s="0" t="n">
        <v>-2199</v>
      </c>
    </row>
    <row r="5035" customFormat="false" ht="15" hidden="false" customHeight="false" outlineLevel="0" collapsed="false">
      <c r="A5035" s="0" t="n">
        <v>202407</v>
      </c>
      <c r="B5035" s="0" t="n">
        <v>202407</v>
      </c>
      <c r="C5035" s="37" t="s">
        <v>95</v>
      </c>
      <c r="D5035" s="37" t="s">
        <v>334</v>
      </c>
      <c r="E5035" s="0" t="n">
        <v>1</v>
      </c>
      <c r="F5035" s="38" t="s">
        <v>71</v>
      </c>
      <c r="G5035" s="37" t="s">
        <v>335</v>
      </c>
      <c r="H5035" s="0" t="n">
        <v>1242326</v>
      </c>
      <c r="I5035" s="0" t="n">
        <v>224841</v>
      </c>
      <c r="J5035" s="0" t="n">
        <v>18774</v>
      </c>
    </row>
    <row r="5036" customFormat="false" ht="15" hidden="false" customHeight="false" outlineLevel="0" collapsed="false">
      <c r="A5036" s="0" t="n">
        <v>202407</v>
      </c>
      <c r="B5036" s="0" t="n">
        <v>202407</v>
      </c>
      <c r="C5036" s="37" t="s">
        <v>149</v>
      </c>
      <c r="D5036" s="37" t="s">
        <v>243</v>
      </c>
      <c r="E5036" s="0" t="n">
        <v>1</v>
      </c>
      <c r="F5036" s="38" t="s">
        <v>71</v>
      </c>
      <c r="G5036" s="37" t="s">
        <v>336</v>
      </c>
      <c r="H5036" s="0" t="n">
        <v>638352</v>
      </c>
      <c r="I5036" s="0" t="n">
        <v>109478</v>
      </c>
      <c r="J5036" s="0" t="n">
        <v>7491</v>
      </c>
    </row>
    <row r="5037" customFormat="false" ht="15" hidden="false" customHeight="false" outlineLevel="0" collapsed="false">
      <c r="A5037" s="0" t="n">
        <v>202407</v>
      </c>
      <c r="B5037" s="0" t="n">
        <v>202407</v>
      </c>
      <c r="C5037" s="37" t="s">
        <v>115</v>
      </c>
      <c r="D5037" s="37" t="s">
        <v>200</v>
      </c>
      <c r="E5037" s="0" t="n">
        <v>1</v>
      </c>
      <c r="F5037" s="38" t="s">
        <v>71</v>
      </c>
      <c r="G5037" s="37" t="s">
        <v>337</v>
      </c>
      <c r="H5037" s="0" t="n">
        <v>116315</v>
      </c>
      <c r="I5037" s="0" t="n">
        <v>27152</v>
      </c>
      <c r="J5037" s="0" t="n">
        <v>-1677</v>
      </c>
    </row>
    <row r="5038" customFormat="false" ht="15" hidden="false" customHeight="false" outlineLevel="0" collapsed="false">
      <c r="A5038" s="0" t="n">
        <v>202407</v>
      </c>
      <c r="B5038" s="0" t="n">
        <v>202407</v>
      </c>
      <c r="C5038" s="37" t="s">
        <v>106</v>
      </c>
      <c r="D5038" s="37" t="s">
        <v>104</v>
      </c>
      <c r="E5038" s="0" t="n">
        <v>1</v>
      </c>
      <c r="F5038" s="38" t="s">
        <v>71</v>
      </c>
      <c r="G5038" s="37" t="s">
        <v>338</v>
      </c>
      <c r="H5038" s="0" t="n">
        <v>366931</v>
      </c>
      <c r="I5038" s="0" t="n">
        <v>170497</v>
      </c>
      <c r="J5038" s="0" t="n">
        <v>19991</v>
      </c>
    </row>
    <row r="5039" customFormat="false" ht="15" hidden="false" customHeight="false" outlineLevel="0" collapsed="false">
      <c r="A5039" s="0" t="n">
        <v>202407</v>
      </c>
      <c r="B5039" s="0" t="n">
        <v>202407</v>
      </c>
      <c r="C5039" s="37" t="s">
        <v>184</v>
      </c>
      <c r="D5039" s="37" t="s">
        <v>339</v>
      </c>
      <c r="E5039" s="0" t="n">
        <v>1</v>
      </c>
      <c r="F5039" s="38" t="s">
        <v>71</v>
      </c>
      <c r="G5039" s="37" t="s">
        <v>340</v>
      </c>
      <c r="H5039" s="0" t="n">
        <v>928360</v>
      </c>
      <c r="I5039" s="0" t="n">
        <v>341621</v>
      </c>
      <c r="J5039" s="0" t="n">
        <v>100926</v>
      </c>
    </row>
    <row r="5040" customFormat="false" ht="15" hidden="false" customHeight="false" outlineLevel="0" collapsed="false">
      <c r="A5040" s="0" t="n">
        <v>202407</v>
      </c>
      <c r="B5040" s="0" t="n">
        <v>202407</v>
      </c>
      <c r="C5040" s="37" t="s">
        <v>112</v>
      </c>
      <c r="D5040" s="37" t="s">
        <v>341</v>
      </c>
      <c r="E5040" s="0" t="n">
        <v>1</v>
      </c>
      <c r="F5040" s="38" t="s">
        <v>71</v>
      </c>
      <c r="G5040" s="37" t="s">
        <v>342</v>
      </c>
      <c r="H5040" s="0" t="n">
        <v>1095637</v>
      </c>
      <c r="I5040" s="0" t="n">
        <v>392445</v>
      </c>
      <c r="J5040" s="0" t="n">
        <v>19128</v>
      </c>
    </row>
    <row r="5041" customFormat="false" ht="15" hidden="false" customHeight="false" outlineLevel="0" collapsed="false">
      <c r="A5041" s="0" t="n">
        <v>202407</v>
      </c>
      <c r="B5041" s="0" t="n">
        <v>202407</v>
      </c>
      <c r="C5041" s="37" t="s">
        <v>101</v>
      </c>
      <c r="D5041" s="37" t="s">
        <v>200</v>
      </c>
      <c r="E5041" s="0" t="n">
        <v>1</v>
      </c>
      <c r="F5041" s="38" t="s">
        <v>71</v>
      </c>
      <c r="G5041" s="37" t="s">
        <v>343</v>
      </c>
      <c r="H5041" s="0" t="n">
        <v>467111</v>
      </c>
      <c r="I5041" s="0" t="n">
        <v>256042</v>
      </c>
      <c r="J5041" s="0" t="n">
        <v>40093</v>
      </c>
    </row>
    <row r="5042" customFormat="false" ht="15" hidden="false" customHeight="false" outlineLevel="0" collapsed="false">
      <c r="A5042" s="0" t="n">
        <v>202407</v>
      </c>
      <c r="B5042" s="0" t="n">
        <v>202407</v>
      </c>
      <c r="C5042" s="37" t="s">
        <v>109</v>
      </c>
      <c r="D5042" s="37" t="s">
        <v>191</v>
      </c>
      <c r="E5042" s="0" t="n">
        <v>1</v>
      </c>
      <c r="F5042" s="38" t="s">
        <v>71</v>
      </c>
      <c r="G5042" s="37" t="s">
        <v>344</v>
      </c>
      <c r="H5042" s="0" t="n">
        <v>3831808</v>
      </c>
      <c r="I5042" s="0" t="n">
        <v>1797346</v>
      </c>
      <c r="J5042" s="0" t="n">
        <v>567187</v>
      </c>
    </row>
    <row r="5043" customFormat="false" ht="15" hidden="false" customHeight="false" outlineLevel="0" collapsed="false">
      <c r="A5043" s="0" t="n">
        <v>202407</v>
      </c>
      <c r="B5043" s="0" t="n">
        <v>202407</v>
      </c>
      <c r="C5043" s="37" t="s">
        <v>115</v>
      </c>
      <c r="D5043" s="37" t="s">
        <v>110</v>
      </c>
      <c r="E5043" s="0" t="n">
        <v>1</v>
      </c>
      <c r="F5043" s="38" t="s">
        <v>71</v>
      </c>
      <c r="G5043" s="37" t="s">
        <v>345</v>
      </c>
      <c r="H5043" s="0" t="n">
        <v>1800743</v>
      </c>
      <c r="I5043" s="0" t="n">
        <v>364755</v>
      </c>
      <c r="J5043" s="0" t="n">
        <v>60645</v>
      </c>
    </row>
    <row r="5044" customFormat="false" ht="15" hidden="false" customHeight="false" outlineLevel="0" collapsed="false">
      <c r="A5044" s="0" t="n">
        <v>202407</v>
      </c>
      <c r="B5044" s="0" t="n">
        <v>202407</v>
      </c>
      <c r="C5044" s="37" t="s">
        <v>149</v>
      </c>
      <c r="D5044" s="37" t="s">
        <v>104</v>
      </c>
      <c r="E5044" s="0" t="n">
        <v>1</v>
      </c>
      <c r="F5044" s="38" t="s">
        <v>71</v>
      </c>
      <c r="G5044" s="37" t="s">
        <v>346</v>
      </c>
      <c r="H5044" s="0" t="n">
        <v>419914</v>
      </c>
      <c r="I5044" s="0" t="n">
        <v>75150</v>
      </c>
      <c r="J5044" s="0" t="n">
        <v>1166</v>
      </c>
    </row>
    <row r="5045" customFormat="false" ht="15" hidden="false" customHeight="false" outlineLevel="0" collapsed="false">
      <c r="A5045" s="0" t="n">
        <v>202407</v>
      </c>
      <c r="B5045" s="0" t="n">
        <v>202407</v>
      </c>
      <c r="C5045" s="37" t="s">
        <v>124</v>
      </c>
      <c r="D5045" s="37" t="s">
        <v>277</v>
      </c>
      <c r="E5045" s="0" t="n">
        <v>1</v>
      </c>
      <c r="F5045" s="38" t="s">
        <v>71</v>
      </c>
      <c r="G5045" s="37" t="s">
        <v>347</v>
      </c>
      <c r="H5045" s="0" t="n">
        <v>1537756</v>
      </c>
      <c r="I5045" s="0" t="n">
        <v>609156</v>
      </c>
      <c r="J5045" s="0" t="n">
        <v>63170</v>
      </c>
    </row>
    <row r="5046" customFormat="false" ht="15" hidden="false" customHeight="false" outlineLevel="0" collapsed="false">
      <c r="A5046" s="0" t="n">
        <v>202407</v>
      </c>
      <c r="B5046" s="0" t="n">
        <v>202407</v>
      </c>
      <c r="C5046" s="37" t="s">
        <v>124</v>
      </c>
      <c r="D5046" s="37" t="s">
        <v>145</v>
      </c>
      <c r="E5046" s="0" t="n">
        <v>1</v>
      </c>
      <c r="F5046" s="38" t="s">
        <v>71</v>
      </c>
      <c r="G5046" s="37" t="s">
        <v>348</v>
      </c>
      <c r="H5046" s="0" t="n">
        <v>6131005</v>
      </c>
      <c r="I5046" s="0" t="n">
        <v>2322858</v>
      </c>
      <c r="J5046" s="0" t="n">
        <v>297507</v>
      </c>
    </row>
    <row r="5047" customFormat="false" ht="15" hidden="false" customHeight="false" outlineLevel="0" collapsed="false">
      <c r="A5047" s="0" t="n">
        <v>202407</v>
      </c>
      <c r="B5047" s="0" t="n">
        <v>202407</v>
      </c>
      <c r="C5047" s="37" t="s">
        <v>136</v>
      </c>
      <c r="D5047" s="37" t="s">
        <v>328</v>
      </c>
      <c r="E5047" s="0" t="n">
        <v>1</v>
      </c>
      <c r="F5047" s="38" t="s">
        <v>71</v>
      </c>
      <c r="G5047" s="37" t="s">
        <v>349</v>
      </c>
      <c r="H5047" s="0" t="n">
        <v>6845449</v>
      </c>
      <c r="I5047" s="0" t="n">
        <v>3184233</v>
      </c>
      <c r="J5047" s="0" t="n">
        <v>711298</v>
      </c>
    </row>
    <row r="5048" customFormat="false" ht="15" hidden="false" customHeight="false" outlineLevel="0" collapsed="false">
      <c r="A5048" s="0" t="n">
        <v>202407</v>
      </c>
      <c r="B5048" s="0" t="n">
        <v>202407</v>
      </c>
      <c r="C5048" s="37" t="s">
        <v>152</v>
      </c>
      <c r="D5048" s="37" t="s">
        <v>350</v>
      </c>
      <c r="E5048" s="0" t="n">
        <v>1</v>
      </c>
      <c r="F5048" s="38" t="s">
        <v>71</v>
      </c>
      <c r="G5048" s="37" t="s">
        <v>351</v>
      </c>
      <c r="H5048" s="0" t="n">
        <v>175810</v>
      </c>
      <c r="I5048" s="0" t="n">
        <v>89630</v>
      </c>
      <c r="J5048" s="0" t="n">
        <v>18052</v>
      </c>
    </row>
    <row r="5049" customFormat="false" ht="15" hidden="false" customHeight="false" outlineLevel="0" collapsed="false">
      <c r="A5049" s="0" t="n">
        <v>202407</v>
      </c>
      <c r="B5049" s="0" t="n">
        <v>202407</v>
      </c>
      <c r="C5049" s="37" t="s">
        <v>109</v>
      </c>
      <c r="D5049" s="37" t="s">
        <v>352</v>
      </c>
      <c r="E5049" s="0" t="n">
        <v>1</v>
      </c>
      <c r="F5049" s="38" t="s">
        <v>71</v>
      </c>
      <c r="G5049" s="37" t="s">
        <v>353</v>
      </c>
      <c r="H5049" s="0" t="n">
        <v>197816</v>
      </c>
      <c r="I5049" s="0" t="n">
        <v>41491</v>
      </c>
      <c r="J5049" s="0" t="n">
        <v>-8173</v>
      </c>
    </row>
    <row r="5050" customFormat="false" ht="15" hidden="false" customHeight="false" outlineLevel="0" collapsed="false">
      <c r="A5050" s="0" t="n">
        <v>202407</v>
      </c>
      <c r="B5050" s="0" t="n">
        <v>202407</v>
      </c>
      <c r="C5050" s="37" t="s">
        <v>158</v>
      </c>
      <c r="D5050" s="37" t="s">
        <v>354</v>
      </c>
      <c r="E5050" s="0" t="n">
        <v>1</v>
      </c>
      <c r="F5050" s="38" t="s">
        <v>71</v>
      </c>
      <c r="G5050" s="37" t="s">
        <v>355</v>
      </c>
      <c r="H5050" s="0" t="n">
        <v>3000234</v>
      </c>
      <c r="I5050" s="0" t="n">
        <v>730440</v>
      </c>
      <c r="J5050" s="0" t="n">
        <v>-4105</v>
      </c>
    </row>
    <row r="5051" customFormat="false" ht="15" hidden="false" customHeight="false" outlineLevel="0" collapsed="false">
      <c r="A5051" s="0" t="n">
        <v>202407</v>
      </c>
      <c r="B5051" s="0" t="n">
        <v>202407</v>
      </c>
      <c r="C5051" s="37" t="s">
        <v>158</v>
      </c>
      <c r="D5051" s="37" t="s">
        <v>356</v>
      </c>
      <c r="E5051" s="0" t="n">
        <v>1</v>
      </c>
      <c r="F5051" s="38" t="s">
        <v>71</v>
      </c>
      <c r="G5051" s="37" t="s">
        <v>357</v>
      </c>
      <c r="H5051" s="0" t="n">
        <v>164116</v>
      </c>
      <c r="I5051" s="0" t="n">
        <v>73024</v>
      </c>
      <c r="J5051" s="0" t="n">
        <v>5331</v>
      </c>
    </row>
    <row r="5052" customFormat="false" ht="15" hidden="false" customHeight="false" outlineLevel="0" collapsed="false">
      <c r="A5052" s="0" t="n">
        <v>202407</v>
      </c>
      <c r="B5052" s="0" t="n">
        <v>202407</v>
      </c>
      <c r="C5052" s="37" t="s">
        <v>158</v>
      </c>
      <c r="D5052" s="37" t="s">
        <v>255</v>
      </c>
      <c r="E5052" s="0" t="n">
        <v>1</v>
      </c>
      <c r="F5052" s="38" t="s">
        <v>71</v>
      </c>
      <c r="G5052" s="37" t="s">
        <v>358</v>
      </c>
      <c r="H5052" s="0" t="n">
        <v>118749</v>
      </c>
      <c r="I5052" s="0" t="n">
        <v>50105</v>
      </c>
      <c r="J5052" s="0" t="n">
        <v>-1079</v>
      </c>
    </row>
    <row r="5053" customFormat="false" ht="15" hidden="false" customHeight="false" outlineLevel="0" collapsed="false">
      <c r="A5053" s="0" t="n">
        <v>202407</v>
      </c>
      <c r="B5053" s="0" t="n">
        <v>202407</v>
      </c>
      <c r="C5053" s="37" t="s">
        <v>109</v>
      </c>
      <c r="D5053" s="37" t="s">
        <v>104</v>
      </c>
      <c r="E5053" s="0" t="n">
        <v>1</v>
      </c>
      <c r="F5053" s="38" t="s">
        <v>71</v>
      </c>
      <c r="G5053" s="37" t="s">
        <v>359</v>
      </c>
      <c r="H5053" s="0" t="n">
        <v>331070</v>
      </c>
      <c r="I5053" s="0" t="n">
        <v>156179</v>
      </c>
      <c r="J5053" s="0" t="n">
        <v>-45293</v>
      </c>
    </row>
    <row r="5054" customFormat="false" ht="15" hidden="false" customHeight="false" outlineLevel="0" collapsed="false">
      <c r="A5054" s="0" t="n">
        <v>202407</v>
      </c>
      <c r="B5054" s="0" t="n">
        <v>202407</v>
      </c>
      <c r="C5054" s="37" t="s">
        <v>115</v>
      </c>
      <c r="D5054" s="37" t="s">
        <v>360</v>
      </c>
      <c r="E5054" s="0" t="n">
        <v>1</v>
      </c>
      <c r="F5054" s="38" t="s">
        <v>71</v>
      </c>
      <c r="G5054" s="37" t="s">
        <v>361</v>
      </c>
      <c r="H5054" s="0" t="n">
        <v>1121320</v>
      </c>
      <c r="I5054" s="0" t="n">
        <v>495851</v>
      </c>
      <c r="J5054" s="0" t="n">
        <v>3688</v>
      </c>
    </row>
    <row r="5055" customFormat="false" ht="15" hidden="false" customHeight="false" outlineLevel="0" collapsed="false">
      <c r="A5055" s="0" t="n">
        <v>202407</v>
      </c>
      <c r="B5055" s="0" t="n">
        <v>202407</v>
      </c>
      <c r="C5055" s="37" t="s">
        <v>152</v>
      </c>
      <c r="D5055" s="37" t="s">
        <v>362</v>
      </c>
      <c r="E5055" s="0" t="n">
        <v>1</v>
      </c>
      <c r="F5055" s="38" t="s">
        <v>71</v>
      </c>
      <c r="G5055" s="37" t="s">
        <v>363</v>
      </c>
      <c r="H5055" s="0" t="n">
        <v>371758</v>
      </c>
      <c r="I5055" s="0" t="n">
        <v>82911</v>
      </c>
      <c r="J5055" s="0" t="n">
        <v>6603</v>
      </c>
    </row>
    <row r="5056" customFormat="false" ht="15" hidden="false" customHeight="false" outlineLevel="0" collapsed="false">
      <c r="A5056" s="0" t="n">
        <v>202407</v>
      </c>
      <c r="B5056" s="0" t="n">
        <v>202407</v>
      </c>
      <c r="C5056" s="37" t="s">
        <v>112</v>
      </c>
      <c r="D5056" s="37" t="s">
        <v>364</v>
      </c>
      <c r="E5056" s="0" t="n">
        <v>1</v>
      </c>
      <c r="F5056" s="38" t="s">
        <v>71</v>
      </c>
      <c r="G5056" s="37" t="s">
        <v>365</v>
      </c>
      <c r="H5056" s="0" t="n">
        <v>311107</v>
      </c>
      <c r="I5056" s="0" t="n">
        <v>61622</v>
      </c>
      <c r="J5056" s="0" t="n">
        <v>1693</v>
      </c>
    </row>
    <row r="5057" customFormat="false" ht="15" hidden="false" customHeight="false" outlineLevel="0" collapsed="false">
      <c r="A5057" s="0" t="n">
        <v>202407</v>
      </c>
      <c r="B5057" s="0" t="n">
        <v>202407</v>
      </c>
      <c r="C5057" s="37" t="s">
        <v>184</v>
      </c>
      <c r="D5057" s="37" t="s">
        <v>341</v>
      </c>
      <c r="E5057" s="0" t="n">
        <v>1</v>
      </c>
      <c r="F5057" s="38" t="s">
        <v>71</v>
      </c>
      <c r="G5057" s="37" t="s">
        <v>366</v>
      </c>
      <c r="H5057" s="0" t="n">
        <v>318061</v>
      </c>
      <c r="I5057" s="0" t="n">
        <v>150048</v>
      </c>
      <c r="J5057" s="0" t="n">
        <v>-2955</v>
      </c>
    </row>
    <row r="5058" customFormat="false" ht="15" hidden="false" customHeight="false" outlineLevel="0" collapsed="false">
      <c r="A5058" s="0" t="n">
        <v>202407</v>
      </c>
      <c r="B5058" s="0" t="n">
        <v>202407</v>
      </c>
      <c r="C5058" s="37" t="s">
        <v>184</v>
      </c>
      <c r="D5058" s="37" t="s">
        <v>367</v>
      </c>
      <c r="E5058" s="0" t="n">
        <v>1</v>
      </c>
      <c r="F5058" s="38" t="s">
        <v>71</v>
      </c>
      <c r="G5058" s="37" t="s">
        <v>368</v>
      </c>
      <c r="H5058" s="0" t="n">
        <v>250671</v>
      </c>
      <c r="I5058" s="0" t="n">
        <v>77286</v>
      </c>
      <c r="J5058" s="0" t="n">
        <v>6503</v>
      </c>
    </row>
    <row r="5059" customFormat="false" ht="15" hidden="false" customHeight="false" outlineLevel="0" collapsed="false">
      <c r="A5059" s="0" t="n">
        <v>202407</v>
      </c>
      <c r="B5059" s="0" t="n">
        <v>202407</v>
      </c>
      <c r="C5059" s="37" t="s">
        <v>98</v>
      </c>
      <c r="D5059" s="37" t="s">
        <v>369</v>
      </c>
      <c r="E5059" s="0" t="n">
        <v>1</v>
      </c>
      <c r="F5059" s="38" t="s">
        <v>71</v>
      </c>
      <c r="G5059" s="37" t="s">
        <v>370</v>
      </c>
      <c r="H5059" s="0" t="n">
        <v>205850</v>
      </c>
      <c r="I5059" s="0" t="n">
        <v>66500</v>
      </c>
      <c r="J5059" s="0" t="n">
        <v>7602</v>
      </c>
    </row>
    <row r="5060" customFormat="false" ht="15" hidden="false" customHeight="false" outlineLevel="0" collapsed="false">
      <c r="A5060" s="0" t="n">
        <v>202407</v>
      </c>
      <c r="B5060" s="0" t="n">
        <v>202407</v>
      </c>
      <c r="C5060" s="37" t="s">
        <v>98</v>
      </c>
      <c r="D5060" s="37" t="s">
        <v>308</v>
      </c>
      <c r="E5060" s="0" t="n">
        <v>1</v>
      </c>
      <c r="F5060" s="38" t="s">
        <v>71</v>
      </c>
      <c r="G5060" s="37" t="s">
        <v>371</v>
      </c>
      <c r="H5060" s="0" t="n">
        <v>8066297</v>
      </c>
      <c r="I5060" s="0" t="n">
        <v>1146688</v>
      </c>
      <c r="J5060" s="0" t="n">
        <v>38002</v>
      </c>
    </row>
    <row r="5061" customFormat="false" ht="15" hidden="false" customHeight="false" outlineLevel="0" collapsed="false">
      <c r="A5061" s="0" t="n">
        <v>202407</v>
      </c>
      <c r="B5061" s="0" t="n">
        <v>202407</v>
      </c>
      <c r="C5061" s="37" t="s">
        <v>95</v>
      </c>
      <c r="D5061" s="37" t="s">
        <v>372</v>
      </c>
      <c r="E5061" s="0" t="n">
        <v>1</v>
      </c>
      <c r="F5061" s="38" t="s">
        <v>71</v>
      </c>
      <c r="G5061" s="37" t="s">
        <v>373</v>
      </c>
      <c r="H5061" s="0" t="n">
        <v>774098</v>
      </c>
      <c r="I5061" s="0" t="n">
        <v>282241</v>
      </c>
      <c r="J5061" s="0" t="n">
        <v>61296</v>
      </c>
    </row>
    <row r="5062" customFormat="false" ht="15" hidden="false" customHeight="false" outlineLevel="0" collapsed="false">
      <c r="A5062" s="0" t="n">
        <v>202407</v>
      </c>
      <c r="B5062" s="0" t="n">
        <v>202407</v>
      </c>
      <c r="C5062" s="37" t="s">
        <v>115</v>
      </c>
      <c r="D5062" s="37" t="s">
        <v>374</v>
      </c>
      <c r="E5062" s="0" t="n">
        <v>1</v>
      </c>
      <c r="F5062" s="38" t="s">
        <v>71</v>
      </c>
      <c r="G5062" s="37" t="s">
        <v>375</v>
      </c>
      <c r="H5062" s="0" t="n">
        <v>1741567</v>
      </c>
      <c r="I5062" s="0" t="n">
        <v>894242</v>
      </c>
      <c r="J5062" s="0" t="n">
        <v>76700</v>
      </c>
    </row>
    <row r="5063" customFormat="false" ht="15" hidden="false" customHeight="false" outlineLevel="0" collapsed="false">
      <c r="A5063" s="0" t="n">
        <v>202407</v>
      </c>
      <c r="B5063" s="0" t="n">
        <v>202407</v>
      </c>
      <c r="C5063" s="37" t="s">
        <v>101</v>
      </c>
      <c r="D5063" s="37" t="s">
        <v>376</v>
      </c>
      <c r="E5063" s="0" t="n">
        <v>1</v>
      </c>
      <c r="F5063" s="38" t="s">
        <v>71</v>
      </c>
      <c r="G5063" s="37" t="s">
        <v>377</v>
      </c>
      <c r="H5063" s="0" t="n">
        <v>330920</v>
      </c>
      <c r="I5063" s="0" t="n">
        <v>155951</v>
      </c>
      <c r="J5063" s="0" t="n">
        <v>-1115</v>
      </c>
    </row>
    <row r="5064" customFormat="false" ht="15" hidden="false" customHeight="false" outlineLevel="0" collapsed="false">
      <c r="A5064" s="0" t="n">
        <v>202407</v>
      </c>
      <c r="B5064" s="0" t="n">
        <v>202407</v>
      </c>
      <c r="C5064" s="37" t="s">
        <v>184</v>
      </c>
      <c r="D5064" s="37" t="s">
        <v>147</v>
      </c>
      <c r="E5064" s="0" t="n">
        <v>1</v>
      </c>
      <c r="F5064" s="38" t="s">
        <v>71</v>
      </c>
      <c r="G5064" s="37" t="s">
        <v>378</v>
      </c>
      <c r="H5064" s="0" t="n">
        <v>482362</v>
      </c>
      <c r="I5064" s="0" t="n">
        <v>241342</v>
      </c>
      <c r="J5064" s="0" t="n">
        <v>-7832</v>
      </c>
    </row>
    <row r="5065" customFormat="false" ht="15" hidden="false" customHeight="false" outlineLevel="0" collapsed="false">
      <c r="A5065" s="0" t="n">
        <v>202407</v>
      </c>
      <c r="B5065" s="0" t="n">
        <v>202407</v>
      </c>
      <c r="C5065" s="37" t="s">
        <v>98</v>
      </c>
      <c r="D5065" s="37" t="s">
        <v>320</v>
      </c>
      <c r="E5065" s="0" t="n">
        <v>1</v>
      </c>
      <c r="F5065" s="38" t="s">
        <v>71</v>
      </c>
      <c r="G5065" s="37" t="s">
        <v>379</v>
      </c>
      <c r="H5065" s="0" t="n">
        <v>252515</v>
      </c>
      <c r="I5065" s="0" t="n">
        <v>41127</v>
      </c>
      <c r="J5065" s="0" t="n">
        <v>2414</v>
      </c>
    </row>
    <row r="5066" customFormat="false" ht="15" hidden="false" customHeight="false" outlineLevel="0" collapsed="false">
      <c r="A5066" s="0" t="n">
        <v>202407</v>
      </c>
      <c r="B5066" s="0" t="n">
        <v>202407</v>
      </c>
      <c r="C5066" s="37" t="s">
        <v>112</v>
      </c>
      <c r="D5066" s="37" t="s">
        <v>380</v>
      </c>
      <c r="E5066" s="0" t="n">
        <v>1</v>
      </c>
      <c r="F5066" s="38" t="s">
        <v>71</v>
      </c>
      <c r="G5066" s="37" t="s">
        <v>381</v>
      </c>
      <c r="H5066" s="0" t="n">
        <v>25699</v>
      </c>
      <c r="I5066" s="0" t="n">
        <v>7623</v>
      </c>
      <c r="J5066" s="0" t="n">
        <v>1459</v>
      </c>
    </row>
    <row r="5067" customFormat="false" ht="15" hidden="false" customHeight="false" outlineLevel="0" collapsed="false">
      <c r="A5067" s="0" t="n">
        <v>202407</v>
      </c>
      <c r="B5067" s="0" t="n">
        <v>202407</v>
      </c>
      <c r="C5067" s="37" t="s">
        <v>106</v>
      </c>
      <c r="D5067" s="37" t="s">
        <v>120</v>
      </c>
      <c r="E5067" s="0" t="n">
        <v>1</v>
      </c>
      <c r="F5067" s="38" t="s">
        <v>71</v>
      </c>
      <c r="G5067" s="37" t="s">
        <v>382</v>
      </c>
      <c r="H5067" s="0" t="n">
        <v>116527</v>
      </c>
      <c r="I5067" s="0" t="n">
        <v>16479</v>
      </c>
      <c r="J5067" s="0" t="n">
        <v>-39</v>
      </c>
    </row>
    <row r="5068" customFormat="false" ht="15" hidden="false" customHeight="false" outlineLevel="0" collapsed="false">
      <c r="A5068" s="0" t="n">
        <v>202407</v>
      </c>
      <c r="B5068" s="0" t="n">
        <v>202407</v>
      </c>
      <c r="C5068" s="37" t="s">
        <v>112</v>
      </c>
      <c r="D5068" s="37" t="s">
        <v>383</v>
      </c>
      <c r="E5068" s="0" t="n">
        <v>1</v>
      </c>
      <c r="F5068" s="38" t="s">
        <v>71</v>
      </c>
      <c r="G5068" s="37" t="s">
        <v>384</v>
      </c>
      <c r="H5068" s="0" t="n">
        <v>52844</v>
      </c>
      <c r="I5068" s="0" t="n">
        <v>30493</v>
      </c>
      <c r="J5068" s="0" t="n">
        <v>4256</v>
      </c>
    </row>
    <row r="5069" customFormat="false" ht="15" hidden="false" customHeight="false" outlineLevel="0" collapsed="false">
      <c r="A5069" s="0" t="n">
        <v>202407</v>
      </c>
      <c r="B5069" s="0" t="n">
        <v>202407</v>
      </c>
      <c r="C5069" s="37" t="s">
        <v>184</v>
      </c>
      <c r="D5069" s="37" t="s">
        <v>385</v>
      </c>
      <c r="E5069" s="0" t="n">
        <v>1</v>
      </c>
      <c r="F5069" s="38" t="s">
        <v>71</v>
      </c>
      <c r="G5069" s="37" t="s">
        <v>386</v>
      </c>
      <c r="H5069" s="0" t="n">
        <v>41216</v>
      </c>
      <c r="I5069" s="0" t="n">
        <v>8845</v>
      </c>
      <c r="J5069" s="0" t="n">
        <v>791</v>
      </c>
    </row>
    <row r="5070" customFormat="false" ht="15" hidden="false" customHeight="false" outlineLevel="0" collapsed="false">
      <c r="A5070" s="0" t="n">
        <v>202407</v>
      </c>
      <c r="B5070" s="0" t="n">
        <v>202407</v>
      </c>
      <c r="C5070" s="37" t="s">
        <v>98</v>
      </c>
      <c r="D5070" s="37" t="s">
        <v>387</v>
      </c>
      <c r="E5070" s="0" t="n">
        <v>1</v>
      </c>
      <c r="F5070" s="38" t="s">
        <v>71</v>
      </c>
      <c r="G5070" s="37" t="s">
        <v>388</v>
      </c>
      <c r="H5070" s="0" t="n">
        <v>170391</v>
      </c>
      <c r="I5070" s="0" t="n">
        <v>34818</v>
      </c>
      <c r="J5070" s="0" t="n">
        <v>9725</v>
      </c>
    </row>
    <row r="5071" customFormat="false" ht="15" hidden="false" customHeight="false" outlineLevel="0" collapsed="false">
      <c r="A5071" s="0" t="n">
        <v>202407</v>
      </c>
      <c r="B5071" s="0" t="n">
        <v>202407</v>
      </c>
      <c r="C5071" s="37" t="s">
        <v>115</v>
      </c>
      <c r="D5071" s="37" t="s">
        <v>389</v>
      </c>
      <c r="E5071" s="0" t="n">
        <v>1</v>
      </c>
      <c r="F5071" s="38" t="s">
        <v>71</v>
      </c>
      <c r="G5071" s="37" t="s">
        <v>390</v>
      </c>
      <c r="H5071" s="0" t="n">
        <v>2643053</v>
      </c>
      <c r="I5071" s="0" t="n">
        <v>384376</v>
      </c>
      <c r="J5071" s="0" t="n">
        <v>45750</v>
      </c>
    </row>
    <row r="5072" customFormat="false" ht="15" hidden="false" customHeight="false" outlineLevel="0" collapsed="false">
      <c r="A5072" s="0" t="n">
        <v>202407</v>
      </c>
      <c r="B5072" s="0" t="n">
        <v>202407</v>
      </c>
      <c r="C5072" s="37" t="s">
        <v>124</v>
      </c>
      <c r="D5072" s="37" t="s">
        <v>391</v>
      </c>
      <c r="E5072" s="0" t="n">
        <v>1</v>
      </c>
      <c r="F5072" s="38" t="s">
        <v>71</v>
      </c>
      <c r="G5072" s="37" t="s">
        <v>392</v>
      </c>
      <c r="H5072" s="0" t="n">
        <v>642480</v>
      </c>
      <c r="I5072" s="0" t="n">
        <v>242233</v>
      </c>
      <c r="J5072" s="0" t="n">
        <v>2465</v>
      </c>
    </row>
    <row r="5073" customFormat="false" ht="15" hidden="false" customHeight="false" outlineLevel="0" collapsed="false">
      <c r="A5073" s="0" t="n">
        <v>202407</v>
      </c>
      <c r="B5073" s="0" t="n">
        <v>202407</v>
      </c>
      <c r="C5073" s="37" t="s">
        <v>197</v>
      </c>
      <c r="D5073" s="37" t="s">
        <v>393</v>
      </c>
      <c r="E5073" s="0" t="n">
        <v>1</v>
      </c>
      <c r="F5073" s="38" t="s">
        <v>71</v>
      </c>
      <c r="G5073" s="37" t="s">
        <v>394</v>
      </c>
      <c r="H5073" s="0" t="n">
        <v>2219016</v>
      </c>
      <c r="I5073" s="0" t="n">
        <v>355277</v>
      </c>
      <c r="J5073" s="0" t="n">
        <v>54584</v>
      </c>
    </row>
    <row r="5074" customFormat="false" ht="15" hidden="false" customHeight="false" outlineLevel="0" collapsed="false">
      <c r="A5074" s="0" t="n">
        <v>202407</v>
      </c>
      <c r="B5074" s="0" t="n">
        <v>202407</v>
      </c>
      <c r="C5074" s="37" t="s">
        <v>136</v>
      </c>
      <c r="D5074" s="37" t="s">
        <v>245</v>
      </c>
      <c r="E5074" s="0" t="n">
        <v>1</v>
      </c>
      <c r="F5074" s="38" t="s">
        <v>71</v>
      </c>
      <c r="G5074" s="37" t="s">
        <v>395</v>
      </c>
      <c r="H5074" s="0" t="n">
        <v>882229</v>
      </c>
      <c r="I5074" s="0" t="n">
        <v>1076846</v>
      </c>
      <c r="J5074" s="0" t="n">
        <v>169067</v>
      </c>
    </row>
    <row r="5075" customFormat="false" ht="15" hidden="false" customHeight="false" outlineLevel="0" collapsed="false">
      <c r="A5075" s="0" t="n">
        <v>202407</v>
      </c>
      <c r="B5075" s="0" t="n">
        <v>202407</v>
      </c>
      <c r="C5075" s="37" t="s">
        <v>158</v>
      </c>
      <c r="D5075" s="37" t="s">
        <v>396</v>
      </c>
      <c r="E5075" s="0" t="n">
        <v>1</v>
      </c>
      <c r="F5075" s="38" t="s">
        <v>71</v>
      </c>
      <c r="G5075" s="37" t="s">
        <v>397</v>
      </c>
      <c r="H5075" s="0" t="n">
        <v>1257189</v>
      </c>
      <c r="I5075" s="0" t="n">
        <v>314307</v>
      </c>
      <c r="J5075" s="0" t="n">
        <v>12666</v>
      </c>
    </row>
    <row r="5076" customFormat="false" ht="15" hidden="false" customHeight="false" outlineLevel="0" collapsed="false">
      <c r="A5076" s="0" t="n">
        <v>202407</v>
      </c>
      <c r="B5076" s="0" t="n">
        <v>202407</v>
      </c>
      <c r="C5076" s="37" t="s">
        <v>136</v>
      </c>
      <c r="D5076" s="37" t="s">
        <v>398</v>
      </c>
      <c r="E5076" s="0" t="n">
        <v>1</v>
      </c>
      <c r="F5076" s="38" t="s">
        <v>71</v>
      </c>
      <c r="G5076" s="37" t="s">
        <v>399</v>
      </c>
      <c r="H5076" s="0" t="n">
        <v>225776</v>
      </c>
      <c r="I5076" s="0" t="n">
        <v>63701</v>
      </c>
      <c r="J5076" s="0" t="n">
        <v>-2319</v>
      </c>
    </row>
    <row r="5077" customFormat="false" ht="15" hidden="false" customHeight="false" outlineLevel="0" collapsed="false">
      <c r="A5077" s="0" t="n">
        <v>202407</v>
      </c>
      <c r="B5077" s="0" t="n">
        <v>202407</v>
      </c>
      <c r="C5077" s="37" t="s">
        <v>95</v>
      </c>
      <c r="D5077" s="37" t="s">
        <v>367</v>
      </c>
      <c r="E5077" s="0" t="n">
        <v>1</v>
      </c>
      <c r="F5077" s="38" t="s">
        <v>71</v>
      </c>
      <c r="G5077" s="37" t="s">
        <v>400</v>
      </c>
      <c r="H5077" s="0" t="n">
        <v>1297961</v>
      </c>
      <c r="I5077" s="0" t="n">
        <v>297984</v>
      </c>
      <c r="J5077" s="0" t="n">
        <v>39812</v>
      </c>
    </row>
    <row r="5078" customFormat="false" ht="15" hidden="false" customHeight="false" outlineLevel="0" collapsed="false">
      <c r="A5078" s="0" t="n">
        <v>202407</v>
      </c>
      <c r="B5078" s="0" t="n">
        <v>202407</v>
      </c>
      <c r="C5078" s="37" t="s">
        <v>149</v>
      </c>
      <c r="D5078" s="37" t="s">
        <v>401</v>
      </c>
      <c r="E5078" s="0" t="n">
        <v>1</v>
      </c>
      <c r="F5078" s="38" t="s">
        <v>71</v>
      </c>
      <c r="G5078" s="37" t="s">
        <v>402</v>
      </c>
      <c r="H5078" s="0" t="n">
        <v>1278336</v>
      </c>
      <c r="I5078" s="0" t="n">
        <v>284868</v>
      </c>
      <c r="J5078" s="0" t="n">
        <v>24599</v>
      </c>
    </row>
    <row r="5079" customFormat="false" ht="15" hidden="false" customHeight="false" outlineLevel="0" collapsed="false">
      <c r="A5079" s="0" t="n">
        <v>202407</v>
      </c>
      <c r="B5079" s="0" t="n">
        <v>202407</v>
      </c>
      <c r="C5079" s="37" t="s">
        <v>95</v>
      </c>
      <c r="D5079" s="37" t="s">
        <v>159</v>
      </c>
      <c r="E5079" s="0" t="n">
        <v>1</v>
      </c>
      <c r="F5079" s="38" t="s">
        <v>71</v>
      </c>
      <c r="G5079" s="37" t="s">
        <v>403</v>
      </c>
      <c r="H5079" s="0" t="n">
        <v>322925</v>
      </c>
      <c r="I5079" s="0" t="n">
        <v>61350</v>
      </c>
      <c r="J5079" s="0" t="n">
        <v>-4396</v>
      </c>
    </row>
    <row r="5080" customFormat="false" ht="15" hidden="false" customHeight="false" outlineLevel="0" collapsed="false">
      <c r="A5080" s="0" t="n">
        <v>202407</v>
      </c>
      <c r="B5080" s="0" t="n">
        <v>202407</v>
      </c>
      <c r="C5080" s="37" t="s">
        <v>197</v>
      </c>
      <c r="D5080" s="37" t="s">
        <v>198</v>
      </c>
      <c r="E5080" s="0" t="n">
        <v>1</v>
      </c>
      <c r="F5080" s="38" t="s">
        <v>71</v>
      </c>
      <c r="G5080" s="37" t="s">
        <v>404</v>
      </c>
      <c r="H5080" s="0" t="n">
        <v>1356658</v>
      </c>
      <c r="I5080" s="0" t="n">
        <v>868817</v>
      </c>
      <c r="J5080" s="0" t="n">
        <v>91619</v>
      </c>
    </row>
    <row r="5081" customFormat="false" ht="15" hidden="false" customHeight="false" outlineLevel="0" collapsed="false">
      <c r="A5081" s="0" t="n">
        <v>202407</v>
      </c>
      <c r="B5081" s="0" t="n">
        <v>202407</v>
      </c>
      <c r="C5081" s="37" t="s">
        <v>136</v>
      </c>
      <c r="D5081" s="37" t="s">
        <v>134</v>
      </c>
      <c r="E5081" s="0" t="n">
        <v>1</v>
      </c>
      <c r="F5081" s="38" t="s">
        <v>71</v>
      </c>
      <c r="G5081" s="37" t="s">
        <v>405</v>
      </c>
      <c r="H5081" s="0" t="n">
        <v>1062335</v>
      </c>
      <c r="I5081" s="0" t="n">
        <v>253164</v>
      </c>
      <c r="J5081" s="0" t="n">
        <v>4127</v>
      </c>
    </row>
    <row r="5082" customFormat="false" ht="15" hidden="false" customHeight="false" outlineLevel="0" collapsed="false">
      <c r="A5082" s="0" t="n">
        <v>202407</v>
      </c>
      <c r="B5082" s="0" t="n">
        <v>202407</v>
      </c>
      <c r="C5082" s="37" t="s">
        <v>152</v>
      </c>
      <c r="D5082" s="37" t="s">
        <v>132</v>
      </c>
      <c r="E5082" s="0" t="n">
        <v>1</v>
      </c>
      <c r="F5082" s="38" t="s">
        <v>71</v>
      </c>
      <c r="G5082" s="37" t="s">
        <v>406</v>
      </c>
      <c r="H5082" s="0" t="n">
        <v>285356</v>
      </c>
      <c r="I5082" s="0" t="n">
        <v>52461</v>
      </c>
      <c r="J5082" s="0" t="n">
        <v>-3754</v>
      </c>
    </row>
    <row r="5083" customFormat="false" ht="15" hidden="false" customHeight="false" outlineLevel="0" collapsed="false">
      <c r="A5083" s="0" t="n">
        <v>202407</v>
      </c>
      <c r="B5083" s="0" t="n">
        <v>202407</v>
      </c>
      <c r="C5083" s="37" t="s">
        <v>178</v>
      </c>
      <c r="D5083" s="37" t="s">
        <v>391</v>
      </c>
      <c r="E5083" s="0" t="n">
        <v>1</v>
      </c>
      <c r="F5083" s="38" t="s">
        <v>71</v>
      </c>
      <c r="G5083" s="37" t="s">
        <v>407</v>
      </c>
      <c r="H5083" s="0" t="n">
        <v>157033</v>
      </c>
      <c r="I5083" s="0" t="n">
        <v>23155</v>
      </c>
      <c r="J5083" s="0" t="n">
        <v>1037</v>
      </c>
    </row>
    <row r="5084" customFormat="false" ht="15" hidden="false" customHeight="false" outlineLevel="0" collapsed="false">
      <c r="A5084" s="0" t="n">
        <v>202407</v>
      </c>
      <c r="B5084" s="0" t="n">
        <v>202407</v>
      </c>
      <c r="C5084" s="37" t="s">
        <v>115</v>
      </c>
      <c r="D5084" s="37" t="s">
        <v>241</v>
      </c>
      <c r="E5084" s="0" t="n">
        <v>1</v>
      </c>
      <c r="F5084" s="38" t="s">
        <v>71</v>
      </c>
      <c r="G5084" s="37" t="s">
        <v>408</v>
      </c>
      <c r="H5084" s="0" t="n">
        <v>115169</v>
      </c>
      <c r="I5084" s="0" t="n">
        <v>40107</v>
      </c>
      <c r="J5084" s="0" t="n">
        <v>8354</v>
      </c>
    </row>
    <row r="5085" customFormat="false" ht="15" hidden="false" customHeight="false" outlineLevel="0" collapsed="false">
      <c r="A5085" s="0" t="n">
        <v>202407</v>
      </c>
      <c r="B5085" s="0" t="n">
        <v>202407</v>
      </c>
      <c r="C5085" s="37" t="s">
        <v>197</v>
      </c>
      <c r="D5085" s="37" t="s">
        <v>292</v>
      </c>
      <c r="E5085" s="0" t="n">
        <v>1</v>
      </c>
      <c r="F5085" s="38" t="s">
        <v>71</v>
      </c>
      <c r="G5085" s="37" t="s">
        <v>409</v>
      </c>
      <c r="H5085" s="0" t="n">
        <v>610366</v>
      </c>
      <c r="I5085" s="0" t="n">
        <v>333470</v>
      </c>
      <c r="J5085" s="0" t="n">
        <v>66963</v>
      </c>
    </row>
    <row r="5086" customFormat="false" ht="15" hidden="false" customHeight="false" outlineLevel="0" collapsed="false">
      <c r="A5086" s="0" t="n">
        <v>202407</v>
      </c>
      <c r="B5086" s="0" t="n">
        <v>202407</v>
      </c>
      <c r="C5086" s="37" t="s">
        <v>112</v>
      </c>
      <c r="D5086" s="37" t="s">
        <v>116</v>
      </c>
      <c r="E5086" s="0" t="n">
        <v>1</v>
      </c>
      <c r="F5086" s="38" t="s">
        <v>71</v>
      </c>
      <c r="G5086" s="37" t="s">
        <v>410</v>
      </c>
      <c r="H5086" s="0" t="n">
        <v>1104963</v>
      </c>
      <c r="I5086" s="0" t="n">
        <v>511439</v>
      </c>
      <c r="J5086" s="0" t="n">
        <v>89336</v>
      </c>
    </row>
    <row r="5087" customFormat="false" ht="15" hidden="false" customHeight="false" outlineLevel="0" collapsed="false">
      <c r="A5087" s="0" t="n">
        <v>202407</v>
      </c>
      <c r="B5087" s="0" t="n">
        <v>202407</v>
      </c>
      <c r="C5087" s="37" t="s">
        <v>106</v>
      </c>
      <c r="D5087" s="37" t="s">
        <v>181</v>
      </c>
      <c r="E5087" s="0" t="n">
        <v>1</v>
      </c>
      <c r="F5087" s="38" t="s">
        <v>71</v>
      </c>
      <c r="G5087" s="37" t="s">
        <v>411</v>
      </c>
      <c r="H5087" s="0" t="n">
        <v>193970</v>
      </c>
      <c r="I5087" s="0" t="n">
        <v>112088</v>
      </c>
      <c r="J5087" s="0" t="n">
        <v>11985</v>
      </c>
    </row>
    <row r="5088" customFormat="false" ht="15" hidden="false" customHeight="false" outlineLevel="0" collapsed="false">
      <c r="A5088" s="0" t="n">
        <v>202407</v>
      </c>
      <c r="B5088" s="0" t="n">
        <v>202407</v>
      </c>
      <c r="C5088" s="37" t="s">
        <v>112</v>
      </c>
      <c r="D5088" s="37" t="s">
        <v>412</v>
      </c>
      <c r="E5088" s="0" t="n">
        <v>1</v>
      </c>
      <c r="F5088" s="38" t="s">
        <v>71</v>
      </c>
      <c r="G5088" s="37" t="s">
        <v>413</v>
      </c>
      <c r="H5088" s="0" t="n">
        <v>635056</v>
      </c>
      <c r="I5088" s="0" t="n">
        <v>208265</v>
      </c>
      <c r="J5088" s="0" t="n">
        <v>29070</v>
      </c>
    </row>
    <row r="5089" customFormat="false" ht="15" hidden="false" customHeight="false" outlineLevel="0" collapsed="false">
      <c r="A5089" s="0" t="n">
        <v>202407</v>
      </c>
      <c r="B5089" s="0" t="n">
        <v>202407</v>
      </c>
      <c r="C5089" s="37" t="s">
        <v>115</v>
      </c>
      <c r="D5089" s="37" t="s">
        <v>414</v>
      </c>
      <c r="E5089" s="0" t="n">
        <v>1</v>
      </c>
      <c r="F5089" s="38" t="s">
        <v>71</v>
      </c>
      <c r="G5089" s="37" t="s">
        <v>415</v>
      </c>
      <c r="H5089" s="0" t="n">
        <v>1160901</v>
      </c>
      <c r="I5089" s="0" t="n">
        <v>192463</v>
      </c>
      <c r="J5089" s="0" t="n">
        <v>17296</v>
      </c>
    </row>
    <row r="5090" customFormat="false" ht="15" hidden="false" customHeight="false" outlineLevel="0" collapsed="false">
      <c r="A5090" s="0" t="n">
        <v>202407</v>
      </c>
      <c r="B5090" s="0" t="n">
        <v>202407</v>
      </c>
      <c r="C5090" s="37" t="s">
        <v>184</v>
      </c>
      <c r="D5090" s="37" t="s">
        <v>231</v>
      </c>
      <c r="E5090" s="0" t="n">
        <v>1</v>
      </c>
      <c r="F5090" s="38" t="s">
        <v>71</v>
      </c>
      <c r="G5090" s="37" t="s">
        <v>416</v>
      </c>
      <c r="H5090" s="0" t="n">
        <v>1108764</v>
      </c>
      <c r="I5090" s="0" t="n">
        <v>310500</v>
      </c>
      <c r="J5090" s="0" t="n">
        <v>-9472</v>
      </c>
    </row>
    <row r="5091" customFormat="false" ht="15" hidden="false" customHeight="false" outlineLevel="0" collapsed="false">
      <c r="A5091" s="0" t="n">
        <v>202407</v>
      </c>
      <c r="B5091" s="0" t="n">
        <v>202407</v>
      </c>
      <c r="C5091" s="37" t="s">
        <v>115</v>
      </c>
      <c r="D5091" s="37" t="s">
        <v>364</v>
      </c>
      <c r="E5091" s="0" t="n">
        <v>1</v>
      </c>
      <c r="F5091" s="38" t="s">
        <v>71</v>
      </c>
      <c r="G5091" s="37" t="s">
        <v>417</v>
      </c>
      <c r="H5091" s="0" t="n">
        <v>3601989</v>
      </c>
      <c r="I5091" s="0" t="n">
        <v>1390704</v>
      </c>
      <c r="J5091" s="0" t="n">
        <v>-14672</v>
      </c>
    </row>
    <row r="5092" customFormat="false" ht="15" hidden="false" customHeight="false" outlineLevel="0" collapsed="false">
      <c r="A5092" s="0" t="n">
        <v>202407</v>
      </c>
      <c r="B5092" s="0" t="n">
        <v>202407</v>
      </c>
      <c r="C5092" s="37" t="s">
        <v>184</v>
      </c>
      <c r="D5092" s="37" t="s">
        <v>320</v>
      </c>
      <c r="E5092" s="0" t="n">
        <v>1</v>
      </c>
      <c r="F5092" s="38" t="s">
        <v>71</v>
      </c>
      <c r="G5092" s="37" t="s">
        <v>418</v>
      </c>
      <c r="H5092" s="0" t="n">
        <v>3258450</v>
      </c>
      <c r="I5092" s="0" t="n">
        <v>1988733</v>
      </c>
      <c r="J5092" s="0" t="n">
        <v>38347</v>
      </c>
    </row>
    <row r="5093" customFormat="false" ht="15" hidden="false" customHeight="false" outlineLevel="0" collapsed="false">
      <c r="A5093" s="0" t="n">
        <v>202407</v>
      </c>
      <c r="B5093" s="0" t="n">
        <v>202407</v>
      </c>
      <c r="C5093" s="37" t="s">
        <v>197</v>
      </c>
      <c r="D5093" s="37" t="s">
        <v>174</v>
      </c>
      <c r="E5093" s="0" t="n">
        <v>1</v>
      </c>
      <c r="F5093" s="38" t="s">
        <v>71</v>
      </c>
      <c r="G5093" s="37" t="s">
        <v>419</v>
      </c>
      <c r="H5093" s="0" t="n">
        <v>176837</v>
      </c>
      <c r="I5093" s="0" t="n">
        <v>85894</v>
      </c>
      <c r="J5093" s="0" t="n">
        <v>18908</v>
      </c>
    </row>
    <row r="5094" customFormat="false" ht="15" hidden="false" customHeight="false" outlineLevel="0" collapsed="false">
      <c r="A5094" s="0" t="n">
        <v>202407</v>
      </c>
      <c r="B5094" s="0" t="n">
        <v>202407</v>
      </c>
      <c r="C5094" s="37" t="s">
        <v>106</v>
      </c>
      <c r="D5094" s="37" t="s">
        <v>420</v>
      </c>
      <c r="E5094" s="0" t="n">
        <v>1</v>
      </c>
      <c r="F5094" s="38" t="s">
        <v>71</v>
      </c>
      <c r="G5094" s="37" t="s">
        <v>421</v>
      </c>
      <c r="H5094" s="0" t="n">
        <v>4539233</v>
      </c>
      <c r="I5094" s="0" t="n">
        <v>478864</v>
      </c>
      <c r="J5094" s="0" t="n">
        <v>89868</v>
      </c>
    </row>
    <row r="5095" customFormat="false" ht="15" hidden="false" customHeight="false" outlineLevel="0" collapsed="false">
      <c r="A5095" s="0" t="n">
        <v>202407</v>
      </c>
      <c r="B5095" s="0" t="n">
        <v>202407</v>
      </c>
      <c r="C5095" s="37" t="s">
        <v>109</v>
      </c>
      <c r="D5095" s="37" t="s">
        <v>107</v>
      </c>
      <c r="E5095" s="0" t="n">
        <v>1</v>
      </c>
      <c r="F5095" s="38" t="s">
        <v>71</v>
      </c>
      <c r="G5095" s="37" t="s">
        <v>422</v>
      </c>
      <c r="H5095" s="0" t="n">
        <v>363833</v>
      </c>
      <c r="I5095" s="0" t="n">
        <v>209102</v>
      </c>
      <c r="J5095" s="0" t="n">
        <v>-5852</v>
      </c>
    </row>
    <row r="5096" customFormat="false" ht="15" hidden="false" customHeight="false" outlineLevel="0" collapsed="false">
      <c r="A5096" s="0" t="n">
        <v>202407</v>
      </c>
      <c r="B5096" s="0" t="n">
        <v>202407</v>
      </c>
      <c r="C5096" s="37" t="s">
        <v>184</v>
      </c>
      <c r="D5096" s="37" t="s">
        <v>423</v>
      </c>
      <c r="E5096" s="0" t="n">
        <v>1</v>
      </c>
      <c r="F5096" s="38" t="s">
        <v>71</v>
      </c>
      <c r="G5096" s="37" t="s">
        <v>424</v>
      </c>
      <c r="H5096" s="0" t="n">
        <v>1815603</v>
      </c>
      <c r="I5096" s="0" t="n">
        <v>719045</v>
      </c>
      <c r="J5096" s="0" t="n">
        <v>61363</v>
      </c>
    </row>
    <row r="5097" customFormat="false" ht="15" hidden="false" customHeight="false" outlineLevel="0" collapsed="false">
      <c r="A5097" s="0" t="n">
        <v>202407</v>
      </c>
      <c r="B5097" s="0" t="n">
        <v>202407</v>
      </c>
      <c r="C5097" s="37" t="s">
        <v>106</v>
      </c>
      <c r="D5097" s="37" t="s">
        <v>425</v>
      </c>
      <c r="E5097" s="0" t="n">
        <v>1</v>
      </c>
      <c r="F5097" s="38" t="s">
        <v>71</v>
      </c>
      <c r="G5097" s="37" t="s">
        <v>426</v>
      </c>
      <c r="H5097" s="0" t="n">
        <v>501841</v>
      </c>
      <c r="I5097" s="0" t="n">
        <v>283045</v>
      </c>
      <c r="J5097" s="0" t="n">
        <v>11248</v>
      </c>
    </row>
    <row r="5098" customFormat="false" ht="15" hidden="false" customHeight="false" outlineLevel="0" collapsed="false">
      <c r="A5098" s="0" t="n">
        <v>202407</v>
      </c>
      <c r="B5098" s="0" t="n">
        <v>202407</v>
      </c>
      <c r="C5098" s="37" t="s">
        <v>152</v>
      </c>
      <c r="D5098" s="37" t="s">
        <v>214</v>
      </c>
      <c r="E5098" s="0" t="n">
        <v>1</v>
      </c>
      <c r="F5098" s="38" t="s">
        <v>71</v>
      </c>
      <c r="G5098" s="37" t="s">
        <v>427</v>
      </c>
      <c r="H5098" s="0" t="n">
        <v>430269</v>
      </c>
      <c r="I5098" s="0" t="n">
        <v>164372</v>
      </c>
      <c r="J5098" s="0" t="n">
        <v>10600</v>
      </c>
    </row>
    <row r="5099" customFormat="false" ht="15" hidden="false" customHeight="false" outlineLevel="0" collapsed="false">
      <c r="A5099" s="0" t="n">
        <v>202407</v>
      </c>
      <c r="B5099" s="0" t="n">
        <v>202407</v>
      </c>
      <c r="C5099" s="37" t="s">
        <v>101</v>
      </c>
      <c r="D5099" s="37" t="s">
        <v>251</v>
      </c>
      <c r="E5099" s="0" t="n">
        <v>1</v>
      </c>
      <c r="F5099" s="38" t="s">
        <v>71</v>
      </c>
      <c r="G5099" s="37" t="s">
        <v>428</v>
      </c>
      <c r="H5099" s="0" t="n">
        <v>63116</v>
      </c>
      <c r="I5099" s="0" t="n">
        <v>30604</v>
      </c>
      <c r="J5099" s="0" t="n">
        <v>808</v>
      </c>
    </row>
    <row r="5100" customFormat="false" ht="15" hidden="false" customHeight="false" outlineLevel="0" collapsed="false">
      <c r="A5100" s="0" t="n">
        <v>202407</v>
      </c>
      <c r="B5100" s="0" t="n">
        <v>202407</v>
      </c>
      <c r="C5100" s="37" t="s">
        <v>115</v>
      </c>
      <c r="D5100" s="37" t="s">
        <v>200</v>
      </c>
      <c r="E5100" s="0" t="n">
        <v>1</v>
      </c>
      <c r="F5100" s="38" t="s">
        <v>71</v>
      </c>
      <c r="G5100" s="37" t="s">
        <v>429</v>
      </c>
      <c r="H5100" s="0" t="n">
        <v>503659</v>
      </c>
      <c r="I5100" s="0" t="n">
        <v>334791</v>
      </c>
      <c r="J5100" s="0" t="n">
        <v>73845</v>
      </c>
    </row>
    <row r="5101" customFormat="false" ht="15" hidden="false" customHeight="false" outlineLevel="0" collapsed="false">
      <c r="A5101" s="0" t="n">
        <v>202407</v>
      </c>
      <c r="B5101" s="0" t="n">
        <v>202407</v>
      </c>
      <c r="C5101" s="37" t="s">
        <v>124</v>
      </c>
      <c r="D5101" s="37" t="s">
        <v>430</v>
      </c>
      <c r="E5101" s="0" t="n">
        <v>1</v>
      </c>
      <c r="F5101" s="38" t="s">
        <v>71</v>
      </c>
      <c r="G5101" s="37" t="s">
        <v>431</v>
      </c>
      <c r="H5101" s="0" t="n">
        <v>74301</v>
      </c>
      <c r="I5101" s="0" t="n">
        <v>11501</v>
      </c>
      <c r="J5101" s="0" t="n">
        <v>898</v>
      </c>
    </row>
    <row r="5102" customFormat="false" ht="15" hidden="false" customHeight="false" outlineLevel="0" collapsed="false">
      <c r="A5102" s="0" t="n">
        <v>202407</v>
      </c>
      <c r="B5102" s="0" t="n">
        <v>202407</v>
      </c>
      <c r="C5102" s="37" t="s">
        <v>197</v>
      </c>
      <c r="D5102" s="37" t="s">
        <v>243</v>
      </c>
      <c r="E5102" s="0" t="n">
        <v>1</v>
      </c>
      <c r="F5102" s="38" t="s">
        <v>71</v>
      </c>
      <c r="G5102" s="37" t="s">
        <v>432</v>
      </c>
      <c r="H5102" s="0" t="n">
        <v>1831288</v>
      </c>
      <c r="I5102" s="0" t="n">
        <v>297710</v>
      </c>
      <c r="J5102" s="0" t="n">
        <v>30252</v>
      </c>
    </row>
    <row r="5103" customFormat="false" ht="15" hidden="false" customHeight="false" outlineLevel="0" collapsed="false">
      <c r="A5103" s="0" t="n">
        <v>202407</v>
      </c>
      <c r="B5103" s="0" t="n">
        <v>202407</v>
      </c>
      <c r="C5103" s="37" t="s">
        <v>136</v>
      </c>
      <c r="D5103" s="37" t="s">
        <v>389</v>
      </c>
      <c r="E5103" s="0" t="n">
        <v>1</v>
      </c>
      <c r="F5103" s="38" t="s">
        <v>71</v>
      </c>
      <c r="G5103" s="37" t="s">
        <v>433</v>
      </c>
      <c r="H5103" s="0" t="n">
        <v>2833728</v>
      </c>
      <c r="I5103" s="0" t="n">
        <v>801410</v>
      </c>
      <c r="J5103" s="0" t="n">
        <v>82085</v>
      </c>
    </row>
    <row r="5104" customFormat="false" ht="15" hidden="false" customHeight="false" outlineLevel="0" collapsed="false">
      <c r="A5104" s="0" t="n">
        <v>202407</v>
      </c>
      <c r="B5104" s="0" t="n">
        <v>202407</v>
      </c>
      <c r="C5104" s="37" t="s">
        <v>197</v>
      </c>
      <c r="D5104" s="37" t="s">
        <v>127</v>
      </c>
      <c r="E5104" s="0" t="n">
        <v>1</v>
      </c>
      <c r="F5104" s="38" t="s">
        <v>71</v>
      </c>
      <c r="G5104" s="37" t="s">
        <v>434</v>
      </c>
      <c r="H5104" s="0" t="n">
        <v>209978</v>
      </c>
      <c r="I5104" s="0" t="n">
        <v>115816</v>
      </c>
      <c r="J5104" s="0" t="n">
        <v>-2638</v>
      </c>
    </row>
    <row r="5105" customFormat="false" ht="15" hidden="false" customHeight="false" outlineLevel="0" collapsed="false">
      <c r="A5105" s="0" t="n">
        <v>202407</v>
      </c>
      <c r="B5105" s="0" t="n">
        <v>202407</v>
      </c>
      <c r="C5105" s="37" t="s">
        <v>149</v>
      </c>
      <c r="D5105" s="37" t="s">
        <v>330</v>
      </c>
      <c r="E5105" s="0" t="n">
        <v>1</v>
      </c>
      <c r="F5105" s="38" t="s">
        <v>71</v>
      </c>
      <c r="G5105" s="37" t="s">
        <v>435</v>
      </c>
      <c r="H5105" s="0" t="n">
        <v>705505</v>
      </c>
      <c r="I5105" s="0" t="n">
        <v>146349</v>
      </c>
      <c r="J5105" s="0" t="n">
        <v>13297</v>
      </c>
    </row>
    <row r="5106" customFormat="false" ht="15" hidden="false" customHeight="false" outlineLevel="0" collapsed="false">
      <c r="A5106" s="0" t="n">
        <v>202407</v>
      </c>
      <c r="B5106" s="0" t="n">
        <v>202407</v>
      </c>
      <c r="C5106" s="37" t="s">
        <v>112</v>
      </c>
      <c r="D5106" s="37" t="s">
        <v>130</v>
      </c>
      <c r="E5106" s="0" t="n">
        <v>1</v>
      </c>
      <c r="F5106" s="38" t="s">
        <v>71</v>
      </c>
      <c r="G5106" s="37" t="s">
        <v>436</v>
      </c>
      <c r="H5106" s="0" t="n">
        <v>198665</v>
      </c>
      <c r="I5106" s="0" t="n">
        <v>47811</v>
      </c>
      <c r="J5106" s="0" t="n">
        <v>8904</v>
      </c>
    </row>
    <row r="5107" customFormat="false" ht="15" hidden="false" customHeight="false" outlineLevel="0" collapsed="false">
      <c r="A5107" s="0" t="n">
        <v>202407</v>
      </c>
      <c r="B5107" s="0" t="n">
        <v>202407</v>
      </c>
      <c r="C5107" s="37" t="s">
        <v>149</v>
      </c>
      <c r="D5107" s="37" t="s">
        <v>396</v>
      </c>
      <c r="E5107" s="0" t="n">
        <v>1</v>
      </c>
      <c r="F5107" s="38" t="s">
        <v>71</v>
      </c>
      <c r="G5107" s="37" t="s">
        <v>437</v>
      </c>
      <c r="H5107" s="0" t="n">
        <v>243249</v>
      </c>
      <c r="I5107" s="0" t="n">
        <v>113172</v>
      </c>
      <c r="J5107" s="0" t="n">
        <v>25720</v>
      </c>
    </row>
    <row r="5108" customFormat="false" ht="15" hidden="false" customHeight="false" outlineLevel="0" collapsed="false">
      <c r="A5108" s="0" t="n">
        <v>202407</v>
      </c>
      <c r="B5108" s="0" t="n">
        <v>202407</v>
      </c>
      <c r="C5108" s="37" t="s">
        <v>98</v>
      </c>
      <c r="D5108" s="37" t="s">
        <v>438</v>
      </c>
      <c r="E5108" s="0" t="n">
        <v>1</v>
      </c>
      <c r="F5108" s="38" t="s">
        <v>71</v>
      </c>
      <c r="G5108" s="37" t="s">
        <v>439</v>
      </c>
      <c r="H5108" s="0" t="n">
        <v>971773</v>
      </c>
      <c r="I5108" s="0" t="n">
        <v>408968</v>
      </c>
      <c r="J5108" s="0" t="n">
        <v>-14225</v>
      </c>
    </row>
    <row r="5109" customFormat="false" ht="15" hidden="false" customHeight="false" outlineLevel="0" collapsed="false">
      <c r="A5109" s="0" t="n">
        <v>202407</v>
      </c>
      <c r="B5109" s="0" t="n">
        <v>202407</v>
      </c>
      <c r="C5109" s="37" t="s">
        <v>112</v>
      </c>
      <c r="D5109" s="37" t="s">
        <v>372</v>
      </c>
      <c r="E5109" s="0" t="n">
        <v>1</v>
      </c>
      <c r="F5109" s="38" t="s">
        <v>71</v>
      </c>
      <c r="G5109" s="37" t="s">
        <v>440</v>
      </c>
      <c r="H5109" s="0" t="n">
        <v>434200</v>
      </c>
      <c r="I5109" s="0" t="n">
        <v>160491</v>
      </c>
      <c r="J5109" s="0" t="n">
        <v>-11533</v>
      </c>
    </row>
    <row r="5110" customFormat="false" ht="15" hidden="false" customHeight="false" outlineLevel="0" collapsed="false">
      <c r="A5110" s="0" t="n">
        <v>202407</v>
      </c>
      <c r="B5110" s="0" t="n">
        <v>202407</v>
      </c>
      <c r="C5110" s="37" t="s">
        <v>149</v>
      </c>
      <c r="D5110" s="37" t="s">
        <v>425</v>
      </c>
      <c r="E5110" s="0" t="n">
        <v>1</v>
      </c>
      <c r="F5110" s="38" t="s">
        <v>71</v>
      </c>
      <c r="G5110" s="37" t="s">
        <v>441</v>
      </c>
      <c r="H5110" s="0" t="n">
        <v>4908270</v>
      </c>
      <c r="I5110" s="0" t="n">
        <v>715302</v>
      </c>
      <c r="J5110" s="0" t="n">
        <v>61669</v>
      </c>
    </row>
    <row r="5111" customFormat="false" ht="15" hidden="false" customHeight="false" outlineLevel="0" collapsed="false">
      <c r="A5111" s="0" t="n">
        <v>202407</v>
      </c>
      <c r="B5111" s="0" t="n">
        <v>202407</v>
      </c>
      <c r="C5111" s="37" t="s">
        <v>106</v>
      </c>
      <c r="D5111" s="37" t="s">
        <v>282</v>
      </c>
      <c r="E5111" s="0" t="n">
        <v>1</v>
      </c>
      <c r="F5111" s="38" t="s">
        <v>71</v>
      </c>
      <c r="G5111" s="37" t="s">
        <v>442</v>
      </c>
      <c r="H5111" s="0" t="n">
        <v>319644</v>
      </c>
      <c r="I5111" s="0" t="n">
        <v>105422</v>
      </c>
      <c r="J5111" s="0" t="n">
        <v>20127</v>
      </c>
    </row>
    <row r="5112" customFormat="false" ht="15" hidden="false" customHeight="false" outlineLevel="0" collapsed="false">
      <c r="A5112" s="0" t="n">
        <v>202407</v>
      </c>
      <c r="B5112" s="0" t="n">
        <v>202407</v>
      </c>
      <c r="C5112" s="37" t="s">
        <v>115</v>
      </c>
      <c r="D5112" s="37" t="s">
        <v>134</v>
      </c>
      <c r="E5112" s="0" t="n">
        <v>1</v>
      </c>
      <c r="F5112" s="38" t="s">
        <v>71</v>
      </c>
      <c r="G5112" s="37" t="s">
        <v>443</v>
      </c>
      <c r="H5112" s="0" t="n">
        <v>1528149</v>
      </c>
      <c r="I5112" s="0" t="n">
        <v>372218</v>
      </c>
      <c r="J5112" s="0" t="n">
        <v>43162</v>
      </c>
    </row>
    <row r="5113" customFormat="false" ht="15" hidden="false" customHeight="false" outlineLevel="0" collapsed="false">
      <c r="A5113" s="0" t="n">
        <v>202407</v>
      </c>
      <c r="B5113" s="0" t="n">
        <v>202407</v>
      </c>
      <c r="C5113" s="37" t="s">
        <v>149</v>
      </c>
      <c r="D5113" s="37" t="s">
        <v>145</v>
      </c>
      <c r="E5113" s="0" t="n">
        <v>1</v>
      </c>
      <c r="F5113" s="38" t="s">
        <v>71</v>
      </c>
      <c r="G5113" s="37" t="s">
        <v>444</v>
      </c>
      <c r="H5113" s="0" t="n">
        <v>660379</v>
      </c>
      <c r="I5113" s="0" t="n">
        <v>257000</v>
      </c>
      <c r="J5113" s="0" t="n">
        <v>38044</v>
      </c>
    </row>
    <row r="5114" customFormat="false" ht="15" hidden="false" customHeight="false" outlineLevel="0" collapsed="false">
      <c r="A5114" s="0" t="n">
        <v>202407</v>
      </c>
      <c r="B5114" s="0" t="n">
        <v>202407</v>
      </c>
      <c r="C5114" s="37" t="s">
        <v>158</v>
      </c>
      <c r="D5114" s="37" t="s">
        <v>445</v>
      </c>
      <c r="E5114" s="0" t="n">
        <v>1</v>
      </c>
      <c r="F5114" s="38" t="s">
        <v>71</v>
      </c>
      <c r="G5114" s="37" t="s">
        <v>446</v>
      </c>
      <c r="H5114" s="0" t="n">
        <v>1232671</v>
      </c>
      <c r="I5114" s="0" t="n">
        <v>752485</v>
      </c>
      <c r="J5114" s="0" t="n">
        <v>-42158</v>
      </c>
    </row>
    <row r="5115" customFormat="false" ht="15" hidden="false" customHeight="false" outlineLevel="0" collapsed="false">
      <c r="A5115" s="0" t="n">
        <v>202407</v>
      </c>
      <c r="B5115" s="0" t="n">
        <v>202407</v>
      </c>
      <c r="C5115" s="37" t="s">
        <v>112</v>
      </c>
      <c r="D5115" s="37" t="s">
        <v>447</v>
      </c>
      <c r="E5115" s="0" t="n">
        <v>1</v>
      </c>
      <c r="F5115" s="38" t="s">
        <v>71</v>
      </c>
      <c r="G5115" s="37" t="s">
        <v>448</v>
      </c>
      <c r="H5115" s="0" t="n">
        <v>352638</v>
      </c>
      <c r="I5115" s="0" t="n">
        <v>78531</v>
      </c>
      <c r="J5115" s="0" t="n">
        <v>1791</v>
      </c>
    </row>
    <row r="5116" customFormat="false" ht="15" hidden="false" customHeight="false" outlineLevel="0" collapsed="false">
      <c r="A5116" s="0" t="n">
        <v>202407</v>
      </c>
      <c r="B5116" s="0" t="n">
        <v>202407</v>
      </c>
      <c r="C5116" s="37" t="s">
        <v>136</v>
      </c>
      <c r="D5116" s="37" t="s">
        <v>267</v>
      </c>
      <c r="E5116" s="0" t="n">
        <v>1</v>
      </c>
      <c r="F5116" s="38" t="s">
        <v>71</v>
      </c>
      <c r="G5116" s="37" t="s">
        <v>449</v>
      </c>
      <c r="H5116" s="0" t="n">
        <v>501158</v>
      </c>
      <c r="I5116" s="0" t="n">
        <v>178826</v>
      </c>
      <c r="J5116" s="0" t="n">
        <v>-24966</v>
      </c>
    </row>
    <row r="5117" customFormat="false" ht="15" hidden="false" customHeight="false" outlineLevel="0" collapsed="false">
      <c r="A5117" s="0" t="n">
        <v>202407</v>
      </c>
      <c r="B5117" s="0" t="n">
        <v>202407</v>
      </c>
      <c r="C5117" s="37" t="s">
        <v>158</v>
      </c>
      <c r="D5117" s="37" t="s">
        <v>450</v>
      </c>
      <c r="E5117" s="0" t="n">
        <v>1</v>
      </c>
      <c r="F5117" s="38" t="s">
        <v>71</v>
      </c>
      <c r="G5117" s="37" t="s">
        <v>451</v>
      </c>
      <c r="H5117" s="0" t="n">
        <v>448707</v>
      </c>
      <c r="I5117" s="0" t="n">
        <v>222897</v>
      </c>
      <c r="J5117" s="0" t="n">
        <v>14656</v>
      </c>
    </row>
    <row r="5118" customFormat="false" ht="15" hidden="false" customHeight="false" outlineLevel="0" collapsed="false">
      <c r="A5118" s="0" t="n">
        <v>202407</v>
      </c>
      <c r="B5118" s="0" t="n">
        <v>202407</v>
      </c>
      <c r="C5118" s="37" t="s">
        <v>112</v>
      </c>
      <c r="D5118" s="37" t="s">
        <v>452</v>
      </c>
      <c r="E5118" s="0" t="n">
        <v>1</v>
      </c>
      <c r="F5118" s="38" t="s">
        <v>71</v>
      </c>
      <c r="G5118" s="37" t="s">
        <v>453</v>
      </c>
      <c r="H5118" s="0" t="n">
        <v>195744</v>
      </c>
      <c r="I5118" s="0" t="n">
        <v>32099</v>
      </c>
      <c r="J5118" s="0" t="n">
        <v>-4379</v>
      </c>
    </row>
    <row r="5119" customFormat="false" ht="15" hidden="false" customHeight="false" outlineLevel="0" collapsed="false">
      <c r="A5119" s="0" t="n">
        <v>202407</v>
      </c>
      <c r="B5119" s="0" t="n">
        <v>202407</v>
      </c>
      <c r="C5119" s="37" t="s">
        <v>178</v>
      </c>
      <c r="D5119" s="37" t="s">
        <v>454</v>
      </c>
      <c r="E5119" s="0" t="n">
        <v>1</v>
      </c>
      <c r="F5119" s="38" t="s">
        <v>71</v>
      </c>
      <c r="G5119" s="37" t="s">
        <v>455</v>
      </c>
      <c r="H5119" s="0" t="n">
        <v>1758408</v>
      </c>
      <c r="I5119" s="0" t="n">
        <v>555808</v>
      </c>
      <c r="J5119" s="0" t="n">
        <v>118535</v>
      </c>
    </row>
    <row r="5120" customFormat="false" ht="15" hidden="false" customHeight="false" outlineLevel="0" collapsed="false">
      <c r="A5120" s="0" t="n">
        <v>202407</v>
      </c>
      <c r="B5120" s="0" t="n">
        <v>202407</v>
      </c>
      <c r="C5120" s="37" t="s">
        <v>115</v>
      </c>
      <c r="D5120" s="37" t="s">
        <v>170</v>
      </c>
      <c r="E5120" s="0" t="n">
        <v>1</v>
      </c>
      <c r="F5120" s="38" t="s">
        <v>71</v>
      </c>
      <c r="G5120" s="37" t="s">
        <v>456</v>
      </c>
      <c r="H5120" s="0" t="n">
        <v>1053861</v>
      </c>
      <c r="I5120" s="0" t="n">
        <v>437206</v>
      </c>
      <c r="J5120" s="0" t="n">
        <v>102954</v>
      </c>
    </row>
    <row r="5121" customFormat="false" ht="15" hidden="false" customHeight="false" outlineLevel="0" collapsed="false">
      <c r="A5121" s="0" t="n">
        <v>202407</v>
      </c>
      <c r="B5121" s="0" t="n">
        <v>202407</v>
      </c>
      <c r="C5121" s="37" t="s">
        <v>152</v>
      </c>
      <c r="D5121" s="37" t="s">
        <v>350</v>
      </c>
      <c r="E5121" s="0" t="n">
        <v>1</v>
      </c>
      <c r="F5121" s="38" t="s">
        <v>71</v>
      </c>
      <c r="G5121" s="37" t="s">
        <v>457</v>
      </c>
      <c r="H5121" s="0" t="n">
        <v>1141372</v>
      </c>
      <c r="I5121" s="0" t="n">
        <v>269173</v>
      </c>
      <c r="J5121" s="0" t="n">
        <v>25320</v>
      </c>
    </row>
    <row r="5122" customFormat="false" ht="15" hidden="false" customHeight="false" outlineLevel="0" collapsed="false">
      <c r="A5122" s="0" t="n">
        <v>202407</v>
      </c>
      <c r="B5122" s="0" t="n">
        <v>202407</v>
      </c>
      <c r="C5122" s="37" t="s">
        <v>112</v>
      </c>
      <c r="D5122" s="37" t="s">
        <v>282</v>
      </c>
      <c r="E5122" s="0" t="n">
        <v>1</v>
      </c>
      <c r="F5122" s="38" t="s">
        <v>71</v>
      </c>
      <c r="G5122" s="37" t="s">
        <v>458</v>
      </c>
      <c r="H5122" s="0" t="n">
        <v>3847970</v>
      </c>
      <c r="I5122" s="0" t="n">
        <v>967469</v>
      </c>
      <c r="J5122" s="0" t="n">
        <v>-68939</v>
      </c>
    </row>
    <row r="5123" customFormat="false" ht="15" hidden="false" customHeight="false" outlineLevel="0" collapsed="false">
      <c r="A5123" s="0" t="n">
        <v>202407</v>
      </c>
      <c r="B5123" s="0" t="n">
        <v>202407</v>
      </c>
      <c r="C5123" s="37" t="s">
        <v>158</v>
      </c>
      <c r="D5123" s="37" t="s">
        <v>210</v>
      </c>
      <c r="E5123" s="0" t="n">
        <v>1</v>
      </c>
      <c r="F5123" s="38" t="s">
        <v>71</v>
      </c>
      <c r="G5123" s="37" t="s">
        <v>459</v>
      </c>
      <c r="H5123" s="0" t="n">
        <v>2666678</v>
      </c>
      <c r="I5123" s="0" t="n">
        <v>824358</v>
      </c>
      <c r="J5123" s="0" t="n">
        <v>96921</v>
      </c>
    </row>
    <row r="5124" customFormat="false" ht="15" hidden="false" customHeight="false" outlineLevel="0" collapsed="false">
      <c r="A5124" s="0" t="n">
        <v>202407</v>
      </c>
      <c r="B5124" s="0" t="n">
        <v>202407</v>
      </c>
      <c r="C5124" s="37" t="s">
        <v>112</v>
      </c>
      <c r="D5124" s="37" t="s">
        <v>447</v>
      </c>
      <c r="E5124" s="0" t="n">
        <v>1</v>
      </c>
      <c r="F5124" s="38" t="s">
        <v>71</v>
      </c>
      <c r="G5124" s="37" t="s">
        <v>460</v>
      </c>
      <c r="H5124" s="0" t="n">
        <v>271691</v>
      </c>
      <c r="I5124" s="0" t="n">
        <v>99591</v>
      </c>
      <c r="J5124" s="0" t="n">
        <v>26483</v>
      </c>
    </row>
    <row r="5125" customFormat="false" ht="15" hidden="false" customHeight="false" outlineLevel="0" collapsed="false">
      <c r="A5125" s="0" t="n">
        <v>202407</v>
      </c>
      <c r="B5125" s="0" t="n">
        <v>202407</v>
      </c>
      <c r="C5125" s="37" t="s">
        <v>124</v>
      </c>
      <c r="D5125" s="37" t="s">
        <v>461</v>
      </c>
      <c r="E5125" s="0" t="n">
        <v>1</v>
      </c>
      <c r="F5125" s="38" t="s">
        <v>71</v>
      </c>
      <c r="G5125" s="37" t="s">
        <v>462</v>
      </c>
      <c r="H5125" s="0" t="n">
        <v>773739</v>
      </c>
      <c r="I5125" s="0" t="n">
        <v>478621</v>
      </c>
      <c r="J5125" s="0" t="n">
        <v>61059</v>
      </c>
    </row>
    <row r="5126" customFormat="false" ht="15" hidden="false" customHeight="false" outlineLevel="0" collapsed="false">
      <c r="A5126" s="0" t="n">
        <v>202407</v>
      </c>
      <c r="B5126" s="0" t="n">
        <v>202407</v>
      </c>
      <c r="C5126" s="37" t="s">
        <v>95</v>
      </c>
      <c r="D5126" s="37" t="s">
        <v>425</v>
      </c>
      <c r="E5126" s="0" t="n">
        <v>1</v>
      </c>
      <c r="F5126" s="38" t="s">
        <v>71</v>
      </c>
      <c r="G5126" s="37" t="s">
        <v>463</v>
      </c>
      <c r="H5126" s="0" t="n">
        <v>286958</v>
      </c>
      <c r="I5126" s="0" t="n">
        <v>124365</v>
      </c>
      <c r="J5126" s="0" t="n">
        <v>24686</v>
      </c>
    </row>
    <row r="5127" customFormat="false" ht="15" hidden="false" customHeight="false" outlineLevel="0" collapsed="false">
      <c r="A5127" s="0" t="n">
        <v>202407</v>
      </c>
      <c r="B5127" s="0" t="n">
        <v>202407</v>
      </c>
      <c r="C5127" s="37" t="s">
        <v>184</v>
      </c>
      <c r="D5127" s="37" t="s">
        <v>284</v>
      </c>
      <c r="E5127" s="0" t="n">
        <v>1</v>
      </c>
      <c r="F5127" s="38" t="s">
        <v>71</v>
      </c>
      <c r="G5127" s="37" t="s">
        <v>464</v>
      </c>
      <c r="H5127" s="0" t="n">
        <v>528722</v>
      </c>
      <c r="I5127" s="0" t="n">
        <v>118277</v>
      </c>
      <c r="J5127" s="0" t="n">
        <v>3724</v>
      </c>
    </row>
    <row r="5128" customFormat="false" ht="15" hidden="false" customHeight="false" outlineLevel="0" collapsed="false">
      <c r="A5128" s="0" t="n">
        <v>202407</v>
      </c>
      <c r="B5128" s="0" t="n">
        <v>202407</v>
      </c>
      <c r="C5128" s="37" t="s">
        <v>149</v>
      </c>
      <c r="D5128" s="37" t="s">
        <v>237</v>
      </c>
      <c r="E5128" s="0" t="n">
        <v>1</v>
      </c>
      <c r="F5128" s="38" t="s">
        <v>71</v>
      </c>
      <c r="G5128" s="37" t="s">
        <v>465</v>
      </c>
      <c r="H5128" s="0" t="n">
        <v>254518</v>
      </c>
      <c r="I5128" s="0" t="n">
        <v>69933</v>
      </c>
      <c r="J5128" s="0" t="n">
        <v>-498</v>
      </c>
    </row>
    <row r="5129" customFormat="false" ht="15" hidden="false" customHeight="false" outlineLevel="0" collapsed="false">
      <c r="A5129" s="0" t="n">
        <v>202407</v>
      </c>
      <c r="B5129" s="0" t="n">
        <v>202407</v>
      </c>
      <c r="C5129" s="37" t="s">
        <v>95</v>
      </c>
      <c r="D5129" s="37" t="s">
        <v>320</v>
      </c>
      <c r="E5129" s="0" t="n">
        <v>1</v>
      </c>
      <c r="F5129" s="38" t="s">
        <v>71</v>
      </c>
      <c r="G5129" s="37" t="s">
        <v>466</v>
      </c>
      <c r="H5129" s="0" t="n">
        <v>4334826</v>
      </c>
      <c r="I5129" s="0" t="n">
        <v>2842030</v>
      </c>
      <c r="J5129" s="0" t="n">
        <v>207223</v>
      </c>
    </row>
    <row r="5130" customFormat="false" ht="15" hidden="false" customHeight="false" outlineLevel="0" collapsed="false">
      <c r="A5130" s="0" t="n">
        <v>202407</v>
      </c>
      <c r="B5130" s="0" t="n">
        <v>202407</v>
      </c>
      <c r="C5130" s="37" t="s">
        <v>101</v>
      </c>
      <c r="D5130" s="37" t="s">
        <v>467</v>
      </c>
      <c r="E5130" s="0" t="n">
        <v>1</v>
      </c>
      <c r="F5130" s="38" t="s">
        <v>71</v>
      </c>
      <c r="G5130" s="37" t="s">
        <v>468</v>
      </c>
      <c r="H5130" s="0" t="n">
        <v>741907</v>
      </c>
      <c r="I5130" s="0" t="n">
        <v>343799</v>
      </c>
      <c r="J5130" s="0" t="n">
        <v>-38736</v>
      </c>
    </row>
    <row r="5131" customFormat="false" ht="15" hidden="false" customHeight="false" outlineLevel="0" collapsed="false">
      <c r="A5131" s="0" t="n">
        <v>202407</v>
      </c>
      <c r="B5131" s="0" t="n">
        <v>202407</v>
      </c>
      <c r="C5131" s="37" t="s">
        <v>112</v>
      </c>
      <c r="D5131" s="37" t="s">
        <v>233</v>
      </c>
      <c r="E5131" s="0" t="n">
        <v>1</v>
      </c>
      <c r="F5131" s="38" t="s">
        <v>71</v>
      </c>
      <c r="G5131" s="37" t="s">
        <v>469</v>
      </c>
      <c r="H5131" s="0" t="n">
        <v>411080</v>
      </c>
      <c r="I5131" s="0" t="n">
        <v>89120</v>
      </c>
      <c r="J5131" s="0" t="n">
        <v>27307</v>
      </c>
    </row>
    <row r="5132" customFormat="false" ht="15" hidden="false" customHeight="false" outlineLevel="0" collapsed="false">
      <c r="A5132" s="0" t="n">
        <v>202407</v>
      </c>
      <c r="B5132" s="0" t="n">
        <v>202407</v>
      </c>
      <c r="C5132" s="37" t="s">
        <v>112</v>
      </c>
      <c r="D5132" s="37" t="s">
        <v>470</v>
      </c>
      <c r="E5132" s="0" t="n">
        <v>1</v>
      </c>
      <c r="F5132" s="38" t="s">
        <v>71</v>
      </c>
      <c r="G5132" s="37" t="s">
        <v>471</v>
      </c>
      <c r="H5132" s="0" t="n">
        <v>1806241</v>
      </c>
      <c r="I5132" s="0" t="n">
        <v>1197855</v>
      </c>
      <c r="J5132" s="0" t="n">
        <v>112556</v>
      </c>
    </row>
    <row r="5133" customFormat="false" ht="15" hidden="false" customHeight="false" outlineLevel="0" collapsed="false">
      <c r="A5133" s="0" t="n">
        <v>202407</v>
      </c>
      <c r="B5133" s="0" t="n">
        <v>202407</v>
      </c>
      <c r="C5133" s="37" t="s">
        <v>98</v>
      </c>
      <c r="D5133" s="37" t="s">
        <v>383</v>
      </c>
      <c r="E5133" s="0" t="n">
        <v>1</v>
      </c>
      <c r="F5133" s="38" t="s">
        <v>71</v>
      </c>
      <c r="G5133" s="37" t="s">
        <v>472</v>
      </c>
      <c r="H5133" s="0" t="n">
        <v>41976</v>
      </c>
      <c r="I5133" s="0" t="n">
        <v>12157</v>
      </c>
      <c r="J5133" s="0" t="n">
        <v>2026</v>
      </c>
    </row>
    <row r="5134" customFormat="false" ht="15" hidden="false" customHeight="false" outlineLevel="0" collapsed="false">
      <c r="A5134" s="0" t="n">
        <v>202407</v>
      </c>
      <c r="B5134" s="0" t="n">
        <v>202407</v>
      </c>
      <c r="C5134" s="37" t="s">
        <v>101</v>
      </c>
      <c r="D5134" s="37" t="s">
        <v>258</v>
      </c>
      <c r="E5134" s="0" t="n">
        <v>1</v>
      </c>
      <c r="F5134" s="38" t="s">
        <v>71</v>
      </c>
      <c r="G5134" s="37" t="s">
        <v>473</v>
      </c>
      <c r="H5134" s="0" t="n">
        <v>49961</v>
      </c>
      <c r="I5134" s="0" t="n">
        <v>17750</v>
      </c>
      <c r="J5134" s="0" t="n">
        <v>601</v>
      </c>
    </row>
    <row r="5135" customFormat="false" ht="15" hidden="false" customHeight="false" outlineLevel="0" collapsed="false">
      <c r="A5135" s="0" t="n">
        <v>202407</v>
      </c>
      <c r="B5135" s="0" t="n">
        <v>202407</v>
      </c>
      <c r="C5135" s="37" t="s">
        <v>98</v>
      </c>
      <c r="D5135" s="37" t="s">
        <v>474</v>
      </c>
      <c r="E5135" s="0" t="n">
        <v>1</v>
      </c>
      <c r="F5135" s="38" t="s">
        <v>71</v>
      </c>
      <c r="G5135" s="37" t="s">
        <v>475</v>
      </c>
      <c r="H5135" s="0" t="n">
        <v>1584579</v>
      </c>
      <c r="I5135" s="0" t="n">
        <v>469277</v>
      </c>
      <c r="J5135" s="0" t="n">
        <v>-34871</v>
      </c>
    </row>
    <row r="5136" customFormat="false" ht="15" hidden="false" customHeight="false" outlineLevel="0" collapsed="false">
      <c r="A5136" s="0" t="n">
        <v>202407</v>
      </c>
      <c r="B5136" s="0" t="n">
        <v>202407</v>
      </c>
      <c r="C5136" s="37" t="s">
        <v>112</v>
      </c>
      <c r="D5136" s="37" t="s">
        <v>476</v>
      </c>
      <c r="E5136" s="0" t="n">
        <v>1</v>
      </c>
      <c r="F5136" s="38" t="s">
        <v>71</v>
      </c>
      <c r="G5136" s="37" t="s">
        <v>477</v>
      </c>
      <c r="H5136" s="0" t="n">
        <v>490052</v>
      </c>
      <c r="I5136" s="0" t="n">
        <v>172518</v>
      </c>
      <c r="J5136" s="0" t="n">
        <v>38399</v>
      </c>
    </row>
    <row r="5137" customFormat="false" ht="15" hidden="false" customHeight="false" outlineLevel="0" collapsed="false">
      <c r="A5137" s="0" t="n">
        <v>202407</v>
      </c>
      <c r="B5137" s="0" t="n">
        <v>202407</v>
      </c>
      <c r="C5137" s="37" t="s">
        <v>136</v>
      </c>
      <c r="D5137" s="37" t="s">
        <v>132</v>
      </c>
      <c r="E5137" s="0" t="n">
        <v>1</v>
      </c>
      <c r="F5137" s="38" t="s">
        <v>71</v>
      </c>
      <c r="G5137" s="37" t="s">
        <v>478</v>
      </c>
      <c r="H5137" s="0" t="n">
        <v>710159</v>
      </c>
      <c r="I5137" s="0" t="n">
        <v>315284</v>
      </c>
      <c r="J5137" s="0" t="n">
        <v>-10218</v>
      </c>
    </row>
    <row r="5138" customFormat="false" ht="15" hidden="false" customHeight="false" outlineLevel="0" collapsed="false">
      <c r="A5138" s="0" t="n">
        <v>202407</v>
      </c>
      <c r="B5138" s="0" t="n">
        <v>202407</v>
      </c>
      <c r="C5138" s="37" t="s">
        <v>106</v>
      </c>
      <c r="D5138" s="37" t="s">
        <v>273</v>
      </c>
      <c r="E5138" s="0" t="n">
        <v>1</v>
      </c>
      <c r="F5138" s="38" t="s">
        <v>71</v>
      </c>
      <c r="G5138" s="37" t="s">
        <v>479</v>
      </c>
      <c r="H5138" s="0" t="n">
        <v>90948</v>
      </c>
      <c r="I5138" s="0" t="n">
        <v>30524</v>
      </c>
      <c r="J5138" s="0" t="n">
        <v>3507</v>
      </c>
    </row>
    <row r="5139" customFormat="false" ht="15" hidden="false" customHeight="false" outlineLevel="0" collapsed="false">
      <c r="A5139" s="0" t="n">
        <v>202407</v>
      </c>
      <c r="B5139" s="0" t="n">
        <v>202407</v>
      </c>
      <c r="C5139" s="37" t="s">
        <v>149</v>
      </c>
      <c r="D5139" s="37" t="s">
        <v>159</v>
      </c>
      <c r="E5139" s="0" t="n">
        <v>1</v>
      </c>
      <c r="F5139" s="38" t="s">
        <v>71</v>
      </c>
      <c r="G5139" s="37" t="s">
        <v>480</v>
      </c>
      <c r="H5139" s="0" t="n">
        <v>507218</v>
      </c>
      <c r="I5139" s="0" t="n">
        <v>145472</v>
      </c>
      <c r="J5139" s="0" t="n">
        <v>18083</v>
      </c>
    </row>
    <row r="5140" customFormat="false" ht="15" hidden="false" customHeight="false" outlineLevel="0" collapsed="false">
      <c r="A5140" s="0" t="n">
        <v>202407</v>
      </c>
      <c r="B5140" s="0" t="n">
        <v>202407</v>
      </c>
      <c r="C5140" s="37" t="s">
        <v>109</v>
      </c>
      <c r="D5140" s="37" t="s">
        <v>241</v>
      </c>
      <c r="E5140" s="0" t="n">
        <v>1</v>
      </c>
      <c r="F5140" s="38" t="s">
        <v>71</v>
      </c>
      <c r="G5140" s="37" t="s">
        <v>481</v>
      </c>
      <c r="H5140" s="0" t="n">
        <v>7481709</v>
      </c>
      <c r="I5140" s="0" t="n">
        <v>1971803</v>
      </c>
      <c r="J5140" s="0" t="n">
        <v>172326</v>
      </c>
    </row>
    <row r="5141" customFormat="false" ht="15" hidden="false" customHeight="false" outlineLevel="0" collapsed="false">
      <c r="A5141" s="0" t="n">
        <v>202407</v>
      </c>
      <c r="B5141" s="0" t="n">
        <v>202407</v>
      </c>
      <c r="C5141" s="37" t="s">
        <v>184</v>
      </c>
      <c r="D5141" s="37" t="s">
        <v>482</v>
      </c>
      <c r="E5141" s="0" t="n">
        <v>1</v>
      </c>
      <c r="F5141" s="38" t="s">
        <v>71</v>
      </c>
      <c r="G5141" s="37" t="s">
        <v>483</v>
      </c>
      <c r="H5141" s="0" t="n">
        <v>1386674</v>
      </c>
      <c r="I5141" s="0" t="n">
        <v>1389308</v>
      </c>
      <c r="J5141" s="0" t="n">
        <v>2142</v>
      </c>
    </row>
    <row r="5142" customFormat="false" ht="15" hidden="false" customHeight="false" outlineLevel="0" collapsed="false">
      <c r="A5142" s="0" t="n">
        <v>202407</v>
      </c>
      <c r="B5142" s="0" t="n">
        <v>202407</v>
      </c>
      <c r="C5142" s="37" t="s">
        <v>152</v>
      </c>
      <c r="D5142" s="37" t="s">
        <v>328</v>
      </c>
      <c r="E5142" s="0" t="n">
        <v>1</v>
      </c>
      <c r="F5142" s="38" t="s">
        <v>71</v>
      </c>
      <c r="G5142" s="37" t="s">
        <v>484</v>
      </c>
      <c r="H5142" s="0" t="n">
        <v>540501</v>
      </c>
      <c r="I5142" s="0" t="n">
        <v>377157</v>
      </c>
      <c r="J5142" s="0" t="n">
        <v>24529</v>
      </c>
    </row>
    <row r="5143" customFormat="false" ht="15" hidden="false" customHeight="false" outlineLevel="0" collapsed="false">
      <c r="A5143" s="0" t="n">
        <v>202407</v>
      </c>
      <c r="B5143" s="0" t="n">
        <v>202407</v>
      </c>
      <c r="C5143" s="37" t="s">
        <v>115</v>
      </c>
      <c r="D5143" s="37" t="s">
        <v>423</v>
      </c>
      <c r="E5143" s="0" t="n">
        <v>1</v>
      </c>
      <c r="F5143" s="38" t="s">
        <v>71</v>
      </c>
      <c r="G5143" s="37" t="s">
        <v>485</v>
      </c>
      <c r="H5143" s="0" t="n">
        <v>288556</v>
      </c>
      <c r="I5143" s="0" t="n">
        <v>122852</v>
      </c>
      <c r="J5143" s="0" t="n">
        <v>-1843</v>
      </c>
    </row>
    <row r="5144" customFormat="false" ht="15" hidden="false" customHeight="false" outlineLevel="0" collapsed="false">
      <c r="A5144" s="0" t="n">
        <v>202407</v>
      </c>
      <c r="B5144" s="0" t="n">
        <v>202407</v>
      </c>
      <c r="C5144" s="37" t="s">
        <v>136</v>
      </c>
      <c r="D5144" s="37" t="s">
        <v>258</v>
      </c>
      <c r="E5144" s="0" t="n">
        <v>1</v>
      </c>
      <c r="F5144" s="38" t="s">
        <v>71</v>
      </c>
      <c r="G5144" s="37" t="s">
        <v>486</v>
      </c>
      <c r="H5144" s="0" t="n">
        <v>264703</v>
      </c>
      <c r="I5144" s="0" t="n">
        <v>39289</v>
      </c>
      <c r="J5144" s="0" t="n">
        <v>6322</v>
      </c>
    </row>
    <row r="5145" customFormat="false" ht="15" hidden="false" customHeight="false" outlineLevel="0" collapsed="false">
      <c r="A5145" s="0" t="n">
        <v>202407</v>
      </c>
      <c r="B5145" s="0" t="n">
        <v>202407</v>
      </c>
      <c r="C5145" s="37" t="s">
        <v>109</v>
      </c>
      <c r="D5145" s="37" t="s">
        <v>130</v>
      </c>
      <c r="E5145" s="0" t="n">
        <v>1</v>
      </c>
      <c r="F5145" s="38" t="s">
        <v>71</v>
      </c>
      <c r="G5145" s="37" t="s">
        <v>487</v>
      </c>
      <c r="H5145" s="0" t="n">
        <v>34617</v>
      </c>
      <c r="I5145" s="0" t="n">
        <v>11543</v>
      </c>
      <c r="J5145" s="0" t="n">
        <v>1583</v>
      </c>
    </row>
    <row r="5146" customFormat="false" ht="15" hidden="false" customHeight="false" outlineLevel="0" collapsed="false">
      <c r="A5146" s="0" t="n">
        <v>202407</v>
      </c>
      <c r="B5146" s="0" t="n">
        <v>202407</v>
      </c>
      <c r="C5146" s="37" t="s">
        <v>112</v>
      </c>
      <c r="D5146" s="37" t="s">
        <v>107</v>
      </c>
      <c r="E5146" s="0" t="n">
        <v>1</v>
      </c>
      <c r="F5146" s="38" t="s">
        <v>71</v>
      </c>
      <c r="G5146" s="37" t="s">
        <v>488</v>
      </c>
      <c r="H5146" s="0" t="n">
        <v>815298</v>
      </c>
      <c r="I5146" s="0" t="n">
        <v>141421</v>
      </c>
      <c r="J5146" s="0" t="n">
        <v>11011</v>
      </c>
    </row>
    <row r="5147" customFormat="false" ht="15" hidden="false" customHeight="false" outlineLevel="0" collapsed="false">
      <c r="A5147" s="0" t="n">
        <v>202407</v>
      </c>
      <c r="B5147" s="0" t="n">
        <v>202407</v>
      </c>
      <c r="C5147" s="37" t="s">
        <v>152</v>
      </c>
      <c r="D5147" s="37" t="s">
        <v>212</v>
      </c>
      <c r="E5147" s="0" t="n">
        <v>1</v>
      </c>
      <c r="F5147" s="38" t="s">
        <v>71</v>
      </c>
      <c r="G5147" s="37" t="s">
        <v>489</v>
      </c>
      <c r="H5147" s="0" t="n">
        <v>1201558</v>
      </c>
      <c r="I5147" s="0" t="n">
        <v>625771</v>
      </c>
      <c r="J5147" s="0" t="n">
        <v>14496</v>
      </c>
    </row>
    <row r="5148" customFormat="false" ht="15" hidden="false" customHeight="false" outlineLevel="0" collapsed="false">
      <c r="A5148" s="0" t="n">
        <v>202407</v>
      </c>
      <c r="B5148" s="0" t="n">
        <v>202407</v>
      </c>
      <c r="C5148" s="37" t="s">
        <v>152</v>
      </c>
      <c r="D5148" s="37" t="s">
        <v>490</v>
      </c>
      <c r="E5148" s="0" t="n">
        <v>1</v>
      </c>
      <c r="F5148" s="38" t="s">
        <v>71</v>
      </c>
      <c r="G5148" s="37" t="s">
        <v>491</v>
      </c>
      <c r="H5148" s="0" t="n">
        <v>85614</v>
      </c>
      <c r="I5148" s="0" t="n">
        <v>25736</v>
      </c>
      <c r="J5148" s="0" t="n">
        <v>7482</v>
      </c>
    </row>
    <row r="5149" customFormat="false" ht="15" hidden="false" customHeight="false" outlineLevel="0" collapsed="false">
      <c r="A5149" s="0" t="n">
        <v>202407</v>
      </c>
      <c r="B5149" s="0" t="n">
        <v>202407</v>
      </c>
      <c r="C5149" s="37" t="s">
        <v>112</v>
      </c>
      <c r="D5149" s="37" t="s">
        <v>120</v>
      </c>
      <c r="E5149" s="0" t="n">
        <v>1</v>
      </c>
      <c r="F5149" s="38" t="s">
        <v>71</v>
      </c>
      <c r="G5149" s="37" t="s">
        <v>492</v>
      </c>
      <c r="H5149" s="0" t="n">
        <v>245648</v>
      </c>
      <c r="I5149" s="0" t="n">
        <v>93232</v>
      </c>
      <c r="J5149" s="0" t="n">
        <v>-4681</v>
      </c>
    </row>
    <row r="5150" customFormat="false" ht="15" hidden="false" customHeight="false" outlineLevel="0" collapsed="false">
      <c r="A5150" s="0" t="n">
        <v>202407</v>
      </c>
      <c r="B5150" s="0" t="n">
        <v>202407</v>
      </c>
      <c r="C5150" s="37" t="s">
        <v>184</v>
      </c>
      <c r="D5150" s="37" t="s">
        <v>493</v>
      </c>
      <c r="E5150" s="0" t="n">
        <v>1</v>
      </c>
      <c r="F5150" s="38" t="s">
        <v>71</v>
      </c>
      <c r="G5150" s="37" t="s">
        <v>494</v>
      </c>
      <c r="H5150" s="0" t="n">
        <v>124593</v>
      </c>
      <c r="I5150" s="0" t="n">
        <v>31648</v>
      </c>
      <c r="J5150" s="0" t="n">
        <v>-2357</v>
      </c>
    </row>
    <row r="5151" customFormat="false" ht="15" hidden="false" customHeight="false" outlineLevel="0" collapsed="false">
      <c r="A5151" s="0" t="n">
        <v>202407</v>
      </c>
      <c r="B5151" s="0" t="n">
        <v>202407</v>
      </c>
      <c r="C5151" s="37" t="s">
        <v>109</v>
      </c>
      <c r="D5151" s="37" t="s">
        <v>495</v>
      </c>
      <c r="E5151" s="0" t="n">
        <v>1</v>
      </c>
      <c r="F5151" s="38" t="s">
        <v>71</v>
      </c>
      <c r="G5151" s="37" t="s">
        <v>496</v>
      </c>
      <c r="H5151" s="0" t="n">
        <v>175813</v>
      </c>
      <c r="I5151" s="0" t="n">
        <v>37920</v>
      </c>
      <c r="J5151" s="0" t="n">
        <v>2723</v>
      </c>
    </row>
    <row r="5152" customFormat="false" ht="15" hidden="false" customHeight="false" outlineLevel="0" collapsed="false">
      <c r="A5152" s="0" t="n">
        <v>202407</v>
      </c>
      <c r="B5152" s="0" t="n">
        <v>202407</v>
      </c>
      <c r="C5152" s="37" t="s">
        <v>101</v>
      </c>
      <c r="D5152" s="37" t="s">
        <v>269</v>
      </c>
      <c r="E5152" s="0" t="n">
        <v>1</v>
      </c>
      <c r="F5152" s="38" t="s">
        <v>71</v>
      </c>
      <c r="G5152" s="37" t="s">
        <v>497</v>
      </c>
      <c r="H5152" s="0" t="n">
        <v>501331</v>
      </c>
      <c r="I5152" s="0" t="n">
        <v>117023</v>
      </c>
      <c r="J5152" s="0" t="n">
        <v>6342</v>
      </c>
    </row>
    <row r="5153" customFormat="false" ht="15" hidden="false" customHeight="false" outlineLevel="0" collapsed="false">
      <c r="A5153" s="0" t="n">
        <v>202407</v>
      </c>
      <c r="B5153" s="0" t="n">
        <v>202407</v>
      </c>
      <c r="C5153" s="37" t="s">
        <v>109</v>
      </c>
      <c r="D5153" s="37" t="s">
        <v>391</v>
      </c>
      <c r="E5153" s="0" t="n">
        <v>1</v>
      </c>
      <c r="F5153" s="38" t="s">
        <v>71</v>
      </c>
      <c r="G5153" s="37" t="s">
        <v>498</v>
      </c>
      <c r="H5153" s="0" t="n">
        <v>50329</v>
      </c>
      <c r="I5153" s="0" t="n">
        <v>21302</v>
      </c>
      <c r="J5153" s="0" t="n">
        <v>4042</v>
      </c>
    </row>
    <row r="5154" customFormat="false" ht="15" hidden="false" customHeight="false" outlineLevel="0" collapsed="false">
      <c r="A5154" s="0" t="n">
        <v>202407</v>
      </c>
      <c r="B5154" s="0" t="n">
        <v>202407</v>
      </c>
      <c r="C5154" s="37" t="s">
        <v>184</v>
      </c>
      <c r="D5154" s="37" t="s">
        <v>141</v>
      </c>
      <c r="E5154" s="0" t="n">
        <v>1</v>
      </c>
      <c r="F5154" s="38" t="s">
        <v>71</v>
      </c>
      <c r="G5154" s="37" t="s">
        <v>499</v>
      </c>
      <c r="H5154" s="0" t="n">
        <v>1018525</v>
      </c>
      <c r="I5154" s="0" t="n">
        <v>381082</v>
      </c>
      <c r="J5154" s="0" t="n">
        <v>55109</v>
      </c>
    </row>
    <row r="5155" customFormat="false" ht="15" hidden="false" customHeight="false" outlineLevel="0" collapsed="false">
      <c r="A5155" s="0" t="n">
        <v>202407</v>
      </c>
      <c r="B5155" s="0" t="n">
        <v>202407</v>
      </c>
      <c r="C5155" s="37" t="s">
        <v>101</v>
      </c>
      <c r="D5155" s="37" t="s">
        <v>500</v>
      </c>
      <c r="E5155" s="0" t="n">
        <v>1</v>
      </c>
      <c r="F5155" s="38" t="s">
        <v>71</v>
      </c>
      <c r="G5155" s="37" t="s">
        <v>501</v>
      </c>
      <c r="H5155" s="0" t="n">
        <v>1261943</v>
      </c>
      <c r="I5155" s="0" t="n">
        <v>502595</v>
      </c>
      <c r="J5155" s="0" t="n">
        <v>41692</v>
      </c>
    </row>
    <row r="5156" customFormat="false" ht="15" hidden="false" customHeight="false" outlineLevel="0" collapsed="false">
      <c r="A5156" s="0" t="n">
        <v>202407</v>
      </c>
      <c r="B5156" s="0" t="n">
        <v>202407</v>
      </c>
      <c r="C5156" s="37" t="s">
        <v>149</v>
      </c>
      <c r="D5156" s="37" t="s">
        <v>502</v>
      </c>
      <c r="E5156" s="0" t="n">
        <v>1</v>
      </c>
      <c r="F5156" s="38" t="s">
        <v>71</v>
      </c>
      <c r="G5156" s="37" t="s">
        <v>503</v>
      </c>
      <c r="H5156" s="0" t="n">
        <v>371152</v>
      </c>
      <c r="I5156" s="0" t="n">
        <v>197622</v>
      </c>
      <c r="J5156" s="0" t="n">
        <v>25698</v>
      </c>
    </row>
    <row r="5157" customFormat="false" ht="15" hidden="false" customHeight="false" outlineLevel="0" collapsed="false">
      <c r="A5157" s="0" t="n">
        <v>202407</v>
      </c>
      <c r="B5157" s="0" t="n">
        <v>202407</v>
      </c>
      <c r="C5157" s="37" t="s">
        <v>178</v>
      </c>
      <c r="D5157" s="37" t="s">
        <v>161</v>
      </c>
      <c r="E5157" s="0" t="n">
        <v>1</v>
      </c>
      <c r="F5157" s="38" t="s">
        <v>71</v>
      </c>
      <c r="G5157" s="37" t="s">
        <v>504</v>
      </c>
      <c r="H5157" s="0" t="n">
        <v>30579</v>
      </c>
      <c r="I5157" s="0" t="n">
        <v>10449</v>
      </c>
      <c r="J5157" s="0" t="n">
        <v>1340</v>
      </c>
    </row>
    <row r="5158" customFormat="false" ht="15" hidden="false" customHeight="false" outlineLevel="0" collapsed="false">
      <c r="A5158" s="0" t="n">
        <v>202407</v>
      </c>
      <c r="B5158" s="0" t="n">
        <v>202407</v>
      </c>
      <c r="C5158" s="37" t="s">
        <v>112</v>
      </c>
      <c r="D5158" s="37" t="s">
        <v>294</v>
      </c>
      <c r="E5158" s="0" t="n">
        <v>1</v>
      </c>
      <c r="F5158" s="38" t="s">
        <v>71</v>
      </c>
      <c r="G5158" s="37" t="s">
        <v>505</v>
      </c>
      <c r="H5158" s="0" t="n">
        <v>177630</v>
      </c>
      <c r="I5158" s="0" t="n">
        <v>150845</v>
      </c>
      <c r="J5158" s="0" t="n">
        <v>43799</v>
      </c>
    </row>
    <row r="5159" customFormat="false" ht="15" hidden="false" customHeight="false" outlineLevel="0" collapsed="false">
      <c r="A5159" s="0" t="n">
        <v>202407</v>
      </c>
      <c r="B5159" s="0" t="n">
        <v>202407</v>
      </c>
      <c r="C5159" s="37" t="s">
        <v>149</v>
      </c>
      <c r="D5159" s="37" t="s">
        <v>116</v>
      </c>
      <c r="E5159" s="0" t="n">
        <v>1</v>
      </c>
      <c r="F5159" s="38" t="s">
        <v>71</v>
      </c>
      <c r="G5159" s="37" t="s">
        <v>506</v>
      </c>
      <c r="H5159" s="0" t="n">
        <v>1603532</v>
      </c>
      <c r="I5159" s="0" t="n">
        <v>250567</v>
      </c>
      <c r="J5159" s="0" t="n">
        <v>26394</v>
      </c>
    </row>
    <row r="5160" customFormat="false" ht="15" hidden="false" customHeight="false" outlineLevel="0" collapsed="false">
      <c r="A5160" s="0" t="n">
        <v>202407</v>
      </c>
      <c r="B5160" s="0" t="n">
        <v>202407</v>
      </c>
      <c r="C5160" s="37" t="s">
        <v>95</v>
      </c>
      <c r="D5160" s="37" t="s">
        <v>251</v>
      </c>
      <c r="E5160" s="0" t="n">
        <v>1</v>
      </c>
      <c r="F5160" s="38" t="s">
        <v>71</v>
      </c>
      <c r="G5160" s="37" t="s">
        <v>507</v>
      </c>
      <c r="H5160" s="0" t="n">
        <v>20051</v>
      </c>
      <c r="I5160" s="0" t="n">
        <v>15905</v>
      </c>
      <c r="J5160" s="0" t="n">
        <v>189</v>
      </c>
    </row>
    <row r="5161" customFormat="false" ht="15" hidden="false" customHeight="false" outlineLevel="0" collapsed="false">
      <c r="A5161" s="0" t="n">
        <v>202407</v>
      </c>
      <c r="B5161" s="0" t="n">
        <v>202407</v>
      </c>
      <c r="C5161" s="37" t="s">
        <v>106</v>
      </c>
      <c r="D5161" s="37" t="s">
        <v>118</v>
      </c>
      <c r="E5161" s="0" t="n">
        <v>1</v>
      </c>
      <c r="F5161" s="38" t="s">
        <v>71</v>
      </c>
      <c r="G5161" s="37" t="s">
        <v>508</v>
      </c>
      <c r="H5161" s="0" t="n">
        <v>274519</v>
      </c>
      <c r="I5161" s="0" t="n">
        <v>216907</v>
      </c>
      <c r="J5161" s="0" t="n">
        <v>21658</v>
      </c>
    </row>
    <row r="5162" customFormat="false" ht="15" hidden="false" customHeight="false" outlineLevel="0" collapsed="false">
      <c r="A5162" s="0" t="n">
        <v>202407</v>
      </c>
      <c r="B5162" s="0" t="n">
        <v>202407</v>
      </c>
      <c r="C5162" s="37" t="s">
        <v>152</v>
      </c>
      <c r="D5162" s="37" t="s">
        <v>509</v>
      </c>
      <c r="E5162" s="0" t="n">
        <v>1</v>
      </c>
      <c r="F5162" s="38" t="s">
        <v>71</v>
      </c>
      <c r="G5162" s="37" t="s">
        <v>510</v>
      </c>
      <c r="H5162" s="0" t="n">
        <v>124778</v>
      </c>
      <c r="I5162" s="0" t="n">
        <v>43230</v>
      </c>
      <c r="J5162" s="0" t="n">
        <v>-7862</v>
      </c>
    </row>
    <row r="5163" customFormat="false" ht="15" hidden="false" customHeight="false" outlineLevel="0" collapsed="false">
      <c r="A5163" s="0" t="n">
        <v>202407</v>
      </c>
      <c r="B5163" s="0" t="n">
        <v>202407</v>
      </c>
      <c r="C5163" s="37" t="s">
        <v>101</v>
      </c>
      <c r="D5163" s="37" t="s">
        <v>511</v>
      </c>
      <c r="E5163" s="0" t="n">
        <v>1</v>
      </c>
      <c r="F5163" s="38" t="s">
        <v>71</v>
      </c>
      <c r="G5163" s="37" t="s">
        <v>512</v>
      </c>
      <c r="H5163" s="0" t="n">
        <v>1398276</v>
      </c>
      <c r="I5163" s="0" t="n">
        <v>851993</v>
      </c>
      <c r="J5163" s="0" t="n">
        <v>65378</v>
      </c>
    </row>
    <row r="5164" customFormat="false" ht="15" hidden="false" customHeight="false" outlineLevel="0" collapsed="false">
      <c r="A5164" s="0" t="n">
        <v>202407</v>
      </c>
      <c r="B5164" s="0" t="n">
        <v>202407</v>
      </c>
      <c r="C5164" s="37" t="s">
        <v>178</v>
      </c>
      <c r="D5164" s="37" t="s">
        <v>513</v>
      </c>
      <c r="E5164" s="0" t="n">
        <v>1</v>
      </c>
      <c r="F5164" s="38" t="s">
        <v>71</v>
      </c>
      <c r="G5164" s="37" t="s">
        <v>514</v>
      </c>
      <c r="H5164" s="0" t="n">
        <v>228330</v>
      </c>
      <c r="I5164" s="0" t="n">
        <v>66439</v>
      </c>
      <c r="J5164" s="0" t="n">
        <v>12577</v>
      </c>
    </row>
    <row r="5165" customFormat="false" ht="15" hidden="false" customHeight="false" outlineLevel="0" collapsed="false">
      <c r="A5165" s="0" t="n">
        <v>202407</v>
      </c>
      <c r="B5165" s="0" t="n">
        <v>202407</v>
      </c>
      <c r="C5165" s="37" t="s">
        <v>178</v>
      </c>
      <c r="D5165" s="37" t="s">
        <v>452</v>
      </c>
      <c r="E5165" s="0" t="n">
        <v>1</v>
      </c>
      <c r="F5165" s="38" t="s">
        <v>71</v>
      </c>
      <c r="G5165" s="37" t="s">
        <v>515</v>
      </c>
      <c r="H5165" s="0" t="n">
        <v>947289</v>
      </c>
      <c r="I5165" s="0" t="n">
        <v>220623</v>
      </c>
      <c r="J5165" s="0" t="n">
        <v>30935</v>
      </c>
    </row>
    <row r="5166" customFormat="false" ht="15" hidden="false" customHeight="false" outlineLevel="0" collapsed="false">
      <c r="A5166" s="0" t="n">
        <v>202407</v>
      </c>
      <c r="B5166" s="0" t="n">
        <v>202407</v>
      </c>
      <c r="C5166" s="37" t="s">
        <v>101</v>
      </c>
      <c r="D5166" s="37" t="s">
        <v>516</v>
      </c>
      <c r="E5166" s="0" t="n">
        <v>1</v>
      </c>
      <c r="F5166" s="38" t="s">
        <v>71</v>
      </c>
      <c r="G5166" s="37" t="s">
        <v>517</v>
      </c>
      <c r="H5166" s="0" t="n">
        <v>1188326</v>
      </c>
      <c r="I5166" s="0" t="n">
        <v>265511</v>
      </c>
      <c r="J5166" s="0" t="n">
        <v>29168</v>
      </c>
    </row>
    <row r="5167" customFormat="false" ht="15" hidden="false" customHeight="false" outlineLevel="0" collapsed="false">
      <c r="A5167" s="0" t="n">
        <v>202407</v>
      </c>
      <c r="B5167" s="0" t="n">
        <v>202407</v>
      </c>
      <c r="C5167" s="37" t="s">
        <v>149</v>
      </c>
      <c r="D5167" s="37" t="s">
        <v>396</v>
      </c>
      <c r="E5167" s="0" t="n">
        <v>1</v>
      </c>
      <c r="F5167" s="38" t="s">
        <v>71</v>
      </c>
      <c r="G5167" s="37" t="s">
        <v>518</v>
      </c>
      <c r="H5167" s="0" t="n">
        <v>4364191</v>
      </c>
      <c r="I5167" s="0" t="n">
        <v>1148020</v>
      </c>
      <c r="J5167" s="0" t="n">
        <v>166376</v>
      </c>
    </row>
    <row r="5168" customFormat="false" ht="15" hidden="false" customHeight="false" outlineLevel="0" collapsed="false">
      <c r="A5168" s="0" t="n">
        <v>202407</v>
      </c>
      <c r="B5168" s="0" t="n">
        <v>202407</v>
      </c>
      <c r="C5168" s="37" t="s">
        <v>106</v>
      </c>
      <c r="D5168" s="37" t="s">
        <v>519</v>
      </c>
      <c r="E5168" s="0" t="n">
        <v>1</v>
      </c>
      <c r="F5168" s="38" t="s">
        <v>71</v>
      </c>
      <c r="G5168" s="37" t="s">
        <v>520</v>
      </c>
      <c r="H5168" s="0" t="n">
        <v>375680</v>
      </c>
      <c r="I5168" s="0" t="n">
        <v>165276</v>
      </c>
      <c r="J5168" s="0" t="n">
        <v>31456</v>
      </c>
    </row>
    <row r="5169" customFormat="false" ht="15" hidden="false" customHeight="false" outlineLevel="0" collapsed="false">
      <c r="A5169" s="0" t="n">
        <v>202407</v>
      </c>
      <c r="B5169" s="0" t="n">
        <v>202407</v>
      </c>
      <c r="C5169" s="37" t="s">
        <v>149</v>
      </c>
      <c r="D5169" s="37" t="s">
        <v>430</v>
      </c>
      <c r="E5169" s="0" t="n">
        <v>1</v>
      </c>
      <c r="F5169" s="38" t="s">
        <v>71</v>
      </c>
      <c r="G5169" s="37" t="s">
        <v>521</v>
      </c>
      <c r="H5169" s="0" t="n">
        <v>845218</v>
      </c>
      <c r="I5169" s="0" t="n">
        <v>460462</v>
      </c>
      <c r="J5169" s="0" t="n">
        <v>102464</v>
      </c>
    </row>
    <row r="5170" customFormat="false" ht="15" hidden="false" customHeight="false" outlineLevel="0" collapsed="false">
      <c r="A5170" s="0" t="n">
        <v>202407</v>
      </c>
      <c r="B5170" s="0" t="n">
        <v>202407</v>
      </c>
      <c r="C5170" s="37" t="s">
        <v>149</v>
      </c>
      <c r="D5170" s="37" t="s">
        <v>352</v>
      </c>
      <c r="E5170" s="0" t="n">
        <v>1</v>
      </c>
      <c r="F5170" s="38" t="s">
        <v>71</v>
      </c>
      <c r="G5170" s="37" t="s">
        <v>522</v>
      </c>
      <c r="H5170" s="0" t="n">
        <v>72248</v>
      </c>
      <c r="I5170" s="0" t="n">
        <v>42491</v>
      </c>
      <c r="J5170" s="0" t="n">
        <v>5301</v>
      </c>
    </row>
    <row r="5171" customFormat="false" ht="15" hidden="false" customHeight="false" outlineLevel="0" collapsed="false">
      <c r="A5171" s="0" t="n">
        <v>202407</v>
      </c>
      <c r="B5171" s="0" t="n">
        <v>202407</v>
      </c>
      <c r="C5171" s="37" t="s">
        <v>95</v>
      </c>
      <c r="D5171" s="37" t="s">
        <v>269</v>
      </c>
      <c r="E5171" s="0" t="n">
        <v>1</v>
      </c>
      <c r="F5171" s="38" t="s">
        <v>71</v>
      </c>
      <c r="G5171" s="37" t="s">
        <v>523</v>
      </c>
      <c r="H5171" s="0" t="n">
        <v>2102088</v>
      </c>
      <c r="I5171" s="0" t="n">
        <v>1111770</v>
      </c>
      <c r="J5171" s="0" t="n">
        <v>53797</v>
      </c>
    </row>
    <row r="5172" customFormat="false" ht="15" hidden="false" customHeight="false" outlineLevel="0" collapsed="false">
      <c r="A5172" s="0" t="n">
        <v>202407</v>
      </c>
      <c r="B5172" s="0" t="n">
        <v>202407</v>
      </c>
      <c r="C5172" s="37" t="s">
        <v>106</v>
      </c>
      <c r="D5172" s="37" t="s">
        <v>110</v>
      </c>
      <c r="E5172" s="0" t="n">
        <v>1</v>
      </c>
      <c r="F5172" s="38" t="s">
        <v>71</v>
      </c>
      <c r="G5172" s="37" t="s">
        <v>524</v>
      </c>
      <c r="H5172" s="0" t="n">
        <v>265958</v>
      </c>
      <c r="I5172" s="0" t="n">
        <v>37316</v>
      </c>
      <c r="J5172" s="0" t="n">
        <v>-5648</v>
      </c>
    </row>
    <row r="5173" customFormat="false" ht="15" hidden="false" customHeight="false" outlineLevel="0" collapsed="false">
      <c r="A5173" s="0" t="n">
        <v>202407</v>
      </c>
      <c r="B5173" s="0" t="n">
        <v>202407</v>
      </c>
      <c r="C5173" s="37" t="s">
        <v>149</v>
      </c>
      <c r="D5173" s="37" t="s">
        <v>383</v>
      </c>
      <c r="E5173" s="0" t="n">
        <v>1</v>
      </c>
      <c r="F5173" s="38" t="s">
        <v>71</v>
      </c>
      <c r="G5173" s="37" t="s">
        <v>525</v>
      </c>
      <c r="H5173" s="0" t="n">
        <v>220277</v>
      </c>
      <c r="I5173" s="0" t="n">
        <v>122816</v>
      </c>
      <c r="J5173" s="0" t="n">
        <v>21839</v>
      </c>
    </row>
    <row r="5174" customFormat="false" ht="15" hidden="false" customHeight="false" outlineLevel="0" collapsed="false">
      <c r="A5174" s="0" t="n">
        <v>202407</v>
      </c>
      <c r="B5174" s="0" t="n">
        <v>202407</v>
      </c>
      <c r="C5174" s="37" t="s">
        <v>184</v>
      </c>
      <c r="D5174" s="37" t="s">
        <v>218</v>
      </c>
      <c r="E5174" s="0" t="n">
        <v>1</v>
      </c>
      <c r="F5174" s="38" t="s">
        <v>71</v>
      </c>
      <c r="G5174" s="37" t="s">
        <v>526</v>
      </c>
      <c r="H5174" s="0" t="n">
        <v>500707</v>
      </c>
      <c r="I5174" s="0" t="n">
        <v>87898</v>
      </c>
      <c r="J5174" s="0" t="n">
        <v>11560</v>
      </c>
    </row>
    <row r="5175" customFormat="false" ht="15" hidden="false" customHeight="false" outlineLevel="0" collapsed="false">
      <c r="A5175" s="0" t="n">
        <v>202407</v>
      </c>
      <c r="B5175" s="0" t="n">
        <v>202407</v>
      </c>
      <c r="C5175" s="37" t="s">
        <v>112</v>
      </c>
      <c r="D5175" s="37" t="s">
        <v>200</v>
      </c>
      <c r="E5175" s="0" t="n">
        <v>1</v>
      </c>
      <c r="F5175" s="38" t="s">
        <v>71</v>
      </c>
      <c r="G5175" s="37" t="s">
        <v>527</v>
      </c>
      <c r="H5175" s="0" t="n">
        <v>75901</v>
      </c>
      <c r="I5175" s="0" t="n">
        <v>12920</v>
      </c>
      <c r="J5175" s="0" t="n">
        <v>1231</v>
      </c>
    </row>
    <row r="5176" customFormat="false" ht="15" hidden="false" customHeight="false" outlineLevel="0" collapsed="false">
      <c r="A5176" s="0" t="n">
        <v>202407</v>
      </c>
      <c r="B5176" s="0" t="n">
        <v>202407</v>
      </c>
      <c r="C5176" s="37" t="s">
        <v>152</v>
      </c>
      <c r="D5176" s="37" t="s">
        <v>328</v>
      </c>
      <c r="E5176" s="0" t="n">
        <v>1</v>
      </c>
      <c r="F5176" s="38" t="s">
        <v>71</v>
      </c>
      <c r="G5176" s="37" t="s">
        <v>528</v>
      </c>
      <c r="H5176" s="0" t="n">
        <v>962035</v>
      </c>
      <c r="I5176" s="0" t="n">
        <v>254910</v>
      </c>
      <c r="J5176" s="0" t="n">
        <v>2854</v>
      </c>
    </row>
    <row r="5177" customFormat="false" ht="15" hidden="false" customHeight="false" outlineLevel="0" collapsed="false">
      <c r="A5177" s="0" t="n">
        <v>202407</v>
      </c>
      <c r="B5177" s="0" t="n">
        <v>202407</v>
      </c>
      <c r="C5177" s="37" t="s">
        <v>95</v>
      </c>
      <c r="D5177" s="37" t="s">
        <v>96</v>
      </c>
      <c r="E5177" s="0" t="n">
        <v>1</v>
      </c>
      <c r="F5177" s="38" t="s">
        <v>71</v>
      </c>
      <c r="G5177" s="37" t="s">
        <v>529</v>
      </c>
      <c r="H5177" s="0" t="n">
        <v>1594025</v>
      </c>
      <c r="I5177" s="0" t="n">
        <v>521061</v>
      </c>
      <c r="J5177" s="0" t="n">
        <v>91975</v>
      </c>
    </row>
    <row r="5178" customFormat="false" ht="15" hidden="false" customHeight="false" outlineLevel="0" collapsed="false">
      <c r="A5178" s="0" t="n">
        <v>202407</v>
      </c>
      <c r="B5178" s="0" t="n">
        <v>202407</v>
      </c>
      <c r="C5178" s="37" t="s">
        <v>158</v>
      </c>
      <c r="D5178" s="37" t="s">
        <v>474</v>
      </c>
      <c r="E5178" s="0" t="n">
        <v>1</v>
      </c>
      <c r="F5178" s="38" t="s">
        <v>71</v>
      </c>
      <c r="G5178" s="37" t="s">
        <v>530</v>
      </c>
      <c r="H5178" s="0" t="n">
        <v>715718</v>
      </c>
      <c r="I5178" s="0" t="n">
        <v>85182</v>
      </c>
      <c r="J5178" s="0" t="n">
        <v>4623</v>
      </c>
    </row>
    <row r="5179" customFormat="false" ht="15" hidden="false" customHeight="false" outlineLevel="0" collapsed="false">
      <c r="A5179" s="0" t="n">
        <v>202407</v>
      </c>
      <c r="B5179" s="0" t="n">
        <v>202407</v>
      </c>
      <c r="C5179" s="37" t="s">
        <v>197</v>
      </c>
      <c r="D5179" s="37" t="s">
        <v>531</v>
      </c>
      <c r="E5179" s="0" t="n">
        <v>1</v>
      </c>
      <c r="F5179" s="38" t="s">
        <v>71</v>
      </c>
      <c r="G5179" s="37" t="s">
        <v>532</v>
      </c>
      <c r="H5179" s="0" t="n">
        <v>68885</v>
      </c>
      <c r="I5179" s="0" t="n">
        <v>10329</v>
      </c>
      <c r="J5179" s="0" t="n">
        <v>791</v>
      </c>
    </row>
    <row r="5180" customFormat="false" ht="15" hidden="false" customHeight="false" outlineLevel="0" collapsed="false">
      <c r="A5180" s="0" t="n">
        <v>202407</v>
      </c>
      <c r="B5180" s="0" t="n">
        <v>202407</v>
      </c>
      <c r="C5180" s="37" t="s">
        <v>101</v>
      </c>
      <c r="D5180" s="37" t="s">
        <v>533</v>
      </c>
      <c r="E5180" s="0" t="n">
        <v>1</v>
      </c>
      <c r="F5180" s="38" t="s">
        <v>71</v>
      </c>
      <c r="G5180" s="37" t="s">
        <v>534</v>
      </c>
      <c r="H5180" s="0" t="n">
        <v>467110</v>
      </c>
      <c r="I5180" s="0" t="n">
        <v>80972</v>
      </c>
      <c r="J5180" s="0" t="n">
        <v>6024</v>
      </c>
    </row>
    <row r="5181" customFormat="false" ht="15" hidden="false" customHeight="false" outlineLevel="0" collapsed="false">
      <c r="A5181" s="0" t="n">
        <v>202407</v>
      </c>
      <c r="B5181" s="0" t="n">
        <v>202407</v>
      </c>
      <c r="C5181" s="37" t="s">
        <v>124</v>
      </c>
      <c r="D5181" s="37" t="s">
        <v>277</v>
      </c>
      <c r="E5181" s="0" t="n">
        <v>1</v>
      </c>
      <c r="F5181" s="38" t="s">
        <v>71</v>
      </c>
      <c r="G5181" s="37" t="s">
        <v>535</v>
      </c>
      <c r="H5181" s="0" t="n">
        <v>1372922</v>
      </c>
      <c r="I5181" s="0" t="n">
        <v>567171</v>
      </c>
      <c r="J5181" s="0" t="n">
        <v>70888</v>
      </c>
    </row>
    <row r="5182" customFormat="false" ht="15" hidden="false" customHeight="false" outlineLevel="0" collapsed="false">
      <c r="A5182" s="0" t="n">
        <v>202407</v>
      </c>
      <c r="B5182" s="0" t="n">
        <v>202407</v>
      </c>
      <c r="C5182" s="37" t="s">
        <v>101</v>
      </c>
      <c r="D5182" s="37" t="s">
        <v>450</v>
      </c>
      <c r="E5182" s="0" t="n">
        <v>1</v>
      </c>
      <c r="F5182" s="38" t="s">
        <v>71</v>
      </c>
      <c r="G5182" s="37" t="s">
        <v>536</v>
      </c>
      <c r="H5182" s="0" t="n">
        <v>49763</v>
      </c>
      <c r="I5182" s="0" t="n">
        <v>14767</v>
      </c>
      <c r="J5182" s="0" t="n">
        <v>-515</v>
      </c>
    </row>
    <row r="5183" customFormat="false" ht="15" hidden="false" customHeight="false" outlineLevel="0" collapsed="false">
      <c r="A5183" s="0" t="n">
        <v>202407</v>
      </c>
      <c r="B5183" s="0" t="n">
        <v>202407</v>
      </c>
      <c r="C5183" s="37" t="s">
        <v>178</v>
      </c>
      <c r="D5183" s="37" t="s">
        <v>102</v>
      </c>
      <c r="E5183" s="0" t="n">
        <v>1</v>
      </c>
      <c r="F5183" s="38" t="s">
        <v>71</v>
      </c>
      <c r="G5183" s="37" t="s">
        <v>537</v>
      </c>
      <c r="H5183" s="0" t="n">
        <v>172833</v>
      </c>
      <c r="I5183" s="0" t="n">
        <v>44687</v>
      </c>
      <c r="J5183" s="0" t="n">
        <v>6089</v>
      </c>
    </row>
    <row r="5184" customFormat="false" ht="15" hidden="false" customHeight="false" outlineLevel="0" collapsed="false">
      <c r="A5184" s="0" t="n">
        <v>202407</v>
      </c>
      <c r="B5184" s="0" t="n">
        <v>202407</v>
      </c>
      <c r="C5184" s="37" t="s">
        <v>178</v>
      </c>
      <c r="D5184" s="37" t="s">
        <v>374</v>
      </c>
      <c r="E5184" s="0" t="n">
        <v>1</v>
      </c>
      <c r="F5184" s="38" t="s">
        <v>71</v>
      </c>
      <c r="G5184" s="37" t="s">
        <v>538</v>
      </c>
      <c r="H5184" s="0" t="n">
        <v>1613642</v>
      </c>
      <c r="I5184" s="0" t="n">
        <v>1068645</v>
      </c>
      <c r="J5184" s="0" t="n">
        <v>8454</v>
      </c>
    </row>
    <row r="5185" customFormat="false" ht="15" hidden="false" customHeight="false" outlineLevel="0" collapsed="false">
      <c r="A5185" s="0" t="n">
        <v>202407</v>
      </c>
      <c r="B5185" s="0" t="n">
        <v>202407</v>
      </c>
      <c r="C5185" s="37" t="s">
        <v>109</v>
      </c>
      <c r="D5185" s="37" t="s">
        <v>150</v>
      </c>
      <c r="E5185" s="0" t="n">
        <v>1</v>
      </c>
      <c r="F5185" s="38" t="s">
        <v>71</v>
      </c>
      <c r="G5185" s="37" t="s">
        <v>539</v>
      </c>
      <c r="H5185" s="0" t="n">
        <v>850340</v>
      </c>
      <c r="I5185" s="0" t="n">
        <v>798868</v>
      </c>
      <c r="J5185" s="0" t="n">
        <v>9123</v>
      </c>
    </row>
    <row r="5186" customFormat="false" ht="15" hidden="false" customHeight="false" outlineLevel="0" collapsed="false">
      <c r="A5186" s="0" t="n">
        <v>202407</v>
      </c>
      <c r="B5186" s="0" t="n">
        <v>202407</v>
      </c>
      <c r="C5186" s="37" t="s">
        <v>158</v>
      </c>
      <c r="D5186" s="37" t="s">
        <v>540</v>
      </c>
      <c r="E5186" s="0" t="n">
        <v>1</v>
      </c>
      <c r="F5186" s="38" t="s">
        <v>71</v>
      </c>
      <c r="G5186" s="37" t="s">
        <v>541</v>
      </c>
      <c r="H5186" s="0" t="n">
        <v>844616</v>
      </c>
      <c r="I5186" s="0" t="n">
        <v>212118</v>
      </c>
      <c r="J5186" s="0" t="n">
        <v>35747</v>
      </c>
    </row>
    <row r="5187" customFormat="false" ht="15" hidden="false" customHeight="false" outlineLevel="0" collapsed="false">
      <c r="A5187" s="0" t="n">
        <v>202407</v>
      </c>
      <c r="B5187" s="0" t="n">
        <v>202407</v>
      </c>
      <c r="C5187" s="37" t="s">
        <v>106</v>
      </c>
      <c r="D5187" s="37" t="s">
        <v>118</v>
      </c>
      <c r="E5187" s="0" t="n">
        <v>1</v>
      </c>
      <c r="F5187" s="38" t="s">
        <v>71</v>
      </c>
      <c r="G5187" s="37" t="s">
        <v>542</v>
      </c>
      <c r="H5187" s="0" t="n">
        <v>5227082</v>
      </c>
      <c r="I5187" s="0" t="n">
        <v>711073</v>
      </c>
      <c r="J5187" s="0" t="n">
        <v>-13868</v>
      </c>
    </row>
    <row r="5188" customFormat="false" ht="15" hidden="false" customHeight="false" outlineLevel="0" collapsed="false">
      <c r="A5188" s="0" t="n">
        <v>202407</v>
      </c>
      <c r="B5188" s="0" t="n">
        <v>202407</v>
      </c>
      <c r="C5188" s="37" t="s">
        <v>136</v>
      </c>
      <c r="D5188" s="37" t="s">
        <v>130</v>
      </c>
      <c r="E5188" s="0" t="n">
        <v>1</v>
      </c>
      <c r="F5188" s="38" t="s">
        <v>71</v>
      </c>
      <c r="G5188" s="37" t="s">
        <v>543</v>
      </c>
      <c r="H5188" s="0" t="n">
        <v>919689</v>
      </c>
      <c r="I5188" s="0" t="n">
        <v>204891</v>
      </c>
      <c r="J5188" s="0" t="n">
        <v>34492</v>
      </c>
    </row>
    <row r="5189" customFormat="false" ht="15" hidden="false" customHeight="false" outlineLevel="0" collapsed="false">
      <c r="A5189" s="0" t="n">
        <v>202407</v>
      </c>
      <c r="B5189" s="0" t="n">
        <v>202407</v>
      </c>
      <c r="C5189" s="37" t="s">
        <v>136</v>
      </c>
      <c r="D5189" s="37" t="s">
        <v>447</v>
      </c>
      <c r="E5189" s="0" t="n">
        <v>1</v>
      </c>
      <c r="F5189" s="38" t="s">
        <v>71</v>
      </c>
      <c r="G5189" s="37" t="s">
        <v>544</v>
      </c>
      <c r="H5189" s="0" t="n">
        <v>1483048</v>
      </c>
      <c r="I5189" s="0" t="n">
        <v>354909</v>
      </c>
      <c r="J5189" s="0" t="n">
        <v>31990</v>
      </c>
    </row>
    <row r="5190" customFormat="false" ht="15" hidden="false" customHeight="false" outlineLevel="0" collapsed="false">
      <c r="A5190" s="0" t="n">
        <v>202407</v>
      </c>
      <c r="B5190" s="0" t="n">
        <v>202407</v>
      </c>
      <c r="C5190" s="37" t="s">
        <v>136</v>
      </c>
      <c r="D5190" s="37" t="s">
        <v>170</v>
      </c>
      <c r="E5190" s="0" t="n">
        <v>1</v>
      </c>
      <c r="F5190" s="38" t="s">
        <v>71</v>
      </c>
      <c r="G5190" s="37" t="s">
        <v>545</v>
      </c>
      <c r="H5190" s="0" t="n">
        <v>14243718</v>
      </c>
      <c r="I5190" s="0" t="n">
        <v>8279739</v>
      </c>
      <c r="J5190" s="0" t="n">
        <v>-702351</v>
      </c>
    </row>
    <row r="5191" customFormat="false" ht="15" hidden="false" customHeight="false" outlineLevel="0" collapsed="false">
      <c r="A5191" s="0" t="n">
        <v>202407</v>
      </c>
      <c r="B5191" s="0" t="n">
        <v>202407</v>
      </c>
      <c r="C5191" s="37" t="s">
        <v>106</v>
      </c>
      <c r="D5191" s="37" t="s">
        <v>210</v>
      </c>
      <c r="E5191" s="0" t="n">
        <v>1</v>
      </c>
      <c r="F5191" s="38" t="s">
        <v>71</v>
      </c>
      <c r="G5191" s="37" t="s">
        <v>546</v>
      </c>
      <c r="H5191" s="0" t="n">
        <v>419257</v>
      </c>
      <c r="I5191" s="0" t="n">
        <v>72406</v>
      </c>
      <c r="J5191" s="0" t="n">
        <v>15672</v>
      </c>
    </row>
    <row r="5192" customFormat="false" ht="15" hidden="false" customHeight="false" outlineLevel="0" collapsed="false">
      <c r="A5192" s="0" t="n">
        <v>202407</v>
      </c>
      <c r="B5192" s="0" t="n">
        <v>202407</v>
      </c>
      <c r="C5192" s="37" t="s">
        <v>158</v>
      </c>
      <c r="D5192" s="37" t="s">
        <v>269</v>
      </c>
      <c r="E5192" s="0" t="n">
        <v>1</v>
      </c>
      <c r="F5192" s="38" t="s">
        <v>71</v>
      </c>
      <c r="G5192" s="37" t="s">
        <v>547</v>
      </c>
      <c r="H5192" s="0" t="n">
        <v>193939</v>
      </c>
      <c r="I5192" s="0" t="n">
        <v>45143</v>
      </c>
      <c r="J5192" s="0" t="n">
        <v>5012</v>
      </c>
    </row>
    <row r="5193" customFormat="false" ht="15" hidden="false" customHeight="false" outlineLevel="0" collapsed="false">
      <c r="A5193" s="0" t="n">
        <v>202407</v>
      </c>
      <c r="B5193" s="0" t="n">
        <v>202407</v>
      </c>
      <c r="C5193" s="37" t="s">
        <v>124</v>
      </c>
      <c r="D5193" s="37" t="s">
        <v>396</v>
      </c>
      <c r="E5193" s="0" t="n">
        <v>1</v>
      </c>
      <c r="F5193" s="38" t="s">
        <v>71</v>
      </c>
      <c r="G5193" s="37" t="s">
        <v>548</v>
      </c>
      <c r="H5193" s="0" t="n">
        <v>836895</v>
      </c>
      <c r="I5193" s="0" t="n">
        <v>153455</v>
      </c>
      <c r="J5193" s="0" t="n">
        <v>18325</v>
      </c>
    </row>
    <row r="5194" customFormat="false" ht="15" hidden="false" customHeight="false" outlineLevel="0" collapsed="false">
      <c r="A5194" s="0" t="n">
        <v>202407</v>
      </c>
      <c r="B5194" s="0" t="n">
        <v>202407</v>
      </c>
      <c r="C5194" s="37" t="s">
        <v>101</v>
      </c>
      <c r="D5194" s="37" t="s">
        <v>282</v>
      </c>
      <c r="E5194" s="0" t="n">
        <v>1</v>
      </c>
      <c r="F5194" s="38" t="s">
        <v>71</v>
      </c>
      <c r="G5194" s="37" t="s">
        <v>549</v>
      </c>
      <c r="H5194" s="0" t="n">
        <v>949736</v>
      </c>
      <c r="I5194" s="0" t="n">
        <v>209615</v>
      </c>
      <c r="J5194" s="0" t="n">
        <v>37882</v>
      </c>
    </row>
    <row r="5195" customFormat="false" ht="15" hidden="false" customHeight="false" outlineLevel="0" collapsed="false">
      <c r="A5195" s="0" t="n">
        <v>202407</v>
      </c>
      <c r="B5195" s="0" t="n">
        <v>202407</v>
      </c>
      <c r="C5195" s="37" t="s">
        <v>197</v>
      </c>
      <c r="D5195" s="37" t="s">
        <v>540</v>
      </c>
      <c r="E5195" s="0" t="n">
        <v>1</v>
      </c>
      <c r="F5195" s="38" t="s">
        <v>71</v>
      </c>
      <c r="G5195" s="37" t="s">
        <v>550</v>
      </c>
      <c r="H5195" s="0" t="n">
        <v>325257</v>
      </c>
      <c r="I5195" s="0" t="n">
        <v>78376</v>
      </c>
      <c r="J5195" s="0" t="n">
        <v>18020</v>
      </c>
    </row>
    <row r="5196" customFormat="false" ht="15" hidden="false" customHeight="false" outlineLevel="0" collapsed="false">
      <c r="A5196" s="0" t="n">
        <v>202407</v>
      </c>
      <c r="B5196" s="0" t="n">
        <v>202407</v>
      </c>
      <c r="C5196" s="37" t="s">
        <v>158</v>
      </c>
      <c r="D5196" s="37" t="s">
        <v>243</v>
      </c>
      <c r="E5196" s="0" t="n">
        <v>1</v>
      </c>
      <c r="F5196" s="38" t="s">
        <v>71</v>
      </c>
      <c r="G5196" s="37" t="s">
        <v>551</v>
      </c>
      <c r="H5196" s="0" t="n">
        <v>141483</v>
      </c>
      <c r="I5196" s="0" t="n">
        <v>26143</v>
      </c>
      <c r="J5196" s="0" t="n">
        <v>2617</v>
      </c>
    </row>
    <row r="5197" customFormat="false" ht="15" hidden="false" customHeight="false" outlineLevel="0" collapsed="false">
      <c r="A5197" s="0" t="n">
        <v>202407</v>
      </c>
      <c r="B5197" s="0" t="n">
        <v>202407</v>
      </c>
      <c r="C5197" s="37" t="s">
        <v>112</v>
      </c>
      <c r="D5197" s="37" t="s">
        <v>220</v>
      </c>
      <c r="E5197" s="0" t="n">
        <v>1</v>
      </c>
      <c r="F5197" s="38" t="s">
        <v>71</v>
      </c>
      <c r="G5197" s="37" t="s">
        <v>552</v>
      </c>
      <c r="H5197" s="0" t="n">
        <v>8817884</v>
      </c>
      <c r="I5197" s="0" t="n">
        <v>4042976</v>
      </c>
      <c r="J5197" s="0" t="n">
        <v>573006</v>
      </c>
    </row>
    <row r="5198" customFormat="false" ht="15" hidden="false" customHeight="false" outlineLevel="0" collapsed="false">
      <c r="A5198" s="0" t="n">
        <v>202407</v>
      </c>
      <c r="B5198" s="0" t="n">
        <v>202407</v>
      </c>
      <c r="C5198" s="37" t="s">
        <v>184</v>
      </c>
      <c r="D5198" s="37" t="s">
        <v>509</v>
      </c>
      <c r="E5198" s="0" t="n">
        <v>1</v>
      </c>
      <c r="F5198" s="38" t="s">
        <v>71</v>
      </c>
      <c r="G5198" s="37" t="s">
        <v>553</v>
      </c>
      <c r="H5198" s="0" t="n">
        <v>823509</v>
      </c>
      <c r="I5198" s="0" t="n">
        <v>175398</v>
      </c>
      <c r="J5198" s="0" t="n">
        <v>20542</v>
      </c>
    </row>
    <row r="5199" customFormat="false" ht="15" hidden="false" customHeight="false" outlineLevel="0" collapsed="false">
      <c r="A5199" s="0" t="n">
        <v>202407</v>
      </c>
      <c r="B5199" s="0" t="n">
        <v>202407</v>
      </c>
      <c r="C5199" s="37" t="s">
        <v>109</v>
      </c>
      <c r="D5199" s="37" t="s">
        <v>143</v>
      </c>
      <c r="E5199" s="0" t="n">
        <v>1</v>
      </c>
      <c r="F5199" s="38" t="s">
        <v>71</v>
      </c>
      <c r="G5199" s="37" t="s">
        <v>554</v>
      </c>
      <c r="H5199" s="0" t="n">
        <v>237163</v>
      </c>
      <c r="I5199" s="0" t="n">
        <v>156422</v>
      </c>
      <c r="J5199" s="0" t="n">
        <v>7151</v>
      </c>
    </row>
    <row r="5200" customFormat="false" ht="15" hidden="false" customHeight="false" outlineLevel="0" collapsed="false">
      <c r="A5200" s="0" t="n">
        <v>202407</v>
      </c>
      <c r="B5200" s="0" t="n">
        <v>202407</v>
      </c>
      <c r="C5200" s="37" t="s">
        <v>136</v>
      </c>
      <c r="D5200" s="37" t="s">
        <v>314</v>
      </c>
      <c r="E5200" s="0" t="n">
        <v>1</v>
      </c>
      <c r="F5200" s="38" t="s">
        <v>71</v>
      </c>
      <c r="G5200" s="37" t="s">
        <v>555</v>
      </c>
      <c r="H5200" s="0" t="n">
        <v>1257309</v>
      </c>
      <c r="I5200" s="0" t="n">
        <v>359532</v>
      </c>
      <c r="J5200" s="0" t="n">
        <v>-28167</v>
      </c>
    </row>
    <row r="5201" customFormat="false" ht="15" hidden="false" customHeight="false" outlineLevel="0" collapsed="false">
      <c r="A5201" s="0" t="n">
        <v>202407</v>
      </c>
      <c r="B5201" s="0" t="n">
        <v>202407</v>
      </c>
      <c r="C5201" s="37" t="s">
        <v>106</v>
      </c>
      <c r="D5201" s="37" t="s">
        <v>174</v>
      </c>
      <c r="E5201" s="0" t="n">
        <v>1</v>
      </c>
      <c r="F5201" s="38" t="s">
        <v>71</v>
      </c>
      <c r="G5201" s="37" t="s">
        <v>556</v>
      </c>
      <c r="H5201" s="0" t="n">
        <v>413250</v>
      </c>
      <c r="I5201" s="0" t="n">
        <v>127606</v>
      </c>
      <c r="J5201" s="0" t="n">
        <v>12951</v>
      </c>
    </row>
    <row r="5202" customFormat="false" ht="15" hidden="false" customHeight="false" outlineLevel="0" collapsed="false">
      <c r="A5202" s="0" t="n">
        <v>202407</v>
      </c>
      <c r="B5202" s="0" t="n">
        <v>202407</v>
      </c>
      <c r="C5202" s="37" t="s">
        <v>112</v>
      </c>
      <c r="D5202" s="37" t="s">
        <v>482</v>
      </c>
      <c r="E5202" s="0" t="n">
        <v>1</v>
      </c>
      <c r="F5202" s="38" t="s">
        <v>71</v>
      </c>
      <c r="G5202" s="37" t="s">
        <v>557</v>
      </c>
      <c r="H5202" s="0" t="n">
        <v>325513</v>
      </c>
      <c r="I5202" s="0" t="n">
        <v>108489</v>
      </c>
      <c r="J5202" s="0" t="n">
        <v>23639</v>
      </c>
    </row>
    <row r="5203" customFormat="false" ht="15" hidden="false" customHeight="false" outlineLevel="0" collapsed="false">
      <c r="A5203" s="0" t="n">
        <v>202407</v>
      </c>
      <c r="B5203" s="0" t="n">
        <v>202407</v>
      </c>
      <c r="C5203" s="37" t="s">
        <v>101</v>
      </c>
      <c r="D5203" s="37" t="s">
        <v>391</v>
      </c>
      <c r="E5203" s="0" t="n">
        <v>1</v>
      </c>
      <c r="F5203" s="38" t="s">
        <v>71</v>
      </c>
      <c r="G5203" s="37" t="s">
        <v>558</v>
      </c>
      <c r="H5203" s="0" t="n">
        <v>1067844</v>
      </c>
      <c r="I5203" s="0" t="n">
        <v>215066</v>
      </c>
      <c r="J5203" s="0" t="n">
        <v>29751</v>
      </c>
    </row>
    <row r="5204" customFormat="false" ht="15" hidden="false" customHeight="false" outlineLevel="0" collapsed="false">
      <c r="A5204" s="0" t="n">
        <v>202407</v>
      </c>
      <c r="B5204" s="0" t="n">
        <v>202407</v>
      </c>
      <c r="C5204" s="37" t="s">
        <v>197</v>
      </c>
      <c r="D5204" s="37" t="s">
        <v>470</v>
      </c>
      <c r="E5204" s="0" t="n">
        <v>1</v>
      </c>
      <c r="F5204" s="38" t="s">
        <v>71</v>
      </c>
      <c r="G5204" s="37" t="s">
        <v>559</v>
      </c>
      <c r="H5204" s="0" t="n">
        <v>100317</v>
      </c>
      <c r="I5204" s="0" t="n">
        <v>80328</v>
      </c>
      <c r="J5204" s="0" t="n">
        <v>-2148</v>
      </c>
    </row>
    <row r="5205" customFormat="false" ht="15" hidden="false" customHeight="false" outlineLevel="0" collapsed="false">
      <c r="A5205" s="0" t="n">
        <v>202407</v>
      </c>
      <c r="B5205" s="0" t="n">
        <v>202407</v>
      </c>
      <c r="C5205" s="37" t="s">
        <v>112</v>
      </c>
      <c r="D5205" s="37" t="s">
        <v>531</v>
      </c>
      <c r="E5205" s="0" t="n">
        <v>1</v>
      </c>
      <c r="F5205" s="38" t="s">
        <v>71</v>
      </c>
      <c r="G5205" s="37" t="s">
        <v>560</v>
      </c>
      <c r="H5205" s="0" t="n">
        <v>766974</v>
      </c>
      <c r="I5205" s="0" t="n">
        <v>112810</v>
      </c>
      <c r="J5205" s="0" t="n">
        <v>21406</v>
      </c>
    </row>
    <row r="5206" customFormat="false" ht="15" hidden="false" customHeight="false" outlineLevel="0" collapsed="false">
      <c r="A5206" s="0" t="n">
        <v>202407</v>
      </c>
      <c r="B5206" s="0" t="n">
        <v>202407</v>
      </c>
      <c r="C5206" s="37" t="s">
        <v>109</v>
      </c>
      <c r="D5206" s="37" t="s">
        <v>561</v>
      </c>
      <c r="E5206" s="0" t="n">
        <v>1</v>
      </c>
      <c r="F5206" s="38" t="s">
        <v>71</v>
      </c>
      <c r="G5206" s="37" t="s">
        <v>562</v>
      </c>
      <c r="H5206" s="0" t="n">
        <v>4492393</v>
      </c>
      <c r="I5206" s="0" t="n">
        <v>1388770</v>
      </c>
      <c r="J5206" s="0" t="n">
        <v>68123</v>
      </c>
    </row>
    <row r="5207" customFormat="false" ht="15" hidden="false" customHeight="false" outlineLevel="0" collapsed="false">
      <c r="A5207" s="0" t="n">
        <v>202407</v>
      </c>
      <c r="B5207" s="0" t="n">
        <v>202407</v>
      </c>
      <c r="C5207" s="37" t="s">
        <v>149</v>
      </c>
      <c r="D5207" s="37" t="s">
        <v>385</v>
      </c>
      <c r="E5207" s="0" t="n">
        <v>1</v>
      </c>
      <c r="F5207" s="38" t="s">
        <v>71</v>
      </c>
      <c r="G5207" s="37" t="s">
        <v>563</v>
      </c>
      <c r="H5207" s="0" t="n">
        <v>891285</v>
      </c>
      <c r="I5207" s="0" t="n">
        <v>229682</v>
      </c>
      <c r="J5207" s="0" t="n">
        <v>-29675</v>
      </c>
    </row>
    <row r="5208" customFormat="false" ht="15" hidden="false" customHeight="false" outlineLevel="0" collapsed="false">
      <c r="A5208" s="0" t="n">
        <v>202407</v>
      </c>
      <c r="B5208" s="0" t="n">
        <v>202407</v>
      </c>
      <c r="C5208" s="37" t="s">
        <v>178</v>
      </c>
      <c r="D5208" s="37" t="s">
        <v>294</v>
      </c>
      <c r="E5208" s="0" t="n">
        <v>1</v>
      </c>
      <c r="F5208" s="38" t="s">
        <v>71</v>
      </c>
      <c r="G5208" s="37" t="s">
        <v>564</v>
      </c>
      <c r="H5208" s="0" t="n">
        <v>291100</v>
      </c>
      <c r="I5208" s="0" t="n">
        <v>44077</v>
      </c>
      <c r="J5208" s="0" t="n">
        <v>8013</v>
      </c>
    </row>
    <row r="5209" customFormat="false" ht="15" hidden="false" customHeight="false" outlineLevel="0" collapsed="false">
      <c r="A5209" s="0" t="n">
        <v>202407</v>
      </c>
      <c r="B5209" s="0" t="n">
        <v>202407</v>
      </c>
      <c r="C5209" s="37" t="s">
        <v>112</v>
      </c>
      <c r="D5209" s="37" t="s">
        <v>476</v>
      </c>
      <c r="E5209" s="0" t="n">
        <v>1</v>
      </c>
      <c r="F5209" s="38" t="s">
        <v>71</v>
      </c>
      <c r="G5209" s="37" t="s">
        <v>565</v>
      </c>
      <c r="H5209" s="0" t="n">
        <v>329935</v>
      </c>
      <c r="I5209" s="0" t="n">
        <v>71437</v>
      </c>
      <c r="J5209" s="0" t="n">
        <v>-1039</v>
      </c>
    </row>
    <row r="5210" customFormat="false" ht="15" hidden="false" customHeight="false" outlineLevel="0" collapsed="false">
      <c r="A5210" s="0" t="n">
        <v>202407</v>
      </c>
      <c r="B5210" s="0" t="n">
        <v>202407</v>
      </c>
      <c r="C5210" s="37" t="s">
        <v>158</v>
      </c>
      <c r="D5210" s="37" t="s">
        <v>145</v>
      </c>
      <c r="E5210" s="0" t="n">
        <v>1</v>
      </c>
      <c r="F5210" s="38" t="s">
        <v>71</v>
      </c>
      <c r="G5210" s="37" t="s">
        <v>566</v>
      </c>
      <c r="H5210" s="0" t="n">
        <v>355389</v>
      </c>
      <c r="I5210" s="0" t="n">
        <v>83862</v>
      </c>
      <c r="J5210" s="0" t="n">
        <v>21643</v>
      </c>
    </row>
    <row r="5211" customFormat="false" ht="15" hidden="false" customHeight="false" outlineLevel="0" collapsed="false">
      <c r="A5211" s="0" t="n">
        <v>202407</v>
      </c>
      <c r="B5211" s="0" t="n">
        <v>202407</v>
      </c>
      <c r="C5211" s="37" t="s">
        <v>95</v>
      </c>
      <c r="D5211" s="37" t="s">
        <v>223</v>
      </c>
      <c r="E5211" s="0" t="n">
        <v>1</v>
      </c>
      <c r="F5211" s="38" t="s">
        <v>71</v>
      </c>
      <c r="G5211" s="37" t="s">
        <v>567</v>
      </c>
      <c r="H5211" s="0" t="n">
        <v>408102</v>
      </c>
      <c r="I5211" s="0" t="n">
        <v>230980</v>
      </c>
      <c r="J5211" s="0" t="n">
        <v>44990</v>
      </c>
    </row>
    <row r="5212" customFormat="false" ht="15" hidden="false" customHeight="false" outlineLevel="0" collapsed="false">
      <c r="A5212" s="0" t="n">
        <v>202407</v>
      </c>
      <c r="B5212" s="0" t="n">
        <v>202407</v>
      </c>
      <c r="C5212" s="37" t="s">
        <v>197</v>
      </c>
      <c r="D5212" s="37" t="s">
        <v>495</v>
      </c>
      <c r="E5212" s="0" t="n">
        <v>1</v>
      </c>
      <c r="F5212" s="38" t="s">
        <v>71</v>
      </c>
      <c r="G5212" s="37" t="s">
        <v>568</v>
      </c>
      <c r="H5212" s="0" t="n">
        <v>328678</v>
      </c>
      <c r="I5212" s="0" t="n">
        <v>108386</v>
      </c>
      <c r="J5212" s="0" t="n">
        <v>6202</v>
      </c>
    </row>
    <row r="5213" customFormat="false" ht="15" hidden="false" customHeight="false" outlineLevel="0" collapsed="false">
      <c r="A5213" s="0" t="n">
        <v>202407</v>
      </c>
      <c r="B5213" s="0" t="n">
        <v>202407</v>
      </c>
      <c r="C5213" s="37" t="s">
        <v>124</v>
      </c>
      <c r="D5213" s="37" t="s">
        <v>569</v>
      </c>
      <c r="E5213" s="0" t="n">
        <v>1</v>
      </c>
      <c r="F5213" s="38" t="s">
        <v>71</v>
      </c>
      <c r="G5213" s="37" t="s">
        <v>570</v>
      </c>
      <c r="H5213" s="0" t="n">
        <v>1197101</v>
      </c>
      <c r="I5213" s="0" t="n">
        <v>423174</v>
      </c>
      <c r="J5213" s="0" t="n">
        <v>53293</v>
      </c>
    </row>
    <row r="5214" customFormat="false" ht="15" hidden="false" customHeight="false" outlineLevel="0" collapsed="false">
      <c r="A5214" s="0" t="n">
        <v>202407</v>
      </c>
      <c r="B5214" s="0" t="n">
        <v>202407</v>
      </c>
      <c r="C5214" s="37" t="s">
        <v>136</v>
      </c>
      <c r="D5214" s="37" t="s">
        <v>571</v>
      </c>
      <c r="E5214" s="0" t="n">
        <v>1</v>
      </c>
      <c r="F5214" s="38" t="s">
        <v>71</v>
      </c>
      <c r="G5214" s="37" t="s">
        <v>572</v>
      </c>
      <c r="H5214" s="0" t="n">
        <v>63127</v>
      </c>
      <c r="I5214" s="0" t="n">
        <v>35803</v>
      </c>
      <c r="J5214" s="0" t="n">
        <v>11543</v>
      </c>
    </row>
    <row r="5215" customFormat="false" ht="15" hidden="false" customHeight="false" outlineLevel="0" collapsed="false">
      <c r="A5215" s="0" t="n">
        <v>202407</v>
      </c>
      <c r="B5215" s="0" t="n">
        <v>202407</v>
      </c>
      <c r="C5215" s="37" t="s">
        <v>149</v>
      </c>
      <c r="D5215" s="37" t="s">
        <v>116</v>
      </c>
      <c r="E5215" s="0" t="n">
        <v>1</v>
      </c>
      <c r="F5215" s="38" t="s">
        <v>71</v>
      </c>
      <c r="G5215" s="37" t="s">
        <v>573</v>
      </c>
      <c r="H5215" s="0" t="n">
        <v>1358204</v>
      </c>
      <c r="I5215" s="0" t="n">
        <v>402768</v>
      </c>
      <c r="J5215" s="0" t="n">
        <v>72499</v>
      </c>
    </row>
    <row r="5216" customFormat="false" ht="15" hidden="false" customHeight="false" outlineLevel="0" collapsed="false">
      <c r="A5216" s="0" t="n">
        <v>202407</v>
      </c>
      <c r="B5216" s="0" t="n">
        <v>202407</v>
      </c>
      <c r="C5216" s="37" t="s">
        <v>158</v>
      </c>
      <c r="D5216" s="37" t="s">
        <v>476</v>
      </c>
      <c r="E5216" s="0" t="n">
        <v>1</v>
      </c>
      <c r="F5216" s="38" t="s">
        <v>71</v>
      </c>
      <c r="G5216" s="37" t="s">
        <v>574</v>
      </c>
      <c r="H5216" s="0" t="n">
        <v>356097</v>
      </c>
      <c r="I5216" s="0" t="n">
        <v>70470</v>
      </c>
      <c r="J5216" s="0" t="n">
        <v>7316</v>
      </c>
    </row>
    <row r="5217" customFormat="false" ht="15" hidden="false" customHeight="false" outlineLevel="0" collapsed="false">
      <c r="A5217" s="0" t="n">
        <v>202407</v>
      </c>
      <c r="B5217" s="0" t="n">
        <v>202407</v>
      </c>
      <c r="C5217" s="37" t="s">
        <v>106</v>
      </c>
      <c r="D5217" s="37" t="s">
        <v>237</v>
      </c>
      <c r="E5217" s="0" t="n">
        <v>1</v>
      </c>
      <c r="F5217" s="38" t="s">
        <v>71</v>
      </c>
      <c r="G5217" s="37" t="s">
        <v>575</v>
      </c>
      <c r="H5217" s="0" t="n">
        <v>933584</v>
      </c>
      <c r="I5217" s="0" t="n">
        <v>223100</v>
      </c>
      <c r="J5217" s="0" t="n">
        <v>82305</v>
      </c>
    </row>
    <row r="5218" customFormat="false" ht="15" hidden="false" customHeight="false" outlineLevel="0" collapsed="false">
      <c r="A5218" s="0" t="n">
        <v>202407</v>
      </c>
      <c r="B5218" s="0" t="n">
        <v>202407</v>
      </c>
      <c r="C5218" s="37" t="s">
        <v>152</v>
      </c>
      <c r="D5218" s="37" t="s">
        <v>445</v>
      </c>
      <c r="E5218" s="0" t="n">
        <v>1</v>
      </c>
      <c r="F5218" s="38" t="s">
        <v>71</v>
      </c>
      <c r="G5218" s="37" t="s">
        <v>576</v>
      </c>
      <c r="H5218" s="0" t="n">
        <v>146943</v>
      </c>
      <c r="I5218" s="0" t="n">
        <v>65953</v>
      </c>
      <c r="J5218" s="0" t="n">
        <v>6052</v>
      </c>
    </row>
    <row r="5219" customFormat="false" ht="15" hidden="false" customHeight="false" outlineLevel="0" collapsed="false">
      <c r="A5219" s="0" t="n">
        <v>202407</v>
      </c>
      <c r="B5219" s="0" t="n">
        <v>202407</v>
      </c>
      <c r="C5219" s="37" t="s">
        <v>112</v>
      </c>
      <c r="D5219" s="37" t="s">
        <v>367</v>
      </c>
      <c r="E5219" s="0" t="n">
        <v>1</v>
      </c>
      <c r="F5219" s="38" t="s">
        <v>71</v>
      </c>
      <c r="G5219" s="37" t="s">
        <v>577</v>
      </c>
      <c r="H5219" s="0" t="n">
        <v>3221331</v>
      </c>
      <c r="I5219" s="0" t="n">
        <v>1753660</v>
      </c>
      <c r="J5219" s="0" t="n">
        <v>242323</v>
      </c>
    </row>
    <row r="5220" customFormat="false" ht="15" hidden="false" customHeight="false" outlineLevel="0" collapsed="false">
      <c r="A5220" s="0" t="n">
        <v>202407</v>
      </c>
      <c r="B5220" s="0" t="n">
        <v>202407</v>
      </c>
      <c r="C5220" s="37" t="s">
        <v>109</v>
      </c>
      <c r="D5220" s="37" t="s">
        <v>320</v>
      </c>
      <c r="E5220" s="0" t="n">
        <v>1</v>
      </c>
      <c r="F5220" s="38" t="s">
        <v>71</v>
      </c>
      <c r="G5220" s="37" t="s">
        <v>578</v>
      </c>
      <c r="H5220" s="0" t="n">
        <v>2215541</v>
      </c>
      <c r="I5220" s="0" t="n">
        <v>335209</v>
      </c>
      <c r="J5220" s="0" t="n">
        <v>-4566</v>
      </c>
    </row>
    <row r="5221" customFormat="false" ht="15" hidden="false" customHeight="false" outlineLevel="0" collapsed="false">
      <c r="A5221" s="0" t="n">
        <v>202407</v>
      </c>
      <c r="B5221" s="0" t="n">
        <v>202407</v>
      </c>
      <c r="C5221" s="37" t="s">
        <v>197</v>
      </c>
      <c r="D5221" s="37" t="s">
        <v>362</v>
      </c>
      <c r="E5221" s="0" t="n">
        <v>1</v>
      </c>
      <c r="F5221" s="38" t="s">
        <v>71</v>
      </c>
      <c r="G5221" s="37" t="s">
        <v>579</v>
      </c>
      <c r="H5221" s="0" t="n">
        <v>1562089</v>
      </c>
      <c r="I5221" s="0" t="n">
        <v>502057</v>
      </c>
      <c r="J5221" s="0" t="n">
        <v>-43916</v>
      </c>
    </row>
    <row r="5222" customFormat="false" ht="15" hidden="false" customHeight="false" outlineLevel="0" collapsed="false">
      <c r="A5222" s="0" t="n">
        <v>202407</v>
      </c>
      <c r="B5222" s="0" t="n">
        <v>202407</v>
      </c>
      <c r="C5222" s="37" t="s">
        <v>106</v>
      </c>
      <c r="D5222" s="37" t="s">
        <v>280</v>
      </c>
      <c r="E5222" s="0" t="n">
        <v>1</v>
      </c>
      <c r="F5222" s="38" t="s">
        <v>71</v>
      </c>
      <c r="G5222" s="37" t="s">
        <v>580</v>
      </c>
      <c r="H5222" s="0" t="n">
        <v>102690</v>
      </c>
      <c r="I5222" s="0" t="n">
        <v>17811</v>
      </c>
      <c r="J5222" s="0" t="n">
        <v>912</v>
      </c>
    </row>
    <row r="5223" customFormat="false" ht="15" hidden="false" customHeight="false" outlineLevel="0" collapsed="false">
      <c r="A5223" s="0" t="n">
        <v>202407</v>
      </c>
      <c r="B5223" s="0" t="n">
        <v>202407</v>
      </c>
      <c r="C5223" s="37" t="s">
        <v>136</v>
      </c>
      <c r="D5223" s="37" t="s">
        <v>208</v>
      </c>
      <c r="E5223" s="0" t="n">
        <v>1</v>
      </c>
      <c r="F5223" s="38" t="s">
        <v>71</v>
      </c>
      <c r="G5223" s="37" t="s">
        <v>581</v>
      </c>
      <c r="H5223" s="0" t="n">
        <v>1500592</v>
      </c>
      <c r="I5223" s="0" t="n">
        <v>502424</v>
      </c>
      <c r="J5223" s="0" t="n">
        <v>42124</v>
      </c>
    </row>
    <row r="5224" customFormat="false" ht="15" hidden="false" customHeight="false" outlineLevel="0" collapsed="false">
      <c r="A5224" s="0" t="n">
        <v>202407</v>
      </c>
      <c r="B5224" s="0" t="n">
        <v>202407</v>
      </c>
      <c r="C5224" s="37" t="s">
        <v>124</v>
      </c>
      <c r="D5224" s="37" t="s">
        <v>212</v>
      </c>
      <c r="E5224" s="0" t="n">
        <v>1</v>
      </c>
      <c r="F5224" s="38" t="s">
        <v>71</v>
      </c>
      <c r="G5224" s="37" t="s">
        <v>582</v>
      </c>
      <c r="H5224" s="0" t="n">
        <v>847689</v>
      </c>
      <c r="I5224" s="0" t="n">
        <v>731271</v>
      </c>
      <c r="J5224" s="0" t="n">
        <v>82580</v>
      </c>
    </row>
    <row r="5225" customFormat="false" ht="15" hidden="false" customHeight="false" outlineLevel="0" collapsed="false">
      <c r="A5225" s="0" t="n">
        <v>202407</v>
      </c>
      <c r="B5225" s="0" t="n">
        <v>202407</v>
      </c>
      <c r="C5225" s="37" t="s">
        <v>109</v>
      </c>
      <c r="D5225" s="37" t="s">
        <v>482</v>
      </c>
      <c r="E5225" s="0" t="n">
        <v>1</v>
      </c>
      <c r="F5225" s="38" t="s">
        <v>71</v>
      </c>
      <c r="G5225" s="37" t="s">
        <v>583</v>
      </c>
      <c r="H5225" s="0" t="n">
        <v>104000</v>
      </c>
      <c r="I5225" s="0" t="n">
        <v>25029</v>
      </c>
      <c r="J5225" s="0" t="n">
        <v>-1551</v>
      </c>
    </row>
    <row r="5226" customFormat="false" ht="15" hidden="false" customHeight="false" outlineLevel="0" collapsed="false">
      <c r="A5226" s="0" t="n">
        <v>202407</v>
      </c>
      <c r="B5226" s="0" t="n">
        <v>202407</v>
      </c>
      <c r="C5226" s="37" t="s">
        <v>178</v>
      </c>
      <c r="D5226" s="37" t="s">
        <v>216</v>
      </c>
      <c r="E5226" s="0" t="n">
        <v>1</v>
      </c>
      <c r="F5226" s="38" t="s">
        <v>71</v>
      </c>
      <c r="G5226" s="37" t="s">
        <v>584</v>
      </c>
      <c r="H5226" s="0" t="n">
        <v>573203</v>
      </c>
      <c r="I5226" s="0" t="n">
        <v>116897</v>
      </c>
      <c r="J5226" s="0" t="n">
        <v>17075</v>
      </c>
    </row>
    <row r="5227" customFormat="false" ht="15" hidden="false" customHeight="false" outlineLevel="0" collapsed="false">
      <c r="A5227" s="0" t="n">
        <v>202407</v>
      </c>
      <c r="B5227" s="0" t="n">
        <v>202407</v>
      </c>
      <c r="C5227" s="37" t="s">
        <v>95</v>
      </c>
      <c r="D5227" s="37" t="s">
        <v>383</v>
      </c>
      <c r="E5227" s="0" t="n">
        <v>1</v>
      </c>
      <c r="F5227" s="38" t="s">
        <v>71</v>
      </c>
      <c r="G5227" s="37" t="s">
        <v>585</v>
      </c>
      <c r="H5227" s="0" t="n">
        <v>814518</v>
      </c>
      <c r="I5227" s="0" t="n">
        <v>383474</v>
      </c>
      <c r="J5227" s="0" t="n">
        <v>-1165</v>
      </c>
    </row>
    <row r="5228" customFormat="false" ht="15" hidden="false" customHeight="false" outlineLevel="0" collapsed="false">
      <c r="A5228" s="0" t="n">
        <v>202407</v>
      </c>
      <c r="B5228" s="0" t="n">
        <v>202407</v>
      </c>
      <c r="C5228" s="37" t="s">
        <v>106</v>
      </c>
      <c r="D5228" s="37" t="s">
        <v>586</v>
      </c>
      <c r="E5228" s="0" t="n">
        <v>1</v>
      </c>
      <c r="F5228" s="38" t="s">
        <v>71</v>
      </c>
      <c r="G5228" s="37" t="s">
        <v>587</v>
      </c>
      <c r="H5228" s="0" t="n">
        <v>951591</v>
      </c>
      <c r="I5228" s="0" t="n">
        <v>330389</v>
      </c>
      <c r="J5228" s="0" t="n">
        <v>46543</v>
      </c>
    </row>
    <row r="5229" customFormat="false" ht="15" hidden="false" customHeight="false" outlineLevel="0" collapsed="false">
      <c r="A5229" s="0" t="n">
        <v>202407</v>
      </c>
      <c r="B5229" s="0" t="n">
        <v>202407</v>
      </c>
      <c r="C5229" s="37" t="s">
        <v>178</v>
      </c>
      <c r="D5229" s="37" t="s">
        <v>356</v>
      </c>
      <c r="E5229" s="0" t="n">
        <v>1</v>
      </c>
      <c r="F5229" s="38" t="s">
        <v>71</v>
      </c>
      <c r="G5229" s="37" t="s">
        <v>588</v>
      </c>
      <c r="H5229" s="0" t="n">
        <v>816827</v>
      </c>
      <c r="I5229" s="0" t="n">
        <v>142624</v>
      </c>
      <c r="J5229" s="0" t="n">
        <v>24744</v>
      </c>
    </row>
    <row r="5230" customFormat="false" ht="15" hidden="false" customHeight="false" outlineLevel="0" collapsed="false">
      <c r="A5230" s="0" t="n">
        <v>202407</v>
      </c>
      <c r="B5230" s="0" t="n">
        <v>202407</v>
      </c>
      <c r="C5230" s="37" t="s">
        <v>124</v>
      </c>
      <c r="D5230" s="37" t="s">
        <v>367</v>
      </c>
      <c r="E5230" s="0" t="n">
        <v>1</v>
      </c>
      <c r="F5230" s="38" t="s">
        <v>71</v>
      </c>
      <c r="G5230" s="37" t="s">
        <v>589</v>
      </c>
      <c r="H5230" s="0" t="n">
        <v>791765</v>
      </c>
      <c r="I5230" s="0" t="n">
        <v>484273</v>
      </c>
      <c r="J5230" s="0" t="n">
        <v>19588</v>
      </c>
    </row>
    <row r="5231" customFormat="false" ht="15" hidden="false" customHeight="false" outlineLevel="0" collapsed="false">
      <c r="A5231" s="0" t="n">
        <v>202407</v>
      </c>
      <c r="B5231" s="0" t="n">
        <v>202407</v>
      </c>
      <c r="C5231" s="37" t="s">
        <v>101</v>
      </c>
      <c r="D5231" s="37" t="s">
        <v>590</v>
      </c>
      <c r="E5231" s="0" t="n">
        <v>1</v>
      </c>
      <c r="F5231" s="38" t="s">
        <v>71</v>
      </c>
      <c r="G5231" s="37" t="s">
        <v>591</v>
      </c>
      <c r="H5231" s="0" t="n">
        <v>3183537</v>
      </c>
      <c r="I5231" s="0" t="n">
        <v>922950</v>
      </c>
      <c r="J5231" s="0" t="n">
        <v>-15120</v>
      </c>
    </row>
    <row r="5232" customFormat="false" ht="15" hidden="false" customHeight="false" outlineLevel="0" collapsed="false">
      <c r="A5232" s="0" t="n">
        <v>202407</v>
      </c>
      <c r="B5232" s="0" t="n">
        <v>202407</v>
      </c>
      <c r="C5232" s="37" t="s">
        <v>112</v>
      </c>
      <c r="D5232" s="37" t="s">
        <v>141</v>
      </c>
      <c r="E5232" s="0" t="n">
        <v>1</v>
      </c>
      <c r="F5232" s="38" t="s">
        <v>71</v>
      </c>
      <c r="G5232" s="37" t="s">
        <v>592</v>
      </c>
      <c r="H5232" s="0" t="n">
        <v>2608209</v>
      </c>
      <c r="I5232" s="0" t="n">
        <v>1559921</v>
      </c>
      <c r="J5232" s="0" t="n">
        <v>365591</v>
      </c>
    </row>
    <row r="5233" customFormat="false" ht="15" hidden="false" customHeight="false" outlineLevel="0" collapsed="false">
      <c r="A5233" s="0" t="n">
        <v>202407</v>
      </c>
      <c r="B5233" s="0" t="n">
        <v>202407</v>
      </c>
      <c r="C5233" s="37" t="s">
        <v>149</v>
      </c>
      <c r="D5233" s="37" t="s">
        <v>113</v>
      </c>
      <c r="E5233" s="0" t="n">
        <v>1</v>
      </c>
      <c r="F5233" s="38" t="s">
        <v>71</v>
      </c>
      <c r="G5233" s="37" t="s">
        <v>593</v>
      </c>
      <c r="H5233" s="0" t="n">
        <v>19792</v>
      </c>
      <c r="I5233" s="0" t="n">
        <v>6557</v>
      </c>
      <c r="J5233" s="0" t="n">
        <v>1097</v>
      </c>
    </row>
    <row r="5234" customFormat="false" ht="15" hidden="false" customHeight="false" outlineLevel="0" collapsed="false">
      <c r="A5234" s="0" t="n">
        <v>202407</v>
      </c>
      <c r="B5234" s="0" t="n">
        <v>202407</v>
      </c>
      <c r="C5234" s="37" t="s">
        <v>178</v>
      </c>
      <c r="D5234" s="37" t="s">
        <v>102</v>
      </c>
      <c r="E5234" s="0" t="n">
        <v>1</v>
      </c>
      <c r="F5234" s="38" t="s">
        <v>71</v>
      </c>
      <c r="G5234" s="37" t="s">
        <v>594</v>
      </c>
      <c r="H5234" s="0" t="n">
        <v>401534</v>
      </c>
      <c r="I5234" s="0" t="n">
        <v>125402</v>
      </c>
      <c r="J5234" s="0" t="n">
        <v>11938</v>
      </c>
    </row>
    <row r="5235" customFormat="false" ht="15" hidden="false" customHeight="false" outlineLevel="0" collapsed="false">
      <c r="A5235" s="0" t="n">
        <v>202407</v>
      </c>
      <c r="B5235" s="0" t="n">
        <v>202407</v>
      </c>
      <c r="C5235" s="37" t="s">
        <v>98</v>
      </c>
      <c r="D5235" s="37" t="s">
        <v>102</v>
      </c>
      <c r="E5235" s="0" t="n">
        <v>1</v>
      </c>
      <c r="F5235" s="38" t="s">
        <v>71</v>
      </c>
      <c r="G5235" s="37" t="s">
        <v>595</v>
      </c>
      <c r="H5235" s="0" t="n">
        <v>507122</v>
      </c>
      <c r="I5235" s="0" t="n">
        <v>237847</v>
      </c>
      <c r="J5235" s="0" t="n">
        <v>53954</v>
      </c>
    </row>
    <row r="5236" customFormat="false" ht="15" hidden="false" customHeight="false" outlineLevel="0" collapsed="false">
      <c r="A5236" s="0" t="n">
        <v>202407</v>
      </c>
      <c r="B5236" s="0" t="n">
        <v>202407</v>
      </c>
      <c r="C5236" s="37" t="s">
        <v>184</v>
      </c>
      <c r="D5236" s="37" t="s">
        <v>163</v>
      </c>
      <c r="E5236" s="0" t="n">
        <v>1</v>
      </c>
      <c r="F5236" s="38" t="s">
        <v>71</v>
      </c>
      <c r="G5236" s="37" t="s">
        <v>596</v>
      </c>
      <c r="H5236" s="0" t="n">
        <v>70734</v>
      </c>
      <c r="I5236" s="0" t="n">
        <v>30863</v>
      </c>
      <c r="J5236" s="0" t="n">
        <v>2726</v>
      </c>
    </row>
    <row r="5237" customFormat="false" ht="15" hidden="false" customHeight="false" outlineLevel="0" collapsed="false">
      <c r="A5237" s="0" t="n">
        <v>202407</v>
      </c>
      <c r="B5237" s="0" t="n">
        <v>202407</v>
      </c>
      <c r="C5237" s="37" t="s">
        <v>184</v>
      </c>
      <c r="D5237" s="37" t="s">
        <v>380</v>
      </c>
      <c r="E5237" s="0" t="n">
        <v>1</v>
      </c>
      <c r="F5237" s="38" t="s">
        <v>71</v>
      </c>
      <c r="G5237" s="37" t="s">
        <v>597</v>
      </c>
      <c r="H5237" s="0" t="n">
        <v>658517</v>
      </c>
      <c r="I5237" s="0" t="n">
        <v>169475</v>
      </c>
      <c r="J5237" s="0" t="n">
        <v>3042</v>
      </c>
    </row>
    <row r="5238" customFormat="false" ht="15" hidden="false" customHeight="false" outlineLevel="0" collapsed="false">
      <c r="A5238" s="0" t="n">
        <v>202407</v>
      </c>
      <c r="B5238" s="0" t="n">
        <v>202407</v>
      </c>
      <c r="C5238" s="37" t="s">
        <v>98</v>
      </c>
      <c r="D5238" s="37" t="s">
        <v>380</v>
      </c>
      <c r="E5238" s="0" t="n">
        <v>1</v>
      </c>
      <c r="F5238" s="38" t="s">
        <v>71</v>
      </c>
      <c r="G5238" s="37" t="s">
        <v>598</v>
      </c>
      <c r="H5238" s="0" t="n">
        <v>2170040</v>
      </c>
      <c r="I5238" s="0" t="n">
        <v>601400</v>
      </c>
      <c r="J5238" s="0" t="n">
        <v>-12130</v>
      </c>
    </row>
    <row r="5239" customFormat="false" ht="15" hidden="false" customHeight="false" outlineLevel="0" collapsed="false">
      <c r="A5239" s="0" t="n">
        <v>202407</v>
      </c>
      <c r="B5239" s="0" t="n">
        <v>202407</v>
      </c>
      <c r="C5239" s="37" t="s">
        <v>109</v>
      </c>
      <c r="D5239" s="37" t="s">
        <v>372</v>
      </c>
      <c r="E5239" s="0" t="n">
        <v>1</v>
      </c>
      <c r="F5239" s="38" t="s">
        <v>71</v>
      </c>
      <c r="G5239" s="37" t="s">
        <v>599</v>
      </c>
      <c r="H5239" s="0" t="n">
        <v>192753</v>
      </c>
      <c r="I5239" s="0" t="n">
        <v>59652</v>
      </c>
      <c r="J5239" s="0" t="n">
        <v>4129</v>
      </c>
    </row>
    <row r="5240" customFormat="false" ht="15" hidden="false" customHeight="false" outlineLevel="0" collapsed="false">
      <c r="A5240" s="0" t="n">
        <v>202407</v>
      </c>
      <c r="B5240" s="0" t="n">
        <v>202407</v>
      </c>
      <c r="C5240" s="37" t="s">
        <v>152</v>
      </c>
      <c r="D5240" s="37" t="s">
        <v>220</v>
      </c>
      <c r="E5240" s="0" t="n">
        <v>1</v>
      </c>
      <c r="F5240" s="38" t="s">
        <v>71</v>
      </c>
      <c r="G5240" s="37" t="s">
        <v>600</v>
      </c>
      <c r="H5240" s="0" t="n">
        <v>673418</v>
      </c>
      <c r="I5240" s="0" t="n">
        <v>361646</v>
      </c>
      <c r="J5240" s="0" t="n">
        <v>56841</v>
      </c>
    </row>
    <row r="5241" customFormat="false" ht="15" hidden="false" customHeight="false" outlineLevel="0" collapsed="false">
      <c r="A5241" s="0" t="n">
        <v>202407</v>
      </c>
      <c r="B5241" s="0" t="n">
        <v>202407</v>
      </c>
      <c r="C5241" s="37" t="s">
        <v>149</v>
      </c>
      <c r="D5241" s="37" t="s">
        <v>216</v>
      </c>
      <c r="E5241" s="0" t="n">
        <v>1</v>
      </c>
      <c r="F5241" s="38" t="s">
        <v>71</v>
      </c>
      <c r="G5241" s="37" t="s">
        <v>601</v>
      </c>
      <c r="H5241" s="0" t="n">
        <v>188888</v>
      </c>
      <c r="I5241" s="0" t="n">
        <v>57752</v>
      </c>
      <c r="J5241" s="0" t="n">
        <v>12646</v>
      </c>
    </row>
    <row r="5242" customFormat="false" ht="15" hidden="false" customHeight="false" outlineLevel="0" collapsed="false">
      <c r="A5242" s="0" t="n">
        <v>202407</v>
      </c>
      <c r="B5242" s="0" t="n">
        <v>202407</v>
      </c>
      <c r="C5242" s="37" t="s">
        <v>124</v>
      </c>
      <c r="D5242" s="37" t="s">
        <v>249</v>
      </c>
      <c r="E5242" s="0" t="n">
        <v>1</v>
      </c>
      <c r="F5242" s="38" t="s">
        <v>71</v>
      </c>
      <c r="G5242" s="37" t="s">
        <v>602</v>
      </c>
      <c r="H5242" s="0" t="n">
        <v>197735</v>
      </c>
      <c r="I5242" s="0" t="n">
        <v>117058</v>
      </c>
      <c r="J5242" s="0" t="n">
        <v>9640</v>
      </c>
    </row>
    <row r="5243" customFormat="false" ht="15" hidden="false" customHeight="false" outlineLevel="0" collapsed="false">
      <c r="A5243" s="0" t="n">
        <v>202407</v>
      </c>
      <c r="B5243" s="0" t="n">
        <v>202407</v>
      </c>
      <c r="C5243" s="37" t="s">
        <v>115</v>
      </c>
      <c r="D5243" s="37" t="s">
        <v>603</v>
      </c>
      <c r="E5243" s="0" t="n">
        <v>1</v>
      </c>
      <c r="F5243" s="38" t="s">
        <v>71</v>
      </c>
      <c r="G5243" s="37" t="s">
        <v>604</v>
      </c>
      <c r="H5243" s="0" t="n">
        <v>3139724</v>
      </c>
      <c r="I5243" s="0" t="n">
        <v>558318</v>
      </c>
      <c r="J5243" s="0" t="n">
        <v>112396</v>
      </c>
    </row>
    <row r="5244" customFormat="false" ht="15" hidden="false" customHeight="false" outlineLevel="0" collapsed="false">
      <c r="A5244" s="0" t="n">
        <v>202407</v>
      </c>
      <c r="B5244" s="0" t="n">
        <v>202407</v>
      </c>
      <c r="C5244" s="37" t="s">
        <v>158</v>
      </c>
      <c r="D5244" s="37" t="s">
        <v>519</v>
      </c>
      <c r="E5244" s="0" t="n">
        <v>1</v>
      </c>
      <c r="F5244" s="38" t="s">
        <v>71</v>
      </c>
      <c r="G5244" s="37" t="s">
        <v>605</v>
      </c>
      <c r="H5244" s="0" t="n">
        <v>259038</v>
      </c>
      <c r="I5244" s="0" t="n">
        <v>49868</v>
      </c>
      <c r="J5244" s="0" t="n">
        <v>2921</v>
      </c>
    </row>
    <row r="5245" customFormat="false" ht="15" hidden="false" customHeight="false" outlineLevel="0" collapsed="false">
      <c r="A5245" s="0" t="n">
        <v>202407</v>
      </c>
      <c r="B5245" s="0" t="n">
        <v>202407</v>
      </c>
      <c r="C5245" s="37" t="s">
        <v>106</v>
      </c>
      <c r="D5245" s="37" t="s">
        <v>606</v>
      </c>
      <c r="E5245" s="0" t="n">
        <v>1</v>
      </c>
      <c r="F5245" s="38" t="s">
        <v>71</v>
      </c>
      <c r="G5245" s="37" t="s">
        <v>607</v>
      </c>
      <c r="H5245" s="0" t="n">
        <v>961751</v>
      </c>
      <c r="I5245" s="0" t="n">
        <v>354336</v>
      </c>
      <c r="J5245" s="0" t="n">
        <v>652</v>
      </c>
    </row>
    <row r="5246" customFormat="false" ht="15" hidden="false" customHeight="false" outlineLevel="0" collapsed="false">
      <c r="A5246" s="0" t="n">
        <v>202407</v>
      </c>
      <c r="B5246" s="0" t="n">
        <v>202407</v>
      </c>
      <c r="C5246" s="37" t="s">
        <v>152</v>
      </c>
      <c r="D5246" s="37" t="s">
        <v>608</v>
      </c>
      <c r="E5246" s="0" t="n">
        <v>1</v>
      </c>
      <c r="F5246" s="38" t="s">
        <v>71</v>
      </c>
      <c r="G5246" s="37" t="s">
        <v>609</v>
      </c>
      <c r="H5246" s="0" t="n">
        <v>60312</v>
      </c>
      <c r="I5246" s="0" t="n">
        <v>19325</v>
      </c>
      <c r="J5246" s="0" t="n">
        <v>-978</v>
      </c>
    </row>
    <row r="5247" customFormat="false" ht="15" hidden="false" customHeight="false" outlineLevel="0" collapsed="false">
      <c r="A5247" s="0" t="n">
        <v>202407</v>
      </c>
      <c r="B5247" s="0" t="n">
        <v>202407</v>
      </c>
      <c r="C5247" s="37" t="s">
        <v>109</v>
      </c>
      <c r="D5247" s="37" t="s">
        <v>393</v>
      </c>
      <c r="E5247" s="0" t="n">
        <v>1</v>
      </c>
      <c r="F5247" s="38" t="s">
        <v>71</v>
      </c>
      <c r="G5247" s="37" t="s">
        <v>610</v>
      </c>
      <c r="H5247" s="0" t="n">
        <v>4381157</v>
      </c>
      <c r="I5247" s="0" t="n">
        <v>1489078</v>
      </c>
      <c r="J5247" s="0" t="n">
        <v>43743</v>
      </c>
    </row>
    <row r="5248" customFormat="false" ht="15" hidden="false" customHeight="false" outlineLevel="0" collapsed="false">
      <c r="A5248" s="0" t="n">
        <v>202407</v>
      </c>
      <c r="B5248" s="0" t="n">
        <v>202407</v>
      </c>
      <c r="C5248" s="37" t="s">
        <v>178</v>
      </c>
      <c r="D5248" s="37" t="s">
        <v>320</v>
      </c>
      <c r="E5248" s="0" t="n">
        <v>1</v>
      </c>
      <c r="F5248" s="38" t="s">
        <v>71</v>
      </c>
      <c r="G5248" s="37" t="s">
        <v>611</v>
      </c>
      <c r="H5248" s="0" t="n">
        <v>1110436</v>
      </c>
      <c r="I5248" s="0" t="n">
        <v>485969</v>
      </c>
      <c r="J5248" s="0" t="n">
        <v>-22775</v>
      </c>
    </row>
    <row r="5249" customFormat="false" ht="15" hidden="false" customHeight="false" outlineLevel="0" collapsed="false">
      <c r="A5249" s="0" t="n">
        <v>202407</v>
      </c>
      <c r="B5249" s="0" t="n">
        <v>202407</v>
      </c>
      <c r="C5249" s="37" t="s">
        <v>101</v>
      </c>
      <c r="D5249" s="37" t="s">
        <v>104</v>
      </c>
      <c r="E5249" s="0" t="n">
        <v>1</v>
      </c>
      <c r="F5249" s="38" t="s">
        <v>71</v>
      </c>
      <c r="G5249" s="37" t="s">
        <v>612</v>
      </c>
      <c r="H5249" s="0" t="n">
        <v>535815</v>
      </c>
      <c r="I5249" s="0" t="n">
        <v>196817</v>
      </c>
      <c r="J5249" s="0" t="n">
        <v>55296</v>
      </c>
    </row>
    <row r="5250" customFormat="false" ht="15" hidden="false" customHeight="false" outlineLevel="0" collapsed="false">
      <c r="A5250" s="0" t="n">
        <v>202407</v>
      </c>
      <c r="B5250" s="0" t="n">
        <v>202407</v>
      </c>
      <c r="C5250" s="37" t="s">
        <v>124</v>
      </c>
      <c r="D5250" s="37" t="s">
        <v>362</v>
      </c>
      <c r="E5250" s="0" t="n">
        <v>1</v>
      </c>
      <c r="F5250" s="38" t="s">
        <v>71</v>
      </c>
      <c r="G5250" s="37" t="s">
        <v>613</v>
      </c>
      <c r="H5250" s="0" t="n">
        <v>886741</v>
      </c>
      <c r="I5250" s="0" t="n">
        <v>214071</v>
      </c>
      <c r="J5250" s="0" t="n">
        <v>26530</v>
      </c>
    </row>
    <row r="5251" customFormat="false" ht="15" hidden="false" customHeight="false" outlineLevel="0" collapsed="false">
      <c r="A5251" s="0" t="n">
        <v>202407</v>
      </c>
      <c r="B5251" s="0" t="n">
        <v>202407</v>
      </c>
      <c r="C5251" s="37" t="s">
        <v>136</v>
      </c>
      <c r="D5251" s="37" t="s">
        <v>603</v>
      </c>
      <c r="E5251" s="0" t="n">
        <v>1</v>
      </c>
      <c r="F5251" s="38" t="s">
        <v>71</v>
      </c>
      <c r="G5251" s="37" t="s">
        <v>614</v>
      </c>
      <c r="H5251" s="0" t="n">
        <v>87693</v>
      </c>
      <c r="I5251" s="0" t="n">
        <v>60806</v>
      </c>
      <c r="J5251" s="0" t="n">
        <v>4283</v>
      </c>
    </row>
    <row r="5252" customFormat="false" ht="15" hidden="false" customHeight="false" outlineLevel="0" collapsed="false">
      <c r="A5252" s="0" t="n">
        <v>202407</v>
      </c>
      <c r="B5252" s="0" t="n">
        <v>202407</v>
      </c>
      <c r="C5252" s="37" t="s">
        <v>152</v>
      </c>
      <c r="D5252" s="37" t="s">
        <v>387</v>
      </c>
      <c r="E5252" s="0" t="n">
        <v>1</v>
      </c>
      <c r="F5252" s="38" t="s">
        <v>71</v>
      </c>
      <c r="G5252" s="37" t="s">
        <v>615</v>
      </c>
      <c r="H5252" s="0" t="n">
        <v>2545003</v>
      </c>
      <c r="I5252" s="0" t="n">
        <v>264296</v>
      </c>
      <c r="J5252" s="0" t="n">
        <v>66656</v>
      </c>
    </row>
    <row r="5253" customFormat="false" ht="15" hidden="false" customHeight="false" outlineLevel="0" collapsed="false">
      <c r="A5253" s="0" t="n">
        <v>202407</v>
      </c>
      <c r="B5253" s="0" t="n">
        <v>202407</v>
      </c>
      <c r="C5253" s="37" t="s">
        <v>178</v>
      </c>
      <c r="D5253" s="37" t="s">
        <v>616</v>
      </c>
      <c r="E5253" s="0" t="n">
        <v>1</v>
      </c>
      <c r="F5253" s="38" t="s">
        <v>71</v>
      </c>
      <c r="G5253" s="37" t="s">
        <v>617</v>
      </c>
      <c r="H5253" s="0" t="n">
        <v>371143</v>
      </c>
      <c r="I5253" s="0" t="n">
        <v>123211</v>
      </c>
      <c r="J5253" s="0" t="n">
        <v>-6188</v>
      </c>
    </row>
    <row r="5254" customFormat="false" ht="15" hidden="false" customHeight="false" outlineLevel="0" collapsed="false">
      <c r="A5254" s="0" t="n">
        <v>202407</v>
      </c>
      <c r="B5254" s="0" t="n">
        <v>202407</v>
      </c>
      <c r="C5254" s="37" t="s">
        <v>106</v>
      </c>
      <c r="D5254" s="37" t="s">
        <v>618</v>
      </c>
      <c r="E5254" s="0" t="n">
        <v>1</v>
      </c>
      <c r="F5254" s="38" t="s">
        <v>71</v>
      </c>
      <c r="G5254" s="37" t="s">
        <v>619</v>
      </c>
      <c r="H5254" s="0" t="n">
        <v>433342</v>
      </c>
      <c r="I5254" s="0" t="n">
        <v>103957</v>
      </c>
      <c r="J5254" s="0" t="n">
        <v>6891</v>
      </c>
    </row>
    <row r="5255" customFormat="false" ht="15" hidden="false" customHeight="false" outlineLevel="0" collapsed="false">
      <c r="A5255" s="0" t="n">
        <v>202407</v>
      </c>
      <c r="B5255" s="0" t="n">
        <v>202407</v>
      </c>
      <c r="C5255" s="37" t="s">
        <v>184</v>
      </c>
      <c r="D5255" s="37" t="s">
        <v>231</v>
      </c>
      <c r="E5255" s="0" t="n">
        <v>1</v>
      </c>
      <c r="F5255" s="38" t="s">
        <v>71</v>
      </c>
      <c r="G5255" s="37" t="s">
        <v>620</v>
      </c>
      <c r="H5255" s="0" t="n">
        <v>349707</v>
      </c>
      <c r="I5255" s="0" t="n">
        <v>77626</v>
      </c>
      <c r="J5255" s="0" t="n">
        <v>21733</v>
      </c>
    </row>
    <row r="5256" customFormat="false" ht="15" hidden="false" customHeight="false" outlineLevel="0" collapsed="false">
      <c r="A5256" s="0" t="n">
        <v>202407</v>
      </c>
      <c r="B5256" s="0" t="n">
        <v>202407</v>
      </c>
      <c r="C5256" s="37" t="s">
        <v>124</v>
      </c>
      <c r="D5256" s="37" t="s">
        <v>467</v>
      </c>
      <c r="E5256" s="0" t="n">
        <v>1</v>
      </c>
      <c r="F5256" s="38" t="s">
        <v>71</v>
      </c>
      <c r="G5256" s="37" t="s">
        <v>621</v>
      </c>
      <c r="H5256" s="0" t="n">
        <v>239330</v>
      </c>
      <c r="I5256" s="0" t="n">
        <v>94462</v>
      </c>
      <c r="J5256" s="0" t="n">
        <v>6196</v>
      </c>
    </row>
    <row r="5257" customFormat="false" ht="15" hidden="false" customHeight="false" outlineLevel="0" collapsed="false">
      <c r="A5257" s="0" t="n">
        <v>202407</v>
      </c>
      <c r="B5257" s="0" t="n">
        <v>202407</v>
      </c>
      <c r="C5257" s="37" t="s">
        <v>112</v>
      </c>
      <c r="D5257" s="37" t="s">
        <v>324</v>
      </c>
      <c r="E5257" s="0" t="n">
        <v>1</v>
      </c>
      <c r="F5257" s="38" t="s">
        <v>71</v>
      </c>
      <c r="G5257" s="37" t="s">
        <v>622</v>
      </c>
      <c r="H5257" s="0" t="n">
        <v>1152215</v>
      </c>
      <c r="I5257" s="0" t="n">
        <v>417696</v>
      </c>
      <c r="J5257" s="0" t="n">
        <v>135618</v>
      </c>
    </row>
    <row r="5258" customFormat="false" ht="15" hidden="false" customHeight="false" outlineLevel="0" collapsed="false">
      <c r="A5258" s="0" t="n">
        <v>202407</v>
      </c>
      <c r="B5258" s="0" t="n">
        <v>202407</v>
      </c>
      <c r="C5258" s="37" t="s">
        <v>106</v>
      </c>
      <c r="D5258" s="37" t="s">
        <v>623</v>
      </c>
      <c r="E5258" s="0" t="n">
        <v>1</v>
      </c>
      <c r="F5258" s="38" t="s">
        <v>71</v>
      </c>
      <c r="G5258" s="37" t="s">
        <v>624</v>
      </c>
      <c r="H5258" s="0" t="n">
        <v>668094</v>
      </c>
      <c r="I5258" s="0" t="n">
        <v>172341</v>
      </c>
      <c r="J5258" s="0" t="n">
        <v>27326</v>
      </c>
    </row>
    <row r="5259" customFormat="false" ht="15" hidden="false" customHeight="false" outlineLevel="0" collapsed="false">
      <c r="A5259" s="0" t="n">
        <v>202407</v>
      </c>
      <c r="B5259" s="0" t="n">
        <v>202407</v>
      </c>
      <c r="C5259" s="37" t="s">
        <v>95</v>
      </c>
      <c r="D5259" s="37" t="s">
        <v>320</v>
      </c>
      <c r="E5259" s="0" t="n">
        <v>1</v>
      </c>
      <c r="F5259" s="38" t="s">
        <v>71</v>
      </c>
      <c r="G5259" s="37" t="s">
        <v>625</v>
      </c>
      <c r="H5259" s="0" t="n">
        <v>1122826</v>
      </c>
      <c r="I5259" s="0" t="n">
        <v>212394</v>
      </c>
      <c r="J5259" s="0" t="n">
        <v>44729</v>
      </c>
    </row>
    <row r="5260" customFormat="false" ht="15" hidden="false" customHeight="false" outlineLevel="0" collapsed="false">
      <c r="A5260" s="0" t="n">
        <v>202407</v>
      </c>
      <c r="B5260" s="0" t="n">
        <v>202407</v>
      </c>
      <c r="C5260" s="37" t="s">
        <v>197</v>
      </c>
      <c r="D5260" s="37" t="s">
        <v>626</v>
      </c>
      <c r="E5260" s="0" t="n">
        <v>1</v>
      </c>
      <c r="F5260" s="38" t="s">
        <v>71</v>
      </c>
      <c r="G5260" s="37" t="s">
        <v>627</v>
      </c>
      <c r="H5260" s="0" t="n">
        <v>654657</v>
      </c>
      <c r="I5260" s="0" t="n">
        <v>104383</v>
      </c>
      <c r="J5260" s="0" t="n">
        <v>22285</v>
      </c>
    </row>
    <row r="5261" customFormat="false" ht="15" hidden="false" customHeight="false" outlineLevel="0" collapsed="false">
      <c r="A5261" s="0" t="n">
        <v>202407</v>
      </c>
      <c r="B5261" s="0" t="n">
        <v>202407</v>
      </c>
      <c r="C5261" s="37" t="s">
        <v>197</v>
      </c>
      <c r="D5261" s="37" t="s">
        <v>172</v>
      </c>
      <c r="E5261" s="0" t="n">
        <v>1</v>
      </c>
      <c r="F5261" s="38" t="s">
        <v>71</v>
      </c>
      <c r="G5261" s="37" t="s">
        <v>628</v>
      </c>
      <c r="H5261" s="0" t="n">
        <v>776204</v>
      </c>
      <c r="I5261" s="0" t="n">
        <v>289956</v>
      </c>
      <c r="J5261" s="0" t="n">
        <v>23243</v>
      </c>
    </row>
    <row r="5262" customFormat="false" ht="15" hidden="false" customHeight="false" outlineLevel="0" collapsed="false">
      <c r="A5262" s="0" t="n">
        <v>202407</v>
      </c>
      <c r="B5262" s="0" t="n">
        <v>202407</v>
      </c>
      <c r="C5262" s="37" t="s">
        <v>124</v>
      </c>
      <c r="D5262" s="37" t="s">
        <v>420</v>
      </c>
      <c r="E5262" s="0" t="n">
        <v>1</v>
      </c>
      <c r="F5262" s="38" t="s">
        <v>71</v>
      </c>
      <c r="G5262" s="37" t="s">
        <v>629</v>
      </c>
      <c r="H5262" s="0" t="n">
        <v>273687</v>
      </c>
      <c r="I5262" s="0" t="n">
        <v>80936</v>
      </c>
      <c r="J5262" s="0" t="n">
        <v>2523</v>
      </c>
    </row>
    <row r="5263" customFormat="false" ht="15" hidden="false" customHeight="false" outlineLevel="0" collapsed="false">
      <c r="A5263" s="0" t="n">
        <v>202407</v>
      </c>
      <c r="B5263" s="0" t="n">
        <v>202407</v>
      </c>
      <c r="C5263" s="37" t="s">
        <v>95</v>
      </c>
      <c r="D5263" s="37" t="s">
        <v>200</v>
      </c>
      <c r="E5263" s="0" t="n">
        <v>1</v>
      </c>
      <c r="F5263" s="38" t="s">
        <v>71</v>
      </c>
      <c r="G5263" s="37" t="s">
        <v>630</v>
      </c>
      <c r="H5263" s="0" t="n">
        <v>6403262</v>
      </c>
      <c r="I5263" s="0" t="n">
        <v>2333277</v>
      </c>
      <c r="J5263" s="0" t="n">
        <v>159727</v>
      </c>
    </row>
    <row r="5264" customFormat="false" ht="15" hidden="false" customHeight="false" outlineLevel="0" collapsed="false">
      <c r="A5264" s="0" t="n">
        <v>202407</v>
      </c>
      <c r="B5264" s="0" t="n">
        <v>202407</v>
      </c>
      <c r="C5264" s="37" t="s">
        <v>106</v>
      </c>
      <c r="D5264" s="37" t="s">
        <v>631</v>
      </c>
      <c r="E5264" s="0" t="n">
        <v>1</v>
      </c>
      <c r="F5264" s="38" t="s">
        <v>71</v>
      </c>
      <c r="G5264" s="37" t="s">
        <v>632</v>
      </c>
      <c r="H5264" s="0" t="n">
        <v>101746</v>
      </c>
      <c r="I5264" s="0" t="n">
        <v>68787</v>
      </c>
      <c r="J5264" s="0" t="n">
        <v>-1286</v>
      </c>
    </row>
    <row r="5265" customFormat="false" ht="15" hidden="false" customHeight="false" outlineLevel="0" collapsed="false">
      <c r="A5265" s="0" t="n">
        <v>202407</v>
      </c>
      <c r="B5265" s="0" t="n">
        <v>202407</v>
      </c>
      <c r="C5265" s="37" t="s">
        <v>106</v>
      </c>
      <c r="D5265" s="37" t="s">
        <v>214</v>
      </c>
      <c r="E5265" s="0" t="n">
        <v>1</v>
      </c>
      <c r="F5265" s="38" t="s">
        <v>71</v>
      </c>
      <c r="G5265" s="37" t="s">
        <v>633</v>
      </c>
      <c r="H5265" s="0" t="n">
        <v>2241055</v>
      </c>
      <c r="I5265" s="0" t="n">
        <v>990043</v>
      </c>
      <c r="J5265" s="0" t="n">
        <v>72673</v>
      </c>
    </row>
    <row r="5266" customFormat="false" ht="15" hidden="false" customHeight="false" outlineLevel="0" collapsed="false">
      <c r="A5266" s="0" t="n">
        <v>202407</v>
      </c>
      <c r="B5266" s="0" t="n">
        <v>202407</v>
      </c>
      <c r="C5266" s="37" t="s">
        <v>184</v>
      </c>
      <c r="D5266" s="37" t="s">
        <v>634</v>
      </c>
      <c r="E5266" s="0" t="n">
        <v>1</v>
      </c>
      <c r="F5266" s="38" t="s">
        <v>71</v>
      </c>
      <c r="G5266" s="37" t="s">
        <v>635</v>
      </c>
      <c r="H5266" s="0" t="n">
        <v>2660382</v>
      </c>
      <c r="I5266" s="0" t="n">
        <v>1211354</v>
      </c>
      <c r="J5266" s="0" t="n">
        <v>96375</v>
      </c>
    </row>
    <row r="5267" customFormat="false" ht="15" hidden="false" customHeight="false" outlineLevel="0" collapsed="false">
      <c r="A5267" s="0" t="n">
        <v>202407</v>
      </c>
      <c r="B5267" s="0" t="n">
        <v>202407</v>
      </c>
      <c r="C5267" s="37" t="s">
        <v>109</v>
      </c>
      <c r="D5267" s="37" t="s">
        <v>636</v>
      </c>
      <c r="E5267" s="0" t="n">
        <v>1</v>
      </c>
      <c r="F5267" s="38" t="s">
        <v>71</v>
      </c>
      <c r="G5267" s="37" t="s">
        <v>637</v>
      </c>
      <c r="H5267" s="0" t="n">
        <v>152773</v>
      </c>
      <c r="I5267" s="0" t="n">
        <v>101152</v>
      </c>
      <c r="J5267" s="0" t="n">
        <v>25179</v>
      </c>
    </row>
    <row r="5268" customFormat="false" ht="15" hidden="false" customHeight="false" outlineLevel="0" collapsed="false">
      <c r="A5268" s="0" t="n">
        <v>202407</v>
      </c>
      <c r="B5268" s="0" t="n">
        <v>202407</v>
      </c>
      <c r="C5268" s="37" t="s">
        <v>106</v>
      </c>
      <c r="D5268" s="37" t="s">
        <v>638</v>
      </c>
      <c r="E5268" s="0" t="n">
        <v>1</v>
      </c>
      <c r="F5268" s="38" t="s">
        <v>71</v>
      </c>
      <c r="G5268" s="37" t="s">
        <v>639</v>
      </c>
      <c r="H5268" s="0" t="n">
        <v>7551545</v>
      </c>
      <c r="I5268" s="0" t="n">
        <v>1477009</v>
      </c>
      <c r="J5268" s="0" t="n">
        <v>205788</v>
      </c>
    </row>
    <row r="5269" customFormat="false" ht="15" hidden="false" customHeight="false" outlineLevel="0" collapsed="false">
      <c r="A5269" s="0" t="n">
        <v>202407</v>
      </c>
      <c r="B5269" s="0" t="n">
        <v>202407</v>
      </c>
      <c r="C5269" s="37" t="s">
        <v>124</v>
      </c>
      <c r="D5269" s="37" t="s">
        <v>99</v>
      </c>
      <c r="E5269" s="0" t="n">
        <v>1</v>
      </c>
      <c r="F5269" s="38" t="s">
        <v>71</v>
      </c>
      <c r="G5269" s="37" t="s">
        <v>640</v>
      </c>
      <c r="H5269" s="0" t="n">
        <v>2035107</v>
      </c>
      <c r="I5269" s="0" t="n">
        <v>644140</v>
      </c>
      <c r="J5269" s="0" t="n">
        <v>203717</v>
      </c>
    </row>
    <row r="5270" customFormat="false" ht="15" hidden="false" customHeight="false" outlineLevel="0" collapsed="false">
      <c r="A5270" s="0" t="n">
        <v>202407</v>
      </c>
      <c r="B5270" s="0" t="n">
        <v>202407</v>
      </c>
      <c r="C5270" s="37" t="s">
        <v>109</v>
      </c>
      <c r="D5270" s="37" t="s">
        <v>300</v>
      </c>
      <c r="E5270" s="0" t="n">
        <v>1</v>
      </c>
      <c r="F5270" s="38" t="s">
        <v>71</v>
      </c>
      <c r="G5270" s="37" t="s">
        <v>641</v>
      </c>
      <c r="H5270" s="0" t="n">
        <v>1802712</v>
      </c>
      <c r="I5270" s="0" t="n">
        <v>668900</v>
      </c>
      <c r="J5270" s="0" t="n">
        <v>-90940</v>
      </c>
    </row>
    <row r="5271" customFormat="false" ht="15" hidden="false" customHeight="false" outlineLevel="0" collapsed="false">
      <c r="A5271" s="0" t="n">
        <v>202407</v>
      </c>
      <c r="B5271" s="0" t="n">
        <v>202407</v>
      </c>
      <c r="C5271" s="37" t="s">
        <v>109</v>
      </c>
      <c r="D5271" s="37" t="s">
        <v>116</v>
      </c>
      <c r="E5271" s="0" t="n">
        <v>1</v>
      </c>
      <c r="F5271" s="38" t="s">
        <v>71</v>
      </c>
      <c r="G5271" s="37" t="s">
        <v>642</v>
      </c>
      <c r="H5271" s="0" t="n">
        <v>550697</v>
      </c>
      <c r="I5271" s="0" t="n">
        <v>238601</v>
      </c>
      <c r="J5271" s="0" t="n">
        <v>-9951</v>
      </c>
    </row>
    <row r="5272" customFormat="false" ht="15" hidden="false" customHeight="false" outlineLevel="0" collapsed="false">
      <c r="A5272" s="0" t="n">
        <v>202407</v>
      </c>
      <c r="B5272" s="0" t="n">
        <v>202407</v>
      </c>
      <c r="C5272" s="37" t="s">
        <v>124</v>
      </c>
      <c r="D5272" s="37" t="s">
        <v>170</v>
      </c>
      <c r="E5272" s="0" t="n">
        <v>1</v>
      </c>
      <c r="F5272" s="38" t="s">
        <v>71</v>
      </c>
      <c r="G5272" s="37" t="s">
        <v>643</v>
      </c>
      <c r="H5272" s="0" t="n">
        <v>329749</v>
      </c>
      <c r="I5272" s="0" t="n">
        <v>94445</v>
      </c>
      <c r="J5272" s="0" t="n">
        <v>4200</v>
      </c>
    </row>
    <row r="5273" customFormat="false" ht="15" hidden="false" customHeight="false" outlineLevel="0" collapsed="false">
      <c r="A5273" s="0" t="n">
        <v>202407</v>
      </c>
      <c r="B5273" s="0" t="n">
        <v>202407</v>
      </c>
      <c r="C5273" s="37" t="s">
        <v>115</v>
      </c>
      <c r="D5273" s="37" t="s">
        <v>130</v>
      </c>
      <c r="E5273" s="0" t="n">
        <v>1</v>
      </c>
      <c r="F5273" s="38" t="s">
        <v>71</v>
      </c>
      <c r="G5273" s="37" t="s">
        <v>644</v>
      </c>
      <c r="H5273" s="0" t="n">
        <v>400716</v>
      </c>
      <c r="I5273" s="0" t="n">
        <v>147251</v>
      </c>
      <c r="J5273" s="0" t="n">
        <v>33757</v>
      </c>
    </row>
    <row r="5274" customFormat="false" ht="15" hidden="false" customHeight="false" outlineLevel="0" collapsed="false">
      <c r="A5274" s="0" t="n">
        <v>202407</v>
      </c>
      <c r="B5274" s="0" t="n">
        <v>202407</v>
      </c>
      <c r="C5274" s="37" t="s">
        <v>95</v>
      </c>
      <c r="D5274" s="37" t="s">
        <v>235</v>
      </c>
      <c r="E5274" s="0" t="n">
        <v>1</v>
      </c>
      <c r="F5274" s="38" t="s">
        <v>71</v>
      </c>
      <c r="G5274" s="37" t="s">
        <v>645</v>
      </c>
      <c r="H5274" s="0" t="n">
        <v>883959</v>
      </c>
      <c r="I5274" s="0" t="n">
        <v>414653</v>
      </c>
      <c r="J5274" s="0" t="n">
        <v>28629</v>
      </c>
    </row>
    <row r="5275" customFormat="false" ht="15" hidden="false" customHeight="false" outlineLevel="0" collapsed="false">
      <c r="A5275" s="0" t="n">
        <v>202407</v>
      </c>
      <c r="B5275" s="0" t="n">
        <v>202407</v>
      </c>
      <c r="C5275" s="37" t="s">
        <v>115</v>
      </c>
      <c r="D5275" s="37" t="s">
        <v>646</v>
      </c>
      <c r="E5275" s="0" t="n">
        <v>1</v>
      </c>
      <c r="F5275" s="38" t="s">
        <v>71</v>
      </c>
      <c r="G5275" s="37" t="s">
        <v>647</v>
      </c>
      <c r="H5275" s="0" t="n">
        <v>2505859</v>
      </c>
      <c r="I5275" s="0" t="n">
        <v>996782</v>
      </c>
      <c r="J5275" s="0" t="n">
        <v>-66568</v>
      </c>
    </row>
    <row r="5276" customFormat="false" ht="15" hidden="false" customHeight="false" outlineLevel="0" collapsed="false">
      <c r="A5276" s="0" t="n">
        <v>202407</v>
      </c>
      <c r="B5276" s="0" t="n">
        <v>202407</v>
      </c>
      <c r="C5276" s="37" t="s">
        <v>149</v>
      </c>
      <c r="D5276" s="37" t="s">
        <v>531</v>
      </c>
      <c r="E5276" s="0" t="n">
        <v>1</v>
      </c>
      <c r="F5276" s="38" t="s">
        <v>71</v>
      </c>
      <c r="G5276" s="37" t="s">
        <v>648</v>
      </c>
      <c r="H5276" s="0" t="n">
        <v>742147</v>
      </c>
      <c r="I5276" s="0" t="n">
        <v>418644</v>
      </c>
      <c r="J5276" s="0" t="n">
        <v>23230</v>
      </c>
    </row>
    <row r="5277" customFormat="false" ht="15" hidden="false" customHeight="false" outlineLevel="0" collapsed="false">
      <c r="A5277" s="0" t="n">
        <v>202407</v>
      </c>
      <c r="B5277" s="0" t="n">
        <v>202407</v>
      </c>
      <c r="C5277" s="37" t="s">
        <v>124</v>
      </c>
      <c r="D5277" s="37" t="s">
        <v>616</v>
      </c>
      <c r="E5277" s="0" t="n">
        <v>1</v>
      </c>
      <c r="F5277" s="38" t="s">
        <v>71</v>
      </c>
      <c r="G5277" s="37" t="s">
        <v>649</v>
      </c>
      <c r="H5277" s="0" t="n">
        <v>207010</v>
      </c>
      <c r="I5277" s="0" t="n">
        <v>56182</v>
      </c>
      <c r="J5277" s="0" t="n">
        <v>-2234</v>
      </c>
    </row>
    <row r="5278" customFormat="false" ht="15" hidden="false" customHeight="false" outlineLevel="0" collapsed="false">
      <c r="A5278" s="0" t="n">
        <v>202407</v>
      </c>
      <c r="B5278" s="0" t="n">
        <v>202407</v>
      </c>
      <c r="C5278" s="37" t="s">
        <v>101</v>
      </c>
      <c r="D5278" s="37" t="s">
        <v>445</v>
      </c>
      <c r="E5278" s="0" t="n">
        <v>1</v>
      </c>
      <c r="F5278" s="38" t="s">
        <v>71</v>
      </c>
      <c r="G5278" s="37" t="s">
        <v>650</v>
      </c>
      <c r="H5278" s="0" t="n">
        <v>1344466</v>
      </c>
      <c r="I5278" s="0" t="n">
        <v>716300</v>
      </c>
      <c r="J5278" s="0" t="n">
        <v>-42521</v>
      </c>
    </row>
    <row r="5279" customFormat="false" ht="15" hidden="false" customHeight="false" outlineLevel="0" collapsed="false">
      <c r="A5279" s="0" t="n">
        <v>202407</v>
      </c>
      <c r="B5279" s="0" t="n">
        <v>202407</v>
      </c>
      <c r="C5279" s="37" t="s">
        <v>109</v>
      </c>
      <c r="D5279" s="37" t="s">
        <v>651</v>
      </c>
      <c r="E5279" s="0" t="n">
        <v>1</v>
      </c>
      <c r="F5279" s="38" t="s">
        <v>71</v>
      </c>
      <c r="G5279" s="37" t="s">
        <v>652</v>
      </c>
      <c r="H5279" s="0" t="n">
        <v>1822552</v>
      </c>
      <c r="I5279" s="0" t="n">
        <v>424708</v>
      </c>
      <c r="J5279" s="0" t="n">
        <v>118868</v>
      </c>
    </row>
    <row r="5280" customFormat="false" ht="15" hidden="false" customHeight="false" outlineLevel="0" collapsed="false">
      <c r="A5280" s="0" t="n">
        <v>202407</v>
      </c>
      <c r="B5280" s="0" t="n">
        <v>202407</v>
      </c>
      <c r="C5280" s="37" t="s">
        <v>184</v>
      </c>
      <c r="D5280" s="37" t="s">
        <v>482</v>
      </c>
      <c r="E5280" s="0" t="n">
        <v>1</v>
      </c>
      <c r="F5280" s="38" t="s">
        <v>71</v>
      </c>
      <c r="G5280" s="37" t="s">
        <v>653</v>
      </c>
      <c r="H5280" s="0" t="n">
        <v>1167789</v>
      </c>
      <c r="I5280" s="0" t="n">
        <v>424154</v>
      </c>
      <c r="J5280" s="0" t="n">
        <v>19019</v>
      </c>
    </row>
    <row r="5281" customFormat="false" ht="15" hidden="false" customHeight="false" outlineLevel="0" collapsed="false">
      <c r="A5281" s="0" t="n">
        <v>202407</v>
      </c>
      <c r="B5281" s="0" t="n">
        <v>202407</v>
      </c>
      <c r="C5281" s="37" t="s">
        <v>136</v>
      </c>
      <c r="D5281" s="37" t="s">
        <v>606</v>
      </c>
      <c r="E5281" s="0" t="n">
        <v>1</v>
      </c>
      <c r="F5281" s="38" t="s">
        <v>71</v>
      </c>
      <c r="G5281" s="37" t="s">
        <v>654</v>
      </c>
      <c r="H5281" s="0" t="n">
        <v>1572476</v>
      </c>
      <c r="I5281" s="0" t="n">
        <v>160562</v>
      </c>
      <c r="J5281" s="0" t="n">
        <v>15625</v>
      </c>
    </row>
    <row r="5282" customFormat="false" ht="15" hidden="false" customHeight="false" outlineLevel="0" collapsed="false">
      <c r="A5282" s="0" t="n">
        <v>202407</v>
      </c>
      <c r="B5282" s="0" t="n">
        <v>202407</v>
      </c>
      <c r="C5282" s="37" t="s">
        <v>152</v>
      </c>
      <c r="D5282" s="37" t="s">
        <v>655</v>
      </c>
      <c r="E5282" s="0" t="n">
        <v>1</v>
      </c>
      <c r="F5282" s="38" t="s">
        <v>71</v>
      </c>
      <c r="G5282" s="37" t="s">
        <v>656</v>
      </c>
      <c r="H5282" s="0" t="n">
        <v>530461</v>
      </c>
      <c r="I5282" s="0" t="n">
        <v>104986</v>
      </c>
      <c r="J5282" s="0" t="n">
        <v>7423</v>
      </c>
    </row>
    <row r="5283" customFormat="false" ht="15" hidden="false" customHeight="false" outlineLevel="0" collapsed="false">
      <c r="A5283" s="0" t="n">
        <v>202407</v>
      </c>
      <c r="B5283" s="0" t="n">
        <v>202407</v>
      </c>
      <c r="C5283" s="37" t="s">
        <v>178</v>
      </c>
      <c r="D5283" s="37" t="s">
        <v>127</v>
      </c>
      <c r="E5283" s="0" t="n">
        <v>1</v>
      </c>
      <c r="F5283" s="38" t="s">
        <v>71</v>
      </c>
      <c r="G5283" s="37" t="s">
        <v>657</v>
      </c>
      <c r="H5283" s="0" t="n">
        <v>150641</v>
      </c>
      <c r="I5283" s="0" t="n">
        <v>68967</v>
      </c>
      <c r="J5283" s="0" t="n">
        <v>3783</v>
      </c>
    </row>
    <row r="5284" customFormat="false" ht="15" hidden="false" customHeight="false" outlineLevel="0" collapsed="false">
      <c r="A5284" s="0" t="n">
        <v>202407</v>
      </c>
      <c r="B5284" s="0" t="n">
        <v>202407</v>
      </c>
      <c r="C5284" s="37" t="s">
        <v>158</v>
      </c>
      <c r="D5284" s="37" t="s">
        <v>189</v>
      </c>
      <c r="E5284" s="0" t="n">
        <v>1</v>
      </c>
      <c r="F5284" s="38" t="s">
        <v>71</v>
      </c>
      <c r="G5284" s="37" t="s">
        <v>658</v>
      </c>
      <c r="H5284" s="0" t="n">
        <v>214289</v>
      </c>
      <c r="I5284" s="0" t="n">
        <v>109722</v>
      </c>
      <c r="J5284" s="0" t="n">
        <v>-446</v>
      </c>
    </row>
    <row r="5285" customFormat="false" ht="15" hidden="false" customHeight="false" outlineLevel="0" collapsed="false">
      <c r="A5285" s="0" t="n">
        <v>202407</v>
      </c>
      <c r="B5285" s="0" t="n">
        <v>202407</v>
      </c>
      <c r="C5285" s="37" t="s">
        <v>98</v>
      </c>
      <c r="D5285" s="37" t="s">
        <v>659</v>
      </c>
      <c r="E5285" s="0" t="n">
        <v>1</v>
      </c>
      <c r="F5285" s="38" t="s">
        <v>71</v>
      </c>
      <c r="G5285" s="37" t="s">
        <v>660</v>
      </c>
      <c r="H5285" s="0" t="n">
        <v>92474</v>
      </c>
      <c r="I5285" s="0" t="n">
        <v>41380</v>
      </c>
      <c r="J5285" s="0" t="n">
        <v>2025</v>
      </c>
    </row>
    <row r="5286" customFormat="false" ht="15" hidden="false" customHeight="false" outlineLevel="0" collapsed="false">
      <c r="A5286" s="0" t="n">
        <v>202407</v>
      </c>
      <c r="B5286" s="0" t="n">
        <v>202407</v>
      </c>
      <c r="C5286" s="37" t="s">
        <v>184</v>
      </c>
      <c r="D5286" s="37" t="s">
        <v>385</v>
      </c>
      <c r="E5286" s="0" t="n">
        <v>1</v>
      </c>
      <c r="F5286" s="38" t="s">
        <v>71</v>
      </c>
      <c r="G5286" s="37" t="s">
        <v>661</v>
      </c>
      <c r="H5286" s="0" t="n">
        <v>621710</v>
      </c>
      <c r="I5286" s="0" t="n">
        <v>362431</v>
      </c>
      <c r="J5286" s="0" t="n">
        <v>41217</v>
      </c>
    </row>
    <row r="5287" customFormat="false" ht="15" hidden="false" customHeight="false" outlineLevel="0" collapsed="false">
      <c r="A5287" s="0" t="n">
        <v>202407</v>
      </c>
      <c r="B5287" s="0" t="n">
        <v>202407</v>
      </c>
      <c r="C5287" s="37" t="s">
        <v>101</v>
      </c>
      <c r="D5287" s="37" t="s">
        <v>141</v>
      </c>
      <c r="E5287" s="0" t="n">
        <v>1</v>
      </c>
      <c r="F5287" s="38" t="s">
        <v>71</v>
      </c>
      <c r="G5287" s="37" t="s">
        <v>662</v>
      </c>
      <c r="H5287" s="0" t="n">
        <v>449138</v>
      </c>
      <c r="I5287" s="0" t="n">
        <v>138864</v>
      </c>
      <c r="J5287" s="0" t="n">
        <v>30809</v>
      </c>
    </row>
    <row r="5288" customFormat="false" ht="15" hidden="false" customHeight="false" outlineLevel="0" collapsed="false">
      <c r="A5288" s="0" t="n">
        <v>202407</v>
      </c>
      <c r="B5288" s="0" t="n">
        <v>202407</v>
      </c>
      <c r="C5288" s="37" t="s">
        <v>98</v>
      </c>
      <c r="D5288" s="37" t="s">
        <v>110</v>
      </c>
      <c r="E5288" s="0" t="n">
        <v>1</v>
      </c>
      <c r="F5288" s="38" t="s">
        <v>71</v>
      </c>
      <c r="G5288" s="37" t="s">
        <v>663</v>
      </c>
      <c r="H5288" s="0" t="n">
        <v>292304</v>
      </c>
      <c r="I5288" s="0" t="n">
        <v>79515</v>
      </c>
      <c r="J5288" s="0" t="n">
        <v>13895</v>
      </c>
    </row>
    <row r="5289" customFormat="false" ht="15" hidden="false" customHeight="false" outlineLevel="0" collapsed="false">
      <c r="A5289" s="0" t="n">
        <v>202407</v>
      </c>
      <c r="B5289" s="0" t="n">
        <v>202407</v>
      </c>
      <c r="C5289" s="37" t="s">
        <v>158</v>
      </c>
      <c r="D5289" s="37" t="s">
        <v>332</v>
      </c>
      <c r="E5289" s="0" t="n">
        <v>1</v>
      </c>
      <c r="F5289" s="38" t="s">
        <v>71</v>
      </c>
      <c r="G5289" s="37" t="s">
        <v>664</v>
      </c>
      <c r="H5289" s="0" t="n">
        <v>15288</v>
      </c>
      <c r="I5289" s="0" t="n">
        <v>11756</v>
      </c>
      <c r="J5289" s="0" t="n">
        <v>-493</v>
      </c>
    </row>
    <row r="5290" customFormat="false" ht="15" hidden="false" customHeight="false" outlineLevel="0" collapsed="false">
      <c r="A5290" s="0" t="n">
        <v>202407</v>
      </c>
      <c r="B5290" s="0" t="n">
        <v>202407</v>
      </c>
      <c r="C5290" s="37" t="s">
        <v>178</v>
      </c>
      <c r="D5290" s="37" t="s">
        <v>134</v>
      </c>
      <c r="E5290" s="0" t="n">
        <v>1</v>
      </c>
      <c r="F5290" s="38" t="s">
        <v>71</v>
      </c>
      <c r="G5290" s="37" t="s">
        <v>665</v>
      </c>
      <c r="H5290" s="0" t="n">
        <v>114836</v>
      </c>
      <c r="I5290" s="0" t="n">
        <v>54036</v>
      </c>
      <c r="J5290" s="0" t="n">
        <v>9665</v>
      </c>
    </row>
    <row r="5291" customFormat="false" ht="15" hidden="false" customHeight="false" outlineLevel="0" collapsed="false">
      <c r="A5291" s="0" t="n">
        <v>202407</v>
      </c>
      <c r="B5291" s="0" t="n">
        <v>202407</v>
      </c>
      <c r="C5291" s="37" t="s">
        <v>136</v>
      </c>
      <c r="D5291" s="37" t="s">
        <v>511</v>
      </c>
      <c r="E5291" s="0" t="n">
        <v>1</v>
      </c>
      <c r="F5291" s="38" t="s">
        <v>71</v>
      </c>
      <c r="G5291" s="37" t="s">
        <v>666</v>
      </c>
      <c r="H5291" s="0" t="n">
        <v>2016267</v>
      </c>
      <c r="I5291" s="0" t="n">
        <v>619619</v>
      </c>
      <c r="J5291" s="0" t="n">
        <v>79029</v>
      </c>
    </row>
    <row r="5292" customFormat="false" ht="15" hidden="false" customHeight="false" outlineLevel="0" collapsed="false">
      <c r="A5292" s="0" t="n">
        <v>202407</v>
      </c>
      <c r="B5292" s="0" t="n">
        <v>202407</v>
      </c>
      <c r="C5292" s="37" t="s">
        <v>149</v>
      </c>
      <c r="D5292" s="37" t="s">
        <v>298</v>
      </c>
      <c r="E5292" s="0" t="n">
        <v>1</v>
      </c>
      <c r="F5292" s="38" t="s">
        <v>71</v>
      </c>
      <c r="G5292" s="37" t="s">
        <v>667</v>
      </c>
      <c r="H5292" s="0" t="n">
        <v>276410</v>
      </c>
      <c r="I5292" s="0" t="n">
        <v>47215</v>
      </c>
      <c r="J5292" s="0" t="n">
        <v>828</v>
      </c>
    </row>
    <row r="5293" customFormat="false" ht="15" hidden="false" customHeight="false" outlineLevel="0" collapsed="false">
      <c r="A5293" s="0" t="n">
        <v>202407</v>
      </c>
      <c r="B5293" s="0" t="n">
        <v>202407</v>
      </c>
      <c r="C5293" s="37" t="s">
        <v>115</v>
      </c>
      <c r="D5293" s="37" t="s">
        <v>288</v>
      </c>
      <c r="E5293" s="0" t="n">
        <v>1</v>
      </c>
      <c r="F5293" s="38" t="s">
        <v>71</v>
      </c>
      <c r="G5293" s="37" t="s">
        <v>668</v>
      </c>
      <c r="H5293" s="0" t="n">
        <v>627708</v>
      </c>
      <c r="I5293" s="0" t="n">
        <v>264390</v>
      </c>
      <c r="J5293" s="0" t="n">
        <v>25966</v>
      </c>
    </row>
    <row r="5294" customFormat="false" ht="15" hidden="false" customHeight="false" outlineLevel="0" collapsed="false">
      <c r="A5294" s="0" t="n">
        <v>202407</v>
      </c>
      <c r="B5294" s="0" t="n">
        <v>202407</v>
      </c>
      <c r="C5294" s="37" t="s">
        <v>112</v>
      </c>
      <c r="D5294" s="37" t="s">
        <v>280</v>
      </c>
      <c r="E5294" s="0" t="n">
        <v>1</v>
      </c>
      <c r="F5294" s="38" t="s">
        <v>71</v>
      </c>
      <c r="G5294" s="37" t="s">
        <v>669</v>
      </c>
      <c r="H5294" s="0" t="n">
        <v>88132</v>
      </c>
      <c r="I5294" s="0" t="n">
        <v>21221</v>
      </c>
      <c r="J5294" s="0" t="n">
        <v>2912</v>
      </c>
    </row>
    <row r="5295" customFormat="false" ht="15" hidden="false" customHeight="false" outlineLevel="0" collapsed="false">
      <c r="A5295" s="0" t="n">
        <v>202407</v>
      </c>
      <c r="B5295" s="0" t="n">
        <v>202407</v>
      </c>
      <c r="C5295" s="37" t="s">
        <v>101</v>
      </c>
      <c r="D5295" s="37" t="s">
        <v>401</v>
      </c>
      <c r="E5295" s="0" t="n">
        <v>1</v>
      </c>
      <c r="F5295" s="38" t="s">
        <v>71</v>
      </c>
      <c r="G5295" s="37" t="s">
        <v>670</v>
      </c>
      <c r="H5295" s="0" t="n">
        <v>3363283</v>
      </c>
      <c r="I5295" s="0" t="n">
        <v>646202</v>
      </c>
      <c r="J5295" s="0" t="n">
        <v>54737</v>
      </c>
    </row>
    <row r="5296" customFormat="false" ht="15" hidden="false" customHeight="false" outlineLevel="0" collapsed="false">
      <c r="A5296" s="0" t="n">
        <v>202407</v>
      </c>
      <c r="B5296" s="0" t="n">
        <v>202407</v>
      </c>
      <c r="C5296" s="37" t="s">
        <v>149</v>
      </c>
      <c r="D5296" s="37" t="s">
        <v>258</v>
      </c>
      <c r="E5296" s="0" t="n">
        <v>1</v>
      </c>
      <c r="F5296" s="38" t="s">
        <v>71</v>
      </c>
      <c r="G5296" s="37" t="s">
        <v>671</v>
      </c>
      <c r="H5296" s="0" t="n">
        <v>494635</v>
      </c>
      <c r="I5296" s="0" t="n">
        <v>186361</v>
      </c>
      <c r="J5296" s="0" t="n">
        <v>23859</v>
      </c>
    </row>
    <row r="5297" customFormat="false" ht="15" hidden="false" customHeight="false" outlineLevel="0" collapsed="false">
      <c r="A5297" s="0" t="n">
        <v>202407</v>
      </c>
      <c r="B5297" s="0" t="n">
        <v>202407</v>
      </c>
      <c r="C5297" s="37" t="s">
        <v>106</v>
      </c>
      <c r="D5297" s="37" t="s">
        <v>389</v>
      </c>
      <c r="E5297" s="0" t="n">
        <v>1</v>
      </c>
      <c r="F5297" s="38" t="s">
        <v>71</v>
      </c>
      <c r="G5297" s="37" t="s">
        <v>672</v>
      </c>
      <c r="H5297" s="0" t="n">
        <v>653933</v>
      </c>
      <c r="I5297" s="0" t="n">
        <v>251060</v>
      </c>
      <c r="J5297" s="0" t="n">
        <v>-1580</v>
      </c>
    </row>
    <row r="5298" customFormat="false" ht="15" hidden="false" customHeight="false" outlineLevel="0" collapsed="false">
      <c r="A5298" s="0" t="n">
        <v>202407</v>
      </c>
      <c r="B5298" s="0" t="n">
        <v>202407</v>
      </c>
      <c r="C5298" s="37" t="s">
        <v>115</v>
      </c>
      <c r="D5298" s="37" t="s">
        <v>673</v>
      </c>
      <c r="E5298" s="0" t="n">
        <v>1</v>
      </c>
      <c r="F5298" s="38" t="s">
        <v>71</v>
      </c>
      <c r="G5298" s="37" t="s">
        <v>674</v>
      </c>
      <c r="H5298" s="0" t="n">
        <v>9591457</v>
      </c>
      <c r="I5298" s="0" t="n">
        <v>1500824</v>
      </c>
      <c r="J5298" s="0" t="n">
        <v>419155</v>
      </c>
    </row>
    <row r="5299" customFormat="false" ht="15" hidden="false" customHeight="false" outlineLevel="0" collapsed="false">
      <c r="A5299" s="0" t="n">
        <v>202407</v>
      </c>
      <c r="B5299" s="0" t="n">
        <v>202407</v>
      </c>
      <c r="C5299" s="37" t="s">
        <v>152</v>
      </c>
      <c r="D5299" s="37" t="s">
        <v>425</v>
      </c>
      <c r="E5299" s="0" t="n">
        <v>1</v>
      </c>
      <c r="F5299" s="38" t="s">
        <v>71</v>
      </c>
      <c r="G5299" s="37" t="s">
        <v>675</v>
      </c>
      <c r="H5299" s="0" t="n">
        <v>4074467</v>
      </c>
      <c r="I5299" s="0" t="n">
        <v>2707603</v>
      </c>
      <c r="J5299" s="0" t="n">
        <v>-305766</v>
      </c>
    </row>
    <row r="5300" customFormat="false" ht="15" hidden="false" customHeight="false" outlineLevel="0" collapsed="false">
      <c r="A5300" s="0" t="n">
        <v>202407</v>
      </c>
      <c r="B5300" s="0" t="n">
        <v>202407</v>
      </c>
      <c r="C5300" s="37" t="s">
        <v>158</v>
      </c>
      <c r="D5300" s="37" t="s">
        <v>282</v>
      </c>
      <c r="E5300" s="0" t="n">
        <v>1</v>
      </c>
      <c r="F5300" s="38" t="s">
        <v>71</v>
      </c>
      <c r="G5300" s="37" t="s">
        <v>676</v>
      </c>
      <c r="H5300" s="0" t="n">
        <v>371855</v>
      </c>
      <c r="I5300" s="0" t="n">
        <v>223054</v>
      </c>
      <c r="J5300" s="0" t="n">
        <v>30734</v>
      </c>
    </row>
    <row r="5301" customFormat="false" ht="15" hidden="false" customHeight="false" outlineLevel="0" collapsed="false">
      <c r="A5301" s="0" t="n">
        <v>202407</v>
      </c>
      <c r="B5301" s="0" t="n">
        <v>202407</v>
      </c>
      <c r="C5301" s="37" t="s">
        <v>136</v>
      </c>
      <c r="D5301" s="37" t="s">
        <v>420</v>
      </c>
      <c r="E5301" s="0" t="n">
        <v>1</v>
      </c>
      <c r="F5301" s="38" t="s">
        <v>71</v>
      </c>
      <c r="G5301" s="37" t="s">
        <v>677</v>
      </c>
      <c r="H5301" s="0" t="n">
        <v>228304</v>
      </c>
      <c r="I5301" s="0" t="n">
        <v>62197</v>
      </c>
      <c r="J5301" s="0" t="n">
        <v>7257</v>
      </c>
    </row>
    <row r="5302" customFormat="false" ht="15" hidden="false" customHeight="false" outlineLevel="0" collapsed="false">
      <c r="A5302" s="0" t="n">
        <v>202407</v>
      </c>
      <c r="B5302" s="0" t="n">
        <v>202407</v>
      </c>
      <c r="C5302" s="37" t="s">
        <v>109</v>
      </c>
      <c r="D5302" s="37" t="s">
        <v>493</v>
      </c>
      <c r="E5302" s="0" t="n">
        <v>1</v>
      </c>
      <c r="F5302" s="38" t="s">
        <v>71</v>
      </c>
      <c r="G5302" s="37" t="s">
        <v>678</v>
      </c>
      <c r="H5302" s="0" t="n">
        <v>417517</v>
      </c>
      <c r="I5302" s="0" t="n">
        <v>123038</v>
      </c>
      <c r="J5302" s="0" t="n">
        <v>17754</v>
      </c>
    </row>
    <row r="5303" customFormat="false" ht="15" hidden="false" customHeight="false" outlineLevel="0" collapsed="false">
      <c r="A5303" s="0" t="n">
        <v>202407</v>
      </c>
      <c r="B5303" s="0" t="n">
        <v>202407</v>
      </c>
      <c r="C5303" s="37" t="s">
        <v>109</v>
      </c>
      <c r="D5303" s="37" t="s">
        <v>320</v>
      </c>
      <c r="E5303" s="0" t="n">
        <v>1</v>
      </c>
      <c r="F5303" s="38" t="s">
        <v>71</v>
      </c>
      <c r="G5303" s="37" t="s">
        <v>679</v>
      </c>
      <c r="H5303" s="0" t="n">
        <v>1292162</v>
      </c>
      <c r="I5303" s="0" t="n">
        <v>383286</v>
      </c>
      <c r="J5303" s="0" t="n">
        <v>3512</v>
      </c>
    </row>
    <row r="5304" customFormat="false" ht="15" hidden="false" customHeight="false" outlineLevel="0" collapsed="false">
      <c r="A5304" s="0" t="n">
        <v>202407</v>
      </c>
      <c r="B5304" s="0" t="n">
        <v>202407</v>
      </c>
      <c r="C5304" s="37" t="s">
        <v>178</v>
      </c>
      <c r="D5304" s="37" t="s">
        <v>380</v>
      </c>
      <c r="E5304" s="0" t="n">
        <v>1</v>
      </c>
      <c r="F5304" s="38" t="s">
        <v>71</v>
      </c>
      <c r="G5304" s="37" t="s">
        <v>680</v>
      </c>
      <c r="H5304" s="0" t="n">
        <v>417610</v>
      </c>
      <c r="I5304" s="0" t="n">
        <v>130981</v>
      </c>
      <c r="J5304" s="0" t="n">
        <v>25793</v>
      </c>
    </row>
    <row r="5305" customFormat="false" ht="15" hidden="false" customHeight="false" outlineLevel="0" collapsed="false">
      <c r="A5305" s="0" t="n">
        <v>202407</v>
      </c>
      <c r="B5305" s="0" t="n">
        <v>202407</v>
      </c>
      <c r="C5305" s="37" t="s">
        <v>101</v>
      </c>
      <c r="D5305" s="37" t="s">
        <v>571</v>
      </c>
      <c r="E5305" s="0" t="n">
        <v>1</v>
      </c>
      <c r="F5305" s="38" t="s">
        <v>71</v>
      </c>
      <c r="G5305" s="37" t="s">
        <v>681</v>
      </c>
      <c r="H5305" s="0" t="n">
        <v>338774</v>
      </c>
      <c r="I5305" s="0" t="n">
        <v>82065</v>
      </c>
      <c r="J5305" s="0" t="n">
        <v>5679</v>
      </c>
    </row>
    <row r="5306" customFormat="false" ht="15" hidden="false" customHeight="false" outlineLevel="0" collapsed="false">
      <c r="A5306" s="0" t="n">
        <v>202407</v>
      </c>
      <c r="B5306" s="0" t="n">
        <v>202407</v>
      </c>
      <c r="C5306" s="37" t="s">
        <v>115</v>
      </c>
      <c r="D5306" s="37" t="s">
        <v>396</v>
      </c>
      <c r="E5306" s="0" t="n">
        <v>1</v>
      </c>
      <c r="F5306" s="38" t="s">
        <v>71</v>
      </c>
      <c r="G5306" s="37" t="s">
        <v>682</v>
      </c>
      <c r="H5306" s="0" t="n">
        <v>3706628</v>
      </c>
      <c r="I5306" s="0" t="n">
        <v>2560002</v>
      </c>
      <c r="J5306" s="0" t="n">
        <v>-98871</v>
      </c>
    </row>
    <row r="5307" customFormat="false" ht="15" hidden="false" customHeight="false" outlineLevel="0" collapsed="false">
      <c r="A5307" s="0" t="n">
        <v>202407</v>
      </c>
      <c r="B5307" s="0" t="n">
        <v>202407</v>
      </c>
      <c r="C5307" s="37" t="s">
        <v>178</v>
      </c>
      <c r="D5307" s="37" t="s">
        <v>247</v>
      </c>
      <c r="E5307" s="0" t="n">
        <v>1</v>
      </c>
      <c r="F5307" s="38" t="s">
        <v>71</v>
      </c>
      <c r="G5307" s="37" t="s">
        <v>683</v>
      </c>
      <c r="H5307" s="0" t="n">
        <v>480097</v>
      </c>
      <c r="I5307" s="0" t="n">
        <v>194548</v>
      </c>
      <c r="J5307" s="0" t="n">
        <v>-5735</v>
      </c>
    </row>
    <row r="5308" customFormat="false" ht="15" hidden="false" customHeight="false" outlineLevel="0" collapsed="false">
      <c r="A5308" s="0" t="n">
        <v>202407</v>
      </c>
      <c r="B5308" s="0" t="n">
        <v>202407</v>
      </c>
      <c r="C5308" s="37" t="s">
        <v>178</v>
      </c>
      <c r="D5308" s="37" t="s">
        <v>684</v>
      </c>
      <c r="E5308" s="0" t="n">
        <v>1</v>
      </c>
      <c r="F5308" s="38" t="s">
        <v>71</v>
      </c>
      <c r="G5308" s="37" t="s">
        <v>685</v>
      </c>
      <c r="H5308" s="0" t="n">
        <v>6575787</v>
      </c>
      <c r="I5308" s="0" t="n">
        <v>3456095</v>
      </c>
      <c r="J5308" s="0" t="n">
        <v>319587</v>
      </c>
    </row>
    <row r="5309" customFormat="false" ht="15" hidden="false" customHeight="false" outlineLevel="0" collapsed="false">
      <c r="A5309" s="0" t="n">
        <v>202407</v>
      </c>
      <c r="B5309" s="0" t="n">
        <v>202407</v>
      </c>
      <c r="C5309" s="37" t="s">
        <v>95</v>
      </c>
      <c r="D5309" s="37" t="s">
        <v>513</v>
      </c>
      <c r="E5309" s="0" t="n">
        <v>1</v>
      </c>
      <c r="F5309" s="38" t="s">
        <v>71</v>
      </c>
      <c r="G5309" s="37" t="s">
        <v>686</v>
      </c>
      <c r="H5309" s="0" t="n">
        <v>644929</v>
      </c>
      <c r="I5309" s="0" t="n">
        <v>356635</v>
      </c>
      <c r="J5309" s="0" t="n">
        <v>-28407</v>
      </c>
    </row>
    <row r="5310" customFormat="false" ht="15" hidden="false" customHeight="false" outlineLevel="0" collapsed="false">
      <c r="A5310" s="0" t="n">
        <v>202407</v>
      </c>
      <c r="B5310" s="0" t="n">
        <v>202407</v>
      </c>
      <c r="C5310" s="37" t="s">
        <v>109</v>
      </c>
      <c r="D5310" s="37" t="s">
        <v>531</v>
      </c>
      <c r="E5310" s="0" t="n">
        <v>1</v>
      </c>
      <c r="F5310" s="38" t="s">
        <v>71</v>
      </c>
      <c r="G5310" s="37" t="s">
        <v>687</v>
      </c>
      <c r="H5310" s="0" t="n">
        <v>3981038</v>
      </c>
      <c r="I5310" s="0" t="n">
        <v>1810575</v>
      </c>
      <c r="J5310" s="0" t="n">
        <v>470841</v>
      </c>
    </row>
    <row r="5311" customFormat="false" ht="15" hidden="false" customHeight="false" outlineLevel="0" collapsed="false">
      <c r="A5311" s="0" t="n">
        <v>202407</v>
      </c>
      <c r="B5311" s="0" t="n">
        <v>202407</v>
      </c>
      <c r="C5311" s="37" t="s">
        <v>115</v>
      </c>
      <c r="D5311" s="37" t="s">
        <v>385</v>
      </c>
      <c r="E5311" s="0" t="n">
        <v>1</v>
      </c>
      <c r="F5311" s="38" t="s">
        <v>71</v>
      </c>
      <c r="G5311" s="37" t="s">
        <v>688</v>
      </c>
      <c r="H5311" s="0" t="n">
        <v>686710</v>
      </c>
      <c r="I5311" s="0" t="n">
        <v>137281</v>
      </c>
      <c r="J5311" s="0" t="n">
        <v>25382</v>
      </c>
    </row>
    <row r="5312" customFormat="false" ht="15" hidden="false" customHeight="false" outlineLevel="0" collapsed="false">
      <c r="A5312" s="0" t="n">
        <v>202407</v>
      </c>
      <c r="B5312" s="0" t="n">
        <v>202407</v>
      </c>
      <c r="C5312" s="37" t="s">
        <v>95</v>
      </c>
      <c r="D5312" s="37" t="s">
        <v>328</v>
      </c>
      <c r="E5312" s="0" t="n">
        <v>1</v>
      </c>
      <c r="F5312" s="38" t="s">
        <v>71</v>
      </c>
      <c r="G5312" s="37" t="s">
        <v>689</v>
      </c>
      <c r="H5312" s="0" t="n">
        <v>1326272</v>
      </c>
      <c r="I5312" s="0" t="n">
        <v>1225344</v>
      </c>
      <c r="J5312" s="0" t="n">
        <v>321879</v>
      </c>
    </row>
    <row r="5313" customFormat="false" ht="15" hidden="false" customHeight="false" outlineLevel="0" collapsed="false">
      <c r="A5313" s="0" t="n">
        <v>202407</v>
      </c>
      <c r="B5313" s="0" t="n">
        <v>202407</v>
      </c>
      <c r="C5313" s="37" t="s">
        <v>178</v>
      </c>
      <c r="D5313" s="37" t="s">
        <v>372</v>
      </c>
      <c r="E5313" s="0" t="n">
        <v>1</v>
      </c>
      <c r="F5313" s="38" t="s">
        <v>71</v>
      </c>
      <c r="G5313" s="37" t="s">
        <v>690</v>
      </c>
      <c r="H5313" s="0" t="n">
        <v>271175</v>
      </c>
      <c r="I5313" s="0" t="n">
        <v>104023</v>
      </c>
      <c r="J5313" s="0" t="n">
        <v>26229</v>
      </c>
    </row>
    <row r="5314" customFormat="false" ht="15" hidden="false" customHeight="false" outlineLevel="0" collapsed="false">
      <c r="A5314" s="0" t="n">
        <v>202407</v>
      </c>
      <c r="B5314" s="0" t="n">
        <v>202407</v>
      </c>
      <c r="C5314" s="37" t="s">
        <v>197</v>
      </c>
      <c r="D5314" s="37" t="s">
        <v>502</v>
      </c>
      <c r="E5314" s="0" t="n">
        <v>1</v>
      </c>
      <c r="F5314" s="38" t="s">
        <v>71</v>
      </c>
      <c r="G5314" s="37" t="s">
        <v>691</v>
      </c>
      <c r="H5314" s="0" t="n">
        <v>171403</v>
      </c>
      <c r="I5314" s="0" t="n">
        <v>31713</v>
      </c>
      <c r="J5314" s="0" t="n">
        <v>1421</v>
      </c>
    </row>
    <row r="5315" customFormat="false" ht="15" hidden="false" customHeight="false" outlineLevel="0" collapsed="false">
      <c r="A5315" s="0" t="n">
        <v>202407</v>
      </c>
      <c r="B5315" s="0" t="n">
        <v>202407</v>
      </c>
      <c r="C5315" s="37" t="s">
        <v>124</v>
      </c>
      <c r="D5315" s="37" t="s">
        <v>393</v>
      </c>
      <c r="E5315" s="0" t="n">
        <v>1</v>
      </c>
      <c r="F5315" s="38" t="s">
        <v>71</v>
      </c>
      <c r="G5315" s="37" t="s">
        <v>692</v>
      </c>
      <c r="H5315" s="0" t="n">
        <v>987706</v>
      </c>
      <c r="I5315" s="0" t="n">
        <v>286104</v>
      </c>
      <c r="J5315" s="0" t="n">
        <v>-1984</v>
      </c>
    </row>
    <row r="5316" customFormat="false" ht="15" hidden="false" customHeight="false" outlineLevel="0" collapsed="false">
      <c r="A5316" s="0" t="n">
        <v>202407</v>
      </c>
      <c r="B5316" s="0" t="n">
        <v>202407</v>
      </c>
      <c r="C5316" s="37" t="s">
        <v>178</v>
      </c>
      <c r="D5316" s="37" t="s">
        <v>693</v>
      </c>
      <c r="E5316" s="0" t="n">
        <v>1</v>
      </c>
      <c r="F5316" s="38" t="s">
        <v>71</v>
      </c>
      <c r="G5316" s="37" t="s">
        <v>694</v>
      </c>
      <c r="H5316" s="0" t="n">
        <v>1933030</v>
      </c>
      <c r="I5316" s="0" t="n">
        <v>413406</v>
      </c>
      <c r="J5316" s="0" t="n">
        <v>-77628</v>
      </c>
    </row>
    <row r="5317" customFormat="false" ht="15" hidden="false" customHeight="false" outlineLevel="0" collapsed="false">
      <c r="A5317" s="0" t="n">
        <v>202407</v>
      </c>
      <c r="B5317" s="0" t="n">
        <v>202407</v>
      </c>
      <c r="C5317" s="37" t="s">
        <v>95</v>
      </c>
      <c r="D5317" s="37" t="s">
        <v>519</v>
      </c>
      <c r="E5317" s="0" t="n">
        <v>1</v>
      </c>
      <c r="F5317" s="38" t="s">
        <v>71</v>
      </c>
      <c r="G5317" s="37" t="s">
        <v>695</v>
      </c>
      <c r="H5317" s="0" t="n">
        <v>581911</v>
      </c>
      <c r="I5317" s="0" t="n">
        <v>180473</v>
      </c>
      <c r="J5317" s="0" t="n">
        <v>7106</v>
      </c>
    </row>
    <row r="5318" customFormat="false" ht="15" hidden="false" customHeight="false" outlineLevel="0" collapsed="false">
      <c r="A5318" s="0" t="n">
        <v>202407</v>
      </c>
      <c r="B5318" s="0" t="n">
        <v>202407</v>
      </c>
      <c r="C5318" s="37" t="s">
        <v>152</v>
      </c>
      <c r="D5318" s="37" t="s">
        <v>341</v>
      </c>
      <c r="E5318" s="0" t="n">
        <v>1</v>
      </c>
      <c r="F5318" s="38" t="s">
        <v>71</v>
      </c>
      <c r="G5318" s="37" t="s">
        <v>696</v>
      </c>
      <c r="H5318" s="0" t="n">
        <v>120850</v>
      </c>
      <c r="I5318" s="0" t="n">
        <v>56058</v>
      </c>
      <c r="J5318" s="0" t="n">
        <v>14383</v>
      </c>
    </row>
    <row r="5319" customFormat="false" ht="15" hidden="false" customHeight="false" outlineLevel="0" collapsed="false">
      <c r="A5319" s="0" t="n">
        <v>202407</v>
      </c>
      <c r="B5319" s="0" t="n">
        <v>202407</v>
      </c>
      <c r="C5319" s="37" t="s">
        <v>149</v>
      </c>
      <c r="D5319" s="37" t="s">
        <v>245</v>
      </c>
      <c r="E5319" s="0" t="n">
        <v>1</v>
      </c>
      <c r="F5319" s="38" t="s">
        <v>71</v>
      </c>
      <c r="G5319" s="37" t="s">
        <v>697</v>
      </c>
      <c r="H5319" s="0" t="n">
        <v>112010</v>
      </c>
      <c r="I5319" s="0" t="n">
        <v>37082</v>
      </c>
      <c r="J5319" s="0" t="n">
        <v>-103</v>
      </c>
    </row>
    <row r="5320" customFormat="false" ht="15" hidden="false" customHeight="false" outlineLevel="0" collapsed="false">
      <c r="A5320" s="0" t="n">
        <v>202407</v>
      </c>
      <c r="B5320" s="0" t="n">
        <v>202407</v>
      </c>
      <c r="C5320" s="37" t="s">
        <v>184</v>
      </c>
      <c r="D5320" s="37" t="s">
        <v>306</v>
      </c>
      <c r="E5320" s="0" t="n">
        <v>1</v>
      </c>
      <c r="F5320" s="38" t="s">
        <v>71</v>
      </c>
      <c r="G5320" s="37" t="s">
        <v>698</v>
      </c>
      <c r="H5320" s="0" t="n">
        <v>99672</v>
      </c>
      <c r="I5320" s="0" t="n">
        <v>66563</v>
      </c>
      <c r="J5320" s="0" t="n">
        <v>3928</v>
      </c>
    </row>
    <row r="5321" customFormat="false" ht="15" hidden="false" customHeight="false" outlineLevel="0" collapsed="false">
      <c r="A5321" s="0" t="n">
        <v>202407</v>
      </c>
      <c r="B5321" s="0" t="n">
        <v>202407</v>
      </c>
      <c r="C5321" s="37" t="s">
        <v>124</v>
      </c>
      <c r="D5321" s="37" t="s">
        <v>311</v>
      </c>
      <c r="E5321" s="0" t="n">
        <v>1</v>
      </c>
      <c r="F5321" s="38" t="s">
        <v>71</v>
      </c>
      <c r="G5321" s="37" t="s">
        <v>699</v>
      </c>
      <c r="H5321" s="0" t="n">
        <v>57891</v>
      </c>
      <c r="I5321" s="0" t="n">
        <v>29821</v>
      </c>
      <c r="J5321" s="0" t="n">
        <v>732</v>
      </c>
    </row>
    <row r="5322" customFormat="false" ht="15" hidden="false" customHeight="false" outlineLevel="0" collapsed="false">
      <c r="A5322" s="0" t="n">
        <v>202407</v>
      </c>
      <c r="B5322" s="0" t="n">
        <v>202407</v>
      </c>
      <c r="C5322" s="37" t="s">
        <v>109</v>
      </c>
      <c r="D5322" s="37" t="s">
        <v>700</v>
      </c>
      <c r="E5322" s="0" t="n">
        <v>1</v>
      </c>
      <c r="F5322" s="38" t="s">
        <v>71</v>
      </c>
      <c r="G5322" s="37" t="s">
        <v>701</v>
      </c>
      <c r="H5322" s="0" t="n">
        <v>543331</v>
      </c>
      <c r="I5322" s="0" t="n">
        <v>329255</v>
      </c>
      <c r="J5322" s="0" t="n">
        <v>38687</v>
      </c>
    </row>
    <row r="5323" customFormat="false" ht="15" hidden="false" customHeight="false" outlineLevel="0" collapsed="false">
      <c r="A5323" s="0" t="n">
        <v>202407</v>
      </c>
      <c r="B5323" s="0" t="n">
        <v>202407</v>
      </c>
      <c r="C5323" s="37" t="s">
        <v>178</v>
      </c>
      <c r="D5323" s="37" t="s">
        <v>702</v>
      </c>
      <c r="E5323" s="0" t="n">
        <v>1</v>
      </c>
      <c r="F5323" s="38" t="s">
        <v>71</v>
      </c>
      <c r="G5323" s="37" t="s">
        <v>703</v>
      </c>
      <c r="H5323" s="0" t="n">
        <v>2055023</v>
      </c>
      <c r="I5323" s="0" t="n">
        <v>257822</v>
      </c>
      <c r="J5323" s="0" t="n">
        <v>53784</v>
      </c>
    </row>
    <row r="5324" customFormat="false" ht="15" hidden="false" customHeight="false" outlineLevel="0" collapsed="false">
      <c r="A5324" s="0" t="n">
        <v>202407</v>
      </c>
      <c r="B5324" s="0" t="n">
        <v>202407</v>
      </c>
      <c r="C5324" s="37" t="s">
        <v>115</v>
      </c>
      <c r="D5324" s="37" t="s">
        <v>569</v>
      </c>
      <c r="E5324" s="0" t="n">
        <v>1</v>
      </c>
      <c r="F5324" s="38" t="s">
        <v>71</v>
      </c>
      <c r="G5324" s="37" t="s">
        <v>704</v>
      </c>
      <c r="H5324" s="0" t="n">
        <v>522546</v>
      </c>
      <c r="I5324" s="0" t="n">
        <v>102224</v>
      </c>
      <c r="J5324" s="0" t="n">
        <v>-7556</v>
      </c>
    </row>
    <row r="5325" customFormat="false" ht="15" hidden="false" customHeight="false" outlineLevel="0" collapsed="false">
      <c r="A5325" s="0" t="n">
        <v>202407</v>
      </c>
      <c r="B5325" s="0" t="n">
        <v>202407</v>
      </c>
      <c r="C5325" s="37" t="s">
        <v>136</v>
      </c>
      <c r="D5325" s="37" t="s">
        <v>210</v>
      </c>
      <c r="E5325" s="0" t="n">
        <v>1</v>
      </c>
      <c r="F5325" s="38" t="s">
        <v>71</v>
      </c>
      <c r="G5325" s="37" t="s">
        <v>705</v>
      </c>
      <c r="H5325" s="0" t="n">
        <v>38307</v>
      </c>
      <c r="I5325" s="0" t="n">
        <v>28042</v>
      </c>
      <c r="J5325" s="0" t="n">
        <v>-1536</v>
      </c>
    </row>
    <row r="5326" customFormat="false" ht="15" hidden="false" customHeight="false" outlineLevel="0" collapsed="false">
      <c r="A5326" s="0" t="n">
        <v>202407</v>
      </c>
      <c r="B5326" s="0" t="n">
        <v>202407</v>
      </c>
      <c r="C5326" s="37" t="s">
        <v>158</v>
      </c>
      <c r="D5326" s="37" t="s">
        <v>706</v>
      </c>
      <c r="E5326" s="0" t="n">
        <v>1</v>
      </c>
      <c r="F5326" s="38" t="s">
        <v>71</v>
      </c>
      <c r="G5326" s="37" t="s">
        <v>707</v>
      </c>
      <c r="H5326" s="0" t="n">
        <v>507792</v>
      </c>
      <c r="I5326" s="0" t="n">
        <v>386840</v>
      </c>
      <c r="J5326" s="0" t="n">
        <v>88456</v>
      </c>
    </row>
    <row r="5327" customFormat="false" ht="15" hidden="false" customHeight="false" outlineLevel="0" collapsed="false">
      <c r="A5327" s="0" t="n">
        <v>202407</v>
      </c>
      <c r="B5327" s="0" t="n">
        <v>202407</v>
      </c>
      <c r="C5327" s="37" t="s">
        <v>109</v>
      </c>
      <c r="D5327" s="37" t="s">
        <v>251</v>
      </c>
      <c r="E5327" s="0" t="n">
        <v>1</v>
      </c>
      <c r="F5327" s="38" t="s">
        <v>71</v>
      </c>
      <c r="G5327" s="37" t="s">
        <v>708</v>
      </c>
      <c r="H5327" s="0" t="n">
        <v>468701</v>
      </c>
      <c r="I5327" s="0" t="n">
        <v>199655</v>
      </c>
      <c r="J5327" s="0" t="n">
        <v>30608</v>
      </c>
    </row>
    <row r="5328" customFormat="false" ht="15" hidden="false" customHeight="false" outlineLevel="0" collapsed="false">
      <c r="A5328" s="0" t="n">
        <v>202407</v>
      </c>
      <c r="B5328" s="0" t="n">
        <v>202407</v>
      </c>
      <c r="C5328" s="37" t="s">
        <v>101</v>
      </c>
      <c r="D5328" s="37" t="s">
        <v>273</v>
      </c>
      <c r="E5328" s="0" t="n">
        <v>1</v>
      </c>
      <c r="F5328" s="38" t="s">
        <v>71</v>
      </c>
      <c r="G5328" s="37" t="s">
        <v>709</v>
      </c>
      <c r="H5328" s="0" t="n">
        <v>5927175</v>
      </c>
      <c r="I5328" s="0" t="n">
        <v>1117528</v>
      </c>
      <c r="J5328" s="0" t="n">
        <v>60416</v>
      </c>
    </row>
    <row r="5329" customFormat="false" ht="15" hidden="false" customHeight="false" outlineLevel="0" collapsed="false">
      <c r="A5329" s="0" t="n">
        <v>202407</v>
      </c>
      <c r="B5329" s="0" t="n">
        <v>202407</v>
      </c>
      <c r="C5329" s="37" t="s">
        <v>115</v>
      </c>
      <c r="D5329" s="37" t="s">
        <v>700</v>
      </c>
      <c r="E5329" s="0" t="n">
        <v>1</v>
      </c>
      <c r="F5329" s="38" t="s">
        <v>71</v>
      </c>
      <c r="G5329" s="37" t="s">
        <v>710</v>
      </c>
      <c r="H5329" s="0" t="n">
        <v>67897</v>
      </c>
      <c r="I5329" s="0" t="n">
        <v>15618</v>
      </c>
      <c r="J5329" s="0" t="n">
        <v>3916</v>
      </c>
    </row>
    <row r="5330" customFormat="false" ht="15" hidden="false" customHeight="false" outlineLevel="0" collapsed="false">
      <c r="A5330" s="0" t="n">
        <v>202407</v>
      </c>
      <c r="B5330" s="0" t="n">
        <v>202407</v>
      </c>
      <c r="C5330" s="37" t="s">
        <v>106</v>
      </c>
      <c r="D5330" s="37" t="s">
        <v>181</v>
      </c>
      <c r="E5330" s="0" t="n">
        <v>1</v>
      </c>
      <c r="F5330" s="38" t="s">
        <v>71</v>
      </c>
      <c r="G5330" s="37" t="s">
        <v>711</v>
      </c>
      <c r="H5330" s="0" t="n">
        <v>301745</v>
      </c>
      <c r="I5330" s="0" t="n">
        <v>34233</v>
      </c>
      <c r="J5330" s="0" t="n">
        <v>-1934</v>
      </c>
    </row>
    <row r="5331" customFormat="false" ht="15" hidden="false" customHeight="false" outlineLevel="0" collapsed="false">
      <c r="A5331" s="0" t="n">
        <v>202407</v>
      </c>
      <c r="B5331" s="0" t="n">
        <v>202407</v>
      </c>
      <c r="C5331" s="37" t="s">
        <v>101</v>
      </c>
      <c r="D5331" s="37" t="s">
        <v>369</v>
      </c>
      <c r="E5331" s="0" t="n">
        <v>1</v>
      </c>
      <c r="F5331" s="38" t="s">
        <v>71</v>
      </c>
      <c r="G5331" s="37" t="s">
        <v>712</v>
      </c>
      <c r="H5331" s="0" t="n">
        <v>3425788</v>
      </c>
      <c r="I5331" s="0" t="n">
        <v>734950</v>
      </c>
      <c r="J5331" s="0" t="n">
        <v>127235</v>
      </c>
    </row>
    <row r="5332" customFormat="false" ht="15" hidden="false" customHeight="false" outlineLevel="0" collapsed="false">
      <c r="A5332" s="0" t="n">
        <v>202407</v>
      </c>
      <c r="B5332" s="0" t="n">
        <v>202407</v>
      </c>
      <c r="C5332" s="37" t="s">
        <v>184</v>
      </c>
      <c r="D5332" s="37" t="s">
        <v>249</v>
      </c>
      <c r="E5332" s="0" t="n">
        <v>1</v>
      </c>
      <c r="F5332" s="38" t="s">
        <v>71</v>
      </c>
      <c r="G5332" s="37" t="s">
        <v>713</v>
      </c>
      <c r="H5332" s="0" t="n">
        <v>832269</v>
      </c>
      <c r="I5332" s="0" t="n">
        <v>263094</v>
      </c>
      <c r="J5332" s="0" t="n">
        <v>19252</v>
      </c>
    </row>
    <row r="5333" customFormat="false" ht="15" hidden="false" customHeight="false" outlineLevel="0" collapsed="false">
      <c r="A5333" s="0" t="n">
        <v>202407</v>
      </c>
      <c r="B5333" s="0" t="n">
        <v>202407</v>
      </c>
      <c r="C5333" s="37" t="s">
        <v>109</v>
      </c>
      <c r="D5333" s="37" t="s">
        <v>714</v>
      </c>
      <c r="E5333" s="0" t="n">
        <v>1</v>
      </c>
      <c r="F5333" s="38" t="s">
        <v>71</v>
      </c>
      <c r="G5333" s="37" t="s">
        <v>715</v>
      </c>
      <c r="H5333" s="0" t="n">
        <v>1103293</v>
      </c>
      <c r="I5333" s="0" t="n">
        <v>326797</v>
      </c>
      <c r="J5333" s="0" t="n">
        <v>45965</v>
      </c>
    </row>
    <row r="5334" customFormat="false" ht="15" hidden="false" customHeight="false" outlineLevel="0" collapsed="false">
      <c r="A5334" s="0" t="n">
        <v>202407</v>
      </c>
      <c r="B5334" s="0" t="n">
        <v>202407</v>
      </c>
      <c r="C5334" s="37" t="s">
        <v>106</v>
      </c>
      <c r="D5334" s="37" t="s">
        <v>249</v>
      </c>
      <c r="E5334" s="0" t="n">
        <v>1</v>
      </c>
      <c r="F5334" s="38" t="s">
        <v>71</v>
      </c>
      <c r="G5334" s="37" t="s">
        <v>716</v>
      </c>
      <c r="H5334" s="0" t="n">
        <v>628853</v>
      </c>
      <c r="I5334" s="0" t="n">
        <v>126987</v>
      </c>
      <c r="J5334" s="0" t="n">
        <v>-20155</v>
      </c>
    </row>
    <row r="5335" customFormat="false" ht="15" hidden="false" customHeight="false" outlineLevel="0" collapsed="false">
      <c r="A5335" s="0" t="n">
        <v>202407</v>
      </c>
      <c r="B5335" s="0" t="n">
        <v>202407</v>
      </c>
      <c r="C5335" s="37" t="s">
        <v>197</v>
      </c>
      <c r="D5335" s="37" t="s">
        <v>511</v>
      </c>
      <c r="E5335" s="0" t="n">
        <v>1</v>
      </c>
      <c r="F5335" s="38" t="s">
        <v>71</v>
      </c>
      <c r="G5335" s="37" t="s">
        <v>717</v>
      </c>
      <c r="H5335" s="0" t="n">
        <v>1062517</v>
      </c>
      <c r="I5335" s="0" t="n">
        <v>622137</v>
      </c>
      <c r="J5335" s="0" t="n">
        <v>33552</v>
      </c>
    </row>
    <row r="5336" customFormat="false" ht="15" hidden="false" customHeight="false" outlineLevel="0" collapsed="false">
      <c r="A5336" s="0" t="n">
        <v>202407</v>
      </c>
      <c r="B5336" s="0" t="n">
        <v>202407</v>
      </c>
      <c r="C5336" s="37" t="s">
        <v>149</v>
      </c>
      <c r="D5336" s="37" t="s">
        <v>150</v>
      </c>
      <c r="E5336" s="0" t="n">
        <v>1</v>
      </c>
      <c r="F5336" s="38" t="s">
        <v>71</v>
      </c>
      <c r="G5336" s="37" t="s">
        <v>718</v>
      </c>
      <c r="H5336" s="0" t="n">
        <v>1479309</v>
      </c>
      <c r="I5336" s="0" t="n">
        <v>570884</v>
      </c>
      <c r="J5336" s="0" t="n">
        <v>87733</v>
      </c>
    </row>
    <row r="5337" customFormat="false" ht="15" hidden="false" customHeight="false" outlineLevel="0" collapsed="false">
      <c r="A5337" s="0" t="n">
        <v>202407</v>
      </c>
      <c r="B5337" s="0" t="n">
        <v>202407</v>
      </c>
      <c r="C5337" s="37" t="s">
        <v>98</v>
      </c>
      <c r="D5337" s="37" t="s">
        <v>719</v>
      </c>
      <c r="E5337" s="0" t="n">
        <v>1</v>
      </c>
      <c r="F5337" s="38" t="s">
        <v>71</v>
      </c>
      <c r="G5337" s="37" t="s">
        <v>720</v>
      </c>
      <c r="H5337" s="0" t="n">
        <v>272797</v>
      </c>
      <c r="I5337" s="0" t="n">
        <v>198063</v>
      </c>
      <c r="J5337" s="0" t="n">
        <v>14591</v>
      </c>
    </row>
    <row r="5338" customFormat="false" ht="15" hidden="false" customHeight="false" outlineLevel="0" collapsed="false">
      <c r="A5338" s="0" t="n">
        <v>202407</v>
      </c>
      <c r="B5338" s="0" t="n">
        <v>202407</v>
      </c>
      <c r="C5338" s="37" t="s">
        <v>149</v>
      </c>
      <c r="D5338" s="37" t="s">
        <v>292</v>
      </c>
      <c r="E5338" s="0" t="n">
        <v>1</v>
      </c>
      <c r="F5338" s="38" t="s">
        <v>71</v>
      </c>
      <c r="G5338" s="37" t="s">
        <v>721</v>
      </c>
      <c r="H5338" s="0" t="n">
        <v>1727928</v>
      </c>
      <c r="I5338" s="0" t="n">
        <v>583691</v>
      </c>
      <c r="J5338" s="0" t="n">
        <v>119966</v>
      </c>
    </row>
    <row r="5339" customFormat="false" ht="15" hidden="false" customHeight="false" outlineLevel="0" collapsed="false">
      <c r="A5339" s="0" t="n">
        <v>202407</v>
      </c>
      <c r="B5339" s="0" t="n">
        <v>202407</v>
      </c>
      <c r="C5339" s="37" t="s">
        <v>178</v>
      </c>
      <c r="D5339" s="37" t="s">
        <v>167</v>
      </c>
      <c r="E5339" s="0" t="n">
        <v>1</v>
      </c>
      <c r="F5339" s="38" t="s">
        <v>71</v>
      </c>
      <c r="G5339" s="37" t="s">
        <v>722</v>
      </c>
      <c r="H5339" s="0" t="n">
        <v>122608</v>
      </c>
      <c r="I5339" s="0" t="n">
        <v>77065</v>
      </c>
      <c r="J5339" s="0" t="n">
        <v>15581</v>
      </c>
    </row>
    <row r="5340" customFormat="false" ht="15" hidden="false" customHeight="false" outlineLevel="0" collapsed="false">
      <c r="A5340" s="0" t="n">
        <v>202407</v>
      </c>
      <c r="B5340" s="0" t="n">
        <v>202407</v>
      </c>
      <c r="C5340" s="37" t="s">
        <v>106</v>
      </c>
      <c r="D5340" s="37" t="s">
        <v>723</v>
      </c>
      <c r="E5340" s="0" t="n">
        <v>1</v>
      </c>
      <c r="F5340" s="38" t="s">
        <v>71</v>
      </c>
      <c r="G5340" s="37" t="s">
        <v>724</v>
      </c>
      <c r="H5340" s="0" t="n">
        <v>760475</v>
      </c>
      <c r="I5340" s="0" t="n">
        <v>276752</v>
      </c>
      <c r="J5340" s="0" t="n">
        <v>-4388</v>
      </c>
    </row>
    <row r="5341" customFormat="false" ht="15" hidden="false" customHeight="false" outlineLevel="0" collapsed="false">
      <c r="A5341" s="0" t="n">
        <v>202407</v>
      </c>
      <c r="B5341" s="0" t="n">
        <v>202407</v>
      </c>
      <c r="C5341" s="37" t="s">
        <v>158</v>
      </c>
      <c r="D5341" s="37" t="s">
        <v>618</v>
      </c>
      <c r="E5341" s="0" t="n">
        <v>1</v>
      </c>
      <c r="F5341" s="38" t="s">
        <v>71</v>
      </c>
      <c r="G5341" s="37" t="s">
        <v>725</v>
      </c>
      <c r="H5341" s="0" t="n">
        <v>570806</v>
      </c>
      <c r="I5341" s="0" t="n">
        <v>206394</v>
      </c>
      <c r="J5341" s="0" t="n">
        <v>33518</v>
      </c>
    </row>
    <row r="5342" customFormat="false" ht="15" hidden="false" customHeight="false" outlineLevel="0" collapsed="false">
      <c r="A5342" s="0" t="n">
        <v>202407</v>
      </c>
      <c r="B5342" s="0" t="n">
        <v>202407</v>
      </c>
      <c r="C5342" s="37" t="s">
        <v>178</v>
      </c>
      <c r="D5342" s="37" t="s">
        <v>391</v>
      </c>
      <c r="E5342" s="0" t="n">
        <v>1</v>
      </c>
      <c r="F5342" s="38" t="s">
        <v>71</v>
      </c>
      <c r="G5342" s="37" t="s">
        <v>726</v>
      </c>
      <c r="H5342" s="0" t="n">
        <v>241493</v>
      </c>
      <c r="I5342" s="0" t="n">
        <v>77027</v>
      </c>
      <c r="J5342" s="0" t="n">
        <v>-1484</v>
      </c>
    </row>
    <row r="5343" customFormat="false" ht="15" hidden="false" customHeight="false" outlineLevel="0" collapsed="false">
      <c r="A5343" s="0" t="n">
        <v>202407</v>
      </c>
      <c r="B5343" s="0" t="n">
        <v>202407</v>
      </c>
      <c r="C5343" s="37" t="s">
        <v>184</v>
      </c>
      <c r="D5343" s="37" t="s">
        <v>200</v>
      </c>
      <c r="E5343" s="0" t="n">
        <v>1</v>
      </c>
      <c r="F5343" s="38" t="s">
        <v>71</v>
      </c>
      <c r="G5343" s="37" t="s">
        <v>727</v>
      </c>
      <c r="H5343" s="0" t="n">
        <v>525702</v>
      </c>
      <c r="I5343" s="0" t="n">
        <v>67792</v>
      </c>
      <c r="J5343" s="0" t="n">
        <v>5790</v>
      </c>
    </row>
    <row r="5344" customFormat="false" ht="15" hidden="false" customHeight="false" outlineLevel="0" collapsed="false">
      <c r="A5344" s="0" t="n">
        <v>202407</v>
      </c>
      <c r="B5344" s="0" t="n">
        <v>202407</v>
      </c>
      <c r="C5344" s="37" t="s">
        <v>95</v>
      </c>
      <c r="D5344" s="37" t="s">
        <v>684</v>
      </c>
      <c r="E5344" s="0" t="n">
        <v>1</v>
      </c>
      <c r="F5344" s="38" t="s">
        <v>71</v>
      </c>
      <c r="G5344" s="37" t="s">
        <v>728</v>
      </c>
      <c r="H5344" s="0" t="n">
        <v>233333</v>
      </c>
      <c r="I5344" s="0" t="n">
        <v>85727</v>
      </c>
      <c r="J5344" s="0" t="n">
        <v>12483</v>
      </c>
    </row>
    <row r="5345" customFormat="false" ht="15" hidden="false" customHeight="false" outlineLevel="0" collapsed="false">
      <c r="A5345" s="0" t="n">
        <v>202407</v>
      </c>
      <c r="B5345" s="0" t="n">
        <v>202407</v>
      </c>
      <c r="C5345" s="37" t="s">
        <v>178</v>
      </c>
      <c r="D5345" s="37" t="s">
        <v>509</v>
      </c>
      <c r="E5345" s="0" t="n">
        <v>1</v>
      </c>
      <c r="F5345" s="38" t="s">
        <v>71</v>
      </c>
      <c r="G5345" s="37" t="s">
        <v>729</v>
      </c>
      <c r="H5345" s="0" t="n">
        <v>128705</v>
      </c>
      <c r="I5345" s="0" t="n">
        <v>33182</v>
      </c>
      <c r="J5345" s="0" t="n">
        <v>-117</v>
      </c>
    </row>
    <row r="5346" customFormat="false" ht="15" hidden="false" customHeight="false" outlineLevel="0" collapsed="false">
      <c r="A5346" s="0" t="n">
        <v>202407</v>
      </c>
      <c r="B5346" s="0" t="n">
        <v>202407</v>
      </c>
      <c r="C5346" s="37" t="s">
        <v>136</v>
      </c>
      <c r="D5346" s="37" t="s">
        <v>700</v>
      </c>
      <c r="E5346" s="0" t="n">
        <v>1</v>
      </c>
      <c r="F5346" s="38" t="s">
        <v>71</v>
      </c>
      <c r="G5346" s="37" t="s">
        <v>730</v>
      </c>
      <c r="H5346" s="0" t="n">
        <v>376879</v>
      </c>
      <c r="I5346" s="0" t="n">
        <v>147468</v>
      </c>
      <c r="J5346" s="0" t="n">
        <v>23402</v>
      </c>
    </row>
    <row r="5347" customFormat="false" ht="15" hidden="false" customHeight="false" outlineLevel="0" collapsed="false">
      <c r="A5347" s="0" t="n">
        <v>202407</v>
      </c>
      <c r="B5347" s="0" t="n">
        <v>202407</v>
      </c>
      <c r="C5347" s="37" t="s">
        <v>184</v>
      </c>
      <c r="D5347" s="37" t="s">
        <v>311</v>
      </c>
      <c r="E5347" s="0" t="n">
        <v>1</v>
      </c>
      <c r="F5347" s="38" t="s">
        <v>71</v>
      </c>
      <c r="G5347" s="37" t="s">
        <v>731</v>
      </c>
      <c r="H5347" s="0" t="n">
        <v>123735</v>
      </c>
      <c r="I5347" s="0" t="n">
        <v>88456</v>
      </c>
      <c r="J5347" s="0" t="n">
        <v>2606</v>
      </c>
    </row>
    <row r="5348" customFormat="false" ht="15" hidden="false" customHeight="false" outlineLevel="0" collapsed="false">
      <c r="A5348" s="0" t="n">
        <v>202407</v>
      </c>
      <c r="B5348" s="0" t="n">
        <v>202407</v>
      </c>
      <c r="C5348" s="37" t="s">
        <v>101</v>
      </c>
      <c r="D5348" s="37" t="s">
        <v>253</v>
      </c>
      <c r="E5348" s="0" t="n">
        <v>1</v>
      </c>
      <c r="F5348" s="38" t="s">
        <v>71</v>
      </c>
      <c r="G5348" s="37" t="s">
        <v>732</v>
      </c>
      <c r="H5348" s="0" t="n">
        <v>633380</v>
      </c>
      <c r="I5348" s="0" t="n">
        <v>211895</v>
      </c>
      <c r="J5348" s="0" t="n">
        <v>4647</v>
      </c>
    </row>
    <row r="5349" customFormat="false" ht="15" hidden="false" customHeight="false" outlineLevel="0" collapsed="false">
      <c r="A5349" s="0" t="n">
        <v>202407</v>
      </c>
      <c r="B5349" s="0" t="n">
        <v>202407</v>
      </c>
      <c r="C5349" s="37" t="s">
        <v>184</v>
      </c>
      <c r="D5349" s="37" t="s">
        <v>603</v>
      </c>
      <c r="E5349" s="0" t="n">
        <v>1</v>
      </c>
      <c r="F5349" s="38" t="s">
        <v>71</v>
      </c>
      <c r="G5349" s="37" t="s">
        <v>733</v>
      </c>
      <c r="H5349" s="0" t="n">
        <v>115045</v>
      </c>
      <c r="I5349" s="0" t="n">
        <v>96519</v>
      </c>
      <c r="J5349" s="0" t="n">
        <v>14542</v>
      </c>
    </row>
    <row r="5350" customFormat="false" ht="15" hidden="false" customHeight="false" outlineLevel="0" collapsed="false">
      <c r="A5350" s="0" t="n">
        <v>202407</v>
      </c>
      <c r="B5350" s="0" t="n">
        <v>202407</v>
      </c>
      <c r="C5350" s="37" t="s">
        <v>109</v>
      </c>
      <c r="D5350" s="37" t="s">
        <v>502</v>
      </c>
      <c r="E5350" s="0" t="n">
        <v>1</v>
      </c>
      <c r="F5350" s="38" t="s">
        <v>71</v>
      </c>
      <c r="G5350" s="37" t="s">
        <v>734</v>
      </c>
      <c r="H5350" s="0" t="n">
        <v>1227772</v>
      </c>
      <c r="I5350" s="0" t="n">
        <v>259452</v>
      </c>
      <c r="J5350" s="0" t="n">
        <v>-933</v>
      </c>
    </row>
    <row r="5351" customFormat="false" ht="15" hidden="false" customHeight="false" outlineLevel="0" collapsed="false">
      <c r="A5351" s="0" t="n">
        <v>202407</v>
      </c>
      <c r="B5351" s="0" t="n">
        <v>202407</v>
      </c>
      <c r="C5351" s="37" t="s">
        <v>158</v>
      </c>
      <c r="D5351" s="37" t="s">
        <v>693</v>
      </c>
      <c r="E5351" s="0" t="n">
        <v>1</v>
      </c>
      <c r="F5351" s="38" t="s">
        <v>71</v>
      </c>
      <c r="G5351" s="37" t="s">
        <v>735</v>
      </c>
      <c r="H5351" s="0" t="n">
        <v>112993</v>
      </c>
      <c r="I5351" s="0" t="n">
        <v>27250</v>
      </c>
      <c r="J5351" s="0" t="n">
        <v>-237</v>
      </c>
    </row>
    <row r="5352" customFormat="false" ht="15" hidden="false" customHeight="false" outlineLevel="0" collapsed="false">
      <c r="A5352" s="0" t="n">
        <v>202407</v>
      </c>
      <c r="B5352" s="0" t="n">
        <v>202407</v>
      </c>
      <c r="C5352" s="37" t="s">
        <v>95</v>
      </c>
      <c r="D5352" s="37" t="s">
        <v>714</v>
      </c>
      <c r="E5352" s="0" t="n">
        <v>1</v>
      </c>
      <c r="F5352" s="38" t="s">
        <v>71</v>
      </c>
      <c r="G5352" s="37" t="s">
        <v>736</v>
      </c>
      <c r="H5352" s="0" t="n">
        <v>265064</v>
      </c>
      <c r="I5352" s="0" t="n">
        <v>42222</v>
      </c>
      <c r="J5352" s="0" t="n">
        <v>7774</v>
      </c>
    </row>
    <row r="5353" customFormat="false" ht="15" hidden="false" customHeight="false" outlineLevel="0" collapsed="false">
      <c r="A5353" s="0" t="n">
        <v>202407</v>
      </c>
      <c r="B5353" s="0" t="n">
        <v>202407</v>
      </c>
      <c r="C5353" s="37" t="s">
        <v>112</v>
      </c>
      <c r="D5353" s="37" t="s">
        <v>243</v>
      </c>
      <c r="E5353" s="0" t="n">
        <v>1</v>
      </c>
      <c r="F5353" s="38" t="s">
        <v>71</v>
      </c>
      <c r="G5353" s="37" t="s">
        <v>737</v>
      </c>
      <c r="H5353" s="0" t="n">
        <v>279857</v>
      </c>
      <c r="I5353" s="0" t="n">
        <v>107396</v>
      </c>
      <c r="J5353" s="0" t="n">
        <v>9758</v>
      </c>
    </row>
    <row r="5354" customFormat="false" ht="15" hidden="false" customHeight="false" outlineLevel="0" collapsed="false">
      <c r="A5354" s="0" t="n">
        <v>202407</v>
      </c>
      <c r="B5354" s="0" t="n">
        <v>202407</v>
      </c>
      <c r="C5354" s="37" t="s">
        <v>98</v>
      </c>
      <c r="D5354" s="37" t="s">
        <v>298</v>
      </c>
      <c r="E5354" s="0" t="n">
        <v>1</v>
      </c>
      <c r="F5354" s="38" t="s">
        <v>71</v>
      </c>
      <c r="G5354" s="37" t="s">
        <v>738</v>
      </c>
      <c r="H5354" s="0" t="n">
        <v>2893088</v>
      </c>
      <c r="I5354" s="0" t="n">
        <v>1525204</v>
      </c>
      <c r="J5354" s="0" t="n">
        <v>-99767</v>
      </c>
    </row>
    <row r="5355" customFormat="false" ht="15" hidden="false" customHeight="false" outlineLevel="0" collapsed="false">
      <c r="A5355" s="0" t="n">
        <v>202407</v>
      </c>
      <c r="B5355" s="0" t="n">
        <v>202407</v>
      </c>
      <c r="C5355" s="37" t="s">
        <v>178</v>
      </c>
      <c r="D5355" s="37" t="s">
        <v>253</v>
      </c>
      <c r="E5355" s="0" t="n">
        <v>1</v>
      </c>
      <c r="F5355" s="38" t="s">
        <v>71</v>
      </c>
      <c r="G5355" s="37" t="s">
        <v>739</v>
      </c>
      <c r="H5355" s="0" t="n">
        <v>728481</v>
      </c>
      <c r="I5355" s="0" t="n">
        <v>120267</v>
      </c>
      <c r="J5355" s="0" t="n">
        <v>19912</v>
      </c>
    </row>
    <row r="5356" customFormat="false" ht="15" hidden="false" customHeight="false" outlineLevel="0" collapsed="false">
      <c r="A5356" s="0" t="n">
        <v>202407</v>
      </c>
      <c r="B5356" s="0" t="n">
        <v>202407</v>
      </c>
      <c r="C5356" s="37" t="s">
        <v>136</v>
      </c>
      <c r="D5356" s="37" t="s">
        <v>159</v>
      </c>
      <c r="E5356" s="0" t="n">
        <v>1</v>
      </c>
      <c r="F5356" s="38" t="s">
        <v>71</v>
      </c>
      <c r="G5356" s="37" t="s">
        <v>740</v>
      </c>
      <c r="H5356" s="0" t="n">
        <v>345180</v>
      </c>
      <c r="I5356" s="0" t="n">
        <v>112835</v>
      </c>
      <c r="J5356" s="0" t="n">
        <v>4439</v>
      </c>
    </row>
    <row r="5357" customFormat="false" ht="15" hidden="false" customHeight="false" outlineLevel="0" collapsed="false">
      <c r="A5357" s="0" t="n">
        <v>202407</v>
      </c>
      <c r="B5357" s="0" t="n">
        <v>202407</v>
      </c>
      <c r="C5357" s="37" t="s">
        <v>124</v>
      </c>
      <c r="D5357" s="37" t="s">
        <v>412</v>
      </c>
      <c r="E5357" s="0" t="n">
        <v>1</v>
      </c>
      <c r="F5357" s="38" t="s">
        <v>71</v>
      </c>
      <c r="G5357" s="37" t="s">
        <v>741</v>
      </c>
      <c r="H5357" s="0" t="n">
        <v>903121</v>
      </c>
      <c r="I5357" s="0" t="n">
        <v>311752</v>
      </c>
      <c r="J5357" s="0" t="n">
        <v>-18799</v>
      </c>
    </row>
    <row r="5358" customFormat="false" ht="15" hidden="false" customHeight="false" outlineLevel="0" collapsed="false">
      <c r="A5358" s="0" t="n">
        <v>202407</v>
      </c>
      <c r="B5358" s="0" t="n">
        <v>202407</v>
      </c>
      <c r="C5358" s="37" t="s">
        <v>124</v>
      </c>
      <c r="D5358" s="37" t="s">
        <v>452</v>
      </c>
      <c r="E5358" s="0" t="n">
        <v>1</v>
      </c>
      <c r="F5358" s="38" t="s">
        <v>71</v>
      </c>
      <c r="G5358" s="37" t="s">
        <v>742</v>
      </c>
      <c r="H5358" s="0" t="n">
        <v>47630</v>
      </c>
      <c r="I5358" s="0" t="n">
        <v>25095</v>
      </c>
      <c r="J5358" s="0" t="n">
        <v>-4285</v>
      </c>
    </row>
    <row r="5359" customFormat="false" ht="15" hidden="false" customHeight="false" outlineLevel="0" collapsed="false">
      <c r="A5359" s="0" t="n">
        <v>202407</v>
      </c>
      <c r="B5359" s="0" t="n">
        <v>202407</v>
      </c>
      <c r="C5359" s="37" t="s">
        <v>184</v>
      </c>
      <c r="D5359" s="37" t="s">
        <v>655</v>
      </c>
      <c r="E5359" s="0" t="n">
        <v>1</v>
      </c>
      <c r="F5359" s="38" t="s">
        <v>71</v>
      </c>
      <c r="G5359" s="37" t="s">
        <v>743</v>
      </c>
      <c r="H5359" s="0" t="n">
        <v>587195</v>
      </c>
      <c r="I5359" s="0" t="n">
        <v>406743</v>
      </c>
      <c r="J5359" s="0" t="n">
        <v>69285</v>
      </c>
    </row>
    <row r="5360" customFormat="false" ht="15" hidden="false" customHeight="false" outlineLevel="0" collapsed="false">
      <c r="A5360" s="0" t="n">
        <v>202407</v>
      </c>
      <c r="B5360" s="0" t="n">
        <v>202407</v>
      </c>
      <c r="C5360" s="37" t="s">
        <v>124</v>
      </c>
      <c r="D5360" s="37" t="s">
        <v>744</v>
      </c>
      <c r="E5360" s="0" t="n">
        <v>1</v>
      </c>
      <c r="F5360" s="38" t="s">
        <v>71</v>
      </c>
      <c r="G5360" s="37" t="s">
        <v>745</v>
      </c>
      <c r="H5360" s="0" t="n">
        <v>6270978</v>
      </c>
      <c r="I5360" s="0" t="n">
        <v>3256678</v>
      </c>
      <c r="J5360" s="0" t="n">
        <v>-19513</v>
      </c>
    </row>
    <row r="5361" customFormat="false" ht="15" hidden="false" customHeight="false" outlineLevel="0" collapsed="false">
      <c r="A5361" s="0" t="n">
        <v>202407</v>
      </c>
      <c r="B5361" s="0" t="n">
        <v>202407</v>
      </c>
      <c r="C5361" s="37" t="s">
        <v>136</v>
      </c>
      <c r="D5361" s="37" t="s">
        <v>603</v>
      </c>
      <c r="E5361" s="0" t="n">
        <v>1</v>
      </c>
      <c r="F5361" s="38" t="s">
        <v>71</v>
      </c>
      <c r="G5361" s="37" t="s">
        <v>746</v>
      </c>
      <c r="H5361" s="0" t="n">
        <v>759582</v>
      </c>
      <c r="I5361" s="0" t="n">
        <v>263382</v>
      </c>
      <c r="J5361" s="0" t="n">
        <v>-11690</v>
      </c>
    </row>
    <row r="5362" customFormat="false" ht="15" hidden="false" customHeight="false" outlineLevel="0" collapsed="false">
      <c r="A5362" s="0" t="n">
        <v>202407</v>
      </c>
      <c r="B5362" s="0" t="n">
        <v>202407</v>
      </c>
      <c r="C5362" s="37" t="s">
        <v>109</v>
      </c>
      <c r="D5362" s="37" t="s">
        <v>99</v>
      </c>
      <c r="E5362" s="0" t="n">
        <v>1</v>
      </c>
      <c r="F5362" s="38" t="s">
        <v>71</v>
      </c>
      <c r="G5362" s="37" t="s">
        <v>747</v>
      </c>
      <c r="H5362" s="0" t="n">
        <v>760985</v>
      </c>
      <c r="I5362" s="0" t="n">
        <v>179640</v>
      </c>
      <c r="J5362" s="0" t="n">
        <v>25857</v>
      </c>
    </row>
    <row r="5363" customFormat="false" ht="15" hidden="false" customHeight="false" outlineLevel="0" collapsed="false">
      <c r="A5363" s="0" t="n">
        <v>202407</v>
      </c>
      <c r="B5363" s="0" t="n">
        <v>202407</v>
      </c>
      <c r="C5363" s="37" t="s">
        <v>178</v>
      </c>
      <c r="D5363" s="37" t="s">
        <v>107</v>
      </c>
      <c r="E5363" s="0" t="n">
        <v>1</v>
      </c>
      <c r="F5363" s="38" t="s">
        <v>71</v>
      </c>
      <c r="G5363" s="37" t="s">
        <v>748</v>
      </c>
      <c r="H5363" s="0" t="n">
        <v>971661</v>
      </c>
      <c r="I5363" s="0" t="n">
        <v>245884</v>
      </c>
      <c r="J5363" s="0" t="n">
        <v>39484</v>
      </c>
    </row>
    <row r="5364" customFormat="false" ht="15" hidden="false" customHeight="false" outlineLevel="0" collapsed="false">
      <c r="A5364" s="0" t="n">
        <v>202407</v>
      </c>
      <c r="B5364" s="0" t="n">
        <v>202407</v>
      </c>
      <c r="C5364" s="37" t="s">
        <v>136</v>
      </c>
      <c r="D5364" s="37" t="s">
        <v>723</v>
      </c>
      <c r="E5364" s="0" t="n">
        <v>1</v>
      </c>
      <c r="F5364" s="38" t="s">
        <v>71</v>
      </c>
      <c r="G5364" s="37" t="s">
        <v>749</v>
      </c>
      <c r="H5364" s="0" t="n">
        <v>1981180</v>
      </c>
      <c r="I5364" s="0" t="n">
        <v>314038</v>
      </c>
      <c r="J5364" s="0" t="n">
        <v>405</v>
      </c>
    </row>
    <row r="5365" customFormat="false" ht="15" hidden="false" customHeight="false" outlineLevel="0" collapsed="false">
      <c r="A5365" s="0" t="n">
        <v>202407</v>
      </c>
      <c r="B5365" s="0" t="n">
        <v>202407</v>
      </c>
      <c r="C5365" s="37" t="s">
        <v>98</v>
      </c>
      <c r="D5365" s="37" t="s">
        <v>208</v>
      </c>
      <c r="E5365" s="0" t="n">
        <v>1</v>
      </c>
      <c r="F5365" s="38" t="s">
        <v>71</v>
      </c>
      <c r="G5365" s="37" t="s">
        <v>750</v>
      </c>
      <c r="H5365" s="0" t="n">
        <v>47356</v>
      </c>
      <c r="I5365" s="0" t="n">
        <v>21090</v>
      </c>
      <c r="J5365" s="0" t="n">
        <v>3612</v>
      </c>
    </row>
    <row r="5366" customFormat="false" ht="15" hidden="false" customHeight="false" outlineLevel="0" collapsed="false">
      <c r="A5366" s="0" t="n">
        <v>202407</v>
      </c>
      <c r="B5366" s="0" t="n">
        <v>202407</v>
      </c>
      <c r="C5366" s="37" t="s">
        <v>149</v>
      </c>
      <c r="D5366" s="37" t="s">
        <v>385</v>
      </c>
      <c r="E5366" s="0" t="n">
        <v>1</v>
      </c>
      <c r="F5366" s="38" t="s">
        <v>71</v>
      </c>
      <c r="G5366" s="37" t="s">
        <v>751</v>
      </c>
      <c r="H5366" s="0" t="n">
        <v>83757</v>
      </c>
      <c r="I5366" s="0" t="n">
        <v>14235</v>
      </c>
      <c r="J5366" s="0" t="n">
        <v>4064</v>
      </c>
    </row>
    <row r="5367" customFormat="false" ht="15" hidden="false" customHeight="false" outlineLevel="0" collapsed="false">
      <c r="A5367" s="0" t="n">
        <v>202407</v>
      </c>
      <c r="B5367" s="0" t="n">
        <v>202407</v>
      </c>
      <c r="C5367" s="37" t="s">
        <v>115</v>
      </c>
      <c r="D5367" s="37" t="s">
        <v>476</v>
      </c>
      <c r="E5367" s="0" t="n">
        <v>1</v>
      </c>
      <c r="F5367" s="38" t="s">
        <v>71</v>
      </c>
      <c r="G5367" s="37" t="s">
        <v>752</v>
      </c>
      <c r="H5367" s="0" t="n">
        <v>774620</v>
      </c>
      <c r="I5367" s="0" t="n">
        <v>213507</v>
      </c>
      <c r="J5367" s="0" t="n">
        <v>45833</v>
      </c>
    </row>
    <row r="5368" customFormat="false" ht="15" hidden="false" customHeight="false" outlineLevel="0" collapsed="false">
      <c r="A5368" s="0" t="n">
        <v>202407</v>
      </c>
      <c r="B5368" s="0" t="n">
        <v>202407</v>
      </c>
      <c r="C5368" s="37" t="s">
        <v>101</v>
      </c>
      <c r="D5368" s="37" t="s">
        <v>425</v>
      </c>
      <c r="E5368" s="0" t="n">
        <v>1</v>
      </c>
      <c r="F5368" s="38" t="s">
        <v>71</v>
      </c>
      <c r="G5368" s="37" t="s">
        <v>753</v>
      </c>
      <c r="H5368" s="0" t="n">
        <v>170601</v>
      </c>
      <c r="I5368" s="0" t="n">
        <v>59978</v>
      </c>
      <c r="J5368" s="0" t="n">
        <v>11942</v>
      </c>
    </row>
    <row r="5369" customFormat="false" ht="15" hidden="false" customHeight="false" outlineLevel="0" collapsed="false">
      <c r="A5369" s="0" t="n">
        <v>202407</v>
      </c>
      <c r="B5369" s="0" t="n">
        <v>202407</v>
      </c>
      <c r="C5369" s="37" t="s">
        <v>124</v>
      </c>
      <c r="D5369" s="37" t="s">
        <v>243</v>
      </c>
      <c r="E5369" s="0" t="n">
        <v>1</v>
      </c>
      <c r="F5369" s="38" t="s">
        <v>71</v>
      </c>
      <c r="G5369" s="37" t="s">
        <v>754</v>
      </c>
      <c r="H5369" s="0" t="n">
        <v>2260256</v>
      </c>
      <c r="I5369" s="0" t="n">
        <v>1261007</v>
      </c>
      <c r="J5369" s="0" t="n">
        <v>140493</v>
      </c>
    </row>
    <row r="5370" customFormat="false" ht="15" hidden="false" customHeight="false" outlineLevel="0" collapsed="false">
      <c r="A5370" s="0" t="n">
        <v>202407</v>
      </c>
      <c r="B5370" s="0" t="n">
        <v>202407</v>
      </c>
      <c r="C5370" s="37" t="s">
        <v>136</v>
      </c>
      <c r="D5370" s="37" t="s">
        <v>300</v>
      </c>
      <c r="E5370" s="0" t="n">
        <v>1</v>
      </c>
      <c r="F5370" s="38" t="s">
        <v>71</v>
      </c>
      <c r="G5370" s="37" t="s">
        <v>755</v>
      </c>
      <c r="H5370" s="0" t="n">
        <v>308689</v>
      </c>
      <c r="I5370" s="0" t="n">
        <v>85338</v>
      </c>
      <c r="J5370" s="0" t="n">
        <v>3040</v>
      </c>
    </row>
    <row r="5371" customFormat="false" ht="15" hidden="false" customHeight="false" outlineLevel="0" collapsed="false">
      <c r="A5371" s="0" t="n">
        <v>202407</v>
      </c>
      <c r="B5371" s="0" t="n">
        <v>202407</v>
      </c>
      <c r="C5371" s="37" t="s">
        <v>178</v>
      </c>
      <c r="D5371" s="37" t="s">
        <v>756</v>
      </c>
      <c r="E5371" s="0" t="n">
        <v>1</v>
      </c>
      <c r="F5371" s="38" t="s">
        <v>71</v>
      </c>
      <c r="G5371" s="37" t="s">
        <v>757</v>
      </c>
      <c r="H5371" s="0" t="n">
        <v>40650</v>
      </c>
      <c r="I5371" s="0" t="n">
        <v>11547</v>
      </c>
      <c r="J5371" s="0" t="n">
        <v>859</v>
      </c>
    </row>
    <row r="5372" customFormat="false" ht="15" hidden="false" customHeight="false" outlineLevel="0" collapsed="false">
      <c r="A5372" s="0" t="n">
        <v>202407</v>
      </c>
      <c r="B5372" s="0" t="n">
        <v>202407</v>
      </c>
      <c r="C5372" s="37" t="s">
        <v>152</v>
      </c>
      <c r="D5372" s="37" t="s">
        <v>420</v>
      </c>
      <c r="E5372" s="0" t="n">
        <v>1</v>
      </c>
      <c r="F5372" s="38" t="s">
        <v>71</v>
      </c>
      <c r="G5372" s="37" t="s">
        <v>758</v>
      </c>
      <c r="H5372" s="0" t="n">
        <v>134830</v>
      </c>
      <c r="I5372" s="0" t="n">
        <v>57197</v>
      </c>
      <c r="J5372" s="0" t="n">
        <v>7097</v>
      </c>
    </row>
    <row r="5373" customFormat="false" ht="15" hidden="false" customHeight="false" outlineLevel="0" collapsed="false">
      <c r="A5373" s="0" t="n">
        <v>202407</v>
      </c>
      <c r="B5373" s="0" t="n">
        <v>202407</v>
      </c>
      <c r="C5373" s="37" t="s">
        <v>115</v>
      </c>
      <c r="D5373" s="37" t="s">
        <v>626</v>
      </c>
      <c r="E5373" s="0" t="n">
        <v>1</v>
      </c>
      <c r="F5373" s="38" t="s">
        <v>71</v>
      </c>
      <c r="G5373" s="37" t="s">
        <v>759</v>
      </c>
      <c r="H5373" s="0" t="n">
        <v>27233</v>
      </c>
      <c r="I5373" s="0" t="n">
        <v>15829</v>
      </c>
      <c r="J5373" s="0" t="n">
        <v>-724</v>
      </c>
    </row>
    <row r="5374" customFormat="false" ht="15" hidden="false" customHeight="false" outlineLevel="0" collapsed="false">
      <c r="A5374" s="0" t="n">
        <v>202407</v>
      </c>
      <c r="B5374" s="0" t="n">
        <v>202407</v>
      </c>
      <c r="C5374" s="37" t="s">
        <v>184</v>
      </c>
      <c r="D5374" s="37" t="s">
        <v>425</v>
      </c>
      <c r="E5374" s="0" t="n">
        <v>1</v>
      </c>
      <c r="F5374" s="38" t="s">
        <v>71</v>
      </c>
      <c r="G5374" s="37" t="s">
        <v>760</v>
      </c>
      <c r="H5374" s="0" t="n">
        <v>393128</v>
      </c>
      <c r="I5374" s="0" t="n">
        <v>100458</v>
      </c>
      <c r="J5374" s="0" t="n">
        <v>308</v>
      </c>
    </row>
    <row r="5375" customFormat="false" ht="15" hidden="false" customHeight="false" outlineLevel="0" collapsed="false">
      <c r="A5375" s="0" t="n">
        <v>202407</v>
      </c>
      <c r="B5375" s="0" t="n">
        <v>202407</v>
      </c>
      <c r="C5375" s="37" t="s">
        <v>95</v>
      </c>
      <c r="D5375" s="37" t="s">
        <v>618</v>
      </c>
      <c r="E5375" s="0" t="n">
        <v>1</v>
      </c>
      <c r="F5375" s="38" t="s">
        <v>71</v>
      </c>
      <c r="G5375" s="37" t="s">
        <v>761</v>
      </c>
      <c r="H5375" s="0" t="n">
        <v>490684</v>
      </c>
      <c r="I5375" s="0" t="n">
        <v>159016</v>
      </c>
      <c r="J5375" s="0" t="n">
        <v>-9982</v>
      </c>
    </row>
    <row r="5376" customFormat="false" ht="15" hidden="false" customHeight="false" outlineLevel="0" collapsed="false">
      <c r="A5376" s="0" t="n">
        <v>202407</v>
      </c>
      <c r="B5376" s="0" t="n">
        <v>202407</v>
      </c>
      <c r="C5376" s="37" t="s">
        <v>152</v>
      </c>
      <c r="D5376" s="37" t="s">
        <v>372</v>
      </c>
      <c r="E5376" s="0" t="n">
        <v>1</v>
      </c>
      <c r="F5376" s="38" t="s">
        <v>71</v>
      </c>
      <c r="G5376" s="37" t="s">
        <v>762</v>
      </c>
      <c r="H5376" s="0" t="n">
        <v>406293</v>
      </c>
      <c r="I5376" s="0" t="n">
        <v>60292</v>
      </c>
      <c r="J5376" s="0" t="n">
        <v>6241</v>
      </c>
    </row>
    <row r="5377" customFormat="false" ht="15" hidden="false" customHeight="false" outlineLevel="0" collapsed="false">
      <c r="A5377" s="0" t="n">
        <v>202407</v>
      </c>
      <c r="B5377" s="0" t="n">
        <v>202407</v>
      </c>
      <c r="C5377" s="37" t="s">
        <v>158</v>
      </c>
      <c r="D5377" s="37" t="s">
        <v>461</v>
      </c>
      <c r="E5377" s="0" t="n">
        <v>1</v>
      </c>
      <c r="F5377" s="38" t="s">
        <v>71</v>
      </c>
      <c r="G5377" s="37" t="s">
        <v>763</v>
      </c>
      <c r="H5377" s="0" t="n">
        <v>2037832</v>
      </c>
      <c r="I5377" s="0" t="n">
        <v>458687</v>
      </c>
      <c r="J5377" s="0" t="n">
        <v>40505</v>
      </c>
    </row>
    <row r="5378" customFormat="false" ht="15" hidden="false" customHeight="false" outlineLevel="0" collapsed="false">
      <c r="A5378" s="0" t="n">
        <v>202407</v>
      </c>
      <c r="B5378" s="0" t="n">
        <v>202407</v>
      </c>
      <c r="C5378" s="37" t="s">
        <v>106</v>
      </c>
      <c r="D5378" s="37" t="s">
        <v>116</v>
      </c>
      <c r="E5378" s="0" t="n">
        <v>1</v>
      </c>
      <c r="F5378" s="38" t="s">
        <v>71</v>
      </c>
      <c r="G5378" s="37" t="s">
        <v>764</v>
      </c>
      <c r="H5378" s="0" t="n">
        <v>2271428</v>
      </c>
      <c r="I5378" s="0" t="n">
        <v>286429</v>
      </c>
      <c r="J5378" s="0" t="n">
        <v>4219</v>
      </c>
    </row>
    <row r="5379" customFormat="false" ht="15" hidden="false" customHeight="false" outlineLevel="0" collapsed="false">
      <c r="A5379" s="0" t="n">
        <v>202407</v>
      </c>
      <c r="B5379" s="0" t="n">
        <v>202407</v>
      </c>
      <c r="C5379" s="37" t="s">
        <v>109</v>
      </c>
      <c r="D5379" s="37" t="s">
        <v>540</v>
      </c>
      <c r="E5379" s="0" t="n">
        <v>1</v>
      </c>
      <c r="F5379" s="38" t="s">
        <v>71</v>
      </c>
      <c r="G5379" s="37" t="s">
        <v>765</v>
      </c>
      <c r="H5379" s="0" t="n">
        <v>425140</v>
      </c>
      <c r="I5379" s="0" t="n">
        <v>78705</v>
      </c>
      <c r="J5379" s="0" t="n">
        <v>12754</v>
      </c>
    </row>
    <row r="5380" customFormat="false" ht="15" hidden="false" customHeight="false" outlineLevel="0" collapsed="false">
      <c r="A5380" s="0" t="n">
        <v>202407</v>
      </c>
      <c r="B5380" s="0" t="n">
        <v>202407</v>
      </c>
      <c r="C5380" s="37" t="s">
        <v>178</v>
      </c>
      <c r="D5380" s="37" t="s">
        <v>364</v>
      </c>
      <c r="E5380" s="0" t="n">
        <v>1</v>
      </c>
      <c r="F5380" s="38" t="s">
        <v>71</v>
      </c>
      <c r="G5380" s="37" t="s">
        <v>766</v>
      </c>
      <c r="H5380" s="0" t="n">
        <v>45274</v>
      </c>
      <c r="I5380" s="0" t="n">
        <v>11081</v>
      </c>
      <c r="J5380" s="0" t="n">
        <v>-271</v>
      </c>
    </row>
    <row r="5381" customFormat="false" ht="15" hidden="false" customHeight="false" outlineLevel="0" collapsed="false">
      <c r="A5381" s="0" t="n">
        <v>202407</v>
      </c>
      <c r="B5381" s="0" t="n">
        <v>202407</v>
      </c>
      <c r="C5381" s="37" t="s">
        <v>184</v>
      </c>
      <c r="D5381" s="37" t="s">
        <v>571</v>
      </c>
      <c r="E5381" s="0" t="n">
        <v>1</v>
      </c>
      <c r="F5381" s="38" t="s">
        <v>71</v>
      </c>
      <c r="G5381" s="37" t="s">
        <v>767</v>
      </c>
      <c r="H5381" s="0" t="n">
        <v>1294240</v>
      </c>
      <c r="I5381" s="0" t="n">
        <v>508754</v>
      </c>
      <c r="J5381" s="0" t="n">
        <v>5605</v>
      </c>
    </row>
    <row r="5382" customFormat="false" ht="15" hidden="false" customHeight="false" outlineLevel="0" collapsed="false">
      <c r="A5382" s="0" t="n">
        <v>202407</v>
      </c>
      <c r="B5382" s="0" t="n">
        <v>202407</v>
      </c>
      <c r="C5382" s="37" t="s">
        <v>136</v>
      </c>
      <c r="D5382" s="37" t="s">
        <v>509</v>
      </c>
      <c r="E5382" s="0" t="n">
        <v>1</v>
      </c>
      <c r="F5382" s="38" t="s">
        <v>71</v>
      </c>
      <c r="G5382" s="37" t="s">
        <v>768</v>
      </c>
      <c r="H5382" s="0" t="n">
        <v>1129398</v>
      </c>
      <c r="I5382" s="0" t="n">
        <v>453082</v>
      </c>
      <c r="J5382" s="0" t="n">
        <v>71611</v>
      </c>
    </row>
    <row r="5383" customFormat="false" ht="15" hidden="false" customHeight="false" outlineLevel="0" collapsed="false">
      <c r="A5383" s="0" t="n">
        <v>202407</v>
      </c>
      <c r="B5383" s="0" t="n">
        <v>202407</v>
      </c>
      <c r="C5383" s="37" t="s">
        <v>136</v>
      </c>
      <c r="D5383" s="37" t="s">
        <v>258</v>
      </c>
      <c r="E5383" s="0" t="n">
        <v>1</v>
      </c>
      <c r="F5383" s="38" t="s">
        <v>71</v>
      </c>
      <c r="G5383" s="37" t="s">
        <v>769</v>
      </c>
      <c r="H5383" s="0" t="n">
        <v>836416</v>
      </c>
      <c r="I5383" s="0" t="n">
        <v>229968</v>
      </c>
      <c r="J5383" s="0" t="n">
        <v>39757</v>
      </c>
    </row>
    <row r="5384" customFormat="false" ht="15" hidden="false" customHeight="false" outlineLevel="0" collapsed="false">
      <c r="A5384" s="0" t="n">
        <v>202407</v>
      </c>
      <c r="B5384" s="0" t="n">
        <v>202407</v>
      </c>
      <c r="C5384" s="37" t="s">
        <v>115</v>
      </c>
      <c r="D5384" s="37" t="s">
        <v>288</v>
      </c>
      <c r="E5384" s="0" t="n">
        <v>1</v>
      </c>
      <c r="F5384" s="38" t="s">
        <v>71</v>
      </c>
      <c r="G5384" s="37" t="s">
        <v>770</v>
      </c>
      <c r="H5384" s="0" t="n">
        <v>1743818</v>
      </c>
      <c r="I5384" s="0" t="n">
        <v>858361</v>
      </c>
      <c r="J5384" s="0" t="n">
        <v>367</v>
      </c>
    </row>
    <row r="5385" customFormat="false" ht="15" hidden="false" customHeight="false" outlineLevel="0" collapsed="false">
      <c r="A5385" s="0" t="n">
        <v>202407</v>
      </c>
      <c r="B5385" s="0" t="n">
        <v>202407</v>
      </c>
      <c r="C5385" s="37" t="s">
        <v>109</v>
      </c>
      <c r="D5385" s="37" t="s">
        <v>412</v>
      </c>
      <c r="E5385" s="0" t="n">
        <v>1</v>
      </c>
      <c r="F5385" s="38" t="s">
        <v>71</v>
      </c>
      <c r="G5385" s="37" t="s">
        <v>771</v>
      </c>
      <c r="H5385" s="0" t="n">
        <v>105320</v>
      </c>
      <c r="I5385" s="0" t="n">
        <v>24668</v>
      </c>
      <c r="J5385" s="0" t="n">
        <v>2546</v>
      </c>
    </row>
    <row r="5386" customFormat="false" ht="15" hidden="false" customHeight="false" outlineLevel="0" collapsed="false">
      <c r="A5386" s="0" t="n">
        <v>202407</v>
      </c>
      <c r="B5386" s="0" t="n">
        <v>202407</v>
      </c>
      <c r="C5386" s="37" t="s">
        <v>98</v>
      </c>
      <c r="D5386" s="37" t="s">
        <v>233</v>
      </c>
      <c r="E5386" s="0" t="n">
        <v>1</v>
      </c>
      <c r="F5386" s="38" t="s">
        <v>71</v>
      </c>
      <c r="G5386" s="37" t="s">
        <v>772</v>
      </c>
      <c r="H5386" s="0" t="n">
        <v>6897408</v>
      </c>
      <c r="I5386" s="0" t="n">
        <v>1649039</v>
      </c>
      <c r="J5386" s="0" t="n">
        <v>3495</v>
      </c>
    </row>
    <row r="5387" customFormat="false" ht="15" hidden="false" customHeight="false" outlineLevel="0" collapsed="false">
      <c r="A5387" s="0" t="n">
        <v>202407</v>
      </c>
      <c r="B5387" s="0" t="n">
        <v>202407</v>
      </c>
      <c r="C5387" s="37" t="s">
        <v>178</v>
      </c>
      <c r="D5387" s="37" t="s">
        <v>294</v>
      </c>
      <c r="E5387" s="0" t="n">
        <v>1</v>
      </c>
      <c r="F5387" s="38" t="s">
        <v>71</v>
      </c>
      <c r="G5387" s="37" t="s">
        <v>773</v>
      </c>
      <c r="H5387" s="0" t="n">
        <v>141137</v>
      </c>
      <c r="I5387" s="0" t="n">
        <v>76468</v>
      </c>
      <c r="J5387" s="0" t="n">
        <v>4608</v>
      </c>
    </row>
    <row r="5388" customFormat="false" ht="15" hidden="false" customHeight="false" outlineLevel="0" collapsed="false">
      <c r="A5388" s="0" t="n">
        <v>202407</v>
      </c>
      <c r="B5388" s="0" t="n">
        <v>202407</v>
      </c>
      <c r="C5388" s="37" t="s">
        <v>149</v>
      </c>
      <c r="D5388" s="37" t="s">
        <v>130</v>
      </c>
      <c r="E5388" s="0" t="n">
        <v>1</v>
      </c>
      <c r="F5388" s="38" t="s">
        <v>71</v>
      </c>
      <c r="G5388" s="37" t="s">
        <v>774</v>
      </c>
      <c r="H5388" s="0" t="n">
        <v>1459300</v>
      </c>
      <c r="I5388" s="0" t="n">
        <v>1100680</v>
      </c>
      <c r="J5388" s="0" t="n">
        <v>103886</v>
      </c>
    </row>
    <row r="5389" customFormat="false" ht="15" hidden="false" customHeight="false" outlineLevel="0" collapsed="false">
      <c r="A5389" s="0" t="n">
        <v>202407</v>
      </c>
      <c r="B5389" s="0" t="n">
        <v>202407</v>
      </c>
      <c r="C5389" s="37" t="s">
        <v>109</v>
      </c>
      <c r="D5389" s="37" t="s">
        <v>139</v>
      </c>
      <c r="E5389" s="0" t="n">
        <v>1</v>
      </c>
      <c r="F5389" s="38" t="s">
        <v>71</v>
      </c>
      <c r="G5389" s="37" t="s">
        <v>775</v>
      </c>
      <c r="H5389" s="0" t="n">
        <v>80020</v>
      </c>
      <c r="I5389" s="0" t="n">
        <v>15333</v>
      </c>
      <c r="J5389" s="0" t="n">
        <v>2086</v>
      </c>
    </row>
    <row r="5390" customFormat="false" ht="15" hidden="false" customHeight="false" outlineLevel="0" collapsed="false">
      <c r="A5390" s="0" t="n">
        <v>202407</v>
      </c>
      <c r="B5390" s="0" t="n">
        <v>202407</v>
      </c>
      <c r="C5390" s="37" t="s">
        <v>106</v>
      </c>
      <c r="D5390" s="37" t="s">
        <v>776</v>
      </c>
      <c r="E5390" s="0" t="n">
        <v>1</v>
      </c>
      <c r="F5390" s="38" t="s">
        <v>71</v>
      </c>
      <c r="G5390" s="37" t="s">
        <v>777</v>
      </c>
      <c r="H5390" s="0" t="n">
        <v>149359</v>
      </c>
      <c r="I5390" s="0" t="n">
        <v>68739</v>
      </c>
      <c r="J5390" s="0" t="n">
        <v>7682</v>
      </c>
    </row>
    <row r="5391" customFormat="false" ht="15" hidden="false" customHeight="false" outlineLevel="0" collapsed="false">
      <c r="A5391" s="0" t="n">
        <v>202407</v>
      </c>
      <c r="B5391" s="0" t="n">
        <v>202407</v>
      </c>
      <c r="C5391" s="37" t="s">
        <v>109</v>
      </c>
      <c r="D5391" s="37" t="s">
        <v>396</v>
      </c>
      <c r="E5391" s="0" t="n">
        <v>1</v>
      </c>
      <c r="F5391" s="38" t="s">
        <v>71</v>
      </c>
      <c r="G5391" s="37" t="s">
        <v>778</v>
      </c>
      <c r="H5391" s="0" t="n">
        <v>3047904</v>
      </c>
      <c r="I5391" s="0" t="n">
        <v>999602</v>
      </c>
      <c r="J5391" s="0" t="n">
        <v>107274</v>
      </c>
    </row>
    <row r="5392" customFormat="false" ht="15" hidden="false" customHeight="false" outlineLevel="0" collapsed="false">
      <c r="A5392" s="0" t="n">
        <v>202407</v>
      </c>
      <c r="B5392" s="0" t="n">
        <v>202407</v>
      </c>
      <c r="C5392" s="37" t="s">
        <v>106</v>
      </c>
      <c r="D5392" s="37" t="s">
        <v>189</v>
      </c>
      <c r="E5392" s="0" t="n">
        <v>1</v>
      </c>
      <c r="F5392" s="38" t="s">
        <v>71</v>
      </c>
      <c r="G5392" s="37" t="s">
        <v>779</v>
      </c>
      <c r="H5392" s="0" t="n">
        <v>543961</v>
      </c>
      <c r="I5392" s="0" t="n">
        <v>229763</v>
      </c>
      <c r="J5392" s="0" t="n">
        <v>-6399</v>
      </c>
    </row>
    <row r="5393" customFormat="false" ht="15" hidden="false" customHeight="false" outlineLevel="0" collapsed="false">
      <c r="A5393" s="0" t="n">
        <v>202407</v>
      </c>
      <c r="B5393" s="0" t="n">
        <v>202407</v>
      </c>
      <c r="C5393" s="37" t="s">
        <v>152</v>
      </c>
      <c r="D5393" s="37" t="s">
        <v>320</v>
      </c>
      <c r="E5393" s="0" t="n">
        <v>1</v>
      </c>
      <c r="F5393" s="38" t="s">
        <v>71</v>
      </c>
      <c r="G5393" s="37" t="s">
        <v>780</v>
      </c>
      <c r="H5393" s="0" t="n">
        <v>1465163</v>
      </c>
      <c r="I5393" s="0" t="n">
        <v>483196</v>
      </c>
      <c r="J5393" s="0" t="n">
        <v>57417</v>
      </c>
    </row>
    <row r="5394" customFormat="false" ht="15" hidden="false" customHeight="false" outlineLevel="0" collapsed="false">
      <c r="A5394" s="0" t="n">
        <v>202407</v>
      </c>
      <c r="B5394" s="0" t="n">
        <v>202407</v>
      </c>
      <c r="C5394" s="37" t="s">
        <v>95</v>
      </c>
      <c r="D5394" s="37" t="s">
        <v>693</v>
      </c>
      <c r="E5394" s="0" t="n">
        <v>1</v>
      </c>
      <c r="F5394" s="38" t="s">
        <v>71</v>
      </c>
      <c r="G5394" s="37" t="s">
        <v>781</v>
      </c>
      <c r="H5394" s="0" t="n">
        <v>598874</v>
      </c>
      <c r="I5394" s="0" t="n">
        <v>156652</v>
      </c>
      <c r="J5394" s="0" t="n">
        <v>21165</v>
      </c>
    </row>
    <row r="5395" customFormat="false" ht="15" hidden="false" customHeight="false" outlineLevel="0" collapsed="false">
      <c r="A5395" s="0" t="n">
        <v>202407</v>
      </c>
      <c r="B5395" s="0" t="n">
        <v>202407</v>
      </c>
      <c r="C5395" s="37" t="s">
        <v>98</v>
      </c>
      <c r="D5395" s="37" t="s">
        <v>369</v>
      </c>
      <c r="E5395" s="0" t="n">
        <v>1</v>
      </c>
      <c r="F5395" s="38" t="s">
        <v>71</v>
      </c>
      <c r="G5395" s="37" t="s">
        <v>782</v>
      </c>
      <c r="H5395" s="0" t="n">
        <v>538033</v>
      </c>
      <c r="I5395" s="0" t="n">
        <v>38979</v>
      </c>
      <c r="J5395" s="0" t="n">
        <v>5804</v>
      </c>
    </row>
    <row r="5396" customFormat="false" ht="15" hidden="false" customHeight="false" outlineLevel="0" collapsed="false">
      <c r="A5396" s="0" t="n">
        <v>202407</v>
      </c>
      <c r="B5396" s="0" t="n">
        <v>202407</v>
      </c>
      <c r="C5396" s="37" t="s">
        <v>136</v>
      </c>
      <c r="D5396" s="37" t="s">
        <v>719</v>
      </c>
      <c r="E5396" s="0" t="n">
        <v>1</v>
      </c>
      <c r="F5396" s="38" t="s">
        <v>71</v>
      </c>
      <c r="G5396" s="37" t="s">
        <v>783</v>
      </c>
      <c r="H5396" s="0" t="n">
        <v>2476140</v>
      </c>
      <c r="I5396" s="0" t="n">
        <v>1416271</v>
      </c>
      <c r="J5396" s="0" t="n">
        <v>11398</v>
      </c>
    </row>
    <row r="5397" customFormat="false" ht="15" hidden="false" customHeight="false" outlineLevel="0" collapsed="false">
      <c r="A5397" s="0" t="n">
        <v>202407</v>
      </c>
      <c r="B5397" s="0" t="n">
        <v>202407</v>
      </c>
      <c r="C5397" s="37" t="s">
        <v>101</v>
      </c>
      <c r="D5397" s="37" t="s">
        <v>247</v>
      </c>
      <c r="E5397" s="0" t="n">
        <v>1</v>
      </c>
      <c r="F5397" s="38" t="s">
        <v>71</v>
      </c>
      <c r="G5397" s="37" t="s">
        <v>784</v>
      </c>
      <c r="H5397" s="0" t="n">
        <v>305414</v>
      </c>
      <c r="I5397" s="0" t="n">
        <v>109046</v>
      </c>
      <c r="J5397" s="0" t="n">
        <v>18708</v>
      </c>
    </row>
    <row r="5398" customFormat="false" ht="15" hidden="false" customHeight="false" outlineLevel="0" collapsed="false">
      <c r="A5398" s="0" t="n">
        <v>202407</v>
      </c>
      <c r="B5398" s="0" t="n">
        <v>202407</v>
      </c>
      <c r="C5398" s="37" t="s">
        <v>184</v>
      </c>
      <c r="D5398" s="37" t="s">
        <v>367</v>
      </c>
      <c r="E5398" s="0" t="n">
        <v>1</v>
      </c>
      <c r="F5398" s="38" t="s">
        <v>71</v>
      </c>
      <c r="G5398" s="37" t="s">
        <v>785</v>
      </c>
      <c r="H5398" s="0" t="n">
        <v>69049</v>
      </c>
      <c r="I5398" s="0" t="n">
        <v>29137</v>
      </c>
      <c r="J5398" s="0" t="n">
        <v>-1507</v>
      </c>
    </row>
    <row r="5399" customFormat="false" ht="15" hidden="false" customHeight="false" outlineLevel="0" collapsed="false">
      <c r="A5399" s="0" t="n">
        <v>202407</v>
      </c>
      <c r="B5399" s="0" t="n">
        <v>202407</v>
      </c>
      <c r="C5399" s="37" t="s">
        <v>98</v>
      </c>
      <c r="D5399" s="37" t="s">
        <v>376</v>
      </c>
      <c r="E5399" s="0" t="n">
        <v>1</v>
      </c>
      <c r="F5399" s="38" t="s">
        <v>71</v>
      </c>
      <c r="G5399" s="37" t="s">
        <v>786</v>
      </c>
      <c r="H5399" s="0" t="n">
        <v>179892</v>
      </c>
      <c r="I5399" s="0" t="n">
        <v>67533</v>
      </c>
      <c r="J5399" s="0" t="n">
        <v>2493</v>
      </c>
    </row>
    <row r="5400" customFormat="false" ht="15" hidden="false" customHeight="false" outlineLevel="0" collapsed="false">
      <c r="A5400" s="0" t="n">
        <v>202407</v>
      </c>
      <c r="B5400" s="0" t="n">
        <v>202407</v>
      </c>
      <c r="C5400" s="37" t="s">
        <v>158</v>
      </c>
      <c r="D5400" s="37" t="s">
        <v>96</v>
      </c>
      <c r="E5400" s="0" t="n">
        <v>1</v>
      </c>
      <c r="F5400" s="38" t="s">
        <v>71</v>
      </c>
      <c r="G5400" s="37" t="s">
        <v>787</v>
      </c>
      <c r="H5400" s="0" t="n">
        <v>1100308</v>
      </c>
      <c r="I5400" s="0" t="n">
        <v>339086</v>
      </c>
      <c r="J5400" s="0" t="n">
        <v>17784</v>
      </c>
    </row>
    <row r="5401" customFormat="false" ht="15" hidden="false" customHeight="false" outlineLevel="0" collapsed="false">
      <c r="A5401" s="0" t="n">
        <v>202407</v>
      </c>
      <c r="B5401" s="0" t="n">
        <v>202407</v>
      </c>
      <c r="C5401" s="37" t="s">
        <v>115</v>
      </c>
      <c r="D5401" s="37" t="s">
        <v>241</v>
      </c>
      <c r="E5401" s="0" t="n">
        <v>1</v>
      </c>
      <c r="F5401" s="38" t="s">
        <v>71</v>
      </c>
      <c r="G5401" s="37" t="s">
        <v>788</v>
      </c>
      <c r="H5401" s="0" t="n">
        <v>770042</v>
      </c>
      <c r="I5401" s="0" t="n">
        <v>301072</v>
      </c>
      <c r="J5401" s="0" t="n">
        <v>-13922</v>
      </c>
    </row>
    <row r="5402" customFormat="false" ht="15" hidden="false" customHeight="false" outlineLevel="0" collapsed="false">
      <c r="A5402" s="0" t="n">
        <v>202407</v>
      </c>
      <c r="B5402" s="0" t="n">
        <v>202407</v>
      </c>
      <c r="C5402" s="37" t="s">
        <v>101</v>
      </c>
      <c r="D5402" s="37" t="s">
        <v>482</v>
      </c>
      <c r="E5402" s="0" t="n">
        <v>1</v>
      </c>
      <c r="F5402" s="38" t="s">
        <v>71</v>
      </c>
      <c r="G5402" s="37" t="s">
        <v>789</v>
      </c>
      <c r="H5402" s="0" t="n">
        <v>91776</v>
      </c>
      <c r="I5402" s="0" t="n">
        <v>32694</v>
      </c>
      <c r="J5402" s="0" t="n">
        <v>1665</v>
      </c>
    </row>
    <row r="5403" customFormat="false" ht="15" hidden="false" customHeight="false" outlineLevel="0" collapsed="false">
      <c r="A5403" s="0" t="n">
        <v>202407</v>
      </c>
      <c r="B5403" s="0" t="n">
        <v>202407</v>
      </c>
      <c r="C5403" s="37" t="s">
        <v>136</v>
      </c>
      <c r="D5403" s="37" t="s">
        <v>120</v>
      </c>
      <c r="E5403" s="0" t="n">
        <v>1</v>
      </c>
      <c r="F5403" s="38" t="s">
        <v>71</v>
      </c>
      <c r="G5403" s="37" t="s">
        <v>790</v>
      </c>
      <c r="H5403" s="0" t="n">
        <v>233236</v>
      </c>
      <c r="I5403" s="0" t="n">
        <v>69894</v>
      </c>
      <c r="J5403" s="0" t="n">
        <v>7140</v>
      </c>
    </row>
    <row r="5404" customFormat="false" ht="15" hidden="false" customHeight="false" outlineLevel="0" collapsed="false">
      <c r="A5404" s="0" t="n">
        <v>202407</v>
      </c>
      <c r="B5404" s="0" t="n">
        <v>202407</v>
      </c>
      <c r="C5404" s="37" t="s">
        <v>98</v>
      </c>
      <c r="D5404" s="37" t="s">
        <v>447</v>
      </c>
      <c r="E5404" s="0" t="n">
        <v>1</v>
      </c>
      <c r="F5404" s="38" t="s">
        <v>71</v>
      </c>
      <c r="G5404" s="37" t="s">
        <v>791</v>
      </c>
      <c r="H5404" s="0" t="n">
        <v>182599</v>
      </c>
      <c r="I5404" s="0" t="n">
        <v>61733</v>
      </c>
      <c r="J5404" s="0" t="n">
        <v>-6332</v>
      </c>
    </row>
    <row r="5405" customFormat="false" ht="15" hidden="false" customHeight="false" outlineLevel="0" collapsed="false">
      <c r="A5405" s="0" t="n">
        <v>202407</v>
      </c>
      <c r="B5405" s="0" t="n">
        <v>202407</v>
      </c>
      <c r="C5405" s="37" t="s">
        <v>136</v>
      </c>
      <c r="D5405" s="37" t="s">
        <v>391</v>
      </c>
      <c r="E5405" s="0" t="n">
        <v>1</v>
      </c>
      <c r="F5405" s="38" t="s">
        <v>71</v>
      </c>
      <c r="G5405" s="37" t="s">
        <v>792</v>
      </c>
      <c r="H5405" s="0" t="n">
        <v>369620</v>
      </c>
      <c r="I5405" s="0" t="n">
        <v>76817</v>
      </c>
      <c r="J5405" s="0" t="n">
        <v>3113</v>
      </c>
    </row>
    <row r="5406" customFormat="false" ht="15" hidden="false" customHeight="false" outlineLevel="0" collapsed="false">
      <c r="A5406" s="0" t="n">
        <v>202407</v>
      </c>
      <c r="B5406" s="0" t="n">
        <v>202407</v>
      </c>
      <c r="C5406" s="37" t="s">
        <v>106</v>
      </c>
      <c r="D5406" s="37" t="s">
        <v>467</v>
      </c>
      <c r="E5406" s="0" t="n">
        <v>1</v>
      </c>
      <c r="F5406" s="38" t="s">
        <v>71</v>
      </c>
      <c r="G5406" s="37" t="s">
        <v>793</v>
      </c>
      <c r="H5406" s="0" t="n">
        <v>99403</v>
      </c>
      <c r="I5406" s="0" t="n">
        <v>60159</v>
      </c>
      <c r="J5406" s="0" t="n">
        <v>-5705</v>
      </c>
    </row>
    <row r="5407" customFormat="false" ht="15" hidden="false" customHeight="false" outlineLevel="0" collapsed="false">
      <c r="A5407" s="0" t="n">
        <v>202407</v>
      </c>
      <c r="B5407" s="0" t="n">
        <v>202407</v>
      </c>
      <c r="C5407" s="37" t="s">
        <v>95</v>
      </c>
      <c r="D5407" s="37" t="s">
        <v>147</v>
      </c>
      <c r="E5407" s="0" t="n">
        <v>1</v>
      </c>
      <c r="F5407" s="38" t="s">
        <v>71</v>
      </c>
      <c r="G5407" s="37" t="s">
        <v>794</v>
      </c>
      <c r="H5407" s="0" t="n">
        <v>314882</v>
      </c>
      <c r="I5407" s="0" t="n">
        <v>91078</v>
      </c>
      <c r="J5407" s="0" t="n">
        <v>25880</v>
      </c>
    </row>
    <row r="5408" customFormat="false" ht="15" hidden="false" customHeight="false" outlineLevel="0" collapsed="false">
      <c r="A5408" s="0" t="n">
        <v>202407</v>
      </c>
      <c r="B5408" s="0" t="n">
        <v>202407</v>
      </c>
      <c r="C5408" s="37" t="s">
        <v>184</v>
      </c>
      <c r="D5408" s="37" t="s">
        <v>603</v>
      </c>
      <c r="E5408" s="0" t="n">
        <v>1</v>
      </c>
      <c r="F5408" s="38" t="s">
        <v>71</v>
      </c>
      <c r="G5408" s="37" t="s">
        <v>795</v>
      </c>
      <c r="H5408" s="0" t="n">
        <v>239532</v>
      </c>
      <c r="I5408" s="0" t="n">
        <v>55904</v>
      </c>
      <c r="J5408" s="0" t="n">
        <v>5660</v>
      </c>
    </row>
    <row r="5409" customFormat="false" ht="15" hidden="false" customHeight="false" outlineLevel="0" collapsed="false">
      <c r="A5409" s="0" t="n">
        <v>202407</v>
      </c>
      <c r="B5409" s="0" t="n">
        <v>202407</v>
      </c>
      <c r="C5409" s="37" t="s">
        <v>149</v>
      </c>
      <c r="D5409" s="37" t="s">
        <v>318</v>
      </c>
      <c r="E5409" s="0" t="n">
        <v>1</v>
      </c>
      <c r="F5409" s="38" t="s">
        <v>71</v>
      </c>
      <c r="G5409" s="37" t="s">
        <v>796</v>
      </c>
      <c r="H5409" s="0" t="n">
        <v>1529966</v>
      </c>
      <c r="I5409" s="0" t="n">
        <v>783565</v>
      </c>
      <c r="J5409" s="0" t="n">
        <v>72545</v>
      </c>
    </row>
    <row r="5410" customFormat="false" ht="15" hidden="false" customHeight="false" outlineLevel="0" collapsed="false">
      <c r="A5410" s="0" t="n">
        <v>202407</v>
      </c>
      <c r="B5410" s="0" t="n">
        <v>202407</v>
      </c>
      <c r="C5410" s="37" t="s">
        <v>115</v>
      </c>
      <c r="D5410" s="37" t="s">
        <v>191</v>
      </c>
      <c r="E5410" s="0" t="n">
        <v>1</v>
      </c>
      <c r="F5410" s="38" t="s">
        <v>71</v>
      </c>
      <c r="G5410" s="37" t="s">
        <v>797</v>
      </c>
      <c r="H5410" s="0" t="n">
        <v>1284470</v>
      </c>
      <c r="I5410" s="0" t="n">
        <v>370313</v>
      </c>
      <c r="J5410" s="0" t="n">
        <v>38219</v>
      </c>
    </row>
    <row r="5411" customFormat="false" ht="15" hidden="false" customHeight="false" outlineLevel="0" collapsed="false">
      <c r="A5411" s="0" t="n">
        <v>202407</v>
      </c>
      <c r="B5411" s="0" t="n">
        <v>202407</v>
      </c>
      <c r="C5411" s="37" t="s">
        <v>101</v>
      </c>
      <c r="D5411" s="37" t="s">
        <v>519</v>
      </c>
      <c r="E5411" s="0" t="n">
        <v>1</v>
      </c>
      <c r="F5411" s="38" t="s">
        <v>71</v>
      </c>
      <c r="G5411" s="37" t="s">
        <v>798</v>
      </c>
      <c r="H5411" s="0" t="n">
        <v>403531</v>
      </c>
      <c r="I5411" s="0" t="n">
        <v>81559</v>
      </c>
      <c r="J5411" s="0" t="n">
        <v>11455</v>
      </c>
    </row>
    <row r="5412" customFormat="false" ht="15" hidden="false" customHeight="false" outlineLevel="0" collapsed="false">
      <c r="A5412" s="0" t="n">
        <v>202407</v>
      </c>
      <c r="B5412" s="0" t="n">
        <v>202407</v>
      </c>
      <c r="C5412" s="37" t="s">
        <v>101</v>
      </c>
      <c r="D5412" s="37" t="s">
        <v>99</v>
      </c>
      <c r="E5412" s="0" t="n">
        <v>1</v>
      </c>
      <c r="F5412" s="38" t="s">
        <v>71</v>
      </c>
      <c r="G5412" s="37" t="s">
        <v>799</v>
      </c>
      <c r="H5412" s="0" t="n">
        <v>336784</v>
      </c>
      <c r="I5412" s="0" t="n">
        <v>114466</v>
      </c>
      <c r="J5412" s="0" t="n">
        <v>20354</v>
      </c>
    </row>
    <row r="5413" customFormat="false" ht="15" hidden="false" customHeight="false" outlineLevel="0" collapsed="false">
      <c r="A5413" s="0" t="n">
        <v>202407</v>
      </c>
      <c r="B5413" s="0" t="n">
        <v>202407</v>
      </c>
      <c r="C5413" s="37" t="s">
        <v>197</v>
      </c>
      <c r="D5413" s="37" t="s">
        <v>623</v>
      </c>
      <c r="E5413" s="0" t="n">
        <v>1</v>
      </c>
      <c r="F5413" s="38" t="s">
        <v>71</v>
      </c>
      <c r="G5413" s="37" t="s">
        <v>800</v>
      </c>
      <c r="H5413" s="0" t="n">
        <v>606408</v>
      </c>
      <c r="I5413" s="0" t="n">
        <v>274508</v>
      </c>
      <c r="J5413" s="0" t="n">
        <v>-20960</v>
      </c>
    </row>
    <row r="5414" customFormat="false" ht="15" hidden="false" customHeight="false" outlineLevel="0" collapsed="false">
      <c r="A5414" s="0" t="n">
        <v>202407</v>
      </c>
      <c r="B5414" s="0" t="n">
        <v>202407</v>
      </c>
      <c r="C5414" s="37" t="s">
        <v>115</v>
      </c>
      <c r="D5414" s="37" t="s">
        <v>102</v>
      </c>
      <c r="E5414" s="0" t="n">
        <v>1</v>
      </c>
      <c r="F5414" s="38" t="s">
        <v>71</v>
      </c>
      <c r="G5414" s="37" t="s">
        <v>801</v>
      </c>
      <c r="H5414" s="0" t="n">
        <v>248278</v>
      </c>
      <c r="I5414" s="0" t="n">
        <v>87722</v>
      </c>
      <c r="J5414" s="0" t="n">
        <v>18511</v>
      </c>
    </row>
    <row r="5415" customFormat="false" ht="15" hidden="false" customHeight="false" outlineLevel="0" collapsed="false">
      <c r="A5415" s="0" t="n">
        <v>202407</v>
      </c>
      <c r="B5415" s="0" t="n">
        <v>202407</v>
      </c>
      <c r="C5415" s="37" t="s">
        <v>136</v>
      </c>
      <c r="D5415" s="37" t="s">
        <v>719</v>
      </c>
      <c r="E5415" s="0" t="n">
        <v>1</v>
      </c>
      <c r="F5415" s="38" t="s">
        <v>71</v>
      </c>
      <c r="G5415" s="37" t="s">
        <v>802</v>
      </c>
      <c r="H5415" s="0" t="n">
        <v>133559</v>
      </c>
      <c r="I5415" s="0" t="n">
        <v>30226</v>
      </c>
      <c r="J5415" s="0" t="n">
        <v>6184</v>
      </c>
    </row>
    <row r="5416" customFormat="false" ht="15" hidden="false" customHeight="false" outlineLevel="0" collapsed="false">
      <c r="A5416" s="0" t="n">
        <v>202407</v>
      </c>
      <c r="B5416" s="0" t="n">
        <v>202407</v>
      </c>
      <c r="C5416" s="37" t="s">
        <v>106</v>
      </c>
      <c r="D5416" s="37" t="s">
        <v>369</v>
      </c>
      <c r="E5416" s="0" t="n">
        <v>1</v>
      </c>
      <c r="F5416" s="38" t="s">
        <v>71</v>
      </c>
      <c r="G5416" s="37" t="s">
        <v>803</v>
      </c>
      <c r="H5416" s="0" t="n">
        <v>145729</v>
      </c>
      <c r="I5416" s="0" t="n">
        <v>24348</v>
      </c>
      <c r="J5416" s="0" t="n">
        <v>1786</v>
      </c>
    </row>
    <row r="5417" customFormat="false" ht="15" hidden="false" customHeight="false" outlineLevel="0" collapsed="false">
      <c r="A5417" s="0" t="n">
        <v>202407</v>
      </c>
      <c r="B5417" s="0" t="n">
        <v>202407</v>
      </c>
      <c r="C5417" s="37" t="s">
        <v>106</v>
      </c>
      <c r="D5417" s="37" t="s">
        <v>756</v>
      </c>
      <c r="E5417" s="0" t="n">
        <v>1</v>
      </c>
      <c r="F5417" s="38" t="s">
        <v>71</v>
      </c>
      <c r="G5417" s="37" t="s">
        <v>804</v>
      </c>
      <c r="H5417" s="0" t="n">
        <v>223146</v>
      </c>
      <c r="I5417" s="0" t="n">
        <v>73252</v>
      </c>
      <c r="J5417" s="0" t="n">
        <v>4990</v>
      </c>
    </row>
    <row r="5418" customFormat="false" ht="15" hidden="false" customHeight="false" outlineLevel="0" collapsed="false">
      <c r="A5418" s="0" t="n">
        <v>202407</v>
      </c>
      <c r="B5418" s="0" t="n">
        <v>202407</v>
      </c>
      <c r="C5418" s="37" t="s">
        <v>101</v>
      </c>
      <c r="D5418" s="37" t="s">
        <v>165</v>
      </c>
      <c r="E5418" s="0" t="n">
        <v>1</v>
      </c>
      <c r="F5418" s="38" t="s">
        <v>71</v>
      </c>
      <c r="G5418" s="37" t="s">
        <v>805</v>
      </c>
      <c r="H5418" s="0" t="n">
        <v>154830</v>
      </c>
      <c r="I5418" s="0" t="n">
        <v>132429</v>
      </c>
      <c r="J5418" s="0" t="n">
        <v>-30495</v>
      </c>
    </row>
    <row r="5419" customFormat="false" ht="15" hidden="false" customHeight="false" outlineLevel="0" collapsed="false">
      <c r="A5419" s="0" t="n">
        <v>202407</v>
      </c>
      <c r="B5419" s="0" t="n">
        <v>202407</v>
      </c>
      <c r="C5419" s="37" t="s">
        <v>149</v>
      </c>
      <c r="D5419" s="37" t="s">
        <v>806</v>
      </c>
      <c r="E5419" s="0" t="n">
        <v>1</v>
      </c>
      <c r="F5419" s="38" t="s">
        <v>71</v>
      </c>
      <c r="G5419" s="37" t="s">
        <v>807</v>
      </c>
      <c r="H5419" s="0" t="n">
        <v>641058</v>
      </c>
      <c r="I5419" s="0" t="n">
        <v>93703</v>
      </c>
      <c r="J5419" s="0" t="n">
        <v>-4160</v>
      </c>
    </row>
    <row r="5420" customFormat="false" ht="15" hidden="false" customHeight="false" outlineLevel="0" collapsed="false">
      <c r="A5420" s="0" t="n">
        <v>202407</v>
      </c>
      <c r="B5420" s="0" t="n">
        <v>202407</v>
      </c>
      <c r="C5420" s="37" t="s">
        <v>101</v>
      </c>
      <c r="D5420" s="37" t="s">
        <v>412</v>
      </c>
      <c r="E5420" s="0" t="n">
        <v>1</v>
      </c>
      <c r="F5420" s="38" t="s">
        <v>71</v>
      </c>
      <c r="G5420" s="37" t="s">
        <v>808</v>
      </c>
      <c r="H5420" s="0" t="n">
        <v>1256756</v>
      </c>
      <c r="I5420" s="0" t="n">
        <v>253343</v>
      </c>
      <c r="J5420" s="0" t="n">
        <v>33412</v>
      </c>
    </row>
    <row r="5421" customFormat="false" ht="15" hidden="false" customHeight="false" outlineLevel="0" collapsed="false">
      <c r="A5421" s="0" t="n">
        <v>202407</v>
      </c>
      <c r="B5421" s="0" t="n">
        <v>202407</v>
      </c>
      <c r="C5421" s="37" t="s">
        <v>115</v>
      </c>
      <c r="D5421" s="37" t="s">
        <v>493</v>
      </c>
      <c r="E5421" s="0" t="n">
        <v>1</v>
      </c>
      <c r="F5421" s="38" t="s">
        <v>71</v>
      </c>
      <c r="G5421" s="37" t="s">
        <v>809</v>
      </c>
      <c r="H5421" s="0" t="n">
        <v>94467</v>
      </c>
      <c r="I5421" s="0" t="n">
        <v>50106</v>
      </c>
      <c r="J5421" s="0" t="n">
        <v>10024</v>
      </c>
    </row>
    <row r="5422" customFormat="false" ht="15" hidden="false" customHeight="false" outlineLevel="0" collapsed="false">
      <c r="A5422" s="0" t="n">
        <v>202407</v>
      </c>
      <c r="B5422" s="0" t="n">
        <v>202407</v>
      </c>
      <c r="C5422" s="37" t="s">
        <v>115</v>
      </c>
      <c r="D5422" s="37" t="s">
        <v>493</v>
      </c>
      <c r="E5422" s="0" t="n">
        <v>1</v>
      </c>
      <c r="F5422" s="38" t="s">
        <v>71</v>
      </c>
      <c r="G5422" s="37" t="s">
        <v>810</v>
      </c>
      <c r="H5422" s="0" t="n">
        <v>486228</v>
      </c>
      <c r="I5422" s="0" t="n">
        <v>179318</v>
      </c>
      <c r="J5422" s="0" t="n">
        <v>27415</v>
      </c>
    </row>
    <row r="5423" customFormat="false" ht="15" hidden="false" customHeight="false" outlineLevel="0" collapsed="false">
      <c r="A5423" s="0" t="n">
        <v>202407</v>
      </c>
      <c r="B5423" s="0" t="n">
        <v>202407</v>
      </c>
      <c r="C5423" s="37" t="s">
        <v>184</v>
      </c>
      <c r="D5423" s="37" t="s">
        <v>425</v>
      </c>
      <c r="E5423" s="0" t="n">
        <v>1</v>
      </c>
      <c r="F5423" s="38" t="s">
        <v>71</v>
      </c>
      <c r="G5423" s="37" t="s">
        <v>811</v>
      </c>
      <c r="H5423" s="0" t="n">
        <v>297239</v>
      </c>
      <c r="I5423" s="0" t="n">
        <v>47349</v>
      </c>
      <c r="J5423" s="0" t="n">
        <v>3429</v>
      </c>
    </row>
    <row r="5424" customFormat="false" ht="15" hidden="false" customHeight="false" outlineLevel="0" collapsed="false">
      <c r="A5424" s="0" t="n">
        <v>202407</v>
      </c>
      <c r="B5424" s="0" t="n">
        <v>202407</v>
      </c>
      <c r="C5424" s="37" t="s">
        <v>149</v>
      </c>
      <c r="D5424" s="37" t="s">
        <v>756</v>
      </c>
      <c r="E5424" s="0" t="n">
        <v>1</v>
      </c>
      <c r="F5424" s="38" t="s">
        <v>71</v>
      </c>
      <c r="G5424" s="37" t="s">
        <v>812</v>
      </c>
      <c r="H5424" s="0" t="n">
        <v>717388</v>
      </c>
      <c r="I5424" s="0" t="n">
        <v>425126</v>
      </c>
      <c r="J5424" s="0" t="n">
        <v>115884</v>
      </c>
    </row>
    <row r="5425" customFormat="false" ht="15" hidden="false" customHeight="false" outlineLevel="0" collapsed="false">
      <c r="A5425" s="0" t="n">
        <v>202407</v>
      </c>
      <c r="B5425" s="0" t="n">
        <v>202407</v>
      </c>
      <c r="C5425" s="37" t="s">
        <v>149</v>
      </c>
      <c r="D5425" s="37" t="s">
        <v>616</v>
      </c>
      <c r="E5425" s="0" t="n">
        <v>1</v>
      </c>
      <c r="F5425" s="38" t="s">
        <v>71</v>
      </c>
      <c r="G5425" s="37" t="s">
        <v>813</v>
      </c>
      <c r="H5425" s="0" t="n">
        <v>552539</v>
      </c>
      <c r="I5425" s="0" t="n">
        <v>234959</v>
      </c>
      <c r="J5425" s="0" t="n">
        <v>42414</v>
      </c>
    </row>
    <row r="5426" customFormat="false" ht="15" hidden="false" customHeight="false" outlineLevel="0" collapsed="false">
      <c r="A5426" s="0" t="n">
        <v>202407</v>
      </c>
      <c r="B5426" s="0" t="n">
        <v>202407</v>
      </c>
      <c r="C5426" s="37" t="s">
        <v>109</v>
      </c>
      <c r="D5426" s="37" t="s">
        <v>364</v>
      </c>
      <c r="E5426" s="0" t="n">
        <v>1</v>
      </c>
      <c r="F5426" s="38" t="s">
        <v>71</v>
      </c>
      <c r="G5426" s="37" t="s">
        <v>814</v>
      </c>
      <c r="H5426" s="0" t="n">
        <v>91103</v>
      </c>
      <c r="I5426" s="0" t="n">
        <v>38812</v>
      </c>
      <c r="J5426" s="0" t="n">
        <v>1576</v>
      </c>
    </row>
    <row r="5427" customFormat="false" ht="15" hidden="false" customHeight="false" outlineLevel="0" collapsed="false">
      <c r="A5427" s="0" t="n">
        <v>202407</v>
      </c>
      <c r="B5427" s="0" t="n">
        <v>202407</v>
      </c>
      <c r="C5427" s="37" t="s">
        <v>95</v>
      </c>
      <c r="D5427" s="37" t="s">
        <v>396</v>
      </c>
      <c r="E5427" s="0" t="n">
        <v>1</v>
      </c>
      <c r="F5427" s="38" t="s">
        <v>71</v>
      </c>
      <c r="G5427" s="37" t="s">
        <v>815</v>
      </c>
      <c r="H5427" s="0" t="n">
        <v>94142</v>
      </c>
      <c r="I5427" s="0" t="n">
        <v>89294</v>
      </c>
      <c r="J5427" s="0" t="n">
        <v>26628</v>
      </c>
    </row>
    <row r="5428" customFormat="false" ht="15" hidden="false" customHeight="false" outlineLevel="0" collapsed="false">
      <c r="A5428" s="0" t="n">
        <v>202407</v>
      </c>
      <c r="B5428" s="0" t="n">
        <v>202407</v>
      </c>
      <c r="C5428" s="37" t="s">
        <v>115</v>
      </c>
      <c r="D5428" s="37" t="s">
        <v>673</v>
      </c>
      <c r="E5428" s="0" t="n">
        <v>1</v>
      </c>
      <c r="F5428" s="38" t="s">
        <v>71</v>
      </c>
      <c r="G5428" s="37" t="s">
        <v>816</v>
      </c>
      <c r="H5428" s="0" t="n">
        <v>652920</v>
      </c>
      <c r="I5428" s="0" t="n">
        <v>204949</v>
      </c>
      <c r="J5428" s="0" t="n">
        <v>-6070</v>
      </c>
    </row>
    <row r="5429" customFormat="false" ht="15" hidden="false" customHeight="false" outlineLevel="0" collapsed="false">
      <c r="A5429" s="0" t="n">
        <v>202407</v>
      </c>
      <c r="B5429" s="0" t="n">
        <v>202407</v>
      </c>
      <c r="C5429" s="37" t="s">
        <v>112</v>
      </c>
      <c r="D5429" s="37" t="s">
        <v>120</v>
      </c>
      <c r="E5429" s="0" t="n">
        <v>1</v>
      </c>
      <c r="F5429" s="38" t="s">
        <v>71</v>
      </c>
      <c r="G5429" s="37" t="s">
        <v>817</v>
      </c>
      <c r="H5429" s="0" t="n">
        <v>1906070</v>
      </c>
      <c r="I5429" s="0" t="n">
        <v>394846</v>
      </c>
      <c r="J5429" s="0" t="n">
        <v>-26527</v>
      </c>
    </row>
    <row r="5430" customFormat="false" ht="15" hidden="false" customHeight="false" outlineLevel="0" collapsed="false">
      <c r="A5430" s="0" t="n">
        <v>202407</v>
      </c>
      <c r="B5430" s="0" t="n">
        <v>202407</v>
      </c>
      <c r="C5430" s="37" t="s">
        <v>124</v>
      </c>
      <c r="D5430" s="37" t="s">
        <v>493</v>
      </c>
      <c r="E5430" s="0" t="n">
        <v>1</v>
      </c>
      <c r="F5430" s="38" t="s">
        <v>71</v>
      </c>
      <c r="G5430" s="37" t="s">
        <v>818</v>
      </c>
      <c r="H5430" s="0" t="n">
        <v>40248</v>
      </c>
      <c r="I5430" s="0" t="n">
        <v>12487</v>
      </c>
      <c r="J5430" s="0" t="n">
        <v>473</v>
      </c>
    </row>
    <row r="5431" customFormat="false" ht="15" hidden="false" customHeight="false" outlineLevel="0" collapsed="false">
      <c r="A5431" s="0" t="n">
        <v>202407</v>
      </c>
      <c r="B5431" s="0" t="n">
        <v>202407</v>
      </c>
      <c r="C5431" s="37" t="s">
        <v>95</v>
      </c>
      <c r="D5431" s="37" t="s">
        <v>414</v>
      </c>
      <c r="E5431" s="0" t="n">
        <v>1</v>
      </c>
      <c r="F5431" s="38" t="s">
        <v>71</v>
      </c>
      <c r="G5431" s="37" t="s">
        <v>819</v>
      </c>
      <c r="H5431" s="0" t="n">
        <v>872664</v>
      </c>
      <c r="I5431" s="0" t="n">
        <v>279433</v>
      </c>
      <c r="J5431" s="0" t="n">
        <v>1156</v>
      </c>
    </row>
    <row r="5432" customFormat="false" ht="15" hidden="false" customHeight="false" outlineLevel="0" collapsed="false">
      <c r="A5432" s="0" t="n">
        <v>202407</v>
      </c>
      <c r="B5432" s="0" t="n">
        <v>202407</v>
      </c>
      <c r="C5432" s="37" t="s">
        <v>149</v>
      </c>
      <c r="D5432" s="37" t="s">
        <v>247</v>
      </c>
      <c r="E5432" s="0" t="n">
        <v>1</v>
      </c>
      <c r="F5432" s="38" t="s">
        <v>71</v>
      </c>
      <c r="G5432" s="37" t="s">
        <v>820</v>
      </c>
      <c r="H5432" s="0" t="n">
        <v>1856605</v>
      </c>
      <c r="I5432" s="0" t="n">
        <v>862131</v>
      </c>
      <c r="J5432" s="0" t="n">
        <v>37509</v>
      </c>
    </row>
    <row r="5433" customFormat="false" ht="15" hidden="false" customHeight="false" outlineLevel="0" collapsed="false">
      <c r="A5433" s="0" t="n">
        <v>202407</v>
      </c>
      <c r="B5433" s="0" t="n">
        <v>202407</v>
      </c>
      <c r="C5433" s="37" t="s">
        <v>109</v>
      </c>
      <c r="D5433" s="37" t="s">
        <v>821</v>
      </c>
      <c r="E5433" s="0" t="n">
        <v>1</v>
      </c>
      <c r="F5433" s="38" t="s">
        <v>71</v>
      </c>
      <c r="G5433" s="37" t="s">
        <v>822</v>
      </c>
      <c r="H5433" s="0" t="n">
        <v>471320</v>
      </c>
      <c r="I5433" s="0" t="n">
        <v>556212</v>
      </c>
      <c r="J5433" s="0" t="n">
        <v>88888</v>
      </c>
    </row>
    <row r="5434" customFormat="false" ht="15" hidden="false" customHeight="false" outlineLevel="0" collapsed="false">
      <c r="A5434" s="0" t="n">
        <v>202407</v>
      </c>
      <c r="B5434" s="0" t="n">
        <v>202407</v>
      </c>
      <c r="C5434" s="37" t="s">
        <v>124</v>
      </c>
      <c r="D5434" s="37" t="s">
        <v>476</v>
      </c>
      <c r="E5434" s="0" t="n">
        <v>1</v>
      </c>
      <c r="F5434" s="38" t="s">
        <v>71</v>
      </c>
      <c r="G5434" s="37" t="s">
        <v>823</v>
      </c>
      <c r="H5434" s="0" t="n">
        <v>1200026</v>
      </c>
      <c r="I5434" s="0" t="n">
        <v>431917</v>
      </c>
      <c r="J5434" s="0" t="n">
        <v>33086</v>
      </c>
    </row>
    <row r="5435" customFormat="false" ht="15" hidden="false" customHeight="false" outlineLevel="0" collapsed="false">
      <c r="A5435" s="0" t="n">
        <v>202407</v>
      </c>
      <c r="B5435" s="0" t="n">
        <v>202407</v>
      </c>
      <c r="C5435" s="37" t="s">
        <v>115</v>
      </c>
      <c r="D5435" s="37" t="s">
        <v>300</v>
      </c>
      <c r="E5435" s="0" t="n">
        <v>1</v>
      </c>
      <c r="F5435" s="38" t="s">
        <v>71</v>
      </c>
      <c r="G5435" s="37" t="s">
        <v>824</v>
      </c>
      <c r="H5435" s="0" t="n">
        <v>276193</v>
      </c>
      <c r="I5435" s="0" t="n">
        <v>107409</v>
      </c>
      <c r="J5435" s="0" t="n">
        <v>8504</v>
      </c>
    </row>
    <row r="5436" customFormat="false" ht="15" hidden="false" customHeight="false" outlineLevel="0" collapsed="false">
      <c r="A5436" s="0" t="n">
        <v>202407</v>
      </c>
      <c r="B5436" s="0" t="n">
        <v>202407</v>
      </c>
      <c r="C5436" s="37" t="s">
        <v>158</v>
      </c>
      <c r="D5436" s="37" t="s">
        <v>700</v>
      </c>
      <c r="E5436" s="0" t="n">
        <v>1</v>
      </c>
      <c r="F5436" s="38" t="s">
        <v>71</v>
      </c>
      <c r="G5436" s="37" t="s">
        <v>825</v>
      </c>
      <c r="H5436" s="0" t="n">
        <v>522532</v>
      </c>
      <c r="I5436" s="0" t="n">
        <v>669334</v>
      </c>
      <c r="J5436" s="0" t="n">
        <v>57483</v>
      </c>
    </row>
    <row r="5437" customFormat="false" ht="15" hidden="false" customHeight="false" outlineLevel="0" collapsed="false">
      <c r="A5437" s="0" t="n">
        <v>202407</v>
      </c>
      <c r="B5437" s="0" t="n">
        <v>202407</v>
      </c>
      <c r="C5437" s="37" t="s">
        <v>184</v>
      </c>
      <c r="D5437" s="37" t="s">
        <v>826</v>
      </c>
      <c r="E5437" s="0" t="n">
        <v>1</v>
      </c>
      <c r="F5437" s="38" t="s">
        <v>71</v>
      </c>
      <c r="G5437" s="37" t="s">
        <v>827</v>
      </c>
      <c r="H5437" s="0" t="n">
        <v>83564</v>
      </c>
      <c r="I5437" s="0" t="n">
        <v>59583</v>
      </c>
      <c r="J5437" s="0" t="n">
        <v>-9011</v>
      </c>
    </row>
    <row r="5438" customFormat="false" ht="15" hidden="false" customHeight="false" outlineLevel="0" collapsed="false">
      <c r="A5438" s="0" t="n">
        <v>202407</v>
      </c>
      <c r="B5438" s="0" t="n">
        <v>202407</v>
      </c>
      <c r="C5438" s="37" t="s">
        <v>101</v>
      </c>
      <c r="D5438" s="37" t="s">
        <v>328</v>
      </c>
      <c r="E5438" s="0" t="n">
        <v>1</v>
      </c>
      <c r="F5438" s="38" t="s">
        <v>71</v>
      </c>
      <c r="G5438" s="37" t="s">
        <v>828</v>
      </c>
      <c r="H5438" s="0" t="n">
        <v>25026</v>
      </c>
      <c r="I5438" s="0" t="n">
        <v>23524</v>
      </c>
      <c r="J5438" s="0" t="n">
        <v>-1683</v>
      </c>
    </row>
    <row r="5439" customFormat="false" ht="15" hidden="false" customHeight="false" outlineLevel="0" collapsed="false">
      <c r="A5439" s="0" t="n">
        <v>202407</v>
      </c>
      <c r="B5439" s="0" t="n">
        <v>202407</v>
      </c>
      <c r="C5439" s="37" t="s">
        <v>106</v>
      </c>
      <c r="D5439" s="37" t="s">
        <v>511</v>
      </c>
      <c r="E5439" s="0" t="n">
        <v>1</v>
      </c>
      <c r="F5439" s="38" t="s">
        <v>71</v>
      </c>
      <c r="G5439" s="37" t="s">
        <v>829</v>
      </c>
      <c r="H5439" s="0" t="n">
        <v>1673740</v>
      </c>
      <c r="I5439" s="0" t="n">
        <v>332724</v>
      </c>
      <c r="J5439" s="0" t="n">
        <v>13798</v>
      </c>
    </row>
    <row r="5440" customFormat="false" ht="15" hidden="false" customHeight="false" outlineLevel="0" collapsed="false">
      <c r="A5440" s="0" t="n">
        <v>202407</v>
      </c>
      <c r="B5440" s="0" t="n">
        <v>202407</v>
      </c>
      <c r="C5440" s="37" t="s">
        <v>149</v>
      </c>
      <c r="D5440" s="37" t="s">
        <v>360</v>
      </c>
      <c r="E5440" s="0" t="n">
        <v>1</v>
      </c>
      <c r="F5440" s="38" t="s">
        <v>71</v>
      </c>
      <c r="G5440" s="37" t="s">
        <v>830</v>
      </c>
      <c r="H5440" s="0" t="n">
        <v>143776</v>
      </c>
      <c r="I5440" s="0" t="n">
        <v>35808</v>
      </c>
      <c r="J5440" s="0" t="n">
        <v>-154</v>
      </c>
    </row>
    <row r="5441" customFormat="false" ht="15" hidden="false" customHeight="false" outlineLevel="0" collapsed="false">
      <c r="A5441" s="0" t="n">
        <v>202407</v>
      </c>
      <c r="B5441" s="0" t="n">
        <v>202407</v>
      </c>
      <c r="C5441" s="37" t="s">
        <v>112</v>
      </c>
      <c r="D5441" s="37" t="s">
        <v>284</v>
      </c>
      <c r="E5441" s="0" t="n">
        <v>1</v>
      </c>
      <c r="F5441" s="38" t="s">
        <v>71</v>
      </c>
      <c r="G5441" s="37" t="s">
        <v>831</v>
      </c>
      <c r="H5441" s="0" t="n">
        <v>379718</v>
      </c>
      <c r="I5441" s="0" t="n">
        <v>42599</v>
      </c>
      <c r="J5441" s="0" t="n">
        <v>2421</v>
      </c>
    </row>
    <row r="5442" customFormat="false" ht="15" hidden="false" customHeight="false" outlineLevel="0" collapsed="false">
      <c r="A5442" s="0" t="n">
        <v>202407</v>
      </c>
      <c r="B5442" s="0" t="n">
        <v>202407</v>
      </c>
      <c r="C5442" s="37" t="s">
        <v>184</v>
      </c>
      <c r="D5442" s="37" t="s">
        <v>267</v>
      </c>
      <c r="E5442" s="0" t="n">
        <v>1</v>
      </c>
      <c r="F5442" s="38" t="s">
        <v>71</v>
      </c>
      <c r="G5442" s="37" t="s">
        <v>832</v>
      </c>
      <c r="H5442" s="0" t="n">
        <v>121457</v>
      </c>
      <c r="I5442" s="0" t="n">
        <v>26508</v>
      </c>
      <c r="J5442" s="0" t="n">
        <v>5843</v>
      </c>
    </row>
    <row r="5443" customFormat="false" ht="15" hidden="false" customHeight="false" outlineLevel="0" collapsed="false">
      <c r="A5443" s="0" t="n">
        <v>202407</v>
      </c>
      <c r="B5443" s="0" t="n">
        <v>202407</v>
      </c>
      <c r="C5443" s="37" t="s">
        <v>197</v>
      </c>
      <c r="D5443" s="37" t="s">
        <v>387</v>
      </c>
      <c r="E5443" s="0" t="n">
        <v>1</v>
      </c>
      <c r="F5443" s="38" t="s">
        <v>71</v>
      </c>
      <c r="G5443" s="37" t="s">
        <v>833</v>
      </c>
      <c r="H5443" s="0" t="n">
        <v>86418</v>
      </c>
      <c r="I5443" s="0" t="n">
        <v>44286</v>
      </c>
      <c r="J5443" s="0" t="n">
        <v>3213</v>
      </c>
    </row>
    <row r="5444" customFormat="false" ht="15" hidden="false" customHeight="false" outlineLevel="0" collapsed="false">
      <c r="A5444" s="0" t="n">
        <v>202407</v>
      </c>
      <c r="B5444" s="0" t="n">
        <v>202407</v>
      </c>
      <c r="C5444" s="37" t="s">
        <v>197</v>
      </c>
      <c r="D5444" s="37" t="s">
        <v>334</v>
      </c>
      <c r="E5444" s="0" t="n">
        <v>1</v>
      </c>
      <c r="F5444" s="38" t="s">
        <v>71</v>
      </c>
      <c r="G5444" s="37" t="s">
        <v>834</v>
      </c>
      <c r="H5444" s="0" t="n">
        <v>436259</v>
      </c>
      <c r="I5444" s="0" t="n">
        <v>145205</v>
      </c>
      <c r="J5444" s="0" t="n">
        <v>-7582</v>
      </c>
    </row>
    <row r="5445" customFormat="false" ht="15" hidden="false" customHeight="false" outlineLevel="0" collapsed="false">
      <c r="A5445" s="0" t="n">
        <v>202407</v>
      </c>
      <c r="B5445" s="0" t="n">
        <v>202407</v>
      </c>
      <c r="C5445" s="37" t="s">
        <v>197</v>
      </c>
      <c r="D5445" s="37" t="s">
        <v>208</v>
      </c>
      <c r="E5445" s="0" t="n">
        <v>1</v>
      </c>
      <c r="F5445" s="38" t="s">
        <v>71</v>
      </c>
      <c r="G5445" s="37" t="s">
        <v>835</v>
      </c>
      <c r="H5445" s="0" t="n">
        <v>234047</v>
      </c>
      <c r="I5445" s="0" t="n">
        <v>46454</v>
      </c>
      <c r="J5445" s="0" t="n">
        <v>32</v>
      </c>
    </row>
    <row r="5446" customFormat="false" ht="15" hidden="false" customHeight="false" outlineLevel="0" collapsed="false">
      <c r="A5446" s="0" t="n">
        <v>202407</v>
      </c>
      <c r="B5446" s="0" t="n">
        <v>202407</v>
      </c>
      <c r="C5446" s="37" t="s">
        <v>115</v>
      </c>
      <c r="D5446" s="37" t="s">
        <v>306</v>
      </c>
      <c r="E5446" s="0" t="n">
        <v>1</v>
      </c>
      <c r="F5446" s="38" t="s">
        <v>71</v>
      </c>
      <c r="G5446" s="37" t="s">
        <v>836</v>
      </c>
      <c r="H5446" s="0" t="n">
        <v>974984</v>
      </c>
      <c r="I5446" s="0" t="n">
        <v>604922</v>
      </c>
      <c r="J5446" s="0" t="n">
        <v>151870</v>
      </c>
    </row>
    <row r="5447" customFormat="false" ht="15" hidden="false" customHeight="false" outlineLevel="0" collapsed="false">
      <c r="A5447" s="0" t="n">
        <v>202407</v>
      </c>
      <c r="B5447" s="0" t="n">
        <v>202407</v>
      </c>
      <c r="C5447" s="37" t="s">
        <v>106</v>
      </c>
      <c r="D5447" s="37" t="s">
        <v>519</v>
      </c>
      <c r="E5447" s="0" t="n">
        <v>1</v>
      </c>
      <c r="F5447" s="38" t="s">
        <v>71</v>
      </c>
      <c r="G5447" s="37" t="s">
        <v>837</v>
      </c>
      <c r="H5447" s="0" t="n">
        <v>724470</v>
      </c>
      <c r="I5447" s="0" t="n">
        <v>160189</v>
      </c>
      <c r="J5447" s="0" t="n">
        <v>37364</v>
      </c>
    </row>
    <row r="5448" customFormat="false" ht="15" hidden="false" customHeight="false" outlineLevel="0" collapsed="false">
      <c r="A5448" s="0" t="n">
        <v>202407</v>
      </c>
      <c r="B5448" s="0" t="n">
        <v>202407</v>
      </c>
      <c r="C5448" s="37" t="s">
        <v>95</v>
      </c>
      <c r="D5448" s="37" t="s">
        <v>288</v>
      </c>
      <c r="E5448" s="0" t="n">
        <v>1</v>
      </c>
      <c r="F5448" s="38" t="s">
        <v>71</v>
      </c>
      <c r="G5448" s="37" t="s">
        <v>838</v>
      </c>
      <c r="H5448" s="0" t="n">
        <v>570957</v>
      </c>
      <c r="I5448" s="0" t="n">
        <v>206743</v>
      </c>
      <c r="J5448" s="0" t="n">
        <v>28859</v>
      </c>
    </row>
    <row r="5449" customFormat="false" ht="15" hidden="false" customHeight="false" outlineLevel="0" collapsed="false">
      <c r="A5449" s="0" t="n">
        <v>202407</v>
      </c>
      <c r="B5449" s="0" t="n">
        <v>202407</v>
      </c>
      <c r="C5449" s="37" t="s">
        <v>101</v>
      </c>
      <c r="D5449" s="37" t="s">
        <v>839</v>
      </c>
      <c r="E5449" s="0" t="n">
        <v>1</v>
      </c>
      <c r="F5449" s="38" t="s">
        <v>71</v>
      </c>
      <c r="G5449" s="37" t="s">
        <v>840</v>
      </c>
      <c r="H5449" s="0" t="n">
        <v>724716</v>
      </c>
      <c r="I5449" s="0" t="n">
        <v>497528</v>
      </c>
      <c r="J5449" s="0" t="n">
        <v>-37936</v>
      </c>
    </row>
    <row r="5450" customFormat="false" ht="15" hidden="false" customHeight="false" outlineLevel="0" collapsed="false">
      <c r="A5450" s="0" t="n">
        <v>202407</v>
      </c>
      <c r="B5450" s="0" t="n">
        <v>202407</v>
      </c>
      <c r="C5450" s="37" t="s">
        <v>106</v>
      </c>
      <c r="D5450" s="37" t="s">
        <v>841</v>
      </c>
      <c r="E5450" s="0" t="n">
        <v>1</v>
      </c>
      <c r="F5450" s="38" t="s">
        <v>71</v>
      </c>
      <c r="G5450" s="37" t="s">
        <v>842</v>
      </c>
      <c r="H5450" s="0" t="n">
        <v>2458598</v>
      </c>
      <c r="I5450" s="0" t="n">
        <v>759882</v>
      </c>
      <c r="J5450" s="0" t="n">
        <v>84104</v>
      </c>
    </row>
    <row r="5451" customFormat="false" ht="15" hidden="false" customHeight="false" outlineLevel="0" collapsed="false">
      <c r="A5451" s="0" t="n">
        <v>202407</v>
      </c>
      <c r="B5451" s="0" t="n">
        <v>202407</v>
      </c>
      <c r="C5451" s="37" t="s">
        <v>178</v>
      </c>
      <c r="D5451" s="37" t="s">
        <v>843</v>
      </c>
      <c r="E5451" s="0" t="n">
        <v>1</v>
      </c>
      <c r="F5451" s="38" t="s">
        <v>71</v>
      </c>
      <c r="G5451" s="37" t="s">
        <v>844</v>
      </c>
      <c r="H5451" s="0" t="n">
        <v>153917</v>
      </c>
      <c r="I5451" s="0" t="n">
        <v>32441</v>
      </c>
      <c r="J5451" s="0" t="n">
        <v>3840</v>
      </c>
    </row>
    <row r="5452" customFormat="false" ht="15" hidden="false" customHeight="false" outlineLevel="0" collapsed="false">
      <c r="A5452" s="0" t="n">
        <v>202407</v>
      </c>
      <c r="B5452" s="0" t="n">
        <v>202408</v>
      </c>
      <c r="C5452" s="37" t="s">
        <v>95</v>
      </c>
      <c r="D5452" s="37" t="s">
        <v>96</v>
      </c>
      <c r="E5452" s="0" t="n">
        <v>2</v>
      </c>
      <c r="F5452" s="38" t="s">
        <v>70</v>
      </c>
      <c r="G5452" s="37" t="s">
        <v>97</v>
      </c>
      <c r="H5452" s="0" t="n">
        <v>7062068</v>
      </c>
      <c r="I5452" s="0" t="n">
        <v>5170248</v>
      </c>
      <c r="J5452" s="0" t="n">
        <v>-137218</v>
      </c>
    </row>
    <row r="5453" customFormat="false" ht="15" hidden="false" customHeight="false" outlineLevel="0" collapsed="false">
      <c r="A5453" s="0" t="n">
        <v>202407</v>
      </c>
      <c r="B5453" s="0" t="n">
        <v>202408</v>
      </c>
      <c r="C5453" s="37" t="s">
        <v>98</v>
      </c>
      <c r="D5453" s="37" t="s">
        <v>99</v>
      </c>
      <c r="E5453" s="0" t="n">
        <v>2</v>
      </c>
      <c r="F5453" s="38" t="s">
        <v>70</v>
      </c>
      <c r="G5453" s="37" t="s">
        <v>100</v>
      </c>
      <c r="H5453" s="0" t="n">
        <v>1321541</v>
      </c>
      <c r="I5453" s="0" t="n">
        <v>473295</v>
      </c>
      <c r="J5453" s="0" t="n">
        <v>-15694</v>
      </c>
    </row>
    <row r="5454" customFormat="false" ht="15" hidden="false" customHeight="false" outlineLevel="0" collapsed="false">
      <c r="A5454" s="0" t="n">
        <v>202407</v>
      </c>
      <c r="B5454" s="0" t="n">
        <v>202408</v>
      </c>
      <c r="C5454" s="37" t="s">
        <v>101</v>
      </c>
      <c r="D5454" s="37" t="s">
        <v>102</v>
      </c>
      <c r="E5454" s="0" t="n">
        <v>2</v>
      </c>
      <c r="F5454" s="38" t="s">
        <v>70</v>
      </c>
      <c r="G5454" s="37" t="s">
        <v>103</v>
      </c>
      <c r="H5454" s="0" t="n">
        <v>1865448</v>
      </c>
      <c r="I5454" s="0" t="n">
        <v>771299</v>
      </c>
      <c r="J5454" s="0" t="n">
        <v>88474</v>
      </c>
    </row>
    <row r="5455" customFormat="false" ht="15" hidden="false" customHeight="false" outlineLevel="0" collapsed="false">
      <c r="A5455" s="0" t="n">
        <v>202407</v>
      </c>
      <c r="B5455" s="0" t="n">
        <v>202408</v>
      </c>
      <c r="C5455" s="37" t="s">
        <v>101</v>
      </c>
      <c r="D5455" s="37" t="s">
        <v>104</v>
      </c>
      <c r="E5455" s="0" t="n">
        <v>2</v>
      </c>
      <c r="F5455" s="38" t="s">
        <v>70</v>
      </c>
      <c r="G5455" s="37" t="s">
        <v>105</v>
      </c>
      <c r="H5455" s="0" t="n">
        <v>1259292</v>
      </c>
      <c r="I5455" s="0" t="n">
        <v>601493</v>
      </c>
      <c r="J5455" s="0" t="n">
        <v>44846</v>
      </c>
    </row>
    <row r="5456" customFormat="false" ht="15" hidden="false" customHeight="false" outlineLevel="0" collapsed="false">
      <c r="A5456" s="0" t="n">
        <v>202407</v>
      </c>
      <c r="B5456" s="0" t="n">
        <v>202408</v>
      </c>
      <c r="C5456" s="37" t="s">
        <v>106</v>
      </c>
      <c r="D5456" s="37" t="s">
        <v>107</v>
      </c>
      <c r="E5456" s="0" t="n">
        <v>2</v>
      </c>
      <c r="F5456" s="38" t="s">
        <v>70</v>
      </c>
      <c r="G5456" s="37" t="s">
        <v>108</v>
      </c>
      <c r="H5456" s="0" t="n">
        <v>1727025</v>
      </c>
      <c r="I5456" s="0" t="n">
        <v>502222</v>
      </c>
      <c r="J5456" s="0" t="n">
        <v>19310</v>
      </c>
    </row>
    <row r="5457" customFormat="false" ht="15" hidden="false" customHeight="false" outlineLevel="0" collapsed="false">
      <c r="A5457" s="0" t="n">
        <v>202407</v>
      </c>
      <c r="B5457" s="0" t="n">
        <v>202408</v>
      </c>
      <c r="C5457" s="37" t="s">
        <v>109</v>
      </c>
      <c r="D5457" s="37" t="s">
        <v>110</v>
      </c>
      <c r="E5457" s="0" t="n">
        <v>2</v>
      </c>
      <c r="F5457" s="38" t="s">
        <v>70</v>
      </c>
      <c r="G5457" s="37" t="s">
        <v>111</v>
      </c>
      <c r="H5457" s="0" t="n">
        <v>1227483</v>
      </c>
      <c r="I5457" s="0" t="n">
        <v>386489</v>
      </c>
      <c r="J5457" s="0" t="n">
        <v>56613</v>
      </c>
    </row>
    <row r="5458" customFormat="false" ht="15" hidden="false" customHeight="false" outlineLevel="0" collapsed="false">
      <c r="A5458" s="0" t="n">
        <v>202407</v>
      </c>
      <c r="B5458" s="0" t="n">
        <v>202408</v>
      </c>
      <c r="C5458" s="37" t="s">
        <v>112</v>
      </c>
      <c r="D5458" s="37" t="s">
        <v>113</v>
      </c>
      <c r="E5458" s="0" t="n">
        <v>2</v>
      </c>
      <c r="F5458" s="38" t="s">
        <v>70</v>
      </c>
      <c r="G5458" s="37" t="s">
        <v>114</v>
      </c>
      <c r="H5458" s="0" t="n">
        <v>7859294</v>
      </c>
      <c r="I5458" s="0" t="n">
        <v>2500970</v>
      </c>
      <c r="J5458" s="0" t="n">
        <v>149936</v>
      </c>
    </row>
    <row r="5459" customFormat="false" ht="15" hidden="false" customHeight="false" outlineLevel="0" collapsed="false">
      <c r="A5459" s="0" t="n">
        <v>202407</v>
      </c>
      <c r="B5459" s="0" t="n">
        <v>202408</v>
      </c>
      <c r="C5459" s="37" t="s">
        <v>115</v>
      </c>
      <c r="D5459" s="37" t="s">
        <v>116</v>
      </c>
      <c r="E5459" s="0" t="n">
        <v>2</v>
      </c>
      <c r="F5459" s="38" t="s">
        <v>70</v>
      </c>
      <c r="G5459" s="37" t="s">
        <v>117</v>
      </c>
      <c r="H5459" s="0" t="n">
        <v>666300</v>
      </c>
      <c r="I5459" s="0" t="n">
        <v>701298</v>
      </c>
      <c r="J5459" s="0" t="n">
        <v>-7937</v>
      </c>
    </row>
    <row r="5460" customFormat="false" ht="15" hidden="false" customHeight="false" outlineLevel="0" collapsed="false">
      <c r="A5460" s="0" t="n">
        <v>202407</v>
      </c>
      <c r="B5460" s="0" t="n">
        <v>202408</v>
      </c>
      <c r="C5460" s="37" t="s">
        <v>109</v>
      </c>
      <c r="D5460" s="37" t="s">
        <v>118</v>
      </c>
      <c r="E5460" s="0" t="n">
        <v>2</v>
      </c>
      <c r="F5460" s="38" t="s">
        <v>70</v>
      </c>
      <c r="G5460" s="37" t="s">
        <v>119</v>
      </c>
      <c r="H5460" s="0" t="n">
        <v>4933248</v>
      </c>
      <c r="I5460" s="0" t="n">
        <v>1812975</v>
      </c>
      <c r="J5460" s="0" t="n">
        <v>96723</v>
      </c>
    </row>
    <row r="5461" customFormat="false" ht="15" hidden="false" customHeight="false" outlineLevel="0" collapsed="false">
      <c r="A5461" s="0" t="n">
        <v>202407</v>
      </c>
      <c r="B5461" s="0" t="n">
        <v>202408</v>
      </c>
      <c r="C5461" s="37" t="s">
        <v>109</v>
      </c>
      <c r="D5461" s="37" t="s">
        <v>120</v>
      </c>
      <c r="E5461" s="0" t="n">
        <v>2</v>
      </c>
      <c r="F5461" s="38" t="s">
        <v>70</v>
      </c>
      <c r="G5461" s="37" t="s">
        <v>121</v>
      </c>
      <c r="H5461" s="0" t="n">
        <v>588431</v>
      </c>
      <c r="I5461" s="0" t="n">
        <v>242228</v>
      </c>
      <c r="J5461" s="0" t="n">
        <v>39256</v>
      </c>
    </row>
    <row r="5462" customFormat="false" ht="15" hidden="false" customHeight="false" outlineLevel="0" collapsed="false">
      <c r="A5462" s="0" t="n">
        <v>202407</v>
      </c>
      <c r="B5462" s="0" t="n">
        <v>202408</v>
      </c>
      <c r="C5462" s="37" t="s">
        <v>95</v>
      </c>
      <c r="D5462" s="37" t="s">
        <v>122</v>
      </c>
      <c r="E5462" s="0" t="n">
        <v>2</v>
      </c>
      <c r="F5462" s="38" t="s">
        <v>70</v>
      </c>
      <c r="G5462" s="37" t="s">
        <v>123</v>
      </c>
      <c r="H5462" s="0" t="n">
        <v>1589818</v>
      </c>
      <c r="I5462" s="0" t="n">
        <v>1768340</v>
      </c>
      <c r="J5462" s="0" t="n">
        <v>-39525</v>
      </c>
    </row>
    <row r="5463" customFormat="false" ht="15" hidden="false" customHeight="false" outlineLevel="0" collapsed="false">
      <c r="A5463" s="0" t="n">
        <v>202407</v>
      </c>
      <c r="B5463" s="0" t="n">
        <v>202408</v>
      </c>
      <c r="C5463" s="37" t="s">
        <v>124</v>
      </c>
      <c r="D5463" s="37" t="s">
        <v>125</v>
      </c>
      <c r="E5463" s="0" t="n">
        <v>2</v>
      </c>
      <c r="F5463" s="38" t="s">
        <v>70</v>
      </c>
      <c r="G5463" s="37" t="s">
        <v>126</v>
      </c>
      <c r="H5463" s="0" t="n">
        <v>378712</v>
      </c>
      <c r="I5463" s="0" t="n">
        <v>350843</v>
      </c>
      <c r="J5463" s="0" t="n">
        <v>35410</v>
      </c>
    </row>
    <row r="5464" customFormat="false" ht="15" hidden="false" customHeight="false" outlineLevel="0" collapsed="false">
      <c r="A5464" s="0" t="n">
        <v>202407</v>
      </c>
      <c r="B5464" s="0" t="n">
        <v>202408</v>
      </c>
      <c r="C5464" s="37" t="s">
        <v>95</v>
      </c>
      <c r="D5464" s="37" t="s">
        <v>127</v>
      </c>
      <c r="E5464" s="0" t="n">
        <v>2</v>
      </c>
      <c r="F5464" s="38" t="s">
        <v>70</v>
      </c>
      <c r="G5464" s="37" t="s">
        <v>128</v>
      </c>
      <c r="H5464" s="0" t="n">
        <v>2353099</v>
      </c>
      <c r="I5464" s="0" t="n">
        <v>2465061</v>
      </c>
      <c r="J5464" s="0" t="n">
        <v>183542</v>
      </c>
    </row>
    <row r="5465" customFormat="false" ht="15" hidden="false" customHeight="false" outlineLevel="0" collapsed="false">
      <c r="A5465" s="0" t="n">
        <v>202407</v>
      </c>
      <c r="B5465" s="0" t="n">
        <v>202408</v>
      </c>
      <c r="C5465" s="37" t="s">
        <v>124</v>
      </c>
      <c r="D5465" s="37" t="s">
        <v>122</v>
      </c>
      <c r="E5465" s="0" t="n">
        <v>2</v>
      </c>
      <c r="F5465" s="38" t="s">
        <v>70</v>
      </c>
      <c r="G5465" s="37" t="s">
        <v>129</v>
      </c>
      <c r="H5465" s="0" t="n">
        <v>6850610</v>
      </c>
      <c r="I5465" s="0" t="n">
        <v>3189741</v>
      </c>
      <c r="J5465" s="0" t="n">
        <v>12501</v>
      </c>
    </row>
    <row r="5466" customFormat="false" ht="15" hidden="false" customHeight="false" outlineLevel="0" collapsed="false">
      <c r="A5466" s="0" t="n">
        <v>202407</v>
      </c>
      <c r="B5466" s="0" t="n">
        <v>202408</v>
      </c>
      <c r="C5466" s="37" t="s">
        <v>106</v>
      </c>
      <c r="D5466" s="37" t="s">
        <v>130</v>
      </c>
      <c r="E5466" s="0" t="n">
        <v>2</v>
      </c>
      <c r="F5466" s="38" t="s">
        <v>70</v>
      </c>
      <c r="G5466" s="37" t="s">
        <v>131</v>
      </c>
      <c r="H5466" s="0" t="n">
        <v>1026853</v>
      </c>
      <c r="I5466" s="0" t="n">
        <v>254714</v>
      </c>
      <c r="J5466" s="0" t="n">
        <v>12905</v>
      </c>
    </row>
    <row r="5467" customFormat="false" ht="15" hidden="false" customHeight="false" outlineLevel="0" collapsed="false">
      <c r="A5467" s="0" t="n">
        <v>202407</v>
      </c>
      <c r="B5467" s="0" t="n">
        <v>202408</v>
      </c>
      <c r="C5467" s="37" t="s">
        <v>95</v>
      </c>
      <c r="D5467" s="37" t="s">
        <v>132</v>
      </c>
      <c r="E5467" s="0" t="n">
        <v>2</v>
      </c>
      <c r="F5467" s="38" t="s">
        <v>70</v>
      </c>
      <c r="G5467" s="37" t="s">
        <v>133</v>
      </c>
      <c r="H5467" s="0" t="n">
        <v>1168397</v>
      </c>
      <c r="I5467" s="0" t="n">
        <v>795068</v>
      </c>
      <c r="J5467" s="0" t="n">
        <v>-61354</v>
      </c>
    </row>
    <row r="5468" customFormat="false" ht="15" hidden="false" customHeight="false" outlineLevel="0" collapsed="false">
      <c r="A5468" s="0" t="n">
        <v>202407</v>
      </c>
      <c r="B5468" s="0" t="n">
        <v>202408</v>
      </c>
      <c r="C5468" s="37" t="s">
        <v>112</v>
      </c>
      <c r="D5468" s="37" t="s">
        <v>134</v>
      </c>
      <c r="E5468" s="0" t="n">
        <v>2</v>
      </c>
      <c r="F5468" s="38" t="s">
        <v>70</v>
      </c>
      <c r="G5468" s="37" t="s">
        <v>135</v>
      </c>
      <c r="H5468" s="0" t="n">
        <v>348119</v>
      </c>
      <c r="I5468" s="0" t="n">
        <v>360269</v>
      </c>
      <c r="J5468" s="0" t="n">
        <v>32772</v>
      </c>
    </row>
    <row r="5469" customFormat="false" ht="15" hidden="false" customHeight="false" outlineLevel="0" collapsed="false">
      <c r="A5469" s="0" t="n">
        <v>202407</v>
      </c>
      <c r="B5469" s="0" t="n">
        <v>202408</v>
      </c>
      <c r="C5469" s="37" t="s">
        <v>136</v>
      </c>
      <c r="D5469" s="37" t="s">
        <v>137</v>
      </c>
      <c r="E5469" s="0" t="n">
        <v>2</v>
      </c>
      <c r="F5469" s="38" t="s">
        <v>70</v>
      </c>
      <c r="G5469" s="37" t="s">
        <v>138</v>
      </c>
      <c r="H5469" s="0" t="n">
        <v>806466</v>
      </c>
      <c r="I5469" s="0" t="n">
        <v>264313</v>
      </c>
      <c r="J5469" s="0" t="n">
        <v>-14927</v>
      </c>
    </row>
    <row r="5470" customFormat="false" ht="15" hidden="false" customHeight="false" outlineLevel="0" collapsed="false">
      <c r="A5470" s="0" t="n">
        <v>202407</v>
      </c>
      <c r="B5470" s="0" t="n">
        <v>202408</v>
      </c>
      <c r="C5470" s="37" t="s">
        <v>115</v>
      </c>
      <c r="D5470" s="37" t="s">
        <v>139</v>
      </c>
      <c r="E5470" s="0" t="n">
        <v>2</v>
      </c>
      <c r="F5470" s="38" t="s">
        <v>70</v>
      </c>
      <c r="G5470" s="37" t="s">
        <v>140</v>
      </c>
      <c r="H5470" s="0" t="n">
        <v>190370</v>
      </c>
      <c r="I5470" s="0" t="n">
        <v>80490</v>
      </c>
      <c r="J5470" s="0" t="n">
        <v>15071</v>
      </c>
    </row>
    <row r="5471" customFormat="false" ht="15" hidden="false" customHeight="false" outlineLevel="0" collapsed="false">
      <c r="A5471" s="0" t="n">
        <v>202407</v>
      </c>
      <c r="B5471" s="0" t="n">
        <v>202408</v>
      </c>
      <c r="C5471" s="37" t="s">
        <v>109</v>
      </c>
      <c r="D5471" s="37" t="s">
        <v>141</v>
      </c>
      <c r="E5471" s="0" t="n">
        <v>2</v>
      </c>
      <c r="F5471" s="38" t="s">
        <v>70</v>
      </c>
      <c r="G5471" s="37" t="s">
        <v>142</v>
      </c>
      <c r="H5471" s="0" t="n">
        <v>455957</v>
      </c>
      <c r="I5471" s="0" t="n">
        <v>274923</v>
      </c>
      <c r="J5471" s="0" t="n">
        <v>19465</v>
      </c>
    </row>
    <row r="5472" customFormat="false" ht="15" hidden="false" customHeight="false" outlineLevel="0" collapsed="false">
      <c r="A5472" s="0" t="n">
        <v>202407</v>
      </c>
      <c r="B5472" s="0" t="n">
        <v>202408</v>
      </c>
      <c r="C5472" s="37" t="s">
        <v>136</v>
      </c>
      <c r="D5472" s="37" t="s">
        <v>143</v>
      </c>
      <c r="E5472" s="0" t="n">
        <v>2</v>
      </c>
      <c r="F5472" s="38" t="s">
        <v>70</v>
      </c>
      <c r="G5472" s="37" t="s">
        <v>144</v>
      </c>
      <c r="H5472" s="0" t="n">
        <v>1152874</v>
      </c>
      <c r="I5472" s="0" t="n">
        <v>960317</v>
      </c>
      <c r="J5472" s="0" t="n">
        <v>21913</v>
      </c>
    </row>
    <row r="5473" customFormat="false" ht="15" hidden="false" customHeight="false" outlineLevel="0" collapsed="false">
      <c r="A5473" s="0" t="n">
        <v>202407</v>
      </c>
      <c r="B5473" s="0" t="n">
        <v>202408</v>
      </c>
      <c r="C5473" s="37" t="s">
        <v>101</v>
      </c>
      <c r="D5473" s="37" t="s">
        <v>145</v>
      </c>
      <c r="E5473" s="0" t="n">
        <v>2</v>
      </c>
      <c r="F5473" s="38" t="s">
        <v>70</v>
      </c>
      <c r="G5473" s="37" t="s">
        <v>146</v>
      </c>
      <c r="H5473" s="0" t="n">
        <v>5098504</v>
      </c>
      <c r="I5473" s="0" t="n">
        <v>3435896</v>
      </c>
      <c r="J5473" s="0" t="n">
        <v>673628</v>
      </c>
    </row>
    <row r="5474" customFormat="false" ht="15" hidden="false" customHeight="false" outlineLevel="0" collapsed="false">
      <c r="A5474" s="0" t="n">
        <v>202407</v>
      </c>
      <c r="B5474" s="0" t="n">
        <v>202408</v>
      </c>
      <c r="C5474" s="37" t="s">
        <v>106</v>
      </c>
      <c r="D5474" s="37" t="s">
        <v>147</v>
      </c>
      <c r="E5474" s="0" t="n">
        <v>2</v>
      </c>
      <c r="F5474" s="38" t="s">
        <v>70</v>
      </c>
      <c r="G5474" s="37" t="s">
        <v>148</v>
      </c>
      <c r="H5474" s="0" t="n">
        <v>36964471</v>
      </c>
      <c r="I5474" s="0" t="n">
        <v>20944828</v>
      </c>
      <c r="J5474" s="0" t="n">
        <v>-485603</v>
      </c>
    </row>
    <row r="5475" customFormat="false" ht="15" hidden="false" customHeight="false" outlineLevel="0" collapsed="false">
      <c r="A5475" s="0" t="n">
        <v>202407</v>
      </c>
      <c r="B5475" s="0" t="n">
        <v>202408</v>
      </c>
      <c r="C5475" s="37" t="s">
        <v>149</v>
      </c>
      <c r="D5475" s="37" t="s">
        <v>150</v>
      </c>
      <c r="E5475" s="0" t="n">
        <v>2</v>
      </c>
      <c r="F5475" s="38" t="s">
        <v>70</v>
      </c>
      <c r="G5475" s="37" t="s">
        <v>151</v>
      </c>
      <c r="H5475" s="0" t="n">
        <v>445712</v>
      </c>
      <c r="I5475" s="0" t="n">
        <v>494725</v>
      </c>
      <c r="J5475" s="0" t="n">
        <v>2588</v>
      </c>
    </row>
    <row r="5476" customFormat="false" ht="15" hidden="false" customHeight="false" outlineLevel="0" collapsed="false">
      <c r="A5476" s="0" t="n">
        <v>202407</v>
      </c>
      <c r="B5476" s="0" t="n">
        <v>202408</v>
      </c>
      <c r="C5476" s="37" t="s">
        <v>152</v>
      </c>
      <c r="D5476" s="37" t="s">
        <v>153</v>
      </c>
      <c r="E5476" s="0" t="n">
        <v>2</v>
      </c>
      <c r="F5476" s="38" t="s">
        <v>70</v>
      </c>
      <c r="G5476" s="37" t="s">
        <v>154</v>
      </c>
      <c r="H5476" s="0" t="n">
        <v>5165128</v>
      </c>
      <c r="I5476" s="0" t="n">
        <v>2106885</v>
      </c>
      <c r="J5476" s="0" t="n">
        <v>-216850</v>
      </c>
    </row>
    <row r="5477" customFormat="false" ht="15" hidden="false" customHeight="false" outlineLevel="0" collapsed="false">
      <c r="A5477" s="0" t="n">
        <v>202407</v>
      </c>
      <c r="B5477" s="0" t="n">
        <v>202408</v>
      </c>
      <c r="C5477" s="37" t="s">
        <v>101</v>
      </c>
      <c r="D5477" s="37" t="s">
        <v>155</v>
      </c>
      <c r="E5477" s="0" t="n">
        <v>2</v>
      </c>
      <c r="F5477" s="38" t="s">
        <v>70</v>
      </c>
      <c r="G5477" s="37" t="s">
        <v>156</v>
      </c>
      <c r="H5477" s="0" t="n">
        <v>1547163</v>
      </c>
      <c r="I5477" s="0" t="n">
        <v>611551</v>
      </c>
      <c r="J5477" s="0" t="n">
        <v>129007</v>
      </c>
    </row>
    <row r="5478" customFormat="false" ht="15" hidden="false" customHeight="false" outlineLevel="0" collapsed="false">
      <c r="A5478" s="0" t="n">
        <v>202407</v>
      </c>
      <c r="B5478" s="0" t="n">
        <v>202408</v>
      </c>
      <c r="C5478" s="37" t="s">
        <v>106</v>
      </c>
      <c r="D5478" s="37" t="s">
        <v>116</v>
      </c>
      <c r="E5478" s="0" t="n">
        <v>2</v>
      </c>
      <c r="F5478" s="38" t="s">
        <v>70</v>
      </c>
      <c r="G5478" s="37" t="s">
        <v>157</v>
      </c>
      <c r="H5478" s="0" t="n">
        <v>1079744</v>
      </c>
      <c r="I5478" s="0" t="n">
        <v>187705</v>
      </c>
      <c r="J5478" s="0" t="n">
        <v>50171</v>
      </c>
    </row>
    <row r="5479" customFormat="false" ht="15" hidden="false" customHeight="false" outlineLevel="0" collapsed="false">
      <c r="A5479" s="0" t="n">
        <v>202407</v>
      </c>
      <c r="B5479" s="0" t="n">
        <v>202408</v>
      </c>
      <c r="C5479" s="37" t="s">
        <v>158</v>
      </c>
      <c r="D5479" s="37" t="s">
        <v>159</v>
      </c>
      <c r="E5479" s="0" t="n">
        <v>2</v>
      </c>
      <c r="F5479" s="38" t="s">
        <v>70</v>
      </c>
      <c r="G5479" s="37" t="s">
        <v>160</v>
      </c>
      <c r="H5479" s="0" t="n">
        <v>2190808</v>
      </c>
      <c r="I5479" s="0" t="n">
        <v>825049</v>
      </c>
      <c r="J5479" s="0" t="n">
        <v>-72076</v>
      </c>
    </row>
    <row r="5480" customFormat="false" ht="15" hidden="false" customHeight="false" outlineLevel="0" collapsed="false">
      <c r="A5480" s="0" t="n">
        <v>202407</v>
      </c>
      <c r="B5480" s="0" t="n">
        <v>202408</v>
      </c>
      <c r="C5480" s="37" t="s">
        <v>95</v>
      </c>
      <c r="D5480" s="37" t="s">
        <v>161</v>
      </c>
      <c r="E5480" s="0" t="n">
        <v>2</v>
      </c>
      <c r="F5480" s="38" t="s">
        <v>70</v>
      </c>
      <c r="G5480" s="37" t="s">
        <v>162</v>
      </c>
      <c r="H5480" s="0" t="n">
        <v>1642385</v>
      </c>
      <c r="I5480" s="0" t="n">
        <v>547121</v>
      </c>
      <c r="J5480" s="0" t="n">
        <v>-863</v>
      </c>
    </row>
    <row r="5481" customFormat="false" ht="15" hidden="false" customHeight="false" outlineLevel="0" collapsed="false">
      <c r="A5481" s="0" t="n">
        <v>202407</v>
      </c>
      <c r="B5481" s="0" t="n">
        <v>202408</v>
      </c>
      <c r="C5481" s="37" t="s">
        <v>112</v>
      </c>
      <c r="D5481" s="37" t="s">
        <v>163</v>
      </c>
      <c r="E5481" s="0" t="n">
        <v>2</v>
      </c>
      <c r="F5481" s="38" t="s">
        <v>70</v>
      </c>
      <c r="G5481" s="37" t="s">
        <v>164</v>
      </c>
      <c r="H5481" s="0" t="n">
        <v>1390000</v>
      </c>
      <c r="I5481" s="0" t="n">
        <v>965510</v>
      </c>
      <c r="J5481" s="0" t="n">
        <v>83981</v>
      </c>
    </row>
    <row r="5482" customFormat="false" ht="15" hidden="false" customHeight="false" outlineLevel="0" collapsed="false">
      <c r="A5482" s="0" t="n">
        <v>202407</v>
      </c>
      <c r="B5482" s="0" t="n">
        <v>202408</v>
      </c>
      <c r="C5482" s="37" t="s">
        <v>101</v>
      </c>
      <c r="D5482" s="37" t="s">
        <v>165</v>
      </c>
      <c r="E5482" s="0" t="n">
        <v>2</v>
      </c>
      <c r="F5482" s="38" t="s">
        <v>70</v>
      </c>
      <c r="G5482" s="37" t="s">
        <v>166</v>
      </c>
      <c r="H5482" s="0" t="n">
        <v>696694</v>
      </c>
      <c r="I5482" s="0" t="n">
        <v>200830</v>
      </c>
      <c r="J5482" s="0" t="n">
        <v>5710</v>
      </c>
    </row>
    <row r="5483" customFormat="false" ht="15" hidden="false" customHeight="false" outlineLevel="0" collapsed="false">
      <c r="A5483" s="0" t="n">
        <v>202407</v>
      </c>
      <c r="B5483" s="0" t="n">
        <v>202408</v>
      </c>
      <c r="C5483" s="37" t="s">
        <v>124</v>
      </c>
      <c r="D5483" s="37" t="s">
        <v>167</v>
      </c>
      <c r="E5483" s="0" t="n">
        <v>2</v>
      </c>
      <c r="F5483" s="38" t="s">
        <v>70</v>
      </c>
      <c r="G5483" s="37" t="s">
        <v>168</v>
      </c>
      <c r="H5483" s="0" t="n">
        <v>184640</v>
      </c>
      <c r="I5483" s="0" t="n">
        <v>51402</v>
      </c>
      <c r="J5483" s="0" t="n">
        <v>3951</v>
      </c>
    </row>
    <row r="5484" customFormat="false" ht="15" hidden="false" customHeight="false" outlineLevel="0" collapsed="false">
      <c r="A5484" s="0" t="n">
        <v>202407</v>
      </c>
      <c r="B5484" s="0" t="n">
        <v>202408</v>
      </c>
      <c r="C5484" s="37" t="s">
        <v>152</v>
      </c>
      <c r="D5484" s="37" t="s">
        <v>122</v>
      </c>
      <c r="E5484" s="0" t="n">
        <v>2</v>
      </c>
      <c r="F5484" s="38" t="s">
        <v>70</v>
      </c>
      <c r="G5484" s="37" t="s">
        <v>169</v>
      </c>
      <c r="H5484" s="0" t="n">
        <v>178074</v>
      </c>
      <c r="I5484" s="0" t="n">
        <v>176108</v>
      </c>
      <c r="J5484" s="0" t="n">
        <v>12018</v>
      </c>
    </row>
    <row r="5485" customFormat="false" ht="15" hidden="false" customHeight="false" outlineLevel="0" collapsed="false">
      <c r="A5485" s="0" t="n">
        <v>202407</v>
      </c>
      <c r="B5485" s="0" t="n">
        <v>202408</v>
      </c>
      <c r="C5485" s="37" t="s">
        <v>98</v>
      </c>
      <c r="D5485" s="37" t="s">
        <v>170</v>
      </c>
      <c r="E5485" s="0" t="n">
        <v>2</v>
      </c>
      <c r="F5485" s="38" t="s">
        <v>70</v>
      </c>
      <c r="G5485" s="37" t="s">
        <v>171</v>
      </c>
      <c r="H5485" s="0" t="n">
        <v>2928565</v>
      </c>
      <c r="I5485" s="0" t="n">
        <v>1174787</v>
      </c>
      <c r="J5485" s="0" t="n">
        <v>141862</v>
      </c>
    </row>
    <row r="5486" customFormat="false" ht="15" hidden="false" customHeight="false" outlineLevel="0" collapsed="false">
      <c r="A5486" s="0" t="n">
        <v>202407</v>
      </c>
      <c r="B5486" s="0" t="n">
        <v>202408</v>
      </c>
      <c r="C5486" s="37" t="s">
        <v>98</v>
      </c>
      <c r="D5486" s="37" t="s">
        <v>172</v>
      </c>
      <c r="E5486" s="0" t="n">
        <v>2</v>
      </c>
      <c r="F5486" s="38" t="s">
        <v>70</v>
      </c>
      <c r="G5486" s="37" t="s">
        <v>173</v>
      </c>
      <c r="H5486" s="0" t="n">
        <v>965951</v>
      </c>
      <c r="I5486" s="0" t="n">
        <v>523669</v>
      </c>
      <c r="J5486" s="0" t="n">
        <v>-8429</v>
      </c>
    </row>
    <row r="5487" customFormat="false" ht="15" hidden="false" customHeight="false" outlineLevel="0" collapsed="false">
      <c r="A5487" s="0" t="n">
        <v>202407</v>
      </c>
      <c r="B5487" s="0" t="n">
        <v>202408</v>
      </c>
      <c r="C5487" s="37" t="s">
        <v>158</v>
      </c>
      <c r="D5487" s="37" t="s">
        <v>174</v>
      </c>
      <c r="E5487" s="0" t="n">
        <v>2</v>
      </c>
      <c r="F5487" s="38" t="s">
        <v>70</v>
      </c>
      <c r="G5487" s="37" t="s">
        <v>175</v>
      </c>
      <c r="H5487" s="0" t="n">
        <v>611938</v>
      </c>
      <c r="I5487" s="0" t="n">
        <v>143088</v>
      </c>
      <c r="J5487" s="0" t="n">
        <v>14204</v>
      </c>
    </row>
    <row r="5488" customFormat="false" ht="15" hidden="false" customHeight="false" outlineLevel="0" collapsed="false">
      <c r="A5488" s="0" t="n">
        <v>202407</v>
      </c>
      <c r="B5488" s="0" t="n">
        <v>202408</v>
      </c>
      <c r="C5488" s="37" t="s">
        <v>149</v>
      </c>
      <c r="D5488" s="37" t="s">
        <v>176</v>
      </c>
      <c r="E5488" s="0" t="n">
        <v>2</v>
      </c>
      <c r="F5488" s="38" t="s">
        <v>70</v>
      </c>
      <c r="G5488" s="37" t="s">
        <v>177</v>
      </c>
      <c r="H5488" s="0" t="n">
        <v>1318854</v>
      </c>
      <c r="I5488" s="0" t="n">
        <v>450216</v>
      </c>
      <c r="J5488" s="0" t="n">
        <v>-14233</v>
      </c>
    </row>
    <row r="5489" customFormat="false" ht="15" hidden="false" customHeight="false" outlineLevel="0" collapsed="false">
      <c r="A5489" s="0" t="n">
        <v>202407</v>
      </c>
      <c r="B5489" s="0" t="n">
        <v>202408</v>
      </c>
      <c r="C5489" s="37" t="s">
        <v>178</v>
      </c>
      <c r="D5489" s="37" t="s">
        <v>179</v>
      </c>
      <c r="E5489" s="0" t="n">
        <v>2</v>
      </c>
      <c r="F5489" s="38" t="s">
        <v>70</v>
      </c>
      <c r="G5489" s="37" t="s">
        <v>180</v>
      </c>
      <c r="H5489" s="0" t="n">
        <v>3780536</v>
      </c>
      <c r="I5489" s="0" t="n">
        <v>2300943</v>
      </c>
      <c r="J5489" s="0" t="n">
        <v>89309</v>
      </c>
    </row>
    <row r="5490" customFormat="false" ht="15" hidden="false" customHeight="false" outlineLevel="0" collapsed="false">
      <c r="A5490" s="0" t="n">
        <v>202407</v>
      </c>
      <c r="B5490" s="0" t="n">
        <v>202408</v>
      </c>
      <c r="C5490" s="37" t="s">
        <v>149</v>
      </c>
      <c r="D5490" s="37" t="s">
        <v>181</v>
      </c>
      <c r="E5490" s="0" t="n">
        <v>2</v>
      </c>
      <c r="F5490" s="38" t="s">
        <v>70</v>
      </c>
      <c r="G5490" s="37" t="s">
        <v>182</v>
      </c>
      <c r="H5490" s="0" t="n">
        <v>1510162</v>
      </c>
      <c r="I5490" s="0" t="n">
        <v>621862</v>
      </c>
      <c r="J5490" s="0" t="n">
        <v>-58253</v>
      </c>
    </row>
    <row r="5491" customFormat="false" ht="15" hidden="false" customHeight="false" outlineLevel="0" collapsed="false">
      <c r="A5491" s="0" t="n">
        <v>202407</v>
      </c>
      <c r="B5491" s="0" t="n">
        <v>202408</v>
      </c>
      <c r="C5491" s="37" t="s">
        <v>115</v>
      </c>
      <c r="D5491" s="37" t="s">
        <v>104</v>
      </c>
      <c r="E5491" s="0" t="n">
        <v>2</v>
      </c>
      <c r="F5491" s="38" t="s">
        <v>70</v>
      </c>
      <c r="G5491" s="37" t="s">
        <v>183</v>
      </c>
      <c r="H5491" s="0" t="n">
        <v>671878</v>
      </c>
      <c r="I5491" s="0" t="n">
        <v>312534</v>
      </c>
      <c r="J5491" s="0" t="n">
        <v>12359</v>
      </c>
    </row>
    <row r="5492" customFormat="false" ht="15" hidden="false" customHeight="false" outlineLevel="0" collapsed="false">
      <c r="A5492" s="0" t="n">
        <v>202407</v>
      </c>
      <c r="B5492" s="0" t="n">
        <v>202408</v>
      </c>
      <c r="C5492" s="37" t="s">
        <v>184</v>
      </c>
      <c r="D5492" s="37" t="s">
        <v>185</v>
      </c>
      <c r="E5492" s="0" t="n">
        <v>2</v>
      </c>
      <c r="F5492" s="38" t="s">
        <v>70</v>
      </c>
      <c r="G5492" s="37" t="s">
        <v>186</v>
      </c>
      <c r="H5492" s="0" t="n">
        <v>4697563</v>
      </c>
      <c r="I5492" s="0" t="n">
        <v>1983873</v>
      </c>
      <c r="J5492" s="0" t="n">
        <v>45086</v>
      </c>
    </row>
    <row r="5493" customFormat="false" ht="15" hidden="false" customHeight="false" outlineLevel="0" collapsed="false">
      <c r="A5493" s="0" t="n">
        <v>202407</v>
      </c>
      <c r="B5493" s="0" t="n">
        <v>202408</v>
      </c>
      <c r="C5493" s="37" t="s">
        <v>109</v>
      </c>
      <c r="D5493" s="37" t="s">
        <v>187</v>
      </c>
      <c r="E5493" s="0" t="n">
        <v>2</v>
      </c>
      <c r="F5493" s="38" t="s">
        <v>70</v>
      </c>
      <c r="G5493" s="37" t="s">
        <v>188</v>
      </c>
      <c r="H5493" s="0" t="n">
        <v>7913090</v>
      </c>
      <c r="I5493" s="0" t="n">
        <v>2202589</v>
      </c>
      <c r="J5493" s="0" t="n">
        <v>384039</v>
      </c>
    </row>
    <row r="5494" customFormat="false" ht="15" hidden="false" customHeight="false" outlineLevel="0" collapsed="false">
      <c r="A5494" s="0" t="n">
        <v>202407</v>
      </c>
      <c r="B5494" s="0" t="n">
        <v>202408</v>
      </c>
      <c r="C5494" s="37" t="s">
        <v>178</v>
      </c>
      <c r="D5494" s="37" t="s">
        <v>189</v>
      </c>
      <c r="E5494" s="0" t="n">
        <v>2</v>
      </c>
      <c r="F5494" s="38" t="s">
        <v>70</v>
      </c>
      <c r="G5494" s="37" t="s">
        <v>190</v>
      </c>
      <c r="H5494" s="0" t="n">
        <v>2025532</v>
      </c>
      <c r="I5494" s="0" t="n">
        <v>522988</v>
      </c>
      <c r="J5494" s="0" t="n">
        <v>38740</v>
      </c>
    </row>
    <row r="5495" customFormat="false" ht="15" hidden="false" customHeight="false" outlineLevel="0" collapsed="false">
      <c r="A5495" s="0" t="n">
        <v>202407</v>
      </c>
      <c r="B5495" s="0" t="n">
        <v>202408</v>
      </c>
      <c r="C5495" s="37" t="s">
        <v>152</v>
      </c>
      <c r="D5495" s="37" t="s">
        <v>191</v>
      </c>
      <c r="E5495" s="0" t="n">
        <v>2</v>
      </c>
      <c r="F5495" s="38" t="s">
        <v>70</v>
      </c>
      <c r="G5495" s="37" t="s">
        <v>192</v>
      </c>
      <c r="H5495" s="0" t="n">
        <v>4357033</v>
      </c>
      <c r="I5495" s="0" t="n">
        <v>2359009</v>
      </c>
      <c r="J5495" s="0" t="n">
        <v>217619</v>
      </c>
    </row>
    <row r="5496" customFormat="false" ht="15" hidden="false" customHeight="false" outlineLevel="0" collapsed="false">
      <c r="A5496" s="0" t="n">
        <v>202407</v>
      </c>
      <c r="B5496" s="0" t="n">
        <v>202408</v>
      </c>
      <c r="C5496" s="37" t="s">
        <v>184</v>
      </c>
      <c r="D5496" s="37" t="s">
        <v>193</v>
      </c>
      <c r="E5496" s="0" t="n">
        <v>2</v>
      </c>
      <c r="F5496" s="38" t="s">
        <v>70</v>
      </c>
      <c r="G5496" s="37" t="s">
        <v>194</v>
      </c>
      <c r="H5496" s="0" t="n">
        <v>4584444</v>
      </c>
      <c r="I5496" s="0" t="n">
        <v>2081034</v>
      </c>
      <c r="J5496" s="0" t="n">
        <v>161810</v>
      </c>
    </row>
    <row r="5497" customFormat="false" ht="15" hidden="false" customHeight="false" outlineLevel="0" collapsed="false">
      <c r="A5497" s="0" t="n">
        <v>202407</v>
      </c>
      <c r="B5497" s="0" t="n">
        <v>202408</v>
      </c>
      <c r="C5497" s="37" t="s">
        <v>115</v>
      </c>
      <c r="D5497" s="37" t="s">
        <v>96</v>
      </c>
      <c r="E5497" s="0" t="n">
        <v>2</v>
      </c>
      <c r="F5497" s="38" t="s">
        <v>70</v>
      </c>
      <c r="G5497" s="37" t="s">
        <v>195</v>
      </c>
      <c r="H5497" s="0" t="n">
        <v>4447507</v>
      </c>
      <c r="I5497" s="0" t="n">
        <v>7474549</v>
      </c>
      <c r="J5497" s="0" t="n">
        <v>-993449</v>
      </c>
    </row>
    <row r="5498" customFormat="false" ht="15" hidden="false" customHeight="false" outlineLevel="0" collapsed="false">
      <c r="A5498" s="0" t="n">
        <v>202407</v>
      </c>
      <c r="B5498" s="0" t="n">
        <v>202408</v>
      </c>
      <c r="C5498" s="37" t="s">
        <v>136</v>
      </c>
      <c r="D5498" s="37" t="s">
        <v>120</v>
      </c>
      <c r="E5498" s="0" t="n">
        <v>2</v>
      </c>
      <c r="F5498" s="38" t="s">
        <v>70</v>
      </c>
      <c r="G5498" s="37" t="s">
        <v>196</v>
      </c>
      <c r="H5498" s="0" t="n">
        <v>1901146</v>
      </c>
      <c r="I5498" s="0" t="n">
        <v>737860</v>
      </c>
      <c r="J5498" s="0" t="n">
        <v>-88318</v>
      </c>
    </row>
    <row r="5499" customFormat="false" ht="15" hidden="false" customHeight="false" outlineLevel="0" collapsed="false">
      <c r="A5499" s="0" t="n">
        <v>202407</v>
      </c>
      <c r="B5499" s="0" t="n">
        <v>202408</v>
      </c>
      <c r="C5499" s="37" t="s">
        <v>197</v>
      </c>
      <c r="D5499" s="37" t="s">
        <v>198</v>
      </c>
      <c r="E5499" s="0" t="n">
        <v>2</v>
      </c>
      <c r="F5499" s="38" t="s">
        <v>70</v>
      </c>
      <c r="G5499" s="37" t="s">
        <v>199</v>
      </c>
      <c r="H5499" s="0" t="n">
        <v>2695712</v>
      </c>
      <c r="I5499" s="0" t="n">
        <v>2451395</v>
      </c>
      <c r="J5499" s="0" t="n">
        <v>117991</v>
      </c>
    </row>
    <row r="5500" customFormat="false" ht="15" hidden="false" customHeight="false" outlineLevel="0" collapsed="false">
      <c r="A5500" s="0" t="n">
        <v>202407</v>
      </c>
      <c r="B5500" s="0" t="n">
        <v>202408</v>
      </c>
      <c r="C5500" s="37" t="s">
        <v>136</v>
      </c>
      <c r="D5500" s="37" t="s">
        <v>200</v>
      </c>
      <c r="E5500" s="0" t="n">
        <v>2</v>
      </c>
      <c r="F5500" s="38" t="s">
        <v>70</v>
      </c>
      <c r="G5500" s="37" t="s">
        <v>201</v>
      </c>
      <c r="H5500" s="0" t="n">
        <v>2704997</v>
      </c>
      <c r="I5500" s="0" t="n">
        <v>3072469</v>
      </c>
      <c r="J5500" s="0" t="n">
        <v>331384</v>
      </c>
    </row>
    <row r="5501" customFormat="false" ht="15" hidden="false" customHeight="false" outlineLevel="0" collapsed="false">
      <c r="A5501" s="0" t="n">
        <v>202407</v>
      </c>
      <c r="B5501" s="0" t="n">
        <v>202408</v>
      </c>
      <c r="C5501" s="37" t="s">
        <v>136</v>
      </c>
      <c r="D5501" s="37" t="s">
        <v>127</v>
      </c>
      <c r="E5501" s="0" t="n">
        <v>2</v>
      </c>
      <c r="F5501" s="38" t="s">
        <v>70</v>
      </c>
      <c r="G5501" s="37" t="s">
        <v>202</v>
      </c>
      <c r="H5501" s="0" t="n">
        <v>369461</v>
      </c>
      <c r="I5501" s="0" t="n">
        <v>129614</v>
      </c>
      <c r="J5501" s="0" t="n">
        <v>7325</v>
      </c>
    </row>
    <row r="5502" customFormat="false" ht="15" hidden="false" customHeight="false" outlineLevel="0" collapsed="false">
      <c r="A5502" s="0" t="n">
        <v>202407</v>
      </c>
      <c r="B5502" s="0" t="n">
        <v>202408</v>
      </c>
      <c r="C5502" s="37" t="s">
        <v>106</v>
      </c>
      <c r="D5502" s="37" t="s">
        <v>203</v>
      </c>
      <c r="E5502" s="0" t="n">
        <v>2</v>
      </c>
      <c r="F5502" s="38" t="s">
        <v>70</v>
      </c>
      <c r="G5502" s="37" t="s">
        <v>204</v>
      </c>
      <c r="H5502" s="0" t="n">
        <v>3149524</v>
      </c>
      <c r="I5502" s="0" t="n">
        <v>723324</v>
      </c>
      <c r="J5502" s="0" t="n">
        <v>-4634</v>
      </c>
    </row>
    <row r="5503" customFormat="false" ht="15" hidden="false" customHeight="false" outlineLevel="0" collapsed="false">
      <c r="A5503" s="0" t="n">
        <v>202407</v>
      </c>
      <c r="B5503" s="0" t="n">
        <v>202408</v>
      </c>
      <c r="C5503" s="37" t="s">
        <v>95</v>
      </c>
      <c r="D5503" s="37" t="s">
        <v>187</v>
      </c>
      <c r="E5503" s="0" t="n">
        <v>2</v>
      </c>
      <c r="F5503" s="38" t="s">
        <v>70</v>
      </c>
      <c r="G5503" s="37" t="s">
        <v>205</v>
      </c>
      <c r="H5503" s="0" t="n">
        <v>268051</v>
      </c>
      <c r="I5503" s="0" t="n">
        <v>77569</v>
      </c>
      <c r="J5503" s="0" t="n">
        <v>4341</v>
      </c>
    </row>
    <row r="5504" customFormat="false" ht="15" hidden="false" customHeight="false" outlineLevel="0" collapsed="false">
      <c r="A5504" s="0" t="n">
        <v>202407</v>
      </c>
      <c r="B5504" s="0" t="n">
        <v>202408</v>
      </c>
      <c r="C5504" s="37" t="s">
        <v>101</v>
      </c>
      <c r="D5504" s="37" t="s">
        <v>206</v>
      </c>
      <c r="E5504" s="0" t="n">
        <v>2</v>
      </c>
      <c r="F5504" s="38" t="s">
        <v>70</v>
      </c>
      <c r="G5504" s="37" t="s">
        <v>207</v>
      </c>
      <c r="H5504" s="0" t="n">
        <v>514749</v>
      </c>
      <c r="I5504" s="0" t="n">
        <v>389672</v>
      </c>
      <c r="J5504" s="0" t="n">
        <v>18428</v>
      </c>
    </row>
    <row r="5505" customFormat="false" ht="15" hidden="false" customHeight="false" outlineLevel="0" collapsed="false">
      <c r="A5505" s="0" t="n">
        <v>202407</v>
      </c>
      <c r="B5505" s="0" t="n">
        <v>202408</v>
      </c>
      <c r="C5505" s="37" t="s">
        <v>184</v>
      </c>
      <c r="D5505" s="37" t="s">
        <v>208</v>
      </c>
      <c r="E5505" s="0" t="n">
        <v>2</v>
      </c>
      <c r="F5505" s="38" t="s">
        <v>70</v>
      </c>
      <c r="G5505" s="37" t="s">
        <v>209</v>
      </c>
      <c r="H5505" s="0" t="n">
        <v>6302377</v>
      </c>
      <c r="I5505" s="0" t="n">
        <v>5801748</v>
      </c>
      <c r="J5505" s="0" t="n">
        <v>916098</v>
      </c>
    </row>
    <row r="5506" customFormat="false" ht="15" hidden="false" customHeight="false" outlineLevel="0" collapsed="false">
      <c r="A5506" s="0" t="n">
        <v>202407</v>
      </c>
      <c r="B5506" s="0" t="n">
        <v>202408</v>
      </c>
      <c r="C5506" s="37" t="s">
        <v>95</v>
      </c>
      <c r="D5506" s="37" t="s">
        <v>210</v>
      </c>
      <c r="E5506" s="0" t="n">
        <v>2</v>
      </c>
      <c r="F5506" s="38" t="s">
        <v>70</v>
      </c>
      <c r="G5506" s="37" t="s">
        <v>211</v>
      </c>
      <c r="H5506" s="0" t="n">
        <v>3649502</v>
      </c>
      <c r="I5506" s="0" t="n">
        <v>2623556</v>
      </c>
      <c r="J5506" s="0" t="n">
        <v>399573</v>
      </c>
    </row>
    <row r="5507" customFormat="false" ht="15" hidden="false" customHeight="false" outlineLevel="0" collapsed="false">
      <c r="A5507" s="0" t="n">
        <v>202407</v>
      </c>
      <c r="B5507" s="0" t="n">
        <v>202408</v>
      </c>
      <c r="C5507" s="37" t="s">
        <v>178</v>
      </c>
      <c r="D5507" s="37" t="s">
        <v>212</v>
      </c>
      <c r="E5507" s="0" t="n">
        <v>2</v>
      </c>
      <c r="F5507" s="38" t="s">
        <v>70</v>
      </c>
      <c r="G5507" s="37" t="s">
        <v>213</v>
      </c>
      <c r="H5507" s="0" t="n">
        <v>6494886</v>
      </c>
      <c r="I5507" s="0" t="n">
        <v>3447272</v>
      </c>
      <c r="J5507" s="0" t="n">
        <v>85005</v>
      </c>
    </row>
    <row r="5508" customFormat="false" ht="15" hidden="false" customHeight="false" outlineLevel="0" collapsed="false">
      <c r="A5508" s="0" t="n">
        <v>202407</v>
      </c>
      <c r="B5508" s="0" t="n">
        <v>202408</v>
      </c>
      <c r="C5508" s="37" t="s">
        <v>95</v>
      </c>
      <c r="D5508" s="37" t="s">
        <v>214</v>
      </c>
      <c r="E5508" s="0" t="n">
        <v>2</v>
      </c>
      <c r="F5508" s="38" t="s">
        <v>70</v>
      </c>
      <c r="G5508" s="37" t="s">
        <v>215</v>
      </c>
      <c r="H5508" s="0" t="n">
        <v>842359</v>
      </c>
      <c r="I5508" s="0" t="n">
        <v>1034837</v>
      </c>
      <c r="J5508" s="0" t="n">
        <v>77621</v>
      </c>
    </row>
    <row r="5509" customFormat="false" ht="15" hidden="false" customHeight="false" outlineLevel="0" collapsed="false">
      <c r="A5509" s="0" t="n">
        <v>202407</v>
      </c>
      <c r="B5509" s="0" t="n">
        <v>202408</v>
      </c>
      <c r="C5509" s="37" t="s">
        <v>101</v>
      </c>
      <c r="D5509" s="37" t="s">
        <v>216</v>
      </c>
      <c r="E5509" s="0" t="n">
        <v>2</v>
      </c>
      <c r="F5509" s="38" t="s">
        <v>70</v>
      </c>
      <c r="G5509" s="37" t="s">
        <v>217</v>
      </c>
      <c r="H5509" s="0" t="n">
        <v>304930</v>
      </c>
      <c r="I5509" s="0" t="n">
        <v>113736</v>
      </c>
      <c r="J5509" s="0" t="n">
        <v>12240</v>
      </c>
    </row>
    <row r="5510" customFormat="false" ht="15" hidden="false" customHeight="false" outlineLevel="0" collapsed="false">
      <c r="A5510" s="0" t="n">
        <v>202407</v>
      </c>
      <c r="B5510" s="0" t="n">
        <v>202408</v>
      </c>
      <c r="C5510" s="37" t="s">
        <v>115</v>
      </c>
      <c r="D5510" s="37" t="s">
        <v>218</v>
      </c>
      <c r="E5510" s="0" t="n">
        <v>2</v>
      </c>
      <c r="F5510" s="38" t="s">
        <v>70</v>
      </c>
      <c r="G5510" s="37" t="s">
        <v>219</v>
      </c>
      <c r="H5510" s="0" t="n">
        <v>856937</v>
      </c>
      <c r="I5510" s="0" t="n">
        <v>232161</v>
      </c>
      <c r="J5510" s="0" t="n">
        <v>28431</v>
      </c>
    </row>
    <row r="5511" customFormat="false" ht="15" hidden="false" customHeight="false" outlineLevel="0" collapsed="false">
      <c r="A5511" s="0" t="n">
        <v>202407</v>
      </c>
      <c r="B5511" s="0" t="n">
        <v>202408</v>
      </c>
      <c r="C5511" s="37" t="s">
        <v>101</v>
      </c>
      <c r="D5511" s="37" t="s">
        <v>220</v>
      </c>
      <c r="E5511" s="0" t="n">
        <v>2</v>
      </c>
      <c r="F5511" s="38" t="s">
        <v>70</v>
      </c>
      <c r="G5511" s="37" t="s">
        <v>221</v>
      </c>
      <c r="H5511" s="0" t="n">
        <v>1074634</v>
      </c>
      <c r="I5511" s="0" t="n">
        <v>372822</v>
      </c>
      <c r="J5511" s="0" t="n">
        <v>91438</v>
      </c>
    </row>
    <row r="5512" customFormat="false" ht="15" hidden="false" customHeight="false" outlineLevel="0" collapsed="false">
      <c r="A5512" s="0" t="n">
        <v>202407</v>
      </c>
      <c r="B5512" s="0" t="n">
        <v>202408</v>
      </c>
      <c r="C5512" s="37" t="s">
        <v>101</v>
      </c>
      <c r="D5512" s="37" t="s">
        <v>153</v>
      </c>
      <c r="E5512" s="0" t="n">
        <v>2</v>
      </c>
      <c r="F5512" s="38" t="s">
        <v>70</v>
      </c>
      <c r="G5512" s="37" t="s">
        <v>222</v>
      </c>
      <c r="H5512" s="0" t="n">
        <v>1098587</v>
      </c>
      <c r="I5512" s="0" t="n">
        <v>1837156</v>
      </c>
      <c r="J5512" s="0" t="n">
        <v>141801</v>
      </c>
    </row>
    <row r="5513" customFormat="false" ht="15" hidden="false" customHeight="false" outlineLevel="0" collapsed="false">
      <c r="A5513" s="0" t="n">
        <v>202407</v>
      </c>
      <c r="B5513" s="0" t="n">
        <v>202408</v>
      </c>
      <c r="C5513" s="37" t="s">
        <v>136</v>
      </c>
      <c r="D5513" s="37" t="s">
        <v>223</v>
      </c>
      <c r="E5513" s="0" t="n">
        <v>2</v>
      </c>
      <c r="F5513" s="38" t="s">
        <v>70</v>
      </c>
      <c r="G5513" s="37" t="s">
        <v>224</v>
      </c>
      <c r="H5513" s="0" t="n">
        <v>4852056</v>
      </c>
      <c r="I5513" s="0" t="n">
        <v>1520118</v>
      </c>
      <c r="J5513" s="0" t="n">
        <v>299272</v>
      </c>
    </row>
    <row r="5514" customFormat="false" ht="15" hidden="false" customHeight="false" outlineLevel="0" collapsed="false">
      <c r="A5514" s="0" t="n">
        <v>202407</v>
      </c>
      <c r="B5514" s="0" t="n">
        <v>202408</v>
      </c>
      <c r="C5514" s="37" t="s">
        <v>184</v>
      </c>
      <c r="D5514" s="37" t="s">
        <v>225</v>
      </c>
      <c r="E5514" s="0" t="n">
        <v>2</v>
      </c>
      <c r="F5514" s="38" t="s">
        <v>70</v>
      </c>
      <c r="G5514" s="37" t="s">
        <v>226</v>
      </c>
      <c r="H5514" s="0" t="n">
        <v>893000</v>
      </c>
      <c r="I5514" s="0" t="n">
        <v>636885</v>
      </c>
      <c r="J5514" s="0" t="n">
        <v>-22933</v>
      </c>
    </row>
    <row r="5515" customFormat="false" ht="15" hidden="false" customHeight="false" outlineLevel="0" collapsed="false">
      <c r="A5515" s="0" t="n">
        <v>202407</v>
      </c>
      <c r="B5515" s="0" t="n">
        <v>202408</v>
      </c>
      <c r="C5515" s="37" t="s">
        <v>197</v>
      </c>
      <c r="D5515" s="37" t="s">
        <v>193</v>
      </c>
      <c r="E5515" s="0" t="n">
        <v>2</v>
      </c>
      <c r="F5515" s="38" t="s">
        <v>70</v>
      </c>
      <c r="G5515" s="37" t="s">
        <v>227</v>
      </c>
      <c r="H5515" s="0" t="n">
        <v>1837364</v>
      </c>
      <c r="I5515" s="0" t="n">
        <v>1434952</v>
      </c>
      <c r="J5515" s="0" t="n">
        <v>23293</v>
      </c>
    </row>
    <row r="5516" customFormat="false" ht="15" hidden="false" customHeight="false" outlineLevel="0" collapsed="false">
      <c r="A5516" s="0" t="n">
        <v>202407</v>
      </c>
      <c r="B5516" s="0" t="n">
        <v>202408</v>
      </c>
      <c r="C5516" s="37" t="s">
        <v>149</v>
      </c>
      <c r="D5516" s="37" t="s">
        <v>153</v>
      </c>
      <c r="E5516" s="0" t="n">
        <v>2</v>
      </c>
      <c r="F5516" s="38" t="s">
        <v>70</v>
      </c>
      <c r="G5516" s="37" t="s">
        <v>228</v>
      </c>
      <c r="H5516" s="0" t="n">
        <v>555915</v>
      </c>
      <c r="I5516" s="0" t="n">
        <v>479798</v>
      </c>
      <c r="J5516" s="0" t="n">
        <v>-64093</v>
      </c>
    </row>
    <row r="5517" customFormat="false" ht="15" hidden="false" customHeight="false" outlineLevel="0" collapsed="false">
      <c r="A5517" s="0" t="n">
        <v>202407</v>
      </c>
      <c r="B5517" s="0" t="n">
        <v>202408</v>
      </c>
      <c r="C5517" s="37" t="s">
        <v>184</v>
      </c>
      <c r="D5517" s="37" t="s">
        <v>229</v>
      </c>
      <c r="E5517" s="0" t="n">
        <v>2</v>
      </c>
      <c r="F5517" s="38" t="s">
        <v>70</v>
      </c>
      <c r="G5517" s="37" t="s">
        <v>230</v>
      </c>
      <c r="H5517" s="0" t="n">
        <v>1798415</v>
      </c>
      <c r="I5517" s="0" t="n">
        <v>577391</v>
      </c>
      <c r="J5517" s="0" t="n">
        <v>54928</v>
      </c>
    </row>
    <row r="5518" customFormat="false" ht="15" hidden="false" customHeight="false" outlineLevel="0" collapsed="false">
      <c r="A5518" s="0" t="n">
        <v>202407</v>
      </c>
      <c r="B5518" s="0" t="n">
        <v>202408</v>
      </c>
      <c r="C5518" s="37" t="s">
        <v>115</v>
      </c>
      <c r="D5518" s="37" t="s">
        <v>231</v>
      </c>
      <c r="E5518" s="0" t="n">
        <v>2</v>
      </c>
      <c r="F5518" s="38" t="s">
        <v>70</v>
      </c>
      <c r="G5518" s="37" t="s">
        <v>232</v>
      </c>
      <c r="H5518" s="0" t="n">
        <v>1290411</v>
      </c>
      <c r="I5518" s="0" t="n">
        <v>623417</v>
      </c>
      <c r="J5518" s="0" t="n">
        <v>90241</v>
      </c>
    </row>
    <row r="5519" customFormat="false" ht="15" hidden="false" customHeight="false" outlineLevel="0" collapsed="false">
      <c r="A5519" s="0" t="n">
        <v>202407</v>
      </c>
      <c r="B5519" s="0" t="n">
        <v>202408</v>
      </c>
      <c r="C5519" s="37" t="s">
        <v>124</v>
      </c>
      <c r="D5519" s="37" t="s">
        <v>233</v>
      </c>
      <c r="E5519" s="0" t="n">
        <v>2</v>
      </c>
      <c r="F5519" s="38" t="s">
        <v>70</v>
      </c>
      <c r="G5519" s="37" t="s">
        <v>234</v>
      </c>
      <c r="H5519" s="0" t="n">
        <v>593566</v>
      </c>
      <c r="I5519" s="0" t="n">
        <v>307058</v>
      </c>
      <c r="J5519" s="0" t="n">
        <v>-53900</v>
      </c>
    </row>
    <row r="5520" customFormat="false" ht="15" hidden="false" customHeight="false" outlineLevel="0" collapsed="false">
      <c r="A5520" s="0" t="n">
        <v>202407</v>
      </c>
      <c r="B5520" s="0" t="n">
        <v>202408</v>
      </c>
      <c r="C5520" s="37" t="s">
        <v>184</v>
      </c>
      <c r="D5520" s="37" t="s">
        <v>235</v>
      </c>
      <c r="E5520" s="0" t="n">
        <v>2</v>
      </c>
      <c r="F5520" s="38" t="s">
        <v>70</v>
      </c>
      <c r="G5520" s="37" t="s">
        <v>236</v>
      </c>
      <c r="H5520" s="0" t="n">
        <v>1063267</v>
      </c>
      <c r="I5520" s="0" t="n">
        <v>214420</v>
      </c>
      <c r="J5520" s="0" t="n">
        <v>21191</v>
      </c>
    </row>
    <row r="5521" customFormat="false" ht="15" hidden="false" customHeight="false" outlineLevel="0" collapsed="false">
      <c r="A5521" s="0" t="n">
        <v>202407</v>
      </c>
      <c r="B5521" s="0" t="n">
        <v>202408</v>
      </c>
      <c r="C5521" s="37" t="s">
        <v>124</v>
      </c>
      <c r="D5521" s="37" t="s">
        <v>237</v>
      </c>
      <c r="E5521" s="0" t="n">
        <v>2</v>
      </c>
      <c r="F5521" s="38" t="s">
        <v>70</v>
      </c>
      <c r="G5521" s="37" t="s">
        <v>238</v>
      </c>
      <c r="H5521" s="0" t="n">
        <v>1063684</v>
      </c>
      <c r="I5521" s="0" t="n">
        <v>344384</v>
      </c>
      <c r="J5521" s="0" t="n">
        <v>48359</v>
      </c>
    </row>
    <row r="5522" customFormat="false" ht="15" hidden="false" customHeight="false" outlineLevel="0" collapsed="false">
      <c r="A5522" s="0" t="n">
        <v>202407</v>
      </c>
      <c r="B5522" s="0" t="n">
        <v>202408</v>
      </c>
      <c r="C5522" s="37" t="s">
        <v>124</v>
      </c>
      <c r="D5522" s="37" t="s">
        <v>107</v>
      </c>
      <c r="E5522" s="0" t="n">
        <v>2</v>
      </c>
      <c r="F5522" s="38" t="s">
        <v>70</v>
      </c>
      <c r="G5522" s="37" t="s">
        <v>239</v>
      </c>
      <c r="H5522" s="0" t="n">
        <v>1021060</v>
      </c>
      <c r="I5522" s="0" t="n">
        <v>311274</v>
      </c>
      <c r="J5522" s="0" t="n">
        <v>41936</v>
      </c>
    </row>
    <row r="5523" customFormat="false" ht="15" hidden="false" customHeight="false" outlineLevel="0" collapsed="false">
      <c r="A5523" s="0" t="n">
        <v>202407</v>
      </c>
      <c r="B5523" s="0" t="n">
        <v>202408</v>
      </c>
      <c r="C5523" s="37" t="s">
        <v>106</v>
      </c>
      <c r="D5523" s="37" t="s">
        <v>139</v>
      </c>
      <c r="E5523" s="0" t="n">
        <v>2</v>
      </c>
      <c r="F5523" s="38" t="s">
        <v>70</v>
      </c>
      <c r="G5523" s="37" t="s">
        <v>240</v>
      </c>
      <c r="H5523" s="0" t="n">
        <v>10159488</v>
      </c>
      <c r="I5523" s="0" t="n">
        <v>2658865</v>
      </c>
      <c r="J5523" s="0" t="n">
        <v>-105254</v>
      </c>
    </row>
    <row r="5524" customFormat="false" ht="15" hidden="false" customHeight="false" outlineLevel="0" collapsed="false">
      <c r="A5524" s="0" t="n">
        <v>202407</v>
      </c>
      <c r="B5524" s="0" t="n">
        <v>202408</v>
      </c>
      <c r="C5524" s="37" t="s">
        <v>106</v>
      </c>
      <c r="D5524" s="37" t="s">
        <v>241</v>
      </c>
      <c r="E5524" s="0" t="n">
        <v>2</v>
      </c>
      <c r="F5524" s="38" t="s">
        <v>70</v>
      </c>
      <c r="G5524" s="37" t="s">
        <v>242</v>
      </c>
      <c r="H5524" s="0" t="n">
        <v>1371337</v>
      </c>
      <c r="I5524" s="0" t="n">
        <v>740964</v>
      </c>
      <c r="J5524" s="0" t="n">
        <v>116562</v>
      </c>
    </row>
    <row r="5525" customFormat="false" ht="15" hidden="false" customHeight="false" outlineLevel="0" collapsed="false">
      <c r="A5525" s="0" t="n">
        <v>202407</v>
      </c>
      <c r="B5525" s="0" t="n">
        <v>202408</v>
      </c>
      <c r="C5525" s="37" t="s">
        <v>158</v>
      </c>
      <c r="D5525" s="37" t="s">
        <v>243</v>
      </c>
      <c r="E5525" s="0" t="n">
        <v>2</v>
      </c>
      <c r="F5525" s="38" t="s">
        <v>70</v>
      </c>
      <c r="G5525" s="37" t="s">
        <v>244</v>
      </c>
      <c r="H5525" s="0" t="n">
        <v>1087942</v>
      </c>
      <c r="I5525" s="0" t="n">
        <v>832736</v>
      </c>
      <c r="J5525" s="0" t="n">
        <v>67394</v>
      </c>
    </row>
    <row r="5526" customFormat="false" ht="15" hidden="false" customHeight="false" outlineLevel="0" collapsed="false">
      <c r="A5526" s="0" t="n">
        <v>202407</v>
      </c>
      <c r="B5526" s="0" t="n">
        <v>202408</v>
      </c>
      <c r="C5526" s="37" t="s">
        <v>112</v>
      </c>
      <c r="D5526" s="37" t="s">
        <v>245</v>
      </c>
      <c r="E5526" s="0" t="n">
        <v>2</v>
      </c>
      <c r="F5526" s="38" t="s">
        <v>70</v>
      </c>
      <c r="G5526" s="37" t="s">
        <v>246</v>
      </c>
      <c r="H5526" s="0" t="n">
        <v>85411</v>
      </c>
      <c r="I5526" s="0" t="n">
        <v>38097</v>
      </c>
      <c r="J5526" s="0" t="n">
        <v>5299</v>
      </c>
    </row>
    <row r="5527" customFormat="false" ht="15" hidden="false" customHeight="false" outlineLevel="0" collapsed="false">
      <c r="A5527" s="0" t="n">
        <v>202407</v>
      </c>
      <c r="B5527" s="0" t="n">
        <v>202408</v>
      </c>
      <c r="C5527" s="37" t="s">
        <v>197</v>
      </c>
      <c r="D5527" s="37" t="s">
        <v>247</v>
      </c>
      <c r="E5527" s="0" t="n">
        <v>2</v>
      </c>
      <c r="F5527" s="38" t="s">
        <v>70</v>
      </c>
      <c r="G5527" s="37" t="s">
        <v>248</v>
      </c>
      <c r="H5527" s="0" t="n">
        <v>431571</v>
      </c>
      <c r="I5527" s="0" t="n">
        <v>168309</v>
      </c>
      <c r="J5527" s="0" t="n">
        <v>11346</v>
      </c>
    </row>
    <row r="5528" customFormat="false" ht="15" hidden="false" customHeight="false" outlineLevel="0" collapsed="false">
      <c r="A5528" s="0" t="n">
        <v>202407</v>
      </c>
      <c r="B5528" s="0" t="n">
        <v>202408</v>
      </c>
      <c r="C5528" s="37" t="s">
        <v>106</v>
      </c>
      <c r="D5528" s="37" t="s">
        <v>249</v>
      </c>
      <c r="E5528" s="0" t="n">
        <v>2</v>
      </c>
      <c r="F5528" s="38" t="s">
        <v>70</v>
      </c>
      <c r="G5528" s="37" t="s">
        <v>250</v>
      </c>
      <c r="H5528" s="0" t="n">
        <v>695383</v>
      </c>
      <c r="I5528" s="0" t="n">
        <v>274225</v>
      </c>
      <c r="J5528" s="0" t="n">
        <v>32387</v>
      </c>
    </row>
    <row r="5529" customFormat="false" ht="15" hidden="false" customHeight="false" outlineLevel="0" collapsed="false">
      <c r="A5529" s="0" t="n">
        <v>202407</v>
      </c>
      <c r="B5529" s="0" t="n">
        <v>202408</v>
      </c>
      <c r="C5529" s="37" t="s">
        <v>98</v>
      </c>
      <c r="D5529" s="37" t="s">
        <v>251</v>
      </c>
      <c r="E5529" s="0" t="n">
        <v>2</v>
      </c>
      <c r="F5529" s="38" t="s">
        <v>70</v>
      </c>
      <c r="G5529" s="37" t="s">
        <v>252</v>
      </c>
      <c r="H5529" s="0" t="n">
        <v>663474</v>
      </c>
      <c r="I5529" s="0" t="n">
        <v>400276</v>
      </c>
      <c r="J5529" s="0" t="n">
        <v>76422</v>
      </c>
    </row>
    <row r="5530" customFormat="false" ht="15" hidden="false" customHeight="false" outlineLevel="0" collapsed="false">
      <c r="A5530" s="0" t="n">
        <v>202407</v>
      </c>
      <c r="B5530" s="0" t="n">
        <v>202408</v>
      </c>
      <c r="C5530" s="37" t="s">
        <v>124</v>
      </c>
      <c r="D5530" s="37" t="s">
        <v>253</v>
      </c>
      <c r="E5530" s="0" t="n">
        <v>2</v>
      </c>
      <c r="F5530" s="38" t="s">
        <v>70</v>
      </c>
      <c r="G5530" s="37" t="s">
        <v>254</v>
      </c>
      <c r="H5530" s="0" t="n">
        <v>6528474</v>
      </c>
      <c r="I5530" s="0" t="n">
        <v>1467885</v>
      </c>
      <c r="J5530" s="0" t="n">
        <v>87483</v>
      </c>
    </row>
    <row r="5531" customFormat="false" ht="15" hidden="false" customHeight="false" outlineLevel="0" collapsed="false">
      <c r="A5531" s="0" t="n">
        <v>202407</v>
      </c>
      <c r="B5531" s="0" t="n">
        <v>202408</v>
      </c>
      <c r="C5531" s="37" t="s">
        <v>101</v>
      </c>
      <c r="D5531" s="37" t="s">
        <v>255</v>
      </c>
      <c r="E5531" s="0" t="n">
        <v>2</v>
      </c>
      <c r="F5531" s="38" t="s">
        <v>70</v>
      </c>
      <c r="G5531" s="37" t="s">
        <v>256</v>
      </c>
      <c r="H5531" s="0" t="n">
        <v>1207896</v>
      </c>
      <c r="I5531" s="0" t="n">
        <v>545437</v>
      </c>
      <c r="J5531" s="0" t="n">
        <v>59131</v>
      </c>
    </row>
    <row r="5532" customFormat="false" ht="15" hidden="false" customHeight="false" outlineLevel="0" collapsed="false">
      <c r="A5532" s="0" t="n">
        <v>202407</v>
      </c>
      <c r="B5532" s="0" t="n">
        <v>202408</v>
      </c>
      <c r="C5532" s="37" t="s">
        <v>112</v>
      </c>
      <c r="D5532" s="37" t="s">
        <v>132</v>
      </c>
      <c r="E5532" s="0" t="n">
        <v>2</v>
      </c>
      <c r="F5532" s="38" t="s">
        <v>70</v>
      </c>
      <c r="G5532" s="37" t="s">
        <v>257</v>
      </c>
      <c r="H5532" s="0" t="n">
        <v>5552337</v>
      </c>
      <c r="I5532" s="0" t="n">
        <v>2727894</v>
      </c>
      <c r="J5532" s="0" t="n">
        <v>559155</v>
      </c>
    </row>
    <row r="5533" customFormat="false" ht="15" hidden="false" customHeight="false" outlineLevel="0" collapsed="false">
      <c r="A5533" s="0" t="n">
        <v>202407</v>
      </c>
      <c r="B5533" s="0" t="n">
        <v>202408</v>
      </c>
      <c r="C5533" s="37" t="s">
        <v>115</v>
      </c>
      <c r="D5533" s="37" t="s">
        <v>258</v>
      </c>
      <c r="E5533" s="0" t="n">
        <v>2</v>
      </c>
      <c r="F5533" s="38" t="s">
        <v>70</v>
      </c>
      <c r="G5533" s="37" t="s">
        <v>259</v>
      </c>
      <c r="H5533" s="0" t="n">
        <v>980292</v>
      </c>
      <c r="I5533" s="0" t="n">
        <v>483101</v>
      </c>
      <c r="J5533" s="0" t="n">
        <v>32212</v>
      </c>
    </row>
    <row r="5534" customFormat="false" ht="15" hidden="false" customHeight="false" outlineLevel="0" collapsed="false">
      <c r="A5534" s="0" t="n">
        <v>202407</v>
      </c>
      <c r="B5534" s="0" t="n">
        <v>202408</v>
      </c>
      <c r="C5534" s="37" t="s">
        <v>184</v>
      </c>
      <c r="D5534" s="37" t="s">
        <v>179</v>
      </c>
      <c r="E5534" s="0" t="n">
        <v>2</v>
      </c>
      <c r="F5534" s="38" t="s">
        <v>70</v>
      </c>
      <c r="G5534" s="37" t="s">
        <v>260</v>
      </c>
      <c r="H5534" s="0" t="n">
        <v>1867813</v>
      </c>
      <c r="I5534" s="0" t="n">
        <v>1329426</v>
      </c>
      <c r="J5534" s="0" t="n">
        <v>-43259</v>
      </c>
    </row>
    <row r="5535" customFormat="false" ht="15" hidden="false" customHeight="false" outlineLevel="0" collapsed="false">
      <c r="A5535" s="0" t="n">
        <v>202407</v>
      </c>
      <c r="B5535" s="0" t="n">
        <v>202408</v>
      </c>
      <c r="C5535" s="37" t="s">
        <v>158</v>
      </c>
      <c r="D5535" s="37" t="s">
        <v>155</v>
      </c>
      <c r="E5535" s="0" t="n">
        <v>2</v>
      </c>
      <c r="F5535" s="38" t="s">
        <v>70</v>
      </c>
      <c r="G5535" s="37" t="s">
        <v>261</v>
      </c>
      <c r="H5535" s="0" t="n">
        <v>1102518</v>
      </c>
      <c r="I5535" s="0" t="n">
        <v>768361</v>
      </c>
      <c r="J5535" s="0" t="n">
        <v>113413</v>
      </c>
    </row>
    <row r="5536" customFormat="false" ht="15" hidden="false" customHeight="false" outlineLevel="0" collapsed="false">
      <c r="A5536" s="0" t="n">
        <v>202407</v>
      </c>
      <c r="B5536" s="0" t="n">
        <v>202408</v>
      </c>
      <c r="C5536" s="37" t="s">
        <v>98</v>
      </c>
      <c r="D5536" s="37" t="s">
        <v>262</v>
      </c>
      <c r="E5536" s="0" t="n">
        <v>2</v>
      </c>
      <c r="F5536" s="38" t="s">
        <v>70</v>
      </c>
      <c r="G5536" s="37" t="s">
        <v>263</v>
      </c>
      <c r="H5536" s="0" t="n">
        <v>1039785</v>
      </c>
      <c r="I5536" s="0" t="n">
        <v>320264</v>
      </c>
      <c r="J5536" s="0" t="n">
        <v>71575</v>
      </c>
    </row>
    <row r="5537" customFormat="false" ht="15" hidden="false" customHeight="false" outlineLevel="0" collapsed="false">
      <c r="A5537" s="0" t="n">
        <v>202407</v>
      </c>
      <c r="B5537" s="0" t="n">
        <v>202408</v>
      </c>
      <c r="C5537" s="37" t="s">
        <v>98</v>
      </c>
      <c r="D5537" s="37" t="s">
        <v>214</v>
      </c>
      <c r="E5537" s="0" t="n">
        <v>2</v>
      </c>
      <c r="F5537" s="38" t="s">
        <v>70</v>
      </c>
      <c r="G5537" s="37" t="s">
        <v>264</v>
      </c>
      <c r="H5537" s="0" t="n">
        <v>11233583</v>
      </c>
      <c r="I5537" s="0" t="n">
        <v>4009043</v>
      </c>
      <c r="J5537" s="0" t="n">
        <v>837402</v>
      </c>
    </row>
    <row r="5538" customFormat="false" ht="15" hidden="false" customHeight="false" outlineLevel="0" collapsed="false">
      <c r="A5538" s="0" t="n">
        <v>202407</v>
      </c>
      <c r="B5538" s="0" t="n">
        <v>202408</v>
      </c>
      <c r="C5538" s="37" t="s">
        <v>101</v>
      </c>
      <c r="D5538" s="37" t="s">
        <v>161</v>
      </c>
      <c r="E5538" s="0" t="n">
        <v>2</v>
      </c>
      <c r="F5538" s="38" t="s">
        <v>70</v>
      </c>
      <c r="G5538" s="37" t="s">
        <v>265</v>
      </c>
      <c r="H5538" s="0" t="n">
        <v>100896</v>
      </c>
      <c r="I5538" s="0" t="n">
        <v>75434</v>
      </c>
      <c r="J5538" s="0" t="n">
        <v>11428</v>
      </c>
    </row>
    <row r="5539" customFormat="false" ht="15" hidden="false" customHeight="false" outlineLevel="0" collapsed="false">
      <c r="A5539" s="0" t="n">
        <v>202407</v>
      </c>
      <c r="B5539" s="0" t="n">
        <v>202408</v>
      </c>
      <c r="C5539" s="37" t="s">
        <v>106</v>
      </c>
      <c r="D5539" s="37" t="s">
        <v>102</v>
      </c>
      <c r="E5539" s="0" t="n">
        <v>2</v>
      </c>
      <c r="F5539" s="38" t="s">
        <v>70</v>
      </c>
      <c r="G5539" s="37" t="s">
        <v>266</v>
      </c>
      <c r="H5539" s="0" t="n">
        <v>105639</v>
      </c>
      <c r="I5539" s="0" t="n">
        <v>69461</v>
      </c>
      <c r="J5539" s="0" t="n">
        <v>-10726</v>
      </c>
    </row>
    <row r="5540" customFormat="false" ht="15" hidden="false" customHeight="false" outlineLevel="0" collapsed="false">
      <c r="A5540" s="0" t="n">
        <v>202407</v>
      </c>
      <c r="B5540" s="0" t="n">
        <v>202408</v>
      </c>
      <c r="C5540" s="37" t="s">
        <v>95</v>
      </c>
      <c r="D5540" s="37" t="s">
        <v>267</v>
      </c>
      <c r="E5540" s="0" t="n">
        <v>2</v>
      </c>
      <c r="F5540" s="38" t="s">
        <v>70</v>
      </c>
      <c r="G5540" s="37" t="s">
        <v>268</v>
      </c>
      <c r="H5540" s="0" t="n">
        <v>617422</v>
      </c>
      <c r="I5540" s="0" t="n">
        <v>163708</v>
      </c>
      <c r="J5540" s="0" t="n">
        <v>2688</v>
      </c>
    </row>
    <row r="5541" customFormat="false" ht="15" hidden="false" customHeight="false" outlineLevel="0" collapsed="false">
      <c r="A5541" s="0" t="n">
        <v>202407</v>
      </c>
      <c r="B5541" s="0" t="n">
        <v>202408</v>
      </c>
      <c r="C5541" s="37" t="s">
        <v>136</v>
      </c>
      <c r="D5541" s="37" t="s">
        <v>269</v>
      </c>
      <c r="E5541" s="0" t="n">
        <v>2</v>
      </c>
      <c r="F5541" s="38" t="s">
        <v>70</v>
      </c>
      <c r="G5541" s="37" t="s">
        <v>270</v>
      </c>
      <c r="H5541" s="0" t="n">
        <v>1268240</v>
      </c>
      <c r="I5541" s="0" t="n">
        <v>778184</v>
      </c>
      <c r="J5541" s="0" t="n">
        <v>16762</v>
      </c>
    </row>
    <row r="5542" customFormat="false" ht="15" hidden="false" customHeight="false" outlineLevel="0" collapsed="false">
      <c r="A5542" s="0" t="n">
        <v>202407</v>
      </c>
      <c r="B5542" s="0" t="n">
        <v>202408</v>
      </c>
      <c r="C5542" s="37" t="s">
        <v>98</v>
      </c>
      <c r="D5542" s="37" t="s">
        <v>181</v>
      </c>
      <c r="E5542" s="0" t="n">
        <v>2</v>
      </c>
      <c r="F5542" s="38" t="s">
        <v>70</v>
      </c>
      <c r="G5542" s="37" t="s">
        <v>271</v>
      </c>
      <c r="H5542" s="0" t="n">
        <v>2330235</v>
      </c>
      <c r="I5542" s="0" t="n">
        <v>606891</v>
      </c>
      <c r="J5542" s="0" t="n">
        <v>51274</v>
      </c>
    </row>
    <row r="5543" customFormat="false" ht="15" hidden="false" customHeight="false" outlineLevel="0" collapsed="false">
      <c r="A5543" s="0" t="n">
        <v>202407</v>
      </c>
      <c r="B5543" s="0" t="n">
        <v>202408</v>
      </c>
      <c r="C5543" s="37" t="s">
        <v>197</v>
      </c>
      <c r="D5543" s="37" t="s">
        <v>255</v>
      </c>
      <c r="E5543" s="0" t="n">
        <v>2</v>
      </c>
      <c r="F5543" s="38" t="s">
        <v>70</v>
      </c>
      <c r="G5543" s="37" t="s">
        <v>272</v>
      </c>
      <c r="H5543" s="0" t="n">
        <v>1912849</v>
      </c>
      <c r="I5543" s="0" t="n">
        <v>402693</v>
      </c>
      <c r="J5543" s="0" t="n">
        <v>100201</v>
      </c>
    </row>
    <row r="5544" customFormat="false" ht="15" hidden="false" customHeight="false" outlineLevel="0" collapsed="false">
      <c r="A5544" s="0" t="n">
        <v>202407</v>
      </c>
      <c r="B5544" s="0" t="n">
        <v>202408</v>
      </c>
      <c r="C5544" s="37" t="s">
        <v>106</v>
      </c>
      <c r="D5544" s="37" t="s">
        <v>273</v>
      </c>
      <c r="E5544" s="0" t="n">
        <v>2</v>
      </c>
      <c r="F5544" s="38" t="s">
        <v>70</v>
      </c>
      <c r="G5544" s="37" t="s">
        <v>274</v>
      </c>
      <c r="H5544" s="0" t="n">
        <v>990726</v>
      </c>
      <c r="I5544" s="0" t="n">
        <v>368146</v>
      </c>
      <c r="J5544" s="0" t="n">
        <v>-10328</v>
      </c>
    </row>
    <row r="5545" customFormat="false" ht="15" hidden="false" customHeight="false" outlineLevel="0" collapsed="false">
      <c r="A5545" s="0" t="n">
        <v>202407</v>
      </c>
      <c r="B5545" s="0" t="n">
        <v>202408</v>
      </c>
      <c r="C5545" s="37" t="s">
        <v>124</v>
      </c>
      <c r="D5545" s="37" t="s">
        <v>275</v>
      </c>
      <c r="E5545" s="0" t="n">
        <v>2</v>
      </c>
      <c r="F5545" s="38" t="s">
        <v>70</v>
      </c>
      <c r="G5545" s="37" t="s">
        <v>276</v>
      </c>
      <c r="H5545" s="0" t="n">
        <v>4004869</v>
      </c>
      <c r="I5545" s="0" t="n">
        <v>1069819</v>
      </c>
      <c r="J5545" s="0" t="n">
        <v>325461</v>
      </c>
    </row>
    <row r="5546" customFormat="false" ht="15" hidden="false" customHeight="false" outlineLevel="0" collapsed="false">
      <c r="A5546" s="0" t="n">
        <v>202407</v>
      </c>
      <c r="B5546" s="0" t="n">
        <v>202408</v>
      </c>
      <c r="C5546" s="37" t="s">
        <v>115</v>
      </c>
      <c r="D5546" s="37" t="s">
        <v>277</v>
      </c>
      <c r="E5546" s="0" t="n">
        <v>2</v>
      </c>
      <c r="F5546" s="38" t="s">
        <v>70</v>
      </c>
      <c r="G5546" s="37" t="s">
        <v>278</v>
      </c>
      <c r="H5546" s="0" t="n">
        <v>3651326</v>
      </c>
      <c r="I5546" s="0" t="n">
        <v>1438692</v>
      </c>
      <c r="J5546" s="0" t="n">
        <v>60090</v>
      </c>
    </row>
    <row r="5547" customFormat="false" ht="15" hidden="false" customHeight="false" outlineLevel="0" collapsed="false">
      <c r="A5547" s="0" t="n">
        <v>202407</v>
      </c>
      <c r="B5547" s="0" t="n">
        <v>202408</v>
      </c>
      <c r="C5547" s="37" t="s">
        <v>115</v>
      </c>
      <c r="D5547" s="37" t="s">
        <v>269</v>
      </c>
      <c r="E5547" s="0" t="n">
        <v>2</v>
      </c>
      <c r="F5547" s="38" t="s">
        <v>70</v>
      </c>
      <c r="G5547" s="37" t="s">
        <v>279</v>
      </c>
      <c r="H5547" s="0" t="n">
        <v>1401513</v>
      </c>
      <c r="I5547" s="0" t="n">
        <v>517177</v>
      </c>
      <c r="J5547" s="0" t="n">
        <v>1712</v>
      </c>
    </row>
    <row r="5548" customFormat="false" ht="15" hidden="false" customHeight="false" outlineLevel="0" collapsed="false">
      <c r="A5548" s="0" t="n">
        <v>202407</v>
      </c>
      <c r="B5548" s="0" t="n">
        <v>202408</v>
      </c>
      <c r="C5548" s="37" t="s">
        <v>197</v>
      </c>
      <c r="D5548" s="37" t="s">
        <v>280</v>
      </c>
      <c r="E5548" s="0" t="n">
        <v>2</v>
      </c>
      <c r="F5548" s="38" t="s">
        <v>70</v>
      </c>
      <c r="G5548" s="37" t="s">
        <v>281</v>
      </c>
      <c r="H5548" s="0" t="n">
        <v>4484388</v>
      </c>
      <c r="I5548" s="0" t="n">
        <v>1489302</v>
      </c>
      <c r="J5548" s="0" t="n">
        <v>245021</v>
      </c>
    </row>
    <row r="5549" customFormat="false" ht="15" hidden="false" customHeight="false" outlineLevel="0" collapsed="false">
      <c r="A5549" s="0" t="n">
        <v>202407</v>
      </c>
      <c r="B5549" s="0" t="n">
        <v>202408</v>
      </c>
      <c r="C5549" s="37" t="s">
        <v>158</v>
      </c>
      <c r="D5549" s="37" t="s">
        <v>282</v>
      </c>
      <c r="E5549" s="0" t="n">
        <v>2</v>
      </c>
      <c r="F5549" s="38" t="s">
        <v>70</v>
      </c>
      <c r="G5549" s="37" t="s">
        <v>283</v>
      </c>
      <c r="H5549" s="0" t="n">
        <v>1240208</v>
      </c>
      <c r="I5549" s="0" t="n">
        <v>636678</v>
      </c>
      <c r="J5549" s="0" t="n">
        <v>109783</v>
      </c>
    </row>
    <row r="5550" customFormat="false" ht="15" hidden="false" customHeight="false" outlineLevel="0" collapsed="false">
      <c r="A5550" s="0" t="n">
        <v>202407</v>
      </c>
      <c r="B5550" s="0" t="n">
        <v>202408</v>
      </c>
      <c r="C5550" s="37" t="s">
        <v>152</v>
      </c>
      <c r="D5550" s="37" t="s">
        <v>284</v>
      </c>
      <c r="E5550" s="0" t="n">
        <v>2</v>
      </c>
      <c r="F5550" s="38" t="s">
        <v>70</v>
      </c>
      <c r="G5550" s="37" t="s">
        <v>285</v>
      </c>
      <c r="H5550" s="0" t="n">
        <v>636932</v>
      </c>
      <c r="I5550" s="0" t="n">
        <v>207302</v>
      </c>
      <c r="J5550" s="0" t="n">
        <v>30058</v>
      </c>
    </row>
    <row r="5551" customFormat="false" ht="15" hidden="false" customHeight="false" outlineLevel="0" collapsed="false">
      <c r="A5551" s="0" t="n">
        <v>202407</v>
      </c>
      <c r="B5551" s="0" t="n">
        <v>202408</v>
      </c>
      <c r="C5551" s="37" t="s">
        <v>95</v>
      </c>
      <c r="D5551" s="37" t="s">
        <v>210</v>
      </c>
      <c r="E5551" s="0" t="n">
        <v>2</v>
      </c>
      <c r="F5551" s="38" t="s">
        <v>70</v>
      </c>
      <c r="G5551" s="37" t="s">
        <v>286</v>
      </c>
      <c r="H5551" s="0" t="n">
        <v>4019681</v>
      </c>
      <c r="I5551" s="0" t="n">
        <v>1894954</v>
      </c>
      <c r="J5551" s="0" t="n">
        <v>5788</v>
      </c>
    </row>
    <row r="5552" customFormat="false" ht="15" hidden="false" customHeight="false" outlineLevel="0" collapsed="false">
      <c r="A5552" s="0" t="n">
        <v>202407</v>
      </c>
      <c r="B5552" s="0" t="n">
        <v>202408</v>
      </c>
      <c r="C5552" s="37" t="s">
        <v>136</v>
      </c>
      <c r="D5552" s="37" t="s">
        <v>223</v>
      </c>
      <c r="E5552" s="0" t="n">
        <v>2</v>
      </c>
      <c r="F5552" s="38" t="s">
        <v>70</v>
      </c>
      <c r="G5552" s="37" t="s">
        <v>287</v>
      </c>
      <c r="H5552" s="0" t="n">
        <v>1862435</v>
      </c>
      <c r="I5552" s="0" t="n">
        <v>665373</v>
      </c>
      <c r="J5552" s="0" t="n">
        <v>86633</v>
      </c>
    </row>
    <row r="5553" customFormat="false" ht="15" hidden="false" customHeight="false" outlineLevel="0" collapsed="false">
      <c r="A5553" s="0" t="n">
        <v>202407</v>
      </c>
      <c r="B5553" s="0" t="n">
        <v>202408</v>
      </c>
      <c r="C5553" s="37" t="s">
        <v>152</v>
      </c>
      <c r="D5553" s="37" t="s">
        <v>288</v>
      </c>
      <c r="E5553" s="0" t="n">
        <v>2</v>
      </c>
      <c r="F5553" s="38" t="s">
        <v>70</v>
      </c>
      <c r="G5553" s="37" t="s">
        <v>289</v>
      </c>
      <c r="H5553" s="0" t="n">
        <v>1312689</v>
      </c>
      <c r="I5553" s="0" t="n">
        <v>830450</v>
      </c>
      <c r="J5553" s="0" t="n">
        <v>-19396</v>
      </c>
    </row>
    <row r="5554" customFormat="false" ht="15" hidden="false" customHeight="false" outlineLevel="0" collapsed="false">
      <c r="A5554" s="0" t="n">
        <v>202407</v>
      </c>
      <c r="B5554" s="0" t="n">
        <v>202408</v>
      </c>
      <c r="C5554" s="37" t="s">
        <v>112</v>
      </c>
      <c r="D5554" s="37" t="s">
        <v>290</v>
      </c>
      <c r="E5554" s="0" t="n">
        <v>2</v>
      </c>
      <c r="F5554" s="38" t="s">
        <v>70</v>
      </c>
      <c r="G5554" s="37" t="s">
        <v>291</v>
      </c>
      <c r="H5554" s="0" t="n">
        <v>8580568</v>
      </c>
      <c r="I5554" s="0" t="n">
        <v>3954859</v>
      </c>
      <c r="J5554" s="0" t="n">
        <v>1089</v>
      </c>
    </row>
    <row r="5555" customFormat="false" ht="15" hidden="false" customHeight="false" outlineLevel="0" collapsed="false">
      <c r="A5555" s="0" t="n">
        <v>202407</v>
      </c>
      <c r="B5555" s="0" t="n">
        <v>202408</v>
      </c>
      <c r="C5555" s="37" t="s">
        <v>106</v>
      </c>
      <c r="D5555" s="37" t="s">
        <v>292</v>
      </c>
      <c r="E5555" s="0" t="n">
        <v>2</v>
      </c>
      <c r="F5555" s="38" t="s">
        <v>70</v>
      </c>
      <c r="G5555" s="37" t="s">
        <v>293</v>
      </c>
      <c r="H5555" s="0" t="n">
        <v>77264</v>
      </c>
      <c r="I5555" s="0" t="n">
        <v>30765</v>
      </c>
      <c r="J5555" s="0" t="n">
        <v>2169</v>
      </c>
    </row>
    <row r="5556" customFormat="false" ht="15" hidden="false" customHeight="false" outlineLevel="0" collapsed="false">
      <c r="A5556" s="0" t="n">
        <v>202407</v>
      </c>
      <c r="B5556" s="0" t="n">
        <v>202408</v>
      </c>
      <c r="C5556" s="37" t="s">
        <v>136</v>
      </c>
      <c r="D5556" s="37" t="s">
        <v>294</v>
      </c>
      <c r="E5556" s="0" t="n">
        <v>2</v>
      </c>
      <c r="F5556" s="38" t="s">
        <v>70</v>
      </c>
      <c r="G5556" s="37" t="s">
        <v>295</v>
      </c>
      <c r="H5556" s="0" t="n">
        <v>215324</v>
      </c>
      <c r="I5556" s="0" t="n">
        <v>81765</v>
      </c>
      <c r="J5556" s="0" t="n">
        <v>-163</v>
      </c>
    </row>
    <row r="5557" customFormat="false" ht="15" hidden="false" customHeight="false" outlineLevel="0" collapsed="false">
      <c r="A5557" s="0" t="n">
        <v>202407</v>
      </c>
      <c r="B5557" s="0" t="n">
        <v>202408</v>
      </c>
      <c r="C5557" s="37" t="s">
        <v>101</v>
      </c>
      <c r="D5557" s="37" t="s">
        <v>296</v>
      </c>
      <c r="E5557" s="0" t="n">
        <v>2</v>
      </c>
      <c r="F5557" s="38" t="s">
        <v>70</v>
      </c>
      <c r="G5557" s="37" t="s">
        <v>297</v>
      </c>
      <c r="H5557" s="0" t="n">
        <v>332447</v>
      </c>
      <c r="I5557" s="0" t="n">
        <v>362843</v>
      </c>
      <c r="J5557" s="0" t="n">
        <v>67226</v>
      </c>
    </row>
    <row r="5558" customFormat="false" ht="15" hidden="false" customHeight="false" outlineLevel="0" collapsed="false">
      <c r="A5558" s="0" t="n">
        <v>202407</v>
      </c>
      <c r="B5558" s="0" t="n">
        <v>202408</v>
      </c>
      <c r="C5558" s="37" t="s">
        <v>149</v>
      </c>
      <c r="D5558" s="37" t="s">
        <v>298</v>
      </c>
      <c r="E5558" s="0" t="n">
        <v>2</v>
      </c>
      <c r="F5558" s="38" t="s">
        <v>70</v>
      </c>
      <c r="G5558" s="37" t="s">
        <v>299</v>
      </c>
      <c r="H5558" s="0" t="n">
        <v>1017007</v>
      </c>
      <c r="I5558" s="0" t="n">
        <v>969810</v>
      </c>
      <c r="J5558" s="0" t="n">
        <v>21514</v>
      </c>
    </row>
    <row r="5559" customFormat="false" ht="15" hidden="false" customHeight="false" outlineLevel="0" collapsed="false">
      <c r="A5559" s="0" t="n">
        <v>202407</v>
      </c>
      <c r="B5559" s="0" t="n">
        <v>202408</v>
      </c>
      <c r="C5559" s="37" t="s">
        <v>184</v>
      </c>
      <c r="D5559" s="37" t="s">
        <v>300</v>
      </c>
      <c r="E5559" s="0" t="n">
        <v>2</v>
      </c>
      <c r="F5559" s="38" t="s">
        <v>70</v>
      </c>
      <c r="G5559" s="37" t="s">
        <v>301</v>
      </c>
      <c r="H5559" s="0" t="n">
        <v>733004</v>
      </c>
      <c r="I5559" s="0" t="n">
        <v>345290</v>
      </c>
      <c r="J5559" s="0" t="n">
        <v>20011</v>
      </c>
    </row>
    <row r="5560" customFormat="false" ht="15" hidden="false" customHeight="false" outlineLevel="0" collapsed="false">
      <c r="A5560" s="0" t="n">
        <v>202407</v>
      </c>
      <c r="B5560" s="0" t="n">
        <v>202408</v>
      </c>
      <c r="C5560" s="37" t="s">
        <v>136</v>
      </c>
      <c r="D5560" s="37" t="s">
        <v>298</v>
      </c>
      <c r="E5560" s="0" t="n">
        <v>2</v>
      </c>
      <c r="F5560" s="38" t="s">
        <v>70</v>
      </c>
      <c r="G5560" s="37" t="s">
        <v>302</v>
      </c>
      <c r="H5560" s="0" t="n">
        <v>214852</v>
      </c>
      <c r="I5560" s="0" t="n">
        <v>97795</v>
      </c>
      <c r="J5560" s="0" t="n">
        <v>-784</v>
      </c>
    </row>
    <row r="5561" customFormat="false" ht="15" hidden="false" customHeight="false" outlineLevel="0" collapsed="false">
      <c r="A5561" s="0" t="n">
        <v>202407</v>
      </c>
      <c r="B5561" s="0" t="n">
        <v>202408</v>
      </c>
      <c r="C5561" s="37" t="s">
        <v>149</v>
      </c>
      <c r="D5561" s="37" t="s">
        <v>303</v>
      </c>
      <c r="E5561" s="0" t="n">
        <v>2</v>
      </c>
      <c r="F5561" s="38" t="s">
        <v>70</v>
      </c>
      <c r="G5561" s="37" t="s">
        <v>304</v>
      </c>
      <c r="H5561" s="0" t="n">
        <v>389271</v>
      </c>
      <c r="I5561" s="0" t="n">
        <v>144151</v>
      </c>
      <c r="J5561" s="0" t="n">
        <v>26489</v>
      </c>
    </row>
    <row r="5562" customFormat="false" ht="15" hidden="false" customHeight="false" outlineLevel="0" collapsed="false">
      <c r="A5562" s="0" t="n">
        <v>202407</v>
      </c>
      <c r="B5562" s="0" t="n">
        <v>202408</v>
      </c>
      <c r="C5562" s="37" t="s">
        <v>106</v>
      </c>
      <c r="D5562" s="37" t="s">
        <v>107</v>
      </c>
      <c r="E5562" s="0" t="n">
        <v>2</v>
      </c>
      <c r="F5562" s="38" t="s">
        <v>70</v>
      </c>
      <c r="G5562" s="37" t="s">
        <v>305</v>
      </c>
      <c r="H5562" s="0" t="n">
        <v>434723</v>
      </c>
      <c r="I5562" s="0" t="n">
        <v>125514</v>
      </c>
      <c r="J5562" s="0" t="n">
        <v>1680</v>
      </c>
    </row>
    <row r="5563" customFormat="false" ht="15" hidden="false" customHeight="false" outlineLevel="0" collapsed="false">
      <c r="A5563" s="0" t="n">
        <v>202407</v>
      </c>
      <c r="B5563" s="0" t="n">
        <v>202408</v>
      </c>
      <c r="C5563" s="37" t="s">
        <v>124</v>
      </c>
      <c r="D5563" s="37" t="s">
        <v>306</v>
      </c>
      <c r="E5563" s="0" t="n">
        <v>2</v>
      </c>
      <c r="F5563" s="38" t="s">
        <v>70</v>
      </c>
      <c r="G5563" s="37" t="s">
        <v>307</v>
      </c>
      <c r="H5563" s="0" t="n">
        <v>23002280</v>
      </c>
      <c r="I5563" s="0" t="n">
        <v>5047529</v>
      </c>
      <c r="J5563" s="0" t="n">
        <v>980236</v>
      </c>
    </row>
    <row r="5564" customFormat="false" ht="15" hidden="false" customHeight="false" outlineLevel="0" collapsed="false">
      <c r="A5564" s="0" t="n">
        <v>202407</v>
      </c>
      <c r="B5564" s="0" t="n">
        <v>202408</v>
      </c>
      <c r="C5564" s="37" t="s">
        <v>115</v>
      </c>
      <c r="D5564" s="37" t="s">
        <v>308</v>
      </c>
      <c r="E5564" s="0" t="n">
        <v>2</v>
      </c>
      <c r="F5564" s="38" t="s">
        <v>70</v>
      </c>
      <c r="G5564" s="37" t="s">
        <v>309</v>
      </c>
      <c r="H5564" s="0" t="n">
        <v>10819286</v>
      </c>
      <c r="I5564" s="0" t="n">
        <v>5431116</v>
      </c>
      <c r="J5564" s="0" t="n">
        <v>1014828</v>
      </c>
    </row>
    <row r="5565" customFormat="false" ht="15" hidden="false" customHeight="false" outlineLevel="0" collapsed="false">
      <c r="A5565" s="0" t="n">
        <v>202407</v>
      </c>
      <c r="B5565" s="0" t="n">
        <v>202408</v>
      </c>
      <c r="C5565" s="37" t="s">
        <v>178</v>
      </c>
      <c r="D5565" s="37" t="s">
        <v>308</v>
      </c>
      <c r="E5565" s="0" t="n">
        <v>2</v>
      </c>
      <c r="F5565" s="38" t="s">
        <v>70</v>
      </c>
      <c r="G5565" s="37" t="s">
        <v>310</v>
      </c>
      <c r="H5565" s="0" t="n">
        <v>769300</v>
      </c>
      <c r="I5565" s="0" t="n">
        <v>400579</v>
      </c>
      <c r="J5565" s="0" t="n">
        <v>14183</v>
      </c>
    </row>
    <row r="5566" customFormat="false" ht="15" hidden="false" customHeight="false" outlineLevel="0" collapsed="false">
      <c r="A5566" s="0" t="n">
        <v>202407</v>
      </c>
      <c r="B5566" s="0" t="n">
        <v>202408</v>
      </c>
      <c r="C5566" s="37" t="s">
        <v>109</v>
      </c>
      <c r="D5566" s="37" t="s">
        <v>311</v>
      </c>
      <c r="E5566" s="0" t="n">
        <v>2</v>
      </c>
      <c r="F5566" s="38" t="s">
        <v>70</v>
      </c>
      <c r="G5566" s="37" t="s">
        <v>312</v>
      </c>
      <c r="H5566" s="0" t="n">
        <v>919415</v>
      </c>
      <c r="I5566" s="0" t="n">
        <v>273317</v>
      </c>
      <c r="J5566" s="0" t="n">
        <v>22676</v>
      </c>
    </row>
    <row r="5567" customFormat="false" ht="15" hidden="false" customHeight="false" outlineLevel="0" collapsed="false">
      <c r="A5567" s="0" t="n">
        <v>202407</v>
      </c>
      <c r="B5567" s="0" t="n">
        <v>202408</v>
      </c>
      <c r="C5567" s="37" t="s">
        <v>178</v>
      </c>
      <c r="D5567" s="37" t="s">
        <v>203</v>
      </c>
      <c r="E5567" s="0" t="n">
        <v>2</v>
      </c>
      <c r="F5567" s="38" t="s">
        <v>70</v>
      </c>
      <c r="G5567" s="37" t="s">
        <v>313</v>
      </c>
      <c r="H5567" s="0" t="n">
        <v>325277</v>
      </c>
      <c r="I5567" s="0" t="n">
        <v>146050</v>
      </c>
      <c r="J5567" s="0" t="n">
        <v>4765</v>
      </c>
    </row>
    <row r="5568" customFormat="false" ht="15" hidden="false" customHeight="false" outlineLevel="0" collapsed="false">
      <c r="A5568" s="0" t="n">
        <v>202407</v>
      </c>
      <c r="B5568" s="0" t="n">
        <v>202408</v>
      </c>
      <c r="C5568" s="37" t="s">
        <v>152</v>
      </c>
      <c r="D5568" s="37" t="s">
        <v>314</v>
      </c>
      <c r="E5568" s="0" t="n">
        <v>2</v>
      </c>
      <c r="F5568" s="38" t="s">
        <v>70</v>
      </c>
      <c r="G5568" s="37" t="s">
        <v>315</v>
      </c>
      <c r="H5568" s="0" t="n">
        <v>118606</v>
      </c>
      <c r="I5568" s="0" t="n">
        <v>74582</v>
      </c>
      <c r="J5568" s="0" t="n">
        <v>10037</v>
      </c>
    </row>
    <row r="5569" customFormat="false" ht="15" hidden="false" customHeight="false" outlineLevel="0" collapsed="false">
      <c r="A5569" s="0" t="n">
        <v>202407</v>
      </c>
      <c r="B5569" s="0" t="n">
        <v>202408</v>
      </c>
      <c r="C5569" s="37" t="s">
        <v>152</v>
      </c>
      <c r="D5569" s="37" t="s">
        <v>159</v>
      </c>
      <c r="E5569" s="0" t="n">
        <v>2</v>
      </c>
      <c r="F5569" s="38" t="s">
        <v>70</v>
      </c>
      <c r="G5569" s="37" t="s">
        <v>316</v>
      </c>
      <c r="H5569" s="0" t="n">
        <v>921498</v>
      </c>
      <c r="I5569" s="0" t="n">
        <v>329283</v>
      </c>
      <c r="J5569" s="0" t="n">
        <v>19939</v>
      </c>
    </row>
    <row r="5570" customFormat="false" ht="15" hidden="false" customHeight="false" outlineLevel="0" collapsed="false">
      <c r="A5570" s="0" t="n">
        <v>202407</v>
      </c>
      <c r="B5570" s="0" t="n">
        <v>202408</v>
      </c>
      <c r="C5570" s="37" t="s">
        <v>184</v>
      </c>
      <c r="D5570" s="37" t="s">
        <v>218</v>
      </c>
      <c r="E5570" s="0" t="n">
        <v>2</v>
      </c>
      <c r="F5570" s="38" t="s">
        <v>70</v>
      </c>
      <c r="G5570" s="37" t="s">
        <v>317</v>
      </c>
      <c r="H5570" s="0" t="n">
        <v>338308</v>
      </c>
      <c r="I5570" s="0" t="n">
        <v>135544</v>
      </c>
      <c r="J5570" s="0" t="n">
        <v>5185</v>
      </c>
    </row>
    <row r="5571" customFormat="false" ht="15" hidden="false" customHeight="false" outlineLevel="0" collapsed="false">
      <c r="A5571" s="0" t="n">
        <v>202407</v>
      </c>
      <c r="B5571" s="0" t="n">
        <v>202408</v>
      </c>
      <c r="C5571" s="37" t="s">
        <v>109</v>
      </c>
      <c r="D5571" s="37" t="s">
        <v>318</v>
      </c>
      <c r="E5571" s="0" t="n">
        <v>2</v>
      </c>
      <c r="F5571" s="38" t="s">
        <v>70</v>
      </c>
      <c r="G5571" s="37" t="s">
        <v>319</v>
      </c>
      <c r="H5571" s="0" t="n">
        <v>1129578</v>
      </c>
      <c r="I5571" s="0" t="n">
        <v>499299</v>
      </c>
      <c r="J5571" s="0" t="n">
        <v>42250</v>
      </c>
    </row>
    <row r="5572" customFormat="false" ht="15" hidden="false" customHeight="false" outlineLevel="0" collapsed="false">
      <c r="A5572" s="0" t="n">
        <v>202407</v>
      </c>
      <c r="B5572" s="0" t="n">
        <v>202408</v>
      </c>
      <c r="C5572" s="37" t="s">
        <v>184</v>
      </c>
      <c r="D5572" s="37" t="s">
        <v>320</v>
      </c>
      <c r="E5572" s="0" t="n">
        <v>2</v>
      </c>
      <c r="F5572" s="38" t="s">
        <v>70</v>
      </c>
      <c r="G5572" s="37" t="s">
        <v>321</v>
      </c>
      <c r="H5572" s="0" t="n">
        <v>158553</v>
      </c>
      <c r="I5572" s="0" t="n">
        <v>154014</v>
      </c>
      <c r="J5572" s="0" t="n">
        <v>-12047</v>
      </c>
    </row>
    <row r="5573" customFormat="false" ht="15" hidden="false" customHeight="false" outlineLevel="0" collapsed="false">
      <c r="A5573" s="0" t="n">
        <v>202407</v>
      </c>
      <c r="B5573" s="0" t="n">
        <v>202408</v>
      </c>
      <c r="C5573" s="37" t="s">
        <v>124</v>
      </c>
      <c r="D5573" s="37" t="s">
        <v>282</v>
      </c>
      <c r="E5573" s="0" t="n">
        <v>2</v>
      </c>
      <c r="F5573" s="38" t="s">
        <v>70</v>
      </c>
      <c r="G5573" s="37" t="s">
        <v>322</v>
      </c>
      <c r="H5573" s="0" t="n">
        <v>555438</v>
      </c>
      <c r="I5573" s="0" t="n">
        <v>157096</v>
      </c>
      <c r="J5573" s="0" t="n">
        <v>11376</v>
      </c>
    </row>
    <row r="5574" customFormat="false" ht="15" hidden="false" customHeight="false" outlineLevel="0" collapsed="false">
      <c r="A5574" s="0" t="n">
        <v>202407</v>
      </c>
      <c r="B5574" s="0" t="n">
        <v>202408</v>
      </c>
      <c r="C5574" s="37" t="s">
        <v>112</v>
      </c>
      <c r="D5574" s="37" t="s">
        <v>96</v>
      </c>
      <c r="E5574" s="0" t="n">
        <v>2</v>
      </c>
      <c r="F5574" s="38" t="s">
        <v>70</v>
      </c>
      <c r="G5574" s="37" t="s">
        <v>323</v>
      </c>
      <c r="H5574" s="0" t="n">
        <v>1533190</v>
      </c>
      <c r="I5574" s="0" t="n">
        <v>451447</v>
      </c>
      <c r="J5574" s="0" t="n">
        <v>65442</v>
      </c>
    </row>
    <row r="5575" customFormat="false" ht="15" hidden="false" customHeight="false" outlineLevel="0" collapsed="false">
      <c r="A5575" s="0" t="n">
        <v>202407</v>
      </c>
      <c r="B5575" s="0" t="n">
        <v>202408</v>
      </c>
      <c r="C5575" s="37" t="s">
        <v>152</v>
      </c>
      <c r="D5575" s="37" t="s">
        <v>324</v>
      </c>
      <c r="E5575" s="0" t="n">
        <v>2</v>
      </c>
      <c r="F5575" s="38" t="s">
        <v>70</v>
      </c>
      <c r="G5575" s="37" t="s">
        <v>325</v>
      </c>
      <c r="H5575" s="0" t="n">
        <v>2215482</v>
      </c>
      <c r="I5575" s="0" t="n">
        <v>1702855</v>
      </c>
      <c r="J5575" s="0" t="n">
        <v>159737</v>
      </c>
    </row>
    <row r="5576" customFormat="false" ht="15" hidden="false" customHeight="false" outlineLevel="0" collapsed="false">
      <c r="A5576" s="0" t="n">
        <v>202407</v>
      </c>
      <c r="B5576" s="0" t="n">
        <v>202408</v>
      </c>
      <c r="C5576" s="37" t="s">
        <v>112</v>
      </c>
      <c r="D5576" s="37" t="s">
        <v>326</v>
      </c>
      <c r="E5576" s="0" t="n">
        <v>2</v>
      </c>
      <c r="F5576" s="38" t="s">
        <v>70</v>
      </c>
      <c r="G5576" s="37" t="s">
        <v>327</v>
      </c>
      <c r="H5576" s="0" t="n">
        <v>1803326</v>
      </c>
      <c r="I5576" s="0" t="n">
        <v>992910</v>
      </c>
      <c r="J5576" s="0" t="n">
        <v>173924</v>
      </c>
    </row>
    <row r="5577" customFormat="false" ht="15" hidden="false" customHeight="false" outlineLevel="0" collapsed="false">
      <c r="A5577" s="0" t="n">
        <v>202407</v>
      </c>
      <c r="B5577" s="0" t="n">
        <v>202408</v>
      </c>
      <c r="C5577" s="37" t="s">
        <v>152</v>
      </c>
      <c r="D5577" s="37" t="s">
        <v>328</v>
      </c>
      <c r="E5577" s="0" t="n">
        <v>2</v>
      </c>
      <c r="F5577" s="38" t="s">
        <v>70</v>
      </c>
      <c r="G5577" s="37" t="s">
        <v>329</v>
      </c>
      <c r="H5577" s="0" t="n">
        <v>217674</v>
      </c>
      <c r="I5577" s="0" t="n">
        <v>145836</v>
      </c>
      <c r="J5577" s="0" t="n">
        <v>6164</v>
      </c>
    </row>
    <row r="5578" customFormat="false" ht="15" hidden="false" customHeight="false" outlineLevel="0" collapsed="false">
      <c r="A5578" s="0" t="n">
        <v>202407</v>
      </c>
      <c r="B5578" s="0" t="n">
        <v>202408</v>
      </c>
      <c r="C5578" s="37" t="s">
        <v>95</v>
      </c>
      <c r="D5578" s="37" t="s">
        <v>330</v>
      </c>
      <c r="E5578" s="0" t="n">
        <v>2</v>
      </c>
      <c r="F5578" s="38" t="s">
        <v>70</v>
      </c>
      <c r="G5578" s="37" t="s">
        <v>331</v>
      </c>
      <c r="H5578" s="0" t="n">
        <v>3976973</v>
      </c>
      <c r="I5578" s="0" t="n">
        <v>1309955</v>
      </c>
      <c r="J5578" s="0" t="n">
        <v>44631</v>
      </c>
    </row>
    <row r="5579" customFormat="false" ht="15" hidden="false" customHeight="false" outlineLevel="0" collapsed="false">
      <c r="A5579" s="0" t="n">
        <v>202407</v>
      </c>
      <c r="B5579" s="0" t="n">
        <v>202408</v>
      </c>
      <c r="C5579" s="37" t="s">
        <v>106</v>
      </c>
      <c r="D5579" s="37" t="s">
        <v>332</v>
      </c>
      <c r="E5579" s="0" t="n">
        <v>2</v>
      </c>
      <c r="F5579" s="38" t="s">
        <v>70</v>
      </c>
      <c r="G5579" s="37" t="s">
        <v>333</v>
      </c>
      <c r="H5579" s="0" t="n">
        <v>469413</v>
      </c>
      <c r="I5579" s="0" t="n">
        <v>193379</v>
      </c>
      <c r="J5579" s="0" t="n">
        <v>-6136</v>
      </c>
    </row>
    <row r="5580" customFormat="false" ht="15" hidden="false" customHeight="false" outlineLevel="0" collapsed="false">
      <c r="A5580" s="0" t="n">
        <v>202407</v>
      </c>
      <c r="B5580" s="0" t="n">
        <v>202408</v>
      </c>
      <c r="C5580" s="37" t="s">
        <v>95</v>
      </c>
      <c r="D5580" s="37" t="s">
        <v>334</v>
      </c>
      <c r="E5580" s="0" t="n">
        <v>2</v>
      </c>
      <c r="F5580" s="38" t="s">
        <v>70</v>
      </c>
      <c r="G5580" s="37" t="s">
        <v>335</v>
      </c>
      <c r="H5580" s="0" t="n">
        <v>2493136</v>
      </c>
      <c r="I5580" s="0" t="n">
        <v>1334838</v>
      </c>
      <c r="J5580" s="0" t="n">
        <v>52627</v>
      </c>
    </row>
    <row r="5581" customFormat="false" ht="15" hidden="false" customHeight="false" outlineLevel="0" collapsed="false">
      <c r="A5581" s="0" t="n">
        <v>202407</v>
      </c>
      <c r="B5581" s="0" t="n">
        <v>202408</v>
      </c>
      <c r="C5581" s="37" t="s">
        <v>149</v>
      </c>
      <c r="D5581" s="37" t="s">
        <v>243</v>
      </c>
      <c r="E5581" s="0" t="n">
        <v>2</v>
      </c>
      <c r="F5581" s="38" t="s">
        <v>70</v>
      </c>
      <c r="G5581" s="37" t="s">
        <v>336</v>
      </c>
      <c r="H5581" s="0" t="n">
        <v>1318536</v>
      </c>
      <c r="I5581" s="0" t="n">
        <v>1073537</v>
      </c>
      <c r="J5581" s="0" t="n">
        <v>296929</v>
      </c>
    </row>
    <row r="5582" customFormat="false" ht="15" hidden="false" customHeight="false" outlineLevel="0" collapsed="false">
      <c r="A5582" s="0" t="n">
        <v>202407</v>
      </c>
      <c r="B5582" s="0" t="n">
        <v>202408</v>
      </c>
      <c r="C5582" s="37" t="s">
        <v>115</v>
      </c>
      <c r="D5582" s="37" t="s">
        <v>200</v>
      </c>
      <c r="E5582" s="0" t="n">
        <v>2</v>
      </c>
      <c r="F5582" s="38" t="s">
        <v>70</v>
      </c>
      <c r="G5582" s="37" t="s">
        <v>337</v>
      </c>
      <c r="H5582" s="0" t="n">
        <v>254626</v>
      </c>
      <c r="I5582" s="0" t="n">
        <v>97914</v>
      </c>
      <c r="J5582" s="0" t="n">
        <v>10531</v>
      </c>
    </row>
    <row r="5583" customFormat="false" ht="15" hidden="false" customHeight="false" outlineLevel="0" collapsed="false">
      <c r="A5583" s="0" t="n">
        <v>202407</v>
      </c>
      <c r="B5583" s="0" t="n">
        <v>202408</v>
      </c>
      <c r="C5583" s="37" t="s">
        <v>106</v>
      </c>
      <c r="D5583" s="37" t="s">
        <v>104</v>
      </c>
      <c r="E5583" s="0" t="n">
        <v>2</v>
      </c>
      <c r="F5583" s="38" t="s">
        <v>70</v>
      </c>
      <c r="G5583" s="37" t="s">
        <v>338</v>
      </c>
      <c r="H5583" s="0" t="n">
        <v>681600</v>
      </c>
      <c r="I5583" s="0" t="n">
        <v>493131</v>
      </c>
      <c r="J5583" s="0" t="n">
        <v>10576</v>
      </c>
    </row>
    <row r="5584" customFormat="false" ht="15" hidden="false" customHeight="false" outlineLevel="0" collapsed="false">
      <c r="A5584" s="0" t="n">
        <v>202407</v>
      </c>
      <c r="B5584" s="0" t="n">
        <v>202408</v>
      </c>
      <c r="C5584" s="37" t="s">
        <v>184</v>
      </c>
      <c r="D5584" s="37" t="s">
        <v>339</v>
      </c>
      <c r="E5584" s="0" t="n">
        <v>2</v>
      </c>
      <c r="F5584" s="38" t="s">
        <v>70</v>
      </c>
      <c r="G5584" s="37" t="s">
        <v>340</v>
      </c>
      <c r="H5584" s="0" t="n">
        <v>2294747</v>
      </c>
      <c r="I5584" s="0" t="n">
        <v>795802</v>
      </c>
      <c r="J5584" s="0" t="n">
        <v>-16405</v>
      </c>
    </row>
    <row r="5585" customFormat="false" ht="15" hidden="false" customHeight="false" outlineLevel="0" collapsed="false">
      <c r="A5585" s="0" t="n">
        <v>202407</v>
      </c>
      <c r="B5585" s="0" t="n">
        <v>202408</v>
      </c>
      <c r="C5585" s="37" t="s">
        <v>112</v>
      </c>
      <c r="D5585" s="37" t="s">
        <v>341</v>
      </c>
      <c r="E5585" s="0" t="n">
        <v>2</v>
      </c>
      <c r="F5585" s="38" t="s">
        <v>70</v>
      </c>
      <c r="G5585" s="37" t="s">
        <v>342</v>
      </c>
      <c r="H5585" s="0" t="n">
        <v>2359588</v>
      </c>
      <c r="I5585" s="0" t="n">
        <v>473965</v>
      </c>
      <c r="J5585" s="0" t="n">
        <v>-37848</v>
      </c>
    </row>
    <row r="5586" customFormat="false" ht="15" hidden="false" customHeight="false" outlineLevel="0" collapsed="false">
      <c r="A5586" s="0" t="n">
        <v>202407</v>
      </c>
      <c r="B5586" s="0" t="n">
        <v>202408</v>
      </c>
      <c r="C5586" s="37" t="s">
        <v>101</v>
      </c>
      <c r="D5586" s="37" t="s">
        <v>200</v>
      </c>
      <c r="E5586" s="0" t="n">
        <v>2</v>
      </c>
      <c r="F5586" s="38" t="s">
        <v>70</v>
      </c>
      <c r="G5586" s="37" t="s">
        <v>343</v>
      </c>
      <c r="H5586" s="0" t="n">
        <v>1310366</v>
      </c>
      <c r="I5586" s="0" t="n">
        <v>595578</v>
      </c>
      <c r="J5586" s="0" t="n">
        <v>-1810</v>
      </c>
    </row>
    <row r="5587" customFormat="false" ht="15" hidden="false" customHeight="false" outlineLevel="0" collapsed="false">
      <c r="A5587" s="0" t="n">
        <v>202407</v>
      </c>
      <c r="B5587" s="0" t="n">
        <v>202408</v>
      </c>
      <c r="C5587" s="37" t="s">
        <v>109</v>
      </c>
      <c r="D5587" s="37" t="s">
        <v>191</v>
      </c>
      <c r="E5587" s="0" t="n">
        <v>2</v>
      </c>
      <c r="F5587" s="38" t="s">
        <v>70</v>
      </c>
      <c r="G5587" s="37" t="s">
        <v>344</v>
      </c>
      <c r="H5587" s="0" t="n">
        <v>6187876</v>
      </c>
      <c r="I5587" s="0" t="n">
        <v>2669533</v>
      </c>
      <c r="J5587" s="0" t="n">
        <v>416232</v>
      </c>
    </row>
    <row r="5588" customFormat="false" ht="15" hidden="false" customHeight="false" outlineLevel="0" collapsed="false">
      <c r="A5588" s="0" t="n">
        <v>202407</v>
      </c>
      <c r="B5588" s="0" t="n">
        <v>202408</v>
      </c>
      <c r="C5588" s="37" t="s">
        <v>115</v>
      </c>
      <c r="D5588" s="37" t="s">
        <v>110</v>
      </c>
      <c r="E5588" s="0" t="n">
        <v>2</v>
      </c>
      <c r="F5588" s="38" t="s">
        <v>70</v>
      </c>
      <c r="G5588" s="37" t="s">
        <v>345</v>
      </c>
      <c r="H5588" s="0" t="n">
        <v>4225393</v>
      </c>
      <c r="I5588" s="0" t="n">
        <v>1559742</v>
      </c>
      <c r="J5588" s="0" t="n">
        <v>58173</v>
      </c>
    </row>
    <row r="5589" customFormat="false" ht="15" hidden="false" customHeight="false" outlineLevel="0" collapsed="false">
      <c r="A5589" s="0" t="n">
        <v>202407</v>
      </c>
      <c r="B5589" s="0" t="n">
        <v>202408</v>
      </c>
      <c r="C5589" s="37" t="s">
        <v>149</v>
      </c>
      <c r="D5589" s="37" t="s">
        <v>104</v>
      </c>
      <c r="E5589" s="0" t="n">
        <v>2</v>
      </c>
      <c r="F5589" s="38" t="s">
        <v>70</v>
      </c>
      <c r="G5589" s="37" t="s">
        <v>346</v>
      </c>
      <c r="H5589" s="0" t="n">
        <v>859557</v>
      </c>
      <c r="I5589" s="0" t="n">
        <v>454738</v>
      </c>
      <c r="J5589" s="0" t="n">
        <v>-7193</v>
      </c>
    </row>
    <row r="5590" customFormat="false" ht="15" hidden="false" customHeight="false" outlineLevel="0" collapsed="false">
      <c r="A5590" s="0" t="n">
        <v>202407</v>
      </c>
      <c r="B5590" s="0" t="n">
        <v>202408</v>
      </c>
      <c r="C5590" s="37" t="s">
        <v>124</v>
      </c>
      <c r="D5590" s="37" t="s">
        <v>277</v>
      </c>
      <c r="E5590" s="0" t="n">
        <v>2</v>
      </c>
      <c r="F5590" s="38" t="s">
        <v>70</v>
      </c>
      <c r="G5590" s="37" t="s">
        <v>347</v>
      </c>
      <c r="H5590" s="0" t="n">
        <v>2199765</v>
      </c>
      <c r="I5590" s="0" t="n">
        <v>549419</v>
      </c>
      <c r="J5590" s="0" t="n">
        <v>-2647</v>
      </c>
    </row>
    <row r="5591" customFormat="false" ht="15" hidden="false" customHeight="false" outlineLevel="0" collapsed="false">
      <c r="A5591" s="0" t="n">
        <v>202407</v>
      </c>
      <c r="B5591" s="0" t="n">
        <v>202408</v>
      </c>
      <c r="C5591" s="37" t="s">
        <v>124</v>
      </c>
      <c r="D5591" s="37" t="s">
        <v>145</v>
      </c>
      <c r="E5591" s="0" t="n">
        <v>2</v>
      </c>
      <c r="F5591" s="38" t="s">
        <v>70</v>
      </c>
      <c r="G5591" s="37" t="s">
        <v>348</v>
      </c>
      <c r="H5591" s="0" t="n">
        <v>13514630</v>
      </c>
      <c r="I5591" s="0" t="n">
        <v>4302761</v>
      </c>
      <c r="J5591" s="0" t="n">
        <v>623677</v>
      </c>
    </row>
    <row r="5592" customFormat="false" ht="15" hidden="false" customHeight="false" outlineLevel="0" collapsed="false">
      <c r="A5592" s="0" t="n">
        <v>202407</v>
      </c>
      <c r="B5592" s="0" t="n">
        <v>202408</v>
      </c>
      <c r="C5592" s="37" t="s">
        <v>136</v>
      </c>
      <c r="D5592" s="37" t="s">
        <v>328</v>
      </c>
      <c r="E5592" s="0" t="n">
        <v>2</v>
      </c>
      <c r="F5592" s="38" t="s">
        <v>70</v>
      </c>
      <c r="G5592" s="37" t="s">
        <v>349</v>
      </c>
      <c r="H5592" s="0" t="n">
        <v>9473329</v>
      </c>
      <c r="I5592" s="0" t="n">
        <v>7464525</v>
      </c>
      <c r="J5592" s="0" t="n">
        <v>536503</v>
      </c>
    </row>
    <row r="5593" customFormat="false" ht="15" hidden="false" customHeight="false" outlineLevel="0" collapsed="false">
      <c r="A5593" s="0" t="n">
        <v>202407</v>
      </c>
      <c r="B5593" s="0" t="n">
        <v>202408</v>
      </c>
      <c r="C5593" s="37" t="s">
        <v>152</v>
      </c>
      <c r="D5593" s="37" t="s">
        <v>350</v>
      </c>
      <c r="E5593" s="0" t="n">
        <v>2</v>
      </c>
      <c r="F5593" s="38" t="s">
        <v>70</v>
      </c>
      <c r="G5593" s="37" t="s">
        <v>351</v>
      </c>
      <c r="H5593" s="0" t="n">
        <v>263722</v>
      </c>
      <c r="I5593" s="0" t="n">
        <v>233545</v>
      </c>
      <c r="J5593" s="0" t="n">
        <v>4036</v>
      </c>
    </row>
    <row r="5594" customFormat="false" ht="15" hidden="false" customHeight="false" outlineLevel="0" collapsed="false">
      <c r="A5594" s="0" t="n">
        <v>202407</v>
      </c>
      <c r="B5594" s="0" t="n">
        <v>202408</v>
      </c>
      <c r="C5594" s="37" t="s">
        <v>109</v>
      </c>
      <c r="D5594" s="37" t="s">
        <v>352</v>
      </c>
      <c r="E5594" s="0" t="n">
        <v>2</v>
      </c>
      <c r="F5594" s="38" t="s">
        <v>70</v>
      </c>
      <c r="G5594" s="37" t="s">
        <v>353</v>
      </c>
      <c r="H5594" s="0" t="n">
        <v>466868</v>
      </c>
      <c r="I5594" s="0" t="n">
        <v>355019</v>
      </c>
      <c r="J5594" s="0" t="n">
        <v>17453</v>
      </c>
    </row>
    <row r="5595" customFormat="false" ht="15" hidden="false" customHeight="false" outlineLevel="0" collapsed="false">
      <c r="A5595" s="0" t="n">
        <v>202407</v>
      </c>
      <c r="B5595" s="0" t="n">
        <v>202408</v>
      </c>
      <c r="C5595" s="37" t="s">
        <v>158</v>
      </c>
      <c r="D5595" s="37" t="s">
        <v>354</v>
      </c>
      <c r="E5595" s="0" t="n">
        <v>2</v>
      </c>
      <c r="F5595" s="38" t="s">
        <v>70</v>
      </c>
      <c r="G5595" s="37" t="s">
        <v>355</v>
      </c>
      <c r="H5595" s="0" t="n">
        <v>6598792</v>
      </c>
      <c r="I5595" s="0" t="n">
        <v>2354539</v>
      </c>
      <c r="J5595" s="0" t="n">
        <v>707747</v>
      </c>
    </row>
    <row r="5596" customFormat="false" ht="15" hidden="false" customHeight="false" outlineLevel="0" collapsed="false">
      <c r="A5596" s="0" t="n">
        <v>202407</v>
      </c>
      <c r="B5596" s="0" t="n">
        <v>202408</v>
      </c>
      <c r="C5596" s="37" t="s">
        <v>158</v>
      </c>
      <c r="D5596" s="37" t="s">
        <v>356</v>
      </c>
      <c r="E5596" s="0" t="n">
        <v>2</v>
      </c>
      <c r="F5596" s="38" t="s">
        <v>70</v>
      </c>
      <c r="G5596" s="37" t="s">
        <v>357</v>
      </c>
      <c r="H5596" s="0" t="n">
        <v>294933</v>
      </c>
      <c r="I5596" s="0" t="n">
        <v>138123</v>
      </c>
      <c r="J5596" s="0" t="n">
        <v>27896</v>
      </c>
    </row>
    <row r="5597" customFormat="false" ht="15" hidden="false" customHeight="false" outlineLevel="0" collapsed="false">
      <c r="A5597" s="0" t="n">
        <v>202407</v>
      </c>
      <c r="B5597" s="0" t="n">
        <v>202408</v>
      </c>
      <c r="C5597" s="37" t="s">
        <v>158</v>
      </c>
      <c r="D5597" s="37" t="s">
        <v>255</v>
      </c>
      <c r="E5597" s="0" t="n">
        <v>2</v>
      </c>
      <c r="F5597" s="38" t="s">
        <v>70</v>
      </c>
      <c r="G5597" s="37" t="s">
        <v>358</v>
      </c>
      <c r="H5597" s="0" t="n">
        <v>277341</v>
      </c>
      <c r="I5597" s="0" t="n">
        <v>59364</v>
      </c>
      <c r="J5597" s="0" t="n">
        <v>13468</v>
      </c>
    </row>
    <row r="5598" customFormat="false" ht="15" hidden="false" customHeight="false" outlineLevel="0" collapsed="false">
      <c r="A5598" s="0" t="n">
        <v>202407</v>
      </c>
      <c r="B5598" s="0" t="n">
        <v>202408</v>
      </c>
      <c r="C5598" s="37" t="s">
        <v>109</v>
      </c>
      <c r="D5598" s="37" t="s">
        <v>104</v>
      </c>
      <c r="E5598" s="0" t="n">
        <v>2</v>
      </c>
      <c r="F5598" s="38" t="s">
        <v>70</v>
      </c>
      <c r="G5598" s="37" t="s">
        <v>359</v>
      </c>
      <c r="H5598" s="0" t="n">
        <v>646378</v>
      </c>
      <c r="I5598" s="0" t="n">
        <v>315185</v>
      </c>
      <c r="J5598" s="0" t="n">
        <v>-30009</v>
      </c>
    </row>
    <row r="5599" customFormat="false" ht="15" hidden="false" customHeight="false" outlineLevel="0" collapsed="false">
      <c r="A5599" s="0" t="n">
        <v>202407</v>
      </c>
      <c r="B5599" s="0" t="n">
        <v>202408</v>
      </c>
      <c r="C5599" s="37" t="s">
        <v>115</v>
      </c>
      <c r="D5599" s="37" t="s">
        <v>360</v>
      </c>
      <c r="E5599" s="0" t="n">
        <v>2</v>
      </c>
      <c r="F5599" s="38" t="s">
        <v>70</v>
      </c>
      <c r="G5599" s="37" t="s">
        <v>361</v>
      </c>
      <c r="H5599" s="0" t="n">
        <v>1873864</v>
      </c>
      <c r="I5599" s="0" t="n">
        <v>371643</v>
      </c>
      <c r="J5599" s="0" t="n">
        <v>24116</v>
      </c>
    </row>
    <row r="5600" customFormat="false" ht="15" hidden="false" customHeight="false" outlineLevel="0" collapsed="false">
      <c r="A5600" s="0" t="n">
        <v>202407</v>
      </c>
      <c r="B5600" s="0" t="n">
        <v>202408</v>
      </c>
      <c r="C5600" s="37" t="s">
        <v>152</v>
      </c>
      <c r="D5600" s="37" t="s">
        <v>362</v>
      </c>
      <c r="E5600" s="0" t="n">
        <v>2</v>
      </c>
      <c r="F5600" s="38" t="s">
        <v>70</v>
      </c>
      <c r="G5600" s="37" t="s">
        <v>363</v>
      </c>
      <c r="H5600" s="0" t="n">
        <v>1287706</v>
      </c>
      <c r="I5600" s="0" t="n">
        <v>457249</v>
      </c>
      <c r="J5600" s="0" t="n">
        <v>7097</v>
      </c>
    </row>
    <row r="5601" customFormat="false" ht="15" hidden="false" customHeight="false" outlineLevel="0" collapsed="false">
      <c r="A5601" s="0" t="n">
        <v>202407</v>
      </c>
      <c r="B5601" s="0" t="n">
        <v>202408</v>
      </c>
      <c r="C5601" s="37" t="s">
        <v>112</v>
      </c>
      <c r="D5601" s="37" t="s">
        <v>364</v>
      </c>
      <c r="E5601" s="0" t="n">
        <v>2</v>
      </c>
      <c r="F5601" s="38" t="s">
        <v>70</v>
      </c>
      <c r="G5601" s="37" t="s">
        <v>365</v>
      </c>
      <c r="H5601" s="0" t="n">
        <v>462421</v>
      </c>
      <c r="I5601" s="0" t="n">
        <v>190518</v>
      </c>
      <c r="J5601" s="0" t="n">
        <v>25603</v>
      </c>
    </row>
    <row r="5602" customFormat="false" ht="15" hidden="false" customHeight="false" outlineLevel="0" collapsed="false">
      <c r="A5602" s="0" t="n">
        <v>202407</v>
      </c>
      <c r="B5602" s="0" t="n">
        <v>202408</v>
      </c>
      <c r="C5602" s="37" t="s">
        <v>184</v>
      </c>
      <c r="D5602" s="37" t="s">
        <v>341</v>
      </c>
      <c r="E5602" s="0" t="n">
        <v>2</v>
      </c>
      <c r="F5602" s="38" t="s">
        <v>70</v>
      </c>
      <c r="G5602" s="37" t="s">
        <v>366</v>
      </c>
      <c r="H5602" s="0" t="n">
        <v>499820</v>
      </c>
      <c r="I5602" s="0" t="n">
        <v>242995</v>
      </c>
      <c r="J5602" s="0" t="n">
        <v>45192</v>
      </c>
    </row>
    <row r="5603" customFormat="false" ht="15" hidden="false" customHeight="false" outlineLevel="0" collapsed="false">
      <c r="A5603" s="0" t="n">
        <v>202407</v>
      </c>
      <c r="B5603" s="0" t="n">
        <v>202408</v>
      </c>
      <c r="C5603" s="37" t="s">
        <v>184</v>
      </c>
      <c r="D5603" s="37" t="s">
        <v>367</v>
      </c>
      <c r="E5603" s="0" t="n">
        <v>2</v>
      </c>
      <c r="F5603" s="38" t="s">
        <v>70</v>
      </c>
      <c r="G5603" s="37" t="s">
        <v>368</v>
      </c>
      <c r="H5603" s="0" t="n">
        <v>582546</v>
      </c>
      <c r="I5603" s="0" t="n">
        <v>736266</v>
      </c>
      <c r="J5603" s="0" t="n">
        <v>82935</v>
      </c>
    </row>
    <row r="5604" customFormat="false" ht="15" hidden="false" customHeight="false" outlineLevel="0" collapsed="false">
      <c r="A5604" s="0" t="n">
        <v>202407</v>
      </c>
      <c r="B5604" s="0" t="n">
        <v>202408</v>
      </c>
      <c r="C5604" s="37" t="s">
        <v>98</v>
      </c>
      <c r="D5604" s="37" t="s">
        <v>369</v>
      </c>
      <c r="E5604" s="0" t="n">
        <v>2</v>
      </c>
      <c r="F5604" s="38" t="s">
        <v>70</v>
      </c>
      <c r="G5604" s="37" t="s">
        <v>370</v>
      </c>
      <c r="H5604" s="0" t="n">
        <v>347944</v>
      </c>
      <c r="I5604" s="0" t="n">
        <v>184529</v>
      </c>
      <c r="J5604" s="0" t="n">
        <v>-1337</v>
      </c>
    </row>
    <row r="5605" customFormat="false" ht="15" hidden="false" customHeight="false" outlineLevel="0" collapsed="false">
      <c r="A5605" s="0" t="n">
        <v>202407</v>
      </c>
      <c r="B5605" s="0" t="n">
        <v>202408</v>
      </c>
      <c r="C5605" s="37" t="s">
        <v>98</v>
      </c>
      <c r="D5605" s="37" t="s">
        <v>308</v>
      </c>
      <c r="E5605" s="0" t="n">
        <v>2</v>
      </c>
      <c r="F5605" s="38" t="s">
        <v>70</v>
      </c>
      <c r="G5605" s="37" t="s">
        <v>371</v>
      </c>
      <c r="H5605" s="0" t="n">
        <v>24258109</v>
      </c>
      <c r="I5605" s="0" t="n">
        <v>13059237</v>
      </c>
      <c r="J5605" s="0" t="n">
        <v>181506</v>
      </c>
    </row>
    <row r="5606" customFormat="false" ht="15" hidden="false" customHeight="false" outlineLevel="0" collapsed="false">
      <c r="A5606" s="0" t="n">
        <v>202407</v>
      </c>
      <c r="B5606" s="0" t="n">
        <v>202408</v>
      </c>
      <c r="C5606" s="37" t="s">
        <v>95</v>
      </c>
      <c r="D5606" s="37" t="s">
        <v>372</v>
      </c>
      <c r="E5606" s="0" t="n">
        <v>2</v>
      </c>
      <c r="F5606" s="38" t="s">
        <v>70</v>
      </c>
      <c r="G5606" s="37" t="s">
        <v>373</v>
      </c>
      <c r="H5606" s="0" t="n">
        <v>1663586</v>
      </c>
      <c r="I5606" s="0" t="n">
        <v>522697</v>
      </c>
      <c r="J5606" s="0" t="n">
        <v>74253</v>
      </c>
    </row>
    <row r="5607" customFormat="false" ht="15" hidden="false" customHeight="false" outlineLevel="0" collapsed="false">
      <c r="A5607" s="0" t="n">
        <v>202407</v>
      </c>
      <c r="B5607" s="0" t="n">
        <v>202408</v>
      </c>
      <c r="C5607" s="37" t="s">
        <v>115</v>
      </c>
      <c r="D5607" s="37" t="s">
        <v>374</v>
      </c>
      <c r="E5607" s="0" t="n">
        <v>2</v>
      </c>
      <c r="F5607" s="38" t="s">
        <v>70</v>
      </c>
      <c r="G5607" s="37" t="s">
        <v>375</v>
      </c>
      <c r="H5607" s="0" t="n">
        <v>3974025</v>
      </c>
      <c r="I5607" s="0" t="n">
        <v>5193225</v>
      </c>
      <c r="J5607" s="0" t="n">
        <v>789408</v>
      </c>
    </row>
    <row r="5608" customFormat="false" ht="15" hidden="false" customHeight="false" outlineLevel="0" collapsed="false">
      <c r="A5608" s="0" t="n">
        <v>202407</v>
      </c>
      <c r="B5608" s="0" t="n">
        <v>202408</v>
      </c>
      <c r="C5608" s="37" t="s">
        <v>101</v>
      </c>
      <c r="D5608" s="37" t="s">
        <v>376</v>
      </c>
      <c r="E5608" s="0" t="n">
        <v>2</v>
      </c>
      <c r="F5608" s="38" t="s">
        <v>70</v>
      </c>
      <c r="G5608" s="37" t="s">
        <v>377</v>
      </c>
      <c r="H5608" s="0" t="n">
        <v>762206</v>
      </c>
      <c r="I5608" s="0" t="n">
        <v>696713</v>
      </c>
      <c r="J5608" s="0" t="n">
        <v>65557</v>
      </c>
    </row>
    <row r="5609" customFormat="false" ht="15" hidden="false" customHeight="false" outlineLevel="0" collapsed="false">
      <c r="A5609" s="0" t="n">
        <v>202407</v>
      </c>
      <c r="B5609" s="0" t="n">
        <v>202408</v>
      </c>
      <c r="C5609" s="37" t="s">
        <v>184</v>
      </c>
      <c r="D5609" s="37" t="s">
        <v>147</v>
      </c>
      <c r="E5609" s="0" t="n">
        <v>2</v>
      </c>
      <c r="F5609" s="38" t="s">
        <v>70</v>
      </c>
      <c r="G5609" s="37" t="s">
        <v>378</v>
      </c>
      <c r="H5609" s="0" t="n">
        <v>940351</v>
      </c>
      <c r="I5609" s="0" t="n">
        <v>679497</v>
      </c>
      <c r="J5609" s="0" t="n">
        <v>63179</v>
      </c>
    </row>
    <row r="5610" customFormat="false" ht="15" hidden="false" customHeight="false" outlineLevel="0" collapsed="false">
      <c r="A5610" s="0" t="n">
        <v>202407</v>
      </c>
      <c r="B5610" s="0" t="n">
        <v>202408</v>
      </c>
      <c r="C5610" s="37" t="s">
        <v>98</v>
      </c>
      <c r="D5610" s="37" t="s">
        <v>320</v>
      </c>
      <c r="E5610" s="0" t="n">
        <v>2</v>
      </c>
      <c r="F5610" s="38" t="s">
        <v>70</v>
      </c>
      <c r="G5610" s="37" t="s">
        <v>379</v>
      </c>
      <c r="H5610" s="0" t="n">
        <v>475386</v>
      </c>
      <c r="I5610" s="0" t="n">
        <v>234127</v>
      </c>
      <c r="J5610" s="0" t="n">
        <v>19904</v>
      </c>
    </row>
    <row r="5611" customFormat="false" ht="15" hidden="false" customHeight="false" outlineLevel="0" collapsed="false">
      <c r="A5611" s="0" t="n">
        <v>202407</v>
      </c>
      <c r="B5611" s="0" t="n">
        <v>202408</v>
      </c>
      <c r="C5611" s="37" t="s">
        <v>112</v>
      </c>
      <c r="D5611" s="37" t="s">
        <v>380</v>
      </c>
      <c r="E5611" s="0" t="n">
        <v>2</v>
      </c>
      <c r="F5611" s="38" t="s">
        <v>70</v>
      </c>
      <c r="G5611" s="37" t="s">
        <v>381</v>
      </c>
      <c r="H5611" s="0" t="n">
        <v>49588</v>
      </c>
      <c r="I5611" s="0" t="n">
        <v>36000</v>
      </c>
      <c r="J5611" s="0" t="n">
        <v>3849</v>
      </c>
    </row>
    <row r="5612" customFormat="false" ht="15" hidden="false" customHeight="false" outlineLevel="0" collapsed="false">
      <c r="A5612" s="0" t="n">
        <v>202407</v>
      </c>
      <c r="B5612" s="0" t="n">
        <v>202408</v>
      </c>
      <c r="C5612" s="37" t="s">
        <v>106</v>
      </c>
      <c r="D5612" s="37" t="s">
        <v>120</v>
      </c>
      <c r="E5612" s="0" t="n">
        <v>2</v>
      </c>
      <c r="F5612" s="38" t="s">
        <v>70</v>
      </c>
      <c r="G5612" s="37" t="s">
        <v>382</v>
      </c>
      <c r="H5612" s="0" t="n">
        <v>256092</v>
      </c>
      <c r="I5612" s="0" t="n">
        <v>51071</v>
      </c>
      <c r="J5612" s="0" t="n">
        <v>7742</v>
      </c>
    </row>
    <row r="5613" customFormat="false" ht="15" hidden="false" customHeight="false" outlineLevel="0" collapsed="false">
      <c r="A5613" s="0" t="n">
        <v>202407</v>
      </c>
      <c r="B5613" s="0" t="n">
        <v>202408</v>
      </c>
      <c r="C5613" s="37" t="s">
        <v>112</v>
      </c>
      <c r="D5613" s="37" t="s">
        <v>383</v>
      </c>
      <c r="E5613" s="0" t="n">
        <v>2</v>
      </c>
      <c r="F5613" s="38" t="s">
        <v>70</v>
      </c>
      <c r="G5613" s="37" t="s">
        <v>384</v>
      </c>
      <c r="H5613" s="0" t="n">
        <v>118101</v>
      </c>
      <c r="I5613" s="0" t="n">
        <v>70475</v>
      </c>
      <c r="J5613" s="0" t="n">
        <v>10079</v>
      </c>
    </row>
    <row r="5614" customFormat="false" ht="15" hidden="false" customHeight="false" outlineLevel="0" collapsed="false">
      <c r="A5614" s="0" t="n">
        <v>202407</v>
      </c>
      <c r="B5614" s="0" t="n">
        <v>202408</v>
      </c>
      <c r="C5614" s="37" t="s">
        <v>184</v>
      </c>
      <c r="D5614" s="37" t="s">
        <v>385</v>
      </c>
      <c r="E5614" s="0" t="n">
        <v>2</v>
      </c>
      <c r="F5614" s="38" t="s">
        <v>70</v>
      </c>
      <c r="G5614" s="37" t="s">
        <v>386</v>
      </c>
      <c r="H5614" s="0" t="n">
        <v>67492</v>
      </c>
      <c r="I5614" s="0" t="n">
        <v>30917</v>
      </c>
      <c r="J5614" s="0" t="n">
        <v>2546</v>
      </c>
    </row>
    <row r="5615" customFormat="false" ht="15" hidden="false" customHeight="false" outlineLevel="0" collapsed="false">
      <c r="A5615" s="0" t="n">
        <v>202407</v>
      </c>
      <c r="B5615" s="0" t="n">
        <v>202408</v>
      </c>
      <c r="C5615" s="37" t="s">
        <v>98</v>
      </c>
      <c r="D5615" s="37" t="s">
        <v>387</v>
      </c>
      <c r="E5615" s="0" t="n">
        <v>2</v>
      </c>
      <c r="F5615" s="38" t="s">
        <v>70</v>
      </c>
      <c r="G5615" s="37" t="s">
        <v>388</v>
      </c>
      <c r="H5615" s="0" t="n">
        <v>357968</v>
      </c>
      <c r="I5615" s="0" t="n">
        <v>61694</v>
      </c>
      <c r="J5615" s="0" t="n">
        <v>4633</v>
      </c>
    </row>
    <row r="5616" customFormat="false" ht="15" hidden="false" customHeight="false" outlineLevel="0" collapsed="false">
      <c r="A5616" s="0" t="n">
        <v>202407</v>
      </c>
      <c r="B5616" s="0" t="n">
        <v>202408</v>
      </c>
      <c r="C5616" s="37" t="s">
        <v>115</v>
      </c>
      <c r="D5616" s="37" t="s">
        <v>389</v>
      </c>
      <c r="E5616" s="0" t="n">
        <v>2</v>
      </c>
      <c r="F5616" s="38" t="s">
        <v>70</v>
      </c>
      <c r="G5616" s="37" t="s">
        <v>390</v>
      </c>
      <c r="H5616" s="0" t="n">
        <v>5281489</v>
      </c>
      <c r="I5616" s="0" t="n">
        <v>1595798</v>
      </c>
      <c r="J5616" s="0" t="n">
        <v>113733</v>
      </c>
    </row>
    <row r="5617" customFormat="false" ht="15" hidden="false" customHeight="false" outlineLevel="0" collapsed="false">
      <c r="A5617" s="0" t="n">
        <v>202407</v>
      </c>
      <c r="B5617" s="0" t="n">
        <v>202408</v>
      </c>
      <c r="C5617" s="37" t="s">
        <v>124</v>
      </c>
      <c r="D5617" s="37" t="s">
        <v>391</v>
      </c>
      <c r="E5617" s="0" t="n">
        <v>2</v>
      </c>
      <c r="F5617" s="38" t="s">
        <v>70</v>
      </c>
      <c r="G5617" s="37" t="s">
        <v>392</v>
      </c>
      <c r="H5617" s="0" t="n">
        <v>1202351</v>
      </c>
      <c r="I5617" s="0" t="n">
        <v>388806</v>
      </c>
      <c r="J5617" s="0" t="n">
        <v>765</v>
      </c>
    </row>
    <row r="5618" customFormat="false" ht="15" hidden="false" customHeight="false" outlineLevel="0" collapsed="false">
      <c r="A5618" s="0" t="n">
        <v>202407</v>
      </c>
      <c r="B5618" s="0" t="n">
        <v>202408</v>
      </c>
      <c r="C5618" s="37" t="s">
        <v>197</v>
      </c>
      <c r="D5618" s="37" t="s">
        <v>393</v>
      </c>
      <c r="E5618" s="0" t="n">
        <v>2</v>
      </c>
      <c r="F5618" s="38" t="s">
        <v>70</v>
      </c>
      <c r="G5618" s="37" t="s">
        <v>394</v>
      </c>
      <c r="H5618" s="0" t="n">
        <v>5489490</v>
      </c>
      <c r="I5618" s="0" t="n">
        <v>3787196</v>
      </c>
      <c r="J5618" s="0" t="n">
        <v>2640</v>
      </c>
    </row>
    <row r="5619" customFormat="false" ht="15" hidden="false" customHeight="false" outlineLevel="0" collapsed="false">
      <c r="A5619" s="0" t="n">
        <v>202407</v>
      </c>
      <c r="B5619" s="0" t="n">
        <v>202408</v>
      </c>
      <c r="C5619" s="37" t="s">
        <v>136</v>
      </c>
      <c r="D5619" s="37" t="s">
        <v>245</v>
      </c>
      <c r="E5619" s="0" t="n">
        <v>2</v>
      </c>
      <c r="F5619" s="38" t="s">
        <v>70</v>
      </c>
      <c r="G5619" s="37" t="s">
        <v>395</v>
      </c>
      <c r="H5619" s="0" t="n">
        <v>1923197</v>
      </c>
      <c r="I5619" s="0" t="n">
        <v>1192006</v>
      </c>
      <c r="J5619" s="0" t="n">
        <v>160200</v>
      </c>
    </row>
    <row r="5620" customFormat="false" ht="15" hidden="false" customHeight="false" outlineLevel="0" collapsed="false">
      <c r="A5620" s="0" t="n">
        <v>202407</v>
      </c>
      <c r="B5620" s="0" t="n">
        <v>202408</v>
      </c>
      <c r="C5620" s="37" t="s">
        <v>158</v>
      </c>
      <c r="D5620" s="37" t="s">
        <v>396</v>
      </c>
      <c r="E5620" s="0" t="n">
        <v>2</v>
      </c>
      <c r="F5620" s="38" t="s">
        <v>70</v>
      </c>
      <c r="G5620" s="37" t="s">
        <v>397</v>
      </c>
      <c r="H5620" s="0" t="n">
        <v>3811865</v>
      </c>
      <c r="I5620" s="0" t="n">
        <v>1610979</v>
      </c>
      <c r="J5620" s="0" t="n">
        <v>14037</v>
      </c>
    </row>
    <row r="5621" customFormat="false" ht="15" hidden="false" customHeight="false" outlineLevel="0" collapsed="false">
      <c r="A5621" s="0" t="n">
        <v>202407</v>
      </c>
      <c r="B5621" s="0" t="n">
        <v>202408</v>
      </c>
      <c r="C5621" s="37" t="s">
        <v>136</v>
      </c>
      <c r="D5621" s="37" t="s">
        <v>398</v>
      </c>
      <c r="E5621" s="0" t="n">
        <v>2</v>
      </c>
      <c r="F5621" s="38" t="s">
        <v>70</v>
      </c>
      <c r="G5621" s="37" t="s">
        <v>399</v>
      </c>
      <c r="H5621" s="0" t="n">
        <v>402781</v>
      </c>
      <c r="I5621" s="0" t="n">
        <v>269898</v>
      </c>
      <c r="J5621" s="0" t="n">
        <v>43560</v>
      </c>
    </row>
    <row r="5622" customFormat="false" ht="15" hidden="false" customHeight="false" outlineLevel="0" collapsed="false">
      <c r="A5622" s="0" t="n">
        <v>202407</v>
      </c>
      <c r="B5622" s="0" t="n">
        <v>202408</v>
      </c>
      <c r="C5622" s="37" t="s">
        <v>95</v>
      </c>
      <c r="D5622" s="37" t="s">
        <v>367</v>
      </c>
      <c r="E5622" s="0" t="n">
        <v>2</v>
      </c>
      <c r="F5622" s="38" t="s">
        <v>70</v>
      </c>
      <c r="G5622" s="37" t="s">
        <v>400</v>
      </c>
      <c r="H5622" s="0" t="n">
        <v>2137649</v>
      </c>
      <c r="I5622" s="0" t="n">
        <v>616429</v>
      </c>
      <c r="J5622" s="0" t="n">
        <v>46149</v>
      </c>
    </row>
    <row r="5623" customFormat="false" ht="15" hidden="false" customHeight="false" outlineLevel="0" collapsed="false">
      <c r="A5623" s="0" t="n">
        <v>202407</v>
      </c>
      <c r="B5623" s="0" t="n">
        <v>202408</v>
      </c>
      <c r="C5623" s="37" t="s">
        <v>149</v>
      </c>
      <c r="D5623" s="37" t="s">
        <v>401</v>
      </c>
      <c r="E5623" s="0" t="n">
        <v>2</v>
      </c>
      <c r="F5623" s="38" t="s">
        <v>70</v>
      </c>
      <c r="G5623" s="37" t="s">
        <v>402</v>
      </c>
      <c r="H5623" s="0" t="n">
        <v>2769008</v>
      </c>
      <c r="I5623" s="0" t="n">
        <v>805337</v>
      </c>
      <c r="J5623" s="0" t="n">
        <v>130432</v>
      </c>
    </row>
    <row r="5624" customFormat="false" ht="15" hidden="false" customHeight="false" outlineLevel="0" collapsed="false">
      <c r="A5624" s="0" t="n">
        <v>202407</v>
      </c>
      <c r="B5624" s="0" t="n">
        <v>202408</v>
      </c>
      <c r="C5624" s="37" t="s">
        <v>95</v>
      </c>
      <c r="D5624" s="37" t="s">
        <v>159</v>
      </c>
      <c r="E5624" s="0" t="n">
        <v>2</v>
      </c>
      <c r="F5624" s="38" t="s">
        <v>70</v>
      </c>
      <c r="G5624" s="37" t="s">
        <v>403</v>
      </c>
      <c r="H5624" s="0" t="n">
        <v>558218</v>
      </c>
      <c r="I5624" s="0" t="n">
        <v>175141</v>
      </c>
      <c r="J5624" s="0" t="n">
        <v>25167</v>
      </c>
    </row>
    <row r="5625" customFormat="false" ht="15" hidden="false" customHeight="false" outlineLevel="0" collapsed="false">
      <c r="A5625" s="0" t="n">
        <v>202407</v>
      </c>
      <c r="B5625" s="0" t="n">
        <v>202408</v>
      </c>
      <c r="C5625" s="37" t="s">
        <v>197</v>
      </c>
      <c r="D5625" s="37" t="s">
        <v>198</v>
      </c>
      <c r="E5625" s="0" t="n">
        <v>2</v>
      </c>
      <c r="F5625" s="38" t="s">
        <v>70</v>
      </c>
      <c r="G5625" s="37" t="s">
        <v>404</v>
      </c>
      <c r="H5625" s="0" t="n">
        <v>2128514</v>
      </c>
      <c r="I5625" s="0" t="n">
        <v>2396519</v>
      </c>
      <c r="J5625" s="0" t="n">
        <v>393731</v>
      </c>
    </row>
    <row r="5626" customFormat="false" ht="15" hidden="false" customHeight="false" outlineLevel="0" collapsed="false">
      <c r="A5626" s="0" t="n">
        <v>202407</v>
      </c>
      <c r="B5626" s="0" t="n">
        <v>202408</v>
      </c>
      <c r="C5626" s="37" t="s">
        <v>136</v>
      </c>
      <c r="D5626" s="37" t="s">
        <v>134</v>
      </c>
      <c r="E5626" s="0" t="n">
        <v>2</v>
      </c>
      <c r="F5626" s="38" t="s">
        <v>70</v>
      </c>
      <c r="G5626" s="37" t="s">
        <v>405</v>
      </c>
      <c r="H5626" s="0" t="n">
        <v>2201189</v>
      </c>
      <c r="I5626" s="0" t="n">
        <v>1091851</v>
      </c>
      <c r="J5626" s="0" t="n">
        <v>35336</v>
      </c>
    </row>
    <row r="5627" customFormat="false" ht="15" hidden="false" customHeight="false" outlineLevel="0" collapsed="false">
      <c r="A5627" s="0" t="n">
        <v>202407</v>
      </c>
      <c r="B5627" s="0" t="n">
        <v>202408</v>
      </c>
      <c r="C5627" s="37" t="s">
        <v>152</v>
      </c>
      <c r="D5627" s="37" t="s">
        <v>132</v>
      </c>
      <c r="E5627" s="0" t="n">
        <v>2</v>
      </c>
      <c r="F5627" s="38" t="s">
        <v>70</v>
      </c>
      <c r="G5627" s="37" t="s">
        <v>406</v>
      </c>
      <c r="H5627" s="0" t="n">
        <v>798123</v>
      </c>
      <c r="I5627" s="0" t="n">
        <v>152558</v>
      </c>
      <c r="J5627" s="0" t="n">
        <v>18443</v>
      </c>
    </row>
    <row r="5628" customFormat="false" ht="15" hidden="false" customHeight="false" outlineLevel="0" collapsed="false">
      <c r="A5628" s="0" t="n">
        <v>202407</v>
      </c>
      <c r="B5628" s="0" t="n">
        <v>202408</v>
      </c>
      <c r="C5628" s="37" t="s">
        <v>178</v>
      </c>
      <c r="D5628" s="37" t="s">
        <v>391</v>
      </c>
      <c r="E5628" s="0" t="n">
        <v>2</v>
      </c>
      <c r="F5628" s="38" t="s">
        <v>70</v>
      </c>
      <c r="G5628" s="37" t="s">
        <v>407</v>
      </c>
      <c r="H5628" s="0" t="n">
        <v>347806</v>
      </c>
      <c r="I5628" s="0" t="n">
        <v>105363</v>
      </c>
      <c r="J5628" s="0" t="n">
        <v>16204</v>
      </c>
    </row>
    <row r="5629" customFormat="false" ht="15" hidden="false" customHeight="false" outlineLevel="0" collapsed="false">
      <c r="A5629" s="0" t="n">
        <v>202407</v>
      </c>
      <c r="B5629" s="0" t="n">
        <v>202408</v>
      </c>
      <c r="C5629" s="37" t="s">
        <v>115</v>
      </c>
      <c r="D5629" s="37" t="s">
        <v>241</v>
      </c>
      <c r="E5629" s="0" t="n">
        <v>2</v>
      </c>
      <c r="F5629" s="38" t="s">
        <v>70</v>
      </c>
      <c r="G5629" s="37" t="s">
        <v>408</v>
      </c>
      <c r="H5629" s="0" t="n">
        <v>275755</v>
      </c>
      <c r="I5629" s="0" t="n">
        <v>80465</v>
      </c>
      <c r="J5629" s="0" t="n">
        <v>-6046</v>
      </c>
    </row>
    <row r="5630" customFormat="false" ht="15" hidden="false" customHeight="false" outlineLevel="0" collapsed="false">
      <c r="A5630" s="0" t="n">
        <v>202407</v>
      </c>
      <c r="B5630" s="0" t="n">
        <v>202408</v>
      </c>
      <c r="C5630" s="37" t="s">
        <v>197</v>
      </c>
      <c r="D5630" s="37" t="s">
        <v>292</v>
      </c>
      <c r="E5630" s="0" t="n">
        <v>2</v>
      </c>
      <c r="F5630" s="38" t="s">
        <v>70</v>
      </c>
      <c r="G5630" s="37" t="s">
        <v>409</v>
      </c>
      <c r="H5630" s="0" t="n">
        <v>1545804</v>
      </c>
      <c r="I5630" s="0" t="n">
        <v>971499</v>
      </c>
      <c r="J5630" s="0" t="n">
        <v>243039</v>
      </c>
    </row>
    <row r="5631" customFormat="false" ht="15" hidden="false" customHeight="false" outlineLevel="0" collapsed="false">
      <c r="A5631" s="0" t="n">
        <v>202407</v>
      </c>
      <c r="B5631" s="0" t="n">
        <v>202408</v>
      </c>
      <c r="C5631" s="37" t="s">
        <v>112</v>
      </c>
      <c r="D5631" s="37" t="s">
        <v>116</v>
      </c>
      <c r="E5631" s="0" t="n">
        <v>2</v>
      </c>
      <c r="F5631" s="38" t="s">
        <v>70</v>
      </c>
      <c r="G5631" s="37" t="s">
        <v>410</v>
      </c>
      <c r="H5631" s="0" t="n">
        <v>1403294</v>
      </c>
      <c r="I5631" s="0" t="n">
        <v>939313</v>
      </c>
      <c r="J5631" s="0" t="n">
        <v>287989</v>
      </c>
    </row>
    <row r="5632" customFormat="false" ht="15" hidden="false" customHeight="false" outlineLevel="0" collapsed="false">
      <c r="A5632" s="0" t="n">
        <v>202407</v>
      </c>
      <c r="B5632" s="0" t="n">
        <v>202408</v>
      </c>
      <c r="C5632" s="37" t="s">
        <v>106</v>
      </c>
      <c r="D5632" s="37" t="s">
        <v>181</v>
      </c>
      <c r="E5632" s="0" t="n">
        <v>2</v>
      </c>
      <c r="F5632" s="38" t="s">
        <v>70</v>
      </c>
      <c r="G5632" s="37" t="s">
        <v>411</v>
      </c>
      <c r="H5632" s="0" t="n">
        <v>571101</v>
      </c>
      <c r="I5632" s="0" t="n">
        <v>468956</v>
      </c>
      <c r="J5632" s="0" t="n">
        <v>81940</v>
      </c>
    </row>
    <row r="5633" customFormat="false" ht="15" hidden="false" customHeight="false" outlineLevel="0" collapsed="false">
      <c r="A5633" s="0" t="n">
        <v>202407</v>
      </c>
      <c r="B5633" s="0" t="n">
        <v>202408</v>
      </c>
      <c r="C5633" s="37" t="s">
        <v>112</v>
      </c>
      <c r="D5633" s="37" t="s">
        <v>412</v>
      </c>
      <c r="E5633" s="0" t="n">
        <v>2</v>
      </c>
      <c r="F5633" s="38" t="s">
        <v>70</v>
      </c>
      <c r="G5633" s="37" t="s">
        <v>413</v>
      </c>
      <c r="H5633" s="0" t="n">
        <v>1507820</v>
      </c>
      <c r="I5633" s="0" t="n">
        <v>820968</v>
      </c>
      <c r="J5633" s="0" t="n">
        <v>131838</v>
      </c>
    </row>
    <row r="5634" customFormat="false" ht="15" hidden="false" customHeight="false" outlineLevel="0" collapsed="false">
      <c r="A5634" s="0" t="n">
        <v>202407</v>
      </c>
      <c r="B5634" s="0" t="n">
        <v>202408</v>
      </c>
      <c r="C5634" s="37" t="s">
        <v>115</v>
      </c>
      <c r="D5634" s="37" t="s">
        <v>414</v>
      </c>
      <c r="E5634" s="0" t="n">
        <v>2</v>
      </c>
      <c r="F5634" s="38" t="s">
        <v>70</v>
      </c>
      <c r="G5634" s="37" t="s">
        <v>415</v>
      </c>
      <c r="H5634" s="0" t="n">
        <v>3335371</v>
      </c>
      <c r="I5634" s="0" t="n">
        <v>1433024</v>
      </c>
      <c r="J5634" s="0" t="n">
        <v>199012</v>
      </c>
    </row>
    <row r="5635" customFormat="false" ht="15" hidden="false" customHeight="false" outlineLevel="0" collapsed="false">
      <c r="A5635" s="0" t="n">
        <v>202407</v>
      </c>
      <c r="B5635" s="0" t="n">
        <v>202408</v>
      </c>
      <c r="C5635" s="37" t="s">
        <v>184</v>
      </c>
      <c r="D5635" s="37" t="s">
        <v>231</v>
      </c>
      <c r="E5635" s="0" t="n">
        <v>2</v>
      </c>
      <c r="F5635" s="38" t="s">
        <v>70</v>
      </c>
      <c r="G5635" s="37" t="s">
        <v>416</v>
      </c>
      <c r="H5635" s="0" t="n">
        <v>2938946</v>
      </c>
      <c r="I5635" s="0" t="n">
        <v>703966</v>
      </c>
      <c r="J5635" s="0" t="n">
        <v>33549</v>
      </c>
    </row>
    <row r="5636" customFormat="false" ht="15" hidden="false" customHeight="false" outlineLevel="0" collapsed="false">
      <c r="A5636" s="0" t="n">
        <v>202407</v>
      </c>
      <c r="B5636" s="0" t="n">
        <v>202408</v>
      </c>
      <c r="C5636" s="37" t="s">
        <v>115</v>
      </c>
      <c r="D5636" s="37" t="s">
        <v>364</v>
      </c>
      <c r="E5636" s="0" t="n">
        <v>2</v>
      </c>
      <c r="F5636" s="38" t="s">
        <v>70</v>
      </c>
      <c r="G5636" s="37" t="s">
        <v>417</v>
      </c>
      <c r="H5636" s="0" t="n">
        <v>8267488</v>
      </c>
      <c r="I5636" s="0" t="n">
        <v>4353672</v>
      </c>
      <c r="J5636" s="0" t="n">
        <v>300329</v>
      </c>
    </row>
    <row r="5637" customFormat="false" ht="15" hidden="false" customHeight="false" outlineLevel="0" collapsed="false">
      <c r="A5637" s="0" t="n">
        <v>202407</v>
      </c>
      <c r="B5637" s="0" t="n">
        <v>202408</v>
      </c>
      <c r="C5637" s="37" t="s">
        <v>184</v>
      </c>
      <c r="D5637" s="37" t="s">
        <v>320</v>
      </c>
      <c r="E5637" s="0" t="n">
        <v>2</v>
      </c>
      <c r="F5637" s="38" t="s">
        <v>70</v>
      </c>
      <c r="G5637" s="37" t="s">
        <v>418</v>
      </c>
      <c r="H5637" s="0" t="n">
        <v>6756720</v>
      </c>
      <c r="I5637" s="0" t="n">
        <v>5415683</v>
      </c>
      <c r="J5637" s="0" t="n">
        <v>955546</v>
      </c>
    </row>
    <row r="5638" customFormat="false" ht="15" hidden="false" customHeight="false" outlineLevel="0" collapsed="false">
      <c r="A5638" s="0" t="n">
        <v>202407</v>
      </c>
      <c r="B5638" s="0" t="n">
        <v>202408</v>
      </c>
      <c r="C5638" s="37" t="s">
        <v>197</v>
      </c>
      <c r="D5638" s="37" t="s">
        <v>174</v>
      </c>
      <c r="E5638" s="0" t="n">
        <v>2</v>
      </c>
      <c r="F5638" s="38" t="s">
        <v>70</v>
      </c>
      <c r="G5638" s="37" t="s">
        <v>419</v>
      </c>
      <c r="H5638" s="0" t="n">
        <v>329252</v>
      </c>
      <c r="I5638" s="0" t="n">
        <v>190980</v>
      </c>
      <c r="J5638" s="0" t="n">
        <v>-3308</v>
      </c>
    </row>
    <row r="5639" customFormat="false" ht="15" hidden="false" customHeight="false" outlineLevel="0" collapsed="false">
      <c r="A5639" s="0" t="n">
        <v>202407</v>
      </c>
      <c r="B5639" s="0" t="n">
        <v>202408</v>
      </c>
      <c r="C5639" s="37" t="s">
        <v>106</v>
      </c>
      <c r="D5639" s="37" t="s">
        <v>420</v>
      </c>
      <c r="E5639" s="0" t="n">
        <v>2</v>
      </c>
      <c r="F5639" s="38" t="s">
        <v>70</v>
      </c>
      <c r="G5639" s="37" t="s">
        <v>421</v>
      </c>
      <c r="H5639" s="0" t="n">
        <v>8546146</v>
      </c>
      <c r="I5639" s="0" t="n">
        <v>1449816</v>
      </c>
      <c r="J5639" s="0" t="n">
        <v>-37799</v>
      </c>
    </row>
    <row r="5640" customFormat="false" ht="15" hidden="false" customHeight="false" outlineLevel="0" collapsed="false">
      <c r="A5640" s="0" t="n">
        <v>202407</v>
      </c>
      <c r="B5640" s="0" t="n">
        <v>202408</v>
      </c>
      <c r="C5640" s="37" t="s">
        <v>109</v>
      </c>
      <c r="D5640" s="37" t="s">
        <v>107</v>
      </c>
      <c r="E5640" s="0" t="n">
        <v>2</v>
      </c>
      <c r="F5640" s="38" t="s">
        <v>70</v>
      </c>
      <c r="G5640" s="37" t="s">
        <v>422</v>
      </c>
      <c r="H5640" s="0" t="n">
        <v>629821</v>
      </c>
      <c r="I5640" s="0" t="n">
        <v>183716</v>
      </c>
      <c r="J5640" s="0" t="n">
        <v>7398</v>
      </c>
    </row>
    <row r="5641" customFormat="false" ht="15" hidden="false" customHeight="false" outlineLevel="0" collapsed="false">
      <c r="A5641" s="0" t="n">
        <v>202407</v>
      </c>
      <c r="B5641" s="0" t="n">
        <v>202408</v>
      </c>
      <c r="C5641" s="37" t="s">
        <v>184</v>
      </c>
      <c r="D5641" s="37" t="s">
        <v>423</v>
      </c>
      <c r="E5641" s="0" t="n">
        <v>2</v>
      </c>
      <c r="F5641" s="38" t="s">
        <v>70</v>
      </c>
      <c r="G5641" s="37" t="s">
        <v>424</v>
      </c>
      <c r="H5641" s="0" t="n">
        <v>5174119</v>
      </c>
      <c r="I5641" s="0" t="n">
        <v>2513184</v>
      </c>
      <c r="J5641" s="0" t="n">
        <v>365983</v>
      </c>
    </row>
    <row r="5642" customFormat="false" ht="15" hidden="false" customHeight="false" outlineLevel="0" collapsed="false">
      <c r="A5642" s="0" t="n">
        <v>202407</v>
      </c>
      <c r="B5642" s="0" t="n">
        <v>202408</v>
      </c>
      <c r="C5642" s="37" t="s">
        <v>106</v>
      </c>
      <c r="D5642" s="37" t="s">
        <v>425</v>
      </c>
      <c r="E5642" s="0" t="n">
        <v>2</v>
      </c>
      <c r="F5642" s="38" t="s">
        <v>70</v>
      </c>
      <c r="G5642" s="37" t="s">
        <v>426</v>
      </c>
      <c r="H5642" s="0" t="n">
        <v>1147622</v>
      </c>
      <c r="I5642" s="0" t="n">
        <v>373910</v>
      </c>
      <c r="J5642" s="0" t="n">
        <v>-2465</v>
      </c>
    </row>
    <row r="5643" customFormat="false" ht="15" hidden="false" customHeight="false" outlineLevel="0" collapsed="false">
      <c r="A5643" s="0" t="n">
        <v>202407</v>
      </c>
      <c r="B5643" s="0" t="n">
        <v>202408</v>
      </c>
      <c r="C5643" s="37" t="s">
        <v>152</v>
      </c>
      <c r="D5643" s="37" t="s">
        <v>214</v>
      </c>
      <c r="E5643" s="0" t="n">
        <v>2</v>
      </c>
      <c r="F5643" s="38" t="s">
        <v>70</v>
      </c>
      <c r="G5643" s="37" t="s">
        <v>427</v>
      </c>
      <c r="H5643" s="0" t="n">
        <v>634829</v>
      </c>
      <c r="I5643" s="0" t="n">
        <v>547378</v>
      </c>
      <c r="J5643" s="0" t="n">
        <v>31451</v>
      </c>
    </row>
    <row r="5644" customFormat="false" ht="15" hidden="false" customHeight="false" outlineLevel="0" collapsed="false">
      <c r="A5644" s="0" t="n">
        <v>202407</v>
      </c>
      <c r="B5644" s="0" t="n">
        <v>202408</v>
      </c>
      <c r="C5644" s="37" t="s">
        <v>101</v>
      </c>
      <c r="D5644" s="37" t="s">
        <v>251</v>
      </c>
      <c r="E5644" s="0" t="n">
        <v>2</v>
      </c>
      <c r="F5644" s="38" t="s">
        <v>70</v>
      </c>
      <c r="G5644" s="37" t="s">
        <v>428</v>
      </c>
      <c r="H5644" s="0" t="n">
        <v>142379</v>
      </c>
      <c r="I5644" s="0" t="n">
        <v>111156</v>
      </c>
      <c r="J5644" s="0" t="n">
        <v>7707</v>
      </c>
    </row>
    <row r="5645" customFormat="false" ht="15" hidden="false" customHeight="false" outlineLevel="0" collapsed="false">
      <c r="A5645" s="0" t="n">
        <v>202407</v>
      </c>
      <c r="B5645" s="0" t="n">
        <v>202408</v>
      </c>
      <c r="C5645" s="37" t="s">
        <v>115</v>
      </c>
      <c r="D5645" s="37" t="s">
        <v>200</v>
      </c>
      <c r="E5645" s="0" t="n">
        <v>2</v>
      </c>
      <c r="F5645" s="38" t="s">
        <v>70</v>
      </c>
      <c r="G5645" s="37" t="s">
        <v>429</v>
      </c>
      <c r="H5645" s="0" t="n">
        <v>1090070</v>
      </c>
      <c r="I5645" s="0" t="n">
        <v>685374</v>
      </c>
      <c r="J5645" s="0" t="n">
        <v>-14521</v>
      </c>
    </row>
    <row r="5646" customFormat="false" ht="15" hidden="false" customHeight="false" outlineLevel="0" collapsed="false">
      <c r="A5646" s="0" t="n">
        <v>202407</v>
      </c>
      <c r="B5646" s="0" t="n">
        <v>202408</v>
      </c>
      <c r="C5646" s="37" t="s">
        <v>124</v>
      </c>
      <c r="D5646" s="37" t="s">
        <v>430</v>
      </c>
      <c r="E5646" s="0" t="n">
        <v>2</v>
      </c>
      <c r="F5646" s="38" t="s">
        <v>70</v>
      </c>
      <c r="G5646" s="37" t="s">
        <v>431</v>
      </c>
      <c r="H5646" s="0" t="n">
        <v>166588</v>
      </c>
      <c r="I5646" s="0" t="n">
        <v>21161</v>
      </c>
      <c r="J5646" s="0" t="n">
        <v>-3470</v>
      </c>
    </row>
    <row r="5647" customFormat="false" ht="15" hidden="false" customHeight="false" outlineLevel="0" collapsed="false">
      <c r="A5647" s="0" t="n">
        <v>202407</v>
      </c>
      <c r="B5647" s="0" t="n">
        <v>202408</v>
      </c>
      <c r="C5647" s="37" t="s">
        <v>197</v>
      </c>
      <c r="D5647" s="37" t="s">
        <v>243</v>
      </c>
      <c r="E5647" s="0" t="n">
        <v>2</v>
      </c>
      <c r="F5647" s="38" t="s">
        <v>70</v>
      </c>
      <c r="G5647" s="37" t="s">
        <v>432</v>
      </c>
      <c r="H5647" s="0" t="n">
        <v>4245295</v>
      </c>
      <c r="I5647" s="0" t="n">
        <v>1672032</v>
      </c>
      <c r="J5647" s="0" t="n">
        <v>-37874</v>
      </c>
    </row>
    <row r="5648" customFormat="false" ht="15" hidden="false" customHeight="false" outlineLevel="0" collapsed="false">
      <c r="A5648" s="0" t="n">
        <v>202407</v>
      </c>
      <c r="B5648" s="0" t="n">
        <v>202408</v>
      </c>
      <c r="C5648" s="37" t="s">
        <v>136</v>
      </c>
      <c r="D5648" s="37" t="s">
        <v>389</v>
      </c>
      <c r="E5648" s="0" t="n">
        <v>2</v>
      </c>
      <c r="F5648" s="38" t="s">
        <v>70</v>
      </c>
      <c r="G5648" s="37" t="s">
        <v>433</v>
      </c>
      <c r="H5648" s="0" t="n">
        <v>9114810</v>
      </c>
      <c r="I5648" s="0" t="n">
        <v>3395933</v>
      </c>
      <c r="J5648" s="0" t="n">
        <v>360270</v>
      </c>
    </row>
    <row r="5649" customFormat="false" ht="15" hidden="false" customHeight="false" outlineLevel="0" collapsed="false">
      <c r="A5649" s="0" t="n">
        <v>202407</v>
      </c>
      <c r="B5649" s="0" t="n">
        <v>202408</v>
      </c>
      <c r="C5649" s="37" t="s">
        <v>197</v>
      </c>
      <c r="D5649" s="37" t="s">
        <v>127</v>
      </c>
      <c r="E5649" s="0" t="n">
        <v>2</v>
      </c>
      <c r="F5649" s="38" t="s">
        <v>70</v>
      </c>
      <c r="G5649" s="37" t="s">
        <v>434</v>
      </c>
      <c r="H5649" s="0" t="n">
        <v>553367</v>
      </c>
      <c r="I5649" s="0" t="n">
        <v>303605</v>
      </c>
      <c r="J5649" s="0" t="n">
        <v>39048</v>
      </c>
    </row>
    <row r="5650" customFormat="false" ht="15" hidden="false" customHeight="false" outlineLevel="0" collapsed="false">
      <c r="A5650" s="0" t="n">
        <v>202407</v>
      </c>
      <c r="B5650" s="0" t="n">
        <v>202408</v>
      </c>
      <c r="C5650" s="37" t="s">
        <v>149</v>
      </c>
      <c r="D5650" s="37" t="s">
        <v>330</v>
      </c>
      <c r="E5650" s="0" t="n">
        <v>2</v>
      </c>
      <c r="F5650" s="38" t="s">
        <v>70</v>
      </c>
      <c r="G5650" s="37" t="s">
        <v>435</v>
      </c>
      <c r="H5650" s="0" t="n">
        <v>1821842</v>
      </c>
      <c r="I5650" s="0" t="n">
        <v>419044</v>
      </c>
      <c r="J5650" s="0" t="n">
        <v>54239</v>
      </c>
    </row>
    <row r="5651" customFormat="false" ht="15" hidden="false" customHeight="false" outlineLevel="0" collapsed="false">
      <c r="A5651" s="0" t="n">
        <v>202407</v>
      </c>
      <c r="B5651" s="0" t="n">
        <v>202408</v>
      </c>
      <c r="C5651" s="37" t="s">
        <v>112</v>
      </c>
      <c r="D5651" s="37" t="s">
        <v>130</v>
      </c>
      <c r="E5651" s="0" t="n">
        <v>2</v>
      </c>
      <c r="F5651" s="38" t="s">
        <v>70</v>
      </c>
      <c r="G5651" s="37" t="s">
        <v>436</v>
      </c>
      <c r="H5651" s="0" t="n">
        <v>496799</v>
      </c>
      <c r="I5651" s="0" t="n">
        <v>179161</v>
      </c>
      <c r="J5651" s="0" t="n">
        <v>25254</v>
      </c>
    </row>
    <row r="5652" customFormat="false" ht="15" hidden="false" customHeight="false" outlineLevel="0" collapsed="false">
      <c r="A5652" s="0" t="n">
        <v>202407</v>
      </c>
      <c r="B5652" s="0" t="n">
        <v>202408</v>
      </c>
      <c r="C5652" s="37" t="s">
        <v>149</v>
      </c>
      <c r="D5652" s="37" t="s">
        <v>396</v>
      </c>
      <c r="E5652" s="0" t="n">
        <v>2</v>
      </c>
      <c r="F5652" s="38" t="s">
        <v>70</v>
      </c>
      <c r="G5652" s="37" t="s">
        <v>437</v>
      </c>
      <c r="H5652" s="0" t="n">
        <v>733925</v>
      </c>
      <c r="I5652" s="0" t="n">
        <v>327335</v>
      </c>
      <c r="J5652" s="0" t="n">
        <v>5683</v>
      </c>
    </row>
    <row r="5653" customFormat="false" ht="15" hidden="false" customHeight="false" outlineLevel="0" collapsed="false">
      <c r="A5653" s="0" t="n">
        <v>202407</v>
      </c>
      <c r="B5653" s="0" t="n">
        <v>202408</v>
      </c>
      <c r="C5653" s="37" t="s">
        <v>98</v>
      </c>
      <c r="D5653" s="37" t="s">
        <v>438</v>
      </c>
      <c r="E5653" s="0" t="n">
        <v>2</v>
      </c>
      <c r="F5653" s="38" t="s">
        <v>70</v>
      </c>
      <c r="G5653" s="37" t="s">
        <v>439</v>
      </c>
      <c r="H5653" s="0" t="n">
        <v>3053211</v>
      </c>
      <c r="I5653" s="0" t="n">
        <v>1162875</v>
      </c>
      <c r="J5653" s="0" t="n">
        <v>-4722</v>
      </c>
    </row>
    <row r="5654" customFormat="false" ht="15" hidden="false" customHeight="false" outlineLevel="0" collapsed="false">
      <c r="A5654" s="0" t="n">
        <v>202407</v>
      </c>
      <c r="B5654" s="0" t="n">
        <v>202408</v>
      </c>
      <c r="C5654" s="37" t="s">
        <v>112</v>
      </c>
      <c r="D5654" s="37" t="s">
        <v>372</v>
      </c>
      <c r="E5654" s="0" t="n">
        <v>2</v>
      </c>
      <c r="F5654" s="38" t="s">
        <v>70</v>
      </c>
      <c r="G5654" s="37" t="s">
        <v>440</v>
      </c>
      <c r="H5654" s="0" t="n">
        <v>1322200</v>
      </c>
      <c r="I5654" s="0" t="n">
        <v>414019</v>
      </c>
      <c r="J5654" s="0" t="n">
        <v>48650</v>
      </c>
    </row>
    <row r="5655" customFormat="false" ht="15" hidden="false" customHeight="false" outlineLevel="0" collapsed="false">
      <c r="A5655" s="0" t="n">
        <v>202407</v>
      </c>
      <c r="B5655" s="0" t="n">
        <v>202408</v>
      </c>
      <c r="C5655" s="37" t="s">
        <v>149</v>
      </c>
      <c r="D5655" s="37" t="s">
        <v>425</v>
      </c>
      <c r="E5655" s="0" t="n">
        <v>2</v>
      </c>
      <c r="F5655" s="38" t="s">
        <v>70</v>
      </c>
      <c r="G5655" s="37" t="s">
        <v>441</v>
      </c>
      <c r="H5655" s="0" t="n">
        <v>13011184</v>
      </c>
      <c r="I5655" s="0" t="n">
        <v>5538451</v>
      </c>
      <c r="J5655" s="0" t="n">
        <v>325799</v>
      </c>
    </row>
    <row r="5656" customFormat="false" ht="15" hidden="false" customHeight="false" outlineLevel="0" collapsed="false">
      <c r="A5656" s="0" t="n">
        <v>202407</v>
      </c>
      <c r="B5656" s="0" t="n">
        <v>202408</v>
      </c>
      <c r="C5656" s="37" t="s">
        <v>106</v>
      </c>
      <c r="D5656" s="37" t="s">
        <v>282</v>
      </c>
      <c r="E5656" s="0" t="n">
        <v>2</v>
      </c>
      <c r="F5656" s="38" t="s">
        <v>70</v>
      </c>
      <c r="G5656" s="37" t="s">
        <v>442</v>
      </c>
      <c r="H5656" s="0" t="n">
        <v>764220</v>
      </c>
      <c r="I5656" s="0" t="n">
        <v>255070</v>
      </c>
      <c r="J5656" s="0" t="n">
        <v>43542</v>
      </c>
    </row>
    <row r="5657" customFormat="false" ht="15" hidden="false" customHeight="false" outlineLevel="0" collapsed="false">
      <c r="A5657" s="0" t="n">
        <v>202407</v>
      </c>
      <c r="B5657" s="0" t="n">
        <v>202408</v>
      </c>
      <c r="C5657" s="37" t="s">
        <v>115</v>
      </c>
      <c r="D5657" s="37" t="s">
        <v>134</v>
      </c>
      <c r="E5657" s="0" t="n">
        <v>2</v>
      </c>
      <c r="F5657" s="38" t="s">
        <v>70</v>
      </c>
      <c r="G5657" s="37" t="s">
        <v>443</v>
      </c>
      <c r="H5657" s="0" t="n">
        <v>3435386</v>
      </c>
      <c r="I5657" s="0" t="n">
        <v>1065870</v>
      </c>
      <c r="J5657" s="0" t="n">
        <v>125919</v>
      </c>
    </row>
    <row r="5658" customFormat="false" ht="15" hidden="false" customHeight="false" outlineLevel="0" collapsed="false">
      <c r="A5658" s="0" t="n">
        <v>202407</v>
      </c>
      <c r="B5658" s="0" t="n">
        <v>202408</v>
      </c>
      <c r="C5658" s="37" t="s">
        <v>149</v>
      </c>
      <c r="D5658" s="37" t="s">
        <v>145</v>
      </c>
      <c r="E5658" s="0" t="n">
        <v>2</v>
      </c>
      <c r="F5658" s="38" t="s">
        <v>70</v>
      </c>
      <c r="G5658" s="37" t="s">
        <v>444</v>
      </c>
      <c r="H5658" s="0" t="n">
        <v>1122471</v>
      </c>
      <c r="I5658" s="0" t="n">
        <v>191062</v>
      </c>
      <c r="J5658" s="0" t="n">
        <v>39814</v>
      </c>
    </row>
    <row r="5659" customFormat="false" ht="15" hidden="false" customHeight="false" outlineLevel="0" collapsed="false">
      <c r="A5659" s="0" t="n">
        <v>202407</v>
      </c>
      <c r="B5659" s="0" t="n">
        <v>202408</v>
      </c>
      <c r="C5659" s="37" t="s">
        <v>158</v>
      </c>
      <c r="D5659" s="37" t="s">
        <v>445</v>
      </c>
      <c r="E5659" s="0" t="n">
        <v>2</v>
      </c>
      <c r="F5659" s="38" t="s">
        <v>70</v>
      </c>
      <c r="G5659" s="37" t="s">
        <v>446</v>
      </c>
      <c r="H5659" s="0" t="n">
        <v>2988521</v>
      </c>
      <c r="I5659" s="0" t="n">
        <v>2623021</v>
      </c>
      <c r="J5659" s="0" t="n">
        <v>87731</v>
      </c>
    </row>
    <row r="5660" customFormat="false" ht="15" hidden="false" customHeight="false" outlineLevel="0" collapsed="false">
      <c r="A5660" s="0" t="n">
        <v>202407</v>
      </c>
      <c r="B5660" s="0" t="n">
        <v>202408</v>
      </c>
      <c r="C5660" s="37" t="s">
        <v>112</v>
      </c>
      <c r="D5660" s="37" t="s">
        <v>447</v>
      </c>
      <c r="E5660" s="0" t="n">
        <v>2</v>
      </c>
      <c r="F5660" s="38" t="s">
        <v>70</v>
      </c>
      <c r="G5660" s="37" t="s">
        <v>448</v>
      </c>
      <c r="H5660" s="0" t="n">
        <v>782176</v>
      </c>
      <c r="I5660" s="0" t="n">
        <v>205082</v>
      </c>
      <c r="J5660" s="0" t="n">
        <v>38300</v>
      </c>
    </row>
    <row r="5661" customFormat="false" ht="15" hidden="false" customHeight="false" outlineLevel="0" collapsed="false">
      <c r="A5661" s="0" t="n">
        <v>202407</v>
      </c>
      <c r="B5661" s="0" t="n">
        <v>202408</v>
      </c>
      <c r="C5661" s="37" t="s">
        <v>136</v>
      </c>
      <c r="D5661" s="37" t="s">
        <v>267</v>
      </c>
      <c r="E5661" s="0" t="n">
        <v>2</v>
      </c>
      <c r="F5661" s="38" t="s">
        <v>70</v>
      </c>
      <c r="G5661" s="37" t="s">
        <v>449</v>
      </c>
      <c r="H5661" s="0" t="n">
        <v>1211352</v>
      </c>
      <c r="I5661" s="0" t="n">
        <v>986077</v>
      </c>
      <c r="J5661" s="0" t="n">
        <v>279521</v>
      </c>
    </row>
    <row r="5662" customFormat="false" ht="15" hidden="false" customHeight="false" outlineLevel="0" collapsed="false">
      <c r="A5662" s="0" t="n">
        <v>202407</v>
      </c>
      <c r="B5662" s="0" t="n">
        <v>202408</v>
      </c>
      <c r="C5662" s="37" t="s">
        <v>158</v>
      </c>
      <c r="D5662" s="37" t="s">
        <v>450</v>
      </c>
      <c r="E5662" s="0" t="n">
        <v>2</v>
      </c>
      <c r="F5662" s="38" t="s">
        <v>70</v>
      </c>
      <c r="G5662" s="37" t="s">
        <v>451</v>
      </c>
      <c r="H5662" s="0" t="n">
        <v>1457836</v>
      </c>
      <c r="I5662" s="0" t="n">
        <v>594943</v>
      </c>
      <c r="J5662" s="0" t="n">
        <v>50793</v>
      </c>
    </row>
    <row r="5663" customFormat="false" ht="15" hidden="false" customHeight="false" outlineLevel="0" collapsed="false">
      <c r="A5663" s="0" t="n">
        <v>202407</v>
      </c>
      <c r="B5663" s="0" t="n">
        <v>202408</v>
      </c>
      <c r="C5663" s="37" t="s">
        <v>112</v>
      </c>
      <c r="D5663" s="37" t="s">
        <v>452</v>
      </c>
      <c r="E5663" s="0" t="n">
        <v>2</v>
      </c>
      <c r="F5663" s="38" t="s">
        <v>70</v>
      </c>
      <c r="G5663" s="37" t="s">
        <v>453</v>
      </c>
      <c r="H5663" s="0" t="n">
        <v>470706</v>
      </c>
      <c r="I5663" s="0" t="n">
        <v>101975</v>
      </c>
      <c r="J5663" s="0" t="n">
        <v>13250</v>
      </c>
    </row>
    <row r="5664" customFormat="false" ht="15" hidden="false" customHeight="false" outlineLevel="0" collapsed="false">
      <c r="A5664" s="0" t="n">
        <v>202407</v>
      </c>
      <c r="B5664" s="0" t="n">
        <v>202408</v>
      </c>
      <c r="C5664" s="37" t="s">
        <v>178</v>
      </c>
      <c r="D5664" s="37" t="s">
        <v>454</v>
      </c>
      <c r="E5664" s="0" t="n">
        <v>2</v>
      </c>
      <c r="F5664" s="38" t="s">
        <v>70</v>
      </c>
      <c r="G5664" s="37" t="s">
        <v>455</v>
      </c>
      <c r="H5664" s="0" t="n">
        <v>2534183</v>
      </c>
      <c r="I5664" s="0" t="n">
        <v>497795</v>
      </c>
      <c r="J5664" s="0" t="n">
        <v>-6498</v>
      </c>
    </row>
    <row r="5665" customFormat="false" ht="15" hidden="false" customHeight="false" outlineLevel="0" collapsed="false">
      <c r="A5665" s="0" t="n">
        <v>202407</v>
      </c>
      <c r="B5665" s="0" t="n">
        <v>202408</v>
      </c>
      <c r="C5665" s="37" t="s">
        <v>115</v>
      </c>
      <c r="D5665" s="37" t="s">
        <v>170</v>
      </c>
      <c r="E5665" s="0" t="n">
        <v>2</v>
      </c>
      <c r="F5665" s="38" t="s">
        <v>70</v>
      </c>
      <c r="G5665" s="37" t="s">
        <v>456</v>
      </c>
      <c r="H5665" s="0" t="n">
        <v>2213969</v>
      </c>
      <c r="I5665" s="0" t="n">
        <v>3264609</v>
      </c>
      <c r="J5665" s="0" t="n">
        <v>553043</v>
      </c>
    </row>
    <row r="5666" customFormat="false" ht="15" hidden="false" customHeight="false" outlineLevel="0" collapsed="false">
      <c r="A5666" s="0" t="n">
        <v>202407</v>
      </c>
      <c r="B5666" s="0" t="n">
        <v>202408</v>
      </c>
      <c r="C5666" s="37" t="s">
        <v>152</v>
      </c>
      <c r="D5666" s="37" t="s">
        <v>350</v>
      </c>
      <c r="E5666" s="0" t="n">
        <v>2</v>
      </c>
      <c r="F5666" s="38" t="s">
        <v>70</v>
      </c>
      <c r="G5666" s="37" t="s">
        <v>457</v>
      </c>
      <c r="H5666" s="0" t="n">
        <v>2926540</v>
      </c>
      <c r="I5666" s="0" t="n">
        <v>2548401</v>
      </c>
      <c r="J5666" s="0" t="n">
        <v>491601</v>
      </c>
    </row>
    <row r="5667" customFormat="false" ht="15" hidden="false" customHeight="false" outlineLevel="0" collapsed="false">
      <c r="A5667" s="0" t="n">
        <v>202407</v>
      </c>
      <c r="B5667" s="0" t="n">
        <v>202408</v>
      </c>
      <c r="C5667" s="37" t="s">
        <v>112</v>
      </c>
      <c r="D5667" s="37" t="s">
        <v>282</v>
      </c>
      <c r="E5667" s="0" t="n">
        <v>2</v>
      </c>
      <c r="F5667" s="38" t="s">
        <v>70</v>
      </c>
      <c r="G5667" s="37" t="s">
        <v>458</v>
      </c>
      <c r="H5667" s="0" t="n">
        <v>7598410</v>
      </c>
      <c r="I5667" s="0" t="n">
        <v>5768706</v>
      </c>
      <c r="J5667" s="0" t="n">
        <v>176261</v>
      </c>
    </row>
    <row r="5668" customFormat="false" ht="15" hidden="false" customHeight="false" outlineLevel="0" collapsed="false">
      <c r="A5668" s="0" t="n">
        <v>202407</v>
      </c>
      <c r="B5668" s="0" t="n">
        <v>202408</v>
      </c>
      <c r="C5668" s="37" t="s">
        <v>158</v>
      </c>
      <c r="D5668" s="37" t="s">
        <v>210</v>
      </c>
      <c r="E5668" s="0" t="n">
        <v>2</v>
      </c>
      <c r="F5668" s="38" t="s">
        <v>70</v>
      </c>
      <c r="G5668" s="37" t="s">
        <v>459</v>
      </c>
      <c r="H5668" s="0" t="n">
        <v>5461821</v>
      </c>
      <c r="I5668" s="0" t="n">
        <v>4022074</v>
      </c>
      <c r="J5668" s="0" t="n">
        <v>557524</v>
      </c>
    </row>
    <row r="5669" customFormat="false" ht="15" hidden="false" customHeight="false" outlineLevel="0" collapsed="false">
      <c r="A5669" s="0" t="n">
        <v>202407</v>
      </c>
      <c r="B5669" s="0" t="n">
        <v>202408</v>
      </c>
      <c r="C5669" s="37" t="s">
        <v>112</v>
      </c>
      <c r="D5669" s="37" t="s">
        <v>447</v>
      </c>
      <c r="E5669" s="0" t="n">
        <v>2</v>
      </c>
      <c r="F5669" s="38" t="s">
        <v>70</v>
      </c>
      <c r="G5669" s="37" t="s">
        <v>460</v>
      </c>
      <c r="H5669" s="0" t="n">
        <v>769430</v>
      </c>
      <c r="I5669" s="0" t="n">
        <v>346741</v>
      </c>
      <c r="J5669" s="0" t="n">
        <v>37464</v>
      </c>
    </row>
    <row r="5670" customFormat="false" ht="15" hidden="false" customHeight="false" outlineLevel="0" collapsed="false">
      <c r="A5670" s="0" t="n">
        <v>202407</v>
      </c>
      <c r="B5670" s="0" t="n">
        <v>202408</v>
      </c>
      <c r="C5670" s="37" t="s">
        <v>124</v>
      </c>
      <c r="D5670" s="37" t="s">
        <v>461</v>
      </c>
      <c r="E5670" s="0" t="n">
        <v>2</v>
      </c>
      <c r="F5670" s="38" t="s">
        <v>70</v>
      </c>
      <c r="G5670" s="37" t="s">
        <v>462</v>
      </c>
      <c r="H5670" s="0" t="n">
        <v>1620592</v>
      </c>
      <c r="I5670" s="0" t="n">
        <v>2026000</v>
      </c>
      <c r="J5670" s="0" t="n">
        <v>241253</v>
      </c>
    </row>
    <row r="5671" customFormat="false" ht="15" hidden="false" customHeight="false" outlineLevel="0" collapsed="false">
      <c r="A5671" s="0" t="n">
        <v>202407</v>
      </c>
      <c r="B5671" s="0" t="n">
        <v>202408</v>
      </c>
      <c r="C5671" s="37" t="s">
        <v>95</v>
      </c>
      <c r="D5671" s="37" t="s">
        <v>425</v>
      </c>
      <c r="E5671" s="0" t="n">
        <v>2</v>
      </c>
      <c r="F5671" s="38" t="s">
        <v>70</v>
      </c>
      <c r="G5671" s="37" t="s">
        <v>463</v>
      </c>
      <c r="H5671" s="0" t="n">
        <v>533830</v>
      </c>
      <c r="I5671" s="0" t="n">
        <v>190350</v>
      </c>
      <c r="J5671" s="0" t="n">
        <v>30685</v>
      </c>
    </row>
    <row r="5672" customFormat="false" ht="15" hidden="false" customHeight="false" outlineLevel="0" collapsed="false">
      <c r="A5672" s="0" t="n">
        <v>202407</v>
      </c>
      <c r="B5672" s="0" t="n">
        <v>202408</v>
      </c>
      <c r="C5672" s="37" t="s">
        <v>184</v>
      </c>
      <c r="D5672" s="37" t="s">
        <v>284</v>
      </c>
      <c r="E5672" s="0" t="n">
        <v>2</v>
      </c>
      <c r="F5672" s="38" t="s">
        <v>70</v>
      </c>
      <c r="G5672" s="37" t="s">
        <v>464</v>
      </c>
      <c r="H5672" s="0" t="n">
        <v>1237935</v>
      </c>
      <c r="I5672" s="0" t="n">
        <v>454165</v>
      </c>
      <c r="J5672" s="0" t="n">
        <v>59900</v>
      </c>
    </row>
    <row r="5673" customFormat="false" ht="15" hidden="false" customHeight="false" outlineLevel="0" collapsed="false">
      <c r="A5673" s="0" t="n">
        <v>202407</v>
      </c>
      <c r="B5673" s="0" t="n">
        <v>202408</v>
      </c>
      <c r="C5673" s="37" t="s">
        <v>149</v>
      </c>
      <c r="D5673" s="37" t="s">
        <v>237</v>
      </c>
      <c r="E5673" s="0" t="n">
        <v>2</v>
      </c>
      <c r="F5673" s="38" t="s">
        <v>70</v>
      </c>
      <c r="G5673" s="37" t="s">
        <v>465</v>
      </c>
      <c r="H5673" s="0" t="n">
        <v>511204</v>
      </c>
      <c r="I5673" s="0" t="n">
        <v>214694</v>
      </c>
      <c r="J5673" s="0" t="n">
        <v>14192</v>
      </c>
    </row>
    <row r="5674" customFormat="false" ht="15" hidden="false" customHeight="false" outlineLevel="0" collapsed="false">
      <c r="A5674" s="0" t="n">
        <v>202407</v>
      </c>
      <c r="B5674" s="0" t="n">
        <v>202408</v>
      </c>
      <c r="C5674" s="37" t="s">
        <v>95</v>
      </c>
      <c r="D5674" s="37" t="s">
        <v>320</v>
      </c>
      <c r="E5674" s="0" t="n">
        <v>2</v>
      </c>
      <c r="F5674" s="38" t="s">
        <v>70</v>
      </c>
      <c r="G5674" s="37" t="s">
        <v>466</v>
      </c>
      <c r="H5674" s="0" t="n">
        <v>7810197</v>
      </c>
      <c r="I5674" s="0" t="n">
        <v>5065196</v>
      </c>
      <c r="J5674" s="0" t="n">
        <v>827297</v>
      </c>
    </row>
    <row r="5675" customFormat="false" ht="15" hidden="false" customHeight="false" outlineLevel="0" collapsed="false">
      <c r="A5675" s="0" t="n">
        <v>202407</v>
      </c>
      <c r="B5675" s="0" t="n">
        <v>202408</v>
      </c>
      <c r="C5675" s="37" t="s">
        <v>101</v>
      </c>
      <c r="D5675" s="37" t="s">
        <v>467</v>
      </c>
      <c r="E5675" s="0" t="n">
        <v>2</v>
      </c>
      <c r="F5675" s="38" t="s">
        <v>70</v>
      </c>
      <c r="G5675" s="37" t="s">
        <v>468</v>
      </c>
      <c r="H5675" s="0" t="n">
        <v>1664141</v>
      </c>
      <c r="I5675" s="0" t="n">
        <v>1092221</v>
      </c>
      <c r="J5675" s="0" t="n">
        <v>208817</v>
      </c>
    </row>
    <row r="5676" customFormat="false" ht="15" hidden="false" customHeight="false" outlineLevel="0" collapsed="false">
      <c r="A5676" s="0" t="n">
        <v>202407</v>
      </c>
      <c r="B5676" s="0" t="n">
        <v>202408</v>
      </c>
      <c r="C5676" s="37" t="s">
        <v>112</v>
      </c>
      <c r="D5676" s="37" t="s">
        <v>233</v>
      </c>
      <c r="E5676" s="0" t="n">
        <v>2</v>
      </c>
      <c r="F5676" s="38" t="s">
        <v>70</v>
      </c>
      <c r="G5676" s="37" t="s">
        <v>469</v>
      </c>
      <c r="H5676" s="0" t="n">
        <v>831321</v>
      </c>
      <c r="I5676" s="0" t="n">
        <v>205521</v>
      </c>
      <c r="J5676" s="0" t="n">
        <v>5052</v>
      </c>
    </row>
    <row r="5677" customFormat="false" ht="15" hidden="false" customHeight="false" outlineLevel="0" collapsed="false">
      <c r="A5677" s="0" t="n">
        <v>202407</v>
      </c>
      <c r="B5677" s="0" t="n">
        <v>202408</v>
      </c>
      <c r="C5677" s="37" t="s">
        <v>112</v>
      </c>
      <c r="D5677" s="37" t="s">
        <v>470</v>
      </c>
      <c r="E5677" s="0" t="n">
        <v>2</v>
      </c>
      <c r="F5677" s="38" t="s">
        <v>70</v>
      </c>
      <c r="G5677" s="37" t="s">
        <v>471</v>
      </c>
      <c r="H5677" s="0" t="n">
        <v>4330265</v>
      </c>
      <c r="I5677" s="0" t="n">
        <v>3968198</v>
      </c>
      <c r="J5677" s="0" t="n">
        <v>316742</v>
      </c>
    </row>
    <row r="5678" customFormat="false" ht="15" hidden="false" customHeight="false" outlineLevel="0" collapsed="false">
      <c r="A5678" s="0" t="n">
        <v>202407</v>
      </c>
      <c r="B5678" s="0" t="n">
        <v>202408</v>
      </c>
      <c r="C5678" s="37" t="s">
        <v>98</v>
      </c>
      <c r="D5678" s="37" t="s">
        <v>383</v>
      </c>
      <c r="E5678" s="0" t="n">
        <v>2</v>
      </c>
      <c r="F5678" s="38" t="s">
        <v>70</v>
      </c>
      <c r="G5678" s="37" t="s">
        <v>472</v>
      </c>
      <c r="H5678" s="0" t="n">
        <v>82689</v>
      </c>
      <c r="I5678" s="0" t="n">
        <v>30337</v>
      </c>
      <c r="J5678" s="0" t="n">
        <v>-2939</v>
      </c>
    </row>
    <row r="5679" customFormat="false" ht="15" hidden="false" customHeight="false" outlineLevel="0" collapsed="false">
      <c r="A5679" s="0" t="n">
        <v>202407</v>
      </c>
      <c r="B5679" s="0" t="n">
        <v>202408</v>
      </c>
      <c r="C5679" s="37" t="s">
        <v>101</v>
      </c>
      <c r="D5679" s="37" t="s">
        <v>258</v>
      </c>
      <c r="E5679" s="0" t="n">
        <v>2</v>
      </c>
      <c r="F5679" s="38" t="s">
        <v>70</v>
      </c>
      <c r="G5679" s="37" t="s">
        <v>473</v>
      </c>
      <c r="H5679" s="0" t="n">
        <v>93795</v>
      </c>
      <c r="I5679" s="0" t="n">
        <v>29840</v>
      </c>
      <c r="J5679" s="0" t="n">
        <v>4129</v>
      </c>
    </row>
    <row r="5680" customFormat="false" ht="15" hidden="false" customHeight="false" outlineLevel="0" collapsed="false">
      <c r="A5680" s="0" t="n">
        <v>202407</v>
      </c>
      <c r="B5680" s="0" t="n">
        <v>202408</v>
      </c>
      <c r="C5680" s="37" t="s">
        <v>98</v>
      </c>
      <c r="D5680" s="37" t="s">
        <v>474</v>
      </c>
      <c r="E5680" s="0" t="n">
        <v>2</v>
      </c>
      <c r="F5680" s="38" t="s">
        <v>70</v>
      </c>
      <c r="G5680" s="37" t="s">
        <v>475</v>
      </c>
      <c r="H5680" s="0" t="n">
        <v>3412631</v>
      </c>
      <c r="I5680" s="0" t="n">
        <v>1331299</v>
      </c>
      <c r="J5680" s="0" t="n">
        <v>269338</v>
      </c>
    </row>
    <row r="5681" customFormat="false" ht="15" hidden="false" customHeight="false" outlineLevel="0" collapsed="false">
      <c r="A5681" s="0" t="n">
        <v>202407</v>
      </c>
      <c r="B5681" s="0" t="n">
        <v>202408</v>
      </c>
      <c r="C5681" s="37" t="s">
        <v>112</v>
      </c>
      <c r="D5681" s="37" t="s">
        <v>476</v>
      </c>
      <c r="E5681" s="0" t="n">
        <v>2</v>
      </c>
      <c r="F5681" s="38" t="s">
        <v>70</v>
      </c>
      <c r="G5681" s="37" t="s">
        <v>477</v>
      </c>
      <c r="H5681" s="0" t="n">
        <v>1332653</v>
      </c>
      <c r="I5681" s="0" t="n">
        <v>368294</v>
      </c>
      <c r="J5681" s="0" t="n">
        <v>19987</v>
      </c>
    </row>
    <row r="5682" customFormat="false" ht="15" hidden="false" customHeight="false" outlineLevel="0" collapsed="false">
      <c r="A5682" s="0" t="n">
        <v>202407</v>
      </c>
      <c r="B5682" s="0" t="n">
        <v>202408</v>
      </c>
      <c r="C5682" s="37" t="s">
        <v>136</v>
      </c>
      <c r="D5682" s="37" t="s">
        <v>132</v>
      </c>
      <c r="E5682" s="0" t="n">
        <v>2</v>
      </c>
      <c r="F5682" s="38" t="s">
        <v>70</v>
      </c>
      <c r="G5682" s="37" t="s">
        <v>478</v>
      </c>
      <c r="H5682" s="0" t="n">
        <v>1942998</v>
      </c>
      <c r="I5682" s="0" t="n">
        <v>1041728</v>
      </c>
      <c r="J5682" s="0" t="n">
        <v>97239</v>
      </c>
    </row>
    <row r="5683" customFormat="false" ht="15" hidden="false" customHeight="false" outlineLevel="0" collapsed="false">
      <c r="A5683" s="0" t="n">
        <v>202407</v>
      </c>
      <c r="B5683" s="0" t="n">
        <v>202408</v>
      </c>
      <c r="C5683" s="37" t="s">
        <v>106</v>
      </c>
      <c r="D5683" s="37" t="s">
        <v>273</v>
      </c>
      <c r="E5683" s="0" t="n">
        <v>2</v>
      </c>
      <c r="F5683" s="38" t="s">
        <v>70</v>
      </c>
      <c r="G5683" s="37" t="s">
        <v>479</v>
      </c>
      <c r="H5683" s="0" t="n">
        <v>324919</v>
      </c>
      <c r="I5683" s="0" t="n">
        <v>163897</v>
      </c>
      <c r="J5683" s="0" t="n">
        <v>9503</v>
      </c>
    </row>
    <row r="5684" customFormat="false" ht="15" hidden="false" customHeight="false" outlineLevel="0" collapsed="false">
      <c r="A5684" s="0" t="n">
        <v>202407</v>
      </c>
      <c r="B5684" s="0" t="n">
        <v>202408</v>
      </c>
      <c r="C5684" s="37" t="s">
        <v>149</v>
      </c>
      <c r="D5684" s="37" t="s">
        <v>159</v>
      </c>
      <c r="E5684" s="0" t="n">
        <v>2</v>
      </c>
      <c r="F5684" s="38" t="s">
        <v>70</v>
      </c>
      <c r="G5684" s="37" t="s">
        <v>480</v>
      </c>
      <c r="H5684" s="0" t="n">
        <v>1294608</v>
      </c>
      <c r="I5684" s="0" t="n">
        <v>877485</v>
      </c>
      <c r="J5684" s="0" t="n">
        <v>36512</v>
      </c>
    </row>
    <row r="5685" customFormat="false" ht="15" hidden="false" customHeight="false" outlineLevel="0" collapsed="false">
      <c r="A5685" s="0" t="n">
        <v>202407</v>
      </c>
      <c r="B5685" s="0" t="n">
        <v>202408</v>
      </c>
      <c r="C5685" s="37" t="s">
        <v>109</v>
      </c>
      <c r="D5685" s="37" t="s">
        <v>241</v>
      </c>
      <c r="E5685" s="0" t="n">
        <v>2</v>
      </c>
      <c r="F5685" s="38" t="s">
        <v>70</v>
      </c>
      <c r="G5685" s="37" t="s">
        <v>481</v>
      </c>
      <c r="H5685" s="0" t="n">
        <v>14241195</v>
      </c>
      <c r="I5685" s="0" t="n">
        <v>10801795</v>
      </c>
      <c r="J5685" s="0" t="n">
        <v>1114930</v>
      </c>
    </row>
    <row r="5686" customFormat="false" ht="15" hidden="false" customHeight="false" outlineLevel="0" collapsed="false">
      <c r="A5686" s="0" t="n">
        <v>202407</v>
      </c>
      <c r="B5686" s="0" t="n">
        <v>202408</v>
      </c>
      <c r="C5686" s="37" t="s">
        <v>184</v>
      </c>
      <c r="D5686" s="37" t="s">
        <v>482</v>
      </c>
      <c r="E5686" s="0" t="n">
        <v>2</v>
      </c>
      <c r="F5686" s="38" t="s">
        <v>70</v>
      </c>
      <c r="G5686" s="37" t="s">
        <v>483</v>
      </c>
      <c r="H5686" s="0" t="n">
        <v>3613149</v>
      </c>
      <c r="I5686" s="0" t="n">
        <v>2373332</v>
      </c>
      <c r="J5686" s="0" t="n">
        <v>3740</v>
      </c>
    </row>
    <row r="5687" customFormat="false" ht="15" hidden="false" customHeight="false" outlineLevel="0" collapsed="false">
      <c r="A5687" s="0" t="n">
        <v>202407</v>
      </c>
      <c r="B5687" s="0" t="n">
        <v>202408</v>
      </c>
      <c r="C5687" s="37" t="s">
        <v>152</v>
      </c>
      <c r="D5687" s="37" t="s">
        <v>328</v>
      </c>
      <c r="E5687" s="0" t="n">
        <v>2</v>
      </c>
      <c r="F5687" s="38" t="s">
        <v>70</v>
      </c>
      <c r="G5687" s="37" t="s">
        <v>484</v>
      </c>
      <c r="H5687" s="0" t="n">
        <v>1581108</v>
      </c>
      <c r="I5687" s="0" t="n">
        <v>1092673</v>
      </c>
      <c r="J5687" s="0" t="n">
        <v>61706</v>
      </c>
    </row>
    <row r="5688" customFormat="false" ht="15" hidden="false" customHeight="false" outlineLevel="0" collapsed="false">
      <c r="A5688" s="0" t="n">
        <v>202407</v>
      </c>
      <c r="B5688" s="0" t="n">
        <v>202408</v>
      </c>
      <c r="C5688" s="37" t="s">
        <v>115</v>
      </c>
      <c r="D5688" s="37" t="s">
        <v>423</v>
      </c>
      <c r="E5688" s="0" t="n">
        <v>2</v>
      </c>
      <c r="F5688" s="38" t="s">
        <v>70</v>
      </c>
      <c r="G5688" s="37" t="s">
        <v>485</v>
      </c>
      <c r="H5688" s="0" t="n">
        <v>715449</v>
      </c>
      <c r="I5688" s="0" t="n">
        <v>301112</v>
      </c>
      <c r="J5688" s="0" t="n">
        <v>-3148</v>
      </c>
    </row>
    <row r="5689" customFormat="false" ht="15" hidden="false" customHeight="false" outlineLevel="0" collapsed="false">
      <c r="A5689" s="0" t="n">
        <v>202407</v>
      </c>
      <c r="B5689" s="0" t="n">
        <v>202408</v>
      </c>
      <c r="C5689" s="37" t="s">
        <v>136</v>
      </c>
      <c r="D5689" s="37" t="s">
        <v>258</v>
      </c>
      <c r="E5689" s="0" t="n">
        <v>2</v>
      </c>
      <c r="F5689" s="38" t="s">
        <v>70</v>
      </c>
      <c r="G5689" s="37" t="s">
        <v>486</v>
      </c>
      <c r="H5689" s="0" t="n">
        <v>745726</v>
      </c>
      <c r="I5689" s="0" t="n">
        <v>422897</v>
      </c>
      <c r="J5689" s="0" t="n">
        <v>58744</v>
      </c>
    </row>
    <row r="5690" customFormat="false" ht="15" hidden="false" customHeight="false" outlineLevel="0" collapsed="false">
      <c r="A5690" s="0" t="n">
        <v>202407</v>
      </c>
      <c r="B5690" s="0" t="n">
        <v>202408</v>
      </c>
      <c r="C5690" s="37" t="s">
        <v>109</v>
      </c>
      <c r="D5690" s="37" t="s">
        <v>130</v>
      </c>
      <c r="E5690" s="0" t="n">
        <v>2</v>
      </c>
      <c r="F5690" s="38" t="s">
        <v>70</v>
      </c>
      <c r="G5690" s="37" t="s">
        <v>487</v>
      </c>
      <c r="H5690" s="0" t="n">
        <v>80155</v>
      </c>
      <c r="I5690" s="0" t="n">
        <v>39087</v>
      </c>
      <c r="J5690" s="0" t="n">
        <v>4062</v>
      </c>
    </row>
    <row r="5691" customFormat="false" ht="15" hidden="false" customHeight="false" outlineLevel="0" collapsed="false">
      <c r="A5691" s="0" t="n">
        <v>202407</v>
      </c>
      <c r="B5691" s="0" t="n">
        <v>202408</v>
      </c>
      <c r="C5691" s="37" t="s">
        <v>112</v>
      </c>
      <c r="D5691" s="37" t="s">
        <v>107</v>
      </c>
      <c r="E5691" s="0" t="n">
        <v>2</v>
      </c>
      <c r="F5691" s="38" t="s">
        <v>70</v>
      </c>
      <c r="G5691" s="37" t="s">
        <v>488</v>
      </c>
      <c r="H5691" s="0" t="n">
        <v>1857991</v>
      </c>
      <c r="I5691" s="0" t="n">
        <v>392847</v>
      </c>
      <c r="J5691" s="0" t="n">
        <v>14487</v>
      </c>
    </row>
    <row r="5692" customFormat="false" ht="15" hidden="false" customHeight="false" outlineLevel="0" collapsed="false">
      <c r="A5692" s="0" t="n">
        <v>202407</v>
      </c>
      <c r="B5692" s="0" t="n">
        <v>202408</v>
      </c>
      <c r="C5692" s="37" t="s">
        <v>152</v>
      </c>
      <c r="D5692" s="37" t="s">
        <v>212</v>
      </c>
      <c r="E5692" s="0" t="n">
        <v>2</v>
      </c>
      <c r="F5692" s="38" t="s">
        <v>70</v>
      </c>
      <c r="G5692" s="37" t="s">
        <v>489</v>
      </c>
      <c r="H5692" s="0" t="n">
        <v>3301494</v>
      </c>
      <c r="I5692" s="0" t="n">
        <v>1972874</v>
      </c>
      <c r="J5692" s="0" t="n">
        <v>165145</v>
      </c>
    </row>
    <row r="5693" customFormat="false" ht="15" hidden="false" customHeight="false" outlineLevel="0" collapsed="false">
      <c r="A5693" s="0" t="n">
        <v>202407</v>
      </c>
      <c r="B5693" s="0" t="n">
        <v>202408</v>
      </c>
      <c r="C5693" s="37" t="s">
        <v>152</v>
      </c>
      <c r="D5693" s="37" t="s">
        <v>490</v>
      </c>
      <c r="E5693" s="0" t="n">
        <v>2</v>
      </c>
      <c r="F5693" s="38" t="s">
        <v>70</v>
      </c>
      <c r="G5693" s="37" t="s">
        <v>491</v>
      </c>
      <c r="H5693" s="0" t="n">
        <v>225637</v>
      </c>
      <c r="I5693" s="0" t="n">
        <v>135605</v>
      </c>
      <c r="J5693" s="0" t="n">
        <v>7855</v>
      </c>
    </row>
    <row r="5694" customFormat="false" ht="15" hidden="false" customHeight="false" outlineLevel="0" collapsed="false">
      <c r="A5694" s="0" t="n">
        <v>202407</v>
      </c>
      <c r="B5694" s="0" t="n">
        <v>202408</v>
      </c>
      <c r="C5694" s="37" t="s">
        <v>112</v>
      </c>
      <c r="D5694" s="37" t="s">
        <v>120</v>
      </c>
      <c r="E5694" s="0" t="n">
        <v>2</v>
      </c>
      <c r="F5694" s="38" t="s">
        <v>70</v>
      </c>
      <c r="G5694" s="37" t="s">
        <v>492</v>
      </c>
      <c r="H5694" s="0" t="n">
        <v>623791</v>
      </c>
      <c r="I5694" s="0" t="n">
        <v>262260</v>
      </c>
      <c r="J5694" s="0" t="n">
        <v>50981</v>
      </c>
    </row>
    <row r="5695" customFormat="false" ht="15" hidden="false" customHeight="false" outlineLevel="0" collapsed="false">
      <c r="A5695" s="0" t="n">
        <v>202407</v>
      </c>
      <c r="B5695" s="0" t="n">
        <v>202408</v>
      </c>
      <c r="C5695" s="37" t="s">
        <v>184</v>
      </c>
      <c r="D5695" s="37" t="s">
        <v>493</v>
      </c>
      <c r="E5695" s="0" t="n">
        <v>2</v>
      </c>
      <c r="F5695" s="38" t="s">
        <v>70</v>
      </c>
      <c r="G5695" s="37" t="s">
        <v>494</v>
      </c>
      <c r="H5695" s="0" t="n">
        <v>272979</v>
      </c>
      <c r="I5695" s="0" t="n">
        <v>90620</v>
      </c>
      <c r="J5695" s="0" t="n">
        <v>3253</v>
      </c>
    </row>
    <row r="5696" customFormat="false" ht="15" hidden="false" customHeight="false" outlineLevel="0" collapsed="false">
      <c r="A5696" s="0" t="n">
        <v>202407</v>
      </c>
      <c r="B5696" s="0" t="n">
        <v>202408</v>
      </c>
      <c r="C5696" s="37" t="s">
        <v>109</v>
      </c>
      <c r="D5696" s="37" t="s">
        <v>495</v>
      </c>
      <c r="E5696" s="0" t="n">
        <v>2</v>
      </c>
      <c r="F5696" s="38" t="s">
        <v>70</v>
      </c>
      <c r="G5696" s="37" t="s">
        <v>496</v>
      </c>
      <c r="H5696" s="0" t="n">
        <v>455241</v>
      </c>
      <c r="I5696" s="0" t="n">
        <v>107619</v>
      </c>
      <c r="J5696" s="0" t="n">
        <v>15444</v>
      </c>
    </row>
    <row r="5697" customFormat="false" ht="15" hidden="false" customHeight="false" outlineLevel="0" collapsed="false">
      <c r="A5697" s="0" t="n">
        <v>202407</v>
      </c>
      <c r="B5697" s="0" t="n">
        <v>202408</v>
      </c>
      <c r="C5697" s="37" t="s">
        <v>101</v>
      </c>
      <c r="D5697" s="37" t="s">
        <v>269</v>
      </c>
      <c r="E5697" s="0" t="n">
        <v>2</v>
      </c>
      <c r="F5697" s="38" t="s">
        <v>70</v>
      </c>
      <c r="G5697" s="37" t="s">
        <v>497</v>
      </c>
      <c r="H5697" s="0" t="n">
        <v>873328</v>
      </c>
      <c r="I5697" s="0" t="n">
        <v>533130</v>
      </c>
      <c r="J5697" s="0" t="n">
        <v>5054</v>
      </c>
    </row>
    <row r="5698" customFormat="false" ht="15" hidden="false" customHeight="false" outlineLevel="0" collapsed="false">
      <c r="A5698" s="0" t="n">
        <v>202407</v>
      </c>
      <c r="B5698" s="0" t="n">
        <v>202408</v>
      </c>
      <c r="C5698" s="37" t="s">
        <v>109</v>
      </c>
      <c r="D5698" s="37" t="s">
        <v>391</v>
      </c>
      <c r="E5698" s="0" t="n">
        <v>2</v>
      </c>
      <c r="F5698" s="38" t="s">
        <v>70</v>
      </c>
      <c r="G5698" s="37" t="s">
        <v>498</v>
      </c>
      <c r="H5698" s="0" t="n">
        <v>131696</v>
      </c>
      <c r="I5698" s="0" t="n">
        <v>91019</v>
      </c>
      <c r="J5698" s="0" t="n">
        <v>14693</v>
      </c>
    </row>
    <row r="5699" customFormat="false" ht="15" hidden="false" customHeight="false" outlineLevel="0" collapsed="false">
      <c r="A5699" s="0" t="n">
        <v>202407</v>
      </c>
      <c r="B5699" s="0" t="n">
        <v>202408</v>
      </c>
      <c r="C5699" s="37" t="s">
        <v>184</v>
      </c>
      <c r="D5699" s="37" t="s">
        <v>141</v>
      </c>
      <c r="E5699" s="0" t="n">
        <v>2</v>
      </c>
      <c r="F5699" s="38" t="s">
        <v>70</v>
      </c>
      <c r="G5699" s="37" t="s">
        <v>499</v>
      </c>
      <c r="H5699" s="0" t="n">
        <v>2056174</v>
      </c>
      <c r="I5699" s="0" t="n">
        <v>1237400</v>
      </c>
      <c r="J5699" s="0" t="n">
        <v>227348</v>
      </c>
    </row>
    <row r="5700" customFormat="false" ht="15" hidden="false" customHeight="false" outlineLevel="0" collapsed="false">
      <c r="A5700" s="0" t="n">
        <v>202407</v>
      </c>
      <c r="B5700" s="0" t="n">
        <v>202408</v>
      </c>
      <c r="C5700" s="37" t="s">
        <v>101</v>
      </c>
      <c r="D5700" s="37" t="s">
        <v>500</v>
      </c>
      <c r="E5700" s="0" t="n">
        <v>2</v>
      </c>
      <c r="F5700" s="38" t="s">
        <v>70</v>
      </c>
      <c r="G5700" s="37" t="s">
        <v>501</v>
      </c>
      <c r="H5700" s="0" t="n">
        <v>3200741</v>
      </c>
      <c r="I5700" s="0" t="n">
        <v>944091</v>
      </c>
      <c r="J5700" s="0" t="n">
        <v>177914</v>
      </c>
    </row>
    <row r="5701" customFormat="false" ht="15" hidden="false" customHeight="false" outlineLevel="0" collapsed="false">
      <c r="A5701" s="0" t="n">
        <v>202407</v>
      </c>
      <c r="B5701" s="0" t="n">
        <v>202408</v>
      </c>
      <c r="C5701" s="37" t="s">
        <v>149</v>
      </c>
      <c r="D5701" s="37" t="s">
        <v>502</v>
      </c>
      <c r="E5701" s="0" t="n">
        <v>2</v>
      </c>
      <c r="F5701" s="38" t="s">
        <v>70</v>
      </c>
      <c r="G5701" s="37" t="s">
        <v>503</v>
      </c>
      <c r="H5701" s="0" t="n">
        <v>948644</v>
      </c>
      <c r="I5701" s="0" t="n">
        <v>748880</v>
      </c>
      <c r="J5701" s="0" t="n">
        <v>170072</v>
      </c>
    </row>
    <row r="5702" customFormat="false" ht="15" hidden="false" customHeight="false" outlineLevel="0" collapsed="false">
      <c r="A5702" s="0" t="n">
        <v>202407</v>
      </c>
      <c r="B5702" s="0" t="n">
        <v>202408</v>
      </c>
      <c r="C5702" s="37" t="s">
        <v>178</v>
      </c>
      <c r="D5702" s="37" t="s">
        <v>161</v>
      </c>
      <c r="E5702" s="0" t="n">
        <v>2</v>
      </c>
      <c r="F5702" s="38" t="s">
        <v>70</v>
      </c>
      <c r="G5702" s="37" t="s">
        <v>504</v>
      </c>
      <c r="H5702" s="0" t="n">
        <v>72527</v>
      </c>
      <c r="I5702" s="0" t="n">
        <v>48861</v>
      </c>
      <c r="J5702" s="0" t="n">
        <v>5338</v>
      </c>
    </row>
    <row r="5703" customFormat="false" ht="15" hidden="false" customHeight="false" outlineLevel="0" collapsed="false">
      <c r="A5703" s="0" t="n">
        <v>202407</v>
      </c>
      <c r="B5703" s="0" t="n">
        <v>202408</v>
      </c>
      <c r="C5703" s="37" t="s">
        <v>112</v>
      </c>
      <c r="D5703" s="37" t="s">
        <v>294</v>
      </c>
      <c r="E5703" s="0" t="n">
        <v>2</v>
      </c>
      <c r="F5703" s="38" t="s">
        <v>70</v>
      </c>
      <c r="G5703" s="37" t="s">
        <v>505</v>
      </c>
      <c r="H5703" s="0" t="n">
        <v>346277</v>
      </c>
      <c r="I5703" s="0" t="n">
        <v>237511</v>
      </c>
      <c r="J5703" s="0" t="n">
        <v>48403</v>
      </c>
    </row>
    <row r="5704" customFormat="false" ht="15" hidden="false" customHeight="false" outlineLevel="0" collapsed="false">
      <c r="A5704" s="0" t="n">
        <v>202407</v>
      </c>
      <c r="B5704" s="0" t="n">
        <v>202408</v>
      </c>
      <c r="C5704" s="37" t="s">
        <v>149</v>
      </c>
      <c r="D5704" s="37" t="s">
        <v>116</v>
      </c>
      <c r="E5704" s="0" t="n">
        <v>2</v>
      </c>
      <c r="F5704" s="38" t="s">
        <v>70</v>
      </c>
      <c r="G5704" s="37" t="s">
        <v>506</v>
      </c>
      <c r="H5704" s="0" t="n">
        <v>3827240</v>
      </c>
      <c r="I5704" s="0" t="n">
        <v>1400706</v>
      </c>
      <c r="J5704" s="0" t="n">
        <v>339556</v>
      </c>
    </row>
    <row r="5705" customFormat="false" ht="15" hidden="false" customHeight="false" outlineLevel="0" collapsed="false">
      <c r="A5705" s="0" t="n">
        <v>202407</v>
      </c>
      <c r="B5705" s="0" t="n">
        <v>202408</v>
      </c>
      <c r="C5705" s="37" t="s">
        <v>95</v>
      </c>
      <c r="D5705" s="37" t="s">
        <v>251</v>
      </c>
      <c r="E5705" s="0" t="n">
        <v>2</v>
      </c>
      <c r="F5705" s="38" t="s">
        <v>70</v>
      </c>
      <c r="G5705" s="37" t="s">
        <v>507</v>
      </c>
      <c r="H5705" s="0" t="n">
        <v>40836</v>
      </c>
      <c r="I5705" s="0" t="n">
        <v>15860</v>
      </c>
      <c r="J5705" s="0" t="n">
        <v>-511</v>
      </c>
    </row>
    <row r="5706" customFormat="false" ht="15" hidden="false" customHeight="false" outlineLevel="0" collapsed="false">
      <c r="A5706" s="0" t="n">
        <v>202407</v>
      </c>
      <c r="B5706" s="0" t="n">
        <v>202408</v>
      </c>
      <c r="C5706" s="37" t="s">
        <v>106</v>
      </c>
      <c r="D5706" s="37" t="s">
        <v>118</v>
      </c>
      <c r="E5706" s="0" t="n">
        <v>2</v>
      </c>
      <c r="F5706" s="38" t="s">
        <v>70</v>
      </c>
      <c r="G5706" s="37" t="s">
        <v>508</v>
      </c>
      <c r="H5706" s="0" t="n">
        <v>766889</v>
      </c>
      <c r="I5706" s="0" t="n">
        <v>258817</v>
      </c>
      <c r="J5706" s="0" t="n">
        <v>5093</v>
      </c>
    </row>
    <row r="5707" customFormat="false" ht="15" hidden="false" customHeight="false" outlineLevel="0" collapsed="false">
      <c r="A5707" s="0" t="n">
        <v>202407</v>
      </c>
      <c r="B5707" s="0" t="n">
        <v>202408</v>
      </c>
      <c r="C5707" s="37" t="s">
        <v>152</v>
      </c>
      <c r="D5707" s="37" t="s">
        <v>509</v>
      </c>
      <c r="E5707" s="0" t="n">
        <v>2</v>
      </c>
      <c r="F5707" s="38" t="s">
        <v>70</v>
      </c>
      <c r="G5707" s="37" t="s">
        <v>510</v>
      </c>
      <c r="H5707" s="0" t="n">
        <v>214619</v>
      </c>
      <c r="I5707" s="0" t="n">
        <v>70782</v>
      </c>
      <c r="J5707" s="0" t="n">
        <v>-4924</v>
      </c>
    </row>
    <row r="5708" customFormat="false" ht="15" hidden="false" customHeight="false" outlineLevel="0" collapsed="false">
      <c r="A5708" s="0" t="n">
        <v>202407</v>
      </c>
      <c r="B5708" s="0" t="n">
        <v>202408</v>
      </c>
      <c r="C5708" s="37" t="s">
        <v>101</v>
      </c>
      <c r="D5708" s="37" t="s">
        <v>511</v>
      </c>
      <c r="E5708" s="0" t="n">
        <v>2</v>
      </c>
      <c r="F5708" s="38" t="s">
        <v>70</v>
      </c>
      <c r="G5708" s="37" t="s">
        <v>512</v>
      </c>
      <c r="H5708" s="0" t="n">
        <v>3179677</v>
      </c>
      <c r="I5708" s="0" t="n">
        <v>1355312</v>
      </c>
      <c r="J5708" s="0" t="n">
        <v>252243</v>
      </c>
    </row>
    <row r="5709" customFormat="false" ht="15" hidden="false" customHeight="false" outlineLevel="0" collapsed="false">
      <c r="A5709" s="0" t="n">
        <v>202407</v>
      </c>
      <c r="B5709" s="0" t="n">
        <v>202408</v>
      </c>
      <c r="C5709" s="37" t="s">
        <v>178</v>
      </c>
      <c r="D5709" s="37" t="s">
        <v>513</v>
      </c>
      <c r="E5709" s="0" t="n">
        <v>2</v>
      </c>
      <c r="F5709" s="38" t="s">
        <v>70</v>
      </c>
      <c r="G5709" s="37" t="s">
        <v>514</v>
      </c>
      <c r="H5709" s="0" t="n">
        <v>455197</v>
      </c>
      <c r="I5709" s="0" t="n">
        <v>340872</v>
      </c>
      <c r="J5709" s="0" t="n">
        <v>-24152</v>
      </c>
    </row>
    <row r="5710" customFormat="false" ht="15" hidden="false" customHeight="false" outlineLevel="0" collapsed="false">
      <c r="A5710" s="0" t="n">
        <v>202407</v>
      </c>
      <c r="B5710" s="0" t="n">
        <v>202408</v>
      </c>
      <c r="C5710" s="37" t="s">
        <v>178</v>
      </c>
      <c r="D5710" s="37" t="s">
        <v>452</v>
      </c>
      <c r="E5710" s="0" t="n">
        <v>2</v>
      </c>
      <c r="F5710" s="38" t="s">
        <v>70</v>
      </c>
      <c r="G5710" s="37" t="s">
        <v>515</v>
      </c>
      <c r="H5710" s="0" t="n">
        <v>2152429</v>
      </c>
      <c r="I5710" s="0" t="n">
        <v>463273</v>
      </c>
      <c r="J5710" s="0" t="n">
        <v>-45393</v>
      </c>
    </row>
    <row r="5711" customFormat="false" ht="15" hidden="false" customHeight="false" outlineLevel="0" collapsed="false">
      <c r="A5711" s="0" t="n">
        <v>202407</v>
      </c>
      <c r="B5711" s="0" t="n">
        <v>202408</v>
      </c>
      <c r="C5711" s="37" t="s">
        <v>101</v>
      </c>
      <c r="D5711" s="37" t="s">
        <v>516</v>
      </c>
      <c r="E5711" s="0" t="n">
        <v>2</v>
      </c>
      <c r="F5711" s="38" t="s">
        <v>70</v>
      </c>
      <c r="G5711" s="37" t="s">
        <v>517</v>
      </c>
      <c r="H5711" s="0" t="n">
        <v>2284461</v>
      </c>
      <c r="I5711" s="0" t="n">
        <v>967426</v>
      </c>
      <c r="J5711" s="0" t="n">
        <v>-28771</v>
      </c>
    </row>
    <row r="5712" customFormat="false" ht="15" hidden="false" customHeight="false" outlineLevel="0" collapsed="false">
      <c r="A5712" s="0" t="n">
        <v>202407</v>
      </c>
      <c r="B5712" s="0" t="n">
        <v>202408</v>
      </c>
      <c r="C5712" s="37" t="s">
        <v>149</v>
      </c>
      <c r="D5712" s="37" t="s">
        <v>396</v>
      </c>
      <c r="E5712" s="0" t="n">
        <v>2</v>
      </c>
      <c r="F5712" s="38" t="s">
        <v>70</v>
      </c>
      <c r="G5712" s="37" t="s">
        <v>518</v>
      </c>
      <c r="H5712" s="0" t="n">
        <v>14616115</v>
      </c>
      <c r="I5712" s="0" t="n">
        <v>6618464</v>
      </c>
      <c r="J5712" s="0" t="n">
        <v>-621018</v>
      </c>
    </row>
    <row r="5713" customFormat="false" ht="15" hidden="false" customHeight="false" outlineLevel="0" collapsed="false">
      <c r="A5713" s="0" t="n">
        <v>202407</v>
      </c>
      <c r="B5713" s="0" t="n">
        <v>202408</v>
      </c>
      <c r="C5713" s="37" t="s">
        <v>106</v>
      </c>
      <c r="D5713" s="37" t="s">
        <v>519</v>
      </c>
      <c r="E5713" s="0" t="n">
        <v>2</v>
      </c>
      <c r="F5713" s="38" t="s">
        <v>70</v>
      </c>
      <c r="G5713" s="37" t="s">
        <v>520</v>
      </c>
      <c r="H5713" s="0" t="n">
        <v>907132</v>
      </c>
      <c r="I5713" s="0" t="n">
        <v>540879</v>
      </c>
      <c r="J5713" s="0" t="n">
        <v>57991</v>
      </c>
    </row>
    <row r="5714" customFormat="false" ht="15" hidden="false" customHeight="false" outlineLevel="0" collapsed="false">
      <c r="A5714" s="0" t="n">
        <v>202407</v>
      </c>
      <c r="B5714" s="0" t="n">
        <v>202408</v>
      </c>
      <c r="C5714" s="37" t="s">
        <v>149</v>
      </c>
      <c r="D5714" s="37" t="s">
        <v>430</v>
      </c>
      <c r="E5714" s="0" t="n">
        <v>2</v>
      </c>
      <c r="F5714" s="38" t="s">
        <v>70</v>
      </c>
      <c r="G5714" s="37" t="s">
        <v>521</v>
      </c>
      <c r="H5714" s="0" t="n">
        <v>2014360</v>
      </c>
      <c r="I5714" s="0" t="n">
        <v>1608515</v>
      </c>
      <c r="J5714" s="0" t="n">
        <v>-45769</v>
      </c>
    </row>
    <row r="5715" customFormat="false" ht="15" hidden="false" customHeight="false" outlineLevel="0" collapsed="false">
      <c r="A5715" s="0" t="n">
        <v>202407</v>
      </c>
      <c r="B5715" s="0" t="n">
        <v>202408</v>
      </c>
      <c r="C5715" s="37" t="s">
        <v>149</v>
      </c>
      <c r="D5715" s="37" t="s">
        <v>352</v>
      </c>
      <c r="E5715" s="0" t="n">
        <v>2</v>
      </c>
      <c r="F5715" s="38" t="s">
        <v>70</v>
      </c>
      <c r="G5715" s="37" t="s">
        <v>522</v>
      </c>
      <c r="H5715" s="0" t="n">
        <v>196020</v>
      </c>
      <c r="I5715" s="0" t="n">
        <v>116375</v>
      </c>
      <c r="J5715" s="0" t="n">
        <v>-10361</v>
      </c>
    </row>
    <row r="5716" customFormat="false" ht="15" hidden="false" customHeight="false" outlineLevel="0" collapsed="false">
      <c r="A5716" s="0" t="n">
        <v>202407</v>
      </c>
      <c r="B5716" s="0" t="n">
        <v>202408</v>
      </c>
      <c r="C5716" s="37" t="s">
        <v>95</v>
      </c>
      <c r="D5716" s="37" t="s">
        <v>269</v>
      </c>
      <c r="E5716" s="0" t="n">
        <v>2</v>
      </c>
      <c r="F5716" s="38" t="s">
        <v>70</v>
      </c>
      <c r="G5716" s="37" t="s">
        <v>523</v>
      </c>
      <c r="H5716" s="0" t="n">
        <v>3933366</v>
      </c>
      <c r="I5716" s="0" t="n">
        <v>2496352</v>
      </c>
      <c r="J5716" s="0" t="n">
        <v>189255</v>
      </c>
    </row>
    <row r="5717" customFormat="false" ht="15" hidden="false" customHeight="false" outlineLevel="0" collapsed="false">
      <c r="A5717" s="0" t="n">
        <v>202407</v>
      </c>
      <c r="B5717" s="0" t="n">
        <v>202408</v>
      </c>
      <c r="C5717" s="37" t="s">
        <v>106</v>
      </c>
      <c r="D5717" s="37" t="s">
        <v>110</v>
      </c>
      <c r="E5717" s="0" t="n">
        <v>2</v>
      </c>
      <c r="F5717" s="38" t="s">
        <v>70</v>
      </c>
      <c r="G5717" s="37" t="s">
        <v>524</v>
      </c>
      <c r="H5717" s="0" t="n">
        <v>468215</v>
      </c>
      <c r="I5717" s="0" t="n">
        <v>165706</v>
      </c>
      <c r="J5717" s="0" t="n">
        <v>13540</v>
      </c>
    </row>
    <row r="5718" customFormat="false" ht="15" hidden="false" customHeight="false" outlineLevel="0" collapsed="false">
      <c r="A5718" s="0" t="n">
        <v>202407</v>
      </c>
      <c r="B5718" s="0" t="n">
        <v>202408</v>
      </c>
      <c r="C5718" s="37" t="s">
        <v>149</v>
      </c>
      <c r="D5718" s="37" t="s">
        <v>383</v>
      </c>
      <c r="E5718" s="0" t="n">
        <v>2</v>
      </c>
      <c r="F5718" s="38" t="s">
        <v>70</v>
      </c>
      <c r="G5718" s="37" t="s">
        <v>525</v>
      </c>
      <c r="H5718" s="0" t="n">
        <v>687012</v>
      </c>
      <c r="I5718" s="0" t="n">
        <v>282415</v>
      </c>
      <c r="J5718" s="0" t="n">
        <v>-30212</v>
      </c>
    </row>
    <row r="5719" customFormat="false" ht="15" hidden="false" customHeight="false" outlineLevel="0" collapsed="false">
      <c r="A5719" s="0" t="n">
        <v>202407</v>
      </c>
      <c r="B5719" s="0" t="n">
        <v>202408</v>
      </c>
      <c r="C5719" s="37" t="s">
        <v>184</v>
      </c>
      <c r="D5719" s="37" t="s">
        <v>218</v>
      </c>
      <c r="E5719" s="0" t="n">
        <v>2</v>
      </c>
      <c r="F5719" s="38" t="s">
        <v>70</v>
      </c>
      <c r="G5719" s="37" t="s">
        <v>526</v>
      </c>
      <c r="H5719" s="0" t="n">
        <v>1281576</v>
      </c>
      <c r="I5719" s="0" t="n">
        <v>790526</v>
      </c>
      <c r="J5719" s="0" t="n">
        <v>6822</v>
      </c>
    </row>
    <row r="5720" customFormat="false" ht="15" hidden="false" customHeight="false" outlineLevel="0" collapsed="false">
      <c r="A5720" s="0" t="n">
        <v>202407</v>
      </c>
      <c r="B5720" s="0" t="n">
        <v>202408</v>
      </c>
      <c r="C5720" s="37" t="s">
        <v>112</v>
      </c>
      <c r="D5720" s="37" t="s">
        <v>200</v>
      </c>
      <c r="E5720" s="0" t="n">
        <v>2</v>
      </c>
      <c r="F5720" s="38" t="s">
        <v>70</v>
      </c>
      <c r="G5720" s="37" t="s">
        <v>527</v>
      </c>
      <c r="H5720" s="0" t="n">
        <v>176407</v>
      </c>
      <c r="I5720" s="0" t="n">
        <v>110652</v>
      </c>
      <c r="J5720" s="0" t="n">
        <v>8026</v>
      </c>
    </row>
    <row r="5721" customFormat="false" ht="15" hidden="false" customHeight="false" outlineLevel="0" collapsed="false">
      <c r="A5721" s="0" t="n">
        <v>202407</v>
      </c>
      <c r="B5721" s="0" t="n">
        <v>202408</v>
      </c>
      <c r="C5721" s="37" t="s">
        <v>152</v>
      </c>
      <c r="D5721" s="37" t="s">
        <v>328</v>
      </c>
      <c r="E5721" s="0" t="n">
        <v>2</v>
      </c>
      <c r="F5721" s="38" t="s">
        <v>70</v>
      </c>
      <c r="G5721" s="37" t="s">
        <v>528</v>
      </c>
      <c r="H5721" s="0" t="n">
        <v>1271885</v>
      </c>
      <c r="I5721" s="0" t="n">
        <v>293128</v>
      </c>
      <c r="J5721" s="0" t="n">
        <v>12991</v>
      </c>
    </row>
    <row r="5722" customFormat="false" ht="15" hidden="false" customHeight="false" outlineLevel="0" collapsed="false">
      <c r="A5722" s="0" t="n">
        <v>202407</v>
      </c>
      <c r="B5722" s="0" t="n">
        <v>202408</v>
      </c>
      <c r="C5722" s="37" t="s">
        <v>95</v>
      </c>
      <c r="D5722" s="37" t="s">
        <v>96</v>
      </c>
      <c r="E5722" s="0" t="n">
        <v>2</v>
      </c>
      <c r="F5722" s="38" t="s">
        <v>70</v>
      </c>
      <c r="G5722" s="37" t="s">
        <v>529</v>
      </c>
      <c r="H5722" s="0" t="n">
        <v>4229644</v>
      </c>
      <c r="I5722" s="0" t="n">
        <v>852616</v>
      </c>
      <c r="J5722" s="0" t="n">
        <v>40117</v>
      </c>
    </row>
    <row r="5723" customFormat="false" ht="15" hidden="false" customHeight="false" outlineLevel="0" collapsed="false">
      <c r="A5723" s="0" t="n">
        <v>202407</v>
      </c>
      <c r="B5723" s="0" t="n">
        <v>202408</v>
      </c>
      <c r="C5723" s="37" t="s">
        <v>158</v>
      </c>
      <c r="D5723" s="37" t="s">
        <v>474</v>
      </c>
      <c r="E5723" s="0" t="n">
        <v>2</v>
      </c>
      <c r="F5723" s="38" t="s">
        <v>70</v>
      </c>
      <c r="G5723" s="37" t="s">
        <v>530</v>
      </c>
      <c r="H5723" s="0" t="n">
        <v>1820176</v>
      </c>
      <c r="I5723" s="0" t="n">
        <v>637000</v>
      </c>
      <c r="J5723" s="0" t="n">
        <v>126081</v>
      </c>
    </row>
    <row r="5724" customFormat="false" ht="15" hidden="false" customHeight="false" outlineLevel="0" collapsed="false">
      <c r="A5724" s="0" t="n">
        <v>202407</v>
      </c>
      <c r="B5724" s="0" t="n">
        <v>202408</v>
      </c>
      <c r="C5724" s="37" t="s">
        <v>197</v>
      </c>
      <c r="D5724" s="37" t="s">
        <v>531</v>
      </c>
      <c r="E5724" s="0" t="n">
        <v>2</v>
      </c>
      <c r="F5724" s="38" t="s">
        <v>70</v>
      </c>
      <c r="G5724" s="37" t="s">
        <v>532</v>
      </c>
      <c r="H5724" s="0" t="n">
        <v>202771</v>
      </c>
      <c r="I5724" s="0" t="n">
        <v>83429</v>
      </c>
      <c r="J5724" s="0" t="n">
        <v>24583</v>
      </c>
    </row>
    <row r="5725" customFormat="false" ht="15" hidden="false" customHeight="false" outlineLevel="0" collapsed="false">
      <c r="A5725" s="0" t="n">
        <v>202407</v>
      </c>
      <c r="B5725" s="0" t="n">
        <v>202408</v>
      </c>
      <c r="C5725" s="37" t="s">
        <v>101</v>
      </c>
      <c r="D5725" s="37" t="s">
        <v>533</v>
      </c>
      <c r="E5725" s="0" t="n">
        <v>2</v>
      </c>
      <c r="F5725" s="38" t="s">
        <v>70</v>
      </c>
      <c r="G5725" s="37" t="s">
        <v>534</v>
      </c>
      <c r="H5725" s="0" t="n">
        <v>994815</v>
      </c>
      <c r="I5725" s="0" t="n">
        <v>834463</v>
      </c>
      <c r="J5725" s="0" t="n">
        <v>40613</v>
      </c>
    </row>
    <row r="5726" customFormat="false" ht="15" hidden="false" customHeight="false" outlineLevel="0" collapsed="false">
      <c r="A5726" s="0" t="n">
        <v>202407</v>
      </c>
      <c r="B5726" s="0" t="n">
        <v>202408</v>
      </c>
      <c r="C5726" s="37" t="s">
        <v>124</v>
      </c>
      <c r="D5726" s="37" t="s">
        <v>277</v>
      </c>
      <c r="E5726" s="0" t="n">
        <v>2</v>
      </c>
      <c r="F5726" s="38" t="s">
        <v>70</v>
      </c>
      <c r="G5726" s="37" t="s">
        <v>535</v>
      </c>
      <c r="H5726" s="0" t="n">
        <v>2275655</v>
      </c>
      <c r="I5726" s="0" t="n">
        <v>1422443</v>
      </c>
      <c r="J5726" s="0" t="n">
        <v>-74235</v>
      </c>
    </row>
    <row r="5727" customFormat="false" ht="15" hidden="false" customHeight="false" outlineLevel="0" collapsed="false">
      <c r="A5727" s="0" t="n">
        <v>202407</v>
      </c>
      <c r="B5727" s="0" t="n">
        <v>202408</v>
      </c>
      <c r="C5727" s="37" t="s">
        <v>101</v>
      </c>
      <c r="D5727" s="37" t="s">
        <v>450</v>
      </c>
      <c r="E5727" s="0" t="n">
        <v>2</v>
      </c>
      <c r="F5727" s="38" t="s">
        <v>70</v>
      </c>
      <c r="G5727" s="37" t="s">
        <v>536</v>
      </c>
      <c r="H5727" s="0" t="n">
        <v>136828</v>
      </c>
      <c r="I5727" s="0" t="n">
        <v>63538</v>
      </c>
      <c r="J5727" s="0" t="n">
        <v>3593</v>
      </c>
    </row>
    <row r="5728" customFormat="false" ht="15" hidden="false" customHeight="false" outlineLevel="0" collapsed="false">
      <c r="A5728" s="0" t="n">
        <v>202407</v>
      </c>
      <c r="B5728" s="0" t="n">
        <v>202408</v>
      </c>
      <c r="C5728" s="37" t="s">
        <v>178</v>
      </c>
      <c r="D5728" s="37" t="s">
        <v>102</v>
      </c>
      <c r="E5728" s="0" t="n">
        <v>2</v>
      </c>
      <c r="F5728" s="38" t="s">
        <v>70</v>
      </c>
      <c r="G5728" s="37" t="s">
        <v>537</v>
      </c>
      <c r="H5728" s="0" t="n">
        <v>330681</v>
      </c>
      <c r="I5728" s="0" t="n">
        <v>340585</v>
      </c>
      <c r="J5728" s="0" t="n">
        <v>33864</v>
      </c>
    </row>
    <row r="5729" customFormat="false" ht="15" hidden="false" customHeight="false" outlineLevel="0" collapsed="false">
      <c r="A5729" s="0" t="n">
        <v>202407</v>
      </c>
      <c r="B5729" s="0" t="n">
        <v>202408</v>
      </c>
      <c r="C5729" s="37" t="s">
        <v>178</v>
      </c>
      <c r="D5729" s="37" t="s">
        <v>374</v>
      </c>
      <c r="E5729" s="0" t="n">
        <v>2</v>
      </c>
      <c r="F5729" s="38" t="s">
        <v>70</v>
      </c>
      <c r="G5729" s="37" t="s">
        <v>538</v>
      </c>
      <c r="H5729" s="0" t="n">
        <v>4242252</v>
      </c>
      <c r="I5729" s="0" t="n">
        <v>4809848</v>
      </c>
      <c r="J5729" s="0" t="n">
        <v>359162</v>
      </c>
    </row>
    <row r="5730" customFormat="false" ht="15" hidden="false" customHeight="false" outlineLevel="0" collapsed="false">
      <c r="A5730" s="0" t="n">
        <v>202407</v>
      </c>
      <c r="B5730" s="0" t="n">
        <v>202408</v>
      </c>
      <c r="C5730" s="37" t="s">
        <v>109</v>
      </c>
      <c r="D5730" s="37" t="s">
        <v>150</v>
      </c>
      <c r="E5730" s="0" t="n">
        <v>2</v>
      </c>
      <c r="F5730" s="38" t="s">
        <v>70</v>
      </c>
      <c r="G5730" s="37" t="s">
        <v>539</v>
      </c>
      <c r="H5730" s="0" t="n">
        <v>1670151</v>
      </c>
      <c r="I5730" s="0" t="n">
        <v>2240253</v>
      </c>
      <c r="J5730" s="0" t="n">
        <v>316030</v>
      </c>
    </row>
    <row r="5731" customFormat="false" ht="15" hidden="false" customHeight="false" outlineLevel="0" collapsed="false">
      <c r="A5731" s="0" t="n">
        <v>202407</v>
      </c>
      <c r="B5731" s="0" t="n">
        <v>202408</v>
      </c>
      <c r="C5731" s="37" t="s">
        <v>158</v>
      </c>
      <c r="D5731" s="37" t="s">
        <v>540</v>
      </c>
      <c r="E5731" s="0" t="n">
        <v>2</v>
      </c>
      <c r="F5731" s="38" t="s">
        <v>70</v>
      </c>
      <c r="G5731" s="37" t="s">
        <v>541</v>
      </c>
      <c r="H5731" s="0" t="n">
        <v>1958219</v>
      </c>
      <c r="I5731" s="0" t="n">
        <v>574461</v>
      </c>
      <c r="J5731" s="0" t="n">
        <v>173022</v>
      </c>
    </row>
    <row r="5732" customFormat="false" ht="15" hidden="false" customHeight="false" outlineLevel="0" collapsed="false">
      <c r="A5732" s="0" t="n">
        <v>202407</v>
      </c>
      <c r="B5732" s="0" t="n">
        <v>202408</v>
      </c>
      <c r="C5732" s="37" t="s">
        <v>106</v>
      </c>
      <c r="D5732" s="37" t="s">
        <v>118</v>
      </c>
      <c r="E5732" s="0" t="n">
        <v>2</v>
      </c>
      <c r="F5732" s="38" t="s">
        <v>70</v>
      </c>
      <c r="G5732" s="37" t="s">
        <v>542</v>
      </c>
      <c r="H5732" s="0" t="n">
        <v>11923025</v>
      </c>
      <c r="I5732" s="0" t="n">
        <v>4702507</v>
      </c>
      <c r="J5732" s="0" t="n">
        <v>-429396</v>
      </c>
    </row>
    <row r="5733" customFormat="false" ht="15" hidden="false" customHeight="false" outlineLevel="0" collapsed="false">
      <c r="A5733" s="0" t="n">
        <v>202407</v>
      </c>
      <c r="B5733" s="0" t="n">
        <v>202408</v>
      </c>
      <c r="C5733" s="37" t="s">
        <v>136</v>
      </c>
      <c r="D5733" s="37" t="s">
        <v>130</v>
      </c>
      <c r="E5733" s="0" t="n">
        <v>2</v>
      </c>
      <c r="F5733" s="38" t="s">
        <v>70</v>
      </c>
      <c r="G5733" s="37" t="s">
        <v>543</v>
      </c>
      <c r="H5733" s="0" t="n">
        <v>1929408</v>
      </c>
      <c r="I5733" s="0" t="n">
        <v>1009132</v>
      </c>
      <c r="J5733" s="0" t="n">
        <v>29560</v>
      </c>
    </row>
    <row r="5734" customFormat="false" ht="15" hidden="false" customHeight="false" outlineLevel="0" collapsed="false">
      <c r="A5734" s="0" t="n">
        <v>202407</v>
      </c>
      <c r="B5734" s="0" t="n">
        <v>202408</v>
      </c>
      <c r="C5734" s="37" t="s">
        <v>136</v>
      </c>
      <c r="D5734" s="37" t="s">
        <v>447</v>
      </c>
      <c r="E5734" s="0" t="n">
        <v>2</v>
      </c>
      <c r="F5734" s="38" t="s">
        <v>70</v>
      </c>
      <c r="G5734" s="37" t="s">
        <v>544</v>
      </c>
      <c r="H5734" s="0" t="n">
        <v>2404122</v>
      </c>
      <c r="I5734" s="0" t="n">
        <v>994097</v>
      </c>
      <c r="J5734" s="0" t="n">
        <v>232732</v>
      </c>
    </row>
    <row r="5735" customFormat="false" ht="15" hidden="false" customHeight="false" outlineLevel="0" collapsed="false">
      <c r="A5735" s="0" t="n">
        <v>202407</v>
      </c>
      <c r="B5735" s="0" t="n">
        <v>202408</v>
      </c>
      <c r="C5735" s="37" t="s">
        <v>136</v>
      </c>
      <c r="D5735" s="37" t="s">
        <v>170</v>
      </c>
      <c r="E5735" s="0" t="n">
        <v>2</v>
      </c>
      <c r="F5735" s="38" t="s">
        <v>70</v>
      </c>
      <c r="G5735" s="37" t="s">
        <v>545</v>
      </c>
      <c r="H5735" s="0" t="n">
        <v>30652057</v>
      </c>
      <c r="I5735" s="0" t="n">
        <v>14890976</v>
      </c>
      <c r="J5735" s="0" t="n">
        <v>413901</v>
      </c>
    </row>
    <row r="5736" customFormat="false" ht="15" hidden="false" customHeight="false" outlineLevel="0" collapsed="false">
      <c r="A5736" s="0" t="n">
        <v>202407</v>
      </c>
      <c r="B5736" s="0" t="n">
        <v>202408</v>
      </c>
      <c r="C5736" s="37" t="s">
        <v>106</v>
      </c>
      <c r="D5736" s="37" t="s">
        <v>210</v>
      </c>
      <c r="E5736" s="0" t="n">
        <v>2</v>
      </c>
      <c r="F5736" s="38" t="s">
        <v>70</v>
      </c>
      <c r="G5736" s="37" t="s">
        <v>546</v>
      </c>
      <c r="H5736" s="0" t="n">
        <v>810473</v>
      </c>
      <c r="I5736" s="0" t="n">
        <v>366810</v>
      </c>
      <c r="J5736" s="0" t="n">
        <v>58304</v>
      </c>
    </row>
    <row r="5737" customFormat="false" ht="15" hidden="false" customHeight="false" outlineLevel="0" collapsed="false">
      <c r="A5737" s="0" t="n">
        <v>202407</v>
      </c>
      <c r="B5737" s="0" t="n">
        <v>202408</v>
      </c>
      <c r="C5737" s="37" t="s">
        <v>158</v>
      </c>
      <c r="D5737" s="37" t="s">
        <v>269</v>
      </c>
      <c r="E5737" s="0" t="n">
        <v>2</v>
      </c>
      <c r="F5737" s="38" t="s">
        <v>70</v>
      </c>
      <c r="G5737" s="37" t="s">
        <v>547</v>
      </c>
      <c r="H5737" s="0" t="n">
        <v>446046</v>
      </c>
      <c r="I5737" s="0" t="n">
        <v>164631</v>
      </c>
      <c r="J5737" s="0" t="n">
        <v>23557</v>
      </c>
    </row>
    <row r="5738" customFormat="false" ht="15" hidden="false" customHeight="false" outlineLevel="0" collapsed="false">
      <c r="A5738" s="0" t="n">
        <v>202407</v>
      </c>
      <c r="B5738" s="0" t="n">
        <v>202408</v>
      </c>
      <c r="C5738" s="37" t="s">
        <v>124</v>
      </c>
      <c r="D5738" s="37" t="s">
        <v>396</v>
      </c>
      <c r="E5738" s="0" t="n">
        <v>2</v>
      </c>
      <c r="F5738" s="38" t="s">
        <v>70</v>
      </c>
      <c r="G5738" s="37" t="s">
        <v>548</v>
      </c>
      <c r="H5738" s="0" t="n">
        <v>2687951</v>
      </c>
      <c r="I5738" s="0" t="n">
        <v>899330</v>
      </c>
      <c r="J5738" s="0" t="n">
        <v>183183</v>
      </c>
    </row>
    <row r="5739" customFormat="false" ht="15" hidden="false" customHeight="false" outlineLevel="0" collapsed="false">
      <c r="A5739" s="0" t="n">
        <v>202407</v>
      </c>
      <c r="B5739" s="0" t="n">
        <v>202408</v>
      </c>
      <c r="C5739" s="37" t="s">
        <v>101</v>
      </c>
      <c r="D5739" s="37" t="s">
        <v>282</v>
      </c>
      <c r="E5739" s="0" t="n">
        <v>2</v>
      </c>
      <c r="F5739" s="38" t="s">
        <v>70</v>
      </c>
      <c r="G5739" s="37" t="s">
        <v>549</v>
      </c>
      <c r="H5739" s="0" t="n">
        <v>2381365</v>
      </c>
      <c r="I5739" s="0" t="n">
        <v>1342278</v>
      </c>
      <c r="J5739" s="0" t="n">
        <v>364206</v>
      </c>
    </row>
    <row r="5740" customFormat="false" ht="15" hidden="false" customHeight="false" outlineLevel="0" collapsed="false">
      <c r="A5740" s="0" t="n">
        <v>202407</v>
      </c>
      <c r="B5740" s="0" t="n">
        <v>202408</v>
      </c>
      <c r="C5740" s="37" t="s">
        <v>197</v>
      </c>
      <c r="D5740" s="37" t="s">
        <v>540</v>
      </c>
      <c r="E5740" s="0" t="n">
        <v>2</v>
      </c>
      <c r="F5740" s="38" t="s">
        <v>70</v>
      </c>
      <c r="G5740" s="37" t="s">
        <v>550</v>
      </c>
      <c r="H5740" s="0" t="n">
        <v>669407</v>
      </c>
      <c r="I5740" s="0" t="n">
        <v>144984</v>
      </c>
      <c r="J5740" s="0" t="n">
        <v>16428</v>
      </c>
    </row>
    <row r="5741" customFormat="false" ht="15" hidden="false" customHeight="false" outlineLevel="0" collapsed="false">
      <c r="A5741" s="0" t="n">
        <v>202407</v>
      </c>
      <c r="B5741" s="0" t="n">
        <v>202408</v>
      </c>
      <c r="C5741" s="37" t="s">
        <v>158</v>
      </c>
      <c r="D5741" s="37" t="s">
        <v>243</v>
      </c>
      <c r="E5741" s="0" t="n">
        <v>2</v>
      </c>
      <c r="F5741" s="38" t="s">
        <v>70</v>
      </c>
      <c r="G5741" s="37" t="s">
        <v>551</v>
      </c>
      <c r="H5741" s="0" t="n">
        <v>439712</v>
      </c>
      <c r="I5741" s="0" t="n">
        <v>114019</v>
      </c>
      <c r="J5741" s="0" t="n">
        <v>-10784</v>
      </c>
    </row>
    <row r="5742" customFormat="false" ht="15" hidden="false" customHeight="false" outlineLevel="0" collapsed="false">
      <c r="A5742" s="0" t="n">
        <v>202407</v>
      </c>
      <c r="B5742" s="0" t="n">
        <v>202408</v>
      </c>
      <c r="C5742" s="37" t="s">
        <v>112</v>
      </c>
      <c r="D5742" s="37" t="s">
        <v>220</v>
      </c>
      <c r="E5742" s="0" t="n">
        <v>2</v>
      </c>
      <c r="F5742" s="38" t="s">
        <v>70</v>
      </c>
      <c r="G5742" s="37" t="s">
        <v>552</v>
      </c>
      <c r="H5742" s="0" t="n">
        <v>16989038</v>
      </c>
      <c r="I5742" s="0" t="n">
        <v>8349257</v>
      </c>
      <c r="J5742" s="0" t="n">
        <v>83153</v>
      </c>
    </row>
    <row r="5743" customFormat="false" ht="15" hidden="false" customHeight="false" outlineLevel="0" collapsed="false">
      <c r="A5743" s="0" t="n">
        <v>202407</v>
      </c>
      <c r="B5743" s="0" t="n">
        <v>202408</v>
      </c>
      <c r="C5743" s="37" t="s">
        <v>184</v>
      </c>
      <c r="D5743" s="37" t="s">
        <v>509</v>
      </c>
      <c r="E5743" s="0" t="n">
        <v>2</v>
      </c>
      <c r="F5743" s="38" t="s">
        <v>70</v>
      </c>
      <c r="G5743" s="37" t="s">
        <v>553</v>
      </c>
      <c r="H5743" s="0" t="n">
        <v>2586402</v>
      </c>
      <c r="I5743" s="0" t="n">
        <v>831738</v>
      </c>
      <c r="J5743" s="0" t="n">
        <v>248361</v>
      </c>
    </row>
    <row r="5744" customFormat="false" ht="15" hidden="false" customHeight="false" outlineLevel="0" collapsed="false">
      <c r="A5744" s="0" t="n">
        <v>202407</v>
      </c>
      <c r="B5744" s="0" t="n">
        <v>202408</v>
      </c>
      <c r="C5744" s="37" t="s">
        <v>109</v>
      </c>
      <c r="D5744" s="37" t="s">
        <v>143</v>
      </c>
      <c r="E5744" s="0" t="n">
        <v>2</v>
      </c>
      <c r="F5744" s="38" t="s">
        <v>70</v>
      </c>
      <c r="G5744" s="37" t="s">
        <v>554</v>
      </c>
      <c r="H5744" s="0" t="n">
        <v>466112</v>
      </c>
      <c r="I5744" s="0" t="n">
        <v>236748</v>
      </c>
      <c r="J5744" s="0" t="n">
        <v>-14541</v>
      </c>
    </row>
    <row r="5745" customFormat="false" ht="15" hidden="false" customHeight="false" outlineLevel="0" collapsed="false">
      <c r="A5745" s="0" t="n">
        <v>202407</v>
      </c>
      <c r="B5745" s="0" t="n">
        <v>202408</v>
      </c>
      <c r="C5745" s="37" t="s">
        <v>136</v>
      </c>
      <c r="D5745" s="37" t="s">
        <v>314</v>
      </c>
      <c r="E5745" s="0" t="n">
        <v>2</v>
      </c>
      <c r="F5745" s="38" t="s">
        <v>70</v>
      </c>
      <c r="G5745" s="37" t="s">
        <v>555</v>
      </c>
      <c r="H5745" s="0" t="n">
        <v>4875276</v>
      </c>
      <c r="I5745" s="0" t="n">
        <v>702919</v>
      </c>
      <c r="J5745" s="0" t="n">
        <v>91155</v>
      </c>
    </row>
    <row r="5746" customFormat="false" ht="15" hidden="false" customHeight="false" outlineLevel="0" collapsed="false">
      <c r="A5746" s="0" t="n">
        <v>202407</v>
      </c>
      <c r="B5746" s="0" t="n">
        <v>202408</v>
      </c>
      <c r="C5746" s="37" t="s">
        <v>106</v>
      </c>
      <c r="D5746" s="37" t="s">
        <v>174</v>
      </c>
      <c r="E5746" s="0" t="n">
        <v>2</v>
      </c>
      <c r="F5746" s="38" t="s">
        <v>70</v>
      </c>
      <c r="G5746" s="37" t="s">
        <v>556</v>
      </c>
      <c r="H5746" s="0" t="n">
        <v>1423937</v>
      </c>
      <c r="I5746" s="0" t="n">
        <v>476695</v>
      </c>
      <c r="J5746" s="0" t="n">
        <v>-81730</v>
      </c>
    </row>
    <row r="5747" customFormat="false" ht="15" hidden="false" customHeight="false" outlineLevel="0" collapsed="false">
      <c r="A5747" s="0" t="n">
        <v>202407</v>
      </c>
      <c r="B5747" s="0" t="n">
        <v>202408</v>
      </c>
      <c r="C5747" s="37" t="s">
        <v>112</v>
      </c>
      <c r="D5747" s="37" t="s">
        <v>482</v>
      </c>
      <c r="E5747" s="0" t="n">
        <v>2</v>
      </c>
      <c r="F5747" s="38" t="s">
        <v>70</v>
      </c>
      <c r="G5747" s="37" t="s">
        <v>557</v>
      </c>
      <c r="H5747" s="0" t="n">
        <v>682527</v>
      </c>
      <c r="I5747" s="0" t="n">
        <v>473802</v>
      </c>
      <c r="J5747" s="0" t="n">
        <v>-26117</v>
      </c>
    </row>
    <row r="5748" customFormat="false" ht="15" hidden="false" customHeight="false" outlineLevel="0" collapsed="false">
      <c r="A5748" s="0" t="n">
        <v>202407</v>
      </c>
      <c r="B5748" s="0" t="n">
        <v>202408</v>
      </c>
      <c r="C5748" s="37" t="s">
        <v>101</v>
      </c>
      <c r="D5748" s="37" t="s">
        <v>391</v>
      </c>
      <c r="E5748" s="0" t="n">
        <v>2</v>
      </c>
      <c r="F5748" s="38" t="s">
        <v>70</v>
      </c>
      <c r="G5748" s="37" t="s">
        <v>558</v>
      </c>
      <c r="H5748" s="0" t="n">
        <v>2942562</v>
      </c>
      <c r="I5748" s="0" t="n">
        <v>676428</v>
      </c>
      <c r="J5748" s="0" t="n">
        <v>114109</v>
      </c>
    </row>
    <row r="5749" customFormat="false" ht="15" hidden="false" customHeight="false" outlineLevel="0" collapsed="false">
      <c r="A5749" s="0" t="n">
        <v>202407</v>
      </c>
      <c r="B5749" s="0" t="n">
        <v>202408</v>
      </c>
      <c r="C5749" s="37" t="s">
        <v>197</v>
      </c>
      <c r="D5749" s="37" t="s">
        <v>470</v>
      </c>
      <c r="E5749" s="0" t="n">
        <v>2</v>
      </c>
      <c r="F5749" s="38" t="s">
        <v>70</v>
      </c>
      <c r="G5749" s="37" t="s">
        <v>559</v>
      </c>
      <c r="H5749" s="0" t="n">
        <v>244545</v>
      </c>
      <c r="I5749" s="0" t="n">
        <v>147201</v>
      </c>
      <c r="J5749" s="0" t="n">
        <v>12305</v>
      </c>
    </row>
    <row r="5750" customFormat="false" ht="15" hidden="false" customHeight="false" outlineLevel="0" collapsed="false">
      <c r="A5750" s="0" t="n">
        <v>202407</v>
      </c>
      <c r="B5750" s="0" t="n">
        <v>202408</v>
      </c>
      <c r="C5750" s="37" t="s">
        <v>112</v>
      </c>
      <c r="D5750" s="37" t="s">
        <v>531</v>
      </c>
      <c r="E5750" s="0" t="n">
        <v>2</v>
      </c>
      <c r="F5750" s="38" t="s">
        <v>70</v>
      </c>
      <c r="G5750" s="37" t="s">
        <v>560</v>
      </c>
      <c r="H5750" s="0" t="n">
        <v>1686148</v>
      </c>
      <c r="I5750" s="0" t="n">
        <v>548370</v>
      </c>
      <c r="J5750" s="0" t="n">
        <v>23227</v>
      </c>
    </row>
    <row r="5751" customFormat="false" ht="15" hidden="false" customHeight="false" outlineLevel="0" collapsed="false">
      <c r="A5751" s="0" t="n">
        <v>202407</v>
      </c>
      <c r="B5751" s="0" t="n">
        <v>202408</v>
      </c>
      <c r="C5751" s="37" t="s">
        <v>109</v>
      </c>
      <c r="D5751" s="37" t="s">
        <v>561</v>
      </c>
      <c r="E5751" s="0" t="n">
        <v>2</v>
      </c>
      <c r="F5751" s="38" t="s">
        <v>70</v>
      </c>
      <c r="G5751" s="37" t="s">
        <v>562</v>
      </c>
      <c r="H5751" s="0" t="n">
        <v>12919411</v>
      </c>
      <c r="I5751" s="0" t="n">
        <v>5176746</v>
      </c>
      <c r="J5751" s="0" t="n">
        <v>-7432</v>
      </c>
    </row>
    <row r="5752" customFormat="false" ht="15" hidden="false" customHeight="false" outlineLevel="0" collapsed="false">
      <c r="A5752" s="0" t="n">
        <v>202407</v>
      </c>
      <c r="B5752" s="0" t="n">
        <v>202408</v>
      </c>
      <c r="C5752" s="37" t="s">
        <v>149</v>
      </c>
      <c r="D5752" s="37" t="s">
        <v>385</v>
      </c>
      <c r="E5752" s="0" t="n">
        <v>2</v>
      </c>
      <c r="F5752" s="38" t="s">
        <v>70</v>
      </c>
      <c r="G5752" s="37" t="s">
        <v>563</v>
      </c>
      <c r="H5752" s="0" t="n">
        <v>1808894</v>
      </c>
      <c r="I5752" s="0" t="n">
        <v>946700</v>
      </c>
      <c r="J5752" s="0" t="n">
        <v>-113277</v>
      </c>
    </row>
    <row r="5753" customFormat="false" ht="15" hidden="false" customHeight="false" outlineLevel="0" collapsed="false">
      <c r="A5753" s="0" t="n">
        <v>202407</v>
      </c>
      <c r="B5753" s="0" t="n">
        <v>202408</v>
      </c>
      <c r="C5753" s="37" t="s">
        <v>178</v>
      </c>
      <c r="D5753" s="37" t="s">
        <v>294</v>
      </c>
      <c r="E5753" s="0" t="n">
        <v>2</v>
      </c>
      <c r="F5753" s="38" t="s">
        <v>70</v>
      </c>
      <c r="G5753" s="37" t="s">
        <v>564</v>
      </c>
      <c r="H5753" s="0" t="n">
        <v>825583</v>
      </c>
      <c r="I5753" s="0" t="n">
        <v>317272</v>
      </c>
      <c r="J5753" s="0" t="n">
        <v>47382</v>
      </c>
    </row>
    <row r="5754" customFormat="false" ht="15" hidden="false" customHeight="false" outlineLevel="0" collapsed="false">
      <c r="A5754" s="0" t="n">
        <v>202407</v>
      </c>
      <c r="B5754" s="0" t="n">
        <v>202408</v>
      </c>
      <c r="C5754" s="37" t="s">
        <v>112</v>
      </c>
      <c r="D5754" s="37" t="s">
        <v>476</v>
      </c>
      <c r="E5754" s="0" t="n">
        <v>2</v>
      </c>
      <c r="F5754" s="38" t="s">
        <v>70</v>
      </c>
      <c r="G5754" s="37" t="s">
        <v>565</v>
      </c>
      <c r="H5754" s="0" t="n">
        <v>568271</v>
      </c>
      <c r="I5754" s="0" t="n">
        <v>188297</v>
      </c>
      <c r="J5754" s="0" t="n">
        <v>9732</v>
      </c>
    </row>
    <row r="5755" customFormat="false" ht="15" hidden="false" customHeight="false" outlineLevel="0" collapsed="false">
      <c r="A5755" s="0" t="n">
        <v>202407</v>
      </c>
      <c r="B5755" s="0" t="n">
        <v>202408</v>
      </c>
      <c r="C5755" s="37" t="s">
        <v>158</v>
      </c>
      <c r="D5755" s="37" t="s">
        <v>145</v>
      </c>
      <c r="E5755" s="0" t="n">
        <v>2</v>
      </c>
      <c r="F5755" s="38" t="s">
        <v>70</v>
      </c>
      <c r="G5755" s="37" t="s">
        <v>566</v>
      </c>
      <c r="H5755" s="0" t="n">
        <v>754759</v>
      </c>
      <c r="I5755" s="0" t="n">
        <v>309271</v>
      </c>
      <c r="J5755" s="0" t="n">
        <v>-22325</v>
      </c>
    </row>
    <row r="5756" customFormat="false" ht="15" hidden="false" customHeight="false" outlineLevel="0" collapsed="false">
      <c r="A5756" s="0" t="n">
        <v>202407</v>
      </c>
      <c r="B5756" s="0" t="n">
        <v>202408</v>
      </c>
      <c r="C5756" s="37" t="s">
        <v>95</v>
      </c>
      <c r="D5756" s="37" t="s">
        <v>223</v>
      </c>
      <c r="E5756" s="0" t="n">
        <v>2</v>
      </c>
      <c r="F5756" s="38" t="s">
        <v>70</v>
      </c>
      <c r="G5756" s="37" t="s">
        <v>567</v>
      </c>
      <c r="H5756" s="0" t="n">
        <v>1083329</v>
      </c>
      <c r="I5756" s="0" t="n">
        <v>1258213</v>
      </c>
      <c r="J5756" s="0" t="n">
        <v>104456</v>
      </c>
    </row>
    <row r="5757" customFormat="false" ht="15" hidden="false" customHeight="false" outlineLevel="0" collapsed="false">
      <c r="A5757" s="0" t="n">
        <v>202407</v>
      </c>
      <c r="B5757" s="0" t="n">
        <v>202408</v>
      </c>
      <c r="C5757" s="37" t="s">
        <v>197</v>
      </c>
      <c r="D5757" s="37" t="s">
        <v>495</v>
      </c>
      <c r="E5757" s="0" t="n">
        <v>2</v>
      </c>
      <c r="F5757" s="38" t="s">
        <v>70</v>
      </c>
      <c r="G5757" s="37" t="s">
        <v>568</v>
      </c>
      <c r="H5757" s="0" t="n">
        <v>809854</v>
      </c>
      <c r="I5757" s="0" t="n">
        <v>276500</v>
      </c>
      <c r="J5757" s="0" t="n">
        <v>38192</v>
      </c>
    </row>
    <row r="5758" customFormat="false" ht="15" hidden="false" customHeight="false" outlineLevel="0" collapsed="false">
      <c r="A5758" s="0" t="n">
        <v>202407</v>
      </c>
      <c r="B5758" s="0" t="n">
        <v>202408</v>
      </c>
      <c r="C5758" s="37" t="s">
        <v>124</v>
      </c>
      <c r="D5758" s="37" t="s">
        <v>569</v>
      </c>
      <c r="E5758" s="0" t="n">
        <v>2</v>
      </c>
      <c r="F5758" s="38" t="s">
        <v>70</v>
      </c>
      <c r="G5758" s="37" t="s">
        <v>570</v>
      </c>
      <c r="H5758" s="0" t="n">
        <v>3421553</v>
      </c>
      <c r="I5758" s="0" t="n">
        <v>1589831</v>
      </c>
      <c r="J5758" s="0" t="n">
        <v>95283</v>
      </c>
    </row>
    <row r="5759" customFormat="false" ht="15" hidden="false" customHeight="false" outlineLevel="0" collapsed="false">
      <c r="A5759" s="0" t="n">
        <v>202407</v>
      </c>
      <c r="B5759" s="0" t="n">
        <v>202408</v>
      </c>
      <c r="C5759" s="37" t="s">
        <v>136</v>
      </c>
      <c r="D5759" s="37" t="s">
        <v>571</v>
      </c>
      <c r="E5759" s="0" t="n">
        <v>2</v>
      </c>
      <c r="F5759" s="38" t="s">
        <v>70</v>
      </c>
      <c r="G5759" s="37" t="s">
        <v>572</v>
      </c>
      <c r="H5759" s="0" t="n">
        <v>162976</v>
      </c>
      <c r="I5759" s="0" t="n">
        <v>85999</v>
      </c>
      <c r="J5759" s="0" t="n">
        <v>7877</v>
      </c>
    </row>
    <row r="5760" customFormat="false" ht="15" hidden="false" customHeight="false" outlineLevel="0" collapsed="false">
      <c r="A5760" s="0" t="n">
        <v>202407</v>
      </c>
      <c r="B5760" s="0" t="n">
        <v>202408</v>
      </c>
      <c r="C5760" s="37" t="s">
        <v>149</v>
      </c>
      <c r="D5760" s="37" t="s">
        <v>116</v>
      </c>
      <c r="E5760" s="0" t="n">
        <v>2</v>
      </c>
      <c r="F5760" s="38" t="s">
        <v>70</v>
      </c>
      <c r="G5760" s="37" t="s">
        <v>573</v>
      </c>
      <c r="H5760" s="0" t="n">
        <v>2739889</v>
      </c>
      <c r="I5760" s="0" t="n">
        <v>856507</v>
      </c>
      <c r="J5760" s="0" t="n">
        <v>71786</v>
      </c>
    </row>
    <row r="5761" customFormat="false" ht="15" hidden="false" customHeight="false" outlineLevel="0" collapsed="false">
      <c r="A5761" s="0" t="n">
        <v>202407</v>
      </c>
      <c r="B5761" s="0" t="n">
        <v>202408</v>
      </c>
      <c r="C5761" s="37" t="s">
        <v>158</v>
      </c>
      <c r="D5761" s="37" t="s">
        <v>476</v>
      </c>
      <c r="E5761" s="0" t="n">
        <v>2</v>
      </c>
      <c r="F5761" s="38" t="s">
        <v>70</v>
      </c>
      <c r="G5761" s="37" t="s">
        <v>574</v>
      </c>
      <c r="H5761" s="0" t="n">
        <v>672359</v>
      </c>
      <c r="I5761" s="0" t="n">
        <v>179106</v>
      </c>
      <c r="J5761" s="0" t="n">
        <v>1669</v>
      </c>
    </row>
    <row r="5762" customFormat="false" ht="15" hidden="false" customHeight="false" outlineLevel="0" collapsed="false">
      <c r="A5762" s="0" t="n">
        <v>202407</v>
      </c>
      <c r="B5762" s="0" t="n">
        <v>202408</v>
      </c>
      <c r="C5762" s="37" t="s">
        <v>106</v>
      </c>
      <c r="D5762" s="37" t="s">
        <v>237</v>
      </c>
      <c r="E5762" s="0" t="n">
        <v>2</v>
      </c>
      <c r="F5762" s="38" t="s">
        <v>70</v>
      </c>
      <c r="G5762" s="37" t="s">
        <v>575</v>
      </c>
      <c r="H5762" s="0" t="n">
        <v>1772314</v>
      </c>
      <c r="I5762" s="0" t="n">
        <v>366785</v>
      </c>
      <c r="J5762" s="0" t="n">
        <v>31333</v>
      </c>
    </row>
    <row r="5763" customFormat="false" ht="15" hidden="false" customHeight="false" outlineLevel="0" collapsed="false">
      <c r="A5763" s="0" t="n">
        <v>202407</v>
      </c>
      <c r="B5763" s="0" t="n">
        <v>202408</v>
      </c>
      <c r="C5763" s="37" t="s">
        <v>152</v>
      </c>
      <c r="D5763" s="37" t="s">
        <v>445</v>
      </c>
      <c r="E5763" s="0" t="n">
        <v>2</v>
      </c>
      <c r="F5763" s="38" t="s">
        <v>70</v>
      </c>
      <c r="G5763" s="37" t="s">
        <v>576</v>
      </c>
      <c r="H5763" s="0" t="n">
        <v>349984</v>
      </c>
      <c r="I5763" s="0" t="n">
        <v>270498</v>
      </c>
      <c r="J5763" s="0" t="n">
        <v>41527</v>
      </c>
    </row>
    <row r="5764" customFormat="false" ht="15" hidden="false" customHeight="false" outlineLevel="0" collapsed="false">
      <c r="A5764" s="0" t="n">
        <v>202407</v>
      </c>
      <c r="B5764" s="0" t="n">
        <v>202408</v>
      </c>
      <c r="C5764" s="37" t="s">
        <v>112</v>
      </c>
      <c r="D5764" s="37" t="s">
        <v>367</v>
      </c>
      <c r="E5764" s="0" t="n">
        <v>2</v>
      </c>
      <c r="F5764" s="38" t="s">
        <v>70</v>
      </c>
      <c r="G5764" s="37" t="s">
        <v>577</v>
      </c>
      <c r="H5764" s="0" t="n">
        <v>6294754</v>
      </c>
      <c r="I5764" s="0" t="n">
        <v>4077855</v>
      </c>
      <c r="J5764" s="0" t="n">
        <v>748141</v>
      </c>
    </row>
    <row r="5765" customFormat="false" ht="15" hidden="false" customHeight="false" outlineLevel="0" collapsed="false">
      <c r="A5765" s="0" t="n">
        <v>202407</v>
      </c>
      <c r="B5765" s="0" t="n">
        <v>202408</v>
      </c>
      <c r="C5765" s="37" t="s">
        <v>109</v>
      </c>
      <c r="D5765" s="37" t="s">
        <v>320</v>
      </c>
      <c r="E5765" s="0" t="n">
        <v>2</v>
      </c>
      <c r="F5765" s="38" t="s">
        <v>70</v>
      </c>
      <c r="G5765" s="37" t="s">
        <v>578</v>
      </c>
      <c r="H5765" s="0" t="n">
        <v>5809685</v>
      </c>
      <c r="I5765" s="0" t="n">
        <v>1384221</v>
      </c>
      <c r="J5765" s="0" t="n">
        <v>220192</v>
      </c>
    </row>
    <row r="5766" customFormat="false" ht="15" hidden="false" customHeight="false" outlineLevel="0" collapsed="false">
      <c r="A5766" s="0" t="n">
        <v>202407</v>
      </c>
      <c r="B5766" s="0" t="n">
        <v>202408</v>
      </c>
      <c r="C5766" s="37" t="s">
        <v>197</v>
      </c>
      <c r="D5766" s="37" t="s">
        <v>362</v>
      </c>
      <c r="E5766" s="0" t="n">
        <v>2</v>
      </c>
      <c r="F5766" s="38" t="s">
        <v>70</v>
      </c>
      <c r="G5766" s="37" t="s">
        <v>579</v>
      </c>
      <c r="H5766" s="0" t="n">
        <v>3788199</v>
      </c>
      <c r="I5766" s="0" t="n">
        <v>2715434</v>
      </c>
      <c r="J5766" s="0" t="n">
        <v>33916</v>
      </c>
    </row>
    <row r="5767" customFormat="false" ht="15" hidden="false" customHeight="false" outlineLevel="0" collapsed="false">
      <c r="A5767" s="0" t="n">
        <v>202407</v>
      </c>
      <c r="B5767" s="0" t="n">
        <v>202408</v>
      </c>
      <c r="C5767" s="37" t="s">
        <v>106</v>
      </c>
      <c r="D5767" s="37" t="s">
        <v>280</v>
      </c>
      <c r="E5767" s="0" t="n">
        <v>2</v>
      </c>
      <c r="F5767" s="38" t="s">
        <v>70</v>
      </c>
      <c r="G5767" s="37" t="s">
        <v>580</v>
      </c>
      <c r="H5767" s="0" t="n">
        <v>173525</v>
      </c>
      <c r="I5767" s="0" t="n">
        <v>43785</v>
      </c>
      <c r="J5767" s="0" t="n">
        <v>6288</v>
      </c>
    </row>
    <row r="5768" customFormat="false" ht="15" hidden="false" customHeight="false" outlineLevel="0" collapsed="false">
      <c r="A5768" s="0" t="n">
        <v>202407</v>
      </c>
      <c r="B5768" s="0" t="n">
        <v>202408</v>
      </c>
      <c r="C5768" s="37" t="s">
        <v>136</v>
      </c>
      <c r="D5768" s="37" t="s">
        <v>208</v>
      </c>
      <c r="E5768" s="0" t="n">
        <v>2</v>
      </c>
      <c r="F5768" s="38" t="s">
        <v>70</v>
      </c>
      <c r="G5768" s="37" t="s">
        <v>581</v>
      </c>
      <c r="H5768" s="0" t="n">
        <v>4065970</v>
      </c>
      <c r="I5768" s="0" t="n">
        <v>1293795</v>
      </c>
      <c r="J5768" s="0" t="n">
        <v>163725</v>
      </c>
    </row>
    <row r="5769" customFormat="false" ht="15" hidden="false" customHeight="false" outlineLevel="0" collapsed="false">
      <c r="A5769" s="0" t="n">
        <v>202407</v>
      </c>
      <c r="B5769" s="0" t="n">
        <v>202408</v>
      </c>
      <c r="C5769" s="37" t="s">
        <v>124</v>
      </c>
      <c r="D5769" s="37" t="s">
        <v>212</v>
      </c>
      <c r="E5769" s="0" t="n">
        <v>2</v>
      </c>
      <c r="F5769" s="38" t="s">
        <v>70</v>
      </c>
      <c r="G5769" s="37" t="s">
        <v>582</v>
      </c>
      <c r="H5769" s="0" t="n">
        <v>1760586</v>
      </c>
      <c r="I5769" s="0" t="n">
        <v>1279035</v>
      </c>
      <c r="J5769" s="0" t="n">
        <v>11549</v>
      </c>
    </row>
    <row r="5770" customFormat="false" ht="15" hidden="false" customHeight="false" outlineLevel="0" collapsed="false">
      <c r="A5770" s="0" t="n">
        <v>202407</v>
      </c>
      <c r="B5770" s="0" t="n">
        <v>202408</v>
      </c>
      <c r="C5770" s="37" t="s">
        <v>109</v>
      </c>
      <c r="D5770" s="37" t="s">
        <v>482</v>
      </c>
      <c r="E5770" s="0" t="n">
        <v>2</v>
      </c>
      <c r="F5770" s="38" t="s">
        <v>70</v>
      </c>
      <c r="G5770" s="37" t="s">
        <v>583</v>
      </c>
      <c r="H5770" s="0" t="n">
        <v>186564</v>
      </c>
      <c r="I5770" s="0" t="n">
        <v>70071</v>
      </c>
      <c r="J5770" s="0" t="n">
        <v>2352</v>
      </c>
    </row>
    <row r="5771" customFormat="false" ht="15" hidden="false" customHeight="false" outlineLevel="0" collapsed="false">
      <c r="A5771" s="0" t="n">
        <v>202407</v>
      </c>
      <c r="B5771" s="0" t="n">
        <v>202408</v>
      </c>
      <c r="C5771" s="37" t="s">
        <v>178</v>
      </c>
      <c r="D5771" s="37" t="s">
        <v>216</v>
      </c>
      <c r="E5771" s="0" t="n">
        <v>2</v>
      </c>
      <c r="F5771" s="38" t="s">
        <v>70</v>
      </c>
      <c r="G5771" s="37" t="s">
        <v>584</v>
      </c>
      <c r="H5771" s="0" t="n">
        <v>1148569</v>
      </c>
      <c r="I5771" s="0" t="n">
        <v>1035395</v>
      </c>
      <c r="J5771" s="0" t="n">
        <v>153207</v>
      </c>
    </row>
    <row r="5772" customFormat="false" ht="15" hidden="false" customHeight="false" outlineLevel="0" collapsed="false">
      <c r="A5772" s="0" t="n">
        <v>202407</v>
      </c>
      <c r="B5772" s="0" t="n">
        <v>202408</v>
      </c>
      <c r="C5772" s="37" t="s">
        <v>95</v>
      </c>
      <c r="D5772" s="37" t="s">
        <v>383</v>
      </c>
      <c r="E5772" s="0" t="n">
        <v>2</v>
      </c>
      <c r="F5772" s="38" t="s">
        <v>70</v>
      </c>
      <c r="G5772" s="37" t="s">
        <v>585</v>
      </c>
      <c r="H5772" s="0" t="n">
        <v>2026641</v>
      </c>
      <c r="I5772" s="0" t="n">
        <v>1520368</v>
      </c>
      <c r="J5772" s="0" t="n">
        <v>330970</v>
      </c>
    </row>
    <row r="5773" customFormat="false" ht="15" hidden="false" customHeight="false" outlineLevel="0" collapsed="false">
      <c r="A5773" s="0" t="n">
        <v>202407</v>
      </c>
      <c r="B5773" s="0" t="n">
        <v>202408</v>
      </c>
      <c r="C5773" s="37" t="s">
        <v>106</v>
      </c>
      <c r="D5773" s="37" t="s">
        <v>586</v>
      </c>
      <c r="E5773" s="0" t="n">
        <v>2</v>
      </c>
      <c r="F5773" s="38" t="s">
        <v>70</v>
      </c>
      <c r="G5773" s="37" t="s">
        <v>587</v>
      </c>
      <c r="H5773" s="0" t="n">
        <v>2140323</v>
      </c>
      <c r="I5773" s="0" t="n">
        <v>1320399</v>
      </c>
      <c r="J5773" s="0" t="n">
        <v>-133581</v>
      </c>
    </row>
    <row r="5774" customFormat="false" ht="15" hidden="false" customHeight="false" outlineLevel="0" collapsed="false">
      <c r="A5774" s="0" t="n">
        <v>202407</v>
      </c>
      <c r="B5774" s="0" t="n">
        <v>202408</v>
      </c>
      <c r="C5774" s="37" t="s">
        <v>178</v>
      </c>
      <c r="D5774" s="37" t="s">
        <v>356</v>
      </c>
      <c r="E5774" s="0" t="n">
        <v>2</v>
      </c>
      <c r="F5774" s="38" t="s">
        <v>70</v>
      </c>
      <c r="G5774" s="37" t="s">
        <v>588</v>
      </c>
      <c r="H5774" s="0" t="n">
        <v>1742123</v>
      </c>
      <c r="I5774" s="0" t="n">
        <v>834313</v>
      </c>
      <c r="J5774" s="0" t="n">
        <v>203578</v>
      </c>
    </row>
    <row r="5775" customFormat="false" ht="15" hidden="false" customHeight="false" outlineLevel="0" collapsed="false">
      <c r="A5775" s="0" t="n">
        <v>202407</v>
      </c>
      <c r="B5775" s="0" t="n">
        <v>202408</v>
      </c>
      <c r="C5775" s="37" t="s">
        <v>124</v>
      </c>
      <c r="D5775" s="37" t="s">
        <v>367</v>
      </c>
      <c r="E5775" s="0" t="n">
        <v>2</v>
      </c>
      <c r="F5775" s="38" t="s">
        <v>70</v>
      </c>
      <c r="G5775" s="37" t="s">
        <v>589</v>
      </c>
      <c r="H5775" s="0" t="n">
        <v>2097422</v>
      </c>
      <c r="I5775" s="0" t="n">
        <v>1854320</v>
      </c>
      <c r="J5775" s="0" t="n">
        <v>364218</v>
      </c>
    </row>
    <row r="5776" customFormat="false" ht="15" hidden="false" customHeight="false" outlineLevel="0" collapsed="false">
      <c r="A5776" s="0" t="n">
        <v>202407</v>
      </c>
      <c r="B5776" s="0" t="n">
        <v>202408</v>
      </c>
      <c r="C5776" s="37" t="s">
        <v>101</v>
      </c>
      <c r="D5776" s="37" t="s">
        <v>590</v>
      </c>
      <c r="E5776" s="0" t="n">
        <v>2</v>
      </c>
      <c r="F5776" s="38" t="s">
        <v>70</v>
      </c>
      <c r="G5776" s="37" t="s">
        <v>591</v>
      </c>
      <c r="H5776" s="0" t="n">
        <v>8178605</v>
      </c>
      <c r="I5776" s="0" t="n">
        <v>3433221</v>
      </c>
      <c r="J5776" s="0" t="n">
        <v>343019</v>
      </c>
    </row>
    <row r="5777" customFormat="false" ht="15" hidden="false" customHeight="false" outlineLevel="0" collapsed="false">
      <c r="A5777" s="0" t="n">
        <v>202407</v>
      </c>
      <c r="B5777" s="0" t="n">
        <v>202408</v>
      </c>
      <c r="C5777" s="37" t="s">
        <v>112</v>
      </c>
      <c r="D5777" s="37" t="s">
        <v>141</v>
      </c>
      <c r="E5777" s="0" t="n">
        <v>2</v>
      </c>
      <c r="F5777" s="38" t="s">
        <v>70</v>
      </c>
      <c r="G5777" s="37" t="s">
        <v>592</v>
      </c>
      <c r="H5777" s="0" t="n">
        <v>5362198</v>
      </c>
      <c r="I5777" s="0" t="n">
        <v>2098363</v>
      </c>
      <c r="J5777" s="0" t="n">
        <v>117358</v>
      </c>
    </row>
    <row r="5778" customFormat="false" ht="15" hidden="false" customHeight="false" outlineLevel="0" collapsed="false">
      <c r="A5778" s="0" t="n">
        <v>202407</v>
      </c>
      <c r="B5778" s="0" t="n">
        <v>202408</v>
      </c>
      <c r="C5778" s="37" t="s">
        <v>149</v>
      </c>
      <c r="D5778" s="37" t="s">
        <v>113</v>
      </c>
      <c r="E5778" s="0" t="n">
        <v>2</v>
      </c>
      <c r="F5778" s="38" t="s">
        <v>70</v>
      </c>
      <c r="G5778" s="37" t="s">
        <v>593</v>
      </c>
      <c r="H5778" s="0" t="n">
        <v>36108</v>
      </c>
      <c r="I5778" s="0" t="n">
        <v>21412</v>
      </c>
      <c r="J5778" s="0" t="n">
        <v>2549</v>
      </c>
    </row>
    <row r="5779" customFormat="false" ht="15" hidden="false" customHeight="false" outlineLevel="0" collapsed="false">
      <c r="A5779" s="0" t="n">
        <v>202407</v>
      </c>
      <c r="B5779" s="0" t="n">
        <v>202408</v>
      </c>
      <c r="C5779" s="37" t="s">
        <v>178</v>
      </c>
      <c r="D5779" s="37" t="s">
        <v>102</v>
      </c>
      <c r="E5779" s="0" t="n">
        <v>2</v>
      </c>
      <c r="F5779" s="38" t="s">
        <v>70</v>
      </c>
      <c r="G5779" s="37" t="s">
        <v>594</v>
      </c>
      <c r="H5779" s="0" t="n">
        <v>1254679</v>
      </c>
      <c r="I5779" s="0" t="n">
        <v>520627</v>
      </c>
      <c r="J5779" s="0" t="n">
        <v>8301</v>
      </c>
    </row>
    <row r="5780" customFormat="false" ht="15" hidden="false" customHeight="false" outlineLevel="0" collapsed="false">
      <c r="A5780" s="0" t="n">
        <v>202407</v>
      </c>
      <c r="B5780" s="0" t="n">
        <v>202408</v>
      </c>
      <c r="C5780" s="37" t="s">
        <v>98</v>
      </c>
      <c r="D5780" s="37" t="s">
        <v>102</v>
      </c>
      <c r="E5780" s="0" t="n">
        <v>2</v>
      </c>
      <c r="F5780" s="38" t="s">
        <v>70</v>
      </c>
      <c r="G5780" s="37" t="s">
        <v>595</v>
      </c>
      <c r="H5780" s="0" t="n">
        <v>850581</v>
      </c>
      <c r="I5780" s="0" t="n">
        <v>556663</v>
      </c>
      <c r="J5780" s="0" t="n">
        <v>34641</v>
      </c>
    </row>
    <row r="5781" customFormat="false" ht="15" hidden="false" customHeight="false" outlineLevel="0" collapsed="false">
      <c r="A5781" s="0" t="n">
        <v>202407</v>
      </c>
      <c r="B5781" s="0" t="n">
        <v>202408</v>
      </c>
      <c r="C5781" s="37" t="s">
        <v>184</v>
      </c>
      <c r="D5781" s="37" t="s">
        <v>163</v>
      </c>
      <c r="E5781" s="0" t="n">
        <v>2</v>
      </c>
      <c r="F5781" s="38" t="s">
        <v>70</v>
      </c>
      <c r="G5781" s="37" t="s">
        <v>596</v>
      </c>
      <c r="H5781" s="0" t="n">
        <v>167655</v>
      </c>
      <c r="I5781" s="0" t="n">
        <v>93369</v>
      </c>
      <c r="J5781" s="0" t="n">
        <v>-6303</v>
      </c>
    </row>
    <row r="5782" customFormat="false" ht="15" hidden="false" customHeight="false" outlineLevel="0" collapsed="false">
      <c r="A5782" s="0" t="n">
        <v>202407</v>
      </c>
      <c r="B5782" s="0" t="n">
        <v>202408</v>
      </c>
      <c r="C5782" s="37" t="s">
        <v>184</v>
      </c>
      <c r="D5782" s="37" t="s">
        <v>380</v>
      </c>
      <c r="E5782" s="0" t="n">
        <v>2</v>
      </c>
      <c r="F5782" s="38" t="s">
        <v>70</v>
      </c>
      <c r="G5782" s="37" t="s">
        <v>597</v>
      </c>
      <c r="H5782" s="0" t="n">
        <v>1415421</v>
      </c>
      <c r="I5782" s="0" t="n">
        <v>493678</v>
      </c>
      <c r="J5782" s="0" t="n">
        <v>-46481</v>
      </c>
    </row>
    <row r="5783" customFormat="false" ht="15" hidden="false" customHeight="false" outlineLevel="0" collapsed="false">
      <c r="A5783" s="0" t="n">
        <v>202407</v>
      </c>
      <c r="B5783" s="0" t="n">
        <v>202408</v>
      </c>
      <c r="C5783" s="37" t="s">
        <v>98</v>
      </c>
      <c r="D5783" s="37" t="s">
        <v>380</v>
      </c>
      <c r="E5783" s="0" t="n">
        <v>2</v>
      </c>
      <c r="F5783" s="38" t="s">
        <v>70</v>
      </c>
      <c r="G5783" s="37" t="s">
        <v>598</v>
      </c>
      <c r="H5783" s="0" t="n">
        <v>5331423</v>
      </c>
      <c r="I5783" s="0" t="n">
        <v>2296037</v>
      </c>
      <c r="J5783" s="0" t="n">
        <v>719189</v>
      </c>
    </row>
    <row r="5784" customFormat="false" ht="15" hidden="false" customHeight="false" outlineLevel="0" collapsed="false">
      <c r="A5784" s="0" t="n">
        <v>202407</v>
      </c>
      <c r="B5784" s="0" t="n">
        <v>202408</v>
      </c>
      <c r="C5784" s="37" t="s">
        <v>109</v>
      </c>
      <c r="D5784" s="37" t="s">
        <v>372</v>
      </c>
      <c r="E5784" s="0" t="n">
        <v>2</v>
      </c>
      <c r="F5784" s="38" t="s">
        <v>70</v>
      </c>
      <c r="G5784" s="37" t="s">
        <v>599</v>
      </c>
      <c r="H5784" s="0" t="n">
        <v>335673</v>
      </c>
      <c r="I5784" s="0" t="n">
        <v>102836</v>
      </c>
      <c r="J5784" s="0" t="n">
        <v>8876</v>
      </c>
    </row>
    <row r="5785" customFormat="false" ht="15" hidden="false" customHeight="false" outlineLevel="0" collapsed="false">
      <c r="A5785" s="0" t="n">
        <v>202407</v>
      </c>
      <c r="B5785" s="0" t="n">
        <v>202408</v>
      </c>
      <c r="C5785" s="37" t="s">
        <v>152</v>
      </c>
      <c r="D5785" s="37" t="s">
        <v>220</v>
      </c>
      <c r="E5785" s="0" t="n">
        <v>2</v>
      </c>
      <c r="F5785" s="38" t="s">
        <v>70</v>
      </c>
      <c r="G5785" s="37" t="s">
        <v>600</v>
      </c>
      <c r="H5785" s="0" t="n">
        <v>1668022</v>
      </c>
      <c r="I5785" s="0" t="n">
        <v>1369407</v>
      </c>
      <c r="J5785" s="0" t="n">
        <v>137446</v>
      </c>
    </row>
    <row r="5786" customFormat="false" ht="15" hidden="false" customHeight="false" outlineLevel="0" collapsed="false">
      <c r="A5786" s="0" t="n">
        <v>202407</v>
      </c>
      <c r="B5786" s="0" t="n">
        <v>202408</v>
      </c>
      <c r="C5786" s="37" t="s">
        <v>149</v>
      </c>
      <c r="D5786" s="37" t="s">
        <v>216</v>
      </c>
      <c r="E5786" s="0" t="n">
        <v>2</v>
      </c>
      <c r="F5786" s="38" t="s">
        <v>70</v>
      </c>
      <c r="G5786" s="37" t="s">
        <v>601</v>
      </c>
      <c r="H5786" s="0" t="n">
        <v>427227</v>
      </c>
      <c r="I5786" s="0" t="n">
        <v>52765</v>
      </c>
      <c r="J5786" s="0" t="n">
        <v>4059</v>
      </c>
    </row>
    <row r="5787" customFormat="false" ht="15" hidden="false" customHeight="false" outlineLevel="0" collapsed="false">
      <c r="A5787" s="0" t="n">
        <v>202407</v>
      </c>
      <c r="B5787" s="0" t="n">
        <v>202408</v>
      </c>
      <c r="C5787" s="37" t="s">
        <v>124</v>
      </c>
      <c r="D5787" s="37" t="s">
        <v>249</v>
      </c>
      <c r="E5787" s="0" t="n">
        <v>2</v>
      </c>
      <c r="F5787" s="38" t="s">
        <v>70</v>
      </c>
      <c r="G5787" s="37" t="s">
        <v>602</v>
      </c>
      <c r="H5787" s="0" t="n">
        <v>563109</v>
      </c>
      <c r="I5787" s="0" t="n">
        <v>334300</v>
      </c>
      <c r="J5787" s="0" t="n">
        <v>-928</v>
      </c>
    </row>
    <row r="5788" customFormat="false" ht="15" hidden="false" customHeight="false" outlineLevel="0" collapsed="false">
      <c r="A5788" s="0" t="n">
        <v>202407</v>
      </c>
      <c r="B5788" s="0" t="n">
        <v>202408</v>
      </c>
      <c r="C5788" s="37" t="s">
        <v>115</v>
      </c>
      <c r="D5788" s="37" t="s">
        <v>603</v>
      </c>
      <c r="E5788" s="0" t="n">
        <v>2</v>
      </c>
      <c r="F5788" s="38" t="s">
        <v>70</v>
      </c>
      <c r="G5788" s="37" t="s">
        <v>604</v>
      </c>
      <c r="H5788" s="0" t="n">
        <v>10580469</v>
      </c>
      <c r="I5788" s="0" t="n">
        <v>3869153</v>
      </c>
      <c r="J5788" s="0" t="n">
        <v>190725</v>
      </c>
    </row>
    <row r="5789" customFormat="false" ht="15" hidden="false" customHeight="false" outlineLevel="0" collapsed="false">
      <c r="A5789" s="0" t="n">
        <v>202407</v>
      </c>
      <c r="B5789" s="0" t="n">
        <v>202408</v>
      </c>
      <c r="C5789" s="37" t="s">
        <v>158</v>
      </c>
      <c r="D5789" s="37" t="s">
        <v>519</v>
      </c>
      <c r="E5789" s="0" t="n">
        <v>2</v>
      </c>
      <c r="F5789" s="38" t="s">
        <v>70</v>
      </c>
      <c r="G5789" s="37" t="s">
        <v>605</v>
      </c>
      <c r="H5789" s="0" t="n">
        <v>736419</v>
      </c>
      <c r="I5789" s="0" t="n">
        <v>390307</v>
      </c>
      <c r="J5789" s="0" t="n">
        <v>34784</v>
      </c>
    </row>
    <row r="5790" customFormat="false" ht="15" hidden="false" customHeight="false" outlineLevel="0" collapsed="false">
      <c r="A5790" s="0" t="n">
        <v>202407</v>
      </c>
      <c r="B5790" s="0" t="n">
        <v>202408</v>
      </c>
      <c r="C5790" s="37" t="s">
        <v>106</v>
      </c>
      <c r="D5790" s="37" t="s">
        <v>606</v>
      </c>
      <c r="E5790" s="0" t="n">
        <v>2</v>
      </c>
      <c r="F5790" s="38" t="s">
        <v>70</v>
      </c>
      <c r="G5790" s="37" t="s">
        <v>607</v>
      </c>
      <c r="H5790" s="0" t="n">
        <v>2262628</v>
      </c>
      <c r="I5790" s="0" t="n">
        <v>564920</v>
      </c>
      <c r="J5790" s="0" t="n">
        <v>34085</v>
      </c>
    </row>
    <row r="5791" customFormat="false" ht="15" hidden="false" customHeight="false" outlineLevel="0" collapsed="false">
      <c r="A5791" s="0" t="n">
        <v>202407</v>
      </c>
      <c r="B5791" s="0" t="n">
        <v>202408</v>
      </c>
      <c r="C5791" s="37" t="s">
        <v>152</v>
      </c>
      <c r="D5791" s="37" t="s">
        <v>608</v>
      </c>
      <c r="E5791" s="0" t="n">
        <v>2</v>
      </c>
      <c r="F5791" s="38" t="s">
        <v>70</v>
      </c>
      <c r="G5791" s="37" t="s">
        <v>609</v>
      </c>
      <c r="H5791" s="0" t="n">
        <v>138811</v>
      </c>
      <c r="I5791" s="0" t="n">
        <v>116169</v>
      </c>
      <c r="J5791" s="0" t="n">
        <v>555</v>
      </c>
    </row>
    <row r="5792" customFormat="false" ht="15" hidden="false" customHeight="false" outlineLevel="0" collapsed="false">
      <c r="A5792" s="0" t="n">
        <v>202407</v>
      </c>
      <c r="B5792" s="0" t="n">
        <v>202408</v>
      </c>
      <c r="C5792" s="37" t="s">
        <v>109</v>
      </c>
      <c r="D5792" s="37" t="s">
        <v>393</v>
      </c>
      <c r="E5792" s="0" t="n">
        <v>2</v>
      </c>
      <c r="F5792" s="38" t="s">
        <v>70</v>
      </c>
      <c r="G5792" s="37" t="s">
        <v>610</v>
      </c>
      <c r="H5792" s="0" t="n">
        <v>14808497</v>
      </c>
      <c r="I5792" s="0" t="n">
        <v>5707602</v>
      </c>
      <c r="J5792" s="0" t="n">
        <v>730281</v>
      </c>
    </row>
    <row r="5793" customFormat="false" ht="15" hidden="false" customHeight="false" outlineLevel="0" collapsed="false">
      <c r="A5793" s="0" t="n">
        <v>202407</v>
      </c>
      <c r="B5793" s="0" t="n">
        <v>202408</v>
      </c>
      <c r="C5793" s="37" t="s">
        <v>178</v>
      </c>
      <c r="D5793" s="37" t="s">
        <v>320</v>
      </c>
      <c r="E5793" s="0" t="n">
        <v>2</v>
      </c>
      <c r="F5793" s="38" t="s">
        <v>70</v>
      </c>
      <c r="G5793" s="37" t="s">
        <v>611</v>
      </c>
      <c r="H5793" s="0" t="n">
        <v>2142789</v>
      </c>
      <c r="I5793" s="0" t="n">
        <v>1156501</v>
      </c>
      <c r="J5793" s="0" t="n">
        <v>114305</v>
      </c>
    </row>
    <row r="5794" customFormat="false" ht="15" hidden="false" customHeight="false" outlineLevel="0" collapsed="false">
      <c r="A5794" s="0" t="n">
        <v>202407</v>
      </c>
      <c r="B5794" s="0" t="n">
        <v>202408</v>
      </c>
      <c r="C5794" s="37" t="s">
        <v>101</v>
      </c>
      <c r="D5794" s="37" t="s">
        <v>104</v>
      </c>
      <c r="E5794" s="0" t="n">
        <v>2</v>
      </c>
      <c r="F5794" s="38" t="s">
        <v>70</v>
      </c>
      <c r="G5794" s="37" t="s">
        <v>612</v>
      </c>
      <c r="H5794" s="0" t="n">
        <v>939958</v>
      </c>
      <c r="I5794" s="0" t="n">
        <v>520841</v>
      </c>
      <c r="J5794" s="0" t="n">
        <v>62131</v>
      </c>
    </row>
    <row r="5795" customFormat="false" ht="15" hidden="false" customHeight="false" outlineLevel="0" collapsed="false">
      <c r="A5795" s="0" t="n">
        <v>202407</v>
      </c>
      <c r="B5795" s="0" t="n">
        <v>202408</v>
      </c>
      <c r="C5795" s="37" t="s">
        <v>124</v>
      </c>
      <c r="D5795" s="37" t="s">
        <v>362</v>
      </c>
      <c r="E5795" s="0" t="n">
        <v>2</v>
      </c>
      <c r="F5795" s="38" t="s">
        <v>70</v>
      </c>
      <c r="G5795" s="37" t="s">
        <v>613</v>
      </c>
      <c r="H5795" s="0" t="n">
        <v>1802319</v>
      </c>
      <c r="I5795" s="0" t="n">
        <v>508380</v>
      </c>
      <c r="J5795" s="0" t="n">
        <v>76513</v>
      </c>
    </row>
    <row r="5796" customFormat="false" ht="15" hidden="false" customHeight="false" outlineLevel="0" collapsed="false">
      <c r="A5796" s="0" t="n">
        <v>202407</v>
      </c>
      <c r="B5796" s="0" t="n">
        <v>202408</v>
      </c>
      <c r="C5796" s="37" t="s">
        <v>136</v>
      </c>
      <c r="D5796" s="37" t="s">
        <v>603</v>
      </c>
      <c r="E5796" s="0" t="n">
        <v>2</v>
      </c>
      <c r="F5796" s="38" t="s">
        <v>70</v>
      </c>
      <c r="G5796" s="37" t="s">
        <v>614</v>
      </c>
      <c r="H5796" s="0" t="n">
        <v>240875</v>
      </c>
      <c r="I5796" s="0" t="n">
        <v>139132</v>
      </c>
      <c r="J5796" s="0" t="n">
        <v>8758</v>
      </c>
    </row>
    <row r="5797" customFormat="false" ht="15" hidden="false" customHeight="false" outlineLevel="0" collapsed="false">
      <c r="A5797" s="0" t="n">
        <v>202407</v>
      </c>
      <c r="B5797" s="0" t="n">
        <v>202408</v>
      </c>
      <c r="C5797" s="37" t="s">
        <v>152</v>
      </c>
      <c r="D5797" s="37" t="s">
        <v>387</v>
      </c>
      <c r="E5797" s="0" t="n">
        <v>2</v>
      </c>
      <c r="F5797" s="38" t="s">
        <v>70</v>
      </c>
      <c r="G5797" s="37" t="s">
        <v>615</v>
      </c>
      <c r="H5797" s="0" t="n">
        <v>5644900</v>
      </c>
      <c r="I5797" s="0" t="n">
        <v>1207766</v>
      </c>
      <c r="J5797" s="0" t="n">
        <v>76224</v>
      </c>
    </row>
    <row r="5798" customFormat="false" ht="15" hidden="false" customHeight="false" outlineLevel="0" collapsed="false">
      <c r="A5798" s="0" t="n">
        <v>202407</v>
      </c>
      <c r="B5798" s="0" t="n">
        <v>202408</v>
      </c>
      <c r="C5798" s="37" t="s">
        <v>178</v>
      </c>
      <c r="D5798" s="37" t="s">
        <v>616</v>
      </c>
      <c r="E5798" s="0" t="n">
        <v>2</v>
      </c>
      <c r="F5798" s="38" t="s">
        <v>70</v>
      </c>
      <c r="G5798" s="37" t="s">
        <v>617</v>
      </c>
      <c r="H5798" s="0" t="n">
        <v>702133</v>
      </c>
      <c r="I5798" s="0" t="n">
        <v>589007</v>
      </c>
      <c r="J5798" s="0" t="n">
        <v>134438</v>
      </c>
    </row>
    <row r="5799" customFormat="false" ht="15" hidden="false" customHeight="false" outlineLevel="0" collapsed="false">
      <c r="A5799" s="0" t="n">
        <v>202407</v>
      </c>
      <c r="B5799" s="0" t="n">
        <v>202408</v>
      </c>
      <c r="C5799" s="37" t="s">
        <v>106</v>
      </c>
      <c r="D5799" s="37" t="s">
        <v>618</v>
      </c>
      <c r="E5799" s="0" t="n">
        <v>2</v>
      </c>
      <c r="F5799" s="38" t="s">
        <v>70</v>
      </c>
      <c r="G5799" s="37" t="s">
        <v>619</v>
      </c>
      <c r="H5799" s="0" t="n">
        <v>1167504</v>
      </c>
      <c r="I5799" s="0" t="n">
        <v>665390</v>
      </c>
      <c r="J5799" s="0" t="n">
        <v>-9583</v>
      </c>
    </row>
    <row r="5800" customFormat="false" ht="15" hidden="false" customHeight="false" outlineLevel="0" collapsed="false">
      <c r="A5800" s="0" t="n">
        <v>202407</v>
      </c>
      <c r="B5800" s="0" t="n">
        <v>202408</v>
      </c>
      <c r="C5800" s="37" t="s">
        <v>184</v>
      </c>
      <c r="D5800" s="37" t="s">
        <v>231</v>
      </c>
      <c r="E5800" s="0" t="n">
        <v>2</v>
      </c>
      <c r="F5800" s="38" t="s">
        <v>70</v>
      </c>
      <c r="G5800" s="37" t="s">
        <v>620</v>
      </c>
      <c r="H5800" s="0" t="n">
        <v>598500</v>
      </c>
      <c r="I5800" s="0" t="n">
        <v>136684</v>
      </c>
      <c r="J5800" s="0" t="n">
        <v>-14675</v>
      </c>
    </row>
    <row r="5801" customFormat="false" ht="15" hidden="false" customHeight="false" outlineLevel="0" collapsed="false">
      <c r="A5801" s="0" t="n">
        <v>202407</v>
      </c>
      <c r="B5801" s="0" t="n">
        <v>202408</v>
      </c>
      <c r="C5801" s="37" t="s">
        <v>124</v>
      </c>
      <c r="D5801" s="37" t="s">
        <v>467</v>
      </c>
      <c r="E5801" s="0" t="n">
        <v>2</v>
      </c>
      <c r="F5801" s="38" t="s">
        <v>70</v>
      </c>
      <c r="G5801" s="37" t="s">
        <v>621</v>
      </c>
      <c r="H5801" s="0" t="n">
        <v>569121</v>
      </c>
      <c r="I5801" s="0" t="n">
        <v>234983</v>
      </c>
      <c r="J5801" s="0" t="n">
        <v>31853</v>
      </c>
    </row>
    <row r="5802" customFormat="false" ht="15" hidden="false" customHeight="false" outlineLevel="0" collapsed="false">
      <c r="A5802" s="0" t="n">
        <v>202407</v>
      </c>
      <c r="B5802" s="0" t="n">
        <v>202408</v>
      </c>
      <c r="C5802" s="37" t="s">
        <v>112</v>
      </c>
      <c r="D5802" s="37" t="s">
        <v>324</v>
      </c>
      <c r="E5802" s="0" t="n">
        <v>2</v>
      </c>
      <c r="F5802" s="38" t="s">
        <v>70</v>
      </c>
      <c r="G5802" s="37" t="s">
        <v>622</v>
      </c>
      <c r="H5802" s="0" t="n">
        <v>2818005</v>
      </c>
      <c r="I5802" s="0" t="n">
        <v>1887872</v>
      </c>
      <c r="J5802" s="0" t="n">
        <v>32217</v>
      </c>
    </row>
    <row r="5803" customFormat="false" ht="15" hidden="false" customHeight="false" outlineLevel="0" collapsed="false">
      <c r="A5803" s="0" t="n">
        <v>202407</v>
      </c>
      <c r="B5803" s="0" t="n">
        <v>202408</v>
      </c>
      <c r="C5803" s="37" t="s">
        <v>106</v>
      </c>
      <c r="D5803" s="37" t="s">
        <v>623</v>
      </c>
      <c r="E5803" s="0" t="n">
        <v>2</v>
      </c>
      <c r="F5803" s="38" t="s">
        <v>70</v>
      </c>
      <c r="G5803" s="37" t="s">
        <v>624</v>
      </c>
      <c r="H5803" s="0" t="n">
        <v>2076548</v>
      </c>
      <c r="I5803" s="0" t="n">
        <v>647264</v>
      </c>
      <c r="J5803" s="0" t="n">
        <v>-17952</v>
      </c>
    </row>
    <row r="5804" customFormat="false" ht="15" hidden="false" customHeight="false" outlineLevel="0" collapsed="false">
      <c r="A5804" s="0" t="n">
        <v>202407</v>
      </c>
      <c r="B5804" s="0" t="n">
        <v>202408</v>
      </c>
      <c r="C5804" s="37" t="s">
        <v>95</v>
      </c>
      <c r="D5804" s="37" t="s">
        <v>320</v>
      </c>
      <c r="E5804" s="0" t="n">
        <v>2</v>
      </c>
      <c r="F5804" s="38" t="s">
        <v>70</v>
      </c>
      <c r="G5804" s="37" t="s">
        <v>625</v>
      </c>
      <c r="H5804" s="0" t="n">
        <v>2311410</v>
      </c>
      <c r="I5804" s="0" t="n">
        <v>774946</v>
      </c>
      <c r="J5804" s="0" t="n">
        <v>130597</v>
      </c>
    </row>
    <row r="5805" customFormat="false" ht="15" hidden="false" customHeight="false" outlineLevel="0" collapsed="false">
      <c r="A5805" s="0" t="n">
        <v>202407</v>
      </c>
      <c r="B5805" s="0" t="n">
        <v>202408</v>
      </c>
      <c r="C5805" s="37" t="s">
        <v>197</v>
      </c>
      <c r="D5805" s="37" t="s">
        <v>626</v>
      </c>
      <c r="E5805" s="0" t="n">
        <v>2</v>
      </c>
      <c r="F5805" s="38" t="s">
        <v>70</v>
      </c>
      <c r="G5805" s="37" t="s">
        <v>627</v>
      </c>
      <c r="H5805" s="0" t="n">
        <v>1243118</v>
      </c>
      <c r="I5805" s="0" t="n">
        <v>402127</v>
      </c>
      <c r="J5805" s="0" t="n">
        <v>26349</v>
      </c>
    </row>
    <row r="5806" customFormat="false" ht="15" hidden="false" customHeight="false" outlineLevel="0" collapsed="false">
      <c r="A5806" s="0" t="n">
        <v>202407</v>
      </c>
      <c r="B5806" s="0" t="n">
        <v>202408</v>
      </c>
      <c r="C5806" s="37" t="s">
        <v>197</v>
      </c>
      <c r="D5806" s="37" t="s">
        <v>172</v>
      </c>
      <c r="E5806" s="0" t="n">
        <v>2</v>
      </c>
      <c r="F5806" s="38" t="s">
        <v>70</v>
      </c>
      <c r="G5806" s="37" t="s">
        <v>628</v>
      </c>
      <c r="H5806" s="0" t="n">
        <v>2500660</v>
      </c>
      <c r="I5806" s="0" t="n">
        <v>2024974</v>
      </c>
      <c r="J5806" s="0" t="n">
        <v>-93871</v>
      </c>
    </row>
    <row r="5807" customFormat="false" ht="15" hidden="false" customHeight="false" outlineLevel="0" collapsed="false">
      <c r="A5807" s="0" t="n">
        <v>202407</v>
      </c>
      <c r="B5807" s="0" t="n">
        <v>202408</v>
      </c>
      <c r="C5807" s="37" t="s">
        <v>124</v>
      </c>
      <c r="D5807" s="37" t="s">
        <v>420</v>
      </c>
      <c r="E5807" s="0" t="n">
        <v>2</v>
      </c>
      <c r="F5807" s="38" t="s">
        <v>70</v>
      </c>
      <c r="G5807" s="37" t="s">
        <v>629</v>
      </c>
      <c r="H5807" s="0" t="n">
        <v>792266</v>
      </c>
      <c r="I5807" s="0" t="n">
        <v>265693</v>
      </c>
      <c r="J5807" s="0" t="n">
        <v>72666</v>
      </c>
    </row>
    <row r="5808" customFormat="false" ht="15" hidden="false" customHeight="false" outlineLevel="0" collapsed="false">
      <c r="A5808" s="0" t="n">
        <v>202407</v>
      </c>
      <c r="B5808" s="0" t="n">
        <v>202408</v>
      </c>
      <c r="C5808" s="37" t="s">
        <v>95</v>
      </c>
      <c r="D5808" s="37" t="s">
        <v>200</v>
      </c>
      <c r="E5808" s="0" t="n">
        <v>2</v>
      </c>
      <c r="F5808" s="38" t="s">
        <v>70</v>
      </c>
      <c r="G5808" s="37" t="s">
        <v>630</v>
      </c>
      <c r="H5808" s="0" t="n">
        <v>19124645</v>
      </c>
      <c r="I5808" s="0" t="n">
        <v>28555320</v>
      </c>
      <c r="J5808" s="0" t="n">
        <v>-2314941</v>
      </c>
    </row>
    <row r="5809" customFormat="false" ht="15" hidden="false" customHeight="false" outlineLevel="0" collapsed="false">
      <c r="A5809" s="0" t="n">
        <v>202407</v>
      </c>
      <c r="B5809" s="0" t="n">
        <v>202408</v>
      </c>
      <c r="C5809" s="37" t="s">
        <v>106</v>
      </c>
      <c r="D5809" s="37" t="s">
        <v>631</v>
      </c>
      <c r="E5809" s="0" t="n">
        <v>2</v>
      </c>
      <c r="F5809" s="38" t="s">
        <v>70</v>
      </c>
      <c r="G5809" s="37" t="s">
        <v>632</v>
      </c>
      <c r="H5809" s="0" t="n">
        <v>205399</v>
      </c>
      <c r="I5809" s="0" t="n">
        <v>129561</v>
      </c>
      <c r="J5809" s="0" t="n">
        <v>9242</v>
      </c>
    </row>
    <row r="5810" customFormat="false" ht="15" hidden="false" customHeight="false" outlineLevel="0" collapsed="false">
      <c r="A5810" s="0" t="n">
        <v>202407</v>
      </c>
      <c r="B5810" s="0" t="n">
        <v>202408</v>
      </c>
      <c r="C5810" s="37" t="s">
        <v>106</v>
      </c>
      <c r="D5810" s="37" t="s">
        <v>214</v>
      </c>
      <c r="E5810" s="0" t="n">
        <v>2</v>
      </c>
      <c r="F5810" s="38" t="s">
        <v>70</v>
      </c>
      <c r="G5810" s="37" t="s">
        <v>633</v>
      </c>
      <c r="H5810" s="0" t="n">
        <v>5024901</v>
      </c>
      <c r="I5810" s="0" t="n">
        <v>1260103</v>
      </c>
      <c r="J5810" s="0" t="n">
        <v>-137260</v>
      </c>
    </row>
    <row r="5811" customFormat="false" ht="15" hidden="false" customHeight="false" outlineLevel="0" collapsed="false">
      <c r="A5811" s="0" t="n">
        <v>202407</v>
      </c>
      <c r="B5811" s="0" t="n">
        <v>202408</v>
      </c>
      <c r="C5811" s="37" t="s">
        <v>184</v>
      </c>
      <c r="D5811" s="37" t="s">
        <v>634</v>
      </c>
      <c r="E5811" s="0" t="n">
        <v>2</v>
      </c>
      <c r="F5811" s="38" t="s">
        <v>70</v>
      </c>
      <c r="G5811" s="37" t="s">
        <v>635</v>
      </c>
      <c r="H5811" s="0" t="n">
        <v>7997631</v>
      </c>
      <c r="I5811" s="0" t="n">
        <v>8172602</v>
      </c>
      <c r="J5811" s="0" t="n">
        <v>875006</v>
      </c>
    </row>
    <row r="5812" customFormat="false" ht="15" hidden="false" customHeight="false" outlineLevel="0" collapsed="false">
      <c r="A5812" s="0" t="n">
        <v>202407</v>
      </c>
      <c r="B5812" s="0" t="n">
        <v>202408</v>
      </c>
      <c r="C5812" s="37" t="s">
        <v>109</v>
      </c>
      <c r="D5812" s="37" t="s">
        <v>636</v>
      </c>
      <c r="E5812" s="0" t="n">
        <v>2</v>
      </c>
      <c r="F5812" s="38" t="s">
        <v>70</v>
      </c>
      <c r="G5812" s="37" t="s">
        <v>637</v>
      </c>
      <c r="H5812" s="0" t="n">
        <v>425380</v>
      </c>
      <c r="I5812" s="0" t="n">
        <v>449230</v>
      </c>
      <c r="J5812" s="0" t="n">
        <v>7138</v>
      </c>
    </row>
    <row r="5813" customFormat="false" ht="15" hidden="false" customHeight="false" outlineLevel="0" collapsed="false">
      <c r="A5813" s="0" t="n">
        <v>202407</v>
      </c>
      <c r="B5813" s="0" t="n">
        <v>202408</v>
      </c>
      <c r="C5813" s="37" t="s">
        <v>106</v>
      </c>
      <c r="D5813" s="37" t="s">
        <v>638</v>
      </c>
      <c r="E5813" s="0" t="n">
        <v>2</v>
      </c>
      <c r="F5813" s="38" t="s">
        <v>70</v>
      </c>
      <c r="G5813" s="37" t="s">
        <v>639</v>
      </c>
      <c r="H5813" s="0" t="n">
        <v>16827939</v>
      </c>
      <c r="I5813" s="0" t="n">
        <v>5404906</v>
      </c>
      <c r="J5813" s="0" t="n">
        <v>875203</v>
      </c>
    </row>
    <row r="5814" customFormat="false" ht="15" hidden="false" customHeight="false" outlineLevel="0" collapsed="false">
      <c r="A5814" s="0" t="n">
        <v>202407</v>
      </c>
      <c r="B5814" s="0" t="n">
        <v>202408</v>
      </c>
      <c r="C5814" s="37" t="s">
        <v>124</v>
      </c>
      <c r="D5814" s="37" t="s">
        <v>99</v>
      </c>
      <c r="E5814" s="0" t="n">
        <v>2</v>
      </c>
      <c r="F5814" s="38" t="s">
        <v>70</v>
      </c>
      <c r="G5814" s="37" t="s">
        <v>640</v>
      </c>
      <c r="H5814" s="0" t="n">
        <v>4860890</v>
      </c>
      <c r="I5814" s="0" t="n">
        <v>1879785</v>
      </c>
      <c r="J5814" s="0" t="n">
        <v>147115</v>
      </c>
    </row>
    <row r="5815" customFormat="false" ht="15" hidden="false" customHeight="false" outlineLevel="0" collapsed="false">
      <c r="A5815" s="0" t="n">
        <v>202407</v>
      </c>
      <c r="B5815" s="0" t="n">
        <v>202408</v>
      </c>
      <c r="C5815" s="37" t="s">
        <v>109</v>
      </c>
      <c r="D5815" s="37" t="s">
        <v>300</v>
      </c>
      <c r="E5815" s="0" t="n">
        <v>2</v>
      </c>
      <c r="F5815" s="38" t="s">
        <v>70</v>
      </c>
      <c r="G5815" s="37" t="s">
        <v>641</v>
      </c>
      <c r="H5815" s="0" t="n">
        <v>3508790</v>
      </c>
      <c r="I5815" s="0" t="n">
        <v>719938</v>
      </c>
      <c r="J5815" s="0" t="n">
        <v>154830</v>
      </c>
    </row>
    <row r="5816" customFormat="false" ht="15" hidden="false" customHeight="false" outlineLevel="0" collapsed="false">
      <c r="A5816" s="0" t="n">
        <v>202407</v>
      </c>
      <c r="B5816" s="0" t="n">
        <v>202408</v>
      </c>
      <c r="C5816" s="37" t="s">
        <v>109</v>
      </c>
      <c r="D5816" s="37" t="s">
        <v>116</v>
      </c>
      <c r="E5816" s="0" t="n">
        <v>2</v>
      </c>
      <c r="F5816" s="38" t="s">
        <v>70</v>
      </c>
      <c r="G5816" s="37" t="s">
        <v>642</v>
      </c>
      <c r="H5816" s="0" t="n">
        <v>1304941</v>
      </c>
      <c r="I5816" s="0" t="n">
        <v>329200</v>
      </c>
      <c r="J5816" s="0" t="n">
        <v>12190</v>
      </c>
    </row>
    <row r="5817" customFormat="false" ht="15" hidden="false" customHeight="false" outlineLevel="0" collapsed="false">
      <c r="A5817" s="0" t="n">
        <v>202407</v>
      </c>
      <c r="B5817" s="0" t="n">
        <v>202408</v>
      </c>
      <c r="C5817" s="37" t="s">
        <v>124</v>
      </c>
      <c r="D5817" s="37" t="s">
        <v>170</v>
      </c>
      <c r="E5817" s="0" t="n">
        <v>2</v>
      </c>
      <c r="F5817" s="38" t="s">
        <v>70</v>
      </c>
      <c r="G5817" s="37" t="s">
        <v>643</v>
      </c>
      <c r="H5817" s="0" t="n">
        <v>831431</v>
      </c>
      <c r="I5817" s="0" t="n">
        <v>416256</v>
      </c>
      <c r="J5817" s="0" t="n">
        <v>-33490</v>
      </c>
    </row>
    <row r="5818" customFormat="false" ht="15" hidden="false" customHeight="false" outlineLevel="0" collapsed="false">
      <c r="A5818" s="0" t="n">
        <v>202407</v>
      </c>
      <c r="B5818" s="0" t="n">
        <v>202408</v>
      </c>
      <c r="C5818" s="37" t="s">
        <v>115</v>
      </c>
      <c r="D5818" s="37" t="s">
        <v>130</v>
      </c>
      <c r="E5818" s="0" t="n">
        <v>2</v>
      </c>
      <c r="F5818" s="38" t="s">
        <v>70</v>
      </c>
      <c r="G5818" s="37" t="s">
        <v>644</v>
      </c>
      <c r="H5818" s="0" t="n">
        <v>1364904</v>
      </c>
      <c r="I5818" s="0" t="n">
        <v>1197105</v>
      </c>
      <c r="J5818" s="0" t="n">
        <v>124202</v>
      </c>
    </row>
    <row r="5819" customFormat="false" ht="15" hidden="false" customHeight="false" outlineLevel="0" collapsed="false">
      <c r="A5819" s="0" t="n">
        <v>202407</v>
      </c>
      <c r="B5819" s="0" t="n">
        <v>202408</v>
      </c>
      <c r="C5819" s="37" t="s">
        <v>95</v>
      </c>
      <c r="D5819" s="37" t="s">
        <v>235</v>
      </c>
      <c r="E5819" s="0" t="n">
        <v>2</v>
      </c>
      <c r="F5819" s="38" t="s">
        <v>70</v>
      </c>
      <c r="G5819" s="37" t="s">
        <v>645</v>
      </c>
      <c r="H5819" s="0" t="n">
        <v>2716717</v>
      </c>
      <c r="I5819" s="0" t="n">
        <v>1739591</v>
      </c>
      <c r="J5819" s="0" t="n">
        <v>95233</v>
      </c>
    </row>
    <row r="5820" customFormat="false" ht="15" hidden="false" customHeight="false" outlineLevel="0" collapsed="false">
      <c r="A5820" s="0" t="n">
        <v>202407</v>
      </c>
      <c r="B5820" s="0" t="n">
        <v>202408</v>
      </c>
      <c r="C5820" s="37" t="s">
        <v>115</v>
      </c>
      <c r="D5820" s="37" t="s">
        <v>646</v>
      </c>
      <c r="E5820" s="0" t="n">
        <v>2</v>
      </c>
      <c r="F5820" s="38" t="s">
        <v>70</v>
      </c>
      <c r="G5820" s="37" t="s">
        <v>647</v>
      </c>
      <c r="H5820" s="0" t="n">
        <v>6355857</v>
      </c>
      <c r="I5820" s="0" t="n">
        <v>4982855</v>
      </c>
      <c r="J5820" s="0" t="n">
        <v>-507882</v>
      </c>
    </row>
    <row r="5821" customFormat="false" ht="15" hidden="false" customHeight="false" outlineLevel="0" collapsed="false">
      <c r="A5821" s="0" t="n">
        <v>202407</v>
      </c>
      <c r="B5821" s="0" t="n">
        <v>202408</v>
      </c>
      <c r="C5821" s="37" t="s">
        <v>149</v>
      </c>
      <c r="D5821" s="37" t="s">
        <v>531</v>
      </c>
      <c r="E5821" s="0" t="n">
        <v>2</v>
      </c>
      <c r="F5821" s="38" t="s">
        <v>70</v>
      </c>
      <c r="G5821" s="37" t="s">
        <v>648</v>
      </c>
      <c r="H5821" s="0" t="n">
        <v>1616147</v>
      </c>
      <c r="I5821" s="0" t="n">
        <v>2160943</v>
      </c>
      <c r="J5821" s="0" t="n">
        <v>-55186</v>
      </c>
    </row>
    <row r="5822" customFormat="false" ht="15" hidden="false" customHeight="false" outlineLevel="0" collapsed="false">
      <c r="A5822" s="0" t="n">
        <v>202407</v>
      </c>
      <c r="B5822" s="0" t="n">
        <v>202408</v>
      </c>
      <c r="C5822" s="37" t="s">
        <v>124</v>
      </c>
      <c r="D5822" s="37" t="s">
        <v>616</v>
      </c>
      <c r="E5822" s="0" t="n">
        <v>2</v>
      </c>
      <c r="F5822" s="38" t="s">
        <v>70</v>
      </c>
      <c r="G5822" s="37" t="s">
        <v>649</v>
      </c>
      <c r="H5822" s="0" t="n">
        <v>403143</v>
      </c>
      <c r="I5822" s="0" t="n">
        <v>195235</v>
      </c>
      <c r="J5822" s="0" t="n">
        <v>1227</v>
      </c>
    </row>
    <row r="5823" customFormat="false" ht="15" hidden="false" customHeight="false" outlineLevel="0" collapsed="false">
      <c r="A5823" s="0" t="n">
        <v>202407</v>
      </c>
      <c r="B5823" s="0" t="n">
        <v>202408</v>
      </c>
      <c r="C5823" s="37" t="s">
        <v>101</v>
      </c>
      <c r="D5823" s="37" t="s">
        <v>445</v>
      </c>
      <c r="E5823" s="0" t="n">
        <v>2</v>
      </c>
      <c r="F5823" s="38" t="s">
        <v>70</v>
      </c>
      <c r="G5823" s="37" t="s">
        <v>650</v>
      </c>
      <c r="H5823" s="0" t="n">
        <v>3069492</v>
      </c>
      <c r="I5823" s="0" t="n">
        <v>2065110</v>
      </c>
      <c r="J5823" s="0" t="n">
        <v>486413</v>
      </c>
    </row>
    <row r="5824" customFormat="false" ht="15" hidden="false" customHeight="false" outlineLevel="0" collapsed="false">
      <c r="A5824" s="0" t="n">
        <v>202407</v>
      </c>
      <c r="B5824" s="0" t="n">
        <v>202408</v>
      </c>
      <c r="C5824" s="37" t="s">
        <v>109</v>
      </c>
      <c r="D5824" s="37" t="s">
        <v>651</v>
      </c>
      <c r="E5824" s="0" t="n">
        <v>2</v>
      </c>
      <c r="F5824" s="38" t="s">
        <v>70</v>
      </c>
      <c r="G5824" s="37" t="s">
        <v>652</v>
      </c>
      <c r="H5824" s="0" t="n">
        <v>3698085</v>
      </c>
      <c r="I5824" s="0" t="n">
        <v>3104730</v>
      </c>
      <c r="J5824" s="0" t="n">
        <v>468021</v>
      </c>
    </row>
    <row r="5825" customFormat="false" ht="15" hidden="false" customHeight="false" outlineLevel="0" collapsed="false">
      <c r="A5825" s="0" t="n">
        <v>202407</v>
      </c>
      <c r="B5825" s="0" t="n">
        <v>202408</v>
      </c>
      <c r="C5825" s="37" t="s">
        <v>184</v>
      </c>
      <c r="D5825" s="37" t="s">
        <v>482</v>
      </c>
      <c r="E5825" s="0" t="n">
        <v>2</v>
      </c>
      <c r="F5825" s="38" t="s">
        <v>70</v>
      </c>
      <c r="G5825" s="37" t="s">
        <v>653</v>
      </c>
      <c r="H5825" s="0" t="n">
        <v>2622140</v>
      </c>
      <c r="I5825" s="0" t="n">
        <v>1870311</v>
      </c>
      <c r="J5825" s="0" t="n">
        <v>84588</v>
      </c>
    </row>
    <row r="5826" customFormat="false" ht="15" hidden="false" customHeight="false" outlineLevel="0" collapsed="false">
      <c r="A5826" s="0" t="n">
        <v>202407</v>
      </c>
      <c r="B5826" s="0" t="n">
        <v>202408</v>
      </c>
      <c r="C5826" s="37" t="s">
        <v>136</v>
      </c>
      <c r="D5826" s="37" t="s">
        <v>606</v>
      </c>
      <c r="E5826" s="0" t="n">
        <v>2</v>
      </c>
      <c r="F5826" s="38" t="s">
        <v>70</v>
      </c>
      <c r="G5826" s="37" t="s">
        <v>654</v>
      </c>
      <c r="H5826" s="0" t="n">
        <v>2341960</v>
      </c>
      <c r="I5826" s="0" t="n">
        <v>512946</v>
      </c>
      <c r="J5826" s="0" t="n">
        <v>65189</v>
      </c>
    </row>
    <row r="5827" customFormat="false" ht="15" hidden="false" customHeight="false" outlineLevel="0" collapsed="false">
      <c r="A5827" s="0" t="n">
        <v>202407</v>
      </c>
      <c r="B5827" s="0" t="n">
        <v>202408</v>
      </c>
      <c r="C5827" s="37" t="s">
        <v>152</v>
      </c>
      <c r="D5827" s="37" t="s">
        <v>655</v>
      </c>
      <c r="E5827" s="0" t="n">
        <v>2</v>
      </c>
      <c r="F5827" s="38" t="s">
        <v>70</v>
      </c>
      <c r="G5827" s="37" t="s">
        <v>656</v>
      </c>
      <c r="H5827" s="0" t="n">
        <v>903779</v>
      </c>
      <c r="I5827" s="0" t="n">
        <v>379762</v>
      </c>
      <c r="J5827" s="0" t="n">
        <v>-47070</v>
      </c>
    </row>
    <row r="5828" customFormat="false" ht="15" hidden="false" customHeight="false" outlineLevel="0" collapsed="false">
      <c r="A5828" s="0" t="n">
        <v>202407</v>
      </c>
      <c r="B5828" s="0" t="n">
        <v>202408</v>
      </c>
      <c r="C5828" s="37" t="s">
        <v>178</v>
      </c>
      <c r="D5828" s="37" t="s">
        <v>127</v>
      </c>
      <c r="E5828" s="0" t="n">
        <v>2</v>
      </c>
      <c r="F5828" s="38" t="s">
        <v>70</v>
      </c>
      <c r="G5828" s="37" t="s">
        <v>657</v>
      </c>
      <c r="H5828" s="0" t="n">
        <v>391942</v>
      </c>
      <c r="I5828" s="0" t="n">
        <v>72428</v>
      </c>
      <c r="J5828" s="0" t="n">
        <v>1703</v>
      </c>
    </row>
    <row r="5829" customFormat="false" ht="15" hidden="false" customHeight="false" outlineLevel="0" collapsed="false">
      <c r="A5829" s="0" t="n">
        <v>202407</v>
      </c>
      <c r="B5829" s="0" t="n">
        <v>202408</v>
      </c>
      <c r="C5829" s="37" t="s">
        <v>158</v>
      </c>
      <c r="D5829" s="37" t="s">
        <v>189</v>
      </c>
      <c r="E5829" s="0" t="n">
        <v>2</v>
      </c>
      <c r="F5829" s="38" t="s">
        <v>70</v>
      </c>
      <c r="G5829" s="37" t="s">
        <v>658</v>
      </c>
      <c r="H5829" s="0" t="n">
        <v>444630</v>
      </c>
      <c r="I5829" s="0" t="n">
        <v>233039</v>
      </c>
      <c r="J5829" s="0" t="n">
        <v>27988</v>
      </c>
    </row>
    <row r="5830" customFormat="false" ht="15" hidden="false" customHeight="false" outlineLevel="0" collapsed="false">
      <c r="A5830" s="0" t="n">
        <v>202407</v>
      </c>
      <c r="B5830" s="0" t="n">
        <v>202408</v>
      </c>
      <c r="C5830" s="37" t="s">
        <v>98</v>
      </c>
      <c r="D5830" s="37" t="s">
        <v>659</v>
      </c>
      <c r="E5830" s="0" t="n">
        <v>2</v>
      </c>
      <c r="F5830" s="38" t="s">
        <v>70</v>
      </c>
      <c r="G5830" s="37" t="s">
        <v>660</v>
      </c>
      <c r="H5830" s="0" t="n">
        <v>167011</v>
      </c>
      <c r="I5830" s="0" t="n">
        <v>143377</v>
      </c>
      <c r="J5830" s="0" t="n">
        <v>13841</v>
      </c>
    </row>
    <row r="5831" customFormat="false" ht="15" hidden="false" customHeight="false" outlineLevel="0" collapsed="false">
      <c r="A5831" s="0" t="n">
        <v>202407</v>
      </c>
      <c r="B5831" s="0" t="n">
        <v>202408</v>
      </c>
      <c r="C5831" s="37" t="s">
        <v>184</v>
      </c>
      <c r="D5831" s="37" t="s">
        <v>385</v>
      </c>
      <c r="E5831" s="0" t="n">
        <v>2</v>
      </c>
      <c r="F5831" s="38" t="s">
        <v>70</v>
      </c>
      <c r="G5831" s="37" t="s">
        <v>661</v>
      </c>
      <c r="H5831" s="0" t="n">
        <v>1514033</v>
      </c>
      <c r="I5831" s="0" t="n">
        <v>1133701</v>
      </c>
      <c r="J5831" s="0" t="n">
        <v>29549</v>
      </c>
    </row>
    <row r="5832" customFormat="false" ht="15" hidden="false" customHeight="false" outlineLevel="0" collapsed="false">
      <c r="A5832" s="0" t="n">
        <v>202407</v>
      </c>
      <c r="B5832" s="0" t="n">
        <v>202408</v>
      </c>
      <c r="C5832" s="37" t="s">
        <v>101</v>
      </c>
      <c r="D5832" s="37" t="s">
        <v>141</v>
      </c>
      <c r="E5832" s="0" t="n">
        <v>2</v>
      </c>
      <c r="F5832" s="38" t="s">
        <v>70</v>
      </c>
      <c r="G5832" s="37" t="s">
        <v>662</v>
      </c>
      <c r="H5832" s="0" t="n">
        <v>1240590</v>
      </c>
      <c r="I5832" s="0" t="n">
        <v>631000</v>
      </c>
      <c r="J5832" s="0" t="n">
        <v>48063</v>
      </c>
    </row>
    <row r="5833" customFormat="false" ht="15" hidden="false" customHeight="false" outlineLevel="0" collapsed="false">
      <c r="A5833" s="0" t="n">
        <v>202407</v>
      </c>
      <c r="B5833" s="0" t="n">
        <v>202408</v>
      </c>
      <c r="C5833" s="37" t="s">
        <v>98</v>
      </c>
      <c r="D5833" s="37" t="s">
        <v>110</v>
      </c>
      <c r="E5833" s="0" t="n">
        <v>2</v>
      </c>
      <c r="F5833" s="38" t="s">
        <v>70</v>
      </c>
      <c r="G5833" s="37" t="s">
        <v>663</v>
      </c>
      <c r="H5833" s="0" t="n">
        <v>768338</v>
      </c>
      <c r="I5833" s="0" t="n">
        <v>453882</v>
      </c>
      <c r="J5833" s="0" t="n">
        <v>51657</v>
      </c>
    </row>
    <row r="5834" customFormat="false" ht="15" hidden="false" customHeight="false" outlineLevel="0" collapsed="false">
      <c r="A5834" s="0" t="n">
        <v>202407</v>
      </c>
      <c r="B5834" s="0" t="n">
        <v>202408</v>
      </c>
      <c r="C5834" s="37" t="s">
        <v>158</v>
      </c>
      <c r="D5834" s="37" t="s">
        <v>332</v>
      </c>
      <c r="E5834" s="0" t="n">
        <v>2</v>
      </c>
      <c r="F5834" s="38" t="s">
        <v>70</v>
      </c>
      <c r="G5834" s="37" t="s">
        <v>664</v>
      </c>
      <c r="H5834" s="0" t="n">
        <v>42730</v>
      </c>
      <c r="I5834" s="0" t="n">
        <v>10918</v>
      </c>
      <c r="J5834" s="0" t="n">
        <v>863</v>
      </c>
    </row>
    <row r="5835" customFormat="false" ht="15" hidden="false" customHeight="false" outlineLevel="0" collapsed="false">
      <c r="A5835" s="0" t="n">
        <v>202407</v>
      </c>
      <c r="B5835" s="0" t="n">
        <v>202408</v>
      </c>
      <c r="C5835" s="37" t="s">
        <v>178</v>
      </c>
      <c r="D5835" s="37" t="s">
        <v>134</v>
      </c>
      <c r="E5835" s="0" t="n">
        <v>2</v>
      </c>
      <c r="F5835" s="38" t="s">
        <v>70</v>
      </c>
      <c r="G5835" s="37" t="s">
        <v>665</v>
      </c>
      <c r="H5835" s="0" t="n">
        <v>289940</v>
      </c>
      <c r="I5835" s="0" t="n">
        <v>219216</v>
      </c>
      <c r="J5835" s="0" t="n">
        <v>36412</v>
      </c>
    </row>
    <row r="5836" customFormat="false" ht="15" hidden="false" customHeight="false" outlineLevel="0" collapsed="false">
      <c r="A5836" s="0" t="n">
        <v>202407</v>
      </c>
      <c r="B5836" s="0" t="n">
        <v>202408</v>
      </c>
      <c r="C5836" s="37" t="s">
        <v>136</v>
      </c>
      <c r="D5836" s="37" t="s">
        <v>511</v>
      </c>
      <c r="E5836" s="0" t="n">
        <v>2</v>
      </c>
      <c r="F5836" s="38" t="s">
        <v>70</v>
      </c>
      <c r="G5836" s="37" t="s">
        <v>666</v>
      </c>
      <c r="H5836" s="0" t="n">
        <v>4481049</v>
      </c>
      <c r="I5836" s="0" t="n">
        <v>1553723</v>
      </c>
      <c r="J5836" s="0" t="n">
        <v>173815</v>
      </c>
    </row>
    <row r="5837" customFormat="false" ht="15" hidden="false" customHeight="false" outlineLevel="0" collapsed="false">
      <c r="A5837" s="0" t="n">
        <v>202407</v>
      </c>
      <c r="B5837" s="0" t="n">
        <v>202408</v>
      </c>
      <c r="C5837" s="37" t="s">
        <v>149</v>
      </c>
      <c r="D5837" s="37" t="s">
        <v>298</v>
      </c>
      <c r="E5837" s="0" t="n">
        <v>2</v>
      </c>
      <c r="F5837" s="38" t="s">
        <v>70</v>
      </c>
      <c r="G5837" s="37" t="s">
        <v>667</v>
      </c>
      <c r="H5837" s="0" t="n">
        <v>594196</v>
      </c>
      <c r="I5837" s="0" t="n">
        <v>160271</v>
      </c>
      <c r="J5837" s="0" t="n">
        <v>21015</v>
      </c>
    </row>
    <row r="5838" customFormat="false" ht="15" hidden="false" customHeight="false" outlineLevel="0" collapsed="false">
      <c r="A5838" s="0" t="n">
        <v>202407</v>
      </c>
      <c r="B5838" s="0" t="n">
        <v>202408</v>
      </c>
      <c r="C5838" s="37" t="s">
        <v>115</v>
      </c>
      <c r="D5838" s="37" t="s">
        <v>288</v>
      </c>
      <c r="E5838" s="0" t="n">
        <v>2</v>
      </c>
      <c r="F5838" s="38" t="s">
        <v>70</v>
      </c>
      <c r="G5838" s="37" t="s">
        <v>668</v>
      </c>
      <c r="H5838" s="0" t="n">
        <v>1377276</v>
      </c>
      <c r="I5838" s="0" t="n">
        <v>1466621</v>
      </c>
      <c r="J5838" s="0" t="n">
        <v>368643</v>
      </c>
    </row>
    <row r="5839" customFormat="false" ht="15" hidden="false" customHeight="false" outlineLevel="0" collapsed="false">
      <c r="A5839" s="0" t="n">
        <v>202407</v>
      </c>
      <c r="B5839" s="0" t="n">
        <v>202408</v>
      </c>
      <c r="C5839" s="37" t="s">
        <v>112</v>
      </c>
      <c r="D5839" s="37" t="s">
        <v>280</v>
      </c>
      <c r="E5839" s="0" t="n">
        <v>2</v>
      </c>
      <c r="F5839" s="38" t="s">
        <v>70</v>
      </c>
      <c r="G5839" s="37" t="s">
        <v>669</v>
      </c>
      <c r="H5839" s="0" t="n">
        <v>310745</v>
      </c>
      <c r="I5839" s="0" t="n">
        <v>195103</v>
      </c>
      <c r="J5839" s="0" t="n">
        <v>31753</v>
      </c>
    </row>
    <row r="5840" customFormat="false" ht="15" hidden="false" customHeight="false" outlineLevel="0" collapsed="false">
      <c r="A5840" s="0" t="n">
        <v>202407</v>
      </c>
      <c r="B5840" s="0" t="n">
        <v>202408</v>
      </c>
      <c r="C5840" s="37" t="s">
        <v>101</v>
      </c>
      <c r="D5840" s="37" t="s">
        <v>401</v>
      </c>
      <c r="E5840" s="0" t="n">
        <v>2</v>
      </c>
      <c r="F5840" s="38" t="s">
        <v>70</v>
      </c>
      <c r="G5840" s="37" t="s">
        <v>670</v>
      </c>
      <c r="H5840" s="0" t="n">
        <v>7043414</v>
      </c>
      <c r="I5840" s="0" t="n">
        <v>2090562</v>
      </c>
      <c r="J5840" s="0" t="n">
        <v>531203</v>
      </c>
    </row>
    <row r="5841" customFormat="false" ht="15" hidden="false" customHeight="false" outlineLevel="0" collapsed="false">
      <c r="A5841" s="0" t="n">
        <v>202407</v>
      </c>
      <c r="B5841" s="0" t="n">
        <v>202408</v>
      </c>
      <c r="C5841" s="37" t="s">
        <v>149</v>
      </c>
      <c r="D5841" s="37" t="s">
        <v>258</v>
      </c>
      <c r="E5841" s="0" t="n">
        <v>2</v>
      </c>
      <c r="F5841" s="38" t="s">
        <v>70</v>
      </c>
      <c r="G5841" s="37" t="s">
        <v>671</v>
      </c>
      <c r="H5841" s="0" t="n">
        <v>1403999</v>
      </c>
      <c r="I5841" s="0" t="n">
        <v>902560</v>
      </c>
      <c r="J5841" s="0" t="n">
        <v>11560</v>
      </c>
    </row>
    <row r="5842" customFormat="false" ht="15" hidden="false" customHeight="false" outlineLevel="0" collapsed="false">
      <c r="A5842" s="0" t="n">
        <v>202407</v>
      </c>
      <c r="B5842" s="0" t="n">
        <v>202408</v>
      </c>
      <c r="C5842" s="37" t="s">
        <v>106</v>
      </c>
      <c r="D5842" s="37" t="s">
        <v>389</v>
      </c>
      <c r="E5842" s="0" t="n">
        <v>2</v>
      </c>
      <c r="F5842" s="38" t="s">
        <v>70</v>
      </c>
      <c r="G5842" s="37" t="s">
        <v>672</v>
      </c>
      <c r="H5842" s="0" t="n">
        <v>1495015</v>
      </c>
      <c r="I5842" s="0" t="n">
        <v>627164</v>
      </c>
      <c r="J5842" s="0" t="n">
        <v>-49697</v>
      </c>
    </row>
    <row r="5843" customFormat="false" ht="15" hidden="false" customHeight="false" outlineLevel="0" collapsed="false">
      <c r="A5843" s="0" t="n">
        <v>202407</v>
      </c>
      <c r="B5843" s="0" t="n">
        <v>202408</v>
      </c>
      <c r="C5843" s="37" t="s">
        <v>115</v>
      </c>
      <c r="D5843" s="37" t="s">
        <v>673</v>
      </c>
      <c r="E5843" s="0" t="n">
        <v>2</v>
      </c>
      <c r="F5843" s="38" t="s">
        <v>70</v>
      </c>
      <c r="G5843" s="37" t="s">
        <v>674</v>
      </c>
      <c r="H5843" s="0" t="n">
        <v>16573058</v>
      </c>
      <c r="I5843" s="0" t="n">
        <v>6092957</v>
      </c>
      <c r="J5843" s="0" t="n">
        <v>401964</v>
      </c>
    </row>
    <row r="5844" customFormat="false" ht="15" hidden="false" customHeight="false" outlineLevel="0" collapsed="false">
      <c r="A5844" s="0" t="n">
        <v>202407</v>
      </c>
      <c r="B5844" s="0" t="n">
        <v>202408</v>
      </c>
      <c r="C5844" s="37" t="s">
        <v>152</v>
      </c>
      <c r="D5844" s="37" t="s">
        <v>425</v>
      </c>
      <c r="E5844" s="0" t="n">
        <v>2</v>
      </c>
      <c r="F5844" s="38" t="s">
        <v>70</v>
      </c>
      <c r="G5844" s="37" t="s">
        <v>675</v>
      </c>
      <c r="H5844" s="0" t="n">
        <v>7838853</v>
      </c>
      <c r="I5844" s="0" t="n">
        <v>5645464</v>
      </c>
      <c r="J5844" s="0" t="n">
        <v>324278</v>
      </c>
    </row>
    <row r="5845" customFormat="false" ht="15" hidden="false" customHeight="false" outlineLevel="0" collapsed="false">
      <c r="A5845" s="0" t="n">
        <v>202407</v>
      </c>
      <c r="B5845" s="0" t="n">
        <v>202408</v>
      </c>
      <c r="C5845" s="37" t="s">
        <v>158</v>
      </c>
      <c r="D5845" s="37" t="s">
        <v>282</v>
      </c>
      <c r="E5845" s="0" t="n">
        <v>2</v>
      </c>
      <c r="F5845" s="38" t="s">
        <v>70</v>
      </c>
      <c r="G5845" s="37" t="s">
        <v>676</v>
      </c>
      <c r="H5845" s="0" t="n">
        <v>878966</v>
      </c>
      <c r="I5845" s="0" t="n">
        <v>556131</v>
      </c>
      <c r="J5845" s="0" t="n">
        <v>125653</v>
      </c>
    </row>
    <row r="5846" customFormat="false" ht="15" hidden="false" customHeight="false" outlineLevel="0" collapsed="false">
      <c r="A5846" s="0" t="n">
        <v>202407</v>
      </c>
      <c r="B5846" s="0" t="n">
        <v>202408</v>
      </c>
      <c r="C5846" s="37" t="s">
        <v>136</v>
      </c>
      <c r="D5846" s="37" t="s">
        <v>420</v>
      </c>
      <c r="E5846" s="0" t="n">
        <v>2</v>
      </c>
      <c r="F5846" s="38" t="s">
        <v>70</v>
      </c>
      <c r="G5846" s="37" t="s">
        <v>677</v>
      </c>
      <c r="H5846" s="0" t="n">
        <v>620867</v>
      </c>
      <c r="I5846" s="0" t="n">
        <v>147674</v>
      </c>
      <c r="J5846" s="0" t="n">
        <v>-4874</v>
      </c>
    </row>
    <row r="5847" customFormat="false" ht="15" hidden="false" customHeight="false" outlineLevel="0" collapsed="false">
      <c r="A5847" s="0" t="n">
        <v>202407</v>
      </c>
      <c r="B5847" s="0" t="n">
        <v>202408</v>
      </c>
      <c r="C5847" s="37" t="s">
        <v>109</v>
      </c>
      <c r="D5847" s="37" t="s">
        <v>493</v>
      </c>
      <c r="E5847" s="0" t="n">
        <v>2</v>
      </c>
      <c r="F5847" s="38" t="s">
        <v>70</v>
      </c>
      <c r="G5847" s="37" t="s">
        <v>678</v>
      </c>
      <c r="H5847" s="0" t="n">
        <v>836699</v>
      </c>
      <c r="I5847" s="0" t="n">
        <v>426866</v>
      </c>
      <c r="J5847" s="0" t="n">
        <v>30782</v>
      </c>
    </row>
    <row r="5848" customFormat="false" ht="15" hidden="false" customHeight="false" outlineLevel="0" collapsed="false">
      <c r="A5848" s="0" t="n">
        <v>202407</v>
      </c>
      <c r="B5848" s="0" t="n">
        <v>202408</v>
      </c>
      <c r="C5848" s="37" t="s">
        <v>109</v>
      </c>
      <c r="D5848" s="37" t="s">
        <v>320</v>
      </c>
      <c r="E5848" s="0" t="n">
        <v>2</v>
      </c>
      <c r="F5848" s="38" t="s">
        <v>70</v>
      </c>
      <c r="G5848" s="37" t="s">
        <v>679</v>
      </c>
      <c r="H5848" s="0" t="n">
        <v>2018086</v>
      </c>
      <c r="I5848" s="0" t="n">
        <v>1557007</v>
      </c>
      <c r="J5848" s="0" t="n">
        <v>187647</v>
      </c>
    </row>
    <row r="5849" customFormat="false" ht="15" hidden="false" customHeight="false" outlineLevel="0" collapsed="false">
      <c r="A5849" s="0" t="n">
        <v>202407</v>
      </c>
      <c r="B5849" s="0" t="n">
        <v>202408</v>
      </c>
      <c r="C5849" s="37" t="s">
        <v>178</v>
      </c>
      <c r="D5849" s="37" t="s">
        <v>380</v>
      </c>
      <c r="E5849" s="0" t="n">
        <v>2</v>
      </c>
      <c r="F5849" s="38" t="s">
        <v>70</v>
      </c>
      <c r="G5849" s="37" t="s">
        <v>680</v>
      </c>
      <c r="H5849" s="0" t="n">
        <v>848247</v>
      </c>
      <c r="I5849" s="0" t="n">
        <v>499181</v>
      </c>
      <c r="J5849" s="0" t="n">
        <v>44931</v>
      </c>
    </row>
    <row r="5850" customFormat="false" ht="15" hidden="false" customHeight="false" outlineLevel="0" collapsed="false">
      <c r="A5850" s="0" t="n">
        <v>202407</v>
      </c>
      <c r="B5850" s="0" t="n">
        <v>202408</v>
      </c>
      <c r="C5850" s="37" t="s">
        <v>101</v>
      </c>
      <c r="D5850" s="37" t="s">
        <v>571</v>
      </c>
      <c r="E5850" s="0" t="n">
        <v>2</v>
      </c>
      <c r="F5850" s="38" t="s">
        <v>70</v>
      </c>
      <c r="G5850" s="37" t="s">
        <v>681</v>
      </c>
      <c r="H5850" s="0" t="n">
        <v>780882</v>
      </c>
      <c r="I5850" s="0" t="n">
        <v>189968</v>
      </c>
      <c r="J5850" s="0" t="n">
        <v>11939</v>
      </c>
    </row>
    <row r="5851" customFormat="false" ht="15" hidden="false" customHeight="false" outlineLevel="0" collapsed="false">
      <c r="A5851" s="0" t="n">
        <v>202407</v>
      </c>
      <c r="B5851" s="0" t="n">
        <v>202408</v>
      </c>
      <c r="C5851" s="37" t="s">
        <v>115</v>
      </c>
      <c r="D5851" s="37" t="s">
        <v>396</v>
      </c>
      <c r="E5851" s="0" t="n">
        <v>2</v>
      </c>
      <c r="F5851" s="38" t="s">
        <v>70</v>
      </c>
      <c r="G5851" s="37" t="s">
        <v>682</v>
      </c>
      <c r="H5851" s="0" t="n">
        <v>5770266</v>
      </c>
      <c r="I5851" s="0" t="n">
        <v>1850520</v>
      </c>
      <c r="J5851" s="0" t="n">
        <v>214395</v>
      </c>
    </row>
    <row r="5852" customFormat="false" ht="15" hidden="false" customHeight="false" outlineLevel="0" collapsed="false">
      <c r="A5852" s="0" t="n">
        <v>202407</v>
      </c>
      <c r="B5852" s="0" t="n">
        <v>202408</v>
      </c>
      <c r="C5852" s="37" t="s">
        <v>178</v>
      </c>
      <c r="D5852" s="37" t="s">
        <v>247</v>
      </c>
      <c r="E5852" s="0" t="n">
        <v>2</v>
      </c>
      <c r="F5852" s="38" t="s">
        <v>70</v>
      </c>
      <c r="G5852" s="37" t="s">
        <v>683</v>
      </c>
      <c r="H5852" s="0" t="n">
        <v>852900</v>
      </c>
      <c r="I5852" s="0" t="n">
        <v>504777</v>
      </c>
      <c r="J5852" s="0" t="n">
        <v>94852</v>
      </c>
    </row>
    <row r="5853" customFormat="false" ht="15" hidden="false" customHeight="false" outlineLevel="0" collapsed="false">
      <c r="A5853" s="0" t="n">
        <v>202407</v>
      </c>
      <c r="B5853" s="0" t="n">
        <v>202408</v>
      </c>
      <c r="C5853" s="37" t="s">
        <v>178</v>
      </c>
      <c r="D5853" s="37" t="s">
        <v>684</v>
      </c>
      <c r="E5853" s="0" t="n">
        <v>2</v>
      </c>
      <c r="F5853" s="38" t="s">
        <v>70</v>
      </c>
      <c r="G5853" s="37" t="s">
        <v>685</v>
      </c>
      <c r="H5853" s="0" t="n">
        <v>17937645</v>
      </c>
      <c r="I5853" s="0" t="n">
        <v>7173006</v>
      </c>
      <c r="J5853" s="0" t="n">
        <v>1675432</v>
      </c>
    </row>
    <row r="5854" customFormat="false" ht="15" hidden="false" customHeight="false" outlineLevel="0" collapsed="false">
      <c r="A5854" s="0" t="n">
        <v>202407</v>
      </c>
      <c r="B5854" s="0" t="n">
        <v>202408</v>
      </c>
      <c r="C5854" s="37" t="s">
        <v>95</v>
      </c>
      <c r="D5854" s="37" t="s">
        <v>513</v>
      </c>
      <c r="E5854" s="0" t="n">
        <v>2</v>
      </c>
      <c r="F5854" s="38" t="s">
        <v>70</v>
      </c>
      <c r="G5854" s="37" t="s">
        <v>686</v>
      </c>
      <c r="H5854" s="0" t="n">
        <v>1430436</v>
      </c>
      <c r="I5854" s="0" t="n">
        <v>656811</v>
      </c>
      <c r="J5854" s="0" t="n">
        <v>54700</v>
      </c>
    </row>
    <row r="5855" customFormat="false" ht="15" hidden="false" customHeight="false" outlineLevel="0" collapsed="false">
      <c r="A5855" s="0" t="n">
        <v>202407</v>
      </c>
      <c r="B5855" s="0" t="n">
        <v>202408</v>
      </c>
      <c r="C5855" s="37" t="s">
        <v>109</v>
      </c>
      <c r="D5855" s="37" t="s">
        <v>531</v>
      </c>
      <c r="E5855" s="0" t="n">
        <v>2</v>
      </c>
      <c r="F5855" s="38" t="s">
        <v>70</v>
      </c>
      <c r="G5855" s="37" t="s">
        <v>687</v>
      </c>
      <c r="H5855" s="0" t="n">
        <v>13805063</v>
      </c>
      <c r="I5855" s="0" t="n">
        <v>2259637</v>
      </c>
      <c r="J5855" s="0" t="n">
        <v>-3581</v>
      </c>
    </row>
    <row r="5856" customFormat="false" ht="15" hidden="false" customHeight="false" outlineLevel="0" collapsed="false">
      <c r="A5856" s="0" t="n">
        <v>202407</v>
      </c>
      <c r="B5856" s="0" t="n">
        <v>202408</v>
      </c>
      <c r="C5856" s="37" t="s">
        <v>115</v>
      </c>
      <c r="D5856" s="37" t="s">
        <v>385</v>
      </c>
      <c r="E5856" s="0" t="n">
        <v>2</v>
      </c>
      <c r="F5856" s="38" t="s">
        <v>70</v>
      </c>
      <c r="G5856" s="37" t="s">
        <v>688</v>
      </c>
      <c r="H5856" s="0" t="n">
        <v>2138622</v>
      </c>
      <c r="I5856" s="0" t="n">
        <v>775174</v>
      </c>
      <c r="J5856" s="0" t="n">
        <v>180967</v>
      </c>
    </row>
    <row r="5857" customFormat="false" ht="15" hidden="false" customHeight="false" outlineLevel="0" collapsed="false">
      <c r="A5857" s="0" t="n">
        <v>202407</v>
      </c>
      <c r="B5857" s="0" t="n">
        <v>202408</v>
      </c>
      <c r="C5857" s="37" t="s">
        <v>95</v>
      </c>
      <c r="D5857" s="37" t="s">
        <v>328</v>
      </c>
      <c r="E5857" s="0" t="n">
        <v>2</v>
      </c>
      <c r="F5857" s="38" t="s">
        <v>70</v>
      </c>
      <c r="G5857" s="37" t="s">
        <v>689</v>
      </c>
      <c r="H5857" s="0" t="n">
        <v>4735204</v>
      </c>
      <c r="I5857" s="0" t="n">
        <v>4890277</v>
      </c>
      <c r="J5857" s="0" t="n">
        <v>-135770</v>
      </c>
    </row>
    <row r="5858" customFormat="false" ht="15" hidden="false" customHeight="false" outlineLevel="0" collapsed="false">
      <c r="A5858" s="0" t="n">
        <v>202407</v>
      </c>
      <c r="B5858" s="0" t="n">
        <v>202408</v>
      </c>
      <c r="C5858" s="37" t="s">
        <v>178</v>
      </c>
      <c r="D5858" s="37" t="s">
        <v>372</v>
      </c>
      <c r="E5858" s="0" t="n">
        <v>2</v>
      </c>
      <c r="F5858" s="38" t="s">
        <v>70</v>
      </c>
      <c r="G5858" s="37" t="s">
        <v>690</v>
      </c>
      <c r="H5858" s="0" t="n">
        <v>555996</v>
      </c>
      <c r="I5858" s="0" t="n">
        <v>290560</v>
      </c>
      <c r="J5858" s="0" t="n">
        <v>75272</v>
      </c>
    </row>
    <row r="5859" customFormat="false" ht="15" hidden="false" customHeight="false" outlineLevel="0" collapsed="false">
      <c r="A5859" s="0" t="n">
        <v>202407</v>
      </c>
      <c r="B5859" s="0" t="n">
        <v>202408</v>
      </c>
      <c r="C5859" s="37" t="s">
        <v>197</v>
      </c>
      <c r="D5859" s="37" t="s">
        <v>502</v>
      </c>
      <c r="E5859" s="0" t="n">
        <v>2</v>
      </c>
      <c r="F5859" s="38" t="s">
        <v>70</v>
      </c>
      <c r="G5859" s="37" t="s">
        <v>691</v>
      </c>
      <c r="H5859" s="0" t="n">
        <v>456123</v>
      </c>
      <c r="I5859" s="0" t="n">
        <v>265118</v>
      </c>
      <c r="J5859" s="0" t="n">
        <v>56845</v>
      </c>
    </row>
    <row r="5860" customFormat="false" ht="15" hidden="false" customHeight="false" outlineLevel="0" collapsed="false">
      <c r="A5860" s="0" t="n">
        <v>202407</v>
      </c>
      <c r="B5860" s="0" t="n">
        <v>202408</v>
      </c>
      <c r="C5860" s="37" t="s">
        <v>124</v>
      </c>
      <c r="D5860" s="37" t="s">
        <v>393</v>
      </c>
      <c r="E5860" s="0" t="n">
        <v>2</v>
      </c>
      <c r="F5860" s="38" t="s">
        <v>70</v>
      </c>
      <c r="G5860" s="37" t="s">
        <v>692</v>
      </c>
      <c r="H5860" s="0" t="n">
        <v>3040449</v>
      </c>
      <c r="I5860" s="0" t="n">
        <v>656706</v>
      </c>
      <c r="J5860" s="0" t="n">
        <v>150346</v>
      </c>
    </row>
    <row r="5861" customFormat="false" ht="15" hidden="false" customHeight="false" outlineLevel="0" collapsed="false">
      <c r="A5861" s="0" t="n">
        <v>202407</v>
      </c>
      <c r="B5861" s="0" t="n">
        <v>202408</v>
      </c>
      <c r="C5861" s="37" t="s">
        <v>178</v>
      </c>
      <c r="D5861" s="37" t="s">
        <v>693</v>
      </c>
      <c r="E5861" s="0" t="n">
        <v>2</v>
      </c>
      <c r="F5861" s="38" t="s">
        <v>70</v>
      </c>
      <c r="G5861" s="37" t="s">
        <v>694</v>
      </c>
      <c r="H5861" s="0" t="n">
        <v>3229492</v>
      </c>
      <c r="I5861" s="0" t="n">
        <v>962987</v>
      </c>
      <c r="J5861" s="0" t="n">
        <v>143041</v>
      </c>
    </row>
    <row r="5862" customFormat="false" ht="15" hidden="false" customHeight="false" outlineLevel="0" collapsed="false">
      <c r="A5862" s="0" t="n">
        <v>202407</v>
      </c>
      <c r="B5862" s="0" t="n">
        <v>202408</v>
      </c>
      <c r="C5862" s="37" t="s">
        <v>95</v>
      </c>
      <c r="D5862" s="37" t="s">
        <v>519</v>
      </c>
      <c r="E5862" s="0" t="n">
        <v>2</v>
      </c>
      <c r="F5862" s="38" t="s">
        <v>70</v>
      </c>
      <c r="G5862" s="37" t="s">
        <v>695</v>
      </c>
      <c r="H5862" s="0" t="n">
        <v>1186269</v>
      </c>
      <c r="I5862" s="0" t="n">
        <v>420822</v>
      </c>
      <c r="J5862" s="0" t="n">
        <v>-55232</v>
      </c>
    </row>
    <row r="5863" customFormat="false" ht="15" hidden="false" customHeight="false" outlineLevel="0" collapsed="false">
      <c r="A5863" s="0" t="n">
        <v>202407</v>
      </c>
      <c r="B5863" s="0" t="n">
        <v>202408</v>
      </c>
      <c r="C5863" s="37" t="s">
        <v>152</v>
      </c>
      <c r="D5863" s="37" t="s">
        <v>341</v>
      </c>
      <c r="E5863" s="0" t="n">
        <v>2</v>
      </c>
      <c r="F5863" s="38" t="s">
        <v>70</v>
      </c>
      <c r="G5863" s="37" t="s">
        <v>696</v>
      </c>
      <c r="H5863" s="0" t="n">
        <v>244275</v>
      </c>
      <c r="I5863" s="0" t="n">
        <v>167070</v>
      </c>
      <c r="J5863" s="0" t="n">
        <v>-3995</v>
      </c>
    </row>
    <row r="5864" customFormat="false" ht="15" hidden="false" customHeight="false" outlineLevel="0" collapsed="false">
      <c r="A5864" s="0" t="n">
        <v>202407</v>
      </c>
      <c r="B5864" s="0" t="n">
        <v>202408</v>
      </c>
      <c r="C5864" s="37" t="s">
        <v>149</v>
      </c>
      <c r="D5864" s="37" t="s">
        <v>245</v>
      </c>
      <c r="E5864" s="0" t="n">
        <v>2</v>
      </c>
      <c r="F5864" s="38" t="s">
        <v>70</v>
      </c>
      <c r="G5864" s="37" t="s">
        <v>697</v>
      </c>
      <c r="H5864" s="0" t="n">
        <v>268800</v>
      </c>
      <c r="I5864" s="0" t="n">
        <v>95104</v>
      </c>
      <c r="J5864" s="0" t="n">
        <v>10527</v>
      </c>
    </row>
    <row r="5865" customFormat="false" ht="15" hidden="false" customHeight="false" outlineLevel="0" collapsed="false">
      <c r="A5865" s="0" t="n">
        <v>202407</v>
      </c>
      <c r="B5865" s="0" t="n">
        <v>202408</v>
      </c>
      <c r="C5865" s="37" t="s">
        <v>184</v>
      </c>
      <c r="D5865" s="37" t="s">
        <v>306</v>
      </c>
      <c r="E5865" s="0" t="n">
        <v>2</v>
      </c>
      <c r="F5865" s="38" t="s">
        <v>70</v>
      </c>
      <c r="G5865" s="37" t="s">
        <v>698</v>
      </c>
      <c r="H5865" s="0" t="n">
        <v>187329</v>
      </c>
      <c r="I5865" s="0" t="n">
        <v>140530</v>
      </c>
      <c r="J5865" s="0" t="n">
        <v>1748</v>
      </c>
    </row>
    <row r="5866" customFormat="false" ht="15" hidden="false" customHeight="false" outlineLevel="0" collapsed="false">
      <c r="A5866" s="0" t="n">
        <v>202407</v>
      </c>
      <c r="B5866" s="0" t="n">
        <v>202408</v>
      </c>
      <c r="C5866" s="37" t="s">
        <v>124</v>
      </c>
      <c r="D5866" s="37" t="s">
        <v>311</v>
      </c>
      <c r="E5866" s="0" t="n">
        <v>2</v>
      </c>
      <c r="F5866" s="38" t="s">
        <v>70</v>
      </c>
      <c r="G5866" s="37" t="s">
        <v>699</v>
      </c>
      <c r="H5866" s="0" t="n">
        <v>161679</v>
      </c>
      <c r="I5866" s="0" t="n">
        <v>112929</v>
      </c>
      <c r="J5866" s="0" t="n">
        <v>5474</v>
      </c>
    </row>
    <row r="5867" customFormat="false" ht="15" hidden="false" customHeight="false" outlineLevel="0" collapsed="false">
      <c r="A5867" s="0" t="n">
        <v>202407</v>
      </c>
      <c r="B5867" s="0" t="n">
        <v>202408</v>
      </c>
      <c r="C5867" s="37" t="s">
        <v>109</v>
      </c>
      <c r="D5867" s="37" t="s">
        <v>700</v>
      </c>
      <c r="E5867" s="0" t="n">
        <v>2</v>
      </c>
      <c r="F5867" s="38" t="s">
        <v>70</v>
      </c>
      <c r="G5867" s="37" t="s">
        <v>701</v>
      </c>
      <c r="H5867" s="0" t="n">
        <v>1496037</v>
      </c>
      <c r="I5867" s="0" t="n">
        <v>445126</v>
      </c>
      <c r="J5867" s="0" t="n">
        <v>62888</v>
      </c>
    </row>
    <row r="5868" customFormat="false" ht="15" hidden="false" customHeight="false" outlineLevel="0" collapsed="false">
      <c r="A5868" s="0" t="n">
        <v>202407</v>
      </c>
      <c r="B5868" s="0" t="n">
        <v>202408</v>
      </c>
      <c r="C5868" s="37" t="s">
        <v>178</v>
      </c>
      <c r="D5868" s="37" t="s">
        <v>702</v>
      </c>
      <c r="E5868" s="0" t="n">
        <v>2</v>
      </c>
      <c r="F5868" s="38" t="s">
        <v>70</v>
      </c>
      <c r="G5868" s="37" t="s">
        <v>703</v>
      </c>
      <c r="H5868" s="0" t="n">
        <v>5241167</v>
      </c>
      <c r="I5868" s="0" t="n">
        <v>1712182</v>
      </c>
      <c r="J5868" s="0" t="n">
        <v>107872</v>
      </c>
    </row>
    <row r="5869" customFormat="false" ht="15" hidden="false" customHeight="false" outlineLevel="0" collapsed="false">
      <c r="A5869" s="0" t="n">
        <v>202407</v>
      </c>
      <c r="B5869" s="0" t="n">
        <v>202408</v>
      </c>
      <c r="C5869" s="37" t="s">
        <v>115</v>
      </c>
      <c r="D5869" s="37" t="s">
        <v>569</v>
      </c>
      <c r="E5869" s="0" t="n">
        <v>2</v>
      </c>
      <c r="F5869" s="38" t="s">
        <v>70</v>
      </c>
      <c r="G5869" s="37" t="s">
        <v>704</v>
      </c>
      <c r="H5869" s="0" t="n">
        <v>1333323</v>
      </c>
      <c r="I5869" s="0" t="n">
        <v>739556</v>
      </c>
      <c r="J5869" s="0" t="n">
        <v>-30989</v>
      </c>
    </row>
    <row r="5870" customFormat="false" ht="15" hidden="false" customHeight="false" outlineLevel="0" collapsed="false">
      <c r="A5870" s="0" t="n">
        <v>202407</v>
      </c>
      <c r="B5870" s="0" t="n">
        <v>202408</v>
      </c>
      <c r="C5870" s="37" t="s">
        <v>136</v>
      </c>
      <c r="D5870" s="37" t="s">
        <v>210</v>
      </c>
      <c r="E5870" s="0" t="n">
        <v>2</v>
      </c>
      <c r="F5870" s="38" t="s">
        <v>70</v>
      </c>
      <c r="G5870" s="37" t="s">
        <v>705</v>
      </c>
      <c r="H5870" s="0" t="n">
        <v>100534</v>
      </c>
      <c r="I5870" s="0" t="n">
        <v>27767</v>
      </c>
      <c r="J5870" s="0" t="n">
        <v>4681</v>
      </c>
    </row>
    <row r="5871" customFormat="false" ht="15" hidden="false" customHeight="false" outlineLevel="0" collapsed="false">
      <c r="A5871" s="0" t="n">
        <v>202407</v>
      </c>
      <c r="B5871" s="0" t="n">
        <v>202408</v>
      </c>
      <c r="C5871" s="37" t="s">
        <v>158</v>
      </c>
      <c r="D5871" s="37" t="s">
        <v>706</v>
      </c>
      <c r="E5871" s="0" t="n">
        <v>2</v>
      </c>
      <c r="F5871" s="38" t="s">
        <v>70</v>
      </c>
      <c r="G5871" s="37" t="s">
        <v>707</v>
      </c>
      <c r="H5871" s="0" t="n">
        <v>949514</v>
      </c>
      <c r="I5871" s="0" t="n">
        <v>689900</v>
      </c>
      <c r="J5871" s="0" t="n">
        <v>90715</v>
      </c>
    </row>
    <row r="5872" customFormat="false" ht="15" hidden="false" customHeight="false" outlineLevel="0" collapsed="false">
      <c r="A5872" s="0" t="n">
        <v>202407</v>
      </c>
      <c r="B5872" s="0" t="n">
        <v>202408</v>
      </c>
      <c r="C5872" s="37" t="s">
        <v>109</v>
      </c>
      <c r="D5872" s="37" t="s">
        <v>251</v>
      </c>
      <c r="E5872" s="0" t="n">
        <v>2</v>
      </c>
      <c r="F5872" s="38" t="s">
        <v>70</v>
      </c>
      <c r="G5872" s="37" t="s">
        <v>708</v>
      </c>
      <c r="H5872" s="0" t="n">
        <v>1071066</v>
      </c>
      <c r="I5872" s="0" t="n">
        <v>721443</v>
      </c>
      <c r="J5872" s="0" t="n">
        <v>39752</v>
      </c>
    </row>
    <row r="5873" customFormat="false" ht="15" hidden="false" customHeight="false" outlineLevel="0" collapsed="false">
      <c r="A5873" s="0" t="n">
        <v>202407</v>
      </c>
      <c r="B5873" s="0" t="n">
        <v>202408</v>
      </c>
      <c r="C5873" s="37" t="s">
        <v>101</v>
      </c>
      <c r="D5873" s="37" t="s">
        <v>273</v>
      </c>
      <c r="E5873" s="0" t="n">
        <v>2</v>
      </c>
      <c r="F5873" s="38" t="s">
        <v>70</v>
      </c>
      <c r="G5873" s="37" t="s">
        <v>709</v>
      </c>
      <c r="H5873" s="0" t="n">
        <v>13319186</v>
      </c>
      <c r="I5873" s="0" t="n">
        <v>3621794</v>
      </c>
      <c r="J5873" s="0" t="n">
        <v>547349</v>
      </c>
    </row>
    <row r="5874" customFormat="false" ht="15" hidden="false" customHeight="false" outlineLevel="0" collapsed="false">
      <c r="A5874" s="0" t="n">
        <v>202407</v>
      </c>
      <c r="B5874" s="0" t="n">
        <v>202408</v>
      </c>
      <c r="C5874" s="37" t="s">
        <v>115</v>
      </c>
      <c r="D5874" s="37" t="s">
        <v>700</v>
      </c>
      <c r="E5874" s="0" t="n">
        <v>2</v>
      </c>
      <c r="F5874" s="38" t="s">
        <v>70</v>
      </c>
      <c r="G5874" s="37" t="s">
        <v>710</v>
      </c>
      <c r="H5874" s="0" t="n">
        <v>181084</v>
      </c>
      <c r="I5874" s="0" t="n">
        <v>78159</v>
      </c>
      <c r="J5874" s="0" t="n">
        <v>6996</v>
      </c>
    </row>
    <row r="5875" customFormat="false" ht="15" hidden="false" customHeight="false" outlineLevel="0" collapsed="false">
      <c r="A5875" s="0" t="n">
        <v>202407</v>
      </c>
      <c r="B5875" s="0" t="n">
        <v>202408</v>
      </c>
      <c r="C5875" s="37" t="s">
        <v>106</v>
      </c>
      <c r="D5875" s="37" t="s">
        <v>181</v>
      </c>
      <c r="E5875" s="0" t="n">
        <v>2</v>
      </c>
      <c r="F5875" s="38" t="s">
        <v>70</v>
      </c>
      <c r="G5875" s="37" t="s">
        <v>711</v>
      </c>
      <c r="H5875" s="0" t="n">
        <v>980591</v>
      </c>
      <c r="I5875" s="0" t="n">
        <v>328714</v>
      </c>
      <c r="J5875" s="0" t="n">
        <v>70061</v>
      </c>
    </row>
    <row r="5876" customFormat="false" ht="15" hidden="false" customHeight="false" outlineLevel="0" collapsed="false">
      <c r="A5876" s="0" t="n">
        <v>202407</v>
      </c>
      <c r="B5876" s="0" t="n">
        <v>202408</v>
      </c>
      <c r="C5876" s="37" t="s">
        <v>101</v>
      </c>
      <c r="D5876" s="37" t="s">
        <v>369</v>
      </c>
      <c r="E5876" s="0" t="n">
        <v>2</v>
      </c>
      <c r="F5876" s="38" t="s">
        <v>70</v>
      </c>
      <c r="G5876" s="37" t="s">
        <v>712</v>
      </c>
      <c r="H5876" s="0" t="n">
        <v>8245725</v>
      </c>
      <c r="I5876" s="0" t="n">
        <v>3019392</v>
      </c>
      <c r="J5876" s="0" t="n">
        <v>287207</v>
      </c>
    </row>
    <row r="5877" customFormat="false" ht="15" hidden="false" customHeight="false" outlineLevel="0" collapsed="false">
      <c r="A5877" s="0" t="n">
        <v>202407</v>
      </c>
      <c r="B5877" s="0" t="n">
        <v>202408</v>
      </c>
      <c r="C5877" s="37" t="s">
        <v>184</v>
      </c>
      <c r="D5877" s="37" t="s">
        <v>249</v>
      </c>
      <c r="E5877" s="0" t="n">
        <v>2</v>
      </c>
      <c r="F5877" s="38" t="s">
        <v>70</v>
      </c>
      <c r="G5877" s="37" t="s">
        <v>713</v>
      </c>
      <c r="H5877" s="0" t="n">
        <v>2271999</v>
      </c>
      <c r="I5877" s="0" t="n">
        <v>719783</v>
      </c>
      <c r="J5877" s="0" t="n">
        <v>152877</v>
      </c>
    </row>
    <row r="5878" customFormat="false" ht="15" hidden="false" customHeight="false" outlineLevel="0" collapsed="false">
      <c r="A5878" s="0" t="n">
        <v>202407</v>
      </c>
      <c r="B5878" s="0" t="n">
        <v>202408</v>
      </c>
      <c r="C5878" s="37" t="s">
        <v>109</v>
      </c>
      <c r="D5878" s="37" t="s">
        <v>714</v>
      </c>
      <c r="E5878" s="0" t="n">
        <v>2</v>
      </c>
      <c r="F5878" s="38" t="s">
        <v>70</v>
      </c>
      <c r="G5878" s="37" t="s">
        <v>715</v>
      </c>
      <c r="H5878" s="0" t="n">
        <v>2560293</v>
      </c>
      <c r="I5878" s="0" t="n">
        <v>1543341</v>
      </c>
      <c r="J5878" s="0" t="n">
        <v>-165701</v>
      </c>
    </row>
    <row r="5879" customFormat="false" ht="15" hidden="false" customHeight="false" outlineLevel="0" collapsed="false">
      <c r="A5879" s="0" t="n">
        <v>202407</v>
      </c>
      <c r="B5879" s="0" t="n">
        <v>202408</v>
      </c>
      <c r="C5879" s="37" t="s">
        <v>106</v>
      </c>
      <c r="D5879" s="37" t="s">
        <v>249</v>
      </c>
      <c r="E5879" s="0" t="n">
        <v>2</v>
      </c>
      <c r="F5879" s="38" t="s">
        <v>70</v>
      </c>
      <c r="G5879" s="37" t="s">
        <v>716</v>
      </c>
      <c r="H5879" s="0" t="n">
        <v>1645819</v>
      </c>
      <c r="I5879" s="0" t="n">
        <v>613664</v>
      </c>
      <c r="J5879" s="0" t="n">
        <v>77274</v>
      </c>
    </row>
    <row r="5880" customFormat="false" ht="15" hidden="false" customHeight="false" outlineLevel="0" collapsed="false">
      <c r="A5880" s="0" t="n">
        <v>202407</v>
      </c>
      <c r="B5880" s="0" t="n">
        <v>202408</v>
      </c>
      <c r="C5880" s="37" t="s">
        <v>197</v>
      </c>
      <c r="D5880" s="37" t="s">
        <v>511</v>
      </c>
      <c r="E5880" s="0" t="n">
        <v>2</v>
      </c>
      <c r="F5880" s="38" t="s">
        <v>70</v>
      </c>
      <c r="G5880" s="37" t="s">
        <v>717</v>
      </c>
      <c r="H5880" s="0" t="n">
        <v>1393323</v>
      </c>
      <c r="I5880" s="0" t="n">
        <v>341944</v>
      </c>
      <c r="J5880" s="0" t="n">
        <v>13751</v>
      </c>
    </row>
    <row r="5881" customFormat="false" ht="15" hidden="false" customHeight="false" outlineLevel="0" collapsed="false">
      <c r="A5881" s="0" t="n">
        <v>202407</v>
      </c>
      <c r="B5881" s="0" t="n">
        <v>202408</v>
      </c>
      <c r="C5881" s="37" t="s">
        <v>149</v>
      </c>
      <c r="D5881" s="37" t="s">
        <v>150</v>
      </c>
      <c r="E5881" s="0" t="n">
        <v>2</v>
      </c>
      <c r="F5881" s="38" t="s">
        <v>70</v>
      </c>
      <c r="G5881" s="37" t="s">
        <v>718</v>
      </c>
      <c r="H5881" s="0" t="n">
        <v>3494890</v>
      </c>
      <c r="I5881" s="0" t="n">
        <v>2623310</v>
      </c>
      <c r="J5881" s="0" t="n">
        <v>-15491</v>
      </c>
    </row>
    <row r="5882" customFormat="false" ht="15" hidden="false" customHeight="false" outlineLevel="0" collapsed="false">
      <c r="A5882" s="0" t="n">
        <v>202407</v>
      </c>
      <c r="B5882" s="0" t="n">
        <v>202408</v>
      </c>
      <c r="C5882" s="37" t="s">
        <v>98</v>
      </c>
      <c r="D5882" s="37" t="s">
        <v>719</v>
      </c>
      <c r="E5882" s="0" t="n">
        <v>2</v>
      </c>
      <c r="F5882" s="38" t="s">
        <v>70</v>
      </c>
      <c r="G5882" s="37" t="s">
        <v>720</v>
      </c>
      <c r="H5882" s="0" t="n">
        <v>451311</v>
      </c>
      <c r="I5882" s="0" t="n">
        <v>673123</v>
      </c>
      <c r="J5882" s="0" t="n">
        <v>131831</v>
      </c>
    </row>
    <row r="5883" customFormat="false" ht="15" hidden="false" customHeight="false" outlineLevel="0" collapsed="false">
      <c r="A5883" s="0" t="n">
        <v>202407</v>
      </c>
      <c r="B5883" s="0" t="n">
        <v>202408</v>
      </c>
      <c r="C5883" s="37" t="s">
        <v>149</v>
      </c>
      <c r="D5883" s="37" t="s">
        <v>292</v>
      </c>
      <c r="E5883" s="0" t="n">
        <v>2</v>
      </c>
      <c r="F5883" s="38" t="s">
        <v>70</v>
      </c>
      <c r="G5883" s="37" t="s">
        <v>721</v>
      </c>
      <c r="H5883" s="0" t="n">
        <v>3152429</v>
      </c>
      <c r="I5883" s="0" t="n">
        <v>1127981</v>
      </c>
      <c r="J5883" s="0" t="n">
        <v>190526</v>
      </c>
    </row>
    <row r="5884" customFormat="false" ht="15" hidden="false" customHeight="false" outlineLevel="0" collapsed="false">
      <c r="A5884" s="0" t="n">
        <v>202407</v>
      </c>
      <c r="B5884" s="0" t="n">
        <v>202408</v>
      </c>
      <c r="C5884" s="37" t="s">
        <v>178</v>
      </c>
      <c r="D5884" s="37" t="s">
        <v>167</v>
      </c>
      <c r="E5884" s="0" t="n">
        <v>2</v>
      </c>
      <c r="F5884" s="38" t="s">
        <v>70</v>
      </c>
      <c r="G5884" s="37" t="s">
        <v>722</v>
      </c>
      <c r="H5884" s="0" t="n">
        <v>222966</v>
      </c>
      <c r="I5884" s="0" t="n">
        <v>128404</v>
      </c>
      <c r="J5884" s="0" t="n">
        <v>-15492</v>
      </c>
    </row>
    <row r="5885" customFormat="false" ht="15" hidden="false" customHeight="false" outlineLevel="0" collapsed="false">
      <c r="A5885" s="0" t="n">
        <v>202407</v>
      </c>
      <c r="B5885" s="0" t="n">
        <v>202408</v>
      </c>
      <c r="C5885" s="37" t="s">
        <v>106</v>
      </c>
      <c r="D5885" s="37" t="s">
        <v>723</v>
      </c>
      <c r="E5885" s="0" t="n">
        <v>2</v>
      </c>
      <c r="F5885" s="38" t="s">
        <v>70</v>
      </c>
      <c r="G5885" s="37" t="s">
        <v>724</v>
      </c>
      <c r="H5885" s="0" t="n">
        <v>2083495</v>
      </c>
      <c r="I5885" s="0" t="n">
        <v>996309</v>
      </c>
      <c r="J5885" s="0" t="n">
        <v>150990</v>
      </c>
    </row>
    <row r="5886" customFormat="false" ht="15" hidden="false" customHeight="false" outlineLevel="0" collapsed="false">
      <c r="A5886" s="0" t="n">
        <v>202407</v>
      </c>
      <c r="B5886" s="0" t="n">
        <v>202408</v>
      </c>
      <c r="C5886" s="37" t="s">
        <v>158</v>
      </c>
      <c r="D5886" s="37" t="s">
        <v>618</v>
      </c>
      <c r="E5886" s="0" t="n">
        <v>2</v>
      </c>
      <c r="F5886" s="38" t="s">
        <v>70</v>
      </c>
      <c r="G5886" s="37" t="s">
        <v>725</v>
      </c>
      <c r="H5886" s="0" t="n">
        <v>1663069</v>
      </c>
      <c r="I5886" s="0" t="n">
        <v>313771</v>
      </c>
      <c r="J5886" s="0" t="n">
        <v>43744</v>
      </c>
    </row>
    <row r="5887" customFormat="false" ht="15" hidden="false" customHeight="false" outlineLevel="0" collapsed="false">
      <c r="A5887" s="0" t="n">
        <v>202407</v>
      </c>
      <c r="B5887" s="0" t="n">
        <v>202408</v>
      </c>
      <c r="C5887" s="37" t="s">
        <v>178</v>
      </c>
      <c r="D5887" s="37" t="s">
        <v>391</v>
      </c>
      <c r="E5887" s="0" t="n">
        <v>2</v>
      </c>
      <c r="F5887" s="38" t="s">
        <v>70</v>
      </c>
      <c r="G5887" s="37" t="s">
        <v>726</v>
      </c>
      <c r="H5887" s="0" t="n">
        <v>563127</v>
      </c>
      <c r="I5887" s="0" t="n">
        <v>450618</v>
      </c>
      <c r="J5887" s="0" t="n">
        <v>3467</v>
      </c>
    </row>
    <row r="5888" customFormat="false" ht="15" hidden="false" customHeight="false" outlineLevel="0" collapsed="false">
      <c r="A5888" s="0" t="n">
        <v>202407</v>
      </c>
      <c r="B5888" s="0" t="n">
        <v>202408</v>
      </c>
      <c r="C5888" s="37" t="s">
        <v>184</v>
      </c>
      <c r="D5888" s="37" t="s">
        <v>200</v>
      </c>
      <c r="E5888" s="0" t="n">
        <v>2</v>
      </c>
      <c r="F5888" s="38" t="s">
        <v>70</v>
      </c>
      <c r="G5888" s="37" t="s">
        <v>727</v>
      </c>
      <c r="H5888" s="0" t="n">
        <v>986493</v>
      </c>
      <c r="I5888" s="0" t="n">
        <v>247830</v>
      </c>
      <c r="J5888" s="0" t="n">
        <v>-875</v>
      </c>
    </row>
    <row r="5889" customFormat="false" ht="15" hidden="false" customHeight="false" outlineLevel="0" collapsed="false">
      <c r="A5889" s="0" t="n">
        <v>202407</v>
      </c>
      <c r="B5889" s="0" t="n">
        <v>202408</v>
      </c>
      <c r="C5889" s="37" t="s">
        <v>95</v>
      </c>
      <c r="D5889" s="37" t="s">
        <v>684</v>
      </c>
      <c r="E5889" s="0" t="n">
        <v>2</v>
      </c>
      <c r="F5889" s="38" t="s">
        <v>70</v>
      </c>
      <c r="G5889" s="37" t="s">
        <v>728</v>
      </c>
      <c r="H5889" s="0" t="n">
        <v>485372</v>
      </c>
      <c r="I5889" s="0" t="n">
        <v>199191</v>
      </c>
      <c r="J5889" s="0" t="n">
        <v>-15748</v>
      </c>
    </row>
    <row r="5890" customFormat="false" ht="15" hidden="false" customHeight="false" outlineLevel="0" collapsed="false">
      <c r="A5890" s="0" t="n">
        <v>202407</v>
      </c>
      <c r="B5890" s="0" t="n">
        <v>202408</v>
      </c>
      <c r="C5890" s="37" t="s">
        <v>178</v>
      </c>
      <c r="D5890" s="37" t="s">
        <v>509</v>
      </c>
      <c r="E5890" s="0" t="n">
        <v>2</v>
      </c>
      <c r="F5890" s="38" t="s">
        <v>70</v>
      </c>
      <c r="G5890" s="37" t="s">
        <v>729</v>
      </c>
      <c r="H5890" s="0" t="n">
        <v>372098</v>
      </c>
      <c r="I5890" s="0" t="n">
        <v>99785</v>
      </c>
      <c r="J5890" s="0" t="n">
        <v>4615</v>
      </c>
    </row>
    <row r="5891" customFormat="false" ht="15" hidden="false" customHeight="false" outlineLevel="0" collapsed="false">
      <c r="A5891" s="0" t="n">
        <v>202407</v>
      </c>
      <c r="B5891" s="0" t="n">
        <v>202408</v>
      </c>
      <c r="C5891" s="37" t="s">
        <v>136</v>
      </c>
      <c r="D5891" s="37" t="s">
        <v>700</v>
      </c>
      <c r="E5891" s="0" t="n">
        <v>2</v>
      </c>
      <c r="F5891" s="38" t="s">
        <v>70</v>
      </c>
      <c r="G5891" s="37" t="s">
        <v>730</v>
      </c>
      <c r="H5891" s="0" t="n">
        <v>649528</v>
      </c>
      <c r="I5891" s="0" t="n">
        <v>347925</v>
      </c>
      <c r="J5891" s="0" t="n">
        <v>21659</v>
      </c>
    </row>
    <row r="5892" customFormat="false" ht="15" hidden="false" customHeight="false" outlineLevel="0" collapsed="false">
      <c r="A5892" s="0" t="n">
        <v>202407</v>
      </c>
      <c r="B5892" s="0" t="n">
        <v>202408</v>
      </c>
      <c r="C5892" s="37" t="s">
        <v>184</v>
      </c>
      <c r="D5892" s="37" t="s">
        <v>311</v>
      </c>
      <c r="E5892" s="0" t="n">
        <v>2</v>
      </c>
      <c r="F5892" s="38" t="s">
        <v>70</v>
      </c>
      <c r="G5892" s="37" t="s">
        <v>731</v>
      </c>
      <c r="H5892" s="0" t="n">
        <v>314107</v>
      </c>
      <c r="I5892" s="0" t="n">
        <v>214007</v>
      </c>
      <c r="J5892" s="0" t="n">
        <v>34177</v>
      </c>
    </row>
    <row r="5893" customFormat="false" ht="15" hidden="false" customHeight="false" outlineLevel="0" collapsed="false">
      <c r="A5893" s="0" t="n">
        <v>202407</v>
      </c>
      <c r="B5893" s="0" t="n">
        <v>202408</v>
      </c>
      <c r="C5893" s="37" t="s">
        <v>101</v>
      </c>
      <c r="D5893" s="37" t="s">
        <v>253</v>
      </c>
      <c r="E5893" s="0" t="n">
        <v>2</v>
      </c>
      <c r="F5893" s="38" t="s">
        <v>70</v>
      </c>
      <c r="G5893" s="37" t="s">
        <v>732</v>
      </c>
      <c r="H5893" s="0" t="n">
        <v>2648536</v>
      </c>
      <c r="I5893" s="0" t="n">
        <v>1705195</v>
      </c>
      <c r="J5893" s="0" t="n">
        <v>182350</v>
      </c>
    </row>
    <row r="5894" customFormat="false" ht="15" hidden="false" customHeight="false" outlineLevel="0" collapsed="false">
      <c r="A5894" s="0" t="n">
        <v>202407</v>
      </c>
      <c r="B5894" s="0" t="n">
        <v>202408</v>
      </c>
      <c r="C5894" s="37" t="s">
        <v>184</v>
      </c>
      <c r="D5894" s="37" t="s">
        <v>603</v>
      </c>
      <c r="E5894" s="0" t="n">
        <v>2</v>
      </c>
      <c r="F5894" s="38" t="s">
        <v>70</v>
      </c>
      <c r="G5894" s="37" t="s">
        <v>733</v>
      </c>
      <c r="H5894" s="0" t="n">
        <v>324108</v>
      </c>
      <c r="I5894" s="0" t="n">
        <v>212958</v>
      </c>
      <c r="J5894" s="0" t="n">
        <v>-5535</v>
      </c>
    </row>
    <row r="5895" customFormat="false" ht="15" hidden="false" customHeight="false" outlineLevel="0" collapsed="false">
      <c r="A5895" s="0" t="n">
        <v>202407</v>
      </c>
      <c r="B5895" s="0" t="n">
        <v>202408</v>
      </c>
      <c r="C5895" s="37" t="s">
        <v>109</v>
      </c>
      <c r="D5895" s="37" t="s">
        <v>502</v>
      </c>
      <c r="E5895" s="0" t="n">
        <v>2</v>
      </c>
      <c r="F5895" s="38" t="s">
        <v>70</v>
      </c>
      <c r="G5895" s="37" t="s">
        <v>734</v>
      </c>
      <c r="H5895" s="0" t="n">
        <v>3158822</v>
      </c>
      <c r="I5895" s="0" t="n">
        <v>502676</v>
      </c>
      <c r="J5895" s="0" t="n">
        <v>52222</v>
      </c>
    </row>
    <row r="5896" customFormat="false" ht="15" hidden="false" customHeight="false" outlineLevel="0" collapsed="false">
      <c r="A5896" s="0" t="n">
        <v>202407</v>
      </c>
      <c r="B5896" s="0" t="n">
        <v>202408</v>
      </c>
      <c r="C5896" s="37" t="s">
        <v>158</v>
      </c>
      <c r="D5896" s="37" t="s">
        <v>693</v>
      </c>
      <c r="E5896" s="0" t="n">
        <v>2</v>
      </c>
      <c r="F5896" s="38" t="s">
        <v>70</v>
      </c>
      <c r="G5896" s="37" t="s">
        <v>735</v>
      </c>
      <c r="H5896" s="0" t="n">
        <v>248468</v>
      </c>
      <c r="I5896" s="0" t="n">
        <v>102482</v>
      </c>
      <c r="J5896" s="0" t="n">
        <v>5595</v>
      </c>
    </row>
    <row r="5897" customFormat="false" ht="15" hidden="false" customHeight="false" outlineLevel="0" collapsed="false">
      <c r="A5897" s="0" t="n">
        <v>202407</v>
      </c>
      <c r="B5897" s="0" t="n">
        <v>202408</v>
      </c>
      <c r="C5897" s="37" t="s">
        <v>95</v>
      </c>
      <c r="D5897" s="37" t="s">
        <v>714</v>
      </c>
      <c r="E5897" s="0" t="n">
        <v>2</v>
      </c>
      <c r="F5897" s="38" t="s">
        <v>70</v>
      </c>
      <c r="G5897" s="37" t="s">
        <v>736</v>
      </c>
      <c r="H5897" s="0" t="n">
        <v>507043</v>
      </c>
      <c r="I5897" s="0" t="n">
        <v>239956</v>
      </c>
      <c r="J5897" s="0" t="n">
        <v>-3235</v>
      </c>
    </row>
    <row r="5898" customFormat="false" ht="15" hidden="false" customHeight="false" outlineLevel="0" collapsed="false">
      <c r="A5898" s="0" t="n">
        <v>202407</v>
      </c>
      <c r="B5898" s="0" t="n">
        <v>202408</v>
      </c>
      <c r="C5898" s="37" t="s">
        <v>112</v>
      </c>
      <c r="D5898" s="37" t="s">
        <v>243</v>
      </c>
      <c r="E5898" s="0" t="n">
        <v>2</v>
      </c>
      <c r="F5898" s="38" t="s">
        <v>70</v>
      </c>
      <c r="G5898" s="37" t="s">
        <v>737</v>
      </c>
      <c r="H5898" s="0" t="n">
        <v>640401</v>
      </c>
      <c r="I5898" s="0" t="n">
        <v>251520</v>
      </c>
      <c r="J5898" s="0" t="n">
        <v>-19858</v>
      </c>
    </row>
    <row r="5899" customFormat="false" ht="15" hidden="false" customHeight="false" outlineLevel="0" collapsed="false">
      <c r="A5899" s="0" t="n">
        <v>202407</v>
      </c>
      <c r="B5899" s="0" t="n">
        <v>202408</v>
      </c>
      <c r="C5899" s="37" t="s">
        <v>98</v>
      </c>
      <c r="D5899" s="37" t="s">
        <v>298</v>
      </c>
      <c r="E5899" s="0" t="n">
        <v>2</v>
      </c>
      <c r="F5899" s="38" t="s">
        <v>70</v>
      </c>
      <c r="G5899" s="37" t="s">
        <v>738</v>
      </c>
      <c r="H5899" s="0" t="n">
        <v>5653714</v>
      </c>
      <c r="I5899" s="0" t="n">
        <v>4439524</v>
      </c>
      <c r="J5899" s="0" t="n">
        <v>632545</v>
      </c>
    </row>
    <row r="5900" customFormat="false" ht="15" hidden="false" customHeight="false" outlineLevel="0" collapsed="false">
      <c r="A5900" s="0" t="n">
        <v>202407</v>
      </c>
      <c r="B5900" s="0" t="n">
        <v>202408</v>
      </c>
      <c r="C5900" s="37" t="s">
        <v>178</v>
      </c>
      <c r="D5900" s="37" t="s">
        <v>253</v>
      </c>
      <c r="E5900" s="0" t="n">
        <v>2</v>
      </c>
      <c r="F5900" s="38" t="s">
        <v>70</v>
      </c>
      <c r="G5900" s="37" t="s">
        <v>739</v>
      </c>
      <c r="H5900" s="0" t="n">
        <v>2131616</v>
      </c>
      <c r="I5900" s="0" t="n">
        <v>757018</v>
      </c>
      <c r="J5900" s="0" t="n">
        <v>94354</v>
      </c>
    </row>
    <row r="5901" customFormat="false" ht="15" hidden="false" customHeight="false" outlineLevel="0" collapsed="false">
      <c r="A5901" s="0" t="n">
        <v>202407</v>
      </c>
      <c r="B5901" s="0" t="n">
        <v>202408</v>
      </c>
      <c r="C5901" s="37" t="s">
        <v>136</v>
      </c>
      <c r="D5901" s="37" t="s">
        <v>159</v>
      </c>
      <c r="E5901" s="0" t="n">
        <v>2</v>
      </c>
      <c r="F5901" s="38" t="s">
        <v>70</v>
      </c>
      <c r="G5901" s="37" t="s">
        <v>740</v>
      </c>
      <c r="H5901" s="0" t="n">
        <v>953018</v>
      </c>
      <c r="I5901" s="0" t="n">
        <v>403586</v>
      </c>
      <c r="J5901" s="0" t="n">
        <v>54757</v>
      </c>
    </row>
    <row r="5902" customFormat="false" ht="15" hidden="false" customHeight="false" outlineLevel="0" collapsed="false">
      <c r="A5902" s="0" t="n">
        <v>202407</v>
      </c>
      <c r="B5902" s="0" t="n">
        <v>202408</v>
      </c>
      <c r="C5902" s="37" t="s">
        <v>124</v>
      </c>
      <c r="D5902" s="37" t="s">
        <v>412</v>
      </c>
      <c r="E5902" s="0" t="n">
        <v>2</v>
      </c>
      <c r="F5902" s="38" t="s">
        <v>70</v>
      </c>
      <c r="G5902" s="37" t="s">
        <v>741</v>
      </c>
      <c r="H5902" s="0" t="n">
        <v>3729996</v>
      </c>
      <c r="I5902" s="0" t="n">
        <v>911636</v>
      </c>
      <c r="J5902" s="0" t="n">
        <v>6541</v>
      </c>
    </row>
    <row r="5903" customFormat="false" ht="15" hidden="false" customHeight="false" outlineLevel="0" collapsed="false">
      <c r="A5903" s="0" t="n">
        <v>202407</v>
      </c>
      <c r="B5903" s="0" t="n">
        <v>202408</v>
      </c>
      <c r="C5903" s="37" t="s">
        <v>124</v>
      </c>
      <c r="D5903" s="37" t="s">
        <v>452</v>
      </c>
      <c r="E5903" s="0" t="n">
        <v>2</v>
      </c>
      <c r="F5903" s="38" t="s">
        <v>70</v>
      </c>
      <c r="G5903" s="37" t="s">
        <v>742</v>
      </c>
      <c r="H5903" s="0" t="n">
        <v>89368</v>
      </c>
      <c r="I5903" s="0" t="n">
        <v>25322</v>
      </c>
      <c r="J5903" s="0" t="n">
        <v>2459</v>
      </c>
    </row>
    <row r="5904" customFormat="false" ht="15" hidden="false" customHeight="false" outlineLevel="0" collapsed="false">
      <c r="A5904" s="0" t="n">
        <v>202407</v>
      </c>
      <c r="B5904" s="0" t="n">
        <v>202408</v>
      </c>
      <c r="C5904" s="37" t="s">
        <v>184</v>
      </c>
      <c r="D5904" s="37" t="s">
        <v>655</v>
      </c>
      <c r="E5904" s="0" t="n">
        <v>2</v>
      </c>
      <c r="F5904" s="38" t="s">
        <v>70</v>
      </c>
      <c r="G5904" s="37" t="s">
        <v>743</v>
      </c>
      <c r="H5904" s="0" t="n">
        <v>1210579</v>
      </c>
      <c r="I5904" s="0" t="n">
        <v>797440</v>
      </c>
      <c r="J5904" s="0" t="n">
        <v>-45882</v>
      </c>
    </row>
    <row r="5905" customFormat="false" ht="15" hidden="false" customHeight="false" outlineLevel="0" collapsed="false">
      <c r="A5905" s="0" t="n">
        <v>202407</v>
      </c>
      <c r="B5905" s="0" t="n">
        <v>202408</v>
      </c>
      <c r="C5905" s="37" t="s">
        <v>124</v>
      </c>
      <c r="D5905" s="37" t="s">
        <v>744</v>
      </c>
      <c r="E5905" s="0" t="n">
        <v>2</v>
      </c>
      <c r="F5905" s="38" t="s">
        <v>70</v>
      </c>
      <c r="G5905" s="37" t="s">
        <v>745</v>
      </c>
      <c r="H5905" s="0" t="n">
        <v>11732756</v>
      </c>
      <c r="I5905" s="0" t="n">
        <v>5411649</v>
      </c>
      <c r="J5905" s="0" t="n">
        <v>-100972</v>
      </c>
    </row>
    <row r="5906" customFormat="false" ht="15" hidden="false" customHeight="false" outlineLevel="0" collapsed="false">
      <c r="A5906" s="0" t="n">
        <v>202407</v>
      </c>
      <c r="B5906" s="0" t="n">
        <v>202408</v>
      </c>
      <c r="C5906" s="37" t="s">
        <v>136</v>
      </c>
      <c r="D5906" s="37" t="s">
        <v>603</v>
      </c>
      <c r="E5906" s="0" t="n">
        <v>2</v>
      </c>
      <c r="F5906" s="38" t="s">
        <v>70</v>
      </c>
      <c r="G5906" s="37" t="s">
        <v>746</v>
      </c>
      <c r="H5906" s="0" t="n">
        <v>1670490</v>
      </c>
      <c r="I5906" s="0" t="n">
        <v>663842</v>
      </c>
      <c r="J5906" s="0" t="n">
        <v>55347</v>
      </c>
    </row>
    <row r="5907" customFormat="false" ht="15" hidden="false" customHeight="false" outlineLevel="0" collapsed="false">
      <c r="A5907" s="0" t="n">
        <v>202407</v>
      </c>
      <c r="B5907" s="0" t="n">
        <v>202408</v>
      </c>
      <c r="C5907" s="37" t="s">
        <v>109</v>
      </c>
      <c r="D5907" s="37" t="s">
        <v>99</v>
      </c>
      <c r="E5907" s="0" t="n">
        <v>2</v>
      </c>
      <c r="F5907" s="38" t="s">
        <v>70</v>
      </c>
      <c r="G5907" s="37" t="s">
        <v>747</v>
      </c>
      <c r="H5907" s="0" t="n">
        <v>1414905</v>
      </c>
      <c r="I5907" s="0" t="n">
        <v>287833</v>
      </c>
      <c r="J5907" s="0" t="n">
        <v>30578</v>
      </c>
    </row>
    <row r="5908" customFormat="false" ht="15" hidden="false" customHeight="false" outlineLevel="0" collapsed="false">
      <c r="A5908" s="0" t="n">
        <v>202407</v>
      </c>
      <c r="B5908" s="0" t="n">
        <v>202408</v>
      </c>
      <c r="C5908" s="37" t="s">
        <v>178</v>
      </c>
      <c r="D5908" s="37" t="s">
        <v>107</v>
      </c>
      <c r="E5908" s="0" t="n">
        <v>2</v>
      </c>
      <c r="F5908" s="38" t="s">
        <v>70</v>
      </c>
      <c r="G5908" s="37" t="s">
        <v>748</v>
      </c>
      <c r="H5908" s="0" t="n">
        <v>2040235</v>
      </c>
      <c r="I5908" s="0" t="n">
        <v>555266</v>
      </c>
      <c r="J5908" s="0" t="n">
        <v>-46021</v>
      </c>
    </row>
    <row r="5909" customFormat="false" ht="15" hidden="false" customHeight="false" outlineLevel="0" collapsed="false">
      <c r="A5909" s="0" t="n">
        <v>202407</v>
      </c>
      <c r="B5909" s="0" t="n">
        <v>202408</v>
      </c>
      <c r="C5909" s="37" t="s">
        <v>136</v>
      </c>
      <c r="D5909" s="37" t="s">
        <v>723</v>
      </c>
      <c r="E5909" s="0" t="n">
        <v>2</v>
      </c>
      <c r="F5909" s="38" t="s">
        <v>70</v>
      </c>
      <c r="G5909" s="37" t="s">
        <v>749</v>
      </c>
      <c r="H5909" s="0" t="n">
        <v>3409696</v>
      </c>
      <c r="I5909" s="0" t="n">
        <v>918499</v>
      </c>
      <c r="J5909" s="0" t="n">
        <v>-23655</v>
      </c>
    </row>
    <row r="5910" customFormat="false" ht="15" hidden="false" customHeight="false" outlineLevel="0" collapsed="false">
      <c r="A5910" s="0" t="n">
        <v>202407</v>
      </c>
      <c r="B5910" s="0" t="n">
        <v>202408</v>
      </c>
      <c r="C5910" s="37" t="s">
        <v>98</v>
      </c>
      <c r="D5910" s="37" t="s">
        <v>208</v>
      </c>
      <c r="E5910" s="0" t="n">
        <v>2</v>
      </c>
      <c r="F5910" s="38" t="s">
        <v>70</v>
      </c>
      <c r="G5910" s="37" t="s">
        <v>750</v>
      </c>
      <c r="H5910" s="0" t="n">
        <v>136464</v>
      </c>
      <c r="I5910" s="0" t="n">
        <v>59037</v>
      </c>
      <c r="J5910" s="0" t="n">
        <v>2566</v>
      </c>
    </row>
    <row r="5911" customFormat="false" ht="15" hidden="false" customHeight="false" outlineLevel="0" collapsed="false">
      <c r="A5911" s="0" t="n">
        <v>202407</v>
      </c>
      <c r="B5911" s="0" t="n">
        <v>202408</v>
      </c>
      <c r="C5911" s="37" t="s">
        <v>149</v>
      </c>
      <c r="D5911" s="37" t="s">
        <v>385</v>
      </c>
      <c r="E5911" s="0" t="n">
        <v>2</v>
      </c>
      <c r="F5911" s="38" t="s">
        <v>70</v>
      </c>
      <c r="G5911" s="37" t="s">
        <v>751</v>
      </c>
      <c r="H5911" s="0" t="n">
        <v>195627</v>
      </c>
      <c r="I5911" s="0" t="n">
        <v>97564</v>
      </c>
      <c r="J5911" s="0" t="n">
        <v>17157</v>
      </c>
    </row>
    <row r="5912" customFormat="false" ht="15" hidden="false" customHeight="false" outlineLevel="0" collapsed="false">
      <c r="A5912" s="0" t="n">
        <v>202407</v>
      </c>
      <c r="B5912" s="0" t="n">
        <v>202408</v>
      </c>
      <c r="C5912" s="37" t="s">
        <v>115</v>
      </c>
      <c r="D5912" s="37" t="s">
        <v>476</v>
      </c>
      <c r="E5912" s="0" t="n">
        <v>2</v>
      </c>
      <c r="F5912" s="38" t="s">
        <v>70</v>
      </c>
      <c r="G5912" s="37" t="s">
        <v>752</v>
      </c>
      <c r="H5912" s="0" t="n">
        <v>1270842</v>
      </c>
      <c r="I5912" s="0" t="n">
        <v>341062</v>
      </c>
      <c r="J5912" s="0" t="n">
        <v>-447</v>
      </c>
    </row>
    <row r="5913" customFormat="false" ht="15" hidden="false" customHeight="false" outlineLevel="0" collapsed="false">
      <c r="A5913" s="0" t="n">
        <v>202407</v>
      </c>
      <c r="B5913" s="0" t="n">
        <v>202408</v>
      </c>
      <c r="C5913" s="37" t="s">
        <v>101</v>
      </c>
      <c r="D5913" s="37" t="s">
        <v>425</v>
      </c>
      <c r="E5913" s="0" t="n">
        <v>2</v>
      </c>
      <c r="F5913" s="38" t="s">
        <v>70</v>
      </c>
      <c r="G5913" s="37" t="s">
        <v>753</v>
      </c>
      <c r="H5913" s="0" t="n">
        <v>482749</v>
      </c>
      <c r="I5913" s="0" t="n">
        <v>193989</v>
      </c>
      <c r="J5913" s="0" t="n">
        <v>18246</v>
      </c>
    </row>
    <row r="5914" customFormat="false" ht="15" hidden="false" customHeight="false" outlineLevel="0" collapsed="false">
      <c r="A5914" s="0" t="n">
        <v>202407</v>
      </c>
      <c r="B5914" s="0" t="n">
        <v>202408</v>
      </c>
      <c r="C5914" s="37" t="s">
        <v>124</v>
      </c>
      <c r="D5914" s="37" t="s">
        <v>243</v>
      </c>
      <c r="E5914" s="0" t="n">
        <v>2</v>
      </c>
      <c r="F5914" s="38" t="s">
        <v>70</v>
      </c>
      <c r="G5914" s="37" t="s">
        <v>754</v>
      </c>
      <c r="H5914" s="0" t="n">
        <v>7745634</v>
      </c>
      <c r="I5914" s="0" t="n">
        <v>6922153</v>
      </c>
      <c r="J5914" s="0" t="n">
        <v>723637</v>
      </c>
    </row>
    <row r="5915" customFormat="false" ht="15" hidden="false" customHeight="false" outlineLevel="0" collapsed="false">
      <c r="A5915" s="0" t="n">
        <v>202407</v>
      </c>
      <c r="B5915" s="0" t="n">
        <v>202408</v>
      </c>
      <c r="C5915" s="37" t="s">
        <v>136</v>
      </c>
      <c r="D5915" s="37" t="s">
        <v>300</v>
      </c>
      <c r="E5915" s="0" t="n">
        <v>2</v>
      </c>
      <c r="F5915" s="38" t="s">
        <v>70</v>
      </c>
      <c r="G5915" s="37" t="s">
        <v>755</v>
      </c>
      <c r="H5915" s="0" t="n">
        <v>815628</v>
      </c>
      <c r="I5915" s="0" t="n">
        <v>384868</v>
      </c>
      <c r="J5915" s="0" t="n">
        <v>21180</v>
      </c>
    </row>
    <row r="5916" customFormat="false" ht="15" hidden="false" customHeight="false" outlineLevel="0" collapsed="false">
      <c r="A5916" s="0" t="n">
        <v>202407</v>
      </c>
      <c r="B5916" s="0" t="n">
        <v>202408</v>
      </c>
      <c r="C5916" s="37" t="s">
        <v>178</v>
      </c>
      <c r="D5916" s="37" t="s">
        <v>756</v>
      </c>
      <c r="E5916" s="0" t="n">
        <v>2</v>
      </c>
      <c r="F5916" s="38" t="s">
        <v>70</v>
      </c>
      <c r="G5916" s="37" t="s">
        <v>757</v>
      </c>
      <c r="H5916" s="0" t="n">
        <v>123140</v>
      </c>
      <c r="I5916" s="0" t="n">
        <v>80918</v>
      </c>
      <c r="J5916" s="0" t="n">
        <v>8642</v>
      </c>
    </row>
    <row r="5917" customFormat="false" ht="15" hidden="false" customHeight="false" outlineLevel="0" collapsed="false">
      <c r="A5917" s="0" t="n">
        <v>202407</v>
      </c>
      <c r="B5917" s="0" t="n">
        <v>202408</v>
      </c>
      <c r="C5917" s="37" t="s">
        <v>152</v>
      </c>
      <c r="D5917" s="37" t="s">
        <v>420</v>
      </c>
      <c r="E5917" s="0" t="n">
        <v>2</v>
      </c>
      <c r="F5917" s="38" t="s">
        <v>70</v>
      </c>
      <c r="G5917" s="37" t="s">
        <v>758</v>
      </c>
      <c r="H5917" s="0" t="n">
        <v>310961</v>
      </c>
      <c r="I5917" s="0" t="n">
        <v>167439</v>
      </c>
      <c r="J5917" s="0" t="n">
        <v>-9124</v>
      </c>
    </row>
    <row r="5918" customFormat="false" ht="15" hidden="false" customHeight="false" outlineLevel="0" collapsed="false">
      <c r="A5918" s="0" t="n">
        <v>202407</v>
      </c>
      <c r="B5918" s="0" t="n">
        <v>202408</v>
      </c>
      <c r="C5918" s="37" t="s">
        <v>115</v>
      </c>
      <c r="D5918" s="37" t="s">
        <v>626</v>
      </c>
      <c r="E5918" s="0" t="n">
        <v>2</v>
      </c>
      <c r="F5918" s="38" t="s">
        <v>70</v>
      </c>
      <c r="G5918" s="37" t="s">
        <v>759</v>
      </c>
      <c r="H5918" s="0" t="n">
        <v>36885</v>
      </c>
      <c r="I5918" s="0" t="n">
        <v>26606</v>
      </c>
      <c r="J5918" s="0" t="n">
        <v>384</v>
      </c>
    </row>
    <row r="5919" customFormat="false" ht="15" hidden="false" customHeight="false" outlineLevel="0" collapsed="false">
      <c r="A5919" s="0" t="n">
        <v>202407</v>
      </c>
      <c r="B5919" s="0" t="n">
        <v>202408</v>
      </c>
      <c r="C5919" s="37" t="s">
        <v>184</v>
      </c>
      <c r="D5919" s="37" t="s">
        <v>425</v>
      </c>
      <c r="E5919" s="0" t="n">
        <v>2</v>
      </c>
      <c r="F5919" s="38" t="s">
        <v>70</v>
      </c>
      <c r="G5919" s="37" t="s">
        <v>760</v>
      </c>
      <c r="H5919" s="0" t="n">
        <v>800582</v>
      </c>
      <c r="I5919" s="0" t="n">
        <v>408506</v>
      </c>
      <c r="J5919" s="0" t="n">
        <v>91275</v>
      </c>
    </row>
    <row r="5920" customFormat="false" ht="15" hidden="false" customHeight="false" outlineLevel="0" collapsed="false">
      <c r="A5920" s="0" t="n">
        <v>202407</v>
      </c>
      <c r="B5920" s="0" t="n">
        <v>202408</v>
      </c>
      <c r="C5920" s="37" t="s">
        <v>95</v>
      </c>
      <c r="D5920" s="37" t="s">
        <v>618</v>
      </c>
      <c r="E5920" s="0" t="n">
        <v>2</v>
      </c>
      <c r="F5920" s="38" t="s">
        <v>70</v>
      </c>
      <c r="G5920" s="37" t="s">
        <v>761</v>
      </c>
      <c r="H5920" s="0" t="n">
        <v>927626</v>
      </c>
      <c r="I5920" s="0" t="n">
        <v>379011</v>
      </c>
      <c r="J5920" s="0" t="n">
        <v>87353</v>
      </c>
    </row>
    <row r="5921" customFormat="false" ht="15" hidden="false" customHeight="false" outlineLevel="0" collapsed="false">
      <c r="A5921" s="0" t="n">
        <v>202407</v>
      </c>
      <c r="B5921" s="0" t="n">
        <v>202408</v>
      </c>
      <c r="C5921" s="37" t="s">
        <v>152</v>
      </c>
      <c r="D5921" s="37" t="s">
        <v>372</v>
      </c>
      <c r="E5921" s="0" t="n">
        <v>2</v>
      </c>
      <c r="F5921" s="38" t="s">
        <v>70</v>
      </c>
      <c r="G5921" s="37" t="s">
        <v>762</v>
      </c>
      <c r="H5921" s="0" t="n">
        <v>878823</v>
      </c>
      <c r="I5921" s="0" t="n">
        <v>312094</v>
      </c>
      <c r="J5921" s="0" t="n">
        <v>51275</v>
      </c>
    </row>
    <row r="5922" customFormat="false" ht="15" hidden="false" customHeight="false" outlineLevel="0" collapsed="false">
      <c r="A5922" s="0" t="n">
        <v>202407</v>
      </c>
      <c r="B5922" s="0" t="n">
        <v>202408</v>
      </c>
      <c r="C5922" s="37" t="s">
        <v>158</v>
      </c>
      <c r="D5922" s="37" t="s">
        <v>461</v>
      </c>
      <c r="E5922" s="0" t="n">
        <v>2</v>
      </c>
      <c r="F5922" s="38" t="s">
        <v>70</v>
      </c>
      <c r="G5922" s="37" t="s">
        <v>763</v>
      </c>
      <c r="H5922" s="0" t="n">
        <v>5191949</v>
      </c>
      <c r="I5922" s="0" t="n">
        <v>2218232</v>
      </c>
      <c r="J5922" s="0" t="n">
        <v>421551</v>
      </c>
    </row>
    <row r="5923" customFormat="false" ht="15" hidden="false" customHeight="false" outlineLevel="0" collapsed="false">
      <c r="A5923" s="0" t="n">
        <v>202407</v>
      </c>
      <c r="B5923" s="0" t="n">
        <v>202408</v>
      </c>
      <c r="C5923" s="37" t="s">
        <v>106</v>
      </c>
      <c r="D5923" s="37" t="s">
        <v>116</v>
      </c>
      <c r="E5923" s="0" t="n">
        <v>2</v>
      </c>
      <c r="F5923" s="38" t="s">
        <v>70</v>
      </c>
      <c r="G5923" s="37" t="s">
        <v>764</v>
      </c>
      <c r="H5923" s="0" t="n">
        <v>5729786</v>
      </c>
      <c r="I5923" s="0" t="n">
        <v>3099457</v>
      </c>
      <c r="J5923" s="0" t="n">
        <v>-317977</v>
      </c>
    </row>
    <row r="5924" customFormat="false" ht="15" hidden="false" customHeight="false" outlineLevel="0" collapsed="false">
      <c r="A5924" s="0" t="n">
        <v>202407</v>
      </c>
      <c r="B5924" s="0" t="n">
        <v>202408</v>
      </c>
      <c r="C5924" s="37" t="s">
        <v>109</v>
      </c>
      <c r="D5924" s="37" t="s">
        <v>540</v>
      </c>
      <c r="E5924" s="0" t="n">
        <v>2</v>
      </c>
      <c r="F5924" s="38" t="s">
        <v>70</v>
      </c>
      <c r="G5924" s="37" t="s">
        <v>765</v>
      </c>
      <c r="H5924" s="0" t="n">
        <v>974481</v>
      </c>
      <c r="I5924" s="0" t="n">
        <v>283129</v>
      </c>
      <c r="J5924" s="0" t="n">
        <v>-4210</v>
      </c>
    </row>
    <row r="5925" customFormat="false" ht="15" hidden="false" customHeight="false" outlineLevel="0" collapsed="false">
      <c r="A5925" s="0" t="n">
        <v>202407</v>
      </c>
      <c r="B5925" s="0" t="n">
        <v>202408</v>
      </c>
      <c r="C5925" s="37" t="s">
        <v>178</v>
      </c>
      <c r="D5925" s="37" t="s">
        <v>364</v>
      </c>
      <c r="E5925" s="0" t="n">
        <v>2</v>
      </c>
      <c r="F5925" s="38" t="s">
        <v>70</v>
      </c>
      <c r="G5925" s="37" t="s">
        <v>766</v>
      </c>
      <c r="H5925" s="0" t="n">
        <v>111614</v>
      </c>
      <c r="I5925" s="0" t="n">
        <v>49924</v>
      </c>
      <c r="J5925" s="0" t="n">
        <v>2441</v>
      </c>
    </row>
    <row r="5926" customFormat="false" ht="15" hidden="false" customHeight="false" outlineLevel="0" collapsed="false">
      <c r="A5926" s="0" t="n">
        <v>202407</v>
      </c>
      <c r="B5926" s="0" t="n">
        <v>202408</v>
      </c>
      <c r="C5926" s="37" t="s">
        <v>184</v>
      </c>
      <c r="D5926" s="37" t="s">
        <v>571</v>
      </c>
      <c r="E5926" s="0" t="n">
        <v>2</v>
      </c>
      <c r="F5926" s="38" t="s">
        <v>70</v>
      </c>
      <c r="G5926" s="37" t="s">
        <v>767</v>
      </c>
      <c r="H5926" s="0" t="n">
        <v>2502601</v>
      </c>
      <c r="I5926" s="0" t="n">
        <v>761709</v>
      </c>
      <c r="J5926" s="0" t="n">
        <v>244938</v>
      </c>
    </row>
    <row r="5927" customFormat="false" ht="15" hidden="false" customHeight="false" outlineLevel="0" collapsed="false">
      <c r="A5927" s="0" t="n">
        <v>202407</v>
      </c>
      <c r="B5927" s="0" t="n">
        <v>202408</v>
      </c>
      <c r="C5927" s="37" t="s">
        <v>136</v>
      </c>
      <c r="D5927" s="37" t="s">
        <v>509</v>
      </c>
      <c r="E5927" s="0" t="n">
        <v>2</v>
      </c>
      <c r="F5927" s="38" t="s">
        <v>70</v>
      </c>
      <c r="G5927" s="37" t="s">
        <v>768</v>
      </c>
      <c r="H5927" s="0" t="n">
        <v>2592485</v>
      </c>
      <c r="I5927" s="0" t="n">
        <v>596947</v>
      </c>
      <c r="J5927" s="0" t="n">
        <v>29066</v>
      </c>
    </row>
    <row r="5928" customFormat="false" ht="15" hidden="false" customHeight="false" outlineLevel="0" collapsed="false">
      <c r="A5928" s="0" t="n">
        <v>202407</v>
      </c>
      <c r="B5928" s="0" t="n">
        <v>202408</v>
      </c>
      <c r="C5928" s="37" t="s">
        <v>136</v>
      </c>
      <c r="D5928" s="37" t="s">
        <v>258</v>
      </c>
      <c r="E5928" s="0" t="n">
        <v>2</v>
      </c>
      <c r="F5928" s="38" t="s">
        <v>70</v>
      </c>
      <c r="G5928" s="37" t="s">
        <v>769</v>
      </c>
      <c r="H5928" s="0" t="n">
        <v>2029045</v>
      </c>
      <c r="I5928" s="0" t="n">
        <v>976922</v>
      </c>
      <c r="J5928" s="0" t="n">
        <v>150925</v>
      </c>
    </row>
    <row r="5929" customFormat="false" ht="15" hidden="false" customHeight="false" outlineLevel="0" collapsed="false">
      <c r="A5929" s="0" t="n">
        <v>202407</v>
      </c>
      <c r="B5929" s="0" t="n">
        <v>202408</v>
      </c>
      <c r="C5929" s="37" t="s">
        <v>115</v>
      </c>
      <c r="D5929" s="37" t="s">
        <v>288</v>
      </c>
      <c r="E5929" s="0" t="n">
        <v>2</v>
      </c>
      <c r="F5929" s="38" t="s">
        <v>70</v>
      </c>
      <c r="G5929" s="37" t="s">
        <v>770</v>
      </c>
      <c r="H5929" s="0" t="n">
        <v>5113009</v>
      </c>
      <c r="I5929" s="0" t="n">
        <v>3868495</v>
      </c>
      <c r="J5929" s="0" t="n">
        <v>455853</v>
      </c>
    </row>
    <row r="5930" customFormat="false" ht="15" hidden="false" customHeight="false" outlineLevel="0" collapsed="false">
      <c r="A5930" s="0" t="n">
        <v>202407</v>
      </c>
      <c r="B5930" s="0" t="n">
        <v>202408</v>
      </c>
      <c r="C5930" s="37" t="s">
        <v>109</v>
      </c>
      <c r="D5930" s="37" t="s">
        <v>412</v>
      </c>
      <c r="E5930" s="0" t="n">
        <v>2</v>
      </c>
      <c r="F5930" s="38" t="s">
        <v>70</v>
      </c>
      <c r="G5930" s="37" t="s">
        <v>771</v>
      </c>
      <c r="H5930" s="0" t="n">
        <v>299167</v>
      </c>
      <c r="I5930" s="0" t="n">
        <v>82946</v>
      </c>
      <c r="J5930" s="0" t="n">
        <v>9590</v>
      </c>
    </row>
    <row r="5931" customFormat="false" ht="15" hidden="false" customHeight="false" outlineLevel="0" collapsed="false">
      <c r="A5931" s="0" t="n">
        <v>202407</v>
      </c>
      <c r="B5931" s="0" t="n">
        <v>202408</v>
      </c>
      <c r="C5931" s="37" t="s">
        <v>98</v>
      </c>
      <c r="D5931" s="37" t="s">
        <v>233</v>
      </c>
      <c r="E5931" s="0" t="n">
        <v>2</v>
      </c>
      <c r="F5931" s="38" t="s">
        <v>70</v>
      </c>
      <c r="G5931" s="37" t="s">
        <v>772</v>
      </c>
      <c r="H5931" s="0" t="n">
        <v>12879081</v>
      </c>
      <c r="I5931" s="0" t="n">
        <v>3611636</v>
      </c>
      <c r="J5931" s="0" t="n">
        <v>280432</v>
      </c>
    </row>
    <row r="5932" customFormat="false" ht="15" hidden="false" customHeight="false" outlineLevel="0" collapsed="false">
      <c r="A5932" s="0" t="n">
        <v>202407</v>
      </c>
      <c r="B5932" s="0" t="n">
        <v>202408</v>
      </c>
      <c r="C5932" s="37" t="s">
        <v>178</v>
      </c>
      <c r="D5932" s="37" t="s">
        <v>294</v>
      </c>
      <c r="E5932" s="0" t="n">
        <v>2</v>
      </c>
      <c r="F5932" s="38" t="s">
        <v>70</v>
      </c>
      <c r="G5932" s="37" t="s">
        <v>773</v>
      </c>
      <c r="H5932" s="0" t="n">
        <v>468808</v>
      </c>
      <c r="I5932" s="0" t="n">
        <v>380447</v>
      </c>
      <c r="J5932" s="0" t="n">
        <v>-15219</v>
      </c>
    </row>
    <row r="5933" customFormat="false" ht="15" hidden="false" customHeight="false" outlineLevel="0" collapsed="false">
      <c r="A5933" s="0" t="n">
        <v>202407</v>
      </c>
      <c r="B5933" s="0" t="n">
        <v>202408</v>
      </c>
      <c r="C5933" s="37" t="s">
        <v>149</v>
      </c>
      <c r="D5933" s="37" t="s">
        <v>130</v>
      </c>
      <c r="E5933" s="0" t="n">
        <v>2</v>
      </c>
      <c r="F5933" s="38" t="s">
        <v>70</v>
      </c>
      <c r="G5933" s="37" t="s">
        <v>774</v>
      </c>
      <c r="H5933" s="0" t="n">
        <v>3685237</v>
      </c>
      <c r="I5933" s="0" t="n">
        <v>2477344</v>
      </c>
      <c r="J5933" s="0" t="n">
        <v>-470984</v>
      </c>
    </row>
    <row r="5934" customFormat="false" ht="15" hidden="false" customHeight="false" outlineLevel="0" collapsed="false">
      <c r="A5934" s="0" t="n">
        <v>202407</v>
      </c>
      <c r="B5934" s="0" t="n">
        <v>202408</v>
      </c>
      <c r="C5934" s="37" t="s">
        <v>109</v>
      </c>
      <c r="D5934" s="37" t="s">
        <v>139</v>
      </c>
      <c r="E5934" s="0" t="n">
        <v>2</v>
      </c>
      <c r="F5934" s="38" t="s">
        <v>70</v>
      </c>
      <c r="G5934" s="37" t="s">
        <v>775</v>
      </c>
      <c r="H5934" s="0" t="n">
        <v>148550</v>
      </c>
      <c r="I5934" s="0" t="n">
        <v>69649</v>
      </c>
      <c r="J5934" s="0" t="n">
        <v>14500</v>
      </c>
    </row>
    <row r="5935" customFormat="false" ht="15" hidden="false" customHeight="false" outlineLevel="0" collapsed="false">
      <c r="A5935" s="0" t="n">
        <v>202407</v>
      </c>
      <c r="B5935" s="0" t="n">
        <v>202408</v>
      </c>
      <c r="C5935" s="37" t="s">
        <v>106</v>
      </c>
      <c r="D5935" s="37" t="s">
        <v>776</v>
      </c>
      <c r="E5935" s="0" t="n">
        <v>2</v>
      </c>
      <c r="F5935" s="38" t="s">
        <v>70</v>
      </c>
      <c r="G5935" s="37" t="s">
        <v>777</v>
      </c>
      <c r="H5935" s="0" t="n">
        <v>338719</v>
      </c>
      <c r="I5935" s="0" t="n">
        <v>144938</v>
      </c>
      <c r="J5935" s="0" t="n">
        <v>2660</v>
      </c>
    </row>
    <row r="5936" customFormat="false" ht="15" hidden="false" customHeight="false" outlineLevel="0" collapsed="false">
      <c r="A5936" s="0" t="n">
        <v>202407</v>
      </c>
      <c r="B5936" s="0" t="n">
        <v>202408</v>
      </c>
      <c r="C5936" s="37" t="s">
        <v>109</v>
      </c>
      <c r="D5936" s="37" t="s">
        <v>396</v>
      </c>
      <c r="E5936" s="0" t="n">
        <v>2</v>
      </c>
      <c r="F5936" s="38" t="s">
        <v>70</v>
      </c>
      <c r="G5936" s="37" t="s">
        <v>778</v>
      </c>
      <c r="H5936" s="0" t="n">
        <v>9042964</v>
      </c>
      <c r="I5936" s="0" t="n">
        <v>3212081</v>
      </c>
      <c r="J5936" s="0" t="n">
        <v>-342765</v>
      </c>
    </row>
    <row r="5937" customFormat="false" ht="15" hidden="false" customHeight="false" outlineLevel="0" collapsed="false">
      <c r="A5937" s="0" t="n">
        <v>202407</v>
      </c>
      <c r="B5937" s="0" t="n">
        <v>202408</v>
      </c>
      <c r="C5937" s="37" t="s">
        <v>106</v>
      </c>
      <c r="D5937" s="37" t="s">
        <v>189</v>
      </c>
      <c r="E5937" s="0" t="n">
        <v>2</v>
      </c>
      <c r="F5937" s="38" t="s">
        <v>70</v>
      </c>
      <c r="G5937" s="37" t="s">
        <v>779</v>
      </c>
      <c r="H5937" s="0" t="n">
        <v>697781</v>
      </c>
      <c r="I5937" s="0" t="n">
        <v>531540</v>
      </c>
      <c r="J5937" s="0" t="n">
        <v>65803</v>
      </c>
    </row>
    <row r="5938" customFormat="false" ht="15" hidden="false" customHeight="false" outlineLevel="0" collapsed="false">
      <c r="A5938" s="0" t="n">
        <v>202407</v>
      </c>
      <c r="B5938" s="0" t="n">
        <v>202408</v>
      </c>
      <c r="C5938" s="37" t="s">
        <v>152</v>
      </c>
      <c r="D5938" s="37" t="s">
        <v>320</v>
      </c>
      <c r="E5938" s="0" t="n">
        <v>2</v>
      </c>
      <c r="F5938" s="38" t="s">
        <v>70</v>
      </c>
      <c r="G5938" s="37" t="s">
        <v>780</v>
      </c>
      <c r="H5938" s="0" t="n">
        <v>2594714</v>
      </c>
      <c r="I5938" s="0" t="n">
        <v>1039971</v>
      </c>
      <c r="J5938" s="0" t="n">
        <v>126751</v>
      </c>
    </row>
    <row r="5939" customFormat="false" ht="15" hidden="false" customHeight="false" outlineLevel="0" collapsed="false">
      <c r="A5939" s="0" t="n">
        <v>202407</v>
      </c>
      <c r="B5939" s="0" t="n">
        <v>202408</v>
      </c>
      <c r="C5939" s="37" t="s">
        <v>95</v>
      </c>
      <c r="D5939" s="37" t="s">
        <v>693</v>
      </c>
      <c r="E5939" s="0" t="n">
        <v>2</v>
      </c>
      <c r="F5939" s="38" t="s">
        <v>70</v>
      </c>
      <c r="G5939" s="37" t="s">
        <v>781</v>
      </c>
      <c r="H5939" s="0" t="n">
        <v>1558294</v>
      </c>
      <c r="I5939" s="0" t="n">
        <v>537315</v>
      </c>
      <c r="J5939" s="0" t="n">
        <v>84245</v>
      </c>
    </row>
    <row r="5940" customFormat="false" ht="15" hidden="false" customHeight="false" outlineLevel="0" collapsed="false">
      <c r="A5940" s="0" t="n">
        <v>202407</v>
      </c>
      <c r="B5940" s="0" t="n">
        <v>202408</v>
      </c>
      <c r="C5940" s="37" t="s">
        <v>98</v>
      </c>
      <c r="D5940" s="37" t="s">
        <v>369</v>
      </c>
      <c r="E5940" s="0" t="n">
        <v>2</v>
      </c>
      <c r="F5940" s="38" t="s">
        <v>70</v>
      </c>
      <c r="G5940" s="37" t="s">
        <v>782</v>
      </c>
      <c r="H5940" s="0" t="n">
        <v>1076705</v>
      </c>
      <c r="I5940" s="0" t="n">
        <v>288697</v>
      </c>
      <c r="J5940" s="0" t="n">
        <v>55306</v>
      </c>
    </row>
    <row r="5941" customFormat="false" ht="15" hidden="false" customHeight="false" outlineLevel="0" collapsed="false">
      <c r="A5941" s="0" t="n">
        <v>202407</v>
      </c>
      <c r="B5941" s="0" t="n">
        <v>202408</v>
      </c>
      <c r="C5941" s="37" t="s">
        <v>136</v>
      </c>
      <c r="D5941" s="37" t="s">
        <v>719</v>
      </c>
      <c r="E5941" s="0" t="n">
        <v>2</v>
      </c>
      <c r="F5941" s="38" t="s">
        <v>70</v>
      </c>
      <c r="G5941" s="37" t="s">
        <v>783</v>
      </c>
      <c r="H5941" s="0" t="n">
        <v>5270457</v>
      </c>
      <c r="I5941" s="0" t="n">
        <v>2139964</v>
      </c>
      <c r="J5941" s="0" t="n">
        <v>-25463</v>
      </c>
    </row>
    <row r="5942" customFormat="false" ht="15" hidden="false" customHeight="false" outlineLevel="0" collapsed="false">
      <c r="A5942" s="0" t="n">
        <v>202407</v>
      </c>
      <c r="B5942" s="0" t="n">
        <v>202408</v>
      </c>
      <c r="C5942" s="37" t="s">
        <v>101</v>
      </c>
      <c r="D5942" s="37" t="s">
        <v>247</v>
      </c>
      <c r="E5942" s="0" t="n">
        <v>2</v>
      </c>
      <c r="F5942" s="38" t="s">
        <v>70</v>
      </c>
      <c r="G5942" s="37" t="s">
        <v>784</v>
      </c>
      <c r="H5942" s="0" t="n">
        <v>935924</v>
      </c>
      <c r="I5942" s="0" t="n">
        <v>840968</v>
      </c>
      <c r="J5942" s="0" t="n">
        <v>-6306</v>
      </c>
    </row>
    <row r="5943" customFormat="false" ht="15" hidden="false" customHeight="false" outlineLevel="0" collapsed="false">
      <c r="A5943" s="0" t="n">
        <v>202407</v>
      </c>
      <c r="B5943" s="0" t="n">
        <v>202408</v>
      </c>
      <c r="C5943" s="37" t="s">
        <v>184</v>
      </c>
      <c r="D5943" s="37" t="s">
        <v>367</v>
      </c>
      <c r="E5943" s="0" t="n">
        <v>2</v>
      </c>
      <c r="F5943" s="38" t="s">
        <v>70</v>
      </c>
      <c r="G5943" s="37" t="s">
        <v>785</v>
      </c>
      <c r="H5943" s="0" t="n">
        <v>147722</v>
      </c>
      <c r="I5943" s="0" t="n">
        <v>58101</v>
      </c>
      <c r="J5943" s="0" t="n">
        <v>2796</v>
      </c>
    </row>
    <row r="5944" customFormat="false" ht="15" hidden="false" customHeight="false" outlineLevel="0" collapsed="false">
      <c r="A5944" s="0" t="n">
        <v>202407</v>
      </c>
      <c r="B5944" s="0" t="n">
        <v>202408</v>
      </c>
      <c r="C5944" s="37" t="s">
        <v>98</v>
      </c>
      <c r="D5944" s="37" t="s">
        <v>376</v>
      </c>
      <c r="E5944" s="0" t="n">
        <v>2</v>
      </c>
      <c r="F5944" s="38" t="s">
        <v>70</v>
      </c>
      <c r="G5944" s="37" t="s">
        <v>786</v>
      </c>
      <c r="H5944" s="0" t="n">
        <v>426793</v>
      </c>
      <c r="I5944" s="0" t="n">
        <v>313349</v>
      </c>
      <c r="J5944" s="0" t="n">
        <v>50814</v>
      </c>
    </row>
    <row r="5945" customFormat="false" ht="15" hidden="false" customHeight="false" outlineLevel="0" collapsed="false">
      <c r="A5945" s="0" t="n">
        <v>202407</v>
      </c>
      <c r="B5945" s="0" t="n">
        <v>202408</v>
      </c>
      <c r="C5945" s="37" t="s">
        <v>158</v>
      </c>
      <c r="D5945" s="37" t="s">
        <v>96</v>
      </c>
      <c r="E5945" s="0" t="n">
        <v>2</v>
      </c>
      <c r="F5945" s="38" t="s">
        <v>70</v>
      </c>
      <c r="G5945" s="37" t="s">
        <v>787</v>
      </c>
      <c r="H5945" s="0" t="n">
        <v>3161160</v>
      </c>
      <c r="I5945" s="0" t="n">
        <v>1453224</v>
      </c>
      <c r="J5945" s="0" t="n">
        <v>-189303</v>
      </c>
    </row>
    <row r="5946" customFormat="false" ht="15" hidden="false" customHeight="false" outlineLevel="0" collapsed="false">
      <c r="A5946" s="0" t="n">
        <v>202407</v>
      </c>
      <c r="B5946" s="0" t="n">
        <v>202408</v>
      </c>
      <c r="C5946" s="37" t="s">
        <v>115</v>
      </c>
      <c r="D5946" s="37" t="s">
        <v>241</v>
      </c>
      <c r="E5946" s="0" t="n">
        <v>2</v>
      </c>
      <c r="F5946" s="38" t="s">
        <v>70</v>
      </c>
      <c r="G5946" s="37" t="s">
        <v>788</v>
      </c>
      <c r="H5946" s="0" t="n">
        <v>2061769</v>
      </c>
      <c r="I5946" s="0" t="n">
        <v>1000263</v>
      </c>
      <c r="J5946" s="0" t="n">
        <v>92845</v>
      </c>
    </row>
    <row r="5947" customFormat="false" ht="15" hidden="false" customHeight="false" outlineLevel="0" collapsed="false">
      <c r="A5947" s="0" t="n">
        <v>202407</v>
      </c>
      <c r="B5947" s="0" t="n">
        <v>202408</v>
      </c>
      <c r="C5947" s="37" t="s">
        <v>101</v>
      </c>
      <c r="D5947" s="37" t="s">
        <v>482</v>
      </c>
      <c r="E5947" s="0" t="n">
        <v>2</v>
      </c>
      <c r="F5947" s="38" t="s">
        <v>70</v>
      </c>
      <c r="G5947" s="37" t="s">
        <v>789</v>
      </c>
      <c r="H5947" s="0" t="n">
        <v>217250</v>
      </c>
      <c r="I5947" s="0" t="n">
        <v>108495</v>
      </c>
      <c r="J5947" s="0" t="n">
        <v>18793</v>
      </c>
    </row>
    <row r="5948" customFormat="false" ht="15" hidden="false" customHeight="false" outlineLevel="0" collapsed="false">
      <c r="A5948" s="0" t="n">
        <v>202407</v>
      </c>
      <c r="B5948" s="0" t="n">
        <v>202408</v>
      </c>
      <c r="C5948" s="37" t="s">
        <v>136</v>
      </c>
      <c r="D5948" s="37" t="s">
        <v>120</v>
      </c>
      <c r="E5948" s="0" t="n">
        <v>2</v>
      </c>
      <c r="F5948" s="38" t="s">
        <v>70</v>
      </c>
      <c r="G5948" s="37" t="s">
        <v>790</v>
      </c>
      <c r="H5948" s="0" t="n">
        <v>405290</v>
      </c>
      <c r="I5948" s="0" t="n">
        <v>209881</v>
      </c>
      <c r="J5948" s="0" t="n">
        <v>35488</v>
      </c>
    </row>
    <row r="5949" customFormat="false" ht="15" hidden="false" customHeight="false" outlineLevel="0" collapsed="false">
      <c r="A5949" s="0" t="n">
        <v>202407</v>
      </c>
      <c r="B5949" s="0" t="n">
        <v>202408</v>
      </c>
      <c r="C5949" s="37" t="s">
        <v>98</v>
      </c>
      <c r="D5949" s="37" t="s">
        <v>447</v>
      </c>
      <c r="E5949" s="0" t="n">
        <v>2</v>
      </c>
      <c r="F5949" s="38" t="s">
        <v>70</v>
      </c>
      <c r="G5949" s="37" t="s">
        <v>791</v>
      </c>
      <c r="H5949" s="0" t="n">
        <v>480320</v>
      </c>
      <c r="I5949" s="0" t="n">
        <v>202493</v>
      </c>
      <c r="J5949" s="0" t="n">
        <v>30547</v>
      </c>
    </row>
    <row r="5950" customFormat="false" ht="15" hidden="false" customHeight="false" outlineLevel="0" collapsed="false">
      <c r="A5950" s="0" t="n">
        <v>202407</v>
      </c>
      <c r="B5950" s="0" t="n">
        <v>202408</v>
      </c>
      <c r="C5950" s="37" t="s">
        <v>136</v>
      </c>
      <c r="D5950" s="37" t="s">
        <v>391</v>
      </c>
      <c r="E5950" s="0" t="n">
        <v>2</v>
      </c>
      <c r="F5950" s="38" t="s">
        <v>70</v>
      </c>
      <c r="G5950" s="37" t="s">
        <v>792</v>
      </c>
      <c r="H5950" s="0" t="n">
        <v>831051</v>
      </c>
      <c r="I5950" s="0" t="n">
        <v>217274</v>
      </c>
      <c r="J5950" s="0" t="n">
        <v>40478</v>
      </c>
    </row>
    <row r="5951" customFormat="false" ht="15" hidden="false" customHeight="false" outlineLevel="0" collapsed="false">
      <c r="A5951" s="0" t="n">
        <v>202407</v>
      </c>
      <c r="B5951" s="0" t="n">
        <v>202408</v>
      </c>
      <c r="C5951" s="37" t="s">
        <v>106</v>
      </c>
      <c r="D5951" s="37" t="s">
        <v>467</v>
      </c>
      <c r="E5951" s="0" t="n">
        <v>2</v>
      </c>
      <c r="F5951" s="38" t="s">
        <v>70</v>
      </c>
      <c r="G5951" s="37" t="s">
        <v>793</v>
      </c>
      <c r="H5951" s="0" t="n">
        <v>304715</v>
      </c>
      <c r="I5951" s="0" t="n">
        <v>158527</v>
      </c>
      <c r="J5951" s="0" t="n">
        <v>-30868</v>
      </c>
    </row>
    <row r="5952" customFormat="false" ht="15" hidden="false" customHeight="false" outlineLevel="0" collapsed="false">
      <c r="A5952" s="0" t="n">
        <v>202407</v>
      </c>
      <c r="B5952" s="0" t="n">
        <v>202408</v>
      </c>
      <c r="C5952" s="37" t="s">
        <v>95</v>
      </c>
      <c r="D5952" s="37" t="s">
        <v>147</v>
      </c>
      <c r="E5952" s="0" t="n">
        <v>2</v>
      </c>
      <c r="F5952" s="38" t="s">
        <v>70</v>
      </c>
      <c r="G5952" s="37" t="s">
        <v>794</v>
      </c>
      <c r="H5952" s="0" t="n">
        <v>486243</v>
      </c>
      <c r="I5952" s="0" t="n">
        <v>518406</v>
      </c>
      <c r="J5952" s="0" t="n">
        <v>125116</v>
      </c>
    </row>
    <row r="5953" customFormat="false" ht="15" hidden="false" customHeight="false" outlineLevel="0" collapsed="false">
      <c r="A5953" s="0" t="n">
        <v>202407</v>
      </c>
      <c r="B5953" s="0" t="n">
        <v>202408</v>
      </c>
      <c r="C5953" s="37" t="s">
        <v>184</v>
      </c>
      <c r="D5953" s="37" t="s">
        <v>603</v>
      </c>
      <c r="E5953" s="0" t="n">
        <v>2</v>
      </c>
      <c r="F5953" s="38" t="s">
        <v>70</v>
      </c>
      <c r="G5953" s="37" t="s">
        <v>795</v>
      </c>
      <c r="H5953" s="0" t="n">
        <v>512560</v>
      </c>
      <c r="I5953" s="0" t="n">
        <v>232409</v>
      </c>
      <c r="J5953" s="0" t="n">
        <v>26272</v>
      </c>
    </row>
    <row r="5954" customFormat="false" ht="15" hidden="false" customHeight="false" outlineLevel="0" collapsed="false">
      <c r="A5954" s="0" t="n">
        <v>202407</v>
      </c>
      <c r="B5954" s="0" t="n">
        <v>202408</v>
      </c>
      <c r="C5954" s="37" t="s">
        <v>149</v>
      </c>
      <c r="D5954" s="37" t="s">
        <v>318</v>
      </c>
      <c r="E5954" s="0" t="n">
        <v>2</v>
      </c>
      <c r="F5954" s="38" t="s">
        <v>70</v>
      </c>
      <c r="G5954" s="37" t="s">
        <v>796</v>
      </c>
      <c r="H5954" s="0" t="n">
        <v>2522032</v>
      </c>
      <c r="I5954" s="0" t="n">
        <v>1393007</v>
      </c>
      <c r="J5954" s="0" t="n">
        <v>297358</v>
      </c>
    </row>
    <row r="5955" customFormat="false" ht="15" hidden="false" customHeight="false" outlineLevel="0" collapsed="false">
      <c r="A5955" s="0" t="n">
        <v>202407</v>
      </c>
      <c r="B5955" s="0" t="n">
        <v>202408</v>
      </c>
      <c r="C5955" s="37" t="s">
        <v>115</v>
      </c>
      <c r="D5955" s="37" t="s">
        <v>191</v>
      </c>
      <c r="E5955" s="0" t="n">
        <v>2</v>
      </c>
      <c r="F5955" s="38" t="s">
        <v>70</v>
      </c>
      <c r="G5955" s="37" t="s">
        <v>797</v>
      </c>
      <c r="H5955" s="0" t="n">
        <v>2850920</v>
      </c>
      <c r="I5955" s="0" t="n">
        <v>1192023</v>
      </c>
      <c r="J5955" s="0" t="n">
        <v>-44657</v>
      </c>
    </row>
    <row r="5956" customFormat="false" ht="15" hidden="false" customHeight="false" outlineLevel="0" collapsed="false">
      <c r="A5956" s="0" t="n">
        <v>202407</v>
      </c>
      <c r="B5956" s="0" t="n">
        <v>202408</v>
      </c>
      <c r="C5956" s="37" t="s">
        <v>101</v>
      </c>
      <c r="D5956" s="37" t="s">
        <v>519</v>
      </c>
      <c r="E5956" s="0" t="n">
        <v>2</v>
      </c>
      <c r="F5956" s="38" t="s">
        <v>70</v>
      </c>
      <c r="G5956" s="37" t="s">
        <v>798</v>
      </c>
      <c r="H5956" s="0" t="n">
        <v>1039234</v>
      </c>
      <c r="I5956" s="0" t="n">
        <v>362930</v>
      </c>
      <c r="J5956" s="0" t="n">
        <v>-34617</v>
      </c>
    </row>
    <row r="5957" customFormat="false" ht="15" hidden="false" customHeight="false" outlineLevel="0" collapsed="false">
      <c r="A5957" s="0" t="n">
        <v>202407</v>
      </c>
      <c r="B5957" s="0" t="n">
        <v>202408</v>
      </c>
      <c r="C5957" s="37" t="s">
        <v>101</v>
      </c>
      <c r="D5957" s="37" t="s">
        <v>99</v>
      </c>
      <c r="E5957" s="0" t="n">
        <v>2</v>
      </c>
      <c r="F5957" s="38" t="s">
        <v>70</v>
      </c>
      <c r="G5957" s="37" t="s">
        <v>799</v>
      </c>
      <c r="H5957" s="0" t="n">
        <v>697781</v>
      </c>
      <c r="I5957" s="0" t="n">
        <v>338464</v>
      </c>
      <c r="J5957" s="0" t="n">
        <v>87539</v>
      </c>
    </row>
    <row r="5958" customFormat="false" ht="15" hidden="false" customHeight="false" outlineLevel="0" collapsed="false">
      <c r="A5958" s="0" t="n">
        <v>202407</v>
      </c>
      <c r="B5958" s="0" t="n">
        <v>202408</v>
      </c>
      <c r="C5958" s="37" t="s">
        <v>197</v>
      </c>
      <c r="D5958" s="37" t="s">
        <v>623</v>
      </c>
      <c r="E5958" s="0" t="n">
        <v>2</v>
      </c>
      <c r="F5958" s="38" t="s">
        <v>70</v>
      </c>
      <c r="G5958" s="37" t="s">
        <v>800</v>
      </c>
      <c r="H5958" s="0" t="n">
        <v>1169493</v>
      </c>
      <c r="I5958" s="0" t="n">
        <v>1041531</v>
      </c>
      <c r="J5958" s="0" t="n">
        <v>-13178</v>
      </c>
    </row>
    <row r="5959" customFormat="false" ht="15" hidden="false" customHeight="false" outlineLevel="0" collapsed="false">
      <c r="A5959" s="0" t="n">
        <v>202407</v>
      </c>
      <c r="B5959" s="0" t="n">
        <v>202408</v>
      </c>
      <c r="C5959" s="37" t="s">
        <v>115</v>
      </c>
      <c r="D5959" s="37" t="s">
        <v>102</v>
      </c>
      <c r="E5959" s="0" t="n">
        <v>2</v>
      </c>
      <c r="F5959" s="38" t="s">
        <v>70</v>
      </c>
      <c r="G5959" s="37" t="s">
        <v>801</v>
      </c>
      <c r="H5959" s="0" t="n">
        <v>369876</v>
      </c>
      <c r="I5959" s="0" t="n">
        <v>150886</v>
      </c>
      <c r="J5959" s="0" t="n">
        <v>7381</v>
      </c>
    </row>
    <row r="5960" customFormat="false" ht="15" hidden="false" customHeight="false" outlineLevel="0" collapsed="false">
      <c r="A5960" s="0" t="n">
        <v>202407</v>
      </c>
      <c r="B5960" s="0" t="n">
        <v>202408</v>
      </c>
      <c r="C5960" s="37" t="s">
        <v>136</v>
      </c>
      <c r="D5960" s="37" t="s">
        <v>719</v>
      </c>
      <c r="E5960" s="0" t="n">
        <v>2</v>
      </c>
      <c r="F5960" s="38" t="s">
        <v>70</v>
      </c>
      <c r="G5960" s="37" t="s">
        <v>802</v>
      </c>
      <c r="H5960" s="0" t="n">
        <v>228868</v>
      </c>
      <c r="I5960" s="0" t="n">
        <v>36896</v>
      </c>
      <c r="J5960" s="0" t="n">
        <v>4898</v>
      </c>
    </row>
    <row r="5961" customFormat="false" ht="15" hidden="false" customHeight="false" outlineLevel="0" collapsed="false">
      <c r="A5961" s="0" t="n">
        <v>202407</v>
      </c>
      <c r="B5961" s="0" t="n">
        <v>202408</v>
      </c>
      <c r="C5961" s="37" t="s">
        <v>106</v>
      </c>
      <c r="D5961" s="37" t="s">
        <v>369</v>
      </c>
      <c r="E5961" s="0" t="n">
        <v>2</v>
      </c>
      <c r="F5961" s="38" t="s">
        <v>70</v>
      </c>
      <c r="G5961" s="37" t="s">
        <v>803</v>
      </c>
      <c r="H5961" s="0" t="n">
        <v>417994</v>
      </c>
      <c r="I5961" s="0" t="n">
        <v>148422</v>
      </c>
      <c r="J5961" s="0" t="n">
        <v>23345</v>
      </c>
    </row>
    <row r="5962" customFormat="false" ht="15" hidden="false" customHeight="false" outlineLevel="0" collapsed="false">
      <c r="A5962" s="0" t="n">
        <v>202407</v>
      </c>
      <c r="B5962" s="0" t="n">
        <v>202408</v>
      </c>
      <c r="C5962" s="37" t="s">
        <v>106</v>
      </c>
      <c r="D5962" s="37" t="s">
        <v>756</v>
      </c>
      <c r="E5962" s="0" t="n">
        <v>2</v>
      </c>
      <c r="F5962" s="38" t="s">
        <v>70</v>
      </c>
      <c r="G5962" s="37" t="s">
        <v>804</v>
      </c>
      <c r="H5962" s="0" t="n">
        <v>614068</v>
      </c>
      <c r="I5962" s="0" t="n">
        <v>202607</v>
      </c>
      <c r="J5962" s="0" t="n">
        <v>38058</v>
      </c>
    </row>
    <row r="5963" customFormat="false" ht="15" hidden="false" customHeight="false" outlineLevel="0" collapsed="false">
      <c r="A5963" s="0" t="n">
        <v>202407</v>
      </c>
      <c r="B5963" s="0" t="n">
        <v>202408</v>
      </c>
      <c r="C5963" s="37" t="s">
        <v>101</v>
      </c>
      <c r="D5963" s="37" t="s">
        <v>165</v>
      </c>
      <c r="E5963" s="0" t="n">
        <v>2</v>
      </c>
      <c r="F5963" s="38" t="s">
        <v>70</v>
      </c>
      <c r="G5963" s="37" t="s">
        <v>805</v>
      </c>
      <c r="H5963" s="0" t="n">
        <v>325369</v>
      </c>
      <c r="I5963" s="0" t="n">
        <v>207049</v>
      </c>
      <c r="J5963" s="0" t="n">
        <v>21189</v>
      </c>
    </row>
    <row r="5964" customFormat="false" ht="15" hidden="false" customHeight="false" outlineLevel="0" collapsed="false">
      <c r="A5964" s="0" t="n">
        <v>202407</v>
      </c>
      <c r="B5964" s="0" t="n">
        <v>202408</v>
      </c>
      <c r="C5964" s="37" t="s">
        <v>149</v>
      </c>
      <c r="D5964" s="37" t="s">
        <v>806</v>
      </c>
      <c r="E5964" s="0" t="n">
        <v>2</v>
      </c>
      <c r="F5964" s="38" t="s">
        <v>70</v>
      </c>
      <c r="G5964" s="37" t="s">
        <v>807</v>
      </c>
      <c r="H5964" s="0" t="n">
        <v>1274539</v>
      </c>
      <c r="I5964" s="0" t="n">
        <v>726713</v>
      </c>
      <c r="J5964" s="0" t="n">
        <v>-18481</v>
      </c>
    </row>
    <row r="5965" customFormat="false" ht="15" hidden="false" customHeight="false" outlineLevel="0" collapsed="false">
      <c r="A5965" s="0" t="n">
        <v>202407</v>
      </c>
      <c r="B5965" s="0" t="n">
        <v>202408</v>
      </c>
      <c r="C5965" s="37" t="s">
        <v>101</v>
      </c>
      <c r="D5965" s="37" t="s">
        <v>412</v>
      </c>
      <c r="E5965" s="0" t="n">
        <v>2</v>
      </c>
      <c r="F5965" s="38" t="s">
        <v>70</v>
      </c>
      <c r="G5965" s="37" t="s">
        <v>808</v>
      </c>
      <c r="H5965" s="0" t="n">
        <v>3356977</v>
      </c>
      <c r="I5965" s="0" t="n">
        <v>650499</v>
      </c>
      <c r="J5965" s="0" t="n">
        <v>98006</v>
      </c>
    </row>
    <row r="5966" customFormat="false" ht="15" hidden="false" customHeight="false" outlineLevel="0" collapsed="false">
      <c r="A5966" s="0" t="n">
        <v>202407</v>
      </c>
      <c r="B5966" s="0" t="n">
        <v>202408</v>
      </c>
      <c r="C5966" s="37" t="s">
        <v>115</v>
      </c>
      <c r="D5966" s="37" t="s">
        <v>493</v>
      </c>
      <c r="E5966" s="0" t="n">
        <v>2</v>
      </c>
      <c r="F5966" s="38" t="s">
        <v>70</v>
      </c>
      <c r="G5966" s="37" t="s">
        <v>809</v>
      </c>
      <c r="H5966" s="0" t="n">
        <v>199087</v>
      </c>
      <c r="I5966" s="0" t="n">
        <v>187505</v>
      </c>
      <c r="J5966" s="0" t="n">
        <v>28549</v>
      </c>
    </row>
    <row r="5967" customFormat="false" ht="15" hidden="false" customHeight="false" outlineLevel="0" collapsed="false">
      <c r="A5967" s="0" t="n">
        <v>202407</v>
      </c>
      <c r="B5967" s="0" t="n">
        <v>202408</v>
      </c>
      <c r="C5967" s="37" t="s">
        <v>115</v>
      </c>
      <c r="D5967" s="37" t="s">
        <v>493</v>
      </c>
      <c r="E5967" s="0" t="n">
        <v>2</v>
      </c>
      <c r="F5967" s="38" t="s">
        <v>70</v>
      </c>
      <c r="G5967" s="37" t="s">
        <v>810</v>
      </c>
      <c r="H5967" s="0" t="n">
        <v>1240777</v>
      </c>
      <c r="I5967" s="0" t="n">
        <v>555110</v>
      </c>
      <c r="J5967" s="0" t="n">
        <v>-56346</v>
      </c>
    </row>
    <row r="5968" customFormat="false" ht="15" hidden="false" customHeight="false" outlineLevel="0" collapsed="false">
      <c r="A5968" s="0" t="n">
        <v>202407</v>
      </c>
      <c r="B5968" s="0" t="n">
        <v>202408</v>
      </c>
      <c r="C5968" s="37" t="s">
        <v>184</v>
      </c>
      <c r="D5968" s="37" t="s">
        <v>425</v>
      </c>
      <c r="E5968" s="0" t="n">
        <v>2</v>
      </c>
      <c r="F5968" s="38" t="s">
        <v>70</v>
      </c>
      <c r="G5968" s="37" t="s">
        <v>811</v>
      </c>
      <c r="H5968" s="0" t="n">
        <v>902165</v>
      </c>
      <c r="I5968" s="0" t="n">
        <v>353076</v>
      </c>
      <c r="J5968" s="0" t="n">
        <v>78337</v>
      </c>
    </row>
    <row r="5969" customFormat="false" ht="15" hidden="false" customHeight="false" outlineLevel="0" collapsed="false">
      <c r="A5969" s="0" t="n">
        <v>202407</v>
      </c>
      <c r="B5969" s="0" t="n">
        <v>202408</v>
      </c>
      <c r="C5969" s="37" t="s">
        <v>149</v>
      </c>
      <c r="D5969" s="37" t="s">
        <v>756</v>
      </c>
      <c r="E5969" s="0" t="n">
        <v>2</v>
      </c>
      <c r="F5969" s="38" t="s">
        <v>70</v>
      </c>
      <c r="G5969" s="37" t="s">
        <v>812</v>
      </c>
      <c r="H5969" s="0" t="n">
        <v>1643672</v>
      </c>
      <c r="I5969" s="0" t="n">
        <v>908470</v>
      </c>
      <c r="J5969" s="0" t="n">
        <v>-153266</v>
      </c>
    </row>
    <row r="5970" customFormat="false" ht="15" hidden="false" customHeight="false" outlineLevel="0" collapsed="false">
      <c r="A5970" s="0" t="n">
        <v>202407</v>
      </c>
      <c r="B5970" s="0" t="n">
        <v>202408</v>
      </c>
      <c r="C5970" s="37" t="s">
        <v>149</v>
      </c>
      <c r="D5970" s="37" t="s">
        <v>616</v>
      </c>
      <c r="E5970" s="0" t="n">
        <v>2</v>
      </c>
      <c r="F5970" s="38" t="s">
        <v>70</v>
      </c>
      <c r="G5970" s="37" t="s">
        <v>813</v>
      </c>
      <c r="H5970" s="0" t="n">
        <v>1218703</v>
      </c>
      <c r="I5970" s="0" t="n">
        <v>506331</v>
      </c>
      <c r="J5970" s="0" t="n">
        <v>92882</v>
      </c>
    </row>
    <row r="5971" customFormat="false" ht="15" hidden="false" customHeight="false" outlineLevel="0" collapsed="false">
      <c r="A5971" s="0" t="n">
        <v>202407</v>
      </c>
      <c r="B5971" s="0" t="n">
        <v>202408</v>
      </c>
      <c r="C5971" s="37" t="s">
        <v>109</v>
      </c>
      <c r="D5971" s="37" t="s">
        <v>364</v>
      </c>
      <c r="E5971" s="0" t="n">
        <v>2</v>
      </c>
      <c r="F5971" s="38" t="s">
        <v>70</v>
      </c>
      <c r="G5971" s="37" t="s">
        <v>814</v>
      </c>
      <c r="H5971" s="0" t="n">
        <v>267873</v>
      </c>
      <c r="I5971" s="0" t="n">
        <v>270024</v>
      </c>
      <c r="J5971" s="0" t="n">
        <v>4479</v>
      </c>
    </row>
    <row r="5972" customFormat="false" ht="15" hidden="false" customHeight="false" outlineLevel="0" collapsed="false">
      <c r="A5972" s="0" t="n">
        <v>202407</v>
      </c>
      <c r="B5972" s="0" t="n">
        <v>202408</v>
      </c>
      <c r="C5972" s="37" t="s">
        <v>95</v>
      </c>
      <c r="D5972" s="37" t="s">
        <v>396</v>
      </c>
      <c r="E5972" s="0" t="n">
        <v>2</v>
      </c>
      <c r="F5972" s="38" t="s">
        <v>70</v>
      </c>
      <c r="G5972" s="37" t="s">
        <v>815</v>
      </c>
      <c r="H5972" s="0" t="n">
        <v>313580</v>
      </c>
      <c r="I5972" s="0" t="n">
        <v>199122</v>
      </c>
      <c r="J5972" s="0" t="n">
        <v>29978</v>
      </c>
    </row>
    <row r="5973" customFormat="false" ht="15" hidden="false" customHeight="false" outlineLevel="0" collapsed="false">
      <c r="A5973" s="0" t="n">
        <v>202407</v>
      </c>
      <c r="B5973" s="0" t="n">
        <v>202408</v>
      </c>
      <c r="C5973" s="37" t="s">
        <v>115</v>
      </c>
      <c r="D5973" s="37" t="s">
        <v>673</v>
      </c>
      <c r="E5973" s="0" t="n">
        <v>2</v>
      </c>
      <c r="F5973" s="38" t="s">
        <v>70</v>
      </c>
      <c r="G5973" s="37" t="s">
        <v>816</v>
      </c>
      <c r="H5973" s="0" t="n">
        <v>1198854</v>
      </c>
      <c r="I5973" s="0" t="n">
        <v>330410</v>
      </c>
      <c r="J5973" s="0" t="n">
        <v>43290</v>
      </c>
    </row>
    <row r="5974" customFormat="false" ht="15" hidden="false" customHeight="false" outlineLevel="0" collapsed="false">
      <c r="A5974" s="0" t="n">
        <v>202407</v>
      </c>
      <c r="B5974" s="0" t="n">
        <v>202408</v>
      </c>
      <c r="C5974" s="37" t="s">
        <v>112</v>
      </c>
      <c r="D5974" s="37" t="s">
        <v>120</v>
      </c>
      <c r="E5974" s="0" t="n">
        <v>2</v>
      </c>
      <c r="F5974" s="38" t="s">
        <v>70</v>
      </c>
      <c r="G5974" s="37" t="s">
        <v>817</v>
      </c>
      <c r="H5974" s="0" t="n">
        <v>4480881</v>
      </c>
      <c r="I5974" s="0" t="n">
        <v>2531136</v>
      </c>
      <c r="J5974" s="0" t="n">
        <v>193095</v>
      </c>
    </row>
    <row r="5975" customFormat="false" ht="15" hidden="false" customHeight="false" outlineLevel="0" collapsed="false">
      <c r="A5975" s="0" t="n">
        <v>202407</v>
      </c>
      <c r="B5975" s="0" t="n">
        <v>202408</v>
      </c>
      <c r="C5975" s="37" t="s">
        <v>124</v>
      </c>
      <c r="D5975" s="37" t="s">
        <v>493</v>
      </c>
      <c r="E5975" s="0" t="n">
        <v>2</v>
      </c>
      <c r="F5975" s="38" t="s">
        <v>70</v>
      </c>
      <c r="G5975" s="37" t="s">
        <v>818</v>
      </c>
      <c r="H5975" s="0" t="n">
        <v>71522</v>
      </c>
      <c r="I5975" s="0" t="n">
        <v>57942</v>
      </c>
      <c r="J5975" s="0" t="n">
        <v>7249</v>
      </c>
    </row>
    <row r="5976" customFormat="false" ht="15" hidden="false" customHeight="false" outlineLevel="0" collapsed="false">
      <c r="A5976" s="0" t="n">
        <v>202407</v>
      </c>
      <c r="B5976" s="0" t="n">
        <v>202408</v>
      </c>
      <c r="C5976" s="37" t="s">
        <v>95</v>
      </c>
      <c r="D5976" s="37" t="s">
        <v>414</v>
      </c>
      <c r="E5976" s="0" t="n">
        <v>2</v>
      </c>
      <c r="F5976" s="38" t="s">
        <v>70</v>
      </c>
      <c r="G5976" s="37" t="s">
        <v>819</v>
      </c>
      <c r="H5976" s="0" t="n">
        <v>2031697</v>
      </c>
      <c r="I5976" s="0" t="n">
        <v>703352</v>
      </c>
      <c r="J5976" s="0" t="n">
        <v>50188</v>
      </c>
    </row>
    <row r="5977" customFormat="false" ht="15" hidden="false" customHeight="false" outlineLevel="0" collapsed="false">
      <c r="A5977" s="0" t="n">
        <v>202407</v>
      </c>
      <c r="B5977" s="0" t="n">
        <v>202408</v>
      </c>
      <c r="C5977" s="37" t="s">
        <v>149</v>
      </c>
      <c r="D5977" s="37" t="s">
        <v>247</v>
      </c>
      <c r="E5977" s="0" t="n">
        <v>2</v>
      </c>
      <c r="F5977" s="38" t="s">
        <v>70</v>
      </c>
      <c r="G5977" s="37" t="s">
        <v>820</v>
      </c>
      <c r="H5977" s="0" t="n">
        <v>4425606</v>
      </c>
      <c r="I5977" s="0" t="n">
        <v>2370865</v>
      </c>
      <c r="J5977" s="0" t="n">
        <v>358937</v>
      </c>
    </row>
    <row r="5978" customFormat="false" ht="15" hidden="false" customHeight="false" outlineLevel="0" collapsed="false">
      <c r="A5978" s="0" t="n">
        <v>202407</v>
      </c>
      <c r="B5978" s="0" t="n">
        <v>202408</v>
      </c>
      <c r="C5978" s="37" t="s">
        <v>109</v>
      </c>
      <c r="D5978" s="37" t="s">
        <v>821</v>
      </c>
      <c r="E5978" s="0" t="n">
        <v>2</v>
      </c>
      <c r="F5978" s="38" t="s">
        <v>70</v>
      </c>
      <c r="G5978" s="37" t="s">
        <v>822</v>
      </c>
      <c r="H5978" s="0" t="n">
        <v>1110041</v>
      </c>
      <c r="I5978" s="0" t="n">
        <v>1293437</v>
      </c>
      <c r="J5978" s="0" t="n">
        <v>386126</v>
      </c>
    </row>
    <row r="5979" customFormat="false" ht="15" hidden="false" customHeight="false" outlineLevel="0" collapsed="false">
      <c r="A5979" s="0" t="n">
        <v>202407</v>
      </c>
      <c r="B5979" s="0" t="n">
        <v>202408</v>
      </c>
      <c r="C5979" s="37" t="s">
        <v>124</v>
      </c>
      <c r="D5979" s="37" t="s">
        <v>476</v>
      </c>
      <c r="E5979" s="0" t="n">
        <v>2</v>
      </c>
      <c r="F5979" s="38" t="s">
        <v>70</v>
      </c>
      <c r="G5979" s="37" t="s">
        <v>823</v>
      </c>
      <c r="H5979" s="0" t="n">
        <v>3633125</v>
      </c>
      <c r="I5979" s="0" t="n">
        <v>1487164</v>
      </c>
      <c r="J5979" s="0" t="n">
        <v>-80491</v>
      </c>
    </row>
    <row r="5980" customFormat="false" ht="15" hidden="false" customHeight="false" outlineLevel="0" collapsed="false">
      <c r="A5980" s="0" t="n">
        <v>202407</v>
      </c>
      <c r="B5980" s="0" t="n">
        <v>202408</v>
      </c>
      <c r="C5980" s="37" t="s">
        <v>115</v>
      </c>
      <c r="D5980" s="37" t="s">
        <v>300</v>
      </c>
      <c r="E5980" s="0" t="n">
        <v>2</v>
      </c>
      <c r="F5980" s="38" t="s">
        <v>70</v>
      </c>
      <c r="G5980" s="37" t="s">
        <v>824</v>
      </c>
      <c r="H5980" s="0" t="n">
        <v>474879</v>
      </c>
      <c r="I5980" s="0" t="n">
        <v>129679</v>
      </c>
      <c r="J5980" s="0" t="n">
        <v>-30969</v>
      </c>
    </row>
    <row r="5981" customFormat="false" ht="15" hidden="false" customHeight="false" outlineLevel="0" collapsed="false">
      <c r="A5981" s="0" t="n">
        <v>202407</v>
      </c>
      <c r="B5981" s="0" t="n">
        <v>202408</v>
      </c>
      <c r="C5981" s="37" t="s">
        <v>158</v>
      </c>
      <c r="D5981" s="37" t="s">
        <v>700</v>
      </c>
      <c r="E5981" s="0" t="n">
        <v>2</v>
      </c>
      <c r="F5981" s="38" t="s">
        <v>70</v>
      </c>
      <c r="G5981" s="37" t="s">
        <v>825</v>
      </c>
      <c r="H5981" s="0" t="n">
        <v>1615542</v>
      </c>
      <c r="I5981" s="0" t="n">
        <v>895845</v>
      </c>
      <c r="J5981" s="0" t="n">
        <v>34430</v>
      </c>
    </row>
    <row r="5982" customFormat="false" ht="15" hidden="false" customHeight="false" outlineLevel="0" collapsed="false">
      <c r="A5982" s="0" t="n">
        <v>202407</v>
      </c>
      <c r="B5982" s="0" t="n">
        <v>202408</v>
      </c>
      <c r="C5982" s="37" t="s">
        <v>184</v>
      </c>
      <c r="D5982" s="37" t="s">
        <v>826</v>
      </c>
      <c r="E5982" s="0" t="n">
        <v>2</v>
      </c>
      <c r="F5982" s="38" t="s">
        <v>70</v>
      </c>
      <c r="G5982" s="37" t="s">
        <v>827</v>
      </c>
      <c r="H5982" s="0" t="n">
        <v>185072</v>
      </c>
      <c r="I5982" s="0" t="n">
        <v>101903</v>
      </c>
      <c r="J5982" s="0" t="n">
        <v>3220</v>
      </c>
    </row>
    <row r="5983" customFormat="false" ht="15" hidden="false" customHeight="false" outlineLevel="0" collapsed="false">
      <c r="A5983" s="0" t="n">
        <v>202407</v>
      </c>
      <c r="B5983" s="0" t="n">
        <v>202408</v>
      </c>
      <c r="C5983" s="37" t="s">
        <v>101</v>
      </c>
      <c r="D5983" s="37" t="s">
        <v>328</v>
      </c>
      <c r="E5983" s="0" t="n">
        <v>2</v>
      </c>
      <c r="F5983" s="38" t="s">
        <v>70</v>
      </c>
      <c r="G5983" s="37" t="s">
        <v>828</v>
      </c>
      <c r="H5983" s="0" t="n">
        <v>64495</v>
      </c>
      <c r="I5983" s="0" t="n">
        <v>68890</v>
      </c>
      <c r="J5983" s="0" t="n">
        <v>2910</v>
      </c>
    </row>
    <row r="5984" customFormat="false" ht="15" hidden="false" customHeight="false" outlineLevel="0" collapsed="false">
      <c r="A5984" s="0" t="n">
        <v>202407</v>
      </c>
      <c r="B5984" s="0" t="n">
        <v>202408</v>
      </c>
      <c r="C5984" s="37" t="s">
        <v>106</v>
      </c>
      <c r="D5984" s="37" t="s">
        <v>511</v>
      </c>
      <c r="E5984" s="0" t="n">
        <v>2</v>
      </c>
      <c r="F5984" s="38" t="s">
        <v>70</v>
      </c>
      <c r="G5984" s="37" t="s">
        <v>829</v>
      </c>
      <c r="H5984" s="0" t="n">
        <v>3308484</v>
      </c>
      <c r="I5984" s="0" t="n">
        <v>1774024</v>
      </c>
      <c r="J5984" s="0" t="n">
        <v>-22431</v>
      </c>
    </row>
    <row r="5985" customFormat="false" ht="15" hidden="false" customHeight="false" outlineLevel="0" collapsed="false">
      <c r="A5985" s="0" t="n">
        <v>202407</v>
      </c>
      <c r="B5985" s="0" t="n">
        <v>202408</v>
      </c>
      <c r="C5985" s="37" t="s">
        <v>149</v>
      </c>
      <c r="D5985" s="37" t="s">
        <v>360</v>
      </c>
      <c r="E5985" s="0" t="n">
        <v>2</v>
      </c>
      <c r="F5985" s="38" t="s">
        <v>70</v>
      </c>
      <c r="G5985" s="37" t="s">
        <v>830</v>
      </c>
      <c r="H5985" s="0" t="n">
        <v>525839</v>
      </c>
      <c r="I5985" s="0" t="n">
        <v>173707</v>
      </c>
      <c r="J5985" s="0" t="n">
        <v>29051</v>
      </c>
    </row>
    <row r="5986" customFormat="false" ht="15" hidden="false" customHeight="false" outlineLevel="0" collapsed="false">
      <c r="A5986" s="0" t="n">
        <v>202407</v>
      </c>
      <c r="B5986" s="0" t="n">
        <v>202408</v>
      </c>
      <c r="C5986" s="37" t="s">
        <v>112</v>
      </c>
      <c r="D5986" s="37" t="s">
        <v>284</v>
      </c>
      <c r="E5986" s="0" t="n">
        <v>2</v>
      </c>
      <c r="F5986" s="38" t="s">
        <v>70</v>
      </c>
      <c r="G5986" s="37" t="s">
        <v>831</v>
      </c>
      <c r="H5986" s="0" t="n">
        <v>749615</v>
      </c>
      <c r="I5986" s="0" t="n">
        <v>126342</v>
      </c>
      <c r="J5986" s="0" t="n">
        <v>-7345</v>
      </c>
    </row>
    <row r="5987" customFormat="false" ht="15" hidden="false" customHeight="false" outlineLevel="0" collapsed="false">
      <c r="A5987" s="0" t="n">
        <v>202407</v>
      </c>
      <c r="B5987" s="0" t="n">
        <v>202408</v>
      </c>
      <c r="C5987" s="37" t="s">
        <v>184</v>
      </c>
      <c r="D5987" s="37" t="s">
        <v>267</v>
      </c>
      <c r="E5987" s="0" t="n">
        <v>2</v>
      </c>
      <c r="F5987" s="38" t="s">
        <v>70</v>
      </c>
      <c r="G5987" s="37" t="s">
        <v>832</v>
      </c>
      <c r="H5987" s="0" t="n">
        <v>209263</v>
      </c>
      <c r="I5987" s="0" t="n">
        <v>72467</v>
      </c>
      <c r="J5987" s="0" t="n">
        <v>9064</v>
      </c>
    </row>
    <row r="5988" customFormat="false" ht="15" hidden="false" customHeight="false" outlineLevel="0" collapsed="false">
      <c r="A5988" s="0" t="n">
        <v>202407</v>
      </c>
      <c r="B5988" s="0" t="n">
        <v>202408</v>
      </c>
      <c r="C5988" s="37" t="s">
        <v>197</v>
      </c>
      <c r="D5988" s="37" t="s">
        <v>387</v>
      </c>
      <c r="E5988" s="0" t="n">
        <v>2</v>
      </c>
      <c r="F5988" s="38" t="s">
        <v>70</v>
      </c>
      <c r="G5988" s="37" t="s">
        <v>833</v>
      </c>
      <c r="H5988" s="0" t="n">
        <v>214812</v>
      </c>
      <c r="I5988" s="0" t="n">
        <v>104239</v>
      </c>
      <c r="J5988" s="0" t="n">
        <v>14994</v>
      </c>
    </row>
    <row r="5989" customFormat="false" ht="15" hidden="false" customHeight="false" outlineLevel="0" collapsed="false">
      <c r="A5989" s="0" t="n">
        <v>202407</v>
      </c>
      <c r="B5989" s="0" t="n">
        <v>202408</v>
      </c>
      <c r="C5989" s="37" t="s">
        <v>197</v>
      </c>
      <c r="D5989" s="37" t="s">
        <v>334</v>
      </c>
      <c r="E5989" s="0" t="n">
        <v>2</v>
      </c>
      <c r="F5989" s="38" t="s">
        <v>70</v>
      </c>
      <c r="G5989" s="37" t="s">
        <v>834</v>
      </c>
      <c r="H5989" s="0" t="n">
        <v>1041332</v>
      </c>
      <c r="I5989" s="0" t="n">
        <v>568166</v>
      </c>
      <c r="J5989" s="0" t="n">
        <v>63434</v>
      </c>
    </row>
    <row r="5990" customFormat="false" ht="15" hidden="false" customHeight="false" outlineLevel="0" collapsed="false">
      <c r="A5990" s="0" t="n">
        <v>202407</v>
      </c>
      <c r="B5990" s="0" t="n">
        <v>202408</v>
      </c>
      <c r="C5990" s="37" t="s">
        <v>197</v>
      </c>
      <c r="D5990" s="37" t="s">
        <v>208</v>
      </c>
      <c r="E5990" s="0" t="n">
        <v>2</v>
      </c>
      <c r="F5990" s="38" t="s">
        <v>70</v>
      </c>
      <c r="G5990" s="37" t="s">
        <v>835</v>
      </c>
      <c r="H5990" s="0" t="n">
        <v>500418</v>
      </c>
      <c r="I5990" s="0" t="n">
        <v>316562</v>
      </c>
      <c r="J5990" s="0" t="n">
        <v>40746</v>
      </c>
    </row>
    <row r="5991" customFormat="false" ht="15" hidden="false" customHeight="false" outlineLevel="0" collapsed="false">
      <c r="A5991" s="0" t="n">
        <v>202407</v>
      </c>
      <c r="B5991" s="0" t="n">
        <v>202408</v>
      </c>
      <c r="C5991" s="37" t="s">
        <v>115</v>
      </c>
      <c r="D5991" s="37" t="s">
        <v>306</v>
      </c>
      <c r="E5991" s="0" t="n">
        <v>2</v>
      </c>
      <c r="F5991" s="38" t="s">
        <v>70</v>
      </c>
      <c r="G5991" s="37" t="s">
        <v>836</v>
      </c>
      <c r="H5991" s="0" t="n">
        <v>1993595</v>
      </c>
      <c r="I5991" s="0" t="n">
        <v>1704771</v>
      </c>
      <c r="J5991" s="0" t="n">
        <v>298210</v>
      </c>
    </row>
    <row r="5992" customFormat="false" ht="15" hidden="false" customHeight="false" outlineLevel="0" collapsed="false">
      <c r="A5992" s="0" t="n">
        <v>202407</v>
      </c>
      <c r="B5992" s="0" t="n">
        <v>202408</v>
      </c>
      <c r="C5992" s="37" t="s">
        <v>106</v>
      </c>
      <c r="D5992" s="37" t="s">
        <v>519</v>
      </c>
      <c r="E5992" s="0" t="n">
        <v>2</v>
      </c>
      <c r="F5992" s="38" t="s">
        <v>70</v>
      </c>
      <c r="G5992" s="37" t="s">
        <v>837</v>
      </c>
      <c r="H5992" s="0" t="n">
        <v>2700879</v>
      </c>
      <c r="I5992" s="0" t="n">
        <v>1269792</v>
      </c>
      <c r="J5992" s="0" t="n">
        <v>108385</v>
      </c>
    </row>
    <row r="5993" customFormat="false" ht="15" hidden="false" customHeight="false" outlineLevel="0" collapsed="false">
      <c r="A5993" s="0" t="n">
        <v>202407</v>
      </c>
      <c r="B5993" s="0" t="n">
        <v>202408</v>
      </c>
      <c r="C5993" s="37" t="s">
        <v>95</v>
      </c>
      <c r="D5993" s="37" t="s">
        <v>288</v>
      </c>
      <c r="E5993" s="0" t="n">
        <v>2</v>
      </c>
      <c r="F5993" s="38" t="s">
        <v>70</v>
      </c>
      <c r="G5993" s="37" t="s">
        <v>838</v>
      </c>
      <c r="H5993" s="0" t="n">
        <v>1492292</v>
      </c>
      <c r="I5993" s="0" t="n">
        <v>760711</v>
      </c>
      <c r="J5993" s="0" t="n">
        <v>34499</v>
      </c>
    </row>
    <row r="5994" customFormat="false" ht="15" hidden="false" customHeight="false" outlineLevel="0" collapsed="false">
      <c r="A5994" s="0" t="n">
        <v>202407</v>
      </c>
      <c r="B5994" s="0" t="n">
        <v>202408</v>
      </c>
      <c r="C5994" s="37" t="s">
        <v>101</v>
      </c>
      <c r="D5994" s="37" t="s">
        <v>839</v>
      </c>
      <c r="E5994" s="0" t="n">
        <v>2</v>
      </c>
      <c r="F5994" s="38" t="s">
        <v>70</v>
      </c>
      <c r="G5994" s="37" t="s">
        <v>840</v>
      </c>
      <c r="H5994" s="0" t="n">
        <v>1763861</v>
      </c>
      <c r="I5994" s="0" t="n">
        <v>2892212</v>
      </c>
      <c r="J5994" s="0" t="n">
        <v>372046</v>
      </c>
    </row>
    <row r="5995" customFormat="false" ht="15" hidden="false" customHeight="false" outlineLevel="0" collapsed="false">
      <c r="A5995" s="0" t="n">
        <v>202407</v>
      </c>
      <c r="B5995" s="0" t="n">
        <v>202408</v>
      </c>
      <c r="C5995" s="37" t="s">
        <v>106</v>
      </c>
      <c r="D5995" s="37" t="s">
        <v>841</v>
      </c>
      <c r="E5995" s="0" t="n">
        <v>2</v>
      </c>
      <c r="F5995" s="38" t="s">
        <v>70</v>
      </c>
      <c r="G5995" s="37" t="s">
        <v>842</v>
      </c>
      <c r="H5995" s="0" t="n">
        <v>7900110</v>
      </c>
      <c r="I5995" s="0" t="n">
        <v>3112065</v>
      </c>
      <c r="J5995" s="0" t="n">
        <v>435803</v>
      </c>
    </row>
    <row r="5996" customFormat="false" ht="15" hidden="false" customHeight="false" outlineLevel="0" collapsed="false">
      <c r="A5996" s="0" t="n">
        <v>202407</v>
      </c>
      <c r="B5996" s="0" t="n">
        <v>202408</v>
      </c>
      <c r="C5996" s="37" t="s">
        <v>178</v>
      </c>
      <c r="D5996" s="37" t="s">
        <v>843</v>
      </c>
      <c r="E5996" s="0" t="n">
        <v>2</v>
      </c>
      <c r="F5996" s="38" t="s">
        <v>70</v>
      </c>
      <c r="G5996" s="37" t="s">
        <v>844</v>
      </c>
      <c r="H5996" s="0" t="n">
        <v>309908</v>
      </c>
      <c r="I5996" s="0" t="n">
        <v>74285</v>
      </c>
      <c r="J5996" s="0" t="n">
        <v>12552</v>
      </c>
    </row>
    <row r="5997" customFormat="false" ht="15" hidden="false" customHeight="false" outlineLevel="0" collapsed="false">
      <c r="A5997" s="0" t="n">
        <v>202407</v>
      </c>
      <c r="B5997" s="0" t="n">
        <v>202408</v>
      </c>
      <c r="C5997" s="37" t="s">
        <v>95</v>
      </c>
      <c r="D5997" s="37" t="s">
        <v>96</v>
      </c>
      <c r="E5997" s="0" t="n">
        <v>2</v>
      </c>
      <c r="F5997" s="38" t="s">
        <v>71</v>
      </c>
      <c r="G5997" s="37" t="s">
        <v>97</v>
      </c>
      <c r="H5997" s="0" t="n">
        <v>2448658</v>
      </c>
      <c r="I5997" s="0" t="n">
        <v>2093984</v>
      </c>
      <c r="J5997" s="0" t="n">
        <v>307771</v>
      </c>
    </row>
    <row r="5998" customFormat="false" ht="15" hidden="false" customHeight="false" outlineLevel="0" collapsed="false">
      <c r="A5998" s="0" t="n">
        <v>202407</v>
      </c>
      <c r="B5998" s="0" t="n">
        <v>202408</v>
      </c>
      <c r="C5998" s="37" t="s">
        <v>98</v>
      </c>
      <c r="D5998" s="37" t="s">
        <v>99</v>
      </c>
      <c r="E5998" s="0" t="n">
        <v>2</v>
      </c>
      <c r="F5998" s="38" t="s">
        <v>71</v>
      </c>
      <c r="G5998" s="37" t="s">
        <v>100</v>
      </c>
      <c r="H5998" s="0" t="n">
        <v>630188</v>
      </c>
      <c r="I5998" s="0" t="n">
        <v>380252</v>
      </c>
      <c r="J5998" s="0" t="n">
        <v>45590</v>
      </c>
    </row>
    <row r="5999" customFormat="false" ht="15" hidden="false" customHeight="false" outlineLevel="0" collapsed="false">
      <c r="A5999" s="0" t="n">
        <v>202407</v>
      </c>
      <c r="B5999" s="0" t="n">
        <v>202408</v>
      </c>
      <c r="C5999" s="37" t="s">
        <v>101</v>
      </c>
      <c r="D5999" s="37" t="s">
        <v>102</v>
      </c>
      <c r="E5999" s="0" t="n">
        <v>2</v>
      </c>
      <c r="F5999" s="38" t="s">
        <v>71</v>
      </c>
      <c r="G5999" s="37" t="s">
        <v>103</v>
      </c>
      <c r="H5999" s="0" t="n">
        <v>755468</v>
      </c>
      <c r="I5999" s="0" t="n">
        <v>758560</v>
      </c>
      <c r="J5999" s="0" t="n">
        <v>66191</v>
      </c>
    </row>
    <row r="6000" customFormat="false" ht="15" hidden="false" customHeight="false" outlineLevel="0" collapsed="false">
      <c r="A6000" s="0" t="n">
        <v>202407</v>
      </c>
      <c r="B6000" s="0" t="n">
        <v>202408</v>
      </c>
      <c r="C6000" s="37" t="s">
        <v>101</v>
      </c>
      <c r="D6000" s="37" t="s">
        <v>104</v>
      </c>
      <c r="E6000" s="0" t="n">
        <v>2</v>
      </c>
      <c r="F6000" s="38" t="s">
        <v>71</v>
      </c>
      <c r="G6000" s="37" t="s">
        <v>105</v>
      </c>
      <c r="H6000" s="0" t="n">
        <v>678510</v>
      </c>
      <c r="I6000" s="0" t="n">
        <v>566617</v>
      </c>
      <c r="J6000" s="0" t="n">
        <v>61697</v>
      </c>
    </row>
    <row r="6001" customFormat="false" ht="15" hidden="false" customHeight="false" outlineLevel="0" collapsed="false">
      <c r="A6001" s="0" t="n">
        <v>202407</v>
      </c>
      <c r="B6001" s="0" t="n">
        <v>202408</v>
      </c>
      <c r="C6001" s="37" t="s">
        <v>106</v>
      </c>
      <c r="D6001" s="37" t="s">
        <v>107</v>
      </c>
      <c r="E6001" s="0" t="n">
        <v>2</v>
      </c>
      <c r="F6001" s="38" t="s">
        <v>71</v>
      </c>
      <c r="G6001" s="37" t="s">
        <v>108</v>
      </c>
      <c r="H6001" s="0" t="n">
        <v>1029075</v>
      </c>
      <c r="I6001" s="0" t="n">
        <v>229321</v>
      </c>
      <c r="J6001" s="0" t="n">
        <v>-8624</v>
      </c>
    </row>
    <row r="6002" customFormat="false" ht="15" hidden="false" customHeight="false" outlineLevel="0" collapsed="false">
      <c r="A6002" s="0" t="n">
        <v>202407</v>
      </c>
      <c r="B6002" s="0" t="n">
        <v>202408</v>
      </c>
      <c r="C6002" s="37" t="s">
        <v>109</v>
      </c>
      <c r="D6002" s="37" t="s">
        <v>110</v>
      </c>
      <c r="E6002" s="0" t="n">
        <v>2</v>
      </c>
      <c r="F6002" s="38" t="s">
        <v>71</v>
      </c>
      <c r="G6002" s="37" t="s">
        <v>111</v>
      </c>
      <c r="H6002" s="0" t="n">
        <v>431882</v>
      </c>
      <c r="I6002" s="0" t="n">
        <v>223732</v>
      </c>
      <c r="J6002" s="0" t="n">
        <v>17211</v>
      </c>
    </row>
    <row r="6003" customFormat="false" ht="15" hidden="false" customHeight="false" outlineLevel="0" collapsed="false">
      <c r="A6003" s="0" t="n">
        <v>202407</v>
      </c>
      <c r="B6003" s="0" t="n">
        <v>202408</v>
      </c>
      <c r="C6003" s="37" t="s">
        <v>112</v>
      </c>
      <c r="D6003" s="37" t="s">
        <v>113</v>
      </c>
      <c r="E6003" s="0" t="n">
        <v>2</v>
      </c>
      <c r="F6003" s="38" t="s">
        <v>71</v>
      </c>
      <c r="G6003" s="37" t="s">
        <v>114</v>
      </c>
      <c r="H6003" s="0" t="n">
        <v>2777224</v>
      </c>
      <c r="I6003" s="0" t="n">
        <v>2816789</v>
      </c>
      <c r="J6003" s="0" t="n">
        <v>991</v>
      </c>
    </row>
    <row r="6004" customFormat="false" ht="15" hidden="false" customHeight="false" outlineLevel="0" collapsed="false">
      <c r="A6004" s="0" t="n">
        <v>202407</v>
      </c>
      <c r="B6004" s="0" t="n">
        <v>202408</v>
      </c>
      <c r="C6004" s="37" t="s">
        <v>115</v>
      </c>
      <c r="D6004" s="37" t="s">
        <v>116</v>
      </c>
      <c r="E6004" s="0" t="n">
        <v>2</v>
      </c>
      <c r="F6004" s="38" t="s">
        <v>71</v>
      </c>
      <c r="G6004" s="37" t="s">
        <v>117</v>
      </c>
      <c r="H6004" s="0" t="n">
        <v>342241</v>
      </c>
      <c r="I6004" s="0" t="n">
        <v>200861</v>
      </c>
      <c r="J6004" s="0" t="n">
        <v>36788</v>
      </c>
    </row>
    <row r="6005" customFormat="false" ht="15" hidden="false" customHeight="false" outlineLevel="0" collapsed="false">
      <c r="A6005" s="0" t="n">
        <v>202407</v>
      </c>
      <c r="B6005" s="0" t="n">
        <v>202408</v>
      </c>
      <c r="C6005" s="37" t="s">
        <v>109</v>
      </c>
      <c r="D6005" s="37" t="s">
        <v>118</v>
      </c>
      <c r="E6005" s="0" t="n">
        <v>2</v>
      </c>
      <c r="F6005" s="38" t="s">
        <v>71</v>
      </c>
      <c r="G6005" s="37" t="s">
        <v>119</v>
      </c>
      <c r="H6005" s="0" t="n">
        <v>2064064</v>
      </c>
      <c r="I6005" s="0" t="n">
        <v>688766</v>
      </c>
      <c r="J6005" s="0" t="n">
        <v>102160</v>
      </c>
    </row>
    <row r="6006" customFormat="false" ht="15" hidden="false" customHeight="false" outlineLevel="0" collapsed="false">
      <c r="A6006" s="0" t="n">
        <v>202407</v>
      </c>
      <c r="B6006" s="0" t="n">
        <v>202408</v>
      </c>
      <c r="C6006" s="37" t="s">
        <v>109</v>
      </c>
      <c r="D6006" s="37" t="s">
        <v>120</v>
      </c>
      <c r="E6006" s="0" t="n">
        <v>2</v>
      </c>
      <c r="F6006" s="38" t="s">
        <v>71</v>
      </c>
      <c r="G6006" s="37" t="s">
        <v>121</v>
      </c>
      <c r="H6006" s="0" t="n">
        <v>309348</v>
      </c>
      <c r="I6006" s="0" t="n">
        <v>136000</v>
      </c>
      <c r="J6006" s="0" t="n">
        <v>20133</v>
      </c>
    </row>
    <row r="6007" customFormat="false" ht="15" hidden="false" customHeight="false" outlineLevel="0" collapsed="false">
      <c r="A6007" s="0" t="n">
        <v>202407</v>
      </c>
      <c r="B6007" s="0" t="n">
        <v>202408</v>
      </c>
      <c r="C6007" s="37" t="s">
        <v>95</v>
      </c>
      <c r="D6007" s="37" t="s">
        <v>122</v>
      </c>
      <c r="E6007" s="0" t="n">
        <v>2</v>
      </c>
      <c r="F6007" s="38" t="s">
        <v>71</v>
      </c>
      <c r="G6007" s="37" t="s">
        <v>123</v>
      </c>
      <c r="H6007" s="0" t="n">
        <v>656799</v>
      </c>
      <c r="I6007" s="0" t="n">
        <v>416539</v>
      </c>
      <c r="J6007" s="0" t="n">
        <v>104697</v>
      </c>
    </row>
    <row r="6008" customFormat="false" ht="15" hidden="false" customHeight="false" outlineLevel="0" collapsed="false">
      <c r="A6008" s="0" t="n">
        <v>202407</v>
      </c>
      <c r="B6008" s="0" t="n">
        <v>202408</v>
      </c>
      <c r="C6008" s="37" t="s">
        <v>124</v>
      </c>
      <c r="D6008" s="37" t="s">
        <v>125</v>
      </c>
      <c r="E6008" s="0" t="n">
        <v>2</v>
      </c>
      <c r="F6008" s="38" t="s">
        <v>71</v>
      </c>
      <c r="G6008" s="37" t="s">
        <v>126</v>
      </c>
      <c r="H6008" s="0" t="n">
        <v>173728</v>
      </c>
      <c r="I6008" s="0" t="n">
        <v>194217</v>
      </c>
      <c r="J6008" s="0" t="n">
        <v>9129</v>
      </c>
    </row>
    <row r="6009" customFormat="false" ht="15" hidden="false" customHeight="false" outlineLevel="0" collapsed="false">
      <c r="A6009" s="0" t="n">
        <v>202407</v>
      </c>
      <c r="B6009" s="0" t="n">
        <v>202408</v>
      </c>
      <c r="C6009" s="37" t="s">
        <v>95</v>
      </c>
      <c r="D6009" s="37" t="s">
        <v>127</v>
      </c>
      <c r="E6009" s="0" t="n">
        <v>2</v>
      </c>
      <c r="F6009" s="38" t="s">
        <v>71</v>
      </c>
      <c r="G6009" s="37" t="s">
        <v>128</v>
      </c>
      <c r="H6009" s="0" t="n">
        <v>967450</v>
      </c>
      <c r="I6009" s="0" t="n">
        <v>889710</v>
      </c>
      <c r="J6009" s="0" t="n">
        <v>22331</v>
      </c>
    </row>
    <row r="6010" customFormat="false" ht="15" hidden="false" customHeight="false" outlineLevel="0" collapsed="false">
      <c r="A6010" s="0" t="n">
        <v>202407</v>
      </c>
      <c r="B6010" s="0" t="n">
        <v>202408</v>
      </c>
      <c r="C6010" s="37" t="s">
        <v>124</v>
      </c>
      <c r="D6010" s="37" t="s">
        <v>122</v>
      </c>
      <c r="E6010" s="0" t="n">
        <v>2</v>
      </c>
      <c r="F6010" s="38" t="s">
        <v>71</v>
      </c>
      <c r="G6010" s="37" t="s">
        <v>129</v>
      </c>
      <c r="H6010" s="0" t="n">
        <v>4030817</v>
      </c>
      <c r="I6010" s="0" t="n">
        <v>3360466</v>
      </c>
      <c r="J6010" s="0" t="n">
        <v>150010</v>
      </c>
    </row>
    <row r="6011" customFormat="false" ht="15" hidden="false" customHeight="false" outlineLevel="0" collapsed="false">
      <c r="A6011" s="0" t="n">
        <v>202407</v>
      </c>
      <c r="B6011" s="0" t="n">
        <v>202408</v>
      </c>
      <c r="C6011" s="37" t="s">
        <v>106</v>
      </c>
      <c r="D6011" s="37" t="s">
        <v>130</v>
      </c>
      <c r="E6011" s="0" t="n">
        <v>2</v>
      </c>
      <c r="F6011" s="38" t="s">
        <v>71</v>
      </c>
      <c r="G6011" s="37" t="s">
        <v>131</v>
      </c>
      <c r="H6011" s="0" t="n">
        <v>511331</v>
      </c>
      <c r="I6011" s="0" t="n">
        <v>335910</v>
      </c>
      <c r="J6011" s="0" t="n">
        <v>-26948</v>
      </c>
    </row>
    <row r="6012" customFormat="false" ht="15" hidden="false" customHeight="false" outlineLevel="0" collapsed="false">
      <c r="A6012" s="0" t="n">
        <v>202407</v>
      </c>
      <c r="B6012" s="0" t="n">
        <v>202408</v>
      </c>
      <c r="C6012" s="37" t="s">
        <v>95</v>
      </c>
      <c r="D6012" s="37" t="s">
        <v>132</v>
      </c>
      <c r="E6012" s="0" t="n">
        <v>2</v>
      </c>
      <c r="F6012" s="38" t="s">
        <v>71</v>
      </c>
      <c r="G6012" s="37" t="s">
        <v>133</v>
      </c>
      <c r="H6012" s="0" t="n">
        <v>397659</v>
      </c>
      <c r="I6012" s="0" t="n">
        <v>289977</v>
      </c>
      <c r="J6012" s="0" t="n">
        <v>-20982</v>
      </c>
    </row>
    <row r="6013" customFormat="false" ht="15" hidden="false" customHeight="false" outlineLevel="0" collapsed="false">
      <c r="A6013" s="0" t="n">
        <v>202407</v>
      </c>
      <c r="B6013" s="0" t="n">
        <v>202408</v>
      </c>
      <c r="C6013" s="37" t="s">
        <v>112</v>
      </c>
      <c r="D6013" s="37" t="s">
        <v>134</v>
      </c>
      <c r="E6013" s="0" t="n">
        <v>2</v>
      </c>
      <c r="F6013" s="38" t="s">
        <v>71</v>
      </c>
      <c r="G6013" s="37" t="s">
        <v>135</v>
      </c>
      <c r="H6013" s="0" t="n">
        <v>128367</v>
      </c>
      <c r="I6013" s="0" t="n">
        <v>183155</v>
      </c>
      <c r="J6013" s="0" t="n">
        <v>26028</v>
      </c>
    </row>
    <row r="6014" customFormat="false" ht="15" hidden="false" customHeight="false" outlineLevel="0" collapsed="false">
      <c r="A6014" s="0" t="n">
        <v>202407</v>
      </c>
      <c r="B6014" s="0" t="n">
        <v>202408</v>
      </c>
      <c r="C6014" s="37" t="s">
        <v>136</v>
      </c>
      <c r="D6014" s="37" t="s">
        <v>137</v>
      </c>
      <c r="E6014" s="0" t="n">
        <v>2</v>
      </c>
      <c r="F6014" s="38" t="s">
        <v>71</v>
      </c>
      <c r="G6014" s="37" t="s">
        <v>138</v>
      </c>
      <c r="H6014" s="0" t="n">
        <v>369836</v>
      </c>
      <c r="I6014" s="0" t="n">
        <v>64440</v>
      </c>
      <c r="J6014" s="0" t="n">
        <v>-3835</v>
      </c>
    </row>
    <row r="6015" customFormat="false" ht="15" hidden="false" customHeight="false" outlineLevel="0" collapsed="false">
      <c r="A6015" s="0" t="n">
        <v>202407</v>
      </c>
      <c r="B6015" s="0" t="n">
        <v>202408</v>
      </c>
      <c r="C6015" s="37" t="s">
        <v>115</v>
      </c>
      <c r="D6015" s="37" t="s">
        <v>139</v>
      </c>
      <c r="E6015" s="0" t="n">
        <v>2</v>
      </c>
      <c r="F6015" s="38" t="s">
        <v>71</v>
      </c>
      <c r="G6015" s="37" t="s">
        <v>140</v>
      </c>
      <c r="H6015" s="0" t="n">
        <v>79952</v>
      </c>
      <c r="I6015" s="0" t="n">
        <v>129720</v>
      </c>
      <c r="J6015" s="0" t="n">
        <v>-3566</v>
      </c>
    </row>
    <row r="6016" customFormat="false" ht="15" hidden="false" customHeight="false" outlineLevel="0" collapsed="false">
      <c r="A6016" s="0" t="n">
        <v>202407</v>
      </c>
      <c r="B6016" s="0" t="n">
        <v>202408</v>
      </c>
      <c r="C6016" s="37" t="s">
        <v>109</v>
      </c>
      <c r="D6016" s="37" t="s">
        <v>141</v>
      </c>
      <c r="E6016" s="0" t="n">
        <v>2</v>
      </c>
      <c r="F6016" s="38" t="s">
        <v>71</v>
      </c>
      <c r="G6016" s="37" t="s">
        <v>142</v>
      </c>
      <c r="H6016" s="0" t="n">
        <v>193978</v>
      </c>
      <c r="I6016" s="0" t="n">
        <v>116532</v>
      </c>
      <c r="J6016" s="0" t="n">
        <v>8137</v>
      </c>
    </row>
    <row r="6017" customFormat="false" ht="15" hidden="false" customHeight="false" outlineLevel="0" collapsed="false">
      <c r="A6017" s="0" t="n">
        <v>202407</v>
      </c>
      <c r="B6017" s="0" t="n">
        <v>202408</v>
      </c>
      <c r="C6017" s="37" t="s">
        <v>136</v>
      </c>
      <c r="D6017" s="37" t="s">
        <v>143</v>
      </c>
      <c r="E6017" s="0" t="n">
        <v>2</v>
      </c>
      <c r="F6017" s="38" t="s">
        <v>71</v>
      </c>
      <c r="G6017" s="37" t="s">
        <v>144</v>
      </c>
      <c r="H6017" s="0" t="n">
        <v>574561</v>
      </c>
      <c r="I6017" s="0" t="n">
        <v>152661</v>
      </c>
      <c r="J6017" s="0" t="n">
        <v>5920</v>
      </c>
    </row>
    <row r="6018" customFormat="false" ht="15" hidden="false" customHeight="false" outlineLevel="0" collapsed="false">
      <c r="A6018" s="0" t="n">
        <v>202407</v>
      </c>
      <c r="B6018" s="0" t="n">
        <v>202408</v>
      </c>
      <c r="C6018" s="37" t="s">
        <v>101</v>
      </c>
      <c r="D6018" s="37" t="s">
        <v>145</v>
      </c>
      <c r="E6018" s="0" t="n">
        <v>2</v>
      </c>
      <c r="F6018" s="38" t="s">
        <v>71</v>
      </c>
      <c r="G6018" s="37" t="s">
        <v>146</v>
      </c>
      <c r="H6018" s="0" t="n">
        <v>2463194</v>
      </c>
      <c r="I6018" s="0" t="n">
        <v>2523074</v>
      </c>
      <c r="J6018" s="0" t="n">
        <v>425302</v>
      </c>
    </row>
    <row r="6019" customFormat="false" ht="15" hidden="false" customHeight="false" outlineLevel="0" collapsed="false">
      <c r="A6019" s="0" t="n">
        <v>202407</v>
      </c>
      <c r="B6019" s="0" t="n">
        <v>202408</v>
      </c>
      <c r="C6019" s="37" t="s">
        <v>106</v>
      </c>
      <c r="D6019" s="37" t="s">
        <v>147</v>
      </c>
      <c r="E6019" s="0" t="n">
        <v>2</v>
      </c>
      <c r="F6019" s="38" t="s">
        <v>71</v>
      </c>
      <c r="G6019" s="37" t="s">
        <v>148</v>
      </c>
      <c r="H6019" s="0" t="n">
        <v>16264136</v>
      </c>
      <c r="I6019" s="0" t="n">
        <v>12560082</v>
      </c>
      <c r="J6019" s="0" t="n">
        <v>1080746</v>
      </c>
    </row>
    <row r="6020" customFormat="false" ht="15" hidden="false" customHeight="false" outlineLevel="0" collapsed="false">
      <c r="A6020" s="0" t="n">
        <v>202407</v>
      </c>
      <c r="B6020" s="0" t="n">
        <v>202408</v>
      </c>
      <c r="C6020" s="37" t="s">
        <v>149</v>
      </c>
      <c r="D6020" s="37" t="s">
        <v>150</v>
      </c>
      <c r="E6020" s="0" t="n">
        <v>2</v>
      </c>
      <c r="F6020" s="38" t="s">
        <v>71</v>
      </c>
      <c r="G6020" s="37" t="s">
        <v>151</v>
      </c>
      <c r="H6020" s="0" t="n">
        <v>294824</v>
      </c>
      <c r="I6020" s="0" t="n">
        <v>280419</v>
      </c>
      <c r="J6020" s="0" t="n">
        <v>43</v>
      </c>
    </row>
    <row r="6021" customFormat="false" ht="15" hidden="false" customHeight="false" outlineLevel="0" collapsed="false">
      <c r="A6021" s="0" t="n">
        <v>202407</v>
      </c>
      <c r="B6021" s="0" t="n">
        <v>202408</v>
      </c>
      <c r="C6021" s="37" t="s">
        <v>152</v>
      </c>
      <c r="D6021" s="37" t="s">
        <v>153</v>
      </c>
      <c r="E6021" s="0" t="n">
        <v>2</v>
      </c>
      <c r="F6021" s="38" t="s">
        <v>71</v>
      </c>
      <c r="G6021" s="37" t="s">
        <v>154</v>
      </c>
      <c r="H6021" s="0" t="n">
        <v>3017575</v>
      </c>
      <c r="I6021" s="0" t="n">
        <v>1541475</v>
      </c>
      <c r="J6021" s="0" t="n">
        <v>273093</v>
      </c>
    </row>
    <row r="6022" customFormat="false" ht="15" hidden="false" customHeight="false" outlineLevel="0" collapsed="false">
      <c r="A6022" s="0" t="n">
        <v>202407</v>
      </c>
      <c r="B6022" s="0" t="n">
        <v>202408</v>
      </c>
      <c r="C6022" s="37" t="s">
        <v>101</v>
      </c>
      <c r="D6022" s="37" t="s">
        <v>155</v>
      </c>
      <c r="E6022" s="0" t="n">
        <v>2</v>
      </c>
      <c r="F6022" s="38" t="s">
        <v>71</v>
      </c>
      <c r="G6022" s="37" t="s">
        <v>156</v>
      </c>
      <c r="H6022" s="0" t="n">
        <v>752135</v>
      </c>
      <c r="I6022" s="0" t="n">
        <v>453324</v>
      </c>
      <c r="J6022" s="0" t="n">
        <v>69304</v>
      </c>
    </row>
    <row r="6023" customFormat="false" ht="15" hidden="false" customHeight="false" outlineLevel="0" collapsed="false">
      <c r="A6023" s="0" t="n">
        <v>202407</v>
      </c>
      <c r="B6023" s="0" t="n">
        <v>202408</v>
      </c>
      <c r="C6023" s="37" t="s">
        <v>106</v>
      </c>
      <c r="D6023" s="37" t="s">
        <v>116</v>
      </c>
      <c r="E6023" s="0" t="n">
        <v>2</v>
      </c>
      <c r="F6023" s="38" t="s">
        <v>71</v>
      </c>
      <c r="G6023" s="37" t="s">
        <v>157</v>
      </c>
      <c r="H6023" s="0" t="n">
        <v>374826</v>
      </c>
      <c r="I6023" s="0" t="n">
        <v>81163</v>
      </c>
      <c r="J6023" s="0" t="n">
        <v>-4959</v>
      </c>
    </row>
    <row r="6024" customFormat="false" ht="15" hidden="false" customHeight="false" outlineLevel="0" collapsed="false">
      <c r="A6024" s="0" t="n">
        <v>202407</v>
      </c>
      <c r="B6024" s="0" t="n">
        <v>202408</v>
      </c>
      <c r="C6024" s="37" t="s">
        <v>158</v>
      </c>
      <c r="D6024" s="37" t="s">
        <v>159</v>
      </c>
      <c r="E6024" s="0" t="n">
        <v>2</v>
      </c>
      <c r="F6024" s="38" t="s">
        <v>71</v>
      </c>
      <c r="G6024" s="37" t="s">
        <v>160</v>
      </c>
      <c r="H6024" s="0" t="n">
        <v>793206</v>
      </c>
      <c r="I6024" s="0" t="n">
        <v>375640</v>
      </c>
      <c r="J6024" s="0" t="n">
        <v>39527</v>
      </c>
    </row>
    <row r="6025" customFormat="false" ht="15" hidden="false" customHeight="false" outlineLevel="0" collapsed="false">
      <c r="A6025" s="0" t="n">
        <v>202407</v>
      </c>
      <c r="B6025" s="0" t="n">
        <v>202408</v>
      </c>
      <c r="C6025" s="37" t="s">
        <v>95</v>
      </c>
      <c r="D6025" s="37" t="s">
        <v>161</v>
      </c>
      <c r="E6025" s="0" t="n">
        <v>2</v>
      </c>
      <c r="F6025" s="38" t="s">
        <v>71</v>
      </c>
      <c r="G6025" s="37" t="s">
        <v>162</v>
      </c>
      <c r="H6025" s="0" t="n">
        <v>577615</v>
      </c>
      <c r="I6025" s="0" t="n">
        <v>203572</v>
      </c>
      <c r="J6025" s="0" t="n">
        <v>1729</v>
      </c>
    </row>
    <row r="6026" customFormat="false" ht="15" hidden="false" customHeight="false" outlineLevel="0" collapsed="false">
      <c r="A6026" s="0" t="n">
        <v>202407</v>
      </c>
      <c r="B6026" s="0" t="n">
        <v>202408</v>
      </c>
      <c r="C6026" s="37" t="s">
        <v>112</v>
      </c>
      <c r="D6026" s="37" t="s">
        <v>163</v>
      </c>
      <c r="E6026" s="0" t="n">
        <v>2</v>
      </c>
      <c r="F6026" s="38" t="s">
        <v>71</v>
      </c>
      <c r="G6026" s="37" t="s">
        <v>164</v>
      </c>
      <c r="H6026" s="0" t="n">
        <v>667003</v>
      </c>
      <c r="I6026" s="0" t="n">
        <v>586075</v>
      </c>
      <c r="J6026" s="0" t="n">
        <v>3432</v>
      </c>
    </row>
    <row r="6027" customFormat="false" ht="15" hidden="false" customHeight="false" outlineLevel="0" collapsed="false">
      <c r="A6027" s="0" t="n">
        <v>202407</v>
      </c>
      <c r="B6027" s="0" t="n">
        <v>202408</v>
      </c>
      <c r="C6027" s="37" t="s">
        <v>101</v>
      </c>
      <c r="D6027" s="37" t="s">
        <v>165</v>
      </c>
      <c r="E6027" s="0" t="n">
        <v>2</v>
      </c>
      <c r="F6027" s="38" t="s">
        <v>71</v>
      </c>
      <c r="G6027" s="37" t="s">
        <v>166</v>
      </c>
      <c r="H6027" s="0" t="n">
        <v>343241</v>
      </c>
      <c r="I6027" s="0" t="n">
        <v>127143</v>
      </c>
      <c r="J6027" s="0" t="n">
        <v>33941</v>
      </c>
    </row>
    <row r="6028" customFormat="false" ht="15" hidden="false" customHeight="false" outlineLevel="0" collapsed="false">
      <c r="A6028" s="0" t="n">
        <v>202407</v>
      </c>
      <c r="B6028" s="0" t="n">
        <v>202408</v>
      </c>
      <c r="C6028" s="37" t="s">
        <v>124</v>
      </c>
      <c r="D6028" s="37" t="s">
        <v>167</v>
      </c>
      <c r="E6028" s="0" t="n">
        <v>2</v>
      </c>
      <c r="F6028" s="38" t="s">
        <v>71</v>
      </c>
      <c r="G6028" s="37" t="s">
        <v>168</v>
      </c>
      <c r="H6028" s="0" t="n">
        <v>89004</v>
      </c>
      <c r="I6028" s="0" t="n">
        <v>62104</v>
      </c>
      <c r="J6028" s="0" t="n">
        <v>5740</v>
      </c>
    </row>
    <row r="6029" customFormat="false" ht="15" hidden="false" customHeight="false" outlineLevel="0" collapsed="false">
      <c r="A6029" s="0" t="n">
        <v>202407</v>
      </c>
      <c r="B6029" s="0" t="n">
        <v>202408</v>
      </c>
      <c r="C6029" s="37" t="s">
        <v>152</v>
      </c>
      <c r="D6029" s="37" t="s">
        <v>122</v>
      </c>
      <c r="E6029" s="0" t="n">
        <v>2</v>
      </c>
      <c r="F6029" s="38" t="s">
        <v>71</v>
      </c>
      <c r="G6029" s="37" t="s">
        <v>169</v>
      </c>
      <c r="H6029" s="0" t="n">
        <v>81933</v>
      </c>
      <c r="I6029" s="0" t="n">
        <v>52921</v>
      </c>
      <c r="J6029" s="0" t="n">
        <v>3082</v>
      </c>
    </row>
    <row r="6030" customFormat="false" ht="15" hidden="false" customHeight="false" outlineLevel="0" collapsed="false">
      <c r="A6030" s="0" t="n">
        <v>202407</v>
      </c>
      <c r="B6030" s="0" t="n">
        <v>202408</v>
      </c>
      <c r="C6030" s="37" t="s">
        <v>98</v>
      </c>
      <c r="D6030" s="37" t="s">
        <v>170</v>
      </c>
      <c r="E6030" s="0" t="n">
        <v>2</v>
      </c>
      <c r="F6030" s="38" t="s">
        <v>71</v>
      </c>
      <c r="G6030" s="37" t="s">
        <v>171</v>
      </c>
      <c r="H6030" s="0" t="n">
        <v>1486837</v>
      </c>
      <c r="I6030" s="0" t="n">
        <v>962232</v>
      </c>
      <c r="J6030" s="0" t="n">
        <v>85153</v>
      </c>
    </row>
    <row r="6031" customFormat="false" ht="15" hidden="false" customHeight="false" outlineLevel="0" collapsed="false">
      <c r="A6031" s="0" t="n">
        <v>202407</v>
      </c>
      <c r="B6031" s="0" t="n">
        <v>202408</v>
      </c>
      <c r="C6031" s="37" t="s">
        <v>98</v>
      </c>
      <c r="D6031" s="37" t="s">
        <v>172</v>
      </c>
      <c r="E6031" s="0" t="n">
        <v>2</v>
      </c>
      <c r="F6031" s="38" t="s">
        <v>71</v>
      </c>
      <c r="G6031" s="37" t="s">
        <v>173</v>
      </c>
      <c r="H6031" s="0" t="n">
        <v>421296</v>
      </c>
      <c r="I6031" s="0" t="n">
        <v>297323</v>
      </c>
      <c r="J6031" s="0" t="n">
        <v>49779</v>
      </c>
    </row>
    <row r="6032" customFormat="false" ht="15" hidden="false" customHeight="false" outlineLevel="0" collapsed="false">
      <c r="A6032" s="0" t="n">
        <v>202407</v>
      </c>
      <c r="B6032" s="0" t="n">
        <v>202408</v>
      </c>
      <c r="C6032" s="37" t="s">
        <v>158</v>
      </c>
      <c r="D6032" s="37" t="s">
        <v>174</v>
      </c>
      <c r="E6032" s="0" t="n">
        <v>2</v>
      </c>
      <c r="F6032" s="38" t="s">
        <v>71</v>
      </c>
      <c r="G6032" s="37" t="s">
        <v>175</v>
      </c>
      <c r="H6032" s="0" t="n">
        <v>258282</v>
      </c>
      <c r="I6032" s="0" t="n">
        <v>127670</v>
      </c>
      <c r="J6032" s="0" t="n">
        <v>1256</v>
      </c>
    </row>
    <row r="6033" customFormat="false" ht="15" hidden="false" customHeight="false" outlineLevel="0" collapsed="false">
      <c r="A6033" s="0" t="n">
        <v>202407</v>
      </c>
      <c r="B6033" s="0" t="n">
        <v>202408</v>
      </c>
      <c r="C6033" s="37" t="s">
        <v>149</v>
      </c>
      <c r="D6033" s="37" t="s">
        <v>176</v>
      </c>
      <c r="E6033" s="0" t="n">
        <v>2</v>
      </c>
      <c r="F6033" s="38" t="s">
        <v>71</v>
      </c>
      <c r="G6033" s="37" t="s">
        <v>177</v>
      </c>
      <c r="H6033" s="0" t="n">
        <v>468749</v>
      </c>
      <c r="I6033" s="0" t="n">
        <v>82147</v>
      </c>
      <c r="J6033" s="0" t="n">
        <v>2211</v>
      </c>
    </row>
    <row r="6034" customFormat="false" ht="15" hidden="false" customHeight="false" outlineLevel="0" collapsed="false">
      <c r="A6034" s="0" t="n">
        <v>202407</v>
      </c>
      <c r="B6034" s="0" t="n">
        <v>202408</v>
      </c>
      <c r="C6034" s="37" t="s">
        <v>178</v>
      </c>
      <c r="D6034" s="37" t="s">
        <v>179</v>
      </c>
      <c r="E6034" s="0" t="n">
        <v>2</v>
      </c>
      <c r="F6034" s="38" t="s">
        <v>71</v>
      </c>
      <c r="G6034" s="37" t="s">
        <v>180</v>
      </c>
      <c r="H6034" s="0" t="n">
        <v>1262249</v>
      </c>
      <c r="I6034" s="0" t="n">
        <v>1608282</v>
      </c>
      <c r="J6034" s="0" t="n">
        <v>234274</v>
      </c>
    </row>
    <row r="6035" customFormat="false" ht="15" hidden="false" customHeight="false" outlineLevel="0" collapsed="false">
      <c r="A6035" s="0" t="n">
        <v>202407</v>
      </c>
      <c r="B6035" s="0" t="n">
        <v>202408</v>
      </c>
      <c r="C6035" s="37" t="s">
        <v>149</v>
      </c>
      <c r="D6035" s="37" t="s">
        <v>181</v>
      </c>
      <c r="E6035" s="0" t="n">
        <v>2</v>
      </c>
      <c r="F6035" s="38" t="s">
        <v>71</v>
      </c>
      <c r="G6035" s="37" t="s">
        <v>182</v>
      </c>
      <c r="H6035" s="0" t="n">
        <v>672608</v>
      </c>
      <c r="I6035" s="0" t="n">
        <v>528168</v>
      </c>
      <c r="J6035" s="0" t="n">
        <v>-37837</v>
      </c>
    </row>
    <row r="6036" customFormat="false" ht="15" hidden="false" customHeight="false" outlineLevel="0" collapsed="false">
      <c r="A6036" s="0" t="n">
        <v>202407</v>
      </c>
      <c r="B6036" s="0" t="n">
        <v>202408</v>
      </c>
      <c r="C6036" s="37" t="s">
        <v>115</v>
      </c>
      <c r="D6036" s="37" t="s">
        <v>104</v>
      </c>
      <c r="E6036" s="0" t="n">
        <v>2</v>
      </c>
      <c r="F6036" s="38" t="s">
        <v>71</v>
      </c>
      <c r="G6036" s="37" t="s">
        <v>183</v>
      </c>
      <c r="H6036" s="0" t="n">
        <v>256688</v>
      </c>
      <c r="I6036" s="0" t="n">
        <v>288531</v>
      </c>
      <c r="J6036" s="0" t="n">
        <v>51669</v>
      </c>
    </row>
    <row r="6037" customFormat="false" ht="15" hidden="false" customHeight="false" outlineLevel="0" collapsed="false">
      <c r="A6037" s="0" t="n">
        <v>202407</v>
      </c>
      <c r="B6037" s="0" t="n">
        <v>202408</v>
      </c>
      <c r="C6037" s="37" t="s">
        <v>184</v>
      </c>
      <c r="D6037" s="37" t="s">
        <v>185</v>
      </c>
      <c r="E6037" s="0" t="n">
        <v>2</v>
      </c>
      <c r="F6037" s="38" t="s">
        <v>71</v>
      </c>
      <c r="G6037" s="37" t="s">
        <v>186</v>
      </c>
      <c r="H6037" s="0" t="n">
        <v>2566050</v>
      </c>
      <c r="I6037" s="0" t="n">
        <v>1354841</v>
      </c>
      <c r="J6037" s="0" t="n">
        <v>-109089</v>
      </c>
    </row>
    <row r="6038" customFormat="false" ht="15" hidden="false" customHeight="false" outlineLevel="0" collapsed="false">
      <c r="A6038" s="0" t="n">
        <v>202407</v>
      </c>
      <c r="B6038" s="0" t="n">
        <v>202408</v>
      </c>
      <c r="C6038" s="37" t="s">
        <v>109</v>
      </c>
      <c r="D6038" s="37" t="s">
        <v>187</v>
      </c>
      <c r="E6038" s="0" t="n">
        <v>2</v>
      </c>
      <c r="F6038" s="38" t="s">
        <v>71</v>
      </c>
      <c r="G6038" s="37" t="s">
        <v>188</v>
      </c>
      <c r="H6038" s="0" t="n">
        <v>3815998</v>
      </c>
      <c r="I6038" s="0" t="n">
        <v>2999019</v>
      </c>
      <c r="J6038" s="0" t="n">
        <v>166216</v>
      </c>
    </row>
    <row r="6039" customFormat="false" ht="15" hidden="false" customHeight="false" outlineLevel="0" collapsed="false">
      <c r="A6039" s="0" t="n">
        <v>202407</v>
      </c>
      <c r="B6039" s="0" t="n">
        <v>202408</v>
      </c>
      <c r="C6039" s="37" t="s">
        <v>178</v>
      </c>
      <c r="D6039" s="37" t="s">
        <v>189</v>
      </c>
      <c r="E6039" s="0" t="n">
        <v>2</v>
      </c>
      <c r="F6039" s="38" t="s">
        <v>71</v>
      </c>
      <c r="G6039" s="37" t="s">
        <v>190</v>
      </c>
      <c r="H6039" s="0" t="n">
        <v>926737</v>
      </c>
      <c r="I6039" s="0" t="n">
        <v>165642</v>
      </c>
      <c r="J6039" s="0" t="n">
        <v>-13232</v>
      </c>
    </row>
    <row r="6040" customFormat="false" ht="15" hidden="false" customHeight="false" outlineLevel="0" collapsed="false">
      <c r="A6040" s="0" t="n">
        <v>202407</v>
      </c>
      <c r="B6040" s="0" t="n">
        <v>202408</v>
      </c>
      <c r="C6040" s="37" t="s">
        <v>152</v>
      </c>
      <c r="D6040" s="37" t="s">
        <v>191</v>
      </c>
      <c r="E6040" s="0" t="n">
        <v>2</v>
      </c>
      <c r="F6040" s="38" t="s">
        <v>71</v>
      </c>
      <c r="G6040" s="37" t="s">
        <v>192</v>
      </c>
      <c r="H6040" s="0" t="n">
        <v>1612381</v>
      </c>
      <c r="I6040" s="0" t="n">
        <v>698495</v>
      </c>
      <c r="J6040" s="0" t="n">
        <v>-17899</v>
      </c>
    </row>
    <row r="6041" customFormat="false" ht="15" hidden="false" customHeight="false" outlineLevel="0" collapsed="false">
      <c r="A6041" s="0" t="n">
        <v>202407</v>
      </c>
      <c r="B6041" s="0" t="n">
        <v>202408</v>
      </c>
      <c r="C6041" s="37" t="s">
        <v>184</v>
      </c>
      <c r="D6041" s="37" t="s">
        <v>193</v>
      </c>
      <c r="E6041" s="0" t="n">
        <v>2</v>
      </c>
      <c r="F6041" s="38" t="s">
        <v>71</v>
      </c>
      <c r="G6041" s="37" t="s">
        <v>194</v>
      </c>
      <c r="H6041" s="0" t="n">
        <v>3265399</v>
      </c>
      <c r="I6041" s="0" t="n">
        <v>2287796</v>
      </c>
      <c r="J6041" s="0" t="n">
        <v>479903</v>
      </c>
    </row>
    <row r="6042" customFormat="false" ht="15" hidden="false" customHeight="false" outlineLevel="0" collapsed="false">
      <c r="A6042" s="0" t="n">
        <v>202407</v>
      </c>
      <c r="B6042" s="0" t="n">
        <v>202408</v>
      </c>
      <c r="C6042" s="37" t="s">
        <v>115</v>
      </c>
      <c r="D6042" s="37" t="s">
        <v>96</v>
      </c>
      <c r="E6042" s="0" t="n">
        <v>2</v>
      </c>
      <c r="F6042" s="38" t="s">
        <v>71</v>
      </c>
      <c r="G6042" s="37" t="s">
        <v>195</v>
      </c>
      <c r="H6042" s="0" t="n">
        <v>1932145</v>
      </c>
      <c r="I6042" s="0" t="n">
        <v>1538541</v>
      </c>
      <c r="J6042" s="0" t="n">
        <v>283777</v>
      </c>
    </row>
    <row r="6043" customFormat="false" ht="15" hidden="false" customHeight="false" outlineLevel="0" collapsed="false">
      <c r="A6043" s="0" t="n">
        <v>202407</v>
      </c>
      <c r="B6043" s="0" t="n">
        <v>202408</v>
      </c>
      <c r="C6043" s="37" t="s">
        <v>136</v>
      </c>
      <c r="D6043" s="37" t="s">
        <v>120</v>
      </c>
      <c r="E6043" s="0" t="n">
        <v>2</v>
      </c>
      <c r="F6043" s="38" t="s">
        <v>71</v>
      </c>
      <c r="G6043" s="37" t="s">
        <v>196</v>
      </c>
      <c r="H6043" s="0" t="n">
        <v>931597</v>
      </c>
      <c r="I6043" s="0" t="n">
        <v>414539</v>
      </c>
      <c r="J6043" s="0" t="n">
        <v>80890</v>
      </c>
    </row>
    <row r="6044" customFormat="false" ht="15" hidden="false" customHeight="false" outlineLevel="0" collapsed="false">
      <c r="A6044" s="0" t="n">
        <v>202407</v>
      </c>
      <c r="B6044" s="0" t="n">
        <v>202408</v>
      </c>
      <c r="C6044" s="37" t="s">
        <v>197</v>
      </c>
      <c r="D6044" s="37" t="s">
        <v>198</v>
      </c>
      <c r="E6044" s="0" t="n">
        <v>2</v>
      </c>
      <c r="F6044" s="38" t="s">
        <v>71</v>
      </c>
      <c r="G6044" s="37" t="s">
        <v>199</v>
      </c>
      <c r="H6044" s="0" t="n">
        <v>867787</v>
      </c>
      <c r="I6044" s="0" t="n">
        <v>274907</v>
      </c>
      <c r="J6044" s="0" t="n">
        <v>-17841</v>
      </c>
    </row>
    <row r="6045" customFormat="false" ht="15" hidden="false" customHeight="false" outlineLevel="0" collapsed="false">
      <c r="A6045" s="0" t="n">
        <v>202407</v>
      </c>
      <c r="B6045" s="0" t="n">
        <v>202408</v>
      </c>
      <c r="C6045" s="37" t="s">
        <v>136</v>
      </c>
      <c r="D6045" s="37" t="s">
        <v>200</v>
      </c>
      <c r="E6045" s="0" t="n">
        <v>2</v>
      </c>
      <c r="F6045" s="38" t="s">
        <v>71</v>
      </c>
      <c r="G6045" s="37" t="s">
        <v>201</v>
      </c>
      <c r="H6045" s="0" t="n">
        <v>957525</v>
      </c>
      <c r="I6045" s="0" t="n">
        <v>677610</v>
      </c>
      <c r="J6045" s="0" t="n">
        <v>-17012</v>
      </c>
    </row>
    <row r="6046" customFormat="false" ht="15" hidden="false" customHeight="false" outlineLevel="0" collapsed="false">
      <c r="A6046" s="0" t="n">
        <v>202407</v>
      </c>
      <c r="B6046" s="0" t="n">
        <v>202408</v>
      </c>
      <c r="C6046" s="37" t="s">
        <v>136</v>
      </c>
      <c r="D6046" s="37" t="s">
        <v>127</v>
      </c>
      <c r="E6046" s="0" t="n">
        <v>2</v>
      </c>
      <c r="F6046" s="38" t="s">
        <v>71</v>
      </c>
      <c r="G6046" s="37" t="s">
        <v>202</v>
      </c>
      <c r="H6046" s="0" t="n">
        <v>166989</v>
      </c>
      <c r="I6046" s="0" t="n">
        <v>37436</v>
      </c>
      <c r="J6046" s="0" t="n">
        <v>4267</v>
      </c>
    </row>
    <row r="6047" customFormat="false" ht="15" hidden="false" customHeight="false" outlineLevel="0" collapsed="false">
      <c r="A6047" s="0" t="n">
        <v>202407</v>
      </c>
      <c r="B6047" s="0" t="n">
        <v>202408</v>
      </c>
      <c r="C6047" s="37" t="s">
        <v>106</v>
      </c>
      <c r="D6047" s="37" t="s">
        <v>203</v>
      </c>
      <c r="E6047" s="0" t="n">
        <v>2</v>
      </c>
      <c r="F6047" s="38" t="s">
        <v>71</v>
      </c>
      <c r="G6047" s="37" t="s">
        <v>204</v>
      </c>
      <c r="H6047" s="0" t="n">
        <v>1150800</v>
      </c>
      <c r="I6047" s="0" t="n">
        <v>306396</v>
      </c>
      <c r="J6047" s="0" t="n">
        <v>46429</v>
      </c>
    </row>
    <row r="6048" customFormat="false" ht="15" hidden="false" customHeight="false" outlineLevel="0" collapsed="false">
      <c r="A6048" s="0" t="n">
        <v>202407</v>
      </c>
      <c r="B6048" s="0" t="n">
        <v>202408</v>
      </c>
      <c r="C6048" s="37" t="s">
        <v>95</v>
      </c>
      <c r="D6048" s="37" t="s">
        <v>187</v>
      </c>
      <c r="E6048" s="0" t="n">
        <v>2</v>
      </c>
      <c r="F6048" s="38" t="s">
        <v>71</v>
      </c>
      <c r="G6048" s="37" t="s">
        <v>205</v>
      </c>
      <c r="H6048" s="0" t="n">
        <v>132739</v>
      </c>
      <c r="I6048" s="0" t="n">
        <v>95679</v>
      </c>
      <c r="J6048" s="0" t="n">
        <v>5</v>
      </c>
    </row>
    <row r="6049" customFormat="false" ht="15" hidden="false" customHeight="false" outlineLevel="0" collapsed="false">
      <c r="A6049" s="0" t="n">
        <v>202407</v>
      </c>
      <c r="B6049" s="0" t="n">
        <v>202408</v>
      </c>
      <c r="C6049" s="37" t="s">
        <v>101</v>
      </c>
      <c r="D6049" s="37" t="s">
        <v>206</v>
      </c>
      <c r="E6049" s="0" t="n">
        <v>2</v>
      </c>
      <c r="F6049" s="38" t="s">
        <v>71</v>
      </c>
      <c r="G6049" s="37" t="s">
        <v>207</v>
      </c>
      <c r="H6049" s="0" t="n">
        <v>208330</v>
      </c>
      <c r="I6049" s="0" t="n">
        <v>100000</v>
      </c>
      <c r="J6049" s="0" t="n">
        <v>2211</v>
      </c>
    </row>
    <row r="6050" customFormat="false" ht="15" hidden="false" customHeight="false" outlineLevel="0" collapsed="false">
      <c r="A6050" s="0" t="n">
        <v>202407</v>
      </c>
      <c r="B6050" s="0" t="n">
        <v>202408</v>
      </c>
      <c r="C6050" s="37" t="s">
        <v>184</v>
      </c>
      <c r="D6050" s="37" t="s">
        <v>208</v>
      </c>
      <c r="E6050" s="0" t="n">
        <v>2</v>
      </c>
      <c r="F6050" s="38" t="s">
        <v>71</v>
      </c>
      <c r="G6050" s="37" t="s">
        <v>209</v>
      </c>
      <c r="H6050" s="0" t="n">
        <v>3054737</v>
      </c>
      <c r="I6050" s="0" t="n">
        <v>1345668</v>
      </c>
      <c r="J6050" s="0" t="n">
        <v>-44588</v>
      </c>
    </row>
    <row r="6051" customFormat="false" ht="15" hidden="false" customHeight="false" outlineLevel="0" collapsed="false">
      <c r="A6051" s="0" t="n">
        <v>202407</v>
      </c>
      <c r="B6051" s="0" t="n">
        <v>202408</v>
      </c>
      <c r="C6051" s="37" t="s">
        <v>95</v>
      </c>
      <c r="D6051" s="37" t="s">
        <v>210</v>
      </c>
      <c r="E6051" s="0" t="n">
        <v>2</v>
      </c>
      <c r="F6051" s="38" t="s">
        <v>71</v>
      </c>
      <c r="G6051" s="37" t="s">
        <v>211</v>
      </c>
      <c r="H6051" s="0" t="n">
        <v>1323908</v>
      </c>
      <c r="I6051" s="0" t="n">
        <v>989959</v>
      </c>
      <c r="J6051" s="0" t="n">
        <v>243356</v>
      </c>
    </row>
    <row r="6052" customFormat="false" ht="15" hidden="false" customHeight="false" outlineLevel="0" collapsed="false">
      <c r="A6052" s="0" t="n">
        <v>202407</v>
      </c>
      <c r="B6052" s="0" t="n">
        <v>202408</v>
      </c>
      <c r="C6052" s="37" t="s">
        <v>178</v>
      </c>
      <c r="D6052" s="37" t="s">
        <v>212</v>
      </c>
      <c r="E6052" s="0" t="n">
        <v>2</v>
      </c>
      <c r="F6052" s="38" t="s">
        <v>71</v>
      </c>
      <c r="G6052" s="37" t="s">
        <v>213</v>
      </c>
      <c r="H6052" s="0" t="n">
        <v>2885007</v>
      </c>
      <c r="I6052" s="0" t="n">
        <v>1592380</v>
      </c>
      <c r="J6052" s="0" t="n">
        <v>51759</v>
      </c>
    </row>
    <row r="6053" customFormat="false" ht="15" hidden="false" customHeight="false" outlineLevel="0" collapsed="false">
      <c r="A6053" s="0" t="n">
        <v>202407</v>
      </c>
      <c r="B6053" s="0" t="n">
        <v>202408</v>
      </c>
      <c r="C6053" s="37" t="s">
        <v>95</v>
      </c>
      <c r="D6053" s="37" t="s">
        <v>214</v>
      </c>
      <c r="E6053" s="0" t="n">
        <v>2</v>
      </c>
      <c r="F6053" s="38" t="s">
        <v>71</v>
      </c>
      <c r="G6053" s="37" t="s">
        <v>215</v>
      </c>
      <c r="H6053" s="0" t="n">
        <v>395988</v>
      </c>
      <c r="I6053" s="0" t="n">
        <v>201253</v>
      </c>
      <c r="J6053" s="0" t="n">
        <v>16730</v>
      </c>
    </row>
    <row r="6054" customFormat="false" ht="15" hidden="false" customHeight="false" outlineLevel="0" collapsed="false">
      <c r="A6054" s="0" t="n">
        <v>202407</v>
      </c>
      <c r="B6054" s="0" t="n">
        <v>202408</v>
      </c>
      <c r="C6054" s="37" t="s">
        <v>101</v>
      </c>
      <c r="D6054" s="37" t="s">
        <v>216</v>
      </c>
      <c r="E6054" s="0" t="n">
        <v>2</v>
      </c>
      <c r="F6054" s="38" t="s">
        <v>71</v>
      </c>
      <c r="G6054" s="37" t="s">
        <v>217</v>
      </c>
      <c r="H6054" s="0" t="n">
        <v>145973</v>
      </c>
      <c r="I6054" s="0" t="n">
        <v>80092</v>
      </c>
      <c r="J6054" s="0" t="n">
        <v>7077</v>
      </c>
    </row>
    <row r="6055" customFormat="false" ht="15" hidden="false" customHeight="false" outlineLevel="0" collapsed="false">
      <c r="A6055" s="0" t="n">
        <v>202407</v>
      </c>
      <c r="B6055" s="0" t="n">
        <v>202408</v>
      </c>
      <c r="C6055" s="37" t="s">
        <v>115</v>
      </c>
      <c r="D6055" s="37" t="s">
        <v>218</v>
      </c>
      <c r="E6055" s="0" t="n">
        <v>2</v>
      </c>
      <c r="F6055" s="38" t="s">
        <v>71</v>
      </c>
      <c r="G6055" s="37" t="s">
        <v>219</v>
      </c>
      <c r="H6055" s="0" t="n">
        <v>394796</v>
      </c>
      <c r="I6055" s="0" t="n">
        <v>118586</v>
      </c>
      <c r="J6055" s="0" t="n">
        <v>22598</v>
      </c>
    </row>
    <row r="6056" customFormat="false" ht="15" hidden="false" customHeight="false" outlineLevel="0" collapsed="false">
      <c r="A6056" s="0" t="n">
        <v>202407</v>
      </c>
      <c r="B6056" s="0" t="n">
        <v>202408</v>
      </c>
      <c r="C6056" s="37" t="s">
        <v>101</v>
      </c>
      <c r="D6056" s="37" t="s">
        <v>220</v>
      </c>
      <c r="E6056" s="0" t="n">
        <v>2</v>
      </c>
      <c r="F6056" s="38" t="s">
        <v>71</v>
      </c>
      <c r="G6056" s="37" t="s">
        <v>221</v>
      </c>
      <c r="H6056" s="0" t="n">
        <v>639089</v>
      </c>
      <c r="I6056" s="0" t="n">
        <v>154490</v>
      </c>
      <c r="J6056" s="0" t="n">
        <v>-2355</v>
      </c>
    </row>
    <row r="6057" customFormat="false" ht="15" hidden="false" customHeight="false" outlineLevel="0" collapsed="false">
      <c r="A6057" s="0" t="n">
        <v>202407</v>
      </c>
      <c r="B6057" s="0" t="n">
        <v>202408</v>
      </c>
      <c r="C6057" s="37" t="s">
        <v>101</v>
      </c>
      <c r="D6057" s="37" t="s">
        <v>153</v>
      </c>
      <c r="E6057" s="0" t="n">
        <v>2</v>
      </c>
      <c r="F6057" s="38" t="s">
        <v>71</v>
      </c>
      <c r="G6057" s="37" t="s">
        <v>222</v>
      </c>
      <c r="H6057" s="0" t="n">
        <v>649886</v>
      </c>
      <c r="I6057" s="0" t="n">
        <v>463210</v>
      </c>
      <c r="J6057" s="0" t="n">
        <v>91172</v>
      </c>
    </row>
    <row r="6058" customFormat="false" ht="15" hidden="false" customHeight="false" outlineLevel="0" collapsed="false">
      <c r="A6058" s="0" t="n">
        <v>202407</v>
      </c>
      <c r="B6058" s="0" t="n">
        <v>202408</v>
      </c>
      <c r="C6058" s="37" t="s">
        <v>136</v>
      </c>
      <c r="D6058" s="37" t="s">
        <v>223</v>
      </c>
      <c r="E6058" s="0" t="n">
        <v>2</v>
      </c>
      <c r="F6058" s="38" t="s">
        <v>71</v>
      </c>
      <c r="G6058" s="37" t="s">
        <v>224</v>
      </c>
      <c r="H6058" s="0" t="n">
        <v>1704586</v>
      </c>
      <c r="I6058" s="0" t="n">
        <v>385594</v>
      </c>
      <c r="J6058" s="0" t="n">
        <v>-18459</v>
      </c>
    </row>
    <row r="6059" customFormat="false" ht="15" hidden="false" customHeight="false" outlineLevel="0" collapsed="false">
      <c r="A6059" s="0" t="n">
        <v>202407</v>
      </c>
      <c r="B6059" s="0" t="n">
        <v>202408</v>
      </c>
      <c r="C6059" s="37" t="s">
        <v>184</v>
      </c>
      <c r="D6059" s="37" t="s">
        <v>225</v>
      </c>
      <c r="E6059" s="0" t="n">
        <v>2</v>
      </c>
      <c r="F6059" s="38" t="s">
        <v>71</v>
      </c>
      <c r="G6059" s="37" t="s">
        <v>226</v>
      </c>
      <c r="H6059" s="0" t="n">
        <v>333310</v>
      </c>
      <c r="I6059" s="0" t="n">
        <v>186305</v>
      </c>
      <c r="J6059" s="0" t="n">
        <v>36622</v>
      </c>
    </row>
    <row r="6060" customFormat="false" ht="15" hidden="false" customHeight="false" outlineLevel="0" collapsed="false">
      <c r="A6060" s="0" t="n">
        <v>202407</v>
      </c>
      <c r="B6060" s="0" t="n">
        <v>202408</v>
      </c>
      <c r="C6060" s="37" t="s">
        <v>197</v>
      </c>
      <c r="D6060" s="37" t="s">
        <v>193</v>
      </c>
      <c r="E6060" s="0" t="n">
        <v>2</v>
      </c>
      <c r="F6060" s="38" t="s">
        <v>71</v>
      </c>
      <c r="G6060" s="37" t="s">
        <v>227</v>
      </c>
      <c r="H6060" s="0" t="n">
        <v>763853</v>
      </c>
      <c r="I6060" s="0" t="n">
        <v>511778</v>
      </c>
      <c r="J6060" s="0" t="n">
        <v>-46843</v>
      </c>
    </row>
    <row r="6061" customFormat="false" ht="15" hidden="false" customHeight="false" outlineLevel="0" collapsed="false">
      <c r="A6061" s="0" t="n">
        <v>202407</v>
      </c>
      <c r="B6061" s="0" t="n">
        <v>202408</v>
      </c>
      <c r="C6061" s="37" t="s">
        <v>149</v>
      </c>
      <c r="D6061" s="37" t="s">
        <v>153</v>
      </c>
      <c r="E6061" s="0" t="n">
        <v>2</v>
      </c>
      <c r="F6061" s="38" t="s">
        <v>71</v>
      </c>
      <c r="G6061" s="37" t="s">
        <v>228</v>
      </c>
      <c r="H6061" s="0" t="n">
        <v>153987</v>
      </c>
      <c r="I6061" s="0" t="n">
        <v>85161</v>
      </c>
      <c r="J6061" s="0" t="n">
        <v>5922</v>
      </c>
    </row>
    <row r="6062" customFormat="false" ht="15" hidden="false" customHeight="false" outlineLevel="0" collapsed="false">
      <c r="A6062" s="0" t="n">
        <v>202407</v>
      </c>
      <c r="B6062" s="0" t="n">
        <v>202408</v>
      </c>
      <c r="C6062" s="37" t="s">
        <v>184</v>
      </c>
      <c r="D6062" s="37" t="s">
        <v>229</v>
      </c>
      <c r="E6062" s="0" t="n">
        <v>2</v>
      </c>
      <c r="F6062" s="38" t="s">
        <v>71</v>
      </c>
      <c r="G6062" s="37" t="s">
        <v>230</v>
      </c>
      <c r="H6062" s="0" t="n">
        <v>987473</v>
      </c>
      <c r="I6062" s="0" t="n">
        <v>483093</v>
      </c>
      <c r="J6062" s="0" t="n">
        <v>117171</v>
      </c>
    </row>
    <row r="6063" customFormat="false" ht="15" hidden="false" customHeight="false" outlineLevel="0" collapsed="false">
      <c r="A6063" s="0" t="n">
        <v>202407</v>
      </c>
      <c r="B6063" s="0" t="n">
        <v>202408</v>
      </c>
      <c r="C6063" s="37" t="s">
        <v>115</v>
      </c>
      <c r="D6063" s="37" t="s">
        <v>231</v>
      </c>
      <c r="E6063" s="0" t="n">
        <v>2</v>
      </c>
      <c r="F6063" s="38" t="s">
        <v>71</v>
      </c>
      <c r="G6063" s="37" t="s">
        <v>232</v>
      </c>
      <c r="H6063" s="0" t="n">
        <v>503583</v>
      </c>
      <c r="I6063" s="0" t="n">
        <v>362240</v>
      </c>
      <c r="J6063" s="0" t="n">
        <v>54237</v>
      </c>
    </row>
    <row r="6064" customFormat="false" ht="15" hidden="false" customHeight="false" outlineLevel="0" collapsed="false">
      <c r="A6064" s="0" t="n">
        <v>202407</v>
      </c>
      <c r="B6064" s="0" t="n">
        <v>202408</v>
      </c>
      <c r="C6064" s="37" t="s">
        <v>124</v>
      </c>
      <c r="D6064" s="37" t="s">
        <v>233</v>
      </c>
      <c r="E6064" s="0" t="n">
        <v>2</v>
      </c>
      <c r="F6064" s="38" t="s">
        <v>71</v>
      </c>
      <c r="G6064" s="37" t="s">
        <v>234</v>
      </c>
      <c r="H6064" s="0" t="n">
        <v>162910</v>
      </c>
      <c r="I6064" s="0" t="n">
        <v>133359</v>
      </c>
      <c r="J6064" s="0" t="n">
        <v>16286</v>
      </c>
    </row>
    <row r="6065" customFormat="false" ht="15" hidden="false" customHeight="false" outlineLevel="0" collapsed="false">
      <c r="A6065" s="0" t="n">
        <v>202407</v>
      </c>
      <c r="B6065" s="0" t="n">
        <v>202408</v>
      </c>
      <c r="C6065" s="37" t="s">
        <v>184</v>
      </c>
      <c r="D6065" s="37" t="s">
        <v>235</v>
      </c>
      <c r="E6065" s="0" t="n">
        <v>2</v>
      </c>
      <c r="F6065" s="38" t="s">
        <v>71</v>
      </c>
      <c r="G6065" s="37" t="s">
        <v>236</v>
      </c>
      <c r="H6065" s="0" t="n">
        <v>393572</v>
      </c>
      <c r="I6065" s="0" t="n">
        <v>223398</v>
      </c>
      <c r="J6065" s="0" t="n">
        <v>-5550</v>
      </c>
    </row>
    <row r="6066" customFormat="false" ht="15" hidden="false" customHeight="false" outlineLevel="0" collapsed="false">
      <c r="A6066" s="0" t="n">
        <v>202407</v>
      </c>
      <c r="B6066" s="0" t="n">
        <v>202408</v>
      </c>
      <c r="C6066" s="37" t="s">
        <v>124</v>
      </c>
      <c r="D6066" s="37" t="s">
        <v>237</v>
      </c>
      <c r="E6066" s="0" t="n">
        <v>2</v>
      </c>
      <c r="F6066" s="38" t="s">
        <v>71</v>
      </c>
      <c r="G6066" s="37" t="s">
        <v>238</v>
      </c>
      <c r="H6066" s="0" t="n">
        <v>369838</v>
      </c>
      <c r="I6066" s="0" t="n">
        <v>119590</v>
      </c>
      <c r="J6066" s="0" t="n">
        <v>780</v>
      </c>
    </row>
    <row r="6067" customFormat="false" ht="15" hidden="false" customHeight="false" outlineLevel="0" collapsed="false">
      <c r="A6067" s="0" t="n">
        <v>202407</v>
      </c>
      <c r="B6067" s="0" t="n">
        <v>202408</v>
      </c>
      <c r="C6067" s="37" t="s">
        <v>124</v>
      </c>
      <c r="D6067" s="37" t="s">
        <v>107</v>
      </c>
      <c r="E6067" s="0" t="n">
        <v>2</v>
      </c>
      <c r="F6067" s="38" t="s">
        <v>71</v>
      </c>
      <c r="G6067" s="37" t="s">
        <v>239</v>
      </c>
      <c r="H6067" s="0" t="n">
        <v>421576</v>
      </c>
      <c r="I6067" s="0" t="n">
        <v>257198</v>
      </c>
      <c r="J6067" s="0" t="n">
        <v>55154</v>
      </c>
    </row>
    <row r="6068" customFormat="false" ht="15" hidden="false" customHeight="false" outlineLevel="0" collapsed="false">
      <c r="A6068" s="0" t="n">
        <v>202407</v>
      </c>
      <c r="B6068" s="0" t="n">
        <v>202408</v>
      </c>
      <c r="C6068" s="37" t="s">
        <v>106</v>
      </c>
      <c r="D6068" s="37" t="s">
        <v>139</v>
      </c>
      <c r="E6068" s="0" t="n">
        <v>2</v>
      </c>
      <c r="F6068" s="38" t="s">
        <v>71</v>
      </c>
      <c r="G6068" s="37" t="s">
        <v>240</v>
      </c>
      <c r="H6068" s="0" t="n">
        <v>5116373</v>
      </c>
      <c r="I6068" s="0" t="n">
        <v>2168085</v>
      </c>
      <c r="J6068" s="0" t="n">
        <v>275854</v>
      </c>
    </row>
    <row r="6069" customFormat="false" ht="15" hidden="false" customHeight="false" outlineLevel="0" collapsed="false">
      <c r="A6069" s="0" t="n">
        <v>202407</v>
      </c>
      <c r="B6069" s="0" t="n">
        <v>202408</v>
      </c>
      <c r="C6069" s="37" t="s">
        <v>106</v>
      </c>
      <c r="D6069" s="37" t="s">
        <v>241</v>
      </c>
      <c r="E6069" s="0" t="n">
        <v>2</v>
      </c>
      <c r="F6069" s="38" t="s">
        <v>71</v>
      </c>
      <c r="G6069" s="37" t="s">
        <v>242</v>
      </c>
      <c r="H6069" s="0" t="n">
        <v>347018</v>
      </c>
      <c r="I6069" s="0" t="n">
        <v>247497</v>
      </c>
      <c r="J6069" s="0" t="n">
        <v>41833</v>
      </c>
    </row>
    <row r="6070" customFormat="false" ht="15" hidden="false" customHeight="false" outlineLevel="0" collapsed="false">
      <c r="A6070" s="0" t="n">
        <v>202407</v>
      </c>
      <c r="B6070" s="0" t="n">
        <v>202408</v>
      </c>
      <c r="C6070" s="37" t="s">
        <v>158</v>
      </c>
      <c r="D6070" s="37" t="s">
        <v>243</v>
      </c>
      <c r="E6070" s="0" t="n">
        <v>2</v>
      </c>
      <c r="F6070" s="38" t="s">
        <v>71</v>
      </c>
      <c r="G6070" s="37" t="s">
        <v>244</v>
      </c>
      <c r="H6070" s="0" t="n">
        <v>359576</v>
      </c>
      <c r="I6070" s="0" t="n">
        <v>241445</v>
      </c>
      <c r="J6070" s="0" t="n">
        <v>21097</v>
      </c>
    </row>
    <row r="6071" customFormat="false" ht="15" hidden="false" customHeight="false" outlineLevel="0" collapsed="false">
      <c r="A6071" s="0" t="n">
        <v>202407</v>
      </c>
      <c r="B6071" s="0" t="n">
        <v>202408</v>
      </c>
      <c r="C6071" s="37" t="s">
        <v>112</v>
      </c>
      <c r="D6071" s="37" t="s">
        <v>245</v>
      </c>
      <c r="E6071" s="0" t="n">
        <v>2</v>
      </c>
      <c r="F6071" s="38" t="s">
        <v>71</v>
      </c>
      <c r="G6071" s="37" t="s">
        <v>246</v>
      </c>
      <c r="H6071" s="0" t="n">
        <v>46053</v>
      </c>
      <c r="I6071" s="0" t="n">
        <v>10932</v>
      </c>
      <c r="J6071" s="0" t="n">
        <v>567</v>
      </c>
    </row>
    <row r="6072" customFormat="false" ht="15" hidden="false" customHeight="false" outlineLevel="0" collapsed="false">
      <c r="A6072" s="0" t="n">
        <v>202407</v>
      </c>
      <c r="B6072" s="0" t="n">
        <v>202408</v>
      </c>
      <c r="C6072" s="37" t="s">
        <v>197</v>
      </c>
      <c r="D6072" s="37" t="s">
        <v>247</v>
      </c>
      <c r="E6072" s="0" t="n">
        <v>2</v>
      </c>
      <c r="F6072" s="38" t="s">
        <v>71</v>
      </c>
      <c r="G6072" s="37" t="s">
        <v>248</v>
      </c>
      <c r="H6072" s="0" t="n">
        <v>149808</v>
      </c>
      <c r="I6072" s="0" t="n">
        <v>45489</v>
      </c>
      <c r="J6072" s="0" t="n">
        <v>7127</v>
      </c>
    </row>
    <row r="6073" customFormat="false" ht="15" hidden="false" customHeight="false" outlineLevel="0" collapsed="false">
      <c r="A6073" s="0" t="n">
        <v>202407</v>
      </c>
      <c r="B6073" s="0" t="n">
        <v>202408</v>
      </c>
      <c r="C6073" s="37" t="s">
        <v>106</v>
      </c>
      <c r="D6073" s="37" t="s">
        <v>249</v>
      </c>
      <c r="E6073" s="0" t="n">
        <v>2</v>
      </c>
      <c r="F6073" s="38" t="s">
        <v>71</v>
      </c>
      <c r="G6073" s="37" t="s">
        <v>250</v>
      </c>
      <c r="H6073" s="0" t="n">
        <v>443833</v>
      </c>
      <c r="I6073" s="0" t="n">
        <v>366593</v>
      </c>
      <c r="J6073" s="0" t="n">
        <v>38835</v>
      </c>
    </row>
    <row r="6074" customFormat="false" ht="15" hidden="false" customHeight="false" outlineLevel="0" collapsed="false">
      <c r="A6074" s="0" t="n">
        <v>202407</v>
      </c>
      <c r="B6074" s="0" t="n">
        <v>202408</v>
      </c>
      <c r="C6074" s="37" t="s">
        <v>98</v>
      </c>
      <c r="D6074" s="37" t="s">
        <v>251</v>
      </c>
      <c r="E6074" s="0" t="n">
        <v>2</v>
      </c>
      <c r="F6074" s="38" t="s">
        <v>71</v>
      </c>
      <c r="G6074" s="37" t="s">
        <v>252</v>
      </c>
      <c r="H6074" s="0" t="n">
        <v>278136</v>
      </c>
      <c r="I6074" s="0" t="n">
        <v>347331</v>
      </c>
      <c r="J6074" s="0" t="n">
        <v>21883</v>
      </c>
    </row>
    <row r="6075" customFormat="false" ht="15" hidden="false" customHeight="false" outlineLevel="0" collapsed="false">
      <c r="A6075" s="0" t="n">
        <v>202407</v>
      </c>
      <c r="B6075" s="0" t="n">
        <v>202408</v>
      </c>
      <c r="C6075" s="37" t="s">
        <v>124</v>
      </c>
      <c r="D6075" s="37" t="s">
        <v>253</v>
      </c>
      <c r="E6075" s="0" t="n">
        <v>2</v>
      </c>
      <c r="F6075" s="38" t="s">
        <v>71</v>
      </c>
      <c r="G6075" s="37" t="s">
        <v>254</v>
      </c>
      <c r="H6075" s="0" t="n">
        <v>2772442</v>
      </c>
      <c r="I6075" s="0" t="n">
        <v>1763699</v>
      </c>
      <c r="J6075" s="0" t="n">
        <v>-108292</v>
      </c>
    </row>
    <row r="6076" customFormat="false" ht="15" hidden="false" customHeight="false" outlineLevel="0" collapsed="false">
      <c r="A6076" s="0" t="n">
        <v>202407</v>
      </c>
      <c r="B6076" s="0" t="n">
        <v>202408</v>
      </c>
      <c r="C6076" s="37" t="s">
        <v>101</v>
      </c>
      <c r="D6076" s="37" t="s">
        <v>255</v>
      </c>
      <c r="E6076" s="0" t="n">
        <v>2</v>
      </c>
      <c r="F6076" s="38" t="s">
        <v>71</v>
      </c>
      <c r="G6076" s="37" t="s">
        <v>256</v>
      </c>
      <c r="H6076" s="0" t="n">
        <v>395332</v>
      </c>
      <c r="I6076" s="0" t="n">
        <v>279512</v>
      </c>
      <c r="J6076" s="0" t="n">
        <v>49024</v>
      </c>
    </row>
    <row r="6077" customFormat="false" ht="15" hidden="false" customHeight="false" outlineLevel="0" collapsed="false">
      <c r="A6077" s="0" t="n">
        <v>202407</v>
      </c>
      <c r="B6077" s="0" t="n">
        <v>202408</v>
      </c>
      <c r="C6077" s="37" t="s">
        <v>112</v>
      </c>
      <c r="D6077" s="37" t="s">
        <v>132</v>
      </c>
      <c r="E6077" s="0" t="n">
        <v>2</v>
      </c>
      <c r="F6077" s="38" t="s">
        <v>71</v>
      </c>
      <c r="G6077" s="37" t="s">
        <v>257</v>
      </c>
      <c r="H6077" s="0" t="n">
        <v>1795942</v>
      </c>
      <c r="I6077" s="0" t="n">
        <v>853553</v>
      </c>
      <c r="J6077" s="0" t="n">
        <v>105843</v>
      </c>
    </row>
    <row r="6078" customFormat="false" ht="15" hidden="false" customHeight="false" outlineLevel="0" collapsed="false">
      <c r="A6078" s="0" t="n">
        <v>202407</v>
      </c>
      <c r="B6078" s="0" t="n">
        <v>202408</v>
      </c>
      <c r="C6078" s="37" t="s">
        <v>115</v>
      </c>
      <c r="D6078" s="37" t="s">
        <v>258</v>
      </c>
      <c r="E6078" s="0" t="n">
        <v>2</v>
      </c>
      <c r="F6078" s="38" t="s">
        <v>71</v>
      </c>
      <c r="G6078" s="37" t="s">
        <v>259</v>
      </c>
      <c r="H6078" s="0" t="n">
        <v>658449</v>
      </c>
      <c r="I6078" s="0" t="n">
        <v>263541</v>
      </c>
      <c r="J6078" s="0" t="n">
        <v>5106</v>
      </c>
    </row>
    <row r="6079" customFormat="false" ht="15" hidden="false" customHeight="false" outlineLevel="0" collapsed="false">
      <c r="A6079" s="0" t="n">
        <v>202407</v>
      </c>
      <c r="B6079" s="0" t="n">
        <v>202408</v>
      </c>
      <c r="C6079" s="37" t="s">
        <v>184</v>
      </c>
      <c r="D6079" s="37" t="s">
        <v>179</v>
      </c>
      <c r="E6079" s="0" t="n">
        <v>2</v>
      </c>
      <c r="F6079" s="38" t="s">
        <v>71</v>
      </c>
      <c r="G6079" s="37" t="s">
        <v>260</v>
      </c>
      <c r="H6079" s="0" t="n">
        <v>764171</v>
      </c>
      <c r="I6079" s="0" t="n">
        <v>327710</v>
      </c>
      <c r="J6079" s="0" t="n">
        <v>64862</v>
      </c>
    </row>
    <row r="6080" customFormat="false" ht="15" hidden="false" customHeight="false" outlineLevel="0" collapsed="false">
      <c r="A6080" s="0" t="n">
        <v>202407</v>
      </c>
      <c r="B6080" s="0" t="n">
        <v>202408</v>
      </c>
      <c r="C6080" s="37" t="s">
        <v>158</v>
      </c>
      <c r="D6080" s="37" t="s">
        <v>155</v>
      </c>
      <c r="E6080" s="0" t="n">
        <v>2</v>
      </c>
      <c r="F6080" s="38" t="s">
        <v>71</v>
      </c>
      <c r="G6080" s="37" t="s">
        <v>261</v>
      </c>
      <c r="H6080" s="0" t="n">
        <v>636847</v>
      </c>
      <c r="I6080" s="0" t="n">
        <v>251655</v>
      </c>
      <c r="J6080" s="0" t="n">
        <v>26268</v>
      </c>
    </row>
    <row r="6081" customFormat="false" ht="15" hidden="false" customHeight="false" outlineLevel="0" collapsed="false">
      <c r="A6081" s="0" t="n">
        <v>202407</v>
      </c>
      <c r="B6081" s="0" t="n">
        <v>202408</v>
      </c>
      <c r="C6081" s="37" t="s">
        <v>98</v>
      </c>
      <c r="D6081" s="37" t="s">
        <v>262</v>
      </c>
      <c r="E6081" s="0" t="n">
        <v>2</v>
      </c>
      <c r="F6081" s="38" t="s">
        <v>71</v>
      </c>
      <c r="G6081" s="37" t="s">
        <v>263</v>
      </c>
      <c r="H6081" s="0" t="n">
        <v>527974</v>
      </c>
      <c r="I6081" s="0" t="n">
        <v>132294</v>
      </c>
      <c r="J6081" s="0" t="n">
        <v>14068</v>
      </c>
    </row>
    <row r="6082" customFormat="false" ht="15" hidden="false" customHeight="false" outlineLevel="0" collapsed="false">
      <c r="A6082" s="0" t="n">
        <v>202407</v>
      </c>
      <c r="B6082" s="0" t="n">
        <v>202408</v>
      </c>
      <c r="C6082" s="37" t="s">
        <v>98</v>
      </c>
      <c r="D6082" s="37" t="s">
        <v>214</v>
      </c>
      <c r="E6082" s="0" t="n">
        <v>2</v>
      </c>
      <c r="F6082" s="38" t="s">
        <v>71</v>
      </c>
      <c r="G6082" s="37" t="s">
        <v>264</v>
      </c>
      <c r="H6082" s="0" t="n">
        <v>3613347</v>
      </c>
      <c r="I6082" s="0" t="n">
        <v>2019208</v>
      </c>
      <c r="J6082" s="0" t="n">
        <v>340014</v>
      </c>
    </row>
    <row r="6083" customFormat="false" ht="15" hidden="false" customHeight="false" outlineLevel="0" collapsed="false">
      <c r="A6083" s="0" t="n">
        <v>202407</v>
      </c>
      <c r="B6083" s="0" t="n">
        <v>202408</v>
      </c>
      <c r="C6083" s="37" t="s">
        <v>101</v>
      </c>
      <c r="D6083" s="37" t="s">
        <v>161</v>
      </c>
      <c r="E6083" s="0" t="n">
        <v>2</v>
      </c>
      <c r="F6083" s="38" t="s">
        <v>71</v>
      </c>
      <c r="G6083" s="37" t="s">
        <v>265</v>
      </c>
      <c r="H6083" s="0" t="n">
        <v>37934</v>
      </c>
      <c r="I6083" s="0" t="n">
        <v>34311</v>
      </c>
      <c r="J6083" s="0" t="n">
        <v>5039</v>
      </c>
    </row>
    <row r="6084" customFormat="false" ht="15" hidden="false" customHeight="false" outlineLevel="0" collapsed="false">
      <c r="A6084" s="0" t="n">
        <v>202407</v>
      </c>
      <c r="B6084" s="0" t="n">
        <v>202408</v>
      </c>
      <c r="C6084" s="37" t="s">
        <v>106</v>
      </c>
      <c r="D6084" s="37" t="s">
        <v>102</v>
      </c>
      <c r="E6084" s="0" t="n">
        <v>2</v>
      </c>
      <c r="F6084" s="38" t="s">
        <v>71</v>
      </c>
      <c r="G6084" s="37" t="s">
        <v>266</v>
      </c>
      <c r="H6084" s="0" t="n">
        <v>48079</v>
      </c>
      <c r="I6084" s="0" t="n">
        <v>35151</v>
      </c>
      <c r="J6084" s="0" t="n">
        <v>3844</v>
      </c>
    </row>
    <row r="6085" customFormat="false" ht="15" hidden="false" customHeight="false" outlineLevel="0" collapsed="false">
      <c r="A6085" s="0" t="n">
        <v>202407</v>
      </c>
      <c r="B6085" s="0" t="n">
        <v>202408</v>
      </c>
      <c r="C6085" s="37" t="s">
        <v>95</v>
      </c>
      <c r="D6085" s="37" t="s">
        <v>267</v>
      </c>
      <c r="E6085" s="0" t="n">
        <v>2</v>
      </c>
      <c r="F6085" s="38" t="s">
        <v>71</v>
      </c>
      <c r="G6085" s="37" t="s">
        <v>268</v>
      </c>
      <c r="H6085" s="0" t="n">
        <v>302975</v>
      </c>
      <c r="I6085" s="0" t="n">
        <v>172274</v>
      </c>
      <c r="J6085" s="0" t="n">
        <v>10533</v>
      </c>
    </row>
    <row r="6086" customFormat="false" ht="15" hidden="false" customHeight="false" outlineLevel="0" collapsed="false">
      <c r="A6086" s="0" t="n">
        <v>202407</v>
      </c>
      <c r="B6086" s="0" t="n">
        <v>202408</v>
      </c>
      <c r="C6086" s="37" t="s">
        <v>136</v>
      </c>
      <c r="D6086" s="37" t="s">
        <v>269</v>
      </c>
      <c r="E6086" s="0" t="n">
        <v>2</v>
      </c>
      <c r="F6086" s="38" t="s">
        <v>71</v>
      </c>
      <c r="G6086" s="37" t="s">
        <v>270</v>
      </c>
      <c r="H6086" s="0" t="n">
        <v>576274</v>
      </c>
      <c r="I6086" s="0" t="n">
        <v>374774</v>
      </c>
      <c r="J6086" s="0" t="n">
        <v>104324</v>
      </c>
    </row>
    <row r="6087" customFormat="false" ht="15" hidden="false" customHeight="false" outlineLevel="0" collapsed="false">
      <c r="A6087" s="0" t="n">
        <v>202407</v>
      </c>
      <c r="B6087" s="0" t="n">
        <v>202408</v>
      </c>
      <c r="C6087" s="37" t="s">
        <v>98</v>
      </c>
      <c r="D6087" s="37" t="s">
        <v>181</v>
      </c>
      <c r="E6087" s="0" t="n">
        <v>2</v>
      </c>
      <c r="F6087" s="38" t="s">
        <v>71</v>
      </c>
      <c r="G6087" s="37" t="s">
        <v>271</v>
      </c>
      <c r="H6087" s="0" t="n">
        <v>1256158</v>
      </c>
      <c r="I6087" s="0" t="n">
        <v>303365</v>
      </c>
      <c r="J6087" s="0" t="n">
        <v>2008</v>
      </c>
    </row>
    <row r="6088" customFormat="false" ht="15" hidden="false" customHeight="false" outlineLevel="0" collapsed="false">
      <c r="A6088" s="0" t="n">
        <v>202407</v>
      </c>
      <c r="B6088" s="0" t="n">
        <v>202408</v>
      </c>
      <c r="C6088" s="37" t="s">
        <v>197</v>
      </c>
      <c r="D6088" s="37" t="s">
        <v>255</v>
      </c>
      <c r="E6088" s="0" t="n">
        <v>2</v>
      </c>
      <c r="F6088" s="38" t="s">
        <v>71</v>
      </c>
      <c r="G6088" s="37" t="s">
        <v>272</v>
      </c>
      <c r="H6088" s="0" t="n">
        <v>1114007</v>
      </c>
      <c r="I6088" s="0" t="n">
        <v>549269</v>
      </c>
      <c r="J6088" s="0" t="n">
        <v>84916</v>
      </c>
    </row>
    <row r="6089" customFormat="false" ht="15" hidden="false" customHeight="false" outlineLevel="0" collapsed="false">
      <c r="A6089" s="0" t="n">
        <v>202407</v>
      </c>
      <c r="B6089" s="0" t="n">
        <v>202408</v>
      </c>
      <c r="C6089" s="37" t="s">
        <v>106</v>
      </c>
      <c r="D6089" s="37" t="s">
        <v>273</v>
      </c>
      <c r="E6089" s="0" t="n">
        <v>2</v>
      </c>
      <c r="F6089" s="38" t="s">
        <v>71</v>
      </c>
      <c r="G6089" s="37" t="s">
        <v>274</v>
      </c>
      <c r="H6089" s="0" t="n">
        <v>400411</v>
      </c>
      <c r="I6089" s="0" t="n">
        <v>116783</v>
      </c>
      <c r="J6089" s="0" t="n">
        <v>8363</v>
      </c>
    </row>
    <row r="6090" customFormat="false" ht="15" hidden="false" customHeight="false" outlineLevel="0" collapsed="false">
      <c r="A6090" s="0" t="n">
        <v>202407</v>
      </c>
      <c r="B6090" s="0" t="n">
        <v>202408</v>
      </c>
      <c r="C6090" s="37" t="s">
        <v>124</v>
      </c>
      <c r="D6090" s="37" t="s">
        <v>275</v>
      </c>
      <c r="E6090" s="0" t="n">
        <v>2</v>
      </c>
      <c r="F6090" s="38" t="s">
        <v>71</v>
      </c>
      <c r="G6090" s="37" t="s">
        <v>276</v>
      </c>
      <c r="H6090" s="0" t="n">
        <v>1699665</v>
      </c>
      <c r="I6090" s="0" t="n">
        <v>1061049</v>
      </c>
      <c r="J6090" s="0" t="n">
        <v>133131</v>
      </c>
    </row>
    <row r="6091" customFormat="false" ht="15" hidden="false" customHeight="false" outlineLevel="0" collapsed="false">
      <c r="A6091" s="0" t="n">
        <v>202407</v>
      </c>
      <c r="B6091" s="0" t="n">
        <v>202408</v>
      </c>
      <c r="C6091" s="37" t="s">
        <v>115</v>
      </c>
      <c r="D6091" s="37" t="s">
        <v>277</v>
      </c>
      <c r="E6091" s="0" t="n">
        <v>2</v>
      </c>
      <c r="F6091" s="38" t="s">
        <v>71</v>
      </c>
      <c r="G6091" s="37" t="s">
        <v>278</v>
      </c>
      <c r="H6091" s="0" t="n">
        <v>1622145</v>
      </c>
      <c r="I6091" s="0" t="n">
        <v>592947</v>
      </c>
      <c r="J6091" s="0" t="n">
        <v>120571</v>
      </c>
    </row>
    <row r="6092" customFormat="false" ht="15" hidden="false" customHeight="false" outlineLevel="0" collapsed="false">
      <c r="A6092" s="0" t="n">
        <v>202407</v>
      </c>
      <c r="B6092" s="0" t="n">
        <v>202408</v>
      </c>
      <c r="C6092" s="37" t="s">
        <v>115</v>
      </c>
      <c r="D6092" s="37" t="s">
        <v>269</v>
      </c>
      <c r="E6092" s="0" t="n">
        <v>2</v>
      </c>
      <c r="F6092" s="38" t="s">
        <v>71</v>
      </c>
      <c r="G6092" s="37" t="s">
        <v>279</v>
      </c>
      <c r="H6092" s="0" t="n">
        <v>463932</v>
      </c>
      <c r="I6092" s="0" t="n">
        <v>334020</v>
      </c>
      <c r="J6092" s="0" t="n">
        <v>16314</v>
      </c>
    </row>
    <row r="6093" customFormat="false" ht="15" hidden="false" customHeight="false" outlineLevel="0" collapsed="false">
      <c r="A6093" s="0" t="n">
        <v>202407</v>
      </c>
      <c r="B6093" s="0" t="n">
        <v>202408</v>
      </c>
      <c r="C6093" s="37" t="s">
        <v>197</v>
      </c>
      <c r="D6093" s="37" t="s">
        <v>280</v>
      </c>
      <c r="E6093" s="0" t="n">
        <v>2</v>
      </c>
      <c r="F6093" s="38" t="s">
        <v>71</v>
      </c>
      <c r="G6093" s="37" t="s">
        <v>281</v>
      </c>
      <c r="H6093" s="0" t="n">
        <v>1631087</v>
      </c>
      <c r="I6093" s="0" t="n">
        <v>1048245</v>
      </c>
      <c r="J6093" s="0" t="n">
        <v>146947</v>
      </c>
    </row>
    <row r="6094" customFormat="false" ht="15" hidden="false" customHeight="false" outlineLevel="0" collapsed="false">
      <c r="A6094" s="0" t="n">
        <v>202407</v>
      </c>
      <c r="B6094" s="0" t="n">
        <v>202408</v>
      </c>
      <c r="C6094" s="37" t="s">
        <v>158</v>
      </c>
      <c r="D6094" s="37" t="s">
        <v>282</v>
      </c>
      <c r="E6094" s="0" t="n">
        <v>2</v>
      </c>
      <c r="F6094" s="38" t="s">
        <v>71</v>
      </c>
      <c r="G6094" s="37" t="s">
        <v>283</v>
      </c>
      <c r="H6094" s="0" t="n">
        <v>637091</v>
      </c>
      <c r="I6094" s="0" t="n">
        <v>346552</v>
      </c>
      <c r="J6094" s="0" t="n">
        <v>36927</v>
      </c>
    </row>
    <row r="6095" customFormat="false" ht="15" hidden="false" customHeight="false" outlineLevel="0" collapsed="false">
      <c r="A6095" s="0" t="n">
        <v>202407</v>
      </c>
      <c r="B6095" s="0" t="n">
        <v>202408</v>
      </c>
      <c r="C6095" s="37" t="s">
        <v>152</v>
      </c>
      <c r="D6095" s="37" t="s">
        <v>284</v>
      </c>
      <c r="E6095" s="0" t="n">
        <v>2</v>
      </c>
      <c r="F6095" s="38" t="s">
        <v>71</v>
      </c>
      <c r="G6095" s="37" t="s">
        <v>285</v>
      </c>
      <c r="H6095" s="0" t="n">
        <v>293782</v>
      </c>
      <c r="I6095" s="0" t="n">
        <v>103819</v>
      </c>
      <c r="J6095" s="0" t="n">
        <v>1648</v>
      </c>
    </row>
    <row r="6096" customFormat="false" ht="15" hidden="false" customHeight="false" outlineLevel="0" collapsed="false">
      <c r="A6096" s="0" t="n">
        <v>202407</v>
      </c>
      <c r="B6096" s="0" t="n">
        <v>202408</v>
      </c>
      <c r="C6096" s="37" t="s">
        <v>95</v>
      </c>
      <c r="D6096" s="37" t="s">
        <v>210</v>
      </c>
      <c r="E6096" s="0" t="n">
        <v>2</v>
      </c>
      <c r="F6096" s="38" t="s">
        <v>71</v>
      </c>
      <c r="G6096" s="37" t="s">
        <v>286</v>
      </c>
      <c r="H6096" s="0" t="n">
        <v>1188845</v>
      </c>
      <c r="I6096" s="0" t="n">
        <v>497360</v>
      </c>
      <c r="J6096" s="0" t="n">
        <v>102362</v>
      </c>
    </row>
    <row r="6097" customFormat="false" ht="15" hidden="false" customHeight="false" outlineLevel="0" collapsed="false">
      <c r="A6097" s="0" t="n">
        <v>202407</v>
      </c>
      <c r="B6097" s="0" t="n">
        <v>202408</v>
      </c>
      <c r="C6097" s="37" t="s">
        <v>136</v>
      </c>
      <c r="D6097" s="37" t="s">
        <v>223</v>
      </c>
      <c r="E6097" s="0" t="n">
        <v>2</v>
      </c>
      <c r="F6097" s="38" t="s">
        <v>71</v>
      </c>
      <c r="G6097" s="37" t="s">
        <v>287</v>
      </c>
      <c r="H6097" s="0" t="n">
        <v>597264</v>
      </c>
      <c r="I6097" s="0" t="n">
        <v>408346</v>
      </c>
      <c r="J6097" s="0" t="n">
        <v>61709</v>
      </c>
    </row>
    <row r="6098" customFormat="false" ht="15" hidden="false" customHeight="false" outlineLevel="0" collapsed="false">
      <c r="A6098" s="0" t="n">
        <v>202407</v>
      </c>
      <c r="B6098" s="0" t="n">
        <v>202408</v>
      </c>
      <c r="C6098" s="37" t="s">
        <v>152</v>
      </c>
      <c r="D6098" s="37" t="s">
        <v>288</v>
      </c>
      <c r="E6098" s="0" t="n">
        <v>2</v>
      </c>
      <c r="F6098" s="38" t="s">
        <v>71</v>
      </c>
      <c r="G6098" s="37" t="s">
        <v>289</v>
      </c>
      <c r="H6098" s="0" t="n">
        <v>612249</v>
      </c>
      <c r="I6098" s="0" t="n">
        <v>389730</v>
      </c>
      <c r="J6098" s="0" t="n">
        <v>14243</v>
      </c>
    </row>
    <row r="6099" customFormat="false" ht="15" hidden="false" customHeight="false" outlineLevel="0" collapsed="false">
      <c r="A6099" s="0" t="n">
        <v>202407</v>
      </c>
      <c r="B6099" s="0" t="n">
        <v>202408</v>
      </c>
      <c r="C6099" s="37" t="s">
        <v>112</v>
      </c>
      <c r="D6099" s="37" t="s">
        <v>290</v>
      </c>
      <c r="E6099" s="0" t="n">
        <v>2</v>
      </c>
      <c r="F6099" s="38" t="s">
        <v>71</v>
      </c>
      <c r="G6099" s="37" t="s">
        <v>291</v>
      </c>
      <c r="H6099" s="0" t="n">
        <v>3363944</v>
      </c>
      <c r="I6099" s="0" t="n">
        <v>2636847</v>
      </c>
      <c r="J6099" s="0" t="n">
        <v>501949</v>
      </c>
    </row>
    <row r="6100" customFormat="false" ht="15" hidden="false" customHeight="false" outlineLevel="0" collapsed="false">
      <c r="A6100" s="0" t="n">
        <v>202407</v>
      </c>
      <c r="B6100" s="0" t="n">
        <v>202408</v>
      </c>
      <c r="C6100" s="37" t="s">
        <v>106</v>
      </c>
      <c r="D6100" s="37" t="s">
        <v>292</v>
      </c>
      <c r="E6100" s="0" t="n">
        <v>2</v>
      </c>
      <c r="F6100" s="38" t="s">
        <v>71</v>
      </c>
      <c r="G6100" s="37" t="s">
        <v>293</v>
      </c>
      <c r="H6100" s="0" t="n">
        <v>28084</v>
      </c>
      <c r="I6100" s="0" t="n">
        <v>6185</v>
      </c>
      <c r="J6100" s="0" t="n">
        <v>-19</v>
      </c>
    </row>
    <row r="6101" customFormat="false" ht="15" hidden="false" customHeight="false" outlineLevel="0" collapsed="false">
      <c r="A6101" s="0" t="n">
        <v>202407</v>
      </c>
      <c r="B6101" s="0" t="n">
        <v>202408</v>
      </c>
      <c r="C6101" s="37" t="s">
        <v>136</v>
      </c>
      <c r="D6101" s="37" t="s">
        <v>294</v>
      </c>
      <c r="E6101" s="0" t="n">
        <v>2</v>
      </c>
      <c r="F6101" s="38" t="s">
        <v>71</v>
      </c>
      <c r="G6101" s="37" t="s">
        <v>295</v>
      </c>
      <c r="H6101" s="0" t="n">
        <v>127164</v>
      </c>
      <c r="I6101" s="0" t="n">
        <v>47517</v>
      </c>
      <c r="J6101" s="0" t="n">
        <v>3664</v>
      </c>
    </row>
    <row r="6102" customFormat="false" ht="15" hidden="false" customHeight="false" outlineLevel="0" collapsed="false">
      <c r="A6102" s="0" t="n">
        <v>202407</v>
      </c>
      <c r="B6102" s="0" t="n">
        <v>202408</v>
      </c>
      <c r="C6102" s="37" t="s">
        <v>101</v>
      </c>
      <c r="D6102" s="37" t="s">
        <v>296</v>
      </c>
      <c r="E6102" s="0" t="n">
        <v>2</v>
      </c>
      <c r="F6102" s="38" t="s">
        <v>71</v>
      </c>
      <c r="G6102" s="37" t="s">
        <v>297</v>
      </c>
      <c r="H6102" s="0" t="n">
        <v>145471</v>
      </c>
      <c r="I6102" s="0" t="n">
        <v>226263</v>
      </c>
      <c r="J6102" s="0" t="n">
        <v>8389</v>
      </c>
    </row>
    <row r="6103" customFormat="false" ht="15" hidden="false" customHeight="false" outlineLevel="0" collapsed="false">
      <c r="A6103" s="0" t="n">
        <v>202407</v>
      </c>
      <c r="B6103" s="0" t="n">
        <v>202408</v>
      </c>
      <c r="C6103" s="37" t="s">
        <v>149</v>
      </c>
      <c r="D6103" s="37" t="s">
        <v>298</v>
      </c>
      <c r="E6103" s="0" t="n">
        <v>2</v>
      </c>
      <c r="F6103" s="38" t="s">
        <v>71</v>
      </c>
      <c r="G6103" s="37" t="s">
        <v>299</v>
      </c>
      <c r="H6103" s="0" t="n">
        <v>328799</v>
      </c>
      <c r="I6103" s="0" t="n">
        <v>135948</v>
      </c>
      <c r="J6103" s="0" t="n">
        <v>21090</v>
      </c>
    </row>
    <row r="6104" customFormat="false" ht="15" hidden="false" customHeight="false" outlineLevel="0" collapsed="false">
      <c r="A6104" s="0" t="n">
        <v>202407</v>
      </c>
      <c r="B6104" s="0" t="n">
        <v>202408</v>
      </c>
      <c r="C6104" s="37" t="s">
        <v>184</v>
      </c>
      <c r="D6104" s="37" t="s">
        <v>300</v>
      </c>
      <c r="E6104" s="0" t="n">
        <v>2</v>
      </c>
      <c r="F6104" s="38" t="s">
        <v>71</v>
      </c>
      <c r="G6104" s="37" t="s">
        <v>301</v>
      </c>
      <c r="H6104" s="0" t="n">
        <v>377103</v>
      </c>
      <c r="I6104" s="0" t="n">
        <v>220795</v>
      </c>
      <c r="J6104" s="0" t="n">
        <v>7072</v>
      </c>
    </row>
    <row r="6105" customFormat="false" ht="15" hidden="false" customHeight="false" outlineLevel="0" collapsed="false">
      <c r="A6105" s="0" t="n">
        <v>202407</v>
      </c>
      <c r="B6105" s="0" t="n">
        <v>202408</v>
      </c>
      <c r="C6105" s="37" t="s">
        <v>136</v>
      </c>
      <c r="D6105" s="37" t="s">
        <v>298</v>
      </c>
      <c r="E6105" s="0" t="n">
        <v>2</v>
      </c>
      <c r="F6105" s="38" t="s">
        <v>71</v>
      </c>
      <c r="G6105" s="37" t="s">
        <v>302</v>
      </c>
      <c r="H6105" s="0" t="n">
        <v>99803</v>
      </c>
      <c r="I6105" s="0" t="n">
        <v>39860</v>
      </c>
      <c r="J6105" s="0" t="n">
        <v>6212</v>
      </c>
    </row>
    <row r="6106" customFormat="false" ht="15" hidden="false" customHeight="false" outlineLevel="0" collapsed="false">
      <c r="A6106" s="0" t="n">
        <v>202407</v>
      </c>
      <c r="B6106" s="0" t="n">
        <v>202408</v>
      </c>
      <c r="C6106" s="37" t="s">
        <v>149</v>
      </c>
      <c r="D6106" s="37" t="s">
        <v>303</v>
      </c>
      <c r="E6106" s="0" t="n">
        <v>2</v>
      </c>
      <c r="F6106" s="38" t="s">
        <v>71</v>
      </c>
      <c r="G6106" s="37" t="s">
        <v>304</v>
      </c>
      <c r="H6106" s="0" t="n">
        <v>171053</v>
      </c>
      <c r="I6106" s="0" t="n">
        <v>183997</v>
      </c>
      <c r="J6106" s="0" t="n">
        <v>25658</v>
      </c>
    </row>
    <row r="6107" customFormat="false" ht="15" hidden="false" customHeight="false" outlineLevel="0" collapsed="false">
      <c r="A6107" s="0" t="n">
        <v>202407</v>
      </c>
      <c r="B6107" s="0" t="n">
        <v>202408</v>
      </c>
      <c r="C6107" s="37" t="s">
        <v>106</v>
      </c>
      <c r="D6107" s="37" t="s">
        <v>107</v>
      </c>
      <c r="E6107" s="0" t="n">
        <v>2</v>
      </c>
      <c r="F6107" s="38" t="s">
        <v>71</v>
      </c>
      <c r="G6107" s="37" t="s">
        <v>305</v>
      </c>
      <c r="H6107" s="0" t="n">
        <v>162805</v>
      </c>
      <c r="I6107" s="0" t="n">
        <v>83017</v>
      </c>
      <c r="J6107" s="0" t="n">
        <v>3526</v>
      </c>
    </row>
    <row r="6108" customFormat="false" ht="15" hidden="false" customHeight="false" outlineLevel="0" collapsed="false">
      <c r="A6108" s="0" t="n">
        <v>202407</v>
      </c>
      <c r="B6108" s="0" t="n">
        <v>202408</v>
      </c>
      <c r="C6108" s="37" t="s">
        <v>124</v>
      </c>
      <c r="D6108" s="37" t="s">
        <v>306</v>
      </c>
      <c r="E6108" s="0" t="n">
        <v>2</v>
      </c>
      <c r="F6108" s="38" t="s">
        <v>71</v>
      </c>
      <c r="G6108" s="37" t="s">
        <v>307</v>
      </c>
      <c r="H6108" s="0" t="n">
        <v>11811783</v>
      </c>
      <c r="I6108" s="0" t="n">
        <v>2832749</v>
      </c>
      <c r="J6108" s="0" t="n">
        <v>744933</v>
      </c>
    </row>
    <row r="6109" customFormat="false" ht="15" hidden="false" customHeight="false" outlineLevel="0" collapsed="false">
      <c r="A6109" s="0" t="n">
        <v>202407</v>
      </c>
      <c r="B6109" s="0" t="n">
        <v>202408</v>
      </c>
      <c r="C6109" s="37" t="s">
        <v>115</v>
      </c>
      <c r="D6109" s="37" t="s">
        <v>308</v>
      </c>
      <c r="E6109" s="0" t="n">
        <v>2</v>
      </c>
      <c r="F6109" s="38" t="s">
        <v>71</v>
      </c>
      <c r="G6109" s="37" t="s">
        <v>309</v>
      </c>
      <c r="H6109" s="0" t="n">
        <v>5678329</v>
      </c>
      <c r="I6109" s="0" t="n">
        <v>2506990</v>
      </c>
      <c r="J6109" s="0" t="n">
        <v>13730</v>
      </c>
    </row>
    <row r="6110" customFormat="false" ht="15" hidden="false" customHeight="false" outlineLevel="0" collapsed="false">
      <c r="A6110" s="0" t="n">
        <v>202407</v>
      </c>
      <c r="B6110" s="0" t="n">
        <v>202408</v>
      </c>
      <c r="C6110" s="37" t="s">
        <v>178</v>
      </c>
      <c r="D6110" s="37" t="s">
        <v>308</v>
      </c>
      <c r="E6110" s="0" t="n">
        <v>2</v>
      </c>
      <c r="F6110" s="38" t="s">
        <v>71</v>
      </c>
      <c r="G6110" s="37" t="s">
        <v>310</v>
      </c>
      <c r="H6110" s="0" t="n">
        <v>394195</v>
      </c>
      <c r="I6110" s="0" t="n">
        <v>232820</v>
      </c>
      <c r="J6110" s="0" t="n">
        <v>-14179</v>
      </c>
    </row>
    <row r="6111" customFormat="false" ht="15" hidden="false" customHeight="false" outlineLevel="0" collapsed="false">
      <c r="A6111" s="0" t="n">
        <v>202407</v>
      </c>
      <c r="B6111" s="0" t="n">
        <v>202408</v>
      </c>
      <c r="C6111" s="37" t="s">
        <v>109</v>
      </c>
      <c r="D6111" s="37" t="s">
        <v>311</v>
      </c>
      <c r="E6111" s="0" t="n">
        <v>2</v>
      </c>
      <c r="F6111" s="38" t="s">
        <v>71</v>
      </c>
      <c r="G6111" s="37" t="s">
        <v>312</v>
      </c>
      <c r="H6111" s="0" t="n">
        <v>440914</v>
      </c>
      <c r="I6111" s="0" t="n">
        <v>94185</v>
      </c>
      <c r="J6111" s="0" t="n">
        <v>15598</v>
      </c>
    </row>
    <row r="6112" customFormat="false" ht="15" hidden="false" customHeight="false" outlineLevel="0" collapsed="false">
      <c r="A6112" s="0" t="n">
        <v>202407</v>
      </c>
      <c r="B6112" s="0" t="n">
        <v>202408</v>
      </c>
      <c r="C6112" s="37" t="s">
        <v>178</v>
      </c>
      <c r="D6112" s="37" t="s">
        <v>203</v>
      </c>
      <c r="E6112" s="0" t="n">
        <v>2</v>
      </c>
      <c r="F6112" s="38" t="s">
        <v>71</v>
      </c>
      <c r="G6112" s="37" t="s">
        <v>313</v>
      </c>
      <c r="H6112" s="0" t="n">
        <v>185875</v>
      </c>
      <c r="I6112" s="0" t="n">
        <v>124049</v>
      </c>
      <c r="J6112" s="0" t="n">
        <v>-16739</v>
      </c>
    </row>
    <row r="6113" customFormat="false" ht="15" hidden="false" customHeight="false" outlineLevel="0" collapsed="false">
      <c r="A6113" s="0" t="n">
        <v>202407</v>
      </c>
      <c r="B6113" s="0" t="n">
        <v>202408</v>
      </c>
      <c r="C6113" s="37" t="s">
        <v>152</v>
      </c>
      <c r="D6113" s="37" t="s">
        <v>314</v>
      </c>
      <c r="E6113" s="0" t="n">
        <v>2</v>
      </c>
      <c r="F6113" s="38" t="s">
        <v>71</v>
      </c>
      <c r="G6113" s="37" t="s">
        <v>315</v>
      </c>
      <c r="H6113" s="0" t="n">
        <v>71056</v>
      </c>
      <c r="I6113" s="0" t="n">
        <v>22916</v>
      </c>
      <c r="J6113" s="0" t="n">
        <v>5252</v>
      </c>
    </row>
    <row r="6114" customFormat="false" ht="15" hidden="false" customHeight="false" outlineLevel="0" collapsed="false">
      <c r="A6114" s="0" t="n">
        <v>202407</v>
      </c>
      <c r="B6114" s="0" t="n">
        <v>202408</v>
      </c>
      <c r="C6114" s="37" t="s">
        <v>152</v>
      </c>
      <c r="D6114" s="37" t="s">
        <v>159</v>
      </c>
      <c r="E6114" s="0" t="n">
        <v>2</v>
      </c>
      <c r="F6114" s="38" t="s">
        <v>71</v>
      </c>
      <c r="G6114" s="37" t="s">
        <v>316</v>
      </c>
      <c r="H6114" s="0" t="n">
        <v>495011</v>
      </c>
      <c r="I6114" s="0" t="n">
        <v>305260</v>
      </c>
      <c r="J6114" s="0" t="n">
        <v>27527</v>
      </c>
    </row>
    <row r="6115" customFormat="false" ht="15" hidden="false" customHeight="false" outlineLevel="0" collapsed="false">
      <c r="A6115" s="0" t="n">
        <v>202407</v>
      </c>
      <c r="B6115" s="0" t="n">
        <v>202408</v>
      </c>
      <c r="C6115" s="37" t="s">
        <v>184</v>
      </c>
      <c r="D6115" s="37" t="s">
        <v>218</v>
      </c>
      <c r="E6115" s="0" t="n">
        <v>2</v>
      </c>
      <c r="F6115" s="38" t="s">
        <v>71</v>
      </c>
      <c r="G6115" s="37" t="s">
        <v>317</v>
      </c>
      <c r="H6115" s="0" t="n">
        <v>158388</v>
      </c>
      <c r="I6115" s="0" t="n">
        <v>142052</v>
      </c>
      <c r="J6115" s="0" t="n">
        <v>-8906</v>
      </c>
    </row>
    <row r="6116" customFormat="false" ht="15" hidden="false" customHeight="false" outlineLevel="0" collapsed="false">
      <c r="A6116" s="0" t="n">
        <v>202407</v>
      </c>
      <c r="B6116" s="0" t="n">
        <v>202408</v>
      </c>
      <c r="C6116" s="37" t="s">
        <v>109</v>
      </c>
      <c r="D6116" s="37" t="s">
        <v>318</v>
      </c>
      <c r="E6116" s="0" t="n">
        <v>2</v>
      </c>
      <c r="F6116" s="38" t="s">
        <v>71</v>
      </c>
      <c r="G6116" s="37" t="s">
        <v>319</v>
      </c>
      <c r="H6116" s="0" t="n">
        <v>371473</v>
      </c>
      <c r="I6116" s="0" t="n">
        <v>193566</v>
      </c>
      <c r="J6116" s="0" t="n">
        <v>-2874</v>
      </c>
    </row>
    <row r="6117" customFormat="false" ht="15" hidden="false" customHeight="false" outlineLevel="0" collapsed="false">
      <c r="A6117" s="0" t="n">
        <v>202407</v>
      </c>
      <c r="B6117" s="0" t="n">
        <v>202408</v>
      </c>
      <c r="C6117" s="37" t="s">
        <v>184</v>
      </c>
      <c r="D6117" s="37" t="s">
        <v>320</v>
      </c>
      <c r="E6117" s="0" t="n">
        <v>2</v>
      </c>
      <c r="F6117" s="38" t="s">
        <v>71</v>
      </c>
      <c r="G6117" s="37" t="s">
        <v>321</v>
      </c>
      <c r="H6117" s="0" t="n">
        <v>79449</v>
      </c>
      <c r="I6117" s="0" t="n">
        <v>45083</v>
      </c>
      <c r="J6117" s="0" t="n">
        <v>-3760</v>
      </c>
    </row>
    <row r="6118" customFormat="false" ht="15" hidden="false" customHeight="false" outlineLevel="0" collapsed="false">
      <c r="A6118" s="0" t="n">
        <v>202407</v>
      </c>
      <c r="B6118" s="0" t="n">
        <v>202408</v>
      </c>
      <c r="C6118" s="37" t="s">
        <v>124</v>
      </c>
      <c r="D6118" s="37" t="s">
        <v>282</v>
      </c>
      <c r="E6118" s="0" t="n">
        <v>2</v>
      </c>
      <c r="F6118" s="38" t="s">
        <v>71</v>
      </c>
      <c r="G6118" s="37" t="s">
        <v>322</v>
      </c>
      <c r="H6118" s="0" t="n">
        <v>234449</v>
      </c>
      <c r="I6118" s="0" t="n">
        <v>115516</v>
      </c>
      <c r="J6118" s="0" t="n">
        <v>13664</v>
      </c>
    </row>
    <row r="6119" customFormat="false" ht="15" hidden="false" customHeight="false" outlineLevel="0" collapsed="false">
      <c r="A6119" s="0" t="n">
        <v>202407</v>
      </c>
      <c r="B6119" s="0" t="n">
        <v>202408</v>
      </c>
      <c r="C6119" s="37" t="s">
        <v>112</v>
      </c>
      <c r="D6119" s="37" t="s">
        <v>96</v>
      </c>
      <c r="E6119" s="0" t="n">
        <v>2</v>
      </c>
      <c r="F6119" s="38" t="s">
        <v>71</v>
      </c>
      <c r="G6119" s="37" t="s">
        <v>323</v>
      </c>
      <c r="H6119" s="0" t="n">
        <v>651073</v>
      </c>
      <c r="I6119" s="0" t="n">
        <v>222753</v>
      </c>
      <c r="J6119" s="0" t="n">
        <v>-11737</v>
      </c>
    </row>
    <row r="6120" customFormat="false" ht="15" hidden="false" customHeight="false" outlineLevel="0" collapsed="false">
      <c r="A6120" s="0" t="n">
        <v>202407</v>
      </c>
      <c r="B6120" s="0" t="n">
        <v>202408</v>
      </c>
      <c r="C6120" s="37" t="s">
        <v>152</v>
      </c>
      <c r="D6120" s="37" t="s">
        <v>324</v>
      </c>
      <c r="E6120" s="0" t="n">
        <v>2</v>
      </c>
      <c r="F6120" s="38" t="s">
        <v>71</v>
      </c>
      <c r="G6120" s="37" t="s">
        <v>325</v>
      </c>
      <c r="H6120" s="0" t="n">
        <v>632674</v>
      </c>
      <c r="I6120" s="0" t="n">
        <v>556030</v>
      </c>
      <c r="J6120" s="0" t="n">
        <v>72400</v>
      </c>
    </row>
    <row r="6121" customFormat="false" ht="15" hidden="false" customHeight="false" outlineLevel="0" collapsed="false">
      <c r="A6121" s="0" t="n">
        <v>202407</v>
      </c>
      <c r="B6121" s="0" t="n">
        <v>202408</v>
      </c>
      <c r="C6121" s="37" t="s">
        <v>112</v>
      </c>
      <c r="D6121" s="37" t="s">
        <v>326</v>
      </c>
      <c r="E6121" s="0" t="n">
        <v>2</v>
      </c>
      <c r="F6121" s="38" t="s">
        <v>71</v>
      </c>
      <c r="G6121" s="37" t="s">
        <v>327</v>
      </c>
      <c r="H6121" s="0" t="n">
        <v>855521</v>
      </c>
      <c r="I6121" s="0" t="n">
        <v>469875</v>
      </c>
      <c r="J6121" s="0" t="n">
        <v>23267</v>
      </c>
    </row>
    <row r="6122" customFormat="false" ht="15" hidden="false" customHeight="false" outlineLevel="0" collapsed="false">
      <c r="A6122" s="0" t="n">
        <v>202407</v>
      </c>
      <c r="B6122" s="0" t="n">
        <v>202408</v>
      </c>
      <c r="C6122" s="37" t="s">
        <v>152</v>
      </c>
      <c r="D6122" s="37" t="s">
        <v>328</v>
      </c>
      <c r="E6122" s="0" t="n">
        <v>2</v>
      </c>
      <c r="F6122" s="38" t="s">
        <v>71</v>
      </c>
      <c r="G6122" s="37" t="s">
        <v>329</v>
      </c>
      <c r="H6122" s="0" t="n">
        <v>122236</v>
      </c>
      <c r="I6122" s="0" t="n">
        <v>44369</v>
      </c>
      <c r="J6122" s="0" t="n">
        <v>1440</v>
      </c>
    </row>
    <row r="6123" customFormat="false" ht="15" hidden="false" customHeight="false" outlineLevel="0" collapsed="false">
      <c r="A6123" s="0" t="n">
        <v>202407</v>
      </c>
      <c r="B6123" s="0" t="n">
        <v>202408</v>
      </c>
      <c r="C6123" s="37" t="s">
        <v>95</v>
      </c>
      <c r="D6123" s="37" t="s">
        <v>330</v>
      </c>
      <c r="E6123" s="0" t="n">
        <v>2</v>
      </c>
      <c r="F6123" s="38" t="s">
        <v>71</v>
      </c>
      <c r="G6123" s="37" t="s">
        <v>331</v>
      </c>
      <c r="H6123" s="0" t="n">
        <v>1293973</v>
      </c>
      <c r="I6123" s="0" t="n">
        <v>601348</v>
      </c>
      <c r="J6123" s="0" t="n">
        <v>78737</v>
      </c>
    </row>
    <row r="6124" customFormat="false" ht="15" hidden="false" customHeight="false" outlineLevel="0" collapsed="false">
      <c r="A6124" s="0" t="n">
        <v>202407</v>
      </c>
      <c r="B6124" s="0" t="n">
        <v>202408</v>
      </c>
      <c r="C6124" s="37" t="s">
        <v>106</v>
      </c>
      <c r="D6124" s="37" t="s">
        <v>332</v>
      </c>
      <c r="E6124" s="0" t="n">
        <v>2</v>
      </c>
      <c r="F6124" s="38" t="s">
        <v>71</v>
      </c>
      <c r="G6124" s="37" t="s">
        <v>333</v>
      </c>
      <c r="H6124" s="0" t="n">
        <v>212371</v>
      </c>
      <c r="I6124" s="0" t="n">
        <v>39194</v>
      </c>
      <c r="J6124" s="0" t="n">
        <v>5579</v>
      </c>
    </row>
    <row r="6125" customFormat="false" ht="15" hidden="false" customHeight="false" outlineLevel="0" collapsed="false">
      <c r="A6125" s="0" t="n">
        <v>202407</v>
      </c>
      <c r="B6125" s="0" t="n">
        <v>202408</v>
      </c>
      <c r="C6125" s="37" t="s">
        <v>95</v>
      </c>
      <c r="D6125" s="37" t="s">
        <v>334</v>
      </c>
      <c r="E6125" s="0" t="n">
        <v>2</v>
      </c>
      <c r="F6125" s="38" t="s">
        <v>71</v>
      </c>
      <c r="G6125" s="37" t="s">
        <v>335</v>
      </c>
      <c r="H6125" s="0" t="n">
        <v>1233870</v>
      </c>
      <c r="I6125" s="0" t="n">
        <v>598574</v>
      </c>
      <c r="J6125" s="0" t="n">
        <v>116471</v>
      </c>
    </row>
    <row r="6126" customFormat="false" ht="15" hidden="false" customHeight="false" outlineLevel="0" collapsed="false">
      <c r="A6126" s="0" t="n">
        <v>202407</v>
      </c>
      <c r="B6126" s="0" t="n">
        <v>202408</v>
      </c>
      <c r="C6126" s="37" t="s">
        <v>149</v>
      </c>
      <c r="D6126" s="37" t="s">
        <v>243</v>
      </c>
      <c r="E6126" s="0" t="n">
        <v>2</v>
      </c>
      <c r="F6126" s="38" t="s">
        <v>71</v>
      </c>
      <c r="G6126" s="37" t="s">
        <v>336</v>
      </c>
      <c r="H6126" s="0" t="n">
        <v>631859</v>
      </c>
      <c r="I6126" s="0" t="n">
        <v>221024</v>
      </c>
      <c r="J6126" s="0" t="n">
        <v>3674</v>
      </c>
    </row>
    <row r="6127" customFormat="false" ht="15" hidden="false" customHeight="false" outlineLevel="0" collapsed="false">
      <c r="A6127" s="0" t="n">
        <v>202407</v>
      </c>
      <c r="B6127" s="0" t="n">
        <v>202408</v>
      </c>
      <c r="C6127" s="37" t="s">
        <v>115</v>
      </c>
      <c r="D6127" s="37" t="s">
        <v>200</v>
      </c>
      <c r="E6127" s="0" t="n">
        <v>2</v>
      </c>
      <c r="F6127" s="38" t="s">
        <v>71</v>
      </c>
      <c r="G6127" s="37" t="s">
        <v>337</v>
      </c>
      <c r="H6127" s="0" t="n">
        <v>134151</v>
      </c>
      <c r="I6127" s="0" t="n">
        <v>77112</v>
      </c>
      <c r="J6127" s="0" t="n">
        <v>5939</v>
      </c>
    </row>
    <row r="6128" customFormat="false" ht="15" hidden="false" customHeight="false" outlineLevel="0" collapsed="false">
      <c r="A6128" s="0" t="n">
        <v>202407</v>
      </c>
      <c r="B6128" s="0" t="n">
        <v>202408</v>
      </c>
      <c r="C6128" s="37" t="s">
        <v>106</v>
      </c>
      <c r="D6128" s="37" t="s">
        <v>104</v>
      </c>
      <c r="E6128" s="0" t="n">
        <v>2</v>
      </c>
      <c r="F6128" s="38" t="s">
        <v>71</v>
      </c>
      <c r="G6128" s="37" t="s">
        <v>338</v>
      </c>
      <c r="H6128" s="0" t="n">
        <v>349892</v>
      </c>
      <c r="I6128" s="0" t="n">
        <v>120125</v>
      </c>
      <c r="J6128" s="0" t="n">
        <v>1978</v>
      </c>
    </row>
    <row r="6129" customFormat="false" ht="15" hidden="false" customHeight="false" outlineLevel="0" collapsed="false">
      <c r="A6129" s="0" t="n">
        <v>202407</v>
      </c>
      <c r="B6129" s="0" t="n">
        <v>202408</v>
      </c>
      <c r="C6129" s="37" t="s">
        <v>184</v>
      </c>
      <c r="D6129" s="37" t="s">
        <v>339</v>
      </c>
      <c r="E6129" s="0" t="n">
        <v>2</v>
      </c>
      <c r="F6129" s="38" t="s">
        <v>71</v>
      </c>
      <c r="G6129" s="37" t="s">
        <v>340</v>
      </c>
      <c r="H6129" s="0" t="n">
        <v>862415</v>
      </c>
      <c r="I6129" s="0" t="n">
        <v>748729</v>
      </c>
      <c r="J6129" s="0" t="n">
        <v>72102</v>
      </c>
    </row>
    <row r="6130" customFormat="false" ht="15" hidden="false" customHeight="false" outlineLevel="0" collapsed="false">
      <c r="A6130" s="0" t="n">
        <v>202407</v>
      </c>
      <c r="B6130" s="0" t="n">
        <v>202408</v>
      </c>
      <c r="C6130" s="37" t="s">
        <v>112</v>
      </c>
      <c r="D6130" s="37" t="s">
        <v>341</v>
      </c>
      <c r="E6130" s="0" t="n">
        <v>2</v>
      </c>
      <c r="F6130" s="38" t="s">
        <v>71</v>
      </c>
      <c r="G6130" s="37" t="s">
        <v>342</v>
      </c>
      <c r="H6130" s="0" t="n">
        <v>1166258</v>
      </c>
      <c r="I6130" s="0" t="n">
        <v>259532</v>
      </c>
      <c r="J6130" s="0" t="n">
        <v>563</v>
      </c>
    </row>
    <row r="6131" customFormat="false" ht="15" hidden="false" customHeight="false" outlineLevel="0" collapsed="false">
      <c r="A6131" s="0" t="n">
        <v>202407</v>
      </c>
      <c r="B6131" s="0" t="n">
        <v>202408</v>
      </c>
      <c r="C6131" s="37" t="s">
        <v>101</v>
      </c>
      <c r="D6131" s="37" t="s">
        <v>200</v>
      </c>
      <c r="E6131" s="0" t="n">
        <v>2</v>
      </c>
      <c r="F6131" s="38" t="s">
        <v>71</v>
      </c>
      <c r="G6131" s="37" t="s">
        <v>343</v>
      </c>
      <c r="H6131" s="0" t="n">
        <v>503688</v>
      </c>
      <c r="I6131" s="0" t="n">
        <v>195635</v>
      </c>
      <c r="J6131" s="0" t="n">
        <v>7354</v>
      </c>
    </row>
    <row r="6132" customFormat="false" ht="15" hidden="false" customHeight="false" outlineLevel="0" collapsed="false">
      <c r="A6132" s="0" t="n">
        <v>202407</v>
      </c>
      <c r="B6132" s="0" t="n">
        <v>202408</v>
      </c>
      <c r="C6132" s="37" t="s">
        <v>109</v>
      </c>
      <c r="D6132" s="37" t="s">
        <v>191</v>
      </c>
      <c r="E6132" s="0" t="n">
        <v>2</v>
      </c>
      <c r="F6132" s="38" t="s">
        <v>71</v>
      </c>
      <c r="G6132" s="37" t="s">
        <v>344</v>
      </c>
      <c r="H6132" s="0" t="n">
        <v>3686682</v>
      </c>
      <c r="I6132" s="0" t="n">
        <v>2003518</v>
      </c>
      <c r="J6132" s="0" t="n">
        <v>76334</v>
      </c>
    </row>
    <row r="6133" customFormat="false" ht="15" hidden="false" customHeight="false" outlineLevel="0" collapsed="false">
      <c r="A6133" s="0" t="n">
        <v>202407</v>
      </c>
      <c r="B6133" s="0" t="n">
        <v>202408</v>
      </c>
      <c r="C6133" s="37" t="s">
        <v>115</v>
      </c>
      <c r="D6133" s="37" t="s">
        <v>110</v>
      </c>
      <c r="E6133" s="0" t="n">
        <v>2</v>
      </c>
      <c r="F6133" s="38" t="s">
        <v>71</v>
      </c>
      <c r="G6133" s="37" t="s">
        <v>345</v>
      </c>
      <c r="H6133" s="0" t="n">
        <v>2245090</v>
      </c>
      <c r="I6133" s="0" t="n">
        <v>1261802</v>
      </c>
      <c r="J6133" s="0" t="n">
        <v>137960</v>
      </c>
    </row>
    <row r="6134" customFormat="false" ht="15" hidden="false" customHeight="false" outlineLevel="0" collapsed="false">
      <c r="A6134" s="0" t="n">
        <v>202407</v>
      </c>
      <c r="B6134" s="0" t="n">
        <v>202408</v>
      </c>
      <c r="C6134" s="37" t="s">
        <v>149</v>
      </c>
      <c r="D6134" s="37" t="s">
        <v>104</v>
      </c>
      <c r="E6134" s="0" t="n">
        <v>2</v>
      </c>
      <c r="F6134" s="38" t="s">
        <v>71</v>
      </c>
      <c r="G6134" s="37" t="s">
        <v>346</v>
      </c>
      <c r="H6134" s="0" t="n">
        <v>280355</v>
      </c>
      <c r="I6134" s="0" t="n">
        <v>128572</v>
      </c>
      <c r="J6134" s="0" t="n">
        <v>10324</v>
      </c>
    </row>
    <row r="6135" customFormat="false" ht="15" hidden="false" customHeight="false" outlineLevel="0" collapsed="false">
      <c r="A6135" s="0" t="n">
        <v>202407</v>
      </c>
      <c r="B6135" s="0" t="n">
        <v>202408</v>
      </c>
      <c r="C6135" s="37" t="s">
        <v>124</v>
      </c>
      <c r="D6135" s="37" t="s">
        <v>277</v>
      </c>
      <c r="E6135" s="0" t="n">
        <v>2</v>
      </c>
      <c r="F6135" s="38" t="s">
        <v>71</v>
      </c>
      <c r="G6135" s="37" t="s">
        <v>347</v>
      </c>
      <c r="H6135" s="0" t="n">
        <v>1417410</v>
      </c>
      <c r="I6135" s="0" t="n">
        <v>949780</v>
      </c>
      <c r="J6135" s="0" t="n">
        <v>124070</v>
      </c>
    </row>
    <row r="6136" customFormat="false" ht="15" hidden="false" customHeight="false" outlineLevel="0" collapsed="false">
      <c r="A6136" s="0" t="n">
        <v>202407</v>
      </c>
      <c r="B6136" s="0" t="n">
        <v>202408</v>
      </c>
      <c r="C6136" s="37" t="s">
        <v>124</v>
      </c>
      <c r="D6136" s="37" t="s">
        <v>145</v>
      </c>
      <c r="E6136" s="0" t="n">
        <v>2</v>
      </c>
      <c r="F6136" s="38" t="s">
        <v>71</v>
      </c>
      <c r="G6136" s="37" t="s">
        <v>348</v>
      </c>
      <c r="H6136" s="0" t="n">
        <v>5927755</v>
      </c>
      <c r="I6136" s="0" t="n">
        <v>1795962</v>
      </c>
      <c r="J6136" s="0" t="n">
        <v>124461</v>
      </c>
    </row>
    <row r="6137" customFormat="false" ht="15" hidden="false" customHeight="false" outlineLevel="0" collapsed="false">
      <c r="A6137" s="0" t="n">
        <v>202407</v>
      </c>
      <c r="B6137" s="0" t="n">
        <v>202408</v>
      </c>
      <c r="C6137" s="37" t="s">
        <v>136</v>
      </c>
      <c r="D6137" s="37" t="s">
        <v>328</v>
      </c>
      <c r="E6137" s="0" t="n">
        <v>2</v>
      </c>
      <c r="F6137" s="38" t="s">
        <v>71</v>
      </c>
      <c r="G6137" s="37" t="s">
        <v>349</v>
      </c>
      <c r="H6137" s="0" t="n">
        <v>5491925</v>
      </c>
      <c r="I6137" s="0" t="n">
        <v>2208720</v>
      </c>
      <c r="J6137" s="0" t="n">
        <v>48646</v>
      </c>
    </row>
    <row r="6138" customFormat="false" ht="15" hidden="false" customHeight="false" outlineLevel="0" collapsed="false">
      <c r="A6138" s="0" t="n">
        <v>202407</v>
      </c>
      <c r="B6138" s="0" t="n">
        <v>202408</v>
      </c>
      <c r="C6138" s="37" t="s">
        <v>152</v>
      </c>
      <c r="D6138" s="37" t="s">
        <v>350</v>
      </c>
      <c r="E6138" s="0" t="n">
        <v>2</v>
      </c>
      <c r="F6138" s="38" t="s">
        <v>71</v>
      </c>
      <c r="G6138" s="37" t="s">
        <v>351</v>
      </c>
      <c r="H6138" s="0" t="n">
        <v>88282</v>
      </c>
      <c r="I6138" s="0" t="n">
        <v>58577</v>
      </c>
      <c r="J6138" s="0" t="n">
        <v>5807</v>
      </c>
    </row>
    <row r="6139" customFormat="false" ht="15" hidden="false" customHeight="false" outlineLevel="0" collapsed="false">
      <c r="A6139" s="0" t="n">
        <v>202407</v>
      </c>
      <c r="B6139" s="0" t="n">
        <v>202408</v>
      </c>
      <c r="C6139" s="37" t="s">
        <v>109</v>
      </c>
      <c r="D6139" s="37" t="s">
        <v>352</v>
      </c>
      <c r="E6139" s="0" t="n">
        <v>2</v>
      </c>
      <c r="F6139" s="38" t="s">
        <v>71</v>
      </c>
      <c r="G6139" s="37" t="s">
        <v>353</v>
      </c>
      <c r="H6139" s="0" t="n">
        <v>176399</v>
      </c>
      <c r="I6139" s="0" t="n">
        <v>105666</v>
      </c>
      <c r="J6139" s="0" t="n">
        <v>-1238</v>
      </c>
    </row>
    <row r="6140" customFormat="false" ht="15" hidden="false" customHeight="false" outlineLevel="0" collapsed="false">
      <c r="A6140" s="0" t="n">
        <v>202407</v>
      </c>
      <c r="B6140" s="0" t="n">
        <v>202408</v>
      </c>
      <c r="C6140" s="37" t="s">
        <v>158</v>
      </c>
      <c r="D6140" s="37" t="s">
        <v>354</v>
      </c>
      <c r="E6140" s="0" t="n">
        <v>2</v>
      </c>
      <c r="F6140" s="38" t="s">
        <v>71</v>
      </c>
      <c r="G6140" s="37" t="s">
        <v>355</v>
      </c>
      <c r="H6140" s="0" t="n">
        <v>2890126</v>
      </c>
      <c r="I6140" s="0" t="n">
        <v>539330</v>
      </c>
      <c r="J6140" s="0" t="n">
        <v>73843</v>
      </c>
    </row>
    <row r="6141" customFormat="false" ht="15" hidden="false" customHeight="false" outlineLevel="0" collapsed="false">
      <c r="A6141" s="0" t="n">
        <v>202407</v>
      </c>
      <c r="B6141" s="0" t="n">
        <v>202408</v>
      </c>
      <c r="C6141" s="37" t="s">
        <v>158</v>
      </c>
      <c r="D6141" s="37" t="s">
        <v>356</v>
      </c>
      <c r="E6141" s="0" t="n">
        <v>2</v>
      </c>
      <c r="F6141" s="38" t="s">
        <v>71</v>
      </c>
      <c r="G6141" s="37" t="s">
        <v>357</v>
      </c>
      <c r="H6141" s="0" t="n">
        <v>195487</v>
      </c>
      <c r="I6141" s="0" t="n">
        <v>121714</v>
      </c>
      <c r="J6141" s="0" t="n">
        <v>6263</v>
      </c>
    </row>
    <row r="6142" customFormat="false" ht="15" hidden="false" customHeight="false" outlineLevel="0" collapsed="false">
      <c r="A6142" s="0" t="n">
        <v>202407</v>
      </c>
      <c r="B6142" s="0" t="n">
        <v>202408</v>
      </c>
      <c r="C6142" s="37" t="s">
        <v>158</v>
      </c>
      <c r="D6142" s="37" t="s">
        <v>255</v>
      </c>
      <c r="E6142" s="0" t="n">
        <v>2</v>
      </c>
      <c r="F6142" s="38" t="s">
        <v>71</v>
      </c>
      <c r="G6142" s="37" t="s">
        <v>358</v>
      </c>
      <c r="H6142" s="0" t="n">
        <v>117095</v>
      </c>
      <c r="I6142" s="0" t="n">
        <v>52489</v>
      </c>
      <c r="J6142" s="0" t="n">
        <v>5273</v>
      </c>
    </row>
    <row r="6143" customFormat="false" ht="15" hidden="false" customHeight="false" outlineLevel="0" collapsed="false">
      <c r="A6143" s="0" t="n">
        <v>202407</v>
      </c>
      <c r="B6143" s="0" t="n">
        <v>202408</v>
      </c>
      <c r="C6143" s="37" t="s">
        <v>109</v>
      </c>
      <c r="D6143" s="37" t="s">
        <v>104</v>
      </c>
      <c r="E6143" s="0" t="n">
        <v>2</v>
      </c>
      <c r="F6143" s="38" t="s">
        <v>71</v>
      </c>
      <c r="G6143" s="37" t="s">
        <v>359</v>
      </c>
      <c r="H6143" s="0" t="n">
        <v>267998</v>
      </c>
      <c r="I6143" s="0" t="n">
        <v>191644</v>
      </c>
      <c r="J6143" s="0" t="n">
        <v>19548</v>
      </c>
    </row>
    <row r="6144" customFormat="false" ht="15" hidden="false" customHeight="false" outlineLevel="0" collapsed="false">
      <c r="A6144" s="0" t="n">
        <v>202407</v>
      </c>
      <c r="B6144" s="0" t="n">
        <v>202408</v>
      </c>
      <c r="C6144" s="37" t="s">
        <v>115</v>
      </c>
      <c r="D6144" s="37" t="s">
        <v>360</v>
      </c>
      <c r="E6144" s="0" t="n">
        <v>2</v>
      </c>
      <c r="F6144" s="38" t="s">
        <v>71</v>
      </c>
      <c r="G6144" s="37" t="s">
        <v>361</v>
      </c>
      <c r="H6144" s="0" t="n">
        <v>658597</v>
      </c>
      <c r="I6144" s="0" t="n">
        <v>231521</v>
      </c>
      <c r="J6144" s="0" t="n">
        <v>55601</v>
      </c>
    </row>
    <row r="6145" customFormat="false" ht="15" hidden="false" customHeight="false" outlineLevel="0" collapsed="false">
      <c r="A6145" s="0" t="n">
        <v>202407</v>
      </c>
      <c r="B6145" s="0" t="n">
        <v>202408</v>
      </c>
      <c r="C6145" s="37" t="s">
        <v>152</v>
      </c>
      <c r="D6145" s="37" t="s">
        <v>362</v>
      </c>
      <c r="E6145" s="0" t="n">
        <v>2</v>
      </c>
      <c r="F6145" s="38" t="s">
        <v>71</v>
      </c>
      <c r="G6145" s="37" t="s">
        <v>363</v>
      </c>
      <c r="H6145" s="0" t="n">
        <v>522933</v>
      </c>
      <c r="I6145" s="0" t="n">
        <v>196317</v>
      </c>
      <c r="J6145" s="0" t="n">
        <v>23197</v>
      </c>
    </row>
    <row r="6146" customFormat="false" ht="15" hidden="false" customHeight="false" outlineLevel="0" collapsed="false">
      <c r="A6146" s="0" t="n">
        <v>202407</v>
      </c>
      <c r="B6146" s="0" t="n">
        <v>202408</v>
      </c>
      <c r="C6146" s="37" t="s">
        <v>112</v>
      </c>
      <c r="D6146" s="37" t="s">
        <v>364</v>
      </c>
      <c r="E6146" s="0" t="n">
        <v>2</v>
      </c>
      <c r="F6146" s="38" t="s">
        <v>71</v>
      </c>
      <c r="G6146" s="37" t="s">
        <v>365</v>
      </c>
      <c r="H6146" s="0" t="n">
        <v>275196</v>
      </c>
      <c r="I6146" s="0" t="n">
        <v>204133</v>
      </c>
      <c r="J6146" s="0" t="n">
        <v>17825</v>
      </c>
    </row>
    <row r="6147" customFormat="false" ht="15" hidden="false" customHeight="false" outlineLevel="0" collapsed="false">
      <c r="A6147" s="0" t="n">
        <v>202407</v>
      </c>
      <c r="B6147" s="0" t="n">
        <v>202408</v>
      </c>
      <c r="C6147" s="37" t="s">
        <v>184</v>
      </c>
      <c r="D6147" s="37" t="s">
        <v>341</v>
      </c>
      <c r="E6147" s="0" t="n">
        <v>2</v>
      </c>
      <c r="F6147" s="38" t="s">
        <v>71</v>
      </c>
      <c r="G6147" s="37" t="s">
        <v>366</v>
      </c>
      <c r="H6147" s="0" t="n">
        <v>233298</v>
      </c>
      <c r="I6147" s="0" t="n">
        <v>173433</v>
      </c>
      <c r="J6147" s="0" t="n">
        <v>1867</v>
      </c>
    </row>
    <row r="6148" customFormat="false" ht="15" hidden="false" customHeight="false" outlineLevel="0" collapsed="false">
      <c r="A6148" s="0" t="n">
        <v>202407</v>
      </c>
      <c r="B6148" s="0" t="n">
        <v>202408</v>
      </c>
      <c r="C6148" s="37" t="s">
        <v>184</v>
      </c>
      <c r="D6148" s="37" t="s">
        <v>367</v>
      </c>
      <c r="E6148" s="0" t="n">
        <v>2</v>
      </c>
      <c r="F6148" s="38" t="s">
        <v>71</v>
      </c>
      <c r="G6148" s="37" t="s">
        <v>368</v>
      </c>
      <c r="H6148" s="0" t="n">
        <v>252014</v>
      </c>
      <c r="I6148" s="0" t="n">
        <v>213040</v>
      </c>
      <c r="J6148" s="0" t="n">
        <v>34137</v>
      </c>
    </row>
    <row r="6149" customFormat="false" ht="15" hidden="false" customHeight="false" outlineLevel="0" collapsed="false">
      <c r="A6149" s="0" t="n">
        <v>202407</v>
      </c>
      <c r="B6149" s="0" t="n">
        <v>202408</v>
      </c>
      <c r="C6149" s="37" t="s">
        <v>98</v>
      </c>
      <c r="D6149" s="37" t="s">
        <v>369</v>
      </c>
      <c r="E6149" s="0" t="n">
        <v>2</v>
      </c>
      <c r="F6149" s="38" t="s">
        <v>71</v>
      </c>
      <c r="G6149" s="37" t="s">
        <v>370</v>
      </c>
      <c r="H6149" s="0" t="n">
        <v>178767</v>
      </c>
      <c r="I6149" s="0" t="n">
        <v>69238</v>
      </c>
      <c r="J6149" s="0" t="n">
        <v>3668</v>
      </c>
    </row>
    <row r="6150" customFormat="false" ht="15" hidden="false" customHeight="false" outlineLevel="0" collapsed="false">
      <c r="A6150" s="0" t="n">
        <v>202407</v>
      </c>
      <c r="B6150" s="0" t="n">
        <v>202408</v>
      </c>
      <c r="C6150" s="37" t="s">
        <v>98</v>
      </c>
      <c r="D6150" s="37" t="s">
        <v>308</v>
      </c>
      <c r="E6150" s="0" t="n">
        <v>2</v>
      </c>
      <c r="F6150" s="38" t="s">
        <v>71</v>
      </c>
      <c r="G6150" s="37" t="s">
        <v>371</v>
      </c>
      <c r="H6150" s="0" t="n">
        <v>9816096</v>
      </c>
      <c r="I6150" s="0" t="n">
        <v>5099047</v>
      </c>
      <c r="J6150" s="0" t="n">
        <v>-369926</v>
      </c>
    </row>
    <row r="6151" customFormat="false" ht="15" hidden="false" customHeight="false" outlineLevel="0" collapsed="false">
      <c r="A6151" s="0" t="n">
        <v>202407</v>
      </c>
      <c r="B6151" s="0" t="n">
        <v>202408</v>
      </c>
      <c r="C6151" s="37" t="s">
        <v>95</v>
      </c>
      <c r="D6151" s="37" t="s">
        <v>372</v>
      </c>
      <c r="E6151" s="0" t="n">
        <v>2</v>
      </c>
      <c r="F6151" s="38" t="s">
        <v>71</v>
      </c>
      <c r="G6151" s="37" t="s">
        <v>373</v>
      </c>
      <c r="H6151" s="0" t="n">
        <v>897536</v>
      </c>
      <c r="I6151" s="0" t="n">
        <v>870154</v>
      </c>
      <c r="J6151" s="0" t="n">
        <v>52637</v>
      </c>
    </row>
    <row r="6152" customFormat="false" ht="15" hidden="false" customHeight="false" outlineLevel="0" collapsed="false">
      <c r="A6152" s="0" t="n">
        <v>202407</v>
      </c>
      <c r="B6152" s="0" t="n">
        <v>202408</v>
      </c>
      <c r="C6152" s="37" t="s">
        <v>115</v>
      </c>
      <c r="D6152" s="37" t="s">
        <v>374</v>
      </c>
      <c r="E6152" s="0" t="n">
        <v>2</v>
      </c>
      <c r="F6152" s="38" t="s">
        <v>71</v>
      </c>
      <c r="G6152" s="37" t="s">
        <v>375</v>
      </c>
      <c r="H6152" s="0" t="n">
        <v>1226609</v>
      </c>
      <c r="I6152" s="0" t="n">
        <v>996892</v>
      </c>
      <c r="J6152" s="0" t="n">
        <v>98841</v>
      </c>
    </row>
    <row r="6153" customFormat="false" ht="15" hidden="false" customHeight="false" outlineLevel="0" collapsed="false">
      <c r="A6153" s="0" t="n">
        <v>202407</v>
      </c>
      <c r="B6153" s="0" t="n">
        <v>202408</v>
      </c>
      <c r="C6153" s="37" t="s">
        <v>101</v>
      </c>
      <c r="D6153" s="37" t="s">
        <v>376</v>
      </c>
      <c r="E6153" s="0" t="n">
        <v>2</v>
      </c>
      <c r="F6153" s="38" t="s">
        <v>71</v>
      </c>
      <c r="G6153" s="37" t="s">
        <v>377</v>
      </c>
      <c r="H6153" s="0" t="n">
        <v>244097</v>
      </c>
      <c r="I6153" s="0" t="n">
        <v>148803</v>
      </c>
      <c r="J6153" s="0" t="n">
        <v>-275</v>
      </c>
    </row>
    <row r="6154" customFormat="false" ht="15" hidden="false" customHeight="false" outlineLevel="0" collapsed="false">
      <c r="A6154" s="0" t="n">
        <v>202407</v>
      </c>
      <c r="B6154" s="0" t="n">
        <v>202408</v>
      </c>
      <c r="C6154" s="37" t="s">
        <v>184</v>
      </c>
      <c r="D6154" s="37" t="s">
        <v>147</v>
      </c>
      <c r="E6154" s="0" t="n">
        <v>2</v>
      </c>
      <c r="F6154" s="38" t="s">
        <v>71</v>
      </c>
      <c r="G6154" s="37" t="s">
        <v>378</v>
      </c>
      <c r="H6154" s="0" t="n">
        <v>587151</v>
      </c>
      <c r="I6154" s="0" t="n">
        <v>870586</v>
      </c>
      <c r="J6154" s="0" t="n">
        <v>59358</v>
      </c>
    </row>
    <row r="6155" customFormat="false" ht="15" hidden="false" customHeight="false" outlineLevel="0" collapsed="false">
      <c r="A6155" s="0" t="n">
        <v>202407</v>
      </c>
      <c r="B6155" s="0" t="n">
        <v>202408</v>
      </c>
      <c r="C6155" s="37" t="s">
        <v>98</v>
      </c>
      <c r="D6155" s="37" t="s">
        <v>320</v>
      </c>
      <c r="E6155" s="0" t="n">
        <v>2</v>
      </c>
      <c r="F6155" s="38" t="s">
        <v>71</v>
      </c>
      <c r="G6155" s="37" t="s">
        <v>379</v>
      </c>
      <c r="H6155" s="0" t="n">
        <v>264357</v>
      </c>
      <c r="I6155" s="0" t="n">
        <v>124563</v>
      </c>
      <c r="J6155" s="0" t="n">
        <v>9075</v>
      </c>
    </row>
    <row r="6156" customFormat="false" ht="15" hidden="false" customHeight="false" outlineLevel="0" collapsed="false">
      <c r="A6156" s="0" t="n">
        <v>202407</v>
      </c>
      <c r="B6156" s="0" t="n">
        <v>202408</v>
      </c>
      <c r="C6156" s="37" t="s">
        <v>112</v>
      </c>
      <c r="D6156" s="37" t="s">
        <v>380</v>
      </c>
      <c r="E6156" s="0" t="n">
        <v>2</v>
      </c>
      <c r="F6156" s="38" t="s">
        <v>71</v>
      </c>
      <c r="G6156" s="37" t="s">
        <v>381</v>
      </c>
      <c r="H6156" s="0" t="n">
        <v>18585</v>
      </c>
      <c r="I6156" s="0" t="n">
        <v>10953</v>
      </c>
      <c r="J6156" s="0" t="n">
        <v>815</v>
      </c>
    </row>
    <row r="6157" customFormat="false" ht="15" hidden="false" customHeight="false" outlineLevel="0" collapsed="false">
      <c r="A6157" s="0" t="n">
        <v>202407</v>
      </c>
      <c r="B6157" s="0" t="n">
        <v>202408</v>
      </c>
      <c r="C6157" s="37" t="s">
        <v>106</v>
      </c>
      <c r="D6157" s="37" t="s">
        <v>120</v>
      </c>
      <c r="E6157" s="0" t="n">
        <v>2</v>
      </c>
      <c r="F6157" s="38" t="s">
        <v>71</v>
      </c>
      <c r="G6157" s="37" t="s">
        <v>382</v>
      </c>
      <c r="H6157" s="0" t="n">
        <v>81824</v>
      </c>
      <c r="I6157" s="0" t="n">
        <v>27030</v>
      </c>
      <c r="J6157" s="0" t="n">
        <v>5500</v>
      </c>
    </row>
    <row r="6158" customFormat="false" ht="15" hidden="false" customHeight="false" outlineLevel="0" collapsed="false">
      <c r="A6158" s="0" t="n">
        <v>202407</v>
      </c>
      <c r="B6158" s="0" t="n">
        <v>202408</v>
      </c>
      <c r="C6158" s="37" t="s">
        <v>112</v>
      </c>
      <c r="D6158" s="37" t="s">
        <v>383</v>
      </c>
      <c r="E6158" s="0" t="n">
        <v>2</v>
      </c>
      <c r="F6158" s="38" t="s">
        <v>71</v>
      </c>
      <c r="G6158" s="37" t="s">
        <v>384</v>
      </c>
      <c r="H6158" s="0" t="n">
        <v>63571</v>
      </c>
      <c r="I6158" s="0" t="n">
        <v>31968</v>
      </c>
      <c r="J6158" s="0" t="n">
        <v>-1635</v>
      </c>
    </row>
    <row r="6159" customFormat="false" ht="15" hidden="false" customHeight="false" outlineLevel="0" collapsed="false">
      <c r="A6159" s="0" t="n">
        <v>202407</v>
      </c>
      <c r="B6159" s="0" t="n">
        <v>202408</v>
      </c>
      <c r="C6159" s="37" t="s">
        <v>184</v>
      </c>
      <c r="D6159" s="37" t="s">
        <v>385</v>
      </c>
      <c r="E6159" s="0" t="n">
        <v>2</v>
      </c>
      <c r="F6159" s="38" t="s">
        <v>71</v>
      </c>
      <c r="G6159" s="37" t="s">
        <v>386</v>
      </c>
      <c r="H6159" s="0" t="n">
        <v>30651</v>
      </c>
      <c r="I6159" s="0" t="n">
        <v>12405</v>
      </c>
      <c r="J6159" s="0" t="n">
        <v>3515</v>
      </c>
    </row>
    <row r="6160" customFormat="false" ht="15" hidden="false" customHeight="false" outlineLevel="0" collapsed="false">
      <c r="A6160" s="0" t="n">
        <v>202407</v>
      </c>
      <c r="B6160" s="0" t="n">
        <v>202408</v>
      </c>
      <c r="C6160" s="37" t="s">
        <v>98</v>
      </c>
      <c r="D6160" s="37" t="s">
        <v>387</v>
      </c>
      <c r="E6160" s="0" t="n">
        <v>2</v>
      </c>
      <c r="F6160" s="38" t="s">
        <v>71</v>
      </c>
      <c r="G6160" s="37" t="s">
        <v>388</v>
      </c>
      <c r="H6160" s="0" t="n">
        <v>122953</v>
      </c>
      <c r="I6160" s="0" t="n">
        <v>43420</v>
      </c>
      <c r="J6160" s="0" t="n">
        <v>3331</v>
      </c>
    </row>
    <row r="6161" customFormat="false" ht="15" hidden="false" customHeight="false" outlineLevel="0" collapsed="false">
      <c r="A6161" s="0" t="n">
        <v>202407</v>
      </c>
      <c r="B6161" s="0" t="n">
        <v>202408</v>
      </c>
      <c r="C6161" s="37" t="s">
        <v>115</v>
      </c>
      <c r="D6161" s="37" t="s">
        <v>389</v>
      </c>
      <c r="E6161" s="0" t="n">
        <v>2</v>
      </c>
      <c r="F6161" s="38" t="s">
        <v>71</v>
      </c>
      <c r="G6161" s="37" t="s">
        <v>390</v>
      </c>
      <c r="H6161" s="0" t="n">
        <v>2634877</v>
      </c>
      <c r="I6161" s="0" t="n">
        <v>852164</v>
      </c>
      <c r="J6161" s="0" t="n">
        <v>117617</v>
      </c>
    </row>
    <row r="6162" customFormat="false" ht="15" hidden="false" customHeight="false" outlineLevel="0" collapsed="false">
      <c r="A6162" s="0" t="n">
        <v>202407</v>
      </c>
      <c r="B6162" s="0" t="n">
        <v>202408</v>
      </c>
      <c r="C6162" s="37" t="s">
        <v>124</v>
      </c>
      <c r="D6162" s="37" t="s">
        <v>391</v>
      </c>
      <c r="E6162" s="0" t="n">
        <v>2</v>
      </c>
      <c r="F6162" s="38" t="s">
        <v>71</v>
      </c>
      <c r="G6162" s="37" t="s">
        <v>392</v>
      </c>
      <c r="H6162" s="0" t="n">
        <v>506157</v>
      </c>
      <c r="I6162" s="0" t="n">
        <v>388777</v>
      </c>
      <c r="J6162" s="0" t="n">
        <v>36072</v>
      </c>
    </row>
    <row r="6163" customFormat="false" ht="15" hidden="false" customHeight="false" outlineLevel="0" collapsed="false">
      <c r="A6163" s="0" t="n">
        <v>202407</v>
      </c>
      <c r="B6163" s="0" t="n">
        <v>202408</v>
      </c>
      <c r="C6163" s="37" t="s">
        <v>197</v>
      </c>
      <c r="D6163" s="37" t="s">
        <v>393</v>
      </c>
      <c r="E6163" s="0" t="n">
        <v>2</v>
      </c>
      <c r="F6163" s="38" t="s">
        <v>71</v>
      </c>
      <c r="G6163" s="37" t="s">
        <v>394</v>
      </c>
      <c r="H6163" s="0" t="n">
        <v>3015118</v>
      </c>
      <c r="I6163" s="0" t="n">
        <v>1282428</v>
      </c>
      <c r="J6163" s="0" t="n">
        <v>-118756</v>
      </c>
    </row>
    <row r="6164" customFormat="false" ht="15" hidden="false" customHeight="false" outlineLevel="0" collapsed="false">
      <c r="A6164" s="0" t="n">
        <v>202407</v>
      </c>
      <c r="B6164" s="0" t="n">
        <v>202408</v>
      </c>
      <c r="C6164" s="37" t="s">
        <v>136</v>
      </c>
      <c r="D6164" s="37" t="s">
        <v>245</v>
      </c>
      <c r="E6164" s="0" t="n">
        <v>2</v>
      </c>
      <c r="F6164" s="38" t="s">
        <v>71</v>
      </c>
      <c r="G6164" s="37" t="s">
        <v>395</v>
      </c>
      <c r="H6164" s="0" t="n">
        <v>1166928</v>
      </c>
      <c r="I6164" s="0" t="n">
        <v>829463</v>
      </c>
      <c r="J6164" s="0" t="n">
        <v>-21282</v>
      </c>
    </row>
    <row r="6165" customFormat="false" ht="15" hidden="false" customHeight="false" outlineLevel="0" collapsed="false">
      <c r="A6165" s="0" t="n">
        <v>202407</v>
      </c>
      <c r="B6165" s="0" t="n">
        <v>202408</v>
      </c>
      <c r="C6165" s="37" t="s">
        <v>158</v>
      </c>
      <c r="D6165" s="37" t="s">
        <v>396</v>
      </c>
      <c r="E6165" s="0" t="n">
        <v>2</v>
      </c>
      <c r="F6165" s="38" t="s">
        <v>71</v>
      </c>
      <c r="G6165" s="37" t="s">
        <v>397</v>
      </c>
      <c r="H6165" s="0" t="n">
        <v>1288160</v>
      </c>
      <c r="I6165" s="0" t="n">
        <v>1130253</v>
      </c>
      <c r="J6165" s="0" t="n">
        <v>31164</v>
      </c>
    </row>
    <row r="6166" customFormat="false" ht="15" hidden="false" customHeight="false" outlineLevel="0" collapsed="false">
      <c r="A6166" s="0" t="n">
        <v>202407</v>
      </c>
      <c r="B6166" s="0" t="n">
        <v>202408</v>
      </c>
      <c r="C6166" s="37" t="s">
        <v>136</v>
      </c>
      <c r="D6166" s="37" t="s">
        <v>398</v>
      </c>
      <c r="E6166" s="0" t="n">
        <v>2</v>
      </c>
      <c r="F6166" s="38" t="s">
        <v>71</v>
      </c>
      <c r="G6166" s="37" t="s">
        <v>399</v>
      </c>
      <c r="H6166" s="0" t="n">
        <v>154944</v>
      </c>
      <c r="I6166" s="0" t="n">
        <v>116653</v>
      </c>
      <c r="J6166" s="0" t="n">
        <v>20924</v>
      </c>
    </row>
    <row r="6167" customFormat="false" ht="15" hidden="false" customHeight="false" outlineLevel="0" collapsed="false">
      <c r="A6167" s="0" t="n">
        <v>202407</v>
      </c>
      <c r="B6167" s="0" t="n">
        <v>202408</v>
      </c>
      <c r="C6167" s="37" t="s">
        <v>95</v>
      </c>
      <c r="D6167" s="37" t="s">
        <v>367</v>
      </c>
      <c r="E6167" s="0" t="n">
        <v>2</v>
      </c>
      <c r="F6167" s="38" t="s">
        <v>71</v>
      </c>
      <c r="G6167" s="37" t="s">
        <v>400</v>
      </c>
      <c r="H6167" s="0" t="n">
        <v>1075784</v>
      </c>
      <c r="I6167" s="0" t="n">
        <v>539236</v>
      </c>
      <c r="J6167" s="0" t="n">
        <v>-31509</v>
      </c>
    </row>
    <row r="6168" customFormat="false" ht="15" hidden="false" customHeight="false" outlineLevel="0" collapsed="false">
      <c r="A6168" s="0" t="n">
        <v>202407</v>
      </c>
      <c r="B6168" s="0" t="n">
        <v>202408</v>
      </c>
      <c r="C6168" s="37" t="s">
        <v>149</v>
      </c>
      <c r="D6168" s="37" t="s">
        <v>401</v>
      </c>
      <c r="E6168" s="0" t="n">
        <v>2</v>
      </c>
      <c r="F6168" s="38" t="s">
        <v>71</v>
      </c>
      <c r="G6168" s="37" t="s">
        <v>402</v>
      </c>
      <c r="H6168" s="0" t="n">
        <v>1657252</v>
      </c>
      <c r="I6168" s="0" t="n">
        <v>1644390</v>
      </c>
      <c r="J6168" s="0" t="n">
        <v>-9165</v>
      </c>
    </row>
    <row r="6169" customFormat="false" ht="15" hidden="false" customHeight="false" outlineLevel="0" collapsed="false">
      <c r="A6169" s="0" t="n">
        <v>202407</v>
      </c>
      <c r="B6169" s="0" t="n">
        <v>202408</v>
      </c>
      <c r="C6169" s="37" t="s">
        <v>95</v>
      </c>
      <c r="D6169" s="37" t="s">
        <v>159</v>
      </c>
      <c r="E6169" s="0" t="n">
        <v>2</v>
      </c>
      <c r="F6169" s="38" t="s">
        <v>71</v>
      </c>
      <c r="G6169" s="37" t="s">
        <v>403</v>
      </c>
      <c r="H6169" s="0" t="n">
        <v>255004</v>
      </c>
      <c r="I6169" s="0" t="n">
        <v>103439</v>
      </c>
      <c r="J6169" s="0" t="n">
        <v>9980</v>
      </c>
    </row>
    <row r="6170" customFormat="false" ht="15" hidden="false" customHeight="false" outlineLevel="0" collapsed="false">
      <c r="A6170" s="0" t="n">
        <v>202407</v>
      </c>
      <c r="B6170" s="0" t="n">
        <v>202408</v>
      </c>
      <c r="C6170" s="37" t="s">
        <v>197</v>
      </c>
      <c r="D6170" s="37" t="s">
        <v>198</v>
      </c>
      <c r="E6170" s="0" t="n">
        <v>2</v>
      </c>
      <c r="F6170" s="38" t="s">
        <v>71</v>
      </c>
      <c r="G6170" s="37" t="s">
        <v>404</v>
      </c>
      <c r="H6170" s="0" t="n">
        <v>1203199</v>
      </c>
      <c r="I6170" s="0" t="n">
        <v>2404465</v>
      </c>
      <c r="J6170" s="0" t="n">
        <v>306054</v>
      </c>
    </row>
    <row r="6171" customFormat="false" ht="15" hidden="false" customHeight="false" outlineLevel="0" collapsed="false">
      <c r="A6171" s="0" t="n">
        <v>202407</v>
      </c>
      <c r="B6171" s="0" t="n">
        <v>202408</v>
      </c>
      <c r="C6171" s="37" t="s">
        <v>136</v>
      </c>
      <c r="D6171" s="37" t="s">
        <v>134</v>
      </c>
      <c r="E6171" s="0" t="n">
        <v>2</v>
      </c>
      <c r="F6171" s="38" t="s">
        <v>71</v>
      </c>
      <c r="G6171" s="37" t="s">
        <v>405</v>
      </c>
      <c r="H6171" s="0" t="n">
        <v>941611</v>
      </c>
      <c r="I6171" s="0" t="n">
        <v>609528</v>
      </c>
      <c r="J6171" s="0" t="n">
        <v>75747</v>
      </c>
    </row>
    <row r="6172" customFormat="false" ht="15" hidden="false" customHeight="false" outlineLevel="0" collapsed="false">
      <c r="A6172" s="0" t="n">
        <v>202407</v>
      </c>
      <c r="B6172" s="0" t="n">
        <v>202408</v>
      </c>
      <c r="C6172" s="37" t="s">
        <v>152</v>
      </c>
      <c r="D6172" s="37" t="s">
        <v>132</v>
      </c>
      <c r="E6172" s="0" t="n">
        <v>2</v>
      </c>
      <c r="F6172" s="38" t="s">
        <v>71</v>
      </c>
      <c r="G6172" s="37" t="s">
        <v>406</v>
      </c>
      <c r="H6172" s="0" t="n">
        <v>280750</v>
      </c>
      <c r="I6172" s="0" t="n">
        <v>117451</v>
      </c>
      <c r="J6172" s="0" t="n">
        <v>-2161</v>
      </c>
    </row>
    <row r="6173" customFormat="false" ht="15" hidden="false" customHeight="false" outlineLevel="0" collapsed="false">
      <c r="A6173" s="0" t="n">
        <v>202407</v>
      </c>
      <c r="B6173" s="0" t="n">
        <v>202408</v>
      </c>
      <c r="C6173" s="37" t="s">
        <v>178</v>
      </c>
      <c r="D6173" s="37" t="s">
        <v>391</v>
      </c>
      <c r="E6173" s="0" t="n">
        <v>2</v>
      </c>
      <c r="F6173" s="38" t="s">
        <v>71</v>
      </c>
      <c r="G6173" s="37" t="s">
        <v>407</v>
      </c>
      <c r="H6173" s="0" t="n">
        <v>118170</v>
      </c>
      <c r="I6173" s="0" t="n">
        <v>42807</v>
      </c>
      <c r="J6173" s="0" t="n">
        <v>-3416</v>
      </c>
    </row>
    <row r="6174" customFormat="false" ht="15" hidden="false" customHeight="false" outlineLevel="0" collapsed="false">
      <c r="A6174" s="0" t="n">
        <v>202407</v>
      </c>
      <c r="B6174" s="0" t="n">
        <v>202408</v>
      </c>
      <c r="C6174" s="37" t="s">
        <v>115</v>
      </c>
      <c r="D6174" s="37" t="s">
        <v>241</v>
      </c>
      <c r="E6174" s="0" t="n">
        <v>2</v>
      </c>
      <c r="F6174" s="38" t="s">
        <v>71</v>
      </c>
      <c r="G6174" s="37" t="s">
        <v>408</v>
      </c>
      <c r="H6174" s="0" t="n">
        <v>130897</v>
      </c>
      <c r="I6174" s="0" t="n">
        <v>27915</v>
      </c>
      <c r="J6174" s="0" t="n">
        <v>3738</v>
      </c>
    </row>
    <row r="6175" customFormat="false" ht="15" hidden="false" customHeight="false" outlineLevel="0" collapsed="false">
      <c r="A6175" s="0" t="n">
        <v>202407</v>
      </c>
      <c r="B6175" s="0" t="n">
        <v>202408</v>
      </c>
      <c r="C6175" s="37" t="s">
        <v>197</v>
      </c>
      <c r="D6175" s="37" t="s">
        <v>292</v>
      </c>
      <c r="E6175" s="0" t="n">
        <v>2</v>
      </c>
      <c r="F6175" s="38" t="s">
        <v>71</v>
      </c>
      <c r="G6175" s="37" t="s">
        <v>409</v>
      </c>
      <c r="H6175" s="0" t="n">
        <v>589972</v>
      </c>
      <c r="I6175" s="0" t="n">
        <v>324563</v>
      </c>
      <c r="J6175" s="0" t="n">
        <v>72479</v>
      </c>
    </row>
    <row r="6176" customFormat="false" ht="15" hidden="false" customHeight="false" outlineLevel="0" collapsed="false">
      <c r="A6176" s="0" t="n">
        <v>202407</v>
      </c>
      <c r="B6176" s="0" t="n">
        <v>202408</v>
      </c>
      <c r="C6176" s="37" t="s">
        <v>112</v>
      </c>
      <c r="D6176" s="37" t="s">
        <v>116</v>
      </c>
      <c r="E6176" s="0" t="n">
        <v>2</v>
      </c>
      <c r="F6176" s="38" t="s">
        <v>71</v>
      </c>
      <c r="G6176" s="37" t="s">
        <v>410</v>
      </c>
      <c r="H6176" s="0" t="n">
        <v>877755</v>
      </c>
      <c r="I6176" s="0" t="n">
        <v>825841</v>
      </c>
      <c r="J6176" s="0" t="n">
        <v>37551</v>
      </c>
    </row>
    <row r="6177" customFormat="false" ht="15" hidden="false" customHeight="false" outlineLevel="0" collapsed="false">
      <c r="A6177" s="0" t="n">
        <v>202407</v>
      </c>
      <c r="B6177" s="0" t="n">
        <v>202408</v>
      </c>
      <c r="C6177" s="37" t="s">
        <v>106</v>
      </c>
      <c r="D6177" s="37" t="s">
        <v>181</v>
      </c>
      <c r="E6177" s="0" t="n">
        <v>2</v>
      </c>
      <c r="F6177" s="38" t="s">
        <v>71</v>
      </c>
      <c r="G6177" s="37" t="s">
        <v>411</v>
      </c>
      <c r="H6177" s="0" t="n">
        <v>272985</v>
      </c>
      <c r="I6177" s="0" t="n">
        <v>295080</v>
      </c>
      <c r="J6177" s="0" t="n">
        <v>-10171</v>
      </c>
    </row>
    <row r="6178" customFormat="false" ht="15" hidden="false" customHeight="false" outlineLevel="0" collapsed="false">
      <c r="A6178" s="0" t="n">
        <v>202407</v>
      </c>
      <c r="B6178" s="0" t="n">
        <v>202408</v>
      </c>
      <c r="C6178" s="37" t="s">
        <v>112</v>
      </c>
      <c r="D6178" s="37" t="s">
        <v>412</v>
      </c>
      <c r="E6178" s="0" t="n">
        <v>2</v>
      </c>
      <c r="F6178" s="38" t="s">
        <v>71</v>
      </c>
      <c r="G6178" s="37" t="s">
        <v>413</v>
      </c>
      <c r="H6178" s="0" t="n">
        <v>527055</v>
      </c>
      <c r="I6178" s="0" t="n">
        <v>1041759</v>
      </c>
      <c r="J6178" s="0" t="n">
        <v>38558</v>
      </c>
    </row>
    <row r="6179" customFormat="false" ht="15" hidden="false" customHeight="false" outlineLevel="0" collapsed="false">
      <c r="A6179" s="0" t="n">
        <v>202407</v>
      </c>
      <c r="B6179" s="0" t="n">
        <v>202408</v>
      </c>
      <c r="C6179" s="37" t="s">
        <v>115</v>
      </c>
      <c r="D6179" s="37" t="s">
        <v>414</v>
      </c>
      <c r="E6179" s="0" t="n">
        <v>2</v>
      </c>
      <c r="F6179" s="38" t="s">
        <v>71</v>
      </c>
      <c r="G6179" s="37" t="s">
        <v>415</v>
      </c>
      <c r="H6179" s="0" t="n">
        <v>795064</v>
      </c>
      <c r="I6179" s="0" t="n">
        <v>243191</v>
      </c>
      <c r="J6179" s="0" t="n">
        <v>29039</v>
      </c>
    </row>
    <row r="6180" customFormat="false" ht="15" hidden="false" customHeight="false" outlineLevel="0" collapsed="false">
      <c r="A6180" s="0" t="n">
        <v>202407</v>
      </c>
      <c r="B6180" s="0" t="n">
        <v>202408</v>
      </c>
      <c r="C6180" s="37" t="s">
        <v>184</v>
      </c>
      <c r="D6180" s="37" t="s">
        <v>231</v>
      </c>
      <c r="E6180" s="0" t="n">
        <v>2</v>
      </c>
      <c r="F6180" s="38" t="s">
        <v>71</v>
      </c>
      <c r="G6180" s="37" t="s">
        <v>416</v>
      </c>
      <c r="H6180" s="0" t="n">
        <v>1102406</v>
      </c>
      <c r="I6180" s="0" t="n">
        <v>608802</v>
      </c>
      <c r="J6180" s="0" t="n">
        <v>34510</v>
      </c>
    </row>
    <row r="6181" customFormat="false" ht="15" hidden="false" customHeight="false" outlineLevel="0" collapsed="false">
      <c r="A6181" s="0" t="n">
        <v>202407</v>
      </c>
      <c r="B6181" s="0" t="n">
        <v>202408</v>
      </c>
      <c r="C6181" s="37" t="s">
        <v>115</v>
      </c>
      <c r="D6181" s="37" t="s">
        <v>364</v>
      </c>
      <c r="E6181" s="0" t="n">
        <v>2</v>
      </c>
      <c r="F6181" s="38" t="s">
        <v>71</v>
      </c>
      <c r="G6181" s="37" t="s">
        <v>417</v>
      </c>
      <c r="H6181" s="0" t="n">
        <v>3644195</v>
      </c>
      <c r="I6181" s="0" t="n">
        <v>3915656</v>
      </c>
      <c r="J6181" s="0" t="n">
        <v>864261</v>
      </c>
    </row>
    <row r="6182" customFormat="false" ht="15" hidden="false" customHeight="false" outlineLevel="0" collapsed="false">
      <c r="A6182" s="0" t="n">
        <v>202407</v>
      </c>
      <c r="B6182" s="0" t="n">
        <v>202408</v>
      </c>
      <c r="C6182" s="37" t="s">
        <v>184</v>
      </c>
      <c r="D6182" s="37" t="s">
        <v>320</v>
      </c>
      <c r="E6182" s="0" t="n">
        <v>2</v>
      </c>
      <c r="F6182" s="38" t="s">
        <v>71</v>
      </c>
      <c r="G6182" s="37" t="s">
        <v>418</v>
      </c>
      <c r="H6182" s="0" t="n">
        <v>2582205</v>
      </c>
      <c r="I6182" s="0" t="n">
        <v>2841794</v>
      </c>
      <c r="J6182" s="0" t="n">
        <v>490201</v>
      </c>
    </row>
    <row r="6183" customFormat="false" ht="15" hidden="false" customHeight="false" outlineLevel="0" collapsed="false">
      <c r="A6183" s="0" t="n">
        <v>202407</v>
      </c>
      <c r="B6183" s="0" t="n">
        <v>202408</v>
      </c>
      <c r="C6183" s="37" t="s">
        <v>197</v>
      </c>
      <c r="D6183" s="37" t="s">
        <v>174</v>
      </c>
      <c r="E6183" s="0" t="n">
        <v>2</v>
      </c>
      <c r="F6183" s="38" t="s">
        <v>71</v>
      </c>
      <c r="G6183" s="37" t="s">
        <v>419</v>
      </c>
      <c r="H6183" s="0" t="n">
        <v>158947</v>
      </c>
      <c r="I6183" s="0" t="n">
        <v>115272</v>
      </c>
      <c r="J6183" s="0" t="n">
        <v>11347</v>
      </c>
    </row>
    <row r="6184" customFormat="false" ht="15" hidden="false" customHeight="false" outlineLevel="0" collapsed="false">
      <c r="A6184" s="0" t="n">
        <v>202407</v>
      </c>
      <c r="B6184" s="0" t="n">
        <v>202408</v>
      </c>
      <c r="C6184" s="37" t="s">
        <v>106</v>
      </c>
      <c r="D6184" s="37" t="s">
        <v>420</v>
      </c>
      <c r="E6184" s="0" t="n">
        <v>2</v>
      </c>
      <c r="F6184" s="38" t="s">
        <v>71</v>
      </c>
      <c r="G6184" s="37" t="s">
        <v>421</v>
      </c>
      <c r="H6184" s="0" t="n">
        <v>5101030</v>
      </c>
      <c r="I6184" s="0" t="n">
        <v>1296769</v>
      </c>
      <c r="J6184" s="0" t="n">
        <v>-149689</v>
      </c>
    </row>
    <row r="6185" customFormat="false" ht="15" hidden="false" customHeight="false" outlineLevel="0" collapsed="false">
      <c r="A6185" s="0" t="n">
        <v>202407</v>
      </c>
      <c r="B6185" s="0" t="n">
        <v>202408</v>
      </c>
      <c r="C6185" s="37" t="s">
        <v>109</v>
      </c>
      <c r="D6185" s="37" t="s">
        <v>107</v>
      </c>
      <c r="E6185" s="0" t="n">
        <v>2</v>
      </c>
      <c r="F6185" s="38" t="s">
        <v>71</v>
      </c>
      <c r="G6185" s="37" t="s">
        <v>422</v>
      </c>
      <c r="H6185" s="0" t="n">
        <v>292071</v>
      </c>
      <c r="I6185" s="0" t="n">
        <v>167641</v>
      </c>
      <c r="J6185" s="0" t="n">
        <v>1806</v>
      </c>
    </row>
    <row r="6186" customFormat="false" ht="15" hidden="false" customHeight="false" outlineLevel="0" collapsed="false">
      <c r="A6186" s="0" t="n">
        <v>202407</v>
      </c>
      <c r="B6186" s="0" t="n">
        <v>202408</v>
      </c>
      <c r="C6186" s="37" t="s">
        <v>184</v>
      </c>
      <c r="D6186" s="37" t="s">
        <v>423</v>
      </c>
      <c r="E6186" s="0" t="n">
        <v>2</v>
      </c>
      <c r="F6186" s="38" t="s">
        <v>71</v>
      </c>
      <c r="G6186" s="37" t="s">
        <v>424</v>
      </c>
      <c r="H6186" s="0" t="n">
        <v>1866583</v>
      </c>
      <c r="I6186" s="0" t="n">
        <v>1592026</v>
      </c>
      <c r="J6186" s="0" t="n">
        <v>40116</v>
      </c>
    </row>
    <row r="6187" customFormat="false" ht="15" hidden="false" customHeight="false" outlineLevel="0" collapsed="false">
      <c r="A6187" s="0" t="n">
        <v>202407</v>
      </c>
      <c r="B6187" s="0" t="n">
        <v>202408</v>
      </c>
      <c r="C6187" s="37" t="s">
        <v>106</v>
      </c>
      <c r="D6187" s="37" t="s">
        <v>425</v>
      </c>
      <c r="E6187" s="0" t="n">
        <v>2</v>
      </c>
      <c r="F6187" s="38" t="s">
        <v>71</v>
      </c>
      <c r="G6187" s="37" t="s">
        <v>426</v>
      </c>
      <c r="H6187" s="0" t="n">
        <v>522521</v>
      </c>
      <c r="I6187" s="0" t="n">
        <v>264785</v>
      </c>
      <c r="J6187" s="0" t="n">
        <v>1414</v>
      </c>
    </row>
    <row r="6188" customFormat="false" ht="15" hidden="false" customHeight="false" outlineLevel="0" collapsed="false">
      <c r="A6188" s="0" t="n">
        <v>202407</v>
      </c>
      <c r="B6188" s="0" t="n">
        <v>202408</v>
      </c>
      <c r="C6188" s="37" t="s">
        <v>152</v>
      </c>
      <c r="D6188" s="37" t="s">
        <v>214</v>
      </c>
      <c r="E6188" s="0" t="n">
        <v>2</v>
      </c>
      <c r="F6188" s="38" t="s">
        <v>71</v>
      </c>
      <c r="G6188" s="37" t="s">
        <v>427</v>
      </c>
      <c r="H6188" s="0" t="n">
        <v>253953</v>
      </c>
      <c r="I6188" s="0" t="n">
        <v>178653</v>
      </c>
      <c r="J6188" s="0" t="n">
        <v>17701</v>
      </c>
    </row>
    <row r="6189" customFormat="false" ht="15" hidden="false" customHeight="false" outlineLevel="0" collapsed="false">
      <c r="A6189" s="0" t="n">
        <v>202407</v>
      </c>
      <c r="B6189" s="0" t="n">
        <v>202408</v>
      </c>
      <c r="C6189" s="37" t="s">
        <v>101</v>
      </c>
      <c r="D6189" s="37" t="s">
        <v>251</v>
      </c>
      <c r="E6189" s="0" t="n">
        <v>2</v>
      </c>
      <c r="F6189" s="38" t="s">
        <v>71</v>
      </c>
      <c r="G6189" s="37" t="s">
        <v>428</v>
      </c>
      <c r="H6189" s="0" t="n">
        <v>64967</v>
      </c>
      <c r="I6189" s="0" t="n">
        <v>19030</v>
      </c>
      <c r="J6189" s="0" t="n">
        <v>1925</v>
      </c>
    </row>
    <row r="6190" customFormat="false" ht="15" hidden="false" customHeight="false" outlineLevel="0" collapsed="false">
      <c r="A6190" s="0" t="n">
        <v>202407</v>
      </c>
      <c r="B6190" s="0" t="n">
        <v>202408</v>
      </c>
      <c r="C6190" s="37" t="s">
        <v>115</v>
      </c>
      <c r="D6190" s="37" t="s">
        <v>200</v>
      </c>
      <c r="E6190" s="0" t="n">
        <v>2</v>
      </c>
      <c r="F6190" s="38" t="s">
        <v>71</v>
      </c>
      <c r="G6190" s="37" t="s">
        <v>429</v>
      </c>
      <c r="H6190" s="0" t="n">
        <v>456995</v>
      </c>
      <c r="I6190" s="0" t="n">
        <v>363336</v>
      </c>
      <c r="J6190" s="0" t="n">
        <v>-31758</v>
      </c>
    </row>
    <row r="6191" customFormat="false" ht="15" hidden="false" customHeight="false" outlineLevel="0" collapsed="false">
      <c r="A6191" s="0" t="n">
        <v>202407</v>
      </c>
      <c r="B6191" s="0" t="n">
        <v>202408</v>
      </c>
      <c r="C6191" s="37" t="s">
        <v>124</v>
      </c>
      <c r="D6191" s="37" t="s">
        <v>430</v>
      </c>
      <c r="E6191" s="0" t="n">
        <v>2</v>
      </c>
      <c r="F6191" s="38" t="s">
        <v>71</v>
      </c>
      <c r="G6191" s="37" t="s">
        <v>431</v>
      </c>
      <c r="H6191" s="0" t="n">
        <v>71064</v>
      </c>
      <c r="I6191" s="0" t="n">
        <v>29982</v>
      </c>
      <c r="J6191" s="0" t="n">
        <v>4811</v>
      </c>
    </row>
    <row r="6192" customFormat="false" ht="15" hidden="false" customHeight="false" outlineLevel="0" collapsed="false">
      <c r="A6192" s="0" t="n">
        <v>202407</v>
      </c>
      <c r="B6192" s="0" t="n">
        <v>202408</v>
      </c>
      <c r="C6192" s="37" t="s">
        <v>197</v>
      </c>
      <c r="D6192" s="37" t="s">
        <v>243</v>
      </c>
      <c r="E6192" s="0" t="n">
        <v>2</v>
      </c>
      <c r="F6192" s="38" t="s">
        <v>71</v>
      </c>
      <c r="G6192" s="37" t="s">
        <v>432</v>
      </c>
      <c r="H6192" s="0" t="n">
        <v>1716153</v>
      </c>
      <c r="I6192" s="0" t="n">
        <v>569438</v>
      </c>
      <c r="J6192" s="0" t="n">
        <v>46473</v>
      </c>
    </row>
    <row r="6193" customFormat="false" ht="15" hidden="false" customHeight="false" outlineLevel="0" collapsed="false">
      <c r="A6193" s="0" t="n">
        <v>202407</v>
      </c>
      <c r="B6193" s="0" t="n">
        <v>202408</v>
      </c>
      <c r="C6193" s="37" t="s">
        <v>136</v>
      </c>
      <c r="D6193" s="37" t="s">
        <v>389</v>
      </c>
      <c r="E6193" s="0" t="n">
        <v>2</v>
      </c>
      <c r="F6193" s="38" t="s">
        <v>71</v>
      </c>
      <c r="G6193" s="37" t="s">
        <v>433</v>
      </c>
      <c r="H6193" s="0" t="n">
        <v>3269232</v>
      </c>
      <c r="I6193" s="0" t="n">
        <v>3861960</v>
      </c>
      <c r="J6193" s="0" t="n">
        <v>447077</v>
      </c>
    </row>
    <row r="6194" customFormat="false" ht="15" hidden="false" customHeight="false" outlineLevel="0" collapsed="false">
      <c r="A6194" s="0" t="n">
        <v>202407</v>
      </c>
      <c r="B6194" s="0" t="n">
        <v>202408</v>
      </c>
      <c r="C6194" s="37" t="s">
        <v>197</v>
      </c>
      <c r="D6194" s="37" t="s">
        <v>127</v>
      </c>
      <c r="E6194" s="0" t="n">
        <v>2</v>
      </c>
      <c r="F6194" s="38" t="s">
        <v>71</v>
      </c>
      <c r="G6194" s="37" t="s">
        <v>434</v>
      </c>
      <c r="H6194" s="0" t="n">
        <v>189382</v>
      </c>
      <c r="I6194" s="0" t="n">
        <v>157352</v>
      </c>
      <c r="J6194" s="0" t="n">
        <v>24308</v>
      </c>
    </row>
    <row r="6195" customFormat="false" ht="15" hidden="false" customHeight="false" outlineLevel="0" collapsed="false">
      <c r="A6195" s="0" t="n">
        <v>202407</v>
      </c>
      <c r="B6195" s="0" t="n">
        <v>202408</v>
      </c>
      <c r="C6195" s="37" t="s">
        <v>149</v>
      </c>
      <c r="D6195" s="37" t="s">
        <v>330</v>
      </c>
      <c r="E6195" s="0" t="n">
        <v>2</v>
      </c>
      <c r="F6195" s="38" t="s">
        <v>71</v>
      </c>
      <c r="G6195" s="37" t="s">
        <v>435</v>
      </c>
      <c r="H6195" s="0" t="n">
        <v>690286</v>
      </c>
      <c r="I6195" s="0" t="n">
        <v>228906</v>
      </c>
      <c r="J6195" s="0" t="n">
        <v>756</v>
      </c>
    </row>
    <row r="6196" customFormat="false" ht="15" hidden="false" customHeight="false" outlineLevel="0" collapsed="false">
      <c r="A6196" s="0" t="n">
        <v>202407</v>
      </c>
      <c r="B6196" s="0" t="n">
        <v>202408</v>
      </c>
      <c r="C6196" s="37" t="s">
        <v>112</v>
      </c>
      <c r="D6196" s="37" t="s">
        <v>130</v>
      </c>
      <c r="E6196" s="0" t="n">
        <v>2</v>
      </c>
      <c r="F6196" s="38" t="s">
        <v>71</v>
      </c>
      <c r="G6196" s="37" t="s">
        <v>436</v>
      </c>
      <c r="H6196" s="0" t="n">
        <v>240815</v>
      </c>
      <c r="I6196" s="0" t="n">
        <v>127184</v>
      </c>
      <c r="J6196" s="0" t="n">
        <v>26186</v>
      </c>
    </row>
    <row r="6197" customFormat="false" ht="15" hidden="false" customHeight="false" outlineLevel="0" collapsed="false">
      <c r="A6197" s="0" t="n">
        <v>202407</v>
      </c>
      <c r="B6197" s="0" t="n">
        <v>202408</v>
      </c>
      <c r="C6197" s="37" t="s">
        <v>149</v>
      </c>
      <c r="D6197" s="37" t="s">
        <v>396</v>
      </c>
      <c r="E6197" s="0" t="n">
        <v>2</v>
      </c>
      <c r="F6197" s="38" t="s">
        <v>71</v>
      </c>
      <c r="G6197" s="37" t="s">
        <v>437</v>
      </c>
      <c r="H6197" s="0" t="n">
        <v>246087</v>
      </c>
      <c r="I6197" s="0" t="n">
        <v>131490</v>
      </c>
      <c r="J6197" s="0" t="n">
        <v>8655</v>
      </c>
    </row>
    <row r="6198" customFormat="false" ht="15" hidden="false" customHeight="false" outlineLevel="0" collapsed="false">
      <c r="A6198" s="0" t="n">
        <v>202407</v>
      </c>
      <c r="B6198" s="0" t="n">
        <v>202408</v>
      </c>
      <c r="C6198" s="37" t="s">
        <v>98</v>
      </c>
      <c r="D6198" s="37" t="s">
        <v>438</v>
      </c>
      <c r="E6198" s="0" t="n">
        <v>2</v>
      </c>
      <c r="F6198" s="38" t="s">
        <v>71</v>
      </c>
      <c r="G6198" s="37" t="s">
        <v>439</v>
      </c>
      <c r="H6198" s="0" t="n">
        <v>1254487</v>
      </c>
      <c r="I6198" s="0" t="n">
        <v>446406</v>
      </c>
      <c r="J6198" s="0" t="n">
        <v>103234</v>
      </c>
    </row>
    <row r="6199" customFormat="false" ht="15" hidden="false" customHeight="false" outlineLevel="0" collapsed="false">
      <c r="A6199" s="0" t="n">
        <v>202407</v>
      </c>
      <c r="B6199" s="0" t="n">
        <v>202408</v>
      </c>
      <c r="C6199" s="37" t="s">
        <v>112</v>
      </c>
      <c r="D6199" s="37" t="s">
        <v>372</v>
      </c>
      <c r="E6199" s="0" t="n">
        <v>2</v>
      </c>
      <c r="F6199" s="38" t="s">
        <v>71</v>
      </c>
      <c r="G6199" s="37" t="s">
        <v>440</v>
      </c>
      <c r="H6199" s="0" t="n">
        <v>454065</v>
      </c>
      <c r="I6199" s="0" t="n">
        <v>291891</v>
      </c>
      <c r="J6199" s="0" t="n">
        <v>-2742</v>
      </c>
    </row>
    <row r="6200" customFormat="false" ht="15" hidden="false" customHeight="false" outlineLevel="0" collapsed="false">
      <c r="A6200" s="0" t="n">
        <v>202407</v>
      </c>
      <c r="B6200" s="0" t="n">
        <v>202408</v>
      </c>
      <c r="C6200" s="37" t="s">
        <v>149</v>
      </c>
      <c r="D6200" s="37" t="s">
        <v>425</v>
      </c>
      <c r="E6200" s="0" t="n">
        <v>2</v>
      </c>
      <c r="F6200" s="38" t="s">
        <v>71</v>
      </c>
      <c r="G6200" s="37" t="s">
        <v>441</v>
      </c>
      <c r="H6200" s="0" t="n">
        <v>4280465</v>
      </c>
      <c r="I6200" s="0" t="n">
        <v>3241223</v>
      </c>
      <c r="J6200" s="0" t="n">
        <v>725466</v>
      </c>
    </row>
    <row r="6201" customFormat="false" ht="15" hidden="false" customHeight="false" outlineLevel="0" collapsed="false">
      <c r="A6201" s="0" t="n">
        <v>202407</v>
      </c>
      <c r="B6201" s="0" t="n">
        <v>202408</v>
      </c>
      <c r="C6201" s="37" t="s">
        <v>106</v>
      </c>
      <c r="D6201" s="37" t="s">
        <v>282</v>
      </c>
      <c r="E6201" s="0" t="n">
        <v>2</v>
      </c>
      <c r="F6201" s="38" t="s">
        <v>71</v>
      </c>
      <c r="G6201" s="37" t="s">
        <v>442</v>
      </c>
      <c r="H6201" s="0" t="n">
        <v>348532</v>
      </c>
      <c r="I6201" s="0" t="n">
        <v>164321</v>
      </c>
      <c r="J6201" s="0" t="n">
        <v>-1709</v>
      </c>
    </row>
    <row r="6202" customFormat="false" ht="15" hidden="false" customHeight="false" outlineLevel="0" collapsed="false">
      <c r="A6202" s="0" t="n">
        <v>202407</v>
      </c>
      <c r="B6202" s="0" t="n">
        <v>202408</v>
      </c>
      <c r="C6202" s="37" t="s">
        <v>115</v>
      </c>
      <c r="D6202" s="37" t="s">
        <v>134</v>
      </c>
      <c r="E6202" s="0" t="n">
        <v>2</v>
      </c>
      <c r="F6202" s="38" t="s">
        <v>71</v>
      </c>
      <c r="G6202" s="37" t="s">
        <v>443</v>
      </c>
      <c r="H6202" s="0" t="n">
        <v>1851843</v>
      </c>
      <c r="I6202" s="0" t="n">
        <v>784240</v>
      </c>
      <c r="J6202" s="0" t="n">
        <v>262625</v>
      </c>
    </row>
    <row r="6203" customFormat="false" ht="15" hidden="false" customHeight="false" outlineLevel="0" collapsed="false">
      <c r="A6203" s="0" t="n">
        <v>202407</v>
      </c>
      <c r="B6203" s="0" t="n">
        <v>202408</v>
      </c>
      <c r="C6203" s="37" t="s">
        <v>149</v>
      </c>
      <c r="D6203" s="37" t="s">
        <v>145</v>
      </c>
      <c r="E6203" s="0" t="n">
        <v>2</v>
      </c>
      <c r="F6203" s="38" t="s">
        <v>71</v>
      </c>
      <c r="G6203" s="37" t="s">
        <v>444</v>
      </c>
      <c r="H6203" s="0" t="n">
        <v>587023</v>
      </c>
      <c r="I6203" s="0" t="n">
        <v>241596</v>
      </c>
      <c r="J6203" s="0" t="n">
        <v>-3668</v>
      </c>
    </row>
    <row r="6204" customFormat="false" ht="15" hidden="false" customHeight="false" outlineLevel="0" collapsed="false">
      <c r="A6204" s="0" t="n">
        <v>202407</v>
      </c>
      <c r="B6204" s="0" t="n">
        <v>202408</v>
      </c>
      <c r="C6204" s="37" t="s">
        <v>158</v>
      </c>
      <c r="D6204" s="37" t="s">
        <v>445</v>
      </c>
      <c r="E6204" s="0" t="n">
        <v>2</v>
      </c>
      <c r="F6204" s="38" t="s">
        <v>71</v>
      </c>
      <c r="G6204" s="37" t="s">
        <v>446</v>
      </c>
      <c r="H6204" s="0" t="n">
        <v>1472835</v>
      </c>
      <c r="I6204" s="0" t="n">
        <v>1641735</v>
      </c>
      <c r="J6204" s="0" t="n">
        <v>304802</v>
      </c>
    </row>
    <row r="6205" customFormat="false" ht="15" hidden="false" customHeight="false" outlineLevel="0" collapsed="false">
      <c r="A6205" s="0" t="n">
        <v>202407</v>
      </c>
      <c r="B6205" s="0" t="n">
        <v>202408</v>
      </c>
      <c r="C6205" s="37" t="s">
        <v>112</v>
      </c>
      <c r="D6205" s="37" t="s">
        <v>447</v>
      </c>
      <c r="E6205" s="0" t="n">
        <v>2</v>
      </c>
      <c r="F6205" s="38" t="s">
        <v>71</v>
      </c>
      <c r="G6205" s="37" t="s">
        <v>448</v>
      </c>
      <c r="H6205" s="0" t="n">
        <v>388311</v>
      </c>
      <c r="I6205" s="0" t="n">
        <v>150631</v>
      </c>
      <c r="J6205" s="0" t="n">
        <v>6592</v>
      </c>
    </row>
    <row r="6206" customFormat="false" ht="15" hidden="false" customHeight="false" outlineLevel="0" collapsed="false">
      <c r="A6206" s="0" t="n">
        <v>202407</v>
      </c>
      <c r="B6206" s="0" t="n">
        <v>202408</v>
      </c>
      <c r="C6206" s="37" t="s">
        <v>136</v>
      </c>
      <c r="D6206" s="37" t="s">
        <v>267</v>
      </c>
      <c r="E6206" s="0" t="n">
        <v>2</v>
      </c>
      <c r="F6206" s="38" t="s">
        <v>71</v>
      </c>
      <c r="G6206" s="37" t="s">
        <v>449</v>
      </c>
      <c r="H6206" s="0" t="n">
        <v>548852</v>
      </c>
      <c r="I6206" s="0" t="n">
        <v>390616</v>
      </c>
      <c r="J6206" s="0" t="n">
        <v>59179</v>
      </c>
    </row>
    <row r="6207" customFormat="false" ht="15" hidden="false" customHeight="false" outlineLevel="0" collapsed="false">
      <c r="A6207" s="0" t="n">
        <v>202407</v>
      </c>
      <c r="B6207" s="0" t="n">
        <v>202408</v>
      </c>
      <c r="C6207" s="37" t="s">
        <v>158</v>
      </c>
      <c r="D6207" s="37" t="s">
        <v>450</v>
      </c>
      <c r="E6207" s="0" t="n">
        <v>2</v>
      </c>
      <c r="F6207" s="38" t="s">
        <v>71</v>
      </c>
      <c r="G6207" s="37" t="s">
        <v>451</v>
      </c>
      <c r="H6207" s="0" t="n">
        <v>489884</v>
      </c>
      <c r="I6207" s="0" t="n">
        <v>129233</v>
      </c>
      <c r="J6207" s="0" t="n">
        <v>9815</v>
      </c>
    </row>
    <row r="6208" customFormat="false" ht="15" hidden="false" customHeight="false" outlineLevel="0" collapsed="false">
      <c r="A6208" s="0" t="n">
        <v>202407</v>
      </c>
      <c r="B6208" s="0" t="n">
        <v>202408</v>
      </c>
      <c r="C6208" s="37" t="s">
        <v>112</v>
      </c>
      <c r="D6208" s="37" t="s">
        <v>452</v>
      </c>
      <c r="E6208" s="0" t="n">
        <v>2</v>
      </c>
      <c r="F6208" s="38" t="s">
        <v>71</v>
      </c>
      <c r="G6208" s="37" t="s">
        <v>453</v>
      </c>
      <c r="H6208" s="0" t="n">
        <v>218382</v>
      </c>
      <c r="I6208" s="0" t="n">
        <v>56470</v>
      </c>
      <c r="J6208" s="0" t="n">
        <v>-1645</v>
      </c>
    </row>
    <row r="6209" customFormat="false" ht="15" hidden="false" customHeight="false" outlineLevel="0" collapsed="false">
      <c r="A6209" s="0" t="n">
        <v>202407</v>
      </c>
      <c r="B6209" s="0" t="n">
        <v>202408</v>
      </c>
      <c r="C6209" s="37" t="s">
        <v>178</v>
      </c>
      <c r="D6209" s="37" t="s">
        <v>454</v>
      </c>
      <c r="E6209" s="0" t="n">
        <v>2</v>
      </c>
      <c r="F6209" s="38" t="s">
        <v>71</v>
      </c>
      <c r="G6209" s="37" t="s">
        <v>455</v>
      </c>
      <c r="H6209" s="0" t="n">
        <v>1169735</v>
      </c>
      <c r="I6209" s="0" t="n">
        <v>554690</v>
      </c>
      <c r="J6209" s="0" t="n">
        <v>-110762</v>
      </c>
    </row>
    <row r="6210" customFormat="false" ht="15" hidden="false" customHeight="false" outlineLevel="0" collapsed="false">
      <c r="A6210" s="0" t="n">
        <v>202407</v>
      </c>
      <c r="B6210" s="0" t="n">
        <v>202408</v>
      </c>
      <c r="C6210" s="37" t="s">
        <v>115</v>
      </c>
      <c r="D6210" s="37" t="s">
        <v>170</v>
      </c>
      <c r="E6210" s="0" t="n">
        <v>2</v>
      </c>
      <c r="F6210" s="38" t="s">
        <v>71</v>
      </c>
      <c r="G6210" s="37" t="s">
        <v>456</v>
      </c>
      <c r="H6210" s="0" t="n">
        <v>1213964</v>
      </c>
      <c r="I6210" s="0" t="n">
        <v>1355386</v>
      </c>
      <c r="J6210" s="0" t="n">
        <v>448305</v>
      </c>
    </row>
    <row r="6211" customFormat="false" ht="15" hidden="false" customHeight="false" outlineLevel="0" collapsed="false">
      <c r="A6211" s="0" t="n">
        <v>202407</v>
      </c>
      <c r="B6211" s="0" t="n">
        <v>202408</v>
      </c>
      <c r="C6211" s="37" t="s">
        <v>152</v>
      </c>
      <c r="D6211" s="37" t="s">
        <v>350</v>
      </c>
      <c r="E6211" s="0" t="n">
        <v>2</v>
      </c>
      <c r="F6211" s="38" t="s">
        <v>71</v>
      </c>
      <c r="G6211" s="37" t="s">
        <v>457</v>
      </c>
      <c r="H6211" s="0" t="n">
        <v>1025217</v>
      </c>
      <c r="I6211" s="0" t="n">
        <v>1103135</v>
      </c>
      <c r="J6211" s="0" t="n">
        <v>96306</v>
      </c>
    </row>
    <row r="6212" customFormat="false" ht="15" hidden="false" customHeight="false" outlineLevel="0" collapsed="false">
      <c r="A6212" s="0" t="n">
        <v>202407</v>
      </c>
      <c r="B6212" s="0" t="n">
        <v>202408</v>
      </c>
      <c r="C6212" s="37" t="s">
        <v>112</v>
      </c>
      <c r="D6212" s="37" t="s">
        <v>282</v>
      </c>
      <c r="E6212" s="0" t="n">
        <v>2</v>
      </c>
      <c r="F6212" s="38" t="s">
        <v>71</v>
      </c>
      <c r="G6212" s="37" t="s">
        <v>458</v>
      </c>
      <c r="H6212" s="0" t="n">
        <v>2712193</v>
      </c>
      <c r="I6212" s="0" t="n">
        <v>1033542</v>
      </c>
      <c r="J6212" s="0" t="n">
        <v>-221543</v>
      </c>
    </row>
    <row r="6213" customFormat="false" ht="15" hidden="false" customHeight="false" outlineLevel="0" collapsed="false">
      <c r="A6213" s="0" t="n">
        <v>202407</v>
      </c>
      <c r="B6213" s="0" t="n">
        <v>202408</v>
      </c>
      <c r="C6213" s="37" t="s">
        <v>158</v>
      </c>
      <c r="D6213" s="37" t="s">
        <v>210</v>
      </c>
      <c r="E6213" s="0" t="n">
        <v>2</v>
      </c>
      <c r="F6213" s="38" t="s">
        <v>71</v>
      </c>
      <c r="G6213" s="37" t="s">
        <v>459</v>
      </c>
      <c r="H6213" s="0" t="n">
        <v>3243396</v>
      </c>
      <c r="I6213" s="0" t="n">
        <v>888997</v>
      </c>
      <c r="J6213" s="0" t="n">
        <v>98022</v>
      </c>
    </row>
    <row r="6214" customFormat="false" ht="15" hidden="false" customHeight="false" outlineLevel="0" collapsed="false">
      <c r="A6214" s="0" t="n">
        <v>202407</v>
      </c>
      <c r="B6214" s="0" t="n">
        <v>202408</v>
      </c>
      <c r="C6214" s="37" t="s">
        <v>112</v>
      </c>
      <c r="D6214" s="37" t="s">
        <v>447</v>
      </c>
      <c r="E6214" s="0" t="n">
        <v>2</v>
      </c>
      <c r="F6214" s="38" t="s">
        <v>71</v>
      </c>
      <c r="G6214" s="37" t="s">
        <v>460</v>
      </c>
      <c r="H6214" s="0" t="n">
        <v>363509</v>
      </c>
      <c r="I6214" s="0" t="n">
        <v>219261</v>
      </c>
      <c r="J6214" s="0" t="n">
        <v>32661</v>
      </c>
    </row>
    <row r="6215" customFormat="false" ht="15" hidden="false" customHeight="false" outlineLevel="0" collapsed="false">
      <c r="A6215" s="0" t="n">
        <v>202407</v>
      </c>
      <c r="B6215" s="0" t="n">
        <v>202408</v>
      </c>
      <c r="C6215" s="37" t="s">
        <v>124</v>
      </c>
      <c r="D6215" s="37" t="s">
        <v>461</v>
      </c>
      <c r="E6215" s="0" t="n">
        <v>2</v>
      </c>
      <c r="F6215" s="38" t="s">
        <v>71</v>
      </c>
      <c r="G6215" s="37" t="s">
        <v>462</v>
      </c>
      <c r="H6215" s="0" t="n">
        <v>810980</v>
      </c>
      <c r="I6215" s="0" t="n">
        <v>573815</v>
      </c>
      <c r="J6215" s="0" t="n">
        <v>4873</v>
      </c>
    </row>
    <row r="6216" customFormat="false" ht="15" hidden="false" customHeight="false" outlineLevel="0" collapsed="false">
      <c r="A6216" s="0" t="n">
        <v>202407</v>
      </c>
      <c r="B6216" s="0" t="n">
        <v>202408</v>
      </c>
      <c r="C6216" s="37" t="s">
        <v>95</v>
      </c>
      <c r="D6216" s="37" t="s">
        <v>425</v>
      </c>
      <c r="E6216" s="0" t="n">
        <v>2</v>
      </c>
      <c r="F6216" s="38" t="s">
        <v>71</v>
      </c>
      <c r="G6216" s="37" t="s">
        <v>463</v>
      </c>
      <c r="H6216" s="0" t="n">
        <v>299103</v>
      </c>
      <c r="I6216" s="0" t="n">
        <v>203506</v>
      </c>
      <c r="J6216" s="0" t="n">
        <v>1865</v>
      </c>
    </row>
    <row r="6217" customFormat="false" ht="15" hidden="false" customHeight="false" outlineLevel="0" collapsed="false">
      <c r="A6217" s="0" t="n">
        <v>202407</v>
      </c>
      <c r="B6217" s="0" t="n">
        <v>202408</v>
      </c>
      <c r="C6217" s="37" t="s">
        <v>184</v>
      </c>
      <c r="D6217" s="37" t="s">
        <v>284</v>
      </c>
      <c r="E6217" s="0" t="n">
        <v>2</v>
      </c>
      <c r="F6217" s="38" t="s">
        <v>71</v>
      </c>
      <c r="G6217" s="37" t="s">
        <v>464</v>
      </c>
      <c r="H6217" s="0" t="n">
        <v>499458</v>
      </c>
      <c r="I6217" s="0" t="n">
        <v>94404</v>
      </c>
      <c r="J6217" s="0" t="n">
        <v>7365</v>
      </c>
    </row>
    <row r="6218" customFormat="false" ht="15" hidden="false" customHeight="false" outlineLevel="0" collapsed="false">
      <c r="A6218" s="0" t="n">
        <v>202407</v>
      </c>
      <c r="B6218" s="0" t="n">
        <v>202408</v>
      </c>
      <c r="C6218" s="37" t="s">
        <v>149</v>
      </c>
      <c r="D6218" s="37" t="s">
        <v>237</v>
      </c>
      <c r="E6218" s="0" t="n">
        <v>2</v>
      </c>
      <c r="F6218" s="38" t="s">
        <v>71</v>
      </c>
      <c r="G6218" s="37" t="s">
        <v>465</v>
      </c>
      <c r="H6218" s="0" t="n">
        <v>202013</v>
      </c>
      <c r="I6218" s="0" t="n">
        <v>120588</v>
      </c>
      <c r="J6218" s="0" t="n">
        <v>24149</v>
      </c>
    </row>
    <row r="6219" customFormat="false" ht="15" hidden="false" customHeight="false" outlineLevel="0" collapsed="false">
      <c r="A6219" s="0" t="n">
        <v>202407</v>
      </c>
      <c r="B6219" s="0" t="n">
        <v>202408</v>
      </c>
      <c r="C6219" s="37" t="s">
        <v>95</v>
      </c>
      <c r="D6219" s="37" t="s">
        <v>320</v>
      </c>
      <c r="E6219" s="0" t="n">
        <v>2</v>
      </c>
      <c r="F6219" s="38" t="s">
        <v>71</v>
      </c>
      <c r="G6219" s="37" t="s">
        <v>466</v>
      </c>
      <c r="H6219" s="0" t="n">
        <v>3405864</v>
      </c>
      <c r="I6219" s="0" t="n">
        <v>3072045</v>
      </c>
      <c r="J6219" s="0" t="n">
        <v>276472</v>
      </c>
    </row>
    <row r="6220" customFormat="false" ht="15" hidden="false" customHeight="false" outlineLevel="0" collapsed="false">
      <c r="A6220" s="0" t="n">
        <v>202407</v>
      </c>
      <c r="B6220" s="0" t="n">
        <v>202408</v>
      </c>
      <c r="C6220" s="37" t="s">
        <v>101</v>
      </c>
      <c r="D6220" s="37" t="s">
        <v>467</v>
      </c>
      <c r="E6220" s="0" t="n">
        <v>2</v>
      </c>
      <c r="F6220" s="38" t="s">
        <v>71</v>
      </c>
      <c r="G6220" s="37" t="s">
        <v>468</v>
      </c>
      <c r="H6220" s="0" t="n">
        <v>664499</v>
      </c>
      <c r="I6220" s="0" t="n">
        <v>588552</v>
      </c>
      <c r="J6220" s="0" t="n">
        <v>133203</v>
      </c>
    </row>
    <row r="6221" customFormat="false" ht="15" hidden="false" customHeight="false" outlineLevel="0" collapsed="false">
      <c r="A6221" s="0" t="n">
        <v>202407</v>
      </c>
      <c r="B6221" s="0" t="n">
        <v>202408</v>
      </c>
      <c r="C6221" s="37" t="s">
        <v>112</v>
      </c>
      <c r="D6221" s="37" t="s">
        <v>233</v>
      </c>
      <c r="E6221" s="0" t="n">
        <v>2</v>
      </c>
      <c r="F6221" s="38" t="s">
        <v>71</v>
      </c>
      <c r="G6221" s="37" t="s">
        <v>469</v>
      </c>
      <c r="H6221" s="0" t="n">
        <v>438258</v>
      </c>
      <c r="I6221" s="0" t="n">
        <v>138870</v>
      </c>
      <c r="J6221" s="0" t="n">
        <v>26819</v>
      </c>
    </row>
    <row r="6222" customFormat="false" ht="15" hidden="false" customHeight="false" outlineLevel="0" collapsed="false">
      <c r="A6222" s="0" t="n">
        <v>202407</v>
      </c>
      <c r="B6222" s="0" t="n">
        <v>202408</v>
      </c>
      <c r="C6222" s="37" t="s">
        <v>112</v>
      </c>
      <c r="D6222" s="37" t="s">
        <v>470</v>
      </c>
      <c r="E6222" s="0" t="n">
        <v>2</v>
      </c>
      <c r="F6222" s="38" t="s">
        <v>71</v>
      </c>
      <c r="G6222" s="37" t="s">
        <v>471</v>
      </c>
      <c r="H6222" s="0" t="n">
        <v>2024884</v>
      </c>
      <c r="I6222" s="0" t="n">
        <v>980242</v>
      </c>
      <c r="J6222" s="0" t="n">
        <v>55993</v>
      </c>
    </row>
    <row r="6223" customFormat="false" ht="15" hidden="false" customHeight="false" outlineLevel="0" collapsed="false">
      <c r="A6223" s="0" t="n">
        <v>202407</v>
      </c>
      <c r="B6223" s="0" t="n">
        <v>202408</v>
      </c>
      <c r="C6223" s="37" t="s">
        <v>98</v>
      </c>
      <c r="D6223" s="37" t="s">
        <v>383</v>
      </c>
      <c r="E6223" s="0" t="n">
        <v>2</v>
      </c>
      <c r="F6223" s="38" t="s">
        <v>71</v>
      </c>
      <c r="G6223" s="37" t="s">
        <v>472</v>
      </c>
      <c r="H6223" s="0" t="n">
        <v>46372</v>
      </c>
      <c r="I6223" s="0" t="n">
        <v>23775</v>
      </c>
      <c r="J6223" s="0" t="n">
        <v>-1832</v>
      </c>
    </row>
    <row r="6224" customFormat="false" ht="15" hidden="false" customHeight="false" outlineLevel="0" collapsed="false">
      <c r="A6224" s="0" t="n">
        <v>202407</v>
      </c>
      <c r="B6224" s="0" t="n">
        <v>202408</v>
      </c>
      <c r="C6224" s="37" t="s">
        <v>101</v>
      </c>
      <c r="D6224" s="37" t="s">
        <v>258</v>
      </c>
      <c r="E6224" s="0" t="n">
        <v>2</v>
      </c>
      <c r="F6224" s="38" t="s">
        <v>71</v>
      </c>
      <c r="G6224" s="37" t="s">
        <v>473</v>
      </c>
      <c r="H6224" s="0" t="n">
        <v>55778</v>
      </c>
      <c r="I6224" s="0" t="n">
        <v>50477</v>
      </c>
      <c r="J6224" s="0" t="n">
        <v>2894</v>
      </c>
    </row>
    <row r="6225" customFormat="false" ht="15" hidden="false" customHeight="false" outlineLevel="0" collapsed="false">
      <c r="A6225" s="0" t="n">
        <v>202407</v>
      </c>
      <c r="B6225" s="0" t="n">
        <v>202408</v>
      </c>
      <c r="C6225" s="37" t="s">
        <v>98</v>
      </c>
      <c r="D6225" s="37" t="s">
        <v>474</v>
      </c>
      <c r="E6225" s="0" t="n">
        <v>2</v>
      </c>
      <c r="F6225" s="38" t="s">
        <v>71</v>
      </c>
      <c r="G6225" s="37" t="s">
        <v>475</v>
      </c>
      <c r="H6225" s="0" t="n">
        <v>1224144</v>
      </c>
      <c r="I6225" s="0" t="n">
        <v>941030</v>
      </c>
      <c r="J6225" s="0" t="n">
        <v>124826</v>
      </c>
    </row>
    <row r="6226" customFormat="false" ht="15" hidden="false" customHeight="false" outlineLevel="0" collapsed="false">
      <c r="A6226" s="0" t="n">
        <v>202407</v>
      </c>
      <c r="B6226" s="0" t="n">
        <v>202408</v>
      </c>
      <c r="C6226" s="37" t="s">
        <v>112</v>
      </c>
      <c r="D6226" s="37" t="s">
        <v>476</v>
      </c>
      <c r="E6226" s="0" t="n">
        <v>2</v>
      </c>
      <c r="F6226" s="38" t="s">
        <v>71</v>
      </c>
      <c r="G6226" s="37" t="s">
        <v>477</v>
      </c>
      <c r="H6226" s="0" t="n">
        <v>515472</v>
      </c>
      <c r="I6226" s="0" t="n">
        <v>167307</v>
      </c>
      <c r="J6226" s="0" t="n">
        <v>14387</v>
      </c>
    </row>
    <row r="6227" customFormat="false" ht="15" hidden="false" customHeight="false" outlineLevel="0" collapsed="false">
      <c r="A6227" s="0" t="n">
        <v>202407</v>
      </c>
      <c r="B6227" s="0" t="n">
        <v>202408</v>
      </c>
      <c r="C6227" s="37" t="s">
        <v>136</v>
      </c>
      <c r="D6227" s="37" t="s">
        <v>132</v>
      </c>
      <c r="E6227" s="0" t="n">
        <v>2</v>
      </c>
      <c r="F6227" s="38" t="s">
        <v>71</v>
      </c>
      <c r="G6227" s="37" t="s">
        <v>478</v>
      </c>
      <c r="H6227" s="0" t="n">
        <v>791903</v>
      </c>
      <c r="I6227" s="0" t="n">
        <v>487650</v>
      </c>
      <c r="J6227" s="0" t="n">
        <v>69950</v>
      </c>
    </row>
    <row r="6228" customFormat="false" ht="15" hidden="false" customHeight="false" outlineLevel="0" collapsed="false">
      <c r="A6228" s="0" t="n">
        <v>202407</v>
      </c>
      <c r="B6228" s="0" t="n">
        <v>202408</v>
      </c>
      <c r="C6228" s="37" t="s">
        <v>106</v>
      </c>
      <c r="D6228" s="37" t="s">
        <v>273</v>
      </c>
      <c r="E6228" s="0" t="n">
        <v>2</v>
      </c>
      <c r="F6228" s="38" t="s">
        <v>71</v>
      </c>
      <c r="G6228" s="37" t="s">
        <v>479</v>
      </c>
      <c r="H6228" s="0" t="n">
        <v>127618</v>
      </c>
      <c r="I6228" s="0" t="n">
        <v>81485</v>
      </c>
      <c r="J6228" s="0" t="n">
        <v>13554</v>
      </c>
    </row>
    <row r="6229" customFormat="false" ht="15" hidden="false" customHeight="false" outlineLevel="0" collapsed="false">
      <c r="A6229" s="0" t="n">
        <v>202407</v>
      </c>
      <c r="B6229" s="0" t="n">
        <v>202408</v>
      </c>
      <c r="C6229" s="37" t="s">
        <v>149</v>
      </c>
      <c r="D6229" s="37" t="s">
        <v>159</v>
      </c>
      <c r="E6229" s="0" t="n">
        <v>2</v>
      </c>
      <c r="F6229" s="38" t="s">
        <v>71</v>
      </c>
      <c r="G6229" s="37" t="s">
        <v>480</v>
      </c>
      <c r="H6229" s="0" t="n">
        <v>389149</v>
      </c>
      <c r="I6229" s="0" t="n">
        <v>297913</v>
      </c>
      <c r="J6229" s="0" t="n">
        <v>39648</v>
      </c>
    </row>
    <row r="6230" customFormat="false" ht="15" hidden="false" customHeight="false" outlineLevel="0" collapsed="false">
      <c r="A6230" s="0" t="n">
        <v>202407</v>
      </c>
      <c r="B6230" s="0" t="n">
        <v>202408</v>
      </c>
      <c r="C6230" s="37" t="s">
        <v>109</v>
      </c>
      <c r="D6230" s="37" t="s">
        <v>241</v>
      </c>
      <c r="E6230" s="0" t="n">
        <v>2</v>
      </c>
      <c r="F6230" s="38" t="s">
        <v>71</v>
      </c>
      <c r="G6230" s="37" t="s">
        <v>481</v>
      </c>
      <c r="H6230" s="0" t="n">
        <v>6249139</v>
      </c>
      <c r="I6230" s="0" t="n">
        <v>4572717</v>
      </c>
      <c r="J6230" s="0" t="n">
        <v>239917</v>
      </c>
    </row>
    <row r="6231" customFormat="false" ht="15" hidden="false" customHeight="false" outlineLevel="0" collapsed="false">
      <c r="A6231" s="0" t="n">
        <v>202407</v>
      </c>
      <c r="B6231" s="0" t="n">
        <v>202408</v>
      </c>
      <c r="C6231" s="37" t="s">
        <v>184</v>
      </c>
      <c r="D6231" s="37" t="s">
        <v>482</v>
      </c>
      <c r="E6231" s="0" t="n">
        <v>2</v>
      </c>
      <c r="F6231" s="38" t="s">
        <v>71</v>
      </c>
      <c r="G6231" s="37" t="s">
        <v>483</v>
      </c>
      <c r="H6231" s="0" t="n">
        <v>1046428</v>
      </c>
      <c r="I6231" s="0" t="n">
        <v>537425</v>
      </c>
      <c r="J6231" s="0" t="n">
        <v>70934</v>
      </c>
    </row>
    <row r="6232" customFormat="false" ht="15" hidden="false" customHeight="false" outlineLevel="0" collapsed="false">
      <c r="A6232" s="0" t="n">
        <v>202407</v>
      </c>
      <c r="B6232" s="0" t="n">
        <v>202408</v>
      </c>
      <c r="C6232" s="37" t="s">
        <v>152</v>
      </c>
      <c r="D6232" s="37" t="s">
        <v>328</v>
      </c>
      <c r="E6232" s="0" t="n">
        <v>2</v>
      </c>
      <c r="F6232" s="38" t="s">
        <v>71</v>
      </c>
      <c r="G6232" s="37" t="s">
        <v>484</v>
      </c>
      <c r="H6232" s="0" t="n">
        <v>611006</v>
      </c>
      <c r="I6232" s="0" t="n">
        <v>496641</v>
      </c>
      <c r="J6232" s="0" t="n">
        <v>150755</v>
      </c>
    </row>
    <row r="6233" customFormat="false" ht="15" hidden="false" customHeight="false" outlineLevel="0" collapsed="false">
      <c r="A6233" s="0" t="n">
        <v>202407</v>
      </c>
      <c r="B6233" s="0" t="n">
        <v>202408</v>
      </c>
      <c r="C6233" s="37" t="s">
        <v>115</v>
      </c>
      <c r="D6233" s="37" t="s">
        <v>423</v>
      </c>
      <c r="E6233" s="0" t="n">
        <v>2</v>
      </c>
      <c r="F6233" s="38" t="s">
        <v>71</v>
      </c>
      <c r="G6233" s="37" t="s">
        <v>485</v>
      </c>
      <c r="H6233" s="0" t="n">
        <v>376501</v>
      </c>
      <c r="I6233" s="0" t="n">
        <v>217845</v>
      </c>
      <c r="J6233" s="0" t="n">
        <v>-15029</v>
      </c>
    </row>
    <row r="6234" customFormat="false" ht="15" hidden="false" customHeight="false" outlineLevel="0" collapsed="false">
      <c r="A6234" s="0" t="n">
        <v>202407</v>
      </c>
      <c r="B6234" s="0" t="n">
        <v>202408</v>
      </c>
      <c r="C6234" s="37" t="s">
        <v>136</v>
      </c>
      <c r="D6234" s="37" t="s">
        <v>258</v>
      </c>
      <c r="E6234" s="0" t="n">
        <v>2</v>
      </c>
      <c r="F6234" s="38" t="s">
        <v>71</v>
      </c>
      <c r="G6234" s="37" t="s">
        <v>486</v>
      </c>
      <c r="H6234" s="0" t="n">
        <v>529385</v>
      </c>
      <c r="I6234" s="0" t="n">
        <v>358016</v>
      </c>
      <c r="J6234" s="0" t="n">
        <v>46087</v>
      </c>
    </row>
    <row r="6235" customFormat="false" ht="15" hidden="false" customHeight="false" outlineLevel="0" collapsed="false">
      <c r="A6235" s="0" t="n">
        <v>202407</v>
      </c>
      <c r="B6235" s="0" t="n">
        <v>202408</v>
      </c>
      <c r="C6235" s="37" t="s">
        <v>109</v>
      </c>
      <c r="D6235" s="37" t="s">
        <v>130</v>
      </c>
      <c r="E6235" s="0" t="n">
        <v>2</v>
      </c>
      <c r="F6235" s="38" t="s">
        <v>71</v>
      </c>
      <c r="G6235" s="37" t="s">
        <v>487</v>
      </c>
      <c r="H6235" s="0" t="n">
        <v>40564</v>
      </c>
      <c r="I6235" s="0" t="n">
        <v>13368</v>
      </c>
      <c r="J6235" s="0" t="n">
        <v>3518</v>
      </c>
    </row>
    <row r="6236" customFormat="false" ht="15" hidden="false" customHeight="false" outlineLevel="0" collapsed="false">
      <c r="A6236" s="0" t="n">
        <v>202407</v>
      </c>
      <c r="B6236" s="0" t="n">
        <v>202408</v>
      </c>
      <c r="C6236" s="37" t="s">
        <v>112</v>
      </c>
      <c r="D6236" s="37" t="s">
        <v>107</v>
      </c>
      <c r="E6236" s="0" t="n">
        <v>2</v>
      </c>
      <c r="F6236" s="38" t="s">
        <v>71</v>
      </c>
      <c r="G6236" s="37" t="s">
        <v>488</v>
      </c>
      <c r="H6236" s="0" t="n">
        <v>611453</v>
      </c>
      <c r="I6236" s="0" t="n">
        <v>170426</v>
      </c>
      <c r="J6236" s="0" t="n">
        <v>-6384</v>
      </c>
    </row>
    <row r="6237" customFormat="false" ht="15" hidden="false" customHeight="false" outlineLevel="0" collapsed="false">
      <c r="A6237" s="0" t="n">
        <v>202407</v>
      </c>
      <c r="B6237" s="0" t="n">
        <v>202408</v>
      </c>
      <c r="C6237" s="37" t="s">
        <v>152</v>
      </c>
      <c r="D6237" s="37" t="s">
        <v>212</v>
      </c>
      <c r="E6237" s="0" t="n">
        <v>2</v>
      </c>
      <c r="F6237" s="38" t="s">
        <v>71</v>
      </c>
      <c r="G6237" s="37" t="s">
        <v>489</v>
      </c>
      <c r="H6237" s="0" t="n">
        <v>1382008</v>
      </c>
      <c r="I6237" s="0" t="n">
        <v>1316523</v>
      </c>
      <c r="J6237" s="0" t="n">
        <v>237119</v>
      </c>
    </row>
    <row r="6238" customFormat="false" ht="15" hidden="false" customHeight="false" outlineLevel="0" collapsed="false">
      <c r="A6238" s="0" t="n">
        <v>202407</v>
      </c>
      <c r="B6238" s="0" t="n">
        <v>202408</v>
      </c>
      <c r="C6238" s="37" t="s">
        <v>152</v>
      </c>
      <c r="D6238" s="37" t="s">
        <v>490</v>
      </c>
      <c r="E6238" s="0" t="n">
        <v>2</v>
      </c>
      <c r="F6238" s="38" t="s">
        <v>71</v>
      </c>
      <c r="G6238" s="37" t="s">
        <v>491</v>
      </c>
      <c r="H6238" s="0" t="n">
        <v>82509</v>
      </c>
      <c r="I6238" s="0" t="n">
        <v>48009</v>
      </c>
      <c r="J6238" s="0" t="n">
        <v>9288</v>
      </c>
    </row>
    <row r="6239" customFormat="false" ht="15" hidden="false" customHeight="false" outlineLevel="0" collapsed="false">
      <c r="A6239" s="0" t="n">
        <v>202407</v>
      </c>
      <c r="B6239" s="0" t="n">
        <v>202408</v>
      </c>
      <c r="C6239" s="37" t="s">
        <v>112</v>
      </c>
      <c r="D6239" s="37" t="s">
        <v>120</v>
      </c>
      <c r="E6239" s="0" t="n">
        <v>2</v>
      </c>
      <c r="F6239" s="38" t="s">
        <v>71</v>
      </c>
      <c r="G6239" s="37" t="s">
        <v>492</v>
      </c>
      <c r="H6239" s="0" t="n">
        <v>221296</v>
      </c>
      <c r="I6239" s="0" t="n">
        <v>140299</v>
      </c>
      <c r="J6239" s="0" t="n">
        <v>-9496</v>
      </c>
    </row>
    <row r="6240" customFormat="false" ht="15" hidden="false" customHeight="false" outlineLevel="0" collapsed="false">
      <c r="A6240" s="0" t="n">
        <v>202407</v>
      </c>
      <c r="B6240" s="0" t="n">
        <v>202408</v>
      </c>
      <c r="C6240" s="37" t="s">
        <v>184</v>
      </c>
      <c r="D6240" s="37" t="s">
        <v>493</v>
      </c>
      <c r="E6240" s="0" t="n">
        <v>2</v>
      </c>
      <c r="F6240" s="38" t="s">
        <v>71</v>
      </c>
      <c r="G6240" s="37" t="s">
        <v>494</v>
      </c>
      <c r="H6240" s="0" t="n">
        <v>117455</v>
      </c>
      <c r="I6240" s="0" t="n">
        <v>80247</v>
      </c>
      <c r="J6240" s="0" t="n">
        <v>12136</v>
      </c>
    </row>
    <row r="6241" customFormat="false" ht="15" hidden="false" customHeight="false" outlineLevel="0" collapsed="false">
      <c r="A6241" s="0" t="n">
        <v>202407</v>
      </c>
      <c r="B6241" s="0" t="n">
        <v>202408</v>
      </c>
      <c r="C6241" s="37" t="s">
        <v>109</v>
      </c>
      <c r="D6241" s="37" t="s">
        <v>495</v>
      </c>
      <c r="E6241" s="0" t="n">
        <v>2</v>
      </c>
      <c r="F6241" s="38" t="s">
        <v>71</v>
      </c>
      <c r="G6241" s="37" t="s">
        <v>496</v>
      </c>
      <c r="H6241" s="0" t="n">
        <v>159379</v>
      </c>
      <c r="I6241" s="0" t="n">
        <v>53123</v>
      </c>
      <c r="J6241" s="0" t="n">
        <v>2809</v>
      </c>
    </row>
    <row r="6242" customFormat="false" ht="15" hidden="false" customHeight="false" outlineLevel="0" collapsed="false">
      <c r="A6242" s="0" t="n">
        <v>202407</v>
      </c>
      <c r="B6242" s="0" t="n">
        <v>202408</v>
      </c>
      <c r="C6242" s="37" t="s">
        <v>101</v>
      </c>
      <c r="D6242" s="37" t="s">
        <v>269</v>
      </c>
      <c r="E6242" s="0" t="n">
        <v>2</v>
      </c>
      <c r="F6242" s="38" t="s">
        <v>71</v>
      </c>
      <c r="G6242" s="37" t="s">
        <v>497</v>
      </c>
      <c r="H6242" s="0" t="n">
        <v>612318</v>
      </c>
      <c r="I6242" s="0" t="n">
        <v>461220</v>
      </c>
      <c r="J6242" s="0" t="n">
        <v>34110</v>
      </c>
    </row>
    <row r="6243" customFormat="false" ht="15" hidden="false" customHeight="false" outlineLevel="0" collapsed="false">
      <c r="A6243" s="0" t="n">
        <v>202407</v>
      </c>
      <c r="B6243" s="0" t="n">
        <v>202408</v>
      </c>
      <c r="C6243" s="37" t="s">
        <v>109</v>
      </c>
      <c r="D6243" s="37" t="s">
        <v>391</v>
      </c>
      <c r="E6243" s="0" t="n">
        <v>2</v>
      </c>
      <c r="F6243" s="38" t="s">
        <v>71</v>
      </c>
      <c r="G6243" s="37" t="s">
        <v>498</v>
      </c>
      <c r="H6243" s="0" t="n">
        <v>43252</v>
      </c>
      <c r="I6243" s="0" t="n">
        <v>41932</v>
      </c>
      <c r="J6243" s="0" t="n">
        <v>1992</v>
      </c>
    </row>
    <row r="6244" customFormat="false" ht="15" hidden="false" customHeight="false" outlineLevel="0" collapsed="false">
      <c r="A6244" s="0" t="n">
        <v>202407</v>
      </c>
      <c r="B6244" s="0" t="n">
        <v>202408</v>
      </c>
      <c r="C6244" s="37" t="s">
        <v>184</v>
      </c>
      <c r="D6244" s="37" t="s">
        <v>141</v>
      </c>
      <c r="E6244" s="0" t="n">
        <v>2</v>
      </c>
      <c r="F6244" s="38" t="s">
        <v>71</v>
      </c>
      <c r="G6244" s="37" t="s">
        <v>499</v>
      </c>
      <c r="H6244" s="0" t="n">
        <v>990907</v>
      </c>
      <c r="I6244" s="0" t="n">
        <v>367691</v>
      </c>
      <c r="J6244" s="0" t="n">
        <v>77682</v>
      </c>
    </row>
    <row r="6245" customFormat="false" ht="15" hidden="false" customHeight="false" outlineLevel="0" collapsed="false">
      <c r="A6245" s="0" t="n">
        <v>202407</v>
      </c>
      <c r="B6245" s="0" t="n">
        <v>202408</v>
      </c>
      <c r="C6245" s="37" t="s">
        <v>101</v>
      </c>
      <c r="D6245" s="37" t="s">
        <v>500</v>
      </c>
      <c r="E6245" s="0" t="n">
        <v>2</v>
      </c>
      <c r="F6245" s="38" t="s">
        <v>71</v>
      </c>
      <c r="G6245" s="37" t="s">
        <v>501</v>
      </c>
      <c r="H6245" s="0" t="n">
        <v>1209369</v>
      </c>
      <c r="I6245" s="0" t="n">
        <v>615078</v>
      </c>
      <c r="J6245" s="0" t="n">
        <v>42310</v>
      </c>
    </row>
    <row r="6246" customFormat="false" ht="15" hidden="false" customHeight="false" outlineLevel="0" collapsed="false">
      <c r="A6246" s="0" t="n">
        <v>202407</v>
      </c>
      <c r="B6246" s="0" t="n">
        <v>202408</v>
      </c>
      <c r="C6246" s="37" t="s">
        <v>149</v>
      </c>
      <c r="D6246" s="37" t="s">
        <v>502</v>
      </c>
      <c r="E6246" s="0" t="n">
        <v>2</v>
      </c>
      <c r="F6246" s="38" t="s">
        <v>71</v>
      </c>
      <c r="G6246" s="37" t="s">
        <v>503</v>
      </c>
      <c r="H6246" s="0" t="n">
        <v>376281</v>
      </c>
      <c r="I6246" s="0" t="n">
        <v>232741</v>
      </c>
      <c r="J6246" s="0" t="n">
        <v>7836</v>
      </c>
    </row>
    <row r="6247" customFormat="false" ht="15" hidden="false" customHeight="false" outlineLevel="0" collapsed="false">
      <c r="A6247" s="0" t="n">
        <v>202407</v>
      </c>
      <c r="B6247" s="0" t="n">
        <v>202408</v>
      </c>
      <c r="C6247" s="37" t="s">
        <v>178</v>
      </c>
      <c r="D6247" s="37" t="s">
        <v>161</v>
      </c>
      <c r="E6247" s="0" t="n">
        <v>2</v>
      </c>
      <c r="F6247" s="38" t="s">
        <v>71</v>
      </c>
      <c r="G6247" s="37" t="s">
        <v>504</v>
      </c>
      <c r="H6247" s="0" t="n">
        <v>23736</v>
      </c>
      <c r="I6247" s="0" t="n">
        <v>14493</v>
      </c>
      <c r="J6247" s="0" t="n">
        <v>513</v>
      </c>
    </row>
    <row r="6248" customFormat="false" ht="15" hidden="false" customHeight="false" outlineLevel="0" collapsed="false">
      <c r="A6248" s="0" t="n">
        <v>202407</v>
      </c>
      <c r="B6248" s="0" t="n">
        <v>202408</v>
      </c>
      <c r="C6248" s="37" t="s">
        <v>112</v>
      </c>
      <c r="D6248" s="37" t="s">
        <v>294</v>
      </c>
      <c r="E6248" s="0" t="n">
        <v>2</v>
      </c>
      <c r="F6248" s="38" t="s">
        <v>71</v>
      </c>
      <c r="G6248" s="37" t="s">
        <v>505</v>
      </c>
      <c r="H6248" s="0" t="n">
        <v>147225</v>
      </c>
      <c r="I6248" s="0" t="n">
        <v>103146</v>
      </c>
      <c r="J6248" s="0" t="n">
        <v>4735</v>
      </c>
    </row>
    <row r="6249" customFormat="false" ht="15" hidden="false" customHeight="false" outlineLevel="0" collapsed="false">
      <c r="A6249" s="0" t="n">
        <v>202407</v>
      </c>
      <c r="B6249" s="0" t="n">
        <v>202408</v>
      </c>
      <c r="C6249" s="37" t="s">
        <v>149</v>
      </c>
      <c r="D6249" s="37" t="s">
        <v>116</v>
      </c>
      <c r="E6249" s="0" t="n">
        <v>2</v>
      </c>
      <c r="F6249" s="38" t="s">
        <v>71</v>
      </c>
      <c r="G6249" s="37" t="s">
        <v>506</v>
      </c>
      <c r="H6249" s="0" t="n">
        <v>2616950</v>
      </c>
      <c r="I6249" s="0" t="n">
        <v>1109967</v>
      </c>
      <c r="J6249" s="0" t="n">
        <v>-31028</v>
      </c>
    </row>
    <row r="6250" customFormat="false" ht="15" hidden="false" customHeight="false" outlineLevel="0" collapsed="false">
      <c r="A6250" s="0" t="n">
        <v>202407</v>
      </c>
      <c r="B6250" s="0" t="n">
        <v>202408</v>
      </c>
      <c r="C6250" s="37" t="s">
        <v>95</v>
      </c>
      <c r="D6250" s="37" t="s">
        <v>251</v>
      </c>
      <c r="E6250" s="0" t="n">
        <v>2</v>
      </c>
      <c r="F6250" s="38" t="s">
        <v>71</v>
      </c>
      <c r="G6250" s="37" t="s">
        <v>507</v>
      </c>
      <c r="H6250" s="0" t="n">
        <v>18645</v>
      </c>
      <c r="I6250" s="0" t="n">
        <v>11032</v>
      </c>
      <c r="J6250" s="0" t="n">
        <v>362</v>
      </c>
    </row>
    <row r="6251" customFormat="false" ht="15" hidden="false" customHeight="false" outlineLevel="0" collapsed="false">
      <c r="A6251" s="0" t="n">
        <v>202407</v>
      </c>
      <c r="B6251" s="0" t="n">
        <v>202408</v>
      </c>
      <c r="C6251" s="37" t="s">
        <v>106</v>
      </c>
      <c r="D6251" s="37" t="s">
        <v>118</v>
      </c>
      <c r="E6251" s="0" t="n">
        <v>2</v>
      </c>
      <c r="F6251" s="38" t="s">
        <v>71</v>
      </c>
      <c r="G6251" s="37" t="s">
        <v>508</v>
      </c>
      <c r="H6251" s="0" t="n">
        <v>274153</v>
      </c>
      <c r="I6251" s="0" t="n">
        <v>156157</v>
      </c>
      <c r="J6251" s="0" t="n">
        <v>14330</v>
      </c>
    </row>
    <row r="6252" customFormat="false" ht="15" hidden="false" customHeight="false" outlineLevel="0" collapsed="false">
      <c r="A6252" s="0" t="n">
        <v>202407</v>
      </c>
      <c r="B6252" s="0" t="n">
        <v>202408</v>
      </c>
      <c r="C6252" s="37" t="s">
        <v>152</v>
      </c>
      <c r="D6252" s="37" t="s">
        <v>509</v>
      </c>
      <c r="E6252" s="0" t="n">
        <v>2</v>
      </c>
      <c r="F6252" s="38" t="s">
        <v>71</v>
      </c>
      <c r="G6252" s="37" t="s">
        <v>510</v>
      </c>
      <c r="H6252" s="0" t="n">
        <v>153159</v>
      </c>
      <c r="I6252" s="0" t="n">
        <v>69540</v>
      </c>
      <c r="J6252" s="0" t="n">
        <v>8375</v>
      </c>
    </row>
    <row r="6253" customFormat="false" ht="15" hidden="false" customHeight="false" outlineLevel="0" collapsed="false">
      <c r="A6253" s="0" t="n">
        <v>202407</v>
      </c>
      <c r="B6253" s="0" t="n">
        <v>202408</v>
      </c>
      <c r="C6253" s="37" t="s">
        <v>101</v>
      </c>
      <c r="D6253" s="37" t="s">
        <v>511</v>
      </c>
      <c r="E6253" s="0" t="n">
        <v>2</v>
      </c>
      <c r="F6253" s="38" t="s">
        <v>71</v>
      </c>
      <c r="G6253" s="37" t="s">
        <v>512</v>
      </c>
      <c r="H6253" s="0" t="n">
        <v>1512818</v>
      </c>
      <c r="I6253" s="0" t="n">
        <v>539007</v>
      </c>
      <c r="J6253" s="0" t="n">
        <v>108019</v>
      </c>
    </row>
    <row r="6254" customFormat="false" ht="15" hidden="false" customHeight="false" outlineLevel="0" collapsed="false">
      <c r="A6254" s="0" t="n">
        <v>202407</v>
      </c>
      <c r="B6254" s="0" t="n">
        <v>202408</v>
      </c>
      <c r="C6254" s="37" t="s">
        <v>178</v>
      </c>
      <c r="D6254" s="37" t="s">
        <v>513</v>
      </c>
      <c r="E6254" s="0" t="n">
        <v>2</v>
      </c>
      <c r="F6254" s="38" t="s">
        <v>71</v>
      </c>
      <c r="G6254" s="37" t="s">
        <v>514</v>
      </c>
      <c r="H6254" s="0" t="n">
        <v>195611</v>
      </c>
      <c r="I6254" s="0" t="n">
        <v>102319</v>
      </c>
      <c r="J6254" s="0" t="n">
        <v>10651</v>
      </c>
    </row>
    <row r="6255" customFormat="false" ht="15" hidden="false" customHeight="false" outlineLevel="0" collapsed="false">
      <c r="A6255" s="0" t="n">
        <v>202407</v>
      </c>
      <c r="B6255" s="0" t="n">
        <v>202408</v>
      </c>
      <c r="C6255" s="37" t="s">
        <v>178</v>
      </c>
      <c r="D6255" s="37" t="s">
        <v>452</v>
      </c>
      <c r="E6255" s="0" t="n">
        <v>2</v>
      </c>
      <c r="F6255" s="38" t="s">
        <v>71</v>
      </c>
      <c r="G6255" s="37" t="s">
        <v>515</v>
      </c>
      <c r="H6255" s="0" t="n">
        <v>831869</v>
      </c>
      <c r="I6255" s="0" t="n">
        <v>297156</v>
      </c>
      <c r="J6255" s="0" t="n">
        <v>9673</v>
      </c>
    </row>
    <row r="6256" customFormat="false" ht="15" hidden="false" customHeight="false" outlineLevel="0" collapsed="false">
      <c r="A6256" s="0" t="n">
        <v>202407</v>
      </c>
      <c r="B6256" s="0" t="n">
        <v>202408</v>
      </c>
      <c r="C6256" s="37" t="s">
        <v>101</v>
      </c>
      <c r="D6256" s="37" t="s">
        <v>516</v>
      </c>
      <c r="E6256" s="0" t="n">
        <v>2</v>
      </c>
      <c r="F6256" s="38" t="s">
        <v>71</v>
      </c>
      <c r="G6256" s="37" t="s">
        <v>517</v>
      </c>
      <c r="H6256" s="0" t="n">
        <v>947166</v>
      </c>
      <c r="I6256" s="0" t="n">
        <v>233749</v>
      </c>
      <c r="J6256" s="0" t="n">
        <v>-4933</v>
      </c>
    </row>
    <row r="6257" customFormat="false" ht="15" hidden="false" customHeight="false" outlineLevel="0" collapsed="false">
      <c r="A6257" s="0" t="n">
        <v>202407</v>
      </c>
      <c r="B6257" s="0" t="n">
        <v>202408</v>
      </c>
      <c r="C6257" s="37" t="s">
        <v>149</v>
      </c>
      <c r="D6257" s="37" t="s">
        <v>396</v>
      </c>
      <c r="E6257" s="0" t="n">
        <v>2</v>
      </c>
      <c r="F6257" s="38" t="s">
        <v>71</v>
      </c>
      <c r="G6257" s="37" t="s">
        <v>518</v>
      </c>
      <c r="H6257" s="0" t="n">
        <v>5424841</v>
      </c>
      <c r="I6257" s="0" t="n">
        <v>2201694</v>
      </c>
      <c r="J6257" s="0" t="n">
        <v>240973</v>
      </c>
    </row>
    <row r="6258" customFormat="false" ht="15" hidden="false" customHeight="false" outlineLevel="0" collapsed="false">
      <c r="A6258" s="0" t="n">
        <v>202407</v>
      </c>
      <c r="B6258" s="0" t="n">
        <v>202408</v>
      </c>
      <c r="C6258" s="37" t="s">
        <v>106</v>
      </c>
      <c r="D6258" s="37" t="s">
        <v>519</v>
      </c>
      <c r="E6258" s="0" t="n">
        <v>2</v>
      </c>
      <c r="F6258" s="38" t="s">
        <v>71</v>
      </c>
      <c r="G6258" s="37" t="s">
        <v>520</v>
      </c>
      <c r="H6258" s="0" t="n">
        <v>401200</v>
      </c>
      <c r="I6258" s="0" t="n">
        <v>217984</v>
      </c>
      <c r="J6258" s="0" t="n">
        <v>14880</v>
      </c>
    </row>
    <row r="6259" customFormat="false" ht="15" hidden="false" customHeight="false" outlineLevel="0" collapsed="false">
      <c r="A6259" s="0" t="n">
        <v>202407</v>
      </c>
      <c r="B6259" s="0" t="n">
        <v>202408</v>
      </c>
      <c r="C6259" s="37" t="s">
        <v>149</v>
      </c>
      <c r="D6259" s="37" t="s">
        <v>430</v>
      </c>
      <c r="E6259" s="0" t="n">
        <v>2</v>
      </c>
      <c r="F6259" s="38" t="s">
        <v>71</v>
      </c>
      <c r="G6259" s="37" t="s">
        <v>521</v>
      </c>
      <c r="H6259" s="0" t="n">
        <v>840565</v>
      </c>
      <c r="I6259" s="0" t="n">
        <v>1059003</v>
      </c>
      <c r="J6259" s="0" t="n">
        <v>75791</v>
      </c>
    </row>
    <row r="6260" customFormat="false" ht="15" hidden="false" customHeight="false" outlineLevel="0" collapsed="false">
      <c r="A6260" s="0" t="n">
        <v>202407</v>
      </c>
      <c r="B6260" s="0" t="n">
        <v>202408</v>
      </c>
      <c r="C6260" s="37" t="s">
        <v>149</v>
      </c>
      <c r="D6260" s="37" t="s">
        <v>352</v>
      </c>
      <c r="E6260" s="0" t="n">
        <v>2</v>
      </c>
      <c r="F6260" s="38" t="s">
        <v>71</v>
      </c>
      <c r="G6260" s="37" t="s">
        <v>522</v>
      </c>
      <c r="H6260" s="0" t="n">
        <v>88526</v>
      </c>
      <c r="I6260" s="0" t="n">
        <v>36871</v>
      </c>
      <c r="J6260" s="0" t="n">
        <v>3918</v>
      </c>
    </row>
    <row r="6261" customFormat="false" ht="15" hidden="false" customHeight="false" outlineLevel="0" collapsed="false">
      <c r="A6261" s="0" t="n">
        <v>202407</v>
      </c>
      <c r="B6261" s="0" t="n">
        <v>202408</v>
      </c>
      <c r="C6261" s="37" t="s">
        <v>95</v>
      </c>
      <c r="D6261" s="37" t="s">
        <v>269</v>
      </c>
      <c r="E6261" s="0" t="n">
        <v>2</v>
      </c>
      <c r="F6261" s="38" t="s">
        <v>71</v>
      </c>
      <c r="G6261" s="37" t="s">
        <v>523</v>
      </c>
      <c r="H6261" s="0" t="n">
        <v>1808428</v>
      </c>
      <c r="I6261" s="0" t="n">
        <v>1999919</v>
      </c>
      <c r="J6261" s="0" t="n">
        <v>263867</v>
      </c>
    </row>
    <row r="6262" customFormat="false" ht="15" hidden="false" customHeight="false" outlineLevel="0" collapsed="false">
      <c r="A6262" s="0" t="n">
        <v>202407</v>
      </c>
      <c r="B6262" s="0" t="n">
        <v>202408</v>
      </c>
      <c r="C6262" s="37" t="s">
        <v>106</v>
      </c>
      <c r="D6262" s="37" t="s">
        <v>110</v>
      </c>
      <c r="E6262" s="0" t="n">
        <v>2</v>
      </c>
      <c r="F6262" s="38" t="s">
        <v>71</v>
      </c>
      <c r="G6262" s="37" t="s">
        <v>524</v>
      </c>
      <c r="H6262" s="0" t="n">
        <v>268254</v>
      </c>
      <c r="I6262" s="0" t="n">
        <v>176281</v>
      </c>
      <c r="J6262" s="0" t="n">
        <v>18857</v>
      </c>
    </row>
    <row r="6263" customFormat="false" ht="15" hidden="false" customHeight="false" outlineLevel="0" collapsed="false">
      <c r="A6263" s="0" t="n">
        <v>202407</v>
      </c>
      <c r="B6263" s="0" t="n">
        <v>202408</v>
      </c>
      <c r="C6263" s="37" t="s">
        <v>149</v>
      </c>
      <c r="D6263" s="37" t="s">
        <v>383</v>
      </c>
      <c r="E6263" s="0" t="n">
        <v>2</v>
      </c>
      <c r="F6263" s="38" t="s">
        <v>71</v>
      </c>
      <c r="G6263" s="37" t="s">
        <v>525</v>
      </c>
      <c r="H6263" s="0" t="n">
        <v>304960</v>
      </c>
      <c r="I6263" s="0" t="n">
        <v>131584</v>
      </c>
      <c r="J6263" s="0" t="n">
        <v>8283</v>
      </c>
    </row>
    <row r="6264" customFormat="false" ht="15" hidden="false" customHeight="false" outlineLevel="0" collapsed="false">
      <c r="A6264" s="0" t="n">
        <v>202407</v>
      </c>
      <c r="B6264" s="0" t="n">
        <v>202408</v>
      </c>
      <c r="C6264" s="37" t="s">
        <v>184</v>
      </c>
      <c r="D6264" s="37" t="s">
        <v>218</v>
      </c>
      <c r="E6264" s="0" t="n">
        <v>2</v>
      </c>
      <c r="F6264" s="38" t="s">
        <v>71</v>
      </c>
      <c r="G6264" s="37" t="s">
        <v>526</v>
      </c>
      <c r="H6264" s="0" t="n">
        <v>471035</v>
      </c>
      <c r="I6264" s="0" t="n">
        <v>213747</v>
      </c>
      <c r="J6264" s="0" t="n">
        <v>-30</v>
      </c>
    </row>
    <row r="6265" customFormat="false" ht="15" hidden="false" customHeight="false" outlineLevel="0" collapsed="false">
      <c r="A6265" s="0" t="n">
        <v>202407</v>
      </c>
      <c r="B6265" s="0" t="n">
        <v>202408</v>
      </c>
      <c r="C6265" s="37" t="s">
        <v>112</v>
      </c>
      <c r="D6265" s="37" t="s">
        <v>200</v>
      </c>
      <c r="E6265" s="0" t="n">
        <v>2</v>
      </c>
      <c r="F6265" s="38" t="s">
        <v>71</v>
      </c>
      <c r="G6265" s="37" t="s">
        <v>527</v>
      </c>
      <c r="H6265" s="0" t="n">
        <v>85375</v>
      </c>
      <c r="I6265" s="0" t="n">
        <v>55493</v>
      </c>
      <c r="J6265" s="0" t="n">
        <v>1039</v>
      </c>
    </row>
    <row r="6266" customFormat="false" ht="15" hidden="false" customHeight="false" outlineLevel="0" collapsed="false">
      <c r="A6266" s="0" t="n">
        <v>202407</v>
      </c>
      <c r="B6266" s="0" t="n">
        <v>202408</v>
      </c>
      <c r="C6266" s="37" t="s">
        <v>152</v>
      </c>
      <c r="D6266" s="37" t="s">
        <v>328</v>
      </c>
      <c r="E6266" s="0" t="n">
        <v>2</v>
      </c>
      <c r="F6266" s="38" t="s">
        <v>71</v>
      </c>
      <c r="G6266" s="37" t="s">
        <v>528</v>
      </c>
      <c r="H6266" s="0" t="n">
        <v>824172</v>
      </c>
      <c r="I6266" s="0" t="n">
        <v>368804</v>
      </c>
      <c r="J6266" s="0" t="n">
        <v>60788</v>
      </c>
    </row>
    <row r="6267" customFormat="false" ht="15" hidden="false" customHeight="false" outlineLevel="0" collapsed="false">
      <c r="A6267" s="0" t="n">
        <v>202407</v>
      </c>
      <c r="B6267" s="0" t="n">
        <v>202408</v>
      </c>
      <c r="C6267" s="37" t="s">
        <v>95</v>
      </c>
      <c r="D6267" s="37" t="s">
        <v>96</v>
      </c>
      <c r="E6267" s="0" t="n">
        <v>2</v>
      </c>
      <c r="F6267" s="38" t="s">
        <v>71</v>
      </c>
      <c r="G6267" s="37" t="s">
        <v>529</v>
      </c>
      <c r="H6267" s="0" t="n">
        <v>1742468</v>
      </c>
      <c r="I6267" s="0" t="n">
        <v>961703</v>
      </c>
      <c r="J6267" s="0" t="n">
        <v>36200</v>
      </c>
    </row>
    <row r="6268" customFormat="false" ht="15" hidden="false" customHeight="false" outlineLevel="0" collapsed="false">
      <c r="A6268" s="0" t="n">
        <v>202407</v>
      </c>
      <c r="B6268" s="0" t="n">
        <v>202408</v>
      </c>
      <c r="C6268" s="37" t="s">
        <v>158</v>
      </c>
      <c r="D6268" s="37" t="s">
        <v>474</v>
      </c>
      <c r="E6268" s="0" t="n">
        <v>2</v>
      </c>
      <c r="F6268" s="38" t="s">
        <v>71</v>
      </c>
      <c r="G6268" s="37" t="s">
        <v>530</v>
      </c>
      <c r="H6268" s="0" t="n">
        <v>971431</v>
      </c>
      <c r="I6268" s="0" t="n">
        <v>285041</v>
      </c>
      <c r="J6268" s="0" t="n">
        <v>-15564</v>
      </c>
    </row>
    <row r="6269" customFormat="false" ht="15" hidden="false" customHeight="false" outlineLevel="0" collapsed="false">
      <c r="A6269" s="0" t="n">
        <v>202407</v>
      </c>
      <c r="B6269" s="0" t="n">
        <v>202408</v>
      </c>
      <c r="C6269" s="37" t="s">
        <v>197</v>
      </c>
      <c r="D6269" s="37" t="s">
        <v>531</v>
      </c>
      <c r="E6269" s="0" t="n">
        <v>2</v>
      </c>
      <c r="F6269" s="38" t="s">
        <v>71</v>
      </c>
      <c r="G6269" s="37" t="s">
        <v>532</v>
      </c>
      <c r="H6269" s="0" t="n">
        <v>124554</v>
      </c>
      <c r="I6269" s="0" t="n">
        <v>52879</v>
      </c>
      <c r="J6269" s="0" t="n">
        <v>10362</v>
      </c>
    </row>
    <row r="6270" customFormat="false" ht="15" hidden="false" customHeight="false" outlineLevel="0" collapsed="false">
      <c r="A6270" s="0" t="n">
        <v>202407</v>
      </c>
      <c r="B6270" s="0" t="n">
        <v>202408</v>
      </c>
      <c r="C6270" s="37" t="s">
        <v>101</v>
      </c>
      <c r="D6270" s="37" t="s">
        <v>533</v>
      </c>
      <c r="E6270" s="0" t="n">
        <v>2</v>
      </c>
      <c r="F6270" s="38" t="s">
        <v>71</v>
      </c>
      <c r="G6270" s="37" t="s">
        <v>534</v>
      </c>
      <c r="H6270" s="0" t="n">
        <v>457715</v>
      </c>
      <c r="I6270" s="0" t="n">
        <v>225242</v>
      </c>
      <c r="J6270" s="0" t="n">
        <v>-3207</v>
      </c>
    </row>
    <row r="6271" customFormat="false" ht="15" hidden="false" customHeight="false" outlineLevel="0" collapsed="false">
      <c r="A6271" s="0" t="n">
        <v>202407</v>
      </c>
      <c r="B6271" s="0" t="n">
        <v>202408</v>
      </c>
      <c r="C6271" s="37" t="s">
        <v>124</v>
      </c>
      <c r="D6271" s="37" t="s">
        <v>277</v>
      </c>
      <c r="E6271" s="0" t="n">
        <v>2</v>
      </c>
      <c r="F6271" s="38" t="s">
        <v>71</v>
      </c>
      <c r="G6271" s="37" t="s">
        <v>535</v>
      </c>
      <c r="H6271" s="0" t="n">
        <v>1208086</v>
      </c>
      <c r="I6271" s="0" t="n">
        <v>362461</v>
      </c>
      <c r="J6271" s="0" t="n">
        <v>30274</v>
      </c>
    </row>
    <row r="6272" customFormat="false" ht="15" hidden="false" customHeight="false" outlineLevel="0" collapsed="false">
      <c r="A6272" s="0" t="n">
        <v>202407</v>
      </c>
      <c r="B6272" s="0" t="n">
        <v>202408</v>
      </c>
      <c r="C6272" s="37" t="s">
        <v>101</v>
      </c>
      <c r="D6272" s="37" t="s">
        <v>450</v>
      </c>
      <c r="E6272" s="0" t="n">
        <v>2</v>
      </c>
      <c r="F6272" s="38" t="s">
        <v>71</v>
      </c>
      <c r="G6272" s="37" t="s">
        <v>536</v>
      </c>
      <c r="H6272" s="0" t="n">
        <v>48996</v>
      </c>
      <c r="I6272" s="0" t="n">
        <v>14546</v>
      </c>
      <c r="J6272" s="0" t="n">
        <v>1878</v>
      </c>
    </row>
    <row r="6273" customFormat="false" ht="15" hidden="false" customHeight="false" outlineLevel="0" collapsed="false">
      <c r="A6273" s="0" t="n">
        <v>202407</v>
      </c>
      <c r="B6273" s="0" t="n">
        <v>202408</v>
      </c>
      <c r="C6273" s="37" t="s">
        <v>178</v>
      </c>
      <c r="D6273" s="37" t="s">
        <v>102</v>
      </c>
      <c r="E6273" s="0" t="n">
        <v>2</v>
      </c>
      <c r="F6273" s="38" t="s">
        <v>71</v>
      </c>
      <c r="G6273" s="37" t="s">
        <v>537</v>
      </c>
      <c r="H6273" s="0" t="n">
        <v>106909</v>
      </c>
      <c r="I6273" s="0" t="n">
        <v>48032</v>
      </c>
      <c r="J6273" s="0" t="n">
        <v>3858</v>
      </c>
    </row>
    <row r="6274" customFormat="false" ht="15" hidden="false" customHeight="false" outlineLevel="0" collapsed="false">
      <c r="A6274" s="0" t="n">
        <v>202407</v>
      </c>
      <c r="B6274" s="0" t="n">
        <v>202408</v>
      </c>
      <c r="C6274" s="37" t="s">
        <v>178</v>
      </c>
      <c r="D6274" s="37" t="s">
        <v>374</v>
      </c>
      <c r="E6274" s="0" t="n">
        <v>2</v>
      </c>
      <c r="F6274" s="38" t="s">
        <v>71</v>
      </c>
      <c r="G6274" s="37" t="s">
        <v>538</v>
      </c>
      <c r="H6274" s="0" t="n">
        <v>1868350</v>
      </c>
      <c r="I6274" s="0" t="n">
        <v>1556989</v>
      </c>
      <c r="J6274" s="0" t="n">
        <v>-261284</v>
      </c>
    </row>
    <row r="6275" customFormat="false" ht="15" hidden="false" customHeight="false" outlineLevel="0" collapsed="false">
      <c r="A6275" s="0" t="n">
        <v>202407</v>
      </c>
      <c r="B6275" s="0" t="n">
        <v>202408</v>
      </c>
      <c r="C6275" s="37" t="s">
        <v>109</v>
      </c>
      <c r="D6275" s="37" t="s">
        <v>150</v>
      </c>
      <c r="E6275" s="0" t="n">
        <v>2</v>
      </c>
      <c r="F6275" s="38" t="s">
        <v>71</v>
      </c>
      <c r="G6275" s="37" t="s">
        <v>539</v>
      </c>
      <c r="H6275" s="0" t="n">
        <v>709689</v>
      </c>
      <c r="I6275" s="0" t="n">
        <v>598674</v>
      </c>
      <c r="J6275" s="0" t="n">
        <v>71271</v>
      </c>
    </row>
    <row r="6276" customFormat="false" ht="15" hidden="false" customHeight="false" outlineLevel="0" collapsed="false">
      <c r="A6276" s="0" t="n">
        <v>202407</v>
      </c>
      <c r="B6276" s="0" t="n">
        <v>202408</v>
      </c>
      <c r="C6276" s="37" t="s">
        <v>158</v>
      </c>
      <c r="D6276" s="37" t="s">
        <v>540</v>
      </c>
      <c r="E6276" s="0" t="n">
        <v>2</v>
      </c>
      <c r="F6276" s="38" t="s">
        <v>71</v>
      </c>
      <c r="G6276" s="37" t="s">
        <v>541</v>
      </c>
      <c r="H6276" s="0" t="n">
        <v>1011719</v>
      </c>
      <c r="I6276" s="0" t="n">
        <v>648512</v>
      </c>
      <c r="J6276" s="0" t="n">
        <v>137904</v>
      </c>
    </row>
    <row r="6277" customFormat="false" ht="15" hidden="false" customHeight="false" outlineLevel="0" collapsed="false">
      <c r="A6277" s="0" t="n">
        <v>202407</v>
      </c>
      <c r="B6277" s="0" t="n">
        <v>202408</v>
      </c>
      <c r="C6277" s="37" t="s">
        <v>106</v>
      </c>
      <c r="D6277" s="37" t="s">
        <v>118</v>
      </c>
      <c r="E6277" s="0" t="n">
        <v>2</v>
      </c>
      <c r="F6277" s="38" t="s">
        <v>71</v>
      </c>
      <c r="G6277" s="37" t="s">
        <v>542</v>
      </c>
      <c r="H6277" s="0" t="n">
        <v>5923002</v>
      </c>
      <c r="I6277" s="0" t="n">
        <v>2808291</v>
      </c>
      <c r="J6277" s="0" t="n">
        <v>445544</v>
      </c>
    </row>
    <row r="6278" customFormat="false" ht="15" hidden="false" customHeight="false" outlineLevel="0" collapsed="false">
      <c r="A6278" s="0" t="n">
        <v>202407</v>
      </c>
      <c r="B6278" s="0" t="n">
        <v>202408</v>
      </c>
      <c r="C6278" s="37" t="s">
        <v>136</v>
      </c>
      <c r="D6278" s="37" t="s">
        <v>130</v>
      </c>
      <c r="E6278" s="0" t="n">
        <v>2</v>
      </c>
      <c r="F6278" s="38" t="s">
        <v>71</v>
      </c>
      <c r="G6278" s="37" t="s">
        <v>543</v>
      </c>
      <c r="H6278" s="0" t="n">
        <v>807429</v>
      </c>
      <c r="I6278" s="0" t="n">
        <v>289869</v>
      </c>
      <c r="J6278" s="0" t="n">
        <v>-38379</v>
      </c>
    </row>
    <row r="6279" customFormat="false" ht="15" hidden="false" customHeight="false" outlineLevel="0" collapsed="false">
      <c r="A6279" s="0" t="n">
        <v>202407</v>
      </c>
      <c r="B6279" s="0" t="n">
        <v>202408</v>
      </c>
      <c r="C6279" s="37" t="s">
        <v>136</v>
      </c>
      <c r="D6279" s="37" t="s">
        <v>447</v>
      </c>
      <c r="E6279" s="0" t="n">
        <v>2</v>
      </c>
      <c r="F6279" s="38" t="s">
        <v>71</v>
      </c>
      <c r="G6279" s="37" t="s">
        <v>544</v>
      </c>
      <c r="H6279" s="0" t="n">
        <v>1036475</v>
      </c>
      <c r="I6279" s="0" t="n">
        <v>440775</v>
      </c>
      <c r="J6279" s="0" t="n">
        <v>129026</v>
      </c>
    </row>
    <row r="6280" customFormat="false" ht="15" hidden="false" customHeight="false" outlineLevel="0" collapsed="false">
      <c r="A6280" s="0" t="n">
        <v>202407</v>
      </c>
      <c r="B6280" s="0" t="n">
        <v>202408</v>
      </c>
      <c r="C6280" s="37" t="s">
        <v>136</v>
      </c>
      <c r="D6280" s="37" t="s">
        <v>170</v>
      </c>
      <c r="E6280" s="0" t="n">
        <v>2</v>
      </c>
      <c r="F6280" s="38" t="s">
        <v>71</v>
      </c>
      <c r="G6280" s="37" t="s">
        <v>545</v>
      </c>
      <c r="H6280" s="0" t="n">
        <v>18184679</v>
      </c>
      <c r="I6280" s="0" t="n">
        <v>13127161</v>
      </c>
      <c r="J6280" s="0" t="n">
        <v>-690294</v>
      </c>
    </row>
    <row r="6281" customFormat="false" ht="15" hidden="false" customHeight="false" outlineLevel="0" collapsed="false">
      <c r="A6281" s="0" t="n">
        <v>202407</v>
      </c>
      <c r="B6281" s="0" t="n">
        <v>202408</v>
      </c>
      <c r="C6281" s="37" t="s">
        <v>106</v>
      </c>
      <c r="D6281" s="37" t="s">
        <v>210</v>
      </c>
      <c r="E6281" s="0" t="n">
        <v>2</v>
      </c>
      <c r="F6281" s="38" t="s">
        <v>71</v>
      </c>
      <c r="G6281" s="37" t="s">
        <v>546</v>
      </c>
      <c r="H6281" s="0" t="n">
        <v>414330</v>
      </c>
      <c r="I6281" s="0" t="n">
        <v>191076</v>
      </c>
      <c r="J6281" s="0" t="n">
        <v>-5320</v>
      </c>
    </row>
    <row r="6282" customFormat="false" ht="15" hidden="false" customHeight="false" outlineLevel="0" collapsed="false">
      <c r="A6282" s="0" t="n">
        <v>202407</v>
      </c>
      <c r="B6282" s="0" t="n">
        <v>202408</v>
      </c>
      <c r="C6282" s="37" t="s">
        <v>158</v>
      </c>
      <c r="D6282" s="37" t="s">
        <v>269</v>
      </c>
      <c r="E6282" s="0" t="n">
        <v>2</v>
      </c>
      <c r="F6282" s="38" t="s">
        <v>71</v>
      </c>
      <c r="G6282" s="37" t="s">
        <v>547</v>
      </c>
      <c r="H6282" s="0" t="n">
        <v>188149</v>
      </c>
      <c r="I6282" s="0" t="n">
        <v>77873</v>
      </c>
      <c r="J6282" s="0" t="n">
        <v>12319</v>
      </c>
    </row>
    <row r="6283" customFormat="false" ht="15" hidden="false" customHeight="false" outlineLevel="0" collapsed="false">
      <c r="A6283" s="0" t="n">
        <v>202407</v>
      </c>
      <c r="B6283" s="0" t="n">
        <v>202408</v>
      </c>
      <c r="C6283" s="37" t="s">
        <v>124</v>
      </c>
      <c r="D6283" s="37" t="s">
        <v>396</v>
      </c>
      <c r="E6283" s="0" t="n">
        <v>2</v>
      </c>
      <c r="F6283" s="38" t="s">
        <v>71</v>
      </c>
      <c r="G6283" s="37" t="s">
        <v>548</v>
      </c>
      <c r="H6283" s="0" t="n">
        <v>773029</v>
      </c>
      <c r="I6283" s="0" t="n">
        <v>157146</v>
      </c>
      <c r="J6283" s="0" t="n">
        <v>19688</v>
      </c>
    </row>
    <row r="6284" customFormat="false" ht="15" hidden="false" customHeight="false" outlineLevel="0" collapsed="false">
      <c r="A6284" s="0" t="n">
        <v>202407</v>
      </c>
      <c r="B6284" s="0" t="n">
        <v>202408</v>
      </c>
      <c r="C6284" s="37" t="s">
        <v>101</v>
      </c>
      <c r="D6284" s="37" t="s">
        <v>282</v>
      </c>
      <c r="E6284" s="0" t="n">
        <v>2</v>
      </c>
      <c r="F6284" s="38" t="s">
        <v>71</v>
      </c>
      <c r="G6284" s="37" t="s">
        <v>549</v>
      </c>
      <c r="H6284" s="0" t="n">
        <v>897226</v>
      </c>
      <c r="I6284" s="0" t="n">
        <v>1057440</v>
      </c>
      <c r="J6284" s="0" t="n">
        <v>93090</v>
      </c>
    </row>
    <row r="6285" customFormat="false" ht="15" hidden="false" customHeight="false" outlineLevel="0" collapsed="false">
      <c r="A6285" s="0" t="n">
        <v>202407</v>
      </c>
      <c r="B6285" s="0" t="n">
        <v>202408</v>
      </c>
      <c r="C6285" s="37" t="s">
        <v>197</v>
      </c>
      <c r="D6285" s="37" t="s">
        <v>540</v>
      </c>
      <c r="E6285" s="0" t="n">
        <v>2</v>
      </c>
      <c r="F6285" s="38" t="s">
        <v>71</v>
      </c>
      <c r="G6285" s="37" t="s">
        <v>550</v>
      </c>
      <c r="H6285" s="0" t="n">
        <v>360634</v>
      </c>
      <c r="I6285" s="0" t="n">
        <v>124006</v>
      </c>
      <c r="J6285" s="0" t="n">
        <v>2859</v>
      </c>
    </row>
    <row r="6286" customFormat="false" ht="15" hidden="false" customHeight="false" outlineLevel="0" collapsed="false">
      <c r="A6286" s="0" t="n">
        <v>202407</v>
      </c>
      <c r="B6286" s="0" t="n">
        <v>202408</v>
      </c>
      <c r="C6286" s="37" t="s">
        <v>158</v>
      </c>
      <c r="D6286" s="37" t="s">
        <v>243</v>
      </c>
      <c r="E6286" s="0" t="n">
        <v>2</v>
      </c>
      <c r="F6286" s="38" t="s">
        <v>71</v>
      </c>
      <c r="G6286" s="37" t="s">
        <v>551</v>
      </c>
      <c r="H6286" s="0" t="n">
        <v>173760</v>
      </c>
      <c r="I6286" s="0" t="n">
        <v>80018</v>
      </c>
      <c r="J6286" s="0" t="n">
        <v>17051</v>
      </c>
    </row>
    <row r="6287" customFormat="false" ht="15" hidden="false" customHeight="false" outlineLevel="0" collapsed="false">
      <c r="A6287" s="0" t="n">
        <v>202407</v>
      </c>
      <c r="B6287" s="0" t="n">
        <v>202408</v>
      </c>
      <c r="C6287" s="37" t="s">
        <v>112</v>
      </c>
      <c r="D6287" s="37" t="s">
        <v>220</v>
      </c>
      <c r="E6287" s="0" t="n">
        <v>2</v>
      </c>
      <c r="F6287" s="38" t="s">
        <v>71</v>
      </c>
      <c r="G6287" s="37" t="s">
        <v>552</v>
      </c>
      <c r="H6287" s="0" t="n">
        <v>8891177</v>
      </c>
      <c r="I6287" s="0" t="n">
        <v>7219975</v>
      </c>
      <c r="J6287" s="0" t="n">
        <v>549205</v>
      </c>
    </row>
    <row r="6288" customFormat="false" ht="15" hidden="false" customHeight="false" outlineLevel="0" collapsed="false">
      <c r="A6288" s="0" t="n">
        <v>202407</v>
      </c>
      <c r="B6288" s="0" t="n">
        <v>202408</v>
      </c>
      <c r="C6288" s="37" t="s">
        <v>184</v>
      </c>
      <c r="D6288" s="37" t="s">
        <v>509</v>
      </c>
      <c r="E6288" s="0" t="n">
        <v>2</v>
      </c>
      <c r="F6288" s="38" t="s">
        <v>71</v>
      </c>
      <c r="G6288" s="37" t="s">
        <v>553</v>
      </c>
      <c r="H6288" s="0" t="n">
        <v>1016608</v>
      </c>
      <c r="I6288" s="0" t="n">
        <v>350939</v>
      </c>
      <c r="J6288" s="0" t="n">
        <v>-26875</v>
      </c>
    </row>
    <row r="6289" customFormat="false" ht="15" hidden="false" customHeight="false" outlineLevel="0" collapsed="false">
      <c r="A6289" s="0" t="n">
        <v>202407</v>
      </c>
      <c r="B6289" s="0" t="n">
        <v>202408</v>
      </c>
      <c r="C6289" s="37" t="s">
        <v>109</v>
      </c>
      <c r="D6289" s="37" t="s">
        <v>143</v>
      </c>
      <c r="E6289" s="0" t="n">
        <v>2</v>
      </c>
      <c r="F6289" s="38" t="s">
        <v>71</v>
      </c>
      <c r="G6289" s="37" t="s">
        <v>554</v>
      </c>
      <c r="H6289" s="0" t="n">
        <v>277095</v>
      </c>
      <c r="I6289" s="0" t="n">
        <v>309471</v>
      </c>
      <c r="J6289" s="0" t="n">
        <v>62894</v>
      </c>
    </row>
    <row r="6290" customFormat="false" ht="15" hidden="false" customHeight="false" outlineLevel="0" collapsed="false">
      <c r="A6290" s="0" t="n">
        <v>202407</v>
      </c>
      <c r="B6290" s="0" t="n">
        <v>202408</v>
      </c>
      <c r="C6290" s="37" t="s">
        <v>136</v>
      </c>
      <c r="D6290" s="37" t="s">
        <v>314</v>
      </c>
      <c r="E6290" s="0" t="n">
        <v>2</v>
      </c>
      <c r="F6290" s="38" t="s">
        <v>71</v>
      </c>
      <c r="G6290" s="37" t="s">
        <v>555</v>
      </c>
      <c r="H6290" s="0" t="n">
        <v>1707818</v>
      </c>
      <c r="I6290" s="0" t="n">
        <v>424048</v>
      </c>
      <c r="J6290" s="0" t="n">
        <v>43223</v>
      </c>
    </row>
    <row r="6291" customFormat="false" ht="15" hidden="false" customHeight="false" outlineLevel="0" collapsed="false">
      <c r="A6291" s="0" t="n">
        <v>202407</v>
      </c>
      <c r="B6291" s="0" t="n">
        <v>202408</v>
      </c>
      <c r="C6291" s="37" t="s">
        <v>106</v>
      </c>
      <c r="D6291" s="37" t="s">
        <v>174</v>
      </c>
      <c r="E6291" s="0" t="n">
        <v>2</v>
      </c>
      <c r="F6291" s="38" t="s">
        <v>71</v>
      </c>
      <c r="G6291" s="37" t="s">
        <v>556</v>
      </c>
      <c r="H6291" s="0" t="n">
        <v>719949</v>
      </c>
      <c r="I6291" s="0" t="n">
        <v>796132</v>
      </c>
      <c r="J6291" s="0" t="n">
        <v>152460</v>
      </c>
    </row>
    <row r="6292" customFormat="false" ht="15" hidden="false" customHeight="false" outlineLevel="0" collapsed="false">
      <c r="A6292" s="0" t="n">
        <v>202407</v>
      </c>
      <c r="B6292" s="0" t="n">
        <v>202408</v>
      </c>
      <c r="C6292" s="37" t="s">
        <v>112</v>
      </c>
      <c r="D6292" s="37" t="s">
        <v>482</v>
      </c>
      <c r="E6292" s="0" t="n">
        <v>2</v>
      </c>
      <c r="F6292" s="38" t="s">
        <v>71</v>
      </c>
      <c r="G6292" s="37" t="s">
        <v>557</v>
      </c>
      <c r="H6292" s="0" t="n">
        <v>384970</v>
      </c>
      <c r="I6292" s="0" t="n">
        <v>273790</v>
      </c>
      <c r="J6292" s="0" t="n">
        <v>37579</v>
      </c>
    </row>
    <row r="6293" customFormat="false" ht="15" hidden="false" customHeight="false" outlineLevel="0" collapsed="false">
      <c r="A6293" s="0" t="n">
        <v>202407</v>
      </c>
      <c r="B6293" s="0" t="n">
        <v>202408</v>
      </c>
      <c r="C6293" s="37" t="s">
        <v>101</v>
      </c>
      <c r="D6293" s="37" t="s">
        <v>391</v>
      </c>
      <c r="E6293" s="0" t="n">
        <v>2</v>
      </c>
      <c r="F6293" s="38" t="s">
        <v>71</v>
      </c>
      <c r="G6293" s="37" t="s">
        <v>558</v>
      </c>
      <c r="H6293" s="0" t="n">
        <v>1252841</v>
      </c>
      <c r="I6293" s="0" t="n">
        <v>252206</v>
      </c>
      <c r="J6293" s="0" t="n">
        <v>80495</v>
      </c>
    </row>
    <row r="6294" customFormat="false" ht="15" hidden="false" customHeight="false" outlineLevel="0" collapsed="false">
      <c r="A6294" s="0" t="n">
        <v>202407</v>
      </c>
      <c r="B6294" s="0" t="n">
        <v>202408</v>
      </c>
      <c r="C6294" s="37" t="s">
        <v>197</v>
      </c>
      <c r="D6294" s="37" t="s">
        <v>470</v>
      </c>
      <c r="E6294" s="0" t="n">
        <v>2</v>
      </c>
      <c r="F6294" s="38" t="s">
        <v>71</v>
      </c>
      <c r="G6294" s="37" t="s">
        <v>559</v>
      </c>
      <c r="H6294" s="0" t="n">
        <v>108259</v>
      </c>
      <c r="I6294" s="0" t="n">
        <v>77719</v>
      </c>
      <c r="J6294" s="0" t="n">
        <v>3808</v>
      </c>
    </row>
    <row r="6295" customFormat="false" ht="15" hidden="false" customHeight="false" outlineLevel="0" collapsed="false">
      <c r="A6295" s="0" t="n">
        <v>202407</v>
      </c>
      <c r="B6295" s="0" t="n">
        <v>202408</v>
      </c>
      <c r="C6295" s="37" t="s">
        <v>112</v>
      </c>
      <c r="D6295" s="37" t="s">
        <v>531</v>
      </c>
      <c r="E6295" s="0" t="n">
        <v>2</v>
      </c>
      <c r="F6295" s="38" t="s">
        <v>71</v>
      </c>
      <c r="G6295" s="37" t="s">
        <v>560</v>
      </c>
      <c r="H6295" s="0" t="n">
        <v>946070</v>
      </c>
      <c r="I6295" s="0" t="n">
        <v>344042</v>
      </c>
      <c r="J6295" s="0" t="n">
        <v>28077</v>
      </c>
    </row>
    <row r="6296" customFormat="false" ht="15" hidden="false" customHeight="false" outlineLevel="0" collapsed="false">
      <c r="A6296" s="0" t="n">
        <v>202407</v>
      </c>
      <c r="B6296" s="0" t="n">
        <v>202408</v>
      </c>
      <c r="C6296" s="37" t="s">
        <v>109</v>
      </c>
      <c r="D6296" s="37" t="s">
        <v>561</v>
      </c>
      <c r="E6296" s="0" t="n">
        <v>2</v>
      </c>
      <c r="F6296" s="38" t="s">
        <v>71</v>
      </c>
      <c r="G6296" s="37" t="s">
        <v>562</v>
      </c>
      <c r="H6296" s="0" t="n">
        <v>5177226</v>
      </c>
      <c r="I6296" s="0" t="n">
        <v>2871850</v>
      </c>
      <c r="J6296" s="0" t="n">
        <v>436472</v>
      </c>
    </row>
    <row r="6297" customFormat="false" ht="15" hidden="false" customHeight="false" outlineLevel="0" collapsed="false">
      <c r="A6297" s="0" t="n">
        <v>202407</v>
      </c>
      <c r="B6297" s="0" t="n">
        <v>202408</v>
      </c>
      <c r="C6297" s="37" t="s">
        <v>149</v>
      </c>
      <c r="D6297" s="37" t="s">
        <v>385</v>
      </c>
      <c r="E6297" s="0" t="n">
        <v>2</v>
      </c>
      <c r="F6297" s="38" t="s">
        <v>71</v>
      </c>
      <c r="G6297" s="37" t="s">
        <v>563</v>
      </c>
      <c r="H6297" s="0" t="n">
        <v>1014707</v>
      </c>
      <c r="I6297" s="0" t="n">
        <v>815860</v>
      </c>
      <c r="J6297" s="0" t="n">
        <v>40484</v>
      </c>
    </row>
    <row r="6298" customFormat="false" ht="15" hidden="false" customHeight="false" outlineLevel="0" collapsed="false">
      <c r="A6298" s="0" t="n">
        <v>202407</v>
      </c>
      <c r="B6298" s="0" t="n">
        <v>202408</v>
      </c>
      <c r="C6298" s="37" t="s">
        <v>178</v>
      </c>
      <c r="D6298" s="37" t="s">
        <v>294</v>
      </c>
      <c r="E6298" s="0" t="n">
        <v>2</v>
      </c>
      <c r="F6298" s="38" t="s">
        <v>71</v>
      </c>
      <c r="G6298" s="37" t="s">
        <v>564</v>
      </c>
      <c r="H6298" s="0" t="n">
        <v>493145</v>
      </c>
      <c r="I6298" s="0" t="n">
        <v>265558</v>
      </c>
      <c r="J6298" s="0" t="n">
        <v>42559</v>
      </c>
    </row>
    <row r="6299" customFormat="false" ht="15" hidden="false" customHeight="false" outlineLevel="0" collapsed="false">
      <c r="A6299" s="0" t="n">
        <v>202407</v>
      </c>
      <c r="B6299" s="0" t="n">
        <v>202408</v>
      </c>
      <c r="C6299" s="37" t="s">
        <v>112</v>
      </c>
      <c r="D6299" s="37" t="s">
        <v>476</v>
      </c>
      <c r="E6299" s="0" t="n">
        <v>2</v>
      </c>
      <c r="F6299" s="38" t="s">
        <v>71</v>
      </c>
      <c r="G6299" s="37" t="s">
        <v>565</v>
      </c>
      <c r="H6299" s="0" t="n">
        <v>339675</v>
      </c>
      <c r="I6299" s="0" t="n">
        <v>180762</v>
      </c>
      <c r="J6299" s="0" t="n">
        <v>-38817</v>
      </c>
    </row>
    <row r="6300" customFormat="false" ht="15" hidden="false" customHeight="false" outlineLevel="0" collapsed="false">
      <c r="A6300" s="0" t="n">
        <v>202407</v>
      </c>
      <c r="B6300" s="0" t="n">
        <v>202408</v>
      </c>
      <c r="C6300" s="37" t="s">
        <v>158</v>
      </c>
      <c r="D6300" s="37" t="s">
        <v>145</v>
      </c>
      <c r="E6300" s="0" t="n">
        <v>2</v>
      </c>
      <c r="F6300" s="38" t="s">
        <v>71</v>
      </c>
      <c r="G6300" s="37" t="s">
        <v>566</v>
      </c>
      <c r="H6300" s="0" t="n">
        <v>355262</v>
      </c>
      <c r="I6300" s="0" t="n">
        <v>132975</v>
      </c>
      <c r="J6300" s="0" t="n">
        <v>9670</v>
      </c>
    </row>
    <row r="6301" customFormat="false" ht="15" hidden="false" customHeight="false" outlineLevel="0" collapsed="false">
      <c r="A6301" s="0" t="n">
        <v>202407</v>
      </c>
      <c r="B6301" s="0" t="n">
        <v>202408</v>
      </c>
      <c r="C6301" s="37" t="s">
        <v>95</v>
      </c>
      <c r="D6301" s="37" t="s">
        <v>223</v>
      </c>
      <c r="E6301" s="0" t="n">
        <v>2</v>
      </c>
      <c r="F6301" s="38" t="s">
        <v>71</v>
      </c>
      <c r="G6301" s="37" t="s">
        <v>567</v>
      </c>
      <c r="H6301" s="0" t="n">
        <v>355234</v>
      </c>
      <c r="I6301" s="0" t="n">
        <v>382378</v>
      </c>
      <c r="J6301" s="0" t="n">
        <v>26652</v>
      </c>
    </row>
    <row r="6302" customFormat="false" ht="15" hidden="false" customHeight="false" outlineLevel="0" collapsed="false">
      <c r="A6302" s="0" t="n">
        <v>202407</v>
      </c>
      <c r="B6302" s="0" t="n">
        <v>202408</v>
      </c>
      <c r="C6302" s="37" t="s">
        <v>197</v>
      </c>
      <c r="D6302" s="37" t="s">
        <v>495</v>
      </c>
      <c r="E6302" s="0" t="n">
        <v>2</v>
      </c>
      <c r="F6302" s="38" t="s">
        <v>71</v>
      </c>
      <c r="G6302" s="37" t="s">
        <v>568</v>
      </c>
      <c r="H6302" s="0" t="n">
        <v>353755</v>
      </c>
      <c r="I6302" s="0" t="n">
        <v>91107</v>
      </c>
      <c r="J6302" s="0" t="n">
        <v>6020</v>
      </c>
    </row>
    <row r="6303" customFormat="false" ht="15" hidden="false" customHeight="false" outlineLevel="0" collapsed="false">
      <c r="A6303" s="0" t="n">
        <v>202407</v>
      </c>
      <c r="B6303" s="0" t="n">
        <v>202408</v>
      </c>
      <c r="C6303" s="37" t="s">
        <v>124</v>
      </c>
      <c r="D6303" s="37" t="s">
        <v>569</v>
      </c>
      <c r="E6303" s="0" t="n">
        <v>2</v>
      </c>
      <c r="F6303" s="38" t="s">
        <v>71</v>
      </c>
      <c r="G6303" s="37" t="s">
        <v>570</v>
      </c>
      <c r="H6303" s="0" t="n">
        <v>1397039</v>
      </c>
      <c r="I6303" s="0" t="n">
        <v>502841</v>
      </c>
      <c r="J6303" s="0" t="n">
        <v>-3868</v>
      </c>
    </row>
    <row r="6304" customFormat="false" ht="15" hidden="false" customHeight="false" outlineLevel="0" collapsed="false">
      <c r="A6304" s="0" t="n">
        <v>202407</v>
      </c>
      <c r="B6304" s="0" t="n">
        <v>202408</v>
      </c>
      <c r="C6304" s="37" t="s">
        <v>136</v>
      </c>
      <c r="D6304" s="37" t="s">
        <v>571</v>
      </c>
      <c r="E6304" s="0" t="n">
        <v>2</v>
      </c>
      <c r="F6304" s="38" t="s">
        <v>71</v>
      </c>
      <c r="G6304" s="37" t="s">
        <v>572</v>
      </c>
      <c r="H6304" s="0" t="n">
        <v>77241</v>
      </c>
      <c r="I6304" s="0" t="n">
        <v>73863</v>
      </c>
      <c r="J6304" s="0" t="n">
        <v>12602</v>
      </c>
    </row>
    <row r="6305" customFormat="false" ht="15" hidden="false" customHeight="false" outlineLevel="0" collapsed="false">
      <c r="A6305" s="0" t="n">
        <v>202407</v>
      </c>
      <c r="B6305" s="0" t="n">
        <v>202408</v>
      </c>
      <c r="C6305" s="37" t="s">
        <v>149</v>
      </c>
      <c r="D6305" s="37" t="s">
        <v>116</v>
      </c>
      <c r="E6305" s="0" t="n">
        <v>2</v>
      </c>
      <c r="F6305" s="38" t="s">
        <v>71</v>
      </c>
      <c r="G6305" s="37" t="s">
        <v>573</v>
      </c>
      <c r="H6305" s="0" t="n">
        <v>1732670</v>
      </c>
      <c r="I6305" s="0" t="n">
        <v>791791</v>
      </c>
      <c r="J6305" s="0" t="n">
        <v>23402</v>
      </c>
    </row>
    <row r="6306" customFormat="false" ht="15" hidden="false" customHeight="false" outlineLevel="0" collapsed="false">
      <c r="A6306" s="0" t="n">
        <v>202407</v>
      </c>
      <c r="B6306" s="0" t="n">
        <v>202408</v>
      </c>
      <c r="C6306" s="37" t="s">
        <v>158</v>
      </c>
      <c r="D6306" s="37" t="s">
        <v>476</v>
      </c>
      <c r="E6306" s="0" t="n">
        <v>2</v>
      </c>
      <c r="F6306" s="38" t="s">
        <v>71</v>
      </c>
      <c r="G6306" s="37" t="s">
        <v>574</v>
      </c>
      <c r="H6306" s="0" t="n">
        <v>334009</v>
      </c>
      <c r="I6306" s="0" t="n">
        <v>130683</v>
      </c>
      <c r="J6306" s="0" t="n">
        <v>13072</v>
      </c>
    </row>
    <row r="6307" customFormat="false" ht="15" hidden="false" customHeight="false" outlineLevel="0" collapsed="false">
      <c r="A6307" s="0" t="n">
        <v>202407</v>
      </c>
      <c r="B6307" s="0" t="n">
        <v>202408</v>
      </c>
      <c r="C6307" s="37" t="s">
        <v>106</v>
      </c>
      <c r="D6307" s="37" t="s">
        <v>237</v>
      </c>
      <c r="E6307" s="0" t="n">
        <v>2</v>
      </c>
      <c r="F6307" s="38" t="s">
        <v>71</v>
      </c>
      <c r="G6307" s="37" t="s">
        <v>575</v>
      </c>
      <c r="H6307" s="0" t="n">
        <v>1091823</v>
      </c>
      <c r="I6307" s="0" t="n">
        <v>449587</v>
      </c>
      <c r="J6307" s="0" t="n">
        <v>34296</v>
      </c>
    </row>
    <row r="6308" customFormat="false" ht="15" hidden="false" customHeight="false" outlineLevel="0" collapsed="false">
      <c r="A6308" s="0" t="n">
        <v>202407</v>
      </c>
      <c r="B6308" s="0" t="n">
        <v>202408</v>
      </c>
      <c r="C6308" s="37" t="s">
        <v>152</v>
      </c>
      <c r="D6308" s="37" t="s">
        <v>445</v>
      </c>
      <c r="E6308" s="0" t="n">
        <v>2</v>
      </c>
      <c r="F6308" s="38" t="s">
        <v>71</v>
      </c>
      <c r="G6308" s="37" t="s">
        <v>576</v>
      </c>
      <c r="H6308" s="0" t="n">
        <v>175877</v>
      </c>
      <c r="I6308" s="0" t="n">
        <v>136770</v>
      </c>
      <c r="J6308" s="0" t="n">
        <v>17785</v>
      </c>
    </row>
    <row r="6309" customFormat="false" ht="15" hidden="false" customHeight="false" outlineLevel="0" collapsed="false">
      <c r="A6309" s="0" t="n">
        <v>202407</v>
      </c>
      <c r="B6309" s="0" t="n">
        <v>202408</v>
      </c>
      <c r="C6309" s="37" t="s">
        <v>112</v>
      </c>
      <c r="D6309" s="37" t="s">
        <v>367</v>
      </c>
      <c r="E6309" s="0" t="n">
        <v>2</v>
      </c>
      <c r="F6309" s="38" t="s">
        <v>71</v>
      </c>
      <c r="G6309" s="37" t="s">
        <v>577</v>
      </c>
      <c r="H6309" s="0" t="n">
        <v>2725866</v>
      </c>
      <c r="I6309" s="0" t="n">
        <v>1878027</v>
      </c>
      <c r="J6309" s="0" t="n">
        <v>418981</v>
      </c>
    </row>
    <row r="6310" customFormat="false" ht="15" hidden="false" customHeight="false" outlineLevel="0" collapsed="false">
      <c r="A6310" s="0" t="n">
        <v>202407</v>
      </c>
      <c r="B6310" s="0" t="n">
        <v>202408</v>
      </c>
      <c r="C6310" s="37" t="s">
        <v>109</v>
      </c>
      <c r="D6310" s="37" t="s">
        <v>320</v>
      </c>
      <c r="E6310" s="0" t="n">
        <v>2</v>
      </c>
      <c r="F6310" s="38" t="s">
        <v>71</v>
      </c>
      <c r="G6310" s="37" t="s">
        <v>578</v>
      </c>
      <c r="H6310" s="0" t="n">
        <v>2626285</v>
      </c>
      <c r="I6310" s="0" t="n">
        <v>553080</v>
      </c>
      <c r="J6310" s="0" t="n">
        <v>55037</v>
      </c>
    </row>
    <row r="6311" customFormat="false" ht="15" hidden="false" customHeight="false" outlineLevel="0" collapsed="false">
      <c r="A6311" s="0" t="n">
        <v>202407</v>
      </c>
      <c r="B6311" s="0" t="n">
        <v>202408</v>
      </c>
      <c r="C6311" s="37" t="s">
        <v>197</v>
      </c>
      <c r="D6311" s="37" t="s">
        <v>362</v>
      </c>
      <c r="E6311" s="0" t="n">
        <v>2</v>
      </c>
      <c r="F6311" s="38" t="s">
        <v>71</v>
      </c>
      <c r="G6311" s="37" t="s">
        <v>579</v>
      </c>
      <c r="H6311" s="0" t="n">
        <v>1567092</v>
      </c>
      <c r="I6311" s="0" t="n">
        <v>933197</v>
      </c>
      <c r="J6311" s="0" t="n">
        <v>153175</v>
      </c>
    </row>
    <row r="6312" customFormat="false" ht="15" hidden="false" customHeight="false" outlineLevel="0" collapsed="false">
      <c r="A6312" s="0" t="n">
        <v>202407</v>
      </c>
      <c r="B6312" s="0" t="n">
        <v>202408</v>
      </c>
      <c r="C6312" s="37" t="s">
        <v>106</v>
      </c>
      <c r="D6312" s="37" t="s">
        <v>280</v>
      </c>
      <c r="E6312" s="0" t="n">
        <v>2</v>
      </c>
      <c r="F6312" s="38" t="s">
        <v>71</v>
      </c>
      <c r="G6312" s="37" t="s">
        <v>580</v>
      </c>
      <c r="H6312" s="0" t="n">
        <v>84369</v>
      </c>
      <c r="I6312" s="0" t="n">
        <v>20833</v>
      </c>
      <c r="J6312" s="0" t="n">
        <v>1968</v>
      </c>
    </row>
    <row r="6313" customFormat="false" ht="15" hidden="false" customHeight="false" outlineLevel="0" collapsed="false">
      <c r="A6313" s="0" t="n">
        <v>202407</v>
      </c>
      <c r="B6313" s="0" t="n">
        <v>202408</v>
      </c>
      <c r="C6313" s="37" t="s">
        <v>136</v>
      </c>
      <c r="D6313" s="37" t="s">
        <v>208</v>
      </c>
      <c r="E6313" s="0" t="n">
        <v>2</v>
      </c>
      <c r="F6313" s="38" t="s">
        <v>71</v>
      </c>
      <c r="G6313" s="37" t="s">
        <v>581</v>
      </c>
      <c r="H6313" s="0" t="n">
        <v>1245112</v>
      </c>
      <c r="I6313" s="0" t="n">
        <v>672022</v>
      </c>
      <c r="J6313" s="0" t="n">
        <v>19757</v>
      </c>
    </row>
    <row r="6314" customFormat="false" ht="15" hidden="false" customHeight="false" outlineLevel="0" collapsed="false">
      <c r="A6314" s="0" t="n">
        <v>202407</v>
      </c>
      <c r="B6314" s="0" t="n">
        <v>202408</v>
      </c>
      <c r="C6314" s="37" t="s">
        <v>124</v>
      </c>
      <c r="D6314" s="37" t="s">
        <v>212</v>
      </c>
      <c r="E6314" s="0" t="n">
        <v>2</v>
      </c>
      <c r="F6314" s="38" t="s">
        <v>71</v>
      </c>
      <c r="G6314" s="37" t="s">
        <v>582</v>
      </c>
      <c r="H6314" s="0" t="n">
        <v>818778</v>
      </c>
      <c r="I6314" s="0" t="n">
        <v>776813</v>
      </c>
      <c r="J6314" s="0" t="n">
        <v>51149</v>
      </c>
    </row>
    <row r="6315" customFormat="false" ht="15" hidden="false" customHeight="false" outlineLevel="0" collapsed="false">
      <c r="A6315" s="0" t="n">
        <v>202407</v>
      </c>
      <c r="B6315" s="0" t="n">
        <v>202408</v>
      </c>
      <c r="C6315" s="37" t="s">
        <v>109</v>
      </c>
      <c r="D6315" s="37" t="s">
        <v>482</v>
      </c>
      <c r="E6315" s="0" t="n">
        <v>2</v>
      </c>
      <c r="F6315" s="38" t="s">
        <v>71</v>
      </c>
      <c r="G6315" s="37" t="s">
        <v>583</v>
      </c>
      <c r="H6315" s="0" t="n">
        <v>77614</v>
      </c>
      <c r="I6315" s="0" t="n">
        <v>38877</v>
      </c>
      <c r="J6315" s="0" t="n">
        <v>2008</v>
      </c>
    </row>
    <row r="6316" customFormat="false" ht="15" hidden="false" customHeight="false" outlineLevel="0" collapsed="false">
      <c r="A6316" s="0" t="n">
        <v>202407</v>
      </c>
      <c r="B6316" s="0" t="n">
        <v>202408</v>
      </c>
      <c r="C6316" s="37" t="s">
        <v>178</v>
      </c>
      <c r="D6316" s="37" t="s">
        <v>216</v>
      </c>
      <c r="E6316" s="0" t="n">
        <v>2</v>
      </c>
      <c r="F6316" s="38" t="s">
        <v>71</v>
      </c>
      <c r="G6316" s="37" t="s">
        <v>584</v>
      </c>
      <c r="H6316" s="0" t="n">
        <v>409741</v>
      </c>
      <c r="I6316" s="0" t="n">
        <v>183921</v>
      </c>
      <c r="J6316" s="0" t="n">
        <v>25163</v>
      </c>
    </row>
    <row r="6317" customFormat="false" ht="15" hidden="false" customHeight="false" outlineLevel="0" collapsed="false">
      <c r="A6317" s="0" t="n">
        <v>202407</v>
      </c>
      <c r="B6317" s="0" t="n">
        <v>202408</v>
      </c>
      <c r="C6317" s="37" t="s">
        <v>95</v>
      </c>
      <c r="D6317" s="37" t="s">
        <v>383</v>
      </c>
      <c r="E6317" s="0" t="n">
        <v>2</v>
      </c>
      <c r="F6317" s="38" t="s">
        <v>71</v>
      </c>
      <c r="G6317" s="37" t="s">
        <v>585</v>
      </c>
      <c r="H6317" s="0" t="n">
        <v>913881</v>
      </c>
      <c r="I6317" s="0" t="n">
        <v>558938</v>
      </c>
      <c r="J6317" s="0" t="n">
        <v>50676</v>
      </c>
    </row>
    <row r="6318" customFormat="false" ht="15" hidden="false" customHeight="false" outlineLevel="0" collapsed="false">
      <c r="A6318" s="0" t="n">
        <v>202407</v>
      </c>
      <c r="B6318" s="0" t="n">
        <v>202408</v>
      </c>
      <c r="C6318" s="37" t="s">
        <v>106</v>
      </c>
      <c r="D6318" s="37" t="s">
        <v>586</v>
      </c>
      <c r="E6318" s="0" t="n">
        <v>2</v>
      </c>
      <c r="F6318" s="38" t="s">
        <v>71</v>
      </c>
      <c r="G6318" s="37" t="s">
        <v>587</v>
      </c>
      <c r="H6318" s="0" t="n">
        <v>1229480</v>
      </c>
      <c r="I6318" s="0" t="n">
        <v>642230</v>
      </c>
      <c r="J6318" s="0" t="n">
        <v>368</v>
      </c>
    </row>
    <row r="6319" customFormat="false" ht="15" hidden="false" customHeight="false" outlineLevel="0" collapsed="false">
      <c r="A6319" s="0" t="n">
        <v>202407</v>
      </c>
      <c r="B6319" s="0" t="n">
        <v>202408</v>
      </c>
      <c r="C6319" s="37" t="s">
        <v>178</v>
      </c>
      <c r="D6319" s="37" t="s">
        <v>356</v>
      </c>
      <c r="E6319" s="0" t="n">
        <v>2</v>
      </c>
      <c r="F6319" s="38" t="s">
        <v>71</v>
      </c>
      <c r="G6319" s="37" t="s">
        <v>588</v>
      </c>
      <c r="H6319" s="0" t="n">
        <v>668652</v>
      </c>
      <c r="I6319" s="0" t="n">
        <v>345123</v>
      </c>
      <c r="J6319" s="0" t="n">
        <v>19949</v>
      </c>
    </row>
    <row r="6320" customFormat="false" ht="15" hidden="false" customHeight="false" outlineLevel="0" collapsed="false">
      <c r="A6320" s="0" t="n">
        <v>202407</v>
      </c>
      <c r="B6320" s="0" t="n">
        <v>202408</v>
      </c>
      <c r="C6320" s="37" t="s">
        <v>124</v>
      </c>
      <c r="D6320" s="37" t="s">
        <v>367</v>
      </c>
      <c r="E6320" s="0" t="n">
        <v>2</v>
      </c>
      <c r="F6320" s="38" t="s">
        <v>71</v>
      </c>
      <c r="G6320" s="37" t="s">
        <v>589</v>
      </c>
      <c r="H6320" s="0" t="n">
        <v>512156</v>
      </c>
      <c r="I6320" s="0" t="n">
        <v>292438</v>
      </c>
      <c r="J6320" s="0" t="n">
        <v>-21229</v>
      </c>
    </row>
    <row r="6321" customFormat="false" ht="15" hidden="false" customHeight="false" outlineLevel="0" collapsed="false">
      <c r="A6321" s="0" t="n">
        <v>202407</v>
      </c>
      <c r="B6321" s="0" t="n">
        <v>202408</v>
      </c>
      <c r="C6321" s="37" t="s">
        <v>101</v>
      </c>
      <c r="D6321" s="37" t="s">
        <v>590</v>
      </c>
      <c r="E6321" s="0" t="n">
        <v>2</v>
      </c>
      <c r="F6321" s="38" t="s">
        <v>71</v>
      </c>
      <c r="G6321" s="37" t="s">
        <v>591</v>
      </c>
      <c r="H6321" s="0" t="n">
        <v>3053738</v>
      </c>
      <c r="I6321" s="0" t="n">
        <v>2565796</v>
      </c>
      <c r="J6321" s="0" t="n">
        <v>157898</v>
      </c>
    </row>
    <row r="6322" customFormat="false" ht="15" hidden="false" customHeight="false" outlineLevel="0" collapsed="false">
      <c r="A6322" s="0" t="n">
        <v>202407</v>
      </c>
      <c r="B6322" s="0" t="n">
        <v>202408</v>
      </c>
      <c r="C6322" s="37" t="s">
        <v>112</v>
      </c>
      <c r="D6322" s="37" t="s">
        <v>141</v>
      </c>
      <c r="E6322" s="0" t="n">
        <v>2</v>
      </c>
      <c r="F6322" s="38" t="s">
        <v>71</v>
      </c>
      <c r="G6322" s="37" t="s">
        <v>592</v>
      </c>
      <c r="H6322" s="0" t="n">
        <v>1912124</v>
      </c>
      <c r="I6322" s="0" t="n">
        <v>464123</v>
      </c>
      <c r="J6322" s="0" t="n">
        <v>37190</v>
      </c>
    </row>
    <row r="6323" customFormat="false" ht="15" hidden="false" customHeight="false" outlineLevel="0" collapsed="false">
      <c r="A6323" s="0" t="n">
        <v>202407</v>
      </c>
      <c r="B6323" s="0" t="n">
        <v>202408</v>
      </c>
      <c r="C6323" s="37" t="s">
        <v>149</v>
      </c>
      <c r="D6323" s="37" t="s">
        <v>113</v>
      </c>
      <c r="E6323" s="0" t="n">
        <v>2</v>
      </c>
      <c r="F6323" s="38" t="s">
        <v>71</v>
      </c>
      <c r="G6323" s="37" t="s">
        <v>593</v>
      </c>
      <c r="H6323" s="0" t="n">
        <v>15829</v>
      </c>
      <c r="I6323" s="0" t="n">
        <v>10331</v>
      </c>
      <c r="J6323" s="0" t="n">
        <v>2695</v>
      </c>
    </row>
    <row r="6324" customFormat="false" ht="15" hidden="false" customHeight="false" outlineLevel="0" collapsed="false">
      <c r="A6324" s="0" t="n">
        <v>202407</v>
      </c>
      <c r="B6324" s="0" t="n">
        <v>202408</v>
      </c>
      <c r="C6324" s="37" t="s">
        <v>178</v>
      </c>
      <c r="D6324" s="37" t="s">
        <v>102</v>
      </c>
      <c r="E6324" s="0" t="n">
        <v>2</v>
      </c>
      <c r="F6324" s="38" t="s">
        <v>71</v>
      </c>
      <c r="G6324" s="37" t="s">
        <v>594</v>
      </c>
      <c r="H6324" s="0" t="n">
        <v>459712</v>
      </c>
      <c r="I6324" s="0" t="n">
        <v>123671</v>
      </c>
      <c r="J6324" s="0" t="n">
        <v>26570</v>
      </c>
    </row>
    <row r="6325" customFormat="false" ht="15" hidden="false" customHeight="false" outlineLevel="0" collapsed="false">
      <c r="A6325" s="0" t="n">
        <v>202407</v>
      </c>
      <c r="B6325" s="0" t="n">
        <v>202408</v>
      </c>
      <c r="C6325" s="37" t="s">
        <v>98</v>
      </c>
      <c r="D6325" s="37" t="s">
        <v>102</v>
      </c>
      <c r="E6325" s="0" t="n">
        <v>2</v>
      </c>
      <c r="F6325" s="38" t="s">
        <v>71</v>
      </c>
      <c r="G6325" s="37" t="s">
        <v>595</v>
      </c>
      <c r="H6325" s="0" t="n">
        <v>308273</v>
      </c>
      <c r="I6325" s="0" t="n">
        <v>182779</v>
      </c>
      <c r="J6325" s="0" t="n">
        <v>-4278</v>
      </c>
    </row>
    <row r="6326" customFormat="false" ht="15" hidden="false" customHeight="false" outlineLevel="0" collapsed="false">
      <c r="A6326" s="0" t="n">
        <v>202407</v>
      </c>
      <c r="B6326" s="0" t="n">
        <v>202408</v>
      </c>
      <c r="C6326" s="37" t="s">
        <v>184</v>
      </c>
      <c r="D6326" s="37" t="s">
        <v>163</v>
      </c>
      <c r="E6326" s="0" t="n">
        <v>2</v>
      </c>
      <c r="F6326" s="38" t="s">
        <v>71</v>
      </c>
      <c r="G6326" s="37" t="s">
        <v>596</v>
      </c>
      <c r="H6326" s="0" t="n">
        <v>58485</v>
      </c>
      <c r="I6326" s="0" t="n">
        <v>92868</v>
      </c>
      <c r="J6326" s="0" t="n">
        <v>9303</v>
      </c>
    </row>
    <row r="6327" customFormat="false" ht="15" hidden="false" customHeight="false" outlineLevel="0" collapsed="false">
      <c r="A6327" s="0" t="n">
        <v>202407</v>
      </c>
      <c r="B6327" s="0" t="n">
        <v>202408</v>
      </c>
      <c r="C6327" s="37" t="s">
        <v>184</v>
      </c>
      <c r="D6327" s="37" t="s">
        <v>380</v>
      </c>
      <c r="E6327" s="0" t="n">
        <v>2</v>
      </c>
      <c r="F6327" s="38" t="s">
        <v>71</v>
      </c>
      <c r="G6327" s="37" t="s">
        <v>597</v>
      </c>
      <c r="H6327" s="0" t="n">
        <v>686216</v>
      </c>
      <c r="I6327" s="0" t="n">
        <v>362207</v>
      </c>
      <c r="J6327" s="0" t="n">
        <v>36920</v>
      </c>
    </row>
    <row r="6328" customFormat="false" ht="15" hidden="false" customHeight="false" outlineLevel="0" collapsed="false">
      <c r="A6328" s="0" t="n">
        <v>202407</v>
      </c>
      <c r="B6328" s="0" t="n">
        <v>202408</v>
      </c>
      <c r="C6328" s="37" t="s">
        <v>98</v>
      </c>
      <c r="D6328" s="37" t="s">
        <v>380</v>
      </c>
      <c r="E6328" s="0" t="n">
        <v>2</v>
      </c>
      <c r="F6328" s="38" t="s">
        <v>71</v>
      </c>
      <c r="G6328" s="37" t="s">
        <v>598</v>
      </c>
      <c r="H6328" s="0" t="n">
        <v>2179732</v>
      </c>
      <c r="I6328" s="0" t="n">
        <v>1178525</v>
      </c>
      <c r="J6328" s="0" t="n">
        <v>67124</v>
      </c>
    </row>
    <row r="6329" customFormat="false" ht="15" hidden="false" customHeight="false" outlineLevel="0" collapsed="false">
      <c r="A6329" s="0" t="n">
        <v>202407</v>
      </c>
      <c r="B6329" s="0" t="n">
        <v>202408</v>
      </c>
      <c r="C6329" s="37" t="s">
        <v>109</v>
      </c>
      <c r="D6329" s="37" t="s">
        <v>372</v>
      </c>
      <c r="E6329" s="0" t="n">
        <v>2</v>
      </c>
      <c r="F6329" s="38" t="s">
        <v>71</v>
      </c>
      <c r="G6329" s="37" t="s">
        <v>599</v>
      </c>
      <c r="H6329" s="0" t="n">
        <v>130724</v>
      </c>
      <c r="I6329" s="0" t="n">
        <v>105650</v>
      </c>
      <c r="J6329" s="0" t="n">
        <v>6691</v>
      </c>
    </row>
    <row r="6330" customFormat="false" ht="15" hidden="false" customHeight="false" outlineLevel="0" collapsed="false">
      <c r="A6330" s="0" t="n">
        <v>202407</v>
      </c>
      <c r="B6330" s="0" t="n">
        <v>202408</v>
      </c>
      <c r="C6330" s="37" t="s">
        <v>152</v>
      </c>
      <c r="D6330" s="37" t="s">
        <v>220</v>
      </c>
      <c r="E6330" s="0" t="n">
        <v>2</v>
      </c>
      <c r="F6330" s="38" t="s">
        <v>71</v>
      </c>
      <c r="G6330" s="37" t="s">
        <v>600</v>
      </c>
      <c r="H6330" s="0" t="n">
        <v>1099135</v>
      </c>
      <c r="I6330" s="0" t="n">
        <v>1744533</v>
      </c>
      <c r="J6330" s="0" t="n">
        <v>77815</v>
      </c>
    </row>
    <row r="6331" customFormat="false" ht="15" hidden="false" customHeight="false" outlineLevel="0" collapsed="false">
      <c r="A6331" s="0" t="n">
        <v>202407</v>
      </c>
      <c r="B6331" s="0" t="n">
        <v>202408</v>
      </c>
      <c r="C6331" s="37" t="s">
        <v>149</v>
      </c>
      <c r="D6331" s="37" t="s">
        <v>216</v>
      </c>
      <c r="E6331" s="0" t="n">
        <v>2</v>
      </c>
      <c r="F6331" s="38" t="s">
        <v>71</v>
      </c>
      <c r="G6331" s="37" t="s">
        <v>601</v>
      </c>
      <c r="H6331" s="0" t="n">
        <v>190854</v>
      </c>
      <c r="I6331" s="0" t="n">
        <v>49460</v>
      </c>
      <c r="J6331" s="0" t="n">
        <v>13219</v>
      </c>
    </row>
    <row r="6332" customFormat="false" ht="15" hidden="false" customHeight="false" outlineLevel="0" collapsed="false">
      <c r="A6332" s="0" t="n">
        <v>202407</v>
      </c>
      <c r="B6332" s="0" t="n">
        <v>202408</v>
      </c>
      <c r="C6332" s="37" t="s">
        <v>124</v>
      </c>
      <c r="D6332" s="37" t="s">
        <v>249</v>
      </c>
      <c r="E6332" s="0" t="n">
        <v>2</v>
      </c>
      <c r="F6332" s="38" t="s">
        <v>71</v>
      </c>
      <c r="G6332" s="37" t="s">
        <v>602</v>
      </c>
      <c r="H6332" s="0" t="n">
        <v>277991</v>
      </c>
      <c r="I6332" s="0" t="n">
        <v>489939</v>
      </c>
      <c r="J6332" s="0" t="n">
        <v>18805</v>
      </c>
    </row>
    <row r="6333" customFormat="false" ht="15" hidden="false" customHeight="false" outlineLevel="0" collapsed="false">
      <c r="A6333" s="0" t="n">
        <v>202407</v>
      </c>
      <c r="B6333" s="0" t="n">
        <v>202408</v>
      </c>
      <c r="C6333" s="37" t="s">
        <v>115</v>
      </c>
      <c r="D6333" s="37" t="s">
        <v>603</v>
      </c>
      <c r="E6333" s="0" t="n">
        <v>2</v>
      </c>
      <c r="F6333" s="38" t="s">
        <v>71</v>
      </c>
      <c r="G6333" s="37" t="s">
        <v>604</v>
      </c>
      <c r="H6333" s="0" t="n">
        <v>3431696</v>
      </c>
      <c r="I6333" s="0" t="n">
        <v>1782333</v>
      </c>
      <c r="J6333" s="0" t="n">
        <v>203353</v>
      </c>
    </row>
    <row r="6334" customFormat="false" ht="15" hidden="false" customHeight="false" outlineLevel="0" collapsed="false">
      <c r="A6334" s="0" t="n">
        <v>202407</v>
      </c>
      <c r="B6334" s="0" t="n">
        <v>202408</v>
      </c>
      <c r="C6334" s="37" t="s">
        <v>158</v>
      </c>
      <c r="D6334" s="37" t="s">
        <v>519</v>
      </c>
      <c r="E6334" s="0" t="n">
        <v>2</v>
      </c>
      <c r="F6334" s="38" t="s">
        <v>71</v>
      </c>
      <c r="G6334" s="37" t="s">
        <v>605</v>
      </c>
      <c r="H6334" s="0" t="n">
        <v>289143</v>
      </c>
      <c r="I6334" s="0" t="n">
        <v>163103</v>
      </c>
      <c r="J6334" s="0" t="n">
        <v>-28201</v>
      </c>
    </row>
    <row r="6335" customFormat="false" ht="15" hidden="false" customHeight="false" outlineLevel="0" collapsed="false">
      <c r="A6335" s="0" t="n">
        <v>202407</v>
      </c>
      <c r="B6335" s="0" t="n">
        <v>202408</v>
      </c>
      <c r="C6335" s="37" t="s">
        <v>106</v>
      </c>
      <c r="D6335" s="37" t="s">
        <v>606</v>
      </c>
      <c r="E6335" s="0" t="n">
        <v>2</v>
      </c>
      <c r="F6335" s="38" t="s">
        <v>71</v>
      </c>
      <c r="G6335" s="37" t="s">
        <v>607</v>
      </c>
      <c r="H6335" s="0" t="n">
        <v>1139102</v>
      </c>
      <c r="I6335" s="0" t="n">
        <v>410625</v>
      </c>
      <c r="J6335" s="0" t="n">
        <v>66668</v>
      </c>
    </row>
    <row r="6336" customFormat="false" ht="15" hidden="false" customHeight="false" outlineLevel="0" collapsed="false">
      <c r="A6336" s="0" t="n">
        <v>202407</v>
      </c>
      <c r="B6336" s="0" t="n">
        <v>202408</v>
      </c>
      <c r="C6336" s="37" t="s">
        <v>152</v>
      </c>
      <c r="D6336" s="37" t="s">
        <v>608</v>
      </c>
      <c r="E6336" s="0" t="n">
        <v>2</v>
      </c>
      <c r="F6336" s="38" t="s">
        <v>71</v>
      </c>
      <c r="G6336" s="37" t="s">
        <v>609</v>
      </c>
      <c r="H6336" s="0" t="n">
        <v>76255</v>
      </c>
      <c r="I6336" s="0" t="n">
        <v>48437</v>
      </c>
      <c r="J6336" s="0" t="n">
        <v>9611</v>
      </c>
    </row>
    <row r="6337" customFormat="false" ht="15" hidden="false" customHeight="false" outlineLevel="0" collapsed="false">
      <c r="A6337" s="0" t="n">
        <v>202407</v>
      </c>
      <c r="B6337" s="0" t="n">
        <v>202408</v>
      </c>
      <c r="C6337" s="37" t="s">
        <v>109</v>
      </c>
      <c r="D6337" s="37" t="s">
        <v>393</v>
      </c>
      <c r="E6337" s="0" t="n">
        <v>2</v>
      </c>
      <c r="F6337" s="38" t="s">
        <v>71</v>
      </c>
      <c r="G6337" s="37" t="s">
        <v>610</v>
      </c>
      <c r="H6337" s="0" t="n">
        <v>3928412</v>
      </c>
      <c r="I6337" s="0" t="n">
        <v>1132827</v>
      </c>
      <c r="J6337" s="0" t="n">
        <v>-28551</v>
      </c>
    </row>
    <row r="6338" customFormat="false" ht="15" hidden="false" customHeight="false" outlineLevel="0" collapsed="false">
      <c r="A6338" s="0" t="n">
        <v>202407</v>
      </c>
      <c r="B6338" s="0" t="n">
        <v>202408</v>
      </c>
      <c r="C6338" s="37" t="s">
        <v>178</v>
      </c>
      <c r="D6338" s="37" t="s">
        <v>320</v>
      </c>
      <c r="E6338" s="0" t="n">
        <v>2</v>
      </c>
      <c r="F6338" s="38" t="s">
        <v>71</v>
      </c>
      <c r="G6338" s="37" t="s">
        <v>611</v>
      </c>
      <c r="H6338" s="0" t="n">
        <v>1109453</v>
      </c>
      <c r="I6338" s="0" t="n">
        <v>712940</v>
      </c>
      <c r="J6338" s="0" t="n">
        <v>20541</v>
      </c>
    </row>
    <row r="6339" customFormat="false" ht="15" hidden="false" customHeight="false" outlineLevel="0" collapsed="false">
      <c r="A6339" s="0" t="n">
        <v>202407</v>
      </c>
      <c r="B6339" s="0" t="n">
        <v>202408</v>
      </c>
      <c r="C6339" s="37" t="s">
        <v>101</v>
      </c>
      <c r="D6339" s="37" t="s">
        <v>104</v>
      </c>
      <c r="E6339" s="0" t="n">
        <v>2</v>
      </c>
      <c r="F6339" s="38" t="s">
        <v>71</v>
      </c>
      <c r="G6339" s="37" t="s">
        <v>612</v>
      </c>
      <c r="H6339" s="0" t="n">
        <v>431927</v>
      </c>
      <c r="I6339" s="0" t="n">
        <v>295677</v>
      </c>
      <c r="J6339" s="0" t="n">
        <v>37004</v>
      </c>
    </row>
    <row r="6340" customFormat="false" ht="15" hidden="false" customHeight="false" outlineLevel="0" collapsed="false">
      <c r="A6340" s="0" t="n">
        <v>202407</v>
      </c>
      <c r="B6340" s="0" t="n">
        <v>202408</v>
      </c>
      <c r="C6340" s="37" t="s">
        <v>124</v>
      </c>
      <c r="D6340" s="37" t="s">
        <v>362</v>
      </c>
      <c r="E6340" s="0" t="n">
        <v>2</v>
      </c>
      <c r="F6340" s="38" t="s">
        <v>71</v>
      </c>
      <c r="G6340" s="37" t="s">
        <v>613</v>
      </c>
      <c r="H6340" s="0" t="n">
        <v>1012321</v>
      </c>
      <c r="I6340" s="0" t="n">
        <v>725816</v>
      </c>
      <c r="J6340" s="0" t="n">
        <v>59478</v>
      </c>
    </row>
    <row r="6341" customFormat="false" ht="15" hidden="false" customHeight="false" outlineLevel="0" collapsed="false">
      <c r="A6341" s="0" t="n">
        <v>202407</v>
      </c>
      <c r="B6341" s="0" t="n">
        <v>202408</v>
      </c>
      <c r="C6341" s="37" t="s">
        <v>136</v>
      </c>
      <c r="D6341" s="37" t="s">
        <v>603</v>
      </c>
      <c r="E6341" s="0" t="n">
        <v>2</v>
      </c>
      <c r="F6341" s="38" t="s">
        <v>71</v>
      </c>
      <c r="G6341" s="37" t="s">
        <v>614</v>
      </c>
      <c r="H6341" s="0" t="n">
        <v>115482</v>
      </c>
      <c r="I6341" s="0" t="n">
        <v>41452</v>
      </c>
      <c r="J6341" s="0" t="n">
        <v>5249</v>
      </c>
    </row>
    <row r="6342" customFormat="false" ht="15" hidden="false" customHeight="false" outlineLevel="0" collapsed="false">
      <c r="A6342" s="0" t="n">
        <v>202407</v>
      </c>
      <c r="B6342" s="0" t="n">
        <v>202408</v>
      </c>
      <c r="C6342" s="37" t="s">
        <v>152</v>
      </c>
      <c r="D6342" s="37" t="s">
        <v>387</v>
      </c>
      <c r="E6342" s="0" t="n">
        <v>2</v>
      </c>
      <c r="F6342" s="38" t="s">
        <v>71</v>
      </c>
      <c r="G6342" s="37" t="s">
        <v>615</v>
      </c>
      <c r="H6342" s="0" t="n">
        <v>2324609</v>
      </c>
      <c r="I6342" s="0" t="n">
        <v>1329538</v>
      </c>
      <c r="J6342" s="0" t="n">
        <v>68173</v>
      </c>
    </row>
    <row r="6343" customFormat="false" ht="15" hidden="false" customHeight="false" outlineLevel="0" collapsed="false">
      <c r="A6343" s="0" t="n">
        <v>202407</v>
      </c>
      <c r="B6343" s="0" t="n">
        <v>202408</v>
      </c>
      <c r="C6343" s="37" t="s">
        <v>178</v>
      </c>
      <c r="D6343" s="37" t="s">
        <v>616</v>
      </c>
      <c r="E6343" s="0" t="n">
        <v>2</v>
      </c>
      <c r="F6343" s="38" t="s">
        <v>71</v>
      </c>
      <c r="G6343" s="37" t="s">
        <v>617</v>
      </c>
      <c r="H6343" s="0" t="n">
        <v>489692</v>
      </c>
      <c r="I6343" s="0" t="n">
        <v>227280</v>
      </c>
      <c r="J6343" s="0" t="n">
        <v>60531</v>
      </c>
    </row>
    <row r="6344" customFormat="false" ht="15" hidden="false" customHeight="false" outlineLevel="0" collapsed="false">
      <c r="A6344" s="0" t="n">
        <v>202407</v>
      </c>
      <c r="B6344" s="0" t="n">
        <v>202408</v>
      </c>
      <c r="C6344" s="37" t="s">
        <v>106</v>
      </c>
      <c r="D6344" s="37" t="s">
        <v>618</v>
      </c>
      <c r="E6344" s="0" t="n">
        <v>2</v>
      </c>
      <c r="F6344" s="38" t="s">
        <v>71</v>
      </c>
      <c r="G6344" s="37" t="s">
        <v>619</v>
      </c>
      <c r="H6344" s="0" t="n">
        <v>499643</v>
      </c>
      <c r="I6344" s="0" t="n">
        <v>351618</v>
      </c>
      <c r="J6344" s="0" t="n">
        <v>4580</v>
      </c>
    </row>
    <row r="6345" customFormat="false" ht="15" hidden="false" customHeight="false" outlineLevel="0" collapsed="false">
      <c r="A6345" s="0" t="n">
        <v>202407</v>
      </c>
      <c r="B6345" s="0" t="n">
        <v>202408</v>
      </c>
      <c r="C6345" s="37" t="s">
        <v>184</v>
      </c>
      <c r="D6345" s="37" t="s">
        <v>231</v>
      </c>
      <c r="E6345" s="0" t="n">
        <v>2</v>
      </c>
      <c r="F6345" s="38" t="s">
        <v>71</v>
      </c>
      <c r="G6345" s="37" t="s">
        <v>620</v>
      </c>
      <c r="H6345" s="0" t="n">
        <v>368137</v>
      </c>
      <c r="I6345" s="0" t="n">
        <v>134307</v>
      </c>
      <c r="J6345" s="0" t="n">
        <v>46894</v>
      </c>
    </row>
    <row r="6346" customFormat="false" ht="15" hidden="false" customHeight="false" outlineLevel="0" collapsed="false">
      <c r="A6346" s="0" t="n">
        <v>202407</v>
      </c>
      <c r="B6346" s="0" t="n">
        <v>202408</v>
      </c>
      <c r="C6346" s="37" t="s">
        <v>124</v>
      </c>
      <c r="D6346" s="37" t="s">
        <v>467</v>
      </c>
      <c r="E6346" s="0" t="n">
        <v>2</v>
      </c>
      <c r="F6346" s="38" t="s">
        <v>71</v>
      </c>
      <c r="G6346" s="37" t="s">
        <v>621</v>
      </c>
      <c r="H6346" s="0" t="n">
        <v>225221</v>
      </c>
      <c r="I6346" s="0" t="n">
        <v>167107</v>
      </c>
      <c r="J6346" s="0" t="n">
        <v>34122</v>
      </c>
    </row>
    <row r="6347" customFormat="false" ht="15" hidden="false" customHeight="false" outlineLevel="0" collapsed="false">
      <c r="A6347" s="0" t="n">
        <v>202407</v>
      </c>
      <c r="B6347" s="0" t="n">
        <v>202408</v>
      </c>
      <c r="C6347" s="37" t="s">
        <v>112</v>
      </c>
      <c r="D6347" s="37" t="s">
        <v>324</v>
      </c>
      <c r="E6347" s="0" t="n">
        <v>2</v>
      </c>
      <c r="F6347" s="38" t="s">
        <v>71</v>
      </c>
      <c r="G6347" s="37" t="s">
        <v>622</v>
      </c>
      <c r="H6347" s="0" t="n">
        <v>1103706</v>
      </c>
      <c r="I6347" s="0" t="n">
        <v>712181</v>
      </c>
      <c r="J6347" s="0" t="n">
        <v>116236</v>
      </c>
    </row>
    <row r="6348" customFormat="false" ht="15" hidden="false" customHeight="false" outlineLevel="0" collapsed="false">
      <c r="A6348" s="0" t="n">
        <v>202407</v>
      </c>
      <c r="B6348" s="0" t="n">
        <v>202408</v>
      </c>
      <c r="C6348" s="37" t="s">
        <v>106</v>
      </c>
      <c r="D6348" s="37" t="s">
        <v>623</v>
      </c>
      <c r="E6348" s="0" t="n">
        <v>2</v>
      </c>
      <c r="F6348" s="38" t="s">
        <v>71</v>
      </c>
      <c r="G6348" s="37" t="s">
        <v>624</v>
      </c>
      <c r="H6348" s="0" t="n">
        <v>660021</v>
      </c>
      <c r="I6348" s="0" t="n">
        <v>149121</v>
      </c>
      <c r="J6348" s="0" t="n">
        <v>-3586</v>
      </c>
    </row>
    <row r="6349" customFormat="false" ht="15" hidden="false" customHeight="false" outlineLevel="0" collapsed="false">
      <c r="A6349" s="0" t="n">
        <v>202407</v>
      </c>
      <c r="B6349" s="0" t="n">
        <v>202408</v>
      </c>
      <c r="C6349" s="37" t="s">
        <v>95</v>
      </c>
      <c r="D6349" s="37" t="s">
        <v>320</v>
      </c>
      <c r="E6349" s="0" t="n">
        <v>2</v>
      </c>
      <c r="F6349" s="38" t="s">
        <v>71</v>
      </c>
      <c r="G6349" s="37" t="s">
        <v>625</v>
      </c>
      <c r="H6349" s="0" t="n">
        <v>1442745</v>
      </c>
      <c r="I6349" s="0" t="n">
        <v>866992</v>
      </c>
      <c r="J6349" s="0" t="n">
        <v>148228</v>
      </c>
    </row>
    <row r="6350" customFormat="false" ht="15" hidden="false" customHeight="false" outlineLevel="0" collapsed="false">
      <c r="A6350" s="0" t="n">
        <v>202407</v>
      </c>
      <c r="B6350" s="0" t="n">
        <v>202408</v>
      </c>
      <c r="C6350" s="37" t="s">
        <v>197</v>
      </c>
      <c r="D6350" s="37" t="s">
        <v>626</v>
      </c>
      <c r="E6350" s="0" t="n">
        <v>2</v>
      </c>
      <c r="F6350" s="38" t="s">
        <v>71</v>
      </c>
      <c r="G6350" s="37" t="s">
        <v>627</v>
      </c>
      <c r="H6350" s="0" t="n">
        <v>463176</v>
      </c>
      <c r="I6350" s="0" t="n">
        <v>144148</v>
      </c>
      <c r="J6350" s="0" t="n">
        <v>20237</v>
      </c>
    </row>
    <row r="6351" customFormat="false" ht="15" hidden="false" customHeight="false" outlineLevel="0" collapsed="false">
      <c r="A6351" s="0" t="n">
        <v>202407</v>
      </c>
      <c r="B6351" s="0" t="n">
        <v>202408</v>
      </c>
      <c r="C6351" s="37" t="s">
        <v>197</v>
      </c>
      <c r="D6351" s="37" t="s">
        <v>172</v>
      </c>
      <c r="E6351" s="0" t="n">
        <v>2</v>
      </c>
      <c r="F6351" s="38" t="s">
        <v>71</v>
      </c>
      <c r="G6351" s="37" t="s">
        <v>628</v>
      </c>
      <c r="H6351" s="0" t="n">
        <v>870342</v>
      </c>
      <c r="I6351" s="0" t="n">
        <v>502240</v>
      </c>
      <c r="J6351" s="0" t="n">
        <v>-66276</v>
      </c>
    </row>
    <row r="6352" customFormat="false" ht="15" hidden="false" customHeight="false" outlineLevel="0" collapsed="false">
      <c r="A6352" s="0" t="n">
        <v>202407</v>
      </c>
      <c r="B6352" s="0" t="n">
        <v>202408</v>
      </c>
      <c r="C6352" s="37" t="s">
        <v>124</v>
      </c>
      <c r="D6352" s="37" t="s">
        <v>420</v>
      </c>
      <c r="E6352" s="0" t="n">
        <v>2</v>
      </c>
      <c r="F6352" s="38" t="s">
        <v>71</v>
      </c>
      <c r="G6352" s="37" t="s">
        <v>629</v>
      </c>
      <c r="H6352" s="0" t="n">
        <v>276695</v>
      </c>
      <c r="I6352" s="0" t="n">
        <v>75537</v>
      </c>
      <c r="J6352" s="0" t="n">
        <v>-4567</v>
      </c>
    </row>
    <row r="6353" customFormat="false" ht="15" hidden="false" customHeight="false" outlineLevel="0" collapsed="false">
      <c r="A6353" s="0" t="n">
        <v>202407</v>
      </c>
      <c r="B6353" s="0" t="n">
        <v>202408</v>
      </c>
      <c r="C6353" s="37" t="s">
        <v>95</v>
      </c>
      <c r="D6353" s="37" t="s">
        <v>200</v>
      </c>
      <c r="E6353" s="0" t="n">
        <v>2</v>
      </c>
      <c r="F6353" s="38" t="s">
        <v>71</v>
      </c>
      <c r="G6353" s="37" t="s">
        <v>630</v>
      </c>
      <c r="H6353" s="0" t="n">
        <v>11877122</v>
      </c>
      <c r="I6353" s="0" t="n">
        <v>5617288</v>
      </c>
      <c r="J6353" s="0" t="n">
        <v>650273</v>
      </c>
    </row>
    <row r="6354" customFormat="false" ht="15" hidden="false" customHeight="false" outlineLevel="0" collapsed="false">
      <c r="A6354" s="0" t="n">
        <v>202407</v>
      </c>
      <c r="B6354" s="0" t="n">
        <v>202408</v>
      </c>
      <c r="C6354" s="37" t="s">
        <v>106</v>
      </c>
      <c r="D6354" s="37" t="s">
        <v>631</v>
      </c>
      <c r="E6354" s="0" t="n">
        <v>2</v>
      </c>
      <c r="F6354" s="38" t="s">
        <v>71</v>
      </c>
      <c r="G6354" s="37" t="s">
        <v>632</v>
      </c>
      <c r="H6354" s="0" t="n">
        <v>80712</v>
      </c>
      <c r="I6354" s="0" t="n">
        <v>45283</v>
      </c>
      <c r="J6354" s="0" t="n">
        <v>3019</v>
      </c>
    </row>
    <row r="6355" customFormat="false" ht="15" hidden="false" customHeight="false" outlineLevel="0" collapsed="false">
      <c r="A6355" s="0" t="n">
        <v>202407</v>
      </c>
      <c r="B6355" s="0" t="n">
        <v>202408</v>
      </c>
      <c r="C6355" s="37" t="s">
        <v>106</v>
      </c>
      <c r="D6355" s="37" t="s">
        <v>214</v>
      </c>
      <c r="E6355" s="0" t="n">
        <v>2</v>
      </c>
      <c r="F6355" s="38" t="s">
        <v>71</v>
      </c>
      <c r="G6355" s="37" t="s">
        <v>633</v>
      </c>
      <c r="H6355" s="0" t="n">
        <v>2660701</v>
      </c>
      <c r="I6355" s="0" t="n">
        <v>1025781</v>
      </c>
      <c r="J6355" s="0" t="n">
        <v>29083</v>
      </c>
    </row>
    <row r="6356" customFormat="false" ht="15" hidden="false" customHeight="false" outlineLevel="0" collapsed="false">
      <c r="A6356" s="0" t="n">
        <v>202407</v>
      </c>
      <c r="B6356" s="0" t="n">
        <v>202408</v>
      </c>
      <c r="C6356" s="37" t="s">
        <v>184</v>
      </c>
      <c r="D6356" s="37" t="s">
        <v>634</v>
      </c>
      <c r="E6356" s="0" t="n">
        <v>2</v>
      </c>
      <c r="F6356" s="38" t="s">
        <v>71</v>
      </c>
      <c r="G6356" s="37" t="s">
        <v>635</v>
      </c>
      <c r="H6356" s="0" t="n">
        <v>2354617</v>
      </c>
      <c r="I6356" s="0" t="n">
        <v>908623</v>
      </c>
      <c r="J6356" s="0" t="n">
        <v>170726</v>
      </c>
    </row>
    <row r="6357" customFormat="false" ht="15" hidden="false" customHeight="false" outlineLevel="0" collapsed="false">
      <c r="A6357" s="0" t="n">
        <v>202407</v>
      </c>
      <c r="B6357" s="0" t="n">
        <v>202408</v>
      </c>
      <c r="C6357" s="37" t="s">
        <v>109</v>
      </c>
      <c r="D6357" s="37" t="s">
        <v>636</v>
      </c>
      <c r="E6357" s="0" t="n">
        <v>2</v>
      </c>
      <c r="F6357" s="38" t="s">
        <v>71</v>
      </c>
      <c r="G6357" s="37" t="s">
        <v>637</v>
      </c>
      <c r="H6357" s="0" t="n">
        <v>224760</v>
      </c>
      <c r="I6357" s="0" t="n">
        <v>188324</v>
      </c>
      <c r="J6357" s="0" t="n">
        <v>-1578</v>
      </c>
    </row>
    <row r="6358" customFormat="false" ht="15" hidden="false" customHeight="false" outlineLevel="0" collapsed="false">
      <c r="A6358" s="0" t="n">
        <v>202407</v>
      </c>
      <c r="B6358" s="0" t="n">
        <v>202408</v>
      </c>
      <c r="C6358" s="37" t="s">
        <v>106</v>
      </c>
      <c r="D6358" s="37" t="s">
        <v>638</v>
      </c>
      <c r="E6358" s="0" t="n">
        <v>2</v>
      </c>
      <c r="F6358" s="38" t="s">
        <v>71</v>
      </c>
      <c r="G6358" s="37" t="s">
        <v>639</v>
      </c>
      <c r="H6358" s="0" t="n">
        <v>6019836</v>
      </c>
      <c r="I6358" s="0" t="n">
        <v>1189011</v>
      </c>
      <c r="J6358" s="0" t="n">
        <v>40992</v>
      </c>
    </row>
    <row r="6359" customFormat="false" ht="15" hidden="false" customHeight="false" outlineLevel="0" collapsed="false">
      <c r="A6359" s="0" t="n">
        <v>202407</v>
      </c>
      <c r="B6359" s="0" t="n">
        <v>202408</v>
      </c>
      <c r="C6359" s="37" t="s">
        <v>124</v>
      </c>
      <c r="D6359" s="37" t="s">
        <v>99</v>
      </c>
      <c r="E6359" s="0" t="n">
        <v>2</v>
      </c>
      <c r="F6359" s="38" t="s">
        <v>71</v>
      </c>
      <c r="G6359" s="37" t="s">
        <v>640</v>
      </c>
      <c r="H6359" s="0" t="n">
        <v>1542986</v>
      </c>
      <c r="I6359" s="0" t="n">
        <v>586703</v>
      </c>
      <c r="J6359" s="0" t="n">
        <v>8975</v>
      </c>
    </row>
    <row r="6360" customFormat="false" ht="15" hidden="false" customHeight="false" outlineLevel="0" collapsed="false">
      <c r="A6360" s="0" t="n">
        <v>202407</v>
      </c>
      <c r="B6360" s="0" t="n">
        <v>202408</v>
      </c>
      <c r="C6360" s="37" t="s">
        <v>109</v>
      </c>
      <c r="D6360" s="37" t="s">
        <v>300</v>
      </c>
      <c r="E6360" s="0" t="n">
        <v>2</v>
      </c>
      <c r="F6360" s="38" t="s">
        <v>71</v>
      </c>
      <c r="G6360" s="37" t="s">
        <v>641</v>
      </c>
      <c r="H6360" s="0" t="n">
        <v>1555260</v>
      </c>
      <c r="I6360" s="0" t="n">
        <v>546018</v>
      </c>
      <c r="J6360" s="0" t="n">
        <v>71538</v>
      </c>
    </row>
    <row r="6361" customFormat="false" ht="15" hidden="false" customHeight="false" outlineLevel="0" collapsed="false">
      <c r="A6361" s="0" t="n">
        <v>202407</v>
      </c>
      <c r="B6361" s="0" t="n">
        <v>202408</v>
      </c>
      <c r="C6361" s="37" t="s">
        <v>109</v>
      </c>
      <c r="D6361" s="37" t="s">
        <v>116</v>
      </c>
      <c r="E6361" s="0" t="n">
        <v>2</v>
      </c>
      <c r="F6361" s="38" t="s">
        <v>71</v>
      </c>
      <c r="G6361" s="37" t="s">
        <v>642</v>
      </c>
      <c r="H6361" s="0" t="n">
        <v>578359</v>
      </c>
      <c r="I6361" s="0" t="n">
        <v>135891</v>
      </c>
      <c r="J6361" s="0" t="n">
        <v>-12495</v>
      </c>
    </row>
    <row r="6362" customFormat="false" ht="15" hidden="false" customHeight="false" outlineLevel="0" collapsed="false">
      <c r="A6362" s="0" t="n">
        <v>202407</v>
      </c>
      <c r="B6362" s="0" t="n">
        <v>202408</v>
      </c>
      <c r="C6362" s="37" t="s">
        <v>124</v>
      </c>
      <c r="D6362" s="37" t="s">
        <v>170</v>
      </c>
      <c r="E6362" s="0" t="n">
        <v>2</v>
      </c>
      <c r="F6362" s="38" t="s">
        <v>71</v>
      </c>
      <c r="G6362" s="37" t="s">
        <v>643</v>
      </c>
      <c r="H6362" s="0" t="n">
        <v>370222</v>
      </c>
      <c r="I6362" s="0" t="n">
        <v>184804</v>
      </c>
      <c r="J6362" s="0" t="n">
        <v>5587</v>
      </c>
    </row>
    <row r="6363" customFormat="false" ht="15" hidden="false" customHeight="false" outlineLevel="0" collapsed="false">
      <c r="A6363" s="0" t="n">
        <v>202407</v>
      </c>
      <c r="B6363" s="0" t="n">
        <v>202408</v>
      </c>
      <c r="C6363" s="37" t="s">
        <v>115</v>
      </c>
      <c r="D6363" s="37" t="s">
        <v>130</v>
      </c>
      <c r="E6363" s="0" t="n">
        <v>2</v>
      </c>
      <c r="F6363" s="38" t="s">
        <v>71</v>
      </c>
      <c r="G6363" s="37" t="s">
        <v>644</v>
      </c>
      <c r="H6363" s="0" t="n">
        <v>529031</v>
      </c>
      <c r="I6363" s="0" t="n">
        <v>398121</v>
      </c>
      <c r="J6363" s="0" t="n">
        <v>-36737</v>
      </c>
    </row>
    <row r="6364" customFormat="false" ht="15" hidden="false" customHeight="false" outlineLevel="0" collapsed="false">
      <c r="A6364" s="0" t="n">
        <v>202407</v>
      </c>
      <c r="B6364" s="0" t="n">
        <v>202408</v>
      </c>
      <c r="C6364" s="37" t="s">
        <v>95</v>
      </c>
      <c r="D6364" s="37" t="s">
        <v>235</v>
      </c>
      <c r="E6364" s="0" t="n">
        <v>2</v>
      </c>
      <c r="F6364" s="38" t="s">
        <v>71</v>
      </c>
      <c r="G6364" s="37" t="s">
        <v>645</v>
      </c>
      <c r="H6364" s="0" t="n">
        <v>932489</v>
      </c>
      <c r="I6364" s="0" t="n">
        <v>422783</v>
      </c>
      <c r="J6364" s="0" t="n">
        <v>20595</v>
      </c>
    </row>
    <row r="6365" customFormat="false" ht="15" hidden="false" customHeight="false" outlineLevel="0" collapsed="false">
      <c r="A6365" s="0" t="n">
        <v>202407</v>
      </c>
      <c r="B6365" s="0" t="n">
        <v>202408</v>
      </c>
      <c r="C6365" s="37" t="s">
        <v>115</v>
      </c>
      <c r="D6365" s="37" t="s">
        <v>646</v>
      </c>
      <c r="E6365" s="0" t="n">
        <v>2</v>
      </c>
      <c r="F6365" s="38" t="s">
        <v>71</v>
      </c>
      <c r="G6365" s="37" t="s">
        <v>647</v>
      </c>
      <c r="H6365" s="0" t="n">
        <v>2622072</v>
      </c>
      <c r="I6365" s="0" t="n">
        <v>1595238</v>
      </c>
      <c r="J6365" s="0" t="n">
        <v>242963</v>
      </c>
    </row>
    <row r="6366" customFormat="false" ht="15" hidden="false" customHeight="false" outlineLevel="0" collapsed="false">
      <c r="A6366" s="0" t="n">
        <v>202407</v>
      </c>
      <c r="B6366" s="0" t="n">
        <v>202408</v>
      </c>
      <c r="C6366" s="37" t="s">
        <v>149</v>
      </c>
      <c r="D6366" s="37" t="s">
        <v>531</v>
      </c>
      <c r="E6366" s="0" t="n">
        <v>2</v>
      </c>
      <c r="F6366" s="38" t="s">
        <v>71</v>
      </c>
      <c r="G6366" s="37" t="s">
        <v>648</v>
      </c>
      <c r="H6366" s="0" t="n">
        <v>781298</v>
      </c>
      <c r="I6366" s="0" t="n">
        <v>903234</v>
      </c>
      <c r="J6366" s="0" t="n">
        <v>139179</v>
      </c>
    </row>
    <row r="6367" customFormat="false" ht="15" hidden="false" customHeight="false" outlineLevel="0" collapsed="false">
      <c r="A6367" s="0" t="n">
        <v>202407</v>
      </c>
      <c r="B6367" s="0" t="n">
        <v>202408</v>
      </c>
      <c r="C6367" s="37" t="s">
        <v>124</v>
      </c>
      <c r="D6367" s="37" t="s">
        <v>616</v>
      </c>
      <c r="E6367" s="0" t="n">
        <v>2</v>
      </c>
      <c r="F6367" s="38" t="s">
        <v>71</v>
      </c>
      <c r="G6367" s="37" t="s">
        <v>649</v>
      </c>
      <c r="H6367" s="0" t="n">
        <v>170889</v>
      </c>
      <c r="I6367" s="0" t="n">
        <v>67899</v>
      </c>
      <c r="J6367" s="0" t="n">
        <v>492</v>
      </c>
    </row>
    <row r="6368" customFormat="false" ht="15" hidden="false" customHeight="false" outlineLevel="0" collapsed="false">
      <c r="A6368" s="0" t="n">
        <v>202407</v>
      </c>
      <c r="B6368" s="0" t="n">
        <v>202408</v>
      </c>
      <c r="C6368" s="37" t="s">
        <v>101</v>
      </c>
      <c r="D6368" s="37" t="s">
        <v>445</v>
      </c>
      <c r="E6368" s="0" t="n">
        <v>2</v>
      </c>
      <c r="F6368" s="38" t="s">
        <v>71</v>
      </c>
      <c r="G6368" s="37" t="s">
        <v>650</v>
      </c>
      <c r="H6368" s="0" t="n">
        <v>1332063</v>
      </c>
      <c r="I6368" s="0" t="n">
        <v>695796</v>
      </c>
      <c r="J6368" s="0" t="n">
        <v>92772</v>
      </c>
    </row>
    <row r="6369" customFormat="false" ht="15" hidden="false" customHeight="false" outlineLevel="0" collapsed="false">
      <c r="A6369" s="0" t="n">
        <v>202407</v>
      </c>
      <c r="B6369" s="0" t="n">
        <v>202408</v>
      </c>
      <c r="C6369" s="37" t="s">
        <v>109</v>
      </c>
      <c r="D6369" s="37" t="s">
        <v>651</v>
      </c>
      <c r="E6369" s="0" t="n">
        <v>2</v>
      </c>
      <c r="F6369" s="38" t="s">
        <v>71</v>
      </c>
      <c r="G6369" s="37" t="s">
        <v>652</v>
      </c>
      <c r="H6369" s="0" t="n">
        <v>1869620</v>
      </c>
      <c r="I6369" s="0" t="n">
        <v>1450923</v>
      </c>
      <c r="J6369" s="0" t="n">
        <v>89208</v>
      </c>
    </row>
    <row r="6370" customFormat="false" ht="15" hidden="false" customHeight="false" outlineLevel="0" collapsed="false">
      <c r="A6370" s="0" t="n">
        <v>202407</v>
      </c>
      <c r="B6370" s="0" t="n">
        <v>202408</v>
      </c>
      <c r="C6370" s="37" t="s">
        <v>184</v>
      </c>
      <c r="D6370" s="37" t="s">
        <v>482</v>
      </c>
      <c r="E6370" s="0" t="n">
        <v>2</v>
      </c>
      <c r="F6370" s="38" t="s">
        <v>71</v>
      </c>
      <c r="G6370" s="37" t="s">
        <v>653</v>
      </c>
      <c r="H6370" s="0" t="n">
        <v>821724</v>
      </c>
      <c r="I6370" s="0" t="n">
        <v>523402</v>
      </c>
      <c r="J6370" s="0" t="n">
        <v>113112</v>
      </c>
    </row>
    <row r="6371" customFormat="false" ht="15" hidden="false" customHeight="false" outlineLevel="0" collapsed="false">
      <c r="A6371" s="0" t="n">
        <v>202407</v>
      </c>
      <c r="B6371" s="0" t="n">
        <v>202408</v>
      </c>
      <c r="C6371" s="37" t="s">
        <v>136</v>
      </c>
      <c r="D6371" s="37" t="s">
        <v>606</v>
      </c>
      <c r="E6371" s="0" t="n">
        <v>2</v>
      </c>
      <c r="F6371" s="38" t="s">
        <v>71</v>
      </c>
      <c r="G6371" s="37" t="s">
        <v>654</v>
      </c>
      <c r="H6371" s="0" t="n">
        <v>1478167</v>
      </c>
      <c r="I6371" s="0" t="n">
        <v>383097</v>
      </c>
      <c r="J6371" s="0" t="n">
        <v>25669</v>
      </c>
    </row>
    <row r="6372" customFormat="false" ht="15" hidden="false" customHeight="false" outlineLevel="0" collapsed="false">
      <c r="A6372" s="0" t="n">
        <v>202407</v>
      </c>
      <c r="B6372" s="0" t="n">
        <v>202408</v>
      </c>
      <c r="C6372" s="37" t="s">
        <v>152</v>
      </c>
      <c r="D6372" s="37" t="s">
        <v>655</v>
      </c>
      <c r="E6372" s="0" t="n">
        <v>2</v>
      </c>
      <c r="F6372" s="38" t="s">
        <v>71</v>
      </c>
      <c r="G6372" s="37" t="s">
        <v>656</v>
      </c>
      <c r="H6372" s="0" t="n">
        <v>351306</v>
      </c>
      <c r="I6372" s="0" t="n">
        <v>248032</v>
      </c>
      <c r="J6372" s="0" t="n">
        <v>-53899</v>
      </c>
    </row>
    <row r="6373" customFormat="false" ht="15" hidden="false" customHeight="false" outlineLevel="0" collapsed="false">
      <c r="A6373" s="0" t="n">
        <v>202407</v>
      </c>
      <c r="B6373" s="0" t="n">
        <v>202408</v>
      </c>
      <c r="C6373" s="37" t="s">
        <v>178</v>
      </c>
      <c r="D6373" s="37" t="s">
        <v>127</v>
      </c>
      <c r="E6373" s="0" t="n">
        <v>2</v>
      </c>
      <c r="F6373" s="38" t="s">
        <v>71</v>
      </c>
      <c r="G6373" s="37" t="s">
        <v>657</v>
      </c>
      <c r="H6373" s="0" t="n">
        <v>159455</v>
      </c>
      <c r="I6373" s="0" t="n">
        <v>59904</v>
      </c>
      <c r="J6373" s="0" t="n">
        <v>10152</v>
      </c>
    </row>
    <row r="6374" customFormat="false" ht="15" hidden="false" customHeight="false" outlineLevel="0" collapsed="false">
      <c r="A6374" s="0" t="n">
        <v>202407</v>
      </c>
      <c r="B6374" s="0" t="n">
        <v>202408</v>
      </c>
      <c r="C6374" s="37" t="s">
        <v>158</v>
      </c>
      <c r="D6374" s="37" t="s">
        <v>189</v>
      </c>
      <c r="E6374" s="0" t="n">
        <v>2</v>
      </c>
      <c r="F6374" s="38" t="s">
        <v>71</v>
      </c>
      <c r="G6374" s="37" t="s">
        <v>658</v>
      </c>
      <c r="H6374" s="0" t="n">
        <v>256115</v>
      </c>
      <c r="I6374" s="0" t="n">
        <v>168621</v>
      </c>
      <c r="J6374" s="0" t="n">
        <v>5748</v>
      </c>
    </row>
    <row r="6375" customFormat="false" ht="15" hidden="false" customHeight="false" outlineLevel="0" collapsed="false">
      <c r="A6375" s="0" t="n">
        <v>202407</v>
      </c>
      <c r="B6375" s="0" t="n">
        <v>202408</v>
      </c>
      <c r="C6375" s="37" t="s">
        <v>98</v>
      </c>
      <c r="D6375" s="37" t="s">
        <v>659</v>
      </c>
      <c r="E6375" s="0" t="n">
        <v>2</v>
      </c>
      <c r="F6375" s="38" t="s">
        <v>71</v>
      </c>
      <c r="G6375" s="37" t="s">
        <v>660</v>
      </c>
      <c r="H6375" s="0" t="n">
        <v>70211</v>
      </c>
      <c r="I6375" s="0" t="n">
        <v>37885</v>
      </c>
      <c r="J6375" s="0" t="n">
        <v>1992</v>
      </c>
    </row>
    <row r="6376" customFormat="false" ht="15" hidden="false" customHeight="false" outlineLevel="0" collapsed="false">
      <c r="A6376" s="0" t="n">
        <v>202407</v>
      </c>
      <c r="B6376" s="0" t="n">
        <v>202408</v>
      </c>
      <c r="C6376" s="37" t="s">
        <v>184</v>
      </c>
      <c r="D6376" s="37" t="s">
        <v>385</v>
      </c>
      <c r="E6376" s="0" t="n">
        <v>2</v>
      </c>
      <c r="F6376" s="38" t="s">
        <v>71</v>
      </c>
      <c r="G6376" s="37" t="s">
        <v>661</v>
      </c>
      <c r="H6376" s="0" t="n">
        <v>830031</v>
      </c>
      <c r="I6376" s="0" t="n">
        <v>659032</v>
      </c>
      <c r="J6376" s="0" t="n">
        <v>74861</v>
      </c>
    </row>
    <row r="6377" customFormat="false" ht="15" hidden="false" customHeight="false" outlineLevel="0" collapsed="false">
      <c r="A6377" s="0" t="n">
        <v>202407</v>
      </c>
      <c r="B6377" s="0" t="n">
        <v>202408</v>
      </c>
      <c r="C6377" s="37" t="s">
        <v>101</v>
      </c>
      <c r="D6377" s="37" t="s">
        <v>141</v>
      </c>
      <c r="E6377" s="0" t="n">
        <v>2</v>
      </c>
      <c r="F6377" s="38" t="s">
        <v>71</v>
      </c>
      <c r="G6377" s="37" t="s">
        <v>662</v>
      </c>
      <c r="H6377" s="0" t="n">
        <v>510548</v>
      </c>
      <c r="I6377" s="0" t="n">
        <v>317564</v>
      </c>
      <c r="J6377" s="0" t="n">
        <v>-19838</v>
      </c>
    </row>
    <row r="6378" customFormat="false" ht="15" hidden="false" customHeight="false" outlineLevel="0" collapsed="false">
      <c r="A6378" s="0" t="n">
        <v>202407</v>
      </c>
      <c r="B6378" s="0" t="n">
        <v>202408</v>
      </c>
      <c r="C6378" s="37" t="s">
        <v>98</v>
      </c>
      <c r="D6378" s="37" t="s">
        <v>110</v>
      </c>
      <c r="E6378" s="0" t="n">
        <v>2</v>
      </c>
      <c r="F6378" s="38" t="s">
        <v>71</v>
      </c>
      <c r="G6378" s="37" t="s">
        <v>663</v>
      </c>
      <c r="H6378" s="0" t="n">
        <v>338052</v>
      </c>
      <c r="I6378" s="0" t="n">
        <v>103126</v>
      </c>
      <c r="J6378" s="0" t="n">
        <v>9020</v>
      </c>
    </row>
    <row r="6379" customFormat="false" ht="15" hidden="false" customHeight="false" outlineLevel="0" collapsed="false">
      <c r="A6379" s="0" t="n">
        <v>202407</v>
      </c>
      <c r="B6379" s="0" t="n">
        <v>202408</v>
      </c>
      <c r="C6379" s="37" t="s">
        <v>158</v>
      </c>
      <c r="D6379" s="37" t="s">
        <v>332</v>
      </c>
      <c r="E6379" s="0" t="n">
        <v>2</v>
      </c>
      <c r="F6379" s="38" t="s">
        <v>71</v>
      </c>
      <c r="G6379" s="37" t="s">
        <v>664</v>
      </c>
      <c r="H6379" s="0" t="n">
        <v>15020</v>
      </c>
      <c r="I6379" s="0" t="n">
        <v>7556</v>
      </c>
      <c r="J6379" s="0" t="n">
        <v>1008</v>
      </c>
    </row>
    <row r="6380" customFormat="false" ht="15" hidden="false" customHeight="false" outlineLevel="0" collapsed="false">
      <c r="A6380" s="0" t="n">
        <v>202407</v>
      </c>
      <c r="B6380" s="0" t="n">
        <v>202408</v>
      </c>
      <c r="C6380" s="37" t="s">
        <v>178</v>
      </c>
      <c r="D6380" s="37" t="s">
        <v>134</v>
      </c>
      <c r="E6380" s="0" t="n">
        <v>2</v>
      </c>
      <c r="F6380" s="38" t="s">
        <v>71</v>
      </c>
      <c r="G6380" s="37" t="s">
        <v>665</v>
      </c>
      <c r="H6380" s="0" t="n">
        <v>115763</v>
      </c>
      <c r="I6380" s="0" t="n">
        <v>67075</v>
      </c>
      <c r="J6380" s="0" t="n">
        <v>7808</v>
      </c>
    </row>
    <row r="6381" customFormat="false" ht="15" hidden="false" customHeight="false" outlineLevel="0" collapsed="false">
      <c r="A6381" s="0" t="n">
        <v>202407</v>
      </c>
      <c r="B6381" s="0" t="n">
        <v>202408</v>
      </c>
      <c r="C6381" s="37" t="s">
        <v>136</v>
      </c>
      <c r="D6381" s="37" t="s">
        <v>511</v>
      </c>
      <c r="E6381" s="0" t="n">
        <v>2</v>
      </c>
      <c r="F6381" s="38" t="s">
        <v>71</v>
      </c>
      <c r="G6381" s="37" t="s">
        <v>666</v>
      </c>
      <c r="H6381" s="0" t="n">
        <v>2612190</v>
      </c>
      <c r="I6381" s="0" t="n">
        <v>1315590</v>
      </c>
      <c r="J6381" s="0" t="n">
        <v>26452</v>
      </c>
    </row>
    <row r="6382" customFormat="false" ht="15" hidden="false" customHeight="false" outlineLevel="0" collapsed="false">
      <c r="A6382" s="0" t="n">
        <v>202407</v>
      </c>
      <c r="B6382" s="0" t="n">
        <v>202408</v>
      </c>
      <c r="C6382" s="37" t="s">
        <v>149</v>
      </c>
      <c r="D6382" s="37" t="s">
        <v>298</v>
      </c>
      <c r="E6382" s="0" t="n">
        <v>2</v>
      </c>
      <c r="F6382" s="38" t="s">
        <v>71</v>
      </c>
      <c r="G6382" s="37" t="s">
        <v>667</v>
      </c>
      <c r="H6382" s="0" t="n">
        <v>280270</v>
      </c>
      <c r="I6382" s="0" t="n">
        <v>92233</v>
      </c>
      <c r="J6382" s="0" t="n">
        <v>16528</v>
      </c>
    </row>
    <row r="6383" customFormat="false" ht="15" hidden="false" customHeight="false" outlineLevel="0" collapsed="false">
      <c r="A6383" s="0" t="n">
        <v>202407</v>
      </c>
      <c r="B6383" s="0" t="n">
        <v>202408</v>
      </c>
      <c r="C6383" s="37" t="s">
        <v>115</v>
      </c>
      <c r="D6383" s="37" t="s">
        <v>288</v>
      </c>
      <c r="E6383" s="0" t="n">
        <v>2</v>
      </c>
      <c r="F6383" s="38" t="s">
        <v>71</v>
      </c>
      <c r="G6383" s="37" t="s">
        <v>668</v>
      </c>
      <c r="H6383" s="0" t="n">
        <v>773940</v>
      </c>
      <c r="I6383" s="0" t="n">
        <v>410742</v>
      </c>
      <c r="J6383" s="0" t="n">
        <v>-8112</v>
      </c>
    </row>
    <row r="6384" customFormat="false" ht="15" hidden="false" customHeight="false" outlineLevel="0" collapsed="false">
      <c r="A6384" s="0" t="n">
        <v>202407</v>
      </c>
      <c r="B6384" s="0" t="n">
        <v>202408</v>
      </c>
      <c r="C6384" s="37" t="s">
        <v>112</v>
      </c>
      <c r="D6384" s="37" t="s">
        <v>280</v>
      </c>
      <c r="E6384" s="0" t="n">
        <v>2</v>
      </c>
      <c r="F6384" s="38" t="s">
        <v>71</v>
      </c>
      <c r="G6384" s="37" t="s">
        <v>669</v>
      </c>
      <c r="H6384" s="0" t="n">
        <v>87185</v>
      </c>
      <c r="I6384" s="0" t="n">
        <v>57141</v>
      </c>
      <c r="J6384" s="0" t="n">
        <v>997</v>
      </c>
    </row>
    <row r="6385" customFormat="false" ht="15" hidden="false" customHeight="false" outlineLevel="0" collapsed="false">
      <c r="A6385" s="0" t="n">
        <v>202407</v>
      </c>
      <c r="B6385" s="0" t="n">
        <v>202408</v>
      </c>
      <c r="C6385" s="37" t="s">
        <v>101</v>
      </c>
      <c r="D6385" s="37" t="s">
        <v>401</v>
      </c>
      <c r="E6385" s="0" t="n">
        <v>2</v>
      </c>
      <c r="F6385" s="38" t="s">
        <v>71</v>
      </c>
      <c r="G6385" s="37" t="s">
        <v>670</v>
      </c>
      <c r="H6385" s="0" t="n">
        <v>2786419</v>
      </c>
      <c r="I6385" s="0" t="n">
        <v>792309</v>
      </c>
      <c r="J6385" s="0" t="n">
        <v>52609</v>
      </c>
    </row>
    <row r="6386" customFormat="false" ht="15" hidden="false" customHeight="false" outlineLevel="0" collapsed="false">
      <c r="A6386" s="0" t="n">
        <v>202407</v>
      </c>
      <c r="B6386" s="0" t="n">
        <v>202408</v>
      </c>
      <c r="C6386" s="37" t="s">
        <v>149</v>
      </c>
      <c r="D6386" s="37" t="s">
        <v>258</v>
      </c>
      <c r="E6386" s="0" t="n">
        <v>2</v>
      </c>
      <c r="F6386" s="38" t="s">
        <v>71</v>
      </c>
      <c r="G6386" s="37" t="s">
        <v>671</v>
      </c>
      <c r="H6386" s="0" t="n">
        <v>527489</v>
      </c>
      <c r="I6386" s="0" t="n">
        <v>369958</v>
      </c>
      <c r="J6386" s="0" t="n">
        <v>40528</v>
      </c>
    </row>
    <row r="6387" customFormat="false" ht="15" hidden="false" customHeight="false" outlineLevel="0" collapsed="false">
      <c r="A6387" s="0" t="n">
        <v>202407</v>
      </c>
      <c r="B6387" s="0" t="n">
        <v>202408</v>
      </c>
      <c r="C6387" s="37" t="s">
        <v>106</v>
      </c>
      <c r="D6387" s="37" t="s">
        <v>389</v>
      </c>
      <c r="E6387" s="0" t="n">
        <v>2</v>
      </c>
      <c r="F6387" s="38" t="s">
        <v>71</v>
      </c>
      <c r="G6387" s="37" t="s">
        <v>672</v>
      </c>
      <c r="H6387" s="0" t="n">
        <v>914694</v>
      </c>
      <c r="I6387" s="0" t="n">
        <v>774908</v>
      </c>
      <c r="J6387" s="0" t="n">
        <v>36844</v>
      </c>
    </row>
    <row r="6388" customFormat="false" ht="15" hidden="false" customHeight="false" outlineLevel="0" collapsed="false">
      <c r="A6388" s="0" t="n">
        <v>202407</v>
      </c>
      <c r="B6388" s="0" t="n">
        <v>202408</v>
      </c>
      <c r="C6388" s="37" t="s">
        <v>115</v>
      </c>
      <c r="D6388" s="37" t="s">
        <v>673</v>
      </c>
      <c r="E6388" s="0" t="n">
        <v>2</v>
      </c>
      <c r="F6388" s="38" t="s">
        <v>71</v>
      </c>
      <c r="G6388" s="37" t="s">
        <v>674</v>
      </c>
      <c r="H6388" s="0" t="n">
        <v>9584613</v>
      </c>
      <c r="I6388" s="0" t="n">
        <v>3657373</v>
      </c>
      <c r="J6388" s="0" t="n">
        <v>741930</v>
      </c>
    </row>
    <row r="6389" customFormat="false" ht="15" hidden="false" customHeight="false" outlineLevel="0" collapsed="false">
      <c r="A6389" s="0" t="n">
        <v>202407</v>
      </c>
      <c r="B6389" s="0" t="n">
        <v>202408</v>
      </c>
      <c r="C6389" s="37" t="s">
        <v>152</v>
      </c>
      <c r="D6389" s="37" t="s">
        <v>425</v>
      </c>
      <c r="E6389" s="0" t="n">
        <v>2</v>
      </c>
      <c r="F6389" s="38" t="s">
        <v>71</v>
      </c>
      <c r="G6389" s="37" t="s">
        <v>675</v>
      </c>
      <c r="H6389" s="0" t="n">
        <v>2620052</v>
      </c>
      <c r="I6389" s="0" t="n">
        <v>2059969</v>
      </c>
      <c r="J6389" s="0" t="n">
        <v>225626</v>
      </c>
    </row>
    <row r="6390" customFormat="false" ht="15" hidden="false" customHeight="false" outlineLevel="0" collapsed="false">
      <c r="A6390" s="0" t="n">
        <v>202407</v>
      </c>
      <c r="B6390" s="0" t="n">
        <v>202408</v>
      </c>
      <c r="C6390" s="37" t="s">
        <v>158</v>
      </c>
      <c r="D6390" s="37" t="s">
        <v>282</v>
      </c>
      <c r="E6390" s="0" t="n">
        <v>2</v>
      </c>
      <c r="F6390" s="38" t="s">
        <v>71</v>
      </c>
      <c r="G6390" s="37" t="s">
        <v>676</v>
      </c>
      <c r="H6390" s="0" t="n">
        <v>419442</v>
      </c>
      <c r="I6390" s="0" t="n">
        <v>322370</v>
      </c>
      <c r="J6390" s="0" t="n">
        <v>28229</v>
      </c>
    </row>
    <row r="6391" customFormat="false" ht="15" hidden="false" customHeight="false" outlineLevel="0" collapsed="false">
      <c r="A6391" s="0" t="n">
        <v>202407</v>
      </c>
      <c r="B6391" s="0" t="n">
        <v>202408</v>
      </c>
      <c r="C6391" s="37" t="s">
        <v>136</v>
      </c>
      <c r="D6391" s="37" t="s">
        <v>420</v>
      </c>
      <c r="E6391" s="0" t="n">
        <v>2</v>
      </c>
      <c r="F6391" s="38" t="s">
        <v>71</v>
      </c>
      <c r="G6391" s="37" t="s">
        <v>677</v>
      </c>
      <c r="H6391" s="0" t="n">
        <v>322922</v>
      </c>
      <c r="I6391" s="0" t="n">
        <v>194978</v>
      </c>
      <c r="J6391" s="0" t="n">
        <v>20670</v>
      </c>
    </row>
    <row r="6392" customFormat="false" ht="15" hidden="false" customHeight="false" outlineLevel="0" collapsed="false">
      <c r="A6392" s="0" t="n">
        <v>202407</v>
      </c>
      <c r="B6392" s="0" t="n">
        <v>202408</v>
      </c>
      <c r="C6392" s="37" t="s">
        <v>109</v>
      </c>
      <c r="D6392" s="37" t="s">
        <v>493</v>
      </c>
      <c r="E6392" s="0" t="n">
        <v>2</v>
      </c>
      <c r="F6392" s="38" t="s">
        <v>71</v>
      </c>
      <c r="G6392" s="37" t="s">
        <v>678</v>
      </c>
      <c r="H6392" s="0" t="n">
        <v>375822</v>
      </c>
      <c r="I6392" s="0" t="n">
        <v>349526</v>
      </c>
      <c r="J6392" s="0" t="n">
        <v>53579</v>
      </c>
    </row>
    <row r="6393" customFormat="false" ht="15" hidden="false" customHeight="false" outlineLevel="0" collapsed="false">
      <c r="A6393" s="0" t="n">
        <v>202407</v>
      </c>
      <c r="B6393" s="0" t="n">
        <v>202408</v>
      </c>
      <c r="C6393" s="37" t="s">
        <v>109</v>
      </c>
      <c r="D6393" s="37" t="s">
        <v>320</v>
      </c>
      <c r="E6393" s="0" t="n">
        <v>2</v>
      </c>
      <c r="F6393" s="38" t="s">
        <v>71</v>
      </c>
      <c r="G6393" s="37" t="s">
        <v>679</v>
      </c>
      <c r="H6393" s="0" t="n">
        <v>1342898</v>
      </c>
      <c r="I6393" s="0" t="n">
        <v>1703663</v>
      </c>
      <c r="J6393" s="0" t="n">
        <v>177313</v>
      </c>
    </row>
    <row r="6394" customFormat="false" ht="15" hidden="false" customHeight="false" outlineLevel="0" collapsed="false">
      <c r="A6394" s="0" t="n">
        <v>202407</v>
      </c>
      <c r="B6394" s="0" t="n">
        <v>202408</v>
      </c>
      <c r="C6394" s="37" t="s">
        <v>178</v>
      </c>
      <c r="D6394" s="37" t="s">
        <v>380</v>
      </c>
      <c r="E6394" s="0" t="n">
        <v>2</v>
      </c>
      <c r="F6394" s="38" t="s">
        <v>71</v>
      </c>
      <c r="G6394" s="37" t="s">
        <v>680</v>
      </c>
      <c r="H6394" s="0" t="n">
        <v>391241</v>
      </c>
      <c r="I6394" s="0" t="n">
        <v>203321</v>
      </c>
      <c r="J6394" s="0" t="n">
        <v>-20526</v>
      </c>
    </row>
    <row r="6395" customFormat="false" ht="15" hidden="false" customHeight="false" outlineLevel="0" collapsed="false">
      <c r="A6395" s="0" t="n">
        <v>202407</v>
      </c>
      <c r="B6395" s="0" t="n">
        <v>202408</v>
      </c>
      <c r="C6395" s="37" t="s">
        <v>101</v>
      </c>
      <c r="D6395" s="37" t="s">
        <v>571</v>
      </c>
      <c r="E6395" s="0" t="n">
        <v>2</v>
      </c>
      <c r="F6395" s="38" t="s">
        <v>71</v>
      </c>
      <c r="G6395" s="37" t="s">
        <v>681</v>
      </c>
      <c r="H6395" s="0" t="n">
        <v>373219</v>
      </c>
      <c r="I6395" s="0" t="n">
        <v>423242</v>
      </c>
      <c r="J6395" s="0" t="n">
        <v>79972</v>
      </c>
    </row>
    <row r="6396" customFormat="false" ht="15" hidden="false" customHeight="false" outlineLevel="0" collapsed="false">
      <c r="A6396" s="0" t="n">
        <v>202407</v>
      </c>
      <c r="B6396" s="0" t="n">
        <v>202408</v>
      </c>
      <c r="C6396" s="37" t="s">
        <v>115</v>
      </c>
      <c r="D6396" s="37" t="s">
        <v>396</v>
      </c>
      <c r="E6396" s="0" t="n">
        <v>2</v>
      </c>
      <c r="F6396" s="38" t="s">
        <v>71</v>
      </c>
      <c r="G6396" s="37" t="s">
        <v>682</v>
      </c>
      <c r="H6396" s="0" t="n">
        <v>2700849</v>
      </c>
      <c r="I6396" s="0" t="n">
        <v>2630717</v>
      </c>
      <c r="J6396" s="0" t="n">
        <v>241941</v>
      </c>
    </row>
    <row r="6397" customFormat="false" ht="15" hidden="false" customHeight="false" outlineLevel="0" collapsed="false">
      <c r="A6397" s="0" t="n">
        <v>202407</v>
      </c>
      <c r="B6397" s="0" t="n">
        <v>202408</v>
      </c>
      <c r="C6397" s="37" t="s">
        <v>178</v>
      </c>
      <c r="D6397" s="37" t="s">
        <v>247</v>
      </c>
      <c r="E6397" s="0" t="n">
        <v>2</v>
      </c>
      <c r="F6397" s="38" t="s">
        <v>71</v>
      </c>
      <c r="G6397" s="37" t="s">
        <v>683</v>
      </c>
      <c r="H6397" s="0" t="n">
        <v>553060</v>
      </c>
      <c r="I6397" s="0" t="n">
        <v>304416</v>
      </c>
      <c r="J6397" s="0" t="n">
        <v>45201</v>
      </c>
    </row>
    <row r="6398" customFormat="false" ht="15" hidden="false" customHeight="false" outlineLevel="0" collapsed="false">
      <c r="A6398" s="0" t="n">
        <v>202407</v>
      </c>
      <c r="B6398" s="0" t="n">
        <v>202408</v>
      </c>
      <c r="C6398" s="37" t="s">
        <v>178</v>
      </c>
      <c r="D6398" s="37" t="s">
        <v>684</v>
      </c>
      <c r="E6398" s="0" t="n">
        <v>2</v>
      </c>
      <c r="F6398" s="38" t="s">
        <v>71</v>
      </c>
      <c r="G6398" s="37" t="s">
        <v>685</v>
      </c>
      <c r="H6398" s="0" t="n">
        <v>9369107</v>
      </c>
      <c r="I6398" s="0" t="n">
        <v>6408836</v>
      </c>
      <c r="J6398" s="0" t="n">
        <v>252544</v>
      </c>
    </row>
    <row r="6399" customFormat="false" ht="15" hidden="false" customHeight="false" outlineLevel="0" collapsed="false">
      <c r="A6399" s="0" t="n">
        <v>202407</v>
      </c>
      <c r="B6399" s="0" t="n">
        <v>202408</v>
      </c>
      <c r="C6399" s="37" t="s">
        <v>95</v>
      </c>
      <c r="D6399" s="37" t="s">
        <v>513</v>
      </c>
      <c r="E6399" s="0" t="n">
        <v>2</v>
      </c>
      <c r="F6399" s="38" t="s">
        <v>71</v>
      </c>
      <c r="G6399" s="37" t="s">
        <v>686</v>
      </c>
      <c r="H6399" s="0" t="n">
        <v>790631</v>
      </c>
      <c r="I6399" s="0" t="n">
        <v>357125</v>
      </c>
      <c r="J6399" s="0" t="n">
        <v>-36667</v>
      </c>
    </row>
    <row r="6400" customFormat="false" ht="15" hidden="false" customHeight="false" outlineLevel="0" collapsed="false">
      <c r="A6400" s="0" t="n">
        <v>202407</v>
      </c>
      <c r="B6400" s="0" t="n">
        <v>202408</v>
      </c>
      <c r="C6400" s="37" t="s">
        <v>109</v>
      </c>
      <c r="D6400" s="37" t="s">
        <v>531</v>
      </c>
      <c r="E6400" s="0" t="n">
        <v>2</v>
      </c>
      <c r="F6400" s="38" t="s">
        <v>71</v>
      </c>
      <c r="G6400" s="37" t="s">
        <v>687</v>
      </c>
      <c r="H6400" s="0" t="n">
        <v>4969504</v>
      </c>
      <c r="I6400" s="0" t="n">
        <v>3242716</v>
      </c>
      <c r="J6400" s="0" t="n">
        <v>-479568</v>
      </c>
    </row>
    <row r="6401" customFormat="false" ht="15" hidden="false" customHeight="false" outlineLevel="0" collapsed="false">
      <c r="A6401" s="0" t="n">
        <v>202407</v>
      </c>
      <c r="B6401" s="0" t="n">
        <v>202408</v>
      </c>
      <c r="C6401" s="37" t="s">
        <v>115</v>
      </c>
      <c r="D6401" s="37" t="s">
        <v>385</v>
      </c>
      <c r="E6401" s="0" t="n">
        <v>2</v>
      </c>
      <c r="F6401" s="38" t="s">
        <v>71</v>
      </c>
      <c r="G6401" s="37" t="s">
        <v>688</v>
      </c>
      <c r="H6401" s="0" t="n">
        <v>782051</v>
      </c>
      <c r="I6401" s="0" t="n">
        <v>191377</v>
      </c>
      <c r="J6401" s="0" t="n">
        <v>-2763</v>
      </c>
    </row>
    <row r="6402" customFormat="false" ht="15" hidden="false" customHeight="false" outlineLevel="0" collapsed="false">
      <c r="A6402" s="0" t="n">
        <v>202407</v>
      </c>
      <c r="B6402" s="0" t="n">
        <v>202408</v>
      </c>
      <c r="C6402" s="37" t="s">
        <v>95</v>
      </c>
      <c r="D6402" s="37" t="s">
        <v>328</v>
      </c>
      <c r="E6402" s="0" t="n">
        <v>2</v>
      </c>
      <c r="F6402" s="38" t="s">
        <v>71</v>
      </c>
      <c r="G6402" s="37" t="s">
        <v>689</v>
      </c>
      <c r="H6402" s="0" t="n">
        <v>1596596</v>
      </c>
      <c r="I6402" s="0" t="n">
        <v>2374669</v>
      </c>
      <c r="J6402" s="0" t="n">
        <v>312814</v>
      </c>
    </row>
    <row r="6403" customFormat="false" ht="15" hidden="false" customHeight="false" outlineLevel="0" collapsed="false">
      <c r="A6403" s="0" t="n">
        <v>202407</v>
      </c>
      <c r="B6403" s="0" t="n">
        <v>202408</v>
      </c>
      <c r="C6403" s="37" t="s">
        <v>178</v>
      </c>
      <c r="D6403" s="37" t="s">
        <v>372</v>
      </c>
      <c r="E6403" s="0" t="n">
        <v>2</v>
      </c>
      <c r="F6403" s="38" t="s">
        <v>71</v>
      </c>
      <c r="G6403" s="37" t="s">
        <v>690</v>
      </c>
      <c r="H6403" s="0" t="n">
        <v>218476</v>
      </c>
      <c r="I6403" s="0" t="n">
        <v>181366</v>
      </c>
      <c r="J6403" s="0" t="n">
        <v>38049</v>
      </c>
    </row>
    <row r="6404" customFormat="false" ht="15" hidden="false" customHeight="false" outlineLevel="0" collapsed="false">
      <c r="A6404" s="0" t="n">
        <v>202407</v>
      </c>
      <c r="B6404" s="0" t="n">
        <v>202408</v>
      </c>
      <c r="C6404" s="37" t="s">
        <v>197</v>
      </c>
      <c r="D6404" s="37" t="s">
        <v>502</v>
      </c>
      <c r="E6404" s="0" t="n">
        <v>2</v>
      </c>
      <c r="F6404" s="38" t="s">
        <v>71</v>
      </c>
      <c r="G6404" s="37" t="s">
        <v>691</v>
      </c>
      <c r="H6404" s="0" t="n">
        <v>179939</v>
      </c>
      <c r="I6404" s="0" t="n">
        <v>137071</v>
      </c>
      <c r="J6404" s="0" t="n">
        <v>15105</v>
      </c>
    </row>
    <row r="6405" customFormat="false" ht="15" hidden="false" customHeight="false" outlineLevel="0" collapsed="false">
      <c r="A6405" s="0" t="n">
        <v>202407</v>
      </c>
      <c r="B6405" s="0" t="n">
        <v>202408</v>
      </c>
      <c r="C6405" s="37" t="s">
        <v>124</v>
      </c>
      <c r="D6405" s="37" t="s">
        <v>393</v>
      </c>
      <c r="E6405" s="0" t="n">
        <v>2</v>
      </c>
      <c r="F6405" s="38" t="s">
        <v>71</v>
      </c>
      <c r="G6405" s="37" t="s">
        <v>692</v>
      </c>
      <c r="H6405" s="0" t="n">
        <v>1149923</v>
      </c>
      <c r="I6405" s="0" t="n">
        <v>473101</v>
      </c>
      <c r="J6405" s="0" t="n">
        <v>-11933</v>
      </c>
    </row>
    <row r="6406" customFormat="false" ht="15" hidden="false" customHeight="false" outlineLevel="0" collapsed="false">
      <c r="A6406" s="0" t="n">
        <v>202407</v>
      </c>
      <c r="B6406" s="0" t="n">
        <v>202408</v>
      </c>
      <c r="C6406" s="37" t="s">
        <v>178</v>
      </c>
      <c r="D6406" s="37" t="s">
        <v>693</v>
      </c>
      <c r="E6406" s="0" t="n">
        <v>2</v>
      </c>
      <c r="F6406" s="38" t="s">
        <v>71</v>
      </c>
      <c r="G6406" s="37" t="s">
        <v>694</v>
      </c>
      <c r="H6406" s="0" t="n">
        <v>2145969</v>
      </c>
      <c r="I6406" s="0" t="n">
        <v>946008</v>
      </c>
      <c r="J6406" s="0" t="n">
        <v>1502</v>
      </c>
    </row>
    <row r="6407" customFormat="false" ht="15" hidden="false" customHeight="false" outlineLevel="0" collapsed="false">
      <c r="A6407" s="0" t="n">
        <v>202407</v>
      </c>
      <c r="B6407" s="0" t="n">
        <v>202408</v>
      </c>
      <c r="C6407" s="37" t="s">
        <v>95</v>
      </c>
      <c r="D6407" s="37" t="s">
        <v>519</v>
      </c>
      <c r="E6407" s="0" t="n">
        <v>2</v>
      </c>
      <c r="F6407" s="38" t="s">
        <v>71</v>
      </c>
      <c r="G6407" s="37" t="s">
        <v>695</v>
      </c>
      <c r="H6407" s="0" t="n">
        <v>453756</v>
      </c>
      <c r="I6407" s="0" t="n">
        <v>87169</v>
      </c>
      <c r="J6407" s="0" t="n">
        <v>18835</v>
      </c>
    </row>
    <row r="6408" customFormat="false" ht="15" hidden="false" customHeight="false" outlineLevel="0" collapsed="false">
      <c r="A6408" s="0" t="n">
        <v>202407</v>
      </c>
      <c r="B6408" s="0" t="n">
        <v>202408</v>
      </c>
      <c r="C6408" s="37" t="s">
        <v>152</v>
      </c>
      <c r="D6408" s="37" t="s">
        <v>341</v>
      </c>
      <c r="E6408" s="0" t="n">
        <v>2</v>
      </c>
      <c r="F6408" s="38" t="s">
        <v>71</v>
      </c>
      <c r="G6408" s="37" t="s">
        <v>696</v>
      </c>
      <c r="H6408" s="0" t="n">
        <v>116259</v>
      </c>
      <c r="I6408" s="0" t="n">
        <v>117067</v>
      </c>
      <c r="J6408" s="0" t="n">
        <v>-5980</v>
      </c>
    </row>
    <row r="6409" customFormat="false" ht="15" hidden="false" customHeight="false" outlineLevel="0" collapsed="false">
      <c r="A6409" s="0" t="n">
        <v>202407</v>
      </c>
      <c r="B6409" s="0" t="n">
        <v>202408</v>
      </c>
      <c r="C6409" s="37" t="s">
        <v>149</v>
      </c>
      <c r="D6409" s="37" t="s">
        <v>245</v>
      </c>
      <c r="E6409" s="0" t="n">
        <v>2</v>
      </c>
      <c r="F6409" s="38" t="s">
        <v>71</v>
      </c>
      <c r="G6409" s="37" t="s">
        <v>697</v>
      </c>
      <c r="H6409" s="0" t="n">
        <v>106783</v>
      </c>
      <c r="I6409" s="0" t="n">
        <v>64929</v>
      </c>
      <c r="J6409" s="0" t="n">
        <v>18841</v>
      </c>
    </row>
    <row r="6410" customFormat="false" ht="15" hidden="false" customHeight="false" outlineLevel="0" collapsed="false">
      <c r="A6410" s="0" t="n">
        <v>202407</v>
      </c>
      <c r="B6410" s="0" t="n">
        <v>202408</v>
      </c>
      <c r="C6410" s="37" t="s">
        <v>184</v>
      </c>
      <c r="D6410" s="37" t="s">
        <v>306</v>
      </c>
      <c r="E6410" s="0" t="n">
        <v>2</v>
      </c>
      <c r="F6410" s="38" t="s">
        <v>71</v>
      </c>
      <c r="G6410" s="37" t="s">
        <v>698</v>
      </c>
      <c r="H6410" s="0" t="n">
        <v>86832</v>
      </c>
      <c r="I6410" s="0" t="n">
        <v>64894</v>
      </c>
      <c r="J6410" s="0" t="n">
        <v>17366</v>
      </c>
    </row>
    <row r="6411" customFormat="false" ht="15" hidden="false" customHeight="false" outlineLevel="0" collapsed="false">
      <c r="A6411" s="0" t="n">
        <v>202407</v>
      </c>
      <c r="B6411" s="0" t="n">
        <v>202408</v>
      </c>
      <c r="C6411" s="37" t="s">
        <v>124</v>
      </c>
      <c r="D6411" s="37" t="s">
        <v>311</v>
      </c>
      <c r="E6411" s="0" t="n">
        <v>2</v>
      </c>
      <c r="F6411" s="38" t="s">
        <v>71</v>
      </c>
      <c r="G6411" s="37" t="s">
        <v>699</v>
      </c>
      <c r="H6411" s="0" t="n">
        <v>69292</v>
      </c>
      <c r="I6411" s="0" t="n">
        <v>32662</v>
      </c>
      <c r="J6411" s="0" t="n">
        <v>9585</v>
      </c>
    </row>
    <row r="6412" customFormat="false" ht="15" hidden="false" customHeight="false" outlineLevel="0" collapsed="false">
      <c r="A6412" s="0" t="n">
        <v>202407</v>
      </c>
      <c r="B6412" s="0" t="n">
        <v>202408</v>
      </c>
      <c r="C6412" s="37" t="s">
        <v>109</v>
      </c>
      <c r="D6412" s="37" t="s">
        <v>700</v>
      </c>
      <c r="E6412" s="0" t="n">
        <v>2</v>
      </c>
      <c r="F6412" s="38" t="s">
        <v>71</v>
      </c>
      <c r="G6412" s="37" t="s">
        <v>701</v>
      </c>
      <c r="H6412" s="0" t="n">
        <v>768351</v>
      </c>
      <c r="I6412" s="0" t="n">
        <v>408056</v>
      </c>
      <c r="J6412" s="0" t="n">
        <v>48179</v>
      </c>
    </row>
    <row r="6413" customFormat="false" ht="15" hidden="false" customHeight="false" outlineLevel="0" collapsed="false">
      <c r="A6413" s="0" t="n">
        <v>202407</v>
      </c>
      <c r="B6413" s="0" t="n">
        <v>202408</v>
      </c>
      <c r="C6413" s="37" t="s">
        <v>178</v>
      </c>
      <c r="D6413" s="37" t="s">
        <v>702</v>
      </c>
      <c r="E6413" s="0" t="n">
        <v>2</v>
      </c>
      <c r="F6413" s="38" t="s">
        <v>71</v>
      </c>
      <c r="G6413" s="37" t="s">
        <v>703</v>
      </c>
      <c r="H6413" s="0" t="n">
        <v>2386447</v>
      </c>
      <c r="I6413" s="0" t="n">
        <v>1412011</v>
      </c>
      <c r="J6413" s="0" t="n">
        <v>64737</v>
      </c>
    </row>
    <row r="6414" customFormat="false" ht="15" hidden="false" customHeight="false" outlineLevel="0" collapsed="false">
      <c r="A6414" s="0" t="n">
        <v>202407</v>
      </c>
      <c r="B6414" s="0" t="n">
        <v>202408</v>
      </c>
      <c r="C6414" s="37" t="s">
        <v>115</v>
      </c>
      <c r="D6414" s="37" t="s">
        <v>569</v>
      </c>
      <c r="E6414" s="0" t="n">
        <v>2</v>
      </c>
      <c r="F6414" s="38" t="s">
        <v>71</v>
      </c>
      <c r="G6414" s="37" t="s">
        <v>704</v>
      </c>
      <c r="H6414" s="0" t="n">
        <v>651774</v>
      </c>
      <c r="I6414" s="0" t="n">
        <v>326283</v>
      </c>
      <c r="J6414" s="0" t="n">
        <v>37730</v>
      </c>
    </row>
    <row r="6415" customFormat="false" ht="15" hidden="false" customHeight="false" outlineLevel="0" collapsed="false">
      <c r="A6415" s="0" t="n">
        <v>202407</v>
      </c>
      <c r="B6415" s="0" t="n">
        <v>202408</v>
      </c>
      <c r="C6415" s="37" t="s">
        <v>136</v>
      </c>
      <c r="D6415" s="37" t="s">
        <v>210</v>
      </c>
      <c r="E6415" s="0" t="n">
        <v>2</v>
      </c>
      <c r="F6415" s="38" t="s">
        <v>71</v>
      </c>
      <c r="G6415" s="37" t="s">
        <v>705</v>
      </c>
      <c r="H6415" s="0" t="n">
        <v>32248</v>
      </c>
      <c r="I6415" s="0" t="n">
        <v>27828</v>
      </c>
      <c r="J6415" s="0" t="n">
        <v>4755</v>
      </c>
    </row>
    <row r="6416" customFormat="false" ht="15" hidden="false" customHeight="false" outlineLevel="0" collapsed="false">
      <c r="A6416" s="0" t="n">
        <v>202407</v>
      </c>
      <c r="B6416" s="0" t="n">
        <v>202408</v>
      </c>
      <c r="C6416" s="37" t="s">
        <v>158</v>
      </c>
      <c r="D6416" s="37" t="s">
        <v>706</v>
      </c>
      <c r="E6416" s="0" t="n">
        <v>2</v>
      </c>
      <c r="F6416" s="38" t="s">
        <v>71</v>
      </c>
      <c r="G6416" s="37" t="s">
        <v>707</v>
      </c>
      <c r="H6416" s="0" t="n">
        <v>432811</v>
      </c>
      <c r="I6416" s="0" t="n">
        <v>325104</v>
      </c>
      <c r="J6416" s="0" t="n">
        <v>4851</v>
      </c>
    </row>
    <row r="6417" customFormat="false" ht="15" hidden="false" customHeight="false" outlineLevel="0" collapsed="false">
      <c r="A6417" s="0" t="n">
        <v>202407</v>
      </c>
      <c r="B6417" s="0" t="n">
        <v>202408</v>
      </c>
      <c r="C6417" s="37" t="s">
        <v>109</v>
      </c>
      <c r="D6417" s="37" t="s">
        <v>251</v>
      </c>
      <c r="E6417" s="0" t="n">
        <v>2</v>
      </c>
      <c r="F6417" s="38" t="s">
        <v>71</v>
      </c>
      <c r="G6417" s="37" t="s">
        <v>708</v>
      </c>
      <c r="H6417" s="0" t="n">
        <v>396839</v>
      </c>
      <c r="I6417" s="0" t="n">
        <v>289058</v>
      </c>
      <c r="J6417" s="0" t="n">
        <v>-8707</v>
      </c>
    </row>
    <row r="6418" customFormat="false" ht="15" hidden="false" customHeight="false" outlineLevel="0" collapsed="false">
      <c r="A6418" s="0" t="n">
        <v>202407</v>
      </c>
      <c r="B6418" s="0" t="n">
        <v>202408</v>
      </c>
      <c r="C6418" s="37" t="s">
        <v>101</v>
      </c>
      <c r="D6418" s="37" t="s">
        <v>273</v>
      </c>
      <c r="E6418" s="0" t="n">
        <v>2</v>
      </c>
      <c r="F6418" s="38" t="s">
        <v>71</v>
      </c>
      <c r="G6418" s="37" t="s">
        <v>709</v>
      </c>
      <c r="H6418" s="0" t="n">
        <v>6938563</v>
      </c>
      <c r="I6418" s="0" t="n">
        <v>1905528</v>
      </c>
      <c r="J6418" s="0" t="n">
        <v>98337</v>
      </c>
    </row>
    <row r="6419" customFormat="false" ht="15" hidden="false" customHeight="false" outlineLevel="0" collapsed="false">
      <c r="A6419" s="0" t="n">
        <v>202407</v>
      </c>
      <c r="B6419" s="0" t="n">
        <v>202408</v>
      </c>
      <c r="C6419" s="37" t="s">
        <v>115</v>
      </c>
      <c r="D6419" s="37" t="s">
        <v>700</v>
      </c>
      <c r="E6419" s="0" t="n">
        <v>2</v>
      </c>
      <c r="F6419" s="38" t="s">
        <v>71</v>
      </c>
      <c r="G6419" s="37" t="s">
        <v>710</v>
      </c>
      <c r="H6419" s="0" t="n">
        <v>98947</v>
      </c>
      <c r="I6419" s="0" t="n">
        <v>82269</v>
      </c>
      <c r="J6419" s="0" t="n">
        <v>228</v>
      </c>
    </row>
    <row r="6420" customFormat="false" ht="15" hidden="false" customHeight="false" outlineLevel="0" collapsed="false">
      <c r="A6420" s="0" t="n">
        <v>202407</v>
      </c>
      <c r="B6420" s="0" t="n">
        <v>202408</v>
      </c>
      <c r="C6420" s="37" t="s">
        <v>106</v>
      </c>
      <c r="D6420" s="37" t="s">
        <v>181</v>
      </c>
      <c r="E6420" s="0" t="n">
        <v>2</v>
      </c>
      <c r="F6420" s="38" t="s">
        <v>71</v>
      </c>
      <c r="G6420" s="37" t="s">
        <v>711</v>
      </c>
      <c r="H6420" s="0" t="n">
        <v>391075</v>
      </c>
      <c r="I6420" s="0" t="n">
        <v>159365</v>
      </c>
      <c r="J6420" s="0" t="n">
        <v>32525</v>
      </c>
    </row>
    <row r="6421" customFormat="false" ht="15" hidden="false" customHeight="false" outlineLevel="0" collapsed="false">
      <c r="A6421" s="0" t="n">
        <v>202407</v>
      </c>
      <c r="B6421" s="0" t="n">
        <v>202408</v>
      </c>
      <c r="C6421" s="37" t="s">
        <v>101</v>
      </c>
      <c r="D6421" s="37" t="s">
        <v>369</v>
      </c>
      <c r="E6421" s="0" t="n">
        <v>2</v>
      </c>
      <c r="F6421" s="38" t="s">
        <v>71</v>
      </c>
      <c r="G6421" s="37" t="s">
        <v>712</v>
      </c>
      <c r="H6421" s="0" t="n">
        <v>5104021</v>
      </c>
      <c r="I6421" s="0" t="n">
        <v>5180400</v>
      </c>
      <c r="J6421" s="0" t="n">
        <v>95097</v>
      </c>
    </row>
    <row r="6422" customFormat="false" ht="15" hidden="false" customHeight="false" outlineLevel="0" collapsed="false">
      <c r="A6422" s="0" t="n">
        <v>202407</v>
      </c>
      <c r="B6422" s="0" t="n">
        <v>202408</v>
      </c>
      <c r="C6422" s="37" t="s">
        <v>184</v>
      </c>
      <c r="D6422" s="37" t="s">
        <v>249</v>
      </c>
      <c r="E6422" s="0" t="n">
        <v>2</v>
      </c>
      <c r="F6422" s="38" t="s">
        <v>71</v>
      </c>
      <c r="G6422" s="37" t="s">
        <v>713</v>
      </c>
      <c r="H6422" s="0" t="n">
        <v>1029736</v>
      </c>
      <c r="I6422" s="0" t="n">
        <v>500952</v>
      </c>
      <c r="J6422" s="0" t="n">
        <v>44867</v>
      </c>
    </row>
    <row r="6423" customFormat="false" ht="15" hidden="false" customHeight="false" outlineLevel="0" collapsed="false">
      <c r="A6423" s="0" t="n">
        <v>202407</v>
      </c>
      <c r="B6423" s="0" t="n">
        <v>202408</v>
      </c>
      <c r="C6423" s="37" t="s">
        <v>109</v>
      </c>
      <c r="D6423" s="37" t="s">
        <v>714</v>
      </c>
      <c r="E6423" s="0" t="n">
        <v>2</v>
      </c>
      <c r="F6423" s="38" t="s">
        <v>71</v>
      </c>
      <c r="G6423" s="37" t="s">
        <v>715</v>
      </c>
      <c r="H6423" s="0" t="n">
        <v>935132</v>
      </c>
      <c r="I6423" s="0" t="n">
        <v>1041246</v>
      </c>
      <c r="J6423" s="0" t="n">
        <v>185658</v>
      </c>
    </row>
    <row r="6424" customFormat="false" ht="15" hidden="false" customHeight="false" outlineLevel="0" collapsed="false">
      <c r="A6424" s="0" t="n">
        <v>202407</v>
      </c>
      <c r="B6424" s="0" t="n">
        <v>202408</v>
      </c>
      <c r="C6424" s="37" t="s">
        <v>106</v>
      </c>
      <c r="D6424" s="37" t="s">
        <v>249</v>
      </c>
      <c r="E6424" s="0" t="n">
        <v>2</v>
      </c>
      <c r="F6424" s="38" t="s">
        <v>71</v>
      </c>
      <c r="G6424" s="37" t="s">
        <v>716</v>
      </c>
      <c r="H6424" s="0" t="n">
        <v>506950</v>
      </c>
      <c r="I6424" s="0" t="n">
        <v>224459</v>
      </c>
      <c r="J6424" s="0" t="n">
        <v>46684</v>
      </c>
    </row>
    <row r="6425" customFormat="false" ht="15" hidden="false" customHeight="false" outlineLevel="0" collapsed="false">
      <c r="A6425" s="0" t="n">
        <v>202407</v>
      </c>
      <c r="B6425" s="0" t="n">
        <v>202408</v>
      </c>
      <c r="C6425" s="37" t="s">
        <v>197</v>
      </c>
      <c r="D6425" s="37" t="s">
        <v>511</v>
      </c>
      <c r="E6425" s="0" t="n">
        <v>2</v>
      </c>
      <c r="F6425" s="38" t="s">
        <v>71</v>
      </c>
      <c r="G6425" s="37" t="s">
        <v>717</v>
      </c>
      <c r="H6425" s="0" t="n">
        <v>869286</v>
      </c>
      <c r="I6425" s="0" t="n">
        <v>477568</v>
      </c>
      <c r="J6425" s="0" t="n">
        <v>48166</v>
      </c>
    </row>
    <row r="6426" customFormat="false" ht="15" hidden="false" customHeight="false" outlineLevel="0" collapsed="false">
      <c r="A6426" s="0" t="n">
        <v>202407</v>
      </c>
      <c r="B6426" s="0" t="n">
        <v>202408</v>
      </c>
      <c r="C6426" s="37" t="s">
        <v>149</v>
      </c>
      <c r="D6426" s="37" t="s">
        <v>150</v>
      </c>
      <c r="E6426" s="0" t="n">
        <v>2</v>
      </c>
      <c r="F6426" s="38" t="s">
        <v>71</v>
      </c>
      <c r="G6426" s="37" t="s">
        <v>718</v>
      </c>
      <c r="H6426" s="0" t="n">
        <v>1723214</v>
      </c>
      <c r="I6426" s="0" t="n">
        <v>812388</v>
      </c>
      <c r="J6426" s="0" t="n">
        <v>96211</v>
      </c>
    </row>
    <row r="6427" customFormat="false" ht="15" hidden="false" customHeight="false" outlineLevel="0" collapsed="false">
      <c r="A6427" s="0" t="n">
        <v>202407</v>
      </c>
      <c r="B6427" s="0" t="n">
        <v>202408</v>
      </c>
      <c r="C6427" s="37" t="s">
        <v>98</v>
      </c>
      <c r="D6427" s="37" t="s">
        <v>719</v>
      </c>
      <c r="E6427" s="0" t="n">
        <v>2</v>
      </c>
      <c r="F6427" s="38" t="s">
        <v>71</v>
      </c>
      <c r="G6427" s="37" t="s">
        <v>720</v>
      </c>
      <c r="H6427" s="0" t="n">
        <v>204105</v>
      </c>
      <c r="I6427" s="0" t="n">
        <v>260367</v>
      </c>
      <c r="J6427" s="0" t="n">
        <v>-5650</v>
      </c>
    </row>
    <row r="6428" customFormat="false" ht="15" hidden="false" customHeight="false" outlineLevel="0" collapsed="false">
      <c r="A6428" s="0" t="n">
        <v>202407</v>
      </c>
      <c r="B6428" s="0" t="n">
        <v>202408</v>
      </c>
      <c r="C6428" s="37" t="s">
        <v>149</v>
      </c>
      <c r="D6428" s="37" t="s">
        <v>292</v>
      </c>
      <c r="E6428" s="0" t="n">
        <v>2</v>
      </c>
      <c r="F6428" s="38" t="s">
        <v>71</v>
      </c>
      <c r="G6428" s="37" t="s">
        <v>721</v>
      </c>
      <c r="H6428" s="0" t="n">
        <v>1234348</v>
      </c>
      <c r="I6428" s="0" t="n">
        <v>451651</v>
      </c>
      <c r="J6428" s="0" t="n">
        <v>82338</v>
      </c>
    </row>
    <row r="6429" customFormat="false" ht="15" hidden="false" customHeight="false" outlineLevel="0" collapsed="false">
      <c r="A6429" s="0" t="n">
        <v>202407</v>
      </c>
      <c r="B6429" s="0" t="n">
        <v>202408</v>
      </c>
      <c r="C6429" s="37" t="s">
        <v>178</v>
      </c>
      <c r="D6429" s="37" t="s">
        <v>167</v>
      </c>
      <c r="E6429" s="0" t="n">
        <v>2</v>
      </c>
      <c r="F6429" s="38" t="s">
        <v>71</v>
      </c>
      <c r="G6429" s="37" t="s">
        <v>722</v>
      </c>
      <c r="H6429" s="0" t="n">
        <v>142429</v>
      </c>
      <c r="I6429" s="0" t="n">
        <v>136617</v>
      </c>
      <c r="J6429" s="0" t="n">
        <v>28191</v>
      </c>
    </row>
    <row r="6430" customFormat="false" ht="15" hidden="false" customHeight="false" outlineLevel="0" collapsed="false">
      <c r="A6430" s="0" t="n">
        <v>202407</v>
      </c>
      <c r="B6430" s="0" t="n">
        <v>202408</v>
      </c>
      <c r="C6430" s="37" t="s">
        <v>106</v>
      </c>
      <c r="D6430" s="37" t="s">
        <v>723</v>
      </c>
      <c r="E6430" s="0" t="n">
        <v>2</v>
      </c>
      <c r="F6430" s="38" t="s">
        <v>71</v>
      </c>
      <c r="G6430" s="37" t="s">
        <v>724</v>
      </c>
      <c r="H6430" s="0" t="n">
        <v>863669</v>
      </c>
      <c r="I6430" s="0" t="n">
        <v>374269</v>
      </c>
      <c r="J6430" s="0" t="n">
        <v>-40060</v>
      </c>
    </row>
    <row r="6431" customFormat="false" ht="15" hidden="false" customHeight="false" outlineLevel="0" collapsed="false">
      <c r="A6431" s="0" t="n">
        <v>202407</v>
      </c>
      <c r="B6431" s="0" t="n">
        <v>202408</v>
      </c>
      <c r="C6431" s="37" t="s">
        <v>158</v>
      </c>
      <c r="D6431" s="37" t="s">
        <v>618</v>
      </c>
      <c r="E6431" s="0" t="n">
        <v>2</v>
      </c>
      <c r="F6431" s="38" t="s">
        <v>71</v>
      </c>
      <c r="G6431" s="37" t="s">
        <v>725</v>
      </c>
      <c r="H6431" s="0" t="n">
        <v>688075</v>
      </c>
      <c r="I6431" s="0" t="n">
        <v>266735</v>
      </c>
      <c r="J6431" s="0" t="n">
        <v>68363</v>
      </c>
    </row>
    <row r="6432" customFormat="false" ht="15" hidden="false" customHeight="false" outlineLevel="0" collapsed="false">
      <c r="A6432" s="0" t="n">
        <v>202407</v>
      </c>
      <c r="B6432" s="0" t="n">
        <v>202408</v>
      </c>
      <c r="C6432" s="37" t="s">
        <v>178</v>
      </c>
      <c r="D6432" s="37" t="s">
        <v>391</v>
      </c>
      <c r="E6432" s="0" t="n">
        <v>2</v>
      </c>
      <c r="F6432" s="38" t="s">
        <v>71</v>
      </c>
      <c r="G6432" s="37" t="s">
        <v>726</v>
      </c>
      <c r="H6432" s="0" t="n">
        <v>216803</v>
      </c>
      <c r="I6432" s="0" t="n">
        <v>148936</v>
      </c>
      <c r="J6432" s="0" t="n">
        <v>1480</v>
      </c>
    </row>
    <row r="6433" customFormat="false" ht="15" hidden="false" customHeight="false" outlineLevel="0" collapsed="false">
      <c r="A6433" s="0" t="n">
        <v>202407</v>
      </c>
      <c r="B6433" s="0" t="n">
        <v>202408</v>
      </c>
      <c r="C6433" s="37" t="s">
        <v>184</v>
      </c>
      <c r="D6433" s="37" t="s">
        <v>200</v>
      </c>
      <c r="E6433" s="0" t="n">
        <v>2</v>
      </c>
      <c r="F6433" s="38" t="s">
        <v>71</v>
      </c>
      <c r="G6433" s="37" t="s">
        <v>727</v>
      </c>
      <c r="H6433" s="0" t="n">
        <v>527921</v>
      </c>
      <c r="I6433" s="0" t="n">
        <v>221806</v>
      </c>
      <c r="J6433" s="0" t="n">
        <v>30934</v>
      </c>
    </row>
    <row r="6434" customFormat="false" ht="15" hidden="false" customHeight="false" outlineLevel="0" collapsed="false">
      <c r="A6434" s="0" t="n">
        <v>202407</v>
      </c>
      <c r="B6434" s="0" t="n">
        <v>202408</v>
      </c>
      <c r="C6434" s="37" t="s">
        <v>95</v>
      </c>
      <c r="D6434" s="37" t="s">
        <v>684</v>
      </c>
      <c r="E6434" s="0" t="n">
        <v>2</v>
      </c>
      <c r="F6434" s="38" t="s">
        <v>71</v>
      </c>
      <c r="G6434" s="37" t="s">
        <v>728</v>
      </c>
      <c r="H6434" s="0" t="n">
        <v>284212</v>
      </c>
      <c r="I6434" s="0" t="n">
        <v>120682</v>
      </c>
      <c r="J6434" s="0" t="n">
        <v>10591</v>
      </c>
    </row>
    <row r="6435" customFormat="false" ht="15" hidden="false" customHeight="false" outlineLevel="0" collapsed="false">
      <c r="A6435" s="0" t="n">
        <v>202407</v>
      </c>
      <c r="B6435" s="0" t="n">
        <v>202408</v>
      </c>
      <c r="C6435" s="37" t="s">
        <v>178</v>
      </c>
      <c r="D6435" s="37" t="s">
        <v>509</v>
      </c>
      <c r="E6435" s="0" t="n">
        <v>2</v>
      </c>
      <c r="F6435" s="38" t="s">
        <v>71</v>
      </c>
      <c r="G6435" s="37" t="s">
        <v>729</v>
      </c>
      <c r="H6435" s="0" t="n">
        <v>161281</v>
      </c>
      <c r="I6435" s="0" t="n">
        <v>38957</v>
      </c>
      <c r="J6435" s="0" t="n">
        <v>2881</v>
      </c>
    </row>
    <row r="6436" customFormat="false" ht="15" hidden="false" customHeight="false" outlineLevel="0" collapsed="false">
      <c r="A6436" s="0" t="n">
        <v>202407</v>
      </c>
      <c r="B6436" s="0" t="n">
        <v>202408</v>
      </c>
      <c r="C6436" s="37" t="s">
        <v>136</v>
      </c>
      <c r="D6436" s="37" t="s">
        <v>700</v>
      </c>
      <c r="E6436" s="0" t="n">
        <v>2</v>
      </c>
      <c r="F6436" s="38" t="s">
        <v>71</v>
      </c>
      <c r="G6436" s="37" t="s">
        <v>730</v>
      </c>
      <c r="H6436" s="0" t="n">
        <v>319711</v>
      </c>
      <c r="I6436" s="0" t="n">
        <v>275446</v>
      </c>
      <c r="J6436" s="0" t="n">
        <v>16347</v>
      </c>
    </row>
    <row r="6437" customFormat="false" ht="15" hidden="false" customHeight="false" outlineLevel="0" collapsed="false">
      <c r="A6437" s="0" t="n">
        <v>202407</v>
      </c>
      <c r="B6437" s="0" t="n">
        <v>202408</v>
      </c>
      <c r="C6437" s="37" t="s">
        <v>184</v>
      </c>
      <c r="D6437" s="37" t="s">
        <v>311</v>
      </c>
      <c r="E6437" s="0" t="n">
        <v>2</v>
      </c>
      <c r="F6437" s="38" t="s">
        <v>71</v>
      </c>
      <c r="G6437" s="37" t="s">
        <v>731</v>
      </c>
      <c r="H6437" s="0" t="n">
        <v>142650</v>
      </c>
      <c r="I6437" s="0" t="n">
        <v>254403</v>
      </c>
      <c r="J6437" s="0" t="n">
        <v>-4899</v>
      </c>
    </row>
    <row r="6438" customFormat="false" ht="15" hidden="false" customHeight="false" outlineLevel="0" collapsed="false">
      <c r="A6438" s="0" t="n">
        <v>202407</v>
      </c>
      <c r="B6438" s="0" t="n">
        <v>202408</v>
      </c>
      <c r="C6438" s="37" t="s">
        <v>101</v>
      </c>
      <c r="D6438" s="37" t="s">
        <v>253</v>
      </c>
      <c r="E6438" s="0" t="n">
        <v>2</v>
      </c>
      <c r="F6438" s="38" t="s">
        <v>71</v>
      </c>
      <c r="G6438" s="37" t="s">
        <v>732</v>
      </c>
      <c r="H6438" s="0" t="n">
        <v>726830</v>
      </c>
      <c r="I6438" s="0" t="n">
        <v>238215</v>
      </c>
      <c r="J6438" s="0" t="n">
        <v>31536</v>
      </c>
    </row>
    <row r="6439" customFormat="false" ht="15" hidden="false" customHeight="false" outlineLevel="0" collapsed="false">
      <c r="A6439" s="0" t="n">
        <v>202407</v>
      </c>
      <c r="B6439" s="0" t="n">
        <v>202408</v>
      </c>
      <c r="C6439" s="37" t="s">
        <v>184</v>
      </c>
      <c r="D6439" s="37" t="s">
        <v>603</v>
      </c>
      <c r="E6439" s="0" t="n">
        <v>2</v>
      </c>
      <c r="F6439" s="38" t="s">
        <v>71</v>
      </c>
      <c r="G6439" s="37" t="s">
        <v>733</v>
      </c>
      <c r="H6439" s="0" t="n">
        <v>174733</v>
      </c>
      <c r="I6439" s="0" t="n">
        <v>437003</v>
      </c>
      <c r="J6439" s="0" t="n">
        <v>22460</v>
      </c>
    </row>
    <row r="6440" customFormat="false" ht="15" hidden="false" customHeight="false" outlineLevel="0" collapsed="false">
      <c r="A6440" s="0" t="n">
        <v>202407</v>
      </c>
      <c r="B6440" s="0" t="n">
        <v>202408</v>
      </c>
      <c r="C6440" s="37" t="s">
        <v>109</v>
      </c>
      <c r="D6440" s="37" t="s">
        <v>502</v>
      </c>
      <c r="E6440" s="0" t="n">
        <v>2</v>
      </c>
      <c r="F6440" s="38" t="s">
        <v>71</v>
      </c>
      <c r="G6440" s="37" t="s">
        <v>734</v>
      </c>
      <c r="H6440" s="0" t="n">
        <v>1454388</v>
      </c>
      <c r="I6440" s="0" t="n">
        <v>466874</v>
      </c>
      <c r="J6440" s="0" t="n">
        <v>-23784</v>
      </c>
    </row>
    <row r="6441" customFormat="false" ht="15" hidden="false" customHeight="false" outlineLevel="0" collapsed="false">
      <c r="A6441" s="0" t="n">
        <v>202407</v>
      </c>
      <c r="B6441" s="0" t="n">
        <v>202408</v>
      </c>
      <c r="C6441" s="37" t="s">
        <v>158</v>
      </c>
      <c r="D6441" s="37" t="s">
        <v>693</v>
      </c>
      <c r="E6441" s="0" t="n">
        <v>2</v>
      </c>
      <c r="F6441" s="38" t="s">
        <v>71</v>
      </c>
      <c r="G6441" s="37" t="s">
        <v>735</v>
      </c>
      <c r="H6441" s="0" t="n">
        <v>121184</v>
      </c>
      <c r="I6441" s="0" t="n">
        <v>24496</v>
      </c>
      <c r="J6441" s="0" t="n">
        <v>-576</v>
      </c>
    </row>
    <row r="6442" customFormat="false" ht="15" hidden="false" customHeight="false" outlineLevel="0" collapsed="false">
      <c r="A6442" s="0" t="n">
        <v>202407</v>
      </c>
      <c r="B6442" s="0" t="n">
        <v>202408</v>
      </c>
      <c r="C6442" s="37" t="s">
        <v>95</v>
      </c>
      <c r="D6442" s="37" t="s">
        <v>714</v>
      </c>
      <c r="E6442" s="0" t="n">
        <v>2</v>
      </c>
      <c r="F6442" s="38" t="s">
        <v>71</v>
      </c>
      <c r="G6442" s="37" t="s">
        <v>736</v>
      </c>
      <c r="H6442" s="0" t="n">
        <v>230192</v>
      </c>
      <c r="I6442" s="0" t="n">
        <v>77285</v>
      </c>
      <c r="J6442" s="0" t="n">
        <v>-3806</v>
      </c>
    </row>
    <row r="6443" customFormat="false" ht="15" hidden="false" customHeight="false" outlineLevel="0" collapsed="false">
      <c r="A6443" s="0" t="n">
        <v>202407</v>
      </c>
      <c r="B6443" s="0" t="n">
        <v>202408</v>
      </c>
      <c r="C6443" s="37" t="s">
        <v>112</v>
      </c>
      <c r="D6443" s="37" t="s">
        <v>243</v>
      </c>
      <c r="E6443" s="0" t="n">
        <v>2</v>
      </c>
      <c r="F6443" s="38" t="s">
        <v>71</v>
      </c>
      <c r="G6443" s="37" t="s">
        <v>737</v>
      </c>
      <c r="H6443" s="0" t="n">
        <v>266636</v>
      </c>
      <c r="I6443" s="0" t="n">
        <v>174922</v>
      </c>
      <c r="J6443" s="0" t="n">
        <v>4818</v>
      </c>
    </row>
    <row r="6444" customFormat="false" ht="15" hidden="false" customHeight="false" outlineLevel="0" collapsed="false">
      <c r="A6444" s="0" t="n">
        <v>202407</v>
      </c>
      <c r="B6444" s="0" t="n">
        <v>202408</v>
      </c>
      <c r="C6444" s="37" t="s">
        <v>98</v>
      </c>
      <c r="D6444" s="37" t="s">
        <v>298</v>
      </c>
      <c r="E6444" s="0" t="n">
        <v>2</v>
      </c>
      <c r="F6444" s="38" t="s">
        <v>71</v>
      </c>
      <c r="G6444" s="37" t="s">
        <v>738</v>
      </c>
      <c r="H6444" s="0" t="n">
        <v>2465107</v>
      </c>
      <c r="I6444" s="0" t="n">
        <v>1964937</v>
      </c>
      <c r="J6444" s="0" t="n">
        <v>252514</v>
      </c>
    </row>
    <row r="6445" customFormat="false" ht="15" hidden="false" customHeight="false" outlineLevel="0" collapsed="false">
      <c r="A6445" s="0" t="n">
        <v>202407</v>
      </c>
      <c r="B6445" s="0" t="n">
        <v>202408</v>
      </c>
      <c r="C6445" s="37" t="s">
        <v>178</v>
      </c>
      <c r="D6445" s="37" t="s">
        <v>253</v>
      </c>
      <c r="E6445" s="0" t="n">
        <v>2</v>
      </c>
      <c r="F6445" s="38" t="s">
        <v>71</v>
      </c>
      <c r="G6445" s="37" t="s">
        <v>739</v>
      </c>
      <c r="H6445" s="0" t="n">
        <v>755469</v>
      </c>
      <c r="I6445" s="0" t="n">
        <v>507011</v>
      </c>
      <c r="J6445" s="0" t="n">
        <v>4506</v>
      </c>
    </row>
    <row r="6446" customFormat="false" ht="15" hidden="false" customHeight="false" outlineLevel="0" collapsed="false">
      <c r="A6446" s="0" t="n">
        <v>202407</v>
      </c>
      <c r="B6446" s="0" t="n">
        <v>202408</v>
      </c>
      <c r="C6446" s="37" t="s">
        <v>136</v>
      </c>
      <c r="D6446" s="37" t="s">
        <v>159</v>
      </c>
      <c r="E6446" s="0" t="n">
        <v>2</v>
      </c>
      <c r="F6446" s="38" t="s">
        <v>71</v>
      </c>
      <c r="G6446" s="37" t="s">
        <v>740</v>
      </c>
      <c r="H6446" s="0" t="n">
        <v>354027</v>
      </c>
      <c r="I6446" s="0" t="n">
        <v>118237</v>
      </c>
      <c r="J6446" s="0" t="n">
        <v>20992</v>
      </c>
    </row>
    <row r="6447" customFormat="false" ht="15" hidden="false" customHeight="false" outlineLevel="0" collapsed="false">
      <c r="A6447" s="0" t="n">
        <v>202407</v>
      </c>
      <c r="B6447" s="0" t="n">
        <v>202408</v>
      </c>
      <c r="C6447" s="37" t="s">
        <v>124</v>
      </c>
      <c r="D6447" s="37" t="s">
        <v>412</v>
      </c>
      <c r="E6447" s="0" t="n">
        <v>2</v>
      </c>
      <c r="F6447" s="38" t="s">
        <v>71</v>
      </c>
      <c r="G6447" s="37" t="s">
        <v>741</v>
      </c>
      <c r="H6447" s="0" t="n">
        <v>845974</v>
      </c>
      <c r="I6447" s="0" t="n">
        <v>415936</v>
      </c>
      <c r="J6447" s="0" t="n">
        <v>28316</v>
      </c>
    </row>
    <row r="6448" customFormat="false" ht="15" hidden="false" customHeight="false" outlineLevel="0" collapsed="false">
      <c r="A6448" s="0" t="n">
        <v>202407</v>
      </c>
      <c r="B6448" s="0" t="n">
        <v>202408</v>
      </c>
      <c r="C6448" s="37" t="s">
        <v>124</v>
      </c>
      <c r="D6448" s="37" t="s">
        <v>452</v>
      </c>
      <c r="E6448" s="0" t="n">
        <v>2</v>
      </c>
      <c r="F6448" s="38" t="s">
        <v>71</v>
      </c>
      <c r="G6448" s="37" t="s">
        <v>742</v>
      </c>
      <c r="H6448" s="0" t="n">
        <v>44235</v>
      </c>
      <c r="I6448" s="0" t="n">
        <v>26580</v>
      </c>
      <c r="J6448" s="0" t="n">
        <v>1357</v>
      </c>
    </row>
    <row r="6449" customFormat="false" ht="15" hidden="false" customHeight="false" outlineLevel="0" collapsed="false">
      <c r="A6449" s="0" t="n">
        <v>202407</v>
      </c>
      <c r="B6449" s="0" t="n">
        <v>202408</v>
      </c>
      <c r="C6449" s="37" t="s">
        <v>184</v>
      </c>
      <c r="D6449" s="37" t="s">
        <v>655</v>
      </c>
      <c r="E6449" s="0" t="n">
        <v>2</v>
      </c>
      <c r="F6449" s="38" t="s">
        <v>71</v>
      </c>
      <c r="G6449" s="37" t="s">
        <v>743</v>
      </c>
      <c r="H6449" s="0" t="n">
        <v>493708</v>
      </c>
      <c r="I6449" s="0" t="n">
        <v>466429</v>
      </c>
      <c r="J6449" s="0" t="n">
        <v>38096</v>
      </c>
    </row>
    <row r="6450" customFormat="false" ht="15" hidden="false" customHeight="false" outlineLevel="0" collapsed="false">
      <c r="A6450" s="0" t="n">
        <v>202407</v>
      </c>
      <c r="B6450" s="0" t="n">
        <v>202408</v>
      </c>
      <c r="C6450" s="37" t="s">
        <v>124</v>
      </c>
      <c r="D6450" s="37" t="s">
        <v>744</v>
      </c>
      <c r="E6450" s="0" t="n">
        <v>2</v>
      </c>
      <c r="F6450" s="38" t="s">
        <v>71</v>
      </c>
      <c r="G6450" s="37" t="s">
        <v>745</v>
      </c>
      <c r="H6450" s="0" t="n">
        <v>8649279</v>
      </c>
      <c r="I6450" s="0" t="n">
        <v>6018119</v>
      </c>
      <c r="J6450" s="0" t="n">
        <v>1321070</v>
      </c>
    </row>
    <row r="6451" customFormat="false" ht="15" hidden="false" customHeight="false" outlineLevel="0" collapsed="false">
      <c r="A6451" s="0" t="n">
        <v>202407</v>
      </c>
      <c r="B6451" s="0" t="n">
        <v>202408</v>
      </c>
      <c r="C6451" s="37" t="s">
        <v>136</v>
      </c>
      <c r="D6451" s="37" t="s">
        <v>603</v>
      </c>
      <c r="E6451" s="0" t="n">
        <v>2</v>
      </c>
      <c r="F6451" s="38" t="s">
        <v>71</v>
      </c>
      <c r="G6451" s="37" t="s">
        <v>746</v>
      </c>
      <c r="H6451" s="0" t="n">
        <v>693458</v>
      </c>
      <c r="I6451" s="0" t="n">
        <v>260658</v>
      </c>
      <c r="J6451" s="0" t="n">
        <v>-14892</v>
      </c>
    </row>
    <row r="6452" customFormat="false" ht="15" hidden="false" customHeight="false" outlineLevel="0" collapsed="false">
      <c r="A6452" s="0" t="n">
        <v>202407</v>
      </c>
      <c r="B6452" s="0" t="n">
        <v>202408</v>
      </c>
      <c r="C6452" s="37" t="s">
        <v>109</v>
      </c>
      <c r="D6452" s="37" t="s">
        <v>99</v>
      </c>
      <c r="E6452" s="0" t="n">
        <v>2</v>
      </c>
      <c r="F6452" s="38" t="s">
        <v>71</v>
      </c>
      <c r="G6452" s="37" t="s">
        <v>747</v>
      </c>
      <c r="H6452" s="0" t="n">
        <v>493972</v>
      </c>
      <c r="I6452" s="0" t="n">
        <v>236567</v>
      </c>
      <c r="J6452" s="0" t="n">
        <v>58110</v>
      </c>
    </row>
    <row r="6453" customFormat="false" ht="15" hidden="false" customHeight="false" outlineLevel="0" collapsed="false">
      <c r="A6453" s="0" t="n">
        <v>202407</v>
      </c>
      <c r="B6453" s="0" t="n">
        <v>202408</v>
      </c>
      <c r="C6453" s="37" t="s">
        <v>178</v>
      </c>
      <c r="D6453" s="37" t="s">
        <v>107</v>
      </c>
      <c r="E6453" s="0" t="n">
        <v>2</v>
      </c>
      <c r="F6453" s="38" t="s">
        <v>71</v>
      </c>
      <c r="G6453" s="37" t="s">
        <v>748</v>
      </c>
      <c r="H6453" s="0" t="n">
        <v>829768</v>
      </c>
      <c r="I6453" s="0" t="n">
        <v>346436</v>
      </c>
      <c r="J6453" s="0" t="n">
        <v>60978</v>
      </c>
    </row>
    <row r="6454" customFormat="false" ht="15" hidden="false" customHeight="false" outlineLevel="0" collapsed="false">
      <c r="A6454" s="0" t="n">
        <v>202407</v>
      </c>
      <c r="B6454" s="0" t="n">
        <v>202408</v>
      </c>
      <c r="C6454" s="37" t="s">
        <v>136</v>
      </c>
      <c r="D6454" s="37" t="s">
        <v>723</v>
      </c>
      <c r="E6454" s="0" t="n">
        <v>2</v>
      </c>
      <c r="F6454" s="38" t="s">
        <v>71</v>
      </c>
      <c r="G6454" s="37" t="s">
        <v>749</v>
      </c>
      <c r="H6454" s="0" t="n">
        <v>1682757</v>
      </c>
      <c r="I6454" s="0" t="n">
        <v>620821</v>
      </c>
      <c r="J6454" s="0" t="n">
        <v>48321</v>
      </c>
    </row>
    <row r="6455" customFormat="false" ht="15" hidden="false" customHeight="false" outlineLevel="0" collapsed="false">
      <c r="A6455" s="0" t="n">
        <v>202407</v>
      </c>
      <c r="B6455" s="0" t="n">
        <v>202408</v>
      </c>
      <c r="C6455" s="37" t="s">
        <v>98</v>
      </c>
      <c r="D6455" s="37" t="s">
        <v>208</v>
      </c>
      <c r="E6455" s="0" t="n">
        <v>2</v>
      </c>
      <c r="F6455" s="38" t="s">
        <v>71</v>
      </c>
      <c r="G6455" s="37" t="s">
        <v>750</v>
      </c>
      <c r="H6455" s="0" t="n">
        <v>46398</v>
      </c>
      <c r="I6455" s="0" t="n">
        <v>36629</v>
      </c>
      <c r="J6455" s="0" t="n">
        <v>7264</v>
      </c>
    </row>
    <row r="6456" customFormat="false" ht="15" hidden="false" customHeight="false" outlineLevel="0" collapsed="false">
      <c r="A6456" s="0" t="n">
        <v>202407</v>
      </c>
      <c r="B6456" s="0" t="n">
        <v>202408</v>
      </c>
      <c r="C6456" s="37" t="s">
        <v>149</v>
      </c>
      <c r="D6456" s="37" t="s">
        <v>385</v>
      </c>
      <c r="E6456" s="0" t="n">
        <v>2</v>
      </c>
      <c r="F6456" s="38" t="s">
        <v>71</v>
      </c>
      <c r="G6456" s="37" t="s">
        <v>751</v>
      </c>
      <c r="H6456" s="0" t="n">
        <v>87765</v>
      </c>
      <c r="I6456" s="0" t="n">
        <v>29500</v>
      </c>
      <c r="J6456" s="0" t="n">
        <v>1409</v>
      </c>
    </row>
    <row r="6457" customFormat="false" ht="15" hidden="false" customHeight="false" outlineLevel="0" collapsed="false">
      <c r="A6457" s="0" t="n">
        <v>202407</v>
      </c>
      <c r="B6457" s="0" t="n">
        <v>202408</v>
      </c>
      <c r="C6457" s="37" t="s">
        <v>115</v>
      </c>
      <c r="D6457" s="37" t="s">
        <v>476</v>
      </c>
      <c r="E6457" s="0" t="n">
        <v>2</v>
      </c>
      <c r="F6457" s="38" t="s">
        <v>71</v>
      </c>
      <c r="G6457" s="37" t="s">
        <v>752</v>
      </c>
      <c r="H6457" s="0" t="n">
        <v>726593</v>
      </c>
      <c r="I6457" s="0" t="n">
        <v>136826</v>
      </c>
      <c r="J6457" s="0" t="n">
        <v>14855</v>
      </c>
    </row>
    <row r="6458" customFormat="false" ht="15" hidden="false" customHeight="false" outlineLevel="0" collapsed="false">
      <c r="A6458" s="0" t="n">
        <v>202407</v>
      </c>
      <c r="B6458" s="0" t="n">
        <v>202408</v>
      </c>
      <c r="C6458" s="37" t="s">
        <v>101</v>
      </c>
      <c r="D6458" s="37" t="s">
        <v>425</v>
      </c>
      <c r="E6458" s="0" t="n">
        <v>2</v>
      </c>
      <c r="F6458" s="38" t="s">
        <v>71</v>
      </c>
      <c r="G6458" s="37" t="s">
        <v>753</v>
      </c>
      <c r="H6458" s="0" t="n">
        <v>170461</v>
      </c>
      <c r="I6458" s="0" t="n">
        <v>145749</v>
      </c>
      <c r="J6458" s="0" t="n">
        <v>3769</v>
      </c>
    </row>
    <row r="6459" customFormat="false" ht="15" hidden="false" customHeight="false" outlineLevel="0" collapsed="false">
      <c r="A6459" s="0" t="n">
        <v>202407</v>
      </c>
      <c r="B6459" s="0" t="n">
        <v>202408</v>
      </c>
      <c r="C6459" s="37" t="s">
        <v>124</v>
      </c>
      <c r="D6459" s="37" t="s">
        <v>243</v>
      </c>
      <c r="E6459" s="0" t="n">
        <v>2</v>
      </c>
      <c r="F6459" s="38" t="s">
        <v>71</v>
      </c>
      <c r="G6459" s="37" t="s">
        <v>754</v>
      </c>
      <c r="H6459" s="0" t="n">
        <v>2242292</v>
      </c>
      <c r="I6459" s="0" t="n">
        <v>1099448</v>
      </c>
      <c r="J6459" s="0" t="n">
        <v>194215</v>
      </c>
    </row>
    <row r="6460" customFormat="false" ht="15" hidden="false" customHeight="false" outlineLevel="0" collapsed="false">
      <c r="A6460" s="0" t="n">
        <v>202407</v>
      </c>
      <c r="B6460" s="0" t="n">
        <v>202408</v>
      </c>
      <c r="C6460" s="37" t="s">
        <v>136</v>
      </c>
      <c r="D6460" s="37" t="s">
        <v>300</v>
      </c>
      <c r="E6460" s="0" t="n">
        <v>2</v>
      </c>
      <c r="F6460" s="38" t="s">
        <v>71</v>
      </c>
      <c r="G6460" s="37" t="s">
        <v>755</v>
      </c>
      <c r="H6460" s="0" t="n">
        <v>335035</v>
      </c>
      <c r="I6460" s="0" t="n">
        <v>182707</v>
      </c>
      <c r="J6460" s="0" t="n">
        <v>1695</v>
      </c>
    </row>
    <row r="6461" customFormat="false" ht="15" hidden="false" customHeight="false" outlineLevel="0" collapsed="false">
      <c r="A6461" s="0" t="n">
        <v>202407</v>
      </c>
      <c r="B6461" s="0" t="n">
        <v>202408</v>
      </c>
      <c r="C6461" s="37" t="s">
        <v>178</v>
      </c>
      <c r="D6461" s="37" t="s">
        <v>756</v>
      </c>
      <c r="E6461" s="0" t="n">
        <v>2</v>
      </c>
      <c r="F6461" s="38" t="s">
        <v>71</v>
      </c>
      <c r="G6461" s="37" t="s">
        <v>757</v>
      </c>
      <c r="H6461" s="0" t="n">
        <v>56747</v>
      </c>
      <c r="I6461" s="0" t="n">
        <v>21613</v>
      </c>
      <c r="J6461" s="0" t="n">
        <v>1618</v>
      </c>
    </row>
    <row r="6462" customFormat="false" ht="15" hidden="false" customHeight="false" outlineLevel="0" collapsed="false">
      <c r="A6462" s="0" t="n">
        <v>202407</v>
      </c>
      <c r="B6462" s="0" t="n">
        <v>202408</v>
      </c>
      <c r="C6462" s="37" t="s">
        <v>152</v>
      </c>
      <c r="D6462" s="37" t="s">
        <v>420</v>
      </c>
      <c r="E6462" s="0" t="n">
        <v>2</v>
      </c>
      <c r="F6462" s="38" t="s">
        <v>71</v>
      </c>
      <c r="G6462" s="37" t="s">
        <v>758</v>
      </c>
      <c r="H6462" s="0" t="n">
        <v>100908</v>
      </c>
      <c r="I6462" s="0" t="n">
        <v>57555</v>
      </c>
      <c r="J6462" s="0" t="n">
        <v>8513</v>
      </c>
    </row>
    <row r="6463" customFormat="false" ht="15" hidden="false" customHeight="false" outlineLevel="0" collapsed="false">
      <c r="A6463" s="0" t="n">
        <v>202407</v>
      </c>
      <c r="B6463" s="0" t="n">
        <v>202408</v>
      </c>
      <c r="C6463" s="37" t="s">
        <v>115</v>
      </c>
      <c r="D6463" s="37" t="s">
        <v>626</v>
      </c>
      <c r="E6463" s="0" t="n">
        <v>2</v>
      </c>
      <c r="F6463" s="38" t="s">
        <v>71</v>
      </c>
      <c r="G6463" s="37" t="s">
        <v>759</v>
      </c>
      <c r="H6463" s="0" t="n">
        <v>20431</v>
      </c>
      <c r="I6463" s="0" t="n">
        <v>10498</v>
      </c>
      <c r="J6463" s="0" t="n">
        <v>1940</v>
      </c>
    </row>
    <row r="6464" customFormat="false" ht="15" hidden="false" customHeight="false" outlineLevel="0" collapsed="false">
      <c r="A6464" s="0" t="n">
        <v>202407</v>
      </c>
      <c r="B6464" s="0" t="n">
        <v>202408</v>
      </c>
      <c r="C6464" s="37" t="s">
        <v>184</v>
      </c>
      <c r="D6464" s="37" t="s">
        <v>425</v>
      </c>
      <c r="E6464" s="0" t="n">
        <v>2</v>
      </c>
      <c r="F6464" s="38" t="s">
        <v>71</v>
      </c>
      <c r="G6464" s="37" t="s">
        <v>760</v>
      </c>
      <c r="H6464" s="0" t="n">
        <v>334409</v>
      </c>
      <c r="I6464" s="0" t="n">
        <v>173170</v>
      </c>
      <c r="J6464" s="0" t="n">
        <v>-366</v>
      </c>
    </row>
    <row r="6465" customFormat="false" ht="15" hidden="false" customHeight="false" outlineLevel="0" collapsed="false">
      <c r="A6465" s="0" t="n">
        <v>202407</v>
      </c>
      <c r="B6465" s="0" t="n">
        <v>202408</v>
      </c>
      <c r="C6465" s="37" t="s">
        <v>95</v>
      </c>
      <c r="D6465" s="37" t="s">
        <v>618</v>
      </c>
      <c r="E6465" s="0" t="n">
        <v>2</v>
      </c>
      <c r="F6465" s="38" t="s">
        <v>71</v>
      </c>
      <c r="G6465" s="37" t="s">
        <v>761</v>
      </c>
      <c r="H6465" s="0" t="n">
        <v>432077</v>
      </c>
      <c r="I6465" s="0" t="n">
        <v>241144</v>
      </c>
      <c r="J6465" s="0" t="n">
        <v>37453</v>
      </c>
    </row>
    <row r="6466" customFormat="false" ht="15" hidden="false" customHeight="false" outlineLevel="0" collapsed="false">
      <c r="A6466" s="0" t="n">
        <v>202407</v>
      </c>
      <c r="B6466" s="0" t="n">
        <v>202408</v>
      </c>
      <c r="C6466" s="37" t="s">
        <v>152</v>
      </c>
      <c r="D6466" s="37" t="s">
        <v>372</v>
      </c>
      <c r="E6466" s="0" t="n">
        <v>2</v>
      </c>
      <c r="F6466" s="38" t="s">
        <v>71</v>
      </c>
      <c r="G6466" s="37" t="s">
        <v>762</v>
      </c>
      <c r="H6466" s="0" t="n">
        <v>343740</v>
      </c>
      <c r="I6466" s="0" t="n">
        <v>166616</v>
      </c>
      <c r="J6466" s="0" t="n">
        <v>-3032</v>
      </c>
    </row>
    <row r="6467" customFormat="false" ht="15" hidden="false" customHeight="false" outlineLevel="0" collapsed="false">
      <c r="A6467" s="0" t="n">
        <v>202407</v>
      </c>
      <c r="B6467" s="0" t="n">
        <v>202408</v>
      </c>
      <c r="C6467" s="37" t="s">
        <v>158</v>
      </c>
      <c r="D6467" s="37" t="s">
        <v>461</v>
      </c>
      <c r="E6467" s="0" t="n">
        <v>2</v>
      </c>
      <c r="F6467" s="38" t="s">
        <v>71</v>
      </c>
      <c r="G6467" s="37" t="s">
        <v>763</v>
      </c>
      <c r="H6467" s="0" t="n">
        <v>2459267</v>
      </c>
      <c r="I6467" s="0" t="n">
        <v>1430336</v>
      </c>
      <c r="J6467" s="0" t="n">
        <v>-193143</v>
      </c>
    </row>
    <row r="6468" customFormat="false" ht="15" hidden="false" customHeight="false" outlineLevel="0" collapsed="false">
      <c r="A6468" s="0" t="n">
        <v>202407</v>
      </c>
      <c r="B6468" s="0" t="n">
        <v>202408</v>
      </c>
      <c r="C6468" s="37" t="s">
        <v>106</v>
      </c>
      <c r="D6468" s="37" t="s">
        <v>116</v>
      </c>
      <c r="E6468" s="0" t="n">
        <v>2</v>
      </c>
      <c r="F6468" s="38" t="s">
        <v>71</v>
      </c>
      <c r="G6468" s="37" t="s">
        <v>764</v>
      </c>
      <c r="H6468" s="0" t="n">
        <v>2365624</v>
      </c>
      <c r="I6468" s="0" t="n">
        <v>742815</v>
      </c>
      <c r="J6468" s="0" t="n">
        <v>3858</v>
      </c>
    </row>
    <row r="6469" customFormat="false" ht="15" hidden="false" customHeight="false" outlineLevel="0" collapsed="false">
      <c r="A6469" s="0" t="n">
        <v>202407</v>
      </c>
      <c r="B6469" s="0" t="n">
        <v>202408</v>
      </c>
      <c r="C6469" s="37" t="s">
        <v>109</v>
      </c>
      <c r="D6469" s="37" t="s">
        <v>540</v>
      </c>
      <c r="E6469" s="0" t="n">
        <v>2</v>
      </c>
      <c r="F6469" s="38" t="s">
        <v>71</v>
      </c>
      <c r="G6469" s="37" t="s">
        <v>765</v>
      </c>
      <c r="H6469" s="0" t="n">
        <v>390240</v>
      </c>
      <c r="I6469" s="0" t="n">
        <v>127125</v>
      </c>
      <c r="J6469" s="0" t="n">
        <v>20781</v>
      </c>
    </row>
    <row r="6470" customFormat="false" ht="15" hidden="false" customHeight="false" outlineLevel="0" collapsed="false">
      <c r="A6470" s="0" t="n">
        <v>202407</v>
      </c>
      <c r="B6470" s="0" t="n">
        <v>202408</v>
      </c>
      <c r="C6470" s="37" t="s">
        <v>178</v>
      </c>
      <c r="D6470" s="37" t="s">
        <v>364</v>
      </c>
      <c r="E6470" s="0" t="n">
        <v>2</v>
      </c>
      <c r="F6470" s="38" t="s">
        <v>71</v>
      </c>
      <c r="G6470" s="37" t="s">
        <v>766</v>
      </c>
      <c r="H6470" s="0" t="n">
        <v>52251</v>
      </c>
      <c r="I6470" s="0" t="n">
        <v>15952</v>
      </c>
      <c r="J6470" s="0" t="n">
        <v>1257</v>
      </c>
    </row>
    <row r="6471" customFormat="false" ht="15" hidden="false" customHeight="false" outlineLevel="0" collapsed="false">
      <c r="A6471" s="0" t="n">
        <v>202407</v>
      </c>
      <c r="B6471" s="0" t="n">
        <v>202408</v>
      </c>
      <c r="C6471" s="37" t="s">
        <v>184</v>
      </c>
      <c r="D6471" s="37" t="s">
        <v>571</v>
      </c>
      <c r="E6471" s="0" t="n">
        <v>2</v>
      </c>
      <c r="F6471" s="38" t="s">
        <v>71</v>
      </c>
      <c r="G6471" s="37" t="s">
        <v>767</v>
      </c>
      <c r="H6471" s="0" t="n">
        <v>1104335</v>
      </c>
      <c r="I6471" s="0" t="n">
        <v>303285</v>
      </c>
      <c r="J6471" s="0" t="n">
        <v>8037</v>
      </c>
    </row>
    <row r="6472" customFormat="false" ht="15" hidden="false" customHeight="false" outlineLevel="0" collapsed="false">
      <c r="A6472" s="0" t="n">
        <v>202407</v>
      </c>
      <c r="B6472" s="0" t="n">
        <v>202408</v>
      </c>
      <c r="C6472" s="37" t="s">
        <v>136</v>
      </c>
      <c r="D6472" s="37" t="s">
        <v>509</v>
      </c>
      <c r="E6472" s="0" t="n">
        <v>2</v>
      </c>
      <c r="F6472" s="38" t="s">
        <v>71</v>
      </c>
      <c r="G6472" s="37" t="s">
        <v>768</v>
      </c>
      <c r="H6472" s="0" t="n">
        <v>1183468</v>
      </c>
      <c r="I6472" s="0" t="n">
        <v>542960</v>
      </c>
      <c r="J6472" s="0" t="n">
        <v>46449</v>
      </c>
    </row>
    <row r="6473" customFormat="false" ht="15" hidden="false" customHeight="false" outlineLevel="0" collapsed="false">
      <c r="A6473" s="0" t="n">
        <v>202407</v>
      </c>
      <c r="B6473" s="0" t="n">
        <v>202408</v>
      </c>
      <c r="C6473" s="37" t="s">
        <v>136</v>
      </c>
      <c r="D6473" s="37" t="s">
        <v>258</v>
      </c>
      <c r="E6473" s="0" t="n">
        <v>2</v>
      </c>
      <c r="F6473" s="38" t="s">
        <v>71</v>
      </c>
      <c r="G6473" s="37" t="s">
        <v>769</v>
      </c>
      <c r="H6473" s="0" t="n">
        <v>715565</v>
      </c>
      <c r="I6473" s="0" t="n">
        <v>492771</v>
      </c>
      <c r="J6473" s="0" t="n">
        <v>40525</v>
      </c>
    </row>
    <row r="6474" customFormat="false" ht="15" hidden="false" customHeight="false" outlineLevel="0" collapsed="false">
      <c r="A6474" s="0" t="n">
        <v>202407</v>
      </c>
      <c r="B6474" s="0" t="n">
        <v>202408</v>
      </c>
      <c r="C6474" s="37" t="s">
        <v>115</v>
      </c>
      <c r="D6474" s="37" t="s">
        <v>288</v>
      </c>
      <c r="E6474" s="0" t="n">
        <v>2</v>
      </c>
      <c r="F6474" s="38" t="s">
        <v>71</v>
      </c>
      <c r="G6474" s="37" t="s">
        <v>770</v>
      </c>
      <c r="H6474" s="0" t="n">
        <v>1781355</v>
      </c>
      <c r="I6474" s="0" t="n">
        <v>998475</v>
      </c>
      <c r="J6474" s="0" t="n">
        <v>141973</v>
      </c>
    </row>
    <row r="6475" customFormat="false" ht="15" hidden="false" customHeight="false" outlineLevel="0" collapsed="false">
      <c r="A6475" s="0" t="n">
        <v>202407</v>
      </c>
      <c r="B6475" s="0" t="n">
        <v>202408</v>
      </c>
      <c r="C6475" s="37" t="s">
        <v>109</v>
      </c>
      <c r="D6475" s="37" t="s">
        <v>412</v>
      </c>
      <c r="E6475" s="0" t="n">
        <v>2</v>
      </c>
      <c r="F6475" s="38" t="s">
        <v>71</v>
      </c>
      <c r="G6475" s="37" t="s">
        <v>771</v>
      </c>
      <c r="H6475" s="0" t="n">
        <v>118600</v>
      </c>
      <c r="I6475" s="0" t="n">
        <v>70801</v>
      </c>
      <c r="J6475" s="0" t="n">
        <v>-5747</v>
      </c>
    </row>
    <row r="6476" customFormat="false" ht="15" hidden="false" customHeight="false" outlineLevel="0" collapsed="false">
      <c r="A6476" s="0" t="n">
        <v>202407</v>
      </c>
      <c r="B6476" s="0" t="n">
        <v>202408</v>
      </c>
      <c r="C6476" s="37" t="s">
        <v>98</v>
      </c>
      <c r="D6476" s="37" t="s">
        <v>233</v>
      </c>
      <c r="E6476" s="0" t="n">
        <v>2</v>
      </c>
      <c r="F6476" s="38" t="s">
        <v>71</v>
      </c>
      <c r="G6476" s="37" t="s">
        <v>772</v>
      </c>
      <c r="H6476" s="0" t="n">
        <v>6327006</v>
      </c>
      <c r="I6476" s="0" t="n">
        <v>1984388</v>
      </c>
      <c r="J6476" s="0" t="n">
        <v>138440</v>
      </c>
    </row>
    <row r="6477" customFormat="false" ht="15" hidden="false" customHeight="false" outlineLevel="0" collapsed="false">
      <c r="A6477" s="0" t="n">
        <v>202407</v>
      </c>
      <c r="B6477" s="0" t="n">
        <v>202408</v>
      </c>
      <c r="C6477" s="37" t="s">
        <v>178</v>
      </c>
      <c r="D6477" s="37" t="s">
        <v>294</v>
      </c>
      <c r="E6477" s="0" t="n">
        <v>2</v>
      </c>
      <c r="F6477" s="38" t="s">
        <v>71</v>
      </c>
      <c r="G6477" s="37" t="s">
        <v>773</v>
      </c>
      <c r="H6477" s="0" t="n">
        <v>193059</v>
      </c>
      <c r="I6477" s="0" t="n">
        <v>143534</v>
      </c>
      <c r="J6477" s="0" t="n">
        <v>13267</v>
      </c>
    </row>
    <row r="6478" customFormat="false" ht="15" hidden="false" customHeight="false" outlineLevel="0" collapsed="false">
      <c r="A6478" s="0" t="n">
        <v>202407</v>
      </c>
      <c r="B6478" s="0" t="n">
        <v>202408</v>
      </c>
      <c r="C6478" s="37" t="s">
        <v>149</v>
      </c>
      <c r="D6478" s="37" t="s">
        <v>130</v>
      </c>
      <c r="E6478" s="0" t="n">
        <v>2</v>
      </c>
      <c r="F6478" s="38" t="s">
        <v>71</v>
      </c>
      <c r="G6478" s="37" t="s">
        <v>774</v>
      </c>
      <c r="H6478" s="0" t="n">
        <v>1234702</v>
      </c>
      <c r="I6478" s="0" t="n">
        <v>1418799</v>
      </c>
      <c r="J6478" s="0" t="n">
        <v>-80215</v>
      </c>
    </row>
    <row r="6479" customFormat="false" ht="15" hidden="false" customHeight="false" outlineLevel="0" collapsed="false">
      <c r="A6479" s="0" t="n">
        <v>202407</v>
      </c>
      <c r="B6479" s="0" t="n">
        <v>202408</v>
      </c>
      <c r="C6479" s="37" t="s">
        <v>109</v>
      </c>
      <c r="D6479" s="37" t="s">
        <v>139</v>
      </c>
      <c r="E6479" s="0" t="n">
        <v>2</v>
      </c>
      <c r="F6479" s="38" t="s">
        <v>71</v>
      </c>
      <c r="G6479" s="37" t="s">
        <v>775</v>
      </c>
      <c r="H6479" s="0" t="n">
        <v>65777</v>
      </c>
      <c r="I6479" s="0" t="n">
        <v>25454</v>
      </c>
      <c r="J6479" s="0" t="n">
        <v>-1474</v>
      </c>
    </row>
    <row r="6480" customFormat="false" ht="15" hidden="false" customHeight="false" outlineLevel="0" collapsed="false">
      <c r="A6480" s="0" t="n">
        <v>202407</v>
      </c>
      <c r="B6480" s="0" t="n">
        <v>202408</v>
      </c>
      <c r="C6480" s="37" t="s">
        <v>106</v>
      </c>
      <c r="D6480" s="37" t="s">
        <v>776</v>
      </c>
      <c r="E6480" s="0" t="n">
        <v>2</v>
      </c>
      <c r="F6480" s="38" t="s">
        <v>71</v>
      </c>
      <c r="G6480" s="37" t="s">
        <v>777</v>
      </c>
      <c r="H6480" s="0" t="n">
        <v>186969</v>
      </c>
      <c r="I6480" s="0" t="n">
        <v>101782</v>
      </c>
      <c r="J6480" s="0" t="n">
        <v>4430</v>
      </c>
    </row>
    <row r="6481" customFormat="false" ht="15" hidden="false" customHeight="false" outlineLevel="0" collapsed="false">
      <c r="A6481" s="0" t="n">
        <v>202407</v>
      </c>
      <c r="B6481" s="0" t="n">
        <v>202408</v>
      </c>
      <c r="C6481" s="37" t="s">
        <v>109</v>
      </c>
      <c r="D6481" s="37" t="s">
        <v>396</v>
      </c>
      <c r="E6481" s="0" t="n">
        <v>2</v>
      </c>
      <c r="F6481" s="38" t="s">
        <v>71</v>
      </c>
      <c r="G6481" s="37" t="s">
        <v>778</v>
      </c>
      <c r="H6481" s="0" t="n">
        <v>2950196</v>
      </c>
      <c r="I6481" s="0" t="n">
        <v>1429522</v>
      </c>
      <c r="J6481" s="0" t="n">
        <v>115580</v>
      </c>
    </row>
    <row r="6482" customFormat="false" ht="15" hidden="false" customHeight="false" outlineLevel="0" collapsed="false">
      <c r="A6482" s="0" t="n">
        <v>202407</v>
      </c>
      <c r="B6482" s="0" t="n">
        <v>202408</v>
      </c>
      <c r="C6482" s="37" t="s">
        <v>106</v>
      </c>
      <c r="D6482" s="37" t="s">
        <v>189</v>
      </c>
      <c r="E6482" s="0" t="n">
        <v>2</v>
      </c>
      <c r="F6482" s="38" t="s">
        <v>71</v>
      </c>
      <c r="G6482" s="37" t="s">
        <v>779</v>
      </c>
      <c r="H6482" s="0" t="n">
        <v>315124</v>
      </c>
      <c r="I6482" s="0" t="n">
        <v>359295</v>
      </c>
      <c r="J6482" s="0" t="n">
        <v>29176</v>
      </c>
    </row>
    <row r="6483" customFormat="false" ht="15" hidden="false" customHeight="false" outlineLevel="0" collapsed="false">
      <c r="A6483" s="0" t="n">
        <v>202407</v>
      </c>
      <c r="B6483" s="0" t="n">
        <v>202408</v>
      </c>
      <c r="C6483" s="37" t="s">
        <v>152</v>
      </c>
      <c r="D6483" s="37" t="s">
        <v>320</v>
      </c>
      <c r="E6483" s="0" t="n">
        <v>2</v>
      </c>
      <c r="F6483" s="38" t="s">
        <v>71</v>
      </c>
      <c r="G6483" s="37" t="s">
        <v>780</v>
      </c>
      <c r="H6483" s="0" t="n">
        <v>1563408</v>
      </c>
      <c r="I6483" s="0" t="n">
        <v>933352</v>
      </c>
      <c r="J6483" s="0" t="n">
        <v>22741</v>
      </c>
    </row>
    <row r="6484" customFormat="false" ht="15" hidden="false" customHeight="false" outlineLevel="0" collapsed="false">
      <c r="A6484" s="0" t="n">
        <v>202407</v>
      </c>
      <c r="B6484" s="0" t="n">
        <v>202408</v>
      </c>
      <c r="C6484" s="37" t="s">
        <v>95</v>
      </c>
      <c r="D6484" s="37" t="s">
        <v>693</v>
      </c>
      <c r="E6484" s="0" t="n">
        <v>2</v>
      </c>
      <c r="F6484" s="38" t="s">
        <v>71</v>
      </c>
      <c r="G6484" s="37" t="s">
        <v>781</v>
      </c>
      <c r="H6484" s="0" t="n">
        <v>707635</v>
      </c>
      <c r="I6484" s="0" t="n">
        <v>755176</v>
      </c>
      <c r="J6484" s="0" t="n">
        <v>15305</v>
      </c>
    </row>
    <row r="6485" customFormat="false" ht="15" hidden="false" customHeight="false" outlineLevel="0" collapsed="false">
      <c r="A6485" s="0" t="n">
        <v>202407</v>
      </c>
      <c r="B6485" s="0" t="n">
        <v>202408</v>
      </c>
      <c r="C6485" s="37" t="s">
        <v>98</v>
      </c>
      <c r="D6485" s="37" t="s">
        <v>369</v>
      </c>
      <c r="E6485" s="0" t="n">
        <v>2</v>
      </c>
      <c r="F6485" s="38" t="s">
        <v>71</v>
      </c>
      <c r="G6485" s="37" t="s">
        <v>782</v>
      </c>
      <c r="H6485" s="0" t="n">
        <v>467995</v>
      </c>
      <c r="I6485" s="0" t="n">
        <v>224763</v>
      </c>
      <c r="J6485" s="0" t="n">
        <v>9099</v>
      </c>
    </row>
    <row r="6486" customFormat="false" ht="15" hidden="false" customHeight="false" outlineLevel="0" collapsed="false">
      <c r="A6486" s="0" t="n">
        <v>202407</v>
      </c>
      <c r="B6486" s="0" t="n">
        <v>202408</v>
      </c>
      <c r="C6486" s="37" t="s">
        <v>136</v>
      </c>
      <c r="D6486" s="37" t="s">
        <v>719</v>
      </c>
      <c r="E6486" s="0" t="n">
        <v>2</v>
      </c>
      <c r="F6486" s="38" t="s">
        <v>71</v>
      </c>
      <c r="G6486" s="37" t="s">
        <v>783</v>
      </c>
      <c r="H6486" s="0" t="n">
        <v>3006458</v>
      </c>
      <c r="I6486" s="0" t="n">
        <v>1370360</v>
      </c>
      <c r="J6486" s="0" t="n">
        <v>150537</v>
      </c>
    </row>
    <row r="6487" customFormat="false" ht="15" hidden="false" customHeight="false" outlineLevel="0" collapsed="false">
      <c r="A6487" s="0" t="n">
        <v>202407</v>
      </c>
      <c r="B6487" s="0" t="n">
        <v>202408</v>
      </c>
      <c r="C6487" s="37" t="s">
        <v>101</v>
      </c>
      <c r="D6487" s="37" t="s">
        <v>247</v>
      </c>
      <c r="E6487" s="0" t="n">
        <v>2</v>
      </c>
      <c r="F6487" s="38" t="s">
        <v>71</v>
      </c>
      <c r="G6487" s="37" t="s">
        <v>784</v>
      </c>
      <c r="H6487" s="0" t="n">
        <v>449825</v>
      </c>
      <c r="I6487" s="0" t="n">
        <v>286256</v>
      </c>
      <c r="J6487" s="0" t="n">
        <v>58529</v>
      </c>
    </row>
    <row r="6488" customFormat="false" ht="15" hidden="false" customHeight="false" outlineLevel="0" collapsed="false">
      <c r="A6488" s="0" t="n">
        <v>202407</v>
      </c>
      <c r="B6488" s="0" t="n">
        <v>202408</v>
      </c>
      <c r="C6488" s="37" t="s">
        <v>184</v>
      </c>
      <c r="D6488" s="37" t="s">
        <v>367</v>
      </c>
      <c r="E6488" s="0" t="n">
        <v>2</v>
      </c>
      <c r="F6488" s="38" t="s">
        <v>71</v>
      </c>
      <c r="G6488" s="37" t="s">
        <v>785</v>
      </c>
      <c r="H6488" s="0" t="n">
        <v>62346</v>
      </c>
      <c r="I6488" s="0" t="n">
        <v>50150</v>
      </c>
      <c r="J6488" s="0" t="n">
        <v>-7123</v>
      </c>
    </row>
    <row r="6489" customFormat="false" ht="15" hidden="false" customHeight="false" outlineLevel="0" collapsed="false">
      <c r="A6489" s="0" t="n">
        <v>202407</v>
      </c>
      <c r="B6489" s="0" t="n">
        <v>202408</v>
      </c>
      <c r="C6489" s="37" t="s">
        <v>98</v>
      </c>
      <c r="D6489" s="37" t="s">
        <v>376</v>
      </c>
      <c r="E6489" s="0" t="n">
        <v>2</v>
      </c>
      <c r="F6489" s="38" t="s">
        <v>71</v>
      </c>
      <c r="G6489" s="37" t="s">
        <v>786</v>
      </c>
      <c r="H6489" s="0" t="n">
        <v>174417</v>
      </c>
      <c r="I6489" s="0" t="n">
        <v>59344</v>
      </c>
      <c r="J6489" s="0" t="n">
        <v>8445</v>
      </c>
    </row>
    <row r="6490" customFormat="false" ht="15" hidden="false" customHeight="false" outlineLevel="0" collapsed="false">
      <c r="A6490" s="0" t="n">
        <v>202407</v>
      </c>
      <c r="B6490" s="0" t="n">
        <v>202408</v>
      </c>
      <c r="C6490" s="37" t="s">
        <v>158</v>
      </c>
      <c r="D6490" s="37" t="s">
        <v>96</v>
      </c>
      <c r="E6490" s="0" t="n">
        <v>2</v>
      </c>
      <c r="F6490" s="38" t="s">
        <v>71</v>
      </c>
      <c r="G6490" s="37" t="s">
        <v>787</v>
      </c>
      <c r="H6490" s="0" t="n">
        <v>952775</v>
      </c>
      <c r="I6490" s="0" t="n">
        <v>560803</v>
      </c>
      <c r="J6490" s="0" t="n">
        <v>38631</v>
      </c>
    </row>
    <row r="6491" customFormat="false" ht="15" hidden="false" customHeight="false" outlineLevel="0" collapsed="false">
      <c r="A6491" s="0" t="n">
        <v>202407</v>
      </c>
      <c r="B6491" s="0" t="n">
        <v>202408</v>
      </c>
      <c r="C6491" s="37" t="s">
        <v>115</v>
      </c>
      <c r="D6491" s="37" t="s">
        <v>241</v>
      </c>
      <c r="E6491" s="0" t="n">
        <v>2</v>
      </c>
      <c r="F6491" s="38" t="s">
        <v>71</v>
      </c>
      <c r="G6491" s="37" t="s">
        <v>788</v>
      </c>
      <c r="H6491" s="0" t="n">
        <v>949649</v>
      </c>
      <c r="I6491" s="0" t="n">
        <v>499412</v>
      </c>
      <c r="J6491" s="0" t="n">
        <v>66208</v>
      </c>
    </row>
    <row r="6492" customFormat="false" ht="15" hidden="false" customHeight="false" outlineLevel="0" collapsed="false">
      <c r="A6492" s="0" t="n">
        <v>202407</v>
      </c>
      <c r="B6492" s="0" t="n">
        <v>202408</v>
      </c>
      <c r="C6492" s="37" t="s">
        <v>101</v>
      </c>
      <c r="D6492" s="37" t="s">
        <v>482</v>
      </c>
      <c r="E6492" s="0" t="n">
        <v>2</v>
      </c>
      <c r="F6492" s="38" t="s">
        <v>71</v>
      </c>
      <c r="G6492" s="37" t="s">
        <v>789</v>
      </c>
      <c r="H6492" s="0" t="n">
        <v>84245</v>
      </c>
      <c r="I6492" s="0" t="n">
        <v>56827</v>
      </c>
      <c r="J6492" s="0" t="n">
        <v>11283</v>
      </c>
    </row>
    <row r="6493" customFormat="false" ht="15" hidden="false" customHeight="false" outlineLevel="0" collapsed="false">
      <c r="A6493" s="0" t="n">
        <v>202407</v>
      </c>
      <c r="B6493" s="0" t="n">
        <v>202408</v>
      </c>
      <c r="C6493" s="37" t="s">
        <v>136</v>
      </c>
      <c r="D6493" s="37" t="s">
        <v>120</v>
      </c>
      <c r="E6493" s="0" t="n">
        <v>2</v>
      </c>
      <c r="F6493" s="38" t="s">
        <v>71</v>
      </c>
      <c r="G6493" s="37" t="s">
        <v>790</v>
      </c>
      <c r="H6493" s="0" t="n">
        <v>208943</v>
      </c>
      <c r="I6493" s="0" t="n">
        <v>272166</v>
      </c>
      <c r="J6493" s="0" t="n">
        <v>1221</v>
      </c>
    </row>
    <row r="6494" customFormat="false" ht="15" hidden="false" customHeight="false" outlineLevel="0" collapsed="false">
      <c r="A6494" s="0" t="n">
        <v>202407</v>
      </c>
      <c r="B6494" s="0" t="n">
        <v>202408</v>
      </c>
      <c r="C6494" s="37" t="s">
        <v>98</v>
      </c>
      <c r="D6494" s="37" t="s">
        <v>447</v>
      </c>
      <c r="E6494" s="0" t="n">
        <v>2</v>
      </c>
      <c r="F6494" s="38" t="s">
        <v>71</v>
      </c>
      <c r="G6494" s="37" t="s">
        <v>791</v>
      </c>
      <c r="H6494" s="0" t="n">
        <v>239371</v>
      </c>
      <c r="I6494" s="0" t="n">
        <v>134218</v>
      </c>
      <c r="J6494" s="0" t="n">
        <v>23412</v>
      </c>
    </row>
    <row r="6495" customFormat="false" ht="15" hidden="false" customHeight="false" outlineLevel="0" collapsed="false">
      <c r="A6495" s="0" t="n">
        <v>202407</v>
      </c>
      <c r="B6495" s="0" t="n">
        <v>202408</v>
      </c>
      <c r="C6495" s="37" t="s">
        <v>136</v>
      </c>
      <c r="D6495" s="37" t="s">
        <v>391</v>
      </c>
      <c r="E6495" s="0" t="n">
        <v>2</v>
      </c>
      <c r="F6495" s="38" t="s">
        <v>71</v>
      </c>
      <c r="G6495" s="37" t="s">
        <v>792</v>
      </c>
      <c r="H6495" s="0" t="n">
        <v>382928</v>
      </c>
      <c r="I6495" s="0" t="n">
        <v>70416</v>
      </c>
      <c r="J6495" s="0" t="n">
        <v>-3197</v>
      </c>
    </row>
    <row r="6496" customFormat="false" ht="15" hidden="false" customHeight="false" outlineLevel="0" collapsed="false">
      <c r="A6496" s="0" t="n">
        <v>202407</v>
      </c>
      <c r="B6496" s="0" t="n">
        <v>202408</v>
      </c>
      <c r="C6496" s="37" t="s">
        <v>106</v>
      </c>
      <c r="D6496" s="37" t="s">
        <v>467</v>
      </c>
      <c r="E6496" s="0" t="n">
        <v>2</v>
      </c>
      <c r="F6496" s="38" t="s">
        <v>71</v>
      </c>
      <c r="G6496" s="37" t="s">
        <v>793</v>
      </c>
      <c r="H6496" s="0" t="n">
        <v>100423</v>
      </c>
      <c r="I6496" s="0" t="n">
        <v>54685</v>
      </c>
      <c r="J6496" s="0" t="n">
        <v>5073</v>
      </c>
    </row>
    <row r="6497" customFormat="false" ht="15" hidden="false" customHeight="false" outlineLevel="0" collapsed="false">
      <c r="A6497" s="0" t="n">
        <v>202407</v>
      </c>
      <c r="B6497" s="0" t="n">
        <v>202408</v>
      </c>
      <c r="C6497" s="37" t="s">
        <v>95</v>
      </c>
      <c r="D6497" s="37" t="s">
        <v>147</v>
      </c>
      <c r="E6497" s="0" t="n">
        <v>2</v>
      </c>
      <c r="F6497" s="38" t="s">
        <v>71</v>
      </c>
      <c r="G6497" s="37" t="s">
        <v>794</v>
      </c>
      <c r="H6497" s="0" t="n">
        <v>285031</v>
      </c>
      <c r="I6497" s="0" t="n">
        <v>247657</v>
      </c>
      <c r="J6497" s="0" t="n">
        <v>13806</v>
      </c>
    </row>
    <row r="6498" customFormat="false" ht="15" hidden="false" customHeight="false" outlineLevel="0" collapsed="false">
      <c r="A6498" s="0" t="n">
        <v>202407</v>
      </c>
      <c r="B6498" s="0" t="n">
        <v>202408</v>
      </c>
      <c r="C6498" s="37" t="s">
        <v>184</v>
      </c>
      <c r="D6498" s="37" t="s">
        <v>603</v>
      </c>
      <c r="E6498" s="0" t="n">
        <v>2</v>
      </c>
      <c r="F6498" s="38" t="s">
        <v>71</v>
      </c>
      <c r="G6498" s="37" t="s">
        <v>795</v>
      </c>
      <c r="H6498" s="0" t="n">
        <v>257573</v>
      </c>
      <c r="I6498" s="0" t="n">
        <v>141130</v>
      </c>
      <c r="J6498" s="0" t="n">
        <v>11944</v>
      </c>
    </row>
    <row r="6499" customFormat="false" ht="15" hidden="false" customHeight="false" outlineLevel="0" collapsed="false">
      <c r="A6499" s="0" t="n">
        <v>202407</v>
      </c>
      <c r="B6499" s="0" t="n">
        <v>202408</v>
      </c>
      <c r="C6499" s="37" t="s">
        <v>149</v>
      </c>
      <c r="D6499" s="37" t="s">
        <v>318</v>
      </c>
      <c r="E6499" s="0" t="n">
        <v>2</v>
      </c>
      <c r="F6499" s="38" t="s">
        <v>71</v>
      </c>
      <c r="G6499" s="37" t="s">
        <v>796</v>
      </c>
      <c r="H6499" s="0" t="n">
        <v>1303295</v>
      </c>
      <c r="I6499" s="0" t="n">
        <v>1567451</v>
      </c>
      <c r="J6499" s="0" t="n">
        <v>-29630</v>
      </c>
    </row>
    <row r="6500" customFormat="false" ht="15" hidden="false" customHeight="false" outlineLevel="0" collapsed="false">
      <c r="A6500" s="0" t="n">
        <v>202407</v>
      </c>
      <c r="B6500" s="0" t="n">
        <v>202408</v>
      </c>
      <c r="C6500" s="37" t="s">
        <v>115</v>
      </c>
      <c r="D6500" s="37" t="s">
        <v>191</v>
      </c>
      <c r="E6500" s="0" t="n">
        <v>2</v>
      </c>
      <c r="F6500" s="38" t="s">
        <v>71</v>
      </c>
      <c r="G6500" s="37" t="s">
        <v>797</v>
      </c>
      <c r="H6500" s="0" t="n">
        <v>1647690</v>
      </c>
      <c r="I6500" s="0" t="n">
        <v>1425546</v>
      </c>
      <c r="J6500" s="0" t="n">
        <v>176323</v>
      </c>
    </row>
    <row r="6501" customFormat="false" ht="15" hidden="false" customHeight="false" outlineLevel="0" collapsed="false">
      <c r="A6501" s="0" t="n">
        <v>202407</v>
      </c>
      <c r="B6501" s="0" t="n">
        <v>202408</v>
      </c>
      <c r="C6501" s="37" t="s">
        <v>101</v>
      </c>
      <c r="D6501" s="37" t="s">
        <v>519</v>
      </c>
      <c r="E6501" s="0" t="n">
        <v>2</v>
      </c>
      <c r="F6501" s="38" t="s">
        <v>71</v>
      </c>
      <c r="G6501" s="37" t="s">
        <v>798</v>
      </c>
      <c r="H6501" s="0" t="n">
        <v>463834</v>
      </c>
      <c r="I6501" s="0" t="n">
        <v>305311</v>
      </c>
      <c r="J6501" s="0" t="n">
        <v>72856</v>
      </c>
    </row>
    <row r="6502" customFormat="false" ht="15" hidden="false" customHeight="false" outlineLevel="0" collapsed="false">
      <c r="A6502" s="0" t="n">
        <v>202407</v>
      </c>
      <c r="B6502" s="0" t="n">
        <v>202408</v>
      </c>
      <c r="C6502" s="37" t="s">
        <v>101</v>
      </c>
      <c r="D6502" s="37" t="s">
        <v>99</v>
      </c>
      <c r="E6502" s="0" t="n">
        <v>2</v>
      </c>
      <c r="F6502" s="38" t="s">
        <v>71</v>
      </c>
      <c r="G6502" s="37" t="s">
        <v>799</v>
      </c>
      <c r="H6502" s="0" t="n">
        <v>351937</v>
      </c>
      <c r="I6502" s="0" t="n">
        <v>233666</v>
      </c>
      <c r="J6502" s="0" t="n">
        <v>-4016</v>
      </c>
    </row>
    <row r="6503" customFormat="false" ht="15" hidden="false" customHeight="false" outlineLevel="0" collapsed="false">
      <c r="A6503" s="0" t="n">
        <v>202407</v>
      </c>
      <c r="B6503" s="0" t="n">
        <v>202408</v>
      </c>
      <c r="C6503" s="37" t="s">
        <v>197</v>
      </c>
      <c r="D6503" s="37" t="s">
        <v>623</v>
      </c>
      <c r="E6503" s="0" t="n">
        <v>2</v>
      </c>
      <c r="F6503" s="38" t="s">
        <v>71</v>
      </c>
      <c r="G6503" s="37" t="s">
        <v>800</v>
      </c>
      <c r="H6503" s="0" t="n">
        <v>460970</v>
      </c>
      <c r="I6503" s="0" t="n">
        <v>544459</v>
      </c>
      <c r="J6503" s="0" t="n">
        <v>53882</v>
      </c>
    </row>
    <row r="6504" customFormat="false" ht="15" hidden="false" customHeight="false" outlineLevel="0" collapsed="false">
      <c r="A6504" s="0" t="n">
        <v>202407</v>
      </c>
      <c r="B6504" s="0" t="n">
        <v>202408</v>
      </c>
      <c r="C6504" s="37" t="s">
        <v>115</v>
      </c>
      <c r="D6504" s="37" t="s">
        <v>102</v>
      </c>
      <c r="E6504" s="0" t="n">
        <v>2</v>
      </c>
      <c r="F6504" s="38" t="s">
        <v>71</v>
      </c>
      <c r="G6504" s="37" t="s">
        <v>801</v>
      </c>
      <c r="H6504" s="0" t="n">
        <v>175600</v>
      </c>
      <c r="I6504" s="0" t="n">
        <v>80420</v>
      </c>
      <c r="J6504" s="0" t="n">
        <v>13317</v>
      </c>
    </row>
    <row r="6505" customFormat="false" ht="15" hidden="false" customHeight="false" outlineLevel="0" collapsed="false">
      <c r="A6505" s="0" t="n">
        <v>202407</v>
      </c>
      <c r="B6505" s="0" t="n">
        <v>202408</v>
      </c>
      <c r="C6505" s="37" t="s">
        <v>136</v>
      </c>
      <c r="D6505" s="37" t="s">
        <v>719</v>
      </c>
      <c r="E6505" s="0" t="n">
        <v>2</v>
      </c>
      <c r="F6505" s="38" t="s">
        <v>71</v>
      </c>
      <c r="G6505" s="37" t="s">
        <v>802</v>
      </c>
      <c r="H6505" s="0" t="n">
        <v>119108</v>
      </c>
      <c r="I6505" s="0" t="n">
        <v>69796</v>
      </c>
      <c r="J6505" s="0" t="n">
        <v>3513</v>
      </c>
    </row>
    <row r="6506" customFormat="false" ht="15" hidden="false" customHeight="false" outlineLevel="0" collapsed="false">
      <c r="A6506" s="0" t="n">
        <v>202407</v>
      </c>
      <c r="B6506" s="0" t="n">
        <v>202408</v>
      </c>
      <c r="C6506" s="37" t="s">
        <v>106</v>
      </c>
      <c r="D6506" s="37" t="s">
        <v>369</v>
      </c>
      <c r="E6506" s="0" t="n">
        <v>2</v>
      </c>
      <c r="F6506" s="38" t="s">
        <v>71</v>
      </c>
      <c r="G6506" s="37" t="s">
        <v>803</v>
      </c>
      <c r="H6506" s="0" t="n">
        <v>166946</v>
      </c>
      <c r="I6506" s="0" t="n">
        <v>62086</v>
      </c>
      <c r="J6506" s="0" t="n">
        <v>13413</v>
      </c>
    </row>
    <row r="6507" customFormat="false" ht="15" hidden="false" customHeight="false" outlineLevel="0" collapsed="false">
      <c r="A6507" s="0" t="n">
        <v>202407</v>
      </c>
      <c r="B6507" s="0" t="n">
        <v>202408</v>
      </c>
      <c r="C6507" s="37" t="s">
        <v>106</v>
      </c>
      <c r="D6507" s="37" t="s">
        <v>756</v>
      </c>
      <c r="E6507" s="0" t="n">
        <v>2</v>
      </c>
      <c r="F6507" s="38" t="s">
        <v>71</v>
      </c>
      <c r="G6507" s="37" t="s">
        <v>804</v>
      </c>
      <c r="H6507" s="0" t="n">
        <v>257010</v>
      </c>
      <c r="I6507" s="0" t="n">
        <v>66472</v>
      </c>
      <c r="J6507" s="0" t="n">
        <v>2462</v>
      </c>
    </row>
    <row r="6508" customFormat="false" ht="15" hidden="false" customHeight="false" outlineLevel="0" collapsed="false">
      <c r="A6508" s="0" t="n">
        <v>202407</v>
      </c>
      <c r="B6508" s="0" t="n">
        <v>202408</v>
      </c>
      <c r="C6508" s="37" t="s">
        <v>101</v>
      </c>
      <c r="D6508" s="37" t="s">
        <v>165</v>
      </c>
      <c r="E6508" s="0" t="n">
        <v>2</v>
      </c>
      <c r="F6508" s="38" t="s">
        <v>71</v>
      </c>
      <c r="G6508" s="37" t="s">
        <v>805</v>
      </c>
      <c r="H6508" s="0" t="n">
        <v>137120</v>
      </c>
      <c r="I6508" s="0" t="n">
        <v>155559</v>
      </c>
      <c r="J6508" s="0" t="n">
        <v>10636</v>
      </c>
    </row>
    <row r="6509" customFormat="false" ht="15" hidden="false" customHeight="false" outlineLevel="0" collapsed="false">
      <c r="A6509" s="0" t="n">
        <v>202407</v>
      </c>
      <c r="B6509" s="0" t="n">
        <v>202408</v>
      </c>
      <c r="C6509" s="37" t="s">
        <v>149</v>
      </c>
      <c r="D6509" s="37" t="s">
        <v>806</v>
      </c>
      <c r="E6509" s="0" t="n">
        <v>2</v>
      </c>
      <c r="F6509" s="38" t="s">
        <v>71</v>
      </c>
      <c r="G6509" s="37" t="s">
        <v>807</v>
      </c>
      <c r="H6509" s="0" t="n">
        <v>686132</v>
      </c>
      <c r="I6509" s="0" t="n">
        <v>547232</v>
      </c>
      <c r="J6509" s="0" t="n">
        <v>-10570</v>
      </c>
    </row>
    <row r="6510" customFormat="false" ht="15" hidden="false" customHeight="false" outlineLevel="0" collapsed="false">
      <c r="A6510" s="0" t="n">
        <v>202407</v>
      </c>
      <c r="B6510" s="0" t="n">
        <v>202408</v>
      </c>
      <c r="C6510" s="37" t="s">
        <v>101</v>
      </c>
      <c r="D6510" s="37" t="s">
        <v>412</v>
      </c>
      <c r="E6510" s="0" t="n">
        <v>2</v>
      </c>
      <c r="F6510" s="38" t="s">
        <v>71</v>
      </c>
      <c r="G6510" s="37" t="s">
        <v>808</v>
      </c>
      <c r="H6510" s="0" t="n">
        <v>1172219</v>
      </c>
      <c r="I6510" s="0" t="n">
        <v>605185</v>
      </c>
      <c r="J6510" s="0" t="n">
        <v>56076</v>
      </c>
    </row>
    <row r="6511" customFormat="false" ht="15" hidden="false" customHeight="false" outlineLevel="0" collapsed="false">
      <c r="A6511" s="0" t="n">
        <v>202407</v>
      </c>
      <c r="B6511" s="0" t="n">
        <v>202408</v>
      </c>
      <c r="C6511" s="37" t="s">
        <v>115</v>
      </c>
      <c r="D6511" s="37" t="s">
        <v>493</v>
      </c>
      <c r="E6511" s="0" t="n">
        <v>2</v>
      </c>
      <c r="F6511" s="38" t="s">
        <v>71</v>
      </c>
      <c r="G6511" s="37" t="s">
        <v>809</v>
      </c>
      <c r="H6511" s="0" t="n">
        <v>89382</v>
      </c>
      <c r="I6511" s="0" t="n">
        <v>98868</v>
      </c>
      <c r="J6511" s="0" t="n">
        <v>7939</v>
      </c>
    </row>
    <row r="6512" customFormat="false" ht="15" hidden="false" customHeight="false" outlineLevel="0" collapsed="false">
      <c r="A6512" s="0" t="n">
        <v>202407</v>
      </c>
      <c r="B6512" s="0" t="n">
        <v>202408</v>
      </c>
      <c r="C6512" s="37" t="s">
        <v>115</v>
      </c>
      <c r="D6512" s="37" t="s">
        <v>493</v>
      </c>
      <c r="E6512" s="0" t="n">
        <v>2</v>
      </c>
      <c r="F6512" s="38" t="s">
        <v>71</v>
      </c>
      <c r="G6512" s="37" t="s">
        <v>810</v>
      </c>
      <c r="H6512" s="0" t="n">
        <v>731637</v>
      </c>
      <c r="I6512" s="0" t="n">
        <v>149569</v>
      </c>
      <c r="J6512" s="0" t="n">
        <v>21477</v>
      </c>
    </row>
    <row r="6513" customFormat="false" ht="15" hidden="false" customHeight="false" outlineLevel="0" collapsed="false">
      <c r="A6513" s="0" t="n">
        <v>202407</v>
      </c>
      <c r="B6513" s="0" t="n">
        <v>202408</v>
      </c>
      <c r="C6513" s="37" t="s">
        <v>184</v>
      </c>
      <c r="D6513" s="37" t="s">
        <v>425</v>
      </c>
      <c r="E6513" s="0" t="n">
        <v>2</v>
      </c>
      <c r="F6513" s="38" t="s">
        <v>71</v>
      </c>
      <c r="G6513" s="37" t="s">
        <v>811</v>
      </c>
      <c r="H6513" s="0" t="n">
        <v>394183</v>
      </c>
      <c r="I6513" s="0" t="n">
        <v>149181</v>
      </c>
      <c r="J6513" s="0" t="n">
        <v>2443</v>
      </c>
    </row>
    <row r="6514" customFormat="false" ht="15" hidden="false" customHeight="false" outlineLevel="0" collapsed="false">
      <c r="A6514" s="0" t="n">
        <v>202407</v>
      </c>
      <c r="B6514" s="0" t="n">
        <v>202408</v>
      </c>
      <c r="C6514" s="37" t="s">
        <v>149</v>
      </c>
      <c r="D6514" s="37" t="s">
        <v>756</v>
      </c>
      <c r="E6514" s="0" t="n">
        <v>2</v>
      </c>
      <c r="F6514" s="38" t="s">
        <v>71</v>
      </c>
      <c r="G6514" s="37" t="s">
        <v>812</v>
      </c>
      <c r="H6514" s="0" t="n">
        <v>738039</v>
      </c>
      <c r="I6514" s="0" t="n">
        <v>535395</v>
      </c>
      <c r="J6514" s="0" t="n">
        <v>6318</v>
      </c>
    </row>
    <row r="6515" customFormat="false" ht="15" hidden="false" customHeight="false" outlineLevel="0" collapsed="false">
      <c r="A6515" s="0" t="n">
        <v>202407</v>
      </c>
      <c r="B6515" s="0" t="n">
        <v>202408</v>
      </c>
      <c r="C6515" s="37" t="s">
        <v>149</v>
      </c>
      <c r="D6515" s="37" t="s">
        <v>616</v>
      </c>
      <c r="E6515" s="0" t="n">
        <v>2</v>
      </c>
      <c r="F6515" s="38" t="s">
        <v>71</v>
      </c>
      <c r="G6515" s="37" t="s">
        <v>813</v>
      </c>
      <c r="H6515" s="0" t="n">
        <v>480780</v>
      </c>
      <c r="I6515" s="0" t="n">
        <v>173516</v>
      </c>
      <c r="J6515" s="0" t="n">
        <v>21906</v>
      </c>
    </row>
    <row r="6516" customFormat="false" ht="15" hidden="false" customHeight="false" outlineLevel="0" collapsed="false">
      <c r="A6516" s="0" t="n">
        <v>202407</v>
      </c>
      <c r="B6516" s="0" t="n">
        <v>202408</v>
      </c>
      <c r="C6516" s="37" t="s">
        <v>109</v>
      </c>
      <c r="D6516" s="37" t="s">
        <v>364</v>
      </c>
      <c r="E6516" s="0" t="n">
        <v>2</v>
      </c>
      <c r="F6516" s="38" t="s">
        <v>71</v>
      </c>
      <c r="G6516" s="37" t="s">
        <v>814</v>
      </c>
      <c r="H6516" s="0" t="n">
        <v>95798</v>
      </c>
      <c r="I6516" s="0" t="n">
        <v>74913</v>
      </c>
      <c r="J6516" s="0" t="n">
        <v>16460</v>
      </c>
    </row>
    <row r="6517" customFormat="false" ht="15" hidden="false" customHeight="false" outlineLevel="0" collapsed="false">
      <c r="A6517" s="0" t="n">
        <v>202407</v>
      </c>
      <c r="B6517" s="0" t="n">
        <v>202408</v>
      </c>
      <c r="C6517" s="37" t="s">
        <v>95</v>
      </c>
      <c r="D6517" s="37" t="s">
        <v>396</v>
      </c>
      <c r="E6517" s="0" t="n">
        <v>2</v>
      </c>
      <c r="F6517" s="38" t="s">
        <v>71</v>
      </c>
      <c r="G6517" s="37" t="s">
        <v>815</v>
      </c>
      <c r="H6517" s="0" t="n">
        <v>109948</v>
      </c>
      <c r="I6517" s="0" t="n">
        <v>107773</v>
      </c>
      <c r="J6517" s="0" t="n">
        <v>15401</v>
      </c>
    </row>
    <row r="6518" customFormat="false" ht="15" hidden="false" customHeight="false" outlineLevel="0" collapsed="false">
      <c r="A6518" s="0" t="n">
        <v>202407</v>
      </c>
      <c r="B6518" s="0" t="n">
        <v>202408</v>
      </c>
      <c r="C6518" s="37" t="s">
        <v>115</v>
      </c>
      <c r="D6518" s="37" t="s">
        <v>673</v>
      </c>
      <c r="E6518" s="0" t="n">
        <v>2</v>
      </c>
      <c r="F6518" s="38" t="s">
        <v>71</v>
      </c>
      <c r="G6518" s="37" t="s">
        <v>816</v>
      </c>
      <c r="H6518" s="0" t="n">
        <v>432463</v>
      </c>
      <c r="I6518" s="0" t="n">
        <v>205838</v>
      </c>
      <c r="J6518" s="0" t="n">
        <v>54494</v>
      </c>
    </row>
    <row r="6519" customFormat="false" ht="15" hidden="false" customHeight="false" outlineLevel="0" collapsed="false">
      <c r="A6519" s="0" t="n">
        <v>202407</v>
      </c>
      <c r="B6519" s="0" t="n">
        <v>202408</v>
      </c>
      <c r="C6519" s="37" t="s">
        <v>112</v>
      </c>
      <c r="D6519" s="37" t="s">
        <v>120</v>
      </c>
      <c r="E6519" s="0" t="n">
        <v>2</v>
      </c>
      <c r="F6519" s="38" t="s">
        <v>71</v>
      </c>
      <c r="G6519" s="37" t="s">
        <v>817</v>
      </c>
      <c r="H6519" s="0" t="n">
        <v>1494820</v>
      </c>
      <c r="I6519" s="0" t="n">
        <v>419344</v>
      </c>
      <c r="J6519" s="0" t="n">
        <v>56834</v>
      </c>
    </row>
    <row r="6520" customFormat="false" ht="15" hidden="false" customHeight="false" outlineLevel="0" collapsed="false">
      <c r="A6520" s="0" t="n">
        <v>202407</v>
      </c>
      <c r="B6520" s="0" t="n">
        <v>202408</v>
      </c>
      <c r="C6520" s="37" t="s">
        <v>124</v>
      </c>
      <c r="D6520" s="37" t="s">
        <v>493</v>
      </c>
      <c r="E6520" s="0" t="n">
        <v>2</v>
      </c>
      <c r="F6520" s="38" t="s">
        <v>71</v>
      </c>
      <c r="G6520" s="37" t="s">
        <v>818</v>
      </c>
      <c r="H6520" s="0" t="n">
        <v>44245</v>
      </c>
      <c r="I6520" s="0" t="n">
        <v>33365</v>
      </c>
      <c r="J6520" s="0" t="n">
        <v>4402</v>
      </c>
    </row>
    <row r="6521" customFormat="false" ht="15" hidden="false" customHeight="false" outlineLevel="0" collapsed="false">
      <c r="A6521" s="0" t="n">
        <v>202407</v>
      </c>
      <c r="B6521" s="0" t="n">
        <v>202408</v>
      </c>
      <c r="C6521" s="37" t="s">
        <v>95</v>
      </c>
      <c r="D6521" s="37" t="s">
        <v>414</v>
      </c>
      <c r="E6521" s="0" t="n">
        <v>2</v>
      </c>
      <c r="F6521" s="38" t="s">
        <v>71</v>
      </c>
      <c r="G6521" s="37" t="s">
        <v>819</v>
      </c>
      <c r="H6521" s="0" t="n">
        <v>993146</v>
      </c>
      <c r="I6521" s="0" t="n">
        <v>304018</v>
      </c>
      <c r="J6521" s="0" t="n">
        <v>44973</v>
      </c>
    </row>
    <row r="6522" customFormat="false" ht="15" hidden="false" customHeight="false" outlineLevel="0" collapsed="false">
      <c r="A6522" s="0" t="n">
        <v>202407</v>
      </c>
      <c r="B6522" s="0" t="n">
        <v>202408</v>
      </c>
      <c r="C6522" s="37" t="s">
        <v>149</v>
      </c>
      <c r="D6522" s="37" t="s">
        <v>247</v>
      </c>
      <c r="E6522" s="0" t="n">
        <v>2</v>
      </c>
      <c r="F6522" s="38" t="s">
        <v>71</v>
      </c>
      <c r="G6522" s="37" t="s">
        <v>820</v>
      </c>
      <c r="H6522" s="0" t="n">
        <v>2867704</v>
      </c>
      <c r="I6522" s="0" t="n">
        <v>1642543</v>
      </c>
      <c r="J6522" s="0" t="n">
        <v>375842</v>
      </c>
    </row>
    <row r="6523" customFormat="false" ht="15" hidden="false" customHeight="false" outlineLevel="0" collapsed="false">
      <c r="A6523" s="0" t="n">
        <v>202407</v>
      </c>
      <c r="B6523" s="0" t="n">
        <v>202408</v>
      </c>
      <c r="C6523" s="37" t="s">
        <v>109</v>
      </c>
      <c r="D6523" s="37" t="s">
        <v>821</v>
      </c>
      <c r="E6523" s="0" t="n">
        <v>2</v>
      </c>
      <c r="F6523" s="38" t="s">
        <v>71</v>
      </c>
      <c r="G6523" s="37" t="s">
        <v>822</v>
      </c>
      <c r="H6523" s="0" t="n">
        <v>465938</v>
      </c>
      <c r="I6523" s="0" t="n">
        <v>411197</v>
      </c>
      <c r="J6523" s="0" t="n">
        <v>83784</v>
      </c>
    </row>
    <row r="6524" customFormat="false" ht="15" hidden="false" customHeight="false" outlineLevel="0" collapsed="false">
      <c r="A6524" s="0" t="n">
        <v>202407</v>
      </c>
      <c r="B6524" s="0" t="n">
        <v>202408</v>
      </c>
      <c r="C6524" s="37" t="s">
        <v>124</v>
      </c>
      <c r="D6524" s="37" t="s">
        <v>476</v>
      </c>
      <c r="E6524" s="0" t="n">
        <v>2</v>
      </c>
      <c r="F6524" s="38" t="s">
        <v>71</v>
      </c>
      <c r="G6524" s="37" t="s">
        <v>823</v>
      </c>
      <c r="H6524" s="0" t="n">
        <v>902658</v>
      </c>
      <c r="I6524" s="0" t="n">
        <v>220588</v>
      </c>
      <c r="J6524" s="0" t="n">
        <v>-6284</v>
      </c>
    </row>
    <row r="6525" customFormat="false" ht="15" hidden="false" customHeight="false" outlineLevel="0" collapsed="false">
      <c r="A6525" s="0" t="n">
        <v>202407</v>
      </c>
      <c r="B6525" s="0" t="n">
        <v>202408</v>
      </c>
      <c r="C6525" s="37" t="s">
        <v>115</v>
      </c>
      <c r="D6525" s="37" t="s">
        <v>300</v>
      </c>
      <c r="E6525" s="0" t="n">
        <v>2</v>
      </c>
      <c r="F6525" s="38" t="s">
        <v>71</v>
      </c>
      <c r="G6525" s="37" t="s">
        <v>824</v>
      </c>
      <c r="H6525" s="0" t="n">
        <v>217969</v>
      </c>
      <c r="I6525" s="0" t="n">
        <v>190450</v>
      </c>
      <c r="J6525" s="0" t="n">
        <v>30483</v>
      </c>
    </row>
    <row r="6526" customFormat="false" ht="15" hidden="false" customHeight="false" outlineLevel="0" collapsed="false">
      <c r="A6526" s="0" t="n">
        <v>202407</v>
      </c>
      <c r="B6526" s="0" t="n">
        <v>202408</v>
      </c>
      <c r="C6526" s="37" t="s">
        <v>158</v>
      </c>
      <c r="D6526" s="37" t="s">
        <v>700</v>
      </c>
      <c r="E6526" s="0" t="n">
        <v>2</v>
      </c>
      <c r="F6526" s="38" t="s">
        <v>71</v>
      </c>
      <c r="G6526" s="37" t="s">
        <v>825</v>
      </c>
      <c r="H6526" s="0" t="n">
        <v>374949</v>
      </c>
      <c r="I6526" s="0" t="n">
        <v>504304</v>
      </c>
      <c r="J6526" s="0" t="n">
        <v>53726</v>
      </c>
    </row>
    <row r="6527" customFormat="false" ht="15" hidden="false" customHeight="false" outlineLevel="0" collapsed="false">
      <c r="A6527" s="0" t="n">
        <v>202407</v>
      </c>
      <c r="B6527" s="0" t="n">
        <v>202408</v>
      </c>
      <c r="C6527" s="37" t="s">
        <v>184</v>
      </c>
      <c r="D6527" s="37" t="s">
        <v>826</v>
      </c>
      <c r="E6527" s="0" t="n">
        <v>2</v>
      </c>
      <c r="F6527" s="38" t="s">
        <v>71</v>
      </c>
      <c r="G6527" s="37" t="s">
        <v>827</v>
      </c>
      <c r="H6527" s="0" t="n">
        <v>61507</v>
      </c>
      <c r="I6527" s="0" t="n">
        <v>68016</v>
      </c>
      <c r="J6527" s="0" t="n">
        <v>4122</v>
      </c>
    </row>
    <row r="6528" customFormat="false" ht="15" hidden="false" customHeight="false" outlineLevel="0" collapsed="false">
      <c r="A6528" s="0" t="n">
        <v>202407</v>
      </c>
      <c r="B6528" s="0" t="n">
        <v>202408</v>
      </c>
      <c r="C6528" s="37" t="s">
        <v>101</v>
      </c>
      <c r="D6528" s="37" t="s">
        <v>328</v>
      </c>
      <c r="E6528" s="0" t="n">
        <v>2</v>
      </c>
      <c r="F6528" s="38" t="s">
        <v>71</v>
      </c>
      <c r="G6528" s="37" t="s">
        <v>828</v>
      </c>
      <c r="H6528" s="0" t="n">
        <v>33744</v>
      </c>
      <c r="I6528" s="0" t="n">
        <v>50545</v>
      </c>
      <c r="J6528" s="0" t="n">
        <v>-4918</v>
      </c>
    </row>
    <row r="6529" customFormat="false" ht="15" hidden="false" customHeight="false" outlineLevel="0" collapsed="false">
      <c r="A6529" s="0" t="n">
        <v>202407</v>
      </c>
      <c r="B6529" s="0" t="n">
        <v>202408</v>
      </c>
      <c r="C6529" s="37" t="s">
        <v>106</v>
      </c>
      <c r="D6529" s="37" t="s">
        <v>511</v>
      </c>
      <c r="E6529" s="0" t="n">
        <v>2</v>
      </c>
      <c r="F6529" s="38" t="s">
        <v>71</v>
      </c>
      <c r="G6529" s="37" t="s">
        <v>829</v>
      </c>
      <c r="H6529" s="0" t="n">
        <v>1818755</v>
      </c>
      <c r="I6529" s="0" t="n">
        <v>701955</v>
      </c>
      <c r="J6529" s="0" t="n">
        <v>-51956</v>
      </c>
    </row>
    <row r="6530" customFormat="false" ht="15" hidden="false" customHeight="false" outlineLevel="0" collapsed="false">
      <c r="A6530" s="0" t="n">
        <v>202407</v>
      </c>
      <c r="B6530" s="0" t="n">
        <v>202408</v>
      </c>
      <c r="C6530" s="37" t="s">
        <v>149</v>
      </c>
      <c r="D6530" s="37" t="s">
        <v>360</v>
      </c>
      <c r="E6530" s="0" t="n">
        <v>2</v>
      </c>
      <c r="F6530" s="38" t="s">
        <v>71</v>
      </c>
      <c r="G6530" s="37" t="s">
        <v>830</v>
      </c>
      <c r="H6530" s="0" t="n">
        <v>222627</v>
      </c>
      <c r="I6530" s="0" t="n">
        <v>146862</v>
      </c>
      <c r="J6530" s="0" t="n">
        <v>6396</v>
      </c>
    </row>
    <row r="6531" customFormat="false" ht="15" hidden="false" customHeight="false" outlineLevel="0" collapsed="false">
      <c r="A6531" s="0" t="n">
        <v>202407</v>
      </c>
      <c r="B6531" s="0" t="n">
        <v>202408</v>
      </c>
      <c r="C6531" s="37" t="s">
        <v>112</v>
      </c>
      <c r="D6531" s="37" t="s">
        <v>284</v>
      </c>
      <c r="E6531" s="0" t="n">
        <v>2</v>
      </c>
      <c r="F6531" s="38" t="s">
        <v>71</v>
      </c>
      <c r="G6531" s="37" t="s">
        <v>831</v>
      </c>
      <c r="H6531" s="0" t="n">
        <v>309401</v>
      </c>
      <c r="I6531" s="0" t="n">
        <v>142843</v>
      </c>
      <c r="J6531" s="0" t="n">
        <v>-9493</v>
      </c>
    </row>
    <row r="6532" customFormat="false" ht="15" hidden="false" customHeight="false" outlineLevel="0" collapsed="false">
      <c r="A6532" s="0" t="n">
        <v>202407</v>
      </c>
      <c r="B6532" s="0" t="n">
        <v>202408</v>
      </c>
      <c r="C6532" s="37" t="s">
        <v>184</v>
      </c>
      <c r="D6532" s="37" t="s">
        <v>267</v>
      </c>
      <c r="E6532" s="0" t="n">
        <v>2</v>
      </c>
      <c r="F6532" s="38" t="s">
        <v>71</v>
      </c>
      <c r="G6532" s="37" t="s">
        <v>832</v>
      </c>
      <c r="H6532" s="0" t="n">
        <v>83624</v>
      </c>
      <c r="I6532" s="0" t="n">
        <v>19521</v>
      </c>
      <c r="J6532" s="0" t="n">
        <v>891</v>
      </c>
    </row>
    <row r="6533" customFormat="false" ht="15" hidden="false" customHeight="false" outlineLevel="0" collapsed="false">
      <c r="A6533" s="0" t="n">
        <v>202407</v>
      </c>
      <c r="B6533" s="0" t="n">
        <v>202408</v>
      </c>
      <c r="C6533" s="37" t="s">
        <v>197</v>
      </c>
      <c r="D6533" s="37" t="s">
        <v>387</v>
      </c>
      <c r="E6533" s="0" t="n">
        <v>2</v>
      </c>
      <c r="F6533" s="38" t="s">
        <v>71</v>
      </c>
      <c r="G6533" s="37" t="s">
        <v>833</v>
      </c>
      <c r="H6533" s="0" t="n">
        <v>97855</v>
      </c>
      <c r="I6533" s="0" t="n">
        <v>46748</v>
      </c>
      <c r="J6533" s="0" t="n">
        <v>7079</v>
      </c>
    </row>
    <row r="6534" customFormat="false" ht="15" hidden="false" customHeight="false" outlineLevel="0" collapsed="false">
      <c r="A6534" s="0" t="n">
        <v>202407</v>
      </c>
      <c r="B6534" s="0" t="n">
        <v>202408</v>
      </c>
      <c r="C6534" s="37" t="s">
        <v>197</v>
      </c>
      <c r="D6534" s="37" t="s">
        <v>334</v>
      </c>
      <c r="E6534" s="0" t="n">
        <v>2</v>
      </c>
      <c r="F6534" s="38" t="s">
        <v>71</v>
      </c>
      <c r="G6534" s="37" t="s">
        <v>834</v>
      </c>
      <c r="H6534" s="0" t="n">
        <v>421055</v>
      </c>
      <c r="I6534" s="0" t="n">
        <v>261944</v>
      </c>
      <c r="J6534" s="0" t="n">
        <v>5738</v>
      </c>
    </row>
    <row r="6535" customFormat="false" ht="15" hidden="false" customHeight="false" outlineLevel="0" collapsed="false">
      <c r="A6535" s="0" t="n">
        <v>202407</v>
      </c>
      <c r="B6535" s="0" t="n">
        <v>202408</v>
      </c>
      <c r="C6535" s="37" t="s">
        <v>197</v>
      </c>
      <c r="D6535" s="37" t="s">
        <v>208</v>
      </c>
      <c r="E6535" s="0" t="n">
        <v>2</v>
      </c>
      <c r="F6535" s="38" t="s">
        <v>71</v>
      </c>
      <c r="G6535" s="37" t="s">
        <v>835</v>
      </c>
      <c r="H6535" s="0" t="n">
        <v>209466</v>
      </c>
      <c r="I6535" s="0" t="n">
        <v>59311</v>
      </c>
      <c r="J6535" s="0" t="n">
        <v>5240</v>
      </c>
    </row>
    <row r="6536" customFormat="false" ht="15" hidden="false" customHeight="false" outlineLevel="0" collapsed="false">
      <c r="A6536" s="0" t="n">
        <v>202407</v>
      </c>
      <c r="B6536" s="0" t="n">
        <v>202408</v>
      </c>
      <c r="C6536" s="37" t="s">
        <v>115</v>
      </c>
      <c r="D6536" s="37" t="s">
        <v>306</v>
      </c>
      <c r="E6536" s="0" t="n">
        <v>2</v>
      </c>
      <c r="F6536" s="38" t="s">
        <v>71</v>
      </c>
      <c r="G6536" s="37" t="s">
        <v>836</v>
      </c>
      <c r="H6536" s="0" t="n">
        <v>896829</v>
      </c>
      <c r="I6536" s="0" t="n">
        <v>1160122</v>
      </c>
      <c r="J6536" s="0" t="n">
        <v>-31318</v>
      </c>
    </row>
    <row r="6537" customFormat="false" ht="15" hidden="false" customHeight="false" outlineLevel="0" collapsed="false">
      <c r="A6537" s="0" t="n">
        <v>202407</v>
      </c>
      <c r="B6537" s="0" t="n">
        <v>202408</v>
      </c>
      <c r="C6537" s="37" t="s">
        <v>106</v>
      </c>
      <c r="D6537" s="37" t="s">
        <v>519</v>
      </c>
      <c r="E6537" s="0" t="n">
        <v>2</v>
      </c>
      <c r="F6537" s="38" t="s">
        <v>71</v>
      </c>
      <c r="G6537" s="37" t="s">
        <v>837</v>
      </c>
      <c r="H6537" s="0" t="n">
        <v>776357</v>
      </c>
      <c r="I6537" s="0" t="n">
        <v>367484</v>
      </c>
      <c r="J6537" s="0" t="n">
        <v>40378</v>
      </c>
    </row>
    <row r="6538" customFormat="false" ht="15" hidden="false" customHeight="false" outlineLevel="0" collapsed="false">
      <c r="A6538" s="0" t="n">
        <v>202407</v>
      </c>
      <c r="B6538" s="0" t="n">
        <v>202408</v>
      </c>
      <c r="C6538" s="37" t="s">
        <v>95</v>
      </c>
      <c r="D6538" s="37" t="s">
        <v>288</v>
      </c>
      <c r="E6538" s="0" t="n">
        <v>2</v>
      </c>
      <c r="F6538" s="38" t="s">
        <v>71</v>
      </c>
      <c r="G6538" s="37" t="s">
        <v>838</v>
      </c>
      <c r="H6538" s="0" t="n">
        <v>811078</v>
      </c>
      <c r="I6538" s="0" t="n">
        <v>228718</v>
      </c>
      <c r="J6538" s="0" t="n">
        <v>29919</v>
      </c>
    </row>
    <row r="6539" customFormat="false" ht="15" hidden="false" customHeight="false" outlineLevel="0" collapsed="false">
      <c r="A6539" s="0" t="n">
        <v>202407</v>
      </c>
      <c r="B6539" s="0" t="n">
        <v>202408</v>
      </c>
      <c r="C6539" s="37" t="s">
        <v>101</v>
      </c>
      <c r="D6539" s="37" t="s">
        <v>839</v>
      </c>
      <c r="E6539" s="0" t="n">
        <v>2</v>
      </c>
      <c r="F6539" s="38" t="s">
        <v>71</v>
      </c>
      <c r="G6539" s="37" t="s">
        <v>840</v>
      </c>
      <c r="H6539" s="0" t="n">
        <v>794563</v>
      </c>
      <c r="I6539" s="0" t="n">
        <v>1311179</v>
      </c>
      <c r="J6539" s="0" t="n">
        <v>-81678</v>
      </c>
    </row>
    <row r="6540" customFormat="false" ht="15" hidden="false" customHeight="false" outlineLevel="0" collapsed="false">
      <c r="A6540" s="0" t="n">
        <v>202407</v>
      </c>
      <c r="B6540" s="0" t="n">
        <v>202408</v>
      </c>
      <c r="C6540" s="37" t="s">
        <v>106</v>
      </c>
      <c r="D6540" s="37" t="s">
        <v>841</v>
      </c>
      <c r="E6540" s="0" t="n">
        <v>2</v>
      </c>
      <c r="F6540" s="38" t="s">
        <v>71</v>
      </c>
      <c r="G6540" s="37" t="s">
        <v>842</v>
      </c>
      <c r="H6540" s="0" t="n">
        <v>4447154</v>
      </c>
      <c r="I6540" s="0" t="n">
        <v>1679643</v>
      </c>
      <c r="J6540" s="0" t="n">
        <v>8081</v>
      </c>
    </row>
    <row r="6541" customFormat="false" ht="15" hidden="false" customHeight="false" outlineLevel="0" collapsed="false">
      <c r="A6541" s="0" t="n">
        <v>202407</v>
      </c>
      <c r="B6541" s="0" t="n">
        <v>202408</v>
      </c>
      <c r="C6541" s="37" t="s">
        <v>178</v>
      </c>
      <c r="D6541" s="37" t="s">
        <v>843</v>
      </c>
      <c r="E6541" s="0" t="n">
        <v>2</v>
      </c>
      <c r="F6541" s="38" t="s">
        <v>71</v>
      </c>
      <c r="G6541" s="37" t="s">
        <v>844</v>
      </c>
      <c r="H6541" s="0" t="n">
        <v>157461</v>
      </c>
      <c r="I6541" s="0" t="n">
        <v>59252</v>
      </c>
      <c r="J6541" s="0" t="n">
        <v>-2768</v>
      </c>
    </row>
    <row r="6542" customFormat="false" ht="15" hidden="false" customHeight="false" outlineLevel="0" collapsed="false">
      <c r="A6542" s="0" t="n">
        <v>202407</v>
      </c>
      <c r="B6542" s="0" t="n">
        <v>202409</v>
      </c>
      <c r="C6542" s="37" t="s">
        <v>95</v>
      </c>
      <c r="D6542" s="37" t="s">
        <v>96</v>
      </c>
      <c r="E6542" s="0" t="n">
        <v>3</v>
      </c>
      <c r="F6542" s="38" t="s">
        <v>70</v>
      </c>
      <c r="G6542" s="37" t="s">
        <v>97</v>
      </c>
      <c r="H6542" s="0" t="n">
        <v>7593474</v>
      </c>
      <c r="I6542" s="0" t="n">
        <v>8781353</v>
      </c>
      <c r="J6542" s="0" t="n">
        <v>-461356</v>
      </c>
    </row>
    <row r="6543" customFormat="false" ht="15" hidden="false" customHeight="false" outlineLevel="0" collapsed="false">
      <c r="A6543" s="0" t="n">
        <v>202407</v>
      </c>
      <c r="B6543" s="0" t="n">
        <v>202409</v>
      </c>
      <c r="C6543" s="37" t="s">
        <v>98</v>
      </c>
      <c r="D6543" s="37" t="s">
        <v>99</v>
      </c>
      <c r="E6543" s="0" t="n">
        <v>3</v>
      </c>
      <c r="F6543" s="38" t="s">
        <v>70</v>
      </c>
      <c r="G6543" s="37" t="s">
        <v>100</v>
      </c>
      <c r="H6543" s="0" t="n">
        <v>1475359</v>
      </c>
      <c r="I6543" s="0" t="n">
        <v>1910800</v>
      </c>
      <c r="J6543" s="0" t="n">
        <v>130020</v>
      </c>
    </row>
    <row r="6544" customFormat="false" ht="15" hidden="false" customHeight="false" outlineLevel="0" collapsed="false">
      <c r="A6544" s="0" t="n">
        <v>202407</v>
      </c>
      <c r="B6544" s="0" t="n">
        <v>202409</v>
      </c>
      <c r="C6544" s="37" t="s">
        <v>101</v>
      </c>
      <c r="D6544" s="37" t="s">
        <v>102</v>
      </c>
      <c r="E6544" s="0" t="n">
        <v>3</v>
      </c>
      <c r="F6544" s="38" t="s">
        <v>70</v>
      </c>
      <c r="G6544" s="37" t="s">
        <v>103</v>
      </c>
      <c r="H6544" s="0" t="n">
        <v>1955095</v>
      </c>
      <c r="I6544" s="0" t="n">
        <v>2792559</v>
      </c>
      <c r="J6544" s="0" t="n">
        <v>1001878</v>
      </c>
    </row>
    <row r="6545" customFormat="false" ht="15" hidden="false" customHeight="false" outlineLevel="0" collapsed="false">
      <c r="A6545" s="0" t="n">
        <v>202407</v>
      </c>
      <c r="B6545" s="0" t="n">
        <v>202409</v>
      </c>
      <c r="C6545" s="37" t="s">
        <v>101</v>
      </c>
      <c r="D6545" s="37" t="s">
        <v>104</v>
      </c>
      <c r="E6545" s="0" t="n">
        <v>3</v>
      </c>
      <c r="F6545" s="38" t="s">
        <v>70</v>
      </c>
      <c r="G6545" s="37" t="s">
        <v>105</v>
      </c>
      <c r="H6545" s="0" t="n">
        <v>1359701</v>
      </c>
      <c r="I6545" s="0" t="n">
        <v>1317787</v>
      </c>
      <c r="J6545" s="0" t="n">
        <v>222166</v>
      </c>
    </row>
    <row r="6546" customFormat="false" ht="15" hidden="false" customHeight="false" outlineLevel="0" collapsed="false">
      <c r="A6546" s="0" t="n">
        <v>202407</v>
      </c>
      <c r="B6546" s="0" t="n">
        <v>202409</v>
      </c>
      <c r="C6546" s="37" t="s">
        <v>106</v>
      </c>
      <c r="D6546" s="37" t="s">
        <v>107</v>
      </c>
      <c r="E6546" s="0" t="n">
        <v>3</v>
      </c>
      <c r="F6546" s="38" t="s">
        <v>70</v>
      </c>
      <c r="G6546" s="37" t="s">
        <v>108</v>
      </c>
      <c r="H6546" s="0" t="n">
        <v>2152407</v>
      </c>
      <c r="I6546" s="0" t="n">
        <v>775195</v>
      </c>
      <c r="J6546" s="0" t="n">
        <v>90915</v>
      </c>
    </row>
    <row r="6547" customFormat="false" ht="15" hidden="false" customHeight="false" outlineLevel="0" collapsed="false">
      <c r="A6547" s="0" t="n">
        <v>202407</v>
      </c>
      <c r="B6547" s="0" t="n">
        <v>202409</v>
      </c>
      <c r="C6547" s="37" t="s">
        <v>109</v>
      </c>
      <c r="D6547" s="37" t="s">
        <v>110</v>
      </c>
      <c r="E6547" s="0" t="n">
        <v>3</v>
      </c>
      <c r="F6547" s="38" t="s">
        <v>70</v>
      </c>
      <c r="G6547" s="37" t="s">
        <v>111</v>
      </c>
      <c r="H6547" s="0" t="n">
        <v>1052844</v>
      </c>
      <c r="I6547" s="0" t="n">
        <v>1799915</v>
      </c>
      <c r="J6547" s="0" t="n">
        <v>-76483</v>
      </c>
    </row>
    <row r="6548" customFormat="false" ht="15" hidden="false" customHeight="false" outlineLevel="0" collapsed="false">
      <c r="A6548" s="0" t="n">
        <v>202407</v>
      </c>
      <c r="B6548" s="0" t="n">
        <v>202409</v>
      </c>
      <c r="C6548" s="37" t="s">
        <v>112</v>
      </c>
      <c r="D6548" s="37" t="s">
        <v>113</v>
      </c>
      <c r="E6548" s="0" t="n">
        <v>3</v>
      </c>
      <c r="F6548" s="38" t="s">
        <v>70</v>
      </c>
      <c r="G6548" s="37" t="s">
        <v>114</v>
      </c>
      <c r="H6548" s="0" t="n">
        <v>6391782</v>
      </c>
      <c r="I6548" s="0" t="n">
        <v>5704711</v>
      </c>
      <c r="J6548" s="0" t="n">
        <v>-753013</v>
      </c>
    </row>
    <row r="6549" customFormat="false" ht="15" hidden="false" customHeight="false" outlineLevel="0" collapsed="false">
      <c r="A6549" s="0" t="n">
        <v>202407</v>
      </c>
      <c r="B6549" s="0" t="n">
        <v>202409</v>
      </c>
      <c r="C6549" s="37" t="s">
        <v>115</v>
      </c>
      <c r="D6549" s="37" t="s">
        <v>116</v>
      </c>
      <c r="E6549" s="0" t="n">
        <v>3</v>
      </c>
      <c r="F6549" s="38" t="s">
        <v>70</v>
      </c>
      <c r="G6549" s="37" t="s">
        <v>117</v>
      </c>
      <c r="H6549" s="0" t="n">
        <v>632158</v>
      </c>
      <c r="I6549" s="0" t="n">
        <v>716441</v>
      </c>
      <c r="J6549" s="0" t="n">
        <v>60099</v>
      </c>
    </row>
    <row r="6550" customFormat="false" ht="15" hidden="false" customHeight="false" outlineLevel="0" collapsed="false">
      <c r="A6550" s="0" t="n">
        <v>202407</v>
      </c>
      <c r="B6550" s="0" t="n">
        <v>202409</v>
      </c>
      <c r="C6550" s="37" t="s">
        <v>109</v>
      </c>
      <c r="D6550" s="37" t="s">
        <v>118</v>
      </c>
      <c r="E6550" s="0" t="n">
        <v>3</v>
      </c>
      <c r="F6550" s="38" t="s">
        <v>70</v>
      </c>
      <c r="G6550" s="37" t="s">
        <v>119</v>
      </c>
      <c r="H6550" s="0" t="n">
        <v>4638178</v>
      </c>
      <c r="I6550" s="0" t="n">
        <v>1809122</v>
      </c>
      <c r="J6550" s="0" t="n">
        <v>126753</v>
      </c>
    </row>
    <row r="6551" customFormat="false" ht="15" hidden="false" customHeight="false" outlineLevel="0" collapsed="false">
      <c r="A6551" s="0" t="n">
        <v>202407</v>
      </c>
      <c r="B6551" s="0" t="n">
        <v>202409</v>
      </c>
      <c r="C6551" s="37" t="s">
        <v>109</v>
      </c>
      <c r="D6551" s="37" t="s">
        <v>120</v>
      </c>
      <c r="E6551" s="0" t="n">
        <v>3</v>
      </c>
      <c r="F6551" s="38" t="s">
        <v>70</v>
      </c>
      <c r="G6551" s="37" t="s">
        <v>121</v>
      </c>
      <c r="H6551" s="0" t="n">
        <v>539447</v>
      </c>
      <c r="I6551" s="0" t="n">
        <v>372109</v>
      </c>
      <c r="J6551" s="0" t="n">
        <v>19803</v>
      </c>
    </row>
    <row r="6552" customFormat="false" ht="15" hidden="false" customHeight="false" outlineLevel="0" collapsed="false">
      <c r="A6552" s="0" t="n">
        <v>202407</v>
      </c>
      <c r="B6552" s="0" t="n">
        <v>202409</v>
      </c>
      <c r="C6552" s="37" t="s">
        <v>95</v>
      </c>
      <c r="D6552" s="37" t="s">
        <v>122</v>
      </c>
      <c r="E6552" s="0" t="n">
        <v>3</v>
      </c>
      <c r="F6552" s="38" t="s">
        <v>70</v>
      </c>
      <c r="G6552" s="37" t="s">
        <v>123</v>
      </c>
      <c r="H6552" s="0" t="n">
        <v>1523925</v>
      </c>
      <c r="I6552" s="0" t="n">
        <v>1347019</v>
      </c>
      <c r="J6552" s="0" t="n">
        <v>56516</v>
      </c>
    </row>
    <row r="6553" customFormat="false" ht="15" hidden="false" customHeight="false" outlineLevel="0" collapsed="false">
      <c r="A6553" s="0" t="n">
        <v>202407</v>
      </c>
      <c r="B6553" s="0" t="n">
        <v>202409</v>
      </c>
      <c r="C6553" s="37" t="s">
        <v>124</v>
      </c>
      <c r="D6553" s="37" t="s">
        <v>125</v>
      </c>
      <c r="E6553" s="0" t="n">
        <v>3</v>
      </c>
      <c r="F6553" s="38" t="s">
        <v>70</v>
      </c>
      <c r="G6553" s="37" t="s">
        <v>126</v>
      </c>
      <c r="H6553" s="0" t="n">
        <v>313659</v>
      </c>
      <c r="I6553" s="0" t="n">
        <v>207964</v>
      </c>
      <c r="J6553" s="0" t="n">
        <v>1074</v>
      </c>
    </row>
    <row r="6554" customFormat="false" ht="15" hidden="false" customHeight="false" outlineLevel="0" collapsed="false">
      <c r="A6554" s="0" t="n">
        <v>202407</v>
      </c>
      <c r="B6554" s="0" t="n">
        <v>202409</v>
      </c>
      <c r="C6554" s="37" t="s">
        <v>95</v>
      </c>
      <c r="D6554" s="37" t="s">
        <v>127</v>
      </c>
      <c r="E6554" s="0" t="n">
        <v>3</v>
      </c>
      <c r="F6554" s="38" t="s">
        <v>70</v>
      </c>
      <c r="G6554" s="37" t="s">
        <v>128</v>
      </c>
      <c r="H6554" s="0" t="n">
        <v>2168353</v>
      </c>
      <c r="I6554" s="0" t="n">
        <v>1238692</v>
      </c>
      <c r="J6554" s="0" t="n">
        <v>-22004</v>
      </c>
    </row>
    <row r="6555" customFormat="false" ht="15" hidden="false" customHeight="false" outlineLevel="0" collapsed="false">
      <c r="A6555" s="0" t="n">
        <v>202407</v>
      </c>
      <c r="B6555" s="0" t="n">
        <v>202409</v>
      </c>
      <c r="C6555" s="37" t="s">
        <v>124</v>
      </c>
      <c r="D6555" s="37" t="s">
        <v>122</v>
      </c>
      <c r="E6555" s="0" t="n">
        <v>3</v>
      </c>
      <c r="F6555" s="38" t="s">
        <v>70</v>
      </c>
      <c r="G6555" s="37" t="s">
        <v>129</v>
      </c>
      <c r="H6555" s="0" t="n">
        <v>7304785</v>
      </c>
      <c r="I6555" s="0" t="n">
        <v>6779114</v>
      </c>
      <c r="J6555" s="0" t="n">
        <v>1484292</v>
      </c>
    </row>
    <row r="6556" customFormat="false" ht="15" hidden="false" customHeight="false" outlineLevel="0" collapsed="false">
      <c r="A6556" s="0" t="n">
        <v>202407</v>
      </c>
      <c r="B6556" s="0" t="n">
        <v>202409</v>
      </c>
      <c r="C6556" s="37" t="s">
        <v>106</v>
      </c>
      <c r="D6556" s="37" t="s">
        <v>130</v>
      </c>
      <c r="E6556" s="0" t="n">
        <v>3</v>
      </c>
      <c r="F6556" s="38" t="s">
        <v>70</v>
      </c>
      <c r="G6556" s="37" t="s">
        <v>131</v>
      </c>
      <c r="H6556" s="0" t="n">
        <v>1352211</v>
      </c>
      <c r="I6556" s="0" t="n">
        <v>1071316</v>
      </c>
      <c r="J6556" s="0" t="n">
        <v>-9270</v>
      </c>
    </row>
    <row r="6557" customFormat="false" ht="15" hidden="false" customHeight="false" outlineLevel="0" collapsed="false">
      <c r="A6557" s="0" t="n">
        <v>202407</v>
      </c>
      <c r="B6557" s="0" t="n">
        <v>202409</v>
      </c>
      <c r="C6557" s="37" t="s">
        <v>95</v>
      </c>
      <c r="D6557" s="37" t="s">
        <v>132</v>
      </c>
      <c r="E6557" s="0" t="n">
        <v>3</v>
      </c>
      <c r="F6557" s="38" t="s">
        <v>70</v>
      </c>
      <c r="G6557" s="37" t="s">
        <v>133</v>
      </c>
      <c r="H6557" s="0" t="n">
        <v>840758</v>
      </c>
      <c r="I6557" s="0" t="n">
        <v>344011</v>
      </c>
      <c r="J6557" s="0" t="n">
        <v>18021</v>
      </c>
    </row>
    <row r="6558" customFormat="false" ht="15" hidden="false" customHeight="false" outlineLevel="0" collapsed="false">
      <c r="A6558" s="0" t="n">
        <v>202407</v>
      </c>
      <c r="B6558" s="0" t="n">
        <v>202409</v>
      </c>
      <c r="C6558" s="37" t="s">
        <v>112</v>
      </c>
      <c r="D6558" s="37" t="s">
        <v>134</v>
      </c>
      <c r="E6558" s="0" t="n">
        <v>3</v>
      </c>
      <c r="F6558" s="38" t="s">
        <v>70</v>
      </c>
      <c r="G6558" s="37" t="s">
        <v>135</v>
      </c>
      <c r="H6558" s="0" t="n">
        <v>385928</v>
      </c>
      <c r="I6558" s="0" t="n">
        <v>431036</v>
      </c>
      <c r="J6558" s="0" t="n">
        <v>32799</v>
      </c>
    </row>
    <row r="6559" customFormat="false" ht="15" hidden="false" customHeight="false" outlineLevel="0" collapsed="false">
      <c r="A6559" s="0" t="n">
        <v>202407</v>
      </c>
      <c r="B6559" s="0" t="n">
        <v>202409</v>
      </c>
      <c r="C6559" s="37" t="s">
        <v>136</v>
      </c>
      <c r="D6559" s="37" t="s">
        <v>137</v>
      </c>
      <c r="E6559" s="0" t="n">
        <v>3</v>
      </c>
      <c r="F6559" s="38" t="s">
        <v>70</v>
      </c>
      <c r="G6559" s="37" t="s">
        <v>138</v>
      </c>
      <c r="H6559" s="0" t="n">
        <v>893355</v>
      </c>
      <c r="I6559" s="0" t="n">
        <v>423620</v>
      </c>
      <c r="J6559" s="0" t="n">
        <v>63809</v>
      </c>
    </row>
    <row r="6560" customFormat="false" ht="15" hidden="false" customHeight="false" outlineLevel="0" collapsed="false">
      <c r="A6560" s="0" t="n">
        <v>202407</v>
      </c>
      <c r="B6560" s="0" t="n">
        <v>202409</v>
      </c>
      <c r="C6560" s="37" t="s">
        <v>115</v>
      </c>
      <c r="D6560" s="37" t="s">
        <v>139</v>
      </c>
      <c r="E6560" s="0" t="n">
        <v>3</v>
      </c>
      <c r="F6560" s="38" t="s">
        <v>70</v>
      </c>
      <c r="G6560" s="37" t="s">
        <v>140</v>
      </c>
      <c r="H6560" s="0" t="n">
        <v>258810</v>
      </c>
      <c r="I6560" s="0" t="n">
        <v>178233</v>
      </c>
      <c r="J6560" s="0" t="n">
        <v>-924</v>
      </c>
    </row>
    <row r="6561" customFormat="false" ht="15" hidden="false" customHeight="false" outlineLevel="0" collapsed="false">
      <c r="A6561" s="0" t="n">
        <v>202407</v>
      </c>
      <c r="B6561" s="0" t="n">
        <v>202409</v>
      </c>
      <c r="C6561" s="37" t="s">
        <v>109</v>
      </c>
      <c r="D6561" s="37" t="s">
        <v>141</v>
      </c>
      <c r="E6561" s="0" t="n">
        <v>3</v>
      </c>
      <c r="F6561" s="38" t="s">
        <v>70</v>
      </c>
      <c r="G6561" s="37" t="s">
        <v>142</v>
      </c>
      <c r="H6561" s="0" t="n">
        <v>424614</v>
      </c>
      <c r="I6561" s="0" t="n">
        <v>439741</v>
      </c>
      <c r="J6561" s="0" t="n">
        <v>78189</v>
      </c>
    </row>
    <row r="6562" customFormat="false" ht="15" hidden="false" customHeight="false" outlineLevel="0" collapsed="false">
      <c r="A6562" s="0" t="n">
        <v>202407</v>
      </c>
      <c r="B6562" s="0" t="n">
        <v>202409</v>
      </c>
      <c r="C6562" s="37" t="s">
        <v>136</v>
      </c>
      <c r="D6562" s="37" t="s">
        <v>143</v>
      </c>
      <c r="E6562" s="0" t="n">
        <v>3</v>
      </c>
      <c r="F6562" s="38" t="s">
        <v>70</v>
      </c>
      <c r="G6562" s="37" t="s">
        <v>144</v>
      </c>
      <c r="H6562" s="0" t="n">
        <v>1312972</v>
      </c>
      <c r="I6562" s="0" t="n">
        <v>738509</v>
      </c>
      <c r="J6562" s="0" t="n">
        <v>16272</v>
      </c>
    </row>
    <row r="6563" customFormat="false" ht="15" hidden="false" customHeight="false" outlineLevel="0" collapsed="false">
      <c r="A6563" s="0" t="n">
        <v>202407</v>
      </c>
      <c r="B6563" s="0" t="n">
        <v>202409</v>
      </c>
      <c r="C6563" s="37" t="s">
        <v>101</v>
      </c>
      <c r="D6563" s="37" t="s">
        <v>145</v>
      </c>
      <c r="E6563" s="0" t="n">
        <v>3</v>
      </c>
      <c r="F6563" s="38" t="s">
        <v>70</v>
      </c>
      <c r="G6563" s="37" t="s">
        <v>146</v>
      </c>
      <c r="H6563" s="0" t="n">
        <v>5684434</v>
      </c>
      <c r="I6563" s="0" t="n">
        <v>2837487</v>
      </c>
      <c r="J6563" s="0" t="n">
        <v>181061</v>
      </c>
    </row>
    <row r="6564" customFormat="false" ht="15" hidden="false" customHeight="false" outlineLevel="0" collapsed="false">
      <c r="A6564" s="0" t="n">
        <v>202407</v>
      </c>
      <c r="B6564" s="0" t="n">
        <v>202409</v>
      </c>
      <c r="C6564" s="37" t="s">
        <v>106</v>
      </c>
      <c r="D6564" s="37" t="s">
        <v>147</v>
      </c>
      <c r="E6564" s="0" t="n">
        <v>3</v>
      </c>
      <c r="F6564" s="38" t="s">
        <v>70</v>
      </c>
      <c r="G6564" s="37" t="s">
        <v>148</v>
      </c>
      <c r="H6564" s="0" t="n">
        <v>42776243</v>
      </c>
      <c r="I6564" s="0" t="n">
        <v>37601333</v>
      </c>
      <c r="J6564" s="0" t="n">
        <v>9186376</v>
      </c>
    </row>
    <row r="6565" customFormat="false" ht="15" hidden="false" customHeight="false" outlineLevel="0" collapsed="false">
      <c r="A6565" s="0" t="n">
        <v>202407</v>
      </c>
      <c r="B6565" s="0" t="n">
        <v>202409</v>
      </c>
      <c r="C6565" s="37" t="s">
        <v>149</v>
      </c>
      <c r="D6565" s="37" t="s">
        <v>150</v>
      </c>
      <c r="E6565" s="0" t="n">
        <v>3</v>
      </c>
      <c r="F6565" s="38" t="s">
        <v>70</v>
      </c>
      <c r="G6565" s="37" t="s">
        <v>151</v>
      </c>
      <c r="H6565" s="0" t="n">
        <v>602190</v>
      </c>
      <c r="I6565" s="0" t="n">
        <v>1521427</v>
      </c>
      <c r="J6565" s="0" t="n">
        <v>-25747</v>
      </c>
    </row>
    <row r="6566" customFormat="false" ht="15" hidden="false" customHeight="false" outlineLevel="0" collapsed="false">
      <c r="A6566" s="0" t="n">
        <v>202407</v>
      </c>
      <c r="B6566" s="0" t="n">
        <v>202409</v>
      </c>
      <c r="C6566" s="37" t="s">
        <v>152</v>
      </c>
      <c r="D6566" s="37" t="s">
        <v>153</v>
      </c>
      <c r="E6566" s="0" t="n">
        <v>3</v>
      </c>
      <c r="F6566" s="38" t="s">
        <v>70</v>
      </c>
      <c r="G6566" s="37" t="s">
        <v>154</v>
      </c>
      <c r="H6566" s="0" t="n">
        <v>6671908</v>
      </c>
      <c r="I6566" s="0" t="n">
        <v>4042934</v>
      </c>
      <c r="J6566" s="0" t="n">
        <v>614892</v>
      </c>
    </row>
    <row r="6567" customFormat="false" ht="15" hidden="false" customHeight="false" outlineLevel="0" collapsed="false">
      <c r="A6567" s="0" t="n">
        <v>202407</v>
      </c>
      <c r="B6567" s="0" t="n">
        <v>202409</v>
      </c>
      <c r="C6567" s="37" t="s">
        <v>101</v>
      </c>
      <c r="D6567" s="37" t="s">
        <v>155</v>
      </c>
      <c r="E6567" s="0" t="n">
        <v>3</v>
      </c>
      <c r="F6567" s="38" t="s">
        <v>70</v>
      </c>
      <c r="G6567" s="37" t="s">
        <v>156</v>
      </c>
      <c r="H6567" s="0" t="n">
        <v>1794707</v>
      </c>
      <c r="I6567" s="0" t="n">
        <v>607115</v>
      </c>
      <c r="J6567" s="0" t="n">
        <v>109561</v>
      </c>
    </row>
    <row r="6568" customFormat="false" ht="15" hidden="false" customHeight="false" outlineLevel="0" collapsed="false">
      <c r="A6568" s="0" t="n">
        <v>202407</v>
      </c>
      <c r="B6568" s="0" t="n">
        <v>202409</v>
      </c>
      <c r="C6568" s="37" t="s">
        <v>106</v>
      </c>
      <c r="D6568" s="37" t="s">
        <v>116</v>
      </c>
      <c r="E6568" s="0" t="n">
        <v>3</v>
      </c>
      <c r="F6568" s="38" t="s">
        <v>70</v>
      </c>
      <c r="G6568" s="37" t="s">
        <v>157</v>
      </c>
      <c r="H6568" s="0" t="n">
        <v>952412</v>
      </c>
      <c r="I6568" s="0" t="n">
        <v>206861</v>
      </c>
      <c r="J6568" s="0" t="n">
        <v>22959</v>
      </c>
    </row>
    <row r="6569" customFormat="false" ht="15" hidden="false" customHeight="false" outlineLevel="0" collapsed="false">
      <c r="A6569" s="0" t="n">
        <v>202407</v>
      </c>
      <c r="B6569" s="0" t="n">
        <v>202409</v>
      </c>
      <c r="C6569" s="37" t="s">
        <v>158</v>
      </c>
      <c r="D6569" s="37" t="s">
        <v>159</v>
      </c>
      <c r="E6569" s="0" t="n">
        <v>3</v>
      </c>
      <c r="F6569" s="38" t="s">
        <v>70</v>
      </c>
      <c r="G6569" s="37" t="s">
        <v>160</v>
      </c>
      <c r="H6569" s="0" t="n">
        <v>1958136</v>
      </c>
      <c r="I6569" s="0" t="n">
        <v>1887837</v>
      </c>
      <c r="J6569" s="0" t="n">
        <v>128839</v>
      </c>
    </row>
    <row r="6570" customFormat="false" ht="15" hidden="false" customHeight="false" outlineLevel="0" collapsed="false">
      <c r="A6570" s="0" t="n">
        <v>202407</v>
      </c>
      <c r="B6570" s="0" t="n">
        <v>202409</v>
      </c>
      <c r="C6570" s="37" t="s">
        <v>95</v>
      </c>
      <c r="D6570" s="37" t="s">
        <v>161</v>
      </c>
      <c r="E6570" s="0" t="n">
        <v>3</v>
      </c>
      <c r="F6570" s="38" t="s">
        <v>70</v>
      </c>
      <c r="G6570" s="37" t="s">
        <v>162</v>
      </c>
      <c r="H6570" s="0" t="n">
        <v>1124218</v>
      </c>
      <c r="I6570" s="0" t="n">
        <v>359277</v>
      </c>
      <c r="J6570" s="0" t="n">
        <v>105114</v>
      </c>
    </row>
    <row r="6571" customFormat="false" ht="15" hidden="false" customHeight="false" outlineLevel="0" collapsed="false">
      <c r="A6571" s="0" t="n">
        <v>202407</v>
      </c>
      <c r="B6571" s="0" t="n">
        <v>202409</v>
      </c>
      <c r="C6571" s="37" t="s">
        <v>112</v>
      </c>
      <c r="D6571" s="37" t="s">
        <v>163</v>
      </c>
      <c r="E6571" s="0" t="n">
        <v>3</v>
      </c>
      <c r="F6571" s="38" t="s">
        <v>70</v>
      </c>
      <c r="G6571" s="37" t="s">
        <v>164</v>
      </c>
      <c r="H6571" s="0" t="n">
        <v>1779420</v>
      </c>
      <c r="I6571" s="0" t="n">
        <v>3151275</v>
      </c>
      <c r="J6571" s="0" t="n">
        <v>247739</v>
      </c>
    </row>
    <row r="6572" customFormat="false" ht="15" hidden="false" customHeight="false" outlineLevel="0" collapsed="false">
      <c r="A6572" s="0" t="n">
        <v>202407</v>
      </c>
      <c r="B6572" s="0" t="n">
        <v>202409</v>
      </c>
      <c r="C6572" s="37" t="s">
        <v>101</v>
      </c>
      <c r="D6572" s="37" t="s">
        <v>165</v>
      </c>
      <c r="E6572" s="0" t="n">
        <v>3</v>
      </c>
      <c r="F6572" s="38" t="s">
        <v>70</v>
      </c>
      <c r="G6572" s="37" t="s">
        <v>166</v>
      </c>
      <c r="H6572" s="0" t="n">
        <v>613299</v>
      </c>
      <c r="I6572" s="0" t="n">
        <v>334713</v>
      </c>
      <c r="J6572" s="0" t="n">
        <v>33608</v>
      </c>
    </row>
    <row r="6573" customFormat="false" ht="15" hidden="false" customHeight="false" outlineLevel="0" collapsed="false">
      <c r="A6573" s="0" t="n">
        <v>202407</v>
      </c>
      <c r="B6573" s="0" t="n">
        <v>202409</v>
      </c>
      <c r="C6573" s="37" t="s">
        <v>124</v>
      </c>
      <c r="D6573" s="37" t="s">
        <v>167</v>
      </c>
      <c r="E6573" s="0" t="n">
        <v>3</v>
      </c>
      <c r="F6573" s="38" t="s">
        <v>70</v>
      </c>
      <c r="G6573" s="37" t="s">
        <v>168</v>
      </c>
      <c r="H6573" s="0" t="n">
        <v>230427</v>
      </c>
      <c r="I6573" s="0" t="n">
        <v>141609</v>
      </c>
      <c r="J6573" s="0" t="n">
        <v>6563</v>
      </c>
    </row>
    <row r="6574" customFormat="false" ht="15" hidden="false" customHeight="false" outlineLevel="0" collapsed="false">
      <c r="A6574" s="0" t="n">
        <v>202407</v>
      </c>
      <c r="B6574" s="0" t="n">
        <v>202409</v>
      </c>
      <c r="C6574" s="37" t="s">
        <v>152</v>
      </c>
      <c r="D6574" s="37" t="s">
        <v>122</v>
      </c>
      <c r="E6574" s="0" t="n">
        <v>3</v>
      </c>
      <c r="F6574" s="38" t="s">
        <v>70</v>
      </c>
      <c r="G6574" s="37" t="s">
        <v>169</v>
      </c>
      <c r="H6574" s="0" t="n">
        <v>202730</v>
      </c>
      <c r="I6574" s="0" t="n">
        <v>158659</v>
      </c>
      <c r="J6574" s="0" t="n">
        <v>15090</v>
      </c>
    </row>
    <row r="6575" customFormat="false" ht="15" hidden="false" customHeight="false" outlineLevel="0" collapsed="false">
      <c r="A6575" s="0" t="n">
        <v>202407</v>
      </c>
      <c r="B6575" s="0" t="n">
        <v>202409</v>
      </c>
      <c r="C6575" s="37" t="s">
        <v>98</v>
      </c>
      <c r="D6575" s="37" t="s">
        <v>170</v>
      </c>
      <c r="E6575" s="0" t="n">
        <v>3</v>
      </c>
      <c r="F6575" s="38" t="s">
        <v>70</v>
      </c>
      <c r="G6575" s="37" t="s">
        <v>171</v>
      </c>
      <c r="H6575" s="0" t="n">
        <v>2628296</v>
      </c>
      <c r="I6575" s="0" t="n">
        <v>1344593</v>
      </c>
      <c r="J6575" s="0" t="n">
        <v>237202</v>
      </c>
    </row>
    <row r="6576" customFormat="false" ht="15" hidden="false" customHeight="false" outlineLevel="0" collapsed="false">
      <c r="A6576" s="0" t="n">
        <v>202407</v>
      </c>
      <c r="B6576" s="0" t="n">
        <v>202409</v>
      </c>
      <c r="C6576" s="37" t="s">
        <v>98</v>
      </c>
      <c r="D6576" s="37" t="s">
        <v>172</v>
      </c>
      <c r="E6576" s="0" t="n">
        <v>3</v>
      </c>
      <c r="F6576" s="38" t="s">
        <v>70</v>
      </c>
      <c r="G6576" s="37" t="s">
        <v>173</v>
      </c>
      <c r="H6576" s="0" t="n">
        <v>714888</v>
      </c>
      <c r="I6576" s="0" t="n">
        <v>513344</v>
      </c>
      <c r="J6576" s="0" t="n">
        <v>26935</v>
      </c>
    </row>
    <row r="6577" customFormat="false" ht="15" hidden="false" customHeight="false" outlineLevel="0" collapsed="false">
      <c r="A6577" s="0" t="n">
        <v>202407</v>
      </c>
      <c r="B6577" s="0" t="n">
        <v>202409</v>
      </c>
      <c r="C6577" s="37" t="s">
        <v>158</v>
      </c>
      <c r="D6577" s="37" t="s">
        <v>174</v>
      </c>
      <c r="E6577" s="0" t="n">
        <v>3</v>
      </c>
      <c r="F6577" s="38" t="s">
        <v>70</v>
      </c>
      <c r="G6577" s="37" t="s">
        <v>175</v>
      </c>
      <c r="H6577" s="0" t="n">
        <v>506297</v>
      </c>
      <c r="I6577" s="0" t="n">
        <v>204449</v>
      </c>
      <c r="J6577" s="0" t="n">
        <v>-26753</v>
      </c>
    </row>
    <row r="6578" customFormat="false" ht="15" hidden="false" customHeight="false" outlineLevel="0" collapsed="false">
      <c r="A6578" s="0" t="n">
        <v>202407</v>
      </c>
      <c r="B6578" s="0" t="n">
        <v>202409</v>
      </c>
      <c r="C6578" s="37" t="s">
        <v>149</v>
      </c>
      <c r="D6578" s="37" t="s">
        <v>176</v>
      </c>
      <c r="E6578" s="0" t="n">
        <v>3</v>
      </c>
      <c r="F6578" s="38" t="s">
        <v>70</v>
      </c>
      <c r="G6578" s="37" t="s">
        <v>177</v>
      </c>
      <c r="H6578" s="0" t="n">
        <v>1313997</v>
      </c>
      <c r="I6578" s="0" t="n">
        <v>633513</v>
      </c>
      <c r="J6578" s="0" t="n">
        <v>83216</v>
      </c>
    </row>
    <row r="6579" customFormat="false" ht="15" hidden="false" customHeight="false" outlineLevel="0" collapsed="false">
      <c r="A6579" s="0" t="n">
        <v>202407</v>
      </c>
      <c r="B6579" s="0" t="n">
        <v>202409</v>
      </c>
      <c r="C6579" s="37" t="s">
        <v>178</v>
      </c>
      <c r="D6579" s="37" t="s">
        <v>179</v>
      </c>
      <c r="E6579" s="0" t="n">
        <v>3</v>
      </c>
      <c r="F6579" s="38" t="s">
        <v>70</v>
      </c>
      <c r="G6579" s="37" t="s">
        <v>180</v>
      </c>
      <c r="H6579" s="0" t="n">
        <v>2777153</v>
      </c>
      <c r="I6579" s="0" t="n">
        <v>1576373</v>
      </c>
      <c r="J6579" s="0" t="n">
        <v>-43876</v>
      </c>
    </row>
    <row r="6580" customFormat="false" ht="15" hidden="false" customHeight="false" outlineLevel="0" collapsed="false">
      <c r="A6580" s="0" t="n">
        <v>202407</v>
      </c>
      <c r="B6580" s="0" t="n">
        <v>202409</v>
      </c>
      <c r="C6580" s="37" t="s">
        <v>149</v>
      </c>
      <c r="D6580" s="37" t="s">
        <v>181</v>
      </c>
      <c r="E6580" s="0" t="n">
        <v>3</v>
      </c>
      <c r="F6580" s="38" t="s">
        <v>70</v>
      </c>
      <c r="G6580" s="37" t="s">
        <v>182</v>
      </c>
      <c r="H6580" s="0" t="n">
        <v>1094310</v>
      </c>
      <c r="I6580" s="0" t="n">
        <v>869480</v>
      </c>
      <c r="J6580" s="0" t="n">
        <v>134063</v>
      </c>
    </row>
    <row r="6581" customFormat="false" ht="15" hidden="false" customHeight="false" outlineLevel="0" collapsed="false">
      <c r="A6581" s="0" t="n">
        <v>202407</v>
      </c>
      <c r="B6581" s="0" t="n">
        <v>202409</v>
      </c>
      <c r="C6581" s="37" t="s">
        <v>115</v>
      </c>
      <c r="D6581" s="37" t="s">
        <v>104</v>
      </c>
      <c r="E6581" s="0" t="n">
        <v>3</v>
      </c>
      <c r="F6581" s="38" t="s">
        <v>70</v>
      </c>
      <c r="G6581" s="37" t="s">
        <v>183</v>
      </c>
      <c r="H6581" s="0" t="n">
        <v>579999</v>
      </c>
      <c r="I6581" s="0" t="n">
        <v>309855</v>
      </c>
      <c r="J6581" s="0" t="n">
        <v>24747</v>
      </c>
    </row>
    <row r="6582" customFormat="false" ht="15" hidden="false" customHeight="false" outlineLevel="0" collapsed="false">
      <c r="A6582" s="0" t="n">
        <v>202407</v>
      </c>
      <c r="B6582" s="0" t="n">
        <v>202409</v>
      </c>
      <c r="C6582" s="37" t="s">
        <v>184</v>
      </c>
      <c r="D6582" s="37" t="s">
        <v>185</v>
      </c>
      <c r="E6582" s="0" t="n">
        <v>3</v>
      </c>
      <c r="F6582" s="38" t="s">
        <v>70</v>
      </c>
      <c r="G6582" s="37" t="s">
        <v>186</v>
      </c>
      <c r="H6582" s="0" t="n">
        <v>4595910</v>
      </c>
      <c r="I6582" s="0" t="n">
        <v>1682979</v>
      </c>
      <c r="J6582" s="0" t="n">
        <v>293362</v>
      </c>
    </row>
    <row r="6583" customFormat="false" ht="15" hidden="false" customHeight="false" outlineLevel="0" collapsed="false">
      <c r="A6583" s="0" t="n">
        <v>202407</v>
      </c>
      <c r="B6583" s="0" t="n">
        <v>202409</v>
      </c>
      <c r="C6583" s="37" t="s">
        <v>109</v>
      </c>
      <c r="D6583" s="37" t="s">
        <v>187</v>
      </c>
      <c r="E6583" s="0" t="n">
        <v>3</v>
      </c>
      <c r="F6583" s="38" t="s">
        <v>70</v>
      </c>
      <c r="G6583" s="37" t="s">
        <v>188</v>
      </c>
      <c r="H6583" s="0" t="n">
        <v>8795102</v>
      </c>
      <c r="I6583" s="0" t="n">
        <v>8553657</v>
      </c>
      <c r="J6583" s="0" t="n">
        <v>-126888</v>
      </c>
    </row>
    <row r="6584" customFormat="false" ht="15" hidden="false" customHeight="false" outlineLevel="0" collapsed="false">
      <c r="A6584" s="0" t="n">
        <v>202407</v>
      </c>
      <c r="B6584" s="0" t="n">
        <v>202409</v>
      </c>
      <c r="C6584" s="37" t="s">
        <v>178</v>
      </c>
      <c r="D6584" s="37" t="s">
        <v>189</v>
      </c>
      <c r="E6584" s="0" t="n">
        <v>3</v>
      </c>
      <c r="F6584" s="38" t="s">
        <v>70</v>
      </c>
      <c r="G6584" s="37" t="s">
        <v>190</v>
      </c>
      <c r="H6584" s="0" t="n">
        <v>2112167</v>
      </c>
      <c r="I6584" s="0" t="n">
        <v>2926860</v>
      </c>
      <c r="J6584" s="0" t="n">
        <v>77497</v>
      </c>
    </row>
    <row r="6585" customFormat="false" ht="15" hidden="false" customHeight="false" outlineLevel="0" collapsed="false">
      <c r="A6585" s="0" t="n">
        <v>202407</v>
      </c>
      <c r="B6585" s="0" t="n">
        <v>202409</v>
      </c>
      <c r="C6585" s="37" t="s">
        <v>152</v>
      </c>
      <c r="D6585" s="37" t="s">
        <v>191</v>
      </c>
      <c r="E6585" s="0" t="n">
        <v>3</v>
      </c>
      <c r="F6585" s="38" t="s">
        <v>70</v>
      </c>
      <c r="G6585" s="37" t="s">
        <v>192</v>
      </c>
      <c r="H6585" s="0" t="n">
        <v>3726293</v>
      </c>
      <c r="I6585" s="0" t="n">
        <v>2964753</v>
      </c>
      <c r="J6585" s="0" t="n">
        <v>136368</v>
      </c>
    </row>
    <row r="6586" customFormat="false" ht="15" hidden="false" customHeight="false" outlineLevel="0" collapsed="false">
      <c r="A6586" s="0" t="n">
        <v>202407</v>
      </c>
      <c r="B6586" s="0" t="n">
        <v>202409</v>
      </c>
      <c r="C6586" s="37" t="s">
        <v>184</v>
      </c>
      <c r="D6586" s="37" t="s">
        <v>193</v>
      </c>
      <c r="E6586" s="0" t="n">
        <v>3</v>
      </c>
      <c r="F6586" s="38" t="s">
        <v>70</v>
      </c>
      <c r="G6586" s="37" t="s">
        <v>194</v>
      </c>
      <c r="H6586" s="0" t="n">
        <v>5379940</v>
      </c>
      <c r="I6586" s="0" t="n">
        <v>2716538</v>
      </c>
      <c r="J6586" s="0" t="n">
        <v>-185345</v>
      </c>
    </row>
    <row r="6587" customFormat="false" ht="15" hidden="false" customHeight="false" outlineLevel="0" collapsed="false">
      <c r="A6587" s="0" t="n">
        <v>202407</v>
      </c>
      <c r="B6587" s="0" t="n">
        <v>202409</v>
      </c>
      <c r="C6587" s="37" t="s">
        <v>115</v>
      </c>
      <c r="D6587" s="37" t="s">
        <v>96</v>
      </c>
      <c r="E6587" s="0" t="n">
        <v>3</v>
      </c>
      <c r="F6587" s="38" t="s">
        <v>70</v>
      </c>
      <c r="G6587" s="37" t="s">
        <v>195</v>
      </c>
      <c r="H6587" s="0" t="n">
        <v>3934700</v>
      </c>
      <c r="I6587" s="0" t="n">
        <v>3336251</v>
      </c>
      <c r="J6587" s="0" t="n">
        <v>637698</v>
      </c>
    </row>
    <row r="6588" customFormat="false" ht="15" hidden="false" customHeight="false" outlineLevel="0" collapsed="false">
      <c r="A6588" s="0" t="n">
        <v>202407</v>
      </c>
      <c r="B6588" s="0" t="n">
        <v>202409</v>
      </c>
      <c r="C6588" s="37" t="s">
        <v>136</v>
      </c>
      <c r="D6588" s="37" t="s">
        <v>120</v>
      </c>
      <c r="E6588" s="0" t="n">
        <v>3</v>
      </c>
      <c r="F6588" s="38" t="s">
        <v>70</v>
      </c>
      <c r="G6588" s="37" t="s">
        <v>196</v>
      </c>
      <c r="H6588" s="0" t="n">
        <v>2220185</v>
      </c>
      <c r="I6588" s="0" t="n">
        <v>811364</v>
      </c>
      <c r="J6588" s="0" t="n">
        <v>-66972</v>
      </c>
    </row>
    <row r="6589" customFormat="false" ht="15" hidden="false" customHeight="false" outlineLevel="0" collapsed="false">
      <c r="A6589" s="0" t="n">
        <v>202407</v>
      </c>
      <c r="B6589" s="0" t="n">
        <v>202409</v>
      </c>
      <c r="C6589" s="37" t="s">
        <v>197</v>
      </c>
      <c r="D6589" s="37" t="s">
        <v>198</v>
      </c>
      <c r="E6589" s="0" t="n">
        <v>3</v>
      </c>
      <c r="F6589" s="38" t="s">
        <v>70</v>
      </c>
      <c r="G6589" s="37" t="s">
        <v>199</v>
      </c>
      <c r="H6589" s="0" t="n">
        <v>2371487</v>
      </c>
      <c r="I6589" s="0" t="n">
        <v>2040642</v>
      </c>
      <c r="J6589" s="0" t="n">
        <v>387174</v>
      </c>
    </row>
    <row r="6590" customFormat="false" ht="15" hidden="false" customHeight="false" outlineLevel="0" collapsed="false">
      <c r="A6590" s="0" t="n">
        <v>202407</v>
      </c>
      <c r="B6590" s="0" t="n">
        <v>202409</v>
      </c>
      <c r="C6590" s="37" t="s">
        <v>136</v>
      </c>
      <c r="D6590" s="37" t="s">
        <v>200</v>
      </c>
      <c r="E6590" s="0" t="n">
        <v>3</v>
      </c>
      <c r="F6590" s="38" t="s">
        <v>70</v>
      </c>
      <c r="G6590" s="37" t="s">
        <v>201</v>
      </c>
      <c r="H6590" s="0" t="n">
        <v>1889724</v>
      </c>
      <c r="I6590" s="0" t="n">
        <v>3083047</v>
      </c>
      <c r="J6590" s="0" t="n">
        <v>377488</v>
      </c>
    </row>
    <row r="6591" customFormat="false" ht="15" hidden="false" customHeight="false" outlineLevel="0" collapsed="false">
      <c r="A6591" s="0" t="n">
        <v>202407</v>
      </c>
      <c r="B6591" s="0" t="n">
        <v>202409</v>
      </c>
      <c r="C6591" s="37" t="s">
        <v>136</v>
      </c>
      <c r="D6591" s="37" t="s">
        <v>127</v>
      </c>
      <c r="E6591" s="0" t="n">
        <v>3</v>
      </c>
      <c r="F6591" s="38" t="s">
        <v>70</v>
      </c>
      <c r="G6591" s="37" t="s">
        <v>202</v>
      </c>
      <c r="H6591" s="0" t="n">
        <v>358709</v>
      </c>
      <c r="I6591" s="0" t="n">
        <v>158576</v>
      </c>
      <c r="J6591" s="0" t="n">
        <v>9533</v>
      </c>
    </row>
    <row r="6592" customFormat="false" ht="15" hidden="false" customHeight="false" outlineLevel="0" collapsed="false">
      <c r="A6592" s="0" t="n">
        <v>202407</v>
      </c>
      <c r="B6592" s="0" t="n">
        <v>202409</v>
      </c>
      <c r="C6592" s="37" t="s">
        <v>106</v>
      </c>
      <c r="D6592" s="37" t="s">
        <v>203</v>
      </c>
      <c r="E6592" s="0" t="n">
        <v>3</v>
      </c>
      <c r="F6592" s="38" t="s">
        <v>70</v>
      </c>
      <c r="G6592" s="37" t="s">
        <v>204</v>
      </c>
      <c r="H6592" s="0" t="n">
        <v>2662460</v>
      </c>
      <c r="I6592" s="0" t="n">
        <v>1504460</v>
      </c>
      <c r="J6592" s="0" t="n">
        <v>172278</v>
      </c>
    </row>
    <row r="6593" customFormat="false" ht="15" hidden="false" customHeight="false" outlineLevel="0" collapsed="false">
      <c r="A6593" s="0" t="n">
        <v>202407</v>
      </c>
      <c r="B6593" s="0" t="n">
        <v>202409</v>
      </c>
      <c r="C6593" s="37" t="s">
        <v>95</v>
      </c>
      <c r="D6593" s="37" t="s">
        <v>187</v>
      </c>
      <c r="E6593" s="0" t="n">
        <v>3</v>
      </c>
      <c r="F6593" s="38" t="s">
        <v>70</v>
      </c>
      <c r="G6593" s="37" t="s">
        <v>205</v>
      </c>
      <c r="H6593" s="0" t="n">
        <v>190157</v>
      </c>
      <c r="I6593" s="0" t="n">
        <v>88876</v>
      </c>
      <c r="J6593" s="0" t="n">
        <v>9934</v>
      </c>
    </row>
    <row r="6594" customFormat="false" ht="15" hidden="false" customHeight="false" outlineLevel="0" collapsed="false">
      <c r="A6594" s="0" t="n">
        <v>202407</v>
      </c>
      <c r="B6594" s="0" t="n">
        <v>202409</v>
      </c>
      <c r="C6594" s="37" t="s">
        <v>101</v>
      </c>
      <c r="D6594" s="37" t="s">
        <v>206</v>
      </c>
      <c r="E6594" s="0" t="n">
        <v>3</v>
      </c>
      <c r="F6594" s="38" t="s">
        <v>70</v>
      </c>
      <c r="G6594" s="37" t="s">
        <v>207</v>
      </c>
      <c r="H6594" s="0" t="n">
        <v>426184</v>
      </c>
      <c r="I6594" s="0" t="n">
        <v>327909</v>
      </c>
      <c r="J6594" s="0" t="n">
        <v>13102</v>
      </c>
    </row>
    <row r="6595" customFormat="false" ht="15" hidden="false" customHeight="false" outlineLevel="0" collapsed="false">
      <c r="A6595" s="0" t="n">
        <v>202407</v>
      </c>
      <c r="B6595" s="0" t="n">
        <v>202409</v>
      </c>
      <c r="C6595" s="37" t="s">
        <v>184</v>
      </c>
      <c r="D6595" s="37" t="s">
        <v>208</v>
      </c>
      <c r="E6595" s="0" t="n">
        <v>3</v>
      </c>
      <c r="F6595" s="38" t="s">
        <v>70</v>
      </c>
      <c r="G6595" s="37" t="s">
        <v>209</v>
      </c>
      <c r="H6595" s="0" t="n">
        <v>5835430</v>
      </c>
      <c r="I6595" s="0" t="n">
        <v>4595576</v>
      </c>
      <c r="J6595" s="0" t="n">
        <v>504663</v>
      </c>
    </row>
    <row r="6596" customFormat="false" ht="15" hidden="false" customHeight="false" outlineLevel="0" collapsed="false">
      <c r="A6596" s="0" t="n">
        <v>202407</v>
      </c>
      <c r="B6596" s="0" t="n">
        <v>202409</v>
      </c>
      <c r="C6596" s="37" t="s">
        <v>95</v>
      </c>
      <c r="D6596" s="37" t="s">
        <v>210</v>
      </c>
      <c r="E6596" s="0" t="n">
        <v>3</v>
      </c>
      <c r="F6596" s="38" t="s">
        <v>70</v>
      </c>
      <c r="G6596" s="37" t="s">
        <v>211</v>
      </c>
      <c r="H6596" s="0" t="n">
        <v>3082806</v>
      </c>
      <c r="I6596" s="0" t="n">
        <v>2012026</v>
      </c>
      <c r="J6596" s="0" t="n">
        <v>308078</v>
      </c>
    </row>
    <row r="6597" customFormat="false" ht="15" hidden="false" customHeight="false" outlineLevel="0" collapsed="false">
      <c r="A6597" s="0" t="n">
        <v>202407</v>
      </c>
      <c r="B6597" s="0" t="n">
        <v>202409</v>
      </c>
      <c r="C6597" s="37" t="s">
        <v>178</v>
      </c>
      <c r="D6597" s="37" t="s">
        <v>212</v>
      </c>
      <c r="E6597" s="0" t="n">
        <v>3</v>
      </c>
      <c r="F6597" s="38" t="s">
        <v>70</v>
      </c>
      <c r="G6597" s="37" t="s">
        <v>213</v>
      </c>
      <c r="H6597" s="0" t="n">
        <v>7609061</v>
      </c>
      <c r="I6597" s="0" t="n">
        <v>4273828</v>
      </c>
      <c r="J6597" s="0" t="n">
        <v>-61835</v>
      </c>
    </row>
    <row r="6598" customFormat="false" ht="15" hidden="false" customHeight="false" outlineLevel="0" collapsed="false">
      <c r="A6598" s="0" t="n">
        <v>202407</v>
      </c>
      <c r="B6598" s="0" t="n">
        <v>202409</v>
      </c>
      <c r="C6598" s="37" t="s">
        <v>95</v>
      </c>
      <c r="D6598" s="37" t="s">
        <v>214</v>
      </c>
      <c r="E6598" s="0" t="n">
        <v>3</v>
      </c>
      <c r="F6598" s="38" t="s">
        <v>70</v>
      </c>
      <c r="G6598" s="37" t="s">
        <v>215</v>
      </c>
      <c r="H6598" s="0" t="n">
        <v>946093</v>
      </c>
      <c r="I6598" s="0" t="n">
        <v>824402</v>
      </c>
      <c r="J6598" s="0" t="n">
        <v>94493</v>
      </c>
    </row>
    <row r="6599" customFormat="false" ht="15" hidden="false" customHeight="false" outlineLevel="0" collapsed="false">
      <c r="A6599" s="0" t="n">
        <v>202407</v>
      </c>
      <c r="B6599" s="0" t="n">
        <v>202409</v>
      </c>
      <c r="C6599" s="37" t="s">
        <v>101</v>
      </c>
      <c r="D6599" s="37" t="s">
        <v>216</v>
      </c>
      <c r="E6599" s="0" t="n">
        <v>3</v>
      </c>
      <c r="F6599" s="38" t="s">
        <v>70</v>
      </c>
      <c r="G6599" s="37" t="s">
        <v>217</v>
      </c>
      <c r="H6599" s="0" t="n">
        <v>432595</v>
      </c>
      <c r="I6599" s="0" t="n">
        <v>206195</v>
      </c>
      <c r="J6599" s="0" t="n">
        <v>-37658</v>
      </c>
    </row>
    <row r="6600" customFormat="false" ht="15" hidden="false" customHeight="false" outlineLevel="0" collapsed="false">
      <c r="A6600" s="0" t="n">
        <v>202407</v>
      </c>
      <c r="B6600" s="0" t="n">
        <v>202409</v>
      </c>
      <c r="C6600" s="37" t="s">
        <v>115</v>
      </c>
      <c r="D6600" s="37" t="s">
        <v>218</v>
      </c>
      <c r="E6600" s="0" t="n">
        <v>3</v>
      </c>
      <c r="F6600" s="38" t="s">
        <v>70</v>
      </c>
      <c r="G6600" s="37" t="s">
        <v>219</v>
      </c>
      <c r="H6600" s="0" t="n">
        <v>1070966</v>
      </c>
      <c r="I6600" s="0" t="n">
        <v>573083</v>
      </c>
      <c r="J6600" s="0" t="n">
        <v>-64735</v>
      </c>
    </row>
    <row r="6601" customFormat="false" ht="15" hidden="false" customHeight="false" outlineLevel="0" collapsed="false">
      <c r="A6601" s="0" t="n">
        <v>202407</v>
      </c>
      <c r="B6601" s="0" t="n">
        <v>202409</v>
      </c>
      <c r="C6601" s="37" t="s">
        <v>101</v>
      </c>
      <c r="D6601" s="37" t="s">
        <v>220</v>
      </c>
      <c r="E6601" s="0" t="n">
        <v>3</v>
      </c>
      <c r="F6601" s="38" t="s">
        <v>70</v>
      </c>
      <c r="G6601" s="37" t="s">
        <v>221</v>
      </c>
      <c r="H6601" s="0" t="n">
        <v>1063400</v>
      </c>
      <c r="I6601" s="0" t="n">
        <v>752082</v>
      </c>
      <c r="J6601" s="0" t="n">
        <v>102624</v>
      </c>
    </row>
    <row r="6602" customFormat="false" ht="15" hidden="false" customHeight="false" outlineLevel="0" collapsed="false">
      <c r="A6602" s="0" t="n">
        <v>202407</v>
      </c>
      <c r="B6602" s="0" t="n">
        <v>202409</v>
      </c>
      <c r="C6602" s="37" t="s">
        <v>101</v>
      </c>
      <c r="D6602" s="37" t="s">
        <v>153</v>
      </c>
      <c r="E6602" s="0" t="n">
        <v>3</v>
      </c>
      <c r="F6602" s="38" t="s">
        <v>70</v>
      </c>
      <c r="G6602" s="37" t="s">
        <v>222</v>
      </c>
      <c r="H6602" s="0" t="n">
        <v>1252625</v>
      </c>
      <c r="I6602" s="0" t="n">
        <v>1678668</v>
      </c>
      <c r="J6602" s="0" t="n">
        <v>64154</v>
      </c>
    </row>
    <row r="6603" customFormat="false" ht="15" hidden="false" customHeight="false" outlineLevel="0" collapsed="false">
      <c r="A6603" s="0" t="n">
        <v>202407</v>
      </c>
      <c r="B6603" s="0" t="n">
        <v>202409</v>
      </c>
      <c r="C6603" s="37" t="s">
        <v>136</v>
      </c>
      <c r="D6603" s="37" t="s">
        <v>223</v>
      </c>
      <c r="E6603" s="0" t="n">
        <v>3</v>
      </c>
      <c r="F6603" s="38" t="s">
        <v>70</v>
      </c>
      <c r="G6603" s="37" t="s">
        <v>224</v>
      </c>
      <c r="H6603" s="0" t="n">
        <v>4503747</v>
      </c>
      <c r="I6603" s="0" t="n">
        <v>1930131</v>
      </c>
      <c r="J6603" s="0" t="n">
        <v>-10314</v>
      </c>
    </row>
    <row r="6604" customFormat="false" ht="15" hidden="false" customHeight="false" outlineLevel="0" collapsed="false">
      <c r="A6604" s="0" t="n">
        <v>202407</v>
      </c>
      <c r="B6604" s="0" t="n">
        <v>202409</v>
      </c>
      <c r="C6604" s="37" t="s">
        <v>184</v>
      </c>
      <c r="D6604" s="37" t="s">
        <v>225</v>
      </c>
      <c r="E6604" s="0" t="n">
        <v>3</v>
      </c>
      <c r="F6604" s="38" t="s">
        <v>70</v>
      </c>
      <c r="G6604" s="37" t="s">
        <v>226</v>
      </c>
      <c r="H6604" s="0" t="n">
        <v>849783</v>
      </c>
      <c r="I6604" s="0" t="n">
        <v>839521</v>
      </c>
      <c r="J6604" s="0" t="n">
        <v>62710</v>
      </c>
    </row>
    <row r="6605" customFormat="false" ht="15" hidden="false" customHeight="false" outlineLevel="0" collapsed="false">
      <c r="A6605" s="0" t="n">
        <v>202407</v>
      </c>
      <c r="B6605" s="0" t="n">
        <v>202409</v>
      </c>
      <c r="C6605" s="37" t="s">
        <v>197</v>
      </c>
      <c r="D6605" s="37" t="s">
        <v>193</v>
      </c>
      <c r="E6605" s="0" t="n">
        <v>3</v>
      </c>
      <c r="F6605" s="38" t="s">
        <v>70</v>
      </c>
      <c r="G6605" s="37" t="s">
        <v>227</v>
      </c>
      <c r="H6605" s="0" t="n">
        <v>1595031</v>
      </c>
      <c r="I6605" s="0" t="n">
        <v>1226284</v>
      </c>
      <c r="J6605" s="0" t="n">
        <v>49548</v>
      </c>
    </row>
    <row r="6606" customFormat="false" ht="15" hidden="false" customHeight="false" outlineLevel="0" collapsed="false">
      <c r="A6606" s="0" t="n">
        <v>202407</v>
      </c>
      <c r="B6606" s="0" t="n">
        <v>202409</v>
      </c>
      <c r="C6606" s="37" t="s">
        <v>149</v>
      </c>
      <c r="D6606" s="37" t="s">
        <v>153</v>
      </c>
      <c r="E6606" s="0" t="n">
        <v>3</v>
      </c>
      <c r="F6606" s="38" t="s">
        <v>70</v>
      </c>
      <c r="G6606" s="37" t="s">
        <v>228</v>
      </c>
      <c r="H6606" s="0" t="n">
        <v>339069</v>
      </c>
      <c r="I6606" s="0" t="n">
        <v>203202</v>
      </c>
      <c r="J6606" s="0" t="n">
        <v>-3833</v>
      </c>
    </row>
    <row r="6607" customFormat="false" ht="15" hidden="false" customHeight="false" outlineLevel="0" collapsed="false">
      <c r="A6607" s="0" t="n">
        <v>202407</v>
      </c>
      <c r="B6607" s="0" t="n">
        <v>202409</v>
      </c>
      <c r="C6607" s="37" t="s">
        <v>184</v>
      </c>
      <c r="D6607" s="37" t="s">
        <v>229</v>
      </c>
      <c r="E6607" s="0" t="n">
        <v>3</v>
      </c>
      <c r="F6607" s="38" t="s">
        <v>70</v>
      </c>
      <c r="G6607" s="37" t="s">
        <v>230</v>
      </c>
      <c r="H6607" s="0" t="n">
        <v>1712935</v>
      </c>
      <c r="I6607" s="0" t="n">
        <v>650117</v>
      </c>
      <c r="J6607" s="0" t="n">
        <v>-54548</v>
      </c>
    </row>
    <row r="6608" customFormat="false" ht="15" hidden="false" customHeight="false" outlineLevel="0" collapsed="false">
      <c r="A6608" s="0" t="n">
        <v>202407</v>
      </c>
      <c r="B6608" s="0" t="n">
        <v>202409</v>
      </c>
      <c r="C6608" s="37" t="s">
        <v>115</v>
      </c>
      <c r="D6608" s="37" t="s">
        <v>231</v>
      </c>
      <c r="E6608" s="0" t="n">
        <v>3</v>
      </c>
      <c r="F6608" s="38" t="s">
        <v>70</v>
      </c>
      <c r="G6608" s="37" t="s">
        <v>232</v>
      </c>
      <c r="H6608" s="0" t="n">
        <v>1102830</v>
      </c>
      <c r="I6608" s="0" t="n">
        <v>817408</v>
      </c>
      <c r="J6608" s="0" t="n">
        <v>-95486</v>
      </c>
    </row>
    <row r="6609" customFormat="false" ht="15" hidden="false" customHeight="false" outlineLevel="0" collapsed="false">
      <c r="A6609" s="0" t="n">
        <v>202407</v>
      </c>
      <c r="B6609" s="0" t="n">
        <v>202409</v>
      </c>
      <c r="C6609" s="37" t="s">
        <v>124</v>
      </c>
      <c r="D6609" s="37" t="s">
        <v>233</v>
      </c>
      <c r="E6609" s="0" t="n">
        <v>3</v>
      </c>
      <c r="F6609" s="38" t="s">
        <v>70</v>
      </c>
      <c r="G6609" s="37" t="s">
        <v>234</v>
      </c>
      <c r="H6609" s="0" t="n">
        <v>449315</v>
      </c>
      <c r="I6609" s="0" t="n">
        <v>479056</v>
      </c>
      <c r="J6609" s="0" t="n">
        <v>73717</v>
      </c>
    </row>
    <row r="6610" customFormat="false" ht="15" hidden="false" customHeight="false" outlineLevel="0" collapsed="false">
      <c r="A6610" s="0" t="n">
        <v>202407</v>
      </c>
      <c r="B6610" s="0" t="n">
        <v>202409</v>
      </c>
      <c r="C6610" s="37" t="s">
        <v>184</v>
      </c>
      <c r="D6610" s="37" t="s">
        <v>235</v>
      </c>
      <c r="E6610" s="0" t="n">
        <v>3</v>
      </c>
      <c r="F6610" s="38" t="s">
        <v>70</v>
      </c>
      <c r="G6610" s="37" t="s">
        <v>236</v>
      </c>
      <c r="H6610" s="0" t="n">
        <v>864627</v>
      </c>
      <c r="I6610" s="0" t="n">
        <v>344209</v>
      </c>
      <c r="J6610" s="0" t="n">
        <v>12994</v>
      </c>
    </row>
    <row r="6611" customFormat="false" ht="15" hidden="false" customHeight="false" outlineLevel="0" collapsed="false">
      <c r="A6611" s="0" t="n">
        <v>202407</v>
      </c>
      <c r="B6611" s="0" t="n">
        <v>202409</v>
      </c>
      <c r="C6611" s="37" t="s">
        <v>124</v>
      </c>
      <c r="D6611" s="37" t="s">
        <v>237</v>
      </c>
      <c r="E6611" s="0" t="n">
        <v>3</v>
      </c>
      <c r="F6611" s="38" t="s">
        <v>70</v>
      </c>
      <c r="G6611" s="37" t="s">
        <v>238</v>
      </c>
      <c r="H6611" s="0" t="n">
        <v>806946</v>
      </c>
      <c r="I6611" s="0" t="n">
        <v>815319</v>
      </c>
      <c r="J6611" s="0" t="n">
        <v>144275</v>
      </c>
    </row>
    <row r="6612" customFormat="false" ht="15" hidden="false" customHeight="false" outlineLevel="0" collapsed="false">
      <c r="A6612" s="0" t="n">
        <v>202407</v>
      </c>
      <c r="B6612" s="0" t="n">
        <v>202409</v>
      </c>
      <c r="C6612" s="37" t="s">
        <v>124</v>
      </c>
      <c r="D6612" s="37" t="s">
        <v>107</v>
      </c>
      <c r="E6612" s="0" t="n">
        <v>3</v>
      </c>
      <c r="F6612" s="38" t="s">
        <v>70</v>
      </c>
      <c r="G6612" s="37" t="s">
        <v>239</v>
      </c>
      <c r="H6612" s="0" t="n">
        <v>1007636</v>
      </c>
      <c r="I6612" s="0" t="n">
        <v>676471</v>
      </c>
      <c r="J6612" s="0" t="n">
        <v>24850</v>
      </c>
    </row>
    <row r="6613" customFormat="false" ht="15" hidden="false" customHeight="false" outlineLevel="0" collapsed="false">
      <c r="A6613" s="0" t="n">
        <v>202407</v>
      </c>
      <c r="B6613" s="0" t="n">
        <v>202409</v>
      </c>
      <c r="C6613" s="37" t="s">
        <v>106</v>
      </c>
      <c r="D6613" s="37" t="s">
        <v>139</v>
      </c>
      <c r="E6613" s="0" t="n">
        <v>3</v>
      </c>
      <c r="F6613" s="38" t="s">
        <v>70</v>
      </c>
      <c r="G6613" s="37" t="s">
        <v>240</v>
      </c>
      <c r="H6613" s="0" t="n">
        <v>10814967</v>
      </c>
      <c r="I6613" s="0" t="n">
        <v>4440565</v>
      </c>
      <c r="J6613" s="0" t="n">
        <v>512872</v>
      </c>
    </row>
    <row r="6614" customFormat="false" ht="15" hidden="false" customHeight="false" outlineLevel="0" collapsed="false">
      <c r="A6614" s="0" t="n">
        <v>202407</v>
      </c>
      <c r="B6614" s="0" t="n">
        <v>202409</v>
      </c>
      <c r="C6614" s="37" t="s">
        <v>106</v>
      </c>
      <c r="D6614" s="37" t="s">
        <v>241</v>
      </c>
      <c r="E6614" s="0" t="n">
        <v>3</v>
      </c>
      <c r="F6614" s="38" t="s">
        <v>70</v>
      </c>
      <c r="G6614" s="37" t="s">
        <v>242</v>
      </c>
      <c r="H6614" s="0" t="n">
        <v>859873</v>
      </c>
      <c r="I6614" s="0" t="n">
        <v>645697</v>
      </c>
      <c r="J6614" s="0" t="n">
        <v>43558</v>
      </c>
    </row>
    <row r="6615" customFormat="false" ht="15" hidden="false" customHeight="false" outlineLevel="0" collapsed="false">
      <c r="A6615" s="0" t="n">
        <v>202407</v>
      </c>
      <c r="B6615" s="0" t="n">
        <v>202409</v>
      </c>
      <c r="C6615" s="37" t="s">
        <v>158</v>
      </c>
      <c r="D6615" s="37" t="s">
        <v>243</v>
      </c>
      <c r="E6615" s="0" t="n">
        <v>3</v>
      </c>
      <c r="F6615" s="38" t="s">
        <v>70</v>
      </c>
      <c r="G6615" s="37" t="s">
        <v>244</v>
      </c>
      <c r="H6615" s="0" t="n">
        <v>900964</v>
      </c>
      <c r="I6615" s="0" t="n">
        <v>1357340</v>
      </c>
      <c r="J6615" s="0" t="n">
        <v>114620</v>
      </c>
    </row>
    <row r="6616" customFormat="false" ht="15" hidden="false" customHeight="false" outlineLevel="0" collapsed="false">
      <c r="A6616" s="0" t="n">
        <v>202407</v>
      </c>
      <c r="B6616" s="0" t="n">
        <v>202409</v>
      </c>
      <c r="C6616" s="37" t="s">
        <v>112</v>
      </c>
      <c r="D6616" s="37" t="s">
        <v>245</v>
      </c>
      <c r="E6616" s="0" t="n">
        <v>3</v>
      </c>
      <c r="F6616" s="38" t="s">
        <v>70</v>
      </c>
      <c r="G6616" s="37" t="s">
        <v>246</v>
      </c>
      <c r="H6616" s="0" t="n">
        <v>76747</v>
      </c>
      <c r="I6616" s="0" t="n">
        <v>32159</v>
      </c>
      <c r="J6616" s="0" t="n">
        <v>2872</v>
      </c>
    </row>
    <row r="6617" customFormat="false" ht="15" hidden="false" customHeight="false" outlineLevel="0" collapsed="false">
      <c r="A6617" s="0" t="n">
        <v>202407</v>
      </c>
      <c r="B6617" s="0" t="n">
        <v>202409</v>
      </c>
      <c r="C6617" s="37" t="s">
        <v>197</v>
      </c>
      <c r="D6617" s="37" t="s">
        <v>247</v>
      </c>
      <c r="E6617" s="0" t="n">
        <v>3</v>
      </c>
      <c r="F6617" s="38" t="s">
        <v>70</v>
      </c>
      <c r="G6617" s="37" t="s">
        <v>248</v>
      </c>
      <c r="H6617" s="0" t="n">
        <v>502972</v>
      </c>
      <c r="I6617" s="0" t="n">
        <v>143296</v>
      </c>
      <c r="J6617" s="0" t="n">
        <v>5077</v>
      </c>
    </row>
    <row r="6618" customFormat="false" ht="15" hidden="false" customHeight="false" outlineLevel="0" collapsed="false">
      <c r="A6618" s="0" t="n">
        <v>202407</v>
      </c>
      <c r="B6618" s="0" t="n">
        <v>202409</v>
      </c>
      <c r="C6618" s="37" t="s">
        <v>106</v>
      </c>
      <c r="D6618" s="37" t="s">
        <v>249</v>
      </c>
      <c r="E6618" s="0" t="n">
        <v>3</v>
      </c>
      <c r="F6618" s="38" t="s">
        <v>70</v>
      </c>
      <c r="G6618" s="37" t="s">
        <v>250</v>
      </c>
      <c r="H6618" s="0" t="n">
        <v>1117303</v>
      </c>
      <c r="I6618" s="0" t="n">
        <v>2299225</v>
      </c>
      <c r="J6618" s="0" t="n">
        <v>-98780</v>
      </c>
    </row>
    <row r="6619" customFormat="false" ht="15" hidden="false" customHeight="false" outlineLevel="0" collapsed="false">
      <c r="A6619" s="0" t="n">
        <v>202407</v>
      </c>
      <c r="B6619" s="0" t="n">
        <v>202409</v>
      </c>
      <c r="C6619" s="37" t="s">
        <v>98</v>
      </c>
      <c r="D6619" s="37" t="s">
        <v>251</v>
      </c>
      <c r="E6619" s="0" t="n">
        <v>3</v>
      </c>
      <c r="F6619" s="38" t="s">
        <v>70</v>
      </c>
      <c r="G6619" s="37" t="s">
        <v>252</v>
      </c>
      <c r="H6619" s="0" t="n">
        <v>523670</v>
      </c>
      <c r="I6619" s="0" t="n">
        <v>531639</v>
      </c>
      <c r="J6619" s="0" t="n">
        <v>83262</v>
      </c>
    </row>
    <row r="6620" customFormat="false" ht="15" hidden="false" customHeight="false" outlineLevel="0" collapsed="false">
      <c r="A6620" s="0" t="n">
        <v>202407</v>
      </c>
      <c r="B6620" s="0" t="n">
        <v>202409</v>
      </c>
      <c r="C6620" s="37" t="s">
        <v>124</v>
      </c>
      <c r="D6620" s="37" t="s">
        <v>253</v>
      </c>
      <c r="E6620" s="0" t="n">
        <v>3</v>
      </c>
      <c r="F6620" s="38" t="s">
        <v>70</v>
      </c>
      <c r="G6620" s="37" t="s">
        <v>254</v>
      </c>
      <c r="H6620" s="0" t="n">
        <v>5554685</v>
      </c>
      <c r="I6620" s="0" t="n">
        <v>3749812</v>
      </c>
      <c r="J6620" s="0" t="n">
        <v>897535</v>
      </c>
    </row>
    <row r="6621" customFormat="false" ht="15" hidden="false" customHeight="false" outlineLevel="0" collapsed="false">
      <c r="A6621" s="0" t="n">
        <v>202407</v>
      </c>
      <c r="B6621" s="0" t="n">
        <v>202409</v>
      </c>
      <c r="C6621" s="37" t="s">
        <v>101</v>
      </c>
      <c r="D6621" s="37" t="s">
        <v>255</v>
      </c>
      <c r="E6621" s="0" t="n">
        <v>3</v>
      </c>
      <c r="F6621" s="38" t="s">
        <v>70</v>
      </c>
      <c r="G6621" s="37" t="s">
        <v>256</v>
      </c>
      <c r="H6621" s="0" t="n">
        <v>893083</v>
      </c>
      <c r="I6621" s="0" t="n">
        <v>1083592</v>
      </c>
      <c r="J6621" s="0" t="n">
        <v>266479</v>
      </c>
    </row>
    <row r="6622" customFormat="false" ht="15" hidden="false" customHeight="false" outlineLevel="0" collapsed="false">
      <c r="A6622" s="0" t="n">
        <v>202407</v>
      </c>
      <c r="B6622" s="0" t="n">
        <v>202409</v>
      </c>
      <c r="C6622" s="37" t="s">
        <v>112</v>
      </c>
      <c r="D6622" s="37" t="s">
        <v>132</v>
      </c>
      <c r="E6622" s="0" t="n">
        <v>3</v>
      </c>
      <c r="F6622" s="38" t="s">
        <v>70</v>
      </c>
      <c r="G6622" s="37" t="s">
        <v>257</v>
      </c>
      <c r="H6622" s="0" t="n">
        <v>5272798</v>
      </c>
      <c r="I6622" s="0" t="n">
        <v>3627862</v>
      </c>
      <c r="J6622" s="0" t="n">
        <v>89510</v>
      </c>
    </row>
    <row r="6623" customFormat="false" ht="15" hidden="false" customHeight="false" outlineLevel="0" collapsed="false">
      <c r="A6623" s="0" t="n">
        <v>202407</v>
      </c>
      <c r="B6623" s="0" t="n">
        <v>202409</v>
      </c>
      <c r="C6623" s="37" t="s">
        <v>115</v>
      </c>
      <c r="D6623" s="37" t="s">
        <v>258</v>
      </c>
      <c r="E6623" s="0" t="n">
        <v>3</v>
      </c>
      <c r="F6623" s="38" t="s">
        <v>70</v>
      </c>
      <c r="G6623" s="37" t="s">
        <v>259</v>
      </c>
      <c r="H6623" s="0" t="n">
        <v>1274445</v>
      </c>
      <c r="I6623" s="0" t="n">
        <v>884413</v>
      </c>
      <c r="J6623" s="0" t="n">
        <v>5910</v>
      </c>
    </row>
    <row r="6624" customFormat="false" ht="15" hidden="false" customHeight="false" outlineLevel="0" collapsed="false">
      <c r="A6624" s="0" t="n">
        <v>202407</v>
      </c>
      <c r="B6624" s="0" t="n">
        <v>202409</v>
      </c>
      <c r="C6624" s="37" t="s">
        <v>184</v>
      </c>
      <c r="D6624" s="37" t="s">
        <v>179</v>
      </c>
      <c r="E6624" s="0" t="n">
        <v>3</v>
      </c>
      <c r="F6624" s="38" t="s">
        <v>70</v>
      </c>
      <c r="G6624" s="37" t="s">
        <v>260</v>
      </c>
      <c r="H6624" s="0" t="n">
        <v>1544551</v>
      </c>
      <c r="I6624" s="0" t="n">
        <v>1345193</v>
      </c>
      <c r="J6624" s="0" t="n">
        <v>33054</v>
      </c>
    </row>
    <row r="6625" customFormat="false" ht="15" hidden="false" customHeight="false" outlineLevel="0" collapsed="false">
      <c r="A6625" s="0" t="n">
        <v>202407</v>
      </c>
      <c r="B6625" s="0" t="n">
        <v>202409</v>
      </c>
      <c r="C6625" s="37" t="s">
        <v>158</v>
      </c>
      <c r="D6625" s="37" t="s">
        <v>155</v>
      </c>
      <c r="E6625" s="0" t="n">
        <v>3</v>
      </c>
      <c r="F6625" s="38" t="s">
        <v>70</v>
      </c>
      <c r="G6625" s="37" t="s">
        <v>261</v>
      </c>
      <c r="H6625" s="0" t="n">
        <v>1247665</v>
      </c>
      <c r="I6625" s="0" t="n">
        <v>1025140</v>
      </c>
      <c r="J6625" s="0" t="n">
        <v>63985</v>
      </c>
    </row>
    <row r="6626" customFormat="false" ht="15" hidden="false" customHeight="false" outlineLevel="0" collapsed="false">
      <c r="A6626" s="0" t="n">
        <v>202407</v>
      </c>
      <c r="B6626" s="0" t="n">
        <v>202409</v>
      </c>
      <c r="C6626" s="37" t="s">
        <v>98</v>
      </c>
      <c r="D6626" s="37" t="s">
        <v>262</v>
      </c>
      <c r="E6626" s="0" t="n">
        <v>3</v>
      </c>
      <c r="F6626" s="38" t="s">
        <v>70</v>
      </c>
      <c r="G6626" s="37" t="s">
        <v>263</v>
      </c>
      <c r="H6626" s="0" t="n">
        <v>1397515</v>
      </c>
      <c r="I6626" s="0" t="n">
        <v>550190</v>
      </c>
      <c r="J6626" s="0" t="n">
        <v>41129</v>
      </c>
    </row>
    <row r="6627" customFormat="false" ht="15" hidden="false" customHeight="false" outlineLevel="0" collapsed="false">
      <c r="A6627" s="0" t="n">
        <v>202407</v>
      </c>
      <c r="B6627" s="0" t="n">
        <v>202409</v>
      </c>
      <c r="C6627" s="37" t="s">
        <v>98</v>
      </c>
      <c r="D6627" s="37" t="s">
        <v>214</v>
      </c>
      <c r="E6627" s="0" t="n">
        <v>3</v>
      </c>
      <c r="F6627" s="38" t="s">
        <v>70</v>
      </c>
      <c r="G6627" s="37" t="s">
        <v>264</v>
      </c>
      <c r="H6627" s="0" t="n">
        <v>9704893</v>
      </c>
      <c r="I6627" s="0" t="n">
        <v>5287017</v>
      </c>
      <c r="J6627" s="0" t="n">
        <v>-104645</v>
      </c>
    </row>
    <row r="6628" customFormat="false" ht="15" hidden="false" customHeight="false" outlineLevel="0" collapsed="false">
      <c r="A6628" s="0" t="n">
        <v>202407</v>
      </c>
      <c r="B6628" s="0" t="n">
        <v>202409</v>
      </c>
      <c r="C6628" s="37" t="s">
        <v>101</v>
      </c>
      <c r="D6628" s="37" t="s">
        <v>161</v>
      </c>
      <c r="E6628" s="0" t="n">
        <v>3</v>
      </c>
      <c r="F6628" s="38" t="s">
        <v>70</v>
      </c>
      <c r="G6628" s="37" t="s">
        <v>265</v>
      </c>
      <c r="H6628" s="0" t="n">
        <v>62531</v>
      </c>
      <c r="I6628" s="0" t="n">
        <v>50869</v>
      </c>
      <c r="J6628" s="0" t="n">
        <v>-3458</v>
      </c>
    </row>
    <row r="6629" customFormat="false" ht="15" hidden="false" customHeight="false" outlineLevel="0" collapsed="false">
      <c r="A6629" s="0" t="n">
        <v>202407</v>
      </c>
      <c r="B6629" s="0" t="n">
        <v>202409</v>
      </c>
      <c r="C6629" s="37" t="s">
        <v>106</v>
      </c>
      <c r="D6629" s="37" t="s">
        <v>102</v>
      </c>
      <c r="E6629" s="0" t="n">
        <v>3</v>
      </c>
      <c r="F6629" s="38" t="s">
        <v>70</v>
      </c>
      <c r="G6629" s="37" t="s">
        <v>266</v>
      </c>
      <c r="H6629" s="0" t="n">
        <v>97017</v>
      </c>
      <c r="I6629" s="0" t="n">
        <v>57270</v>
      </c>
      <c r="J6629" s="0" t="n">
        <v>4868</v>
      </c>
    </row>
    <row r="6630" customFormat="false" ht="15" hidden="false" customHeight="false" outlineLevel="0" collapsed="false">
      <c r="A6630" s="0" t="n">
        <v>202407</v>
      </c>
      <c r="B6630" s="0" t="n">
        <v>202409</v>
      </c>
      <c r="C6630" s="37" t="s">
        <v>95</v>
      </c>
      <c r="D6630" s="37" t="s">
        <v>267</v>
      </c>
      <c r="E6630" s="0" t="n">
        <v>3</v>
      </c>
      <c r="F6630" s="38" t="s">
        <v>70</v>
      </c>
      <c r="G6630" s="37" t="s">
        <v>268</v>
      </c>
      <c r="H6630" s="0" t="n">
        <v>632416</v>
      </c>
      <c r="I6630" s="0" t="n">
        <v>340486</v>
      </c>
      <c r="J6630" s="0" t="n">
        <v>-92967</v>
      </c>
    </row>
    <row r="6631" customFormat="false" ht="15" hidden="false" customHeight="false" outlineLevel="0" collapsed="false">
      <c r="A6631" s="0" t="n">
        <v>202407</v>
      </c>
      <c r="B6631" s="0" t="n">
        <v>202409</v>
      </c>
      <c r="C6631" s="37" t="s">
        <v>136</v>
      </c>
      <c r="D6631" s="37" t="s">
        <v>269</v>
      </c>
      <c r="E6631" s="0" t="n">
        <v>3</v>
      </c>
      <c r="F6631" s="38" t="s">
        <v>70</v>
      </c>
      <c r="G6631" s="37" t="s">
        <v>270</v>
      </c>
      <c r="H6631" s="0" t="n">
        <v>1021996</v>
      </c>
      <c r="I6631" s="0" t="n">
        <v>927414</v>
      </c>
      <c r="J6631" s="0" t="n">
        <v>64858</v>
      </c>
    </row>
    <row r="6632" customFormat="false" ht="15" hidden="false" customHeight="false" outlineLevel="0" collapsed="false">
      <c r="A6632" s="0" t="n">
        <v>202407</v>
      </c>
      <c r="B6632" s="0" t="n">
        <v>202409</v>
      </c>
      <c r="C6632" s="37" t="s">
        <v>98</v>
      </c>
      <c r="D6632" s="37" t="s">
        <v>181</v>
      </c>
      <c r="E6632" s="0" t="n">
        <v>3</v>
      </c>
      <c r="F6632" s="38" t="s">
        <v>70</v>
      </c>
      <c r="G6632" s="37" t="s">
        <v>271</v>
      </c>
      <c r="H6632" s="0" t="n">
        <v>2881215</v>
      </c>
      <c r="I6632" s="0" t="n">
        <v>1569527</v>
      </c>
      <c r="J6632" s="0" t="n">
        <v>-22719</v>
      </c>
    </row>
    <row r="6633" customFormat="false" ht="15" hidden="false" customHeight="false" outlineLevel="0" collapsed="false">
      <c r="A6633" s="0" t="n">
        <v>202407</v>
      </c>
      <c r="B6633" s="0" t="n">
        <v>202409</v>
      </c>
      <c r="C6633" s="37" t="s">
        <v>197</v>
      </c>
      <c r="D6633" s="37" t="s">
        <v>255</v>
      </c>
      <c r="E6633" s="0" t="n">
        <v>3</v>
      </c>
      <c r="F6633" s="38" t="s">
        <v>70</v>
      </c>
      <c r="G6633" s="37" t="s">
        <v>272</v>
      </c>
      <c r="H6633" s="0" t="n">
        <v>2393993</v>
      </c>
      <c r="I6633" s="0" t="n">
        <v>1803924</v>
      </c>
      <c r="J6633" s="0" t="n">
        <v>285048</v>
      </c>
    </row>
    <row r="6634" customFormat="false" ht="15" hidden="false" customHeight="false" outlineLevel="0" collapsed="false">
      <c r="A6634" s="0" t="n">
        <v>202407</v>
      </c>
      <c r="B6634" s="0" t="n">
        <v>202409</v>
      </c>
      <c r="C6634" s="37" t="s">
        <v>106</v>
      </c>
      <c r="D6634" s="37" t="s">
        <v>273</v>
      </c>
      <c r="E6634" s="0" t="n">
        <v>3</v>
      </c>
      <c r="F6634" s="38" t="s">
        <v>70</v>
      </c>
      <c r="G6634" s="37" t="s">
        <v>274</v>
      </c>
      <c r="H6634" s="0" t="n">
        <v>822996</v>
      </c>
      <c r="I6634" s="0" t="n">
        <v>747907</v>
      </c>
      <c r="J6634" s="0" t="n">
        <v>138186</v>
      </c>
    </row>
    <row r="6635" customFormat="false" ht="15" hidden="false" customHeight="false" outlineLevel="0" collapsed="false">
      <c r="A6635" s="0" t="n">
        <v>202407</v>
      </c>
      <c r="B6635" s="0" t="n">
        <v>202409</v>
      </c>
      <c r="C6635" s="37" t="s">
        <v>124</v>
      </c>
      <c r="D6635" s="37" t="s">
        <v>275</v>
      </c>
      <c r="E6635" s="0" t="n">
        <v>3</v>
      </c>
      <c r="F6635" s="38" t="s">
        <v>70</v>
      </c>
      <c r="G6635" s="37" t="s">
        <v>276</v>
      </c>
      <c r="H6635" s="0" t="n">
        <v>4406674</v>
      </c>
      <c r="I6635" s="0" t="n">
        <v>3792058</v>
      </c>
      <c r="J6635" s="0" t="n">
        <v>709587</v>
      </c>
    </row>
    <row r="6636" customFormat="false" ht="15" hidden="false" customHeight="false" outlineLevel="0" collapsed="false">
      <c r="A6636" s="0" t="n">
        <v>202407</v>
      </c>
      <c r="B6636" s="0" t="n">
        <v>202409</v>
      </c>
      <c r="C6636" s="37" t="s">
        <v>115</v>
      </c>
      <c r="D6636" s="37" t="s">
        <v>277</v>
      </c>
      <c r="E6636" s="0" t="n">
        <v>3</v>
      </c>
      <c r="F6636" s="38" t="s">
        <v>70</v>
      </c>
      <c r="G6636" s="37" t="s">
        <v>278</v>
      </c>
      <c r="H6636" s="0" t="n">
        <v>3129213</v>
      </c>
      <c r="I6636" s="0" t="n">
        <v>1448192</v>
      </c>
      <c r="J6636" s="0" t="n">
        <v>65683</v>
      </c>
    </row>
    <row r="6637" customFormat="false" ht="15" hidden="false" customHeight="false" outlineLevel="0" collapsed="false">
      <c r="A6637" s="0" t="n">
        <v>202407</v>
      </c>
      <c r="B6637" s="0" t="n">
        <v>202409</v>
      </c>
      <c r="C6637" s="37" t="s">
        <v>115</v>
      </c>
      <c r="D6637" s="37" t="s">
        <v>269</v>
      </c>
      <c r="E6637" s="0" t="n">
        <v>3</v>
      </c>
      <c r="F6637" s="38" t="s">
        <v>70</v>
      </c>
      <c r="G6637" s="37" t="s">
        <v>279</v>
      </c>
      <c r="H6637" s="0" t="n">
        <v>1831916</v>
      </c>
      <c r="I6637" s="0" t="n">
        <v>1920678</v>
      </c>
      <c r="J6637" s="0" t="n">
        <v>-64370</v>
      </c>
    </row>
    <row r="6638" customFormat="false" ht="15" hidden="false" customHeight="false" outlineLevel="0" collapsed="false">
      <c r="A6638" s="0" t="n">
        <v>202407</v>
      </c>
      <c r="B6638" s="0" t="n">
        <v>202409</v>
      </c>
      <c r="C6638" s="37" t="s">
        <v>197</v>
      </c>
      <c r="D6638" s="37" t="s">
        <v>280</v>
      </c>
      <c r="E6638" s="0" t="n">
        <v>3</v>
      </c>
      <c r="F6638" s="38" t="s">
        <v>70</v>
      </c>
      <c r="G6638" s="37" t="s">
        <v>281</v>
      </c>
      <c r="H6638" s="0" t="n">
        <v>3017929</v>
      </c>
      <c r="I6638" s="0" t="n">
        <v>2994899</v>
      </c>
      <c r="J6638" s="0" t="n">
        <v>-4370</v>
      </c>
    </row>
    <row r="6639" customFormat="false" ht="15" hidden="false" customHeight="false" outlineLevel="0" collapsed="false">
      <c r="A6639" s="0" t="n">
        <v>202407</v>
      </c>
      <c r="B6639" s="0" t="n">
        <v>202409</v>
      </c>
      <c r="C6639" s="37" t="s">
        <v>158</v>
      </c>
      <c r="D6639" s="37" t="s">
        <v>282</v>
      </c>
      <c r="E6639" s="0" t="n">
        <v>3</v>
      </c>
      <c r="F6639" s="38" t="s">
        <v>70</v>
      </c>
      <c r="G6639" s="37" t="s">
        <v>283</v>
      </c>
      <c r="H6639" s="0" t="n">
        <v>1630279</v>
      </c>
      <c r="I6639" s="0" t="n">
        <v>989611</v>
      </c>
      <c r="J6639" s="0" t="n">
        <v>107631</v>
      </c>
    </row>
    <row r="6640" customFormat="false" ht="15" hidden="false" customHeight="false" outlineLevel="0" collapsed="false">
      <c r="A6640" s="0" t="n">
        <v>202407</v>
      </c>
      <c r="B6640" s="0" t="n">
        <v>202409</v>
      </c>
      <c r="C6640" s="37" t="s">
        <v>152</v>
      </c>
      <c r="D6640" s="37" t="s">
        <v>284</v>
      </c>
      <c r="E6640" s="0" t="n">
        <v>3</v>
      </c>
      <c r="F6640" s="38" t="s">
        <v>70</v>
      </c>
      <c r="G6640" s="37" t="s">
        <v>285</v>
      </c>
      <c r="H6640" s="0" t="n">
        <v>672664</v>
      </c>
      <c r="I6640" s="0" t="n">
        <v>412174</v>
      </c>
      <c r="J6640" s="0" t="n">
        <v>-34864</v>
      </c>
    </row>
    <row r="6641" customFormat="false" ht="15" hidden="false" customHeight="false" outlineLevel="0" collapsed="false">
      <c r="A6641" s="0" t="n">
        <v>202407</v>
      </c>
      <c r="B6641" s="0" t="n">
        <v>202409</v>
      </c>
      <c r="C6641" s="37" t="s">
        <v>95</v>
      </c>
      <c r="D6641" s="37" t="s">
        <v>210</v>
      </c>
      <c r="E6641" s="0" t="n">
        <v>3</v>
      </c>
      <c r="F6641" s="38" t="s">
        <v>70</v>
      </c>
      <c r="G6641" s="37" t="s">
        <v>286</v>
      </c>
      <c r="H6641" s="0" t="n">
        <v>2931925</v>
      </c>
      <c r="I6641" s="0" t="n">
        <v>1799600</v>
      </c>
      <c r="J6641" s="0" t="n">
        <v>394751</v>
      </c>
    </row>
    <row r="6642" customFormat="false" ht="15" hidden="false" customHeight="false" outlineLevel="0" collapsed="false">
      <c r="A6642" s="0" t="n">
        <v>202407</v>
      </c>
      <c r="B6642" s="0" t="n">
        <v>202409</v>
      </c>
      <c r="C6642" s="37" t="s">
        <v>136</v>
      </c>
      <c r="D6642" s="37" t="s">
        <v>223</v>
      </c>
      <c r="E6642" s="0" t="n">
        <v>3</v>
      </c>
      <c r="F6642" s="38" t="s">
        <v>70</v>
      </c>
      <c r="G6642" s="37" t="s">
        <v>287</v>
      </c>
      <c r="H6642" s="0" t="n">
        <v>1133772</v>
      </c>
      <c r="I6642" s="0" t="n">
        <v>1145568</v>
      </c>
      <c r="J6642" s="0" t="n">
        <v>53770</v>
      </c>
    </row>
    <row r="6643" customFormat="false" ht="15" hidden="false" customHeight="false" outlineLevel="0" collapsed="false">
      <c r="A6643" s="0" t="n">
        <v>202407</v>
      </c>
      <c r="B6643" s="0" t="n">
        <v>202409</v>
      </c>
      <c r="C6643" s="37" t="s">
        <v>152</v>
      </c>
      <c r="D6643" s="37" t="s">
        <v>288</v>
      </c>
      <c r="E6643" s="0" t="n">
        <v>3</v>
      </c>
      <c r="F6643" s="38" t="s">
        <v>70</v>
      </c>
      <c r="G6643" s="37" t="s">
        <v>289</v>
      </c>
      <c r="H6643" s="0" t="n">
        <v>1021578</v>
      </c>
      <c r="I6643" s="0" t="n">
        <v>807816</v>
      </c>
      <c r="J6643" s="0" t="n">
        <v>105030</v>
      </c>
    </row>
    <row r="6644" customFormat="false" ht="15" hidden="false" customHeight="false" outlineLevel="0" collapsed="false">
      <c r="A6644" s="0" t="n">
        <v>202407</v>
      </c>
      <c r="B6644" s="0" t="n">
        <v>202409</v>
      </c>
      <c r="C6644" s="37" t="s">
        <v>112</v>
      </c>
      <c r="D6644" s="37" t="s">
        <v>290</v>
      </c>
      <c r="E6644" s="0" t="n">
        <v>3</v>
      </c>
      <c r="F6644" s="38" t="s">
        <v>70</v>
      </c>
      <c r="G6644" s="37" t="s">
        <v>291</v>
      </c>
      <c r="H6644" s="0" t="n">
        <v>7352898</v>
      </c>
      <c r="I6644" s="0" t="n">
        <v>5088385</v>
      </c>
      <c r="J6644" s="0" t="n">
        <v>-499387</v>
      </c>
    </row>
    <row r="6645" customFormat="false" ht="15" hidden="false" customHeight="false" outlineLevel="0" collapsed="false">
      <c r="A6645" s="0" t="n">
        <v>202407</v>
      </c>
      <c r="B6645" s="0" t="n">
        <v>202409</v>
      </c>
      <c r="C6645" s="37" t="s">
        <v>106</v>
      </c>
      <c r="D6645" s="37" t="s">
        <v>292</v>
      </c>
      <c r="E6645" s="0" t="n">
        <v>3</v>
      </c>
      <c r="F6645" s="38" t="s">
        <v>70</v>
      </c>
      <c r="G6645" s="37" t="s">
        <v>293</v>
      </c>
      <c r="H6645" s="0" t="n">
        <v>68568</v>
      </c>
      <c r="I6645" s="0" t="n">
        <v>18589</v>
      </c>
      <c r="J6645" s="0" t="n">
        <v>-234</v>
      </c>
    </row>
    <row r="6646" customFormat="false" ht="15" hidden="false" customHeight="false" outlineLevel="0" collapsed="false">
      <c r="A6646" s="0" t="n">
        <v>202407</v>
      </c>
      <c r="B6646" s="0" t="n">
        <v>202409</v>
      </c>
      <c r="C6646" s="37" t="s">
        <v>136</v>
      </c>
      <c r="D6646" s="37" t="s">
        <v>294</v>
      </c>
      <c r="E6646" s="0" t="n">
        <v>3</v>
      </c>
      <c r="F6646" s="38" t="s">
        <v>70</v>
      </c>
      <c r="G6646" s="37" t="s">
        <v>295</v>
      </c>
      <c r="H6646" s="0" t="n">
        <v>185851</v>
      </c>
      <c r="I6646" s="0" t="n">
        <v>195730</v>
      </c>
      <c r="J6646" s="0" t="n">
        <v>-21641</v>
      </c>
    </row>
    <row r="6647" customFormat="false" ht="15" hidden="false" customHeight="false" outlineLevel="0" collapsed="false">
      <c r="A6647" s="0" t="n">
        <v>202407</v>
      </c>
      <c r="B6647" s="0" t="n">
        <v>202409</v>
      </c>
      <c r="C6647" s="37" t="s">
        <v>101</v>
      </c>
      <c r="D6647" s="37" t="s">
        <v>296</v>
      </c>
      <c r="E6647" s="0" t="n">
        <v>3</v>
      </c>
      <c r="F6647" s="38" t="s">
        <v>70</v>
      </c>
      <c r="G6647" s="37" t="s">
        <v>297</v>
      </c>
      <c r="H6647" s="0" t="n">
        <v>306939</v>
      </c>
      <c r="I6647" s="0" t="n">
        <v>280822</v>
      </c>
      <c r="J6647" s="0" t="n">
        <v>51143</v>
      </c>
    </row>
    <row r="6648" customFormat="false" ht="15" hidden="false" customHeight="false" outlineLevel="0" collapsed="false">
      <c r="A6648" s="0" t="n">
        <v>202407</v>
      </c>
      <c r="B6648" s="0" t="n">
        <v>202409</v>
      </c>
      <c r="C6648" s="37" t="s">
        <v>149</v>
      </c>
      <c r="D6648" s="37" t="s">
        <v>298</v>
      </c>
      <c r="E6648" s="0" t="n">
        <v>3</v>
      </c>
      <c r="F6648" s="38" t="s">
        <v>70</v>
      </c>
      <c r="G6648" s="37" t="s">
        <v>299</v>
      </c>
      <c r="H6648" s="0" t="n">
        <v>619579</v>
      </c>
      <c r="I6648" s="0" t="n">
        <v>212834</v>
      </c>
      <c r="J6648" s="0" t="n">
        <v>13617</v>
      </c>
    </row>
    <row r="6649" customFormat="false" ht="15" hidden="false" customHeight="false" outlineLevel="0" collapsed="false">
      <c r="A6649" s="0" t="n">
        <v>202407</v>
      </c>
      <c r="B6649" s="0" t="n">
        <v>202409</v>
      </c>
      <c r="C6649" s="37" t="s">
        <v>184</v>
      </c>
      <c r="D6649" s="37" t="s">
        <v>300</v>
      </c>
      <c r="E6649" s="0" t="n">
        <v>3</v>
      </c>
      <c r="F6649" s="38" t="s">
        <v>70</v>
      </c>
      <c r="G6649" s="37" t="s">
        <v>301</v>
      </c>
      <c r="H6649" s="0" t="n">
        <v>972990</v>
      </c>
      <c r="I6649" s="0" t="n">
        <v>1059507</v>
      </c>
      <c r="J6649" s="0" t="n">
        <v>145291</v>
      </c>
    </row>
    <row r="6650" customFormat="false" ht="15" hidden="false" customHeight="false" outlineLevel="0" collapsed="false">
      <c r="A6650" s="0" t="n">
        <v>202407</v>
      </c>
      <c r="B6650" s="0" t="n">
        <v>202409</v>
      </c>
      <c r="C6650" s="37" t="s">
        <v>136</v>
      </c>
      <c r="D6650" s="37" t="s">
        <v>298</v>
      </c>
      <c r="E6650" s="0" t="n">
        <v>3</v>
      </c>
      <c r="F6650" s="38" t="s">
        <v>70</v>
      </c>
      <c r="G6650" s="37" t="s">
        <v>302</v>
      </c>
      <c r="H6650" s="0" t="n">
        <v>172583</v>
      </c>
      <c r="I6650" s="0" t="n">
        <v>195022</v>
      </c>
      <c r="J6650" s="0" t="n">
        <v>16838</v>
      </c>
    </row>
    <row r="6651" customFormat="false" ht="15" hidden="false" customHeight="false" outlineLevel="0" collapsed="false">
      <c r="A6651" s="0" t="n">
        <v>202407</v>
      </c>
      <c r="B6651" s="0" t="n">
        <v>202409</v>
      </c>
      <c r="C6651" s="37" t="s">
        <v>149</v>
      </c>
      <c r="D6651" s="37" t="s">
        <v>303</v>
      </c>
      <c r="E6651" s="0" t="n">
        <v>3</v>
      </c>
      <c r="F6651" s="38" t="s">
        <v>70</v>
      </c>
      <c r="G6651" s="37" t="s">
        <v>304</v>
      </c>
      <c r="H6651" s="0" t="n">
        <v>373207</v>
      </c>
      <c r="I6651" s="0" t="n">
        <v>277231</v>
      </c>
      <c r="J6651" s="0" t="n">
        <v>35166</v>
      </c>
    </row>
    <row r="6652" customFormat="false" ht="15" hidden="false" customHeight="false" outlineLevel="0" collapsed="false">
      <c r="A6652" s="0" t="n">
        <v>202407</v>
      </c>
      <c r="B6652" s="0" t="n">
        <v>202409</v>
      </c>
      <c r="C6652" s="37" t="s">
        <v>106</v>
      </c>
      <c r="D6652" s="37" t="s">
        <v>107</v>
      </c>
      <c r="E6652" s="0" t="n">
        <v>3</v>
      </c>
      <c r="F6652" s="38" t="s">
        <v>70</v>
      </c>
      <c r="G6652" s="37" t="s">
        <v>305</v>
      </c>
      <c r="H6652" s="0" t="n">
        <v>422473</v>
      </c>
      <c r="I6652" s="0" t="n">
        <v>330885</v>
      </c>
      <c r="J6652" s="0" t="n">
        <v>15305</v>
      </c>
    </row>
    <row r="6653" customFormat="false" ht="15" hidden="false" customHeight="false" outlineLevel="0" collapsed="false">
      <c r="A6653" s="0" t="n">
        <v>202407</v>
      </c>
      <c r="B6653" s="0" t="n">
        <v>202409</v>
      </c>
      <c r="C6653" s="37" t="s">
        <v>124</v>
      </c>
      <c r="D6653" s="37" t="s">
        <v>306</v>
      </c>
      <c r="E6653" s="0" t="n">
        <v>3</v>
      </c>
      <c r="F6653" s="38" t="s">
        <v>70</v>
      </c>
      <c r="G6653" s="37" t="s">
        <v>307</v>
      </c>
      <c r="H6653" s="0" t="n">
        <v>27316665</v>
      </c>
      <c r="I6653" s="0" t="n">
        <v>9554298</v>
      </c>
      <c r="J6653" s="0" t="n">
        <v>569870</v>
      </c>
    </row>
    <row r="6654" customFormat="false" ht="15" hidden="false" customHeight="false" outlineLevel="0" collapsed="false">
      <c r="A6654" s="0" t="n">
        <v>202407</v>
      </c>
      <c r="B6654" s="0" t="n">
        <v>202409</v>
      </c>
      <c r="C6654" s="37" t="s">
        <v>115</v>
      </c>
      <c r="D6654" s="37" t="s">
        <v>308</v>
      </c>
      <c r="E6654" s="0" t="n">
        <v>3</v>
      </c>
      <c r="F6654" s="38" t="s">
        <v>70</v>
      </c>
      <c r="G6654" s="37" t="s">
        <v>309</v>
      </c>
      <c r="H6654" s="0" t="n">
        <v>10836275</v>
      </c>
      <c r="I6654" s="0" t="n">
        <v>8376691</v>
      </c>
      <c r="J6654" s="0" t="n">
        <v>593294</v>
      </c>
    </row>
    <row r="6655" customFormat="false" ht="15" hidden="false" customHeight="false" outlineLevel="0" collapsed="false">
      <c r="A6655" s="0" t="n">
        <v>202407</v>
      </c>
      <c r="B6655" s="0" t="n">
        <v>202409</v>
      </c>
      <c r="C6655" s="37" t="s">
        <v>178</v>
      </c>
      <c r="D6655" s="37" t="s">
        <v>308</v>
      </c>
      <c r="E6655" s="0" t="n">
        <v>3</v>
      </c>
      <c r="F6655" s="38" t="s">
        <v>70</v>
      </c>
      <c r="G6655" s="37" t="s">
        <v>310</v>
      </c>
      <c r="H6655" s="0" t="n">
        <v>670672</v>
      </c>
      <c r="I6655" s="0" t="n">
        <v>636829</v>
      </c>
      <c r="J6655" s="0" t="n">
        <v>76778</v>
      </c>
    </row>
    <row r="6656" customFormat="false" ht="15" hidden="false" customHeight="false" outlineLevel="0" collapsed="false">
      <c r="A6656" s="0" t="n">
        <v>202407</v>
      </c>
      <c r="B6656" s="0" t="n">
        <v>202409</v>
      </c>
      <c r="C6656" s="37" t="s">
        <v>109</v>
      </c>
      <c r="D6656" s="37" t="s">
        <v>311</v>
      </c>
      <c r="E6656" s="0" t="n">
        <v>3</v>
      </c>
      <c r="F6656" s="38" t="s">
        <v>70</v>
      </c>
      <c r="G6656" s="37" t="s">
        <v>312</v>
      </c>
      <c r="H6656" s="0" t="n">
        <v>820475</v>
      </c>
      <c r="I6656" s="0" t="n">
        <v>281206</v>
      </c>
      <c r="J6656" s="0" t="n">
        <v>34648</v>
      </c>
    </row>
    <row r="6657" customFormat="false" ht="15" hidden="false" customHeight="false" outlineLevel="0" collapsed="false">
      <c r="A6657" s="0" t="n">
        <v>202407</v>
      </c>
      <c r="B6657" s="0" t="n">
        <v>202409</v>
      </c>
      <c r="C6657" s="37" t="s">
        <v>178</v>
      </c>
      <c r="D6657" s="37" t="s">
        <v>203</v>
      </c>
      <c r="E6657" s="0" t="n">
        <v>3</v>
      </c>
      <c r="F6657" s="38" t="s">
        <v>70</v>
      </c>
      <c r="G6657" s="37" t="s">
        <v>313</v>
      </c>
      <c r="H6657" s="0" t="n">
        <v>417616</v>
      </c>
      <c r="I6657" s="0" t="n">
        <v>505016</v>
      </c>
      <c r="J6657" s="0" t="n">
        <v>182384</v>
      </c>
    </row>
    <row r="6658" customFormat="false" ht="15" hidden="false" customHeight="false" outlineLevel="0" collapsed="false">
      <c r="A6658" s="0" t="n">
        <v>202407</v>
      </c>
      <c r="B6658" s="0" t="n">
        <v>202409</v>
      </c>
      <c r="C6658" s="37" t="s">
        <v>152</v>
      </c>
      <c r="D6658" s="37" t="s">
        <v>314</v>
      </c>
      <c r="E6658" s="0" t="n">
        <v>3</v>
      </c>
      <c r="F6658" s="38" t="s">
        <v>70</v>
      </c>
      <c r="G6658" s="37" t="s">
        <v>315</v>
      </c>
      <c r="H6658" s="0" t="n">
        <v>136116</v>
      </c>
      <c r="I6658" s="0" t="n">
        <v>54802</v>
      </c>
      <c r="J6658" s="0" t="n">
        <v>13600</v>
      </c>
    </row>
    <row r="6659" customFormat="false" ht="15" hidden="false" customHeight="false" outlineLevel="0" collapsed="false">
      <c r="A6659" s="0" t="n">
        <v>202407</v>
      </c>
      <c r="B6659" s="0" t="n">
        <v>202409</v>
      </c>
      <c r="C6659" s="37" t="s">
        <v>152</v>
      </c>
      <c r="D6659" s="37" t="s">
        <v>159</v>
      </c>
      <c r="E6659" s="0" t="n">
        <v>3</v>
      </c>
      <c r="F6659" s="38" t="s">
        <v>70</v>
      </c>
      <c r="G6659" s="37" t="s">
        <v>316</v>
      </c>
      <c r="H6659" s="0" t="n">
        <v>1035991</v>
      </c>
      <c r="I6659" s="0" t="n">
        <v>530287</v>
      </c>
      <c r="J6659" s="0" t="n">
        <v>-51902</v>
      </c>
    </row>
    <row r="6660" customFormat="false" ht="15" hidden="false" customHeight="false" outlineLevel="0" collapsed="false">
      <c r="A6660" s="0" t="n">
        <v>202407</v>
      </c>
      <c r="B6660" s="0" t="n">
        <v>202409</v>
      </c>
      <c r="C6660" s="37" t="s">
        <v>184</v>
      </c>
      <c r="D6660" s="37" t="s">
        <v>218</v>
      </c>
      <c r="E6660" s="0" t="n">
        <v>3</v>
      </c>
      <c r="F6660" s="38" t="s">
        <v>70</v>
      </c>
      <c r="G6660" s="37" t="s">
        <v>317</v>
      </c>
      <c r="H6660" s="0" t="n">
        <v>320467</v>
      </c>
      <c r="I6660" s="0" t="n">
        <v>357923</v>
      </c>
      <c r="J6660" s="0" t="n">
        <v>23512</v>
      </c>
    </row>
    <row r="6661" customFormat="false" ht="15" hidden="false" customHeight="false" outlineLevel="0" collapsed="false">
      <c r="A6661" s="0" t="n">
        <v>202407</v>
      </c>
      <c r="B6661" s="0" t="n">
        <v>202409</v>
      </c>
      <c r="C6661" s="37" t="s">
        <v>109</v>
      </c>
      <c r="D6661" s="37" t="s">
        <v>318</v>
      </c>
      <c r="E6661" s="0" t="n">
        <v>3</v>
      </c>
      <c r="F6661" s="38" t="s">
        <v>70</v>
      </c>
      <c r="G6661" s="37" t="s">
        <v>319</v>
      </c>
      <c r="H6661" s="0" t="n">
        <v>990243</v>
      </c>
      <c r="I6661" s="0" t="n">
        <v>693995</v>
      </c>
      <c r="J6661" s="0" t="n">
        <v>27351</v>
      </c>
    </row>
    <row r="6662" customFormat="false" ht="15" hidden="false" customHeight="false" outlineLevel="0" collapsed="false">
      <c r="A6662" s="0" t="n">
        <v>202407</v>
      </c>
      <c r="B6662" s="0" t="n">
        <v>202409</v>
      </c>
      <c r="C6662" s="37" t="s">
        <v>184</v>
      </c>
      <c r="D6662" s="37" t="s">
        <v>320</v>
      </c>
      <c r="E6662" s="0" t="n">
        <v>3</v>
      </c>
      <c r="F6662" s="38" t="s">
        <v>70</v>
      </c>
      <c r="G6662" s="37" t="s">
        <v>321</v>
      </c>
      <c r="H6662" s="0" t="n">
        <v>195195</v>
      </c>
      <c r="I6662" s="0" t="n">
        <v>147664</v>
      </c>
      <c r="J6662" s="0" t="n">
        <v>30716</v>
      </c>
    </row>
    <row r="6663" customFormat="false" ht="15" hidden="false" customHeight="false" outlineLevel="0" collapsed="false">
      <c r="A6663" s="0" t="n">
        <v>202407</v>
      </c>
      <c r="B6663" s="0" t="n">
        <v>202409</v>
      </c>
      <c r="C6663" s="37" t="s">
        <v>124</v>
      </c>
      <c r="D6663" s="37" t="s">
        <v>282</v>
      </c>
      <c r="E6663" s="0" t="n">
        <v>3</v>
      </c>
      <c r="F6663" s="38" t="s">
        <v>70</v>
      </c>
      <c r="G6663" s="37" t="s">
        <v>322</v>
      </c>
      <c r="H6663" s="0" t="n">
        <v>422000</v>
      </c>
      <c r="I6663" s="0" t="n">
        <v>468491</v>
      </c>
      <c r="J6663" s="0" t="n">
        <v>22687</v>
      </c>
    </row>
    <row r="6664" customFormat="false" ht="15" hidden="false" customHeight="false" outlineLevel="0" collapsed="false">
      <c r="A6664" s="0" t="n">
        <v>202407</v>
      </c>
      <c r="B6664" s="0" t="n">
        <v>202409</v>
      </c>
      <c r="C6664" s="37" t="s">
        <v>112</v>
      </c>
      <c r="D6664" s="37" t="s">
        <v>96</v>
      </c>
      <c r="E6664" s="0" t="n">
        <v>3</v>
      </c>
      <c r="F6664" s="38" t="s">
        <v>70</v>
      </c>
      <c r="G6664" s="37" t="s">
        <v>323</v>
      </c>
      <c r="H6664" s="0" t="n">
        <v>1437989</v>
      </c>
      <c r="I6664" s="0" t="n">
        <v>1106580</v>
      </c>
      <c r="J6664" s="0" t="n">
        <v>139904</v>
      </c>
    </row>
    <row r="6665" customFormat="false" ht="15" hidden="false" customHeight="false" outlineLevel="0" collapsed="false">
      <c r="A6665" s="0" t="n">
        <v>202407</v>
      </c>
      <c r="B6665" s="0" t="n">
        <v>202409</v>
      </c>
      <c r="C6665" s="37" t="s">
        <v>152</v>
      </c>
      <c r="D6665" s="37" t="s">
        <v>324</v>
      </c>
      <c r="E6665" s="0" t="n">
        <v>3</v>
      </c>
      <c r="F6665" s="38" t="s">
        <v>70</v>
      </c>
      <c r="G6665" s="37" t="s">
        <v>325</v>
      </c>
      <c r="H6665" s="0" t="n">
        <v>2315403</v>
      </c>
      <c r="I6665" s="0" t="n">
        <v>2783831</v>
      </c>
      <c r="J6665" s="0" t="n">
        <v>-427892</v>
      </c>
    </row>
    <row r="6666" customFormat="false" ht="15" hidden="false" customHeight="false" outlineLevel="0" collapsed="false">
      <c r="A6666" s="0" t="n">
        <v>202407</v>
      </c>
      <c r="B6666" s="0" t="n">
        <v>202409</v>
      </c>
      <c r="C6666" s="37" t="s">
        <v>112</v>
      </c>
      <c r="D6666" s="37" t="s">
        <v>326</v>
      </c>
      <c r="E6666" s="0" t="n">
        <v>3</v>
      </c>
      <c r="F6666" s="38" t="s">
        <v>70</v>
      </c>
      <c r="G6666" s="37" t="s">
        <v>327</v>
      </c>
      <c r="H6666" s="0" t="n">
        <v>2029957</v>
      </c>
      <c r="I6666" s="0" t="n">
        <v>755797</v>
      </c>
      <c r="J6666" s="0" t="n">
        <v>-53934</v>
      </c>
    </row>
    <row r="6667" customFormat="false" ht="15" hidden="false" customHeight="false" outlineLevel="0" collapsed="false">
      <c r="A6667" s="0" t="n">
        <v>202407</v>
      </c>
      <c r="B6667" s="0" t="n">
        <v>202409</v>
      </c>
      <c r="C6667" s="37" t="s">
        <v>152</v>
      </c>
      <c r="D6667" s="37" t="s">
        <v>328</v>
      </c>
      <c r="E6667" s="0" t="n">
        <v>3</v>
      </c>
      <c r="F6667" s="38" t="s">
        <v>70</v>
      </c>
      <c r="G6667" s="37" t="s">
        <v>329</v>
      </c>
      <c r="H6667" s="0" t="n">
        <v>209723</v>
      </c>
      <c r="I6667" s="0" t="n">
        <v>126483</v>
      </c>
      <c r="J6667" s="0" t="n">
        <v>36583</v>
      </c>
    </row>
    <row r="6668" customFormat="false" ht="15" hidden="false" customHeight="false" outlineLevel="0" collapsed="false">
      <c r="A6668" s="0" t="n">
        <v>202407</v>
      </c>
      <c r="B6668" s="0" t="n">
        <v>202409</v>
      </c>
      <c r="C6668" s="37" t="s">
        <v>95</v>
      </c>
      <c r="D6668" s="37" t="s">
        <v>330</v>
      </c>
      <c r="E6668" s="0" t="n">
        <v>3</v>
      </c>
      <c r="F6668" s="38" t="s">
        <v>70</v>
      </c>
      <c r="G6668" s="37" t="s">
        <v>331</v>
      </c>
      <c r="H6668" s="0" t="n">
        <v>4649639</v>
      </c>
      <c r="I6668" s="0" t="n">
        <v>1867482</v>
      </c>
      <c r="J6668" s="0" t="n">
        <v>158782</v>
      </c>
    </row>
    <row r="6669" customFormat="false" ht="15" hidden="false" customHeight="false" outlineLevel="0" collapsed="false">
      <c r="A6669" s="0" t="n">
        <v>202407</v>
      </c>
      <c r="B6669" s="0" t="n">
        <v>202409</v>
      </c>
      <c r="C6669" s="37" t="s">
        <v>106</v>
      </c>
      <c r="D6669" s="37" t="s">
        <v>332</v>
      </c>
      <c r="E6669" s="0" t="n">
        <v>3</v>
      </c>
      <c r="F6669" s="38" t="s">
        <v>70</v>
      </c>
      <c r="G6669" s="37" t="s">
        <v>333</v>
      </c>
      <c r="H6669" s="0" t="n">
        <v>599657</v>
      </c>
      <c r="I6669" s="0" t="n">
        <v>253411</v>
      </c>
      <c r="J6669" s="0" t="n">
        <v>-5029</v>
      </c>
    </row>
    <row r="6670" customFormat="false" ht="15" hidden="false" customHeight="false" outlineLevel="0" collapsed="false">
      <c r="A6670" s="0" t="n">
        <v>202407</v>
      </c>
      <c r="B6670" s="0" t="n">
        <v>202409</v>
      </c>
      <c r="C6670" s="37" t="s">
        <v>95</v>
      </c>
      <c r="D6670" s="37" t="s">
        <v>334</v>
      </c>
      <c r="E6670" s="0" t="n">
        <v>3</v>
      </c>
      <c r="F6670" s="38" t="s">
        <v>70</v>
      </c>
      <c r="G6670" s="37" t="s">
        <v>335</v>
      </c>
      <c r="H6670" s="0" t="n">
        <v>2770687</v>
      </c>
      <c r="I6670" s="0" t="n">
        <v>950615</v>
      </c>
      <c r="J6670" s="0" t="n">
        <v>99137</v>
      </c>
    </row>
    <row r="6671" customFormat="false" ht="15" hidden="false" customHeight="false" outlineLevel="0" collapsed="false">
      <c r="A6671" s="0" t="n">
        <v>202407</v>
      </c>
      <c r="B6671" s="0" t="n">
        <v>202409</v>
      </c>
      <c r="C6671" s="37" t="s">
        <v>149</v>
      </c>
      <c r="D6671" s="37" t="s">
        <v>243</v>
      </c>
      <c r="E6671" s="0" t="n">
        <v>3</v>
      </c>
      <c r="F6671" s="38" t="s">
        <v>70</v>
      </c>
      <c r="G6671" s="37" t="s">
        <v>336</v>
      </c>
      <c r="H6671" s="0" t="n">
        <v>1437760</v>
      </c>
      <c r="I6671" s="0" t="n">
        <v>584362</v>
      </c>
      <c r="J6671" s="0" t="n">
        <v>-14788</v>
      </c>
    </row>
    <row r="6672" customFormat="false" ht="15" hidden="false" customHeight="false" outlineLevel="0" collapsed="false">
      <c r="A6672" s="0" t="n">
        <v>202407</v>
      </c>
      <c r="B6672" s="0" t="n">
        <v>202409</v>
      </c>
      <c r="C6672" s="37" t="s">
        <v>115</v>
      </c>
      <c r="D6672" s="37" t="s">
        <v>200</v>
      </c>
      <c r="E6672" s="0" t="n">
        <v>3</v>
      </c>
      <c r="F6672" s="38" t="s">
        <v>70</v>
      </c>
      <c r="G6672" s="37" t="s">
        <v>337</v>
      </c>
      <c r="H6672" s="0" t="n">
        <v>221524</v>
      </c>
      <c r="I6672" s="0" t="n">
        <v>45858</v>
      </c>
      <c r="J6672" s="0" t="n">
        <v>2369</v>
      </c>
    </row>
    <row r="6673" customFormat="false" ht="15" hidden="false" customHeight="false" outlineLevel="0" collapsed="false">
      <c r="A6673" s="0" t="n">
        <v>202407</v>
      </c>
      <c r="B6673" s="0" t="n">
        <v>202409</v>
      </c>
      <c r="C6673" s="37" t="s">
        <v>106</v>
      </c>
      <c r="D6673" s="37" t="s">
        <v>104</v>
      </c>
      <c r="E6673" s="0" t="n">
        <v>3</v>
      </c>
      <c r="F6673" s="38" t="s">
        <v>70</v>
      </c>
      <c r="G6673" s="37" t="s">
        <v>338</v>
      </c>
      <c r="H6673" s="0" t="n">
        <v>917338</v>
      </c>
      <c r="I6673" s="0" t="n">
        <v>943457</v>
      </c>
      <c r="J6673" s="0" t="n">
        <v>-61572</v>
      </c>
    </row>
    <row r="6674" customFormat="false" ht="15" hidden="false" customHeight="false" outlineLevel="0" collapsed="false">
      <c r="A6674" s="0" t="n">
        <v>202407</v>
      </c>
      <c r="B6674" s="0" t="n">
        <v>202409</v>
      </c>
      <c r="C6674" s="37" t="s">
        <v>184</v>
      </c>
      <c r="D6674" s="37" t="s">
        <v>339</v>
      </c>
      <c r="E6674" s="0" t="n">
        <v>3</v>
      </c>
      <c r="F6674" s="38" t="s">
        <v>70</v>
      </c>
      <c r="G6674" s="37" t="s">
        <v>340</v>
      </c>
      <c r="H6674" s="0" t="n">
        <v>1749614</v>
      </c>
      <c r="I6674" s="0" t="n">
        <v>453941</v>
      </c>
      <c r="J6674" s="0" t="n">
        <v>512</v>
      </c>
    </row>
    <row r="6675" customFormat="false" ht="15" hidden="false" customHeight="false" outlineLevel="0" collapsed="false">
      <c r="A6675" s="0" t="n">
        <v>202407</v>
      </c>
      <c r="B6675" s="0" t="n">
        <v>202409</v>
      </c>
      <c r="C6675" s="37" t="s">
        <v>112</v>
      </c>
      <c r="D6675" s="37" t="s">
        <v>341</v>
      </c>
      <c r="E6675" s="0" t="n">
        <v>3</v>
      </c>
      <c r="F6675" s="38" t="s">
        <v>70</v>
      </c>
      <c r="G6675" s="37" t="s">
        <v>342</v>
      </c>
      <c r="H6675" s="0" t="n">
        <v>2047738</v>
      </c>
      <c r="I6675" s="0" t="n">
        <v>868050</v>
      </c>
      <c r="J6675" s="0" t="n">
        <v>33304</v>
      </c>
    </row>
    <row r="6676" customFormat="false" ht="15" hidden="false" customHeight="false" outlineLevel="0" collapsed="false">
      <c r="A6676" s="0" t="n">
        <v>202407</v>
      </c>
      <c r="B6676" s="0" t="n">
        <v>202409</v>
      </c>
      <c r="C6676" s="37" t="s">
        <v>101</v>
      </c>
      <c r="D6676" s="37" t="s">
        <v>200</v>
      </c>
      <c r="E6676" s="0" t="n">
        <v>3</v>
      </c>
      <c r="F6676" s="38" t="s">
        <v>70</v>
      </c>
      <c r="G6676" s="37" t="s">
        <v>343</v>
      </c>
      <c r="H6676" s="0" t="n">
        <v>1497942</v>
      </c>
      <c r="I6676" s="0" t="n">
        <v>1355528</v>
      </c>
      <c r="J6676" s="0" t="n">
        <v>260356</v>
      </c>
    </row>
    <row r="6677" customFormat="false" ht="15" hidden="false" customHeight="false" outlineLevel="0" collapsed="false">
      <c r="A6677" s="0" t="n">
        <v>202407</v>
      </c>
      <c r="B6677" s="0" t="n">
        <v>202409</v>
      </c>
      <c r="C6677" s="37" t="s">
        <v>109</v>
      </c>
      <c r="D6677" s="37" t="s">
        <v>191</v>
      </c>
      <c r="E6677" s="0" t="n">
        <v>3</v>
      </c>
      <c r="F6677" s="38" t="s">
        <v>70</v>
      </c>
      <c r="G6677" s="37" t="s">
        <v>344</v>
      </c>
      <c r="H6677" s="0" t="n">
        <v>6120498</v>
      </c>
      <c r="I6677" s="0" t="n">
        <v>2793262</v>
      </c>
      <c r="J6677" s="0" t="n">
        <v>353081</v>
      </c>
    </row>
    <row r="6678" customFormat="false" ht="15" hidden="false" customHeight="false" outlineLevel="0" collapsed="false">
      <c r="A6678" s="0" t="n">
        <v>202407</v>
      </c>
      <c r="B6678" s="0" t="n">
        <v>202409</v>
      </c>
      <c r="C6678" s="37" t="s">
        <v>115</v>
      </c>
      <c r="D6678" s="37" t="s">
        <v>110</v>
      </c>
      <c r="E6678" s="0" t="n">
        <v>3</v>
      </c>
      <c r="F6678" s="38" t="s">
        <v>70</v>
      </c>
      <c r="G6678" s="37" t="s">
        <v>345</v>
      </c>
      <c r="H6678" s="0" t="n">
        <v>4212836</v>
      </c>
      <c r="I6678" s="0" t="n">
        <v>1565935</v>
      </c>
      <c r="J6678" s="0" t="n">
        <v>225264</v>
      </c>
    </row>
    <row r="6679" customFormat="false" ht="15" hidden="false" customHeight="false" outlineLevel="0" collapsed="false">
      <c r="A6679" s="0" t="n">
        <v>202407</v>
      </c>
      <c r="B6679" s="0" t="n">
        <v>202409</v>
      </c>
      <c r="C6679" s="37" t="s">
        <v>149</v>
      </c>
      <c r="D6679" s="37" t="s">
        <v>104</v>
      </c>
      <c r="E6679" s="0" t="n">
        <v>3</v>
      </c>
      <c r="F6679" s="38" t="s">
        <v>70</v>
      </c>
      <c r="G6679" s="37" t="s">
        <v>346</v>
      </c>
      <c r="H6679" s="0" t="n">
        <v>922550</v>
      </c>
      <c r="I6679" s="0" t="n">
        <v>547742</v>
      </c>
      <c r="J6679" s="0" t="n">
        <v>42408</v>
      </c>
    </row>
    <row r="6680" customFormat="false" ht="15" hidden="false" customHeight="false" outlineLevel="0" collapsed="false">
      <c r="A6680" s="0" t="n">
        <v>202407</v>
      </c>
      <c r="B6680" s="0" t="n">
        <v>202409</v>
      </c>
      <c r="C6680" s="37" t="s">
        <v>124</v>
      </c>
      <c r="D6680" s="37" t="s">
        <v>277</v>
      </c>
      <c r="E6680" s="0" t="n">
        <v>3</v>
      </c>
      <c r="F6680" s="38" t="s">
        <v>70</v>
      </c>
      <c r="G6680" s="37" t="s">
        <v>347</v>
      </c>
      <c r="H6680" s="0" t="n">
        <v>3196436</v>
      </c>
      <c r="I6680" s="0" t="n">
        <v>1407828</v>
      </c>
      <c r="J6680" s="0" t="n">
        <v>228469</v>
      </c>
    </row>
    <row r="6681" customFormat="false" ht="15" hidden="false" customHeight="false" outlineLevel="0" collapsed="false">
      <c r="A6681" s="0" t="n">
        <v>202407</v>
      </c>
      <c r="B6681" s="0" t="n">
        <v>202409</v>
      </c>
      <c r="C6681" s="37" t="s">
        <v>124</v>
      </c>
      <c r="D6681" s="37" t="s">
        <v>145</v>
      </c>
      <c r="E6681" s="0" t="n">
        <v>3</v>
      </c>
      <c r="F6681" s="38" t="s">
        <v>70</v>
      </c>
      <c r="G6681" s="37" t="s">
        <v>348</v>
      </c>
      <c r="H6681" s="0" t="n">
        <v>12080457</v>
      </c>
      <c r="I6681" s="0" t="n">
        <v>6196911</v>
      </c>
      <c r="J6681" s="0" t="n">
        <v>-45559</v>
      </c>
    </row>
    <row r="6682" customFormat="false" ht="15" hidden="false" customHeight="false" outlineLevel="0" collapsed="false">
      <c r="A6682" s="0" t="n">
        <v>202407</v>
      </c>
      <c r="B6682" s="0" t="n">
        <v>202409</v>
      </c>
      <c r="C6682" s="37" t="s">
        <v>136</v>
      </c>
      <c r="D6682" s="37" t="s">
        <v>328</v>
      </c>
      <c r="E6682" s="0" t="n">
        <v>3</v>
      </c>
      <c r="F6682" s="38" t="s">
        <v>70</v>
      </c>
      <c r="G6682" s="37" t="s">
        <v>349</v>
      </c>
      <c r="H6682" s="0" t="n">
        <v>12493187</v>
      </c>
      <c r="I6682" s="0" t="n">
        <v>4833214</v>
      </c>
      <c r="J6682" s="0" t="n">
        <v>32525</v>
      </c>
    </row>
    <row r="6683" customFormat="false" ht="15" hidden="false" customHeight="false" outlineLevel="0" collapsed="false">
      <c r="A6683" s="0" t="n">
        <v>202407</v>
      </c>
      <c r="B6683" s="0" t="n">
        <v>202409</v>
      </c>
      <c r="C6683" s="37" t="s">
        <v>152</v>
      </c>
      <c r="D6683" s="37" t="s">
        <v>350</v>
      </c>
      <c r="E6683" s="0" t="n">
        <v>3</v>
      </c>
      <c r="F6683" s="38" t="s">
        <v>70</v>
      </c>
      <c r="G6683" s="37" t="s">
        <v>351</v>
      </c>
      <c r="H6683" s="0" t="n">
        <v>281296</v>
      </c>
      <c r="I6683" s="0" t="n">
        <v>240125</v>
      </c>
      <c r="J6683" s="0" t="n">
        <v>28997</v>
      </c>
    </row>
    <row r="6684" customFormat="false" ht="15" hidden="false" customHeight="false" outlineLevel="0" collapsed="false">
      <c r="A6684" s="0" t="n">
        <v>202407</v>
      </c>
      <c r="B6684" s="0" t="n">
        <v>202409</v>
      </c>
      <c r="C6684" s="37" t="s">
        <v>109</v>
      </c>
      <c r="D6684" s="37" t="s">
        <v>352</v>
      </c>
      <c r="E6684" s="0" t="n">
        <v>3</v>
      </c>
      <c r="F6684" s="38" t="s">
        <v>70</v>
      </c>
      <c r="G6684" s="37" t="s">
        <v>353</v>
      </c>
      <c r="H6684" s="0" t="n">
        <v>425126</v>
      </c>
      <c r="I6684" s="0" t="n">
        <v>326982</v>
      </c>
      <c r="J6684" s="0" t="n">
        <v>17031</v>
      </c>
    </row>
    <row r="6685" customFormat="false" ht="15" hidden="false" customHeight="false" outlineLevel="0" collapsed="false">
      <c r="A6685" s="0" t="n">
        <v>202407</v>
      </c>
      <c r="B6685" s="0" t="n">
        <v>202409</v>
      </c>
      <c r="C6685" s="37" t="s">
        <v>158</v>
      </c>
      <c r="D6685" s="37" t="s">
        <v>354</v>
      </c>
      <c r="E6685" s="0" t="n">
        <v>3</v>
      </c>
      <c r="F6685" s="38" t="s">
        <v>70</v>
      </c>
      <c r="G6685" s="37" t="s">
        <v>355</v>
      </c>
      <c r="H6685" s="0" t="n">
        <v>7142905</v>
      </c>
      <c r="I6685" s="0" t="n">
        <v>3136518</v>
      </c>
      <c r="J6685" s="0" t="n">
        <v>246579</v>
      </c>
    </row>
    <row r="6686" customFormat="false" ht="15" hidden="false" customHeight="false" outlineLevel="0" collapsed="false">
      <c r="A6686" s="0" t="n">
        <v>202407</v>
      </c>
      <c r="B6686" s="0" t="n">
        <v>202409</v>
      </c>
      <c r="C6686" s="37" t="s">
        <v>158</v>
      </c>
      <c r="D6686" s="37" t="s">
        <v>356</v>
      </c>
      <c r="E6686" s="0" t="n">
        <v>3</v>
      </c>
      <c r="F6686" s="38" t="s">
        <v>70</v>
      </c>
      <c r="G6686" s="37" t="s">
        <v>357</v>
      </c>
      <c r="H6686" s="0" t="n">
        <v>334305</v>
      </c>
      <c r="I6686" s="0" t="n">
        <v>446734</v>
      </c>
      <c r="J6686" s="0" t="n">
        <v>28406</v>
      </c>
    </row>
    <row r="6687" customFormat="false" ht="15" hidden="false" customHeight="false" outlineLevel="0" collapsed="false">
      <c r="A6687" s="0" t="n">
        <v>202407</v>
      </c>
      <c r="B6687" s="0" t="n">
        <v>202409</v>
      </c>
      <c r="C6687" s="37" t="s">
        <v>158</v>
      </c>
      <c r="D6687" s="37" t="s">
        <v>255</v>
      </c>
      <c r="E6687" s="0" t="n">
        <v>3</v>
      </c>
      <c r="F6687" s="38" t="s">
        <v>70</v>
      </c>
      <c r="G6687" s="37" t="s">
        <v>358</v>
      </c>
      <c r="H6687" s="0" t="n">
        <v>201750</v>
      </c>
      <c r="I6687" s="0" t="n">
        <v>121224</v>
      </c>
      <c r="J6687" s="0" t="n">
        <v>24893</v>
      </c>
    </row>
    <row r="6688" customFormat="false" ht="15" hidden="false" customHeight="false" outlineLevel="0" collapsed="false">
      <c r="A6688" s="0" t="n">
        <v>202407</v>
      </c>
      <c r="B6688" s="0" t="n">
        <v>202409</v>
      </c>
      <c r="C6688" s="37" t="s">
        <v>109</v>
      </c>
      <c r="D6688" s="37" t="s">
        <v>104</v>
      </c>
      <c r="E6688" s="0" t="n">
        <v>3</v>
      </c>
      <c r="F6688" s="38" t="s">
        <v>70</v>
      </c>
      <c r="G6688" s="37" t="s">
        <v>359</v>
      </c>
      <c r="H6688" s="0" t="n">
        <v>907655</v>
      </c>
      <c r="I6688" s="0" t="n">
        <v>637471</v>
      </c>
      <c r="J6688" s="0" t="n">
        <v>134223</v>
      </c>
    </row>
    <row r="6689" customFormat="false" ht="15" hidden="false" customHeight="false" outlineLevel="0" collapsed="false">
      <c r="A6689" s="0" t="n">
        <v>202407</v>
      </c>
      <c r="B6689" s="0" t="n">
        <v>202409</v>
      </c>
      <c r="C6689" s="37" t="s">
        <v>115</v>
      </c>
      <c r="D6689" s="37" t="s">
        <v>360</v>
      </c>
      <c r="E6689" s="0" t="n">
        <v>3</v>
      </c>
      <c r="F6689" s="38" t="s">
        <v>70</v>
      </c>
      <c r="G6689" s="37" t="s">
        <v>361</v>
      </c>
      <c r="H6689" s="0" t="n">
        <v>2157859</v>
      </c>
      <c r="I6689" s="0" t="n">
        <v>1147827</v>
      </c>
      <c r="J6689" s="0" t="n">
        <v>19953</v>
      </c>
    </row>
    <row r="6690" customFormat="false" ht="15" hidden="false" customHeight="false" outlineLevel="0" collapsed="false">
      <c r="A6690" s="0" t="n">
        <v>202407</v>
      </c>
      <c r="B6690" s="0" t="n">
        <v>202409</v>
      </c>
      <c r="C6690" s="37" t="s">
        <v>152</v>
      </c>
      <c r="D6690" s="37" t="s">
        <v>362</v>
      </c>
      <c r="E6690" s="0" t="n">
        <v>3</v>
      </c>
      <c r="F6690" s="38" t="s">
        <v>70</v>
      </c>
      <c r="G6690" s="37" t="s">
        <v>363</v>
      </c>
      <c r="H6690" s="0" t="n">
        <v>1097406</v>
      </c>
      <c r="I6690" s="0" t="n">
        <v>668948</v>
      </c>
      <c r="J6690" s="0" t="n">
        <v>-64210</v>
      </c>
    </row>
    <row r="6691" customFormat="false" ht="15" hidden="false" customHeight="false" outlineLevel="0" collapsed="false">
      <c r="A6691" s="0" t="n">
        <v>202407</v>
      </c>
      <c r="B6691" s="0" t="n">
        <v>202409</v>
      </c>
      <c r="C6691" s="37" t="s">
        <v>112</v>
      </c>
      <c r="D6691" s="37" t="s">
        <v>364</v>
      </c>
      <c r="E6691" s="0" t="n">
        <v>3</v>
      </c>
      <c r="F6691" s="38" t="s">
        <v>70</v>
      </c>
      <c r="G6691" s="37" t="s">
        <v>365</v>
      </c>
      <c r="H6691" s="0" t="n">
        <v>501648</v>
      </c>
      <c r="I6691" s="0" t="n">
        <v>266287</v>
      </c>
      <c r="J6691" s="0" t="n">
        <v>2357</v>
      </c>
    </row>
    <row r="6692" customFormat="false" ht="15" hidden="false" customHeight="false" outlineLevel="0" collapsed="false">
      <c r="A6692" s="0" t="n">
        <v>202407</v>
      </c>
      <c r="B6692" s="0" t="n">
        <v>202409</v>
      </c>
      <c r="C6692" s="37" t="s">
        <v>184</v>
      </c>
      <c r="D6692" s="37" t="s">
        <v>341</v>
      </c>
      <c r="E6692" s="0" t="n">
        <v>3</v>
      </c>
      <c r="F6692" s="38" t="s">
        <v>70</v>
      </c>
      <c r="G6692" s="37" t="s">
        <v>366</v>
      </c>
      <c r="H6692" s="0" t="n">
        <v>460654</v>
      </c>
      <c r="I6692" s="0" t="n">
        <v>374894</v>
      </c>
      <c r="J6692" s="0" t="n">
        <v>-3635</v>
      </c>
    </row>
    <row r="6693" customFormat="false" ht="15" hidden="false" customHeight="false" outlineLevel="0" collapsed="false">
      <c r="A6693" s="0" t="n">
        <v>202407</v>
      </c>
      <c r="B6693" s="0" t="n">
        <v>202409</v>
      </c>
      <c r="C6693" s="37" t="s">
        <v>184</v>
      </c>
      <c r="D6693" s="37" t="s">
        <v>367</v>
      </c>
      <c r="E6693" s="0" t="n">
        <v>3</v>
      </c>
      <c r="F6693" s="38" t="s">
        <v>70</v>
      </c>
      <c r="G6693" s="37" t="s">
        <v>368</v>
      </c>
      <c r="H6693" s="0" t="n">
        <v>581981</v>
      </c>
      <c r="I6693" s="0" t="n">
        <v>611598</v>
      </c>
      <c r="J6693" s="0" t="n">
        <v>99797</v>
      </c>
    </row>
    <row r="6694" customFormat="false" ht="15" hidden="false" customHeight="false" outlineLevel="0" collapsed="false">
      <c r="A6694" s="0" t="n">
        <v>202407</v>
      </c>
      <c r="B6694" s="0" t="n">
        <v>202409</v>
      </c>
      <c r="C6694" s="37" t="s">
        <v>98</v>
      </c>
      <c r="D6694" s="37" t="s">
        <v>369</v>
      </c>
      <c r="E6694" s="0" t="n">
        <v>3</v>
      </c>
      <c r="F6694" s="38" t="s">
        <v>70</v>
      </c>
      <c r="G6694" s="37" t="s">
        <v>370</v>
      </c>
      <c r="H6694" s="0" t="n">
        <v>408648</v>
      </c>
      <c r="I6694" s="0" t="n">
        <v>136091</v>
      </c>
      <c r="J6694" s="0" t="n">
        <v>23414</v>
      </c>
    </row>
    <row r="6695" customFormat="false" ht="15" hidden="false" customHeight="false" outlineLevel="0" collapsed="false">
      <c r="A6695" s="0" t="n">
        <v>202407</v>
      </c>
      <c r="B6695" s="0" t="n">
        <v>202409</v>
      </c>
      <c r="C6695" s="37" t="s">
        <v>98</v>
      </c>
      <c r="D6695" s="37" t="s">
        <v>308</v>
      </c>
      <c r="E6695" s="0" t="n">
        <v>3</v>
      </c>
      <c r="F6695" s="38" t="s">
        <v>70</v>
      </c>
      <c r="G6695" s="37" t="s">
        <v>371</v>
      </c>
      <c r="H6695" s="0" t="n">
        <v>20401503</v>
      </c>
      <c r="I6695" s="0" t="n">
        <v>9429660</v>
      </c>
      <c r="J6695" s="0" t="n">
        <v>-217895</v>
      </c>
    </row>
    <row r="6696" customFormat="false" ht="15" hidden="false" customHeight="false" outlineLevel="0" collapsed="false">
      <c r="A6696" s="0" t="n">
        <v>202407</v>
      </c>
      <c r="B6696" s="0" t="n">
        <v>202409</v>
      </c>
      <c r="C6696" s="37" t="s">
        <v>95</v>
      </c>
      <c r="D6696" s="37" t="s">
        <v>372</v>
      </c>
      <c r="E6696" s="0" t="n">
        <v>3</v>
      </c>
      <c r="F6696" s="38" t="s">
        <v>70</v>
      </c>
      <c r="G6696" s="37" t="s">
        <v>373</v>
      </c>
      <c r="H6696" s="0" t="n">
        <v>1403095</v>
      </c>
      <c r="I6696" s="0" t="n">
        <v>728241</v>
      </c>
      <c r="J6696" s="0" t="n">
        <v>3313</v>
      </c>
    </row>
    <row r="6697" customFormat="false" ht="15" hidden="false" customHeight="false" outlineLevel="0" collapsed="false">
      <c r="A6697" s="0" t="n">
        <v>202407</v>
      </c>
      <c r="B6697" s="0" t="n">
        <v>202409</v>
      </c>
      <c r="C6697" s="37" t="s">
        <v>115</v>
      </c>
      <c r="D6697" s="37" t="s">
        <v>374</v>
      </c>
      <c r="E6697" s="0" t="n">
        <v>3</v>
      </c>
      <c r="F6697" s="38" t="s">
        <v>70</v>
      </c>
      <c r="G6697" s="37" t="s">
        <v>375</v>
      </c>
      <c r="H6697" s="0" t="n">
        <v>4395708</v>
      </c>
      <c r="I6697" s="0" t="n">
        <v>3479935</v>
      </c>
      <c r="J6697" s="0" t="n">
        <v>-236291</v>
      </c>
    </row>
    <row r="6698" customFormat="false" ht="15" hidden="false" customHeight="false" outlineLevel="0" collapsed="false">
      <c r="A6698" s="0" t="n">
        <v>202407</v>
      </c>
      <c r="B6698" s="0" t="n">
        <v>202409</v>
      </c>
      <c r="C6698" s="37" t="s">
        <v>101</v>
      </c>
      <c r="D6698" s="37" t="s">
        <v>376</v>
      </c>
      <c r="E6698" s="0" t="n">
        <v>3</v>
      </c>
      <c r="F6698" s="38" t="s">
        <v>70</v>
      </c>
      <c r="G6698" s="37" t="s">
        <v>377</v>
      </c>
      <c r="H6698" s="0" t="n">
        <v>765522</v>
      </c>
      <c r="I6698" s="0" t="n">
        <v>848113</v>
      </c>
      <c r="J6698" s="0" t="n">
        <v>79246</v>
      </c>
    </row>
    <row r="6699" customFormat="false" ht="15" hidden="false" customHeight="false" outlineLevel="0" collapsed="false">
      <c r="A6699" s="0" t="n">
        <v>202407</v>
      </c>
      <c r="B6699" s="0" t="n">
        <v>202409</v>
      </c>
      <c r="C6699" s="37" t="s">
        <v>184</v>
      </c>
      <c r="D6699" s="37" t="s">
        <v>147</v>
      </c>
      <c r="E6699" s="0" t="n">
        <v>3</v>
      </c>
      <c r="F6699" s="38" t="s">
        <v>70</v>
      </c>
      <c r="G6699" s="37" t="s">
        <v>378</v>
      </c>
      <c r="H6699" s="0" t="n">
        <v>950452</v>
      </c>
      <c r="I6699" s="0" t="n">
        <v>1191112</v>
      </c>
      <c r="J6699" s="0" t="n">
        <v>89939</v>
      </c>
    </row>
    <row r="6700" customFormat="false" ht="15" hidden="false" customHeight="false" outlineLevel="0" collapsed="false">
      <c r="A6700" s="0" t="n">
        <v>202407</v>
      </c>
      <c r="B6700" s="0" t="n">
        <v>202409</v>
      </c>
      <c r="C6700" s="37" t="s">
        <v>98</v>
      </c>
      <c r="D6700" s="37" t="s">
        <v>320</v>
      </c>
      <c r="E6700" s="0" t="n">
        <v>3</v>
      </c>
      <c r="F6700" s="38" t="s">
        <v>70</v>
      </c>
      <c r="G6700" s="37" t="s">
        <v>379</v>
      </c>
      <c r="H6700" s="0" t="n">
        <v>547917</v>
      </c>
      <c r="I6700" s="0" t="n">
        <v>638423</v>
      </c>
      <c r="J6700" s="0" t="n">
        <v>101453</v>
      </c>
    </row>
    <row r="6701" customFormat="false" ht="15" hidden="false" customHeight="false" outlineLevel="0" collapsed="false">
      <c r="A6701" s="0" t="n">
        <v>202407</v>
      </c>
      <c r="B6701" s="0" t="n">
        <v>202409</v>
      </c>
      <c r="C6701" s="37" t="s">
        <v>112</v>
      </c>
      <c r="D6701" s="37" t="s">
        <v>380</v>
      </c>
      <c r="E6701" s="0" t="n">
        <v>3</v>
      </c>
      <c r="F6701" s="38" t="s">
        <v>70</v>
      </c>
      <c r="G6701" s="37" t="s">
        <v>381</v>
      </c>
      <c r="H6701" s="0" t="n">
        <v>55776</v>
      </c>
      <c r="I6701" s="0" t="n">
        <v>104754</v>
      </c>
      <c r="J6701" s="0" t="n">
        <v>13588</v>
      </c>
    </row>
    <row r="6702" customFormat="false" ht="15" hidden="false" customHeight="false" outlineLevel="0" collapsed="false">
      <c r="A6702" s="0" t="n">
        <v>202407</v>
      </c>
      <c r="B6702" s="0" t="n">
        <v>202409</v>
      </c>
      <c r="C6702" s="37" t="s">
        <v>106</v>
      </c>
      <c r="D6702" s="37" t="s">
        <v>120</v>
      </c>
      <c r="E6702" s="0" t="n">
        <v>3</v>
      </c>
      <c r="F6702" s="38" t="s">
        <v>70</v>
      </c>
      <c r="G6702" s="37" t="s">
        <v>382</v>
      </c>
      <c r="H6702" s="0" t="n">
        <v>188309</v>
      </c>
      <c r="I6702" s="0" t="n">
        <v>53780</v>
      </c>
      <c r="J6702" s="0" t="n">
        <v>7584</v>
      </c>
    </row>
    <row r="6703" customFormat="false" ht="15" hidden="false" customHeight="false" outlineLevel="0" collapsed="false">
      <c r="A6703" s="0" t="n">
        <v>202407</v>
      </c>
      <c r="B6703" s="0" t="n">
        <v>202409</v>
      </c>
      <c r="C6703" s="37" t="s">
        <v>112</v>
      </c>
      <c r="D6703" s="37" t="s">
        <v>383</v>
      </c>
      <c r="E6703" s="0" t="n">
        <v>3</v>
      </c>
      <c r="F6703" s="38" t="s">
        <v>70</v>
      </c>
      <c r="G6703" s="37" t="s">
        <v>384</v>
      </c>
      <c r="H6703" s="0" t="n">
        <v>176122</v>
      </c>
      <c r="I6703" s="0" t="n">
        <v>157106</v>
      </c>
      <c r="J6703" s="0" t="n">
        <v>-11657</v>
      </c>
    </row>
    <row r="6704" customFormat="false" ht="15" hidden="false" customHeight="false" outlineLevel="0" collapsed="false">
      <c r="A6704" s="0" t="n">
        <v>202407</v>
      </c>
      <c r="B6704" s="0" t="n">
        <v>202409</v>
      </c>
      <c r="C6704" s="37" t="s">
        <v>184</v>
      </c>
      <c r="D6704" s="37" t="s">
        <v>385</v>
      </c>
      <c r="E6704" s="0" t="n">
        <v>3</v>
      </c>
      <c r="F6704" s="38" t="s">
        <v>70</v>
      </c>
      <c r="G6704" s="37" t="s">
        <v>386</v>
      </c>
      <c r="H6704" s="0" t="n">
        <v>86920</v>
      </c>
      <c r="I6704" s="0" t="n">
        <v>72611</v>
      </c>
      <c r="J6704" s="0" t="n">
        <v>1261</v>
      </c>
    </row>
    <row r="6705" customFormat="false" ht="15" hidden="false" customHeight="false" outlineLevel="0" collapsed="false">
      <c r="A6705" s="0" t="n">
        <v>202407</v>
      </c>
      <c r="B6705" s="0" t="n">
        <v>202409</v>
      </c>
      <c r="C6705" s="37" t="s">
        <v>98</v>
      </c>
      <c r="D6705" s="37" t="s">
        <v>387</v>
      </c>
      <c r="E6705" s="0" t="n">
        <v>3</v>
      </c>
      <c r="F6705" s="38" t="s">
        <v>70</v>
      </c>
      <c r="G6705" s="37" t="s">
        <v>388</v>
      </c>
      <c r="H6705" s="0" t="n">
        <v>257804</v>
      </c>
      <c r="I6705" s="0" t="n">
        <v>84313</v>
      </c>
      <c r="J6705" s="0" t="n">
        <v>14746</v>
      </c>
    </row>
    <row r="6706" customFormat="false" ht="15" hidden="false" customHeight="false" outlineLevel="0" collapsed="false">
      <c r="A6706" s="0" t="n">
        <v>202407</v>
      </c>
      <c r="B6706" s="0" t="n">
        <v>202409</v>
      </c>
      <c r="C6706" s="37" t="s">
        <v>115</v>
      </c>
      <c r="D6706" s="37" t="s">
        <v>389</v>
      </c>
      <c r="E6706" s="0" t="n">
        <v>3</v>
      </c>
      <c r="F6706" s="38" t="s">
        <v>70</v>
      </c>
      <c r="G6706" s="37" t="s">
        <v>390</v>
      </c>
      <c r="H6706" s="0" t="n">
        <v>5002549</v>
      </c>
      <c r="I6706" s="0" t="n">
        <v>1661824</v>
      </c>
      <c r="J6706" s="0" t="n">
        <v>43444</v>
      </c>
    </row>
    <row r="6707" customFormat="false" ht="15" hidden="false" customHeight="false" outlineLevel="0" collapsed="false">
      <c r="A6707" s="0" t="n">
        <v>202407</v>
      </c>
      <c r="B6707" s="0" t="n">
        <v>202409</v>
      </c>
      <c r="C6707" s="37" t="s">
        <v>124</v>
      </c>
      <c r="D6707" s="37" t="s">
        <v>391</v>
      </c>
      <c r="E6707" s="0" t="n">
        <v>3</v>
      </c>
      <c r="F6707" s="38" t="s">
        <v>70</v>
      </c>
      <c r="G6707" s="37" t="s">
        <v>392</v>
      </c>
      <c r="H6707" s="0" t="n">
        <v>1322112</v>
      </c>
      <c r="I6707" s="0" t="n">
        <v>1593380</v>
      </c>
      <c r="J6707" s="0" t="n">
        <v>-131863</v>
      </c>
    </row>
    <row r="6708" customFormat="false" ht="15" hidden="false" customHeight="false" outlineLevel="0" collapsed="false">
      <c r="A6708" s="0" t="n">
        <v>202407</v>
      </c>
      <c r="B6708" s="0" t="n">
        <v>202409</v>
      </c>
      <c r="C6708" s="37" t="s">
        <v>197</v>
      </c>
      <c r="D6708" s="37" t="s">
        <v>393</v>
      </c>
      <c r="E6708" s="0" t="n">
        <v>3</v>
      </c>
      <c r="F6708" s="38" t="s">
        <v>70</v>
      </c>
      <c r="G6708" s="37" t="s">
        <v>394</v>
      </c>
      <c r="H6708" s="0" t="n">
        <v>5840637</v>
      </c>
      <c r="I6708" s="0" t="n">
        <v>5355148</v>
      </c>
      <c r="J6708" s="0" t="n">
        <v>861102</v>
      </c>
    </row>
    <row r="6709" customFormat="false" ht="15" hidden="false" customHeight="false" outlineLevel="0" collapsed="false">
      <c r="A6709" s="0" t="n">
        <v>202407</v>
      </c>
      <c r="B6709" s="0" t="n">
        <v>202409</v>
      </c>
      <c r="C6709" s="37" t="s">
        <v>136</v>
      </c>
      <c r="D6709" s="37" t="s">
        <v>245</v>
      </c>
      <c r="E6709" s="0" t="n">
        <v>3</v>
      </c>
      <c r="F6709" s="38" t="s">
        <v>70</v>
      </c>
      <c r="G6709" s="37" t="s">
        <v>395</v>
      </c>
      <c r="H6709" s="0" t="n">
        <v>2117124</v>
      </c>
      <c r="I6709" s="0" t="n">
        <v>2855866</v>
      </c>
      <c r="J6709" s="0" t="n">
        <v>63610</v>
      </c>
    </row>
    <row r="6710" customFormat="false" ht="15" hidden="false" customHeight="false" outlineLevel="0" collapsed="false">
      <c r="A6710" s="0" t="n">
        <v>202407</v>
      </c>
      <c r="B6710" s="0" t="n">
        <v>202409</v>
      </c>
      <c r="C6710" s="37" t="s">
        <v>158</v>
      </c>
      <c r="D6710" s="37" t="s">
        <v>396</v>
      </c>
      <c r="E6710" s="0" t="n">
        <v>3</v>
      </c>
      <c r="F6710" s="38" t="s">
        <v>70</v>
      </c>
      <c r="G6710" s="37" t="s">
        <v>397</v>
      </c>
      <c r="H6710" s="0" t="n">
        <v>3088111</v>
      </c>
      <c r="I6710" s="0" t="n">
        <v>2773588</v>
      </c>
      <c r="J6710" s="0" t="n">
        <v>516619</v>
      </c>
    </row>
    <row r="6711" customFormat="false" ht="15" hidden="false" customHeight="false" outlineLevel="0" collapsed="false">
      <c r="A6711" s="0" t="n">
        <v>202407</v>
      </c>
      <c r="B6711" s="0" t="n">
        <v>202409</v>
      </c>
      <c r="C6711" s="37" t="s">
        <v>136</v>
      </c>
      <c r="D6711" s="37" t="s">
        <v>398</v>
      </c>
      <c r="E6711" s="0" t="n">
        <v>3</v>
      </c>
      <c r="F6711" s="38" t="s">
        <v>70</v>
      </c>
      <c r="G6711" s="37" t="s">
        <v>399</v>
      </c>
      <c r="H6711" s="0" t="n">
        <v>350990</v>
      </c>
      <c r="I6711" s="0" t="n">
        <v>709706</v>
      </c>
      <c r="J6711" s="0" t="n">
        <v>55470</v>
      </c>
    </row>
    <row r="6712" customFormat="false" ht="15" hidden="false" customHeight="false" outlineLevel="0" collapsed="false">
      <c r="A6712" s="0" t="n">
        <v>202407</v>
      </c>
      <c r="B6712" s="0" t="n">
        <v>202409</v>
      </c>
      <c r="C6712" s="37" t="s">
        <v>95</v>
      </c>
      <c r="D6712" s="37" t="s">
        <v>367</v>
      </c>
      <c r="E6712" s="0" t="n">
        <v>3</v>
      </c>
      <c r="F6712" s="38" t="s">
        <v>70</v>
      </c>
      <c r="G6712" s="37" t="s">
        <v>400</v>
      </c>
      <c r="H6712" s="0" t="n">
        <v>2433969</v>
      </c>
      <c r="I6712" s="0" t="n">
        <v>1453882</v>
      </c>
      <c r="J6712" s="0" t="n">
        <v>76006</v>
      </c>
    </row>
    <row r="6713" customFormat="false" ht="15" hidden="false" customHeight="false" outlineLevel="0" collapsed="false">
      <c r="A6713" s="0" t="n">
        <v>202407</v>
      </c>
      <c r="B6713" s="0" t="n">
        <v>202409</v>
      </c>
      <c r="C6713" s="37" t="s">
        <v>149</v>
      </c>
      <c r="D6713" s="37" t="s">
        <v>401</v>
      </c>
      <c r="E6713" s="0" t="n">
        <v>3</v>
      </c>
      <c r="F6713" s="38" t="s">
        <v>70</v>
      </c>
      <c r="G6713" s="37" t="s">
        <v>402</v>
      </c>
      <c r="H6713" s="0" t="n">
        <v>2799151</v>
      </c>
      <c r="I6713" s="0" t="n">
        <v>1239213</v>
      </c>
      <c r="J6713" s="0" t="n">
        <v>268066</v>
      </c>
    </row>
    <row r="6714" customFormat="false" ht="15" hidden="false" customHeight="false" outlineLevel="0" collapsed="false">
      <c r="A6714" s="0" t="n">
        <v>202407</v>
      </c>
      <c r="B6714" s="0" t="n">
        <v>202409</v>
      </c>
      <c r="C6714" s="37" t="s">
        <v>95</v>
      </c>
      <c r="D6714" s="37" t="s">
        <v>159</v>
      </c>
      <c r="E6714" s="0" t="n">
        <v>3</v>
      </c>
      <c r="F6714" s="38" t="s">
        <v>70</v>
      </c>
      <c r="G6714" s="37" t="s">
        <v>403</v>
      </c>
      <c r="H6714" s="0" t="n">
        <v>600051</v>
      </c>
      <c r="I6714" s="0" t="n">
        <v>248353</v>
      </c>
      <c r="J6714" s="0" t="n">
        <v>-12484</v>
      </c>
    </row>
    <row r="6715" customFormat="false" ht="15" hidden="false" customHeight="false" outlineLevel="0" collapsed="false">
      <c r="A6715" s="0" t="n">
        <v>202407</v>
      </c>
      <c r="B6715" s="0" t="n">
        <v>202409</v>
      </c>
      <c r="C6715" s="37" t="s">
        <v>197</v>
      </c>
      <c r="D6715" s="37" t="s">
        <v>198</v>
      </c>
      <c r="E6715" s="0" t="n">
        <v>3</v>
      </c>
      <c r="F6715" s="38" t="s">
        <v>70</v>
      </c>
      <c r="G6715" s="37" t="s">
        <v>404</v>
      </c>
      <c r="H6715" s="0" t="n">
        <v>3361839</v>
      </c>
      <c r="I6715" s="0" t="n">
        <v>7674801</v>
      </c>
      <c r="J6715" s="0" t="n">
        <v>1714720</v>
      </c>
    </row>
    <row r="6716" customFormat="false" ht="15" hidden="false" customHeight="false" outlineLevel="0" collapsed="false">
      <c r="A6716" s="0" t="n">
        <v>202407</v>
      </c>
      <c r="B6716" s="0" t="n">
        <v>202409</v>
      </c>
      <c r="C6716" s="37" t="s">
        <v>136</v>
      </c>
      <c r="D6716" s="37" t="s">
        <v>134</v>
      </c>
      <c r="E6716" s="0" t="n">
        <v>3</v>
      </c>
      <c r="F6716" s="38" t="s">
        <v>70</v>
      </c>
      <c r="G6716" s="37" t="s">
        <v>405</v>
      </c>
      <c r="H6716" s="0" t="n">
        <v>2702764</v>
      </c>
      <c r="I6716" s="0" t="n">
        <v>2122351</v>
      </c>
      <c r="J6716" s="0" t="n">
        <v>34094</v>
      </c>
    </row>
    <row r="6717" customFormat="false" ht="15" hidden="false" customHeight="false" outlineLevel="0" collapsed="false">
      <c r="A6717" s="0" t="n">
        <v>202407</v>
      </c>
      <c r="B6717" s="0" t="n">
        <v>202409</v>
      </c>
      <c r="C6717" s="37" t="s">
        <v>152</v>
      </c>
      <c r="D6717" s="37" t="s">
        <v>132</v>
      </c>
      <c r="E6717" s="0" t="n">
        <v>3</v>
      </c>
      <c r="F6717" s="38" t="s">
        <v>70</v>
      </c>
      <c r="G6717" s="37" t="s">
        <v>406</v>
      </c>
      <c r="H6717" s="0" t="n">
        <v>714652</v>
      </c>
      <c r="I6717" s="0" t="n">
        <v>337085</v>
      </c>
      <c r="J6717" s="0" t="n">
        <v>32440</v>
      </c>
    </row>
    <row r="6718" customFormat="false" ht="15" hidden="false" customHeight="false" outlineLevel="0" collapsed="false">
      <c r="A6718" s="0" t="n">
        <v>202407</v>
      </c>
      <c r="B6718" s="0" t="n">
        <v>202409</v>
      </c>
      <c r="C6718" s="37" t="s">
        <v>178</v>
      </c>
      <c r="D6718" s="37" t="s">
        <v>391</v>
      </c>
      <c r="E6718" s="0" t="n">
        <v>3</v>
      </c>
      <c r="F6718" s="38" t="s">
        <v>70</v>
      </c>
      <c r="G6718" s="37" t="s">
        <v>407</v>
      </c>
      <c r="H6718" s="0" t="n">
        <v>470126</v>
      </c>
      <c r="I6718" s="0" t="n">
        <v>397183</v>
      </c>
      <c r="J6718" s="0" t="n">
        <v>38599</v>
      </c>
    </row>
    <row r="6719" customFormat="false" ht="15" hidden="false" customHeight="false" outlineLevel="0" collapsed="false">
      <c r="A6719" s="0" t="n">
        <v>202407</v>
      </c>
      <c r="B6719" s="0" t="n">
        <v>202409</v>
      </c>
      <c r="C6719" s="37" t="s">
        <v>115</v>
      </c>
      <c r="D6719" s="37" t="s">
        <v>241</v>
      </c>
      <c r="E6719" s="0" t="n">
        <v>3</v>
      </c>
      <c r="F6719" s="38" t="s">
        <v>70</v>
      </c>
      <c r="G6719" s="37" t="s">
        <v>408</v>
      </c>
      <c r="H6719" s="0" t="n">
        <v>307654</v>
      </c>
      <c r="I6719" s="0" t="n">
        <v>156534</v>
      </c>
      <c r="J6719" s="0" t="n">
        <v>5837</v>
      </c>
    </row>
    <row r="6720" customFormat="false" ht="15" hidden="false" customHeight="false" outlineLevel="0" collapsed="false">
      <c r="A6720" s="0" t="n">
        <v>202407</v>
      </c>
      <c r="B6720" s="0" t="n">
        <v>202409</v>
      </c>
      <c r="C6720" s="37" t="s">
        <v>197</v>
      </c>
      <c r="D6720" s="37" t="s">
        <v>292</v>
      </c>
      <c r="E6720" s="0" t="n">
        <v>3</v>
      </c>
      <c r="F6720" s="38" t="s">
        <v>70</v>
      </c>
      <c r="G6720" s="37" t="s">
        <v>409</v>
      </c>
      <c r="H6720" s="0" t="n">
        <v>1358325</v>
      </c>
      <c r="I6720" s="0" t="n">
        <v>1417321</v>
      </c>
      <c r="J6720" s="0" t="n">
        <v>5370</v>
      </c>
    </row>
    <row r="6721" customFormat="false" ht="15" hidden="false" customHeight="false" outlineLevel="0" collapsed="false">
      <c r="A6721" s="0" t="n">
        <v>202407</v>
      </c>
      <c r="B6721" s="0" t="n">
        <v>202409</v>
      </c>
      <c r="C6721" s="37" t="s">
        <v>112</v>
      </c>
      <c r="D6721" s="37" t="s">
        <v>116</v>
      </c>
      <c r="E6721" s="0" t="n">
        <v>3</v>
      </c>
      <c r="F6721" s="38" t="s">
        <v>70</v>
      </c>
      <c r="G6721" s="37" t="s">
        <v>410</v>
      </c>
      <c r="H6721" s="0" t="n">
        <v>1608047</v>
      </c>
      <c r="I6721" s="0" t="n">
        <v>1808657</v>
      </c>
      <c r="J6721" s="0" t="n">
        <v>77804</v>
      </c>
    </row>
    <row r="6722" customFormat="false" ht="15" hidden="false" customHeight="false" outlineLevel="0" collapsed="false">
      <c r="A6722" s="0" t="n">
        <v>202407</v>
      </c>
      <c r="B6722" s="0" t="n">
        <v>202409</v>
      </c>
      <c r="C6722" s="37" t="s">
        <v>106</v>
      </c>
      <c r="D6722" s="37" t="s">
        <v>181</v>
      </c>
      <c r="E6722" s="0" t="n">
        <v>3</v>
      </c>
      <c r="F6722" s="38" t="s">
        <v>70</v>
      </c>
      <c r="G6722" s="37" t="s">
        <v>411</v>
      </c>
      <c r="H6722" s="0" t="n">
        <v>434124</v>
      </c>
      <c r="I6722" s="0" t="n">
        <v>1021887</v>
      </c>
      <c r="J6722" s="0" t="n">
        <v>-21926</v>
      </c>
    </row>
    <row r="6723" customFormat="false" ht="15" hidden="false" customHeight="false" outlineLevel="0" collapsed="false">
      <c r="A6723" s="0" t="n">
        <v>202407</v>
      </c>
      <c r="B6723" s="0" t="n">
        <v>202409</v>
      </c>
      <c r="C6723" s="37" t="s">
        <v>112</v>
      </c>
      <c r="D6723" s="37" t="s">
        <v>412</v>
      </c>
      <c r="E6723" s="0" t="n">
        <v>3</v>
      </c>
      <c r="F6723" s="38" t="s">
        <v>70</v>
      </c>
      <c r="G6723" s="37" t="s">
        <v>413</v>
      </c>
      <c r="H6723" s="0" t="n">
        <v>913316</v>
      </c>
      <c r="I6723" s="0" t="n">
        <v>1190050</v>
      </c>
      <c r="J6723" s="0" t="n">
        <v>328687</v>
      </c>
    </row>
    <row r="6724" customFormat="false" ht="15" hidden="false" customHeight="false" outlineLevel="0" collapsed="false">
      <c r="A6724" s="0" t="n">
        <v>202407</v>
      </c>
      <c r="B6724" s="0" t="n">
        <v>202409</v>
      </c>
      <c r="C6724" s="37" t="s">
        <v>115</v>
      </c>
      <c r="D6724" s="37" t="s">
        <v>414</v>
      </c>
      <c r="E6724" s="0" t="n">
        <v>3</v>
      </c>
      <c r="F6724" s="38" t="s">
        <v>70</v>
      </c>
      <c r="G6724" s="37" t="s">
        <v>415</v>
      </c>
      <c r="H6724" s="0" t="n">
        <v>2685045</v>
      </c>
      <c r="I6724" s="0" t="n">
        <v>908224</v>
      </c>
      <c r="J6724" s="0" t="n">
        <v>28960</v>
      </c>
    </row>
    <row r="6725" customFormat="false" ht="15" hidden="false" customHeight="false" outlineLevel="0" collapsed="false">
      <c r="A6725" s="0" t="n">
        <v>202407</v>
      </c>
      <c r="B6725" s="0" t="n">
        <v>202409</v>
      </c>
      <c r="C6725" s="37" t="s">
        <v>184</v>
      </c>
      <c r="D6725" s="37" t="s">
        <v>231</v>
      </c>
      <c r="E6725" s="0" t="n">
        <v>3</v>
      </c>
      <c r="F6725" s="38" t="s">
        <v>70</v>
      </c>
      <c r="G6725" s="37" t="s">
        <v>416</v>
      </c>
      <c r="H6725" s="0" t="n">
        <v>2088153</v>
      </c>
      <c r="I6725" s="0" t="n">
        <v>1043086</v>
      </c>
      <c r="J6725" s="0" t="n">
        <v>204335</v>
      </c>
    </row>
    <row r="6726" customFormat="false" ht="15" hidden="false" customHeight="false" outlineLevel="0" collapsed="false">
      <c r="A6726" s="0" t="n">
        <v>202407</v>
      </c>
      <c r="B6726" s="0" t="n">
        <v>202409</v>
      </c>
      <c r="C6726" s="37" t="s">
        <v>115</v>
      </c>
      <c r="D6726" s="37" t="s">
        <v>364</v>
      </c>
      <c r="E6726" s="0" t="n">
        <v>3</v>
      </c>
      <c r="F6726" s="38" t="s">
        <v>70</v>
      </c>
      <c r="G6726" s="37" t="s">
        <v>417</v>
      </c>
      <c r="H6726" s="0" t="n">
        <v>8865399</v>
      </c>
      <c r="I6726" s="0" t="n">
        <v>7566102</v>
      </c>
      <c r="J6726" s="0" t="n">
        <v>1382458</v>
      </c>
    </row>
    <row r="6727" customFormat="false" ht="15" hidden="false" customHeight="false" outlineLevel="0" collapsed="false">
      <c r="A6727" s="0" t="n">
        <v>202407</v>
      </c>
      <c r="B6727" s="0" t="n">
        <v>202409</v>
      </c>
      <c r="C6727" s="37" t="s">
        <v>184</v>
      </c>
      <c r="D6727" s="37" t="s">
        <v>320</v>
      </c>
      <c r="E6727" s="0" t="n">
        <v>3</v>
      </c>
      <c r="F6727" s="38" t="s">
        <v>70</v>
      </c>
      <c r="G6727" s="37" t="s">
        <v>418</v>
      </c>
      <c r="H6727" s="0" t="n">
        <v>5531243</v>
      </c>
      <c r="I6727" s="0" t="n">
        <v>4692344</v>
      </c>
      <c r="J6727" s="0" t="n">
        <v>545687</v>
      </c>
    </row>
    <row r="6728" customFormat="false" ht="15" hidden="false" customHeight="false" outlineLevel="0" collapsed="false">
      <c r="A6728" s="0" t="n">
        <v>202407</v>
      </c>
      <c r="B6728" s="0" t="n">
        <v>202409</v>
      </c>
      <c r="C6728" s="37" t="s">
        <v>197</v>
      </c>
      <c r="D6728" s="37" t="s">
        <v>174</v>
      </c>
      <c r="E6728" s="0" t="n">
        <v>3</v>
      </c>
      <c r="F6728" s="38" t="s">
        <v>70</v>
      </c>
      <c r="G6728" s="37" t="s">
        <v>419</v>
      </c>
      <c r="H6728" s="0" t="n">
        <v>368671</v>
      </c>
      <c r="I6728" s="0" t="n">
        <v>205036</v>
      </c>
      <c r="J6728" s="0" t="n">
        <v>13621</v>
      </c>
    </row>
    <row r="6729" customFormat="false" ht="15" hidden="false" customHeight="false" outlineLevel="0" collapsed="false">
      <c r="A6729" s="0" t="n">
        <v>202407</v>
      </c>
      <c r="B6729" s="0" t="n">
        <v>202409</v>
      </c>
      <c r="C6729" s="37" t="s">
        <v>106</v>
      </c>
      <c r="D6729" s="37" t="s">
        <v>420</v>
      </c>
      <c r="E6729" s="0" t="n">
        <v>3</v>
      </c>
      <c r="F6729" s="38" t="s">
        <v>70</v>
      </c>
      <c r="G6729" s="37" t="s">
        <v>421</v>
      </c>
      <c r="H6729" s="0" t="n">
        <v>9010925</v>
      </c>
      <c r="I6729" s="0" t="n">
        <v>3152311</v>
      </c>
      <c r="J6729" s="0" t="n">
        <v>313271</v>
      </c>
    </row>
    <row r="6730" customFormat="false" ht="15" hidden="false" customHeight="false" outlineLevel="0" collapsed="false">
      <c r="A6730" s="0" t="n">
        <v>202407</v>
      </c>
      <c r="B6730" s="0" t="n">
        <v>202409</v>
      </c>
      <c r="C6730" s="37" t="s">
        <v>109</v>
      </c>
      <c r="D6730" s="37" t="s">
        <v>107</v>
      </c>
      <c r="E6730" s="0" t="n">
        <v>3</v>
      </c>
      <c r="F6730" s="38" t="s">
        <v>70</v>
      </c>
      <c r="G6730" s="37" t="s">
        <v>422</v>
      </c>
      <c r="H6730" s="0" t="n">
        <v>782884</v>
      </c>
      <c r="I6730" s="0" t="n">
        <v>506033</v>
      </c>
      <c r="J6730" s="0" t="n">
        <v>69436</v>
      </c>
    </row>
    <row r="6731" customFormat="false" ht="15" hidden="false" customHeight="false" outlineLevel="0" collapsed="false">
      <c r="A6731" s="0" t="n">
        <v>202407</v>
      </c>
      <c r="B6731" s="0" t="n">
        <v>202409</v>
      </c>
      <c r="C6731" s="37" t="s">
        <v>184</v>
      </c>
      <c r="D6731" s="37" t="s">
        <v>423</v>
      </c>
      <c r="E6731" s="0" t="n">
        <v>3</v>
      </c>
      <c r="F6731" s="38" t="s">
        <v>70</v>
      </c>
      <c r="G6731" s="37" t="s">
        <v>424</v>
      </c>
      <c r="H6731" s="0" t="n">
        <v>5051843</v>
      </c>
      <c r="I6731" s="0" t="n">
        <v>3670428</v>
      </c>
      <c r="J6731" s="0" t="n">
        <v>330510</v>
      </c>
    </row>
    <row r="6732" customFormat="false" ht="15" hidden="false" customHeight="false" outlineLevel="0" collapsed="false">
      <c r="A6732" s="0" t="n">
        <v>202407</v>
      </c>
      <c r="B6732" s="0" t="n">
        <v>202409</v>
      </c>
      <c r="C6732" s="37" t="s">
        <v>106</v>
      </c>
      <c r="D6732" s="37" t="s">
        <v>425</v>
      </c>
      <c r="E6732" s="0" t="n">
        <v>3</v>
      </c>
      <c r="F6732" s="38" t="s">
        <v>70</v>
      </c>
      <c r="G6732" s="37" t="s">
        <v>426</v>
      </c>
      <c r="H6732" s="0" t="n">
        <v>1299188</v>
      </c>
      <c r="I6732" s="0" t="n">
        <v>813267</v>
      </c>
      <c r="J6732" s="0" t="n">
        <v>-62357</v>
      </c>
    </row>
    <row r="6733" customFormat="false" ht="15" hidden="false" customHeight="false" outlineLevel="0" collapsed="false">
      <c r="A6733" s="0" t="n">
        <v>202407</v>
      </c>
      <c r="B6733" s="0" t="n">
        <v>202409</v>
      </c>
      <c r="C6733" s="37" t="s">
        <v>152</v>
      </c>
      <c r="D6733" s="37" t="s">
        <v>214</v>
      </c>
      <c r="E6733" s="0" t="n">
        <v>3</v>
      </c>
      <c r="F6733" s="38" t="s">
        <v>70</v>
      </c>
      <c r="G6733" s="37" t="s">
        <v>427</v>
      </c>
      <c r="H6733" s="0" t="n">
        <v>640862</v>
      </c>
      <c r="I6733" s="0" t="n">
        <v>442949</v>
      </c>
      <c r="J6733" s="0" t="n">
        <v>-45106</v>
      </c>
    </row>
    <row r="6734" customFormat="false" ht="15" hidden="false" customHeight="false" outlineLevel="0" collapsed="false">
      <c r="A6734" s="0" t="n">
        <v>202407</v>
      </c>
      <c r="B6734" s="0" t="n">
        <v>202409</v>
      </c>
      <c r="C6734" s="37" t="s">
        <v>101</v>
      </c>
      <c r="D6734" s="37" t="s">
        <v>251</v>
      </c>
      <c r="E6734" s="0" t="n">
        <v>3</v>
      </c>
      <c r="F6734" s="38" t="s">
        <v>70</v>
      </c>
      <c r="G6734" s="37" t="s">
        <v>428</v>
      </c>
      <c r="H6734" s="0" t="n">
        <v>157842</v>
      </c>
      <c r="I6734" s="0" t="n">
        <v>79224</v>
      </c>
      <c r="J6734" s="0" t="n">
        <v>18293</v>
      </c>
    </row>
    <row r="6735" customFormat="false" ht="15" hidden="false" customHeight="false" outlineLevel="0" collapsed="false">
      <c r="A6735" s="0" t="n">
        <v>202407</v>
      </c>
      <c r="B6735" s="0" t="n">
        <v>202409</v>
      </c>
      <c r="C6735" s="37" t="s">
        <v>115</v>
      </c>
      <c r="D6735" s="37" t="s">
        <v>200</v>
      </c>
      <c r="E6735" s="0" t="n">
        <v>3</v>
      </c>
      <c r="F6735" s="38" t="s">
        <v>70</v>
      </c>
      <c r="G6735" s="37" t="s">
        <v>429</v>
      </c>
      <c r="H6735" s="0" t="n">
        <v>845714</v>
      </c>
      <c r="I6735" s="0" t="n">
        <v>1409001</v>
      </c>
      <c r="J6735" s="0" t="n">
        <v>-258511</v>
      </c>
    </row>
    <row r="6736" customFormat="false" ht="15" hidden="false" customHeight="false" outlineLevel="0" collapsed="false">
      <c r="A6736" s="0" t="n">
        <v>202407</v>
      </c>
      <c r="B6736" s="0" t="n">
        <v>202409</v>
      </c>
      <c r="C6736" s="37" t="s">
        <v>124</v>
      </c>
      <c r="D6736" s="37" t="s">
        <v>430</v>
      </c>
      <c r="E6736" s="0" t="n">
        <v>3</v>
      </c>
      <c r="F6736" s="38" t="s">
        <v>70</v>
      </c>
      <c r="G6736" s="37" t="s">
        <v>431</v>
      </c>
      <c r="H6736" s="0" t="n">
        <v>146607</v>
      </c>
      <c r="I6736" s="0" t="n">
        <v>54391</v>
      </c>
      <c r="J6736" s="0" t="n">
        <v>5416</v>
      </c>
    </row>
    <row r="6737" customFormat="false" ht="15" hidden="false" customHeight="false" outlineLevel="0" collapsed="false">
      <c r="A6737" s="0" t="n">
        <v>202407</v>
      </c>
      <c r="B6737" s="0" t="n">
        <v>202409</v>
      </c>
      <c r="C6737" s="37" t="s">
        <v>197</v>
      </c>
      <c r="D6737" s="37" t="s">
        <v>243</v>
      </c>
      <c r="E6737" s="0" t="n">
        <v>3</v>
      </c>
      <c r="F6737" s="38" t="s">
        <v>70</v>
      </c>
      <c r="G6737" s="37" t="s">
        <v>432</v>
      </c>
      <c r="H6737" s="0" t="n">
        <v>4137125</v>
      </c>
      <c r="I6737" s="0" t="n">
        <v>3728314</v>
      </c>
      <c r="J6737" s="0" t="n">
        <v>210658</v>
      </c>
    </row>
    <row r="6738" customFormat="false" ht="15" hidden="false" customHeight="false" outlineLevel="0" collapsed="false">
      <c r="A6738" s="0" t="n">
        <v>202407</v>
      </c>
      <c r="B6738" s="0" t="n">
        <v>202409</v>
      </c>
      <c r="C6738" s="37" t="s">
        <v>136</v>
      </c>
      <c r="D6738" s="37" t="s">
        <v>389</v>
      </c>
      <c r="E6738" s="0" t="n">
        <v>3</v>
      </c>
      <c r="F6738" s="38" t="s">
        <v>70</v>
      </c>
      <c r="G6738" s="37" t="s">
        <v>433</v>
      </c>
      <c r="H6738" s="0" t="n">
        <v>8912138</v>
      </c>
      <c r="I6738" s="0" t="n">
        <v>5686693</v>
      </c>
      <c r="J6738" s="0" t="n">
        <v>546378</v>
      </c>
    </row>
    <row r="6739" customFormat="false" ht="15" hidden="false" customHeight="false" outlineLevel="0" collapsed="false">
      <c r="A6739" s="0" t="n">
        <v>202407</v>
      </c>
      <c r="B6739" s="0" t="n">
        <v>202409</v>
      </c>
      <c r="C6739" s="37" t="s">
        <v>197</v>
      </c>
      <c r="D6739" s="37" t="s">
        <v>127</v>
      </c>
      <c r="E6739" s="0" t="n">
        <v>3</v>
      </c>
      <c r="F6739" s="38" t="s">
        <v>70</v>
      </c>
      <c r="G6739" s="37" t="s">
        <v>434</v>
      </c>
      <c r="H6739" s="0" t="n">
        <v>434932</v>
      </c>
      <c r="I6739" s="0" t="n">
        <v>539000</v>
      </c>
      <c r="J6739" s="0" t="n">
        <v>-18324</v>
      </c>
    </row>
    <row r="6740" customFormat="false" ht="15" hidden="false" customHeight="false" outlineLevel="0" collapsed="false">
      <c r="A6740" s="0" t="n">
        <v>202407</v>
      </c>
      <c r="B6740" s="0" t="n">
        <v>202409</v>
      </c>
      <c r="C6740" s="37" t="s">
        <v>149</v>
      </c>
      <c r="D6740" s="37" t="s">
        <v>330</v>
      </c>
      <c r="E6740" s="0" t="n">
        <v>3</v>
      </c>
      <c r="F6740" s="38" t="s">
        <v>70</v>
      </c>
      <c r="G6740" s="37" t="s">
        <v>435</v>
      </c>
      <c r="H6740" s="0" t="n">
        <v>1835895</v>
      </c>
      <c r="I6740" s="0" t="n">
        <v>651886</v>
      </c>
      <c r="J6740" s="0" t="n">
        <v>75011</v>
      </c>
    </row>
    <row r="6741" customFormat="false" ht="15" hidden="false" customHeight="false" outlineLevel="0" collapsed="false">
      <c r="A6741" s="0" t="n">
        <v>202407</v>
      </c>
      <c r="B6741" s="0" t="n">
        <v>202409</v>
      </c>
      <c r="C6741" s="37" t="s">
        <v>112</v>
      </c>
      <c r="D6741" s="37" t="s">
        <v>130</v>
      </c>
      <c r="E6741" s="0" t="n">
        <v>3</v>
      </c>
      <c r="F6741" s="38" t="s">
        <v>70</v>
      </c>
      <c r="G6741" s="37" t="s">
        <v>436</v>
      </c>
      <c r="H6741" s="0" t="n">
        <v>473155</v>
      </c>
      <c r="I6741" s="0" t="n">
        <v>236657</v>
      </c>
      <c r="J6741" s="0" t="n">
        <v>23808</v>
      </c>
    </row>
    <row r="6742" customFormat="false" ht="15" hidden="false" customHeight="false" outlineLevel="0" collapsed="false">
      <c r="A6742" s="0" t="n">
        <v>202407</v>
      </c>
      <c r="B6742" s="0" t="n">
        <v>202409</v>
      </c>
      <c r="C6742" s="37" t="s">
        <v>149</v>
      </c>
      <c r="D6742" s="37" t="s">
        <v>396</v>
      </c>
      <c r="E6742" s="0" t="n">
        <v>3</v>
      </c>
      <c r="F6742" s="38" t="s">
        <v>70</v>
      </c>
      <c r="G6742" s="37" t="s">
        <v>437</v>
      </c>
      <c r="H6742" s="0" t="n">
        <v>630405</v>
      </c>
      <c r="I6742" s="0" t="n">
        <v>955598</v>
      </c>
      <c r="J6742" s="0" t="n">
        <v>340290</v>
      </c>
    </row>
    <row r="6743" customFormat="false" ht="15" hidden="false" customHeight="false" outlineLevel="0" collapsed="false">
      <c r="A6743" s="0" t="n">
        <v>202407</v>
      </c>
      <c r="B6743" s="0" t="n">
        <v>202409</v>
      </c>
      <c r="C6743" s="37" t="s">
        <v>98</v>
      </c>
      <c r="D6743" s="37" t="s">
        <v>438</v>
      </c>
      <c r="E6743" s="0" t="n">
        <v>3</v>
      </c>
      <c r="F6743" s="38" t="s">
        <v>70</v>
      </c>
      <c r="G6743" s="37" t="s">
        <v>439</v>
      </c>
      <c r="H6743" s="0" t="n">
        <v>3589947</v>
      </c>
      <c r="I6743" s="0" t="n">
        <v>2344377</v>
      </c>
      <c r="J6743" s="0" t="n">
        <v>218022</v>
      </c>
    </row>
    <row r="6744" customFormat="false" ht="15" hidden="false" customHeight="false" outlineLevel="0" collapsed="false">
      <c r="A6744" s="0" t="n">
        <v>202407</v>
      </c>
      <c r="B6744" s="0" t="n">
        <v>202409</v>
      </c>
      <c r="C6744" s="37" t="s">
        <v>112</v>
      </c>
      <c r="D6744" s="37" t="s">
        <v>372</v>
      </c>
      <c r="E6744" s="0" t="n">
        <v>3</v>
      </c>
      <c r="F6744" s="38" t="s">
        <v>70</v>
      </c>
      <c r="G6744" s="37" t="s">
        <v>440</v>
      </c>
      <c r="H6744" s="0" t="n">
        <v>1103861</v>
      </c>
      <c r="I6744" s="0" t="n">
        <v>286670</v>
      </c>
      <c r="J6744" s="0" t="n">
        <v>61583</v>
      </c>
    </row>
    <row r="6745" customFormat="false" ht="15" hidden="false" customHeight="false" outlineLevel="0" collapsed="false">
      <c r="A6745" s="0" t="n">
        <v>202407</v>
      </c>
      <c r="B6745" s="0" t="n">
        <v>202409</v>
      </c>
      <c r="C6745" s="37" t="s">
        <v>149</v>
      </c>
      <c r="D6745" s="37" t="s">
        <v>425</v>
      </c>
      <c r="E6745" s="0" t="n">
        <v>3</v>
      </c>
      <c r="F6745" s="38" t="s">
        <v>70</v>
      </c>
      <c r="G6745" s="37" t="s">
        <v>441</v>
      </c>
      <c r="H6745" s="0" t="n">
        <v>8313882</v>
      </c>
      <c r="I6745" s="0" t="n">
        <v>2738407</v>
      </c>
      <c r="J6745" s="0" t="n">
        <v>-191329</v>
      </c>
    </row>
    <row r="6746" customFormat="false" ht="15" hidden="false" customHeight="false" outlineLevel="0" collapsed="false">
      <c r="A6746" s="0" t="n">
        <v>202407</v>
      </c>
      <c r="B6746" s="0" t="n">
        <v>202409</v>
      </c>
      <c r="C6746" s="37" t="s">
        <v>106</v>
      </c>
      <c r="D6746" s="37" t="s">
        <v>282</v>
      </c>
      <c r="E6746" s="0" t="n">
        <v>3</v>
      </c>
      <c r="F6746" s="38" t="s">
        <v>70</v>
      </c>
      <c r="G6746" s="37" t="s">
        <v>442</v>
      </c>
      <c r="H6746" s="0" t="n">
        <v>541862</v>
      </c>
      <c r="I6746" s="0" t="n">
        <v>128359</v>
      </c>
      <c r="J6746" s="0" t="n">
        <v>23363</v>
      </c>
    </row>
    <row r="6747" customFormat="false" ht="15" hidden="false" customHeight="false" outlineLevel="0" collapsed="false">
      <c r="A6747" s="0" t="n">
        <v>202407</v>
      </c>
      <c r="B6747" s="0" t="n">
        <v>202409</v>
      </c>
      <c r="C6747" s="37" t="s">
        <v>115</v>
      </c>
      <c r="D6747" s="37" t="s">
        <v>134</v>
      </c>
      <c r="E6747" s="0" t="n">
        <v>3</v>
      </c>
      <c r="F6747" s="38" t="s">
        <v>70</v>
      </c>
      <c r="G6747" s="37" t="s">
        <v>443</v>
      </c>
      <c r="H6747" s="0" t="n">
        <v>4583882</v>
      </c>
      <c r="I6747" s="0" t="n">
        <v>1382221</v>
      </c>
      <c r="J6747" s="0" t="n">
        <v>141854</v>
      </c>
    </row>
    <row r="6748" customFormat="false" ht="15" hidden="false" customHeight="false" outlineLevel="0" collapsed="false">
      <c r="A6748" s="0" t="n">
        <v>202407</v>
      </c>
      <c r="B6748" s="0" t="n">
        <v>202409</v>
      </c>
      <c r="C6748" s="37" t="s">
        <v>149</v>
      </c>
      <c r="D6748" s="37" t="s">
        <v>145</v>
      </c>
      <c r="E6748" s="0" t="n">
        <v>3</v>
      </c>
      <c r="F6748" s="38" t="s">
        <v>70</v>
      </c>
      <c r="G6748" s="37" t="s">
        <v>444</v>
      </c>
      <c r="H6748" s="0" t="n">
        <v>1139854</v>
      </c>
      <c r="I6748" s="0" t="n">
        <v>444534</v>
      </c>
      <c r="J6748" s="0" t="n">
        <v>47553</v>
      </c>
    </row>
    <row r="6749" customFormat="false" ht="15" hidden="false" customHeight="false" outlineLevel="0" collapsed="false">
      <c r="A6749" s="0" t="n">
        <v>202407</v>
      </c>
      <c r="B6749" s="0" t="n">
        <v>202409</v>
      </c>
      <c r="C6749" s="37" t="s">
        <v>158</v>
      </c>
      <c r="D6749" s="37" t="s">
        <v>445</v>
      </c>
      <c r="E6749" s="0" t="n">
        <v>3</v>
      </c>
      <c r="F6749" s="38" t="s">
        <v>70</v>
      </c>
      <c r="G6749" s="37" t="s">
        <v>446</v>
      </c>
      <c r="H6749" s="0" t="n">
        <v>3304307</v>
      </c>
      <c r="I6749" s="0" t="n">
        <v>2985316</v>
      </c>
      <c r="J6749" s="0" t="n">
        <v>323480</v>
      </c>
    </row>
    <row r="6750" customFormat="false" ht="15" hidden="false" customHeight="false" outlineLevel="0" collapsed="false">
      <c r="A6750" s="0" t="n">
        <v>202407</v>
      </c>
      <c r="B6750" s="0" t="n">
        <v>202409</v>
      </c>
      <c r="C6750" s="37" t="s">
        <v>112</v>
      </c>
      <c r="D6750" s="37" t="s">
        <v>447</v>
      </c>
      <c r="E6750" s="0" t="n">
        <v>3</v>
      </c>
      <c r="F6750" s="38" t="s">
        <v>70</v>
      </c>
      <c r="G6750" s="37" t="s">
        <v>448</v>
      </c>
      <c r="H6750" s="0" t="n">
        <v>790185</v>
      </c>
      <c r="I6750" s="0" t="n">
        <v>182085</v>
      </c>
      <c r="J6750" s="0" t="n">
        <v>45637</v>
      </c>
    </row>
    <row r="6751" customFormat="false" ht="15" hidden="false" customHeight="false" outlineLevel="0" collapsed="false">
      <c r="A6751" s="0" t="n">
        <v>202407</v>
      </c>
      <c r="B6751" s="0" t="n">
        <v>202409</v>
      </c>
      <c r="C6751" s="37" t="s">
        <v>136</v>
      </c>
      <c r="D6751" s="37" t="s">
        <v>267</v>
      </c>
      <c r="E6751" s="0" t="n">
        <v>3</v>
      </c>
      <c r="F6751" s="38" t="s">
        <v>70</v>
      </c>
      <c r="G6751" s="37" t="s">
        <v>449</v>
      </c>
      <c r="H6751" s="0" t="n">
        <v>1051086</v>
      </c>
      <c r="I6751" s="0" t="n">
        <v>1243049</v>
      </c>
      <c r="J6751" s="0" t="n">
        <v>131155</v>
      </c>
    </row>
    <row r="6752" customFormat="false" ht="15" hidden="false" customHeight="false" outlineLevel="0" collapsed="false">
      <c r="A6752" s="0" t="n">
        <v>202407</v>
      </c>
      <c r="B6752" s="0" t="n">
        <v>202409</v>
      </c>
      <c r="C6752" s="37" t="s">
        <v>158</v>
      </c>
      <c r="D6752" s="37" t="s">
        <v>450</v>
      </c>
      <c r="E6752" s="0" t="n">
        <v>3</v>
      </c>
      <c r="F6752" s="38" t="s">
        <v>70</v>
      </c>
      <c r="G6752" s="37" t="s">
        <v>451</v>
      </c>
      <c r="H6752" s="0" t="n">
        <v>1021180</v>
      </c>
      <c r="I6752" s="0" t="n">
        <v>290111</v>
      </c>
      <c r="J6752" s="0" t="n">
        <v>461</v>
      </c>
    </row>
    <row r="6753" customFormat="false" ht="15" hidden="false" customHeight="false" outlineLevel="0" collapsed="false">
      <c r="A6753" s="0" t="n">
        <v>202407</v>
      </c>
      <c r="B6753" s="0" t="n">
        <v>202409</v>
      </c>
      <c r="C6753" s="37" t="s">
        <v>112</v>
      </c>
      <c r="D6753" s="37" t="s">
        <v>452</v>
      </c>
      <c r="E6753" s="0" t="n">
        <v>3</v>
      </c>
      <c r="F6753" s="38" t="s">
        <v>70</v>
      </c>
      <c r="G6753" s="37" t="s">
        <v>453</v>
      </c>
      <c r="H6753" s="0" t="n">
        <v>512260</v>
      </c>
      <c r="I6753" s="0" t="n">
        <v>183028</v>
      </c>
      <c r="J6753" s="0" t="n">
        <v>3369</v>
      </c>
    </row>
    <row r="6754" customFormat="false" ht="15" hidden="false" customHeight="false" outlineLevel="0" collapsed="false">
      <c r="A6754" s="0" t="n">
        <v>202407</v>
      </c>
      <c r="B6754" s="0" t="n">
        <v>202409</v>
      </c>
      <c r="C6754" s="37" t="s">
        <v>178</v>
      </c>
      <c r="D6754" s="37" t="s">
        <v>454</v>
      </c>
      <c r="E6754" s="0" t="n">
        <v>3</v>
      </c>
      <c r="F6754" s="38" t="s">
        <v>70</v>
      </c>
      <c r="G6754" s="37" t="s">
        <v>455</v>
      </c>
      <c r="H6754" s="0" t="n">
        <v>2357869</v>
      </c>
      <c r="I6754" s="0" t="n">
        <v>1053796</v>
      </c>
      <c r="J6754" s="0" t="n">
        <v>170412</v>
      </c>
    </row>
    <row r="6755" customFormat="false" ht="15" hidden="false" customHeight="false" outlineLevel="0" collapsed="false">
      <c r="A6755" s="0" t="n">
        <v>202407</v>
      </c>
      <c r="B6755" s="0" t="n">
        <v>202409</v>
      </c>
      <c r="C6755" s="37" t="s">
        <v>115</v>
      </c>
      <c r="D6755" s="37" t="s">
        <v>170</v>
      </c>
      <c r="E6755" s="0" t="n">
        <v>3</v>
      </c>
      <c r="F6755" s="38" t="s">
        <v>70</v>
      </c>
      <c r="G6755" s="37" t="s">
        <v>456</v>
      </c>
      <c r="H6755" s="0" t="n">
        <v>2289496</v>
      </c>
      <c r="I6755" s="0" t="n">
        <v>2982220</v>
      </c>
      <c r="J6755" s="0" t="n">
        <v>372019</v>
      </c>
    </row>
    <row r="6756" customFormat="false" ht="15" hidden="false" customHeight="false" outlineLevel="0" collapsed="false">
      <c r="A6756" s="0" t="n">
        <v>202407</v>
      </c>
      <c r="B6756" s="0" t="n">
        <v>202409</v>
      </c>
      <c r="C6756" s="37" t="s">
        <v>152</v>
      </c>
      <c r="D6756" s="37" t="s">
        <v>350</v>
      </c>
      <c r="E6756" s="0" t="n">
        <v>3</v>
      </c>
      <c r="F6756" s="38" t="s">
        <v>70</v>
      </c>
      <c r="G6756" s="37" t="s">
        <v>457</v>
      </c>
      <c r="H6756" s="0" t="n">
        <v>2366936</v>
      </c>
      <c r="I6756" s="0" t="n">
        <v>2492913</v>
      </c>
      <c r="J6756" s="0" t="n">
        <v>-182101</v>
      </c>
    </row>
    <row r="6757" customFormat="false" ht="15" hidden="false" customHeight="false" outlineLevel="0" collapsed="false">
      <c r="A6757" s="0" t="n">
        <v>202407</v>
      </c>
      <c r="B6757" s="0" t="n">
        <v>202409</v>
      </c>
      <c r="C6757" s="37" t="s">
        <v>112</v>
      </c>
      <c r="D6757" s="37" t="s">
        <v>282</v>
      </c>
      <c r="E6757" s="0" t="n">
        <v>3</v>
      </c>
      <c r="F6757" s="38" t="s">
        <v>70</v>
      </c>
      <c r="G6757" s="37" t="s">
        <v>458</v>
      </c>
      <c r="H6757" s="0" t="n">
        <v>9212259</v>
      </c>
      <c r="I6757" s="0" t="n">
        <v>11097059</v>
      </c>
      <c r="J6757" s="0" t="n">
        <v>1458866</v>
      </c>
    </row>
    <row r="6758" customFormat="false" ht="15" hidden="false" customHeight="false" outlineLevel="0" collapsed="false">
      <c r="A6758" s="0" t="n">
        <v>202407</v>
      </c>
      <c r="B6758" s="0" t="n">
        <v>202409</v>
      </c>
      <c r="C6758" s="37" t="s">
        <v>158</v>
      </c>
      <c r="D6758" s="37" t="s">
        <v>210</v>
      </c>
      <c r="E6758" s="0" t="n">
        <v>3</v>
      </c>
      <c r="F6758" s="38" t="s">
        <v>70</v>
      </c>
      <c r="G6758" s="37" t="s">
        <v>459</v>
      </c>
      <c r="H6758" s="0" t="n">
        <v>8717329</v>
      </c>
      <c r="I6758" s="0" t="n">
        <v>4239887</v>
      </c>
      <c r="J6758" s="0" t="n">
        <v>-119710</v>
      </c>
    </row>
    <row r="6759" customFormat="false" ht="15" hidden="false" customHeight="false" outlineLevel="0" collapsed="false">
      <c r="A6759" s="0" t="n">
        <v>202407</v>
      </c>
      <c r="B6759" s="0" t="n">
        <v>202409</v>
      </c>
      <c r="C6759" s="37" t="s">
        <v>112</v>
      </c>
      <c r="D6759" s="37" t="s">
        <v>447</v>
      </c>
      <c r="E6759" s="0" t="n">
        <v>3</v>
      </c>
      <c r="F6759" s="38" t="s">
        <v>70</v>
      </c>
      <c r="G6759" s="37" t="s">
        <v>460</v>
      </c>
      <c r="H6759" s="0" t="n">
        <v>755586</v>
      </c>
      <c r="I6759" s="0" t="n">
        <v>379038</v>
      </c>
      <c r="J6759" s="0" t="n">
        <v>46935</v>
      </c>
    </row>
    <row r="6760" customFormat="false" ht="15" hidden="false" customHeight="false" outlineLevel="0" collapsed="false">
      <c r="A6760" s="0" t="n">
        <v>202407</v>
      </c>
      <c r="B6760" s="0" t="n">
        <v>202409</v>
      </c>
      <c r="C6760" s="37" t="s">
        <v>124</v>
      </c>
      <c r="D6760" s="37" t="s">
        <v>461</v>
      </c>
      <c r="E6760" s="0" t="n">
        <v>3</v>
      </c>
      <c r="F6760" s="38" t="s">
        <v>70</v>
      </c>
      <c r="G6760" s="37" t="s">
        <v>462</v>
      </c>
      <c r="H6760" s="0" t="n">
        <v>1691024</v>
      </c>
      <c r="I6760" s="0" t="n">
        <v>2155558</v>
      </c>
      <c r="J6760" s="0" t="n">
        <v>-1197</v>
      </c>
    </row>
    <row r="6761" customFormat="false" ht="15" hidden="false" customHeight="false" outlineLevel="0" collapsed="false">
      <c r="A6761" s="0" t="n">
        <v>202407</v>
      </c>
      <c r="B6761" s="0" t="n">
        <v>202409</v>
      </c>
      <c r="C6761" s="37" t="s">
        <v>95</v>
      </c>
      <c r="D6761" s="37" t="s">
        <v>425</v>
      </c>
      <c r="E6761" s="0" t="n">
        <v>3</v>
      </c>
      <c r="F6761" s="38" t="s">
        <v>70</v>
      </c>
      <c r="G6761" s="37" t="s">
        <v>463</v>
      </c>
      <c r="H6761" s="0" t="n">
        <v>667501</v>
      </c>
      <c r="I6761" s="0" t="n">
        <v>571551</v>
      </c>
      <c r="J6761" s="0" t="n">
        <v>29636</v>
      </c>
    </row>
    <row r="6762" customFormat="false" ht="15" hidden="false" customHeight="false" outlineLevel="0" collapsed="false">
      <c r="A6762" s="0" t="n">
        <v>202407</v>
      </c>
      <c r="B6762" s="0" t="n">
        <v>202409</v>
      </c>
      <c r="C6762" s="37" t="s">
        <v>184</v>
      </c>
      <c r="D6762" s="37" t="s">
        <v>284</v>
      </c>
      <c r="E6762" s="0" t="n">
        <v>3</v>
      </c>
      <c r="F6762" s="38" t="s">
        <v>70</v>
      </c>
      <c r="G6762" s="37" t="s">
        <v>464</v>
      </c>
      <c r="H6762" s="0" t="n">
        <v>962830</v>
      </c>
      <c r="I6762" s="0" t="n">
        <v>515979</v>
      </c>
      <c r="J6762" s="0" t="n">
        <v>13167</v>
      </c>
    </row>
    <row r="6763" customFormat="false" ht="15" hidden="false" customHeight="false" outlineLevel="0" collapsed="false">
      <c r="A6763" s="0" t="n">
        <v>202407</v>
      </c>
      <c r="B6763" s="0" t="n">
        <v>202409</v>
      </c>
      <c r="C6763" s="37" t="s">
        <v>149</v>
      </c>
      <c r="D6763" s="37" t="s">
        <v>237</v>
      </c>
      <c r="E6763" s="0" t="n">
        <v>3</v>
      </c>
      <c r="F6763" s="38" t="s">
        <v>70</v>
      </c>
      <c r="G6763" s="37" t="s">
        <v>465</v>
      </c>
      <c r="H6763" s="0" t="n">
        <v>607703</v>
      </c>
      <c r="I6763" s="0" t="n">
        <v>504520</v>
      </c>
      <c r="J6763" s="0" t="n">
        <v>116994</v>
      </c>
    </row>
    <row r="6764" customFormat="false" ht="15" hidden="false" customHeight="false" outlineLevel="0" collapsed="false">
      <c r="A6764" s="0" t="n">
        <v>202407</v>
      </c>
      <c r="B6764" s="0" t="n">
        <v>202409</v>
      </c>
      <c r="C6764" s="37" t="s">
        <v>95</v>
      </c>
      <c r="D6764" s="37" t="s">
        <v>320</v>
      </c>
      <c r="E6764" s="0" t="n">
        <v>3</v>
      </c>
      <c r="F6764" s="38" t="s">
        <v>70</v>
      </c>
      <c r="G6764" s="37" t="s">
        <v>466</v>
      </c>
      <c r="H6764" s="0" t="n">
        <v>8347706</v>
      </c>
      <c r="I6764" s="0" t="n">
        <v>9924819</v>
      </c>
      <c r="J6764" s="0" t="n">
        <v>1192812</v>
      </c>
    </row>
    <row r="6765" customFormat="false" ht="15" hidden="false" customHeight="false" outlineLevel="0" collapsed="false">
      <c r="A6765" s="0" t="n">
        <v>202407</v>
      </c>
      <c r="B6765" s="0" t="n">
        <v>202409</v>
      </c>
      <c r="C6765" s="37" t="s">
        <v>101</v>
      </c>
      <c r="D6765" s="37" t="s">
        <v>467</v>
      </c>
      <c r="E6765" s="0" t="n">
        <v>3</v>
      </c>
      <c r="F6765" s="38" t="s">
        <v>70</v>
      </c>
      <c r="G6765" s="37" t="s">
        <v>468</v>
      </c>
      <c r="H6765" s="0" t="n">
        <v>2259179</v>
      </c>
      <c r="I6765" s="0" t="n">
        <v>2004832</v>
      </c>
      <c r="J6765" s="0" t="n">
        <v>413219</v>
      </c>
    </row>
    <row r="6766" customFormat="false" ht="15" hidden="false" customHeight="false" outlineLevel="0" collapsed="false">
      <c r="A6766" s="0" t="n">
        <v>202407</v>
      </c>
      <c r="B6766" s="0" t="n">
        <v>202409</v>
      </c>
      <c r="C6766" s="37" t="s">
        <v>112</v>
      </c>
      <c r="D6766" s="37" t="s">
        <v>233</v>
      </c>
      <c r="E6766" s="0" t="n">
        <v>3</v>
      </c>
      <c r="F6766" s="38" t="s">
        <v>70</v>
      </c>
      <c r="G6766" s="37" t="s">
        <v>469</v>
      </c>
      <c r="H6766" s="0" t="n">
        <v>1141231</v>
      </c>
      <c r="I6766" s="0" t="n">
        <v>718931</v>
      </c>
      <c r="J6766" s="0" t="n">
        <v>265660</v>
      </c>
    </row>
    <row r="6767" customFormat="false" ht="15" hidden="false" customHeight="false" outlineLevel="0" collapsed="false">
      <c r="A6767" s="0" t="n">
        <v>202407</v>
      </c>
      <c r="B6767" s="0" t="n">
        <v>202409</v>
      </c>
      <c r="C6767" s="37" t="s">
        <v>112</v>
      </c>
      <c r="D6767" s="37" t="s">
        <v>470</v>
      </c>
      <c r="E6767" s="0" t="n">
        <v>3</v>
      </c>
      <c r="F6767" s="38" t="s">
        <v>70</v>
      </c>
      <c r="G6767" s="37" t="s">
        <v>471</v>
      </c>
      <c r="H6767" s="0" t="n">
        <v>4373014</v>
      </c>
      <c r="I6767" s="0" t="n">
        <v>10312648</v>
      </c>
      <c r="J6767" s="0" t="n">
        <v>873281</v>
      </c>
    </row>
    <row r="6768" customFormat="false" ht="15" hidden="false" customHeight="false" outlineLevel="0" collapsed="false">
      <c r="A6768" s="0" t="n">
        <v>202407</v>
      </c>
      <c r="B6768" s="0" t="n">
        <v>202409</v>
      </c>
      <c r="C6768" s="37" t="s">
        <v>98</v>
      </c>
      <c r="D6768" s="37" t="s">
        <v>383</v>
      </c>
      <c r="E6768" s="0" t="n">
        <v>3</v>
      </c>
      <c r="F6768" s="38" t="s">
        <v>70</v>
      </c>
      <c r="G6768" s="37" t="s">
        <v>472</v>
      </c>
      <c r="H6768" s="0" t="n">
        <v>91164</v>
      </c>
      <c r="I6768" s="0" t="n">
        <v>48547</v>
      </c>
      <c r="J6768" s="0" t="n">
        <v>11175</v>
      </c>
    </row>
    <row r="6769" customFormat="false" ht="15" hidden="false" customHeight="false" outlineLevel="0" collapsed="false">
      <c r="A6769" s="0" t="n">
        <v>202407</v>
      </c>
      <c r="B6769" s="0" t="n">
        <v>202409</v>
      </c>
      <c r="C6769" s="37" t="s">
        <v>101</v>
      </c>
      <c r="D6769" s="37" t="s">
        <v>258</v>
      </c>
      <c r="E6769" s="0" t="n">
        <v>3</v>
      </c>
      <c r="F6769" s="38" t="s">
        <v>70</v>
      </c>
      <c r="G6769" s="37" t="s">
        <v>473</v>
      </c>
      <c r="H6769" s="0" t="n">
        <v>98468</v>
      </c>
      <c r="I6769" s="0" t="n">
        <v>78323</v>
      </c>
      <c r="J6769" s="0" t="n">
        <v>787</v>
      </c>
    </row>
    <row r="6770" customFormat="false" ht="15" hidden="false" customHeight="false" outlineLevel="0" collapsed="false">
      <c r="A6770" s="0" t="n">
        <v>202407</v>
      </c>
      <c r="B6770" s="0" t="n">
        <v>202409</v>
      </c>
      <c r="C6770" s="37" t="s">
        <v>98</v>
      </c>
      <c r="D6770" s="37" t="s">
        <v>474</v>
      </c>
      <c r="E6770" s="0" t="n">
        <v>3</v>
      </c>
      <c r="F6770" s="38" t="s">
        <v>70</v>
      </c>
      <c r="G6770" s="37" t="s">
        <v>475</v>
      </c>
      <c r="H6770" s="0" t="n">
        <v>2990668</v>
      </c>
      <c r="I6770" s="0" t="n">
        <v>1662442</v>
      </c>
      <c r="J6770" s="0" t="n">
        <v>341612</v>
      </c>
    </row>
    <row r="6771" customFormat="false" ht="15" hidden="false" customHeight="false" outlineLevel="0" collapsed="false">
      <c r="A6771" s="0" t="n">
        <v>202407</v>
      </c>
      <c r="B6771" s="0" t="n">
        <v>202409</v>
      </c>
      <c r="C6771" s="37" t="s">
        <v>112</v>
      </c>
      <c r="D6771" s="37" t="s">
        <v>476</v>
      </c>
      <c r="E6771" s="0" t="n">
        <v>3</v>
      </c>
      <c r="F6771" s="38" t="s">
        <v>70</v>
      </c>
      <c r="G6771" s="37" t="s">
        <v>477</v>
      </c>
      <c r="H6771" s="0" t="n">
        <v>1418585</v>
      </c>
      <c r="I6771" s="0" t="n">
        <v>718184</v>
      </c>
      <c r="J6771" s="0" t="n">
        <v>-539</v>
      </c>
    </row>
    <row r="6772" customFormat="false" ht="15" hidden="false" customHeight="false" outlineLevel="0" collapsed="false">
      <c r="A6772" s="0" t="n">
        <v>202407</v>
      </c>
      <c r="B6772" s="0" t="n">
        <v>202409</v>
      </c>
      <c r="C6772" s="37" t="s">
        <v>136</v>
      </c>
      <c r="D6772" s="37" t="s">
        <v>132</v>
      </c>
      <c r="E6772" s="0" t="n">
        <v>3</v>
      </c>
      <c r="F6772" s="38" t="s">
        <v>70</v>
      </c>
      <c r="G6772" s="37" t="s">
        <v>478</v>
      </c>
      <c r="H6772" s="0" t="n">
        <v>1544640</v>
      </c>
      <c r="I6772" s="0" t="n">
        <v>414220</v>
      </c>
      <c r="J6772" s="0" t="n">
        <v>32375</v>
      </c>
    </row>
    <row r="6773" customFormat="false" ht="15" hidden="false" customHeight="false" outlineLevel="0" collapsed="false">
      <c r="A6773" s="0" t="n">
        <v>202407</v>
      </c>
      <c r="B6773" s="0" t="n">
        <v>202409</v>
      </c>
      <c r="C6773" s="37" t="s">
        <v>106</v>
      </c>
      <c r="D6773" s="37" t="s">
        <v>273</v>
      </c>
      <c r="E6773" s="0" t="n">
        <v>3</v>
      </c>
      <c r="F6773" s="38" t="s">
        <v>70</v>
      </c>
      <c r="G6773" s="37" t="s">
        <v>479</v>
      </c>
      <c r="H6773" s="0" t="n">
        <v>252058</v>
      </c>
      <c r="I6773" s="0" t="n">
        <v>155483</v>
      </c>
      <c r="J6773" s="0" t="n">
        <v>20786</v>
      </c>
    </row>
    <row r="6774" customFormat="false" ht="15" hidden="false" customHeight="false" outlineLevel="0" collapsed="false">
      <c r="A6774" s="0" t="n">
        <v>202407</v>
      </c>
      <c r="B6774" s="0" t="n">
        <v>202409</v>
      </c>
      <c r="C6774" s="37" t="s">
        <v>149</v>
      </c>
      <c r="D6774" s="37" t="s">
        <v>159</v>
      </c>
      <c r="E6774" s="0" t="n">
        <v>3</v>
      </c>
      <c r="F6774" s="38" t="s">
        <v>70</v>
      </c>
      <c r="G6774" s="37" t="s">
        <v>480</v>
      </c>
      <c r="H6774" s="0" t="n">
        <v>1350129</v>
      </c>
      <c r="I6774" s="0" t="n">
        <v>1063127</v>
      </c>
      <c r="J6774" s="0" t="n">
        <v>158856</v>
      </c>
    </row>
    <row r="6775" customFormat="false" ht="15" hidden="false" customHeight="false" outlineLevel="0" collapsed="false">
      <c r="A6775" s="0" t="n">
        <v>202407</v>
      </c>
      <c r="B6775" s="0" t="n">
        <v>202409</v>
      </c>
      <c r="C6775" s="37" t="s">
        <v>109</v>
      </c>
      <c r="D6775" s="37" t="s">
        <v>241</v>
      </c>
      <c r="E6775" s="0" t="n">
        <v>3</v>
      </c>
      <c r="F6775" s="38" t="s">
        <v>70</v>
      </c>
      <c r="G6775" s="37" t="s">
        <v>481</v>
      </c>
      <c r="H6775" s="0" t="n">
        <v>16709459</v>
      </c>
      <c r="I6775" s="0" t="n">
        <v>12448947</v>
      </c>
      <c r="J6775" s="0" t="n">
        <v>-588277</v>
      </c>
    </row>
    <row r="6776" customFormat="false" ht="15" hidden="false" customHeight="false" outlineLevel="0" collapsed="false">
      <c r="A6776" s="0" t="n">
        <v>202407</v>
      </c>
      <c r="B6776" s="0" t="n">
        <v>202409</v>
      </c>
      <c r="C6776" s="37" t="s">
        <v>184</v>
      </c>
      <c r="D6776" s="37" t="s">
        <v>482</v>
      </c>
      <c r="E6776" s="0" t="n">
        <v>3</v>
      </c>
      <c r="F6776" s="38" t="s">
        <v>70</v>
      </c>
      <c r="G6776" s="37" t="s">
        <v>483</v>
      </c>
      <c r="H6776" s="0" t="n">
        <v>3376471</v>
      </c>
      <c r="I6776" s="0" t="n">
        <v>4071804</v>
      </c>
      <c r="J6776" s="0" t="n">
        <v>-27290</v>
      </c>
    </row>
    <row r="6777" customFormat="false" ht="15" hidden="false" customHeight="false" outlineLevel="0" collapsed="false">
      <c r="A6777" s="0" t="n">
        <v>202407</v>
      </c>
      <c r="B6777" s="0" t="n">
        <v>202409</v>
      </c>
      <c r="C6777" s="37" t="s">
        <v>152</v>
      </c>
      <c r="D6777" s="37" t="s">
        <v>328</v>
      </c>
      <c r="E6777" s="0" t="n">
        <v>3</v>
      </c>
      <c r="F6777" s="38" t="s">
        <v>70</v>
      </c>
      <c r="G6777" s="37" t="s">
        <v>484</v>
      </c>
      <c r="H6777" s="0" t="n">
        <v>1500506</v>
      </c>
      <c r="I6777" s="0" t="n">
        <v>3137114</v>
      </c>
      <c r="J6777" s="0" t="n">
        <v>442788</v>
      </c>
    </row>
    <row r="6778" customFormat="false" ht="15" hidden="false" customHeight="false" outlineLevel="0" collapsed="false">
      <c r="A6778" s="0" t="n">
        <v>202407</v>
      </c>
      <c r="B6778" s="0" t="n">
        <v>202409</v>
      </c>
      <c r="C6778" s="37" t="s">
        <v>115</v>
      </c>
      <c r="D6778" s="37" t="s">
        <v>423</v>
      </c>
      <c r="E6778" s="0" t="n">
        <v>3</v>
      </c>
      <c r="F6778" s="38" t="s">
        <v>70</v>
      </c>
      <c r="G6778" s="37" t="s">
        <v>485</v>
      </c>
      <c r="H6778" s="0" t="n">
        <v>601416</v>
      </c>
      <c r="I6778" s="0" t="n">
        <v>454884</v>
      </c>
      <c r="J6778" s="0" t="n">
        <v>19664</v>
      </c>
    </row>
    <row r="6779" customFormat="false" ht="15" hidden="false" customHeight="false" outlineLevel="0" collapsed="false">
      <c r="A6779" s="0" t="n">
        <v>202407</v>
      </c>
      <c r="B6779" s="0" t="n">
        <v>202409</v>
      </c>
      <c r="C6779" s="37" t="s">
        <v>136</v>
      </c>
      <c r="D6779" s="37" t="s">
        <v>258</v>
      </c>
      <c r="E6779" s="0" t="n">
        <v>3</v>
      </c>
      <c r="F6779" s="38" t="s">
        <v>70</v>
      </c>
      <c r="G6779" s="37" t="s">
        <v>486</v>
      </c>
      <c r="H6779" s="0" t="n">
        <v>950157</v>
      </c>
      <c r="I6779" s="0" t="n">
        <v>293883</v>
      </c>
      <c r="J6779" s="0" t="n">
        <v>-17555</v>
      </c>
    </row>
    <row r="6780" customFormat="false" ht="15" hidden="false" customHeight="false" outlineLevel="0" collapsed="false">
      <c r="A6780" s="0" t="n">
        <v>202407</v>
      </c>
      <c r="B6780" s="0" t="n">
        <v>202409</v>
      </c>
      <c r="C6780" s="37" t="s">
        <v>109</v>
      </c>
      <c r="D6780" s="37" t="s">
        <v>130</v>
      </c>
      <c r="E6780" s="0" t="n">
        <v>3</v>
      </c>
      <c r="F6780" s="38" t="s">
        <v>70</v>
      </c>
      <c r="G6780" s="37" t="s">
        <v>487</v>
      </c>
      <c r="H6780" s="0" t="n">
        <v>100641</v>
      </c>
      <c r="I6780" s="0" t="n">
        <v>41567</v>
      </c>
      <c r="J6780" s="0" t="n">
        <v>3030</v>
      </c>
    </row>
    <row r="6781" customFormat="false" ht="15" hidden="false" customHeight="false" outlineLevel="0" collapsed="false">
      <c r="A6781" s="0" t="n">
        <v>202407</v>
      </c>
      <c r="B6781" s="0" t="n">
        <v>202409</v>
      </c>
      <c r="C6781" s="37" t="s">
        <v>112</v>
      </c>
      <c r="D6781" s="37" t="s">
        <v>107</v>
      </c>
      <c r="E6781" s="0" t="n">
        <v>3</v>
      </c>
      <c r="F6781" s="38" t="s">
        <v>70</v>
      </c>
      <c r="G6781" s="37" t="s">
        <v>488</v>
      </c>
      <c r="H6781" s="0" t="n">
        <v>1672119</v>
      </c>
      <c r="I6781" s="0" t="n">
        <v>571616</v>
      </c>
      <c r="J6781" s="0" t="n">
        <v>38929</v>
      </c>
    </row>
    <row r="6782" customFormat="false" ht="15" hidden="false" customHeight="false" outlineLevel="0" collapsed="false">
      <c r="A6782" s="0" t="n">
        <v>202407</v>
      </c>
      <c r="B6782" s="0" t="n">
        <v>202409</v>
      </c>
      <c r="C6782" s="37" t="s">
        <v>152</v>
      </c>
      <c r="D6782" s="37" t="s">
        <v>212</v>
      </c>
      <c r="E6782" s="0" t="n">
        <v>3</v>
      </c>
      <c r="F6782" s="38" t="s">
        <v>70</v>
      </c>
      <c r="G6782" s="37" t="s">
        <v>489</v>
      </c>
      <c r="H6782" s="0" t="n">
        <v>3359616</v>
      </c>
      <c r="I6782" s="0" t="n">
        <v>2140202</v>
      </c>
      <c r="J6782" s="0" t="n">
        <v>209080</v>
      </c>
    </row>
    <row r="6783" customFormat="false" ht="15" hidden="false" customHeight="false" outlineLevel="0" collapsed="false">
      <c r="A6783" s="0" t="n">
        <v>202407</v>
      </c>
      <c r="B6783" s="0" t="n">
        <v>202409</v>
      </c>
      <c r="C6783" s="37" t="s">
        <v>152</v>
      </c>
      <c r="D6783" s="37" t="s">
        <v>490</v>
      </c>
      <c r="E6783" s="0" t="n">
        <v>3</v>
      </c>
      <c r="F6783" s="38" t="s">
        <v>70</v>
      </c>
      <c r="G6783" s="37" t="s">
        <v>491</v>
      </c>
      <c r="H6783" s="0" t="n">
        <v>191636</v>
      </c>
      <c r="I6783" s="0" t="n">
        <v>143954</v>
      </c>
      <c r="J6783" s="0" t="n">
        <v>19135</v>
      </c>
    </row>
    <row r="6784" customFormat="false" ht="15" hidden="false" customHeight="false" outlineLevel="0" collapsed="false">
      <c r="A6784" s="0" t="n">
        <v>202407</v>
      </c>
      <c r="B6784" s="0" t="n">
        <v>202409</v>
      </c>
      <c r="C6784" s="37" t="s">
        <v>112</v>
      </c>
      <c r="D6784" s="37" t="s">
        <v>120</v>
      </c>
      <c r="E6784" s="0" t="n">
        <v>3</v>
      </c>
      <c r="F6784" s="38" t="s">
        <v>70</v>
      </c>
      <c r="G6784" s="37" t="s">
        <v>492</v>
      </c>
      <c r="H6784" s="0" t="n">
        <v>610521</v>
      </c>
      <c r="I6784" s="0" t="n">
        <v>466514</v>
      </c>
      <c r="J6784" s="0" t="n">
        <v>59044</v>
      </c>
    </row>
    <row r="6785" customFormat="false" ht="15" hidden="false" customHeight="false" outlineLevel="0" collapsed="false">
      <c r="A6785" s="0" t="n">
        <v>202407</v>
      </c>
      <c r="B6785" s="0" t="n">
        <v>202409</v>
      </c>
      <c r="C6785" s="37" t="s">
        <v>184</v>
      </c>
      <c r="D6785" s="37" t="s">
        <v>493</v>
      </c>
      <c r="E6785" s="0" t="n">
        <v>3</v>
      </c>
      <c r="F6785" s="38" t="s">
        <v>70</v>
      </c>
      <c r="G6785" s="37" t="s">
        <v>494</v>
      </c>
      <c r="H6785" s="0" t="n">
        <v>342962</v>
      </c>
      <c r="I6785" s="0" t="n">
        <v>217104</v>
      </c>
      <c r="J6785" s="0" t="n">
        <v>691</v>
      </c>
    </row>
    <row r="6786" customFormat="false" ht="15" hidden="false" customHeight="false" outlineLevel="0" collapsed="false">
      <c r="A6786" s="0" t="n">
        <v>202407</v>
      </c>
      <c r="B6786" s="0" t="n">
        <v>202409</v>
      </c>
      <c r="C6786" s="37" t="s">
        <v>109</v>
      </c>
      <c r="D6786" s="37" t="s">
        <v>495</v>
      </c>
      <c r="E6786" s="0" t="n">
        <v>3</v>
      </c>
      <c r="F6786" s="38" t="s">
        <v>70</v>
      </c>
      <c r="G6786" s="37" t="s">
        <v>496</v>
      </c>
      <c r="H6786" s="0" t="n">
        <v>480796</v>
      </c>
      <c r="I6786" s="0" t="n">
        <v>190965</v>
      </c>
      <c r="J6786" s="0" t="n">
        <v>7432</v>
      </c>
    </row>
    <row r="6787" customFormat="false" ht="15" hidden="false" customHeight="false" outlineLevel="0" collapsed="false">
      <c r="A6787" s="0" t="n">
        <v>202407</v>
      </c>
      <c r="B6787" s="0" t="n">
        <v>202409</v>
      </c>
      <c r="C6787" s="37" t="s">
        <v>101</v>
      </c>
      <c r="D6787" s="37" t="s">
        <v>269</v>
      </c>
      <c r="E6787" s="0" t="n">
        <v>3</v>
      </c>
      <c r="F6787" s="38" t="s">
        <v>70</v>
      </c>
      <c r="G6787" s="37" t="s">
        <v>497</v>
      </c>
      <c r="H6787" s="0" t="n">
        <v>1329856</v>
      </c>
      <c r="I6787" s="0" t="n">
        <v>726336</v>
      </c>
      <c r="J6787" s="0" t="n">
        <v>125495</v>
      </c>
    </row>
    <row r="6788" customFormat="false" ht="15" hidden="false" customHeight="false" outlineLevel="0" collapsed="false">
      <c r="A6788" s="0" t="n">
        <v>202407</v>
      </c>
      <c r="B6788" s="0" t="n">
        <v>202409</v>
      </c>
      <c r="C6788" s="37" t="s">
        <v>109</v>
      </c>
      <c r="D6788" s="37" t="s">
        <v>391</v>
      </c>
      <c r="E6788" s="0" t="n">
        <v>3</v>
      </c>
      <c r="F6788" s="38" t="s">
        <v>70</v>
      </c>
      <c r="G6788" s="37" t="s">
        <v>498</v>
      </c>
      <c r="H6788" s="0" t="n">
        <v>128264</v>
      </c>
      <c r="I6788" s="0" t="n">
        <v>112674</v>
      </c>
      <c r="J6788" s="0" t="n">
        <v>2894</v>
      </c>
    </row>
    <row r="6789" customFormat="false" ht="15" hidden="false" customHeight="false" outlineLevel="0" collapsed="false">
      <c r="A6789" s="0" t="n">
        <v>202407</v>
      </c>
      <c r="B6789" s="0" t="n">
        <v>202409</v>
      </c>
      <c r="C6789" s="37" t="s">
        <v>184</v>
      </c>
      <c r="D6789" s="37" t="s">
        <v>141</v>
      </c>
      <c r="E6789" s="0" t="n">
        <v>3</v>
      </c>
      <c r="F6789" s="38" t="s">
        <v>70</v>
      </c>
      <c r="G6789" s="37" t="s">
        <v>499</v>
      </c>
      <c r="H6789" s="0" t="n">
        <v>2945482</v>
      </c>
      <c r="I6789" s="0" t="n">
        <v>1599821</v>
      </c>
      <c r="J6789" s="0" t="n">
        <v>64778</v>
      </c>
    </row>
    <row r="6790" customFormat="false" ht="15" hidden="false" customHeight="false" outlineLevel="0" collapsed="false">
      <c r="A6790" s="0" t="n">
        <v>202407</v>
      </c>
      <c r="B6790" s="0" t="n">
        <v>202409</v>
      </c>
      <c r="C6790" s="37" t="s">
        <v>101</v>
      </c>
      <c r="D6790" s="37" t="s">
        <v>500</v>
      </c>
      <c r="E6790" s="0" t="n">
        <v>3</v>
      </c>
      <c r="F6790" s="38" t="s">
        <v>70</v>
      </c>
      <c r="G6790" s="37" t="s">
        <v>501</v>
      </c>
      <c r="H6790" s="0" t="n">
        <v>2944962</v>
      </c>
      <c r="I6790" s="0" t="n">
        <v>1914923</v>
      </c>
      <c r="J6790" s="0" t="n">
        <v>-134862</v>
      </c>
    </row>
    <row r="6791" customFormat="false" ht="15" hidden="false" customHeight="false" outlineLevel="0" collapsed="false">
      <c r="A6791" s="0" t="n">
        <v>202407</v>
      </c>
      <c r="B6791" s="0" t="n">
        <v>202409</v>
      </c>
      <c r="C6791" s="37" t="s">
        <v>149</v>
      </c>
      <c r="D6791" s="37" t="s">
        <v>502</v>
      </c>
      <c r="E6791" s="0" t="n">
        <v>3</v>
      </c>
      <c r="F6791" s="38" t="s">
        <v>70</v>
      </c>
      <c r="G6791" s="37" t="s">
        <v>503</v>
      </c>
      <c r="H6791" s="0" t="n">
        <v>692851</v>
      </c>
      <c r="I6791" s="0" t="n">
        <v>224082</v>
      </c>
      <c r="J6791" s="0" t="n">
        <v>17284</v>
      </c>
    </row>
    <row r="6792" customFormat="false" ht="15" hidden="false" customHeight="false" outlineLevel="0" collapsed="false">
      <c r="A6792" s="0" t="n">
        <v>202407</v>
      </c>
      <c r="B6792" s="0" t="n">
        <v>202409</v>
      </c>
      <c r="C6792" s="37" t="s">
        <v>178</v>
      </c>
      <c r="D6792" s="37" t="s">
        <v>161</v>
      </c>
      <c r="E6792" s="0" t="n">
        <v>3</v>
      </c>
      <c r="F6792" s="38" t="s">
        <v>70</v>
      </c>
      <c r="G6792" s="37" t="s">
        <v>504</v>
      </c>
      <c r="H6792" s="0" t="n">
        <v>62068</v>
      </c>
      <c r="I6792" s="0" t="n">
        <v>43956</v>
      </c>
      <c r="J6792" s="0" t="n">
        <v>5034</v>
      </c>
    </row>
    <row r="6793" customFormat="false" ht="15" hidden="false" customHeight="false" outlineLevel="0" collapsed="false">
      <c r="A6793" s="0" t="n">
        <v>202407</v>
      </c>
      <c r="B6793" s="0" t="n">
        <v>202409</v>
      </c>
      <c r="C6793" s="37" t="s">
        <v>112</v>
      </c>
      <c r="D6793" s="37" t="s">
        <v>294</v>
      </c>
      <c r="E6793" s="0" t="n">
        <v>3</v>
      </c>
      <c r="F6793" s="38" t="s">
        <v>70</v>
      </c>
      <c r="G6793" s="37" t="s">
        <v>505</v>
      </c>
      <c r="H6793" s="0" t="n">
        <v>459580</v>
      </c>
      <c r="I6793" s="0" t="n">
        <v>451517</v>
      </c>
      <c r="J6793" s="0" t="n">
        <v>-53076</v>
      </c>
    </row>
    <row r="6794" customFormat="false" ht="15" hidden="false" customHeight="false" outlineLevel="0" collapsed="false">
      <c r="A6794" s="0" t="n">
        <v>202407</v>
      </c>
      <c r="B6794" s="0" t="n">
        <v>202409</v>
      </c>
      <c r="C6794" s="37" t="s">
        <v>149</v>
      </c>
      <c r="D6794" s="37" t="s">
        <v>116</v>
      </c>
      <c r="E6794" s="0" t="n">
        <v>3</v>
      </c>
      <c r="F6794" s="38" t="s">
        <v>70</v>
      </c>
      <c r="G6794" s="37" t="s">
        <v>506</v>
      </c>
      <c r="H6794" s="0" t="n">
        <v>4700563</v>
      </c>
      <c r="I6794" s="0" t="n">
        <v>3762506</v>
      </c>
      <c r="J6794" s="0" t="n">
        <v>-101682</v>
      </c>
    </row>
    <row r="6795" customFormat="false" ht="15" hidden="false" customHeight="false" outlineLevel="0" collapsed="false">
      <c r="A6795" s="0" t="n">
        <v>202407</v>
      </c>
      <c r="B6795" s="0" t="n">
        <v>202409</v>
      </c>
      <c r="C6795" s="37" t="s">
        <v>95</v>
      </c>
      <c r="D6795" s="37" t="s">
        <v>251</v>
      </c>
      <c r="E6795" s="0" t="n">
        <v>3</v>
      </c>
      <c r="F6795" s="38" t="s">
        <v>70</v>
      </c>
      <c r="G6795" s="37" t="s">
        <v>507</v>
      </c>
      <c r="H6795" s="0" t="n">
        <v>43424</v>
      </c>
      <c r="I6795" s="0" t="n">
        <v>44989</v>
      </c>
      <c r="J6795" s="0" t="n">
        <v>-2797</v>
      </c>
    </row>
    <row r="6796" customFormat="false" ht="15" hidden="false" customHeight="false" outlineLevel="0" collapsed="false">
      <c r="A6796" s="0" t="n">
        <v>202407</v>
      </c>
      <c r="B6796" s="0" t="n">
        <v>202409</v>
      </c>
      <c r="C6796" s="37" t="s">
        <v>106</v>
      </c>
      <c r="D6796" s="37" t="s">
        <v>118</v>
      </c>
      <c r="E6796" s="0" t="n">
        <v>3</v>
      </c>
      <c r="F6796" s="38" t="s">
        <v>70</v>
      </c>
      <c r="G6796" s="37" t="s">
        <v>508</v>
      </c>
      <c r="H6796" s="0" t="n">
        <v>812405</v>
      </c>
      <c r="I6796" s="0" t="n">
        <v>676826</v>
      </c>
      <c r="J6796" s="0" t="n">
        <v>107504</v>
      </c>
    </row>
    <row r="6797" customFormat="false" ht="15" hidden="false" customHeight="false" outlineLevel="0" collapsed="false">
      <c r="A6797" s="0" t="n">
        <v>202407</v>
      </c>
      <c r="B6797" s="0" t="n">
        <v>202409</v>
      </c>
      <c r="C6797" s="37" t="s">
        <v>152</v>
      </c>
      <c r="D6797" s="37" t="s">
        <v>509</v>
      </c>
      <c r="E6797" s="0" t="n">
        <v>3</v>
      </c>
      <c r="F6797" s="38" t="s">
        <v>70</v>
      </c>
      <c r="G6797" s="37" t="s">
        <v>510</v>
      </c>
      <c r="H6797" s="0" t="n">
        <v>336152</v>
      </c>
      <c r="I6797" s="0" t="n">
        <v>227955</v>
      </c>
      <c r="J6797" s="0" t="n">
        <v>-25357</v>
      </c>
    </row>
    <row r="6798" customFormat="false" ht="15" hidden="false" customHeight="false" outlineLevel="0" collapsed="false">
      <c r="A6798" s="0" t="n">
        <v>202407</v>
      </c>
      <c r="B6798" s="0" t="n">
        <v>202409</v>
      </c>
      <c r="C6798" s="37" t="s">
        <v>101</v>
      </c>
      <c r="D6798" s="37" t="s">
        <v>511</v>
      </c>
      <c r="E6798" s="0" t="n">
        <v>3</v>
      </c>
      <c r="F6798" s="38" t="s">
        <v>70</v>
      </c>
      <c r="G6798" s="37" t="s">
        <v>512</v>
      </c>
      <c r="H6798" s="0" t="n">
        <v>2979639</v>
      </c>
      <c r="I6798" s="0" t="n">
        <v>4482658</v>
      </c>
      <c r="J6798" s="0" t="n">
        <v>323341</v>
      </c>
    </row>
    <row r="6799" customFormat="false" ht="15" hidden="false" customHeight="false" outlineLevel="0" collapsed="false">
      <c r="A6799" s="0" t="n">
        <v>202407</v>
      </c>
      <c r="B6799" s="0" t="n">
        <v>202409</v>
      </c>
      <c r="C6799" s="37" t="s">
        <v>178</v>
      </c>
      <c r="D6799" s="37" t="s">
        <v>513</v>
      </c>
      <c r="E6799" s="0" t="n">
        <v>3</v>
      </c>
      <c r="F6799" s="38" t="s">
        <v>70</v>
      </c>
      <c r="G6799" s="37" t="s">
        <v>514</v>
      </c>
      <c r="H6799" s="0" t="n">
        <v>469515</v>
      </c>
      <c r="I6799" s="0" t="n">
        <v>426189</v>
      </c>
      <c r="J6799" s="0" t="n">
        <v>64690</v>
      </c>
    </row>
    <row r="6800" customFormat="false" ht="15" hidden="false" customHeight="false" outlineLevel="0" collapsed="false">
      <c r="A6800" s="0" t="n">
        <v>202407</v>
      </c>
      <c r="B6800" s="0" t="n">
        <v>202409</v>
      </c>
      <c r="C6800" s="37" t="s">
        <v>178</v>
      </c>
      <c r="D6800" s="37" t="s">
        <v>452</v>
      </c>
      <c r="E6800" s="0" t="n">
        <v>3</v>
      </c>
      <c r="F6800" s="38" t="s">
        <v>70</v>
      </c>
      <c r="G6800" s="37" t="s">
        <v>515</v>
      </c>
      <c r="H6800" s="0" t="n">
        <v>2127047</v>
      </c>
      <c r="I6800" s="0" t="n">
        <v>1208149</v>
      </c>
      <c r="J6800" s="0" t="n">
        <v>119344</v>
      </c>
    </row>
    <row r="6801" customFormat="false" ht="15" hidden="false" customHeight="false" outlineLevel="0" collapsed="false">
      <c r="A6801" s="0" t="n">
        <v>202407</v>
      </c>
      <c r="B6801" s="0" t="n">
        <v>202409</v>
      </c>
      <c r="C6801" s="37" t="s">
        <v>101</v>
      </c>
      <c r="D6801" s="37" t="s">
        <v>516</v>
      </c>
      <c r="E6801" s="0" t="n">
        <v>3</v>
      </c>
      <c r="F6801" s="38" t="s">
        <v>70</v>
      </c>
      <c r="G6801" s="37" t="s">
        <v>517</v>
      </c>
      <c r="H6801" s="0" t="n">
        <v>2120250</v>
      </c>
      <c r="I6801" s="0" t="n">
        <v>2558388</v>
      </c>
      <c r="J6801" s="0" t="n">
        <v>92113</v>
      </c>
    </row>
    <row r="6802" customFormat="false" ht="15" hidden="false" customHeight="false" outlineLevel="0" collapsed="false">
      <c r="A6802" s="0" t="n">
        <v>202407</v>
      </c>
      <c r="B6802" s="0" t="n">
        <v>202409</v>
      </c>
      <c r="C6802" s="37" t="s">
        <v>149</v>
      </c>
      <c r="D6802" s="37" t="s">
        <v>396</v>
      </c>
      <c r="E6802" s="0" t="n">
        <v>3</v>
      </c>
      <c r="F6802" s="38" t="s">
        <v>70</v>
      </c>
      <c r="G6802" s="37" t="s">
        <v>518</v>
      </c>
      <c r="H6802" s="0" t="n">
        <v>8270001</v>
      </c>
      <c r="I6802" s="0" t="n">
        <v>3655798</v>
      </c>
      <c r="J6802" s="0" t="n">
        <v>419126</v>
      </c>
    </row>
    <row r="6803" customFormat="false" ht="15" hidden="false" customHeight="false" outlineLevel="0" collapsed="false">
      <c r="A6803" s="0" t="n">
        <v>202407</v>
      </c>
      <c r="B6803" s="0" t="n">
        <v>202409</v>
      </c>
      <c r="C6803" s="37" t="s">
        <v>106</v>
      </c>
      <c r="D6803" s="37" t="s">
        <v>519</v>
      </c>
      <c r="E6803" s="0" t="n">
        <v>3</v>
      </c>
      <c r="F6803" s="38" t="s">
        <v>70</v>
      </c>
      <c r="G6803" s="37" t="s">
        <v>520</v>
      </c>
      <c r="H6803" s="0" t="n">
        <v>1242363</v>
      </c>
      <c r="I6803" s="0" t="n">
        <v>611525</v>
      </c>
      <c r="J6803" s="0" t="n">
        <v>112335</v>
      </c>
    </row>
    <row r="6804" customFormat="false" ht="15" hidden="false" customHeight="false" outlineLevel="0" collapsed="false">
      <c r="A6804" s="0" t="n">
        <v>202407</v>
      </c>
      <c r="B6804" s="0" t="n">
        <v>202409</v>
      </c>
      <c r="C6804" s="37" t="s">
        <v>149</v>
      </c>
      <c r="D6804" s="37" t="s">
        <v>430</v>
      </c>
      <c r="E6804" s="0" t="n">
        <v>3</v>
      </c>
      <c r="F6804" s="38" t="s">
        <v>70</v>
      </c>
      <c r="G6804" s="37" t="s">
        <v>521</v>
      </c>
      <c r="H6804" s="0" t="n">
        <v>2170152</v>
      </c>
      <c r="I6804" s="0" t="n">
        <v>2092731</v>
      </c>
      <c r="J6804" s="0" t="n">
        <v>144898</v>
      </c>
    </row>
    <row r="6805" customFormat="false" ht="15" hidden="false" customHeight="false" outlineLevel="0" collapsed="false">
      <c r="A6805" s="0" t="n">
        <v>202407</v>
      </c>
      <c r="B6805" s="0" t="n">
        <v>202409</v>
      </c>
      <c r="C6805" s="37" t="s">
        <v>149</v>
      </c>
      <c r="D6805" s="37" t="s">
        <v>352</v>
      </c>
      <c r="E6805" s="0" t="n">
        <v>3</v>
      </c>
      <c r="F6805" s="38" t="s">
        <v>70</v>
      </c>
      <c r="G6805" s="37" t="s">
        <v>522</v>
      </c>
      <c r="H6805" s="0" t="n">
        <v>268456</v>
      </c>
      <c r="I6805" s="0" t="n">
        <v>142241</v>
      </c>
      <c r="J6805" s="0" t="n">
        <v>-20468</v>
      </c>
    </row>
    <row r="6806" customFormat="false" ht="15" hidden="false" customHeight="false" outlineLevel="0" collapsed="false">
      <c r="A6806" s="0" t="n">
        <v>202407</v>
      </c>
      <c r="B6806" s="0" t="n">
        <v>202409</v>
      </c>
      <c r="C6806" s="37" t="s">
        <v>95</v>
      </c>
      <c r="D6806" s="37" t="s">
        <v>269</v>
      </c>
      <c r="E6806" s="0" t="n">
        <v>3</v>
      </c>
      <c r="F6806" s="38" t="s">
        <v>70</v>
      </c>
      <c r="G6806" s="37" t="s">
        <v>523</v>
      </c>
      <c r="H6806" s="0" t="n">
        <v>5720680</v>
      </c>
      <c r="I6806" s="0" t="n">
        <v>2536874</v>
      </c>
      <c r="J6806" s="0" t="n">
        <v>494115</v>
      </c>
    </row>
    <row r="6807" customFormat="false" ht="15" hidden="false" customHeight="false" outlineLevel="0" collapsed="false">
      <c r="A6807" s="0" t="n">
        <v>202407</v>
      </c>
      <c r="B6807" s="0" t="n">
        <v>202409</v>
      </c>
      <c r="C6807" s="37" t="s">
        <v>106</v>
      </c>
      <c r="D6807" s="37" t="s">
        <v>110</v>
      </c>
      <c r="E6807" s="0" t="n">
        <v>3</v>
      </c>
      <c r="F6807" s="38" t="s">
        <v>70</v>
      </c>
      <c r="G6807" s="37" t="s">
        <v>524</v>
      </c>
      <c r="H6807" s="0" t="n">
        <v>534691</v>
      </c>
      <c r="I6807" s="0" t="n">
        <v>206915</v>
      </c>
      <c r="J6807" s="0" t="n">
        <v>24835</v>
      </c>
    </row>
    <row r="6808" customFormat="false" ht="15" hidden="false" customHeight="false" outlineLevel="0" collapsed="false">
      <c r="A6808" s="0" t="n">
        <v>202407</v>
      </c>
      <c r="B6808" s="0" t="n">
        <v>202409</v>
      </c>
      <c r="C6808" s="37" t="s">
        <v>149</v>
      </c>
      <c r="D6808" s="37" t="s">
        <v>383</v>
      </c>
      <c r="E6808" s="0" t="n">
        <v>3</v>
      </c>
      <c r="F6808" s="38" t="s">
        <v>70</v>
      </c>
      <c r="G6808" s="37" t="s">
        <v>525</v>
      </c>
      <c r="H6808" s="0" t="n">
        <v>648570</v>
      </c>
      <c r="I6808" s="0" t="n">
        <v>472059</v>
      </c>
      <c r="J6808" s="0" t="n">
        <v>36203</v>
      </c>
    </row>
    <row r="6809" customFormat="false" ht="15" hidden="false" customHeight="false" outlineLevel="0" collapsed="false">
      <c r="A6809" s="0" t="n">
        <v>202407</v>
      </c>
      <c r="B6809" s="0" t="n">
        <v>202409</v>
      </c>
      <c r="C6809" s="37" t="s">
        <v>184</v>
      </c>
      <c r="D6809" s="37" t="s">
        <v>218</v>
      </c>
      <c r="E6809" s="0" t="n">
        <v>3</v>
      </c>
      <c r="F6809" s="38" t="s">
        <v>70</v>
      </c>
      <c r="G6809" s="37" t="s">
        <v>526</v>
      </c>
      <c r="H6809" s="0" t="n">
        <v>1138701</v>
      </c>
      <c r="I6809" s="0" t="n">
        <v>618074</v>
      </c>
      <c r="J6809" s="0" t="n">
        <v>-72956</v>
      </c>
    </row>
    <row r="6810" customFormat="false" ht="15" hidden="false" customHeight="false" outlineLevel="0" collapsed="false">
      <c r="A6810" s="0" t="n">
        <v>202407</v>
      </c>
      <c r="B6810" s="0" t="n">
        <v>202409</v>
      </c>
      <c r="C6810" s="37" t="s">
        <v>112</v>
      </c>
      <c r="D6810" s="37" t="s">
        <v>200</v>
      </c>
      <c r="E6810" s="0" t="n">
        <v>3</v>
      </c>
      <c r="F6810" s="38" t="s">
        <v>70</v>
      </c>
      <c r="G6810" s="37" t="s">
        <v>527</v>
      </c>
      <c r="H6810" s="0" t="n">
        <v>199059</v>
      </c>
      <c r="I6810" s="0" t="n">
        <v>64637</v>
      </c>
      <c r="J6810" s="0" t="n">
        <v>3243</v>
      </c>
    </row>
    <row r="6811" customFormat="false" ht="15" hidden="false" customHeight="false" outlineLevel="0" collapsed="false">
      <c r="A6811" s="0" t="n">
        <v>202407</v>
      </c>
      <c r="B6811" s="0" t="n">
        <v>202409</v>
      </c>
      <c r="C6811" s="37" t="s">
        <v>152</v>
      </c>
      <c r="D6811" s="37" t="s">
        <v>328</v>
      </c>
      <c r="E6811" s="0" t="n">
        <v>3</v>
      </c>
      <c r="F6811" s="38" t="s">
        <v>70</v>
      </c>
      <c r="G6811" s="37" t="s">
        <v>528</v>
      </c>
      <c r="H6811" s="0" t="n">
        <v>1456489</v>
      </c>
      <c r="I6811" s="0" t="n">
        <v>732992</v>
      </c>
      <c r="J6811" s="0" t="n">
        <v>-5532</v>
      </c>
    </row>
    <row r="6812" customFormat="false" ht="15" hidden="false" customHeight="false" outlineLevel="0" collapsed="false">
      <c r="A6812" s="0" t="n">
        <v>202407</v>
      </c>
      <c r="B6812" s="0" t="n">
        <v>202409</v>
      </c>
      <c r="C6812" s="37" t="s">
        <v>95</v>
      </c>
      <c r="D6812" s="37" t="s">
        <v>96</v>
      </c>
      <c r="E6812" s="0" t="n">
        <v>3</v>
      </c>
      <c r="F6812" s="38" t="s">
        <v>70</v>
      </c>
      <c r="G6812" s="37" t="s">
        <v>529</v>
      </c>
      <c r="H6812" s="0" t="n">
        <v>3270898</v>
      </c>
      <c r="I6812" s="0" t="n">
        <v>1985295</v>
      </c>
      <c r="J6812" s="0" t="n">
        <v>-82644</v>
      </c>
    </row>
    <row r="6813" customFormat="false" ht="15" hidden="false" customHeight="false" outlineLevel="0" collapsed="false">
      <c r="A6813" s="0" t="n">
        <v>202407</v>
      </c>
      <c r="B6813" s="0" t="n">
        <v>202409</v>
      </c>
      <c r="C6813" s="37" t="s">
        <v>158</v>
      </c>
      <c r="D6813" s="37" t="s">
        <v>474</v>
      </c>
      <c r="E6813" s="0" t="n">
        <v>3</v>
      </c>
      <c r="F6813" s="38" t="s">
        <v>70</v>
      </c>
      <c r="G6813" s="37" t="s">
        <v>530</v>
      </c>
      <c r="H6813" s="0" t="n">
        <v>1626086</v>
      </c>
      <c r="I6813" s="0" t="n">
        <v>848440</v>
      </c>
      <c r="J6813" s="0" t="n">
        <v>56298</v>
      </c>
    </row>
    <row r="6814" customFormat="false" ht="15" hidden="false" customHeight="false" outlineLevel="0" collapsed="false">
      <c r="A6814" s="0" t="n">
        <v>202407</v>
      </c>
      <c r="B6814" s="0" t="n">
        <v>202409</v>
      </c>
      <c r="C6814" s="37" t="s">
        <v>197</v>
      </c>
      <c r="D6814" s="37" t="s">
        <v>531</v>
      </c>
      <c r="E6814" s="0" t="n">
        <v>3</v>
      </c>
      <c r="F6814" s="38" t="s">
        <v>70</v>
      </c>
      <c r="G6814" s="37" t="s">
        <v>532</v>
      </c>
      <c r="H6814" s="0" t="n">
        <v>216869</v>
      </c>
      <c r="I6814" s="0" t="n">
        <v>69433</v>
      </c>
      <c r="J6814" s="0" t="n">
        <v>1833</v>
      </c>
    </row>
    <row r="6815" customFormat="false" ht="15" hidden="false" customHeight="false" outlineLevel="0" collapsed="false">
      <c r="A6815" s="0" t="n">
        <v>202407</v>
      </c>
      <c r="B6815" s="0" t="n">
        <v>202409</v>
      </c>
      <c r="C6815" s="37" t="s">
        <v>101</v>
      </c>
      <c r="D6815" s="37" t="s">
        <v>533</v>
      </c>
      <c r="E6815" s="0" t="n">
        <v>3</v>
      </c>
      <c r="F6815" s="38" t="s">
        <v>70</v>
      </c>
      <c r="G6815" s="37" t="s">
        <v>534</v>
      </c>
      <c r="H6815" s="0" t="n">
        <v>861618</v>
      </c>
      <c r="I6815" s="0" t="n">
        <v>700825</v>
      </c>
      <c r="J6815" s="0" t="n">
        <v>23120</v>
      </c>
    </row>
    <row r="6816" customFormat="false" ht="15" hidden="false" customHeight="false" outlineLevel="0" collapsed="false">
      <c r="A6816" s="0" t="n">
        <v>202407</v>
      </c>
      <c r="B6816" s="0" t="n">
        <v>202409</v>
      </c>
      <c r="C6816" s="37" t="s">
        <v>124</v>
      </c>
      <c r="D6816" s="37" t="s">
        <v>277</v>
      </c>
      <c r="E6816" s="0" t="n">
        <v>3</v>
      </c>
      <c r="F6816" s="38" t="s">
        <v>70</v>
      </c>
      <c r="G6816" s="37" t="s">
        <v>535</v>
      </c>
      <c r="H6816" s="0" t="n">
        <v>2441095</v>
      </c>
      <c r="I6816" s="0" t="n">
        <v>1139825</v>
      </c>
      <c r="J6816" s="0" t="n">
        <v>175490</v>
      </c>
    </row>
    <row r="6817" customFormat="false" ht="15" hidden="false" customHeight="false" outlineLevel="0" collapsed="false">
      <c r="A6817" s="0" t="n">
        <v>202407</v>
      </c>
      <c r="B6817" s="0" t="n">
        <v>202409</v>
      </c>
      <c r="C6817" s="37" t="s">
        <v>101</v>
      </c>
      <c r="D6817" s="37" t="s">
        <v>450</v>
      </c>
      <c r="E6817" s="0" t="n">
        <v>3</v>
      </c>
      <c r="F6817" s="38" t="s">
        <v>70</v>
      </c>
      <c r="G6817" s="37" t="s">
        <v>536</v>
      </c>
      <c r="H6817" s="0" t="n">
        <v>138014</v>
      </c>
      <c r="I6817" s="0" t="n">
        <v>46706</v>
      </c>
      <c r="J6817" s="0" t="n">
        <v>4930</v>
      </c>
    </row>
    <row r="6818" customFormat="false" ht="15" hidden="false" customHeight="false" outlineLevel="0" collapsed="false">
      <c r="A6818" s="0" t="n">
        <v>202407</v>
      </c>
      <c r="B6818" s="0" t="n">
        <v>202409</v>
      </c>
      <c r="C6818" s="37" t="s">
        <v>178</v>
      </c>
      <c r="D6818" s="37" t="s">
        <v>102</v>
      </c>
      <c r="E6818" s="0" t="n">
        <v>3</v>
      </c>
      <c r="F6818" s="38" t="s">
        <v>70</v>
      </c>
      <c r="G6818" s="37" t="s">
        <v>537</v>
      </c>
      <c r="H6818" s="0" t="n">
        <v>311146</v>
      </c>
      <c r="I6818" s="0" t="n">
        <v>460221</v>
      </c>
      <c r="J6818" s="0" t="n">
        <v>14013</v>
      </c>
    </row>
    <row r="6819" customFormat="false" ht="15" hidden="false" customHeight="false" outlineLevel="0" collapsed="false">
      <c r="A6819" s="0" t="n">
        <v>202407</v>
      </c>
      <c r="B6819" s="0" t="n">
        <v>202409</v>
      </c>
      <c r="C6819" s="37" t="s">
        <v>178</v>
      </c>
      <c r="D6819" s="37" t="s">
        <v>374</v>
      </c>
      <c r="E6819" s="0" t="n">
        <v>3</v>
      </c>
      <c r="F6819" s="38" t="s">
        <v>70</v>
      </c>
      <c r="G6819" s="37" t="s">
        <v>538</v>
      </c>
      <c r="H6819" s="0" t="n">
        <v>3703084</v>
      </c>
      <c r="I6819" s="0" t="n">
        <v>2489332</v>
      </c>
      <c r="J6819" s="0" t="n">
        <v>44215</v>
      </c>
    </row>
    <row r="6820" customFormat="false" ht="15" hidden="false" customHeight="false" outlineLevel="0" collapsed="false">
      <c r="A6820" s="0" t="n">
        <v>202407</v>
      </c>
      <c r="B6820" s="0" t="n">
        <v>202409</v>
      </c>
      <c r="C6820" s="37" t="s">
        <v>109</v>
      </c>
      <c r="D6820" s="37" t="s">
        <v>150</v>
      </c>
      <c r="E6820" s="0" t="n">
        <v>3</v>
      </c>
      <c r="F6820" s="38" t="s">
        <v>70</v>
      </c>
      <c r="G6820" s="37" t="s">
        <v>539</v>
      </c>
      <c r="H6820" s="0" t="n">
        <v>1929156</v>
      </c>
      <c r="I6820" s="0" t="n">
        <v>2138467</v>
      </c>
      <c r="J6820" s="0" t="n">
        <v>73807</v>
      </c>
    </row>
    <row r="6821" customFormat="false" ht="15" hidden="false" customHeight="false" outlineLevel="0" collapsed="false">
      <c r="A6821" s="0" t="n">
        <v>202407</v>
      </c>
      <c r="B6821" s="0" t="n">
        <v>202409</v>
      </c>
      <c r="C6821" s="37" t="s">
        <v>158</v>
      </c>
      <c r="D6821" s="37" t="s">
        <v>540</v>
      </c>
      <c r="E6821" s="0" t="n">
        <v>3</v>
      </c>
      <c r="F6821" s="38" t="s">
        <v>70</v>
      </c>
      <c r="G6821" s="37" t="s">
        <v>541</v>
      </c>
      <c r="H6821" s="0" t="n">
        <v>2112950</v>
      </c>
      <c r="I6821" s="0" t="n">
        <v>887114</v>
      </c>
      <c r="J6821" s="0" t="n">
        <v>49018</v>
      </c>
    </row>
    <row r="6822" customFormat="false" ht="15" hidden="false" customHeight="false" outlineLevel="0" collapsed="false">
      <c r="A6822" s="0" t="n">
        <v>202407</v>
      </c>
      <c r="B6822" s="0" t="n">
        <v>202409</v>
      </c>
      <c r="C6822" s="37" t="s">
        <v>106</v>
      </c>
      <c r="D6822" s="37" t="s">
        <v>118</v>
      </c>
      <c r="E6822" s="0" t="n">
        <v>3</v>
      </c>
      <c r="F6822" s="38" t="s">
        <v>70</v>
      </c>
      <c r="G6822" s="37" t="s">
        <v>542</v>
      </c>
      <c r="H6822" s="0" t="n">
        <v>10186327</v>
      </c>
      <c r="I6822" s="0" t="n">
        <v>4273191</v>
      </c>
      <c r="J6822" s="0" t="n">
        <v>591431</v>
      </c>
    </row>
    <row r="6823" customFormat="false" ht="15" hidden="false" customHeight="false" outlineLevel="0" collapsed="false">
      <c r="A6823" s="0" t="n">
        <v>202407</v>
      </c>
      <c r="B6823" s="0" t="n">
        <v>202409</v>
      </c>
      <c r="C6823" s="37" t="s">
        <v>136</v>
      </c>
      <c r="D6823" s="37" t="s">
        <v>130</v>
      </c>
      <c r="E6823" s="0" t="n">
        <v>3</v>
      </c>
      <c r="F6823" s="38" t="s">
        <v>70</v>
      </c>
      <c r="G6823" s="37" t="s">
        <v>543</v>
      </c>
      <c r="H6823" s="0" t="n">
        <v>2557916</v>
      </c>
      <c r="I6823" s="0" t="n">
        <v>1791030</v>
      </c>
      <c r="J6823" s="0" t="n">
        <v>-43443</v>
      </c>
    </row>
    <row r="6824" customFormat="false" ht="15" hidden="false" customHeight="false" outlineLevel="0" collapsed="false">
      <c r="A6824" s="0" t="n">
        <v>202407</v>
      </c>
      <c r="B6824" s="0" t="n">
        <v>202409</v>
      </c>
      <c r="C6824" s="37" t="s">
        <v>136</v>
      </c>
      <c r="D6824" s="37" t="s">
        <v>447</v>
      </c>
      <c r="E6824" s="0" t="n">
        <v>3</v>
      </c>
      <c r="F6824" s="38" t="s">
        <v>70</v>
      </c>
      <c r="G6824" s="37" t="s">
        <v>544</v>
      </c>
      <c r="H6824" s="0" t="n">
        <v>2960249</v>
      </c>
      <c r="I6824" s="0" t="n">
        <v>2299515</v>
      </c>
      <c r="J6824" s="0" t="n">
        <v>519332</v>
      </c>
    </row>
    <row r="6825" customFormat="false" ht="15" hidden="false" customHeight="false" outlineLevel="0" collapsed="false">
      <c r="A6825" s="0" t="n">
        <v>202407</v>
      </c>
      <c r="B6825" s="0" t="n">
        <v>202409</v>
      </c>
      <c r="C6825" s="37" t="s">
        <v>136</v>
      </c>
      <c r="D6825" s="37" t="s">
        <v>170</v>
      </c>
      <c r="E6825" s="0" t="n">
        <v>3</v>
      </c>
      <c r="F6825" s="38" t="s">
        <v>70</v>
      </c>
      <c r="G6825" s="37" t="s">
        <v>545</v>
      </c>
      <c r="H6825" s="0" t="n">
        <v>31230908</v>
      </c>
      <c r="I6825" s="0" t="n">
        <v>21640884</v>
      </c>
      <c r="J6825" s="0" t="n">
        <v>2996769</v>
      </c>
    </row>
    <row r="6826" customFormat="false" ht="15" hidden="false" customHeight="false" outlineLevel="0" collapsed="false">
      <c r="A6826" s="0" t="n">
        <v>202407</v>
      </c>
      <c r="B6826" s="0" t="n">
        <v>202409</v>
      </c>
      <c r="C6826" s="37" t="s">
        <v>106</v>
      </c>
      <c r="D6826" s="37" t="s">
        <v>210</v>
      </c>
      <c r="E6826" s="0" t="n">
        <v>3</v>
      </c>
      <c r="F6826" s="38" t="s">
        <v>70</v>
      </c>
      <c r="G6826" s="37" t="s">
        <v>546</v>
      </c>
      <c r="H6826" s="0" t="n">
        <v>927453</v>
      </c>
      <c r="I6826" s="0" t="n">
        <v>306680</v>
      </c>
      <c r="J6826" s="0" t="n">
        <v>-59432</v>
      </c>
    </row>
    <row r="6827" customFormat="false" ht="15" hidden="false" customHeight="false" outlineLevel="0" collapsed="false">
      <c r="A6827" s="0" t="n">
        <v>202407</v>
      </c>
      <c r="B6827" s="0" t="n">
        <v>202409</v>
      </c>
      <c r="C6827" s="37" t="s">
        <v>158</v>
      </c>
      <c r="D6827" s="37" t="s">
        <v>269</v>
      </c>
      <c r="E6827" s="0" t="n">
        <v>3</v>
      </c>
      <c r="F6827" s="38" t="s">
        <v>70</v>
      </c>
      <c r="G6827" s="37" t="s">
        <v>547</v>
      </c>
      <c r="H6827" s="0" t="n">
        <v>488278</v>
      </c>
      <c r="I6827" s="0" t="n">
        <v>215378</v>
      </c>
      <c r="J6827" s="0" t="n">
        <v>19069</v>
      </c>
    </row>
    <row r="6828" customFormat="false" ht="15" hidden="false" customHeight="false" outlineLevel="0" collapsed="false">
      <c r="A6828" s="0" t="n">
        <v>202407</v>
      </c>
      <c r="B6828" s="0" t="n">
        <v>202409</v>
      </c>
      <c r="C6828" s="37" t="s">
        <v>124</v>
      </c>
      <c r="D6828" s="37" t="s">
        <v>396</v>
      </c>
      <c r="E6828" s="0" t="n">
        <v>3</v>
      </c>
      <c r="F6828" s="38" t="s">
        <v>70</v>
      </c>
      <c r="G6828" s="37" t="s">
        <v>548</v>
      </c>
      <c r="H6828" s="0" t="n">
        <v>1917549</v>
      </c>
      <c r="I6828" s="0" t="n">
        <v>532755</v>
      </c>
      <c r="J6828" s="0" t="n">
        <v>98066</v>
      </c>
    </row>
    <row r="6829" customFormat="false" ht="15" hidden="false" customHeight="false" outlineLevel="0" collapsed="false">
      <c r="A6829" s="0" t="n">
        <v>202407</v>
      </c>
      <c r="B6829" s="0" t="n">
        <v>202409</v>
      </c>
      <c r="C6829" s="37" t="s">
        <v>101</v>
      </c>
      <c r="D6829" s="37" t="s">
        <v>282</v>
      </c>
      <c r="E6829" s="0" t="n">
        <v>3</v>
      </c>
      <c r="F6829" s="38" t="s">
        <v>70</v>
      </c>
      <c r="G6829" s="37" t="s">
        <v>549</v>
      </c>
      <c r="H6829" s="0" t="n">
        <v>1594560</v>
      </c>
      <c r="I6829" s="0" t="n">
        <v>663472</v>
      </c>
      <c r="J6829" s="0" t="n">
        <v>78867</v>
      </c>
    </row>
    <row r="6830" customFormat="false" ht="15" hidden="false" customHeight="false" outlineLevel="0" collapsed="false">
      <c r="A6830" s="0" t="n">
        <v>202407</v>
      </c>
      <c r="B6830" s="0" t="n">
        <v>202409</v>
      </c>
      <c r="C6830" s="37" t="s">
        <v>197</v>
      </c>
      <c r="D6830" s="37" t="s">
        <v>540</v>
      </c>
      <c r="E6830" s="0" t="n">
        <v>3</v>
      </c>
      <c r="F6830" s="38" t="s">
        <v>70</v>
      </c>
      <c r="G6830" s="37" t="s">
        <v>550</v>
      </c>
      <c r="H6830" s="0" t="n">
        <v>715306</v>
      </c>
      <c r="I6830" s="0" t="n">
        <v>383440</v>
      </c>
      <c r="J6830" s="0" t="n">
        <v>14864</v>
      </c>
    </row>
    <row r="6831" customFormat="false" ht="15" hidden="false" customHeight="false" outlineLevel="0" collapsed="false">
      <c r="A6831" s="0" t="n">
        <v>202407</v>
      </c>
      <c r="B6831" s="0" t="n">
        <v>202409</v>
      </c>
      <c r="C6831" s="37" t="s">
        <v>158</v>
      </c>
      <c r="D6831" s="37" t="s">
        <v>243</v>
      </c>
      <c r="E6831" s="0" t="n">
        <v>3</v>
      </c>
      <c r="F6831" s="38" t="s">
        <v>70</v>
      </c>
      <c r="G6831" s="37" t="s">
        <v>551</v>
      </c>
      <c r="H6831" s="0" t="n">
        <v>386441</v>
      </c>
      <c r="I6831" s="0" t="n">
        <v>274366</v>
      </c>
      <c r="J6831" s="0" t="n">
        <v>20273</v>
      </c>
    </row>
    <row r="6832" customFormat="false" ht="15" hidden="false" customHeight="false" outlineLevel="0" collapsed="false">
      <c r="A6832" s="0" t="n">
        <v>202407</v>
      </c>
      <c r="B6832" s="0" t="n">
        <v>202409</v>
      </c>
      <c r="C6832" s="37" t="s">
        <v>112</v>
      </c>
      <c r="D6832" s="37" t="s">
        <v>220</v>
      </c>
      <c r="E6832" s="0" t="n">
        <v>3</v>
      </c>
      <c r="F6832" s="38" t="s">
        <v>70</v>
      </c>
      <c r="G6832" s="37" t="s">
        <v>552</v>
      </c>
      <c r="H6832" s="0" t="n">
        <v>13614601</v>
      </c>
      <c r="I6832" s="0" t="n">
        <v>16951518</v>
      </c>
      <c r="J6832" s="0" t="n">
        <v>1658401</v>
      </c>
    </row>
    <row r="6833" customFormat="false" ht="15" hidden="false" customHeight="false" outlineLevel="0" collapsed="false">
      <c r="A6833" s="0" t="n">
        <v>202407</v>
      </c>
      <c r="B6833" s="0" t="n">
        <v>202409</v>
      </c>
      <c r="C6833" s="37" t="s">
        <v>184</v>
      </c>
      <c r="D6833" s="37" t="s">
        <v>509</v>
      </c>
      <c r="E6833" s="0" t="n">
        <v>3</v>
      </c>
      <c r="F6833" s="38" t="s">
        <v>70</v>
      </c>
      <c r="G6833" s="37" t="s">
        <v>553</v>
      </c>
      <c r="H6833" s="0" t="n">
        <v>1921878</v>
      </c>
      <c r="I6833" s="0" t="n">
        <v>862138</v>
      </c>
      <c r="J6833" s="0" t="n">
        <v>135320</v>
      </c>
    </row>
    <row r="6834" customFormat="false" ht="15" hidden="false" customHeight="false" outlineLevel="0" collapsed="false">
      <c r="A6834" s="0" t="n">
        <v>202407</v>
      </c>
      <c r="B6834" s="0" t="n">
        <v>202409</v>
      </c>
      <c r="C6834" s="37" t="s">
        <v>109</v>
      </c>
      <c r="D6834" s="37" t="s">
        <v>143</v>
      </c>
      <c r="E6834" s="0" t="n">
        <v>3</v>
      </c>
      <c r="F6834" s="38" t="s">
        <v>70</v>
      </c>
      <c r="G6834" s="37" t="s">
        <v>554</v>
      </c>
      <c r="H6834" s="0" t="n">
        <v>650002</v>
      </c>
      <c r="I6834" s="0" t="n">
        <v>649803</v>
      </c>
      <c r="J6834" s="0" t="n">
        <v>-39969</v>
      </c>
    </row>
    <row r="6835" customFormat="false" ht="15" hidden="false" customHeight="false" outlineLevel="0" collapsed="false">
      <c r="A6835" s="0" t="n">
        <v>202407</v>
      </c>
      <c r="B6835" s="0" t="n">
        <v>202409</v>
      </c>
      <c r="C6835" s="37" t="s">
        <v>136</v>
      </c>
      <c r="D6835" s="37" t="s">
        <v>314</v>
      </c>
      <c r="E6835" s="0" t="n">
        <v>3</v>
      </c>
      <c r="F6835" s="38" t="s">
        <v>70</v>
      </c>
      <c r="G6835" s="37" t="s">
        <v>555</v>
      </c>
      <c r="H6835" s="0" t="n">
        <v>3047922</v>
      </c>
      <c r="I6835" s="0" t="n">
        <v>861157</v>
      </c>
      <c r="J6835" s="0" t="n">
        <v>16791</v>
      </c>
    </row>
    <row r="6836" customFormat="false" ht="15" hidden="false" customHeight="false" outlineLevel="0" collapsed="false">
      <c r="A6836" s="0" t="n">
        <v>202407</v>
      </c>
      <c r="B6836" s="0" t="n">
        <v>202409</v>
      </c>
      <c r="C6836" s="37" t="s">
        <v>106</v>
      </c>
      <c r="D6836" s="37" t="s">
        <v>174</v>
      </c>
      <c r="E6836" s="0" t="n">
        <v>3</v>
      </c>
      <c r="F6836" s="38" t="s">
        <v>70</v>
      </c>
      <c r="G6836" s="37" t="s">
        <v>556</v>
      </c>
      <c r="H6836" s="0" t="n">
        <v>1043439</v>
      </c>
      <c r="I6836" s="0" t="n">
        <v>1554144</v>
      </c>
      <c r="J6836" s="0" t="n">
        <v>378990</v>
      </c>
    </row>
    <row r="6837" customFormat="false" ht="15" hidden="false" customHeight="false" outlineLevel="0" collapsed="false">
      <c r="A6837" s="0" t="n">
        <v>202407</v>
      </c>
      <c r="B6837" s="0" t="n">
        <v>202409</v>
      </c>
      <c r="C6837" s="37" t="s">
        <v>112</v>
      </c>
      <c r="D6837" s="37" t="s">
        <v>482</v>
      </c>
      <c r="E6837" s="0" t="n">
        <v>3</v>
      </c>
      <c r="F6837" s="38" t="s">
        <v>70</v>
      </c>
      <c r="G6837" s="37" t="s">
        <v>557</v>
      </c>
      <c r="H6837" s="0" t="n">
        <v>863928</v>
      </c>
      <c r="I6837" s="0" t="n">
        <v>510304</v>
      </c>
      <c r="J6837" s="0" t="n">
        <v>42506</v>
      </c>
    </row>
    <row r="6838" customFormat="false" ht="15" hidden="false" customHeight="false" outlineLevel="0" collapsed="false">
      <c r="A6838" s="0" t="n">
        <v>202407</v>
      </c>
      <c r="B6838" s="0" t="n">
        <v>202409</v>
      </c>
      <c r="C6838" s="37" t="s">
        <v>101</v>
      </c>
      <c r="D6838" s="37" t="s">
        <v>391</v>
      </c>
      <c r="E6838" s="0" t="n">
        <v>3</v>
      </c>
      <c r="F6838" s="38" t="s">
        <v>70</v>
      </c>
      <c r="G6838" s="37" t="s">
        <v>558</v>
      </c>
      <c r="H6838" s="0" t="n">
        <v>3029140</v>
      </c>
      <c r="I6838" s="0" t="n">
        <v>927878</v>
      </c>
      <c r="J6838" s="0" t="n">
        <v>216001</v>
      </c>
    </row>
    <row r="6839" customFormat="false" ht="15" hidden="false" customHeight="false" outlineLevel="0" collapsed="false">
      <c r="A6839" s="0" t="n">
        <v>202407</v>
      </c>
      <c r="B6839" s="0" t="n">
        <v>202409</v>
      </c>
      <c r="C6839" s="37" t="s">
        <v>197</v>
      </c>
      <c r="D6839" s="37" t="s">
        <v>470</v>
      </c>
      <c r="E6839" s="0" t="n">
        <v>3</v>
      </c>
      <c r="F6839" s="38" t="s">
        <v>70</v>
      </c>
      <c r="G6839" s="37" t="s">
        <v>559</v>
      </c>
      <c r="H6839" s="0" t="n">
        <v>301910</v>
      </c>
      <c r="I6839" s="0" t="n">
        <v>280596</v>
      </c>
      <c r="J6839" s="0" t="n">
        <v>106222</v>
      </c>
    </row>
    <row r="6840" customFormat="false" ht="15" hidden="false" customHeight="false" outlineLevel="0" collapsed="false">
      <c r="A6840" s="0" t="n">
        <v>202407</v>
      </c>
      <c r="B6840" s="0" t="n">
        <v>202409</v>
      </c>
      <c r="C6840" s="37" t="s">
        <v>112</v>
      </c>
      <c r="D6840" s="37" t="s">
        <v>531</v>
      </c>
      <c r="E6840" s="0" t="n">
        <v>3</v>
      </c>
      <c r="F6840" s="38" t="s">
        <v>70</v>
      </c>
      <c r="G6840" s="37" t="s">
        <v>560</v>
      </c>
      <c r="H6840" s="0" t="n">
        <v>1609429</v>
      </c>
      <c r="I6840" s="0" t="n">
        <v>1303278</v>
      </c>
      <c r="J6840" s="0" t="n">
        <v>40136</v>
      </c>
    </row>
    <row r="6841" customFormat="false" ht="15" hidden="false" customHeight="false" outlineLevel="0" collapsed="false">
      <c r="A6841" s="0" t="n">
        <v>202407</v>
      </c>
      <c r="B6841" s="0" t="n">
        <v>202409</v>
      </c>
      <c r="C6841" s="37" t="s">
        <v>109</v>
      </c>
      <c r="D6841" s="37" t="s">
        <v>561</v>
      </c>
      <c r="E6841" s="0" t="n">
        <v>3</v>
      </c>
      <c r="F6841" s="38" t="s">
        <v>70</v>
      </c>
      <c r="G6841" s="37" t="s">
        <v>562</v>
      </c>
      <c r="H6841" s="0" t="n">
        <v>12570502</v>
      </c>
      <c r="I6841" s="0" t="n">
        <v>4695747</v>
      </c>
      <c r="J6841" s="0" t="n">
        <v>-186553</v>
      </c>
    </row>
    <row r="6842" customFormat="false" ht="15" hidden="false" customHeight="false" outlineLevel="0" collapsed="false">
      <c r="A6842" s="0" t="n">
        <v>202407</v>
      </c>
      <c r="B6842" s="0" t="n">
        <v>202409</v>
      </c>
      <c r="C6842" s="37" t="s">
        <v>149</v>
      </c>
      <c r="D6842" s="37" t="s">
        <v>385</v>
      </c>
      <c r="E6842" s="0" t="n">
        <v>3</v>
      </c>
      <c r="F6842" s="38" t="s">
        <v>70</v>
      </c>
      <c r="G6842" s="37" t="s">
        <v>563</v>
      </c>
      <c r="H6842" s="0" t="n">
        <v>2972203</v>
      </c>
      <c r="I6842" s="0" t="n">
        <v>3103137</v>
      </c>
      <c r="J6842" s="0" t="n">
        <v>165853</v>
      </c>
    </row>
    <row r="6843" customFormat="false" ht="15" hidden="false" customHeight="false" outlineLevel="0" collapsed="false">
      <c r="A6843" s="0" t="n">
        <v>202407</v>
      </c>
      <c r="B6843" s="0" t="n">
        <v>202409</v>
      </c>
      <c r="C6843" s="37" t="s">
        <v>178</v>
      </c>
      <c r="D6843" s="37" t="s">
        <v>294</v>
      </c>
      <c r="E6843" s="0" t="n">
        <v>3</v>
      </c>
      <c r="F6843" s="38" t="s">
        <v>70</v>
      </c>
      <c r="G6843" s="37" t="s">
        <v>564</v>
      </c>
      <c r="H6843" s="0" t="n">
        <v>697208</v>
      </c>
      <c r="I6843" s="0" t="n">
        <v>518622</v>
      </c>
      <c r="J6843" s="0" t="n">
        <v>98486</v>
      </c>
    </row>
    <row r="6844" customFormat="false" ht="15" hidden="false" customHeight="false" outlineLevel="0" collapsed="false">
      <c r="A6844" s="0" t="n">
        <v>202407</v>
      </c>
      <c r="B6844" s="0" t="n">
        <v>202409</v>
      </c>
      <c r="C6844" s="37" t="s">
        <v>112</v>
      </c>
      <c r="D6844" s="37" t="s">
        <v>476</v>
      </c>
      <c r="E6844" s="0" t="n">
        <v>3</v>
      </c>
      <c r="F6844" s="38" t="s">
        <v>70</v>
      </c>
      <c r="G6844" s="37" t="s">
        <v>565</v>
      </c>
      <c r="H6844" s="0" t="n">
        <v>653306</v>
      </c>
      <c r="I6844" s="0" t="n">
        <v>857790</v>
      </c>
      <c r="J6844" s="0" t="n">
        <v>174895</v>
      </c>
    </row>
    <row r="6845" customFormat="false" ht="15" hidden="false" customHeight="false" outlineLevel="0" collapsed="false">
      <c r="A6845" s="0" t="n">
        <v>202407</v>
      </c>
      <c r="B6845" s="0" t="n">
        <v>202409</v>
      </c>
      <c r="C6845" s="37" t="s">
        <v>158</v>
      </c>
      <c r="D6845" s="37" t="s">
        <v>145</v>
      </c>
      <c r="E6845" s="0" t="n">
        <v>3</v>
      </c>
      <c r="F6845" s="38" t="s">
        <v>70</v>
      </c>
      <c r="G6845" s="37" t="s">
        <v>566</v>
      </c>
      <c r="H6845" s="0" t="n">
        <v>793825</v>
      </c>
      <c r="I6845" s="0" t="n">
        <v>463652</v>
      </c>
      <c r="J6845" s="0" t="n">
        <v>142433</v>
      </c>
    </row>
    <row r="6846" customFormat="false" ht="15" hidden="false" customHeight="false" outlineLevel="0" collapsed="false">
      <c r="A6846" s="0" t="n">
        <v>202407</v>
      </c>
      <c r="B6846" s="0" t="n">
        <v>202409</v>
      </c>
      <c r="C6846" s="37" t="s">
        <v>95</v>
      </c>
      <c r="D6846" s="37" t="s">
        <v>223</v>
      </c>
      <c r="E6846" s="0" t="n">
        <v>3</v>
      </c>
      <c r="F6846" s="38" t="s">
        <v>70</v>
      </c>
      <c r="G6846" s="37" t="s">
        <v>567</v>
      </c>
      <c r="H6846" s="0" t="n">
        <v>809148</v>
      </c>
      <c r="I6846" s="0" t="n">
        <v>761575</v>
      </c>
      <c r="J6846" s="0" t="n">
        <v>58123</v>
      </c>
    </row>
    <row r="6847" customFormat="false" ht="15" hidden="false" customHeight="false" outlineLevel="0" collapsed="false">
      <c r="A6847" s="0" t="n">
        <v>202407</v>
      </c>
      <c r="B6847" s="0" t="n">
        <v>202409</v>
      </c>
      <c r="C6847" s="37" t="s">
        <v>197</v>
      </c>
      <c r="D6847" s="37" t="s">
        <v>495</v>
      </c>
      <c r="E6847" s="0" t="n">
        <v>3</v>
      </c>
      <c r="F6847" s="38" t="s">
        <v>70</v>
      </c>
      <c r="G6847" s="37" t="s">
        <v>568</v>
      </c>
      <c r="H6847" s="0" t="n">
        <v>995612</v>
      </c>
      <c r="I6847" s="0" t="n">
        <v>597596</v>
      </c>
      <c r="J6847" s="0" t="n">
        <v>76974</v>
      </c>
    </row>
    <row r="6848" customFormat="false" ht="15" hidden="false" customHeight="false" outlineLevel="0" collapsed="false">
      <c r="A6848" s="0" t="n">
        <v>202407</v>
      </c>
      <c r="B6848" s="0" t="n">
        <v>202409</v>
      </c>
      <c r="C6848" s="37" t="s">
        <v>124</v>
      </c>
      <c r="D6848" s="37" t="s">
        <v>569</v>
      </c>
      <c r="E6848" s="0" t="n">
        <v>3</v>
      </c>
      <c r="F6848" s="38" t="s">
        <v>70</v>
      </c>
      <c r="G6848" s="37" t="s">
        <v>570</v>
      </c>
      <c r="H6848" s="0" t="n">
        <v>3364108</v>
      </c>
      <c r="I6848" s="0" t="n">
        <v>3101086</v>
      </c>
      <c r="J6848" s="0" t="n">
        <v>27361</v>
      </c>
    </row>
    <row r="6849" customFormat="false" ht="15" hidden="false" customHeight="false" outlineLevel="0" collapsed="false">
      <c r="A6849" s="0" t="n">
        <v>202407</v>
      </c>
      <c r="B6849" s="0" t="n">
        <v>202409</v>
      </c>
      <c r="C6849" s="37" t="s">
        <v>136</v>
      </c>
      <c r="D6849" s="37" t="s">
        <v>571</v>
      </c>
      <c r="E6849" s="0" t="n">
        <v>3</v>
      </c>
      <c r="F6849" s="38" t="s">
        <v>70</v>
      </c>
      <c r="G6849" s="37" t="s">
        <v>572</v>
      </c>
      <c r="H6849" s="0" t="n">
        <v>122002</v>
      </c>
      <c r="I6849" s="0" t="n">
        <v>79600</v>
      </c>
      <c r="J6849" s="0" t="n">
        <v>-13588</v>
      </c>
    </row>
    <row r="6850" customFormat="false" ht="15" hidden="false" customHeight="false" outlineLevel="0" collapsed="false">
      <c r="A6850" s="0" t="n">
        <v>202407</v>
      </c>
      <c r="B6850" s="0" t="n">
        <v>202409</v>
      </c>
      <c r="C6850" s="37" t="s">
        <v>149</v>
      </c>
      <c r="D6850" s="37" t="s">
        <v>116</v>
      </c>
      <c r="E6850" s="0" t="n">
        <v>3</v>
      </c>
      <c r="F6850" s="38" t="s">
        <v>70</v>
      </c>
      <c r="G6850" s="37" t="s">
        <v>573</v>
      </c>
      <c r="H6850" s="0" t="n">
        <v>3127213</v>
      </c>
      <c r="I6850" s="0" t="n">
        <v>939753</v>
      </c>
      <c r="J6850" s="0" t="n">
        <v>71454</v>
      </c>
    </row>
    <row r="6851" customFormat="false" ht="15" hidden="false" customHeight="false" outlineLevel="0" collapsed="false">
      <c r="A6851" s="0" t="n">
        <v>202407</v>
      </c>
      <c r="B6851" s="0" t="n">
        <v>202409</v>
      </c>
      <c r="C6851" s="37" t="s">
        <v>158</v>
      </c>
      <c r="D6851" s="37" t="s">
        <v>476</v>
      </c>
      <c r="E6851" s="0" t="n">
        <v>3</v>
      </c>
      <c r="F6851" s="38" t="s">
        <v>70</v>
      </c>
      <c r="G6851" s="37" t="s">
        <v>574</v>
      </c>
      <c r="H6851" s="0" t="n">
        <v>840985</v>
      </c>
      <c r="I6851" s="0" t="n">
        <v>231340</v>
      </c>
      <c r="J6851" s="0" t="n">
        <v>-8184</v>
      </c>
    </row>
    <row r="6852" customFormat="false" ht="15" hidden="false" customHeight="false" outlineLevel="0" collapsed="false">
      <c r="A6852" s="0" t="n">
        <v>202407</v>
      </c>
      <c r="B6852" s="0" t="n">
        <v>202409</v>
      </c>
      <c r="C6852" s="37" t="s">
        <v>106</v>
      </c>
      <c r="D6852" s="37" t="s">
        <v>237</v>
      </c>
      <c r="E6852" s="0" t="n">
        <v>3</v>
      </c>
      <c r="F6852" s="38" t="s">
        <v>70</v>
      </c>
      <c r="G6852" s="37" t="s">
        <v>575</v>
      </c>
      <c r="H6852" s="0" t="n">
        <v>1677158</v>
      </c>
      <c r="I6852" s="0" t="n">
        <v>963942</v>
      </c>
      <c r="J6852" s="0" t="n">
        <v>139131</v>
      </c>
    </row>
    <row r="6853" customFormat="false" ht="15" hidden="false" customHeight="false" outlineLevel="0" collapsed="false">
      <c r="A6853" s="0" t="n">
        <v>202407</v>
      </c>
      <c r="B6853" s="0" t="n">
        <v>202409</v>
      </c>
      <c r="C6853" s="37" t="s">
        <v>152</v>
      </c>
      <c r="D6853" s="37" t="s">
        <v>445</v>
      </c>
      <c r="E6853" s="0" t="n">
        <v>3</v>
      </c>
      <c r="F6853" s="38" t="s">
        <v>70</v>
      </c>
      <c r="G6853" s="37" t="s">
        <v>576</v>
      </c>
      <c r="H6853" s="0" t="n">
        <v>325444</v>
      </c>
      <c r="I6853" s="0" t="n">
        <v>404038</v>
      </c>
      <c r="J6853" s="0" t="n">
        <v>-43692</v>
      </c>
    </row>
    <row r="6854" customFormat="false" ht="15" hidden="false" customHeight="false" outlineLevel="0" collapsed="false">
      <c r="A6854" s="0" t="n">
        <v>202407</v>
      </c>
      <c r="B6854" s="0" t="n">
        <v>202409</v>
      </c>
      <c r="C6854" s="37" t="s">
        <v>112</v>
      </c>
      <c r="D6854" s="37" t="s">
        <v>367</v>
      </c>
      <c r="E6854" s="0" t="n">
        <v>3</v>
      </c>
      <c r="F6854" s="38" t="s">
        <v>70</v>
      </c>
      <c r="G6854" s="37" t="s">
        <v>577</v>
      </c>
      <c r="H6854" s="0" t="n">
        <v>6444514</v>
      </c>
      <c r="I6854" s="0" t="n">
        <v>3190692</v>
      </c>
      <c r="J6854" s="0" t="n">
        <v>19357</v>
      </c>
    </row>
    <row r="6855" customFormat="false" ht="15" hidden="false" customHeight="false" outlineLevel="0" collapsed="false">
      <c r="A6855" s="0" t="n">
        <v>202407</v>
      </c>
      <c r="B6855" s="0" t="n">
        <v>202409</v>
      </c>
      <c r="C6855" s="37" t="s">
        <v>109</v>
      </c>
      <c r="D6855" s="37" t="s">
        <v>320</v>
      </c>
      <c r="E6855" s="0" t="n">
        <v>3</v>
      </c>
      <c r="F6855" s="38" t="s">
        <v>70</v>
      </c>
      <c r="G6855" s="37" t="s">
        <v>578</v>
      </c>
      <c r="H6855" s="0" t="n">
        <v>4472338</v>
      </c>
      <c r="I6855" s="0" t="n">
        <v>1333265</v>
      </c>
      <c r="J6855" s="0" t="n">
        <v>142350</v>
      </c>
    </row>
    <row r="6856" customFormat="false" ht="15" hidden="false" customHeight="false" outlineLevel="0" collapsed="false">
      <c r="A6856" s="0" t="n">
        <v>202407</v>
      </c>
      <c r="B6856" s="0" t="n">
        <v>202409</v>
      </c>
      <c r="C6856" s="37" t="s">
        <v>197</v>
      </c>
      <c r="D6856" s="37" t="s">
        <v>362</v>
      </c>
      <c r="E6856" s="0" t="n">
        <v>3</v>
      </c>
      <c r="F6856" s="38" t="s">
        <v>70</v>
      </c>
      <c r="G6856" s="37" t="s">
        <v>579</v>
      </c>
      <c r="H6856" s="0" t="n">
        <v>3495382</v>
      </c>
      <c r="I6856" s="0" t="n">
        <v>2833179</v>
      </c>
      <c r="J6856" s="0" t="n">
        <v>332151</v>
      </c>
    </row>
    <row r="6857" customFormat="false" ht="15" hidden="false" customHeight="false" outlineLevel="0" collapsed="false">
      <c r="A6857" s="0" t="n">
        <v>202407</v>
      </c>
      <c r="B6857" s="0" t="n">
        <v>202409</v>
      </c>
      <c r="C6857" s="37" t="s">
        <v>106</v>
      </c>
      <c r="D6857" s="37" t="s">
        <v>280</v>
      </c>
      <c r="E6857" s="0" t="n">
        <v>3</v>
      </c>
      <c r="F6857" s="38" t="s">
        <v>70</v>
      </c>
      <c r="G6857" s="37" t="s">
        <v>580</v>
      </c>
      <c r="H6857" s="0" t="n">
        <v>205796</v>
      </c>
      <c r="I6857" s="0" t="n">
        <v>127932</v>
      </c>
      <c r="J6857" s="0" t="n">
        <v>9628</v>
      </c>
    </row>
    <row r="6858" customFormat="false" ht="15" hidden="false" customHeight="false" outlineLevel="0" collapsed="false">
      <c r="A6858" s="0" t="n">
        <v>202407</v>
      </c>
      <c r="B6858" s="0" t="n">
        <v>202409</v>
      </c>
      <c r="C6858" s="37" t="s">
        <v>136</v>
      </c>
      <c r="D6858" s="37" t="s">
        <v>208</v>
      </c>
      <c r="E6858" s="0" t="n">
        <v>3</v>
      </c>
      <c r="F6858" s="38" t="s">
        <v>70</v>
      </c>
      <c r="G6858" s="37" t="s">
        <v>581</v>
      </c>
      <c r="H6858" s="0" t="n">
        <v>3613933</v>
      </c>
      <c r="I6858" s="0" t="n">
        <v>4644415</v>
      </c>
      <c r="J6858" s="0" t="n">
        <v>1238826</v>
      </c>
    </row>
    <row r="6859" customFormat="false" ht="15" hidden="false" customHeight="false" outlineLevel="0" collapsed="false">
      <c r="A6859" s="0" t="n">
        <v>202407</v>
      </c>
      <c r="B6859" s="0" t="n">
        <v>202409</v>
      </c>
      <c r="C6859" s="37" t="s">
        <v>124</v>
      </c>
      <c r="D6859" s="37" t="s">
        <v>212</v>
      </c>
      <c r="E6859" s="0" t="n">
        <v>3</v>
      </c>
      <c r="F6859" s="38" t="s">
        <v>70</v>
      </c>
      <c r="G6859" s="37" t="s">
        <v>582</v>
      </c>
      <c r="H6859" s="0" t="n">
        <v>1803083</v>
      </c>
      <c r="I6859" s="0" t="n">
        <v>2412503</v>
      </c>
      <c r="J6859" s="0" t="n">
        <v>571634</v>
      </c>
    </row>
    <row r="6860" customFormat="false" ht="15" hidden="false" customHeight="false" outlineLevel="0" collapsed="false">
      <c r="A6860" s="0" t="n">
        <v>202407</v>
      </c>
      <c r="B6860" s="0" t="n">
        <v>202409</v>
      </c>
      <c r="C6860" s="37" t="s">
        <v>109</v>
      </c>
      <c r="D6860" s="37" t="s">
        <v>482</v>
      </c>
      <c r="E6860" s="0" t="n">
        <v>3</v>
      </c>
      <c r="F6860" s="38" t="s">
        <v>70</v>
      </c>
      <c r="G6860" s="37" t="s">
        <v>583</v>
      </c>
      <c r="H6860" s="0" t="n">
        <v>179233</v>
      </c>
      <c r="I6860" s="0" t="n">
        <v>154162</v>
      </c>
      <c r="J6860" s="0" t="n">
        <v>1783</v>
      </c>
    </row>
    <row r="6861" customFormat="false" ht="15" hidden="false" customHeight="false" outlineLevel="0" collapsed="false">
      <c r="A6861" s="0" t="n">
        <v>202407</v>
      </c>
      <c r="B6861" s="0" t="n">
        <v>202409</v>
      </c>
      <c r="C6861" s="37" t="s">
        <v>178</v>
      </c>
      <c r="D6861" s="37" t="s">
        <v>216</v>
      </c>
      <c r="E6861" s="0" t="n">
        <v>3</v>
      </c>
      <c r="F6861" s="38" t="s">
        <v>70</v>
      </c>
      <c r="G6861" s="37" t="s">
        <v>584</v>
      </c>
      <c r="H6861" s="0" t="n">
        <v>1119343</v>
      </c>
      <c r="I6861" s="0" t="n">
        <v>804838</v>
      </c>
      <c r="J6861" s="0" t="n">
        <v>193918</v>
      </c>
    </row>
    <row r="6862" customFormat="false" ht="15" hidden="false" customHeight="false" outlineLevel="0" collapsed="false">
      <c r="A6862" s="0" t="n">
        <v>202407</v>
      </c>
      <c r="B6862" s="0" t="n">
        <v>202409</v>
      </c>
      <c r="C6862" s="37" t="s">
        <v>95</v>
      </c>
      <c r="D6862" s="37" t="s">
        <v>383</v>
      </c>
      <c r="E6862" s="0" t="n">
        <v>3</v>
      </c>
      <c r="F6862" s="38" t="s">
        <v>70</v>
      </c>
      <c r="G6862" s="37" t="s">
        <v>585</v>
      </c>
      <c r="H6862" s="0" t="n">
        <v>2077382</v>
      </c>
      <c r="I6862" s="0" t="n">
        <v>986891</v>
      </c>
      <c r="J6862" s="0" t="n">
        <v>252861</v>
      </c>
    </row>
    <row r="6863" customFormat="false" ht="15" hidden="false" customHeight="false" outlineLevel="0" collapsed="false">
      <c r="A6863" s="0" t="n">
        <v>202407</v>
      </c>
      <c r="B6863" s="0" t="n">
        <v>202409</v>
      </c>
      <c r="C6863" s="37" t="s">
        <v>106</v>
      </c>
      <c r="D6863" s="37" t="s">
        <v>586</v>
      </c>
      <c r="E6863" s="0" t="n">
        <v>3</v>
      </c>
      <c r="F6863" s="38" t="s">
        <v>70</v>
      </c>
      <c r="G6863" s="37" t="s">
        <v>587</v>
      </c>
      <c r="H6863" s="0" t="n">
        <v>2533728</v>
      </c>
      <c r="I6863" s="0" t="n">
        <v>2666323</v>
      </c>
      <c r="J6863" s="0" t="n">
        <v>180269</v>
      </c>
    </row>
    <row r="6864" customFormat="false" ht="15" hidden="false" customHeight="false" outlineLevel="0" collapsed="false">
      <c r="A6864" s="0" t="n">
        <v>202407</v>
      </c>
      <c r="B6864" s="0" t="n">
        <v>202409</v>
      </c>
      <c r="C6864" s="37" t="s">
        <v>178</v>
      </c>
      <c r="D6864" s="37" t="s">
        <v>356</v>
      </c>
      <c r="E6864" s="0" t="n">
        <v>3</v>
      </c>
      <c r="F6864" s="38" t="s">
        <v>70</v>
      </c>
      <c r="G6864" s="37" t="s">
        <v>588</v>
      </c>
      <c r="H6864" s="0" t="n">
        <v>1406607</v>
      </c>
      <c r="I6864" s="0" t="n">
        <v>414070</v>
      </c>
      <c r="J6864" s="0" t="n">
        <v>35006</v>
      </c>
    </row>
    <row r="6865" customFormat="false" ht="15" hidden="false" customHeight="false" outlineLevel="0" collapsed="false">
      <c r="A6865" s="0" t="n">
        <v>202407</v>
      </c>
      <c r="B6865" s="0" t="n">
        <v>202409</v>
      </c>
      <c r="C6865" s="37" t="s">
        <v>124</v>
      </c>
      <c r="D6865" s="37" t="s">
        <v>367</v>
      </c>
      <c r="E6865" s="0" t="n">
        <v>3</v>
      </c>
      <c r="F6865" s="38" t="s">
        <v>70</v>
      </c>
      <c r="G6865" s="37" t="s">
        <v>589</v>
      </c>
      <c r="H6865" s="0" t="n">
        <v>1832596</v>
      </c>
      <c r="I6865" s="0" t="n">
        <v>1400628</v>
      </c>
      <c r="J6865" s="0" t="n">
        <v>104946</v>
      </c>
    </row>
    <row r="6866" customFormat="false" ht="15" hidden="false" customHeight="false" outlineLevel="0" collapsed="false">
      <c r="A6866" s="0" t="n">
        <v>202407</v>
      </c>
      <c r="B6866" s="0" t="n">
        <v>202409</v>
      </c>
      <c r="C6866" s="37" t="s">
        <v>101</v>
      </c>
      <c r="D6866" s="37" t="s">
        <v>590</v>
      </c>
      <c r="E6866" s="0" t="n">
        <v>3</v>
      </c>
      <c r="F6866" s="38" t="s">
        <v>70</v>
      </c>
      <c r="G6866" s="37" t="s">
        <v>591</v>
      </c>
      <c r="H6866" s="0" t="n">
        <v>6625550</v>
      </c>
      <c r="I6866" s="0" t="n">
        <v>9519181</v>
      </c>
      <c r="J6866" s="0" t="n">
        <v>147548</v>
      </c>
    </row>
    <row r="6867" customFormat="false" ht="15" hidden="false" customHeight="false" outlineLevel="0" collapsed="false">
      <c r="A6867" s="0" t="n">
        <v>202407</v>
      </c>
      <c r="B6867" s="0" t="n">
        <v>202409</v>
      </c>
      <c r="C6867" s="37" t="s">
        <v>112</v>
      </c>
      <c r="D6867" s="37" t="s">
        <v>141</v>
      </c>
      <c r="E6867" s="0" t="n">
        <v>3</v>
      </c>
      <c r="F6867" s="38" t="s">
        <v>70</v>
      </c>
      <c r="G6867" s="37" t="s">
        <v>592</v>
      </c>
      <c r="H6867" s="0" t="n">
        <v>5608787</v>
      </c>
      <c r="I6867" s="0" t="n">
        <v>3458206</v>
      </c>
      <c r="J6867" s="0" t="n">
        <v>87953</v>
      </c>
    </row>
    <row r="6868" customFormat="false" ht="15" hidden="false" customHeight="false" outlineLevel="0" collapsed="false">
      <c r="A6868" s="0" t="n">
        <v>202407</v>
      </c>
      <c r="B6868" s="0" t="n">
        <v>202409</v>
      </c>
      <c r="C6868" s="37" t="s">
        <v>149</v>
      </c>
      <c r="D6868" s="37" t="s">
        <v>113</v>
      </c>
      <c r="E6868" s="0" t="n">
        <v>3</v>
      </c>
      <c r="F6868" s="38" t="s">
        <v>70</v>
      </c>
      <c r="G6868" s="37" t="s">
        <v>593</v>
      </c>
      <c r="H6868" s="0" t="n">
        <v>41367</v>
      </c>
      <c r="I6868" s="0" t="n">
        <v>51409</v>
      </c>
      <c r="J6868" s="0" t="n">
        <v>10895</v>
      </c>
    </row>
    <row r="6869" customFormat="false" ht="15" hidden="false" customHeight="false" outlineLevel="0" collapsed="false">
      <c r="A6869" s="0" t="n">
        <v>202407</v>
      </c>
      <c r="B6869" s="0" t="n">
        <v>202409</v>
      </c>
      <c r="C6869" s="37" t="s">
        <v>178</v>
      </c>
      <c r="D6869" s="37" t="s">
        <v>102</v>
      </c>
      <c r="E6869" s="0" t="n">
        <v>3</v>
      </c>
      <c r="F6869" s="38" t="s">
        <v>70</v>
      </c>
      <c r="G6869" s="37" t="s">
        <v>594</v>
      </c>
      <c r="H6869" s="0" t="n">
        <v>1172596</v>
      </c>
      <c r="I6869" s="0" t="n">
        <v>876896</v>
      </c>
      <c r="J6869" s="0" t="n">
        <v>108505</v>
      </c>
    </row>
    <row r="6870" customFormat="false" ht="15" hidden="false" customHeight="false" outlineLevel="0" collapsed="false">
      <c r="A6870" s="0" t="n">
        <v>202407</v>
      </c>
      <c r="B6870" s="0" t="n">
        <v>202409</v>
      </c>
      <c r="C6870" s="37" t="s">
        <v>98</v>
      </c>
      <c r="D6870" s="37" t="s">
        <v>102</v>
      </c>
      <c r="E6870" s="0" t="n">
        <v>3</v>
      </c>
      <c r="F6870" s="38" t="s">
        <v>70</v>
      </c>
      <c r="G6870" s="37" t="s">
        <v>595</v>
      </c>
      <c r="H6870" s="0" t="n">
        <v>938445</v>
      </c>
      <c r="I6870" s="0" t="n">
        <v>508793</v>
      </c>
      <c r="J6870" s="0" t="n">
        <v>12507</v>
      </c>
    </row>
    <row r="6871" customFormat="false" ht="15" hidden="false" customHeight="false" outlineLevel="0" collapsed="false">
      <c r="A6871" s="0" t="n">
        <v>202407</v>
      </c>
      <c r="B6871" s="0" t="n">
        <v>202409</v>
      </c>
      <c r="C6871" s="37" t="s">
        <v>184</v>
      </c>
      <c r="D6871" s="37" t="s">
        <v>163</v>
      </c>
      <c r="E6871" s="0" t="n">
        <v>3</v>
      </c>
      <c r="F6871" s="38" t="s">
        <v>70</v>
      </c>
      <c r="G6871" s="37" t="s">
        <v>596</v>
      </c>
      <c r="H6871" s="0" t="n">
        <v>143816</v>
      </c>
      <c r="I6871" s="0" t="n">
        <v>54805</v>
      </c>
      <c r="J6871" s="0" t="n">
        <v>-691</v>
      </c>
    </row>
    <row r="6872" customFormat="false" ht="15" hidden="false" customHeight="false" outlineLevel="0" collapsed="false">
      <c r="A6872" s="0" t="n">
        <v>202407</v>
      </c>
      <c r="B6872" s="0" t="n">
        <v>202409</v>
      </c>
      <c r="C6872" s="37" t="s">
        <v>184</v>
      </c>
      <c r="D6872" s="37" t="s">
        <v>380</v>
      </c>
      <c r="E6872" s="0" t="n">
        <v>3</v>
      </c>
      <c r="F6872" s="38" t="s">
        <v>70</v>
      </c>
      <c r="G6872" s="37" t="s">
        <v>597</v>
      </c>
      <c r="H6872" s="0" t="n">
        <v>1221921</v>
      </c>
      <c r="I6872" s="0" t="n">
        <v>1065706</v>
      </c>
      <c r="J6872" s="0" t="n">
        <v>4464</v>
      </c>
    </row>
    <row r="6873" customFormat="false" ht="15" hidden="false" customHeight="false" outlineLevel="0" collapsed="false">
      <c r="A6873" s="0" t="n">
        <v>202407</v>
      </c>
      <c r="B6873" s="0" t="n">
        <v>202409</v>
      </c>
      <c r="C6873" s="37" t="s">
        <v>98</v>
      </c>
      <c r="D6873" s="37" t="s">
        <v>380</v>
      </c>
      <c r="E6873" s="0" t="n">
        <v>3</v>
      </c>
      <c r="F6873" s="38" t="s">
        <v>70</v>
      </c>
      <c r="G6873" s="37" t="s">
        <v>598</v>
      </c>
      <c r="H6873" s="0" t="n">
        <v>4609296</v>
      </c>
      <c r="I6873" s="0" t="n">
        <v>2967334</v>
      </c>
      <c r="J6873" s="0" t="n">
        <v>188765</v>
      </c>
    </row>
    <row r="6874" customFormat="false" ht="15" hidden="false" customHeight="false" outlineLevel="0" collapsed="false">
      <c r="A6874" s="0" t="n">
        <v>202407</v>
      </c>
      <c r="B6874" s="0" t="n">
        <v>202409</v>
      </c>
      <c r="C6874" s="37" t="s">
        <v>109</v>
      </c>
      <c r="D6874" s="37" t="s">
        <v>372</v>
      </c>
      <c r="E6874" s="0" t="n">
        <v>3</v>
      </c>
      <c r="F6874" s="38" t="s">
        <v>70</v>
      </c>
      <c r="G6874" s="37" t="s">
        <v>599</v>
      </c>
      <c r="H6874" s="0" t="n">
        <v>304873</v>
      </c>
      <c r="I6874" s="0" t="n">
        <v>239889</v>
      </c>
      <c r="J6874" s="0" t="n">
        <v>41097</v>
      </c>
    </row>
    <row r="6875" customFormat="false" ht="15" hidden="false" customHeight="false" outlineLevel="0" collapsed="false">
      <c r="A6875" s="0" t="n">
        <v>202407</v>
      </c>
      <c r="B6875" s="0" t="n">
        <v>202409</v>
      </c>
      <c r="C6875" s="37" t="s">
        <v>152</v>
      </c>
      <c r="D6875" s="37" t="s">
        <v>220</v>
      </c>
      <c r="E6875" s="0" t="n">
        <v>3</v>
      </c>
      <c r="F6875" s="38" t="s">
        <v>70</v>
      </c>
      <c r="G6875" s="37" t="s">
        <v>600</v>
      </c>
      <c r="H6875" s="0" t="n">
        <v>1989604</v>
      </c>
      <c r="I6875" s="0" t="n">
        <v>3082780</v>
      </c>
      <c r="J6875" s="0" t="n">
        <v>-18522</v>
      </c>
    </row>
    <row r="6876" customFormat="false" ht="15" hidden="false" customHeight="false" outlineLevel="0" collapsed="false">
      <c r="A6876" s="0" t="n">
        <v>202407</v>
      </c>
      <c r="B6876" s="0" t="n">
        <v>202409</v>
      </c>
      <c r="C6876" s="37" t="s">
        <v>149</v>
      </c>
      <c r="D6876" s="37" t="s">
        <v>216</v>
      </c>
      <c r="E6876" s="0" t="n">
        <v>3</v>
      </c>
      <c r="F6876" s="38" t="s">
        <v>70</v>
      </c>
      <c r="G6876" s="37" t="s">
        <v>601</v>
      </c>
      <c r="H6876" s="0" t="n">
        <v>447589</v>
      </c>
      <c r="I6876" s="0" t="n">
        <v>204090</v>
      </c>
      <c r="J6876" s="0" t="n">
        <v>34730</v>
      </c>
    </row>
    <row r="6877" customFormat="false" ht="15" hidden="false" customHeight="false" outlineLevel="0" collapsed="false">
      <c r="A6877" s="0" t="n">
        <v>202407</v>
      </c>
      <c r="B6877" s="0" t="n">
        <v>202409</v>
      </c>
      <c r="C6877" s="37" t="s">
        <v>124</v>
      </c>
      <c r="D6877" s="37" t="s">
        <v>249</v>
      </c>
      <c r="E6877" s="0" t="n">
        <v>3</v>
      </c>
      <c r="F6877" s="38" t="s">
        <v>70</v>
      </c>
      <c r="G6877" s="37" t="s">
        <v>602</v>
      </c>
      <c r="H6877" s="0" t="n">
        <v>561326</v>
      </c>
      <c r="I6877" s="0" t="n">
        <v>919280</v>
      </c>
      <c r="J6877" s="0" t="n">
        <v>91648</v>
      </c>
    </row>
    <row r="6878" customFormat="false" ht="15" hidden="false" customHeight="false" outlineLevel="0" collapsed="false">
      <c r="A6878" s="0" t="n">
        <v>202407</v>
      </c>
      <c r="B6878" s="0" t="n">
        <v>202409</v>
      </c>
      <c r="C6878" s="37" t="s">
        <v>115</v>
      </c>
      <c r="D6878" s="37" t="s">
        <v>603</v>
      </c>
      <c r="E6878" s="0" t="n">
        <v>3</v>
      </c>
      <c r="F6878" s="38" t="s">
        <v>70</v>
      </c>
      <c r="G6878" s="37" t="s">
        <v>604</v>
      </c>
      <c r="H6878" s="0" t="n">
        <v>6773359</v>
      </c>
      <c r="I6878" s="0" t="n">
        <v>2823149</v>
      </c>
      <c r="J6878" s="0" t="n">
        <v>266178</v>
      </c>
    </row>
    <row r="6879" customFormat="false" ht="15" hidden="false" customHeight="false" outlineLevel="0" collapsed="false">
      <c r="A6879" s="0" t="n">
        <v>202407</v>
      </c>
      <c r="B6879" s="0" t="n">
        <v>202409</v>
      </c>
      <c r="C6879" s="37" t="s">
        <v>158</v>
      </c>
      <c r="D6879" s="37" t="s">
        <v>519</v>
      </c>
      <c r="E6879" s="0" t="n">
        <v>3</v>
      </c>
      <c r="F6879" s="38" t="s">
        <v>70</v>
      </c>
      <c r="G6879" s="37" t="s">
        <v>605</v>
      </c>
      <c r="H6879" s="0" t="n">
        <v>582407</v>
      </c>
      <c r="I6879" s="0" t="n">
        <v>543215</v>
      </c>
      <c r="J6879" s="0" t="n">
        <v>99180</v>
      </c>
    </row>
    <row r="6880" customFormat="false" ht="15" hidden="false" customHeight="false" outlineLevel="0" collapsed="false">
      <c r="A6880" s="0" t="n">
        <v>202407</v>
      </c>
      <c r="B6880" s="0" t="n">
        <v>202409</v>
      </c>
      <c r="C6880" s="37" t="s">
        <v>106</v>
      </c>
      <c r="D6880" s="37" t="s">
        <v>606</v>
      </c>
      <c r="E6880" s="0" t="n">
        <v>3</v>
      </c>
      <c r="F6880" s="38" t="s">
        <v>70</v>
      </c>
      <c r="G6880" s="37" t="s">
        <v>607</v>
      </c>
      <c r="H6880" s="0" t="n">
        <v>1825073</v>
      </c>
      <c r="I6880" s="0" t="n">
        <v>638062</v>
      </c>
      <c r="J6880" s="0" t="n">
        <v>104856</v>
      </c>
    </row>
    <row r="6881" customFormat="false" ht="15" hidden="false" customHeight="false" outlineLevel="0" collapsed="false">
      <c r="A6881" s="0" t="n">
        <v>202407</v>
      </c>
      <c r="B6881" s="0" t="n">
        <v>202409</v>
      </c>
      <c r="C6881" s="37" t="s">
        <v>152</v>
      </c>
      <c r="D6881" s="37" t="s">
        <v>608</v>
      </c>
      <c r="E6881" s="0" t="n">
        <v>3</v>
      </c>
      <c r="F6881" s="38" t="s">
        <v>70</v>
      </c>
      <c r="G6881" s="37" t="s">
        <v>609</v>
      </c>
      <c r="H6881" s="0" t="n">
        <v>117126</v>
      </c>
      <c r="I6881" s="0" t="n">
        <v>102037</v>
      </c>
      <c r="J6881" s="0" t="n">
        <v>-6168</v>
      </c>
    </row>
    <row r="6882" customFormat="false" ht="15" hidden="false" customHeight="false" outlineLevel="0" collapsed="false">
      <c r="A6882" s="0" t="n">
        <v>202407</v>
      </c>
      <c r="B6882" s="0" t="n">
        <v>202409</v>
      </c>
      <c r="C6882" s="37" t="s">
        <v>109</v>
      </c>
      <c r="D6882" s="37" t="s">
        <v>393</v>
      </c>
      <c r="E6882" s="0" t="n">
        <v>3</v>
      </c>
      <c r="F6882" s="38" t="s">
        <v>70</v>
      </c>
      <c r="G6882" s="37" t="s">
        <v>610</v>
      </c>
      <c r="H6882" s="0" t="n">
        <v>9253495</v>
      </c>
      <c r="I6882" s="0" t="n">
        <v>3373661</v>
      </c>
      <c r="J6882" s="0" t="n">
        <v>-95817</v>
      </c>
    </row>
    <row r="6883" customFormat="false" ht="15" hidden="false" customHeight="false" outlineLevel="0" collapsed="false">
      <c r="A6883" s="0" t="n">
        <v>202407</v>
      </c>
      <c r="B6883" s="0" t="n">
        <v>202409</v>
      </c>
      <c r="C6883" s="37" t="s">
        <v>178</v>
      </c>
      <c r="D6883" s="37" t="s">
        <v>320</v>
      </c>
      <c r="E6883" s="0" t="n">
        <v>3</v>
      </c>
      <c r="F6883" s="38" t="s">
        <v>70</v>
      </c>
      <c r="G6883" s="37" t="s">
        <v>611</v>
      </c>
      <c r="H6883" s="0" t="n">
        <v>3038461</v>
      </c>
      <c r="I6883" s="0" t="n">
        <v>1761868</v>
      </c>
      <c r="J6883" s="0" t="n">
        <v>100512</v>
      </c>
    </row>
    <row r="6884" customFormat="false" ht="15" hidden="false" customHeight="false" outlineLevel="0" collapsed="false">
      <c r="A6884" s="0" t="n">
        <v>202407</v>
      </c>
      <c r="B6884" s="0" t="n">
        <v>202409</v>
      </c>
      <c r="C6884" s="37" t="s">
        <v>101</v>
      </c>
      <c r="D6884" s="37" t="s">
        <v>104</v>
      </c>
      <c r="E6884" s="0" t="n">
        <v>3</v>
      </c>
      <c r="F6884" s="38" t="s">
        <v>70</v>
      </c>
      <c r="G6884" s="37" t="s">
        <v>612</v>
      </c>
      <c r="H6884" s="0" t="n">
        <v>1272600</v>
      </c>
      <c r="I6884" s="0" t="n">
        <v>705591</v>
      </c>
      <c r="J6884" s="0" t="n">
        <v>81564</v>
      </c>
    </row>
    <row r="6885" customFormat="false" ht="15" hidden="false" customHeight="false" outlineLevel="0" collapsed="false">
      <c r="A6885" s="0" t="n">
        <v>202407</v>
      </c>
      <c r="B6885" s="0" t="n">
        <v>202409</v>
      </c>
      <c r="C6885" s="37" t="s">
        <v>124</v>
      </c>
      <c r="D6885" s="37" t="s">
        <v>362</v>
      </c>
      <c r="E6885" s="0" t="n">
        <v>3</v>
      </c>
      <c r="F6885" s="38" t="s">
        <v>70</v>
      </c>
      <c r="G6885" s="37" t="s">
        <v>613</v>
      </c>
      <c r="H6885" s="0" t="n">
        <v>1794571</v>
      </c>
      <c r="I6885" s="0" t="n">
        <v>1836387</v>
      </c>
      <c r="J6885" s="0" t="n">
        <v>397500</v>
      </c>
    </row>
    <row r="6886" customFormat="false" ht="15" hidden="false" customHeight="false" outlineLevel="0" collapsed="false">
      <c r="A6886" s="0" t="n">
        <v>202407</v>
      </c>
      <c r="B6886" s="0" t="n">
        <v>202409</v>
      </c>
      <c r="C6886" s="37" t="s">
        <v>136</v>
      </c>
      <c r="D6886" s="37" t="s">
        <v>603</v>
      </c>
      <c r="E6886" s="0" t="n">
        <v>3</v>
      </c>
      <c r="F6886" s="38" t="s">
        <v>70</v>
      </c>
      <c r="G6886" s="37" t="s">
        <v>614</v>
      </c>
      <c r="H6886" s="0" t="n">
        <v>231331</v>
      </c>
      <c r="I6886" s="0" t="n">
        <v>111245</v>
      </c>
      <c r="J6886" s="0" t="n">
        <v>9623</v>
      </c>
    </row>
    <row r="6887" customFormat="false" ht="15" hidden="false" customHeight="false" outlineLevel="0" collapsed="false">
      <c r="A6887" s="0" t="n">
        <v>202407</v>
      </c>
      <c r="B6887" s="0" t="n">
        <v>202409</v>
      </c>
      <c r="C6887" s="37" t="s">
        <v>152</v>
      </c>
      <c r="D6887" s="37" t="s">
        <v>387</v>
      </c>
      <c r="E6887" s="0" t="n">
        <v>3</v>
      </c>
      <c r="F6887" s="38" t="s">
        <v>70</v>
      </c>
      <c r="G6887" s="37" t="s">
        <v>615</v>
      </c>
      <c r="H6887" s="0" t="n">
        <v>5178058</v>
      </c>
      <c r="I6887" s="0" t="n">
        <v>2713296</v>
      </c>
      <c r="J6887" s="0" t="n">
        <v>679327</v>
      </c>
    </row>
    <row r="6888" customFormat="false" ht="15" hidden="false" customHeight="false" outlineLevel="0" collapsed="false">
      <c r="A6888" s="0" t="n">
        <v>202407</v>
      </c>
      <c r="B6888" s="0" t="n">
        <v>202409</v>
      </c>
      <c r="C6888" s="37" t="s">
        <v>178</v>
      </c>
      <c r="D6888" s="37" t="s">
        <v>616</v>
      </c>
      <c r="E6888" s="0" t="n">
        <v>3</v>
      </c>
      <c r="F6888" s="38" t="s">
        <v>70</v>
      </c>
      <c r="G6888" s="37" t="s">
        <v>617</v>
      </c>
      <c r="H6888" s="0" t="n">
        <v>841162</v>
      </c>
      <c r="I6888" s="0" t="n">
        <v>653142</v>
      </c>
      <c r="J6888" s="0" t="n">
        <v>6095</v>
      </c>
    </row>
    <row r="6889" customFormat="false" ht="15" hidden="false" customHeight="false" outlineLevel="0" collapsed="false">
      <c r="A6889" s="0" t="n">
        <v>202407</v>
      </c>
      <c r="B6889" s="0" t="n">
        <v>202409</v>
      </c>
      <c r="C6889" s="37" t="s">
        <v>106</v>
      </c>
      <c r="D6889" s="37" t="s">
        <v>618</v>
      </c>
      <c r="E6889" s="0" t="n">
        <v>3</v>
      </c>
      <c r="F6889" s="38" t="s">
        <v>70</v>
      </c>
      <c r="G6889" s="37" t="s">
        <v>619</v>
      </c>
      <c r="H6889" s="0" t="n">
        <v>861306</v>
      </c>
      <c r="I6889" s="0" t="n">
        <v>457847</v>
      </c>
      <c r="J6889" s="0" t="n">
        <v>12015</v>
      </c>
    </row>
    <row r="6890" customFormat="false" ht="15" hidden="false" customHeight="false" outlineLevel="0" collapsed="false">
      <c r="A6890" s="0" t="n">
        <v>202407</v>
      </c>
      <c r="B6890" s="0" t="n">
        <v>202409</v>
      </c>
      <c r="C6890" s="37" t="s">
        <v>184</v>
      </c>
      <c r="D6890" s="37" t="s">
        <v>231</v>
      </c>
      <c r="E6890" s="0" t="n">
        <v>3</v>
      </c>
      <c r="F6890" s="38" t="s">
        <v>70</v>
      </c>
      <c r="G6890" s="37" t="s">
        <v>620</v>
      </c>
      <c r="H6890" s="0" t="n">
        <v>777151</v>
      </c>
      <c r="I6890" s="0" t="n">
        <v>483876</v>
      </c>
      <c r="J6890" s="0" t="n">
        <v>23919</v>
      </c>
    </row>
    <row r="6891" customFormat="false" ht="15" hidden="false" customHeight="false" outlineLevel="0" collapsed="false">
      <c r="A6891" s="0" t="n">
        <v>202407</v>
      </c>
      <c r="B6891" s="0" t="n">
        <v>202409</v>
      </c>
      <c r="C6891" s="37" t="s">
        <v>124</v>
      </c>
      <c r="D6891" s="37" t="s">
        <v>467</v>
      </c>
      <c r="E6891" s="0" t="n">
        <v>3</v>
      </c>
      <c r="F6891" s="38" t="s">
        <v>70</v>
      </c>
      <c r="G6891" s="37" t="s">
        <v>621</v>
      </c>
      <c r="H6891" s="0" t="n">
        <v>637169</v>
      </c>
      <c r="I6891" s="0" t="n">
        <v>551181</v>
      </c>
      <c r="J6891" s="0" t="n">
        <v>-950</v>
      </c>
    </row>
    <row r="6892" customFormat="false" ht="15" hidden="false" customHeight="false" outlineLevel="0" collapsed="false">
      <c r="A6892" s="0" t="n">
        <v>202407</v>
      </c>
      <c r="B6892" s="0" t="n">
        <v>202409</v>
      </c>
      <c r="C6892" s="37" t="s">
        <v>112</v>
      </c>
      <c r="D6892" s="37" t="s">
        <v>324</v>
      </c>
      <c r="E6892" s="0" t="n">
        <v>3</v>
      </c>
      <c r="F6892" s="38" t="s">
        <v>70</v>
      </c>
      <c r="G6892" s="37" t="s">
        <v>622</v>
      </c>
      <c r="H6892" s="0" t="n">
        <v>3232360</v>
      </c>
      <c r="I6892" s="0" t="n">
        <v>1952118</v>
      </c>
      <c r="J6892" s="0" t="n">
        <v>382499</v>
      </c>
    </row>
    <row r="6893" customFormat="false" ht="15" hidden="false" customHeight="false" outlineLevel="0" collapsed="false">
      <c r="A6893" s="0" t="n">
        <v>202407</v>
      </c>
      <c r="B6893" s="0" t="n">
        <v>202409</v>
      </c>
      <c r="C6893" s="37" t="s">
        <v>106</v>
      </c>
      <c r="D6893" s="37" t="s">
        <v>623</v>
      </c>
      <c r="E6893" s="0" t="n">
        <v>3</v>
      </c>
      <c r="F6893" s="38" t="s">
        <v>70</v>
      </c>
      <c r="G6893" s="37" t="s">
        <v>624</v>
      </c>
      <c r="H6893" s="0" t="n">
        <v>1463676</v>
      </c>
      <c r="I6893" s="0" t="n">
        <v>877941</v>
      </c>
      <c r="J6893" s="0" t="n">
        <v>-172939</v>
      </c>
    </row>
    <row r="6894" customFormat="false" ht="15" hidden="false" customHeight="false" outlineLevel="0" collapsed="false">
      <c r="A6894" s="0" t="n">
        <v>202407</v>
      </c>
      <c r="B6894" s="0" t="n">
        <v>202409</v>
      </c>
      <c r="C6894" s="37" t="s">
        <v>95</v>
      </c>
      <c r="D6894" s="37" t="s">
        <v>320</v>
      </c>
      <c r="E6894" s="0" t="n">
        <v>3</v>
      </c>
      <c r="F6894" s="38" t="s">
        <v>70</v>
      </c>
      <c r="G6894" s="37" t="s">
        <v>625</v>
      </c>
      <c r="H6894" s="0" t="n">
        <v>2136374</v>
      </c>
      <c r="I6894" s="0" t="n">
        <v>693045</v>
      </c>
      <c r="J6894" s="0" t="n">
        <v>20544</v>
      </c>
    </row>
    <row r="6895" customFormat="false" ht="15" hidden="false" customHeight="false" outlineLevel="0" collapsed="false">
      <c r="A6895" s="0" t="n">
        <v>202407</v>
      </c>
      <c r="B6895" s="0" t="n">
        <v>202409</v>
      </c>
      <c r="C6895" s="37" t="s">
        <v>197</v>
      </c>
      <c r="D6895" s="37" t="s">
        <v>626</v>
      </c>
      <c r="E6895" s="0" t="n">
        <v>3</v>
      </c>
      <c r="F6895" s="38" t="s">
        <v>70</v>
      </c>
      <c r="G6895" s="37" t="s">
        <v>627</v>
      </c>
      <c r="H6895" s="0" t="n">
        <v>1270197</v>
      </c>
      <c r="I6895" s="0" t="n">
        <v>1213965</v>
      </c>
      <c r="J6895" s="0" t="n">
        <v>236506</v>
      </c>
    </row>
    <row r="6896" customFormat="false" ht="15" hidden="false" customHeight="false" outlineLevel="0" collapsed="false">
      <c r="A6896" s="0" t="n">
        <v>202407</v>
      </c>
      <c r="B6896" s="0" t="n">
        <v>202409</v>
      </c>
      <c r="C6896" s="37" t="s">
        <v>197</v>
      </c>
      <c r="D6896" s="37" t="s">
        <v>172</v>
      </c>
      <c r="E6896" s="0" t="n">
        <v>3</v>
      </c>
      <c r="F6896" s="38" t="s">
        <v>70</v>
      </c>
      <c r="G6896" s="37" t="s">
        <v>628</v>
      </c>
      <c r="H6896" s="0" t="n">
        <v>1926852</v>
      </c>
      <c r="I6896" s="0" t="n">
        <v>1506375</v>
      </c>
      <c r="J6896" s="0" t="n">
        <v>73463</v>
      </c>
    </row>
    <row r="6897" customFormat="false" ht="15" hidden="false" customHeight="false" outlineLevel="0" collapsed="false">
      <c r="A6897" s="0" t="n">
        <v>202407</v>
      </c>
      <c r="B6897" s="0" t="n">
        <v>202409</v>
      </c>
      <c r="C6897" s="37" t="s">
        <v>124</v>
      </c>
      <c r="D6897" s="37" t="s">
        <v>420</v>
      </c>
      <c r="E6897" s="0" t="n">
        <v>3</v>
      </c>
      <c r="F6897" s="38" t="s">
        <v>70</v>
      </c>
      <c r="G6897" s="37" t="s">
        <v>629</v>
      </c>
      <c r="H6897" s="0" t="n">
        <v>852196</v>
      </c>
      <c r="I6897" s="0" t="n">
        <v>315957</v>
      </c>
      <c r="J6897" s="0" t="n">
        <v>59175</v>
      </c>
    </row>
    <row r="6898" customFormat="false" ht="15" hidden="false" customHeight="false" outlineLevel="0" collapsed="false">
      <c r="A6898" s="0" t="n">
        <v>202407</v>
      </c>
      <c r="B6898" s="0" t="n">
        <v>202409</v>
      </c>
      <c r="C6898" s="37" t="s">
        <v>95</v>
      </c>
      <c r="D6898" s="37" t="s">
        <v>200</v>
      </c>
      <c r="E6898" s="0" t="n">
        <v>3</v>
      </c>
      <c r="F6898" s="38" t="s">
        <v>70</v>
      </c>
      <c r="G6898" s="37" t="s">
        <v>630</v>
      </c>
      <c r="H6898" s="0" t="n">
        <v>12694571</v>
      </c>
      <c r="I6898" s="0" t="n">
        <v>12974082</v>
      </c>
      <c r="J6898" s="0" t="n">
        <v>3889220</v>
      </c>
    </row>
    <row r="6899" customFormat="false" ht="15" hidden="false" customHeight="false" outlineLevel="0" collapsed="false">
      <c r="A6899" s="0" t="n">
        <v>202407</v>
      </c>
      <c r="B6899" s="0" t="n">
        <v>202409</v>
      </c>
      <c r="C6899" s="37" t="s">
        <v>106</v>
      </c>
      <c r="D6899" s="37" t="s">
        <v>631</v>
      </c>
      <c r="E6899" s="0" t="n">
        <v>3</v>
      </c>
      <c r="F6899" s="38" t="s">
        <v>70</v>
      </c>
      <c r="G6899" s="37" t="s">
        <v>632</v>
      </c>
      <c r="H6899" s="0" t="n">
        <v>170792</v>
      </c>
      <c r="I6899" s="0" t="n">
        <v>89418</v>
      </c>
      <c r="J6899" s="0" t="n">
        <v>7872</v>
      </c>
    </row>
    <row r="6900" customFormat="false" ht="15" hidden="false" customHeight="false" outlineLevel="0" collapsed="false">
      <c r="A6900" s="0" t="n">
        <v>202407</v>
      </c>
      <c r="B6900" s="0" t="n">
        <v>202409</v>
      </c>
      <c r="C6900" s="37" t="s">
        <v>106</v>
      </c>
      <c r="D6900" s="37" t="s">
        <v>214</v>
      </c>
      <c r="E6900" s="0" t="n">
        <v>3</v>
      </c>
      <c r="F6900" s="38" t="s">
        <v>70</v>
      </c>
      <c r="G6900" s="37" t="s">
        <v>633</v>
      </c>
      <c r="H6900" s="0" t="n">
        <v>4978984</v>
      </c>
      <c r="I6900" s="0" t="n">
        <v>3104442</v>
      </c>
      <c r="J6900" s="0" t="n">
        <v>611244</v>
      </c>
    </row>
    <row r="6901" customFormat="false" ht="15" hidden="false" customHeight="false" outlineLevel="0" collapsed="false">
      <c r="A6901" s="0" t="n">
        <v>202407</v>
      </c>
      <c r="B6901" s="0" t="n">
        <v>202409</v>
      </c>
      <c r="C6901" s="37" t="s">
        <v>184</v>
      </c>
      <c r="D6901" s="37" t="s">
        <v>634</v>
      </c>
      <c r="E6901" s="0" t="n">
        <v>3</v>
      </c>
      <c r="F6901" s="38" t="s">
        <v>70</v>
      </c>
      <c r="G6901" s="37" t="s">
        <v>635</v>
      </c>
      <c r="H6901" s="0" t="n">
        <v>5906904</v>
      </c>
      <c r="I6901" s="0" t="n">
        <v>3806852</v>
      </c>
      <c r="J6901" s="0" t="n">
        <v>1225478</v>
      </c>
    </row>
    <row r="6902" customFormat="false" ht="15" hidden="false" customHeight="false" outlineLevel="0" collapsed="false">
      <c r="A6902" s="0" t="n">
        <v>202407</v>
      </c>
      <c r="B6902" s="0" t="n">
        <v>202409</v>
      </c>
      <c r="C6902" s="37" t="s">
        <v>109</v>
      </c>
      <c r="D6902" s="37" t="s">
        <v>636</v>
      </c>
      <c r="E6902" s="0" t="n">
        <v>3</v>
      </c>
      <c r="F6902" s="38" t="s">
        <v>70</v>
      </c>
      <c r="G6902" s="37" t="s">
        <v>637</v>
      </c>
      <c r="H6902" s="0" t="n">
        <v>449807</v>
      </c>
      <c r="I6902" s="0" t="n">
        <v>343002</v>
      </c>
      <c r="J6902" s="0" t="n">
        <v>41232</v>
      </c>
    </row>
    <row r="6903" customFormat="false" ht="15" hidden="false" customHeight="false" outlineLevel="0" collapsed="false">
      <c r="A6903" s="0" t="n">
        <v>202407</v>
      </c>
      <c r="B6903" s="0" t="n">
        <v>202409</v>
      </c>
      <c r="C6903" s="37" t="s">
        <v>106</v>
      </c>
      <c r="D6903" s="37" t="s">
        <v>638</v>
      </c>
      <c r="E6903" s="0" t="n">
        <v>3</v>
      </c>
      <c r="F6903" s="38" t="s">
        <v>70</v>
      </c>
      <c r="G6903" s="37" t="s">
        <v>639</v>
      </c>
      <c r="H6903" s="0" t="n">
        <v>18523740</v>
      </c>
      <c r="I6903" s="0" t="n">
        <v>5500122</v>
      </c>
      <c r="J6903" s="0" t="n">
        <v>413574</v>
      </c>
    </row>
    <row r="6904" customFormat="false" ht="15" hidden="false" customHeight="false" outlineLevel="0" collapsed="false">
      <c r="A6904" s="0" t="n">
        <v>202407</v>
      </c>
      <c r="B6904" s="0" t="n">
        <v>202409</v>
      </c>
      <c r="C6904" s="37" t="s">
        <v>124</v>
      </c>
      <c r="D6904" s="37" t="s">
        <v>99</v>
      </c>
      <c r="E6904" s="0" t="n">
        <v>3</v>
      </c>
      <c r="F6904" s="38" t="s">
        <v>70</v>
      </c>
      <c r="G6904" s="37" t="s">
        <v>640</v>
      </c>
      <c r="H6904" s="0" t="n">
        <v>4371204</v>
      </c>
      <c r="I6904" s="0" t="n">
        <v>4478043</v>
      </c>
      <c r="J6904" s="0" t="n">
        <v>762371</v>
      </c>
    </row>
    <row r="6905" customFormat="false" ht="15" hidden="false" customHeight="false" outlineLevel="0" collapsed="false">
      <c r="A6905" s="0" t="n">
        <v>202407</v>
      </c>
      <c r="B6905" s="0" t="n">
        <v>202409</v>
      </c>
      <c r="C6905" s="37" t="s">
        <v>109</v>
      </c>
      <c r="D6905" s="37" t="s">
        <v>300</v>
      </c>
      <c r="E6905" s="0" t="n">
        <v>3</v>
      </c>
      <c r="F6905" s="38" t="s">
        <v>70</v>
      </c>
      <c r="G6905" s="37" t="s">
        <v>641</v>
      </c>
      <c r="H6905" s="0" t="n">
        <v>4319347</v>
      </c>
      <c r="I6905" s="0" t="n">
        <v>1965414</v>
      </c>
      <c r="J6905" s="0" t="n">
        <v>389981</v>
      </c>
    </row>
    <row r="6906" customFormat="false" ht="15" hidden="false" customHeight="false" outlineLevel="0" collapsed="false">
      <c r="A6906" s="0" t="n">
        <v>202407</v>
      </c>
      <c r="B6906" s="0" t="n">
        <v>202409</v>
      </c>
      <c r="C6906" s="37" t="s">
        <v>109</v>
      </c>
      <c r="D6906" s="37" t="s">
        <v>116</v>
      </c>
      <c r="E6906" s="0" t="n">
        <v>3</v>
      </c>
      <c r="F6906" s="38" t="s">
        <v>70</v>
      </c>
      <c r="G6906" s="37" t="s">
        <v>642</v>
      </c>
      <c r="H6906" s="0" t="n">
        <v>1212140</v>
      </c>
      <c r="I6906" s="0" t="n">
        <v>700381</v>
      </c>
      <c r="J6906" s="0" t="n">
        <v>53312</v>
      </c>
    </row>
    <row r="6907" customFormat="false" ht="15" hidden="false" customHeight="false" outlineLevel="0" collapsed="false">
      <c r="A6907" s="0" t="n">
        <v>202407</v>
      </c>
      <c r="B6907" s="0" t="n">
        <v>202409</v>
      </c>
      <c r="C6907" s="37" t="s">
        <v>124</v>
      </c>
      <c r="D6907" s="37" t="s">
        <v>170</v>
      </c>
      <c r="E6907" s="0" t="n">
        <v>3</v>
      </c>
      <c r="F6907" s="38" t="s">
        <v>70</v>
      </c>
      <c r="G6907" s="37" t="s">
        <v>643</v>
      </c>
      <c r="H6907" s="0" t="n">
        <v>1271406</v>
      </c>
      <c r="I6907" s="0" t="n">
        <v>740429</v>
      </c>
      <c r="J6907" s="0" t="n">
        <v>23409</v>
      </c>
    </row>
    <row r="6908" customFormat="false" ht="15" hidden="false" customHeight="false" outlineLevel="0" collapsed="false">
      <c r="A6908" s="0" t="n">
        <v>202407</v>
      </c>
      <c r="B6908" s="0" t="n">
        <v>202409</v>
      </c>
      <c r="C6908" s="37" t="s">
        <v>115</v>
      </c>
      <c r="D6908" s="37" t="s">
        <v>130</v>
      </c>
      <c r="E6908" s="0" t="n">
        <v>3</v>
      </c>
      <c r="F6908" s="38" t="s">
        <v>70</v>
      </c>
      <c r="G6908" s="37" t="s">
        <v>644</v>
      </c>
      <c r="H6908" s="0" t="n">
        <v>1151727</v>
      </c>
      <c r="I6908" s="0" t="n">
        <v>1041571</v>
      </c>
      <c r="J6908" s="0" t="n">
        <v>262204</v>
      </c>
    </row>
    <row r="6909" customFormat="false" ht="15" hidden="false" customHeight="false" outlineLevel="0" collapsed="false">
      <c r="A6909" s="0" t="n">
        <v>202407</v>
      </c>
      <c r="B6909" s="0" t="n">
        <v>202409</v>
      </c>
      <c r="C6909" s="37" t="s">
        <v>95</v>
      </c>
      <c r="D6909" s="37" t="s">
        <v>235</v>
      </c>
      <c r="E6909" s="0" t="n">
        <v>3</v>
      </c>
      <c r="F6909" s="38" t="s">
        <v>70</v>
      </c>
      <c r="G6909" s="37" t="s">
        <v>645</v>
      </c>
      <c r="H6909" s="0" t="n">
        <v>1833686</v>
      </c>
      <c r="I6909" s="0" t="n">
        <v>1158225</v>
      </c>
      <c r="J6909" s="0" t="n">
        <v>61315</v>
      </c>
    </row>
    <row r="6910" customFormat="false" ht="15" hidden="false" customHeight="false" outlineLevel="0" collapsed="false">
      <c r="A6910" s="0" t="n">
        <v>202407</v>
      </c>
      <c r="B6910" s="0" t="n">
        <v>202409</v>
      </c>
      <c r="C6910" s="37" t="s">
        <v>115</v>
      </c>
      <c r="D6910" s="37" t="s">
        <v>646</v>
      </c>
      <c r="E6910" s="0" t="n">
        <v>3</v>
      </c>
      <c r="F6910" s="38" t="s">
        <v>70</v>
      </c>
      <c r="G6910" s="37" t="s">
        <v>647</v>
      </c>
      <c r="H6910" s="0" t="n">
        <v>6330517</v>
      </c>
      <c r="I6910" s="0" t="n">
        <v>2635278</v>
      </c>
      <c r="J6910" s="0" t="n">
        <v>525403</v>
      </c>
    </row>
    <row r="6911" customFormat="false" ht="15" hidden="false" customHeight="false" outlineLevel="0" collapsed="false">
      <c r="A6911" s="0" t="n">
        <v>202407</v>
      </c>
      <c r="B6911" s="0" t="n">
        <v>202409</v>
      </c>
      <c r="C6911" s="37" t="s">
        <v>149</v>
      </c>
      <c r="D6911" s="37" t="s">
        <v>531</v>
      </c>
      <c r="E6911" s="0" t="n">
        <v>3</v>
      </c>
      <c r="F6911" s="38" t="s">
        <v>70</v>
      </c>
      <c r="G6911" s="37" t="s">
        <v>648</v>
      </c>
      <c r="H6911" s="0" t="n">
        <v>1422064</v>
      </c>
      <c r="I6911" s="0" t="n">
        <v>1677229</v>
      </c>
      <c r="J6911" s="0" t="n">
        <v>178267</v>
      </c>
    </row>
    <row r="6912" customFormat="false" ht="15" hidden="false" customHeight="false" outlineLevel="0" collapsed="false">
      <c r="A6912" s="0" t="n">
        <v>202407</v>
      </c>
      <c r="B6912" s="0" t="n">
        <v>202409</v>
      </c>
      <c r="C6912" s="37" t="s">
        <v>124</v>
      </c>
      <c r="D6912" s="37" t="s">
        <v>616</v>
      </c>
      <c r="E6912" s="0" t="n">
        <v>3</v>
      </c>
      <c r="F6912" s="38" t="s">
        <v>70</v>
      </c>
      <c r="G6912" s="37" t="s">
        <v>649</v>
      </c>
      <c r="H6912" s="0" t="n">
        <v>425390</v>
      </c>
      <c r="I6912" s="0" t="n">
        <v>285723</v>
      </c>
      <c r="J6912" s="0" t="n">
        <v>75058</v>
      </c>
    </row>
    <row r="6913" customFormat="false" ht="15" hidden="false" customHeight="false" outlineLevel="0" collapsed="false">
      <c r="A6913" s="0" t="n">
        <v>202407</v>
      </c>
      <c r="B6913" s="0" t="n">
        <v>202409</v>
      </c>
      <c r="C6913" s="37" t="s">
        <v>101</v>
      </c>
      <c r="D6913" s="37" t="s">
        <v>445</v>
      </c>
      <c r="E6913" s="0" t="n">
        <v>3</v>
      </c>
      <c r="F6913" s="38" t="s">
        <v>70</v>
      </c>
      <c r="G6913" s="37" t="s">
        <v>650</v>
      </c>
      <c r="H6913" s="0" t="n">
        <v>2795501</v>
      </c>
      <c r="I6913" s="0" t="n">
        <v>1521524</v>
      </c>
      <c r="J6913" s="0" t="n">
        <v>-7462</v>
      </c>
    </row>
    <row r="6914" customFormat="false" ht="15" hidden="false" customHeight="false" outlineLevel="0" collapsed="false">
      <c r="A6914" s="0" t="n">
        <v>202407</v>
      </c>
      <c r="B6914" s="0" t="n">
        <v>202409</v>
      </c>
      <c r="C6914" s="37" t="s">
        <v>109</v>
      </c>
      <c r="D6914" s="37" t="s">
        <v>651</v>
      </c>
      <c r="E6914" s="0" t="n">
        <v>3</v>
      </c>
      <c r="F6914" s="38" t="s">
        <v>70</v>
      </c>
      <c r="G6914" s="37" t="s">
        <v>652</v>
      </c>
      <c r="H6914" s="0" t="n">
        <v>3226635</v>
      </c>
      <c r="I6914" s="0" t="n">
        <v>1648717</v>
      </c>
      <c r="J6914" s="0" t="n">
        <v>-8405</v>
      </c>
    </row>
    <row r="6915" customFormat="false" ht="15" hidden="false" customHeight="false" outlineLevel="0" collapsed="false">
      <c r="A6915" s="0" t="n">
        <v>202407</v>
      </c>
      <c r="B6915" s="0" t="n">
        <v>202409</v>
      </c>
      <c r="C6915" s="37" t="s">
        <v>184</v>
      </c>
      <c r="D6915" s="37" t="s">
        <v>482</v>
      </c>
      <c r="E6915" s="0" t="n">
        <v>3</v>
      </c>
      <c r="F6915" s="38" t="s">
        <v>70</v>
      </c>
      <c r="G6915" s="37" t="s">
        <v>653</v>
      </c>
      <c r="H6915" s="0" t="n">
        <v>1905941</v>
      </c>
      <c r="I6915" s="0" t="n">
        <v>1727405</v>
      </c>
      <c r="J6915" s="0" t="n">
        <v>285797</v>
      </c>
    </row>
    <row r="6916" customFormat="false" ht="15" hidden="false" customHeight="false" outlineLevel="0" collapsed="false">
      <c r="A6916" s="0" t="n">
        <v>202407</v>
      </c>
      <c r="B6916" s="0" t="n">
        <v>202409</v>
      </c>
      <c r="C6916" s="37" t="s">
        <v>136</v>
      </c>
      <c r="D6916" s="37" t="s">
        <v>606</v>
      </c>
      <c r="E6916" s="0" t="n">
        <v>3</v>
      </c>
      <c r="F6916" s="38" t="s">
        <v>70</v>
      </c>
      <c r="G6916" s="37" t="s">
        <v>654</v>
      </c>
      <c r="H6916" s="0" t="n">
        <v>2771224</v>
      </c>
      <c r="I6916" s="0" t="n">
        <v>786212</v>
      </c>
      <c r="J6916" s="0" t="n">
        <v>-25972</v>
      </c>
    </row>
    <row r="6917" customFormat="false" ht="15" hidden="false" customHeight="false" outlineLevel="0" collapsed="false">
      <c r="A6917" s="0" t="n">
        <v>202407</v>
      </c>
      <c r="B6917" s="0" t="n">
        <v>202409</v>
      </c>
      <c r="C6917" s="37" t="s">
        <v>152</v>
      </c>
      <c r="D6917" s="37" t="s">
        <v>655</v>
      </c>
      <c r="E6917" s="0" t="n">
        <v>3</v>
      </c>
      <c r="F6917" s="38" t="s">
        <v>70</v>
      </c>
      <c r="G6917" s="37" t="s">
        <v>656</v>
      </c>
      <c r="H6917" s="0" t="n">
        <v>1019273</v>
      </c>
      <c r="I6917" s="0" t="n">
        <v>466858</v>
      </c>
      <c r="J6917" s="0" t="n">
        <v>42794</v>
      </c>
    </row>
    <row r="6918" customFormat="false" ht="15" hidden="false" customHeight="false" outlineLevel="0" collapsed="false">
      <c r="A6918" s="0" t="n">
        <v>202407</v>
      </c>
      <c r="B6918" s="0" t="n">
        <v>202409</v>
      </c>
      <c r="C6918" s="37" t="s">
        <v>178</v>
      </c>
      <c r="D6918" s="37" t="s">
        <v>127</v>
      </c>
      <c r="E6918" s="0" t="n">
        <v>3</v>
      </c>
      <c r="F6918" s="38" t="s">
        <v>70</v>
      </c>
      <c r="G6918" s="37" t="s">
        <v>657</v>
      </c>
      <c r="H6918" s="0" t="n">
        <v>385539</v>
      </c>
      <c r="I6918" s="0" t="n">
        <v>258622</v>
      </c>
      <c r="J6918" s="0" t="n">
        <v>60735</v>
      </c>
    </row>
    <row r="6919" customFormat="false" ht="15" hidden="false" customHeight="false" outlineLevel="0" collapsed="false">
      <c r="A6919" s="0" t="n">
        <v>202407</v>
      </c>
      <c r="B6919" s="0" t="n">
        <v>202409</v>
      </c>
      <c r="C6919" s="37" t="s">
        <v>158</v>
      </c>
      <c r="D6919" s="37" t="s">
        <v>189</v>
      </c>
      <c r="E6919" s="0" t="n">
        <v>3</v>
      </c>
      <c r="F6919" s="38" t="s">
        <v>70</v>
      </c>
      <c r="G6919" s="37" t="s">
        <v>658</v>
      </c>
      <c r="H6919" s="0" t="n">
        <v>418212</v>
      </c>
      <c r="I6919" s="0" t="n">
        <v>613565</v>
      </c>
      <c r="J6919" s="0" t="n">
        <v>-60426</v>
      </c>
    </row>
    <row r="6920" customFormat="false" ht="15" hidden="false" customHeight="false" outlineLevel="0" collapsed="false">
      <c r="A6920" s="0" t="n">
        <v>202407</v>
      </c>
      <c r="B6920" s="0" t="n">
        <v>202409</v>
      </c>
      <c r="C6920" s="37" t="s">
        <v>98</v>
      </c>
      <c r="D6920" s="37" t="s">
        <v>659</v>
      </c>
      <c r="E6920" s="0" t="n">
        <v>3</v>
      </c>
      <c r="F6920" s="38" t="s">
        <v>70</v>
      </c>
      <c r="G6920" s="37" t="s">
        <v>660</v>
      </c>
      <c r="H6920" s="0" t="n">
        <v>176164</v>
      </c>
      <c r="I6920" s="0" t="n">
        <v>265363</v>
      </c>
      <c r="J6920" s="0" t="n">
        <v>31900</v>
      </c>
    </row>
    <row r="6921" customFormat="false" ht="15" hidden="false" customHeight="false" outlineLevel="0" collapsed="false">
      <c r="A6921" s="0" t="n">
        <v>202407</v>
      </c>
      <c r="B6921" s="0" t="n">
        <v>202409</v>
      </c>
      <c r="C6921" s="37" t="s">
        <v>184</v>
      </c>
      <c r="D6921" s="37" t="s">
        <v>385</v>
      </c>
      <c r="E6921" s="0" t="n">
        <v>3</v>
      </c>
      <c r="F6921" s="38" t="s">
        <v>70</v>
      </c>
      <c r="G6921" s="37" t="s">
        <v>661</v>
      </c>
      <c r="H6921" s="0" t="n">
        <v>1375053</v>
      </c>
      <c r="I6921" s="0" t="n">
        <v>2736288</v>
      </c>
      <c r="J6921" s="0" t="n">
        <v>550472</v>
      </c>
    </row>
    <row r="6922" customFormat="false" ht="15" hidden="false" customHeight="false" outlineLevel="0" collapsed="false">
      <c r="A6922" s="0" t="n">
        <v>202407</v>
      </c>
      <c r="B6922" s="0" t="n">
        <v>202409</v>
      </c>
      <c r="C6922" s="37" t="s">
        <v>101</v>
      </c>
      <c r="D6922" s="37" t="s">
        <v>141</v>
      </c>
      <c r="E6922" s="0" t="n">
        <v>3</v>
      </c>
      <c r="F6922" s="38" t="s">
        <v>70</v>
      </c>
      <c r="G6922" s="37" t="s">
        <v>662</v>
      </c>
      <c r="H6922" s="0" t="n">
        <v>1092145</v>
      </c>
      <c r="I6922" s="0" t="n">
        <v>571829</v>
      </c>
      <c r="J6922" s="0" t="n">
        <v>44265</v>
      </c>
    </row>
    <row r="6923" customFormat="false" ht="15" hidden="false" customHeight="false" outlineLevel="0" collapsed="false">
      <c r="A6923" s="0" t="n">
        <v>202407</v>
      </c>
      <c r="B6923" s="0" t="n">
        <v>202409</v>
      </c>
      <c r="C6923" s="37" t="s">
        <v>98</v>
      </c>
      <c r="D6923" s="37" t="s">
        <v>110</v>
      </c>
      <c r="E6923" s="0" t="n">
        <v>3</v>
      </c>
      <c r="F6923" s="38" t="s">
        <v>70</v>
      </c>
      <c r="G6923" s="37" t="s">
        <v>663</v>
      </c>
      <c r="H6923" s="0" t="n">
        <v>810628</v>
      </c>
      <c r="I6923" s="0" t="n">
        <v>1237787</v>
      </c>
      <c r="J6923" s="0" t="n">
        <v>-15731</v>
      </c>
    </row>
    <row r="6924" customFormat="false" ht="15" hidden="false" customHeight="false" outlineLevel="0" collapsed="false">
      <c r="A6924" s="0" t="n">
        <v>202407</v>
      </c>
      <c r="B6924" s="0" t="n">
        <v>202409</v>
      </c>
      <c r="C6924" s="37" t="s">
        <v>158</v>
      </c>
      <c r="D6924" s="37" t="s">
        <v>332</v>
      </c>
      <c r="E6924" s="0" t="n">
        <v>3</v>
      </c>
      <c r="F6924" s="38" t="s">
        <v>70</v>
      </c>
      <c r="G6924" s="37" t="s">
        <v>664</v>
      </c>
      <c r="H6924" s="0" t="n">
        <v>36288</v>
      </c>
      <c r="I6924" s="0" t="n">
        <v>28610</v>
      </c>
      <c r="J6924" s="0" t="n">
        <v>1537</v>
      </c>
    </row>
    <row r="6925" customFormat="false" ht="15" hidden="false" customHeight="false" outlineLevel="0" collapsed="false">
      <c r="A6925" s="0" t="n">
        <v>202407</v>
      </c>
      <c r="B6925" s="0" t="n">
        <v>202409</v>
      </c>
      <c r="C6925" s="37" t="s">
        <v>178</v>
      </c>
      <c r="D6925" s="37" t="s">
        <v>134</v>
      </c>
      <c r="E6925" s="0" t="n">
        <v>3</v>
      </c>
      <c r="F6925" s="38" t="s">
        <v>70</v>
      </c>
      <c r="G6925" s="37" t="s">
        <v>665</v>
      </c>
      <c r="H6925" s="0" t="n">
        <v>311746</v>
      </c>
      <c r="I6925" s="0" t="n">
        <v>263538</v>
      </c>
      <c r="J6925" s="0" t="n">
        <v>-1015</v>
      </c>
    </row>
    <row r="6926" customFormat="false" ht="15" hidden="false" customHeight="false" outlineLevel="0" collapsed="false">
      <c r="A6926" s="0" t="n">
        <v>202407</v>
      </c>
      <c r="B6926" s="0" t="n">
        <v>202409</v>
      </c>
      <c r="C6926" s="37" t="s">
        <v>136</v>
      </c>
      <c r="D6926" s="37" t="s">
        <v>511</v>
      </c>
      <c r="E6926" s="0" t="n">
        <v>3</v>
      </c>
      <c r="F6926" s="38" t="s">
        <v>70</v>
      </c>
      <c r="G6926" s="37" t="s">
        <v>666</v>
      </c>
      <c r="H6926" s="0" t="n">
        <v>5579605</v>
      </c>
      <c r="I6926" s="0" t="n">
        <v>3658882</v>
      </c>
      <c r="J6926" s="0" t="n">
        <v>318015</v>
      </c>
    </row>
    <row r="6927" customFormat="false" ht="15" hidden="false" customHeight="false" outlineLevel="0" collapsed="false">
      <c r="A6927" s="0" t="n">
        <v>202407</v>
      </c>
      <c r="B6927" s="0" t="n">
        <v>202409</v>
      </c>
      <c r="C6927" s="37" t="s">
        <v>149</v>
      </c>
      <c r="D6927" s="37" t="s">
        <v>298</v>
      </c>
      <c r="E6927" s="0" t="n">
        <v>3</v>
      </c>
      <c r="F6927" s="38" t="s">
        <v>70</v>
      </c>
      <c r="G6927" s="37" t="s">
        <v>667</v>
      </c>
      <c r="H6927" s="0" t="n">
        <v>598294</v>
      </c>
      <c r="I6927" s="0" t="n">
        <v>251672</v>
      </c>
      <c r="J6927" s="0" t="n">
        <v>13170</v>
      </c>
    </row>
    <row r="6928" customFormat="false" ht="15" hidden="false" customHeight="false" outlineLevel="0" collapsed="false">
      <c r="A6928" s="0" t="n">
        <v>202407</v>
      </c>
      <c r="B6928" s="0" t="n">
        <v>202409</v>
      </c>
      <c r="C6928" s="37" t="s">
        <v>115</v>
      </c>
      <c r="D6928" s="37" t="s">
        <v>288</v>
      </c>
      <c r="E6928" s="0" t="n">
        <v>3</v>
      </c>
      <c r="F6928" s="38" t="s">
        <v>70</v>
      </c>
      <c r="G6928" s="37" t="s">
        <v>668</v>
      </c>
      <c r="H6928" s="0" t="n">
        <v>1665615</v>
      </c>
      <c r="I6928" s="0" t="n">
        <v>2009498</v>
      </c>
      <c r="J6928" s="0" t="n">
        <v>57620</v>
      </c>
    </row>
    <row r="6929" customFormat="false" ht="15" hidden="false" customHeight="false" outlineLevel="0" collapsed="false">
      <c r="A6929" s="0" t="n">
        <v>202407</v>
      </c>
      <c r="B6929" s="0" t="n">
        <v>202409</v>
      </c>
      <c r="C6929" s="37" t="s">
        <v>112</v>
      </c>
      <c r="D6929" s="37" t="s">
        <v>280</v>
      </c>
      <c r="E6929" s="0" t="n">
        <v>3</v>
      </c>
      <c r="F6929" s="38" t="s">
        <v>70</v>
      </c>
      <c r="G6929" s="37" t="s">
        <v>669</v>
      </c>
      <c r="H6929" s="0" t="n">
        <v>215250</v>
      </c>
      <c r="I6929" s="0" t="n">
        <v>161071</v>
      </c>
      <c r="J6929" s="0" t="n">
        <v>20394</v>
      </c>
    </row>
    <row r="6930" customFormat="false" ht="15" hidden="false" customHeight="false" outlineLevel="0" collapsed="false">
      <c r="A6930" s="0" t="n">
        <v>202407</v>
      </c>
      <c r="B6930" s="0" t="n">
        <v>202409</v>
      </c>
      <c r="C6930" s="37" t="s">
        <v>101</v>
      </c>
      <c r="D6930" s="37" t="s">
        <v>401</v>
      </c>
      <c r="E6930" s="0" t="n">
        <v>3</v>
      </c>
      <c r="F6930" s="38" t="s">
        <v>70</v>
      </c>
      <c r="G6930" s="37" t="s">
        <v>670</v>
      </c>
      <c r="H6930" s="0" t="n">
        <v>9030966</v>
      </c>
      <c r="I6930" s="0" t="n">
        <v>1858682</v>
      </c>
      <c r="J6930" s="0" t="n">
        <v>442202</v>
      </c>
    </row>
    <row r="6931" customFormat="false" ht="15" hidden="false" customHeight="false" outlineLevel="0" collapsed="false">
      <c r="A6931" s="0" t="n">
        <v>202407</v>
      </c>
      <c r="B6931" s="0" t="n">
        <v>202409</v>
      </c>
      <c r="C6931" s="37" t="s">
        <v>149</v>
      </c>
      <c r="D6931" s="37" t="s">
        <v>258</v>
      </c>
      <c r="E6931" s="0" t="n">
        <v>3</v>
      </c>
      <c r="F6931" s="38" t="s">
        <v>70</v>
      </c>
      <c r="G6931" s="37" t="s">
        <v>671</v>
      </c>
      <c r="H6931" s="0" t="n">
        <v>1060544</v>
      </c>
      <c r="I6931" s="0" t="n">
        <v>706466</v>
      </c>
      <c r="J6931" s="0" t="n">
        <v>79677</v>
      </c>
    </row>
    <row r="6932" customFormat="false" ht="15" hidden="false" customHeight="false" outlineLevel="0" collapsed="false">
      <c r="A6932" s="0" t="n">
        <v>202407</v>
      </c>
      <c r="B6932" s="0" t="n">
        <v>202409</v>
      </c>
      <c r="C6932" s="37" t="s">
        <v>106</v>
      </c>
      <c r="D6932" s="37" t="s">
        <v>389</v>
      </c>
      <c r="E6932" s="0" t="n">
        <v>3</v>
      </c>
      <c r="F6932" s="38" t="s">
        <v>70</v>
      </c>
      <c r="G6932" s="37" t="s">
        <v>672</v>
      </c>
      <c r="H6932" s="0" t="n">
        <v>1750115</v>
      </c>
      <c r="I6932" s="0" t="n">
        <v>2114655</v>
      </c>
      <c r="J6932" s="0" t="n">
        <v>453311</v>
      </c>
    </row>
    <row r="6933" customFormat="false" ht="15" hidden="false" customHeight="false" outlineLevel="0" collapsed="false">
      <c r="A6933" s="0" t="n">
        <v>202407</v>
      </c>
      <c r="B6933" s="0" t="n">
        <v>202409</v>
      </c>
      <c r="C6933" s="37" t="s">
        <v>115</v>
      </c>
      <c r="D6933" s="37" t="s">
        <v>673</v>
      </c>
      <c r="E6933" s="0" t="n">
        <v>3</v>
      </c>
      <c r="F6933" s="38" t="s">
        <v>70</v>
      </c>
      <c r="G6933" s="37" t="s">
        <v>674</v>
      </c>
      <c r="H6933" s="0" t="n">
        <v>17226197</v>
      </c>
      <c r="I6933" s="0" t="n">
        <v>10170626</v>
      </c>
      <c r="J6933" s="0" t="n">
        <v>2419414</v>
      </c>
    </row>
    <row r="6934" customFormat="false" ht="15" hidden="false" customHeight="false" outlineLevel="0" collapsed="false">
      <c r="A6934" s="0" t="n">
        <v>202407</v>
      </c>
      <c r="B6934" s="0" t="n">
        <v>202409</v>
      </c>
      <c r="C6934" s="37" t="s">
        <v>152</v>
      </c>
      <c r="D6934" s="37" t="s">
        <v>425</v>
      </c>
      <c r="E6934" s="0" t="n">
        <v>3</v>
      </c>
      <c r="F6934" s="38" t="s">
        <v>70</v>
      </c>
      <c r="G6934" s="37" t="s">
        <v>675</v>
      </c>
      <c r="H6934" s="0" t="n">
        <v>7319181</v>
      </c>
      <c r="I6934" s="0" t="n">
        <v>5594060</v>
      </c>
      <c r="J6934" s="0" t="n">
        <v>119355</v>
      </c>
    </row>
    <row r="6935" customFormat="false" ht="15" hidden="false" customHeight="false" outlineLevel="0" collapsed="false">
      <c r="A6935" s="0" t="n">
        <v>202407</v>
      </c>
      <c r="B6935" s="0" t="n">
        <v>202409</v>
      </c>
      <c r="C6935" s="37" t="s">
        <v>158</v>
      </c>
      <c r="D6935" s="37" t="s">
        <v>282</v>
      </c>
      <c r="E6935" s="0" t="n">
        <v>3</v>
      </c>
      <c r="F6935" s="38" t="s">
        <v>70</v>
      </c>
      <c r="G6935" s="37" t="s">
        <v>676</v>
      </c>
      <c r="H6935" s="0" t="n">
        <v>926878</v>
      </c>
      <c r="I6935" s="0" t="n">
        <v>809476</v>
      </c>
      <c r="J6935" s="0" t="n">
        <v>87007</v>
      </c>
    </row>
    <row r="6936" customFormat="false" ht="15" hidden="false" customHeight="false" outlineLevel="0" collapsed="false">
      <c r="A6936" s="0" t="n">
        <v>202407</v>
      </c>
      <c r="B6936" s="0" t="n">
        <v>202409</v>
      </c>
      <c r="C6936" s="37" t="s">
        <v>136</v>
      </c>
      <c r="D6936" s="37" t="s">
        <v>420</v>
      </c>
      <c r="E6936" s="0" t="n">
        <v>3</v>
      </c>
      <c r="F6936" s="38" t="s">
        <v>70</v>
      </c>
      <c r="G6936" s="37" t="s">
        <v>677</v>
      </c>
      <c r="H6936" s="0" t="n">
        <v>591468</v>
      </c>
      <c r="I6936" s="0" t="n">
        <v>309170</v>
      </c>
      <c r="J6936" s="0" t="n">
        <v>11596</v>
      </c>
    </row>
    <row r="6937" customFormat="false" ht="15" hidden="false" customHeight="false" outlineLevel="0" collapsed="false">
      <c r="A6937" s="0" t="n">
        <v>202407</v>
      </c>
      <c r="B6937" s="0" t="n">
        <v>202409</v>
      </c>
      <c r="C6937" s="37" t="s">
        <v>109</v>
      </c>
      <c r="D6937" s="37" t="s">
        <v>493</v>
      </c>
      <c r="E6937" s="0" t="n">
        <v>3</v>
      </c>
      <c r="F6937" s="38" t="s">
        <v>70</v>
      </c>
      <c r="G6937" s="37" t="s">
        <v>678</v>
      </c>
      <c r="H6937" s="0" t="n">
        <v>752713</v>
      </c>
      <c r="I6937" s="0" t="n">
        <v>511714</v>
      </c>
      <c r="J6937" s="0" t="n">
        <v>-34907</v>
      </c>
    </row>
    <row r="6938" customFormat="false" ht="15" hidden="false" customHeight="false" outlineLevel="0" collapsed="false">
      <c r="A6938" s="0" t="n">
        <v>202407</v>
      </c>
      <c r="B6938" s="0" t="n">
        <v>202409</v>
      </c>
      <c r="C6938" s="37" t="s">
        <v>109</v>
      </c>
      <c r="D6938" s="37" t="s">
        <v>320</v>
      </c>
      <c r="E6938" s="0" t="n">
        <v>3</v>
      </c>
      <c r="F6938" s="38" t="s">
        <v>70</v>
      </c>
      <c r="G6938" s="37" t="s">
        <v>679</v>
      </c>
      <c r="H6938" s="0" t="n">
        <v>2123911</v>
      </c>
      <c r="I6938" s="0" t="n">
        <v>2086010</v>
      </c>
      <c r="J6938" s="0" t="n">
        <v>241093</v>
      </c>
    </row>
    <row r="6939" customFormat="false" ht="15" hidden="false" customHeight="false" outlineLevel="0" collapsed="false">
      <c r="A6939" s="0" t="n">
        <v>202407</v>
      </c>
      <c r="B6939" s="0" t="n">
        <v>202409</v>
      </c>
      <c r="C6939" s="37" t="s">
        <v>178</v>
      </c>
      <c r="D6939" s="37" t="s">
        <v>380</v>
      </c>
      <c r="E6939" s="0" t="n">
        <v>3</v>
      </c>
      <c r="F6939" s="38" t="s">
        <v>70</v>
      </c>
      <c r="G6939" s="37" t="s">
        <v>680</v>
      </c>
      <c r="H6939" s="0" t="n">
        <v>1267434</v>
      </c>
      <c r="I6939" s="0" t="n">
        <v>664120</v>
      </c>
      <c r="J6939" s="0" t="n">
        <v>-16746</v>
      </c>
    </row>
    <row r="6940" customFormat="false" ht="15" hidden="false" customHeight="false" outlineLevel="0" collapsed="false">
      <c r="A6940" s="0" t="n">
        <v>202407</v>
      </c>
      <c r="B6940" s="0" t="n">
        <v>202409</v>
      </c>
      <c r="C6940" s="37" t="s">
        <v>101</v>
      </c>
      <c r="D6940" s="37" t="s">
        <v>571</v>
      </c>
      <c r="E6940" s="0" t="n">
        <v>3</v>
      </c>
      <c r="F6940" s="38" t="s">
        <v>70</v>
      </c>
      <c r="G6940" s="37" t="s">
        <v>681</v>
      </c>
      <c r="H6940" s="0" t="n">
        <v>827260</v>
      </c>
      <c r="I6940" s="0" t="n">
        <v>636137</v>
      </c>
      <c r="J6940" s="0" t="n">
        <v>81699</v>
      </c>
    </row>
    <row r="6941" customFormat="false" ht="15" hidden="false" customHeight="false" outlineLevel="0" collapsed="false">
      <c r="A6941" s="0" t="n">
        <v>202407</v>
      </c>
      <c r="B6941" s="0" t="n">
        <v>202409</v>
      </c>
      <c r="C6941" s="37" t="s">
        <v>115</v>
      </c>
      <c r="D6941" s="37" t="s">
        <v>396</v>
      </c>
      <c r="E6941" s="0" t="n">
        <v>3</v>
      </c>
      <c r="F6941" s="38" t="s">
        <v>70</v>
      </c>
      <c r="G6941" s="37" t="s">
        <v>682</v>
      </c>
      <c r="H6941" s="0" t="n">
        <v>7577725</v>
      </c>
      <c r="I6941" s="0" t="n">
        <v>9482653</v>
      </c>
      <c r="J6941" s="0" t="n">
        <v>-716773</v>
      </c>
    </row>
    <row r="6942" customFormat="false" ht="15" hidden="false" customHeight="false" outlineLevel="0" collapsed="false">
      <c r="A6942" s="0" t="n">
        <v>202407</v>
      </c>
      <c r="B6942" s="0" t="n">
        <v>202409</v>
      </c>
      <c r="C6942" s="37" t="s">
        <v>178</v>
      </c>
      <c r="D6942" s="37" t="s">
        <v>247</v>
      </c>
      <c r="E6942" s="0" t="n">
        <v>3</v>
      </c>
      <c r="F6942" s="38" t="s">
        <v>70</v>
      </c>
      <c r="G6942" s="37" t="s">
        <v>683</v>
      </c>
      <c r="H6942" s="0" t="n">
        <v>1120270</v>
      </c>
      <c r="I6942" s="0" t="n">
        <v>741197</v>
      </c>
      <c r="J6942" s="0" t="n">
        <v>71970</v>
      </c>
    </row>
    <row r="6943" customFormat="false" ht="15" hidden="false" customHeight="false" outlineLevel="0" collapsed="false">
      <c r="A6943" s="0" t="n">
        <v>202407</v>
      </c>
      <c r="B6943" s="0" t="n">
        <v>202409</v>
      </c>
      <c r="C6943" s="37" t="s">
        <v>178</v>
      </c>
      <c r="D6943" s="37" t="s">
        <v>684</v>
      </c>
      <c r="E6943" s="0" t="n">
        <v>3</v>
      </c>
      <c r="F6943" s="38" t="s">
        <v>70</v>
      </c>
      <c r="G6943" s="37" t="s">
        <v>685</v>
      </c>
      <c r="H6943" s="0" t="n">
        <v>15903542</v>
      </c>
      <c r="I6943" s="0" t="n">
        <v>26979844</v>
      </c>
      <c r="J6943" s="0" t="n">
        <v>-2079426</v>
      </c>
    </row>
    <row r="6944" customFormat="false" ht="15" hidden="false" customHeight="false" outlineLevel="0" collapsed="false">
      <c r="A6944" s="0" t="n">
        <v>202407</v>
      </c>
      <c r="B6944" s="0" t="n">
        <v>202409</v>
      </c>
      <c r="C6944" s="37" t="s">
        <v>95</v>
      </c>
      <c r="D6944" s="37" t="s">
        <v>513</v>
      </c>
      <c r="E6944" s="0" t="n">
        <v>3</v>
      </c>
      <c r="F6944" s="38" t="s">
        <v>70</v>
      </c>
      <c r="G6944" s="37" t="s">
        <v>686</v>
      </c>
      <c r="H6944" s="0" t="n">
        <v>1396868</v>
      </c>
      <c r="I6944" s="0" t="n">
        <v>1327805</v>
      </c>
      <c r="J6944" s="0" t="n">
        <v>195700</v>
      </c>
    </row>
    <row r="6945" customFormat="false" ht="15" hidden="false" customHeight="false" outlineLevel="0" collapsed="false">
      <c r="A6945" s="0" t="n">
        <v>202407</v>
      </c>
      <c r="B6945" s="0" t="n">
        <v>202409</v>
      </c>
      <c r="C6945" s="37" t="s">
        <v>109</v>
      </c>
      <c r="D6945" s="37" t="s">
        <v>531</v>
      </c>
      <c r="E6945" s="0" t="n">
        <v>3</v>
      </c>
      <c r="F6945" s="38" t="s">
        <v>70</v>
      </c>
      <c r="G6945" s="37" t="s">
        <v>687</v>
      </c>
      <c r="H6945" s="0" t="n">
        <v>12026020</v>
      </c>
      <c r="I6945" s="0" t="n">
        <v>9114387</v>
      </c>
      <c r="J6945" s="0" t="n">
        <v>370609</v>
      </c>
    </row>
    <row r="6946" customFormat="false" ht="15" hidden="false" customHeight="false" outlineLevel="0" collapsed="false">
      <c r="A6946" s="0" t="n">
        <v>202407</v>
      </c>
      <c r="B6946" s="0" t="n">
        <v>202409</v>
      </c>
      <c r="C6946" s="37" t="s">
        <v>115</v>
      </c>
      <c r="D6946" s="37" t="s">
        <v>385</v>
      </c>
      <c r="E6946" s="0" t="n">
        <v>3</v>
      </c>
      <c r="F6946" s="38" t="s">
        <v>70</v>
      </c>
      <c r="G6946" s="37" t="s">
        <v>688</v>
      </c>
      <c r="H6946" s="0" t="n">
        <v>1775593</v>
      </c>
      <c r="I6946" s="0" t="n">
        <v>701257</v>
      </c>
      <c r="J6946" s="0" t="n">
        <v>21753</v>
      </c>
    </row>
    <row r="6947" customFormat="false" ht="15" hidden="false" customHeight="false" outlineLevel="0" collapsed="false">
      <c r="A6947" s="0" t="n">
        <v>202407</v>
      </c>
      <c r="B6947" s="0" t="n">
        <v>202409</v>
      </c>
      <c r="C6947" s="37" t="s">
        <v>95</v>
      </c>
      <c r="D6947" s="37" t="s">
        <v>328</v>
      </c>
      <c r="E6947" s="0" t="n">
        <v>3</v>
      </c>
      <c r="F6947" s="38" t="s">
        <v>70</v>
      </c>
      <c r="G6947" s="37" t="s">
        <v>689</v>
      </c>
      <c r="H6947" s="0" t="n">
        <v>4422284</v>
      </c>
      <c r="I6947" s="0" t="n">
        <v>5057952</v>
      </c>
      <c r="J6947" s="0" t="n">
        <v>974417</v>
      </c>
    </row>
    <row r="6948" customFormat="false" ht="15" hidden="false" customHeight="false" outlineLevel="0" collapsed="false">
      <c r="A6948" s="0" t="n">
        <v>202407</v>
      </c>
      <c r="B6948" s="0" t="n">
        <v>202409</v>
      </c>
      <c r="C6948" s="37" t="s">
        <v>178</v>
      </c>
      <c r="D6948" s="37" t="s">
        <v>372</v>
      </c>
      <c r="E6948" s="0" t="n">
        <v>3</v>
      </c>
      <c r="F6948" s="38" t="s">
        <v>70</v>
      </c>
      <c r="G6948" s="37" t="s">
        <v>690</v>
      </c>
      <c r="H6948" s="0" t="n">
        <v>547026</v>
      </c>
      <c r="I6948" s="0" t="n">
        <v>250783</v>
      </c>
      <c r="J6948" s="0" t="n">
        <v>11998</v>
      </c>
    </row>
    <row r="6949" customFormat="false" ht="15" hidden="false" customHeight="false" outlineLevel="0" collapsed="false">
      <c r="A6949" s="0" t="n">
        <v>202407</v>
      </c>
      <c r="B6949" s="0" t="n">
        <v>202409</v>
      </c>
      <c r="C6949" s="37" t="s">
        <v>197</v>
      </c>
      <c r="D6949" s="37" t="s">
        <v>502</v>
      </c>
      <c r="E6949" s="0" t="n">
        <v>3</v>
      </c>
      <c r="F6949" s="38" t="s">
        <v>70</v>
      </c>
      <c r="G6949" s="37" t="s">
        <v>691</v>
      </c>
      <c r="H6949" s="0" t="n">
        <v>488766</v>
      </c>
      <c r="I6949" s="0" t="n">
        <v>393815</v>
      </c>
      <c r="J6949" s="0" t="n">
        <v>35871</v>
      </c>
    </row>
    <row r="6950" customFormat="false" ht="15" hidden="false" customHeight="false" outlineLevel="0" collapsed="false">
      <c r="A6950" s="0" t="n">
        <v>202407</v>
      </c>
      <c r="B6950" s="0" t="n">
        <v>202409</v>
      </c>
      <c r="C6950" s="37" t="s">
        <v>124</v>
      </c>
      <c r="D6950" s="37" t="s">
        <v>393</v>
      </c>
      <c r="E6950" s="0" t="n">
        <v>3</v>
      </c>
      <c r="F6950" s="38" t="s">
        <v>70</v>
      </c>
      <c r="G6950" s="37" t="s">
        <v>692</v>
      </c>
      <c r="H6950" s="0" t="n">
        <v>2103867</v>
      </c>
      <c r="I6950" s="0" t="n">
        <v>521209</v>
      </c>
      <c r="J6950" s="0" t="n">
        <v>31345</v>
      </c>
    </row>
    <row r="6951" customFormat="false" ht="15" hidden="false" customHeight="false" outlineLevel="0" collapsed="false">
      <c r="A6951" s="0" t="n">
        <v>202407</v>
      </c>
      <c r="B6951" s="0" t="n">
        <v>202409</v>
      </c>
      <c r="C6951" s="37" t="s">
        <v>178</v>
      </c>
      <c r="D6951" s="37" t="s">
        <v>693</v>
      </c>
      <c r="E6951" s="0" t="n">
        <v>3</v>
      </c>
      <c r="F6951" s="38" t="s">
        <v>70</v>
      </c>
      <c r="G6951" s="37" t="s">
        <v>694</v>
      </c>
      <c r="H6951" s="0" t="n">
        <v>4498487</v>
      </c>
      <c r="I6951" s="0" t="n">
        <v>2951103</v>
      </c>
      <c r="J6951" s="0" t="n">
        <v>385825</v>
      </c>
    </row>
    <row r="6952" customFormat="false" ht="15" hidden="false" customHeight="false" outlineLevel="0" collapsed="false">
      <c r="A6952" s="0" t="n">
        <v>202407</v>
      </c>
      <c r="B6952" s="0" t="n">
        <v>202409</v>
      </c>
      <c r="C6952" s="37" t="s">
        <v>95</v>
      </c>
      <c r="D6952" s="37" t="s">
        <v>519</v>
      </c>
      <c r="E6952" s="0" t="n">
        <v>3</v>
      </c>
      <c r="F6952" s="38" t="s">
        <v>70</v>
      </c>
      <c r="G6952" s="37" t="s">
        <v>695</v>
      </c>
      <c r="H6952" s="0" t="n">
        <v>1013181</v>
      </c>
      <c r="I6952" s="0" t="n">
        <v>666002</v>
      </c>
      <c r="J6952" s="0" t="n">
        <v>122740</v>
      </c>
    </row>
    <row r="6953" customFormat="false" ht="15" hidden="false" customHeight="false" outlineLevel="0" collapsed="false">
      <c r="A6953" s="0" t="n">
        <v>202407</v>
      </c>
      <c r="B6953" s="0" t="n">
        <v>202409</v>
      </c>
      <c r="C6953" s="37" t="s">
        <v>152</v>
      </c>
      <c r="D6953" s="37" t="s">
        <v>341</v>
      </c>
      <c r="E6953" s="0" t="n">
        <v>3</v>
      </c>
      <c r="F6953" s="38" t="s">
        <v>70</v>
      </c>
      <c r="G6953" s="37" t="s">
        <v>696</v>
      </c>
      <c r="H6953" s="0" t="n">
        <v>258151</v>
      </c>
      <c r="I6953" s="0" t="n">
        <v>301232</v>
      </c>
      <c r="J6953" s="0" t="n">
        <v>49271</v>
      </c>
    </row>
    <row r="6954" customFormat="false" ht="15" hidden="false" customHeight="false" outlineLevel="0" collapsed="false">
      <c r="A6954" s="0" t="n">
        <v>202407</v>
      </c>
      <c r="B6954" s="0" t="n">
        <v>202409</v>
      </c>
      <c r="C6954" s="37" t="s">
        <v>149</v>
      </c>
      <c r="D6954" s="37" t="s">
        <v>245</v>
      </c>
      <c r="E6954" s="0" t="n">
        <v>3</v>
      </c>
      <c r="F6954" s="38" t="s">
        <v>70</v>
      </c>
      <c r="G6954" s="37" t="s">
        <v>697</v>
      </c>
      <c r="H6954" s="0" t="n">
        <v>261618</v>
      </c>
      <c r="I6954" s="0" t="n">
        <v>139617</v>
      </c>
      <c r="J6954" s="0" t="n">
        <v>4654</v>
      </c>
    </row>
    <row r="6955" customFormat="false" ht="15" hidden="false" customHeight="false" outlineLevel="0" collapsed="false">
      <c r="A6955" s="0" t="n">
        <v>202407</v>
      </c>
      <c r="B6955" s="0" t="n">
        <v>202409</v>
      </c>
      <c r="C6955" s="37" t="s">
        <v>184</v>
      </c>
      <c r="D6955" s="37" t="s">
        <v>306</v>
      </c>
      <c r="E6955" s="0" t="n">
        <v>3</v>
      </c>
      <c r="F6955" s="38" t="s">
        <v>70</v>
      </c>
      <c r="G6955" s="37" t="s">
        <v>698</v>
      </c>
      <c r="H6955" s="0" t="n">
        <v>226813</v>
      </c>
      <c r="I6955" s="0" t="n">
        <v>142724</v>
      </c>
      <c r="J6955" s="0" t="n">
        <v>28674</v>
      </c>
    </row>
    <row r="6956" customFormat="false" ht="15" hidden="false" customHeight="false" outlineLevel="0" collapsed="false">
      <c r="A6956" s="0" t="n">
        <v>202407</v>
      </c>
      <c r="B6956" s="0" t="n">
        <v>202409</v>
      </c>
      <c r="C6956" s="37" t="s">
        <v>124</v>
      </c>
      <c r="D6956" s="37" t="s">
        <v>311</v>
      </c>
      <c r="E6956" s="0" t="n">
        <v>3</v>
      </c>
      <c r="F6956" s="38" t="s">
        <v>70</v>
      </c>
      <c r="G6956" s="37" t="s">
        <v>699</v>
      </c>
      <c r="H6956" s="0" t="n">
        <v>169939</v>
      </c>
      <c r="I6956" s="0" t="n">
        <v>192020</v>
      </c>
      <c r="J6956" s="0" t="n">
        <v>-2234</v>
      </c>
    </row>
    <row r="6957" customFormat="false" ht="15" hidden="false" customHeight="false" outlineLevel="0" collapsed="false">
      <c r="A6957" s="0" t="n">
        <v>202407</v>
      </c>
      <c r="B6957" s="0" t="n">
        <v>202409</v>
      </c>
      <c r="C6957" s="37" t="s">
        <v>109</v>
      </c>
      <c r="D6957" s="37" t="s">
        <v>700</v>
      </c>
      <c r="E6957" s="0" t="n">
        <v>3</v>
      </c>
      <c r="F6957" s="38" t="s">
        <v>70</v>
      </c>
      <c r="G6957" s="37" t="s">
        <v>701</v>
      </c>
      <c r="H6957" s="0" t="n">
        <v>1339514</v>
      </c>
      <c r="I6957" s="0" t="n">
        <v>842342</v>
      </c>
      <c r="J6957" s="0" t="n">
        <v>4845</v>
      </c>
    </row>
    <row r="6958" customFormat="false" ht="15" hidden="false" customHeight="false" outlineLevel="0" collapsed="false">
      <c r="A6958" s="0" t="n">
        <v>202407</v>
      </c>
      <c r="B6958" s="0" t="n">
        <v>202409</v>
      </c>
      <c r="C6958" s="37" t="s">
        <v>178</v>
      </c>
      <c r="D6958" s="37" t="s">
        <v>702</v>
      </c>
      <c r="E6958" s="0" t="n">
        <v>3</v>
      </c>
      <c r="F6958" s="38" t="s">
        <v>70</v>
      </c>
      <c r="G6958" s="37" t="s">
        <v>703</v>
      </c>
      <c r="H6958" s="0" t="n">
        <v>4273460</v>
      </c>
      <c r="I6958" s="0" t="n">
        <v>1411728</v>
      </c>
      <c r="J6958" s="0" t="n">
        <v>94896</v>
      </c>
    </row>
    <row r="6959" customFormat="false" ht="15" hidden="false" customHeight="false" outlineLevel="0" collapsed="false">
      <c r="A6959" s="0" t="n">
        <v>202407</v>
      </c>
      <c r="B6959" s="0" t="n">
        <v>202409</v>
      </c>
      <c r="C6959" s="37" t="s">
        <v>115</v>
      </c>
      <c r="D6959" s="37" t="s">
        <v>569</v>
      </c>
      <c r="E6959" s="0" t="n">
        <v>3</v>
      </c>
      <c r="F6959" s="38" t="s">
        <v>70</v>
      </c>
      <c r="G6959" s="37" t="s">
        <v>704</v>
      </c>
      <c r="H6959" s="0" t="n">
        <v>925454</v>
      </c>
      <c r="I6959" s="0" t="n">
        <v>685949</v>
      </c>
      <c r="J6959" s="0" t="n">
        <v>126681</v>
      </c>
    </row>
    <row r="6960" customFormat="false" ht="15" hidden="false" customHeight="false" outlineLevel="0" collapsed="false">
      <c r="A6960" s="0" t="n">
        <v>202407</v>
      </c>
      <c r="B6960" s="0" t="n">
        <v>202409</v>
      </c>
      <c r="C6960" s="37" t="s">
        <v>136</v>
      </c>
      <c r="D6960" s="37" t="s">
        <v>210</v>
      </c>
      <c r="E6960" s="0" t="n">
        <v>3</v>
      </c>
      <c r="F6960" s="38" t="s">
        <v>70</v>
      </c>
      <c r="G6960" s="37" t="s">
        <v>705</v>
      </c>
      <c r="H6960" s="0" t="n">
        <v>76616</v>
      </c>
      <c r="I6960" s="0" t="n">
        <v>43063</v>
      </c>
      <c r="J6960" s="0" t="n">
        <v>-1594</v>
      </c>
    </row>
    <row r="6961" customFormat="false" ht="15" hidden="false" customHeight="false" outlineLevel="0" collapsed="false">
      <c r="A6961" s="0" t="n">
        <v>202407</v>
      </c>
      <c r="B6961" s="0" t="n">
        <v>202409</v>
      </c>
      <c r="C6961" s="37" t="s">
        <v>158</v>
      </c>
      <c r="D6961" s="37" t="s">
        <v>706</v>
      </c>
      <c r="E6961" s="0" t="n">
        <v>3</v>
      </c>
      <c r="F6961" s="38" t="s">
        <v>70</v>
      </c>
      <c r="G6961" s="37" t="s">
        <v>707</v>
      </c>
      <c r="H6961" s="0" t="n">
        <v>1033662</v>
      </c>
      <c r="I6961" s="0" t="n">
        <v>1004093</v>
      </c>
      <c r="J6961" s="0" t="n">
        <v>169841</v>
      </c>
    </row>
    <row r="6962" customFormat="false" ht="15" hidden="false" customHeight="false" outlineLevel="0" collapsed="false">
      <c r="A6962" s="0" t="n">
        <v>202407</v>
      </c>
      <c r="B6962" s="0" t="n">
        <v>202409</v>
      </c>
      <c r="C6962" s="37" t="s">
        <v>109</v>
      </c>
      <c r="D6962" s="37" t="s">
        <v>251</v>
      </c>
      <c r="E6962" s="0" t="n">
        <v>3</v>
      </c>
      <c r="F6962" s="38" t="s">
        <v>70</v>
      </c>
      <c r="G6962" s="37" t="s">
        <v>708</v>
      </c>
      <c r="H6962" s="0" t="n">
        <v>1108804</v>
      </c>
      <c r="I6962" s="0" t="n">
        <v>763935</v>
      </c>
      <c r="J6962" s="0" t="n">
        <v>56933</v>
      </c>
    </row>
    <row r="6963" customFormat="false" ht="15" hidden="false" customHeight="false" outlineLevel="0" collapsed="false">
      <c r="A6963" s="0" t="n">
        <v>202407</v>
      </c>
      <c r="B6963" s="0" t="n">
        <v>202409</v>
      </c>
      <c r="C6963" s="37" t="s">
        <v>101</v>
      </c>
      <c r="D6963" s="37" t="s">
        <v>273</v>
      </c>
      <c r="E6963" s="0" t="n">
        <v>3</v>
      </c>
      <c r="F6963" s="38" t="s">
        <v>70</v>
      </c>
      <c r="G6963" s="37" t="s">
        <v>709</v>
      </c>
      <c r="H6963" s="0" t="n">
        <v>12058986</v>
      </c>
      <c r="I6963" s="0" t="n">
        <v>4618103</v>
      </c>
      <c r="J6963" s="0" t="n">
        <v>169146</v>
      </c>
    </row>
    <row r="6964" customFormat="false" ht="15" hidden="false" customHeight="false" outlineLevel="0" collapsed="false">
      <c r="A6964" s="0" t="n">
        <v>202407</v>
      </c>
      <c r="B6964" s="0" t="n">
        <v>202409</v>
      </c>
      <c r="C6964" s="37" t="s">
        <v>115</v>
      </c>
      <c r="D6964" s="37" t="s">
        <v>700</v>
      </c>
      <c r="E6964" s="0" t="n">
        <v>3</v>
      </c>
      <c r="F6964" s="38" t="s">
        <v>70</v>
      </c>
      <c r="G6964" s="37" t="s">
        <v>710</v>
      </c>
      <c r="H6964" s="0" t="n">
        <v>249630</v>
      </c>
      <c r="I6964" s="0" t="n">
        <v>193087</v>
      </c>
      <c r="J6964" s="0" t="n">
        <v>36644</v>
      </c>
    </row>
    <row r="6965" customFormat="false" ht="15" hidden="false" customHeight="false" outlineLevel="0" collapsed="false">
      <c r="A6965" s="0" t="n">
        <v>202407</v>
      </c>
      <c r="B6965" s="0" t="n">
        <v>202409</v>
      </c>
      <c r="C6965" s="37" t="s">
        <v>106</v>
      </c>
      <c r="D6965" s="37" t="s">
        <v>181</v>
      </c>
      <c r="E6965" s="0" t="n">
        <v>3</v>
      </c>
      <c r="F6965" s="38" t="s">
        <v>70</v>
      </c>
      <c r="G6965" s="37" t="s">
        <v>711</v>
      </c>
      <c r="H6965" s="0" t="n">
        <v>650193</v>
      </c>
      <c r="I6965" s="0" t="n">
        <v>352061</v>
      </c>
      <c r="J6965" s="0" t="n">
        <v>-94</v>
      </c>
    </row>
    <row r="6966" customFormat="false" ht="15" hidden="false" customHeight="false" outlineLevel="0" collapsed="false">
      <c r="A6966" s="0" t="n">
        <v>202407</v>
      </c>
      <c r="B6966" s="0" t="n">
        <v>202409</v>
      </c>
      <c r="C6966" s="37" t="s">
        <v>101</v>
      </c>
      <c r="D6966" s="37" t="s">
        <v>369</v>
      </c>
      <c r="E6966" s="0" t="n">
        <v>3</v>
      </c>
      <c r="F6966" s="38" t="s">
        <v>70</v>
      </c>
      <c r="G6966" s="37" t="s">
        <v>712</v>
      </c>
      <c r="H6966" s="0" t="n">
        <v>9146218</v>
      </c>
      <c r="I6966" s="0" t="n">
        <v>5228460</v>
      </c>
      <c r="J6966" s="0" t="n">
        <v>1613333</v>
      </c>
    </row>
    <row r="6967" customFormat="false" ht="15" hidden="false" customHeight="false" outlineLevel="0" collapsed="false">
      <c r="A6967" s="0" t="n">
        <v>202407</v>
      </c>
      <c r="B6967" s="0" t="n">
        <v>202409</v>
      </c>
      <c r="C6967" s="37" t="s">
        <v>184</v>
      </c>
      <c r="D6967" s="37" t="s">
        <v>249</v>
      </c>
      <c r="E6967" s="0" t="n">
        <v>3</v>
      </c>
      <c r="F6967" s="38" t="s">
        <v>70</v>
      </c>
      <c r="G6967" s="37" t="s">
        <v>713</v>
      </c>
      <c r="H6967" s="0" t="n">
        <v>1894852</v>
      </c>
      <c r="I6967" s="0" t="n">
        <v>1727686</v>
      </c>
      <c r="J6967" s="0" t="n">
        <v>107697</v>
      </c>
    </row>
    <row r="6968" customFormat="false" ht="15" hidden="false" customHeight="false" outlineLevel="0" collapsed="false">
      <c r="A6968" s="0" t="n">
        <v>202407</v>
      </c>
      <c r="B6968" s="0" t="n">
        <v>202409</v>
      </c>
      <c r="C6968" s="37" t="s">
        <v>109</v>
      </c>
      <c r="D6968" s="37" t="s">
        <v>714</v>
      </c>
      <c r="E6968" s="0" t="n">
        <v>3</v>
      </c>
      <c r="F6968" s="38" t="s">
        <v>70</v>
      </c>
      <c r="G6968" s="37" t="s">
        <v>715</v>
      </c>
      <c r="H6968" s="0" t="n">
        <v>2516962</v>
      </c>
      <c r="I6968" s="0" t="n">
        <v>1990358</v>
      </c>
      <c r="J6968" s="0" t="n">
        <v>189053</v>
      </c>
    </row>
    <row r="6969" customFormat="false" ht="15" hidden="false" customHeight="false" outlineLevel="0" collapsed="false">
      <c r="A6969" s="0" t="n">
        <v>202407</v>
      </c>
      <c r="B6969" s="0" t="n">
        <v>202409</v>
      </c>
      <c r="C6969" s="37" t="s">
        <v>106</v>
      </c>
      <c r="D6969" s="37" t="s">
        <v>249</v>
      </c>
      <c r="E6969" s="0" t="n">
        <v>3</v>
      </c>
      <c r="F6969" s="38" t="s">
        <v>70</v>
      </c>
      <c r="G6969" s="37" t="s">
        <v>716</v>
      </c>
      <c r="H6969" s="0" t="n">
        <v>1399482</v>
      </c>
      <c r="I6969" s="0" t="n">
        <v>821532</v>
      </c>
      <c r="J6969" s="0" t="n">
        <v>192477</v>
      </c>
    </row>
    <row r="6970" customFormat="false" ht="15" hidden="false" customHeight="false" outlineLevel="0" collapsed="false">
      <c r="A6970" s="0" t="n">
        <v>202407</v>
      </c>
      <c r="B6970" s="0" t="n">
        <v>202409</v>
      </c>
      <c r="C6970" s="37" t="s">
        <v>197</v>
      </c>
      <c r="D6970" s="37" t="s">
        <v>511</v>
      </c>
      <c r="E6970" s="0" t="n">
        <v>3</v>
      </c>
      <c r="F6970" s="38" t="s">
        <v>70</v>
      </c>
      <c r="G6970" s="37" t="s">
        <v>717</v>
      </c>
      <c r="H6970" s="0" t="n">
        <v>1978061</v>
      </c>
      <c r="I6970" s="0" t="n">
        <v>1026350</v>
      </c>
      <c r="J6970" s="0" t="n">
        <v>100164</v>
      </c>
    </row>
    <row r="6971" customFormat="false" ht="15" hidden="false" customHeight="false" outlineLevel="0" collapsed="false">
      <c r="A6971" s="0" t="n">
        <v>202407</v>
      </c>
      <c r="B6971" s="0" t="n">
        <v>202409</v>
      </c>
      <c r="C6971" s="37" t="s">
        <v>149</v>
      </c>
      <c r="D6971" s="37" t="s">
        <v>150</v>
      </c>
      <c r="E6971" s="0" t="n">
        <v>3</v>
      </c>
      <c r="F6971" s="38" t="s">
        <v>70</v>
      </c>
      <c r="G6971" s="37" t="s">
        <v>718</v>
      </c>
      <c r="H6971" s="0" t="n">
        <v>4031714</v>
      </c>
      <c r="I6971" s="0" t="n">
        <v>4298805</v>
      </c>
      <c r="J6971" s="0" t="n">
        <v>854976</v>
      </c>
    </row>
    <row r="6972" customFormat="false" ht="15" hidden="false" customHeight="false" outlineLevel="0" collapsed="false">
      <c r="A6972" s="0" t="n">
        <v>202407</v>
      </c>
      <c r="B6972" s="0" t="n">
        <v>202409</v>
      </c>
      <c r="C6972" s="37" t="s">
        <v>98</v>
      </c>
      <c r="D6972" s="37" t="s">
        <v>719</v>
      </c>
      <c r="E6972" s="0" t="n">
        <v>3</v>
      </c>
      <c r="F6972" s="38" t="s">
        <v>70</v>
      </c>
      <c r="G6972" s="37" t="s">
        <v>720</v>
      </c>
      <c r="H6972" s="0" t="n">
        <v>483252</v>
      </c>
      <c r="I6972" s="0" t="n">
        <v>560816</v>
      </c>
      <c r="J6972" s="0" t="n">
        <v>-64671</v>
      </c>
    </row>
    <row r="6973" customFormat="false" ht="15" hidden="false" customHeight="false" outlineLevel="0" collapsed="false">
      <c r="A6973" s="0" t="n">
        <v>202407</v>
      </c>
      <c r="B6973" s="0" t="n">
        <v>202409</v>
      </c>
      <c r="C6973" s="37" t="s">
        <v>149</v>
      </c>
      <c r="D6973" s="37" t="s">
        <v>292</v>
      </c>
      <c r="E6973" s="0" t="n">
        <v>3</v>
      </c>
      <c r="F6973" s="38" t="s">
        <v>70</v>
      </c>
      <c r="G6973" s="37" t="s">
        <v>721</v>
      </c>
      <c r="H6973" s="0" t="n">
        <v>3163433</v>
      </c>
      <c r="I6973" s="0" t="n">
        <v>1355924</v>
      </c>
      <c r="J6973" s="0" t="n">
        <v>48461</v>
      </c>
    </row>
    <row r="6974" customFormat="false" ht="15" hidden="false" customHeight="false" outlineLevel="0" collapsed="false">
      <c r="A6974" s="0" t="n">
        <v>202407</v>
      </c>
      <c r="B6974" s="0" t="n">
        <v>202409</v>
      </c>
      <c r="C6974" s="37" t="s">
        <v>178</v>
      </c>
      <c r="D6974" s="37" t="s">
        <v>167</v>
      </c>
      <c r="E6974" s="0" t="n">
        <v>3</v>
      </c>
      <c r="F6974" s="38" t="s">
        <v>70</v>
      </c>
      <c r="G6974" s="37" t="s">
        <v>722</v>
      </c>
      <c r="H6974" s="0" t="n">
        <v>248092</v>
      </c>
      <c r="I6974" s="0" t="n">
        <v>358648</v>
      </c>
      <c r="J6974" s="0" t="n">
        <v>42921</v>
      </c>
    </row>
    <row r="6975" customFormat="false" ht="15" hidden="false" customHeight="false" outlineLevel="0" collapsed="false">
      <c r="A6975" s="0" t="n">
        <v>202407</v>
      </c>
      <c r="B6975" s="0" t="n">
        <v>202409</v>
      </c>
      <c r="C6975" s="37" t="s">
        <v>106</v>
      </c>
      <c r="D6975" s="37" t="s">
        <v>723</v>
      </c>
      <c r="E6975" s="0" t="n">
        <v>3</v>
      </c>
      <c r="F6975" s="38" t="s">
        <v>70</v>
      </c>
      <c r="G6975" s="37" t="s">
        <v>724</v>
      </c>
      <c r="H6975" s="0" t="n">
        <v>2387632</v>
      </c>
      <c r="I6975" s="0" t="n">
        <v>3578849</v>
      </c>
      <c r="J6975" s="0" t="n">
        <v>673332</v>
      </c>
    </row>
    <row r="6976" customFormat="false" ht="15" hidden="false" customHeight="false" outlineLevel="0" collapsed="false">
      <c r="A6976" s="0" t="n">
        <v>202407</v>
      </c>
      <c r="B6976" s="0" t="n">
        <v>202409</v>
      </c>
      <c r="C6976" s="37" t="s">
        <v>158</v>
      </c>
      <c r="D6976" s="37" t="s">
        <v>618</v>
      </c>
      <c r="E6976" s="0" t="n">
        <v>3</v>
      </c>
      <c r="F6976" s="38" t="s">
        <v>70</v>
      </c>
      <c r="G6976" s="37" t="s">
        <v>725</v>
      </c>
      <c r="H6976" s="0" t="n">
        <v>1644489</v>
      </c>
      <c r="I6976" s="0" t="n">
        <v>539751</v>
      </c>
      <c r="J6976" s="0" t="n">
        <v>84725</v>
      </c>
    </row>
    <row r="6977" customFormat="false" ht="15" hidden="false" customHeight="false" outlineLevel="0" collapsed="false">
      <c r="A6977" s="0" t="n">
        <v>202407</v>
      </c>
      <c r="B6977" s="0" t="n">
        <v>202409</v>
      </c>
      <c r="C6977" s="37" t="s">
        <v>178</v>
      </c>
      <c r="D6977" s="37" t="s">
        <v>391</v>
      </c>
      <c r="E6977" s="0" t="n">
        <v>3</v>
      </c>
      <c r="F6977" s="38" t="s">
        <v>70</v>
      </c>
      <c r="G6977" s="37" t="s">
        <v>726</v>
      </c>
      <c r="H6977" s="0" t="n">
        <v>661525</v>
      </c>
      <c r="I6977" s="0" t="n">
        <v>395896</v>
      </c>
      <c r="J6977" s="0" t="n">
        <v>58436</v>
      </c>
    </row>
    <row r="6978" customFormat="false" ht="15" hidden="false" customHeight="false" outlineLevel="0" collapsed="false">
      <c r="A6978" s="0" t="n">
        <v>202407</v>
      </c>
      <c r="B6978" s="0" t="n">
        <v>202409</v>
      </c>
      <c r="C6978" s="37" t="s">
        <v>184</v>
      </c>
      <c r="D6978" s="37" t="s">
        <v>200</v>
      </c>
      <c r="E6978" s="0" t="n">
        <v>3</v>
      </c>
      <c r="F6978" s="38" t="s">
        <v>70</v>
      </c>
      <c r="G6978" s="37" t="s">
        <v>727</v>
      </c>
      <c r="H6978" s="0" t="n">
        <v>921484</v>
      </c>
      <c r="I6978" s="0" t="n">
        <v>327958</v>
      </c>
      <c r="J6978" s="0" t="n">
        <v>61035</v>
      </c>
    </row>
    <row r="6979" customFormat="false" ht="15" hidden="false" customHeight="false" outlineLevel="0" collapsed="false">
      <c r="A6979" s="0" t="n">
        <v>202407</v>
      </c>
      <c r="B6979" s="0" t="n">
        <v>202409</v>
      </c>
      <c r="C6979" s="37" t="s">
        <v>95</v>
      </c>
      <c r="D6979" s="37" t="s">
        <v>684</v>
      </c>
      <c r="E6979" s="0" t="n">
        <v>3</v>
      </c>
      <c r="F6979" s="38" t="s">
        <v>70</v>
      </c>
      <c r="G6979" s="37" t="s">
        <v>728</v>
      </c>
      <c r="H6979" s="0" t="n">
        <v>603791</v>
      </c>
      <c r="I6979" s="0" t="n">
        <v>645824</v>
      </c>
      <c r="J6979" s="0" t="n">
        <v>82344</v>
      </c>
    </row>
    <row r="6980" customFormat="false" ht="15" hidden="false" customHeight="false" outlineLevel="0" collapsed="false">
      <c r="A6980" s="0" t="n">
        <v>202407</v>
      </c>
      <c r="B6980" s="0" t="n">
        <v>202409</v>
      </c>
      <c r="C6980" s="37" t="s">
        <v>178</v>
      </c>
      <c r="D6980" s="37" t="s">
        <v>509</v>
      </c>
      <c r="E6980" s="0" t="n">
        <v>3</v>
      </c>
      <c r="F6980" s="38" t="s">
        <v>70</v>
      </c>
      <c r="G6980" s="37" t="s">
        <v>729</v>
      </c>
      <c r="H6980" s="0" t="n">
        <v>319258</v>
      </c>
      <c r="I6980" s="0" t="n">
        <v>196147</v>
      </c>
      <c r="J6980" s="0" t="n">
        <v>-26346</v>
      </c>
    </row>
    <row r="6981" customFormat="false" ht="15" hidden="false" customHeight="false" outlineLevel="0" collapsed="false">
      <c r="A6981" s="0" t="n">
        <v>202407</v>
      </c>
      <c r="B6981" s="0" t="n">
        <v>202409</v>
      </c>
      <c r="C6981" s="37" t="s">
        <v>136</v>
      </c>
      <c r="D6981" s="37" t="s">
        <v>700</v>
      </c>
      <c r="E6981" s="0" t="n">
        <v>3</v>
      </c>
      <c r="F6981" s="38" t="s">
        <v>70</v>
      </c>
      <c r="G6981" s="37" t="s">
        <v>730</v>
      </c>
      <c r="H6981" s="0" t="n">
        <v>710443</v>
      </c>
      <c r="I6981" s="0" t="n">
        <v>1978985</v>
      </c>
      <c r="J6981" s="0" t="n">
        <v>443729</v>
      </c>
    </row>
    <row r="6982" customFormat="false" ht="15" hidden="false" customHeight="false" outlineLevel="0" collapsed="false">
      <c r="A6982" s="0" t="n">
        <v>202407</v>
      </c>
      <c r="B6982" s="0" t="n">
        <v>202409</v>
      </c>
      <c r="C6982" s="37" t="s">
        <v>184</v>
      </c>
      <c r="D6982" s="37" t="s">
        <v>311</v>
      </c>
      <c r="E6982" s="0" t="n">
        <v>3</v>
      </c>
      <c r="F6982" s="38" t="s">
        <v>70</v>
      </c>
      <c r="G6982" s="37" t="s">
        <v>731</v>
      </c>
      <c r="H6982" s="0" t="n">
        <v>318656</v>
      </c>
      <c r="I6982" s="0" t="n">
        <v>353016</v>
      </c>
      <c r="J6982" s="0" t="n">
        <v>-1330</v>
      </c>
    </row>
    <row r="6983" customFormat="false" ht="15" hidden="false" customHeight="false" outlineLevel="0" collapsed="false">
      <c r="A6983" s="0" t="n">
        <v>202407</v>
      </c>
      <c r="B6983" s="0" t="n">
        <v>202409</v>
      </c>
      <c r="C6983" s="37" t="s">
        <v>101</v>
      </c>
      <c r="D6983" s="37" t="s">
        <v>253</v>
      </c>
      <c r="E6983" s="0" t="n">
        <v>3</v>
      </c>
      <c r="F6983" s="38" t="s">
        <v>70</v>
      </c>
      <c r="G6983" s="37" t="s">
        <v>732</v>
      </c>
      <c r="H6983" s="0" t="n">
        <v>1800639</v>
      </c>
      <c r="I6983" s="0" t="n">
        <v>1700372</v>
      </c>
      <c r="J6983" s="0" t="n">
        <v>189358</v>
      </c>
    </row>
    <row r="6984" customFormat="false" ht="15" hidden="false" customHeight="false" outlineLevel="0" collapsed="false">
      <c r="A6984" s="0" t="n">
        <v>202407</v>
      </c>
      <c r="B6984" s="0" t="n">
        <v>202409</v>
      </c>
      <c r="C6984" s="37" t="s">
        <v>184</v>
      </c>
      <c r="D6984" s="37" t="s">
        <v>603</v>
      </c>
      <c r="E6984" s="0" t="n">
        <v>3</v>
      </c>
      <c r="F6984" s="38" t="s">
        <v>70</v>
      </c>
      <c r="G6984" s="37" t="s">
        <v>733</v>
      </c>
      <c r="H6984" s="0" t="n">
        <v>275471</v>
      </c>
      <c r="I6984" s="0" t="n">
        <v>703443</v>
      </c>
      <c r="J6984" s="0" t="n">
        <v>69008</v>
      </c>
    </row>
    <row r="6985" customFormat="false" ht="15" hidden="false" customHeight="false" outlineLevel="0" collapsed="false">
      <c r="A6985" s="0" t="n">
        <v>202407</v>
      </c>
      <c r="B6985" s="0" t="n">
        <v>202409</v>
      </c>
      <c r="C6985" s="37" t="s">
        <v>109</v>
      </c>
      <c r="D6985" s="37" t="s">
        <v>502</v>
      </c>
      <c r="E6985" s="0" t="n">
        <v>3</v>
      </c>
      <c r="F6985" s="38" t="s">
        <v>70</v>
      </c>
      <c r="G6985" s="37" t="s">
        <v>734</v>
      </c>
      <c r="H6985" s="0" t="n">
        <v>2907029</v>
      </c>
      <c r="I6985" s="0" t="n">
        <v>1353474</v>
      </c>
      <c r="J6985" s="0" t="n">
        <v>114684</v>
      </c>
    </row>
    <row r="6986" customFormat="false" ht="15" hidden="false" customHeight="false" outlineLevel="0" collapsed="false">
      <c r="A6986" s="0" t="n">
        <v>202407</v>
      </c>
      <c r="B6986" s="0" t="n">
        <v>202409</v>
      </c>
      <c r="C6986" s="37" t="s">
        <v>158</v>
      </c>
      <c r="D6986" s="37" t="s">
        <v>693</v>
      </c>
      <c r="E6986" s="0" t="n">
        <v>3</v>
      </c>
      <c r="F6986" s="38" t="s">
        <v>70</v>
      </c>
      <c r="G6986" s="37" t="s">
        <v>735</v>
      </c>
      <c r="H6986" s="0" t="n">
        <v>283850</v>
      </c>
      <c r="I6986" s="0" t="n">
        <v>138515</v>
      </c>
      <c r="J6986" s="0" t="n">
        <v>-4239</v>
      </c>
    </row>
    <row r="6987" customFormat="false" ht="15" hidden="false" customHeight="false" outlineLevel="0" collapsed="false">
      <c r="A6987" s="0" t="n">
        <v>202407</v>
      </c>
      <c r="B6987" s="0" t="n">
        <v>202409</v>
      </c>
      <c r="C6987" s="37" t="s">
        <v>95</v>
      </c>
      <c r="D6987" s="37" t="s">
        <v>714</v>
      </c>
      <c r="E6987" s="0" t="n">
        <v>3</v>
      </c>
      <c r="F6987" s="38" t="s">
        <v>70</v>
      </c>
      <c r="G6987" s="37" t="s">
        <v>736</v>
      </c>
      <c r="H6987" s="0" t="n">
        <v>677261</v>
      </c>
      <c r="I6987" s="0" t="n">
        <v>487328</v>
      </c>
      <c r="J6987" s="0" t="n">
        <v>-55492</v>
      </c>
    </row>
    <row r="6988" customFormat="false" ht="15" hidden="false" customHeight="false" outlineLevel="0" collapsed="false">
      <c r="A6988" s="0" t="n">
        <v>202407</v>
      </c>
      <c r="B6988" s="0" t="n">
        <v>202409</v>
      </c>
      <c r="C6988" s="37" t="s">
        <v>112</v>
      </c>
      <c r="D6988" s="37" t="s">
        <v>243</v>
      </c>
      <c r="E6988" s="0" t="n">
        <v>3</v>
      </c>
      <c r="F6988" s="38" t="s">
        <v>70</v>
      </c>
      <c r="G6988" s="37" t="s">
        <v>737</v>
      </c>
      <c r="H6988" s="0" t="n">
        <v>588076</v>
      </c>
      <c r="I6988" s="0" t="n">
        <v>355027</v>
      </c>
      <c r="J6988" s="0" t="n">
        <v>-7185</v>
      </c>
    </row>
    <row r="6989" customFormat="false" ht="15" hidden="false" customHeight="false" outlineLevel="0" collapsed="false">
      <c r="A6989" s="0" t="n">
        <v>202407</v>
      </c>
      <c r="B6989" s="0" t="n">
        <v>202409</v>
      </c>
      <c r="C6989" s="37" t="s">
        <v>98</v>
      </c>
      <c r="D6989" s="37" t="s">
        <v>298</v>
      </c>
      <c r="E6989" s="0" t="n">
        <v>3</v>
      </c>
      <c r="F6989" s="38" t="s">
        <v>70</v>
      </c>
      <c r="G6989" s="37" t="s">
        <v>738</v>
      </c>
      <c r="H6989" s="0" t="n">
        <v>6240461</v>
      </c>
      <c r="I6989" s="0" t="n">
        <v>8485658</v>
      </c>
      <c r="J6989" s="0" t="n">
        <v>1379970</v>
      </c>
    </row>
    <row r="6990" customFormat="false" ht="15" hidden="false" customHeight="false" outlineLevel="0" collapsed="false">
      <c r="A6990" s="0" t="n">
        <v>202407</v>
      </c>
      <c r="B6990" s="0" t="n">
        <v>202409</v>
      </c>
      <c r="C6990" s="37" t="s">
        <v>178</v>
      </c>
      <c r="D6990" s="37" t="s">
        <v>253</v>
      </c>
      <c r="E6990" s="0" t="n">
        <v>3</v>
      </c>
      <c r="F6990" s="38" t="s">
        <v>70</v>
      </c>
      <c r="G6990" s="37" t="s">
        <v>739</v>
      </c>
      <c r="H6990" s="0" t="n">
        <v>2070408</v>
      </c>
      <c r="I6990" s="0" t="n">
        <v>731638</v>
      </c>
      <c r="J6990" s="0" t="n">
        <v>-47309</v>
      </c>
    </row>
    <row r="6991" customFormat="false" ht="15" hidden="false" customHeight="false" outlineLevel="0" collapsed="false">
      <c r="A6991" s="0" t="n">
        <v>202407</v>
      </c>
      <c r="B6991" s="0" t="n">
        <v>202409</v>
      </c>
      <c r="C6991" s="37" t="s">
        <v>136</v>
      </c>
      <c r="D6991" s="37" t="s">
        <v>159</v>
      </c>
      <c r="E6991" s="0" t="n">
        <v>3</v>
      </c>
      <c r="F6991" s="38" t="s">
        <v>70</v>
      </c>
      <c r="G6991" s="37" t="s">
        <v>740</v>
      </c>
      <c r="H6991" s="0" t="n">
        <v>1013746</v>
      </c>
      <c r="I6991" s="0" t="n">
        <v>584357</v>
      </c>
      <c r="J6991" s="0" t="n">
        <v>-4691</v>
      </c>
    </row>
    <row r="6992" customFormat="false" ht="15" hidden="false" customHeight="false" outlineLevel="0" collapsed="false">
      <c r="A6992" s="0" t="n">
        <v>202407</v>
      </c>
      <c r="B6992" s="0" t="n">
        <v>202409</v>
      </c>
      <c r="C6992" s="37" t="s">
        <v>124</v>
      </c>
      <c r="D6992" s="37" t="s">
        <v>412</v>
      </c>
      <c r="E6992" s="0" t="n">
        <v>3</v>
      </c>
      <c r="F6992" s="38" t="s">
        <v>70</v>
      </c>
      <c r="G6992" s="37" t="s">
        <v>741</v>
      </c>
      <c r="H6992" s="0" t="n">
        <v>2185927</v>
      </c>
      <c r="I6992" s="0" t="n">
        <v>1121465</v>
      </c>
      <c r="J6992" s="0" t="n">
        <v>136600</v>
      </c>
    </row>
    <row r="6993" customFormat="false" ht="15" hidden="false" customHeight="false" outlineLevel="0" collapsed="false">
      <c r="A6993" s="0" t="n">
        <v>202407</v>
      </c>
      <c r="B6993" s="0" t="n">
        <v>202409</v>
      </c>
      <c r="C6993" s="37" t="s">
        <v>124</v>
      </c>
      <c r="D6993" s="37" t="s">
        <v>452</v>
      </c>
      <c r="E6993" s="0" t="n">
        <v>3</v>
      </c>
      <c r="F6993" s="38" t="s">
        <v>70</v>
      </c>
      <c r="G6993" s="37" t="s">
        <v>742</v>
      </c>
      <c r="H6993" s="0" t="n">
        <v>70146</v>
      </c>
      <c r="I6993" s="0" t="n">
        <v>27591</v>
      </c>
      <c r="J6993" s="0" t="n">
        <v>-627</v>
      </c>
    </row>
    <row r="6994" customFormat="false" ht="15" hidden="false" customHeight="false" outlineLevel="0" collapsed="false">
      <c r="A6994" s="0" t="n">
        <v>202407</v>
      </c>
      <c r="B6994" s="0" t="n">
        <v>202409</v>
      </c>
      <c r="C6994" s="37" t="s">
        <v>184</v>
      </c>
      <c r="D6994" s="37" t="s">
        <v>655</v>
      </c>
      <c r="E6994" s="0" t="n">
        <v>3</v>
      </c>
      <c r="F6994" s="38" t="s">
        <v>70</v>
      </c>
      <c r="G6994" s="37" t="s">
        <v>743</v>
      </c>
      <c r="H6994" s="0" t="n">
        <v>1233417</v>
      </c>
      <c r="I6994" s="0" t="n">
        <v>1986585</v>
      </c>
      <c r="J6994" s="0" t="n">
        <v>51046</v>
      </c>
    </row>
    <row r="6995" customFormat="false" ht="15" hidden="false" customHeight="false" outlineLevel="0" collapsed="false">
      <c r="A6995" s="0" t="n">
        <v>202407</v>
      </c>
      <c r="B6995" s="0" t="n">
        <v>202409</v>
      </c>
      <c r="C6995" s="37" t="s">
        <v>124</v>
      </c>
      <c r="D6995" s="37" t="s">
        <v>744</v>
      </c>
      <c r="E6995" s="0" t="n">
        <v>3</v>
      </c>
      <c r="F6995" s="38" t="s">
        <v>70</v>
      </c>
      <c r="G6995" s="37" t="s">
        <v>745</v>
      </c>
      <c r="H6995" s="0" t="n">
        <v>11527298</v>
      </c>
      <c r="I6995" s="0" t="n">
        <v>15970502</v>
      </c>
      <c r="J6995" s="0" t="n">
        <v>1408313</v>
      </c>
    </row>
    <row r="6996" customFormat="false" ht="15" hidden="false" customHeight="false" outlineLevel="0" collapsed="false">
      <c r="A6996" s="0" t="n">
        <v>202407</v>
      </c>
      <c r="B6996" s="0" t="n">
        <v>202409</v>
      </c>
      <c r="C6996" s="37" t="s">
        <v>136</v>
      </c>
      <c r="D6996" s="37" t="s">
        <v>603</v>
      </c>
      <c r="E6996" s="0" t="n">
        <v>3</v>
      </c>
      <c r="F6996" s="38" t="s">
        <v>70</v>
      </c>
      <c r="G6996" s="37" t="s">
        <v>746</v>
      </c>
      <c r="H6996" s="0" t="n">
        <v>1391482</v>
      </c>
      <c r="I6996" s="0" t="n">
        <v>571009</v>
      </c>
      <c r="J6996" s="0" t="n">
        <v>61820</v>
      </c>
    </row>
    <row r="6997" customFormat="false" ht="15" hidden="false" customHeight="false" outlineLevel="0" collapsed="false">
      <c r="A6997" s="0" t="n">
        <v>202407</v>
      </c>
      <c r="B6997" s="0" t="n">
        <v>202409</v>
      </c>
      <c r="C6997" s="37" t="s">
        <v>109</v>
      </c>
      <c r="D6997" s="37" t="s">
        <v>99</v>
      </c>
      <c r="E6997" s="0" t="n">
        <v>3</v>
      </c>
      <c r="F6997" s="38" t="s">
        <v>70</v>
      </c>
      <c r="G6997" s="37" t="s">
        <v>747</v>
      </c>
      <c r="H6997" s="0" t="n">
        <v>1379391</v>
      </c>
      <c r="I6997" s="0" t="n">
        <v>1069948</v>
      </c>
      <c r="J6997" s="0" t="n">
        <v>-26452</v>
      </c>
    </row>
    <row r="6998" customFormat="false" ht="15" hidden="false" customHeight="false" outlineLevel="0" collapsed="false">
      <c r="A6998" s="0" t="n">
        <v>202407</v>
      </c>
      <c r="B6998" s="0" t="n">
        <v>202409</v>
      </c>
      <c r="C6998" s="37" t="s">
        <v>178</v>
      </c>
      <c r="D6998" s="37" t="s">
        <v>107</v>
      </c>
      <c r="E6998" s="0" t="n">
        <v>3</v>
      </c>
      <c r="F6998" s="38" t="s">
        <v>70</v>
      </c>
      <c r="G6998" s="37" t="s">
        <v>748</v>
      </c>
      <c r="H6998" s="0" t="n">
        <v>2835442</v>
      </c>
      <c r="I6998" s="0" t="n">
        <v>734444</v>
      </c>
      <c r="J6998" s="0" t="n">
        <v>69107</v>
      </c>
    </row>
    <row r="6999" customFormat="false" ht="15" hidden="false" customHeight="false" outlineLevel="0" collapsed="false">
      <c r="A6999" s="0" t="n">
        <v>202407</v>
      </c>
      <c r="B6999" s="0" t="n">
        <v>202409</v>
      </c>
      <c r="C6999" s="37" t="s">
        <v>136</v>
      </c>
      <c r="D6999" s="37" t="s">
        <v>723</v>
      </c>
      <c r="E6999" s="0" t="n">
        <v>3</v>
      </c>
      <c r="F6999" s="38" t="s">
        <v>70</v>
      </c>
      <c r="G6999" s="37" t="s">
        <v>749</v>
      </c>
      <c r="H6999" s="0" t="n">
        <v>4643945</v>
      </c>
      <c r="I6999" s="0" t="n">
        <v>1898746</v>
      </c>
      <c r="J6999" s="0" t="n">
        <v>227632</v>
      </c>
    </row>
    <row r="7000" customFormat="false" ht="15" hidden="false" customHeight="false" outlineLevel="0" collapsed="false">
      <c r="A7000" s="0" t="n">
        <v>202407</v>
      </c>
      <c r="B7000" s="0" t="n">
        <v>202409</v>
      </c>
      <c r="C7000" s="37" t="s">
        <v>98</v>
      </c>
      <c r="D7000" s="37" t="s">
        <v>208</v>
      </c>
      <c r="E7000" s="0" t="n">
        <v>3</v>
      </c>
      <c r="F7000" s="38" t="s">
        <v>70</v>
      </c>
      <c r="G7000" s="37" t="s">
        <v>750</v>
      </c>
      <c r="H7000" s="0" t="n">
        <v>95307</v>
      </c>
      <c r="I7000" s="0" t="n">
        <v>56667</v>
      </c>
      <c r="J7000" s="0" t="n">
        <v>-2681</v>
      </c>
    </row>
    <row r="7001" customFormat="false" ht="15" hidden="false" customHeight="false" outlineLevel="0" collapsed="false">
      <c r="A7001" s="0" t="n">
        <v>202407</v>
      </c>
      <c r="B7001" s="0" t="n">
        <v>202409</v>
      </c>
      <c r="C7001" s="37" t="s">
        <v>149</v>
      </c>
      <c r="D7001" s="37" t="s">
        <v>385</v>
      </c>
      <c r="E7001" s="0" t="n">
        <v>3</v>
      </c>
      <c r="F7001" s="38" t="s">
        <v>70</v>
      </c>
      <c r="G7001" s="37" t="s">
        <v>751</v>
      </c>
      <c r="H7001" s="0" t="n">
        <v>131115</v>
      </c>
      <c r="I7001" s="0" t="n">
        <v>83075</v>
      </c>
      <c r="J7001" s="0" t="n">
        <v>8431</v>
      </c>
    </row>
    <row r="7002" customFormat="false" ht="15" hidden="false" customHeight="false" outlineLevel="0" collapsed="false">
      <c r="A7002" s="0" t="n">
        <v>202407</v>
      </c>
      <c r="B7002" s="0" t="n">
        <v>202409</v>
      </c>
      <c r="C7002" s="37" t="s">
        <v>115</v>
      </c>
      <c r="D7002" s="37" t="s">
        <v>476</v>
      </c>
      <c r="E7002" s="0" t="n">
        <v>3</v>
      </c>
      <c r="F7002" s="38" t="s">
        <v>70</v>
      </c>
      <c r="G7002" s="37" t="s">
        <v>752</v>
      </c>
      <c r="H7002" s="0" t="n">
        <v>1625307</v>
      </c>
      <c r="I7002" s="0" t="n">
        <v>713062</v>
      </c>
      <c r="J7002" s="0" t="n">
        <v>5948</v>
      </c>
    </row>
    <row r="7003" customFormat="false" ht="15" hidden="false" customHeight="false" outlineLevel="0" collapsed="false">
      <c r="A7003" s="0" t="n">
        <v>202407</v>
      </c>
      <c r="B7003" s="0" t="n">
        <v>202409</v>
      </c>
      <c r="C7003" s="37" t="s">
        <v>101</v>
      </c>
      <c r="D7003" s="37" t="s">
        <v>425</v>
      </c>
      <c r="E7003" s="0" t="n">
        <v>3</v>
      </c>
      <c r="F7003" s="38" t="s">
        <v>70</v>
      </c>
      <c r="G7003" s="37" t="s">
        <v>753</v>
      </c>
      <c r="H7003" s="0" t="n">
        <v>528878</v>
      </c>
      <c r="I7003" s="0" t="n">
        <v>370194</v>
      </c>
      <c r="J7003" s="0" t="n">
        <v>34203</v>
      </c>
    </row>
    <row r="7004" customFormat="false" ht="15" hidden="false" customHeight="false" outlineLevel="0" collapsed="false">
      <c r="A7004" s="0" t="n">
        <v>202407</v>
      </c>
      <c r="B7004" s="0" t="n">
        <v>202409</v>
      </c>
      <c r="C7004" s="37" t="s">
        <v>124</v>
      </c>
      <c r="D7004" s="37" t="s">
        <v>243</v>
      </c>
      <c r="E7004" s="0" t="n">
        <v>3</v>
      </c>
      <c r="F7004" s="38" t="s">
        <v>70</v>
      </c>
      <c r="G7004" s="37" t="s">
        <v>754</v>
      </c>
      <c r="H7004" s="0" t="n">
        <v>4848350</v>
      </c>
      <c r="I7004" s="0" t="n">
        <v>3466876</v>
      </c>
      <c r="J7004" s="0" t="n">
        <v>528033</v>
      </c>
    </row>
    <row r="7005" customFormat="false" ht="15" hidden="false" customHeight="false" outlineLevel="0" collapsed="false">
      <c r="A7005" s="0" t="n">
        <v>202407</v>
      </c>
      <c r="B7005" s="0" t="n">
        <v>202409</v>
      </c>
      <c r="C7005" s="37" t="s">
        <v>136</v>
      </c>
      <c r="D7005" s="37" t="s">
        <v>300</v>
      </c>
      <c r="E7005" s="0" t="n">
        <v>3</v>
      </c>
      <c r="F7005" s="38" t="s">
        <v>70</v>
      </c>
      <c r="G7005" s="37" t="s">
        <v>755</v>
      </c>
      <c r="H7005" s="0" t="n">
        <v>821839</v>
      </c>
      <c r="I7005" s="0" t="n">
        <v>591557</v>
      </c>
      <c r="J7005" s="0" t="n">
        <v>36898</v>
      </c>
    </row>
    <row r="7006" customFormat="false" ht="15" hidden="false" customHeight="false" outlineLevel="0" collapsed="false">
      <c r="A7006" s="0" t="n">
        <v>202407</v>
      </c>
      <c r="B7006" s="0" t="n">
        <v>202409</v>
      </c>
      <c r="C7006" s="37" t="s">
        <v>178</v>
      </c>
      <c r="D7006" s="37" t="s">
        <v>756</v>
      </c>
      <c r="E7006" s="0" t="n">
        <v>3</v>
      </c>
      <c r="F7006" s="38" t="s">
        <v>70</v>
      </c>
      <c r="G7006" s="37" t="s">
        <v>757</v>
      </c>
      <c r="H7006" s="0" t="n">
        <v>129081</v>
      </c>
      <c r="I7006" s="0" t="n">
        <v>117835</v>
      </c>
      <c r="J7006" s="0" t="n">
        <v>20190</v>
      </c>
    </row>
    <row r="7007" customFormat="false" ht="15" hidden="false" customHeight="false" outlineLevel="0" collapsed="false">
      <c r="A7007" s="0" t="n">
        <v>202407</v>
      </c>
      <c r="B7007" s="0" t="n">
        <v>202409</v>
      </c>
      <c r="C7007" s="37" t="s">
        <v>152</v>
      </c>
      <c r="D7007" s="37" t="s">
        <v>420</v>
      </c>
      <c r="E7007" s="0" t="n">
        <v>3</v>
      </c>
      <c r="F7007" s="38" t="s">
        <v>70</v>
      </c>
      <c r="G7007" s="37" t="s">
        <v>758</v>
      </c>
      <c r="H7007" s="0" t="n">
        <v>218351</v>
      </c>
      <c r="I7007" s="0" t="n">
        <v>152415</v>
      </c>
      <c r="J7007" s="0" t="n">
        <v>24246</v>
      </c>
    </row>
    <row r="7008" customFormat="false" ht="15" hidden="false" customHeight="false" outlineLevel="0" collapsed="false">
      <c r="A7008" s="0" t="n">
        <v>202407</v>
      </c>
      <c r="B7008" s="0" t="n">
        <v>202409</v>
      </c>
      <c r="C7008" s="37" t="s">
        <v>115</v>
      </c>
      <c r="D7008" s="37" t="s">
        <v>626</v>
      </c>
      <c r="E7008" s="0" t="n">
        <v>3</v>
      </c>
      <c r="F7008" s="38" t="s">
        <v>70</v>
      </c>
      <c r="G7008" s="37" t="s">
        <v>759</v>
      </c>
      <c r="H7008" s="0" t="n">
        <v>38223</v>
      </c>
      <c r="I7008" s="0" t="n">
        <v>86500</v>
      </c>
      <c r="J7008" s="0" t="n">
        <v>14773</v>
      </c>
    </row>
    <row r="7009" customFormat="false" ht="15" hidden="false" customHeight="false" outlineLevel="0" collapsed="false">
      <c r="A7009" s="0" t="n">
        <v>202407</v>
      </c>
      <c r="B7009" s="0" t="n">
        <v>202409</v>
      </c>
      <c r="C7009" s="37" t="s">
        <v>184</v>
      </c>
      <c r="D7009" s="37" t="s">
        <v>425</v>
      </c>
      <c r="E7009" s="0" t="n">
        <v>3</v>
      </c>
      <c r="F7009" s="38" t="s">
        <v>70</v>
      </c>
      <c r="G7009" s="37" t="s">
        <v>760</v>
      </c>
      <c r="H7009" s="0" t="n">
        <v>824412</v>
      </c>
      <c r="I7009" s="0" t="n">
        <v>500896</v>
      </c>
      <c r="J7009" s="0" t="n">
        <v>60263</v>
      </c>
    </row>
    <row r="7010" customFormat="false" ht="15" hidden="false" customHeight="false" outlineLevel="0" collapsed="false">
      <c r="A7010" s="0" t="n">
        <v>202407</v>
      </c>
      <c r="B7010" s="0" t="n">
        <v>202409</v>
      </c>
      <c r="C7010" s="37" t="s">
        <v>95</v>
      </c>
      <c r="D7010" s="37" t="s">
        <v>618</v>
      </c>
      <c r="E7010" s="0" t="n">
        <v>3</v>
      </c>
      <c r="F7010" s="38" t="s">
        <v>70</v>
      </c>
      <c r="G7010" s="37" t="s">
        <v>761</v>
      </c>
      <c r="H7010" s="0" t="n">
        <v>929219</v>
      </c>
      <c r="I7010" s="0" t="n">
        <v>539522</v>
      </c>
      <c r="J7010" s="0" t="n">
        <v>102550</v>
      </c>
    </row>
    <row r="7011" customFormat="false" ht="15" hidden="false" customHeight="false" outlineLevel="0" collapsed="false">
      <c r="A7011" s="0" t="n">
        <v>202407</v>
      </c>
      <c r="B7011" s="0" t="n">
        <v>202409</v>
      </c>
      <c r="C7011" s="37" t="s">
        <v>152</v>
      </c>
      <c r="D7011" s="37" t="s">
        <v>372</v>
      </c>
      <c r="E7011" s="0" t="n">
        <v>3</v>
      </c>
      <c r="F7011" s="38" t="s">
        <v>70</v>
      </c>
      <c r="G7011" s="37" t="s">
        <v>762</v>
      </c>
      <c r="H7011" s="0" t="n">
        <v>801901</v>
      </c>
      <c r="I7011" s="0" t="n">
        <v>570711</v>
      </c>
      <c r="J7011" s="0" t="n">
        <v>67635</v>
      </c>
    </row>
    <row r="7012" customFormat="false" ht="15" hidden="false" customHeight="false" outlineLevel="0" collapsed="false">
      <c r="A7012" s="0" t="n">
        <v>202407</v>
      </c>
      <c r="B7012" s="0" t="n">
        <v>202409</v>
      </c>
      <c r="C7012" s="37" t="s">
        <v>158</v>
      </c>
      <c r="D7012" s="37" t="s">
        <v>461</v>
      </c>
      <c r="E7012" s="0" t="n">
        <v>3</v>
      </c>
      <c r="F7012" s="38" t="s">
        <v>70</v>
      </c>
      <c r="G7012" s="37" t="s">
        <v>763</v>
      </c>
      <c r="H7012" s="0" t="n">
        <v>4179419</v>
      </c>
      <c r="I7012" s="0" t="n">
        <v>2208511</v>
      </c>
      <c r="J7012" s="0" t="n">
        <v>-191535</v>
      </c>
    </row>
    <row r="7013" customFormat="false" ht="15" hidden="false" customHeight="false" outlineLevel="0" collapsed="false">
      <c r="A7013" s="0" t="n">
        <v>202407</v>
      </c>
      <c r="B7013" s="0" t="n">
        <v>202409</v>
      </c>
      <c r="C7013" s="37" t="s">
        <v>106</v>
      </c>
      <c r="D7013" s="37" t="s">
        <v>116</v>
      </c>
      <c r="E7013" s="0" t="n">
        <v>3</v>
      </c>
      <c r="F7013" s="38" t="s">
        <v>70</v>
      </c>
      <c r="G7013" s="37" t="s">
        <v>764</v>
      </c>
      <c r="H7013" s="0" t="n">
        <v>5109036</v>
      </c>
      <c r="I7013" s="0" t="n">
        <v>3716968</v>
      </c>
      <c r="J7013" s="0" t="n">
        <v>2947</v>
      </c>
    </row>
    <row r="7014" customFormat="false" ht="15" hidden="false" customHeight="false" outlineLevel="0" collapsed="false">
      <c r="A7014" s="0" t="n">
        <v>202407</v>
      </c>
      <c r="B7014" s="0" t="n">
        <v>202409</v>
      </c>
      <c r="C7014" s="37" t="s">
        <v>109</v>
      </c>
      <c r="D7014" s="37" t="s">
        <v>540</v>
      </c>
      <c r="E7014" s="0" t="n">
        <v>3</v>
      </c>
      <c r="F7014" s="38" t="s">
        <v>70</v>
      </c>
      <c r="G7014" s="37" t="s">
        <v>765</v>
      </c>
      <c r="H7014" s="0" t="n">
        <v>1372934</v>
      </c>
      <c r="I7014" s="0" t="n">
        <v>473777</v>
      </c>
      <c r="J7014" s="0" t="n">
        <v>27893</v>
      </c>
    </row>
    <row r="7015" customFormat="false" ht="15" hidden="false" customHeight="false" outlineLevel="0" collapsed="false">
      <c r="A7015" s="0" t="n">
        <v>202407</v>
      </c>
      <c r="B7015" s="0" t="n">
        <v>202409</v>
      </c>
      <c r="C7015" s="37" t="s">
        <v>178</v>
      </c>
      <c r="D7015" s="37" t="s">
        <v>364</v>
      </c>
      <c r="E7015" s="0" t="n">
        <v>3</v>
      </c>
      <c r="F7015" s="38" t="s">
        <v>70</v>
      </c>
      <c r="G7015" s="37" t="s">
        <v>766</v>
      </c>
      <c r="H7015" s="0" t="n">
        <v>80412</v>
      </c>
      <c r="I7015" s="0" t="n">
        <v>32776</v>
      </c>
      <c r="J7015" s="0" t="n">
        <v>2336</v>
      </c>
    </row>
    <row r="7016" customFormat="false" ht="15" hidden="false" customHeight="false" outlineLevel="0" collapsed="false">
      <c r="A7016" s="0" t="n">
        <v>202407</v>
      </c>
      <c r="B7016" s="0" t="n">
        <v>202409</v>
      </c>
      <c r="C7016" s="37" t="s">
        <v>184</v>
      </c>
      <c r="D7016" s="37" t="s">
        <v>571</v>
      </c>
      <c r="E7016" s="0" t="n">
        <v>3</v>
      </c>
      <c r="F7016" s="38" t="s">
        <v>70</v>
      </c>
      <c r="G7016" s="37" t="s">
        <v>767</v>
      </c>
      <c r="H7016" s="0" t="n">
        <v>2287086</v>
      </c>
      <c r="I7016" s="0" t="n">
        <v>2548953</v>
      </c>
      <c r="J7016" s="0" t="n">
        <v>295102</v>
      </c>
    </row>
    <row r="7017" customFormat="false" ht="15" hidden="false" customHeight="false" outlineLevel="0" collapsed="false">
      <c r="A7017" s="0" t="n">
        <v>202407</v>
      </c>
      <c r="B7017" s="0" t="n">
        <v>202409</v>
      </c>
      <c r="C7017" s="37" t="s">
        <v>136</v>
      </c>
      <c r="D7017" s="37" t="s">
        <v>509</v>
      </c>
      <c r="E7017" s="0" t="n">
        <v>3</v>
      </c>
      <c r="F7017" s="38" t="s">
        <v>70</v>
      </c>
      <c r="G7017" s="37" t="s">
        <v>768</v>
      </c>
      <c r="H7017" s="0" t="n">
        <v>2592532</v>
      </c>
      <c r="I7017" s="0" t="n">
        <v>895850</v>
      </c>
      <c r="J7017" s="0" t="n">
        <v>-623</v>
      </c>
    </row>
    <row r="7018" customFormat="false" ht="15" hidden="false" customHeight="false" outlineLevel="0" collapsed="false">
      <c r="A7018" s="0" t="n">
        <v>202407</v>
      </c>
      <c r="B7018" s="0" t="n">
        <v>202409</v>
      </c>
      <c r="C7018" s="37" t="s">
        <v>136</v>
      </c>
      <c r="D7018" s="37" t="s">
        <v>258</v>
      </c>
      <c r="E7018" s="0" t="n">
        <v>3</v>
      </c>
      <c r="F7018" s="38" t="s">
        <v>70</v>
      </c>
      <c r="G7018" s="37" t="s">
        <v>769</v>
      </c>
      <c r="H7018" s="0" t="n">
        <v>2021755</v>
      </c>
      <c r="I7018" s="0" t="n">
        <v>1048360</v>
      </c>
      <c r="J7018" s="0" t="n">
        <v>294454</v>
      </c>
    </row>
    <row r="7019" customFormat="false" ht="15" hidden="false" customHeight="false" outlineLevel="0" collapsed="false">
      <c r="A7019" s="0" t="n">
        <v>202407</v>
      </c>
      <c r="B7019" s="0" t="n">
        <v>202409</v>
      </c>
      <c r="C7019" s="37" t="s">
        <v>115</v>
      </c>
      <c r="D7019" s="37" t="s">
        <v>288</v>
      </c>
      <c r="E7019" s="0" t="n">
        <v>3</v>
      </c>
      <c r="F7019" s="38" t="s">
        <v>70</v>
      </c>
      <c r="G7019" s="37" t="s">
        <v>770</v>
      </c>
      <c r="H7019" s="0" t="n">
        <v>4155718</v>
      </c>
      <c r="I7019" s="0" t="n">
        <v>4141305</v>
      </c>
      <c r="J7019" s="0" t="n">
        <v>288873</v>
      </c>
    </row>
    <row r="7020" customFormat="false" ht="15" hidden="false" customHeight="false" outlineLevel="0" collapsed="false">
      <c r="A7020" s="0" t="n">
        <v>202407</v>
      </c>
      <c r="B7020" s="0" t="n">
        <v>202409</v>
      </c>
      <c r="C7020" s="37" t="s">
        <v>109</v>
      </c>
      <c r="D7020" s="37" t="s">
        <v>412</v>
      </c>
      <c r="E7020" s="0" t="n">
        <v>3</v>
      </c>
      <c r="F7020" s="38" t="s">
        <v>70</v>
      </c>
      <c r="G7020" s="37" t="s">
        <v>771</v>
      </c>
      <c r="H7020" s="0" t="n">
        <v>389863</v>
      </c>
      <c r="I7020" s="0" t="n">
        <v>243105</v>
      </c>
      <c r="J7020" s="0" t="n">
        <v>19262</v>
      </c>
    </row>
    <row r="7021" customFormat="false" ht="15" hidden="false" customHeight="false" outlineLevel="0" collapsed="false">
      <c r="A7021" s="0" t="n">
        <v>202407</v>
      </c>
      <c r="B7021" s="0" t="n">
        <v>202409</v>
      </c>
      <c r="C7021" s="37" t="s">
        <v>98</v>
      </c>
      <c r="D7021" s="37" t="s">
        <v>233</v>
      </c>
      <c r="E7021" s="0" t="n">
        <v>3</v>
      </c>
      <c r="F7021" s="38" t="s">
        <v>70</v>
      </c>
      <c r="G7021" s="37" t="s">
        <v>772</v>
      </c>
      <c r="H7021" s="0" t="n">
        <v>14049886</v>
      </c>
      <c r="I7021" s="0" t="n">
        <v>7976899</v>
      </c>
      <c r="J7021" s="0" t="n">
        <v>103102</v>
      </c>
    </row>
    <row r="7022" customFormat="false" ht="15" hidden="false" customHeight="false" outlineLevel="0" collapsed="false">
      <c r="A7022" s="0" t="n">
        <v>202407</v>
      </c>
      <c r="B7022" s="0" t="n">
        <v>202409</v>
      </c>
      <c r="C7022" s="37" t="s">
        <v>178</v>
      </c>
      <c r="D7022" s="37" t="s">
        <v>294</v>
      </c>
      <c r="E7022" s="0" t="n">
        <v>3</v>
      </c>
      <c r="F7022" s="38" t="s">
        <v>70</v>
      </c>
      <c r="G7022" s="37" t="s">
        <v>773</v>
      </c>
      <c r="H7022" s="0" t="n">
        <v>282737</v>
      </c>
      <c r="I7022" s="0" t="n">
        <v>190874</v>
      </c>
      <c r="J7022" s="0" t="n">
        <v>-3882</v>
      </c>
    </row>
    <row r="7023" customFormat="false" ht="15" hidden="false" customHeight="false" outlineLevel="0" collapsed="false">
      <c r="A7023" s="0" t="n">
        <v>202407</v>
      </c>
      <c r="B7023" s="0" t="n">
        <v>202409</v>
      </c>
      <c r="C7023" s="37" t="s">
        <v>149</v>
      </c>
      <c r="D7023" s="37" t="s">
        <v>130</v>
      </c>
      <c r="E7023" s="0" t="n">
        <v>3</v>
      </c>
      <c r="F7023" s="38" t="s">
        <v>70</v>
      </c>
      <c r="G7023" s="37" t="s">
        <v>774</v>
      </c>
      <c r="H7023" s="0" t="n">
        <v>2998482</v>
      </c>
      <c r="I7023" s="0" t="n">
        <v>2056906</v>
      </c>
      <c r="J7023" s="0" t="n">
        <v>138573</v>
      </c>
    </row>
    <row r="7024" customFormat="false" ht="15" hidden="false" customHeight="false" outlineLevel="0" collapsed="false">
      <c r="A7024" s="0" t="n">
        <v>202407</v>
      </c>
      <c r="B7024" s="0" t="n">
        <v>202409</v>
      </c>
      <c r="C7024" s="37" t="s">
        <v>109</v>
      </c>
      <c r="D7024" s="37" t="s">
        <v>139</v>
      </c>
      <c r="E7024" s="0" t="n">
        <v>3</v>
      </c>
      <c r="F7024" s="38" t="s">
        <v>70</v>
      </c>
      <c r="G7024" s="37" t="s">
        <v>775</v>
      </c>
      <c r="H7024" s="0" t="n">
        <v>145734</v>
      </c>
      <c r="I7024" s="0" t="n">
        <v>99318</v>
      </c>
      <c r="J7024" s="0" t="n">
        <v>8219</v>
      </c>
    </row>
    <row r="7025" customFormat="false" ht="15" hidden="false" customHeight="false" outlineLevel="0" collapsed="false">
      <c r="A7025" s="0" t="n">
        <v>202407</v>
      </c>
      <c r="B7025" s="0" t="n">
        <v>202409</v>
      </c>
      <c r="C7025" s="37" t="s">
        <v>106</v>
      </c>
      <c r="D7025" s="37" t="s">
        <v>776</v>
      </c>
      <c r="E7025" s="0" t="n">
        <v>3</v>
      </c>
      <c r="F7025" s="38" t="s">
        <v>70</v>
      </c>
      <c r="G7025" s="37" t="s">
        <v>777</v>
      </c>
      <c r="H7025" s="0" t="n">
        <v>484685</v>
      </c>
      <c r="I7025" s="0" t="n">
        <v>373003</v>
      </c>
      <c r="J7025" s="0" t="n">
        <v>26599</v>
      </c>
    </row>
    <row r="7026" customFormat="false" ht="15" hidden="false" customHeight="false" outlineLevel="0" collapsed="false">
      <c r="A7026" s="0" t="n">
        <v>202407</v>
      </c>
      <c r="B7026" s="0" t="n">
        <v>202409</v>
      </c>
      <c r="C7026" s="37" t="s">
        <v>109</v>
      </c>
      <c r="D7026" s="37" t="s">
        <v>396</v>
      </c>
      <c r="E7026" s="0" t="n">
        <v>3</v>
      </c>
      <c r="F7026" s="38" t="s">
        <v>70</v>
      </c>
      <c r="G7026" s="37" t="s">
        <v>778</v>
      </c>
      <c r="H7026" s="0" t="n">
        <v>8574781</v>
      </c>
      <c r="I7026" s="0" t="n">
        <v>3814417</v>
      </c>
      <c r="J7026" s="0" t="n">
        <v>936499</v>
      </c>
    </row>
    <row r="7027" customFormat="false" ht="15" hidden="false" customHeight="false" outlineLevel="0" collapsed="false">
      <c r="A7027" s="0" t="n">
        <v>202407</v>
      </c>
      <c r="B7027" s="0" t="n">
        <v>202409</v>
      </c>
      <c r="C7027" s="37" t="s">
        <v>106</v>
      </c>
      <c r="D7027" s="37" t="s">
        <v>189</v>
      </c>
      <c r="E7027" s="0" t="n">
        <v>3</v>
      </c>
      <c r="F7027" s="38" t="s">
        <v>70</v>
      </c>
      <c r="G7027" s="37" t="s">
        <v>779</v>
      </c>
      <c r="H7027" s="0" t="n">
        <v>692779</v>
      </c>
      <c r="I7027" s="0" t="n">
        <v>387344</v>
      </c>
      <c r="J7027" s="0" t="n">
        <v>26095</v>
      </c>
    </row>
    <row r="7028" customFormat="false" ht="15" hidden="false" customHeight="false" outlineLevel="0" collapsed="false">
      <c r="A7028" s="0" t="n">
        <v>202407</v>
      </c>
      <c r="B7028" s="0" t="n">
        <v>202409</v>
      </c>
      <c r="C7028" s="37" t="s">
        <v>152</v>
      </c>
      <c r="D7028" s="37" t="s">
        <v>320</v>
      </c>
      <c r="E7028" s="0" t="n">
        <v>3</v>
      </c>
      <c r="F7028" s="38" t="s">
        <v>70</v>
      </c>
      <c r="G7028" s="37" t="s">
        <v>780</v>
      </c>
      <c r="H7028" s="0" t="n">
        <v>4034750</v>
      </c>
      <c r="I7028" s="0" t="n">
        <v>4265815</v>
      </c>
      <c r="J7028" s="0" t="n">
        <v>304609</v>
      </c>
    </row>
    <row r="7029" customFormat="false" ht="15" hidden="false" customHeight="false" outlineLevel="0" collapsed="false">
      <c r="A7029" s="0" t="n">
        <v>202407</v>
      </c>
      <c r="B7029" s="0" t="n">
        <v>202409</v>
      </c>
      <c r="C7029" s="37" t="s">
        <v>95</v>
      </c>
      <c r="D7029" s="37" t="s">
        <v>693</v>
      </c>
      <c r="E7029" s="0" t="n">
        <v>3</v>
      </c>
      <c r="F7029" s="38" t="s">
        <v>70</v>
      </c>
      <c r="G7029" s="37" t="s">
        <v>781</v>
      </c>
      <c r="H7029" s="0" t="n">
        <v>1839955</v>
      </c>
      <c r="I7029" s="0" t="n">
        <v>865470</v>
      </c>
      <c r="J7029" s="0" t="n">
        <v>139799</v>
      </c>
    </row>
    <row r="7030" customFormat="false" ht="15" hidden="false" customHeight="false" outlineLevel="0" collapsed="false">
      <c r="A7030" s="0" t="n">
        <v>202407</v>
      </c>
      <c r="B7030" s="0" t="n">
        <v>202409</v>
      </c>
      <c r="C7030" s="37" t="s">
        <v>98</v>
      </c>
      <c r="D7030" s="37" t="s">
        <v>369</v>
      </c>
      <c r="E7030" s="0" t="n">
        <v>3</v>
      </c>
      <c r="F7030" s="38" t="s">
        <v>70</v>
      </c>
      <c r="G7030" s="37" t="s">
        <v>782</v>
      </c>
      <c r="H7030" s="0" t="n">
        <v>1009919</v>
      </c>
      <c r="I7030" s="0" t="n">
        <v>580984</v>
      </c>
      <c r="J7030" s="0" t="n">
        <v>36540</v>
      </c>
    </row>
    <row r="7031" customFormat="false" ht="15" hidden="false" customHeight="false" outlineLevel="0" collapsed="false">
      <c r="A7031" s="0" t="n">
        <v>202407</v>
      </c>
      <c r="B7031" s="0" t="n">
        <v>202409</v>
      </c>
      <c r="C7031" s="37" t="s">
        <v>136</v>
      </c>
      <c r="D7031" s="37" t="s">
        <v>719</v>
      </c>
      <c r="E7031" s="0" t="n">
        <v>3</v>
      </c>
      <c r="F7031" s="38" t="s">
        <v>70</v>
      </c>
      <c r="G7031" s="37" t="s">
        <v>783</v>
      </c>
      <c r="H7031" s="0" t="n">
        <v>6106438</v>
      </c>
      <c r="I7031" s="0" t="n">
        <v>6740221</v>
      </c>
      <c r="J7031" s="0" t="n">
        <v>902744</v>
      </c>
    </row>
    <row r="7032" customFormat="false" ht="15" hidden="false" customHeight="false" outlineLevel="0" collapsed="false">
      <c r="A7032" s="0" t="n">
        <v>202407</v>
      </c>
      <c r="B7032" s="0" t="n">
        <v>202409</v>
      </c>
      <c r="C7032" s="37" t="s">
        <v>101</v>
      </c>
      <c r="D7032" s="37" t="s">
        <v>247</v>
      </c>
      <c r="E7032" s="0" t="n">
        <v>3</v>
      </c>
      <c r="F7032" s="38" t="s">
        <v>70</v>
      </c>
      <c r="G7032" s="37" t="s">
        <v>784</v>
      </c>
      <c r="H7032" s="0" t="n">
        <v>1115525</v>
      </c>
      <c r="I7032" s="0" t="n">
        <v>1263784</v>
      </c>
      <c r="J7032" s="0" t="n">
        <v>-60541</v>
      </c>
    </row>
    <row r="7033" customFormat="false" ht="15" hidden="false" customHeight="false" outlineLevel="0" collapsed="false">
      <c r="A7033" s="0" t="n">
        <v>202407</v>
      </c>
      <c r="B7033" s="0" t="n">
        <v>202409</v>
      </c>
      <c r="C7033" s="37" t="s">
        <v>184</v>
      </c>
      <c r="D7033" s="37" t="s">
        <v>367</v>
      </c>
      <c r="E7033" s="0" t="n">
        <v>3</v>
      </c>
      <c r="F7033" s="38" t="s">
        <v>70</v>
      </c>
      <c r="G7033" s="37" t="s">
        <v>785</v>
      </c>
      <c r="H7033" s="0" t="n">
        <v>105597</v>
      </c>
      <c r="I7033" s="0" t="n">
        <v>76554</v>
      </c>
      <c r="J7033" s="0" t="n">
        <v>-3607</v>
      </c>
    </row>
    <row r="7034" customFormat="false" ht="15" hidden="false" customHeight="false" outlineLevel="0" collapsed="false">
      <c r="A7034" s="0" t="n">
        <v>202407</v>
      </c>
      <c r="B7034" s="0" t="n">
        <v>202409</v>
      </c>
      <c r="C7034" s="37" t="s">
        <v>98</v>
      </c>
      <c r="D7034" s="37" t="s">
        <v>376</v>
      </c>
      <c r="E7034" s="0" t="n">
        <v>3</v>
      </c>
      <c r="F7034" s="38" t="s">
        <v>70</v>
      </c>
      <c r="G7034" s="37" t="s">
        <v>786</v>
      </c>
      <c r="H7034" s="0" t="n">
        <v>490373</v>
      </c>
      <c r="I7034" s="0" t="n">
        <v>286813</v>
      </c>
      <c r="J7034" s="0" t="n">
        <v>26446</v>
      </c>
    </row>
    <row r="7035" customFormat="false" ht="15" hidden="false" customHeight="false" outlineLevel="0" collapsed="false">
      <c r="A7035" s="0" t="n">
        <v>202407</v>
      </c>
      <c r="B7035" s="0" t="n">
        <v>202409</v>
      </c>
      <c r="C7035" s="37" t="s">
        <v>158</v>
      </c>
      <c r="D7035" s="37" t="s">
        <v>96</v>
      </c>
      <c r="E7035" s="0" t="n">
        <v>3</v>
      </c>
      <c r="F7035" s="38" t="s">
        <v>70</v>
      </c>
      <c r="G7035" s="37" t="s">
        <v>787</v>
      </c>
      <c r="H7035" s="0" t="n">
        <v>2745411</v>
      </c>
      <c r="I7035" s="0" t="n">
        <v>4407997</v>
      </c>
      <c r="J7035" s="0" t="n">
        <v>250543</v>
      </c>
    </row>
    <row r="7036" customFormat="false" ht="15" hidden="false" customHeight="false" outlineLevel="0" collapsed="false">
      <c r="A7036" s="0" t="n">
        <v>202407</v>
      </c>
      <c r="B7036" s="0" t="n">
        <v>202409</v>
      </c>
      <c r="C7036" s="37" t="s">
        <v>115</v>
      </c>
      <c r="D7036" s="37" t="s">
        <v>241</v>
      </c>
      <c r="E7036" s="0" t="n">
        <v>3</v>
      </c>
      <c r="F7036" s="38" t="s">
        <v>70</v>
      </c>
      <c r="G7036" s="37" t="s">
        <v>788</v>
      </c>
      <c r="H7036" s="0" t="n">
        <v>1907500</v>
      </c>
      <c r="I7036" s="0" t="n">
        <v>980195</v>
      </c>
      <c r="J7036" s="0" t="n">
        <v>-885</v>
      </c>
    </row>
    <row r="7037" customFormat="false" ht="15" hidden="false" customHeight="false" outlineLevel="0" collapsed="false">
      <c r="A7037" s="0" t="n">
        <v>202407</v>
      </c>
      <c r="B7037" s="0" t="n">
        <v>202409</v>
      </c>
      <c r="C7037" s="37" t="s">
        <v>101</v>
      </c>
      <c r="D7037" s="37" t="s">
        <v>482</v>
      </c>
      <c r="E7037" s="0" t="n">
        <v>3</v>
      </c>
      <c r="F7037" s="38" t="s">
        <v>70</v>
      </c>
      <c r="G7037" s="37" t="s">
        <v>789</v>
      </c>
      <c r="H7037" s="0" t="n">
        <v>202140</v>
      </c>
      <c r="I7037" s="0" t="n">
        <v>124023</v>
      </c>
      <c r="J7037" s="0" t="n">
        <v>11433</v>
      </c>
    </row>
    <row r="7038" customFormat="false" ht="15" hidden="false" customHeight="false" outlineLevel="0" collapsed="false">
      <c r="A7038" s="0" t="n">
        <v>202407</v>
      </c>
      <c r="B7038" s="0" t="n">
        <v>202409</v>
      </c>
      <c r="C7038" s="37" t="s">
        <v>136</v>
      </c>
      <c r="D7038" s="37" t="s">
        <v>120</v>
      </c>
      <c r="E7038" s="0" t="n">
        <v>3</v>
      </c>
      <c r="F7038" s="38" t="s">
        <v>70</v>
      </c>
      <c r="G7038" s="37" t="s">
        <v>790</v>
      </c>
      <c r="H7038" s="0" t="n">
        <v>512093</v>
      </c>
      <c r="I7038" s="0" t="n">
        <v>462380</v>
      </c>
      <c r="J7038" s="0" t="n">
        <v>46659</v>
      </c>
    </row>
    <row r="7039" customFormat="false" ht="15" hidden="false" customHeight="false" outlineLevel="0" collapsed="false">
      <c r="A7039" s="0" t="n">
        <v>202407</v>
      </c>
      <c r="B7039" s="0" t="n">
        <v>202409</v>
      </c>
      <c r="C7039" s="37" t="s">
        <v>98</v>
      </c>
      <c r="D7039" s="37" t="s">
        <v>447</v>
      </c>
      <c r="E7039" s="0" t="n">
        <v>3</v>
      </c>
      <c r="F7039" s="38" t="s">
        <v>70</v>
      </c>
      <c r="G7039" s="37" t="s">
        <v>791</v>
      </c>
      <c r="H7039" s="0" t="n">
        <v>531963</v>
      </c>
      <c r="I7039" s="0" t="n">
        <v>325389</v>
      </c>
      <c r="J7039" s="0" t="n">
        <v>2932</v>
      </c>
    </row>
    <row r="7040" customFormat="false" ht="15" hidden="false" customHeight="false" outlineLevel="0" collapsed="false">
      <c r="A7040" s="0" t="n">
        <v>202407</v>
      </c>
      <c r="B7040" s="0" t="n">
        <v>202409</v>
      </c>
      <c r="C7040" s="37" t="s">
        <v>136</v>
      </c>
      <c r="D7040" s="37" t="s">
        <v>391</v>
      </c>
      <c r="E7040" s="0" t="n">
        <v>3</v>
      </c>
      <c r="F7040" s="38" t="s">
        <v>70</v>
      </c>
      <c r="G7040" s="37" t="s">
        <v>792</v>
      </c>
      <c r="H7040" s="0" t="n">
        <v>686995</v>
      </c>
      <c r="I7040" s="0" t="n">
        <v>363384</v>
      </c>
      <c r="J7040" s="0" t="n">
        <v>10219</v>
      </c>
    </row>
    <row r="7041" customFormat="false" ht="15" hidden="false" customHeight="false" outlineLevel="0" collapsed="false">
      <c r="A7041" s="0" t="n">
        <v>202407</v>
      </c>
      <c r="B7041" s="0" t="n">
        <v>202409</v>
      </c>
      <c r="C7041" s="37" t="s">
        <v>106</v>
      </c>
      <c r="D7041" s="37" t="s">
        <v>467</v>
      </c>
      <c r="E7041" s="0" t="n">
        <v>3</v>
      </c>
      <c r="F7041" s="38" t="s">
        <v>70</v>
      </c>
      <c r="G7041" s="37" t="s">
        <v>793</v>
      </c>
      <c r="H7041" s="0" t="n">
        <v>256708</v>
      </c>
      <c r="I7041" s="0" t="n">
        <v>138251</v>
      </c>
      <c r="J7041" s="0" t="n">
        <v>14055</v>
      </c>
    </row>
    <row r="7042" customFormat="false" ht="15" hidden="false" customHeight="false" outlineLevel="0" collapsed="false">
      <c r="A7042" s="0" t="n">
        <v>202407</v>
      </c>
      <c r="B7042" s="0" t="n">
        <v>202409</v>
      </c>
      <c r="C7042" s="37" t="s">
        <v>95</v>
      </c>
      <c r="D7042" s="37" t="s">
        <v>147</v>
      </c>
      <c r="E7042" s="0" t="n">
        <v>3</v>
      </c>
      <c r="F7042" s="38" t="s">
        <v>70</v>
      </c>
      <c r="G7042" s="37" t="s">
        <v>794</v>
      </c>
      <c r="H7042" s="0" t="n">
        <v>514319</v>
      </c>
      <c r="I7042" s="0" t="n">
        <v>454701</v>
      </c>
      <c r="J7042" s="0" t="n">
        <v>-10052</v>
      </c>
    </row>
    <row r="7043" customFormat="false" ht="15" hidden="false" customHeight="false" outlineLevel="0" collapsed="false">
      <c r="A7043" s="0" t="n">
        <v>202407</v>
      </c>
      <c r="B7043" s="0" t="n">
        <v>202409</v>
      </c>
      <c r="C7043" s="37" t="s">
        <v>184</v>
      </c>
      <c r="D7043" s="37" t="s">
        <v>603</v>
      </c>
      <c r="E7043" s="0" t="n">
        <v>3</v>
      </c>
      <c r="F7043" s="38" t="s">
        <v>70</v>
      </c>
      <c r="G7043" s="37" t="s">
        <v>795</v>
      </c>
      <c r="H7043" s="0" t="n">
        <v>399105</v>
      </c>
      <c r="I7043" s="0" t="n">
        <v>322157</v>
      </c>
      <c r="J7043" s="0" t="n">
        <v>6313</v>
      </c>
    </row>
    <row r="7044" customFormat="false" ht="15" hidden="false" customHeight="false" outlineLevel="0" collapsed="false">
      <c r="A7044" s="0" t="n">
        <v>202407</v>
      </c>
      <c r="B7044" s="0" t="n">
        <v>202409</v>
      </c>
      <c r="C7044" s="37" t="s">
        <v>149</v>
      </c>
      <c r="D7044" s="37" t="s">
        <v>318</v>
      </c>
      <c r="E7044" s="0" t="n">
        <v>3</v>
      </c>
      <c r="F7044" s="38" t="s">
        <v>70</v>
      </c>
      <c r="G7044" s="37" t="s">
        <v>796</v>
      </c>
      <c r="H7044" s="0" t="n">
        <v>3091601</v>
      </c>
      <c r="I7044" s="0" t="n">
        <v>3208658</v>
      </c>
      <c r="J7044" s="0" t="n">
        <v>428014</v>
      </c>
    </row>
    <row r="7045" customFormat="false" ht="15" hidden="false" customHeight="false" outlineLevel="0" collapsed="false">
      <c r="A7045" s="0" t="n">
        <v>202407</v>
      </c>
      <c r="B7045" s="0" t="n">
        <v>202409</v>
      </c>
      <c r="C7045" s="37" t="s">
        <v>115</v>
      </c>
      <c r="D7045" s="37" t="s">
        <v>191</v>
      </c>
      <c r="E7045" s="0" t="n">
        <v>3</v>
      </c>
      <c r="F7045" s="38" t="s">
        <v>70</v>
      </c>
      <c r="G7045" s="37" t="s">
        <v>797</v>
      </c>
      <c r="H7045" s="0" t="n">
        <v>2940186</v>
      </c>
      <c r="I7045" s="0" t="n">
        <v>1786145</v>
      </c>
      <c r="J7045" s="0" t="n">
        <v>138634</v>
      </c>
    </row>
    <row r="7046" customFormat="false" ht="15" hidden="false" customHeight="false" outlineLevel="0" collapsed="false">
      <c r="A7046" s="0" t="n">
        <v>202407</v>
      </c>
      <c r="B7046" s="0" t="n">
        <v>202409</v>
      </c>
      <c r="C7046" s="37" t="s">
        <v>101</v>
      </c>
      <c r="D7046" s="37" t="s">
        <v>519</v>
      </c>
      <c r="E7046" s="0" t="n">
        <v>3</v>
      </c>
      <c r="F7046" s="38" t="s">
        <v>70</v>
      </c>
      <c r="G7046" s="37" t="s">
        <v>798</v>
      </c>
      <c r="H7046" s="0" t="n">
        <v>843370</v>
      </c>
      <c r="I7046" s="0" t="n">
        <v>336590</v>
      </c>
      <c r="J7046" s="0" t="n">
        <v>10865</v>
      </c>
    </row>
    <row r="7047" customFormat="false" ht="15" hidden="false" customHeight="false" outlineLevel="0" collapsed="false">
      <c r="A7047" s="0" t="n">
        <v>202407</v>
      </c>
      <c r="B7047" s="0" t="n">
        <v>202409</v>
      </c>
      <c r="C7047" s="37" t="s">
        <v>101</v>
      </c>
      <c r="D7047" s="37" t="s">
        <v>99</v>
      </c>
      <c r="E7047" s="0" t="n">
        <v>3</v>
      </c>
      <c r="F7047" s="38" t="s">
        <v>70</v>
      </c>
      <c r="G7047" s="37" t="s">
        <v>799</v>
      </c>
      <c r="H7047" s="0" t="n">
        <v>759423</v>
      </c>
      <c r="I7047" s="0" t="n">
        <v>703865</v>
      </c>
      <c r="J7047" s="0" t="n">
        <v>-7255</v>
      </c>
    </row>
    <row r="7048" customFormat="false" ht="15" hidden="false" customHeight="false" outlineLevel="0" collapsed="false">
      <c r="A7048" s="0" t="n">
        <v>202407</v>
      </c>
      <c r="B7048" s="0" t="n">
        <v>202409</v>
      </c>
      <c r="C7048" s="37" t="s">
        <v>197</v>
      </c>
      <c r="D7048" s="37" t="s">
        <v>623</v>
      </c>
      <c r="E7048" s="0" t="n">
        <v>3</v>
      </c>
      <c r="F7048" s="38" t="s">
        <v>70</v>
      </c>
      <c r="G7048" s="37" t="s">
        <v>800</v>
      </c>
      <c r="H7048" s="0" t="n">
        <v>1595983</v>
      </c>
      <c r="I7048" s="0" t="n">
        <v>973056</v>
      </c>
      <c r="J7048" s="0" t="n">
        <v>-20747</v>
      </c>
    </row>
    <row r="7049" customFormat="false" ht="15" hidden="false" customHeight="false" outlineLevel="0" collapsed="false">
      <c r="A7049" s="0" t="n">
        <v>202407</v>
      </c>
      <c r="B7049" s="0" t="n">
        <v>202409</v>
      </c>
      <c r="C7049" s="37" t="s">
        <v>115</v>
      </c>
      <c r="D7049" s="37" t="s">
        <v>102</v>
      </c>
      <c r="E7049" s="0" t="n">
        <v>3</v>
      </c>
      <c r="F7049" s="38" t="s">
        <v>70</v>
      </c>
      <c r="G7049" s="37" t="s">
        <v>801</v>
      </c>
      <c r="H7049" s="0" t="n">
        <v>452767</v>
      </c>
      <c r="I7049" s="0" t="n">
        <v>533945</v>
      </c>
      <c r="J7049" s="0" t="n">
        <v>35681</v>
      </c>
    </row>
    <row r="7050" customFormat="false" ht="15" hidden="false" customHeight="false" outlineLevel="0" collapsed="false">
      <c r="A7050" s="0" t="n">
        <v>202407</v>
      </c>
      <c r="B7050" s="0" t="n">
        <v>202409</v>
      </c>
      <c r="C7050" s="37" t="s">
        <v>136</v>
      </c>
      <c r="D7050" s="37" t="s">
        <v>719</v>
      </c>
      <c r="E7050" s="0" t="n">
        <v>3</v>
      </c>
      <c r="F7050" s="38" t="s">
        <v>70</v>
      </c>
      <c r="G7050" s="37" t="s">
        <v>802</v>
      </c>
      <c r="H7050" s="0" t="n">
        <v>258814</v>
      </c>
      <c r="I7050" s="0" t="n">
        <v>137091</v>
      </c>
      <c r="J7050" s="0" t="n">
        <v>38739</v>
      </c>
    </row>
    <row r="7051" customFormat="false" ht="15" hidden="false" customHeight="false" outlineLevel="0" collapsed="false">
      <c r="A7051" s="0" t="n">
        <v>202407</v>
      </c>
      <c r="B7051" s="0" t="n">
        <v>202409</v>
      </c>
      <c r="C7051" s="37" t="s">
        <v>106</v>
      </c>
      <c r="D7051" s="37" t="s">
        <v>369</v>
      </c>
      <c r="E7051" s="0" t="n">
        <v>3</v>
      </c>
      <c r="F7051" s="38" t="s">
        <v>70</v>
      </c>
      <c r="G7051" s="37" t="s">
        <v>803</v>
      </c>
      <c r="H7051" s="0" t="n">
        <v>418321</v>
      </c>
      <c r="I7051" s="0" t="n">
        <v>161557</v>
      </c>
      <c r="J7051" s="0" t="n">
        <v>22065</v>
      </c>
    </row>
    <row r="7052" customFormat="false" ht="15" hidden="false" customHeight="false" outlineLevel="0" collapsed="false">
      <c r="A7052" s="0" t="n">
        <v>202407</v>
      </c>
      <c r="B7052" s="0" t="n">
        <v>202409</v>
      </c>
      <c r="C7052" s="37" t="s">
        <v>106</v>
      </c>
      <c r="D7052" s="37" t="s">
        <v>756</v>
      </c>
      <c r="E7052" s="0" t="n">
        <v>3</v>
      </c>
      <c r="F7052" s="38" t="s">
        <v>70</v>
      </c>
      <c r="G7052" s="37" t="s">
        <v>804</v>
      </c>
      <c r="H7052" s="0" t="n">
        <v>655726</v>
      </c>
      <c r="I7052" s="0" t="n">
        <v>233673</v>
      </c>
      <c r="J7052" s="0" t="n">
        <v>-12452</v>
      </c>
    </row>
    <row r="7053" customFormat="false" ht="15" hidden="false" customHeight="false" outlineLevel="0" collapsed="false">
      <c r="A7053" s="0" t="n">
        <v>202407</v>
      </c>
      <c r="B7053" s="0" t="n">
        <v>202409</v>
      </c>
      <c r="C7053" s="37" t="s">
        <v>101</v>
      </c>
      <c r="D7053" s="37" t="s">
        <v>165</v>
      </c>
      <c r="E7053" s="0" t="n">
        <v>3</v>
      </c>
      <c r="F7053" s="38" t="s">
        <v>70</v>
      </c>
      <c r="G7053" s="37" t="s">
        <v>805</v>
      </c>
      <c r="H7053" s="0" t="n">
        <v>414897</v>
      </c>
      <c r="I7053" s="0" t="n">
        <v>367892</v>
      </c>
      <c r="J7053" s="0" t="n">
        <v>55449</v>
      </c>
    </row>
    <row r="7054" customFormat="false" ht="15" hidden="false" customHeight="false" outlineLevel="0" collapsed="false">
      <c r="A7054" s="0" t="n">
        <v>202407</v>
      </c>
      <c r="B7054" s="0" t="n">
        <v>202409</v>
      </c>
      <c r="C7054" s="37" t="s">
        <v>149</v>
      </c>
      <c r="D7054" s="37" t="s">
        <v>806</v>
      </c>
      <c r="E7054" s="0" t="n">
        <v>3</v>
      </c>
      <c r="F7054" s="38" t="s">
        <v>70</v>
      </c>
      <c r="G7054" s="37" t="s">
        <v>807</v>
      </c>
      <c r="H7054" s="0" t="n">
        <v>1813462</v>
      </c>
      <c r="I7054" s="0" t="n">
        <v>616323</v>
      </c>
      <c r="J7054" s="0" t="n">
        <v>2534</v>
      </c>
    </row>
    <row r="7055" customFormat="false" ht="15" hidden="false" customHeight="false" outlineLevel="0" collapsed="false">
      <c r="A7055" s="0" t="n">
        <v>202407</v>
      </c>
      <c r="B7055" s="0" t="n">
        <v>202409</v>
      </c>
      <c r="C7055" s="37" t="s">
        <v>101</v>
      </c>
      <c r="D7055" s="37" t="s">
        <v>412</v>
      </c>
      <c r="E7055" s="0" t="n">
        <v>3</v>
      </c>
      <c r="F7055" s="38" t="s">
        <v>70</v>
      </c>
      <c r="G7055" s="37" t="s">
        <v>808</v>
      </c>
      <c r="H7055" s="0" t="n">
        <v>2482695</v>
      </c>
      <c r="I7055" s="0" t="n">
        <v>2109602</v>
      </c>
      <c r="J7055" s="0" t="n">
        <v>167743</v>
      </c>
    </row>
    <row r="7056" customFormat="false" ht="15" hidden="false" customHeight="false" outlineLevel="0" collapsed="false">
      <c r="A7056" s="0" t="n">
        <v>202407</v>
      </c>
      <c r="B7056" s="0" t="n">
        <v>202409</v>
      </c>
      <c r="C7056" s="37" t="s">
        <v>115</v>
      </c>
      <c r="D7056" s="37" t="s">
        <v>493</v>
      </c>
      <c r="E7056" s="0" t="n">
        <v>3</v>
      </c>
      <c r="F7056" s="38" t="s">
        <v>70</v>
      </c>
      <c r="G7056" s="37" t="s">
        <v>809</v>
      </c>
      <c r="H7056" s="0" t="n">
        <v>203657</v>
      </c>
      <c r="I7056" s="0" t="n">
        <v>118170</v>
      </c>
      <c r="J7056" s="0" t="n">
        <v>2495</v>
      </c>
    </row>
    <row r="7057" customFormat="false" ht="15" hidden="false" customHeight="false" outlineLevel="0" collapsed="false">
      <c r="A7057" s="0" t="n">
        <v>202407</v>
      </c>
      <c r="B7057" s="0" t="n">
        <v>202409</v>
      </c>
      <c r="C7057" s="37" t="s">
        <v>115</v>
      </c>
      <c r="D7057" s="37" t="s">
        <v>493</v>
      </c>
      <c r="E7057" s="0" t="n">
        <v>3</v>
      </c>
      <c r="F7057" s="38" t="s">
        <v>70</v>
      </c>
      <c r="G7057" s="37" t="s">
        <v>810</v>
      </c>
      <c r="H7057" s="0" t="n">
        <v>1288041</v>
      </c>
      <c r="I7057" s="0" t="n">
        <v>649112</v>
      </c>
      <c r="J7057" s="0" t="n">
        <v>183228</v>
      </c>
    </row>
    <row r="7058" customFormat="false" ht="15" hidden="false" customHeight="false" outlineLevel="0" collapsed="false">
      <c r="A7058" s="0" t="n">
        <v>202407</v>
      </c>
      <c r="B7058" s="0" t="n">
        <v>202409</v>
      </c>
      <c r="C7058" s="37" t="s">
        <v>184</v>
      </c>
      <c r="D7058" s="37" t="s">
        <v>425</v>
      </c>
      <c r="E7058" s="0" t="n">
        <v>3</v>
      </c>
      <c r="F7058" s="38" t="s">
        <v>70</v>
      </c>
      <c r="G7058" s="37" t="s">
        <v>811</v>
      </c>
      <c r="H7058" s="0" t="n">
        <v>777052</v>
      </c>
      <c r="I7058" s="0" t="n">
        <v>647851</v>
      </c>
      <c r="J7058" s="0" t="n">
        <v>-21645</v>
      </c>
    </row>
    <row r="7059" customFormat="false" ht="15" hidden="false" customHeight="false" outlineLevel="0" collapsed="false">
      <c r="A7059" s="0" t="n">
        <v>202407</v>
      </c>
      <c r="B7059" s="0" t="n">
        <v>202409</v>
      </c>
      <c r="C7059" s="37" t="s">
        <v>149</v>
      </c>
      <c r="D7059" s="37" t="s">
        <v>756</v>
      </c>
      <c r="E7059" s="0" t="n">
        <v>3</v>
      </c>
      <c r="F7059" s="38" t="s">
        <v>70</v>
      </c>
      <c r="G7059" s="37" t="s">
        <v>812</v>
      </c>
      <c r="H7059" s="0" t="n">
        <v>1890553</v>
      </c>
      <c r="I7059" s="0" t="n">
        <v>2430563</v>
      </c>
      <c r="J7059" s="0" t="n">
        <v>270670</v>
      </c>
    </row>
    <row r="7060" customFormat="false" ht="15" hidden="false" customHeight="false" outlineLevel="0" collapsed="false">
      <c r="A7060" s="0" t="n">
        <v>202407</v>
      </c>
      <c r="B7060" s="0" t="n">
        <v>202409</v>
      </c>
      <c r="C7060" s="37" t="s">
        <v>149</v>
      </c>
      <c r="D7060" s="37" t="s">
        <v>616</v>
      </c>
      <c r="E7060" s="0" t="n">
        <v>3</v>
      </c>
      <c r="F7060" s="38" t="s">
        <v>70</v>
      </c>
      <c r="G7060" s="37" t="s">
        <v>813</v>
      </c>
      <c r="H7060" s="0" t="n">
        <v>1578957</v>
      </c>
      <c r="I7060" s="0" t="n">
        <v>850722</v>
      </c>
      <c r="J7060" s="0" t="n">
        <v>9756</v>
      </c>
    </row>
    <row r="7061" customFormat="false" ht="15" hidden="false" customHeight="false" outlineLevel="0" collapsed="false">
      <c r="A7061" s="0" t="n">
        <v>202407</v>
      </c>
      <c r="B7061" s="0" t="n">
        <v>202409</v>
      </c>
      <c r="C7061" s="37" t="s">
        <v>109</v>
      </c>
      <c r="D7061" s="37" t="s">
        <v>364</v>
      </c>
      <c r="E7061" s="0" t="n">
        <v>3</v>
      </c>
      <c r="F7061" s="38" t="s">
        <v>70</v>
      </c>
      <c r="G7061" s="37" t="s">
        <v>814</v>
      </c>
      <c r="H7061" s="0" t="n">
        <v>251465</v>
      </c>
      <c r="I7061" s="0" t="n">
        <v>442091</v>
      </c>
      <c r="J7061" s="0" t="n">
        <v>68030</v>
      </c>
    </row>
    <row r="7062" customFormat="false" ht="15" hidden="false" customHeight="false" outlineLevel="0" collapsed="false">
      <c r="A7062" s="0" t="n">
        <v>202407</v>
      </c>
      <c r="B7062" s="0" t="n">
        <v>202409</v>
      </c>
      <c r="C7062" s="37" t="s">
        <v>95</v>
      </c>
      <c r="D7062" s="37" t="s">
        <v>396</v>
      </c>
      <c r="E7062" s="0" t="n">
        <v>3</v>
      </c>
      <c r="F7062" s="38" t="s">
        <v>70</v>
      </c>
      <c r="G7062" s="37" t="s">
        <v>815</v>
      </c>
      <c r="H7062" s="0" t="n">
        <v>227093</v>
      </c>
      <c r="I7062" s="0" t="n">
        <v>414274</v>
      </c>
      <c r="J7062" s="0" t="n">
        <v>45299</v>
      </c>
    </row>
    <row r="7063" customFormat="false" ht="15" hidden="false" customHeight="false" outlineLevel="0" collapsed="false">
      <c r="A7063" s="0" t="n">
        <v>202407</v>
      </c>
      <c r="B7063" s="0" t="n">
        <v>202409</v>
      </c>
      <c r="C7063" s="37" t="s">
        <v>115</v>
      </c>
      <c r="D7063" s="37" t="s">
        <v>673</v>
      </c>
      <c r="E7063" s="0" t="n">
        <v>3</v>
      </c>
      <c r="F7063" s="38" t="s">
        <v>70</v>
      </c>
      <c r="G7063" s="37" t="s">
        <v>816</v>
      </c>
      <c r="H7063" s="0" t="n">
        <v>1248391</v>
      </c>
      <c r="I7063" s="0" t="n">
        <v>939528</v>
      </c>
      <c r="J7063" s="0" t="n">
        <v>193031</v>
      </c>
    </row>
    <row r="7064" customFormat="false" ht="15" hidden="false" customHeight="false" outlineLevel="0" collapsed="false">
      <c r="A7064" s="0" t="n">
        <v>202407</v>
      </c>
      <c r="B7064" s="0" t="n">
        <v>202409</v>
      </c>
      <c r="C7064" s="37" t="s">
        <v>112</v>
      </c>
      <c r="D7064" s="37" t="s">
        <v>120</v>
      </c>
      <c r="E7064" s="0" t="n">
        <v>3</v>
      </c>
      <c r="F7064" s="38" t="s">
        <v>70</v>
      </c>
      <c r="G7064" s="37" t="s">
        <v>817</v>
      </c>
      <c r="H7064" s="0" t="n">
        <v>4449438</v>
      </c>
      <c r="I7064" s="0" t="n">
        <v>1899564</v>
      </c>
      <c r="J7064" s="0" t="n">
        <v>288376</v>
      </c>
    </row>
    <row r="7065" customFormat="false" ht="15" hidden="false" customHeight="false" outlineLevel="0" collapsed="false">
      <c r="A7065" s="0" t="n">
        <v>202407</v>
      </c>
      <c r="B7065" s="0" t="n">
        <v>202409</v>
      </c>
      <c r="C7065" s="37" t="s">
        <v>124</v>
      </c>
      <c r="D7065" s="37" t="s">
        <v>493</v>
      </c>
      <c r="E7065" s="0" t="n">
        <v>3</v>
      </c>
      <c r="F7065" s="38" t="s">
        <v>70</v>
      </c>
      <c r="G7065" s="37" t="s">
        <v>818</v>
      </c>
      <c r="H7065" s="0" t="n">
        <v>65088</v>
      </c>
      <c r="I7065" s="0" t="n">
        <v>43980</v>
      </c>
      <c r="J7065" s="0" t="n">
        <v>468</v>
      </c>
    </row>
    <row r="7066" customFormat="false" ht="15" hidden="false" customHeight="false" outlineLevel="0" collapsed="false">
      <c r="A7066" s="0" t="n">
        <v>202407</v>
      </c>
      <c r="B7066" s="0" t="n">
        <v>202409</v>
      </c>
      <c r="C7066" s="37" t="s">
        <v>95</v>
      </c>
      <c r="D7066" s="37" t="s">
        <v>414</v>
      </c>
      <c r="E7066" s="0" t="n">
        <v>3</v>
      </c>
      <c r="F7066" s="38" t="s">
        <v>70</v>
      </c>
      <c r="G7066" s="37" t="s">
        <v>819</v>
      </c>
      <c r="H7066" s="0" t="n">
        <v>1412054</v>
      </c>
      <c r="I7066" s="0" t="n">
        <v>463948</v>
      </c>
      <c r="J7066" s="0" t="n">
        <v>172412</v>
      </c>
    </row>
    <row r="7067" customFormat="false" ht="15" hidden="false" customHeight="false" outlineLevel="0" collapsed="false">
      <c r="A7067" s="0" t="n">
        <v>202407</v>
      </c>
      <c r="B7067" s="0" t="n">
        <v>202409</v>
      </c>
      <c r="C7067" s="37" t="s">
        <v>149</v>
      </c>
      <c r="D7067" s="37" t="s">
        <v>247</v>
      </c>
      <c r="E7067" s="0" t="n">
        <v>3</v>
      </c>
      <c r="F7067" s="38" t="s">
        <v>70</v>
      </c>
      <c r="G7067" s="37" t="s">
        <v>820</v>
      </c>
      <c r="H7067" s="0" t="n">
        <v>5130638</v>
      </c>
      <c r="I7067" s="0" t="n">
        <v>5735007</v>
      </c>
      <c r="J7067" s="0" t="n">
        <v>777338</v>
      </c>
    </row>
    <row r="7068" customFormat="false" ht="15" hidden="false" customHeight="false" outlineLevel="0" collapsed="false">
      <c r="A7068" s="0" t="n">
        <v>202407</v>
      </c>
      <c r="B7068" s="0" t="n">
        <v>202409</v>
      </c>
      <c r="C7068" s="37" t="s">
        <v>109</v>
      </c>
      <c r="D7068" s="37" t="s">
        <v>821</v>
      </c>
      <c r="E7068" s="0" t="n">
        <v>3</v>
      </c>
      <c r="F7068" s="38" t="s">
        <v>70</v>
      </c>
      <c r="G7068" s="37" t="s">
        <v>822</v>
      </c>
      <c r="H7068" s="0" t="n">
        <v>1026351</v>
      </c>
      <c r="I7068" s="0" t="n">
        <v>1685011</v>
      </c>
      <c r="J7068" s="0" t="n">
        <v>42014</v>
      </c>
    </row>
    <row r="7069" customFormat="false" ht="15" hidden="false" customHeight="false" outlineLevel="0" collapsed="false">
      <c r="A7069" s="0" t="n">
        <v>202407</v>
      </c>
      <c r="B7069" s="0" t="n">
        <v>202409</v>
      </c>
      <c r="C7069" s="37" t="s">
        <v>124</v>
      </c>
      <c r="D7069" s="37" t="s">
        <v>476</v>
      </c>
      <c r="E7069" s="0" t="n">
        <v>3</v>
      </c>
      <c r="F7069" s="38" t="s">
        <v>70</v>
      </c>
      <c r="G7069" s="37" t="s">
        <v>823</v>
      </c>
      <c r="H7069" s="0" t="n">
        <v>1766340</v>
      </c>
      <c r="I7069" s="0" t="n">
        <v>1005025</v>
      </c>
      <c r="J7069" s="0" t="n">
        <v>101059</v>
      </c>
    </row>
    <row r="7070" customFormat="false" ht="15" hidden="false" customHeight="false" outlineLevel="0" collapsed="false">
      <c r="A7070" s="0" t="n">
        <v>202407</v>
      </c>
      <c r="B7070" s="0" t="n">
        <v>202409</v>
      </c>
      <c r="C7070" s="37" t="s">
        <v>115</v>
      </c>
      <c r="D7070" s="37" t="s">
        <v>300</v>
      </c>
      <c r="E7070" s="0" t="n">
        <v>3</v>
      </c>
      <c r="F7070" s="38" t="s">
        <v>70</v>
      </c>
      <c r="G7070" s="37" t="s">
        <v>824</v>
      </c>
      <c r="H7070" s="0" t="n">
        <v>548265</v>
      </c>
      <c r="I7070" s="0" t="n">
        <v>358004</v>
      </c>
      <c r="J7070" s="0" t="n">
        <v>51224</v>
      </c>
    </row>
    <row r="7071" customFormat="false" ht="15" hidden="false" customHeight="false" outlineLevel="0" collapsed="false">
      <c r="A7071" s="0" t="n">
        <v>202407</v>
      </c>
      <c r="B7071" s="0" t="n">
        <v>202409</v>
      </c>
      <c r="C7071" s="37" t="s">
        <v>158</v>
      </c>
      <c r="D7071" s="37" t="s">
        <v>700</v>
      </c>
      <c r="E7071" s="0" t="n">
        <v>3</v>
      </c>
      <c r="F7071" s="38" t="s">
        <v>70</v>
      </c>
      <c r="G7071" s="37" t="s">
        <v>825</v>
      </c>
      <c r="H7071" s="0" t="n">
        <v>1226659</v>
      </c>
      <c r="I7071" s="0" t="n">
        <v>1923449</v>
      </c>
      <c r="J7071" s="0" t="n">
        <v>267897</v>
      </c>
    </row>
    <row r="7072" customFormat="false" ht="15" hidden="false" customHeight="false" outlineLevel="0" collapsed="false">
      <c r="A7072" s="0" t="n">
        <v>202407</v>
      </c>
      <c r="B7072" s="0" t="n">
        <v>202409</v>
      </c>
      <c r="C7072" s="37" t="s">
        <v>184</v>
      </c>
      <c r="D7072" s="37" t="s">
        <v>826</v>
      </c>
      <c r="E7072" s="0" t="n">
        <v>3</v>
      </c>
      <c r="F7072" s="38" t="s">
        <v>70</v>
      </c>
      <c r="G7072" s="37" t="s">
        <v>827</v>
      </c>
      <c r="H7072" s="0" t="n">
        <v>166401</v>
      </c>
      <c r="I7072" s="0" t="n">
        <v>140493</v>
      </c>
      <c r="J7072" s="0" t="n">
        <v>18208</v>
      </c>
    </row>
    <row r="7073" customFormat="false" ht="15" hidden="false" customHeight="false" outlineLevel="0" collapsed="false">
      <c r="A7073" s="0" t="n">
        <v>202407</v>
      </c>
      <c r="B7073" s="0" t="n">
        <v>202409</v>
      </c>
      <c r="C7073" s="37" t="s">
        <v>101</v>
      </c>
      <c r="D7073" s="37" t="s">
        <v>328</v>
      </c>
      <c r="E7073" s="0" t="n">
        <v>3</v>
      </c>
      <c r="F7073" s="38" t="s">
        <v>70</v>
      </c>
      <c r="G7073" s="37" t="s">
        <v>828</v>
      </c>
      <c r="H7073" s="0" t="n">
        <v>72821</v>
      </c>
      <c r="I7073" s="0" t="n">
        <v>88067</v>
      </c>
      <c r="J7073" s="0" t="n">
        <v>15557</v>
      </c>
    </row>
    <row r="7074" customFormat="false" ht="15" hidden="false" customHeight="false" outlineLevel="0" collapsed="false">
      <c r="A7074" s="0" t="n">
        <v>202407</v>
      </c>
      <c r="B7074" s="0" t="n">
        <v>202409</v>
      </c>
      <c r="C7074" s="37" t="s">
        <v>106</v>
      </c>
      <c r="D7074" s="37" t="s">
        <v>511</v>
      </c>
      <c r="E7074" s="0" t="n">
        <v>3</v>
      </c>
      <c r="F7074" s="38" t="s">
        <v>70</v>
      </c>
      <c r="G7074" s="37" t="s">
        <v>829</v>
      </c>
      <c r="H7074" s="0" t="n">
        <v>4061369</v>
      </c>
      <c r="I7074" s="0" t="n">
        <v>1927114</v>
      </c>
      <c r="J7074" s="0" t="n">
        <v>321476</v>
      </c>
    </row>
    <row r="7075" customFormat="false" ht="15" hidden="false" customHeight="false" outlineLevel="0" collapsed="false">
      <c r="A7075" s="0" t="n">
        <v>202407</v>
      </c>
      <c r="B7075" s="0" t="n">
        <v>202409</v>
      </c>
      <c r="C7075" s="37" t="s">
        <v>149</v>
      </c>
      <c r="D7075" s="37" t="s">
        <v>360</v>
      </c>
      <c r="E7075" s="0" t="n">
        <v>3</v>
      </c>
      <c r="F7075" s="38" t="s">
        <v>70</v>
      </c>
      <c r="G7075" s="37" t="s">
        <v>830</v>
      </c>
      <c r="H7075" s="0" t="n">
        <v>393903</v>
      </c>
      <c r="I7075" s="0" t="n">
        <v>597786</v>
      </c>
      <c r="J7075" s="0" t="n">
        <v>-2843</v>
      </c>
    </row>
    <row r="7076" customFormat="false" ht="15" hidden="false" customHeight="false" outlineLevel="0" collapsed="false">
      <c r="A7076" s="0" t="n">
        <v>202407</v>
      </c>
      <c r="B7076" s="0" t="n">
        <v>202409</v>
      </c>
      <c r="C7076" s="37" t="s">
        <v>112</v>
      </c>
      <c r="D7076" s="37" t="s">
        <v>284</v>
      </c>
      <c r="E7076" s="0" t="n">
        <v>3</v>
      </c>
      <c r="F7076" s="38" t="s">
        <v>70</v>
      </c>
      <c r="G7076" s="37" t="s">
        <v>831</v>
      </c>
      <c r="H7076" s="0" t="n">
        <v>542028</v>
      </c>
      <c r="I7076" s="0" t="n">
        <v>140667</v>
      </c>
      <c r="J7076" s="0" t="n">
        <v>40907</v>
      </c>
    </row>
    <row r="7077" customFormat="false" ht="15" hidden="false" customHeight="false" outlineLevel="0" collapsed="false">
      <c r="A7077" s="0" t="n">
        <v>202407</v>
      </c>
      <c r="B7077" s="0" t="n">
        <v>202409</v>
      </c>
      <c r="C7077" s="37" t="s">
        <v>184</v>
      </c>
      <c r="D7077" s="37" t="s">
        <v>267</v>
      </c>
      <c r="E7077" s="0" t="n">
        <v>3</v>
      </c>
      <c r="F7077" s="38" t="s">
        <v>70</v>
      </c>
      <c r="G7077" s="37" t="s">
        <v>832</v>
      </c>
      <c r="H7077" s="0" t="n">
        <v>198889</v>
      </c>
      <c r="I7077" s="0" t="n">
        <v>95231</v>
      </c>
      <c r="J7077" s="0" t="n">
        <v>26368</v>
      </c>
    </row>
    <row r="7078" customFormat="false" ht="15" hidden="false" customHeight="false" outlineLevel="0" collapsed="false">
      <c r="A7078" s="0" t="n">
        <v>202407</v>
      </c>
      <c r="B7078" s="0" t="n">
        <v>202409</v>
      </c>
      <c r="C7078" s="37" t="s">
        <v>197</v>
      </c>
      <c r="D7078" s="37" t="s">
        <v>387</v>
      </c>
      <c r="E7078" s="0" t="n">
        <v>3</v>
      </c>
      <c r="F7078" s="38" t="s">
        <v>70</v>
      </c>
      <c r="G7078" s="37" t="s">
        <v>833</v>
      </c>
      <c r="H7078" s="0" t="n">
        <v>208701</v>
      </c>
      <c r="I7078" s="0" t="n">
        <v>374875</v>
      </c>
      <c r="J7078" s="0" t="n">
        <v>60016</v>
      </c>
    </row>
    <row r="7079" customFormat="false" ht="15" hidden="false" customHeight="false" outlineLevel="0" collapsed="false">
      <c r="A7079" s="0" t="n">
        <v>202407</v>
      </c>
      <c r="B7079" s="0" t="n">
        <v>202409</v>
      </c>
      <c r="C7079" s="37" t="s">
        <v>197</v>
      </c>
      <c r="D7079" s="37" t="s">
        <v>334</v>
      </c>
      <c r="E7079" s="0" t="n">
        <v>3</v>
      </c>
      <c r="F7079" s="38" t="s">
        <v>70</v>
      </c>
      <c r="G7079" s="37" t="s">
        <v>834</v>
      </c>
      <c r="H7079" s="0" t="n">
        <v>857924</v>
      </c>
      <c r="I7079" s="0" t="n">
        <v>688902</v>
      </c>
      <c r="J7079" s="0" t="n">
        <v>57778</v>
      </c>
    </row>
    <row r="7080" customFormat="false" ht="15" hidden="false" customHeight="false" outlineLevel="0" collapsed="false">
      <c r="A7080" s="0" t="n">
        <v>202407</v>
      </c>
      <c r="B7080" s="0" t="n">
        <v>202409</v>
      </c>
      <c r="C7080" s="37" t="s">
        <v>197</v>
      </c>
      <c r="D7080" s="37" t="s">
        <v>208</v>
      </c>
      <c r="E7080" s="0" t="n">
        <v>3</v>
      </c>
      <c r="F7080" s="38" t="s">
        <v>70</v>
      </c>
      <c r="G7080" s="37" t="s">
        <v>835</v>
      </c>
      <c r="H7080" s="0" t="n">
        <v>624404</v>
      </c>
      <c r="I7080" s="0" t="n">
        <v>244605</v>
      </c>
      <c r="J7080" s="0" t="n">
        <v>20935</v>
      </c>
    </row>
    <row r="7081" customFormat="false" ht="15" hidden="false" customHeight="false" outlineLevel="0" collapsed="false">
      <c r="A7081" s="0" t="n">
        <v>202407</v>
      </c>
      <c r="B7081" s="0" t="n">
        <v>202409</v>
      </c>
      <c r="C7081" s="37" t="s">
        <v>115</v>
      </c>
      <c r="D7081" s="37" t="s">
        <v>306</v>
      </c>
      <c r="E7081" s="0" t="n">
        <v>3</v>
      </c>
      <c r="F7081" s="38" t="s">
        <v>70</v>
      </c>
      <c r="G7081" s="37" t="s">
        <v>836</v>
      </c>
      <c r="H7081" s="0" t="n">
        <v>2081786</v>
      </c>
      <c r="I7081" s="0" t="n">
        <v>1909309</v>
      </c>
      <c r="J7081" s="0" t="n">
        <v>90928</v>
      </c>
    </row>
    <row r="7082" customFormat="false" ht="15" hidden="false" customHeight="false" outlineLevel="0" collapsed="false">
      <c r="A7082" s="0" t="n">
        <v>202407</v>
      </c>
      <c r="B7082" s="0" t="n">
        <v>202409</v>
      </c>
      <c r="C7082" s="37" t="s">
        <v>106</v>
      </c>
      <c r="D7082" s="37" t="s">
        <v>519</v>
      </c>
      <c r="E7082" s="0" t="n">
        <v>3</v>
      </c>
      <c r="F7082" s="38" t="s">
        <v>70</v>
      </c>
      <c r="G7082" s="37" t="s">
        <v>837</v>
      </c>
      <c r="H7082" s="0" t="n">
        <v>1752559</v>
      </c>
      <c r="I7082" s="0" t="n">
        <v>486045</v>
      </c>
      <c r="J7082" s="0" t="n">
        <v>29436</v>
      </c>
    </row>
    <row r="7083" customFormat="false" ht="15" hidden="false" customHeight="false" outlineLevel="0" collapsed="false">
      <c r="A7083" s="0" t="n">
        <v>202407</v>
      </c>
      <c r="B7083" s="0" t="n">
        <v>202409</v>
      </c>
      <c r="C7083" s="37" t="s">
        <v>95</v>
      </c>
      <c r="D7083" s="37" t="s">
        <v>288</v>
      </c>
      <c r="E7083" s="0" t="n">
        <v>3</v>
      </c>
      <c r="F7083" s="38" t="s">
        <v>70</v>
      </c>
      <c r="G7083" s="37" t="s">
        <v>838</v>
      </c>
      <c r="H7083" s="0" t="n">
        <v>1711480</v>
      </c>
      <c r="I7083" s="0" t="n">
        <v>997287</v>
      </c>
      <c r="J7083" s="0" t="n">
        <v>-138302</v>
      </c>
    </row>
    <row r="7084" customFormat="false" ht="15" hidden="false" customHeight="false" outlineLevel="0" collapsed="false">
      <c r="A7084" s="0" t="n">
        <v>202407</v>
      </c>
      <c r="B7084" s="0" t="n">
        <v>202409</v>
      </c>
      <c r="C7084" s="37" t="s">
        <v>101</v>
      </c>
      <c r="D7084" s="37" t="s">
        <v>839</v>
      </c>
      <c r="E7084" s="0" t="n">
        <v>3</v>
      </c>
      <c r="F7084" s="38" t="s">
        <v>70</v>
      </c>
      <c r="G7084" s="37" t="s">
        <v>840</v>
      </c>
      <c r="H7084" s="0" t="n">
        <v>1897181</v>
      </c>
      <c r="I7084" s="0" t="n">
        <v>4704011</v>
      </c>
      <c r="J7084" s="0" t="n">
        <v>1096159</v>
      </c>
    </row>
    <row r="7085" customFormat="false" ht="15" hidden="false" customHeight="false" outlineLevel="0" collapsed="false">
      <c r="A7085" s="0" t="n">
        <v>202407</v>
      </c>
      <c r="B7085" s="0" t="n">
        <v>202409</v>
      </c>
      <c r="C7085" s="37" t="s">
        <v>106</v>
      </c>
      <c r="D7085" s="37" t="s">
        <v>841</v>
      </c>
      <c r="E7085" s="0" t="n">
        <v>3</v>
      </c>
      <c r="F7085" s="38" t="s">
        <v>70</v>
      </c>
      <c r="G7085" s="37" t="s">
        <v>842</v>
      </c>
      <c r="H7085" s="0" t="n">
        <v>7249086</v>
      </c>
      <c r="I7085" s="0" t="n">
        <v>6942553</v>
      </c>
      <c r="J7085" s="0" t="n">
        <v>1372858</v>
      </c>
    </row>
    <row r="7086" customFormat="false" ht="15" hidden="false" customHeight="false" outlineLevel="0" collapsed="false">
      <c r="A7086" s="0" t="n">
        <v>202407</v>
      </c>
      <c r="B7086" s="0" t="n">
        <v>202409</v>
      </c>
      <c r="C7086" s="37" t="s">
        <v>178</v>
      </c>
      <c r="D7086" s="37" t="s">
        <v>843</v>
      </c>
      <c r="E7086" s="0" t="n">
        <v>3</v>
      </c>
      <c r="F7086" s="38" t="s">
        <v>70</v>
      </c>
      <c r="G7086" s="37" t="s">
        <v>844</v>
      </c>
      <c r="H7086" s="0" t="n">
        <v>379506</v>
      </c>
      <c r="I7086" s="0" t="n">
        <v>76382</v>
      </c>
      <c r="J7086" s="0" t="n">
        <v>-6696</v>
      </c>
    </row>
    <row r="7087" customFormat="false" ht="15" hidden="false" customHeight="false" outlineLevel="0" collapsed="false">
      <c r="A7087" s="0" t="n">
        <v>202407</v>
      </c>
      <c r="B7087" s="0" t="n">
        <v>202409</v>
      </c>
      <c r="C7087" s="37" t="s">
        <v>95</v>
      </c>
      <c r="D7087" s="37" t="s">
        <v>96</v>
      </c>
      <c r="E7087" s="0" t="n">
        <v>3</v>
      </c>
      <c r="F7087" s="38" t="s">
        <v>71</v>
      </c>
      <c r="G7087" s="37" t="s">
        <v>97</v>
      </c>
      <c r="H7087" s="0" t="n">
        <v>3617913</v>
      </c>
      <c r="I7087" s="0" t="n">
        <v>3157894</v>
      </c>
      <c r="J7087" s="0" t="n">
        <v>115560</v>
      </c>
    </row>
    <row r="7088" customFormat="false" ht="15" hidden="false" customHeight="false" outlineLevel="0" collapsed="false">
      <c r="A7088" s="0" t="n">
        <v>202407</v>
      </c>
      <c r="B7088" s="0" t="n">
        <v>202409</v>
      </c>
      <c r="C7088" s="37" t="s">
        <v>98</v>
      </c>
      <c r="D7088" s="37" t="s">
        <v>99</v>
      </c>
      <c r="E7088" s="0" t="n">
        <v>3</v>
      </c>
      <c r="F7088" s="38" t="s">
        <v>71</v>
      </c>
      <c r="G7088" s="37" t="s">
        <v>100</v>
      </c>
      <c r="H7088" s="0" t="n">
        <v>647029</v>
      </c>
      <c r="I7088" s="0" t="n">
        <v>880159</v>
      </c>
      <c r="J7088" s="0" t="n">
        <v>42226</v>
      </c>
    </row>
    <row r="7089" customFormat="false" ht="15" hidden="false" customHeight="false" outlineLevel="0" collapsed="false">
      <c r="A7089" s="0" t="n">
        <v>202407</v>
      </c>
      <c r="B7089" s="0" t="n">
        <v>202409</v>
      </c>
      <c r="C7089" s="37" t="s">
        <v>101</v>
      </c>
      <c r="D7089" s="37" t="s">
        <v>102</v>
      </c>
      <c r="E7089" s="0" t="n">
        <v>3</v>
      </c>
      <c r="F7089" s="38" t="s">
        <v>71</v>
      </c>
      <c r="G7089" s="37" t="s">
        <v>103</v>
      </c>
      <c r="H7089" s="0" t="n">
        <v>860305</v>
      </c>
      <c r="I7089" s="0" t="n">
        <v>1034177</v>
      </c>
      <c r="J7089" s="0" t="n">
        <v>74710</v>
      </c>
    </row>
    <row r="7090" customFormat="false" ht="15" hidden="false" customHeight="false" outlineLevel="0" collapsed="false">
      <c r="A7090" s="0" t="n">
        <v>202407</v>
      </c>
      <c r="B7090" s="0" t="n">
        <v>202409</v>
      </c>
      <c r="C7090" s="37" t="s">
        <v>101</v>
      </c>
      <c r="D7090" s="37" t="s">
        <v>104</v>
      </c>
      <c r="E7090" s="0" t="n">
        <v>3</v>
      </c>
      <c r="F7090" s="38" t="s">
        <v>71</v>
      </c>
      <c r="G7090" s="37" t="s">
        <v>105</v>
      </c>
      <c r="H7090" s="0" t="n">
        <v>671612</v>
      </c>
      <c r="I7090" s="0" t="n">
        <v>319728</v>
      </c>
      <c r="J7090" s="0" t="n">
        <v>45394</v>
      </c>
    </row>
    <row r="7091" customFormat="false" ht="15" hidden="false" customHeight="false" outlineLevel="0" collapsed="false">
      <c r="A7091" s="0" t="n">
        <v>202407</v>
      </c>
      <c r="B7091" s="0" t="n">
        <v>202409</v>
      </c>
      <c r="C7091" s="37" t="s">
        <v>106</v>
      </c>
      <c r="D7091" s="37" t="s">
        <v>107</v>
      </c>
      <c r="E7091" s="0" t="n">
        <v>3</v>
      </c>
      <c r="F7091" s="38" t="s">
        <v>71</v>
      </c>
      <c r="G7091" s="37" t="s">
        <v>108</v>
      </c>
      <c r="H7091" s="0" t="n">
        <v>710516</v>
      </c>
      <c r="I7091" s="0" t="n">
        <v>310348</v>
      </c>
      <c r="J7091" s="0" t="n">
        <v>28132</v>
      </c>
    </row>
    <row r="7092" customFormat="false" ht="15" hidden="false" customHeight="false" outlineLevel="0" collapsed="false">
      <c r="A7092" s="0" t="n">
        <v>202407</v>
      </c>
      <c r="B7092" s="0" t="n">
        <v>202409</v>
      </c>
      <c r="C7092" s="37" t="s">
        <v>109</v>
      </c>
      <c r="D7092" s="37" t="s">
        <v>110</v>
      </c>
      <c r="E7092" s="0" t="n">
        <v>3</v>
      </c>
      <c r="F7092" s="38" t="s">
        <v>71</v>
      </c>
      <c r="G7092" s="37" t="s">
        <v>111</v>
      </c>
      <c r="H7092" s="0" t="n">
        <v>449272</v>
      </c>
      <c r="I7092" s="0" t="n">
        <v>356186</v>
      </c>
      <c r="J7092" s="0" t="n">
        <v>50391</v>
      </c>
    </row>
    <row r="7093" customFormat="false" ht="15" hidden="false" customHeight="false" outlineLevel="0" collapsed="false">
      <c r="A7093" s="0" t="n">
        <v>202407</v>
      </c>
      <c r="B7093" s="0" t="n">
        <v>202409</v>
      </c>
      <c r="C7093" s="37" t="s">
        <v>112</v>
      </c>
      <c r="D7093" s="37" t="s">
        <v>113</v>
      </c>
      <c r="E7093" s="0" t="n">
        <v>3</v>
      </c>
      <c r="F7093" s="38" t="s">
        <v>71</v>
      </c>
      <c r="G7093" s="37" t="s">
        <v>114</v>
      </c>
      <c r="H7093" s="0" t="n">
        <v>3135423</v>
      </c>
      <c r="I7093" s="0" t="n">
        <v>3265602</v>
      </c>
      <c r="J7093" s="0" t="n">
        <v>130023</v>
      </c>
    </row>
    <row r="7094" customFormat="false" ht="15" hidden="false" customHeight="false" outlineLevel="0" collapsed="false">
      <c r="A7094" s="0" t="n">
        <v>202407</v>
      </c>
      <c r="B7094" s="0" t="n">
        <v>202409</v>
      </c>
      <c r="C7094" s="37" t="s">
        <v>115</v>
      </c>
      <c r="D7094" s="37" t="s">
        <v>116</v>
      </c>
      <c r="E7094" s="0" t="n">
        <v>3</v>
      </c>
      <c r="F7094" s="38" t="s">
        <v>71</v>
      </c>
      <c r="G7094" s="37" t="s">
        <v>117</v>
      </c>
      <c r="H7094" s="0" t="n">
        <v>316727</v>
      </c>
      <c r="I7094" s="0" t="n">
        <v>157353</v>
      </c>
      <c r="J7094" s="0" t="n">
        <v>18477</v>
      </c>
    </row>
    <row r="7095" customFormat="false" ht="15" hidden="false" customHeight="false" outlineLevel="0" collapsed="false">
      <c r="A7095" s="0" t="n">
        <v>202407</v>
      </c>
      <c r="B7095" s="0" t="n">
        <v>202409</v>
      </c>
      <c r="C7095" s="37" t="s">
        <v>109</v>
      </c>
      <c r="D7095" s="37" t="s">
        <v>118</v>
      </c>
      <c r="E7095" s="0" t="n">
        <v>3</v>
      </c>
      <c r="F7095" s="38" t="s">
        <v>71</v>
      </c>
      <c r="G7095" s="37" t="s">
        <v>119</v>
      </c>
      <c r="H7095" s="0" t="n">
        <v>1715217</v>
      </c>
      <c r="I7095" s="0" t="n">
        <v>1059538</v>
      </c>
      <c r="J7095" s="0" t="n">
        <v>93130</v>
      </c>
    </row>
    <row r="7096" customFormat="false" ht="15" hidden="false" customHeight="false" outlineLevel="0" collapsed="false">
      <c r="A7096" s="0" t="n">
        <v>202407</v>
      </c>
      <c r="B7096" s="0" t="n">
        <v>202409</v>
      </c>
      <c r="C7096" s="37" t="s">
        <v>109</v>
      </c>
      <c r="D7096" s="37" t="s">
        <v>120</v>
      </c>
      <c r="E7096" s="0" t="n">
        <v>3</v>
      </c>
      <c r="F7096" s="38" t="s">
        <v>71</v>
      </c>
      <c r="G7096" s="37" t="s">
        <v>121</v>
      </c>
      <c r="H7096" s="0" t="n">
        <v>267076</v>
      </c>
      <c r="I7096" s="0" t="n">
        <v>133475</v>
      </c>
      <c r="J7096" s="0" t="n">
        <v>-7853</v>
      </c>
    </row>
    <row r="7097" customFormat="false" ht="15" hidden="false" customHeight="false" outlineLevel="0" collapsed="false">
      <c r="A7097" s="0" t="n">
        <v>202407</v>
      </c>
      <c r="B7097" s="0" t="n">
        <v>202409</v>
      </c>
      <c r="C7097" s="37" t="s">
        <v>95</v>
      </c>
      <c r="D7097" s="37" t="s">
        <v>122</v>
      </c>
      <c r="E7097" s="0" t="n">
        <v>3</v>
      </c>
      <c r="F7097" s="38" t="s">
        <v>71</v>
      </c>
      <c r="G7097" s="37" t="s">
        <v>123</v>
      </c>
      <c r="H7097" s="0" t="n">
        <v>590168</v>
      </c>
      <c r="I7097" s="0" t="n">
        <v>405742</v>
      </c>
      <c r="J7097" s="0" t="n">
        <v>52057</v>
      </c>
    </row>
    <row r="7098" customFormat="false" ht="15" hidden="false" customHeight="false" outlineLevel="0" collapsed="false">
      <c r="A7098" s="0" t="n">
        <v>202407</v>
      </c>
      <c r="B7098" s="0" t="n">
        <v>202409</v>
      </c>
      <c r="C7098" s="37" t="s">
        <v>124</v>
      </c>
      <c r="D7098" s="37" t="s">
        <v>125</v>
      </c>
      <c r="E7098" s="0" t="n">
        <v>3</v>
      </c>
      <c r="F7098" s="38" t="s">
        <v>71</v>
      </c>
      <c r="G7098" s="37" t="s">
        <v>126</v>
      </c>
      <c r="H7098" s="0" t="n">
        <v>158933</v>
      </c>
      <c r="I7098" s="0" t="n">
        <v>259549</v>
      </c>
      <c r="J7098" s="0" t="n">
        <v>23257</v>
      </c>
    </row>
    <row r="7099" customFormat="false" ht="15" hidden="false" customHeight="false" outlineLevel="0" collapsed="false">
      <c r="A7099" s="0" t="n">
        <v>202407</v>
      </c>
      <c r="B7099" s="0" t="n">
        <v>202409</v>
      </c>
      <c r="C7099" s="37" t="s">
        <v>95</v>
      </c>
      <c r="D7099" s="37" t="s">
        <v>127</v>
      </c>
      <c r="E7099" s="0" t="n">
        <v>3</v>
      </c>
      <c r="F7099" s="38" t="s">
        <v>71</v>
      </c>
      <c r="G7099" s="37" t="s">
        <v>128</v>
      </c>
      <c r="H7099" s="0" t="n">
        <v>902697</v>
      </c>
      <c r="I7099" s="0" t="n">
        <v>396361</v>
      </c>
      <c r="J7099" s="0" t="n">
        <v>3412</v>
      </c>
    </row>
    <row r="7100" customFormat="false" ht="15" hidden="false" customHeight="false" outlineLevel="0" collapsed="false">
      <c r="A7100" s="0" t="n">
        <v>202407</v>
      </c>
      <c r="B7100" s="0" t="n">
        <v>202409</v>
      </c>
      <c r="C7100" s="37" t="s">
        <v>124</v>
      </c>
      <c r="D7100" s="37" t="s">
        <v>122</v>
      </c>
      <c r="E7100" s="0" t="n">
        <v>3</v>
      </c>
      <c r="F7100" s="38" t="s">
        <v>71</v>
      </c>
      <c r="G7100" s="37" t="s">
        <v>129</v>
      </c>
      <c r="H7100" s="0" t="n">
        <v>4588205</v>
      </c>
      <c r="I7100" s="0" t="n">
        <v>6042222</v>
      </c>
      <c r="J7100" s="0" t="n">
        <v>226679</v>
      </c>
    </row>
    <row r="7101" customFormat="false" ht="15" hidden="false" customHeight="false" outlineLevel="0" collapsed="false">
      <c r="A7101" s="0" t="n">
        <v>202407</v>
      </c>
      <c r="B7101" s="0" t="n">
        <v>202409</v>
      </c>
      <c r="C7101" s="37" t="s">
        <v>106</v>
      </c>
      <c r="D7101" s="37" t="s">
        <v>130</v>
      </c>
      <c r="E7101" s="0" t="n">
        <v>3</v>
      </c>
      <c r="F7101" s="38" t="s">
        <v>71</v>
      </c>
      <c r="G7101" s="37" t="s">
        <v>131</v>
      </c>
      <c r="H7101" s="0" t="n">
        <v>429329</v>
      </c>
      <c r="I7101" s="0" t="n">
        <v>304775</v>
      </c>
      <c r="J7101" s="0" t="n">
        <v>12181</v>
      </c>
    </row>
    <row r="7102" customFormat="false" ht="15" hidden="false" customHeight="false" outlineLevel="0" collapsed="false">
      <c r="A7102" s="0" t="n">
        <v>202407</v>
      </c>
      <c r="B7102" s="0" t="n">
        <v>202409</v>
      </c>
      <c r="C7102" s="37" t="s">
        <v>95</v>
      </c>
      <c r="D7102" s="37" t="s">
        <v>132</v>
      </c>
      <c r="E7102" s="0" t="n">
        <v>3</v>
      </c>
      <c r="F7102" s="38" t="s">
        <v>71</v>
      </c>
      <c r="G7102" s="37" t="s">
        <v>133</v>
      </c>
      <c r="H7102" s="0" t="n">
        <v>479859</v>
      </c>
      <c r="I7102" s="0" t="n">
        <v>330234</v>
      </c>
      <c r="J7102" s="0" t="n">
        <v>18331</v>
      </c>
    </row>
    <row r="7103" customFormat="false" ht="15" hidden="false" customHeight="false" outlineLevel="0" collapsed="false">
      <c r="A7103" s="0" t="n">
        <v>202407</v>
      </c>
      <c r="B7103" s="0" t="n">
        <v>202409</v>
      </c>
      <c r="C7103" s="37" t="s">
        <v>112</v>
      </c>
      <c r="D7103" s="37" t="s">
        <v>134</v>
      </c>
      <c r="E7103" s="0" t="n">
        <v>3</v>
      </c>
      <c r="F7103" s="38" t="s">
        <v>71</v>
      </c>
      <c r="G7103" s="37" t="s">
        <v>135</v>
      </c>
      <c r="H7103" s="0" t="n">
        <v>147332</v>
      </c>
      <c r="I7103" s="0" t="n">
        <v>188536</v>
      </c>
      <c r="J7103" s="0" t="n">
        <v>48246</v>
      </c>
    </row>
    <row r="7104" customFormat="false" ht="15" hidden="false" customHeight="false" outlineLevel="0" collapsed="false">
      <c r="A7104" s="0" t="n">
        <v>202407</v>
      </c>
      <c r="B7104" s="0" t="n">
        <v>202409</v>
      </c>
      <c r="C7104" s="37" t="s">
        <v>136</v>
      </c>
      <c r="D7104" s="37" t="s">
        <v>137</v>
      </c>
      <c r="E7104" s="0" t="n">
        <v>3</v>
      </c>
      <c r="F7104" s="38" t="s">
        <v>71</v>
      </c>
      <c r="G7104" s="37" t="s">
        <v>138</v>
      </c>
      <c r="H7104" s="0" t="n">
        <v>555813</v>
      </c>
      <c r="I7104" s="0" t="n">
        <v>301482</v>
      </c>
      <c r="J7104" s="0" t="n">
        <v>87136</v>
      </c>
    </row>
    <row r="7105" customFormat="false" ht="15" hidden="false" customHeight="false" outlineLevel="0" collapsed="false">
      <c r="A7105" s="0" t="n">
        <v>202407</v>
      </c>
      <c r="B7105" s="0" t="n">
        <v>202409</v>
      </c>
      <c r="C7105" s="37" t="s">
        <v>115</v>
      </c>
      <c r="D7105" s="37" t="s">
        <v>139</v>
      </c>
      <c r="E7105" s="0" t="n">
        <v>3</v>
      </c>
      <c r="F7105" s="38" t="s">
        <v>71</v>
      </c>
      <c r="G7105" s="37" t="s">
        <v>140</v>
      </c>
      <c r="H7105" s="0" t="n">
        <v>84809</v>
      </c>
      <c r="I7105" s="0" t="n">
        <v>210857</v>
      </c>
      <c r="J7105" s="0" t="n">
        <v>-40612</v>
      </c>
    </row>
    <row r="7106" customFormat="false" ht="15" hidden="false" customHeight="false" outlineLevel="0" collapsed="false">
      <c r="A7106" s="0" t="n">
        <v>202407</v>
      </c>
      <c r="B7106" s="0" t="n">
        <v>202409</v>
      </c>
      <c r="C7106" s="37" t="s">
        <v>109</v>
      </c>
      <c r="D7106" s="37" t="s">
        <v>141</v>
      </c>
      <c r="E7106" s="0" t="n">
        <v>3</v>
      </c>
      <c r="F7106" s="38" t="s">
        <v>71</v>
      </c>
      <c r="G7106" s="37" t="s">
        <v>142</v>
      </c>
      <c r="H7106" s="0" t="n">
        <v>198038</v>
      </c>
      <c r="I7106" s="0" t="n">
        <v>226505</v>
      </c>
      <c r="J7106" s="0" t="n">
        <v>29178</v>
      </c>
    </row>
    <row r="7107" customFormat="false" ht="15" hidden="false" customHeight="false" outlineLevel="0" collapsed="false">
      <c r="A7107" s="0" t="n">
        <v>202407</v>
      </c>
      <c r="B7107" s="0" t="n">
        <v>202409</v>
      </c>
      <c r="C7107" s="37" t="s">
        <v>136</v>
      </c>
      <c r="D7107" s="37" t="s">
        <v>143</v>
      </c>
      <c r="E7107" s="0" t="n">
        <v>3</v>
      </c>
      <c r="F7107" s="38" t="s">
        <v>71</v>
      </c>
      <c r="G7107" s="37" t="s">
        <v>144</v>
      </c>
      <c r="H7107" s="0" t="n">
        <v>766426</v>
      </c>
      <c r="I7107" s="0" t="n">
        <v>1460626</v>
      </c>
      <c r="J7107" s="0" t="n">
        <v>256333</v>
      </c>
    </row>
    <row r="7108" customFormat="false" ht="15" hidden="false" customHeight="false" outlineLevel="0" collapsed="false">
      <c r="A7108" s="0" t="n">
        <v>202407</v>
      </c>
      <c r="B7108" s="0" t="n">
        <v>202409</v>
      </c>
      <c r="C7108" s="37" t="s">
        <v>101</v>
      </c>
      <c r="D7108" s="37" t="s">
        <v>145</v>
      </c>
      <c r="E7108" s="0" t="n">
        <v>3</v>
      </c>
      <c r="F7108" s="38" t="s">
        <v>71</v>
      </c>
      <c r="G7108" s="37" t="s">
        <v>146</v>
      </c>
      <c r="H7108" s="0" t="n">
        <v>2248019</v>
      </c>
      <c r="I7108" s="0" t="n">
        <v>1432719</v>
      </c>
      <c r="J7108" s="0" t="n">
        <v>83660</v>
      </c>
    </row>
    <row r="7109" customFormat="false" ht="15" hidden="false" customHeight="false" outlineLevel="0" collapsed="false">
      <c r="A7109" s="0" t="n">
        <v>202407</v>
      </c>
      <c r="B7109" s="0" t="n">
        <v>202409</v>
      </c>
      <c r="C7109" s="37" t="s">
        <v>106</v>
      </c>
      <c r="D7109" s="37" t="s">
        <v>147</v>
      </c>
      <c r="E7109" s="0" t="n">
        <v>3</v>
      </c>
      <c r="F7109" s="38" t="s">
        <v>71</v>
      </c>
      <c r="G7109" s="37" t="s">
        <v>148</v>
      </c>
      <c r="H7109" s="0" t="n">
        <v>13828099</v>
      </c>
      <c r="I7109" s="0" t="n">
        <v>8686516</v>
      </c>
      <c r="J7109" s="0" t="n">
        <v>1501108</v>
      </c>
    </row>
    <row r="7110" customFormat="false" ht="15" hidden="false" customHeight="false" outlineLevel="0" collapsed="false">
      <c r="A7110" s="0" t="n">
        <v>202407</v>
      </c>
      <c r="B7110" s="0" t="n">
        <v>202409</v>
      </c>
      <c r="C7110" s="37" t="s">
        <v>149</v>
      </c>
      <c r="D7110" s="37" t="s">
        <v>150</v>
      </c>
      <c r="E7110" s="0" t="n">
        <v>3</v>
      </c>
      <c r="F7110" s="38" t="s">
        <v>71</v>
      </c>
      <c r="G7110" s="37" t="s">
        <v>151</v>
      </c>
      <c r="H7110" s="0" t="n">
        <v>256848</v>
      </c>
      <c r="I7110" s="0" t="n">
        <v>390216</v>
      </c>
      <c r="J7110" s="0" t="n">
        <v>95766</v>
      </c>
    </row>
    <row r="7111" customFormat="false" ht="15" hidden="false" customHeight="false" outlineLevel="0" collapsed="false">
      <c r="A7111" s="0" t="n">
        <v>202407</v>
      </c>
      <c r="B7111" s="0" t="n">
        <v>202409</v>
      </c>
      <c r="C7111" s="37" t="s">
        <v>152</v>
      </c>
      <c r="D7111" s="37" t="s">
        <v>153</v>
      </c>
      <c r="E7111" s="0" t="n">
        <v>3</v>
      </c>
      <c r="F7111" s="38" t="s">
        <v>71</v>
      </c>
      <c r="G7111" s="37" t="s">
        <v>154</v>
      </c>
      <c r="H7111" s="0" t="n">
        <v>3497154</v>
      </c>
      <c r="I7111" s="0" t="n">
        <v>4146364</v>
      </c>
      <c r="J7111" s="0" t="n">
        <v>-237106</v>
      </c>
    </row>
    <row r="7112" customFormat="false" ht="15" hidden="false" customHeight="false" outlineLevel="0" collapsed="false">
      <c r="A7112" s="0" t="n">
        <v>202407</v>
      </c>
      <c r="B7112" s="0" t="n">
        <v>202409</v>
      </c>
      <c r="C7112" s="37" t="s">
        <v>101</v>
      </c>
      <c r="D7112" s="37" t="s">
        <v>155</v>
      </c>
      <c r="E7112" s="0" t="n">
        <v>3</v>
      </c>
      <c r="F7112" s="38" t="s">
        <v>71</v>
      </c>
      <c r="G7112" s="37" t="s">
        <v>156</v>
      </c>
      <c r="H7112" s="0" t="n">
        <v>750849</v>
      </c>
      <c r="I7112" s="0" t="n">
        <v>287210</v>
      </c>
      <c r="J7112" s="0" t="n">
        <v>26819</v>
      </c>
    </row>
    <row r="7113" customFormat="false" ht="15" hidden="false" customHeight="false" outlineLevel="0" collapsed="false">
      <c r="A7113" s="0" t="n">
        <v>202407</v>
      </c>
      <c r="B7113" s="0" t="n">
        <v>202409</v>
      </c>
      <c r="C7113" s="37" t="s">
        <v>106</v>
      </c>
      <c r="D7113" s="37" t="s">
        <v>116</v>
      </c>
      <c r="E7113" s="0" t="n">
        <v>3</v>
      </c>
      <c r="F7113" s="38" t="s">
        <v>71</v>
      </c>
      <c r="G7113" s="37" t="s">
        <v>157</v>
      </c>
      <c r="H7113" s="0" t="n">
        <v>437567</v>
      </c>
      <c r="I7113" s="0" t="n">
        <v>132450</v>
      </c>
      <c r="J7113" s="0" t="n">
        <v>36513</v>
      </c>
    </row>
    <row r="7114" customFormat="false" ht="15" hidden="false" customHeight="false" outlineLevel="0" collapsed="false">
      <c r="A7114" s="0" t="n">
        <v>202407</v>
      </c>
      <c r="B7114" s="0" t="n">
        <v>202409</v>
      </c>
      <c r="C7114" s="37" t="s">
        <v>158</v>
      </c>
      <c r="D7114" s="37" t="s">
        <v>159</v>
      </c>
      <c r="E7114" s="0" t="n">
        <v>3</v>
      </c>
      <c r="F7114" s="38" t="s">
        <v>71</v>
      </c>
      <c r="G7114" s="37" t="s">
        <v>160</v>
      </c>
      <c r="H7114" s="0" t="n">
        <v>1117311</v>
      </c>
      <c r="I7114" s="0" t="n">
        <v>689567</v>
      </c>
      <c r="J7114" s="0" t="n">
        <v>-30187</v>
      </c>
    </row>
    <row r="7115" customFormat="false" ht="15" hidden="false" customHeight="false" outlineLevel="0" collapsed="false">
      <c r="A7115" s="0" t="n">
        <v>202407</v>
      </c>
      <c r="B7115" s="0" t="n">
        <v>202409</v>
      </c>
      <c r="C7115" s="37" t="s">
        <v>95</v>
      </c>
      <c r="D7115" s="37" t="s">
        <v>161</v>
      </c>
      <c r="E7115" s="0" t="n">
        <v>3</v>
      </c>
      <c r="F7115" s="38" t="s">
        <v>71</v>
      </c>
      <c r="G7115" s="37" t="s">
        <v>162</v>
      </c>
      <c r="H7115" s="0" t="n">
        <v>432972</v>
      </c>
      <c r="I7115" s="0" t="n">
        <v>297197</v>
      </c>
      <c r="J7115" s="0" t="n">
        <v>20351</v>
      </c>
    </row>
    <row r="7116" customFormat="false" ht="15" hidden="false" customHeight="false" outlineLevel="0" collapsed="false">
      <c r="A7116" s="0" t="n">
        <v>202407</v>
      </c>
      <c r="B7116" s="0" t="n">
        <v>202409</v>
      </c>
      <c r="C7116" s="37" t="s">
        <v>112</v>
      </c>
      <c r="D7116" s="37" t="s">
        <v>163</v>
      </c>
      <c r="E7116" s="0" t="n">
        <v>3</v>
      </c>
      <c r="F7116" s="38" t="s">
        <v>71</v>
      </c>
      <c r="G7116" s="37" t="s">
        <v>164</v>
      </c>
      <c r="H7116" s="0" t="n">
        <v>508690</v>
      </c>
      <c r="I7116" s="0" t="n">
        <v>759570</v>
      </c>
      <c r="J7116" s="0" t="n">
        <v>26707</v>
      </c>
    </row>
    <row r="7117" customFormat="false" ht="15" hidden="false" customHeight="false" outlineLevel="0" collapsed="false">
      <c r="A7117" s="0" t="n">
        <v>202407</v>
      </c>
      <c r="B7117" s="0" t="n">
        <v>202409</v>
      </c>
      <c r="C7117" s="37" t="s">
        <v>101</v>
      </c>
      <c r="D7117" s="37" t="s">
        <v>165</v>
      </c>
      <c r="E7117" s="0" t="n">
        <v>3</v>
      </c>
      <c r="F7117" s="38" t="s">
        <v>71</v>
      </c>
      <c r="G7117" s="37" t="s">
        <v>166</v>
      </c>
      <c r="H7117" s="0" t="n">
        <v>227978</v>
      </c>
      <c r="I7117" s="0" t="n">
        <v>109229</v>
      </c>
      <c r="J7117" s="0" t="n">
        <v>20228</v>
      </c>
    </row>
    <row r="7118" customFormat="false" ht="15" hidden="false" customHeight="false" outlineLevel="0" collapsed="false">
      <c r="A7118" s="0" t="n">
        <v>202407</v>
      </c>
      <c r="B7118" s="0" t="n">
        <v>202409</v>
      </c>
      <c r="C7118" s="37" t="s">
        <v>124</v>
      </c>
      <c r="D7118" s="37" t="s">
        <v>167</v>
      </c>
      <c r="E7118" s="0" t="n">
        <v>3</v>
      </c>
      <c r="F7118" s="38" t="s">
        <v>71</v>
      </c>
      <c r="G7118" s="37" t="s">
        <v>168</v>
      </c>
      <c r="H7118" s="0" t="n">
        <v>121177</v>
      </c>
      <c r="I7118" s="0" t="n">
        <v>94645</v>
      </c>
      <c r="J7118" s="0" t="n">
        <v>18846</v>
      </c>
    </row>
    <row r="7119" customFormat="false" ht="15" hidden="false" customHeight="false" outlineLevel="0" collapsed="false">
      <c r="A7119" s="0" t="n">
        <v>202407</v>
      </c>
      <c r="B7119" s="0" t="n">
        <v>202409</v>
      </c>
      <c r="C7119" s="37" t="s">
        <v>152</v>
      </c>
      <c r="D7119" s="37" t="s">
        <v>122</v>
      </c>
      <c r="E7119" s="0" t="n">
        <v>3</v>
      </c>
      <c r="F7119" s="38" t="s">
        <v>71</v>
      </c>
      <c r="G7119" s="37" t="s">
        <v>169</v>
      </c>
      <c r="H7119" s="0" t="n">
        <v>83670</v>
      </c>
      <c r="I7119" s="0" t="n">
        <v>46643</v>
      </c>
      <c r="J7119" s="0" t="n">
        <v>4489</v>
      </c>
    </row>
    <row r="7120" customFormat="false" ht="15" hidden="false" customHeight="false" outlineLevel="0" collapsed="false">
      <c r="A7120" s="0" t="n">
        <v>202407</v>
      </c>
      <c r="B7120" s="0" t="n">
        <v>202409</v>
      </c>
      <c r="C7120" s="37" t="s">
        <v>98</v>
      </c>
      <c r="D7120" s="37" t="s">
        <v>170</v>
      </c>
      <c r="E7120" s="0" t="n">
        <v>3</v>
      </c>
      <c r="F7120" s="38" t="s">
        <v>71</v>
      </c>
      <c r="G7120" s="37" t="s">
        <v>171</v>
      </c>
      <c r="H7120" s="0" t="n">
        <v>1370012</v>
      </c>
      <c r="I7120" s="0" t="n">
        <v>942861</v>
      </c>
      <c r="J7120" s="0" t="n">
        <v>78466</v>
      </c>
    </row>
    <row r="7121" customFormat="false" ht="15" hidden="false" customHeight="false" outlineLevel="0" collapsed="false">
      <c r="A7121" s="0" t="n">
        <v>202407</v>
      </c>
      <c r="B7121" s="0" t="n">
        <v>202409</v>
      </c>
      <c r="C7121" s="37" t="s">
        <v>98</v>
      </c>
      <c r="D7121" s="37" t="s">
        <v>172</v>
      </c>
      <c r="E7121" s="0" t="n">
        <v>3</v>
      </c>
      <c r="F7121" s="38" t="s">
        <v>71</v>
      </c>
      <c r="G7121" s="37" t="s">
        <v>173</v>
      </c>
      <c r="H7121" s="0" t="n">
        <v>381957</v>
      </c>
      <c r="I7121" s="0" t="n">
        <v>198088</v>
      </c>
      <c r="J7121" s="0" t="n">
        <v>-18207</v>
      </c>
    </row>
    <row r="7122" customFormat="false" ht="15" hidden="false" customHeight="false" outlineLevel="0" collapsed="false">
      <c r="A7122" s="0" t="n">
        <v>202407</v>
      </c>
      <c r="B7122" s="0" t="n">
        <v>202409</v>
      </c>
      <c r="C7122" s="37" t="s">
        <v>158</v>
      </c>
      <c r="D7122" s="37" t="s">
        <v>174</v>
      </c>
      <c r="E7122" s="0" t="n">
        <v>3</v>
      </c>
      <c r="F7122" s="38" t="s">
        <v>71</v>
      </c>
      <c r="G7122" s="37" t="s">
        <v>175</v>
      </c>
      <c r="H7122" s="0" t="n">
        <v>308557</v>
      </c>
      <c r="I7122" s="0" t="n">
        <v>211794</v>
      </c>
      <c r="J7122" s="0" t="n">
        <v>47082</v>
      </c>
    </row>
    <row r="7123" customFormat="false" ht="15" hidden="false" customHeight="false" outlineLevel="0" collapsed="false">
      <c r="A7123" s="0" t="n">
        <v>202407</v>
      </c>
      <c r="B7123" s="0" t="n">
        <v>202409</v>
      </c>
      <c r="C7123" s="37" t="s">
        <v>149</v>
      </c>
      <c r="D7123" s="37" t="s">
        <v>176</v>
      </c>
      <c r="E7123" s="0" t="n">
        <v>3</v>
      </c>
      <c r="F7123" s="38" t="s">
        <v>71</v>
      </c>
      <c r="G7123" s="37" t="s">
        <v>177</v>
      </c>
      <c r="H7123" s="0" t="n">
        <v>536427</v>
      </c>
      <c r="I7123" s="0" t="n">
        <v>143827</v>
      </c>
      <c r="J7123" s="0" t="n">
        <v>6427</v>
      </c>
    </row>
    <row r="7124" customFormat="false" ht="15" hidden="false" customHeight="false" outlineLevel="0" collapsed="false">
      <c r="A7124" s="0" t="n">
        <v>202407</v>
      </c>
      <c r="B7124" s="0" t="n">
        <v>202409</v>
      </c>
      <c r="C7124" s="37" t="s">
        <v>178</v>
      </c>
      <c r="D7124" s="37" t="s">
        <v>179</v>
      </c>
      <c r="E7124" s="0" t="n">
        <v>3</v>
      </c>
      <c r="F7124" s="38" t="s">
        <v>71</v>
      </c>
      <c r="G7124" s="37" t="s">
        <v>180</v>
      </c>
      <c r="H7124" s="0" t="n">
        <v>1493896</v>
      </c>
      <c r="I7124" s="0" t="n">
        <v>1825377</v>
      </c>
      <c r="J7124" s="0" t="n">
        <v>120050</v>
      </c>
    </row>
    <row r="7125" customFormat="false" ht="15" hidden="false" customHeight="false" outlineLevel="0" collapsed="false">
      <c r="A7125" s="0" t="n">
        <v>202407</v>
      </c>
      <c r="B7125" s="0" t="n">
        <v>202409</v>
      </c>
      <c r="C7125" s="37" t="s">
        <v>149</v>
      </c>
      <c r="D7125" s="37" t="s">
        <v>181</v>
      </c>
      <c r="E7125" s="0" t="n">
        <v>3</v>
      </c>
      <c r="F7125" s="38" t="s">
        <v>71</v>
      </c>
      <c r="G7125" s="37" t="s">
        <v>182</v>
      </c>
      <c r="H7125" s="0" t="n">
        <v>699035</v>
      </c>
      <c r="I7125" s="0" t="n">
        <v>556940</v>
      </c>
      <c r="J7125" s="0" t="n">
        <v>98668</v>
      </c>
    </row>
    <row r="7126" customFormat="false" ht="15" hidden="false" customHeight="false" outlineLevel="0" collapsed="false">
      <c r="A7126" s="0" t="n">
        <v>202407</v>
      </c>
      <c r="B7126" s="0" t="n">
        <v>202409</v>
      </c>
      <c r="C7126" s="37" t="s">
        <v>115</v>
      </c>
      <c r="D7126" s="37" t="s">
        <v>104</v>
      </c>
      <c r="E7126" s="0" t="n">
        <v>3</v>
      </c>
      <c r="F7126" s="38" t="s">
        <v>71</v>
      </c>
      <c r="G7126" s="37" t="s">
        <v>183</v>
      </c>
      <c r="H7126" s="0" t="n">
        <v>259077</v>
      </c>
      <c r="I7126" s="0" t="n">
        <v>216702</v>
      </c>
      <c r="J7126" s="0" t="n">
        <v>21618</v>
      </c>
    </row>
    <row r="7127" customFormat="false" ht="15" hidden="false" customHeight="false" outlineLevel="0" collapsed="false">
      <c r="A7127" s="0" t="n">
        <v>202407</v>
      </c>
      <c r="B7127" s="0" t="n">
        <v>202409</v>
      </c>
      <c r="C7127" s="37" t="s">
        <v>184</v>
      </c>
      <c r="D7127" s="37" t="s">
        <v>185</v>
      </c>
      <c r="E7127" s="0" t="n">
        <v>3</v>
      </c>
      <c r="F7127" s="38" t="s">
        <v>71</v>
      </c>
      <c r="G7127" s="37" t="s">
        <v>186</v>
      </c>
      <c r="H7127" s="0" t="n">
        <v>3035098</v>
      </c>
      <c r="I7127" s="0" t="n">
        <v>2934749</v>
      </c>
      <c r="J7127" s="0" t="n">
        <v>529382</v>
      </c>
    </row>
    <row r="7128" customFormat="false" ht="15" hidden="false" customHeight="false" outlineLevel="0" collapsed="false">
      <c r="A7128" s="0" t="n">
        <v>202407</v>
      </c>
      <c r="B7128" s="0" t="n">
        <v>202409</v>
      </c>
      <c r="C7128" s="37" t="s">
        <v>109</v>
      </c>
      <c r="D7128" s="37" t="s">
        <v>187</v>
      </c>
      <c r="E7128" s="0" t="n">
        <v>3</v>
      </c>
      <c r="F7128" s="38" t="s">
        <v>71</v>
      </c>
      <c r="G7128" s="37" t="s">
        <v>188</v>
      </c>
      <c r="H7128" s="0" t="n">
        <v>2821703</v>
      </c>
      <c r="I7128" s="0" t="n">
        <v>4220743</v>
      </c>
      <c r="J7128" s="0" t="n">
        <v>592343</v>
      </c>
    </row>
    <row r="7129" customFormat="false" ht="15" hidden="false" customHeight="false" outlineLevel="0" collapsed="false">
      <c r="A7129" s="0" t="n">
        <v>202407</v>
      </c>
      <c r="B7129" s="0" t="n">
        <v>202409</v>
      </c>
      <c r="C7129" s="37" t="s">
        <v>178</v>
      </c>
      <c r="D7129" s="37" t="s">
        <v>189</v>
      </c>
      <c r="E7129" s="0" t="n">
        <v>3</v>
      </c>
      <c r="F7129" s="38" t="s">
        <v>71</v>
      </c>
      <c r="G7129" s="37" t="s">
        <v>190</v>
      </c>
      <c r="H7129" s="0" t="n">
        <v>969662</v>
      </c>
      <c r="I7129" s="0" t="n">
        <v>490955</v>
      </c>
      <c r="J7129" s="0" t="n">
        <v>49281</v>
      </c>
    </row>
    <row r="7130" customFormat="false" ht="15" hidden="false" customHeight="false" outlineLevel="0" collapsed="false">
      <c r="A7130" s="0" t="n">
        <v>202407</v>
      </c>
      <c r="B7130" s="0" t="n">
        <v>202409</v>
      </c>
      <c r="C7130" s="37" t="s">
        <v>152</v>
      </c>
      <c r="D7130" s="37" t="s">
        <v>191</v>
      </c>
      <c r="E7130" s="0" t="n">
        <v>3</v>
      </c>
      <c r="F7130" s="38" t="s">
        <v>71</v>
      </c>
      <c r="G7130" s="37" t="s">
        <v>192</v>
      </c>
      <c r="H7130" s="0" t="n">
        <v>1793333</v>
      </c>
      <c r="I7130" s="0" t="n">
        <v>1379497</v>
      </c>
      <c r="J7130" s="0" t="n">
        <v>153185</v>
      </c>
    </row>
    <row r="7131" customFormat="false" ht="15" hidden="false" customHeight="false" outlineLevel="0" collapsed="false">
      <c r="A7131" s="0" t="n">
        <v>202407</v>
      </c>
      <c r="B7131" s="0" t="n">
        <v>202409</v>
      </c>
      <c r="C7131" s="37" t="s">
        <v>184</v>
      </c>
      <c r="D7131" s="37" t="s">
        <v>193</v>
      </c>
      <c r="E7131" s="0" t="n">
        <v>3</v>
      </c>
      <c r="F7131" s="38" t="s">
        <v>71</v>
      </c>
      <c r="G7131" s="37" t="s">
        <v>194</v>
      </c>
      <c r="H7131" s="0" t="n">
        <v>2419538</v>
      </c>
      <c r="I7131" s="0" t="n">
        <v>1271119</v>
      </c>
      <c r="J7131" s="0" t="n">
        <v>-41028</v>
      </c>
    </row>
    <row r="7132" customFormat="false" ht="15" hidden="false" customHeight="false" outlineLevel="0" collapsed="false">
      <c r="A7132" s="0" t="n">
        <v>202407</v>
      </c>
      <c r="B7132" s="0" t="n">
        <v>202409</v>
      </c>
      <c r="C7132" s="37" t="s">
        <v>115</v>
      </c>
      <c r="D7132" s="37" t="s">
        <v>96</v>
      </c>
      <c r="E7132" s="0" t="n">
        <v>3</v>
      </c>
      <c r="F7132" s="38" t="s">
        <v>71</v>
      </c>
      <c r="G7132" s="37" t="s">
        <v>195</v>
      </c>
      <c r="H7132" s="0" t="n">
        <v>1978657</v>
      </c>
      <c r="I7132" s="0" t="n">
        <v>2260262</v>
      </c>
      <c r="J7132" s="0" t="n">
        <v>147148</v>
      </c>
    </row>
    <row r="7133" customFormat="false" ht="15" hidden="false" customHeight="false" outlineLevel="0" collapsed="false">
      <c r="A7133" s="0" t="n">
        <v>202407</v>
      </c>
      <c r="B7133" s="0" t="n">
        <v>202409</v>
      </c>
      <c r="C7133" s="37" t="s">
        <v>136</v>
      </c>
      <c r="D7133" s="37" t="s">
        <v>120</v>
      </c>
      <c r="E7133" s="0" t="n">
        <v>3</v>
      </c>
      <c r="F7133" s="38" t="s">
        <v>71</v>
      </c>
      <c r="G7133" s="37" t="s">
        <v>196</v>
      </c>
      <c r="H7133" s="0" t="n">
        <v>1043618</v>
      </c>
      <c r="I7133" s="0" t="n">
        <v>848640</v>
      </c>
      <c r="J7133" s="0" t="n">
        <v>159888</v>
      </c>
    </row>
    <row r="7134" customFormat="false" ht="15" hidden="false" customHeight="false" outlineLevel="0" collapsed="false">
      <c r="A7134" s="0" t="n">
        <v>202407</v>
      </c>
      <c r="B7134" s="0" t="n">
        <v>202409</v>
      </c>
      <c r="C7134" s="37" t="s">
        <v>197</v>
      </c>
      <c r="D7134" s="37" t="s">
        <v>198</v>
      </c>
      <c r="E7134" s="0" t="n">
        <v>3</v>
      </c>
      <c r="F7134" s="38" t="s">
        <v>71</v>
      </c>
      <c r="G7134" s="37" t="s">
        <v>199</v>
      </c>
      <c r="H7134" s="0" t="n">
        <v>1395846</v>
      </c>
      <c r="I7134" s="0" t="n">
        <v>767747</v>
      </c>
      <c r="J7134" s="0" t="n">
        <v>-7573</v>
      </c>
    </row>
    <row r="7135" customFormat="false" ht="15" hidden="false" customHeight="false" outlineLevel="0" collapsed="false">
      <c r="A7135" s="0" t="n">
        <v>202407</v>
      </c>
      <c r="B7135" s="0" t="n">
        <v>202409</v>
      </c>
      <c r="C7135" s="37" t="s">
        <v>136</v>
      </c>
      <c r="D7135" s="37" t="s">
        <v>200</v>
      </c>
      <c r="E7135" s="0" t="n">
        <v>3</v>
      </c>
      <c r="F7135" s="38" t="s">
        <v>71</v>
      </c>
      <c r="G7135" s="37" t="s">
        <v>201</v>
      </c>
      <c r="H7135" s="0" t="n">
        <v>998967</v>
      </c>
      <c r="I7135" s="0" t="n">
        <v>624186</v>
      </c>
      <c r="J7135" s="0" t="n">
        <v>5288</v>
      </c>
    </row>
    <row r="7136" customFormat="false" ht="15" hidden="false" customHeight="false" outlineLevel="0" collapsed="false">
      <c r="A7136" s="0" t="n">
        <v>202407</v>
      </c>
      <c r="B7136" s="0" t="n">
        <v>202409</v>
      </c>
      <c r="C7136" s="37" t="s">
        <v>136</v>
      </c>
      <c r="D7136" s="37" t="s">
        <v>127</v>
      </c>
      <c r="E7136" s="0" t="n">
        <v>3</v>
      </c>
      <c r="F7136" s="38" t="s">
        <v>71</v>
      </c>
      <c r="G7136" s="37" t="s">
        <v>202</v>
      </c>
      <c r="H7136" s="0" t="n">
        <v>209061</v>
      </c>
      <c r="I7136" s="0" t="n">
        <v>80932</v>
      </c>
      <c r="J7136" s="0" t="n">
        <v>-644</v>
      </c>
    </row>
    <row r="7137" customFormat="false" ht="15" hidden="false" customHeight="false" outlineLevel="0" collapsed="false">
      <c r="A7137" s="0" t="n">
        <v>202407</v>
      </c>
      <c r="B7137" s="0" t="n">
        <v>202409</v>
      </c>
      <c r="C7137" s="37" t="s">
        <v>106</v>
      </c>
      <c r="D7137" s="37" t="s">
        <v>203</v>
      </c>
      <c r="E7137" s="0" t="n">
        <v>3</v>
      </c>
      <c r="F7137" s="38" t="s">
        <v>71</v>
      </c>
      <c r="G7137" s="37" t="s">
        <v>204</v>
      </c>
      <c r="H7137" s="0" t="n">
        <v>1358106</v>
      </c>
      <c r="I7137" s="0" t="n">
        <v>449435</v>
      </c>
      <c r="J7137" s="0" t="n">
        <v>42848</v>
      </c>
    </row>
    <row r="7138" customFormat="false" ht="15" hidden="false" customHeight="false" outlineLevel="0" collapsed="false">
      <c r="A7138" s="0" t="n">
        <v>202407</v>
      </c>
      <c r="B7138" s="0" t="n">
        <v>202409</v>
      </c>
      <c r="C7138" s="37" t="s">
        <v>95</v>
      </c>
      <c r="D7138" s="37" t="s">
        <v>187</v>
      </c>
      <c r="E7138" s="0" t="n">
        <v>3</v>
      </c>
      <c r="F7138" s="38" t="s">
        <v>71</v>
      </c>
      <c r="G7138" s="37" t="s">
        <v>205</v>
      </c>
      <c r="H7138" s="0" t="n">
        <v>101831</v>
      </c>
      <c r="I7138" s="0" t="n">
        <v>78401</v>
      </c>
      <c r="J7138" s="0" t="n">
        <v>17268</v>
      </c>
    </row>
    <row r="7139" customFormat="false" ht="15" hidden="false" customHeight="false" outlineLevel="0" collapsed="false">
      <c r="A7139" s="0" t="n">
        <v>202407</v>
      </c>
      <c r="B7139" s="0" t="n">
        <v>202409</v>
      </c>
      <c r="C7139" s="37" t="s">
        <v>101</v>
      </c>
      <c r="D7139" s="37" t="s">
        <v>206</v>
      </c>
      <c r="E7139" s="0" t="n">
        <v>3</v>
      </c>
      <c r="F7139" s="38" t="s">
        <v>71</v>
      </c>
      <c r="G7139" s="37" t="s">
        <v>207</v>
      </c>
      <c r="H7139" s="0" t="n">
        <v>226585</v>
      </c>
      <c r="I7139" s="0" t="n">
        <v>235432</v>
      </c>
      <c r="J7139" s="0" t="n">
        <v>31717</v>
      </c>
    </row>
    <row r="7140" customFormat="false" ht="15" hidden="false" customHeight="false" outlineLevel="0" collapsed="false">
      <c r="A7140" s="0" t="n">
        <v>202407</v>
      </c>
      <c r="B7140" s="0" t="n">
        <v>202409</v>
      </c>
      <c r="C7140" s="37" t="s">
        <v>184</v>
      </c>
      <c r="D7140" s="37" t="s">
        <v>208</v>
      </c>
      <c r="E7140" s="0" t="n">
        <v>3</v>
      </c>
      <c r="F7140" s="38" t="s">
        <v>71</v>
      </c>
      <c r="G7140" s="37" t="s">
        <v>209</v>
      </c>
      <c r="H7140" s="0" t="n">
        <v>2628990</v>
      </c>
      <c r="I7140" s="0" t="n">
        <v>2179481</v>
      </c>
      <c r="J7140" s="0" t="n">
        <v>-300106</v>
      </c>
    </row>
    <row r="7141" customFormat="false" ht="15" hidden="false" customHeight="false" outlineLevel="0" collapsed="false">
      <c r="A7141" s="0" t="n">
        <v>202407</v>
      </c>
      <c r="B7141" s="0" t="n">
        <v>202409</v>
      </c>
      <c r="C7141" s="37" t="s">
        <v>95</v>
      </c>
      <c r="D7141" s="37" t="s">
        <v>210</v>
      </c>
      <c r="E7141" s="0" t="n">
        <v>3</v>
      </c>
      <c r="F7141" s="38" t="s">
        <v>71</v>
      </c>
      <c r="G7141" s="37" t="s">
        <v>211</v>
      </c>
      <c r="H7141" s="0" t="n">
        <v>1814021</v>
      </c>
      <c r="I7141" s="0" t="n">
        <v>2183176</v>
      </c>
      <c r="J7141" s="0" t="n">
        <v>316260</v>
      </c>
    </row>
    <row r="7142" customFormat="false" ht="15" hidden="false" customHeight="false" outlineLevel="0" collapsed="false">
      <c r="A7142" s="0" t="n">
        <v>202407</v>
      </c>
      <c r="B7142" s="0" t="n">
        <v>202409</v>
      </c>
      <c r="C7142" s="37" t="s">
        <v>178</v>
      </c>
      <c r="D7142" s="37" t="s">
        <v>212</v>
      </c>
      <c r="E7142" s="0" t="n">
        <v>3</v>
      </c>
      <c r="F7142" s="38" t="s">
        <v>71</v>
      </c>
      <c r="G7142" s="37" t="s">
        <v>213</v>
      </c>
      <c r="H7142" s="0" t="n">
        <v>2706622</v>
      </c>
      <c r="I7142" s="0" t="n">
        <v>1270823</v>
      </c>
      <c r="J7142" s="0" t="n">
        <v>45484</v>
      </c>
    </row>
    <row r="7143" customFormat="false" ht="15" hidden="false" customHeight="false" outlineLevel="0" collapsed="false">
      <c r="A7143" s="0" t="n">
        <v>202407</v>
      </c>
      <c r="B7143" s="0" t="n">
        <v>202409</v>
      </c>
      <c r="C7143" s="37" t="s">
        <v>95</v>
      </c>
      <c r="D7143" s="37" t="s">
        <v>214</v>
      </c>
      <c r="E7143" s="0" t="n">
        <v>3</v>
      </c>
      <c r="F7143" s="38" t="s">
        <v>71</v>
      </c>
      <c r="G7143" s="37" t="s">
        <v>215</v>
      </c>
      <c r="H7143" s="0" t="n">
        <v>298136</v>
      </c>
      <c r="I7143" s="0" t="n">
        <v>243208</v>
      </c>
      <c r="J7143" s="0" t="n">
        <v>31845</v>
      </c>
    </row>
    <row r="7144" customFormat="false" ht="15" hidden="false" customHeight="false" outlineLevel="0" collapsed="false">
      <c r="A7144" s="0" t="n">
        <v>202407</v>
      </c>
      <c r="B7144" s="0" t="n">
        <v>202409</v>
      </c>
      <c r="C7144" s="37" t="s">
        <v>101</v>
      </c>
      <c r="D7144" s="37" t="s">
        <v>216</v>
      </c>
      <c r="E7144" s="0" t="n">
        <v>3</v>
      </c>
      <c r="F7144" s="38" t="s">
        <v>71</v>
      </c>
      <c r="G7144" s="37" t="s">
        <v>217</v>
      </c>
      <c r="H7144" s="0" t="n">
        <v>143335</v>
      </c>
      <c r="I7144" s="0" t="n">
        <v>46926</v>
      </c>
      <c r="J7144" s="0" t="n">
        <v>3053</v>
      </c>
    </row>
    <row r="7145" customFormat="false" ht="15" hidden="false" customHeight="false" outlineLevel="0" collapsed="false">
      <c r="A7145" s="0" t="n">
        <v>202407</v>
      </c>
      <c r="B7145" s="0" t="n">
        <v>202409</v>
      </c>
      <c r="C7145" s="37" t="s">
        <v>115</v>
      </c>
      <c r="D7145" s="37" t="s">
        <v>218</v>
      </c>
      <c r="E7145" s="0" t="n">
        <v>3</v>
      </c>
      <c r="F7145" s="38" t="s">
        <v>71</v>
      </c>
      <c r="G7145" s="37" t="s">
        <v>219</v>
      </c>
      <c r="H7145" s="0" t="n">
        <v>459697</v>
      </c>
      <c r="I7145" s="0" t="n">
        <v>338083</v>
      </c>
      <c r="J7145" s="0" t="n">
        <v>-2044</v>
      </c>
    </row>
    <row r="7146" customFormat="false" ht="15" hidden="false" customHeight="false" outlineLevel="0" collapsed="false">
      <c r="A7146" s="0" t="n">
        <v>202407</v>
      </c>
      <c r="B7146" s="0" t="n">
        <v>202409</v>
      </c>
      <c r="C7146" s="37" t="s">
        <v>101</v>
      </c>
      <c r="D7146" s="37" t="s">
        <v>220</v>
      </c>
      <c r="E7146" s="0" t="n">
        <v>3</v>
      </c>
      <c r="F7146" s="38" t="s">
        <v>71</v>
      </c>
      <c r="G7146" s="37" t="s">
        <v>221</v>
      </c>
      <c r="H7146" s="0" t="n">
        <v>638461</v>
      </c>
      <c r="I7146" s="0" t="n">
        <v>373509</v>
      </c>
      <c r="J7146" s="0" t="n">
        <v>27211</v>
      </c>
    </row>
    <row r="7147" customFormat="false" ht="15" hidden="false" customHeight="false" outlineLevel="0" collapsed="false">
      <c r="A7147" s="0" t="n">
        <v>202407</v>
      </c>
      <c r="B7147" s="0" t="n">
        <v>202409</v>
      </c>
      <c r="C7147" s="37" t="s">
        <v>101</v>
      </c>
      <c r="D7147" s="37" t="s">
        <v>153</v>
      </c>
      <c r="E7147" s="0" t="n">
        <v>3</v>
      </c>
      <c r="F7147" s="38" t="s">
        <v>71</v>
      </c>
      <c r="G7147" s="37" t="s">
        <v>222</v>
      </c>
      <c r="H7147" s="0" t="n">
        <v>658125</v>
      </c>
      <c r="I7147" s="0" t="n">
        <v>748707</v>
      </c>
      <c r="J7147" s="0" t="n">
        <v>26843</v>
      </c>
    </row>
    <row r="7148" customFormat="false" ht="15" hidden="false" customHeight="false" outlineLevel="0" collapsed="false">
      <c r="A7148" s="0" t="n">
        <v>202407</v>
      </c>
      <c r="B7148" s="0" t="n">
        <v>202409</v>
      </c>
      <c r="C7148" s="37" t="s">
        <v>136</v>
      </c>
      <c r="D7148" s="37" t="s">
        <v>223</v>
      </c>
      <c r="E7148" s="0" t="n">
        <v>3</v>
      </c>
      <c r="F7148" s="38" t="s">
        <v>71</v>
      </c>
      <c r="G7148" s="37" t="s">
        <v>224</v>
      </c>
      <c r="H7148" s="0" t="n">
        <v>2282369</v>
      </c>
      <c r="I7148" s="0" t="n">
        <v>1235187</v>
      </c>
      <c r="J7148" s="0" t="n">
        <v>136824</v>
      </c>
    </row>
    <row r="7149" customFormat="false" ht="15" hidden="false" customHeight="false" outlineLevel="0" collapsed="false">
      <c r="A7149" s="0" t="n">
        <v>202407</v>
      </c>
      <c r="B7149" s="0" t="n">
        <v>202409</v>
      </c>
      <c r="C7149" s="37" t="s">
        <v>184</v>
      </c>
      <c r="D7149" s="37" t="s">
        <v>225</v>
      </c>
      <c r="E7149" s="0" t="n">
        <v>3</v>
      </c>
      <c r="F7149" s="38" t="s">
        <v>71</v>
      </c>
      <c r="G7149" s="37" t="s">
        <v>226</v>
      </c>
      <c r="H7149" s="0" t="n">
        <v>280943</v>
      </c>
      <c r="I7149" s="0" t="n">
        <v>195145</v>
      </c>
      <c r="J7149" s="0" t="n">
        <v>-1678</v>
      </c>
    </row>
    <row r="7150" customFormat="false" ht="15" hidden="false" customHeight="false" outlineLevel="0" collapsed="false">
      <c r="A7150" s="0" t="n">
        <v>202407</v>
      </c>
      <c r="B7150" s="0" t="n">
        <v>202409</v>
      </c>
      <c r="C7150" s="37" t="s">
        <v>197</v>
      </c>
      <c r="D7150" s="37" t="s">
        <v>193</v>
      </c>
      <c r="E7150" s="0" t="n">
        <v>3</v>
      </c>
      <c r="F7150" s="38" t="s">
        <v>71</v>
      </c>
      <c r="G7150" s="37" t="s">
        <v>227</v>
      </c>
      <c r="H7150" s="0" t="n">
        <v>861232</v>
      </c>
      <c r="I7150" s="0" t="n">
        <v>1269993</v>
      </c>
      <c r="J7150" s="0" t="n">
        <v>-41246</v>
      </c>
    </row>
    <row r="7151" customFormat="false" ht="15" hidden="false" customHeight="false" outlineLevel="0" collapsed="false">
      <c r="A7151" s="0" t="n">
        <v>202407</v>
      </c>
      <c r="B7151" s="0" t="n">
        <v>202409</v>
      </c>
      <c r="C7151" s="37" t="s">
        <v>149</v>
      </c>
      <c r="D7151" s="37" t="s">
        <v>153</v>
      </c>
      <c r="E7151" s="0" t="n">
        <v>3</v>
      </c>
      <c r="F7151" s="38" t="s">
        <v>71</v>
      </c>
      <c r="G7151" s="37" t="s">
        <v>228</v>
      </c>
      <c r="H7151" s="0" t="n">
        <v>201321</v>
      </c>
      <c r="I7151" s="0" t="n">
        <v>288817</v>
      </c>
      <c r="J7151" s="0" t="n">
        <v>44249</v>
      </c>
    </row>
    <row r="7152" customFormat="false" ht="15" hidden="false" customHeight="false" outlineLevel="0" collapsed="false">
      <c r="A7152" s="0" t="n">
        <v>202407</v>
      </c>
      <c r="B7152" s="0" t="n">
        <v>202409</v>
      </c>
      <c r="C7152" s="37" t="s">
        <v>184</v>
      </c>
      <c r="D7152" s="37" t="s">
        <v>229</v>
      </c>
      <c r="E7152" s="0" t="n">
        <v>3</v>
      </c>
      <c r="F7152" s="38" t="s">
        <v>71</v>
      </c>
      <c r="G7152" s="37" t="s">
        <v>230</v>
      </c>
      <c r="H7152" s="0" t="n">
        <v>953255</v>
      </c>
      <c r="I7152" s="0" t="n">
        <v>449397</v>
      </c>
      <c r="J7152" s="0" t="n">
        <v>85783</v>
      </c>
    </row>
    <row r="7153" customFormat="false" ht="15" hidden="false" customHeight="false" outlineLevel="0" collapsed="false">
      <c r="A7153" s="0" t="n">
        <v>202407</v>
      </c>
      <c r="B7153" s="0" t="n">
        <v>202409</v>
      </c>
      <c r="C7153" s="37" t="s">
        <v>115</v>
      </c>
      <c r="D7153" s="37" t="s">
        <v>231</v>
      </c>
      <c r="E7153" s="0" t="n">
        <v>3</v>
      </c>
      <c r="F7153" s="38" t="s">
        <v>71</v>
      </c>
      <c r="G7153" s="37" t="s">
        <v>232</v>
      </c>
      <c r="H7153" s="0" t="n">
        <v>446292</v>
      </c>
      <c r="I7153" s="0" t="n">
        <v>445293</v>
      </c>
      <c r="J7153" s="0" t="n">
        <v>61453</v>
      </c>
    </row>
    <row r="7154" customFormat="false" ht="15" hidden="false" customHeight="false" outlineLevel="0" collapsed="false">
      <c r="A7154" s="0" t="n">
        <v>202407</v>
      </c>
      <c r="B7154" s="0" t="n">
        <v>202409</v>
      </c>
      <c r="C7154" s="37" t="s">
        <v>124</v>
      </c>
      <c r="D7154" s="37" t="s">
        <v>233</v>
      </c>
      <c r="E7154" s="0" t="n">
        <v>3</v>
      </c>
      <c r="F7154" s="38" t="s">
        <v>71</v>
      </c>
      <c r="G7154" s="37" t="s">
        <v>234</v>
      </c>
      <c r="H7154" s="0" t="n">
        <v>209324</v>
      </c>
      <c r="I7154" s="0" t="n">
        <v>201805</v>
      </c>
      <c r="J7154" s="0" t="n">
        <v>3052</v>
      </c>
    </row>
    <row r="7155" customFormat="false" ht="15" hidden="false" customHeight="false" outlineLevel="0" collapsed="false">
      <c r="A7155" s="0" t="n">
        <v>202407</v>
      </c>
      <c r="B7155" s="0" t="n">
        <v>202409</v>
      </c>
      <c r="C7155" s="37" t="s">
        <v>184</v>
      </c>
      <c r="D7155" s="37" t="s">
        <v>235</v>
      </c>
      <c r="E7155" s="0" t="n">
        <v>3</v>
      </c>
      <c r="F7155" s="38" t="s">
        <v>71</v>
      </c>
      <c r="G7155" s="37" t="s">
        <v>236</v>
      </c>
      <c r="H7155" s="0" t="n">
        <v>443304</v>
      </c>
      <c r="I7155" s="0" t="n">
        <v>203629</v>
      </c>
      <c r="J7155" s="0" t="n">
        <v>1220</v>
      </c>
    </row>
    <row r="7156" customFormat="false" ht="15" hidden="false" customHeight="false" outlineLevel="0" collapsed="false">
      <c r="A7156" s="0" t="n">
        <v>202407</v>
      </c>
      <c r="B7156" s="0" t="n">
        <v>202409</v>
      </c>
      <c r="C7156" s="37" t="s">
        <v>124</v>
      </c>
      <c r="D7156" s="37" t="s">
        <v>237</v>
      </c>
      <c r="E7156" s="0" t="n">
        <v>3</v>
      </c>
      <c r="F7156" s="38" t="s">
        <v>71</v>
      </c>
      <c r="G7156" s="37" t="s">
        <v>238</v>
      </c>
      <c r="H7156" s="0" t="n">
        <v>567971</v>
      </c>
      <c r="I7156" s="0" t="n">
        <v>240512</v>
      </c>
      <c r="J7156" s="0" t="n">
        <v>2826</v>
      </c>
    </row>
    <row r="7157" customFormat="false" ht="15" hidden="false" customHeight="false" outlineLevel="0" collapsed="false">
      <c r="A7157" s="0" t="n">
        <v>202407</v>
      </c>
      <c r="B7157" s="0" t="n">
        <v>202409</v>
      </c>
      <c r="C7157" s="37" t="s">
        <v>124</v>
      </c>
      <c r="D7157" s="37" t="s">
        <v>107</v>
      </c>
      <c r="E7157" s="0" t="n">
        <v>3</v>
      </c>
      <c r="F7157" s="38" t="s">
        <v>71</v>
      </c>
      <c r="G7157" s="37" t="s">
        <v>239</v>
      </c>
      <c r="H7157" s="0" t="n">
        <v>291809</v>
      </c>
      <c r="I7157" s="0" t="n">
        <v>182503</v>
      </c>
      <c r="J7157" s="0" t="n">
        <v>30850</v>
      </c>
    </row>
    <row r="7158" customFormat="false" ht="15" hidden="false" customHeight="false" outlineLevel="0" collapsed="false">
      <c r="A7158" s="0" t="n">
        <v>202407</v>
      </c>
      <c r="B7158" s="0" t="n">
        <v>202409</v>
      </c>
      <c r="C7158" s="37" t="s">
        <v>106</v>
      </c>
      <c r="D7158" s="37" t="s">
        <v>139</v>
      </c>
      <c r="E7158" s="0" t="n">
        <v>3</v>
      </c>
      <c r="F7158" s="38" t="s">
        <v>71</v>
      </c>
      <c r="G7158" s="37" t="s">
        <v>240</v>
      </c>
      <c r="H7158" s="0" t="n">
        <v>4786388</v>
      </c>
      <c r="I7158" s="0" t="n">
        <v>1442676</v>
      </c>
      <c r="J7158" s="0" t="n">
        <v>-3614</v>
      </c>
    </row>
    <row r="7159" customFormat="false" ht="15" hidden="false" customHeight="false" outlineLevel="0" collapsed="false">
      <c r="A7159" s="0" t="n">
        <v>202407</v>
      </c>
      <c r="B7159" s="0" t="n">
        <v>202409</v>
      </c>
      <c r="C7159" s="37" t="s">
        <v>106</v>
      </c>
      <c r="D7159" s="37" t="s">
        <v>241</v>
      </c>
      <c r="E7159" s="0" t="n">
        <v>3</v>
      </c>
      <c r="F7159" s="38" t="s">
        <v>71</v>
      </c>
      <c r="G7159" s="37" t="s">
        <v>242</v>
      </c>
      <c r="H7159" s="0" t="n">
        <v>418121</v>
      </c>
      <c r="I7159" s="0" t="n">
        <v>536524</v>
      </c>
      <c r="J7159" s="0" t="n">
        <v>90353</v>
      </c>
    </row>
    <row r="7160" customFormat="false" ht="15" hidden="false" customHeight="false" outlineLevel="0" collapsed="false">
      <c r="A7160" s="0" t="n">
        <v>202407</v>
      </c>
      <c r="B7160" s="0" t="n">
        <v>202409</v>
      </c>
      <c r="C7160" s="37" t="s">
        <v>158</v>
      </c>
      <c r="D7160" s="37" t="s">
        <v>243</v>
      </c>
      <c r="E7160" s="0" t="n">
        <v>3</v>
      </c>
      <c r="F7160" s="38" t="s">
        <v>71</v>
      </c>
      <c r="G7160" s="37" t="s">
        <v>244</v>
      </c>
      <c r="H7160" s="0" t="n">
        <v>435816</v>
      </c>
      <c r="I7160" s="0" t="n">
        <v>592188</v>
      </c>
      <c r="J7160" s="0" t="n">
        <v>85092</v>
      </c>
    </row>
    <row r="7161" customFormat="false" ht="15" hidden="false" customHeight="false" outlineLevel="0" collapsed="false">
      <c r="A7161" s="0" t="n">
        <v>202407</v>
      </c>
      <c r="B7161" s="0" t="n">
        <v>202409</v>
      </c>
      <c r="C7161" s="37" t="s">
        <v>112</v>
      </c>
      <c r="D7161" s="37" t="s">
        <v>245</v>
      </c>
      <c r="E7161" s="0" t="n">
        <v>3</v>
      </c>
      <c r="F7161" s="38" t="s">
        <v>71</v>
      </c>
      <c r="G7161" s="37" t="s">
        <v>246</v>
      </c>
      <c r="H7161" s="0" t="n">
        <v>47702</v>
      </c>
      <c r="I7161" s="0" t="n">
        <v>40887</v>
      </c>
      <c r="J7161" s="0" t="n">
        <v>8332</v>
      </c>
    </row>
    <row r="7162" customFormat="false" ht="15" hidden="false" customHeight="false" outlineLevel="0" collapsed="false">
      <c r="A7162" s="0" t="n">
        <v>202407</v>
      </c>
      <c r="B7162" s="0" t="n">
        <v>202409</v>
      </c>
      <c r="C7162" s="37" t="s">
        <v>197</v>
      </c>
      <c r="D7162" s="37" t="s">
        <v>247</v>
      </c>
      <c r="E7162" s="0" t="n">
        <v>3</v>
      </c>
      <c r="F7162" s="38" t="s">
        <v>71</v>
      </c>
      <c r="G7162" s="37" t="s">
        <v>248</v>
      </c>
      <c r="H7162" s="0" t="n">
        <v>178701</v>
      </c>
      <c r="I7162" s="0" t="n">
        <v>65401</v>
      </c>
      <c r="J7162" s="0" t="n">
        <v>12185</v>
      </c>
    </row>
    <row r="7163" customFormat="false" ht="15" hidden="false" customHeight="false" outlineLevel="0" collapsed="false">
      <c r="A7163" s="0" t="n">
        <v>202407</v>
      </c>
      <c r="B7163" s="0" t="n">
        <v>202409</v>
      </c>
      <c r="C7163" s="37" t="s">
        <v>106</v>
      </c>
      <c r="D7163" s="37" t="s">
        <v>249</v>
      </c>
      <c r="E7163" s="0" t="n">
        <v>3</v>
      </c>
      <c r="F7163" s="38" t="s">
        <v>71</v>
      </c>
      <c r="G7163" s="37" t="s">
        <v>250</v>
      </c>
      <c r="H7163" s="0" t="n">
        <v>433889</v>
      </c>
      <c r="I7163" s="0" t="n">
        <v>587077</v>
      </c>
      <c r="J7163" s="0" t="n">
        <v>78824</v>
      </c>
    </row>
    <row r="7164" customFormat="false" ht="15" hidden="false" customHeight="false" outlineLevel="0" collapsed="false">
      <c r="A7164" s="0" t="n">
        <v>202407</v>
      </c>
      <c r="B7164" s="0" t="n">
        <v>202409</v>
      </c>
      <c r="C7164" s="37" t="s">
        <v>98</v>
      </c>
      <c r="D7164" s="37" t="s">
        <v>251</v>
      </c>
      <c r="E7164" s="0" t="n">
        <v>3</v>
      </c>
      <c r="F7164" s="38" t="s">
        <v>71</v>
      </c>
      <c r="G7164" s="37" t="s">
        <v>252</v>
      </c>
      <c r="H7164" s="0" t="n">
        <v>281941</v>
      </c>
      <c r="I7164" s="0" t="n">
        <v>303113</v>
      </c>
      <c r="J7164" s="0" t="n">
        <v>-20269</v>
      </c>
    </row>
    <row r="7165" customFormat="false" ht="15" hidden="false" customHeight="false" outlineLevel="0" collapsed="false">
      <c r="A7165" s="0" t="n">
        <v>202407</v>
      </c>
      <c r="B7165" s="0" t="n">
        <v>202409</v>
      </c>
      <c r="C7165" s="37" t="s">
        <v>124</v>
      </c>
      <c r="D7165" s="37" t="s">
        <v>253</v>
      </c>
      <c r="E7165" s="0" t="n">
        <v>3</v>
      </c>
      <c r="F7165" s="38" t="s">
        <v>71</v>
      </c>
      <c r="G7165" s="37" t="s">
        <v>254</v>
      </c>
      <c r="H7165" s="0" t="n">
        <v>2771379</v>
      </c>
      <c r="I7165" s="0" t="n">
        <v>721627</v>
      </c>
      <c r="J7165" s="0" t="n">
        <v>101759</v>
      </c>
    </row>
    <row r="7166" customFormat="false" ht="15" hidden="false" customHeight="false" outlineLevel="0" collapsed="false">
      <c r="A7166" s="0" t="n">
        <v>202407</v>
      </c>
      <c r="B7166" s="0" t="n">
        <v>202409</v>
      </c>
      <c r="C7166" s="37" t="s">
        <v>101</v>
      </c>
      <c r="D7166" s="37" t="s">
        <v>255</v>
      </c>
      <c r="E7166" s="0" t="n">
        <v>3</v>
      </c>
      <c r="F7166" s="38" t="s">
        <v>71</v>
      </c>
      <c r="G7166" s="37" t="s">
        <v>256</v>
      </c>
      <c r="H7166" s="0" t="n">
        <v>363303</v>
      </c>
      <c r="I7166" s="0" t="n">
        <v>257038</v>
      </c>
      <c r="J7166" s="0" t="n">
        <v>23531</v>
      </c>
    </row>
    <row r="7167" customFormat="false" ht="15" hidden="false" customHeight="false" outlineLevel="0" collapsed="false">
      <c r="A7167" s="0" t="n">
        <v>202407</v>
      </c>
      <c r="B7167" s="0" t="n">
        <v>202409</v>
      </c>
      <c r="C7167" s="37" t="s">
        <v>112</v>
      </c>
      <c r="D7167" s="37" t="s">
        <v>132</v>
      </c>
      <c r="E7167" s="0" t="n">
        <v>3</v>
      </c>
      <c r="F7167" s="38" t="s">
        <v>71</v>
      </c>
      <c r="G7167" s="37" t="s">
        <v>257</v>
      </c>
      <c r="H7167" s="0" t="n">
        <v>3145431</v>
      </c>
      <c r="I7167" s="0" t="n">
        <v>1763317</v>
      </c>
      <c r="J7167" s="0" t="n">
        <v>75249</v>
      </c>
    </row>
    <row r="7168" customFormat="false" ht="15" hidden="false" customHeight="false" outlineLevel="0" collapsed="false">
      <c r="A7168" s="0" t="n">
        <v>202407</v>
      </c>
      <c r="B7168" s="0" t="n">
        <v>202409</v>
      </c>
      <c r="C7168" s="37" t="s">
        <v>115</v>
      </c>
      <c r="D7168" s="37" t="s">
        <v>258</v>
      </c>
      <c r="E7168" s="0" t="n">
        <v>3</v>
      </c>
      <c r="F7168" s="38" t="s">
        <v>71</v>
      </c>
      <c r="G7168" s="37" t="s">
        <v>259</v>
      </c>
      <c r="H7168" s="0" t="n">
        <v>659899</v>
      </c>
      <c r="I7168" s="0" t="n">
        <v>586888</v>
      </c>
      <c r="J7168" s="0" t="n">
        <v>126898</v>
      </c>
    </row>
    <row r="7169" customFormat="false" ht="15" hidden="false" customHeight="false" outlineLevel="0" collapsed="false">
      <c r="A7169" s="0" t="n">
        <v>202407</v>
      </c>
      <c r="B7169" s="0" t="n">
        <v>202409</v>
      </c>
      <c r="C7169" s="37" t="s">
        <v>184</v>
      </c>
      <c r="D7169" s="37" t="s">
        <v>179</v>
      </c>
      <c r="E7169" s="0" t="n">
        <v>3</v>
      </c>
      <c r="F7169" s="38" t="s">
        <v>71</v>
      </c>
      <c r="G7169" s="37" t="s">
        <v>260</v>
      </c>
      <c r="H7169" s="0" t="n">
        <v>615832</v>
      </c>
      <c r="I7169" s="0" t="n">
        <v>457806</v>
      </c>
      <c r="J7169" s="0" t="n">
        <v>29696</v>
      </c>
    </row>
    <row r="7170" customFormat="false" ht="15" hidden="false" customHeight="false" outlineLevel="0" collapsed="false">
      <c r="A7170" s="0" t="n">
        <v>202407</v>
      </c>
      <c r="B7170" s="0" t="n">
        <v>202409</v>
      </c>
      <c r="C7170" s="37" t="s">
        <v>158</v>
      </c>
      <c r="D7170" s="37" t="s">
        <v>155</v>
      </c>
      <c r="E7170" s="0" t="n">
        <v>3</v>
      </c>
      <c r="F7170" s="38" t="s">
        <v>71</v>
      </c>
      <c r="G7170" s="37" t="s">
        <v>261</v>
      </c>
      <c r="H7170" s="0" t="n">
        <v>438577</v>
      </c>
      <c r="I7170" s="0" t="n">
        <v>400564</v>
      </c>
      <c r="J7170" s="0" t="n">
        <v>10837</v>
      </c>
    </row>
    <row r="7171" customFormat="false" ht="15" hidden="false" customHeight="false" outlineLevel="0" collapsed="false">
      <c r="A7171" s="0" t="n">
        <v>202407</v>
      </c>
      <c r="B7171" s="0" t="n">
        <v>202409</v>
      </c>
      <c r="C7171" s="37" t="s">
        <v>98</v>
      </c>
      <c r="D7171" s="37" t="s">
        <v>262</v>
      </c>
      <c r="E7171" s="0" t="n">
        <v>3</v>
      </c>
      <c r="F7171" s="38" t="s">
        <v>71</v>
      </c>
      <c r="G7171" s="37" t="s">
        <v>263</v>
      </c>
      <c r="H7171" s="0" t="n">
        <v>630245</v>
      </c>
      <c r="I7171" s="0" t="n">
        <v>285405</v>
      </c>
      <c r="J7171" s="0" t="n">
        <v>54914</v>
      </c>
    </row>
    <row r="7172" customFormat="false" ht="15" hidden="false" customHeight="false" outlineLevel="0" collapsed="false">
      <c r="A7172" s="0" t="n">
        <v>202407</v>
      </c>
      <c r="B7172" s="0" t="n">
        <v>202409</v>
      </c>
      <c r="C7172" s="37" t="s">
        <v>98</v>
      </c>
      <c r="D7172" s="37" t="s">
        <v>214</v>
      </c>
      <c r="E7172" s="0" t="n">
        <v>3</v>
      </c>
      <c r="F7172" s="38" t="s">
        <v>71</v>
      </c>
      <c r="G7172" s="37" t="s">
        <v>264</v>
      </c>
      <c r="H7172" s="0" t="n">
        <v>5782867</v>
      </c>
      <c r="I7172" s="0" t="n">
        <v>2257095</v>
      </c>
      <c r="J7172" s="0" t="n">
        <v>89134</v>
      </c>
    </row>
    <row r="7173" customFormat="false" ht="15" hidden="false" customHeight="false" outlineLevel="0" collapsed="false">
      <c r="A7173" s="0" t="n">
        <v>202407</v>
      </c>
      <c r="B7173" s="0" t="n">
        <v>202409</v>
      </c>
      <c r="C7173" s="37" t="s">
        <v>101</v>
      </c>
      <c r="D7173" s="37" t="s">
        <v>161</v>
      </c>
      <c r="E7173" s="0" t="n">
        <v>3</v>
      </c>
      <c r="F7173" s="38" t="s">
        <v>71</v>
      </c>
      <c r="G7173" s="37" t="s">
        <v>265</v>
      </c>
      <c r="H7173" s="0" t="n">
        <v>32852</v>
      </c>
      <c r="I7173" s="0" t="n">
        <v>24927</v>
      </c>
      <c r="J7173" s="0" t="n">
        <v>550</v>
      </c>
    </row>
    <row r="7174" customFormat="false" ht="15" hidden="false" customHeight="false" outlineLevel="0" collapsed="false">
      <c r="A7174" s="0" t="n">
        <v>202407</v>
      </c>
      <c r="B7174" s="0" t="n">
        <v>202409</v>
      </c>
      <c r="C7174" s="37" t="s">
        <v>106</v>
      </c>
      <c r="D7174" s="37" t="s">
        <v>102</v>
      </c>
      <c r="E7174" s="0" t="n">
        <v>3</v>
      </c>
      <c r="F7174" s="38" t="s">
        <v>71</v>
      </c>
      <c r="G7174" s="37" t="s">
        <v>266</v>
      </c>
      <c r="H7174" s="0" t="n">
        <v>49703</v>
      </c>
      <c r="I7174" s="0" t="n">
        <v>67995</v>
      </c>
      <c r="J7174" s="0" t="n">
        <v>-2224</v>
      </c>
    </row>
    <row r="7175" customFormat="false" ht="15" hidden="false" customHeight="false" outlineLevel="0" collapsed="false">
      <c r="A7175" s="0" t="n">
        <v>202407</v>
      </c>
      <c r="B7175" s="0" t="n">
        <v>202409</v>
      </c>
      <c r="C7175" s="37" t="s">
        <v>95</v>
      </c>
      <c r="D7175" s="37" t="s">
        <v>267</v>
      </c>
      <c r="E7175" s="0" t="n">
        <v>3</v>
      </c>
      <c r="F7175" s="38" t="s">
        <v>71</v>
      </c>
      <c r="G7175" s="37" t="s">
        <v>268</v>
      </c>
      <c r="H7175" s="0" t="n">
        <v>240364</v>
      </c>
      <c r="I7175" s="0" t="n">
        <v>120456</v>
      </c>
      <c r="J7175" s="0" t="n">
        <v>-243</v>
      </c>
    </row>
    <row r="7176" customFormat="false" ht="15" hidden="false" customHeight="false" outlineLevel="0" collapsed="false">
      <c r="A7176" s="0" t="n">
        <v>202407</v>
      </c>
      <c r="B7176" s="0" t="n">
        <v>202409</v>
      </c>
      <c r="C7176" s="37" t="s">
        <v>136</v>
      </c>
      <c r="D7176" s="37" t="s">
        <v>269</v>
      </c>
      <c r="E7176" s="0" t="n">
        <v>3</v>
      </c>
      <c r="F7176" s="38" t="s">
        <v>71</v>
      </c>
      <c r="G7176" s="37" t="s">
        <v>270</v>
      </c>
      <c r="H7176" s="0" t="n">
        <v>494348</v>
      </c>
      <c r="I7176" s="0" t="n">
        <v>609750</v>
      </c>
      <c r="J7176" s="0" t="n">
        <v>4001</v>
      </c>
    </row>
    <row r="7177" customFormat="false" ht="15" hidden="false" customHeight="false" outlineLevel="0" collapsed="false">
      <c r="A7177" s="0" t="n">
        <v>202407</v>
      </c>
      <c r="B7177" s="0" t="n">
        <v>202409</v>
      </c>
      <c r="C7177" s="37" t="s">
        <v>98</v>
      </c>
      <c r="D7177" s="37" t="s">
        <v>181</v>
      </c>
      <c r="E7177" s="0" t="n">
        <v>3</v>
      </c>
      <c r="F7177" s="38" t="s">
        <v>71</v>
      </c>
      <c r="G7177" s="37" t="s">
        <v>271</v>
      </c>
      <c r="H7177" s="0" t="n">
        <v>1054347</v>
      </c>
      <c r="I7177" s="0" t="n">
        <v>685399</v>
      </c>
      <c r="J7177" s="0" t="n">
        <v>97398</v>
      </c>
    </row>
    <row r="7178" customFormat="false" ht="15" hidden="false" customHeight="false" outlineLevel="0" collapsed="false">
      <c r="A7178" s="0" t="n">
        <v>202407</v>
      </c>
      <c r="B7178" s="0" t="n">
        <v>202409</v>
      </c>
      <c r="C7178" s="37" t="s">
        <v>197</v>
      </c>
      <c r="D7178" s="37" t="s">
        <v>255</v>
      </c>
      <c r="E7178" s="0" t="n">
        <v>3</v>
      </c>
      <c r="F7178" s="38" t="s">
        <v>71</v>
      </c>
      <c r="G7178" s="37" t="s">
        <v>272</v>
      </c>
      <c r="H7178" s="0" t="n">
        <v>973663</v>
      </c>
      <c r="I7178" s="0" t="n">
        <v>591597</v>
      </c>
      <c r="J7178" s="0" t="n">
        <v>-12960</v>
      </c>
    </row>
    <row r="7179" customFormat="false" ht="15" hidden="false" customHeight="false" outlineLevel="0" collapsed="false">
      <c r="A7179" s="0" t="n">
        <v>202407</v>
      </c>
      <c r="B7179" s="0" t="n">
        <v>202409</v>
      </c>
      <c r="C7179" s="37" t="s">
        <v>106</v>
      </c>
      <c r="D7179" s="37" t="s">
        <v>273</v>
      </c>
      <c r="E7179" s="0" t="n">
        <v>3</v>
      </c>
      <c r="F7179" s="38" t="s">
        <v>71</v>
      </c>
      <c r="G7179" s="37" t="s">
        <v>274</v>
      </c>
      <c r="H7179" s="0" t="n">
        <v>324253</v>
      </c>
      <c r="I7179" s="0" t="n">
        <v>110184</v>
      </c>
      <c r="J7179" s="0" t="n">
        <v>-11656</v>
      </c>
    </row>
    <row r="7180" customFormat="false" ht="15" hidden="false" customHeight="false" outlineLevel="0" collapsed="false">
      <c r="A7180" s="0" t="n">
        <v>202407</v>
      </c>
      <c r="B7180" s="0" t="n">
        <v>202409</v>
      </c>
      <c r="C7180" s="37" t="s">
        <v>124</v>
      </c>
      <c r="D7180" s="37" t="s">
        <v>275</v>
      </c>
      <c r="E7180" s="0" t="n">
        <v>3</v>
      </c>
      <c r="F7180" s="38" t="s">
        <v>71</v>
      </c>
      <c r="G7180" s="37" t="s">
        <v>276</v>
      </c>
      <c r="H7180" s="0" t="n">
        <v>1944013</v>
      </c>
      <c r="I7180" s="0" t="n">
        <v>912562</v>
      </c>
      <c r="J7180" s="0" t="n">
        <v>100677</v>
      </c>
    </row>
    <row r="7181" customFormat="false" ht="15" hidden="false" customHeight="false" outlineLevel="0" collapsed="false">
      <c r="A7181" s="0" t="n">
        <v>202407</v>
      </c>
      <c r="B7181" s="0" t="n">
        <v>202409</v>
      </c>
      <c r="C7181" s="37" t="s">
        <v>115</v>
      </c>
      <c r="D7181" s="37" t="s">
        <v>277</v>
      </c>
      <c r="E7181" s="0" t="n">
        <v>3</v>
      </c>
      <c r="F7181" s="38" t="s">
        <v>71</v>
      </c>
      <c r="G7181" s="37" t="s">
        <v>278</v>
      </c>
      <c r="H7181" s="0" t="n">
        <v>1629757</v>
      </c>
      <c r="I7181" s="0" t="n">
        <v>1590584</v>
      </c>
      <c r="J7181" s="0" t="n">
        <v>26411</v>
      </c>
    </row>
    <row r="7182" customFormat="false" ht="15" hidden="false" customHeight="false" outlineLevel="0" collapsed="false">
      <c r="A7182" s="0" t="n">
        <v>202407</v>
      </c>
      <c r="B7182" s="0" t="n">
        <v>202409</v>
      </c>
      <c r="C7182" s="37" t="s">
        <v>115</v>
      </c>
      <c r="D7182" s="37" t="s">
        <v>269</v>
      </c>
      <c r="E7182" s="0" t="n">
        <v>3</v>
      </c>
      <c r="F7182" s="38" t="s">
        <v>71</v>
      </c>
      <c r="G7182" s="37" t="s">
        <v>279</v>
      </c>
      <c r="H7182" s="0" t="n">
        <v>658176</v>
      </c>
      <c r="I7182" s="0" t="n">
        <v>732773</v>
      </c>
      <c r="J7182" s="0" t="n">
        <v>57430</v>
      </c>
    </row>
    <row r="7183" customFormat="false" ht="15" hidden="false" customHeight="false" outlineLevel="0" collapsed="false">
      <c r="A7183" s="0" t="n">
        <v>202407</v>
      </c>
      <c r="B7183" s="0" t="n">
        <v>202409</v>
      </c>
      <c r="C7183" s="37" t="s">
        <v>197</v>
      </c>
      <c r="D7183" s="37" t="s">
        <v>280</v>
      </c>
      <c r="E7183" s="0" t="n">
        <v>3</v>
      </c>
      <c r="F7183" s="38" t="s">
        <v>71</v>
      </c>
      <c r="G7183" s="37" t="s">
        <v>281</v>
      </c>
      <c r="H7183" s="0" t="n">
        <v>1489053</v>
      </c>
      <c r="I7183" s="0" t="n">
        <v>579675</v>
      </c>
      <c r="J7183" s="0" t="n">
        <v>120713</v>
      </c>
    </row>
    <row r="7184" customFormat="false" ht="15" hidden="false" customHeight="false" outlineLevel="0" collapsed="false">
      <c r="A7184" s="0" t="n">
        <v>202407</v>
      </c>
      <c r="B7184" s="0" t="n">
        <v>202409</v>
      </c>
      <c r="C7184" s="37" t="s">
        <v>158</v>
      </c>
      <c r="D7184" s="37" t="s">
        <v>282</v>
      </c>
      <c r="E7184" s="0" t="n">
        <v>3</v>
      </c>
      <c r="F7184" s="38" t="s">
        <v>71</v>
      </c>
      <c r="G7184" s="37" t="s">
        <v>283</v>
      </c>
      <c r="H7184" s="0" t="n">
        <v>772048</v>
      </c>
      <c r="I7184" s="0" t="n">
        <v>1032505</v>
      </c>
      <c r="J7184" s="0" t="n">
        <v>89987</v>
      </c>
    </row>
    <row r="7185" customFormat="false" ht="15" hidden="false" customHeight="false" outlineLevel="0" collapsed="false">
      <c r="A7185" s="0" t="n">
        <v>202407</v>
      </c>
      <c r="B7185" s="0" t="n">
        <v>202409</v>
      </c>
      <c r="C7185" s="37" t="s">
        <v>152</v>
      </c>
      <c r="D7185" s="37" t="s">
        <v>284</v>
      </c>
      <c r="E7185" s="0" t="n">
        <v>3</v>
      </c>
      <c r="F7185" s="38" t="s">
        <v>71</v>
      </c>
      <c r="G7185" s="37" t="s">
        <v>285</v>
      </c>
      <c r="H7185" s="0" t="n">
        <v>215963</v>
      </c>
      <c r="I7185" s="0" t="n">
        <v>41283</v>
      </c>
      <c r="J7185" s="0" t="n">
        <v>9535</v>
      </c>
    </row>
    <row r="7186" customFormat="false" ht="15" hidden="false" customHeight="false" outlineLevel="0" collapsed="false">
      <c r="A7186" s="0" t="n">
        <v>202407</v>
      </c>
      <c r="B7186" s="0" t="n">
        <v>202409</v>
      </c>
      <c r="C7186" s="37" t="s">
        <v>95</v>
      </c>
      <c r="D7186" s="37" t="s">
        <v>210</v>
      </c>
      <c r="E7186" s="0" t="n">
        <v>3</v>
      </c>
      <c r="F7186" s="38" t="s">
        <v>71</v>
      </c>
      <c r="G7186" s="37" t="s">
        <v>286</v>
      </c>
      <c r="H7186" s="0" t="n">
        <v>1279026</v>
      </c>
      <c r="I7186" s="0" t="n">
        <v>909826</v>
      </c>
      <c r="J7186" s="0" t="n">
        <v>66586</v>
      </c>
    </row>
    <row r="7187" customFormat="false" ht="15" hidden="false" customHeight="false" outlineLevel="0" collapsed="false">
      <c r="A7187" s="0" t="n">
        <v>202407</v>
      </c>
      <c r="B7187" s="0" t="n">
        <v>202409</v>
      </c>
      <c r="C7187" s="37" t="s">
        <v>136</v>
      </c>
      <c r="D7187" s="37" t="s">
        <v>223</v>
      </c>
      <c r="E7187" s="0" t="n">
        <v>3</v>
      </c>
      <c r="F7187" s="38" t="s">
        <v>71</v>
      </c>
      <c r="G7187" s="37" t="s">
        <v>287</v>
      </c>
      <c r="H7187" s="0" t="n">
        <v>592685</v>
      </c>
      <c r="I7187" s="0" t="n">
        <v>530535</v>
      </c>
      <c r="J7187" s="0" t="n">
        <v>95865</v>
      </c>
    </row>
    <row r="7188" customFormat="false" ht="15" hidden="false" customHeight="false" outlineLevel="0" collapsed="false">
      <c r="A7188" s="0" t="n">
        <v>202407</v>
      </c>
      <c r="B7188" s="0" t="n">
        <v>202409</v>
      </c>
      <c r="C7188" s="37" t="s">
        <v>152</v>
      </c>
      <c r="D7188" s="37" t="s">
        <v>288</v>
      </c>
      <c r="E7188" s="0" t="n">
        <v>3</v>
      </c>
      <c r="F7188" s="38" t="s">
        <v>71</v>
      </c>
      <c r="G7188" s="37" t="s">
        <v>289</v>
      </c>
      <c r="H7188" s="0" t="n">
        <v>556958</v>
      </c>
      <c r="I7188" s="0" t="n">
        <v>1252719</v>
      </c>
      <c r="J7188" s="0" t="n">
        <v>31640</v>
      </c>
    </row>
    <row r="7189" customFormat="false" ht="15" hidden="false" customHeight="false" outlineLevel="0" collapsed="false">
      <c r="A7189" s="0" t="n">
        <v>202407</v>
      </c>
      <c r="B7189" s="0" t="n">
        <v>202409</v>
      </c>
      <c r="C7189" s="37" t="s">
        <v>112</v>
      </c>
      <c r="D7189" s="37" t="s">
        <v>290</v>
      </c>
      <c r="E7189" s="0" t="n">
        <v>3</v>
      </c>
      <c r="F7189" s="38" t="s">
        <v>71</v>
      </c>
      <c r="G7189" s="37" t="s">
        <v>291</v>
      </c>
      <c r="H7189" s="0" t="n">
        <v>2473628</v>
      </c>
      <c r="I7189" s="0" t="n">
        <v>2735990</v>
      </c>
      <c r="J7189" s="0" t="n">
        <v>248343</v>
      </c>
    </row>
    <row r="7190" customFormat="false" ht="15" hidden="false" customHeight="false" outlineLevel="0" collapsed="false">
      <c r="A7190" s="0" t="n">
        <v>202407</v>
      </c>
      <c r="B7190" s="0" t="n">
        <v>202409</v>
      </c>
      <c r="C7190" s="37" t="s">
        <v>106</v>
      </c>
      <c r="D7190" s="37" t="s">
        <v>292</v>
      </c>
      <c r="E7190" s="0" t="n">
        <v>3</v>
      </c>
      <c r="F7190" s="38" t="s">
        <v>71</v>
      </c>
      <c r="G7190" s="37" t="s">
        <v>293</v>
      </c>
      <c r="H7190" s="0" t="n">
        <v>31529</v>
      </c>
      <c r="I7190" s="0" t="n">
        <v>13442</v>
      </c>
      <c r="J7190" s="0" t="n">
        <v>-179</v>
      </c>
    </row>
    <row r="7191" customFormat="false" ht="15" hidden="false" customHeight="false" outlineLevel="0" collapsed="false">
      <c r="A7191" s="0" t="n">
        <v>202407</v>
      </c>
      <c r="B7191" s="0" t="n">
        <v>202409</v>
      </c>
      <c r="C7191" s="37" t="s">
        <v>136</v>
      </c>
      <c r="D7191" s="37" t="s">
        <v>294</v>
      </c>
      <c r="E7191" s="0" t="n">
        <v>3</v>
      </c>
      <c r="F7191" s="38" t="s">
        <v>71</v>
      </c>
      <c r="G7191" s="37" t="s">
        <v>295</v>
      </c>
      <c r="H7191" s="0" t="n">
        <v>94415</v>
      </c>
      <c r="I7191" s="0" t="n">
        <v>86254</v>
      </c>
      <c r="J7191" s="0" t="n">
        <v>-122</v>
      </c>
    </row>
    <row r="7192" customFormat="false" ht="15" hidden="false" customHeight="false" outlineLevel="0" collapsed="false">
      <c r="A7192" s="0" t="n">
        <v>202407</v>
      </c>
      <c r="B7192" s="0" t="n">
        <v>202409</v>
      </c>
      <c r="C7192" s="37" t="s">
        <v>101</v>
      </c>
      <c r="D7192" s="37" t="s">
        <v>296</v>
      </c>
      <c r="E7192" s="0" t="n">
        <v>3</v>
      </c>
      <c r="F7192" s="38" t="s">
        <v>71</v>
      </c>
      <c r="G7192" s="37" t="s">
        <v>297</v>
      </c>
      <c r="H7192" s="0" t="n">
        <v>134534</v>
      </c>
      <c r="I7192" s="0" t="n">
        <v>314577</v>
      </c>
      <c r="J7192" s="0" t="n">
        <v>18099</v>
      </c>
    </row>
    <row r="7193" customFormat="false" ht="15" hidden="false" customHeight="false" outlineLevel="0" collapsed="false">
      <c r="A7193" s="0" t="n">
        <v>202407</v>
      </c>
      <c r="B7193" s="0" t="n">
        <v>202409</v>
      </c>
      <c r="C7193" s="37" t="s">
        <v>149</v>
      </c>
      <c r="D7193" s="37" t="s">
        <v>298</v>
      </c>
      <c r="E7193" s="0" t="n">
        <v>3</v>
      </c>
      <c r="F7193" s="38" t="s">
        <v>71</v>
      </c>
      <c r="G7193" s="37" t="s">
        <v>299</v>
      </c>
      <c r="H7193" s="0" t="n">
        <v>264360</v>
      </c>
      <c r="I7193" s="0" t="n">
        <v>292048</v>
      </c>
      <c r="J7193" s="0" t="n">
        <v>-15436</v>
      </c>
    </row>
    <row r="7194" customFormat="false" ht="15" hidden="false" customHeight="false" outlineLevel="0" collapsed="false">
      <c r="A7194" s="0" t="n">
        <v>202407</v>
      </c>
      <c r="B7194" s="0" t="n">
        <v>202409</v>
      </c>
      <c r="C7194" s="37" t="s">
        <v>184</v>
      </c>
      <c r="D7194" s="37" t="s">
        <v>300</v>
      </c>
      <c r="E7194" s="0" t="n">
        <v>3</v>
      </c>
      <c r="F7194" s="38" t="s">
        <v>71</v>
      </c>
      <c r="G7194" s="37" t="s">
        <v>301</v>
      </c>
      <c r="H7194" s="0" t="n">
        <v>330894</v>
      </c>
      <c r="I7194" s="0" t="n">
        <v>259804</v>
      </c>
      <c r="J7194" s="0" t="n">
        <v>24925</v>
      </c>
    </row>
    <row r="7195" customFormat="false" ht="15" hidden="false" customHeight="false" outlineLevel="0" collapsed="false">
      <c r="A7195" s="0" t="n">
        <v>202407</v>
      </c>
      <c r="B7195" s="0" t="n">
        <v>202409</v>
      </c>
      <c r="C7195" s="37" t="s">
        <v>136</v>
      </c>
      <c r="D7195" s="37" t="s">
        <v>298</v>
      </c>
      <c r="E7195" s="0" t="n">
        <v>3</v>
      </c>
      <c r="F7195" s="38" t="s">
        <v>71</v>
      </c>
      <c r="G7195" s="37" t="s">
        <v>302</v>
      </c>
      <c r="H7195" s="0" t="n">
        <v>83632</v>
      </c>
      <c r="I7195" s="0" t="n">
        <v>55218</v>
      </c>
      <c r="J7195" s="0" t="n">
        <v>2746</v>
      </c>
    </row>
    <row r="7196" customFormat="false" ht="15" hidden="false" customHeight="false" outlineLevel="0" collapsed="false">
      <c r="A7196" s="0" t="n">
        <v>202407</v>
      </c>
      <c r="B7196" s="0" t="n">
        <v>202409</v>
      </c>
      <c r="C7196" s="37" t="s">
        <v>149</v>
      </c>
      <c r="D7196" s="37" t="s">
        <v>303</v>
      </c>
      <c r="E7196" s="0" t="n">
        <v>3</v>
      </c>
      <c r="F7196" s="38" t="s">
        <v>71</v>
      </c>
      <c r="G7196" s="37" t="s">
        <v>304</v>
      </c>
      <c r="H7196" s="0" t="n">
        <v>203949</v>
      </c>
      <c r="I7196" s="0" t="n">
        <v>168869</v>
      </c>
      <c r="J7196" s="0" t="n">
        <v>17471</v>
      </c>
    </row>
    <row r="7197" customFormat="false" ht="15" hidden="false" customHeight="false" outlineLevel="0" collapsed="false">
      <c r="A7197" s="0" t="n">
        <v>202407</v>
      </c>
      <c r="B7197" s="0" t="n">
        <v>202409</v>
      </c>
      <c r="C7197" s="37" t="s">
        <v>106</v>
      </c>
      <c r="D7197" s="37" t="s">
        <v>107</v>
      </c>
      <c r="E7197" s="0" t="n">
        <v>3</v>
      </c>
      <c r="F7197" s="38" t="s">
        <v>71</v>
      </c>
      <c r="G7197" s="37" t="s">
        <v>305</v>
      </c>
      <c r="H7197" s="0" t="n">
        <v>208475</v>
      </c>
      <c r="I7197" s="0" t="n">
        <v>171177</v>
      </c>
      <c r="J7197" s="0" t="n">
        <v>-8785</v>
      </c>
    </row>
    <row r="7198" customFormat="false" ht="15" hidden="false" customHeight="false" outlineLevel="0" collapsed="false">
      <c r="A7198" s="0" t="n">
        <v>202407</v>
      </c>
      <c r="B7198" s="0" t="n">
        <v>202409</v>
      </c>
      <c r="C7198" s="37" t="s">
        <v>124</v>
      </c>
      <c r="D7198" s="37" t="s">
        <v>306</v>
      </c>
      <c r="E7198" s="0" t="n">
        <v>3</v>
      </c>
      <c r="F7198" s="38" t="s">
        <v>71</v>
      </c>
      <c r="G7198" s="37" t="s">
        <v>307</v>
      </c>
      <c r="H7198" s="0" t="n">
        <v>10531512</v>
      </c>
      <c r="I7198" s="0" t="n">
        <v>4709993</v>
      </c>
      <c r="J7198" s="0" t="n">
        <v>707315</v>
      </c>
    </row>
    <row r="7199" customFormat="false" ht="15" hidden="false" customHeight="false" outlineLevel="0" collapsed="false">
      <c r="A7199" s="0" t="n">
        <v>202407</v>
      </c>
      <c r="B7199" s="0" t="n">
        <v>202409</v>
      </c>
      <c r="C7199" s="37" t="s">
        <v>115</v>
      </c>
      <c r="D7199" s="37" t="s">
        <v>308</v>
      </c>
      <c r="E7199" s="0" t="n">
        <v>3</v>
      </c>
      <c r="F7199" s="38" t="s">
        <v>71</v>
      </c>
      <c r="G7199" s="37" t="s">
        <v>309</v>
      </c>
      <c r="H7199" s="0" t="n">
        <v>4093604</v>
      </c>
      <c r="I7199" s="0" t="n">
        <v>1956165</v>
      </c>
      <c r="J7199" s="0" t="n">
        <v>488574</v>
      </c>
    </row>
    <row r="7200" customFormat="false" ht="15" hidden="false" customHeight="false" outlineLevel="0" collapsed="false">
      <c r="A7200" s="0" t="n">
        <v>202407</v>
      </c>
      <c r="B7200" s="0" t="n">
        <v>202409</v>
      </c>
      <c r="C7200" s="37" t="s">
        <v>178</v>
      </c>
      <c r="D7200" s="37" t="s">
        <v>308</v>
      </c>
      <c r="E7200" s="0" t="n">
        <v>3</v>
      </c>
      <c r="F7200" s="38" t="s">
        <v>71</v>
      </c>
      <c r="G7200" s="37" t="s">
        <v>310</v>
      </c>
      <c r="H7200" s="0" t="n">
        <v>279695</v>
      </c>
      <c r="I7200" s="0" t="n">
        <v>170889</v>
      </c>
      <c r="J7200" s="0" t="n">
        <v>39074</v>
      </c>
    </row>
    <row r="7201" customFormat="false" ht="15" hidden="false" customHeight="false" outlineLevel="0" collapsed="false">
      <c r="A7201" s="0" t="n">
        <v>202407</v>
      </c>
      <c r="B7201" s="0" t="n">
        <v>202409</v>
      </c>
      <c r="C7201" s="37" t="s">
        <v>109</v>
      </c>
      <c r="D7201" s="37" t="s">
        <v>311</v>
      </c>
      <c r="E7201" s="0" t="n">
        <v>3</v>
      </c>
      <c r="F7201" s="38" t="s">
        <v>71</v>
      </c>
      <c r="G7201" s="37" t="s">
        <v>312</v>
      </c>
      <c r="H7201" s="0" t="n">
        <v>364649</v>
      </c>
      <c r="I7201" s="0" t="n">
        <v>102127</v>
      </c>
      <c r="J7201" s="0" t="n">
        <v>27614</v>
      </c>
    </row>
    <row r="7202" customFormat="false" ht="15" hidden="false" customHeight="false" outlineLevel="0" collapsed="false">
      <c r="A7202" s="0" t="n">
        <v>202407</v>
      </c>
      <c r="B7202" s="0" t="n">
        <v>202409</v>
      </c>
      <c r="C7202" s="37" t="s">
        <v>178</v>
      </c>
      <c r="D7202" s="37" t="s">
        <v>203</v>
      </c>
      <c r="E7202" s="0" t="n">
        <v>3</v>
      </c>
      <c r="F7202" s="38" t="s">
        <v>71</v>
      </c>
      <c r="G7202" s="37" t="s">
        <v>313</v>
      </c>
      <c r="H7202" s="0" t="n">
        <v>151380</v>
      </c>
      <c r="I7202" s="0" t="n">
        <v>189999</v>
      </c>
      <c r="J7202" s="0" t="n">
        <v>16006</v>
      </c>
    </row>
    <row r="7203" customFormat="false" ht="15" hidden="false" customHeight="false" outlineLevel="0" collapsed="false">
      <c r="A7203" s="0" t="n">
        <v>202407</v>
      </c>
      <c r="B7203" s="0" t="n">
        <v>202409</v>
      </c>
      <c r="C7203" s="37" t="s">
        <v>152</v>
      </c>
      <c r="D7203" s="37" t="s">
        <v>314</v>
      </c>
      <c r="E7203" s="0" t="n">
        <v>3</v>
      </c>
      <c r="F7203" s="38" t="s">
        <v>71</v>
      </c>
      <c r="G7203" s="37" t="s">
        <v>315</v>
      </c>
      <c r="H7203" s="0" t="n">
        <v>56561</v>
      </c>
      <c r="I7203" s="0" t="n">
        <v>27021</v>
      </c>
      <c r="J7203" s="0" t="n">
        <v>1210</v>
      </c>
    </row>
    <row r="7204" customFormat="false" ht="15" hidden="false" customHeight="false" outlineLevel="0" collapsed="false">
      <c r="A7204" s="0" t="n">
        <v>202407</v>
      </c>
      <c r="B7204" s="0" t="n">
        <v>202409</v>
      </c>
      <c r="C7204" s="37" t="s">
        <v>152</v>
      </c>
      <c r="D7204" s="37" t="s">
        <v>159</v>
      </c>
      <c r="E7204" s="0" t="n">
        <v>3</v>
      </c>
      <c r="F7204" s="38" t="s">
        <v>71</v>
      </c>
      <c r="G7204" s="37" t="s">
        <v>316</v>
      </c>
      <c r="H7204" s="0" t="n">
        <v>607842</v>
      </c>
      <c r="I7204" s="0" t="n">
        <v>353380</v>
      </c>
      <c r="J7204" s="0" t="n">
        <v>45501</v>
      </c>
    </row>
    <row r="7205" customFormat="false" ht="15" hidden="false" customHeight="false" outlineLevel="0" collapsed="false">
      <c r="A7205" s="0" t="n">
        <v>202407</v>
      </c>
      <c r="B7205" s="0" t="n">
        <v>202409</v>
      </c>
      <c r="C7205" s="37" t="s">
        <v>184</v>
      </c>
      <c r="D7205" s="37" t="s">
        <v>218</v>
      </c>
      <c r="E7205" s="0" t="n">
        <v>3</v>
      </c>
      <c r="F7205" s="38" t="s">
        <v>71</v>
      </c>
      <c r="G7205" s="37" t="s">
        <v>317</v>
      </c>
      <c r="H7205" s="0" t="n">
        <v>147517</v>
      </c>
      <c r="I7205" s="0" t="n">
        <v>191342</v>
      </c>
      <c r="J7205" s="0" t="n">
        <v>10749</v>
      </c>
    </row>
    <row r="7206" customFormat="false" ht="15" hidden="false" customHeight="false" outlineLevel="0" collapsed="false">
      <c r="A7206" s="0" t="n">
        <v>202407</v>
      </c>
      <c r="B7206" s="0" t="n">
        <v>202409</v>
      </c>
      <c r="C7206" s="37" t="s">
        <v>109</v>
      </c>
      <c r="D7206" s="37" t="s">
        <v>318</v>
      </c>
      <c r="E7206" s="0" t="n">
        <v>3</v>
      </c>
      <c r="F7206" s="38" t="s">
        <v>71</v>
      </c>
      <c r="G7206" s="37" t="s">
        <v>319</v>
      </c>
      <c r="H7206" s="0" t="n">
        <v>502111</v>
      </c>
      <c r="I7206" s="0" t="n">
        <v>323103</v>
      </c>
      <c r="J7206" s="0" t="n">
        <v>-30386</v>
      </c>
    </row>
    <row r="7207" customFormat="false" ht="15" hidden="false" customHeight="false" outlineLevel="0" collapsed="false">
      <c r="A7207" s="0" t="n">
        <v>202407</v>
      </c>
      <c r="B7207" s="0" t="n">
        <v>202409</v>
      </c>
      <c r="C7207" s="37" t="s">
        <v>184</v>
      </c>
      <c r="D7207" s="37" t="s">
        <v>320</v>
      </c>
      <c r="E7207" s="0" t="n">
        <v>3</v>
      </c>
      <c r="F7207" s="38" t="s">
        <v>71</v>
      </c>
      <c r="G7207" s="37" t="s">
        <v>321</v>
      </c>
      <c r="H7207" s="0" t="n">
        <v>61529</v>
      </c>
      <c r="I7207" s="0" t="n">
        <v>56535</v>
      </c>
      <c r="J7207" s="0" t="n">
        <v>9155</v>
      </c>
    </row>
    <row r="7208" customFormat="false" ht="15" hidden="false" customHeight="false" outlineLevel="0" collapsed="false">
      <c r="A7208" s="0" t="n">
        <v>202407</v>
      </c>
      <c r="B7208" s="0" t="n">
        <v>202409</v>
      </c>
      <c r="C7208" s="37" t="s">
        <v>124</v>
      </c>
      <c r="D7208" s="37" t="s">
        <v>282</v>
      </c>
      <c r="E7208" s="0" t="n">
        <v>3</v>
      </c>
      <c r="F7208" s="38" t="s">
        <v>71</v>
      </c>
      <c r="G7208" s="37" t="s">
        <v>322</v>
      </c>
      <c r="H7208" s="0" t="n">
        <v>223861</v>
      </c>
      <c r="I7208" s="0" t="n">
        <v>174932</v>
      </c>
      <c r="J7208" s="0" t="n">
        <v>9894</v>
      </c>
    </row>
    <row r="7209" customFormat="false" ht="15" hidden="false" customHeight="false" outlineLevel="0" collapsed="false">
      <c r="A7209" s="0" t="n">
        <v>202407</v>
      </c>
      <c r="B7209" s="0" t="n">
        <v>202409</v>
      </c>
      <c r="C7209" s="37" t="s">
        <v>112</v>
      </c>
      <c r="D7209" s="37" t="s">
        <v>96</v>
      </c>
      <c r="E7209" s="0" t="n">
        <v>3</v>
      </c>
      <c r="F7209" s="38" t="s">
        <v>71</v>
      </c>
      <c r="G7209" s="37" t="s">
        <v>323</v>
      </c>
      <c r="H7209" s="0" t="n">
        <v>806332</v>
      </c>
      <c r="I7209" s="0" t="n">
        <v>529411</v>
      </c>
      <c r="J7209" s="0" t="n">
        <v>-35330</v>
      </c>
    </row>
    <row r="7210" customFormat="false" ht="15" hidden="false" customHeight="false" outlineLevel="0" collapsed="false">
      <c r="A7210" s="0" t="n">
        <v>202407</v>
      </c>
      <c r="B7210" s="0" t="n">
        <v>202409</v>
      </c>
      <c r="C7210" s="37" t="s">
        <v>152</v>
      </c>
      <c r="D7210" s="37" t="s">
        <v>324</v>
      </c>
      <c r="E7210" s="0" t="n">
        <v>3</v>
      </c>
      <c r="F7210" s="38" t="s">
        <v>71</v>
      </c>
      <c r="G7210" s="37" t="s">
        <v>325</v>
      </c>
      <c r="H7210" s="0" t="n">
        <v>718354</v>
      </c>
      <c r="I7210" s="0" t="n">
        <v>754839</v>
      </c>
      <c r="J7210" s="0" t="n">
        <v>22020</v>
      </c>
    </row>
    <row r="7211" customFormat="false" ht="15" hidden="false" customHeight="false" outlineLevel="0" collapsed="false">
      <c r="A7211" s="0" t="n">
        <v>202407</v>
      </c>
      <c r="B7211" s="0" t="n">
        <v>202409</v>
      </c>
      <c r="C7211" s="37" t="s">
        <v>112</v>
      </c>
      <c r="D7211" s="37" t="s">
        <v>326</v>
      </c>
      <c r="E7211" s="0" t="n">
        <v>3</v>
      </c>
      <c r="F7211" s="38" t="s">
        <v>71</v>
      </c>
      <c r="G7211" s="37" t="s">
        <v>327</v>
      </c>
      <c r="H7211" s="0" t="n">
        <v>1013356</v>
      </c>
      <c r="I7211" s="0" t="n">
        <v>645039</v>
      </c>
      <c r="J7211" s="0" t="n">
        <v>37950</v>
      </c>
    </row>
    <row r="7212" customFormat="false" ht="15" hidden="false" customHeight="false" outlineLevel="0" collapsed="false">
      <c r="A7212" s="0" t="n">
        <v>202407</v>
      </c>
      <c r="B7212" s="0" t="n">
        <v>202409</v>
      </c>
      <c r="C7212" s="37" t="s">
        <v>152</v>
      </c>
      <c r="D7212" s="37" t="s">
        <v>328</v>
      </c>
      <c r="E7212" s="0" t="n">
        <v>3</v>
      </c>
      <c r="F7212" s="38" t="s">
        <v>71</v>
      </c>
      <c r="G7212" s="37" t="s">
        <v>329</v>
      </c>
      <c r="H7212" s="0" t="n">
        <v>137732</v>
      </c>
      <c r="I7212" s="0" t="n">
        <v>88852</v>
      </c>
      <c r="J7212" s="0" t="n">
        <v>7213</v>
      </c>
    </row>
    <row r="7213" customFormat="false" ht="15" hidden="false" customHeight="false" outlineLevel="0" collapsed="false">
      <c r="A7213" s="0" t="n">
        <v>202407</v>
      </c>
      <c r="B7213" s="0" t="n">
        <v>202409</v>
      </c>
      <c r="C7213" s="37" t="s">
        <v>95</v>
      </c>
      <c r="D7213" s="37" t="s">
        <v>330</v>
      </c>
      <c r="E7213" s="0" t="n">
        <v>3</v>
      </c>
      <c r="F7213" s="38" t="s">
        <v>71</v>
      </c>
      <c r="G7213" s="37" t="s">
        <v>331</v>
      </c>
      <c r="H7213" s="0" t="n">
        <v>1360902</v>
      </c>
      <c r="I7213" s="0" t="n">
        <v>1260357</v>
      </c>
      <c r="J7213" s="0" t="n">
        <v>103834</v>
      </c>
    </row>
    <row r="7214" customFormat="false" ht="15" hidden="false" customHeight="false" outlineLevel="0" collapsed="false">
      <c r="A7214" s="0" t="n">
        <v>202407</v>
      </c>
      <c r="B7214" s="0" t="n">
        <v>202409</v>
      </c>
      <c r="C7214" s="37" t="s">
        <v>106</v>
      </c>
      <c r="D7214" s="37" t="s">
        <v>332</v>
      </c>
      <c r="E7214" s="0" t="n">
        <v>3</v>
      </c>
      <c r="F7214" s="38" t="s">
        <v>71</v>
      </c>
      <c r="G7214" s="37" t="s">
        <v>333</v>
      </c>
      <c r="H7214" s="0" t="n">
        <v>222188</v>
      </c>
      <c r="I7214" s="0" t="n">
        <v>104849</v>
      </c>
      <c r="J7214" s="0" t="n">
        <v>22742</v>
      </c>
    </row>
    <row r="7215" customFormat="false" ht="15" hidden="false" customHeight="false" outlineLevel="0" collapsed="false">
      <c r="A7215" s="0" t="n">
        <v>202407</v>
      </c>
      <c r="B7215" s="0" t="n">
        <v>202409</v>
      </c>
      <c r="C7215" s="37" t="s">
        <v>95</v>
      </c>
      <c r="D7215" s="37" t="s">
        <v>334</v>
      </c>
      <c r="E7215" s="0" t="n">
        <v>3</v>
      </c>
      <c r="F7215" s="38" t="s">
        <v>71</v>
      </c>
      <c r="G7215" s="37" t="s">
        <v>335</v>
      </c>
      <c r="H7215" s="0" t="n">
        <v>1465734</v>
      </c>
      <c r="I7215" s="0" t="n">
        <v>743749</v>
      </c>
      <c r="J7215" s="0" t="n">
        <v>-36335</v>
      </c>
    </row>
    <row r="7216" customFormat="false" ht="15" hidden="false" customHeight="false" outlineLevel="0" collapsed="false">
      <c r="A7216" s="0" t="n">
        <v>202407</v>
      </c>
      <c r="B7216" s="0" t="n">
        <v>202409</v>
      </c>
      <c r="C7216" s="37" t="s">
        <v>149</v>
      </c>
      <c r="D7216" s="37" t="s">
        <v>243</v>
      </c>
      <c r="E7216" s="0" t="n">
        <v>3</v>
      </c>
      <c r="F7216" s="38" t="s">
        <v>71</v>
      </c>
      <c r="G7216" s="37" t="s">
        <v>336</v>
      </c>
      <c r="H7216" s="0" t="n">
        <v>553102</v>
      </c>
      <c r="I7216" s="0" t="n">
        <v>462306</v>
      </c>
      <c r="J7216" s="0" t="n">
        <v>29951</v>
      </c>
    </row>
    <row r="7217" customFormat="false" ht="15" hidden="false" customHeight="false" outlineLevel="0" collapsed="false">
      <c r="A7217" s="0" t="n">
        <v>202407</v>
      </c>
      <c r="B7217" s="0" t="n">
        <v>202409</v>
      </c>
      <c r="C7217" s="37" t="s">
        <v>115</v>
      </c>
      <c r="D7217" s="37" t="s">
        <v>200</v>
      </c>
      <c r="E7217" s="0" t="n">
        <v>3</v>
      </c>
      <c r="F7217" s="38" t="s">
        <v>71</v>
      </c>
      <c r="G7217" s="37" t="s">
        <v>337</v>
      </c>
      <c r="H7217" s="0" t="n">
        <v>116755</v>
      </c>
      <c r="I7217" s="0" t="n">
        <v>119517</v>
      </c>
      <c r="J7217" s="0" t="n">
        <v>-944</v>
      </c>
    </row>
    <row r="7218" customFormat="false" ht="15" hidden="false" customHeight="false" outlineLevel="0" collapsed="false">
      <c r="A7218" s="0" t="n">
        <v>202407</v>
      </c>
      <c r="B7218" s="0" t="n">
        <v>202409</v>
      </c>
      <c r="C7218" s="37" t="s">
        <v>106</v>
      </c>
      <c r="D7218" s="37" t="s">
        <v>104</v>
      </c>
      <c r="E7218" s="0" t="n">
        <v>3</v>
      </c>
      <c r="F7218" s="38" t="s">
        <v>71</v>
      </c>
      <c r="G7218" s="37" t="s">
        <v>338</v>
      </c>
      <c r="H7218" s="0" t="n">
        <v>283782</v>
      </c>
      <c r="I7218" s="0" t="n">
        <v>333371</v>
      </c>
      <c r="J7218" s="0" t="n">
        <v>68547</v>
      </c>
    </row>
    <row r="7219" customFormat="false" ht="15" hidden="false" customHeight="false" outlineLevel="0" collapsed="false">
      <c r="A7219" s="0" t="n">
        <v>202407</v>
      </c>
      <c r="B7219" s="0" t="n">
        <v>202409</v>
      </c>
      <c r="C7219" s="37" t="s">
        <v>184</v>
      </c>
      <c r="D7219" s="37" t="s">
        <v>339</v>
      </c>
      <c r="E7219" s="0" t="n">
        <v>3</v>
      </c>
      <c r="F7219" s="38" t="s">
        <v>71</v>
      </c>
      <c r="G7219" s="37" t="s">
        <v>340</v>
      </c>
      <c r="H7219" s="0" t="n">
        <v>917584</v>
      </c>
      <c r="I7219" s="0" t="n">
        <v>571540</v>
      </c>
      <c r="J7219" s="0" t="n">
        <v>13634</v>
      </c>
    </row>
    <row r="7220" customFormat="false" ht="15" hidden="false" customHeight="false" outlineLevel="0" collapsed="false">
      <c r="A7220" s="0" t="n">
        <v>202407</v>
      </c>
      <c r="B7220" s="0" t="n">
        <v>202409</v>
      </c>
      <c r="C7220" s="37" t="s">
        <v>112</v>
      </c>
      <c r="D7220" s="37" t="s">
        <v>341</v>
      </c>
      <c r="E7220" s="0" t="n">
        <v>3</v>
      </c>
      <c r="F7220" s="38" t="s">
        <v>71</v>
      </c>
      <c r="G7220" s="37" t="s">
        <v>342</v>
      </c>
      <c r="H7220" s="0" t="n">
        <v>1220336</v>
      </c>
      <c r="I7220" s="0" t="n">
        <v>1347880</v>
      </c>
      <c r="J7220" s="0" t="n">
        <v>61486</v>
      </c>
    </row>
    <row r="7221" customFormat="false" ht="15" hidden="false" customHeight="false" outlineLevel="0" collapsed="false">
      <c r="A7221" s="0" t="n">
        <v>202407</v>
      </c>
      <c r="B7221" s="0" t="n">
        <v>202409</v>
      </c>
      <c r="C7221" s="37" t="s">
        <v>101</v>
      </c>
      <c r="D7221" s="37" t="s">
        <v>200</v>
      </c>
      <c r="E7221" s="0" t="n">
        <v>3</v>
      </c>
      <c r="F7221" s="38" t="s">
        <v>71</v>
      </c>
      <c r="G7221" s="37" t="s">
        <v>343</v>
      </c>
      <c r="H7221" s="0" t="n">
        <v>374510</v>
      </c>
      <c r="I7221" s="0" t="n">
        <v>499509</v>
      </c>
      <c r="J7221" s="0" t="n">
        <v>92394</v>
      </c>
    </row>
    <row r="7222" customFormat="false" ht="15" hidden="false" customHeight="false" outlineLevel="0" collapsed="false">
      <c r="A7222" s="0" t="n">
        <v>202407</v>
      </c>
      <c r="B7222" s="0" t="n">
        <v>202409</v>
      </c>
      <c r="C7222" s="37" t="s">
        <v>109</v>
      </c>
      <c r="D7222" s="37" t="s">
        <v>191</v>
      </c>
      <c r="E7222" s="0" t="n">
        <v>3</v>
      </c>
      <c r="F7222" s="38" t="s">
        <v>71</v>
      </c>
      <c r="G7222" s="37" t="s">
        <v>344</v>
      </c>
      <c r="H7222" s="0" t="n">
        <v>2943111</v>
      </c>
      <c r="I7222" s="0" t="n">
        <v>3089380</v>
      </c>
      <c r="J7222" s="0" t="n">
        <v>656424</v>
      </c>
    </row>
    <row r="7223" customFormat="false" ht="15" hidden="false" customHeight="false" outlineLevel="0" collapsed="false">
      <c r="A7223" s="0" t="n">
        <v>202407</v>
      </c>
      <c r="B7223" s="0" t="n">
        <v>202409</v>
      </c>
      <c r="C7223" s="37" t="s">
        <v>115</v>
      </c>
      <c r="D7223" s="37" t="s">
        <v>110</v>
      </c>
      <c r="E7223" s="0" t="n">
        <v>3</v>
      </c>
      <c r="F7223" s="38" t="s">
        <v>71</v>
      </c>
      <c r="G7223" s="37" t="s">
        <v>345</v>
      </c>
      <c r="H7223" s="0" t="n">
        <v>1984952</v>
      </c>
      <c r="I7223" s="0" t="n">
        <v>1068126</v>
      </c>
      <c r="J7223" s="0" t="n">
        <v>242745</v>
      </c>
    </row>
    <row r="7224" customFormat="false" ht="15" hidden="false" customHeight="false" outlineLevel="0" collapsed="false">
      <c r="A7224" s="0" t="n">
        <v>202407</v>
      </c>
      <c r="B7224" s="0" t="n">
        <v>202409</v>
      </c>
      <c r="C7224" s="37" t="s">
        <v>149</v>
      </c>
      <c r="D7224" s="37" t="s">
        <v>104</v>
      </c>
      <c r="E7224" s="0" t="n">
        <v>3</v>
      </c>
      <c r="F7224" s="38" t="s">
        <v>71</v>
      </c>
      <c r="G7224" s="37" t="s">
        <v>346</v>
      </c>
      <c r="H7224" s="0" t="n">
        <v>380066</v>
      </c>
      <c r="I7224" s="0" t="n">
        <v>221037</v>
      </c>
      <c r="J7224" s="0" t="n">
        <v>-18636</v>
      </c>
    </row>
    <row r="7225" customFormat="false" ht="15" hidden="false" customHeight="false" outlineLevel="0" collapsed="false">
      <c r="A7225" s="0" t="n">
        <v>202407</v>
      </c>
      <c r="B7225" s="0" t="n">
        <v>202409</v>
      </c>
      <c r="C7225" s="37" t="s">
        <v>124</v>
      </c>
      <c r="D7225" s="37" t="s">
        <v>277</v>
      </c>
      <c r="E7225" s="0" t="n">
        <v>3</v>
      </c>
      <c r="F7225" s="38" t="s">
        <v>71</v>
      </c>
      <c r="G7225" s="37" t="s">
        <v>347</v>
      </c>
      <c r="H7225" s="0" t="n">
        <v>1572896</v>
      </c>
      <c r="I7225" s="0" t="n">
        <v>574936</v>
      </c>
      <c r="J7225" s="0" t="n">
        <v>73759</v>
      </c>
    </row>
    <row r="7226" customFormat="false" ht="15" hidden="false" customHeight="false" outlineLevel="0" collapsed="false">
      <c r="A7226" s="0" t="n">
        <v>202407</v>
      </c>
      <c r="B7226" s="0" t="n">
        <v>202409</v>
      </c>
      <c r="C7226" s="37" t="s">
        <v>124</v>
      </c>
      <c r="D7226" s="37" t="s">
        <v>145</v>
      </c>
      <c r="E7226" s="0" t="n">
        <v>3</v>
      </c>
      <c r="F7226" s="38" t="s">
        <v>71</v>
      </c>
      <c r="G7226" s="37" t="s">
        <v>348</v>
      </c>
      <c r="H7226" s="0" t="n">
        <v>5772718</v>
      </c>
      <c r="I7226" s="0" t="n">
        <v>4589908</v>
      </c>
      <c r="J7226" s="0" t="n">
        <v>491174</v>
      </c>
    </row>
    <row r="7227" customFormat="false" ht="15" hidden="false" customHeight="false" outlineLevel="0" collapsed="false">
      <c r="A7227" s="0" t="n">
        <v>202407</v>
      </c>
      <c r="B7227" s="0" t="n">
        <v>202409</v>
      </c>
      <c r="C7227" s="37" t="s">
        <v>136</v>
      </c>
      <c r="D7227" s="37" t="s">
        <v>328</v>
      </c>
      <c r="E7227" s="0" t="n">
        <v>3</v>
      </c>
      <c r="F7227" s="38" t="s">
        <v>71</v>
      </c>
      <c r="G7227" s="37" t="s">
        <v>349</v>
      </c>
      <c r="H7227" s="0" t="n">
        <v>5737546</v>
      </c>
      <c r="I7227" s="0" t="n">
        <v>3862497</v>
      </c>
      <c r="J7227" s="0" t="n">
        <v>289214</v>
      </c>
    </row>
    <row r="7228" customFormat="false" ht="15" hidden="false" customHeight="false" outlineLevel="0" collapsed="false">
      <c r="A7228" s="0" t="n">
        <v>202407</v>
      </c>
      <c r="B7228" s="0" t="n">
        <v>202409</v>
      </c>
      <c r="C7228" s="37" t="s">
        <v>152</v>
      </c>
      <c r="D7228" s="37" t="s">
        <v>350</v>
      </c>
      <c r="E7228" s="0" t="n">
        <v>3</v>
      </c>
      <c r="F7228" s="38" t="s">
        <v>71</v>
      </c>
      <c r="G7228" s="37" t="s">
        <v>351</v>
      </c>
      <c r="H7228" s="0" t="n">
        <v>120852</v>
      </c>
      <c r="I7228" s="0" t="n">
        <v>67229</v>
      </c>
      <c r="J7228" s="0" t="n">
        <v>5826</v>
      </c>
    </row>
    <row r="7229" customFormat="false" ht="15" hidden="false" customHeight="false" outlineLevel="0" collapsed="false">
      <c r="A7229" s="0" t="n">
        <v>202407</v>
      </c>
      <c r="B7229" s="0" t="n">
        <v>202409</v>
      </c>
      <c r="C7229" s="37" t="s">
        <v>109</v>
      </c>
      <c r="D7229" s="37" t="s">
        <v>352</v>
      </c>
      <c r="E7229" s="0" t="n">
        <v>3</v>
      </c>
      <c r="F7229" s="38" t="s">
        <v>71</v>
      </c>
      <c r="G7229" s="37" t="s">
        <v>353</v>
      </c>
      <c r="H7229" s="0" t="n">
        <v>186010</v>
      </c>
      <c r="I7229" s="0" t="n">
        <v>290245</v>
      </c>
      <c r="J7229" s="0" t="n">
        <v>60539</v>
      </c>
    </row>
    <row r="7230" customFormat="false" ht="15" hidden="false" customHeight="false" outlineLevel="0" collapsed="false">
      <c r="A7230" s="0" t="n">
        <v>202407</v>
      </c>
      <c r="B7230" s="0" t="n">
        <v>202409</v>
      </c>
      <c r="C7230" s="37" t="s">
        <v>158</v>
      </c>
      <c r="D7230" s="37" t="s">
        <v>354</v>
      </c>
      <c r="E7230" s="0" t="n">
        <v>3</v>
      </c>
      <c r="F7230" s="38" t="s">
        <v>71</v>
      </c>
      <c r="G7230" s="37" t="s">
        <v>355</v>
      </c>
      <c r="H7230" s="0" t="n">
        <v>3626704</v>
      </c>
      <c r="I7230" s="0" t="n">
        <v>1676640</v>
      </c>
      <c r="J7230" s="0" t="n">
        <v>308265</v>
      </c>
    </row>
    <row r="7231" customFormat="false" ht="15" hidden="false" customHeight="false" outlineLevel="0" collapsed="false">
      <c r="A7231" s="0" t="n">
        <v>202407</v>
      </c>
      <c r="B7231" s="0" t="n">
        <v>202409</v>
      </c>
      <c r="C7231" s="37" t="s">
        <v>158</v>
      </c>
      <c r="D7231" s="37" t="s">
        <v>356</v>
      </c>
      <c r="E7231" s="0" t="n">
        <v>3</v>
      </c>
      <c r="F7231" s="38" t="s">
        <v>71</v>
      </c>
      <c r="G7231" s="37" t="s">
        <v>357</v>
      </c>
      <c r="H7231" s="0" t="n">
        <v>164659</v>
      </c>
      <c r="I7231" s="0" t="n">
        <v>135920</v>
      </c>
      <c r="J7231" s="0" t="n">
        <v>23065</v>
      </c>
    </row>
    <row r="7232" customFormat="false" ht="15" hidden="false" customHeight="false" outlineLevel="0" collapsed="false">
      <c r="A7232" s="0" t="n">
        <v>202407</v>
      </c>
      <c r="B7232" s="0" t="n">
        <v>202409</v>
      </c>
      <c r="C7232" s="37" t="s">
        <v>158</v>
      </c>
      <c r="D7232" s="37" t="s">
        <v>255</v>
      </c>
      <c r="E7232" s="0" t="n">
        <v>3</v>
      </c>
      <c r="F7232" s="38" t="s">
        <v>71</v>
      </c>
      <c r="G7232" s="37" t="s">
        <v>358</v>
      </c>
      <c r="H7232" s="0" t="n">
        <v>103880</v>
      </c>
      <c r="I7232" s="0" t="n">
        <v>40443</v>
      </c>
      <c r="J7232" s="0" t="n">
        <v>4072</v>
      </c>
    </row>
    <row r="7233" customFormat="false" ht="15" hidden="false" customHeight="false" outlineLevel="0" collapsed="false">
      <c r="A7233" s="0" t="n">
        <v>202407</v>
      </c>
      <c r="B7233" s="0" t="n">
        <v>202409</v>
      </c>
      <c r="C7233" s="37" t="s">
        <v>109</v>
      </c>
      <c r="D7233" s="37" t="s">
        <v>104</v>
      </c>
      <c r="E7233" s="0" t="n">
        <v>3</v>
      </c>
      <c r="F7233" s="38" t="s">
        <v>71</v>
      </c>
      <c r="G7233" s="37" t="s">
        <v>359</v>
      </c>
      <c r="H7233" s="0" t="n">
        <v>363660</v>
      </c>
      <c r="I7233" s="0" t="n">
        <v>300093</v>
      </c>
      <c r="J7233" s="0" t="n">
        <v>92146</v>
      </c>
    </row>
    <row r="7234" customFormat="false" ht="15" hidden="false" customHeight="false" outlineLevel="0" collapsed="false">
      <c r="A7234" s="0" t="n">
        <v>202407</v>
      </c>
      <c r="B7234" s="0" t="n">
        <v>202409</v>
      </c>
      <c r="C7234" s="37" t="s">
        <v>115</v>
      </c>
      <c r="D7234" s="37" t="s">
        <v>360</v>
      </c>
      <c r="E7234" s="0" t="n">
        <v>3</v>
      </c>
      <c r="F7234" s="38" t="s">
        <v>71</v>
      </c>
      <c r="G7234" s="37" t="s">
        <v>361</v>
      </c>
      <c r="H7234" s="0" t="n">
        <v>988969</v>
      </c>
      <c r="I7234" s="0" t="n">
        <v>920787</v>
      </c>
      <c r="J7234" s="0" t="n">
        <v>36774</v>
      </c>
    </row>
    <row r="7235" customFormat="false" ht="15" hidden="false" customHeight="false" outlineLevel="0" collapsed="false">
      <c r="A7235" s="0" t="n">
        <v>202407</v>
      </c>
      <c r="B7235" s="0" t="n">
        <v>202409</v>
      </c>
      <c r="C7235" s="37" t="s">
        <v>152</v>
      </c>
      <c r="D7235" s="37" t="s">
        <v>362</v>
      </c>
      <c r="E7235" s="0" t="n">
        <v>3</v>
      </c>
      <c r="F7235" s="38" t="s">
        <v>71</v>
      </c>
      <c r="G7235" s="37" t="s">
        <v>363</v>
      </c>
      <c r="H7235" s="0" t="n">
        <v>507068</v>
      </c>
      <c r="I7235" s="0" t="n">
        <v>331699</v>
      </c>
      <c r="J7235" s="0" t="n">
        <v>-27065</v>
      </c>
    </row>
    <row r="7236" customFormat="false" ht="15" hidden="false" customHeight="false" outlineLevel="0" collapsed="false">
      <c r="A7236" s="0" t="n">
        <v>202407</v>
      </c>
      <c r="B7236" s="0" t="n">
        <v>202409</v>
      </c>
      <c r="C7236" s="37" t="s">
        <v>112</v>
      </c>
      <c r="D7236" s="37" t="s">
        <v>364</v>
      </c>
      <c r="E7236" s="0" t="n">
        <v>3</v>
      </c>
      <c r="F7236" s="38" t="s">
        <v>71</v>
      </c>
      <c r="G7236" s="37" t="s">
        <v>365</v>
      </c>
      <c r="H7236" s="0" t="n">
        <v>251342</v>
      </c>
      <c r="I7236" s="0" t="n">
        <v>149726</v>
      </c>
      <c r="J7236" s="0" t="n">
        <v>8007</v>
      </c>
    </row>
    <row r="7237" customFormat="false" ht="15" hidden="false" customHeight="false" outlineLevel="0" collapsed="false">
      <c r="A7237" s="0" t="n">
        <v>202407</v>
      </c>
      <c r="B7237" s="0" t="n">
        <v>202409</v>
      </c>
      <c r="C7237" s="37" t="s">
        <v>184</v>
      </c>
      <c r="D7237" s="37" t="s">
        <v>341</v>
      </c>
      <c r="E7237" s="0" t="n">
        <v>3</v>
      </c>
      <c r="F7237" s="38" t="s">
        <v>71</v>
      </c>
      <c r="G7237" s="37" t="s">
        <v>366</v>
      </c>
      <c r="H7237" s="0" t="n">
        <v>259742</v>
      </c>
      <c r="I7237" s="0" t="n">
        <v>618986</v>
      </c>
      <c r="J7237" s="0" t="n">
        <v>53093</v>
      </c>
    </row>
    <row r="7238" customFormat="false" ht="15" hidden="false" customHeight="false" outlineLevel="0" collapsed="false">
      <c r="A7238" s="0" t="n">
        <v>202407</v>
      </c>
      <c r="B7238" s="0" t="n">
        <v>202409</v>
      </c>
      <c r="C7238" s="37" t="s">
        <v>184</v>
      </c>
      <c r="D7238" s="37" t="s">
        <v>367</v>
      </c>
      <c r="E7238" s="0" t="n">
        <v>3</v>
      </c>
      <c r="F7238" s="38" t="s">
        <v>71</v>
      </c>
      <c r="G7238" s="37" t="s">
        <v>368</v>
      </c>
      <c r="H7238" s="0" t="n">
        <v>174894</v>
      </c>
      <c r="I7238" s="0" t="n">
        <v>113412</v>
      </c>
      <c r="J7238" s="0" t="n">
        <v>23853</v>
      </c>
    </row>
    <row r="7239" customFormat="false" ht="15" hidden="false" customHeight="false" outlineLevel="0" collapsed="false">
      <c r="A7239" s="0" t="n">
        <v>202407</v>
      </c>
      <c r="B7239" s="0" t="n">
        <v>202409</v>
      </c>
      <c r="C7239" s="37" t="s">
        <v>98</v>
      </c>
      <c r="D7239" s="37" t="s">
        <v>369</v>
      </c>
      <c r="E7239" s="0" t="n">
        <v>3</v>
      </c>
      <c r="F7239" s="38" t="s">
        <v>71</v>
      </c>
      <c r="G7239" s="37" t="s">
        <v>370</v>
      </c>
      <c r="H7239" s="0" t="n">
        <v>195297</v>
      </c>
      <c r="I7239" s="0" t="n">
        <v>71029</v>
      </c>
      <c r="J7239" s="0" t="n">
        <v>2053</v>
      </c>
    </row>
    <row r="7240" customFormat="false" ht="15" hidden="false" customHeight="false" outlineLevel="0" collapsed="false">
      <c r="A7240" s="0" t="n">
        <v>202407</v>
      </c>
      <c r="B7240" s="0" t="n">
        <v>202409</v>
      </c>
      <c r="C7240" s="37" t="s">
        <v>98</v>
      </c>
      <c r="D7240" s="37" t="s">
        <v>308</v>
      </c>
      <c r="E7240" s="0" t="n">
        <v>3</v>
      </c>
      <c r="F7240" s="38" t="s">
        <v>71</v>
      </c>
      <c r="G7240" s="37" t="s">
        <v>371</v>
      </c>
      <c r="H7240" s="0" t="n">
        <v>10697057</v>
      </c>
      <c r="I7240" s="0" t="n">
        <v>8592934</v>
      </c>
      <c r="J7240" s="0" t="n">
        <v>1109545</v>
      </c>
    </row>
    <row r="7241" customFormat="false" ht="15" hidden="false" customHeight="false" outlineLevel="0" collapsed="false">
      <c r="A7241" s="0" t="n">
        <v>202407</v>
      </c>
      <c r="B7241" s="0" t="n">
        <v>202409</v>
      </c>
      <c r="C7241" s="37" t="s">
        <v>95</v>
      </c>
      <c r="D7241" s="37" t="s">
        <v>372</v>
      </c>
      <c r="E7241" s="0" t="n">
        <v>3</v>
      </c>
      <c r="F7241" s="38" t="s">
        <v>71</v>
      </c>
      <c r="G7241" s="37" t="s">
        <v>373</v>
      </c>
      <c r="H7241" s="0" t="n">
        <v>799310</v>
      </c>
      <c r="I7241" s="0" t="n">
        <v>406934</v>
      </c>
      <c r="J7241" s="0" t="n">
        <v>-27559</v>
      </c>
    </row>
    <row r="7242" customFormat="false" ht="15" hidden="false" customHeight="false" outlineLevel="0" collapsed="false">
      <c r="A7242" s="0" t="n">
        <v>202407</v>
      </c>
      <c r="B7242" s="0" t="n">
        <v>202409</v>
      </c>
      <c r="C7242" s="37" t="s">
        <v>115</v>
      </c>
      <c r="D7242" s="37" t="s">
        <v>374</v>
      </c>
      <c r="E7242" s="0" t="n">
        <v>3</v>
      </c>
      <c r="F7242" s="38" t="s">
        <v>71</v>
      </c>
      <c r="G7242" s="37" t="s">
        <v>375</v>
      </c>
      <c r="H7242" s="0" t="n">
        <v>1588221</v>
      </c>
      <c r="I7242" s="0" t="n">
        <v>1210027</v>
      </c>
      <c r="J7242" s="0" t="n">
        <v>227657</v>
      </c>
    </row>
    <row r="7243" customFormat="false" ht="15" hidden="false" customHeight="false" outlineLevel="0" collapsed="false">
      <c r="A7243" s="0" t="n">
        <v>202407</v>
      </c>
      <c r="B7243" s="0" t="n">
        <v>202409</v>
      </c>
      <c r="C7243" s="37" t="s">
        <v>101</v>
      </c>
      <c r="D7243" s="37" t="s">
        <v>376</v>
      </c>
      <c r="E7243" s="0" t="n">
        <v>3</v>
      </c>
      <c r="F7243" s="38" t="s">
        <v>71</v>
      </c>
      <c r="G7243" s="37" t="s">
        <v>377</v>
      </c>
      <c r="H7243" s="0" t="n">
        <v>275190</v>
      </c>
      <c r="I7243" s="0" t="n">
        <v>503121</v>
      </c>
      <c r="J7243" s="0" t="n">
        <v>43687</v>
      </c>
    </row>
    <row r="7244" customFormat="false" ht="15" hidden="false" customHeight="false" outlineLevel="0" collapsed="false">
      <c r="A7244" s="0" t="n">
        <v>202407</v>
      </c>
      <c r="B7244" s="0" t="n">
        <v>202409</v>
      </c>
      <c r="C7244" s="37" t="s">
        <v>184</v>
      </c>
      <c r="D7244" s="37" t="s">
        <v>147</v>
      </c>
      <c r="E7244" s="0" t="n">
        <v>3</v>
      </c>
      <c r="F7244" s="38" t="s">
        <v>71</v>
      </c>
      <c r="G7244" s="37" t="s">
        <v>378</v>
      </c>
      <c r="H7244" s="0" t="n">
        <v>466146</v>
      </c>
      <c r="I7244" s="0" t="n">
        <v>967706</v>
      </c>
      <c r="J7244" s="0" t="n">
        <v>50267</v>
      </c>
    </row>
    <row r="7245" customFormat="false" ht="15" hidden="false" customHeight="false" outlineLevel="0" collapsed="false">
      <c r="A7245" s="0" t="n">
        <v>202407</v>
      </c>
      <c r="B7245" s="0" t="n">
        <v>202409</v>
      </c>
      <c r="C7245" s="37" t="s">
        <v>98</v>
      </c>
      <c r="D7245" s="37" t="s">
        <v>320</v>
      </c>
      <c r="E7245" s="0" t="n">
        <v>3</v>
      </c>
      <c r="F7245" s="38" t="s">
        <v>71</v>
      </c>
      <c r="G7245" s="37" t="s">
        <v>379</v>
      </c>
      <c r="H7245" s="0" t="n">
        <v>223232</v>
      </c>
      <c r="I7245" s="0" t="n">
        <v>215243</v>
      </c>
      <c r="J7245" s="0" t="n">
        <v>63102</v>
      </c>
    </row>
    <row r="7246" customFormat="false" ht="15" hidden="false" customHeight="false" outlineLevel="0" collapsed="false">
      <c r="A7246" s="0" t="n">
        <v>202407</v>
      </c>
      <c r="B7246" s="0" t="n">
        <v>202409</v>
      </c>
      <c r="C7246" s="37" t="s">
        <v>112</v>
      </c>
      <c r="D7246" s="37" t="s">
        <v>380</v>
      </c>
      <c r="E7246" s="0" t="n">
        <v>3</v>
      </c>
      <c r="F7246" s="38" t="s">
        <v>71</v>
      </c>
      <c r="G7246" s="37" t="s">
        <v>381</v>
      </c>
      <c r="H7246" s="0" t="n">
        <v>27333</v>
      </c>
      <c r="I7246" s="0" t="n">
        <v>25275</v>
      </c>
      <c r="J7246" s="0" t="n">
        <v>4726</v>
      </c>
    </row>
    <row r="7247" customFormat="false" ht="15" hidden="false" customHeight="false" outlineLevel="0" collapsed="false">
      <c r="A7247" s="0" t="n">
        <v>202407</v>
      </c>
      <c r="B7247" s="0" t="n">
        <v>202409</v>
      </c>
      <c r="C7247" s="37" t="s">
        <v>106</v>
      </c>
      <c r="D7247" s="37" t="s">
        <v>120</v>
      </c>
      <c r="E7247" s="0" t="n">
        <v>3</v>
      </c>
      <c r="F7247" s="38" t="s">
        <v>71</v>
      </c>
      <c r="G7247" s="37" t="s">
        <v>382</v>
      </c>
      <c r="H7247" s="0" t="n">
        <v>90975</v>
      </c>
      <c r="I7247" s="0" t="n">
        <v>29354</v>
      </c>
      <c r="J7247" s="0" t="n">
        <v>-704</v>
      </c>
    </row>
    <row r="7248" customFormat="false" ht="15" hidden="false" customHeight="false" outlineLevel="0" collapsed="false">
      <c r="A7248" s="0" t="n">
        <v>202407</v>
      </c>
      <c r="B7248" s="0" t="n">
        <v>202409</v>
      </c>
      <c r="C7248" s="37" t="s">
        <v>112</v>
      </c>
      <c r="D7248" s="37" t="s">
        <v>383</v>
      </c>
      <c r="E7248" s="0" t="n">
        <v>3</v>
      </c>
      <c r="F7248" s="38" t="s">
        <v>71</v>
      </c>
      <c r="G7248" s="37" t="s">
        <v>384</v>
      </c>
      <c r="H7248" s="0" t="n">
        <v>57578</v>
      </c>
      <c r="I7248" s="0" t="n">
        <v>50052</v>
      </c>
      <c r="J7248" s="0" t="n">
        <v>3457</v>
      </c>
    </row>
    <row r="7249" customFormat="false" ht="15" hidden="false" customHeight="false" outlineLevel="0" collapsed="false">
      <c r="A7249" s="0" t="n">
        <v>202407</v>
      </c>
      <c r="B7249" s="0" t="n">
        <v>202409</v>
      </c>
      <c r="C7249" s="37" t="s">
        <v>184</v>
      </c>
      <c r="D7249" s="37" t="s">
        <v>385</v>
      </c>
      <c r="E7249" s="0" t="n">
        <v>3</v>
      </c>
      <c r="F7249" s="38" t="s">
        <v>71</v>
      </c>
      <c r="G7249" s="37" t="s">
        <v>386</v>
      </c>
      <c r="H7249" s="0" t="n">
        <v>33244</v>
      </c>
      <c r="I7249" s="0" t="n">
        <v>22165</v>
      </c>
      <c r="J7249" s="0" t="n">
        <v>7838</v>
      </c>
    </row>
    <row r="7250" customFormat="false" ht="15" hidden="false" customHeight="false" outlineLevel="0" collapsed="false">
      <c r="A7250" s="0" t="n">
        <v>202407</v>
      </c>
      <c r="B7250" s="0" t="n">
        <v>202409</v>
      </c>
      <c r="C7250" s="37" t="s">
        <v>98</v>
      </c>
      <c r="D7250" s="37" t="s">
        <v>387</v>
      </c>
      <c r="E7250" s="0" t="n">
        <v>3</v>
      </c>
      <c r="F7250" s="38" t="s">
        <v>71</v>
      </c>
      <c r="G7250" s="37" t="s">
        <v>388</v>
      </c>
      <c r="H7250" s="0" t="n">
        <v>169778</v>
      </c>
      <c r="I7250" s="0" t="n">
        <v>96693</v>
      </c>
      <c r="J7250" s="0" t="n">
        <v>26869</v>
      </c>
    </row>
    <row r="7251" customFormat="false" ht="15" hidden="false" customHeight="false" outlineLevel="0" collapsed="false">
      <c r="A7251" s="0" t="n">
        <v>202407</v>
      </c>
      <c r="B7251" s="0" t="n">
        <v>202409</v>
      </c>
      <c r="C7251" s="37" t="s">
        <v>115</v>
      </c>
      <c r="D7251" s="37" t="s">
        <v>389</v>
      </c>
      <c r="E7251" s="0" t="n">
        <v>3</v>
      </c>
      <c r="F7251" s="38" t="s">
        <v>71</v>
      </c>
      <c r="G7251" s="37" t="s">
        <v>390</v>
      </c>
      <c r="H7251" s="0" t="n">
        <v>2579160</v>
      </c>
      <c r="I7251" s="0" t="n">
        <v>1662019</v>
      </c>
      <c r="J7251" s="0" t="n">
        <v>286360</v>
      </c>
    </row>
    <row r="7252" customFormat="false" ht="15" hidden="false" customHeight="false" outlineLevel="0" collapsed="false">
      <c r="A7252" s="0" t="n">
        <v>202407</v>
      </c>
      <c r="B7252" s="0" t="n">
        <v>202409</v>
      </c>
      <c r="C7252" s="37" t="s">
        <v>124</v>
      </c>
      <c r="D7252" s="37" t="s">
        <v>391</v>
      </c>
      <c r="E7252" s="0" t="n">
        <v>3</v>
      </c>
      <c r="F7252" s="38" t="s">
        <v>71</v>
      </c>
      <c r="G7252" s="37" t="s">
        <v>392</v>
      </c>
      <c r="H7252" s="0" t="n">
        <v>472578</v>
      </c>
      <c r="I7252" s="0" t="n">
        <v>264340</v>
      </c>
      <c r="J7252" s="0" t="n">
        <v>-27678</v>
      </c>
    </row>
    <row r="7253" customFormat="false" ht="15" hidden="false" customHeight="false" outlineLevel="0" collapsed="false">
      <c r="A7253" s="0" t="n">
        <v>202407</v>
      </c>
      <c r="B7253" s="0" t="n">
        <v>202409</v>
      </c>
      <c r="C7253" s="37" t="s">
        <v>197</v>
      </c>
      <c r="D7253" s="37" t="s">
        <v>393</v>
      </c>
      <c r="E7253" s="0" t="n">
        <v>3</v>
      </c>
      <c r="F7253" s="38" t="s">
        <v>71</v>
      </c>
      <c r="G7253" s="37" t="s">
        <v>394</v>
      </c>
      <c r="H7253" s="0" t="n">
        <v>1860916</v>
      </c>
      <c r="I7253" s="0" t="n">
        <v>2087541</v>
      </c>
      <c r="J7253" s="0" t="n">
        <v>445095</v>
      </c>
    </row>
    <row r="7254" customFormat="false" ht="15" hidden="false" customHeight="false" outlineLevel="0" collapsed="false">
      <c r="A7254" s="0" t="n">
        <v>202407</v>
      </c>
      <c r="B7254" s="0" t="n">
        <v>202409</v>
      </c>
      <c r="C7254" s="37" t="s">
        <v>136</v>
      </c>
      <c r="D7254" s="37" t="s">
        <v>245</v>
      </c>
      <c r="E7254" s="0" t="n">
        <v>3</v>
      </c>
      <c r="F7254" s="38" t="s">
        <v>71</v>
      </c>
      <c r="G7254" s="37" t="s">
        <v>395</v>
      </c>
      <c r="H7254" s="0" t="n">
        <v>772947</v>
      </c>
      <c r="I7254" s="0" t="n">
        <v>611566</v>
      </c>
      <c r="J7254" s="0" t="n">
        <v>10080</v>
      </c>
    </row>
    <row r="7255" customFormat="false" ht="15" hidden="false" customHeight="false" outlineLevel="0" collapsed="false">
      <c r="A7255" s="0" t="n">
        <v>202407</v>
      </c>
      <c r="B7255" s="0" t="n">
        <v>202409</v>
      </c>
      <c r="C7255" s="37" t="s">
        <v>158</v>
      </c>
      <c r="D7255" s="37" t="s">
        <v>396</v>
      </c>
      <c r="E7255" s="0" t="n">
        <v>3</v>
      </c>
      <c r="F7255" s="38" t="s">
        <v>71</v>
      </c>
      <c r="G7255" s="37" t="s">
        <v>397</v>
      </c>
      <c r="H7255" s="0" t="n">
        <v>1498156</v>
      </c>
      <c r="I7255" s="0" t="n">
        <v>854278</v>
      </c>
      <c r="J7255" s="0" t="n">
        <v>181407</v>
      </c>
    </row>
    <row r="7256" customFormat="false" ht="15" hidden="false" customHeight="false" outlineLevel="0" collapsed="false">
      <c r="A7256" s="0" t="n">
        <v>202407</v>
      </c>
      <c r="B7256" s="0" t="n">
        <v>202409</v>
      </c>
      <c r="C7256" s="37" t="s">
        <v>136</v>
      </c>
      <c r="D7256" s="37" t="s">
        <v>398</v>
      </c>
      <c r="E7256" s="0" t="n">
        <v>3</v>
      </c>
      <c r="F7256" s="38" t="s">
        <v>71</v>
      </c>
      <c r="G7256" s="37" t="s">
        <v>399</v>
      </c>
      <c r="H7256" s="0" t="n">
        <v>198590</v>
      </c>
      <c r="I7256" s="0" t="n">
        <v>242634</v>
      </c>
      <c r="J7256" s="0" t="n">
        <v>1876</v>
      </c>
    </row>
    <row r="7257" customFormat="false" ht="15" hidden="false" customHeight="false" outlineLevel="0" collapsed="false">
      <c r="A7257" s="0" t="n">
        <v>202407</v>
      </c>
      <c r="B7257" s="0" t="n">
        <v>202409</v>
      </c>
      <c r="C7257" s="37" t="s">
        <v>95</v>
      </c>
      <c r="D7257" s="37" t="s">
        <v>367</v>
      </c>
      <c r="E7257" s="0" t="n">
        <v>3</v>
      </c>
      <c r="F7257" s="38" t="s">
        <v>71</v>
      </c>
      <c r="G7257" s="37" t="s">
        <v>400</v>
      </c>
      <c r="H7257" s="0" t="n">
        <v>920390</v>
      </c>
      <c r="I7257" s="0" t="n">
        <v>488733</v>
      </c>
      <c r="J7257" s="0" t="n">
        <v>62989</v>
      </c>
    </row>
    <row r="7258" customFormat="false" ht="15" hidden="false" customHeight="false" outlineLevel="0" collapsed="false">
      <c r="A7258" s="0" t="n">
        <v>202407</v>
      </c>
      <c r="B7258" s="0" t="n">
        <v>202409</v>
      </c>
      <c r="C7258" s="37" t="s">
        <v>149</v>
      </c>
      <c r="D7258" s="37" t="s">
        <v>401</v>
      </c>
      <c r="E7258" s="0" t="n">
        <v>3</v>
      </c>
      <c r="F7258" s="38" t="s">
        <v>71</v>
      </c>
      <c r="G7258" s="37" t="s">
        <v>402</v>
      </c>
      <c r="H7258" s="0" t="n">
        <v>1186598</v>
      </c>
      <c r="I7258" s="0" t="n">
        <v>1712392</v>
      </c>
      <c r="J7258" s="0" t="n">
        <v>27350</v>
      </c>
    </row>
    <row r="7259" customFormat="false" ht="15" hidden="false" customHeight="false" outlineLevel="0" collapsed="false">
      <c r="A7259" s="0" t="n">
        <v>202407</v>
      </c>
      <c r="B7259" s="0" t="n">
        <v>202409</v>
      </c>
      <c r="C7259" s="37" t="s">
        <v>95</v>
      </c>
      <c r="D7259" s="37" t="s">
        <v>159</v>
      </c>
      <c r="E7259" s="0" t="n">
        <v>3</v>
      </c>
      <c r="F7259" s="38" t="s">
        <v>71</v>
      </c>
      <c r="G7259" s="37" t="s">
        <v>403</v>
      </c>
      <c r="H7259" s="0" t="n">
        <v>358074</v>
      </c>
      <c r="I7259" s="0" t="n">
        <v>124216</v>
      </c>
      <c r="J7259" s="0" t="n">
        <v>5425</v>
      </c>
    </row>
    <row r="7260" customFormat="false" ht="15" hidden="false" customHeight="false" outlineLevel="0" collapsed="false">
      <c r="A7260" s="0" t="n">
        <v>202407</v>
      </c>
      <c r="B7260" s="0" t="n">
        <v>202409</v>
      </c>
      <c r="C7260" s="37" t="s">
        <v>197</v>
      </c>
      <c r="D7260" s="37" t="s">
        <v>198</v>
      </c>
      <c r="E7260" s="0" t="n">
        <v>3</v>
      </c>
      <c r="F7260" s="38" t="s">
        <v>71</v>
      </c>
      <c r="G7260" s="37" t="s">
        <v>404</v>
      </c>
      <c r="H7260" s="0" t="n">
        <v>1587066</v>
      </c>
      <c r="I7260" s="0" t="n">
        <v>2105282</v>
      </c>
      <c r="J7260" s="0" t="n">
        <v>299413</v>
      </c>
    </row>
    <row r="7261" customFormat="false" ht="15" hidden="false" customHeight="false" outlineLevel="0" collapsed="false">
      <c r="A7261" s="0" t="n">
        <v>202407</v>
      </c>
      <c r="B7261" s="0" t="n">
        <v>202409</v>
      </c>
      <c r="C7261" s="37" t="s">
        <v>136</v>
      </c>
      <c r="D7261" s="37" t="s">
        <v>134</v>
      </c>
      <c r="E7261" s="0" t="n">
        <v>3</v>
      </c>
      <c r="F7261" s="38" t="s">
        <v>71</v>
      </c>
      <c r="G7261" s="37" t="s">
        <v>405</v>
      </c>
      <c r="H7261" s="0" t="n">
        <v>1268548</v>
      </c>
      <c r="I7261" s="0" t="n">
        <v>1106882</v>
      </c>
      <c r="J7261" s="0" t="n">
        <v>-57436</v>
      </c>
    </row>
    <row r="7262" customFormat="false" ht="15" hidden="false" customHeight="false" outlineLevel="0" collapsed="false">
      <c r="A7262" s="0" t="n">
        <v>202407</v>
      </c>
      <c r="B7262" s="0" t="n">
        <v>202409</v>
      </c>
      <c r="C7262" s="37" t="s">
        <v>152</v>
      </c>
      <c r="D7262" s="37" t="s">
        <v>132</v>
      </c>
      <c r="E7262" s="0" t="n">
        <v>3</v>
      </c>
      <c r="F7262" s="38" t="s">
        <v>71</v>
      </c>
      <c r="G7262" s="37" t="s">
        <v>406</v>
      </c>
      <c r="H7262" s="0" t="n">
        <v>353600</v>
      </c>
      <c r="I7262" s="0" t="n">
        <v>178226</v>
      </c>
      <c r="J7262" s="0" t="n">
        <v>56541</v>
      </c>
    </row>
    <row r="7263" customFormat="false" ht="15" hidden="false" customHeight="false" outlineLevel="0" collapsed="false">
      <c r="A7263" s="0" t="n">
        <v>202407</v>
      </c>
      <c r="B7263" s="0" t="n">
        <v>202409</v>
      </c>
      <c r="C7263" s="37" t="s">
        <v>178</v>
      </c>
      <c r="D7263" s="37" t="s">
        <v>391</v>
      </c>
      <c r="E7263" s="0" t="n">
        <v>3</v>
      </c>
      <c r="F7263" s="38" t="s">
        <v>71</v>
      </c>
      <c r="G7263" s="37" t="s">
        <v>407</v>
      </c>
      <c r="H7263" s="0" t="n">
        <v>183484</v>
      </c>
      <c r="I7263" s="0" t="n">
        <v>104083</v>
      </c>
      <c r="J7263" s="0" t="n">
        <v>-2365</v>
      </c>
    </row>
    <row r="7264" customFormat="false" ht="15" hidden="false" customHeight="false" outlineLevel="0" collapsed="false">
      <c r="A7264" s="0" t="n">
        <v>202407</v>
      </c>
      <c r="B7264" s="0" t="n">
        <v>202409</v>
      </c>
      <c r="C7264" s="37" t="s">
        <v>115</v>
      </c>
      <c r="D7264" s="37" t="s">
        <v>241</v>
      </c>
      <c r="E7264" s="0" t="n">
        <v>3</v>
      </c>
      <c r="F7264" s="38" t="s">
        <v>71</v>
      </c>
      <c r="G7264" s="37" t="s">
        <v>408</v>
      </c>
      <c r="H7264" s="0" t="n">
        <v>182175</v>
      </c>
      <c r="I7264" s="0" t="n">
        <v>190594</v>
      </c>
      <c r="J7264" s="0" t="n">
        <v>-5397</v>
      </c>
    </row>
    <row r="7265" customFormat="false" ht="15" hidden="false" customHeight="false" outlineLevel="0" collapsed="false">
      <c r="A7265" s="0" t="n">
        <v>202407</v>
      </c>
      <c r="B7265" s="0" t="n">
        <v>202409</v>
      </c>
      <c r="C7265" s="37" t="s">
        <v>197</v>
      </c>
      <c r="D7265" s="37" t="s">
        <v>292</v>
      </c>
      <c r="E7265" s="0" t="n">
        <v>3</v>
      </c>
      <c r="F7265" s="38" t="s">
        <v>71</v>
      </c>
      <c r="G7265" s="37" t="s">
        <v>409</v>
      </c>
      <c r="H7265" s="0" t="n">
        <v>573785</v>
      </c>
      <c r="I7265" s="0" t="n">
        <v>628775</v>
      </c>
      <c r="J7265" s="0" t="n">
        <v>89609</v>
      </c>
    </row>
    <row r="7266" customFormat="false" ht="15" hidden="false" customHeight="false" outlineLevel="0" collapsed="false">
      <c r="A7266" s="0" t="n">
        <v>202407</v>
      </c>
      <c r="B7266" s="0" t="n">
        <v>202409</v>
      </c>
      <c r="C7266" s="37" t="s">
        <v>112</v>
      </c>
      <c r="D7266" s="37" t="s">
        <v>116</v>
      </c>
      <c r="E7266" s="0" t="n">
        <v>3</v>
      </c>
      <c r="F7266" s="38" t="s">
        <v>71</v>
      </c>
      <c r="G7266" s="37" t="s">
        <v>410</v>
      </c>
      <c r="H7266" s="0" t="n">
        <v>702334</v>
      </c>
      <c r="I7266" s="0" t="n">
        <v>732479</v>
      </c>
      <c r="J7266" s="0" t="n">
        <v>153230</v>
      </c>
    </row>
    <row r="7267" customFormat="false" ht="15" hidden="false" customHeight="false" outlineLevel="0" collapsed="false">
      <c r="A7267" s="0" t="n">
        <v>202407</v>
      </c>
      <c r="B7267" s="0" t="n">
        <v>202409</v>
      </c>
      <c r="C7267" s="37" t="s">
        <v>106</v>
      </c>
      <c r="D7267" s="37" t="s">
        <v>181</v>
      </c>
      <c r="E7267" s="0" t="n">
        <v>3</v>
      </c>
      <c r="F7267" s="38" t="s">
        <v>71</v>
      </c>
      <c r="G7267" s="37" t="s">
        <v>411</v>
      </c>
      <c r="H7267" s="0" t="n">
        <v>275264</v>
      </c>
      <c r="I7267" s="0" t="n">
        <v>370919</v>
      </c>
      <c r="J7267" s="0" t="n">
        <v>17667</v>
      </c>
    </row>
    <row r="7268" customFormat="false" ht="15" hidden="false" customHeight="false" outlineLevel="0" collapsed="false">
      <c r="A7268" s="0" t="n">
        <v>202407</v>
      </c>
      <c r="B7268" s="0" t="n">
        <v>202409</v>
      </c>
      <c r="C7268" s="37" t="s">
        <v>112</v>
      </c>
      <c r="D7268" s="37" t="s">
        <v>412</v>
      </c>
      <c r="E7268" s="0" t="n">
        <v>3</v>
      </c>
      <c r="F7268" s="38" t="s">
        <v>71</v>
      </c>
      <c r="G7268" s="37" t="s">
        <v>413</v>
      </c>
      <c r="H7268" s="0" t="n">
        <v>483473</v>
      </c>
      <c r="I7268" s="0" t="n">
        <v>687681</v>
      </c>
      <c r="J7268" s="0" t="n">
        <v>-18668</v>
      </c>
    </row>
    <row r="7269" customFormat="false" ht="15" hidden="false" customHeight="false" outlineLevel="0" collapsed="false">
      <c r="A7269" s="0" t="n">
        <v>202407</v>
      </c>
      <c r="B7269" s="0" t="n">
        <v>202409</v>
      </c>
      <c r="C7269" s="37" t="s">
        <v>115</v>
      </c>
      <c r="D7269" s="37" t="s">
        <v>414</v>
      </c>
      <c r="E7269" s="0" t="n">
        <v>3</v>
      </c>
      <c r="F7269" s="38" t="s">
        <v>71</v>
      </c>
      <c r="G7269" s="37" t="s">
        <v>415</v>
      </c>
      <c r="H7269" s="0" t="n">
        <v>919741</v>
      </c>
      <c r="I7269" s="0" t="n">
        <v>451121</v>
      </c>
      <c r="J7269" s="0" t="n">
        <v>-5521</v>
      </c>
    </row>
    <row r="7270" customFormat="false" ht="15" hidden="false" customHeight="false" outlineLevel="0" collapsed="false">
      <c r="A7270" s="0" t="n">
        <v>202407</v>
      </c>
      <c r="B7270" s="0" t="n">
        <v>202409</v>
      </c>
      <c r="C7270" s="37" t="s">
        <v>184</v>
      </c>
      <c r="D7270" s="37" t="s">
        <v>231</v>
      </c>
      <c r="E7270" s="0" t="n">
        <v>3</v>
      </c>
      <c r="F7270" s="38" t="s">
        <v>71</v>
      </c>
      <c r="G7270" s="37" t="s">
        <v>416</v>
      </c>
      <c r="H7270" s="0" t="n">
        <v>977229</v>
      </c>
      <c r="I7270" s="0" t="n">
        <v>617687</v>
      </c>
      <c r="J7270" s="0" t="n">
        <v>-14208</v>
      </c>
    </row>
    <row r="7271" customFormat="false" ht="15" hidden="false" customHeight="false" outlineLevel="0" collapsed="false">
      <c r="A7271" s="0" t="n">
        <v>202407</v>
      </c>
      <c r="B7271" s="0" t="n">
        <v>202409</v>
      </c>
      <c r="C7271" s="37" t="s">
        <v>115</v>
      </c>
      <c r="D7271" s="37" t="s">
        <v>364</v>
      </c>
      <c r="E7271" s="0" t="n">
        <v>3</v>
      </c>
      <c r="F7271" s="38" t="s">
        <v>71</v>
      </c>
      <c r="G7271" s="37" t="s">
        <v>417</v>
      </c>
      <c r="H7271" s="0" t="n">
        <v>3416199</v>
      </c>
      <c r="I7271" s="0" t="n">
        <v>3924184</v>
      </c>
      <c r="J7271" s="0" t="n">
        <v>434870</v>
      </c>
    </row>
    <row r="7272" customFormat="false" ht="15" hidden="false" customHeight="false" outlineLevel="0" collapsed="false">
      <c r="A7272" s="0" t="n">
        <v>202407</v>
      </c>
      <c r="B7272" s="0" t="n">
        <v>202409</v>
      </c>
      <c r="C7272" s="37" t="s">
        <v>184</v>
      </c>
      <c r="D7272" s="37" t="s">
        <v>320</v>
      </c>
      <c r="E7272" s="0" t="n">
        <v>3</v>
      </c>
      <c r="F7272" s="38" t="s">
        <v>71</v>
      </c>
      <c r="G7272" s="37" t="s">
        <v>418</v>
      </c>
      <c r="H7272" s="0" t="n">
        <v>1860234</v>
      </c>
      <c r="I7272" s="0" t="n">
        <v>2724212</v>
      </c>
      <c r="J7272" s="0" t="n">
        <v>198871</v>
      </c>
    </row>
    <row r="7273" customFormat="false" ht="15" hidden="false" customHeight="false" outlineLevel="0" collapsed="false">
      <c r="A7273" s="0" t="n">
        <v>202407</v>
      </c>
      <c r="B7273" s="0" t="n">
        <v>202409</v>
      </c>
      <c r="C7273" s="37" t="s">
        <v>197</v>
      </c>
      <c r="D7273" s="37" t="s">
        <v>174</v>
      </c>
      <c r="E7273" s="0" t="n">
        <v>3</v>
      </c>
      <c r="F7273" s="38" t="s">
        <v>71</v>
      </c>
      <c r="G7273" s="37" t="s">
        <v>419</v>
      </c>
      <c r="H7273" s="0" t="n">
        <v>131265</v>
      </c>
      <c r="I7273" s="0" t="n">
        <v>134570</v>
      </c>
      <c r="J7273" s="0" t="n">
        <v>16496</v>
      </c>
    </row>
    <row r="7274" customFormat="false" ht="15" hidden="false" customHeight="false" outlineLevel="0" collapsed="false">
      <c r="A7274" s="0" t="n">
        <v>202407</v>
      </c>
      <c r="B7274" s="0" t="n">
        <v>202409</v>
      </c>
      <c r="C7274" s="37" t="s">
        <v>106</v>
      </c>
      <c r="D7274" s="37" t="s">
        <v>420</v>
      </c>
      <c r="E7274" s="0" t="n">
        <v>3</v>
      </c>
      <c r="F7274" s="38" t="s">
        <v>71</v>
      </c>
      <c r="G7274" s="37" t="s">
        <v>421</v>
      </c>
      <c r="H7274" s="0" t="n">
        <v>3717065</v>
      </c>
      <c r="I7274" s="0" t="n">
        <v>1114334</v>
      </c>
      <c r="J7274" s="0" t="n">
        <v>129805</v>
      </c>
    </row>
    <row r="7275" customFormat="false" ht="15" hidden="false" customHeight="false" outlineLevel="0" collapsed="false">
      <c r="A7275" s="0" t="n">
        <v>202407</v>
      </c>
      <c r="B7275" s="0" t="n">
        <v>202409</v>
      </c>
      <c r="C7275" s="37" t="s">
        <v>109</v>
      </c>
      <c r="D7275" s="37" t="s">
        <v>107</v>
      </c>
      <c r="E7275" s="0" t="n">
        <v>3</v>
      </c>
      <c r="F7275" s="38" t="s">
        <v>71</v>
      </c>
      <c r="G7275" s="37" t="s">
        <v>422</v>
      </c>
      <c r="H7275" s="0" t="n">
        <v>239170</v>
      </c>
      <c r="I7275" s="0" t="n">
        <v>285131</v>
      </c>
      <c r="J7275" s="0" t="n">
        <v>46314</v>
      </c>
    </row>
    <row r="7276" customFormat="false" ht="15" hidden="false" customHeight="false" outlineLevel="0" collapsed="false">
      <c r="A7276" s="0" t="n">
        <v>202407</v>
      </c>
      <c r="B7276" s="0" t="n">
        <v>202409</v>
      </c>
      <c r="C7276" s="37" t="s">
        <v>184</v>
      </c>
      <c r="D7276" s="37" t="s">
        <v>423</v>
      </c>
      <c r="E7276" s="0" t="n">
        <v>3</v>
      </c>
      <c r="F7276" s="38" t="s">
        <v>71</v>
      </c>
      <c r="G7276" s="37" t="s">
        <v>424</v>
      </c>
      <c r="H7276" s="0" t="n">
        <v>2223741</v>
      </c>
      <c r="I7276" s="0" t="n">
        <v>2547341</v>
      </c>
      <c r="J7276" s="0" t="n">
        <v>99361</v>
      </c>
    </row>
    <row r="7277" customFormat="false" ht="15" hidden="false" customHeight="false" outlineLevel="0" collapsed="false">
      <c r="A7277" s="0" t="n">
        <v>202407</v>
      </c>
      <c r="B7277" s="0" t="n">
        <v>202409</v>
      </c>
      <c r="C7277" s="37" t="s">
        <v>106</v>
      </c>
      <c r="D7277" s="37" t="s">
        <v>425</v>
      </c>
      <c r="E7277" s="0" t="n">
        <v>3</v>
      </c>
      <c r="F7277" s="38" t="s">
        <v>71</v>
      </c>
      <c r="G7277" s="37" t="s">
        <v>426</v>
      </c>
      <c r="H7277" s="0" t="n">
        <v>587760</v>
      </c>
      <c r="I7277" s="0" t="n">
        <v>216188</v>
      </c>
      <c r="J7277" s="0" t="n">
        <v>1336</v>
      </c>
    </row>
    <row r="7278" customFormat="false" ht="15" hidden="false" customHeight="false" outlineLevel="0" collapsed="false">
      <c r="A7278" s="0" t="n">
        <v>202407</v>
      </c>
      <c r="B7278" s="0" t="n">
        <v>202409</v>
      </c>
      <c r="C7278" s="37" t="s">
        <v>152</v>
      </c>
      <c r="D7278" s="37" t="s">
        <v>214</v>
      </c>
      <c r="E7278" s="0" t="n">
        <v>3</v>
      </c>
      <c r="F7278" s="38" t="s">
        <v>71</v>
      </c>
      <c r="G7278" s="37" t="s">
        <v>427</v>
      </c>
      <c r="H7278" s="0" t="n">
        <v>359859</v>
      </c>
      <c r="I7278" s="0" t="n">
        <v>215842</v>
      </c>
      <c r="J7278" s="0" t="n">
        <v>20641</v>
      </c>
    </row>
    <row r="7279" customFormat="false" ht="15" hidden="false" customHeight="false" outlineLevel="0" collapsed="false">
      <c r="A7279" s="0" t="n">
        <v>202407</v>
      </c>
      <c r="B7279" s="0" t="n">
        <v>202409</v>
      </c>
      <c r="C7279" s="37" t="s">
        <v>101</v>
      </c>
      <c r="D7279" s="37" t="s">
        <v>251</v>
      </c>
      <c r="E7279" s="0" t="n">
        <v>3</v>
      </c>
      <c r="F7279" s="38" t="s">
        <v>71</v>
      </c>
      <c r="G7279" s="37" t="s">
        <v>428</v>
      </c>
      <c r="H7279" s="0" t="n">
        <v>66329</v>
      </c>
      <c r="I7279" s="0" t="n">
        <v>33116</v>
      </c>
      <c r="J7279" s="0" t="n">
        <v>2467</v>
      </c>
    </row>
    <row r="7280" customFormat="false" ht="15" hidden="false" customHeight="false" outlineLevel="0" collapsed="false">
      <c r="A7280" s="0" t="n">
        <v>202407</v>
      </c>
      <c r="B7280" s="0" t="n">
        <v>202409</v>
      </c>
      <c r="C7280" s="37" t="s">
        <v>115</v>
      </c>
      <c r="D7280" s="37" t="s">
        <v>200</v>
      </c>
      <c r="E7280" s="0" t="n">
        <v>3</v>
      </c>
      <c r="F7280" s="38" t="s">
        <v>71</v>
      </c>
      <c r="G7280" s="37" t="s">
        <v>429</v>
      </c>
      <c r="H7280" s="0" t="n">
        <v>427025</v>
      </c>
      <c r="I7280" s="0" t="n">
        <v>425819</v>
      </c>
      <c r="J7280" s="0" t="n">
        <v>44837</v>
      </c>
    </row>
    <row r="7281" customFormat="false" ht="15" hidden="false" customHeight="false" outlineLevel="0" collapsed="false">
      <c r="A7281" s="0" t="n">
        <v>202407</v>
      </c>
      <c r="B7281" s="0" t="n">
        <v>202409</v>
      </c>
      <c r="C7281" s="37" t="s">
        <v>124</v>
      </c>
      <c r="D7281" s="37" t="s">
        <v>430</v>
      </c>
      <c r="E7281" s="0" t="n">
        <v>3</v>
      </c>
      <c r="F7281" s="38" t="s">
        <v>71</v>
      </c>
      <c r="G7281" s="37" t="s">
        <v>431</v>
      </c>
      <c r="H7281" s="0" t="n">
        <v>96611</v>
      </c>
      <c r="I7281" s="0" t="n">
        <v>51121</v>
      </c>
      <c r="J7281" s="0" t="n">
        <v>451</v>
      </c>
    </row>
    <row r="7282" customFormat="false" ht="15" hidden="false" customHeight="false" outlineLevel="0" collapsed="false">
      <c r="A7282" s="0" t="n">
        <v>202407</v>
      </c>
      <c r="B7282" s="0" t="n">
        <v>202409</v>
      </c>
      <c r="C7282" s="37" t="s">
        <v>197</v>
      </c>
      <c r="D7282" s="37" t="s">
        <v>243</v>
      </c>
      <c r="E7282" s="0" t="n">
        <v>3</v>
      </c>
      <c r="F7282" s="38" t="s">
        <v>71</v>
      </c>
      <c r="G7282" s="37" t="s">
        <v>432</v>
      </c>
      <c r="H7282" s="0" t="n">
        <v>1848848</v>
      </c>
      <c r="I7282" s="0" t="n">
        <v>2883806</v>
      </c>
      <c r="J7282" s="0" t="n">
        <v>415908</v>
      </c>
    </row>
    <row r="7283" customFormat="false" ht="15" hidden="false" customHeight="false" outlineLevel="0" collapsed="false">
      <c r="A7283" s="0" t="n">
        <v>202407</v>
      </c>
      <c r="B7283" s="0" t="n">
        <v>202409</v>
      </c>
      <c r="C7283" s="37" t="s">
        <v>136</v>
      </c>
      <c r="D7283" s="37" t="s">
        <v>389</v>
      </c>
      <c r="E7283" s="0" t="n">
        <v>3</v>
      </c>
      <c r="F7283" s="38" t="s">
        <v>71</v>
      </c>
      <c r="G7283" s="37" t="s">
        <v>433</v>
      </c>
      <c r="H7283" s="0" t="n">
        <v>3184747</v>
      </c>
      <c r="I7283" s="0" t="n">
        <v>1182536</v>
      </c>
      <c r="J7283" s="0" t="n">
        <v>-44744</v>
      </c>
    </row>
    <row r="7284" customFormat="false" ht="15" hidden="false" customHeight="false" outlineLevel="0" collapsed="false">
      <c r="A7284" s="0" t="n">
        <v>202407</v>
      </c>
      <c r="B7284" s="0" t="n">
        <v>202409</v>
      </c>
      <c r="C7284" s="37" t="s">
        <v>197</v>
      </c>
      <c r="D7284" s="37" t="s">
        <v>127</v>
      </c>
      <c r="E7284" s="0" t="n">
        <v>3</v>
      </c>
      <c r="F7284" s="38" t="s">
        <v>71</v>
      </c>
      <c r="G7284" s="37" t="s">
        <v>434</v>
      </c>
      <c r="H7284" s="0" t="n">
        <v>161557</v>
      </c>
      <c r="I7284" s="0" t="n">
        <v>199764</v>
      </c>
      <c r="J7284" s="0" t="n">
        <v>7184</v>
      </c>
    </row>
    <row r="7285" customFormat="false" ht="15" hidden="false" customHeight="false" outlineLevel="0" collapsed="false">
      <c r="A7285" s="0" t="n">
        <v>202407</v>
      </c>
      <c r="B7285" s="0" t="n">
        <v>202409</v>
      </c>
      <c r="C7285" s="37" t="s">
        <v>149</v>
      </c>
      <c r="D7285" s="37" t="s">
        <v>330</v>
      </c>
      <c r="E7285" s="0" t="n">
        <v>3</v>
      </c>
      <c r="F7285" s="38" t="s">
        <v>71</v>
      </c>
      <c r="G7285" s="37" t="s">
        <v>435</v>
      </c>
      <c r="H7285" s="0" t="n">
        <v>840671</v>
      </c>
      <c r="I7285" s="0" t="n">
        <v>412752</v>
      </c>
      <c r="J7285" s="0" t="n">
        <v>79622</v>
      </c>
    </row>
    <row r="7286" customFormat="false" ht="15" hidden="false" customHeight="false" outlineLevel="0" collapsed="false">
      <c r="A7286" s="0" t="n">
        <v>202407</v>
      </c>
      <c r="B7286" s="0" t="n">
        <v>202409</v>
      </c>
      <c r="C7286" s="37" t="s">
        <v>112</v>
      </c>
      <c r="D7286" s="37" t="s">
        <v>130</v>
      </c>
      <c r="E7286" s="0" t="n">
        <v>3</v>
      </c>
      <c r="F7286" s="38" t="s">
        <v>71</v>
      </c>
      <c r="G7286" s="37" t="s">
        <v>436</v>
      </c>
      <c r="H7286" s="0" t="n">
        <v>187555</v>
      </c>
      <c r="I7286" s="0" t="n">
        <v>126469</v>
      </c>
      <c r="J7286" s="0" t="n">
        <v>-4190</v>
      </c>
    </row>
    <row r="7287" customFormat="false" ht="15" hidden="false" customHeight="false" outlineLevel="0" collapsed="false">
      <c r="A7287" s="0" t="n">
        <v>202407</v>
      </c>
      <c r="B7287" s="0" t="n">
        <v>202409</v>
      </c>
      <c r="C7287" s="37" t="s">
        <v>149</v>
      </c>
      <c r="D7287" s="37" t="s">
        <v>396</v>
      </c>
      <c r="E7287" s="0" t="n">
        <v>3</v>
      </c>
      <c r="F7287" s="38" t="s">
        <v>71</v>
      </c>
      <c r="G7287" s="37" t="s">
        <v>437</v>
      </c>
      <c r="H7287" s="0" t="n">
        <v>269508</v>
      </c>
      <c r="I7287" s="0" t="n">
        <v>275112</v>
      </c>
      <c r="J7287" s="0" t="n">
        <v>50902</v>
      </c>
    </row>
    <row r="7288" customFormat="false" ht="15" hidden="false" customHeight="false" outlineLevel="0" collapsed="false">
      <c r="A7288" s="0" t="n">
        <v>202407</v>
      </c>
      <c r="B7288" s="0" t="n">
        <v>202409</v>
      </c>
      <c r="C7288" s="37" t="s">
        <v>98</v>
      </c>
      <c r="D7288" s="37" t="s">
        <v>438</v>
      </c>
      <c r="E7288" s="0" t="n">
        <v>3</v>
      </c>
      <c r="F7288" s="38" t="s">
        <v>71</v>
      </c>
      <c r="G7288" s="37" t="s">
        <v>439</v>
      </c>
      <c r="H7288" s="0" t="n">
        <v>1387091</v>
      </c>
      <c r="I7288" s="0" t="n">
        <v>1473858</v>
      </c>
      <c r="J7288" s="0" t="n">
        <v>-89773</v>
      </c>
    </row>
    <row r="7289" customFormat="false" ht="15" hidden="false" customHeight="false" outlineLevel="0" collapsed="false">
      <c r="A7289" s="0" t="n">
        <v>202407</v>
      </c>
      <c r="B7289" s="0" t="n">
        <v>202409</v>
      </c>
      <c r="C7289" s="37" t="s">
        <v>112</v>
      </c>
      <c r="D7289" s="37" t="s">
        <v>372</v>
      </c>
      <c r="E7289" s="0" t="n">
        <v>3</v>
      </c>
      <c r="F7289" s="38" t="s">
        <v>71</v>
      </c>
      <c r="G7289" s="37" t="s">
        <v>440</v>
      </c>
      <c r="H7289" s="0" t="n">
        <v>421338</v>
      </c>
      <c r="I7289" s="0" t="n">
        <v>248469</v>
      </c>
      <c r="J7289" s="0" t="n">
        <v>-19510</v>
      </c>
    </row>
    <row r="7290" customFormat="false" ht="15" hidden="false" customHeight="false" outlineLevel="0" collapsed="false">
      <c r="A7290" s="0" t="n">
        <v>202407</v>
      </c>
      <c r="B7290" s="0" t="n">
        <v>202409</v>
      </c>
      <c r="C7290" s="37" t="s">
        <v>149</v>
      </c>
      <c r="D7290" s="37" t="s">
        <v>425</v>
      </c>
      <c r="E7290" s="0" t="n">
        <v>3</v>
      </c>
      <c r="F7290" s="38" t="s">
        <v>71</v>
      </c>
      <c r="G7290" s="37" t="s">
        <v>441</v>
      </c>
      <c r="H7290" s="0" t="n">
        <v>4537240</v>
      </c>
      <c r="I7290" s="0" t="n">
        <v>2282566</v>
      </c>
      <c r="J7290" s="0" t="n">
        <v>-158379</v>
      </c>
    </row>
    <row r="7291" customFormat="false" ht="15" hidden="false" customHeight="false" outlineLevel="0" collapsed="false">
      <c r="A7291" s="0" t="n">
        <v>202407</v>
      </c>
      <c r="B7291" s="0" t="n">
        <v>202409</v>
      </c>
      <c r="C7291" s="37" t="s">
        <v>106</v>
      </c>
      <c r="D7291" s="37" t="s">
        <v>282</v>
      </c>
      <c r="E7291" s="0" t="n">
        <v>3</v>
      </c>
      <c r="F7291" s="38" t="s">
        <v>71</v>
      </c>
      <c r="G7291" s="37" t="s">
        <v>442</v>
      </c>
      <c r="H7291" s="0" t="n">
        <v>312235</v>
      </c>
      <c r="I7291" s="0" t="n">
        <v>214177</v>
      </c>
      <c r="J7291" s="0" t="n">
        <v>19636</v>
      </c>
    </row>
    <row r="7292" customFormat="false" ht="15" hidden="false" customHeight="false" outlineLevel="0" collapsed="false">
      <c r="A7292" s="0" t="n">
        <v>202407</v>
      </c>
      <c r="B7292" s="0" t="n">
        <v>202409</v>
      </c>
      <c r="C7292" s="37" t="s">
        <v>115</v>
      </c>
      <c r="D7292" s="37" t="s">
        <v>134</v>
      </c>
      <c r="E7292" s="0" t="n">
        <v>3</v>
      </c>
      <c r="F7292" s="38" t="s">
        <v>71</v>
      </c>
      <c r="G7292" s="37" t="s">
        <v>443</v>
      </c>
      <c r="H7292" s="0" t="n">
        <v>1848598</v>
      </c>
      <c r="I7292" s="0" t="n">
        <v>1078494</v>
      </c>
      <c r="J7292" s="0" t="n">
        <v>164966</v>
      </c>
    </row>
    <row r="7293" customFormat="false" ht="15" hidden="false" customHeight="false" outlineLevel="0" collapsed="false">
      <c r="A7293" s="0" t="n">
        <v>202407</v>
      </c>
      <c r="B7293" s="0" t="n">
        <v>202409</v>
      </c>
      <c r="C7293" s="37" t="s">
        <v>149</v>
      </c>
      <c r="D7293" s="37" t="s">
        <v>145</v>
      </c>
      <c r="E7293" s="0" t="n">
        <v>3</v>
      </c>
      <c r="F7293" s="38" t="s">
        <v>71</v>
      </c>
      <c r="G7293" s="37" t="s">
        <v>444</v>
      </c>
      <c r="H7293" s="0" t="n">
        <v>621840</v>
      </c>
      <c r="I7293" s="0" t="n">
        <v>412865</v>
      </c>
      <c r="J7293" s="0" t="n">
        <v>86396</v>
      </c>
    </row>
    <row r="7294" customFormat="false" ht="15" hidden="false" customHeight="false" outlineLevel="0" collapsed="false">
      <c r="A7294" s="0" t="n">
        <v>202407</v>
      </c>
      <c r="B7294" s="0" t="n">
        <v>202409</v>
      </c>
      <c r="C7294" s="37" t="s">
        <v>158</v>
      </c>
      <c r="D7294" s="37" t="s">
        <v>445</v>
      </c>
      <c r="E7294" s="0" t="n">
        <v>3</v>
      </c>
      <c r="F7294" s="38" t="s">
        <v>71</v>
      </c>
      <c r="G7294" s="37" t="s">
        <v>446</v>
      </c>
      <c r="H7294" s="0" t="n">
        <v>1275141</v>
      </c>
      <c r="I7294" s="0" t="n">
        <v>1094716</v>
      </c>
      <c r="J7294" s="0" t="n">
        <v>220352</v>
      </c>
    </row>
    <row r="7295" customFormat="false" ht="15" hidden="false" customHeight="false" outlineLevel="0" collapsed="false">
      <c r="A7295" s="0" t="n">
        <v>202407</v>
      </c>
      <c r="B7295" s="0" t="n">
        <v>202409</v>
      </c>
      <c r="C7295" s="37" t="s">
        <v>112</v>
      </c>
      <c r="D7295" s="37" t="s">
        <v>447</v>
      </c>
      <c r="E7295" s="0" t="n">
        <v>3</v>
      </c>
      <c r="F7295" s="38" t="s">
        <v>71</v>
      </c>
      <c r="G7295" s="37" t="s">
        <v>448</v>
      </c>
      <c r="H7295" s="0" t="n">
        <v>345810</v>
      </c>
      <c r="I7295" s="0" t="n">
        <v>516808</v>
      </c>
      <c r="J7295" s="0" t="n">
        <v>85930</v>
      </c>
    </row>
    <row r="7296" customFormat="false" ht="15" hidden="false" customHeight="false" outlineLevel="0" collapsed="false">
      <c r="A7296" s="0" t="n">
        <v>202407</v>
      </c>
      <c r="B7296" s="0" t="n">
        <v>202409</v>
      </c>
      <c r="C7296" s="37" t="s">
        <v>136</v>
      </c>
      <c r="D7296" s="37" t="s">
        <v>267</v>
      </c>
      <c r="E7296" s="0" t="n">
        <v>3</v>
      </c>
      <c r="F7296" s="38" t="s">
        <v>71</v>
      </c>
      <c r="G7296" s="37" t="s">
        <v>449</v>
      </c>
      <c r="H7296" s="0" t="n">
        <v>459950</v>
      </c>
      <c r="I7296" s="0" t="n">
        <v>478963</v>
      </c>
      <c r="J7296" s="0" t="n">
        <v>-1522</v>
      </c>
    </row>
    <row r="7297" customFormat="false" ht="15" hidden="false" customHeight="false" outlineLevel="0" collapsed="false">
      <c r="A7297" s="0" t="n">
        <v>202407</v>
      </c>
      <c r="B7297" s="0" t="n">
        <v>202409</v>
      </c>
      <c r="C7297" s="37" t="s">
        <v>158</v>
      </c>
      <c r="D7297" s="37" t="s">
        <v>450</v>
      </c>
      <c r="E7297" s="0" t="n">
        <v>3</v>
      </c>
      <c r="F7297" s="38" t="s">
        <v>71</v>
      </c>
      <c r="G7297" s="37" t="s">
        <v>451</v>
      </c>
      <c r="H7297" s="0" t="n">
        <v>400995</v>
      </c>
      <c r="I7297" s="0" t="n">
        <v>338456</v>
      </c>
      <c r="J7297" s="0" t="n">
        <v>-1371</v>
      </c>
    </row>
    <row r="7298" customFormat="false" ht="15" hidden="false" customHeight="false" outlineLevel="0" collapsed="false">
      <c r="A7298" s="0" t="n">
        <v>202407</v>
      </c>
      <c r="B7298" s="0" t="n">
        <v>202409</v>
      </c>
      <c r="C7298" s="37" t="s">
        <v>112</v>
      </c>
      <c r="D7298" s="37" t="s">
        <v>452</v>
      </c>
      <c r="E7298" s="0" t="n">
        <v>3</v>
      </c>
      <c r="F7298" s="38" t="s">
        <v>71</v>
      </c>
      <c r="G7298" s="37" t="s">
        <v>453</v>
      </c>
      <c r="H7298" s="0" t="n">
        <v>219568</v>
      </c>
      <c r="I7298" s="0" t="n">
        <v>81042</v>
      </c>
      <c r="J7298" s="0" t="n">
        <v>12868</v>
      </c>
    </row>
    <row r="7299" customFormat="false" ht="15" hidden="false" customHeight="false" outlineLevel="0" collapsed="false">
      <c r="A7299" s="0" t="n">
        <v>202407</v>
      </c>
      <c r="B7299" s="0" t="n">
        <v>202409</v>
      </c>
      <c r="C7299" s="37" t="s">
        <v>178</v>
      </c>
      <c r="D7299" s="37" t="s">
        <v>454</v>
      </c>
      <c r="E7299" s="0" t="n">
        <v>3</v>
      </c>
      <c r="F7299" s="38" t="s">
        <v>71</v>
      </c>
      <c r="G7299" s="37" t="s">
        <v>455</v>
      </c>
      <c r="H7299" s="0" t="n">
        <v>1378429</v>
      </c>
      <c r="I7299" s="0" t="n">
        <v>870145</v>
      </c>
      <c r="J7299" s="0" t="n">
        <v>193286</v>
      </c>
    </row>
    <row r="7300" customFormat="false" ht="15" hidden="false" customHeight="false" outlineLevel="0" collapsed="false">
      <c r="A7300" s="0" t="n">
        <v>202407</v>
      </c>
      <c r="B7300" s="0" t="n">
        <v>202409</v>
      </c>
      <c r="C7300" s="37" t="s">
        <v>115</v>
      </c>
      <c r="D7300" s="37" t="s">
        <v>170</v>
      </c>
      <c r="E7300" s="0" t="n">
        <v>3</v>
      </c>
      <c r="F7300" s="38" t="s">
        <v>71</v>
      </c>
      <c r="G7300" s="37" t="s">
        <v>456</v>
      </c>
      <c r="H7300" s="0" t="n">
        <v>1293317</v>
      </c>
      <c r="I7300" s="0" t="n">
        <v>1586851</v>
      </c>
      <c r="J7300" s="0" t="n">
        <v>-36679</v>
      </c>
    </row>
    <row r="7301" customFormat="false" ht="15" hidden="false" customHeight="false" outlineLevel="0" collapsed="false">
      <c r="A7301" s="0" t="n">
        <v>202407</v>
      </c>
      <c r="B7301" s="0" t="n">
        <v>202409</v>
      </c>
      <c r="C7301" s="37" t="s">
        <v>152</v>
      </c>
      <c r="D7301" s="37" t="s">
        <v>350</v>
      </c>
      <c r="E7301" s="0" t="n">
        <v>3</v>
      </c>
      <c r="F7301" s="38" t="s">
        <v>71</v>
      </c>
      <c r="G7301" s="37" t="s">
        <v>457</v>
      </c>
      <c r="H7301" s="0" t="n">
        <v>1069475</v>
      </c>
      <c r="I7301" s="0" t="n">
        <v>601888</v>
      </c>
      <c r="J7301" s="0" t="n">
        <v>126035</v>
      </c>
    </row>
    <row r="7302" customFormat="false" ht="15" hidden="false" customHeight="false" outlineLevel="0" collapsed="false">
      <c r="A7302" s="0" t="n">
        <v>202407</v>
      </c>
      <c r="B7302" s="0" t="n">
        <v>202409</v>
      </c>
      <c r="C7302" s="37" t="s">
        <v>112</v>
      </c>
      <c r="D7302" s="37" t="s">
        <v>282</v>
      </c>
      <c r="E7302" s="0" t="n">
        <v>3</v>
      </c>
      <c r="F7302" s="38" t="s">
        <v>71</v>
      </c>
      <c r="G7302" s="37" t="s">
        <v>458</v>
      </c>
      <c r="H7302" s="0" t="n">
        <v>2558499</v>
      </c>
      <c r="I7302" s="0" t="n">
        <v>1867953</v>
      </c>
      <c r="J7302" s="0" t="n">
        <v>-209274</v>
      </c>
    </row>
    <row r="7303" customFormat="false" ht="15" hidden="false" customHeight="false" outlineLevel="0" collapsed="false">
      <c r="A7303" s="0" t="n">
        <v>202407</v>
      </c>
      <c r="B7303" s="0" t="n">
        <v>202409</v>
      </c>
      <c r="C7303" s="37" t="s">
        <v>158</v>
      </c>
      <c r="D7303" s="37" t="s">
        <v>210</v>
      </c>
      <c r="E7303" s="0" t="n">
        <v>3</v>
      </c>
      <c r="F7303" s="38" t="s">
        <v>71</v>
      </c>
      <c r="G7303" s="37" t="s">
        <v>459</v>
      </c>
      <c r="H7303" s="0" t="n">
        <v>3847598</v>
      </c>
      <c r="I7303" s="0" t="n">
        <v>1937495</v>
      </c>
      <c r="J7303" s="0" t="n">
        <v>230547</v>
      </c>
    </row>
    <row r="7304" customFormat="false" ht="15" hidden="false" customHeight="false" outlineLevel="0" collapsed="false">
      <c r="A7304" s="0" t="n">
        <v>202407</v>
      </c>
      <c r="B7304" s="0" t="n">
        <v>202409</v>
      </c>
      <c r="C7304" s="37" t="s">
        <v>112</v>
      </c>
      <c r="D7304" s="37" t="s">
        <v>447</v>
      </c>
      <c r="E7304" s="0" t="n">
        <v>3</v>
      </c>
      <c r="F7304" s="38" t="s">
        <v>71</v>
      </c>
      <c r="G7304" s="37" t="s">
        <v>460</v>
      </c>
      <c r="H7304" s="0" t="n">
        <v>257376</v>
      </c>
      <c r="I7304" s="0" t="n">
        <v>145285</v>
      </c>
      <c r="J7304" s="0" t="n">
        <v>10115</v>
      </c>
    </row>
    <row r="7305" customFormat="false" ht="15" hidden="false" customHeight="false" outlineLevel="0" collapsed="false">
      <c r="A7305" s="0" t="n">
        <v>202407</v>
      </c>
      <c r="B7305" s="0" t="n">
        <v>202409</v>
      </c>
      <c r="C7305" s="37" t="s">
        <v>124</v>
      </c>
      <c r="D7305" s="37" t="s">
        <v>461</v>
      </c>
      <c r="E7305" s="0" t="n">
        <v>3</v>
      </c>
      <c r="F7305" s="38" t="s">
        <v>71</v>
      </c>
      <c r="G7305" s="37" t="s">
        <v>462</v>
      </c>
      <c r="H7305" s="0" t="n">
        <v>924552</v>
      </c>
      <c r="I7305" s="0" t="n">
        <v>827673</v>
      </c>
      <c r="J7305" s="0" t="n">
        <v>49314</v>
      </c>
    </row>
    <row r="7306" customFormat="false" ht="15" hidden="false" customHeight="false" outlineLevel="0" collapsed="false">
      <c r="A7306" s="0" t="n">
        <v>202407</v>
      </c>
      <c r="B7306" s="0" t="n">
        <v>202409</v>
      </c>
      <c r="C7306" s="37" t="s">
        <v>95</v>
      </c>
      <c r="D7306" s="37" t="s">
        <v>425</v>
      </c>
      <c r="E7306" s="0" t="n">
        <v>3</v>
      </c>
      <c r="F7306" s="38" t="s">
        <v>71</v>
      </c>
      <c r="G7306" s="37" t="s">
        <v>463</v>
      </c>
      <c r="H7306" s="0" t="n">
        <v>351409</v>
      </c>
      <c r="I7306" s="0" t="n">
        <v>251491</v>
      </c>
      <c r="J7306" s="0" t="n">
        <v>20906</v>
      </c>
    </row>
    <row r="7307" customFormat="false" ht="15" hidden="false" customHeight="false" outlineLevel="0" collapsed="false">
      <c r="A7307" s="0" t="n">
        <v>202407</v>
      </c>
      <c r="B7307" s="0" t="n">
        <v>202409</v>
      </c>
      <c r="C7307" s="37" t="s">
        <v>184</v>
      </c>
      <c r="D7307" s="37" t="s">
        <v>284</v>
      </c>
      <c r="E7307" s="0" t="n">
        <v>3</v>
      </c>
      <c r="F7307" s="38" t="s">
        <v>71</v>
      </c>
      <c r="G7307" s="37" t="s">
        <v>464</v>
      </c>
      <c r="H7307" s="0" t="n">
        <v>569172</v>
      </c>
      <c r="I7307" s="0" t="n">
        <v>439742</v>
      </c>
      <c r="J7307" s="0" t="n">
        <v>-2363</v>
      </c>
    </row>
    <row r="7308" customFormat="false" ht="15" hidden="false" customHeight="false" outlineLevel="0" collapsed="false">
      <c r="A7308" s="0" t="n">
        <v>202407</v>
      </c>
      <c r="B7308" s="0" t="n">
        <v>202409</v>
      </c>
      <c r="C7308" s="37" t="s">
        <v>149</v>
      </c>
      <c r="D7308" s="37" t="s">
        <v>237</v>
      </c>
      <c r="E7308" s="0" t="n">
        <v>3</v>
      </c>
      <c r="F7308" s="38" t="s">
        <v>71</v>
      </c>
      <c r="G7308" s="37" t="s">
        <v>465</v>
      </c>
      <c r="H7308" s="0" t="n">
        <v>275262</v>
      </c>
      <c r="I7308" s="0" t="n">
        <v>252193</v>
      </c>
      <c r="J7308" s="0" t="n">
        <v>31425</v>
      </c>
    </row>
    <row r="7309" customFormat="false" ht="15" hidden="false" customHeight="false" outlineLevel="0" collapsed="false">
      <c r="A7309" s="0" t="n">
        <v>202407</v>
      </c>
      <c r="B7309" s="0" t="n">
        <v>202409</v>
      </c>
      <c r="C7309" s="37" t="s">
        <v>95</v>
      </c>
      <c r="D7309" s="37" t="s">
        <v>320</v>
      </c>
      <c r="E7309" s="0" t="n">
        <v>3</v>
      </c>
      <c r="F7309" s="38" t="s">
        <v>71</v>
      </c>
      <c r="G7309" s="37" t="s">
        <v>466</v>
      </c>
      <c r="H7309" s="0" t="n">
        <v>4002680</v>
      </c>
      <c r="I7309" s="0" t="n">
        <v>3423468</v>
      </c>
      <c r="J7309" s="0" t="n">
        <v>294647</v>
      </c>
    </row>
    <row r="7310" customFormat="false" ht="15" hidden="false" customHeight="false" outlineLevel="0" collapsed="false">
      <c r="A7310" s="0" t="n">
        <v>202407</v>
      </c>
      <c r="B7310" s="0" t="n">
        <v>202409</v>
      </c>
      <c r="C7310" s="37" t="s">
        <v>101</v>
      </c>
      <c r="D7310" s="37" t="s">
        <v>467</v>
      </c>
      <c r="E7310" s="0" t="n">
        <v>3</v>
      </c>
      <c r="F7310" s="38" t="s">
        <v>71</v>
      </c>
      <c r="G7310" s="37" t="s">
        <v>468</v>
      </c>
      <c r="H7310" s="0" t="n">
        <v>862556</v>
      </c>
      <c r="I7310" s="0" t="n">
        <v>637694</v>
      </c>
      <c r="J7310" s="0" t="n">
        <v>110660</v>
      </c>
    </row>
    <row r="7311" customFormat="false" ht="15" hidden="false" customHeight="false" outlineLevel="0" collapsed="false">
      <c r="A7311" s="0" t="n">
        <v>202407</v>
      </c>
      <c r="B7311" s="0" t="n">
        <v>202409</v>
      </c>
      <c r="C7311" s="37" t="s">
        <v>112</v>
      </c>
      <c r="D7311" s="37" t="s">
        <v>233</v>
      </c>
      <c r="E7311" s="0" t="n">
        <v>3</v>
      </c>
      <c r="F7311" s="38" t="s">
        <v>71</v>
      </c>
      <c r="G7311" s="37" t="s">
        <v>469</v>
      </c>
      <c r="H7311" s="0" t="n">
        <v>592703</v>
      </c>
      <c r="I7311" s="0" t="n">
        <v>334510</v>
      </c>
      <c r="J7311" s="0" t="n">
        <v>79961</v>
      </c>
    </row>
    <row r="7312" customFormat="false" ht="15" hidden="false" customHeight="false" outlineLevel="0" collapsed="false">
      <c r="A7312" s="0" t="n">
        <v>202407</v>
      </c>
      <c r="B7312" s="0" t="n">
        <v>202409</v>
      </c>
      <c r="C7312" s="37" t="s">
        <v>112</v>
      </c>
      <c r="D7312" s="37" t="s">
        <v>470</v>
      </c>
      <c r="E7312" s="0" t="n">
        <v>3</v>
      </c>
      <c r="F7312" s="38" t="s">
        <v>71</v>
      </c>
      <c r="G7312" s="37" t="s">
        <v>471</v>
      </c>
      <c r="H7312" s="0" t="n">
        <v>1997406</v>
      </c>
      <c r="I7312" s="0" t="n">
        <v>1661288</v>
      </c>
      <c r="J7312" s="0" t="n">
        <v>153988</v>
      </c>
    </row>
    <row r="7313" customFormat="false" ht="15" hidden="false" customHeight="false" outlineLevel="0" collapsed="false">
      <c r="A7313" s="0" t="n">
        <v>202407</v>
      </c>
      <c r="B7313" s="0" t="n">
        <v>202409</v>
      </c>
      <c r="C7313" s="37" t="s">
        <v>98</v>
      </c>
      <c r="D7313" s="37" t="s">
        <v>383</v>
      </c>
      <c r="E7313" s="0" t="n">
        <v>3</v>
      </c>
      <c r="F7313" s="38" t="s">
        <v>71</v>
      </c>
      <c r="G7313" s="37" t="s">
        <v>472</v>
      </c>
      <c r="H7313" s="0" t="n">
        <v>34594</v>
      </c>
      <c r="I7313" s="0" t="n">
        <v>26326</v>
      </c>
      <c r="J7313" s="0" t="n">
        <v>-49</v>
      </c>
    </row>
    <row r="7314" customFormat="false" ht="15" hidden="false" customHeight="false" outlineLevel="0" collapsed="false">
      <c r="A7314" s="0" t="n">
        <v>202407</v>
      </c>
      <c r="B7314" s="0" t="n">
        <v>202409</v>
      </c>
      <c r="C7314" s="37" t="s">
        <v>101</v>
      </c>
      <c r="D7314" s="37" t="s">
        <v>258</v>
      </c>
      <c r="E7314" s="0" t="n">
        <v>3</v>
      </c>
      <c r="F7314" s="38" t="s">
        <v>71</v>
      </c>
      <c r="G7314" s="37" t="s">
        <v>473</v>
      </c>
      <c r="H7314" s="0" t="n">
        <v>45956</v>
      </c>
      <c r="I7314" s="0" t="n">
        <v>78686</v>
      </c>
      <c r="J7314" s="0" t="n">
        <v>-2659</v>
      </c>
    </row>
    <row r="7315" customFormat="false" ht="15" hidden="false" customHeight="false" outlineLevel="0" collapsed="false">
      <c r="A7315" s="0" t="n">
        <v>202407</v>
      </c>
      <c r="B7315" s="0" t="n">
        <v>202409</v>
      </c>
      <c r="C7315" s="37" t="s">
        <v>98</v>
      </c>
      <c r="D7315" s="37" t="s">
        <v>474</v>
      </c>
      <c r="E7315" s="0" t="n">
        <v>3</v>
      </c>
      <c r="F7315" s="38" t="s">
        <v>71</v>
      </c>
      <c r="G7315" s="37" t="s">
        <v>475</v>
      </c>
      <c r="H7315" s="0" t="n">
        <v>1825973</v>
      </c>
      <c r="I7315" s="0" t="n">
        <v>1142503</v>
      </c>
      <c r="J7315" s="0" t="n">
        <v>285426</v>
      </c>
    </row>
    <row r="7316" customFormat="false" ht="15" hidden="false" customHeight="false" outlineLevel="0" collapsed="false">
      <c r="A7316" s="0" t="n">
        <v>202407</v>
      </c>
      <c r="B7316" s="0" t="n">
        <v>202409</v>
      </c>
      <c r="C7316" s="37" t="s">
        <v>112</v>
      </c>
      <c r="D7316" s="37" t="s">
        <v>476</v>
      </c>
      <c r="E7316" s="0" t="n">
        <v>3</v>
      </c>
      <c r="F7316" s="38" t="s">
        <v>71</v>
      </c>
      <c r="G7316" s="37" t="s">
        <v>477</v>
      </c>
      <c r="H7316" s="0" t="n">
        <v>533665</v>
      </c>
      <c r="I7316" s="0" t="n">
        <v>285705</v>
      </c>
      <c r="J7316" s="0" t="n">
        <v>67723</v>
      </c>
    </row>
    <row r="7317" customFormat="false" ht="15" hidden="false" customHeight="false" outlineLevel="0" collapsed="false">
      <c r="A7317" s="0" t="n">
        <v>202407</v>
      </c>
      <c r="B7317" s="0" t="n">
        <v>202409</v>
      </c>
      <c r="C7317" s="37" t="s">
        <v>136</v>
      </c>
      <c r="D7317" s="37" t="s">
        <v>132</v>
      </c>
      <c r="E7317" s="0" t="n">
        <v>3</v>
      </c>
      <c r="F7317" s="38" t="s">
        <v>71</v>
      </c>
      <c r="G7317" s="37" t="s">
        <v>478</v>
      </c>
      <c r="H7317" s="0" t="n">
        <v>779628</v>
      </c>
      <c r="I7317" s="0" t="n">
        <v>446151</v>
      </c>
      <c r="J7317" s="0" t="n">
        <v>75282</v>
      </c>
    </row>
    <row r="7318" customFormat="false" ht="15" hidden="false" customHeight="false" outlineLevel="0" collapsed="false">
      <c r="A7318" s="0" t="n">
        <v>202407</v>
      </c>
      <c r="B7318" s="0" t="n">
        <v>202409</v>
      </c>
      <c r="C7318" s="37" t="s">
        <v>106</v>
      </c>
      <c r="D7318" s="37" t="s">
        <v>273</v>
      </c>
      <c r="E7318" s="0" t="n">
        <v>3</v>
      </c>
      <c r="F7318" s="38" t="s">
        <v>71</v>
      </c>
      <c r="G7318" s="37" t="s">
        <v>479</v>
      </c>
      <c r="H7318" s="0" t="n">
        <v>129375</v>
      </c>
      <c r="I7318" s="0" t="n">
        <v>79203</v>
      </c>
      <c r="J7318" s="0" t="n">
        <v>6810</v>
      </c>
    </row>
    <row r="7319" customFormat="false" ht="15" hidden="false" customHeight="false" outlineLevel="0" collapsed="false">
      <c r="A7319" s="0" t="n">
        <v>202407</v>
      </c>
      <c r="B7319" s="0" t="n">
        <v>202409</v>
      </c>
      <c r="C7319" s="37" t="s">
        <v>149</v>
      </c>
      <c r="D7319" s="37" t="s">
        <v>159</v>
      </c>
      <c r="E7319" s="0" t="n">
        <v>3</v>
      </c>
      <c r="F7319" s="38" t="s">
        <v>71</v>
      </c>
      <c r="G7319" s="37" t="s">
        <v>480</v>
      </c>
      <c r="H7319" s="0" t="n">
        <v>591525</v>
      </c>
      <c r="I7319" s="0" t="n">
        <v>431539</v>
      </c>
      <c r="J7319" s="0" t="n">
        <v>69701</v>
      </c>
    </row>
    <row r="7320" customFormat="false" ht="15" hidden="false" customHeight="false" outlineLevel="0" collapsed="false">
      <c r="A7320" s="0" t="n">
        <v>202407</v>
      </c>
      <c r="B7320" s="0" t="n">
        <v>202409</v>
      </c>
      <c r="C7320" s="37" t="s">
        <v>109</v>
      </c>
      <c r="D7320" s="37" t="s">
        <v>241</v>
      </c>
      <c r="E7320" s="0" t="n">
        <v>3</v>
      </c>
      <c r="F7320" s="38" t="s">
        <v>71</v>
      </c>
      <c r="G7320" s="37" t="s">
        <v>481</v>
      </c>
      <c r="H7320" s="0" t="n">
        <v>6978989</v>
      </c>
      <c r="I7320" s="0" t="n">
        <v>5848022</v>
      </c>
      <c r="J7320" s="0" t="n">
        <v>1230696</v>
      </c>
    </row>
    <row r="7321" customFormat="false" ht="15" hidden="false" customHeight="false" outlineLevel="0" collapsed="false">
      <c r="A7321" s="0" t="n">
        <v>202407</v>
      </c>
      <c r="B7321" s="0" t="n">
        <v>202409</v>
      </c>
      <c r="C7321" s="37" t="s">
        <v>184</v>
      </c>
      <c r="D7321" s="37" t="s">
        <v>482</v>
      </c>
      <c r="E7321" s="0" t="n">
        <v>3</v>
      </c>
      <c r="F7321" s="38" t="s">
        <v>71</v>
      </c>
      <c r="G7321" s="37" t="s">
        <v>483</v>
      </c>
      <c r="H7321" s="0" t="n">
        <v>1799879</v>
      </c>
      <c r="I7321" s="0" t="n">
        <v>1807965</v>
      </c>
      <c r="J7321" s="0" t="n">
        <v>32913</v>
      </c>
    </row>
    <row r="7322" customFormat="false" ht="15" hidden="false" customHeight="false" outlineLevel="0" collapsed="false">
      <c r="A7322" s="0" t="n">
        <v>202407</v>
      </c>
      <c r="B7322" s="0" t="n">
        <v>202409</v>
      </c>
      <c r="C7322" s="37" t="s">
        <v>152</v>
      </c>
      <c r="D7322" s="37" t="s">
        <v>328</v>
      </c>
      <c r="E7322" s="0" t="n">
        <v>3</v>
      </c>
      <c r="F7322" s="38" t="s">
        <v>71</v>
      </c>
      <c r="G7322" s="37" t="s">
        <v>484</v>
      </c>
      <c r="H7322" s="0" t="n">
        <v>694797</v>
      </c>
      <c r="I7322" s="0" t="n">
        <v>464804</v>
      </c>
      <c r="J7322" s="0" t="n">
        <v>38569</v>
      </c>
    </row>
    <row r="7323" customFormat="false" ht="15" hidden="false" customHeight="false" outlineLevel="0" collapsed="false">
      <c r="A7323" s="0" t="n">
        <v>202407</v>
      </c>
      <c r="B7323" s="0" t="n">
        <v>202409</v>
      </c>
      <c r="C7323" s="37" t="s">
        <v>115</v>
      </c>
      <c r="D7323" s="37" t="s">
        <v>423</v>
      </c>
      <c r="E7323" s="0" t="n">
        <v>3</v>
      </c>
      <c r="F7323" s="38" t="s">
        <v>71</v>
      </c>
      <c r="G7323" s="37" t="s">
        <v>485</v>
      </c>
      <c r="H7323" s="0" t="n">
        <v>298364</v>
      </c>
      <c r="I7323" s="0" t="n">
        <v>242531</v>
      </c>
      <c r="J7323" s="0" t="n">
        <v>-7427</v>
      </c>
    </row>
    <row r="7324" customFormat="false" ht="15" hidden="false" customHeight="false" outlineLevel="0" collapsed="false">
      <c r="A7324" s="0" t="n">
        <v>202407</v>
      </c>
      <c r="B7324" s="0" t="n">
        <v>202409</v>
      </c>
      <c r="C7324" s="37" t="s">
        <v>136</v>
      </c>
      <c r="D7324" s="37" t="s">
        <v>258</v>
      </c>
      <c r="E7324" s="0" t="n">
        <v>3</v>
      </c>
      <c r="F7324" s="38" t="s">
        <v>71</v>
      </c>
      <c r="G7324" s="37" t="s">
        <v>486</v>
      </c>
      <c r="H7324" s="0" t="n">
        <v>344582</v>
      </c>
      <c r="I7324" s="0" t="n">
        <v>400049</v>
      </c>
      <c r="J7324" s="0" t="n">
        <v>26841</v>
      </c>
    </row>
    <row r="7325" customFormat="false" ht="15" hidden="false" customHeight="false" outlineLevel="0" collapsed="false">
      <c r="A7325" s="0" t="n">
        <v>202407</v>
      </c>
      <c r="B7325" s="0" t="n">
        <v>202409</v>
      </c>
      <c r="C7325" s="37" t="s">
        <v>109</v>
      </c>
      <c r="D7325" s="37" t="s">
        <v>130</v>
      </c>
      <c r="E7325" s="0" t="n">
        <v>3</v>
      </c>
      <c r="F7325" s="38" t="s">
        <v>71</v>
      </c>
      <c r="G7325" s="37" t="s">
        <v>487</v>
      </c>
      <c r="H7325" s="0" t="n">
        <v>39959</v>
      </c>
      <c r="I7325" s="0" t="n">
        <v>40859</v>
      </c>
      <c r="J7325" s="0" t="n">
        <v>9578</v>
      </c>
    </row>
    <row r="7326" customFormat="false" ht="15" hidden="false" customHeight="false" outlineLevel="0" collapsed="false">
      <c r="A7326" s="0" t="n">
        <v>202407</v>
      </c>
      <c r="B7326" s="0" t="n">
        <v>202409</v>
      </c>
      <c r="C7326" s="37" t="s">
        <v>112</v>
      </c>
      <c r="D7326" s="37" t="s">
        <v>107</v>
      </c>
      <c r="E7326" s="0" t="n">
        <v>3</v>
      </c>
      <c r="F7326" s="38" t="s">
        <v>71</v>
      </c>
      <c r="G7326" s="37" t="s">
        <v>488</v>
      </c>
      <c r="H7326" s="0" t="n">
        <v>1076143</v>
      </c>
      <c r="I7326" s="0" t="n">
        <v>798968</v>
      </c>
      <c r="J7326" s="0" t="n">
        <v>150090</v>
      </c>
    </row>
    <row r="7327" customFormat="false" ht="15" hidden="false" customHeight="false" outlineLevel="0" collapsed="false">
      <c r="A7327" s="0" t="n">
        <v>202407</v>
      </c>
      <c r="B7327" s="0" t="n">
        <v>202409</v>
      </c>
      <c r="C7327" s="37" t="s">
        <v>152</v>
      </c>
      <c r="D7327" s="37" t="s">
        <v>212</v>
      </c>
      <c r="E7327" s="0" t="n">
        <v>3</v>
      </c>
      <c r="F7327" s="38" t="s">
        <v>71</v>
      </c>
      <c r="G7327" s="37" t="s">
        <v>489</v>
      </c>
      <c r="H7327" s="0" t="n">
        <v>1378041</v>
      </c>
      <c r="I7327" s="0" t="n">
        <v>1083840</v>
      </c>
      <c r="J7327" s="0" t="n">
        <v>101340</v>
      </c>
    </row>
    <row r="7328" customFormat="false" ht="15" hidden="false" customHeight="false" outlineLevel="0" collapsed="false">
      <c r="A7328" s="0" t="n">
        <v>202407</v>
      </c>
      <c r="B7328" s="0" t="n">
        <v>202409</v>
      </c>
      <c r="C7328" s="37" t="s">
        <v>152</v>
      </c>
      <c r="D7328" s="37" t="s">
        <v>490</v>
      </c>
      <c r="E7328" s="0" t="n">
        <v>3</v>
      </c>
      <c r="F7328" s="38" t="s">
        <v>71</v>
      </c>
      <c r="G7328" s="37" t="s">
        <v>491</v>
      </c>
      <c r="H7328" s="0" t="n">
        <v>87835</v>
      </c>
      <c r="I7328" s="0" t="n">
        <v>101137</v>
      </c>
      <c r="J7328" s="0" t="n">
        <v>-19147</v>
      </c>
    </row>
    <row r="7329" customFormat="false" ht="15" hidden="false" customHeight="false" outlineLevel="0" collapsed="false">
      <c r="A7329" s="0" t="n">
        <v>202407</v>
      </c>
      <c r="B7329" s="0" t="n">
        <v>202409</v>
      </c>
      <c r="C7329" s="37" t="s">
        <v>112</v>
      </c>
      <c r="D7329" s="37" t="s">
        <v>120</v>
      </c>
      <c r="E7329" s="0" t="n">
        <v>3</v>
      </c>
      <c r="F7329" s="38" t="s">
        <v>71</v>
      </c>
      <c r="G7329" s="37" t="s">
        <v>492</v>
      </c>
      <c r="H7329" s="0" t="n">
        <v>195372</v>
      </c>
      <c r="I7329" s="0" t="n">
        <v>132764</v>
      </c>
      <c r="J7329" s="0" t="n">
        <v>1915</v>
      </c>
    </row>
    <row r="7330" customFormat="false" ht="15" hidden="false" customHeight="false" outlineLevel="0" collapsed="false">
      <c r="A7330" s="0" t="n">
        <v>202407</v>
      </c>
      <c r="B7330" s="0" t="n">
        <v>202409</v>
      </c>
      <c r="C7330" s="37" t="s">
        <v>184</v>
      </c>
      <c r="D7330" s="37" t="s">
        <v>493</v>
      </c>
      <c r="E7330" s="0" t="n">
        <v>3</v>
      </c>
      <c r="F7330" s="38" t="s">
        <v>71</v>
      </c>
      <c r="G7330" s="37" t="s">
        <v>494</v>
      </c>
      <c r="H7330" s="0" t="n">
        <v>137648</v>
      </c>
      <c r="I7330" s="0" t="n">
        <v>87627</v>
      </c>
      <c r="J7330" s="0" t="n">
        <v>7908</v>
      </c>
    </row>
    <row r="7331" customFormat="false" ht="15" hidden="false" customHeight="false" outlineLevel="0" collapsed="false">
      <c r="A7331" s="0" t="n">
        <v>202407</v>
      </c>
      <c r="B7331" s="0" t="n">
        <v>202409</v>
      </c>
      <c r="C7331" s="37" t="s">
        <v>109</v>
      </c>
      <c r="D7331" s="37" t="s">
        <v>495</v>
      </c>
      <c r="E7331" s="0" t="n">
        <v>3</v>
      </c>
      <c r="F7331" s="38" t="s">
        <v>71</v>
      </c>
      <c r="G7331" s="37" t="s">
        <v>496</v>
      </c>
      <c r="H7331" s="0" t="n">
        <v>162756</v>
      </c>
      <c r="I7331" s="0" t="n">
        <v>198709</v>
      </c>
      <c r="J7331" s="0" t="n">
        <v>11606</v>
      </c>
    </row>
    <row r="7332" customFormat="false" ht="15" hidden="false" customHeight="false" outlineLevel="0" collapsed="false">
      <c r="A7332" s="0" t="n">
        <v>202407</v>
      </c>
      <c r="B7332" s="0" t="n">
        <v>202409</v>
      </c>
      <c r="C7332" s="37" t="s">
        <v>101</v>
      </c>
      <c r="D7332" s="37" t="s">
        <v>269</v>
      </c>
      <c r="E7332" s="0" t="n">
        <v>3</v>
      </c>
      <c r="F7332" s="38" t="s">
        <v>71</v>
      </c>
      <c r="G7332" s="37" t="s">
        <v>497</v>
      </c>
      <c r="H7332" s="0" t="n">
        <v>638593</v>
      </c>
      <c r="I7332" s="0" t="n">
        <v>526908</v>
      </c>
      <c r="J7332" s="0" t="n">
        <v>43879</v>
      </c>
    </row>
    <row r="7333" customFormat="false" ht="15" hidden="false" customHeight="false" outlineLevel="0" collapsed="false">
      <c r="A7333" s="0" t="n">
        <v>202407</v>
      </c>
      <c r="B7333" s="0" t="n">
        <v>202409</v>
      </c>
      <c r="C7333" s="37" t="s">
        <v>109</v>
      </c>
      <c r="D7333" s="37" t="s">
        <v>391</v>
      </c>
      <c r="E7333" s="0" t="n">
        <v>3</v>
      </c>
      <c r="F7333" s="38" t="s">
        <v>71</v>
      </c>
      <c r="G7333" s="37" t="s">
        <v>498</v>
      </c>
      <c r="H7333" s="0" t="n">
        <v>49290</v>
      </c>
      <c r="I7333" s="0" t="n">
        <v>84709</v>
      </c>
      <c r="J7333" s="0" t="n">
        <v>8832</v>
      </c>
    </row>
    <row r="7334" customFormat="false" ht="15" hidden="false" customHeight="false" outlineLevel="0" collapsed="false">
      <c r="A7334" s="0" t="n">
        <v>202407</v>
      </c>
      <c r="B7334" s="0" t="n">
        <v>202409</v>
      </c>
      <c r="C7334" s="37" t="s">
        <v>184</v>
      </c>
      <c r="D7334" s="37" t="s">
        <v>141</v>
      </c>
      <c r="E7334" s="0" t="n">
        <v>3</v>
      </c>
      <c r="F7334" s="38" t="s">
        <v>71</v>
      </c>
      <c r="G7334" s="37" t="s">
        <v>499</v>
      </c>
      <c r="H7334" s="0" t="n">
        <v>1398858</v>
      </c>
      <c r="I7334" s="0" t="n">
        <v>645220</v>
      </c>
      <c r="J7334" s="0" t="n">
        <v>17183</v>
      </c>
    </row>
    <row r="7335" customFormat="false" ht="15" hidden="false" customHeight="false" outlineLevel="0" collapsed="false">
      <c r="A7335" s="0" t="n">
        <v>202407</v>
      </c>
      <c r="B7335" s="0" t="n">
        <v>202409</v>
      </c>
      <c r="C7335" s="37" t="s">
        <v>101</v>
      </c>
      <c r="D7335" s="37" t="s">
        <v>500</v>
      </c>
      <c r="E7335" s="0" t="n">
        <v>3</v>
      </c>
      <c r="F7335" s="38" t="s">
        <v>71</v>
      </c>
      <c r="G7335" s="37" t="s">
        <v>501</v>
      </c>
      <c r="H7335" s="0" t="n">
        <v>1634347</v>
      </c>
      <c r="I7335" s="0" t="n">
        <v>1136527</v>
      </c>
      <c r="J7335" s="0" t="n">
        <v>90066</v>
      </c>
    </row>
    <row r="7336" customFormat="false" ht="15" hidden="false" customHeight="false" outlineLevel="0" collapsed="false">
      <c r="A7336" s="0" t="n">
        <v>202407</v>
      </c>
      <c r="B7336" s="0" t="n">
        <v>202409</v>
      </c>
      <c r="C7336" s="37" t="s">
        <v>149</v>
      </c>
      <c r="D7336" s="37" t="s">
        <v>502</v>
      </c>
      <c r="E7336" s="0" t="n">
        <v>3</v>
      </c>
      <c r="F7336" s="38" t="s">
        <v>71</v>
      </c>
      <c r="G7336" s="37" t="s">
        <v>503</v>
      </c>
      <c r="H7336" s="0" t="n">
        <v>396418</v>
      </c>
      <c r="I7336" s="0" t="n">
        <v>255350</v>
      </c>
      <c r="J7336" s="0" t="n">
        <v>16612</v>
      </c>
    </row>
    <row r="7337" customFormat="false" ht="15" hidden="false" customHeight="false" outlineLevel="0" collapsed="false">
      <c r="A7337" s="0" t="n">
        <v>202407</v>
      </c>
      <c r="B7337" s="0" t="n">
        <v>202409</v>
      </c>
      <c r="C7337" s="37" t="s">
        <v>178</v>
      </c>
      <c r="D7337" s="37" t="s">
        <v>161</v>
      </c>
      <c r="E7337" s="0" t="n">
        <v>3</v>
      </c>
      <c r="F7337" s="38" t="s">
        <v>71</v>
      </c>
      <c r="G7337" s="37" t="s">
        <v>504</v>
      </c>
      <c r="H7337" s="0" t="n">
        <v>23932</v>
      </c>
      <c r="I7337" s="0" t="n">
        <v>19663</v>
      </c>
      <c r="J7337" s="0" t="n">
        <v>190</v>
      </c>
    </row>
    <row r="7338" customFormat="false" ht="15" hidden="false" customHeight="false" outlineLevel="0" collapsed="false">
      <c r="A7338" s="0" t="n">
        <v>202407</v>
      </c>
      <c r="B7338" s="0" t="n">
        <v>202409</v>
      </c>
      <c r="C7338" s="37" t="s">
        <v>112</v>
      </c>
      <c r="D7338" s="37" t="s">
        <v>294</v>
      </c>
      <c r="E7338" s="0" t="n">
        <v>3</v>
      </c>
      <c r="F7338" s="38" t="s">
        <v>71</v>
      </c>
      <c r="G7338" s="37" t="s">
        <v>505</v>
      </c>
      <c r="H7338" s="0" t="n">
        <v>144600</v>
      </c>
      <c r="I7338" s="0" t="n">
        <v>194209</v>
      </c>
      <c r="J7338" s="0" t="n">
        <v>51394</v>
      </c>
    </row>
    <row r="7339" customFormat="false" ht="15" hidden="false" customHeight="false" outlineLevel="0" collapsed="false">
      <c r="A7339" s="0" t="n">
        <v>202407</v>
      </c>
      <c r="B7339" s="0" t="n">
        <v>202409</v>
      </c>
      <c r="C7339" s="37" t="s">
        <v>149</v>
      </c>
      <c r="D7339" s="37" t="s">
        <v>116</v>
      </c>
      <c r="E7339" s="0" t="n">
        <v>3</v>
      </c>
      <c r="F7339" s="38" t="s">
        <v>71</v>
      </c>
      <c r="G7339" s="37" t="s">
        <v>506</v>
      </c>
      <c r="H7339" s="0" t="n">
        <v>2486497</v>
      </c>
      <c r="I7339" s="0" t="n">
        <v>1751488</v>
      </c>
      <c r="J7339" s="0" t="n">
        <v>56668</v>
      </c>
    </row>
    <row r="7340" customFormat="false" ht="15" hidden="false" customHeight="false" outlineLevel="0" collapsed="false">
      <c r="A7340" s="0" t="n">
        <v>202407</v>
      </c>
      <c r="B7340" s="0" t="n">
        <v>202409</v>
      </c>
      <c r="C7340" s="37" t="s">
        <v>95</v>
      </c>
      <c r="D7340" s="37" t="s">
        <v>251</v>
      </c>
      <c r="E7340" s="0" t="n">
        <v>3</v>
      </c>
      <c r="F7340" s="38" t="s">
        <v>71</v>
      </c>
      <c r="G7340" s="37" t="s">
        <v>507</v>
      </c>
      <c r="H7340" s="0" t="n">
        <v>19763</v>
      </c>
      <c r="I7340" s="0" t="n">
        <v>15891</v>
      </c>
      <c r="J7340" s="0" t="n">
        <v>-2311</v>
      </c>
    </row>
    <row r="7341" customFormat="false" ht="15" hidden="false" customHeight="false" outlineLevel="0" collapsed="false">
      <c r="A7341" s="0" t="n">
        <v>202407</v>
      </c>
      <c r="B7341" s="0" t="n">
        <v>202409</v>
      </c>
      <c r="C7341" s="37" t="s">
        <v>106</v>
      </c>
      <c r="D7341" s="37" t="s">
        <v>118</v>
      </c>
      <c r="E7341" s="0" t="n">
        <v>3</v>
      </c>
      <c r="F7341" s="38" t="s">
        <v>71</v>
      </c>
      <c r="G7341" s="37" t="s">
        <v>508</v>
      </c>
      <c r="H7341" s="0" t="n">
        <v>370702</v>
      </c>
      <c r="I7341" s="0" t="n">
        <v>282106</v>
      </c>
      <c r="J7341" s="0" t="n">
        <v>72875</v>
      </c>
    </row>
    <row r="7342" customFormat="false" ht="15" hidden="false" customHeight="false" outlineLevel="0" collapsed="false">
      <c r="A7342" s="0" t="n">
        <v>202407</v>
      </c>
      <c r="B7342" s="0" t="n">
        <v>202409</v>
      </c>
      <c r="C7342" s="37" t="s">
        <v>152</v>
      </c>
      <c r="D7342" s="37" t="s">
        <v>509</v>
      </c>
      <c r="E7342" s="0" t="n">
        <v>3</v>
      </c>
      <c r="F7342" s="38" t="s">
        <v>71</v>
      </c>
      <c r="G7342" s="37" t="s">
        <v>510</v>
      </c>
      <c r="H7342" s="0" t="n">
        <v>121203</v>
      </c>
      <c r="I7342" s="0" t="n">
        <v>98079</v>
      </c>
      <c r="J7342" s="0" t="n">
        <v>-454</v>
      </c>
    </row>
    <row r="7343" customFormat="false" ht="15" hidden="false" customHeight="false" outlineLevel="0" collapsed="false">
      <c r="A7343" s="0" t="n">
        <v>202407</v>
      </c>
      <c r="B7343" s="0" t="n">
        <v>202409</v>
      </c>
      <c r="C7343" s="37" t="s">
        <v>101</v>
      </c>
      <c r="D7343" s="37" t="s">
        <v>511</v>
      </c>
      <c r="E7343" s="0" t="n">
        <v>3</v>
      </c>
      <c r="F7343" s="38" t="s">
        <v>71</v>
      </c>
      <c r="G7343" s="37" t="s">
        <v>512</v>
      </c>
      <c r="H7343" s="0" t="n">
        <v>1763061</v>
      </c>
      <c r="I7343" s="0" t="n">
        <v>1843924</v>
      </c>
      <c r="J7343" s="0" t="n">
        <v>313450</v>
      </c>
    </row>
    <row r="7344" customFormat="false" ht="15" hidden="false" customHeight="false" outlineLevel="0" collapsed="false">
      <c r="A7344" s="0" t="n">
        <v>202407</v>
      </c>
      <c r="B7344" s="0" t="n">
        <v>202409</v>
      </c>
      <c r="C7344" s="37" t="s">
        <v>178</v>
      </c>
      <c r="D7344" s="37" t="s">
        <v>513</v>
      </c>
      <c r="E7344" s="0" t="n">
        <v>3</v>
      </c>
      <c r="F7344" s="38" t="s">
        <v>71</v>
      </c>
      <c r="G7344" s="37" t="s">
        <v>514</v>
      </c>
      <c r="H7344" s="0" t="n">
        <v>193001</v>
      </c>
      <c r="I7344" s="0" t="n">
        <v>92357</v>
      </c>
      <c r="J7344" s="0" t="n">
        <v>1100</v>
      </c>
    </row>
    <row r="7345" customFormat="false" ht="15" hidden="false" customHeight="false" outlineLevel="0" collapsed="false">
      <c r="A7345" s="0" t="n">
        <v>202407</v>
      </c>
      <c r="B7345" s="0" t="n">
        <v>202409</v>
      </c>
      <c r="C7345" s="37" t="s">
        <v>178</v>
      </c>
      <c r="D7345" s="37" t="s">
        <v>452</v>
      </c>
      <c r="E7345" s="0" t="n">
        <v>3</v>
      </c>
      <c r="F7345" s="38" t="s">
        <v>71</v>
      </c>
      <c r="G7345" s="37" t="s">
        <v>515</v>
      </c>
      <c r="H7345" s="0" t="n">
        <v>804252</v>
      </c>
      <c r="I7345" s="0" t="n">
        <v>251984</v>
      </c>
      <c r="J7345" s="0" t="n">
        <v>34504</v>
      </c>
    </row>
    <row r="7346" customFormat="false" ht="15" hidden="false" customHeight="false" outlineLevel="0" collapsed="false">
      <c r="A7346" s="0" t="n">
        <v>202407</v>
      </c>
      <c r="B7346" s="0" t="n">
        <v>202409</v>
      </c>
      <c r="C7346" s="37" t="s">
        <v>101</v>
      </c>
      <c r="D7346" s="37" t="s">
        <v>516</v>
      </c>
      <c r="E7346" s="0" t="n">
        <v>3</v>
      </c>
      <c r="F7346" s="38" t="s">
        <v>71</v>
      </c>
      <c r="G7346" s="37" t="s">
        <v>517</v>
      </c>
      <c r="H7346" s="0" t="n">
        <v>907527</v>
      </c>
      <c r="I7346" s="0" t="n">
        <v>495102</v>
      </c>
      <c r="J7346" s="0" t="n">
        <v>37224</v>
      </c>
    </row>
    <row r="7347" customFormat="false" ht="15" hidden="false" customHeight="false" outlineLevel="0" collapsed="false">
      <c r="A7347" s="0" t="n">
        <v>202407</v>
      </c>
      <c r="B7347" s="0" t="n">
        <v>202409</v>
      </c>
      <c r="C7347" s="37" t="s">
        <v>149</v>
      </c>
      <c r="D7347" s="37" t="s">
        <v>396</v>
      </c>
      <c r="E7347" s="0" t="n">
        <v>3</v>
      </c>
      <c r="F7347" s="38" t="s">
        <v>71</v>
      </c>
      <c r="G7347" s="37" t="s">
        <v>518</v>
      </c>
      <c r="H7347" s="0" t="n">
        <v>4749820</v>
      </c>
      <c r="I7347" s="0" t="n">
        <v>1902894</v>
      </c>
      <c r="J7347" s="0" t="n">
        <v>342584</v>
      </c>
    </row>
    <row r="7348" customFormat="false" ht="15" hidden="false" customHeight="false" outlineLevel="0" collapsed="false">
      <c r="A7348" s="0" t="n">
        <v>202407</v>
      </c>
      <c r="B7348" s="0" t="n">
        <v>202409</v>
      </c>
      <c r="C7348" s="37" t="s">
        <v>106</v>
      </c>
      <c r="D7348" s="37" t="s">
        <v>519</v>
      </c>
      <c r="E7348" s="0" t="n">
        <v>3</v>
      </c>
      <c r="F7348" s="38" t="s">
        <v>71</v>
      </c>
      <c r="G7348" s="37" t="s">
        <v>520</v>
      </c>
      <c r="H7348" s="0" t="n">
        <v>511420</v>
      </c>
      <c r="I7348" s="0" t="n">
        <v>335743</v>
      </c>
      <c r="J7348" s="0" t="n">
        <v>19684</v>
      </c>
    </row>
    <row r="7349" customFormat="false" ht="15" hidden="false" customHeight="false" outlineLevel="0" collapsed="false">
      <c r="A7349" s="0" t="n">
        <v>202407</v>
      </c>
      <c r="B7349" s="0" t="n">
        <v>202409</v>
      </c>
      <c r="C7349" s="37" t="s">
        <v>149</v>
      </c>
      <c r="D7349" s="37" t="s">
        <v>430</v>
      </c>
      <c r="E7349" s="0" t="n">
        <v>3</v>
      </c>
      <c r="F7349" s="38" t="s">
        <v>71</v>
      </c>
      <c r="G7349" s="37" t="s">
        <v>521</v>
      </c>
      <c r="H7349" s="0" t="n">
        <v>813892</v>
      </c>
      <c r="I7349" s="0" t="n">
        <v>801633</v>
      </c>
      <c r="J7349" s="0" t="n">
        <v>11598</v>
      </c>
    </row>
    <row r="7350" customFormat="false" ht="15" hidden="false" customHeight="false" outlineLevel="0" collapsed="false">
      <c r="A7350" s="0" t="n">
        <v>202407</v>
      </c>
      <c r="B7350" s="0" t="n">
        <v>202409</v>
      </c>
      <c r="C7350" s="37" t="s">
        <v>149</v>
      </c>
      <c r="D7350" s="37" t="s">
        <v>352</v>
      </c>
      <c r="E7350" s="0" t="n">
        <v>3</v>
      </c>
      <c r="F7350" s="38" t="s">
        <v>71</v>
      </c>
      <c r="G7350" s="37" t="s">
        <v>522</v>
      </c>
      <c r="H7350" s="0" t="n">
        <v>92471</v>
      </c>
      <c r="I7350" s="0" t="n">
        <v>62611</v>
      </c>
      <c r="J7350" s="0" t="n">
        <v>6618</v>
      </c>
    </row>
    <row r="7351" customFormat="false" ht="15" hidden="false" customHeight="false" outlineLevel="0" collapsed="false">
      <c r="A7351" s="0" t="n">
        <v>202407</v>
      </c>
      <c r="B7351" s="0" t="n">
        <v>202409</v>
      </c>
      <c r="C7351" s="37" t="s">
        <v>95</v>
      </c>
      <c r="D7351" s="37" t="s">
        <v>269</v>
      </c>
      <c r="E7351" s="0" t="n">
        <v>3</v>
      </c>
      <c r="F7351" s="38" t="s">
        <v>71</v>
      </c>
      <c r="G7351" s="37" t="s">
        <v>523</v>
      </c>
      <c r="H7351" s="0" t="n">
        <v>2494565</v>
      </c>
      <c r="I7351" s="0" t="n">
        <v>2450375</v>
      </c>
      <c r="J7351" s="0" t="n">
        <v>102305</v>
      </c>
    </row>
    <row r="7352" customFormat="false" ht="15" hidden="false" customHeight="false" outlineLevel="0" collapsed="false">
      <c r="A7352" s="0" t="n">
        <v>202407</v>
      </c>
      <c r="B7352" s="0" t="n">
        <v>202409</v>
      </c>
      <c r="C7352" s="37" t="s">
        <v>106</v>
      </c>
      <c r="D7352" s="37" t="s">
        <v>110</v>
      </c>
      <c r="E7352" s="0" t="n">
        <v>3</v>
      </c>
      <c r="F7352" s="38" t="s">
        <v>71</v>
      </c>
      <c r="G7352" s="37" t="s">
        <v>524</v>
      </c>
      <c r="H7352" s="0" t="n">
        <v>206609</v>
      </c>
      <c r="I7352" s="0" t="n">
        <v>255243</v>
      </c>
      <c r="J7352" s="0" t="n">
        <v>-28821</v>
      </c>
    </row>
    <row r="7353" customFormat="false" ht="15" hidden="false" customHeight="false" outlineLevel="0" collapsed="false">
      <c r="A7353" s="0" t="n">
        <v>202407</v>
      </c>
      <c r="B7353" s="0" t="n">
        <v>202409</v>
      </c>
      <c r="C7353" s="37" t="s">
        <v>149</v>
      </c>
      <c r="D7353" s="37" t="s">
        <v>383</v>
      </c>
      <c r="E7353" s="0" t="n">
        <v>3</v>
      </c>
      <c r="F7353" s="38" t="s">
        <v>71</v>
      </c>
      <c r="G7353" s="37" t="s">
        <v>525</v>
      </c>
      <c r="H7353" s="0" t="n">
        <v>292430</v>
      </c>
      <c r="I7353" s="0" t="n">
        <v>143227</v>
      </c>
      <c r="J7353" s="0" t="n">
        <v>2843</v>
      </c>
    </row>
    <row r="7354" customFormat="false" ht="15" hidden="false" customHeight="false" outlineLevel="0" collapsed="false">
      <c r="A7354" s="0" t="n">
        <v>202407</v>
      </c>
      <c r="B7354" s="0" t="n">
        <v>202409</v>
      </c>
      <c r="C7354" s="37" t="s">
        <v>184</v>
      </c>
      <c r="D7354" s="37" t="s">
        <v>218</v>
      </c>
      <c r="E7354" s="0" t="n">
        <v>3</v>
      </c>
      <c r="F7354" s="38" t="s">
        <v>71</v>
      </c>
      <c r="G7354" s="37" t="s">
        <v>526</v>
      </c>
      <c r="H7354" s="0" t="n">
        <v>547112</v>
      </c>
      <c r="I7354" s="0" t="n">
        <v>546026</v>
      </c>
      <c r="J7354" s="0" t="n">
        <v>200324</v>
      </c>
    </row>
    <row r="7355" customFormat="false" ht="15" hidden="false" customHeight="false" outlineLevel="0" collapsed="false">
      <c r="A7355" s="0" t="n">
        <v>202407</v>
      </c>
      <c r="B7355" s="0" t="n">
        <v>202409</v>
      </c>
      <c r="C7355" s="37" t="s">
        <v>112</v>
      </c>
      <c r="D7355" s="37" t="s">
        <v>200</v>
      </c>
      <c r="E7355" s="0" t="n">
        <v>3</v>
      </c>
      <c r="F7355" s="38" t="s">
        <v>71</v>
      </c>
      <c r="G7355" s="37" t="s">
        <v>527</v>
      </c>
      <c r="H7355" s="0" t="n">
        <v>70011</v>
      </c>
      <c r="I7355" s="0" t="n">
        <v>33255</v>
      </c>
      <c r="J7355" s="0" t="n">
        <v>-3397</v>
      </c>
    </row>
    <row r="7356" customFormat="false" ht="15" hidden="false" customHeight="false" outlineLevel="0" collapsed="false">
      <c r="A7356" s="0" t="n">
        <v>202407</v>
      </c>
      <c r="B7356" s="0" t="n">
        <v>202409</v>
      </c>
      <c r="C7356" s="37" t="s">
        <v>152</v>
      </c>
      <c r="D7356" s="37" t="s">
        <v>328</v>
      </c>
      <c r="E7356" s="0" t="n">
        <v>3</v>
      </c>
      <c r="F7356" s="38" t="s">
        <v>71</v>
      </c>
      <c r="G7356" s="37" t="s">
        <v>528</v>
      </c>
      <c r="H7356" s="0" t="n">
        <v>664220</v>
      </c>
      <c r="I7356" s="0" t="n">
        <v>308750</v>
      </c>
      <c r="J7356" s="0" t="n">
        <v>32142</v>
      </c>
    </row>
    <row r="7357" customFormat="false" ht="15" hidden="false" customHeight="false" outlineLevel="0" collapsed="false">
      <c r="A7357" s="0" t="n">
        <v>202407</v>
      </c>
      <c r="B7357" s="0" t="n">
        <v>202409</v>
      </c>
      <c r="C7357" s="37" t="s">
        <v>95</v>
      </c>
      <c r="D7357" s="37" t="s">
        <v>96</v>
      </c>
      <c r="E7357" s="0" t="n">
        <v>3</v>
      </c>
      <c r="F7357" s="38" t="s">
        <v>71</v>
      </c>
      <c r="G7357" s="37" t="s">
        <v>529</v>
      </c>
      <c r="H7357" s="0" t="n">
        <v>1822354</v>
      </c>
      <c r="I7357" s="0" t="n">
        <v>1535603</v>
      </c>
      <c r="J7357" s="0" t="n">
        <v>85549</v>
      </c>
    </row>
    <row r="7358" customFormat="false" ht="15" hidden="false" customHeight="false" outlineLevel="0" collapsed="false">
      <c r="A7358" s="0" t="n">
        <v>202407</v>
      </c>
      <c r="B7358" s="0" t="n">
        <v>202409</v>
      </c>
      <c r="C7358" s="37" t="s">
        <v>158</v>
      </c>
      <c r="D7358" s="37" t="s">
        <v>474</v>
      </c>
      <c r="E7358" s="0" t="n">
        <v>3</v>
      </c>
      <c r="F7358" s="38" t="s">
        <v>71</v>
      </c>
      <c r="G7358" s="37" t="s">
        <v>530</v>
      </c>
      <c r="H7358" s="0" t="n">
        <v>932236</v>
      </c>
      <c r="I7358" s="0" t="n">
        <v>381376</v>
      </c>
      <c r="J7358" s="0" t="n">
        <v>100547</v>
      </c>
    </row>
    <row r="7359" customFormat="false" ht="15" hidden="false" customHeight="false" outlineLevel="0" collapsed="false">
      <c r="A7359" s="0" t="n">
        <v>202407</v>
      </c>
      <c r="B7359" s="0" t="n">
        <v>202409</v>
      </c>
      <c r="C7359" s="37" t="s">
        <v>197</v>
      </c>
      <c r="D7359" s="37" t="s">
        <v>531</v>
      </c>
      <c r="E7359" s="0" t="n">
        <v>3</v>
      </c>
      <c r="F7359" s="38" t="s">
        <v>71</v>
      </c>
      <c r="G7359" s="37" t="s">
        <v>532</v>
      </c>
      <c r="H7359" s="0" t="n">
        <v>97441</v>
      </c>
      <c r="I7359" s="0" t="n">
        <v>34741</v>
      </c>
      <c r="J7359" s="0" t="n">
        <v>-1081</v>
      </c>
    </row>
    <row r="7360" customFormat="false" ht="15" hidden="false" customHeight="false" outlineLevel="0" collapsed="false">
      <c r="A7360" s="0" t="n">
        <v>202407</v>
      </c>
      <c r="B7360" s="0" t="n">
        <v>202409</v>
      </c>
      <c r="C7360" s="37" t="s">
        <v>101</v>
      </c>
      <c r="D7360" s="37" t="s">
        <v>533</v>
      </c>
      <c r="E7360" s="0" t="n">
        <v>3</v>
      </c>
      <c r="F7360" s="38" t="s">
        <v>71</v>
      </c>
      <c r="G7360" s="37" t="s">
        <v>534</v>
      </c>
      <c r="H7360" s="0" t="n">
        <v>638735</v>
      </c>
      <c r="I7360" s="0" t="n">
        <v>844744</v>
      </c>
      <c r="J7360" s="0" t="n">
        <v>76137</v>
      </c>
    </row>
    <row r="7361" customFormat="false" ht="15" hidden="false" customHeight="false" outlineLevel="0" collapsed="false">
      <c r="A7361" s="0" t="n">
        <v>202407</v>
      </c>
      <c r="B7361" s="0" t="n">
        <v>202409</v>
      </c>
      <c r="C7361" s="37" t="s">
        <v>124</v>
      </c>
      <c r="D7361" s="37" t="s">
        <v>277</v>
      </c>
      <c r="E7361" s="0" t="n">
        <v>3</v>
      </c>
      <c r="F7361" s="38" t="s">
        <v>71</v>
      </c>
      <c r="G7361" s="37" t="s">
        <v>535</v>
      </c>
      <c r="H7361" s="0" t="n">
        <v>1417982</v>
      </c>
      <c r="I7361" s="0" t="n">
        <v>530912</v>
      </c>
      <c r="J7361" s="0" t="n">
        <v>78904</v>
      </c>
    </row>
    <row r="7362" customFormat="false" ht="15" hidden="false" customHeight="false" outlineLevel="0" collapsed="false">
      <c r="A7362" s="0" t="n">
        <v>202407</v>
      </c>
      <c r="B7362" s="0" t="n">
        <v>202409</v>
      </c>
      <c r="C7362" s="37" t="s">
        <v>101</v>
      </c>
      <c r="D7362" s="37" t="s">
        <v>450</v>
      </c>
      <c r="E7362" s="0" t="n">
        <v>3</v>
      </c>
      <c r="F7362" s="38" t="s">
        <v>71</v>
      </c>
      <c r="G7362" s="37" t="s">
        <v>536</v>
      </c>
      <c r="H7362" s="0" t="n">
        <v>53418</v>
      </c>
      <c r="I7362" s="0" t="n">
        <v>23352</v>
      </c>
      <c r="J7362" s="0" t="n">
        <v>1449</v>
      </c>
    </row>
    <row r="7363" customFormat="false" ht="15" hidden="false" customHeight="false" outlineLevel="0" collapsed="false">
      <c r="A7363" s="0" t="n">
        <v>202407</v>
      </c>
      <c r="B7363" s="0" t="n">
        <v>202409</v>
      </c>
      <c r="C7363" s="37" t="s">
        <v>178</v>
      </c>
      <c r="D7363" s="37" t="s">
        <v>102</v>
      </c>
      <c r="E7363" s="0" t="n">
        <v>3</v>
      </c>
      <c r="F7363" s="38" t="s">
        <v>71</v>
      </c>
      <c r="G7363" s="37" t="s">
        <v>537</v>
      </c>
      <c r="H7363" s="0" t="n">
        <v>147588</v>
      </c>
      <c r="I7363" s="0" t="n">
        <v>151906</v>
      </c>
      <c r="J7363" s="0" t="n">
        <v>493</v>
      </c>
    </row>
    <row r="7364" customFormat="false" ht="15" hidden="false" customHeight="false" outlineLevel="0" collapsed="false">
      <c r="A7364" s="0" t="n">
        <v>202407</v>
      </c>
      <c r="B7364" s="0" t="n">
        <v>202409</v>
      </c>
      <c r="C7364" s="37" t="s">
        <v>178</v>
      </c>
      <c r="D7364" s="37" t="s">
        <v>374</v>
      </c>
      <c r="E7364" s="0" t="n">
        <v>3</v>
      </c>
      <c r="F7364" s="38" t="s">
        <v>71</v>
      </c>
      <c r="G7364" s="37" t="s">
        <v>538</v>
      </c>
      <c r="H7364" s="0" t="n">
        <v>1523133</v>
      </c>
      <c r="I7364" s="0" t="n">
        <v>2830058</v>
      </c>
      <c r="J7364" s="0" t="n">
        <v>220123</v>
      </c>
    </row>
    <row r="7365" customFormat="false" ht="15" hidden="false" customHeight="false" outlineLevel="0" collapsed="false">
      <c r="A7365" s="0" t="n">
        <v>202407</v>
      </c>
      <c r="B7365" s="0" t="n">
        <v>202409</v>
      </c>
      <c r="C7365" s="37" t="s">
        <v>109</v>
      </c>
      <c r="D7365" s="37" t="s">
        <v>150</v>
      </c>
      <c r="E7365" s="0" t="n">
        <v>3</v>
      </c>
      <c r="F7365" s="38" t="s">
        <v>71</v>
      </c>
      <c r="G7365" s="37" t="s">
        <v>539</v>
      </c>
      <c r="H7365" s="0" t="n">
        <v>703923</v>
      </c>
      <c r="I7365" s="0" t="n">
        <v>1008590</v>
      </c>
      <c r="J7365" s="0" t="n">
        <v>49472</v>
      </c>
    </row>
    <row r="7366" customFormat="false" ht="15" hidden="false" customHeight="false" outlineLevel="0" collapsed="false">
      <c r="A7366" s="0" t="n">
        <v>202407</v>
      </c>
      <c r="B7366" s="0" t="n">
        <v>202409</v>
      </c>
      <c r="C7366" s="37" t="s">
        <v>158</v>
      </c>
      <c r="D7366" s="37" t="s">
        <v>540</v>
      </c>
      <c r="E7366" s="0" t="n">
        <v>3</v>
      </c>
      <c r="F7366" s="38" t="s">
        <v>71</v>
      </c>
      <c r="G7366" s="37" t="s">
        <v>541</v>
      </c>
      <c r="H7366" s="0" t="n">
        <v>939686</v>
      </c>
      <c r="I7366" s="0" t="n">
        <v>1831953</v>
      </c>
      <c r="J7366" s="0" t="n">
        <v>89344</v>
      </c>
    </row>
    <row r="7367" customFormat="false" ht="15" hidden="false" customHeight="false" outlineLevel="0" collapsed="false">
      <c r="A7367" s="0" t="n">
        <v>202407</v>
      </c>
      <c r="B7367" s="0" t="n">
        <v>202409</v>
      </c>
      <c r="C7367" s="37" t="s">
        <v>106</v>
      </c>
      <c r="D7367" s="37" t="s">
        <v>118</v>
      </c>
      <c r="E7367" s="0" t="n">
        <v>3</v>
      </c>
      <c r="F7367" s="38" t="s">
        <v>71</v>
      </c>
      <c r="G7367" s="37" t="s">
        <v>542</v>
      </c>
      <c r="H7367" s="0" t="n">
        <v>5375216</v>
      </c>
      <c r="I7367" s="0" t="n">
        <v>4636050</v>
      </c>
      <c r="J7367" s="0" t="n">
        <v>802367</v>
      </c>
    </row>
    <row r="7368" customFormat="false" ht="15" hidden="false" customHeight="false" outlineLevel="0" collapsed="false">
      <c r="A7368" s="0" t="n">
        <v>202407</v>
      </c>
      <c r="B7368" s="0" t="n">
        <v>202409</v>
      </c>
      <c r="C7368" s="37" t="s">
        <v>136</v>
      </c>
      <c r="D7368" s="37" t="s">
        <v>130</v>
      </c>
      <c r="E7368" s="0" t="n">
        <v>3</v>
      </c>
      <c r="F7368" s="38" t="s">
        <v>71</v>
      </c>
      <c r="G7368" s="37" t="s">
        <v>543</v>
      </c>
      <c r="H7368" s="0" t="n">
        <v>796269</v>
      </c>
      <c r="I7368" s="0" t="n">
        <v>273710</v>
      </c>
      <c r="J7368" s="0" t="n">
        <v>32926</v>
      </c>
    </row>
    <row r="7369" customFormat="false" ht="15" hidden="false" customHeight="false" outlineLevel="0" collapsed="false">
      <c r="A7369" s="0" t="n">
        <v>202407</v>
      </c>
      <c r="B7369" s="0" t="n">
        <v>202409</v>
      </c>
      <c r="C7369" s="37" t="s">
        <v>136</v>
      </c>
      <c r="D7369" s="37" t="s">
        <v>447</v>
      </c>
      <c r="E7369" s="0" t="n">
        <v>3</v>
      </c>
      <c r="F7369" s="38" t="s">
        <v>71</v>
      </c>
      <c r="G7369" s="37" t="s">
        <v>544</v>
      </c>
      <c r="H7369" s="0" t="n">
        <v>1403084</v>
      </c>
      <c r="I7369" s="0" t="n">
        <v>603828</v>
      </c>
      <c r="J7369" s="0" t="n">
        <v>81623</v>
      </c>
    </row>
    <row r="7370" customFormat="false" ht="15" hidden="false" customHeight="false" outlineLevel="0" collapsed="false">
      <c r="A7370" s="0" t="n">
        <v>202407</v>
      </c>
      <c r="B7370" s="0" t="n">
        <v>202409</v>
      </c>
      <c r="C7370" s="37" t="s">
        <v>136</v>
      </c>
      <c r="D7370" s="37" t="s">
        <v>170</v>
      </c>
      <c r="E7370" s="0" t="n">
        <v>3</v>
      </c>
      <c r="F7370" s="38" t="s">
        <v>71</v>
      </c>
      <c r="G7370" s="37" t="s">
        <v>545</v>
      </c>
      <c r="H7370" s="0" t="n">
        <v>10626553</v>
      </c>
      <c r="I7370" s="0" t="n">
        <v>9501945</v>
      </c>
      <c r="J7370" s="0" t="n">
        <v>1074001</v>
      </c>
    </row>
    <row r="7371" customFormat="false" ht="15" hidden="false" customHeight="false" outlineLevel="0" collapsed="false">
      <c r="A7371" s="0" t="n">
        <v>202407</v>
      </c>
      <c r="B7371" s="0" t="n">
        <v>202409</v>
      </c>
      <c r="C7371" s="37" t="s">
        <v>106</v>
      </c>
      <c r="D7371" s="37" t="s">
        <v>210</v>
      </c>
      <c r="E7371" s="0" t="n">
        <v>3</v>
      </c>
      <c r="F7371" s="38" t="s">
        <v>71</v>
      </c>
      <c r="G7371" s="37" t="s">
        <v>546</v>
      </c>
      <c r="H7371" s="0" t="n">
        <v>404964</v>
      </c>
      <c r="I7371" s="0" t="n">
        <v>118625</v>
      </c>
      <c r="J7371" s="0" t="n">
        <v>20877</v>
      </c>
    </row>
    <row r="7372" customFormat="false" ht="15" hidden="false" customHeight="false" outlineLevel="0" collapsed="false">
      <c r="A7372" s="0" t="n">
        <v>202407</v>
      </c>
      <c r="B7372" s="0" t="n">
        <v>202409</v>
      </c>
      <c r="C7372" s="37" t="s">
        <v>158</v>
      </c>
      <c r="D7372" s="37" t="s">
        <v>269</v>
      </c>
      <c r="E7372" s="0" t="n">
        <v>3</v>
      </c>
      <c r="F7372" s="38" t="s">
        <v>71</v>
      </c>
      <c r="G7372" s="37" t="s">
        <v>547</v>
      </c>
      <c r="H7372" s="0" t="n">
        <v>246824</v>
      </c>
      <c r="I7372" s="0" t="n">
        <v>240426</v>
      </c>
      <c r="J7372" s="0" t="n">
        <v>50592</v>
      </c>
    </row>
    <row r="7373" customFormat="false" ht="15" hidden="false" customHeight="false" outlineLevel="0" collapsed="false">
      <c r="A7373" s="0" t="n">
        <v>202407</v>
      </c>
      <c r="B7373" s="0" t="n">
        <v>202409</v>
      </c>
      <c r="C7373" s="37" t="s">
        <v>124</v>
      </c>
      <c r="D7373" s="37" t="s">
        <v>396</v>
      </c>
      <c r="E7373" s="0" t="n">
        <v>3</v>
      </c>
      <c r="F7373" s="38" t="s">
        <v>71</v>
      </c>
      <c r="G7373" s="37" t="s">
        <v>548</v>
      </c>
      <c r="H7373" s="0" t="n">
        <v>990492</v>
      </c>
      <c r="I7373" s="0" t="n">
        <v>357332</v>
      </c>
      <c r="J7373" s="0" t="n">
        <v>18341</v>
      </c>
    </row>
    <row r="7374" customFormat="false" ht="15" hidden="false" customHeight="false" outlineLevel="0" collapsed="false">
      <c r="A7374" s="0" t="n">
        <v>202407</v>
      </c>
      <c r="B7374" s="0" t="n">
        <v>202409</v>
      </c>
      <c r="C7374" s="37" t="s">
        <v>101</v>
      </c>
      <c r="D7374" s="37" t="s">
        <v>282</v>
      </c>
      <c r="E7374" s="0" t="n">
        <v>3</v>
      </c>
      <c r="F7374" s="38" t="s">
        <v>71</v>
      </c>
      <c r="G7374" s="37" t="s">
        <v>549</v>
      </c>
      <c r="H7374" s="0" t="n">
        <v>868685</v>
      </c>
      <c r="I7374" s="0" t="n">
        <v>482090</v>
      </c>
      <c r="J7374" s="0" t="n">
        <v>78073</v>
      </c>
    </row>
    <row r="7375" customFormat="false" ht="15" hidden="false" customHeight="false" outlineLevel="0" collapsed="false">
      <c r="A7375" s="0" t="n">
        <v>202407</v>
      </c>
      <c r="B7375" s="0" t="n">
        <v>202409</v>
      </c>
      <c r="C7375" s="37" t="s">
        <v>197</v>
      </c>
      <c r="D7375" s="37" t="s">
        <v>540</v>
      </c>
      <c r="E7375" s="0" t="n">
        <v>3</v>
      </c>
      <c r="F7375" s="38" t="s">
        <v>71</v>
      </c>
      <c r="G7375" s="37" t="s">
        <v>550</v>
      </c>
      <c r="H7375" s="0" t="n">
        <v>386450</v>
      </c>
      <c r="I7375" s="0" t="n">
        <v>134772</v>
      </c>
      <c r="J7375" s="0" t="n">
        <v>-6687</v>
      </c>
    </row>
    <row r="7376" customFormat="false" ht="15" hidden="false" customHeight="false" outlineLevel="0" collapsed="false">
      <c r="A7376" s="0" t="n">
        <v>202407</v>
      </c>
      <c r="B7376" s="0" t="n">
        <v>202409</v>
      </c>
      <c r="C7376" s="37" t="s">
        <v>158</v>
      </c>
      <c r="D7376" s="37" t="s">
        <v>243</v>
      </c>
      <c r="E7376" s="0" t="n">
        <v>3</v>
      </c>
      <c r="F7376" s="38" t="s">
        <v>71</v>
      </c>
      <c r="G7376" s="37" t="s">
        <v>551</v>
      </c>
      <c r="H7376" s="0" t="n">
        <v>146767</v>
      </c>
      <c r="I7376" s="0" t="n">
        <v>124947</v>
      </c>
      <c r="J7376" s="0" t="n">
        <v>-18156</v>
      </c>
    </row>
    <row r="7377" customFormat="false" ht="15" hidden="false" customHeight="false" outlineLevel="0" collapsed="false">
      <c r="A7377" s="0" t="n">
        <v>202407</v>
      </c>
      <c r="B7377" s="0" t="n">
        <v>202409</v>
      </c>
      <c r="C7377" s="37" t="s">
        <v>112</v>
      </c>
      <c r="D7377" s="37" t="s">
        <v>220</v>
      </c>
      <c r="E7377" s="0" t="n">
        <v>3</v>
      </c>
      <c r="F7377" s="38" t="s">
        <v>71</v>
      </c>
      <c r="G7377" s="37" t="s">
        <v>552</v>
      </c>
      <c r="H7377" s="0" t="n">
        <v>6407713</v>
      </c>
      <c r="I7377" s="0" t="n">
        <v>4703723</v>
      </c>
      <c r="J7377" s="0" t="n">
        <v>1235388</v>
      </c>
    </row>
    <row r="7378" customFormat="false" ht="15" hidden="false" customHeight="false" outlineLevel="0" collapsed="false">
      <c r="A7378" s="0" t="n">
        <v>202407</v>
      </c>
      <c r="B7378" s="0" t="n">
        <v>202409</v>
      </c>
      <c r="C7378" s="37" t="s">
        <v>184</v>
      </c>
      <c r="D7378" s="37" t="s">
        <v>509</v>
      </c>
      <c r="E7378" s="0" t="n">
        <v>3</v>
      </c>
      <c r="F7378" s="38" t="s">
        <v>71</v>
      </c>
      <c r="G7378" s="37" t="s">
        <v>553</v>
      </c>
      <c r="H7378" s="0" t="n">
        <v>857362</v>
      </c>
      <c r="I7378" s="0" t="n">
        <v>560635</v>
      </c>
      <c r="J7378" s="0" t="n">
        <v>26162</v>
      </c>
    </row>
    <row r="7379" customFormat="false" ht="15" hidden="false" customHeight="false" outlineLevel="0" collapsed="false">
      <c r="A7379" s="0" t="n">
        <v>202407</v>
      </c>
      <c r="B7379" s="0" t="n">
        <v>202409</v>
      </c>
      <c r="C7379" s="37" t="s">
        <v>109</v>
      </c>
      <c r="D7379" s="37" t="s">
        <v>143</v>
      </c>
      <c r="E7379" s="0" t="n">
        <v>3</v>
      </c>
      <c r="F7379" s="38" t="s">
        <v>71</v>
      </c>
      <c r="G7379" s="37" t="s">
        <v>554</v>
      </c>
      <c r="H7379" s="0" t="n">
        <v>172124</v>
      </c>
      <c r="I7379" s="0" t="n">
        <v>217638</v>
      </c>
      <c r="J7379" s="0" t="n">
        <v>22906</v>
      </c>
    </row>
    <row r="7380" customFormat="false" ht="15" hidden="false" customHeight="false" outlineLevel="0" collapsed="false">
      <c r="A7380" s="0" t="n">
        <v>202407</v>
      </c>
      <c r="B7380" s="0" t="n">
        <v>202409</v>
      </c>
      <c r="C7380" s="37" t="s">
        <v>136</v>
      </c>
      <c r="D7380" s="37" t="s">
        <v>314</v>
      </c>
      <c r="E7380" s="0" t="n">
        <v>3</v>
      </c>
      <c r="F7380" s="38" t="s">
        <v>71</v>
      </c>
      <c r="G7380" s="37" t="s">
        <v>555</v>
      </c>
      <c r="H7380" s="0" t="n">
        <v>1433875</v>
      </c>
      <c r="I7380" s="0" t="n">
        <v>410878</v>
      </c>
      <c r="J7380" s="0" t="n">
        <v>-17471</v>
      </c>
    </row>
    <row r="7381" customFormat="false" ht="15" hidden="false" customHeight="false" outlineLevel="0" collapsed="false">
      <c r="A7381" s="0" t="n">
        <v>202407</v>
      </c>
      <c r="B7381" s="0" t="n">
        <v>202409</v>
      </c>
      <c r="C7381" s="37" t="s">
        <v>106</v>
      </c>
      <c r="D7381" s="37" t="s">
        <v>174</v>
      </c>
      <c r="E7381" s="0" t="n">
        <v>3</v>
      </c>
      <c r="F7381" s="38" t="s">
        <v>71</v>
      </c>
      <c r="G7381" s="37" t="s">
        <v>556</v>
      </c>
      <c r="H7381" s="0" t="n">
        <v>521222</v>
      </c>
      <c r="I7381" s="0" t="n">
        <v>344046</v>
      </c>
      <c r="J7381" s="0" t="n">
        <v>-16216</v>
      </c>
    </row>
    <row r="7382" customFormat="false" ht="15" hidden="false" customHeight="false" outlineLevel="0" collapsed="false">
      <c r="A7382" s="0" t="n">
        <v>202407</v>
      </c>
      <c r="B7382" s="0" t="n">
        <v>202409</v>
      </c>
      <c r="C7382" s="37" t="s">
        <v>112</v>
      </c>
      <c r="D7382" s="37" t="s">
        <v>482</v>
      </c>
      <c r="E7382" s="0" t="n">
        <v>3</v>
      </c>
      <c r="F7382" s="38" t="s">
        <v>71</v>
      </c>
      <c r="G7382" s="37" t="s">
        <v>557</v>
      </c>
      <c r="H7382" s="0" t="n">
        <v>372840</v>
      </c>
      <c r="I7382" s="0" t="n">
        <v>451720</v>
      </c>
      <c r="J7382" s="0" t="n">
        <v>3932</v>
      </c>
    </row>
    <row r="7383" customFormat="false" ht="15" hidden="false" customHeight="false" outlineLevel="0" collapsed="false">
      <c r="A7383" s="0" t="n">
        <v>202407</v>
      </c>
      <c r="B7383" s="0" t="n">
        <v>202409</v>
      </c>
      <c r="C7383" s="37" t="s">
        <v>101</v>
      </c>
      <c r="D7383" s="37" t="s">
        <v>391</v>
      </c>
      <c r="E7383" s="0" t="n">
        <v>3</v>
      </c>
      <c r="F7383" s="38" t="s">
        <v>71</v>
      </c>
      <c r="G7383" s="37" t="s">
        <v>558</v>
      </c>
      <c r="H7383" s="0" t="n">
        <v>1159282</v>
      </c>
      <c r="I7383" s="0" t="n">
        <v>399313</v>
      </c>
      <c r="J7383" s="0" t="n">
        <v>57617</v>
      </c>
    </row>
    <row r="7384" customFormat="false" ht="15" hidden="false" customHeight="false" outlineLevel="0" collapsed="false">
      <c r="A7384" s="0" t="n">
        <v>202407</v>
      </c>
      <c r="B7384" s="0" t="n">
        <v>202409</v>
      </c>
      <c r="C7384" s="37" t="s">
        <v>197</v>
      </c>
      <c r="D7384" s="37" t="s">
        <v>470</v>
      </c>
      <c r="E7384" s="0" t="n">
        <v>3</v>
      </c>
      <c r="F7384" s="38" t="s">
        <v>71</v>
      </c>
      <c r="G7384" s="37" t="s">
        <v>559</v>
      </c>
      <c r="H7384" s="0" t="n">
        <v>96521</v>
      </c>
      <c r="I7384" s="0" t="n">
        <v>73368</v>
      </c>
      <c r="J7384" s="0" t="n">
        <v>2080</v>
      </c>
    </row>
    <row r="7385" customFormat="false" ht="15" hidden="false" customHeight="false" outlineLevel="0" collapsed="false">
      <c r="A7385" s="0" t="n">
        <v>202407</v>
      </c>
      <c r="B7385" s="0" t="n">
        <v>202409</v>
      </c>
      <c r="C7385" s="37" t="s">
        <v>112</v>
      </c>
      <c r="D7385" s="37" t="s">
        <v>531</v>
      </c>
      <c r="E7385" s="0" t="n">
        <v>3</v>
      </c>
      <c r="F7385" s="38" t="s">
        <v>71</v>
      </c>
      <c r="G7385" s="37" t="s">
        <v>560</v>
      </c>
      <c r="H7385" s="0" t="n">
        <v>939795</v>
      </c>
      <c r="I7385" s="0" t="n">
        <v>1396668</v>
      </c>
      <c r="J7385" s="0" t="n">
        <v>64835</v>
      </c>
    </row>
    <row r="7386" customFormat="false" ht="15" hidden="false" customHeight="false" outlineLevel="0" collapsed="false">
      <c r="A7386" s="0" t="n">
        <v>202407</v>
      </c>
      <c r="B7386" s="0" t="n">
        <v>202409</v>
      </c>
      <c r="C7386" s="37" t="s">
        <v>109</v>
      </c>
      <c r="D7386" s="37" t="s">
        <v>561</v>
      </c>
      <c r="E7386" s="0" t="n">
        <v>3</v>
      </c>
      <c r="F7386" s="38" t="s">
        <v>71</v>
      </c>
      <c r="G7386" s="37" t="s">
        <v>562</v>
      </c>
      <c r="H7386" s="0" t="n">
        <v>4169873</v>
      </c>
      <c r="I7386" s="0" t="n">
        <v>2228011</v>
      </c>
      <c r="J7386" s="0" t="n">
        <v>12363</v>
      </c>
    </row>
    <row r="7387" customFormat="false" ht="15" hidden="false" customHeight="false" outlineLevel="0" collapsed="false">
      <c r="A7387" s="0" t="n">
        <v>202407</v>
      </c>
      <c r="B7387" s="0" t="n">
        <v>202409</v>
      </c>
      <c r="C7387" s="37" t="s">
        <v>149</v>
      </c>
      <c r="D7387" s="37" t="s">
        <v>385</v>
      </c>
      <c r="E7387" s="0" t="n">
        <v>3</v>
      </c>
      <c r="F7387" s="38" t="s">
        <v>71</v>
      </c>
      <c r="G7387" s="37" t="s">
        <v>563</v>
      </c>
      <c r="H7387" s="0" t="n">
        <v>1153949</v>
      </c>
      <c r="I7387" s="0" t="n">
        <v>511591</v>
      </c>
      <c r="J7387" s="0" t="n">
        <v>100568</v>
      </c>
    </row>
    <row r="7388" customFormat="false" ht="15" hidden="false" customHeight="false" outlineLevel="0" collapsed="false">
      <c r="A7388" s="0" t="n">
        <v>202407</v>
      </c>
      <c r="B7388" s="0" t="n">
        <v>202409</v>
      </c>
      <c r="C7388" s="37" t="s">
        <v>178</v>
      </c>
      <c r="D7388" s="37" t="s">
        <v>294</v>
      </c>
      <c r="E7388" s="0" t="n">
        <v>3</v>
      </c>
      <c r="F7388" s="38" t="s">
        <v>71</v>
      </c>
      <c r="G7388" s="37" t="s">
        <v>564</v>
      </c>
      <c r="H7388" s="0" t="n">
        <v>320852</v>
      </c>
      <c r="I7388" s="0" t="n">
        <v>255630</v>
      </c>
      <c r="J7388" s="0" t="n">
        <v>42653</v>
      </c>
    </row>
    <row r="7389" customFormat="false" ht="15" hidden="false" customHeight="false" outlineLevel="0" collapsed="false">
      <c r="A7389" s="0" t="n">
        <v>202407</v>
      </c>
      <c r="B7389" s="0" t="n">
        <v>202409</v>
      </c>
      <c r="C7389" s="37" t="s">
        <v>112</v>
      </c>
      <c r="D7389" s="37" t="s">
        <v>476</v>
      </c>
      <c r="E7389" s="0" t="n">
        <v>3</v>
      </c>
      <c r="F7389" s="38" t="s">
        <v>71</v>
      </c>
      <c r="G7389" s="37" t="s">
        <v>565</v>
      </c>
      <c r="H7389" s="0" t="n">
        <v>370511</v>
      </c>
      <c r="I7389" s="0" t="n">
        <v>303798</v>
      </c>
      <c r="J7389" s="0" t="n">
        <v>9596</v>
      </c>
    </row>
    <row r="7390" customFormat="false" ht="15" hidden="false" customHeight="false" outlineLevel="0" collapsed="false">
      <c r="A7390" s="0" t="n">
        <v>202407</v>
      </c>
      <c r="B7390" s="0" t="n">
        <v>202409</v>
      </c>
      <c r="C7390" s="37" t="s">
        <v>158</v>
      </c>
      <c r="D7390" s="37" t="s">
        <v>145</v>
      </c>
      <c r="E7390" s="0" t="n">
        <v>3</v>
      </c>
      <c r="F7390" s="38" t="s">
        <v>71</v>
      </c>
      <c r="G7390" s="37" t="s">
        <v>566</v>
      </c>
      <c r="H7390" s="0" t="n">
        <v>291562</v>
      </c>
      <c r="I7390" s="0" t="n">
        <v>342888</v>
      </c>
      <c r="J7390" s="0" t="n">
        <v>50889</v>
      </c>
    </row>
    <row r="7391" customFormat="false" ht="15" hidden="false" customHeight="false" outlineLevel="0" collapsed="false">
      <c r="A7391" s="0" t="n">
        <v>202407</v>
      </c>
      <c r="B7391" s="0" t="n">
        <v>202409</v>
      </c>
      <c r="C7391" s="37" t="s">
        <v>95</v>
      </c>
      <c r="D7391" s="37" t="s">
        <v>223</v>
      </c>
      <c r="E7391" s="0" t="n">
        <v>3</v>
      </c>
      <c r="F7391" s="38" t="s">
        <v>71</v>
      </c>
      <c r="G7391" s="37" t="s">
        <v>567</v>
      </c>
      <c r="H7391" s="0" t="n">
        <v>532561</v>
      </c>
      <c r="I7391" s="0" t="n">
        <v>627691</v>
      </c>
      <c r="J7391" s="0" t="n">
        <v>34822</v>
      </c>
    </row>
    <row r="7392" customFormat="false" ht="15" hidden="false" customHeight="false" outlineLevel="0" collapsed="false">
      <c r="A7392" s="0" t="n">
        <v>202407</v>
      </c>
      <c r="B7392" s="0" t="n">
        <v>202409</v>
      </c>
      <c r="C7392" s="37" t="s">
        <v>197</v>
      </c>
      <c r="D7392" s="37" t="s">
        <v>495</v>
      </c>
      <c r="E7392" s="0" t="n">
        <v>3</v>
      </c>
      <c r="F7392" s="38" t="s">
        <v>71</v>
      </c>
      <c r="G7392" s="37" t="s">
        <v>568</v>
      </c>
      <c r="H7392" s="0" t="n">
        <v>297889</v>
      </c>
      <c r="I7392" s="0" t="n">
        <v>147278</v>
      </c>
      <c r="J7392" s="0" t="n">
        <v>6811</v>
      </c>
    </row>
    <row r="7393" customFormat="false" ht="15" hidden="false" customHeight="false" outlineLevel="0" collapsed="false">
      <c r="A7393" s="0" t="n">
        <v>202407</v>
      </c>
      <c r="B7393" s="0" t="n">
        <v>202409</v>
      </c>
      <c r="C7393" s="37" t="s">
        <v>124</v>
      </c>
      <c r="D7393" s="37" t="s">
        <v>569</v>
      </c>
      <c r="E7393" s="0" t="n">
        <v>3</v>
      </c>
      <c r="F7393" s="38" t="s">
        <v>71</v>
      </c>
      <c r="G7393" s="37" t="s">
        <v>570</v>
      </c>
      <c r="H7393" s="0" t="n">
        <v>1241677</v>
      </c>
      <c r="I7393" s="0" t="n">
        <v>1058867</v>
      </c>
      <c r="J7393" s="0" t="n">
        <v>79446</v>
      </c>
    </row>
    <row r="7394" customFormat="false" ht="15" hidden="false" customHeight="false" outlineLevel="0" collapsed="false">
      <c r="A7394" s="0" t="n">
        <v>202407</v>
      </c>
      <c r="B7394" s="0" t="n">
        <v>202409</v>
      </c>
      <c r="C7394" s="37" t="s">
        <v>136</v>
      </c>
      <c r="D7394" s="37" t="s">
        <v>571</v>
      </c>
      <c r="E7394" s="0" t="n">
        <v>3</v>
      </c>
      <c r="F7394" s="38" t="s">
        <v>71</v>
      </c>
      <c r="G7394" s="37" t="s">
        <v>572</v>
      </c>
      <c r="H7394" s="0" t="n">
        <v>68057</v>
      </c>
      <c r="I7394" s="0" t="n">
        <v>72148</v>
      </c>
      <c r="J7394" s="0" t="n">
        <v>10413</v>
      </c>
    </row>
    <row r="7395" customFormat="false" ht="15" hidden="false" customHeight="false" outlineLevel="0" collapsed="false">
      <c r="A7395" s="0" t="n">
        <v>202407</v>
      </c>
      <c r="B7395" s="0" t="n">
        <v>202409</v>
      </c>
      <c r="C7395" s="37" t="s">
        <v>149</v>
      </c>
      <c r="D7395" s="37" t="s">
        <v>116</v>
      </c>
      <c r="E7395" s="0" t="n">
        <v>3</v>
      </c>
      <c r="F7395" s="38" t="s">
        <v>71</v>
      </c>
      <c r="G7395" s="37" t="s">
        <v>573</v>
      </c>
      <c r="H7395" s="0" t="n">
        <v>1832132</v>
      </c>
      <c r="I7395" s="0" t="n">
        <v>1416779</v>
      </c>
      <c r="J7395" s="0" t="n">
        <v>-13063</v>
      </c>
    </row>
    <row r="7396" customFormat="false" ht="15" hidden="false" customHeight="false" outlineLevel="0" collapsed="false">
      <c r="A7396" s="0" t="n">
        <v>202407</v>
      </c>
      <c r="B7396" s="0" t="n">
        <v>202409</v>
      </c>
      <c r="C7396" s="37" t="s">
        <v>158</v>
      </c>
      <c r="D7396" s="37" t="s">
        <v>476</v>
      </c>
      <c r="E7396" s="0" t="n">
        <v>3</v>
      </c>
      <c r="F7396" s="38" t="s">
        <v>71</v>
      </c>
      <c r="G7396" s="37" t="s">
        <v>574</v>
      </c>
      <c r="H7396" s="0" t="n">
        <v>386345</v>
      </c>
      <c r="I7396" s="0" t="n">
        <v>261370</v>
      </c>
      <c r="J7396" s="0" t="n">
        <v>34041</v>
      </c>
    </row>
    <row r="7397" customFormat="false" ht="15" hidden="false" customHeight="false" outlineLevel="0" collapsed="false">
      <c r="A7397" s="0" t="n">
        <v>202407</v>
      </c>
      <c r="B7397" s="0" t="n">
        <v>202409</v>
      </c>
      <c r="C7397" s="37" t="s">
        <v>106</v>
      </c>
      <c r="D7397" s="37" t="s">
        <v>237</v>
      </c>
      <c r="E7397" s="0" t="n">
        <v>3</v>
      </c>
      <c r="F7397" s="38" t="s">
        <v>71</v>
      </c>
      <c r="G7397" s="37" t="s">
        <v>575</v>
      </c>
      <c r="H7397" s="0" t="n">
        <v>1012847</v>
      </c>
      <c r="I7397" s="0" t="n">
        <v>664039</v>
      </c>
      <c r="J7397" s="0" t="n">
        <v>218988</v>
      </c>
    </row>
    <row r="7398" customFormat="false" ht="15" hidden="false" customHeight="false" outlineLevel="0" collapsed="false">
      <c r="A7398" s="0" t="n">
        <v>202407</v>
      </c>
      <c r="B7398" s="0" t="n">
        <v>202409</v>
      </c>
      <c r="C7398" s="37" t="s">
        <v>152</v>
      </c>
      <c r="D7398" s="37" t="s">
        <v>445</v>
      </c>
      <c r="E7398" s="0" t="n">
        <v>3</v>
      </c>
      <c r="F7398" s="38" t="s">
        <v>71</v>
      </c>
      <c r="G7398" s="37" t="s">
        <v>576</v>
      </c>
      <c r="H7398" s="0" t="n">
        <v>158053</v>
      </c>
      <c r="I7398" s="0" t="n">
        <v>116738</v>
      </c>
      <c r="J7398" s="0" t="n">
        <v>11477</v>
      </c>
    </row>
    <row r="7399" customFormat="false" ht="15" hidden="false" customHeight="false" outlineLevel="0" collapsed="false">
      <c r="A7399" s="0" t="n">
        <v>202407</v>
      </c>
      <c r="B7399" s="0" t="n">
        <v>202409</v>
      </c>
      <c r="C7399" s="37" t="s">
        <v>112</v>
      </c>
      <c r="D7399" s="37" t="s">
        <v>367</v>
      </c>
      <c r="E7399" s="0" t="n">
        <v>3</v>
      </c>
      <c r="F7399" s="38" t="s">
        <v>71</v>
      </c>
      <c r="G7399" s="37" t="s">
        <v>577</v>
      </c>
      <c r="H7399" s="0" t="n">
        <v>2356786</v>
      </c>
      <c r="I7399" s="0" t="n">
        <v>2905346</v>
      </c>
      <c r="J7399" s="0" t="n">
        <v>242805</v>
      </c>
    </row>
    <row r="7400" customFormat="false" ht="15" hidden="false" customHeight="false" outlineLevel="0" collapsed="false">
      <c r="A7400" s="0" t="n">
        <v>202407</v>
      </c>
      <c r="B7400" s="0" t="n">
        <v>202409</v>
      </c>
      <c r="C7400" s="37" t="s">
        <v>109</v>
      </c>
      <c r="D7400" s="37" t="s">
        <v>320</v>
      </c>
      <c r="E7400" s="0" t="n">
        <v>3</v>
      </c>
      <c r="F7400" s="38" t="s">
        <v>71</v>
      </c>
      <c r="G7400" s="37" t="s">
        <v>578</v>
      </c>
      <c r="H7400" s="0" t="n">
        <v>2706635</v>
      </c>
      <c r="I7400" s="0" t="n">
        <v>923397</v>
      </c>
      <c r="J7400" s="0" t="n">
        <v>66100</v>
      </c>
    </row>
    <row r="7401" customFormat="false" ht="15" hidden="false" customHeight="false" outlineLevel="0" collapsed="false">
      <c r="A7401" s="0" t="n">
        <v>202407</v>
      </c>
      <c r="B7401" s="0" t="n">
        <v>202409</v>
      </c>
      <c r="C7401" s="37" t="s">
        <v>197</v>
      </c>
      <c r="D7401" s="37" t="s">
        <v>362</v>
      </c>
      <c r="E7401" s="0" t="n">
        <v>3</v>
      </c>
      <c r="F7401" s="38" t="s">
        <v>71</v>
      </c>
      <c r="G7401" s="37" t="s">
        <v>579</v>
      </c>
      <c r="H7401" s="0" t="n">
        <v>1735708</v>
      </c>
      <c r="I7401" s="0" t="n">
        <v>2485233</v>
      </c>
      <c r="J7401" s="0" t="n">
        <v>317665</v>
      </c>
    </row>
    <row r="7402" customFormat="false" ht="15" hidden="false" customHeight="false" outlineLevel="0" collapsed="false">
      <c r="A7402" s="0" t="n">
        <v>202407</v>
      </c>
      <c r="B7402" s="0" t="n">
        <v>202409</v>
      </c>
      <c r="C7402" s="37" t="s">
        <v>106</v>
      </c>
      <c r="D7402" s="37" t="s">
        <v>280</v>
      </c>
      <c r="E7402" s="0" t="n">
        <v>3</v>
      </c>
      <c r="F7402" s="38" t="s">
        <v>71</v>
      </c>
      <c r="G7402" s="37" t="s">
        <v>580</v>
      </c>
      <c r="H7402" s="0" t="n">
        <v>79010</v>
      </c>
      <c r="I7402" s="0" t="n">
        <v>48098</v>
      </c>
      <c r="J7402" s="0" t="n">
        <v>-3898</v>
      </c>
    </row>
    <row r="7403" customFormat="false" ht="15" hidden="false" customHeight="false" outlineLevel="0" collapsed="false">
      <c r="A7403" s="0" t="n">
        <v>202407</v>
      </c>
      <c r="B7403" s="0" t="n">
        <v>202409</v>
      </c>
      <c r="C7403" s="37" t="s">
        <v>136</v>
      </c>
      <c r="D7403" s="37" t="s">
        <v>208</v>
      </c>
      <c r="E7403" s="0" t="n">
        <v>3</v>
      </c>
      <c r="F7403" s="38" t="s">
        <v>71</v>
      </c>
      <c r="G7403" s="37" t="s">
        <v>581</v>
      </c>
      <c r="H7403" s="0" t="n">
        <v>1503552</v>
      </c>
      <c r="I7403" s="0" t="n">
        <v>815895</v>
      </c>
      <c r="J7403" s="0" t="n">
        <v>204062</v>
      </c>
    </row>
    <row r="7404" customFormat="false" ht="15" hidden="false" customHeight="false" outlineLevel="0" collapsed="false">
      <c r="A7404" s="0" t="n">
        <v>202407</v>
      </c>
      <c r="B7404" s="0" t="n">
        <v>202409</v>
      </c>
      <c r="C7404" s="37" t="s">
        <v>124</v>
      </c>
      <c r="D7404" s="37" t="s">
        <v>212</v>
      </c>
      <c r="E7404" s="0" t="n">
        <v>3</v>
      </c>
      <c r="F7404" s="38" t="s">
        <v>71</v>
      </c>
      <c r="G7404" s="37" t="s">
        <v>582</v>
      </c>
      <c r="H7404" s="0" t="n">
        <v>872283</v>
      </c>
      <c r="I7404" s="0" t="n">
        <v>2753990</v>
      </c>
      <c r="J7404" s="0" t="n">
        <v>490537</v>
      </c>
    </row>
    <row r="7405" customFormat="false" ht="15" hidden="false" customHeight="false" outlineLevel="0" collapsed="false">
      <c r="A7405" s="0" t="n">
        <v>202407</v>
      </c>
      <c r="B7405" s="0" t="n">
        <v>202409</v>
      </c>
      <c r="C7405" s="37" t="s">
        <v>109</v>
      </c>
      <c r="D7405" s="37" t="s">
        <v>482</v>
      </c>
      <c r="E7405" s="0" t="n">
        <v>3</v>
      </c>
      <c r="F7405" s="38" t="s">
        <v>71</v>
      </c>
      <c r="G7405" s="37" t="s">
        <v>583</v>
      </c>
      <c r="H7405" s="0" t="n">
        <v>97496</v>
      </c>
      <c r="I7405" s="0" t="n">
        <v>56313</v>
      </c>
      <c r="J7405" s="0" t="n">
        <v>876</v>
      </c>
    </row>
    <row r="7406" customFormat="false" ht="15" hidden="false" customHeight="false" outlineLevel="0" collapsed="false">
      <c r="A7406" s="0" t="n">
        <v>202407</v>
      </c>
      <c r="B7406" s="0" t="n">
        <v>202409</v>
      </c>
      <c r="C7406" s="37" t="s">
        <v>178</v>
      </c>
      <c r="D7406" s="37" t="s">
        <v>216</v>
      </c>
      <c r="E7406" s="0" t="n">
        <v>3</v>
      </c>
      <c r="F7406" s="38" t="s">
        <v>71</v>
      </c>
      <c r="G7406" s="37" t="s">
        <v>584</v>
      </c>
      <c r="H7406" s="0" t="n">
        <v>486554</v>
      </c>
      <c r="I7406" s="0" t="n">
        <v>237829</v>
      </c>
      <c r="J7406" s="0" t="n">
        <v>19777</v>
      </c>
    </row>
    <row r="7407" customFormat="false" ht="15" hidden="false" customHeight="false" outlineLevel="0" collapsed="false">
      <c r="A7407" s="0" t="n">
        <v>202407</v>
      </c>
      <c r="B7407" s="0" t="n">
        <v>202409</v>
      </c>
      <c r="C7407" s="37" t="s">
        <v>95</v>
      </c>
      <c r="D7407" s="37" t="s">
        <v>383</v>
      </c>
      <c r="E7407" s="0" t="n">
        <v>3</v>
      </c>
      <c r="F7407" s="38" t="s">
        <v>71</v>
      </c>
      <c r="G7407" s="37" t="s">
        <v>585</v>
      </c>
      <c r="H7407" s="0" t="n">
        <v>770420</v>
      </c>
      <c r="I7407" s="0" t="n">
        <v>816687</v>
      </c>
      <c r="J7407" s="0" t="n">
        <v>19817</v>
      </c>
    </row>
    <row r="7408" customFormat="false" ht="15" hidden="false" customHeight="false" outlineLevel="0" collapsed="false">
      <c r="A7408" s="0" t="n">
        <v>202407</v>
      </c>
      <c r="B7408" s="0" t="n">
        <v>202409</v>
      </c>
      <c r="C7408" s="37" t="s">
        <v>106</v>
      </c>
      <c r="D7408" s="37" t="s">
        <v>586</v>
      </c>
      <c r="E7408" s="0" t="n">
        <v>3</v>
      </c>
      <c r="F7408" s="38" t="s">
        <v>71</v>
      </c>
      <c r="G7408" s="37" t="s">
        <v>587</v>
      </c>
      <c r="H7408" s="0" t="n">
        <v>949781</v>
      </c>
      <c r="I7408" s="0" t="n">
        <v>1077952</v>
      </c>
      <c r="J7408" s="0" t="n">
        <v>118492</v>
      </c>
    </row>
    <row r="7409" customFormat="false" ht="15" hidden="false" customHeight="false" outlineLevel="0" collapsed="false">
      <c r="A7409" s="0" t="n">
        <v>202407</v>
      </c>
      <c r="B7409" s="0" t="n">
        <v>202409</v>
      </c>
      <c r="C7409" s="37" t="s">
        <v>178</v>
      </c>
      <c r="D7409" s="37" t="s">
        <v>356</v>
      </c>
      <c r="E7409" s="0" t="n">
        <v>3</v>
      </c>
      <c r="F7409" s="38" t="s">
        <v>71</v>
      </c>
      <c r="G7409" s="37" t="s">
        <v>588</v>
      </c>
      <c r="H7409" s="0" t="n">
        <v>889783</v>
      </c>
      <c r="I7409" s="0" t="n">
        <v>452863</v>
      </c>
      <c r="J7409" s="0" t="n">
        <v>39007</v>
      </c>
    </row>
    <row r="7410" customFormat="false" ht="15" hidden="false" customHeight="false" outlineLevel="0" collapsed="false">
      <c r="A7410" s="0" t="n">
        <v>202407</v>
      </c>
      <c r="B7410" s="0" t="n">
        <v>202409</v>
      </c>
      <c r="C7410" s="37" t="s">
        <v>124</v>
      </c>
      <c r="D7410" s="37" t="s">
        <v>367</v>
      </c>
      <c r="E7410" s="0" t="n">
        <v>3</v>
      </c>
      <c r="F7410" s="38" t="s">
        <v>71</v>
      </c>
      <c r="G7410" s="37" t="s">
        <v>589</v>
      </c>
      <c r="H7410" s="0" t="n">
        <v>697018</v>
      </c>
      <c r="I7410" s="0" t="n">
        <v>888859</v>
      </c>
      <c r="J7410" s="0" t="n">
        <v>91431</v>
      </c>
    </row>
    <row r="7411" customFormat="false" ht="15" hidden="false" customHeight="false" outlineLevel="0" collapsed="false">
      <c r="A7411" s="0" t="n">
        <v>202407</v>
      </c>
      <c r="B7411" s="0" t="n">
        <v>202409</v>
      </c>
      <c r="C7411" s="37" t="s">
        <v>101</v>
      </c>
      <c r="D7411" s="37" t="s">
        <v>590</v>
      </c>
      <c r="E7411" s="0" t="n">
        <v>3</v>
      </c>
      <c r="F7411" s="38" t="s">
        <v>71</v>
      </c>
      <c r="G7411" s="37" t="s">
        <v>591</v>
      </c>
      <c r="H7411" s="0" t="n">
        <v>3852958</v>
      </c>
      <c r="I7411" s="0" t="n">
        <v>4788626</v>
      </c>
      <c r="J7411" s="0" t="n">
        <v>-109335</v>
      </c>
    </row>
    <row r="7412" customFormat="false" ht="15" hidden="false" customHeight="false" outlineLevel="0" collapsed="false">
      <c r="A7412" s="0" t="n">
        <v>202407</v>
      </c>
      <c r="B7412" s="0" t="n">
        <v>202409</v>
      </c>
      <c r="C7412" s="37" t="s">
        <v>112</v>
      </c>
      <c r="D7412" s="37" t="s">
        <v>141</v>
      </c>
      <c r="E7412" s="0" t="n">
        <v>3</v>
      </c>
      <c r="F7412" s="38" t="s">
        <v>71</v>
      </c>
      <c r="G7412" s="37" t="s">
        <v>592</v>
      </c>
      <c r="H7412" s="0" t="n">
        <v>2018822</v>
      </c>
      <c r="I7412" s="0" t="n">
        <v>2942111</v>
      </c>
      <c r="J7412" s="0" t="n">
        <v>93693</v>
      </c>
    </row>
    <row r="7413" customFormat="false" ht="15" hidden="false" customHeight="false" outlineLevel="0" collapsed="false">
      <c r="A7413" s="0" t="n">
        <v>202407</v>
      </c>
      <c r="B7413" s="0" t="n">
        <v>202409</v>
      </c>
      <c r="C7413" s="37" t="s">
        <v>149</v>
      </c>
      <c r="D7413" s="37" t="s">
        <v>113</v>
      </c>
      <c r="E7413" s="0" t="n">
        <v>3</v>
      </c>
      <c r="F7413" s="38" t="s">
        <v>71</v>
      </c>
      <c r="G7413" s="37" t="s">
        <v>593</v>
      </c>
      <c r="H7413" s="0" t="n">
        <v>18714</v>
      </c>
      <c r="I7413" s="0" t="n">
        <v>18313</v>
      </c>
      <c r="J7413" s="0" t="n">
        <v>3564</v>
      </c>
    </row>
    <row r="7414" customFormat="false" ht="15" hidden="false" customHeight="false" outlineLevel="0" collapsed="false">
      <c r="A7414" s="0" t="n">
        <v>202407</v>
      </c>
      <c r="B7414" s="0" t="n">
        <v>202409</v>
      </c>
      <c r="C7414" s="37" t="s">
        <v>178</v>
      </c>
      <c r="D7414" s="37" t="s">
        <v>102</v>
      </c>
      <c r="E7414" s="0" t="n">
        <v>3</v>
      </c>
      <c r="F7414" s="38" t="s">
        <v>71</v>
      </c>
      <c r="G7414" s="37" t="s">
        <v>594</v>
      </c>
      <c r="H7414" s="0" t="n">
        <v>384594</v>
      </c>
      <c r="I7414" s="0" t="n">
        <v>159700</v>
      </c>
      <c r="J7414" s="0" t="n">
        <v>4251</v>
      </c>
    </row>
    <row r="7415" customFormat="false" ht="15" hidden="false" customHeight="false" outlineLevel="0" collapsed="false">
      <c r="A7415" s="0" t="n">
        <v>202407</v>
      </c>
      <c r="B7415" s="0" t="n">
        <v>202409</v>
      </c>
      <c r="C7415" s="37" t="s">
        <v>98</v>
      </c>
      <c r="D7415" s="37" t="s">
        <v>102</v>
      </c>
      <c r="E7415" s="0" t="n">
        <v>3</v>
      </c>
      <c r="F7415" s="38" t="s">
        <v>71</v>
      </c>
      <c r="G7415" s="37" t="s">
        <v>595</v>
      </c>
      <c r="H7415" s="0" t="n">
        <v>534409</v>
      </c>
      <c r="I7415" s="0" t="n">
        <v>521298</v>
      </c>
      <c r="J7415" s="0" t="n">
        <v>-96101</v>
      </c>
    </row>
    <row r="7416" customFormat="false" ht="15" hidden="false" customHeight="false" outlineLevel="0" collapsed="false">
      <c r="A7416" s="0" t="n">
        <v>202407</v>
      </c>
      <c r="B7416" s="0" t="n">
        <v>202409</v>
      </c>
      <c r="C7416" s="37" t="s">
        <v>184</v>
      </c>
      <c r="D7416" s="37" t="s">
        <v>163</v>
      </c>
      <c r="E7416" s="0" t="n">
        <v>3</v>
      </c>
      <c r="F7416" s="38" t="s">
        <v>71</v>
      </c>
      <c r="G7416" s="37" t="s">
        <v>596</v>
      </c>
      <c r="H7416" s="0" t="n">
        <v>77826</v>
      </c>
      <c r="I7416" s="0" t="n">
        <v>88447</v>
      </c>
      <c r="J7416" s="0" t="n">
        <v>5743</v>
      </c>
    </row>
    <row r="7417" customFormat="false" ht="15" hidden="false" customHeight="false" outlineLevel="0" collapsed="false">
      <c r="A7417" s="0" t="n">
        <v>202407</v>
      </c>
      <c r="B7417" s="0" t="n">
        <v>202409</v>
      </c>
      <c r="C7417" s="37" t="s">
        <v>184</v>
      </c>
      <c r="D7417" s="37" t="s">
        <v>380</v>
      </c>
      <c r="E7417" s="0" t="n">
        <v>3</v>
      </c>
      <c r="F7417" s="38" t="s">
        <v>71</v>
      </c>
      <c r="G7417" s="37" t="s">
        <v>597</v>
      </c>
      <c r="H7417" s="0" t="n">
        <v>613414</v>
      </c>
      <c r="I7417" s="0" t="n">
        <v>498258</v>
      </c>
      <c r="J7417" s="0" t="n">
        <v>160015</v>
      </c>
    </row>
    <row r="7418" customFormat="false" ht="15" hidden="false" customHeight="false" outlineLevel="0" collapsed="false">
      <c r="A7418" s="0" t="n">
        <v>202407</v>
      </c>
      <c r="B7418" s="0" t="n">
        <v>202409</v>
      </c>
      <c r="C7418" s="37" t="s">
        <v>98</v>
      </c>
      <c r="D7418" s="37" t="s">
        <v>380</v>
      </c>
      <c r="E7418" s="0" t="n">
        <v>3</v>
      </c>
      <c r="F7418" s="38" t="s">
        <v>71</v>
      </c>
      <c r="G7418" s="37" t="s">
        <v>598</v>
      </c>
      <c r="H7418" s="0" t="n">
        <v>2234304</v>
      </c>
      <c r="I7418" s="0" t="n">
        <v>1197764</v>
      </c>
      <c r="J7418" s="0" t="n">
        <v>197497</v>
      </c>
    </row>
    <row r="7419" customFormat="false" ht="15" hidden="false" customHeight="false" outlineLevel="0" collapsed="false">
      <c r="A7419" s="0" t="n">
        <v>202407</v>
      </c>
      <c r="B7419" s="0" t="n">
        <v>202409</v>
      </c>
      <c r="C7419" s="37" t="s">
        <v>109</v>
      </c>
      <c r="D7419" s="37" t="s">
        <v>372</v>
      </c>
      <c r="E7419" s="0" t="n">
        <v>3</v>
      </c>
      <c r="F7419" s="38" t="s">
        <v>71</v>
      </c>
      <c r="G7419" s="37" t="s">
        <v>599</v>
      </c>
      <c r="H7419" s="0" t="n">
        <v>187466</v>
      </c>
      <c r="I7419" s="0" t="n">
        <v>118186</v>
      </c>
      <c r="J7419" s="0" t="n">
        <v>2551</v>
      </c>
    </row>
    <row r="7420" customFormat="false" ht="15" hidden="false" customHeight="false" outlineLevel="0" collapsed="false">
      <c r="A7420" s="0" t="n">
        <v>202407</v>
      </c>
      <c r="B7420" s="0" t="n">
        <v>202409</v>
      </c>
      <c r="C7420" s="37" t="s">
        <v>152</v>
      </c>
      <c r="D7420" s="37" t="s">
        <v>220</v>
      </c>
      <c r="E7420" s="0" t="n">
        <v>3</v>
      </c>
      <c r="F7420" s="38" t="s">
        <v>71</v>
      </c>
      <c r="G7420" s="37" t="s">
        <v>600</v>
      </c>
      <c r="H7420" s="0" t="n">
        <v>736476</v>
      </c>
      <c r="I7420" s="0" t="n">
        <v>1730279</v>
      </c>
      <c r="J7420" s="0" t="n">
        <v>129667</v>
      </c>
    </row>
    <row r="7421" customFormat="false" ht="15" hidden="false" customHeight="false" outlineLevel="0" collapsed="false">
      <c r="A7421" s="0" t="n">
        <v>202407</v>
      </c>
      <c r="B7421" s="0" t="n">
        <v>202409</v>
      </c>
      <c r="C7421" s="37" t="s">
        <v>149</v>
      </c>
      <c r="D7421" s="37" t="s">
        <v>216</v>
      </c>
      <c r="E7421" s="0" t="n">
        <v>3</v>
      </c>
      <c r="F7421" s="38" t="s">
        <v>71</v>
      </c>
      <c r="G7421" s="37" t="s">
        <v>601</v>
      </c>
      <c r="H7421" s="0" t="n">
        <v>128328</v>
      </c>
      <c r="I7421" s="0" t="n">
        <v>99501</v>
      </c>
      <c r="J7421" s="0" t="n">
        <v>14725</v>
      </c>
    </row>
    <row r="7422" customFormat="false" ht="15" hidden="false" customHeight="false" outlineLevel="0" collapsed="false">
      <c r="A7422" s="0" t="n">
        <v>202407</v>
      </c>
      <c r="B7422" s="0" t="n">
        <v>202409</v>
      </c>
      <c r="C7422" s="37" t="s">
        <v>124</v>
      </c>
      <c r="D7422" s="37" t="s">
        <v>249</v>
      </c>
      <c r="E7422" s="0" t="n">
        <v>3</v>
      </c>
      <c r="F7422" s="38" t="s">
        <v>71</v>
      </c>
      <c r="G7422" s="37" t="s">
        <v>602</v>
      </c>
      <c r="H7422" s="0" t="n">
        <v>182848</v>
      </c>
      <c r="I7422" s="0" t="n">
        <v>262866</v>
      </c>
      <c r="J7422" s="0" t="n">
        <v>-25137</v>
      </c>
    </row>
    <row r="7423" customFormat="false" ht="15" hidden="false" customHeight="false" outlineLevel="0" collapsed="false">
      <c r="A7423" s="0" t="n">
        <v>202407</v>
      </c>
      <c r="B7423" s="0" t="n">
        <v>202409</v>
      </c>
      <c r="C7423" s="37" t="s">
        <v>115</v>
      </c>
      <c r="D7423" s="37" t="s">
        <v>603</v>
      </c>
      <c r="E7423" s="0" t="n">
        <v>3</v>
      </c>
      <c r="F7423" s="38" t="s">
        <v>71</v>
      </c>
      <c r="G7423" s="37" t="s">
        <v>604</v>
      </c>
      <c r="H7423" s="0" t="n">
        <v>2500761</v>
      </c>
      <c r="I7423" s="0" t="n">
        <v>2578329</v>
      </c>
      <c r="J7423" s="0" t="n">
        <v>-14454</v>
      </c>
    </row>
    <row r="7424" customFormat="false" ht="15" hidden="false" customHeight="false" outlineLevel="0" collapsed="false">
      <c r="A7424" s="0" t="n">
        <v>202407</v>
      </c>
      <c r="B7424" s="0" t="n">
        <v>202409</v>
      </c>
      <c r="C7424" s="37" t="s">
        <v>158</v>
      </c>
      <c r="D7424" s="37" t="s">
        <v>519</v>
      </c>
      <c r="E7424" s="0" t="n">
        <v>3</v>
      </c>
      <c r="F7424" s="38" t="s">
        <v>71</v>
      </c>
      <c r="G7424" s="37" t="s">
        <v>605</v>
      </c>
      <c r="H7424" s="0" t="n">
        <v>308593</v>
      </c>
      <c r="I7424" s="0" t="n">
        <v>329150</v>
      </c>
      <c r="J7424" s="0" t="n">
        <v>39444</v>
      </c>
    </row>
    <row r="7425" customFormat="false" ht="15" hidden="false" customHeight="false" outlineLevel="0" collapsed="false">
      <c r="A7425" s="0" t="n">
        <v>202407</v>
      </c>
      <c r="B7425" s="0" t="n">
        <v>202409</v>
      </c>
      <c r="C7425" s="37" t="s">
        <v>106</v>
      </c>
      <c r="D7425" s="37" t="s">
        <v>606</v>
      </c>
      <c r="E7425" s="0" t="n">
        <v>3</v>
      </c>
      <c r="F7425" s="38" t="s">
        <v>71</v>
      </c>
      <c r="G7425" s="37" t="s">
        <v>607</v>
      </c>
      <c r="H7425" s="0" t="n">
        <v>1313647</v>
      </c>
      <c r="I7425" s="0" t="n">
        <v>1330011</v>
      </c>
      <c r="J7425" s="0" t="n">
        <v>318469</v>
      </c>
    </row>
    <row r="7426" customFormat="false" ht="15" hidden="false" customHeight="false" outlineLevel="0" collapsed="false">
      <c r="A7426" s="0" t="n">
        <v>202407</v>
      </c>
      <c r="B7426" s="0" t="n">
        <v>202409</v>
      </c>
      <c r="C7426" s="37" t="s">
        <v>152</v>
      </c>
      <c r="D7426" s="37" t="s">
        <v>608</v>
      </c>
      <c r="E7426" s="0" t="n">
        <v>3</v>
      </c>
      <c r="F7426" s="38" t="s">
        <v>71</v>
      </c>
      <c r="G7426" s="37" t="s">
        <v>609</v>
      </c>
      <c r="H7426" s="0" t="n">
        <v>42194</v>
      </c>
      <c r="I7426" s="0" t="n">
        <v>46996</v>
      </c>
      <c r="J7426" s="0" t="n">
        <v>1695</v>
      </c>
    </row>
    <row r="7427" customFormat="false" ht="15" hidden="false" customHeight="false" outlineLevel="0" collapsed="false">
      <c r="A7427" s="0" t="n">
        <v>202407</v>
      </c>
      <c r="B7427" s="0" t="n">
        <v>202409</v>
      </c>
      <c r="C7427" s="37" t="s">
        <v>109</v>
      </c>
      <c r="D7427" s="37" t="s">
        <v>393</v>
      </c>
      <c r="E7427" s="0" t="n">
        <v>3</v>
      </c>
      <c r="F7427" s="38" t="s">
        <v>71</v>
      </c>
      <c r="G7427" s="37" t="s">
        <v>610</v>
      </c>
      <c r="H7427" s="0" t="n">
        <v>4496861</v>
      </c>
      <c r="I7427" s="0" t="n">
        <v>1892114</v>
      </c>
      <c r="J7427" s="0" t="n">
        <v>447867</v>
      </c>
    </row>
    <row r="7428" customFormat="false" ht="15" hidden="false" customHeight="false" outlineLevel="0" collapsed="false">
      <c r="A7428" s="0" t="n">
        <v>202407</v>
      </c>
      <c r="B7428" s="0" t="n">
        <v>202409</v>
      </c>
      <c r="C7428" s="37" t="s">
        <v>178</v>
      </c>
      <c r="D7428" s="37" t="s">
        <v>320</v>
      </c>
      <c r="E7428" s="0" t="n">
        <v>3</v>
      </c>
      <c r="F7428" s="38" t="s">
        <v>71</v>
      </c>
      <c r="G7428" s="37" t="s">
        <v>611</v>
      </c>
      <c r="H7428" s="0" t="n">
        <v>1130340</v>
      </c>
      <c r="I7428" s="0" t="n">
        <v>1403123</v>
      </c>
      <c r="J7428" s="0" t="n">
        <v>6409</v>
      </c>
    </row>
    <row r="7429" customFormat="false" ht="15" hidden="false" customHeight="false" outlineLevel="0" collapsed="false">
      <c r="A7429" s="0" t="n">
        <v>202407</v>
      </c>
      <c r="B7429" s="0" t="n">
        <v>202409</v>
      </c>
      <c r="C7429" s="37" t="s">
        <v>101</v>
      </c>
      <c r="D7429" s="37" t="s">
        <v>104</v>
      </c>
      <c r="E7429" s="0" t="n">
        <v>3</v>
      </c>
      <c r="F7429" s="38" t="s">
        <v>71</v>
      </c>
      <c r="G7429" s="37" t="s">
        <v>612</v>
      </c>
      <c r="H7429" s="0" t="n">
        <v>548158</v>
      </c>
      <c r="I7429" s="0" t="n">
        <v>399649</v>
      </c>
      <c r="J7429" s="0" t="n">
        <v>-103330</v>
      </c>
    </row>
    <row r="7430" customFormat="false" ht="15" hidden="false" customHeight="false" outlineLevel="0" collapsed="false">
      <c r="A7430" s="0" t="n">
        <v>202407</v>
      </c>
      <c r="B7430" s="0" t="n">
        <v>202409</v>
      </c>
      <c r="C7430" s="37" t="s">
        <v>124</v>
      </c>
      <c r="D7430" s="37" t="s">
        <v>362</v>
      </c>
      <c r="E7430" s="0" t="n">
        <v>3</v>
      </c>
      <c r="F7430" s="38" t="s">
        <v>71</v>
      </c>
      <c r="G7430" s="37" t="s">
        <v>613</v>
      </c>
      <c r="H7430" s="0" t="n">
        <v>959298</v>
      </c>
      <c r="I7430" s="0" t="n">
        <v>611126</v>
      </c>
      <c r="J7430" s="0" t="n">
        <v>94346</v>
      </c>
    </row>
    <row r="7431" customFormat="false" ht="15" hidden="false" customHeight="false" outlineLevel="0" collapsed="false">
      <c r="A7431" s="0" t="n">
        <v>202407</v>
      </c>
      <c r="B7431" s="0" t="n">
        <v>202409</v>
      </c>
      <c r="C7431" s="37" t="s">
        <v>136</v>
      </c>
      <c r="D7431" s="37" t="s">
        <v>603</v>
      </c>
      <c r="E7431" s="0" t="n">
        <v>3</v>
      </c>
      <c r="F7431" s="38" t="s">
        <v>71</v>
      </c>
      <c r="G7431" s="37" t="s">
        <v>614</v>
      </c>
      <c r="H7431" s="0" t="n">
        <v>108916</v>
      </c>
      <c r="I7431" s="0" t="n">
        <v>134543</v>
      </c>
      <c r="J7431" s="0" t="n">
        <v>18034</v>
      </c>
    </row>
    <row r="7432" customFormat="false" ht="15" hidden="false" customHeight="false" outlineLevel="0" collapsed="false">
      <c r="A7432" s="0" t="n">
        <v>202407</v>
      </c>
      <c r="B7432" s="0" t="n">
        <v>202409</v>
      </c>
      <c r="C7432" s="37" t="s">
        <v>152</v>
      </c>
      <c r="D7432" s="37" t="s">
        <v>387</v>
      </c>
      <c r="E7432" s="0" t="n">
        <v>3</v>
      </c>
      <c r="F7432" s="38" t="s">
        <v>71</v>
      </c>
      <c r="G7432" s="37" t="s">
        <v>615</v>
      </c>
      <c r="H7432" s="0" t="n">
        <v>2154385</v>
      </c>
      <c r="I7432" s="0" t="n">
        <v>1559081</v>
      </c>
      <c r="J7432" s="0" t="n">
        <v>239504</v>
      </c>
    </row>
    <row r="7433" customFormat="false" ht="15" hidden="false" customHeight="false" outlineLevel="0" collapsed="false">
      <c r="A7433" s="0" t="n">
        <v>202407</v>
      </c>
      <c r="B7433" s="0" t="n">
        <v>202409</v>
      </c>
      <c r="C7433" s="37" t="s">
        <v>178</v>
      </c>
      <c r="D7433" s="37" t="s">
        <v>616</v>
      </c>
      <c r="E7433" s="0" t="n">
        <v>3</v>
      </c>
      <c r="F7433" s="38" t="s">
        <v>71</v>
      </c>
      <c r="G7433" s="37" t="s">
        <v>617</v>
      </c>
      <c r="H7433" s="0" t="n">
        <v>542414</v>
      </c>
      <c r="I7433" s="0" t="n">
        <v>401332</v>
      </c>
      <c r="J7433" s="0" t="n">
        <v>60084</v>
      </c>
    </row>
    <row r="7434" customFormat="false" ht="15" hidden="false" customHeight="false" outlineLevel="0" collapsed="false">
      <c r="A7434" s="0" t="n">
        <v>202407</v>
      </c>
      <c r="B7434" s="0" t="n">
        <v>202409</v>
      </c>
      <c r="C7434" s="37" t="s">
        <v>106</v>
      </c>
      <c r="D7434" s="37" t="s">
        <v>618</v>
      </c>
      <c r="E7434" s="0" t="n">
        <v>3</v>
      </c>
      <c r="F7434" s="38" t="s">
        <v>71</v>
      </c>
      <c r="G7434" s="37" t="s">
        <v>619</v>
      </c>
      <c r="H7434" s="0" t="n">
        <v>432912</v>
      </c>
      <c r="I7434" s="0" t="n">
        <v>296859</v>
      </c>
      <c r="J7434" s="0" t="n">
        <v>29441</v>
      </c>
    </row>
    <row r="7435" customFormat="false" ht="15" hidden="false" customHeight="false" outlineLevel="0" collapsed="false">
      <c r="A7435" s="0" t="n">
        <v>202407</v>
      </c>
      <c r="B7435" s="0" t="n">
        <v>202409</v>
      </c>
      <c r="C7435" s="37" t="s">
        <v>184</v>
      </c>
      <c r="D7435" s="37" t="s">
        <v>231</v>
      </c>
      <c r="E7435" s="0" t="n">
        <v>3</v>
      </c>
      <c r="F7435" s="38" t="s">
        <v>71</v>
      </c>
      <c r="G7435" s="37" t="s">
        <v>620</v>
      </c>
      <c r="H7435" s="0" t="n">
        <v>316430</v>
      </c>
      <c r="I7435" s="0" t="n">
        <v>239602</v>
      </c>
      <c r="J7435" s="0" t="n">
        <v>12967</v>
      </c>
    </row>
    <row r="7436" customFormat="false" ht="15" hidden="false" customHeight="false" outlineLevel="0" collapsed="false">
      <c r="A7436" s="0" t="n">
        <v>202407</v>
      </c>
      <c r="B7436" s="0" t="n">
        <v>202409</v>
      </c>
      <c r="C7436" s="37" t="s">
        <v>124</v>
      </c>
      <c r="D7436" s="37" t="s">
        <v>467</v>
      </c>
      <c r="E7436" s="0" t="n">
        <v>3</v>
      </c>
      <c r="F7436" s="38" t="s">
        <v>71</v>
      </c>
      <c r="G7436" s="37" t="s">
        <v>621</v>
      </c>
      <c r="H7436" s="0" t="n">
        <v>273033</v>
      </c>
      <c r="I7436" s="0" t="n">
        <v>320073</v>
      </c>
      <c r="J7436" s="0" t="n">
        <v>18542</v>
      </c>
    </row>
    <row r="7437" customFormat="false" ht="15" hidden="false" customHeight="false" outlineLevel="0" collapsed="false">
      <c r="A7437" s="0" t="n">
        <v>202407</v>
      </c>
      <c r="B7437" s="0" t="n">
        <v>202409</v>
      </c>
      <c r="C7437" s="37" t="s">
        <v>112</v>
      </c>
      <c r="D7437" s="37" t="s">
        <v>324</v>
      </c>
      <c r="E7437" s="0" t="n">
        <v>3</v>
      </c>
      <c r="F7437" s="38" t="s">
        <v>71</v>
      </c>
      <c r="G7437" s="37" t="s">
        <v>622</v>
      </c>
      <c r="H7437" s="0" t="n">
        <v>1170444</v>
      </c>
      <c r="I7437" s="0" t="n">
        <v>1470660</v>
      </c>
      <c r="J7437" s="0" t="n">
        <v>49943</v>
      </c>
    </row>
    <row r="7438" customFormat="false" ht="15" hidden="false" customHeight="false" outlineLevel="0" collapsed="false">
      <c r="A7438" s="0" t="n">
        <v>202407</v>
      </c>
      <c r="B7438" s="0" t="n">
        <v>202409</v>
      </c>
      <c r="C7438" s="37" t="s">
        <v>106</v>
      </c>
      <c r="D7438" s="37" t="s">
        <v>623</v>
      </c>
      <c r="E7438" s="0" t="n">
        <v>3</v>
      </c>
      <c r="F7438" s="38" t="s">
        <v>71</v>
      </c>
      <c r="G7438" s="37" t="s">
        <v>624</v>
      </c>
      <c r="H7438" s="0" t="n">
        <v>848361</v>
      </c>
      <c r="I7438" s="0" t="n">
        <v>560377</v>
      </c>
      <c r="J7438" s="0" t="n">
        <v>22393</v>
      </c>
    </row>
    <row r="7439" customFormat="false" ht="15" hidden="false" customHeight="false" outlineLevel="0" collapsed="false">
      <c r="A7439" s="0" t="n">
        <v>202407</v>
      </c>
      <c r="B7439" s="0" t="n">
        <v>202409</v>
      </c>
      <c r="C7439" s="37" t="s">
        <v>95</v>
      </c>
      <c r="D7439" s="37" t="s">
        <v>320</v>
      </c>
      <c r="E7439" s="0" t="n">
        <v>3</v>
      </c>
      <c r="F7439" s="38" t="s">
        <v>71</v>
      </c>
      <c r="G7439" s="37" t="s">
        <v>625</v>
      </c>
      <c r="H7439" s="0" t="n">
        <v>994242</v>
      </c>
      <c r="I7439" s="0" t="n">
        <v>345082</v>
      </c>
      <c r="J7439" s="0" t="n">
        <v>-34889</v>
      </c>
    </row>
    <row r="7440" customFormat="false" ht="15" hidden="false" customHeight="false" outlineLevel="0" collapsed="false">
      <c r="A7440" s="0" t="n">
        <v>202407</v>
      </c>
      <c r="B7440" s="0" t="n">
        <v>202409</v>
      </c>
      <c r="C7440" s="37" t="s">
        <v>197</v>
      </c>
      <c r="D7440" s="37" t="s">
        <v>626</v>
      </c>
      <c r="E7440" s="0" t="n">
        <v>3</v>
      </c>
      <c r="F7440" s="38" t="s">
        <v>71</v>
      </c>
      <c r="G7440" s="37" t="s">
        <v>627</v>
      </c>
      <c r="H7440" s="0" t="n">
        <v>396584</v>
      </c>
      <c r="I7440" s="0" t="n">
        <v>192691</v>
      </c>
      <c r="J7440" s="0" t="n">
        <v>-7983</v>
      </c>
    </row>
    <row r="7441" customFormat="false" ht="15" hidden="false" customHeight="false" outlineLevel="0" collapsed="false">
      <c r="A7441" s="0" t="n">
        <v>202407</v>
      </c>
      <c r="B7441" s="0" t="n">
        <v>202409</v>
      </c>
      <c r="C7441" s="37" t="s">
        <v>197</v>
      </c>
      <c r="D7441" s="37" t="s">
        <v>172</v>
      </c>
      <c r="E7441" s="0" t="n">
        <v>3</v>
      </c>
      <c r="F7441" s="38" t="s">
        <v>71</v>
      </c>
      <c r="G7441" s="37" t="s">
        <v>628</v>
      </c>
      <c r="H7441" s="0" t="n">
        <v>979505</v>
      </c>
      <c r="I7441" s="0" t="n">
        <v>913785</v>
      </c>
      <c r="J7441" s="0" t="n">
        <v>58170</v>
      </c>
    </row>
    <row r="7442" customFormat="false" ht="15" hidden="false" customHeight="false" outlineLevel="0" collapsed="false">
      <c r="A7442" s="0" t="n">
        <v>202407</v>
      </c>
      <c r="B7442" s="0" t="n">
        <v>202409</v>
      </c>
      <c r="C7442" s="37" t="s">
        <v>124</v>
      </c>
      <c r="D7442" s="37" t="s">
        <v>420</v>
      </c>
      <c r="E7442" s="0" t="n">
        <v>3</v>
      </c>
      <c r="F7442" s="38" t="s">
        <v>71</v>
      </c>
      <c r="G7442" s="37" t="s">
        <v>629</v>
      </c>
      <c r="H7442" s="0" t="n">
        <v>369982</v>
      </c>
      <c r="I7442" s="0" t="n">
        <v>276669</v>
      </c>
      <c r="J7442" s="0" t="n">
        <v>-39864</v>
      </c>
    </row>
    <row r="7443" customFormat="false" ht="15" hidden="false" customHeight="false" outlineLevel="0" collapsed="false">
      <c r="A7443" s="0" t="n">
        <v>202407</v>
      </c>
      <c r="B7443" s="0" t="n">
        <v>202409</v>
      </c>
      <c r="C7443" s="37" t="s">
        <v>95</v>
      </c>
      <c r="D7443" s="37" t="s">
        <v>200</v>
      </c>
      <c r="E7443" s="0" t="n">
        <v>3</v>
      </c>
      <c r="F7443" s="38" t="s">
        <v>71</v>
      </c>
      <c r="G7443" s="37" t="s">
        <v>630</v>
      </c>
      <c r="H7443" s="0" t="n">
        <v>7203330</v>
      </c>
      <c r="I7443" s="0" t="n">
        <v>9852383</v>
      </c>
      <c r="J7443" s="0" t="n">
        <v>-1190010</v>
      </c>
    </row>
    <row r="7444" customFormat="false" ht="15" hidden="false" customHeight="false" outlineLevel="0" collapsed="false">
      <c r="A7444" s="0" t="n">
        <v>202407</v>
      </c>
      <c r="B7444" s="0" t="n">
        <v>202409</v>
      </c>
      <c r="C7444" s="37" t="s">
        <v>106</v>
      </c>
      <c r="D7444" s="37" t="s">
        <v>631</v>
      </c>
      <c r="E7444" s="0" t="n">
        <v>3</v>
      </c>
      <c r="F7444" s="38" t="s">
        <v>71</v>
      </c>
      <c r="G7444" s="37" t="s">
        <v>632</v>
      </c>
      <c r="H7444" s="0" t="n">
        <v>84791</v>
      </c>
      <c r="I7444" s="0" t="n">
        <v>57166</v>
      </c>
      <c r="J7444" s="0" t="n">
        <v>2662</v>
      </c>
    </row>
    <row r="7445" customFormat="false" ht="15" hidden="false" customHeight="false" outlineLevel="0" collapsed="false">
      <c r="A7445" s="0" t="n">
        <v>202407</v>
      </c>
      <c r="B7445" s="0" t="n">
        <v>202409</v>
      </c>
      <c r="C7445" s="37" t="s">
        <v>106</v>
      </c>
      <c r="D7445" s="37" t="s">
        <v>214</v>
      </c>
      <c r="E7445" s="0" t="n">
        <v>3</v>
      </c>
      <c r="F7445" s="38" t="s">
        <v>71</v>
      </c>
      <c r="G7445" s="37" t="s">
        <v>633</v>
      </c>
      <c r="H7445" s="0" t="n">
        <v>2046236</v>
      </c>
      <c r="I7445" s="0" t="n">
        <v>1304726</v>
      </c>
      <c r="J7445" s="0" t="n">
        <v>87634</v>
      </c>
    </row>
    <row r="7446" customFormat="false" ht="15" hidden="false" customHeight="false" outlineLevel="0" collapsed="false">
      <c r="A7446" s="0" t="n">
        <v>202407</v>
      </c>
      <c r="B7446" s="0" t="n">
        <v>202409</v>
      </c>
      <c r="C7446" s="37" t="s">
        <v>184</v>
      </c>
      <c r="D7446" s="37" t="s">
        <v>634</v>
      </c>
      <c r="E7446" s="0" t="n">
        <v>3</v>
      </c>
      <c r="F7446" s="38" t="s">
        <v>71</v>
      </c>
      <c r="G7446" s="37" t="s">
        <v>635</v>
      </c>
      <c r="H7446" s="0" t="n">
        <v>3276809</v>
      </c>
      <c r="I7446" s="0" t="n">
        <v>1787936</v>
      </c>
      <c r="J7446" s="0" t="n">
        <v>87009</v>
      </c>
    </row>
    <row r="7447" customFormat="false" ht="15" hidden="false" customHeight="false" outlineLevel="0" collapsed="false">
      <c r="A7447" s="0" t="n">
        <v>202407</v>
      </c>
      <c r="B7447" s="0" t="n">
        <v>202409</v>
      </c>
      <c r="C7447" s="37" t="s">
        <v>109</v>
      </c>
      <c r="D7447" s="37" t="s">
        <v>636</v>
      </c>
      <c r="E7447" s="0" t="n">
        <v>3</v>
      </c>
      <c r="F7447" s="38" t="s">
        <v>71</v>
      </c>
      <c r="G7447" s="37" t="s">
        <v>637</v>
      </c>
      <c r="H7447" s="0" t="n">
        <v>214634</v>
      </c>
      <c r="I7447" s="0" t="n">
        <v>158503</v>
      </c>
      <c r="J7447" s="0" t="n">
        <v>-25042</v>
      </c>
    </row>
    <row r="7448" customFormat="false" ht="15" hidden="false" customHeight="false" outlineLevel="0" collapsed="false">
      <c r="A7448" s="0" t="n">
        <v>202407</v>
      </c>
      <c r="B7448" s="0" t="n">
        <v>202409</v>
      </c>
      <c r="C7448" s="37" t="s">
        <v>106</v>
      </c>
      <c r="D7448" s="37" t="s">
        <v>638</v>
      </c>
      <c r="E7448" s="0" t="n">
        <v>3</v>
      </c>
      <c r="F7448" s="38" t="s">
        <v>71</v>
      </c>
      <c r="G7448" s="37" t="s">
        <v>639</v>
      </c>
      <c r="H7448" s="0" t="n">
        <v>7877963</v>
      </c>
      <c r="I7448" s="0" t="n">
        <v>3809977</v>
      </c>
      <c r="J7448" s="0" t="n">
        <v>896257</v>
      </c>
    </row>
    <row r="7449" customFormat="false" ht="15" hidden="false" customHeight="false" outlineLevel="0" collapsed="false">
      <c r="A7449" s="0" t="n">
        <v>202407</v>
      </c>
      <c r="B7449" s="0" t="n">
        <v>202409</v>
      </c>
      <c r="C7449" s="37" t="s">
        <v>124</v>
      </c>
      <c r="D7449" s="37" t="s">
        <v>99</v>
      </c>
      <c r="E7449" s="0" t="n">
        <v>3</v>
      </c>
      <c r="F7449" s="38" t="s">
        <v>71</v>
      </c>
      <c r="G7449" s="37" t="s">
        <v>640</v>
      </c>
      <c r="H7449" s="0" t="n">
        <v>1832864</v>
      </c>
      <c r="I7449" s="0" t="n">
        <v>1519938</v>
      </c>
      <c r="J7449" s="0" t="n">
        <v>-96703</v>
      </c>
    </row>
    <row r="7450" customFormat="false" ht="15" hidden="false" customHeight="false" outlineLevel="0" collapsed="false">
      <c r="A7450" s="0" t="n">
        <v>202407</v>
      </c>
      <c r="B7450" s="0" t="n">
        <v>202409</v>
      </c>
      <c r="C7450" s="37" t="s">
        <v>109</v>
      </c>
      <c r="D7450" s="37" t="s">
        <v>300</v>
      </c>
      <c r="E7450" s="0" t="n">
        <v>3</v>
      </c>
      <c r="F7450" s="38" t="s">
        <v>71</v>
      </c>
      <c r="G7450" s="37" t="s">
        <v>641</v>
      </c>
      <c r="H7450" s="0" t="n">
        <v>1408200</v>
      </c>
      <c r="I7450" s="0" t="n">
        <v>758335</v>
      </c>
      <c r="J7450" s="0" t="n">
        <v>-1377</v>
      </c>
    </row>
    <row r="7451" customFormat="false" ht="15" hidden="false" customHeight="false" outlineLevel="0" collapsed="false">
      <c r="A7451" s="0" t="n">
        <v>202407</v>
      </c>
      <c r="B7451" s="0" t="n">
        <v>202409</v>
      </c>
      <c r="C7451" s="37" t="s">
        <v>109</v>
      </c>
      <c r="D7451" s="37" t="s">
        <v>116</v>
      </c>
      <c r="E7451" s="0" t="n">
        <v>3</v>
      </c>
      <c r="F7451" s="38" t="s">
        <v>71</v>
      </c>
      <c r="G7451" s="37" t="s">
        <v>642</v>
      </c>
      <c r="H7451" s="0" t="n">
        <v>457158</v>
      </c>
      <c r="I7451" s="0" t="n">
        <v>706966</v>
      </c>
      <c r="J7451" s="0" t="n">
        <v>-32645</v>
      </c>
    </row>
    <row r="7452" customFormat="false" ht="15" hidden="false" customHeight="false" outlineLevel="0" collapsed="false">
      <c r="A7452" s="0" t="n">
        <v>202407</v>
      </c>
      <c r="B7452" s="0" t="n">
        <v>202409</v>
      </c>
      <c r="C7452" s="37" t="s">
        <v>124</v>
      </c>
      <c r="D7452" s="37" t="s">
        <v>170</v>
      </c>
      <c r="E7452" s="0" t="n">
        <v>3</v>
      </c>
      <c r="F7452" s="38" t="s">
        <v>71</v>
      </c>
      <c r="G7452" s="37" t="s">
        <v>643</v>
      </c>
      <c r="H7452" s="0" t="n">
        <v>409430</v>
      </c>
      <c r="I7452" s="0" t="n">
        <v>328297</v>
      </c>
      <c r="J7452" s="0" t="n">
        <v>68910</v>
      </c>
    </row>
    <row r="7453" customFormat="false" ht="15" hidden="false" customHeight="false" outlineLevel="0" collapsed="false">
      <c r="A7453" s="0" t="n">
        <v>202407</v>
      </c>
      <c r="B7453" s="0" t="n">
        <v>202409</v>
      </c>
      <c r="C7453" s="37" t="s">
        <v>115</v>
      </c>
      <c r="D7453" s="37" t="s">
        <v>130</v>
      </c>
      <c r="E7453" s="0" t="n">
        <v>3</v>
      </c>
      <c r="F7453" s="38" t="s">
        <v>71</v>
      </c>
      <c r="G7453" s="37" t="s">
        <v>644</v>
      </c>
      <c r="H7453" s="0" t="n">
        <v>454640</v>
      </c>
      <c r="I7453" s="0" t="n">
        <v>415926</v>
      </c>
      <c r="J7453" s="0" t="n">
        <v>50802</v>
      </c>
    </row>
    <row r="7454" customFormat="false" ht="15" hidden="false" customHeight="false" outlineLevel="0" collapsed="false">
      <c r="A7454" s="0" t="n">
        <v>202407</v>
      </c>
      <c r="B7454" s="0" t="n">
        <v>202409</v>
      </c>
      <c r="C7454" s="37" t="s">
        <v>95</v>
      </c>
      <c r="D7454" s="37" t="s">
        <v>235</v>
      </c>
      <c r="E7454" s="0" t="n">
        <v>3</v>
      </c>
      <c r="F7454" s="38" t="s">
        <v>71</v>
      </c>
      <c r="G7454" s="37" t="s">
        <v>645</v>
      </c>
      <c r="H7454" s="0" t="n">
        <v>941082</v>
      </c>
      <c r="I7454" s="0" t="n">
        <v>620005</v>
      </c>
      <c r="J7454" s="0" t="n">
        <v>20259</v>
      </c>
    </row>
    <row r="7455" customFormat="false" ht="15" hidden="false" customHeight="false" outlineLevel="0" collapsed="false">
      <c r="A7455" s="0" t="n">
        <v>202407</v>
      </c>
      <c r="B7455" s="0" t="n">
        <v>202409</v>
      </c>
      <c r="C7455" s="37" t="s">
        <v>115</v>
      </c>
      <c r="D7455" s="37" t="s">
        <v>646</v>
      </c>
      <c r="E7455" s="0" t="n">
        <v>3</v>
      </c>
      <c r="F7455" s="38" t="s">
        <v>71</v>
      </c>
      <c r="G7455" s="37" t="s">
        <v>647</v>
      </c>
      <c r="H7455" s="0" t="n">
        <v>2753755</v>
      </c>
      <c r="I7455" s="0" t="n">
        <v>1757105</v>
      </c>
      <c r="J7455" s="0" t="n">
        <v>45042</v>
      </c>
    </row>
    <row r="7456" customFormat="false" ht="15" hidden="false" customHeight="false" outlineLevel="0" collapsed="false">
      <c r="A7456" s="0" t="n">
        <v>202407</v>
      </c>
      <c r="B7456" s="0" t="n">
        <v>202409</v>
      </c>
      <c r="C7456" s="37" t="s">
        <v>149</v>
      </c>
      <c r="D7456" s="37" t="s">
        <v>531</v>
      </c>
      <c r="E7456" s="0" t="n">
        <v>3</v>
      </c>
      <c r="F7456" s="38" t="s">
        <v>71</v>
      </c>
      <c r="G7456" s="37" t="s">
        <v>648</v>
      </c>
      <c r="H7456" s="0" t="n">
        <v>752289</v>
      </c>
      <c r="I7456" s="0" t="n">
        <v>698221</v>
      </c>
      <c r="J7456" s="0" t="n">
        <v>68397</v>
      </c>
    </row>
    <row r="7457" customFormat="false" ht="15" hidden="false" customHeight="false" outlineLevel="0" collapsed="false">
      <c r="A7457" s="0" t="n">
        <v>202407</v>
      </c>
      <c r="B7457" s="0" t="n">
        <v>202409</v>
      </c>
      <c r="C7457" s="37" t="s">
        <v>124</v>
      </c>
      <c r="D7457" s="37" t="s">
        <v>616</v>
      </c>
      <c r="E7457" s="0" t="n">
        <v>3</v>
      </c>
      <c r="F7457" s="38" t="s">
        <v>71</v>
      </c>
      <c r="G7457" s="37" t="s">
        <v>649</v>
      </c>
      <c r="H7457" s="0" t="n">
        <v>224331</v>
      </c>
      <c r="I7457" s="0" t="n">
        <v>104980</v>
      </c>
      <c r="J7457" s="0" t="n">
        <v>-4688</v>
      </c>
    </row>
    <row r="7458" customFormat="false" ht="15" hidden="false" customHeight="false" outlineLevel="0" collapsed="false">
      <c r="A7458" s="0" t="n">
        <v>202407</v>
      </c>
      <c r="B7458" s="0" t="n">
        <v>202409</v>
      </c>
      <c r="C7458" s="37" t="s">
        <v>101</v>
      </c>
      <c r="D7458" s="37" t="s">
        <v>445</v>
      </c>
      <c r="E7458" s="0" t="n">
        <v>3</v>
      </c>
      <c r="F7458" s="38" t="s">
        <v>71</v>
      </c>
      <c r="G7458" s="37" t="s">
        <v>650</v>
      </c>
      <c r="H7458" s="0" t="n">
        <v>1436190</v>
      </c>
      <c r="I7458" s="0" t="n">
        <v>707970</v>
      </c>
      <c r="J7458" s="0" t="n">
        <v>83593</v>
      </c>
    </row>
    <row r="7459" customFormat="false" ht="15" hidden="false" customHeight="false" outlineLevel="0" collapsed="false">
      <c r="A7459" s="0" t="n">
        <v>202407</v>
      </c>
      <c r="B7459" s="0" t="n">
        <v>202409</v>
      </c>
      <c r="C7459" s="37" t="s">
        <v>109</v>
      </c>
      <c r="D7459" s="37" t="s">
        <v>651</v>
      </c>
      <c r="E7459" s="0" t="n">
        <v>3</v>
      </c>
      <c r="F7459" s="38" t="s">
        <v>71</v>
      </c>
      <c r="G7459" s="37" t="s">
        <v>652</v>
      </c>
      <c r="H7459" s="0" t="n">
        <v>1712257</v>
      </c>
      <c r="I7459" s="0" t="n">
        <v>1453076</v>
      </c>
      <c r="J7459" s="0" t="n">
        <v>36524</v>
      </c>
    </row>
    <row r="7460" customFormat="false" ht="15" hidden="false" customHeight="false" outlineLevel="0" collapsed="false">
      <c r="A7460" s="0" t="n">
        <v>202407</v>
      </c>
      <c r="B7460" s="0" t="n">
        <v>202409</v>
      </c>
      <c r="C7460" s="37" t="s">
        <v>184</v>
      </c>
      <c r="D7460" s="37" t="s">
        <v>482</v>
      </c>
      <c r="E7460" s="0" t="n">
        <v>3</v>
      </c>
      <c r="F7460" s="38" t="s">
        <v>71</v>
      </c>
      <c r="G7460" s="37" t="s">
        <v>653</v>
      </c>
      <c r="H7460" s="0" t="n">
        <v>1150728</v>
      </c>
      <c r="I7460" s="0" t="n">
        <v>1090402</v>
      </c>
      <c r="J7460" s="0" t="n">
        <v>143894</v>
      </c>
    </row>
    <row r="7461" customFormat="false" ht="15" hidden="false" customHeight="false" outlineLevel="0" collapsed="false">
      <c r="A7461" s="0" t="n">
        <v>202407</v>
      </c>
      <c r="B7461" s="0" t="n">
        <v>202409</v>
      </c>
      <c r="C7461" s="37" t="s">
        <v>136</v>
      </c>
      <c r="D7461" s="37" t="s">
        <v>606</v>
      </c>
      <c r="E7461" s="0" t="n">
        <v>3</v>
      </c>
      <c r="F7461" s="38" t="s">
        <v>71</v>
      </c>
      <c r="G7461" s="37" t="s">
        <v>654</v>
      </c>
      <c r="H7461" s="0" t="n">
        <v>1299052</v>
      </c>
      <c r="I7461" s="0" t="n">
        <v>430309</v>
      </c>
      <c r="J7461" s="0" t="n">
        <v>55326</v>
      </c>
    </row>
    <row r="7462" customFormat="false" ht="15" hidden="false" customHeight="false" outlineLevel="0" collapsed="false">
      <c r="A7462" s="0" t="n">
        <v>202407</v>
      </c>
      <c r="B7462" s="0" t="n">
        <v>202409</v>
      </c>
      <c r="C7462" s="37" t="s">
        <v>152</v>
      </c>
      <c r="D7462" s="37" t="s">
        <v>655</v>
      </c>
      <c r="E7462" s="0" t="n">
        <v>3</v>
      </c>
      <c r="F7462" s="38" t="s">
        <v>71</v>
      </c>
      <c r="G7462" s="37" t="s">
        <v>656</v>
      </c>
      <c r="H7462" s="0" t="n">
        <v>401039</v>
      </c>
      <c r="I7462" s="0" t="n">
        <v>309555</v>
      </c>
      <c r="J7462" s="0" t="n">
        <v>6389</v>
      </c>
    </row>
    <row r="7463" customFormat="false" ht="15" hidden="false" customHeight="false" outlineLevel="0" collapsed="false">
      <c r="A7463" s="0" t="n">
        <v>202407</v>
      </c>
      <c r="B7463" s="0" t="n">
        <v>202409</v>
      </c>
      <c r="C7463" s="37" t="s">
        <v>178</v>
      </c>
      <c r="D7463" s="37" t="s">
        <v>127</v>
      </c>
      <c r="E7463" s="0" t="n">
        <v>3</v>
      </c>
      <c r="F7463" s="38" t="s">
        <v>71</v>
      </c>
      <c r="G7463" s="37" t="s">
        <v>657</v>
      </c>
      <c r="H7463" s="0" t="n">
        <v>229164</v>
      </c>
      <c r="I7463" s="0" t="n">
        <v>95758</v>
      </c>
      <c r="J7463" s="0" t="n">
        <v>-11996</v>
      </c>
    </row>
    <row r="7464" customFormat="false" ht="15" hidden="false" customHeight="false" outlineLevel="0" collapsed="false">
      <c r="A7464" s="0" t="n">
        <v>202407</v>
      </c>
      <c r="B7464" s="0" t="n">
        <v>202409</v>
      </c>
      <c r="C7464" s="37" t="s">
        <v>158</v>
      </c>
      <c r="D7464" s="37" t="s">
        <v>189</v>
      </c>
      <c r="E7464" s="0" t="n">
        <v>3</v>
      </c>
      <c r="F7464" s="38" t="s">
        <v>71</v>
      </c>
      <c r="G7464" s="37" t="s">
        <v>658</v>
      </c>
      <c r="H7464" s="0" t="n">
        <v>219027</v>
      </c>
      <c r="I7464" s="0" t="n">
        <v>178965</v>
      </c>
      <c r="J7464" s="0" t="n">
        <v>9900</v>
      </c>
    </row>
    <row r="7465" customFormat="false" ht="15" hidden="false" customHeight="false" outlineLevel="0" collapsed="false">
      <c r="A7465" s="0" t="n">
        <v>202407</v>
      </c>
      <c r="B7465" s="0" t="n">
        <v>202409</v>
      </c>
      <c r="C7465" s="37" t="s">
        <v>98</v>
      </c>
      <c r="D7465" s="37" t="s">
        <v>659</v>
      </c>
      <c r="E7465" s="0" t="n">
        <v>3</v>
      </c>
      <c r="F7465" s="38" t="s">
        <v>71</v>
      </c>
      <c r="G7465" s="37" t="s">
        <v>660</v>
      </c>
      <c r="H7465" s="0" t="n">
        <v>86053</v>
      </c>
      <c r="I7465" s="0" t="n">
        <v>129136</v>
      </c>
      <c r="J7465" s="0" t="n">
        <v>-8387</v>
      </c>
    </row>
    <row r="7466" customFormat="false" ht="15" hidden="false" customHeight="false" outlineLevel="0" collapsed="false">
      <c r="A7466" s="0" t="n">
        <v>202407</v>
      </c>
      <c r="B7466" s="0" t="n">
        <v>202409</v>
      </c>
      <c r="C7466" s="37" t="s">
        <v>184</v>
      </c>
      <c r="D7466" s="37" t="s">
        <v>385</v>
      </c>
      <c r="E7466" s="0" t="n">
        <v>3</v>
      </c>
      <c r="F7466" s="38" t="s">
        <v>71</v>
      </c>
      <c r="G7466" s="37" t="s">
        <v>661</v>
      </c>
      <c r="H7466" s="0" t="n">
        <v>671836</v>
      </c>
      <c r="I7466" s="0" t="n">
        <v>1108832</v>
      </c>
      <c r="J7466" s="0" t="n">
        <v>97426</v>
      </c>
    </row>
    <row r="7467" customFormat="false" ht="15" hidden="false" customHeight="false" outlineLevel="0" collapsed="false">
      <c r="A7467" s="0" t="n">
        <v>202407</v>
      </c>
      <c r="B7467" s="0" t="n">
        <v>202409</v>
      </c>
      <c r="C7467" s="37" t="s">
        <v>101</v>
      </c>
      <c r="D7467" s="37" t="s">
        <v>141</v>
      </c>
      <c r="E7467" s="0" t="n">
        <v>3</v>
      </c>
      <c r="F7467" s="38" t="s">
        <v>71</v>
      </c>
      <c r="G7467" s="37" t="s">
        <v>662</v>
      </c>
      <c r="H7467" s="0" t="n">
        <v>427893</v>
      </c>
      <c r="I7467" s="0" t="n">
        <v>386379</v>
      </c>
      <c r="J7467" s="0" t="n">
        <v>20997</v>
      </c>
    </row>
    <row r="7468" customFormat="false" ht="15" hidden="false" customHeight="false" outlineLevel="0" collapsed="false">
      <c r="A7468" s="0" t="n">
        <v>202407</v>
      </c>
      <c r="B7468" s="0" t="n">
        <v>202409</v>
      </c>
      <c r="C7468" s="37" t="s">
        <v>98</v>
      </c>
      <c r="D7468" s="37" t="s">
        <v>110</v>
      </c>
      <c r="E7468" s="0" t="n">
        <v>3</v>
      </c>
      <c r="F7468" s="38" t="s">
        <v>71</v>
      </c>
      <c r="G7468" s="37" t="s">
        <v>663</v>
      </c>
      <c r="H7468" s="0" t="n">
        <v>338384</v>
      </c>
      <c r="I7468" s="0" t="n">
        <v>333140</v>
      </c>
      <c r="J7468" s="0" t="n">
        <v>7063</v>
      </c>
    </row>
    <row r="7469" customFormat="false" ht="15" hidden="false" customHeight="false" outlineLevel="0" collapsed="false">
      <c r="A7469" s="0" t="n">
        <v>202407</v>
      </c>
      <c r="B7469" s="0" t="n">
        <v>202409</v>
      </c>
      <c r="C7469" s="37" t="s">
        <v>158</v>
      </c>
      <c r="D7469" s="37" t="s">
        <v>332</v>
      </c>
      <c r="E7469" s="0" t="n">
        <v>3</v>
      </c>
      <c r="F7469" s="38" t="s">
        <v>71</v>
      </c>
      <c r="G7469" s="37" t="s">
        <v>664</v>
      </c>
      <c r="H7469" s="0" t="n">
        <v>18794</v>
      </c>
      <c r="I7469" s="0" t="n">
        <v>12981</v>
      </c>
      <c r="J7469" s="0" t="n">
        <v>-643</v>
      </c>
    </row>
    <row r="7470" customFormat="false" ht="15" hidden="false" customHeight="false" outlineLevel="0" collapsed="false">
      <c r="A7470" s="0" t="n">
        <v>202407</v>
      </c>
      <c r="B7470" s="0" t="n">
        <v>202409</v>
      </c>
      <c r="C7470" s="37" t="s">
        <v>178</v>
      </c>
      <c r="D7470" s="37" t="s">
        <v>134</v>
      </c>
      <c r="E7470" s="0" t="n">
        <v>3</v>
      </c>
      <c r="F7470" s="38" t="s">
        <v>71</v>
      </c>
      <c r="G7470" s="37" t="s">
        <v>665</v>
      </c>
      <c r="H7470" s="0" t="n">
        <v>156878</v>
      </c>
      <c r="I7470" s="0" t="n">
        <v>107656</v>
      </c>
      <c r="J7470" s="0" t="n">
        <v>21389</v>
      </c>
    </row>
    <row r="7471" customFormat="false" ht="15" hidden="false" customHeight="false" outlineLevel="0" collapsed="false">
      <c r="A7471" s="0" t="n">
        <v>202407</v>
      </c>
      <c r="B7471" s="0" t="n">
        <v>202409</v>
      </c>
      <c r="C7471" s="37" t="s">
        <v>136</v>
      </c>
      <c r="D7471" s="37" t="s">
        <v>511</v>
      </c>
      <c r="E7471" s="0" t="n">
        <v>3</v>
      </c>
      <c r="F7471" s="38" t="s">
        <v>71</v>
      </c>
      <c r="G7471" s="37" t="s">
        <v>666</v>
      </c>
      <c r="H7471" s="0" t="n">
        <v>1437772</v>
      </c>
      <c r="I7471" s="0" t="n">
        <v>1690738</v>
      </c>
      <c r="J7471" s="0" t="n">
        <v>58553</v>
      </c>
    </row>
    <row r="7472" customFormat="false" ht="15" hidden="false" customHeight="false" outlineLevel="0" collapsed="false">
      <c r="A7472" s="0" t="n">
        <v>202407</v>
      </c>
      <c r="B7472" s="0" t="n">
        <v>202409</v>
      </c>
      <c r="C7472" s="37" t="s">
        <v>149</v>
      </c>
      <c r="D7472" s="37" t="s">
        <v>298</v>
      </c>
      <c r="E7472" s="0" t="n">
        <v>3</v>
      </c>
      <c r="F7472" s="38" t="s">
        <v>71</v>
      </c>
      <c r="G7472" s="37" t="s">
        <v>667</v>
      </c>
      <c r="H7472" s="0" t="n">
        <v>351829</v>
      </c>
      <c r="I7472" s="0" t="n">
        <v>216679</v>
      </c>
      <c r="J7472" s="0" t="n">
        <v>68327</v>
      </c>
    </row>
    <row r="7473" customFormat="false" ht="15" hidden="false" customHeight="false" outlineLevel="0" collapsed="false">
      <c r="A7473" s="0" t="n">
        <v>202407</v>
      </c>
      <c r="B7473" s="0" t="n">
        <v>202409</v>
      </c>
      <c r="C7473" s="37" t="s">
        <v>115</v>
      </c>
      <c r="D7473" s="37" t="s">
        <v>288</v>
      </c>
      <c r="E7473" s="0" t="n">
        <v>3</v>
      </c>
      <c r="F7473" s="38" t="s">
        <v>71</v>
      </c>
      <c r="G7473" s="37" t="s">
        <v>668</v>
      </c>
      <c r="H7473" s="0" t="n">
        <v>888021</v>
      </c>
      <c r="I7473" s="0" t="n">
        <v>946686</v>
      </c>
      <c r="J7473" s="0" t="n">
        <v>79042</v>
      </c>
    </row>
    <row r="7474" customFormat="false" ht="15" hidden="false" customHeight="false" outlineLevel="0" collapsed="false">
      <c r="A7474" s="0" t="n">
        <v>202407</v>
      </c>
      <c r="B7474" s="0" t="n">
        <v>202409</v>
      </c>
      <c r="C7474" s="37" t="s">
        <v>112</v>
      </c>
      <c r="D7474" s="37" t="s">
        <v>280</v>
      </c>
      <c r="E7474" s="0" t="n">
        <v>3</v>
      </c>
      <c r="F7474" s="38" t="s">
        <v>71</v>
      </c>
      <c r="G7474" s="37" t="s">
        <v>669</v>
      </c>
      <c r="H7474" s="0" t="n">
        <v>116892</v>
      </c>
      <c r="I7474" s="0" t="n">
        <v>106099</v>
      </c>
      <c r="J7474" s="0" t="n">
        <v>12218</v>
      </c>
    </row>
    <row r="7475" customFormat="false" ht="15" hidden="false" customHeight="false" outlineLevel="0" collapsed="false">
      <c r="A7475" s="0" t="n">
        <v>202407</v>
      </c>
      <c r="B7475" s="0" t="n">
        <v>202409</v>
      </c>
      <c r="C7475" s="37" t="s">
        <v>101</v>
      </c>
      <c r="D7475" s="37" t="s">
        <v>401</v>
      </c>
      <c r="E7475" s="0" t="n">
        <v>3</v>
      </c>
      <c r="F7475" s="38" t="s">
        <v>71</v>
      </c>
      <c r="G7475" s="37" t="s">
        <v>670</v>
      </c>
      <c r="H7475" s="0" t="n">
        <v>2343011</v>
      </c>
      <c r="I7475" s="0" t="n">
        <v>1075116</v>
      </c>
      <c r="J7475" s="0" t="n">
        <v>90225</v>
      </c>
    </row>
    <row r="7476" customFormat="false" ht="15" hidden="false" customHeight="false" outlineLevel="0" collapsed="false">
      <c r="A7476" s="0" t="n">
        <v>202407</v>
      </c>
      <c r="B7476" s="0" t="n">
        <v>202409</v>
      </c>
      <c r="C7476" s="37" t="s">
        <v>149</v>
      </c>
      <c r="D7476" s="37" t="s">
        <v>258</v>
      </c>
      <c r="E7476" s="0" t="n">
        <v>3</v>
      </c>
      <c r="F7476" s="38" t="s">
        <v>71</v>
      </c>
      <c r="G7476" s="37" t="s">
        <v>671</v>
      </c>
      <c r="H7476" s="0" t="n">
        <v>439381</v>
      </c>
      <c r="I7476" s="0" t="n">
        <v>390369</v>
      </c>
      <c r="J7476" s="0" t="n">
        <v>44563</v>
      </c>
    </row>
    <row r="7477" customFormat="false" ht="15" hidden="false" customHeight="false" outlineLevel="0" collapsed="false">
      <c r="A7477" s="0" t="n">
        <v>202407</v>
      </c>
      <c r="B7477" s="0" t="n">
        <v>202409</v>
      </c>
      <c r="C7477" s="37" t="s">
        <v>106</v>
      </c>
      <c r="D7477" s="37" t="s">
        <v>389</v>
      </c>
      <c r="E7477" s="0" t="n">
        <v>3</v>
      </c>
      <c r="F7477" s="38" t="s">
        <v>71</v>
      </c>
      <c r="G7477" s="37" t="s">
        <v>672</v>
      </c>
      <c r="H7477" s="0" t="n">
        <v>867151</v>
      </c>
      <c r="I7477" s="0" t="n">
        <v>835679</v>
      </c>
      <c r="J7477" s="0" t="n">
        <v>158168</v>
      </c>
    </row>
    <row r="7478" customFormat="false" ht="15" hidden="false" customHeight="false" outlineLevel="0" collapsed="false">
      <c r="A7478" s="0" t="n">
        <v>202407</v>
      </c>
      <c r="B7478" s="0" t="n">
        <v>202409</v>
      </c>
      <c r="C7478" s="37" t="s">
        <v>115</v>
      </c>
      <c r="D7478" s="37" t="s">
        <v>673</v>
      </c>
      <c r="E7478" s="0" t="n">
        <v>3</v>
      </c>
      <c r="F7478" s="38" t="s">
        <v>71</v>
      </c>
      <c r="G7478" s="37" t="s">
        <v>674</v>
      </c>
      <c r="H7478" s="0" t="n">
        <v>7394270</v>
      </c>
      <c r="I7478" s="0" t="n">
        <v>4042917</v>
      </c>
      <c r="J7478" s="0" t="n">
        <v>769863</v>
      </c>
    </row>
    <row r="7479" customFormat="false" ht="15" hidden="false" customHeight="false" outlineLevel="0" collapsed="false">
      <c r="A7479" s="0" t="n">
        <v>202407</v>
      </c>
      <c r="B7479" s="0" t="n">
        <v>202409</v>
      </c>
      <c r="C7479" s="37" t="s">
        <v>152</v>
      </c>
      <c r="D7479" s="37" t="s">
        <v>425</v>
      </c>
      <c r="E7479" s="0" t="n">
        <v>3</v>
      </c>
      <c r="F7479" s="38" t="s">
        <v>71</v>
      </c>
      <c r="G7479" s="37" t="s">
        <v>675</v>
      </c>
      <c r="H7479" s="0" t="n">
        <v>2165093</v>
      </c>
      <c r="I7479" s="0" t="n">
        <v>2347779</v>
      </c>
      <c r="J7479" s="0" t="n">
        <v>-226938</v>
      </c>
    </row>
    <row r="7480" customFormat="false" ht="15" hidden="false" customHeight="false" outlineLevel="0" collapsed="false">
      <c r="A7480" s="0" t="n">
        <v>202407</v>
      </c>
      <c r="B7480" s="0" t="n">
        <v>202409</v>
      </c>
      <c r="C7480" s="37" t="s">
        <v>158</v>
      </c>
      <c r="D7480" s="37" t="s">
        <v>282</v>
      </c>
      <c r="E7480" s="0" t="n">
        <v>3</v>
      </c>
      <c r="F7480" s="38" t="s">
        <v>71</v>
      </c>
      <c r="G7480" s="37" t="s">
        <v>676</v>
      </c>
      <c r="H7480" s="0" t="n">
        <v>393934</v>
      </c>
      <c r="I7480" s="0" t="n">
        <v>266838</v>
      </c>
      <c r="J7480" s="0" t="n">
        <v>44175</v>
      </c>
    </row>
    <row r="7481" customFormat="false" ht="15" hidden="false" customHeight="false" outlineLevel="0" collapsed="false">
      <c r="A7481" s="0" t="n">
        <v>202407</v>
      </c>
      <c r="B7481" s="0" t="n">
        <v>202409</v>
      </c>
      <c r="C7481" s="37" t="s">
        <v>136</v>
      </c>
      <c r="D7481" s="37" t="s">
        <v>420</v>
      </c>
      <c r="E7481" s="0" t="n">
        <v>3</v>
      </c>
      <c r="F7481" s="38" t="s">
        <v>71</v>
      </c>
      <c r="G7481" s="37" t="s">
        <v>677</v>
      </c>
      <c r="H7481" s="0" t="n">
        <v>263593</v>
      </c>
      <c r="I7481" s="0" t="n">
        <v>175746</v>
      </c>
      <c r="J7481" s="0" t="n">
        <v>22797</v>
      </c>
    </row>
    <row r="7482" customFormat="false" ht="15" hidden="false" customHeight="false" outlineLevel="0" collapsed="false">
      <c r="A7482" s="0" t="n">
        <v>202407</v>
      </c>
      <c r="B7482" s="0" t="n">
        <v>202409</v>
      </c>
      <c r="C7482" s="37" t="s">
        <v>109</v>
      </c>
      <c r="D7482" s="37" t="s">
        <v>493</v>
      </c>
      <c r="E7482" s="0" t="n">
        <v>3</v>
      </c>
      <c r="F7482" s="38" t="s">
        <v>71</v>
      </c>
      <c r="G7482" s="37" t="s">
        <v>678</v>
      </c>
      <c r="H7482" s="0" t="n">
        <v>454539</v>
      </c>
      <c r="I7482" s="0" t="n">
        <v>319174</v>
      </c>
      <c r="J7482" s="0" t="n">
        <v>26680</v>
      </c>
    </row>
    <row r="7483" customFormat="false" ht="15" hidden="false" customHeight="false" outlineLevel="0" collapsed="false">
      <c r="A7483" s="0" t="n">
        <v>202407</v>
      </c>
      <c r="B7483" s="0" t="n">
        <v>202409</v>
      </c>
      <c r="C7483" s="37" t="s">
        <v>109</v>
      </c>
      <c r="D7483" s="37" t="s">
        <v>320</v>
      </c>
      <c r="E7483" s="0" t="n">
        <v>3</v>
      </c>
      <c r="F7483" s="38" t="s">
        <v>71</v>
      </c>
      <c r="G7483" s="37" t="s">
        <v>679</v>
      </c>
      <c r="H7483" s="0" t="n">
        <v>974210</v>
      </c>
      <c r="I7483" s="0" t="n">
        <v>622361</v>
      </c>
      <c r="J7483" s="0" t="n">
        <v>156371</v>
      </c>
    </row>
    <row r="7484" customFormat="false" ht="15" hidden="false" customHeight="false" outlineLevel="0" collapsed="false">
      <c r="A7484" s="0" t="n">
        <v>202407</v>
      </c>
      <c r="B7484" s="0" t="n">
        <v>202409</v>
      </c>
      <c r="C7484" s="37" t="s">
        <v>178</v>
      </c>
      <c r="D7484" s="37" t="s">
        <v>380</v>
      </c>
      <c r="E7484" s="0" t="n">
        <v>3</v>
      </c>
      <c r="F7484" s="38" t="s">
        <v>71</v>
      </c>
      <c r="G7484" s="37" t="s">
        <v>680</v>
      </c>
      <c r="H7484" s="0" t="n">
        <v>470813</v>
      </c>
      <c r="I7484" s="0" t="n">
        <v>262516</v>
      </c>
      <c r="J7484" s="0" t="n">
        <v>67014</v>
      </c>
    </row>
    <row r="7485" customFormat="false" ht="15" hidden="false" customHeight="false" outlineLevel="0" collapsed="false">
      <c r="A7485" s="0" t="n">
        <v>202407</v>
      </c>
      <c r="B7485" s="0" t="n">
        <v>202409</v>
      </c>
      <c r="C7485" s="37" t="s">
        <v>101</v>
      </c>
      <c r="D7485" s="37" t="s">
        <v>571</v>
      </c>
      <c r="E7485" s="0" t="n">
        <v>3</v>
      </c>
      <c r="F7485" s="38" t="s">
        <v>71</v>
      </c>
      <c r="G7485" s="37" t="s">
        <v>681</v>
      </c>
      <c r="H7485" s="0" t="n">
        <v>373940</v>
      </c>
      <c r="I7485" s="0" t="n">
        <v>243249</v>
      </c>
      <c r="J7485" s="0" t="n">
        <v>41464</v>
      </c>
    </row>
    <row r="7486" customFormat="false" ht="15" hidden="false" customHeight="false" outlineLevel="0" collapsed="false">
      <c r="A7486" s="0" t="n">
        <v>202407</v>
      </c>
      <c r="B7486" s="0" t="n">
        <v>202409</v>
      </c>
      <c r="C7486" s="37" t="s">
        <v>115</v>
      </c>
      <c r="D7486" s="37" t="s">
        <v>396</v>
      </c>
      <c r="E7486" s="0" t="n">
        <v>3</v>
      </c>
      <c r="F7486" s="38" t="s">
        <v>71</v>
      </c>
      <c r="G7486" s="37" t="s">
        <v>682</v>
      </c>
      <c r="H7486" s="0" t="n">
        <v>3675273</v>
      </c>
      <c r="I7486" s="0" t="n">
        <v>4982823</v>
      </c>
      <c r="J7486" s="0" t="n">
        <v>127792</v>
      </c>
    </row>
    <row r="7487" customFormat="false" ht="15" hidden="false" customHeight="false" outlineLevel="0" collapsed="false">
      <c r="A7487" s="0" t="n">
        <v>202407</v>
      </c>
      <c r="B7487" s="0" t="n">
        <v>202409</v>
      </c>
      <c r="C7487" s="37" t="s">
        <v>178</v>
      </c>
      <c r="D7487" s="37" t="s">
        <v>247</v>
      </c>
      <c r="E7487" s="0" t="n">
        <v>3</v>
      </c>
      <c r="F7487" s="38" t="s">
        <v>71</v>
      </c>
      <c r="G7487" s="37" t="s">
        <v>683</v>
      </c>
      <c r="H7487" s="0" t="n">
        <v>424271</v>
      </c>
      <c r="I7487" s="0" t="n">
        <v>393956</v>
      </c>
      <c r="J7487" s="0" t="n">
        <v>-15462</v>
      </c>
    </row>
    <row r="7488" customFormat="false" ht="15" hidden="false" customHeight="false" outlineLevel="0" collapsed="false">
      <c r="A7488" s="0" t="n">
        <v>202407</v>
      </c>
      <c r="B7488" s="0" t="n">
        <v>202409</v>
      </c>
      <c r="C7488" s="37" t="s">
        <v>178</v>
      </c>
      <c r="D7488" s="37" t="s">
        <v>684</v>
      </c>
      <c r="E7488" s="0" t="n">
        <v>3</v>
      </c>
      <c r="F7488" s="38" t="s">
        <v>71</v>
      </c>
      <c r="G7488" s="37" t="s">
        <v>685</v>
      </c>
      <c r="H7488" s="0" t="n">
        <v>9846967</v>
      </c>
      <c r="I7488" s="0" t="n">
        <v>12759268</v>
      </c>
      <c r="J7488" s="0" t="n">
        <v>1983301</v>
      </c>
    </row>
    <row r="7489" customFormat="false" ht="15" hidden="false" customHeight="false" outlineLevel="0" collapsed="false">
      <c r="A7489" s="0" t="n">
        <v>202407</v>
      </c>
      <c r="B7489" s="0" t="n">
        <v>202409</v>
      </c>
      <c r="C7489" s="37" t="s">
        <v>95</v>
      </c>
      <c r="D7489" s="37" t="s">
        <v>513</v>
      </c>
      <c r="E7489" s="0" t="n">
        <v>3</v>
      </c>
      <c r="F7489" s="38" t="s">
        <v>71</v>
      </c>
      <c r="G7489" s="37" t="s">
        <v>686</v>
      </c>
      <c r="H7489" s="0" t="n">
        <v>558005</v>
      </c>
      <c r="I7489" s="0" t="n">
        <v>308585</v>
      </c>
      <c r="J7489" s="0" t="n">
        <v>66640</v>
      </c>
    </row>
    <row r="7490" customFormat="false" ht="15" hidden="false" customHeight="false" outlineLevel="0" collapsed="false">
      <c r="A7490" s="0" t="n">
        <v>202407</v>
      </c>
      <c r="B7490" s="0" t="n">
        <v>202409</v>
      </c>
      <c r="C7490" s="37" t="s">
        <v>109</v>
      </c>
      <c r="D7490" s="37" t="s">
        <v>531</v>
      </c>
      <c r="E7490" s="0" t="n">
        <v>3</v>
      </c>
      <c r="F7490" s="38" t="s">
        <v>71</v>
      </c>
      <c r="G7490" s="37" t="s">
        <v>687</v>
      </c>
      <c r="H7490" s="0" t="n">
        <v>4622067</v>
      </c>
      <c r="I7490" s="0" t="n">
        <v>3099034</v>
      </c>
      <c r="J7490" s="0" t="n">
        <v>-380765</v>
      </c>
    </row>
    <row r="7491" customFormat="false" ht="15" hidden="false" customHeight="false" outlineLevel="0" collapsed="false">
      <c r="A7491" s="0" t="n">
        <v>202407</v>
      </c>
      <c r="B7491" s="0" t="n">
        <v>202409</v>
      </c>
      <c r="C7491" s="37" t="s">
        <v>115</v>
      </c>
      <c r="D7491" s="37" t="s">
        <v>385</v>
      </c>
      <c r="E7491" s="0" t="n">
        <v>3</v>
      </c>
      <c r="F7491" s="38" t="s">
        <v>71</v>
      </c>
      <c r="G7491" s="37" t="s">
        <v>688</v>
      </c>
      <c r="H7491" s="0" t="n">
        <v>918862</v>
      </c>
      <c r="I7491" s="0" t="n">
        <v>502250</v>
      </c>
      <c r="J7491" s="0" t="n">
        <v>94739</v>
      </c>
    </row>
    <row r="7492" customFormat="false" ht="15" hidden="false" customHeight="false" outlineLevel="0" collapsed="false">
      <c r="A7492" s="0" t="n">
        <v>202407</v>
      </c>
      <c r="B7492" s="0" t="n">
        <v>202409</v>
      </c>
      <c r="C7492" s="37" t="s">
        <v>95</v>
      </c>
      <c r="D7492" s="37" t="s">
        <v>328</v>
      </c>
      <c r="E7492" s="0" t="n">
        <v>3</v>
      </c>
      <c r="F7492" s="38" t="s">
        <v>71</v>
      </c>
      <c r="G7492" s="37" t="s">
        <v>689</v>
      </c>
      <c r="H7492" s="0" t="n">
        <v>1950927</v>
      </c>
      <c r="I7492" s="0" t="n">
        <v>3216696</v>
      </c>
      <c r="J7492" s="0" t="n">
        <v>175353</v>
      </c>
    </row>
    <row r="7493" customFormat="false" ht="15" hidden="false" customHeight="false" outlineLevel="0" collapsed="false">
      <c r="A7493" s="0" t="n">
        <v>202407</v>
      </c>
      <c r="B7493" s="0" t="n">
        <v>202409</v>
      </c>
      <c r="C7493" s="37" t="s">
        <v>178</v>
      </c>
      <c r="D7493" s="37" t="s">
        <v>372</v>
      </c>
      <c r="E7493" s="0" t="n">
        <v>3</v>
      </c>
      <c r="F7493" s="38" t="s">
        <v>71</v>
      </c>
      <c r="G7493" s="37" t="s">
        <v>690</v>
      </c>
      <c r="H7493" s="0" t="n">
        <v>237924</v>
      </c>
      <c r="I7493" s="0" t="n">
        <v>222318</v>
      </c>
      <c r="J7493" s="0" t="n">
        <v>-22432</v>
      </c>
    </row>
    <row r="7494" customFormat="false" ht="15" hidden="false" customHeight="false" outlineLevel="0" collapsed="false">
      <c r="A7494" s="0" t="n">
        <v>202407</v>
      </c>
      <c r="B7494" s="0" t="n">
        <v>202409</v>
      </c>
      <c r="C7494" s="37" t="s">
        <v>197</v>
      </c>
      <c r="D7494" s="37" t="s">
        <v>502</v>
      </c>
      <c r="E7494" s="0" t="n">
        <v>3</v>
      </c>
      <c r="F7494" s="38" t="s">
        <v>71</v>
      </c>
      <c r="G7494" s="37" t="s">
        <v>691</v>
      </c>
      <c r="H7494" s="0" t="n">
        <v>165198</v>
      </c>
      <c r="I7494" s="0" t="n">
        <v>73390</v>
      </c>
      <c r="J7494" s="0" t="n">
        <v>9316</v>
      </c>
    </row>
    <row r="7495" customFormat="false" ht="15" hidden="false" customHeight="false" outlineLevel="0" collapsed="false">
      <c r="A7495" s="0" t="n">
        <v>202407</v>
      </c>
      <c r="B7495" s="0" t="n">
        <v>202409</v>
      </c>
      <c r="C7495" s="37" t="s">
        <v>124</v>
      </c>
      <c r="D7495" s="37" t="s">
        <v>393</v>
      </c>
      <c r="E7495" s="0" t="n">
        <v>3</v>
      </c>
      <c r="F7495" s="38" t="s">
        <v>71</v>
      </c>
      <c r="G7495" s="37" t="s">
        <v>692</v>
      </c>
      <c r="H7495" s="0" t="n">
        <v>709703</v>
      </c>
      <c r="I7495" s="0" t="n">
        <v>372645</v>
      </c>
      <c r="J7495" s="0" t="n">
        <v>63699</v>
      </c>
    </row>
    <row r="7496" customFormat="false" ht="15" hidden="false" customHeight="false" outlineLevel="0" collapsed="false">
      <c r="A7496" s="0" t="n">
        <v>202407</v>
      </c>
      <c r="B7496" s="0" t="n">
        <v>202409</v>
      </c>
      <c r="C7496" s="37" t="s">
        <v>178</v>
      </c>
      <c r="D7496" s="37" t="s">
        <v>693</v>
      </c>
      <c r="E7496" s="0" t="n">
        <v>3</v>
      </c>
      <c r="F7496" s="38" t="s">
        <v>71</v>
      </c>
      <c r="G7496" s="37" t="s">
        <v>694</v>
      </c>
      <c r="H7496" s="0" t="n">
        <v>1722975</v>
      </c>
      <c r="I7496" s="0" t="n">
        <v>1955718</v>
      </c>
      <c r="J7496" s="0" t="n">
        <v>87744</v>
      </c>
    </row>
    <row r="7497" customFormat="false" ht="15" hidden="false" customHeight="false" outlineLevel="0" collapsed="false">
      <c r="A7497" s="0" t="n">
        <v>202407</v>
      </c>
      <c r="B7497" s="0" t="n">
        <v>202409</v>
      </c>
      <c r="C7497" s="37" t="s">
        <v>95</v>
      </c>
      <c r="D7497" s="37" t="s">
        <v>519</v>
      </c>
      <c r="E7497" s="0" t="n">
        <v>3</v>
      </c>
      <c r="F7497" s="38" t="s">
        <v>71</v>
      </c>
      <c r="G7497" s="37" t="s">
        <v>695</v>
      </c>
      <c r="H7497" s="0" t="n">
        <v>657035</v>
      </c>
      <c r="I7497" s="0" t="n">
        <v>413810</v>
      </c>
      <c r="J7497" s="0" t="n">
        <v>-10650</v>
      </c>
    </row>
    <row r="7498" customFormat="false" ht="15" hidden="false" customHeight="false" outlineLevel="0" collapsed="false">
      <c r="A7498" s="0" t="n">
        <v>202407</v>
      </c>
      <c r="B7498" s="0" t="n">
        <v>202409</v>
      </c>
      <c r="C7498" s="37" t="s">
        <v>152</v>
      </c>
      <c r="D7498" s="37" t="s">
        <v>341</v>
      </c>
      <c r="E7498" s="0" t="n">
        <v>3</v>
      </c>
      <c r="F7498" s="38" t="s">
        <v>71</v>
      </c>
      <c r="G7498" s="37" t="s">
        <v>696</v>
      </c>
      <c r="H7498" s="0" t="n">
        <v>123658</v>
      </c>
      <c r="I7498" s="0" t="n">
        <v>400056</v>
      </c>
      <c r="J7498" s="0" t="n">
        <v>100498</v>
      </c>
    </row>
    <row r="7499" customFormat="false" ht="15" hidden="false" customHeight="false" outlineLevel="0" collapsed="false">
      <c r="A7499" s="0" t="n">
        <v>202407</v>
      </c>
      <c r="B7499" s="0" t="n">
        <v>202409</v>
      </c>
      <c r="C7499" s="37" t="s">
        <v>149</v>
      </c>
      <c r="D7499" s="37" t="s">
        <v>245</v>
      </c>
      <c r="E7499" s="0" t="n">
        <v>3</v>
      </c>
      <c r="F7499" s="38" t="s">
        <v>71</v>
      </c>
      <c r="G7499" s="37" t="s">
        <v>697</v>
      </c>
      <c r="H7499" s="0" t="n">
        <v>109698</v>
      </c>
      <c r="I7499" s="0" t="n">
        <v>45611</v>
      </c>
      <c r="J7499" s="0" t="n">
        <v>599</v>
      </c>
    </row>
    <row r="7500" customFormat="false" ht="15" hidden="false" customHeight="false" outlineLevel="0" collapsed="false">
      <c r="A7500" s="0" t="n">
        <v>202407</v>
      </c>
      <c r="B7500" s="0" t="n">
        <v>202409</v>
      </c>
      <c r="C7500" s="37" t="s">
        <v>184</v>
      </c>
      <c r="D7500" s="37" t="s">
        <v>306</v>
      </c>
      <c r="E7500" s="0" t="n">
        <v>3</v>
      </c>
      <c r="F7500" s="38" t="s">
        <v>71</v>
      </c>
      <c r="G7500" s="37" t="s">
        <v>698</v>
      </c>
      <c r="H7500" s="0" t="n">
        <v>97526</v>
      </c>
      <c r="I7500" s="0" t="n">
        <v>193959</v>
      </c>
      <c r="J7500" s="0" t="n">
        <v>38006</v>
      </c>
    </row>
    <row r="7501" customFormat="false" ht="15" hidden="false" customHeight="false" outlineLevel="0" collapsed="false">
      <c r="A7501" s="0" t="n">
        <v>202407</v>
      </c>
      <c r="B7501" s="0" t="n">
        <v>202409</v>
      </c>
      <c r="C7501" s="37" t="s">
        <v>124</v>
      </c>
      <c r="D7501" s="37" t="s">
        <v>311</v>
      </c>
      <c r="E7501" s="0" t="n">
        <v>3</v>
      </c>
      <c r="F7501" s="38" t="s">
        <v>71</v>
      </c>
      <c r="G7501" s="37" t="s">
        <v>699</v>
      </c>
      <c r="H7501" s="0" t="n">
        <v>67962</v>
      </c>
      <c r="I7501" s="0" t="n">
        <v>45057</v>
      </c>
      <c r="J7501" s="0" t="n">
        <v>-3213</v>
      </c>
    </row>
    <row r="7502" customFormat="false" ht="15" hidden="false" customHeight="false" outlineLevel="0" collapsed="false">
      <c r="A7502" s="0" t="n">
        <v>202407</v>
      </c>
      <c r="B7502" s="0" t="n">
        <v>202409</v>
      </c>
      <c r="C7502" s="37" t="s">
        <v>109</v>
      </c>
      <c r="D7502" s="37" t="s">
        <v>700</v>
      </c>
      <c r="E7502" s="0" t="n">
        <v>3</v>
      </c>
      <c r="F7502" s="38" t="s">
        <v>71</v>
      </c>
      <c r="G7502" s="37" t="s">
        <v>701</v>
      </c>
      <c r="H7502" s="0" t="n">
        <v>531661</v>
      </c>
      <c r="I7502" s="0" t="n">
        <v>600363</v>
      </c>
      <c r="J7502" s="0" t="n">
        <v>73004</v>
      </c>
    </row>
    <row r="7503" customFormat="false" ht="15" hidden="false" customHeight="false" outlineLevel="0" collapsed="false">
      <c r="A7503" s="0" t="n">
        <v>202407</v>
      </c>
      <c r="B7503" s="0" t="n">
        <v>202409</v>
      </c>
      <c r="C7503" s="37" t="s">
        <v>178</v>
      </c>
      <c r="D7503" s="37" t="s">
        <v>702</v>
      </c>
      <c r="E7503" s="0" t="n">
        <v>3</v>
      </c>
      <c r="F7503" s="38" t="s">
        <v>71</v>
      </c>
      <c r="G7503" s="37" t="s">
        <v>703</v>
      </c>
      <c r="H7503" s="0" t="n">
        <v>2346828</v>
      </c>
      <c r="I7503" s="0" t="n">
        <v>1159303</v>
      </c>
      <c r="J7503" s="0" t="n">
        <v>137668</v>
      </c>
    </row>
    <row r="7504" customFormat="false" ht="15" hidden="false" customHeight="false" outlineLevel="0" collapsed="false">
      <c r="A7504" s="0" t="n">
        <v>202407</v>
      </c>
      <c r="B7504" s="0" t="n">
        <v>202409</v>
      </c>
      <c r="C7504" s="37" t="s">
        <v>115</v>
      </c>
      <c r="D7504" s="37" t="s">
        <v>569</v>
      </c>
      <c r="E7504" s="0" t="n">
        <v>3</v>
      </c>
      <c r="F7504" s="38" t="s">
        <v>71</v>
      </c>
      <c r="G7504" s="37" t="s">
        <v>704</v>
      </c>
      <c r="H7504" s="0" t="n">
        <v>604610</v>
      </c>
      <c r="I7504" s="0" t="n">
        <v>455080</v>
      </c>
      <c r="J7504" s="0" t="n">
        <v>76154</v>
      </c>
    </row>
    <row r="7505" customFormat="false" ht="15" hidden="false" customHeight="false" outlineLevel="0" collapsed="false">
      <c r="A7505" s="0" t="n">
        <v>202407</v>
      </c>
      <c r="B7505" s="0" t="n">
        <v>202409</v>
      </c>
      <c r="C7505" s="37" t="s">
        <v>136</v>
      </c>
      <c r="D7505" s="37" t="s">
        <v>210</v>
      </c>
      <c r="E7505" s="0" t="n">
        <v>3</v>
      </c>
      <c r="F7505" s="38" t="s">
        <v>71</v>
      </c>
      <c r="G7505" s="37" t="s">
        <v>705</v>
      </c>
      <c r="H7505" s="0" t="n">
        <v>34054</v>
      </c>
      <c r="I7505" s="0" t="n">
        <v>26763</v>
      </c>
      <c r="J7505" s="0" t="n">
        <v>6137</v>
      </c>
    </row>
    <row r="7506" customFormat="false" ht="15" hidden="false" customHeight="false" outlineLevel="0" collapsed="false">
      <c r="A7506" s="0" t="n">
        <v>202407</v>
      </c>
      <c r="B7506" s="0" t="n">
        <v>202409</v>
      </c>
      <c r="C7506" s="37" t="s">
        <v>158</v>
      </c>
      <c r="D7506" s="37" t="s">
        <v>706</v>
      </c>
      <c r="E7506" s="0" t="n">
        <v>3</v>
      </c>
      <c r="F7506" s="38" t="s">
        <v>71</v>
      </c>
      <c r="G7506" s="37" t="s">
        <v>707</v>
      </c>
      <c r="H7506" s="0" t="n">
        <v>459609</v>
      </c>
      <c r="I7506" s="0" t="n">
        <v>481839</v>
      </c>
      <c r="J7506" s="0" t="n">
        <v>-657</v>
      </c>
    </row>
    <row r="7507" customFormat="false" ht="15" hidden="false" customHeight="false" outlineLevel="0" collapsed="false">
      <c r="A7507" s="0" t="n">
        <v>202407</v>
      </c>
      <c r="B7507" s="0" t="n">
        <v>202409</v>
      </c>
      <c r="C7507" s="37" t="s">
        <v>109</v>
      </c>
      <c r="D7507" s="37" t="s">
        <v>251</v>
      </c>
      <c r="E7507" s="0" t="n">
        <v>3</v>
      </c>
      <c r="F7507" s="38" t="s">
        <v>71</v>
      </c>
      <c r="G7507" s="37" t="s">
        <v>708</v>
      </c>
      <c r="H7507" s="0" t="n">
        <v>344087</v>
      </c>
      <c r="I7507" s="0" t="n">
        <v>435570</v>
      </c>
      <c r="J7507" s="0" t="n">
        <v>57529</v>
      </c>
    </row>
    <row r="7508" customFormat="false" ht="15" hidden="false" customHeight="false" outlineLevel="0" collapsed="false">
      <c r="A7508" s="0" t="n">
        <v>202407</v>
      </c>
      <c r="B7508" s="0" t="n">
        <v>202409</v>
      </c>
      <c r="C7508" s="37" t="s">
        <v>101</v>
      </c>
      <c r="D7508" s="37" t="s">
        <v>273</v>
      </c>
      <c r="E7508" s="0" t="n">
        <v>3</v>
      </c>
      <c r="F7508" s="38" t="s">
        <v>71</v>
      </c>
      <c r="G7508" s="37" t="s">
        <v>709</v>
      </c>
      <c r="H7508" s="0" t="n">
        <v>6877034</v>
      </c>
      <c r="I7508" s="0" t="n">
        <v>2837132</v>
      </c>
      <c r="J7508" s="0" t="n">
        <v>-160743</v>
      </c>
    </row>
    <row r="7509" customFormat="false" ht="15" hidden="false" customHeight="false" outlineLevel="0" collapsed="false">
      <c r="A7509" s="0" t="n">
        <v>202407</v>
      </c>
      <c r="B7509" s="0" t="n">
        <v>202409</v>
      </c>
      <c r="C7509" s="37" t="s">
        <v>115</v>
      </c>
      <c r="D7509" s="37" t="s">
        <v>700</v>
      </c>
      <c r="E7509" s="0" t="n">
        <v>3</v>
      </c>
      <c r="F7509" s="38" t="s">
        <v>71</v>
      </c>
      <c r="G7509" s="37" t="s">
        <v>710</v>
      </c>
      <c r="H7509" s="0" t="n">
        <v>92315</v>
      </c>
      <c r="I7509" s="0" t="n">
        <v>55989</v>
      </c>
      <c r="J7509" s="0" t="n">
        <v>-3236</v>
      </c>
    </row>
    <row r="7510" customFormat="false" ht="15" hidden="false" customHeight="false" outlineLevel="0" collapsed="false">
      <c r="A7510" s="0" t="n">
        <v>202407</v>
      </c>
      <c r="B7510" s="0" t="n">
        <v>202409</v>
      </c>
      <c r="C7510" s="37" t="s">
        <v>106</v>
      </c>
      <c r="D7510" s="37" t="s">
        <v>181</v>
      </c>
      <c r="E7510" s="0" t="n">
        <v>3</v>
      </c>
      <c r="F7510" s="38" t="s">
        <v>71</v>
      </c>
      <c r="G7510" s="37" t="s">
        <v>711</v>
      </c>
      <c r="H7510" s="0" t="n">
        <v>409038</v>
      </c>
      <c r="I7510" s="0" t="n">
        <v>87857</v>
      </c>
      <c r="J7510" s="0" t="n">
        <v>1947</v>
      </c>
    </row>
    <row r="7511" customFormat="false" ht="15" hidden="false" customHeight="false" outlineLevel="0" collapsed="false">
      <c r="A7511" s="0" t="n">
        <v>202407</v>
      </c>
      <c r="B7511" s="0" t="n">
        <v>202409</v>
      </c>
      <c r="C7511" s="37" t="s">
        <v>101</v>
      </c>
      <c r="D7511" s="37" t="s">
        <v>369</v>
      </c>
      <c r="E7511" s="0" t="n">
        <v>3</v>
      </c>
      <c r="F7511" s="38" t="s">
        <v>71</v>
      </c>
      <c r="G7511" s="37" t="s">
        <v>712</v>
      </c>
      <c r="H7511" s="0" t="n">
        <v>4068232</v>
      </c>
      <c r="I7511" s="0" t="n">
        <v>2468165</v>
      </c>
      <c r="J7511" s="0" t="n">
        <v>298482</v>
      </c>
    </row>
    <row r="7512" customFormat="false" ht="15" hidden="false" customHeight="false" outlineLevel="0" collapsed="false">
      <c r="A7512" s="0" t="n">
        <v>202407</v>
      </c>
      <c r="B7512" s="0" t="n">
        <v>202409</v>
      </c>
      <c r="C7512" s="37" t="s">
        <v>184</v>
      </c>
      <c r="D7512" s="37" t="s">
        <v>249</v>
      </c>
      <c r="E7512" s="0" t="n">
        <v>3</v>
      </c>
      <c r="F7512" s="38" t="s">
        <v>71</v>
      </c>
      <c r="G7512" s="37" t="s">
        <v>713</v>
      </c>
      <c r="H7512" s="0" t="n">
        <v>1057868</v>
      </c>
      <c r="I7512" s="0" t="n">
        <v>1314294</v>
      </c>
      <c r="J7512" s="0" t="n">
        <v>325533</v>
      </c>
    </row>
    <row r="7513" customFormat="false" ht="15" hidden="false" customHeight="false" outlineLevel="0" collapsed="false">
      <c r="A7513" s="0" t="n">
        <v>202407</v>
      </c>
      <c r="B7513" s="0" t="n">
        <v>202409</v>
      </c>
      <c r="C7513" s="37" t="s">
        <v>109</v>
      </c>
      <c r="D7513" s="37" t="s">
        <v>714</v>
      </c>
      <c r="E7513" s="0" t="n">
        <v>3</v>
      </c>
      <c r="F7513" s="38" t="s">
        <v>71</v>
      </c>
      <c r="G7513" s="37" t="s">
        <v>715</v>
      </c>
      <c r="H7513" s="0" t="n">
        <v>1003287</v>
      </c>
      <c r="I7513" s="0" t="n">
        <v>1182415</v>
      </c>
      <c r="J7513" s="0" t="n">
        <v>314398</v>
      </c>
    </row>
    <row r="7514" customFormat="false" ht="15" hidden="false" customHeight="false" outlineLevel="0" collapsed="false">
      <c r="A7514" s="0" t="n">
        <v>202407</v>
      </c>
      <c r="B7514" s="0" t="n">
        <v>202409</v>
      </c>
      <c r="C7514" s="37" t="s">
        <v>106</v>
      </c>
      <c r="D7514" s="37" t="s">
        <v>249</v>
      </c>
      <c r="E7514" s="0" t="n">
        <v>3</v>
      </c>
      <c r="F7514" s="38" t="s">
        <v>71</v>
      </c>
      <c r="G7514" s="37" t="s">
        <v>716</v>
      </c>
      <c r="H7514" s="0" t="n">
        <v>440682</v>
      </c>
      <c r="I7514" s="0" t="n">
        <v>361731</v>
      </c>
      <c r="J7514" s="0" t="n">
        <v>16101</v>
      </c>
    </row>
    <row r="7515" customFormat="false" ht="15" hidden="false" customHeight="false" outlineLevel="0" collapsed="false">
      <c r="A7515" s="0" t="n">
        <v>202407</v>
      </c>
      <c r="B7515" s="0" t="n">
        <v>202409</v>
      </c>
      <c r="C7515" s="37" t="s">
        <v>197</v>
      </c>
      <c r="D7515" s="37" t="s">
        <v>511</v>
      </c>
      <c r="E7515" s="0" t="n">
        <v>3</v>
      </c>
      <c r="F7515" s="38" t="s">
        <v>71</v>
      </c>
      <c r="G7515" s="37" t="s">
        <v>717</v>
      </c>
      <c r="H7515" s="0" t="n">
        <v>777310</v>
      </c>
      <c r="I7515" s="0" t="n">
        <v>459901</v>
      </c>
      <c r="J7515" s="0" t="n">
        <v>50844</v>
      </c>
    </row>
    <row r="7516" customFormat="false" ht="15" hidden="false" customHeight="false" outlineLevel="0" collapsed="false">
      <c r="A7516" s="0" t="n">
        <v>202407</v>
      </c>
      <c r="B7516" s="0" t="n">
        <v>202409</v>
      </c>
      <c r="C7516" s="37" t="s">
        <v>149</v>
      </c>
      <c r="D7516" s="37" t="s">
        <v>150</v>
      </c>
      <c r="E7516" s="0" t="n">
        <v>3</v>
      </c>
      <c r="F7516" s="38" t="s">
        <v>71</v>
      </c>
      <c r="G7516" s="37" t="s">
        <v>718</v>
      </c>
      <c r="H7516" s="0" t="n">
        <v>1417120</v>
      </c>
      <c r="I7516" s="0" t="n">
        <v>2607937</v>
      </c>
      <c r="J7516" s="0" t="n">
        <v>454565</v>
      </c>
    </row>
    <row r="7517" customFormat="false" ht="15" hidden="false" customHeight="false" outlineLevel="0" collapsed="false">
      <c r="A7517" s="0" t="n">
        <v>202407</v>
      </c>
      <c r="B7517" s="0" t="n">
        <v>202409</v>
      </c>
      <c r="C7517" s="37" t="s">
        <v>98</v>
      </c>
      <c r="D7517" s="37" t="s">
        <v>719</v>
      </c>
      <c r="E7517" s="0" t="n">
        <v>3</v>
      </c>
      <c r="F7517" s="38" t="s">
        <v>71</v>
      </c>
      <c r="G7517" s="37" t="s">
        <v>720</v>
      </c>
      <c r="H7517" s="0" t="n">
        <v>209553</v>
      </c>
      <c r="I7517" s="0" t="n">
        <v>370833</v>
      </c>
      <c r="J7517" s="0" t="n">
        <v>58050</v>
      </c>
    </row>
    <row r="7518" customFormat="false" ht="15" hidden="false" customHeight="false" outlineLevel="0" collapsed="false">
      <c r="A7518" s="0" t="n">
        <v>202407</v>
      </c>
      <c r="B7518" s="0" t="n">
        <v>202409</v>
      </c>
      <c r="C7518" s="37" t="s">
        <v>149</v>
      </c>
      <c r="D7518" s="37" t="s">
        <v>292</v>
      </c>
      <c r="E7518" s="0" t="n">
        <v>3</v>
      </c>
      <c r="F7518" s="38" t="s">
        <v>71</v>
      </c>
      <c r="G7518" s="37" t="s">
        <v>721</v>
      </c>
      <c r="H7518" s="0" t="n">
        <v>1591289</v>
      </c>
      <c r="I7518" s="0" t="n">
        <v>951819</v>
      </c>
      <c r="J7518" s="0" t="n">
        <v>60016</v>
      </c>
    </row>
    <row r="7519" customFormat="false" ht="15" hidden="false" customHeight="false" outlineLevel="0" collapsed="false">
      <c r="A7519" s="0" t="n">
        <v>202407</v>
      </c>
      <c r="B7519" s="0" t="n">
        <v>202409</v>
      </c>
      <c r="C7519" s="37" t="s">
        <v>178</v>
      </c>
      <c r="D7519" s="37" t="s">
        <v>167</v>
      </c>
      <c r="E7519" s="0" t="n">
        <v>3</v>
      </c>
      <c r="F7519" s="38" t="s">
        <v>71</v>
      </c>
      <c r="G7519" s="37" t="s">
        <v>722</v>
      </c>
      <c r="H7519" s="0" t="n">
        <v>96560</v>
      </c>
      <c r="I7519" s="0" t="n">
        <v>161761</v>
      </c>
      <c r="J7519" s="0" t="n">
        <v>14172</v>
      </c>
    </row>
    <row r="7520" customFormat="false" ht="15" hidden="false" customHeight="false" outlineLevel="0" collapsed="false">
      <c r="A7520" s="0" t="n">
        <v>202407</v>
      </c>
      <c r="B7520" s="0" t="n">
        <v>202409</v>
      </c>
      <c r="C7520" s="37" t="s">
        <v>106</v>
      </c>
      <c r="D7520" s="37" t="s">
        <v>723</v>
      </c>
      <c r="E7520" s="0" t="n">
        <v>3</v>
      </c>
      <c r="F7520" s="38" t="s">
        <v>71</v>
      </c>
      <c r="G7520" s="37" t="s">
        <v>724</v>
      </c>
      <c r="H7520" s="0" t="n">
        <v>764498</v>
      </c>
      <c r="I7520" s="0" t="n">
        <v>1102855</v>
      </c>
      <c r="J7520" s="0" t="n">
        <v>76077</v>
      </c>
    </row>
    <row r="7521" customFormat="false" ht="15" hidden="false" customHeight="false" outlineLevel="0" collapsed="false">
      <c r="A7521" s="0" t="n">
        <v>202407</v>
      </c>
      <c r="B7521" s="0" t="n">
        <v>202409</v>
      </c>
      <c r="C7521" s="37" t="s">
        <v>158</v>
      </c>
      <c r="D7521" s="37" t="s">
        <v>618</v>
      </c>
      <c r="E7521" s="0" t="n">
        <v>3</v>
      </c>
      <c r="F7521" s="38" t="s">
        <v>71</v>
      </c>
      <c r="G7521" s="37" t="s">
        <v>725</v>
      </c>
      <c r="H7521" s="0" t="n">
        <v>566385</v>
      </c>
      <c r="I7521" s="0" t="n">
        <v>400706</v>
      </c>
      <c r="J7521" s="0" t="n">
        <v>23707</v>
      </c>
    </row>
    <row r="7522" customFormat="false" ht="15" hidden="false" customHeight="false" outlineLevel="0" collapsed="false">
      <c r="A7522" s="0" t="n">
        <v>202407</v>
      </c>
      <c r="B7522" s="0" t="n">
        <v>202409</v>
      </c>
      <c r="C7522" s="37" t="s">
        <v>178</v>
      </c>
      <c r="D7522" s="37" t="s">
        <v>391</v>
      </c>
      <c r="E7522" s="0" t="n">
        <v>3</v>
      </c>
      <c r="F7522" s="38" t="s">
        <v>71</v>
      </c>
      <c r="G7522" s="37" t="s">
        <v>726</v>
      </c>
      <c r="H7522" s="0" t="n">
        <v>191463</v>
      </c>
      <c r="I7522" s="0" t="n">
        <v>110281</v>
      </c>
      <c r="J7522" s="0" t="n">
        <v>5057</v>
      </c>
    </row>
    <row r="7523" customFormat="false" ht="15" hidden="false" customHeight="false" outlineLevel="0" collapsed="false">
      <c r="A7523" s="0" t="n">
        <v>202407</v>
      </c>
      <c r="B7523" s="0" t="n">
        <v>202409</v>
      </c>
      <c r="C7523" s="37" t="s">
        <v>184</v>
      </c>
      <c r="D7523" s="37" t="s">
        <v>200</v>
      </c>
      <c r="E7523" s="0" t="n">
        <v>3</v>
      </c>
      <c r="F7523" s="38" t="s">
        <v>71</v>
      </c>
      <c r="G7523" s="37" t="s">
        <v>727</v>
      </c>
      <c r="H7523" s="0" t="n">
        <v>518296</v>
      </c>
      <c r="I7523" s="0" t="n">
        <v>281064</v>
      </c>
      <c r="J7523" s="0" t="n">
        <v>19122</v>
      </c>
    </row>
    <row r="7524" customFormat="false" ht="15" hidden="false" customHeight="false" outlineLevel="0" collapsed="false">
      <c r="A7524" s="0" t="n">
        <v>202407</v>
      </c>
      <c r="B7524" s="0" t="n">
        <v>202409</v>
      </c>
      <c r="C7524" s="37" t="s">
        <v>95</v>
      </c>
      <c r="D7524" s="37" t="s">
        <v>684</v>
      </c>
      <c r="E7524" s="0" t="n">
        <v>3</v>
      </c>
      <c r="F7524" s="38" t="s">
        <v>71</v>
      </c>
      <c r="G7524" s="37" t="s">
        <v>728</v>
      </c>
      <c r="H7524" s="0" t="n">
        <v>229272</v>
      </c>
      <c r="I7524" s="0" t="n">
        <v>345918</v>
      </c>
      <c r="J7524" s="0" t="n">
        <v>13636</v>
      </c>
    </row>
    <row r="7525" customFormat="false" ht="15" hidden="false" customHeight="false" outlineLevel="0" collapsed="false">
      <c r="A7525" s="0" t="n">
        <v>202407</v>
      </c>
      <c r="B7525" s="0" t="n">
        <v>202409</v>
      </c>
      <c r="C7525" s="37" t="s">
        <v>178</v>
      </c>
      <c r="D7525" s="37" t="s">
        <v>509</v>
      </c>
      <c r="E7525" s="0" t="n">
        <v>3</v>
      </c>
      <c r="F7525" s="38" t="s">
        <v>71</v>
      </c>
      <c r="G7525" s="37" t="s">
        <v>729</v>
      </c>
      <c r="H7525" s="0" t="n">
        <v>175857</v>
      </c>
      <c r="I7525" s="0" t="n">
        <v>138223</v>
      </c>
      <c r="J7525" s="0" t="n">
        <v>-4636</v>
      </c>
    </row>
    <row r="7526" customFormat="false" ht="15" hidden="false" customHeight="false" outlineLevel="0" collapsed="false">
      <c r="A7526" s="0" t="n">
        <v>202407</v>
      </c>
      <c r="B7526" s="0" t="n">
        <v>202409</v>
      </c>
      <c r="C7526" s="37" t="s">
        <v>136</v>
      </c>
      <c r="D7526" s="37" t="s">
        <v>700</v>
      </c>
      <c r="E7526" s="0" t="n">
        <v>3</v>
      </c>
      <c r="F7526" s="38" t="s">
        <v>71</v>
      </c>
      <c r="G7526" s="37" t="s">
        <v>730</v>
      </c>
      <c r="H7526" s="0" t="n">
        <v>255214</v>
      </c>
      <c r="I7526" s="0" t="n">
        <v>156059</v>
      </c>
      <c r="J7526" s="0" t="n">
        <v>25946</v>
      </c>
    </row>
    <row r="7527" customFormat="false" ht="15" hidden="false" customHeight="false" outlineLevel="0" collapsed="false">
      <c r="A7527" s="0" t="n">
        <v>202407</v>
      </c>
      <c r="B7527" s="0" t="n">
        <v>202409</v>
      </c>
      <c r="C7527" s="37" t="s">
        <v>184</v>
      </c>
      <c r="D7527" s="37" t="s">
        <v>311</v>
      </c>
      <c r="E7527" s="0" t="n">
        <v>3</v>
      </c>
      <c r="F7527" s="38" t="s">
        <v>71</v>
      </c>
      <c r="G7527" s="37" t="s">
        <v>731</v>
      </c>
      <c r="H7527" s="0" t="n">
        <v>150296</v>
      </c>
      <c r="I7527" s="0" t="n">
        <v>175204</v>
      </c>
      <c r="J7527" s="0" t="n">
        <v>23061</v>
      </c>
    </row>
    <row r="7528" customFormat="false" ht="15" hidden="false" customHeight="false" outlineLevel="0" collapsed="false">
      <c r="A7528" s="0" t="n">
        <v>202407</v>
      </c>
      <c r="B7528" s="0" t="n">
        <v>202409</v>
      </c>
      <c r="C7528" s="37" t="s">
        <v>101</v>
      </c>
      <c r="D7528" s="37" t="s">
        <v>253</v>
      </c>
      <c r="E7528" s="0" t="n">
        <v>3</v>
      </c>
      <c r="F7528" s="38" t="s">
        <v>71</v>
      </c>
      <c r="G7528" s="37" t="s">
        <v>732</v>
      </c>
      <c r="H7528" s="0" t="n">
        <v>1095884</v>
      </c>
      <c r="I7528" s="0" t="n">
        <v>562923</v>
      </c>
      <c r="J7528" s="0" t="n">
        <v>150672</v>
      </c>
    </row>
    <row r="7529" customFormat="false" ht="15" hidden="false" customHeight="false" outlineLevel="0" collapsed="false">
      <c r="A7529" s="0" t="n">
        <v>202407</v>
      </c>
      <c r="B7529" s="0" t="n">
        <v>202409</v>
      </c>
      <c r="C7529" s="37" t="s">
        <v>184</v>
      </c>
      <c r="D7529" s="37" t="s">
        <v>603</v>
      </c>
      <c r="E7529" s="0" t="n">
        <v>3</v>
      </c>
      <c r="F7529" s="38" t="s">
        <v>71</v>
      </c>
      <c r="G7529" s="37" t="s">
        <v>733</v>
      </c>
      <c r="H7529" s="0" t="n">
        <v>132450</v>
      </c>
      <c r="I7529" s="0" t="n">
        <v>172965</v>
      </c>
      <c r="J7529" s="0" t="n">
        <v>20229</v>
      </c>
    </row>
    <row r="7530" customFormat="false" ht="15" hidden="false" customHeight="false" outlineLevel="0" collapsed="false">
      <c r="A7530" s="0" t="n">
        <v>202407</v>
      </c>
      <c r="B7530" s="0" t="n">
        <v>202409</v>
      </c>
      <c r="C7530" s="37" t="s">
        <v>109</v>
      </c>
      <c r="D7530" s="37" t="s">
        <v>502</v>
      </c>
      <c r="E7530" s="0" t="n">
        <v>3</v>
      </c>
      <c r="F7530" s="38" t="s">
        <v>71</v>
      </c>
      <c r="G7530" s="37" t="s">
        <v>734</v>
      </c>
      <c r="H7530" s="0" t="n">
        <v>1271175</v>
      </c>
      <c r="I7530" s="0" t="n">
        <v>276731</v>
      </c>
      <c r="J7530" s="0" t="n">
        <v>10600</v>
      </c>
    </row>
    <row r="7531" customFormat="false" ht="15" hidden="false" customHeight="false" outlineLevel="0" collapsed="false">
      <c r="A7531" s="0" t="n">
        <v>202407</v>
      </c>
      <c r="B7531" s="0" t="n">
        <v>202409</v>
      </c>
      <c r="C7531" s="37" t="s">
        <v>158</v>
      </c>
      <c r="D7531" s="37" t="s">
        <v>693</v>
      </c>
      <c r="E7531" s="0" t="n">
        <v>3</v>
      </c>
      <c r="F7531" s="38" t="s">
        <v>71</v>
      </c>
      <c r="G7531" s="37" t="s">
        <v>735</v>
      </c>
      <c r="H7531" s="0" t="n">
        <v>139758</v>
      </c>
      <c r="I7531" s="0" t="n">
        <v>153958</v>
      </c>
      <c r="J7531" s="0" t="n">
        <v>2672</v>
      </c>
    </row>
    <row r="7532" customFormat="false" ht="15" hidden="false" customHeight="false" outlineLevel="0" collapsed="false">
      <c r="A7532" s="0" t="n">
        <v>202407</v>
      </c>
      <c r="B7532" s="0" t="n">
        <v>202409</v>
      </c>
      <c r="C7532" s="37" t="s">
        <v>95</v>
      </c>
      <c r="D7532" s="37" t="s">
        <v>714</v>
      </c>
      <c r="E7532" s="0" t="n">
        <v>3</v>
      </c>
      <c r="F7532" s="38" t="s">
        <v>71</v>
      </c>
      <c r="G7532" s="37" t="s">
        <v>736</v>
      </c>
      <c r="H7532" s="0" t="n">
        <v>295853</v>
      </c>
      <c r="I7532" s="0" t="n">
        <v>178817</v>
      </c>
      <c r="J7532" s="0" t="n">
        <v>15152</v>
      </c>
    </row>
    <row r="7533" customFormat="false" ht="15" hidden="false" customHeight="false" outlineLevel="0" collapsed="false">
      <c r="A7533" s="0" t="n">
        <v>202407</v>
      </c>
      <c r="B7533" s="0" t="n">
        <v>202409</v>
      </c>
      <c r="C7533" s="37" t="s">
        <v>112</v>
      </c>
      <c r="D7533" s="37" t="s">
        <v>243</v>
      </c>
      <c r="E7533" s="0" t="n">
        <v>3</v>
      </c>
      <c r="F7533" s="38" t="s">
        <v>71</v>
      </c>
      <c r="G7533" s="37" t="s">
        <v>737</v>
      </c>
      <c r="H7533" s="0" t="n">
        <v>240552</v>
      </c>
      <c r="I7533" s="0" t="n">
        <v>128874</v>
      </c>
      <c r="J7533" s="0" t="n">
        <v>17435</v>
      </c>
    </row>
    <row r="7534" customFormat="false" ht="15" hidden="false" customHeight="false" outlineLevel="0" collapsed="false">
      <c r="A7534" s="0" t="n">
        <v>202407</v>
      </c>
      <c r="B7534" s="0" t="n">
        <v>202409</v>
      </c>
      <c r="C7534" s="37" t="s">
        <v>98</v>
      </c>
      <c r="D7534" s="37" t="s">
        <v>298</v>
      </c>
      <c r="E7534" s="0" t="n">
        <v>3</v>
      </c>
      <c r="F7534" s="38" t="s">
        <v>71</v>
      </c>
      <c r="G7534" s="37" t="s">
        <v>738</v>
      </c>
      <c r="H7534" s="0" t="n">
        <v>2281683</v>
      </c>
      <c r="I7534" s="0" t="n">
        <v>1247945</v>
      </c>
      <c r="J7534" s="0" t="n">
        <v>69297</v>
      </c>
    </row>
    <row r="7535" customFormat="false" ht="15" hidden="false" customHeight="false" outlineLevel="0" collapsed="false">
      <c r="A7535" s="0" t="n">
        <v>202407</v>
      </c>
      <c r="B7535" s="0" t="n">
        <v>202409</v>
      </c>
      <c r="C7535" s="37" t="s">
        <v>178</v>
      </c>
      <c r="D7535" s="37" t="s">
        <v>253</v>
      </c>
      <c r="E7535" s="0" t="n">
        <v>3</v>
      </c>
      <c r="F7535" s="38" t="s">
        <v>71</v>
      </c>
      <c r="G7535" s="37" t="s">
        <v>739</v>
      </c>
      <c r="H7535" s="0" t="n">
        <v>887131</v>
      </c>
      <c r="I7535" s="0" t="n">
        <v>679914</v>
      </c>
      <c r="J7535" s="0" t="n">
        <v>-45572</v>
      </c>
    </row>
    <row r="7536" customFormat="false" ht="15" hidden="false" customHeight="false" outlineLevel="0" collapsed="false">
      <c r="A7536" s="0" t="n">
        <v>202407</v>
      </c>
      <c r="B7536" s="0" t="n">
        <v>202409</v>
      </c>
      <c r="C7536" s="37" t="s">
        <v>136</v>
      </c>
      <c r="D7536" s="37" t="s">
        <v>159</v>
      </c>
      <c r="E7536" s="0" t="n">
        <v>3</v>
      </c>
      <c r="F7536" s="38" t="s">
        <v>71</v>
      </c>
      <c r="G7536" s="37" t="s">
        <v>740</v>
      </c>
      <c r="H7536" s="0" t="n">
        <v>315276</v>
      </c>
      <c r="I7536" s="0" t="n">
        <v>219776</v>
      </c>
      <c r="J7536" s="0" t="n">
        <v>1340</v>
      </c>
    </row>
    <row r="7537" customFormat="false" ht="15" hidden="false" customHeight="false" outlineLevel="0" collapsed="false">
      <c r="A7537" s="0" t="n">
        <v>202407</v>
      </c>
      <c r="B7537" s="0" t="n">
        <v>202409</v>
      </c>
      <c r="C7537" s="37" t="s">
        <v>124</v>
      </c>
      <c r="D7537" s="37" t="s">
        <v>412</v>
      </c>
      <c r="E7537" s="0" t="n">
        <v>3</v>
      </c>
      <c r="F7537" s="38" t="s">
        <v>71</v>
      </c>
      <c r="G7537" s="37" t="s">
        <v>741</v>
      </c>
      <c r="H7537" s="0" t="n">
        <v>1115474</v>
      </c>
      <c r="I7537" s="0" t="n">
        <v>659242</v>
      </c>
      <c r="J7537" s="0" t="n">
        <v>53928</v>
      </c>
    </row>
    <row r="7538" customFormat="false" ht="15" hidden="false" customHeight="false" outlineLevel="0" collapsed="false">
      <c r="A7538" s="0" t="n">
        <v>202407</v>
      </c>
      <c r="B7538" s="0" t="n">
        <v>202409</v>
      </c>
      <c r="C7538" s="37" t="s">
        <v>124</v>
      </c>
      <c r="D7538" s="37" t="s">
        <v>452</v>
      </c>
      <c r="E7538" s="0" t="n">
        <v>3</v>
      </c>
      <c r="F7538" s="38" t="s">
        <v>71</v>
      </c>
      <c r="G7538" s="37" t="s">
        <v>742</v>
      </c>
      <c r="H7538" s="0" t="n">
        <v>40704</v>
      </c>
      <c r="I7538" s="0" t="n">
        <v>31144</v>
      </c>
      <c r="J7538" s="0" t="n">
        <v>4797</v>
      </c>
    </row>
    <row r="7539" customFormat="false" ht="15" hidden="false" customHeight="false" outlineLevel="0" collapsed="false">
      <c r="A7539" s="0" t="n">
        <v>202407</v>
      </c>
      <c r="B7539" s="0" t="n">
        <v>202409</v>
      </c>
      <c r="C7539" s="37" t="s">
        <v>184</v>
      </c>
      <c r="D7539" s="37" t="s">
        <v>655</v>
      </c>
      <c r="E7539" s="0" t="n">
        <v>3</v>
      </c>
      <c r="F7539" s="38" t="s">
        <v>71</v>
      </c>
      <c r="G7539" s="37" t="s">
        <v>743</v>
      </c>
      <c r="H7539" s="0" t="n">
        <v>514111</v>
      </c>
      <c r="I7539" s="0" t="n">
        <v>888642</v>
      </c>
      <c r="J7539" s="0" t="n">
        <v>-60945</v>
      </c>
    </row>
    <row r="7540" customFormat="false" ht="15" hidden="false" customHeight="false" outlineLevel="0" collapsed="false">
      <c r="A7540" s="0" t="n">
        <v>202407</v>
      </c>
      <c r="B7540" s="0" t="n">
        <v>202409</v>
      </c>
      <c r="C7540" s="37" t="s">
        <v>124</v>
      </c>
      <c r="D7540" s="37" t="s">
        <v>744</v>
      </c>
      <c r="E7540" s="0" t="n">
        <v>3</v>
      </c>
      <c r="F7540" s="38" t="s">
        <v>71</v>
      </c>
      <c r="G7540" s="37" t="s">
        <v>745</v>
      </c>
      <c r="H7540" s="0" t="n">
        <v>5496753</v>
      </c>
      <c r="I7540" s="0" t="n">
        <v>5236578</v>
      </c>
      <c r="J7540" s="0" t="n">
        <v>557739</v>
      </c>
    </row>
    <row r="7541" customFormat="false" ht="15" hidden="false" customHeight="false" outlineLevel="0" collapsed="false">
      <c r="A7541" s="0" t="n">
        <v>202407</v>
      </c>
      <c r="B7541" s="0" t="n">
        <v>202409</v>
      </c>
      <c r="C7541" s="37" t="s">
        <v>136</v>
      </c>
      <c r="D7541" s="37" t="s">
        <v>603</v>
      </c>
      <c r="E7541" s="0" t="n">
        <v>3</v>
      </c>
      <c r="F7541" s="38" t="s">
        <v>71</v>
      </c>
      <c r="G7541" s="37" t="s">
        <v>746</v>
      </c>
      <c r="H7541" s="0" t="n">
        <v>786180</v>
      </c>
      <c r="I7541" s="0" t="n">
        <v>236948</v>
      </c>
      <c r="J7541" s="0" t="n">
        <v>24195</v>
      </c>
    </row>
    <row r="7542" customFormat="false" ht="15" hidden="false" customHeight="false" outlineLevel="0" collapsed="false">
      <c r="A7542" s="0" t="n">
        <v>202407</v>
      </c>
      <c r="B7542" s="0" t="n">
        <v>202409</v>
      </c>
      <c r="C7542" s="37" t="s">
        <v>109</v>
      </c>
      <c r="D7542" s="37" t="s">
        <v>99</v>
      </c>
      <c r="E7542" s="0" t="n">
        <v>3</v>
      </c>
      <c r="F7542" s="38" t="s">
        <v>71</v>
      </c>
      <c r="G7542" s="37" t="s">
        <v>747</v>
      </c>
      <c r="H7542" s="0" t="n">
        <v>609467</v>
      </c>
      <c r="I7542" s="0" t="n">
        <v>247518</v>
      </c>
      <c r="J7542" s="0" t="n">
        <v>8624</v>
      </c>
    </row>
    <row r="7543" customFormat="false" ht="15" hidden="false" customHeight="false" outlineLevel="0" collapsed="false">
      <c r="A7543" s="0" t="n">
        <v>202407</v>
      </c>
      <c r="B7543" s="0" t="n">
        <v>202409</v>
      </c>
      <c r="C7543" s="37" t="s">
        <v>178</v>
      </c>
      <c r="D7543" s="37" t="s">
        <v>107</v>
      </c>
      <c r="E7543" s="0" t="n">
        <v>3</v>
      </c>
      <c r="F7543" s="38" t="s">
        <v>71</v>
      </c>
      <c r="G7543" s="37" t="s">
        <v>748</v>
      </c>
      <c r="H7543" s="0" t="n">
        <v>995485</v>
      </c>
      <c r="I7543" s="0" t="n">
        <v>330951</v>
      </c>
      <c r="J7543" s="0" t="n">
        <v>7052</v>
      </c>
    </row>
    <row r="7544" customFormat="false" ht="15" hidden="false" customHeight="false" outlineLevel="0" collapsed="false">
      <c r="A7544" s="0" t="n">
        <v>202407</v>
      </c>
      <c r="B7544" s="0" t="n">
        <v>202409</v>
      </c>
      <c r="C7544" s="37" t="s">
        <v>136</v>
      </c>
      <c r="D7544" s="37" t="s">
        <v>723</v>
      </c>
      <c r="E7544" s="0" t="n">
        <v>3</v>
      </c>
      <c r="F7544" s="38" t="s">
        <v>71</v>
      </c>
      <c r="G7544" s="37" t="s">
        <v>749</v>
      </c>
      <c r="H7544" s="0" t="n">
        <v>1504142</v>
      </c>
      <c r="I7544" s="0" t="n">
        <v>792426</v>
      </c>
      <c r="J7544" s="0" t="n">
        <v>5046</v>
      </c>
    </row>
    <row r="7545" customFormat="false" ht="15" hidden="false" customHeight="false" outlineLevel="0" collapsed="false">
      <c r="A7545" s="0" t="n">
        <v>202407</v>
      </c>
      <c r="B7545" s="0" t="n">
        <v>202409</v>
      </c>
      <c r="C7545" s="37" t="s">
        <v>98</v>
      </c>
      <c r="D7545" s="37" t="s">
        <v>208</v>
      </c>
      <c r="E7545" s="0" t="n">
        <v>3</v>
      </c>
      <c r="F7545" s="38" t="s">
        <v>71</v>
      </c>
      <c r="G7545" s="37" t="s">
        <v>750</v>
      </c>
      <c r="H7545" s="0" t="n">
        <v>48161</v>
      </c>
      <c r="I7545" s="0" t="n">
        <v>48904</v>
      </c>
      <c r="J7545" s="0" t="n">
        <v>4601</v>
      </c>
    </row>
    <row r="7546" customFormat="false" ht="15" hidden="false" customHeight="false" outlineLevel="0" collapsed="false">
      <c r="A7546" s="0" t="n">
        <v>202407</v>
      </c>
      <c r="B7546" s="0" t="n">
        <v>202409</v>
      </c>
      <c r="C7546" s="37" t="s">
        <v>149</v>
      </c>
      <c r="D7546" s="37" t="s">
        <v>385</v>
      </c>
      <c r="E7546" s="0" t="n">
        <v>3</v>
      </c>
      <c r="F7546" s="38" t="s">
        <v>71</v>
      </c>
      <c r="G7546" s="37" t="s">
        <v>751</v>
      </c>
      <c r="H7546" s="0" t="n">
        <v>102975</v>
      </c>
      <c r="I7546" s="0" t="n">
        <v>124711</v>
      </c>
      <c r="J7546" s="0" t="n">
        <v>24029</v>
      </c>
    </row>
    <row r="7547" customFormat="false" ht="15" hidden="false" customHeight="false" outlineLevel="0" collapsed="false">
      <c r="A7547" s="0" t="n">
        <v>202407</v>
      </c>
      <c r="B7547" s="0" t="n">
        <v>202409</v>
      </c>
      <c r="C7547" s="37" t="s">
        <v>115</v>
      </c>
      <c r="D7547" s="37" t="s">
        <v>476</v>
      </c>
      <c r="E7547" s="0" t="n">
        <v>3</v>
      </c>
      <c r="F7547" s="38" t="s">
        <v>71</v>
      </c>
      <c r="G7547" s="37" t="s">
        <v>752</v>
      </c>
      <c r="H7547" s="0" t="n">
        <v>571648</v>
      </c>
      <c r="I7547" s="0" t="n">
        <v>162236</v>
      </c>
      <c r="J7547" s="0" t="n">
        <v>32411</v>
      </c>
    </row>
    <row r="7548" customFormat="false" ht="15" hidden="false" customHeight="false" outlineLevel="0" collapsed="false">
      <c r="A7548" s="0" t="n">
        <v>202407</v>
      </c>
      <c r="B7548" s="0" t="n">
        <v>202409</v>
      </c>
      <c r="C7548" s="37" t="s">
        <v>101</v>
      </c>
      <c r="D7548" s="37" t="s">
        <v>425</v>
      </c>
      <c r="E7548" s="0" t="n">
        <v>3</v>
      </c>
      <c r="F7548" s="38" t="s">
        <v>71</v>
      </c>
      <c r="G7548" s="37" t="s">
        <v>753</v>
      </c>
      <c r="H7548" s="0" t="n">
        <v>269972</v>
      </c>
      <c r="I7548" s="0" t="n">
        <v>284622</v>
      </c>
      <c r="J7548" s="0" t="n">
        <v>-9221</v>
      </c>
    </row>
    <row r="7549" customFormat="false" ht="15" hidden="false" customHeight="false" outlineLevel="0" collapsed="false">
      <c r="A7549" s="0" t="n">
        <v>202407</v>
      </c>
      <c r="B7549" s="0" t="n">
        <v>202409</v>
      </c>
      <c r="C7549" s="37" t="s">
        <v>124</v>
      </c>
      <c r="D7549" s="37" t="s">
        <v>243</v>
      </c>
      <c r="E7549" s="0" t="n">
        <v>3</v>
      </c>
      <c r="F7549" s="38" t="s">
        <v>71</v>
      </c>
      <c r="G7549" s="37" t="s">
        <v>754</v>
      </c>
      <c r="H7549" s="0" t="n">
        <v>2845184</v>
      </c>
      <c r="I7549" s="0" t="n">
        <v>2217108</v>
      </c>
      <c r="J7549" s="0" t="n">
        <v>135914</v>
      </c>
    </row>
    <row r="7550" customFormat="false" ht="15" hidden="false" customHeight="false" outlineLevel="0" collapsed="false">
      <c r="A7550" s="0" t="n">
        <v>202407</v>
      </c>
      <c r="B7550" s="0" t="n">
        <v>202409</v>
      </c>
      <c r="C7550" s="37" t="s">
        <v>136</v>
      </c>
      <c r="D7550" s="37" t="s">
        <v>300</v>
      </c>
      <c r="E7550" s="0" t="n">
        <v>3</v>
      </c>
      <c r="F7550" s="38" t="s">
        <v>71</v>
      </c>
      <c r="G7550" s="37" t="s">
        <v>755</v>
      </c>
      <c r="H7550" s="0" t="n">
        <v>467080</v>
      </c>
      <c r="I7550" s="0" t="n">
        <v>1146517</v>
      </c>
      <c r="J7550" s="0" t="n">
        <v>-159768</v>
      </c>
    </row>
    <row r="7551" customFormat="false" ht="15" hidden="false" customHeight="false" outlineLevel="0" collapsed="false">
      <c r="A7551" s="0" t="n">
        <v>202407</v>
      </c>
      <c r="B7551" s="0" t="n">
        <v>202409</v>
      </c>
      <c r="C7551" s="37" t="s">
        <v>178</v>
      </c>
      <c r="D7551" s="37" t="s">
        <v>756</v>
      </c>
      <c r="E7551" s="0" t="n">
        <v>3</v>
      </c>
      <c r="F7551" s="38" t="s">
        <v>71</v>
      </c>
      <c r="G7551" s="37" t="s">
        <v>757</v>
      </c>
      <c r="H7551" s="0" t="n">
        <v>58362</v>
      </c>
      <c r="I7551" s="0" t="n">
        <v>63316</v>
      </c>
      <c r="J7551" s="0" t="n">
        <v>5757</v>
      </c>
    </row>
    <row r="7552" customFormat="false" ht="15" hidden="false" customHeight="false" outlineLevel="0" collapsed="false">
      <c r="A7552" s="0" t="n">
        <v>202407</v>
      </c>
      <c r="B7552" s="0" t="n">
        <v>202409</v>
      </c>
      <c r="C7552" s="37" t="s">
        <v>152</v>
      </c>
      <c r="D7552" s="37" t="s">
        <v>420</v>
      </c>
      <c r="E7552" s="0" t="n">
        <v>3</v>
      </c>
      <c r="F7552" s="38" t="s">
        <v>71</v>
      </c>
      <c r="G7552" s="37" t="s">
        <v>758</v>
      </c>
      <c r="H7552" s="0" t="n">
        <v>118229</v>
      </c>
      <c r="I7552" s="0" t="n">
        <v>216341</v>
      </c>
      <c r="J7552" s="0" t="n">
        <v>30237</v>
      </c>
    </row>
    <row r="7553" customFormat="false" ht="15" hidden="false" customHeight="false" outlineLevel="0" collapsed="false">
      <c r="A7553" s="0" t="n">
        <v>202407</v>
      </c>
      <c r="B7553" s="0" t="n">
        <v>202409</v>
      </c>
      <c r="C7553" s="37" t="s">
        <v>115</v>
      </c>
      <c r="D7553" s="37" t="s">
        <v>626</v>
      </c>
      <c r="E7553" s="0" t="n">
        <v>3</v>
      </c>
      <c r="F7553" s="38" t="s">
        <v>71</v>
      </c>
      <c r="G7553" s="37" t="s">
        <v>759</v>
      </c>
      <c r="H7553" s="0" t="n">
        <v>23269</v>
      </c>
      <c r="I7553" s="0" t="n">
        <v>37368</v>
      </c>
      <c r="J7553" s="0" t="n">
        <v>8860</v>
      </c>
    </row>
    <row r="7554" customFormat="false" ht="15" hidden="false" customHeight="false" outlineLevel="0" collapsed="false">
      <c r="A7554" s="0" t="n">
        <v>202407</v>
      </c>
      <c r="B7554" s="0" t="n">
        <v>202409</v>
      </c>
      <c r="C7554" s="37" t="s">
        <v>184</v>
      </c>
      <c r="D7554" s="37" t="s">
        <v>425</v>
      </c>
      <c r="E7554" s="0" t="n">
        <v>3</v>
      </c>
      <c r="F7554" s="38" t="s">
        <v>71</v>
      </c>
      <c r="G7554" s="37" t="s">
        <v>760</v>
      </c>
      <c r="H7554" s="0" t="n">
        <v>422949</v>
      </c>
      <c r="I7554" s="0" t="n">
        <v>432881</v>
      </c>
      <c r="J7554" s="0" t="n">
        <v>-42702</v>
      </c>
    </row>
    <row r="7555" customFormat="false" ht="15" hidden="false" customHeight="false" outlineLevel="0" collapsed="false">
      <c r="A7555" s="0" t="n">
        <v>202407</v>
      </c>
      <c r="B7555" s="0" t="n">
        <v>202409</v>
      </c>
      <c r="C7555" s="37" t="s">
        <v>95</v>
      </c>
      <c r="D7555" s="37" t="s">
        <v>618</v>
      </c>
      <c r="E7555" s="0" t="n">
        <v>3</v>
      </c>
      <c r="F7555" s="38" t="s">
        <v>71</v>
      </c>
      <c r="G7555" s="37" t="s">
        <v>761</v>
      </c>
      <c r="H7555" s="0" t="n">
        <v>483436</v>
      </c>
      <c r="I7555" s="0" t="n">
        <v>264502</v>
      </c>
      <c r="J7555" s="0" t="n">
        <v>-7619</v>
      </c>
    </row>
    <row r="7556" customFormat="false" ht="15" hidden="false" customHeight="false" outlineLevel="0" collapsed="false">
      <c r="A7556" s="0" t="n">
        <v>202407</v>
      </c>
      <c r="B7556" s="0" t="n">
        <v>202409</v>
      </c>
      <c r="C7556" s="37" t="s">
        <v>152</v>
      </c>
      <c r="D7556" s="37" t="s">
        <v>372</v>
      </c>
      <c r="E7556" s="0" t="n">
        <v>3</v>
      </c>
      <c r="F7556" s="38" t="s">
        <v>71</v>
      </c>
      <c r="G7556" s="37" t="s">
        <v>762</v>
      </c>
      <c r="H7556" s="0" t="n">
        <v>402870</v>
      </c>
      <c r="I7556" s="0" t="n">
        <v>224605</v>
      </c>
      <c r="J7556" s="0" t="n">
        <v>21206</v>
      </c>
    </row>
    <row r="7557" customFormat="false" ht="15" hidden="false" customHeight="false" outlineLevel="0" collapsed="false">
      <c r="A7557" s="0" t="n">
        <v>202407</v>
      </c>
      <c r="B7557" s="0" t="n">
        <v>202409</v>
      </c>
      <c r="C7557" s="37" t="s">
        <v>158</v>
      </c>
      <c r="D7557" s="37" t="s">
        <v>461</v>
      </c>
      <c r="E7557" s="0" t="n">
        <v>3</v>
      </c>
      <c r="F7557" s="38" t="s">
        <v>71</v>
      </c>
      <c r="G7557" s="37" t="s">
        <v>763</v>
      </c>
      <c r="H7557" s="0" t="n">
        <v>2002737</v>
      </c>
      <c r="I7557" s="0" t="n">
        <v>1045247</v>
      </c>
      <c r="J7557" s="0" t="n">
        <v>-85542</v>
      </c>
    </row>
    <row r="7558" customFormat="false" ht="15" hidden="false" customHeight="false" outlineLevel="0" collapsed="false">
      <c r="A7558" s="0" t="n">
        <v>202407</v>
      </c>
      <c r="B7558" s="0" t="n">
        <v>202409</v>
      </c>
      <c r="C7558" s="37" t="s">
        <v>106</v>
      </c>
      <c r="D7558" s="37" t="s">
        <v>116</v>
      </c>
      <c r="E7558" s="0" t="n">
        <v>3</v>
      </c>
      <c r="F7558" s="38" t="s">
        <v>71</v>
      </c>
      <c r="G7558" s="37" t="s">
        <v>764</v>
      </c>
      <c r="H7558" s="0" t="n">
        <v>2139448</v>
      </c>
      <c r="I7558" s="0" t="n">
        <v>1405347</v>
      </c>
      <c r="J7558" s="0" t="n">
        <v>136630</v>
      </c>
    </row>
    <row r="7559" customFormat="false" ht="15" hidden="false" customHeight="false" outlineLevel="0" collapsed="false">
      <c r="A7559" s="0" t="n">
        <v>202407</v>
      </c>
      <c r="B7559" s="0" t="n">
        <v>202409</v>
      </c>
      <c r="C7559" s="37" t="s">
        <v>109</v>
      </c>
      <c r="D7559" s="37" t="s">
        <v>540</v>
      </c>
      <c r="E7559" s="0" t="n">
        <v>3</v>
      </c>
      <c r="F7559" s="38" t="s">
        <v>71</v>
      </c>
      <c r="G7559" s="37" t="s">
        <v>765</v>
      </c>
      <c r="H7559" s="0" t="n">
        <v>400494</v>
      </c>
      <c r="I7559" s="0" t="n">
        <v>232656</v>
      </c>
      <c r="J7559" s="0" t="n">
        <v>33107</v>
      </c>
    </row>
    <row r="7560" customFormat="false" ht="15" hidden="false" customHeight="false" outlineLevel="0" collapsed="false">
      <c r="A7560" s="0" t="n">
        <v>202407</v>
      </c>
      <c r="B7560" s="0" t="n">
        <v>202409</v>
      </c>
      <c r="C7560" s="37" t="s">
        <v>178</v>
      </c>
      <c r="D7560" s="37" t="s">
        <v>364</v>
      </c>
      <c r="E7560" s="0" t="n">
        <v>3</v>
      </c>
      <c r="F7560" s="38" t="s">
        <v>71</v>
      </c>
      <c r="G7560" s="37" t="s">
        <v>766</v>
      </c>
      <c r="H7560" s="0" t="n">
        <v>44687</v>
      </c>
      <c r="I7560" s="0" t="n">
        <v>20380</v>
      </c>
      <c r="J7560" s="0" t="n">
        <v>-981</v>
      </c>
    </row>
    <row r="7561" customFormat="false" ht="15" hidden="false" customHeight="false" outlineLevel="0" collapsed="false">
      <c r="A7561" s="0" t="n">
        <v>202407</v>
      </c>
      <c r="B7561" s="0" t="n">
        <v>202409</v>
      </c>
      <c r="C7561" s="37" t="s">
        <v>184</v>
      </c>
      <c r="D7561" s="37" t="s">
        <v>571</v>
      </c>
      <c r="E7561" s="0" t="n">
        <v>3</v>
      </c>
      <c r="F7561" s="38" t="s">
        <v>71</v>
      </c>
      <c r="G7561" s="37" t="s">
        <v>767</v>
      </c>
      <c r="H7561" s="0" t="n">
        <v>995007</v>
      </c>
      <c r="I7561" s="0" t="n">
        <v>628857</v>
      </c>
      <c r="J7561" s="0" t="n">
        <v>58646</v>
      </c>
    </row>
    <row r="7562" customFormat="false" ht="15" hidden="false" customHeight="false" outlineLevel="0" collapsed="false">
      <c r="A7562" s="0" t="n">
        <v>202407</v>
      </c>
      <c r="B7562" s="0" t="n">
        <v>202409</v>
      </c>
      <c r="C7562" s="37" t="s">
        <v>136</v>
      </c>
      <c r="D7562" s="37" t="s">
        <v>509</v>
      </c>
      <c r="E7562" s="0" t="n">
        <v>3</v>
      </c>
      <c r="F7562" s="38" t="s">
        <v>71</v>
      </c>
      <c r="G7562" s="37" t="s">
        <v>768</v>
      </c>
      <c r="H7562" s="0" t="n">
        <v>999943</v>
      </c>
      <c r="I7562" s="0" t="n">
        <v>346122</v>
      </c>
      <c r="J7562" s="0" t="n">
        <v>-14268</v>
      </c>
    </row>
    <row r="7563" customFormat="false" ht="15" hidden="false" customHeight="false" outlineLevel="0" collapsed="false">
      <c r="A7563" s="0" t="n">
        <v>202407</v>
      </c>
      <c r="B7563" s="0" t="n">
        <v>202409</v>
      </c>
      <c r="C7563" s="37" t="s">
        <v>136</v>
      </c>
      <c r="D7563" s="37" t="s">
        <v>258</v>
      </c>
      <c r="E7563" s="0" t="n">
        <v>3</v>
      </c>
      <c r="F7563" s="38" t="s">
        <v>71</v>
      </c>
      <c r="G7563" s="37" t="s">
        <v>769</v>
      </c>
      <c r="H7563" s="0" t="n">
        <v>678491</v>
      </c>
      <c r="I7563" s="0" t="n">
        <v>551261</v>
      </c>
      <c r="J7563" s="0" t="n">
        <v>119923</v>
      </c>
    </row>
    <row r="7564" customFormat="false" ht="15" hidden="false" customHeight="false" outlineLevel="0" collapsed="false">
      <c r="A7564" s="0" t="n">
        <v>202407</v>
      </c>
      <c r="B7564" s="0" t="n">
        <v>202409</v>
      </c>
      <c r="C7564" s="37" t="s">
        <v>115</v>
      </c>
      <c r="D7564" s="37" t="s">
        <v>288</v>
      </c>
      <c r="E7564" s="0" t="n">
        <v>3</v>
      </c>
      <c r="F7564" s="38" t="s">
        <v>71</v>
      </c>
      <c r="G7564" s="37" t="s">
        <v>770</v>
      </c>
      <c r="H7564" s="0" t="n">
        <v>1896497</v>
      </c>
      <c r="I7564" s="0" t="n">
        <v>2816211</v>
      </c>
      <c r="J7564" s="0" t="n">
        <v>283493</v>
      </c>
    </row>
    <row r="7565" customFormat="false" ht="15" hidden="false" customHeight="false" outlineLevel="0" collapsed="false">
      <c r="A7565" s="0" t="n">
        <v>202407</v>
      </c>
      <c r="B7565" s="0" t="n">
        <v>202409</v>
      </c>
      <c r="C7565" s="37" t="s">
        <v>109</v>
      </c>
      <c r="D7565" s="37" t="s">
        <v>412</v>
      </c>
      <c r="E7565" s="0" t="n">
        <v>3</v>
      </c>
      <c r="F7565" s="38" t="s">
        <v>71</v>
      </c>
      <c r="G7565" s="37" t="s">
        <v>771</v>
      </c>
      <c r="H7565" s="0" t="n">
        <v>119477</v>
      </c>
      <c r="I7565" s="0" t="n">
        <v>103916</v>
      </c>
      <c r="J7565" s="0" t="n">
        <v>1662</v>
      </c>
    </row>
    <row r="7566" customFormat="false" ht="15" hidden="false" customHeight="false" outlineLevel="0" collapsed="false">
      <c r="A7566" s="0" t="n">
        <v>202407</v>
      </c>
      <c r="B7566" s="0" t="n">
        <v>202409</v>
      </c>
      <c r="C7566" s="37" t="s">
        <v>98</v>
      </c>
      <c r="D7566" s="37" t="s">
        <v>233</v>
      </c>
      <c r="E7566" s="0" t="n">
        <v>3</v>
      </c>
      <c r="F7566" s="38" t="s">
        <v>71</v>
      </c>
      <c r="G7566" s="37" t="s">
        <v>772</v>
      </c>
      <c r="H7566" s="0" t="n">
        <v>4970290</v>
      </c>
      <c r="I7566" s="0" t="n">
        <v>4818507</v>
      </c>
      <c r="J7566" s="0" t="n">
        <v>-211119</v>
      </c>
    </row>
    <row r="7567" customFormat="false" ht="15" hidden="false" customHeight="false" outlineLevel="0" collapsed="false">
      <c r="A7567" s="0" t="n">
        <v>202407</v>
      </c>
      <c r="B7567" s="0" t="n">
        <v>202409</v>
      </c>
      <c r="C7567" s="37" t="s">
        <v>178</v>
      </c>
      <c r="D7567" s="37" t="s">
        <v>294</v>
      </c>
      <c r="E7567" s="0" t="n">
        <v>3</v>
      </c>
      <c r="F7567" s="38" t="s">
        <v>71</v>
      </c>
      <c r="G7567" s="37" t="s">
        <v>773</v>
      </c>
      <c r="H7567" s="0" t="n">
        <v>144866</v>
      </c>
      <c r="I7567" s="0" t="n">
        <v>139537</v>
      </c>
      <c r="J7567" s="0" t="n">
        <v>16593</v>
      </c>
    </row>
    <row r="7568" customFormat="false" ht="15" hidden="false" customHeight="false" outlineLevel="0" collapsed="false">
      <c r="A7568" s="0" t="n">
        <v>202407</v>
      </c>
      <c r="B7568" s="0" t="n">
        <v>202409</v>
      </c>
      <c r="C7568" s="37" t="s">
        <v>149</v>
      </c>
      <c r="D7568" s="37" t="s">
        <v>130</v>
      </c>
      <c r="E7568" s="0" t="n">
        <v>3</v>
      </c>
      <c r="F7568" s="38" t="s">
        <v>71</v>
      </c>
      <c r="G7568" s="37" t="s">
        <v>774</v>
      </c>
      <c r="H7568" s="0" t="n">
        <v>1220653</v>
      </c>
      <c r="I7568" s="0" t="n">
        <v>1113567</v>
      </c>
      <c r="J7568" s="0" t="n">
        <v>240301</v>
      </c>
    </row>
    <row r="7569" customFormat="false" ht="15" hidden="false" customHeight="false" outlineLevel="0" collapsed="false">
      <c r="A7569" s="0" t="n">
        <v>202407</v>
      </c>
      <c r="B7569" s="0" t="n">
        <v>202409</v>
      </c>
      <c r="C7569" s="37" t="s">
        <v>109</v>
      </c>
      <c r="D7569" s="37" t="s">
        <v>139</v>
      </c>
      <c r="E7569" s="0" t="n">
        <v>3</v>
      </c>
      <c r="F7569" s="38" t="s">
        <v>71</v>
      </c>
      <c r="G7569" s="37" t="s">
        <v>775</v>
      </c>
      <c r="H7569" s="0" t="n">
        <v>66478</v>
      </c>
      <c r="I7569" s="0" t="n">
        <v>56359</v>
      </c>
      <c r="J7569" s="0" t="n">
        <v>161</v>
      </c>
    </row>
    <row r="7570" customFormat="false" ht="15" hidden="false" customHeight="false" outlineLevel="0" collapsed="false">
      <c r="A7570" s="0" t="n">
        <v>202407</v>
      </c>
      <c r="B7570" s="0" t="n">
        <v>202409</v>
      </c>
      <c r="C7570" s="37" t="s">
        <v>106</v>
      </c>
      <c r="D7570" s="37" t="s">
        <v>776</v>
      </c>
      <c r="E7570" s="0" t="n">
        <v>3</v>
      </c>
      <c r="F7570" s="38" t="s">
        <v>71</v>
      </c>
      <c r="G7570" s="37" t="s">
        <v>777</v>
      </c>
      <c r="H7570" s="0" t="n">
        <v>184037</v>
      </c>
      <c r="I7570" s="0" t="n">
        <v>104176</v>
      </c>
      <c r="J7570" s="0" t="n">
        <v>3754</v>
      </c>
    </row>
    <row r="7571" customFormat="false" ht="15" hidden="false" customHeight="false" outlineLevel="0" collapsed="false">
      <c r="A7571" s="0" t="n">
        <v>202407</v>
      </c>
      <c r="B7571" s="0" t="n">
        <v>202409</v>
      </c>
      <c r="C7571" s="37" t="s">
        <v>109</v>
      </c>
      <c r="D7571" s="37" t="s">
        <v>396</v>
      </c>
      <c r="E7571" s="0" t="n">
        <v>3</v>
      </c>
      <c r="F7571" s="38" t="s">
        <v>71</v>
      </c>
      <c r="G7571" s="37" t="s">
        <v>778</v>
      </c>
      <c r="H7571" s="0" t="n">
        <v>3258870</v>
      </c>
      <c r="I7571" s="0" t="n">
        <v>1989424</v>
      </c>
      <c r="J7571" s="0" t="n">
        <v>9521</v>
      </c>
    </row>
    <row r="7572" customFormat="false" ht="15" hidden="false" customHeight="false" outlineLevel="0" collapsed="false">
      <c r="A7572" s="0" t="n">
        <v>202407</v>
      </c>
      <c r="B7572" s="0" t="n">
        <v>202409</v>
      </c>
      <c r="C7572" s="37" t="s">
        <v>106</v>
      </c>
      <c r="D7572" s="37" t="s">
        <v>189</v>
      </c>
      <c r="E7572" s="0" t="n">
        <v>3</v>
      </c>
      <c r="F7572" s="38" t="s">
        <v>71</v>
      </c>
      <c r="G7572" s="37" t="s">
        <v>779</v>
      </c>
      <c r="H7572" s="0" t="n">
        <v>418302</v>
      </c>
      <c r="I7572" s="0" t="n">
        <v>695466</v>
      </c>
      <c r="J7572" s="0" t="n">
        <v>163817</v>
      </c>
    </row>
    <row r="7573" customFormat="false" ht="15" hidden="false" customHeight="false" outlineLevel="0" collapsed="false">
      <c r="A7573" s="0" t="n">
        <v>202407</v>
      </c>
      <c r="B7573" s="0" t="n">
        <v>202409</v>
      </c>
      <c r="C7573" s="37" t="s">
        <v>152</v>
      </c>
      <c r="D7573" s="37" t="s">
        <v>320</v>
      </c>
      <c r="E7573" s="0" t="n">
        <v>3</v>
      </c>
      <c r="F7573" s="38" t="s">
        <v>71</v>
      </c>
      <c r="G7573" s="37" t="s">
        <v>780</v>
      </c>
      <c r="H7573" s="0" t="n">
        <v>1586421</v>
      </c>
      <c r="I7573" s="0" t="n">
        <v>800003</v>
      </c>
      <c r="J7573" s="0" t="n">
        <v>-88692</v>
      </c>
    </row>
    <row r="7574" customFormat="false" ht="15" hidden="false" customHeight="false" outlineLevel="0" collapsed="false">
      <c r="A7574" s="0" t="n">
        <v>202407</v>
      </c>
      <c r="B7574" s="0" t="n">
        <v>202409</v>
      </c>
      <c r="C7574" s="37" t="s">
        <v>95</v>
      </c>
      <c r="D7574" s="37" t="s">
        <v>693</v>
      </c>
      <c r="E7574" s="0" t="n">
        <v>3</v>
      </c>
      <c r="F7574" s="38" t="s">
        <v>71</v>
      </c>
      <c r="G7574" s="37" t="s">
        <v>781</v>
      </c>
      <c r="H7574" s="0" t="n">
        <v>803646</v>
      </c>
      <c r="I7574" s="0" t="n">
        <v>566771</v>
      </c>
      <c r="J7574" s="0" t="n">
        <v>118205</v>
      </c>
    </row>
    <row r="7575" customFormat="false" ht="15" hidden="false" customHeight="false" outlineLevel="0" collapsed="false">
      <c r="A7575" s="0" t="n">
        <v>202407</v>
      </c>
      <c r="B7575" s="0" t="n">
        <v>202409</v>
      </c>
      <c r="C7575" s="37" t="s">
        <v>98</v>
      </c>
      <c r="D7575" s="37" t="s">
        <v>369</v>
      </c>
      <c r="E7575" s="0" t="n">
        <v>3</v>
      </c>
      <c r="F7575" s="38" t="s">
        <v>71</v>
      </c>
      <c r="G7575" s="37" t="s">
        <v>782</v>
      </c>
      <c r="H7575" s="0" t="n">
        <v>358387</v>
      </c>
      <c r="I7575" s="0" t="n">
        <v>275816</v>
      </c>
      <c r="J7575" s="0" t="n">
        <v>11662</v>
      </c>
    </row>
    <row r="7576" customFormat="false" ht="15" hidden="false" customHeight="false" outlineLevel="0" collapsed="false">
      <c r="A7576" s="0" t="n">
        <v>202407</v>
      </c>
      <c r="B7576" s="0" t="n">
        <v>202409</v>
      </c>
      <c r="C7576" s="37" t="s">
        <v>136</v>
      </c>
      <c r="D7576" s="37" t="s">
        <v>719</v>
      </c>
      <c r="E7576" s="0" t="n">
        <v>3</v>
      </c>
      <c r="F7576" s="38" t="s">
        <v>71</v>
      </c>
      <c r="G7576" s="37" t="s">
        <v>783</v>
      </c>
      <c r="H7576" s="0" t="n">
        <v>2347894</v>
      </c>
      <c r="I7576" s="0" t="n">
        <v>1961892</v>
      </c>
      <c r="J7576" s="0" t="n">
        <v>142901</v>
      </c>
    </row>
    <row r="7577" customFormat="false" ht="15" hidden="false" customHeight="false" outlineLevel="0" collapsed="false">
      <c r="A7577" s="0" t="n">
        <v>202407</v>
      </c>
      <c r="B7577" s="0" t="n">
        <v>202409</v>
      </c>
      <c r="C7577" s="37" t="s">
        <v>101</v>
      </c>
      <c r="D7577" s="37" t="s">
        <v>247</v>
      </c>
      <c r="E7577" s="0" t="n">
        <v>3</v>
      </c>
      <c r="F7577" s="38" t="s">
        <v>71</v>
      </c>
      <c r="G7577" s="37" t="s">
        <v>784</v>
      </c>
      <c r="H7577" s="0" t="n">
        <v>442739</v>
      </c>
      <c r="I7577" s="0" t="n">
        <v>732042</v>
      </c>
      <c r="J7577" s="0" t="n">
        <v>33627</v>
      </c>
    </row>
    <row r="7578" customFormat="false" ht="15" hidden="false" customHeight="false" outlineLevel="0" collapsed="false">
      <c r="A7578" s="0" t="n">
        <v>202407</v>
      </c>
      <c r="B7578" s="0" t="n">
        <v>202409</v>
      </c>
      <c r="C7578" s="37" t="s">
        <v>184</v>
      </c>
      <c r="D7578" s="37" t="s">
        <v>367</v>
      </c>
      <c r="E7578" s="0" t="n">
        <v>3</v>
      </c>
      <c r="F7578" s="38" t="s">
        <v>71</v>
      </c>
      <c r="G7578" s="37" t="s">
        <v>785</v>
      </c>
      <c r="H7578" s="0" t="n">
        <v>65928</v>
      </c>
      <c r="I7578" s="0" t="n">
        <v>125412</v>
      </c>
      <c r="J7578" s="0" t="n">
        <v>13038</v>
      </c>
    </row>
    <row r="7579" customFormat="false" ht="15" hidden="false" customHeight="false" outlineLevel="0" collapsed="false">
      <c r="A7579" s="0" t="n">
        <v>202407</v>
      </c>
      <c r="B7579" s="0" t="n">
        <v>202409</v>
      </c>
      <c r="C7579" s="37" t="s">
        <v>98</v>
      </c>
      <c r="D7579" s="37" t="s">
        <v>376</v>
      </c>
      <c r="E7579" s="0" t="n">
        <v>3</v>
      </c>
      <c r="F7579" s="38" t="s">
        <v>71</v>
      </c>
      <c r="G7579" s="37" t="s">
        <v>786</v>
      </c>
      <c r="H7579" s="0" t="n">
        <v>238982</v>
      </c>
      <c r="I7579" s="0" t="n">
        <v>278367</v>
      </c>
      <c r="J7579" s="0" t="n">
        <v>1954</v>
      </c>
    </row>
    <row r="7580" customFormat="false" ht="15" hidden="false" customHeight="false" outlineLevel="0" collapsed="false">
      <c r="A7580" s="0" t="n">
        <v>202407</v>
      </c>
      <c r="B7580" s="0" t="n">
        <v>202409</v>
      </c>
      <c r="C7580" s="37" t="s">
        <v>158</v>
      </c>
      <c r="D7580" s="37" t="s">
        <v>96</v>
      </c>
      <c r="E7580" s="0" t="n">
        <v>3</v>
      </c>
      <c r="F7580" s="38" t="s">
        <v>71</v>
      </c>
      <c r="G7580" s="37" t="s">
        <v>787</v>
      </c>
      <c r="H7580" s="0" t="n">
        <v>831777</v>
      </c>
      <c r="I7580" s="0" t="n">
        <v>1332256</v>
      </c>
      <c r="J7580" s="0" t="n">
        <v>247584</v>
      </c>
    </row>
    <row r="7581" customFormat="false" ht="15" hidden="false" customHeight="false" outlineLevel="0" collapsed="false">
      <c r="A7581" s="0" t="n">
        <v>202407</v>
      </c>
      <c r="B7581" s="0" t="n">
        <v>202409</v>
      </c>
      <c r="C7581" s="37" t="s">
        <v>115</v>
      </c>
      <c r="D7581" s="37" t="s">
        <v>241</v>
      </c>
      <c r="E7581" s="0" t="n">
        <v>3</v>
      </c>
      <c r="F7581" s="38" t="s">
        <v>71</v>
      </c>
      <c r="G7581" s="37" t="s">
        <v>788</v>
      </c>
      <c r="H7581" s="0" t="n">
        <v>810033</v>
      </c>
      <c r="I7581" s="0" t="n">
        <v>510894</v>
      </c>
      <c r="J7581" s="0" t="n">
        <v>97019</v>
      </c>
    </row>
    <row r="7582" customFormat="false" ht="15" hidden="false" customHeight="false" outlineLevel="0" collapsed="false">
      <c r="A7582" s="0" t="n">
        <v>202407</v>
      </c>
      <c r="B7582" s="0" t="n">
        <v>202409</v>
      </c>
      <c r="C7582" s="37" t="s">
        <v>101</v>
      </c>
      <c r="D7582" s="37" t="s">
        <v>482</v>
      </c>
      <c r="E7582" s="0" t="n">
        <v>3</v>
      </c>
      <c r="F7582" s="38" t="s">
        <v>71</v>
      </c>
      <c r="G7582" s="37" t="s">
        <v>789</v>
      </c>
      <c r="H7582" s="0" t="n">
        <v>78950</v>
      </c>
      <c r="I7582" s="0" t="n">
        <v>65650</v>
      </c>
      <c r="J7582" s="0" t="n">
        <v>-1204</v>
      </c>
    </row>
    <row r="7583" customFormat="false" ht="15" hidden="false" customHeight="false" outlineLevel="0" collapsed="false">
      <c r="A7583" s="0" t="n">
        <v>202407</v>
      </c>
      <c r="B7583" s="0" t="n">
        <v>202409</v>
      </c>
      <c r="C7583" s="37" t="s">
        <v>136</v>
      </c>
      <c r="D7583" s="37" t="s">
        <v>120</v>
      </c>
      <c r="E7583" s="0" t="n">
        <v>3</v>
      </c>
      <c r="F7583" s="38" t="s">
        <v>71</v>
      </c>
      <c r="G7583" s="37" t="s">
        <v>790</v>
      </c>
      <c r="H7583" s="0" t="n">
        <v>232644</v>
      </c>
      <c r="I7583" s="0" t="n">
        <v>504893</v>
      </c>
      <c r="J7583" s="0" t="n">
        <v>74091</v>
      </c>
    </row>
    <row r="7584" customFormat="false" ht="15" hidden="false" customHeight="false" outlineLevel="0" collapsed="false">
      <c r="A7584" s="0" t="n">
        <v>202407</v>
      </c>
      <c r="B7584" s="0" t="n">
        <v>202409</v>
      </c>
      <c r="C7584" s="37" t="s">
        <v>98</v>
      </c>
      <c r="D7584" s="37" t="s">
        <v>447</v>
      </c>
      <c r="E7584" s="0" t="n">
        <v>3</v>
      </c>
      <c r="F7584" s="38" t="s">
        <v>71</v>
      </c>
      <c r="G7584" s="37" t="s">
        <v>791</v>
      </c>
      <c r="H7584" s="0" t="n">
        <v>270711</v>
      </c>
      <c r="I7584" s="0" t="n">
        <v>416401</v>
      </c>
      <c r="J7584" s="0" t="n">
        <v>18468</v>
      </c>
    </row>
    <row r="7585" customFormat="false" ht="15" hidden="false" customHeight="false" outlineLevel="0" collapsed="false">
      <c r="A7585" s="0" t="n">
        <v>202407</v>
      </c>
      <c r="B7585" s="0" t="n">
        <v>202409</v>
      </c>
      <c r="C7585" s="37" t="s">
        <v>136</v>
      </c>
      <c r="D7585" s="37" t="s">
        <v>391</v>
      </c>
      <c r="E7585" s="0" t="n">
        <v>3</v>
      </c>
      <c r="F7585" s="38" t="s">
        <v>71</v>
      </c>
      <c r="G7585" s="37" t="s">
        <v>792</v>
      </c>
      <c r="H7585" s="0" t="n">
        <v>374479</v>
      </c>
      <c r="I7585" s="0" t="n">
        <v>122293</v>
      </c>
      <c r="J7585" s="0" t="n">
        <v>10415</v>
      </c>
    </row>
    <row r="7586" customFormat="false" ht="15" hidden="false" customHeight="false" outlineLevel="0" collapsed="false">
      <c r="A7586" s="0" t="n">
        <v>202407</v>
      </c>
      <c r="B7586" s="0" t="n">
        <v>202409</v>
      </c>
      <c r="C7586" s="37" t="s">
        <v>106</v>
      </c>
      <c r="D7586" s="37" t="s">
        <v>467</v>
      </c>
      <c r="E7586" s="0" t="n">
        <v>3</v>
      </c>
      <c r="F7586" s="38" t="s">
        <v>71</v>
      </c>
      <c r="G7586" s="37" t="s">
        <v>793</v>
      </c>
      <c r="H7586" s="0" t="n">
        <v>102048</v>
      </c>
      <c r="I7586" s="0" t="n">
        <v>107915</v>
      </c>
      <c r="J7586" s="0" t="n">
        <v>25092</v>
      </c>
    </row>
    <row r="7587" customFormat="false" ht="15" hidden="false" customHeight="false" outlineLevel="0" collapsed="false">
      <c r="A7587" s="0" t="n">
        <v>202407</v>
      </c>
      <c r="B7587" s="0" t="n">
        <v>202409</v>
      </c>
      <c r="C7587" s="37" t="s">
        <v>95</v>
      </c>
      <c r="D7587" s="37" t="s">
        <v>147</v>
      </c>
      <c r="E7587" s="0" t="n">
        <v>3</v>
      </c>
      <c r="F7587" s="38" t="s">
        <v>71</v>
      </c>
      <c r="G7587" s="37" t="s">
        <v>794</v>
      </c>
      <c r="H7587" s="0" t="n">
        <v>312793</v>
      </c>
      <c r="I7587" s="0" t="n">
        <v>368381</v>
      </c>
      <c r="J7587" s="0" t="n">
        <v>4640</v>
      </c>
    </row>
    <row r="7588" customFormat="false" ht="15" hidden="false" customHeight="false" outlineLevel="0" collapsed="false">
      <c r="A7588" s="0" t="n">
        <v>202407</v>
      </c>
      <c r="B7588" s="0" t="n">
        <v>202409</v>
      </c>
      <c r="C7588" s="37" t="s">
        <v>184</v>
      </c>
      <c r="D7588" s="37" t="s">
        <v>603</v>
      </c>
      <c r="E7588" s="0" t="n">
        <v>3</v>
      </c>
      <c r="F7588" s="38" t="s">
        <v>71</v>
      </c>
      <c r="G7588" s="37" t="s">
        <v>795</v>
      </c>
      <c r="H7588" s="0" t="n">
        <v>290931</v>
      </c>
      <c r="I7588" s="0" t="n">
        <v>252903</v>
      </c>
      <c r="J7588" s="0" t="n">
        <v>43665</v>
      </c>
    </row>
    <row r="7589" customFormat="false" ht="15" hidden="false" customHeight="false" outlineLevel="0" collapsed="false">
      <c r="A7589" s="0" t="n">
        <v>202407</v>
      </c>
      <c r="B7589" s="0" t="n">
        <v>202409</v>
      </c>
      <c r="C7589" s="37" t="s">
        <v>149</v>
      </c>
      <c r="D7589" s="37" t="s">
        <v>318</v>
      </c>
      <c r="E7589" s="0" t="n">
        <v>3</v>
      </c>
      <c r="F7589" s="38" t="s">
        <v>71</v>
      </c>
      <c r="G7589" s="37" t="s">
        <v>796</v>
      </c>
      <c r="H7589" s="0" t="n">
        <v>1155043</v>
      </c>
      <c r="I7589" s="0" t="n">
        <v>1740817</v>
      </c>
      <c r="J7589" s="0" t="n">
        <v>218843</v>
      </c>
    </row>
    <row r="7590" customFormat="false" ht="15" hidden="false" customHeight="false" outlineLevel="0" collapsed="false">
      <c r="A7590" s="0" t="n">
        <v>202407</v>
      </c>
      <c r="B7590" s="0" t="n">
        <v>202409</v>
      </c>
      <c r="C7590" s="37" t="s">
        <v>115</v>
      </c>
      <c r="D7590" s="37" t="s">
        <v>191</v>
      </c>
      <c r="E7590" s="0" t="n">
        <v>3</v>
      </c>
      <c r="F7590" s="38" t="s">
        <v>71</v>
      </c>
      <c r="G7590" s="37" t="s">
        <v>797</v>
      </c>
      <c r="H7590" s="0" t="n">
        <v>1438634</v>
      </c>
      <c r="I7590" s="0" t="n">
        <v>2398539</v>
      </c>
      <c r="J7590" s="0" t="n">
        <v>145345</v>
      </c>
    </row>
    <row r="7591" customFormat="false" ht="15" hidden="false" customHeight="false" outlineLevel="0" collapsed="false">
      <c r="A7591" s="0" t="n">
        <v>202407</v>
      </c>
      <c r="B7591" s="0" t="n">
        <v>202409</v>
      </c>
      <c r="C7591" s="37" t="s">
        <v>101</v>
      </c>
      <c r="D7591" s="37" t="s">
        <v>519</v>
      </c>
      <c r="E7591" s="0" t="n">
        <v>3</v>
      </c>
      <c r="F7591" s="38" t="s">
        <v>71</v>
      </c>
      <c r="G7591" s="37" t="s">
        <v>798</v>
      </c>
      <c r="H7591" s="0" t="n">
        <v>512071</v>
      </c>
      <c r="I7591" s="0" t="n">
        <v>349370</v>
      </c>
      <c r="J7591" s="0" t="n">
        <v>40786</v>
      </c>
    </row>
    <row r="7592" customFormat="false" ht="15" hidden="false" customHeight="false" outlineLevel="0" collapsed="false">
      <c r="A7592" s="0" t="n">
        <v>202407</v>
      </c>
      <c r="B7592" s="0" t="n">
        <v>202409</v>
      </c>
      <c r="C7592" s="37" t="s">
        <v>101</v>
      </c>
      <c r="D7592" s="37" t="s">
        <v>99</v>
      </c>
      <c r="E7592" s="0" t="n">
        <v>3</v>
      </c>
      <c r="F7592" s="38" t="s">
        <v>71</v>
      </c>
      <c r="G7592" s="37" t="s">
        <v>799</v>
      </c>
      <c r="H7592" s="0" t="n">
        <v>369108</v>
      </c>
      <c r="I7592" s="0" t="n">
        <v>554754</v>
      </c>
      <c r="J7592" s="0" t="n">
        <v>58161</v>
      </c>
    </row>
    <row r="7593" customFormat="false" ht="15" hidden="false" customHeight="false" outlineLevel="0" collapsed="false">
      <c r="A7593" s="0" t="n">
        <v>202407</v>
      </c>
      <c r="B7593" s="0" t="n">
        <v>202409</v>
      </c>
      <c r="C7593" s="37" t="s">
        <v>197</v>
      </c>
      <c r="D7593" s="37" t="s">
        <v>623</v>
      </c>
      <c r="E7593" s="0" t="n">
        <v>3</v>
      </c>
      <c r="F7593" s="38" t="s">
        <v>71</v>
      </c>
      <c r="G7593" s="37" t="s">
        <v>800</v>
      </c>
      <c r="H7593" s="0" t="n">
        <v>602128</v>
      </c>
      <c r="I7593" s="0" t="n">
        <v>860411</v>
      </c>
      <c r="J7593" s="0" t="n">
        <v>-30833</v>
      </c>
    </row>
    <row r="7594" customFormat="false" ht="15" hidden="false" customHeight="false" outlineLevel="0" collapsed="false">
      <c r="A7594" s="0" t="n">
        <v>202407</v>
      </c>
      <c r="B7594" s="0" t="n">
        <v>202409</v>
      </c>
      <c r="C7594" s="37" t="s">
        <v>115</v>
      </c>
      <c r="D7594" s="37" t="s">
        <v>102</v>
      </c>
      <c r="E7594" s="0" t="n">
        <v>3</v>
      </c>
      <c r="F7594" s="38" t="s">
        <v>71</v>
      </c>
      <c r="G7594" s="37" t="s">
        <v>801</v>
      </c>
      <c r="H7594" s="0" t="n">
        <v>211046</v>
      </c>
      <c r="I7594" s="0" t="n">
        <v>185976</v>
      </c>
      <c r="J7594" s="0" t="n">
        <v>3594</v>
      </c>
    </row>
    <row r="7595" customFormat="false" ht="15" hidden="false" customHeight="false" outlineLevel="0" collapsed="false">
      <c r="A7595" s="0" t="n">
        <v>202407</v>
      </c>
      <c r="B7595" s="0" t="n">
        <v>202409</v>
      </c>
      <c r="C7595" s="37" t="s">
        <v>136</v>
      </c>
      <c r="D7595" s="37" t="s">
        <v>719</v>
      </c>
      <c r="E7595" s="0" t="n">
        <v>3</v>
      </c>
      <c r="F7595" s="38" t="s">
        <v>71</v>
      </c>
      <c r="G7595" s="37" t="s">
        <v>802</v>
      </c>
      <c r="H7595" s="0" t="n">
        <v>107772</v>
      </c>
      <c r="I7595" s="0" t="n">
        <v>35185</v>
      </c>
      <c r="J7595" s="0" t="n">
        <v>-863</v>
      </c>
    </row>
    <row r="7596" customFormat="false" ht="15" hidden="false" customHeight="false" outlineLevel="0" collapsed="false">
      <c r="A7596" s="0" t="n">
        <v>202407</v>
      </c>
      <c r="B7596" s="0" t="n">
        <v>202409</v>
      </c>
      <c r="C7596" s="37" t="s">
        <v>106</v>
      </c>
      <c r="D7596" s="37" t="s">
        <v>369</v>
      </c>
      <c r="E7596" s="0" t="n">
        <v>3</v>
      </c>
      <c r="F7596" s="38" t="s">
        <v>71</v>
      </c>
      <c r="G7596" s="37" t="s">
        <v>803</v>
      </c>
      <c r="H7596" s="0" t="n">
        <v>174618</v>
      </c>
      <c r="I7596" s="0" t="n">
        <v>145049</v>
      </c>
      <c r="J7596" s="0" t="n">
        <v>7592</v>
      </c>
    </row>
    <row r="7597" customFormat="false" ht="15" hidden="false" customHeight="false" outlineLevel="0" collapsed="false">
      <c r="A7597" s="0" t="n">
        <v>202407</v>
      </c>
      <c r="B7597" s="0" t="n">
        <v>202409</v>
      </c>
      <c r="C7597" s="37" t="s">
        <v>106</v>
      </c>
      <c r="D7597" s="37" t="s">
        <v>756</v>
      </c>
      <c r="E7597" s="0" t="n">
        <v>3</v>
      </c>
      <c r="F7597" s="38" t="s">
        <v>71</v>
      </c>
      <c r="G7597" s="37" t="s">
        <v>804</v>
      </c>
      <c r="H7597" s="0" t="n">
        <v>202941</v>
      </c>
      <c r="I7597" s="0" t="n">
        <v>152552</v>
      </c>
      <c r="J7597" s="0" t="n">
        <v>32723</v>
      </c>
    </row>
    <row r="7598" customFormat="false" ht="15" hidden="false" customHeight="false" outlineLevel="0" collapsed="false">
      <c r="A7598" s="0" t="n">
        <v>202407</v>
      </c>
      <c r="B7598" s="0" t="n">
        <v>202409</v>
      </c>
      <c r="C7598" s="37" t="s">
        <v>101</v>
      </c>
      <c r="D7598" s="37" t="s">
        <v>165</v>
      </c>
      <c r="E7598" s="0" t="n">
        <v>3</v>
      </c>
      <c r="F7598" s="38" t="s">
        <v>71</v>
      </c>
      <c r="G7598" s="37" t="s">
        <v>805</v>
      </c>
      <c r="H7598" s="0" t="n">
        <v>144570</v>
      </c>
      <c r="I7598" s="0" t="n">
        <v>216365</v>
      </c>
      <c r="J7598" s="0" t="n">
        <v>29881</v>
      </c>
    </row>
    <row r="7599" customFormat="false" ht="15" hidden="false" customHeight="false" outlineLevel="0" collapsed="false">
      <c r="A7599" s="0" t="n">
        <v>202407</v>
      </c>
      <c r="B7599" s="0" t="n">
        <v>202409</v>
      </c>
      <c r="C7599" s="37" t="s">
        <v>149</v>
      </c>
      <c r="D7599" s="37" t="s">
        <v>806</v>
      </c>
      <c r="E7599" s="0" t="n">
        <v>3</v>
      </c>
      <c r="F7599" s="38" t="s">
        <v>71</v>
      </c>
      <c r="G7599" s="37" t="s">
        <v>807</v>
      </c>
      <c r="H7599" s="0" t="n">
        <v>556026</v>
      </c>
      <c r="I7599" s="0" t="n">
        <v>273237</v>
      </c>
      <c r="J7599" s="0" t="n">
        <v>-17285</v>
      </c>
    </row>
    <row r="7600" customFormat="false" ht="15" hidden="false" customHeight="false" outlineLevel="0" collapsed="false">
      <c r="A7600" s="0" t="n">
        <v>202407</v>
      </c>
      <c r="B7600" s="0" t="n">
        <v>202409</v>
      </c>
      <c r="C7600" s="37" t="s">
        <v>101</v>
      </c>
      <c r="D7600" s="37" t="s">
        <v>412</v>
      </c>
      <c r="E7600" s="0" t="n">
        <v>3</v>
      </c>
      <c r="F7600" s="38" t="s">
        <v>71</v>
      </c>
      <c r="G7600" s="37" t="s">
        <v>808</v>
      </c>
      <c r="H7600" s="0" t="n">
        <v>1331220</v>
      </c>
      <c r="I7600" s="0" t="n">
        <v>2228414</v>
      </c>
      <c r="J7600" s="0" t="n">
        <v>117355</v>
      </c>
    </row>
    <row r="7601" customFormat="false" ht="15" hidden="false" customHeight="false" outlineLevel="0" collapsed="false">
      <c r="A7601" s="0" t="n">
        <v>202407</v>
      </c>
      <c r="B7601" s="0" t="n">
        <v>202409</v>
      </c>
      <c r="C7601" s="37" t="s">
        <v>115</v>
      </c>
      <c r="D7601" s="37" t="s">
        <v>493</v>
      </c>
      <c r="E7601" s="0" t="n">
        <v>3</v>
      </c>
      <c r="F7601" s="38" t="s">
        <v>71</v>
      </c>
      <c r="G7601" s="37" t="s">
        <v>809</v>
      </c>
      <c r="H7601" s="0" t="n">
        <v>84529</v>
      </c>
      <c r="I7601" s="0" t="n">
        <v>80855</v>
      </c>
      <c r="J7601" s="0" t="n">
        <v>8357</v>
      </c>
    </row>
    <row r="7602" customFormat="false" ht="15" hidden="false" customHeight="false" outlineLevel="0" collapsed="false">
      <c r="A7602" s="0" t="n">
        <v>202407</v>
      </c>
      <c r="B7602" s="0" t="n">
        <v>202409</v>
      </c>
      <c r="C7602" s="37" t="s">
        <v>115</v>
      </c>
      <c r="D7602" s="37" t="s">
        <v>493</v>
      </c>
      <c r="E7602" s="0" t="n">
        <v>3</v>
      </c>
      <c r="F7602" s="38" t="s">
        <v>71</v>
      </c>
      <c r="G7602" s="37" t="s">
        <v>810</v>
      </c>
      <c r="H7602" s="0" t="n">
        <v>564122</v>
      </c>
      <c r="I7602" s="0" t="n">
        <v>195614</v>
      </c>
      <c r="J7602" s="0" t="n">
        <v>30205</v>
      </c>
    </row>
    <row r="7603" customFormat="false" ht="15" hidden="false" customHeight="false" outlineLevel="0" collapsed="false">
      <c r="A7603" s="0" t="n">
        <v>202407</v>
      </c>
      <c r="B7603" s="0" t="n">
        <v>202409</v>
      </c>
      <c r="C7603" s="37" t="s">
        <v>184</v>
      </c>
      <c r="D7603" s="37" t="s">
        <v>425</v>
      </c>
      <c r="E7603" s="0" t="n">
        <v>3</v>
      </c>
      <c r="F7603" s="38" t="s">
        <v>71</v>
      </c>
      <c r="G7603" s="37" t="s">
        <v>811</v>
      </c>
      <c r="H7603" s="0" t="n">
        <v>378048</v>
      </c>
      <c r="I7603" s="0" t="n">
        <v>195339</v>
      </c>
      <c r="J7603" s="0" t="n">
        <v>2915</v>
      </c>
    </row>
    <row r="7604" customFormat="false" ht="15" hidden="false" customHeight="false" outlineLevel="0" collapsed="false">
      <c r="A7604" s="0" t="n">
        <v>202407</v>
      </c>
      <c r="B7604" s="0" t="n">
        <v>202409</v>
      </c>
      <c r="C7604" s="37" t="s">
        <v>149</v>
      </c>
      <c r="D7604" s="37" t="s">
        <v>756</v>
      </c>
      <c r="E7604" s="0" t="n">
        <v>3</v>
      </c>
      <c r="F7604" s="38" t="s">
        <v>71</v>
      </c>
      <c r="G7604" s="37" t="s">
        <v>812</v>
      </c>
      <c r="H7604" s="0" t="n">
        <v>789968</v>
      </c>
      <c r="I7604" s="0" t="n">
        <v>1083310</v>
      </c>
      <c r="J7604" s="0" t="n">
        <v>-47387</v>
      </c>
    </row>
    <row r="7605" customFormat="false" ht="15" hidden="false" customHeight="false" outlineLevel="0" collapsed="false">
      <c r="A7605" s="0" t="n">
        <v>202407</v>
      </c>
      <c r="B7605" s="0" t="n">
        <v>202409</v>
      </c>
      <c r="C7605" s="37" t="s">
        <v>149</v>
      </c>
      <c r="D7605" s="37" t="s">
        <v>616</v>
      </c>
      <c r="E7605" s="0" t="n">
        <v>3</v>
      </c>
      <c r="F7605" s="38" t="s">
        <v>71</v>
      </c>
      <c r="G7605" s="37" t="s">
        <v>813</v>
      </c>
      <c r="H7605" s="0" t="n">
        <v>636110</v>
      </c>
      <c r="I7605" s="0" t="n">
        <v>474301</v>
      </c>
      <c r="J7605" s="0" t="n">
        <v>35272</v>
      </c>
    </row>
    <row r="7606" customFormat="false" ht="15" hidden="false" customHeight="false" outlineLevel="0" collapsed="false">
      <c r="A7606" s="0" t="n">
        <v>202407</v>
      </c>
      <c r="B7606" s="0" t="n">
        <v>202409</v>
      </c>
      <c r="C7606" s="37" t="s">
        <v>109</v>
      </c>
      <c r="D7606" s="37" t="s">
        <v>364</v>
      </c>
      <c r="E7606" s="0" t="n">
        <v>3</v>
      </c>
      <c r="F7606" s="38" t="s">
        <v>71</v>
      </c>
      <c r="G7606" s="37" t="s">
        <v>814</v>
      </c>
      <c r="H7606" s="0" t="n">
        <v>88741</v>
      </c>
      <c r="I7606" s="0" t="n">
        <v>105590</v>
      </c>
      <c r="J7606" s="0" t="n">
        <v>14456</v>
      </c>
    </row>
    <row r="7607" customFormat="false" ht="15" hidden="false" customHeight="false" outlineLevel="0" collapsed="false">
      <c r="A7607" s="0" t="n">
        <v>202407</v>
      </c>
      <c r="B7607" s="0" t="n">
        <v>202409</v>
      </c>
      <c r="C7607" s="37" t="s">
        <v>95</v>
      </c>
      <c r="D7607" s="37" t="s">
        <v>396</v>
      </c>
      <c r="E7607" s="0" t="n">
        <v>3</v>
      </c>
      <c r="F7607" s="38" t="s">
        <v>71</v>
      </c>
      <c r="G7607" s="37" t="s">
        <v>815</v>
      </c>
      <c r="H7607" s="0" t="n">
        <v>119353</v>
      </c>
      <c r="I7607" s="0" t="n">
        <v>185963</v>
      </c>
      <c r="J7607" s="0" t="n">
        <v>19244</v>
      </c>
    </row>
    <row r="7608" customFormat="false" ht="15" hidden="false" customHeight="false" outlineLevel="0" collapsed="false">
      <c r="A7608" s="0" t="n">
        <v>202407</v>
      </c>
      <c r="B7608" s="0" t="n">
        <v>202409</v>
      </c>
      <c r="C7608" s="37" t="s">
        <v>115</v>
      </c>
      <c r="D7608" s="37" t="s">
        <v>673</v>
      </c>
      <c r="E7608" s="0" t="n">
        <v>3</v>
      </c>
      <c r="F7608" s="38" t="s">
        <v>71</v>
      </c>
      <c r="G7608" s="37" t="s">
        <v>816</v>
      </c>
      <c r="H7608" s="0" t="n">
        <v>515701</v>
      </c>
      <c r="I7608" s="0" t="n">
        <v>528528</v>
      </c>
      <c r="J7608" s="0" t="n">
        <v>-4475</v>
      </c>
    </row>
    <row r="7609" customFormat="false" ht="15" hidden="false" customHeight="false" outlineLevel="0" collapsed="false">
      <c r="A7609" s="0" t="n">
        <v>202407</v>
      </c>
      <c r="B7609" s="0" t="n">
        <v>202409</v>
      </c>
      <c r="C7609" s="37" t="s">
        <v>112</v>
      </c>
      <c r="D7609" s="37" t="s">
        <v>120</v>
      </c>
      <c r="E7609" s="0" t="n">
        <v>3</v>
      </c>
      <c r="F7609" s="38" t="s">
        <v>71</v>
      </c>
      <c r="G7609" s="37" t="s">
        <v>817</v>
      </c>
      <c r="H7609" s="0" t="n">
        <v>2167518</v>
      </c>
      <c r="I7609" s="0" t="n">
        <v>1025760</v>
      </c>
      <c r="J7609" s="0" t="n">
        <v>262043</v>
      </c>
    </row>
    <row r="7610" customFormat="false" ht="15" hidden="false" customHeight="false" outlineLevel="0" collapsed="false">
      <c r="A7610" s="0" t="n">
        <v>202407</v>
      </c>
      <c r="B7610" s="0" t="n">
        <v>202409</v>
      </c>
      <c r="C7610" s="37" t="s">
        <v>124</v>
      </c>
      <c r="D7610" s="37" t="s">
        <v>493</v>
      </c>
      <c r="E7610" s="0" t="n">
        <v>3</v>
      </c>
      <c r="F7610" s="38" t="s">
        <v>71</v>
      </c>
      <c r="G7610" s="37" t="s">
        <v>818</v>
      </c>
      <c r="H7610" s="0" t="n">
        <v>38413</v>
      </c>
      <c r="I7610" s="0" t="n">
        <v>29123</v>
      </c>
      <c r="J7610" s="0" t="n">
        <v>2042</v>
      </c>
    </row>
    <row r="7611" customFormat="false" ht="15" hidden="false" customHeight="false" outlineLevel="0" collapsed="false">
      <c r="A7611" s="0" t="n">
        <v>202407</v>
      </c>
      <c r="B7611" s="0" t="n">
        <v>202409</v>
      </c>
      <c r="C7611" s="37" t="s">
        <v>95</v>
      </c>
      <c r="D7611" s="37" t="s">
        <v>414</v>
      </c>
      <c r="E7611" s="0" t="n">
        <v>3</v>
      </c>
      <c r="F7611" s="38" t="s">
        <v>71</v>
      </c>
      <c r="G7611" s="37" t="s">
        <v>819</v>
      </c>
      <c r="H7611" s="0" t="n">
        <v>730707</v>
      </c>
      <c r="I7611" s="0" t="n">
        <v>560395</v>
      </c>
      <c r="J7611" s="0" t="n">
        <v>55687</v>
      </c>
    </row>
    <row r="7612" customFormat="false" ht="15" hidden="false" customHeight="false" outlineLevel="0" collapsed="false">
      <c r="A7612" s="0" t="n">
        <v>202407</v>
      </c>
      <c r="B7612" s="0" t="n">
        <v>202409</v>
      </c>
      <c r="C7612" s="37" t="s">
        <v>149</v>
      </c>
      <c r="D7612" s="37" t="s">
        <v>247</v>
      </c>
      <c r="E7612" s="0" t="n">
        <v>3</v>
      </c>
      <c r="F7612" s="38" t="s">
        <v>71</v>
      </c>
      <c r="G7612" s="37" t="s">
        <v>820</v>
      </c>
      <c r="H7612" s="0" t="n">
        <v>2258265</v>
      </c>
      <c r="I7612" s="0" t="n">
        <v>2549546</v>
      </c>
      <c r="J7612" s="0" t="n">
        <v>35192</v>
      </c>
    </row>
    <row r="7613" customFormat="false" ht="15" hidden="false" customHeight="false" outlineLevel="0" collapsed="false">
      <c r="A7613" s="0" t="n">
        <v>202407</v>
      </c>
      <c r="B7613" s="0" t="n">
        <v>202409</v>
      </c>
      <c r="C7613" s="37" t="s">
        <v>109</v>
      </c>
      <c r="D7613" s="37" t="s">
        <v>821</v>
      </c>
      <c r="E7613" s="0" t="n">
        <v>3</v>
      </c>
      <c r="F7613" s="38" t="s">
        <v>71</v>
      </c>
      <c r="G7613" s="37" t="s">
        <v>822</v>
      </c>
      <c r="H7613" s="0" t="n">
        <v>434394</v>
      </c>
      <c r="I7613" s="0" t="n">
        <v>830398</v>
      </c>
      <c r="J7613" s="0" t="n">
        <v>158316</v>
      </c>
    </row>
    <row r="7614" customFormat="false" ht="15" hidden="false" customHeight="false" outlineLevel="0" collapsed="false">
      <c r="A7614" s="0" t="n">
        <v>202407</v>
      </c>
      <c r="B7614" s="0" t="n">
        <v>202409</v>
      </c>
      <c r="C7614" s="37" t="s">
        <v>124</v>
      </c>
      <c r="D7614" s="37" t="s">
        <v>476</v>
      </c>
      <c r="E7614" s="0" t="n">
        <v>3</v>
      </c>
      <c r="F7614" s="38" t="s">
        <v>71</v>
      </c>
      <c r="G7614" s="37" t="s">
        <v>823</v>
      </c>
      <c r="H7614" s="0" t="n">
        <v>1290606</v>
      </c>
      <c r="I7614" s="0" t="n">
        <v>508918</v>
      </c>
      <c r="J7614" s="0" t="n">
        <v>69816</v>
      </c>
    </row>
    <row r="7615" customFormat="false" ht="15" hidden="false" customHeight="false" outlineLevel="0" collapsed="false">
      <c r="A7615" s="0" t="n">
        <v>202407</v>
      </c>
      <c r="B7615" s="0" t="n">
        <v>202409</v>
      </c>
      <c r="C7615" s="37" t="s">
        <v>115</v>
      </c>
      <c r="D7615" s="37" t="s">
        <v>300</v>
      </c>
      <c r="E7615" s="0" t="n">
        <v>3</v>
      </c>
      <c r="F7615" s="38" t="s">
        <v>71</v>
      </c>
      <c r="G7615" s="37" t="s">
        <v>824</v>
      </c>
      <c r="H7615" s="0" t="n">
        <v>231216</v>
      </c>
      <c r="I7615" s="0" t="n">
        <v>137488</v>
      </c>
      <c r="J7615" s="0" t="n">
        <v>15325</v>
      </c>
    </row>
    <row r="7616" customFormat="false" ht="15" hidden="false" customHeight="false" outlineLevel="0" collapsed="false">
      <c r="A7616" s="0" t="n">
        <v>202407</v>
      </c>
      <c r="B7616" s="0" t="n">
        <v>202409</v>
      </c>
      <c r="C7616" s="37" t="s">
        <v>158</v>
      </c>
      <c r="D7616" s="37" t="s">
        <v>700</v>
      </c>
      <c r="E7616" s="0" t="n">
        <v>3</v>
      </c>
      <c r="F7616" s="38" t="s">
        <v>71</v>
      </c>
      <c r="G7616" s="37" t="s">
        <v>825</v>
      </c>
      <c r="H7616" s="0" t="n">
        <v>381109</v>
      </c>
      <c r="I7616" s="0" t="n">
        <v>410278</v>
      </c>
      <c r="J7616" s="0" t="n">
        <v>-14428</v>
      </c>
    </row>
    <row r="7617" customFormat="false" ht="15" hidden="false" customHeight="false" outlineLevel="0" collapsed="false">
      <c r="A7617" s="0" t="n">
        <v>202407</v>
      </c>
      <c r="B7617" s="0" t="n">
        <v>202409</v>
      </c>
      <c r="C7617" s="37" t="s">
        <v>184</v>
      </c>
      <c r="D7617" s="37" t="s">
        <v>826</v>
      </c>
      <c r="E7617" s="0" t="n">
        <v>3</v>
      </c>
      <c r="F7617" s="38" t="s">
        <v>71</v>
      </c>
      <c r="G7617" s="37" t="s">
        <v>827</v>
      </c>
      <c r="H7617" s="0" t="n">
        <v>83382</v>
      </c>
      <c r="I7617" s="0" t="n">
        <v>124595</v>
      </c>
      <c r="J7617" s="0" t="n">
        <v>23599</v>
      </c>
    </row>
    <row r="7618" customFormat="false" ht="15" hidden="false" customHeight="false" outlineLevel="0" collapsed="false">
      <c r="A7618" s="0" t="n">
        <v>202407</v>
      </c>
      <c r="B7618" s="0" t="n">
        <v>202409</v>
      </c>
      <c r="C7618" s="37" t="s">
        <v>101</v>
      </c>
      <c r="D7618" s="37" t="s">
        <v>328</v>
      </c>
      <c r="E7618" s="0" t="n">
        <v>3</v>
      </c>
      <c r="F7618" s="38" t="s">
        <v>71</v>
      </c>
      <c r="G7618" s="37" t="s">
        <v>828</v>
      </c>
      <c r="H7618" s="0" t="n">
        <v>42455</v>
      </c>
      <c r="I7618" s="0" t="n">
        <v>115447</v>
      </c>
      <c r="J7618" s="0" t="n">
        <v>17974</v>
      </c>
    </row>
    <row r="7619" customFormat="false" ht="15" hidden="false" customHeight="false" outlineLevel="0" collapsed="false">
      <c r="A7619" s="0" t="n">
        <v>202407</v>
      </c>
      <c r="B7619" s="0" t="n">
        <v>202409</v>
      </c>
      <c r="C7619" s="37" t="s">
        <v>106</v>
      </c>
      <c r="D7619" s="37" t="s">
        <v>511</v>
      </c>
      <c r="E7619" s="0" t="n">
        <v>3</v>
      </c>
      <c r="F7619" s="38" t="s">
        <v>71</v>
      </c>
      <c r="G7619" s="37" t="s">
        <v>829</v>
      </c>
      <c r="H7619" s="0" t="n">
        <v>2007400</v>
      </c>
      <c r="I7619" s="0" t="n">
        <v>1685694</v>
      </c>
      <c r="J7619" s="0" t="n">
        <v>305942</v>
      </c>
    </row>
    <row r="7620" customFormat="false" ht="15" hidden="false" customHeight="false" outlineLevel="0" collapsed="false">
      <c r="A7620" s="0" t="n">
        <v>202407</v>
      </c>
      <c r="B7620" s="0" t="n">
        <v>202409</v>
      </c>
      <c r="C7620" s="37" t="s">
        <v>149</v>
      </c>
      <c r="D7620" s="37" t="s">
        <v>360</v>
      </c>
      <c r="E7620" s="0" t="n">
        <v>3</v>
      </c>
      <c r="F7620" s="38" t="s">
        <v>71</v>
      </c>
      <c r="G7620" s="37" t="s">
        <v>830</v>
      </c>
      <c r="H7620" s="0" t="n">
        <v>140654</v>
      </c>
      <c r="I7620" s="0" t="n">
        <v>124135</v>
      </c>
      <c r="J7620" s="0" t="n">
        <v>10390</v>
      </c>
    </row>
    <row r="7621" customFormat="false" ht="15" hidden="false" customHeight="false" outlineLevel="0" collapsed="false">
      <c r="A7621" s="0" t="n">
        <v>202407</v>
      </c>
      <c r="B7621" s="0" t="n">
        <v>202409</v>
      </c>
      <c r="C7621" s="37" t="s">
        <v>112</v>
      </c>
      <c r="D7621" s="37" t="s">
        <v>284</v>
      </c>
      <c r="E7621" s="0" t="n">
        <v>3</v>
      </c>
      <c r="F7621" s="38" t="s">
        <v>71</v>
      </c>
      <c r="G7621" s="37" t="s">
        <v>831</v>
      </c>
      <c r="H7621" s="0" t="n">
        <v>300905</v>
      </c>
      <c r="I7621" s="0" t="n">
        <v>102594</v>
      </c>
      <c r="J7621" s="0" t="n">
        <v>7439</v>
      </c>
    </row>
    <row r="7622" customFormat="false" ht="15" hidden="false" customHeight="false" outlineLevel="0" collapsed="false">
      <c r="A7622" s="0" t="n">
        <v>202407</v>
      </c>
      <c r="B7622" s="0" t="n">
        <v>202409</v>
      </c>
      <c r="C7622" s="37" t="s">
        <v>184</v>
      </c>
      <c r="D7622" s="37" t="s">
        <v>267</v>
      </c>
      <c r="E7622" s="0" t="n">
        <v>3</v>
      </c>
      <c r="F7622" s="38" t="s">
        <v>71</v>
      </c>
      <c r="G7622" s="37" t="s">
        <v>832</v>
      </c>
      <c r="H7622" s="0" t="n">
        <v>102044</v>
      </c>
      <c r="I7622" s="0" t="n">
        <v>74550</v>
      </c>
      <c r="J7622" s="0" t="n">
        <v>4607</v>
      </c>
    </row>
    <row r="7623" customFormat="false" ht="15" hidden="false" customHeight="false" outlineLevel="0" collapsed="false">
      <c r="A7623" s="0" t="n">
        <v>202407</v>
      </c>
      <c r="B7623" s="0" t="n">
        <v>202409</v>
      </c>
      <c r="C7623" s="37" t="s">
        <v>197</v>
      </c>
      <c r="D7623" s="37" t="s">
        <v>387</v>
      </c>
      <c r="E7623" s="0" t="n">
        <v>3</v>
      </c>
      <c r="F7623" s="38" t="s">
        <v>71</v>
      </c>
      <c r="G7623" s="37" t="s">
        <v>833</v>
      </c>
      <c r="H7623" s="0" t="n">
        <v>99384</v>
      </c>
      <c r="I7623" s="0" t="n">
        <v>76182</v>
      </c>
      <c r="J7623" s="0" t="n">
        <v>23457</v>
      </c>
    </row>
    <row r="7624" customFormat="false" ht="15" hidden="false" customHeight="false" outlineLevel="0" collapsed="false">
      <c r="A7624" s="0" t="n">
        <v>202407</v>
      </c>
      <c r="B7624" s="0" t="n">
        <v>202409</v>
      </c>
      <c r="C7624" s="37" t="s">
        <v>197</v>
      </c>
      <c r="D7624" s="37" t="s">
        <v>334</v>
      </c>
      <c r="E7624" s="0" t="n">
        <v>3</v>
      </c>
      <c r="F7624" s="38" t="s">
        <v>71</v>
      </c>
      <c r="G7624" s="37" t="s">
        <v>834</v>
      </c>
      <c r="H7624" s="0" t="n">
        <v>465111</v>
      </c>
      <c r="I7624" s="0" t="n">
        <v>467110</v>
      </c>
      <c r="J7624" s="0" t="n">
        <v>12031</v>
      </c>
    </row>
    <row r="7625" customFormat="false" ht="15" hidden="false" customHeight="false" outlineLevel="0" collapsed="false">
      <c r="A7625" s="0" t="n">
        <v>202407</v>
      </c>
      <c r="B7625" s="0" t="n">
        <v>202409</v>
      </c>
      <c r="C7625" s="37" t="s">
        <v>197</v>
      </c>
      <c r="D7625" s="37" t="s">
        <v>208</v>
      </c>
      <c r="E7625" s="0" t="n">
        <v>3</v>
      </c>
      <c r="F7625" s="38" t="s">
        <v>71</v>
      </c>
      <c r="G7625" s="37" t="s">
        <v>835</v>
      </c>
      <c r="H7625" s="0" t="n">
        <v>214140</v>
      </c>
      <c r="I7625" s="0" t="n">
        <v>108165</v>
      </c>
      <c r="J7625" s="0" t="n">
        <v>-4178</v>
      </c>
    </row>
    <row r="7626" customFormat="false" ht="15" hidden="false" customHeight="false" outlineLevel="0" collapsed="false">
      <c r="A7626" s="0" t="n">
        <v>202407</v>
      </c>
      <c r="B7626" s="0" t="n">
        <v>202409</v>
      </c>
      <c r="C7626" s="37" t="s">
        <v>115</v>
      </c>
      <c r="D7626" s="37" t="s">
        <v>306</v>
      </c>
      <c r="E7626" s="0" t="n">
        <v>3</v>
      </c>
      <c r="F7626" s="38" t="s">
        <v>71</v>
      </c>
      <c r="G7626" s="37" t="s">
        <v>836</v>
      </c>
      <c r="H7626" s="0" t="n">
        <v>742452</v>
      </c>
      <c r="I7626" s="0" t="n">
        <v>1021132</v>
      </c>
      <c r="J7626" s="0" t="n">
        <v>43576</v>
      </c>
    </row>
    <row r="7627" customFormat="false" ht="15" hidden="false" customHeight="false" outlineLevel="0" collapsed="false">
      <c r="A7627" s="0" t="n">
        <v>202407</v>
      </c>
      <c r="B7627" s="0" t="n">
        <v>202409</v>
      </c>
      <c r="C7627" s="37" t="s">
        <v>106</v>
      </c>
      <c r="D7627" s="37" t="s">
        <v>519</v>
      </c>
      <c r="E7627" s="0" t="n">
        <v>3</v>
      </c>
      <c r="F7627" s="38" t="s">
        <v>71</v>
      </c>
      <c r="G7627" s="37" t="s">
        <v>837</v>
      </c>
      <c r="H7627" s="0" t="n">
        <v>1074438</v>
      </c>
      <c r="I7627" s="0" t="n">
        <v>1296247</v>
      </c>
      <c r="J7627" s="0" t="n">
        <v>34593</v>
      </c>
    </row>
    <row r="7628" customFormat="false" ht="15" hidden="false" customHeight="false" outlineLevel="0" collapsed="false">
      <c r="A7628" s="0" t="n">
        <v>202407</v>
      </c>
      <c r="B7628" s="0" t="n">
        <v>202409</v>
      </c>
      <c r="C7628" s="37" t="s">
        <v>95</v>
      </c>
      <c r="D7628" s="37" t="s">
        <v>288</v>
      </c>
      <c r="E7628" s="0" t="n">
        <v>3</v>
      </c>
      <c r="F7628" s="38" t="s">
        <v>71</v>
      </c>
      <c r="G7628" s="37" t="s">
        <v>838</v>
      </c>
      <c r="H7628" s="0" t="n">
        <v>671975</v>
      </c>
      <c r="I7628" s="0" t="n">
        <v>768622</v>
      </c>
      <c r="J7628" s="0" t="n">
        <v>158324</v>
      </c>
    </row>
    <row r="7629" customFormat="false" ht="15" hidden="false" customHeight="false" outlineLevel="0" collapsed="false">
      <c r="A7629" s="0" t="n">
        <v>202407</v>
      </c>
      <c r="B7629" s="0" t="n">
        <v>202409</v>
      </c>
      <c r="C7629" s="37" t="s">
        <v>101</v>
      </c>
      <c r="D7629" s="37" t="s">
        <v>839</v>
      </c>
      <c r="E7629" s="0" t="n">
        <v>3</v>
      </c>
      <c r="F7629" s="38" t="s">
        <v>71</v>
      </c>
      <c r="G7629" s="37" t="s">
        <v>840</v>
      </c>
      <c r="H7629" s="0" t="n">
        <v>638895</v>
      </c>
      <c r="I7629" s="0" t="n">
        <v>1063713</v>
      </c>
      <c r="J7629" s="0" t="n">
        <v>-59142</v>
      </c>
    </row>
    <row r="7630" customFormat="false" ht="15" hidden="false" customHeight="false" outlineLevel="0" collapsed="false">
      <c r="A7630" s="0" t="n">
        <v>202407</v>
      </c>
      <c r="B7630" s="0" t="n">
        <v>202409</v>
      </c>
      <c r="C7630" s="37" t="s">
        <v>106</v>
      </c>
      <c r="D7630" s="37" t="s">
        <v>841</v>
      </c>
      <c r="E7630" s="0" t="n">
        <v>3</v>
      </c>
      <c r="F7630" s="38" t="s">
        <v>71</v>
      </c>
      <c r="G7630" s="37" t="s">
        <v>842</v>
      </c>
      <c r="H7630" s="0" t="n">
        <v>3033862</v>
      </c>
      <c r="I7630" s="0" t="n">
        <v>3369044</v>
      </c>
      <c r="J7630" s="0" t="n">
        <v>80422</v>
      </c>
    </row>
    <row r="7631" customFormat="false" ht="15" hidden="false" customHeight="false" outlineLevel="0" collapsed="false">
      <c r="A7631" s="0" t="n">
        <v>202407</v>
      </c>
      <c r="B7631" s="0" t="n">
        <v>202409</v>
      </c>
      <c r="C7631" s="37" t="s">
        <v>178</v>
      </c>
      <c r="D7631" s="37" t="s">
        <v>843</v>
      </c>
      <c r="E7631" s="0" t="n">
        <v>3</v>
      </c>
      <c r="F7631" s="38" t="s">
        <v>71</v>
      </c>
      <c r="G7631" s="37" t="s">
        <v>844</v>
      </c>
      <c r="H7631" s="0" t="n">
        <v>164754</v>
      </c>
      <c r="I7631" s="0" t="n">
        <v>51269</v>
      </c>
      <c r="J7631" s="0" t="n">
        <v>5078</v>
      </c>
    </row>
    <row r="7632" customFormat="false" ht="15" hidden="false" customHeight="false" outlineLevel="0" collapsed="false">
      <c r="A7632" s="0" t="n">
        <v>202408</v>
      </c>
      <c r="B7632" s="0" t="n">
        <v>202408</v>
      </c>
      <c r="C7632" s="37" t="s">
        <v>95</v>
      </c>
      <c r="D7632" s="37" t="s">
        <v>96</v>
      </c>
      <c r="E7632" s="0" t="n">
        <v>1</v>
      </c>
      <c r="F7632" s="38" t="s">
        <v>70</v>
      </c>
      <c r="G7632" s="37" t="s">
        <v>97</v>
      </c>
      <c r="H7632" s="0" t="n">
        <v>8509225</v>
      </c>
      <c r="I7632" s="0" t="n">
        <v>2687593</v>
      </c>
      <c r="J7632" s="0" t="n">
        <v>191818</v>
      </c>
    </row>
    <row r="7633" customFormat="false" ht="15" hidden="false" customHeight="false" outlineLevel="0" collapsed="false">
      <c r="A7633" s="0" t="n">
        <v>202408</v>
      </c>
      <c r="B7633" s="0" t="n">
        <v>202408</v>
      </c>
      <c r="C7633" s="37" t="s">
        <v>98</v>
      </c>
      <c r="D7633" s="37" t="s">
        <v>99</v>
      </c>
      <c r="E7633" s="0" t="n">
        <v>1</v>
      </c>
      <c r="F7633" s="38" t="s">
        <v>70</v>
      </c>
      <c r="G7633" s="37" t="s">
        <v>100</v>
      </c>
      <c r="H7633" s="0" t="n">
        <v>1602028</v>
      </c>
      <c r="I7633" s="0" t="n">
        <v>298459</v>
      </c>
      <c r="J7633" s="0" t="n">
        <v>21559</v>
      </c>
    </row>
    <row r="7634" customFormat="false" ht="15" hidden="false" customHeight="false" outlineLevel="0" collapsed="false">
      <c r="A7634" s="0" t="n">
        <v>202408</v>
      </c>
      <c r="B7634" s="0" t="n">
        <v>202408</v>
      </c>
      <c r="C7634" s="37" t="s">
        <v>101</v>
      </c>
      <c r="D7634" s="37" t="s">
        <v>102</v>
      </c>
      <c r="E7634" s="0" t="n">
        <v>1</v>
      </c>
      <c r="F7634" s="38" t="s">
        <v>70</v>
      </c>
      <c r="G7634" s="37" t="s">
        <v>103</v>
      </c>
      <c r="H7634" s="0" t="n">
        <v>2511169</v>
      </c>
      <c r="I7634" s="0" t="n">
        <v>3723755</v>
      </c>
      <c r="J7634" s="0" t="n">
        <v>283068</v>
      </c>
    </row>
    <row r="7635" customFormat="false" ht="15" hidden="false" customHeight="false" outlineLevel="0" collapsed="false">
      <c r="A7635" s="0" t="n">
        <v>202408</v>
      </c>
      <c r="B7635" s="0" t="n">
        <v>202408</v>
      </c>
      <c r="C7635" s="37" t="s">
        <v>101</v>
      </c>
      <c r="D7635" s="37" t="s">
        <v>104</v>
      </c>
      <c r="E7635" s="0" t="n">
        <v>1</v>
      </c>
      <c r="F7635" s="38" t="s">
        <v>70</v>
      </c>
      <c r="G7635" s="37" t="s">
        <v>105</v>
      </c>
      <c r="H7635" s="0" t="n">
        <v>1459912</v>
      </c>
      <c r="I7635" s="0" t="n">
        <v>405034</v>
      </c>
      <c r="J7635" s="0" t="n">
        <v>-20804</v>
      </c>
    </row>
    <row r="7636" customFormat="false" ht="15" hidden="false" customHeight="false" outlineLevel="0" collapsed="false">
      <c r="A7636" s="0" t="n">
        <v>202408</v>
      </c>
      <c r="B7636" s="0" t="n">
        <v>202408</v>
      </c>
      <c r="C7636" s="37" t="s">
        <v>106</v>
      </c>
      <c r="D7636" s="37" t="s">
        <v>107</v>
      </c>
      <c r="E7636" s="0" t="n">
        <v>1</v>
      </c>
      <c r="F7636" s="38" t="s">
        <v>70</v>
      </c>
      <c r="G7636" s="37" t="s">
        <v>108</v>
      </c>
      <c r="H7636" s="0" t="n">
        <v>1988974</v>
      </c>
      <c r="I7636" s="0" t="n">
        <v>221513</v>
      </c>
      <c r="J7636" s="0" t="n">
        <v>21082</v>
      </c>
    </row>
    <row r="7637" customFormat="false" ht="15" hidden="false" customHeight="false" outlineLevel="0" collapsed="false">
      <c r="A7637" s="0" t="n">
        <v>202408</v>
      </c>
      <c r="B7637" s="0" t="n">
        <v>202408</v>
      </c>
      <c r="C7637" s="37" t="s">
        <v>109</v>
      </c>
      <c r="D7637" s="37" t="s">
        <v>110</v>
      </c>
      <c r="E7637" s="0" t="n">
        <v>1</v>
      </c>
      <c r="F7637" s="38" t="s">
        <v>70</v>
      </c>
      <c r="G7637" s="37" t="s">
        <v>111</v>
      </c>
      <c r="H7637" s="0" t="n">
        <v>1137009</v>
      </c>
      <c r="I7637" s="0" t="n">
        <v>374282</v>
      </c>
      <c r="J7637" s="0" t="n">
        <v>52189</v>
      </c>
    </row>
    <row r="7638" customFormat="false" ht="15" hidden="false" customHeight="false" outlineLevel="0" collapsed="false">
      <c r="A7638" s="0" t="n">
        <v>202408</v>
      </c>
      <c r="B7638" s="0" t="n">
        <v>202408</v>
      </c>
      <c r="C7638" s="37" t="s">
        <v>112</v>
      </c>
      <c r="D7638" s="37" t="s">
        <v>113</v>
      </c>
      <c r="E7638" s="0" t="n">
        <v>1</v>
      </c>
      <c r="F7638" s="38" t="s">
        <v>70</v>
      </c>
      <c r="G7638" s="37" t="s">
        <v>114</v>
      </c>
      <c r="H7638" s="0" t="n">
        <v>5608456</v>
      </c>
      <c r="I7638" s="0" t="n">
        <v>2201535</v>
      </c>
      <c r="J7638" s="0" t="n">
        <v>-273970</v>
      </c>
    </row>
    <row r="7639" customFormat="false" ht="15" hidden="false" customHeight="false" outlineLevel="0" collapsed="false">
      <c r="A7639" s="0" t="n">
        <v>202408</v>
      </c>
      <c r="B7639" s="0" t="n">
        <v>202408</v>
      </c>
      <c r="C7639" s="37" t="s">
        <v>115</v>
      </c>
      <c r="D7639" s="37" t="s">
        <v>116</v>
      </c>
      <c r="E7639" s="0" t="n">
        <v>1</v>
      </c>
      <c r="F7639" s="38" t="s">
        <v>70</v>
      </c>
      <c r="G7639" s="37" t="s">
        <v>117</v>
      </c>
      <c r="H7639" s="0" t="n">
        <v>538074</v>
      </c>
      <c r="I7639" s="0" t="n">
        <v>238018</v>
      </c>
      <c r="J7639" s="0" t="n">
        <v>-11920</v>
      </c>
    </row>
    <row r="7640" customFormat="false" ht="15" hidden="false" customHeight="false" outlineLevel="0" collapsed="false">
      <c r="A7640" s="0" t="n">
        <v>202408</v>
      </c>
      <c r="B7640" s="0" t="n">
        <v>202408</v>
      </c>
      <c r="C7640" s="37" t="s">
        <v>109</v>
      </c>
      <c r="D7640" s="37" t="s">
        <v>118</v>
      </c>
      <c r="E7640" s="0" t="n">
        <v>1</v>
      </c>
      <c r="F7640" s="38" t="s">
        <v>70</v>
      </c>
      <c r="G7640" s="37" t="s">
        <v>119</v>
      </c>
      <c r="H7640" s="0" t="n">
        <v>5417370</v>
      </c>
      <c r="I7640" s="0" t="n">
        <v>1366197</v>
      </c>
      <c r="J7640" s="0" t="n">
        <v>231689</v>
      </c>
    </row>
    <row r="7641" customFormat="false" ht="15" hidden="false" customHeight="false" outlineLevel="0" collapsed="false">
      <c r="A7641" s="0" t="n">
        <v>202408</v>
      </c>
      <c r="B7641" s="0" t="n">
        <v>202408</v>
      </c>
      <c r="C7641" s="37" t="s">
        <v>109</v>
      </c>
      <c r="D7641" s="37" t="s">
        <v>120</v>
      </c>
      <c r="E7641" s="0" t="n">
        <v>1</v>
      </c>
      <c r="F7641" s="38" t="s">
        <v>70</v>
      </c>
      <c r="G7641" s="37" t="s">
        <v>121</v>
      </c>
      <c r="H7641" s="0" t="n">
        <v>572830</v>
      </c>
      <c r="I7641" s="0" t="n">
        <v>126759</v>
      </c>
      <c r="J7641" s="0" t="n">
        <v>19138</v>
      </c>
    </row>
    <row r="7642" customFormat="false" ht="15" hidden="false" customHeight="false" outlineLevel="0" collapsed="false">
      <c r="A7642" s="0" t="n">
        <v>202408</v>
      </c>
      <c r="B7642" s="0" t="n">
        <v>202408</v>
      </c>
      <c r="C7642" s="37" t="s">
        <v>95</v>
      </c>
      <c r="D7642" s="37" t="s">
        <v>122</v>
      </c>
      <c r="E7642" s="0" t="n">
        <v>1</v>
      </c>
      <c r="F7642" s="38" t="s">
        <v>70</v>
      </c>
      <c r="G7642" s="37" t="s">
        <v>123</v>
      </c>
      <c r="H7642" s="0" t="n">
        <v>1292771</v>
      </c>
      <c r="I7642" s="0" t="n">
        <v>212917</v>
      </c>
      <c r="J7642" s="0" t="n">
        <v>23394</v>
      </c>
    </row>
    <row r="7643" customFormat="false" ht="15" hidden="false" customHeight="false" outlineLevel="0" collapsed="false">
      <c r="A7643" s="0" t="n">
        <v>202408</v>
      </c>
      <c r="B7643" s="0" t="n">
        <v>202408</v>
      </c>
      <c r="C7643" s="37" t="s">
        <v>124</v>
      </c>
      <c r="D7643" s="37" t="s">
        <v>125</v>
      </c>
      <c r="E7643" s="0" t="n">
        <v>1</v>
      </c>
      <c r="F7643" s="38" t="s">
        <v>70</v>
      </c>
      <c r="G7643" s="37" t="s">
        <v>126</v>
      </c>
      <c r="H7643" s="0" t="n">
        <v>292374</v>
      </c>
      <c r="I7643" s="0" t="n">
        <v>129847</v>
      </c>
      <c r="J7643" s="0" t="n">
        <v>1530</v>
      </c>
    </row>
    <row r="7644" customFormat="false" ht="15" hidden="false" customHeight="false" outlineLevel="0" collapsed="false">
      <c r="A7644" s="0" t="n">
        <v>202408</v>
      </c>
      <c r="B7644" s="0" t="n">
        <v>202408</v>
      </c>
      <c r="C7644" s="37" t="s">
        <v>95</v>
      </c>
      <c r="D7644" s="37" t="s">
        <v>127</v>
      </c>
      <c r="E7644" s="0" t="n">
        <v>1</v>
      </c>
      <c r="F7644" s="38" t="s">
        <v>70</v>
      </c>
      <c r="G7644" s="37" t="s">
        <v>128</v>
      </c>
      <c r="H7644" s="0" t="n">
        <v>2517422</v>
      </c>
      <c r="I7644" s="0" t="n">
        <v>466093</v>
      </c>
      <c r="J7644" s="0" t="n">
        <v>70642</v>
      </c>
    </row>
    <row r="7645" customFormat="false" ht="15" hidden="false" customHeight="false" outlineLevel="0" collapsed="false">
      <c r="A7645" s="0" t="n">
        <v>202408</v>
      </c>
      <c r="B7645" s="0" t="n">
        <v>202408</v>
      </c>
      <c r="C7645" s="37" t="s">
        <v>124</v>
      </c>
      <c r="D7645" s="37" t="s">
        <v>122</v>
      </c>
      <c r="E7645" s="0" t="n">
        <v>1</v>
      </c>
      <c r="F7645" s="38" t="s">
        <v>70</v>
      </c>
      <c r="G7645" s="37" t="s">
        <v>129</v>
      </c>
      <c r="H7645" s="0" t="n">
        <v>7532255</v>
      </c>
      <c r="I7645" s="0" t="n">
        <v>4730919</v>
      </c>
      <c r="J7645" s="0" t="n">
        <v>-190609</v>
      </c>
    </row>
    <row r="7646" customFormat="false" ht="15" hidden="false" customHeight="false" outlineLevel="0" collapsed="false">
      <c r="A7646" s="0" t="n">
        <v>202408</v>
      </c>
      <c r="B7646" s="0" t="n">
        <v>202408</v>
      </c>
      <c r="C7646" s="37" t="s">
        <v>106</v>
      </c>
      <c r="D7646" s="37" t="s">
        <v>130</v>
      </c>
      <c r="E7646" s="0" t="n">
        <v>1</v>
      </c>
      <c r="F7646" s="38" t="s">
        <v>70</v>
      </c>
      <c r="G7646" s="37" t="s">
        <v>131</v>
      </c>
      <c r="H7646" s="0" t="n">
        <v>1090890</v>
      </c>
      <c r="I7646" s="0" t="n">
        <v>187029</v>
      </c>
      <c r="J7646" s="0" t="n">
        <v>12394</v>
      </c>
    </row>
    <row r="7647" customFormat="false" ht="15" hidden="false" customHeight="false" outlineLevel="0" collapsed="false">
      <c r="A7647" s="0" t="n">
        <v>202408</v>
      </c>
      <c r="B7647" s="0" t="n">
        <v>202408</v>
      </c>
      <c r="C7647" s="37" t="s">
        <v>95</v>
      </c>
      <c r="D7647" s="37" t="s">
        <v>132</v>
      </c>
      <c r="E7647" s="0" t="n">
        <v>1</v>
      </c>
      <c r="F7647" s="38" t="s">
        <v>70</v>
      </c>
      <c r="G7647" s="37" t="s">
        <v>133</v>
      </c>
      <c r="H7647" s="0" t="n">
        <v>979541</v>
      </c>
      <c r="I7647" s="0" t="n">
        <v>391266</v>
      </c>
      <c r="J7647" s="0" t="n">
        <v>-19817</v>
      </c>
    </row>
    <row r="7648" customFormat="false" ht="15" hidden="false" customHeight="false" outlineLevel="0" collapsed="false">
      <c r="A7648" s="0" t="n">
        <v>202408</v>
      </c>
      <c r="B7648" s="0" t="n">
        <v>202408</v>
      </c>
      <c r="C7648" s="37" t="s">
        <v>112</v>
      </c>
      <c r="D7648" s="37" t="s">
        <v>134</v>
      </c>
      <c r="E7648" s="0" t="n">
        <v>1</v>
      </c>
      <c r="F7648" s="38" t="s">
        <v>70</v>
      </c>
      <c r="G7648" s="37" t="s">
        <v>135</v>
      </c>
      <c r="H7648" s="0" t="n">
        <v>332534</v>
      </c>
      <c r="I7648" s="0" t="n">
        <v>138009</v>
      </c>
      <c r="J7648" s="0" t="n">
        <v>8805</v>
      </c>
    </row>
    <row r="7649" customFormat="false" ht="15" hidden="false" customHeight="false" outlineLevel="0" collapsed="false">
      <c r="A7649" s="0" t="n">
        <v>202408</v>
      </c>
      <c r="B7649" s="0" t="n">
        <v>202408</v>
      </c>
      <c r="C7649" s="37" t="s">
        <v>136</v>
      </c>
      <c r="D7649" s="37" t="s">
        <v>137</v>
      </c>
      <c r="E7649" s="0" t="n">
        <v>1</v>
      </c>
      <c r="F7649" s="38" t="s">
        <v>70</v>
      </c>
      <c r="G7649" s="37" t="s">
        <v>138</v>
      </c>
      <c r="H7649" s="0" t="n">
        <v>803184</v>
      </c>
      <c r="I7649" s="0" t="n">
        <v>83468</v>
      </c>
      <c r="J7649" s="0" t="n">
        <v>-1923</v>
      </c>
    </row>
    <row r="7650" customFormat="false" ht="15" hidden="false" customHeight="false" outlineLevel="0" collapsed="false">
      <c r="A7650" s="0" t="n">
        <v>202408</v>
      </c>
      <c r="B7650" s="0" t="n">
        <v>202408</v>
      </c>
      <c r="C7650" s="37" t="s">
        <v>115</v>
      </c>
      <c r="D7650" s="37" t="s">
        <v>139</v>
      </c>
      <c r="E7650" s="0" t="n">
        <v>1</v>
      </c>
      <c r="F7650" s="38" t="s">
        <v>70</v>
      </c>
      <c r="G7650" s="37" t="s">
        <v>140</v>
      </c>
      <c r="H7650" s="0" t="n">
        <v>167862</v>
      </c>
      <c r="I7650" s="0" t="n">
        <v>55354</v>
      </c>
      <c r="J7650" s="0" t="n">
        <v>8612</v>
      </c>
    </row>
    <row r="7651" customFormat="false" ht="15" hidden="false" customHeight="false" outlineLevel="0" collapsed="false">
      <c r="A7651" s="0" t="n">
        <v>202408</v>
      </c>
      <c r="B7651" s="0" t="n">
        <v>202408</v>
      </c>
      <c r="C7651" s="37" t="s">
        <v>109</v>
      </c>
      <c r="D7651" s="37" t="s">
        <v>141</v>
      </c>
      <c r="E7651" s="0" t="n">
        <v>1</v>
      </c>
      <c r="F7651" s="38" t="s">
        <v>70</v>
      </c>
      <c r="G7651" s="37" t="s">
        <v>142</v>
      </c>
      <c r="H7651" s="0" t="n">
        <v>422614</v>
      </c>
      <c r="I7651" s="0" t="n">
        <v>149295</v>
      </c>
      <c r="J7651" s="0" t="n">
        <v>18411</v>
      </c>
    </row>
    <row r="7652" customFormat="false" ht="15" hidden="false" customHeight="false" outlineLevel="0" collapsed="false">
      <c r="A7652" s="0" t="n">
        <v>202408</v>
      </c>
      <c r="B7652" s="0" t="n">
        <v>202408</v>
      </c>
      <c r="C7652" s="37" t="s">
        <v>136</v>
      </c>
      <c r="D7652" s="37" t="s">
        <v>143</v>
      </c>
      <c r="E7652" s="0" t="n">
        <v>1</v>
      </c>
      <c r="F7652" s="38" t="s">
        <v>70</v>
      </c>
      <c r="G7652" s="37" t="s">
        <v>144</v>
      </c>
      <c r="H7652" s="0" t="n">
        <v>1481215</v>
      </c>
      <c r="I7652" s="0" t="n">
        <v>409590</v>
      </c>
      <c r="J7652" s="0" t="n">
        <v>9397</v>
      </c>
    </row>
    <row r="7653" customFormat="false" ht="15" hidden="false" customHeight="false" outlineLevel="0" collapsed="false">
      <c r="A7653" s="0" t="n">
        <v>202408</v>
      </c>
      <c r="B7653" s="0" t="n">
        <v>202408</v>
      </c>
      <c r="C7653" s="37" t="s">
        <v>101</v>
      </c>
      <c r="D7653" s="37" t="s">
        <v>145</v>
      </c>
      <c r="E7653" s="0" t="n">
        <v>1</v>
      </c>
      <c r="F7653" s="38" t="s">
        <v>70</v>
      </c>
      <c r="G7653" s="37" t="s">
        <v>146</v>
      </c>
      <c r="H7653" s="0" t="n">
        <v>4696852</v>
      </c>
      <c r="I7653" s="0" t="n">
        <v>1741161</v>
      </c>
      <c r="J7653" s="0" t="n">
        <v>329132</v>
      </c>
    </row>
    <row r="7654" customFormat="false" ht="15" hidden="false" customHeight="false" outlineLevel="0" collapsed="false">
      <c r="A7654" s="0" t="n">
        <v>202408</v>
      </c>
      <c r="B7654" s="0" t="n">
        <v>202408</v>
      </c>
      <c r="C7654" s="37" t="s">
        <v>106</v>
      </c>
      <c r="D7654" s="37" t="s">
        <v>147</v>
      </c>
      <c r="E7654" s="0" t="n">
        <v>1</v>
      </c>
      <c r="F7654" s="38" t="s">
        <v>70</v>
      </c>
      <c r="G7654" s="37" t="s">
        <v>148</v>
      </c>
      <c r="H7654" s="0" t="n">
        <v>36590030</v>
      </c>
      <c r="I7654" s="0" t="n">
        <v>11321915</v>
      </c>
      <c r="J7654" s="0" t="n">
        <v>-176979</v>
      </c>
    </row>
    <row r="7655" customFormat="false" ht="15" hidden="false" customHeight="false" outlineLevel="0" collapsed="false">
      <c r="A7655" s="0" t="n">
        <v>202408</v>
      </c>
      <c r="B7655" s="0" t="n">
        <v>202408</v>
      </c>
      <c r="C7655" s="37" t="s">
        <v>149</v>
      </c>
      <c r="D7655" s="37" t="s">
        <v>150</v>
      </c>
      <c r="E7655" s="0" t="n">
        <v>1</v>
      </c>
      <c r="F7655" s="38" t="s">
        <v>70</v>
      </c>
      <c r="G7655" s="37" t="s">
        <v>151</v>
      </c>
      <c r="H7655" s="0" t="n">
        <v>674349</v>
      </c>
      <c r="I7655" s="0" t="n">
        <v>335817</v>
      </c>
      <c r="J7655" s="0" t="n">
        <v>25680</v>
      </c>
    </row>
    <row r="7656" customFormat="false" ht="15" hidden="false" customHeight="false" outlineLevel="0" collapsed="false">
      <c r="A7656" s="0" t="n">
        <v>202408</v>
      </c>
      <c r="B7656" s="0" t="n">
        <v>202408</v>
      </c>
      <c r="C7656" s="37" t="s">
        <v>152</v>
      </c>
      <c r="D7656" s="37" t="s">
        <v>153</v>
      </c>
      <c r="E7656" s="0" t="n">
        <v>1</v>
      </c>
      <c r="F7656" s="38" t="s">
        <v>70</v>
      </c>
      <c r="G7656" s="37" t="s">
        <v>154</v>
      </c>
      <c r="H7656" s="0" t="n">
        <v>7902110</v>
      </c>
      <c r="I7656" s="0" t="n">
        <v>2497629</v>
      </c>
      <c r="J7656" s="0" t="n">
        <v>46251</v>
      </c>
    </row>
    <row r="7657" customFormat="false" ht="15" hidden="false" customHeight="false" outlineLevel="0" collapsed="false">
      <c r="A7657" s="0" t="n">
        <v>202408</v>
      </c>
      <c r="B7657" s="0" t="n">
        <v>202408</v>
      </c>
      <c r="C7657" s="37" t="s">
        <v>101</v>
      </c>
      <c r="D7657" s="37" t="s">
        <v>155</v>
      </c>
      <c r="E7657" s="0" t="n">
        <v>1</v>
      </c>
      <c r="F7657" s="38" t="s">
        <v>70</v>
      </c>
      <c r="G7657" s="37" t="s">
        <v>156</v>
      </c>
      <c r="H7657" s="0" t="n">
        <v>1745147</v>
      </c>
      <c r="I7657" s="0" t="n">
        <v>470495</v>
      </c>
      <c r="J7657" s="0" t="n">
        <v>72568</v>
      </c>
    </row>
    <row r="7658" customFormat="false" ht="15" hidden="false" customHeight="false" outlineLevel="0" collapsed="false">
      <c r="A7658" s="0" t="n">
        <v>202408</v>
      </c>
      <c r="B7658" s="0" t="n">
        <v>202408</v>
      </c>
      <c r="C7658" s="37" t="s">
        <v>106</v>
      </c>
      <c r="D7658" s="37" t="s">
        <v>116</v>
      </c>
      <c r="E7658" s="0" t="n">
        <v>1</v>
      </c>
      <c r="F7658" s="38" t="s">
        <v>70</v>
      </c>
      <c r="G7658" s="37" t="s">
        <v>157</v>
      </c>
      <c r="H7658" s="0" t="n">
        <v>1133985</v>
      </c>
      <c r="I7658" s="0" t="n">
        <v>119874</v>
      </c>
      <c r="J7658" s="0" t="n">
        <v>17303</v>
      </c>
    </row>
    <row r="7659" customFormat="false" ht="15" hidden="false" customHeight="false" outlineLevel="0" collapsed="false">
      <c r="A7659" s="0" t="n">
        <v>202408</v>
      </c>
      <c r="B7659" s="0" t="n">
        <v>202408</v>
      </c>
      <c r="C7659" s="37" t="s">
        <v>158</v>
      </c>
      <c r="D7659" s="37" t="s">
        <v>159</v>
      </c>
      <c r="E7659" s="0" t="n">
        <v>1</v>
      </c>
      <c r="F7659" s="38" t="s">
        <v>70</v>
      </c>
      <c r="G7659" s="37" t="s">
        <v>160</v>
      </c>
      <c r="H7659" s="0" t="n">
        <v>2343696</v>
      </c>
      <c r="I7659" s="0" t="n">
        <v>859002</v>
      </c>
      <c r="J7659" s="0" t="n">
        <v>180558</v>
      </c>
    </row>
    <row r="7660" customFormat="false" ht="15" hidden="false" customHeight="false" outlineLevel="0" collapsed="false">
      <c r="A7660" s="0" t="n">
        <v>202408</v>
      </c>
      <c r="B7660" s="0" t="n">
        <v>202408</v>
      </c>
      <c r="C7660" s="37" t="s">
        <v>95</v>
      </c>
      <c r="D7660" s="37" t="s">
        <v>161</v>
      </c>
      <c r="E7660" s="0" t="n">
        <v>1</v>
      </c>
      <c r="F7660" s="38" t="s">
        <v>70</v>
      </c>
      <c r="G7660" s="37" t="s">
        <v>162</v>
      </c>
      <c r="H7660" s="0" t="n">
        <v>1310931</v>
      </c>
      <c r="I7660" s="0" t="n">
        <v>252051</v>
      </c>
      <c r="J7660" s="0" t="n">
        <v>22256</v>
      </c>
    </row>
    <row r="7661" customFormat="false" ht="15" hidden="false" customHeight="false" outlineLevel="0" collapsed="false">
      <c r="A7661" s="0" t="n">
        <v>202408</v>
      </c>
      <c r="B7661" s="0" t="n">
        <v>202408</v>
      </c>
      <c r="C7661" s="37" t="s">
        <v>112</v>
      </c>
      <c r="D7661" s="37" t="s">
        <v>163</v>
      </c>
      <c r="E7661" s="0" t="n">
        <v>1</v>
      </c>
      <c r="F7661" s="38" t="s">
        <v>70</v>
      </c>
      <c r="G7661" s="37" t="s">
        <v>164</v>
      </c>
      <c r="H7661" s="0" t="n">
        <v>999127</v>
      </c>
      <c r="I7661" s="0" t="n">
        <v>581538</v>
      </c>
      <c r="J7661" s="0" t="n">
        <v>-125589</v>
      </c>
    </row>
    <row r="7662" customFormat="false" ht="15" hidden="false" customHeight="false" outlineLevel="0" collapsed="false">
      <c r="A7662" s="0" t="n">
        <v>202408</v>
      </c>
      <c r="B7662" s="0" t="n">
        <v>202408</v>
      </c>
      <c r="C7662" s="37" t="s">
        <v>101</v>
      </c>
      <c r="D7662" s="37" t="s">
        <v>165</v>
      </c>
      <c r="E7662" s="0" t="n">
        <v>1</v>
      </c>
      <c r="F7662" s="38" t="s">
        <v>70</v>
      </c>
      <c r="G7662" s="37" t="s">
        <v>166</v>
      </c>
      <c r="H7662" s="0" t="n">
        <v>876741</v>
      </c>
      <c r="I7662" s="0" t="n">
        <v>191181</v>
      </c>
      <c r="J7662" s="0" t="n">
        <v>7057</v>
      </c>
    </row>
    <row r="7663" customFormat="false" ht="15" hidden="false" customHeight="false" outlineLevel="0" collapsed="false">
      <c r="A7663" s="0" t="n">
        <v>202408</v>
      </c>
      <c r="B7663" s="0" t="n">
        <v>202408</v>
      </c>
      <c r="C7663" s="37" t="s">
        <v>124</v>
      </c>
      <c r="D7663" s="37" t="s">
        <v>167</v>
      </c>
      <c r="E7663" s="0" t="n">
        <v>1</v>
      </c>
      <c r="F7663" s="38" t="s">
        <v>70</v>
      </c>
      <c r="G7663" s="37" t="s">
        <v>168</v>
      </c>
      <c r="H7663" s="0" t="n">
        <v>196471</v>
      </c>
      <c r="I7663" s="0" t="n">
        <v>61738</v>
      </c>
      <c r="J7663" s="0" t="n">
        <v>14603</v>
      </c>
    </row>
    <row r="7664" customFormat="false" ht="15" hidden="false" customHeight="false" outlineLevel="0" collapsed="false">
      <c r="A7664" s="0" t="n">
        <v>202408</v>
      </c>
      <c r="B7664" s="0" t="n">
        <v>202408</v>
      </c>
      <c r="C7664" s="37" t="s">
        <v>152</v>
      </c>
      <c r="D7664" s="37" t="s">
        <v>122</v>
      </c>
      <c r="E7664" s="0" t="n">
        <v>1</v>
      </c>
      <c r="F7664" s="38" t="s">
        <v>70</v>
      </c>
      <c r="G7664" s="37" t="s">
        <v>169</v>
      </c>
      <c r="H7664" s="0" t="n">
        <v>159216</v>
      </c>
      <c r="I7664" s="0" t="n">
        <v>40037</v>
      </c>
      <c r="J7664" s="0" t="n">
        <v>1902</v>
      </c>
    </row>
    <row r="7665" customFormat="false" ht="15" hidden="false" customHeight="false" outlineLevel="0" collapsed="false">
      <c r="A7665" s="0" t="n">
        <v>202408</v>
      </c>
      <c r="B7665" s="0" t="n">
        <v>202408</v>
      </c>
      <c r="C7665" s="37" t="s">
        <v>98</v>
      </c>
      <c r="D7665" s="37" t="s">
        <v>170</v>
      </c>
      <c r="E7665" s="0" t="n">
        <v>1</v>
      </c>
      <c r="F7665" s="38" t="s">
        <v>70</v>
      </c>
      <c r="G7665" s="37" t="s">
        <v>171</v>
      </c>
      <c r="H7665" s="0" t="n">
        <v>2231942</v>
      </c>
      <c r="I7665" s="0" t="n">
        <v>472030</v>
      </c>
      <c r="J7665" s="0" t="n">
        <v>-52751</v>
      </c>
    </row>
    <row r="7666" customFormat="false" ht="15" hidden="false" customHeight="false" outlineLevel="0" collapsed="false">
      <c r="A7666" s="0" t="n">
        <v>202408</v>
      </c>
      <c r="B7666" s="0" t="n">
        <v>202408</v>
      </c>
      <c r="C7666" s="37" t="s">
        <v>98</v>
      </c>
      <c r="D7666" s="37" t="s">
        <v>172</v>
      </c>
      <c r="E7666" s="0" t="n">
        <v>1</v>
      </c>
      <c r="F7666" s="38" t="s">
        <v>70</v>
      </c>
      <c r="G7666" s="37" t="s">
        <v>173</v>
      </c>
      <c r="H7666" s="0" t="n">
        <v>1252493</v>
      </c>
      <c r="I7666" s="0" t="n">
        <v>409753</v>
      </c>
      <c r="J7666" s="0" t="n">
        <v>51192</v>
      </c>
    </row>
    <row r="7667" customFormat="false" ht="15" hidden="false" customHeight="false" outlineLevel="0" collapsed="false">
      <c r="A7667" s="0" t="n">
        <v>202408</v>
      </c>
      <c r="B7667" s="0" t="n">
        <v>202408</v>
      </c>
      <c r="C7667" s="37" t="s">
        <v>158</v>
      </c>
      <c r="D7667" s="37" t="s">
        <v>174</v>
      </c>
      <c r="E7667" s="0" t="n">
        <v>1</v>
      </c>
      <c r="F7667" s="38" t="s">
        <v>70</v>
      </c>
      <c r="G7667" s="37" t="s">
        <v>175</v>
      </c>
      <c r="H7667" s="0" t="n">
        <v>628302</v>
      </c>
      <c r="I7667" s="0" t="n">
        <v>133444</v>
      </c>
      <c r="J7667" s="0" t="n">
        <v>17669</v>
      </c>
    </row>
    <row r="7668" customFormat="false" ht="15" hidden="false" customHeight="false" outlineLevel="0" collapsed="false">
      <c r="A7668" s="0" t="n">
        <v>202408</v>
      </c>
      <c r="B7668" s="0" t="n">
        <v>202408</v>
      </c>
      <c r="C7668" s="37" t="s">
        <v>149</v>
      </c>
      <c r="D7668" s="37" t="s">
        <v>176</v>
      </c>
      <c r="E7668" s="0" t="n">
        <v>1</v>
      </c>
      <c r="F7668" s="38" t="s">
        <v>70</v>
      </c>
      <c r="G7668" s="37" t="s">
        <v>177</v>
      </c>
      <c r="H7668" s="0" t="n">
        <v>1039203</v>
      </c>
      <c r="I7668" s="0" t="n">
        <v>214395</v>
      </c>
      <c r="J7668" s="0" t="n">
        <v>1561</v>
      </c>
    </row>
    <row r="7669" customFormat="false" ht="15" hidden="false" customHeight="false" outlineLevel="0" collapsed="false">
      <c r="A7669" s="0" t="n">
        <v>202408</v>
      </c>
      <c r="B7669" s="0" t="n">
        <v>202408</v>
      </c>
      <c r="C7669" s="37" t="s">
        <v>178</v>
      </c>
      <c r="D7669" s="37" t="s">
        <v>179</v>
      </c>
      <c r="E7669" s="0" t="n">
        <v>1</v>
      </c>
      <c r="F7669" s="38" t="s">
        <v>70</v>
      </c>
      <c r="G7669" s="37" t="s">
        <v>180</v>
      </c>
      <c r="H7669" s="0" t="n">
        <v>2817629</v>
      </c>
      <c r="I7669" s="0" t="n">
        <v>966114</v>
      </c>
      <c r="J7669" s="0" t="n">
        <v>53450</v>
      </c>
    </row>
    <row r="7670" customFormat="false" ht="15" hidden="false" customHeight="false" outlineLevel="0" collapsed="false">
      <c r="A7670" s="0" t="n">
        <v>202408</v>
      </c>
      <c r="B7670" s="0" t="n">
        <v>202408</v>
      </c>
      <c r="C7670" s="37" t="s">
        <v>149</v>
      </c>
      <c r="D7670" s="37" t="s">
        <v>181</v>
      </c>
      <c r="E7670" s="0" t="n">
        <v>1</v>
      </c>
      <c r="F7670" s="38" t="s">
        <v>70</v>
      </c>
      <c r="G7670" s="37" t="s">
        <v>182</v>
      </c>
      <c r="H7670" s="0" t="n">
        <v>1493045</v>
      </c>
      <c r="I7670" s="0" t="n">
        <v>259020</v>
      </c>
      <c r="J7670" s="0" t="n">
        <v>-1225</v>
      </c>
    </row>
    <row r="7671" customFormat="false" ht="15" hidden="false" customHeight="false" outlineLevel="0" collapsed="false">
      <c r="A7671" s="0" t="n">
        <v>202408</v>
      </c>
      <c r="B7671" s="0" t="n">
        <v>202408</v>
      </c>
      <c r="C7671" s="37" t="s">
        <v>115</v>
      </c>
      <c r="D7671" s="37" t="s">
        <v>104</v>
      </c>
      <c r="E7671" s="0" t="n">
        <v>1</v>
      </c>
      <c r="F7671" s="38" t="s">
        <v>70</v>
      </c>
      <c r="G7671" s="37" t="s">
        <v>183</v>
      </c>
      <c r="H7671" s="0" t="n">
        <v>593679</v>
      </c>
      <c r="I7671" s="0" t="n">
        <v>152836</v>
      </c>
      <c r="J7671" s="0" t="n">
        <v>20214</v>
      </c>
    </row>
    <row r="7672" customFormat="false" ht="15" hidden="false" customHeight="false" outlineLevel="0" collapsed="false">
      <c r="A7672" s="0" t="n">
        <v>202408</v>
      </c>
      <c r="B7672" s="0" t="n">
        <v>202408</v>
      </c>
      <c r="C7672" s="37" t="s">
        <v>184</v>
      </c>
      <c r="D7672" s="37" t="s">
        <v>185</v>
      </c>
      <c r="E7672" s="0" t="n">
        <v>1</v>
      </c>
      <c r="F7672" s="38" t="s">
        <v>70</v>
      </c>
      <c r="G7672" s="37" t="s">
        <v>186</v>
      </c>
      <c r="H7672" s="0" t="n">
        <v>5462654</v>
      </c>
      <c r="I7672" s="0" t="n">
        <v>699699</v>
      </c>
      <c r="J7672" s="0" t="n">
        <v>59936</v>
      </c>
    </row>
    <row r="7673" customFormat="false" ht="15" hidden="false" customHeight="false" outlineLevel="0" collapsed="false">
      <c r="A7673" s="0" t="n">
        <v>202408</v>
      </c>
      <c r="B7673" s="0" t="n">
        <v>202408</v>
      </c>
      <c r="C7673" s="37" t="s">
        <v>109</v>
      </c>
      <c r="D7673" s="37" t="s">
        <v>187</v>
      </c>
      <c r="E7673" s="0" t="n">
        <v>1</v>
      </c>
      <c r="F7673" s="38" t="s">
        <v>70</v>
      </c>
      <c r="G7673" s="37" t="s">
        <v>188</v>
      </c>
      <c r="H7673" s="0" t="n">
        <v>6960290</v>
      </c>
      <c r="I7673" s="0" t="n">
        <v>4624853</v>
      </c>
      <c r="J7673" s="0" t="n">
        <v>-169166</v>
      </c>
    </row>
    <row r="7674" customFormat="false" ht="15" hidden="false" customHeight="false" outlineLevel="0" collapsed="false">
      <c r="A7674" s="0" t="n">
        <v>202408</v>
      </c>
      <c r="B7674" s="0" t="n">
        <v>202408</v>
      </c>
      <c r="C7674" s="37" t="s">
        <v>178</v>
      </c>
      <c r="D7674" s="37" t="s">
        <v>189</v>
      </c>
      <c r="E7674" s="0" t="n">
        <v>1</v>
      </c>
      <c r="F7674" s="38" t="s">
        <v>70</v>
      </c>
      <c r="G7674" s="37" t="s">
        <v>190</v>
      </c>
      <c r="H7674" s="0" t="n">
        <v>2283089</v>
      </c>
      <c r="I7674" s="0" t="n">
        <v>601523</v>
      </c>
      <c r="J7674" s="0" t="n">
        <v>47548</v>
      </c>
    </row>
    <row r="7675" customFormat="false" ht="15" hidden="false" customHeight="false" outlineLevel="0" collapsed="false">
      <c r="A7675" s="0" t="n">
        <v>202408</v>
      </c>
      <c r="B7675" s="0" t="n">
        <v>202408</v>
      </c>
      <c r="C7675" s="37" t="s">
        <v>152</v>
      </c>
      <c r="D7675" s="37" t="s">
        <v>191</v>
      </c>
      <c r="E7675" s="0" t="n">
        <v>1</v>
      </c>
      <c r="F7675" s="38" t="s">
        <v>70</v>
      </c>
      <c r="G7675" s="37" t="s">
        <v>192</v>
      </c>
      <c r="H7675" s="0" t="n">
        <v>3529681</v>
      </c>
      <c r="I7675" s="0" t="n">
        <v>1137662</v>
      </c>
      <c r="J7675" s="0" t="n">
        <v>7620</v>
      </c>
    </row>
    <row r="7676" customFormat="false" ht="15" hidden="false" customHeight="false" outlineLevel="0" collapsed="false">
      <c r="A7676" s="0" t="n">
        <v>202408</v>
      </c>
      <c r="B7676" s="0" t="n">
        <v>202408</v>
      </c>
      <c r="C7676" s="37" t="s">
        <v>184</v>
      </c>
      <c r="D7676" s="37" t="s">
        <v>193</v>
      </c>
      <c r="E7676" s="0" t="n">
        <v>1</v>
      </c>
      <c r="F7676" s="38" t="s">
        <v>70</v>
      </c>
      <c r="G7676" s="37" t="s">
        <v>194</v>
      </c>
      <c r="H7676" s="0" t="n">
        <v>6245609</v>
      </c>
      <c r="I7676" s="0" t="n">
        <v>1916150</v>
      </c>
      <c r="J7676" s="0" t="n">
        <v>433253</v>
      </c>
    </row>
    <row r="7677" customFormat="false" ht="15" hidden="false" customHeight="false" outlineLevel="0" collapsed="false">
      <c r="A7677" s="0" t="n">
        <v>202408</v>
      </c>
      <c r="B7677" s="0" t="n">
        <v>202408</v>
      </c>
      <c r="C7677" s="37" t="s">
        <v>115</v>
      </c>
      <c r="D7677" s="37" t="s">
        <v>96</v>
      </c>
      <c r="E7677" s="0" t="n">
        <v>1</v>
      </c>
      <c r="F7677" s="38" t="s">
        <v>70</v>
      </c>
      <c r="G7677" s="37" t="s">
        <v>195</v>
      </c>
      <c r="H7677" s="0" t="n">
        <v>4707011</v>
      </c>
      <c r="I7677" s="0" t="n">
        <v>1862034</v>
      </c>
      <c r="J7677" s="0" t="n">
        <v>315372</v>
      </c>
    </row>
    <row r="7678" customFormat="false" ht="15" hidden="false" customHeight="false" outlineLevel="0" collapsed="false">
      <c r="A7678" s="0" t="n">
        <v>202408</v>
      </c>
      <c r="B7678" s="0" t="n">
        <v>202408</v>
      </c>
      <c r="C7678" s="37" t="s">
        <v>136</v>
      </c>
      <c r="D7678" s="37" t="s">
        <v>120</v>
      </c>
      <c r="E7678" s="0" t="n">
        <v>1</v>
      </c>
      <c r="F7678" s="38" t="s">
        <v>70</v>
      </c>
      <c r="G7678" s="37" t="s">
        <v>196</v>
      </c>
      <c r="H7678" s="0" t="n">
        <v>2242314</v>
      </c>
      <c r="I7678" s="0" t="n">
        <v>772095</v>
      </c>
      <c r="J7678" s="0" t="n">
        <v>52326</v>
      </c>
    </row>
    <row r="7679" customFormat="false" ht="15" hidden="false" customHeight="false" outlineLevel="0" collapsed="false">
      <c r="A7679" s="0" t="n">
        <v>202408</v>
      </c>
      <c r="B7679" s="0" t="n">
        <v>202408</v>
      </c>
      <c r="C7679" s="37" t="s">
        <v>197</v>
      </c>
      <c r="D7679" s="37" t="s">
        <v>198</v>
      </c>
      <c r="E7679" s="0" t="n">
        <v>1</v>
      </c>
      <c r="F7679" s="38" t="s">
        <v>70</v>
      </c>
      <c r="G7679" s="37" t="s">
        <v>199</v>
      </c>
      <c r="H7679" s="0" t="n">
        <v>2734228</v>
      </c>
      <c r="I7679" s="0" t="n">
        <v>1230240</v>
      </c>
      <c r="J7679" s="0" t="n">
        <v>108392</v>
      </c>
    </row>
    <row r="7680" customFormat="false" ht="15" hidden="false" customHeight="false" outlineLevel="0" collapsed="false">
      <c r="A7680" s="0" t="n">
        <v>202408</v>
      </c>
      <c r="B7680" s="0" t="n">
        <v>202408</v>
      </c>
      <c r="C7680" s="37" t="s">
        <v>136</v>
      </c>
      <c r="D7680" s="37" t="s">
        <v>200</v>
      </c>
      <c r="E7680" s="0" t="n">
        <v>1</v>
      </c>
      <c r="F7680" s="38" t="s">
        <v>70</v>
      </c>
      <c r="G7680" s="37" t="s">
        <v>201</v>
      </c>
      <c r="H7680" s="0" t="n">
        <v>2376358</v>
      </c>
      <c r="I7680" s="0" t="n">
        <v>1067015</v>
      </c>
      <c r="J7680" s="0" t="n">
        <v>193533</v>
      </c>
    </row>
    <row r="7681" customFormat="false" ht="15" hidden="false" customHeight="false" outlineLevel="0" collapsed="false">
      <c r="A7681" s="0" t="n">
        <v>202408</v>
      </c>
      <c r="B7681" s="0" t="n">
        <v>202408</v>
      </c>
      <c r="C7681" s="37" t="s">
        <v>136</v>
      </c>
      <c r="D7681" s="37" t="s">
        <v>127</v>
      </c>
      <c r="E7681" s="0" t="n">
        <v>1</v>
      </c>
      <c r="F7681" s="38" t="s">
        <v>70</v>
      </c>
      <c r="G7681" s="37" t="s">
        <v>202</v>
      </c>
      <c r="H7681" s="0" t="n">
        <v>300128</v>
      </c>
      <c r="I7681" s="0" t="n">
        <v>45416</v>
      </c>
      <c r="J7681" s="0" t="n">
        <v>2845</v>
      </c>
    </row>
    <row r="7682" customFormat="false" ht="15" hidden="false" customHeight="false" outlineLevel="0" collapsed="false">
      <c r="A7682" s="0" t="n">
        <v>202408</v>
      </c>
      <c r="B7682" s="0" t="n">
        <v>202408</v>
      </c>
      <c r="C7682" s="37" t="s">
        <v>106</v>
      </c>
      <c r="D7682" s="37" t="s">
        <v>203</v>
      </c>
      <c r="E7682" s="0" t="n">
        <v>1</v>
      </c>
      <c r="F7682" s="38" t="s">
        <v>70</v>
      </c>
      <c r="G7682" s="37" t="s">
        <v>204</v>
      </c>
      <c r="H7682" s="0" t="n">
        <v>3110772</v>
      </c>
      <c r="I7682" s="0" t="n">
        <v>422957</v>
      </c>
      <c r="J7682" s="0" t="n">
        <v>65913</v>
      </c>
    </row>
    <row r="7683" customFormat="false" ht="15" hidden="false" customHeight="false" outlineLevel="0" collapsed="false">
      <c r="A7683" s="0" t="n">
        <v>202408</v>
      </c>
      <c r="B7683" s="0" t="n">
        <v>202408</v>
      </c>
      <c r="C7683" s="37" t="s">
        <v>95</v>
      </c>
      <c r="D7683" s="37" t="s">
        <v>187</v>
      </c>
      <c r="E7683" s="0" t="n">
        <v>1</v>
      </c>
      <c r="F7683" s="38" t="s">
        <v>70</v>
      </c>
      <c r="G7683" s="37" t="s">
        <v>205</v>
      </c>
      <c r="H7683" s="0" t="n">
        <v>259728</v>
      </c>
      <c r="I7683" s="0" t="n">
        <v>86745</v>
      </c>
      <c r="J7683" s="0" t="n">
        <v>19755</v>
      </c>
    </row>
    <row r="7684" customFormat="false" ht="15" hidden="false" customHeight="false" outlineLevel="0" collapsed="false">
      <c r="A7684" s="0" t="n">
        <v>202408</v>
      </c>
      <c r="B7684" s="0" t="n">
        <v>202408</v>
      </c>
      <c r="C7684" s="37" t="s">
        <v>101</v>
      </c>
      <c r="D7684" s="37" t="s">
        <v>206</v>
      </c>
      <c r="E7684" s="0" t="n">
        <v>1</v>
      </c>
      <c r="F7684" s="38" t="s">
        <v>70</v>
      </c>
      <c r="G7684" s="37" t="s">
        <v>207</v>
      </c>
      <c r="H7684" s="0" t="n">
        <v>555017</v>
      </c>
      <c r="I7684" s="0" t="n">
        <v>324960</v>
      </c>
      <c r="J7684" s="0" t="n">
        <v>10045</v>
      </c>
    </row>
    <row r="7685" customFormat="false" ht="15" hidden="false" customHeight="false" outlineLevel="0" collapsed="false">
      <c r="A7685" s="0" t="n">
        <v>202408</v>
      </c>
      <c r="B7685" s="0" t="n">
        <v>202408</v>
      </c>
      <c r="C7685" s="37" t="s">
        <v>184</v>
      </c>
      <c r="D7685" s="37" t="s">
        <v>208</v>
      </c>
      <c r="E7685" s="0" t="n">
        <v>1</v>
      </c>
      <c r="F7685" s="38" t="s">
        <v>70</v>
      </c>
      <c r="G7685" s="37" t="s">
        <v>209</v>
      </c>
      <c r="H7685" s="0" t="n">
        <v>6393541</v>
      </c>
      <c r="I7685" s="0" t="n">
        <v>2843026</v>
      </c>
      <c r="J7685" s="0" t="n">
        <v>695445</v>
      </c>
    </row>
    <row r="7686" customFormat="false" ht="15" hidden="false" customHeight="false" outlineLevel="0" collapsed="false">
      <c r="A7686" s="0" t="n">
        <v>202408</v>
      </c>
      <c r="B7686" s="0" t="n">
        <v>202408</v>
      </c>
      <c r="C7686" s="37" t="s">
        <v>95</v>
      </c>
      <c r="D7686" s="37" t="s">
        <v>210</v>
      </c>
      <c r="E7686" s="0" t="n">
        <v>1</v>
      </c>
      <c r="F7686" s="38" t="s">
        <v>70</v>
      </c>
      <c r="G7686" s="37" t="s">
        <v>211</v>
      </c>
      <c r="H7686" s="0" t="n">
        <v>3192044</v>
      </c>
      <c r="I7686" s="0" t="n">
        <v>1923408</v>
      </c>
      <c r="J7686" s="0" t="n">
        <v>414517</v>
      </c>
    </row>
    <row r="7687" customFormat="false" ht="15" hidden="false" customHeight="false" outlineLevel="0" collapsed="false">
      <c r="A7687" s="0" t="n">
        <v>202408</v>
      </c>
      <c r="B7687" s="0" t="n">
        <v>202408</v>
      </c>
      <c r="C7687" s="37" t="s">
        <v>178</v>
      </c>
      <c r="D7687" s="37" t="s">
        <v>212</v>
      </c>
      <c r="E7687" s="0" t="n">
        <v>1</v>
      </c>
      <c r="F7687" s="38" t="s">
        <v>70</v>
      </c>
      <c r="G7687" s="37" t="s">
        <v>213</v>
      </c>
      <c r="H7687" s="0" t="n">
        <v>5561055</v>
      </c>
      <c r="I7687" s="0" t="n">
        <v>1183367</v>
      </c>
      <c r="J7687" s="0" t="n">
        <v>124083</v>
      </c>
    </row>
    <row r="7688" customFormat="false" ht="15" hidden="false" customHeight="false" outlineLevel="0" collapsed="false">
      <c r="A7688" s="0" t="n">
        <v>202408</v>
      </c>
      <c r="B7688" s="0" t="n">
        <v>202408</v>
      </c>
      <c r="C7688" s="37" t="s">
        <v>95</v>
      </c>
      <c r="D7688" s="37" t="s">
        <v>214</v>
      </c>
      <c r="E7688" s="0" t="n">
        <v>1</v>
      </c>
      <c r="F7688" s="38" t="s">
        <v>70</v>
      </c>
      <c r="G7688" s="37" t="s">
        <v>215</v>
      </c>
      <c r="H7688" s="0" t="n">
        <v>892684</v>
      </c>
      <c r="I7688" s="0" t="n">
        <v>183892</v>
      </c>
      <c r="J7688" s="0" t="n">
        <v>6548</v>
      </c>
    </row>
    <row r="7689" customFormat="false" ht="15" hidden="false" customHeight="false" outlineLevel="0" collapsed="false">
      <c r="A7689" s="0" t="n">
        <v>202408</v>
      </c>
      <c r="B7689" s="0" t="n">
        <v>202408</v>
      </c>
      <c r="C7689" s="37" t="s">
        <v>101</v>
      </c>
      <c r="D7689" s="37" t="s">
        <v>216</v>
      </c>
      <c r="E7689" s="0" t="n">
        <v>1</v>
      </c>
      <c r="F7689" s="38" t="s">
        <v>70</v>
      </c>
      <c r="G7689" s="37" t="s">
        <v>217</v>
      </c>
      <c r="H7689" s="0" t="n">
        <v>317608</v>
      </c>
      <c r="I7689" s="0" t="n">
        <v>37869</v>
      </c>
      <c r="J7689" s="0" t="n">
        <v>3924</v>
      </c>
    </row>
    <row r="7690" customFormat="false" ht="15" hidden="false" customHeight="false" outlineLevel="0" collapsed="false">
      <c r="A7690" s="0" t="n">
        <v>202408</v>
      </c>
      <c r="B7690" s="0" t="n">
        <v>202408</v>
      </c>
      <c r="C7690" s="37" t="s">
        <v>115</v>
      </c>
      <c r="D7690" s="37" t="s">
        <v>218</v>
      </c>
      <c r="E7690" s="0" t="n">
        <v>1</v>
      </c>
      <c r="F7690" s="38" t="s">
        <v>70</v>
      </c>
      <c r="G7690" s="37" t="s">
        <v>219</v>
      </c>
      <c r="H7690" s="0" t="n">
        <v>908141</v>
      </c>
      <c r="I7690" s="0" t="n">
        <v>341907</v>
      </c>
      <c r="J7690" s="0" t="n">
        <v>18993</v>
      </c>
    </row>
    <row r="7691" customFormat="false" ht="15" hidden="false" customHeight="false" outlineLevel="0" collapsed="false">
      <c r="A7691" s="0" t="n">
        <v>202408</v>
      </c>
      <c r="B7691" s="0" t="n">
        <v>202408</v>
      </c>
      <c r="C7691" s="37" t="s">
        <v>101</v>
      </c>
      <c r="D7691" s="37" t="s">
        <v>220</v>
      </c>
      <c r="E7691" s="0" t="n">
        <v>1</v>
      </c>
      <c r="F7691" s="38" t="s">
        <v>70</v>
      </c>
      <c r="G7691" s="37" t="s">
        <v>221</v>
      </c>
      <c r="H7691" s="0" t="n">
        <v>865278</v>
      </c>
      <c r="I7691" s="0" t="n">
        <v>89646</v>
      </c>
      <c r="J7691" s="0" t="n">
        <v>65</v>
      </c>
    </row>
    <row r="7692" customFormat="false" ht="15" hidden="false" customHeight="false" outlineLevel="0" collapsed="false">
      <c r="A7692" s="0" t="n">
        <v>202408</v>
      </c>
      <c r="B7692" s="0" t="n">
        <v>202408</v>
      </c>
      <c r="C7692" s="37" t="s">
        <v>101</v>
      </c>
      <c r="D7692" s="37" t="s">
        <v>153</v>
      </c>
      <c r="E7692" s="0" t="n">
        <v>1</v>
      </c>
      <c r="F7692" s="38" t="s">
        <v>70</v>
      </c>
      <c r="G7692" s="37" t="s">
        <v>222</v>
      </c>
      <c r="H7692" s="0" t="n">
        <v>1463895</v>
      </c>
      <c r="I7692" s="0" t="n">
        <v>1496887</v>
      </c>
      <c r="J7692" s="0" t="n">
        <v>199427</v>
      </c>
    </row>
    <row r="7693" customFormat="false" ht="15" hidden="false" customHeight="false" outlineLevel="0" collapsed="false">
      <c r="A7693" s="0" t="n">
        <v>202408</v>
      </c>
      <c r="B7693" s="0" t="n">
        <v>202408</v>
      </c>
      <c r="C7693" s="37" t="s">
        <v>136</v>
      </c>
      <c r="D7693" s="37" t="s">
        <v>223</v>
      </c>
      <c r="E7693" s="0" t="n">
        <v>1</v>
      </c>
      <c r="F7693" s="38" t="s">
        <v>70</v>
      </c>
      <c r="G7693" s="37" t="s">
        <v>224</v>
      </c>
      <c r="H7693" s="0" t="n">
        <v>4088174</v>
      </c>
      <c r="I7693" s="0" t="n">
        <v>618714</v>
      </c>
      <c r="J7693" s="0" t="n">
        <v>-13830</v>
      </c>
    </row>
    <row r="7694" customFormat="false" ht="15" hidden="false" customHeight="false" outlineLevel="0" collapsed="false">
      <c r="A7694" s="0" t="n">
        <v>202408</v>
      </c>
      <c r="B7694" s="0" t="n">
        <v>202408</v>
      </c>
      <c r="C7694" s="37" t="s">
        <v>184</v>
      </c>
      <c r="D7694" s="37" t="s">
        <v>225</v>
      </c>
      <c r="E7694" s="0" t="n">
        <v>1</v>
      </c>
      <c r="F7694" s="38" t="s">
        <v>70</v>
      </c>
      <c r="G7694" s="37" t="s">
        <v>226</v>
      </c>
      <c r="H7694" s="0" t="n">
        <v>864005</v>
      </c>
      <c r="I7694" s="0" t="n">
        <v>416037</v>
      </c>
      <c r="J7694" s="0" t="n">
        <v>19198</v>
      </c>
    </row>
    <row r="7695" customFormat="false" ht="15" hidden="false" customHeight="false" outlineLevel="0" collapsed="false">
      <c r="A7695" s="0" t="n">
        <v>202408</v>
      </c>
      <c r="B7695" s="0" t="n">
        <v>202408</v>
      </c>
      <c r="C7695" s="37" t="s">
        <v>197</v>
      </c>
      <c r="D7695" s="37" t="s">
        <v>193</v>
      </c>
      <c r="E7695" s="0" t="n">
        <v>1</v>
      </c>
      <c r="F7695" s="38" t="s">
        <v>70</v>
      </c>
      <c r="G7695" s="37" t="s">
        <v>227</v>
      </c>
      <c r="H7695" s="0" t="n">
        <v>2367971</v>
      </c>
      <c r="I7695" s="0" t="n">
        <v>1077403</v>
      </c>
      <c r="J7695" s="0" t="n">
        <v>51133</v>
      </c>
    </row>
    <row r="7696" customFormat="false" ht="15" hidden="false" customHeight="false" outlineLevel="0" collapsed="false">
      <c r="A7696" s="0" t="n">
        <v>202408</v>
      </c>
      <c r="B7696" s="0" t="n">
        <v>202408</v>
      </c>
      <c r="C7696" s="37" t="s">
        <v>149</v>
      </c>
      <c r="D7696" s="37" t="s">
        <v>153</v>
      </c>
      <c r="E7696" s="0" t="n">
        <v>1</v>
      </c>
      <c r="F7696" s="38" t="s">
        <v>70</v>
      </c>
      <c r="G7696" s="37" t="s">
        <v>228</v>
      </c>
      <c r="H7696" s="0" t="n">
        <v>353531</v>
      </c>
      <c r="I7696" s="0" t="n">
        <v>203895</v>
      </c>
      <c r="J7696" s="0" t="n">
        <v>-11525</v>
      </c>
    </row>
    <row r="7697" customFormat="false" ht="15" hidden="false" customHeight="false" outlineLevel="0" collapsed="false">
      <c r="A7697" s="0" t="n">
        <v>202408</v>
      </c>
      <c r="B7697" s="0" t="n">
        <v>202408</v>
      </c>
      <c r="C7697" s="37" t="s">
        <v>184</v>
      </c>
      <c r="D7697" s="37" t="s">
        <v>229</v>
      </c>
      <c r="E7697" s="0" t="n">
        <v>1</v>
      </c>
      <c r="F7697" s="38" t="s">
        <v>70</v>
      </c>
      <c r="G7697" s="37" t="s">
        <v>230</v>
      </c>
      <c r="H7697" s="0" t="n">
        <v>2204813</v>
      </c>
      <c r="I7697" s="0" t="n">
        <v>1075763</v>
      </c>
      <c r="J7697" s="0" t="n">
        <v>156897</v>
      </c>
    </row>
    <row r="7698" customFormat="false" ht="15" hidden="false" customHeight="false" outlineLevel="0" collapsed="false">
      <c r="A7698" s="0" t="n">
        <v>202408</v>
      </c>
      <c r="B7698" s="0" t="n">
        <v>202408</v>
      </c>
      <c r="C7698" s="37" t="s">
        <v>115</v>
      </c>
      <c r="D7698" s="37" t="s">
        <v>231</v>
      </c>
      <c r="E7698" s="0" t="n">
        <v>1</v>
      </c>
      <c r="F7698" s="38" t="s">
        <v>70</v>
      </c>
      <c r="G7698" s="37" t="s">
        <v>232</v>
      </c>
      <c r="H7698" s="0" t="n">
        <v>1213048</v>
      </c>
      <c r="I7698" s="0" t="n">
        <v>288013</v>
      </c>
      <c r="J7698" s="0" t="n">
        <v>16465</v>
      </c>
    </row>
    <row r="7699" customFormat="false" ht="15" hidden="false" customHeight="false" outlineLevel="0" collapsed="false">
      <c r="A7699" s="0" t="n">
        <v>202408</v>
      </c>
      <c r="B7699" s="0" t="n">
        <v>202408</v>
      </c>
      <c r="C7699" s="37" t="s">
        <v>124</v>
      </c>
      <c r="D7699" s="37" t="s">
        <v>233</v>
      </c>
      <c r="E7699" s="0" t="n">
        <v>1</v>
      </c>
      <c r="F7699" s="38" t="s">
        <v>70</v>
      </c>
      <c r="G7699" s="37" t="s">
        <v>234</v>
      </c>
      <c r="H7699" s="0" t="n">
        <v>529168</v>
      </c>
      <c r="I7699" s="0" t="n">
        <v>131291</v>
      </c>
      <c r="J7699" s="0" t="n">
        <v>27556</v>
      </c>
    </row>
    <row r="7700" customFormat="false" ht="15" hidden="false" customHeight="false" outlineLevel="0" collapsed="false">
      <c r="A7700" s="0" t="n">
        <v>202408</v>
      </c>
      <c r="B7700" s="0" t="n">
        <v>202408</v>
      </c>
      <c r="C7700" s="37" t="s">
        <v>184</v>
      </c>
      <c r="D7700" s="37" t="s">
        <v>235</v>
      </c>
      <c r="E7700" s="0" t="n">
        <v>1</v>
      </c>
      <c r="F7700" s="38" t="s">
        <v>70</v>
      </c>
      <c r="G7700" s="37" t="s">
        <v>236</v>
      </c>
      <c r="H7700" s="0" t="n">
        <v>920361</v>
      </c>
      <c r="I7700" s="0" t="n">
        <v>149068</v>
      </c>
      <c r="J7700" s="0" t="n">
        <v>8278</v>
      </c>
    </row>
    <row r="7701" customFormat="false" ht="15" hidden="false" customHeight="false" outlineLevel="0" collapsed="false">
      <c r="A7701" s="0" t="n">
        <v>202408</v>
      </c>
      <c r="B7701" s="0" t="n">
        <v>202408</v>
      </c>
      <c r="C7701" s="37" t="s">
        <v>124</v>
      </c>
      <c r="D7701" s="37" t="s">
        <v>237</v>
      </c>
      <c r="E7701" s="0" t="n">
        <v>1</v>
      </c>
      <c r="F7701" s="38" t="s">
        <v>70</v>
      </c>
      <c r="G7701" s="37" t="s">
        <v>238</v>
      </c>
      <c r="H7701" s="0" t="n">
        <v>892197</v>
      </c>
      <c r="I7701" s="0" t="n">
        <v>138502</v>
      </c>
      <c r="J7701" s="0" t="n">
        <v>5449</v>
      </c>
    </row>
    <row r="7702" customFormat="false" ht="15" hidden="false" customHeight="false" outlineLevel="0" collapsed="false">
      <c r="A7702" s="0" t="n">
        <v>202408</v>
      </c>
      <c r="B7702" s="0" t="n">
        <v>202408</v>
      </c>
      <c r="C7702" s="37" t="s">
        <v>124</v>
      </c>
      <c r="D7702" s="37" t="s">
        <v>107</v>
      </c>
      <c r="E7702" s="0" t="n">
        <v>1</v>
      </c>
      <c r="F7702" s="38" t="s">
        <v>70</v>
      </c>
      <c r="G7702" s="37" t="s">
        <v>239</v>
      </c>
      <c r="H7702" s="0" t="n">
        <v>759239</v>
      </c>
      <c r="I7702" s="0" t="n">
        <v>185227</v>
      </c>
      <c r="J7702" s="0" t="n">
        <v>-1938</v>
      </c>
    </row>
    <row r="7703" customFormat="false" ht="15" hidden="false" customHeight="false" outlineLevel="0" collapsed="false">
      <c r="A7703" s="0" t="n">
        <v>202408</v>
      </c>
      <c r="B7703" s="0" t="n">
        <v>202408</v>
      </c>
      <c r="C7703" s="37" t="s">
        <v>106</v>
      </c>
      <c r="D7703" s="37" t="s">
        <v>139</v>
      </c>
      <c r="E7703" s="0" t="n">
        <v>1</v>
      </c>
      <c r="F7703" s="38" t="s">
        <v>70</v>
      </c>
      <c r="G7703" s="37" t="s">
        <v>240</v>
      </c>
      <c r="H7703" s="0" t="n">
        <v>12790066</v>
      </c>
      <c r="I7703" s="0" t="n">
        <v>1854207</v>
      </c>
      <c r="J7703" s="0" t="n">
        <v>155573</v>
      </c>
    </row>
    <row r="7704" customFormat="false" ht="15" hidden="false" customHeight="false" outlineLevel="0" collapsed="false">
      <c r="A7704" s="0" t="n">
        <v>202408</v>
      </c>
      <c r="B7704" s="0" t="n">
        <v>202408</v>
      </c>
      <c r="C7704" s="37" t="s">
        <v>106</v>
      </c>
      <c r="D7704" s="37" t="s">
        <v>241</v>
      </c>
      <c r="E7704" s="0" t="n">
        <v>1</v>
      </c>
      <c r="F7704" s="38" t="s">
        <v>70</v>
      </c>
      <c r="G7704" s="37" t="s">
        <v>242</v>
      </c>
      <c r="H7704" s="0" t="n">
        <v>1141265</v>
      </c>
      <c r="I7704" s="0" t="n">
        <v>306747</v>
      </c>
      <c r="J7704" s="0" t="n">
        <v>25910</v>
      </c>
    </row>
    <row r="7705" customFormat="false" ht="15" hidden="false" customHeight="false" outlineLevel="0" collapsed="false">
      <c r="A7705" s="0" t="n">
        <v>202408</v>
      </c>
      <c r="B7705" s="0" t="n">
        <v>202408</v>
      </c>
      <c r="C7705" s="37" t="s">
        <v>158</v>
      </c>
      <c r="D7705" s="37" t="s">
        <v>243</v>
      </c>
      <c r="E7705" s="0" t="n">
        <v>1</v>
      </c>
      <c r="F7705" s="38" t="s">
        <v>70</v>
      </c>
      <c r="G7705" s="37" t="s">
        <v>244</v>
      </c>
      <c r="H7705" s="0" t="n">
        <v>1016526</v>
      </c>
      <c r="I7705" s="0" t="n">
        <v>295899</v>
      </c>
      <c r="J7705" s="0" t="n">
        <v>45621</v>
      </c>
    </row>
    <row r="7706" customFormat="false" ht="15" hidden="false" customHeight="false" outlineLevel="0" collapsed="false">
      <c r="A7706" s="0" t="n">
        <v>202408</v>
      </c>
      <c r="B7706" s="0" t="n">
        <v>202408</v>
      </c>
      <c r="C7706" s="37" t="s">
        <v>112</v>
      </c>
      <c r="D7706" s="37" t="s">
        <v>245</v>
      </c>
      <c r="E7706" s="0" t="n">
        <v>1</v>
      </c>
      <c r="F7706" s="38" t="s">
        <v>70</v>
      </c>
      <c r="G7706" s="37" t="s">
        <v>246</v>
      </c>
      <c r="H7706" s="0" t="n">
        <v>103045</v>
      </c>
      <c r="I7706" s="0" t="n">
        <v>21935</v>
      </c>
      <c r="J7706" s="0" t="n">
        <v>1902</v>
      </c>
    </row>
    <row r="7707" customFormat="false" ht="15" hidden="false" customHeight="false" outlineLevel="0" collapsed="false">
      <c r="A7707" s="0" t="n">
        <v>202408</v>
      </c>
      <c r="B7707" s="0" t="n">
        <v>202408</v>
      </c>
      <c r="C7707" s="37" t="s">
        <v>197</v>
      </c>
      <c r="D7707" s="37" t="s">
        <v>247</v>
      </c>
      <c r="E7707" s="0" t="n">
        <v>1</v>
      </c>
      <c r="F7707" s="38" t="s">
        <v>70</v>
      </c>
      <c r="G7707" s="37" t="s">
        <v>248</v>
      </c>
      <c r="H7707" s="0" t="n">
        <v>476068</v>
      </c>
      <c r="I7707" s="0" t="n">
        <v>65057</v>
      </c>
      <c r="J7707" s="0" t="n">
        <v>18827</v>
      </c>
    </row>
    <row r="7708" customFormat="false" ht="15" hidden="false" customHeight="false" outlineLevel="0" collapsed="false">
      <c r="A7708" s="0" t="n">
        <v>202408</v>
      </c>
      <c r="B7708" s="0" t="n">
        <v>202408</v>
      </c>
      <c r="C7708" s="37" t="s">
        <v>106</v>
      </c>
      <c r="D7708" s="37" t="s">
        <v>249</v>
      </c>
      <c r="E7708" s="0" t="n">
        <v>1</v>
      </c>
      <c r="F7708" s="38" t="s">
        <v>70</v>
      </c>
      <c r="G7708" s="37" t="s">
        <v>250</v>
      </c>
      <c r="H7708" s="0" t="n">
        <v>766751</v>
      </c>
      <c r="I7708" s="0" t="n">
        <v>259686</v>
      </c>
      <c r="J7708" s="0" t="n">
        <v>32622</v>
      </c>
    </row>
    <row r="7709" customFormat="false" ht="15" hidden="false" customHeight="false" outlineLevel="0" collapsed="false">
      <c r="A7709" s="0" t="n">
        <v>202408</v>
      </c>
      <c r="B7709" s="0" t="n">
        <v>202408</v>
      </c>
      <c r="C7709" s="37" t="s">
        <v>98</v>
      </c>
      <c r="D7709" s="37" t="s">
        <v>251</v>
      </c>
      <c r="E7709" s="0" t="n">
        <v>1</v>
      </c>
      <c r="F7709" s="38" t="s">
        <v>70</v>
      </c>
      <c r="G7709" s="37" t="s">
        <v>252</v>
      </c>
      <c r="H7709" s="0" t="n">
        <v>534696</v>
      </c>
      <c r="I7709" s="0" t="n">
        <v>318617</v>
      </c>
      <c r="J7709" s="0" t="n">
        <v>-5953</v>
      </c>
    </row>
    <row r="7710" customFormat="false" ht="15" hidden="false" customHeight="false" outlineLevel="0" collapsed="false">
      <c r="A7710" s="0" t="n">
        <v>202408</v>
      </c>
      <c r="B7710" s="0" t="n">
        <v>202408</v>
      </c>
      <c r="C7710" s="37" t="s">
        <v>124</v>
      </c>
      <c r="D7710" s="37" t="s">
        <v>253</v>
      </c>
      <c r="E7710" s="0" t="n">
        <v>1</v>
      </c>
      <c r="F7710" s="38" t="s">
        <v>70</v>
      </c>
      <c r="G7710" s="37" t="s">
        <v>254</v>
      </c>
      <c r="H7710" s="0" t="n">
        <v>6809791</v>
      </c>
      <c r="I7710" s="0" t="n">
        <v>870834</v>
      </c>
      <c r="J7710" s="0" t="n">
        <v>-23641</v>
      </c>
    </row>
    <row r="7711" customFormat="false" ht="15" hidden="false" customHeight="false" outlineLevel="0" collapsed="false">
      <c r="A7711" s="0" t="n">
        <v>202408</v>
      </c>
      <c r="B7711" s="0" t="n">
        <v>202408</v>
      </c>
      <c r="C7711" s="37" t="s">
        <v>101</v>
      </c>
      <c r="D7711" s="37" t="s">
        <v>255</v>
      </c>
      <c r="E7711" s="0" t="n">
        <v>1</v>
      </c>
      <c r="F7711" s="38" t="s">
        <v>70</v>
      </c>
      <c r="G7711" s="37" t="s">
        <v>256</v>
      </c>
      <c r="H7711" s="0" t="n">
        <v>1197774</v>
      </c>
      <c r="I7711" s="0" t="n">
        <v>653154</v>
      </c>
      <c r="J7711" s="0" t="n">
        <v>87183</v>
      </c>
    </row>
    <row r="7712" customFormat="false" ht="15" hidden="false" customHeight="false" outlineLevel="0" collapsed="false">
      <c r="A7712" s="0" t="n">
        <v>202408</v>
      </c>
      <c r="B7712" s="0" t="n">
        <v>202408</v>
      </c>
      <c r="C7712" s="37" t="s">
        <v>112</v>
      </c>
      <c r="D7712" s="37" t="s">
        <v>132</v>
      </c>
      <c r="E7712" s="0" t="n">
        <v>1</v>
      </c>
      <c r="F7712" s="38" t="s">
        <v>70</v>
      </c>
      <c r="G7712" s="37" t="s">
        <v>257</v>
      </c>
      <c r="H7712" s="0" t="n">
        <v>8428206</v>
      </c>
      <c r="I7712" s="0" t="n">
        <v>1521038</v>
      </c>
      <c r="J7712" s="0" t="n">
        <v>-33209</v>
      </c>
    </row>
    <row r="7713" customFormat="false" ht="15" hidden="false" customHeight="false" outlineLevel="0" collapsed="false">
      <c r="A7713" s="0" t="n">
        <v>202408</v>
      </c>
      <c r="B7713" s="0" t="n">
        <v>202408</v>
      </c>
      <c r="C7713" s="37" t="s">
        <v>115</v>
      </c>
      <c r="D7713" s="37" t="s">
        <v>258</v>
      </c>
      <c r="E7713" s="0" t="n">
        <v>1</v>
      </c>
      <c r="F7713" s="38" t="s">
        <v>70</v>
      </c>
      <c r="G7713" s="37" t="s">
        <v>259</v>
      </c>
      <c r="H7713" s="0" t="n">
        <v>1376663</v>
      </c>
      <c r="I7713" s="0" t="n">
        <v>300029</v>
      </c>
      <c r="J7713" s="0" t="n">
        <v>41849</v>
      </c>
    </row>
    <row r="7714" customFormat="false" ht="15" hidden="false" customHeight="false" outlineLevel="0" collapsed="false">
      <c r="A7714" s="0" t="n">
        <v>202408</v>
      </c>
      <c r="B7714" s="0" t="n">
        <v>202408</v>
      </c>
      <c r="C7714" s="37" t="s">
        <v>184</v>
      </c>
      <c r="D7714" s="37" t="s">
        <v>179</v>
      </c>
      <c r="E7714" s="0" t="n">
        <v>1</v>
      </c>
      <c r="F7714" s="38" t="s">
        <v>70</v>
      </c>
      <c r="G7714" s="37" t="s">
        <v>260</v>
      </c>
      <c r="H7714" s="0" t="n">
        <v>1138826</v>
      </c>
      <c r="I7714" s="0" t="n">
        <v>627000</v>
      </c>
      <c r="J7714" s="0" t="n">
        <v>106317</v>
      </c>
    </row>
    <row r="7715" customFormat="false" ht="15" hidden="false" customHeight="false" outlineLevel="0" collapsed="false">
      <c r="A7715" s="0" t="n">
        <v>202408</v>
      </c>
      <c r="B7715" s="0" t="n">
        <v>202408</v>
      </c>
      <c r="C7715" s="37" t="s">
        <v>158</v>
      </c>
      <c r="D7715" s="37" t="s">
        <v>155</v>
      </c>
      <c r="E7715" s="0" t="n">
        <v>1</v>
      </c>
      <c r="F7715" s="38" t="s">
        <v>70</v>
      </c>
      <c r="G7715" s="37" t="s">
        <v>261</v>
      </c>
      <c r="H7715" s="0" t="n">
        <v>903560</v>
      </c>
      <c r="I7715" s="0" t="n">
        <v>411705</v>
      </c>
      <c r="J7715" s="0" t="n">
        <v>70803</v>
      </c>
    </row>
    <row r="7716" customFormat="false" ht="15" hidden="false" customHeight="false" outlineLevel="0" collapsed="false">
      <c r="A7716" s="0" t="n">
        <v>202408</v>
      </c>
      <c r="B7716" s="0" t="n">
        <v>202408</v>
      </c>
      <c r="C7716" s="37" t="s">
        <v>98</v>
      </c>
      <c r="D7716" s="37" t="s">
        <v>262</v>
      </c>
      <c r="E7716" s="0" t="n">
        <v>1</v>
      </c>
      <c r="F7716" s="38" t="s">
        <v>70</v>
      </c>
      <c r="G7716" s="37" t="s">
        <v>263</v>
      </c>
      <c r="H7716" s="0" t="n">
        <v>1054770</v>
      </c>
      <c r="I7716" s="0" t="n">
        <v>203972</v>
      </c>
      <c r="J7716" s="0" t="n">
        <v>-1411</v>
      </c>
    </row>
    <row r="7717" customFormat="false" ht="15" hidden="false" customHeight="false" outlineLevel="0" collapsed="false">
      <c r="A7717" s="0" t="n">
        <v>202408</v>
      </c>
      <c r="B7717" s="0" t="n">
        <v>202408</v>
      </c>
      <c r="C7717" s="37" t="s">
        <v>98</v>
      </c>
      <c r="D7717" s="37" t="s">
        <v>214</v>
      </c>
      <c r="E7717" s="0" t="n">
        <v>1</v>
      </c>
      <c r="F7717" s="38" t="s">
        <v>70</v>
      </c>
      <c r="G7717" s="37" t="s">
        <v>264</v>
      </c>
      <c r="H7717" s="0" t="n">
        <v>8422659</v>
      </c>
      <c r="I7717" s="0" t="n">
        <v>1492187</v>
      </c>
      <c r="J7717" s="0" t="n">
        <v>256876</v>
      </c>
    </row>
    <row r="7718" customFormat="false" ht="15" hidden="false" customHeight="false" outlineLevel="0" collapsed="false">
      <c r="A7718" s="0" t="n">
        <v>202408</v>
      </c>
      <c r="B7718" s="0" t="n">
        <v>202408</v>
      </c>
      <c r="C7718" s="37" t="s">
        <v>101</v>
      </c>
      <c r="D7718" s="37" t="s">
        <v>161</v>
      </c>
      <c r="E7718" s="0" t="n">
        <v>1</v>
      </c>
      <c r="F7718" s="38" t="s">
        <v>70</v>
      </c>
      <c r="G7718" s="37" t="s">
        <v>265</v>
      </c>
      <c r="H7718" s="0" t="n">
        <v>48113</v>
      </c>
      <c r="I7718" s="0" t="n">
        <v>11751</v>
      </c>
      <c r="J7718" s="0" t="n">
        <v>1319</v>
      </c>
    </row>
    <row r="7719" customFormat="false" ht="15" hidden="false" customHeight="false" outlineLevel="0" collapsed="false">
      <c r="A7719" s="0" t="n">
        <v>202408</v>
      </c>
      <c r="B7719" s="0" t="n">
        <v>202408</v>
      </c>
      <c r="C7719" s="37" t="s">
        <v>106</v>
      </c>
      <c r="D7719" s="37" t="s">
        <v>102</v>
      </c>
      <c r="E7719" s="0" t="n">
        <v>1</v>
      </c>
      <c r="F7719" s="38" t="s">
        <v>70</v>
      </c>
      <c r="G7719" s="37" t="s">
        <v>266</v>
      </c>
      <c r="H7719" s="0" t="n">
        <v>98400</v>
      </c>
      <c r="I7719" s="0" t="n">
        <v>22473</v>
      </c>
      <c r="J7719" s="0" t="n">
        <v>432</v>
      </c>
    </row>
    <row r="7720" customFormat="false" ht="15" hidden="false" customHeight="false" outlineLevel="0" collapsed="false">
      <c r="A7720" s="0" t="n">
        <v>202408</v>
      </c>
      <c r="B7720" s="0" t="n">
        <v>202408</v>
      </c>
      <c r="C7720" s="37" t="s">
        <v>95</v>
      </c>
      <c r="D7720" s="37" t="s">
        <v>267</v>
      </c>
      <c r="E7720" s="0" t="n">
        <v>1</v>
      </c>
      <c r="F7720" s="38" t="s">
        <v>70</v>
      </c>
      <c r="G7720" s="37" t="s">
        <v>268</v>
      </c>
      <c r="H7720" s="0" t="n">
        <v>697813</v>
      </c>
      <c r="I7720" s="0" t="n">
        <v>251183</v>
      </c>
      <c r="J7720" s="0" t="n">
        <v>16091</v>
      </c>
    </row>
    <row r="7721" customFormat="false" ht="15" hidden="false" customHeight="false" outlineLevel="0" collapsed="false">
      <c r="A7721" s="0" t="n">
        <v>202408</v>
      </c>
      <c r="B7721" s="0" t="n">
        <v>202408</v>
      </c>
      <c r="C7721" s="37" t="s">
        <v>136</v>
      </c>
      <c r="D7721" s="37" t="s">
        <v>269</v>
      </c>
      <c r="E7721" s="0" t="n">
        <v>1</v>
      </c>
      <c r="F7721" s="38" t="s">
        <v>70</v>
      </c>
      <c r="G7721" s="37" t="s">
        <v>270</v>
      </c>
      <c r="H7721" s="0" t="n">
        <v>1237673</v>
      </c>
      <c r="I7721" s="0" t="n">
        <v>339280</v>
      </c>
      <c r="J7721" s="0" t="n">
        <v>43132</v>
      </c>
    </row>
    <row r="7722" customFormat="false" ht="15" hidden="false" customHeight="false" outlineLevel="0" collapsed="false">
      <c r="A7722" s="0" t="n">
        <v>202408</v>
      </c>
      <c r="B7722" s="0" t="n">
        <v>202408</v>
      </c>
      <c r="C7722" s="37" t="s">
        <v>98</v>
      </c>
      <c r="D7722" s="37" t="s">
        <v>181</v>
      </c>
      <c r="E7722" s="0" t="n">
        <v>1</v>
      </c>
      <c r="F7722" s="38" t="s">
        <v>70</v>
      </c>
      <c r="G7722" s="37" t="s">
        <v>271</v>
      </c>
      <c r="H7722" s="0" t="n">
        <v>2648043</v>
      </c>
      <c r="I7722" s="0" t="n">
        <v>499438</v>
      </c>
      <c r="J7722" s="0" t="n">
        <v>6350</v>
      </c>
    </row>
    <row r="7723" customFormat="false" ht="15" hidden="false" customHeight="false" outlineLevel="0" collapsed="false">
      <c r="A7723" s="0" t="n">
        <v>202408</v>
      </c>
      <c r="B7723" s="0" t="n">
        <v>202408</v>
      </c>
      <c r="C7723" s="37" t="s">
        <v>197</v>
      </c>
      <c r="D7723" s="37" t="s">
        <v>255</v>
      </c>
      <c r="E7723" s="0" t="n">
        <v>1</v>
      </c>
      <c r="F7723" s="38" t="s">
        <v>70</v>
      </c>
      <c r="G7723" s="37" t="s">
        <v>272</v>
      </c>
      <c r="H7723" s="0" t="n">
        <v>1663462</v>
      </c>
      <c r="I7723" s="0" t="n">
        <v>286339</v>
      </c>
      <c r="J7723" s="0" t="n">
        <v>31551</v>
      </c>
    </row>
    <row r="7724" customFormat="false" ht="15" hidden="false" customHeight="false" outlineLevel="0" collapsed="false">
      <c r="A7724" s="0" t="n">
        <v>202408</v>
      </c>
      <c r="B7724" s="0" t="n">
        <v>202408</v>
      </c>
      <c r="C7724" s="37" t="s">
        <v>106</v>
      </c>
      <c r="D7724" s="37" t="s">
        <v>273</v>
      </c>
      <c r="E7724" s="0" t="n">
        <v>1</v>
      </c>
      <c r="F7724" s="38" t="s">
        <v>70</v>
      </c>
      <c r="G7724" s="37" t="s">
        <v>274</v>
      </c>
      <c r="H7724" s="0" t="n">
        <v>887769</v>
      </c>
      <c r="I7724" s="0" t="n">
        <v>110057</v>
      </c>
      <c r="J7724" s="0" t="n">
        <v>24714</v>
      </c>
    </row>
    <row r="7725" customFormat="false" ht="15" hidden="false" customHeight="false" outlineLevel="0" collapsed="false">
      <c r="A7725" s="0" t="n">
        <v>202408</v>
      </c>
      <c r="B7725" s="0" t="n">
        <v>202408</v>
      </c>
      <c r="C7725" s="37" t="s">
        <v>124</v>
      </c>
      <c r="D7725" s="37" t="s">
        <v>275</v>
      </c>
      <c r="E7725" s="0" t="n">
        <v>1</v>
      </c>
      <c r="F7725" s="38" t="s">
        <v>70</v>
      </c>
      <c r="G7725" s="37" t="s">
        <v>276</v>
      </c>
      <c r="H7725" s="0" t="n">
        <v>4411055</v>
      </c>
      <c r="I7725" s="0" t="n">
        <v>1091351</v>
      </c>
      <c r="J7725" s="0" t="n">
        <v>192520</v>
      </c>
    </row>
    <row r="7726" customFormat="false" ht="15" hidden="false" customHeight="false" outlineLevel="0" collapsed="false">
      <c r="A7726" s="0" t="n">
        <v>202408</v>
      </c>
      <c r="B7726" s="0" t="n">
        <v>202408</v>
      </c>
      <c r="C7726" s="37" t="s">
        <v>115</v>
      </c>
      <c r="D7726" s="37" t="s">
        <v>277</v>
      </c>
      <c r="E7726" s="0" t="n">
        <v>1</v>
      </c>
      <c r="F7726" s="38" t="s">
        <v>70</v>
      </c>
      <c r="G7726" s="37" t="s">
        <v>278</v>
      </c>
      <c r="H7726" s="0" t="n">
        <v>4132093</v>
      </c>
      <c r="I7726" s="0" t="n">
        <v>755703</v>
      </c>
      <c r="J7726" s="0" t="n">
        <v>66652</v>
      </c>
    </row>
    <row r="7727" customFormat="false" ht="15" hidden="false" customHeight="false" outlineLevel="0" collapsed="false">
      <c r="A7727" s="0" t="n">
        <v>202408</v>
      </c>
      <c r="B7727" s="0" t="n">
        <v>202408</v>
      </c>
      <c r="C7727" s="37" t="s">
        <v>115</v>
      </c>
      <c r="D7727" s="37" t="s">
        <v>269</v>
      </c>
      <c r="E7727" s="0" t="n">
        <v>1</v>
      </c>
      <c r="F7727" s="38" t="s">
        <v>70</v>
      </c>
      <c r="G7727" s="37" t="s">
        <v>279</v>
      </c>
      <c r="H7727" s="0" t="n">
        <v>1077864</v>
      </c>
      <c r="I7727" s="0" t="n">
        <v>363608</v>
      </c>
      <c r="J7727" s="0" t="n">
        <v>37602</v>
      </c>
    </row>
    <row r="7728" customFormat="false" ht="15" hidden="false" customHeight="false" outlineLevel="0" collapsed="false">
      <c r="A7728" s="0" t="n">
        <v>202408</v>
      </c>
      <c r="B7728" s="0" t="n">
        <v>202408</v>
      </c>
      <c r="C7728" s="37" t="s">
        <v>197</v>
      </c>
      <c r="D7728" s="37" t="s">
        <v>280</v>
      </c>
      <c r="E7728" s="0" t="n">
        <v>1</v>
      </c>
      <c r="F7728" s="38" t="s">
        <v>70</v>
      </c>
      <c r="G7728" s="37" t="s">
        <v>281</v>
      </c>
      <c r="H7728" s="0" t="n">
        <v>3546860</v>
      </c>
      <c r="I7728" s="0" t="n">
        <v>526755</v>
      </c>
      <c r="J7728" s="0" t="n">
        <v>13798</v>
      </c>
    </row>
    <row r="7729" customFormat="false" ht="15" hidden="false" customHeight="false" outlineLevel="0" collapsed="false">
      <c r="A7729" s="0" t="n">
        <v>202408</v>
      </c>
      <c r="B7729" s="0" t="n">
        <v>202408</v>
      </c>
      <c r="C7729" s="37" t="s">
        <v>158</v>
      </c>
      <c r="D7729" s="37" t="s">
        <v>282</v>
      </c>
      <c r="E7729" s="0" t="n">
        <v>1</v>
      </c>
      <c r="F7729" s="38" t="s">
        <v>70</v>
      </c>
      <c r="G7729" s="37" t="s">
        <v>283</v>
      </c>
      <c r="H7729" s="0" t="n">
        <v>1780193</v>
      </c>
      <c r="I7729" s="0" t="n">
        <v>604710</v>
      </c>
      <c r="J7729" s="0" t="n">
        <v>17543</v>
      </c>
    </row>
    <row r="7730" customFormat="false" ht="15" hidden="false" customHeight="false" outlineLevel="0" collapsed="false">
      <c r="A7730" s="0" t="n">
        <v>202408</v>
      </c>
      <c r="B7730" s="0" t="n">
        <v>202408</v>
      </c>
      <c r="C7730" s="37" t="s">
        <v>152</v>
      </c>
      <c r="D7730" s="37" t="s">
        <v>284</v>
      </c>
      <c r="E7730" s="0" t="n">
        <v>1</v>
      </c>
      <c r="F7730" s="38" t="s">
        <v>70</v>
      </c>
      <c r="G7730" s="37" t="s">
        <v>285</v>
      </c>
      <c r="H7730" s="0" t="n">
        <v>610440</v>
      </c>
      <c r="I7730" s="0" t="n">
        <v>130887</v>
      </c>
      <c r="J7730" s="0" t="n">
        <v>-9649</v>
      </c>
    </row>
    <row r="7731" customFormat="false" ht="15" hidden="false" customHeight="false" outlineLevel="0" collapsed="false">
      <c r="A7731" s="0" t="n">
        <v>202408</v>
      </c>
      <c r="B7731" s="0" t="n">
        <v>202408</v>
      </c>
      <c r="C7731" s="37" t="s">
        <v>95</v>
      </c>
      <c r="D7731" s="37" t="s">
        <v>210</v>
      </c>
      <c r="E7731" s="0" t="n">
        <v>1</v>
      </c>
      <c r="F7731" s="38" t="s">
        <v>70</v>
      </c>
      <c r="G7731" s="37" t="s">
        <v>286</v>
      </c>
      <c r="H7731" s="0" t="n">
        <v>2859539</v>
      </c>
      <c r="I7731" s="0" t="n">
        <v>703155</v>
      </c>
      <c r="J7731" s="0" t="n">
        <v>73909</v>
      </c>
    </row>
    <row r="7732" customFormat="false" ht="15" hidden="false" customHeight="false" outlineLevel="0" collapsed="false">
      <c r="A7732" s="0" t="n">
        <v>202408</v>
      </c>
      <c r="B7732" s="0" t="n">
        <v>202408</v>
      </c>
      <c r="C7732" s="37" t="s">
        <v>136</v>
      </c>
      <c r="D7732" s="37" t="s">
        <v>223</v>
      </c>
      <c r="E7732" s="0" t="n">
        <v>1</v>
      </c>
      <c r="F7732" s="38" t="s">
        <v>70</v>
      </c>
      <c r="G7732" s="37" t="s">
        <v>287</v>
      </c>
      <c r="H7732" s="0" t="n">
        <v>1522026</v>
      </c>
      <c r="I7732" s="0" t="n">
        <v>632608</v>
      </c>
      <c r="J7732" s="0" t="n">
        <v>93784</v>
      </c>
    </row>
    <row r="7733" customFormat="false" ht="15" hidden="false" customHeight="false" outlineLevel="0" collapsed="false">
      <c r="A7733" s="0" t="n">
        <v>202408</v>
      </c>
      <c r="B7733" s="0" t="n">
        <v>202408</v>
      </c>
      <c r="C7733" s="37" t="s">
        <v>152</v>
      </c>
      <c r="D7733" s="37" t="s">
        <v>288</v>
      </c>
      <c r="E7733" s="0" t="n">
        <v>1</v>
      </c>
      <c r="F7733" s="38" t="s">
        <v>70</v>
      </c>
      <c r="G7733" s="37" t="s">
        <v>289</v>
      </c>
      <c r="H7733" s="0" t="n">
        <v>1232825</v>
      </c>
      <c r="I7733" s="0" t="n">
        <v>119123</v>
      </c>
      <c r="J7733" s="0" t="n">
        <v>8686</v>
      </c>
    </row>
    <row r="7734" customFormat="false" ht="15" hidden="false" customHeight="false" outlineLevel="0" collapsed="false">
      <c r="A7734" s="0" t="n">
        <v>202408</v>
      </c>
      <c r="B7734" s="0" t="n">
        <v>202408</v>
      </c>
      <c r="C7734" s="37" t="s">
        <v>112</v>
      </c>
      <c r="D7734" s="37" t="s">
        <v>290</v>
      </c>
      <c r="E7734" s="0" t="n">
        <v>1</v>
      </c>
      <c r="F7734" s="38" t="s">
        <v>70</v>
      </c>
      <c r="G7734" s="37" t="s">
        <v>291</v>
      </c>
      <c r="H7734" s="0" t="n">
        <v>7763902</v>
      </c>
      <c r="I7734" s="0" t="n">
        <v>1700723</v>
      </c>
      <c r="J7734" s="0" t="n">
        <v>-13151</v>
      </c>
    </row>
    <row r="7735" customFormat="false" ht="15" hidden="false" customHeight="false" outlineLevel="0" collapsed="false">
      <c r="A7735" s="0" t="n">
        <v>202408</v>
      </c>
      <c r="B7735" s="0" t="n">
        <v>202408</v>
      </c>
      <c r="C7735" s="37" t="s">
        <v>106</v>
      </c>
      <c r="D7735" s="37" t="s">
        <v>292</v>
      </c>
      <c r="E7735" s="0" t="n">
        <v>1</v>
      </c>
      <c r="F7735" s="38" t="s">
        <v>70</v>
      </c>
      <c r="G7735" s="37" t="s">
        <v>293</v>
      </c>
      <c r="H7735" s="0" t="n">
        <v>55962</v>
      </c>
      <c r="I7735" s="0" t="n">
        <v>5051</v>
      </c>
      <c r="J7735" s="0" t="n">
        <v>437</v>
      </c>
    </row>
    <row r="7736" customFormat="false" ht="15" hidden="false" customHeight="false" outlineLevel="0" collapsed="false">
      <c r="A7736" s="0" t="n">
        <v>202408</v>
      </c>
      <c r="B7736" s="0" t="n">
        <v>202408</v>
      </c>
      <c r="C7736" s="37" t="s">
        <v>136</v>
      </c>
      <c r="D7736" s="37" t="s">
        <v>294</v>
      </c>
      <c r="E7736" s="0" t="n">
        <v>1</v>
      </c>
      <c r="F7736" s="38" t="s">
        <v>70</v>
      </c>
      <c r="G7736" s="37" t="s">
        <v>295</v>
      </c>
      <c r="H7736" s="0" t="n">
        <v>182657</v>
      </c>
      <c r="I7736" s="0" t="n">
        <v>88867</v>
      </c>
      <c r="J7736" s="0" t="n">
        <v>19033</v>
      </c>
    </row>
    <row r="7737" customFormat="false" ht="15" hidden="false" customHeight="false" outlineLevel="0" collapsed="false">
      <c r="A7737" s="0" t="n">
        <v>202408</v>
      </c>
      <c r="B7737" s="0" t="n">
        <v>202408</v>
      </c>
      <c r="C7737" s="37" t="s">
        <v>101</v>
      </c>
      <c r="D7737" s="37" t="s">
        <v>296</v>
      </c>
      <c r="E7737" s="0" t="n">
        <v>1</v>
      </c>
      <c r="F7737" s="38" t="s">
        <v>70</v>
      </c>
      <c r="G7737" s="37" t="s">
        <v>297</v>
      </c>
      <c r="H7737" s="0" t="n">
        <v>310867</v>
      </c>
      <c r="I7737" s="0" t="n">
        <v>250043</v>
      </c>
      <c r="J7737" s="0" t="n">
        <v>42457</v>
      </c>
    </row>
    <row r="7738" customFormat="false" ht="15" hidden="false" customHeight="false" outlineLevel="0" collapsed="false">
      <c r="A7738" s="0" t="n">
        <v>202408</v>
      </c>
      <c r="B7738" s="0" t="n">
        <v>202408</v>
      </c>
      <c r="C7738" s="37" t="s">
        <v>149</v>
      </c>
      <c r="D7738" s="37" t="s">
        <v>298</v>
      </c>
      <c r="E7738" s="0" t="n">
        <v>1</v>
      </c>
      <c r="F7738" s="38" t="s">
        <v>70</v>
      </c>
      <c r="G7738" s="37" t="s">
        <v>299</v>
      </c>
      <c r="H7738" s="0" t="n">
        <v>861516</v>
      </c>
      <c r="I7738" s="0" t="n">
        <v>140585</v>
      </c>
      <c r="J7738" s="0" t="n">
        <v>10832</v>
      </c>
    </row>
    <row r="7739" customFormat="false" ht="15" hidden="false" customHeight="false" outlineLevel="0" collapsed="false">
      <c r="A7739" s="0" t="n">
        <v>202408</v>
      </c>
      <c r="B7739" s="0" t="n">
        <v>202408</v>
      </c>
      <c r="C7739" s="37" t="s">
        <v>184</v>
      </c>
      <c r="D7739" s="37" t="s">
        <v>300</v>
      </c>
      <c r="E7739" s="0" t="n">
        <v>1</v>
      </c>
      <c r="F7739" s="38" t="s">
        <v>70</v>
      </c>
      <c r="G7739" s="37" t="s">
        <v>301</v>
      </c>
      <c r="H7739" s="0" t="n">
        <v>957725</v>
      </c>
      <c r="I7739" s="0" t="n">
        <v>316649</v>
      </c>
      <c r="J7739" s="0" t="n">
        <v>90164</v>
      </c>
    </row>
    <row r="7740" customFormat="false" ht="15" hidden="false" customHeight="false" outlineLevel="0" collapsed="false">
      <c r="A7740" s="0" t="n">
        <v>202408</v>
      </c>
      <c r="B7740" s="0" t="n">
        <v>202408</v>
      </c>
      <c r="C7740" s="37" t="s">
        <v>136</v>
      </c>
      <c r="D7740" s="37" t="s">
        <v>298</v>
      </c>
      <c r="E7740" s="0" t="n">
        <v>1</v>
      </c>
      <c r="F7740" s="38" t="s">
        <v>70</v>
      </c>
      <c r="G7740" s="37" t="s">
        <v>302</v>
      </c>
      <c r="H7740" s="0" t="n">
        <v>200977</v>
      </c>
      <c r="I7740" s="0" t="n">
        <v>76124</v>
      </c>
      <c r="J7740" s="0" t="n">
        <v>26634</v>
      </c>
    </row>
    <row r="7741" customFormat="false" ht="15" hidden="false" customHeight="false" outlineLevel="0" collapsed="false">
      <c r="A7741" s="0" t="n">
        <v>202408</v>
      </c>
      <c r="B7741" s="0" t="n">
        <v>202408</v>
      </c>
      <c r="C7741" s="37" t="s">
        <v>149</v>
      </c>
      <c r="D7741" s="37" t="s">
        <v>303</v>
      </c>
      <c r="E7741" s="0" t="n">
        <v>1</v>
      </c>
      <c r="F7741" s="38" t="s">
        <v>70</v>
      </c>
      <c r="G7741" s="37" t="s">
        <v>304</v>
      </c>
      <c r="H7741" s="0" t="n">
        <v>351233</v>
      </c>
      <c r="I7741" s="0" t="n">
        <v>218201</v>
      </c>
      <c r="J7741" s="0" t="n">
        <v>6979</v>
      </c>
    </row>
    <row r="7742" customFormat="false" ht="15" hidden="false" customHeight="false" outlineLevel="0" collapsed="false">
      <c r="A7742" s="0" t="n">
        <v>202408</v>
      </c>
      <c r="B7742" s="0" t="n">
        <v>202408</v>
      </c>
      <c r="C7742" s="37" t="s">
        <v>106</v>
      </c>
      <c r="D7742" s="37" t="s">
        <v>107</v>
      </c>
      <c r="E7742" s="0" t="n">
        <v>1</v>
      </c>
      <c r="F7742" s="38" t="s">
        <v>70</v>
      </c>
      <c r="G7742" s="37" t="s">
        <v>305</v>
      </c>
      <c r="H7742" s="0" t="n">
        <v>441811</v>
      </c>
      <c r="I7742" s="0" t="n">
        <v>87018</v>
      </c>
      <c r="J7742" s="0" t="n">
        <v>4822</v>
      </c>
    </row>
    <row r="7743" customFormat="false" ht="15" hidden="false" customHeight="false" outlineLevel="0" collapsed="false">
      <c r="A7743" s="0" t="n">
        <v>202408</v>
      </c>
      <c r="B7743" s="0" t="n">
        <v>202408</v>
      </c>
      <c r="C7743" s="37" t="s">
        <v>124</v>
      </c>
      <c r="D7743" s="37" t="s">
        <v>306</v>
      </c>
      <c r="E7743" s="0" t="n">
        <v>1</v>
      </c>
      <c r="F7743" s="38" t="s">
        <v>70</v>
      </c>
      <c r="G7743" s="37" t="s">
        <v>307</v>
      </c>
      <c r="H7743" s="0" t="n">
        <v>24295553</v>
      </c>
      <c r="I7743" s="0" t="n">
        <v>1222136</v>
      </c>
      <c r="J7743" s="0" t="n">
        <v>182505</v>
      </c>
    </row>
    <row r="7744" customFormat="false" ht="15" hidden="false" customHeight="false" outlineLevel="0" collapsed="false">
      <c r="A7744" s="0" t="n">
        <v>202408</v>
      </c>
      <c r="B7744" s="0" t="n">
        <v>202408</v>
      </c>
      <c r="C7744" s="37" t="s">
        <v>115</v>
      </c>
      <c r="D7744" s="37" t="s">
        <v>308</v>
      </c>
      <c r="E7744" s="0" t="n">
        <v>1</v>
      </c>
      <c r="F7744" s="38" t="s">
        <v>70</v>
      </c>
      <c r="G7744" s="37" t="s">
        <v>309</v>
      </c>
      <c r="H7744" s="0" t="n">
        <v>11161545</v>
      </c>
      <c r="I7744" s="0" t="n">
        <v>2678528</v>
      </c>
      <c r="J7744" s="0" t="n">
        <v>-30261</v>
      </c>
    </row>
    <row r="7745" customFormat="false" ht="15" hidden="false" customHeight="false" outlineLevel="0" collapsed="false">
      <c r="A7745" s="0" t="n">
        <v>202408</v>
      </c>
      <c r="B7745" s="0" t="n">
        <v>202408</v>
      </c>
      <c r="C7745" s="37" t="s">
        <v>178</v>
      </c>
      <c r="D7745" s="37" t="s">
        <v>308</v>
      </c>
      <c r="E7745" s="0" t="n">
        <v>1</v>
      </c>
      <c r="F7745" s="38" t="s">
        <v>70</v>
      </c>
      <c r="G7745" s="37" t="s">
        <v>310</v>
      </c>
      <c r="H7745" s="0" t="n">
        <v>1084871</v>
      </c>
      <c r="I7745" s="0" t="n">
        <v>347494</v>
      </c>
      <c r="J7745" s="0" t="n">
        <v>57306</v>
      </c>
    </row>
    <row r="7746" customFormat="false" ht="15" hidden="false" customHeight="false" outlineLevel="0" collapsed="false">
      <c r="A7746" s="0" t="n">
        <v>202408</v>
      </c>
      <c r="B7746" s="0" t="n">
        <v>202408</v>
      </c>
      <c r="C7746" s="37" t="s">
        <v>109</v>
      </c>
      <c r="D7746" s="37" t="s">
        <v>311</v>
      </c>
      <c r="E7746" s="0" t="n">
        <v>1</v>
      </c>
      <c r="F7746" s="38" t="s">
        <v>70</v>
      </c>
      <c r="G7746" s="37" t="s">
        <v>312</v>
      </c>
      <c r="H7746" s="0" t="n">
        <v>677104</v>
      </c>
      <c r="I7746" s="0" t="n">
        <v>210947</v>
      </c>
      <c r="J7746" s="0" t="n">
        <v>19016</v>
      </c>
    </row>
    <row r="7747" customFormat="false" ht="15" hidden="false" customHeight="false" outlineLevel="0" collapsed="false">
      <c r="A7747" s="0" t="n">
        <v>202408</v>
      </c>
      <c r="B7747" s="0" t="n">
        <v>202408</v>
      </c>
      <c r="C7747" s="37" t="s">
        <v>178</v>
      </c>
      <c r="D7747" s="37" t="s">
        <v>203</v>
      </c>
      <c r="E7747" s="0" t="n">
        <v>1</v>
      </c>
      <c r="F7747" s="38" t="s">
        <v>70</v>
      </c>
      <c r="G7747" s="37" t="s">
        <v>313</v>
      </c>
      <c r="H7747" s="0" t="n">
        <v>491322</v>
      </c>
      <c r="I7747" s="0" t="n">
        <v>200272</v>
      </c>
      <c r="J7747" s="0" t="n">
        <v>23465</v>
      </c>
    </row>
    <row r="7748" customFormat="false" ht="15" hidden="false" customHeight="false" outlineLevel="0" collapsed="false">
      <c r="A7748" s="0" t="n">
        <v>202408</v>
      </c>
      <c r="B7748" s="0" t="n">
        <v>202408</v>
      </c>
      <c r="C7748" s="37" t="s">
        <v>152</v>
      </c>
      <c r="D7748" s="37" t="s">
        <v>314</v>
      </c>
      <c r="E7748" s="0" t="n">
        <v>1</v>
      </c>
      <c r="F7748" s="38" t="s">
        <v>70</v>
      </c>
      <c r="G7748" s="37" t="s">
        <v>315</v>
      </c>
      <c r="H7748" s="0" t="n">
        <v>100883</v>
      </c>
      <c r="I7748" s="0" t="n">
        <v>20975</v>
      </c>
      <c r="J7748" s="0" t="n">
        <v>471</v>
      </c>
    </row>
    <row r="7749" customFormat="false" ht="15" hidden="false" customHeight="false" outlineLevel="0" collapsed="false">
      <c r="A7749" s="0" t="n">
        <v>202408</v>
      </c>
      <c r="B7749" s="0" t="n">
        <v>202408</v>
      </c>
      <c r="C7749" s="37" t="s">
        <v>152</v>
      </c>
      <c r="D7749" s="37" t="s">
        <v>159</v>
      </c>
      <c r="E7749" s="0" t="n">
        <v>1</v>
      </c>
      <c r="F7749" s="38" t="s">
        <v>70</v>
      </c>
      <c r="G7749" s="37" t="s">
        <v>316</v>
      </c>
      <c r="H7749" s="0" t="n">
        <v>1107476</v>
      </c>
      <c r="I7749" s="0" t="n">
        <v>825903</v>
      </c>
      <c r="J7749" s="0" t="n">
        <v>1016</v>
      </c>
    </row>
    <row r="7750" customFormat="false" ht="15" hidden="false" customHeight="false" outlineLevel="0" collapsed="false">
      <c r="A7750" s="0" t="n">
        <v>202408</v>
      </c>
      <c r="B7750" s="0" t="n">
        <v>202408</v>
      </c>
      <c r="C7750" s="37" t="s">
        <v>184</v>
      </c>
      <c r="D7750" s="37" t="s">
        <v>218</v>
      </c>
      <c r="E7750" s="0" t="n">
        <v>1</v>
      </c>
      <c r="F7750" s="38" t="s">
        <v>70</v>
      </c>
      <c r="G7750" s="37" t="s">
        <v>317</v>
      </c>
      <c r="H7750" s="0" t="n">
        <v>303565</v>
      </c>
      <c r="I7750" s="0" t="n">
        <v>106876</v>
      </c>
      <c r="J7750" s="0" t="n">
        <v>-12670</v>
      </c>
    </row>
    <row r="7751" customFormat="false" ht="15" hidden="false" customHeight="false" outlineLevel="0" collapsed="false">
      <c r="A7751" s="0" t="n">
        <v>202408</v>
      </c>
      <c r="B7751" s="0" t="n">
        <v>202408</v>
      </c>
      <c r="C7751" s="37" t="s">
        <v>109</v>
      </c>
      <c r="D7751" s="37" t="s">
        <v>318</v>
      </c>
      <c r="E7751" s="0" t="n">
        <v>1</v>
      </c>
      <c r="F7751" s="38" t="s">
        <v>70</v>
      </c>
      <c r="G7751" s="37" t="s">
        <v>319</v>
      </c>
      <c r="H7751" s="0" t="n">
        <v>1137241</v>
      </c>
      <c r="I7751" s="0" t="n">
        <v>176079</v>
      </c>
      <c r="J7751" s="0" t="n">
        <v>40230</v>
      </c>
    </row>
    <row r="7752" customFormat="false" ht="15" hidden="false" customHeight="false" outlineLevel="0" collapsed="false">
      <c r="A7752" s="0" t="n">
        <v>202408</v>
      </c>
      <c r="B7752" s="0" t="n">
        <v>202408</v>
      </c>
      <c r="C7752" s="37" t="s">
        <v>184</v>
      </c>
      <c r="D7752" s="37" t="s">
        <v>320</v>
      </c>
      <c r="E7752" s="0" t="n">
        <v>1</v>
      </c>
      <c r="F7752" s="38" t="s">
        <v>70</v>
      </c>
      <c r="G7752" s="37" t="s">
        <v>321</v>
      </c>
      <c r="H7752" s="0" t="n">
        <v>204244</v>
      </c>
      <c r="I7752" s="0" t="n">
        <v>64149</v>
      </c>
      <c r="J7752" s="0" t="n">
        <v>11171</v>
      </c>
    </row>
    <row r="7753" customFormat="false" ht="15" hidden="false" customHeight="false" outlineLevel="0" collapsed="false">
      <c r="A7753" s="0" t="n">
        <v>202408</v>
      </c>
      <c r="B7753" s="0" t="n">
        <v>202408</v>
      </c>
      <c r="C7753" s="37" t="s">
        <v>124</v>
      </c>
      <c r="D7753" s="37" t="s">
        <v>282</v>
      </c>
      <c r="E7753" s="0" t="n">
        <v>1</v>
      </c>
      <c r="F7753" s="38" t="s">
        <v>70</v>
      </c>
      <c r="G7753" s="37" t="s">
        <v>322</v>
      </c>
      <c r="H7753" s="0" t="n">
        <v>484328</v>
      </c>
      <c r="I7753" s="0" t="n">
        <v>161128</v>
      </c>
      <c r="J7753" s="0" t="n">
        <v>23740</v>
      </c>
    </row>
    <row r="7754" customFormat="false" ht="15" hidden="false" customHeight="false" outlineLevel="0" collapsed="false">
      <c r="A7754" s="0" t="n">
        <v>202408</v>
      </c>
      <c r="B7754" s="0" t="n">
        <v>202408</v>
      </c>
      <c r="C7754" s="37" t="s">
        <v>112</v>
      </c>
      <c r="D7754" s="37" t="s">
        <v>96</v>
      </c>
      <c r="E7754" s="0" t="n">
        <v>1</v>
      </c>
      <c r="F7754" s="38" t="s">
        <v>70</v>
      </c>
      <c r="G7754" s="37" t="s">
        <v>323</v>
      </c>
      <c r="H7754" s="0" t="n">
        <v>1663301</v>
      </c>
      <c r="I7754" s="0" t="n">
        <v>264699</v>
      </c>
      <c r="J7754" s="0" t="n">
        <v>30396</v>
      </c>
    </row>
    <row r="7755" customFormat="false" ht="15" hidden="false" customHeight="false" outlineLevel="0" collapsed="false">
      <c r="A7755" s="0" t="n">
        <v>202408</v>
      </c>
      <c r="B7755" s="0" t="n">
        <v>202408</v>
      </c>
      <c r="C7755" s="37" t="s">
        <v>152</v>
      </c>
      <c r="D7755" s="37" t="s">
        <v>324</v>
      </c>
      <c r="E7755" s="0" t="n">
        <v>1</v>
      </c>
      <c r="F7755" s="38" t="s">
        <v>70</v>
      </c>
      <c r="G7755" s="37" t="s">
        <v>325</v>
      </c>
      <c r="H7755" s="0" t="n">
        <v>1751353</v>
      </c>
      <c r="I7755" s="0" t="n">
        <v>981815</v>
      </c>
      <c r="J7755" s="0" t="n">
        <v>-147687</v>
      </c>
    </row>
    <row r="7756" customFormat="false" ht="15" hidden="false" customHeight="false" outlineLevel="0" collapsed="false">
      <c r="A7756" s="0" t="n">
        <v>202408</v>
      </c>
      <c r="B7756" s="0" t="n">
        <v>202408</v>
      </c>
      <c r="C7756" s="37" t="s">
        <v>112</v>
      </c>
      <c r="D7756" s="37" t="s">
        <v>326</v>
      </c>
      <c r="E7756" s="0" t="n">
        <v>1</v>
      </c>
      <c r="F7756" s="38" t="s">
        <v>70</v>
      </c>
      <c r="G7756" s="37" t="s">
        <v>327</v>
      </c>
      <c r="H7756" s="0" t="n">
        <v>1459328</v>
      </c>
      <c r="I7756" s="0" t="n">
        <v>212334</v>
      </c>
      <c r="J7756" s="0" t="n">
        <v>1038</v>
      </c>
    </row>
    <row r="7757" customFormat="false" ht="15" hidden="false" customHeight="false" outlineLevel="0" collapsed="false">
      <c r="A7757" s="0" t="n">
        <v>202408</v>
      </c>
      <c r="B7757" s="0" t="n">
        <v>202408</v>
      </c>
      <c r="C7757" s="37" t="s">
        <v>152</v>
      </c>
      <c r="D7757" s="37" t="s">
        <v>328</v>
      </c>
      <c r="E7757" s="0" t="n">
        <v>1</v>
      </c>
      <c r="F7757" s="38" t="s">
        <v>70</v>
      </c>
      <c r="G7757" s="37" t="s">
        <v>329</v>
      </c>
      <c r="H7757" s="0" t="n">
        <v>270877</v>
      </c>
      <c r="I7757" s="0" t="n">
        <v>42342</v>
      </c>
      <c r="J7757" s="0" t="n">
        <v>2303</v>
      </c>
    </row>
    <row r="7758" customFormat="false" ht="15" hidden="false" customHeight="false" outlineLevel="0" collapsed="false">
      <c r="A7758" s="0" t="n">
        <v>202408</v>
      </c>
      <c r="B7758" s="0" t="n">
        <v>202408</v>
      </c>
      <c r="C7758" s="37" t="s">
        <v>95</v>
      </c>
      <c r="D7758" s="37" t="s">
        <v>330</v>
      </c>
      <c r="E7758" s="0" t="n">
        <v>1</v>
      </c>
      <c r="F7758" s="38" t="s">
        <v>70</v>
      </c>
      <c r="G7758" s="37" t="s">
        <v>331</v>
      </c>
      <c r="H7758" s="0" t="n">
        <v>3369310</v>
      </c>
      <c r="I7758" s="0" t="n">
        <v>576610</v>
      </c>
      <c r="J7758" s="0" t="n">
        <v>-16223</v>
      </c>
    </row>
    <row r="7759" customFormat="false" ht="15" hidden="false" customHeight="false" outlineLevel="0" collapsed="false">
      <c r="A7759" s="0" t="n">
        <v>202408</v>
      </c>
      <c r="B7759" s="0" t="n">
        <v>202408</v>
      </c>
      <c r="C7759" s="37" t="s">
        <v>106</v>
      </c>
      <c r="D7759" s="37" t="s">
        <v>332</v>
      </c>
      <c r="E7759" s="0" t="n">
        <v>1</v>
      </c>
      <c r="F7759" s="38" t="s">
        <v>70</v>
      </c>
      <c r="G7759" s="37" t="s">
        <v>333</v>
      </c>
      <c r="H7759" s="0" t="n">
        <v>428396</v>
      </c>
      <c r="I7759" s="0" t="n">
        <v>65451</v>
      </c>
      <c r="J7759" s="0" t="n">
        <v>-5848</v>
      </c>
    </row>
    <row r="7760" customFormat="false" ht="15" hidden="false" customHeight="false" outlineLevel="0" collapsed="false">
      <c r="A7760" s="0" t="n">
        <v>202408</v>
      </c>
      <c r="B7760" s="0" t="n">
        <v>202408</v>
      </c>
      <c r="C7760" s="37" t="s">
        <v>95</v>
      </c>
      <c r="D7760" s="37" t="s">
        <v>334</v>
      </c>
      <c r="E7760" s="0" t="n">
        <v>1</v>
      </c>
      <c r="F7760" s="38" t="s">
        <v>70</v>
      </c>
      <c r="G7760" s="37" t="s">
        <v>335</v>
      </c>
      <c r="H7760" s="0" t="n">
        <v>2416535</v>
      </c>
      <c r="I7760" s="0" t="n">
        <v>532526</v>
      </c>
      <c r="J7760" s="0" t="n">
        <v>-9445</v>
      </c>
    </row>
    <row r="7761" customFormat="false" ht="15" hidden="false" customHeight="false" outlineLevel="0" collapsed="false">
      <c r="A7761" s="0" t="n">
        <v>202408</v>
      </c>
      <c r="B7761" s="0" t="n">
        <v>202408</v>
      </c>
      <c r="C7761" s="37" t="s">
        <v>149</v>
      </c>
      <c r="D7761" s="37" t="s">
        <v>243</v>
      </c>
      <c r="E7761" s="0" t="n">
        <v>1</v>
      </c>
      <c r="F7761" s="38" t="s">
        <v>70</v>
      </c>
      <c r="G7761" s="37" t="s">
        <v>336</v>
      </c>
      <c r="H7761" s="0" t="n">
        <v>1262016</v>
      </c>
      <c r="I7761" s="0" t="n">
        <v>401170</v>
      </c>
      <c r="J7761" s="0" t="n">
        <v>34065</v>
      </c>
    </row>
    <row r="7762" customFormat="false" ht="15" hidden="false" customHeight="false" outlineLevel="0" collapsed="false">
      <c r="A7762" s="0" t="n">
        <v>202408</v>
      </c>
      <c r="B7762" s="0" t="n">
        <v>202408</v>
      </c>
      <c r="C7762" s="37" t="s">
        <v>115</v>
      </c>
      <c r="D7762" s="37" t="s">
        <v>200</v>
      </c>
      <c r="E7762" s="0" t="n">
        <v>1</v>
      </c>
      <c r="F7762" s="38" t="s">
        <v>70</v>
      </c>
      <c r="G7762" s="37" t="s">
        <v>337</v>
      </c>
      <c r="H7762" s="0" t="n">
        <v>204057</v>
      </c>
      <c r="I7762" s="0" t="n">
        <v>91028</v>
      </c>
      <c r="J7762" s="0" t="n">
        <v>7732</v>
      </c>
    </row>
    <row r="7763" customFormat="false" ht="15" hidden="false" customHeight="false" outlineLevel="0" collapsed="false">
      <c r="A7763" s="0" t="n">
        <v>202408</v>
      </c>
      <c r="B7763" s="0" t="n">
        <v>202408</v>
      </c>
      <c r="C7763" s="37" t="s">
        <v>106</v>
      </c>
      <c r="D7763" s="37" t="s">
        <v>104</v>
      </c>
      <c r="E7763" s="0" t="n">
        <v>1</v>
      </c>
      <c r="F7763" s="38" t="s">
        <v>70</v>
      </c>
      <c r="G7763" s="37" t="s">
        <v>338</v>
      </c>
      <c r="H7763" s="0" t="n">
        <v>870523</v>
      </c>
      <c r="I7763" s="0" t="n">
        <v>268495</v>
      </c>
      <c r="J7763" s="0" t="n">
        <v>45846</v>
      </c>
    </row>
    <row r="7764" customFormat="false" ht="15" hidden="false" customHeight="false" outlineLevel="0" collapsed="false">
      <c r="A7764" s="0" t="n">
        <v>202408</v>
      </c>
      <c r="B7764" s="0" t="n">
        <v>202408</v>
      </c>
      <c r="C7764" s="37" t="s">
        <v>184</v>
      </c>
      <c r="D7764" s="37" t="s">
        <v>339</v>
      </c>
      <c r="E7764" s="0" t="n">
        <v>1</v>
      </c>
      <c r="F7764" s="38" t="s">
        <v>70</v>
      </c>
      <c r="G7764" s="37" t="s">
        <v>340</v>
      </c>
      <c r="H7764" s="0" t="n">
        <v>2228261</v>
      </c>
      <c r="I7764" s="0" t="n">
        <v>476830</v>
      </c>
      <c r="J7764" s="0" t="n">
        <v>136525</v>
      </c>
    </row>
    <row r="7765" customFormat="false" ht="15" hidden="false" customHeight="false" outlineLevel="0" collapsed="false">
      <c r="A7765" s="0" t="n">
        <v>202408</v>
      </c>
      <c r="B7765" s="0" t="n">
        <v>202408</v>
      </c>
      <c r="C7765" s="37" t="s">
        <v>112</v>
      </c>
      <c r="D7765" s="37" t="s">
        <v>341</v>
      </c>
      <c r="E7765" s="0" t="n">
        <v>1</v>
      </c>
      <c r="F7765" s="38" t="s">
        <v>70</v>
      </c>
      <c r="G7765" s="37" t="s">
        <v>342</v>
      </c>
      <c r="H7765" s="0" t="n">
        <v>3418010</v>
      </c>
      <c r="I7765" s="0" t="n">
        <v>520414</v>
      </c>
      <c r="J7765" s="0" t="n">
        <v>77321</v>
      </c>
    </row>
    <row r="7766" customFormat="false" ht="15" hidden="false" customHeight="false" outlineLevel="0" collapsed="false">
      <c r="A7766" s="0" t="n">
        <v>202408</v>
      </c>
      <c r="B7766" s="0" t="n">
        <v>202408</v>
      </c>
      <c r="C7766" s="37" t="s">
        <v>101</v>
      </c>
      <c r="D7766" s="37" t="s">
        <v>200</v>
      </c>
      <c r="E7766" s="0" t="n">
        <v>1</v>
      </c>
      <c r="F7766" s="38" t="s">
        <v>70</v>
      </c>
      <c r="G7766" s="37" t="s">
        <v>343</v>
      </c>
      <c r="H7766" s="0" t="n">
        <v>1253554</v>
      </c>
      <c r="I7766" s="0" t="n">
        <v>534473</v>
      </c>
      <c r="J7766" s="0" t="n">
        <v>33375</v>
      </c>
    </row>
    <row r="7767" customFormat="false" ht="15" hidden="false" customHeight="false" outlineLevel="0" collapsed="false">
      <c r="A7767" s="0" t="n">
        <v>202408</v>
      </c>
      <c r="B7767" s="0" t="n">
        <v>202408</v>
      </c>
      <c r="C7767" s="37" t="s">
        <v>109</v>
      </c>
      <c r="D7767" s="37" t="s">
        <v>191</v>
      </c>
      <c r="E7767" s="0" t="n">
        <v>1</v>
      </c>
      <c r="F7767" s="38" t="s">
        <v>70</v>
      </c>
      <c r="G7767" s="37" t="s">
        <v>344</v>
      </c>
      <c r="H7767" s="0" t="n">
        <v>7743749</v>
      </c>
      <c r="I7767" s="0" t="n">
        <v>2786442</v>
      </c>
      <c r="J7767" s="0" t="n">
        <v>724566</v>
      </c>
    </row>
    <row r="7768" customFormat="false" ht="15" hidden="false" customHeight="false" outlineLevel="0" collapsed="false">
      <c r="A7768" s="0" t="n">
        <v>202408</v>
      </c>
      <c r="B7768" s="0" t="n">
        <v>202408</v>
      </c>
      <c r="C7768" s="37" t="s">
        <v>115</v>
      </c>
      <c r="D7768" s="37" t="s">
        <v>110</v>
      </c>
      <c r="E7768" s="0" t="n">
        <v>1</v>
      </c>
      <c r="F7768" s="38" t="s">
        <v>70</v>
      </c>
      <c r="G7768" s="37" t="s">
        <v>345</v>
      </c>
      <c r="H7768" s="0" t="n">
        <v>4187702</v>
      </c>
      <c r="I7768" s="0" t="n">
        <v>801081</v>
      </c>
      <c r="J7768" s="0" t="n">
        <v>-62639</v>
      </c>
    </row>
    <row r="7769" customFormat="false" ht="15" hidden="false" customHeight="false" outlineLevel="0" collapsed="false">
      <c r="A7769" s="0" t="n">
        <v>202408</v>
      </c>
      <c r="B7769" s="0" t="n">
        <v>202408</v>
      </c>
      <c r="C7769" s="37" t="s">
        <v>149</v>
      </c>
      <c r="D7769" s="37" t="s">
        <v>104</v>
      </c>
      <c r="E7769" s="0" t="n">
        <v>1</v>
      </c>
      <c r="F7769" s="38" t="s">
        <v>70</v>
      </c>
      <c r="G7769" s="37" t="s">
        <v>346</v>
      </c>
      <c r="H7769" s="0" t="n">
        <v>832325</v>
      </c>
      <c r="I7769" s="0" t="n">
        <v>429379</v>
      </c>
      <c r="J7769" s="0" t="n">
        <v>-54911</v>
      </c>
    </row>
    <row r="7770" customFormat="false" ht="15" hidden="false" customHeight="false" outlineLevel="0" collapsed="false">
      <c r="A7770" s="0" t="n">
        <v>202408</v>
      </c>
      <c r="B7770" s="0" t="n">
        <v>202408</v>
      </c>
      <c r="C7770" s="37" t="s">
        <v>124</v>
      </c>
      <c r="D7770" s="37" t="s">
        <v>277</v>
      </c>
      <c r="E7770" s="0" t="n">
        <v>1</v>
      </c>
      <c r="F7770" s="38" t="s">
        <v>70</v>
      </c>
      <c r="G7770" s="37" t="s">
        <v>347</v>
      </c>
      <c r="H7770" s="0" t="n">
        <v>2758781</v>
      </c>
      <c r="I7770" s="0" t="n">
        <v>521730</v>
      </c>
      <c r="J7770" s="0" t="n">
        <v>-4525</v>
      </c>
    </row>
    <row r="7771" customFormat="false" ht="15" hidden="false" customHeight="false" outlineLevel="0" collapsed="false">
      <c r="A7771" s="0" t="n">
        <v>202408</v>
      </c>
      <c r="B7771" s="0" t="n">
        <v>202408</v>
      </c>
      <c r="C7771" s="37" t="s">
        <v>124</v>
      </c>
      <c r="D7771" s="37" t="s">
        <v>145</v>
      </c>
      <c r="E7771" s="0" t="n">
        <v>1</v>
      </c>
      <c r="F7771" s="38" t="s">
        <v>70</v>
      </c>
      <c r="G7771" s="37" t="s">
        <v>348</v>
      </c>
      <c r="H7771" s="0" t="n">
        <v>13955119</v>
      </c>
      <c r="I7771" s="0" t="n">
        <v>3960998</v>
      </c>
      <c r="J7771" s="0" t="n">
        <v>638587</v>
      </c>
    </row>
    <row r="7772" customFormat="false" ht="15" hidden="false" customHeight="false" outlineLevel="0" collapsed="false">
      <c r="A7772" s="0" t="n">
        <v>202408</v>
      </c>
      <c r="B7772" s="0" t="n">
        <v>202408</v>
      </c>
      <c r="C7772" s="37" t="s">
        <v>136</v>
      </c>
      <c r="D7772" s="37" t="s">
        <v>328</v>
      </c>
      <c r="E7772" s="0" t="n">
        <v>1</v>
      </c>
      <c r="F7772" s="38" t="s">
        <v>70</v>
      </c>
      <c r="G7772" s="37" t="s">
        <v>349</v>
      </c>
      <c r="H7772" s="0" t="n">
        <v>12072673</v>
      </c>
      <c r="I7772" s="0" t="n">
        <v>4593043</v>
      </c>
      <c r="J7772" s="0" t="n">
        <v>444864</v>
      </c>
    </row>
    <row r="7773" customFormat="false" ht="15" hidden="false" customHeight="false" outlineLevel="0" collapsed="false">
      <c r="A7773" s="0" t="n">
        <v>202408</v>
      </c>
      <c r="B7773" s="0" t="n">
        <v>202408</v>
      </c>
      <c r="C7773" s="37" t="s">
        <v>152</v>
      </c>
      <c r="D7773" s="37" t="s">
        <v>350</v>
      </c>
      <c r="E7773" s="0" t="n">
        <v>1</v>
      </c>
      <c r="F7773" s="38" t="s">
        <v>70</v>
      </c>
      <c r="G7773" s="37" t="s">
        <v>351</v>
      </c>
      <c r="H7773" s="0" t="n">
        <v>291069</v>
      </c>
      <c r="I7773" s="0" t="n">
        <v>65893</v>
      </c>
      <c r="J7773" s="0" t="n">
        <v>-2163</v>
      </c>
    </row>
    <row r="7774" customFormat="false" ht="15" hidden="false" customHeight="false" outlineLevel="0" collapsed="false">
      <c r="A7774" s="0" t="n">
        <v>202408</v>
      </c>
      <c r="B7774" s="0" t="n">
        <v>202408</v>
      </c>
      <c r="C7774" s="37" t="s">
        <v>109</v>
      </c>
      <c r="D7774" s="37" t="s">
        <v>352</v>
      </c>
      <c r="E7774" s="0" t="n">
        <v>1</v>
      </c>
      <c r="F7774" s="38" t="s">
        <v>70</v>
      </c>
      <c r="G7774" s="37" t="s">
        <v>353</v>
      </c>
      <c r="H7774" s="0" t="n">
        <v>342417</v>
      </c>
      <c r="I7774" s="0" t="n">
        <v>149854</v>
      </c>
      <c r="J7774" s="0" t="n">
        <v>1093</v>
      </c>
    </row>
    <row r="7775" customFormat="false" ht="15" hidden="false" customHeight="false" outlineLevel="0" collapsed="false">
      <c r="A7775" s="0" t="n">
        <v>202408</v>
      </c>
      <c r="B7775" s="0" t="n">
        <v>202408</v>
      </c>
      <c r="C7775" s="37" t="s">
        <v>158</v>
      </c>
      <c r="D7775" s="37" t="s">
        <v>354</v>
      </c>
      <c r="E7775" s="0" t="n">
        <v>1</v>
      </c>
      <c r="F7775" s="38" t="s">
        <v>70</v>
      </c>
      <c r="G7775" s="37" t="s">
        <v>355</v>
      </c>
      <c r="H7775" s="0" t="n">
        <v>8775282</v>
      </c>
      <c r="I7775" s="0" t="n">
        <v>613789</v>
      </c>
      <c r="J7775" s="0" t="n">
        <v>-27098</v>
      </c>
    </row>
    <row r="7776" customFormat="false" ht="15" hidden="false" customHeight="false" outlineLevel="0" collapsed="false">
      <c r="A7776" s="0" t="n">
        <v>202408</v>
      </c>
      <c r="B7776" s="0" t="n">
        <v>202408</v>
      </c>
      <c r="C7776" s="37" t="s">
        <v>158</v>
      </c>
      <c r="D7776" s="37" t="s">
        <v>356</v>
      </c>
      <c r="E7776" s="0" t="n">
        <v>1</v>
      </c>
      <c r="F7776" s="38" t="s">
        <v>70</v>
      </c>
      <c r="G7776" s="37" t="s">
        <v>357</v>
      </c>
      <c r="H7776" s="0" t="n">
        <v>321803</v>
      </c>
      <c r="I7776" s="0" t="n">
        <v>133315</v>
      </c>
      <c r="J7776" s="0" t="n">
        <v>-5886</v>
      </c>
    </row>
    <row r="7777" customFormat="false" ht="15" hidden="false" customHeight="false" outlineLevel="0" collapsed="false">
      <c r="A7777" s="0" t="n">
        <v>202408</v>
      </c>
      <c r="B7777" s="0" t="n">
        <v>202408</v>
      </c>
      <c r="C7777" s="37" t="s">
        <v>158</v>
      </c>
      <c r="D7777" s="37" t="s">
        <v>255</v>
      </c>
      <c r="E7777" s="0" t="n">
        <v>1</v>
      </c>
      <c r="F7777" s="38" t="s">
        <v>70</v>
      </c>
      <c r="G7777" s="37" t="s">
        <v>358</v>
      </c>
      <c r="H7777" s="0" t="n">
        <v>289569</v>
      </c>
      <c r="I7777" s="0" t="n">
        <v>45431</v>
      </c>
      <c r="J7777" s="0" t="n">
        <v>10681</v>
      </c>
    </row>
    <row r="7778" customFormat="false" ht="15" hidden="false" customHeight="false" outlineLevel="0" collapsed="false">
      <c r="A7778" s="0" t="n">
        <v>202408</v>
      </c>
      <c r="B7778" s="0" t="n">
        <v>202408</v>
      </c>
      <c r="C7778" s="37" t="s">
        <v>109</v>
      </c>
      <c r="D7778" s="37" t="s">
        <v>104</v>
      </c>
      <c r="E7778" s="0" t="n">
        <v>1</v>
      </c>
      <c r="F7778" s="38" t="s">
        <v>70</v>
      </c>
      <c r="G7778" s="37" t="s">
        <v>359</v>
      </c>
      <c r="H7778" s="0" t="n">
        <v>603797</v>
      </c>
      <c r="I7778" s="0" t="n">
        <v>178509</v>
      </c>
      <c r="J7778" s="0" t="n">
        <v>11720</v>
      </c>
    </row>
    <row r="7779" customFormat="false" ht="15" hidden="false" customHeight="false" outlineLevel="0" collapsed="false">
      <c r="A7779" s="0" t="n">
        <v>202408</v>
      </c>
      <c r="B7779" s="0" t="n">
        <v>202408</v>
      </c>
      <c r="C7779" s="37" t="s">
        <v>115</v>
      </c>
      <c r="D7779" s="37" t="s">
        <v>360</v>
      </c>
      <c r="E7779" s="0" t="n">
        <v>1</v>
      </c>
      <c r="F7779" s="38" t="s">
        <v>70</v>
      </c>
      <c r="G7779" s="37" t="s">
        <v>361</v>
      </c>
      <c r="H7779" s="0" t="n">
        <v>1777584</v>
      </c>
      <c r="I7779" s="0" t="n">
        <v>631050</v>
      </c>
      <c r="J7779" s="0" t="n">
        <v>162153</v>
      </c>
    </row>
    <row r="7780" customFormat="false" ht="15" hidden="false" customHeight="false" outlineLevel="0" collapsed="false">
      <c r="A7780" s="0" t="n">
        <v>202408</v>
      </c>
      <c r="B7780" s="0" t="n">
        <v>202408</v>
      </c>
      <c r="C7780" s="37" t="s">
        <v>152</v>
      </c>
      <c r="D7780" s="37" t="s">
        <v>362</v>
      </c>
      <c r="E7780" s="0" t="n">
        <v>1</v>
      </c>
      <c r="F7780" s="38" t="s">
        <v>70</v>
      </c>
      <c r="G7780" s="37" t="s">
        <v>363</v>
      </c>
      <c r="H7780" s="0" t="n">
        <v>1297992</v>
      </c>
      <c r="I7780" s="0" t="n">
        <v>445938</v>
      </c>
      <c r="J7780" s="0" t="n">
        <v>-4014</v>
      </c>
    </row>
    <row r="7781" customFormat="false" ht="15" hidden="false" customHeight="false" outlineLevel="0" collapsed="false">
      <c r="A7781" s="0" t="n">
        <v>202408</v>
      </c>
      <c r="B7781" s="0" t="n">
        <v>202408</v>
      </c>
      <c r="C7781" s="37" t="s">
        <v>112</v>
      </c>
      <c r="D7781" s="37" t="s">
        <v>364</v>
      </c>
      <c r="E7781" s="0" t="n">
        <v>1</v>
      </c>
      <c r="F7781" s="38" t="s">
        <v>70</v>
      </c>
      <c r="G7781" s="37" t="s">
        <v>365</v>
      </c>
      <c r="H7781" s="0" t="n">
        <v>501532</v>
      </c>
      <c r="I7781" s="0" t="n">
        <v>164811</v>
      </c>
      <c r="J7781" s="0" t="n">
        <v>21279</v>
      </c>
    </row>
    <row r="7782" customFormat="false" ht="15" hidden="false" customHeight="false" outlineLevel="0" collapsed="false">
      <c r="A7782" s="0" t="n">
        <v>202408</v>
      </c>
      <c r="B7782" s="0" t="n">
        <v>202408</v>
      </c>
      <c r="C7782" s="37" t="s">
        <v>184</v>
      </c>
      <c r="D7782" s="37" t="s">
        <v>341</v>
      </c>
      <c r="E7782" s="0" t="n">
        <v>1</v>
      </c>
      <c r="F7782" s="38" t="s">
        <v>70</v>
      </c>
      <c r="G7782" s="37" t="s">
        <v>366</v>
      </c>
      <c r="H7782" s="0" t="n">
        <v>423268</v>
      </c>
      <c r="I7782" s="0" t="n">
        <v>143148</v>
      </c>
      <c r="J7782" s="0" t="n">
        <v>14703</v>
      </c>
    </row>
    <row r="7783" customFormat="false" ht="15" hidden="false" customHeight="false" outlineLevel="0" collapsed="false">
      <c r="A7783" s="0" t="n">
        <v>202408</v>
      </c>
      <c r="B7783" s="0" t="n">
        <v>202408</v>
      </c>
      <c r="C7783" s="37" t="s">
        <v>184</v>
      </c>
      <c r="D7783" s="37" t="s">
        <v>367</v>
      </c>
      <c r="E7783" s="0" t="n">
        <v>1</v>
      </c>
      <c r="F7783" s="38" t="s">
        <v>70</v>
      </c>
      <c r="G7783" s="37" t="s">
        <v>368</v>
      </c>
      <c r="H7783" s="0" t="n">
        <v>437663</v>
      </c>
      <c r="I7783" s="0" t="n">
        <v>132090</v>
      </c>
      <c r="J7783" s="0" t="n">
        <v>22187</v>
      </c>
    </row>
    <row r="7784" customFormat="false" ht="15" hidden="false" customHeight="false" outlineLevel="0" collapsed="false">
      <c r="A7784" s="0" t="n">
        <v>202408</v>
      </c>
      <c r="B7784" s="0" t="n">
        <v>202408</v>
      </c>
      <c r="C7784" s="37" t="s">
        <v>98</v>
      </c>
      <c r="D7784" s="37" t="s">
        <v>369</v>
      </c>
      <c r="E7784" s="0" t="n">
        <v>1</v>
      </c>
      <c r="F7784" s="38" t="s">
        <v>70</v>
      </c>
      <c r="G7784" s="37" t="s">
        <v>370</v>
      </c>
      <c r="H7784" s="0" t="n">
        <v>475963</v>
      </c>
      <c r="I7784" s="0" t="n">
        <v>75759</v>
      </c>
      <c r="J7784" s="0" t="n">
        <v>7989</v>
      </c>
    </row>
    <row r="7785" customFormat="false" ht="15" hidden="false" customHeight="false" outlineLevel="0" collapsed="false">
      <c r="A7785" s="0" t="n">
        <v>202408</v>
      </c>
      <c r="B7785" s="0" t="n">
        <v>202408</v>
      </c>
      <c r="C7785" s="37" t="s">
        <v>98</v>
      </c>
      <c r="D7785" s="37" t="s">
        <v>308</v>
      </c>
      <c r="E7785" s="0" t="n">
        <v>1</v>
      </c>
      <c r="F7785" s="38" t="s">
        <v>70</v>
      </c>
      <c r="G7785" s="37" t="s">
        <v>371</v>
      </c>
      <c r="H7785" s="0" t="n">
        <v>20833077</v>
      </c>
      <c r="I7785" s="0" t="n">
        <v>3083932</v>
      </c>
      <c r="J7785" s="0" t="n">
        <v>550508</v>
      </c>
    </row>
    <row r="7786" customFormat="false" ht="15" hidden="false" customHeight="false" outlineLevel="0" collapsed="false">
      <c r="A7786" s="0" t="n">
        <v>202408</v>
      </c>
      <c r="B7786" s="0" t="n">
        <v>202408</v>
      </c>
      <c r="C7786" s="37" t="s">
        <v>95</v>
      </c>
      <c r="D7786" s="37" t="s">
        <v>372</v>
      </c>
      <c r="E7786" s="0" t="n">
        <v>1</v>
      </c>
      <c r="F7786" s="38" t="s">
        <v>70</v>
      </c>
      <c r="G7786" s="37" t="s">
        <v>373</v>
      </c>
      <c r="H7786" s="0" t="n">
        <v>1532848</v>
      </c>
      <c r="I7786" s="0" t="n">
        <v>360658</v>
      </c>
      <c r="J7786" s="0" t="n">
        <v>48840</v>
      </c>
    </row>
    <row r="7787" customFormat="false" ht="15" hidden="false" customHeight="false" outlineLevel="0" collapsed="false">
      <c r="A7787" s="0" t="n">
        <v>202408</v>
      </c>
      <c r="B7787" s="0" t="n">
        <v>202408</v>
      </c>
      <c r="C7787" s="37" t="s">
        <v>115</v>
      </c>
      <c r="D7787" s="37" t="s">
        <v>374</v>
      </c>
      <c r="E7787" s="0" t="n">
        <v>1</v>
      </c>
      <c r="F7787" s="38" t="s">
        <v>70</v>
      </c>
      <c r="G7787" s="37" t="s">
        <v>375</v>
      </c>
      <c r="H7787" s="0" t="n">
        <v>3170352</v>
      </c>
      <c r="I7787" s="0" t="n">
        <v>1114251</v>
      </c>
      <c r="J7787" s="0" t="n">
        <v>-32455</v>
      </c>
    </row>
    <row r="7788" customFormat="false" ht="15" hidden="false" customHeight="false" outlineLevel="0" collapsed="false">
      <c r="A7788" s="0" t="n">
        <v>202408</v>
      </c>
      <c r="B7788" s="0" t="n">
        <v>202408</v>
      </c>
      <c r="C7788" s="37" t="s">
        <v>101</v>
      </c>
      <c r="D7788" s="37" t="s">
        <v>376</v>
      </c>
      <c r="E7788" s="0" t="n">
        <v>1</v>
      </c>
      <c r="F7788" s="38" t="s">
        <v>70</v>
      </c>
      <c r="G7788" s="37" t="s">
        <v>377</v>
      </c>
      <c r="H7788" s="0" t="n">
        <v>739744</v>
      </c>
      <c r="I7788" s="0" t="n">
        <v>241036</v>
      </c>
      <c r="J7788" s="0" t="n">
        <v>36944</v>
      </c>
    </row>
    <row r="7789" customFormat="false" ht="15" hidden="false" customHeight="false" outlineLevel="0" collapsed="false">
      <c r="A7789" s="0" t="n">
        <v>202408</v>
      </c>
      <c r="B7789" s="0" t="n">
        <v>202408</v>
      </c>
      <c r="C7789" s="37" t="s">
        <v>184</v>
      </c>
      <c r="D7789" s="37" t="s">
        <v>147</v>
      </c>
      <c r="E7789" s="0" t="n">
        <v>1</v>
      </c>
      <c r="F7789" s="38" t="s">
        <v>70</v>
      </c>
      <c r="G7789" s="37" t="s">
        <v>378</v>
      </c>
      <c r="H7789" s="0" t="n">
        <v>1172021</v>
      </c>
      <c r="I7789" s="0" t="n">
        <v>373479</v>
      </c>
      <c r="J7789" s="0" t="n">
        <v>26028</v>
      </c>
    </row>
    <row r="7790" customFormat="false" ht="15" hidden="false" customHeight="false" outlineLevel="0" collapsed="false">
      <c r="A7790" s="0" t="n">
        <v>202408</v>
      </c>
      <c r="B7790" s="0" t="n">
        <v>202408</v>
      </c>
      <c r="C7790" s="37" t="s">
        <v>98</v>
      </c>
      <c r="D7790" s="37" t="s">
        <v>320</v>
      </c>
      <c r="E7790" s="0" t="n">
        <v>1</v>
      </c>
      <c r="F7790" s="38" t="s">
        <v>70</v>
      </c>
      <c r="G7790" s="37" t="s">
        <v>379</v>
      </c>
      <c r="H7790" s="0" t="n">
        <v>505557</v>
      </c>
      <c r="I7790" s="0" t="n">
        <v>91838</v>
      </c>
      <c r="J7790" s="0" t="n">
        <v>214</v>
      </c>
    </row>
    <row r="7791" customFormat="false" ht="15" hidden="false" customHeight="false" outlineLevel="0" collapsed="false">
      <c r="A7791" s="0" t="n">
        <v>202408</v>
      </c>
      <c r="B7791" s="0" t="n">
        <v>202408</v>
      </c>
      <c r="C7791" s="37" t="s">
        <v>112</v>
      </c>
      <c r="D7791" s="37" t="s">
        <v>380</v>
      </c>
      <c r="E7791" s="0" t="n">
        <v>1</v>
      </c>
      <c r="F7791" s="38" t="s">
        <v>70</v>
      </c>
      <c r="G7791" s="37" t="s">
        <v>381</v>
      </c>
      <c r="H7791" s="0" t="n">
        <v>54235</v>
      </c>
      <c r="I7791" s="0" t="n">
        <v>5452</v>
      </c>
      <c r="J7791" s="0" t="n">
        <v>815</v>
      </c>
    </row>
    <row r="7792" customFormat="false" ht="15" hidden="false" customHeight="false" outlineLevel="0" collapsed="false">
      <c r="A7792" s="0" t="n">
        <v>202408</v>
      </c>
      <c r="B7792" s="0" t="n">
        <v>202408</v>
      </c>
      <c r="C7792" s="37" t="s">
        <v>106</v>
      </c>
      <c r="D7792" s="37" t="s">
        <v>120</v>
      </c>
      <c r="E7792" s="0" t="n">
        <v>1</v>
      </c>
      <c r="F7792" s="38" t="s">
        <v>70</v>
      </c>
      <c r="G7792" s="37" t="s">
        <v>382</v>
      </c>
      <c r="H7792" s="0" t="n">
        <v>262342</v>
      </c>
      <c r="I7792" s="0" t="n">
        <v>33791</v>
      </c>
      <c r="J7792" s="0" t="n">
        <v>5817</v>
      </c>
    </row>
    <row r="7793" customFormat="false" ht="15" hidden="false" customHeight="false" outlineLevel="0" collapsed="false">
      <c r="A7793" s="0" t="n">
        <v>202408</v>
      </c>
      <c r="B7793" s="0" t="n">
        <v>202408</v>
      </c>
      <c r="C7793" s="37" t="s">
        <v>112</v>
      </c>
      <c r="D7793" s="37" t="s">
        <v>383</v>
      </c>
      <c r="E7793" s="0" t="n">
        <v>1</v>
      </c>
      <c r="F7793" s="38" t="s">
        <v>70</v>
      </c>
      <c r="G7793" s="37" t="s">
        <v>384</v>
      </c>
      <c r="H7793" s="0" t="n">
        <v>189133</v>
      </c>
      <c r="I7793" s="0" t="n">
        <v>71106</v>
      </c>
      <c r="J7793" s="0" t="n">
        <v>2250</v>
      </c>
    </row>
    <row r="7794" customFormat="false" ht="15" hidden="false" customHeight="false" outlineLevel="0" collapsed="false">
      <c r="A7794" s="0" t="n">
        <v>202408</v>
      </c>
      <c r="B7794" s="0" t="n">
        <v>202408</v>
      </c>
      <c r="C7794" s="37" t="s">
        <v>184</v>
      </c>
      <c r="D7794" s="37" t="s">
        <v>385</v>
      </c>
      <c r="E7794" s="0" t="n">
        <v>1</v>
      </c>
      <c r="F7794" s="38" t="s">
        <v>70</v>
      </c>
      <c r="G7794" s="37" t="s">
        <v>386</v>
      </c>
      <c r="H7794" s="0" t="n">
        <v>67975</v>
      </c>
      <c r="I7794" s="0" t="n">
        <v>6358</v>
      </c>
      <c r="J7794" s="0" t="n">
        <v>286</v>
      </c>
    </row>
    <row r="7795" customFormat="false" ht="15" hidden="false" customHeight="false" outlineLevel="0" collapsed="false">
      <c r="A7795" s="0" t="n">
        <v>202408</v>
      </c>
      <c r="B7795" s="0" t="n">
        <v>202408</v>
      </c>
      <c r="C7795" s="37" t="s">
        <v>98</v>
      </c>
      <c r="D7795" s="37" t="s">
        <v>387</v>
      </c>
      <c r="E7795" s="0" t="n">
        <v>1</v>
      </c>
      <c r="F7795" s="38" t="s">
        <v>70</v>
      </c>
      <c r="G7795" s="37" t="s">
        <v>388</v>
      </c>
      <c r="H7795" s="0" t="n">
        <v>259176</v>
      </c>
      <c r="I7795" s="0" t="n">
        <v>41613</v>
      </c>
      <c r="J7795" s="0" t="n">
        <v>-2443</v>
      </c>
    </row>
    <row r="7796" customFormat="false" ht="15" hidden="false" customHeight="false" outlineLevel="0" collapsed="false">
      <c r="A7796" s="0" t="n">
        <v>202408</v>
      </c>
      <c r="B7796" s="0" t="n">
        <v>202408</v>
      </c>
      <c r="C7796" s="37" t="s">
        <v>115</v>
      </c>
      <c r="D7796" s="37" t="s">
        <v>389</v>
      </c>
      <c r="E7796" s="0" t="n">
        <v>1</v>
      </c>
      <c r="F7796" s="38" t="s">
        <v>70</v>
      </c>
      <c r="G7796" s="37" t="s">
        <v>390</v>
      </c>
      <c r="H7796" s="0" t="n">
        <v>5465553</v>
      </c>
      <c r="I7796" s="0" t="n">
        <v>1014404</v>
      </c>
      <c r="J7796" s="0" t="n">
        <v>-101920</v>
      </c>
    </row>
    <row r="7797" customFormat="false" ht="15" hidden="false" customHeight="false" outlineLevel="0" collapsed="false">
      <c r="A7797" s="0" t="n">
        <v>202408</v>
      </c>
      <c r="B7797" s="0" t="n">
        <v>202408</v>
      </c>
      <c r="C7797" s="37" t="s">
        <v>124</v>
      </c>
      <c r="D7797" s="37" t="s">
        <v>391</v>
      </c>
      <c r="E7797" s="0" t="n">
        <v>1</v>
      </c>
      <c r="F7797" s="38" t="s">
        <v>70</v>
      </c>
      <c r="G7797" s="37" t="s">
        <v>392</v>
      </c>
      <c r="H7797" s="0" t="n">
        <v>1290842</v>
      </c>
      <c r="I7797" s="0" t="n">
        <v>230938</v>
      </c>
      <c r="J7797" s="0" t="n">
        <v>12879</v>
      </c>
    </row>
    <row r="7798" customFormat="false" ht="15" hidden="false" customHeight="false" outlineLevel="0" collapsed="false">
      <c r="A7798" s="0" t="n">
        <v>202408</v>
      </c>
      <c r="B7798" s="0" t="n">
        <v>202408</v>
      </c>
      <c r="C7798" s="37" t="s">
        <v>197</v>
      </c>
      <c r="D7798" s="37" t="s">
        <v>393</v>
      </c>
      <c r="E7798" s="0" t="n">
        <v>1</v>
      </c>
      <c r="F7798" s="38" t="s">
        <v>70</v>
      </c>
      <c r="G7798" s="37" t="s">
        <v>394</v>
      </c>
      <c r="H7798" s="0" t="n">
        <v>5448707</v>
      </c>
      <c r="I7798" s="0" t="n">
        <v>1391270</v>
      </c>
      <c r="J7798" s="0" t="n">
        <v>221498</v>
      </c>
    </row>
    <row r="7799" customFormat="false" ht="15" hidden="false" customHeight="false" outlineLevel="0" collapsed="false">
      <c r="A7799" s="0" t="n">
        <v>202408</v>
      </c>
      <c r="B7799" s="0" t="n">
        <v>202408</v>
      </c>
      <c r="C7799" s="37" t="s">
        <v>136</v>
      </c>
      <c r="D7799" s="37" t="s">
        <v>245</v>
      </c>
      <c r="E7799" s="0" t="n">
        <v>1</v>
      </c>
      <c r="F7799" s="38" t="s">
        <v>70</v>
      </c>
      <c r="G7799" s="37" t="s">
        <v>395</v>
      </c>
      <c r="H7799" s="0" t="n">
        <v>2063710</v>
      </c>
      <c r="I7799" s="0" t="n">
        <v>1481061</v>
      </c>
      <c r="J7799" s="0" t="n">
        <v>33581</v>
      </c>
    </row>
    <row r="7800" customFormat="false" ht="15" hidden="false" customHeight="false" outlineLevel="0" collapsed="false">
      <c r="A7800" s="0" t="n">
        <v>202408</v>
      </c>
      <c r="B7800" s="0" t="n">
        <v>202408</v>
      </c>
      <c r="C7800" s="37" t="s">
        <v>158</v>
      </c>
      <c r="D7800" s="37" t="s">
        <v>396</v>
      </c>
      <c r="E7800" s="0" t="n">
        <v>1</v>
      </c>
      <c r="F7800" s="38" t="s">
        <v>70</v>
      </c>
      <c r="G7800" s="37" t="s">
        <v>397</v>
      </c>
      <c r="H7800" s="0" t="n">
        <v>3132516</v>
      </c>
      <c r="I7800" s="0" t="n">
        <v>495824</v>
      </c>
      <c r="J7800" s="0" t="n">
        <v>110459</v>
      </c>
    </row>
    <row r="7801" customFormat="false" ht="15" hidden="false" customHeight="false" outlineLevel="0" collapsed="false">
      <c r="A7801" s="0" t="n">
        <v>202408</v>
      </c>
      <c r="B7801" s="0" t="n">
        <v>202408</v>
      </c>
      <c r="C7801" s="37" t="s">
        <v>136</v>
      </c>
      <c r="D7801" s="37" t="s">
        <v>398</v>
      </c>
      <c r="E7801" s="0" t="n">
        <v>1</v>
      </c>
      <c r="F7801" s="38" t="s">
        <v>70</v>
      </c>
      <c r="G7801" s="37" t="s">
        <v>399</v>
      </c>
      <c r="H7801" s="0" t="n">
        <v>408066</v>
      </c>
      <c r="I7801" s="0" t="n">
        <v>266730</v>
      </c>
      <c r="J7801" s="0" t="n">
        <v>15868</v>
      </c>
    </row>
    <row r="7802" customFormat="false" ht="15" hidden="false" customHeight="false" outlineLevel="0" collapsed="false">
      <c r="A7802" s="0" t="n">
        <v>202408</v>
      </c>
      <c r="B7802" s="0" t="n">
        <v>202408</v>
      </c>
      <c r="C7802" s="37" t="s">
        <v>95</v>
      </c>
      <c r="D7802" s="37" t="s">
        <v>367</v>
      </c>
      <c r="E7802" s="0" t="n">
        <v>1</v>
      </c>
      <c r="F7802" s="38" t="s">
        <v>70</v>
      </c>
      <c r="G7802" s="37" t="s">
        <v>400</v>
      </c>
      <c r="H7802" s="0" t="n">
        <v>2291806</v>
      </c>
      <c r="I7802" s="0" t="n">
        <v>647159</v>
      </c>
      <c r="J7802" s="0" t="n">
        <v>38764</v>
      </c>
    </row>
    <row r="7803" customFormat="false" ht="15" hidden="false" customHeight="false" outlineLevel="0" collapsed="false">
      <c r="A7803" s="0" t="n">
        <v>202408</v>
      </c>
      <c r="B7803" s="0" t="n">
        <v>202408</v>
      </c>
      <c r="C7803" s="37" t="s">
        <v>149</v>
      </c>
      <c r="D7803" s="37" t="s">
        <v>401</v>
      </c>
      <c r="E7803" s="0" t="n">
        <v>1</v>
      </c>
      <c r="F7803" s="38" t="s">
        <v>70</v>
      </c>
      <c r="G7803" s="37" t="s">
        <v>402</v>
      </c>
      <c r="H7803" s="0" t="n">
        <v>3365012</v>
      </c>
      <c r="I7803" s="0" t="n">
        <v>647483</v>
      </c>
      <c r="J7803" s="0" t="n">
        <v>33080</v>
      </c>
    </row>
    <row r="7804" customFormat="false" ht="15" hidden="false" customHeight="false" outlineLevel="0" collapsed="false">
      <c r="A7804" s="0" t="n">
        <v>202408</v>
      </c>
      <c r="B7804" s="0" t="n">
        <v>202408</v>
      </c>
      <c r="C7804" s="37" t="s">
        <v>95</v>
      </c>
      <c r="D7804" s="37" t="s">
        <v>159</v>
      </c>
      <c r="E7804" s="0" t="n">
        <v>1</v>
      </c>
      <c r="F7804" s="38" t="s">
        <v>70</v>
      </c>
      <c r="G7804" s="37" t="s">
        <v>403</v>
      </c>
      <c r="H7804" s="0" t="n">
        <v>520443</v>
      </c>
      <c r="I7804" s="0" t="n">
        <v>150021</v>
      </c>
      <c r="J7804" s="0" t="n">
        <v>26728</v>
      </c>
    </row>
    <row r="7805" customFormat="false" ht="15" hidden="false" customHeight="false" outlineLevel="0" collapsed="false">
      <c r="A7805" s="0" t="n">
        <v>202408</v>
      </c>
      <c r="B7805" s="0" t="n">
        <v>202408</v>
      </c>
      <c r="C7805" s="37" t="s">
        <v>197</v>
      </c>
      <c r="D7805" s="37" t="s">
        <v>198</v>
      </c>
      <c r="E7805" s="0" t="n">
        <v>1</v>
      </c>
      <c r="F7805" s="38" t="s">
        <v>70</v>
      </c>
      <c r="G7805" s="37" t="s">
        <v>404</v>
      </c>
      <c r="H7805" s="0" t="n">
        <v>2301749</v>
      </c>
      <c r="I7805" s="0" t="n">
        <v>1634728</v>
      </c>
      <c r="J7805" s="0" t="n">
        <v>-25978</v>
      </c>
    </row>
    <row r="7806" customFormat="false" ht="15" hidden="false" customHeight="false" outlineLevel="0" collapsed="false">
      <c r="A7806" s="0" t="n">
        <v>202408</v>
      </c>
      <c r="B7806" s="0" t="n">
        <v>202408</v>
      </c>
      <c r="C7806" s="37" t="s">
        <v>136</v>
      </c>
      <c r="D7806" s="37" t="s">
        <v>134</v>
      </c>
      <c r="E7806" s="0" t="n">
        <v>1</v>
      </c>
      <c r="F7806" s="38" t="s">
        <v>70</v>
      </c>
      <c r="G7806" s="37" t="s">
        <v>405</v>
      </c>
      <c r="H7806" s="0" t="n">
        <v>1977084</v>
      </c>
      <c r="I7806" s="0" t="n">
        <v>461013</v>
      </c>
      <c r="J7806" s="0" t="n">
        <v>30936</v>
      </c>
    </row>
    <row r="7807" customFormat="false" ht="15" hidden="false" customHeight="false" outlineLevel="0" collapsed="false">
      <c r="A7807" s="0" t="n">
        <v>202408</v>
      </c>
      <c r="B7807" s="0" t="n">
        <v>202408</v>
      </c>
      <c r="C7807" s="37" t="s">
        <v>152</v>
      </c>
      <c r="D7807" s="37" t="s">
        <v>132</v>
      </c>
      <c r="E7807" s="0" t="n">
        <v>1</v>
      </c>
      <c r="F7807" s="38" t="s">
        <v>70</v>
      </c>
      <c r="G7807" s="37" t="s">
        <v>406</v>
      </c>
      <c r="H7807" s="0" t="n">
        <v>643399</v>
      </c>
      <c r="I7807" s="0" t="n">
        <v>305048</v>
      </c>
      <c r="J7807" s="0" t="n">
        <v>7706</v>
      </c>
    </row>
    <row r="7808" customFormat="false" ht="15" hidden="false" customHeight="false" outlineLevel="0" collapsed="false">
      <c r="A7808" s="0" t="n">
        <v>202408</v>
      </c>
      <c r="B7808" s="0" t="n">
        <v>202408</v>
      </c>
      <c r="C7808" s="37" t="s">
        <v>178</v>
      </c>
      <c r="D7808" s="37" t="s">
        <v>391</v>
      </c>
      <c r="E7808" s="0" t="n">
        <v>1</v>
      </c>
      <c r="F7808" s="38" t="s">
        <v>70</v>
      </c>
      <c r="G7808" s="37" t="s">
        <v>407</v>
      </c>
      <c r="H7808" s="0" t="n">
        <v>303564</v>
      </c>
      <c r="I7808" s="0" t="n">
        <v>81109</v>
      </c>
      <c r="J7808" s="0" t="n">
        <v>1934</v>
      </c>
    </row>
    <row r="7809" customFormat="false" ht="15" hidden="false" customHeight="false" outlineLevel="0" collapsed="false">
      <c r="A7809" s="0" t="n">
        <v>202408</v>
      </c>
      <c r="B7809" s="0" t="n">
        <v>202408</v>
      </c>
      <c r="C7809" s="37" t="s">
        <v>115</v>
      </c>
      <c r="D7809" s="37" t="s">
        <v>241</v>
      </c>
      <c r="E7809" s="0" t="n">
        <v>1</v>
      </c>
      <c r="F7809" s="38" t="s">
        <v>70</v>
      </c>
      <c r="G7809" s="37" t="s">
        <v>408</v>
      </c>
      <c r="H7809" s="0" t="n">
        <v>340930</v>
      </c>
      <c r="I7809" s="0" t="n">
        <v>41827</v>
      </c>
      <c r="J7809" s="0" t="n">
        <v>3493</v>
      </c>
    </row>
    <row r="7810" customFormat="false" ht="15" hidden="false" customHeight="false" outlineLevel="0" collapsed="false">
      <c r="A7810" s="0" t="n">
        <v>202408</v>
      </c>
      <c r="B7810" s="0" t="n">
        <v>202408</v>
      </c>
      <c r="C7810" s="37" t="s">
        <v>197</v>
      </c>
      <c r="D7810" s="37" t="s">
        <v>292</v>
      </c>
      <c r="E7810" s="0" t="n">
        <v>1</v>
      </c>
      <c r="F7810" s="38" t="s">
        <v>70</v>
      </c>
      <c r="G7810" s="37" t="s">
        <v>409</v>
      </c>
      <c r="H7810" s="0" t="n">
        <v>1333187</v>
      </c>
      <c r="I7810" s="0" t="n">
        <v>353790</v>
      </c>
      <c r="J7810" s="0" t="n">
        <v>24294</v>
      </c>
    </row>
    <row r="7811" customFormat="false" ht="15" hidden="false" customHeight="false" outlineLevel="0" collapsed="false">
      <c r="A7811" s="0" t="n">
        <v>202408</v>
      </c>
      <c r="B7811" s="0" t="n">
        <v>202408</v>
      </c>
      <c r="C7811" s="37" t="s">
        <v>112</v>
      </c>
      <c r="D7811" s="37" t="s">
        <v>116</v>
      </c>
      <c r="E7811" s="0" t="n">
        <v>1</v>
      </c>
      <c r="F7811" s="38" t="s">
        <v>70</v>
      </c>
      <c r="G7811" s="37" t="s">
        <v>410</v>
      </c>
      <c r="H7811" s="0" t="n">
        <v>1665833</v>
      </c>
      <c r="I7811" s="0" t="n">
        <v>1693671</v>
      </c>
      <c r="J7811" s="0" t="n">
        <v>313612</v>
      </c>
    </row>
    <row r="7812" customFormat="false" ht="15" hidden="false" customHeight="false" outlineLevel="0" collapsed="false">
      <c r="A7812" s="0" t="n">
        <v>202408</v>
      </c>
      <c r="B7812" s="0" t="n">
        <v>202408</v>
      </c>
      <c r="C7812" s="37" t="s">
        <v>106</v>
      </c>
      <c r="D7812" s="37" t="s">
        <v>181</v>
      </c>
      <c r="E7812" s="0" t="n">
        <v>1</v>
      </c>
      <c r="F7812" s="38" t="s">
        <v>70</v>
      </c>
      <c r="G7812" s="37" t="s">
        <v>411</v>
      </c>
      <c r="H7812" s="0" t="n">
        <v>447738</v>
      </c>
      <c r="I7812" s="0" t="n">
        <v>156442</v>
      </c>
      <c r="J7812" s="0" t="n">
        <v>12347</v>
      </c>
    </row>
    <row r="7813" customFormat="false" ht="15" hidden="false" customHeight="false" outlineLevel="0" collapsed="false">
      <c r="A7813" s="0" t="n">
        <v>202408</v>
      </c>
      <c r="B7813" s="0" t="n">
        <v>202408</v>
      </c>
      <c r="C7813" s="37" t="s">
        <v>112</v>
      </c>
      <c r="D7813" s="37" t="s">
        <v>412</v>
      </c>
      <c r="E7813" s="0" t="n">
        <v>1</v>
      </c>
      <c r="F7813" s="38" t="s">
        <v>70</v>
      </c>
      <c r="G7813" s="37" t="s">
        <v>413</v>
      </c>
      <c r="H7813" s="0" t="n">
        <v>1607862</v>
      </c>
      <c r="I7813" s="0" t="n">
        <v>678359</v>
      </c>
      <c r="J7813" s="0" t="n">
        <v>91918</v>
      </c>
    </row>
    <row r="7814" customFormat="false" ht="15" hidden="false" customHeight="false" outlineLevel="0" collapsed="false">
      <c r="A7814" s="0" t="n">
        <v>202408</v>
      </c>
      <c r="B7814" s="0" t="n">
        <v>202408</v>
      </c>
      <c r="C7814" s="37" t="s">
        <v>115</v>
      </c>
      <c r="D7814" s="37" t="s">
        <v>414</v>
      </c>
      <c r="E7814" s="0" t="n">
        <v>1</v>
      </c>
      <c r="F7814" s="38" t="s">
        <v>70</v>
      </c>
      <c r="G7814" s="37" t="s">
        <v>415</v>
      </c>
      <c r="H7814" s="0" t="n">
        <v>1884423</v>
      </c>
      <c r="I7814" s="0" t="n">
        <v>397345</v>
      </c>
      <c r="J7814" s="0" t="n">
        <v>38652</v>
      </c>
    </row>
    <row r="7815" customFormat="false" ht="15" hidden="false" customHeight="false" outlineLevel="0" collapsed="false">
      <c r="A7815" s="0" t="n">
        <v>202408</v>
      </c>
      <c r="B7815" s="0" t="n">
        <v>202408</v>
      </c>
      <c r="C7815" s="37" t="s">
        <v>184</v>
      </c>
      <c r="D7815" s="37" t="s">
        <v>231</v>
      </c>
      <c r="E7815" s="0" t="n">
        <v>1</v>
      </c>
      <c r="F7815" s="38" t="s">
        <v>70</v>
      </c>
      <c r="G7815" s="37" t="s">
        <v>416</v>
      </c>
      <c r="H7815" s="0" t="n">
        <v>2298349</v>
      </c>
      <c r="I7815" s="0" t="n">
        <v>632347</v>
      </c>
      <c r="J7815" s="0" t="n">
        <v>139354</v>
      </c>
    </row>
    <row r="7816" customFormat="false" ht="15" hidden="false" customHeight="false" outlineLevel="0" collapsed="false">
      <c r="A7816" s="0" t="n">
        <v>202408</v>
      </c>
      <c r="B7816" s="0" t="n">
        <v>202408</v>
      </c>
      <c r="C7816" s="37" t="s">
        <v>115</v>
      </c>
      <c r="D7816" s="37" t="s">
        <v>364</v>
      </c>
      <c r="E7816" s="0" t="n">
        <v>1</v>
      </c>
      <c r="F7816" s="38" t="s">
        <v>70</v>
      </c>
      <c r="G7816" s="37" t="s">
        <v>417</v>
      </c>
      <c r="H7816" s="0" t="n">
        <v>7784595</v>
      </c>
      <c r="I7816" s="0" t="n">
        <v>3634641</v>
      </c>
      <c r="J7816" s="0" t="n">
        <v>180865</v>
      </c>
    </row>
    <row r="7817" customFormat="false" ht="15" hidden="false" customHeight="false" outlineLevel="0" collapsed="false">
      <c r="A7817" s="0" t="n">
        <v>202408</v>
      </c>
      <c r="B7817" s="0" t="n">
        <v>202408</v>
      </c>
      <c r="C7817" s="37" t="s">
        <v>184</v>
      </c>
      <c r="D7817" s="37" t="s">
        <v>320</v>
      </c>
      <c r="E7817" s="0" t="n">
        <v>1</v>
      </c>
      <c r="F7817" s="38" t="s">
        <v>70</v>
      </c>
      <c r="G7817" s="37" t="s">
        <v>418</v>
      </c>
      <c r="H7817" s="0" t="n">
        <v>5060182</v>
      </c>
      <c r="I7817" s="0" t="n">
        <v>2949586</v>
      </c>
      <c r="J7817" s="0" t="n">
        <v>147606</v>
      </c>
    </row>
    <row r="7818" customFormat="false" ht="15" hidden="false" customHeight="false" outlineLevel="0" collapsed="false">
      <c r="A7818" s="0" t="n">
        <v>202408</v>
      </c>
      <c r="B7818" s="0" t="n">
        <v>202408</v>
      </c>
      <c r="C7818" s="37" t="s">
        <v>197</v>
      </c>
      <c r="D7818" s="37" t="s">
        <v>174</v>
      </c>
      <c r="E7818" s="0" t="n">
        <v>1</v>
      </c>
      <c r="F7818" s="38" t="s">
        <v>70</v>
      </c>
      <c r="G7818" s="37" t="s">
        <v>419</v>
      </c>
      <c r="H7818" s="0" t="n">
        <v>389279</v>
      </c>
      <c r="I7818" s="0" t="n">
        <v>145113</v>
      </c>
      <c r="J7818" s="0" t="n">
        <v>22420</v>
      </c>
    </row>
    <row r="7819" customFormat="false" ht="15" hidden="false" customHeight="false" outlineLevel="0" collapsed="false">
      <c r="A7819" s="0" t="n">
        <v>202408</v>
      </c>
      <c r="B7819" s="0" t="n">
        <v>202408</v>
      </c>
      <c r="C7819" s="37" t="s">
        <v>106</v>
      </c>
      <c r="D7819" s="37" t="s">
        <v>420</v>
      </c>
      <c r="E7819" s="0" t="n">
        <v>1</v>
      </c>
      <c r="F7819" s="38" t="s">
        <v>70</v>
      </c>
      <c r="G7819" s="37" t="s">
        <v>421</v>
      </c>
      <c r="H7819" s="0" t="n">
        <v>8991863</v>
      </c>
      <c r="I7819" s="0" t="n">
        <v>881040</v>
      </c>
      <c r="J7819" s="0" t="n">
        <v>42642</v>
      </c>
    </row>
    <row r="7820" customFormat="false" ht="15" hidden="false" customHeight="false" outlineLevel="0" collapsed="false">
      <c r="A7820" s="0" t="n">
        <v>202408</v>
      </c>
      <c r="B7820" s="0" t="n">
        <v>202408</v>
      </c>
      <c r="C7820" s="37" t="s">
        <v>109</v>
      </c>
      <c r="D7820" s="37" t="s">
        <v>107</v>
      </c>
      <c r="E7820" s="0" t="n">
        <v>1</v>
      </c>
      <c r="F7820" s="38" t="s">
        <v>70</v>
      </c>
      <c r="G7820" s="37" t="s">
        <v>422</v>
      </c>
      <c r="H7820" s="0" t="n">
        <v>660813</v>
      </c>
      <c r="I7820" s="0" t="n">
        <v>246826</v>
      </c>
      <c r="J7820" s="0" t="n">
        <v>32048</v>
      </c>
    </row>
    <row r="7821" customFormat="false" ht="15" hidden="false" customHeight="false" outlineLevel="0" collapsed="false">
      <c r="A7821" s="0" t="n">
        <v>202408</v>
      </c>
      <c r="B7821" s="0" t="n">
        <v>202408</v>
      </c>
      <c r="C7821" s="37" t="s">
        <v>184</v>
      </c>
      <c r="D7821" s="37" t="s">
        <v>423</v>
      </c>
      <c r="E7821" s="0" t="n">
        <v>1</v>
      </c>
      <c r="F7821" s="38" t="s">
        <v>70</v>
      </c>
      <c r="G7821" s="37" t="s">
        <v>424</v>
      </c>
      <c r="H7821" s="0" t="n">
        <v>4288817</v>
      </c>
      <c r="I7821" s="0" t="n">
        <v>1344406</v>
      </c>
      <c r="J7821" s="0" t="n">
        <v>421863</v>
      </c>
    </row>
    <row r="7822" customFormat="false" ht="15" hidden="false" customHeight="false" outlineLevel="0" collapsed="false">
      <c r="A7822" s="0" t="n">
        <v>202408</v>
      </c>
      <c r="B7822" s="0" t="n">
        <v>202408</v>
      </c>
      <c r="C7822" s="37" t="s">
        <v>106</v>
      </c>
      <c r="D7822" s="37" t="s">
        <v>425</v>
      </c>
      <c r="E7822" s="0" t="n">
        <v>1</v>
      </c>
      <c r="F7822" s="38" t="s">
        <v>70</v>
      </c>
      <c r="G7822" s="37" t="s">
        <v>426</v>
      </c>
      <c r="H7822" s="0" t="n">
        <v>1284817</v>
      </c>
      <c r="I7822" s="0" t="n">
        <v>288662</v>
      </c>
      <c r="J7822" s="0" t="n">
        <v>-5166</v>
      </c>
    </row>
    <row r="7823" customFormat="false" ht="15" hidden="false" customHeight="false" outlineLevel="0" collapsed="false">
      <c r="A7823" s="0" t="n">
        <v>202408</v>
      </c>
      <c r="B7823" s="0" t="n">
        <v>202408</v>
      </c>
      <c r="C7823" s="37" t="s">
        <v>152</v>
      </c>
      <c r="D7823" s="37" t="s">
        <v>214</v>
      </c>
      <c r="E7823" s="0" t="n">
        <v>1</v>
      </c>
      <c r="F7823" s="38" t="s">
        <v>70</v>
      </c>
      <c r="G7823" s="37" t="s">
        <v>427</v>
      </c>
      <c r="H7823" s="0" t="n">
        <v>604283</v>
      </c>
      <c r="I7823" s="0" t="n">
        <v>283714</v>
      </c>
      <c r="J7823" s="0" t="n">
        <v>66153</v>
      </c>
    </row>
    <row r="7824" customFormat="false" ht="15" hidden="false" customHeight="false" outlineLevel="0" collapsed="false">
      <c r="A7824" s="0" t="n">
        <v>202408</v>
      </c>
      <c r="B7824" s="0" t="n">
        <v>202408</v>
      </c>
      <c r="C7824" s="37" t="s">
        <v>101</v>
      </c>
      <c r="D7824" s="37" t="s">
        <v>251</v>
      </c>
      <c r="E7824" s="0" t="n">
        <v>1</v>
      </c>
      <c r="F7824" s="38" t="s">
        <v>70</v>
      </c>
      <c r="G7824" s="37" t="s">
        <v>428</v>
      </c>
      <c r="H7824" s="0" t="n">
        <v>141093</v>
      </c>
      <c r="I7824" s="0" t="n">
        <v>25454</v>
      </c>
      <c r="J7824" s="0" t="n">
        <v>783</v>
      </c>
    </row>
    <row r="7825" customFormat="false" ht="15" hidden="false" customHeight="false" outlineLevel="0" collapsed="false">
      <c r="A7825" s="0" t="n">
        <v>202408</v>
      </c>
      <c r="B7825" s="0" t="n">
        <v>202408</v>
      </c>
      <c r="C7825" s="37" t="s">
        <v>115</v>
      </c>
      <c r="D7825" s="37" t="s">
        <v>200</v>
      </c>
      <c r="E7825" s="0" t="n">
        <v>1</v>
      </c>
      <c r="F7825" s="38" t="s">
        <v>70</v>
      </c>
      <c r="G7825" s="37" t="s">
        <v>429</v>
      </c>
      <c r="H7825" s="0" t="n">
        <v>751338</v>
      </c>
      <c r="I7825" s="0" t="n">
        <v>509663</v>
      </c>
      <c r="J7825" s="0" t="n">
        <v>108950</v>
      </c>
    </row>
    <row r="7826" customFormat="false" ht="15" hidden="false" customHeight="false" outlineLevel="0" collapsed="false">
      <c r="A7826" s="0" t="n">
        <v>202408</v>
      </c>
      <c r="B7826" s="0" t="n">
        <v>202408</v>
      </c>
      <c r="C7826" s="37" t="s">
        <v>124</v>
      </c>
      <c r="D7826" s="37" t="s">
        <v>430</v>
      </c>
      <c r="E7826" s="0" t="n">
        <v>1</v>
      </c>
      <c r="F7826" s="38" t="s">
        <v>70</v>
      </c>
      <c r="G7826" s="37" t="s">
        <v>431</v>
      </c>
      <c r="H7826" s="0" t="n">
        <v>167367</v>
      </c>
      <c r="I7826" s="0" t="n">
        <v>22184</v>
      </c>
      <c r="J7826" s="0" t="n">
        <v>3297</v>
      </c>
    </row>
    <row r="7827" customFormat="false" ht="15" hidden="false" customHeight="false" outlineLevel="0" collapsed="false">
      <c r="A7827" s="0" t="n">
        <v>202408</v>
      </c>
      <c r="B7827" s="0" t="n">
        <v>202408</v>
      </c>
      <c r="C7827" s="37" t="s">
        <v>197</v>
      </c>
      <c r="D7827" s="37" t="s">
        <v>243</v>
      </c>
      <c r="E7827" s="0" t="n">
        <v>1</v>
      </c>
      <c r="F7827" s="38" t="s">
        <v>70</v>
      </c>
      <c r="G7827" s="37" t="s">
        <v>432</v>
      </c>
      <c r="H7827" s="0" t="n">
        <v>4131454</v>
      </c>
      <c r="I7827" s="0" t="n">
        <v>693395</v>
      </c>
      <c r="J7827" s="0" t="n">
        <v>97098</v>
      </c>
    </row>
    <row r="7828" customFormat="false" ht="15" hidden="false" customHeight="false" outlineLevel="0" collapsed="false">
      <c r="A7828" s="0" t="n">
        <v>202408</v>
      </c>
      <c r="B7828" s="0" t="n">
        <v>202408</v>
      </c>
      <c r="C7828" s="37" t="s">
        <v>136</v>
      </c>
      <c r="D7828" s="37" t="s">
        <v>389</v>
      </c>
      <c r="E7828" s="0" t="n">
        <v>1</v>
      </c>
      <c r="F7828" s="38" t="s">
        <v>70</v>
      </c>
      <c r="G7828" s="37" t="s">
        <v>433</v>
      </c>
      <c r="H7828" s="0" t="n">
        <v>8873717</v>
      </c>
      <c r="I7828" s="0" t="n">
        <v>1439082</v>
      </c>
      <c r="J7828" s="0" t="n">
        <v>93402</v>
      </c>
    </row>
    <row r="7829" customFormat="false" ht="15" hidden="false" customHeight="false" outlineLevel="0" collapsed="false">
      <c r="A7829" s="0" t="n">
        <v>202408</v>
      </c>
      <c r="B7829" s="0" t="n">
        <v>202408</v>
      </c>
      <c r="C7829" s="37" t="s">
        <v>197</v>
      </c>
      <c r="D7829" s="37" t="s">
        <v>127</v>
      </c>
      <c r="E7829" s="0" t="n">
        <v>1</v>
      </c>
      <c r="F7829" s="38" t="s">
        <v>70</v>
      </c>
      <c r="G7829" s="37" t="s">
        <v>434</v>
      </c>
      <c r="H7829" s="0" t="n">
        <v>657447</v>
      </c>
      <c r="I7829" s="0" t="n">
        <v>535518</v>
      </c>
      <c r="J7829" s="0" t="n">
        <v>29427</v>
      </c>
    </row>
    <row r="7830" customFormat="false" ht="15" hidden="false" customHeight="false" outlineLevel="0" collapsed="false">
      <c r="A7830" s="0" t="n">
        <v>202408</v>
      </c>
      <c r="B7830" s="0" t="n">
        <v>202408</v>
      </c>
      <c r="C7830" s="37" t="s">
        <v>149</v>
      </c>
      <c r="D7830" s="37" t="s">
        <v>330</v>
      </c>
      <c r="E7830" s="0" t="n">
        <v>1</v>
      </c>
      <c r="F7830" s="38" t="s">
        <v>70</v>
      </c>
      <c r="G7830" s="37" t="s">
        <v>435</v>
      </c>
      <c r="H7830" s="0" t="n">
        <v>1620308</v>
      </c>
      <c r="I7830" s="0" t="n">
        <v>270360</v>
      </c>
      <c r="J7830" s="0" t="n">
        <v>2109</v>
      </c>
    </row>
    <row r="7831" customFormat="false" ht="15" hidden="false" customHeight="false" outlineLevel="0" collapsed="false">
      <c r="A7831" s="0" t="n">
        <v>202408</v>
      </c>
      <c r="B7831" s="0" t="n">
        <v>202408</v>
      </c>
      <c r="C7831" s="37" t="s">
        <v>112</v>
      </c>
      <c r="D7831" s="37" t="s">
        <v>130</v>
      </c>
      <c r="E7831" s="0" t="n">
        <v>1</v>
      </c>
      <c r="F7831" s="38" t="s">
        <v>70</v>
      </c>
      <c r="G7831" s="37" t="s">
        <v>436</v>
      </c>
      <c r="H7831" s="0" t="n">
        <v>442308</v>
      </c>
      <c r="I7831" s="0" t="n">
        <v>50075</v>
      </c>
      <c r="J7831" s="0" t="n">
        <v>4037</v>
      </c>
    </row>
    <row r="7832" customFormat="false" ht="15" hidden="false" customHeight="false" outlineLevel="0" collapsed="false">
      <c r="A7832" s="0" t="n">
        <v>202408</v>
      </c>
      <c r="B7832" s="0" t="n">
        <v>202408</v>
      </c>
      <c r="C7832" s="37" t="s">
        <v>149</v>
      </c>
      <c r="D7832" s="37" t="s">
        <v>396</v>
      </c>
      <c r="E7832" s="0" t="n">
        <v>1</v>
      </c>
      <c r="F7832" s="38" t="s">
        <v>70</v>
      </c>
      <c r="G7832" s="37" t="s">
        <v>437</v>
      </c>
      <c r="H7832" s="0" t="n">
        <v>611800</v>
      </c>
      <c r="I7832" s="0" t="n">
        <v>254638</v>
      </c>
      <c r="J7832" s="0" t="n">
        <v>15688</v>
      </c>
    </row>
    <row r="7833" customFormat="false" ht="15" hidden="false" customHeight="false" outlineLevel="0" collapsed="false">
      <c r="A7833" s="0" t="n">
        <v>202408</v>
      </c>
      <c r="B7833" s="0" t="n">
        <v>202408</v>
      </c>
      <c r="C7833" s="37" t="s">
        <v>98</v>
      </c>
      <c r="D7833" s="37" t="s">
        <v>438</v>
      </c>
      <c r="E7833" s="0" t="n">
        <v>1</v>
      </c>
      <c r="F7833" s="38" t="s">
        <v>70</v>
      </c>
      <c r="G7833" s="37" t="s">
        <v>439</v>
      </c>
      <c r="H7833" s="0" t="n">
        <v>4032467</v>
      </c>
      <c r="I7833" s="0" t="n">
        <v>1394091</v>
      </c>
      <c r="J7833" s="0" t="n">
        <v>138157</v>
      </c>
    </row>
    <row r="7834" customFormat="false" ht="15" hidden="false" customHeight="false" outlineLevel="0" collapsed="false">
      <c r="A7834" s="0" t="n">
        <v>202408</v>
      </c>
      <c r="B7834" s="0" t="n">
        <v>202408</v>
      </c>
      <c r="C7834" s="37" t="s">
        <v>112</v>
      </c>
      <c r="D7834" s="37" t="s">
        <v>372</v>
      </c>
      <c r="E7834" s="0" t="n">
        <v>1</v>
      </c>
      <c r="F7834" s="38" t="s">
        <v>70</v>
      </c>
      <c r="G7834" s="37" t="s">
        <v>440</v>
      </c>
      <c r="H7834" s="0" t="n">
        <v>1445066</v>
      </c>
      <c r="I7834" s="0" t="n">
        <v>243597</v>
      </c>
      <c r="J7834" s="0" t="n">
        <v>-14875</v>
      </c>
    </row>
    <row r="7835" customFormat="false" ht="15" hidden="false" customHeight="false" outlineLevel="0" collapsed="false">
      <c r="A7835" s="0" t="n">
        <v>202408</v>
      </c>
      <c r="B7835" s="0" t="n">
        <v>202408</v>
      </c>
      <c r="C7835" s="37" t="s">
        <v>149</v>
      </c>
      <c r="D7835" s="37" t="s">
        <v>425</v>
      </c>
      <c r="E7835" s="0" t="n">
        <v>1</v>
      </c>
      <c r="F7835" s="38" t="s">
        <v>70</v>
      </c>
      <c r="G7835" s="37" t="s">
        <v>441</v>
      </c>
      <c r="H7835" s="0" t="n">
        <v>8304564</v>
      </c>
      <c r="I7835" s="0" t="n">
        <v>1999002</v>
      </c>
      <c r="J7835" s="0" t="n">
        <v>164447</v>
      </c>
    </row>
    <row r="7836" customFormat="false" ht="15" hidden="false" customHeight="false" outlineLevel="0" collapsed="false">
      <c r="A7836" s="0" t="n">
        <v>202408</v>
      </c>
      <c r="B7836" s="0" t="n">
        <v>202408</v>
      </c>
      <c r="C7836" s="37" t="s">
        <v>106</v>
      </c>
      <c r="D7836" s="37" t="s">
        <v>282</v>
      </c>
      <c r="E7836" s="0" t="n">
        <v>1</v>
      </c>
      <c r="F7836" s="38" t="s">
        <v>70</v>
      </c>
      <c r="G7836" s="37" t="s">
        <v>442</v>
      </c>
      <c r="H7836" s="0" t="n">
        <v>660165</v>
      </c>
      <c r="I7836" s="0" t="n">
        <v>53296</v>
      </c>
      <c r="J7836" s="0" t="n">
        <v>10993</v>
      </c>
    </row>
    <row r="7837" customFormat="false" ht="15" hidden="false" customHeight="false" outlineLevel="0" collapsed="false">
      <c r="A7837" s="0" t="n">
        <v>202408</v>
      </c>
      <c r="B7837" s="0" t="n">
        <v>202408</v>
      </c>
      <c r="C7837" s="37" t="s">
        <v>115</v>
      </c>
      <c r="D7837" s="37" t="s">
        <v>134</v>
      </c>
      <c r="E7837" s="0" t="n">
        <v>1</v>
      </c>
      <c r="F7837" s="38" t="s">
        <v>70</v>
      </c>
      <c r="G7837" s="37" t="s">
        <v>443</v>
      </c>
      <c r="H7837" s="0" t="n">
        <v>4532384</v>
      </c>
      <c r="I7837" s="0" t="n">
        <v>611476</v>
      </c>
      <c r="J7837" s="0" t="n">
        <v>106644</v>
      </c>
    </row>
    <row r="7838" customFormat="false" ht="15" hidden="false" customHeight="false" outlineLevel="0" collapsed="false">
      <c r="A7838" s="0" t="n">
        <v>202408</v>
      </c>
      <c r="B7838" s="0" t="n">
        <v>202408</v>
      </c>
      <c r="C7838" s="37" t="s">
        <v>149</v>
      </c>
      <c r="D7838" s="37" t="s">
        <v>145</v>
      </c>
      <c r="E7838" s="0" t="n">
        <v>1</v>
      </c>
      <c r="F7838" s="38" t="s">
        <v>70</v>
      </c>
      <c r="G7838" s="37" t="s">
        <v>444</v>
      </c>
      <c r="H7838" s="0" t="n">
        <v>1551686</v>
      </c>
      <c r="I7838" s="0" t="n">
        <v>303053</v>
      </c>
      <c r="J7838" s="0" t="n">
        <v>24941</v>
      </c>
    </row>
    <row r="7839" customFormat="false" ht="15" hidden="false" customHeight="false" outlineLevel="0" collapsed="false">
      <c r="A7839" s="0" t="n">
        <v>202408</v>
      </c>
      <c r="B7839" s="0" t="n">
        <v>202408</v>
      </c>
      <c r="C7839" s="37" t="s">
        <v>158</v>
      </c>
      <c r="D7839" s="37" t="s">
        <v>445</v>
      </c>
      <c r="E7839" s="0" t="n">
        <v>1</v>
      </c>
      <c r="F7839" s="38" t="s">
        <v>70</v>
      </c>
      <c r="G7839" s="37" t="s">
        <v>446</v>
      </c>
      <c r="H7839" s="0" t="n">
        <v>3415085</v>
      </c>
      <c r="I7839" s="0" t="n">
        <v>1690958</v>
      </c>
      <c r="J7839" s="0" t="n">
        <v>568571</v>
      </c>
    </row>
    <row r="7840" customFormat="false" ht="15" hidden="false" customHeight="false" outlineLevel="0" collapsed="false">
      <c r="A7840" s="0" t="n">
        <v>202408</v>
      </c>
      <c r="B7840" s="0" t="n">
        <v>202408</v>
      </c>
      <c r="C7840" s="37" t="s">
        <v>112</v>
      </c>
      <c r="D7840" s="37" t="s">
        <v>447</v>
      </c>
      <c r="E7840" s="0" t="n">
        <v>1</v>
      </c>
      <c r="F7840" s="38" t="s">
        <v>70</v>
      </c>
      <c r="G7840" s="37" t="s">
        <v>448</v>
      </c>
      <c r="H7840" s="0" t="n">
        <v>657433</v>
      </c>
      <c r="I7840" s="0" t="n">
        <v>279974</v>
      </c>
      <c r="J7840" s="0" t="n">
        <v>6234</v>
      </c>
    </row>
    <row r="7841" customFormat="false" ht="15" hidden="false" customHeight="false" outlineLevel="0" collapsed="false">
      <c r="A7841" s="0" t="n">
        <v>202408</v>
      </c>
      <c r="B7841" s="0" t="n">
        <v>202408</v>
      </c>
      <c r="C7841" s="37" t="s">
        <v>136</v>
      </c>
      <c r="D7841" s="37" t="s">
        <v>267</v>
      </c>
      <c r="E7841" s="0" t="n">
        <v>1</v>
      </c>
      <c r="F7841" s="38" t="s">
        <v>70</v>
      </c>
      <c r="G7841" s="37" t="s">
        <v>449</v>
      </c>
      <c r="H7841" s="0" t="n">
        <v>1236721</v>
      </c>
      <c r="I7841" s="0" t="n">
        <v>363728</v>
      </c>
      <c r="J7841" s="0" t="n">
        <v>25946</v>
      </c>
    </row>
    <row r="7842" customFormat="false" ht="15" hidden="false" customHeight="false" outlineLevel="0" collapsed="false">
      <c r="A7842" s="0" t="n">
        <v>202408</v>
      </c>
      <c r="B7842" s="0" t="n">
        <v>202408</v>
      </c>
      <c r="C7842" s="37" t="s">
        <v>158</v>
      </c>
      <c r="D7842" s="37" t="s">
        <v>450</v>
      </c>
      <c r="E7842" s="0" t="n">
        <v>1</v>
      </c>
      <c r="F7842" s="38" t="s">
        <v>70</v>
      </c>
      <c r="G7842" s="37" t="s">
        <v>451</v>
      </c>
      <c r="H7842" s="0" t="n">
        <v>1203572</v>
      </c>
      <c r="I7842" s="0" t="n">
        <v>318873</v>
      </c>
      <c r="J7842" s="0" t="n">
        <v>-20743</v>
      </c>
    </row>
    <row r="7843" customFormat="false" ht="15" hidden="false" customHeight="false" outlineLevel="0" collapsed="false">
      <c r="A7843" s="0" t="n">
        <v>202408</v>
      </c>
      <c r="B7843" s="0" t="n">
        <v>202408</v>
      </c>
      <c r="C7843" s="37" t="s">
        <v>112</v>
      </c>
      <c r="D7843" s="37" t="s">
        <v>452</v>
      </c>
      <c r="E7843" s="0" t="n">
        <v>1</v>
      </c>
      <c r="F7843" s="38" t="s">
        <v>70</v>
      </c>
      <c r="G7843" s="37" t="s">
        <v>453</v>
      </c>
      <c r="H7843" s="0" t="n">
        <v>383436</v>
      </c>
      <c r="I7843" s="0" t="n">
        <v>154366</v>
      </c>
      <c r="J7843" s="0" t="n">
        <v>6119</v>
      </c>
    </row>
    <row r="7844" customFormat="false" ht="15" hidden="false" customHeight="false" outlineLevel="0" collapsed="false">
      <c r="A7844" s="0" t="n">
        <v>202408</v>
      </c>
      <c r="B7844" s="0" t="n">
        <v>202408</v>
      </c>
      <c r="C7844" s="37" t="s">
        <v>178</v>
      </c>
      <c r="D7844" s="37" t="s">
        <v>454</v>
      </c>
      <c r="E7844" s="0" t="n">
        <v>1</v>
      </c>
      <c r="F7844" s="38" t="s">
        <v>70</v>
      </c>
      <c r="G7844" s="37" t="s">
        <v>455</v>
      </c>
      <c r="H7844" s="0" t="n">
        <v>3249570</v>
      </c>
      <c r="I7844" s="0" t="n">
        <v>670972</v>
      </c>
      <c r="J7844" s="0" t="n">
        <v>173635</v>
      </c>
    </row>
    <row r="7845" customFormat="false" ht="15" hidden="false" customHeight="false" outlineLevel="0" collapsed="false">
      <c r="A7845" s="0" t="n">
        <v>202408</v>
      </c>
      <c r="B7845" s="0" t="n">
        <v>202408</v>
      </c>
      <c r="C7845" s="37" t="s">
        <v>115</v>
      </c>
      <c r="D7845" s="37" t="s">
        <v>170</v>
      </c>
      <c r="E7845" s="0" t="n">
        <v>1</v>
      </c>
      <c r="F7845" s="38" t="s">
        <v>70</v>
      </c>
      <c r="G7845" s="37" t="s">
        <v>456</v>
      </c>
      <c r="H7845" s="0" t="n">
        <v>3045247</v>
      </c>
      <c r="I7845" s="0" t="n">
        <v>1441397</v>
      </c>
      <c r="J7845" s="0" t="n">
        <v>62631</v>
      </c>
    </row>
    <row r="7846" customFormat="false" ht="15" hidden="false" customHeight="false" outlineLevel="0" collapsed="false">
      <c r="A7846" s="0" t="n">
        <v>202408</v>
      </c>
      <c r="B7846" s="0" t="n">
        <v>202408</v>
      </c>
      <c r="C7846" s="37" t="s">
        <v>152</v>
      </c>
      <c r="D7846" s="37" t="s">
        <v>350</v>
      </c>
      <c r="E7846" s="0" t="n">
        <v>1</v>
      </c>
      <c r="F7846" s="38" t="s">
        <v>70</v>
      </c>
      <c r="G7846" s="37" t="s">
        <v>457</v>
      </c>
      <c r="H7846" s="0" t="n">
        <v>2193418</v>
      </c>
      <c r="I7846" s="0" t="n">
        <v>545474</v>
      </c>
      <c r="J7846" s="0" t="n">
        <v>-39701</v>
      </c>
    </row>
    <row r="7847" customFormat="false" ht="15" hidden="false" customHeight="false" outlineLevel="0" collapsed="false">
      <c r="A7847" s="0" t="n">
        <v>202408</v>
      </c>
      <c r="B7847" s="0" t="n">
        <v>202408</v>
      </c>
      <c r="C7847" s="37" t="s">
        <v>112</v>
      </c>
      <c r="D7847" s="37" t="s">
        <v>282</v>
      </c>
      <c r="E7847" s="0" t="n">
        <v>1</v>
      </c>
      <c r="F7847" s="38" t="s">
        <v>70</v>
      </c>
      <c r="G7847" s="37" t="s">
        <v>458</v>
      </c>
      <c r="H7847" s="0" t="n">
        <v>8737156</v>
      </c>
      <c r="I7847" s="0" t="n">
        <v>5678741</v>
      </c>
      <c r="J7847" s="0" t="n">
        <v>949485</v>
      </c>
    </row>
    <row r="7848" customFormat="false" ht="15" hidden="false" customHeight="false" outlineLevel="0" collapsed="false">
      <c r="A7848" s="0" t="n">
        <v>202408</v>
      </c>
      <c r="B7848" s="0" t="n">
        <v>202408</v>
      </c>
      <c r="C7848" s="37" t="s">
        <v>158</v>
      </c>
      <c r="D7848" s="37" t="s">
        <v>210</v>
      </c>
      <c r="E7848" s="0" t="n">
        <v>1</v>
      </c>
      <c r="F7848" s="38" t="s">
        <v>70</v>
      </c>
      <c r="G7848" s="37" t="s">
        <v>459</v>
      </c>
      <c r="H7848" s="0" t="n">
        <v>7734341</v>
      </c>
      <c r="I7848" s="0" t="n">
        <v>1369654</v>
      </c>
      <c r="J7848" s="0" t="n">
        <v>162881</v>
      </c>
    </row>
    <row r="7849" customFormat="false" ht="15" hidden="false" customHeight="false" outlineLevel="0" collapsed="false">
      <c r="A7849" s="0" t="n">
        <v>202408</v>
      </c>
      <c r="B7849" s="0" t="n">
        <v>202408</v>
      </c>
      <c r="C7849" s="37" t="s">
        <v>112</v>
      </c>
      <c r="D7849" s="37" t="s">
        <v>447</v>
      </c>
      <c r="E7849" s="0" t="n">
        <v>1</v>
      </c>
      <c r="F7849" s="38" t="s">
        <v>70</v>
      </c>
      <c r="G7849" s="37" t="s">
        <v>460</v>
      </c>
      <c r="H7849" s="0" t="n">
        <v>871298</v>
      </c>
      <c r="I7849" s="0" t="n">
        <v>232638</v>
      </c>
      <c r="J7849" s="0" t="n">
        <v>37935</v>
      </c>
    </row>
    <row r="7850" customFormat="false" ht="15" hidden="false" customHeight="false" outlineLevel="0" collapsed="false">
      <c r="A7850" s="0" t="n">
        <v>202408</v>
      </c>
      <c r="B7850" s="0" t="n">
        <v>202408</v>
      </c>
      <c r="C7850" s="37" t="s">
        <v>124</v>
      </c>
      <c r="D7850" s="37" t="s">
        <v>461</v>
      </c>
      <c r="E7850" s="0" t="n">
        <v>1</v>
      </c>
      <c r="F7850" s="38" t="s">
        <v>70</v>
      </c>
      <c r="G7850" s="37" t="s">
        <v>462</v>
      </c>
      <c r="H7850" s="0" t="n">
        <v>2383448</v>
      </c>
      <c r="I7850" s="0" t="n">
        <v>1177703</v>
      </c>
      <c r="J7850" s="0" t="n">
        <v>59232</v>
      </c>
    </row>
    <row r="7851" customFormat="false" ht="15" hidden="false" customHeight="false" outlineLevel="0" collapsed="false">
      <c r="A7851" s="0" t="n">
        <v>202408</v>
      </c>
      <c r="B7851" s="0" t="n">
        <v>202408</v>
      </c>
      <c r="C7851" s="37" t="s">
        <v>95</v>
      </c>
      <c r="D7851" s="37" t="s">
        <v>425</v>
      </c>
      <c r="E7851" s="0" t="n">
        <v>1</v>
      </c>
      <c r="F7851" s="38" t="s">
        <v>70</v>
      </c>
      <c r="G7851" s="37" t="s">
        <v>463</v>
      </c>
      <c r="H7851" s="0" t="n">
        <v>568132</v>
      </c>
      <c r="I7851" s="0" t="n">
        <v>143957</v>
      </c>
      <c r="J7851" s="0" t="n">
        <v>-2982</v>
      </c>
    </row>
    <row r="7852" customFormat="false" ht="15" hidden="false" customHeight="false" outlineLevel="0" collapsed="false">
      <c r="A7852" s="0" t="n">
        <v>202408</v>
      </c>
      <c r="B7852" s="0" t="n">
        <v>202408</v>
      </c>
      <c r="C7852" s="37" t="s">
        <v>184</v>
      </c>
      <c r="D7852" s="37" t="s">
        <v>284</v>
      </c>
      <c r="E7852" s="0" t="n">
        <v>1</v>
      </c>
      <c r="F7852" s="38" t="s">
        <v>70</v>
      </c>
      <c r="G7852" s="37" t="s">
        <v>464</v>
      </c>
      <c r="H7852" s="0" t="n">
        <v>1299844</v>
      </c>
      <c r="I7852" s="0" t="n">
        <v>184583</v>
      </c>
      <c r="J7852" s="0" t="n">
        <v>11377</v>
      </c>
    </row>
    <row r="7853" customFormat="false" ht="15" hidden="false" customHeight="false" outlineLevel="0" collapsed="false">
      <c r="A7853" s="0" t="n">
        <v>202408</v>
      </c>
      <c r="B7853" s="0" t="n">
        <v>202408</v>
      </c>
      <c r="C7853" s="37" t="s">
        <v>149</v>
      </c>
      <c r="D7853" s="37" t="s">
        <v>237</v>
      </c>
      <c r="E7853" s="0" t="n">
        <v>1</v>
      </c>
      <c r="F7853" s="38" t="s">
        <v>70</v>
      </c>
      <c r="G7853" s="37" t="s">
        <v>465</v>
      </c>
      <c r="H7853" s="0" t="n">
        <v>394152</v>
      </c>
      <c r="I7853" s="0" t="n">
        <v>130998</v>
      </c>
      <c r="J7853" s="0" t="n">
        <v>17748</v>
      </c>
    </row>
    <row r="7854" customFormat="false" ht="15" hidden="false" customHeight="false" outlineLevel="0" collapsed="false">
      <c r="A7854" s="0" t="n">
        <v>202408</v>
      </c>
      <c r="B7854" s="0" t="n">
        <v>202408</v>
      </c>
      <c r="C7854" s="37" t="s">
        <v>95</v>
      </c>
      <c r="D7854" s="37" t="s">
        <v>320</v>
      </c>
      <c r="E7854" s="0" t="n">
        <v>1</v>
      </c>
      <c r="F7854" s="38" t="s">
        <v>70</v>
      </c>
      <c r="G7854" s="37" t="s">
        <v>466</v>
      </c>
      <c r="H7854" s="0" t="n">
        <v>9933841</v>
      </c>
      <c r="I7854" s="0" t="n">
        <v>8292368</v>
      </c>
      <c r="J7854" s="0" t="n">
        <v>603413</v>
      </c>
    </row>
    <row r="7855" customFormat="false" ht="15" hidden="false" customHeight="false" outlineLevel="0" collapsed="false">
      <c r="A7855" s="0" t="n">
        <v>202408</v>
      </c>
      <c r="B7855" s="0" t="n">
        <v>202408</v>
      </c>
      <c r="C7855" s="37" t="s">
        <v>101</v>
      </c>
      <c r="D7855" s="37" t="s">
        <v>467</v>
      </c>
      <c r="E7855" s="0" t="n">
        <v>1</v>
      </c>
      <c r="F7855" s="38" t="s">
        <v>70</v>
      </c>
      <c r="G7855" s="37" t="s">
        <v>468</v>
      </c>
      <c r="H7855" s="0" t="n">
        <v>2168130</v>
      </c>
      <c r="I7855" s="0" t="n">
        <v>1782736</v>
      </c>
      <c r="J7855" s="0" t="n">
        <v>211781</v>
      </c>
    </row>
    <row r="7856" customFormat="false" ht="15" hidden="false" customHeight="false" outlineLevel="0" collapsed="false">
      <c r="A7856" s="0" t="n">
        <v>202408</v>
      </c>
      <c r="B7856" s="0" t="n">
        <v>202408</v>
      </c>
      <c r="C7856" s="37" t="s">
        <v>112</v>
      </c>
      <c r="D7856" s="37" t="s">
        <v>233</v>
      </c>
      <c r="E7856" s="0" t="n">
        <v>1</v>
      </c>
      <c r="F7856" s="38" t="s">
        <v>70</v>
      </c>
      <c r="G7856" s="37" t="s">
        <v>469</v>
      </c>
      <c r="H7856" s="0" t="n">
        <v>1134577</v>
      </c>
      <c r="I7856" s="0" t="n">
        <v>239808</v>
      </c>
      <c r="J7856" s="0" t="n">
        <v>6311</v>
      </c>
    </row>
    <row r="7857" customFormat="false" ht="15" hidden="false" customHeight="false" outlineLevel="0" collapsed="false">
      <c r="A7857" s="0" t="n">
        <v>202408</v>
      </c>
      <c r="B7857" s="0" t="n">
        <v>202408</v>
      </c>
      <c r="C7857" s="37" t="s">
        <v>112</v>
      </c>
      <c r="D7857" s="37" t="s">
        <v>470</v>
      </c>
      <c r="E7857" s="0" t="n">
        <v>1</v>
      </c>
      <c r="F7857" s="38" t="s">
        <v>70</v>
      </c>
      <c r="G7857" s="37" t="s">
        <v>471</v>
      </c>
      <c r="H7857" s="0" t="n">
        <v>4376852</v>
      </c>
      <c r="I7857" s="0" t="n">
        <v>1781411</v>
      </c>
      <c r="J7857" s="0" t="n">
        <v>218240</v>
      </c>
    </row>
    <row r="7858" customFormat="false" ht="15" hidden="false" customHeight="false" outlineLevel="0" collapsed="false">
      <c r="A7858" s="0" t="n">
        <v>202408</v>
      </c>
      <c r="B7858" s="0" t="n">
        <v>202408</v>
      </c>
      <c r="C7858" s="37" t="s">
        <v>98</v>
      </c>
      <c r="D7858" s="37" t="s">
        <v>383</v>
      </c>
      <c r="E7858" s="0" t="n">
        <v>1</v>
      </c>
      <c r="F7858" s="38" t="s">
        <v>70</v>
      </c>
      <c r="G7858" s="37" t="s">
        <v>472</v>
      </c>
      <c r="H7858" s="0" t="n">
        <v>102700</v>
      </c>
      <c r="I7858" s="0" t="n">
        <v>18471</v>
      </c>
      <c r="J7858" s="0" t="n">
        <v>1472</v>
      </c>
    </row>
    <row r="7859" customFormat="false" ht="15" hidden="false" customHeight="false" outlineLevel="0" collapsed="false">
      <c r="A7859" s="0" t="n">
        <v>202408</v>
      </c>
      <c r="B7859" s="0" t="n">
        <v>202408</v>
      </c>
      <c r="C7859" s="37" t="s">
        <v>101</v>
      </c>
      <c r="D7859" s="37" t="s">
        <v>258</v>
      </c>
      <c r="E7859" s="0" t="n">
        <v>1</v>
      </c>
      <c r="F7859" s="38" t="s">
        <v>70</v>
      </c>
      <c r="G7859" s="37" t="s">
        <v>473</v>
      </c>
      <c r="H7859" s="0" t="n">
        <v>124978</v>
      </c>
      <c r="I7859" s="0" t="n">
        <v>119064</v>
      </c>
      <c r="J7859" s="0" t="n">
        <v>1121</v>
      </c>
    </row>
    <row r="7860" customFormat="false" ht="15" hidden="false" customHeight="false" outlineLevel="0" collapsed="false">
      <c r="A7860" s="0" t="n">
        <v>202408</v>
      </c>
      <c r="B7860" s="0" t="n">
        <v>202408</v>
      </c>
      <c r="C7860" s="37" t="s">
        <v>98</v>
      </c>
      <c r="D7860" s="37" t="s">
        <v>474</v>
      </c>
      <c r="E7860" s="0" t="n">
        <v>1</v>
      </c>
      <c r="F7860" s="38" t="s">
        <v>70</v>
      </c>
      <c r="G7860" s="37" t="s">
        <v>475</v>
      </c>
      <c r="H7860" s="0" t="n">
        <v>2834480</v>
      </c>
      <c r="I7860" s="0" t="n">
        <v>792001</v>
      </c>
      <c r="J7860" s="0" t="n">
        <v>74444</v>
      </c>
    </row>
    <row r="7861" customFormat="false" ht="15" hidden="false" customHeight="false" outlineLevel="0" collapsed="false">
      <c r="A7861" s="0" t="n">
        <v>202408</v>
      </c>
      <c r="B7861" s="0" t="n">
        <v>202408</v>
      </c>
      <c r="C7861" s="37" t="s">
        <v>112</v>
      </c>
      <c r="D7861" s="37" t="s">
        <v>476</v>
      </c>
      <c r="E7861" s="0" t="n">
        <v>1</v>
      </c>
      <c r="F7861" s="38" t="s">
        <v>70</v>
      </c>
      <c r="G7861" s="37" t="s">
        <v>477</v>
      </c>
      <c r="H7861" s="0" t="n">
        <v>1515047</v>
      </c>
      <c r="I7861" s="0" t="n">
        <v>407155</v>
      </c>
      <c r="J7861" s="0" t="n">
        <v>16828</v>
      </c>
    </row>
    <row r="7862" customFormat="false" ht="15" hidden="false" customHeight="false" outlineLevel="0" collapsed="false">
      <c r="A7862" s="0" t="n">
        <v>202408</v>
      </c>
      <c r="B7862" s="0" t="n">
        <v>202408</v>
      </c>
      <c r="C7862" s="37" t="s">
        <v>136</v>
      </c>
      <c r="D7862" s="37" t="s">
        <v>132</v>
      </c>
      <c r="E7862" s="0" t="n">
        <v>1</v>
      </c>
      <c r="F7862" s="38" t="s">
        <v>70</v>
      </c>
      <c r="G7862" s="37" t="s">
        <v>478</v>
      </c>
      <c r="H7862" s="0" t="n">
        <v>1741037</v>
      </c>
      <c r="I7862" s="0" t="n">
        <v>515546</v>
      </c>
      <c r="J7862" s="0" t="n">
        <v>73061</v>
      </c>
    </row>
    <row r="7863" customFormat="false" ht="15" hidden="false" customHeight="false" outlineLevel="0" collapsed="false">
      <c r="A7863" s="0" t="n">
        <v>202408</v>
      </c>
      <c r="B7863" s="0" t="n">
        <v>202408</v>
      </c>
      <c r="C7863" s="37" t="s">
        <v>106</v>
      </c>
      <c r="D7863" s="37" t="s">
        <v>273</v>
      </c>
      <c r="E7863" s="0" t="n">
        <v>1</v>
      </c>
      <c r="F7863" s="38" t="s">
        <v>70</v>
      </c>
      <c r="G7863" s="37" t="s">
        <v>479</v>
      </c>
      <c r="H7863" s="0" t="n">
        <v>189780</v>
      </c>
      <c r="I7863" s="0" t="n">
        <v>109471</v>
      </c>
      <c r="J7863" s="0" t="n">
        <v>18316</v>
      </c>
    </row>
    <row r="7864" customFormat="false" ht="15" hidden="false" customHeight="false" outlineLevel="0" collapsed="false">
      <c r="A7864" s="0" t="n">
        <v>202408</v>
      </c>
      <c r="B7864" s="0" t="n">
        <v>202408</v>
      </c>
      <c r="C7864" s="37" t="s">
        <v>149</v>
      </c>
      <c r="D7864" s="37" t="s">
        <v>159</v>
      </c>
      <c r="E7864" s="0" t="n">
        <v>1</v>
      </c>
      <c r="F7864" s="38" t="s">
        <v>70</v>
      </c>
      <c r="G7864" s="37" t="s">
        <v>480</v>
      </c>
      <c r="H7864" s="0" t="n">
        <v>1276703</v>
      </c>
      <c r="I7864" s="0" t="n">
        <v>278893</v>
      </c>
      <c r="J7864" s="0" t="n">
        <v>36299</v>
      </c>
    </row>
    <row r="7865" customFormat="false" ht="15" hidden="false" customHeight="false" outlineLevel="0" collapsed="false">
      <c r="A7865" s="0" t="n">
        <v>202408</v>
      </c>
      <c r="B7865" s="0" t="n">
        <v>202408</v>
      </c>
      <c r="C7865" s="37" t="s">
        <v>109</v>
      </c>
      <c r="D7865" s="37" t="s">
        <v>241</v>
      </c>
      <c r="E7865" s="0" t="n">
        <v>1</v>
      </c>
      <c r="F7865" s="38" t="s">
        <v>70</v>
      </c>
      <c r="G7865" s="37" t="s">
        <v>481</v>
      </c>
      <c r="H7865" s="0" t="n">
        <v>11865318</v>
      </c>
      <c r="I7865" s="0" t="n">
        <v>2970364</v>
      </c>
      <c r="J7865" s="0" t="n">
        <v>-248022</v>
      </c>
    </row>
    <row r="7866" customFormat="false" ht="15" hidden="false" customHeight="false" outlineLevel="0" collapsed="false">
      <c r="A7866" s="0" t="n">
        <v>202408</v>
      </c>
      <c r="B7866" s="0" t="n">
        <v>202408</v>
      </c>
      <c r="C7866" s="37" t="s">
        <v>184</v>
      </c>
      <c r="D7866" s="37" t="s">
        <v>482</v>
      </c>
      <c r="E7866" s="0" t="n">
        <v>1</v>
      </c>
      <c r="F7866" s="38" t="s">
        <v>70</v>
      </c>
      <c r="G7866" s="37" t="s">
        <v>483</v>
      </c>
      <c r="H7866" s="0" t="n">
        <v>2514664</v>
      </c>
      <c r="I7866" s="0" t="n">
        <v>2242413</v>
      </c>
      <c r="J7866" s="0" t="n">
        <v>-36948</v>
      </c>
    </row>
    <row r="7867" customFormat="false" ht="15" hidden="false" customHeight="false" outlineLevel="0" collapsed="false">
      <c r="A7867" s="0" t="n">
        <v>202408</v>
      </c>
      <c r="B7867" s="0" t="n">
        <v>202408</v>
      </c>
      <c r="C7867" s="37" t="s">
        <v>152</v>
      </c>
      <c r="D7867" s="37" t="s">
        <v>328</v>
      </c>
      <c r="E7867" s="0" t="n">
        <v>1</v>
      </c>
      <c r="F7867" s="38" t="s">
        <v>70</v>
      </c>
      <c r="G7867" s="37" t="s">
        <v>484</v>
      </c>
      <c r="H7867" s="0" t="n">
        <v>1557560</v>
      </c>
      <c r="I7867" s="0" t="n">
        <v>879157</v>
      </c>
      <c r="J7867" s="0" t="n">
        <v>14367</v>
      </c>
    </row>
    <row r="7868" customFormat="false" ht="15" hidden="false" customHeight="false" outlineLevel="0" collapsed="false">
      <c r="A7868" s="0" t="n">
        <v>202408</v>
      </c>
      <c r="B7868" s="0" t="n">
        <v>202408</v>
      </c>
      <c r="C7868" s="37" t="s">
        <v>115</v>
      </c>
      <c r="D7868" s="37" t="s">
        <v>423</v>
      </c>
      <c r="E7868" s="0" t="n">
        <v>1</v>
      </c>
      <c r="F7868" s="38" t="s">
        <v>70</v>
      </c>
      <c r="G7868" s="37" t="s">
        <v>485</v>
      </c>
      <c r="H7868" s="0" t="n">
        <v>703157</v>
      </c>
      <c r="I7868" s="0" t="n">
        <v>228760</v>
      </c>
      <c r="J7868" s="0" t="n">
        <v>84</v>
      </c>
    </row>
    <row r="7869" customFormat="false" ht="15" hidden="false" customHeight="false" outlineLevel="0" collapsed="false">
      <c r="A7869" s="0" t="n">
        <v>202408</v>
      </c>
      <c r="B7869" s="0" t="n">
        <v>202408</v>
      </c>
      <c r="C7869" s="37" t="s">
        <v>136</v>
      </c>
      <c r="D7869" s="37" t="s">
        <v>258</v>
      </c>
      <c r="E7869" s="0" t="n">
        <v>1</v>
      </c>
      <c r="F7869" s="38" t="s">
        <v>70</v>
      </c>
      <c r="G7869" s="37" t="s">
        <v>486</v>
      </c>
      <c r="H7869" s="0" t="n">
        <v>924571</v>
      </c>
      <c r="I7869" s="0" t="n">
        <v>441258</v>
      </c>
      <c r="J7869" s="0" t="n">
        <v>11347</v>
      </c>
    </row>
    <row r="7870" customFormat="false" ht="15" hidden="false" customHeight="false" outlineLevel="0" collapsed="false">
      <c r="A7870" s="0" t="n">
        <v>202408</v>
      </c>
      <c r="B7870" s="0" t="n">
        <v>202408</v>
      </c>
      <c r="C7870" s="37" t="s">
        <v>109</v>
      </c>
      <c r="D7870" s="37" t="s">
        <v>130</v>
      </c>
      <c r="E7870" s="0" t="n">
        <v>1</v>
      </c>
      <c r="F7870" s="38" t="s">
        <v>70</v>
      </c>
      <c r="G7870" s="37" t="s">
        <v>487</v>
      </c>
      <c r="H7870" s="0" t="n">
        <v>96011</v>
      </c>
      <c r="I7870" s="0" t="n">
        <v>32010</v>
      </c>
      <c r="J7870" s="0" t="n">
        <v>5522</v>
      </c>
    </row>
    <row r="7871" customFormat="false" ht="15" hidden="false" customHeight="false" outlineLevel="0" collapsed="false">
      <c r="A7871" s="0" t="n">
        <v>202408</v>
      </c>
      <c r="B7871" s="0" t="n">
        <v>202408</v>
      </c>
      <c r="C7871" s="37" t="s">
        <v>112</v>
      </c>
      <c r="D7871" s="37" t="s">
        <v>107</v>
      </c>
      <c r="E7871" s="0" t="n">
        <v>1</v>
      </c>
      <c r="F7871" s="38" t="s">
        <v>70</v>
      </c>
      <c r="G7871" s="37" t="s">
        <v>488</v>
      </c>
      <c r="H7871" s="0" t="n">
        <v>1841234</v>
      </c>
      <c r="I7871" s="0" t="n">
        <v>490205</v>
      </c>
      <c r="J7871" s="0" t="n">
        <v>73465</v>
      </c>
    </row>
    <row r="7872" customFormat="false" ht="15" hidden="false" customHeight="false" outlineLevel="0" collapsed="false">
      <c r="A7872" s="0" t="n">
        <v>202408</v>
      </c>
      <c r="B7872" s="0" t="n">
        <v>202408</v>
      </c>
      <c r="C7872" s="37" t="s">
        <v>152</v>
      </c>
      <c r="D7872" s="37" t="s">
        <v>212</v>
      </c>
      <c r="E7872" s="0" t="n">
        <v>1</v>
      </c>
      <c r="F7872" s="38" t="s">
        <v>70</v>
      </c>
      <c r="G7872" s="37" t="s">
        <v>489</v>
      </c>
      <c r="H7872" s="0" t="n">
        <v>3580099</v>
      </c>
      <c r="I7872" s="0" t="n">
        <v>1356364</v>
      </c>
      <c r="J7872" s="0" t="n">
        <v>51019</v>
      </c>
    </row>
    <row r="7873" customFormat="false" ht="15" hidden="false" customHeight="false" outlineLevel="0" collapsed="false">
      <c r="A7873" s="0" t="n">
        <v>202408</v>
      </c>
      <c r="B7873" s="0" t="n">
        <v>202408</v>
      </c>
      <c r="C7873" s="37" t="s">
        <v>152</v>
      </c>
      <c r="D7873" s="37" t="s">
        <v>490</v>
      </c>
      <c r="E7873" s="0" t="n">
        <v>1</v>
      </c>
      <c r="F7873" s="38" t="s">
        <v>70</v>
      </c>
      <c r="G7873" s="37" t="s">
        <v>491</v>
      </c>
      <c r="H7873" s="0" t="n">
        <v>211589</v>
      </c>
      <c r="I7873" s="0" t="n">
        <v>86551</v>
      </c>
      <c r="J7873" s="0" t="n">
        <v>12046</v>
      </c>
    </row>
    <row r="7874" customFormat="false" ht="15" hidden="false" customHeight="false" outlineLevel="0" collapsed="false">
      <c r="A7874" s="0" t="n">
        <v>202408</v>
      </c>
      <c r="B7874" s="0" t="n">
        <v>202408</v>
      </c>
      <c r="C7874" s="37" t="s">
        <v>112</v>
      </c>
      <c r="D7874" s="37" t="s">
        <v>120</v>
      </c>
      <c r="E7874" s="0" t="n">
        <v>1</v>
      </c>
      <c r="F7874" s="38" t="s">
        <v>70</v>
      </c>
      <c r="G7874" s="37" t="s">
        <v>492</v>
      </c>
      <c r="H7874" s="0" t="n">
        <v>476079</v>
      </c>
      <c r="I7874" s="0" t="n">
        <v>199655</v>
      </c>
      <c r="J7874" s="0" t="n">
        <v>22538</v>
      </c>
    </row>
    <row r="7875" customFormat="false" ht="15" hidden="false" customHeight="false" outlineLevel="0" collapsed="false">
      <c r="A7875" s="0" t="n">
        <v>202408</v>
      </c>
      <c r="B7875" s="0" t="n">
        <v>202408</v>
      </c>
      <c r="C7875" s="37" t="s">
        <v>184</v>
      </c>
      <c r="D7875" s="37" t="s">
        <v>493</v>
      </c>
      <c r="E7875" s="0" t="n">
        <v>1</v>
      </c>
      <c r="F7875" s="38" t="s">
        <v>70</v>
      </c>
      <c r="G7875" s="37" t="s">
        <v>494</v>
      </c>
      <c r="H7875" s="0" t="n">
        <v>308915</v>
      </c>
      <c r="I7875" s="0" t="n">
        <v>47777</v>
      </c>
      <c r="J7875" s="0" t="n">
        <v>3665</v>
      </c>
    </row>
    <row r="7876" customFormat="false" ht="15" hidden="false" customHeight="false" outlineLevel="0" collapsed="false">
      <c r="A7876" s="0" t="n">
        <v>202408</v>
      </c>
      <c r="B7876" s="0" t="n">
        <v>202408</v>
      </c>
      <c r="C7876" s="37" t="s">
        <v>109</v>
      </c>
      <c r="D7876" s="37" t="s">
        <v>495</v>
      </c>
      <c r="E7876" s="0" t="n">
        <v>1</v>
      </c>
      <c r="F7876" s="38" t="s">
        <v>70</v>
      </c>
      <c r="G7876" s="37" t="s">
        <v>496</v>
      </c>
      <c r="H7876" s="0" t="n">
        <v>369708</v>
      </c>
      <c r="I7876" s="0" t="n">
        <v>82445</v>
      </c>
      <c r="J7876" s="0" t="n">
        <v>16062</v>
      </c>
    </row>
    <row r="7877" customFormat="false" ht="15" hidden="false" customHeight="false" outlineLevel="0" collapsed="false">
      <c r="A7877" s="0" t="n">
        <v>202408</v>
      </c>
      <c r="B7877" s="0" t="n">
        <v>202408</v>
      </c>
      <c r="C7877" s="37" t="s">
        <v>101</v>
      </c>
      <c r="D7877" s="37" t="s">
        <v>269</v>
      </c>
      <c r="E7877" s="0" t="n">
        <v>1</v>
      </c>
      <c r="F7877" s="38" t="s">
        <v>70</v>
      </c>
      <c r="G7877" s="37" t="s">
        <v>497</v>
      </c>
      <c r="H7877" s="0" t="n">
        <v>1414420</v>
      </c>
      <c r="I7877" s="0" t="n">
        <v>298116</v>
      </c>
      <c r="J7877" s="0" t="n">
        <v>4135</v>
      </c>
    </row>
    <row r="7878" customFormat="false" ht="15" hidden="false" customHeight="false" outlineLevel="0" collapsed="false">
      <c r="A7878" s="0" t="n">
        <v>202408</v>
      </c>
      <c r="B7878" s="0" t="n">
        <v>202408</v>
      </c>
      <c r="C7878" s="37" t="s">
        <v>109</v>
      </c>
      <c r="D7878" s="37" t="s">
        <v>391</v>
      </c>
      <c r="E7878" s="0" t="n">
        <v>1</v>
      </c>
      <c r="F7878" s="38" t="s">
        <v>70</v>
      </c>
      <c r="G7878" s="37" t="s">
        <v>498</v>
      </c>
      <c r="H7878" s="0" t="n">
        <v>102446</v>
      </c>
      <c r="I7878" s="0" t="n">
        <v>37687</v>
      </c>
      <c r="J7878" s="0" t="n">
        <v>3214</v>
      </c>
    </row>
    <row r="7879" customFormat="false" ht="15" hidden="false" customHeight="false" outlineLevel="0" collapsed="false">
      <c r="A7879" s="0" t="n">
        <v>202408</v>
      </c>
      <c r="B7879" s="0" t="n">
        <v>202408</v>
      </c>
      <c r="C7879" s="37" t="s">
        <v>184</v>
      </c>
      <c r="D7879" s="37" t="s">
        <v>141</v>
      </c>
      <c r="E7879" s="0" t="n">
        <v>1</v>
      </c>
      <c r="F7879" s="38" t="s">
        <v>70</v>
      </c>
      <c r="G7879" s="37" t="s">
        <v>499</v>
      </c>
      <c r="H7879" s="0" t="n">
        <v>2292191</v>
      </c>
      <c r="I7879" s="0" t="n">
        <v>387863</v>
      </c>
      <c r="J7879" s="0" t="n">
        <v>-9730</v>
      </c>
    </row>
    <row r="7880" customFormat="false" ht="15" hidden="false" customHeight="false" outlineLevel="0" collapsed="false">
      <c r="A7880" s="0" t="n">
        <v>202408</v>
      </c>
      <c r="B7880" s="0" t="n">
        <v>202408</v>
      </c>
      <c r="C7880" s="37" t="s">
        <v>101</v>
      </c>
      <c r="D7880" s="37" t="s">
        <v>500</v>
      </c>
      <c r="E7880" s="0" t="n">
        <v>1</v>
      </c>
      <c r="F7880" s="38" t="s">
        <v>70</v>
      </c>
      <c r="G7880" s="37" t="s">
        <v>501</v>
      </c>
      <c r="H7880" s="0" t="n">
        <v>2824766</v>
      </c>
      <c r="I7880" s="0" t="n">
        <v>836848</v>
      </c>
      <c r="J7880" s="0" t="n">
        <v>-16982</v>
      </c>
    </row>
    <row r="7881" customFormat="false" ht="15" hidden="false" customHeight="false" outlineLevel="0" collapsed="false">
      <c r="A7881" s="0" t="n">
        <v>202408</v>
      </c>
      <c r="B7881" s="0" t="n">
        <v>202408</v>
      </c>
      <c r="C7881" s="37" t="s">
        <v>149</v>
      </c>
      <c r="D7881" s="37" t="s">
        <v>502</v>
      </c>
      <c r="E7881" s="0" t="n">
        <v>1</v>
      </c>
      <c r="F7881" s="38" t="s">
        <v>70</v>
      </c>
      <c r="G7881" s="37" t="s">
        <v>503</v>
      </c>
      <c r="H7881" s="0" t="n">
        <v>1139332</v>
      </c>
      <c r="I7881" s="0" t="n">
        <v>406142</v>
      </c>
      <c r="J7881" s="0" t="n">
        <v>-22775</v>
      </c>
    </row>
    <row r="7882" customFormat="false" ht="15" hidden="false" customHeight="false" outlineLevel="0" collapsed="false">
      <c r="A7882" s="0" t="n">
        <v>202408</v>
      </c>
      <c r="B7882" s="0" t="n">
        <v>202408</v>
      </c>
      <c r="C7882" s="37" t="s">
        <v>178</v>
      </c>
      <c r="D7882" s="37" t="s">
        <v>161</v>
      </c>
      <c r="E7882" s="0" t="n">
        <v>1</v>
      </c>
      <c r="F7882" s="38" t="s">
        <v>70</v>
      </c>
      <c r="G7882" s="37" t="s">
        <v>504</v>
      </c>
      <c r="H7882" s="0" t="n">
        <v>47524</v>
      </c>
      <c r="I7882" s="0" t="n">
        <v>14462</v>
      </c>
      <c r="J7882" s="0" t="n">
        <v>-269</v>
      </c>
    </row>
    <row r="7883" customFormat="false" ht="15" hidden="false" customHeight="false" outlineLevel="0" collapsed="false">
      <c r="A7883" s="0" t="n">
        <v>202408</v>
      </c>
      <c r="B7883" s="0" t="n">
        <v>202408</v>
      </c>
      <c r="C7883" s="37" t="s">
        <v>112</v>
      </c>
      <c r="D7883" s="37" t="s">
        <v>294</v>
      </c>
      <c r="E7883" s="0" t="n">
        <v>1</v>
      </c>
      <c r="F7883" s="38" t="s">
        <v>70</v>
      </c>
      <c r="G7883" s="37" t="s">
        <v>505</v>
      </c>
      <c r="H7883" s="0" t="n">
        <v>404619</v>
      </c>
      <c r="I7883" s="0" t="n">
        <v>186529</v>
      </c>
      <c r="J7883" s="0" t="n">
        <v>16472</v>
      </c>
    </row>
    <row r="7884" customFormat="false" ht="15" hidden="false" customHeight="false" outlineLevel="0" collapsed="false">
      <c r="A7884" s="0" t="n">
        <v>202408</v>
      </c>
      <c r="B7884" s="0" t="n">
        <v>202408</v>
      </c>
      <c r="C7884" s="37" t="s">
        <v>149</v>
      </c>
      <c r="D7884" s="37" t="s">
        <v>116</v>
      </c>
      <c r="E7884" s="0" t="n">
        <v>1</v>
      </c>
      <c r="F7884" s="38" t="s">
        <v>70</v>
      </c>
      <c r="G7884" s="37" t="s">
        <v>506</v>
      </c>
      <c r="H7884" s="0" t="n">
        <v>6361020</v>
      </c>
      <c r="I7884" s="0" t="n">
        <v>1270861</v>
      </c>
      <c r="J7884" s="0" t="n">
        <v>63227</v>
      </c>
    </row>
    <row r="7885" customFormat="false" ht="15" hidden="false" customHeight="false" outlineLevel="0" collapsed="false">
      <c r="A7885" s="0" t="n">
        <v>202408</v>
      </c>
      <c r="B7885" s="0" t="n">
        <v>202408</v>
      </c>
      <c r="C7885" s="37" t="s">
        <v>95</v>
      </c>
      <c r="D7885" s="37" t="s">
        <v>251</v>
      </c>
      <c r="E7885" s="0" t="n">
        <v>1</v>
      </c>
      <c r="F7885" s="38" t="s">
        <v>70</v>
      </c>
      <c r="G7885" s="37" t="s">
        <v>507</v>
      </c>
      <c r="H7885" s="0" t="n">
        <v>46781</v>
      </c>
      <c r="I7885" s="0" t="n">
        <v>14039</v>
      </c>
      <c r="J7885" s="0" t="n">
        <v>744</v>
      </c>
    </row>
    <row r="7886" customFormat="false" ht="15" hidden="false" customHeight="false" outlineLevel="0" collapsed="false">
      <c r="A7886" s="0" t="n">
        <v>202408</v>
      </c>
      <c r="B7886" s="0" t="n">
        <v>202408</v>
      </c>
      <c r="C7886" s="37" t="s">
        <v>106</v>
      </c>
      <c r="D7886" s="37" t="s">
        <v>118</v>
      </c>
      <c r="E7886" s="0" t="n">
        <v>1</v>
      </c>
      <c r="F7886" s="38" t="s">
        <v>70</v>
      </c>
      <c r="G7886" s="37" t="s">
        <v>508</v>
      </c>
      <c r="H7886" s="0" t="n">
        <v>1065147</v>
      </c>
      <c r="I7886" s="0" t="n">
        <v>187161</v>
      </c>
      <c r="J7886" s="0" t="n">
        <v>9374</v>
      </c>
    </row>
    <row r="7887" customFormat="false" ht="15" hidden="false" customHeight="false" outlineLevel="0" collapsed="false">
      <c r="A7887" s="0" t="n">
        <v>202408</v>
      </c>
      <c r="B7887" s="0" t="n">
        <v>202408</v>
      </c>
      <c r="C7887" s="37" t="s">
        <v>152</v>
      </c>
      <c r="D7887" s="37" t="s">
        <v>509</v>
      </c>
      <c r="E7887" s="0" t="n">
        <v>1</v>
      </c>
      <c r="F7887" s="38" t="s">
        <v>70</v>
      </c>
      <c r="G7887" s="37" t="s">
        <v>510</v>
      </c>
      <c r="H7887" s="0" t="n">
        <v>335970</v>
      </c>
      <c r="I7887" s="0" t="n">
        <v>80620</v>
      </c>
      <c r="J7887" s="0" t="n">
        <v>20741</v>
      </c>
    </row>
    <row r="7888" customFormat="false" ht="15" hidden="false" customHeight="false" outlineLevel="0" collapsed="false">
      <c r="A7888" s="0" t="n">
        <v>202408</v>
      </c>
      <c r="B7888" s="0" t="n">
        <v>202408</v>
      </c>
      <c r="C7888" s="37" t="s">
        <v>101</v>
      </c>
      <c r="D7888" s="37" t="s">
        <v>511</v>
      </c>
      <c r="E7888" s="0" t="n">
        <v>1</v>
      </c>
      <c r="F7888" s="38" t="s">
        <v>70</v>
      </c>
      <c r="G7888" s="37" t="s">
        <v>512</v>
      </c>
      <c r="H7888" s="0" t="n">
        <v>3345420</v>
      </c>
      <c r="I7888" s="0" t="n">
        <v>914238</v>
      </c>
      <c r="J7888" s="0" t="n">
        <v>-30826</v>
      </c>
    </row>
    <row r="7889" customFormat="false" ht="15" hidden="false" customHeight="false" outlineLevel="0" collapsed="false">
      <c r="A7889" s="0" t="n">
        <v>202408</v>
      </c>
      <c r="B7889" s="0" t="n">
        <v>202408</v>
      </c>
      <c r="C7889" s="37" t="s">
        <v>178</v>
      </c>
      <c r="D7889" s="37" t="s">
        <v>513</v>
      </c>
      <c r="E7889" s="0" t="n">
        <v>1</v>
      </c>
      <c r="F7889" s="38" t="s">
        <v>70</v>
      </c>
      <c r="G7889" s="37" t="s">
        <v>514</v>
      </c>
      <c r="H7889" s="0" t="n">
        <v>498747</v>
      </c>
      <c r="I7889" s="0" t="n">
        <v>129066</v>
      </c>
      <c r="J7889" s="0" t="n">
        <v>-5732</v>
      </c>
    </row>
    <row r="7890" customFormat="false" ht="15" hidden="false" customHeight="false" outlineLevel="0" collapsed="false">
      <c r="A7890" s="0" t="n">
        <v>202408</v>
      </c>
      <c r="B7890" s="0" t="n">
        <v>202408</v>
      </c>
      <c r="C7890" s="37" t="s">
        <v>178</v>
      </c>
      <c r="D7890" s="37" t="s">
        <v>452</v>
      </c>
      <c r="E7890" s="0" t="n">
        <v>1</v>
      </c>
      <c r="F7890" s="38" t="s">
        <v>70</v>
      </c>
      <c r="G7890" s="37" t="s">
        <v>515</v>
      </c>
      <c r="H7890" s="0" t="n">
        <v>2074322</v>
      </c>
      <c r="I7890" s="0" t="n">
        <v>343094</v>
      </c>
      <c r="J7890" s="0" t="n">
        <v>-1558</v>
      </c>
    </row>
    <row r="7891" customFormat="false" ht="15" hidden="false" customHeight="false" outlineLevel="0" collapsed="false">
      <c r="A7891" s="0" t="n">
        <v>202408</v>
      </c>
      <c r="B7891" s="0" t="n">
        <v>202408</v>
      </c>
      <c r="C7891" s="37" t="s">
        <v>101</v>
      </c>
      <c r="D7891" s="37" t="s">
        <v>516</v>
      </c>
      <c r="E7891" s="0" t="n">
        <v>1</v>
      </c>
      <c r="F7891" s="38" t="s">
        <v>70</v>
      </c>
      <c r="G7891" s="37" t="s">
        <v>517</v>
      </c>
      <c r="H7891" s="0" t="n">
        <v>2625560</v>
      </c>
      <c r="I7891" s="0" t="n">
        <v>300353</v>
      </c>
      <c r="J7891" s="0" t="n">
        <v>21869</v>
      </c>
    </row>
    <row r="7892" customFormat="false" ht="15" hidden="false" customHeight="false" outlineLevel="0" collapsed="false">
      <c r="A7892" s="0" t="n">
        <v>202408</v>
      </c>
      <c r="B7892" s="0" t="n">
        <v>202408</v>
      </c>
      <c r="C7892" s="37" t="s">
        <v>149</v>
      </c>
      <c r="D7892" s="37" t="s">
        <v>396</v>
      </c>
      <c r="E7892" s="0" t="n">
        <v>1</v>
      </c>
      <c r="F7892" s="38" t="s">
        <v>70</v>
      </c>
      <c r="G7892" s="37" t="s">
        <v>518</v>
      </c>
      <c r="H7892" s="0" t="n">
        <v>10896978</v>
      </c>
      <c r="I7892" s="0" t="n">
        <v>5436231</v>
      </c>
      <c r="J7892" s="0" t="n">
        <v>714740</v>
      </c>
    </row>
    <row r="7893" customFormat="false" ht="15" hidden="false" customHeight="false" outlineLevel="0" collapsed="false">
      <c r="A7893" s="0" t="n">
        <v>202408</v>
      </c>
      <c r="B7893" s="0" t="n">
        <v>202408</v>
      </c>
      <c r="C7893" s="37" t="s">
        <v>106</v>
      </c>
      <c r="D7893" s="37" t="s">
        <v>519</v>
      </c>
      <c r="E7893" s="0" t="n">
        <v>1</v>
      </c>
      <c r="F7893" s="38" t="s">
        <v>70</v>
      </c>
      <c r="G7893" s="37" t="s">
        <v>520</v>
      </c>
      <c r="H7893" s="0" t="n">
        <v>843273</v>
      </c>
      <c r="I7893" s="0" t="n">
        <v>238669</v>
      </c>
      <c r="J7893" s="0" t="n">
        <v>33857</v>
      </c>
    </row>
    <row r="7894" customFormat="false" ht="15" hidden="false" customHeight="false" outlineLevel="0" collapsed="false">
      <c r="A7894" s="0" t="n">
        <v>202408</v>
      </c>
      <c r="B7894" s="0" t="n">
        <v>202408</v>
      </c>
      <c r="C7894" s="37" t="s">
        <v>149</v>
      </c>
      <c r="D7894" s="37" t="s">
        <v>430</v>
      </c>
      <c r="E7894" s="0" t="n">
        <v>1</v>
      </c>
      <c r="F7894" s="38" t="s">
        <v>70</v>
      </c>
      <c r="G7894" s="37" t="s">
        <v>521</v>
      </c>
      <c r="H7894" s="0" t="n">
        <v>1576346</v>
      </c>
      <c r="I7894" s="0" t="n">
        <v>1042626</v>
      </c>
      <c r="J7894" s="0" t="n">
        <v>181900</v>
      </c>
    </row>
    <row r="7895" customFormat="false" ht="15" hidden="false" customHeight="false" outlineLevel="0" collapsed="false">
      <c r="A7895" s="0" t="n">
        <v>202408</v>
      </c>
      <c r="B7895" s="0" t="n">
        <v>202408</v>
      </c>
      <c r="C7895" s="37" t="s">
        <v>149</v>
      </c>
      <c r="D7895" s="37" t="s">
        <v>352</v>
      </c>
      <c r="E7895" s="0" t="n">
        <v>1</v>
      </c>
      <c r="F7895" s="38" t="s">
        <v>70</v>
      </c>
      <c r="G7895" s="37" t="s">
        <v>522</v>
      </c>
      <c r="H7895" s="0" t="n">
        <v>208094</v>
      </c>
      <c r="I7895" s="0" t="n">
        <v>43030</v>
      </c>
      <c r="J7895" s="0" t="n">
        <v>2977</v>
      </c>
    </row>
    <row r="7896" customFormat="false" ht="15" hidden="false" customHeight="false" outlineLevel="0" collapsed="false">
      <c r="A7896" s="0" t="n">
        <v>202408</v>
      </c>
      <c r="B7896" s="0" t="n">
        <v>202408</v>
      </c>
      <c r="C7896" s="37" t="s">
        <v>95</v>
      </c>
      <c r="D7896" s="37" t="s">
        <v>269</v>
      </c>
      <c r="E7896" s="0" t="n">
        <v>1</v>
      </c>
      <c r="F7896" s="38" t="s">
        <v>70</v>
      </c>
      <c r="G7896" s="37" t="s">
        <v>523</v>
      </c>
      <c r="H7896" s="0" t="n">
        <v>4018619</v>
      </c>
      <c r="I7896" s="0" t="n">
        <v>3150907</v>
      </c>
      <c r="J7896" s="0" t="n">
        <v>127195</v>
      </c>
    </row>
    <row r="7897" customFormat="false" ht="15" hidden="false" customHeight="false" outlineLevel="0" collapsed="false">
      <c r="A7897" s="0" t="n">
        <v>202408</v>
      </c>
      <c r="B7897" s="0" t="n">
        <v>202408</v>
      </c>
      <c r="C7897" s="37" t="s">
        <v>106</v>
      </c>
      <c r="D7897" s="37" t="s">
        <v>110</v>
      </c>
      <c r="E7897" s="0" t="n">
        <v>1</v>
      </c>
      <c r="F7897" s="38" t="s">
        <v>70</v>
      </c>
      <c r="G7897" s="37" t="s">
        <v>524</v>
      </c>
      <c r="H7897" s="0" t="n">
        <v>449845</v>
      </c>
      <c r="I7897" s="0" t="n">
        <v>60187</v>
      </c>
      <c r="J7897" s="0" t="n">
        <v>14646</v>
      </c>
    </row>
    <row r="7898" customFormat="false" ht="15" hidden="false" customHeight="false" outlineLevel="0" collapsed="false">
      <c r="A7898" s="0" t="n">
        <v>202408</v>
      </c>
      <c r="B7898" s="0" t="n">
        <v>202408</v>
      </c>
      <c r="C7898" s="37" t="s">
        <v>149</v>
      </c>
      <c r="D7898" s="37" t="s">
        <v>383</v>
      </c>
      <c r="E7898" s="0" t="n">
        <v>1</v>
      </c>
      <c r="F7898" s="38" t="s">
        <v>70</v>
      </c>
      <c r="G7898" s="37" t="s">
        <v>525</v>
      </c>
      <c r="H7898" s="0" t="n">
        <v>426059</v>
      </c>
      <c r="I7898" s="0" t="n">
        <v>120418</v>
      </c>
      <c r="J7898" s="0" t="n">
        <v>-23893</v>
      </c>
    </row>
    <row r="7899" customFormat="false" ht="15" hidden="false" customHeight="false" outlineLevel="0" collapsed="false">
      <c r="A7899" s="0" t="n">
        <v>202408</v>
      </c>
      <c r="B7899" s="0" t="n">
        <v>202408</v>
      </c>
      <c r="C7899" s="37" t="s">
        <v>184</v>
      </c>
      <c r="D7899" s="37" t="s">
        <v>218</v>
      </c>
      <c r="E7899" s="0" t="n">
        <v>1</v>
      </c>
      <c r="F7899" s="38" t="s">
        <v>70</v>
      </c>
      <c r="G7899" s="37" t="s">
        <v>526</v>
      </c>
      <c r="H7899" s="0" t="n">
        <v>1326767</v>
      </c>
      <c r="I7899" s="0" t="n">
        <v>206473</v>
      </c>
      <c r="J7899" s="0" t="n">
        <v>17814</v>
      </c>
    </row>
    <row r="7900" customFormat="false" ht="15" hidden="false" customHeight="false" outlineLevel="0" collapsed="false">
      <c r="A7900" s="0" t="n">
        <v>202408</v>
      </c>
      <c r="B7900" s="0" t="n">
        <v>202408</v>
      </c>
      <c r="C7900" s="37" t="s">
        <v>112</v>
      </c>
      <c r="D7900" s="37" t="s">
        <v>200</v>
      </c>
      <c r="E7900" s="0" t="n">
        <v>1</v>
      </c>
      <c r="F7900" s="38" t="s">
        <v>70</v>
      </c>
      <c r="G7900" s="37" t="s">
        <v>527</v>
      </c>
      <c r="H7900" s="0" t="n">
        <v>219179</v>
      </c>
      <c r="I7900" s="0" t="n">
        <v>95564</v>
      </c>
      <c r="J7900" s="0" t="n">
        <v>11754</v>
      </c>
    </row>
    <row r="7901" customFormat="false" ht="15" hidden="false" customHeight="false" outlineLevel="0" collapsed="false">
      <c r="A7901" s="0" t="n">
        <v>202408</v>
      </c>
      <c r="B7901" s="0" t="n">
        <v>202408</v>
      </c>
      <c r="C7901" s="37" t="s">
        <v>152</v>
      </c>
      <c r="D7901" s="37" t="s">
        <v>328</v>
      </c>
      <c r="E7901" s="0" t="n">
        <v>1</v>
      </c>
      <c r="F7901" s="38" t="s">
        <v>70</v>
      </c>
      <c r="G7901" s="37" t="s">
        <v>528</v>
      </c>
      <c r="H7901" s="0" t="n">
        <v>1601364</v>
      </c>
      <c r="I7901" s="0" t="n">
        <v>299646</v>
      </c>
      <c r="J7901" s="0" t="n">
        <v>80116</v>
      </c>
    </row>
    <row r="7902" customFormat="false" ht="15" hidden="false" customHeight="false" outlineLevel="0" collapsed="false">
      <c r="A7902" s="0" t="n">
        <v>202408</v>
      </c>
      <c r="B7902" s="0" t="n">
        <v>202408</v>
      </c>
      <c r="C7902" s="37" t="s">
        <v>95</v>
      </c>
      <c r="D7902" s="37" t="s">
        <v>96</v>
      </c>
      <c r="E7902" s="0" t="n">
        <v>1</v>
      </c>
      <c r="F7902" s="38" t="s">
        <v>70</v>
      </c>
      <c r="G7902" s="37" t="s">
        <v>529</v>
      </c>
      <c r="H7902" s="0" t="n">
        <v>5053938</v>
      </c>
      <c r="I7902" s="0" t="n">
        <v>1616803</v>
      </c>
      <c r="J7902" s="0" t="n">
        <v>-139137</v>
      </c>
    </row>
    <row r="7903" customFormat="false" ht="15" hidden="false" customHeight="false" outlineLevel="0" collapsed="false">
      <c r="A7903" s="0" t="n">
        <v>202408</v>
      </c>
      <c r="B7903" s="0" t="n">
        <v>202408</v>
      </c>
      <c r="C7903" s="37" t="s">
        <v>158</v>
      </c>
      <c r="D7903" s="37" t="s">
        <v>474</v>
      </c>
      <c r="E7903" s="0" t="n">
        <v>1</v>
      </c>
      <c r="F7903" s="38" t="s">
        <v>70</v>
      </c>
      <c r="G7903" s="37" t="s">
        <v>530</v>
      </c>
      <c r="H7903" s="0" t="n">
        <v>2091995</v>
      </c>
      <c r="I7903" s="0" t="n">
        <v>409716</v>
      </c>
      <c r="J7903" s="0" t="n">
        <v>15564</v>
      </c>
    </row>
    <row r="7904" customFormat="false" ht="15" hidden="false" customHeight="false" outlineLevel="0" collapsed="false">
      <c r="A7904" s="0" t="n">
        <v>202408</v>
      </c>
      <c r="B7904" s="0" t="n">
        <v>202408</v>
      </c>
      <c r="C7904" s="37" t="s">
        <v>197</v>
      </c>
      <c r="D7904" s="37" t="s">
        <v>531</v>
      </c>
      <c r="E7904" s="0" t="n">
        <v>1</v>
      </c>
      <c r="F7904" s="38" t="s">
        <v>70</v>
      </c>
      <c r="G7904" s="37" t="s">
        <v>532</v>
      </c>
      <c r="H7904" s="0" t="n">
        <v>192008</v>
      </c>
      <c r="I7904" s="0" t="n">
        <v>31403</v>
      </c>
      <c r="J7904" s="0" t="n">
        <v>-1751</v>
      </c>
    </row>
    <row r="7905" customFormat="false" ht="15" hidden="false" customHeight="false" outlineLevel="0" collapsed="false">
      <c r="A7905" s="0" t="n">
        <v>202408</v>
      </c>
      <c r="B7905" s="0" t="n">
        <v>202408</v>
      </c>
      <c r="C7905" s="37" t="s">
        <v>101</v>
      </c>
      <c r="D7905" s="37" t="s">
        <v>533</v>
      </c>
      <c r="E7905" s="0" t="n">
        <v>1</v>
      </c>
      <c r="F7905" s="38" t="s">
        <v>70</v>
      </c>
      <c r="G7905" s="37" t="s">
        <v>534</v>
      </c>
      <c r="H7905" s="0" t="n">
        <v>1019117</v>
      </c>
      <c r="I7905" s="0" t="n">
        <v>301324</v>
      </c>
      <c r="J7905" s="0" t="n">
        <v>-30080</v>
      </c>
    </row>
    <row r="7906" customFormat="false" ht="15" hidden="false" customHeight="false" outlineLevel="0" collapsed="false">
      <c r="A7906" s="0" t="n">
        <v>202408</v>
      </c>
      <c r="B7906" s="0" t="n">
        <v>202408</v>
      </c>
      <c r="C7906" s="37" t="s">
        <v>124</v>
      </c>
      <c r="D7906" s="37" t="s">
        <v>277</v>
      </c>
      <c r="E7906" s="0" t="n">
        <v>1</v>
      </c>
      <c r="F7906" s="38" t="s">
        <v>70</v>
      </c>
      <c r="G7906" s="37" t="s">
        <v>535</v>
      </c>
      <c r="H7906" s="0" t="n">
        <v>2780176</v>
      </c>
      <c r="I7906" s="0" t="n">
        <v>1259953</v>
      </c>
      <c r="J7906" s="0" t="n">
        <v>75027</v>
      </c>
    </row>
    <row r="7907" customFormat="false" ht="15" hidden="false" customHeight="false" outlineLevel="0" collapsed="false">
      <c r="A7907" s="0" t="n">
        <v>202408</v>
      </c>
      <c r="B7907" s="0" t="n">
        <v>202408</v>
      </c>
      <c r="C7907" s="37" t="s">
        <v>101</v>
      </c>
      <c r="D7907" s="37" t="s">
        <v>450</v>
      </c>
      <c r="E7907" s="0" t="n">
        <v>1</v>
      </c>
      <c r="F7907" s="38" t="s">
        <v>70</v>
      </c>
      <c r="G7907" s="37" t="s">
        <v>536</v>
      </c>
      <c r="H7907" s="0" t="n">
        <v>137419</v>
      </c>
      <c r="I7907" s="0" t="n">
        <v>28856</v>
      </c>
      <c r="J7907" s="0" t="n">
        <v>4712</v>
      </c>
    </row>
    <row r="7908" customFormat="false" ht="15" hidden="false" customHeight="false" outlineLevel="0" collapsed="false">
      <c r="A7908" s="0" t="n">
        <v>202408</v>
      </c>
      <c r="B7908" s="0" t="n">
        <v>202408</v>
      </c>
      <c r="C7908" s="37" t="s">
        <v>178</v>
      </c>
      <c r="D7908" s="37" t="s">
        <v>102</v>
      </c>
      <c r="E7908" s="0" t="n">
        <v>1</v>
      </c>
      <c r="F7908" s="38" t="s">
        <v>70</v>
      </c>
      <c r="G7908" s="37" t="s">
        <v>537</v>
      </c>
      <c r="H7908" s="0" t="n">
        <v>324194</v>
      </c>
      <c r="I7908" s="0" t="n">
        <v>115318</v>
      </c>
      <c r="J7908" s="0" t="n">
        <v>23132</v>
      </c>
    </row>
    <row r="7909" customFormat="false" ht="15" hidden="false" customHeight="false" outlineLevel="0" collapsed="false">
      <c r="A7909" s="0" t="n">
        <v>202408</v>
      </c>
      <c r="B7909" s="0" t="n">
        <v>202408</v>
      </c>
      <c r="C7909" s="37" t="s">
        <v>178</v>
      </c>
      <c r="D7909" s="37" t="s">
        <v>374</v>
      </c>
      <c r="E7909" s="0" t="n">
        <v>1</v>
      </c>
      <c r="F7909" s="38" t="s">
        <v>70</v>
      </c>
      <c r="G7909" s="37" t="s">
        <v>538</v>
      </c>
      <c r="H7909" s="0" t="n">
        <v>3738096</v>
      </c>
      <c r="I7909" s="0" t="n">
        <v>1775784</v>
      </c>
      <c r="J7909" s="0" t="n">
        <v>47614</v>
      </c>
    </row>
    <row r="7910" customFormat="false" ht="15" hidden="false" customHeight="false" outlineLevel="0" collapsed="false">
      <c r="A7910" s="0" t="n">
        <v>202408</v>
      </c>
      <c r="B7910" s="0" t="n">
        <v>202408</v>
      </c>
      <c r="C7910" s="37" t="s">
        <v>109</v>
      </c>
      <c r="D7910" s="37" t="s">
        <v>150</v>
      </c>
      <c r="E7910" s="0" t="n">
        <v>1</v>
      </c>
      <c r="F7910" s="38" t="s">
        <v>70</v>
      </c>
      <c r="G7910" s="37" t="s">
        <v>539</v>
      </c>
      <c r="H7910" s="0" t="n">
        <v>1825716</v>
      </c>
      <c r="I7910" s="0" t="n">
        <v>2051369</v>
      </c>
      <c r="J7910" s="0" t="n">
        <v>300839</v>
      </c>
    </row>
    <row r="7911" customFormat="false" ht="15" hidden="false" customHeight="false" outlineLevel="0" collapsed="false">
      <c r="A7911" s="0" t="n">
        <v>202408</v>
      </c>
      <c r="B7911" s="0" t="n">
        <v>202408</v>
      </c>
      <c r="C7911" s="37" t="s">
        <v>158</v>
      </c>
      <c r="D7911" s="37" t="s">
        <v>540</v>
      </c>
      <c r="E7911" s="0" t="n">
        <v>1</v>
      </c>
      <c r="F7911" s="38" t="s">
        <v>70</v>
      </c>
      <c r="G7911" s="37" t="s">
        <v>541</v>
      </c>
      <c r="H7911" s="0" t="n">
        <v>1904879</v>
      </c>
      <c r="I7911" s="0" t="n">
        <v>441293</v>
      </c>
      <c r="J7911" s="0" t="n">
        <v>26578</v>
      </c>
    </row>
    <row r="7912" customFormat="false" ht="15" hidden="false" customHeight="false" outlineLevel="0" collapsed="false">
      <c r="A7912" s="0" t="n">
        <v>202408</v>
      </c>
      <c r="B7912" s="0" t="n">
        <v>202408</v>
      </c>
      <c r="C7912" s="37" t="s">
        <v>106</v>
      </c>
      <c r="D7912" s="37" t="s">
        <v>118</v>
      </c>
      <c r="E7912" s="0" t="n">
        <v>1</v>
      </c>
      <c r="F7912" s="38" t="s">
        <v>70</v>
      </c>
      <c r="G7912" s="37" t="s">
        <v>542</v>
      </c>
      <c r="H7912" s="0" t="n">
        <v>13200452</v>
      </c>
      <c r="I7912" s="0" t="n">
        <v>1591927</v>
      </c>
      <c r="J7912" s="0" t="n">
        <v>215957</v>
      </c>
    </row>
    <row r="7913" customFormat="false" ht="15" hidden="false" customHeight="false" outlineLevel="0" collapsed="false">
      <c r="A7913" s="0" t="n">
        <v>202408</v>
      </c>
      <c r="B7913" s="0" t="n">
        <v>202408</v>
      </c>
      <c r="C7913" s="37" t="s">
        <v>136</v>
      </c>
      <c r="D7913" s="37" t="s">
        <v>130</v>
      </c>
      <c r="E7913" s="0" t="n">
        <v>1</v>
      </c>
      <c r="F7913" s="38" t="s">
        <v>70</v>
      </c>
      <c r="G7913" s="37" t="s">
        <v>543</v>
      </c>
      <c r="H7913" s="0" t="n">
        <v>2039022</v>
      </c>
      <c r="I7913" s="0" t="n">
        <v>381579</v>
      </c>
      <c r="J7913" s="0" t="n">
        <v>74579</v>
      </c>
    </row>
    <row r="7914" customFormat="false" ht="15" hidden="false" customHeight="false" outlineLevel="0" collapsed="false">
      <c r="A7914" s="0" t="n">
        <v>202408</v>
      </c>
      <c r="B7914" s="0" t="n">
        <v>202408</v>
      </c>
      <c r="C7914" s="37" t="s">
        <v>136</v>
      </c>
      <c r="D7914" s="37" t="s">
        <v>447</v>
      </c>
      <c r="E7914" s="0" t="n">
        <v>1</v>
      </c>
      <c r="F7914" s="38" t="s">
        <v>70</v>
      </c>
      <c r="G7914" s="37" t="s">
        <v>544</v>
      </c>
      <c r="H7914" s="0" t="n">
        <v>2656889</v>
      </c>
      <c r="I7914" s="0" t="n">
        <v>464053</v>
      </c>
      <c r="J7914" s="0" t="n">
        <v>28111</v>
      </c>
    </row>
    <row r="7915" customFormat="false" ht="15" hidden="false" customHeight="false" outlineLevel="0" collapsed="false">
      <c r="A7915" s="0" t="n">
        <v>202408</v>
      </c>
      <c r="B7915" s="0" t="n">
        <v>202408</v>
      </c>
      <c r="C7915" s="37" t="s">
        <v>136</v>
      </c>
      <c r="D7915" s="37" t="s">
        <v>170</v>
      </c>
      <c r="E7915" s="0" t="n">
        <v>1</v>
      </c>
      <c r="F7915" s="38" t="s">
        <v>70</v>
      </c>
      <c r="G7915" s="37" t="s">
        <v>545</v>
      </c>
      <c r="H7915" s="0" t="n">
        <v>26863148</v>
      </c>
      <c r="I7915" s="0" t="n">
        <v>5667248</v>
      </c>
      <c r="J7915" s="0" t="n">
        <v>1063728</v>
      </c>
    </row>
    <row r="7916" customFormat="false" ht="15" hidden="false" customHeight="false" outlineLevel="0" collapsed="false">
      <c r="A7916" s="0" t="n">
        <v>202408</v>
      </c>
      <c r="B7916" s="0" t="n">
        <v>202408</v>
      </c>
      <c r="C7916" s="37" t="s">
        <v>106</v>
      </c>
      <c r="D7916" s="37" t="s">
        <v>210</v>
      </c>
      <c r="E7916" s="0" t="n">
        <v>1</v>
      </c>
      <c r="F7916" s="38" t="s">
        <v>70</v>
      </c>
      <c r="G7916" s="37" t="s">
        <v>546</v>
      </c>
      <c r="H7916" s="0" t="n">
        <v>893447</v>
      </c>
      <c r="I7916" s="0" t="n">
        <v>101329</v>
      </c>
      <c r="J7916" s="0" t="n">
        <v>-4185</v>
      </c>
    </row>
    <row r="7917" customFormat="false" ht="15" hidden="false" customHeight="false" outlineLevel="0" collapsed="false">
      <c r="A7917" s="0" t="n">
        <v>202408</v>
      </c>
      <c r="B7917" s="0" t="n">
        <v>202408</v>
      </c>
      <c r="C7917" s="37" t="s">
        <v>158</v>
      </c>
      <c r="D7917" s="37" t="s">
        <v>269</v>
      </c>
      <c r="E7917" s="0" t="n">
        <v>1</v>
      </c>
      <c r="F7917" s="38" t="s">
        <v>70</v>
      </c>
      <c r="G7917" s="37" t="s">
        <v>547</v>
      </c>
      <c r="H7917" s="0" t="n">
        <v>638113</v>
      </c>
      <c r="I7917" s="0" t="n">
        <v>177582</v>
      </c>
      <c r="J7917" s="0" t="n">
        <v>25865</v>
      </c>
    </row>
    <row r="7918" customFormat="false" ht="15" hidden="false" customHeight="false" outlineLevel="0" collapsed="false">
      <c r="A7918" s="0" t="n">
        <v>202408</v>
      </c>
      <c r="B7918" s="0" t="n">
        <v>202408</v>
      </c>
      <c r="C7918" s="37" t="s">
        <v>124</v>
      </c>
      <c r="D7918" s="37" t="s">
        <v>396</v>
      </c>
      <c r="E7918" s="0" t="n">
        <v>1</v>
      </c>
      <c r="F7918" s="38" t="s">
        <v>70</v>
      </c>
      <c r="G7918" s="37" t="s">
        <v>548</v>
      </c>
      <c r="H7918" s="0" t="n">
        <v>1755559</v>
      </c>
      <c r="I7918" s="0" t="n">
        <v>282475</v>
      </c>
      <c r="J7918" s="0" t="n">
        <v>51797</v>
      </c>
    </row>
    <row r="7919" customFormat="false" ht="15" hidden="false" customHeight="false" outlineLevel="0" collapsed="false">
      <c r="A7919" s="0" t="n">
        <v>202408</v>
      </c>
      <c r="B7919" s="0" t="n">
        <v>202408</v>
      </c>
      <c r="C7919" s="37" t="s">
        <v>101</v>
      </c>
      <c r="D7919" s="37" t="s">
        <v>282</v>
      </c>
      <c r="E7919" s="0" t="n">
        <v>1</v>
      </c>
      <c r="F7919" s="38" t="s">
        <v>70</v>
      </c>
      <c r="G7919" s="37" t="s">
        <v>549</v>
      </c>
      <c r="H7919" s="0" t="n">
        <v>2174797</v>
      </c>
      <c r="I7919" s="0" t="n">
        <v>695387</v>
      </c>
      <c r="J7919" s="0" t="n">
        <v>120317</v>
      </c>
    </row>
    <row r="7920" customFormat="false" ht="15" hidden="false" customHeight="false" outlineLevel="0" collapsed="false">
      <c r="A7920" s="0" t="n">
        <v>202408</v>
      </c>
      <c r="B7920" s="0" t="n">
        <v>202408</v>
      </c>
      <c r="C7920" s="37" t="s">
        <v>197</v>
      </c>
      <c r="D7920" s="37" t="s">
        <v>540</v>
      </c>
      <c r="E7920" s="0" t="n">
        <v>1</v>
      </c>
      <c r="F7920" s="38" t="s">
        <v>70</v>
      </c>
      <c r="G7920" s="37" t="s">
        <v>550</v>
      </c>
      <c r="H7920" s="0" t="n">
        <v>597057</v>
      </c>
      <c r="I7920" s="0" t="n">
        <v>78869</v>
      </c>
      <c r="J7920" s="0" t="n">
        <v>-3037</v>
      </c>
    </row>
    <row r="7921" customFormat="false" ht="15" hidden="false" customHeight="false" outlineLevel="0" collapsed="false">
      <c r="A7921" s="0" t="n">
        <v>202408</v>
      </c>
      <c r="B7921" s="0" t="n">
        <v>202408</v>
      </c>
      <c r="C7921" s="37" t="s">
        <v>158</v>
      </c>
      <c r="D7921" s="37" t="s">
        <v>243</v>
      </c>
      <c r="E7921" s="0" t="n">
        <v>1</v>
      </c>
      <c r="F7921" s="38" t="s">
        <v>70</v>
      </c>
      <c r="G7921" s="37" t="s">
        <v>551</v>
      </c>
      <c r="H7921" s="0" t="n">
        <v>249956</v>
      </c>
      <c r="I7921" s="0" t="n">
        <v>78039</v>
      </c>
      <c r="J7921" s="0" t="n">
        <v>4637</v>
      </c>
    </row>
    <row r="7922" customFormat="false" ht="15" hidden="false" customHeight="false" outlineLevel="0" collapsed="false">
      <c r="A7922" s="0" t="n">
        <v>202408</v>
      </c>
      <c r="B7922" s="0" t="n">
        <v>202408</v>
      </c>
      <c r="C7922" s="37" t="s">
        <v>112</v>
      </c>
      <c r="D7922" s="37" t="s">
        <v>220</v>
      </c>
      <c r="E7922" s="0" t="n">
        <v>1</v>
      </c>
      <c r="F7922" s="38" t="s">
        <v>70</v>
      </c>
      <c r="G7922" s="37" t="s">
        <v>552</v>
      </c>
      <c r="H7922" s="0" t="n">
        <v>20908344</v>
      </c>
      <c r="I7922" s="0" t="n">
        <v>13108696</v>
      </c>
      <c r="J7922" s="0" t="n">
        <v>1444808</v>
      </c>
    </row>
    <row r="7923" customFormat="false" ht="15" hidden="false" customHeight="false" outlineLevel="0" collapsed="false">
      <c r="A7923" s="0" t="n">
        <v>202408</v>
      </c>
      <c r="B7923" s="0" t="n">
        <v>202408</v>
      </c>
      <c r="C7923" s="37" t="s">
        <v>184</v>
      </c>
      <c r="D7923" s="37" t="s">
        <v>509</v>
      </c>
      <c r="E7923" s="0" t="n">
        <v>1</v>
      </c>
      <c r="F7923" s="38" t="s">
        <v>70</v>
      </c>
      <c r="G7923" s="37" t="s">
        <v>553</v>
      </c>
      <c r="H7923" s="0" t="n">
        <v>1637684</v>
      </c>
      <c r="I7923" s="0" t="n">
        <v>450808</v>
      </c>
      <c r="J7923" s="0" t="n">
        <v>56038</v>
      </c>
    </row>
    <row r="7924" customFormat="false" ht="15" hidden="false" customHeight="false" outlineLevel="0" collapsed="false">
      <c r="A7924" s="0" t="n">
        <v>202408</v>
      </c>
      <c r="B7924" s="0" t="n">
        <v>202408</v>
      </c>
      <c r="C7924" s="37" t="s">
        <v>109</v>
      </c>
      <c r="D7924" s="37" t="s">
        <v>143</v>
      </c>
      <c r="E7924" s="0" t="n">
        <v>1</v>
      </c>
      <c r="F7924" s="38" t="s">
        <v>70</v>
      </c>
      <c r="G7924" s="37" t="s">
        <v>554</v>
      </c>
      <c r="H7924" s="0" t="n">
        <v>523930</v>
      </c>
      <c r="I7924" s="0" t="n">
        <v>213457</v>
      </c>
      <c r="J7924" s="0" t="n">
        <v>19550</v>
      </c>
    </row>
    <row r="7925" customFormat="false" ht="15" hidden="false" customHeight="false" outlineLevel="0" collapsed="false">
      <c r="A7925" s="0" t="n">
        <v>202408</v>
      </c>
      <c r="B7925" s="0" t="n">
        <v>202408</v>
      </c>
      <c r="C7925" s="37" t="s">
        <v>136</v>
      </c>
      <c r="D7925" s="37" t="s">
        <v>314</v>
      </c>
      <c r="E7925" s="0" t="n">
        <v>1</v>
      </c>
      <c r="F7925" s="38" t="s">
        <v>70</v>
      </c>
      <c r="G7925" s="37" t="s">
        <v>555</v>
      </c>
      <c r="H7925" s="0" t="n">
        <v>4187331</v>
      </c>
      <c r="I7925" s="0" t="n">
        <v>416055</v>
      </c>
      <c r="J7925" s="0" t="n">
        <v>92746</v>
      </c>
    </row>
    <row r="7926" customFormat="false" ht="15" hidden="false" customHeight="false" outlineLevel="0" collapsed="false">
      <c r="A7926" s="0" t="n">
        <v>202408</v>
      </c>
      <c r="B7926" s="0" t="n">
        <v>202408</v>
      </c>
      <c r="C7926" s="37" t="s">
        <v>106</v>
      </c>
      <c r="D7926" s="37" t="s">
        <v>174</v>
      </c>
      <c r="E7926" s="0" t="n">
        <v>1</v>
      </c>
      <c r="F7926" s="38" t="s">
        <v>70</v>
      </c>
      <c r="G7926" s="37" t="s">
        <v>556</v>
      </c>
      <c r="H7926" s="0" t="n">
        <v>1092758</v>
      </c>
      <c r="I7926" s="0" t="n">
        <v>649834</v>
      </c>
      <c r="J7926" s="0" t="n">
        <v>-32209</v>
      </c>
    </row>
    <row r="7927" customFormat="false" ht="15" hidden="false" customHeight="false" outlineLevel="0" collapsed="false">
      <c r="A7927" s="0" t="n">
        <v>202408</v>
      </c>
      <c r="B7927" s="0" t="n">
        <v>202408</v>
      </c>
      <c r="C7927" s="37" t="s">
        <v>112</v>
      </c>
      <c r="D7927" s="37" t="s">
        <v>482</v>
      </c>
      <c r="E7927" s="0" t="n">
        <v>1</v>
      </c>
      <c r="F7927" s="38" t="s">
        <v>70</v>
      </c>
      <c r="G7927" s="37" t="s">
        <v>557</v>
      </c>
      <c r="H7927" s="0" t="n">
        <v>932652</v>
      </c>
      <c r="I7927" s="0" t="n">
        <v>357212</v>
      </c>
      <c r="J7927" s="0" t="n">
        <v>19995</v>
      </c>
    </row>
    <row r="7928" customFormat="false" ht="15" hidden="false" customHeight="false" outlineLevel="0" collapsed="false">
      <c r="A7928" s="0" t="n">
        <v>202408</v>
      </c>
      <c r="B7928" s="0" t="n">
        <v>202408</v>
      </c>
      <c r="C7928" s="37" t="s">
        <v>101</v>
      </c>
      <c r="D7928" s="37" t="s">
        <v>391</v>
      </c>
      <c r="E7928" s="0" t="n">
        <v>1</v>
      </c>
      <c r="F7928" s="38" t="s">
        <v>70</v>
      </c>
      <c r="G7928" s="37" t="s">
        <v>558</v>
      </c>
      <c r="H7928" s="0" t="n">
        <v>2073060</v>
      </c>
      <c r="I7928" s="0" t="n">
        <v>390595</v>
      </c>
      <c r="J7928" s="0" t="n">
        <v>-34676</v>
      </c>
    </row>
    <row r="7929" customFormat="false" ht="15" hidden="false" customHeight="false" outlineLevel="0" collapsed="false">
      <c r="A7929" s="0" t="n">
        <v>202408</v>
      </c>
      <c r="B7929" s="0" t="n">
        <v>202408</v>
      </c>
      <c r="C7929" s="37" t="s">
        <v>197</v>
      </c>
      <c r="D7929" s="37" t="s">
        <v>470</v>
      </c>
      <c r="E7929" s="0" t="n">
        <v>1</v>
      </c>
      <c r="F7929" s="38" t="s">
        <v>70</v>
      </c>
      <c r="G7929" s="37" t="s">
        <v>559</v>
      </c>
      <c r="H7929" s="0" t="n">
        <v>283726</v>
      </c>
      <c r="I7929" s="0" t="n">
        <v>164573</v>
      </c>
      <c r="J7929" s="0" t="n">
        <v>23390</v>
      </c>
    </row>
    <row r="7930" customFormat="false" ht="15" hidden="false" customHeight="false" outlineLevel="0" collapsed="false">
      <c r="A7930" s="0" t="n">
        <v>202408</v>
      </c>
      <c r="B7930" s="0" t="n">
        <v>202408</v>
      </c>
      <c r="C7930" s="37" t="s">
        <v>112</v>
      </c>
      <c r="D7930" s="37" t="s">
        <v>531</v>
      </c>
      <c r="E7930" s="0" t="n">
        <v>1</v>
      </c>
      <c r="F7930" s="38" t="s">
        <v>70</v>
      </c>
      <c r="G7930" s="37" t="s">
        <v>560</v>
      </c>
      <c r="H7930" s="0" t="n">
        <v>1784591</v>
      </c>
      <c r="I7930" s="0" t="n">
        <v>454228</v>
      </c>
      <c r="J7930" s="0" t="n">
        <v>61531</v>
      </c>
    </row>
    <row r="7931" customFormat="false" ht="15" hidden="false" customHeight="false" outlineLevel="0" collapsed="false">
      <c r="A7931" s="0" t="n">
        <v>202408</v>
      </c>
      <c r="B7931" s="0" t="n">
        <v>202408</v>
      </c>
      <c r="C7931" s="37" t="s">
        <v>109</v>
      </c>
      <c r="D7931" s="37" t="s">
        <v>561</v>
      </c>
      <c r="E7931" s="0" t="n">
        <v>1</v>
      </c>
      <c r="F7931" s="38" t="s">
        <v>70</v>
      </c>
      <c r="G7931" s="37" t="s">
        <v>562</v>
      </c>
      <c r="H7931" s="0" t="n">
        <v>8848703</v>
      </c>
      <c r="I7931" s="0" t="n">
        <v>2331160</v>
      </c>
      <c r="J7931" s="0" t="n">
        <v>967106</v>
      </c>
    </row>
    <row r="7932" customFormat="false" ht="15" hidden="false" customHeight="false" outlineLevel="0" collapsed="false">
      <c r="A7932" s="0" t="n">
        <v>202408</v>
      </c>
      <c r="B7932" s="0" t="n">
        <v>202408</v>
      </c>
      <c r="C7932" s="37" t="s">
        <v>149</v>
      </c>
      <c r="D7932" s="37" t="s">
        <v>385</v>
      </c>
      <c r="E7932" s="0" t="n">
        <v>1</v>
      </c>
      <c r="F7932" s="38" t="s">
        <v>70</v>
      </c>
      <c r="G7932" s="37" t="s">
        <v>563</v>
      </c>
      <c r="H7932" s="0" t="n">
        <v>2382116</v>
      </c>
      <c r="I7932" s="0" t="n">
        <v>589208</v>
      </c>
      <c r="J7932" s="0" t="n">
        <v>107611</v>
      </c>
    </row>
    <row r="7933" customFormat="false" ht="15" hidden="false" customHeight="false" outlineLevel="0" collapsed="false">
      <c r="A7933" s="0" t="n">
        <v>202408</v>
      </c>
      <c r="B7933" s="0" t="n">
        <v>202408</v>
      </c>
      <c r="C7933" s="37" t="s">
        <v>178</v>
      </c>
      <c r="D7933" s="37" t="s">
        <v>294</v>
      </c>
      <c r="E7933" s="0" t="n">
        <v>1</v>
      </c>
      <c r="F7933" s="38" t="s">
        <v>70</v>
      </c>
      <c r="G7933" s="37" t="s">
        <v>564</v>
      </c>
      <c r="H7933" s="0" t="n">
        <v>907540</v>
      </c>
      <c r="I7933" s="0" t="n">
        <v>169419</v>
      </c>
      <c r="J7933" s="0" t="n">
        <v>19167</v>
      </c>
    </row>
    <row r="7934" customFormat="false" ht="15" hidden="false" customHeight="false" outlineLevel="0" collapsed="false">
      <c r="A7934" s="0" t="n">
        <v>202408</v>
      </c>
      <c r="B7934" s="0" t="n">
        <v>202408</v>
      </c>
      <c r="C7934" s="37" t="s">
        <v>112</v>
      </c>
      <c r="D7934" s="37" t="s">
        <v>476</v>
      </c>
      <c r="E7934" s="0" t="n">
        <v>1</v>
      </c>
      <c r="F7934" s="38" t="s">
        <v>70</v>
      </c>
      <c r="G7934" s="37" t="s">
        <v>565</v>
      </c>
      <c r="H7934" s="0" t="n">
        <v>817202</v>
      </c>
      <c r="I7934" s="0" t="n">
        <v>113030</v>
      </c>
      <c r="J7934" s="0" t="n">
        <v>11923</v>
      </c>
    </row>
    <row r="7935" customFormat="false" ht="15" hidden="false" customHeight="false" outlineLevel="0" collapsed="false">
      <c r="A7935" s="0" t="n">
        <v>202408</v>
      </c>
      <c r="B7935" s="0" t="n">
        <v>202408</v>
      </c>
      <c r="C7935" s="37" t="s">
        <v>158</v>
      </c>
      <c r="D7935" s="37" t="s">
        <v>145</v>
      </c>
      <c r="E7935" s="0" t="n">
        <v>1</v>
      </c>
      <c r="F7935" s="38" t="s">
        <v>70</v>
      </c>
      <c r="G7935" s="37" t="s">
        <v>566</v>
      </c>
      <c r="H7935" s="0" t="n">
        <v>1017863</v>
      </c>
      <c r="I7935" s="0" t="n">
        <v>194765</v>
      </c>
      <c r="J7935" s="0" t="n">
        <v>9415</v>
      </c>
    </row>
    <row r="7936" customFormat="false" ht="15" hidden="false" customHeight="false" outlineLevel="0" collapsed="false">
      <c r="A7936" s="0" t="n">
        <v>202408</v>
      </c>
      <c r="B7936" s="0" t="n">
        <v>202408</v>
      </c>
      <c r="C7936" s="37" t="s">
        <v>95</v>
      </c>
      <c r="D7936" s="37" t="s">
        <v>223</v>
      </c>
      <c r="E7936" s="0" t="n">
        <v>1</v>
      </c>
      <c r="F7936" s="38" t="s">
        <v>70</v>
      </c>
      <c r="G7936" s="37" t="s">
        <v>567</v>
      </c>
      <c r="H7936" s="0" t="n">
        <v>995773</v>
      </c>
      <c r="I7936" s="0" t="n">
        <v>501671</v>
      </c>
      <c r="J7936" s="0" t="n">
        <v>46680</v>
      </c>
    </row>
    <row r="7937" customFormat="false" ht="15" hidden="false" customHeight="false" outlineLevel="0" collapsed="false">
      <c r="A7937" s="0" t="n">
        <v>202408</v>
      </c>
      <c r="B7937" s="0" t="n">
        <v>202408</v>
      </c>
      <c r="C7937" s="37" t="s">
        <v>197</v>
      </c>
      <c r="D7937" s="37" t="s">
        <v>495</v>
      </c>
      <c r="E7937" s="0" t="n">
        <v>1</v>
      </c>
      <c r="F7937" s="38" t="s">
        <v>70</v>
      </c>
      <c r="G7937" s="37" t="s">
        <v>568</v>
      </c>
      <c r="H7937" s="0" t="n">
        <v>825486</v>
      </c>
      <c r="I7937" s="0" t="n">
        <v>237032</v>
      </c>
      <c r="J7937" s="0" t="n">
        <v>25511</v>
      </c>
    </row>
    <row r="7938" customFormat="false" ht="15" hidden="false" customHeight="false" outlineLevel="0" collapsed="false">
      <c r="A7938" s="0" t="n">
        <v>202408</v>
      </c>
      <c r="B7938" s="0" t="n">
        <v>202408</v>
      </c>
      <c r="C7938" s="37" t="s">
        <v>124</v>
      </c>
      <c r="D7938" s="37" t="s">
        <v>569</v>
      </c>
      <c r="E7938" s="0" t="n">
        <v>1</v>
      </c>
      <c r="F7938" s="38" t="s">
        <v>70</v>
      </c>
      <c r="G7938" s="37" t="s">
        <v>570</v>
      </c>
      <c r="H7938" s="0" t="n">
        <v>4253726</v>
      </c>
      <c r="I7938" s="0" t="n">
        <v>1487326</v>
      </c>
      <c r="J7938" s="0" t="n">
        <v>-173238</v>
      </c>
    </row>
    <row r="7939" customFormat="false" ht="15" hidden="false" customHeight="false" outlineLevel="0" collapsed="false">
      <c r="A7939" s="0" t="n">
        <v>202408</v>
      </c>
      <c r="B7939" s="0" t="n">
        <v>202408</v>
      </c>
      <c r="C7939" s="37" t="s">
        <v>136</v>
      </c>
      <c r="D7939" s="37" t="s">
        <v>571</v>
      </c>
      <c r="E7939" s="0" t="n">
        <v>1</v>
      </c>
      <c r="F7939" s="38" t="s">
        <v>70</v>
      </c>
      <c r="G7939" s="37" t="s">
        <v>572</v>
      </c>
      <c r="H7939" s="0" t="n">
        <v>131544</v>
      </c>
      <c r="I7939" s="0" t="n">
        <v>41149</v>
      </c>
      <c r="J7939" s="0" t="n">
        <v>4102</v>
      </c>
    </row>
    <row r="7940" customFormat="false" ht="15" hidden="false" customHeight="false" outlineLevel="0" collapsed="false">
      <c r="A7940" s="0" t="n">
        <v>202408</v>
      </c>
      <c r="B7940" s="0" t="n">
        <v>202408</v>
      </c>
      <c r="C7940" s="37" t="s">
        <v>149</v>
      </c>
      <c r="D7940" s="37" t="s">
        <v>116</v>
      </c>
      <c r="E7940" s="0" t="n">
        <v>1</v>
      </c>
      <c r="F7940" s="38" t="s">
        <v>70</v>
      </c>
      <c r="G7940" s="37" t="s">
        <v>573</v>
      </c>
      <c r="H7940" s="0" t="n">
        <v>2632922</v>
      </c>
      <c r="I7940" s="0" t="n">
        <v>516648</v>
      </c>
      <c r="J7940" s="0" t="n">
        <v>46551</v>
      </c>
    </row>
    <row r="7941" customFormat="false" ht="15" hidden="false" customHeight="false" outlineLevel="0" collapsed="false">
      <c r="A7941" s="0" t="n">
        <v>202408</v>
      </c>
      <c r="B7941" s="0" t="n">
        <v>202408</v>
      </c>
      <c r="C7941" s="37" t="s">
        <v>158</v>
      </c>
      <c r="D7941" s="37" t="s">
        <v>476</v>
      </c>
      <c r="E7941" s="0" t="n">
        <v>1</v>
      </c>
      <c r="F7941" s="38" t="s">
        <v>70</v>
      </c>
      <c r="G7941" s="37" t="s">
        <v>574</v>
      </c>
      <c r="H7941" s="0" t="n">
        <v>709861</v>
      </c>
      <c r="I7941" s="0" t="n">
        <v>143068</v>
      </c>
      <c r="J7941" s="0" t="n">
        <v>36540</v>
      </c>
    </row>
    <row r="7942" customFormat="false" ht="15" hidden="false" customHeight="false" outlineLevel="0" collapsed="false">
      <c r="A7942" s="0" t="n">
        <v>202408</v>
      </c>
      <c r="B7942" s="0" t="n">
        <v>202408</v>
      </c>
      <c r="C7942" s="37" t="s">
        <v>106</v>
      </c>
      <c r="D7942" s="37" t="s">
        <v>237</v>
      </c>
      <c r="E7942" s="0" t="n">
        <v>1</v>
      </c>
      <c r="F7942" s="38" t="s">
        <v>70</v>
      </c>
      <c r="G7942" s="37" t="s">
        <v>575</v>
      </c>
      <c r="H7942" s="0" t="n">
        <v>2289683</v>
      </c>
      <c r="I7942" s="0" t="n">
        <v>351533</v>
      </c>
      <c r="J7942" s="0" t="n">
        <v>23494</v>
      </c>
    </row>
    <row r="7943" customFormat="false" ht="15" hidden="false" customHeight="false" outlineLevel="0" collapsed="false">
      <c r="A7943" s="0" t="n">
        <v>202408</v>
      </c>
      <c r="B7943" s="0" t="n">
        <v>202408</v>
      </c>
      <c r="C7943" s="37" t="s">
        <v>152</v>
      </c>
      <c r="D7943" s="37" t="s">
        <v>445</v>
      </c>
      <c r="E7943" s="0" t="n">
        <v>1</v>
      </c>
      <c r="F7943" s="38" t="s">
        <v>70</v>
      </c>
      <c r="G7943" s="37" t="s">
        <v>576</v>
      </c>
      <c r="H7943" s="0" t="n">
        <v>281658</v>
      </c>
      <c r="I7943" s="0" t="n">
        <v>40057</v>
      </c>
      <c r="J7943" s="0" t="n">
        <v>138</v>
      </c>
    </row>
    <row r="7944" customFormat="false" ht="15" hidden="false" customHeight="false" outlineLevel="0" collapsed="false">
      <c r="A7944" s="0" t="n">
        <v>202408</v>
      </c>
      <c r="B7944" s="0" t="n">
        <v>202408</v>
      </c>
      <c r="C7944" s="37" t="s">
        <v>112</v>
      </c>
      <c r="D7944" s="37" t="s">
        <v>367</v>
      </c>
      <c r="E7944" s="0" t="n">
        <v>1</v>
      </c>
      <c r="F7944" s="38" t="s">
        <v>70</v>
      </c>
      <c r="G7944" s="37" t="s">
        <v>577</v>
      </c>
      <c r="H7944" s="0" t="n">
        <v>6351483</v>
      </c>
      <c r="I7944" s="0" t="n">
        <v>1188731</v>
      </c>
      <c r="J7944" s="0" t="n">
        <v>127020</v>
      </c>
    </row>
    <row r="7945" customFormat="false" ht="15" hidden="false" customHeight="false" outlineLevel="0" collapsed="false">
      <c r="A7945" s="0" t="n">
        <v>202408</v>
      </c>
      <c r="B7945" s="0" t="n">
        <v>202408</v>
      </c>
      <c r="C7945" s="37" t="s">
        <v>109</v>
      </c>
      <c r="D7945" s="37" t="s">
        <v>320</v>
      </c>
      <c r="E7945" s="0" t="n">
        <v>1</v>
      </c>
      <c r="F7945" s="38" t="s">
        <v>70</v>
      </c>
      <c r="G7945" s="37" t="s">
        <v>578</v>
      </c>
      <c r="H7945" s="0" t="n">
        <v>5843010</v>
      </c>
      <c r="I7945" s="0" t="n">
        <v>1276536</v>
      </c>
      <c r="J7945" s="0" t="n">
        <v>111614</v>
      </c>
    </row>
    <row r="7946" customFormat="false" ht="15" hidden="false" customHeight="false" outlineLevel="0" collapsed="false">
      <c r="A7946" s="0" t="n">
        <v>202408</v>
      </c>
      <c r="B7946" s="0" t="n">
        <v>202408</v>
      </c>
      <c r="C7946" s="37" t="s">
        <v>197</v>
      </c>
      <c r="D7946" s="37" t="s">
        <v>362</v>
      </c>
      <c r="E7946" s="0" t="n">
        <v>1</v>
      </c>
      <c r="F7946" s="38" t="s">
        <v>70</v>
      </c>
      <c r="G7946" s="37" t="s">
        <v>579</v>
      </c>
      <c r="H7946" s="0" t="n">
        <v>3945745</v>
      </c>
      <c r="I7946" s="0" t="n">
        <v>2849941</v>
      </c>
      <c r="J7946" s="0" t="n">
        <v>190775</v>
      </c>
    </row>
    <row r="7947" customFormat="false" ht="15" hidden="false" customHeight="false" outlineLevel="0" collapsed="false">
      <c r="A7947" s="0" t="n">
        <v>202408</v>
      </c>
      <c r="B7947" s="0" t="n">
        <v>202408</v>
      </c>
      <c r="C7947" s="37" t="s">
        <v>106</v>
      </c>
      <c r="D7947" s="37" t="s">
        <v>280</v>
      </c>
      <c r="E7947" s="0" t="n">
        <v>1</v>
      </c>
      <c r="F7947" s="38" t="s">
        <v>70</v>
      </c>
      <c r="G7947" s="37" t="s">
        <v>580</v>
      </c>
      <c r="H7947" s="0" t="n">
        <v>161240</v>
      </c>
      <c r="I7947" s="0" t="n">
        <v>27437</v>
      </c>
      <c r="J7947" s="0" t="n">
        <v>-1314</v>
      </c>
    </row>
    <row r="7948" customFormat="false" ht="15" hidden="false" customHeight="false" outlineLevel="0" collapsed="false">
      <c r="A7948" s="0" t="n">
        <v>202408</v>
      </c>
      <c r="B7948" s="0" t="n">
        <v>202408</v>
      </c>
      <c r="C7948" s="37" t="s">
        <v>136</v>
      </c>
      <c r="D7948" s="37" t="s">
        <v>208</v>
      </c>
      <c r="E7948" s="0" t="n">
        <v>1</v>
      </c>
      <c r="F7948" s="38" t="s">
        <v>70</v>
      </c>
      <c r="G7948" s="37" t="s">
        <v>581</v>
      </c>
      <c r="H7948" s="0" t="n">
        <v>3424107</v>
      </c>
      <c r="I7948" s="0" t="n">
        <v>805340</v>
      </c>
      <c r="J7948" s="0" t="n">
        <v>51862</v>
      </c>
    </row>
    <row r="7949" customFormat="false" ht="15" hidden="false" customHeight="false" outlineLevel="0" collapsed="false">
      <c r="A7949" s="0" t="n">
        <v>202408</v>
      </c>
      <c r="B7949" s="0" t="n">
        <v>202408</v>
      </c>
      <c r="C7949" s="37" t="s">
        <v>124</v>
      </c>
      <c r="D7949" s="37" t="s">
        <v>212</v>
      </c>
      <c r="E7949" s="0" t="n">
        <v>1</v>
      </c>
      <c r="F7949" s="38" t="s">
        <v>70</v>
      </c>
      <c r="G7949" s="37" t="s">
        <v>582</v>
      </c>
      <c r="H7949" s="0" t="n">
        <v>1835070</v>
      </c>
      <c r="I7949" s="0" t="n">
        <v>535178</v>
      </c>
      <c r="J7949" s="0" t="n">
        <v>11817</v>
      </c>
    </row>
    <row r="7950" customFormat="false" ht="15" hidden="false" customHeight="false" outlineLevel="0" collapsed="false">
      <c r="A7950" s="0" t="n">
        <v>202408</v>
      </c>
      <c r="B7950" s="0" t="n">
        <v>202408</v>
      </c>
      <c r="C7950" s="37" t="s">
        <v>109</v>
      </c>
      <c r="D7950" s="37" t="s">
        <v>482</v>
      </c>
      <c r="E7950" s="0" t="n">
        <v>1</v>
      </c>
      <c r="F7950" s="38" t="s">
        <v>70</v>
      </c>
      <c r="G7950" s="37" t="s">
        <v>583</v>
      </c>
      <c r="H7950" s="0" t="n">
        <v>226184</v>
      </c>
      <c r="I7950" s="0" t="n">
        <v>55294</v>
      </c>
      <c r="J7950" s="0" t="n">
        <v>3227</v>
      </c>
    </row>
    <row r="7951" customFormat="false" ht="15" hidden="false" customHeight="false" outlineLevel="0" collapsed="false">
      <c r="A7951" s="0" t="n">
        <v>202408</v>
      </c>
      <c r="B7951" s="0" t="n">
        <v>202408</v>
      </c>
      <c r="C7951" s="37" t="s">
        <v>178</v>
      </c>
      <c r="D7951" s="37" t="s">
        <v>216</v>
      </c>
      <c r="E7951" s="0" t="n">
        <v>1</v>
      </c>
      <c r="F7951" s="38" t="s">
        <v>70</v>
      </c>
      <c r="G7951" s="37" t="s">
        <v>584</v>
      </c>
      <c r="H7951" s="0" t="n">
        <v>1385227</v>
      </c>
      <c r="I7951" s="0" t="n">
        <v>374666</v>
      </c>
      <c r="J7951" s="0" t="n">
        <v>57405</v>
      </c>
    </row>
    <row r="7952" customFormat="false" ht="15" hidden="false" customHeight="false" outlineLevel="0" collapsed="false">
      <c r="A7952" s="0" t="n">
        <v>202408</v>
      </c>
      <c r="B7952" s="0" t="n">
        <v>202408</v>
      </c>
      <c r="C7952" s="37" t="s">
        <v>95</v>
      </c>
      <c r="D7952" s="37" t="s">
        <v>383</v>
      </c>
      <c r="E7952" s="0" t="n">
        <v>1</v>
      </c>
      <c r="F7952" s="38" t="s">
        <v>70</v>
      </c>
      <c r="G7952" s="37" t="s">
        <v>585</v>
      </c>
      <c r="H7952" s="0" t="n">
        <v>1757666</v>
      </c>
      <c r="I7952" s="0" t="n">
        <v>719608</v>
      </c>
      <c r="J7952" s="0" t="n">
        <v>9030</v>
      </c>
    </row>
    <row r="7953" customFormat="false" ht="15" hidden="false" customHeight="false" outlineLevel="0" collapsed="false">
      <c r="A7953" s="0" t="n">
        <v>202408</v>
      </c>
      <c r="B7953" s="0" t="n">
        <v>202408</v>
      </c>
      <c r="C7953" s="37" t="s">
        <v>106</v>
      </c>
      <c r="D7953" s="37" t="s">
        <v>586</v>
      </c>
      <c r="E7953" s="0" t="n">
        <v>1</v>
      </c>
      <c r="F7953" s="38" t="s">
        <v>70</v>
      </c>
      <c r="G7953" s="37" t="s">
        <v>587</v>
      </c>
      <c r="H7953" s="0" t="n">
        <v>3054574</v>
      </c>
      <c r="I7953" s="0" t="n">
        <v>1319096</v>
      </c>
      <c r="J7953" s="0" t="n">
        <v>76345</v>
      </c>
    </row>
    <row r="7954" customFormat="false" ht="15" hidden="false" customHeight="false" outlineLevel="0" collapsed="false">
      <c r="A7954" s="0" t="n">
        <v>202408</v>
      </c>
      <c r="B7954" s="0" t="n">
        <v>202408</v>
      </c>
      <c r="C7954" s="37" t="s">
        <v>178</v>
      </c>
      <c r="D7954" s="37" t="s">
        <v>356</v>
      </c>
      <c r="E7954" s="0" t="n">
        <v>1</v>
      </c>
      <c r="F7954" s="38" t="s">
        <v>70</v>
      </c>
      <c r="G7954" s="37" t="s">
        <v>588</v>
      </c>
      <c r="H7954" s="0" t="n">
        <v>1566368</v>
      </c>
      <c r="I7954" s="0" t="n">
        <v>414272</v>
      </c>
      <c r="J7954" s="0" t="n">
        <v>55562</v>
      </c>
    </row>
    <row r="7955" customFormat="false" ht="15" hidden="false" customHeight="false" outlineLevel="0" collapsed="false">
      <c r="A7955" s="0" t="n">
        <v>202408</v>
      </c>
      <c r="B7955" s="0" t="n">
        <v>202408</v>
      </c>
      <c r="C7955" s="37" t="s">
        <v>124</v>
      </c>
      <c r="D7955" s="37" t="s">
        <v>367</v>
      </c>
      <c r="E7955" s="0" t="n">
        <v>1</v>
      </c>
      <c r="F7955" s="38" t="s">
        <v>70</v>
      </c>
      <c r="G7955" s="37" t="s">
        <v>589</v>
      </c>
      <c r="H7955" s="0" t="n">
        <v>1327399</v>
      </c>
      <c r="I7955" s="0" t="n">
        <v>875620</v>
      </c>
      <c r="J7955" s="0" t="n">
        <v>46460</v>
      </c>
    </row>
    <row r="7956" customFormat="false" ht="15" hidden="false" customHeight="false" outlineLevel="0" collapsed="false">
      <c r="A7956" s="0" t="n">
        <v>202408</v>
      </c>
      <c r="B7956" s="0" t="n">
        <v>202408</v>
      </c>
      <c r="C7956" s="37" t="s">
        <v>101</v>
      </c>
      <c r="D7956" s="37" t="s">
        <v>590</v>
      </c>
      <c r="E7956" s="0" t="n">
        <v>1</v>
      </c>
      <c r="F7956" s="38" t="s">
        <v>70</v>
      </c>
      <c r="G7956" s="37" t="s">
        <v>591</v>
      </c>
      <c r="H7956" s="0" t="n">
        <v>6966252</v>
      </c>
      <c r="I7956" s="0" t="n">
        <v>2400036</v>
      </c>
      <c r="J7956" s="0" t="n">
        <v>818217</v>
      </c>
    </row>
    <row r="7957" customFormat="false" ht="15" hidden="false" customHeight="false" outlineLevel="0" collapsed="false">
      <c r="A7957" s="0" t="n">
        <v>202408</v>
      </c>
      <c r="B7957" s="0" t="n">
        <v>202408</v>
      </c>
      <c r="C7957" s="37" t="s">
        <v>112</v>
      </c>
      <c r="D7957" s="37" t="s">
        <v>141</v>
      </c>
      <c r="E7957" s="0" t="n">
        <v>1</v>
      </c>
      <c r="F7957" s="38" t="s">
        <v>70</v>
      </c>
      <c r="G7957" s="37" t="s">
        <v>592</v>
      </c>
      <c r="H7957" s="0" t="n">
        <v>6692730</v>
      </c>
      <c r="I7957" s="0" t="n">
        <v>4409083</v>
      </c>
      <c r="J7957" s="0" t="n">
        <v>462454</v>
      </c>
    </row>
    <row r="7958" customFormat="false" ht="15" hidden="false" customHeight="false" outlineLevel="0" collapsed="false">
      <c r="A7958" s="0" t="n">
        <v>202408</v>
      </c>
      <c r="B7958" s="0" t="n">
        <v>202408</v>
      </c>
      <c r="C7958" s="37" t="s">
        <v>149</v>
      </c>
      <c r="D7958" s="37" t="s">
        <v>113</v>
      </c>
      <c r="E7958" s="0" t="n">
        <v>1</v>
      </c>
      <c r="F7958" s="38" t="s">
        <v>70</v>
      </c>
      <c r="G7958" s="37" t="s">
        <v>593</v>
      </c>
      <c r="H7958" s="0" t="n">
        <v>34083</v>
      </c>
      <c r="I7958" s="0" t="n">
        <v>5847</v>
      </c>
      <c r="J7958" s="0" t="n">
        <v>-258</v>
      </c>
    </row>
    <row r="7959" customFormat="false" ht="15" hidden="false" customHeight="false" outlineLevel="0" collapsed="false">
      <c r="A7959" s="0" t="n">
        <v>202408</v>
      </c>
      <c r="B7959" s="0" t="n">
        <v>202408</v>
      </c>
      <c r="C7959" s="37" t="s">
        <v>178</v>
      </c>
      <c r="D7959" s="37" t="s">
        <v>102</v>
      </c>
      <c r="E7959" s="0" t="n">
        <v>1</v>
      </c>
      <c r="F7959" s="38" t="s">
        <v>70</v>
      </c>
      <c r="G7959" s="37" t="s">
        <v>594</v>
      </c>
      <c r="H7959" s="0" t="n">
        <v>813286</v>
      </c>
      <c r="I7959" s="0" t="n">
        <v>121030</v>
      </c>
      <c r="J7959" s="0" t="n">
        <v>-476</v>
      </c>
    </row>
    <row r="7960" customFormat="false" ht="15" hidden="false" customHeight="false" outlineLevel="0" collapsed="false">
      <c r="A7960" s="0" t="n">
        <v>202408</v>
      </c>
      <c r="B7960" s="0" t="n">
        <v>202408</v>
      </c>
      <c r="C7960" s="37" t="s">
        <v>98</v>
      </c>
      <c r="D7960" s="37" t="s">
        <v>102</v>
      </c>
      <c r="E7960" s="0" t="n">
        <v>1</v>
      </c>
      <c r="F7960" s="38" t="s">
        <v>70</v>
      </c>
      <c r="G7960" s="37" t="s">
        <v>595</v>
      </c>
      <c r="H7960" s="0" t="n">
        <v>804875</v>
      </c>
      <c r="I7960" s="0" t="n">
        <v>356426</v>
      </c>
      <c r="J7960" s="0" t="n">
        <v>-4988</v>
      </c>
    </row>
    <row r="7961" customFormat="false" ht="15" hidden="false" customHeight="false" outlineLevel="0" collapsed="false">
      <c r="A7961" s="0" t="n">
        <v>202408</v>
      </c>
      <c r="B7961" s="0" t="n">
        <v>202408</v>
      </c>
      <c r="C7961" s="37" t="s">
        <v>184</v>
      </c>
      <c r="D7961" s="37" t="s">
        <v>163</v>
      </c>
      <c r="E7961" s="0" t="n">
        <v>1</v>
      </c>
      <c r="F7961" s="38" t="s">
        <v>70</v>
      </c>
      <c r="G7961" s="37" t="s">
        <v>596</v>
      </c>
      <c r="H7961" s="0" t="n">
        <v>122677</v>
      </c>
      <c r="I7961" s="0" t="n">
        <v>49992</v>
      </c>
      <c r="J7961" s="0" t="n">
        <v>-125</v>
      </c>
    </row>
    <row r="7962" customFormat="false" ht="15" hidden="false" customHeight="false" outlineLevel="0" collapsed="false">
      <c r="A7962" s="0" t="n">
        <v>202408</v>
      </c>
      <c r="B7962" s="0" t="n">
        <v>202408</v>
      </c>
      <c r="C7962" s="37" t="s">
        <v>184</v>
      </c>
      <c r="D7962" s="37" t="s">
        <v>380</v>
      </c>
      <c r="E7962" s="0" t="n">
        <v>1</v>
      </c>
      <c r="F7962" s="38" t="s">
        <v>70</v>
      </c>
      <c r="G7962" s="37" t="s">
        <v>597</v>
      </c>
      <c r="H7962" s="0" t="n">
        <v>1188121</v>
      </c>
      <c r="I7962" s="0" t="n">
        <v>266596</v>
      </c>
      <c r="J7962" s="0" t="n">
        <v>35643</v>
      </c>
    </row>
    <row r="7963" customFormat="false" ht="15" hidden="false" customHeight="false" outlineLevel="0" collapsed="false">
      <c r="A7963" s="0" t="n">
        <v>202408</v>
      </c>
      <c r="B7963" s="0" t="n">
        <v>202408</v>
      </c>
      <c r="C7963" s="37" t="s">
        <v>98</v>
      </c>
      <c r="D7963" s="37" t="s">
        <v>380</v>
      </c>
      <c r="E7963" s="0" t="n">
        <v>1</v>
      </c>
      <c r="F7963" s="38" t="s">
        <v>70</v>
      </c>
      <c r="G7963" s="37" t="s">
        <v>598</v>
      </c>
      <c r="H7963" s="0" t="n">
        <v>4476713</v>
      </c>
      <c r="I7963" s="0" t="n">
        <v>654957</v>
      </c>
      <c r="J7963" s="0" t="n">
        <v>-20075</v>
      </c>
    </row>
    <row r="7964" customFormat="false" ht="15" hidden="false" customHeight="false" outlineLevel="0" collapsed="false">
      <c r="A7964" s="0" t="n">
        <v>202408</v>
      </c>
      <c r="B7964" s="0" t="n">
        <v>202408</v>
      </c>
      <c r="C7964" s="37" t="s">
        <v>109</v>
      </c>
      <c r="D7964" s="37" t="s">
        <v>372</v>
      </c>
      <c r="E7964" s="0" t="n">
        <v>1</v>
      </c>
      <c r="F7964" s="38" t="s">
        <v>70</v>
      </c>
      <c r="G7964" s="37" t="s">
        <v>599</v>
      </c>
      <c r="H7964" s="0" t="n">
        <v>297562</v>
      </c>
      <c r="I7964" s="0" t="n">
        <v>190509</v>
      </c>
      <c r="J7964" s="0" t="n">
        <v>8931</v>
      </c>
    </row>
    <row r="7965" customFormat="false" ht="15" hidden="false" customHeight="false" outlineLevel="0" collapsed="false">
      <c r="A7965" s="0" t="n">
        <v>202408</v>
      </c>
      <c r="B7965" s="0" t="n">
        <v>202408</v>
      </c>
      <c r="C7965" s="37" t="s">
        <v>152</v>
      </c>
      <c r="D7965" s="37" t="s">
        <v>220</v>
      </c>
      <c r="E7965" s="0" t="n">
        <v>1</v>
      </c>
      <c r="F7965" s="38" t="s">
        <v>70</v>
      </c>
      <c r="G7965" s="37" t="s">
        <v>600</v>
      </c>
      <c r="H7965" s="0" t="n">
        <v>2337105</v>
      </c>
      <c r="I7965" s="0" t="n">
        <v>1074653</v>
      </c>
      <c r="J7965" s="0" t="n">
        <v>208778</v>
      </c>
    </row>
    <row r="7966" customFormat="false" ht="15" hidden="false" customHeight="false" outlineLevel="0" collapsed="false">
      <c r="A7966" s="0" t="n">
        <v>202408</v>
      </c>
      <c r="B7966" s="0" t="n">
        <v>202408</v>
      </c>
      <c r="C7966" s="37" t="s">
        <v>149</v>
      </c>
      <c r="D7966" s="37" t="s">
        <v>216</v>
      </c>
      <c r="E7966" s="0" t="n">
        <v>1</v>
      </c>
      <c r="F7966" s="38" t="s">
        <v>70</v>
      </c>
      <c r="G7966" s="37" t="s">
        <v>601</v>
      </c>
      <c r="H7966" s="0" t="n">
        <v>398555</v>
      </c>
      <c r="I7966" s="0" t="n">
        <v>38317</v>
      </c>
      <c r="J7966" s="0" t="n">
        <v>1074</v>
      </c>
    </row>
    <row r="7967" customFormat="false" ht="15" hidden="false" customHeight="false" outlineLevel="0" collapsed="false">
      <c r="A7967" s="0" t="n">
        <v>202408</v>
      </c>
      <c r="B7967" s="0" t="n">
        <v>202408</v>
      </c>
      <c r="C7967" s="37" t="s">
        <v>124</v>
      </c>
      <c r="D7967" s="37" t="s">
        <v>249</v>
      </c>
      <c r="E7967" s="0" t="n">
        <v>1</v>
      </c>
      <c r="F7967" s="38" t="s">
        <v>70</v>
      </c>
      <c r="G7967" s="37" t="s">
        <v>602</v>
      </c>
      <c r="H7967" s="0" t="n">
        <v>604123</v>
      </c>
      <c r="I7967" s="0" t="n">
        <v>542132</v>
      </c>
      <c r="J7967" s="0" t="n">
        <v>79774</v>
      </c>
    </row>
    <row r="7968" customFormat="false" ht="15" hidden="false" customHeight="false" outlineLevel="0" collapsed="false">
      <c r="A7968" s="0" t="n">
        <v>202408</v>
      </c>
      <c r="B7968" s="0" t="n">
        <v>202408</v>
      </c>
      <c r="C7968" s="37" t="s">
        <v>115</v>
      </c>
      <c r="D7968" s="37" t="s">
        <v>603</v>
      </c>
      <c r="E7968" s="0" t="n">
        <v>1</v>
      </c>
      <c r="F7968" s="38" t="s">
        <v>70</v>
      </c>
      <c r="G7968" s="37" t="s">
        <v>604</v>
      </c>
      <c r="H7968" s="0" t="n">
        <v>8340283</v>
      </c>
      <c r="I7968" s="0" t="n">
        <v>2143238</v>
      </c>
      <c r="J7968" s="0" t="n">
        <v>-189242</v>
      </c>
    </row>
    <row r="7969" customFormat="false" ht="15" hidden="false" customHeight="false" outlineLevel="0" collapsed="false">
      <c r="A7969" s="0" t="n">
        <v>202408</v>
      </c>
      <c r="B7969" s="0" t="n">
        <v>202408</v>
      </c>
      <c r="C7969" s="37" t="s">
        <v>158</v>
      </c>
      <c r="D7969" s="37" t="s">
        <v>519</v>
      </c>
      <c r="E7969" s="0" t="n">
        <v>1</v>
      </c>
      <c r="F7969" s="38" t="s">
        <v>70</v>
      </c>
      <c r="G7969" s="37" t="s">
        <v>605</v>
      </c>
      <c r="H7969" s="0" t="n">
        <v>531079</v>
      </c>
      <c r="I7969" s="0" t="n">
        <v>214122</v>
      </c>
      <c r="J7969" s="0" t="n">
        <v>9194</v>
      </c>
    </row>
    <row r="7970" customFormat="false" ht="15" hidden="false" customHeight="false" outlineLevel="0" collapsed="false">
      <c r="A7970" s="0" t="n">
        <v>202408</v>
      </c>
      <c r="B7970" s="0" t="n">
        <v>202408</v>
      </c>
      <c r="C7970" s="37" t="s">
        <v>106</v>
      </c>
      <c r="D7970" s="37" t="s">
        <v>606</v>
      </c>
      <c r="E7970" s="0" t="n">
        <v>1</v>
      </c>
      <c r="F7970" s="38" t="s">
        <v>70</v>
      </c>
      <c r="G7970" s="37" t="s">
        <v>607</v>
      </c>
      <c r="H7970" s="0" t="n">
        <v>1848580</v>
      </c>
      <c r="I7970" s="0" t="n">
        <v>321742</v>
      </c>
      <c r="J7970" s="0" t="n">
        <v>-2765</v>
      </c>
    </row>
    <row r="7971" customFormat="false" ht="15" hidden="false" customHeight="false" outlineLevel="0" collapsed="false">
      <c r="A7971" s="0" t="n">
        <v>202408</v>
      </c>
      <c r="B7971" s="0" t="n">
        <v>202408</v>
      </c>
      <c r="C7971" s="37" t="s">
        <v>152</v>
      </c>
      <c r="D7971" s="37" t="s">
        <v>608</v>
      </c>
      <c r="E7971" s="0" t="n">
        <v>1</v>
      </c>
      <c r="F7971" s="38" t="s">
        <v>70</v>
      </c>
      <c r="G7971" s="37" t="s">
        <v>609</v>
      </c>
      <c r="H7971" s="0" t="n">
        <v>142830</v>
      </c>
      <c r="I7971" s="0" t="n">
        <v>29067</v>
      </c>
      <c r="J7971" s="0" t="n">
        <v>3197</v>
      </c>
    </row>
    <row r="7972" customFormat="false" ht="15" hidden="false" customHeight="false" outlineLevel="0" collapsed="false">
      <c r="A7972" s="0" t="n">
        <v>202408</v>
      </c>
      <c r="B7972" s="0" t="n">
        <v>202408</v>
      </c>
      <c r="C7972" s="37" t="s">
        <v>109</v>
      </c>
      <c r="D7972" s="37" t="s">
        <v>393</v>
      </c>
      <c r="E7972" s="0" t="n">
        <v>1</v>
      </c>
      <c r="F7972" s="38" t="s">
        <v>70</v>
      </c>
      <c r="G7972" s="37" t="s">
        <v>610</v>
      </c>
      <c r="H7972" s="0" t="n">
        <v>10217767</v>
      </c>
      <c r="I7972" s="0" t="n">
        <v>1473192</v>
      </c>
      <c r="J7972" s="0" t="n">
        <v>-34587</v>
      </c>
    </row>
    <row r="7973" customFormat="false" ht="15" hidden="false" customHeight="false" outlineLevel="0" collapsed="false">
      <c r="A7973" s="0" t="n">
        <v>202408</v>
      </c>
      <c r="B7973" s="0" t="n">
        <v>202408</v>
      </c>
      <c r="C7973" s="37" t="s">
        <v>178</v>
      </c>
      <c r="D7973" s="37" t="s">
        <v>320</v>
      </c>
      <c r="E7973" s="0" t="n">
        <v>1</v>
      </c>
      <c r="F7973" s="38" t="s">
        <v>70</v>
      </c>
      <c r="G7973" s="37" t="s">
        <v>611</v>
      </c>
      <c r="H7973" s="0" t="n">
        <v>2752778</v>
      </c>
      <c r="I7973" s="0" t="n">
        <v>522748</v>
      </c>
      <c r="J7973" s="0" t="n">
        <v>150011</v>
      </c>
    </row>
    <row r="7974" customFormat="false" ht="15" hidden="false" customHeight="false" outlineLevel="0" collapsed="false">
      <c r="A7974" s="0" t="n">
        <v>202408</v>
      </c>
      <c r="B7974" s="0" t="n">
        <v>202408</v>
      </c>
      <c r="C7974" s="37" t="s">
        <v>101</v>
      </c>
      <c r="D7974" s="37" t="s">
        <v>104</v>
      </c>
      <c r="E7974" s="0" t="n">
        <v>1</v>
      </c>
      <c r="F7974" s="38" t="s">
        <v>70</v>
      </c>
      <c r="G7974" s="37" t="s">
        <v>612</v>
      </c>
      <c r="H7974" s="0" t="n">
        <v>1242453</v>
      </c>
      <c r="I7974" s="0" t="n">
        <v>400459</v>
      </c>
      <c r="J7974" s="0" t="n">
        <v>-33614</v>
      </c>
    </row>
    <row r="7975" customFormat="false" ht="15" hidden="false" customHeight="false" outlineLevel="0" collapsed="false">
      <c r="A7975" s="0" t="n">
        <v>202408</v>
      </c>
      <c r="B7975" s="0" t="n">
        <v>202408</v>
      </c>
      <c r="C7975" s="37" t="s">
        <v>124</v>
      </c>
      <c r="D7975" s="37" t="s">
        <v>362</v>
      </c>
      <c r="E7975" s="0" t="n">
        <v>1</v>
      </c>
      <c r="F7975" s="38" t="s">
        <v>70</v>
      </c>
      <c r="G7975" s="37" t="s">
        <v>613</v>
      </c>
      <c r="H7975" s="0" t="n">
        <v>1928684</v>
      </c>
      <c r="I7975" s="0" t="n">
        <v>467349</v>
      </c>
      <c r="J7975" s="0" t="n">
        <v>90469</v>
      </c>
    </row>
    <row r="7976" customFormat="false" ht="15" hidden="false" customHeight="false" outlineLevel="0" collapsed="false">
      <c r="A7976" s="0" t="n">
        <v>202408</v>
      </c>
      <c r="B7976" s="0" t="n">
        <v>202408</v>
      </c>
      <c r="C7976" s="37" t="s">
        <v>136</v>
      </c>
      <c r="D7976" s="37" t="s">
        <v>603</v>
      </c>
      <c r="E7976" s="0" t="n">
        <v>1</v>
      </c>
      <c r="F7976" s="38" t="s">
        <v>70</v>
      </c>
      <c r="G7976" s="37" t="s">
        <v>614</v>
      </c>
      <c r="H7976" s="0" t="n">
        <v>209961</v>
      </c>
      <c r="I7976" s="0" t="n">
        <v>82769</v>
      </c>
      <c r="J7976" s="0" t="n">
        <v>13891</v>
      </c>
    </row>
    <row r="7977" customFormat="false" ht="15" hidden="false" customHeight="false" outlineLevel="0" collapsed="false">
      <c r="A7977" s="0" t="n">
        <v>202408</v>
      </c>
      <c r="B7977" s="0" t="n">
        <v>202408</v>
      </c>
      <c r="C7977" s="37" t="s">
        <v>152</v>
      </c>
      <c r="D7977" s="37" t="s">
        <v>387</v>
      </c>
      <c r="E7977" s="0" t="n">
        <v>1</v>
      </c>
      <c r="F7977" s="38" t="s">
        <v>70</v>
      </c>
      <c r="G7977" s="37" t="s">
        <v>615</v>
      </c>
      <c r="H7977" s="0" t="n">
        <v>4824879</v>
      </c>
      <c r="I7977" s="0" t="n">
        <v>885498</v>
      </c>
      <c r="J7977" s="0" t="n">
        <v>98278</v>
      </c>
    </row>
    <row r="7978" customFormat="false" ht="15" hidden="false" customHeight="false" outlineLevel="0" collapsed="false">
      <c r="A7978" s="0" t="n">
        <v>202408</v>
      </c>
      <c r="B7978" s="0" t="n">
        <v>202408</v>
      </c>
      <c r="C7978" s="37" t="s">
        <v>178</v>
      </c>
      <c r="D7978" s="37" t="s">
        <v>616</v>
      </c>
      <c r="E7978" s="0" t="n">
        <v>1</v>
      </c>
      <c r="F7978" s="38" t="s">
        <v>70</v>
      </c>
      <c r="G7978" s="37" t="s">
        <v>617</v>
      </c>
      <c r="H7978" s="0" t="n">
        <v>753333</v>
      </c>
      <c r="I7978" s="0" t="n">
        <v>255473</v>
      </c>
      <c r="J7978" s="0" t="n">
        <v>21828</v>
      </c>
    </row>
    <row r="7979" customFormat="false" ht="15" hidden="false" customHeight="false" outlineLevel="0" collapsed="false">
      <c r="A7979" s="0" t="n">
        <v>202408</v>
      </c>
      <c r="B7979" s="0" t="n">
        <v>202408</v>
      </c>
      <c r="C7979" s="37" t="s">
        <v>106</v>
      </c>
      <c r="D7979" s="37" t="s">
        <v>618</v>
      </c>
      <c r="E7979" s="0" t="n">
        <v>1</v>
      </c>
      <c r="F7979" s="38" t="s">
        <v>70</v>
      </c>
      <c r="G7979" s="37" t="s">
        <v>619</v>
      </c>
      <c r="H7979" s="0" t="n">
        <v>859340</v>
      </c>
      <c r="I7979" s="0" t="n">
        <v>139711</v>
      </c>
      <c r="J7979" s="0" t="n">
        <v>37093</v>
      </c>
    </row>
    <row r="7980" customFormat="false" ht="15" hidden="false" customHeight="false" outlineLevel="0" collapsed="false">
      <c r="A7980" s="0" t="n">
        <v>202408</v>
      </c>
      <c r="B7980" s="0" t="n">
        <v>202408</v>
      </c>
      <c r="C7980" s="37" t="s">
        <v>184</v>
      </c>
      <c r="D7980" s="37" t="s">
        <v>231</v>
      </c>
      <c r="E7980" s="0" t="n">
        <v>1</v>
      </c>
      <c r="F7980" s="38" t="s">
        <v>70</v>
      </c>
      <c r="G7980" s="37" t="s">
        <v>620</v>
      </c>
      <c r="H7980" s="0" t="n">
        <v>619207</v>
      </c>
      <c r="I7980" s="0" t="n">
        <v>176026</v>
      </c>
      <c r="J7980" s="0" t="n">
        <v>57577</v>
      </c>
    </row>
    <row r="7981" customFormat="false" ht="15" hidden="false" customHeight="false" outlineLevel="0" collapsed="false">
      <c r="A7981" s="0" t="n">
        <v>202408</v>
      </c>
      <c r="B7981" s="0" t="n">
        <v>202408</v>
      </c>
      <c r="C7981" s="37" t="s">
        <v>124</v>
      </c>
      <c r="D7981" s="37" t="s">
        <v>467</v>
      </c>
      <c r="E7981" s="0" t="n">
        <v>1</v>
      </c>
      <c r="F7981" s="38" t="s">
        <v>70</v>
      </c>
      <c r="G7981" s="37" t="s">
        <v>621</v>
      </c>
      <c r="H7981" s="0" t="n">
        <v>597752</v>
      </c>
      <c r="I7981" s="0" t="n">
        <v>240293</v>
      </c>
      <c r="J7981" s="0" t="n">
        <v>14243</v>
      </c>
    </row>
    <row r="7982" customFormat="false" ht="15" hidden="false" customHeight="false" outlineLevel="0" collapsed="false">
      <c r="A7982" s="0" t="n">
        <v>202408</v>
      </c>
      <c r="B7982" s="0" t="n">
        <v>202408</v>
      </c>
      <c r="C7982" s="37" t="s">
        <v>112</v>
      </c>
      <c r="D7982" s="37" t="s">
        <v>324</v>
      </c>
      <c r="E7982" s="0" t="n">
        <v>1</v>
      </c>
      <c r="F7982" s="38" t="s">
        <v>70</v>
      </c>
      <c r="G7982" s="37" t="s">
        <v>622</v>
      </c>
      <c r="H7982" s="0" t="n">
        <v>2837226</v>
      </c>
      <c r="I7982" s="0" t="n">
        <v>723051</v>
      </c>
      <c r="J7982" s="0" t="n">
        <v>69252</v>
      </c>
    </row>
    <row r="7983" customFormat="false" ht="15" hidden="false" customHeight="false" outlineLevel="0" collapsed="false">
      <c r="A7983" s="0" t="n">
        <v>202408</v>
      </c>
      <c r="B7983" s="0" t="n">
        <v>202408</v>
      </c>
      <c r="C7983" s="37" t="s">
        <v>106</v>
      </c>
      <c r="D7983" s="37" t="s">
        <v>623</v>
      </c>
      <c r="E7983" s="0" t="n">
        <v>1</v>
      </c>
      <c r="F7983" s="38" t="s">
        <v>70</v>
      </c>
      <c r="G7983" s="37" t="s">
        <v>624</v>
      </c>
      <c r="H7983" s="0" t="n">
        <v>1886247</v>
      </c>
      <c r="I7983" s="0" t="n">
        <v>464822</v>
      </c>
      <c r="J7983" s="0" t="n">
        <v>11509</v>
      </c>
    </row>
    <row r="7984" customFormat="false" ht="15" hidden="false" customHeight="false" outlineLevel="0" collapsed="false">
      <c r="A7984" s="0" t="n">
        <v>202408</v>
      </c>
      <c r="B7984" s="0" t="n">
        <v>202408</v>
      </c>
      <c r="C7984" s="37" t="s">
        <v>95</v>
      </c>
      <c r="D7984" s="37" t="s">
        <v>320</v>
      </c>
      <c r="E7984" s="0" t="n">
        <v>1</v>
      </c>
      <c r="F7984" s="38" t="s">
        <v>70</v>
      </c>
      <c r="G7984" s="37" t="s">
        <v>625</v>
      </c>
      <c r="H7984" s="0" t="n">
        <v>2619070</v>
      </c>
      <c r="I7984" s="0" t="n">
        <v>619896</v>
      </c>
      <c r="J7984" s="0" t="n">
        <v>-22892</v>
      </c>
    </row>
    <row r="7985" customFormat="false" ht="15" hidden="false" customHeight="false" outlineLevel="0" collapsed="false">
      <c r="A7985" s="0" t="n">
        <v>202408</v>
      </c>
      <c r="B7985" s="0" t="n">
        <v>202408</v>
      </c>
      <c r="C7985" s="37" t="s">
        <v>197</v>
      </c>
      <c r="D7985" s="37" t="s">
        <v>626</v>
      </c>
      <c r="E7985" s="0" t="n">
        <v>1</v>
      </c>
      <c r="F7985" s="38" t="s">
        <v>70</v>
      </c>
      <c r="G7985" s="37" t="s">
        <v>627</v>
      </c>
      <c r="H7985" s="0" t="n">
        <v>1407285</v>
      </c>
      <c r="I7985" s="0" t="n">
        <v>309552</v>
      </c>
      <c r="J7985" s="0" t="n">
        <v>39100</v>
      </c>
    </row>
    <row r="7986" customFormat="false" ht="15" hidden="false" customHeight="false" outlineLevel="0" collapsed="false">
      <c r="A7986" s="0" t="n">
        <v>202408</v>
      </c>
      <c r="B7986" s="0" t="n">
        <v>202408</v>
      </c>
      <c r="C7986" s="37" t="s">
        <v>197</v>
      </c>
      <c r="D7986" s="37" t="s">
        <v>172</v>
      </c>
      <c r="E7986" s="0" t="n">
        <v>1</v>
      </c>
      <c r="F7986" s="38" t="s">
        <v>70</v>
      </c>
      <c r="G7986" s="37" t="s">
        <v>628</v>
      </c>
      <c r="H7986" s="0" t="n">
        <v>2037165</v>
      </c>
      <c r="I7986" s="0" t="n">
        <v>423163</v>
      </c>
      <c r="J7986" s="0" t="n">
        <v>44416</v>
      </c>
    </row>
    <row r="7987" customFormat="false" ht="15" hidden="false" customHeight="false" outlineLevel="0" collapsed="false">
      <c r="A7987" s="0" t="n">
        <v>202408</v>
      </c>
      <c r="B7987" s="0" t="n">
        <v>202408</v>
      </c>
      <c r="C7987" s="37" t="s">
        <v>124</v>
      </c>
      <c r="D7987" s="37" t="s">
        <v>420</v>
      </c>
      <c r="E7987" s="0" t="n">
        <v>1</v>
      </c>
      <c r="F7987" s="38" t="s">
        <v>70</v>
      </c>
      <c r="G7987" s="37" t="s">
        <v>629</v>
      </c>
      <c r="H7987" s="0" t="n">
        <v>607542</v>
      </c>
      <c r="I7987" s="0" t="n">
        <v>126113</v>
      </c>
      <c r="J7987" s="0" t="n">
        <v>-10218</v>
      </c>
    </row>
    <row r="7988" customFormat="false" ht="15" hidden="false" customHeight="false" outlineLevel="0" collapsed="false">
      <c r="A7988" s="0" t="n">
        <v>202408</v>
      </c>
      <c r="B7988" s="0" t="n">
        <v>202408</v>
      </c>
      <c r="C7988" s="37" t="s">
        <v>95</v>
      </c>
      <c r="D7988" s="37" t="s">
        <v>200</v>
      </c>
      <c r="E7988" s="0" t="n">
        <v>1</v>
      </c>
      <c r="F7988" s="38" t="s">
        <v>70</v>
      </c>
      <c r="G7988" s="37" t="s">
        <v>630</v>
      </c>
      <c r="H7988" s="0" t="n">
        <v>16684073</v>
      </c>
      <c r="I7988" s="0" t="n">
        <v>7557096</v>
      </c>
      <c r="J7988" s="0" t="n">
        <v>949173</v>
      </c>
    </row>
    <row r="7989" customFormat="false" ht="15" hidden="false" customHeight="false" outlineLevel="0" collapsed="false">
      <c r="A7989" s="0" t="n">
        <v>202408</v>
      </c>
      <c r="B7989" s="0" t="n">
        <v>202408</v>
      </c>
      <c r="C7989" s="37" t="s">
        <v>106</v>
      </c>
      <c r="D7989" s="37" t="s">
        <v>631</v>
      </c>
      <c r="E7989" s="0" t="n">
        <v>1</v>
      </c>
      <c r="F7989" s="38" t="s">
        <v>70</v>
      </c>
      <c r="G7989" s="37" t="s">
        <v>632</v>
      </c>
      <c r="H7989" s="0" t="n">
        <v>196390</v>
      </c>
      <c r="I7989" s="0" t="n">
        <v>43766</v>
      </c>
      <c r="J7989" s="0" t="n">
        <v>4740</v>
      </c>
    </row>
    <row r="7990" customFormat="false" ht="15" hidden="false" customHeight="false" outlineLevel="0" collapsed="false">
      <c r="A7990" s="0" t="n">
        <v>202408</v>
      </c>
      <c r="B7990" s="0" t="n">
        <v>202408</v>
      </c>
      <c r="C7990" s="37" t="s">
        <v>106</v>
      </c>
      <c r="D7990" s="37" t="s">
        <v>214</v>
      </c>
      <c r="E7990" s="0" t="n">
        <v>1</v>
      </c>
      <c r="F7990" s="38" t="s">
        <v>70</v>
      </c>
      <c r="G7990" s="37" t="s">
        <v>633</v>
      </c>
      <c r="H7990" s="0" t="n">
        <v>6213251</v>
      </c>
      <c r="I7990" s="0" t="n">
        <v>1024384</v>
      </c>
      <c r="J7990" s="0" t="n">
        <v>20360</v>
      </c>
    </row>
    <row r="7991" customFormat="false" ht="15" hidden="false" customHeight="false" outlineLevel="0" collapsed="false">
      <c r="A7991" s="0" t="n">
        <v>202408</v>
      </c>
      <c r="B7991" s="0" t="n">
        <v>202408</v>
      </c>
      <c r="C7991" s="37" t="s">
        <v>184</v>
      </c>
      <c r="D7991" s="37" t="s">
        <v>634</v>
      </c>
      <c r="E7991" s="0" t="n">
        <v>1</v>
      </c>
      <c r="F7991" s="38" t="s">
        <v>70</v>
      </c>
      <c r="G7991" s="37" t="s">
        <v>635</v>
      </c>
      <c r="H7991" s="0" t="n">
        <v>7729262</v>
      </c>
      <c r="I7991" s="0" t="n">
        <v>2664331</v>
      </c>
      <c r="J7991" s="0" t="n">
        <v>35563</v>
      </c>
    </row>
    <row r="7992" customFormat="false" ht="15" hidden="false" customHeight="false" outlineLevel="0" collapsed="false">
      <c r="A7992" s="0" t="n">
        <v>202408</v>
      </c>
      <c r="B7992" s="0" t="n">
        <v>202408</v>
      </c>
      <c r="C7992" s="37" t="s">
        <v>109</v>
      </c>
      <c r="D7992" s="37" t="s">
        <v>636</v>
      </c>
      <c r="E7992" s="0" t="n">
        <v>1</v>
      </c>
      <c r="F7992" s="38" t="s">
        <v>70</v>
      </c>
      <c r="G7992" s="37" t="s">
        <v>637</v>
      </c>
      <c r="H7992" s="0" t="n">
        <v>451775</v>
      </c>
      <c r="I7992" s="0" t="n">
        <v>252741</v>
      </c>
      <c r="J7992" s="0" t="n">
        <v>30930</v>
      </c>
    </row>
    <row r="7993" customFormat="false" ht="15" hidden="false" customHeight="false" outlineLevel="0" collapsed="false">
      <c r="A7993" s="0" t="n">
        <v>202408</v>
      </c>
      <c r="B7993" s="0" t="n">
        <v>202408</v>
      </c>
      <c r="C7993" s="37" t="s">
        <v>106</v>
      </c>
      <c r="D7993" s="37" t="s">
        <v>638</v>
      </c>
      <c r="E7993" s="0" t="n">
        <v>1</v>
      </c>
      <c r="F7993" s="38" t="s">
        <v>70</v>
      </c>
      <c r="G7993" s="37" t="s">
        <v>639</v>
      </c>
      <c r="H7993" s="0" t="n">
        <v>19542111</v>
      </c>
      <c r="I7993" s="0" t="n">
        <v>6801921</v>
      </c>
      <c r="J7993" s="0" t="n">
        <v>1638502</v>
      </c>
    </row>
    <row r="7994" customFormat="false" ht="15" hidden="false" customHeight="false" outlineLevel="0" collapsed="false">
      <c r="A7994" s="0" t="n">
        <v>202408</v>
      </c>
      <c r="B7994" s="0" t="n">
        <v>202408</v>
      </c>
      <c r="C7994" s="37" t="s">
        <v>124</v>
      </c>
      <c r="D7994" s="37" t="s">
        <v>99</v>
      </c>
      <c r="E7994" s="0" t="n">
        <v>1</v>
      </c>
      <c r="F7994" s="38" t="s">
        <v>70</v>
      </c>
      <c r="G7994" s="37" t="s">
        <v>640</v>
      </c>
      <c r="H7994" s="0" t="n">
        <v>4876339</v>
      </c>
      <c r="I7994" s="0" t="n">
        <v>1107402</v>
      </c>
      <c r="J7994" s="0" t="n">
        <v>132711</v>
      </c>
    </row>
    <row r="7995" customFormat="false" ht="15" hidden="false" customHeight="false" outlineLevel="0" collapsed="false">
      <c r="A7995" s="0" t="n">
        <v>202408</v>
      </c>
      <c r="B7995" s="0" t="n">
        <v>202408</v>
      </c>
      <c r="C7995" s="37" t="s">
        <v>109</v>
      </c>
      <c r="D7995" s="37" t="s">
        <v>300</v>
      </c>
      <c r="E7995" s="0" t="n">
        <v>1</v>
      </c>
      <c r="F7995" s="38" t="s">
        <v>70</v>
      </c>
      <c r="G7995" s="37" t="s">
        <v>641</v>
      </c>
      <c r="H7995" s="0" t="n">
        <v>3431403</v>
      </c>
      <c r="I7995" s="0" t="n">
        <v>407832</v>
      </c>
      <c r="J7995" s="0" t="n">
        <v>64457</v>
      </c>
    </row>
    <row r="7996" customFormat="false" ht="15" hidden="false" customHeight="false" outlineLevel="0" collapsed="false">
      <c r="A7996" s="0" t="n">
        <v>202408</v>
      </c>
      <c r="B7996" s="0" t="n">
        <v>202408</v>
      </c>
      <c r="C7996" s="37" t="s">
        <v>109</v>
      </c>
      <c r="D7996" s="37" t="s">
        <v>116</v>
      </c>
      <c r="E7996" s="0" t="n">
        <v>1</v>
      </c>
      <c r="F7996" s="38" t="s">
        <v>70</v>
      </c>
      <c r="G7996" s="37" t="s">
        <v>642</v>
      </c>
      <c r="H7996" s="0" t="n">
        <v>1205139</v>
      </c>
      <c r="I7996" s="0" t="n">
        <v>681000</v>
      </c>
      <c r="J7996" s="0" t="n">
        <v>-2193</v>
      </c>
    </row>
    <row r="7997" customFormat="false" ht="15" hidden="false" customHeight="false" outlineLevel="0" collapsed="false">
      <c r="A7997" s="0" t="n">
        <v>202408</v>
      </c>
      <c r="B7997" s="0" t="n">
        <v>202408</v>
      </c>
      <c r="C7997" s="37" t="s">
        <v>124</v>
      </c>
      <c r="D7997" s="37" t="s">
        <v>170</v>
      </c>
      <c r="E7997" s="0" t="n">
        <v>1</v>
      </c>
      <c r="F7997" s="38" t="s">
        <v>70</v>
      </c>
      <c r="G7997" s="37" t="s">
        <v>643</v>
      </c>
      <c r="H7997" s="0" t="n">
        <v>1404182</v>
      </c>
      <c r="I7997" s="0" t="n">
        <v>601981</v>
      </c>
      <c r="J7997" s="0" t="n">
        <v>23220</v>
      </c>
    </row>
    <row r="7998" customFormat="false" ht="15" hidden="false" customHeight="false" outlineLevel="0" collapsed="false">
      <c r="A7998" s="0" t="n">
        <v>202408</v>
      </c>
      <c r="B7998" s="0" t="n">
        <v>202408</v>
      </c>
      <c r="C7998" s="37" t="s">
        <v>115</v>
      </c>
      <c r="D7998" s="37" t="s">
        <v>130</v>
      </c>
      <c r="E7998" s="0" t="n">
        <v>1</v>
      </c>
      <c r="F7998" s="38" t="s">
        <v>70</v>
      </c>
      <c r="G7998" s="37" t="s">
        <v>644</v>
      </c>
      <c r="H7998" s="0" t="n">
        <v>1063598</v>
      </c>
      <c r="I7998" s="0" t="n">
        <v>166471</v>
      </c>
      <c r="J7998" s="0" t="n">
        <v>23439</v>
      </c>
    </row>
    <row r="7999" customFormat="false" ht="15" hidden="false" customHeight="false" outlineLevel="0" collapsed="false">
      <c r="A7999" s="0" t="n">
        <v>202408</v>
      </c>
      <c r="B7999" s="0" t="n">
        <v>202408</v>
      </c>
      <c r="C7999" s="37" t="s">
        <v>95</v>
      </c>
      <c r="D7999" s="37" t="s">
        <v>235</v>
      </c>
      <c r="E7999" s="0" t="n">
        <v>1</v>
      </c>
      <c r="F7999" s="38" t="s">
        <v>70</v>
      </c>
      <c r="G7999" s="37" t="s">
        <v>645</v>
      </c>
      <c r="H7999" s="0" t="n">
        <v>2074523</v>
      </c>
      <c r="I7999" s="0" t="n">
        <v>470415</v>
      </c>
      <c r="J7999" s="0" t="n">
        <v>-26265</v>
      </c>
    </row>
    <row r="8000" customFormat="false" ht="15" hidden="false" customHeight="false" outlineLevel="0" collapsed="false">
      <c r="A8000" s="0" t="n">
        <v>202408</v>
      </c>
      <c r="B8000" s="0" t="n">
        <v>202408</v>
      </c>
      <c r="C8000" s="37" t="s">
        <v>115</v>
      </c>
      <c r="D8000" s="37" t="s">
        <v>646</v>
      </c>
      <c r="E8000" s="0" t="n">
        <v>1</v>
      </c>
      <c r="F8000" s="38" t="s">
        <v>70</v>
      </c>
      <c r="G8000" s="37" t="s">
        <v>647</v>
      </c>
      <c r="H8000" s="0" t="n">
        <v>7388809</v>
      </c>
      <c r="I8000" s="0" t="n">
        <v>1564147</v>
      </c>
      <c r="J8000" s="0" t="n">
        <v>157541</v>
      </c>
    </row>
    <row r="8001" customFormat="false" ht="15" hidden="false" customHeight="false" outlineLevel="0" collapsed="false">
      <c r="A8001" s="0" t="n">
        <v>202408</v>
      </c>
      <c r="B8001" s="0" t="n">
        <v>202408</v>
      </c>
      <c r="C8001" s="37" t="s">
        <v>149</v>
      </c>
      <c r="D8001" s="37" t="s">
        <v>531</v>
      </c>
      <c r="E8001" s="0" t="n">
        <v>1</v>
      </c>
      <c r="F8001" s="38" t="s">
        <v>70</v>
      </c>
      <c r="G8001" s="37" t="s">
        <v>648</v>
      </c>
      <c r="H8001" s="0" t="n">
        <v>1223499</v>
      </c>
      <c r="I8001" s="0" t="n">
        <v>805836</v>
      </c>
      <c r="J8001" s="0" t="n">
        <v>104229</v>
      </c>
    </row>
    <row r="8002" customFormat="false" ht="15" hidden="false" customHeight="false" outlineLevel="0" collapsed="false">
      <c r="A8002" s="0" t="n">
        <v>202408</v>
      </c>
      <c r="B8002" s="0" t="n">
        <v>202408</v>
      </c>
      <c r="C8002" s="37" t="s">
        <v>124</v>
      </c>
      <c r="D8002" s="37" t="s">
        <v>616</v>
      </c>
      <c r="E8002" s="0" t="n">
        <v>1</v>
      </c>
      <c r="F8002" s="38" t="s">
        <v>70</v>
      </c>
      <c r="G8002" s="37" t="s">
        <v>649</v>
      </c>
      <c r="H8002" s="0" t="n">
        <v>365581</v>
      </c>
      <c r="I8002" s="0" t="n">
        <v>44584</v>
      </c>
      <c r="J8002" s="0" t="n">
        <v>3395</v>
      </c>
    </row>
    <row r="8003" customFormat="false" ht="15" hidden="false" customHeight="false" outlineLevel="0" collapsed="false">
      <c r="A8003" s="0" t="n">
        <v>202408</v>
      </c>
      <c r="B8003" s="0" t="n">
        <v>202408</v>
      </c>
      <c r="C8003" s="37" t="s">
        <v>101</v>
      </c>
      <c r="D8003" s="37" t="s">
        <v>445</v>
      </c>
      <c r="E8003" s="0" t="n">
        <v>1</v>
      </c>
      <c r="F8003" s="38" t="s">
        <v>70</v>
      </c>
      <c r="G8003" s="37" t="s">
        <v>650</v>
      </c>
      <c r="H8003" s="0" t="n">
        <v>2778628</v>
      </c>
      <c r="I8003" s="0" t="n">
        <v>691168</v>
      </c>
      <c r="J8003" s="0" t="n">
        <v>77367</v>
      </c>
    </row>
    <row r="8004" customFormat="false" ht="15" hidden="false" customHeight="false" outlineLevel="0" collapsed="false">
      <c r="A8004" s="0" t="n">
        <v>202408</v>
      </c>
      <c r="B8004" s="0" t="n">
        <v>202408</v>
      </c>
      <c r="C8004" s="37" t="s">
        <v>109</v>
      </c>
      <c r="D8004" s="37" t="s">
        <v>651</v>
      </c>
      <c r="E8004" s="0" t="n">
        <v>1</v>
      </c>
      <c r="F8004" s="38" t="s">
        <v>70</v>
      </c>
      <c r="G8004" s="37" t="s">
        <v>652</v>
      </c>
      <c r="H8004" s="0" t="n">
        <v>3867706</v>
      </c>
      <c r="I8004" s="0" t="n">
        <v>1461167</v>
      </c>
      <c r="J8004" s="0" t="n">
        <v>125342</v>
      </c>
    </row>
    <row r="8005" customFormat="false" ht="15" hidden="false" customHeight="false" outlineLevel="0" collapsed="false">
      <c r="A8005" s="0" t="n">
        <v>202408</v>
      </c>
      <c r="B8005" s="0" t="n">
        <v>202408</v>
      </c>
      <c r="C8005" s="37" t="s">
        <v>184</v>
      </c>
      <c r="D8005" s="37" t="s">
        <v>482</v>
      </c>
      <c r="E8005" s="0" t="n">
        <v>1</v>
      </c>
      <c r="F8005" s="38" t="s">
        <v>70</v>
      </c>
      <c r="G8005" s="37" t="s">
        <v>653</v>
      </c>
      <c r="H8005" s="0" t="n">
        <v>2496116</v>
      </c>
      <c r="I8005" s="0" t="n">
        <v>396126</v>
      </c>
      <c r="J8005" s="0" t="n">
        <v>7045</v>
      </c>
    </row>
    <row r="8006" customFormat="false" ht="15" hidden="false" customHeight="false" outlineLevel="0" collapsed="false">
      <c r="A8006" s="0" t="n">
        <v>202408</v>
      </c>
      <c r="B8006" s="0" t="n">
        <v>202408</v>
      </c>
      <c r="C8006" s="37" t="s">
        <v>136</v>
      </c>
      <c r="D8006" s="37" t="s">
        <v>606</v>
      </c>
      <c r="E8006" s="0" t="n">
        <v>1</v>
      </c>
      <c r="F8006" s="38" t="s">
        <v>70</v>
      </c>
      <c r="G8006" s="37" t="s">
        <v>654</v>
      </c>
      <c r="H8006" s="0" t="n">
        <v>2984393</v>
      </c>
      <c r="I8006" s="0" t="n">
        <v>533665</v>
      </c>
      <c r="J8006" s="0" t="n">
        <v>-20178</v>
      </c>
    </row>
    <row r="8007" customFormat="false" ht="15" hidden="false" customHeight="false" outlineLevel="0" collapsed="false">
      <c r="A8007" s="0" t="n">
        <v>202408</v>
      </c>
      <c r="B8007" s="0" t="n">
        <v>202408</v>
      </c>
      <c r="C8007" s="37" t="s">
        <v>152</v>
      </c>
      <c r="D8007" s="37" t="s">
        <v>655</v>
      </c>
      <c r="E8007" s="0" t="n">
        <v>1</v>
      </c>
      <c r="F8007" s="38" t="s">
        <v>70</v>
      </c>
      <c r="G8007" s="37" t="s">
        <v>656</v>
      </c>
      <c r="H8007" s="0" t="n">
        <v>829214</v>
      </c>
      <c r="I8007" s="0" t="n">
        <v>262097</v>
      </c>
      <c r="J8007" s="0" t="n">
        <v>18601</v>
      </c>
    </row>
    <row r="8008" customFormat="false" ht="15" hidden="false" customHeight="false" outlineLevel="0" collapsed="false">
      <c r="A8008" s="0" t="n">
        <v>202408</v>
      </c>
      <c r="B8008" s="0" t="n">
        <v>202408</v>
      </c>
      <c r="C8008" s="37" t="s">
        <v>178</v>
      </c>
      <c r="D8008" s="37" t="s">
        <v>127</v>
      </c>
      <c r="E8008" s="0" t="n">
        <v>1</v>
      </c>
      <c r="F8008" s="38" t="s">
        <v>70</v>
      </c>
      <c r="G8008" s="37" t="s">
        <v>657</v>
      </c>
      <c r="H8008" s="0" t="n">
        <v>309048</v>
      </c>
      <c r="I8008" s="0" t="n">
        <v>57617</v>
      </c>
      <c r="J8008" s="0" t="n">
        <v>12126</v>
      </c>
    </row>
    <row r="8009" customFormat="false" ht="15" hidden="false" customHeight="false" outlineLevel="0" collapsed="false">
      <c r="A8009" s="0" t="n">
        <v>202408</v>
      </c>
      <c r="B8009" s="0" t="n">
        <v>202408</v>
      </c>
      <c r="C8009" s="37" t="s">
        <v>158</v>
      </c>
      <c r="D8009" s="37" t="s">
        <v>189</v>
      </c>
      <c r="E8009" s="0" t="n">
        <v>1</v>
      </c>
      <c r="F8009" s="38" t="s">
        <v>70</v>
      </c>
      <c r="G8009" s="37" t="s">
        <v>658</v>
      </c>
      <c r="H8009" s="0" t="n">
        <v>484520</v>
      </c>
      <c r="I8009" s="0" t="n">
        <v>89687</v>
      </c>
      <c r="J8009" s="0" t="n">
        <v>16362</v>
      </c>
    </row>
    <row r="8010" customFormat="false" ht="15" hidden="false" customHeight="false" outlineLevel="0" collapsed="false">
      <c r="A8010" s="0" t="n">
        <v>202408</v>
      </c>
      <c r="B8010" s="0" t="n">
        <v>202408</v>
      </c>
      <c r="C8010" s="37" t="s">
        <v>98</v>
      </c>
      <c r="D8010" s="37" t="s">
        <v>659</v>
      </c>
      <c r="E8010" s="0" t="n">
        <v>1</v>
      </c>
      <c r="F8010" s="38" t="s">
        <v>70</v>
      </c>
      <c r="G8010" s="37" t="s">
        <v>660</v>
      </c>
      <c r="H8010" s="0" t="n">
        <v>129718</v>
      </c>
      <c r="I8010" s="0" t="n">
        <v>37331</v>
      </c>
      <c r="J8010" s="0" t="n">
        <v>1697</v>
      </c>
    </row>
    <row r="8011" customFormat="false" ht="15" hidden="false" customHeight="false" outlineLevel="0" collapsed="false">
      <c r="A8011" s="0" t="n">
        <v>202408</v>
      </c>
      <c r="B8011" s="0" t="n">
        <v>202408</v>
      </c>
      <c r="C8011" s="37" t="s">
        <v>184</v>
      </c>
      <c r="D8011" s="37" t="s">
        <v>385</v>
      </c>
      <c r="E8011" s="0" t="n">
        <v>1</v>
      </c>
      <c r="F8011" s="38" t="s">
        <v>70</v>
      </c>
      <c r="G8011" s="37" t="s">
        <v>661</v>
      </c>
      <c r="H8011" s="0" t="n">
        <v>1432872</v>
      </c>
      <c r="I8011" s="0" t="n">
        <v>233536</v>
      </c>
      <c r="J8011" s="0" t="n">
        <v>10133</v>
      </c>
    </row>
    <row r="8012" customFormat="false" ht="15" hidden="false" customHeight="false" outlineLevel="0" collapsed="false">
      <c r="A8012" s="0" t="n">
        <v>202408</v>
      </c>
      <c r="B8012" s="0" t="n">
        <v>202408</v>
      </c>
      <c r="C8012" s="37" t="s">
        <v>101</v>
      </c>
      <c r="D8012" s="37" t="s">
        <v>141</v>
      </c>
      <c r="E8012" s="0" t="n">
        <v>1</v>
      </c>
      <c r="F8012" s="38" t="s">
        <v>70</v>
      </c>
      <c r="G8012" s="37" t="s">
        <v>662</v>
      </c>
      <c r="H8012" s="0" t="n">
        <v>893178</v>
      </c>
      <c r="I8012" s="0" t="n">
        <v>209547</v>
      </c>
      <c r="J8012" s="0" t="n">
        <v>7550</v>
      </c>
    </row>
    <row r="8013" customFormat="false" ht="15" hidden="false" customHeight="false" outlineLevel="0" collapsed="false">
      <c r="A8013" s="0" t="n">
        <v>202408</v>
      </c>
      <c r="B8013" s="0" t="n">
        <v>202408</v>
      </c>
      <c r="C8013" s="37" t="s">
        <v>98</v>
      </c>
      <c r="D8013" s="37" t="s">
        <v>110</v>
      </c>
      <c r="E8013" s="0" t="n">
        <v>1</v>
      </c>
      <c r="F8013" s="38" t="s">
        <v>70</v>
      </c>
      <c r="G8013" s="37" t="s">
        <v>663</v>
      </c>
      <c r="H8013" s="0" t="n">
        <v>621601</v>
      </c>
      <c r="I8013" s="0" t="n">
        <v>234859</v>
      </c>
      <c r="J8013" s="0" t="n">
        <v>8465</v>
      </c>
    </row>
    <row r="8014" customFormat="false" ht="15" hidden="false" customHeight="false" outlineLevel="0" collapsed="false">
      <c r="A8014" s="0" t="n">
        <v>202408</v>
      </c>
      <c r="B8014" s="0" t="n">
        <v>202408</v>
      </c>
      <c r="C8014" s="37" t="s">
        <v>158</v>
      </c>
      <c r="D8014" s="37" t="s">
        <v>332</v>
      </c>
      <c r="E8014" s="0" t="n">
        <v>1</v>
      </c>
      <c r="F8014" s="38" t="s">
        <v>70</v>
      </c>
      <c r="G8014" s="37" t="s">
        <v>664</v>
      </c>
      <c r="H8014" s="0" t="n">
        <v>35723</v>
      </c>
      <c r="I8014" s="0" t="n">
        <v>6990</v>
      </c>
      <c r="J8014" s="0" t="n">
        <v>760</v>
      </c>
    </row>
    <row r="8015" customFormat="false" ht="15" hidden="false" customHeight="false" outlineLevel="0" collapsed="false">
      <c r="A8015" s="0" t="n">
        <v>202408</v>
      </c>
      <c r="B8015" s="0" t="n">
        <v>202408</v>
      </c>
      <c r="C8015" s="37" t="s">
        <v>178</v>
      </c>
      <c r="D8015" s="37" t="s">
        <v>134</v>
      </c>
      <c r="E8015" s="0" t="n">
        <v>1</v>
      </c>
      <c r="F8015" s="38" t="s">
        <v>70</v>
      </c>
      <c r="G8015" s="37" t="s">
        <v>665</v>
      </c>
      <c r="H8015" s="0" t="n">
        <v>323991</v>
      </c>
      <c r="I8015" s="0" t="n">
        <v>112215</v>
      </c>
      <c r="J8015" s="0" t="n">
        <v>20844</v>
      </c>
    </row>
    <row r="8016" customFormat="false" ht="15" hidden="false" customHeight="false" outlineLevel="0" collapsed="false">
      <c r="A8016" s="0" t="n">
        <v>202408</v>
      </c>
      <c r="B8016" s="0" t="n">
        <v>202408</v>
      </c>
      <c r="C8016" s="37" t="s">
        <v>136</v>
      </c>
      <c r="D8016" s="37" t="s">
        <v>511</v>
      </c>
      <c r="E8016" s="0" t="n">
        <v>1</v>
      </c>
      <c r="F8016" s="38" t="s">
        <v>70</v>
      </c>
      <c r="G8016" s="37" t="s">
        <v>666</v>
      </c>
      <c r="H8016" s="0" t="n">
        <v>3652270</v>
      </c>
      <c r="I8016" s="0" t="n">
        <v>870914</v>
      </c>
      <c r="J8016" s="0" t="n">
        <v>266744</v>
      </c>
    </row>
    <row r="8017" customFormat="false" ht="15" hidden="false" customHeight="false" outlineLevel="0" collapsed="false">
      <c r="A8017" s="0" t="n">
        <v>202408</v>
      </c>
      <c r="B8017" s="0" t="n">
        <v>202408</v>
      </c>
      <c r="C8017" s="37" t="s">
        <v>149</v>
      </c>
      <c r="D8017" s="37" t="s">
        <v>298</v>
      </c>
      <c r="E8017" s="0" t="n">
        <v>1</v>
      </c>
      <c r="F8017" s="38" t="s">
        <v>70</v>
      </c>
      <c r="G8017" s="37" t="s">
        <v>667</v>
      </c>
      <c r="H8017" s="0" t="n">
        <v>498255</v>
      </c>
      <c r="I8017" s="0" t="n">
        <v>106591</v>
      </c>
      <c r="J8017" s="0" t="n">
        <v>-318</v>
      </c>
    </row>
    <row r="8018" customFormat="false" ht="15" hidden="false" customHeight="false" outlineLevel="0" collapsed="false">
      <c r="A8018" s="0" t="n">
        <v>202408</v>
      </c>
      <c r="B8018" s="0" t="n">
        <v>202408</v>
      </c>
      <c r="C8018" s="37" t="s">
        <v>115</v>
      </c>
      <c r="D8018" s="37" t="s">
        <v>288</v>
      </c>
      <c r="E8018" s="0" t="n">
        <v>1</v>
      </c>
      <c r="F8018" s="38" t="s">
        <v>70</v>
      </c>
      <c r="G8018" s="37" t="s">
        <v>668</v>
      </c>
      <c r="H8018" s="0" t="n">
        <v>1425956</v>
      </c>
      <c r="I8018" s="0" t="n">
        <v>478407</v>
      </c>
      <c r="J8018" s="0" t="n">
        <v>69426</v>
      </c>
    </row>
    <row r="8019" customFormat="false" ht="15" hidden="false" customHeight="false" outlineLevel="0" collapsed="false">
      <c r="A8019" s="0" t="n">
        <v>202408</v>
      </c>
      <c r="B8019" s="0" t="n">
        <v>202408</v>
      </c>
      <c r="C8019" s="37" t="s">
        <v>112</v>
      </c>
      <c r="D8019" s="37" t="s">
        <v>280</v>
      </c>
      <c r="E8019" s="0" t="n">
        <v>1</v>
      </c>
      <c r="F8019" s="38" t="s">
        <v>70</v>
      </c>
      <c r="G8019" s="37" t="s">
        <v>669</v>
      </c>
      <c r="H8019" s="0" t="n">
        <v>206978</v>
      </c>
      <c r="I8019" s="0" t="n">
        <v>69804</v>
      </c>
      <c r="J8019" s="0" t="n">
        <v>9370</v>
      </c>
    </row>
    <row r="8020" customFormat="false" ht="15" hidden="false" customHeight="false" outlineLevel="0" collapsed="false">
      <c r="A8020" s="0" t="n">
        <v>202408</v>
      </c>
      <c r="B8020" s="0" t="n">
        <v>202408</v>
      </c>
      <c r="C8020" s="37" t="s">
        <v>101</v>
      </c>
      <c r="D8020" s="37" t="s">
        <v>401</v>
      </c>
      <c r="E8020" s="0" t="n">
        <v>1</v>
      </c>
      <c r="F8020" s="38" t="s">
        <v>70</v>
      </c>
      <c r="G8020" s="37" t="s">
        <v>670</v>
      </c>
      <c r="H8020" s="0" t="n">
        <v>6832699</v>
      </c>
      <c r="I8020" s="0" t="n">
        <v>1689084</v>
      </c>
      <c r="J8020" s="0" t="n">
        <v>79430</v>
      </c>
    </row>
    <row r="8021" customFormat="false" ht="15" hidden="false" customHeight="false" outlineLevel="0" collapsed="false">
      <c r="A8021" s="0" t="n">
        <v>202408</v>
      </c>
      <c r="B8021" s="0" t="n">
        <v>202408</v>
      </c>
      <c r="C8021" s="37" t="s">
        <v>149</v>
      </c>
      <c r="D8021" s="37" t="s">
        <v>258</v>
      </c>
      <c r="E8021" s="0" t="n">
        <v>1</v>
      </c>
      <c r="F8021" s="38" t="s">
        <v>70</v>
      </c>
      <c r="G8021" s="37" t="s">
        <v>671</v>
      </c>
      <c r="H8021" s="0" t="n">
        <v>1135097</v>
      </c>
      <c r="I8021" s="0" t="n">
        <v>281947</v>
      </c>
      <c r="J8021" s="0" t="n">
        <v>-6372</v>
      </c>
    </row>
    <row r="8022" customFormat="false" ht="15" hidden="false" customHeight="false" outlineLevel="0" collapsed="false">
      <c r="A8022" s="0" t="n">
        <v>202408</v>
      </c>
      <c r="B8022" s="0" t="n">
        <v>202408</v>
      </c>
      <c r="C8022" s="37" t="s">
        <v>106</v>
      </c>
      <c r="D8022" s="37" t="s">
        <v>389</v>
      </c>
      <c r="E8022" s="0" t="n">
        <v>1</v>
      </c>
      <c r="F8022" s="38" t="s">
        <v>70</v>
      </c>
      <c r="G8022" s="37" t="s">
        <v>672</v>
      </c>
      <c r="H8022" s="0" t="n">
        <v>1239556</v>
      </c>
      <c r="I8022" s="0" t="n">
        <v>593143</v>
      </c>
      <c r="J8022" s="0" t="n">
        <v>63785</v>
      </c>
    </row>
    <row r="8023" customFormat="false" ht="15" hidden="false" customHeight="false" outlineLevel="0" collapsed="false">
      <c r="A8023" s="0" t="n">
        <v>202408</v>
      </c>
      <c r="B8023" s="0" t="n">
        <v>202408</v>
      </c>
      <c r="C8023" s="37" t="s">
        <v>115</v>
      </c>
      <c r="D8023" s="37" t="s">
        <v>673</v>
      </c>
      <c r="E8023" s="0" t="n">
        <v>1</v>
      </c>
      <c r="F8023" s="38" t="s">
        <v>70</v>
      </c>
      <c r="G8023" s="37" t="s">
        <v>674</v>
      </c>
      <c r="H8023" s="0" t="n">
        <v>21285114</v>
      </c>
      <c r="I8023" s="0" t="n">
        <v>6152689</v>
      </c>
      <c r="J8023" s="0" t="n">
        <v>1796511</v>
      </c>
    </row>
    <row r="8024" customFormat="false" ht="15" hidden="false" customHeight="false" outlineLevel="0" collapsed="false">
      <c r="A8024" s="0" t="n">
        <v>202408</v>
      </c>
      <c r="B8024" s="0" t="n">
        <v>202408</v>
      </c>
      <c r="C8024" s="37" t="s">
        <v>152</v>
      </c>
      <c r="D8024" s="37" t="s">
        <v>425</v>
      </c>
      <c r="E8024" s="0" t="n">
        <v>1</v>
      </c>
      <c r="F8024" s="38" t="s">
        <v>70</v>
      </c>
      <c r="G8024" s="37" t="s">
        <v>675</v>
      </c>
      <c r="H8024" s="0" t="n">
        <v>6412964</v>
      </c>
      <c r="I8024" s="0" t="n">
        <v>1982116</v>
      </c>
      <c r="J8024" s="0" t="n">
        <v>211898</v>
      </c>
    </row>
    <row r="8025" customFormat="false" ht="15" hidden="false" customHeight="false" outlineLevel="0" collapsed="false">
      <c r="A8025" s="0" t="n">
        <v>202408</v>
      </c>
      <c r="B8025" s="0" t="n">
        <v>202408</v>
      </c>
      <c r="C8025" s="37" t="s">
        <v>158</v>
      </c>
      <c r="D8025" s="37" t="s">
        <v>282</v>
      </c>
      <c r="E8025" s="0" t="n">
        <v>1</v>
      </c>
      <c r="F8025" s="38" t="s">
        <v>70</v>
      </c>
      <c r="G8025" s="37" t="s">
        <v>676</v>
      </c>
      <c r="H8025" s="0" t="n">
        <v>693629</v>
      </c>
      <c r="I8025" s="0" t="n">
        <v>583572</v>
      </c>
      <c r="J8025" s="0" t="n">
        <v>745</v>
      </c>
    </row>
    <row r="8026" customFormat="false" ht="15" hidden="false" customHeight="false" outlineLevel="0" collapsed="false">
      <c r="A8026" s="0" t="n">
        <v>202408</v>
      </c>
      <c r="B8026" s="0" t="n">
        <v>202408</v>
      </c>
      <c r="C8026" s="37" t="s">
        <v>136</v>
      </c>
      <c r="D8026" s="37" t="s">
        <v>420</v>
      </c>
      <c r="E8026" s="0" t="n">
        <v>1</v>
      </c>
      <c r="F8026" s="38" t="s">
        <v>70</v>
      </c>
      <c r="G8026" s="37" t="s">
        <v>677</v>
      </c>
      <c r="H8026" s="0" t="n">
        <v>596157</v>
      </c>
      <c r="I8026" s="0" t="n">
        <v>90971</v>
      </c>
      <c r="J8026" s="0" t="n">
        <v>5847</v>
      </c>
    </row>
    <row r="8027" customFormat="false" ht="15" hidden="false" customHeight="false" outlineLevel="0" collapsed="false">
      <c r="A8027" s="0" t="n">
        <v>202408</v>
      </c>
      <c r="B8027" s="0" t="n">
        <v>202408</v>
      </c>
      <c r="C8027" s="37" t="s">
        <v>109</v>
      </c>
      <c r="D8027" s="37" t="s">
        <v>493</v>
      </c>
      <c r="E8027" s="0" t="n">
        <v>1</v>
      </c>
      <c r="F8027" s="38" t="s">
        <v>70</v>
      </c>
      <c r="G8027" s="37" t="s">
        <v>678</v>
      </c>
      <c r="H8027" s="0" t="n">
        <v>893961</v>
      </c>
      <c r="I8027" s="0" t="n">
        <v>223323</v>
      </c>
      <c r="J8027" s="0" t="n">
        <v>-7597</v>
      </c>
    </row>
    <row r="8028" customFormat="false" ht="15" hidden="false" customHeight="false" outlineLevel="0" collapsed="false">
      <c r="A8028" s="0" t="n">
        <v>202408</v>
      </c>
      <c r="B8028" s="0" t="n">
        <v>202408</v>
      </c>
      <c r="C8028" s="37" t="s">
        <v>109</v>
      </c>
      <c r="D8028" s="37" t="s">
        <v>320</v>
      </c>
      <c r="E8028" s="0" t="n">
        <v>1</v>
      </c>
      <c r="F8028" s="38" t="s">
        <v>70</v>
      </c>
      <c r="G8028" s="37" t="s">
        <v>679</v>
      </c>
      <c r="H8028" s="0" t="n">
        <v>2184308</v>
      </c>
      <c r="I8028" s="0" t="n">
        <v>722717</v>
      </c>
      <c r="J8028" s="0" t="n">
        <v>59155</v>
      </c>
    </row>
    <row r="8029" customFormat="false" ht="15" hidden="false" customHeight="false" outlineLevel="0" collapsed="false">
      <c r="A8029" s="0" t="n">
        <v>202408</v>
      </c>
      <c r="B8029" s="0" t="n">
        <v>202408</v>
      </c>
      <c r="C8029" s="37" t="s">
        <v>178</v>
      </c>
      <c r="D8029" s="37" t="s">
        <v>380</v>
      </c>
      <c r="E8029" s="0" t="n">
        <v>1</v>
      </c>
      <c r="F8029" s="38" t="s">
        <v>70</v>
      </c>
      <c r="G8029" s="37" t="s">
        <v>680</v>
      </c>
      <c r="H8029" s="0" t="n">
        <v>899650</v>
      </c>
      <c r="I8029" s="0" t="n">
        <v>317321</v>
      </c>
      <c r="J8029" s="0" t="n">
        <v>47072</v>
      </c>
    </row>
    <row r="8030" customFormat="false" ht="15" hidden="false" customHeight="false" outlineLevel="0" collapsed="false">
      <c r="A8030" s="0" t="n">
        <v>202408</v>
      </c>
      <c r="B8030" s="0" t="n">
        <v>202408</v>
      </c>
      <c r="C8030" s="37" t="s">
        <v>101</v>
      </c>
      <c r="D8030" s="37" t="s">
        <v>571</v>
      </c>
      <c r="E8030" s="0" t="n">
        <v>1</v>
      </c>
      <c r="F8030" s="38" t="s">
        <v>70</v>
      </c>
      <c r="G8030" s="37" t="s">
        <v>681</v>
      </c>
      <c r="H8030" s="0" t="n">
        <v>737160</v>
      </c>
      <c r="I8030" s="0" t="n">
        <v>154042</v>
      </c>
      <c r="J8030" s="0" t="n">
        <v>1654</v>
      </c>
    </row>
    <row r="8031" customFormat="false" ht="15" hidden="false" customHeight="false" outlineLevel="0" collapsed="false">
      <c r="A8031" s="0" t="n">
        <v>202408</v>
      </c>
      <c r="B8031" s="0" t="n">
        <v>202408</v>
      </c>
      <c r="C8031" s="37" t="s">
        <v>115</v>
      </c>
      <c r="D8031" s="37" t="s">
        <v>396</v>
      </c>
      <c r="E8031" s="0" t="n">
        <v>1</v>
      </c>
      <c r="F8031" s="38" t="s">
        <v>70</v>
      </c>
      <c r="G8031" s="37" t="s">
        <v>682</v>
      </c>
      <c r="H8031" s="0" t="n">
        <v>6273473</v>
      </c>
      <c r="I8031" s="0" t="n">
        <v>2245329</v>
      </c>
      <c r="J8031" s="0" t="n">
        <v>-551365</v>
      </c>
    </row>
    <row r="8032" customFormat="false" ht="15" hidden="false" customHeight="false" outlineLevel="0" collapsed="false">
      <c r="A8032" s="0" t="n">
        <v>202408</v>
      </c>
      <c r="B8032" s="0" t="n">
        <v>202408</v>
      </c>
      <c r="C8032" s="37" t="s">
        <v>178</v>
      </c>
      <c r="D8032" s="37" t="s">
        <v>247</v>
      </c>
      <c r="E8032" s="0" t="n">
        <v>1</v>
      </c>
      <c r="F8032" s="38" t="s">
        <v>70</v>
      </c>
      <c r="G8032" s="37" t="s">
        <v>683</v>
      </c>
      <c r="H8032" s="0" t="n">
        <v>1148024</v>
      </c>
      <c r="I8032" s="0" t="n">
        <v>513857</v>
      </c>
      <c r="J8032" s="0" t="n">
        <v>55336</v>
      </c>
    </row>
    <row r="8033" customFormat="false" ht="15" hidden="false" customHeight="false" outlineLevel="0" collapsed="false">
      <c r="A8033" s="0" t="n">
        <v>202408</v>
      </c>
      <c r="B8033" s="0" t="n">
        <v>202408</v>
      </c>
      <c r="C8033" s="37" t="s">
        <v>178</v>
      </c>
      <c r="D8033" s="37" t="s">
        <v>684</v>
      </c>
      <c r="E8033" s="0" t="n">
        <v>1</v>
      </c>
      <c r="F8033" s="38" t="s">
        <v>70</v>
      </c>
      <c r="G8033" s="37" t="s">
        <v>685</v>
      </c>
      <c r="H8033" s="0" t="n">
        <v>22315913</v>
      </c>
      <c r="I8033" s="0" t="n">
        <v>14326306</v>
      </c>
      <c r="J8033" s="0" t="n">
        <v>427565</v>
      </c>
    </row>
    <row r="8034" customFormat="false" ht="15" hidden="false" customHeight="false" outlineLevel="0" collapsed="false">
      <c r="A8034" s="0" t="n">
        <v>202408</v>
      </c>
      <c r="B8034" s="0" t="n">
        <v>202408</v>
      </c>
      <c r="C8034" s="37" t="s">
        <v>95</v>
      </c>
      <c r="D8034" s="37" t="s">
        <v>513</v>
      </c>
      <c r="E8034" s="0" t="n">
        <v>1</v>
      </c>
      <c r="F8034" s="38" t="s">
        <v>70</v>
      </c>
      <c r="G8034" s="37" t="s">
        <v>686</v>
      </c>
      <c r="H8034" s="0" t="n">
        <v>1560646</v>
      </c>
      <c r="I8034" s="0" t="n">
        <v>461266</v>
      </c>
      <c r="J8034" s="0" t="n">
        <v>2275</v>
      </c>
    </row>
    <row r="8035" customFormat="false" ht="15" hidden="false" customHeight="false" outlineLevel="0" collapsed="false">
      <c r="A8035" s="0" t="n">
        <v>202408</v>
      </c>
      <c r="B8035" s="0" t="n">
        <v>202408</v>
      </c>
      <c r="C8035" s="37" t="s">
        <v>109</v>
      </c>
      <c r="D8035" s="37" t="s">
        <v>531</v>
      </c>
      <c r="E8035" s="0" t="n">
        <v>1</v>
      </c>
      <c r="F8035" s="38" t="s">
        <v>70</v>
      </c>
      <c r="G8035" s="37" t="s">
        <v>687</v>
      </c>
      <c r="H8035" s="0" t="n">
        <v>10215531</v>
      </c>
      <c r="I8035" s="0" t="n">
        <v>1297736</v>
      </c>
      <c r="J8035" s="0" t="n">
        <v>5282</v>
      </c>
    </row>
    <row r="8036" customFormat="false" ht="15" hidden="false" customHeight="false" outlineLevel="0" collapsed="false">
      <c r="A8036" s="0" t="n">
        <v>202408</v>
      </c>
      <c r="B8036" s="0" t="n">
        <v>202408</v>
      </c>
      <c r="C8036" s="37" t="s">
        <v>115</v>
      </c>
      <c r="D8036" s="37" t="s">
        <v>385</v>
      </c>
      <c r="E8036" s="0" t="n">
        <v>1</v>
      </c>
      <c r="F8036" s="38" t="s">
        <v>70</v>
      </c>
      <c r="G8036" s="37" t="s">
        <v>688</v>
      </c>
      <c r="H8036" s="0" t="n">
        <v>2185122</v>
      </c>
      <c r="I8036" s="0" t="n">
        <v>620058</v>
      </c>
      <c r="J8036" s="0" t="n">
        <v>74423</v>
      </c>
    </row>
    <row r="8037" customFormat="false" ht="15" hidden="false" customHeight="false" outlineLevel="0" collapsed="false">
      <c r="A8037" s="0" t="n">
        <v>202408</v>
      </c>
      <c r="B8037" s="0" t="n">
        <v>202408</v>
      </c>
      <c r="C8037" s="37" t="s">
        <v>95</v>
      </c>
      <c r="D8037" s="37" t="s">
        <v>328</v>
      </c>
      <c r="E8037" s="0" t="n">
        <v>1</v>
      </c>
      <c r="F8037" s="38" t="s">
        <v>70</v>
      </c>
      <c r="G8037" s="37" t="s">
        <v>689</v>
      </c>
      <c r="H8037" s="0" t="n">
        <v>3276891</v>
      </c>
      <c r="I8037" s="0" t="n">
        <v>2059082</v>
      </c>
      <c r="J8037" s="0" t="n">
        <v>80735</v>
      </c>
    </row>
    <row r="8038" customFormat="false" ht="15" hidden="false" customHeight="false" outlineLevel="0" collapsed="false">
      <c r="A8038" s="0" t="n">
        <v>202408</v>
      </c>
      <c r="B8038" s="0" t="n">
        <v>202408</v>
      </c>
      <c r="C8038" s="37" t="s">
        <v>178</v>
      </c>
      <c r="D8038" s="37" t="s">
        <v>372</v>
      </c>
      <c r="E8038" s="0" t="n">
        <v>1</v>
      </c>
      <c r="F8038" s="38" t="s">
        <v>70</v>
      </c>
      <c r="G8038" s="37" t="s">
        <v>690</v>
      </c>
      <c r="H8038" s="0" t="n">
        <v>658616</v>
      </c>
      <c r="I8038" s="0" t="n">
        <v>208696</v>
      </c>
      <c r="J8038" s="0" t="n">
        <v>36114</v>
      </c>
    </row>
    <row r="8039" customFormat="false" ht="15" hidden="false" customHeight="false" outlineLevel="0" collapsed="false">
      <c r="A8039" s="0" t="n">
        <v>202408</v>
      </c>
      <c r="B8039" s="0" t="n">
        <v>202408</v>
      </c>
      <c r="C8039" s="37" t="s">
        <v>197</v>
      </c>
      <c r="D8039" s="37" t="s">
        <v>502</v>
      </c>
      <c r="E8039" s="0" t="n">
        <v>1</v>
      </c>
      <c r="F8039" s="38" t="s">
        <v>70</v>
      </c>
      <c r="G8039" s="37" t="s">
        <v>691</v>
      </c>
      <c r="H8039" s="0" t="n">
        <v>370090</v>
      </c>
      <c r="I8039" s="0" t="n">
        <v>117062</v>
      </c>
      <c r="J8039" s="0" t="n">
        <v>20515</v>
      </c>
    </row>
    <row r="8040" customFormat="false" ht="15" hidden="false" customHeight="false" outlineLevel="0" collapsed="false">
      <c r="A8040" s="0" t="n">
        <v>202408</v>
      </c>
      <c r="B8040" s="0" t="n">
        <v>202408</v>
      </c>
      <c r="C8040" s="37" t="s">
        <v>124</v>
      </c>
      <c r="D8040" s="37" t="s">
        <v>393</v>
      </c>
      <c r="E8040" s="0" t="n">
        <v>1</v>
      </c>
      <c r="F8040" s="38" t="s">
        <v>70</v>
      </c>
      <c r="G8040" s="37" t="s">
        <v>692</v>
      </c>
      <c r="H8040" s="0" t="n">
        <v>1539748</v>
      </c>
      <c r="I8040" s="0" t="n">
        <v>301509</v>
      </c>
      <c r="J8040" s="0" t="n">
        <v>15961</v>
      </c>
    </row>
    <row r="8041" customFormat="false" ht="15" hidden="false" customHeight="false" outlineLevel="0" collapsed="false">
      <c r="A8041" s="0" t="n">
        <v>202408</v>
      </c>
      <c r="B8041" s="0" t="n">
        <v>202408</v>
      </c>
      <c r="C8041" s="37" t="s">
        <v>178</v>
      </c>
      <c r="D8041" s="37" t="s">
        <v>693</v>
      </c>
      <c r="E8041" s="0" t="n">
        <v>1</v>
      </c>
      <c r="F8041" s="38" t="s">
        <v>70</v>
      </c>
      <c r="G8041" s="37" t="s">
        <v>694</v>
      </c>
      <c r="H8041" s="0" t="n">
        <v>4833490</v>
      </c>
      <c r="I8041" s="0" t="n">
        <v>1027049</v>
      </c>
      <c r="J8041" s="0" t="n">
        <v>28668</v>
      </c>
    </row>
    <row r="8042" customFormat="false" ht="15" hidden="false" customHeight="false" outlineLevel="0" collapsed="false">
      <c r="A8042" s="0" t="n">
        <v>202408</v>
      </c>
      <c r="B8042" s="0" t="n">
        <v>202408</v>
      </c>
      <c r="C8042" s="37" t="s">
        <v>95</v>
      </c>
      <c r="D8042" s="37" t="s">
        <v>519</v>
      </c>
      <c r="E8042" s="0" t="n">
        <v>1</v>
      </c>
      <c r="F8042" s="38" t="s">
        <v>70</v>
      </c>
      <c r="G8042" s="37" t="s">
        <v>695</v>
      </c>
      <c r="H8042" s="0" t="n">
        <v>1134597</v>
      </c>
      <c r="I8042" s="0" t="n">
        <v>348620</v>
      </c>
      <c r="J8042" s="0" t="n">
        <v>32342</v>
      </c>
    </row>
    <row r="8043" customFormat="false" ht="15" hidden="false" customHeight="false" outlineLevel="0" collapsed="false">
      <c r="A8043" s="0" t="n">
        <v>202408</v>
      </c>
      <c r="B8043" s="0" t="n">
        <v>202408</v>
      </c>
      <c r="C8043" s="37" t="s">
        <v>152</v>
      </c>
      <c r="D8043" s="37" t="s">
        <v>341</v>
      </c>
      <c r="E8043" s="0" t="n">
        <v>1</v>
      </c>
      <c r="F8043" s="38" t="s">
        <v>70</v>
      </c>
      <c r="G8043" s="37" t="s">
        <v>696</v>
      </c>
      <c r="H8043" s="0" t="n">
        <v>261408</v>
      </c>
      <c r="I8043" s="0" t="n">
        <v>115887</v>
      </c>
      <c r="J8043" s="0" t="n">
        <v>7586</v>
      </c>
    </row>
    <row r="8044" customFormat="false" ht="15" hidden="false" customHeight="false" outlineLevel="0" collapsed="false">
      <c r="A8044" s="0" t="n">
        <v>202408</v>
      </c>
      <c r="B8044" s="0" t="n">
        <v>202408</v>
      </c>
      <c r="C8044" s="37" t="s">
        <v>149</v>
      </c>
      <c r="D8044" s="37" t="s">
        <v>245</v>
      </c>
      <c r="E8044" s="0" t="n">
        <v>1</v>
      </c>
      <c r="F8044" s="38" t="s">
        <v>70</v>
      </c>
      <c r="G8044" s="37" t="s">
        <v>697</v>
      </c>
      <c r="H8044" s="0" t="n">
        <v>201404</v>
      </c>
      <c r="I8044" s="0" t="n">
        <v>53191</v>
      </c>
      <c r="J8044" s="0" t="n">
        <v>-5067</v>
      </c>
    </row>
    <row r="8045" customFormat="false" ht="15" hidden="false" customHeight="false" outlineLevel="0" collapsed="false">
      <c r="A8045" s="0" t="n">
        <v>202408</v>
      </c>
      <c r="B8045" s="0" t="n">
        <v>202408</v>
      </c>
      <c r="C8045" s="37" t="s">
        <v>184</v>
      </c>
      <c r="D8045" s="37" t="s">
        <v>306</v>
      </c>
      <c r="E8045" s="0" t="n">
        <v>1</v>
      </c>
      <c r="F8045" s="38" t="s">
        <v>70</v>
      </c>
      <c r="G8045" s="37" t="s">
        <v>698</v>
      </c>
      <c r="H8045" s="0" t="n">
        <v>309272</v>
      </c>
      <c r="I8045" s="0" t="n">
        <v>124747</v>
      </c>
      <c r="J8045" s="0" t="n">
        <v>33858</v>
      </c>
    </row>
    <row r="8046" customFormat="false" ht="15" hidden="false" customHeight="false" outlineLevel="0" collapsed="false">
      <c r="A8046" s="0" t="n">
        <v>202408</v>
      </c>
      <c r="B8046" s="0" t="n">
        <v>202408</v>
      </c>
      <c r="C8046" s="37" t="s">
        <v>124</v>
      </c>
      <c r="D8046" s="37" t="s">
        <v>311</v>
      </c>
      <c r="E8046" s="0" t="n">
        <v>1</v>
      </c>
      <c r="F8046" s="38" t="s">
        <v>70</v>
      </c>
      <c r="G8046" s="37" t="s">
        <v>699</v>
      </c>
      <c r="H8046" s="0" t="n">
        <v>189497</v>
      </c>
      <c r="I8046" s="0" t="n">
        <v>37501</v>
      </c>
      <c r="J8046" s="0" t="n">
        <v>5679</v>
      </c>
    </row>
    <row r="8047" customFormat="false" ht="15" hidden="false" customHeight="false" outlineLevel="0" collapsed="false">
      <c r="A8047" s="0" t="n">
        <v>202408</v>
      </c>
      <c r="B8047" s="0" t="n">
        <v>202408</v>
      </c>
      <c r="C8047" s="37" t="s">
        <v>109</v>
      </c>
      <c r="D8047" s="37" t="s">
        <v>700</v>
      </c>
      <c r="E8047" s="0" t="n">
        <v>1</v>
      </c>
      <c r="F8047" s="38" t="s">
        <v>70</v>
      </c>
      <c r="G8047" s="37" t="s">
        <v>701</v>
      </c>
      <c r="H8047" s="0" t="n">
        <v>1729539</v>
      </c>
      <c r="I8047" s="0" t="n">
        <v>888793</v>
      </c>
      <c r="J8047" s="0" t="n">
        <v>29909</v>
      </c>
    </row>
    <row r="8048" customFormat="false" ht="15" hidden="false" customHeight="false" outlineLevel="0" collapsed="false">
      <c r="A8048" s="0" t="n">
        <v>202408</v>
      </c>
      <c r="B8048" s="0" t="n">
        <v>202408</v>
      </c>
      <c r="C8048" s="37" t="s">
        <v>178</v>
      </c>
      <c r="D8048" s="37" t="s">
        <v>702</v>
      </c>
      <c r="E8048" s="0" t="n">
        <v>1</v>
      </c>
      <c r="F8048" s="38" t="s">
        <v>70</v>
      </c>
      <c r="G8048" s="37" t="s">
        <v>703</v>
      </c>
      <c r="H8048" s="0" t="n">
        <v>4701097</v>
      </c>
      <c r="I8048" s="0" t="n">
        <v>1106307</v>
      </c>
      <c r="J8048" s="0" t="n">
        <v>-123506</v>
      </c>
    </row>
    <row r="8049" customFormat="false" ht="15" hidden="false" customHeight="false" outlineLevel="0" collapsed="false">
      <c r="A8049" s="0" t="n">
        <v>202408</v>
      </c>
      <c r="B8049" s="0" t="n">
        <v>202408</v>
      </c>
      <c r="C8049" s="37" t="s">
        <v>115</v>
      </c>
      <c r="D8049" s="37" t="s">
        <v>569</v>
      </c>
      <c r="E8049" s="0" t="n">
        <v>1</v>
      </c>
      <c r="F8049" s="38" t="s">
        <v>70</v>
      </c>
      <c r="G8049" s="37" t="s">
        <v>704</v>
      </c>
      <c r="H8049" s="0" t="n">
        <v>1370938</v>
      </c>
      <c r="I8049" s="0" t="n">
        <v>388216</v>
      </c>
      <c r="J8049" s="0" t="n">
        <v>24053</v>
      </c>
    </row>
    <row r="8050" customFormat="false" ht="15" hidden="false" customHeight="false" outlineLevel="0" collapsed="false">
      <c r="A8050" s="0" t="n">
        <v>202408</v>
      </c>
      <c r="B8050" s="0" t="n">
        <v>202408</v>
      </c>
      <c r="C8050" s="37" t="s">
        <v>136</v>
      </c>
      <c r="D8050" s="37" t="s">
        <v>210</v>
      </c>
      <c r="E8050" s="0" t="n">
        <v>1</v>
      </c>
      <c r="F8050" s="38" t="s">
        <v>70</v>
      </c>
      <c r="G8050" s="37" t="s">
        <v>705</v>
      </c>
      <c r="H8050" s="0" t="n">
        <v>79185</v>
      </c>
      <c r="I8050" s="0" t="n">
        <v>21410</v>
      </c>
      <c r="J8050" s="0" t="n">
        <v>454</v>
      </c>
    </row>
    <row r="8051" customFormat="false" ht="15" hidden="false" customHeight="false" outlineLevel="0" collapsed="false">
      <c r="A8051" s="0" t="n">
        <v>202408</v>
      </c>
      <c r="B8051" s="0" t="n">
        <v>202408</v>
      </c>
      <c r="C8051" s="37" t="s">
        <v>158</v>
      </c>
      <c r="D8051" s="37" t="s">
        <v>706</v>
      </c>
      <c r="E8051" s="0" t="n">
        <v>1</v>
      </c>
      <c r="F8051" s="38" t="s">
        <v>70</v>
      </c>
      <c r="G8051" s="37" t="s">
        <v>707</v>
      </c>
      <c r="H8051" s="0" t="n">
        <v>1131911</v>
      </c>
      <c r="I8051" s="0" t="n">
        <v>274031</v>
      </c>
      <c r="J8051" s="0" t="n">
        <v>20263</v>
      </c>
    </row>
    <row r="8052" customFormat="false" ht="15" hidden="false" customHeight="false" outlineLevel="0" collapsed="false">
      <c r="A8052" s="0" t="n">
        <v>202408</v>
      </c>
      <c r="B8052" s="0" t="n">
        <v>202408</v>
      </c>
      <c r="C8052" s="37" t="s">
        <v>109</v>
      </c>
      <c r="D8052" s="37" t="s">
        <v>251</v>
      </c>
      <c r="E8052" s="0" t="n">
        <v>1</v>
      </c>
      <c r="F8052" s="38" t="s">
        <v>70</v>
      </c>
      <c r="G8052" s="37" t="s">
        <v>708</v>
      </c>
      <c r="H8052" s="0" t="n">
        <v>930102</v>
      </c>
      <c r="I8052" s="0" t="n">
        <v>261187</v>
      </c>
      <c r="J8052" s="0" t="n">
        <v>-35623</v>
      </c>
    </row>
    <row r="8053" customFormat="false" ht="15" hidden="false" customHeight="false" outlineLevel="0" collapsed="false">
      <c r="A8053" s="0" t="n">
        <v>202408</v>
      </c>
      <c r="B8053" s="0" t="n">
        <v>202408</v>
      </c>
      <c r="C8053" s="37" t="s">
        <v>101</v>
      </c>
      <c r="D8053" s="37" t="s">
        <v>273</v>
      </c>
      <c r="E8053" s="0" t="n">
        <v>1</v>
      </c>
      <c r="F8053" s="38" t="s">
        <v>70</v>
      </c>
      <c r="G8053" s="37" t="s">
        <v>709</v>
      </c>
      <c r="H8053" s="0" t="n">
        <v>18866608</v>
      </c>
      <c r="I8053" s="0" t="n">
        <v>1746620</v>
      </c>
      <c r="J8053" s="0" t="n">
        <v>57246</v>
      </c>
    </row>
    <row r="8054" customFormat="false" ht="15" hidden="false" customHeight="false" outlineLevel="0" collapsed="false">
      <c r="A8054" s="0" t="n">
        <v>202408</v>
      </c>
      <c r="B8054" s="0" t="n">
        <v>202408</v>
      </c>
      <c r="C8054" s="37" t="s">
        <v>115</v>
      </c>
      <c r="D8054" s="37" t="s">
        <v>700</v>
      </c>
      <c r="E8054" s="0" t="n">
        <v>1</v>
      </c>
      <c r="F8054" s="38" t="s">
        <v>70</v>
      </c>
      <c r="G8054" s="37" t="s">
        <v>710</v>
      </c>
      <c r="H8054" s="0" t="n">
        <v>195302</v>
      </c>
      <c r="I8054" s="0" t="n">
        <v>40569</v>
      </c>
      <c r="J8054" s="0" t="n">
        <v>1577</v>
      </c>
    </row>
    <row r="8055" customFormat="false" ht="15" hidden="false" customHeight="false" outlineLevel="0" collapsed="false">
      <c r="A8055" s="0" t="n">
        <v>202408</v>
      </c>
      <c r="B8055" s="0" t="n">
        <v>202408</v>
      </c>
      <c r="C8055" s="37" t="s">
        <v>106</v>
      </c>
      <c r="D8055" s="37" t="s">
        <v>181</v>
      </c>
      <c r="E8055" s="0" t="n">
        <v>1</v>
      </c>
      <c r="F8055" s="38" t="s">
        <v>70</v>
      </c>
      <c r="G8055" s="37" t="s">
        <v>711</v>
      </c>
      <c r="H8055" s="0" t="n">
        <v>714325</v>
      </c>
      <c r="I8055" s="0" t="n">
        <v>151456</v>
      </c>
      <c r="J8055" s="0" t="n">
        <v>9204</v>
      </c>
    </row>
    <row r="8056" customFormat="false" ht="15" hidden="false" customHeight="false" outlineLevel="0" collapsed="false">
      <c r="A8056" s="0" t="n">
        <v>202408</v>
      </c>
      <c r="B8056" s="0" t="n">
        <v>202408</v>
      </c>
      <c r="C8056" s="37" t="s">
        <v>101</v>
      </c>
      <c r="D8056" s="37" t="s">
        <v>369</v>
      </c>
      <c r="E8056" s="0" t="n">
        <v>1</v>
      </c>
      <c r="F8056" s="38" t="s">
        <v>70</v>
      </c>
      <c r="G8056" s="37" t="s">
        <v>712</v>
      </c>
      <c r="H8056" s="0" t="n">
        <v>8684443</v>
      </c>
      <c r="I8056" s="0" t="n">
        <v>2173889</v>
      </c>
      <c r="J8056" s="0" t="n">
        <v>122562</v>
      </c>
    </row>
    <row r="8057" customFormat="false" ht="15" hidden="false" customHeight="false" outlineLevel="0" collapsed="false">
      <c r="A8057" s="0" t="n">
        <v>202408</v>
      </c>
      <c r="B8057" s="0" t="n">
        <v>202408</v>
      </c>
      <c r="C8057" s="37" t="s">
        <v>184</v>
      </c>
      <c r="D8057" s="37" t="s">
        <v>249</v>
      </c>
      <c r="E8057" s="0" t="n">
        <v>1</v>
      </c>
      <c r="F8057" s="38" t="s">
        <v>70</v>
      </c>
      <c r="G8057" s="37" t="s">
        <v>713</v>
      </c>
      <c r="H8057" s="0" t="n">
        <v>2124064</v>
      </c>
      <c r="I8057" s="0" t="n">
        <v>893887</v>
      </c>
      <c r="J8057" s="0" t="n">
        <v>76182</v>
      </c>
    </row>
    <row r="8058" customFormat="false" ht="15" hidden="false" customHeight="false" outlineLevel="0" collapsed="false">
      <c r="A8058" s="0" t="n">
        <v>202408</v>
      </c>
      <c r="B8058" s="0" t="n">
        <v>202408</v>
      </c>
      <c r="C8058" s="37" t="s">
        <v>109</v>
      </c>
      <c r="D8058" s="37" t="s">
        <v>714</v>
      </c>
      <c r="E8058" s="0" t="n">
        <v>1</v>
      </c>
      <c r="F8058" s="38" t="s">
        <v>70</v>
      </c>
      <c r="G8058" s="37" t="s">
        <v>715</v>
      </c>
      <c r="H8058" s="0" t="n">
        <v>2230522</v>
      </c>
      <c r="I8058" s="0" t="n">
        <v>425915</v>
      </c>
      <c r="J8058" s="0" t="n">
        <v>98862</v>
      </c>
    </row>
    <row r="8059" customFormat="false" ht="15" hidden="false" customHeight="false" outlineLevel="0" collapsed="false">
      <c r="A8059" s="0" t="n">
        <v>202408</v>
      </c>
      <c r="B8059" s="0" t="n">
        <v>202408</v>
      </c>
      <c r="C8059" s="37" t="s">
        <v>106</v>
      </c>
      <c r="D8059" s="37" t="s">
        <v>249</v>
      </c>
      <c r="E8059" s="0" t="n">
        <v>1</v>
      </c>
      <c r="F8059" s="38" t="s">
        <v>70</v>
      </c>
      <c r="G8059" s="37" t="s">
        <v>716</v>
      </c>
      <c r="H8059" s="0" t="n">
        <v>1484502</v>
      </c>
      <c r="I8059" s="0" t="n">
        <v>235701</v>
      </c>
      <c r="J8059" s="0" t="n">
        <v>6717</v>
      </c>
    </row>
    <row r="8060" customFormat="false" ht="15" hidden="false" customHeight="false" outlineLevel="0" collapsed="false">
      <c r="A8060" s="0" t="n">
        <v>202408</v>
      </c>
      <c r="B8060" s="0" t="n">
        <v>202408</v>
      </c>
      <c r="C8060" s="37" t="s">
        <v>197</v>
      </c>
      <c r="D8060" s="37" t="s">
        <v>511</v>
      </c>
      <c r="E8060" s="0" t="n">
        <v>1</v>
      </c>
      <c r="F8060" s="38" t="s">
        <v>70</v>
      </c>
      <c r="G8060" s="37" t="s">
        <v>717</v>
      </c>
      <c r="H8060" s="0" t="n">
        <v>1662419</v>
      </c>
      <c r="I8060" s="0" t="n">
        <v>389453</v>
      </c>
      <c r="J8060" s="0" t="n">
        <v>-4329</v>
      </c>
    </row>
    <row r="8061" customFormat="false" ht="15" hidden="false" customHeight="false" outlineLevel="0" collapsed="false">
      <c r="A8061" s="0" t="n">
        <v>202408</v>
      </c>
      <c r="B8061" s="0" t="n">
        <v>202408</v>
      </c>
      <c r="C8061" s="37" t="s">
        <v>149</v>
      </c>
      <c r="D8061" s="37" t="s">
        <v>150</v>
      </c>
      <c r="E8061" s="0" t="n">
        <v>1</v>
      </c>
      <c r="F8061" s="38" t="s">
        <v>70</v>
      </c>
      <c r="G8061" s="37" t="s">
        <v>718</v>
      </c>
      <c r="H8061" s="0" t="n">
        <v>3442642</v>
      </c>
      <c r="I8061" s="0" t="n">
        <v>1348558</v>
      </c>
      <c r="J8061" s="0" t="n">
        <v>-125056</v>
      </c>
    </row>
    <row r="8062" customFormat="false" ht="15" hidden="false" customHeight="false" outlineLevel="0" collapsed="false">
      <c r="A8062" s="0" t="n">
        <v>202408</v>
      </c>
      <c r="B8062" s="0" t="n">
        <v>202408</v>
      </c>
      <c r="C8062" s="37" t="s">
        <v>98</v>
      </c>
      <c r="D8062" s="37" t="s">
        <v>719</v>
      </c>
      <c r="E8062" s="0" t="n">
        <v>1</v>
      </c>
      <c r="F8062" s="38" t="s">
        <v>70</v>
      </c>
      <c r="G8062" s="37" t="s">
        <v>720</v>
      </c>
      <c r="H8062" s="0" t="n">
        <v>571701</v>
      </c>
      <c r="I8062" s="0" t="n">
        <v>201385</v>
      </c>
      <c r="J8062" s="0" t="n">
        <v>5818</v>
      </c>
    </row>
    <row r="8063" customFormat="false" ht="15" hidden="false" customHeight="false" outlineLevel="0" collapsed="false">
      <c r="A8063" s="0" t="n">
        <v>202408</v>
      </c>
      <c r="B8063" s="0" t="n">
        <v>202408</v>
      </c>
      <c r="C8063" s="37" t="s">
        <v>149</v>
      </c>
      <c r="D8063" s="37" t="s">
        <v>292</v>
      </c>
      <c r="E8063" s="0" t="n">
        <v>1</v>
      </c>
      <c r="F8063" s="38" t="s">
        <v>70</v>
      </c>
      <c r="G8063" s="37" t="s">
        <v>721</v>
      </c>
      <c r="H8063" s="0" t="n">
        <v>3489616</v>
      </c>
      <c r="I8063" s="0" t="n">
        <v>1394965</v>
      </c>
      <c r="J8063" s="0" t="n">
        <v>-83872</v>
      </c>
    </row>
    <row r="8064" customFormat="false" ht="15" hidden="false" customHeight="false" outlineLevel="0" collapsed="false">
      <c r="A8064" s="0" t="n">
        <v>202408</v>
      </c>
      <c r="B8064" s="0" t="n">
        <v>202408</v>
      </c>
      <c r="C8064" s="37" t="s">
        <v>178</v>
      </c>
      <c r="D8064" s="37" t="s">
        <v>167</v>
      </c>
      <c r="E8064" s="0" t="n">
        <v>1</v>
      </c>
      <c r="F8064" s="38" t="s">
        <v>70</v>
      </c>
      <c r="G8064" s="37" t="s">
        <v>722</v>
      </c>
      <c r="H8064" s="0" t="n">
        <v>322915</v>
      </c>
      <c r="I8064" s="0" t="n">
        <v>240172</v>
      </c>
      <c r="J8064" s="0" t="n">
        <v>42273</v>
      </c>
    </row>
    <row r="8065" customFormat="false" ht="15" hidden="false" customHeight="false" outlineLevel="0" collapsed="false">
      <c r="A8065" s="0" t="n">
        <v>202408</v>
      </c>
      <c r="B8065" s="0" t="n">
        <v>202408</v>
      </c>
      <c r="C8065" s="37" t="s">
        <v>106</v>
      </c>
      <c r="D8065" s="37" t="s">
        <v>723</v>
      </c>
      <c r="E8065" s="0" t="n">
        <v>1</v>
      </c>
      <c r="F8065" s="38" t="s">
        <v>70</v>
      </c>
      <c r="G8065" s="37" t="s">
        <v>724</v>
      </c>
      <c r="H8065" s="0" t="n">
        <v>2112053</v>
      </c>
      <c r="I8065" s="0" t="n">
        <v>893443</v>
      </c>
      <c r="J8065" s="0" t="n">
        <v>62889</v>
      </c>
    </row>
    <row r="8066" customFormat="false" ht="15" hidden="false" customHeight="false" outlineLevel="0" collapsed="false">
      <c r="A8066" s="0" t="n">
        <v>202408</v>
      </c>
      <c r="B8066" s="0" t="n">
        <v>202408</v>
      </c>
      <c r="C8066" s="37" t="s">
        <v>158</v>
      </c>
      <c r="D8066" s="37" t="s">
        <v>618</v>
      </c>
      <c r="E8066" s="0" t="n">
        <v>1</v>
      </c>
      <c r="F8066" s="38" t="s">
        <v>70</v>
      </c>
      <c r="G8066" s="37" t="s">
        <v>725</v>
      </c>
      <c r="H8066" s="0" t="n">
        <v>2053846</v>
      </c>
      <c r="I8066" s="0" t="n">
        <v>239864</v>
      </c>
      <c r="J8066" s="0" t="n">
        <v>41724</v>
      </c>
    </row>
    <row r="8067" customFormat="false" ht="15" hidden="false" customHeight="false" outlineLevel="0" collapsed="false">
      <c r="A8067" s="0" t="n">
        <v>202408</v>
      </c>
      <c r="B8067" s="0" t="n">
        <v>202408</v>
      </c>
      <c r="C8067" s="37" t="s">
        <v>178</v>
      </c>
      <c r="D8067" s="37" t="s">
        <v>391</v>
      </c>
      <c r="E8067" s="0" t="n">
        <v>1</v>
      </c>
      <c r="F8067" s="38" t="s">
        <v>70</v>
      </c>
      <c r="G8067" s="37" t="s">
        <v>726</v>
      </c>
      <c r="H8067" s="0" t="n">
        <v>568791</v>
      </c>
      <c r="I8067" s="0" t="n">
        <v>139208</v>
      </c>
      <c r="J8067" s="0" t="n">
        <v>31540</v>
      </c>
    </row>
    <row r="8068" customFormat="false" ht="15" hidden="false" customHeight="false" outlineLevel="0" collapsed="false">
      <c r="A8068" s="0" t="n">
        <v>202408</v>
      </c>
      <c r="B8068" s="0" t="n">
        <v>202408</v>
      </c>
      <c r="C8068" s="37" t="s">
        <v>184</v>
      </c>
      <c r="D8068" s="37" t="s">
        <v>200</v>
      </c>
      <c r="E8068" s="0" t="n">
        <v>1</v>
      </c>
      <c r="F8068" s="38" t="s">
        <v>70</v>
      </c>
      <c r="G8068" s="37" t="s">
        <v>727</v>
      </c>
      <c r="H8068" s="0" t="n">
        <v>912149</v>
      </c>
      <c r="I8068" s="0" t="n">
        <v>176201</v>
      </c>
      <c r="J8068" s="0" t="n">
        <v>-1146</v>
      </c>
    </row>
    <row r="8069" customFormat="false" ht="15" hidden="false" customHeight="false" outlineLevel="0" collapsed="false">
      <c r="A8069" s="0" t="n">
        <v>202408</v>
      </c>
      <c r="B8069" s="0" t="n">
        <v>202408</v>
      </c>
      <c r="C8069" s="37" t="s">
        <v>95</v>
      </c>
      <c r="D8069" s="37" t="s">
        <v>684</v>
      </c>
      <c r="E8069" s="0" t="n">
        <v>1</v>
      </c>
      <c r="F8069" s="38" t="s">
        <v>70</v>
      </c>
      <c r="G8069" s="37" t="s">
        <v>728</v>
      </c>
      <c r="H8069" s="0" t="n">
        <v>512487</v>
      </c>
      <c r="I8069" s="0" t="n">
        <v>150648</v>
      </c>
      <c r="J8069" s="0" t="n">
        <v>6819</v>
      </c>
    </row>
    <row r="8070" customFormat="false" ht="15" hidden="false" customHeight="false" outlineLevel="0" collapsed="false">
      <c r="A8070" s="0" t="n">
        <v>202408</v>
      </c>
      <c r="B8070" s="0" t="n">
        <v>202408</v>
      </c>
      <c r="C8070" s="37" t="s">
        <v>178</v>
      </c>
      <c r="D8070" s="37" t="s">
        <v>509</v>
      </c>
      <c r="E8070" s="0" t="n">
        <v>1</v>
      </c>
      <c r="F8070" s="38" t="s">
        <v>70</v>
      </c>
      <c r="G8070" s="37" t="s">
        <v>729</v>
      </c>
      <c r="H8070" s="0" t="n">
        <v>303561</v>
      </c>
      <c r="I8070" s="0" t="n">
        <v>112883</v>
      </c>
      <c r="J8070" s="0" t="n">
        <v>24063</v>
      </c>
    </row>
    <row r="8071" customFormat="false" ht="15" hidden="false" customHeight="false" outlineLevel="0" collapsed="false">
      <c r="A8071" s="0" t="n">
        <v>202408</v>
      </c>
      <c r="B8071" s="0" t="n">
        <v>202408</v>
      </c>
      <c r="C8071" s="37" t="s">
        <v>136</v>
      </c>
      <c r="D8071" s="37" t="s">
        <v>700</v>
      </c>
      <c r="E8071" s="0" t="n">
        <v>1</v>
      </c>
      <c r="F8071" s="38" t="s">
        <v>70</v>
      </c>
      <c r="G8071" s="37" t="s">
        <v>730</v>
      </c>
      <c r="H8071" s="0" t="n">
        <v>681948</v>
      </c>
      <c r="I8071" s="0" t="n">
        <v>234372</v>
      </c>
      <c r="J8071" s="0" t="n">
        <v>23184</v>
      </c>
    </row>
    <row r="8072" customFormat="false" ht="15" hidden="false" customHeight="false" outlineLevel="0" collapsed="false">
      <c r="A8072" s="0" t="n">
        <v>202408</v>
      </c>
      <c r="B8072" s="0" t="n">
        <v>202408</v>
      </c>
      <c r="C8072" s="37" t="s">
        <v>184</v>
      </c>
      <c r="D8072" s="37" t="s">
        <v>311</v>
      </c>
      <c r="E8072" s="0" t="n">
        <v>1</v>
      </c>
      <c r="F8072" s="38" t="s">
        <v>70</v>
      </c>
      <c r="G8072" s="37" t="s">
        <v>731</v>
      </c>
      <c r="H8072" s="0" t="n">
        <v>229998</v>
      </c>
      <c r="I8072" s="0" t="n">
        <v>243535</v>
      </c>
      <c r="J8072" s="0" t="n">
        <v>32183</v>
      </c>
    </row>
    <row r="8073" customFormat="false" ht="15" hidden="false" customHeight="false" outlineLevel="0" collapsed="false">
      <c r="A8073" s="0" t="n">
        <v>202408</v>
      </c>
      <c r="B8073" s="0" t="n">
        <v>202408</v>
      </c>
      <c r="C8073" s="37" t="s">
        <v>101</v>
      </c>
      <c r="D8073" s="37" t="s">
        <v>253</v>
      </c>
      <c r="E8073" s="0" t="n">
        <v>1</v>
      </c>
      <c r="F8073" s="38" t="s">
        <v>70</v>
      </c>
      <c r="G8073" s="37" t="s">
        <v>732</v>
      </c>
      <c r="H8073" s="0" t="n">
        <v>2065853</v>
      </c>
      <c r="I8073" s="0" t="n">
        <v>616920</v>
      </c>
      <c r="J8073" s="0" t="n">
        <v>113080</v>
      </c>
    </row>
    <row r="8074" customFormat="false" ht="15" hidden="false" customHeight="false" outlineLevel="0" collapsed="false">
      <c r="A8074" s="0" t="n">
        <v>202408</v>
      </c>
      <c r="B8074" s="0" t="n">
        <v>202408</v>
      </c>
      <c r="C8074" s="37" t="s">
        <v>184</v>
      </c>
      <c r="D8074" s="37" t="s">
        <v>603</v>
      </c>
      <c r="E8074" s="0" t="n">
        <v>1</v>
      </c>
      <c r="F8074" s="38" t="s">
        <v>70</v>
      </c>
      <c r="G8074" s="37" t="s">
        <v>733</v>
      </c>
      <c r="H8074" s="0" t="n">
        <v>228867</v>
      </c>
      <c r="I8074" s="0" t="n">
        <v>149582</v>
      </c>
      <c r="J8074" s="0" t="n">
        <v>25377</v>
      </c>
    </row>
    <row r="8075" customFormat="false" ht="15" hidden="false" customHeight="false" outlineLevel="0" collapsed="false">
      <c r="A8075" s="0" t="n">
        <v>202408</v>
      </c>
      <c r="B8075" s="0" t="n">
        <v>202408</v>
      </c>
      <c r="C8075" s="37" t="s">
        <v>109</v>
      </c>
      <c r="D8075" s="37" t="s">
        <v>502</v>
      </c>
      <c r="E8075" s="0" t="n">
        <v>1</v>
      </c>
      <c r="F8075" s="38" t="s">
        <v>70</v>
      </c>
      <c r="G8075" s="37" t="s">
        <v>734</v>
      </c>
      <c r="H8075" s="0" t="n">
        <v>3248501</v>
      </c>
      <c r="I8075" s="0" t="n">
        <v>713070</v>
      </c>
      <c r="J8075" s="0" t="n">
        <v>86307</v>
      </c>
    </row>
    <row r="8076" customFormat="false" ht="15" hidden="false" customHeight="false" outlineLevel="0" collapsed="false">
      <c r="A8076" s="0" t="n">
        <v>202408</v>
      </c>
      <c r="B8076" s="0" t="n">
        <v>202408</v>
      </c>
      <c r="C8076" s="37" t="s">
        <v>158</v>
      </c>
      <c r="D8076" s="37" t="s">
        <v>693</v>
      </c>
      <c r="E8076" s="0" t="n">
        <v>1</v>
      </c>
      <c r="F8076" s="38" t="s">
        <v>70</v>
      </c>
      <c r="G8076" s="37" t="s">
        <v>735</v>
      </c>
      <c r="H8076" s="0" t="n">
        <v>404359</v>
      </c>
      <c r="I8076" s="0" t="n">
        <v>137052</v>
      </c>
      <c r="J8076" s="0" t="n">
        <v>30102</v>
      </c>
    </row>
    <row r="8077" customFormat="false" ht="15" hidden="false" customHeight="false" outlineLevel="0" collapsed="false">
      <c r="A8077" s="0" t="n">
        <v>202408</v>
      </c>
      <c r="B8077" s="0" t="n">
        <v>202408</v>
      </c>
      <c r="C8077" s="37" t="s">
        <v>95</v>
      </c>
      <c r="D8077" s="37" t="s">
        <v>714</v>
      </c>
      <c r="E8077" s="0" t="n">
        <v>1</v>
      </c>
      <c r="F8077" s="38" t="s">
        <v>70</v>
      </c>
      <c r="G8077" s="37" t="s">
        <v>736</v>
      </c>
      <c r="H8077" s="0" t="n">
        <v>542366</v>
      </c>
      <c r="I8077" s="0" t="n">
        <v>212936</v>
      </c>
      <c r="J8077" s="0" t="n">
        <v>15582</v>
      </c>
    </row>
    <row r="8078" customFormat="false" ht="15" hidden="false" customHeight="false" outlineLevel="0" collapsed="false">
      <c r="A8078" s="0" t="n">
        <v>202408</v>
      </c>
      <c r="B8078" s="0" t="n">
        <v>202408</v>
      </c>
      <c r="C8078" s="37" t="s">
        <v>112</v>
      </c>
      <c r="D8078" s="37" t="s">
        <v>243</v>
      </c>
      <c r="E8078" s="0" t="n">
        <v>1</v>
      </c>
      <c r="F8078" s="38" t="s">
        <v>70</v>
      </c>
      <c r="G8078" s="37" t="s">
        <v>737</v>
      </c>
      <c r="H8078" s="0" t="n">
        <v>602361</v>
      </c>
      <c r="I8078" s="0" t="n">
        <v>145297</v>
      </c>
      <c r="J8078" s="0" t="n">
        <v>19171</v>
      </c>
    </row>
    <row r="8079" customFormat="false" ht="15" hidden="false" customHeight="false" outlineLevel="0" collapsed="false">
      <c r="A8079" s="0" t="n">
        <v>202408</v>
      </c>
      <c r="B8079" s="0" t="n">
        <v>202408</v>
      </c>
      <c r="C8079" s="37" t="s">
        <v>98</v>
      </c>
      <c r="D8079" s="37" t="s">
        <v>298</v>
      </c>
      <c r="E8079" s="0" t="n">
        <v>1</v>
      </c>
      <c r="F8079" s="38" t="s">
        <v>70</v>
      </c>
      <c r="G8079" s="37" t="s">
        <v>738</v>
      </c>
      <c r="H8079" s="0" t="n">
        <v>5555957</v>
      </c>
      <c r="I8079" s="0" t="n">
        <v>1660741</v>
      </c>
      <c r="J8079" s="0" t="n">
        <v>103504</v>
      </c>
    </row>
    <row r="8080" customFormat="false" ht="15" hidden="false" customHeight="false" outlineLevel="0" collapsed="false">
      <c r="A8080" s="0" t="n">
        <v>202408</v>
      </c>
      <c r="B8080" s="0" t="n">
        <v>202408</v>
      </c>
      <c r="C8080" s="37" t="s">
        <v>178</v>
      </c>
      <c r="D8080" s="37" t="s">
        <v>253</v>
      </c>
      <c r="E8080" s="0" t="n">
        <v>1</v>
      </c>
      <c r="F8080" s="38" t="s">
        <v>70</v>
      </c>
      <c r="G8080" s="37" t="s">
        <v>739</v>
      </c>
      <c r="H8080" s="0" t="n">
        <v>2023642</v>
      </c>
      <c r="I8080" s="0" t="n">
        <v>269838</v>
      </c>
      <c r="J8080" s="0" t="n">
        <v>49125</v>
      </c>
    </row>
    <row r="8081" customFormat="false" ht="15" hidden="false" customHeight="false" outlineLevel="0" collapsed="false">
      <c r="A8081" s="0" t="n">
        <v>202408</v>
      </c>
      <c r="B8081" s="0" t="n">
        <v>202408</v>
      </c>
      <c r="C8081" s="37" t="s">
        <v>136</v>
      </c>
      <c r="D8081" s="37" t="s">
        <v>159</v>
      </c>
      <c r="E8081" s="0" t="n">
        <v>1</v>
      </c>
      <c r="F8081" s="38" t="s">
        <v>70</v>
      </c>
      <c r="G8081" s="37" t="s">
        <v>740</v>
      </c>
      <c r="H8081" s="0" t="n">
        <v>779773</v>
      </c>
      <c r="I8081" s="0" t="n">
        <v>83337</v>
      </c>
      <c r="J8081" s="0" t="n">
        <v>827</v>
      </c>
    </row>
    <row r="8082" customFormat="false" ht="15" hidden="false" customHeight="false" outlineLevel="0" collapsed="false">
      <c r="A8082" s="0" t="n">
        <v>202408</v>
      </c>
      <c r="B8082" s="0" t="n">
        <v>202408</v>
      </c>
      <c r="C8082" s="37" t="s">
        <v>124</v>
      </c>
      <c r="D8082" s="37" t="s">
        <v>412</v>
      </c>
      <c r="E8082" s="0" t="n">
        <v>1</v>
      </c>
      <c r="F8082" s="38" t="s">
        <v>70</v>
      </c>
      <c r="G8082" s="37" t="s">
        <v>741</v>
      </c>
      <c r="H8082" s="0" t="n">
        <v>2145096</v>
      </c>
      <c r="I8082" s="0" t="n">
        <v>531646</v>
      </c>
      <c r="J8082" s="0" t="n">
        <v>-46937</v>
      </c>
    </row>
    <row r="8083" customFormat="false" ht="15" hidden="false" customHeight="false" outlineLevel="0" collapsed="false">
      <c r="A8083" s="0" t="n">
        <v>202408</v>
      </c>
      <c r="B8083" s="0" t="n">
        <v>202408</v>
      </c>
      <c r="C8083" s="37" t="s">
        <v>124</v>
      </c>
      <c r="D8083" s="37" t="s">
        <v>452</v>
      </c>
      <c r="E8083" s="0" t="n">
        <v>1</v>
      </c>
      <c r="F8083" s="38" t="s">
        <v>70</v>
      </c>
      <c r="G8083" s="37" t="s">
        <v>742</v>
      </c>
      <c r="H8083" s="0" t="n">
        <v>113499</v>
      </c>
      <c r="I8083" s="0" t="n">
        <v>29367</v>
      </c>
      <c r="J8083" s="0" t="n">
        <v>4273</v>
      </c>
    </row>
    <row r="8084" customFormat="false" ht="15" hidden="false" customHeight="false" outlineLevel="0" collapsed="false">
      <c r="A8084" s="0" t="n">
        <v>202408</v>
      </c>
      <c r="B8084" s="0" t="n">
        <v>202408</v>
      </c>
      <c r="C8084" s="37" t="s">
        <v>184</v>
      </c>
      <c r="D8084" s="37" t="s">
        <v>655</v>
      </c>
      <c r="E8084" s="0" t="n">
        <v>1</v>
      </c>
      <c r="F8084" s="38" t="s">
        <v>70</v>
      </c>
      <c r="G8084" s="37" t="s">
        <v>743</v>
      </c>
      <c r="H8084" s="0" t="n">
        <v>1133600</v>
      </c>
      <c r="I8084" s="0" t="n">
        <v>495177</v>
      </c>
      <c r="J8084" s="0" t="n">
        <v>-10901</v>
      </c>
    </row>
    <row r="8085" customFormat="false" ht="15" hidden="false" customHeight="false" outlineLevel="0" collapsed="false">
      <c r="A8085" s="0" t="n">
        <v>202408</v>
      </c>
      <c r="B8085" s="0" t="n">
        <v>202408</v>
      </c>
      <c r="C8085" s="37" t="s">
        <v>124</v>
      </c>
      <c r="D8085" s="37" t="s">
        <v>744</v>
      </c>
      <c r="E8085" s="0" t="n">
        <v>1</v>
      </c>
      <c r="F8085" s="38" t="s">
        <v>70</v>
      </c>
      <c r="G8085" s="37" t="s">
        <v>745</v>
      </c>
      <c r="H8085" s="0" t="n">
        <v>10352337</v>
      </c>
      <c r="I8085" s="0" t="n">
        <v>5835809</v>
      </c>
      <c r="J8085" s="0" t="n">
        <v>-186304</v>
      </c>
    </row>
    <row r="8086" customFormat="false" ht="15" hidden="false" customHeight="false" outlineLevel="0" collapsed="false">
      <c r="A8086" s="0" t="n">
        <v>202408</v>
      </c>
      <c r="B8086" s="0" t="n">
        <v>202408</v>
      </c>
      <c r="C8086" s="37" t="s">
        <v>136</v>
      </c>
      <c r="D8086" s="37" t="s">
        <v>603</v>
      </c>
      <c r="E8086" s="0" t="n">
        <v>1</v>
      </c>
      <c r="F8086" s="38" t="s">
        <v>70</v>
      </c>
      <c r="G8086" s="37" t="s">
        <v>746</v>
      </c>
      <c r="H8086" s="0" t="n">
        <v>1698174</v>
      </c>
      <c r="I8086" s="0" t="n">
        <v>344480</v>
      </c>
      <c r="J8086" s="0" t="n">
        <v>71133</v>
      </c>
    </row>
    <row r="8087" customFormat="false" ht="15" hidden="false" customHeight="false" outlineLevel="0" collapsed="false">
      <c r="A8087" s="0" t="n">
        <v>202408</v>
      </c>
      <c r="B8087" s="0" t="n">
        <v>202408</v>
      </c>
      <c r="C8087" s="37" t="s">
        <v>109</v>
      </c>
      <c r="D8087" s="37" t="s">
        <v>99</v>
      </c>
      <c r="E8087" s="0" t="n">
        <v>1</v>
      </c>
      <c r="F8087" s="38" t="s">
        <v>70</v>
      </c>
      <c r="G8087" s="37" t="s">
        <v>747</v>
      </c>
      <c r="H8087" s="0" t="n">
        <v>1074214</v>
      </c>
      <c r="I8087" s="0" t="n">
        <v>464401</v>
      </c>
      <c r="J8087" s="0" t="n">
        <v>82026</v>
      </c>
    </row>
    <row r="8088" customFormat="false" ht="15" hidden="false" customHeight="false" outlineLevel="0" collapsed="false">
      <c r="A8088" s="0" t="n">
        <v>202408</v>
      </c>
      <c r="B8088" s="0" t="n">
        <v>202408</v>
      </c>
      <c r="C8088" s="37" t="s">
        <v>178</v>
      </c>
      <c r="D8088" s="37" t="s">
        <v>107</v>
      </c>
      <c r="E8088" s="0" t="n">
        <v>1</v>
      </c>
      <c r="F8088" s="38" t="s">
        <v>70</v>
      </c>
      <c r="G8088" s="37" t="s">
        <v>748</v>
      </c>
      <c r="H8088" s="0" t="n">
        <v>2349150</v>
      </c>
      <c r="I8088" s="0" t="n">
        <v>356866</v>
      </c>
      <c r="J8088" s="0" t="n">
        <v>16327</v>
      </c>
    </row>
    <row r="8089" customFormat="false" ht="15" hidden="false" customHeight="false" outlineLevel="0" collapsed="false">
      <c r="A8089" s="0" t="n">
        <v>202408</v>
      </c>
      <c r="B8089" s="0" t="n">
        <v>202408</v>
      </c>
      <c r="C8089" s="37" t="s">
        <v>136</v>
      </c>
      <c r="D8089" s="37" t="s">
        <v>723</v>
      </c>
      <c r="E8089" s="0" t="n">
        <v>1</v>
      </c>
      <c r="F8089" s="38" t="s">
        <v>70</v>
      </c>
      <c r="G8089" s="37" t="s">
        <v>749</v>
      </c>
      <c r="H8089" s="0" t="n">
        <v>3844380</v>
      </c>
      <c r="I8089" s="0" t="n">
        <v>456906</v>
      </c>
      <c r="J8089" s="0" t="n">
        <v>-102597</v>
      </c>
    </row>
    <row r="8090" customFormat="false" ht="15" hidden="false" customHeight="false" outlineLevel="0" collapsed="false">
      <c r="A8090" s="0" t="n">
        <v>202408</v>
      </c>
      <c r="B8090" s="0" t="n">
        <v>202408</v>
      </c>
      <c r="C8090" s="37" t="s">
        <v>98</v>
      </c>
      <c r="D8090" s="37" t="s">
        <v>208</v>
      </c>
      <c r="E8090" s="0" t="n">
        <v>1</v>
      </c>
      <c r="F8090" s="38" t="s">
        <v>70</v>
      </c>
      <c r="G8090" s="37" t="s">
        <v>750</v>
      </c>
      <c r="H8090" s="0" t="n">
        <v>111415</v>
      </c>
      <c r="I8090" s="0" t="n">
        <v>18358</v>
      </c>
      <c r="J8090" s="0" t="n">
        <v>2448</v>
      </c>
    </row>
    <row r="8091" customFormat="false" ht="15" hidden="false" customHeight="false" outlineLevel="0" collapsed="false">
      <c r="A8091" s="0" t="n">
        <v>202408</v>
      </c>
      <c r="B8091" s="0" t="n">
        <v>202408</v>
      </c>
      <c r="C8091" s="37" t="s">
        <v>149</v>
      </c>
      <c r="D8091" s="37" t="s">
        <v>385</v>
      </c>
      <c r="E8091" s="0" t="n">
        <v>1</v>
      </c>
      <c r="F8091" s="38" t="s">
        <v>70</v>
      </c>
      <c r="G8091" s="37" t="s">
        <v>751</v>
      </c>
      <c r="H8091" s="0" t="n">
        <v>233707</v>
      </c>
      <c r="I8091" s="0" t="n">
        <v>76149</v>
      </c>
      <c r="J8091" s="0" t="n">
        <v>11137</v>
      </c>
    </row>
    <row r="8092" customFormat="false" ht="15" hidden="false" customHeight="false" outlineLevel="0" collapsed="false">
      <c r="A8092" s="0" t="n">
        <v>202408</v>
      </c>
      <c r="B8092" s="0" t="n">
        <v>202408</v>
      </c>
      <c r="C8092" s="37" t="s">
        <v>115</v>
      </c>
      <c r="D8092" s="37" t="s">
        <v>476</v>
      </c>
      <c r="E8092" s="0" t="n">
        <v>1</v>
      </c>
      <c r="F8092" s="38" t="s">
        <v>70</v>
      </c>
      <c r="G8092" s="37" t="s">
        <v>752</v>
      </c>
      <c r="H8092" s="0" t="n">
        <v>1727907</v>
      </c>
      <c r="I8092" s="0" t="n">
        <v>453778</v>
      </c>
      <c r="J8092" s="0" t="n">
        <v>59754</v>
      </c>
    </row>
    <row r="8093" customFormat="false" ht="15" hidden="false" customHeight="false" outlineLevel="0" collapsed="false">
      <c r="A8093" s="0" t="n">
        <v>202408</v>
      </c>
      <c r="B8093" s="0" t="n">
        <v>202408</v>
      </c>
      <c r="C8093" s="37" t="s">
        <v>101</v>
      </c>
      <c r="D8093" s="37" t="s">
        <v>425</v>
      </c>
      <c r="E8093" s="0" t="n">
        <v>1</v>
      </c>
      <c r="F8093" s="38" t="s">
        <v>70</v>
      </c>
      <c r="G8093" s="37" t="s">
        <v>753</v>
      </c>
      <c r="H8093" s="0" t="n">
        <v>494744</v>
      </c>
      <c r="I8093" s="0" t="n">
        <v>118977</v>
      </c>
      <c r="J8093" s="0" t="n">
        <v>15120</v>
      </c>
    </row>
    <row r="8094" customFormat="false" ht="15" hidden="false" customHeight="false" outlineLevel="0" collapsed="false">
      <c r="A8094" s="0" t="n">
        <v>202408</v>
      </c>
      <c r="B8094" s="0" t="n">
        <v>202408</v>
      </c>
      <c r="C8094" s="37" t="s">
        <v>124</v>
      </c>
      <c r="D8094" s="37" t="s">
        <v>243</v>
      </c>
      <c r="E8094" s="0" t="n">
        <v>1</v>
      </c>
      <c r="F8094" s="38" t="s">
        <v>70</v>
      </c>
      <c r="G8094" s="37" t="s">
        <v>754</v>
      </c>
      <c r="H8094" s="0" t="n">
        <v>6355491</v>
      </c>
      <c r="I8094" s="0" t="n">
        <v>1476919</v>
      </c>
      <c r="J8094" s="0" t="n">
        <v>91364</v>
      </c>
    </row>
    <row r="8095" customFormat="false" ht="15" hidden="false" customHeight="false" outlineLevel="0" collapsed="false">
      <c r="A8095" s="0" t="n">
        <v>202408</v>
      </c>
      <c r="B8095" s="0" t="n">
        <v>202408</v>
      </c>
      <c r="C8095" s="37" t="s">
        <v>136</v>
      </c>
      <c r="D8095" s="37" t="s">
        <v>300</v>
      </c>
      <c r="E8095" s="0" t="n">
        <v>1</v>
      </c>
      <c r="F8095" s="38" t="s">
        <v>70</v>
      </c>
      <c r="G8095" s="37" t="s">
        <v>755</v>
      </c>
      <c r="H8095" s="0" t="n">
        <v>850247</v>
      </c>
      <c r="I8095" s="0" t="n">
        <v>447233</v>
      </c>
      <c r="J8095" s="0" t="n">
        <v>17421</v>
      </c>
    </row>
    <row r="8096" customFormat="false" ht="15" hidden="false" customHeight="false" outlineLevel="0" collapsed="false">
      <c r="A8096" s="0" t="n">
        <v>202408</v>
      </c>
      <c r="B8096" s="0" t="n">
        <v>202408</v>
      </c>
      <c r="C8096" s="37" t="s">
        <v>178</v>
      </c>
      <c r="D8096" s="37" t="s">
        <v>756</v>
      </c>
      <c r="E8096" s="0" t="n">
        <v>1</v>
      </c>
      <c r="F8096" s="38" t="s">
        <v>70</v>
      </c>
      <c r="G8096" s="37" t="s">
        <v>757</v>
      </c>
      <c r="H8096" s="0" t="n">
        <v>118803</v>
      </c>
      <c r="I8096" s="0" t="n">
        <v>16681</v>
      </c>
      <c r="J8096" s="0" t="n">
        <v>-511</v>
      </c>
    </row>
    <row r="8097" customFormat="false" ht="15" hidden="false" customHeight="false" outlineLevel="0" collapsed="false">
      <c r="A8097" s="0" t="n">
        <v>202408</v>
      </c>
      <c r="B8097" s="0" t="n">
        <v>202408</v>
      </c>
      <c r="C8097" s="37" t="s">
        <v>152</v>
      </c>
      <c r="D8097" s="37" t="s">
        <v>420</v>
      </c>
      <c r="E8097" s="0" t="n">
        <v>1</v>
      </c>
      <c r="F8097" s="38" t="s">
        <v>70</v>
      </c>
      <c r="G8097" s="37" t="s">
        <v>758</v>
      </c>
      <c r="H8097" s="0" t="n">
        <v>272379</v>
      </c>
      <c r="I8097" s="0" t="n">
        <v>136527</v>
      </c>
      <c r="J8097" s="0" t="n">
        <v>1401</v>
      </c>
    </row>
    <row r="8098" customFormat="false" ht="15" hidden="false" customHeight="false" outlineLevel="0" collapsed="false">
      <c r="A8098" s="0" t="n">
        <v>202408</v>
      </c>
      <c r="B8098" s="0" t="n">
        <v>202408</v>
      </c>
      <c r="C8098" s="37" t="s">
        <v>115</v>
      </c>
      <c r="D8098" s="37" t="s">
        <v>626</v>
      </c>
      <c r="E8098" s="0" t="n">
        <v>1</v>
      </c>
      <c r="F8098" s="38" t="s">
        <v>70</v>
      </c>
      <c r="G8098" s="37" t="s">
        <v>759</v>
      </c>
      <c r="H8098" s="0" t="n">
        <v>41576</v>
      </c>
      <c r="I8098" s="0" t="n">
        <v>14407</v>
      </c>
      <c r="J8098" s="0" t="n">
        <v>1616</v>
      </c>
    </row>
    <row r="8099" customFormat="false" ht="15" hidden="false" customHeight="false" outlineLevel="0" collapsed="false">
      <c r="A8099" s="0" t="n">
        <v>202408</v>
      </c>
      <c r="B8099" s="0" t="n">
        <v>202408</v>
      </c>
      <c r="C8099" s="37" t="s">
        <v>184</v>
      </c>
      <c r="D8099" s="37" t="s">
        <v>425</v>
      </c>
      <c r="E8099" s="0" t="n">
        <v>1</v>
      </c>
      <c r="F8099" s="38" t="s">
        <v>70</v>
      </c>
      <c r="G8099" s="37" t="s">
        <v>760</v>
      </c>
      <c r="H8099" s="0" t="n">
        <v>937512</v>
      </c>
      <c r="I8099" s="0" t="n">
        <v>336617</v>
      </c>
      <c r="J8099" s="0" t="n">
        <v>38305</v>
      </c>
    </row>
    <row r="8100" customFormat="false" ht="15" hidden="false" customHeight="false" outlineLevel="0" collapsed="false">
      <c r="A8100" s="0" t="n">
        <v>202408</v>
      </c>
      <c r="B8100" s="0" t="n">
        <v>202408</v>
      </c>
      <c r="C8100" s="37" t="s">
        <v>95</v>
      </c>
      <c r="D8100" s="37" t="s">
        <v>618</v>
      </c>
      <c r="E8100" s="0" t="n">
        <v>1</v>
      </c>
      <c r="F8100" s="38" t="s">
        <v>70</v>
      </c>
      <c r="G8100" s="37" t="s">
        <v>761</v>
      </c>
      <c r="H8100" s="0" t="n">
        <v>889234</v>
      </c>
      <c r="I8100" s="0" t="n">
        <v>284945</v>
      </c>
      <c r="J8100" s="0" t="n">
        <v>45301</v>
      </c>
    </row>
    <row r="8101" customFormat="false" ht="15" hidden="false" customHeight="false" outlineLevel="0" collapsed="false">
      <c r="A8101" s="0" t="n">
        <v>202408</v>
      </c>
      <c r="B8101" s="0" t="n">
        <v>202408</v>
      </c>
      <c r="C8101" s="37" t="s">
        <v>152</v>
      </c>
      <c r="D8101" s="37" t="s">
        <v>372</v>
      </c>
      <c r="E8101" s="0" t="n">
        <v>1</v>
      </c>
      <c r="F8101" s="38" t="s">
        <v>70</v>
      </c>
      <c r="G8101" s="37" t="s">
        <v>762</v>
      </c>
      <c r="H8101" s="0" t="n">
        <v>543734</v>
      </c>
      <c r="I8101" s="0" t="n">
        <v>154134</v>
      </c>
      <c r="J8101" s="0" t="n">
        <v>-9347</v>
      </c>
    </row>
    <row r="8102" customFormat="false" ht="15" hidden="false" customHeight="false" outlineLevel="0" collapsed="false">
      <c r="A8102" s="0" t="n">
        <v>202408</v>
      </c>
      <c r="B8102" s="0" t="n">
        <v>202408</v>
      </c>
      <c r="C8102" s="37" t="s">
        <v>158</v>
      </c>
      <c r="D8102" s="37" t="s">
        <v>461</v>
      </c>
      <c r="E8102" s="0" t="n">
        <v>1</v>
      </c>
      <c r="F8102" s="38" t="s">
        <v>70</v>
      </c>
      <c r="G8102" s="37" t="s">
        <v>763</v>
      </c>
      <c r="H8102" s="0" t="n">
        <v>5207888</v>
      </c>
      <c r="I8102" s="0" t="n">
        <v>1131781</v>
      </c>
      <c r="J8102" s="0" t="n">
        <v>-97246</v>
      </c>
    </row>
    <row r="8103" customFormat="false" ht="15" hidden="false" customHeight="false" outlineLevel="0" collapsed="false">
      <c r="A8103" s="0" t="n">
        <v>202408</v>
      </c>
      <c r="B8103" s="0" t="n">
        <v>202408</v>
      </c>
      <c r="C8103" s="37" t="s">
        <v>106</v>
      </c>
      <c r="D8103" s="37" t="s">
        <v>116</v>
      </c>
      <c r="E8103" s="0" t="n">
        <v>1</v>
      </c>
      <c r="F8103" s="38" t="s">
        <v>70</v>
      </c>
      <c r="G8103" s="37" t="s">
        <v>764</v>
      </c>
      <c r="H8103" s="0" t="n">
        <v>4654787</v>
      </c>
      <c r="I8103" s="0" t="n">
        <v>1401156</v>
      </c>
      <c r="J8103" s="0" t="n">
        <v>58890</v>
      </c>
    </row>
    <row r="8104" customFormat="false" ht="15" hidden="false" customHeight="false" outlineLevel="0" collapsed="false">
      <c r="A8104" s="0" t="n">
        <v>202408</v>
      </c>
      <c r="B8104" s="0" t="n">
        <v>202408</v>
      </c>
      <c r="C8104" s="37" t="s">
        <v>109</v>
      </c>
      <c r="D8104" s="37" t="s">
        <v>540</v>
      </c>
      <c r="E8104" s="0" t="n">
        <v>1</v>
      </c>
      <c r="F8104" s="38" t="s">
        <v>70</v>
      </c>
      <c r="G8104" s="37" t="s">
        <v>765</v>
      </c>
      <c r="H8104" s="0" t="n">
        <v>1001232</v>
      </c>
      <c r="I8104" s="0" t="n">
        <v>130070</v>
      </c>
      <c r="J8104" s="0" t="n">
        <v>-2861</v>
      </c>
    </row>
    <row r="8105" customFormat="false" ht="15" hidden="false" customHeight="false" outlineLevel="0" collapsed="false">
      <c r="A8105" s="0" t="n">
        <v>202408</v>
      </c>
      <c r="B8105" s="0" t="n">
        <v>202408</v>
      </c>
      <c r="C8105" s="37" t="s">
        <v>178</v>
      </c>
      <c r="D8105" s="37" t="s">
        <v>364</v>
      </c>
      <c r="E8105" s="0" t="n">
        <v>1</v>
      </c>
      <c r="F8105" s="38" t="s">
        <v>70</v>
      </c>
      <c r="G8105" s="37" t="s">
        <v>766</v>
      </c>
      <c r="H8105" s="0" t="n">
        <v>82810</v>
      </c>
      <c r="I8105" s="0" t="n">
        <v>54184</v>
      </c>
      <c r="J8105" s="0" t="n">
        <v>5342</v>
      </c>
    </row>
    <row r="8106" customFormat="false" ht="15" hidden="false" customHeight="false" outlineLevel="0" collapsed="false">
      <c r="A8106" s="0" t="n">
        <v>202408</v>
      </c>
      <c r="B8106" s="0" t="n">
        <v>202408</v>
      </c>
      <c r="C8106" s="37" t="s">
        <v>184</v>
      </c>
      <c r="D8106" s="37" t="s">
        <v>571</v>
      </c>
      <c r="E8106" s="0" t="n">
        <v>1</v>
      </c>
      <c r="F8106" s="38" t="s">
        <v>70</v>
      </c>
      <c r="G8106" s="37" t="s">
        <v>767</v>
      </c>
      <c r="H8106" s="0" t="n">
        <v>2260739</v>
      </c>
      <c r="I8106" s="0" t="n">
        <v>353471</v>
      </c>
      <c r="J8106" s="0" t="n">
        <v>-18023</v>
      </c>
    </row>
    <row r="8107" customFormat="false" ht="15" hidden="false" customHeight="false" outlineLevel="0" collapsed="false">
      <c r="A8107" s="0" t="n">
        <v>202408</v>
      </c>
      <c r="B8107" s="0" t="n">
        <v>202408</v>
      </c>
      <c r="C8107" s="37" t="s">
        <v>136</v>
      </c>
      <c r="D8107" s="37" t="s">
        <v>509</v>
      </c>
      <c r="E8107" s="0" t="n">
        <v>1</v>
      </c>
      <c r="F8107" s="38" t="s">
        <v>70</v>
      </c>
      <c r="G8107" s="37" t="s">
        <v>768</v>
      </c>
      <c r="H8107" s="0" t="n">
        <v>2003856</v>
      </c>
      <c r="I8107" s="0" t="n">
        <v>222818</v>
      </c>
      <c r="J8107" s="0" t="n">
        <v>44123</v>
      </c>
    </row>
    <row r="8108" customFormat="false" ht="15" hidden="false" customHeight="false" outlineLevel="0" collapsed="false">
      <c r="A8108" s="0" t="n">
        <v>202408</v>
      </c>
      <c r="B8108" s="0" t="n">
        <v>202408</v>
      </c>
      <c r="C8108" s="37" t="s">
        <v>136</v>
      </c>
      <c r="D8108" s="37" t="s">
        <v>258</v>
      </c>
      <c r="E8108" s="0" t="n">
        <v>1</v>
      </c>
      <c r="F8108" s="38" t="s">
        <v>70</v>
      </c>
      <c r="G8108" s="37" t="s">
        <v>769</v>
      </c>
      <c r="H8108" s="0" t="n">
        <v>2009737</v>
      </c>
      <c r="I8108" s="0" t="n">
        <v>740724</v>
      </c>
      <c r="J8108" s="0" t="n">
        <v>-1634</v>
      </c>
    </row>
    <row r="8109" customFormat="false" ht="15" hidden="false" customHeight="false" outlineLevel="0" collapsed="false">
      <c r="A8109" s="0" t="n">
        <v>202408</v>
      </c>
      <c r="B8109" s="0" t="n">
        <v>202408</v>
      </c>
      <c r="C8109" s="37" t="s">
        <v>115</v>
      </c>
      <c r="D8109" s="37" t="s">
        <v>288</v>
      </c>
      <c r="E8109" s="0" t="n">
        <v>1</v>
      </c>
      <c r="F8109" s="38" t="s">
        <v>70</v>
      </c>
      <c r="G8109" s="37" t="s">
        <v>770</v>
      </c>
      <c r="H8109" s="0" t="n">
        <v>4667966</v>
      </c>
      <c r="I8109" s="0" t="n">
        <v>1555712</v>
      </c>
      <c r="J8109" s="0" t="n">
        <v>372231</v>
      </c>
    </row>
    <row r="8110" customFormat="false" ht="15" hidden="false" customHeight="false" outlineLevel="0" collapsed="false">
      <c r="A8110" s="0" t="n">
        <v>202408</v>
      </c>
      <c r="B8110" s="0" t="n">
        <v>202408</v>
      </c>
      <c r="C8110" s="37" t="s">
        <v>109</v>
      </c>
      <c r="D8110" s="37" t="s">
        <v>412</v>
      </c>
      <c r="E8110" s="0" t="n">
        <v>1</v>
      </c>
      <c r="F8110" s="38" t="s">
        <v>70</v>
      </c>
      <c r="G8110" s="37" t="s">
        <v>771</v>
      </c>
      <c r="H8110" s="0" t="n">
        <v>298372</v>
      </c>
      <c r="I8110" s="0" t="n">
        <v>76374</v>
      </c>
      <c r="J8110" s="0" t="n">
        <v>10114</v>
      </c>
    </row>
    <row r="8111" customFormat="false" ht="15" hidden="false" customHeight="false" outlineLevel="0" collapsed="false">
      <c r="A8111" s="0" t="n">
        <v>202408</v>
      </c>
      <c r="B8111" s="0" t="n">
        <v>202408</v>
      </c>
      <c r="C8111" s="37" t="s">
        <v>98</v>
      </c>
      <c r="D8111" s="37" t="s">
        <v>233</v>
      </c>
      <c r="E8111" s="0" t="n">
        <v>1</v>
      </c>
      <c r="F8111" s="38" t="s">
        <v>70</v>
      </c>
      <c r="G8111" s="37" t="s">
        <v>772</v>
      </c>
      <c r="H8111" s="0" t="n">
        <v>12360393</v>
      </c>
      <c r="I8111" s="0" t="n">
        <v>1757300</v>
      </c>
      <c r="J8111" s="0" t="n">
        <v>-44852</v>
      </c>
    </row>
    <row r="8112" customFormat="false" ht="15" hidden="false" customHeight="false" outlineLevel="0" collapsed="false">
      <c r="A8112" s="0" t="n">
        <v>202408</v>
      </c>
      <c r="B8112" s="0" t="n">
        <v>202408</v>
      </c>
      <c r="C8112" s="37" t="s">
        <v>178</v>
      </c>
      <c r="D8112" s="37" t="s">
        <v>294</v>
      </c>
      <c r="E8112" s="0" t="n">
        <v>1</v>
      </c>
      <c r="F8112" s="38" t="s">
        <v>70</v>
      </c>
      <c r="G8112" s="37" t="s">
        <v>773</v>
      </c>
      <c r="H8112" s="0" t="n">
        <v>294999</v>
      </c>
      <c r="I8112" s="0" t="n">
        <v>87377</v>
      </c>
      <c r="J8112" s="0" t="n">
        <v>25293</v>
      </c>
    </row>
    <row r="8113" customFormat="false" ht="15" hidden="false" customHeight="false" outlineLevel="0" collapsed="false">
      <c r="A8113" s="0" t="n">
        <v>202408</v>
      </c>
      <c r="B8113" s="0" t="n">
        <v>202408</v>
      </c>
      <c r="C8113" s="37" t="s">
        <v>149</v>
      </c>
      <c r="D8113" s="37" t="s">
        <v>130</v>
      </c>
      <c r="E8113" s="0" t="n">
        <v>1</v>
      </c>
      <c r="F8113" s="38" t="s">
        <v>70</v>
      </c>
      <c r="G8113" s="37" t="s">
        <v>774</v>
      </c>
      <c r="H8113" s="0" t="n">
        <v>3329665</v>
      </c>
      <c r="I8113" s="0" t="n">
        <v>1205304</v>
      </c>
      <c r="J8113" s="0" t="n">
        <v>128419</v>
      </c>
    </row>
    <row r="8114" customFormat="false" ht="15" hidden="false" customHeight="false" outlineLevel="0" collapsed="false">
      <c r="A8114" s="0" t="n">
        <v>202408</v>
      </c>
      <c r="B8114" s="0" t="n">
        <v>202408</v>
      </c>
      <c r="C8114" s="37" t="s">
        <v>109</v>
      </c>
      <c r="D8114" s="37" t="s">
        <v>139</v>
      </c>
      <c r="E8114" s="0" t="n">
        <v>1</v>
      </c>
      <c r="F8114" s="38" t="s">
        <v>70</v>
      </c>
      <c r="G8114" s="37" t="s">
        <v>775</v>
      </c>
      <c r="H8114" s="0" t="n">
        <v>143444</v>
      </c>
      <c r="I8114" s="0" t="n">
        <v>22396</v>
      </c>
      <c r="J8114" s="0" t="n">
        <v>2164</v>
      </c>
    </row>
    <row r="8115" customFormat="false" ht="15" hidden="false" customHeight="false" outlineLevel="0" collapsed="false">
      <c r="A8115" s="0" t="n">
        <v>202408</v>
      </c>
      <c r="B8115" s="0" t="n">
        <v>202408</v>
      </c>
      <c r="C8115" s="37" t="s">
        <v>106</v>
      </c>
      <c r="D8115" s="37" t="s">
        <v>776</v>
      </c>
      <c r="E8115" s="0" t="n">
        <v>1</v>
      </c>
      <c r="F8115" s="38" t="s">
        <v>70</v>
      </c>
      <c r="G8115" s="37" t="s">
        <v>777</v>
      </c>
      <c r="H8115" s="0" t="n">
        <v>333065</v>
      </c>
      <c r="I8115" s="0" t="n">
        <v>105228</v>
      </c>
      <c r="J8115" s="0" t="n">
        <v>7732</v>
      </c>
    </row>
    <row r="8116" customFormat="false" ht="15" hidden="false" customHeight="false" outlineLevel="0" collapsed="false">
      <c r="A8116" s="0" t="n">
        <v>202408</v>
      </c>
      <c r="B8116" s="0" t="n">
        <v>202408</v>
      </c>
      <c r="C8116" s="37" t="s">
        <v>109</v>
      </c>
      <c r="D8116" s="37" t="s">
        <v>396</v>
      </c>
      <c r="E8116" s="0" t="n">
        <v>1</v>
      </c>
      <c r="F8116" s="38" t="s">
        <v>70</v>
      </c>
      <c r="G8116" s="37" t="s">
        <v>778</v>
      </c>
      <c r="H8116" s="0" t="n">
        <v>7452290</v>
      </c>
      <c r="I8116" s="0" t="n">
        <v>1150193</v>
      </c>
      <c r="J8116" s="0" t="n">
        <v>145678</v>
      </c>
    </row>
    <row r="8117" customFormat="false" ht="15" hidden="false" customHeight="false" outlineLevel="0" collapsed="false">
      <c r="A8117" s="0" t="n">
        <v>202408</v>
      </c>
      <c r="B8117" s="0" t="n">
        <v>202408</v>
      </c>
      <c r="C8117" s="37" t="s">
        <v>106</v>
      </c>
      <c r="D8117" s="37" t="s">
        <v>189</v>
      </c>
      <c r="E8117" s="0" t="n">
        <v>1</v>
      </c>
      <c r="F8117" s="38" t="s">
        <v>70</v>
      </c>
      <c r="G8117" s="37" t="s">
        <v>779</v>
      </c>
      <c r="H8117" s="0" t="n">
        <v>836349</v>
      </c>
      <c r="I8117" s="0" t="n">
        <v>306126</v>
      </c>
      <c r="J8117" s="0" t="n">
        <v>40575</v>
      </c>
    </row>
    <row r="8118" customFormat="false" ht="15" hidden="false" customHeight="false" outlineLevel="0" collapsed="false">
      <c r="A8118" s="0" t="n">
        <v>202408</v>
      </c>
      <c r="B8118" s="0" t="n">
        <v>202408</v>
      </c>
      <c r="C8118" s="37" t="s">
        <v>152</v>
      </c>
      <c r="D8118" s="37" t="s">
        <v>320</v>
      </c>
      <c r="E8118" s="0" t="n">
        <v>1</v>
      </c>
      <c r="F8118" s="38" t="s">
        <v>70</v>
      </c>
      <c r="G8118" s="37" t="s">
        <v>780</v>
      </c>
      <c r="H8118" s="0" t="n">
        <v>2623970</v>
      </c>
      <c r="I8118" s="0" t="n">
        <v>1115463</v>
      </c>
      <c r="J8118" s="0" t="n">
        <v>-7248</v>
      </c>
    </row>
    <row r="8119" customFormat="false" ht="15" hidden="false" customHeight="false" outlineLevel="0" collapsed="false">
      <c r="A8119" s="0" t="n">
        <v>202408</v>
      </c>
      <c r="B8119" s="0" t="n">
        <v>202408</v>
      </c>
      <c r="C8119" s="37" t="s">
        <v>95</v>
      </c>
      <c r="D8119" s="37" t="s">
        <v>693</v>
      </c>
      <c r="E8119" s="0" t="n">
        <v>1</v>
      </c>
      <c r="F8119" s="38" t="s">
        <v>70</v>
      </c>
      <c r="G8119" s="37" t="s">
        <v>781</v>
      </c>
      <c r="H8119" s="0" t="n">
        <v>1299173</v>
      </c>
      <c r="I8119" s="0" t="n">
        <v>209845</v>
      </c>
      <c r="J8119" s="0" t="n">
        <v>12306</v>
      </c>
    </row>
    <row r="8120" customFormat="false" ht="15" hidden="false" customHeight="false" outlineLevel="0" collapsed="false">
      <c r="A8120" s="0" t="n">
        <v>202408</v>
      </c>
      <c r="B8120" s="0" t="n">
        <v>202408</v>
      </c>
      <c r="C8120" s="37" t="s">
        <v>98</v>
      </c>
      <c r="D8120" s="37" t="s">
        <v>369</v>
      </c>
      <c r="E8120" s="0" t="n">
        <v>1</v>
      </c>
      <c r="F8120" s="38" t="s">
        <v>70</v>
      </c>
      <c r="G8120" s="37" t="s">
        <v>782</v>
      </c>
      <c r="H8120" s="0" t="n">
        <v>1115186</v>
      </c>
      <c r="I8120" s="0" t="n">
        <v>152449</v>
      </c>
      <c r="J8120" s="0" t="n">
        <v>13960</v>
      </c>
    </row>
    <row r="8121" customFormat="false" ht="15" hidden="false" customHeight="false" outlineLevel="0" collapsed="false">
      <c r="A8121" s="0" t="n">
        <v>202408</v>
      </c>
      <c r="B8121" s="0" t="n">
        <v>202408</v>
      </c>
      <c r="C8121" s="37" t="s">
        <v>136</v>
      </c>
      <c r="D8121" s="37" t="s">
        <v>719</v>
      </c>
      <c r="E8121" s="0" t="n">
        <v>1</v>
      </c>
      <c r="F8121" s="38" t="s">
        <v>70</v>
      </c>
      <c r="G8121" s="37" t="s">
        <v>783</v>
      </c>
      <c r="H8121" s="0" t="n">
        <v>5599941</v>
      </c>
      <c r="I8121" s="0" t="n">
        <v>2405739</v>
      </c>
      <c r="J8121" s="0" t="n">
        <v>332651</v>
      </c>
    </row>
    <row r="8122" customFormat="false" ht="15" hidden="false" customHeight="false" outlineLevel="0" collapsed="false">
      <c r="A8122" s="0" t="n">
        <v>202408</v>
      </c>
      <c r="B8122" s="0" t="n">
        <v>202408</v>
      </c>
      <c r="C8122" s="37" t="s">
        <v>101</v>
      </c>
      <c r="D8122" s="37" t="s">
        <v>247</v>
      </c>
      <c r="E8122" s="0" t="n">
        <v>1</v>
      </c>
      <c r="F8122" s="38" t="s">
        <v>70</v>
      </c>
      <c r="G8122" s="37" t="s">
        <v>784</v>
      </c>
      <c r="H8122" s="0" t="n">
        <v>977299</v>
      </c>
      <c r="I8122" s="0" t="n">
        <v>237951</v>
      </c>
      <c r="J8122" s="0" t="n">
        <v>33306</v>
      </c>
    </row>
    <row r="8123" customFormat="false" ht="15" hidden="false" customHeight="false" outlineLevel="0" collapsed="false">
      <c r="A8123" s="0" t="n">
        <v>202408</v>
      </c>
      <c r="B8123" s="0" t="n">
        <v>202408</v>
      </c>
      <c r="C8123" s="37" t="s">
        <v>184</v>
      </c>
      <c r="D8123" s="37" t="s">
        <v>367</v>
      </c>
      <c r="E8123" s="0" t="n">
        <v>1</v>
      </c>
      <c r="F8123" s="38" t="s">
        <v>70</v>
      </c>
      <c r="G8123" s="37" t="s">
        <v>785</v>
      </c>
      <c r="H8123" s="0" t="n">
        <v>145088</v>
      </c>
      <c r="I8123" s="0" t="n">
        <v>75776</v>
      </c>
      <c r="J8123" s="0" t="n">
        <v>7309</v>
      </c>
    </row>
    <row r="8124" customFormat="false" ht="15" hidden="false" customHeight="false" outlineLevel="0" collapsed="false">
      <c r="A8124" s="0" t="n">
        <v>202408</v>
      </c>
      <c r="B8124" s="0" t="n">
        <v>202408</v>
      </c>
      <c r="C8124" s="37" t="s">
        <v>98</v>
      </c>
      <c r="D8124" s="37" t="s">
        <v>376</v>
      </c>
      <c r="E8124" s="0" t="n">
        <v>1</v>
      </c>
      <c r="F8124" s="38" t="s">
        <v>70</v>
      </c>
      <c r="G8124" s="37" t="s">
        <v>786</v>
      </c>
      <c r="H8124" s="0" t="n">
        <v>536726</v>
      </c>
      <c r="I8124" s="0" t="n">
        <v>188051</v>
      </c>
      <c r="J8124" s="0" t="n">
        <v>4695</v>
      </c>
    </row>
    <row r="8125" customFormat="false" ht="15" hidden="false" customHeight="false" outlineLevel="0" collapsed="false">
      <c r="A8125" s="0" t="n">
        <v>202408</v>
      </c>
      <c r="B8125" s="0" t="n">
        <v>202408</v>
      </c>
      <c r="C8125" s="37" t="s">
        <v>158</v>
      </c>
      <c r="D8125" s="37" t="s">
        <v>96</v>
      </c>
      <c r="E8125" s="0" t="n">
        <v>1</v>
      </c>
      <c r="F8125" s="38" t="s">
        <v>70</v>
      </c>
      <c r="G8125" s="37" t="s">
        <v>787</v>
      </c>
      <c r="H8125" s="0" t="n">
        <v>2056690</v>
      </c>
      <c r="I8125" s="0" t="n">
        <v>610538</v>
      </c>
      <c r="J8125" s="0" t="n">
        <v>12114</v>
      </c>
    </row>
    <row r="8126" customFormat="false" ht="15" hidden="false" customHeight="false" outlineLevel="0" collapsed="false">
      <c r="A8126" s="0" t="n">
        <v>202408</v>
      </c>
      <c r="B8126" s="0" t="n">
        <v>202408</v>
      </c>
      <c r="C8126" s="37" t="s">
        <v>115</v>
      </c>
      <c r="D8126" s="37" t="s">
        <v>241</v>
      </c>
      <c r="E8126" s="0" t="n">
        <v>1</v>
      </c>
      <c r="F8126" s="38" t="s">
        <v>70</v>
      </c>
      <c r="G8126" s="37" t="s">
        <v>788</v>
      </c>
      <c r="H8126" s="0" t="n">
        <v>2001722</v>
      </c>
      <c r="I8126" s="0" t="n">
        <v>1018773</v>
      </c>
      <c r="J8126" s="0" t="n">
        <v>-39884</v>
      </c>
    </row>
    <row r="8127" customFormat="false" ht="15" hidden="false" customHeight="false" outlineLevel="0" collapsed="false">
      <c r="A8127" s="0" t="n">
        <v>202408</v>
      </c>
      <c r="B8127" s="0" t="n">
        <v>202408</v>
      </c>
      <c r="C8127" s="37" t="s">
        <v>101</v>
      </c>
      <c r="D8127" s="37" t="s">
        <v>482</v>
      </c>
      <c r="E8127" s="0" t="n">
        <v>1</v>
      </c>
      <c r="F8127" s="38" t="s">
        <v>70</v>
      </c>
      <c r="G8127" s="37" t="s">
        <v>789</v>
      </c>
      <c r="H8127" s="0" t="n">
        <v>201848</v>
      </c>
      <c r="I8127" s="0" t="n">
        <v>85645</v>
      </c>
      <c r="J8127" s="0" t="n">
        <v>11927</v>
      </c>
    </row>
    <row r="8128" customFormat="false" ht="15" hidden="false" customHeight="false" outlineLevel="0" collapsed="false">
      <c r="A8128" s="0" t="n">
        <v>202408</v>
      </c>
      <c r="B8128" s="0" t="n">
        <v>202408</v>
      </c>
      <c r="C8128" s="37" t="s">
        <v>136</v>
      </c>
      <c r="D8128" s="37" t="s">
        <v>120</v>
      </c>
      <c r="E8128" s="0" t="n">
        <v>1</v>
      </c>
      <c r="F8128" s="38" t="s">
        <v>70</v>
      </c>
      <c r="G8128" s="37" t="s">
        <v>790</v>
      </c>
      <c r="H8128" s="0" t="n">
        <v>459023</v>
      </c>
      <c r="I8128" s="0" t="n">
        <v>165208</v>
      </c>
      <c r="J8128" s="0" t="n">
        <v>3040</v>
      </c>
    </row>
    <row r="8129" customFormat="false" ht="15" hidden="false" customHeight="false" outlineLevel="0" collapsed="false">
      <c r="A8129" s="0" t="n">
        <v>202408</v>
      </c>
      <c r="B8129" s="0" t="n">
        <v>202408</v>
      </c>
      <c r="C8129" s="37" t="s">
        <v>98</v>
      </c>
      <c r="D8129" s="37" t="s">
        <v>447</v>
      </c>
      <c r="E8129" s="0" t="n">
        <v>1</v>
      </c>
      <c r="F8129" s="38" t="s">
        <v>70</v>
      </c>
      <c r="G8129" s="37" t="s">
        <v>791</v>
      </c>
      <c r="H8129" s="0" t="n">
        <v>708578</v>
      </c>
      <c r="I8129" s="0" t="n">
        <v>90702</v>
      </c>
      <c r="J8129" s="0" t="n">
        <v>5517</v>
      </c>
    </row>
    <row r="8130" customFormat="false" ht="15" hidden="false" customHeight="false" outlineLevel="0" collapsed="false">
      <c r="A8130" s="0" t="n">
        <v>202408</v>
      </c>
      <c r="B8130" s="0" t="n">
        <v>202408</v>
      </c>
      <c r="C8130" s="37" t="s">
        <v>136</v>
      </c>
      <c r="D8130" s="37" t="s">
        <v>391</v>
      </c>
      <c r="E8130" s="0" t="n">
        <v>1</v>
      </c>
      <c r="F8130" s="38" t="s">
        <v>70</v>
      </c>
      <c r="G8130" s="37" t="s">
        <v>792</v>
      </c>
      <c r="H8130" s="0" t="n">
        <v>604100</v>
      </c>
      <c r="I8130" s="0" t="n">
        <v>138107</v>
      </c>
      <c r="J8130" s="0" t="n">
        <v>14332</v>
      </c>
    </row>
    <row r="8131" customFormat="false" ht="15" hidden="false" customHeight="false" outlineLevel="0" collapsed="false">
      <c r="A8131" s="0" t="n">
        <v>202408</v>
      </c>
      <c r="B8131" s="0" t="n">
        <v>202408</v>
      </c>
      <c r="C8131" s="37" t="s">
        <v>106</v>
      </c>
      <c r="D8131" s="37" t="s">
        <v>467</v>
      </c>
      <c r="E8131" s="0" t="n">
        <v>1</v>
      </c>
      <c r="F8131" s="38" t="s">
        <v>70</v>
      </c>
      <c r="G8131" s="37" t="s">
        <v>793</v>
      </c>
      <c r="H8131" s="0" t="n">
        <v>203610</v>
      </c>
      <c r="I8131" s="0" t="n">
        <v>51881</v>
      </c>
      <c r="J8131" s="0" t="n">
        <v>4171</v>
      </c>
    </row>
    <row r="8132" customFormat="false" ht="15" hidden="false" customHeight="false" outlineLevel="0" collapsed="false">
      <c r="A8132" s="0" t="n">
        <v>202408</v>
      </c>
      <c r="B8132" s="0" t="n">
        <v>202408</v>
      </c>
      <c r="C8132" s="37" t="s">
        <v>95</v>
      </c>
      <c r="D8132" s="37" t="s">
        <v>147</v>
      </c>
      <c r="E8132" s="0" t="n">
        <v>1</v>
      </c>
      <c r="F8132" s="38" t="s">
        <v>70</v>
      </c>
      <c r="G8132" s="37" t="s">
        <v>794</v>
      </c>
      <c r="H8132" s="0" t="n">
        <v>438187</v>
      </c>
      <c r="I8132" s="0" t="n">
        <v>158903</v>
      </c>
      <c r="J8132" s="0" t="n">
        <v>12623</v>
      </c>
    </row>
    <row r="8133" customFormat="false" ht="15" hidden="false" customHeight="false" outlineLevel="0" collapsed="false">
      <c r="A8133" s="0" t="n">
        <v>202408</v>
      </c>
      <c r="B8133" s="0" t="n">
        <v>202408</v>
      </c>
      <c r="C8133" s="37" t="s">
        <v>184</v>
      </c>
      <c r="D8133" s="37" t="s">
        <v>603</v>
      </c>
      <c r="E8133" s="0" t="n">
        <v>1</v>
      </c>
      <c r="F8133" s="38" t="s">
        <v>70</v>
      </c>
      <c r="G8133" s="37" t="s">
        <v>795</v>
      </c>
      <c r="H8133" s="0" t="n">
        <v>449228</v>
      </c>
      <c r="I8133" s="0" t="n">
        <v>118086</v>
      </c>
      <c r="J8133" s="0" t="n">
        <v>-1239</v>
      </c>
    </row>
    <row r="8134" customFormat="false" ht="15" hidden="false" customHeight="false" outlineLevel="0" collapsed="false">
      <c r="A8134" s="0" t="n">
        <v>202408</v>
      </c>
      <c r="B8134" s="0" t="n">
        <v>202408</v>
      </c>
      <c r="C8134" s="37" t="s">
        <v>149</v>
      </c>
      <c r="D8134" s="37" t="s">
        <v>318</v>
      </c>
      <c r="E8134" s="0" t="n">
        <v>1</v>
      </c>
      <c r="F8134" s="38" t="s">
        <v>70</v>
      </c>
      <c r="G8134" s="37" t="s">
        <v>796</v>
      </c>
      <c r="H8134" s="0" t="n">
        <v>2965785</v>
      </c>
      <c r="I8134" s="0" t="n">
        <v>1939972</v>
      </c>
      <c r="J8134" s="0" t="n">
        <v>207356</v>
      </c>
    </row>
    <row r="8135" customFormat="false" ht="15" hidden="false" customHeight="false" outlineLevel="0" collapsed="false">
      <c r="A8135" s="0" t="n">
        <v>202408</v>
      </c>
      <c r="B8135" s="0" t="n">
        <v>202408</v>
      </c>
      <c r="C8135" s="37" t="s">
        <v>115</v>
      </c>
      <c r="D8135" s="37" t="s">
        <v>191</v>
      </c>
      <c r="E8135" s="0" t="n">
        <v>1</v>
      </c>
      <c r="F8135" s="38" t="s">
        <v>70</v>
      </c>
      <c r="G8135" s="37" t="s">
        <v>797</v>
      </c>
      <c r="H8135" s="0" t="n">
        <v>3597216</v>
      </c>
      <c r="I8135" s="0" t="n">
        <v>1006187</v>
      </c>
      <c r="J8135" s="0" t="n">
        <v>49019</v>
      </c>
    </row>
    <row r="8136" customFormat="false" ht="15" hidden="false" customHeight="false" outlineLevel="0" collapsed="false">
      <c r="A8136" s="0" t="n">
        <v>202408</v>
      </c>
      <c r="B8136" s="0" t="n">
        <v>202408</v>
      </c>
      <c r="C8136" s="37" t="s">
        <v>101</v>
      </c>
      <c r="D8136" s="37" t="s">
        <v>519</v>
      </c>
      <c r="E8136" s="0" t="n">
        <v>1</v>
      </c>
      <c r="F8136" s="38" t="s">
        <v>70</v>
      </c>
      <c r="G8136" s="37" t="s">
        <v>798</v>
      </c>
      <c r="H8136" s="0" t="n">
        <v>986318</v>
      </c>
      <c r="I8136" s="0" t="n">
        <v>140860</v>
      </c>
      <c r="J8136" s="0" t="n">
        <v>10052</v>
      </c>
    </row>
    <row r="8137" customFormat="false" ht="15" hidden="false" customHeight="false" outlineLevel="0" collapsed="false">
      <c r="A8137" s="0" t="n">
        <v>202408</v>
      </c>
      <c r="B8137" s="0" t="n">
        <v>202408</v>
      </c>
      <c r="C8137" s="37" t="s">
        <v>101</v>
      </c>
      <c r="D8137" s="37" t="s">
        <v>99</v>
      </c>
      <c r="E8137" s="0" t="n">
        <v>1</v>
      </c>
      <c r="F8137" s="38" t="s">
        <v>70</v>
      </c>
      <c r="G8137" s="37" t="s">
        <v>799</v>
      </c>
      <c r="H8137" s="0" t="n">
        <v>687108</v>
      </c>
      <c r="I8137" s="0" t="n">
        <v>406991</v>
      </c>
      <c r="J8137" s="0" t="n">
        <v>79688</v>
      </c>
    </row>
    <row r="8138" customFormat="false" ht="15" hidden="false" customHeight="false" outlineLevel="0" collapsed="false">
      <c r="A8138" s="0" t="n">
        <v>202408</v>
      </c>
      <c r="B8138" s="0" t="n">
        <v>202408</v>
      </c>
      <c r="C8138" s="37" t="s">
        <v>197</v>
      </c>
      <c r="D8138" s="37" t="s">
        <v>623</v>
      </c>
      <c r="E8138" s="0" t="n">
        <v>1</v>
      </c>
      <c r="F8138" s="38" t="s">
        <v>70</v>
      </c>
      <c r="G8138" s="37" t="s">
        <v>800</v>
      </c>
      <c r="H8138" s="0" t="n">
        <v>1127514</v>
      </c>
      <c r="I8138" s="0" t="n">
        <v>577687</v>
      </c>
      <c r="J8138" s="0" t="n">
        <v>75406</v>
      </c>
    </row>
    <row r="8139" customFormat="false" ht="15" hidden="false" customHeight="false" outlineLevel="0" collapsed="false">
      <c r="A8139" s="0" t="n">
        <v>202408</v>
      </c>
      <c r="B8139" s="0" t="n">
        <v>202408</v>
      </c>
      <c r="C8139" s="37" t="s">
        <v>115</v>
      </c>
      <c r="D8139" s="37" t="s">
        <v>102</v>
      </c>
      <c r="E8139" s="0" t="n">
        <v>1</v>
      </c>
      <c r="F8139" s="38" t="s">
        <v>70</v>
      </c>
      <c r="G8139" s="37" t="s">
        <v>801</v>
      </c>
      <c r="H8139" s="0" t="n">
        <v>376240</v>
      </c>
      <c r="I8139" s="0" t="n">
        <v>152229</v>
      </c>
      <c r="J8139" s="0" t="n">
        <v>3489</v>
      </c>
    </row>
    <row r="8140" customFormat="false" ht="15" hidden="false" customHeight="false" outlineLevel="0" collapsed="false">
      <c r="A8140" s="0" t="n">
        <v>202408</v>
      </c>
      <c r="B8140" s="0" t="n">
        <v>202408</v>
      </c>
      <c r="C8140" s="37" t="s">
        <v>136</v>
      </c>
      <c r="D8140" s="37" t="s">
        <v>719</v>
      </c>
      <c r="E8140" s="0" t="n">
        <v>1</v>
      </c>
      <c r="F8140" s="38" t="s">
        <v>70</v>
      </c>
      <c r="G8140" s="37" t="s">
        <v>802</v>
      </c>
      <c r="H8140" s="0" t="n">
        <v>318167</v>
      </c>
      <c r="I8140" s="0" t="n">
        <v>110571</v>
      </c>
      <c r="J8140" s="0" t="n">
        <v>7199</v>
      </c>
    </row>
    <row r="8141" customFormat="false" ht="15" hidden="false" customHeight="false" outlineLevel="0" collapsed="false">
      <c r="A8141" s="0" t="n">
        <v>202408</v>
      </c>
      <c r="B8141" s="0" t="n">
        <v>202408</v>
      </c>
      <c r="C8141" s="37" t="s">
        <v>106</v>
      </c>
      <c r="D8141" s="37" t="s">
        <v>369</v>
      </c>
      <c r="E8141" s="0" t="n">
        <v>1</v>
      </c>
      <c r="F8141" s="38" t="s">
        <v>70</v>
      </c>
      <c r="G8141" s="37" t="s">
        <v>803</v>
      </c>
      <c r="H8141" s="0" t="n">
        <v>444166</v>
      </c>
      <c r="I8141" s="0" t="n">
        <v>164763</v>
      </c>
      <c r="J8141" s="0" t="n">
        <v>39534</v>
      </c>
    </row>
    <row r="8142" customFormat="false" ht="15" hidden="false" customHeight="false" outlineLevel="0" collapsed="false">
      <c r="A8142" s="0" t="n">
        <v>202408</v>
      </c>
      <c r="B8142" s="0" t="n">
        <v>202408</v>
      </c>
      <c r="C8142" s="37" t="s">
        <v>106</v>
      </c>
      <c r="D8142" s="37" t="s">
        <v>756</v>
      </c>
      <c r="E8142" s="0" t="n">
        <v>1</v>
      </c>
      <c r="F8142" s="38" t="s">
        <v>70</v>
      </c>
      <c r="G8142" s="37" t="s">
        <v>804</v>
      </c>
      <c r="H8142" s="0" t="n">
        <v>527203</v>
      </c>
      <c r="I8142" s="0" t="n">
        <v>81895</v>
      </c>
      <c r="J8142" s="0" t="n">
        <v>4034</v>
      </c>
    </row>
    <row r="8143" customFormat="false" ht="15" hidden="false" customHeight="false" outlineLevel="0" collapsed="false">
      <c r="A8143" s="0" t="n">
        <v>202408</v>
      </c>
      <c r="B8143" s="0" t="n">
        <v>202408</v>
      </c>
      <c r="C8143" s="37" t="s">
        <v>101</v>
      </c>
      <c r="D8143" s="37" t="s">
        <v>165</v>
      </c>
      <c r="E8143" s="0" t="n">
        <v>1</v>
      </c>
      <c r="F8143" s="38" t="s">
        <v>70</v>
      </c>
      <c r="G8143" s="37" t="s">
        <v>805</v>
      </c>
      <c r="H8143" s="0" t="n">
        <v>356997</v>
      </c>
      <c r="I8143" s="0" t="n">
        <v>99974</v>
      </c>
      <c r="J8143" s="0" t="n">
        <v>8397</v>
      </c>
    </row>
    <row r="8144" customFormat="false" ht="15" hidden="false" customHeight="false" outlineLevel="0" collapsed="false">
      <c r="A8144" s="0" t="n">
        <v>202408</v>
      </c>
      <c r="B8144" s="0" t="n">
        <v>202408</v>
      </c>
      <c r="C8144" s="37" t="s">
        <v>149</v>
      </c>
      <c r="D8144" s="37" t="s">
        <v>806</v>
      </c>
      <c r="E8144" s="0" t="n">
        <v>1</v>
      </c>
      <c r="F8144" s="38" t="s">
        <v>70</v>
      </c>
      <c r="G8144" s="37" t="s">
        <v>807</v>
      </c>
      <c r="H8144" s="0" t="n">
        <v>1266774</v>
      </c>
      <c r="I8144" s="0" t="n">
        <v>411267</v>
      </c>
      <c r="J8144" s="0" t="n">
        <v>60216</v>
      </c>
    </row>
    <row r="8145" customFormat="false" ht="15" hidden="false" customHeight="false" outlineLevel="0" collapsed="false">
      <c r="A8145" s="0" t="n">
        <v>202408</v>
      </c>
      <c r="B8145" s="0" t="n">
        <v>202408</v>
      </c>
      <c r="C8145" s="37" t="s">
        <v>101</v>
      </c>
      <c r="D8145" s="37" t="s">
        <v>412</v>
      </c>
      <c r="E8145" s="0" t="n">
        <v>1</v>
      </c>
      <c r="F8145" s="38" t="s">
        <v>70</v>
      </c>
      <c r="G8145" s="37" t="s">
        <v>808</v>
      </c>
      <c r="H8145" s="0" t="n">
        <v>2722545</v>
      </c>
      <c r="I8145" s="0" t="n">
        <v>730799</v>
      </c>
      <c r="J8145" s="0" t="n">
        <v>74190</v>
      </c>
    </row>
    <row r="8146" customFormat="false" ht="15" hidden="false" customHeight="false" outlineLevel="0" collapsed="false">
      <c r="A8146" s="0" t="n">
        <v>202408</v>
      </c>
      <c r="B8146" s="0" t="n">
        <v>202408</v>
      </c>
      <c r="C8146" s="37" t="s">
        <v>115</v>
      </c>
      <c r="D8146" s="37" t="s">
        <v>493</v>
      </c>
      <c r="E8146" s="0" t="n">
        <v>1</v>
      </c>
      <c r="F8146" s="38" t="s">
        <v>70</v>
      </c>
      <c r="G8146" s="37" t="s">
        <v>809</v>
      </c>
      <c r="H8146" s="0" t="n">
        <v>171024</v>
      </c>
      <c r="I8146" s="0" t="n">
        <v>50961</v>
      </c>
      <c r="J8146" s="0" t="n">
        <v>2177</v>
      </c>
    </row>
    <row r="8147" customFormat="false" ht="15" hidden="false" customHeight="false" outlineLevel="0" collapsed="false">
      <c r="A8147" s="0" t="n">
        <v>202408</v>
      </c>
      <c r="B8147" s="0" t="n">
        <v>202408</v>
      </c>
      <c r="C8147" s="37" t="s">
        <v>115</v>
      </c>
      <c r="D8147" s="37" t="s">
        <v>493</v>
      </c>
      <c r="E8147" s="0" t="n">
        <v>1</v>
      </c>
      <c r="F8147" s="38" t="s">
        <v>70</v>
      </c>
      <c r="G8147" s="37" t="s">
        <v>810</v>
      </c>
      <c r="H8147" s="0" t="n">
        <v>1559018</v>
      </c>
      <c r="I8147" s="0" t="n">
        <v>189951</v>
      </c>
      <c r="J8147" s="0" t="n">
        <v>1075</v>
      </c>
    </row>
    <row r="8148" customFormat="false" ht="15" hidden="false" customHeight="false" outlineLevel="0" collapsed="false">
      <c r="A8148" s="0" t="n">
        <v>202408</v>
      </c>
      <c r="B8148" s="0" t="n">
        <v>202408</v>
      </c>
      <c r="C8148" s="37" t="s">
        <v>184</v>
      </c>
      <c r="D8148" s="37" t="s">
        <v>425</v>
      </c>
      <c r="E8148" s="0" t="n">
        <v>1</v>
      </c>
      <c r="F8148" s="38" t="s">
        <v>70</v>
      </c>
      <c r="G8148" s="37" t="s">
        <v>811</v>
      </c>
      <c r="H8148" s="0" t="n">
        <v>942344</v>
      </c>
      <c r="I8148" s="0" t="n">
        <v>328798</v>
      </c>
      <c r="J8148" s="0" t="n">
        <v>25972</v>
      </c>
    </row>
    <row r="8149" customFormat="false" ht="15" hidden="false" customHeight="false" outlineLevel="0" collapsed="false">
      <c r="A8149" s="0" t="n">
        <v>202408</v>
      </c>
      <c r="B8149" s="0" t="n">
        <v>202408</v>
      </c>
      <c r="C8149" s="37" t="s">
        <v>149</v>
      </c>
      <c r="D8149" s="37" t="s">
        <v>756</v>
      </c>
      <c r="E8149" s="0" t="n">
        <v>1</v>
      </c>
      <c r="F8149" s="38" t="s">
        <v>70</v>
      </c>
      <c r="G8149" s="37" t="s">
        <v>812</v>
      </c>
      <c r="H8149" s="0" t="n">
        <v>1383387</v>
      </c>
      <c r="I8149" s="0" t="n">
        <v>601176</v>
      </c>
      <c r="J8149" s="0" t="n">
        <v>87653</v>
      </c>
    </row>
    <row r="8150" customFormat="false" ht="15" hidden="false" customHeight="false" outlineLevel="0" collapsed="false">
      <c r="A8150" s="0" t="n">
        <v>202408</v>
      </c>
      <c r="B8150" s="0" t="n">
        <v>202408</v>
      </c>
      <c r="C8150" s="37" t="s">
        <v>149</v>
      </c>
      <c r="D8150" s="37" t="s">
        <v>616</v>
      </c>
      <c r="E8150" s="0" t="n">
        <v>1</v>
      </c>
      <c r="F8150" s="38" t="s">
        <v>70</v>
      </c>
      <c r="G8150" s="37" t="s">
        <v>813</v>
      </c>
      <c r="H8150" s="0" t="n">
        <v>1365760</v>
      </c>
      <c r="I8150" s="0" t="n">
        <v>262738</v>
      </c>
      <c r="J8150" s="0" t="n">
        <v>55724</v>
      </c>
    </row>
    <row r="8151" customFormat="false" ht="15" hidden="false" customHeight="false" outlineLevel="0" collapsed="false">
      <c r="A8151" s="0" t="n">
        <v>202408</v>
      </c>
      <c r="B8151" s="0" t="n">
        <v>202408</v>
      </c>
      <c r="C8151" s="37" t="s">
        <v>109</v>
      </c>
      <c r="D8151" s="37" t="s">
        <v>364</v>
      </c>
      <c r="E8151" s="0" t="n">
        <v>1</v>
      </c>
      <c r="F8151" s="38" t="s">
        <v>70</v>
      </c>
      <c r="G8151" s="37" t="s">
        <v>814</v>
      </c>
      <c r="H8151" s="0" t="n">
        <v>277221</v>
      </c>
      <c r="I8151" s="0" t="n">
        <v>83260</v>
      </c>
      <c r="J8151" s="0" t="n">
        <v>-5540</v>
      </c>
    </row>
    <row r="8152" customFormat="false" ht="15" hidden="false" customHeight="false" outlineLevel="0" collapsed="false">
      <c r="A8152" s="0" t="n">
        <v>202408</v>
      </c>
      <c r="B8152" s="0" t="n">
        <v>202408</v>
      </c>
      <c r="C8152" s="37" t="s">
        <v>95</v>
      </c>
      <c r="D8152" s="37" t="s">
        <v>396</v>
      </c>
      <c r="E8152" s="0" t="n">
        <v>1</v>
      </c>
      <c r="F8152" s="38" t="s">
        <v>70</v>
      </c>
      <c r="G8152" s="37" t="s">
        <v>815</v>
      </c>
      <c r="H8152" s="0" t="n">
        <v>254657</v>
      </c>
      <c r="I8152" s="0" t="n">
        <v>179800</v>
      </c>
      <c r="J8152" s="0" t="n">
        <v>46079</v>
      </c>
    </row>
    <row r="8153" customFormat="false" ht="15" hidden="false" customHeight="false" outlineLevel="0" collapsed="false">
      <c r="A8153" s="0" t="n">
        <v>202408</v>
      </c>
      <c r="B8153" s="0" t="n">
        <v>202408</v>
      </c>
      <c r="C8153" s="37" t="s">
        <v>115</v>
      </c>
      <c r="D8153" s="37" t="s">
        <v>673</v>
      </c>
      <c r="E8153" s="0" t="n">
        <v>1</v>
      </c>
      <c r="F8153" s="38" t="s">
        <v>70</v>
      </c>
      <c r="G8153" s="37" t="s">
        <v>816</v>
      </c>
      <c r="H8153" s="0" t="n">
        <v>1088973</v>
      </c>
      <c r="I8153" s="0" t="n">
        <v>337166</v>
      </c>
      <c r="J8153" s="0" t="n">
        <v>17249</v>
      </c>
    </row>
    <row r="8154" customFormat="false" ht="15" hidden="false" customHeight="false" outlineLevel="0" collapsed="false">
      <c r="A8154" s="0" t="n">
        <v>202408</v>
      </c>
      <c r="B8154" s="0" t="n">
        <v>202408</v>
      </c>
      <c r="C8154" s="37" t="s">
        <v>112</v>
      </c>
      <c r="D8154" s="37" t="s">
        <v>120</v>
      </c>
      <c r="E8154" s="0" t="n">
        <v>1</v>
      </c>
      <c r="F8154" s="38" t="s">
        <v>70</v>
      </c>
      <c r="G8154" s="37" t="s">
        <v>817</v>
      </c>
      <c r="H8154" s="0" t="n">
        <v>4705185</v>
      </c>
      <c r="I8154" s="0" t="n">
        <v>1094141</v>
      </c>
      <c r="J8154" s="0" t="n">
        <v>188720</v>
      </c>
    </row>
    <row r="8155" customFormat="false" ht="15" hidden="false" customHeight="false" outlineLevel="0" collapsed="false">
      <c r="A8155" s="0" t="n">
        <v>202408</v>
      </c>
      <c r="B8155" s="0" t="n">
        <v>202408</v>
      </c>
      <c r="C8155" s="37" t="s">
        <v>124</v>
      </c>
      <c r="D8155" s="37" t="s">
        <v>493</v>
      </c>
      <c r="E8155" s="0" t="n">
        <v>1</v>
      </c>
      <c r="F8155" s="38" t="s">
        <v>70</v>
      </c>
      <c r="G8155" s="37" t="s">
        <v>818</v>
      </c>
      <c r="H8155" s="0" t="n">
        <v>113280</v>
      </c>
      <c r="I8155" s="0" t="n">
        <v>18350</v>
      </c>
      <c r="J8155" s="0" t="n">
        <v>115</v>
      </c>
    </row>
    <row r="8156" customFormat="false" ht="15" hidden="false" customHeight="false" outlineLevel="0" collapsed="false">
      <c r="A8156" s="0" t="n">
        <v>202408</v>
      </c>
      <c r="B8156" s="0" t="n">
        <v>202408</v>
      </c>
      <c r="C8156" s="37" t="s">
        <v>95</v>
      </c>
      <c r="D8156" s="37" t="s">
        <v>414</v>
      </c>
      <c r="E8156" s="0" t="n">
        <v>1</v>
      </c>
      <c r="F8156" s="38" t="s">
        <v>70</v>
      </c>
      <c r="G8156" s="37" t="s">
        <v>819</v>
      </c>
      <c r="H8156" s="0" t="n">
        <v>2068184</v>
      </c>
      <c r="I8156" s="0" t="n">
        <v>403288</v>
      </c>
      <c r="J8156" s="0" t="n">
        <v>-32700</v>
      </c>
    </row>
    <row r="8157" customFormat="false" ht="15" hidden="false" customHeight="false" outlineLevel="0" collapsed="false">
      <c r="A8157" s="0" t="n">
        <v>202408</v>
      </c>
      <c r="B8157" s="0" t="n">
        <v>202408</v>
      </c>
      <c r="C8157" s="37" t="s">
        <v>149</v>
      </c>
      <c r="D8157" s="37" t="s">
        <v>247</v>
      </c>
      <c r="E8157" s="0" t="n">
        <v>1</v>
      </c>
      <c r="F8157" s="38" t="s">
        <v>70</v>
      </c>
      <c r="G8157" s="37" t="s">
        <v>820</v>
      </c>
      <c r="H8157" s="0" t="n">
        <v>3929786</v>
      </c>
      <c r="I8157" s="0" t="n">
        <v>898526</v>
      </c>
      <c r="J8157" s="0" t="n">
        <v>-46090</v>
      </c>
    </row>
    <row r="8158" customFormat="false" ht="15" hidden="false" customHeight="false" outlineLevel="0" collapsed="false">
      <c r="A8158" s="0" t="n">
        <v>202408</v>
      </c>
      <c r="B8158" s="0" t="n">
        <v>202408</v>
      </c>
      <c r="C8158" s="37" t="s">
        <v>109</v>
      </c>
      <c r="D8158" s="37" t="s">
        <v>821</v>
      </c>
      <c r="E8158" s="0" t="n">
        <v>1</v>
      </c>
      <c r="F8158" s="38" t="s">
        <v>70</v>
      </c>
      <c r="G8158" s="37" t="s">
        <v>822</v>
      </c>
      <c r="H8158" s="0" t="n">
        <v>1120820</v>
      </c>
      <c r="I8158" s="0" t="n">
        <v>620742</v>
      </c>
      <c r="J8158" s="0" t="n">
        <v>29116</v>
      </c>
    </row>
    <row r="8159" customFormat="false" ht="15" hidden="false" customHeight="false" outlineLevel="0" collapsed="false">
      <c r="A8159" s="0" t="n">
        <v>202408</v>
      </c>
      <c r="B8159" s="0" t="n">
        <v>202408</v>
      </c>
      <c r="C8159" s="37" t="s">
        <v>124</v>
      </c>
      <c r="D8159" s="37" t="s">
        <v>476</v>
      </c>
      <c r="E8159" s="0" t="n">
        <v>1</v>
      </c>
      <c r="F8159" s="38" t="s">
        <v>70</v>
      </c>
      <c r="G8159" s="37" t="s">
        <v>823</v>
      </c>
      <c r="H8159" s="0" t="n">
        <v>2472831</v>
      </c>
      <c r="I8159" s="0" t="n">
        <v>633748</v>
      </c>
      <c r="J8159" s="0" t="n">
        <v>83914</v>
      </c>
    </row>
    <row r="8160" customFormat="false" ht="15" hidden="false" customHeight="false" outlineLevel="0" collapsed="false">
      <c r="A8160" s="0" t="n">
        <v>202408</v>
      </c>
      <c r="B8160" s="0" t="n">
        <v>202408</v>
      </c>
      <c r="C8160" s="37" t="s">
        <v>115</v>
      </c>
      <c r="D8160" s="37" t="s">
        <v>300</v>
      </c>
      <c r="E8160" s="0" t="n">
        <v>1</v>
      </c>
      <c r="F8160" s="38" t="s">
        <v>70</v>
      </c>
      <c r="G8160" s="37" t="s">
        <v>824</v>
      </c>
      <c r="H8160" s="0" t="n">
        <v>448257</v>
      </c>
      <c r="I8160" s="0" t="n">
        <v>168693</v>
      </c>
      <c r="J8160" s="0" t="n">
        <v>14022</v>
      </c>
    </row>
    <row r="8161" customFormat="false" ht="15" hidden="false" customHeight="false" outlineLevel="0" collapsed="false">
      <c r="A8161" s="0" t="n">
        <v>202408</v>
      </c>
      <c r="B8161" s="0" t="n">
        <v>202408</v>
      </c>
      <c r="C8161" s="37" t="s">
        <v>158</v>
      </c>
      <c r="D8161" s="37" t="s">
        <v>700</v>
      </c>
      <c r="E8161" s="0" t="n">
        <v>1</v>
      </c>
      <c r="F8161" s="38" t="s">
        <v>70</v>
      </c>
      <c r="G8161" s="37" t="s">
        <v>825</v>
      </c>
      <c r="H8161" s="0" t="n">
        <v>1264368</v>
      </c>
      <c r="I8161" s="0" t="n">
        <v>465364</v>
      </c>
      <c r="J8161" s="0" t="n">
        <v>25584</v>
      </c>
    </row>
    <row r="8162" customFormat="false" ht="15" hidden="false" customHeight="false" outlineLevel="0" collapsed="false">
      <c r="A8162" s="0" t="n">
        <v>202408</v>
      </c>
      <c r="B8162" s="0" t="n">
        <v>202408</v>
      </c>
      <c r="C8162" s="37" t="s">
        <v>184</v>
      </c>
      <c r="D8162" s="37" t="s">
        <v>826</v>
      </c>
      <c r="E8162" s="0" t="n">
        <v>1</v>
      </c>
      <c r="F8162" s="38" t="s">
        <v>70</v>
      </c>
      <c r="G8162" s="37" t="s">
        <v>827</v>
      </c>
      <c r="H8162" s="0" t="n">
        <v>183626</v>
      </c>
      <c r="I8162" s="0" t="n">
        <v>69466</v>
      </c>
      <c r="J8162" s="0" t="n">
        <v>13324</v>
      </c>
    </row>
    <row r="8163" customFormat="false" ht="15" hidden="false" customHeight="false" outlineLevel="0" collapsed="false">
      <c r="A8163" s="0" t="n">
        <v>202408</v>
      </c>
      <c r="B8163" s="0" t="n">
        <v>202408</v>
      </c>
      <c r="C8163" s="37" t="s">
        <v>101</v>
      </c>
      <c r="D8163" s="37" t="s">
        <v>328</v>
      </c>
      <c r="E8163" s="0" t="n">
        <v>1</v>
      </c>
      <c r="F8163" s="38" t="s">
        <v>70</v>
      </c>
      <c r="G8163" s="37" t="s">
        <v>828</v>
      </c>
      <c r="H8163" s="0" t="n">
        <v>87907</v>
      </c>
      <c r="I8163" s="0" t="n">
        <v>33575</v>
      </c>
      <c r="J8163" s="0" t="n">
        <v>2693</v>
      </c>
    </row>
    <row r="8164" customFormat="false" ht="15" hidden="false" customHeight="false" outlineLevel="0" collapsed="false">
      <c r="A8164" s="0" t="n">
        <v>202408</v>
      </c>
      <c r="B8164" s="0" t="n">
        <v>202408</v>
      </c>
      <c r="C8164" s="37" t="s">
        <v>106</v>
      </c>
      <c r="D8164" s="37" t="s">
        <v>511</v>
      </c>
      <c r="E8164" s="0" t="n">
        <v>1</v>
      </c>
      <c r="F8164" s="38" t="s">
        <v>70</v>
      </c>
      <c r="G8164" s="37" t="s">
        <v>829</v>
      </c>
      <c r="H8164" s="0" t="n">
        <v>3179065</v>
      </c>
      <c r="I8164" s="0" t="n">
        <v>552818</v>
      </c>
      <c r="J8164" s="0" t="n">
        <v>59692</v>
      </c>
    </row>
    <row r="8165" customFormat="false" ht="15" hidden="false" customHeight="false" outlineLevel="0" collapsed="false">
      <c r="A8165" s="0" t="n">
        <v>202408</v>
      </c>
      <c r="B8165" s="0" t="n">
        <v>202408</v>
      </c>
      <c r="C8165" s="37" t="s">
        <v>149</v>
      </c>
      <c r="D8165" s="37" t="s">
        <v>360</v>
      </c>
      <c r="E8165" s="0" t="n">
        <v>1</v>
      </c>
      <c r="F8165" s="38" t="s">
        <v>70</v>
      </c>
      <c r="G8165" s="37" t="s">
        <v>830</v>
      </c>
      <c r="H8165" s="0" t="n">
        <v>391532</v>
      </c>
      <c r="I8165" s="0" t="n">
        <v>209019</v>
      </c>
      <c r="J8165" s="0" t="n">
        <v>81748</v>
      </c>
    </row>
    <row r="8166" customFormat="false" ht="15" hidden="false" customHeight="false" outlineLevel="0" collapsed="false">
      <c r="A8166" s="0" t="n">
        <v>202408</v>
      </c>
      <c r="B8166" s="0" t="n">
        <v>202408</v>
      </c>
      <c r="C8166" s="37" t="s">
        <v>112</v>
      </c>
      <c r="D8166" s="37" t="s">
        <v>284</v>
      </c>
      <c r="E8166" s="0" t="n">
        <v>1</v>
      </c>
      <c r="F8166" s="38" t="s">
        <v>70</v>
      </c>
      <c r="G8166" s="37" t="s">
        <v>831</v>
      </c>
      <c r="H8166" s="0" t="n">
        <v>608713</v>
      </c>
      <c r="I8166" s="0" t="n">
        <v>80403</v>
      </c>
      <c r="J8166" s="0" t="n">
        <v>6368</v>
      </c>
    </row>
    <row r="8167" customFormat="false" ht="15" hidden="false" customHeight="false" outlineLevel="0" collapsed="false">
      <c r="A8167" s="0" t="n">
        <v>202408</v>
      </c>
      <c r="B8167" s="0" t="n">
        <v>202408</v>
      </c>
      <c r="C8167" s="37" t="s">
        <v>184</v>
      </c>
      <c r="D8167" s="37" t="s">
        <v>267</v>
      </c>
      <c r="E8167" s="0" t="n">
        <v>1</v>
      </c>
      <c r="F8167" s="38" t="s">
        <v>70</v>
      </c>
      <c r="G8167" s="37" t="s">
        <v>832</v>
      </c>
      <c r="H8167" s="0" t="n">
        <v>236433</v>
      </c>
      <c r="I8167" s="0" t="n">
        <v>90375</v>
      </c>
      <c r="J8167" s="0" t="n">
        <v>941</v>
      </c>
    </row>
    <row r="8168" customFormat="false" ht="15" hidden="false" customHeight="false" outlineLevel="0" collapsed="false">
      <c r="A8168" s="0" t="n">
        <v>202408</v>
      </c>
      <c r="B8168" s="0" t="n">
        <v>202408</v>
      </c>
      <c r="C8168" s="37" t="s">
        <v>197</v>
      </c>
      <c r="D8168" s="37" t="s">
        <v>387</v>
      </c>
      <c r="E8168" s="0" t="n">
        <v>1</v>
      </c>
      <c r="F8168" s="38" t="s">
        <v>70</v>
      </c>
      <c r="G8168" s="37" t="s">
        <v>833</v>
      </c>
      <c r="H8168" s="0" t="n">
        <v>276404</v>
      </c>
      <c r="I8168" s="0" t="n">
        <v>98988</v>
      </c>
      <c r="J8168" s="0" t="n">
        <v>12680</v>
      </c>
    </row>
    <row r="8169" customFormat="false" ht="15" hidden="false" customHeight="false" outlineLevel="0" collapsed="false">
      <c r="A8169" s="0" t="n">
        <v>202408</v>
      </c>
      <c r="B8169" s="0" t="n">
        <v>202408</v>
      </c>
      <c r="C8169" s="37" t="s">
        <v>197</v>
      </c>
      <c r="D8169" s="37" t="s">
        <v>334</v>
      </c>
      <c r="E8169" s="0" t="n">
        <v>1</v>
      </c>
      <c r="F8169" s="38" t="s">
        <v>70</v>
      </c>
      <c r="G8169" s="37" t="s">
        <v>834</v>
      </c>
      <c r="H8169" s="0" t="n">
        <v>788141</v>
      </c>
      <c r="I8169" s="0" t="n">
        <v>255013</v>
      </c>
      <c r="J8169" s="0" t="n">
        <v>39121</v>
      </c>
    </row>
    <row r="8170" customFormat="false" ht="15" hidden="false" customHeight="false" outlineLevel="0" collapsed="false">
      <c r="A8170" s="0" t="n">
        <v>202408</v>
      </c>
      <c r="B8170" s="0" t="n">
        <v>202408</v>
      </c>
      <c r="C8170" s="37" t="s">
        <v>197</v>
      </c>
      <c r="D8170" s="37" t="s">
        <v>208</v>
      </c>
      <c r="E8170" s="0" t="n">
        <v>1</v>
      </c>
      <c r="F8170" s="38" t="s">
        <v>70</v>
      </c>
      <c r="G8170" s="37" t="s">
        <v>835</v>
      </c>
      <c r="H8170" s="0" t="n">
        <v>408055</v>
      </c>
      <c r="I8170" s="0" t="n">
        <v>95587</v>
      </c>
      <c r="J8170" s="0" t="n">
        <v>10524</v>
      </c>
    </row>
    <row r="8171" customFormat="false" ht="15" hidden="false" customHeight="false" outlineLevel="0" collapsed="false">
      <c r="A8171" s="0" t="n">
        <v>202408</v>
      </c>
      <c r="B8171" s="0" t="n">
        <v>202408</v>
      </c>
      <c r="C8171" s="37" t="s">
        <v>115</v>
      </c>
      <c r="D8171" s="37" t="s">
        <v>306</v>
      </c>
      <c r="E8171" s="0" t="n">
        <v>1</v>
      </c>
      <c r="F8171" s="38" t="s">
        <v>70</v>
      </c>
      <c r="G8171" s="37" t="s">
        <v>836</v>
      </c>
      <c r="H8171" s="0" t="n">
        <v>2184476</v>
      </c>
      <c r="I8171" s="0" t="n">
        <v>1034059</v>
      </c>
      <c r="J8171" s="0" t="n">
        <v>98950</v>
      </c>
    </row>
    <row r="8172" customFormat="false" ht="15" hidden="false" customHeight="false" outlineLevel="0" collapsed="false">
      <c r="A8172" s="0" t="n">
        <v>202408</v>
      </c>
      <c r="B8172" s="0" t="n">
        <v>202408</v>
      </c>
      <c r="C8172" s="37" t="s">
        <v>106</v>
      </c>
      <c r="D8172" s="37" t="s">
        <v>519</v>
      </c>
      <c r="E8172" s="0" t="n">
        <v>1</v>
      </c>
      <c r="F8172" s="38" t="s">
        <v>70</v>
      </c>
      <c r="G8172" s="37" t="s">
        <v>837</v>
      </c>
      <c r="H8172" s="0" t="n">
        <v>2065593</v>
      </c>
      <c r="I8172" s="0" t="n">
        <v>401770</v>
      </c>
      <c r="J8172" s="0" t="n">
        <v>91693</v>
      </c>
    </row>
    <row r="8173" customFormat="false" ht="15" hidden="false" customHeight="false" outlineLevel="0" collapsed="false">
      <c r="A8173" s="0" t="n">
        <v>202408</v>
      </c>
      <c r="B8173" s="0" t="n">
        <v>202408</v>
      </c>
      <c r="C8173" s="37" t="s">
        <v>95</v>
      </c>
      <c r="D8173" s="37" t="s">
        <v>288</v>
      </c>
      <c r="E8173" s="0" t="n">
        <v>1</v>
      </c>
      <c r="F8173" s="38" t="s">
        <v>70</v>
      </c>
      <c r="G8173" s="37" t="s">
        <v>838</v>
      </c>
      <c r="H8173" s="0" t="n">
        <v>2106860</v>
      </c>
      <c r="I8173" s="0" t="n">
        <v>611381</v>
      </c>
      <c r="J8173" s="0" t="n">
        <v>131890</v>
      </c>
    </row>
    <row r="8174" customFormat="false" ht="15" hidden="false" customHeight="false" outlineLevel="0" collapsed="false">
      <c r="A8174" s="0" t="n">
        <v>202408</v>
      </c>
      <c r="B8174" s="0" t="n">
        <v>202408</v>
      </c>
      <c r="C8174" s="37" t="s">
        <v>101</v>
      </c>
      <c r="D8174" s="37" t="s">
        <v>839</v>
      </c>
      <c r="E8174" s="0" t="n">
        <v>1</v>
      </c>
      <c r="F8174" s="38" t="s">
        <v>70</v>
      </c>
      <c r="G8174" s="37" t="s">
        <v>840</v>
      </c>
      <c r="H8174" s="0" t="n">
        <v>1418667</v>
      </c>
      <c r="I8174" s="0" t="n">
        <v>533492</v>
      </c>
      <c r="J8174" s="0" t="n">
        <v>36432</v>
      </c>
    </row>
    <row r="8175" customFormat="false" ht="15" hidden="false" customHeight="false" outlineLevel="0" collapsed="false">
      <c r="A8175" s="0" t="n">
        <v>202408</v>
      </c>
      <c r="B8175" s="0" t="n">
        <v>202408</v>
      </c>
      <c r="C8175" s="37" t="s">
        <v>106</v>
      </c>
      <c r="D8175" s="37" t="s">
        <v>841</v>
      </c>
      <c r="E8175" s="0" t="n">
        <v>1</v>
      </c>
      <c r="F8175" s="38" t="s">
        <v>70</v>
      </c>
      <c r="G8175" s="37" t="s">
        <v>842</v>
      </c>
      <c r="H8175" s="0" t="n">
        <v>8048533</v>
      </c>
      <c r="I8175" s="0" t="n">
        <v>2882688</v>
      </c>
      <c r="J8175" s="0" t="n">
        <v>45116</v>
      </c>
    </row>
    <row r="8176" customFormat="false" ht="15" hidden="false" customHeight="false" outlineLevel="0" collapsed="false">
      <c r="A8176" s="0" t="n">
        <v>202408</v>
      </c>
      <c r="B8176" s="0" t="n">
        <v>202408</v>
      </c>
      <c r="C8176" s="37" t="s">
        <v>178</v>
      </c>
      <c r="D8176" s="37" t="s">
        <v>843</v>
      </c>
      <c r="E8176" s="0" t="n">
        <v>1</v>
      </c>
      <c r="F8176" s="38" t="s">
        <v>70</v>
      </c>
      <c r="G8176" s="37" t="s">
        <v>844</v>
      </c>
      <c r="H8176" s="0" t="n">
        <v>370314</v>
      </c>
      <c r="I8176" s="0" t="n">
        <v>49988</v>
      </c>
      <c r="J8176" s="0" t="n">
        <v>6145</v>
      </c>
    </row>
    <row r="8177" customFormat="false" ht="15" hidden="false" customHeight="false" outlineLevel="0" collapsed="false">
      <c r="A8177" s="0" t="n">
        <v>202408</v>
      </c>
      <c r="B8177" s="0" t="n">
        <v>202408</v>
      </c>
      <c r="C8177" s="37" t="s">
        <v>95</v>
      </c>
      <c r="D8177" s="37" t="s">
        <v>96</v>
      </c>
      <c r="E8177" s="0" t="n">
        <v>1</v>
      </c>
      <c r="F8177" s="38" t="s">
        <v>71</v>
      </c>
      <c r="G8177" s="37" t="s">
        <v>97</v>
      </c>
      <c r="H8177" s="0" t="n">
        <v>2872016</v>
      </c>
      <c r="I8177" s="0" t="n">
        <v>2059826</v>
      </c>
      <c r="J8177" s="0" t="n">
        <v>-226189</v>
      </c>
    </row>
    <row r="8178" customFormat="false" ht="15" hidden="false" customHeight="false" outlineLevel="0" collapsed="false">
      <c r="A8178" s="0" t="n">
        <v>202408</v>
      </c>
      <c r="B8178" s="0" t="n">
        <v>202408</v>
      </c>
      <c r="C8178" s="37" t="s">
        <v>98</v>
      </c>
      <c r="D8178" s="37" t="s">
        <v>99</v>
      </c>
      <c r="E8178" s="0" t="n">
        <v>1</v>
      </c>
      <c r="F8178" s="38" t="s">
        <v>71</v>
      </c>
      <c r="G8178" s="37" t="s">
        <v>100</v>
      </c>
      <c r="H8178" s="0" t="n">
        <v>739757</v>
      </c>
      <c r="I8178" s="0" t="n">
        <v>435761</v>
      </c>
      <c r="J8178" s="0" t="n">
        <v>97463</v>
      </c>
    </row>
    <row r="8179" customFormat="false" ht="15" hidden="false" customHeight="false" outlineLevel="0" collapsed="false">
      <c r="A8179" s="0" t="n">
        <v>202408</v>
      </c>
      <c r="B8179" s="0" t="n">
        <v>202408</v>
      </c>
      <c r="C8179" s="37" t="s">
        <v>101</v>
      </c>
      <c r="D8179" s="37" t="s">
        <v>102</v>
      </c>
      <c r="E8179" s="0" t="n">
        <v>1</v>
      </c>
      <c r="F8179" s="38" t="s">
        <v>71</v>
      </c>
      <c r="G8179" s="37" t="s">
        <v>103</v>
      </c>
      <c r="H8179" s="0" t="n">
        <v>944591</v>
      </c>
      <c r="I8179" s="0" t="n">
        <v>914181</v>
      </c>
      <c r="J8179" s="0" t="n">
        <v>121933</v>
      </c>
    </row>
    <row r="8180" customFormat="false" ht="15" hidden="false" customHeight="false" outlineLevel="0" collapsed="false">
      <c r="A8180" s="0" t="n">
        <v>202408</v>
      </c>
      <c r="B8180" s="0" t="n">
        <v>202408</v>
      </c>
      <c r="C8180" s="37" t="s">
        <v>101</v>
      </c>
      <c r="D8180" s="37" t="s">
        <v>104</v>
      </c>
      <c r="E8180" s="0" t="n">
        <v>1</v>
      </c>
      <c r="F8180" s="38" t="s">
        <v>71</v>
      </c>
      <c r="G8180" s="37" t="s">
        <v>105</v>
      </c>
      <c r="H8180" s="0" t="n">
        <v>931000</v>
      </c>
      <c r="I8180" s="0" t="n">
        <v>352286</v>
      </c>
      <c r="J8180" s="0" t="n">
        <v>48966</v>
      </c>
    </row>
    <row r="8181" customFormat="false" ht="15" hidden="false" customHeight="false" outlineLevel="0" collapsed="false">
      <c r="A8181" s="0" t="n">
        <v>202408</v>
      </c>
      <c r="B8181" s="0" t="n">
        <v>202408</v>
      </c>
      <c r="C8181" s="37" t="s">
        <v>106</v>
      </c>
      <c r="D8181" s="37" t="s">
        <v>107</v>
      </c>
      <c r="E8181" s="0" t="n">
        <v>1</v>
      </c>
      <c r="F8181" s="38" t="s">
        <v>71</v>
      </c>
      <c r="G8181" s="37" t="s">
        <v>108</v>
      </c>
      <c r="H8181" s="0" t="n">
        <v>1151020</v>
      </c>
      <c r="I8181" s="0" t="n">
        <v>265370</v>
      </c>
      <c r="J8181" s="0" t="n">
        <v>-41486</v>
      </c>
    </row>
    <row r="8182" customFormat="false" ht="15" hidden="false" customHeight="false" outlineLevel="0" collapsed="false">
      <c r="A8182" s="0" t="n">
        <v>202408</v>
      </c>
      <c r="B8182" s="0" t="n">
        <v>202408</v>
      </c>
      <c r="C8182" s="37" t="s">
        <v>109</v>
      </c>
      <c r="D8182" s="37" t="s">
        <v>110</v>
      </c>
      <c r="E8182" s="0" t="n">
        <v>1</v>
      </c>
      <c r="F8182" s="38" t="s">
        <v>71</v>
      </c>
      <c r="G8182" s="37" t="s">
        <v>111</v>
      </c>
      <c r="H8182" s="0" t="n">
        <v>382797</v>
      </c>
      <c r="I8182" s="0" t="n">
        <v>137302</v>
      </c>
      <c r="J8182" s="0" t="n">
        <v>-3297</v>
      </c>
    </row>
    <row r="8183" customFormat="false" ht="15" hidden="false" customHeight="false" outlineLevel="0" collapsed="false">
      <c r="A8183" s="0" t="n">
        <v>202408</v>
      </c>
      <c r="B8183" s="0" t="n">
        <v>202408</v>
      </c>
      <c r="C8183" s="37" t="s">
        <v>112</v>
      </c>
      <c r="D8183" s="37" t="s">
        <v>113</v>
      </c>
      <c r="E8183" s="0" t="n">
        <v>1</v>
      </c>
      <c r="F8183" s="38" t="s">
        <v>71</v>
      </c>
      <c r="G8183" s="37" t="s">
        <v>114</v>
      </c>
      <c r="H8183" s="0" t="n">
        <v>2866305</v>
      </c>
      <c r="I8183" s="0" t="n">
        <v>829554</v>
      </c>
      <c r="J8183" s="0" t="n">
        <v>190007</v>
      </c>
    </row>
    <row r="8184" customFormat="false" ht="15" hidden="false" customHeight="false" outlineLevel="0" collapsed="false">
      <c r="A8184" s="0" t="n">
        <v>202408</v>
      </c>
      <c r="B8184" s="0" t="n">
        <v>202408</v>
      </c>
      <c r="C8184" s="37" t="s">
        <v>115</v>
      </c>
      <c r="D8184" s="37" t="s">
        <v>116</v>
      </c>
      <c r="E8184" s="0" t="n">
        <v>1</v>
      </c>
      <c r="F8184" s="38" t="s">
        <v>71</v>
      </c>
      <c r="G8184" s="37" t="s">
        <v>117</v>
      </c>
      <c r="H8184" s="0" t="n">
        <v>234834</v>
      </c>
      <c r="I8184" s="0" t="n">
        <v>110210</v>
      </c>
      <c r="J8184" s="0" t="n">
        <v>6862</v>
      </c>
    </row>
    <row r="8185" customFormat="false" ht="15" hidden="false" customHeight="false" outlineLevel="0" collapsed="false">
      <c r="A8185" s="0" t="n">
        <v>202408</v>
      </c>
      <c r="B8185" s="0" t="n">
        <v>202408</v>
      </c>
      <c r="C8185" s="37" t="s">
        <v>109</v>
      </c>
      <c r="D8185" s="37" t="s">
        <v>118</v>
      </c>
      <c r="E8185" s="0" t="n">
        <v>1</v>
      </c>
      <c r="F8185" s="38" t="s">
        <v>71</v>
      </c>
      <c r="G8185" s="37" t="s">
        <v>119</v>
      </c>
      <c r="H8185" s="0" t="n">
        <v>1528063</v>
      </c>
      <c r="I8185" s="0" t="n">
        <v>409910</v>
      </c>
      <c r="J8185" s="0" t="n">
        <v>-37878</v>
      </c>
    </row>
    <row r="8186" customFormat="false" ht="15" hidden="false" customHeight="false" outlineLevel="0" collapsed="false">
      <c r="A8186" s="0" t="n">
        <v>202408</v>
      </c>
      <c r="B8186" s="0" t="n">
        <v>202408</v>
      </c>
      <c r="C8186" s="37" t="s">
        <v>109</v>
      </c>
      <c r="D8186" s="37" t="s">
        <v>120</v>
      </c>
      <c r="E8186" s="0" t="n">
        <v>1</v>
      </c>
      <c r="F8186" s="38" t="s">
        <v>71</v>
      </c>
      <c r="G8186" s="37" t="s">
        <v>121</v>
      </c>
      <c r="H8186" s="0" t="n">
        <v>254060</v>
      </c>
      <c r="I8186" s="0" t="n">
        <v>60799</v>
      </c>
      <c r="J8186" s="0" t="n">
        <v>6211</v>
      </c>
    </row>
    <row r="8187" customFormat="false" ht="15" hidden="false" customHeight="false" outlineLevel="0" collapsed="false">
      <c r="A8187" s="0" t="n">
        <v>202408</v>
      </c>
      <c r="B8187" s="0" t="n">
        <v>202408</v>
      </c>
      <c r="C8187" s="37" t="s">
        <v>95</v>
      </c>
      <c r="D8187" s="37" t="s">
        <v>122</v>
      </c>
      <c r="E8187" s="0" t="n">
        <v>1</v>
      </c>
      <c r="F8187" s="38" t="s">
        <v>71</v>
      </c>
      <c r="G8187" s="37" t="s">
        <v>123</v>
      </c>
      <c r="H8187" s="0" t="n">
        <v>420977</v>
      </c>
      <c r="I8187" s="0" t="n">
        <v>179699</v>
      </c>
      <c r="J8187" s="0" t="n">
        <v>26580</v>
      </c>
    </row>
    <row r="8188" customFormat="false" ht="15" hidden="false" customHeight="false" outlineLevel="0" collapsed="false">
      <c r="A8188" s="0" t="n">
        <v>202408</v>
      </c>
      <c r="B8188" s="0" t="n">
        <v>202408</v>
      </c>
      <c r="C8188" s="37" t="s">
        <v>124</v>
      </c>
      <c r="D8188" s="37" t="s">
        <v>125</v>
      </c>
      <c r="E8188" s="0" t="n">
        <v>1</v>
      </c>
      <c r="F8188" s="38" t="s">
        <v>71</v>
      </c>
      <c r="G8188" s="37" t="s">
        <v>126</v>
      </c>
      <c r="H8188" s="0" t="n">
        <v>191246</v>
      </c>
      <c r="I8188" s="0" t="n">
        <v>66889</v>
      </c>
      <c r="J8188" s="0" t="n">
        <v>8906</v>
      </c>
    </row>
    <row r="8189" customFormat="false" ht="15" hidden="false" customHeight="false" outlineLevel="0" collapsed="false">
      <c r="A8189" s="0" t="n">
        <v>202408</v>
      </c>
      <c r="B8189" s="0" t="n">
        <v>202408</v>
      </c>
      <c r="C8189" s="37" t="s">
        <v>95</v>
      </c>
      <c r="D8189" s="37" t="s">
        <v>127</v>
      </c>
      <c r="E8189" s="0" t="n">
        <v>1</v>
      </c>
      <c r="F8189" s="38" t="s">
        <v>71</v>
      </c>
      <c r="G8189" s="37" t="s">
        <v>128</v>
      </c>
      <c r="H8189" s="0" t="n">
        <v>1111486</v>
      </c>
      <c r="I8189" s="0" t="n">
        <v>346062</v>
      </c>
      <c r="J8189" s="0" t="n">
        <v>22480</v>
      </c>
    </row>
    <row r="8190" customFormat="false" ht="15" hidden="false" customHeight="false" outlineLevel="0" collapsed="false">
      <c r="A8190" s="0" t="n">
        <v>202408</v>
      </c>
      <c r="B8190" s="0" t="n">
        <v>202408</v>
      </c>
      <c r="C8190" s="37" t="s">
        <v>124</v>
      </c>
      <c r="D8190" s="37" t="s">
        <v>122</v>
      </c>
      <c r="E8190" s="0" t="n">
        <v>1</v>
      </c>
      <c r="F8190" s="38" t="s">
        <v>71</v>
      </c>
      <c r="G8190" s="37" t="s">
        <v>129</v>
      </c>
      <c r="H8190" s="0" t="n">
        <v>2942939</v>
      </c>
      <c r="I8190" s="0" t="n">
        <v>1869740</v>
      </c>
      <c r="J8190" s="0" t="n">
        <v>361900</v>
      </c>
    </row>
    <row r="8191" customFormat="false" ht="15" hidden="false" customHeight="false" outlineLevel="0" collapsed="false">
      <c r="A8191" s="0" t="n">
        <v>202408</v>
      </c>
      <c r="B8191" s="0" t="n">
        <v>202408</v>
      </c>
      <c r="C8191" s="37" t="s">
        <v>106</v>
      </c>
      <c r="D8191" s="37" t="s">
        <v>130</v>
      </c>
      <c r="E8191" s="0" t="n">
        <v>1</v>
      </c>
      <c r="F8191" s="38" t="s">
        <v>71</v>
      </c>
      <c r="G8191" s="37" t="s">
        <v>131</v>
      </c>
      <c r="H8191" s="0" t="n">
        <v>469497</v>
      </c>
      <c r="I8191" s="0" t="n">
        <v>142714</v>
      </c>
      <c r="J8191" s="0" t="n">
        <v>1398</v>
      </c>
    </row>
    <row r="8192" customFormat="false" ht="15" hidden="false" customHeight="false" outlineLevel="0" collapsed="false">
      <c r="A8192" s="0" t="n">
        <v>202408</v>
      </c>
      <c r="B8192" s="0" t="n">
        <v>202408</v>
      </c>
      <c r="C8192" s="37" t="s">
        <v>95</v>
      </c>
      <c r="D8192" s="37" t="s">
        <v>132</v>
      </c>
      <c r="E8192" s="0" t="n">
        <v>1</v>
      </c>
      <c r="F8192" s="38" t="s">
        <v>71</v>
      </c>
      <c r="G8192" s="37" t="s">
        <v>133</v>
      </c>
      <c r="H8192" s="0" t="n">
        <v>533938</v>
      </c>
      <c r="I8192" s="0" t="n">
        <v>185802</v>
      </c>
      <c r="J8192" s="0" t="n">
        <v>24899</v>
      </c>
    </row>
    <row r="8193" customFormat="false" ht="15" hidden="false" customHeight="false" outlineLevel="0" collapsed="false">
      <c r="A8193" s="0" t="n">
        <v>202408</v>
      </c>
      <c r="B8193" s="0" t="n">
        <v>202408</v>
      </c>
      <c r="C8193" s="37" t="s">
        <v>112</v>
      </c>
      <c r="D8193" s="37" t="s">
        <v>134</v>
      </c>
      <c r="E8193" s="0" t="n">
        <v>1</v>
      </c>
      <c r="F8193" s="38" t="s">
        <v>71</v>
      </c>
      <c r="G8193" s="37" t="s">
        <v>135</v>
      </c>
      <c r="H8193" s="0" t="n">
        <v>183715</v>
      </c>
      <c r="I8193" s="0" t="n">
        <v>100229</v>
      </c>
      <c r="J8193" s="0" t="n">
        <v>9372</v>
      </c>
    </row>
    <row r="8194" customFormat="false" ht="15" hidden="false" customHeight="false" outlineLevel="0" collapsed="false">
      <c r="A8194" s="0" t="n">
        <v>202408</v>
      </c>
      <c r="B8194" s="0" t="n">
        <v>202408</v>
      </c>
      <c r="C8194" s="37" t="s">
        <v>136</v>
      </c>
      <c r="D8194" s="37" t="s">
        <v>137</v>
      </c>
      <c r="E8194" s="0" t="n">
        <v>1</v>
      </c>
      <c r="F8194" s="38" t="s">
        <v>71</v>
      </c>
      <c r="G8194" s="37" t="s">
        <v>138</v>
      </c>
      <c r="H8194" s="0" t="n">
        <v>357343</v>
      </c>
      <c r="I8194" s="0" t="n">
        <v>55339</v>
      </c>
      <c r="J8194" s="0" t="n">
        <v>3691</v>
      </c>
    </row>
    <row r="8195" customFormat="false" ht="15" hidden="false" customHeight="false" outlineLevel="0" collapsed="false">
      <c r="A8195" s="0" t="n">
        <v>202408</v>
      </c>
      <c r="B8195" s="0" t="n">
        <v>202408</v>
      </c>
      <c r="C8195" s="37" t="s">
        <v>115</v>
      </c>
      <c r="D8195" s="37" t="s">
        <v>139</v>
      </c>
      <c r="E8195" s="0" t="n">
        <v>1</v>
      </c>
      <c r="F8195" s="38" t="s">
        <v>71</v>
      </c>
      <c r="G8195" s="37" t="s">
        <v>140</v>
      </c>
      <c r="H8195" s="0" t="n">
        <v>68252</v>
      </c>
      <c r="I8195" s="0" t="n">
        <v>18491</v>
      </c>
      <c r="J8195" s="0" t="n">
        <v>778</v>
      </c>
    </row>
    <row r="8196" customFormat="false" ht="15" hidden="false" customHeight="false" outlineLevel="0" collapsed="false">
      <c r="A8196" s="0" t="n">
        <v>202408</v>
      </c>
      <c r="B8196" s="0" t="n">
        <v>202408</v>
      </c>
      <c r="C8196" s="37" t="s">
        <v>109</v>
      </c>
      <c r="D8196" s="37" t="s">
        <v>141</v>
      </c>
      <c r="E8196" s="0" t="n">
        <v>1</v>
      </c>
      <c r="F8196" s="38" t="s">
        <v>71</v>
      </c>
      <c r="G8196" s="37" t="s">
        <v>142</v>
      </c>
      <c r="H8196" s="0" t="n">
        <v>172970</v>
      </c>
      <c r="I8196" s="0" t="n">
        <v>43045</v>
      </c>
      <c r="J8196" s="0" t="n">
        <v>1965</v>
      </c>
    </row>
    <row r="8197" customFormat="false" ht="15" hidden="false" customHeight="false" outlineLevel="0" collapsed="false">
      <c r="A8197" s="0" t="n">
        <v>202408</v>
      </c>
      <c r="B8197" s="0" t="n">
        <v>202408</v>
      </c>
      <c r="C8197" s="37" t="s">
        <v>136</v>
      </c>
      <c r="D8197" s="37" t="s">
        <v>143</v>
      </c>
      <c r="E8197" s="0" t="n">
        <v>1</v>
      </c>
      <c r="F8197" s="38" t="s">
        <v>71</v>
      </c>
      <c r="G8197" s="37" t="s">
        <v>144</v>
      </c>
      <c r="H8197" s="0" t="n">
        <v>757906</v>
      </c>
      <c r="I8197" s="0" t="n">
        <v>197412</v>
      </c>
      <c r="J8197" s="0" t="n">
        <v>16430</v>
      </c>
    </row>
    <row r="8198" customFormat="false" ht="15" hidden="false" customHeight="false" outlineLevel="0" collapsed="false">
      <c r="A8198" s="0" t="n">
        <v>202408</v>
      </c>
      <c r="B8198" s="0" t="n">
        <v>202408</v>
      </c>
      <c r="C8198" s="37" t="s">
        <v>101</v>
      </c>
      <c r="D8198" s="37" t="s">
        <v>145</v>
      </c>
      <c r="E8198" s="0" t="n">
        <v>1</v>
      </c>
      <c r="F8198" s="38" t="s">
        <v>71</v>
      </c>
      <c r="G8198" s="37" t="s">
        <v>146</v>
      </c>
      <c r="H8198" s="0" t="n">
        <v>2439387</v>
      </c>
      <c r="I8198" s="0" t="n">
        <v>818799</v>
      </c>
      <c r="J8198" s="0" t="n">
        <v>41536</v>
      </c>
    </row>
    <row r="8199" customFormat="false" ht="15" hidden="false" customHeight="false" outlineLevel="0" collapsed="false">
      <c r="A8199" s="0" t="n">
        <v>202408</v>
      </c>
      <c r="B8199" s="0" t="n">
        <v>202408</v>
      </c>
      <c r="C8199" s="37" t="s">
        <v>106</v>
      </c>
      <c r="D8199" s="37" t="s">
        <v>147</v>
      </c>
      <c r="E8199" s="0" t="n">
        <v>1</v>
      </c>
      <c r="F8199" s="38" t="s">
        <v>71</v>
      </c>
      <c r="G8199" s="37" t="s">
        <v>148</v>
      </c>
      <c r="H8199" s="0" t="n">
        <v>16858701</v>
      </c>
      <c r="I8199" s="0" t="n">
        <v>11097045</v>
      </c>
      <c r="J8199" s="0" t="n">
        <v>1701255</v>
      </c>
    </row>
    <row r="8200" customFormat="false" ht="15" hidden="false" customHeight="false" outlineLevel="0" collapsed="false">
      <c r="A8200" s="0" t="n">
        <v>202408</v>
      </c>
      <c r="B8200" s="0" t="n">
        <v>202408</v>
      </c>
      <c r="C8200" s="37" t="s">
        <v>149</v>
      </c>
      <c r="D8200" s="37" t="s">
        <v>150</v>
      </c>
      <c r="E8200" s="0" t="n">
        <v>1</v>
      </c>
      <c r="F8200" s="38" t="s">
        <v>71</v>
      </c>
      <c r="G8200" s="37" t="s">
        <v>151</v>
      </c>
      <c r="H8200" s="0" t="n">
        <v>358662</v>
      </c>
      <c r="I8200" s="0" t="n">
        <v>270079</v>
      </c>
      <c r="J8200" s="0" t="n">
        <v>7130</v>
      </c>
    </row>
    <row r="8201" customFormat="false" ht="15" hidden="false" customHeight="false" outlineLevel="0" collapsed="false">
      <c r="A8201" s="0" t="n">
        <v>202408</v>
      </c>
      <c r="B8201" s="0" t="n">
        <v>202408</v>
      </c>
      <c r="C8201" s="37" t="s">
        <v>152</v>
      </c>
      <c r="D8201" s="37" t="s">
        <v>153</v>
      </c>
      <c r="E8201" s="0" t="n">
        <v>1</v>
      </c>
      <c r="F8201" s="38" t="s">
        <v>71</v>
      </c>
      <c r="G8201" s="37" t="s">
        <v>154</v>
      </c>
      <c r="H8201" s="0" t="n">
        <v>2453308</v>
      </c>
      <c r="I8201" s="0" t="n">
        <v>755551</v>
      </c>
      <c r="J8201" s="0" t="n">
        <v>178936</v>
      </c>
    </row>
    <row r="8202" customFormat="false" ht="15" hidden="false" customHeight="false" outlineLevel="0" collapsed="false">
      <c r="A8202" s="0" t="n">
        <v>202408</v>
      </c>
      <c r="B8202" s="0" t="n">
        <v>202408</v>
      </c>
      <c r="C8202" s="37" t="s">
        <v>101</v>
      </c>
      <c r="D8202" s="37" t="s">
        <v>155</v>
      </c>
      <c r="E8202" s="0" t="n">
        <v>1</v>
      </c>
      <c r="F8202" s="38" t="s">
        <v>71</v>
      </c>
      <c r="G8202" s="37" t="s">
        <v>156</v>
      </c>
      <c r="H8202" s="0" t="n">
        <v>678164</v>
      </c>
      <c r="I8202" s="0" t="n">
        <v>159644</v>
      </c>
      <c r="J8202" s="0" t="n">
        <v>3502</v>
      </c>
    </row>
    <row r="8203" customFormat="false" ht="15" hidden="false" customHeight="false" outlineLevel="0" collapsed="false">
      <c r="A8203" s="0" t="n">
        <v>202408</v>
      </c>
      <c r="B8203" s="0" t="n">
        <v>202408</v>
      </c>
      <c r="C8203" s="37" t="s">
        <v>106</v>
      </c>
      <c r="D8203" s="37" t="s">
        <v>116</v>
      </c>
      <c r="E8203" s="0" t="n">
        <v>1</v>
      </c>
      <c r="F8203" s="38" t="s">
        <v>71</v>
      </c>
      <c r="G8203" s="37" t="s">
        <v>157</v>
      </c>
      <c r="H8203" s="0" t="n">
        <v>366571</v>
      </c>
      <c r="I8203" s="0" t="n">
        <v>48534</v>
      </c>
      <c r="J8203" s="0" t="n">
        <v>8348</v>
      </c>
    </row>
    <row r="8204" customFormat="false" ht="15" hidden="false" customHeight="false" outlineLevel="0" collapsed="false">
      <c r="A8204" s="0" t="n">
        <v>202408</v>
      </c>
      <c r="B8204" s="0" t="n">
        <v>202408</v>
      </c>
      <c r="C8204" s="37" t="s">
        <v>158</v>
      </c>
      <c r="D8204" s="37" t="s">
        <v>159</v>
      </c>
      <c r="E8204" s="0" t="n">
        <v>1</v>
      </c>
      <c r="F8204" s="38" t="s">
        <v>71</v>
      </c>
      <c r="G8204" s="37" t="s">
        <v>160</v>
      </c>
      <c r="H8204" s="0" t="n">
        <v>802204</v>
      </c>
      <c r="I8204" s="0" t="n">
        <v>546043</v>
      </c>
      <c r="J8204" s="0" t="n">
        <v>96279</v>
      </c>
    </row>
    <row r="8205" customFormat="false" ht="15" hidden="false" customHeight="false" outlineLevel="0" collapsed="false">
      <c r="A8205" s="0" t="n">
        <v>202408</v>
      </c>
      <c r="B8205" s="0" t="n">
        <v>202408</v>
      </c>
      <c r="C8205" s="37" t="s">
        <v>95</v>
      </c>
      <c r="D8205" s="37" t="s">
        <v>161</v>
      </c>
      <c r="E8205" s="0" t="n">
        <v>1</v>
      </c>
      <c r="F8205" s="38" t="s">
        <v>71</v>
      </c>
      <c r="G8205" s="37" t="s">
        <v>162</v>
      </c>
      <c r="H8205" s="0" t="n">
        <v>557708</v>
      </c>
      <c r="I8205" s="0" t="n">
        <v>142491</v>
      </c>
      <c r="J8205" s="0" t="n">
        <v>13763</v>
      </c>
    </row>
    <row r="8206" customFormat="false" ht="15" hidden="false" customHeight="false" outlineLevel="0" collapsed="false">
      <c r="A8206" s="0" t="n">
        <v>202408</v>
      </c>
      <c r="B8206" s="0" t="n">
        <v>202408</v>
      </c>
      <c r="C8206" s="37" t="s">
        <v>112</v>
      </c>
      <c r="D8206" s="37" t="s">
        <v>163</v>
      </c>
      <c r="E8206" s="0" t="n">
        <v>1</v>
      </c>
      <c r="F8206" s="38" t="s">
        <v>71</v>
      </c>
      <c r="G8206" s="37" t="s">
        <v>164</v>
      </c>
      <c r="H8206" s="0" t="n">
        <v>553981</v>
      </c>
      <c r="I8206" s="0" t="n">
        <v>337305</v>
      </c>
      <c r="J8206" s="0" t="n">
        <v>29574</v>
      </c>
    </row>
    <row r="8207" customFormat="false" ht="15" hidden="false" customHeight="false" outlineLevel="0" collapsed="false">
      <c r="A8207" s="0" t="n">
        <v>202408</v>
      </c>
      <c r="B8207" s="0" t="n">
        <v>202408</v>
      </c>
      <c r="C8207" s="37" t="s">
        <v>101</v>
      </c>
      <c r="D8207" s="37" t="s">
        <v>165</v>
      </c>
      <c r="E8207" s="0" t="n">
        <v>1</v>
      </c>
      <c r="F8207" s="38" t="s">
        <v>71</v>
      </c>
      <c r="G8207" s="37" t="s">
        <v>166</v>
      </c>
      <c r="H8207" s="0" t="n">
        <v>358430</v>
      </c>
      <c r="I8207" s="0" t="n">
        <v>44303</v>
      </c>
      <c r="J8207" s="0" t="n">
        <v>315</v>
      </c>
    </row>
    <row r="8208" customFormat="false" ht="15" hidden="false" customHeight="false" outlineLevel="0" collapsed="false">
      <c r="A8208" s="0" t="n">
        <v>202408</v>
      </c>
      <c r="B8208" s="0" t="n">
        <v>202408</v>
      </c>
      <c r="C8208" s="37" t="s">
        <v>124</v>
      </c>
      <c r="D8208" s="37" t="s">
        <v>167</v>
      </c>
      <c r="E8208" s="0" t="n">
        <v>1</v>
      </c>
      <c r="F8208" s="38" t="s">
        <v>71</v>
      </c>
      <c r="G8208" s="37" t="s">
        <v>168</v>
      </c>
      <c r="H8208" s="0" t="n">
        <v>103405</v>
      </c>
      <c r="I8208" s="0" t="n">
        <v>20655</v>
      </c>
      <c r="J8208" s="0" t="n">
        <v>584</v>
      </c>
    </row>
    <row r="8209" customFormat="false" ht="15" hidden="false" customHeight="false" outlineLevel="0" collapsed="false">
      <c r="A8209" s="0" t="n">
        <v>202408</v>
      </c>
      <c r="B8209" s="0" t="n">
        <v>202408</v>
      </c>
      <c r="C8209" s="37" t="s">
        <v>152</v>
      </c>
      <c r="D8209" s="37" t="s">
        <v>122</v>
      </c>
      <c r="E8209" s="0" t="n">
        <v>1</v>
      </c>
      <c r="F8209" s="38" t="s">
        <v>71</v>
      </c>
      <c r="G8209" s="37" t="s">
        <v>169</v>
      </c>
      <c r="H8209" s="0" t="n">
        <v>88787</v>
      </c>
      <c r="I8209" s="0" t="n">
        <v>29958</v>
      </c>
      <c r="J8209" s="0" t="n">
        <v>3055</v>
      </c>
    </row>
    <row r="8210" customFormat="false" ht="15" hidden="false" customHeight="false" outlineLevel="0" collapsed="false">
      <c r="A8210" s="0" t="n">
        <v>202408</v>
      </c>
      <c r="B8210" s="0" t="n">
        <v>202408</v>
      </c>
      <c r="C8210" s="37" t="s">
        <v>98</v>
      </c>
      <c r="D8210" s="37" t="s">
        <v>170</v>
      </c>
      <c r="E8210" s="0" t="n">
        <v>1</v>
      </c>
      <c r="F8210" s="38" t="s">
        <v>71</v>
      </c>
      <c r="G8210" s="37" t="s">
        <v>171</v>
      </c>
      <c r="H8210" s="0" t="n">
        <v>1131870</v>
      </c>
      <c r="I8210" s="0" t="n">
        <v>312798</v>
      </c>
      <c r="J8210" s="0" t="n">
        <v>23612</v>
      </c>
    </row>
    <row r="8211" customFormat="false" ht="15" hidden="false" customHeight="false" outlineLevel="0" collapsed="false">
      <c r="A8211" s="0" t="n">
        <v>202408</v>
      </c>
      <c r="B8211" s="0" t="n">
        <v>202408</v>
      </c>
      <c r="C8211" s="37" t="s">
        <v>98</v>
      </c>
      <c r="D8211" s="37" t="s">
        <v>172</v>
      </c>
      <c r="E8211" s="0" t="n">
        <v>1</v>
      </c>
      <c r="F8211" s="38" t="s">
        <v>71</v>
      </c>
      <c r="G8211" s="37" t="s">
        <v>173</v>
      </c>
      <c r="H8211" s="0" t="n">
        <v>375969</v>
      </c>
      <c r="I8211" s="0" t="n">
        <v>130955</v>
      </c>
      <c r="J8211" s="0" t="n">
        <v>25969</v>
      </c>
    </row>
    <row r="8212" customFormat="false" ht="15" hidden="false" customHeight="false" outlineLevel="0" collapsed="false">
      <c r="A8212" s="0" t="n">
        <v>202408</v>
      </c>
      <c r="B8212" s="0" t="n">
        <v>202408</v>
      </c>
      <c r="C8212" s="37" t="s">
        <v>158</v>
      </c>
      <c r="D8212" s="37" t="s">
        <v>174</v>
      </c>
      <c r="E8212" s="0" t="n">
        <v>1</v>
      </c>
      <c r="F8212" s="38" t="s">
        <v>71</v>
      </c>
      <c r="G8212" s="37" t="s">
        <v>175</v>
      </c>
      <c r="H8212" s="0" t="n">
        <v>251094</v>
      </c>
      <c r="I8212" s="0" t="n">
        <v>78005</v>
      </c>
      <c r="J8212" s="0" t="n">
        <v>2694</v>
      </c>
    </row>
    <row r="8213" customFormat="false" ht="15" hidden="false" customHeight="false" outlineLevel="0" collapsed="false">
      <c r="A8213" s="0" t="n">
        <v>202408</v>
      </c>
      <c r="B8213" s="0" t="n">
        <v>202408</v>
      </c>
      <c r="C8213" s="37" t="s">
        <v>149</v>
      </c>
      <c r="D8213" s="37" t="s">
        <v>176</v>
      </c>
      <c r="E8213" s="0" t="n">
        <v>1</v>
      </c>
      <c r="F8213" s="38" t="s">
        <v>71</v>
      </c>
      <c r="G8213" s="37" t="s">
        <v>177</v>
      </c>
      <c r="H8213" s="0" t="n">
        <v>526707</v>
      </c>
      <c r="I8213" s="0" t="n">
        <v>94950</v>
      </c>
      <c r="J8213" s="0" t="n">
        <v>3854</v>
      </c>
    </row>
    <row r="8214" customFormat="false" ht="15" hidden="false" customHeight="false" outlineLevel="0" collapsed="false">
      <c r="A8214" s="0" t="n">
        <v>202408</v>
      </c>
      <c r="B8214" s="0" t="n">
        <v>202408</v>
      </c>
      <c r="C8214" s="37" t="s">
        <v>178</v>
      </c>
      <c r="D8214" s="37" t="s">
        <v>179</v>
      </c>
      <c r="E8214" s="0" t="n">
        <v>1</v>
      </c>
      <c r="F8214" s="38" t="s">
        <v>71</v>
      </c>
      <c r="G8214" s="37" t="s">
        <v>180</v>
      </c>
      <c r="H8214" s="0" t="n">
        <v>1495936</v>
      </c>
      <c r="I8214" s="0" t="n">
        <v>307282</v>
      </c>
      <c r="J8214" s="0" t="n">
        <v>-26572</v>
      </c>
    </row>
    <row r="8215" customFormat="false" ht="15" hidden="false" customHeight="false" outlineLevel="0" collapsed="false">
      <c r="A8215" s="0" t="n">
        <v>202408</v>
      </c>
      <c r="B8215" s="0" t="n">
        <v>202408</v>
      </c>
      <c r="C8215" s="37" t="s">
        <v>149</v>
      </c>
      <c r="D8215" s="37" t="s">
        <v>181</v>
      </c>
      <c r="E8215" s="0" t="n">
        <v>1</v>
      </c>
      <c r="F8215" s="38" t="s">
        <v>71</v>
      </c>
      <c r="G8215" s="37" t="s">
        <v>182</v>
      </c>
      <c r="H8215" s="0" t="n">
        <v>503533</v>
      </c>
      <c r="I8215" s="0" t="n">
        <v>113232</v>
      </c>
      <c r="J8215" s="0" t="n">
        <v>16345</v>
      </c>
    </row>
    <row r="8216" customFormat="false" ht="15" hidden="false" customHeight="false" outlineLevel="0" collapsed="false">
      <c r="A8216" s="0" t="n">
        <v>202408</v>
      </c>
      <c r="B8216" s="0" t="n">
        <v>202408</v>
      </c>
      <c r="C8216" s="37" t="s">
        <v>115</v>
      </c>
      <c r="D8216" s="37" t="s">
        <v>104</v>
      </c>
      <c r="E8216" s="0" t="n">
        <v>1</v>
      </c>
      <c r="F8216" s="38" t="s">
        <v>71</v>
      </c>
      <c r="G8216" s="37" t="s">
        <v>183</v>
      </c>
      <c r="H8216" s="0" t="n">
        <v>257151</v>
      </c>
      <c r="I8216" s="0" t="n">
        <v>92597</v>
      </c>
      <c r="J8216" s="0" t="n">
        <v>12530</v>
      </c>
    </row>
    <row r="8217" customFormat="false" ht="15" hidden="false" customHeight="false" outlineLevel="0" collapsed="false">
      <c r="A8217" s="0" t="n">
        <v>202408</v>
      </c>
      <c r="B8217" s="0" t="n">
        <v>202408</v>
      </c>
      <c r="C8217" s="37" t="s">
        <v>184</v>
      </c>
      <c r="D8217" s="37" t="s">
        <v>185</v>
      </c>
      <c r="E8217" s="0" t="n">
        <v>1</v>
      </c>
      <c r="F8217" s="38" t="s">
        <v>71</v>
      </c>
      <c r="G8217" s="37" t="s">
        <v>186</v>
      </c>
      <c r="H8217" s="0" t="n">
        <v>2069328</v>
      </c>
      <c r="I8217" s="0" t="n">
        <v>353760</v>
      </c>
      <c r="J8217" s="0" t="n">
        <v>62866</v>
      </c>
    </row>
    <row r="8218" customFormat="false" ht="15" hidden="false" customHeight="false" outlineLevel="0" collapsed="false">
      <c r="A8218" s="0" t="n">
        <v>202408</v>
      </c>
      <c r="B8218" s="0" t="n">
        <v>202408</v>
      </c>
      <c r="C8218" s="37" t="s">
        <v>109</v>
      </c>
      <c r="D8218" s="37" t="s">
        <v>187</v>
      </c>
      <c r="E8218" s="0" t="n">
        <v>1</v>
      </c>
      <c r="F8218" s="38" t="s">
        <v>71</v>
      </c>
      <c r="G8218" s="37" t="s">
        <v>188</v>
      </c>
      <c r="H8218" s="0" t="n">
        <v>3421831</v>
      </c>
      <c r="I8218" s="0" t="n">
        <v>1653336</v>
      </c>
      <c r="J8218" s="0" t="n">
        <v>303129</v>
      </c>
    </row>
    <row r="8219" customFormat="false" ht="15" hidden="false" customHeight="false" outlineLevel="0" collapsed="false">
      <c r="A8219" s="0" t="n">
        <v>202408</v>
      </c>
      <c r="B8219" s="0" t="n">
        <v>202408</v>
      </c>
      <c r="C8219" s="37" t="s">
        <v>178</v>
      </c>
      <c r="D8219" s="37" t="s">
        <v>189</v>
      </c>
      <c r="E8219" s="0" t="n">
        <v>1</v>
      </c>
      <c r="F8219" s="38" t="s">
        <v>71</v>
      </c>
      <c r="G8219" s="37" t="s">
        <v>190</v>
      </c>
      <c r="H8219" s="0" t="n">
        <v>775087</v>
      </c>
      <c r="I8219" s="0" t="n">
        <v>190965</v>
      </c>
      <c r="J8219" s="0" t="n">
        <v>30343</v>
      </c>
    </row>
    <row r="8220" customFormat="false" ht="15" hidden="false" customHeight="false" outlineLevel="0" collapsed="false">
      <c r="A8220" s="0" t="n">
        <v>202408</v>
      </c>
      <c r="B8220" s="0" t="n">
        <v>202408</v>
      </c>
      <c r="C8220" s="37" t="s">
        <v>152</v>
      </c>
      <c r="D8220" s="37" t="s">
        <v>191</v>
      </c>
      <c r="E8220" s="0" t="n">
        <v>1</v>
      </c>
      <c r="F8220" s="38" t="s">
        <v>71</v>
      </c>
      <c r="G8220" s="37" t="s">
        <v>192</v>
      </c>
      <c r="H8220" s="0" t="n">
        <v>1649673</v>
      </c>
      <c r="I8220" s="0" t="n">
        <v>493861</v>
      </c>
      <c r="J8220" s="0" t="n">
        <v>80554</v>
      </c>
    </row>
    <row r="8221" customFormat="false" ht="15" hidden="false" customHeight="false" outlineLevel="0" collapsed="false">
      <c r="A8221" s="0" t="n">
        <v>202408</v>
      </c>
      <c r="B8221" s="0" t="n">
        <v>202408</v>
      </c>
      <c r="C8221" s="37" t="s">
        <v>184</v>
      </c>
      <c r="D8221" s="37" t="s">
        <v>193</v>
      </c>
      <c r="E8221" s="0" t="n">
        <v>1</v>
      </c>
      <c r="F8221" s="38" t="s">
        <v>71</v>
      </c>
      <c r="G8221" s="37" t="s">
        <v>194</v>
      </c>
      <c r="H8221" s="0" t="n">
        <v>2504318</v>
      </c>
      <c r="I8221" s="0" t="n">
        <v>876112</v>
      </c>
      <c r="J8221" s="0" t="n">
        <v>123538</v>
      </c>
    </row>
    <row r="8222" customFormat="false" ht="15" hidden="false" customHeight="false" outlineLevel="0" collapsed="false">
      <c r="A8222" s="0" t="n">
        <v>202408</v>
      </c>
      <c r="B8222" s="0" t="n">
        <v>202408</v>
      </c>
      <c r="C8222" s="37" t="s">
        <v>115</v>
      </c>
      <c r="D8222" s="37" t="s">
        <v>96</v>
      </c>
      <c r="E8222" s="0" t="n">
        <v>1</v>
      </c>
      <c r="F8222" s="38" t="s">
        <v>71</v>
      </c>
      <c r="G8222" s="37" t="s">
        <v>195</v>
      </c>
      <c r="H8222" s="0" t="n">
        <v>2249400</v>
      </c>
      <c r="I8222" s="0" t="n">
        <v>1309803</v>
      </c>
      <c r="J8222" s="0" t="n">
        <v>204865</v>
      </c>
    </row>
    <row r="8223" customFormat="false" ht="15" hidden="false" customHeight="false" outlineLevel="0" collapsed="false">
      <c r="A8223" s="0" t="n">
        <v>202408</v>
      </c>
      <c r="B8223" s="0" t="n">
        <v>202408</v>
      </c>
      <c r="C8223" s="37" t="s">
        <v>136</v>
      </c>
      <c r="D8223" s="37" t="s">
        <v>120</v>
      </c>
      <c r="E8223" s="0" t="n">
        <v>1</v>
      </c>
      <c r="F8223" s="38" t="s">
        <v>71</v>
      </c>
      <c r="G8223" s="37" t="s">
        <v>196</v>
      </c>
      <c r="H8223" s="0" t="n">
        <v>946439</v>
      </c>
      <c r="I8223" s="0" t="n">
        <v>291110</v>
      </c>
      <c r="J8223" s="0" t="n">
        <v>-30333</v>
      </c>
    </row>
    <row r="8224" customFormat="false" ht="15" hidden="false" customHeight="false" outlineLevel="0" collapsed="false">
      <c r="A8224" s="0" t="n">
        <v>202408</v>
      </c>
      <c r="B8224" s="0" t="n">
        <v>202408</v>
      </c>
      <c r="C8224" s="37" t="s">
        <v>197</v>
      </c>
      <c r="D8224" s="37" t="s">
        <v>198</v>
      </c>
      <c r="E8224" s="0" t="n">
        <v>1</v>
      </c>
      <c r="F8224" s="38" t="s">
        <v>71</v>
      </c>
      <c r="G8224" s="37" t="s">
        <v>199</v>
      </c>
      <c r="H8224" s="0" t="n">
        <v>1179775</v>
      </c>
      <c r="I8224" s="0" t="n">
        <v>672006</v>
      </c>
      <c r="J8224" s="0" t="n">
        <v>-20146</v>
      </c>
    </row>
    <row r="8225" customFormat="false" ht="15" hidden="false" customHeight="false" outlineLevel="0" collapsed="false">
      <c r="A8225" s="0" t="n">
        <v>202408</v>
      </c>
      <c r="B8225" s="0" t="n">
        <v>202408</v>
      </c>
      <c r="C8225" s="37" t="s">
        <v>136</v>
      </c>
      <c r="D8225" s="37" t="s">
        <v>200</v>
      </c>
      <c r="E8225" s="0" t="n">
        <v>1</v>
      </c>
      <c r="F8225" s="38" t="s">
        <v>71</v>
      </c>
      <c r="G8225" s="37" t="s">
        <v>201</v>
      </c>
      <c r="H8225" s="0" t="n">
        <v>1197865</v>
      </c>
      <c r="I8225" s="0" t="n">
        <v>232197</v>
      </c>
      <c r="J8225" s="0" t="n">
        <v>-10755</v>
      </c>
    </row>
    <row r="8226" customFormat="false" ht="15" hidden="false" customHeight="false" outlineLevel="0" collapsed="false">
      <c r="A8226" s="0" t="n">
        <v>202408</v>
      </c>
      <c r="B8226" s="0" t="n">
        <v>202408</v>
      </c>
      <c r="C8226" s="37" t="s">
        <v>136</v>
      </c>
      <c r="D8226" s="37" t="s">
        <v>127</v>
      </c>
      <c r="E8226" s="0" t="n">
        <v>1</v>
      </c>
      <c r="F8226" s="38" t="s">
        <v>71</v>
      </c>
      <c r="G8226" s="37" t="s">
        <v>202</v>
      </c>
      <c r="H8226" s="0" t="n">
        <v>134677</v>
      </c>
      <c r="I8226" s="0" t="n">
        <v>20949</v>
      </c>
      <c r="J8226" s="0" t="n">
        <v>4337</v>
      </c>
    </row>
    <row r="8227" customFormat="false" ht="15" hidden="false" customHeight="false" outlineLevel="0" collapsed="false">
      <c r="A8227" s="0" t="n">
        <v>202408</v>
      </c>
      <c r="B8227" s="0" t="n">
        <v>202408</v>
      </c>
      <c r="C8227" s="37" t="s">
        <v>106</v>
      </c>
      <c r="D8227" s="37" t="s">
        <v>203</v>
      </c>
      <c r="E8227" s="0" t="n">
        <v>1</v>
      </c>
      <c r="F8227" s="38" t="s">
        <v>71</v>
      </c>
      <c r="G8227" s="37" t="s">
        <v>204</v>
      </c>
      <c r="H8227" s="0" t="n">
        <v>1254813</v>
      </c>
      <c r="I8227" s="0" t="n">
        <v>343182</v>
      </c>
      <c r="J8227" s="0" t="n">
        <v>585</v>
      </c>
    </row>
    <row r="8228" customFormat="false" ht="15" hidden="false" customHeight="false" outlineLevel="0" collapsed="false">
      <c r="A8228" s="0" t="n">
        <v>202408</v>
      </c>
      <c r="B8228" s="0" t="n">
        <v>202408</v>
      </c>
      <c r="C8228" s="37" t="s">
        <v>95</v>
      </c>
      <c r="D8228" s="37" t="s">
        <v>187</v>
      </c>
      <c r="E8228" s="0" t="n">
        <v>1</v>
      </c>
      <c r="F8228" s="38" t="s">
        <v>71</v>
      </c>
      <c r="G8228" s="37" t="s">
        <v>205</v>
      </c>
      <c r="H8228" s="0" t="n">
        <v>77982</v>
      </c>
      <c r="I8228" s="0" t="n">
        <v>17994</v>
      </c>
      <c r="J8228" s="0" t="n">
        <v>319</v>
      </c>
    </row>
    <row r="8229" customFormat="false" ht="15" hidden="false" customHeight="false" outlineLevel="0" collapsed="false">
      <c r="A8229" s="0" t="n">
        <v>202408</v>
      </c>
      <c r="B8229" s="0" t="n">
        <v>202408</v>
      </c>
      <c r="C8229" s="37" t="s">
        <v>101</v>
      </c>
      <c r="D8229" s="37" t="s">
        <v>206</v>
      </c>
      <c r="E8229" s="0" t="n">
        <v>1</v>
      </c>
      <c r="F8229" s="38" t="s">
        <v>71</v>
      </c>
      <c r="G8229" s="37" t="s">
        <v>207</v>
      </c>
      <c r="H8229" s="0" t="n">
        <v>182302</v>
      </c>
      <c r="I8229" s="0" t="n">
        <v>51567</v>
      </c>
      <c r="J8229" s="0" t="n">
        <v>4160</v>
      </c>
    </row>
    <row r="8230" customFormat="false" ht="15" hidden="false" customHeight="false" outlineLevel="0" collapsed="false">
      <c r="A8230" s="0" t="n">
        <v>202408</v>
      </c>
      <c r="B8230" s="0" t="n">
        <v>202408</v>
      </c>
      <c r="C8230" s="37" t="s">
        <v>184</v>
      </c>
      <c r="D8230" s="37" t="s">
        <v>208</v>
      </c>
      <c r="E8230" s="0" t="n">
        <v>1</v>
      </c>
      <c r="F8230" s="38" t="s">
        <v>71</v>
      </c>
      <c r="G8230" s="37" t="s">
        <v>209</v>
      </c>
      <c r="H8230" s="0" t="n">
        <v>2693490</v>
      </c>
      <c r="I8230" s="0" t="n">
        <v>918178</v>
      </c>
      <c r="J8230" s="0" t="n">
        <v>-40738</v>
      </c>
    </row>
    <row r="8231" customFormat="false" ht="15" hidden="false" customHeight="false" outlineLevel="0" collapsed="false">
      <c r="A8231" s="0" t="n">
        <v>202408</v>
      </c>
      <c r="B8231" s="0" t="n">
        <v>202408</v>
      </c>
      <c r="C8231" s="37" t="s">
        <v>95</v>
      </c>
      <c r="D8231" s="37" t="s">
        <v>210</v>
      </c>
      <c r="E8231" s="0" t="n">
        <v>1</v>
      </c>
      <c r="F8231" s="38" t="s">
        <v>71</v>
      </c>
      <c r="G8231" s="37" t="s">
        <v>211</v>
      </c>
      <c r="H8231" s="0" t="n">
        <v>1711835</v>
      </c>
      <c r="I8231" s="0" t="n">
        <v>695500</v>
      </c>
      <c r="J8231" s="0" t="n">
        <v>82107</v>
      </c>
    </row>
    <row r="8232" customFormat="false" ht="15" hidden="false" customHeight="false" outlineLevel="0" collapsed="false">
      <c r="A8232" s="0" t="n">
        <v>202408</v>
      </c>
      <c r="B8232" s="0" t="n">
        <v>202408</v>
      </c>
      <c r="C8232" s="37" t="s">
        <v>178</v>
      </c>
      <c r="D8232" s="37" t="s">
        <v>212</v>
      </c>
      <c r="E8232" s="0" t="n">
        <v>1</v>
      </c>
      <c r="F8232" s="38" t="s">
        <v>71</v>
      </c>
      <c r="G8232" s="37" t="s">
        <v>213</v>
      </c>
      <c r="H8232" s="0" t="n">
        <v>2947531</v>
      </c>
      <c r="I8232" s="0" t="n">
        <v>579960</v>
      </c>
      <c r="J8232" s="0" t="n">
        <v>-77157</v>
      </c>
    </row>
    <row r="8233" customFormat="false" ht="15" hidden="false" customHeight="false" outlineLevel="0" collapsed="false">
      <c r="A8233" s="0" t="n">
        <v>202408</v>
      </c>
      <c r="B8233" s="0" t="n">
        <v>202408</v>
      </c>
      <c r="C8233" s="37" t="s">
        <v>95</v>
      </c>
      <c r="D8233" s="37" t="s">
        <v>214</v>
      </c>
      <c r="E8233" s="0" t="n">
        <v>1</v>
      </c>
      <c r="F8233" s="38" t="s">
        <v>71</v>
      </c>
      <c r="G8233" s="37" t="s">
        <v>215</v>
      </c>
      <c r="H8233" s="0" t="n">
        <v>582970</v>
      </c>
      <c r="I8233" s="0" t="n">
        <v>379371</v>
      </c>
      <c r="J8233" s="0" t="n">
        <v>-14321</v>
      </c>
    </row>
    <row r="8234" customFormat="false" ht="15" hidden="false" customHeight="false" outlineLevel="0" collapsed="false">
      <c r="A8234" s="0" t="n">
        <v>202408</v>
      </c>
      <c r="B8234" s="0" t="n">
        <v>202408</v>
      </c>
      <c r="C8234" s="37" t="s">
        <v>101</v>
      </c>
      <c r="D8234" s="37" t="s">
        <v>216</v>
      </c>
      <c r="E8234" s="0" t="n">
        <v>1</v>
      </c>
      <c r="F8234" s="38" t="s">
        <v>71</v>
      </c>
      <c r="G8234" s="37" t="s">
        <v>217</v>
      </c>
      <c r="H8234" s="0" t="n">
        <v>142326</v>
      </c>
      <c r="I8234" s="0" t="n">
        <v>30133</v>
      </c>
      <c r="J8234" s="0" t="n">
        <v>3010</v>
      </c>
    </row>
    <row r="8235" customFormat="false" ht="15" hidden="false" customHeight="false" outlineLevel="0" collapsed="false">
      <c r="A8235" s="0" t="n">
        <v>202408</v>
      </c>
      <c r="B8235" s="0" t="n">
        <v>202408</v>
      </c>
      <c r="C8235" s="37" t="s">
        <v>115</v>
      </c>
      <c r="D8235" s="37" t="s">
        <v>218</v>
      </c>
      <c r="E8235" s="0" t="n">
        <v>1</v>
      </c>
      <c r="F8235" s="38" t="s">
        <v>71</v>
      </c>
      <c r="G8235" s="37" t="s">
        <v>219</v>
      </c>
      <c r="H8235" s="0" t="n">
        <v>335026</v>
      </c>
      <c r="I8235" s="0" t="n">
        <v>66954</v>
      </c>
      <c r="J8235" s="0" t="n">
        <v>-2957</v>
      </c>
    </row>
    <row r="8236" customFormat="false" ht="15" hidden="false" customHeight="false" outlineLevel="0" collapsed="false">
      <c r="A8236" s="0" t="n">
        <v>202408</v>
      </c>
      <c r="B8236" s="0" t="n">
        <v>202408</v>
      </c>
      <c r="C8236" s="37" t="s">
        <v>101</v>
      </c>
      <c r="D8236" s="37" t="s">
        <v>220</v>
      </c>
      <c r="E8236" s="0" t="n">
        <v>1</v>
      </c>
      <c r="F8236" s="38" t="s">
        <v>71</v>
      </c>
      <c r="G8236" s="37" t="s">
        <v>221</v>
      </c>
      <c r="H8236" s="0" t="n">
        <v>741928</v>
      </c>
      <c r="I8236" s="0" t="n">
        <v>105155</v>
      </c>
      <c r="J8236" s="0" t="n">
        <v>22073</v>
      </c>
    </row>
    <row r="8237" customFormat="false" ht="15" hidden="false" customHeight="false" outlineLevel="0" collapsed="false">
      <c r="A8237" s="0" t="n">
        <v>202408</v>
      </c>
      <c r="B8237" s="0" t="n">
        <v>202408</v>
      </c>
      <c r="C8237" s="37" t="s">
        <v>101</v>
      </c>
      <c r="D8237" s="37" t="s">
        <v>153</v>
      </c>
      <c r="E8237" s="0" t="n">
        <v>1</v>
      </c>
      <c r="F8237" s="38" t="s">
        <v>71</v>
      </c>
      <c r="G8237" s="37" t="s">
        <v>222</v>
      </c>
      <c r="H8237" s="0" t="n">
        <v>493036</v>
      </c>
      <c r="I8237" s="0" t="n">
        <v>404912</v>
      </c>
      <c r="J8237" s="0" t="n">
        <v>34267</v>
      </c>
    </row>
    <row r="8238" customFormat="false" ht="15" hidden="false" customHeight="false" outlineLevel="0" collapsed="false">
      <c r="A8238" s="0" t="n">
        <v>202408</v>
      </c>
      <c r="B8238" s="0" t="n">
        <v>202408</v>
      </c>
      <c r="C8238" s="37" t="s">
        <v>136</v>
      </c>
      <c r="D8238" s="37" t="s">
        <v>223</v>
      </c>
      <c r="E8238" s="0" t="n">
        <v>1</v>
      </c>
      <c r="F8238" s="38" t="s">
        <v>71</v>
      </c>
      <c r="G8238" s="37" t="s">
        <v>224</v>
      </c>
      <c r="H8238" s="0" t="n">
        <v>2215908</v>
      </c>
      <c r="I8238" s="0" t="n">
        <v>376942</v>
      </c>
      <c r="J8238" s="0" t="n">
        <v>72828</v>
      </c>
    </row>
    <row r="8239" customFormat="false" ht="15" hidden="false" customHeight="false" outlineLevel="0" collapsed="false">
      <c r="A8239" s="0" t="n">
        <v>202408</v>
      </c>
      <c r="B8239" s="0" t="n">
        <v>202408</v>
      </c>
      <c r="C8239" s="37" t="s">
        <v>184</v>
      </c>
      <c r="D8239" s="37" t="s">
        <v>225</v>
      </c>
      <c r="E8239" s="0" t="n">
        <v>1</v>
      </c>
      <c r="F8239" s="38" t="s">
        <v>71</v>
      </c>
      <c r="G8239" s="37" t="s">
        <v>226</v>
      </c>
      <c r="H8239" s="0" t="n">
        <v>305157</v>
      </c>
      <c r="I8239" s="0" t="n">
        <v>187873</v>
      </c>
      <c r="J8239" s="0" t="n">
        <v>21754</v>
      </c>
    </row>
    <row r="8240" customFormat="false" ht="15" hidden="false" customHeight="false" outlineLevel="0" collapsed="false">
      <c r="A8240" s="0" t="n">
        <v>202408</v>
      </c>
      <c r="B8240" s="0" t="n">
        <v>202408</v>
      </c>
      <c r="C8240" s="37" t="s">
        <v>197</v>
      </c>
      <c r="D8240" s="37" t="s">
        <v>193</v>
      </c>
      <c r="E8240" s="0" t="n">
        <v>1</v>
      </c>
      <c r="F8240" s="38" t="s">
        <v>71</v>
      </c>
      <c r="G8240" s="37" t="s">
        <v>227</v>
      </c>
      <c r="H8240" s="0" t="n">
        <v>673551</v>
      </c>
      <c r="I8240" s="0" t="n">
        <v>430561</v>
      </c>
      <c r="J8240" s="0" t="n">
        <v>33931</v>
      </c>
    </row>
    <row r="8241" customFormat="false" ht="15" hidden="false" customHeight="false" outlineLevel="0" collapsed="false">
      <c r="A8241" s="0" t="n">
        <v>202408</v>
      </c>
      <c r="B8241" s="0" t="n">
        <v>202408</v>
      </c>
      <c r="C8241" s="37" t="s">
        <v>149</v>
      </c>
      <c r="D8241" s="37" t="s">
        <v>153</v>
      </c>
      <c r="E8241" s="0" t="n">
        <v>1</v>
      </c>
      <c r="F8241" s="38" t="s">
        <v>71</v>
      </c>
      <c r="G8241" s="37" t="s">
        <v>228</v>
      </c>
      <c r="H8241" s="0" t="n">
        <v>190892</v>
      </c>
      <c r="I8241" s="0" t="n">
        <v>122725</v>
      </c>
      <c r="J8241" s="0" t="n">
        <v>-2412</v>
      </c>
    </row>
    <row r="8242" customFormat="false" ht="15" hidden="false" customHeight="false" outlineLevel="0" collapsed="false">
      <c r="A8242" s="0" t="n">
        <v>202408</v>
      </c>
      <c r="B8242" s="0" t="n">
        <v>202408</v>
      </c>
      <c r="C8242" s="37" t="s">
        <v>184</v>
      </c>
      <c r="D8242" s="37" t="s">
        <v>229</v>
      </c>
      <c r="E8242" s="0" t="n">
        <v>1</v>
      </c>
      <c r="F8242" s="38" t="s">
        <v>71</v>
      </c>
      <c r="G8242" s="37" t="s">
        <v>230</v>
      </c>
      <c r="H8242" s="0" t="n">
        <v>893504</v>
      </c>
      <c r="I8242" s="0" t="n">
        <v>243551</v>
      </c>
      <c r="J8242" s="0" t="n">
        <v>42114</v>
      </c>
    </row>
    <row r="8243" customFormat="false" ht="15" hidden="false" customHeight="false" outlineLevel="0" collapsed="false">
      <c r="A8243" s="0" t="n">
        <v>202408</v>
      </c>
      <c r="B8243" s="0" t="n">
        <v>202408</v>
      </c>
      <c r="C8243" s="37" t="s">
        <v>115</v>
      </c>
      <c r="D8243" s="37" t="s">
        <v>231</v>
      </c>
      <c r="E8243" s="0" t="n">
        <v>1</v>
      </c>
      <c r="F8243" s="38" t="s">
        <v>71</v>
      </c>
      <c r="G8243" s="37" t="s">
        <v>232</v>
      </c>
      <c r="H8243" s="0" t="n">
        <v>703676</v>
      </c>
      <c r="I8243" s="0" t="n">
        <v>327683</v>
      </c>
      <c r="J8243" s="0" t="n">
        <v>40674</v>
      </c>
    </row>
    <row r="8244" customFormat="false" ht="15" hidden="false" customHeight="false" outlineLevel="0" collapsed="false">
      <c r="A8244" s="0" t="n">
        <v>202408</v>
      </c>
      <c r="B8244" s="0" t="n">
        <v>202408</v>
      </c>
      <c r="C8244" s="37" t="s">
        <v>124</v>
      </c>
      <c r="D8244" s="37" t="s">
        <v>233</v>
      </c>
      <c r="E8244" s="0" t="n">
        <v>1</v>
      </c>
      <c r="F8244" s="38" t="s">
        <v>71</v>
      </c>
      <c r="G8244" s="37" t="s">
        <v>234</v>
      </c>
      <c r="H8244" s="0" t="n">
        <v>188910</v>
      </c>
      <c r="I8244" s="0" t="n">
        <v>27003</v>
      </c>
      <c r="J8244" s="0" t="n">
        <v>7789</v>
      </c>
    </row>
    <row r="8245" customFormat="false" ht="15" hidden="false" customHeight="false" outlineLevel="0" collapsed="false">
      <c r="A8245" s="0" t="n">
        <v>202408</v>
      </c>
      <c r="B8245" s="0" t="n">
        <v>202408</v>
      </c>
      <c r="C8245" s="37" t="s">
        <v>184</v>
      </c>
      <c r="D8245" s="37" t="s">
        <v>235</v>
      </c>
      <c r="E8245" s="0" t="n">
        <v>1</v>
      </c>
      <c r="F8245" s="38" t="s">
        <v>71</v>
      </c>
      <c r="G8245" s="37" t="s">
        <v>236</v>
      </c>
      <c r="H8245" s="0" t="n">
        <v>322723</v>
      </c>
      <c r="I8245" s="0" t="n">
        <v>51624</v>
      </c>
      <c r="J8245" s="0" t="n">
        <v>8407</v>
      </c>
    </row>
    <row r="8246" customFormat="false" ht="15" hidden="false" customHeight="false" outlineLevel="0" collapsed="false">
      <c r="A8246" s="0" t="n">
        <v>202408</v>
      </c>
      <c r="B8246" s="0" t="n">
        <v>202408</v>
      </c>
      <c r="C8246" s="37" t="s">
        <v>124</v>
      </c>
      <c r="D8246" s="37" t="s">
        <v>237</v>
      </c>
      <c r="E8246" s="0" t="n">
        <v>1</v>
      </c>
      <c r="F8246" s="38" t="s">
        <v>71</v>
      </c>
      <c r="G8246" s="37" t="s">
        <v>238</v>
      </c>
      <c r="H8246" s="0" t="n">
        <v>403742</v>
      </c>
      <c r="I8246" s="0" t="n">
        <v>150817</v>
      </c>
      <c r="J8246" s="0" t="n">
        <v>6072</v>
      </c>
    </row>
    <row r="8247" customFormat="false" ht="15" hidden="false" customHeight="false" outlineLevel="0" collapsed="false">
      <c r="A8247" s="0" t="n">
        <v>202408</v>
      </c>
      <c r="B8247" s="0" t="n">
        <v>202408</v>
      </c>
      <c r="C8247" s="37" t="s">
        <v>124</v>
      </c>
      <c r="D8247" s="37" t="s">
        <v>107</v>
      </c>
      <c r="E8247" s="0" t="n">
        <v>1</v>
      </c>
      <c r="F8247" s="38" t="s">
        <v>71</v>
      </c>
      <c r="G8247" s="37" t="s">
        <v>239</v>
      </c>
      <c r="H8247" s="0" t="n">
        <v>603730</v>
      </c>
      <c r="I8247" s="0" t="n">
        <v>329821</v>
      </c>
      <c r="J8247" s="0" t="n">
        <v>35931</v>
      </c>
    </row>
    <row r="8248" customFormat="false" ht="15" hidden="false" customHeight="false" outlineLevel="0" collapsed="false">
      <c r="A8248" s="0" t="n">
        <v>202408</v>
      </c>
      <c r="B8248" s="0" t="n">
        <v>202408</v>
      </c>
      <c r="C8248" s="37" t="s">
        <v>106</v>
      </c>
      <c r="D8248" s="37" t="s">
        <v>139</v>
      </c>
      <c r="E8248" s="0" t="n">
        <v>1</v>
      </c>
      <c r="F8248" s="38" t="s">
        <v>71</v>
      </c>
      <c r="G8248" s="37" t="s">
        <v>240</v>
      </c>
      <c r="H8248" s="0" t="n">
        <v>5138075</v>
      </c>
      <c r="I8248" s="0" t="n">
        <v>692690</v>
      </c>
      <c r="J8248" s="0" t="n">
        <v>84656</v>
      </c>
    </row>
    <row r="8249" customFormat="false" ht="15" hidden="false" customHeight="false" outlineLevel="0" collapsed="false">
      <c r="A8249" s="0" t="n">
        <v>202408</v>
      </c>
      <c r="B8249" s="0" t="n">
        <v>202408</v>
      </c>
      <c r="C8249" s="37" t="s">
        <v>106</v>
      </c>
      <c r="D8249" s="37" t="s">
        <v>241</v>
      </c>
      <c r="E8249" s="0" t="n">
        <v>1</v>
      </c>
      <c r="F8249" s="38" t="s">
        <v>71</v>
      </c>
      <c r="G8249" s="37" t="s">
        <v>242</v>
      </c>
      <c r="H8249" s="0" t="n">
        <v>522532</v>
      </c>
      <c r="I8249" s="0" t="n">
        <v>135829</v>
      </c>
      <c r="J8249" s="0" t="n">
        <v>26663</v>
      </c>
    </row>
    <row r="8250" customFormat="false" ht="15" hidden="false" customHeight="false" outlineLevel="0" collapsed="false">
      <c r="A8250" s="0" t="n">
        <v>202408</v>
      </c>
      <c r="B8250" s="0" t="n">
        <v>202408</v>
      </c>
      <c r="C8250" s="37" t="s">
        <v>158</v>
      </c>
      <c r="D8250" s="37" t="s">
        <v>243</v>
      </c>
      <c r="E8250" s="0" t="n">
        <v>1</v>
      </c>
      <c r="F8250" s="38" t="s">
        <v>71</v>
      </c>
      <c r="G8250" s="37" t="s">
        <v>244</v>
      </c>
      <c r="H8250" s="0" t="n">
        <v>441025</v>
      </c>
      <c r="I8250" s="0" t="n">
        <v>172913</v>
      </c>
      <c r="J8250" s="0" t="n">
        <v>36690</v>
      </c>
    </row>
    <row r="8251" customFormat="false" ht="15" hidden="false" customHeight="false" outlineLevel="0" collapsed="false">
      <c r="A8251" s="0" t="n">
        <v>202408</v>
      </c>
      <c r="B8251" s="0" t="n">
        <v>202408</v>
      </c>
      <c r="C8251" s="37" t="s">
        <v>112</v>
      </c>
      <c r="D8251" s="37" t="s">
        <v>245</v>
      </c>
      <c r="E8251" s="0" t="n">
        <v>1</v>
      </c>
      <c r="F8251" s="38" t="s">
        <v>71</v>
      </c>
      <c r="G8251" s="37" t="s">
        <v>246</v>
      </c>
      <c r="H8251" s="0" t="n">
        <v>40612</v>
      </c>
      <c r="I8251" s="0" t="n">
        <v>10329</v>
      </c>
      <c r="J8251" s="0" t="n">
        <v>659</v>
      </c>
    </row>
    <row r="8252" customFormat="false" ht="15" hidden="false" customHeight="false" outlineLevel="0" collapsed="false">
      <c r="A8252" s="0" t="n">
        <v>202408</v>
      </c>
      <c r="B8252" s="0" t="n">
        <v>202408</v>
      </c>
      <c r="C8252" s="37" t="s">
        <v>197</v>
      </c>
      <c r="D8252" s="37" t="s">
        <v>247</v>
      </c>
      <c r="E8252" s="0" t="n">
        <v>1</v>
      </c>
      <c r="F8252" s="38" t="s">
        <v>71</v>
      </c>
      <c r="G8252" s="37" t="s">
        <v>248</v>
      </c>
      <c r="H8252" s="0" t="n">
        <v>278687</v>
      </c>
      <c r="I8252" s="0" t="n">
        <v>64745</v>
      </c>
      <c r="J8252" s="0" t="n">
        <v>-2690</v>
      </c>
    </row>
    <row r="8253" customFormat="false" ht="15" hidden="false" customHeight="false" outlineLevel="0" collapsed="false">
      <c r="A8253" s="0" t="n">
        <v>202408</v>
      </c>
      <c r="B8253" s="0" t="n">
        <v>202408</v>
      </c>
      <c r="C8253" s="37" t="s">
        <v>106</v>
      </c>
      <c r="D8253" s="37" t="s">
        <v>249</v>
      </c>
      <c r="E8253" s="0" t="n">
        <v>1</v>
      </c>
      <c r="F8253" s="38" t="s">
        <v>71</v>
      </c>
      <c r="G8253" s="37" t="s">
        <v>250</v>
      </c>
      <c r="H8253" s="0" t="n">
        <v>422742</v>
      </c>
      <c r="I8253" s="0" t="n">
        <v>175138</v>
      </c>
      <c r="J8253" s="0" t="n">
        <v>-18457</v>
      </c>
    </row>
    <row r="8254" customFormat="false" ht="15" hidden="false" customHeight="false" outlineLevel="0" collapsed="false">
      <c r="A8254" s="0" t="n">
        <v>202408</v>
      </c>
      <c r="B8254" s="0" t="n">
        <v>202408</v>
      </c>
      <c r="C8254" s="37" t="s">
        <v>98</v>
      </c>
      <c r="D8254" s="37" t="s">
        <v>251</v>
      </c>
      <c r="E8254" s="0" t="n">
        <v>1</v>
      </c>
      <c r="F8254" s="38" t="s">
        <v>71</v>
      </c>
      <c r="G8254" s="37" t="s">
        <v>252</v>
      </c>
      <c r="H8254" s="0" t="n">
        <v>250977</v>
      </c>
      <c r="I8254" s="0" t="n">
        <v>56415</v>
      </c>
      <c r="J8254" s="0" t="n">
        <v>-1916</v>
      </c>
    </row>
    <row r="8255" customFormat="false" ht="15" hidden="false" customHeight="false" outlineLevel="0" collapsed="false">
      <c r="A8255" s="0" t="n">
        <v>202408</v>
      </c>
      <c r="B8255" s="0" t="n">
        <v>202408</v>
      </c>
      <c r="C8255" s="37" t="s">
        <v>124</v>
      </c>
      <c r="D8255" s="37" t="s">
        <v>253</v>
      </c>
      <c r="E8255" s="0" t="n">
        <v>1</v>
      </c>
      <c r="F8255" s="38" t="s">
        <v>71</v>
      </c>
      <c r="G8255" s="37" t="s">
        <v>254</v>
      </c>
      <c r="H8255" s="0" t="n">
        <v>3292873</v>
      </c>
      <c r="I8255" s="0" t="n">
        <v>716191</v>
      </c>
      <c r="J8255" s="0" t="n">
        <v>14913</v>
      </c>
    </row>
    <row r="8256" customFormat="false" ht="15" hidden="false" customHeight="false" outlineLevel="0" collapsed="false">
      <c r="A8256" s="0" t="n">
        <v>202408</v>
      </c>
      <c r="B8256" s="0" t="n">
        <v>202408</v>
      </c>
      <c r="C8256" s="37" t="s">
        <v>101</v>
      </c>
      <c r="D8256" s="37" t="s">
        <v>255</v>
      </c>
      <c r="E8256" s="0" t="n">
        <v>1</v>
      </c>
      <c r="F8256" s="38" t="s">
        <v>71</v>
      </c>
      <c r="G8256" s="37" t="s">
        <v>256</v>
      </c>
      <c r="H8256" s="0" t="n">
        <v>366803</v>
      </c>
      <c r="I8256" s="0" t="n">
        <v>110917</v>
      </c>
      <c r="J8256" s="0" t="n">
        <v>25559</v>
      </c>
    </row>
    <row r="8257" customFormat="false" ht="15" hidden="false" customHeight="false" outlineLevel="0" collapsed="false">
      <c r="A8257" s="0" t="n">
        <v>202408</v>
      </c>
      <c r="B8257" s="0" t="n">
        <v>202408</v>
      </c>
      <c r="C8257" s="37" t="s">
        <v>112</v>
      </c>
      <c r="D8257" s="37" t="s">
        <v>132</v>
      </c>
      <c r="E8257" s="0" t="n">
        <v>1</v>
      </c>
      <c r="F8257" s="38" t="s">
        <v>71</v>
      </c>
      <c r="G8257" s="37" t="s">
        <v>257</v>
      </c>
      <c r="H8257" s="0" t="n">
        <v>2226015</v>
      </c>
      <c r="I8257" s="0" t="n">
        <v>495375</v>
      </c>
      <c r="J8257" s="0" t="n">
        <v>114903</v>
      </c>
    </row>
    <row r="8258" customFormat="false" ht="15" hidden="false" customHeight="false" outlineLevel="0" collapsed="false">
      <c r="A8258" s="0" t="n">
        <v>202408</v>
      </c>
      <c r="B8258" s="0" t="n">
        <v>202408</v>
      </c>
      <c r="C8258" s="37" t="s">
        <v>115</v>
      </c>
      <c r="D8258" s="37" t="s">
        <v>258</v>
      </c>
      <c r="E8258" s="0" t="n">
        <v>1</v>
      </c>
      <c r="F8258" s="38" t="s">
        <v>71</v>
      </c>
      <c r="G8258" s="37" t="s">
        <v>259</v>
      </c>
      <c r="H8258" s="0" t="n">
        <v>561693</v>
      </c>
      <c r="I8258" s="0" t="n">
        <v>68790</v>
      </c>
      <c r="J8258" s="0" t="n">
        <v>12108</v>
      </c>
    </row>
    <row r="8259" customFormat="false" ht="15" hidden="false" customHeight="false" outlineLevel="0" collapsed="false">
      <c r="A8259" s="0" t="n">
        <v>202408</v>
      </c>
      <c r="B8259" s="0" t="n">
        <v>202408</v>
      </c>
      <c r="C8259" s="37" t="s">
        <v>184</v>
      </c>
      <c r="D8259" s="37" t="s">
        <v>179</v>
      </c>
      <c r="E8259" s="0" t="n">
        <v>1</v>
      </c>
      <c r="F8259" s="38" t="s">
        <v>71</v>
      </c>
      <c r="G8259" s="37" t="s">
        <v>260</v>
      </c>
      <c r="H8259" s="0" t="n">
        <v>656623</v>
      </c>
      <c r="I8259" s="0" t="n">
        <v>334544</v>
      </c>
      <c r="J8259" s="0" t="n">
        <v>67926</v>
      </c>
    </row>
    <row r="8260" customFormat="false" ht="15" hidden="false" customHeight="false" outlineLevel="0" collapsed="false">
      <c r="A8260" s="0" t="n">
        <v>202408</v>
      </c>
      <c r="B8260" s="0" t="n">
        <v>202408</v>
      </c>
      <c r="C8260" s="37" t="s">
        <v>158</v>
      </c>
      <c r="D8260" s="37" t="s">
        <v>155</v>
      </c>
      <c r="E8260" s="0" t="n">
        <v>1</v>
      </c>
      <c r="F8260" s="38" t="s">
        <v>71</v>
      </c>
      <c r="G8260" s="37" t="s">
        <v>261</v>
      </c>
      <c r="H8260" s="0" t="n">
        <v>400404</v>
      </c>
      <c r="I8260" s="0" t="n">
        <v>167411</v>
      </c>
      <c r="J8260" s="0" t="n">
        <v>1550</v>
      </c>
    </row>
    <row r="8261" customFormat="false" ht="15" hidden="false" customHeight="false" outlineLevel="0" collapsed="false">
      <c r="A8261" s="0" t="n">
        <v>202408</v>
      </c>
      <c r="B8261" s="0" t="n">
        <v>202408</v>
      </c>
      <c r="C8261" s="37" t="s">
        <v>98</v>
      </c>
      <c r="D8261" s="37" t="s">
        <v>262</v>
      </c>
      <c r="E8261" s="0" t="n">
        <v>1</v>
      </c>
      <c r="F8261" s="38" t="s">
        <v>71</v>
      </c>
      <c r="G8261" s="37" t="s">
        <v>263</v>
      </c>
      <c r="H8261" s="0" t="n">
        <v>538178</v>
      </c>
      <c r="I8261" s="0" t="n">
        <v>78889</v>
      </c>
      <c r="J8261" s="0" t="n">
        <v>-5643</v>
      </c>
    </row>
    <row r="8262" customFormat="false" ht="15" hidden="false" customHeight="false" outlineLevel="0" collapsed="false">
      <c r="A8262" s="0" t="n">
        <v>202408</v>
      </c>
      <c r="B8262" s="0" t="n">
        <v>202408</v>
      </c>
      <c r="C8262" s="37" t="s">
        <v>98</v>
      </c>
      <c r="D8262" s="37" t="s">
        <v>214</v>
      </c>
      <c r="E8262" s="0" t="n">
        <v>1</v>
      </c>
      <c r="F8262" s="38" t="s">
        <v>71</v>
      </c>
      <c r="G8262" s="37" t="s">
        <v>264</v>
      </c>
      <c r="H8262" s="0" t="n">
        <v>4125587</v>
      </c>
      <c r="I8262" s="0" t="n">
        <v>1030482</v>
      </c>
      <c r="J8262" s="0" t="n">
        <v>-21282</v>
      </c>
    </row>
    <row r="8263" customFormat="false" ht="15" hidden="false" customHeight="false" outlineLevel="0" collapsed="false">
      <c r="A8263" s="0" t="n">
        <v>202408</v>
      </c>
      <c r="B8263" s="0" t="n">
        <v>202408</v>
      </c>
      <c r="C8263" s="37" t="s">
        <v>101</v>
      </c>
      <c r="D8263" s="37" t="s">
        <v>161</v>
      </c>
      <c r="E8263" s="0" t="n">
        <v>1</v>
      </c>
      <c r="F8263" s="38" t="s">
        <v>71</v>
      </c>
      <c r="G8263" s="37" t="s">
        <v>265</v>
      </c>
      <c r="H8263" s="0" t="n">
        <v>26418</v>
      </c>
      <c r="I8263" s="0" t="n">
        <v>8415</v>
      </c>
      <c r="J8263" s="0" t="n">
        <v>-1039</v>
      </c>
    </row>
    <row r="8264" customFormat="false" ht="15" hidden="false" customHeight="false" outlineLevel="0" collapsed="false">
      <c r="A8264" s="0" t="n">
        <v>202408</v>
      </c>
      <c r="B8264" s="0" t="n">
        <v>202408</v>
      </c>
      <c r="C8264" s="37" t="s">
        <v>106</v>
      </c>
      <c r="D8264" s="37" t="s">
        <v>102</v>
      </c>
      <c r="E8264" s="0" t="n">
        <v>1</v>
      </c>
      <c r="F8264" s="38" t="s">
        <v>71</v>
      </c>
      <c r="G8264" s="37" t="s">
        <v>266</v>
      </c>
      <c r="H8264" s="0" t="n">
        <v>45401</v>
      </c>
      <c r="I8264" s="0" t="n">
        <v>12617</v>
      </c>
      <c r="J8264" s="0" t="n">
        <v>-396</v>
      </c>
    </row>
    <row r="8265" customFormat="false" ht="15" hidden="false" customHeight="false" outlineLevel="0" collapsed="false">
      <c r="A8265" s="0" t="n">
        <v>202408</v>
      </c>
      <c r="B8265" s="0" t="n">
        <v>202408</v>
      </c>
      <c r="C8265" s="37" t="s">
        <v>95</v>
      </c>
      <c r="D8265" s="37" t="s">
        <v>267</v>
      </c>
      <c r="E8265" s="0" t="n">
        <v>1</v>
      </c>
      <c r="F8265" s="38" t="s">
        <v>71</v>
      </c>
      <c r="G8265" s="37" t="s">
        <v>268</v>
      </c>
      <c r="H8265" s="0" t="n">
        <v>305904</v>
      </c>
      <c r="I8265" s="0" t="n">
        <v>79709</v>
      </c>
      <c r="J8265" s="0" t="n">
        <v>2344</v>
      </c>
    </row>
    <row r="8266" customFormat="false" ht="15" hidden="false" customHeight="false" outlineLevel="0" collapsed="false">
      <c r="A8266" s="0" t="n">
        <v>202408</v>
      </c>
      <c r="B8266" s="0" t="n">
        <v>202408</v>
      </c>
      <c r="C8266" s="37" t="s">
        <v>136</v>
      </c>
      <c r="D8266" s="37" t="s">
        <v>269</v>
      </c>
      <c r="E8266" s="0" t="n">
        <v>1</v>
      </c>
      <c r="F8266" s="38" t="s">
        <v>71</v>
      </c>
      <c r="G8266" s="37" t="s">
        <v>270</v>
      </c>
      <c r="H8266" s="0" t="n">
        <v>440839</v>
      </c>
      <c r="I8266" s="0" t="n">
        <v>195428</v>
      </c>
      <c r="J8266" s="0" t="n">
        <v>18892</v>
      </c>
    </row>
    <row r="8267" customFormat="false" ht="15" hidden="false" customHeight="false" outlineLevel="0" collapsed="false">
      <c r="A8267" s="0" t="n">
        <v>202408</v>
      </c>
      <c r="B8267" s="0" t="n">
        <v>202408</v>
      </c>
      <c r="C8267" s="37" t="s">
        <v>98</v>
      </c>
      <c r="D8267" s="37" t="s">
        <v>181</v>
      </c>
      <c r="E8267" s="0" t="n">
        <v>1</v>
      </c>
      <c r="F8267" s="38" t="s">
        <v>71</v>
      </c>
      <c r="G8267" s="37" t="s">
        <v>271</v>
      </c>
      <c r="H8267" s="0" t="n">
        <v>1530826</v>
      </c>
      <c r="I8267" s="0" t="n">
        <v>443140</v>
      </c>
      <c r="J8267" s="0" t="n">
        <v>41454</v>
      </c>
    </row>
    <row r="8268" customFormat="false" ht="15" hidden="false" customHeight="false" outlineLevel="0" collapsed="false">
      <c r="A8268" s="0" t="n">
        <v>202408</v>
      </c>
      <c r="B8268" s="0" t="n">
        <v>202408</v>
      </c>
      <c r="C8268" s="37" t="s">
        <v>197</v>
      </c>
      <c r="D8268" s="37" t="s">
        <v>255</v>
      </c>
      <c r="E8268" s="0" t="n">
        <v>1</v>
      </c>
      <c r="F8268" s="38" t="s">
        <v>71</v>
      </c>
      <c r="G8268" s="37" t="s">
        <v>272</v>
      </c>
      <c r="H8268" s="0" t="n">
        <v>1024181</v>
      </c>
      <c r="I8268" s="0" t="n">
        <v>433492</v>
      </c>
      <c r="J8268" s="0" t="n">
        <v>4784</v>
      </c>
    </row>
    <row r="8269" customFormat="false" ht="15" hidden="false" customHeight="false" outlineLevel="0" collapsed="false">
      <c r="A8269" s="0" t="n">
        <v>202408</v>
      </c>
      <c r="B8269" s="0" t="n">
        <v>202408</v>
      </c>
      <c r="C8269" s="37" t="s">
        <v>106</v>
      </c>
      <c r="D8269" s="37" t="s">
        <v>273</v>
      </c>
      <c r="E8269" s="0" t="n">
        <v>1</v>
      </c>
      <c r="F8269" s="38" t="s">
        <v>71</v>
      </c>
      <c r="G8269" s="37" t="s">
        <v>274</v>
      </c>
      <c r="H8269" s="0" t="n">
        <v>359438</v>
      </c>
      <c r="I8269" s="0" t="n">
        <v>74213</v>
      </c>
      <c r="J8269" s="0" t="n">
        <v>10159</v>
      </c>
    </row>
    <row r="8270" customFormat="false" ht="15" hidden="false" customHeight="false" outlineLevel="0" collapsed="false">
      <c r="A8270" s="0" t="n">
        <v>202408</v>
      </c>
      <c r="B8270" s="0" t="n">
        <v>202408</v>
      </c>
      <c r="C8270" s="37" t="s">
        <v>124</v>
      </c>
      <c r="D8270" s="37" t="s">
        <v>275</v>
      </c>
      <c r="E8270" s="0" t="n">
        <v>1</v>
      </c>
      <c r="F8270" s="38" t="s">
        <v>71</v>
      </c>
      <c r="G8270" s="37" t="s">
        <v>276</v>
      </c>
      <c r="H8270" s="0" t="n">
        <v>1840546</v>
      </c>
      <c r="I8270" s="0" t="n">
        <v>1439619</v>
      </c>
      <c r="J8270" s="0" t="n">
        <v>18652</v>
      </c>
    </row>
    <row r="8271" customFormat="false" ht="15" hidden="false" customHeight="false" outlineLevel="0" collapsed="false">
      <c r="A8271" s="0" t="n">
        <v>202408</v>
      </c>
      <c r="B8271" s="0" t="n">
        <v>202408</v>
      </c>
      <c r="C8271" s="37" t="s">
        <v>115</v>
      </c>
      <c r="D8271" s="37" t="s">
        <v>277</v>
      </c>
      <c r="E8271" s="0" t="n">
        <v>1</v>
      </c>
      <c r="F8271" s="38" t="s">
        <v>71</v>
      </c>
      <c r="G8271" s="37" t="s">
        <v>278</v>
      </c>
      <c r="H8271" s="0" t="n">
        <v>1581491</v>
      </c>
      <c r="I8271" s="0" t="n">
        <v>657793</v>
      </c>
      <c r="J8271" s="0" t="n">
        <v>53284</v>
      </c>
    </row>
    <row r="8272" customFormat="false" ht="15" hidden="false" customHeight="false" outlineLevel="0" collapsed="false">
      <c r="A8272" s="0" t="n">
        <v>202408</v>
      </c>
      <c r="B8272" s="0" t="n">
        <v>202408</v>
      </c>
      <c r="C8272" s="37" t="s">
        <v>115</v>
      </c>
      <c r="D8272" s="37" t="s">
        <v>269</v>
      </c>
      <c r="E8272" s="0" t="n">
        <v>1</v>
      </c>
      <c r="F8272" s="38" t="s">
        <v>71</v>
      </c>
      <c r="G8272" s="37" t="s">
        <v>279</v>
      </c>
      <c r="H8272" s="0" t="n">
        <v>612257</v>
      </c>
      <c r="I8272" s="0" t="n">
        <v>211401</v>
      </c>
      <c r="J8272" s="0" t="n">
        <v>-6553</v>
      </c>
    </row>
    <row r="8273" customFormat="false" ht="15" hidden="false" customHeight="false" outlineLevel="0" collapsed="false">
      <c r="A8273" s="0" t="n">
        <v>202408</v>
      </c>
      <c r="B8273" s="0" t="n">
        <v>202408</v>
      </c>
      <c r="C8273" s="37" t="s">
        <v>197</v>
      </c>
      <c r="D8273" s="37" t="s">
        <v>280</v>
      </c>
      <c r="E8273" s="0" t="n">
        <v>1</v>
      </c>
      <c r="F8273" s="38" t="s">
        <v>71</v>
      </c>
      <c r="G8273" s="37" t="s">
        <v>281</v>
      </c>
      <c r="H8273" s="0" t="n">
        <v>1813845</v>
      </c>
      <c r="I8273" s="0" t="n">
        <v>557588</v>
      </c>
      <c r="J8273" s="0" t="n">
        <v>105310</v>
      </c>
    </row>
    <row r="8274" customFormat="false" ht="15" hidden="false" customHeight="false" outlineLevel="0" collapsed="false">
      <c r="A8274" s="0" t="n">
        <v>202408</v>
      </c>
      <c r="B8274" s="0" t="n">
        <v>202408</v>
      </c>
      <c r="C8274" s="37" t="s">
        <v>158</v>
      </c>
      <c r="D8274" s="37" t="s">
        <v>282</v>
      </c>
      <c r="E8274" s="0" t="n">
        <v>1</v>
      </c>
      <c r="F8274" s="38" t="s">
        <v>71</v>
      </c>
      <c r="G8274" s="37" t="s">
        <v>283</v>
      </c>
      <c r="H8274" s="0" t="n">
        <v>680728</v>
      </c>
      <c r="I8274" s="0" t="n">
        <v>139719</v>
      </c>
      <c r="J8274" s="0" t="n">
        <v>11469</v>
      </c>
    </row>
    <row r="8275" customFormat="false" ht="15" hidden="false" customHeight="false" outlineLevel="0" collapsed="false">
      <c r="A8275" s="0" t="n">
        <v>202408</v>
      </c>
      <c r="B8275" s="0" t="n">
        <v>202408</v>
      </c>
      <c r="C8275" s="37" t="s">
        <v>152</v>
      </c>
      <c r="D8275" s="37" t="s">
        <v>284</v>
      </c>
      <c r="E8275" s="0" t="n">
        <v>1</v>
      </c>
      <c r="F8275" s="38" t="s">
        <v>71</v>
      </c>
      <c r="G8275" s="37" t="s">
        <v>285</v>
      </c>
      <c r="H8275" s="0" t="n">
        <v>283800</v>
      </c>
      <c r="I8275" s="0" t="n">
        <v>42150</v>
      </c>
      <c r="J8275" s="0" t="n">
        <v>6233</v>
      </c>
    </row>
    <row r="8276" customFormat="false" ht="15" hidden="false" customHeight="false" outlineLevel="0" collapsed="false">
      <c r="A8276" s="0" t="n">
        <v>202408</v>
      </c>
      <c r="B8276" s="0" t="n">
        <v>202408</v>
      </c>
      <c r="C8276" s="37" t="s">
        <v>95</v>
      </c>
      <c r="D8276" s="37" t="s">
        <v>210</v>
      </c>
      <c r="E8276" s="0" t="n">
        <v>1</v>
      </c>
      <c r="F8276" s="38" t="s">
        <v>71</v>
      </c>
      <c r="G8276" s="37" t="s">
        <v>286</v>
      </c>
      <c r="H8276" s="0" t="n">
        <v>1092567</v>
      </c>
      <c r="I8276" s="0" t="n">
        <v>767638</v>
      </c>
      <c r="J8276" s="0" t="n">
        <v>-31949</v>
      </c>
    </row>
    <row r="8277" customFormat="false" ht="15" hidden="false" customHeight="false" outlineLevel="0" collapsed="false">
      <c r="A8277" s="0" t="n">
        <v>202408</v>
      </c>
      <c r="B8277" s="0" t="n">
        <v>202408</v>
      </c>
      <c r="C8277" s="37" t="s">
        <v>136</v>
      </c>
      <c r="D8277" s="37" t="s">
        <v>223</v>
      </c>
      <c r="E8277" s="0" t="n">
        <v>1</v>
      </c>
      <c r="F8277" s="38" t="s">
        <v>71</v>
      </c>
      <c r="G8277" s="37" t="s">
        <v>287</v>
      </c>
      <c r="H8277" s="0" t="n">
        <v>661287</v>
      </c>
      <c r="I8277" s="0" t="n">
        <v>627102</v>
      </c>
      <c r="J8277" s="0" t="n">
        <v>61106</v>
      </c>
    </row>
    <row r="8278" customFormat="false" ht="15" hidden="false" customHeight="false" outlineLevel="0" collapsed="false">
      <c r="A8278" s="0" t="n">
        <v>202408</v>
      </c>
      <c r="B8278" s="0" t="n">
        <v>202408</v>
      </c>
      <c r="C8278" s="37" t="s">
        <v>152</v>
      </c>
      <c r="D8278" s="37" t="s">
        <v>288</v>
      </c>
      <c r="E8278" s="0" t="n">
        <v>1</v>
      </c>
      <c r="F8278" s="38" t="s">
        <v>71</v>
      </c>
      <c r="G8278" s="37" t="s">
        <v>289</v>
      </c>
      <c r="H8278" s="0" t="n">
        <v>586549</v>
      </c>
      <c r="I8278" s="0" t="n">
        <v>215496</v>
      </c>
      <c r="J8278" s="0" t="n">
        <v>29573</v>
      </c>
    </row>
    <row r="8279" customFormat="false" ht="15" hidden="false" customHeight="false" outlineLevel="0" collapsed="false">
      <c r="A8279" s="0" t="n">
        <v>202408</v>
      </c>
      <c r="B8279" s="0" t="n">
        <v>202408</v>
      </c>
      <c r="C8279" s="37" t="s">
        <v>112</v>
      </c>
      <c r="D8279" s="37" t="s">
        <v>290</v>
      </c>
      <c r="E8279" s="0" t="n">
        <v>1</v>
      </c>
      <c r="F8279" s="38" t="s">
        <v>71</v>
      </c>
      <c r="G8279" s="37" t="s">
        <v>291</v>
      </c>
      <c r="H8279" s="0" t="n">
        <v>2482765</v>
      </c>
      <c r="I8279" s="0" t="n">
        <v>955505</v>
      </c>
      <c r="J8279" s="0" t="n">
        <v>-118852</v>
      </c>
    </row>
    <row r="8280" customFormat="false" ht="15" hidden="false" customHeight="false" outlineLevel="0" collapsed="false">
      <c r="A8280" s="0" t="n">
        <v>202408</v>
      </c>
      <c r="B8280" s="0" t="n">
        <v>202408</v>
      </c>
      <c r="C8280" s="37" t="s">
        <v>106</v>
      </c>
      <c r="D8280" s="37" t="s">
        <v>292</v>
      </c>
      <c r="E8280" s="0" t="n">
        <v>1</v>
      </c>
      <c r="F8280" s="38" t="s">
        <v>71</v>
      </c>
      <c r="G8280" s="37" t="s">
        <v>293</v>
      </c>
      <c r="H8280" s="0" t="n">
        <v>28870</v>
      </c>
      <c r="I8280" s="0" t="n">
        <v>7416</v>
      </c>
      <c r="J8280" s="0" t="n">
        <v>1460</v>
      </c>
    </row>
    <row r="8281" customFormat="false" ht="15" hidden="false" customHeight="false" outlineLevel="0" collapsed="false">
      <c r="A8281" s="0" t="n">
        <v>202408</v>
      </c>
      <c r="B8281" s="0" t="n">
        <v>202408</v>
      </c>
      <c r="C8281" s="37" t="s">
        <v>136</v>
      </c>
      <c r="D8281" s="37" t="s">
        <v>294</v>
      </c>
      <c r="E8281" s="0" t="n">
        <v>1</v>
      </c>
      <c r="F8281" s="38" t="s">
        <v>71</v>
      </c>
      <c r="G8281" s="37" t="s">
        <v>295</v>
      </c>
      <c r="H8281" s="0" t="n">
        <v>78592</v>
      </c>
      <c r="I8281" s="0" t="n">
        <v>58530</v>
      </c>
      <c r="J8281" s="0" t="n">
        <v>-2630</v>
      </c>
    </row>
    <row r="8282" customFormat="false" ht="15" hidden="false" customHeight="false" outlineLevel="0" collapsed="false">
      <c r="A8282" s="0" t="n">
        <v>202408</v>
      </c>
      <c r="B8282" s="0" t="n">
        <v>202408</v>
      </c>
      <c r="C8282" s="37" t="s">
        <v>101</v>
      </c>
      <c r="D8282" s="37" t="s">
        <v>296</v>
      </c>
      <c r="E8282" s="0" t="n">
        <v>1</v>
      </c>
      <c r="F8282" s="38" t="s">
        <v>71</v>
      </c>
      <c r="G8282" s="37" t="s">
        <v>297</v>
      </c>
      <c r="H8282" s="0" t="n">
        <v>98504</v>
      </c>
      <c r="I8282" s="0" t="n">
        <v>48729</v>
      </c>
      <c r="J8282" s="0" t="n">
        <v>4926</v>
      </c>
    </row>
    <row r="8283" customFormat="false" ht="15" hidden="false" customHeight="false" outlineLevel="0" collapsed="false">
      <c r="A8283" s="0" t="n">
        <v>202408</v>
      </c>
      <c r="B8283" s="0" t="n">
        <v>202408</v>
      </c>
      <c r="C8283" s="37" t="s">
        <v>149</v>
      </c>
      <c r="D8283" s="37" t="s">
        <v>298</v>
      </c>
      <c r="E8283" s="0" t="n">
        <v>1</v>
      </c>
      <c r="F8283" s="38" t="s">
        <v>71</v>
      </c>
      <c r="G8283" s="37" t="s">
        <v>299</v>
      </c>
      <c r="H8283" s="0" t="n">
        <v>320134</v>
      </c>
      <c r="I8283" s="0" t="n">
        <v>224263</v>
      </c>
      <c r="J8283" s="0" t="n">
        <v>58033</v>
      </c>
    </row>
    <row r="8284" customFormat="false" ht="15" hidden="false" customHeight="false" outlineLevel="0" collapsed="false">
      <c r="A8284" s="0" t="n">
        <v>202408</v>
      </c>
      <c r="B8284" s="0" t="n">
        <v>202408</v>
      </c>
      <c r="C8284" s="37" t="s">
        <v>184</v>
      </c>
      <c r="D8284" s="37" t="s">
        <v>300</v>
      </c>
      <c r="E8284" s="0" t="n">
        <v>1</v>
      </c>
      <c r="F8284" s="38" t="s">
        <v>71</v>
      </c>
      <c r="G8284" s="37" t="s">
        <v>301</v>
      </c>
      <c r="H8284" s="0" t="n">
        <v>606524</v>
      </c>
      <c r="I8284" s="0" t="n">
        <v>191382</v>
      </c>
      <c r="J8284" s="0" t="n">
        <v>33586</v>
      </c>
    </row>
    <row r="8285" customFormat="false" ht="15" hidden="false" customHeight="false" outlineLevel="0" collapsed="false">
      <c r="A8285" s="0" t="n">
        <v>202408</v>
      </c>
      <c r="B8285" s="0" t="n">
        <v>202408</v>
      </c>
      <c r="C8285" s="37" t="s">
        <v>136</v>
      </c>
      <c r="D8285" s="37" t="s">
        <v>298</v>
      </c>
      <c r="E8285" s="0" t="n">
        <v>1</v>
      </c>
      <c r="F8285" s="38" t="s">
        <v>71</v>
      </c>
      <c r="G8285" s="37" t="s">
        <v>302</v>
      </c>
      <c r="H8285" s="0" t="n">
        <v>99609</v>
      </c>
      <c r="I8285" s="0" t="n">
        <v>19410</v>
      </c>
      <c r="J8285" s="0" t="n">
        <v>-1339</v>
      </c>
    </row>
    <row r="8286" customFormat="false" ht="15" hidden="false" customHeight="false" outlineLevel="0" collapsed="false">
      <c r="A8286" s="0" t="n">
        <v>202408</v>
      </c>
      <c r="B8286" s="0" t="n">
        <v>202408</v>
      </c>
      <c r="C8286" s="37" t="s">
        <v>149</v>
      </c>
      <c r="D8286" s="37" t="s">
        <v>303</v>
      </c>
      <c r="E8286" s="0" t="n">
        <v>1</v>
      </c>
      <c r="F8286" s="38" t="s">
        <v>71</v>
      </c>
      <c r="G8286" s="37" t="s">
        <v>304</v>
      </c>
      <c r="H8286" s="0" t="n">
        <v>204458</v>
      </c>
      <c r="I8286" s="0" t="n">
        <v>83470</v>
      </c>
      <c r="J8286" s="0" t="n">
        <v>5192</v>
      </c>
    </row>
    <row r="8287" customFormat="false" ht="15" hidden="false" customHeight="false" outlineLevel="0" collapsed="false">
      <c r="A8287" s="0" t="n">
        <v>202408</v>
      </c>
      <c r="B8287" s="0" t="n">
        <v>202408</v>
      </c>
      <c r="C8287" s="37" t="s">
        <v>106</v>
      </c>
      <c r="D8287" s="37" t="s">
        <v>107</v>
      </c>
      <c r="E8287" s="0" t="n">
        <v>1</v>
      </c>
      <c r="F8287" s="38" t="s">
        <v>71</v>
      </c>
      <c r="G8287" s="37" t="s">
        <v>305</v>
      </c>
      <c r="H8287" s="0" t="n">
        <v>211028</v>
      </c>
      <c r="I8287" s="0" t="n">
        <v>42581</v>
      </c>
      <c r="J8287" s="0" t="n">
        <v>8658</v>
      </c>
    </row>
    <row r="8288" customFormat="false" ht="15" hidden="false" customHeight="false" outlineLevel="0" collapsed="false">
      <c r="A8288" s="0" t="n">
        <v>202408</v>
      </c>
      <c r="B8288" s="0" t="n">
        <v>202408</v>
      </c>
      <c r="C8288" s="37" t="s">
        <v>124</v>
      </c>
      <c r="D8288" s="37" t="s">
        <v>306</v>
      </c>
      <c r="E8288" s="0" t="n">
        <v>1</v>
      </c>
      <c r="F8288" s="38" t="s">
        <v>71</v>
      </c>
      <c r="G8288" s="37" t="s">
        <v>307</v>
      </c>
      <c r="H8288" s="0" t="n">
        <v>10651569</v>
      </c>
      <c r="I8288" s="0" t="n">
        <v>1586242</v>
      </c>
      <c r="J8288" s="0" t="n">
        <v>-2661</v>
      </c>
    </row>
    <row r="8289" customFormat="false" ht="15" hidden="false" customHeight="false" outlineLevel="0" collapsed="false">
      <c r="A8289" s="0" t="n">
        <v>202408</v>
      </c>
      <c r="B8289" s="0" t="n">
        <v>202408</v>
      </c>
      <c r="C8289" s="37" t="s">
        <v>115</v>
      </c>
      <c r="D8289" s="37" t="s">
        <v>308</v>
      </c>
      <c r="E8289" s="0" t="n">
        <v>1</v>
      </c>
      <c r="F8289" s="38" t="s">
        <v>71</v>
      </c>
      <c r="G8289" s="37" t="s">
        <v>309</v>
      </c>
      <c r="H8289" s="0" t="n">
        <v>5378346</v>
      </c>
      <c r="I8289" s="0" t="n">
        <v>1169808</v>
      </c>
      <c r="J8289" s="0" t="n">
        <v>51486</v>
      </c>
    </row>
    <row r="8290" customFormat="false" ht="15" hidden="false" customHeight="false" outlineLevel="0" collapsed="false">
      <c r="A8290" s="0" t="n">
        <v>202408</v>
      </c>
      <c r="B8290" s="0" t="n">
        <v>202408</v>
      </c>
      <c r="C8290" s="37" t="s">
        <v>178</v>
      </c>
      <c r="D8290" s="37" t="s">
        <v>308</v>
      </c>
      <c r="E8290" s="0" t="n">
        <v>1</v>
      </c>
      <c r="F8290" s="38" t="s">
        <v>71</v>
      </c>
      <c r="G8290" s="37" t="s">
        <v>310</v>
      </c>
      <c r="H8290" s="0" t="n">
        <v>299976</v>
      </c>
      <c r="I8290" s="0" t="n">
        <v>91120</v>
      </c>
      <c r="J8290" s="0" t="n">
        <v>3755</v>
      </c>
    </row>
    <row r="8291" customFormat="false" ht="15" hidden="false" customHeight="false" outlineLevel="0" collapsed="false">
      <c r="A8291" s="0" t="n">
        <v>202408</v>
      </c>
      <c r="B8291" s="0" t="n">
        <v>202408</v>
      </c>
      <c r="C8291" s="37" t="s">
        <v>109</v>
      </c>
      <c r="D8291" s="37" t="s">
        <v>311</v>
      </c>
      <c r="E8291" s="0" t="n">
        <v>1</v>
      </c>
      <c r="F8291" s="38" t="s">
        <v>71</v>
      </c>
      <c r="G8291" s="37" t="s">
        <v>312</v>
      </c>
      <c r="H8291" s="0" t="n">
        <v>375408</v>
      </c>
      <c r="I8291" s="0" t="n">
        <v>83520</v>
      </c>
      <c r="J8291" s="0" t="n">
        <v>11443</v>
      </c>
    </row>
    <row r="8292" customFormat="false" ht="15" hidden="false" customHeight="false" outlineLevel="0" collapsed="false">
      <c r="A8292" s="0" t="n">
        <v>202408</v>
      </c>
      <c r="B8292" s="0" t="n">
        <v>202408</v>
      </c>
      <c r="C8292" s="37" t="s">
        <v>178</v>
      </c>
      <c r="D8292" s="37" t="s">
        <v>203</v>
      </c>
      <c r="E8292" s="0" t="n">
        <v>1</v>
      </c>
      <c r="F8292" s="38" t="s">
        <v>71</v>
      </c>
      <c r="G8292" s="37" t="s">
        <v>313</v>
      </c>
      <c r="H8292" s="0" t="n">
        <v>162594</v>
      </c>
      <c r="I8292" s="0" t="n">
        <v>133935</v>
      </c>
      <c r="J8292" s="0" t="n">
        <v>-9871</v>
      </c>
    </row>
    <row r="8293" customFormat="false" ht="15" hidden="false" customHeight="false" outlineLevel="0" collapsed="false">
      <c r="A8293" s="0" t="n">
        <v>202408</v>
      </c>
      <c r="B8293" s="0" t="n">
        <v>202408</v>
      </c>
      <c r="C8293" s="37" t="s">
        <v>152</v>
      </c>
      <c r="D8293" s="37" t="s">
        <v>314</v>
      </c>
      <c r="E8293" s="0" t="n">
        <v>1</v>
      </c>
      <c r="F8293" s="38" t="s">
        <v>71</v>
      </c>
      <c r="G8293" s="37" t="s">
        <v>315</v>
      </c>
      <c r="H8293" s="0" t="n">
        <v>60879</v>
      </c>
      <c r="I8293" s="0" t="n">
        <v>23438</v>
      </c>
      <c r="J8293" s="0" t="n">
        <v>3343</v>
      </c>
    </row>
    <row r="8294" customFormat="false" ht="15" hidden="false" customHeight="false" outlineLevel="0" collapsed="false">
      <c r="A8294" s="0" t="n">
        <v>202408</v>
      </c>
      <c r="B8294" s="0" t="n">
        <v>202408</v>
      </c>
      <c r="C8294" s="37" t="s">
        <v>152</v>
      </c>
      <c r="D8294" s="37" t="s">
        <v>159</v>
      </c>
      <c r="E8294" s="0" t="n">
        <v>1</v>
      </c>
      <c r="F8294" s="38" t="s">
        <v>71</v>
      </c>
      <c r="G8294" s="37" t="s">
        <v>316</v>
      </c>
      <c r="H8294" s="0" t="n">
        <v>566738</v>
      </c>
      <c r="I8294" s="0" t="n">
        <v>354150</v>
      </c>
      <c r="J8294" s="0" t="n">
        <v>6276</v>
      </c>
    </row>
    <row r="8295" customFormat="false" ht="15" hidden="false" customHeight="false" outlineLevel="0" collapsed="false">
      <c r="A8295" s="0" t="n">
        <v>202408</v>
      </c>
      <c r="B8295" s="0" t="n">
        <v>202408</v>
      </c>
      <c r="C8295" s="37" t="s">
        <v>184</v>
      </c>
      <c r="D8295" s="37" t="s">
        <v>218</v>
      </c>
      <c r="E8295" s="0" t="n">
        <v>1</v>
      </c>
      <c r="F8295" s="38" t="s">
        <v>71</v>
      </c>
      <c r="G8295" s="37" t="s">
        <v>317</v>
      </c>
      <c r="H8295" s="0" t="n">
        <v>167956</v>
      </c>
      <c r="I8295" s="0" t="n">
        <v>48975</v>
      </c>
      <c r="J8295" s="0" t="n">
        <v>3862</v>
      </c>
    </row>
    <row r="8296" customFormat="false" ht="15" hidden="false" customHeight="false" outlineLevel="0" collapsed="false">
      <c r="A8296" s="0" t="n">
        <v>202408</v>
      </c>
      <c r="B8296" s="0" t="n">
        <v>202408</v>
      </c>
      <c r="C8296" s="37" t="s">
        <v>109</v>
      </c>
      <c r="D8296" s="37" t="s">
        <v>318</v>
      </c>
      <c r="E8296" s="0" t="n">
        <v>1</v>
      </c>
      <c r="F8296" s="38" t="s">
        <v>71</v>
      </c>
      <c r="G8296" s="37" t="s">
        <v>319</v>
      </c>
      <c r="H8296" s="0" t="n">
        <v>630005</v>
      </c>
      <c r="I8296" s="0" t="n">
        <v>203059</v>
      </c>
      <c r="J8296" s="0" t="n">
        <v>11679</v>
      </c>
    </row>
    <row r="8297" customFormat="false" ht="15" hidden="false" customHeight="false" outlineLevel="0" collapsed="false">
      <c r="A8297" s="0" t="n">
        <v>202408</v>
      </c>
      <c r="B8297" s="0" t="n">
        <v>202408</v>
      </c>
      <c r="C8297" s="37" t="s">
        <v>184</v>
      </c>
      <c r="D8297" s="37" t="s">
        <v>320</v>
      </c>
      <c r="E8297" s="0" t="n">
        <v>1</v>
      </c>
      <c r="F8297" s="38" t="s">
        <v>71</v>
      </c>
      <c r="G8297" s="37" t="s">
        <v>321</v>
      </c>
      <c r="H8297" s="0" t="n">
        <v>76881</v>
      </c>
      <c r="I8297" s="0" t="n">
        <v>13613</v>
      </c>
      <c r="J8297" s="0" t="n">
        <v>1906</v>
      </c>
    </row>
    <row r="8298" customFormat="false" ht="15" hidden="false" customHeight="false" outlineLevel="0" collapsed="false">
      <c r="A8298" s="0" t="n">
        <v>202408</v>
      </c>
      <c r="B8298" s="0" t="n">
        <v>202408</v>
      </c>
      <c r="C8298" s="37" t="s">
        <v>124</v>
      </c>
      <c r="D8298" s="37" t="s">
        <v>282</v>
      </c>
      <c r="E8298" s="0" t="n">
        <v>1</v>
      </c>
      <c r="F8298" s="38" t="s">
        <v>71</v>
      </c>
      <c r="G8298" s="37" t="s">
        <v>322</v>
      </c>
      <c r="H8298" s="0" t="n">
        <v>297979</v>
      </c>
      <c r="I8298" s="0" t="n">
        <v>79210</v>
      </c>
      <c r="J8298" s="0" t="n">
        <v>6170</v>
      </c>
    </row>
    <row r="8299" customFormat="false" ht="15" hidden="false" customHeight="false" outlineLevel="0" collapsed="false">
      <c r="A8299" s="0" t="n">
        <v>202408</v>
      </c>
      <c r="B8299" s="0" t="n">
        <v>202408</v>
      </c>
      <c r="C8299" s="37" t="s">
        <v>112</v>
      </c>
      <c r="D8299" s="37" t="s">
        <v>96</v>
      </c>
      <c r="E8299" s="0" t="n">
        <v>1</v>
      </c>
      <c r="F8299" s="38" t="s">
        <v>71</v>
      </c>
      <c r="G8299" s="37" t="s">
        <v>323</v>
      </c>
      <c r="H8299" s="0" t="n">
        <v>704953</v>
      </c>
      <c r="I8299" s="0" t="n">
        <v>155349</v>
      </c>
      <c r="J8299" s="0" t="n">
        <v>34805</v>
      </c>
    </row>
    <row r="8300" customFormat="false" ht="15" hidden="false" customHeight="false" outlineLevel="0" collapsed="false">
      <c r="A8300" s="0" t="n">
        <v>202408</v>
      </c>
      <c r="B8300" s="0" t="n">
        <v>202408</v>
      </c>
      <c r="C8300" s="37" t="s">
        <v>152</v>
      </c>
      <c r="D8300" s="37" t="s">
        <v>324</v>
      </c>
      <c r="E8300" s="0" t="n">
        <v>1</v>
      </c>
      <c r="F8300" s="38" t="s">
        <v>71</v>
      </c>
      <c r="G8300" s="37" t="s">
        <v>325</v>
      </c>
      <c r="H8300" s="0" t="n">
        <v>792820</v>
      </c>
      <c r="I8300" s="0" t="n">
        <v>469362</v>
      </c>
      <c r="J8300" s="0" t="n">
        <v>83989</v>
      </c>
    </row>
    <row r="8301" customFormat="false" ht="15" hidden="false" customHeight="false" outlineLevel="0" collapsed="false">
      <c r="A8301" s="0" t="n">
        <v>202408</v>
      </c>
      <c r="B8301" s="0" t="n">
        <v>202408</v>
      </c>
      <c r="C8301" s="37" t="s">
        <v>112</v>
      </c>
      <c r="D8301" s="37" t="s">
        <v>326</v>
      </c>
      <c r="E8301" s="0" t="n">
        <v>1</v>
      </c>
      <c r="F8301" s="38" t="s">
        <v>71</v>
      </c>
      <c r="G8301" s="37" t="s">
        <v>327</v>
      </c>
      <c r="H8301" s="0" t="n">
        <v>748322</v>
      </c>
      <c r="I8301" s="0" t="n">
        <v>129879</v>
      </c>
      <c r="J8301" s="0" t="n">
        <v>61</v>
      </c>
    </row>
    <row r="8302" customFormat="false" ht="15" hidden="false" customHeight="false" outlineLevel="0" collapsed="false">
      <c r="A8302" s="0" t="n">
        <v>202408</v>
      </c>
      <c r="B8302" s="0" t="n">
        <v>202408</v>
      </c>
      <c r="C8302" s="37" t="s">
        <v>152</v>
      </c>
      <c r="D8302" s="37" t="s">
        <v>328</v>
      </c>
      <c r="E8302" s="0" t="n">
        <v>1</v>
      </c>
      <c r="F8302" s="38" t="s">
        <v>71</v>
      </c>
      <c r="G8302" s="37" t="s">
        <v>329</v>
      </c>
      <c r="H8302" s="0" t="n">
        <v>98293</v>
      </c>
      <c r="I8302" s="0" t="n">
        <v>26127</v>
      </c>
      <c r="J8302" s="0" t="n">
        <v>5657</v>
      </c>
    </row>
    <row r="8303" customFormat="false" ht="15" hidden="false" customHeight="false" outlineLevel="0" collapsed="false">
      <c r="A8303" s="0" t="n">
        <v>202408</v>
      </c>
      <c r="B8303" s="0" t="n">
        <v>202408</v>
      </c>
      <c r="C8303" s="37" t="s">
        <v>95</v>
      </c>
      <c r="D8303" s="37" t="s">
        <v>330</v>
      </c>
      <c r="E8303" s="0" t="n">
        <v>1</v>
      </c>
      <c r="F8303" s="38" t="s">
        <v>71</v>
      </c>
      <c r="G8303" s="37" t="s">
        <v>331</v>
      </c>
      <c r="H8303" s="0" t="n">
        <v>1306955</v>
      </c>
      <c r="I8303" s="0" t="n">
        <v>312657</v>
      </c>
      <c r="J8303" s="0" t="n">
        <v>34999</v>
      </c>
    </row>
    <row r="8304" customFormat="false" ht="15" hidden="false" customHeight="false" outlineLevel="0" collapsed="false">
      <c r="A8304" s="0" t="n">
        <v>202408</v>
      </c>
      <c r="B8304" s="0" t="n">
        <v>202408</v>
      </c>
      <c r="C8304" s="37" t="s">
        <v>106</v>
      </c>
      <c r="D8304" s="37" t="s">
        <v>332</v>
      </c>
      <c r="E8304" s="0" t="n">
        <v>1</v>
      </c>
      <c r="F8304" s="38" t="s">
        <v>71</v>
      </c>
      <c r="G8304" s="37" t="s">
        <v>333</v>
      </c>
      <c r="H8304" s="0" t="n">
        <v>204420</v>
      </c>
      <c r="I8304" s="0" t="n">
        <v>35007</v>
      </c>
      <c r="J8304" s="0" t="n">
        <v>3395</v>
      </c>
    </row>
    <row r="8305" customFormat="false" ht="15" hidden="false" customHeight="false" outlineLevel="0" collapsed="false">
      <c r="A8305" s="0" t="n">
        <v>202408</v>
      </c>
      <c r="B8305" s="0" t="n">
        <v>202408</v>
      </c>
      <c r="C8305" s="37" t="s">
        <v>95</v>
      </c>
      <c r="D8305" s="37" t="s">
        <v>334</v>
      </c>
      <c r="E8305" s="0" t="n">
        <v>1</v>
      </c>
      <c r="F8305" s="38" t="s">
        <v>71</v>
      </c>
      <c r="G8305" s="37" t="s">
        <v>335</v>
      </c>
      <c r="H8305" s="0" t="n">
        <v>955345</v>
      </c>
      <c r="I8305" s="0" t="n">
        <v>284860</v>
      </c>
      <c r="J8305" s="0" t="n">
        <v>46951</v>
      </c>
    </row>
    <row r="8306" customFormat="false" ht="15" hidden="false" customHeight="false" outlineLevel="0" collapsed="false">
      <c r="A8306" s="0" t="n">
        <v>202408</v>
      </c>
      <c r="B8306" s="0" t="n">
        <v>202408</v>
      </c>
      <c r="C8306" s="37" t="s">
        <v>149</v>
      </c>
      <c r="D8306" s="37" t="s">
        <v>243</v>
      </c>
      <c r="E8306" s="0" t="n">
        <v>1</v>
      </c>
      <c r="F8306" s="38" t="s">
        <v>71</v>
      </c>
      <c r="G8306" s="37" t="s">
        <v>336</v>
      </c>
      <c r="H8306" s="0" t="n">
        <v>648644</v>
      </c>
      <c r="I8306" s="0" t="n">
        <v>180470</v>
      </c>
      <c r="J8306" s="0" t="n">
        <v>-4352</v>
      </c>
    </row>
    <row r="8307" customFormat="false" ht="15" hidden="false" customHeight="false" outlineLevel="0" collapsed="false">
      <c r="A8307" s="0" t="n">
        <v>202408</v>
      </c>
      <c r="B8307" s="0" t="n">
        <v>202408</v>
      </c>
      <c r="C8307" s="37" t="s">
        <v>115</v>
      </c>
      <c r="D8307" s="37" t="s">
        <v>200</v>
      </c>
      <c r="E8307" s="0" t="n">
        <v>1</v>
      </c>
      <c r="F8307" s="38" t="s">
        <v>71</v>
      </c>
      <c r="G8307" s="37" t="s">
        <v>337</v>
      </c>
      <c r="H8307" s="0" t="n">
        <v>105497</v>
      </c>
      <c r="I8307" s="0" t="n">
        <v>24254</v>
      </c>
      <c r="J8307" s="0" t="n">
        <v>-1405</v>
      </c>
    </row>
    <row r="8308" customFormat="false" ht="15" hidden="false" customHeight="false" outlineLevel="0" collapsed="false">
      <c r="A8308" s="0" t="n">
        <v>202408</v>
      </c>
      <c r="B8308" s="0" t="n">
        <v>202408</v>
      </c>
      <c r="C8308" s="37" t="s">
        <v>106</v>
      </c>
      <c r="D8308" s="37" t="s">
        <v>104</v>
      </c>
      <c r="E8308" s="0" t="n">
        <v>1</v>
      </c>
      <c r="F8308" s="38" t="s">
        <v>71</v>
      </c>
      <c r="G8308" s="37" t="s">
        <v>338</v>
      </c>
      <c r="H8308" s="0" t="n">
        <v>374212</v>
      </c>
      <c r="I8308" s="0" t="n">
        <v>148592</v>
      </c>
      <c r="J8308" s="0" t="n">
        <v>12258</v>
      </c>
    </row>
    <row r="8309" customFormat="false" ht="15" hidden="false" customHeight="false" outlineLevel="0" collapsed="false">
      <c r="A8309" s="0" t="n">
        <v>202408</v>
      </c>
      <c r="B8309" s="0" t="n">
        <v>202408</v>
      </c>
      <c r="C8309" s="37" t="s">
        <v>184</v>
      </c>
      <c r="D8309" s="37" t="s">
        <v>339</v>
      </c>
      <c r="E8309" s="0" t="n">
        <v>1</v>
      </c>
      <c r="F8309" s="38" t="s">
        <v>71</v>
      </c>
      <c r="G8309" s="37" t="s">
        <v>340</v>
      </c>
      <c r="H8309" s="0" t="n">
        <v>704413</v>
      </c>
      <c r="I8309" s="0" t="n">
        <v>288198</v>
      </c>
      <c r="J8309" s="0" t="n">
        <v>5582</v>
      </c>
    </row>
    <row r="8310" customFormat="false" ht="15" hidden="false" customHeight="false" outlineLevel="0" collapsed="false">
      <c r="A8310" s="0" t="n">
        <v>202408</v>
      </c>
      <c r="B8310" s="0" t="n">
        <v>202408</v>
      </c>
      <c r="C8310" s="37" t="s">
        <v>112</v>
      </c>
      <c r="D8310" s="37" t="s">
        <v>341</v>
      </c>
      <c r="E8310" s="0" t="n">
        <v>1</v>
      </c>
      <c r="F8310" s="38" t="s">
        <v>71</v>
      </c>
      <c r="G8310" s="37" t="s">
        <v>342</v>
      </c>
      <c r="H8310" s="0" t="n">
        <v>1006204</v>
      </c>
      <c r="I8310" s="0" t="n">
        <v>345408</v>
      </c>
      <c r="J8310" s="0" t="n">
        <v>99260</v>
      </c>
    </row>
    <row r="8311" customFormat="false" ht="15" hidden="false" customHeight="false" outlineLevel="0" collapsed="false">
      <c r="A8311" s="0" t="n">
        <v>202408</v>
      </c>
      <c r="B8311" s="0" t="n">
        <v>202408</v>
      </c>
      <c r="C8311" s="37" t="s">
        <v>101</v>
      </c>
      <c r="D8311" s="37" t="s">
        <v>200</v>
      </c>
      <c r="E8311" s="0" t="n">
        <v>1</v>
      </c>
      <c r="F8311" s="38" t="s">
        <v>71</v>
      </c>
      <c r="G8311" s="37" t="s">
        <v>343</v>
      </c>
      <c r="H8311" s="0" t="n">
        <v>327503</v>
      </c>
      <c r="I8311" s="0" t="n">
        <v>101377</v>
      </c>
      <c r="J8311" s="0" t="n">
        <v>362</v>
      </c>
    </row>
    <row r="8312" customFormat="false" ht="15" hidden="false" customHeight="false" outlineLevel="0" collapsed="false">
      <c r="A8312" s="0" t="n">
        <v>202408</v>
      </c>
      <c r="B8312" s="0" t="n">
        <v>202408</v>
      </c>
      <c r="C8312" s="37" t="s">
        <v>109</v>
      </c>
      <c r="D8312" s="37" t="s">
        <v>191</v>
      </c>
      <c r="E8312" s="0" t="n">
        <v>1</v>
      </c>
      <c r="F8312" s="38" t="s">
        <v>71</v>
      </c>
      <c r="G8312" s="37" t="s">
        <v>344</v>
      </c>
      <c r="H8312" s="0" t="n">
        <v>4335284</v>
      </c>
      <c r="I8312" s="0" t="n">
        <v>3356856</v>
      </c>
      <c r="J8312" s="0" t="n">
        <v>282059</v>
      </c>
    </row>
    <row r="8313" customFormat="false" ht="15" hidden="false" customHeight="false" outlineLevel="0" collapsed="false">
      <c r="A8313" s="0" t="n">
        <v>202408</v>
      </c>
      <c r="B8313" s="0" t="n">
        <v>202408</v>
      </c>
      <c r="C8313" s="37" t="s">
        <v>115</v>
      </c>
      <c r="D8313" s="37" t="s">
        <v>110</v>
      </c>
      <c r="E8313" s="0" t="n">
        <v>1</v>
      </c>
      <c r="F8313" s="38" t="s">
        <v>71</v>
      </c>
      <c r="G8313" s="37" t="s">
        <v>345</v>
      </c>
      <c r="H8313" s="0" t="n">
        <v>1465706</v>
      </c>
      <c r="I8313" s="0" t="n">
        <v>295915</v>
      </c>
      <c r="J8313" s="0" t="n">
        <v>29354</v>
      </c>
    </row>
    <row r="8314" customFormat="false" ht="15" hidden="false" customHeight="false" outlineLevel="0" collapsed="false">
      <c r="A8314" s="0" t="n">
        <v>202408</v>
      </c>
      <c r="B8314" s="0" t="n">
        <v>202408</v>
      </c>
      <c r="C8314" s="37" t="s">
        <v>149</v>
      </c>
      <c r="D8314" s="37" t="s">
        <v>104</v>
      </c>
      <c r="E8314" s="0" t="n">
        <v>1</v>
      </c>
      <c r="F8314" s="38" t="s">
        <v>71</v>
      </c>
      <c r="G8314" s="37" t="s">
        <v>346</v>
      </c>
      <c r="H8314" s="0" t="n">
        <v>325209</v>
      </c>
      <c r="I8314" s="0" t="n">
        <v>136675</v>
      </c>
      <c r="J8314" s="0" t="n">
        <v>27762</v>
      </c>
    </row>
    <row r="8315" customFormat="false" ht="15" hidden="false" customHeight="false" outlineLevel="0" collapsed="false">
      <c r="A8315" s="0" t="n">
        <v>202408</v>
      </c>
      <c r="B8315" s="0" t="n">
        <v>202408</v>
      </c>
      <c r="C8315" s="37" t="s">
        <v>124</v>
      </c>
      <c r="D8315" s="37" t="s">
        <v>277</v>
      </c>
      <c r="E8315" s="0" t="n">
        <v>1</v>
      </c>
      <c r="F8315" s="38" t="s">
        <v>71</v>
      </c>
      <c r="G8315" s="37" t="s">
        <v>347</v>
      </c>
      <c r="H8315" s="0" t="n">
        <v>1645598</v>
      </c>
      <c r="I8315" s="0" t="n">
        <v>337391</v>
      </c>
      <c r="J8315" s="0" t="n">
        <v>-6564</v>
      </c>
    </row>
    <row r="8316" customFormat="false" ht="15" hidden="false" customHeight="false" outlineLevel="0" collapsed="false">
      <c r="A8316" s="0" t="n">
        <v>202408</v>
      </c>
      <c r="B8316" s="0" t="n">
        <v>202408</v>
      </c>
      <c r="C8316" s="37" t="s">
        <v>124</v>
      </c>
      <c r="D8316" s="37" t="s">
        <v>145</v>
      </c>
      <c r="E8316" s="0" t="n">
        <v>1</v>
      </c>
      <c r="F8316" s="38" t="s">
        <v>71</v>
      </c>
      <c r="G8316" s="37" t="s">
        <v>348</v>
      </c>
      <c r="H8316" s="0" t="n">
        <v>5839637</v>
      </c>
      <c r="I8316" s="0" t="n">
        <v>1787682</v>
      </c>
      <c r="J8316" s="0" t="n">
        <v>-145172</v>
      </c>
    </row>
    <row r="8317" customFormat="false" ht="15" hidden="false" customHeight="false" outlineLevel="0" collapsed="false">
      <c r="A8317" s="0" t="n">
        <v>202408</v>
      </c>
      <c r="B8317" s="0" t="n">
        <v>202408</v>
      </c>
      <c r="C8317" s="37" t="s">
        <v>136</v>
      </c>
      <c r="D8317" s="37" t="s">
        <v>328</v>
      </c>
      <c r="E8317" s="0" t="n">
        <v>1</v>
      </c>
      <c r="F8317" s="38" t="s">
        <v>71</v>
      </c>
      <c r="G8317" s="37" t="s">
        <v>349</v>
      </c>
      <c r="H8317" s="0" t="n">
        <v>5793136</v>
      </c>
      <c r="I8317" s="0" t="n">
        <v>1993626</v>
      </c>
      <c r="J8317" s="0" t="n">
        <v>437488</v>
      </c>
    </row>
    <row r="8318" customFormat="false" ht="15" hidden="false" customHeight="false" outlineLevel="0" collapsed="false">
      <c r="A8318" s="0" t="n">
        <v>202408</v>
      </c>
      <c r="B8318" s="0" t="n">
        <v>202408</v>
      </c>
      <c r="C8318" s="37" t="s">
        <v>152</v>
      </c>
      <c r="D8318" s="37" t="s">
        <v>350</v>
      </c>
      <c r="E8318" s="0" t="n">
        <v>1</v>
      </c>
      <c r="F8318" s="38" t="s">
        <v>71</v>
      </c>
      <c r="G8318" s="37" t="s">
        <v>351</v>
      </c>
      <c r="H8318" s="0" t="n">
        <v>130474</v>
      </c>
      <c r="I8318" s="0" t="n">
        <v>39394</v>
      </c>
      <c r="J8318" s="0" t="n">
        <v>3469</v>
      </c>
    </row>
    <row r="8319" customFormat="false" ht="15" hidden="false" customHeight="false" outlineLevel="0" collapsed="false">
      <c r="A8319" s="0" t="n">
        <v>202408</v>
      </c>
      <c r="B8319" s="0" t="n">
        <v>202408</v>
      </c>
      <c r="C8319" s="37" t="s">
        <v>109</v>
      </c>
      <c r="D8319" s="37" t="s">
        <v>352</v>
      </c>
      <c r="E8319" s="0" t="n">
        <v>1</v>
      </c>
      <c r="F8319" s="38" t="s">
        <v>71</v>
      </c>
      <c r="G8319" s="37" t="s">
        <v>353</v>
      </c>
      <c r="H8319" s="0" t="n">
        <v>205405</v>
      </c>
      <c r="I8319" s="0" t="n">
        <v>82785</v>
      </c>
      <c r="J8319" s="0" t="n">
        <v>13326</v>
      </c>
    </row>
    <row r="8320" customFormat="false" ht="15" hidden="false" customHeight="false" outlineLevel="0" collapsed="false">
      <c r="A8320" s="0" t="n">
        <v>202408</v>
      </c>
      <c r="B8320" s="0" t="n">
        <v>202408</v>
      </c>
      <c r="C8320" s="37" t="s">
        <v>158</v>
      </c>
      <c r="D8320" s="37" t="s">
        <v>354</v>
      </c>
      <c r="E8320" s="0" t="n">
        <v>1</v>
      </c>
      <c r="F8320" s="38" t="s">
        <v>71</v>
      </c>
      <c r="G8320" s="37" t="s">
        <v>355</v>
      </c>
      <c r="H8320" s="0" t="n">
        <v>3263713</v>
      </c>
      <c r="I8320" s="0" t="n">
        <v>1344217</v>
      </c>
      <c r="J8320" s="0" t="n">
        <v>222696</v>
      </c>
    </row>
    <row r="8321" customFormat="false" ht="15" hidden="false" customHeight="false" outlineLevel="0" collapsed="false">
      <c r="A8321" s="0" t="n">
        <v>202408</v>
      </c>
      <c r="B8321" s="0" t="n">
        <v>202408</v>
      </c>
      <c r="C8321" s="37" t="s">
        <v>158</v>
      </c>
      <c r="D8321" s="37" t="s">
        <v>356</v>
      </c>
      <c r="E8321" s="0" t="n">
        <v>1</v>
      </c>
      <c r="F8321" s="38" t="s">
        <v>71</v>
      </c>
      <c r="G8321" s="37" t="s">
        <v>357</v>
      </c>
      <c r="H8321" s="0" t="n">
        <v>120575</v>
      </c>
      <c r="I8321" s="0" t="n">
        <v>33218</v>
      </c>
      <c r="J8321" s="0" t="n">
        <v>6079</v>
      </c>
    </row>
    <row r="8322" customFormat="false" ht="15" hidden="false" customHeight="false" outlineLevel="0" collapsed="false">
      <c r="A8322" s="0" t="n">
        <v>202408</v>
      </c>
      <c r="B8322" s="0" t="n">
        <v>202408</v>
      </c>
      <c r="C8322" s="37" t="s">
        <v>158</v>
      </c>
      <c r="D8322" s="37" t="s">
        <v>255</v>
      </c>
      <c r="E8322" s="0" t="n">
        <v>1</v>
      </c>
      <c r="F8322" s="38" t="s">
        <v>71</v>
      </c>
      <c r="G8322" s="37" t="s">
        <v>358</v>
      </c>
      <c r="H8322" s="0" t="n">
        <v>123552</v>
      </c>
      <c r="I8322" s="0" t="n">
        <v>38714</v>
      </c>
      <c r="J8322" s="0" t="n">
        <v>1634</v>
      </c>
    </row>
    <row r="8323" customFormat="false" ht="15" hidden="false" customHeight="false" outlineLevel="0" collapsed="false">
      <c r="A8323" s="0" t="n">
        <v>202408</v>
      </c>
      <c r="B8323" s="0" t="n">
        <v>202408</v>
      </c>
      <c r="C8323" s="37" t="s">
        <v>109</v>
      </c>
      <c r="D8323" s="37" t="s">
        <v>104</v>
      </c>
      <c r="E8323" s="0" t="n">
        <v>1</v>
      </c>
      <c r="F8323" s="38" t="s">
        <v>71</v>
      </c>
      <c r="G8323" s="37" t="s">
        <v>359</v>
      </c>
      <c r="H8323" s="0" t="n">
        <v>321712</v>
      </c>
      <c r="I8323" s="0" t="n">
        <v>103480</v>
      </c>
      <c r="J8323" s="0" t="n">
        <v>1563</v>
      </c>
    </row>
    <row r="8324" customFormat="false" ht="15" hidden="false" customHeight="false" outlineLevel="0" collapsed="false">
      <c r="A8324" s="0" t="n">
        <v>202408</v>
      </c>
      <c r="B8324" s="0" t="n">
        <v>202408</v>
      </c>
      <c r="C8324" s="37" t="s">
        <v>115</v>
      </c>
      <c r="D8324" s="37" t="s">
        <v>360</v>
      </c>
      <c r="E8324" s="0" t="n">
        <v>1</v>
      </c>
      <c r="F8324" s="38" t="s">
        <v>71</v>
      </c>
      <c r="G8324" s="37" t="s">
        <v>361</v>
      </c>
      <c r="H8324" s="0" t="n">
        <v>1068213</v>
      </c>
      <c r="I8324" s="0" t="n">
        <v>338521</v>
      </c>
      <c r="J8324" s="0" t="n">
        <v>-40496</v>
      </c>
    </row>
    <row r="8325" customFormat="false" ht="15" hidden="false" customHeight="false" outlineLevel="0" collapsed="false">
      <c r="A8325" s="0" t="n">
        <v>202408</v>
      </c>
      <c r="B8325" s="0" t="n">
        <v>202408</v>
      </c>
      <c r="C8325" s="37" t="s">
        <v>152</v>
      </c>
      <c r="D8325" s="37" t="s">
        <v>362</v>
      </c>
      <c r="E8325" s="0" t="n">
        <v>1</v>
      </c>
      <c r="F8325" s="38" t="s">
        <v>71</v>
      </c>
      <c r="G8325" s="37" t="s">
        <v>363</v>
      </c>
      <c r="H8325" s="0" t="n">
        <v>396825</v>
      </c>
      <c r="I8325" s="0" t="n">
        <v>59304</v>
      </c>
      <c r="J8325" s="0" t="n">
        <v>-1156</v>
      </c>
    </row>
    <row r="8326" customFormat="false" ht="15" hidden="false" customHeight="false" outlineLevel="0" collapsed="false">
      <c r="A8326" s="0" t="n">
        <v>202408</v>
      </c>
      <c r="B8326" s="0" t="n">
        <v>202408</v>
      </c>
      <c r="C8326" s="37" t="s">
        <v>112</v>
      </c>
      <c r="D8326" s="37" t="s">
        <v>364</v>
      </c>
      <c r="E8326" s="0" t="n">
        <v>1</v>
      </c>
      <c r="F8326" s="38" t="s">
        <v>71</v>
      </c>
      <c r="G8326" s="37" t="s">
        <v>365</v>
      </c>
      <c r="H8326" s="0" t="n">
        <v>222218</v>
      </c>
      <c r="I8326" s="0" t="n">
        <v>84331</v>
      </c>
      <c r="J8326" s="0" t="n">
        <v>7271</v>
      </c>
    </row>
    <row r="8327" customFormat="false" ht="15" hidden="false" customHeight="false" outlineLevel="0" collapsed="false">
      <c r="A8327" s="0" t="n">
        <v>202408</v>
      </c>
      <c r="B8327" s="0" t="n">
        <v>202408</v>
      </c>
      <c r="C8327" s="37" t="s">
        <v>184</v>
      </c>
      <c r="D8327" s="37" t="s">
        <v>341</v>
      </c>
      <c r="E8327" s="0" t="n">
        <v>1</v>
      </c>
      <c r="F8327" s="38" t="s">
        <v>71</v>
      </c>
      <c r="G8327" s="37" t="s">
        <v>366</v>
      </c>
      <c r="H8327" s="0" t="n">
        <v>255570</v>
      </c>
      <c r="I8327" s="0" t="n">
        <v>100423</v>
      </c>
      <c r="J8327" s="0" t="n">
        <v>990</v>
      </c>
    </row>
    <row r="8328" customFormat="false" ht="15" hidden="false" customHeight="false" outlineLevel="0" collapsed="false">
      <c r="A8328" s="0" t="n">
        <v>202408</v>
      </c>
      <c r="B8328" s="0" t="n">
        <v>202408</v>
      </c>
      <c r="C8328" s="37" t="s">
        <v>184</v>
      </c>
      <c r="D8328" s="37" t="s">
        <v>367</v>
      </c>
      <c r="E8328" s="0" t="n">
        <v>1</v>
      </c>
      <c r="F8328" s="38" t="s">
        <v>71</v>
      </c>
      <c r="G8328" s="37" t="s">
        <v>368</v>
      </c>
      <c r="H8328" s="0" t="n">
        <v>199788</v>
      </c>
      <c r="I8328" s="0" t="n">
        <v>119620</v>
      </c>
      <c r="J8328" s="0" t="n">
        <v>-4078</v>
      </c>
    </row>
    <row r="8329" customFormat="false" ht="15" hidden="false" customHeight="false" outlineLevel="0" collapsed="false">
      <c r="A8329" s="0" t="n">
        <v>202408</v>
      </c>
      <c r="B8329" s="0" t="n">
        <v>202408</v>
      </c>
      <c r="C8329" s="37" t="s">
        <v>98</v>
      </c>
      <c r="D8329" s="37" t="s">
        <v>369</v>
      </c>
      <c r="E8329" s="0" t="n">
        <v>1</v>
      </c>
      <c r="F8329" s="38" t="s">
        <v>71</v>
      </c>
      <c r="G8329" s="37" t="s">
        <v>370</v>
      </c>
      <c r="H8329" s="0" t="n">
        <v>132343</v>
      </c>
      <c r="I8329" s="0" t="n">
        <v>27668</v>
      </c>
      <c r="J8329" s="0" t="n">
        <v>2353</v>
      </c>
    </row>
    <row r="8330" customFormat="false" ht="15" hidden="false" customHeight="false" outlineLevel="0" collapsed="false">
      <c r="A8330" s="0" t="n">
        <v>202408</v>
      </c>
      <c r="B8330" s="0" t="n">
        <v>202408</v>
      </c>
      <c r="C8330" s="37" t="s">
        <v>98</v>
      </c>
      <c r="D8330" s="37" t="s">
        <v>308</v>
      </c>
      <c r="E8330" s="0" t="n">
        <v>1</v>
      </c>
      <c r="F8330" s="38" t="s">
        <v>71</v>
      </c>
      <c r="G8330" s="37" t="s">
        <v>371</v>
      </c>
      <c r="H8330" s="0" t="n">
        <v>8615309</v>
      </c>
      <c r="I8330" s="0" t="n">
        <v>2274781</v>
      </c>
      <c r="J8330" s="0" t="n">
        <v>487472</v>
      </c>
    </row>
    <row r="8331" customFormat="false" ht="15" hidden="false" customHeight="false" outlineLevel="0" collapsed="false">
      <c r="A8331" s="0" t="n">
        <v>202408</v>
      </c>
      <c r="B8331" s="0" t="n">
        <v>202408</v>
      </c>
      <c r="C8331" s="37" t="s">
        <v>95</v>
      </c>
      <c r="D8331" s="37" t="s">
        <v>372</v>
      </c>
      <c r="E8331" s="0" t="n">
        <v>1</v>
      </c>
      <c r="F8331" s="38" t="s">
        <v>71</v>
      </c>
      <c r="G8331" s="37" t="s">
        <v>373</v>
      </c>
      <c r="H8331" s="0" t="n">
        <v>884481</v>
      </c>
      <c r="I8331" s="0" t="n">
        <v>301281</v>
      </c>
      <c r="J8331" s="0" t="n">
        <v>22415</v>
      </c>
    </row>
    <row r="8332" customFormat="false" ht="15" hidden="false" customHeight="false" outlineLevel="0" collapsed="false">
      <c r="A8332" s="0" t="n">
        <v>202408</v>
      </c>
      <c r="B8332" s="0" t="n">
        <v>202408</v>
      </c>
      <c r="C8332" s="37" t="s">
        <v>115</v>
      </c>
      <c r="D8332" s="37" t="s">
        <v>374</v>
      </c>
      <c r="E8332" s="0" t="n">
        <v>1</v>
      </c>
      <c r="F8332" s="38" t="s">
        <v>71</v>
      </c>
      <c r="G8332" s="37" t="s">
        <v>375</v>
      </c>
      <c r="H8332" s="0" t="n">
        <v>1538415</v>
      </c>
      <c r="I8332" s="0" t="n">
        <v>499931</v>
      </c>
      <c r="J8332" s="0" t="n">
        <v>-16639</v>
      </c>
    </row>
    <row r="8333" customFormat="false" ht="15" hidden="false" customHeight="false" outlineLevel="0" collapsed="false">
      <c r="A8333" s="0" t="n">
        <v>202408</v>
      </c>
      <c r="B8333" s="0" t="n">
        <v>202408</v>
      </c>
      <c r="C8333" s="37" t="s">
        <v>101</v>
      </c>
      <c r="D8333" s="37" t="s">
        <v>376</v>
      </c>
      <c r="E8333" s="0" t="n">
        <v>1</v>
      </c>
      <c r="F8333" s="38" t="s">
        <v>71</v>
      </c>
      <c r="G8333" s="37" t="s">
        <v>377</v>
      </c>
      <c r="H8333" s="0" t="n">
        <v>326707</v>
      </c>
      <c r="I8333" s="0" t="n">
        <v>285555</v>
      </c>
      <c r="J8333" s="0" t="n">
        <v>59179</v>
      </c>
    </row>
    <row r="8334" customFormat="false" ht="15" hidden="false" customHeight="false" outlineLevel="0" collapsed="false">
      <c r="A8334" s="0" t="n">
        <v>202408</v>
      </c>
      <c r="B8334" s="0" t="n">
        <v>202408</v>
      </c>
      <c r="C8334" s="37" t="s">
        <v>184</v>
      </c>
      <c r="D8334" s="37" t="s">
        <v>147</v>
      </c>
      <c r="E8334" s="0" t="n">
        <v>1</v>
      </c>
      <c r="F8334" s="38" t="s">
        <v>71</v>
      </c>
      <c r="G8334" s="37" t="s">
        <v>378</v>
      </c>
      <c r="H8334" s="0" t="n">
        <v>459939</v>
      </c>
      <c r="I8334" s="0" t="n">
        <v>278943</v>
      </c>
      <c r="J8334" s="0" t="n">
        <v>722</v>
      </c>
    </row>
    <row r="8335" customFormat="false" ht="15" hidden="false" customHeight="false" outlineLevel="0" collapsed="false">
      <c r="A8335" s="0" t="n">
        <v>202408</v>
      </c>
      <c r="B8335" s="0" t="n">
        <v>202408</v>
      </c>
      <c r="C8335" s="37" t="s">
        <v>98</v>
      </c>
      <c r="D8335" s="37" t="s">
        <v>320</v>
      </c>
      <c r="E8335" s="0" t="n">
        <v>1</v>
      </c>
      <c r="F8335" s="38" t="s">
        <v>71</v>
      </c>
      <c r="G8335" s="37" t="s">
        <v>379</v>
      </c>
      <c r="H8335" s="0" t="n">
        <v>230223</v>
      </c>
      <c r="I8335" s="0" t="n">
        <v>67962</v>
      </c>
      <c r="J8335" s="0" t="n">
        <v>15491</v>
      </c>
    </row>
    <row r="8336" customFormat="false" ht="15" hidden="false" customHeight="false" outlineLevel="0" collapsed="false">
      <c r="A8336" s="0" t="n">
        <v>202408</v>
      </c>
      <c r="B8336" s="0" t="n">
        <v>202408</v>
      </c>
      <c r="C8336" s="37" t="s">
        <v>112</v>
      </c>
      <c r="D8336" s="37" t="s">
        <v>380</v>
      </c>
      <c r="E8336" s="0" t="n">
        <v>1</v>
      </c>
      <c r="F8336" s="38" t="s">
        <v>71</v>
      </c>
      <c r="G8336" s="37" t="s">
        <v>381</v>
      </c>
      <c r="H8336" s="0" t="n">
        <v>22922</v>
      </c>
      <c r="I8336" s="0" t="n">
        <v>12873</v>
      </c>
      <c r="J8336" s="0" t="n">
        <v>691</v>
      </c>
    </row>
    <row r="8337" customFormat="false" ht="15" hidden="false" customHeight="false" outlineLevel="0" collapsed="false">
      <c r="A8337" s="0" t="n">
        <v>202408</v>
      </c>
      <c r="B8337" s="0" t="n">
        <v>202408</v>
      </c>
      <c r="C8337" s="37" t="s">
        <v>106</v>
      </c>
      <c r="D8337" s="37" t="s">
        <v>120</v>
      </c>
      <c r="E8337" s="0" t="n">
        <v>1</v>
      </c>
      <c r="F8337" s="38" t="s">
        <v>71</v>
      </c>
      <c r="G8337" s="37" t="s">
        <v>382</v>
      </c>
      <c r="H8337" s="0" t="n">
        <v>126785</v>
      </c>
      <c r="I8337" s="0" t="n">
        <v>23403</v>
      </c>
      <c r="J8337" s="0" t="n">
        <v>2114</v>
      </c>
    </row>
    <row r="8338" customFormat="false" ht="15" hidden="false" customHeight="false" outlineLevel="0" collapsed="false">
      <c r="A8338" s="0" t="n">
        <v>202408</v>
      </c>
      <c r="B8338" s="0" t="n">
        <v>202408</v>
      </c>
      <c r="C8338" s="37" t="s">
        <v>112</v>
      </c>
      <c r="D8338" s="37" t="s">
        <v>383</v>
      </c>
      <c r="E8338" s="0" t="n">
        <v>1</v>
      </c>
      <c r="F8338" s="38" t="s">
        <v>71</v>
      </c>
      <c r="G8338" s="37" t="s">
        <v>384</v>
      </c>
      <c r="H8338" s="0" t="n">
        <v>53322</v>
      </c>
      <c r="I8338" s="0" t="n">
        <v>19195</v>
      </c>
      <c r="J8338" s="0" t="n">
        <v>4532</v>
      </c>
    </row>
    <row r="8339" customFormat="false" ht="15" hidden="false" customHeight="false" outlineLevel="0" collapsed="false">
      <c r="A8339" s="0" t="n">
        <v>202408</v>
      </c>
      <c r="B8339" s="0" t="n">
        <v>202408</v>
      </c>
      <c r="C8339" s="37" t="s">
        <v>184</v>
      </c>
      <c r="D8339" s="37" t="s">
        <v>385</v>
      </c>
      <c r="E8339" s="0" t="n">
        <v>1</v>
      </c>
      <c r="F8339" s="38" t="s">
        <v>71</v>
      </c>
      <c r="G8339" s="37" t="s">
        <v>386</v>
      </c>
      <c r="H8339" s="0" t="n">
        <v>40852</v>
      </c>
      <c r="I8339" s="0" t="n">
        <v>13327</v>
      </c>
      <c r="J8339" s="0" t="n">
        <v>-735</v>
      </c>
    </row>
    <row r="8340" customFormat="false" ht="15" hidden="false" customHeight="false" outlineLevel="0" collapsed="false">
      <c r="A8340" s="0" t="n">
        <v>202408</v>
      </c>
      <c r="B8340" s="0" t="n">
        <v>202408</v>
      </c>
      <c r="C8340" s="37" t="s">
        <v>98</v>
      </c>
      <c r="D8340" s="37" t="s">
        <v>387</v>
      </c>
      <c r="E8340" s="0" t="n">
        <v>1</v>
      </c>
      <c r="F8340" s="38" t="s">
        <v>71</v>
      </c>
      <c r="G8340" s="37" t="s">
        <v>388</v>
      </c>
      <c r="H8340" s="0" t="n">
        <v>108005</v>
      </c>
      <c r="I8340" s="0" t="n">
        <v>23449</v>
      </c>
      <c r="J8340" s="0" t="n">
        <v>-586</v>
      </c>
    </row>
    <row r="8341" customFormat="false" ht="15" hidden="false" customHeight="false" outlineLevel="0" collapsed="false">
      <c r="A8341" s="0" t="n">
        <v>202408</v>
      </c>
      <c r="B8341" s="0" t="n">
        <v>202408</v>
      </c>
      <c r="C8341" s="37" t="s">
        <v>115</v>
      </c>
      <c r="D8341" s="37" t="s">
        <v>389</v>
      </c>
      <c r="E8341" s="0" t="n">
        <v>1</v>
      </c>
      <c r="F8341" s="38" t="s">
        <v>71</v>
      </c>
      <c r="G8341" s="37" t="s">
        <v>390</v>
      </c>
      <c r="H8341" s="0" t="n">
        <v>2355402</v>
      </c>
      <c r="I8341" s="0" t="n">
        <v>516598</v>
      </c>
      <c r="J8341" s="0" t="n">
        <v>24458</v>
      </c>
    </row>
    <row r="8342" customFormat="false" ht="15" hidden="false" customHeight="false" outlineLevel="0" collapsed="false">
      <c r="A8342" s="0" t="n">
        <v>202408</v>
      </c>
      <c r="B8342" s="0" t="n">
        <v>202408</v>
      </c>
      <c r="C8342" s="37" t="s">
        <v>124</v>
      </c>
      <c r="D8342" s="37" t="s">
        <v>391</v>
      </c>
      <c r="E8342" s="0" t="n">
        <v>1</v>
      </c>
      <c r="F8342" s="38" t="s">
        <v>71</v>
      </c>
      <c r="G8342" s="37" t="s">
        <v>392</v>
      </c>
      <c r="H8342" s="0" t="n">
        <v>613881</v>
      </c>
      <c r="I8342" s="0" t="n">
        <v>270182</v>
      </c>
      <c r="J8342" s="0" t="n">
        <v>17833</v>
      </c>
    </row>
    <row r="8343" customFormat="false" ht="15" hidden="false" customHeight="false" outlineLevel="0" collapsed="false">
      <c r="A8343" s="0" t="n">
        <v>202408</v>
      </c>
      <c r="B8343" s="0" t="n">
        <v>202408</v>
      </c>
      <c r="C8343" s="37" t="s">
        <v>197</v>
      </c>
      <c r="D8343" s="37" t="s">
        <v>393</v>
      </c>
      <c r="E8343" s="0" t="n">
        <v>1</v>
      </c>
      <c r="F8343" s="38" t="s">
        <v>71</v>
      </c>
      <c r="G8343" s="37" t="s">
        <v>394</v>
      </c>
      <c r="H8343" s="0" t="n">
        <v>2123750</v>
      </c>
      <c r="I8343" s="0" t="n">
        <v>477001</v>
      </c>
      <c r="J8343" s="0" t="n">
        <v>164187</v>
      </c>
    </row>
    <row r="8344" customFormat="false" ht="15" hidden="false" customHeight="false" outlineLevel="0" collapsed="false">
      <c r="A8344" s="0" t="n">
        <v>202408</v>
      </c>
      <c r="B8344" s="0" t="n">
        <v>202408</v>
      </c>
      <c r="C8344" s="37" t="s">
        <v>136</v>
      </c>
      <c r="D8344" s="37" t="s">
        <v>245</v>
      </c>
      <c r="E8344" s="0" t="n">
        <v>1</v>
      </c>
      <c r="F8344" s="38" t="s">
        <v>71</v>
      </c>
      <c r="G8344" s="37" t="s">
        <v>395</v>
      </c>
      <c r="H8344" s="0" t="n">
        <v>854638</v>
      </c>
      <c r="I8344" s="0" t="n">
        <v>549109</v>
      </c>
      <c r="J8344" s="0" t="n">
        <v>-4836</v>
      </c>
    </row>
    <row r="8345" customFormat="false" ht="15" hidden="false" customHeight="false" outlineLevel="0" collapsed="false">
      <c r="A8345" s="0" t="n">
        <v>202408</v>
      </c>
      <c r="B8345" s="0" t="n">
        <v>202408</v>
      </c>
      <c r="C8345" s="37" t="s">
        <v>158</v>
      </c>
      <c r="D8345" s="37" t="s">
        <v>396</v>
      </c>
      <c r="E8345" s="0" t="n">
        <v>1</v>
      </c>
      <c r="F8345" s="38" t="s">
        <v>71</v>
      </c>
      <c r="G8345" s="37" t="s">
        <v>397</v>
      </c>
      <c r="H8345" s="0" t="n">
        <v>1972407</v>
      </c>
      <c r="I8345" s="0" t="n">
        <v>685545</v>
      </c>
      <c r="J8345" s="0" t="n">
        <v>-34568</v>
      </c>
    </row>
    <row r="8346" customFormat="false" ht="15" hidden="false" customHeight="false" outlineLevel="0" collapsed="false">
      <c r="A8346" s="0" t="n">
        <v>202408</v>
      </c>
      <c r="B8346" s="0" t="n">
        <v>202408</v>
      </c>
      <c r="C8346" s="37" t="s">
        <v>136</v>
      </c>
      <c r="D8346" s="37" t="s">
        <v>398</v>
      </c>
      <c r="E8346" s="0" t="n">
        <v>1</v>
      </c>
      <c r="F8346" s="38" t="s">
        <v>71</v>
      </c>
      <c r="G8346" s="37" t="s">
        <v>399</v>
      </c>
      <c r="H8346" s="0" t="n">
        <v>214111</v>
      </c>
      <c r="I8346" s="0" t="n">
        <v>199706</v>
      </c>
      <c r="J8346" s="0" t="n">
        <v>-2713</v>
      </c>
    </row>
    <row r="8347" customFormat="false" ht="15" hidden="false" customHeight="false" outlineLevel="0" collapsed="false">
      <c r="A8347" s="0" t="n">
        <v>202408</v>
      </c>
      <c r="B8347" s="0" t="n">
        <v>202408</v>
      </c>
      <c r="C8347" s="37" t="s">
        <v>95</v>
      </c>
      <c r="D8347" s="37" t="s">
        <v>367</v>
      </c>
      <c r="E8347" s="0" t="n">
        <v>1</v>
      </c>
      <c r="F8347" s="38" t="s">
        <v>71</v>
      </c>
      <c r="G8347" s="37" t="s">
        <v>400</v>
      </c>
      <c r="H8347" s="0" t="n">
        <v>908598</v>
      </c>
      <c r="I8347" s="0" t="n">
        <v>122393</v>
      </c>
      <c r="J8347" s="0" t="n">
        <v>12633</v>
      </c>
    </row>
    <row r="8348" customFormat="false" ht="15" hidden="false" customHeight="false" outlineLevel="0" collapsed="false">
      <c r="A8348" s="0" t="n">
        <v>202408</v>
      </c>
      <c r="B8348" s="0" t="n">
        <v>202408</v>
      </c>
      <c r="C8348" s="37" t="s">
        <v>149</v>
      </c>
      <c r="D8348" s="37" t="s">
        <v>401</v>
      </c>
      <c r="E8348" s="0" t="n">
        <v>1</v>
      </c>
      <c r="F8348" s="38" t="s">
        <v>71</v>
      </c>
      <c r="G8348" s="37" t="s">
        <v>402</v>
      </c>
      <c r="H8348" s="0" t="n">
        <v>1191920</v>
      </c>
      <c r="I8348" s="0" t="n">
        <v>345228</v>
      </c>
      <c r="J8348" s="0" t="n">
        <v>44605</v>
      </c>
    </row>
    <row r="8349" customFormat="false" ht="15" hidden="false" customHeight="false" outlineLevel="0" collapsed="false">
      <c r="A8349" s="0" t="n">
        <v>202408</v>
      </c>
      <c r="B8349" s="0" t="n">
        <v>202408</v>
      </c>
      <c r="C8349" s="37" t="s">
        <v>95</v>
      </c>
      <c r="D8349" s="37" t="s">
        <v>159</v>
      </c>
      <c r="E8349" s="0" t="n">
        <v>1</v>
      </c>
      <c r="F8349" s="38" t="s">
        <v>71</v>
      </c>
      <c r="G8349" s="37" t="s">
        <v>403</v>
      </c>
      <c r="H8349" s="0" t="n">
        <v>264078</v>
      </c>
      <c r="I8349" s="0" t="n">
        <v>41266</v>
      </c>
      <c r="J8349" s="0" t="n">
        <v>383</v>
      </c>
    </row>
    <row r="8350" customFormat="false" ht="15" hidden="false" customHeight="false" outlineLevel="0" collapsed="false">
      <c r="A8350" s="0" t="n">
        <v>202408</v>
      </c>
      <c r="B8350" s="0" t="n">
        <v>202408</v>
      </c>
      <c r="C8350" s="37" t="s">
        <v>197</v>
      </c>
      <c r="D8350" s="37" t="s">
        <v>198</v>
      </c>
      <c r="E8350" s="0" t="n">
        <v>1</v>
      </c>
      <c r="F8350" s="38" t="s">
        <v>71</v>
      </c>
      <c r="G8350" s="37" t="s">
        <v>404</v>
      </c>
      <c r="H8350" s="0" t="n">
        <v>1289458</v>
      </c>
      <c r="I8350" s="0" t="n">
        <v>1471407</v>
      </c>
      <c r="J8350" s="0" t="n">
        <v>120808</v>
      </c>
    </row>
    <row r="8351" customFormat="false" ht="15" hidden="false" customHeight="false" outlineLevel="0" collapsed="false">
      <c r="A8351" s="0" t="n">
        <v>202408</v>
      </c>
      <c r="B8351" s="0" t="n">
        <v>202408</v>
      </c>
      <c r="C8351" s="37" t="s">
        <v>136</v>
      </c>
      <c r="D8351" s="37" t="s">
        <v>134</v>
      </c>
      <c r="E8351" s="0" t="n">
        <v>1</v>
      </c>
      <c r="F8351" s="38" t="s">
        <v>71</v>
      </c>
      <c r="G8351" s="37" t="s">
        <v>405</v>
      </c>
      <c r="H8351" s="0" t="n">
        <v>918659</v>
      </c>
      <c r="I8351" s="0" t="n">
        <v>240786</v>
      </c>
      <c r="J8351" s="0" t="n">
        <v>66101</v>
      </c>
    </row>
    <row r="8352" customFormat="false" ht="15" hidden="false" customHeight="false" outlineLevel="0" collapsed="false">
      <c r="A8352" s="0" t="n">
        <v>202408</v>
      </c>
      <c r="B8352" s="0" t="n">
        <v>202408</v>
      </c>
      <c r="C8352" s="37" t="s">
        <v>152</v>
      </c>
      <c r="D8352" s="37" t="s">
        <v>132</v>
      </c>
      <c r="E8352" s="0" t="n">
        <v>1</v>
      </c>
      <c r="F8352" s="38" t="s">
        <v>71</v>
      </c>
      <c r="G8352" s="37" t="s">
        <v>406</v>
      </c>
      <c r="H8352" s="0" t="n">
        <v>238638</v>
      </c>
      <c r="I8352" s="0" t="n">
        <v>88074</v>
      </c>
      <c r="J8352" s="0" t="n">
        <v>7356</v>
      </c>
    </row>
    <row r="8353" customFormat="false" ht="15" hidden="false" customHeight="false" outlineLevel="0" collapsed="false">
      <c r="A8353" s="0" t="n">
        <v>202408</v>
      </c>
      <c r="B8353" s="0" t="n">
        <v>202408</v>
      </c>
      <c r="C8353" s="37" t="s">
        <v>178</v>
      </c>
      <c r="D8353" s="37" t="s">
        <v>391</v>
      </c>
      <c r="E8353" s="0" t="n">
        <v>1</v>
      </c>
      <c r="F8353" s="38" t="s">
        <v>71</v>
      </c>
      <c r="G8353" s="37" t="s">
        <v>407</v>
      </c>
      <c r="H8353" s="0" t="n">
        <v>156557</v>
      </c>
      <c r="I8353" s="0" t="n">
        <v>22618</v>
      </c>
      <c r="J8353" s="0" t="n">
        <v>2535</v>
      </c>
    </row>
    <row r="8354" customFormat="false" ht="15" hidden="false" customHeight="false" outlineLevel="0" collapsed="false">
      <c r="A8354" s="0" t="n">
        <v>202408</v>
      </c>
      <c r="B8354" s="0" t="n">
        <v>202408</v>
      </c>
      <c r="C8354" s="37" t="s">
        <v>115</v>
      </c>
      <c r="D8354" s="37" t="s">
        <v>241</v>
      </c>
      <c r="E8354" s="0" t="n">
        <v>1</v>
      </c>
      <c r="F8354" s="38" t="s">
        <v>71</v>
      </c>
      <c r="G8354" s="37" t="s">
        <v>408</v>
      </c>
      <c r="H8354" s="0" t="n">
        <v>101556</v>
      </c>
      <c r="I8354" s="0" t="n">
        <v>30413</v>
      </c>
      <c r="J8354" s="0" t="n">
        <v>8178</v>
      </c>
    </row>
    <row r="8355" customFormat="false" ht="15" hidden="false" customHeight="false" outlineLevel="0" collapsed="false">
      <c r="A8355" s="0" t="n">
        <v>202408</v>
      </c>
      <c r="B8355" s="0" t="n">
        <v>202408</v>
      </c>
      <c r="C8355" s="37" t="s">
        <v>197</v>
      </c>
      <c r="D8355" s="37" t="s">
        <v>292</v>
      </c>
      <c r="E8355" s="0" t="n">
        <v>1</v>
      </c>
      <c r="F8355" s="38" t="s">
        <v>71</v>
      </c>
      <c r="G8355" s="37" t="s">
        <v>409</v>
      </c>
      <c r="H8355" s="0" t="n">
        <v>523681</v>
      </c>
      <c r="I8355" s="0" t="n">
        <v>188436</v>
      </c>
      <c r="J8355" s="0" t="n">
        <v>1922</v>
      </c>
    </row>
    <row r="8356" customFormat="false" ht="15" hidden="false" customHeight="false" outlineLevel="0" collapsed="false">
      <c r="A8356" s="0" t="n">
        <v>202408</v>
      </c>
      <c r="B8356" s="0" t="n">
        <v>202408</v>
      </c>
      <c r="C8356" s="37" t="s">
        <v>112</v>
      </c>
      <c r="D8356" s="37" t="s">
        <v>116</v>
      </c>
      <c r="E8356" s="0" t="n">
        <v>1</v>
      </c>
      <c r="F8356" s="38" t="s">
        <v>71</v>
      </c>
      <c r="G8356" s="37" t="s">
        <v>410</v>
      </c>
      <c r="H8356" s="0" t="n">
        <v>791069</v>
      </c>
      <c r="I8356" s="0" t="n">
        <v>1053183</v>
      </c>
      <c r="J8356" s="0" t="n">
        <v>3854</v>
      </c>
    </row>
    <row r="8357" customFormat="false" ht="15" hidden="false" customHeight="false" outlineLevel="0" collapsed="false">
      <c r="A8357" s="0" t="n">
        <v>202408</v>
      </c>
      <c r="B8357" s="0" t="n">
        <v>202408</v>
      </c>
      <c r="C8357" s="37" t="s">
        <v>106</v>
      </c>
      <c r="D8357" s="37" t="s">
        <v>181</v>
      </c>
      <c r="E8357" s="0" t="n">
        <v>1</v>
      </c>
      <c r="F8357" s="38" t="s">
        <v>71</v>
      </c>
      <c r="G8357" s="37" t="s">
        <v>411</v>
      </c>
      <c r="H8357" s="0" t="n">
        <v>208020</v>
      </c>
      <c r="I8357" s="0" t="n">
        <v>182666</v>
      </c>
      <c r="J8357" s="0" t="n">
        <v>6034</v>
      </c>
    </row>
    <row r="8358" customFormat="false" ht="15" hidden="false" customHeight="false" outlineLevel="0" collapsed="false">
      <c r="A8358" s="0" t="n">
        <v>202408</v>
      </c>
      <c r="B8358" s="0" t="n">
        <v>202408</v>
      </c>
      <c r="C8358" s="37" t="s">
        <v>112</v>
      </c>
      <c r="D8358" s="37" t="s">
        <v>412</v>
      </c>
      <c r="E8358" s="0" t="n">
        <v>1</v>
      </c>
      <c r="F8358" s="38" t="s">
        <v>71</v>
      </c>
      <c r="G8358" s="37" t="s">
        <v>413</v>
      </c>
      <c r="H8358" s="0" t="n">
        <v>455295</v>
      </c>
      <c r="I8358" s="0" t="n">
        <v>327052</v>
      </c>
      <c r="J8358" s="0" t="n">
        <v>8899</v>
      </c>
    </row>
    <row r="8359" customFormat="false" ht="15" hidden="false" customHeight="false" outlineLevel="0" collapsed="false">
      <c r="A8359" s="0" t="n">
        <v>202408</v>
      </c>
      <c r="B8359" s="0" t="n">
        <v>202408</v>
      </c>
      <c r="C8359" s="37" t="s">
        <v>115</v>
      </c>
      <c r="D8359" s="37" t="s">
        <v>414</v>
      </c>
      <c r="E8359" s="0" t="n">
        <v>1</v>
      </c>
      <c r="F8359" s="38" t="s">
        <v>71</v>
      </c>
      <c r="G8359" s="37" t="s">
        <v>415</v>
      </c>
      <c r="H8359" s="0" t="n">
        <v>1131662</v>
      </c>
      <c r="I8359" s="0" t="n">
        <v>372140</v>
      </c>
      <c r="J8359" s="0" t="n">
        <v>-37996</v>
      </c>
    </row>
    <row r="8360" customFormat="false" ht="15" hidden="false" customHeight="false" outlineLevel="0" collapsed="false">
      <c r="A8360" s="0" t="n">
        <v>202408</v>
      </c>
      <c r="B8360" s="0" t="n">
        <v>202408</v>
      </c>
      <c r="C8360" s="37" t="s">
        <v>184</v>
      </c>
      <c r="D8360" s="37" t="s">
        <v>231</v>
      </c>
      <c r="E8360" s="0" t="n">
        <v>1</v>
      </c>
      <c r="F8360" s="38" t="s">
        <v>71</v>
      </c>
      <c r="G8360" s="37" t="s">
        <v>416</v>
      </c>
      <c r="H8360" s="0" t="n">
        <v>1234758</v>
      </c>
      <c r="I8360" s="0" t="n">
        <v>352357</v>
      </c>
      <c r="J8360" s="0" t="n">
        <v>33051</v>
      </c>
    </row>
    <row r="8361" customFormat="false" ht="15" hidden="false" customHeight="false" outlineLevel="0" collapsed="false">
      <c r="A8361" s="0" t="n">
        <v>202408</v>
      </c>
      <c r="B8361" s="0" t="n">
        <v>202408</v>
      </c>
      <c r="C8361" s="37" t="s">
        <v>115</v>
      </c>
      <c r="D8361" s="37" t="s">
        <v>364</v>
      </c>
      <c r="E8361" s="0" t="n">
        <v>1</v>
      </c>
      <c r="F8361" s="38" t="s">
        <v>71</v>
      </c>
      <c r="G8361" s="37" t="s">
        <v>417</v>
      </c>
      <c r="H8361" s="0" t="n">
        <v>3154609</v>
      </c>
      <c r="I8361" s="0" t="n">
        <v>1270170</v>
      </c>
      <c r="J8361" s="0" t="n">
        <v>129169</v>
      </c>
    </row>
    <row r="8362" customFormat="false" ht="15" hidden="false" customHeight="false" outlineLevel="0" collapsed="false">
      <c r="A8362" s="0" t="n">
        <v>202408</v>
      </c>
      <c r="B8362" s="0" t="n">
        <v>202408</v>
      </c>
      <c r="C8362" s="37" t="s">
        <v>184</v>
      </c>
      <c r="D8362" s="37" t="s">
        <v>320</v>
      </c>
      <c r="E8362" s="0" t="n">
        <v>1</v>
      </c>
      <c r="F8362" s="38" t="s">
        <v>71</v>
      </c>
      <c r="G8362" s="37" t="s">
        <v>418</v>
      </c>
      <c r="H8362" s="0" t="n">
        <v>3213859</v>
      </c>
      <c r="I8362" s="0" t="n">
        <v>1584643</v>
      </c>
      <c r="J8362" s="0" t="n">
        <v>97319</v>
      </c>
    </row>
    <row r="8363" customFormat="false" ht="15" hidden="false" customHeight="false" outlineLevel="0" collapsed="false">
      <c r="A8363" s="0" t="n">
        <v>202408</v>
      </c>
      <c r="B8363" s="0" t="n">
        <v>202408</v>
      </c>
      <c r="C8363" s="37" t="s">
        <v>197</v>
      </c>
      <c r="D8363" s="37" t="s">
        <v>174</v>
      </c>
      <c r="E8363" s="0" t="n">
        <v>1</v>
      </c>
      <c r="F8363" s="38" t="s">
        <v>71</v>
      </c>
      <c r="G8363" s="37" t="s">
        <v>419</v>
      </c>
      <c r="H8363" s="0" t="n">
        <v>171251</v>
      </c>
      <c r="I8363" s="0" t="n">
        <v>83739</v>
      </c>
      <c r="J8363" s="0" t="n">
        <v>8771</v>
      </c>
    </row>
    <row r="8364" customFormat="false" ht="15" hidden="false" customHeight="false" outlineLevel="0" collapsed="false">
      <c r="A8364" s="0" t="n">
        <v>202408</v>
      </c>
      <c r="B8364" s="0" t="n">
        <v>202408</v>
      </c>
      <c r="C8364" s="37" t="s">
        <v>106</v>
      </c>
      <c r="D8364" s="37" t="s">
        <v>420</v>
      </c>
      <c r="E8364" s="0" t="n">
        <v>1</v>
      </c>
      <c r="F8364" s="38" t="s">
        <v>71</v>
      </c>
      <c r="G8364" s="37" t="s">
        <v>421</v>
      </c>
      <c r="H8364" s="0" t="n">
        <v>3509791</v>
      </c>
      <c r="I8364" s="0" t="n">
        <v>203084</v>
      </c>
      <c r="J8364" s="0" t="n">
        <v>21489</v>
      </c>
    </row>
    <row r="8365" customFormat="false" ht="15" hidden="false" customHeight="false" outlineLevel="0" collapsed="false">
      <c r="A8365" s="0" t="n">
        <v>202408</v>
      </c>
      <c r="B8365" s="0" t="n">
        <v>202408</v>
      </c>
      <c r="C8365" s="37" t="s">
        <v>109</v>
      </c>
      <c r="D8365" s="37" t="s">
        <v>107</v>
      </c>
      <c r="E8365" s="0" t="n">
        <v>1</v>
      </c>
      <c r="F8365" s="38" t="s">
        <v>71</v>
      </c>
      <c r="G8365" s="37" t="s">
        <v>422</v>
      </c>
      <c r="H8365" s="0" t="n">
        <v>364922</v>
      </c>
      <c r="I8365" s="0" t="n">
        <v>138249</v>
      </c>
      <c r="J8365" s="0" t="n">
        <v>-7136</v>
      </c>
    </row>
    <row r="8366" customFormat="false" ht="15" hidden="false" customHeight="false" outlineLevel="0" collapsed="false">
      <c r="A8366" s="0" t="n">
        <v>202408</v>
      </c>
      <c r="B8366" s="0" t="n">
        <v>202408</v>
      </c>
      <c r="C8366" s="37" t="s">
        <v>184</v>
      </c>
      <c r="D8366" s="37" t="s">
        <v>423</v>
      </c>
      <c r="E8366" s="0" t="n">
        <v>1</v>
      </c>
      <c r="F8366" s="38" t="s">
        <v>71</v>
      </c>
      <c r="G8366" s="37" t="s">
        <v>424</v>
      </c>
      <c r="H8366" s="0" t="n">
        <v>1753003</v>
      </c>
      <c r="I8366" s="0" t="n">
        <v>808265</v>
      </c>
      <c r="J8366" s="0" t="n">
        <v>87991</v>
      </c>
    </row>
    <row r="8367" customFormat="false" ht="15" hidden="false" customHeight="false" outlineLevel="0" collapsed="false">
      <c r="A8367" s="0" t="n">
        <v>202408</v>
      </c>
      <c r="B8367" s="0" t="n">
        <v>202408</v>
      </c>
      <c r="C8367" s="37" t="s">
        <v>106</v>
      </c>
      <c r="D8367" s="37" t="s">
        <v>425</v>
      </c>
      <c r="E8367" s="0" t="n">
        <v>1</v>
      </c>
      <c r="F8367" s="38" t="s">
        <v>71</v>
      </c>
      <c r="G8367" s="37" t="s">
        <v>426</v>
      </c>
      <c r="H8367" s="0" t="n">
        <v>603142</v>
      </c>
      <c r="I8367" s="0" t="n">
        <v>179195</v>
      </c>
      <c r="J8367" s="0" t="n">
        <v>24344</v>
      </c>
    </row>
    <row r="8368" customFormat="false" ht="15" hidden="false" customHeight="false" outlineLevel="0" collapsed="false">
      <c r="A8368" s="0" t="n">
        <v>202408</v>
      </c>
      <c r="B8368" s="0" t="n">
        <v>202408</v>
      </c>
      <c r="C8368" s="37" t="s">
        <v>152</v>
      </c>
      <c r="D8368" s="37" t="s">
        <v>214</v>
      </c>
      <c r="E8368" s="0" t="n">
        <v>1</v>
      </c>
      <c r="F8368" s="38" t="s">
        <v>71</v>
      </c>
      <c r="G8368" s="37" t="s">
        <v>427</v>
      </c>
      <c r="H8368" s="0" t="n">
        <v>306783</v>
      </c>
      <c r="I8368" s="0" t="n">
        <v>59198</v>
      </c>
      <c r="J8368" s="0" t="n">
        <v>-4719</v>
      </c>
    </row>
    <row r="8369" customFormat="false" ht="15" hidden="false" customHeight="false" outlineLevel="0" collapsed="false">
      <c r="A8369" s="0" t="n">
        <v>202408</v>
      </c>
      <c r="B8369" s="0" t="n">
        <v>202408</v>
      </c>
      <c r="C8369" s="37" t="s">
        <v>101</v>
      </c>
      <c r="D8369" s="37" t="s">
        <v>251</v>
      </c>
      <c r="E8369" s="0" t="n">
        <v>1</v>
      </c>
      <c r="F8369" s="38" t="s">
        <v>71</v>
      </c>
      <c r="G8369" s="37" t="s">
        <v>428</v>
      </c>
      <c r="H8369" s="0" t="n">
        <v>67906</v>
      </c>
      <c r="I8369" s="0" t="n">
        <v>15674</v>
      </c>
      <c r="J8369" s="0" t="n">
        <v>3547</v>
      </c>
    </row>
    <row r="8370" customFormat="false" ht="15" hidden="false" customHeight="false" outlineLevel="0" collapsed="false">
      <c r="A8370" s="0" t="n">
        <v>202408</v>
      </c>
      <c r="B8370" s="0" t="n">
        <v>202408</v>
      </c>
      <c r="C8370" s="37" t="s">
        <v>115</v>
      </c>
      <c r="D8370" s="37" t="s">
        <v>200</v>
      </c>
      <c r="E8370" s="0" t="n">
        <v>1</v>
      </c>
      <c r="F8370" s="38" t="s">
        <v>71</v>
      </c>
      <c r="G8370" s="37" t="s">
        <v>429</v>
      </c>
      <c r="H8370" s="0" t="n">
        <v>409784</v>
      </c>
      <c r="I8370" s="0" t="n">
        <v>105541</v>
      </c>
      <c r="J8370" s="0" t="n">
        <v>-4599</v>
      </c>
    </row>
    <row r="8371" customFormat="false" ht="15" hidden="false" customHeight="false" outlineLevel="0" collapsed="false">
      <c r="A8371" s="0" t="n">
        <v>202408</v>
      </c>
      <c r="B8371" s="0" t="n">
        <v>202408</v>
      </c>
      <c r="C8371" s="37" t="s">
        <v>124</v>
      </c>
      <c r="D8371" s="37" t="s">
        <v>430</v>
      </c>
      <c r="E8371" s="0" t="n">
        <v>1</v>
      </c>
      <c r="F8371" s="38" t="s">
        <v>71</v>
      </c>
      <c r="G8371" s="37" t="s">
        <v>431</v>
      </c>
      <c r="H8371" s="0" t="n">
        <v>78206</v>
      </c>
      <c r="I8371" s="0" t="n">
        <v>20801</v>
      </c>
      <c r="J8371" s="0" t="n">
        <v>-704</v>
      </c>
    </row>
    <row r="8372" customFormat="false" ht="15" hidden="false" customHeight="false" outlineLevel="0" collapsed="false">
      <c r="A8372" s="0" t="n">
        <v>202408</v>
      </c>
      <c r="B8372" s="0" t="n">
        <v>202408</v>
      </c>
      <c r="C8372" s="37" t="s">
        <v>197</v>
      </c>
      <c r="D8372" s="37" t="s">
        <v>243</v>
      </c>
      <c r="E8372" s="0" t="n">
        <v>1</v>
      </c>
      <c r="F8372" s="38" t="s">
        <v>71</v>
      </c>
      <c r="G8372" s="37" t="s">
        <v>432</v>
      </c>
      <c r="H8372" s="0" t="n">
        <v>1686650</v>
      </c>
      <c r="I8372" s="0" t="n">
        <v>322743</v>
      </c>
      <c r="J8372" s="0" t="n">
        <v>32337</v>
      </c>
    </row>
    <row r="8373" customFormat="false" ht="15" hidden="false" customHeight="false" outlineLevel="0" collapsed="false">
      <c r="A8373" s="0" t="n">
        <v>202408</v>
      </c>
      <c r="B8373" s="0" t="n">
        <v>202408</v>
      </c>
      <c r="C8373" s="37" t="s">
        <v>136</v>
      </c>
      <c r="D8373" s="37" t="s">
        <v>389</v>
      </c>
      <c r="E8373" s="0" t="n">
        <v>1</v>
      </c>
      <c r="F8373" s="38" t="s">
        <v>71</v>
      </c>
      <c r="G8373" s="37" t="s">
        <v>433</v>
      </c>
      <c r="H8373" s="0" t="n">
        <v>3098259</v>
      </c>
      <c r="I8373" s="0" t="n">
        <v>544148</v>
      </c>
      <c r="J8373" s="0" t="n">
        <v>72627</v>
      </c>
    </row>
    <row r="8374" customFormat="false" ht="15" hidden="false" customHeight="false" outlineLevel="0" collapsed="false">
      <c r="A8374" s="0" t="n">
        <v>202408</v>
      </c>
      <c r="B8374" s="0" t="n">
        <v>202408</v>
      </c>
      <c r="C8374" s="37" t="s">
        <v>197</v>
      </c>
      <c r="D8374" s="37" t="s">
        <v>127</v>
      </c>
      <c r="E8374" s="0" t="n">
        <v>1</v>
      </c>
      <c r="F8374" s="38" t="s">
        <v>71</v>
      </c>
      <c r="G8374" s="37" t="s">
        <v>434</v>
      </c>
      <c r="H8374" s="0" t="n">
        <v>244256</v>
      </c>
      <c r="I8374" s="0" t="n">
        <v>103998</v>
      </c>
      <c r="J8374" s="0" t="n">
        <v>16407</v>
      </c>
    </row>
    <row r="8375" customFormat="false" ht="15" hidden="false" customHeight="false" outlineLevel="0" collapsed="false">
      <c r="A8375" s="0" t="n">
        <v>202408</v>
      </c>
      <c r="B8375" s="0" t="n">
        <v>202408</v>
      </c>
      <c r="C8375" s="37" t="s">
        <v>149</v>
      </c>
      <c r="D8375" s="37" t="s">
        <v>330</v>
      </c>
      <c r="E8375" s="0" t="n">
        <v>1</v>
      </c>
      <c r="F8375" s="38" t="s">
        <v>71</v>
      </c>
      <c r="G8375" s="37" t="s">
        <v>435</v>
      </c>
      <c r="H8375" s="0" t="n">
        <v>643829</v>
      </c>
      <c r="I8375" s="0" t="n">
        <v>173783</v>
      </c>
      <c r="J8375" s="0" t="n">
        <v>23652</v>
      </c>
    </row>
    <row r="8376" customFormat="false" ht="15" hidden="false" customHeight="false" outlineLevel="0" collapsed="false">
      <c r="A8376" s="0" t="n">
        <v>202408</v>
      </c>
      <c r="B8376" s="0" t="n">
        <v>202408</v>
      </c>
      <c r="C8376" s="37" t="s">
        <v>112</v>
      </c>
      <c r="D8376" s="37" t="s">
        <v>130</v>
      </c>
      <c r="E8376" s="0" t="n">
        <v>1</v>
      </c>
      <c r="F8376" s="38" t="s">
        <v>71</v>
      </c>
      <c r="G8376" s="37" t="s">
        <v>436</v>
      </c>
      <c r="H8376" s="0" t="n">
        <v>225359</v>
      </c>
      <c r="I8376" s="0" t="n">
        <v>70889</v>
      </c>
      <c r="J8376" s="0" t="n">
        <v>1987</v>
      </c>
    </row>
    <row r="8377" customFormat="false" ht="15" hidden="false" customHeight="false" outlineLevel="0" collapsed="false">
      <c r="A8377" s="0" t="n">
        <v>202408</v>
      </c>
      <c r="B8377" s="0" t="n">
        <v>202408</v>
      </c>
      <c r="C8377" s="37" t="s">
        <v>149</v>
      </c>
      <c r="D8377" s="37" t="s">
        <v>396</v>
      </c>
      <c r="E8377" s="0" t="n">
        <v>1</v>
      </c>
      <c r="F8377" s="38" t="s">
        <v>71</v>
      </c>
      <c r="G8377" s="37" t="s">
        <v>437</v>
      </c>
      <c r="H8377" s="0" t="n">
        <v>258004</v>
      </c>
      <c r="I8377" s="0" t="n">
        <v>65129</v>
      </c>
      <c r="J8377" s="0" t="n">
        <v>5917</v>
      </c>
    </row>
    <row r="8378" customFormat="false" ht="15" hidden="false" customHeight="false" outlineLevel="0" collapsed="false">
      <c r="A8378" s="0" t="n">
        <v>202408</v>
      </c>
      <c r="B8378" s="0" t="n">
        <v>202408</v>
      </c>
      <c r="C8378" s="37" t="s">
        <v>98</v>
      </c>
      <c r="D8378" s="37" t="s">
        <v>438</v>
      </c>
      <c r="E8378" s="0" t="n">
        <v>1</v>
      </c>
      <c r="F8378" s="38" t="s">
        <v>71</v>
      </c>
      <c r="G8378" s="37" t="s">
        <v>439</v>
      </c>
      <c r="H8378" s="0" t="n">
        <v>1345385</v>
      </c>
      <c r="I8378" s="0" t="n">
        <v>440537</v>
      </c>
      <c r="J8378" s="0" t="n">
        <v>21292</v>
      </c>
    </row>
    <row r="8379" customFormat="false" ht="15" hidden="false" customHeight="false" outlineLevel="0" collapsed="false">
      <c r="A8379" s="0" t="n">
        <v>202408</v>
      </c>
      <c r="B8379" s="0" t="n">
        <v>202408</v>
      </c>
      <c r="C8379" s="37" t="s">
        <v>112</v>
      </c>
      <c r="D8379" s="37" t="s">
        <v>372</v>
      </c>
      <c r="E8379" s="0" t="n">
        <v>1</v>
      </c>
      <c r="F8379" s="38" t="s">
        <v>71</v>
      </c>
      <c r="G8379" s="37" t="s">
        <v>440</v>
      </c>
      <c r="H8379" s="0" t="n">
        <v>597489</v>
      </c>
      <c r="I8379" s="0" t="n">
        <v>148922</v>
      </c>
      <c r="J8379" s="0" t="n">
        <v>14509</v>
      </c>
    </row>
    <row r="8380" customFormat="false" ht="15" hidden="false" customHeight="false" outlineLevel="0" collapsed="false">
      <c r="A8380" s="0" t="n">
        <v>202408</v>
      </c>
      <c r="B8380" s="0" t="n">
        <v>202408</v>
      </c>
      <c r="C8380" s="37" t="s">
        <v>149</v>
      </c>
      <c r="D8380" s="37" t="s">
        <v>425</v>
      </c>
      <c r="E8380" s="0" t="n">
        <v>1</v>
      </c>
      <c r="F8380" s="38" t="s">
        <v>71</v>
      </c>
      <c r="G8380" s="37" t="s">
        <v>441</v>
      </c>
      <c r="H8380" s="0" t="n">
        <v>3483255</v>
      </c>
      <c r="I8380" s="0" t="n">
        <v>612337</v>
      </c>
      <c r="J8380" s="0" t="n">
        <v>53179</v>
      </c>
    </row>
    <row r="8381" customFormat="false" ht="15" hidden="false" customHeight="false" outlineLevel="0" collapsed="false">
      <c r="A8381" s="0" t="n">
        <v>202408</v>
      </c>
      <c r="B8381" s="0" t="n">
        <v>202408</v>
      </c>
      <c r="C8381" s="37" t="s">
        <v>106</v>
      </c>
      <c r="D8381" s="37" t="s">
        <v>282</v>
      </c>
      <c r="E8381" s="0" t="n">
        <v>1</v>
      </c>
      <c r="F8381" s="38" t="s">
        <v>71</v>
      </c>
      <c r="G8381" s="37" t="s">
        <v>442</v>
      </c>
      <c r="H8381" s="0" t="n">
        <v>330381</v>
      </c>
      <c r="I8381" s="0" t="n">
        <v>49419</v>
      </c>
      <c r="J8381" s="0" t="n">
        <v>1458</v>
      </c>
    </row>
    <row r="8382" customFormat="false" ht="15" hidden="false" customHeight="false" outlineLevel="0" collapsed="false">
      <c r="A8382" s="0" t="n">
        <v>202408</v>
      </c>
      <c r="B8382" s="0" t="n">
        <v>202408</v>
      </c>
      <c r="C8382" s="37" t="s">
        <v>115</v>
      </c>
      <c r="D8382" s="37" t="s">
        <v>134</v>
      </c>
      <c r="E8382" s="0" t="n">
        <v>1</v>
      </c>
      <c r="F8382" s="38" t="s">
        <v>71</v>
      </c>
      <c r="G8382" s="37" t="s">
        <v>443</v>
      </c>
      <c r="H8382" s="0" t="n">
        <v>1489503</v>
      </c>
      <c r="I8382" s="0" t="n">
        <v>297335</v>
      </c>
      <c r="J8382" s="0" t="n">
        <v>13463</v>
      </c>
    </row>
    <row r="8383" customFormat="false" ht="15" hidden="false" customHeight="false" outlineLevel="0" collapsed="false">
      <c r="A8383" s="0" t="n">
        <v>202408</v>
      </c>
      <c r="B8383" s="0" t="n">
        <v>202408</v>
      </c>
      <c r="C8383" s="37" t="s">
        <v>149</v>
      </c>
      <c r="D8383" s="37" t="s">
        <v>145</v>
      </c>
      <c r="E8383" s="0" t="n">
        <v>1</v>
      </c>
      <c r="F8383" s="38" t="s">
        <v>71</v>
      </c>
      <c r="G8383" s="37" t="s">
        <v>444</v>
      </c>
      <c r="H8383" s="0" t="n">
        <v>563584</v>
      </c>
      <c r="I8383" s="0" t="n">
        <v>90434</v>
      </c>
      <c r="J8383" s="0" t="n">
        <v>-9516</v>
      </c>
    </row>
    <row r="8384" customFormat="false" ht="15" hidden="false" customHeight="false" outlineLevel="0" collapsed="false">
      <c r="A8384" s="0" t="n">
        <v>202408</v>
      </c>
      <c r="B8384" s="0" t="n">
        <v>202408</v>
      </c>
      <c r="C8384" s="37" t="s">
        <v>158</v>
      </c>
      <c r="D8384" s="37" t="s">
        <v>445</v>
      </c>
      <c r="E8384" s="0" t="n">
        <v>1</v>
      </c>
      <c r="F8384" s="38" t="s">
        <v>71</v>
      </c>
      <c r="G8384" s="37" t="s">
        <v>446</v>
      </c>
      <c r="H8384" s="0" t="n">
        <v>1148850</v>
      </c>
      <c r="I8384" s="0" t="n">
        <v>694384</v>
      </c>
      <c r="J8384" s="0" t="n">
        <v>113194</v>
      </c>
    </row>
    <row r="8385" customFormat="false" ht="15" hidden="false" customHeight="false" outlineLevel="0" collapsed="false">
      <c r="A8385" s="0" t="n">
        <v>202408</v>
      </c>
      <c r="B8385" s="0" t="n">
        <v>202408</v>
      </c>
      <c r="C8385" s="37" t="s">
        <v>112</v>
      </c>
      <c r="D8385" s="37" t="s">
        <v>447</v>
      </c>
      <c r="E8385" s="0" t="n">
        <v>1</v>
      </c>
      <c r="F8385" s="38" t="s">
        <v>71</v>
      </c>
      <c r="G8385" s="37" t="s">
        <v>448</v>
      </c>
      <c r="H8385" s="0" t="n">
        <v>301067</v>
      </c>
      <c r="I8385" s="0" t="n">
        <v>100484</v>
      </c>
      <c r="J8385" s="0" t="n">
        <v>11029</v>
      </c>
    </row>
    <row r="8386" customFormat="false" ht="15" hidden="false" customHeight="false" outlineLevel="0" collapsed="false">
      <c r="A8386" s="0" t="n">
        <v>202408</v>
      </c>
      <c r="B8386" s="0" t="n">
        <v>202408</v>
      </c>
      <c r="C8386" s="37" t="s">
        <v>136</v>
      </c>
      <c r="D8386" s="37" t="s">
        <v>267</v>
      </c>
      <c r="E8386" s="0" t="n">
        <v>1</v>
      </c>
      <c r="F8386" s="38" t="s">
        <v>71</v>
      </c>
      <c r="G8386" s="37" t="s">
        <v>449</v>
      </c>
      <c r="H8386" s="0" t="n">
        <v>467563</v>
      </c>
      <c r="I8386" s="0" t="n">
        <v>124436</v>
      </c>
      <c r="J8386" s="0" t="n">
        <v>-18749</v>
      </c>
    </row>
    <row r="8387" customFormat="false" ht="15" hidden="false" customHeight="false" outlineLevel="0" collapsed="false">
      <c r="A8387" s="0" t="n">
        <v>202408</v>
      </c>
      <c r="B8387" s="0" t="n">
        <v>202408</v>
      </c>
      <c r="C8387" s="37" t="s">
        <v>158</v>
      </c>
      <c r="D8387" s="37" t="s">
        <v>450</v>
      </c>
      <c r="E8387" s="0" t="n">
        <v>1</v>
      </c>
      <c r="F8387" s="38" t="s">
        <v>71</v>
      </c>
      <c r="G8387" s="37" t="s">
        <v>451</v>
      </c>
      <c r="H8387" s="0" t="n">
        <v>602374</v>
      </c>
      <c r="I8387" s="0" t="n">
        <v>124753</v>
      </c>
      <c r="J8387" s="0" t="n">
        <v>19875</v>
      </c>
    </row>
    <row r="8388" customFormat="false" ht="15" hidden="false" customHeight="false" outlineLevel="0" collapsed="false">
      <c r="A8388" s="0" t="n">
        <v>202408</v>
      </c>
      <c r="B8388" s="0" t="n">
        <v>202408</v>
      </c>
      <c r="C8388" s="37" t="s">
        <v>112</v>
      </c>
      <c r="D8388" s="37" t="s">
        <v>452</v>
      </c>
      <c r="E8388" s="0" t="n">
        <v>1</v>
      </c>
      <c r="F8388" s="38" t="s">
        <v>71</v>
      </c>
      <c r="G8388" s="37" t="s">
        <v>453</v>
      </c>
      <c r="H8388" s="0" t="n">
        <v>205752</v>
      </c>
      <c r="I8388" s="0" t="n">
        <v>32212</v>
      </c>
      <c r="J8388" s="0" t="n">
        <v>2406</v>
      </c>
    </row>
    <row r="8389" customFormat="false" ht="15" hidden="false" customHeight="false" outlineLevel="0" collapsed="false">
      <c r="A8389" s="0" t="n">
        <v>202408</v>
      </c>
      <c r="B8389" s="0" t="n">
        <v>202408</v>
      </c>
      <c r="C8389" s="37" t="s">
        <v>178</v>
      </c>
      <c r="D8389" s="37" t="s">
        <v>454</v>
      </c>
      <c r="E8389" s="0" t="n">
        <v>1</v>
      </c>
      <c r="F8389" s="38" t="s">
        <v>71</v>
      </c>
      <c r="G8389" s="37" t="s">
        <v>455</v>
      </c>
      <c r="H8389" s="0" t="n">
        <v>1279472</v>
      </c>
      <c r="I8389" s="0" t="n">
        <v>307808</v>
      </c>
      <c r="J8389" s="0" t="n">
        <v>-4212</v>
      </c>
    </row>
    <row r="8390" customFormat="false" ht="15" hidden="false" customHeight="false" outlineLevel="0" collapsed="false">
      <c r="A8390" s="0" t="n">
        <v>202408</v>
      </c>
      <c r="B8390" s="0" t="n">
        <v>202408</v>
      </c>
      <c r="C8390" s="37" t="s">
        <v>115</v>
      </c>
      <c r="D8390" s="37" t="s">
        <v>170</v>
      </c>
      <c r="E8390" s="0" t="n">
        <v>1</v>
      </c>
      <c r="F8390" s="38" t="s">
        <v>71</v>
      </c>
      <c r="G8390" s="37" t="s">
        <v>456</v>
      </c>
      <c r="H8390" s="0" t="n">
        <v>1000155</v>
      </c>
      <c r="I8390" s="0" t="n">
        <v>518781</v>
      </c>
      <c r="J8390" s="0" t="n">
        <v>-11695</v>
      </c>
    </row>
    <row r="8391" customFormat="false" ht="15" hidden="false" customHeight="false" outlineLevel="0" collapsed="false">
      <c r="A8391" s="0" t="n">
        <v>202408</v>
      </c>
      <c r="B8391" s="0" t="n">
        <v>202408</v>
      </c>
      <c r="C8391" s="37" t="s">
        <v>152</v>
      </c>
      <c r="D8391" s="37" t="s">
        <v>350</v>
      </c>
      <c r="E8391" s="0" t="n">
        <v>1</v>
      </c>
      <c r="F8391" s="38" t="s">
        <v>71</v>
      </c>
      <c r="G8391" s="37" t="s">
        <v>457</v>
      </c>
      <c r="H8391" s="0" t="n">
        <v>1232764</v>
      </c>
      <c r="I8391" s="0" t="n">
        <v>655966</v>
      </c>
      <c r="J8391" s="0" t="n">
        <v>7332</v>
      </c>
    </row>
    <row r="8392" customFormat="false" ht="15" hidden="false" customHeight="false" outlineLevel="0" collapsed="false">
      <c r="A8392" s="0" t="n">
        <v>202408</v>
      </c>
      <c r="B8392" s="0" t="n">
        <v>202408</v>
      </c>
      <c r="C8392" s="37" t="s">
        <v>112</v>
      </c>
      <c r="D8392" s="37" t="s">
        <v>282</v>
      </c>
      <c r="E8392" s="0" t="n">
        <v>1</v>
      </c>
      <c r="F8392" s="38" t="s">
        <v>71</v>
      </c>
      <c r="G8392" s="37" t="s">
        <v>458</v>
      </c>
      <c r="H8392" s="0" t="n">
        <v>4375735</v>
      </c>
      <c r="I8392" s="0" t="n">
        <v>1971762</v>
      </c>
      <c r="J8392" s="0" t="n">
        <v>-25934</v>
      </c>
    </row>
    <row r="8393" customFormat="false" ht="15" hidden="false" customHeight="false" outlineLevel="0" collapsed="false">
      <c r="A8393" s="0" t="n">
        <v>202408</v>
      </c>
      <c r="B8393" s="0" t="n">
        <v>202408</v>
      </c>
      <c r="C8393" s="37" t="s">
        <v>158</v>
      </c>
      <c r="D8393" s="37" t="s">
        <v>210</v>
      </c>
      <c r="E8393" s="0" t="n">
        <v>1</v>
      </c>
      <c r="F8393" s="38" t="s">
        <v>71</v>
      </c>
      <c r="G8393" s="37" t="s">
        <v>459</v>
      </c>
      <c r="H8393" s="0" t="n">
        <v>3510231</v>
      </c>
      <c r="I8393" s="0" t="n">
        <v>1621706</v>
      </c>
      <c r="J8393" s="0" t="n">
        <v>456</v>
      </c>
    </row>
    <row r="8394" customFormat="false" ht="15" hidden="false" customHeight="false" outlineLevel="0" collapsed="false">
      <c r="A8394" s="0" t="n">
        <v>202408</v>
      </c>
      <c r="B8394" s="0" t="n">
        <v>202408</v>
      </c>
      <c r="C8394" s="37" t="s">
        <v>112</v>
      </c>
      <c r="D8394" s="37" t="s">
        <v>447</v>
      </c>
      <c r="E8394" s="0" t="n">
        <v>1</v>
      </c>
      <c r="F8394" s="38" t="s">
        <v>71</v>
      </c>
      <c r="G8394" s="37" t="s">
        <v>460</v>
      </c>
      <c r="H8394" s="0" t="n">
        <v>283440</v>
      </c>
      <c r="I8394" s="0" t="n">
        <v>83025</v>
      </c>
      <c r="J8394" s="0" t="n">
        <v>20762</v>
      </c>
    </row>
    <row r="8395" customFormat="false" ht="15" hidden="false" customHeight="false" outlineLevel="0" collapsed="false">
      <c r="A8395" s="0" t="n">
        <v>202408</v>
      </c>
      <c r="B8395" s="0" t="n">
        <v>202408</v>
      </c>
      <c r="C8395" s="37" t="s">
        <v>124</v>
      </c>
      <c r="D8395" s="37" t="s">
        <v>461</v>
      </c>
      <c r="E8395" s="0" t="n">
        <v>1</v>
      </c>
      <c r="F8395" s="38" t="s">
        <v>71</v>
      </c>
      <c r="G8395" s="37" t="s">
        <v>462</v>
      </c>
      <c r="H8395" s="0" t="n">
        <v>789799</v>
      </c>
      <c r="I8395" s="0" t="n">
        <v>268368</v>
      </c>
      <c r="J8395" s="0" t="n">
        <v>31429</v>
      </c>
    </row>
    <row r="8396" customFormat="false" ht="15" hidden="false" customHeight="false" outlineLevel="0" collapsed="false">
      <c r="A8396" s="0" t="n">
        <v>202408</v>
      </c>
      <c r="B8396" s="0" t="n">
        <v>202408</v>
      </c>
      <c r="C8396" s="37" t="s">
        <v>95</v>
      </c>
      <c r="D8396" s="37" t="s">
        <v>425</v>
      </c>
      <c r="E8396" s="0" t="n">
        <v>1</v>
      </c>
      <c r="F8396" s="38" t="s">
        <v>71</v>
      </c>
      <c r="G8396" s="37" t="s">
        <v>463</v>
      </c>
      <c r="H8396" s="0" t="n">
        <v>260262</v>
      </c>
      <c r="I8396" s="0" t="n">
        <v>43003</v>
      </c>
      <c r="J8396" s="0" t="n">
        <v>12196</v>
      </c>
    </row>
    <row r="8397" customFormat="false" ht="15" hidden="false" customHeight="false" outlineLevel="0" collapsed="false">
      <c r="A8397" s="0" t="n">
        <v>202408</v>
      </c>
      <c r="B8397" s="0" t="n">
        <v>202408</v>
      </c>
      <c r="C8397" s="37" t="s">
        <v>184</v>
      </c>
      <c r="D8397" s="37" t="s">
        <v>284</v>
      </c>
      <c r="E8397" s="0" t="n">
        <v>1</v>
      </c>
      <c r="F8397" s="38" t="s">
        <v>71</v>
      </c>
      <c r="G8397" s="37" t="s">
        <v>464</v>
      </c>
      <c r="H8397" s="0" t="n">
        <v>510397</v>
      </c>
      <c r="I8397" s="0" t="n">
        <v>176504</v>
      </c>
      <c r="J8397" s="0" t="n">
        <v>18105</v>
      </c>
    </row>
    <row r="8398" customFormat="false" ht="15" hidden="false" customHeight="false" outlineLevel="0" collapsed="false">
      <c r="A8398" s="0" t="n">
        <v>202408</v>
      </c>
      <c r="B8398" s="0" t="n">
        <v>202408</v>
      </c>
      <c r="C8398" s="37" t="s">
        <v>149</v>
      </c>
      <c r="D8398" s="37" t="s">
        <v>237</v>
      </c>
      <c r="E8398" s="0" t="n">
        <v>1</v>
      </c>
      <c r="F8398" s="38" t="s">
        <v>71</v>
      </c>
      <c r="G8398" s="37" t="s">
        <v>465</v>
      </c>
      <c r="H8398" s="0" t="n">
        <v>385286</v>
      </c>
      <c r="I8398" s="0" t="n">
        <v>165979</v>
      </c>
      <c r="J8398" s="0" t="n">
        <v>22893</v>
      </c>
    </row>
    <row r="8399" customFormat="false" ht="15" hidden="false" customHeight="false" outlineLevel="0" collapsed="false">
      <c r="A8399" s="0" t="n">
        <v>202408</v>
      </c>
      <c r="B8399" s="0" t="n">
        <v>202408</v>
      </c>
      <c r="C8399" s="37" t="s">
        <v>95</v>
      </c>
      <c r="D8399" s="37" t="s">
        <v>320</v>
      </c>
      <c r="E8399" s="0" t="n">
        <v>1</v>
      </c>
      <c r="F8399" s="38" t="s">
        <v>71</v>
      </c>
      <c r="G8399" s="37" t="s">
        <v>466</v>
      </c>
      <c r="H8399" s="0" t="n">
        <v>3517409</v>
      </c>
      <c r="I8399" s="0" t="n">
        <v>2013378</v>
      </c>
      <c r="J8399" s="0" t="n">
        <v>-16249</v>
      </c>
    </row>
    <row r="8400" customFormat="false" ht="15" hidden="false" customHeight="false" outlineLevel="0" collapsed="false">
      <c r="A8400" s="0" t="n">
        <v>202408</v>
      </c>
      <c r="B8400" s="0" t="n">
        <v>202408</v>
      </c>
      <c r="C8400" s="37" t="s">
        <v>101</v>
      </c>
      <c r="D8400" s="37" t="s">
        <v>467</v>
      </c>
      <c r="E8400" s="0" t="n">
        <v>1</v>
      </c>
      <c r="F8400" s="38" t="s">
        <v>71</v>
      </c>
      <c r="G8400" s="37" t="s">
        <v>468</v>
      </c>
      <c r="H8400" s="0" t="n">
        <v>831867</v>
      </c>
      <c r="I8400" s="0" t="n">
        <v>425089</v>
      </c>
      <c r="J8400" s="0" t="n">
        <v>26864</v>
      </c>
    </row>
    <row r="8401" customFormat="false" ht="15" hidden="false" customHeight="false" outlineLevel="0" collapsed="false">
      <c r="A8401" s="0" t="n">
        <v>202408</v>
      </c>
      <c r="B8401" s="0" t="n">
        <v>202408</v>
      </c>
      <c r="C8401" s="37" t="s">
        <v>112</v>
      </c>
      <c r="D8401" s="37" t="s">
        <v>233</v>
      </c>
      <c r="E8401" s="0" t="n">
        <v>1</v>
      </c>
      <c r="F8401" s="38" t="s">
        <v>71</v>
      </c>
      <c r="G8401" s="37" t="s">
        <v>469</v>
      </c>
      <c r="H8401" s="0" t="n">
        <v>380721</v>
      </c>
      <c r="I8401" s="0" t="n">
        <v>106783</v>
      </c>
      <c r="J8401" s="0" t="n">
        <v>7670</v>
      </c>
    </row>
    <row r="8402" customFormat="false" ht="15" hidden="false" customHeight="false" outlineLevel="0" collapsed="false">
      <c r="A8402" s="0" t="n">
        <v>202408</v>
      </c>
      <c r="B8402" s="0" t="n">
        <v>202408</v>
      </c>
      <c r="C8402" s="37" t="s">
        <v>112</v>
      </c>
      <c r="D8402" s="37" t="s">
        <v>470</v>
      </c>
      <c r="E8402" s="0" t="n">
        <v>1</v>
      </c>
      <c r="F8402" s="38" t="s">
        <v>71</v>
      </c>
      <c r="G8402" s="37" t="s">
        <v>471</v>
      </c>
      <c r="H8402" s="0" t="n">
        <v>2346856</v>
      </c>
      <c r="I8402" s="0" t="n">
        <v>1535100</v>
      </c>
      <c r="J8402" s="0" t="n">
        <v>217998</v>
      </c>
    </row>
    <row r="8403" customFormat="false" ht="15" hidden="false" customHeight="false" outlineLevel="0" collapsed="false">
      <c r="A8403" s="0" t="n">
        <v>202408</v>
      </c>
      <c r="B8403" s="0" t="n">
        <v>202408</v>
      </c>
      <c r="C8403" s="37" t="s">
        <v>98</v>
      </c>
      <c r="D8403" s="37" t="s">
        <v>383</v>
      </c>
      <c r="E8403" s="0" t="n">
        <v>1</v>
      </c>
      <c r="F8403" s="38" t="s">
        <v>71</v>
      </c>
      <c r="G8403" s="37" t="s">
        <v>472</v>
      </c>
      <c r="H8403" s="0" t="n">
        <v>49223</v>
      </c>
      <c r="I8403" s="0" t="n">
        <v>12170</v>
      </c>
      <c r="J8403" s="0" t="n">
        <v>913</v>
      </c>
    </row>
    <row r="8404" customFormat="false" ht="15" hidden="false" customHeight="false" outlineLevel="0" collapsed="false">
      <c r="A8404" s="0" t="n">
        <v>202408</v>
      </c>
      <c r="B8404" s="0" t="n">
        <v>202408</v>
      </c>
      <c r="C8404" s="37" t="s">
        <v>101</v>
      </c>
      <c r="D8404" s="37" t="s">
        <v>258</v>
      </c>
      <c r="E8404" s="0" t="n">
        <v>1</v>
      </c>
      <c r="F8404" s="38" t="s">
        <v>71</v>
      </c>
      <c r="G8404" s="37" t="s">
        <v>473</v>
      </c>
      <c r="H8404" s="0" t="n">
        <v>49109</v>
      </c>
      <c r="I8404" s="0" t="n">
        <v>31195</v>
      </c>
      <c r="J8404" s="0" t="n">
        <v>3592</v>
      </c>
    </row>
    <row r="8405" customFormat="false" ht="15" hidden="false" customHeight="false" outlineLevel="0" collapsed="false">
      <c r="A8405" s="0" t="n">
        <v>202408</v>
      </c>
      <c r="B8405" s="0" t="n">
        <v>202408</v>
      </c>
      <c r="C8405" s="37" t="s">
        <v>98</v>
      </c>
      <c r="D8405" s="37" t="s">
        <v>474</v>
      </c>
      <c r="E8405" s="0" t="n">
        <v>1</v>
      </c>
      <c r="F8405" s="38" t="s">
        <v>71</v>
      </c>
      <c r="G8405" s="37" t="s">
        <v>475</v>
      </c>
      <c r="H8405" s="0" t="n">
        <v>1360886</v>
      </c>
      <c r="I8405" s="0" t="n">
        <v>356937</v>
      </c>
      <c r="J8405" s="0" t="n">
        <v>39817</v>
      </c>
    </row>
    <row r="8406" customFormat="false" ht="15" hidden="false" customHeight="false" outlineLevel="0" collapsed="false">
      <c r="A8406" s="0" t="n">
        <v>202408</v>
      </c>
      <c r="B8406" s="0" t="n">
        <v>202408</v>
      </c>
      <c r="C8406" s="37" t="s">
        <v>112</v>
      </c>
      <c r="D8406" s="37" t="s">
        <v>476</v>
      </c>
      <c r="E8406" s="0" t="n">
        <v>1</v>
      </c>
      <c r="F8406" s="38" t="s">
        <v>71</v>
      </c>
      <c r="G8406" s="37" t="s">
        <v>477</v>
      </c>
      <c r="H8406" s="0" t="n">
        <v>495324</v>
      </c>
      <c r="I8406" s="0" t="n">
        <v>77502</v>
      </c>
      <c r="J8406" s="0" t="n">
        <v>3853</v>
      </c>
    </row>
    <row r="8407" customFormat="false" ht="15" hidden="false" customHeight="false" outlineLevel="0" collapsed="false">
      <c r="A8407" s="0" t="n">
        <v>202408</v>
      </c>
      <c r="B8407" s="0" t="n">
        <v>202408</v>
      </c>
      <c r="C8407" s="37" t="s">
        <v>136</v>
      </c>
      <c r="D8407" s="37" t="s">
        <v>132</v>
      </c>
      <c r="E8407" s="0" t="n">
        <v>1</v>
      </c>
      <c r="F8407" s="38" t="s">
        <v>71</v>
      </c>
      <c r="G8407" s="37" t="s">
        <v>478</v>
      </c>
      <c r="H8407" s="0" t="n">
        <v>876203</v>
      </c>
      <c r="I8407" s="0" t="n">
        <v>132751</v>
      </c>
      <c r="J8407" s="0" t="n">
        <v>5234</v>
      </c>
    </row>
    <row r="8408" customFormat="false" ht="15" hidden="false" customHeight="false" outlineLevel="0" collapsed="false">
      <c r="A8408" s="0" t="n">
        <v>202408</v>
      </c>
      <c r="B8408" s="0" t="n">
        <v>202408</v>
      </c>
      <c r="C8408" s="37" t="s">
        <v>106</v>
      </c>
      <c r="D8408" s="37" t="s">
        <v>273</v>
      </c>
      <c r="E8408" s="0" t="n">
        <v>1</v>
      </c>
      <c r="F8408" s="38" t="s">
        <v>71</v>
      </c>
      <c r="G8408" s="37" t="s">
        <v>479</v>
      </c>
      <c r="H8408" s="0" t="n">
        <v>107825</v>
      </c>
      <c r="I8408" s="0" t="n">
        <v>31177</v>
      </c>
      <c r="J8408" s="0" t="n">
        <v>408</v>
      </c>
    </row>
    <row r="8409" customFormat="false" ht="15" hidden="false" customHeight="false" outlineLevel="0" collapsed="false">
      <c r="A8409" s="0" t="n">
        <v>202408</v>
      </c>
      <c r="B8409" s="0" t="n">
        <v>202408</v>
      </c>
      <c r="C8409" s="37" t="s">
        <v>149</v>
      </c>
      <c r="D8409" s="37" t="s">
        <v>159</v>
      </c>
      <c r="E8409" s="0" t="n">
        <v>1</v>
      </c>
      <c r="F8409" s="38" t="s">
        <v>71</v>
      </c>
      <c r="G8409" s="37" t="s">
        <v>480</v>
      </c>
      <c r="H8409" s="0" t="n">
        <v>511758</v>
      </c>
      <c r="I8409" s="0" t="n">
        <v>224186</v>
      </c>
      <c r="J8409" s="0" t="n">
        <v>42199</v>
      </c>
    </row>
    <row r="8410" customFormat="false" ht="15" hidden="false" customHeight="false" outlineLevel="0" collapsed="false">
      <c r="A8410" s="0" t="n">
        <v>202408</v>
      </c>
      <c r="B8410" s="0" t="n">
        <v>202408</v>
      </c>
      <c r="C8410" s="37" t="s">
        <v>109</v>
      </c>
      <c r="D8410" s="37" t="s">
        <v>241</v>
      </c>
      <c r="E8410" s="0" t="n">
        <v>1</v>
      </c>
      <c r="F8410" s="38" t="s">
        <v>71</v>
      </c>
      <c r="G8410" s="37" t="s">
        <v>481</v>
      </c>
      <c r="H8410" s="0" t="n">
        <v>4217964</v>
      </c>
      <c r="I8410" s="0" t="n">
        <v>1564135</v>
      </c>
      <c r="J8410" s="0" t="n">
        <v>77826</v>
      </c>
    </row>
    <row r="8411" customFormat="false" ht="15" hidden="false" customHeight="false" outlineLevel="0" collapsed="false">
      <c r="A8411" s="0" t="n">
        <v>202408</v>
      </c>
      <c r="B8411" s="0" t="n">
        <v>202408</v>
      </c>
      <c r="C8411" s="37" t="s">
        <v>184</v>
      </c>
      <c r="D8411" s="37" t="s">
        <v>482</v>
      </c>
      <c r="E8411" s="0" t="n">
        <v>1</v>
      </c>
      <c r="F8411" s="38" t="s">
        <v>71</v>
      </c>
      <c r="G8411" s="37" t="s">
        <v>483</v>
      </c>
      <c r="H8411" s="0" t="n">
        <v>1427520</v>
      </c>
      <c r="I8411" s="0" t="n">
        <v>483631</v>
      </c>
      <c r="J8411" s="0" t="n">
        <v>54597</v>
      </c>
    </row>
    <row r="8412" customFormat="false" ht="15" hidden="false" customHeight="false" outlineLevel="0" collapsed="false">
      <c r="A8412" s="0" t="n">
        <v>202408</v>
      </c>
      <c r="B8412" s="0" t="n">
        <v>202408</v>
      </c>
      <c r="C8412" s="37" t="s">
        <v>152</v>
      </c>
      <c r="D8412" s="37" t="s">
        <v>328</v>
      </c>
      <c r="E8412" s="0" t="n">
        <v>1</v>
      </c>
      <c r="F8412" s="38" t="s">
        <v>71</v>
      </c>
      <c r="G8412" s="37" t="s">
        <v>484</v>
      </c>
      <c r="H8412" s="0" t="n">
        <v>624667</v>
      </c>
      <c r="I8412" s="0" t="n">
        <v>335075</v>
      </c>
      <c r="J8412" s="0" t="n">
        <v>21560</v>
      </c>
    </row>
    <row r="8413" customFormat="false" ht="15" hidden="false" customHeight="false" outlineLevel="0" collapsed="false">
      <c r="A8413" s="0" t="n">
        <v>202408</v>
      </c>
      <c r="B8413" s="0" t="n">
        <v>202408</v>
      </c>
      <c r="C8413" s="37" t="s">
        <v>115</v>
      </c>
      <c r="D8413" s="37" t="s">
        <v>423</v>
      </c>
      <c r="E8413" s="0" t="n">
        <v>1</v>
      </c>
      <c r="F8413" s="38" t="s">
        <v>71</v>
      </c>
      <c r="G8413" s="37" t="s">
        <v>485</v>
      </c>
      <c r="H8413" s="0" t="n">
        <v>242978</v>
      </c>
      <c r="I8413" s="0" t="n">
        <v>63308</v>
      </c>
      <c r="J8413" s="0" t="n">
        <v>11792</v>
      </c>
    </row>
    <row r="8414" customFormat="false" ht="15" hidden="false" customHeight="false" outlineLevel="0" collapsed="false">
      <c r="A8414" s="0" t="n">
        <v>202408</v>
      </c>
      <c r="B8414" s="0" t="n">
        <v>202408</v>
      </c>
      <c r="C8414" s="37" t="s">
        <v>136</v>
      </c>
      <c r="D8414" s="37" t="s">
        <v>258</v>
      </c>
      <c r="E8414" s="0" t="n">
        <v>1</v>
      </c>
      <c r="F8414" s="38" t="s">
        <v>71</v>
      </c>
      <c r="G8414" s="37" t="s">
        <v>486</v>
      </c>
      <c r="H8414" s="0" t="n">
        <v>390994</v>
      </c>
      <c r="I8414" s="0" t="n">
        <v>221203</v>
      </c>
      <c r="J8414" s="0" t="n">
        <v>-26281</v>
      </c>
    </row>
    <row r="8415" customFormat="false" ht="15" hidden="false" customHeight="false" outlineLevel="0" collapsed="false">
      <c r="A8415" s="0" t="n">
        <v>202408</v>
      </c>
      <c r="B8415" s="0" t="n">
        <v>202408</v>
      </c>
      <c r="C8415" s="37" t="s">
        <v>109</v>
      </c>
      <c r="D8415" s="37" t="s">
        <v>130</v>
      </c>
      <c r="E8415" s="0" t="n">
        <v>1</v>
      </c>
      <c r="F8415" s="38" t="s">
        <v>71</v>
      </c>
      <c r="G8415" s="37" t="s">
        <v>487</v>
      </c>
      <c r="H8415" s="0" t="n">
        <v>38800</v>
      </c>
      <c r="I8415" s="0" t="n">
        <v>18577</v>
      </c>
      <c r="J8415" s="0" t="n">
        <v>2049</v>
      </c>
    </row>
    <row r="8416" customFormat="false" ht="15" hidden="false" customHeight="false" outlineLevel="0" collapsed="false">
      <c r="A8416" s="0" t="n">
        <v>202408</v>
      </c>
      <c r="B8416" s="0" t="n">
        <v>202408</v>
      </c>
      <c r="C8416" s="37" t="s">
        <v>112</v>
      </c>
      <c r="D8416" s="37" t="s">
        <v>107</v>
      </c>
      <c r="E8416" s="0" t="n">
        <v>1</v>
      </c>
      <c r="F8416" s="38" t="s">
        <v>71</v>
      </c>
      <c r="G8416" s="37" t="s">
        <v>488</v>
      </c>
      <c r="H8416" s="0" t="n">
        <v>979695</v>
      </c>
      <c r="I8416" s="0" t="n">
        <v>113876</v>
      </c>
      <c r="J8416" s="0" t="n">
        <v>-5180</v>
      </c>
    </row>
    <row r="8417" customFormat="false" ht="15" hidden="false" customHeight="false" outlineLevel="0" collapsed="false">
      <c r="A8417" s="0" t="n">
        <v>202408</v>
      </c>
      <c r="B8417" s="0" t="n">
        <v>202408</v>
      </c>
      <c r="C8417" s="37" t="s">
        <v>152</v>
      </c>
      <c r="D8417" s="37" t="s">
        <v>212</v>
      </c>
      <c r="E8417" s="0" t="n">
        <v>1</v>
      </c>
      <c r="F8417" s="38" t="s">
        <v>71</v>
      </c>
      <c r="G8417" s="37" t="s">
        <v>489</v>
      </c>
      <c r="H8417" s="0" t="n">
        <v>1845458</v>
      </c>
      <c r="I8417" s="0" t="n">
        <v>712118</v>
      </c>
      <c r="J8417" s="0" t="n">
        <v>84792</v>
      </c>
    </row>
    <row r="8418" customFormat="false" ht="15" hidden="false" customHeight="false" outlineLevel="0" collapsed="false">
      <c r="A8418" s="0" t="n">
        <v>202408</v>
      </c>
      <c r="B8418" s="0" t="n">
        <v>202408</v>
      </c>
      <c r="C8418" s="37" t="s">
        <v>152</v>
      </c>
      <c r="D8418" s="37" t="s">
        <v>490</v>
      </c>
      <c r="E8418" s="0" t="n">
        <v>1</v>
      </c>
      <c r="F8418" s="38" t="s">
        <v>71</v>
      </c>
      <c r="G8418" s="37" t="s">
        <v>491</v>
      </c>
      <c r="H8418" s="0" t="n">
        <v>73333</v>
      </c>
      <c r="I8418" s="0" t="n">
        <v>19818</v>
      </c>
      <c r="J8418" s="0" t="n">
        <v>1295</v>
      </c>
    </row>
    <row r="8419" customFormat="false" ht="15" hidden="false" customHeight="false" outlineLevel="0" collapsed="false">
      <c r="A8419" s="0" t="n">
        <v>202408</v>
      </c>
      <c r="B8419" s="0" t="n">
        <v>202408</v>
      </c>
      <c r="C8419" s="37" t="s">
        <v>112</v>
      </c>
      <c r="D8419" s="37" t="s">
        <v>120</v>
      </c>
      <c r="E8419" s="0" t="n">
        <v>1</v>
      </c>
      <c r="F8419" s="38" t="s">
        <v>71</v>
      </c>
      <c r="G8419" s="37" t="s">
        <v>492</v>
      </c>
      <c r="H8419" s="0" t="n">
        <v>300496</v>
      </c>
      <c r="I8419" s="0" t="n">
        <v>82397</v>
      </c>
      <c r="J8419" s="0" t="n">
        <v>-5589</v>
      </c>
    </row>
    <row r="8420" customFormat="false" ht="15" hidden="false" customHeight="false" outlineLevel="0" collapsed="false">
      <c r="A8420" s="0" t="n">
        <v>202408</v>
      </c>
      <c r="B8420" s="0" t="n">
        <v>202408</v>
      </c>
      <c r="C8420" s="37" t="s">
        <v>184</v>
      </c>
      <c r="D8420" s="37" t="s">
        <v>493</v>
      </c>
      <c r="E8420" s="0" t="n">
        <v>1</v>
      </c>
      <c r="F8420" s="38" t="s">
        <v>71</v>
      </c>
      <c r="G8420" s="37" t="s">
        <v>494</v>
      </c>
      <c r="H8420" s="0" t="n">
        <v>171805</v>
      </c>
      <c r="I8420" s="0" t="n">
        <v>34454</v>
      </c>
      <c r="J8420" s="0" t="n">
        <v>3920</v>
      </c>
    </row>
    <row r="8421" customFormat="false" ht="15" hidden="false" customHeight="false" outlineLevel="0" collapsed="false">
      <c r="A8421" s="0" t="n">
        <v>202408</v>
      </c>
      <c r="B8421" s="0" t="n">
        <v>202408</v>
      </c>
      <c r="C8421" s="37" t="s">
        <v>109</v>
      </c>
      <c r="D8421" s="37" t="s">
        <v>495</v>
      </c>
      <c r="E8421" s="0" t="n">
        <v>1</v>
      </c>
      <c r="F8421" s="38" t="s">
        <v>71</v>
      </c>
      <c r="G8421" s="37" t="s">
        <v>496</v>
      </c>
      <c r="H8421" s="0" t="n">
        <v>156250</v>
      </c>
      <c r="I8421" s="0" t="n">
        <v>58831</v>
      </c>
      <c r="J8421" s="0" t="n">
        <v>6025</v>
      </c>
    </row>
    <row r="8422" customFormat="false" ht="15" hidden="false" customHeight="false" outlineLevel="0" collapsed="false">
      <c r="A8422" s="0" t="n">
        <v>202408</v>
      </c>
      <c r="B8422" s="0" t="n">
        <v>202408</v>
      </c>
      <c r="C8422" s="37" t="s">
        <v>101</v>
      </c>
      <c r="D8422" s="37" t="s">
        <v>269</v>
      </c>
      <c r="E8422" s="0" t="n">
        <v>1</v>
      </c>
      <c r="F8422" s="38" t="s">
        <v>71</v>
      </c>
      <c r="G8422" s="37" t="s">
        <v>497</v>
      </c>
      <c r="H8422" s="0" t="n">
        <v>494237</v>
      </c>
      <c r="I8422" s="0" t="n">
        <v>137063</v>
      </c>
      <c r="J8422" s="0" t="n">
        <v>7796</v>
      </c>
    </row>
    <row r="8423" customFormat="false" ht="15" hidden="false" customHeight="false" outlineLevel="0" collapsed="false">
      <c r="A8423" s="0" t="n">
        <v>202408</v>
      </c>
      <c r="B8423" s="0" t="n">
        <v>202408</v>
      </c>
      <c r="C8423" s="37" t="s">
        <v>109</v>
      </c>
      <c r="D8423" s="37" t="s">
        <v>391</v>
      </c>
      <c r="E8423" s="0" t="n">
        <v>1</v>
      </c>
      <c r="F8423" s="38" t="s">
        <v>71</v>
      </c>
      <c r="G8423" s="37" t="s">
        <v>498</v>
      </c>
      <c r="H8423" s="0" t="n">
        <v>32109</v>
      </c>
      <c r="I8423" s="0" t="n">
        <v>10602</v>
      </c>
      <c r="J8423" s="0" t="n">
        <v>737</v>
      </c>
    </row>
    <row r="8424" customFormat="false" ht="15" hidden="false" customHeight="false" outlineLevel="0" collapsed="false">
      <c r="A8424" s="0" t="n">
        <v>202408</v>
      </c>
      <c r="B8424" s="0" t="n">
        <v>202408</v>
      </c>
      <c r="C8424" s="37" t="s">
        <v>184</v>
      </c>
      <c r="D8424" s="37" t="s">
        <v>141</v>
      </c>
      <c r="E8424" s="0" t="n">
        <v>1</v>
      </c>
      <c r="F8424" s="38" t="s">
        <v>71</v>
      </c>
      <c r="G8424" s="37" t="s">
        <v>499</v>
      </c>
      <c r="H8424" s="0" t="n">
        <v>1197424</v>
      </c>
      <c r="I8424" s="0" t="n">
        <v>129564</v>
      </c>
      <c r="J8424" s="0" t="n">
        <v>12458</v>
      </c>
    </row>
    <row r="8425" customFormat="false" ht="15" hidden="false" customHeight="false" outlineLevel="0" collapsed="false">
      <c r="A8425" s="0" t="n">
        <v>202408</v>
      </c>
      <c r="B8425" s="0" t="n">
        <v>202408</v>
      </c>
      <c r="C8425" s="37" t="s">
        <v>101</v>
      </c>
      <c r="D8425" s="37" t="s">
        <v>500</v>
      </c>
      <c r="E8425" s="0" t="n">
        <v>1</v>
      </c>
      <c r="F8425" s="38" t="s">
        <v>71</v>
      </c>
      <c r="G8425" s="37" t="s">
        <v>501</v>
      </c>
      <c r="H8425" s="0" t="n">
        <v>1155588</v>
      </c>
      <c r="I8425" s="0" t="n">
        <v>274717</v>
      </c>
      <c r="J8425" s="0" t="n">
        <v>54345</v>
      </c>
    </row>
    <row r="8426" customFormat="false" ht="15" hidden="false" customHeight="false" outlineLevel="0" collapsed="false">
      <c r="A8426" s="0" t="n">
        <v>202408</v>
      </c>
      <c r="B8426" s="0" t="n">
        <v>202408</v>
      </c>
      <c r="C8426" s="37" t="s">
        <v>149</v>
      </c>
      <c r="D8426" s="37" t="s">
        <v>502</v>
      </c>
      <c r="E8426" s="0" t="n">
        <v>1</v>
      </c>
      <c r="F8426" s="38" t="s">
        <v>71</v>
      </c>
      <c r="G8426" s="37" t="s">
        <v>503</v>
      </c>
      <c r="H8426" s="0" t="n">
        <v>425808</v>
      </c>
      <c r="I8426" s="0" t="n">
        <v>188760</v>
      </c>
      <c r="J8426" s="0" t="n">
        <v>9168</v>
      </c>
    </row>
    <row r="8427" customFormat="false" ht="15" hidden="false" customHeight="false" outlineLevel="0" collapsed="false">
      <c r="A8427" s="0" t="n">
        <v>202408</v>
      </c>
      <c r="B8427" s="0" t="n">
        <v>202408</v>
      </c>
      <c r="C8427" s="37" t="s">
        <v>178</v>
      </c>
      <c r="D8427" s="37" t="s">
        <v>161</v>
      </c>
      <c r="E8427" s="0" t="n">
        <v>1</v>
      </c>
      <c r="F8427" s="38" t="s">
        <v>71</v>
      </c>
      <c r="G8427" s="37" t="s">
        <v>504</v>
      </c>
      <c r="H8427" s="0" t="n">
        <v>25323</v>
      </c>
      <c r="I8427" s="0" t="n">
        <v>5291</v>
      </c>
      <c r="J8427" s="0" t="n">
        <v>959</v>
      </c>
    </row>
    <row r="8428" customFormat="false" ht="15" hidden="false" customHeight="false" outlineLevel="0" collapsed="false">
      <c r="A8428" s="0" t="n">
        <v>202408</v>
      </c>
      <c r="B8428" s="0" t="n">
        <v>202408</v>
      </c>
      <c r="C8428" s="37" t="s">
        <v>112</v>
      </c>
      <c r="D8428" s="37" t="s">
        <v>294</v>
      </c>
      <c r="E8428" s="0" t="n">
        <v>1</v>
      </c>
      <c r="F8428" s="38" t="s">
        <v>71</v>
      </c>
      <c r="G8428" s="37" t="s">
        <v>505</v>
      </c>
      <c r="H8428" s="0" t="n">
        <v>145631</v>
      </c>
      <c r="I8428" s="0" t="n">
        <v>114806</v>
      </c>
      <c r="J8428" s="0" t="n">
        <v>8755</v>
      </c>
    </row>
    <row r="8429" customFormat="false" ht="15" hidden="false" customHeight="false" outlineLevel="0" collapsed="false">
      <c r="A8429" s="0" t="n">
        <v>202408</v>
      </c>
      <c r="B8429" s="0" t="n">
        <v>202408</v>
      </c>
      <c r="C8429" s="37" t="s">
        <v>149</v>
      </c>
      <c r="D8429" s="37" t="s">
        <v>116</v>
      </c>
      <c r="E8429" s="0" t="n">
        <v>1</v>
      </c>
      <c r="F8429" s="38" t="s">
        <v>71</v>
      </c>
      <c r="G8429" s="37" t="s">
        <v>506</v>
      </c>
      <c r="H8429" s="0" t="n">
        <v>2184180</v>
      </c>
      <c r="I8429" s="0" t="n">
        <v>511782</v>
      </c>
      <c r="J8429" s="0" t="n">
        <v>107256</v>
      </c>
    </row>
    <row r="8430" customFormat="false" ht="15" hidden="false" customHeight="false" outlineLevel="0" collapsed="false">
      <c r="A8430" s="0" t="n">
        <v>202408</v>
      </c>
      <c r="B8430" s="0" t="n">
        <v>202408</v>
      </c>
      <c r="C8430" s="37" t="s">
        <v>95</v>
      </c>
      <c r="D8430" s="37" t="s">
        <v>251</v>
      </c>
      <c r="E8430" s="0" t="n">
        <v>1</v>
      </c>
      <c r="F8430" s="38" t="s">
        <v>71</v>
      </c>
      <c r="G8430" s="37" t="s">
        <v>507</v>
      </c>
      <c r="H8430" s="0" t="n">
        <v>15882</v>
      </c>
      <c r="I8430" s="0" t="n">
        <v>6643</v>
      </c>
      <c r="J8430" s="0" t="n">
        <v>375</v>
      </c>
    </row>
    <row r="8431" customFormat="false" ht="15" hidden="false" customHeight="false" outlineLevel="0" collapsed="false">
      <c r="A8431" s="0" t="n">
        <v>202408</v>
      </c>
      <c r="B8431" s="0" t="n">
        <v>202408</v>
      </c>
      <c r="C8431" s="37" t="s">
        <v>106</v>
      </c>
      <c r="D8431" s="37" t="s">
        <v>118</v>
      </c>
      <c r="E8431" s="0" t="n">
        <v>1</v>
      </c>
      <c r="F8431" s="38" t="s">
        <v>71</v>
      </c>
      <c r="G8431" s="37" t="s">
        <v>508</v>
      </c>
      <c r="H8431" s="0" t="n">
        <v>327804</v>
      </c>
      <c r="I8431" s="0" t="n">
        <v>106065</v>
      </c>
      <c r="J8431" s="0" t="n">
        <v>1418</v>
      </c>
    </row>
    <row r="8432" customFormat="false" ht="15" hidden="false" customHeight="false" outlineLevel="0" collapsed="false">
      <c r="A8432" s="0" t="n">
        <v>202408</v>
      </c>
      <c r="B8432" s="0" t="n">
        <v>202408</v>
      </c>
      <c r="C8432" s="37" t="s">
        <v>152</v>
      </c>
      <c r="D8432" s="37" t="s">
        <v>509</v>
      </c>
      <c r="E8432" s="0" t="n">
        <v>1</v>
      </c>
      <c r="F8432" s="38" t="s">
        <v>71</v>
      </c>
      <c r="G8432" s="37" t="s">
        <v>510</v>
      </c>
      <c r="H8432" s="0" t="n">
        <v>117595</v>
      </c>
      <c r="I8432" s="0" t="n">
        <v>23005</v>
      </c>
      <c r="J8432" s="0" t="n">
        <v>-685</v>
      </c>
    </row>
    <row r="8433" customFormat="false" ht="15" hidden="false" customHeight="false" outlineLevel="0" collapsed="false">
      <c r="A8433" s="0" t="n">
        <v>202408</v>
      </c>
      <c r="B8433" s="0" t="n">
        <v>202408</v>
      </c>
      <c r="C8433" s="37" t="s">
        <v>101</v>
      </c>
      <c r="D8433" s="37" t="s">
        <v>511</v>
      </c>
      <c r="E8433" s="0" t="n">
        <v>1</v>
      </c>
      <c r="F8433" s="38" t="s">
        <v>71</v>
      </c>
      <c r="G8433" s="37" t="s">
        <v>512</v>
      </c>
      <c r="H8433" s="0" t="n">
        <v>1418135</v>
      </c>
      <c r="I8433" s="0" t="n">
        <v>753322</v>
      </c>
      <c r="J8433" s="0" t="n">
        <v>57718</v>
      </c>
    </row>
    <row r="8434" customFormat="false" ht="15" hidden="false" customHeight="false" outlineLevel="0" collapsed="false">
      <c r="A8434" s="0" t="n">
        <v>202408</v>
      </c>
      <c r="B8434" s="0" t="n">
        <v>202408</v>
      </c>
      <c r="C8434" s="37" t="s">
        <v>178</v>
      </c>
      <c r="D8434" s="37" t="s">
        <v>513</v>
      </c>
      <c r="E8434" s="0" t="n">
        <v>1</v>
      </c>
      <c r="F8434" s="38" t="s">
        <v>71</v>
      </c>
      <c r="G8434" s="37" t="s">
        <v>514</v>
      </c>
      <c r="H8434" s="0" t="n">
        <v>244506</v>
      </c>
      <c r="I8434" s="0" t="n">
        <v>58482</v>
      </c>
      <c r="J8434" s="0" t="n">
        <v>40</v>
      </c>
    </row>
    <row r="8435" customFormat="false" ht="15" hidden="false" customHeight="false" outlineLevel="0" collapsed="false">
      <c r="A8435" s="0" t="n">
        <v>202408</v>
      </c>
      <c r="B8435" s="0" t="n">
        <v>202408</v>
      </c>
      <c r="C8435" s="37" t="s">
        <v>178</v>
      </c>
      <c r="D8435" s="37" t="s">
        <v>452</v>
      </c>
      <c r="E8435" s="0" t="n">
        <v>1</v>
      </c>
      <c r="F8435" s="38" t="s">
        <v>71</v>
      </c>
      <c r="G8435" s="37" t="s">
        <v>515</v>
      </c>
      <c r="H8435" s="0" t="n">
        <v>748301</v>
      </c>
      <c r="I8435" s="0" t="n">
        <v>140112</v>
      </c>
      <c r="J8435" s="0" t="n">
        <v>30888</v>
      </c>
    </row>
    <row r="8436" customFormat="false" ht="15" hidden="false" customHeight="false" outlineLevel="0" collapsed="false">
      <c r="A8436" s="0" t="n">
        <v>202408</v>
      </c>
      <c r="B8436" s="0" t="n">
        <v>202408</v>
      </c>
      <c r="C8436" s="37" t="s">
        <v>101</v>
      </c>
      <c r="D8436" s="37" t="s">
        <v>516</v>
      </c>
      <c r="E8436" s="0" t="n">
        <v>1</v>
      </c>
      <c r="F8436" s="38" t="s">
        <v>71</v>
      </c>
      <c r="G8436" s="37" t="s">
        <v>517</v>
      </c>
      <c r="H8436" s="0" t="n">
        <v>1258166</v>
      </c>
      <c r="I8436" s="0" t="n">
        <v>151550</v>
      </c>
      <c r="J8436" s="0" t="n">
        <v>-1079</v>
      </c>
    </row>
    <row r="8437" customFormat="false" ht="15" hidden="false" customHeight="false" outlineLevel="0" collapsed="false">
      <c r="A8437" s="0" t="n">
        <v>202408</v>
      </c>
      <c r="B8437" s="0" t="n">
        <v>202408</v>
      </c>
      <c r="C8437" s="37" t="s">
        <v>149</v>
      </c>
      <c r="D8437" s="37" t="s">
        <v>396</v>
      </c>
      <c r="E8437" s="0" t="n">
        <v>1</v>
      </c>
      <c r="F8437" s="38" t="s">
        <v>71</v>
      </c>
      <c r="G8437" s="37" t="s">
        <v>518</v>
      </c>
      <c r="H8437" s="0" t="n">
        <v>4785150</v>
      </c>
      <c r="I8437" s="0" t="n">
        <v>2020243</v>
      </c>
      <c r="J8437" s="0" t="n">
        <v>22218</v>
      </c>
    </row>
    <row r="8438" customFormat="false" ht="15" hidden="false" customHeight="false" outlineLevel="0" collapsed="false">
      <c r="A8438" s="0" t="n">
        <v>202408</v>
      </c>
      <c r="B8438" s="0" t="n">
        <v>202408</v>
      </c>
      <c r="C8438" s="37" t="s">
        <v>106</v>
      </c>
      <c r="D8438" s="37" t="s">
        <v>519</v>
      </c>
      <c r="E8438" s="0" t="n">
        <v>1</v>
      </c>
      <c r="F8438" s="38" t="s">
        <v>71</v>
      </c>
      <c r="G8438" s="37" t="s">
        <v>520</v>
      </c>
      <c r="H8438" s="0" t="n">
        <v>531431</v>
      </c>
      <c r="I8438" s="0" t="n">
        <v>192872</v>
      </c>
      <c r="J8438" s="0" t="n">
        <v>26637</v>
      </c>
    </row>
    <row r="8439" customFormat="false" ht="15" hidden="false" customHeight="false" outlineLevel="0" collapsed="false">
      <c r="A8439" s="0" t="n">
        <v>202408</v>
      </c>
      <c r="B8439" s="0" t="n">
        <v>202408</v>
      </c>
      <c r="C8439" s="37" t="s">
        <v>149</v>
      </c>
      <c r="D8439" s="37" t="s">
        <v>430</v>
      </c>
      <c r="E8439" s="0" t="n">
        <v>1</v>
      </c>
      <c r="F8439" s="38" t="s">
        <v>71</v>
      </c>
      <c r="G8439" s="37" t="s">
        <v>521</v>
      </c>
      <c r="H8439" s="0" t="n">
        <v>881084</v>
      </c>
      <c r="I8439" s="0" t="n">
        <v>610409</v>
      </c>
      <c r="J8439" s="0" t="n">
        <v>121214</v>
      </c>
    </row>
    <row r="8440" customFormat="false" ht="15" hidden="false" customHeight="false" outlineLevel="0" collapsed="false">
      <c r="A8440" s="0" t="n">
        <v>202408</v>
      </c>
      <c r="B8440" s="0" t="n">
        <v>202408</v>
      </c>
      <c r="C8440" s="37" t="s">
        <v>149</v>
      </c>
      <c r="D8440" s="37" t="s">
        <v>352</v>
      </c>
      <c r="E8440" s="0" t="n">
        <v>1</v>
      </c>
      <c r="F8440" s="38" t="s">
        <v>71</v>
      </c>
      <c r="G8440" s="37" t="s">
        <v>522</v>
      </c>
      <c r="H8440" s="0" t="n">
        <v>92023</v>
      </c>
      <c r="I8440" s="0" t="n">
        <v>33548</v>
      </c>
      <c r="J8440" s="0" t="n">
        <v>5136</v>
      </c>
    </row>
    <row r="8441" customFormat="false" ht="15" hidden="false" customHeight="false" outlineLevel="0" collapsed="false">
      <c r="A8441" s="0" t="n">
        <v>202408</v>
      </c>
      <c r="B8441" s="0" t="n">
        <v>202408</v>
      </c>
      <c r="C8441" s="37" t="s">
        <v>95</v>
      </c>
      <c r="D8441" s="37" t="s">
        <v>269</v>
      </c>
      <c r="E8441" s="0" t="n">
        <v>1</v>
      </c>
      <c r="F8441" s="38" t="s">
        <v>71</v>
      </c>
      <c r="G8441" s="37" t="s">
        <v>523</v>
      </c>
      <c r="H8441" s="0" t="n">
        <v>2097679</v>
      </c>
      <c r="I8441" s="0" t="n">
        <v>1577763</v>
      </c>
      <c r="J8441" s="0" t="n">
        <v>293256</v>
      </c>
    </row>
    <row r="8442" customFormat="false" ht="15" hidden="false" customHeight="false" outlineLevel="0" collapsed="false">
      <c r="A8442" s="0" t="n">
        <v>202408</v>
      </c>
      <c r="B8442" s="0" t="n">
        <v>202408</v>
      </c>
      <c r="C8442" s="37" t="s">
        <v>106</v>
      </c>
      <c r="D8442" s="37" t="s">
        <v>110</v>
      </c>
      <c r="E8442" s="0" t="n">
        <v>1</v>
      </c>
      <c r="F8442" s="38" t="s">
        <v>71</v>
      </c>
      <c r="G8442" s="37" t="s">
        <v>524</v>
      </c>
      <c r="H8442" s="0" t="n">
        <v>238258</v>
      </c>
      <c r="I8442" s="0" t="n">
        <v>46204</v>
      </c>
      <c r="J8442" s="0" t="n">
        <v>3326</v>
      </c>
    </row>
    <row r="8443" customFormat="false" ht="15" hidden="false" customHeight="false" outlineLevel="0" collapsed="false">
      <c r="A8443" s="0" t="n">
        <v>202408</v>
      </c>
      <c r="B8443" s="0" t="n">
        <v>202408</v>
      </c>
      <c r="C8443" s="37" t="s">
        <v>149</v>
      </c>
      <c r="D8443" s="37" t="s">
        <v>383</v>
      </c>
      <c r="E8443" s="0" t="n">
        <v>1</v>
      </c>
      <c r="F8443" s="38" t="s">
        <v>71</v>
      </c>
      <c r="G8443" s="37" t="s">
        <v>525</v>
      </c>
      <c r="H8443" s="0" t="n">
        <v>277513</v>
      </c>
      <c r="I8443" s="0" t="n">
        <v>53828</v>
      </c>
      <c r="J8443" s="0" t="n">
        <v>3950</v>
      </c>
    </row>
    <row r="8444" customFormat="false" ht="15" hidden="false" customHeight="false" outlineLevel="0" collapsed="false">
      <c r="A8444" s="0" t="n">
        <v>202408</v>
      </c>
      <c r="B8444" s="0" t="n">
        <v>202408</v>
      </c>
      <c r="C8444" s="37" t="s">
        <v>184</v>
      </c>
      <c r="D8444" s="37" t="s">
        <v>218</v>
      </c>
      <c r="E8444" s="0" t="n">
        <v>1</v>
      </c>
      <c r="F8444" s="38" t="s">
        <v>71</v>
      </c>
      <c r="G8444" s="37" t="s">
        <v>526</v>
      </c>
      <c r="H8444" s="0" t="n">
        <v>599328</v>
      </c>
      <c r="I8444" s="0" t="n">
        <v>210658</v>
      </c>
      <c r="J8444" s="0" t="n">
        <v>59232</v>
      </c>
    </row>
    <row r="8445" customFormat="false" ht="15" hidden="false" customHeight="false" outlineLevel="0" collapsed="false">
      <c r="A8445" s="0" t="n">
        <v>202408</v>
      </c>
      <c r="B8445" s="0" t="n">
        <v>202408</v>
      </c>
      <c r="C8445" s="37" t="s">
        <v>112</v>
      </c>
      <c r="D8445" s="37" t="s">
        <v>200</v>
      </c>
      <c r="E8445" s="0" t="n">
        <v>1</v>
      </c>
      <c r="F8445" s="38" t="s">
        <v>71</v>
      </c>
      <c r="G8445" s="37" t="s">
        <v>527</v>
      </c>
      <c r="H8445" s="0" t="n">
        <v>105528</v>
      </c>
      <c r="I8445" s="0" t="n">
        <v>22867</v>
      </c>
      <c r="J8445" s="0" t="n">
        <v>5695</v>
      </c>
    </row>
    <row r="8446" customFormat="false" ht="15" hidden="false" customHeight="false" outlineLevel="0" collapsed="false">
      <c r="A8446" s="0" t="n">
        <v>202408</v>
      </c>
      <c r="B8446" s="0" t="n">
        <v>202408</v>
      </c>
      <c r="C8446" s="37" t="s">
        <v>152</v>
      </c>
      <c r="D8446" s="37" t="s">
        <v>328</v>
      </c>
      <c r="E8446" s="0" t="n">
        <v>1</v>
      </c>
      <c r="F8446" s="38" t="s">
        <v>71</v>
      </c>
      <c r="G8446" s="37" t="s">
        <v>528</v>
      </c>
      <c r="H8446" s="0" t="n">
        <v>638571</v>
      </c>
      <c r="I8446" s="0" t="n">
        <v>130680</v>
      </c>
      <c r="J8446" s="0" t="n">
        <v>19788</v>
      </c>
    </row>
    <row r="8447" customFormat="false" ht="15" hidden="false" customHeight="false" outlineLevel="0" collapsed="false">
      <c r="A8447" s="0" t="n">
        <v>202408</v>
      </c>
      <c r="B8447" s="0" t="n">
        <v>202408</v>
      </c>
      <c r="C8447" s="37" t="s">
        <v>95</v>
      </c>
      <c r="D8447" s="37" t="s">
        <v>96</v>
      </c>
      <c r="E8447" s="0" t="n">
        <v>1</v>
      </c>
      <c r="F8447" s="38" t="s">
        <v>71</v>
      </c>
      <c r="G8447" s="37" t="s">
        <v>529</v>
      </c>
      <c r="H8447" s="0" t="n">
        <v>1894511</v>
      </c>
      <c r="I8447" s="0" t="n">
        <v>694023</v>
      </c>
      <c r="J8447" s="0" t="n">
        <v>132323</v>
      </c>
    </row>
    <row r="8448" customFormat="false" ht="15" hidden="false" customHeight="false" outlineLevel="0" collapsed="false">
      <c r="A8448" s="0" t="n">
        <v>202408</v>
      </c>
      <c r="B8448" s="0" t="n">
        <v>202408</v>
      </c>
      <c r="C8448" s="37" t="s">
        <v>158</v>
      </c>
      <c r="D8448" s="37" t="s">
        <v>474</v>
      </c>
      <c r="E8448" s="0" t="n">
        <v>1</v>
      </c>
      <c r="F8448" s="38" t="s">
        <v>71</v>
      </c>
      <c r="G8448" s="37" t="s">
        <v>530</v>
      </c>
      <c r="H8448" s="0" t="n">
        <v>839684</v>
      </c>
      <c r="I8448" s="0" t="n">
        <v>184615</v>
      </c>
      <c r="J8448" s="0" t="n">
        <v>30619</v>
      </c>
    </row>
    <row r="8449" customFormat="false" ht="15" hidden="false" customHeight="false" outlineLevel="0" collapsed="false">
      <c r="A8449" s="0" t="n">
        <v>202408</v>
      </c>
      <c r="B8449" s="0" t="n">
        <v>202408</v>
      </c>
      <c r="C8449" s="37" t="s">
        <v>197</v>
      </c>
      <c r="D8449" s="37" t="s">
        <v>531</v>
      </c>
      <c r="E8449" s="0" t="n">
        <v>1</v>
      </c>
      <c r="F8449" s="38" t="s">
        <v>71</v>
      </c>
      <c r="G8449" s="37" t="s">
        <v>532</v>
      </c>
      <c r="H8449" s="0" t="n">
        <v>86123</v>
      </c>
      <c r="I8449" s="0" t="n">
        <v>20973</v>
      </c>
      <c r="J8449" s="0" t="n">
        <v>-851</v>
      </c>
    </row>
    <row r="8450" customFormat="false" ht="15" hidden="false" customHeight="false" outlineLevel="0" collapsed="false">
      <c r="A8450" s="0" t="n">
        <v>202408</v>
      </c>
      <c r="B8450" s="0" t="n">
        <v>202408</v>
      </c>
      <c r="C8450" s="37" t="s">
        <v>101</v>
      </c>
      <c r="D8450" s="37" t="s">
        <v>533</v>
      </c>
      <c r="E8450" s="0" t="n">
        <v>1</v>
      </c>
      <c r="F8450" s="38" t="s">
        <v>71</v>
      </c>
      <c r="G8450" s="37" t="s">
        <v>534</v>
      </c>
      <c r="H8450" s="0" t="n">
        <v>437110</v>
      </c>
      <c r="I8450" s="0" t="n">
        <v>88957</v>
      </c>
      <c r="J8450" s="0" t="n">
        <v>6764</v>
      </c>
    </row>
    <row r="8451" customFormat="false" ht="15" hidden="false" customHeight="false" outlineLevel="0" collapsed="false">
      <c r="A8451" s="0" t="n">
        <v>202408</v>
      </c>
      <c r="B8451" s="0" t="n">
        <v>202408</v>
      </c>
      <c r="C8451" s="37" t="s">
        <v>124</v>
      </c>
      <c r="D8451" s="37" t="s">
        <v>277</v>
      </c>
      <c r="E8451" s="0" t="n">
        <v>1</v>
      </c>
      <c r="F8451" s="38" t="s">
        <v>71</v>
      </c>
      <c r="G8451" s="37" t="s">
        <v>535</v>
      </c>
      <c r="H8451" s="0" t="n">
        <v>1239207</v>
      </c>
      <c r="I8451" s="0" t="n">
        <v>579843</v>
      </c>
      <c r="J8451" s="0" t="n">
        <v>133177</v>
      </c>
    </row>
    <row r="8452" customFormat="false" ht="15" hidden="false" customHeight="false" outlineLevel="0" collapsed="false">
      <c r="A8452" s="0" t="n">
        <v>202408</v>
      </c>
      <c r="B8452" s="0" t="n">
        <v>202408</v>
      </c>
      <c r="C8452" s="37" t="s">
        <v>101</v>
      </c>
      <c r="D8452" s="37" t="s">
        <v>450</v>
      </c>
      <c r="E8452" s="0" t="n">
        <v>1</v>
      </c>
      <c r="F8452" s="38" t="s">
        <v>71</v>
      </c>
      <c r="G8452" s="37" t="s">
        <v>536</v>
      </c>
      <c r="H8452" s="0" t="n">
        <v>52069</v>
      </c>
      <c r="I8452" s="0" t="n">
        <v>10195</v>
      </c>
      <c r="J8452" s="0" t="n">
        <v>1550</v>
      </c>
    </row>
    <row r="8453" customFormat="false" ht="15" hidden="false" customHeight="false" outlineLevel="0" collapsed="false">
      <c r="A8453" s="0" t="n">
        <v>202408</v>
      </c>
      <c r="B8453" s="0" t="n">
        <v>202408</v>
      </c>
      <c r="C8453" s="37" t="s">
        <v>178</v>
      </c>
      <c r="D8453" s="37" t="s">
        <v>102</v>
      </c>
      <c r="E8453" s="0" t="n">
        <v>1</v>
      </c>
      <c r="F8453" s="38" t="s">
        <v>71</v>
      </c>
      <c r="G8453" s="37" t="s">
        <v>537</v>
      </c>
      <c r="H8453" s="0" t="n">
        <v>136110</v>
      </c>
      <c r="I8453" s="0" t="n">
        <v>78899</v>
      </c>
      <c r="J8453" s="0" t="n">
        <v>5810</v>
      </c>
    </row>
    <row r="8454" customFormat="false" ht="15" hidden="false" customHeight="false" outlineLevel="0" collapsed="false">
      <c r="A8454" s="0" t="n">
        <v>202408</v>
      </c>
      <c r="B8454" s="0" t="n">
        <v>202408</v>
      </c>
      <c r="C8454" s="37" t="s">
        <v>178</v>
      </c>
      <c r="D8454" s="37" t="s">
        <v>374</v>
      </c>
      <c r="E8454" s="0" t="n">
        <v>1</v>
      </c>
      <c r="F8454" s="38" t="s">
        <v>71</v>
      </c>
      <c r="G8454" s="37" t="s">
        <v>538</v>
      </c>
      <c r="H8454" s="0" t="n">
        <v>1365903</v>
      </c>
      <c r="I8454" s="0" t="n">
        <v>895942</v>
      </c>
      <c r="J8454" s="0" t="n">
        <v>206851</v>
      </c>
    </row>
    <row r="8455" customFormat="false" ht="15" hidden="false" customHeight="false" outlineLevel="0" collapsed="false">
      <c r="A8455" s="0" t="n">
        <v>202408</v>
      </c>
      <c r="B8455" s="0" t="n">
        <v>202408</v>
      </c>
      <c r="C8455" s="37" t="s">
        <v>109</v>
      </c>
      <c r="D8455" s="37" t="s">
        <v>150</v>
      </c>
      <c r="E8455" s="0" t="n">
        <v>1</v>
      </c>
      <c r="F8455" s="38" t="s">
        <v>71</v>
      </c>
      <c r="G8455" s="37" t="s">
        <v>539</v>
      </c>
      <c r="H8455" s="0" t="n">
        <v>736697</v>
      </c>
      <c r="I8455" s="0" t="n">
        <v>635345</v>
      </c>
      <c r="J8455" s="0" t="n">
        <v>74291</v>
      </c>
    </row>
    <row r="8456" customFormat="false" ht="15" hidden="false" customHeight="false" outlineLevel="0" collapsed="false">
      <c r="A8456" s="0" t="n">
        <v>202408</v>
      </c>
      <c r="B8456" s="0" t="n">
        <v>202408</v>
      </c>
      <c r="C8456" s="37" t="s">
        <v>158</v>
      </c>
      <c r="D8456" s="37" t="s">
        <v>540</v>
      </c>
      <c r="E8456" s="0" t="n">
        <v>1</v>
      </c>
      <c r="F8456" s="38" t="s">
        <v>71</v>
      </c>
      <c r="G8456" s="37" t="s">
        <v>541</v>
      </c>
      <c r="H8456" s="0" t="n">
        <v>791896</v>
      </c>
      <c r="I8456" s="0" t="n">
        <v>240921</v>
      </c>
      <c r="J8456" s="0" t="n">
        <v>37477</v>
      </c>
    </row>
    <row r="8457" customFormat="false" ht="15" hidden="false" customHeight="false" outlineLevel="0" collapsed="false">
      <c r="A8457" s="0" t="n">
        <v>202408</v>
      </c>
      <c r="B8457" s="0" t="n">
        <v>202408</v>
      </c>
      <c r="C8457" s="37" t="s">
        <v>106</v>
      </c>
      <c r="D8457" s="37" t="s">
        <v>118</v>
      </c>
      <c r="E8457" s="0" t="n">
        <v>1</v>
      </c>
      <c r="F8457" s="38" t="s">
        <v>71</v>
      </c>
      <c r="G8457" s="37" t="s">
        <v>542</v>
      </c>
      <c r="H8457" s="0" t="n">
        <v>5380181</v>
      </c>
      <c r="I8457" s="0" t="n">
        <v>1877874</v>
      </c>
      <c r="J8457" s="0" t="n">
        <v>220562</v>
      </c>
    </row>
    <row r="8458" customFormat="false" ht="15" hidden="false" customHeight="false" outlineLevel="0" collapsed="false">
      <c r="A8458" s="0" t="n">
        <v>202408</v>
      </c>
      <c r="B8458" s="0" t="n">
        <v>202408</v>
      </c>
      <c r="C8458" s="37" t="s">
        <v>136</v>
      </c>
      <c r="D8458" s="37" t="s">
        <v>130</v>
      </c>
      <c r="E8458" s="0" t="n">
        <v>1</v>
      </c>
      <c r="F8458" s="38" t="s">
        <v>71</v>
      </c>
      <c r="G8458" s="37" t="s">
        <v>543</v>
      </c>
      <c r="H8458" s="0" t="n">
        <v>957709</v>
      </c>
      <c r="I8458" s="0" t="n">
        <v>457923</v>
      </c>
      <c r="J8458" s="0" t="n">
        <v>61415</v>
      </c>
    </row>
    <row r="8459" customFormat="false" ht="15" hidden="false" customHeight="false" outlineLevel="0" collapsed="false">
      <c r="A8459" s="0" t="n">
        <v>202408</v>
      </c>
      <c r="B8459" s="0" t="n">
        <v>202408</v>
      </c>
      <c r="C8459" s="37" t="s">
        <v>136</v>
      </c>
      <c r="D8459" s="37" t="s">
        <v>447</v>
      </c>
      <c r="E8459" s="0" t="n">
        <v>1</v>
      </c>
      <c r="F8459" s="38" t="s">
        <v>71</v>
      </c>
      <c r="G8459" s="37" t="s">
        <v>544</v>
      </c>
      <c r="H8459" s="0" t="n">
        <v>1222400</v>
      </c>
      <c r="I8459" s="0" t="n">
        <v>445534</v>
      </c>
      <c r="J8459" s="0" t="n">
        <v>62939</v>
      </c>
    </row>
    <row r="8460" customFormat="false" ht="15" hidden="false" customHeight="false" outlineLevel="0" collapsed="false">
      <c r="A8460" s="0" t="n">
        <v>202408</v>
      </c>
      <c r="B8460" s="0" t="n">
        <v>202408</v>
      </c>
      <c r="C8460" s="37" t="s">
        <v>136</v>
      </c>
      <c r="D8460" s="37" t="s">
        <v>170</v>
      </c>
      <c r="E8460" s="0" t="n">
        <v>1</v>
      </c>
      <c r="F8460" s="38" t="s">
        <v>71</v>
      </c>
      <c r="G8460" s="37" t="s">
        <v>545</v>
      </c>
      <c r="H8460" s="0" t="n">
        <v>13434863</v>
      </c>
      <c r="I8460" s="0" t="n">
        <v>4887460</v>
      </c>
      <c r="J8460" s="0" t="n">
        <v>1026207</v>
      </c>
    </row>
    <row r="8461" customFormat="false" ht="15" hidden="false" customHeight="false" outlineLevel="0" collapsed="false">
      <c r="A8461" s="0" t="n">
        <v>202408</v>
      </c>
      <c r="B8461" s="0" t="n">
        <v>202408</v>
      </c>
      <c r="C8461" s="37" t="s">
        <v>106</v>
      </c>
      <c r="D8461" s="37" t="s">
        <v>210</v>
      </c>
      <c r="E8461" s="0" t="n">
        <v>1</v>
      </c>
      <c r="F8461" s="38" t="s">
        <v>71</v>
      </c>
      <c r="G8461" s="37" t="s">
        <v>546</v>
      </c>
      <c r="H8461" s="0" t="n">
        <v>423057</v>
      </c>
      <c r="I8461" s="0" t="n">
        <v>97697</v>
      </c>
      <c r="J8461" s="0" t="n">
        <v>21786</v>
      </c>
    </row>
    <row r="8462" customFormat="false" ht="15" hidden="false" customHeight="false" outlineLevel="0" collapsed="false">
      <c r="A8462" s="0" t="n">
        <v>202408</v>
      </c>
      <c r="B8462" s="0" t="n">
        <v>202408</v>
      </c>
      <c r="C8462" s="37" t="s">
        <v>158</v>
      </c>
      <c r="D8462" s="37" t="s">
        <v>269</v>
      </c>
      <c r="E8462" s="0" t="n">
        <v>1</v>
      </c>
      <c r="F8462" s="38" t="s">
        <v>71</v>
      </c>
      <c r="G8462" s="37" t="s">
        <v>547</v>
      </c>
      <c r="H8462" s="0" t="n">
        <v>200172</v>
      </c>
      <c r="I8462" s="0" t="n">
        <v>55140</v>
      </c>
      <c r="J8462" s="0" t="n">
        <v>1924</v>
      </c>
    </row>
    <row r="8463" customFormat="false" ht="15" hidden="false" customHeight="false" outlineLevel="0" collapsed="false">
      <c r="A8463" s="0" t="n">
        <v>202408</v>
      </c>
      <c r="B8463" s="0" t="n">
        <v>202408</v>
      </c>
      <c r="C8463" s="37" t="s">
        <v>124</v>
      </c>
      <c r="D8463" s="37" t="s">
        <v>396</v>
      </c>
      <c r="E8463" s="0" t="n">
        <v>1</v>
      </c>
      <c r="F8463" s="38" t="s">
        <v>71</v>
      </c>
      <c r="G8463" s="37" t="s">
        <v>548</v>
      </c>
      <c r="H8463" s="0" t="n">
        <v>1016402</v>
      </c>
      <c r="I8463" s="0" t="n">
        <v>300632</v>
      </c>
      <c r="J8463" s="0" t="n">
        <v>34738</v>
      </c>
    </row>
    <row r="8464" customFormat="false" ht="15" hidden="false" customHeight="false" outlineLevel="0" collapsed="false">
      <c r="A8464" s="0" t="n">
        <v>202408</v>
      </c>
      <c r="B8464" s="0" t="n">
        <v>202408</v>
      </c>
      <c r="C8464" s="37" t="s">
        <v>101</v>
      </c>
      <c r="D8464" s="37" t="s">
        <v>282</v>
      </c>
      <c r="E8464" s="0" t="n">
        <v>1</v>
      </c>
      <c r="F8464" s="38" t="s">
        <v>71</v>
      </c>
      <c r="G8464" s="37" t="s">
        <v>549</v>
      </c>
      <c r="H8464" s="0" t="n">
        <v>857626</v>
      </c>
      <c r="I8464" s="0" t="n">
        <v>165337</v>
      </c>
      <c r="J8464" s="0" t="n">
        <v>34241</v>
      </c>
    </row>
    <row r="8465" customFormat="false" ht="15" hidden="false" customHeight="false" outlineLevel="0" collapsed="false">
      <c r="A8465" s="0" t="n">
        <v>202408</v>
      </c>
      <c r="B8465" s="0" t="n">
        <v>202408</v>
      </c>
      <c r="C8465" s="37" t="s">
        <v>197</v>
      </c>
      <c r="D8465" s="37" t="s">
        <v>540</v>
      </c>
      <c r="E8465" s="0" t="n">
        <v>1</v>
      </c>
      <c r="F8465" s="38" t="s">
        <v>71</v>
      </c>
      <c r="G8465" s="37" t="s">
        <v>550</v>
      </c>
      <c r="H8465" s="0" t="n">
        <v>304298</v>
      </c>
      <c r="I8465" s="0" t="n">
        <v>61988</v>
      </c>
      <c r="J8465" s="0" t="n">
        <v>4144</v>
      </c>
    </row>
    <row r="8466" customFormat="false" ht="15" hidden="false" customHeight="false" outlineLevel="0" collapsed="false">
      <c r="A8466" s="0" t="n">
        <v>202408</v>
      </c>
      <c r="B8466" s="0" t="n">
        <v>202408</v>
      </c>
      <c r="C8466" s="37" t="s">
        <v>158</v>
      </c>
      <c r="D8466" s="37" t="s">
        <v>243</v>
      </c>
      <c r="E8466" s="0" t="n">
        <v>1</v>
      </c>
      <c r="F8466" s="38" t="s">
        <v>71</v>
      </c>
      <c r="G8466" s="37" t="s">
        <v>551</v>
      </c>
      <c r="H8466" s="0" t="n">
        <v>128883</v>
      </c>
      <c r="I8466" s="0" t="n">
        <v>29090</v>
      </c>
      <c r="J8466" s="0" t="n">
        <v>-1480</v>
      </c>
    </row>
    <row r="8467" customFormat="false" ht="15" hidden="false" customHeight="false" outlineLevel="0" collapsed="false">
      <c r="A8467" s="0" t="n">
        <v>202408</v>
      </c>
      <c r="B8467" s="0" t="n">
        <v>202408</v>
      </c>
      <c r="C8467" s="37" t="s">
        <v>112</v>
      </c>
      <c r="D8467" s="37" t="s">
        <v>220</v>
      </c>
      <c r="E8467" s="0" t="n">
        <v>1</v>
      </c>
      <c r="F8467" s="38" t="s">
        <v>71</v>
      </c>
      <c r="G8467" s="37" t="s">
        <v>552</v>
      </c>
      <c r="H8467" s="0" t="n">
        <v>9627333</v>
      </c>
      <c r="I8467" s="0" t="n">
        <v>4720320</v>
      </c>
      <c r="J8467" s="0" t="n">
        <v>-51285</v>
      </c>
    </row>
    <row r="8468" customFormat="false" ht="15" hidden="false" customHeight="false" outlineLevel="0" collapsed="false">
      <c r="A8468" s="0" t="n">
        <v>202408</v>
      </c>
      <c r="B8468" s="0" t="n">
        <v>202408</v>
      </c>
      <c r="C8468" s="37" t="s">
        <v>184</v>
      </c>
      <c r="D8468" s="37" t="s">
        <v>509</v>
      </c>
      <c r="E8468" s="0" t="n">
        <v>1</v>
      </c>
      <c r="F8468" s="38" t="s">
        <v>71</v>
      </c>
      <c r="G8468" s="37" t="s">
        <v>553</v>
      </c>
      <c r="H8468" s="0" t="n">
        <v>736611</v>
      </c>
      <c r="I8468" s="0" t="n">
        <v>153077</v>
      </c>
      <c r="J8468" s="0" t="n">
        <v>-606</v>
      </c>
    </row>
    <row r="8469" customFormat="false" ht="15" hidden="false" customHeight="false" outlineLevel="0" collapsed="false">
      <c r="A8469" s="0" t="n">
        <v>202408</v>
      </c>
      <c r="B8469" s="0" t="n">
        <v>202408</v>
      </c>
      <c r="C8469" s="37" t="s">
        <v>109</v>
      </c>
      <c r="D8469" s="37" t="s">
        <v>143</v>
      </c>
      <c r="E8469" s="0" t="n">
        <v>1</v>
      </c>
      <c r="F8469" s="38" t="s">
        <v>71</v>
      </c>
      <c r="G8469" s="37" t="s">
        <v>554</v>
      </c>
      <c r="H8469" s="0" t="n">
        <v>196008</v>
      </c>
      <c r="I8469" s="0" t="n">
        <v>47250</v>
      </c>
      <c r="J8469" s="0" t="n">
        <v>1615</v>
      </c>
    </row>
    <row r="8470" customFormat="false" ht="15" hidden="false" customHeight="false" outlineLevel="0" collapsed="false">
      <c r="A8470" s="0" t="n">
        <v>202408</v>
      </c>
      <c r="B8470" s="0" t="n">
        <v>202408</v>
      </c>
      <c r="C8470" s="37" t="s">
        <v>136</v>
      </c>
      <c r="D8470" s="37" t="s">
        <v>314</v>
      </c>
      <c r="E8470" s="0" t="n">
        <v>1</v>
      </c>
      <c r="F8470" s="38" t="s">
        <v>71</v>
      </c>
      <c r="G8470" s="37" t="s">
        <v>555</v>
      </c>
      <c r="H8470" s="0" t="n">
        <v>1369271</v>
      </c>
      <c r="I8470" s="0" t="n">
        <v>385314</v>
      </c>
      <c r="J8470" s="0" t="n">
        <v>2072</v>
      </c>
    </row>
    <row r="8471" customFormat="false" ht="15" hidden="false" customHeight="false" outlineLevel="0" collapsed="false">
      <c r="A8471" s="0" t="n">
        <v>202408</v>
      </c>
      <c r="B8471" s="0" t="n">
        <v>202408</v>
      </c>
      <c r="C8471" s="37" t="s">
        <v>106</v>
      </c>
      <c r="D8471" s="37" t="s">
        <v>174</v>
      </c>
      <c r="E8471" s="0" t="n">
        <v>1</v>
      </c>
      <c r="F8471" s="38" t="s">
        <v>71</v>
      </c>
      <c r="G8471" s="37" t="s">
        <v>556</v>
      </c>
      <c r="H8471" s="0" t="n">
        <v>395470</v>
      </c>
      <c r="I8471" s="0" t="n">
        <v>109474</v>
      </c>
      <c r="J8471" s="0" t="n">
        <v>20024</v>
      </c>
    </row>
    <row r="8472" customFormat="false" ht="15" hidden="false" customHeight="false" outlineLevel="0" collapsed="false">
      <c r="A8472" s="0" t="n">
        <v>202408</v>
      </c>
      <c r="B8472" s="0" t="n">
        <v>202408</v>
      </c>
      <c r="C8472" s="37" t="s">
        <v>112</v>
      </c>
      <c r="D8472" s="37" t="s">
        <v>482</v>
      </c>
      <c r="E8472" s="0" t="n">
        <v>1</v>
      </c>
      <c r="F8472" s="38" t="s">
        <v>71</v>
      </c>
      <c r="G8472" s="37" t="s">
        <v>557</v>
      </c>
      <c r="H8472" s="0" t="n">
        <v>371689</v>
      </c>
      <c r="I8472" s="0" t="n">
        <v>109417</v>
      </c>
      <c r="J8472" s="0" t="n">
        <v>5724</v>
      </c>
    </row>
    <row r="8473" customFormat="false" ht="15" hidden="false" customHeight="false" outlineLevel="0" collapsed="false">
      <c r="A8473" s="0" t="n">
        <v>202408</v>
      </c>
      <c r="B8473" s="0" t="n">
        <v>202408</v>
      </c>
      <c r="C8473" s="37" t="s">
        <v>101</v>
      </c>
      <c r="D8473" s="37" t="s">
        <v>391</v>
      </c>
      <c r="E8473" s="0" t="n">
        <v>1</v>
      </c>
      <c r="F8473" s="38" t="s">
        <v>71</v>
      </c>
      <c r="G8473" s="37" t="s">
        <v>558</v>
      </c>
      <c r="H8473" s="0" t="n">
        <v>1330432</v>
      </c>
      <c r="I8473" s="0" t="n">
        <v>155148</v>
      </c>
      <c r="J8473" s="0" t="n">
        <v>31978</v>
      </c>
    </row>
    <row r="8474" customFormat="false" ht="15" hidden="false" customHeight="false" outlineLevel="0" collapsed="false">
      <c r="A8474" s="0" t="n">
        <v>202408</v>
      </c>
      <c r="B8474" s="0" t="n">
        <v>202408</v>
      </c>
      <c r="C8474" s="37" t="s">
        <v>197</v>
      </c>
      <c r="D8474" s="37" t="s">
        <v>470</v>
      </c>
      <c r="E8474" s="0" t="n">
        <v>1</v>
      </c>
      <c r="F8474" s="38" t="s">
        <v>71</v>
      </c>
      <c r="G8474" s="37" t="s">
        <v>559</v>
      </c>
      <c r="H8474" s="0" t="n">
        <v>104270</v>
      </c>
      <c r="I8474" s="0" t="n">
        <v>59452</v>
      </c>
      <c r="J8474" s="0" t="n">
        <v>-1964</v>
      </c>
    </row>
    <row r="8475" customFormat="false" ht="15" hidden="false" customHeight="false" outlineLevel="0" collapsed="false">
      <c r="A8475" s="0" t="n">
        <v>202408</v>
      </c>
      <c r="B8475" s="0" t="n">
        <v>202408</v>
      </c>
      <c r="C8475" s="37" t="s">
        <v>112</v>
      </c>
      <c r="D8475" s="37" t="s">
        <v>531</v>
      </c>
      <c r="E8475" s="0" t="n">
        <v>1</v>
      </c>
      <c r="F8475" s="38" t="s">
        <v>71</v>
      </c>
      <c r="G8475" s="37" t="s">
        <v>560</v>
      </c>
      <c r="H8475" s="0" t="n">
        <v>593190</v>
      </c>
      <c r="I8475" s="0" t="n">
        <v>265412</v>
      </c>
      <c r="J8475" s="0" t="n">
        <v>11855</v>
      </c>
    </row>
    <row r="8476" customFormat="false" ht="15" hidden="false" customHeight="false" outlineLevel="0" collapsed="false">
      <c r="A8476" s="0" t="n">
        <v>202408</v>
      </c>
      <c r="B8476" s="0" t="n">
        <v>202408</v>
      </c>
      <c r="C8476" s="37" t="s">
        <v>109</v>
      </c>
      <c r="D8476" s="37" t="s">
        <v>561</v>
      </c>
      <c r="E8476" s="0" t="n">
        <v>1</v>
      </c>
      <c r="F8476" s="38" t="s">
        <v>71</v>
      </c>
      <c r="G8476" s="37" t="s">
        <v>562</v>
      </c>
      <c r="H8476" s="0" t="n">
        <v>5676572</v>
      </c>
      <c r="I8476" s="0" t="n">
        <v>2046058</v>
      </c>
      <c r="J8476" s="0" t="n">
        <v>185020</v>
      </c>
    </row>
    <row r="8477" customFormat="false" ht="15" hidden="false" customHeight="false" outlineLevel="0" collapsed="false">
      <c r="A8477" s="0" t="n">
        <v>202408</v>
      </c>
      <c r="B8477" s="0" t="n">
        <v>202408</v>
      </c>
      <c r="C8477" s="37" t="s">
        <v>149</v>
      </c>
      <c r="D8477" s="37" t="s">
        <v>385</v>
      </c>
      <c r="E8477" s="0" t="n">
        <v>1</v>
      </c>
      <c r="F8477" s="38" t="s">
        <v>71</v>
      </c>
      <c r="G8477" s="37" t="s">
        <v>563</v>
      </c>
      <c r="H8477" s="0" t="n">
        <v>801121</v>
      </c>
      <c r="I8477" s="0" t="n">
        <v>409879</v>
      </c>
      <c r="J8477" s="0" t="n">
        <v>66018</v>
      </c>
    </row>
    <row r="8478" customFormat="false" ht="15" hidden="false" customHeight="false" outlineLevel="0" collapsed="false">
      <c r="A8478" s="0" t="n">
        <v>202408</v>
      </c>
      <c r="B8478" s="0" t="n">
        <v>202408</v>
      </c>
      <c r="C8478" s="37" t="s">
        <v>178</v>
      </c>
      <c r="D8478" s="37" t="s">
        <v>294</v>
      </c>
      <c r="E8478" s="0" t="n">
        <v>1</v>
      </c>
      <c r="F8478" s="38" t="s">
        <v>71</v>
      </c>
      <c r="G8478" s="37" t="s">
        <v>564</v>
      </c>
      <c r="H8478" s="0" t="n">
        <v>389360</v>
      </c>
      <c r="I8478" s="0" t="n">
        <v>86543</v>
      </c>
      <c r="J8478" s="0" t="n">
        <v>16821</v>
      </c>
    </row>
    <row r="8479" customFormat="false" ht="15" hidden="false" customHeight="false" outlineLevel="0" collapsed="false">
      <c r="A8479" s="0" t="n">
        <v>202408</v>
      </c>
      <c r="B8479" s="0" t="n">
        <v>202408</v>
      </c>
      <c r="C8479" s="37" t="s">
        <v>112</v>
      </c>
      <c r="D8479" s="37" t="s">
        <v>476</v>
      </c>
      <c r="E8479" s="0" t="n">
        <v>1</v>
      </c>
      <c r="F8479" s="38" t="s">
        <v>71</v>
      </c>
      <c r="G8479" s="37" t="s">
        <v>565</v>
      </c>
      <c r="H8479" s="0" t="n">
        <v>276455</v>
      </c>
      <c r="I8479" s="0" t="n">
        <v>120364</v>
      </c>
      <c r="J8479" s="0" t="n">
        <v>3150</v>
      </c>
    </row>
    <row r="8480" customFormat="false" ht="15" hidden="false" customHeight="false" outlineLevel="0" collapsed="false">
      <c r="A8480" s="0" t="n">
        <v>202408</v>
      </c>
      <c r="B8480" s="0" t="n">
        <v>202408</v>
      </c>
      <c r="C8480" s="37" t="s">
        <v>158</v>
      </c>
      <c r="D8480" s="37" t="s">
        <v>145</v>
      </c>
      <c r="E8480" s="0" t="n">
        <v>1</v>
      </c>
      <c r="F8480" s="38" t="s">
        <v>71</v>
      </c>
      <c r="G8480" s="37" t="s">
        <v>566</v>
      </c>
      <c r="H8480" s="0" t="n">
        <v>317421</v>
      </c>
      <c r="I8480" s="0" t="n">
        <v>82160</v>
      </c>
      <c r="J8480" s="0" t="n">
        <v>14735</v>
      </c>
    </row>
    <row r="8481" customFormat="false" ht="15" hidden="false" customHeight="false" outlineLevel="0" collapsed="false">
      <c r="A8481" s="0" t="n">
        <v>202408</v>
      </c>
      <c r="B8481" s="0" t="n">
        <v>202408</v>
      </c>
      <c r="C8481" s="37" t="s">
        <v>95</v>
      </c>
      <c r="D8481" s="37" t="s">
        <v>223</v>
      </c>
      <c r="E8481" s="0" t="n">
        <v>1</v>
      </c>
      <c r="F8481" s="38" t="s">
        <v>71</v>
      </c>
      <c r="G8481" s="37" t="s">
        <v>567</v>
      </c>
      <c r="H8481" s="0" t="n">
        <v>477507</v>
      </c>
      <c r="I8481" s="0" t="n">
        <v>286757</v>
      </c>
      <c r="J8481" s="0" t="n">
        <v>-25289</v>
      </c>
    </row>
    <row r="8482" customFormat="false" ht="15" hidden="false" customHeight="false" outlineLevel="0" collapsed="false">
      <c r="A8482" s="0" t="n">
        <v>202408</v>
      </c>
      <c r="B8482" s="0" t="n">
        <v>202408</v>
      </c>
      <c r="C8482" s="37" t="s">
        <v>197</v>
      </c>
      <c r="D8482" s="37" t="s">
        <v>495</v>
      </c>
      <c r="E8482" s="0" t="n">
        <v>1</v>
      </c>
      <c r="F8482" s="38" t="s">
        <v>71</v>
      </c>
      <c r="G8482" s="37" t="s">
        <v>568</v>
      </c>
      <c r="H8482" s="0" t="n">
        <v>377295</v>
      </c>
      <c r="I8482" s="0" t="n">
        <v>128876</v>
      </c>
      <c r="J8482" s="0" t="n">
        <v>21539</v>
      </c>
    </row>
    <row r="8483" customFormat="false" ht="15" hidden="false" customHeight="false" outlineLevel="0" collapsed="false">
      <c r="A8483" s="0" t="n">
        <v>202408</v>
      </c>
      <c r="B8483" s="0" t="n">
        <v>202408</v>
      </c>
      <c r="C8483" s="37" t="s">
        <v>124</v>
      </c>
      <c r="D8483" s="37" t="s">
        <v>569</v>
      </c>
      <c r="E8483" s="0" t="n">
        <v>1</v>
      </c>
      <c r="F8483" s="38" t="s">
        <v>71</v>
      </c>
      <c r="G8483" s="37" t="s">
        <v>570</v>
      </c>
      <c r="H8483" s="0" t="n">
        <v>1347969</v>
      </c>
      <c r="I8483" s="0" t="n">
        <v>232796</v>
      </c>
      <c r="J8483" s="0" t="n">
        <v>-12596</v>
      </c>
    </row>
    <row r="8484" customFormat="false" ht="15" hidden="false" customHeight="false" outlineLevel="0" collapsed="false">
      <c r="A8484" s="0" t="n">
        <v>202408</v>
      </c>
      <c r="B8484" s="0" t="n">
        <v>202408</v>
      </c>
      <c r="C8484" s="37" t="s">
        <v>136</v>
      </c>
      <c r="D8484" s="37" t="s">
        <v>571</v>
      </c>
      <c r="E8484" s="0" t="n">
        <v>1</v>
      </c>
      <c r="F8484" s="38" t="s">
        <v>71</v>
      </c>
      <c r="G8484" s="37" t="s">
        <v>572</v>
      </c>
      <c r="H8484" s="0" t="n">
        <v>57340</v>
      </c>
      <c r="I8484" s="0" t="n">
        <v>46856</v>
      </c>
      <c r="J8484" s="0" t="n">
        <v>5841</v>
      </c>
    </row>
    <row r="8485" customFormat="false" ht="15" hidden="false" customHeight="false" outlineLevel="0" collapsed="false">
      <c r="A8485" s="0" t="n">
        <v>202408</v>
      </c>
      <c r="B8485" s="0" t="n">
        <v>202408</v>
      </c>
      <c r="C8485" s="37" t="s">
        <v>149</v>
      </c>
      <c r="D8485" s="37" t="s">
        <v>116</v>
      </c>
      <c r="E8485" s="0" t="n">
        <v>1</v>
      </c>
      <c r="F8485" s="38" t="s">
        <v>71</v>
      </c>
      <c r="G8485" s="37" t="s">
        <v>573</v>
      </c>
      <c r="H8485" s="0" t="n">
        <v>1165153</v>
      </c>
      <c r="I8485" s="0" t="n">
        <v>325337</v>
      </c>
      <c r="J8485" s="0" t="n">
        <v>62764</v>
      </c>
    </row>
    <row r="8486" customFormat="false" ht="15" hidden="false" customHeight="false" outlineLevel="0" collapsed="false">
      <c r="A8486" s="0" t="n">
        <v>202408</v>
      </c>
      <c r="B8486" s="0" t="n">
        <v>202408</v>
      </c>
      <c r="C8486" s="37" t="s">
        <v>158</v>
      </c>
      <c r="D8486" s="37" t="s">
        <v>476</v>
      </c>
      <c r="E8486" s="0" t="n">
        <v>1</v>
      </c>
      <c r="F8486" s="38" t="s">
        <v>71</v>
      </c>
      <c r="G8486" s="37" t="s">
        <v>574</v>
      </c>
      <c r="H8486" s="0" t="n">
        <v>507043</v>
      </c>
      <c r="I8486" s="0" t="n">
        <v>73185</v>
      </c>
      <c r="J8486" s="0" t="n">
        <v>12348</v>
      </c>
    </row>
    <row r="8487" customFormat="false" ht="15" hidden="false" customHeight="false" outlineLevel="0" collapsed="false">
      <c r="A8487" s="0" t="n">
        <v>202408</v>
      </c>
      <c r="B8487" s="0" t="n">
        <v>202408</v>
      </c>
      <c r="C8487" s="37" t="s">
        <v>106</v>
      </c>
      <c r="D8487" s="37" t="s">
        <v>237</v>
      </c>
      <c r="E8487" s="0" t="n">
        <v>1</v>
      </c>
      <c r="F8487" s="38" t="s">
        <v>71</v>
      </c>
      <c r="G8487" s="37" t="s">
        <v>575</v>
      </c>
      <c r="H8487" s="0" t="n">
        <v>747451</v>
      </c>
      <c r="I8487" s="0" t="n">
        <v>149467</v>
      </c>
      <c r="J8487" s="0" t="n">
        <v>-12543</v>
      </c>
    </row>
    <row r="8488" customFormat="false" ht="15" hidden="false" customHeight="false" outlineLevel="0" collapsed="false">
      <c r="A8488" s="0" t="n">
        <v>202408</v>
      </c>
      <c r="B8488" s="0" t="n">
        <v>202408</v>
      </c>
      <c r="C8488" s="37" t="s">
        <v>152</v>
      </c>
      <c r="D8488" s="37" t="s">
        <v>445</v>
      </c>
      <c r="E8488" s="0" t="n">
        <v>1</v>
      </c>
      <c r="F8488" s="38" t="s">
        <v>71</v>
      </c>
      <c r="G8488" s="37" t="s">
        <v>576</v>
      </c>
      <c r="H8488" s="0" t="n">
        <v>166805</v>
      </c>
      <c r="I8488" s="0" t="n">
        <v>60831</v>
      </c>
      <c r="J8488" s="0" t="n">
        <v>2146</v>
      </c>
    </row>
    <row r="8489" customFormat="false" ht="15" hidden="false" customHeight="false" outlineLevel="0" collapsed="false">
      <c r="A8489" s="0" t="n">
        <v>202408</v>
      </c>
      <c r="B8489" s="0" t="n">
        <v>202408</v>
      </c>
      <c r="C8489" s="37" t="s">
        <v>112</v>
      </c>
      <c r="D8489" s="37" t="s">
        <v>367</v>
      </c>
      <c r="E8489" s="0" t="n">
        <v>1</v>
      </c>
      <c r="F8489" s="38" t="s">
        <v>71</v>
      </c>
      <c r="G8489" s="37" t="s">
        <v>577</v>
      </c>
      <c r="H8489" s="0" t="n">
        <v>2460828</v>
      </c>
      <c r="I8489" s="0" t="n">
        <v>732300</v>
      </c>
      <c r="J8489" s="0" t="n">
        <v>111085</v>
      </c>
    </row>
    <row r="8490" customFormat="false" ht="15" hidden="false" customHeight="false" outlineLevel="0" collapsed="false">
      <c r="A8490" s="0" t="n">
        <v>202408</v>
      </c>
      <c r="B8490" s="0" t="n">
        <v>202408</v>
      </c>
      <c r="C8490" s="37" t="s">
        <v>109</v>
      </c>
      <c r="D8490" s="37" t="s">
        <v>320</v>
      </c>
      <c r="E8490" s="0" t="n">
        <v>1</v>
      </c>
      <c r="F8490" s="38" t="s">
        <v>71</v>
      </c>
      <c r="G8490" s="37" t="s">
        <v>578</v>
      </c>
      <c r="H8490" s="0" t="n">
        <v>2051898</v>
      </c>
      <c r="I8490" s="0" t="n">
        <v>159655</v>
      </c>
      <c r="J8490" s="0" t="n">
        <v>23761</v>
      </c>
    </row>
    <row r="8491" customFormat="false" ht="15" hidden="false" customHeight="false" outlineLevel="0" collapsed="false">
      <c r="A8491" s="0" t="n">
        <v>202408</v>
      </c>
      <c r="B8491" s="0" t="n">
        <v>202408</v>
      </c>
      <c r="C8491" s="37" t="s">
        <v>197</v>
      </c>
      <c r="D8491" s="37" t="s">
        <v>362</v>
      </c>
      <c r="E8491" s="0" t="n">
        <v>1</v>
      </c>
      <c r="F8491" s="38" t="s">
        <v>71</v>
      </c>
      <c r="G8491" s="37" t="s">
        <v>579</v>
      </c>
      <c r="H8491" s="0" t="n">
        <v>1717251</v>
      </c>
      <c r="I8491" s="0" t="n">
        <v>790357</v>
      </c>
      <c r="J8491" s="0" t="n">
        <v>85037</v>
      </c>
    </row>
    <row r="8492" customFormat="false" ht="15" hidden="false" customHeight="false" outlineLevel="0" collapsed="false">
      <c r="A8492" s="0" t="n">
        <v>202408</v>
      </c>
      <c r="B8492" s="0" t="n">
        <v>202408</v>
      </c>
      <c r="C8492" s="37" t="s">
        <v>106</v>
      </c>
      <c r="D8492" s="37" t="s">
        <v>280</v>
      </c>
      <c r="E8492" s="0" t="n">
        <v>1</v>
      </c>
      <c r="F8492" s="38" t="s">
        <v>71</v>
      </c>
      <c r="G8492" s="37" t="s">
        <v>580</v>
      </c>
      <c r="H8492" s="0" t="n">
        <v>83683</v>
      </c>
      <c r="I8492" s="0" t="n">
        <v>10025</v>
      </c>
      <c r="J8492" s="0" t="n">
        <v>-1405</v>
      </c>
    </row>
    <row r="8493" customFormat="false" ht="15" hidden="false" customHeight="false" outlineLevel="0" collapsed="false">
      <c r="A8493" s="0" t="n">
        <v>202408</v>
      </c>
      <c r="B8493" s="0" t="n">
        <v>202408</v>
      </c>
      <c r="C8493" s="37" t="s">
        <v>136</v>
      </c>
      <c r="D8493" s="37" t="s">
        <v>208</v>
      </c>
      <c r="E8493" s="0" t="n">
        <v>1</v>
      </c>
      <c r="F8493" s="38" t="s">
        <v>71</v>
      </c>
      <c r="G8493" s="37" t="s">
        <v>581</v>
      </c>
      <c r="H8493" s="0" t="n">
        <v>1650715</v>
      </c>
      <c r="I8493" s="0" t="n">
        <v>587220</v>
      </c>
      <c r="J8493" s="0" t="n">
        <v>117329</v>
      </c>
    </row>
    <row r="8494" customFormat="false" ht="15" hidden="false" customHeight="false" outlineLevel="0" collapsed="false">
      <c r="A8494" s="0" t="n">
        <v>202408</v>
      </c>
      <c r="B8494" s="0" t="n">
        <v>202408</v>
      </c>
      <c r="C8494" s="37" t="s">
        <v>124</v>
      </c>
      <c r="D8494" s="37" t="s">
        <v>212</v>
      </c>
      <c r="E8494" s="0" t="n">
        <v>1</v>
      </c>
      <c r="F8494" s="38" t="s">
        <v>71</v>
      </c>
      <c r="G8494" s="37" t="s">
        <v>582</v>
      </c>
      <c r="H8494" s="0" t="n">
        <v>993984</v>
      </c>
      <c r="I8494" s="0" t="n">
        <v>383218</v>
      </c>
      <c r="J8494" s="0" t="n">
        <v>83398</v>
      </c>
    </row>
    <row r="8495" customFormat="false" ht="15" hidden="false" customHeight="false" outlineLevel="0" collapsed="false">
      <c r="A8495" s="0" t="n">
        <v>202408</v>
      </c>
      <c r="B8495" s="0" t="n">
        <v>202408</v>
      </c>
      <c r="C8495" s="37" t="s">
        <v>109</v>
      </c>
      <c r="D8495" s="37" t="s">
        <v>482</v>
      </c>
      <c r="E8495" s="0" t="n">
        <v>1</v>
      </c>
      <c r="F8495" s="38" t="s">
        <v>71</v>
      </c>
      <c r="G8495" s="37" t="s">
        <v>583</v>
      </c>
      <c r="H8495" s="0" t="n">
        <v>72160</v>
      </c>
      <c r="I8495" s="0" t="n">
        <v>48601</v>
      </c>
      <c r="J8495" s="0" t="n">
        <v>4684</v>
      </c>
    </row>
    <row r="8496" customFormat="false" ht="15" hidden="false" customHeight="false" outlineLevel="0" collapsed="false">
      <c r="A8496" s="0" t="n">
        <v>202408</v>
      </c>
      <c r="B8496" s="0" t="n">
        <v>202408</v>
      </c>
      <c r="C8496" s="37" t="s">
        <v>178</v>
      </c>
      <c r="D8496" s="37" t="s">
        <v>216</v>
      </c>
      <c r="E8496" s="0" t="n">
        <v>1</v>
      </c>
      <c r="F8496" s="38" t="s">
        <v>71</v>
      </c>
      <c r="G8496" s="37" t="s">
        <v>584</v>
      </c>
      <c r="H8496" s="0" t="n">
        <v>423514</v>
      </c>
      <c r="I8496" s="0" t="n">
        <v>130600</v>
      </c>
      <c r="J8496" s="0" t="n">
        <v>13433</v>
      </c>
    </row>
    <row r="8497" customFormat="false" ht="15" hidden="false" customHeight="false" outlineLevel="0" collapsed="false">
      <c r="A8497" s="0" t="n">
        <v>202408</v>
      </c>
      <c r="B8497" s="0" t="n">
        <v>202408</v>
      </c>
      <c r="C8497" s="37" t="s">
        <v>95</v>
      </c>
      <c r="D8497" s="37" t="s">
        <v>383</v>
      </c>
      <c r="E8497" s="0" t="n">
        <v>1</v>
      </c>
      <c r="F8497" s="38" t="s">
        <v>71</v>
      </c>
      <c r="G8497" s="37" t="s">
        <v>585</v>
      </c>
      <c r="H8497" s="0" t="n">
        <v>700367</v>
      </c>
      <c r="I8497" s="0" t="n">
        <v>271104</v>
      </c>
      <c r="J8497" s="0" t="n">
        <v>35326</v>
      </c>
    </row>
    <row r="8498" customFormat="false" ht="15" hidden="false" customHeight="false" outlineLevel="0" collapsed="false">
      <c r="A8498" s="0" t="n">
        <v>202408</v>
      </c>
      <c r="B8498" s="0" t="n">
        <v>202408</v>
      </c>
      <c r="C8498" s="37" t="s">
        <v>106</v>
      </c>
      <c r="D8498" s="37" t="s">
        <v>586</v>
      </c>
      <c r="E8498" s="0" t="n">
        <v>1</v>
      </c>
      <c r="F8498" s="38" t="s">
        <v>71</v>
      </c>
      <c r="G8498" s="37" t="s">
        <v>587</v>
      </c>
      <c r="H8498" s="0" t="n">
        <v>748940</v>
      </c>
      <c r="I8498" s="0" t="n">
        <v>372966</v>
      </c>
      <c r="J8498" s="0" t="n">
        <v>84307</v>
      </c>
    </row>
    <row r="8499" customFormat="false" ht="15" hidden="false" customHeight="false" outlineLevel="0" collapsed="false">
      <c r="A8499" s="0" t="n">
        <v>202408</v>
      </c>
      <c r="B8499" s="0" t="n">
        <v>202408</v>
      </c>
      <c r="C8499" s="37" t="s">
        <v>178</v>
      </c>
      <c r="D8499" s="37" t="s">
        <v>356</v>
      </c>
      <c r="E8499" s="0" t="n">
        <v>1</v>
      </c>
      <c r="F8499" s="38" t="s">
        <v>71</v>
      </c>
      <c r="G8499" s="37" t="s">
        <v>588</v>
      </c>
      <c r="H8499" s="0" t="n">
        <v>642445</v>
      </c>
      <c r="I8499" s="0" t="n">
        <v>69403</v>
      </c>
      <c r="J8499" s="0" t="n">
        <v>7291</v>
      </c>
    </row>
    <row r="8500" customFormat="false" ht="15" hidden="false" customHeight="false" outlineLevel="0" collapsed="false">
      <c r="A8500" s="0" t="n">
        <v>202408</v>
      </c>
      <c r="B8500" s="0" t="n">
        <v>202408</v>
      </c>
      <c r="C8500" s="37" t="s">
        <v>124</v>
      </c>
      <c r="D8500" s="37" t="s">
        <v>367</v>
      </c>
      <c r="E8500" s="0" t="n">
        <v>1</v>
      </c>
      <c r="F8500" s="38" t="s">
        <v>71</v>
      </c>
      <c r="G8500" s="37" t="s">
        <v>589</v>
      </c>
      <c r="H8500" s="0" t="n">
        <v>766201</v>
      </c>
      <c r="I8500" s="0" t="n">
        <v>253901</v>
      </c>
      <c r="J8500" s="0" t="n">
        <v>15458</v>
      </c>
    </row>
    <row r="8501" customFormat="false" ht="15" hidden="false" customHeight="false" outlineLevel="0" collapsed="false">
      <c r="A8501" s="0" t="n">
        <v>202408</v>
      </c>
      <c r="B8501" s="0" t="n">
        <v>202408</v>
      </c>
      <c r="C8501" s="37" t="s">
        <v>101</v>
      </c>
      <c r="D8501" s="37" t="s">
        <v>590</v>
      </c>
      <c r="E8501" s="0" t="n">
        <v>1</v>
      </c>
      <c r="F8501" s="38" t="s">
        <v>71</v>
      </c>
      <c r="G8501" s="37" t="s">
        <v>591</v>
      </c>
      <c r="H8501" s="0" t="n">
        <v>2672171</v>
      </c>
      <c r="I8501" s="0" t="n">
        <v>2336437</v>
      </c>
      <c r="J8501" s="0" t="n">
        <v>276055</v>
      </c>
    </row>
    <row r="8502" customFormat="false" ht="15" hidden="false" customHeight="false" outlineLevel="0" collapsed="false">
      <c r="A8502" s="0" t="n">
        <v>202408</v>
      </c>
      <c r="B8502" s="0" t="n">
        <v>202408</v>
      </c>
      <c r="C8502" s="37" t="s">
        <v>112</v>
      </c>
      <c r="D8502" s="37" t="s">
        <v>141</v>
      </c>
      <c r="E8502" s="0" t="n">
        <v>1</v>
      </c>
      <c r="F8502" s="38" t="s">
        <v>71</v>
      </c>
      <c r="G8502" s="37" t="s">
        <v>592</v>
      </c>
      <c r="H8502" s="0" t="n">
        <v>1949699</v>
      </c>
      <c r="I8502" s="0" t="n">
        <v>507595</v>
      </c>
      <c r="J8502" s="0" t="n">
        <v>40044</v>
      </c>
    </row>
    <row r="8503" customFormat="false" ht="15" hidden="false" customHeight="false" outlineLevel="0" collapsed="false">
      <c r="A8503" s="0" t="n">
        <v>202408</v>
      </c>
      <c r="B8503" s="0" t="n">
        <v>202408</v>
      </c>
      <c r="C8503" s="37" t="s">
        <v>149</v>
      </c>
      <c r="D8503" s="37" t="s">
        <v>113</v>
      </c>
      <c r="E8503" s="0" t="n">
        <v>1</v>
      </c>
      <c r="F8503" s="38" t="s">
        <v>71</v>
      </c>
      <c r="G8503" s="37" t="s">
        <v>593</v>
      </c>
      <c r="H8503" s="0" t="n">
        <v>17303</v>
      </c>
      <c r="I8503" s="0" t="n">
        <v>6949</v>
      </c>
      <c r="J8503" s="0" t="n">
        <v>556</v>
      </c>
    </row>
    <row r="8504" customFormat="false" ht="15" hidden="false" customHeight="false" outlineLevel="0" collapsed="false">
      <c r="A8504" s="0" t="n">
        <v>202408</v>
      </c>
      <c r="B8504" s="0" t="n">
        <v>202408</v>
      </c>
      <c r="C8504" s="37" t="s">
        <v>178</v>
      </c>
      <c r="D8504" s="37" t="s">
        <v>102</v>
      </c>
      <c r="E8504" s="0" t="n">
        <v>1</v>
      </c>
      <c r="F8504" s="38" t="s">
        <v>71</v>
      </c>
      <c r="G8504" s="37" t="s">
        <v>594</v>
      </c>
      <c r="H8504" s="0" t="n">
        <v>336305</v>
      </c>
      <c r="I8504" s="0" t="n">
        <v>65866</v>
      </c>
      <c r="J8504" s="0" t="n">
        <v>-6362</v>
      </c>
    </row>
    <row r="8505" customFormat="false" ht="15" hidden="false" customHeight="false" outlineLevel="0" collapsed="false">
      <c r="A8505" s="0" t="n">
        <v>202408</v>
      </c>
      <c r="B8505" s="0" t="n">
        <v>202408</v>
      </c>
      <c r="C8505" s="37" t="s">
        <v>98</v>
      </c>
      <c r="D8505" s="37" t="s">
        <v>102</v>
      </c>
      <c r="E8505" s="0" t="n">
        <v>1</v>
      </c>
      <c r="F8505" s="38" t="s">
        <v>71</v>
      </c>
      <c r="G8505" s="37" t="s">
        <v>595</v>
      </c>
      <c r="H8505" s="0" t="n">
        <v>430185</v>
      </c>
      <c r="I8505" s="0" t="n">
        <v>349936</v>
      </c>
      <c r="J8505" s="0" t="n">
        <v>46291</v>
      </c>
    </row>
    <row r="8506" customFormat="false" ht="15" hidden="false" customHeight="false" outlineLevel="0" collapsed="false">
      <c r="A8506" s="0" t="n">
        <v>202408</v>
      </c>
      <c r="B8506" s="0" t="n">
        <v>202408</v>
      </c>
      <c r="C8506" s="37" t="s">
        <v>184</v>
      </c>
      <c r="D8506" s="37" t="s">
        <v>163</v>
      </c>
      <c r="E8506" s="0" t="n">
        <v>1</v>
      </c>
      <c r="F8506" s="38" t="s">
        <v>71</v>
      </c>
      <c r="G8506" s="37" t="s">
        <v>596</v>
      </c>
      <c r="H8506" s="0" t="n">
        <v>62561</v>
      </c>
      <c r="I8506" s="0" t="n">
        <v>22787</v>
      </c>
      <c r="J8506" s="0" t="n">
        <v>4492</v>
      </c>
    </row>
    <row r="8507" customFormat="false" ht="15" hidden="false" customHeight="false" outlineLevel="0" collapsed="false">
      <c r="A8507" s="0" t="n">
        <v>202408</v>
      </c>
      <c r="B8507" s="0" t="n">
        <v>202408</v>
      </c>
      <c r="C8507" s="37" t="s">
        <v>184</v>
      </c>
      <c r="D8507" s="37" t="s">
        <v>380</v>
      </c>
      <c r="E8507" s="0" t="n">
        <v>1</v>
      </c>
      <c r="F8507" s="38" t="s">
        <v>71</v>
      </c>
      <c r="G8507" s="37" t="s">
        <v>597</v>
      </c>
      <c r="H8507" s="0" t="n">
        <v>628959</v>
      </c>
      <c r="I8507" s="0" t="n">
        <v>114505</v>
      </c>
      <c r="J8507" s="0" t="n">
        <v>20844</v>
      </c>
    </row>
    <row r="8508" customFormat="false" ht="15" hidden="false" customHeight="false" outlineLevel="0" collapsed="false">
      <c r="A8508" s="0" t="n">
        <v>202408</v>
      </c>
      <c r="B8508" s="0" t="n">
        <v>202408</v>
      </c>
      <c r="C8508" s="37" t="s">
        <v>98</v>
      </c>
      <c r="D8508" s="37" t="s">
        <v>380</v>
      </c>
      <c r="E8508" s="0" t="n">
        <v>1</v>
      </c>
      <c r="F8508" s="38" t="s">
        <v>71</v>
      </c>
      <c r="G8508" s="37" t="s">
        <v>598</v>
      </c>
      <c r="H8508" s="0" t="n">
        <v>2224872</v>
      </c>
      <c r="I8508" s="0" t="n">
        <v>1126642</v>
      </c>
      <c r="J8508" s="0" t="n">
        <v>197274</v>
      </c>
    </row>
    <row r="8509" customFormat="false" ht="15" hidden="false" customHeight="false" outlineLevel="0" collapsed="false">
      <c r="A8509" s="0" t="n">
        <v>202408</v>
      </c>
      <c r="B8509" s="0" t="n">
        <v>202408</v>
      </c>
      <c r="C8509" s="37" t="s">
        <v>109</v>
      </c>
      <c r="D8509" s="37" t="s">
        <v>372</v>
      </c>
      <c r="E8509" s="0" t="n">
        <v>1</v>
      </c>
      <c r="F8509" s="38" t="s">
        <v>71</v>
      </c>
      <c r="G8509" s="37" t="s">
        <v>599</v>
      </c>
      <c r="H8509" s="0" t="n">
        <v>136530</v>
      </c>
      <c r="I8509" s="0" t="n">
        <v>29488</v>
      </c>
      <c r="J8509" s="0" t="n">
        <v>2203</v>
      </c>
    </row>
    <row r="8510" customFormat="false" ht="15" hidden="false" customHeight="false" outlineLevel="0" collapsed="false">
      <c r="A8510" s="0" t="n">
        <v>202408</v>
      </c>
      <c r="B8510" s="0" t="n">
        <v>202408</v>
      </c>
      <c r="C8510" s="37" t="s">
        <v>152</v>
      </c>
      <c r="D8510" s="37" t="s">
        <v>220</v>
      </c>
      <c r="E8510" s="0" t="n">
        <v>1</v>
      </c>
      <c r="F8510" s="38" t="s">
        <v>71</v>
      </c>
      <c r="G8510" s="37" t="s">
        <v>600</v>
      </c>
      <c r="H8510" s="0" t="n">
        <v>611031</v>
      </c>
      <c r="I8510" s="0" t="n">
        <v>387570</v>
      </c>
      <c r="J8510" s="0" t="n">
        <v>36652</v>
      </c>
    </row>
    <row r="8511" customFormat="false" ht="15" hidden="false" customHeight="false" outlineLevel="0" collapsed="false">
      <c r="A8511" s="0" t="n">
        <v>202408</v>
      </c>
      <c r="B8511" s="0" t="n">
        <v>202408</v>
      </c>
      <c r="C8511" s="37" t="s">
        <v>149</v>
      </c>
      <c r="D8511" s="37" t="s">
        <v>216</v>
      </c>
      <c r="E8511" s="0" t="n">
        <v>1</v>
      </c>
      <c r="F8511" s="38" t="s">
        <v>71</v>
      </c>
      <c r="G8511" s="37" t="s">
        <v>601</v>
      </c>
      <c r="H8511" s="0" t="n">
        <v>178967</v>
      </c>
      <c r="I8511" s="0" t="n">
        <v>21604</v>
      </c>
      <c r="J8511" s="0" t="n">
        <v>4302</v>
      </c>
    </row>
    <row r="8512" customFormat="false" ht="15" hidden="false" customHeight="false" outlineLevel="0" collapsed="false">
      <c r="A8512" s="0" t="n">
        <v>202408</v>
      </c>
      <c r="B8512" s="0" t="n">
        <v>202408</v>
      </c>
      <c r="C8512" s="37" t="s">
        <v>124</v>
      </c>
      <c r="D8512" s="37" t="s">
        <v>249</v>
      </c>
      <c r="E8512" s="0" t="n">
        <v>1</v>
      </c>
      <c r="F8512" s="38" t="s">
        <v>71</v>
      </c>
      <c r="G8512" s="37" t="s">
        <v>602</v>
      </c>
      <c r="H8512" s="0" t="n">
        <v>244875</v>
      </c>
      <c r="I8512" s="0" t="n">
        <v>112240</v>
      </c>
      <c r="J8512" s="0" t="n">
        <v>18714</v>
      </c>
    </row>
    <row r="8513" customFormat="false" ht="15" hidden="false" customHeight="false" outlineLevel="0" collapsed="false">
      <c r="A8513" s="0" t="n">
        <v>202408</v>
      </c>
      <c r="B8513" s="0" t="n">
        <v>202408</v>
      </c>
      <c r="C8513" s="37" t="s">
        <v>115</v>
      </c>
      <c r="D8513" s="37" t="s">
        <v>603</v>
      </c>
      <c r="E8513" s="0" t="n">
        <v>1</v>
      </c>
      <c r="F8513" s="38" t="s">
        <v>71</v>
      </c>
      <c r="G8513" s="37" t="s">
        <v>604</v>
      </c>
      <c r="H8513" s="0" t="n">
        <v>3102472</v>
      </c>
      <c r="I8513" s="0" t="n">
        <v>482290</v>
      </c>
      <c r="J8513" s="0" t="n">
        <v>110269</v>
      </c>
    </row>
    <row r="8514" customFormat="false" ht="15" hidden="false" customHeight="false" outlineLevel="0" collapsed="false">
      <c r="A8514" s="0" t="n">
        <v>202408</v>
      </c>
      <c r="B8514" s="0" t="n">
        <v>202408</v>
      </c>
      <c r="C8514" s="37" t="s">
        <v>158</v>
      </c>
      <c r="D8514" s="37" t="s">
        <v>519</v>
      </c>
      <c r="E8514" s="0" t="n">
        <v>1</v>
      </c>
      <c r="F8514" s="38" t="s">
        <v>71</v>
      </c>
      <c r="G8514" s="37" t="s">
        <v>605</v>
      </c>
      <c r="H8514" s="0" t="n">
        <v>375945</v>
      </c>
      <c r="I8514" s="0" t="n">
        <v>100932</v>
      </c>
      <c r="J8514" s="0" t="n">
        <v>1285</v>
      </c>
    </row>
    <row r="8515" customFormat="false" ht="15" hidden="false" customHeight="false" outlineLevel="0" collapsed="false">
      <c r="A8515" s="0" t="n">
        <v>202408</v>
      </c>
      <c r="B8515" s="0" t="n">
        <v>202408</v>
      </c>
      <c r="C8515" s="37" t="s">
        <v>106</v>
      </c>
      <c r="D8515" s="37" t="s">
        <v>606</v>
      </c>
      <c r="E8515" s="0" t="n">
        <v>1</v>
      </c>
      <c r="F8515" s="38" t="s">
        <v>71</v>
      </c>
      <c r="G8515" s="37" t="s">
        <v>607</v>
      </c>
      <c r="H8515" s="0" t="n">
        <v>965657</v>
      </c>
      <c r="I8515" s="0" t="n">
        <v>261323</v>
      </c>
      <c r="J8515" s="0" t="n">
        <v>3163</v>
      </c>
    </row>
    <row r="8516" customFormat="false" ht="15" hidden="false" customHeight="false" outlineLevel="0" collapsed="false">
      <c r="A8516" s="0" t="n">
        <v>202408</v>
      </c>
      <c r="B8516" s="0" t="n">
        <v>202408</v>
      </c>
      <c r="C8516" s="37" t="s">
        <v>152</v>
      </c>
      <c r="D8516" s="37" t="s">
        <v>608</v>
      </c>
      <c r="E8516" s="0" t="n">
        <v>1</v>
      </c>
      <c r="F8516" s="38" t="s">
        <v>71</v>
      </c>
      <c r="G8516" s="37" t="s">
        <v>609</v>
      </c>
      <c r="H8516" s="0" t="n">
        <v>55969</v>
      </c>
      <c r="I8516" s="0" t="n">
        <v>11180</v>
      </c>
      <c r="J8516" s="0" t="n">
        <v>523</v>
      </c>
    </row>
    <row r="8517" customFormat="false" ht="15" hidden="false" customHeight="false" outlineLevel="0" collapsed="false">
      <c r="A8517" s="0" t="n">
        <v>202408</v>
      </c>
      <c r="B8517" s="0" t="n">
        <v>202408</v>
      </c>
      <c r="C8517" s="37" t="s">
        <v>109</v>
      </c>
      <c r="D8517" s="37" t="s">
        <v>393</v>
      </c>
      <c r="E8517" s="0" t="n">
        <v>1</v>
      </c>
      <c r="F8517" s="38" t="s">
        <v>71</v>
      </c>
      <c r="G8517" s="37" t="s">
        <v>610</v>
      </c>
      <c r="H8517" s="0" t="n">
        <v>5450103</v>
      </c>
      <c r="I8517" s="0" t="n">
        <v>1399504</v>
      </c>
      <c r="J8517" s="0" t="n">
        <v>-20017</v>
      </c>
    </row>
    <row r="8518" customFormat="false" ht="15" hidden="false" customHeight="false" outlineLevel="0" collapsed="false">
      <c r="A8518" s="0" t="n">
        <v>202408</v>
      </c>
      <c r="B8518" s="0" t="n">
        <v>202408</v>
      </c>
      <c r="C8518" s="37" t="s">
        <v>178</v>
      </c>
      <c r="D8518" s="37" t="s">
        <v>320</v>
      </c>
      <c r="E8518" s="0" t="n">
        <v>1</v>
      </c>
      <c r="F8518" s="38" t="s">
        <v>71</v>
      </c>
      <c r="G8518" s="37" t="s">
        <v>611</v>
      </c>
      <c r="H8518" s="0" t="n">
        <v>1531265</v>
      </c>
      <c r="I8518" s="0" t="n">
        <v>853058</v>
      </c>
      <c r="J8518" s="0" t="n">
        <v>-44483</v>
      </c>
    </row>
    <row r="8519" customFormat="false" ht="15" hidden="false" customHeight="false" outlineLevel="0" collapsed="false">
      <c r="A8519" s="0" t="n">
        <v>202408</v>
      </c>
      <c r="B8519" s="0" t="n">
        <v>202408</v>
      </c>
      <c r="C8519" s="37" t="s">
        <v>101</v>
      </c>
      <c r="D8519" s="37" t="s">
        <v>104</v>
      </c>
      <c r="E8519" s="0" t="n">
        <v>1</v>
      </c>
      <c r="F8519" s="38" t="s">
        <v>71</v>
      </c>
      <c r="G8519" s="37" t="s">
        <v>612</v>
      </c>
      <c r="H8519" s="0" t="n">
        <v>451532</v>
      </c>
      <c r="I8519" s="0" t="n">
        <v>188537</v>
      </c>
      <c r="J8519" s="0" t="n">
        <v>23918</v>
      </c>
    </row>
    <row r="8520" customFormat="false" ht="15" hidden="false" customHeight="false" outlineLevel="0" collapsed="false">
      <c r="A8520" s="0" t="n">
        <v>202408</v>
      </c>
      <c r="B8520" s="0" t="n">
        <v>202408</v>
      </c>
      <c r="C8520" s="37" t="s">
        <v>124</v>
      </c>
      <c r="D8520" s="37" t="s">
        <v>362</v>
      </c>
      <c r="E8520" s="0" t="n">
        <v>1</v>
      </c>
      <c r="F8520" s="38" t="s">
        <v>71</v>
      </c>
      <c r="G8520" s="37" t="s">
        <v>613</v>
      </c>
      <c r="H8520" s="0" t="n">
        <v>773457</v>
      </c>
      <c r="I8520" s="0" t="n">
        <v>183890</v>
      </c>
      <c r="J8520" s="0" t="n">
        <v>22077</v>
      </c>
    </row>
    <row r="8521" customFormat="false" ht="15" hidden="false" customHeight="false" outlineLevel="0" collapsed="false">
      <c r="A8521" s="0" t="n">
        <v>202408</v>
      </c>
      <c r="B8521" s="0" t="n">
        <v>202408</v>
      </c>
      <c r="C8521" s="37" t="s">
        <v>136</v>
      </c>
      <c r="D8521" s="37" t="s">
        <v>603</v>
      </c>
      <c r="E8521" s="0" t="n">
        <v>1</v>
      </c>
      <c r="F8521" s="38" t="s">
        <v>71</v>
      </c>
      <c r="G8521" s="37" t="s">
        <v>614</v>
      </c>
      <c r="H8521" s="0" t="n">
        <v>106353</v>
      </c>
      <c r="I8521" s="0" t="n">
        <v>37406</v>
      </c>
      <c r="J8521" s="0" t="n">
        <v>3914</v>
      </c>
    </row>
    <row r="8522" customFormat="false" ht="15" hidden="false" customHeight="false" outlineLevel="0" collapsed="false">
      <c r="A8522" s="0" t="n">
        <v>202408</v>
      </c>
      <c r="B8522" s="0" t="n">
        <v>202408</v>
      </c>
      <c r="C8522" s="37" t="s">
        <v>152</v>
      </c>
      <c r="D8522" s="37" t="s">
        <v>387</v>
      </c>
      <c r="E8522" s="0" t="n">
        <v>1</v>
      </c>
      <c r="F8522" s="38" t="s">
        <v>71</v>
      </c>
      <c r="G8522" s="37" t="s">
        <v>615</v>
      </c>
      <c r="H8522" s="0" t="n">
        <v>1960370</v>
      </c>
      <c r="I8522" s="0" t="n">
        <v>721651</v>
      </c>
      <c r="J8522" s="0" t="n">
        <v>83260</v>
      </c>
    </row>
    <row r="8523" customFormat="false" ht="15" hidden="false" customHeight="false" outlineLevel="0" collapsed="false">
      <c r="A8523" s="0" t="n">
        <v>202408</v>
      </c>
      <c r="B8523" s="0" t="n">
        <v>202408</v>
      </c>
      <c r="C8523" s="37" t="s">
        <v>178</v>
      </c>
      <c r="D8523" s="37" t="s">
        <v>616</v>
      </c>
      <c r="E8523" s="0" t="n">
        <v>1</v>
      </c>
      <c r="F8523" s="38" t="s">
        <v>71</v>
      </c>
      <c r="G8523" s="37" t="s">
        <v>617</v>
      </c>
      <c r="H8523" s="0" t="n">
        <v>274949</v>
      </c>
      <c r="I8523" s="0" t="n">
        <v>45964</v>
      </c>
      <c r="J8523" s="0" t="n">
        <v>-3051</v>
      </c>
    </row>
    <row r="8524" customFormat="false" ht="15" hidden="false" customHeight="false" outlineLevel="0" collapsed="false">
      <c r="A8524" s="0" t="n">
        <v>202408</v>
      </c>
      <c r="B8524" s="0" t="n">
        <v>202408</v>
      </c>
      <c r="C8524" s="37" t="s">
        <v>106</v>
      </c>
      <c r="D8524" s="37" t="s">
        <v>618</v>
      </c>
      <c r="E8524" s="0" t="n">
        <v>1</v>
      </c>
      <c r="F8524" s="38" t="s">
        <v>71</v>
      </c>
      <c r="G8524" s="37" t="s">
        <v>619</v>
      </c>
      <c r="H8524" s="0" t="n">
        <v>546475</v>
      </c>
      <c r="I8524" s="0" t="n">
        <v>185548</v>
      </c>
      <c r="J8524" s="0" t="n">
        <v>5937</v>
      </c>
    </row>
    <row r="8525" customFormat="false" ht="15" hidden="false" customHeight="false" outlineLevel="0" collapsed="false">
      <c r="A8525" s="0" t="n">
        <v>202408</v>
      </c>
      <c r="B8525" s="0" t="n">
        <v>202408</v>
      </c>
      <c r="C8525" s="37" t="s">
        <v>184</v>
      </c>
      <c r="D8525" s="37" t="s">
        <v>231</v>
      </c>
      <c r="E8525" s="0" t="n">
        <v>1</v>
      </c>
      <c r="F8525" s="38" t="s">
        <v>71</v>
      </c>
      <c r="G8525" s="37" t="s">
        <v>620</v>
      </c>
      <c r="H8525" s="0" t="n">
        <v>374641</v>
      </c>
      <c r="I8525" s="0" t="n">
        <v>69006</v>
      </c>
      <c r="J8525" s="0" t="n">
        <v>3495</v>
      </c>
    </row>
    <row r="8526" customFormat="false" ht="15" hidden="false" customHeight="false" outlineLevel="0" collapsed="false">
      <c r="A8526" s="0" t="n">
        <v>202408</v>
      </c>
      <c r="B8526" s="0" t="n">
        <v>202408</v>
      </c>
      <c r="C8526" s="37" t="s">
        <v>124</v>
      </c>
      <c r="D8526" s="37" t="s">
        <v>467</v>
      </c>
      <c r="E8526" s="0" t="n">
        <v>1</v>
      </c>
      <c r="F8526" s="38" t="s">
        <v>71</v>
      </c>
      <c r="G8526" s="37" t="s">
        <v>621</v>
      </c>
      <c r="H8526" s="0" t="n">
        <v>235375</v>
      </c>
      <c r="I8526" s="0" t="n">
        <v>117717</v>
      </c>
      <c r="J8526" s="0" t="n">
        <v>9988</v>
      </c>
    </row>
    <row r="8527" customFormat="false" ht="15" hidden="false" customHeight="false" outlineLevel="0" collapsed="false">
      <c r="A8527" s="0" t="n">
        <v>202408</v>
      </c>
      <c r="B8527" s="0" t="n">
        <v>202408</v>
      </c>
      <c r="C8527" s="37" t="s">
        <v>112</v>
      </c>
      <c r="D8527" s="37" t="s">
        <v>324</v>
      </c>
      <c r="E8527" s="0" t="n">
        <v>1</v>
      </c>
      <c r="F8527" s="38" t="s">
        <v>71</v>
      </c>
      <c r="G8527" s="37" t="s">
        <v>622</v>
      </c>
      <c r="H8527" s="0" t="n">
        <v>1088490</v>
      </c>
      <c r="I8527" s="0" t="n">
        <v>349425</v>
      </c>
      <c r="J8527" s="0" t="n">
        <v>-23054</v>
      </c>
    </row>
    <row r="8528" customFormat="false" ht="15" hidden="false" customHeight="false" outlineLevel="0" collapsed="false">
      <c r="A8528" s="0" t="n">
        <v>202408</v>
      </c>
      <c r="B8528" s="0" t="n">
        <v>202408</v>
      </c>
      <c r="C8528" s="37" t="s">
        <v>106</v>
      </c>
      <c r="D8528" s="37" t="s">
        <v>623</v>
      </c>
      <c r="E8528" s="0" t="n">
        <v>1</v>
      </c>
      <c r="F8528" s="38" t="s">
        <v>71</v>
      </c>
      <c r="G8528" s="37" t="s">
        <v>624</v>
      </c>
      <c r="H8528" s="0" t="n">
        <v>753591</v>
      </c>
      <c r="I8528" s="0" t="n">
        <v>233097</v>
      </c>
      <c r="J8528" s="0" t="n">
        <v>-2979</v>
      </c>
    </row>
    <row r="8529" customFormat="false" ht="15" hidden="false" customHeight="false" outlineLevel="0" collapsed="false">
      <c r="A8529" s="0" t="n">
        <v>202408</v>
      </c>
      <c r="B8529" s="0" t="n">
        <v>202408</v>
      </c>
      <c r="C8529" s="37" t="s">
        <v>95</v>
      </c>
      <c r="D8529" s="37" t="s">
        <v>320</v>
      </c>
      <c r="E8529" s="0" t="n">
        <v>1</v>
      </c>
      <c r="F8529" s="38" t="s">
        <v>71</v>
      </c>
      <c r="G8529" s="37" t="s">
        <v>625</v>
      </c>
      <c r="H8529" s="0" t="n">
        <v>1035933</v>
      </c>
      <c r="I8529" s="0" t="n">
        <v>114913</v>
      </c>
      <c r="J8529" s="0" t="n">
        <v>4177</v>
      </c>
    </row>
    <row r="8530" customFormat="false" ht="15" hidden="false" customHeight="false" outlineLevel="0" collapsed="false">
      <c r="A8530" s="0" t="n">
        <v>202408</v>
      </c>
      <c r="B8530" s="0" t="n">
        <v>202408</v>
      </c>
      <c r="C8530" s="37" t="s">
        <v>197</v>
      </c>
      <c r="D8530" s="37" t="s">
        <v>626</v>
      </c>
      <c r="E8530" s="0" t="n">
        <v>1</v>
      </c>
      <c r="F8530" s="38" t="s">
        <v>71</v>
      </c>
      <c r="G8530" s="37" t="s">
        <v>627</v>
      </c>
      <c r="H8530" s="0" t="n">
        <v>524750</v>
      </c>
      <c r="I8530" s="0" t="n">
        <v>73275</v>
      </c>
      <c r="J8530" s="0" t="n">
        <v>13617</v>
      </c>
    </row>
    <row r="8531" customFormat="false" ht="15" hidden="false" customHeight="false" outlineLevel="0" collapsed="false">
      <c r="A8531" s="0" t="n">
        <v>202408</v>
      </c>
      <c r="B8531" s="0" t="n">
        <v>202408</v>
      </c>
      <c r="C8531" s="37" t="s">
        <v>197</v>
      </c>
      <c r="D8531" s="37" t="s">
        <v>172</v>
      </c>
      <c r="E8531" s="0" t="n">
        <v>1</v>
      </c>
      <c r="F8531" s="38" t="s">
        <v>71</v>
      </c>
      <c r="G8531" s="37" t="s">
        <v>628</v>
      </c>
      <c r="H8531" s="0" t="n">
        <v>900184</v>
      </c>
      <c r="I8531" s="0" t="n">
        <v>282835</v>
      </c>
      <c r="J8531" s="0" t="n">
        <v>30033</v>
      </c>
    </row>
    <row r="8532" customFormat="false" ht="15" hidden="false" customHeight="false" outlineLevel="0" collapsed="false">
      <c r="A8532" s="0" t="n">
        <v>202408</v>
      </c>
      <c r="B8532" s="0" t="n">
        <v>202408</v>
      </c>
      <c r="C8532" s="37" t="s">
        <v>124</v>
      </c>
      <c r="D8532" s="37" t="s">
        <v>420</v>
      </c>
      <c r="E8532" s="0" t="n">
        <v>1</v>
      </c>
      <c r="F8532" s="38" t="s">
        <v>71</v>
      </c>
      <c r="G8532" s="37" t="s">
        <v>629</v>
      </c>
      <c r="H8532" s="0" t="n">
        <v>308295</v>
      </c>
      <c r="I8532" s="0" t="n">
        <v>117278</v>
      </c>
      <c r="J8532" s="0" t="n">
        <v>21363</v>
      </c>
    </row>
    <row r="8533" customFormat="false" ht="15" hidden="false" customHeight="false" outlineLevel="0" collapsed="false">
      <c r="A8533" s="0" t="n">
        <v>202408</v>
      </c>
      <c r="B8533" s="0" t="n">
        <v>202408</v>
      </c>
      <c r="C8533" s="37" t="s">
        <v>95</v>
      </c>
      <c r="D8533" s="37" t="s">
        <v>200</v>
      </c>
      <c r="E8533" s="0" t="n">
        <v>1</v>
      </c>
      <c r="F8533" s="38" t="s">
        <v>71</v>
      </c>
      <c r="G8533" s="37" t="s">
        <v>630</v>
      </c>
      <c r="H8533" s="0" t="n">
        <v>6366225</v>
      </c>
      <c r="I8533" s="0" t="n">
        <v>3383448</v>
      </c>
      <c r="J8533" s="0" t="n">
        <v>229252</v>
      </c>
    </row>
    <row r="8534" customFormat="false" ht="15" hidden="false" customHeight="false" outlineLevel="0" collapsed="false">
      <c r="A8534" s="0" t="n">
        <v>202408</v>
      </c>
      <c r="B8534" s="0" t="n">
        <v>202408</v>
      </c>
      <c r="C8534" s="37" t="s">
        <v>106</v>
      </c>
      <c r="D8534" s="37" t="s">
        <v>631</v>
      </c>
      <c r="E8534" s="0" t="n">
        <v>1</v>
      </c>
      <c r="F8534" s="38" t="s">
        <v>71</v>
      </c>
      <c r="G8534" s="37" t="s">
        <v>632</v>
      </c>
      <c r="H8534" s="0" t="n">
        <v>93341</v>
      </c>
      <c r="I8534" s="0" t="n">
        <v>39497</v>
      </c>
      <c r="J8534" s="0" t="n">
        <v>3164</v>
      </c>
    </row>
    <row r="8535" customFormat="false" ht="15" hidden="false" customHeight="false" outlineLevel="0" collapsed="false">
      <c r="A8535" s="0" t="n">
        <v>202408</v>
      </c>
      <c r="B8535" s="0" t="n">
        <v>202408</v>
      </c>
      <c r="C8535" s="37" t="s">
        <v>106</v>
      </c>
      <c r="D8535" s="37" t="s">
        <v>214</v>
      </c>
      <c r="E8535" s="0" t="n">
        <v>1</v>
      </c>
      <c r="F8535" s="38" t="s">
        <v>71</v>
      </c>
      <c r="G8535" s="37" t="s">
        <v>633</v>
      </c>
      <c r="H8535" s="0" t="n">
        <v>2943722</v>
      </c>
      <c r="I8535" s="0" t="n">
        <v>1101133</v>
      </c>
      <c r="J8535" s="0" t="n">
        <v>143046</v>
      </c>
    </row>
    <row r="8536" customFormat="false" ht="15" hidden="false" customHeight="false" outlineLevel="0" collapsed="false">
      <c r="A8536" s="0" t="n">
        <v>202408</v>
      </c>
      <c r="B8536" s="0" t="n">
        <v>202408</v>
      </c>
      <c r="C8536" s="37" t="s">
        <v>184</v>
      </c>
      <c r="D8536" s="37" t="s">
        <v>634</v>
      </c>
      <c r="E8536" s="0" t="n">
        <v>1</v>
      </c>
      <c r="F8536" s="38" t="s">
        <v>71</v>
      </c>
      <c r="G8536" s="37" t="s">
        <v>635</v>
      </c>
      <c r="H8536" s="0" t="n">
        <v>2752309</v>
      </c>
      <c r="I8536" s="0" t="n">
        <v>811707</v>
      </c>
      <c r="J8536" s="0" t="n">
        <v>50552</v>
      </c>
    </row>
    <row r="8537" customFormat="false" ht="15" hidden="false" customHeight="false" outlineLevel="0" collapsed="false">
      <c r="A8537" s="0" t="n">
        <v>202408</v>
      </c>
      <c r="B8537" s="0" t="n">
        <v>202408</v>
      </c>
      <c r="C8537" s="37" t="s">
        <v>109</v>
      </c>
      <c r="D8537" s="37" t="s">
        <v>636</v>
      </c>
      <c r="E8537" s="0" t="n">
        <v>1</v>
      </c>
      <c r="F8537" s="38" t="s">
        <v>71</v>
      </c>
      <c r="G8537" s="37" t="s">
        <v>637</v>
      </c>
      <c r="H8537" s="0" t="n">
        <v>193584</v>
      </c>
      <c r="I8537" s="0" t="n">
        <v>118630</v>
      </c>
      <c r="J8537" s="0" t="n">
        <v>2079</v>
      </c>
    </row>
    <row r="8538" customFormat="false" ht="15" hidden="false" customHeight="false" outlineLevel="0" collapsed="false">
      <c r="A8538" s="0" t="n">
        <v>202408</v>
      </c>
      <c r="B8538" s="0" t="n">
        <v>202408</v>
      </c>
      <c r="C8538" s="37" t="s">
        <v>106</v>
      </c>
      <c r="D8538" s="37" t="s">
        <v>638</v>
      </c>
      <c r="E8538" s="0" t="n">
        <v>1</v>
      </c>
      <c r="F8538" s="38" t="s">
        <v>71</v>
      </c>
      <c r="G8538" s="37" t="s">
        <v>639</v>
      </c>
      <c r="H8538" s="0" t="n">
        <v>8632064</v>
      </c>
      <c r="I8538" s="0" t="n">
        <v>1363876</v>
      </c>
      <c r="J8538" s="0" t="n">
        <v>-94078</v>
      </c>
    </row>
    <row r="8539" customFormat="false" ht="15" hidden="false" customHeight="false" outlineLevel="0" collapsed="false">
      <c r="A8539" s="0" t="n">
        <v>202408</v>
      </c>
      <c r="B8539" s="0" t="n">
        <v>202408</v>
      </c>
      <c r="C8539" s="37" t="s">
        <v>124</v>
      </c>
      <c r="D8539" s="37" t="s">
        <v>99</v>
      </c>
      <c r="E8539" s="0" t="n">
        <v>1</v>
      </c>
      <c r="F8539" s="38" t="s">
        <v>71</v>
      </c>
      <c r="G8539" s="37" t="s">
        <v>640</v>
      </c>
      <c r="H8539" s="0" t="n">
        <v>1787567</v>
      </c>
      <c r="I8539" s="0" t="n">
        <v>339963</v>
      </c>
      <c r="J8539" s="0" t="n">
        <v>6870</v>
      </c>
    </row>
    <row r="8540" customFormat="false" ht="15" hidden="false" customHeight="false" outlineLevel="0" collapsed="false">
      <c r="A8540" s="0" t="n">
        <v>202408</v>
      </c>
      <c r="B8540" s="0" t="n">
        <v>202408</v>
      </c>
      <c r="C8540" s="37" t="s">
        <v>109</v>
      </c>
      <c r="D8540" s="37" t="s">
        <v>300</v>
      </c>
      <c r="E8540" s="0" t="n">
        <v>1</v>
      </c>
      <c r="F8540" s="38" t="s">
        <v>71</v>
      </c>
      <c r="G8540" s="37" t="s">
        <v>641</v>
      </c>
      <c r="H8540" s="0" t="n">
        <v>2249669</v>
      </c>
      <c r="I8540" s="0" t="n">
        <v>450750</v>
      </c>
      <c r="J8540" s="0" t="n">
        <v>73751</v>
      </c>
    </row>
    <row r="8541" customFormat="false" ht="15" hidden="false" customHeight="false" outlineLevel="0" collapsed="false">
      <c r="A8541" s="0" t="n">
        <v>202408</v>
      </c>
      <c r="B8541" s="0" t="n">
        <v>202408</v>
      </c>
      <c r="C8541" s="37" t="s">
        <v>109</v>
      </c>
      <c r="D8541" s="37" t="s">
        <v>116</v>
      </c>
      <c r="E8541" s="0" t="n">
        <v>1</v>
      </c>
      <c r="F8541" s="38" t="s">
        <v>71</v>
      </c>
      <c r="G8541" s="37" t="s">
        <v>642</v>
      </c>
      <c r="H8541" s="0" t="n">
        <v>459394</v>
      </c>
      <c r="I8541" s="0" t="n">
        <v>123937</v>
      </c>
      <c r="J8541" s="0" t="n">
        <v>25539</v>
      </c>
    </row>
    <row r="8542" customFormat="false" ht="15" hidden="false" customHeight="false" outlineLevel="0" collapsed="false">
      <c r="A8542" s="0" t="n">
        <v>202408</v>
      </c>
      <c r="B8542" s="0" t="n">
        <v>202408</v>
      </c>
      <c r="C8542" s="37" t="s">
        <v>124</v>
      </c>
      <c r="D8542" s="37" t="s">
        <v>170</v>
      </c>
      <c r="E8542" s="0" t="n">
        <v>1</v>
      </c>
      <c r="F8542" s="38" t="s">
        <v>71</v>
      </c>
      <c r="G8542" s="37" t="s">
        <v>643</v>
      </c>
      <c r="H8542" s="0" t="n">
        <v>474474</v>
      </c>
      <c r="I8542" s="0" t="n">
        <v>162126</v>
      </c>
      <c r="J8542" s="0" t="n">
        <v>435</v>
      </c>
    </row>
    <row r="8543" customFormat="false" ht="15" hidden="false" customHeight="false" outlineLevel="0" collapsed="false">
      <c r="A8543" s="0" t="n">
        <v>202408</v>
      </c>
      <c r="B8543" s="0" t="n">
        <v>202408</v>
      </c>
      <c r="C8543" s="37" t="s">
        <v>115</v>
      </c>
      <c r="D8543" s="37" t="s">
        <v>130</v>
      </c>
      <c r="E8543" s="0" t="n">
        <v>1</v>
      </c>
      <c r="F8543" s="38" t="s">
        <v>71</v>
      </c>
      <c r="G8543" s="37" t="s">
        <v>644</v>
      </c>
      <c r="H8543" s="0" t="n">
        <v>413772</v>
      </c>
      <c r="I8543" s="0" t="n">
        <v>141033</v>
      </c>
      <c r="J8543" s="0" t="n">
        <v>-13169</v>
      </c>
    </row>
    <row r="8544" customFormat="false" ht="15" hidden="false" customHeight="false" outlineLevel="0" collapsed="false">
      <c r="A8544" s="0" t="n">
        <v>202408</v>
      </c>
      <c r="B8544" s="0" t="n">
        <v>202408</v>
      </c>
      <c r="C8544" s="37" t="s">
        <v>95</v>
      </c>
      <c r="D8544" s="37" t="s">
        <v>235</v>
      </c>
      <c r="E8544" s="0" t="n">
        <v>1</v>
      </c>
      <c r="F8544" s="38" t="s">
        <v>71</v>
      </c>
      <c r="G8544" s="37" t="s">
        <v>645</v>
      </c>
      <c r="H8544" s="0" t="n">
        <v>730838</v>
      </c>
      <c r="I8544" s="0" t="n">
        <v>218931</v>
      </c>
      <c r="J8544" s="0" t="n">
        <v>37801</v>
      </c>
    </row>
    <row r="8545" customFormat="false" ht="15" hidden="false" customHeight="false" outlineLevel="0" collapsed="false">
      <c r="A8545" s="0" t="n">
        <v>202408</v>
      </c>
      <c r="B8545" s="0" t="n">
        <v>202408</v>
      </c>
      <c r="C8545" s="37" t="s">
        <v>115</v>
      </c>
      <c r="D8545" s="37" t="s">
        <v>646</v>
      </c>
      <c r="E8545" s="0" t="n">
        <v>1</v>
      </c>
      <c r="F8545" s="38" t="s">
        <v>71</v>
      </c>
      <c r="G8545" s="37" t="s">
        <v>647</v>
      </c>
      <c r="H8545" s="0" t="n">
        <v>4073362</v>
      </c>
      <c r="I8545" s="0" t="n">
        <v>1150495</v>
      </c>
      <c r="J8545" s="0" t="n">
        <v>100012</v>
      </c>
    </row>
    <row r="8546" customFormat="false" ht="15" hidden="false" customHeight="false" outlineLevel="0" collapsed="false">
      <c r="A8546" s="0" t="n">
        <v>202408</v>
      </c>
      <c r="B8546" s="0" t="n">
        <v>202408</v>
      </c>
      <c r="C8546" s="37" t="s">
        <v>149</v>
      </c>
      <c r="D8546" s="37" t="s">
        <v>531</v>
      </c>
      <c r="E8546" s="0" t="n">
        <v>1</v>
      </c>
      <c r="F8546" s="38" t="s">
        <v>71</v>
      </c>
      <c r="G8546" s="37" t="s">
        <v>648</v>
      </c>
      <c r="H8546" s="0" t="n">
        <v>962077</v>
      </c>
      <c r="I8546" s="0" t="n">
        <v>588765</v>
      </c>
      <c r="J8546" s="0" t="n">
        <v>-32208</v>
      </c>
    </row>
    <row r="8547" customFormat="false" ht="15" hidden="false" customHeight="false" outlineLevel="0" collapsed="false">
      <c r="A8547" s="0" t="n">
        <v>202408</v>
      </c>
      <c r="B8547" s="0" t="n">
        <v>202408</v>
      </c>
      <c r="C8547" s="37" t="s">
        <v>124</v>
      </c>
      <c r="D8547" s="37" t="s">
        <v>616</v>
      </c>
      <c r="E8547" s="0" t="n">
        <v>1</v>
      </c>
      <c r="F8547" s="38" t="s">
        <v>71</v>
      </c>
      <c r="G8547" s="37" t="s">
        <v>649</v>
      </c>
      <c r="H8547" s="0" t="n">
        <v>175708</v>
      </c>
      <c r="I8547" s="0" t="n">
        <v>39571</v>
      </c>
      <c r="J8547" s="0" t="n">
        <v>-9144</v>
      </c>
    </row>
    <row r="8548" customFormat="false" ht="15" hidden="false" customHeight="false" outlineLevel="0" collapsed="false">
      <c r="A8548" s="0" t="n">
        <v>202408</v>
      </c>
      <c r="B8548" s="0" t="n">
        <v>202408</v>
      </c>
      <c r="C8548" s="37" t="s">
        <v>101</v>
      </c>
      <c r="D8548" s="37" t="s">
        <v>445</v>
      </c>
      <c r="E8548" s="0" t="n">
        <v>1</v>
      </c>
      <c r="F8548" s="38" t="s">
        <v>71</v>
      </c>
      <c r="G8548" s="37" t="s">
        <v>650</v>
      </c>
      <c r="H8548" s="0" t="n">
        <v>1555820</v>
      </c>
      <c r="I8548" s="0" t="n">
        <v>551004</v>
      </c>
      <c r="J8548" s="0" t="n">
        <v>-9004</v>
      </c>
    </row>
    <row r="8549" customFormat="false" ht="15" hidden="false" customHeight="false" outlineLevel="0" collapsed="false">
      <c r="A8549" s="0" t="n">
        <v>202408</v>
      </c>
      <c r="B8549" s="0" t="n">
        <v>202408</v>
      </c>
      <c r="C8549" s="37" t="s">
        <v>109</v>
      </c>
      <c r="D8549" s="37" t="s">
        <v>651</v>
      </c>
      <c r="E8549" s="0" t="n">
        <v>1</v>
      </c>
      <c r="F8549" s="38" t="s">
        <v>71</v>
      </c>
      <c r="G8549" s="37" t="s">
        <v>652</v>
      </c>
      <c r="H8549" s="0" t="n">
        <v>1523004</v>
      </c>
      <c r="I8549" s="0" t="n">
        <v>434577</v>
      </c>
      <c r="J8549" s="0" t="n">
        <v>14648</v>
      </c>
    </row>
    <row r="8550" customFormat="false" ht="15" hidden="false" customHeight="false" outlineLevel="0" collapsed="false">
      <c r="A8550" s="0" t="n">
        <v>202408</v>
      </c>
      <c r="B8550" s="0" t="n">
        <v>202408</v>
      </c>
      <c r="C8550" s="37" t="s">
        <v>184</v>
      </c>
      <c r="D8550" s="37" t="s">
        <v>482</v>
      </c>
      <c r="E8550" s="0" t="n">
        <v>1</v>
      </c>
      <c r="F8550" s="38" t="s">
        <v>71</v>
      </c>
      <c r="G8550" s="37" t="s">
        <v>653</v>
      </c>
      <c r="H8550" s="0" t="n">
        <v>1133181</v>
      </c>
      <c r="I8550" s="0" t="n">
        <v>613298</v>
      </c>
      <c r="J8550" s="0" t="n">
        <v>-21567</v>
      </c>
    </row>
    <row r="8551" customFormat="false" ht="15" hidden="false" customHeight="false" outlineLevel="0" collapsed="false">
      <c r="A8551" s="0" t="n">
        <v>202408</v>
      </c>
      <c r="B8551" s="0" t="n">
        <v>202408</v>
      </c>
      <c r="C8551" s="37" t="s">
        <v>136</v>
      </c>
      <c r="D8551" s="37" t="s">
        <v>606</v>
      </c>
      <c r="E8551" s="0" t="n">
        <v>1</v>
      </c>
      <c r="F8551" s="38" t="s">
        <v>71</v>
      </c>
      <c r="G8551" s="37" t="s">
        <v>654</v>
      </c>
      <c r="H8551" s="0" t="n">
        <v>1117066</v>
      </c>
      <c r="I8551" s="0" t="n">
        <v>143793</v>
      </c>
      <c r="J8551" s="0" t="n">
        <v>21453</v>
      </c>
    </row>
    <row r="8552" customFormat="false" ht="15" hidden="false" customHeight="false" outlineLevel="0" collapsed="false">
      <c r="A8552" s="0" t="n">
        <v>202408</v>
      </c>
      <c r="B8552" s="0" t="n">
        <v>202408</v>
      </c>
      <c r="C8552" s="37" t="s">
        <v>152</v>
      </c>
      <c r="D8552" s="37" t="s">
        <v>655</v>
      </c>
      <c r="E8552" s="0" t="n">
        <v>1</v>
      </c>
      <c r="F8552" s="38" t="s">
        <v>71</v>
      </c>
      <c r="G8552" s="37" t="s">
        <v>656</v>
      </c>
      <c r="H8552" s="0" t="n">
        <v>322655</v>
      </c>
      <c r="I8552" s="0" t="n">
        <v>128326</v>
      </c>
      <c r="J8552" s="0" t="n">
        <v>-161</v>
      </c>
    </row>
    <row r="8553" customFormat="false" ht="15" hidden="false" customHeight="false" outlineLevel="0" collapsed="false">
      <c r="A8553" s="0" t="n">
        <v>202408</v>
      </c>
      <c r="B8553" s="0" t="n">
        <v>202408</v>
      </c>
      <c r="C8553" s="37" t="s">
        <v>178</v>
      </c>
      <c r="D8553" s="37" t="s">
        <v>127</v>
      </c>
      <c r="E8553" s="0" t="n">
        <v>1</v>
      </c>
      <c r="F8553" s="38" t="s">
        <v>71</v>
      </c>
      <c r="G8553" s="37" t="s">
        <v>657</v>
      </c>
      <c r="H8553" s="0" t="n">
        <v>234059</v>
      </c>
      <c r="I8553" s="0" t="n">
        <v>96774</v>
      </c>
      <c r="J8553" s="0" t="n">
        <v>7862</v>
      </c>
    </row>
    <row r="8554" customFormat="false" ht="15" hidden="false" customHeight="false" outlineLevel="0" collapsed="false">
      <c r="A8554" s="0" t="n">
        <v>202408</v>
      </c>
      <c r="B8554" s="0" t="n">
        <v>202408</v>
      </c>
      <c r="C8554" s="37" t="s">
        <v>158</v>
      </c>
      <c r="D8554" s="37" t="s">
        <v>189</v>
      </c>
      <c r="E8554" s="0" t="n">
        <v>1</v>
      </c>
      <c r="F8554" s="38" t="s">
        <v>71</v>
      </c>
      <c r="G8554" s="37" t="s">
        <v>658</v>
      </c>
      <c r="H8554" s="0" t="n">
        <v>189823</v>
      </c>
      <c r="I8554" s="0" t="n">
        <v>42997</v>
      </c>
      <c r="J8554" s="0" t="n">
        <v>13645</v>
      </c>
    </row>
    <row r="8555" customFormat="false" ht="15" hidden="false" customHeight="false" outlineLevel="0" collapsed="false">
      <c r="A8555" s="0" t="n">
        <v>202408</v>
      </c>
      <c r="B8555" s="0" t="n">
        <v>202408</v>
      </c>
      <c r="C8555" s="37" t="s">
        <v>98</v>
      </c>
      <c r="D8555" s="37" t="s">
        <v>659</v>
      </c>
      <c r="E8555" s="0" t="n">
        <v>1</v>
      </c>
      <c r="F8555" s="38" t="s">
        <v>71</v>
      </c>
      <c r="G8555" s="37" t="s">
        <v>660</v>
      </c>
      <c r="H8555" s="0" t="n">
        <v>76613</v>
      </c>
      <c r="I8555" s="0" t="n">
        <v>42279</v>
      </c>
      <c r="J8555" s="0" t="n">
        <v>3879</v>
      </c>
    </row>
    <row r="8556" customFormat="false" ht="15" hidden="false" customHeight="false" outlineLevel="0" collapsed="false">
      <c r="A8556" s="0" t="n">
        <v>202408</v>
      </c>
      <c r="B8556" s="0" t="n">
        <v>202408</v>
      </c>
      <c r="C8556" s="37" t="s">
        <v>184</v>
      </c>
      <c r="D8556" s="37" t="s">
        <v>385</v>
      </c>
      <c r="E8556" s="0" t="n">
        <v>1</v>
      </c>
      <c r="F8556" s="38" t="s">
        <v>71</v>
      </c>
      <c r="G8556" s="37" t="s">
        <v>661</v>
      </c>
      <c r="H8556" s="0" t="n">
        <v>636827</v>
      </c>
      <c r="I8556" s="0" t="n">
        <v>517672</v>
      </c>
      <c r="J8556" s="0" t="n">
        <v>35434</v>
      </c>
    </row>
    <row r="8557" customFormat="false" ht="15" hidden="false" customHeight="false" outlineLevel="0" collapsed="false">
      <c r="A8557" s="0" t="n">
        <v>202408</v>
      </c>
      <c r="B8557" s="0" t="n">
        <v>202408</v>
      </c>
      <c r="C8557" s="37" t="s">
        <v>101</v>
      </c>
      <c r="D8557" s="37" t="s">
        <v>141</v>
      </c>
      <c r="E8557" s="0" t="n">
        <v>1</v>
      </c>
      <c r="F8557" s="38" t="s">
        <v>71</v>
      </c>
      <c r="G8557" s="37" t="s">
        <v>662</v>
      </c>
      <c r="H8557" s="0" t="n">
        <v>503757</v>
      </c>
      <c r="I8557" s="0" t="n">
        <v>112177</v>
      </c>
      <c r="J8557" s="0" t="n">
        <v>7932</v>
      </c>
    </row>
    <row r="8558" customFormat="false" ht="15" hidden="false" customHeight="false" outlineLevel="0" collapsed="false">
      <c r="A8558" s="0" t="n">
        <v>202408</v>
      </c>
      <c r="B8558" s="0" t="n">
        <v>202408</v>
      </c>
      <c r="C8558" s="37" t="s">
        <v>98</v>
      </c>
      <c r="D8558" s="37" t="s">
        <v>110</v>
      </c>
      <c r="E8558" s="0" t="n">
        <v>1</v>
      </c>
      <c r="F8558" s="38" t="s">
        <v>71</v>
      </c>
      <c r="G8558" s="37" t="s">
        <v>663</v>
      </c>
      <c r="H8558" s="0" t="n">
        <v>254725</v>
      </c>
      <c r="I8558" s="0" t="n">
        <v>77586</v>
      </c>
      <c r="J8558" s="0" t="n">
        <v>11398</v>
      </c>
    </row>
    <row r="8559" customFormat="false" ht="15" hidden="false" customHeight="false" outlineLevel="0" collapsed="false">
      <c r="A8559" s="0" t="n">
        <v>202408</v>
      </c>
      <c r="B8559" s="0" t="n">
        <v>202408</v>
      </c>
      <c r="C8559" s="37" t="s">
        <v>158</v>
      </c>
      <c r="D8559" s="37" t="s">
        <v>332</v>
      </c>
      <c r="E8559" s="0" t="n">
        <v>1</v>
      </c>
      <c r="F8559" s="38" t="s">
        <v>71</v>
      </c>
      <c r="G8559" s="37" t="s">
        <v>664</v>
      </c>
      <c r="H8559" s="0" t="n">
        <v>13887</v>
      </c>
      <c r="I8559" s="0" t="n">
        <v>6354</v>
      </c>
      <c r="J8559" s="0" t="n">
        <v>855</v>
      </c>
    </row>
    <row r="8560" customFormat="false" ht="15" hidden="false" customHeight="false" outlineLevel="0" collapsed="false">
      <c r="A8560" s="0" t="n">
        <v>202408</v>
      </c>
      <c r="B8560" s="0" t="n">
        <v>202408</v>
      </c>
      <c r="C8560" s="37" t="s">
        <v>178</v>
      </c>
      <c r="D8560" s="37" t="s">
        <v>134</v>
      </c>
      <c r="E8560" s="0" t="n">
        <v>1</v>
      </c>
      <c r="F8560" s="38" t="s">
        <v>71</v>
      </c>
      <c r="G8560" s="37" t="s">
        <v>665</v>
      </c>
      <c r="H8560" s="0" t="n">
        <v>101189</v>
      </c>
      <c r="I8560" s="0" t="n">
        <v>18624</v>
      </c>
      <c r="J8560" s="0" t="n">
        <v>-379</v>
      </c>
    </row>
    <row r="8561" customFormat="false" ht="15" hidden="false" customHeight="false" outlineLevel="0" collapsed="false">
      <c r="A8561" s="0" t="n">
        <v>202408</v>
      </c>
      <c r="B8561" s="0" t="n">
        <v>202408</v>
      </c>
      <c r="C8561" s="37" t="s">
        <v>136</v>
      </c>
      <c r="D8561" s="37" t="s">
        <v>511</v>
      </c>
      <c r="E8561" s="0" t="n">
        <v>1</v>
      </c>
      <c r="F8561" s="38" t="s">
        <v>71</v>
      </c>
      <c r="G8561" s="37" t="s">
        <v>666</v>
      </c>
      <c r="H8561" s="0" t="n">
        <v>2521674</v>
      </c>
      <c r="I8561" s="0" t="n">
        <v>521445</v>
      </c>
      <c r="J8561" s="0" t="n">
        <v>20276</v>
      </c>
    </row>
    <row r="8562" customFormat="false" ht="15" hidden="false" customHeight="false" outlineLevel="0" collapsed="false">
      <c r="A8562" s="0" t="n">
        <v>202408</v>
      </c>
      <c r="B8562" s="0" t="n">
        <v>202408</v>
      </c>
      <c r="C8562" s="37" t="s">
        <v>149</v>
      </c>
      <c r="D8562" s="37" t="s">
        <v>298</v>
      </c>
      <c r="E8562" s="0" t="n">
        <v>1</v>
      </c>
      <c r="F8562" s="38" t="s">
        <v>71</v>
      </c>
      <c r="G8562" s="37" t="s">
        <v>667</v>
      </c>
      <c r="H8562" s="0" t="n">
        <v>190262</v>
      </c>
      <c r="I8562" s="0" t="n">
        <v>30743</v>
      </c>
      <c r="J8562" s="0" t="n">
        <v>408</v>
      </c>
    </row>
    <row r="8563" customFormat="false" ht="15" hidden="false" customHeight="false" outlineLevel="0" collapsed="false">
      <c r="A8563" s="0" t="n">
        <v>202408</v>
      </c>
      <c r="B8563" s="0" t="n">
        <v>202408</v>
      </c>
      <c r="C8563" s="37" t="s">
        <v>115</v>
      </c>
      <c r="D8563" s="37" t="s">
        <v>288</v>
      </c>
      <c r="E8563" s="0" t="n">
        <v>1</v>
      </c>
      <c r="F8563" s="38" t="s">
        <v>71</v>
      </c>
      <c r="G8563" s="37" t="s">
        <v>668</v>
      </c>
      <c r="H8563" s="0" t="n">
        <v>698940</v>
      </c>
      <c r="I8563" s="0" t="n">
        <v>413750</v>
      </c>
      <c r="J8563" s="0" t="n">
        <v>21406</v>
      </c>
    </row>
    <row r="8564" customFormat="false" ht="15" hidden="false" customHeight="false" outlineLevel="0" collapsed="false">
      <c r="A8564" s="0" t="n">
        <v>202408</v>
      </c>
      <c r="B8564" s="0" t="n">
        <v>202408</v>
      </c>
      <c r="C8564" s="37" t="s">
        <v>112</v>
      </c>
      <c r="D8564" s="37" t="s">
        <v>280</v>
      </c>
      <c r="E8564" s="0" t="n">
        <v>1</v>
      </c>
      <c r="F8564" s="38" t="s">
        <v>71</v>
      </c>
      <c r="G8564" s="37" t="s">
        <v>669</v>
      </c>
      <c r="H8564" s="0" t="n">
        <v>75022</v>
      </c>
      <c r="I8564" s="0" t="n">
        <v>18065</v>
      </c>
      <c r="J8564" s="0" t="n">
        <v>4745</v>
      </c>
    </row>
    <row r="8565" customFormat="false" ht="15" hidden="false" customHeight="false" outlineLevel="0" collapsed="false">
      <c r="A8565" s="0" t="n">
        <v>202408</v>
      </c>
      <c r="B8565" s="0" t="n">
        <v>202408</v>
      </c>
      <c r="C8565" s="37" t="s">
        <v>101</v>
      </c>
      <c r="D8565" s="37" t="s">
        <v>401</v>
      </c>
      <c r="E8565" s="0" t="n">
        <v>1</v>
      </c>
      <c r="F8565" s="38" t="s">
        <v>71</v>
      </c>
      <c r="G8565" s="37" t="s">
        <v>670</v>
      </c>
      <c r="H8565" s="0" t="n">
        <v>2661597</v>
      </c>
      <c r="I8565" s="0" t="n">
        <v>447356</v>
      </c>
      <c r="J8565" s="0" t="n">
        <v>63410</v>
      </c>
    </row>
    <row r="8566" customFormat="false" ht="15" hidden="false" customHeight="false" outlineLevel="0" collapsed="false">
      <c r="A8566" s="0" t="n">
        <v>202408</v>
      </c>
      <c r="B8566" s="0" t="n">
        <v>202408</v>
      </c>
      <c r="C8566" s="37" t="s">
        <v>149</v>
      </c>
      <c r="D8566" s="37" t="s">
        <v>258</v>
      </c>
      <c r="E8566" s="0" t="n">
        <v>1</v>
      </c>
      <c r="F8566" s="38" t="s">
        <v>71</v>
      </c>
      <c r="G8566" s="37" t="s">
        <v>671</v>
      </c>
      <c r="H8566" s="0" t="n">
        <v>424952</v>
      </c>
      <c r="I8566" s="0" t="n">
        <v>110549</v>
      </c>
      <c r="J8566" s="0" t="n">
        <v>7962</v>
      </c>
    </row>
    <row r="8567" customFormat="false" ht="15" hidden="false" customHeight="false" outlineLevel="0" collapsed="false">
      <c r="A8567" s="0" t="n">
        <v>202408</v>
      </c>
      <c r="B8567" s="0" t="n">
        <v>202408</v>
      </c>
      <c r="C8567" s="37" t="s">
        <v>106</v>
      </c>
      <c r="D8567" s="37" t="s">
        <v>389</v>
      </c>
      <c r="E8567" s="0" t="n">
        <v>1</v>
      </c>
      <c r="F8567" s="38" t="s">
        <v>71</v>
      </c>
      <c r="G8567" s="37" t="s">
        <v>672</v>
      </c>
      <c r="H8567" s="0" t="n">
        <v>887539</v>
      </c>
      <c r="I8567" s="0" t="n">
        <v>573933</v>
      </c>
      <c r="J8567" s="0" t="n">
        <v>117342</v>
      </c>
    </row>
    <row r="8568" customFormat="false" ht="15" hidden="false" customHeight="false" outlineLevel="0" collapsed="false">
      <c r="A8568" s="0" t="n">
        <v>202408</v>
      </c>
      <c r="B8568" s="0" t="n">
        <v>202408</v>
      </c>
      <c r="C8568" s="37" t="s">
        <v>115</v>
      </c>
      <c r="D8568" s="37" t="s">
        <v>673</v>
      </c>
      <c r="E8568" s="0" t="n">
        <v>1</v>
      </c>
      <c r="F8568" s="38" t="s">
        <v>71</v>
      </c>
      <c r="G8568" s="37" t="s">
        <v>674</v>
      </c>
      <c r="H8568" s="0" t="n">
        <v>8530243</v>
      </c>
      <c r="I8568" s="0" t="n">
        <v>1643813</v>
      </c>
      <c r="J8568" s="0" t="n">
        <v>162486</v>
      </c>
    </row>
    <row r="8569" customFormat="false" ht="15" hidden="false" customHeight="false" outlineLevel="0" collapsed="false">
      <c r="A8569" s="0" t="n">
        <v>202408</v>
      </c>
      <c r="B8569" s="0" t="n">
        <v>202408</v>
      </c>
      <c r="C8569" s="37" t="s">
        <v>152</v>
      </c>
      <c r="D8569" s="37" t="s">
        <v>425</v>
      </c>
      <c r="E8569" s="0" t="n">
        <v>1</v>
      </c>
      <c r="F8569" s="38" t="s">
        <v>71</v>
      </c>
      <c r="G8569" s="37" t="s">
        <v>675</v>
      </c>
      <c r="H8569" s="0" t="n">
        <v>3139683</v>
      </c>
      <c r="I8569" s="0" t="n">
        <v>604451</v>
      </c>
      <c r="J8569" s="0" t="n">
        <v>-50656</v>
      </c>
    </row>
    <row r="8570" customFormat="false" ht="15" hidden="false" customHeight="false" outlineLevel="0" collapsed="false">
      <c r="A8570" s="0" t="n">
        <v>202408</v>
      </c>
      <c r="B8570" s="0" t="n">
        <v>202408</v>
      </c>
      <c r="C8570" s="37" t="s">
        <v>158</v>
      </c>
      <c r="D8570" s="37" t="s">
        <v>282</v>
      </c>
      <c r="E8570" s="0" t="n">
        <v>1</v>
      </c>
      <c r="F8570" s="38" t="s">
        <v>71</v>
      </c>
      <c r="G8570" s="37" t="s">
        <v>676</v>
      </c>
      <c r="H8570" s="0" t="n">
        <v>391836</v>
      </c>
      <c r="I8570" s="0" t="n">
        <v>130352</v>
      </c>
      <c r="J8570" s="0" t="n">
        <v>32118</v>
      </c>
    </row>
    <row r="8571" customFormat="false" ht="15" hidden="false" customHeight="false" outlineLevel="0" collapsed="false">
      <c r="A8571" s="0" t="n">
        <v>202408</v>
      </c>
      <c r="B8571" s="0" t="n">
        <v>202408</v>
      </c>
      <c r="C8571" s="37" t="s">
        <v>136</v>
      </c>
      <c r="D8571" s="37" t="s">
        <v>420</v>
      </c>
      <c r="E8571" s="0" t="n">
        <v>1</v>
      </c>
      <c r="F8571" s="38" t="s">
        <v>71</v>
      </c>
      <c r="G8571" s="37" t="s">
        <v>677</v>
      </c>
      <c r="H8571" s="0" t="n">
        <v>248499</v>
      </c>
      <c r="I8571" s="0" t="n">
        <v>73556</v>
      </c>
      <c r="J8571" s="0" t="n">
        <v>4734</v>
      </c>
    </row>
    <row r="8572" customFormat="false" ht="15" hidden="false" customHeight="false" outlineLevel="0" collapsed="false">
      <c r="A8572" s="0" t="n">
        <v>202408</v>
      </c>
      <c r="B8572" s="0" t="n">
        <v>202408</v>
      </c>
      <c r="C8572" s="37" t="s">
        <v>109</v>
      </c>
      <c r="D8572" s="37" t="s">
        <v>493</v>
      </c>
      <c r="E8572" s="0" t="n">
        <v>1</v>
      </c>
      <c r="F8572" s="38" t="s">
        <v>71</v>
      </c>
      <c r="G8572" s="37" t="s">
        <v>678</v>
      </c>
      <c r="H8572" s="0" t="n">
        <v>525615</v>
      </c>
      <c r="I8572" s="0" t="n">
        <v>234777</v>
      </c>
      <c r="J8572" s="0" t="n">
        <v>-34184</v>
      </c>
    </row>
    <row r="8573" customFormat="false" ht="15" hidden="false" customHeight="false" outlineLevel="0" collapsed="false">
      <c r="A8573" s="0" t="n">
        <v>202408</v>
      </c>
      <c r="B8573" s="0" t="n">
        <v>202408</v>
      </c>
      <c r="C8573" s="37" t="s">
        <v>109</v>
      </c>
      <c r="D8573" s="37" t="s">
        <v>320</v>
      </c>
      <c r="E8573" s="0" t="n">
        <v>1</v>
      </c>
      <c r="F8573" s="38" t="s">
        <v>71</v>
      </c>
      <c r="G8573" s="37" t="s">
        <v>679</v>
      </c>
      <c r="H8573" s="0" t="n">
        <v>913209</v>
      </c>
      <c r="I8573" s="0" t="n">
        <v>724421</v>
      </c>
      <c r="J8573" s="0" t="n">
        <v>-57927</v>
      </c>
    </row>
    <row r="8574" customFormat="false" ht="15" hidden="false" customHeight="false" outlineLevel="0" collapsed="false">
      <c r="A8574" s="0" t="n">
        <v>202408</v>
      </c>
      <c r="B8574" s="0" t="n">
        <v>202408</v>
      </c>
      <c r="C8574" s="37" t="s">
        <v>178</v>
      </c>
      <c r="D8574" s="37" t="s">
        <v>380</v>
      </c>
      <c r="E8574" s="0" t="n">
        <v>1</v>
      </c>
      <c r="F8574" s="38" t="s">
        <v>71</v>
      </c>
      <c r="G8574" s="37" t="s">
        <v>680</v>
      </c>
      <c r="H8574" s="0" t="n">
        <v>507514</v>
      </c>
      <c r="I8574" s="0" t="n">
        <v>105409</v>
      </c>
      <c r="J8574" s="0" t="n">
        <v>20320</v>
      </c>
    </row>
    <row r="8575" customFormat="false" ht="15" hidden="false" customHeight="false" outlineLevel="0" collapsed="false">
      <c r="A8575" s="0" t="n">
        <v>202408</v>
      </c>
      <c r="B8575" s="0" t="n">
        <v>202408</v>
      </c>
      <c r="C8575" s="37" t="s">
        <v>101</v>
      </c>
      <c r="D8575" s="37" t="s">
        <v>571</v>
      </c>
      <c r="E8575" s="0" t="n">
        <v>1</v>
      </c>
      <c r="F8575" s="38" t="s">
        <v>71</v>
      </c>
      <c r="G8575" s="37" t="s">
        <v>681</v>
      </c>
      <c r="H8575" s="0" t="n">
        <v>381234</v>
      </c>
      <c r="I8575" s="0" t="n">
        <v>95373</v>
      </c>
      <c r="J8575" s="0" t="n">
        <v>-7471</v>
      </c>
    </row>
    <row r="8576" customFormat="false" ht="15" hidden="false" customHeight="false" outlineLevel="0" collapsed="false">
      <c r="A8576" s="0" t="n">
        <v>202408</v>
      </c>
      <c r="B8576" s="0" t="n">
        <v>202408</v>
      </c>
      <c r="C8576" s="37" t="s">
        <v>115</v>
      </c>
      <c r="D8576" s="37" t="s">
        <v>396</v>
      </c>
      <c r="E8576" s="0" t="n">
        <v>1</v>
      </c>
      <c r="F8576" s="38" t="s">
        <v>71</v>
      </c>
      <c r="G8576" s="37" t="s">
        <v>682</v>
      </c>
      <c r="H8576" s="0" t="n">
        <v>2868078</v>
      </c>
      <c r="I8576" s="0" t="n">
        <v>3613748</v>
      </c>
      <c r="J8576" s="0" t="n">
        <v>776675</v>
      </c>
    </row>
    <row r="8577" customFormat="false" ht="15" hidden="false" customHeight="false" outlineLevel="0" collapsed="false">
      <c r="A8577" s="0" t="n">
        <v>202408</v>
      </c>
      <c r="B8577" s="0" t="n">
        <v>202408</v>
      </c>
      <c r="C8577" s="37" t="s">
        <v>178</v>
      </c>
      <c r="D8577" s="37" t="s">
        <v>247</v>
      </c>
      <c r="E8577" s="0" t="n">
        <v>1</v>
      </c>
      <c r="F8577" s="38" t="s">
        <v>71</v>
      </c>
      <c r="G8577" s="37" t="s">
        <v>683</v>
      </c>
      <c r="H8577" s="0" t="n">
        <v>483713</v>
      </c>
      <c r="I8577" s="0" t="n">
        <v>128412</v>
      </c>
      <c r="J8577" s="0" t="n">
        <v>11314</v>
      </c>
    </row>
    <row r="8578" customFormat="false" ht="15" hidden="false" customHeight="false" outlineLevel="0" collapsed="false">
      <c r="A8578" s="0" t="n">
        <v>202408</v>
      </c>
      <c r="B8578" s="0" t="n">
        <v>202408</v>
      </c>
      <c r="C8578" s="37" t="s">
        <v>178</v>
      </c>
      <c r="D8578" s="37" t="s">
        <v>684</v>
      </c>
      <c r="E8578" s="0" t="n">
        <v>1</v>
      </c>
      <c r="F8578" s="38" t="s">
        <v>71</v>
      </c>
      <c r="G8578" s="37" t="s">
        <v>685</v>
      </c>
      <c r="H8578" s="0" t="n">
        <v>7927691</v>
      </c>
      <c r="I8578" s="0" t="n">
        <v>2617327</v>
      </c>
      <c r="J8578" s="0" t="n">
        <v>396236</v>
      </c>
    </row>
    <row r="8579" customFormat="false" ht="15" hidden="false" customHeight="false" outlineLevel="0" collapsed="false">
      <c r="A8579" s="0" t="n">
        <v>202408</v>
      </c>
      <c r="B8579" s="0" t="n">
        <v>202408</v>
      </c>
      <c r="C8579" s="37" t="s">
        <v>95</v>
      </c>
      <c r="D8579" s="37" t="s">
        <v>513</v>
      </c>
      <c r="E8579" s="0" t="n">
        <v>1</v>
      </c>
      <c r="F8579" s="38" t="s">
        <v>71</v>
      </c>
      <c r="G8579" s="37" t="s">
        <v>686</v>
      </c>
      <c r="H8579" s="0" t="n">
        <v>628748</v>
      </c>
      <c r="I8579" s="0" t="n">
        <v>244216</v>
      </c>
      <c r="J8579" s="0" t="n">
        <v>13266</v>
      </c>
    </row>
    <row r="8580" customFormat="false" ht="15" hidden="false" customHeight="false" outlineLevel="0" collapsed="false">
      <c r="A8580" s="0" t="n">
        <v>202408</v>
      </c>
      <c r="B8580" s="0" t="n">
        <v>202408</v>
      </c>
      <c r="C8580" s="37" t="s">
        <v>109</v>
      </c>
      <c r="D8580" s="37" t="s">
        <v>531</v>
      </c>
      <c r="E8580" s="0" t="n">
        <v>1</v>
      </c>
      <c r="F8580" s="38" t="s">
        <v>71</v>
      </c>
      <c r="G8580" s="37" t="s">
        <v>687</v>
      </c>
      <c r="H8580" s="0" t="n">
        <v>4680956</v>
      </c>
      <c r="I8580" s="0" t="n">
        <v>1363158</v>
      </c>
      <c r="J8580" s="0" t="n">
        <v>180396</v>
      </c>
    </row>
    <row r="8581" customFormat="false" ht="15" hidden="false" customHeight="false" outlineLevel="0" collapsed="false">
      <c r="A8581" s="0" t="n">
        <v>202408</v>
      </c>
      <c r="B8581" s="0" t="n">
        <v>202408</v>
      </c>
      <c r="C8581" s="37" t="s">
        <v>115</v>
      </c>
      <c r="D8581" s="37" t="s">
        <v>385</v>
      </c>
      <c r="E8581" s="0" t="n">
        <v>1</v>
      </c>
      <c r="F8581" s="38" t="s">
        <v>71</v>
      </c>
      <c r="G8581" s="37" t="s">
        <v>688</v>
      </c>
      <c r="H8581" s="0" t="n">
        <v>813607</v>
      </c>
      <c r="I8581" s="0" t="n">
        <v>169827</v>
      </c>
      <c r="J8581" s="0" t="n">
        <v>18962</v>
      </c>
    </row>
    <row r="8582" customFormat="false" ht="15" hidden="false" customHeight="false" outlineLevel="0" collapsed="false">
      <c r="A8582" s="0" t="n">
        <v>202408</v>
      </c>
      <c r="B8582" s="0" t="n">
        <v>202408</v>
      </c>
      <c r="C8582" s="37" t="s">
        <v>95</v>
      </c>
      <c r="D8582" s="37" t="s">
        <v>328</v>
      </c>
      <c r="E8582" s="0" t="n">
        <v>1</v>
      </c>
      <c r="F8582" s="38" t="s">
        <v>71</v>
      </c>
      <c r="G8582" s="37" t="s">
        <v>689</v>
      </c>
      <c r="H8582" s="0" t="n">
        <v>1445131</v>
      </c>
      <c r="I8582" s="0" t="n">
        <v>732914</v>
      </c>
      <c r="J8582" s="0" t="n">
        <v>55809</v>
      </c>
    </row>
    <row r="8583" customFormat="false" ht="15" hidden="false" customHeight="false" outlineLevel="0" collapsed="false">
      <c r="A8583" s="0" t="n">
        <v>202408</v>
      </c>
      <c r="B8583" s="0" t="n">
        <v>202408</v>
      </c>
      <c r="C8583" s="37" t="s">
        <v>178</v>
      </c>
      <c r="D8583" s="37" t="s">
        <v>372</v>
      </c>
      <c r="E8583" s="0" t="n">
        <v>1</v>
      </c>
      <c r="F8583" s="38" t="s">
        <v>71</v>
      </c>
      <c r="G8583" s="37" t="s">
        <v>690</v>
      </c>
      <c r="H8583" s="0" t="n">
        <v>299993</v>
      </c>
      <c r="I8583" s="0" t="n">
        <v>78885</v>
      </c>
      <c r="J8583" s="0" t="n">
        <v>-2094</v>
      </c>
    </row>
    <row r="8584" customFormat="false" ht="15" hidden="false" customHeight="false" outlineLevel="0" collapsed="false">
      <c r="A8584" s="0" t="n">
        <v>202408</v>
      </c>
      <c r="B8584" s="0" t="n">
        <v>202408</v>
      </c>
      <c r="C8584" s="37" t="s">
        <v>197</v>
      </c>
      <c r="D8584" s="37" t="s">
        <v>502</v>
      </c>
      <c r="E8584" s="0" t="n">
        <v>1</v>
      </c>
      <c r="F8584" s="38" t="s">
        <v>71</v>
      </c>
      <c r="G8584" s="37" t="s">
        <v>691</v>
      </c>
      <c r="H8584" s="0" t="n">
        <v>212127</v>
      </c>
      <c r="I8584" s="0" t="n">
        <v>68796</v>
      </c>
      <c r="J8584" s="0" t="n">
        <v>7970</v>
      </c>
    </row>
    <row r="8585" customFormat="false" ht="15" hidden="false" customHeight="false" outlineLevel="0" collapsed="false">
      <c r="A8585" s="0" t="n">
        <v>202408</v>
      </c>
      <c r="B8585" s="0" t="n">
        <v>202408</v>
      </c>
      <c r="C8585" s="37" t="s">
        <v>124</v>
      </c>
      <c r="D8585" s="37" t="s">
        <v>393</v>
      </c>
      <c r="E8585" s="0" t="n">
        <v>1</v>
      </c>
      <c r="F8585" s="38" t="s">
        <v>71</v>
      </c>
      <c r="G8585" s="37" t="s">
        <v>692</v>
      </c>
      <c r="H8585" s="0" t="n">
        <v>740324</v>
      </c>
      <c r="I8585" s="0" t="n">
        <v>175319</v>
      </c>
      <c r="J8585" s="0" t="n">
        <v>-17830</v>
      </c>
    </row>
    <row r="8586" customFormat="false" ht="15" hidden="false" customHeight="false" outlineLevel="0" collapsed="false">
      <c r="A8586" s="0" t="n">
        <v>202408</v>
      </c>
      <c r="B8586" s="0" t="n">
        <v>202408</v>
      </c>
      <c r="C8586" s="37" t="s">
        <v>178</v>
      </c>
      <c r="D8586" s="37" t="s">
        <v>693</v>
      </c>
      <c r="E8586" s="0" t="n">
        <v>1</v>
      </c>
      <c r="F8586" s="38" t="s">
        <v>71</v>
      </c>
      <c r="G8586" s="37" t="s">
        <v>694</v>
      </c>
      <c r="H8586" s="0" t="n">
        <v>1663943</v>
      </c>
      <c r="I8586" s="0" t="n">
        <v>312956</v>
      </c>
      <c r="J8586" s="0" t="n">
        <v>54188</v>
      </c>
    </row>
    <row r="8587" customFormat="false" ht="15" hidden="false" customHeight="false" outlineLevel="0" collapsed="false">
      <c r="A8587" s="0" t="n">
        <v>202408</v>
      </c>
      <c r="B8587" s="0" t="n">
        <v>202408</v>
      </c>
      <c r="C8587" s="37" t="s">
        <v>95</v>
      </c>
      <c r="D8587" s="37" t="s">
        <v>519</v>
      </c>
      <c r="E8587" s="0" t="n">
        <v>1</v>
      </c>
      <c r="F8587" s="38" t="s">
        <v>71</v>
      </c>
      <c r="G8587" s="37" t="s">
        <v>695</v>
      </c>
      <c r="H8587" s="0" t="n">
        <v>448826</v>
      </c>
      <c r="I8587" s="0" t="n">
        <v>241696</v>
      </c>
      <c r="J8587" s="0" t="n">
        <v>24097</v>
      </c>
    </row>
    <row r="8588" customFormat="false" ht="15" hidden="false" customHeight="false" outlineLevel="0" collapsed="false">
      <c r="A8588" s="0" t="n">
        <v>202408</v>
      </c>
      <c r="B8588" s="0" t="n">
        <v>202408</v>
      </c>
      <c r="C8588" s="37" t="s">
        <v>152</v>
      </c>
      <c r="D8588" s="37" t="s">
        <v>341</v>
      </c>
      <c r="E8588" s="0" t="n">
        <v>1</v>
      </c>
      <c r="F8588" s="38" t="s">
        <v>71</v>
      </c>
      <c r="G8588" s="37" t="s">
        <v>696</v>
      </c>
      <c r="H8588" s="0" t="n">
        <v>129590</v>
      </c>
      <c r="I8588" s="0" t="n">
        <v>68762</v>
      </c>
      <c r="J8588" s="0" t="n">
        <v>8693</v>
      </c>
    </row>
    <row r="8589" customFormat="false" ht="15" hidden="false" customHeight="false" outlineLevel="0" collapsed="false">
      <c r="A8589" s="0" t="n">
        <v>202408</v>
      </c>
      <c r="B8589" s="0" t="n">
        <v>202408</v>
      </c>
      <c r="C8589" s="37" t="s">
        <v>149</v>
      </c>
      <c r="D8589" s="37" t="s">
        <v>245</v>
      </c>
      <c r="E8589" s="0" t="n">
        <v>1</v>
      </c>
      <c r="F8589" s="38" t="s">
        <v>71</v>
      </c>
      <c r="G8589" s="37" t="s">
        <v>697</v>
      </c>
      <c r="H8589" s="0" t="n">
        <v>105442</v>
      </c>
      <c r="I8589" s="0" t="n">
        <v>24981</v>
      </c>
      <c r="J8589" s="0" t="n">
        <v>-4539</v>
      </c>
    </row>
    <row r="8590" customFormat="false" ht="15" hidden="false" customHeight="false" outlineLevel="0" collapsed="false">
      <c r="A8590" s="0" t="n">
        <v>202408</v>
      </c>
      <c r="B8590" s="0" t="n">
        <v>202408</v>
      </c>
      <c r="C8590" s="37" t="s">
        <v>184</v>
      </c>
      <c r="D8590" s="37" t="s">
        <v>306</v>
      </c>
      <c r="E8590" s="0" t="n">
        <v>1</v>
      </c>
      <c r="F8590" s="38" t="s">
        <v>71</v>
      </c>
      <c r="G8590" s="37" t="s">
        <v>698</v>
      </c>
      <c r="H8590" s="0" t="n">
        <v>97689</v>
      </c>
      <c r="I8590" s="0" t="n">
        <v>41389</v>
      </c>
      <c r="J8590" s="0" t="n">
        <v>-1348</v>
      </c>
    </row>
    <row r="8591" customFormat="false" ht="15" hidden="false" customHeight="false" outlineLevel="0" collapsed="false">
      <c r="A8591" s="0" t="n">
        <v>202408</v>
      </c>
      <c r="B8591" s="0" t="n">
        <v>202408</v>
      </c>
      <c r="C8591" s="37" t="s">
        <v>124</v>
      </c>
      <c r="D8591" s="37" t="s">
        <v>311</v>
      </c>
      <c r="E8591" s="0" t="n">
        <v>1</v>
      </c>
      <c r="F8591" s="38" t="s">
        <v>71</v>
      </c>
      <c r="G8591" s="37" t="s">
        <v>699</v>
      </c>
      <c r="H8591" s="0" t="n">
        <v>57182</v>
      </c>
      <c r="I8591" s="0" t="n">
        <v>18793</v>
      </c>
      <c r="J8591" s="0" t="n">
        <v>553</v>
      </c>
    </row>
    <row r="8592" customFormat="false" ht="15" hidden="false" customHeight="false" outlineLevel="0" collapsed="false">
      <c r="A8592" s="0" t="n">
        <v>202408</v>
      </c>
      <c r="B8592" s="0" t="n">
        <v>202408</v>
      </c>
      <c r="C8592" s="37" t="s">
        <v>109</v>
      </c>
      <c r="D8592" s="37" t="s">
        <v>700</v>
      </c>
      <c r="E8592" s="0" t="n">
        <v>1</v>
      </c>
      <c r="F8592" s="38" t="s">
        <v>71</v>
      </c>
      <c r="G8592" s="37" t="s">
        <v>701</v>
      </c>
      <c r="H8592" s="0" t="n">
        <v>588622</v>
      </c>
      <c r="I8592" s="0" t="n">
        <v>235644</v>
      </c>
      <c r="J8592" s="0" t="n">
        <v>34726</v>
      </c>
    </row>
    <row r="8593" customFormat="false" ht="15" hidden="false" customHeight="false" outlineLevel="0" collapsed="false">
      <c r="A8593" s="0" t="n">
        <v>202408</v>
      </c>
      <c r="B8593" s="0" t="n">
        <v>202408</v>
      </c>
      <c r="C8593" s="37" t="s">
        <v>178</v>
      </c>
      <c r="D8593" s="37" t="s">
        <v>702</v>
      </c>
      <c r="E8593" s="0" t="n">
        <v>1</v>
      </c>
      <c r="F8593" s="38" t="s">
        <v>71</v>
      </c>
      <c r="G8593" s="37" t="s">
        <v>703</v>
      </c>
      <c r="H8593" s="0" t="n">
        <v>2349287</v>
      </c>
      <c r="I8593" s="0" t="n">
        <v>450287</v>
      </c>
      <c r="J8593" s="0" t="n">
        <v>-6431</v>
      </c>
    </row>
    <row r="8594" customFormat="false" ht="15" hidden="false" customHeight="false" outlineLevel="0" collapsed="false">
      <c r="A8594" s="0" t="n">
        <v>202408</v>
      </c>
      <c r="B8594" s="0" t="n">
        <v>202408</v>
      </c>
      <c r="C8594" s="37" t="s">
        <v>115</v>
      </c>
      <c r="D8594" s="37" t="s">
        <v>569</v>
      </c>
      <c r="E8594" s="0" t="n">
        <v>1</v>
      </c>
      <c r="F8594" s="38" t="s">
        <v>71</v>
      </c>
      <c r="G8594" s="37" t="s">
        <v>704</v>
      </c>
      <c r="H8594" s="0" t="n">
        <v>623914</v>
      </c>
      <c r="I8594" s="0" t="n">
        <v>276686</v>
      </c>
      <c r="J8594" s="0" t="n">
        <v>92635</v>
      </c>
    </row>
    <row r="8595" customFormat="false" ht="15" hidden="false" customHeight="false" outlineLevel="0" collapsed="false">
      <c r="A8595" s="0" t="n">
        <v>202408</v>
      </c>
      <c r="B8595" s="0" t="n">
        <v>202408</v>
      </c>
      <c r="C8595" s="37" t="s">
        <v>136</v>
      </c>
      <c r="D8595" s="37" t="s">
        <v>210</v>
      </c>
      <c r="E8595" s="0" t="n">
        <v>1</v>
      </c>
      <c r="F8595" s="38" t="s">
        <v>71</v>
      </c>
      <c r="G8595" s="37" t="s">
        <v>705</v>
      </c>
      <c r="H8595" s="0" t="n">
        <v>40780</v>
      </c>
      <c r="I8595" s="0" t="n">
        <v>13207</v>
      </c>
      <c r="J8595" s="0" t="n">
        <v>709</v>
      </c>
    </row>
    <row r="8596" customFormat="false" ht="15" hidden="false" customHeight="false" outlineLevel="0" collapsed="false">
      <c r="A8596" s="0" t="n">
        <v>202408</v>
      </c>
      <c r="B8596" s="0" t="n">
        <v>202408</v>
      </c>
      <c r="C8596" s="37" t="s">
        <v>158</v>
      </c>
      <c r="D8596" s="37" t="s">
        <v>706</v>
      </c>
      <c r="E8596" s="0" t="n">
        <v>1</v>
      </c>
      <c r="F8596" s="38" t="s">
        <v>71</v>
      </c>
      <c r="G8596" s="37" t="s">
        <v>707</v>
      </c>
      <c r="H8596" s="0" t="n">
        <v>341040</v>
      </c>
      <c r="I8596" s="0" t="n">
        <v>170680</v>
      </c>
      <c r="J8596" s="0" t="n">
        <v>-3687</v>
      </c>
    </row>
    <row r="8597" customFormat="false" ht="15" hidden="false" customHeight="false" outlineLevel="0" collapsed="false">
      <c r="A8597" s="0" t="n">
        <v>202408</v>
      </c>
      <c r="B8597" s="0" t="n">
        <v>202408</v>
      </c>
      <c r="C8597" s="37" t="s">
        <v>109</v>
      </c>
      <c r="D8597" s="37" t="s">
        <v>251</v>
      </c>
      <c r="E8597" s="0" t="n">
        <v>1</v>
      </c>
      <c r="F8597" s="38" t="s">
        <v>71</v>
      </c>
      <c r="G8597" s="37" t="s">
        <v>708</v>
      </c>
      <c r="H8597" s="0" t="n">
        <v>432880</v>
      </c>
      <c r="I8597" s="0" t="n">
        <v>135010</v>
      </c>
      <c r="J8597" s="0" t="n">
        <v>8278</v>
      </c>
    </row>
    <row r="8598" customFormat="false" ht="15" hidden="false" customHeight="false" outlineLevel="0" collapsed="false">
      <c r="A8598" s="0" t="n">
        <v>202408</v>
      </c>
      <c r="B8598" s="0" t="n">
        <v>202408</v>
      </c>
      <c r="C8598" s="37" t="s">
        <v>101</v>
      </c>
      <c r="D8598" s="37" t="s">
        <v>273</v>
      </c>
      <c r="E8598" s="0" t="n">
        <v>1</v>
      </c>
      <c r="F8598" s="38" t="s">
        <v>71</v>
      </c>
      <c r="G8598" s="37" t="s">
        <v>709</v>
      </c>
      <c r="H8598" s="0" t="n">
        <v>6953028</v>
      </c>
      <c r="I8598" s="0" t="n">
        <v>1895079</v>
      </c>
      <c r="J8598" s="0" t="n">
        <v>-28606</v>
      </c>
    </row>
    <row r="8599" customFormat="false" ht="15" hidden="false" customHeight="false" outlineLevel="0" collapsed="false">
      <c r="A8599" s="0" t="n">
        <v>202408</v>
      </c>
      <c r="B8599" s="0" t="n">
        <v>202408</v>
      </c>
      <c r="C8599" s="37" t="s">
        <v>115</v>
      </c>
      <c r="D8599" s="37" t="s">
        <v>700</v>
      </c>
      <c r="E8599" s="0" t="n">
        <v>1</v>
      </c>
      <c r="F8599" s="38" t="s">
        <v>71</v>
      </c>
      <c r="G8599" s="37" t="s">
        <v>710</v>
      </c>
      <c r="H8599" s="0" t="n">
        <v>84348</v>
      </c>
      <c r="I8599" s="0" t="n">
        <v>18701</v>
      </c>
      <c r="J8599" s="0" t="n">
        <v>-719</v>
      </c>
    </row>
    <row r="8600" customFormat="false" ht="15" hidden="false" customHeight="false" outlineLevel="0" collapsed="false">
      <c r="A8600" s="0" t="n">
        <v>202408</v>
      </c>
      <c r="B8600" s="0" t="n">
        <v>202408</v>
      </c>
      <c r="C8600" s="37" t="s">
        <v>106</v>
      </c>
      <c r="D8600" s="37" t="s">
        <v>181</v>
      </c>
      <c r="E8600" s="0" t="n">
        <v>1</v>
      </c>
      <c r="F8600" s="38" t="s">
        <v>71</v>
      </c>
      <c r="G8600" s="37" t="s">
        <v>711</v>
      </c>
      <c r="H8600" s="0" t="n">
        <v>264032</v>
      </c>
      <c r="I8600" s="0" t="n">
        <v>38150</v>
      </c>
      <c r="J8600" s="0" t="n">
        <v>6909</v>
      </c>
    </row>
    <row r="8601" customFormat="false" ht="15" hidden="false" customHeight="false" outlineLevel="0" collapsed="false">
      <c r="A8601" s="0" t="n">
        <v>202408</v>
      </c>
      <c r="B8601" s="0" t="n">
        <v>202408</v>
      </c>
      <c r="C8601" s="37" t="s">
        <v>101</v>
      </c>
      <c r="D8601" s="37" t="s">
        <v>369</v>
      </c>
      <c r="E8601" s="0" t="n">
        <v>1</v>
      </c>
      <c r="F8601" s="38" t="s">
        <v>71</v>
      </c>
      <c r="G8601" s="37" t="s">
        <v>712</v>
      </c>
      <c r="H8601" s="0" t="n">
        <v>3455649</v>
      </c>
      <c r="I8601" s="0" t="n">
        <v>1388763</v>
      </c>
      <c r="J8601" s="0" t="n">
        <v>182378</v>
      </c>
    </row>
    <row r="8602" customFormat="false" ht="15" hidden="false" customHeight="false" outlineLevel="0" collapsed="false">
      <c r="A8602" s="0" t="n">
        <v>202408</v>
      </c>
      <c r="B8602" s="0" t="n">
        <v>202408</v>
      </c>
      <c r="C8602" s="37" t="s">
        <v>184</v>
      </c>
      <c r="D8602" s="37" t="s">
        <v>249</v>
      </c>
      <c r="E8602" s="0" t="n">
        <v>1</v>
      </c>
      <c r="F8602" s="38" t="s">
        <v>71</v>
      </c>
      <c r="G8602" s="37" t="s">
        <v>713</v>
      </c>
      <c r="H8602" s="0" t="n">
        <v>1162906</v>
      </c>
      <c r="I8602" s="0" t="n">
        <v>296475</v>
      </c>
      <c r="J8602" s="0" t="n">
        <v>39020</v>
      </c>
    </row>
    <row r="8603" customFormat="false" ht="15" hidden="false" customHeight="false" outlineLevel="0" collapsed="false">
      <c r="A8603" s="0" t="n">
        <v>202408</v>
      </c>
      <c r="B8603" s="0" t="n">
        <v>202408</v>
      </c>
      <c r="C8603" s="37" t="s">
        <v>109</v>
      </c>
      <c r="D8603" s="37" t="s">
        <v>714</v>
      </c>
      <c r="E8603" s="0" t="n">
        <v>1</v>
      </c>
      <c r="F8603" s="38" t="s">
        <v>71</v>
      </c>
      <c r="G8603" s="37" t="s">
        <v>715</v>
      </c>
      <c r="H8603" s="0" t="n">
        <v>889797</v>
      </c>
      <c r="I8603" s="0" t="n">
        <v>458888</v>
      </c>
      <c r="J8603" s="0" t="n">
        <v>95300</v>
      </c>
    </row>
    <row r="8604" customFormat="false" ht="15" hidden="false" customHeight="false" outlineLevel="0" collapsed="false">
      <c r="A8604" s="0" t="n">
        <v>202408</v>
      </c>
      <c r="B8604" s="0" t="n">
        <v>202408</v>
      </c>
      <c r="C8604" s="37" t="s">
        <v>106</v>
      </c>
      <c r="D8604" s="37" t="s">
        <v>249</v>
      </c>
      <c r="E8604" s="0" t="n">
        <v>1</v>
      </c>
      <c r="F8604" s="38" t="s">
        <v>71</v>
      </c>
      <c r="G8604" s="37" t="s">
        <v>716</v>
      </c>
      <c r="H8604" s="0" t="n">
        <v>625388</v>
      </c>
      <c r="I8604" s="0" t="n">
        <v>64287</v>
      </c>
      <c r="J8604" s="0" t="n">
        <v>8272</v>
      </c>
    </row>
    <row r="8605" customFormat="false" ht="15" hidden="false" customHeight="false" outlineLevel="0" collapsed="false">
      <c r="A8605" s="0" t="n">
        <v>202408</v>
      </c>
      <c r="B8605" s="0" t="n">
        <v>202408</v>
      </c>
      <c r="C8605" s="37" t="s">
        <v>197</v>
      </c>
      <c r="D8605" s="37" t="s">
        <v>511</v>
      </c>
      <c r="E8605" s="0" t="n">
        <v>1</v>
      </c>
      <c r="F8605" s="38" t="s">
        <v>71</v>
      </c>
      <c r="G8605" s="37" t="s">
        <v>717</v>
      </c>
      <c r="H8605" s="0" t="n">
        <v>785420</v>
      </c>
      <c r="I8605" s="0" t="n">
        <v>165074</v>
      </c>
      <c r="J8605" s="0" t="n">
        <v>-4414</v>
      </c>
    </row>
    <row r="8606" customFormat="false" ht="15" hidden="false" customHeight="false" outlineLevel="0" collapsed="false">
      <c r="A8606" s="0" t="n">
        <v>202408</v>
      </c>
      <c r="B8606" s="0" t="n">
        <v>202408</v>
      </c>
      <c r="C8606" s="37" t="s">
        <v>149</v>
      </c>
      <c r="D8606" s="37" t="s">
        <v>150</v>
      </c>
      <c r="E8606" s="0" t="n">
        <v>1</v>
      </c>
      <c r="F8606" s="38" t="s">
        <v>71</v>
      </c>
      <c r="G8606" s="37" t="s">
        <v>718</v>
      </c>
      <c r="H8606" s="0" t="n">
        <v>1344532</v>
      </c>
      <c r="I8606" s="0" t="n">
        <v>850414</v>
      </c>
      <c r="J8606" s="0" t="n">
        <v>128297</v>
      </c>
    </row>
    <row r="8607" customFormat="false" ht="15" hidden="false" customHeight="false" outlineLevel="0" collapsed="false">
      <c r="A8607" s="0" t="n">
        <v>202408</v>
      </c>
      <c r="B8607" s="0" t="n">
        <v>202408</v>
      </c>
      <c r="C8607" s="37" t="s">
        <v>98</v>
      </c>
      <c r="D8607" s="37" t="s">
        <v>719</v>
      </c>
      <c r="E8607" s="0" t="n">
        <v>1</v>
      </c>
      <c r="F8607" s="38" t="s">
        <v>71</v>
      </c>
      <c r="G8607" s="37" t="s">
        <v>720</v>
      </c>
      <c r="H8607" s="0" t="n">
        <v>195268</v>
      </c>
      <c r="I8607" s="0" t="n">
        <v>128855</v>
      </c>
      <c r="J8607" s="0" t="n">
        <v>-4209</v>
      </c>
    </row>
    <row r="8608" customFormat="false" ht="15" hidden="false" customHeight="false" outlineLevel="0" collapsed="false">
      <c r="A8608" s="0" t="n">
        <v>202408</v>
      </c>
      <c r="B8608" s="0" t="n">
        <v>202408</v>
      </c>
      <c r="C8608" s="37" t="s">
        <v>149</v>
      </c>
      <c r="D8608" s="37" t="s">
        <v>292</v>
      </c>
      <c r="E8608" s="0" t="n">
        <v>1</v>
      </c>
      <c r="F8608" s="38" t="s">
        <v>71</v>
      </c>
      <c r="G8608" s="37" t="s">
        <v>721</v>
      </c>
      <c r="H8608" s="0" t="n">
        <v>1747214</v>
      </c>
      <c r="I8608" s="0" t="n">
        <v>668430</v>
      </c>
      <c r="J8608" s="0" t="n">
        <v>21521</v>
      </c>
    </row>
    <row r="8609" customFormat="false" ht="15" hidden="false" customHeight="false" outlineLevel="0" collapsed="false">
      <c r="A8609" s="0" t="n">
        <v>202408</v>
      </c>
      <c r="B8609" s="0" t="n">
        <v>202408</v>
      </c>
      <c r="C8609" s="37" t="s">
        <v>178</v>
      </c>
      <c r="D8609" s="37" t="s">
        <v>167</v>
      </c>
      <c r="E8609" s="0" t="n">
        <v>1</v>
      </c>
      <c r="F8609" s="38" t="s">
        <v>71</v>
      </c>
      <c r="G8609" s="37" t="s">
        <v>722</v>
      </c>
      <c r="H8609" s="0" t="n">
        <v>104739</v>
      </c>
      <c r="I8609" s="0" t="n">
        <v>39062</v>
      </c>
      <c r="J8609" s="0" t="n">
        <v>2946</v>
      </c>
    </row>
    <row r="8610" customFormat="false" ht="15" hidden="false" customHeight="false" outlineLevel="0" collapsed="false">
      <c r="A8610" s="0" t="n">
        <v>202408</v>
      </c>
      <c r="B8610" s="0" t="n">
        <v>202408</v>
      </c>
      <c r="C8610" s="37" t="s">
        <v>106</v>
      </c>
      <c r="D8610" s="37" t="s">
        <v>723</v>
      </c>
      <c r="E8610" s="0" t="n">
        <v>1</v>
      </c>
      <c r="F8610" s="38" t="s">
        <v>71</v>
      </c>
      <c r="G8610" s="37" t="s">
        <v>724</v>
      </c>
      <c r="H8610" s="0" t="n">
        <v>730647</v>
      </c>
      <c r="I8610" s="0" t="n">
        <v>354906</v>
      </c>
      <c r="J8610" s="0" t="n">
        <v>23169</v>
      </c>
    </row>
    <row r="8611" customFormat="false" ht="15" hidden="false" customHeight="false" outlineLevel="0" collapsed="false">
      <c r="A8611" s="0" t="n">
        <v>202408</v>
      </c>
      <c r="B8611" s="0" t="n">
        <v>202408</v>
      </c>
      <c r="C8611" s="37" t="s">
        <v>158</v>
      </c>
      <c r="D8611" s="37" t="s">
        <v>618</v>
      </c>
      <c r="E8611" s="0" t="n">
        <v>1</v>
      </c>
      <c r="F8611" s="38" t="s">
        <v>71</v>
      </c>
      <c r="G8611" s="37" t="s">
        <v>725</v>
      </c>
      <c r="H8611" s="0" t="n">
        <v>675821</v>
      </c>
      <c r="I8611" s="0" t="n">
        <v>158148</v>
      </c>
      <c r="J8611" s="0" t="n">
        <v>-15675</v>
      </c>
    </row>
    <row r="8612" customFormat="false" ht="15" hidden="false" customHeight="false" outlineLevel="0" collapsed="false">
      <c r="A8612" s="0" t="n">
        <v>202408</v>
      </c>
      <c r="B8612" s="0" t="n">
        <v>202408</v>
      </c>
      <c r="C8612" s="37" t="s">
        <v>178</v>
      </c>
      <c r="D8612" s="37" t="s">
        <v>391</v>
      </c>
      <c r="E8612" s="0" t="n">
        <v>1</v>
      </c>
      <c r="F8612" s="38" t="s">
        <v>71</v>
      </c>
      <c r="G8612" s="37" t="s">
        <v>726</v>
      </c>
      <c r="H8612" s="0" t="n">
        <v>213269</v>
      </c>
      <c r="I8612" s="0" t="n">
        <v>63420</v>
      </c>
      <c r="J8612" s="0" t="n">
        <v>-1063</v>
      </c>
    </row>
    <row r="8613" customFormat="false" ht="15" hidden="false" customHeight="false" outlineLevel="0" collapsed="false">
      <c r="A8613" s="0" t="n">
        <v>202408</v>
      </c>
      <c r="B8613" s="0" t="n">
        <v>202408</v>
      </c>
      <c r="C8613" s="37" t="s">
        <v>184</v>
      </c>
      <c r="D8613" s="37" t="s">
        <v>200</v>
      </c>
      <c r="E8613" s="0" t="n">
        <v>1</v>
      </c>
      <c r="F8613" s="38" t="s">
        <v>71</v>
      </c>
      <c r="G8613" s="37" t="s">
        <v>727</v>
      </c>
      <c r="H8613" s="0" t="n">
        <v>565611</v>
      </c>
      <c r="I8613" s="0" t="n">
        <v>233661</v>
      </c>
      <c r="J8613" s="0" t="n">
        <v>18167</v>
      </c>
    </row>
    <row r="8614" customFormat="false" ht="15" hidden="false" customHeight="false" outlineLevel="0" collapsed="false">
      <c r="A8614" s="0" t="n">
        <v>202408</v>
      </c>
      <c r="B8614" s="0" t="n">
        <v>202408</v>
      </c>
      <c r="C8614" s="37" t="s">
        <v>95</v>
      </c>
      <c r="D8614" s="37" t="s">
        <v>684</v>
      </c>
      <c r="E8614" s="0" t="n">
        <v>1</v>
      </c>
      <c r="F8614" s="38" t="s">
        <v>71</v>
      </c>
      <c r="G8614" s="37" t="s">
        <v>728</v>
      </c>
      <c r="H8614" s="0" t="n">
        <v>231492</v>
      </c>
      <c r="I8614" s="0" t="n">
        <v>139418</v>
      </c>
      <c r="J8614" s="0" t="n">
        <v>2639</v>
      </c>
    </row>
    <row r="8615" customFormat="false" ht="15" hidden="false" customHeight="false" outlineLevel="0" collapsed="false">
      <c r="A8615" s="0" t="n">
        <v>202408</v>
      </c>
      <c r="B8615" s="0" t="n">
        <v>202408</v>
      </c>
      <c r="C8615" s="37" t="s">
        <v>178</v>
      </c>
      <c r="D8615" s="37" t="s">
        <v>509</v>
      </c>
      <c r="E8615" s="0" t="n">
        <v>1</v>
      </c>
      <c r="F8615" s="38" t="s">
        <v>71</v>
      </c>
      <c r="G8615" s="37" t="s">
        <v>729</v>
      </c>
      <c r="H8615" s="0" t="n">
        <v>136209</v>
      </c>
      <c r="I8615" s="0" t="n">
        <v>49212</v>
      </c>
      <c r="J8615" s="0" t="n">
        <v>9479</v>
      </c>
    </row>
    <row r="8616" customFormat="false" ht="15" hidden="false" customHeight="false" outlineLevel="0" collapsed="false">
      <c r="A8616" s="0" t="n">
        <v>202408</v>
      </c>
      <c r="B8616" s="0" t="n">
        <v>202408</v>
      </c>
      <c r="C8616" s="37" t="s">
        <v>136</v>
      </c>
      <c r="D8616" s="37" t="s">
        <v>700</v>
      </c>
      <c r="E8616" s="0" t="n">
        <v>1</v>
      </c>
      <c r="F8616" s="38" t="s">
        <v>71</v>
      </c>
      <c r="G8616" s="37" t="s">
        <v>730</v>
      </c>
      <c r="H8616" s="0" t="n">
        <v>382358</v>
      </c>
      <c r="I8616" s="0" t="n">
        <v>214009</v>
      </c>
      <c r="J8616" s="0" t="n">
        <v>44888</v>
      </c>
    </row>
    <row r="8617" customFormat="false" ht="15" hidden="false" customHeight="false" outlineLevel="0" collapsed="false">
      <c r="A8617" s="0" t="n">
        <v>202408</v>
      </c>
      <c r="B8617" s="0" t="n">
        <v>202408</v>
      </c>
      <c r="C8617" s="37" t="s">
        <v>184</v>
      </c>
      <c r="D8617" s="37" t="s">
        <v>311</v>
      </c>
      <c r="E8617" s="0" t="n">
        <v>1</v>
      </c>
      <c r="F8617" s="38" t="s">
        <v>71</v>
      </c>
      <c r="G8617" s="37" t="s">
        <v>731</v>
      </c>
      <c r="H8617" s="0" t="n">
        <v>135349</v>
      </c>
      <c r="I8617" s="0" t="n">
        <v>58895</v>
      </c>
      <c r="J8617" s="0" t="n">
        <v>-1887</v>
      </c>
    </row>
    <row r="8618" customFormat="false" ht="15" hidden="false" customHeight="false" outlineLevel="0" collapsed="false">
      <c r="A8618" s="0" t="n">
        <v>202408</v>
      </c>
      <c r="B8618" s="0" t="n">
        <v>202408</v>
      </c>
      <c r="C8618" s="37" t="s">
        <v>101</v>
      </c>
      <c r="D8618" s="37" t="s">
        <v>253</v>
      </c>
      <c r="E8618" s="0" t="n">
        <v>1</v>
      </c>
      <c r="F8618" s="38" t="s">
        <v>71</v>
      </c>
      <c r="G8618" s="37" t="s">
        <v>732</v>
      </c>
      <c r="H8618" s="0" t="n">
        <v>756303</v>
      </c>
      <c r="I8618" s="0" t="n">
        <v>171808</v>
      </c>
      <c r="J8618" s="0" t="n">
        <v>14771</v>
      </c>
    </row>
    <row r="8619" customFormat="false" ht="15" hidden="false" customHeight="false" outlineLevel="0" collapsed="false">
      <c r="A8619" s="0" t="n">
        <v>202408</v>
      </c>
      <c r="B8619" s="0" t="n">
        <v>202408</v>
      </c>
      <c r="C8619" s="37" t="s">
        <v>184</v>
      </c>
      <c r="D8619" s="37" t="s">
        <v>603</v>
      </c>
      <c r="E8619" s="0" t="n">
        <v>1</v>
      </c>
      <c r="F8619" s="38" t="s">
        <v>71</v>
      </c>
      <c r="G8619" s="37" t="s">
        <v>733</v>
      </c>
      <c r="H8619" s="0" t="n">
        <v>162192</v>
      </c>
      <c r="I8619" s="0" t="n">
        <v>66418</v>
      </c>
      <c r="J8619" s="0" t="n">
        <v>15826</v>
      </c>
    </row>
    <row r="8620" customFormat="false" ht="15" hidden="false" customHeight="false" outlineLevel="0" collapsed="false">
      <c r="A8620" s="0" t="n">
        <v>202408</v>
      </c>
      <c r="B8620" s="0" t="n">
        <v>202408</v>
      </c>
      <c r="C8620" s="37" t="s">
        <v>109</v>
      </c>
      <c r="D8620" s="37" t="s">
        <v>502</v>
      </c>
      <c r="E8620" s="0" t="n">
        <v>1</v>
      </c>
      <c r="F8620" s="38" t="s">
        <v>71</v>
      </c>
      <c r="G8620" s="37" t="s">
        <v>734</v>
      </c>
      <c r="H8620" s="0" t="n">
        <v>1098973</v>
      </c>
      <c r="I8620" s="0" t="n">
        <v>132260</v>
      </c>
      <c r="J8620" s="0" t="n">
        <v>8806</v>
      </c>
    </row>
    <row r="8621" customFormat="false" ht="15" hidden="false" customHeight="false" outlineLevel="0" collapsed="false">
      <c r="A8621" s="0" t="n">
        <v>202408</v>
      </c>
      <c r="B8621" s="0" t="n">
        <v>202408</v>
      </c>
      <c r="C8621" s="37" t="s">
        <v>158</v>
      </c>
      <c r="D8621" s="37" t="s">
        <v>693</v>
      </c>
      <c r="E8621" s="0" t="n">
        <v>1</v>
      </c>
      <c r="F8621" s="38" t="s">
        <v>71</v>
      </c>
      <c r="G8621" s="37" t="s">
        <v>735</v>
      </c>
      <c r="H8621" s="0" t="n">
        <v>141277</v>
      </c>
      <c r="I8621" s="0" t="n">
        <v>24245</v>
      </c>
      <c r="J8621" s="0" t="n">
        <v>953</v>
      </c>
    </row>
    <row r="8622" customFormat="false" ht="15" hidden="false" customHeight="false" outlineLevel="0" collapsed="false">
      <c r="A8622" s="0" t="n">
        <v>202408</v>
      </c>
      <c r="B8622" s="0" t="n">
        <v>202408</v>
      </c>
      <c r="C8622" s="37" t="s">
        <v>95</v>
      </c>
      <c r="D8622" s="37" t="s">
        <v>714</v>
      </c>
      <c r="E8622" s="0" t="n">
        <v>1</v>
      </c>
      <c r="F8622" s="38" t="s">
        <v>71</v>
      </c>
      <c r="G8622" s="37" t="s">
        <v>736</v>
      </c>
      <c r="H8622" s="0" t="n">
        <v>316275</v>
      </c>
      <c r="I8622" s="0" t="n">
        <v>105881</v>
      </c>
      <c r="J8622" s="0" t="n">
        <v>17579</v>
      </c>
    </row>
    <row r="8623" customFormat="false" ht="15" hidden="false" customHeight="false" outlineLevel="0" collapsed="false">
      <c r="A8623" s="0" t="n">
        <v>202408</v>
      </c>
      <c r="B8623" s="0" t="n">
        <v>202408</v>
      </c>
      <c r="C8623" s="37" t="s">
        <v>112</v>
      </c>
      <c r="D8623" s="37" t="s">
        <v>243</v>
      </c>
      <c r="E8623" s="0" t="n">
        <v>1</v>
      </c>
      <c r="F8623" s="38" t="s">
        <v>71</v>
      </c>
      <c r="G8623" s="37" t="s">
        <v>737</v>
      </c>
      <c r="H8623" s="0" t="n">
        <v>304676</v>
      </c>
      <c r="I8623" s="0" t="n">
        <v>58002</v>
      </c>
      <c r="J8623" s="0" t="n">
        <v>3050</v>
      </c>
    </row>
    <row r="8624" customFormat="false" ht="15" hidden="false" customHeight="false" outlineLevel="0" collapsed="false">
      <c r="A8624" s="0" t="n">
        <v>202408</v>
      </c>
      <c r="B8624" s="0" t="n">
        <v>202408</v>
      </c>
      <c r="C8624" s="37" t="s">
        <v>98</v>
      </c>
      <c r="D8624" s="37" t="s">
        <v>298</v>
      </c>
      <c r="E8624" s="0" t="n">
        <v>1</v>
      </c>
      <c r="F8624" s="38" t="s">
        <v>71</v>
      </c>
      <c r="G8624" s="37" t="s">
        <v>738</v>
      </c>
      <c r="H8624" s="0" t="n">
        <v>3678981</v>
      </c>
      <c r="I8624" s="0" t="n">
        <v>1612533</v>
      </c>
      <c r="J8624" s="0" t="n">
        <v>333935</v>
      </c>
    </row>
    <row r="8625" customFormat="false" ht="15" hidden="false" customHeight="false" outlineLevel="0" collapsed="false">
      <c r="A8625" s="0" t="n">
        <v>202408</v>
      </c>
      <c r="B8625" s="0" t="n">
        <v>202408</v>
      </c>
      <c r="C8625" s="37" t="s">
        <v>178</v>
      </c>
      <c r="D8625" s="37" t="s">
        <v>253</v>
      </c>
      <c r="E8625" s="0" t="n">
        <v>1</v>
      </c>
      <c r="F8625" s="38" t="s">
        <v>71</v>
      </c>
      <c r="G8625" s="37" t="s">
        <v>739</v>
      </c>
      <c r="H8625" s="0" t="n">
        <v>730525</v>
      </c>
      <c r="I8625" s="0" t="n">
        <v>161301</v>
      </c>
      <c r="J8625" s="0" t="n">
        <v>3311</v>
      </c>
    </row>
    <row r="8626" customFormat="false" ht="15" hidden="false" customHeight="false" outlineLevel="0" collapsed="false">
      <c r="A8626" s="0" t="n">
        <v>202408</v>
      </c>
      <c r="B8626" s="0" t="n">
        <v>202408</v>
      </c>
      <c r="C8626" s="37" t="s">
        <v>136</v>
      </c>
      <c r="D8626" s="37" t="s">
        <v>159</v>
      </c>
      <c r="E8626" s="0" t="n">
        <v>1</v>
      </c>
      <c r="F8626" s="38" t="s">
        <v>71</v>
      </c>
      <c r="G8626" s="37" t="s">
        <v>740</v>
      </c>
      <c r="H8626" s="0" t="n">
        <v>368509</v>
      </c>
      <c r="I8626" s="0" t="n">
        <v>73416</v>
      </c>
      <c r="J8626" s="0" t="n">
        <v>2389</v>
      </c>
    </row>
    <row r="8627" customFormat="false" ht="15" hidden="false" customHeight="false" outlineLevel="0" collapsed="false">
      <c r="A8627" s="0" t="n">
        <v>202408</v>
      </c>
      <c r="B8627" s="0" t="n">
        <v>202408</v>
      </c>
      <c r="C8627" s="37" t="s">
        <v>124</v>
      </c>
      <c r="D8627" s="37" t="s">
        <v>412</v>
      </c>
      <c r="E8627" s="0" t="n">
        <v>1</v>
      </c>
      <c r="F8627" s="38" t="s">
        <v>71</v>
      </c>
      <c r="G8627" s="37" t="s">
        <v>741</v>
      </c>
      <c r="H8627" s="0" t="n">
        <v>1112965</v>
      </c>
      <c r="I8627" s="0" t="n">
        <v>522336</v>
      </c>
      <c r="J8627" s="0" t="n">
        <v>83060</v>
      </c>
    </row>
    <row r="8628" customFormat="false" ht="15" hidden="false" customHeight="false" outlineLevel="0" collapsed="false">
      <c r="A8628" s="0" t="n">
        <v>202408</v>
      </c>
      <c r="B8628" s="0" t="n">
        <v>202408</v>
      </c>
      <c r="C8628" s="37" t="s">
        <v>124</v>
      </c>
      <c r="D8628" s="37" t="s">
        <v>452</v>
      </c>
      <c r="E8628" s="0" t="n">
        <v>1</v>
      </c>
      <c r="F8628" s="38" t="s">
        <v>71</v>
      </c>
      <c r="G8628" s="37" t="s">
        <v>742</v>
      </c>
      <c r="H8628" s="0" t="n">
        <v>49707</v>
      </c>
      <c r="I8628" s="0" t="n">
        <v>10934</v>
      </c>
      <c r="J8628" s="0" t="n">
        <v>985</v>
      </c>
    </row>
    <row r="8629" customFormat="false" ht="15" hidden="false" customHeight="false" outlineLevel="0" collapsed="false">
      <c r="A8629" s="0" t="n">
        <v>202408</v>
      </c>
      <c r="B8629" s="0" t="n">
        <v>202408</v>
      </c>
      <c r="C8629" s="37" t="s">
        <v>184</v>
      </c>
      <c r="D8629" s="37" t="s">
        <v>655</v>
      </c>
      <c r="E8629" s="0" t="n">
        <v>1</v>
      </c>
      <c r="F8629" s="38" t="s">
        <v>71</v>
      </c>
      <c r="G8629" s="37" t="s">
        <v>743</v>
      </c>
      <c r="H8629" s="0" t="n">
        <v>456399</v>
      </c>
      <c r="I8629" s="0" t="n">
        <v>390978</v>
      </c>
      <c r="J8629" s="0" t="n">
        <v>35517</v>
      </c>
    </row>
    <row r="8630" customFormat="false" ht="15" hidden="false" customHeight="false" outlineLevel="0" collapsed="false">
      <c r="A8630" s="0" t="n">
        <v>202408</v>
      </c>
      <c r="B8630" s="0" t="n">
        <v>202408</v>
      </c>
      <c r="C8630" s="37" t="s">
        <v>124</v>
      </c>
      <c r="D8630" s="37" t="s">
        <v>744</v>
      </c>
      <c r="E8630" s="0" t="n">
        <v>1</v>
      </c>
      <c r="F8630" s="38" t="s">
        <v>71</v>
      </c>
      <c r="G8630" s="37" t="s">
        <v>745</v>
      </c>
      <c r="H8630" s="0" t="n">
        <v>6396298</v>
      </c>
      <c r="I8630" s="0" t="n">
        <v>1348426</v>
      </c>
      <c r="J8630" s="0" t="n">
        <v>-149585</v>
      </c>
    </row>
    <row r="8631" customFormat="false" ht="15" hidden="false" customHeight="false" outlineLevel="0" collapsed="false">
      <c r="A8631" s="0" t="n">
        <v>202408</v>
      </c>
      <c r="B8631" s="0" t="n">
        <v>202408</v>
      </c>
      <c r="C8631" s="37" t="s">
        <v>136</v>
      </c>
      <c r="D8631" s="37" t="s">
        <v>603</v>
      </c>
      <c r="E8631" s="0" t="n">
        <v>1</v>
      </c>
      <c r="F8631" s="38" t="s">
        <v>71</v>
      </c>
      <c r="G8631" s="37" t="s">
        <v>746</v>
      </c>
      <c r="H8631" s="0" t="n">
        <v>954496</v>
      </c>
      <c r="I8631" s="0" t="n">
        <v>226076</v>
      </c>
      <c r="J8631" s="0" t="n">
        <v>10096</v>
      </c>
    </row>
    <row r="8632" customFormat="false" ht="15" hidden="false" customHeight="false" outlineLevel="0" collapsed="false">
      <c r="A8632" s="0" t="n">
        <v>202408</v>
      </c>
      <c r="B8632" s="0" t="n">
        <v>202408</v>
      </c>
      <c r="C8632" s="37" t="s">
        <v>109</v>
      </c>
      <c r="D8632" s="37" t="s">
        <v>99</v>
      </c>
      <c r="E8632" s="0" t="n">
        <v>1</v>
      </c>
      <c r="F8632" s="38" t="s">
        <v>71</v>
      </c>
      <c r="G8632" s="37" t="s">
        <v>747</v>
      </c>
      <c r="H8632" s="0" t="n">
        <v>596412</v>
      </c>
      <c r="I8632" s="0" t="n">
        <v>103069</v>
      </c>
      <c r="J8632" s="0" t="n">
        <v>17151</v>
      </c>
    </row>
    <row r="8633" customFormat="false" ht="15" hidden="false" customHeight="false" outlineLevel="0" collapsed="false">
      <c r="A8633" s="0" t="n">
        <v>202408</v>
      </c>
      <c r="B8633" s="0" t="n">
        <v>202408</v>
      </c>
      <c r="C8633" s="37" t="s">
        <v>178</v>
      </c>
      <c r="D8633" s="37" t="s">
        <v>107</v>
      </c>
      <c r="E8633" s="0" t="n">
        <v>1</v>
      </c>
      <c r="F8633" s="38" t="s">
        <v>71</v>
      </c>
      <c r="G8633" s="37" t="s">
        <v>748</v>
      </c>
      <c r="H8633" s="0" t="n">
        <v>1199927</v>
      </c>
      <c r="I8633" s="0" t="n">
        <v>209057</v>
      </c>
      <c r="J8633" s="0" t="n">
        <v>341</v>
      </c>
    </row>
    <row r="8634" customFormat="false" ht="15" hidden="false" customHeight="false" outlineLevel="0" collapsed="false">
      <c r="A8634" s="0" t="n">
        <v>202408</v>
      </c>
      <c r="B8634" s="0" t="n">
        <v>202408</v>
      </c>
      <c r="C8634" s="37" t="s">
        <v>136</v>
      </c>
      <c r="D8634" s="37" t="s">
        <v>723</v>
      </c>
      <c r="E8634" s="0" t="n">
        <v>1</v>
      </c>
      <c r="F8634" s="38" t="s">
        <v>71</v>
      </c>
      <c r="G8634" s="37" t="s">
        <v>749</v>
      </c>
      <c r="H8634" s="0" t="n">
        <v>2008160</v>
      </c>
      <c r="I8634" s="0" t="n">
        <v>745448</v>
      </c>
      <c r="J8634" s="0" t="n">
        <v>111867</v>
      </c>
    </row>
    <row r="8635" customFormat="false" ht="15" hidden="false" customHeight="false" outlineLevel="0" collapsed="false">
      <c r="A8635" s="0" t="n">
        <v>202408</v>
      </c>
      <c r="B8635" s="0" t="n">
        <v>202408</v>
      </c>
      <c r="C8635" s="37" t="s">
        <v>98</v>
      </c>
      <c r="D8635" s="37" t="s">
        <v>208</v>
      </c>
      <c r="E8635" s="0" t="n">
        <v>1</v>
      </c>
      <c r="F8635" s="38" t="s">
        <v>71</v>
      </c>
      <c r="G8635" s="37" t="s">
        <v>750</v>
      </c>
      <c r="H8635" s="0" t="n">
        <v>71689</v>
      </c>
      <c r="I8635" s="0" t="n">
        <v>19171</v>
      </c>
      <c r="J8635" s="0" t="n">
        <v>2047</v>
      </c>
    </row>
    <row r="8636" customFormat="false" ht="15" hidden="false" customHeight="false" outlineLevel="0" collapsed="false">
      <c r="A8636" s="0" t="n">
        <v>202408</v>
      </c>
      <c r="B8636" s="0" t="n">
        <v>202408</v>
      </c>
      <c r="C8636" s="37" t="s">
        <v>149</v>
      </c>
      <c r="D8636" s="37" t="s">
        <v>385</v>
      </c>
      <c r="E8636" s="0" t="n">
        <v>1</v>
      </c>
      <c r="F8636" s="38" t="s">
        <v>71</v>
      </c>
      <c r="G8636" s="37" t="s">
        <v>751</v>
      </c>
      <c r="H8636" s="0" t="n">
        <v>74575</v>
      </c>
      <c r="I8636" s="0" t="n">
        <v>15126</v>
      </c>
      <c r="J8636" s="0" t="n">
        <v>908</v>
      </c>
    </row>
    <row r="8637" customFormat="false" ht="15" hidden="false" customHeight="false" outlineLevel="0" collapsed="false">
      <c r="A8637" s="0" t="n">
        <v>202408</v>
      </c>
      <c r="B8637" s="0" t="n">
        <v>202408</v>
      </c>
      <c r="C8637" s="37" t="s">
        <v>115</v>
      </c>
      <c r="D8637" s="37" t="s">
        <v>476</v>
      </c>
      <c r="E8637" s="0" t="n">
        <v>1</v>
      </c>
      <c r="F8637" s="38" t="s">
        <v>71</v>
      </c>
      <c r="G8637" s="37" t="s">
        <v>752</v>
      </c>
      <c r="H8637" s="0" t="n">
        <v>840538</v>
      </c>
      <c r="I8637" s="0" t="n">
        <v>206469</v>
      </c>
      <c r="J8637" s="0" t="n">
        <v>44551</v>
      </c>
    </row>
    <row r="8638" customFormat="false" ht="15" hidden="false" customHeight="false" outlineLevel="0" collapsed="false">
      <c r="A8638" s="0" t="n">
        <v>202408</v>
      </c>
      <c r="B8638" s="0" t="n">
        <v>202408</v>
      </c>
      <c r="C8638" s="37" t="s">
        <v>101</v>
      </c>
      <c r="D8638" s="37" t="s">
        <v>425</v>
      </c>
      <c r="E8638" s="0" t="n">
        <v>1</v>
      </c>
      <c r="F8638" s="38" t="s">
        <v>71</v>
      </c>
      <c r="G8638" s="37" t="s">
        <v>753</v>
      </c>
      <c r="H8638" s="0" t="n">
        <v>203896</v>
      </c>
      <c r="I8638" s="0" t="n">
        <v>62900</v>
      </c>
      <c r="J8638" s="0" t="n">
        <v>2894</v>
      </c>
    </row>
    <row r="8639" customFormat="false" ht="15" hidden="false" customHeight="false" outlineLevel="0" collapsed="false">
      <c r="A8639" s="0" t="n">
        <v>202408</v>
      </c>
      <c r="B8639" s="0" t="n">
        <v>202408</v>
      </c>
      <c r="C8639" s="37" t="s">
        <v>124</v>
      </c>
      <c r="D8639" s="37" t="s">
        <v>243</v>
      </c>
      <c r="E8639" s="0" t="n">
        <v>1</v>
      </c>
      <c r="F8639" s="38" t="s">
        <v>71</v>
      </c>
      <c r="G8639" s="37" t="s">
        <v>754</v>
      </c>
      <c r="H8639" s="0" t="n">
        <v>2622542</v>
      </c>
      <c r="I8639" s="0" t="n">
        <v>1100144</v>
      </c>
      <c r="J8639" s="0" t="n">
        <v>58291</v>
      </c>
    </row>
    <row r="8640" customFormat="false" ht="15" hidden="false" customHeight="false" outlineLevel="0" collapsed="false">
      <c r="A8640" s="0" t="n">
        <v>202408</v>
      </c>
      <c r="B8640" s="0" t="n">
        <v>202408</v>
      </c>
      <c r="C8640" s="37" t="s">
        <v>136</v>
      </c>
      <c r="D8640" s="37" t="s">
        <v>300</v>
      </c>
      <c r="E8640" s="0" t="n">
        <v>1</v>
      </c>
      <c r="F8640" s="38" t="s">
        <v>71</v>
      </c>
      <c r="G8640" s="37" t="s">
        <v>755</v>
      </c>
      <c r="H8640" s="0" t="n">
        <v>346735</v>
      </c>
      <c r="I8640" s="0" t="n">
        <v>91466</v>
      </c>
      <c r="J8640" s="0" t="n">
        <v>5386</v>
      </c>
    </row>
    <row r="8641" customFormat="false" ht="15" hidden="false" customHeight="false" outlineLevel="0" collapsed="false">
      <c r="A8641" s="0" t="n">
        <v>202408</v>
      </c>
      <c r="B8641" s="0" t="n">
        <v>202408</v>
      </c>
      <c r="C8641" s="37" t="s">
        <v>178</v>
      </c>
      <c r="D8641" s="37" t="s">
        <v>756</v>
      </c>
      <c r="E8641" s="0" t="n">
        <v>1</v>
      </c>
      <c r="F8641" s="38" t="s">
        <v>71</v>
      </c>
      <c r="G8641" s="37" t="s">
        <v>757</v>
      </c>
      <c r="H8641" s="0" t="n">
        <v>40025</v>
      </c>
      <c r="I8641" s="0" t="n">
        <v>8139</v>
      </c>
      <c r="J8641" s="0" t="n">
        <v>717</v>
      </c>
    </row>
    <row r="8642" customFormat="false" ht="15" hidden="false" customHeight="false" outlineLevel="0" collapsed="false">
      <c r="A8642" s="0" t="n">
        <v>202408</v>
      </c>
      <c r="B8642" s="0" t="n">
        <v>202408</v>
      </c>
      <c r="C8642" s="37" t="s">
        <v>152</v>
      </c>
      <c r="D8642" s="37" t="s">
        <v>420</v>
      </c>
      <c r="E8642" s="0" t="n">
        <v>1</v>
      </c>
      <c r="F8642" s="38" t="s">
        <v>71</v>
      </c>
      <c r="G8642" s="37" t="s">
        <v>758</v>
      </c>
      <c r="H8642" s="0" t="n">
        <v>92913</v>
      </c>
      <c r="I8642" s="0" t="n">
        <v>29290</v>
      </c>
      <c r="J8642" s="0" t="n">
        <v>4590</v>
      </c>
    </row>
    <row r="8643" customFormat="false" ht="15" hidden="false" customHeight="false" outlineLevel="0" collapsed="false">
      <c r="A8643" s="0" t="n">
        <v>202408</v>
      </c>
      <c r="B8643" s="0" t="n">
        <v>202408</v>
      </c>
      <c r="C8643" s="37" t="s">
        <v>115</v>
      </c>
      <c r="D8643" s="37" t="s">
        <v>626</v>
      </c>
      <c r="E8643" s="0" t="n">
        <v>1</v>
      </c>
      <c r="F8643" s="38" t="s">
        <v>71</v>
      </c>
      <c r="G8643" s="37" t="s">
        <v>759</v>
      </c>
      <c r="H8643" s="0" t="n">
        <v>21298</v>
      </c>
      <c r="I8643" s="0" t="n">
        <v>14064</v>
      </c>
      <c r="J8643" s="0" t="n">
        <v>-946</v>
      </c>
    </row>
    <row r="8644" customFormat="false" ht="15" hidden="false" customHeight="false" outlineLevel="0" collapsed="false">
      <c r="A8644" s="0" t="n">
        <v>202408</v>
      </c>
      <c r="B8644" s="0" t="n">
        <v>202408</v>
      </c>
      <c r="C8644" s="37" t="s">
        <v>184</v>
      </c>
      <c r="D8644" s="37" t="s">
        <v>425</v>
      </c>
      <c r="E8644" s="0" t="n">
        <v>1</v>
      </c>
      <c r="F8644" s="38" t="s">
        <v>71</v>
      </c>
      <c r="G8644" s="37" t="s">
        <v>760</v>
      </c>
      <c r="H8644" s="0" t="n">
        <v>437134</v>
      </c>
      <c r="I8644" s="0" t="n">
        <v>148873</v>
      </c>
      <c r="J8644" s="0" t="n">
        <v>24833</v>
      </c>
    </row>
    <row r="8645" customFormat="false" ht="15" hidden="false" customHeight="false" outlineLevel="0" collapsed="false">
      <c r="A8645" s="0" t="n">
        <v>202408</v>
      </c>
      <c r="B8645" s="0" t="n">
        <v>202408</v>
      </c>
      <c r="C8645" s="37" t="s">
        <v>95</v>
      </c>
      <c r="D8645" s="37" t="s">
        <v>618</v>
      </c>
      <c r="E8645" s="0" t="n">
        <v>1</v>
      </c>
      <c r="F8645" s="38" t="s">
        <v>71</v>
      </c>
      <c r="G8645" s="37" t="s">
        <v>761</v>
      </c>
      <c r="H8645" s="0" t="n">
        <v>369234</v>
      </c>
      <c r="I8645" s="0" t="n">
        <v>66358</v>
      </c>
      <c r="J8645" s="0" t="n">
        <v>5761</v>
      </c>
    </row>
    <row r="8646" customFormat="false" ht="15" hidden="false" customHeight="false" outlineLevel="0" collapsed="false">
      <c r="A8646" s="0" t="n">
        <v>202408</v>
      </c>
      <c r="B8646" s="0" t="n">
        <v>202408</v>
      </c>
      <c r="C8646" s="37" t="s">
        <v>152</v>
      </c>
      <c r="D8646" s="37" t="s">
        <v>372</v>
      </c>
      <c r="E8646" s="0" t="n">
        <v>1</v>
      </c>
      <c r="F8646" s="38" t="s">
        <v>71</v>
      </c>
      <c r="G8646" s="37" t="s">
        <v>762</v>
      </c>
      <c r="H8646" s="0" t="n">
        <v>410752</v>
      </c>
      <c r="I8646" s="0" t="n">
        <v>123077</v>
      </c>
      <c r="J8646" s="0" t="n">
        <v>16665</v>
      </c>
    </row>
    <row r="8647" customFormat="false" ht="15" hidden="false" customHeight="false" outlineLevel="0" collapsed="false">
      <c r="A8647" s="0" t="n">
        <v>202408</v>
      </c>
      <c r="B8647" s="0" t="n">
        <v>202408</v>
      </c>
      <c r="C8647" s="37" t="s">
        <v>158</v>
      </c>
      <c r="D8647" s="37" t="s">
        <v>461</v>
      </c>
      <c r="E8647" s="0" t="n">
        <v>1</v>
      </c>
      <c r="F8647" s="38" t="s">
        <v>71</v>
      </c>
      <c r="G8647" s="37" t="s">
        <v>763</v>
      </c>
      <c r="H8647" s="0" t="n">
        <v>1672199</v>
      </c>
      <c r="I8647" s="0" t="n">
        <v>488913</v>
      </c>
      <c r="J8647" s="0" t="n">
        <v>156054</v>
      </c>
    </row>
    <row r="8648" customFormat="false" ht="15" hidden="false" customHeight="false" outlineLevel="0" collapsed="false">
      <c r="A8648" s="0" t="n">
        <v>202408</v>
      </c>
      <c r="B8648" s="0" t="n">
        <v>202408</v>
      </c>
      <c r="C8648" s="37" t="s">
        <v>106</v>
      </c>
      <c r="D8648" s="37" t="s">
        <v>116</v>
      </c>
      <c r="E8648" s="0" t="n">
        <v>1</v>
      </c>
      <c r="F8648" s="38" t="s">
        <v>71</v>
      </c>
      <c r="G8648" s="37" t="s">
        <v>764</v>
      </c>
      <c r="H8648" s="0" t="n">
        <v>2369777</v>
      </c>
      <c r="I8648" s="0" t="n">
        <v>631182</v>
      </c>
      <c r="J8648" s="0" t="n">
        <v>18199</v>
      </c>
    </row>
    <row r="8649" customFormat="false" ht="15" hidden="false" customHeight="false" outlineLevel="0" collapsed="false">
      <c r="A8649" s="0" t="n">
        <v>202408</v>
      </c>
      <c r="B8649" s="0" t="n">
        <v>202408</v>
      </c>
      <c r="C8649" s="37" t="s">
        <v>109</v>
      </c>
      <c r="D8649" s="37" t="s">
        <v>540</v>
      </c>
      <c r="E8649" s="0" t="n">
        <v>1</v>
      </c>
      <c r="F8649" s="38" t="s">
        <v>71</v>
      </c>
      <c r="G8649" s="37" t="s">
        <v>765</v>
      </c>
      <c r="H8649" s="0" t="n">
        <v>414464</v>
      </c>
      <c r="I8649" s="0" t="n">
        <v>48510</v>
      </c>
      <c r="J8649" s="0" t="n">
        <v>-2060</v>
      </c>
    </row>
    <row r="8650" customFormat="false" ht="15" hidden="false" customHeight="false" outlineLevel="0" collapsed="false">
      <c r="A8650" s="0" t="n">
        <v>202408</v>
      </c>
      <c r="B8650" s="0" t="n">
        <v>202408</v>
      </c>
      <c r="C8650" s="37" t="s">
        <v>178</v>
      </c>
      <c r="D8650" s="37" t="s">
        <v>364</v>
      </c>
      <c r="E8650" s="0" t="n">
        <v>1</v>
      </c>
      <c r="F8650" s="38" t="s">
        <v>71</v>
      </c>
      <c r="G8650" s="37" t="s">
        <v>766</v>
      </c>
      <c r="H8650" s="0" t="n">
        <v>42442</v>
      </c>
      <c r="I8650" s="0" t="n">
        <v>8789</v>
      </c>
      <c r="J8650" s="0" t="n">
        <v>873</v>
      </c>
    </row>
    <row r="8651" customFormat="false" ht="15" hidden="false" customHeight="false" outlineLevel="0" collapsed="false">
      <c r="A8651" s="0" t="n">
        <v>202408</v>
      </c>
      <c r="B8651" s="0" t="n">
        <v>202408</v>
      </c>
      <c r="C8651" s="37" t="s">
        <v>184</v>
      </c>
      <c r="D8651" s="37" t="s">
        <v>571</v>
      </c>
      <c r="E8651" s="0" t="n">
        <v>1</v>
      </c>
      <c r="F8651" s="38" t="s">
        <v>71</v>
      </c>
      <c r="G8651" s="37" t="s">
        <v>767</v>
      </c>
      <c r="H8651" s="0" t="n">
        <v>1298876</v>
      </c>
      <c r="I8651" s="0" t="n">
        <v>504474</v>
      </c>
      <c r="J8651" s="0" t="n">
        <v>58124</v>
      </c>
    </row>
    <row r="8652" customFormat="false" ht="15" hidden="false" customHeight="false" outlineLevel="0" collapsed="false">
      <c r="A8652" s="0" t="n">
        <v>202408</v>
      </c>
      <c r="B8652" s="0" t="n">
        <v>202408</v>
      </c>
      <c r="C8652" s="37" t="s">
        <v>136</v>
      </c>
      <c r="D8652" s="37" t="s">
        <v>509</v>
      </c>
      <c r="E8652" s="0" t="n">
        <v>1</v>
      </c>
      <c r="F8652" s="38" t="s">
        <v>71</v>
      </c>
      <c r="G8652" s="37" t="s">
        <v>768</v>
      </c>
      <c r="H8652" s="0" t="n">
        <v>1180591</v>
      </c>
      <c r="I8652" s="0" t="n">
        <v>198644</v>
      </c>
      <c r="J8652" s="0" t="n">
        <v>33205</v>
      </c>
    </row>
    <row r="8653" customFormat="false" ht="15" hidden="false" customHeight="false" outlineLevel="0" collapsed="false">
      <c r="A8653" s="0" t="n">
        <v>202408</v>
      </c>
      <c r="B8653" s="0" t="n">
        <v>202408</v>
      </c>
      <c r="C8653" s="37" t="s">
        <v>136</v>
      </c>
      <c r="D8653" s="37" t="s">
        <v>258</v>
      </c>
      <c r="E8653" s="0" t="n">
        <v>1</v>
      </c>
      <c r="F8653" s="38" t="s">
        <v>71</v>
      </c>
      <c r="G8653" s="37" t="s">
        <v>769</v>
      </c>
      <c r="H8653" s="0" t="n">
        <v>872343</v>
      </c>
      <c r="I8653" s="0" t="n">
        <v>365312</v>
      </c>
      <c r="J8653" s="0" t="n">
        <v>9557</v>
      </c>
    </row>
    <row r="8654" customFormat="false" ht="15" hidden="false" customHeight="false" outlineLevel="0" collapsed="false">
      <c r="A8654" s="0" t="n">
        <v>202408</v>
      </c>
      <c r="B8654" s="0" t="n">
        <v>202408</v>
      </c>
      <c r="C8654" s="37" t="s">
        <v>115</v>
      </c>
      <c r="D8654" s="37" t="s">
        <v>288</v>
      </c>
      <c r="E8654" s="0" t="n">
        <v>1</v>
      </c>
      <c r="F8654" s="38" t="s">
        <v>71</v>
      </c>
      <c r="G8654" s="37" t="s">
        <v>770</v>
      </c>
      <c r="H8654" s="0" t="n">
        <v>1917037</v>
      </c>
      <c r="I8654" s="0" t="n">
        <v>766725</v>
      </c>
      <c r="J8654" s="0" t="n">
        <v>-2308</v>
      </c>
    </row>
    <row r="8655" customFormat="false" ht="15" hidden="false" customHeight="false" outlineLevel="0" collapsed="false">
      <c r="A8655" s="0" t="n">
        <v>202408</v>
      </c>
      <c r="B8655" s="0" t="n">
        <v>202408</v>
      </c>
      <c r="C8655" s="37" t="s">
        <v>109</v>
      </c>
      <c r="D8655" s="37" t="s">
        <v>412</v>
      </c>
      <c r="E8655" s="0" t="n">
        <v>1</v>
      </c>
      <c r="F8655" s="38" t="s">
        <v>71</v>
      </c>
      <c r="G8655" s="37" t="s">
        <v>771</v>
      </c>
      <c r="H8655" s="0" t="n">
        <v>110502</v>
      </c>
      <c r="I8655" s="0" t="n">
        <v>17203</v>
      </c>
      <c r="J8655" s="0" t="n">
        <v>-1261</v>
      </c>
    </row>
    <row r="8656" customFormat="false" ht="15" hidden="false" customHeight="false" outlineLevel="0" collapsed="false">
      <c r="A8656" s="0" t="n">
        <v>202408</v>
      </c>
      <c r="B8656" s="0" t="n">
        <v>202408</v>
      </c>
      <c r="C8656" s="37" t="s">
        <v>98</v>
      </c>
      <c r="D8656" s="37" t="s">
        <v>233</v>
      </c>
      <c r="E8656" s="0" t="n">
        <v>1</v>
      </c>
      <c r="F8656" s="38" t="s">
        <v>71</v>
      </c>
      <c r="G8656" s="37" t="s">
        <v>772</v>
      </c>
      <c r="H8656" s="0" t="n">
        <v>7146821</v>
      </c>
      <c r="I8656" s="0" t="n">
        <v>1194764</v>
      </c>
      <c r="J8656" s="0" t="n">
        <v>-67802</v>
      </c>
    </row>
    <row r="8657" customFormat="false" ht="15" hidden="false" customHeight="false" outlineLevel="0" collapsed="false">
      <c r="A8657" s="0" t="n">
        <v>202408</v>
      </c>
      <c r="B8657" s="0" t="n">
        <v>202408</v>
      </c>
      <c r="C8657" s="37" t="s">
        <v>178</v>
      </c>
      <c r="D8657" s="37" t="s">
        <v>294</v>
      </c>
      <c r="E8657" s="0" t="n">
        <v>1</v>
      </c>
      <c r="F8657" s="38" t="s">
        <v>71</v>
      </c>
      <c r="G8657" s="37" t="s">
        <v>773</v>
      </c>
      <c r="H8657" s="0" t="n">
        <v>145967</v>
      </c>
      <c r="I8657" s="0" t="n">
        <v>48348</v>
      </c>
      <c r="J8657" s="0" t="n">
        <v>1857</v>
      </c>
    </row>
    <row r="8658" customFormat="false" ht="15" hidden="false" customHeight="false" outlineLevel="0" collapsed="false">
      <c r="A8658" s="0" t="n">
        <v>202408</v>
      </c>
      <c r="B8658" s="0" t="n">
        <v>202408</v>
      </c>
      <c r="C8658" s="37" t="s">
        <v>149</v>
      </c>
      <c r="D8658" s="37" t="s">
        <v>130</v>
      </c>
      <c r="E8658" s="0" t="n">
        <v>1</v>
      </c>
      <c r="F8658" s="38" t="s">
        <v>71</v>
      </c>
      <c r="G8658" s="37" t="s">
        <v>774</v>
      </c>
      <c r="H8658" s="0" t="n">
        <v>1308844</v>
      </c>
      <c r="I8658" s="0" t="n">
        <v>392931</v>
      </c>
      <c r="J8658" s="0" t="n">
        <v>26853</v>
      </c>
    </row>
    <row r="8659" customFormat="false" ht="15" hidden="false" customHeight="false" outlineLevel="0" collapsed="false">
      <c r="A8659" s="0" t="n">
        <v>202408</v>
      </c>
      <c r="B8659" s="0" t="n">
        <v>202408</v>
      </c>
      <c r="C8659" s="37" t="s">
        <v>109</v>
      </c>
      <c r="D8659" s="37" t="s">
        <v>139</v>
      </c>
      <c r="E8659" s="0" t="n">
        <v>1</v>
      </c>
      <c r="F8659" s="38" t="s">
        <v>71</v>
      </c>
      <c r="G8659" s="37" t="s">
        <v>775</v>
      </c>
      <c r="H8659" s="0" t="n">
        <v>67777</v>
      </c>
      <c r="I8659" s="0" t="n">
        <v>19670</v>
      </c>
      <c r="J8659" s="0" t="n">
        <v>5636</v>
      </c>
    </row>
    <row r="8660" customFormat="false" ht="15" hidden="false" customHeight="false" outlineLevel="0" collapsed="false">
      <c r="A8660" s="0" t="n">
        <v>202408</v>
      </c>
      <c r="B8660" s="0" t="n">
        <v>202408</v>
      </c>
      <c r="C8660" s="37" t="s">
        <v>106</v>
      </c>
      <c r="D8660" s="37" t="s">
        <v>776</v>
      </c>
      <c r="E8660" s="0" t="n">
        <v>1</v>
      </c>
      <c r="F8660" s="38" t="s">
        <v>71</v>
      </c>
      <c r="G8660" s="37" t="s">
        <v>777</v>
      </c>
      <c r="H8660" s="0" t="n">
        <v>186781</v>
      </c>
      <c r="I8660" s="0" t="n">
        <v>58075</v>
      </c>
      <c r="J8660" s="0" t="n">
        <v>-5184</v>
      </c>
    </row>
    <row r="8661" customFormat="false" ht="15" hidden="false" customHeight="false" outlineLevel="0" collapsed="false">
      <c r="A8661" s="0" t="n">
        <v>202408</v>
      </c>
      <c r="B8661" s="0" t="n">
        <v>202408</v>
      </c>
      <c r="C8661" s="37" t="s">
        <v>109</v>
      </c>
      <c r="D8661" s="37" t="s">
        <v>396</v>
      </c>
      <c r="E8661" s="0" t="n">
        <v>1</v>
      </c>
      <c r="F8661" s="38" t="s">
        <v>71</v>
      </c>
      <c r="G8661" s="37" t="s">
        <v>778</v>
      </c>
      <c r="H8661" s="0" t="n">
        <v>3104699</v>
      </c>
      <c r="I8661" s="0" t="n">
        <v>1012518</v>
      </c>
      <c r="J8661" s="0" t="n">
        <v>114961</v>
      </c>
    </row>
    <row r="8662" customFormat="false" ht="15" hidden="false" customHeight="false" outlineLevel="0" collapsed="false">
      <c r="A8662" s="0" t="n">
        <v>202408</v>
      </c>
      <c r="B8662" s="0" t="n">
        <v>202408</v>
      </c>
      <c r="C8662" s="37" t="s">
        <v>106</v>
      </c>
      <c r="D8662" s="37" t="s">
        <v>189</v>
      </c>
      <c r="E8662" s="0" t="n">
        <v>1</v>
      </c>
      <c r="F8662" s="38" t="s">
        <v>71</v>
      </c>
      <c r="G8662" s="37" t="s">
        <v>779</v>
      </c>
      <c r="H8662" s="0" t="n">
        <v>386403</v>
      </c>
      <c r="I8662" s="0" t="n">
        <v>108001</v>
      </c>
      <c r="J8662" s="0" t="n">
        <v>800</v>
      </c>
    </row>
    <row r="8663" customFormat="false" ht="15" hidden="false" customHeight="false" outlineLevel="0" collapsed="false">
      <c r="A8663" s="0" t="n">
        <v>202408</v>
      </c>
      <c r="B8663" s="0" t="n">
        <v>202408</v>
      </c>
      <c r="C8663" s="37" t="s">
        <v>152</v>
      </c>
      <c r="D8663" s="37" t="s">
        <v>320</v>
      </c>
      <c r="E8663" s="0" t="n">
        <v>1</v>
      </c>
      <c r="F8663" s="38" t="s">
        <v>71</v>
      </c>
      <c r="G8663" s="37" t="s">
        <v>780</v>
      </c>
      <c r="H8663" s="0" t="n">
        <v>1890269</v>
      </c>
      <c r="I8663" s="0" t="n">
        <v>567145</v>
      </c>
      <c r="J8663" s="0" t="n">
        <v>58011</v>
      </c>
    </row>
    <row r="8664" customFormat="false" ht="15" hidden="false" customHeight="false" outlineLevel="0" collapsed="false">
      <c r="A8664" s="0" t="n">
        <v>202408</v>
      </c>
      <c r="B8664" s="0" t="n">
        <v>202408</v>
      </c>
      <c r="C8664" s="37" t="s">
        <v>95</v>
      </c>
      <c r="D8664" s="37" t="s">
        <v>693</v>
      </c>
      <c r="E8664" s="0" t="n">
        <v>1</v>
      </c>
      <c r="F8664" s="38" t="s">
        <v>71</v>
      </c>
      <c r="G8664" s="37" t="s">
        <v>781</v>
      </c>
      <c r="H8664" s="0" t="n">
        <v>592171</v>
      </c>
      <c r="I8664" s="0" t="n">
        <v>275831</v>
      </c>
      <c r="J8664" s="0" t="n">
        <v>6807</v>
      </c>
    </row>
    <row r="8665" customFormat="false" ht="15" hidden="false" customHeight="false" outlineLevel="0" collapsed="false">
      <c r="A8665" s="0" t="n">
        <v>202408</v>
      </c>
      <c r="B8665" s="0" t="n">
        <v>202408</v>
      </c>
      <c r="C8665" s="37" t="s">
        <v>98</v>
      </c>
      <c r="D8665" s="37" t="s">
        <v>369</v>
      </c>
      <c r="E8665" s="0" t="n">
        <v>1</v>
      </c>
      <c r="F8665" s="38" t="s">
        <v>71</v>
      </c>
      <c r="G8665" s="37" t="s">
        <v>782</v>
      </c>
      <c r="H8665" s="0" t="n">
        <v>476953</v>
      </c>
      <c r="I8665" s="0" t="n">
        <v>115057</v>
      </c>
      <c r="J8665" s="0" t="n">
        <v>21117</v>
      </c>
    </row>
    <row r="8666" customFormat="false" ht="15" hidden="false" customHeight="false" outlineLevel="0" collapsed="false">
      <c r="A8666" s="0" t="n">
        <v>202408</v>
      </c>
      <c r="B8666" s="0" t="n">
        <v>202408</v>
      </c>
      <c r="C8666" s="37" t="s">
        <v>136</v>
      </c>
      <c r="D8666" s="37" t="s">
        <v>719</v>
      </c>
      <c r="E8666" s="0" t="n">
        <v>1</v>
      </c>
      <c r="F8666" s="38" t="s">
        <v>71</v>
      </c>
      <c r="G8666" s="37" t="s">
        <v>783</v>
      </c>
      <c r="H8666" s="0" t="n">
        <v>2352511</v>
      </c>
      <c r="I8666" s="0" t="n">
        <v>647970</v>
      </c>
      <c r="J8666" s="0" t="n">
        <v>118526</v>
      </c>
    </row>
    <row r="8667" customFormat="false" ht="15" hidden="false" customHeight="false" outlineLevel="0" collapsed="false">
      <c r="A8667" s="0" t="n">
        <v>202408</v>
      </c>
      <c r="B8667" s="0" t="n">
        <v>202408</v>
      </c>
      <c r="C8667" s="37" t="s">
        <v>101</v>
      </c>
      <c r="D8667" s="37" t="s">
        <v>247</v>
      </c>
      <c r="E8667" s="0" t="n">
        <v>1</v>
      </c>
      <c r="F8667" s="38" t="s">
        <v>71</v>
      </c>
      <c r="G8667" s="37" t="s">
        <v>784</v>
      </c>
      <c r="H8667" s="0" t="n">
        <v>450744</v>
      </c>
      <c r="I8667" s="0" t="n">
        <v>151688</v>
      </c>
      <c r="J8667" s="0" t="n">
        <v>10419</v>
      </c>
    </row>
    <row r="8668" customFormat="false" ht="15" hidden="false" customHeight="false" outlineLevel="0" collapsed="false">
      <c r="A8668" s="0" t="n">
        <v>202408</v>
      </c>
      <c r="B8668" s="0" t="n">
        <v>202408</v>
      </c>
      <c r="C8668" s="37" t="s">
        <v>184</v>
      </c>
      <c r="D8668" s="37" t="s">
        <v>367</v>
      </c>
      <c r="E8668" s="0" t="n">
        <v>1</v>
      </c>
      <c r="F8668" s="38" t="s">
        <v>71</v>
      </c>
      <c r="G8668" s="37" t="s">
        <v>785</v>
      </c>
      <c r="H8668" s="0" t="n">
        <v>57274</v>
      </c>
      <c r="I8668" s="0" t="n">
        <v>26128</v>
      </c>
      <c r="J8668" s="0" t="n">
        <v>5850</v>
      </c>
    </row>
    <row r="8669" customFormat="false" ht="15" hidden="false" customHeight="false" outlineLevel="0" collapsed="false">
      <c r="A8669" s="0" t="n">
        <v>202408</v>
      </c>
      <c r="B8669" s="0" t="n">
        <v>202408</v>
      </c>
      <c r="C8669" s="37" t="s">
        <v>98</v>
      </c>
      <c r="D8669" s="37" t="s">
        <v>376</v>
      </c>
      <c r="E8669" s="0" t="n">
        <v>1</v>
      </c>
      <c r="F8669" s="38" t="s">
        <v>71</v>
      </c>
      <c r="G8669" s="37" t="s">
        <v>786</v>
      </c>
      <c r="H8669" s="0" t="n">
        <v>207603</v>
      </c>
      <c r="I8669" s="0" t="n">
        <v>137863</v>
      </c>
      <c r="J8669" s="0" t="n">
        <v>21508</v>
      </c>
    </row>
    <row r="8670" customFormat="false" ht="15" hidden="false" customHeight="false" outlineLevel="0" collapsed="false">
      <c r="A8670" s="0" t="n">
        <v>202408</v>
      </c>
      <c r="B8670" s="0" t="n">
        <v>202408</v>
      </c>
      <c r="C8670" s="37" t="s">
        <v>158</v>
      </c>
      <c r="D8670" s="37" t="s">
        <v>96</v>
      </c>
      <c r="E8670" s="0" t="n">
        <v>1</v>
      </c>
      <c r="F8670" s="38" t="s">
        <v>71</v>
      </c>
      <c r="G8670" s="37" t="s">
        <v>787</v>
      </c>
      <c r="H8670" s="0" t="n">
        <v>859600</v>
      </c>
      <c r="I8670" s="0" t="n">
        <v>216253</v>
      </c>
      <c r="J8670" s="0" t="n">
        <v>47415</v>
      </c>
    </row>
    <row r="8671" customFormat="false" ht="15" hidden="false" customHeight="false" outlineLevel="0" collapsed="false">
      <c r="A8671" s="0" t="n">
        <v>202408</v>
      </c>
      <c r="B8671" s="0" t="n">
        <v>202408</v>
      </c>
      <c r="C8671" s="37" t="s">
        <v>115</v>
      </c>
      <c r="D8671" s="37" t="s">
        <v>241</v>
      </c>
      <c r="E8671" s="0" t="n">
        <v>1</v>
      </c>
      <c r="F8671" s="38" t="s">
        <v>71</v>
      </c>
      <c r="G8671" s="37" t="s">
        <v>788</v>
      </c>
      <c r="H8671" s="0" t="n">
        <v>1055826</v>
      </c>
      <c r="I8671" s="0" t="n">
        <v>372944</v>
      </c>
      <c r="J8671" s="0" t="n">
        <v>28227</v>
      </c>
    </row>
    <row r="8672" customFormat="false" ht="15" hidden="false" customHeight="false" outlineLevel="0" collapsed="false">
      <c r="A8672" s="0" t="n">
        <v>202408</v>
      </c>
      <c r="B8672" s="0" t="n">
        <v>202408</v>
      </c>
      <c r="C8672" s="37" t="s">
        <v>101</v>
      </c>
      <c r="D8672" s="37" t="s">
        <v>482</v>
      </c>
      <c r="E8672" s="0" t="n">
        <v>1</v>
      </c>
      <c r="F8672" s="38" t="s">
        <v>71</v>
      </c>
      <c r="G8672" s="37" t="s">
        <v>789</v>
      </c>
      <c r="H8672" s="0" t="n">
        <v>83445</v>
      </c>
      <c r="I8672" s="0" t="n">
        <v>16572</v>
      </c>
      <c r="J8672" s="0" t="n">
        <v>2903</v>
      </c>
    </row>
    <row r="8673" customFormat="false" ht="15" hidden="false" customHeight="false" outlineLevel="0" collapsed="false">
      <c r="A8673" s="0" t="n">
        <v>202408</v>
      </c>
      <c r="B8673" s="0" t="n">
        <v>202408</v>
      </c>
      <c r="C8673" s="37" t="s">
        <v>136</v>
      </c>
      <c r="D8673" s="37" t="s">
        <v>120</v>
      </c>
      <c r="E8673" s="0" t="n">
        <v>1</v>
      </c>
      <c r="F8673" s="38" t="s">
        <v>71</v>
      </c>
      <c r="G8673" s="37" t="s">
        <v>790</v>
      </c>
      <c r="H8673" s="0" t="n">
        <v>231641</v>
      </c>
      <c r="I8673" s="0" t="n">
        <v>77266</v>
      </c>
      <c r="J8673" s="0" t="n">
        <v>245</v>
      </c>
    </row>
    <row r="8674" customFormat="false" ht="15" hidden="false" customHeight="false" outlineLevel="0" collapsed="false">
      <c r="A8674" s="0" t="n">
        <v>202408</v>
      </c>
      <c r="B8674" s="0" t="n">
        <v>202408</v>
      </c>
      <c r="C8674" s="37" t="s">
        <v>98</v>
      </c>
      <c r="D8674" s="37" t="s">
        <v>447</v>
      </c>
      <c r="E8674" s="0" t="n">
        <v>1</v>
      </c>
      <c r="F8674" s="38" t="s">
        <v>71</v>
      </c>
      <c r="G8674" s="37" t="s">
        <v>791</v>
      </c>
      <c r="H8674" s="0" t="n">
        <v>304914</v>
      </c>
      <c r="I8674" s="0" t="n">
        <v>107261</v>
      </c>
      <c r="J8674" s="0" t="n">
        <v>-747</v>
      </c>
    </row>
    <row r="8675" customFormat="false" ht="15" hidden="false" customHeight="false" outlineLevel="0" collapsed="false">
      <c r="A8675" s="0" t="n">
        <v>202408</v>
      </c>
      <c r="B8675" s="0" t="n">
        <v>202408</v>
      </c>
      <c r="C8675" s="37" t="s">
        <v>136</v>
      </c>
      <c r="D8675" s="37" t="s">
        <v>391</v>
      </c>
      <c r="E8675" s="0" t="n">
        <v>1</v>
      </c>
      <c r="F8675" s="38" t="s">
        <v>71</v>
      </c>
      <c r="G8675" s="37" t="s">
        <v>792</v>
      </c>
      <c r="H8675" s="0" t="n">
        <v>289299</v>
      </c>
      <c r="I8675" s="0" t="n">
        <v>34982</v>
      </c>
      <c r="J8675" s="0" t="n">
        <v>10424</v>
      </c>
    </row>
    <row r="8676" customFormat="false" ht="15" hidden="false" customHeight="false" outlineLevel="0" collapsed="false">
      <c r="A8676" s="0" t="n">
        <v>202408</v>
      </c>
      <c r="B8676" s="0" t="n">
        <v>202408</v>
      </c>
      <c r="C8676" s="37" t="s">
        <v>106</v>
      </c>
      <c r="D8676" s="37" t="s">
        <v>467</v>
      </c>
      <c r="E8676" s="0" t="n">
        <v>1</v>
      </c>
      <c r="F8676" s="38" t="s">
        <v>71</v>
      </c>
      <c r="G8676" s="37" t="s">
        <v>793</v>
      </c>
      <c r="H8676" s="0" t="n">
        <v>94669</v>
      </c>
      <c r="I8676" s="0" t="n">
        <v>35437</v>
      </c>
      <c r="J8676" s="0" t="n">
        <v>-1013</v>
      </c>
    </row>
    <row r="8677" customFormat="false" ht="15" hidden="false" customHeight="false" outlineLevel="0" collapsed="false">
      <c r="A8677" s="0" t="n">
        <v>202408</v>
      </c>
      <c r="B8677" s="0" t="n">
        <v>202408</v>
      </c>
      <c r="C8677" s="37" t="s">
        <v>95</v>
      </c>
      <c r="D8677" s="37" t="s">
        <v>147</v>
      </c>
      <c r="E8677" s="0" t="n">
        <v>1</v>
      </c>
      <c r="F8677" s="38" t="s">
        <v>71</v>
      </c>
      <c r="G8677" s="37" t="s">
        <v>794</v>
      </c>
      <c r="H8677" s="0" t="n">
        <v>261177</v>
      </c>
      <c r="I8677" s="0" t="n">
        <v>133691</v>
      </c>
      <c r="J8677" s="0" t="n">
        <v>4865</v>
      </c>
    </row>
    <row r="8678" customFormat="false" ht="15" hidden="false" customHeight="false" outlineLevel="0" collapsed="false">
      <c r="A8678" s="0" t="n">
        <v>202408</v>
      </c>
      <c r="B8678" s="0" t="n">
        <v>202408</v>
      </c>
      <c r="C8678" s="37" t="s">
        <v>184</v>
      </c>
      <c r="D8678" s="37" t="s">
        <v>603</v>
      </c>
      <c r="E8678" s="0" t="n">
        <v>1</v>
      </c>
      <c r="F8678" s="38" t="s">
        <v>71</v>
      </c>
      <c r="G8678" s="37" t="s">
        <v>795</v>
      </c>
      <c r="H8678" s="0" t="n">
        <v>173314</v>
      </c>
      <c r="I8678" s="0" t="n">
        <v>56139</v>
      </c>
      <c r="J8678" s="0" t="n">
        <v>-6164</v>
      </c>
    </row>
    <row r="8679" customFormat="false" ht="15" hidden="false" customHeight="false" outlineLevel="0" collapsed="false">
      <c r="A8679" s="0" t="n">
        <v>202408</v>
      </c>
      <c r="B8679" s="0" t="n">
        <v>202408</v>
      </c>
      <c r="C8679" s="37" t="s">
        <v>149</v>
      </c>
      <c r="D8679" s="37" t="s">
        <v>318</v>
      </c>
      <c r="E8679" s="0" t="n">
        <v>1</v>
      </c>
      <c r="F8679" s="38" t="s">
        <v>71</v>
      </c>
      <c r="G8679" s="37" t="s">
        <v>796</v>
      </c>
      <c r="H8679" s="0" t="n">
        <v>1065696</v>
      </c>
      <c r="I8679" s="0" t="n">
        <v>476762</v>
      </c>
      <c r="J8679" s="0" t="n">
        <v>-2187</v>
      </c>
    </row>
    <row r="8680" customFormat="false" ht="15" hidden="false" customHeight="false" outlineLevel="0" collapsed="false">
      <c r="A8680" s="0" t="n">
        <v>202408</v>
      </c>
      <c r="B8680" s="0" t="n">
        <v>202408</v>
      </c>
      <c r="C8680" s="37" t="s">
        <v>115</v>
      </c>
      <c r="D8680" s="37" t="s">
        <v>191</v>
      </c>
      <c r="E8680" s="0" t="n">
        <v>1</v>
      </c>
      <c r="F8680" s="38" t="s">
        <v>71</v>
      </c>
      <c r="G8680" s="37" t="s">
        <v>797</v>
      </c>
      <c r="H8680" s="0" t="n">
        <v>1263313</v>
      </c>
      <c r="I8680" s="0" t="n">
        <v>323934</v>
      </c>
      <c r="J8680" s="0" t="n">
        <v>-6292</v>
      </c>
    </row>
    <row r="8681" customFormat="false" ht="15" hidden="false" customHeight="false" outlineLevel="0" collapsed="false">
      <c r="A8681" s="0" t="n">
        <v>202408</v>
      </c>
      <c r="B8681" s="0" t="n">
        <v>202408</v>
      </c>
      <c r="C8681" s="37" t="s">
        <v>101</v>
      </c>
      <c r="D8681" s="37" t="s">
        <v>519</v>
      </c>
      <c r="E8681" s="0" t="n">
        <v>1</v>
      </c>
      <c r="F8681" s="38" t="s">
        <v>71</v>
      </c>
      <c r="G8681" s="37" t="s">
        <v>798</v>
      </c>
      <c r="H8681" s="0" t="n">
        <v>382839</v>
      </c>
      <c r="I8681" s="0" t="n">
        <v>117498</v>
      </c>
      <c r="J8681" s="0" t="n">
        <v>1524</v>
      </c>
    </row>
    <row r="8682" customFormat="false" ht="15" hidden="false" customHeight="false" outlineLevel="0" collapsed="false">
      <c r="A8682" s="0" t="n">
        <v>202408</v>
      </c>
      <c r="B8682" s="0" t="n">
        <v>202408</v>
      </c>
      <c r="C8682" s="37" t="s">
        <v>101</v>
      </c>
      <c r="D8682" s="37" t="s">
        <v>99</v>
      </c>
      <c r="E8682" s="0" t="n">
        <v>1</v>
      </c>
      <c r="F8682" s="38" t="s">
        <v>71</v>
      </c>
      <c r="G8682" s="37" t="s">
        <v>799</v>
      </c>
      <c r="H8682" s="0" t="n">
        <v>321086</v>
      </c>
      <c r="I8682" s="0" t="n">
        <v>108760</v>
      </c>
      <c r="J8682" s="0" t="n">
        <v>11962</v>
      </c>
    </row>
    <row r="8683" customFormat="false" ht="15" hidden="false" customHeight="false" outlineLevel="0" collapsed="false">
      <c r="A8683" s="0" t="n">
        <v>202408</v>
      </c>
      <c r="B8683" s="0" t="n">
        <v>202408</v>
      </c>
      <c r="C8683" s="37" t="s">
        <v>197</v>
      </c>
      <c r="D8683" s="37" t="s">
        <v>623</v>
      </c>
      <c r="E8683" s="0" t="n">
        <v>1</v>
      </c>
      <c r="F8683" s="38" t="s">
        <v>71</v>
      </c>
      <c r="G8683" s="37" t="s">
        <v>800</v>
      </c>
      <c r="H8683" s="0" t="n">
        <v>692294</v>
      </c>
      <c r="I8683" s="0" t="n">
        <v>416835</v>
      </c>
      <c r="J8683" s="0" t="n">
        <v>55899</v>
      </c>
    </row>
    <row r="8684" customFormat="false" ht="15" hidden="false" customHeight="false" outlineLevel="0" collapsed="false">
      <c r="A8684" s="0" t="n">
        <v>202408</v>
      </c>
      <c r="B8684" s="0" t="n">
        <v>202408</v>
      </c>
      <c r="C8684" s="37" t="s">
        <v>115</v>
      </c>
      <c r="D8684" s="37" t="s">
        <v>102</v>
      </c>
      <c r="E8684" s="0" t="n">
        <v>1</v>
      </c>
      <c r="F8684" s="38" t="s">
        <v>71</v>
      </c>
      <c r="G8684" s="37" t="s">
        <v>801</v>
      </c>
      <c r="H8684" s="0" t="n">
        <v>227313</v>
      </c>
      <c r="I8684" s="0" t="n">
        <v>37012</v>
      </c>
      <c r="J8684" s="0" t="n">
        <v>-765</v>
      </c>
    </row>
    <row r="8685" customFormat="false" ht="15" hidden="false" customHeight="false" outlineLevel="0" collapsed="false">
      <c r="A8685" s="0" t="n">
        <v>202408</v>
      </c>
      <c r="B8685" s="0" t="n">
        <v>202408</v>
      </c>
      <c r="C8685" s="37" t="s">
        <v>136</v>
      </c>
      <c r="D8685" s="37" t="s">
        <v>719</v>
      </c>
      <c r="E8685" s="0" t="n">
        <v>1</v>
      </c>
      <c r="F8685" s="38" t="s">
        <v>71</v>
      </c>
      <c r="G8685" s="37" t="s">
        <v>802</v>
      </c>
      <c r="H8685" s="0" t="n">
        <v>179280</v>
      </c>
      <c r="I8685" s="0" t="n">
        <v>39458</v>
      </c>
      <c r="J8685" s="0" t="n">
        <v>41</v>
      </c>
    </row>
    <row r="8686" customFormat="false" ht="15" hidden="false" customHeight="false" outlineLevel="0" collapsed="false">
      <c r="A8686" s="0" t="n">
        <v>202408</v>
      </c>
      <c r="B8686" s="0" t="n">
        <v>202408</v>
      </c>
      <c r="C8686" s="37" t="s">
        <v>106</v>
      </c>
      <c r="D8686" s="37" t="s">
        <v>369</v>
      </c>
      <c r="E8686" s="0" t="n">
        <v>1</v>
      </c>
      <c r="F8686" s="38" t="s">
        <v>71</v>
      </c>
      <c r="G8686" s="37" t="s">
        <v>803</v>
      </c>
      <c r="H8686" s="0" t="n">
        <v>174527</v>
      </c>
      <c r="I8686" s="0" t="n">
        <v>43267</v>
      </c>
      <c r="J8686" s="0" t="n">
        <v>8149</v>
      </c>
    </row>
    <row r="8687" customFormat="false" ht="15" hidden="false" customHeight="false" outlineLevel="0" collapsed="false">
      <c r="A8687" s="0" t="n">
        <v>202408</v>
      </c>
      <c r="B8687" s="0" t="n">
        <v>202408</v>
      </c>
      <c r="C8687" s="37" t="s">
        <v>106</v>
      </c>
      <c r="D8687" s="37" t="s">
        <v>756</v>
      </c>
      <c r="E8687" s="0" t="n">
        <v>1</v>
      </c>
      <c r="F8687" s="38" t="s">
        <v>71</v>
      </c>
      <c r="G8687" s="37" t="s">
        <v>804</v>
      </c>
      <c r="H8687" s="0" t="n">
        <v>258557</v>
      </c>
      <c r="I8687" s="0" t="n">
        <v>103844</v>
      </c>
      <c r="J8687" s="0" t="n">
        <v>26016</v>
      </c>
    </row>
    <row r="8688" customFormat="false" ht="15" hidden="false" customHeight="false" outlineLevel="0" collapsed="false">
      <c r="A8688" s="0" t="n">
        <v>202408</v>
      </c>
      <c r="B8688" s="0" t="n">
        <v>202408</v>
      </c>
      <c r="C8688" s="37" t="s">
        <v>101</v>
      </c>
      <c r="D8688" s="37" t="s">
        <v>165</v>
      </c>
      <c r="E8688" s="0" t="n">
        <v>1</v>
      </c>
      <c r="F8688" s="38" t="s">
        <v>71</v>
      </c>
      <c r="G8688" s="37" t="s">
        <v>805</v>
      </c>
      <c r="H8688" s="0" t="n">
        <v>133465</v>
      </c>
      <c r="I8688" s="0" t="n">
        <v>73977</v>
      </c>
      <c r="J8688" s="0" t="n">
        <v>15209</v>
      </c>
    </row>
    <row r="8689" customFormat="false" ht="15" hidden="false" customHeight="false" outlineLevel="0" collapsed="false">
      <c r="A8689" s="0" t="n">
        <v>202408</v>
      </c>
      <c r="B8689" s="0" t="n">
        <v>202408</v>
      </c>
      <c r="C8689" s="37" t="s">
        <v>149</v>
      </c>
      <c r="D8689" s="37" t="s">
        <v>806</v>
      </c>
      <c r="E8689" s="0" t="n">
        <v>1</v>
      </c>
      <c r="F8689" s="38" t="s">
        <v>71</v>
      </c>
      <c r="G8689" s="37" t="s">
        <v>807</v>
      </c>
      <c r="H8689" s="0" t="n">
        <v>689694</v>
      </c>
      <c r="I8689" s="0" t="n">
        <v>210148</v>
      </c>
      <c r="J8689" s="0" t="n">
        <v>-17786</v>
      </c>
    </row>
    <row r="8690" customFormat="false" ht="15" hidden="false" customHeight="false" outlineLevel="0" collapsed="false">
      <c r="A8690" s="0" t="n">
        <v>202408</v>
      </c>
      <c r="B8690" s="0" t="n">
        <v>202408</v>
      </c>
      <c r="C8690" s="37" t="s">
        <v>101</v>
      </c>
      <c r="D8690" s="37" t="s">
        <v>412</v>
      </c>
      <c r="E8690" s="0" t="n">
        <v>1</v>
      </c>
      <c r="F8690" s="38" t="s">
        <v>71</v>
      </c>
      <c r="G8690" s="37" t="s">
        <v>808</v>
      </c>
      <c r="H8690" s="0" t="n">
        <v>1379051</v>
      </c>
      <c r="I8690" s="0" t="n">
        <v>546080</v>
      </c>
      <c r="J8690" s="0" t="n">
        <v>108638</v>
      </c>
    </row>
    <row r="8691" customFormat="false" ht="15" hidden="false" customHeight="false" outlineLevel="0" collapsed="false">
      <c r="A8691" s="0" t="n">
        <v>202408</v>
      </c>
      <c r="B8691" s="0" t="n">
        <v>202408</v>
      </c>
      <c r="C8691" s="37" t="s">
        <v>115</v>
      </c>
      <c r="D8691" s="37" t="s">
        <v>493</v>
      </c>
      <c r="E8691" s="0" t="n">
        <v>1</v>
      </c>
      <c r="F8691" s="38" t="s">
        <v>71</v>
      </c>
      <c r="G8691" s="37" t="s">
        <v>809</v>
      </c>
      <c r="H8691" s="0" t="n">
        <v>92530</v>
      </c>
      <c r="I8691" s="0" t="n">
        <v>53571</v>
      </c>
      <c r="J8691" s="0" t="n">
        <v>14216</v>
      </c>
    </row>
    <row r="8692" customFormat="false" ht="15" hidden="false" customHeight="false" outlineLevel="0" collapsed="false">
      <c r="A8692" s="0" t="n">
        <v>202408</v>
      </c>
      <c r="B8692" s="0" t="n">
        <v>202408</v>
      </c>
      <c r="C8692" s="37" t="s">
        <v>115</v>
      </c>
      <c r="D8692" s="37" t="s">
        <v>493</v>
      </c>
      <c r="E8692" s="0" t="n">
        <v>1</v>
      </c>
      <c r="F8692" s="38" t="s">
        <v>71</v>
      </c>
      <c r="G8692" s="37" t="s">
        <v>810</v>
      </c>
      <c r="H8692" s="0" t="n">
        <v>640099</v>
      </c>
      <c r="I8692" s="0" t="n">
        <v>119225</v>
      </c>
      <c r="J8692" s="0" t="n">
        <v>-10682</v>
      </c>
    </row>
    <row r="8693" customFormat="false" ht="15" hidden="false" customHeight="false" outlineLevel="0" collapsed="false">
      <c r="A8693" s="0" t="n">
        <v>202408</v>
      </c>
      <c r="B8693" s="0" t="n">
        <v>202408</v>
      </c>
      <c r="C8693" s="37" t="s">
        <v>184</v>
      </c>
      <c r="D8693" s="37" t="s">
        <v>425</v>
      </c>
      <c r="E8693" s="0" t="n">
        <v>1</v>
      </c>
      <c r="F8693" s="38" t="s">
        <v>71</v>
      </c>
      <c r="G8693" s="37" t="s">
        <v>811</v>
      </c>
      <c r="H8693" s="0" t="n">
        <v>449312</v>
      </c>
      <c r="I8693" s="0" t="n">
        <v>92283</v>
      </c>
      <c r="J8693" s="0" t="n">
        <v>17374</v>
      </c>
    </row>
    <row r="8694" customFormat="false" ht="15" hidden="false" customHeight="false" outlineLevel="0" collapsed="false">
      <c r="A8694" s="0" t="n">
        <v>202408</v>
      </c>
      <c r="B8694" s="0" t="n">
        <v>202408</v>
      </c>
      <c r="C8694" s="37" t="s">
        <v>149</v>
      </c>
      <c r="D8694" s="37" t="s">
        <v>756</v>
      </c>
      <c r="E8694" s="0" t="n">
        <v>1</v>
      </c>
      <c r="F8694" s="38" t="s">
        <v>71</v>
      </c>
      <c r="G8694" s="37" t="s">
        <v>812</v>
      </c>
      <c r="H8694" s="0" t="n">
        <v>1022569</v>
      </c>
      <c r="I8694" s="0" t="n">
        <v>260694</v>
      </c>
      <c r="J8694" s="0" t="n">
        <v>26727</v>
      </c>
    </row>
    <row r="8695" customFormat="false" ht="15" hidden="false" customHeight="false" outlineLevel="0" collapsed="false">
      <c r="A8695" s="0" t="n">
        <v>202408</v>
      </c>
      <c r="B8695" s="0" t="n">
        <v>202408</v>
      </c>
      <c r="C8695" s="37" t="s">
        <v>149</v>
      </c>
      <c r="D8695" s="37" t="s">
        <v>616</v>
      </c>
      <c r="E8695" s="0" t="n">
        <v>1</v>
      </c>
      <c r="F8695" s="38" t="s">
        <v>71</v>
      </c>
      <c r="G8695" s="37" t="s">
        <v>813</v>
      </c>
      <c r="H8695" s="0" t="n">
        <v>534977</v>
      </c>
      <c r="I8695" s="0" t="n">
        <v>161794</v>
      </c>
      <c r="J8695" s="0" t="n">
        <v>7651</v>
      </c>
    </row>
    <row r="8696" customFormat="false" ht="15" hidden="false" customHeight="false" outlineLevel="0" collapsed="false">
      <c r="A8696" s="0" t="n">
        <v>202408</v>
      </c>
      <c r="B8696" s="0" t="n">
        <v>202408</v>
      </c>
      <c r="C8696" s="37" t="s">
        <v>109</v>
      </c>
      <c r="D8696" s="37" t="s">
        <v>364</v>
      </c>
      <c r="E8696" s="0" t="n">
        <v>1</v>
      </c>
      <c r="F8696" s="38" t="s">
        <v>71</v>
      </c>
      <c r="G8696" s="37" t="s">
        <v>814</v>
      </c>
      <c r="H8696" s="0" t="n">
        <v>86287</v>
      </c>
      <c r="I8696" s="0" t="n">
        <v>53753</v>
      </c>
      <c r="J8696" s="0" t="n">
        <v>4871</v>
      </c>
    </row>
    <row r="8697" customFormat="false" ht="15" hidden="false" customHeight="false" outlineLevel="0" collapsed="false">
      <c r="A8697" s="0" t="n">
        <v>202408</v>
      </c>
      <c r="B8697" s="0" t="n">
        <v>202408</v>
      </c>
      <c r="C8697" s="37" t="s">
        <v>95</v>
      </c>
      <c r="D8697" s="37" t="s">
        <v>396</v>
      </c>
      <c r="E8697" s="0" t="n">
        <v>1</v>
      </c>
      <c r="F8697" s="38" t="s">
        <v>71</v>
      </c>
      <c r="G8697" s="37" t="s">
        <v>815</v>
      </c>
      <c r="H8697" s="0" t="n">
        <v>111237</v>
      </c>
      <c r="I8697" s="0" t="n">
        <v>55489</v>
      </c>
      <c r="J8697" s="0" t="n">
        <v>6899</v>
      </c>
    </row>
    <row r="8698" customFormat="false" ht="15" hidden="false" customHeight="false" outlineLevel="0" collapsed="false">
      <c r="A8698" s="0" t="n">
        <v>202408</v>
      </c>
      <c r="B8698" s="0" t="n">
        <v>202408</v>
      </c>
      <c r="C8698" s="37" t="s">
        <v>115</v>
      </c>
      <c r="D8698" s="37" t="s">
        <v>673</v>
      </c>
      <c r="E8698" s="0" t="n">
        <v>1</v>
      </c>
      <c r="F8698" s="38" t="s">
        <v>71</v>
      </c>
      <c r="G8698" s="37" t="s">
        <v>816</v>
      </c>
      <c r="H8698" s="0" t="n">
        <v>551791</v>
      </c>
      <c r="I8698" s="0" t="n">
        <v>150151</v>
      </c>
      <c r="J8698" s="0" t="n">
        <v>29393</v>
      </c>
    </row>
    <row r="8699" customFormat="false" ht="15" hidden="false" customHeight="false" outlineLevel="0" collapsed="false">
      <c r="A8699" s="0" t="n">
        <v>202408</v>
      </c>
      <c r="B8699" s="0" t="n">
        <v>202408</v>
      </c>
      <c r="C8699" s="37" t="s">
        <v>112</v>
      </c>
      <c r="D8699" s="37" t="s">
        <v>120</v>
      </c>
      <c r="E8699" s="0" t="n">
        <v>1</v>
      </c>
      <c r="F8699" s="38" t="s">
        <v>71</v>
      </c>
      <c r="G8699" s="37" t="s">
        <v>817</v>
      </c>
      <c r="H8699" s="0" t="n">
        <v>1580867</v>
      </c>
      <c r="I8699" s="0" t="n">
        <v>312497</v>
      </c>
      <c r="J8699" s="0" t="n">
        <v>59562</v>
      </c>
    </row>
    <row r="8700" customFormat="false" ht="15" hidden="false" customHeight="false" outlineLevel="0" collapsed="false">
      <c r="A8700" s="0" t="n">
        <v>202408</v>
      </c>
      <c r="B8700" s="0" t="n">
        <v>202408</v>
      </c>
      <c r="C8700" s="37" t="s">
        <v>124</v>
      </c>
      <c r="D8700" s="37" t="s">
        <v>493</v>
      </c>
      <c r="E8700" s="0" t="n">
        <v>1</v>
      </c>
      <c r="F8700" s="38" t="s">
        <v>71</v>
      </c>
      <c r="G8700" s="37" t="s">
        <v>818</v>
      </c>
      <c r="H8700" s="0" t="n">
        <v>34630</v>
      </c>
      <c r="I8700" s="0" t="n">
        <v>14871</v>
      </c>
      <c r="J8700" s="0" t="n">
        <v>-1051</v>
      </c>
    </row>
    <row r="8701" customFormat="false" ht="15" hidden="false" customHeight="false" outlineLevel="0" collapsed="false">
      <c r="A8701" s="0" t="n">
        <v>202408</v>
      </c>
      <c r="B8701" s="0" t="n">
        <v>202408</v>
      </c>
      <c r="C8701" s="37" t="s">
        <v>95</v>
      </c>
      <c r="D8701" s="37" t="s">
        <v>414</v>
      </c>
      <c r="E8701" s="0" t="n">
        <v>1</v>
      </c>
      <c r="F8701" s="38" t="s">
        <v>71</v>
      </c>
      <c r="G8701" s="37" t="s">
        <v>819</v>
      </c>
      <c r="H8701" s="0" t="n">
        <v>690650</v>
      </c>
      <c r="I8701" s="0" t="n">
        <v>184274</v>
      </c>
      <c r="J8701" s="0" t="n">
        <v>2789</v>
      </c>
    </row>
    <row r="8702" customFormat="false" ht="15" hidden="false" customHeight="false" outlineLevel="0" collapsed="false">
      <c r="A8702" s="0" t="n">
        <v>202408</v>
      </c>
      <c r="B8702" s="0" t="n">
        <v>202408</v>
      </c>
      <c r="C8702" s="37" t="s">
        <v>149</v>
      </c>
      <c r="D8702" s="37" t="s">
        <v>247</v>
      </c>
      <c r="E8702" s="0" t="n">
        <v>1</v>
      </c>
      <c r="F8702" s="38" t="s">
        <v>71</v>
      </c>
      <c r="G8702" s="37" t="s">
        <v>820</v>
      </c>
      <c r="H8702" s="0" t="n">
        <v>2375296</v>
      </c>
      <c r="I8702" s="0" t="n">
        <v>558742</v>
      </c>
      <c r="J8702" s="0" t="n">
        <v>49927</v>
      </c>
    </row>
    <row r="8703" customFormat="false" ht="15" hidden="false" customHeight="false" outlineLevel="0" collapsed="false">
      <c r="A8703" s="0" t="n">
        <v>202408</v>
      </c>
      <c r="B8703" s="0" t="n">
        <v>202408</v>
      </c>
      <c r="C8703" s="37" t="s">
        <v>109</v>
      </c>
      <c r="D8703" s="37" t="s">
        <v>821</v>
      </c>
      <c r="E8703" s="0" t="n">
        <v>1</v>
      </c>
      <c r="F8703" s="38" t="s">
        <v>71</v>
      </c>
      <c r="G8703" s="37" t="s">
        <v>822</v>
      </c>
      <c r="H8703" s="0" t="n">
        <v>474936</v>
      </c>
      <c r="I8703" s="0" t="n">
        <v>165279</v>
      </c>
      <c r="J8703" s="0" t="n">
        <v>39208</v>
      </c>
    </row>
    <row r="8704" customFormat="false" ht="15" hidden="false" customHeight="false" outlineLevel="0" collapsed="false">
      <c r="A8704" s="0" t="n">
        <v>202408</v>
      </c>
      <c r="B8704" s="0" t="n">
        <v>202408</v>
      </c>
      <c r="C8704" s="37" t="s">
        <v>124</v>
      </c>
      <c r="D8704" s="37" t="s">
        <v>476</v>
      </c>
      <c r="E8704" s="0" t="n">
        <v>1</v>
      </c>
      <c r="F8704" s="38" t="s">
        <v>71</v>
      </c>
      <c r="G8704" s="37" t="s">
        <v>823</v>
      </c>
      <c r="H8704" s="0" t="n">
        <v>803231</v>
      </c>
      <c r="I8704" s="0" t="n">
        <v>126828</v>
      </c>
      <c r="J8704" s="0" t="n">
        <v>-24446</v>
      </c>
    </row>
    <row r="8705" customFormat="false" ht="15" hidden="false" customHeight="false" outlineLevel="0" collapsed="false">
      <c r="A8705" s="0" t="n">
        <v>202408</v>
      </c>
      <c r="B8705" s="0" t="n">
        <v>202408</v>
      </c>
      <c r="C8705" s="37" t="s">
        <v>115</v>
      </c>
      <c r="D8705" s="37" t="s">
        <v>300</v>
      </c>
      <c r="E8705" s="0" t="n">
        <v>1</v>
      </c>
      <c r="F8705" s="38" t="s">
        <v>71</v>
      </c>
      <c r="G8705" s="37" t="s">
        <v>824</v>
      </c>
      <c r="H8705" s="0" t="n">
        <v>211018</v>
      </c>
      <c r="I8705" s="0" t="n">
        <v>51305</v>
      </c>
      <c r="J8705" s="0" t="n">
        <v>971</v>
      </c>
    </row>
    <row r="8706" customFormat="false" ht="15" hidden="false" customHeight="false" outlineLevel="0" collapsed="false">
      <c r="A8706" s="0" t="n">
        <v>202408</v>
      </c>
      <c r="B8706" s="0" t="n">
        <v>202408</v>
      </c>
      <c r="C8706" s="37" t="s">
        <v>158</v>
      </c>
      <c r="D8706" s="37" t="s">
        <v>700</v>
      </c>
      <c r="E8706" s="0" t="n">
        <v>1</v>
      </c>
      <c r="F8706" s="38" t="s">
        <v>71</v>
      </c>
      <c r="G8706" s="37" t="s">
        <v>825</v>
      </c>
      <c r="H8706" s="0" t="n">
        <v>616634</v>
      </c>
      <c r="I8706" s="0" t="n">
        <v>162864</v>
      </c>
      <c r="J8706" s="0" t="n">
        <v>-11855</v>
      </c>
    </row>
    <row r="8707" customFormat="false" ht="15" hidden="false" customHeight="false" outlineLevel="0" collapsed="false">
      <c r="A8707" s="0" t="n">
        <v>202408</v>
      </c>
      <c r="B8707" s="0" t="n">
        <v>202408</v>
      </c>
      <c r="C8707" s="37" t="s">
        <v>184</v>
      </c>
      <c r="D8707" s="37" t="s">
        <v>826</v>
      </c>
      <c r="E8707" s="0" t="n">
        <v>1</v>
      </c>
      <c r="F8707" s="38" t="s">
        <v>71</v>
      </c>
      <c r="G8707" s="37" t="s">
        <v>827</v>
      </c>
      <c r="H8707" s="0" t="n">
        <v>85039</v>
      </c>
      <c r="I8707" s="0" t="n">
        <v>65464</v>
      </c>
      <c r="J8707" s="0" t="n">
        <v>-3727</v>
      </c>
    </row>
    <row r="8708" customFormat="false" ht="15" hidden="false" customHeight="false" outlineLevel="0" collapsed="false">
      <c r="A8708" s="0" t="n">
        <v>202408</v>
      </c>
      <c r="B8708" s="0" t="n">
        <v>202408</v>
      </c>
      <c r="C8708" s="37" t="s">
        <v>101</v>
      </c>
      <c r="D8708" s="37" t="s">
        <v>328</v>
      </c>
      <c r="E8708" s="0" t="n">
        <v>1</v>
      </c>
      <c r="F8708" s="38" t="s">
        <v>71</v>
      </c>
      <c r="G8708" s="37" t="s">
        <v>828</v>
      </c>
      <c r="H8708" s="0" t="n">
        <v>34767</v>
      </c>
      <c r="I8708" s="0" t="n">
        <v>12233</v>
      </c>
      <c r="J8708" s="0" t="n">
        <v>2185</v>
      </c>
    </row>
    <row r="8709" customFormat="false" ht="15" hidden="false" customHeight="false" outlineLevel="0" collapsed="false">
      <c r="A8709" s="0" t="n">
        <v>202408</v>
      </c>
      <c r="B8709" s="0" t="n">
        <v>202408</v>
      </c>
      <c r="C8709" s="37" t="s">
        <v>106</v>
      </c>
      <c r="D8709" s="37" t="s">
        <v>511</v>
      </c>
      <c r="E8709" s="0" t="n">
        <v>1</v>
      </c>
      <c r="F8709" s="38" t="s">
        <v>71</v>
      </c>
      <c r="G8709" s="37" t="s">
        <v>829</v>
      </c>
      <c r="H8709" s="0" t="n">
        <v>1518408</v>
      </c>
      <c r="I8709" s="0" t="n">
        <v>504372</v>
      </c>
      <c r="J8709" s="0" t="n">
        <v>13523</v>
      </c>
    </row>
    <row r="8710" customFormat="false" ht="15" hidden="false" customHeight="false" outlineLevel="0" collapsed="false">
      <c r="A8710" s="0" t="n">
        <v>202408</v>
      </c>
      <c r="B8710" s="0" t="n">
        <v>202408</v>
      </c>
      <c r="C8710" s="37" t="s">
        <v>149</v>
      </c>
      <c r="D8710" s="37" t="s">
        <v>360</v>
      </c>
      <c r="E8710" s="0" t="n">
        <v>1</v>
      </c>
      <c r="F8710" s="38" t="s">
        <v>71</v>
      </c>
      <c r="G8710" s="37" t="s">
        <v>830</v>
      </c>
      <c r="H8710" s="0" t="n">
        <v>173267</v>
      </c>
      <c r="I8710" s="0" t="n">
        <v>101261</v>
      </c>
      <c r="J8710" s="0" t="n">
        <v>-15530</v>
      </c>
    </row>
    <row r="8711" customFormat="false" ht="15" hidden="false" customHeight="false" outlineLevel="0" collapsed="false">
      <c r="A8711" s="0" t="n">
        <v>202408</v>
      </c>
      <c r="B8711" s="0" t="n">
        <v>202408</v>
      </c>
      <c r="C8711" s="37" t="s">
        <v>112</v>
      </c>
      <c r="D8711" s="37" t="s">
        <v>284</v>
      </c>
      <c r="E8711" s="0" t="n">
        <v>1</v>
      </c>
      <c r="F8711" s="38" t="s">
        <v>71</v>
      </c>
      <c r="G8711" s="37" t="s">
        <v>831</v>
      </c>
      <c r="H8711" s="0" t="n">
        <v>312601</v>
      </c>
      <c r="I8711" s="0" t="n">
        <v>82162</v>
      </c>
      <c r="J8711" s="0" t="n">
        <v>5271</v>
      </c>
    </row>
    <row r="8712" customFormat="false" ht="15" hidden="false" customHeight="false" outlineLevel="0" collapsed="false">
      <c r="A8712" s="0" t="n">
        <v>202408</v>
      </c>
      <c r="B8712" s="0" t="n">
        <v>202408</v>
      </c>
      <c r="C8712" s="37" t="s">
        <v>184</v>
      </c>
      <c r="D8712" s="37" t="s">
        <v>267</v>
      </c>
      <c r="E8712" s="0" t="n">
        <v>1</v>
      </c>
      <c r="F8712" s="38" t="s">
        <v>71</v>
      </c>
      <c r="G8712" s="37" t="s">
        <v>832</v>
      </c>
      <c r="H8712" s="0" t="n">
        <v>90967</v>
      </c>
      <c r="I8712" s="0" t="n">
        <v>30332</v>
      </c>
      <c r="J8712" s="0" t="n">
        <v>8602</v>
      </c>
    </row>
    <row r="8713" customFormat="false" ht="15" hidden="false" customHeight="false" outlineLevel="0" collapsed="false">
      <c r="A8713" s="0" t="n">
        <v>202408</v>
      </c>
      <c r="B8713" s="0" t="n">
        <v>202408</v>
      </c>
      <c r="C8713" s="37" t="s">
        <v>197</v>
      </c>
      <c r="D8713" s="37" t="s">
        <v>387</v>
      </c>
      <c r="E8713" s="0" t="n">
        <v>1</v>
      </c>
      <c r="F8713" s="38" t="s">
        <v>71</v>
      </c>
      <c r="G8713" s="37" t="s">
        <v>833</v>
      </c>
      <c r="H8713" s="0" t="n">
        <v>92546</v>
      </c>
      <c r="I8713" s="0" t="n">
        <v>46483</v>
      </c>
      <c r="J8713" s="0" t="n">
        <v>-4679</v>
      </c>
    </row>
    <row r="8714" customFormat="false" ht="15" hidden="false" customHeight="false" outlineLevel="0" collapsed="false">
      <c r="A8714" s="0" t="n">
        <v>202408</v>
      </c>
      <c r="B8714" s="0" t="n">
        <v>202408</v>
      </c>
      <c r="C8714" s="37" t="s">
        <v>197</v>
      </c>
      <c r="D8714" s="37" t="s">
        <v>334</v>
      </c>
      <c r="E8714" s="0" t="n">
        <v>1</v>
      </c>
      <c r="F8714" s="38" t="s">
        <v>71</v>
      </c>
      <c r="G8714" s="37" t="s">
        <v>834</v>
      </c>
      <c r="H8714" s="0" t="n">
        <v>409298</v>
      </c>
      <c r="I8714" s="0" t="n">
        <v>214448</v>
      </c>
      <c r="J8714" s="0" t="n">
        <v>28585</v>
      </c>
    </row>
    <row r="8715" customFormat="false" ht="15" hidden="false" customHeight="false" outlineLevel="0" collapsed="false">
      <c r="A8715" s="0" t="n">
        <v>202408</v>
      </c>
      <c r="B8715" s="0" t="n">
        <v>202408</v>
      </c>
      <c r="C8715" s="37" t="s">
        <v>197</v>
      </c>
      <c r="D8715" s="37" t="s">
        <v>208</v>
      </c>
      <c r="E8715" s="0" t="n">
        <v>1</v>
      </c>
      <c r="F8715" s="38" t="s">
        <v>71</v>
      </c>
      <c r="G8715" s="37" t="s">
        <v>835</v>
      </c>
      <c r="H8715" s="0" t="n">
        <v>180358</v>
      </c>
      <c r="I8715" s="0" t="n">
        <v>39917</v>
      </c>
      <c r="J8715" s="0" t="n">
        <v>9451</v>
      </c>
    </row>
    <row r="8716" customFormat="false" ht="15" hidden="false" customHeight="false" outlineLevel="0" collapsed="false">
      <c r="A8716" s="0" t="n">
        <v>202408</v>
      </c>
      <c r="B8716" s="0" t="n">
        <v>202408</v>
      </c>
      <c r="C8716" s="37" t="s">
        <v>115</v>
      </c>
      <c r="D8716" s="37" t="s">
        <v>306</v>
      </c>
      <c r="E8716" s="0" t="n">
        <v>1</v>
      </c>
      <c r="F8716" s="38" t="s">
        <v>71</v>
      </c>
      <c r="G8716" s="37" t="s">
        <v>836</v>
      </c>
      <c r="H8716" s="0" t="n">
        <v>698383</v>
      </c>
      <c r="I8716" s="0" t="n">
        <v>531453</v>
      </c>
      <c r="J8716" s="0" t="n">
        <v>39890</v>
      </c>
    </row>
    <row r="8717" customFormat="false" ht="15" hidden="false" customHeight="false" outlineLevel="0" collapsed="false">
      <c r="A8717" s="0" t="n">
        <v>202408</v>
      </c>
      <c r="B8717" s="0" t="n">
        <v>202408</v>
      </c>
      <c r="C8717" s="37" t="s">
        <v>106</v>
      </c>
      <c r="D8717" s="37" t="s">
        <v>519</v>
      </c>
      <c r="E8717" s="0" t="n">
        <v>1</v>
      </c>
      <c r="F8717" s="38" t="s">
        <v>71</v>
      </c>
      <c r="G8717" s="37" t="s">
        <v>837</v>
      </c>
      <c r="H8717" s="0" t="n">
        <v>904030</v>
      </c>
      <c r="I8717" s="0" t="n">
        <v>341899</v>
      </c>
      <c r="J8717" s="0" t="n">
        <v>93270</v>
      </c>
    </row>
    <row r="8718" customFormat="false" ht="15" hidden="false" customHeight="false" outlineLevel="0" collapsed="false">
      <c r="A8718" s="0" t="n">
        <v>202408</v>
      </c>
      <c r="B8718" s="0" t="n">
        <v>202408</v>
      </c>
      <c r="C8718" s="37" t="s">
        <v>95</v>
      </c>
      <c r="D8718" s="37" t="s">
        <v>288</v>
      </c>
      <c r="E8718" s="0" t="n">
        <v>1</v>
      </c>
      <c r="F8718" s="38" t="s">
        <v>71</v>
      </c>
      <c r="G8718" s="37" t="s">
        <v>838</v>
      </c>
      <c r="H8718" s="0" t="n">
        <v>700334</v>
      </c>
      <c r="I8718" s="0" t="n">
        <v>141743</v>
      </c>
      <c r="J8718" s="0" t="n">
        <v>1987</v>
      </c>
    </row>
    <row r="8719" customFormat="false" ht="15" hidden="false" customHeight="false" outlineLevel="0" collapsed="false">
      <c r="A8719" s="0" t="n">
        <v>202408</v>
      </c>
      <c r="B8719" s="0" t="n">
        <v>202408</v>
      </c>
      <c r="C8719" s="37" t="s">
        <v>101</v>
      </c>
      <c r="D8719" s="37" t="s">
        <v>839</v>
      </c>
      <c r="E8719" s="0" t="n">
        <v>1</v>
      </c>
      <c r="F8719" s="38" t="s">
        <v>71</v>
      </c>
      <c r="G8719" s="37" t="s">
        <v>840</v>
      </c>
      <c r="H8719" s="0" t="n">
        <v>688779</v>
      </c>
      <c r="I8719" s="0" t="n">
        <v>590313</v>
      </c>
      <c r="J8719" s="0" t="n">
        <v>132581</v>
      </c>
    </row>
    <row r="8720" customFormat="false" ht="15" hidden="false" customHeight="false" outlineLevel="0" collapsed="false">
      <c r="A8720" s="0" t="n">
        <v>202408</v>
      </c>
      <c r="B8720" s="0" t="n">
        <v>202408</v>
      </c>
      <c r="C8720" s="37" t="s">
        <v>106</v>
      </c>
      <c r="D8720" s="37" t="s">
        <v>841</v>
      </c>
      <c r="E8720" s="0" t="n">
        <v>1</v>
      </c>
      <c r="F8720" s="38" t="s">
        <v>71</v>
      </c>
      <c r="G8720" s="37" t="s">
        <v>842</v>
      </c>
      <c r="H8720" s="0" t="n">
        <v>2824851</v>
      </c>
      <c r="I8720" s="0" t="n">
        <v>620546</v>
      </c>
      <c r="J8720" s="0" t="n">
        <v>124726</v>
      </c>
    </row>
    <row r="8721" customFormat="false" ht="15" hidden="false" customHeight="false" outlineLevel="0" collapsed="false">
      <c r="A8721" s="0" t="n">
        <v>202408</v>
      </c>
      <c r="B8721" s="0" t="n">
        <v>202408</v>
      </c>
      <c r="C8721" s="37" t="s">
        <v>178</v>
      </c>
      <c r="D8721" s="37" t="s">
        <v>843</v>
      </c>
      <c r="E8721" s="0" t="n">
        <v>1</v>
      </c>
      <c r="F8721" s="38" t="s">
        <v>71</v>
      </c>
      <c r="G8721" s="37" t="s">
        <v>844</v>
      </c>
      <c r="H8721" s="0" t="n">
        <v>169495</v>
      </c>
      <c r="I8721" s="0" t="n">
        <v>37794</v>
      </c>
      <c r="J8721" s="0" t="n">
        <v>2901</v>
      </c>
    </row>
    <row r="8722" customFormat="false" ht="15" hidden="false" customHeight="false" outlineLevel="0" collapsed="false">
      <c r="A8722" s="0" t="n">
        <v>202408</v>
      </c>
      <c r="B8722" s="0" t="n">
        <v>202409</v>
      </c>
      <c r="C8722" s="37" t="s">
        <v>95</v>
      </c>
      <c r="D8722" s="37" t="s">
        <v>96</v>
      </c>
      <c r="E8722" s="0" t="n">
        <v>2</v>
      </c>
      <c r="F8722" s="38" t="s">
        <v>70</v>
      </c>
      <c r="G8722" s="37" t="s">
        <v>97</v>
      </c>
      <c r="H8722" s="0" t="n">
        <v>5628406</v>
      </c>
      <c r="I8722" s="0" t="n">
        <v>2466523</v>
      </c>
      <c r="J8722" s="0" t="n">
        <v>329765</v>
      </c>
    </row>
    <row r="8723" customFormat="false" ht="15" hidden="false" customHeight="false" outlineLevel="0" collapsed="false">
      <c r="A8723" s="0" t="n">
        <v>202408</v>
      </c>
      <c r="B8723" s="0" t="n">
        <v>202409</v>
      </c>
      <c r="C8723" s="37" t="s">
        <v>98</v>
      </c>
      <c r="D8723" s="37" t="s">
        <v>99</v>
      </c>
      <c r="E8723" s="0" t="n">
        <v>2</v>
      </c>
      <c r="F8723" s="38" t="s">
        <v>70</v>
      </c>
      <c r="G8723" s="37" t="s">
        <v>100</v>
      </c>
      <c r="H8723" s="0" t="n">
        <v>1238673</v>
      </c>
      <c r="I8723" s="0" t="n">
        <v>1078179</v>
      </c>
      <c r="J8723" s="0" t="n">
        <v>130619</v>
      </c>
    </row>
    <row r="8724" customFormat="false" ht="15" hidden="false" customHeight="false" outlineLevel="0" collapsed="false">
      <c r="A8724" s="0" t="n">
        <v>202408</v>
      </c>
      <c r="B8724" s="0" t="n">
        <v>202409</v>
      </c>
      <c r="C8724" s="37" t="s">
        <v>101</v>
      </c>
      <c r="D8724" s="37" t="s">
        <v>102</v>
      </c>
      <c r="E8724" s="0" t="n">
        <v>2</v>
      </c>
      <c r="F8724" s="38" t="s">
        <v>70</v>
      </c>
      <c r="G8724" s="37" t="s">
        <v>103</v>
      </c>
      <c r="H8724" s="0" t="n">
        <v>1385786</v>
      </c>
      <c r="I8724" s="0" t="n">
        <v>485707</v>
      </c>
      <c r="J8724" s="0" t="n">
        <v>118643</v>
      </c>
    </row>
    <row r="8725" customFormat="false" ht="15" hidden="false" customHeight="false" outlineLevel="0" collapsed="false">
      <c r="A8725" s="0" t="n">
        <v>202408</v>
      </c>
      <c r="B8725" s="0" t="n">
        <v>202409</v>
      </c>
      <c r="C8725" s="37" t="s">
        <v>101</v>
      </c>
      <c r="D8725" s="37" t="s">
        <v>104</v>
      </c>
      <c r="E8725" s="0" t="n">
        <v>2</v>
      </c>
      <c r="F8725" s="38" t="s">
        <v>70</v>
      </c>
      <c r="G8725" s="37" t="s">
        <v>105</v>
      </c>
      <c r="H8725" s="0" t="n">
        <v>1515324</v>
      </c>
      <c r="I8725" s="0" t="n">
        <v>745894</v>
      </c>
      <c r="J8725" s="0" t="n">
        <v>72187</v>
      </c>
    </row>
    <row r="8726" customFormat="false" ht="15" hidden="false" customHeight="false" outlineLevel="0" collapsed="false">
      <c r="A8726" s="0" t="n">
        <v>202408</v>
      </c>
      <c r="B8726" s="0" t="n">
        <v>202409</v>
      </c>
      <c r="C8726" s="37" t="s">
        <v>106</v>
      </c>
      <c r="D8726" s="37" t="s">
        <v>107</v>
      </c>
      <c r="E8726" s="0" t="n">
        <v>2</v>
      </c>
      <c r="F8726" s="38" t="s">
        <v>70</v>
      </c>
      <c r="G8726" s="37" t="s">
        <v>108</v>
      </c>
      <c r="H8726" s="0" t="n">
        <v>2201869</v>
      </c>
      <c r="I8726" s="0" t="n">
        <v>811165</v>
      </c>
      <c r="J8726" s="0" t="n">
        <v>-3400</v>
      </c>
    </row>
    <row r="8727" customFormat="false" ht="15" hidden="false" customHeight="false" outlineLevel="0" collapsed="false">
      <c r="A8727" s="0" t="n">
        <v>202408</v>
      </c>
      <c r="B8727" s="0" t="n">
        <v>202409</v>
      </c>
      <c r="C8727" s="37" t="s">
        <v>109</v>
      </c>
      <c r="D8727" s="37" t="s">
        <v>110</v>
      </c>
      <c r="E8727" s="0" t="n">
        <v>2</v>
      </c>
      <c r="F8727" s="38" t="s">
        <v>70</v>
      </c>
      <c r="G8727" s="37" t="s">
        <v>111</v>
      </c>
      <c r="H8727" s="0" t="n">
        <v>1012022</v>
      </c>
      <c r="I8727" s="0" t="n">
        <v>393536</v>
      </c>
      <c r="J8727" s="0" t="n">
        <v>-1525</v>
      </c>
    </row>
    <row r="8728" customFormat="false" ht="15" hidden="false" customHeight="false" outlineLevel="0" collapsed="false">
      <c r="A8728" s="0" t="n">
        <v>202408</v>
      </c>
      <c r="B8728" s="0" t="n">
        <v>202409</v>
      </c>
      <c r="C8728" s="37" t="s">
        <v>112</v>
      </c>
      <c r="D8728" s="37" t="s">
        <v>113</v>
      </c>
      <c r="E8728" s="0" t="n">
        <v>2</v>
      </c>
      <c r="F8728" s="38" t="s">
        <v>70</v>
      </c>
      <c r="G8728" s="37" t="s">
        <v>114</v>
      </c>
      <c r="H8728" s="0" t="n">
        <v>6759457</v>
      </c>
      <c r="I8728" s="0" t="n">
        <v>4131852</v>
      </c>
      <c r="J8728" s="0" t="n">
        <v>403280</v>
      </c>
    </row>
    <row r="8729" customFormat="false" ht="15" hidden="false" customHeight="false" outlineLevel="0" collapsed="false">
      <c r="A8729" s="0" t="n">
        <v>202408</v>
      </c>
      <c r="B8729" s="0" t="n">
        <v>202409</v>
      </c>
      <c r="C8729" s="37" t="s">
        <v>115</v>
      </c>
      <c r="D8729" s="37" t="s">
        <v>116</v>
      </c>
      <c r="E8729" s="0" t="n">
        <v>2</v>
      </c>
      <c r="F8729" s="38" t="s">
        <v>70</v>
      </c>
      <c r="G8729" s="37" t="s">
        <v>117</v>
      </c>
      <c r="H8729" s="0" t="n">
        <v>852453</v>
      </c>
      <c r="I8729" s="0" t="n">
        <v>544244</v>
      </c>
      <c r="J8729" s="0" t="n">
        <v>-34698</v>
      </c>
    </row>
    <row r="8730" customFormat="false" ht="15" hidden="false" customHeight="false" outlineLevel="0" collapsed="false">
      <c r="A8730" s="0" t="n">
        <v>202408</v>
      </c>
      <c r="B8730" s="0" t="n">
        <v>202409</v>
      </c>
      <c r="C8730" s="37" t="s">
        <v>109</v>
      </c>
      <c r="D8730" s="37" t="s">
        <v>118</v>
      </c>
      <c r="E8730" s="0" t="n">
        <v>2</v>
      </c>
      <c r="F8730" s="38" t="s">
        <v>70</v>
      </c>
      <c r="G8730" s="37" t="s">
        <v>119</v>
      </c>
      <c r="H8730" s="0" t="n">
        <v>4893171</v>
      </c>
      <c r="I8730" s="0" t="n">
        <v>993874</v>
      </c>
      <c r="J8730" s="0" t="n">
        <v>48602</v>
      </c>
    </row>
    <row r="8731" customFormat="false" ht="15" hidden="false" customHeight="false" outlineLevel="0" collapsed="false">
      <c r="A8731" s="0" t="n">
        <v>202408</v>
      </c>
      <c r="B8731" s="0" t="n">
        <v>202409</v>
      </c>
      <c r="C8731" s="37" t="s">
        <v>109</v>
      </c>
      <c r="D8731" s="37" t="s">
        <v>120</v>
      </c>
      <c r="E8731" s="0" t="n">
        <v>2</v>
      </c>
      <c r="F8731" s="38" t="s">
        <v>70</v>
      </c>
      <c r="G8731" s="37" t="s">
        <v>121</v>
      </c>
      <c r="H8731" s="0" t="n">
        <v>510713</v>
      </c>
      <c r="I8731" s="0" t="n">
        <v>280347</v>
      </c>
      <c r="J8731" s="0" t="n">
        <v>35441</v>
      </c>
    </row>
    <row r="8732" customFormat="false" ht="15" hidden="false" customHeight="false" outlineLevel="0" collapsed="false">
      <c r="A8732" s="0" t="n">
        <v>202408</v>
      </c>
      <c r="B8732" s="0" t="n">
        <v>202409</v>
      </c>
      <c r="C8732" s="37" t="s">
        <v>95</v>
      </c>
      <c r="D8732" s="37" t="s">
        <v>122</v>
      </c>
      <c r="E8732" s="0" t="n">
        <v>2</v>
      </c>
      <c r="F8732" s="38" t="s">
        <v>70</v>
      </c>
      <c r="G8732" s="37" t="s">
        <v>123</v>
      </c>
      <c r="H8732" s="0" t="n">
        <v>1143703</v>
      </c>
      <c r="I8732" s="0" t="n">
        <v>654703</v>
      </c>
      <c r="J8732" s="0" t="n">
        <v>129051</v>
      </c>
    </row>
    <row r="8733" customFormat="false" ht="15" hidden="false" customHeight="false" outlineLevel="0" collapsed="false">
      <c r="A8733" s="0" t="n">
        <v>202408</v>
      </c>
      <c r="B8733" s="0" t="n">
        <v>202409</v>
      </c>
      <c r="C8733" s="37" t="s">
        <v>124</v>
      </c>
      <c r="D8733" s="37" t="s">
        <v>125</v>
      </c>
      <c r="E8733" s="0" t="n">
        <v>2</v>
      </c>
      <c r="F8733" s="38" t="s">
        <v>70</v>
      </c>
      <c r="G8733" s="37" t="s">
        <v>126</v>
      </c>
      <c r="H8733" s="0" t="n">
        <v>451699</v>
      </c>
      <c r="I8733" s="0" t="n">
        <v>277360</v>
      </c>
      <c r="J8733" s="0" t="n">
        <v>-20636</v>
      </c>
    </row>
    <row r="8734" customFormat="false" ht="15" hidden="false" customHeight="false" outlineLevel="0" collapsed="false">
      <c r="A8734" s="0" t="n">
        <v>202408</v>
      </c>
      <c r="B8734" s="0" t="n">
        <v>202409</v>
      </c>
      <c r="C8734" s="37" t="s">
        <v>95</v>
      </c>
      <c r="D8734" s="37" t="s">
        <v>127</v>
      </c>
      <c r="E8734" s="0" t="n">
        <v>2</v>
      </c>
      <c r="F8734" s="38" t="s">
        <v>70</v>
      </c>
      <c r="G8734" s="37" t="s">
        <v>128</v>
      </c>
      <c r="H8734" s="0" t="n">
        <v>2279242</v>
      </c>
      <c r="I8734" s="0" t="n">
        <v>1333496</v>
      </c>
      <c r="J8734" s="0" t="n">
        <v>119892</v>
      </c>
    </row>
    <row r="8735" customFormat="false" ht="15" hidden="false" customHeight="false" outlineLevel="0" collapsed="false">
      <c r="A8735" s="0" t="n">
        <v>202408</v>
      </c>
      <c r="B8735" s="0" t="n">
        <v>202409</v>
      </c>
      <c r="C8735" s="37" t="s">
        <v>124</v>
      </c>
      <c r="D8735" s="37" t="s">
        <v>122</v>
      </c>
      <c r="E8735" s="0" t="n">
        <v>2</v>
      </c>
      <c r="F8735" s="38" t="s">
        <v>70</v>
      </c>
      <c r="G8735" s="37" t="s">
        <v>129</v>
      </c>
      <c r="H8735" s="0" t="n">
        <v>6424719</v>
      </c>
      <c r="I8735" s="0" t="n">
        <v>5790717</v>
      </c>
      <c r="J8735" s="0" t="n">
        <v>423744</v>
      </c>
    </row>
    <row r="8736" customFormat="false" ht="15" hidden="false" customHeight="false" outlineLevel="0" collapsed="false">
      <c r="A8736" s="0" t="n">
        <v>202408</v>
      </c>
      <c r="B8736" s="0" t="n">
        <v>202409</v>
      </c>
      <c r="C8736" s="37" t="s">
        <v>106</v>
      </c>
      <c r="D8736" s="37" t="s">
        <v>130</v>
      </c>
      <c r="E8736" s="0" t="n">
        <v>2</v>
      </c>
      <c r="F8736" s="38" t="s">
        <v>70</v>
      </c>
      <c r="G8736" s="37" t="s">
        <v>131</v>
      </c>
      <c r="H8736" s="0" t="n">
        <v>1088707</v>
      </c>
      <c r="I8736" s="0" t="n">
        <v>930165</v>
      </c>
      <c r="J8736" s="0" t="n">
        <v>77902</v>
      </c>
    </row>
    <row r="8737" customFormat="false" ht="15" hidden="false" customHeight="false" outlineLevel="0" collapsed="false">
      <c r="A8737" s="0" t="n">
        <v>202408</v>
      </c>
      <c r="B8737" s="0" t="n">
        <v>202409</v>
      </c>
      <c r="C8737" s="37" t="s">
        <v>95</v>
      </c>
      <c r="D8737" s="37" t="s">
        <v>132</v>
      </c>
      <c r="E8737" s="0" t="n">
        <v>2</v>
      </c>
      <c r="F8737" s="38" t="s">
        <v>70</v>
      </c>
      <c r="G8737" s="37" t="s">
        <v>133</v>
      </c>
      <c r="H8737" s="0" t="n">
        <v>1017892</v>
      </c>
      <c r="I8737" s="0" t="n">
        <v>690926</v>
      </c>
      <c r="J8737" s="0" t="n">
        <v>65055</v>
      </c>
    </row>
    <row r="8738" customFormat="false" ht="15" hidden="false" customHeight="false" outlineLevel="0" collapsed="false">
      <c r="A8738" s="0" t="n">
        <v>202408</v>
      </c>
      <c r="B8738" s="0" t="n">
        <v>202409</v>
      </c>
      <c r="C8738" s="37" t="s">
        <v>112</v>
      </c>
      <c r="D8738" s="37" t="s">
        <v>134</v>
      </c>
      <c r="E8738" s="0" t="n">
        <v>2</v>
      </c>
      <c r="F8738" s="38" t="s">
        <v>70</v>
      </c>
      <c r="G8738" s="37" t="s">
        <v>135</v>
      </c>
      <c r="H8738" s="0" t="n">
        <v>296350</v>
      </c>
      <c r="I8738" s="0" t="n">
        <v>352298</v>
      </c>
      <c r="J8738" s="0" t="n">
        <v>27068</v>
      </c>
    </row>
    <row r="8739" customFormat="false" ht="15" hidden="false" customHeight="false" outlineLevel="0" collapsed="false">
      <c r="A8739" s="0" t="n">
        <v>202408</v>
      </c>
      <c r="B8739" s="0" t="n">
        <v>202409</v>
      </c>
      <c r="C8739" s="37" t="s">
        <v>136</v>
      </c>
      <c r="D8739" s="37" t="s">
        <v>137</v>
      </c>
      <c r="E8739" s="0" t="n">
        <v>2</v>
      </c>
      <c r="F8739" s="38" t="s">
        <v>70</v>
      </c>
      <c r="G8739" s="37" t="s">
        <v>138</v>
      </c>
      <c r="H8739" s="0" t="n">
        <v>846121</v>
      </c>
      <c r="I8739" s="0" t="n">
        <v>191615</v>
      </c>
      <c r="J8739" s="0" t="n">
        <v>42006</v>
      </c>
    </row>
    <row r="8740" customFormat="false" ht="15" hidden="false" customHeight="false" outlineLevel="0" collapsed="false">
      <c r="A8740" s="0" t="n">
        <v>202408</v>
      </c>
      <c r="B8740" s="0" t="n">
        <v>202409</v>
      </c>
      <c r="C8740" s="37" t="s">
        <v>115</v>
      </c>
      <c r="D8740" s="37" t="s">
        <v>139</v>
      </c>
      <c r="E8740" s="0" t="n">
        <v>2</v>
      </c>
      <c r="F8740" s="38" t="s">
        <v>70</v>
      </c>
      <c r="G8740" s="37" t="s">
        <v>140</v>
      </c>
      <c r="H8740" s="0" t="n">
        <v>177540</v>
      </c>
      <c r="I8740" s="0" t="n">
        <v>258452</v>
      </c>
      <c r="J8740" s="0" t="n">
        <v>52828</v>
      </c>
    </row>
    <row r="8741" customFormat="false" ht="15" hidden="false" customHeight="false" outlineLevel="0" collapsed="false">
      <c r="A8741" s="0" t="n">
        <v>202408</v>
      </c>
      <c r="B8741" s="0" t="n">
        <v>202409</v>
      </c>
      <c r="C8741" s="37" t="s">
        <v>109</v>
      </c>
      <c r="D8741" s="37" t="s">
        <v>141</v>
      </c>
      <c r="E8741" s="0" t="n">
        <v>2</v>
      </c>
      <c r="F8741" s="38" t="s">
        <v>70</v>
      </c>
      <c r="G8741" s="37" t="s">
        <v>142</v>
      </c>
      <c r="H8741" s="0" t="n">
        <v>505049</v>
      </c>
      <c r="I8741" s="0" t="n">
        <v>142507</v>
      </c>
      <c r="J8741" s="0" t="n">
        <v>41944</v>
      </c>
    </row>
    <row r="8742" customFormat="false" ht="15" hidden="false" customHeight="false" outlineLevel="0" collapsed="false">
      <c r="A8742" s="0" t="n">
        <v>202408</v>
      </c>
      <c r="B8742" s="0" t="n">
        <v>202409</v>
      </c>
      <c r="C8742" s="37" t="s">
        <v>136</v>
      </c>
      <c r="D8742" s="37" t="s">
        <v>143</v>
      </c>
      <c r="E8742" s="0" t="n">
        <v>2</v>
      </c>
      <c r="F8742" s="38" t="s">
        <v>70</v>
      </c>
      <c r="G8742" s="37" t="s">
        <v>144</v>
      </c>
      <c r="H8742" s="0" t="n">
        <v>1777627</v>
      </c>
      <c r="I8742" s="0" t="n">
        <v>570179</v>
      </c>
      <c r="J8742" s="0" t="n">
        <v>45011</v>
      </c>
    </row>
    <row r="8743" customFormat="false" ht="15" hidden="false" customHeight="false" outlineLevel="0" collapsed="false">
      <c r="A8743" s="0" t="n">
        <v>202408</v>
      </c>
      <c r="B8743" s="0" t="n">
        <v>202409</v>
      </c>
      <c r="C8743" s="37" t="s">
        <v>101</v>
      </c>
      <c r="D8743" s="37" t="s">
        <v>145</v>
      </c>
      <c r="E8743" s="0" t="n">
        <v>2</v>
      </c>
      <c r="F8743" s="38" t="s">
        <v>70</v>
      </c>
      <c r="G8743" s="37" t="s">
        <v>146</v>
      </c>
      <c r="H8743" s="0" t="n">
        <v>5506207</v>
      </c>
      <c r="I8743" s="0" t="n">
        <v>2821046</v>
      </c>
      <c r="J8743" s="0" t="n">
        <v>109826</v>
      </c>
    </row>
    <row r="8744" customFormat="false" ht="15" hidden="false" customHeight="false" outlineLevel="0" collapsed="false">
      <c r="A8744" s="0" t="n">
        <v>202408</v>
      </c>
      <c r="B8744" s="0" t="n">
        <v>202409</v>
      </c>
      <c r="C8744" s="37" t="s">
        <v>106</v>
      </c>
      <c r="D8744" s="37" t="s">
        <v>147</v>
      </c>
      <c r="E8744" s="0" t="n">
        <v>2</v>
      </c>
      <c r="F8744" s="38" t="s">
        <v>70</v>
      </c>
      <c r="G8744" s="37" t="s">
        <v>148</v>
      </c>
      <c r="H8744" s="0" t="n">
        <v>39880776</v>
      </c>
      <c r="I8744" s="0" t="n">
        <v>32826028</v>
      </c>
      <c r="J8744" s="0" t="n">
        <v>-550696</v>
      </c>
    </row>
    <row r="8745" customFormat="false" ht="15" hidden="false" customHeight="false" outlineLevel="0" collapsed="false">
      <c r="A8745" s="0" t="n">
        <v>202408</v>
      </c>
      <c r="B8745" s="0" t="n">
        <v>202409</v>
      </c>
      <c r="C8745" s="37" t="s">
        <v>149</v>
      </c>
      <c r="D8745" s="37" t="s">
        <v>150</v>
      </c>
      <c r="E8745" s="0" t="n">
        <v>2</v>
      </c>
      <c r="F8745" s="38" t="s">
        <v>70</v>
      </c>
      <c r="G8745" s="37" t="s">
        <v>151</v>
      </c>
      <c r="H8745" s="0" t="n">
        <v>595635</v>
      </c>
      <c r="I8745" s="0" t="n">
        <v>223928</v>
      </c>
      <c r="J8745" s="0" t="n">
        <v>6283</v>
      </c>
    </row>
    <row r="8746" customFormat="false" ht="15" hidden="false" customHeight="false" outlineLevel="0" collapsed="false">
      <c r="A8746" s="0" t="n">
        <v>202408</v>
      </c>
      <c r="B8746" s="0" t="n">
        <v>202409</v>
      </c>
      <c r="C8746" s="37" t="s">
        <v>152</v>
      </c>
      <c r="D8746" s="37" t="s">
        <v>153</v>
      </c>
      <c r="E8746" s="0" t="n">
        <v>2</v>
      </c>
      <c r="F8746" s="38" t="s">
        <v>70</v>
      </c>
      <c r="G8746" s="37" t="s">
        <v>154</v>
      </c>
      <c r="H8746" s="0" t="n">
        <v>7088955</v>
      </c>
      <c r="I8746" s="0" t="n">
        <v>3788977</v>
      </c>
      <c r="J8746" s="0" t="n">
        <v>573868</v>
      </c>
    </row>
    <row r="8747" customFormat="false" ht="15" hidden="false" customHeight="false" outlineLevel="0" collapsed="false">
      <c r="A8747" s="0" t="n">
        <v>202408</v>
      </c>
      <c r="B8747" s="0" t="n">
        <v>202409</v>
      </c>
      <c r="C8747" s="37" t="s">
        <v>101</v>
      </c>
      <c r="D8747" s="37" t="s">
        <v>155</v>
      </c>
      <c r="E8747" s="0" t="n">
        <v>2</v>
      </c>
      <c r="F8747" s="38" t="s">
        <v>70</v>
      </c>
      <c r="G8747" s="37" t="s">
        <v>156</v>
      </c>
      <c r="H8747" s="0" t="n">
        <v>1673699</v>
      </c>
      <c r="I8747" s="0" t="n">
        <v>688125</v>
      </c>
      <c r="J8747" s="0" t="n">
        <v>114815</v>
      </c>
    </row>
    <row r="8748" customFormat="false" ht="15" hidden="false" customHeight="false" outlineLevel="0" collapsed="false">
      <c r="A8748" s="0" t="n">
        <v>202408</v>
      </c>
      <c r="B8748" s="0" t="n">
        <v>202409</v>
      </c>
      <c r="C8748" s="37" t="s">
        <v>106</v>
      </c>
      <c r="D8748" s="37" t="s">
        <v>116</v>
      </c>
      <c r="E8748" s="0" t="n">
        <v>2</v>
      </c>
      <c r="F8748" s="38" t="s">
        <v>70</v>
      </c>
      <c r="G8748" s="37" t="s">
        <v>157</v>
      </c>
      <c r="H8748" s="0" t="n">
        <v>730851</v>
      </c>
      <c r="I8748" s="0" t="n">
        <v>237480</v>
      </c>
      <c r="J8748" s="0" t="n">
        <v>35040</v>
      </c>
    </row>
    <row r="8749" customFormat="false" ht="15" hidden="false" customHeight="false" outlineLevel="0" collapsed="false">
      <c r="A8749" s="0" t="n">
        <v>202408</v>
      </c>
      <c r="B8749" s="0" t="n">
        <v>202409</v>
      </c>
      <c r="C8749" s="37" t="s">
        <v>158</v>
      </c>
      <c r="D8749" s="37" t="s">
        <v>159</v>
      </c>
      <c r="E8749" s="0" t="n">
        <v>2</v>
      </c>
      <c r="F8749" s="38" t="s">
        <v>70</v>
      </c>
      <c r="G8749" s="37" t="s">
        <v>160</v>
      </c>
      <c r="H8749" s="0" t="n">
        <v>1279523</v>
      </c>
      <c r="I8749" s="0" t="n">
        <v>730150</v>
      </c>
      <c r="J8749" s="0" t="n">
        <v>9896</v>
      </c>
    </row>
    <row r="8750" customFormat="false" ht="15" hidden="false" customHeight="false" outlineLevel="0" collapsed="false">
      <c r="A8750" s="0" t="n">
        <v>202408</v>
      </c>
      <c r="B8750" s="0" t="n">
        <v>202409</v>
      </c>
      <c r="C8750" s="37" t="s">
        <v>95</v>
      </c>
      <c r="D8750" s="37" t="s">
        <v>161</v>
      </c>
      <c r="E8750" s="0" t="n">
        <v>2</v>
      </c>
      <c r="F8750" s="38" t="s">
        <v>70</v>
      </c>
      <c r="G8750" s="37" t="s">
        <v>162</v>
      </c>
      <c r="H8750" s="0" t="n">
        <v>1340151</v>
      </c>
      <c r="I8750" s="0" t="n">
        <v>257949</v>
      </c>
      <c r="J8750" s="0" t="n">
        <v>3635</v>
      </c>
    </row>
    <row r="8751" customFormat="false" ht="15" hidden="false" customHeight="false" outlineLevel="0" collapsed="false">
      <c r="A8751" s="0" t="n">
        <v>202408</v>
      </c>
      <c r="B8751" s="0" t="n">
        <v>202409</v>
      </c>
      <c r="C8751" s="37" t="s">
        <v>112</v>
      </c>
      <c r="D8751" s="37" t="s">
        <v>163</v>
      </c>
      <c r="E8751" s="0" t="n">
        <v>2</v>
      </c>
      <c r="F8751" s="38" t="s">
        <v>70</v>
      </c>
      <c r="G8751" s="37" t="s">
        <v>164</v>
      </c>
      <c r="H8751" s="0" t="n">
        <v>1208083</v>
      </c>
      <c r="I8751" s="0" t="n">
        <v>682796</v>
      </c>
      <c r="J8751" s="0" t="n">
        <v>188210</v>
      </c>
    </row>
    <row r="8752" customFormat="false" ht="15" hidden="false" customHeight="false" outlineLevel="0" collapsed="false">
      <c r="A8752" s="0" t="n">
        <v>202408</v>
      </c>
      <c r="B8752" s="0" t="n">
        <v>202409</v>
      </c>
      <c r="C8752" s="37" t="s">
        <v>101</v>
      </c>
      <c r="D8752" s="37" t="s">
        <v>165</v>
      </c>
      <c r="E8752" s="0" t="n">
        <v>2</v>
      </c>
      <c r="F8752" s="38" t="s">
        <v>70</v>
      </c>
      <c r="G8752" s="37" t="s">
        <v>166</v>
      </c>
      <c r="H8752" s="0" t="n">
        <v>576143</v>
      </c>
      <c r="I8752" s="0" t="n">
        <v>163313</v>
      </c>
      <c r="J8752" s="0" t="n">
        <v>-522</v>
      </c>
    </row>
    <row r="8753" customFormat="false" ht="15" hidden="false" customHeight="false" outlineLevel="0" collapsed="false">
      <c r="A8753" s="0" t="n">
        <v>202408</v>
      </c>
      <c r="B8753" s="0" t="n">
        <v>202409</v>
      </c>
      <c r="C8753" s="37" t="s">
        <v>124</v>
      </c>
      <c r="D8753" s="37" t="s">
        <v>167</v>
      </c>
      <c r="E8753" s="0" t="n">
        <v>2</v>
      </c>
      <c r="F8753" s="38" t="s">
        <v>70</v>
      </c>
      <c r="G8753" s="37" t="s">
        <v>168</v>
      </c>
      <c r="H8753" s="0" t="n">
        <v>198584</v>
      </c>
      <c r="I8753" s="0" t="n">
        <v>112839</v>
      </c>
      <c r="J8753" s="0" t="n">
        <v>25011</v>
      </c>
    </row>
    <row r="8754" customFormat="false" ht="15" hidden="false" customHeight="false" outlineLevel="0" collapsed="false">
      <c r="A8754" s="0" t="n">
        <v>202408</v>
      </c>
      <c r="B8754" s="0" t="n">
        <v>202409</v>
      </c>
      <c r="C8754" s="37" t="s">
        <v>152</v>
      </c>
      <c r="D8754" s="37" t="s">
        <v>122</v>
      </c>
      <c r="E8754" s="0" t="n">
        <v>2</v>
      </c>
      <c r="F8754" s="38" t="s">
        <v>70</v>
      </c>
      <c r="G8754" s="37" t="s">
        <v>169</v>
      </c>
      <c r="H8754" s="0" t="n">
        <v>216717</v>
      </c>
      <c r="I8754" s="0" t="n">
        <v>123006</v>
      </c>
      <c r="J8754" s="0" t="n">
        <v>14817</v>
      </c>
    </row>
    <row r="8755" customFormat="false" ht="15" hidden="false" customHeight="false" outlineLevel="0" collapsed="false">
      <c r="A8755" s="0" t="n">
        <v>202408</v>
      </c>
      <c r="B8755" s="0" t="n">
        <v>202409</v>
      </c>
      <c r="C8755" s="37" t="s">
        <v>98</v>
      </c>
      <c r="D8755" s="37" t="s">
        <v>170</v>
      </c>
      <c r="E8755" s="0" t="n">
        <v>2</v>
      </c>
      <c r="F8755" s="38" t="s">
        <v>70</v>
      </c>
      <c r="G8755" s="37" t="s">
        <v>171</v>
      </c>
      <c r="H8755" s="0" t="n">
        <v>2778906</v>
      </c>
      <c r="I8755" s="0" t="n">
        <v>1068841</v>
      </c>
      <c r="J8755" s="0" t="n">
        <v>7204</v>
      </c>
    </row>
    <row r="8756" customFormat="false" ht="15" hidden="false" customHeight="false" outlineLevel="0" collapsed="false">
      <c r="A8756" s="0" t="n">
        <v>202408</v>
      </c>
      <c r="B8756" s="0" t="n">
        <v>202409</v>
      </c>
      <c r="C8756" s="37" t="s">
        <v>98</v>
      </c>
      <c r="D8756" s="37" t="s">
        <v>172</v>
      </c>
      <c r="E8756" s="0" t="n">
        <v>2</v>
      </c>
      <c r="F8756" s="38" t="s">
        <v>70</v>
      </c>
      <c r="G8756" s="37" t="s">
        <v>173</v>
      </c>
      <c r="H8756" s="0" t="n">
        <v>968713</v>
      </c>
      <c r="I8756" s="0" t="n">
        <v>492168</v>
      </c>
      <c r="J8756" s="0" t="n">
        <v>-18923</v>
      </c>
    </row>
    <row r="8757" customFormat="false" ht="15" hidden="false" customHeight="false" outlineLevel="0" collapsed="false">
      <c r="A8757" s="0" t="n">
        <v>202408</v>
      </c>
      <c r="B8757" s="0" t="n">
        <v>202409</v>
      </c>
      <c r="C8757" s="37" t="s">
        <v>158</v>
      </c>
      <c r="D8757" s="37" t="s">
        <v>174</v>
      </c>
      <c r="E8757" s="0" t="n">
        <v>2</v>
      </c>
      <c r="F8757" s="38" t="s">
        <v>70</v>
      </c>
      <c r="G8757" s="37" t="s">
        <v>175</v>
      </c>
      <c r="H8757" s="0" t="n">
        <v>629485</v>
      </c>
      <c r="I8757" s="0" t="n">
        <v>188117</v>
      </c>
      <c r="J8757" s="0" t="n">
        <v>2090</v>
      </c>
    </row>
    <row r="8758" customFormat="false" ht="15" hidden="false" customHeight="false" outlineLevel="0" collapsed="false">
      <c r="A8758" s="0" t="n">
        <v>202408</v>
      </c>
      <c r="B8758" s="0" t="n">
        <v>202409</v>
      </c>
      <c r="C8758" s="37" t="s">
        <v>149</v>
      </c>
      <c r="D8758" s="37" t="s">
        <v>176</v>
      </c>
      <c r="E8758" s="0" t="n">
        <v>2</v>
      </c>
      <c r="F8758" s="38" t="s">
        <v>70</v>
      </c>
      <c r="G8758" s="37" t="s">
        <v>177</v>
      </c>
      <c r="H8758" s="0" t="n">
        <v>1058520</v>
      </c>
      <c r="I8758" s="0" t="n">
        <v>460371</v>
      </c>
      <c r="J8758" s="0" t="n">
        <v>56056</v>
      </c>
    </row>
    <row r="8759" customFormat="false" ht="15" hidden="false" customHeight="false" outlineLevel="0" collapsed="false">
      <c r="A8759" s="0" t="n">
        <v>202408</v>
      </c>
      <c r="B8759" s="0" t="n">
        <v>202409</v>
      </c>
      <c r="C8759" s="37" t="s">
        <v>178</v>
      </c>
      <c r="D8759" s="37" t="s">
        <v>179</v>
      </c>
      <c r="E8759" s="0" t="n">
        <v>2</v>
      </c>
      <c r="F8759" s="38" t="s">
        <v>70</v>
      </c>
      <c r="G8759" s="37" t="s">
        <v>180</v>
      </c>
      <c r="H8759" s="0" t="n">
        <v>3507452</v>
      </c>
      <c r="I8759" s="0" t="n">
        <v>2461724</v>
      </c>
      <c r="J8759" s="0" t="n">
        <v>-26987</v>
      </c>
    </row>
    <row r="8760" customFormat="false" ht="15" hidden="false" customHeight="false" outlineLevel="0" collapsed="false">
      <c r="A8760" s="0" t="n">
        <v>202408</v>
      </c>
      <c r="B8760" s="0" t="n">
        <v>202409</v>
      </c>
      <c r="C8760" s="37" t="s">
        <v>149</v>
      </c>
      <c r="D8760" s="37" t="s">
        <v>181</v>
      </c>
      <c r="E8760" s="0" t="n">
        <v>2</v>
      </c>
      <c r="F8760" s="38" t="s">
        <v>70</v>
      </c>
      <c r="G8760" s="37" t="s">
        <v>182</v>
      </c>
      <c r="H8760" s="0" t="n">
        <v>1630338</v>
      </c>
      <c r="I8760" s="0" t="n">
        <v>1032570</v>
      </c>
      <c r="J8760" s="0" t="n">
        <v>243109</v>
      </c>
    </row>
    <row r="8761" customFormat="false" ht="15" hidden="false" customHeight="false" outlineLevel="0" collapsed="false">
      <c r="A8761" s="0" t="n">
        <v>202408</v>
      </c>
      <c r="B8761" s="0" t="n">
        <v>202409</v>
      </c>
      <c r="C8761" s="37" t="s">
        <v>115</v>
      </c>
      <c r="D8761" s="37" t="s">
        <v>104</v>
      </c>
      <c r="E8761" s="0" t="n">
        <v>2</v>
      </c>
      <c r="F8761" s="38" t="s">
        <v>70</v>
      </c>
      <c r="G8761" s="37" t="s">
        <v>183</v>
      </c>
      <c r="H8761" s="0" t="n">
        <v>537730</v>
      </c>
      <c r="I8761" s="0" t="n">
        <v>471621</v>
      </c>
      <c r="J8761" s="0" t="n">
        <v>27927</v>
      </c>
    </row>
    <row r="8762" customFormat="false" ht="15" hidden="false" customHeight="false" outlineLevel="0" collapsed="false">
      <c r="A8762" s="0" t="n">
        <v>202408</v>
      </c>
      <c r="B8762" s="0" t="n">
        <v>202409</v>
      </c>
      <c r="C8762" s="37" t="s">
        <v>184</v>
      </c>
      <c r="D8762" s="37" t="s">
        <v>185</v>
      </c>
      <c r="E8762" s="0" t="n">
        <v>2</v>
      </c>
      <c r="F8762" s="38" t="s">
        <v>70</v>
      </c>
      <c r="G8762" s="37" t="s">
        <v>186</v>
      </c>
      <c r="H8762" s="0" t="n">
        <v>5284970</v>
      </c>
      <c r="I8762" s="0" t="n">
        <v>2349648</v>
      </c>
      <c r="J8762" s="0" t="n">
        <v>352552</v>
      </c>
    </row>
    <row r="8763" customFormat="false" ht="15" hidden="false" customHeight="false" outlineLevel="0" collapsed="false">
      <c r="A8763" s="0" t="n">
        <v>202408</v>
      </c>
      <c r="B8763" s="0" t="n">
        <v>202409</v>
      </c>
      <c r="C8763" s="37" t="s">
        <v>109</v>
      </c>
      <c r="D8763" s="37" t="s">
        <v>187</v>
      </c>
      <c r="E8763" s="0" t="n">
        <v>2</v>
      </c>
      <c r="F8763" s="38" t="s">
        <v>70</v>
      </c>
      <c r="G8763" s="37" t="s">
        <v>188</v>
      </c>
      <c r="H8763" s="0" t="n">
        <v>9010422</v>
      </c>
      <c r="I8763" s="0" t="n">
        <v>7128598</v>
      </c>
      <c r="J8763" s="0" t="n">
        <v>1012055</v>
      </c>
    </row>
    <row r="8764" customFormat="false" ht="15" hidden="false" customHeight="false" outlineLevel="0" collapsed="false">
      <c r="A8764" s="0" t="n">
        <v>202408</v>
      </c>
      <c r="B8764" s="0" t="n">
        <v>202409</v>
      </c>
      <c r="C8764" s="37" t="s">
        <v>178</v>
      </c>
      <c r="D8764" s="37" t="s">
        <v>189</v>
      </c>
      <c r="E8764" s="0" t="n">
        <v>2</v>
      </c>
      <c r="F8764" s="38" t="s">
        <v>70</v>
      </c>
      <c r="G8764" s="37" t="s">
        <v>190</v>
      </c>
      <c r="H8764" s="0" t="n">
        <v>1945541</v>
      </c>
      <c r="I8764" s="0" t="n">
        <v>628286</v>
      </c>
      <c r="J8764" s="0" t="n">
        <v>152165</v>
      </c>
    </row>
    <row r="8765" customFormat="false" ht="15" hidden="false" customHeight="false" outlineLevel="0" collapsed="false">
      <c r="A8765" s="0" t="n">
        <v>202408</v>
      </c>
      <c r="B8765" s="0" t="n">
        <v>202409</v>
      </c>
      <c r="C8765" s="37" t="s">
        <v>152</v>
      </c>
      <c r="D8765" s="37" t="s">
        <v>191</v>
      </c>
      <c r="E8765" s="0" t="n">
        <v>2</v>
      </c>
      <c r="F8765" s="38" t="s">
        <v>70</v>
      </c>
      <c r="G8765" s="37" t="s">
        <v>192</v>
      </c>
      <c r="H8765" s="0" t="n">
        <v>4554283</v>
      </c>
      <c r="I8765" s="0" t="n">
        <v>4035366</v>
      </c>
      <c r="J8765" s="0" t="n">
        <v>146092</v>
      </c>
    </row>
    <row r="8766" customFormat="false" ht="15" hidden="false" customHeight="false" outlineLevel="0" collapsed="false">
      <c r="A8766" s="0" t="n">
        <v>202408</v>
      </c>
      <c r="B8766" s="0" t="n">
        <v>202409</v>
      </c>
      <c r="C8766" s="37" t="s">
        <v>184</v>
      </c>
      <c r="D8766" s="37" t="s">
        <v>193</v>
      </c>
      <c r="E8766" s="0" t="n">
        <v>2</v>
      </c>
      <c r="F8766" s="38" t="s">
        <v>70</v>
      </c>
      <c r="G8766" s="37" t="s">
        <v>194</v>
      </c>
      <c r="H8766" s="0" t="n">
        <v>5810145</v>
      </c>
      <c r="I8766" s="0" t="n">
        <v>2786546</v>
      </c>
      <c r="J8766" s="0" t="n">
        <v>252484</v>
      </c>
    </row>
    <row r="8767" customFormat="false" ht="15" hidden="false" customHeight="false" outlineLevel="0" collapsed="false">
      <c r="A8767" s="0" t="n">
        <v>202408</v>
      </c>
      <c r="B8767" s="0" t="n">
        <v>202409</v>
      </c>
      <c r="C8767" s="37" t="s">
        <v>115</v>
      </c>
      <c r="D8767" s="37" t="s">
        <v>96</v>
      </c>
      <c r="E8767" s="0" t="n">
        <v>2</v>
      </c>
      <c r="F8767" s="38" t="s">
        <v>70</v>
      </c>
      <c r="G8767" s="37" t="s">
        <v>195</v>
      </c>
      <c r="H8767" s="0" t="n">
        <v>4669011</v>
      </c>
      <c r="I8767" s="0" t="n">
        <v>2512032</v>
      </c>
      <c r="J8767" s="0" t="n">
        <v>-151072</v>
      </c>
    </row>
    <row r="8768" customFormat="false" ht="15" hidden="false" customHeight="false" outlineLevel="0" collapsed="false">
      <c r="A8768" s="0" t="n">
        <v>202408</v>
      </c>
      <c r="B8768" s="0" t="n">
        <v>202409</v>
      </c>
      <c r="C8768" s="37" t="s">
        <v>136</v>
      </c>
      <c r="D8768" s="37" t="s">
        <v>120</v>
      </c>
      <c r="E8768" s="0" t="n">
        <v>2</v>
      </c>
      <c r="F8768" s="38" t="s">
        <v>70</v>
      </c>
      <c r="G8768" s="37" t="s">
        <v>196</v>
      </c>
      <c r="H8768" s="0" t="n">
        <v>3161650</v>
      </c>
      <c r="I8768" s="0" t="n">
        <v>2748665</v>
      </c>
      <c r="J8768" s="0" t="n">
        <v>248245</v>
      </c>
    </row>
    <row r="8769" customFormat="false" ht="15" hidden="false" customHeight="false" outlineLevel="0" collapsed="false">
      <c r="A8769" s="0" t="n">
        <v>202408</v>
      </c>
      <c r="B8769" s="0" t="n">
        <v>202409</v>
      </c>
      <c r="C8769" s="37" t="s">
        <v>197</v>
      </c>
      <c r="D8769" s="37" t="s">
        <v>198</v>
      </c>
      <c r="E8769" s="0" t="n">
        <v>2</v>
      </c>
      <c r="F8769" s="38" t="s">
        <v>70</v>
      </c>
      <c r="G8769" s="37" t="s">
        <v>199</v>
      </c>
      <c r="H8769" s="0" t="n">
        <v>2030650</v>
      </c>
      <c r="I8769" s="0" t="n">
        <v>941008</v>
      </c>
      <c r="J8769" s="0" t="n">
        <v>182557</v>
      </c>
    </row>
    <row r="8770" customFormat="false" ht="15" hidden="false" customHeight="false" outlineLevel="0" collapsed="false">
      <c r="A8770" s="0" t="n">
        <v>202408</v>
      </c>
      <c r="B8770" s="0" t="n">
        <v>202409</v>
      </c>
      <c r="C8770" s="37" t="s">
        <v>136</v>
      </c>
      <c r="D8770" s="37" t="s">
        <v>200</v>
      </c>
      <c r="E8770" s="0" t="n">
        <v>2</v>
      </c>
      <c r="F8770" s="38" t="s">
        <v>70</v>
      </c>
      <c r="G8770" s="37" t="s">
        <v>201</v>
      </c>
      <c r="H8770" s="0" t="n">
        <v>2093955</v>
      </c>
      <c r="I8770" s="0" t="n">
        <v>687433</v>
      </c>
      <c r="J8770" s="0" t="n">
        <v>70082</v>
      </c>
    </row>
    <row r="8771" customFormat="false" ht="15" hidden="false" customHeight="false" outlineLevel="0" collapsed="false">
      <c r="A8771" s="0" t="n">
        <v>202408</v>
      </c>
      <c r="B8771" s="0" t="n">
        <v>202409</v>
      </c>
      <c r="C8771" s="37" t="s">
        <v>136</v>
      </c>
      <c r="D8771" s="37" t="s">
        <v>127</v>
      </c>
      <c r="E8771" s="0" t="n">
        <v>2</v>
      </c>
      <c r="F8771" s="38" t="s">
        <v>70</v>
      </c>
      <c r="G8771" s="37" t="s">
        <v>202</v>
      </c>
      <c r="H8771" s="0" t="n">
        <v>290936</v>
      </c>
      <c r="I8771" s="0" t="n">
        <v>114249</v>
      </c>
      <c r="J8771" s="0" t="n">
        <v>35562</v>
      </c>
    </row>
    <row r="8772" customFormat="false" ht="15" hidden="false" customHeight="false" outlineLevel="0" collapsed="false">
      <c r="A8772" s="0" t="n">
        <v>202408</v>
      </c>
      <c r="B8772" s="0" t="n">
        <v>202409</v>
      </c>
      <c r="C8772" s="37" t="s">
        <v>106</v>
      </c>
      <c r="D8772" s="37" t="s">
        <v>203</v>
      </c>
      <c r="E8772" s="0" t="n">
        <v>2</v>
      </c>
      <c r="F8772" s="38" t="s">
        <v>70</v>
      </c>
      <c r="G8772" s="37" t="s">
        <v>204</v>
      </c>
      <c r="H8772" s="0" t="n">
        <v>2941945</v>
      </c>
      <c r="I8772" s="0" t="n">
        <v>662206</v>
      </c>
      <c r="J8772" s="0" t="n">
        <v>87392</v>
      </c>
    </row>
    <row r="8773" customFormat="false" ht="15" hidden="false" customHeight="false" outlineLevel="0" collapsed="false">
      <c r="A8773" s="0" t="n">
        <v>202408</v>
      </c>
      <c r="B8773" s="0" t="n">
        <v>202409</v>
      </c>
      <c r="C8773" s="37" t="s">
        <v>95</v>
      </c>
      <c r="D8773" s="37" t="s">
        <v>187</v>
      </c>
      <c r="E8773" s="0" t="n">
        <v>2</v>
      </c>
      <c r="F8773" s="38" t="s">
        <v>70</v>
      </c>
      <c r="G8773" s="37" t="s">
        <v>205</v>
      </c>
      <c r="H8773" s="0" t="n">
        <v>282204</v>
      </c>
      <c r="I8773" s="0" t="n">
        <v>149078</v>
      </c>
      <c r="J8773" s="0" t="n">
        <v>3870</v>
      </c>
    </row>
    <row r="8774" customFormat="false" ht="15" hidden="false" customHeight="false" outlineLevel="0" collapsed="false">
      <c r="A8774" s="0" t="n">
        <v>202408</v>
      </c>
      <c r="B8774" s="0" t="n">
        <v>202409</v>
      </c>
      <c r="C8774" s="37" t="s">
        <v>101</v>
      </c>
      <c r="D8774" s="37" t="s">
        <v>206</v>
      </c>
      <c r="E8774" s="0" t="n">
        <v>2</v>
      </c>
      <c r="F8774" s="38" t="s">
        <v>70</v>
      </c>
      <c r="G8774" s="37" t="s">
        <v>207</v>
      </c>
      <c r="H8774" s="0" t="n">
        <v>399923</v>
      </c>
      <c r="I8774" s="0" t="n">
        <v>440551</v>
      </c>
      <c r="J8774" s="0" t="n">
        <v>55323</v>
      </c>
    </row>
    <row r="8775" customFormat="false" ht="15" hidden="false" customHeight="false" outlineLevel="0" collapsed="false">
      <c r="A8775" s="0" t="n">
        <v>202408</v>
      </c>
      <c r="B8775" s="0" t="n">
        <v>202409</v>
      </c>
      <c r="C8775" s="37" t="s">
        <v>184</v>
      </c>
      <c r="D8775" s="37" t="s">
        <v>208</v>
      </c>
      <c r="E8775" s="0" t="n">
        <v>2</v>
      </c>
      <c r="F8775" s="38" t="s">
        <v>70</v>
      </c>
      <c r="G8775" s="37" t="s">
        <v>209</v>
      </c>
      <c r="H8775" s="0" t="n">
        <v>9436567</v>
      </c>
      <c r="I8775" s="0" t="n">
        <v>3018831</v>
      </c>
      <c r="J8775" s="0" t="n">
        <v>-200268</v>
      </c>
    </row>
    <row r="8776" customFormat="false" ht="15" hidden="false" customHeight="false" outlineLevel="0" collapsed="false">
      <c r="A8776" s="0" t="n">
        <v>202408</v>
      </c>
      <c r="B8776" s="0" t="n">
        <v>202409</v>
      </c>
      <c r="C8776" s="37" t="s">
        <v>95</v>
      </c>
      <c r="D8776" s="37" t="s">
        <v>210</v>
      </c>
      <c r="E8776" s="0" t="n">
        <v>2</v>
      </c>
      <c r="F8776" s="38" t="s">
        <v>70</v>
      </c>
      <c r="G8776" s="37" t="s">
        <v>211</v>
      </c>
      <c r="H8776" s="0" t="n">
        <v>2984225</v>
      </c>
      <c r="I8776" s="0" t="n">
        <v>1746952</v>
      </c>
      <c r="J8776" s="0" t="n">
        <v>178</v>
      </c>
    </row>
    <row r="8777" customFormat="false" ht="15" hidden="false" customHeight="false" outlineLevel="0" collapsed="false">
      <c r="A8777" s="0" t="n">
        <v>202408</v>
      </c>
      <c r="B8777" s="0" t="n">
        <v>202409</v>
      </c>
      <c r="C8777" s="37" t="s">
        <v>178</v>
      </c>
      <c r="D8777" s="37" t="s">
        <v>212</v>
      </c>
      <c r="E8777" s="0" t="n">
        <v>2</v>
      </c>
      <c r="F8777" s="38" t="s">
        <v>70</v>
      </c>
      <c r="G8777" s="37" t="s">
        <v>213</v>
      </c>
      <c r="H8777" s="0" t="n">
        <v>7564528</v>
      </c>
      <c r="I8777" s="0" t="n">
        <v>4382084</v>
      </c>
      <c r="J8777" s="0" t="n">
        <v>-182737</v>
      </c>
    </row>
    <row r="8778" customFormat="false" ht="15" hidden="false" customHeight="false" outlineLevel="0" collapsed="false">
      <c r="A8778" s="0" t="n">
        <v>202408</v>
      </c>
      <c r="B8778" s="0" t="n">
        <v>202409</v>
      </c>
      <c r="C8778" s="37" t="s">
        <v>95</v>
      </c>
      <c r="D8778" s="37" t="s">
        <v>214</v>
      </c>
      <c r="E8778" s="0" t="n">
        <v>2</v>
      </c>
      <c r="F8778" s="38" t="s">
        <v>70</v>
      </c>
      <c r="G8778" s="37" t="s">
        <v>215</v>
      </c>
      <c r="H8778" s="0" t="n">
        <v>868388</v>
      </c>
      <c r="I8778" s="0" t="n">
        <v>546705</v>
      </c>
      <c r="J8778" s="0" t="n">
        <v>44617</v>
      </c>
    </row>
    <row r="8779" customFormat="false" ht="15" hidden="false" customHeight="false" outlineLevel="0" collapsed="false">
      <c r="A8779" s="0" t="n">
        <v>202408</v>
      </c>
      <c r="B8779" s="0" t="n">
        <v>202409</v>
      </c>
      <c r="C8779" s="37" t="s">
        <v>101</v>
      </c>
      <c r="D8779" s="37" t="s">
        <v>216</v>
      </c>
      <c r="E8779" s="0" t="n">
        <v>2</v>
      </c>
      <c r="F8779" s="38" t="s">
        <v>70</v>
      </c>
      <c r="G8779" s="37" t="s">
        <v>217</v>
      </c>
      <c r="H8779" s="0" t="n">
        <v>303830</v>
      </c>
      <c r="I8779" s="0" t="n">
        <v>79380</v>
      </c>
      <c r="J8779" s="0" t="n">
        <v>5870</v>
      </c>
    </row>
    <row r="8780" customFormat="false" ht="15" hidden="false" customHeight="false" outlineLevel="0" collapsed="false">
      <c r="A8780" s="0" t="n">
        <v>202408</v>
      </c>
      <c r="B8780" s="0" t="n">
        <v>202409</v>
      </c>
      <c r="C8780" s="37" t="s">
        <v>115</v>
      </c>
      <c r="D8780" s="37" t="s">
        <v>218</v>
      </c>
      <c r="E8780" s="0" t="n">
        <v>2</v>
      </c>
      <c r="F8780" s="38" t="s">
        <v>70</v>
      </c>
      <c r="G8780" s="37" t="s">
        <v>219</v>
      </c>
      <c r="H8780" s="0" t="n">
        <v>800197</v>
      </c>
      <c r="I8780" s="0" t="n">
        <v>735410</v>
      </c>
      <c r="J8780" s="0" t="n">
        <v>147458</v>
      </c>
    </row>
    <row r="8781" customFormat="false" ht="15" hidden="false" customHeight="false" outlineLevel="0" collapsed="false">
      <c r="A8781" s="0" t="n">
        <v>202408</v>
      </c>
      <c r="B8781" s="0" t="n">
        <v>202409</v>
      </c>
      <c r="C8781" s="37" t="s">
        <v>101</v>
      </c>
      <c r="D8781" s="37" t="s">
        <v>220</v>
      </c>
      <c r="E8781" s="0" t="n">
        <v>2</v>
      </c>
      <c r="F8781" s="38" t="s">
        <v>70</v>
      </c>
      <c r="G8781" s="37" t="s">
        <v>221</v>
      </c>
      <c r="H8781" s="0" t="n">
        <v>1595295</v>
      </c>
      <c r="I8781" s="0" t="n">
        <v>525813</v>
      </c>
      <c r="J8781" s="0" t="n">
        <v>36856</v>
      </c>
    </row>
    <row r="8782" customFormat="false" ht="15" hidden="false" customHeight="false" outlineLevel="0" collapsed="false">
      <c r="A8782" s="0" t="n">
        <v>202408</v>
      </c>
      <c r="B8782" s="0" t="n">
        <v>202409</v>
      </c>
      <c r="C8782" s="37" t="s">
        <v>101</v>
      </c>
      <c r="D8782" s="37" t="s">
        <v>153</v>
      </c>
      <c r="E8782" s="0" t="n">
        <v>2</v>
      </c>
      <c r="F8782" s="38" t="s">
        <v>70</v>
      </c>
      <c r="G8782" s="37" t="s">
        <v>222</v>
      </c>
      <c r="H8782" s="0" t="n">
        <v>1163215</v>
      </c>
      <c r="I8782" s="0" t="n">
        <v>1383633</v>
      </c>
      <c r="J8782" s="0" t="n">
        <v>-28021</v>
      </c>
    </row>
    <row r="8783" customFormat="false" ht="15" hidden="false" customHeight="false" outlineLevel="0" collapsed="false">
      <c r="A8783" s="0" t="n">
        <v>202408</v>
      </c>
      <c r="B8783" s="0" t="n">
        <v>202409</v>
      </c>
      <c r="C8783" s="37" t="s">
        <v>136</v>
      </c>
      <c r="D8783" s="37" t="s">
        <v>223</v>
      </c>
      <c r="E8783" s="0" t="n">
        <v>2</v>
      </c>
      <c r="F8783" s="38" t="s">
        <v>70</v>
      </c>
      <c r="G8783" s="37" t="s">
        <v>224</v>
      </c>
      <c r="H8783" s="0" t="n">
        <v>3595081</v>
      </c>
      <c r="I8783" s="0" t="n">
        <v>2188681</v>
      </c>
      <c r="J8783" s="0" t="n">
        <v>516379</v>
      </c>
    </row>
    <row r="8784" customFormat="false" ht="15" hidden="false" customHeight="false" outlineLevel="0" collapsed="false">
      <c r="A8784" s="0" t="n">
        <v>202408</v>
      </c>
      <c r="B8784" s="0" t="n">
        <v>202409</v>
      </c>
      <c r="C8784" s="37" t="s">
        <v>184</v>
      </c>
      <c r="D8784" s="37" t="s">
        <v>225</v>
      </c>
      <c r="E8784" s="0" t="n">
        <v>2</v>
      </c>
      <c r="F8784" s="38" t="s">
        <v>70</v>
      </c>
      <c r="G8784" s="37" t="s">
        <v>226</v>
      </c>
      <c r="H8784" s="0" t="n">
        <v>658800</v>
      </c>
      <c r="I8784" s="0" t="n">
        <v>391008</v>
      </c>
      <c r="J8784" s="0" t="n">
        <v>-83857</v>
      </c>
    </row>
    <row r="8785" customFormat="false" ht="15" hidden="false" customHeight="false" outlineLevel="0" collapsed="false">
      <c r="A8785" s="0" t="n">
        <v>202408</v>
      </c>
      <c r="B8785" s="0" t="n">
        <v>202409</v>
      </c>
      <c r="C8785" s="37" t="s">
        <v>197</v>
      </c>
      <c r="D8785" s="37" t="s">
        <v>193</v>
      </c>
      <c r="E8785" s="0" t="n">
        <v>2</v>
      </c>
      <c r="F8785" s="38" t="s">
        <v>70</v>
      </c>
      <c r="G8785" s="37" t="s">
        <v>227</v>
      </c>
      <c r="H8785" s="0" t="n">
        <v>2278980</v>
      </c>
      <c r="I8785" s="0" t="n">
        <v>2893762</v>
      </c>
      <c r="J8785" s="0" t="n">
        <v>242632</v>
      </c>
    </row>
    <row r="8786" customFormat="false" ht="15" hidden="false" customHeight="false" outlineLevel="0" collapsed="false">
      <c r="A8786" s="0" t="n">
        <v>202408</v>
      </c>
      <c r="B8786" s="0" t="n">
        <v>202409</v>
      </c>
      <c r="C8786" s="37" t="s">
        <v>149</v>
      </c>
      <c r="D8786" s="37" t="s">
        <v>153</v>
      </c>
      <c r="E8786" s="0" t="n">
        <v>2</v>
      </c>
      <c r="F8786" s="38" t="s">
        <v>70</v>
      </c>
      <c r="G8786" s="37" t="s">
        <v>228</v>
      </c>
      <c r="H8786" s="0" t="n">
        <v>442953</v>
      </c>
      <c r="I8786" s="0" t="n">
        <v>248229</v>
      </c>
      <c r="J8786" s="0" t="n">
        <v>25260</v>
      </c>
    </row>
    <row r="8787" customFormat="false" ht="15" hidden="false" customHeight="false" outlineLevel="0" collapsed="false">
      <c r="A8787" s="0" t="n">
        <v>202408</v>
      </c>
      <c r="B8787" s="0" t="n">
        <v>202409</v>
      </c>
      <c r="C8787" s="37" t="s">
        <v>184</v>
      </c>
      <c r="D8787" s="37" t="s">
        <v>229</v>
      </c>
      <c r="E8787" s="0" t="n">
        <v>2</v>
      </c>
      <c r="F8787" s="38" t="s">
        <v>70</v>
      </c>
      <c r="G8787" s="37" t="s">
        <v>230</v>
      </c>
      <c r="H8787" s="0" t="n">
        <v>1527733</v>
      </c>
      <c r="I8787" s="0" t="n">
        <v>852368</v>
      </c>
      <c r="J8787" s="0" t="n">
        <v>67313</v>
      </c>
    </row>
    <row r="8788" customFormat="false" ht="15" hidden="false" customHeight="false" outlineLevel="0" collapsed="false">
      <c r="A8788" s="0" t="n">
        <v>202408</v>
      </c>
      <c r="B8788" s="0" t="n">
        <v>202409</v>
      </c>
      <c r="C8788" s="37" t="s">
        <v>115</v>
      </c>
      <c r="D8788" s="37" t="s">
        <v>231</v>
      </c>
      <c r="E8788" s="0" t="n">
        <v>2</v>
      </c>
      <c r="F8788" s="38" t="s">
        <v>70</v>
      </c>
      <c r="G8788" s="37" t="s">
        <v>232</v>
      </c>
      <c r="H8788" s="0" t="n">
        <v>1363806</v>
      </c>
      <c r="I8788" s="0" t="n">
        <v>661198</v>
      </c>
      <c r="J8788" s="0" t="n">
        <v>85962</v>
      </c>
    </row>
    <row r="8789" customFormat="false" ht="15" hidden="false" customHeight="false" outlineLevel="0" collapsed="false">
      <c r="A8789" s="0" t="n">
        <v>202408</v>
      </c>
      <c r="B8789" s="0" t="n">
        <v>202409</v>
      </c>
      <c r="C8789" s="37" t="s">
        <v>124</v>
      </c>
      <c r="D8789" s="37" t="s">
        <v>233</v>
      </c>
      <c r="E8789" s="0" t="n">
        <v>2</v>
      </c>
      <c r="F8789" s="38" t="s">
        <v>70</v>
      </c>
      <c r="G8789" s="37" t="s">
        <v>234</v>
      </c>
      <c r="H8789" s="0" t="n">
        <v>363282</v>
      </c>
      <c r="I8789" s="0" t="n">
        <v>134382</v>
      </c>
      <c r="J8789" s="0" t="n">
        <v>12238</v>
      </c>
    </row>
    <row r="8790" customFormat="false" ht="15" hidden="false" customHeight="false" outlineLevel="0" collapsed="false">
      <c r="A8790" s="0" t="n">
        <v>202408</v>
      </c>
      <c r="B8790" s="0" t="n">
        <v>202409</v>
      </c>
      <c r="C8790" s="37" t="s">
        <v>184</v>
      </c>
      <c r="D8790" s="37" t="s">
        <v>235</v>
      </c>
      <c r="E8790" s="0" t="n">
        <v>2</v>
      </c>
      <c r="F8790" s="38" t="s">
        <v>70</v>
      </c>
      <c r="G8790" s="37" t="s">
        <v>236</v>
      </c>
      <c r="H8790" s="0" t="n">
        <v>902497</v>
      </c>
      <c r="I8790" s="0" t="n">
        <v>345389</v>
      </c>
      <c r="J8790" s="0" t="n">
        <v>44889</v>
      </c>
    </row>
    <row r="8791" customFormat="false" ht="15" hidden="false" customHeight="false" outlineLevel="0" collapsed="false">
      <c r="A8791" s="0" t="n">
        <v>202408</v>
      </c>
      <c r="B8791" s="0" t="n">
        <v>202409</v>
      </c>
      <c r="C8791" s="37" t="s">
        <v>124</v>
      </c>
      <c r="D8791" s="37" t="s">
        <v>237</v>
      </c>
      <c r="E8791" s="0" t="n">
        <v>2</v>
      </c>
      <c r="F8791" s="38" t="s">
        <v>70</v>
      </c>
      <c r="G8791" s="37" t="s">
        <v>238</v>
      </c>
      <c r="H8791" s="0" t="n">
        <v>804379</v>
      </c>
      <c r="I8791" s="0" t="n">
        <v>324888</v>
      </c>
      <c r="J8791" s="0" t="n">
        <v>6426</v>
      </c>
    </row>
    <row r="8792" customFormat="false" ht="15" hidden="false" customHeight="false" outlineLevel="0" collapsed="false">
      <c r="A8792" s="0" t="n">
        <v>202408</v>
      </c>
      <c r="B8792" s="0" t="n">
        <v>202409</v>
      </c>
      <c r="C8792" s="37" t="s">
        <v>124</v>
      </c>
      <c r="D8792" s="37" t="s">
        <v>107</v>
      </c>
      <c r="E8792" s="0" t="n">
        <v>2</v>
      </c>
      <c r="F8792" s="38" t="s">
        <v>70</v>
      </c>
      <c r="G8792" s="37" t="s">
        <v>239</v>
      </c>
      <c r="H8792" s="0" t="n">
        <v>993939</v>
      </c>
      <c r="I8792" s="0" t="n">
        <v>897136</v>
      </c>
      <c r="J8792" s="0" t="n">
        <v>-59126</v>
      </c>
    </row>
    <row r="8793" customFormat="false" ht="15" hidden="false" customHeight="false" outlineLevel="0" collapsed="false">
      <c r="A8793" s="0" t="n">
        <v>202408</v>
      </c>
      <c r="B8793" s="0" t="n">
        <v>202409</v>
      </c>
      <c r="C8793" s="37" t="s">
        <v>106</v>
      </c>
      <c r="D8793" s="37" t="s">
        <v>139</v>
      </c>
      <c r="E8793" s="0" t="n">
        <v>2</v>
      </c>
      <c r="F8793" s="38" t="s">
        <v>70</v>
      </c>
      <c r="G8793" s="37" t="s">
        <v>240</v>
      </c>
      <c r="H8793" s="0" t="n">
        <v>10949547</v>
      </c>
      <c r="I8793" s="0" t="n">
        <v>3776247</v>
      </c>
      <c r="J8793" s="0" t="n">
        <v>284596</v>
      </c>
    </row>
    <row r="8794" customFormat="false" ht="15" hidden="false" customHeight="false" outlineLevel="0" collapsed="false">
      <c r="A8794" s="0" t="n">
        <v>202408</v>
      </c>
      <c r="B8794" s="0" t="n">
        <v>202409</v>
      </c>
      <c r="C8794" s="37" t="s">
        <v>106</v>
      </c>
      <c r="D8794" s="37" t="s">
        <v>241</v>
      </c>
      <c r="E8794" s="0" t="n">
        <v>2</v>
      </c>
      <c r="F8794" s="38" t="s">
        <v>70</v>
      </c>
      <c r="G8794" s="37" t="s">
        <v>242</v>
      </c>
      <c r="H8794" s="0" t="n">
        <v>1237745</v>
      </c>
      <c r="I8794" s="0" t="n">
        <v>672150</v>
      </c>
      <c r="J8794" s="0" t="n">
        <v>-15226</v>
      </c>
    </row>
    <row r="8795" customFormat="false" ht="15" hidden="false" customHeight="false" outlineLevel="0" collapsed="false">
      <c r="A8795" s="0" t="n">
        <v>202408</v>
      </c>
      <c r="B8795" s="0" t="n">
        <v>202409</v>
      </c>
      <c r="C8795" s="37" t="s">
        <v>158</v>
      </c>
      <c r="D8795" s="37" t="s">
        <v>243</v>
      </c>
      <c r="E8795" s="0" t="n">
        <v>2</v>
      </c>
      <c r="F8795" s="38" t="s">
        <v>70</v>
      </c>
      <c r="G8795" s="37" t="s">
        <v>244</v>
      </c>
      <c r="H8795" s="0" t="n">
        <v>858583</v>
      </c>
      <c r="I8795" s="0" t="n">
        <v>323701</v>
      </c>
      <c r="J8795" s="0" t="n">
        <v>2314</v>
      </c>
    </row>
    <row r="8796" customFormat="false" ht="15" hidden="false" customHeight="false" outlineLevel="0" collapsed="false">
      <c r="A8796" s="0" t="n">
        <v>202408</v>
      </c>
      <c r="B8796" s="0" t="n">
        <v>202409</v>
      </c>
      <c r="C8796" s="37" t="s">
        <v>112</v>
      </c>
      <c r="D8796" s="37" t="s">
        <v>245</v>
      </c>
      <c r="E8796" s="0" t="n">
        <v>2</v>
      </c>
      <c r="F8796" s="38" t="s">
        <v>70</v>
      </c>
      <c r="G8796" s="37" t="s">
        <v>246</v>
      </c>
      <c r="H8796" s="0" t="n">
        <v>94312</v>
      </c>
      <c r="I8796" s="0" t="n">
        <v>28919</v>
      </c>
      <c r="J8796" s="0" t="n">
        <v>5672</v>
      </c>
    </row>
    <row r="8797" customFormat="false" ht="15" hidden="false" customHeight="false" outlineLevel="0" collapsed="false">
      <c r="A8797" s="0" t="n">
        <v>202408</v>
      </c>
      <c r="B8797" s="0" t="n">
        <v>202409</v>
      </c>
      <c r="C8797" s="37" t="s">
        <v>197</v>
      </c>
      <c r="D8797" s="37" t="s">
        <v>247</v>
      </c>
      <c r="E8797" s="0" t="n">
        <v>2</v>
      </c>
      <c r="F8797" s="38" t="s">
        <v>70</v>
      </c>
      <c r="G8797" s="37" t="s">
        <v>248</v>
      </c>
      <c r="H8797" s="0" t="n">
        <v>328425</v>
      </c>
      <c r="I8797" s="0" t="n">
        <v>65716</v>
      </c>
      <c r="J8797" s="0" t="n">
        <v>15496</v>
      </c>
    </row>
    <row r="8798" customFormat="false" ht="15" hidden="false" customHeight="false" outlineLevel="0" collapsed="false">
      <c r="A8798" s="0" t="n">
        <v>202408</v>
      </c>
      <c r="B8798" s="0" t="n">
        <v>202409</v>
      </c>
      <c r="C8798" s="37" t="s">
        <v>106</v>
      </c>
      <c r="D8798" s="37" t="s">
        <v>249</v>
      </c>
      <c r="E8798" s="0" t="n">
        <v>2</v>
      </c>
      <c r="F8798" s="38" t="s">
        <v>70</v>
      </c>
      <c r="G8798" s="37" t="s">
        <v>250</v>
      </c>
      <c r="H8798" s="0" t="n">
        <v>751434</v>
      </c>
      <c r="I8798" s="0" t="n">
        <v>359521</v>
      </c>
      <c r="J8798" s="0" t="n">
        <v>69844</v>
      </c>
    </row>
    <row r="8799" customFormat="false" ht="15" hidden="false" customHeight="false" outlineLevel="0" collapsed="false">
      <c r="A8799" s="0" t="n">
        <v>202408</v>
      </c>
      <c r="B8799" s="0" t="n">
        <v>202409</v>
      </c>
      <c r="C8799" s="37" t="s">
        <v>98</v>
      </c>
      <c r="D8799" s="37" t="s">
        <v>251</v>
      </c>
      <c r="E8799" s="0" t="n">
        <v>2</v>
      </c>
      <c r="F8799" s="38" t="s">
        <v>70</v>
      </c>
      <c r="G8799" s="37" t="s">
        <v>252</v>
      </c>
      <c r="H8799" s="0" t="n">
        <v>608807</v>
      </c>
      <c r="I8799" s="0" t="n">
        <v>348991</v>
      </c>
      <c r="J8799" s="0" t="n">
        <v>61331</v>
      </c>
    </row>
    <row r="8800" customFormat="false" ht="15" hidden="false" customHeight="false" outlineLevel="0" collapsed="false">
      <c r="A8800" s="0" t="n">
        <v>202408</v>
      </c>
      <c r="B8800" s="0" t="n">
        <v>202409</v>
      </c>
      <c r="C8800" s="37" t="s">
        <v>124</v>
      </c>
      <c r="D8800" s="37" t="s">
        <v>253</v>
      </c>
      <c r="E8800" s="0" t="n">
        <v>2</v>
      </c>
      <c r="F8800" s="38" t="s">
        <v>70</v>
      </c>
      <c r="G8800" s="37" t="s">
        <v>254</v>
      </c>
      <c r="H8800" s="0" t="n">
        <v>6670056</v>
      </c>
      <c r="I8800" s="0" t="n">
        <v>2073286</v>
      </c>
      <c r="J8800" s="0" t="n">
        <v>178292</v>
      </c>
    </row>
    <row r="8801" customFormat="false" ht="15" hidden="false" customHeight="false" outlineLevel="0" collapsed="false">
      <c r="A8801" s="0" t="n">
        <v>202408</v>
      </c>
      <c r="B8801" s="0" t="n">
        <v>202409</v>
      </c>
      <c r="C8801" s="37" t="s">
        <v>101</v>
      </c>
      <c r="D8801" s="37" t="s">
        <v>255</v>
      </c>
      <c r="E8801" s="0" t="n">
        <v>2</v>
      </c>
      <c r="F8801" s="38" t="s">
        <v>70</v>
      </c>
      <c r="G8801" s="37" t="s">
        <v>256</v>
      </c>
      <c r="H8801" s="0" t="n">
        <v>1002217</v>
      </c>
      <c r="I8801" s="0" t="n">
        <v>614551</v>
      </c>
      <c r="J8801" s="0" t="n">
        <v>111568</v>
      </c>
    </row>
    <row r="8802" customFormat="false" ht="15" hidden="false" customHeight="false" outlineLevel="0" collapsed="false">
      <c r="A8802" s="0" t="n">
        <v>202408</v>
      </c>
      <c r="B8802" s="0" t="n">
        <v>202409</v>
      </c>
      <c r="C8802" s="37" t="s">
        <v>112</v>
      </c>
      <c r="D8802" s="37" t="s">
        <v>132</v>
      </c>
      <c r="E8802" s="0" t="n">
        <v>2</v>
      </c>
      <c r="F8802" s="38" t="s">
        <v>70</v>
      </c>
      <c r="G8802" s="37" t="s">
        <v>257</v>
      </c>
      <c r="H8802" s="0" t="n">
        <v>6820547</v>
      </c>
      <c r="I8802" s="0" t="n">
        <v>2063521</v>
      </c>
      <c r="J8802" s="0" t="n">
        <v>238464</v>
      </c>
    </row>
    <row r="8803" customFormat="false" ht="15" hidden="false" customHeight="false" outlineLevel="0" collapsed="false">
      <c r="A8803" s="0" t="n">
        <v>202408</v>
      </c>
      <c r="B8803" s="0" t="n">
        <v>202409</v>
      </c>
      <c r="C8803" s="37" t="s">
        <v>115</v>
      </c>
      <c r="D8803" s="37" t="s">
        <v>258</v>
      </c>
      <c r="E8803" s="0" t="n">
        <v>2</v>
      </c>
      <c r="F8803" s="38" t="s">
        <v>70</v>
      </c>
      <c r="G8803" s="37" t="s">
        <v>259</v>
      </c>
      <c r="H8803" s="0" t="n">
        <v>1065574</v>
      </c>
      <c r="I8803" s="0" t="n">
        <v>156322</v>
      </c>
      <c r="J8803" s="0" t="n">
        <v>42949</v>
      </c>
    </row>
    <row r="8804" customFormat="false" ht="15" hidden="false" customHeight="false" outlineLevel="0" collapsed="false">
      <c r="A8804" s="0" t="n">
        <v>202408</v>
      </c>
      <c r="B8804" s="0" t="n">
        <v>202409</v>
      </c>
      <c r="C8804" s="37" t="s">
        <v>184</v>
      </c>
      <c r="D8804" s="37" t="s">
        <v>179</v>
      </c>
      <c r="E8804" s="0" t="n">
        <v>2</v>
      </c>
      <c r="F8804" s="38" t="s">
        <v>70</v>
      </c>
      <c r="G8804" s="37" t="s">
        <v>260</v>
      </c>
      <c r="H8804" s="0" t="n">
        <v>1400998</v>
      </c>
      <c r="I8804" s="0" t="n">
        <v>468438</v>
      </c>
      <c r="J8804" s="0" t="n">
        <v>-5532</v>
      </c>
    </row>
    <row r="8805" customFormat="false" ht="15" hidden="false" customHeight="false" outlineLevel="0" collapsed="false">
      <c r="A8805" s="0" t="n">
        <v>202408</v>
      </c>
      <c r="B8805" s="0" t="n">
        <v>202409</v>
      </c>
      <c r="C8805" s="37" t="s">
        <v>158</v>
      </c>
      <c r="D8805" s="37" t="s">
        <v>155</v>
      </c>
      <c r="E8805" s="0" t="n">
        <v>2</v>
      </c>
      <c r="F8805" s="38" t="s">
        <v>70</v>
      </c>
      <c r="G8805" s="37" t="s">
        <v>261</v>
      </c>
      <c r="H8805" s="0" t="n">
        <v>905797</v>
      </c>
      <c r="I8805" s="0" t="n">
        <v>403841</v>
      </c>
      <c r="J8805" s="0" t="n">
        <v>59470</v>
      </c>
    </row>
    <row r="8806" customFormat="false" ht="15" hidden="false" customHeight="false" outlineLevel="0" collapsed="false">
      <c r="A8806" s="0" t="n">
        <v>202408</v>
      </c>
      <c r="B8806" s="0" t="n">
        <v>202409</v>
      </c>
      <c r="C8806" s="37" t="s">
        <v>98</v>
      </c>
      <c r="D8806" s="37" t="s">
        <v>262</v>
      </c>
      <c r="E8806" s="0" t="n">
        <v>2</v>
      </c>
      <c r="F8806" s="38" t="s">
        <v>70</v>
      </c>
      <c r="G8806" s="37" t="s">
        <v>263</v>
      </c>
      <c r="H8806" s="0" t="n">
        <v>1507912</v>
      </c>
      <c r="I8806" s="0" t="n">
        <v>345351</v>
      </c>
      <c r="J8806" s="0" t="n">
        <v>-16034</v>
      </c>
    </row>
    <row r="8807" customFormat="false" ht="15" hidden="false" customHeight="false" outlineLevel="0" collapsed="false">
      <c r="A8807" s="0" t="n">
        <v>202408</v>
      </c>
      <c r="B8807" s="0" t="n">
        <v>202409</v>
      </c>
      <c r="C8807" s="37" t="s">
        <v>98</v>
      </c>
      <c r="D8807" s="37" t="s">
        <v>214</v>
      </c>
      <c r="E8807" s="0" t="n">
        <v>2</v>
      </c>
      <c r="F8807" s="38" t="s">
        <v>70</v>
      </c>
      <c r="G8807" s="37" t="s">
        <v>264</v>
      </c>
      <c r="H8807" s="0" t="n">
        <v>10264738</v>
      </c>
      <c r="I8807" s="0" t="n">
        <v>2578661</v>
      </c>
      <c r="J8807" s="0" t="n">
        <v>381216</v>
      </c>
    </row>
    <row r="8808" customFormat="false" ht="15" hidden="false" customHeight="false" outlineLevel="0" collapsed="false">
      <c r="A8808" s="0" t="n">
        <v>202408</v>
      </c>
      <c r="B8808" s="0" t="n">
        <v>202409</v>
      </c>
      <c r="C8808" s="37" t="s">
        <v>101</v>
      </c>
      <c r="D8808" s="37" t="s">
        <v>161</v>
      </c>
      <c r="E8808" s="0" t="n">
        <v>2</v>
      </c>
      <c r="F8808" s="38" t="s">
        <v>70</v>
      </c>
      <c r="G8808" s="37" t="s">
        <v>265</v>
      </c>
      <c r="H8808" s="0" t="n">
        <v>85917</v>
      </c>
      <c r="I8808" s="0" t="n">
        <v>93900</v>
      </c>
      <c r="J8808" s="0" t="n">
        <v>-8630</v>
      </c>
    </row>
    <row r="8809" customFormat="false" ht="15" hidden="false" customHeight="false" outlineLevel="0" collapsed="false">
      <c r="A8809" s="0" t="n">
        <v>202408</v>
      </c>
      <c r="B8809" s="0" t="n">
        <v>202409</v>
      </c>
      <c r="C8809" s="37" t="s">
        <v>106</v>
      </c>
      <c r="D8809" s="37" t="s">
        <v>102</v>
      </c>
      <c r="E8809" s="0" t="n">
        <v>2</v>
      </c>
      <c r="F8809" s="38" t="s">
        <v>70</v>
      </c>
      <c r="G8809" s="37" t="s">
        <v>266</v>
      </c>
      <c r="H8809" s="0" t="n">
        <v>98017</v>
      </c>
      <c r="I8809" s="0" t="n">
        <v>62720</v>
      </c>
      <c r="J8809" s="0" t="n">
        <v>-2594</v>
      </c>
    </row>
    <row r="8810" customFormat="false" ht="15" hidden="false" customHeight="false" outlineLevel="0" collapsed="false">
      <c r="A8810" s="0" t="n">
        <v>202408</v>
      </c>
      <c r="B8810" s="0" t="n">
        <v>202409</v>
      </c>
      <c r="C8810" s="37" t="s">
        <v>95</v>
      </c>
      <c r="D8810" s="37" t="s">
        <v>267</v>
      </c>
      <c r="E8810" s="0" t="n">
        <v>2</v>
      </c>
      <c r="F8810" s="38" t="s">
        <v>70</v>
      </c>
      <c r="G8810" s="37" t="s">
        <v>268</v>
      </c>
      <c r="H8810" s="0" t="n">
        <v>869358</v>
      </c>
      <c r="I8810" s="0" t="n">
        <v>271319</v>
      </c>
      <c r="J8810" s="0" t="n">
        <v>-13094</v>
      </c>
    </row>
    <row r="8811" customFormat="false" ht="15" hidden="false" customHeight="false" outlineLevel="0" collapsed="false">
      <c r="A8811" s="0" t="n">
        <v>202408</v>
      </c>
      <c r="B8811" s="0" t="n">
        <v>202409</v>
      </c>
      <c r="C8811" s="37" t="s">
        <v>136</v>
      </c>
      <c r="D8811" s="37" t="s">
        <v>269</v>
      </c>
      <c r="E8811" s="0" t="n">
        <v>2</v>
      </c>
      <c r="F8811" s="38" t="s">
        <v>70</v>
      </c>
      <c r="G8811" s="37" t="s">
        <v>270</v>
      </c>
      <c r="H8811" s="0" t="n">
        <v>1651537</v>
      </c>
      <c r="I8811" s="0" t="n">
        <v>962997</v>
      </c>
      <c r="J8811" s="0" t="n">
        <v>101320</v>
      </c>
    </row>
    <row r="8812" customFormat="false" ht="15" hidden="false" customHeight="false" outlineLevel="0" collapsed="false">
      <c r="A8812" s="0" t="n">
        <v>202408</v>
      </c>
      <c r="B8812" s="0" t="n">
        <v>202409</v>
      </c>
      <c r="C8812" s="37" t="s">
        <v>98</v>
      </c>
      <c r="D8812" s="37" t="s">
        <v>181</v>
      </c>
      <c r="E8812" s="0" t="n">
        <v>2</v>
      </c>
      <c r="F8812" s="38" t="s">
        <v>70</v>
      </c>
      <c r="G8812" s="37" t="s">
        <v>271</v>
      </c>
      <c r="H8812" s="0" t="n">
        <v>2936363</v>
      </c>
      <c r="I8812" s="0" t="n">
        <v>772600</v>
      </c>
      <c r="J8812" s="0" t="n">
        <v>89199</v>
      </c>
    </row>
    <row r="8813" customFormat="false" ht="15" hidden="false" customHeight="false" outlineLevel="0" collapsed="false">
      <c r="A8813" s="0" t="n">
        <v>202408</v>
      </c>
      <c r="B8813" s="0" t="n">
        <v>202409</v>
      </c>
      <c r="C8813" s="37" t="s">
        <v>197</v>
      </c>
      <c r="D8813" s="37" t="s">
        <v>255</v>
      </c>
      <c r="E8813" s="0" t="n">
        <v>2</v>
      </c>
      <c r="F8813" s="38" t="s">
        <v>70</v>
      </c>
      <c r="G8813" s="37" t="s">
        <v>272</v>
      </c>
      <c r="H8813" s="0" t="n">
        <v>2530668</v>
      </c>
      <c r="I8813" s="0" t="n">
        <v>693836</v>
      </c>
      <c r="J8813" s="0" t="n">
        <v>225530</v>
      </c>
    </row>
    <row r="8814" customFormat="false" ht="15" hidden="false" customHeight="false" outlineLevel="0" collapsed="false">
      <c r="A8814" s="0" t="n">
        <v>202408</v>
      </c>
      <c r="B8814" s="0" t="n">
        <v>202409</v>
      </c>
      <c r="C8814" s="37" t="s">
        <v>106</v>
      </c>
      <c r="D8814" s="37" t="s">
        <v>273</v>
      </c>
      <c r="E8814" s="0" t="n">
        <v>2</v>
      </c>
      <c r="F8814" s="38" t="s">
        <v>70</v>
      </c>
      <c r="G8814" s="37" t="s">
        <v>274</v>
      </c>
      <c r="H8814" s="0" t="n">
        <v>724779</v>
      </c>
      <c r="I8814" s="0" t="n">
        <v>331167</v>
      </c>
      <c r="J8814" s="0" t="n">
        <v>23470</v>
      </c>
    </row>
    <row r="8815" customFormat="false" ht="15" hidden="false" customHeight="false" outlineLevel="0" collapsed="false">
      <c r="A8815" s="0" t="n">
        <v>202408</v>
      </c>
      <c r="B8815" s="0" t="n">
        <v>202409</v>
      </c>
      <c r="C8815" s="37" t="s">
        <v>124</v>
      </c>
      <c r="D8815" s="37" t="s">
        <v>275</v>
      </c>
      <c r="E8815" s="0" t="n">
        <v>2</v>
      </c>
      <c r="F8815" s="38" t="s">
        <v>70</v>
      </c>
      <c r="G8815" s="37" t="s">
        <v>276</v>
      </c>
      <c r="H8815" s="0" t="n">
        <v>3377277</v>
      </c>
      <c r="I8815" s="0" t="n">
        <v>1911898</v>
      </c>
      <c r="J8815" s="0" t="n">
        <v>300654</v>
      </c>
    </row>
    <row r="8816" customFormat="false" ht="15" hidden="false" customHeight="false" outlineLevel="0" collapsed="false">
      <c r="A8816" s="0" t="n">
        <v>202408</v>
      </c>
      <c r="B8816" s="0" t="n">
        <v>202409</v>
      </c>
      <c r="C8816" s="37" t="s">
        <v>115</v>
      </c>
      <c r="D8816" s="37" t="s">
        <v>277</v>
      </c>
      <c r="E8816" s="0" t="n">
        <v>2</v>
      </c>
      <c r="F8816" s="38" t="s">
        <v>70</v>
      </c>
      <c r="G8816" s="37" t="s">
        <v>278</v>
      </c>
      <c r="H8816" s="0" t="n">
        <v>4665022</v>
      </c>
      <c r="I8816" s="0" t="n">
        <v>820199</v>
      </c>
      <c r="J8816" s="0" t="n">
        <v>78810</v>
      </c>
    </row>
    <row r="8817" customFormat="false" ht="15" hidden="false" customHeight="false" outlineLevel="0" collapsed="false">
      <c r="A8817" s="0" t="n">
        <v>202408</v>
      </c>
      <c r="B8817" s="0" t="n">
        <v>202409</v>
      </c>
      <c r="C8817" s="37" t="s">
        <v>115</v>
      </c>
      <c r="D8817" s="37" t="s">
        <v>269</v>
      </c>
      <c r="E8817" s="0" t="n">
        <v>2</v>
      </c>
      <c r="F8817" s="38" t="s">
        <v>70</v>
      </c>
      <c r="G8817" s="37" t="s">
        <v>279</v>
      </c>
      <c r="H8817" s="0" t="n">
        <v>1306644</v>
      </c>
      <c r="I8817" s="0" t="n">
        <v>893283</v>
      </c>
      <c r="J8817" s="0" t="n">
        <v>133001</v>
      </c>
    </row>
    <row r="8818" customFormat="false" ht="15" hidden="false" customHeight="false" outlineLevel="0" collapsed="false">
      <c r="A8818" s="0" t="n">
        <v>202408</v>
      </c>
      <c r="B8818" s="0" t="n">
        <v>202409</v>
      </c>
      <c r="C8818" s="37" t="s">
        <v>197</v>
      </c>
      <c r="D8818" s="37" t="s">
        <v>280</v>
      </c>
      <c r="E8818" s="0" t="n">
        <v>2</v>
      </c>
      <c r="F8818" s="38" t="s">
        <v>70</v>
      </c>
      <c r="G8818" s="37" t="s">
        <v>281</v>
      </c>
      <c r="H8818" s="0" t="n">
        <v>4646952</v>
      </c>
      <c r="I8818" s="0" t="n">
        <v>2233772</v>
      </c>
      <c r="J8818" s="0" t="n">
        <v>210793</v>
      </c>
    </row>
    <row r="8819" customFormat="false" ht="15" hidden="false" customHeight="false" outlineLevel="0" collapsed="false">
      <c r="A8819" s="0" t="n">
        <v>202408</v>
      </c>
      <c r="B8819" s="0" t="n">
        <v>202409</v>
      </c>
      <c r="C8819" s="37" t="s">
        <v>158</v>
      </c>
      <c r="D8819" s="37" t="s">
        <v>282</v>
      </c>
      <c r="E8819" s="0" t="n">
        <v>2</v>
      </c>
      <c r="F8819" s="38" t="s">
        <v>70</v>
      </c>
      <c r="G8819" s="37" t="s">
        <v>283</v>
      </c>
      <c r="H8819" s="0" t="n">
        <v>1951977</v>
      </c>
      <c r="I8819" s="0" t="n">
        <v>1042087</v>
      </c>
      <c r="J8819" s="0" t="n">
        <v>197957</v>
      </c>
    </row>
    <row r="8820" customFormat="false" ht="15" hidden="false" customHeight="false" outlineLevel="0" collapsed="false">
      <c r="A8820" s="0" t="n">
        <v>202408</v>
      </c>
      <c r="B8820" s="0" t="n">
        <v>202409</v>
      </c>
      <c r="C8820" s="37" t="s">
        <v>152</v>
      </c>
      <c r="D8820" s="37" t="s">
        <v>284</v>
      </c>
      <c r="E8820" s="0" t="n">
        <v>2</v>
      </c>
      <c r="F8820" s="38" t="s">
        <v>70</v>
      </c>
      <c r="G8820" s="37" t="s">
        <v>285</v>
      </c>
      <c r="H8820" s="0" t="n">
        <v>635078</v>
      </c>
      <c r="I8820" s="0" t="n">
        <v>282789</v>
      </c>
      <c r="J8820" s="0" t="n">
        <v>-7145</v>
      </c>
    </row>
    <row r="8821" customFormat="false" ht="15" hidden="false" customHeight="false" outlineLevel="0" collapsed="false">
      <c r="A8821" s="0" t="n">
        <v>202408</v>
      </c>
      <c r="B8821" s="0" t="n">
        <v>202409</v>
      </c>
      <c r="C8821" s="37" t="s">
        <v>95</v>
      </c>
      <c r="D8821" s="37" t="s">
        <v>210</v>
      </c>
      <c r="E8821" s="0" t="n">
        <v>2</v>
      </c>
      <c r="F8821" s="38" t="s">
        <v>70</v>
      </c>
      <c r="G8821" s="37" t="s">
        <v>286</v>
      </c>
      <c r="H8821" s="0" t="n">
        <v>2854121</v>
      </c>
      <c r="I8821" s="0" t="n">
        <v>3252900</v>
      </c>
      <c r="J8821" s="0" t="n">
        <v>-535907</v>
      </c>
    </row>
    <row r="8822" customFormat="false" ht="15" hidden="false" customHeight="false" outlineLevel="0" collapsed="false">
      <c r="A8822" s="0" t="n">
        <v>202408</v>
      </c>
      <c r="B8822" s="0" t="n">
        <v>202409</v>
      </c>
      <c r="C8822" s="37" t="s">
        <v>136</v>
      </c>
      <c r="D8822" s="37" t="s">
        <v>223</v>
      </c>
      <c r="E8822" s="0" t="n">
        <v>2</v>
      </c>
      <c r="F8822" s="38" t="s">
        <v>70</v>
      </c>
      <c r="G8822" s="37" t="s">
        <v>287</v>
      </c>
      <c r="H8822" s="0" t="n">
        <v>1592999</v>
      </c>
      <c r="I8822" s="0" t="n">
        <v>726468</v>
      </c>
      <c r="J8822" s="0" t="n">
        <v>88440</v>
      </c>
    </row>
    <row r="8823" customFormat="false" ht="15" hidden="false" customHeight="false" outlineLevel="0" collapsed="false">
      <c r="A8823" s="0" t="n">
        <v>202408</v>
      </c>
      <c r="B8823" s="0" t="n">
        <v>202409</v>
      </c>
      <c r="C8823" s="37" t="s">
        <v>152</v>
      </c>
      <c r="D8823" s="37" t="s">
        <v>288</v>
      </c>
      <c r="E8823" s="0" t="n">
        <v>2</v>
      </c>
      <c r="F8823" s="38" t="s">
        <v>70</v>
      </c>
      <c r="G8823" s="37" t="s">
        <v>289</v>
      </c>
      <c r="H8823" s="0" t="n">
        <v>1255184</v>
      </c>
      <c r="I8823" s="0" t="n">
        <v>646559</v>
      </c>
      <c r="J8823" s="0" t="n">
        <v>-64984</v>
      </c>
    </row>
    <row r="8824" customFormat="false" ht="15" hidden="false" customHeight="false" outlineLevel="0" collapsed="false">
      <c r="A8824" s="0" t="n">
        <v>202408</v>
      </c>
      <c r="B8824" s="0" t="n">
        <v>202409</v>
      </c>
      <c r="C8824" s="37" t="s">
        <v>112</v>
      </c>
      <c r="D8824" s="37" t="s">
        <v>290</v>
      </c>
      <c r="E8824" s="0" t="n">
        <v>2</v>
      </c>
      <c r="F8824" s="38" t="s">
        <v>70</v>
      </c>
      <c r="G8824" s="37" t="s">
        <v>291</v>
      </c>
      <c r="H8824" s="0" t="n">
        <v>6628407</v>
      </c>
      <c r="I8824" s="0" t="n">
        <v>2926056</v>
      </c>
      <c r="J8824" s="0" t="n">
        <v>617907</v>
      </c>
    </row>
    <row r="8825" customFormat="false" ht="15" hidden="false" customHeight="false" outlineLevel="0" collapsed="false">
      <c r="A8825" s="0" t="n">
        <v>202408</v>
      </c>
      <c r="B8825" s="0" t="n">
        <v>202409</v>
      </c>
      <c r="C8825" s="37" t="s">
        <v>106</v>
      </c>
      <c r="D8825" s="37" t="s">
        <v>292</v>
      </c>
      <c r="E8825" s="0" t="n">
        <v>2</v>
      </c>
      <c r="F8825" s="38" t="s">
        <v>70</v>
      </c>
      <c r="G8825" s="37" t="s">
        <v>293</v>
      </c>
      <c r="H8825" s="0" t="n">
        <v>50604</v>
      </c>
      <c r="I8825" s="0" t="n">
        <v>12336</v>
      </c>
      <c r="J8825" s="0" t="n">
        <v>311</v>
      </c>
    </row>
    <row r="8826" customFormat="false" ht="15" hidden="false" customHeight="false" outlineLevel="0" collapsed="false">
      <c r="A8826" s="0" t="n">
        <v>202408</v>
      </c>
      <c r="B8826" s="0" t="n">
        <v>202409</v>
      </c>
      <c r="C8826" s="37" t="s">
        <v>136</v>
      </c>
      <c r="D8826" s="37" t="s">
        <v>294</v>
      </c>
      <c r="E8826" s="0" t="n">
        <v>2</v>
      </c>
      <c r="F8826" s="38" t="s">
        <v>70</v>
      </c>
      <c r="G8826" s="37" t="s">
        <v>295</v>
      </c>
      <c r="H8826" s="0" t="n">
        <v>253372</v>
      </c>
      <c r="I8826" s="0" t="n">
        <v>99331</v>
      </c>
      <c r="J8826" s="0" t="n">
        <v>-2366</v>
      </c>
    </row>
    <row r="8827" customFormat="false" ht="15" hidden="false" customHeight="false" outlineLevel="0" collapsed="false">
      <c r="A8827" s="0" t="n">
        <v>202408</v>
      </c>
      <c r="B8827" s="0" t="n">
        <v>202409</v>
      </c>
      <c r="C8827" s="37" t="s">
        <v>101</v>
      </c>
      <c r="D8827" s="37" t="s">
        <v>296</v>
      </c>
      <c r="E8827" s="0" t="n">
        <v>2</v>
      </c>
      <c r="F8827" s="38" t="s">
        <v>70</v>
      </c>
      <c r="G8827" s="37" t="s">
        <v>297</v>
      </c>
      <c r="H8827" s="0" t="n">
        <v>305737</v>
      </c>
      <c r="I8827" s="0" t="n">
        <v>370116</v>
      </c>
      <c r="J8827" s="0" t="n">
        <v>129560</v>
      </c>
    </row>
    <row r="8828" customFormat="false" ht="15" hidden="false" customHeight="false" outlineLevel="0" collapsed="false">
      <c r="A8828" s="0" t="n">
        <v>202408</v>
      </c>
      <c r="B8828" s="0" t="n">
        <v>202409</v>
      </c>
      <c r="C8828" s="37" t="s">
        <v>149</v>
      </c>
      <c r="D8828" s="37" t="s">
        <v>298</v>
      </c>
      <c r="E8828" s="0" t="n">
        <v>2</v>
      </c>
      <c r="F8828" s="38" t="s">
        <v>70</v>
      </c>
      <c r="G8828" s="37" t="s">
        <v>299</v>
      </c>
      <c r="H8828" s="0" t="n">
        <v>1175773</v>
      </c>
      <c r="I8828" s="0" t="n">
        <v>938533</v>
      </c>
      <c r="J8828" s="0" t="n">
        <v>73351</v>
      </c>
    </row>
    <row r="8829" customFormat="false" ht="15" hidden="false" customHeight="false" outlineLevel="0" collapsed="false">
      <c r="A8829" s="0" t="n">
        <v>202408</v>
      </c>
      <c r="B8829" s="0" t="n">
        <v>202409</v>
      </c>
      <c r="C8829" s="37" t="s">
        <v>184</v>
      </c>
      <c r="D8829" s="37" t="s">
        <v>300</v>
      </c>
      <c r="E8829" s="0" t="n">
        <v>2</v>
      </c>
      <c r="F8829" s="38" t="s">
        <v>70</v>
      </c>
      <c r="G8829" s="37" t="s">
        <v>301</v>
      </c>
      <c r="H8829" s="0" t="n">
        <v>873343</v>
      </c>
      <c r="I8829" s="0" t="n">
        <v>769576</v>
      </c>
      <c r="J8829" s="0" t="n">
        <v>45397</v>
      </c>
    </row>
    <row r="8830" customFormat="false" ht="15" hidden="false" customHeight="false" outlineLevel="0" collapsed="false">
      <c r="A8830" s="0" t="n">
        <v>202408</v>
      </c>
      <c r="B8830" s="0" t="n">
        <v>202409</v>
      </c>
      <c r="C8830" s="37" t="s">
        <v>136</v>
      </c>
      <c r="D8830" s="37" t="s">
        <v>298</v>
      </c>
      <c r="E8830" s="0" t="n">
        <v>2</v>
      </c>
      <c r="F8830" s="38" t="s">
        <v>70</v>
      </c>
      <c r="G8830" s="37" t="s">
        <v>302</v>
      </c>
      <c r="H8830" s="0" t="n">
        <v>206182</v>
      </c>
      <c r="I8830" s="0" t="n">
        <v>115878</v>
      </c>
      <c r="J8830" s="0" t="n">
        <v>17938</v>
      </c>
    </row>
    <row r="8831" customFormat="false" ht="15" hidden="false" customHeight="false" outlineLevel="0" collapsed="false">
      <c r="A8831" s="0" t="n">
        <v>202408</v>
      </c>
      <c r="B8831" s="0" t="n">
        <v>202409</v>
      </c>
      <c r="C8831" s="37" t="s">
        <v>149</v>
      </c>
      <c r="D8831" s="37" t="s">
        <v>303</v>
      </c>
      <c r="E8831" s="0" t="n">
        <v>2</v>
      </c>
      <c r="F8831" s="38" t="s">
        <v>70</v>
      </c>
      <c r="G8831" s="37" t="s">
        <v>304</v>
      </c>
      <c r="H8831" s="0" t="n">
        <v>387176</v>
      </c>
      <c r="I8831" s="0" t="n">
        <v>110425</v>
      </c>
      <c r="J8831" s="0" t="n">
        <v>17839</v>
      </c>
    </row>
    <row r="8832" customFormat="false" ht="15" hidden="false" customHeight="false" outlineLevel="0" collapsed="false">
      <c r="A8832" s="0" t="n">
        <v>202408</v>
      </c>
      <c r="B8832" s="0" t="n">
        <v>202409</v>
      </c>
      <c r="C8832" s="37" t="s">
        <v>106</v>
      </c>
      <c r="D8832" s="37" t="s">
        <v>107</v>
      </c>
      <c r="E8832" s="0" t="n">
        <v>2</v>
      </c>
      <c r="F8832" s="38" t="s">
        <v>70</v>
      </c>
      <c r="G8832" s="37" t="s">
        <v>305</v>
      </c>
      <c r="H8832" s="0" t="n">
        <v>471938</v>
      </c>
      <c r="I8832" s="0" t="n">
        <v>95632</v>
      </c>
      <c r="J8832" s="0" t="n">
        <v>18544</v>
      </c>
    </row>
    <row r="8833" customFormat="false" ht="15" hidden="false" customHeight="false" outlineLevel="0" collapsed="false">
      <c r="A8833" s="0" t="n">
        <v>202408</v>
      </c>
      <c r="B8833" s="0" t="n">
        <v>202409</v>
      </c>
      <c r="C8833" s="37" t="s">
        <v>124</v>
      </c>
      <c r="D8833" s="37" t="s">
        <v>306</v>
      </c>
      <c r="E8833" s="0" t="n">
        <v>2</v>
      </c>
      <c r="F8833" s="38" t="s">
        <v>70</v>
      </c>
      <c r="G8833" s="37" t="s">
        <v>307</v>
      </c>
      <c r="H8833" s="0" t="n">
        <v>19853226</v>
      </c>
      <c r="I8833" s="0" t="n">
        <v>5382898</v>
      </c>
      <c r="J8833" s="0" t="n">
        <v>-286894</v>
      </c>
    </row>
    <row r="8834" customFormat="false" ht="15" hidden="false" customHeight="false" outlineLevel="0" collapsed="false">
      <c r="A8834" s="0" t="n">
        <v>202408</v>
      </c>
      <c r="B8834" s="0" t="n">
        <v>202409</v>
      </c>
      <c r="C8834" s="37" t="s">
        <v>115</v>
      </c>
      <c r="D8834" s="37" t="s">
        <v>308</v>
      </c>
      <c r="E8834" s="0" t="n">
        <v>2</v>
      </c>
      <c r="F8834" s="38" t="s">
        <v>70</v>
      </c>
      <c r="G8834" s="37" t="s">
        <v>309</v>
      </c>
      <c r="H8834" s="0" t="n">
        <v>10329434</v>
      </c>
      <c r="I8834" s="0" t="n">
        <v>10257988</v>
      </c>
      <c r="J8834" s="0" t="n">
        <v>1370577</v>
      </c>
    </row>
    <row r="8835" customFormat="false" ht="15" hidden="false" customHeight="false" outlineLevel="0" collapsed="false">
      <c r="A8835" s="0" t="n">
        <v>202408</v>
      </c>
      <c r="B8835" s="0" t="n">
        <v>202409</v>
      </c>
      <c r="C8835" s="37" t="s">
        <v>178</v>
      </c>
      <c r="D8835" s="37" t="s">
        <v>308</v>
      </c>
      <c r="E8835" s="0" t="n">
        <v>2</v>
      </c>
      <c r="F8835" s="38" t="s">
        <v>70</v>
      </c>
      <c r="G8835" s="37" t="s">
        <v>310</v>
      </c>
      <c r="H8835" s="0" t="n">
        <v>830721</v>
      </c>
      <c r="I8835" s="0" t="n">
        <v>423469</v>
      </c>
      <c r="J8835" s="0" t="n">
        <v>21462</v>
      </c>
    </row>
    <row r="8836" customFormat="false" ht="15" hidden="false" customHeight="false" outlineLevel="0" collapsed="false">
      <c r="A8836" s="0" t="n">
        <v>202408</v>
      </c>
      <c r="B8836" s="0" t="n">
        <v>202409</v>
      </c>
      <c r="C8836" s="37" t="s">
        <v>109</v>
      </c>
      <c r="D8836" s="37" t="s">
        <v>311</v>
      </c>
      <c r="E8836" s="0" t="n">
        <v>2</v>
      </c>
      <c r="F8836" s="38" t="s">
        <v>70</v>
      </c>
      <c r="G8836" s="37" t="s">
        <v>312</v>
      </c>
      <c r="H8836" s="0" t="n">
        <v>739541</v>
      </c>
      <c r="I8836" s="0" t="n">
        <v>170246</v>
      </c>
      <c r="J8836" s="0" t="n">
        <v>-2060</v>
      </c>
    </row>
    <row r="8837" customFormat="false" ht="15" hidden="false" customHeight="false" outlineLevel="0" collapsed="false">
      <c r="A8837" s="0" t="n">
        <v>202408</v>
      </c>
      <c r="B8837" s="0" t="n">
        <v>202409</v>
      </c>
      <c r="C8837" s="37" t="s">
        <v>178</v>
      </c>
      <c r="D8837" s="37" t="s">
        <v>203</v>
      </c>
      <c r="E8837" s="0" t="n">
        <v>2</v>
      </c>
      <c r="F8837" s="38" t="s">
        <v>70</v>
      </c>
      <c r="G8837" s="37" t="s">
        <v>313</v>
      </c>
      <c r="H8837" s="0" t="n">
        <v>340947</v>
      </c>
      <c r="I8837" s="0" t="n">
        <v>389794</v>
      </c>
      <c r="J8837" s="0" t="n">
        <v>33059</v>
      </c>
    </row>
    <row r="8838" customFormat="false" ht="15" hidden="false" customHeight="false" outlineLevel="0" collapsed="false">
      <c r="A8838" s="0" t="n">
        <v>202408</v>
      </c>
      <c r="B8838" s="0" t="n">
        <v>202409</v>
      </c>
      <c r="C8838" s="37" t="s">
        <v>152</v>
      </c>
      <c r="D8838" s="37" t="s">
        <v>314</v>
      </c>
      <c r="E8838" s="0" t="n">
        <v>2</v>
      </c>
      <c r="F8838" s="38" t="s">
        <v>70</v>
      </c>
      <c r="G8838" s="37" t="s">
        <v>315</v>
      </c>
      <c r="H8838" s="0" t="n">
        <v>123593</v>
      </c>
      <c r="I8838" s="0" t="n">
        <v>70915</v>
      </c>
      <c r="J8838" s="0" t="n">
        <v>-7171</v>
      </c>
    </row>
    <row r="8839" customFormat="false" ht="15" hidden="false" customHeight="false" outlineLevel="0" collapsed="false">
      <c r="A8839" s="0" t="n">
        <v>202408</v>
      </c>
      <c r="B8839" s="0" t="n">
        <v>202409</v>
      </c>
      <c r="C8839" s="37" t="s">
        <v>152</v>
      </c>
      <c r="D8839" s="37" t="s">
        <v>159</v>
      </c>
      <c r="E8839" s="0" t="n">
        <v>2</v>
      </c>
      <c r="F8839" s="38" t="s">
        <v>70</v>
      </c>
      <c r="G8839" s="37" t="s">
        <v>316</v>
      </c>
      <c r="H8839" s="0" t="n">
        <v>1110171</v>
      </c>
      <c r="I8839" s="0" t="n">
        <v>912541</v>
      </c>
      <c r="J8839" s="0" t="n">
        <v>157225</v>
      </c>
    </row>
    <row r="8840" customFormat="false" ht="15" hidden="false" customHeight="false" outlineLevel="0" collapsed="false">
      <c r="A8840" s="0" t="n">
        <v>202408</v>
      </c>
      <c r="B8840" s="0" t="n">
        <v>202409</v>
      </c>
      <c r="C8840" s="37" t="s">
        <v>184</v>
      </c>
      <c r="D8840" s="37" t="s">
        <v>218</v>
      </c>
      <c r="E8840" s="0" t="n">
        <v>2</v>
      </c>
      <c r="F8840" s="38" t="s">
        <v>70</v>
      </c>
      <c r="G8840" s="37" t="s">
        <v>317</v>
      </c>
      <c r="H8840" s="0" t="n">
        <v>431597</v>
      </c>
      <c r="I8840" s="0" t="n">
        <v>118009</v>
      </c>
      <c r="J8840" s="0" t="n">
        <v>6010</v>
      </c>
    </row>
    <row r="8841" customFormat="false" ht="15" hidden="false" customHeight="false" outlineLevel="0" collapsed="false">
      <c r="A8841" s="0" t="n">
        <v>202408</v>
      </c>
      <c r="B8841" s="0" t="n">
        <v>202409</v>
      </c>
      <c r="C8841" s="37" t="s">
        <v>109</v>
      </c>
      <c r="D8841" s="37" t="s">
        <v>318</v>
      </c>
      <c r="E8841" s="0" t="n">
        <v>2</v>
      </c>
      <c r="F8841" s="38" t="s">
        <v>70</v>
      </c>
      <c r="G8841" s="37" t="s">
        <v>319</v>
      </c>
      <c r="H8841" s="0" t="n">
        <v>1049764</v>
      </c>
      <c r="I8841" s="0" t="n">
        <v>482883</v>
      </c>
      <c r="J8841" s="0" t="n">
        <v>15573</v>
      </c>
    </row>
    <row r="8842" customFormat="false" ht="15" hidden="false" customHeight="false" outlineLevel="0" collapsed="false">
      <c r="A8842" s="0" t="n">
        <v>202408</v>
      </c>
      <c r="B8842" s="0" t="n">
        <v>202409</v>
      </c>
      <c r="C8842" s="37" t="s">
        <v>184</v>
      </c>
      <c r="D8842" s="37" t="s">
        <v>320</v>
      </c>
      <c r="E8842" s="0" t="n">
        <v>2</v>
      </c>
      <c r="F8842" s="38" t="s">
        <v>70</v>
      </c>
      <c r="G8842" s="37" t="s">
        <v>321</v>
      </c>
      <c r="H8842" s="0" t="n">
        <v>141772</v>
      </c>
      <c r="I8842" s="0" t="n">
        <v>148090</v>
      </c>
      <c r="J8842" s="0" t="n">
        <v>9808</v>
      </c>
    </row>
    <row r="8843" customFormat="false" ht="15" hidden="false" customHeight="false" outlineLevel="0" collapsed="false">
      <c r="A8843" s="0" t="n">
        <v>202408</v>
      </c>
      <c r="B8843" s="0" t="n">
        <v>202409</v>
      </c>
      <c r="C8843" s="37" t="s">
        <v>124</v>
      </c>
      <c r="D8843" s="37" t="s">
        <v>282</v>
      </c>
      <c r="E8843" s="0" t="n">
        <v>2</v>
      </c>
      <c r="F8843" s="38" t="s">
        <v>70</v>
      </c>
      <c r="G8843" s="37" t="s">
        <v>322</v>
      </c>
      <c r="H8843" s="0" t="n">
        <v>463091</v>
      </c>
      <c r="I8843" s="0" t="n">
        <v>223853</v>
      </c>
      <c r="J8843" s="0" t="n">
        <v>14158</v>
      </c>
    </row>
    <row r="8844" customFormat="false" ht="15" hidden="false" customHeight="false" outlineLevel="0" collapsed="false">
      <c r="A8844" s="0" t="n">
        <v>202408</v>
      </c>
      <c r="B8844" s="0" t="n">
        <v>202409</v>
      </c>
      <c r="C8844" s="37" t="s">
        <v>112</v>
      </c>
      <c r="D8844" s="37" t="s">
        <v>96</v>
      </c>
      <c r="E8844" s="0" t="n">
        <v>2</v>
      </c>
      <c r="F8844" s="38" t="s">
        <v>70</v>
      </c>
      <c r="G8844" s="37" t="s">
        <v>323</v>
      </c>
      <c r="H8844" s="0" t="n">
        <v>1269990</v>
      </c>
      <c r="I8844" s="0" t="n">
        <v>494878</v>
      </c>
      <c r="J8844" s="0" t="n">
        <v>96040</v>
      </c>
    </row>
    <row r="8845" customFormat="false" ht="15" hidden="false" customHeight="false" outlineLevel="0" collapsed="false">
      <c r="A8845" s="0" t="n">
        <v>202408</v>
      </c>
      <c r="B8845" s="0" t="n">
        <v>202409</v>
      </c>
      <c r="C8845" s="37" t="s">
        <v>152</v>
      </c>
      <c r="D8845" s="37" t="s">
        <v>324</v>
      </c>
      <c r="E8845" s="0" t="n">
        <v>2</v>
      </c>
      <c r="F8845" s="38" t="s">
        <v>70</v>
      </c>
      <c r="G8845" s="37" t="s">
        <v>325</v>
      </c>
      <c r="H8845" s="0" t="n">
        <v>1356734</v>
      </c>
      <c r="I8845" s="0" t="n">
        <v>1000040</v>
      </c>
      <c r="J8845" s="0" t="n">
        <v>-29573</v>
      </c>
    </row>
    <row r="8846" customFormat="false" ht="15" hidden="false" customHeight="false" outlineLevel="0" collapsed="false">
      <c r="A8846" s="0" t="n">
        <v>202408</v>
      </c>
      <c r="B8846" s="0" t="n">
        <v>202409</v>
      </c>
      <c r="C8846" s="37" t="s">
        <v>112</v>
      </c>
      <c r="D8846" s="37" t="s">
        <v>326</v>
      </c>
      <c r="E8846" s="0" t="n">
        <v>2</v>
      </c>
      <c r="F8846" s="38" t="s">
        <v>70</v>
      </c>
      <c r="G8846" s="37" t="s">
        <v>327</v>
      </c>
      <c r="H8846" s="0" t="n">
        <v>1953170</v>
      </c>
      <c r="I8846" s="0" t="n">
        <v>886704</v>
      </c>
      <c r="J8846" s="0" t="n">
        <v>37046</v>
      </c>
    </row>
    <row r="8847" customFormat="false" ht="15" hidden="false" customHeight="false" outlineLevel="0" collapsed="false">
      <c r="A8847" s="0" t="n">
        <v>202408</v>
      </c>
      <c r="B8847" s="0" t="n">
        <v>202409</v>
      </c>
      <c r="C8847" s="37" t="s">
        <v>152</v>
      </c>
      <c r="D8847" s="37" t="s">
        <v>328</v>
      </c>
      <c r="E8847" s="0" t="n">
        <v>2</v>
      </c>
      <c r="F8847" s="38" t="s">
        <v>70</v>
      </c>
      <c r="G8847" s="37" t="s">
        <v>329</v>
      </c>
      <c r="H8847" s="0" t="n">
        <v>254045</v>
      </c>
      <c r="I8847" s="0" t="n">
        <v>183730</v>
      </c>
      <c r="J8847" s="0" t="n">
        <v>10720</v>
      </c>
    </row>
    <row r="8848" customFormat="false" ht="15" hidden="false" customHeight="false" outlineLevel="0" collapsed="false">
      <c r="A8848" s="0" t="n">
        <v>202408</v>
      </c>
      <c r="B8848" s="0" t="n">
        <v>202409</v>
      </c>
      <c r="C8848" s="37" t="s">
        <v>95</v>
      </c>
      <c r="D8848" s="37" t="s">
        <v>330</v>
      </c>
      <c r="E8848" s="0" t="n">
        <v>2</v>
      </c>
      <c r="F8848" s="38" t="s">
        <v>70</v>
      </c>
      <c r="G8848" s="37" t="s">
        <v>331</v>
      </c>
      <c r="H8848" s="0" t="n">
        <v>3908785</v>
      </c>
      <c r="I8848" s="0" t="n">
        <v>1173158</v>
      </c>
      <c r="J8848" s="0" t="n">
        <v>-31107</v>
      </c>
    </row>
    <row r="8849" customFormat="false" ht="15" hidden="false" customHeight="false" outlineLevel="0" collapsed="false">
      <c r="A8849" s="0" t="n">
        <v>202408</v>
      </c>
      <c r="B8849" s="0" t="n">
        <v>202409</v>
      </c>
      <c r="C8849" s="37" t="s">
        <v>106</v>
      </c>
      <c r="D8849" s="37" t="s">
        <v>332</v>
      </c>
      <c r="E8849" s="0" t="n">
        <v>2</v>
      </c>
      <c r="F8849" s="38" t="s">
        <v>70</v>
      </c>
      <c r="G8849" s="37" t="s">
        <v>333</v>
      </c>
      <c r="H8849" s="0" t="n">
        <v>388034</v>
      </c>
      <c r="I8849" s="0" t="n">
        <v>85750</v>
      </c>
      <c r="J8849" s="0" t="n">
        <v>8226</v>
      </c>
    </row>
    <row r="8850" customFormat="false" ht="15" hidden="false" customHeight="false" outlineLevel="0" collapsed="false">
      <c r="A8850" s="0" t="n">
        <v>202408</v>
      </c>
      <c r="B8850" s="0" t="n">
        <v>202409</v>
      </c>
      <c r="C8850" s="37" t="s">
        <v>95</v>
      </c>
      <c r="D8850" s="37" t="s">
        <v>334</v>
      </c>
      <c r="E8850" s="0" t="n">
        <v>2</v>
      </c>
      <c r="F8850" s="38" t="s">
        <v>70</v>
      </c>
      <c r="G8850" s="37" t="s">
        <v>335</v>
      </c>
      <c r="H8850" s="0" t="n">
        <v>2604388</v>
      </c>
      <c r="I8850" s="0" t="n">
        <v>740432</v>
      </c>
      <c r="J8850" s="0" t="n">
        <v>5637</v>
      </c>
    </row>
    <row r="8851" customFormat="false" ht="15" hidden="false" customHeight="false" outlineLevel="0" collapsed="false">
      <c r="A8851" s="0" t="n">
        <v>202408</v>
      </c>
      <c r="B8851" s="0" t="n">
        <v>202409</v>
      </c>
      <c r="C8851" s="37" t="s">
        <v>149</v>
      </c>
      <c r="D8851" s="37" t="s">
        <v>243</v>
      </c>
      <c r="E8851" s="0" t="n">
        <v>2</v>
      </c>
      <c r="F8851" s="38" t="s">
        <v>70</v>
      </c>
      <c r="G8851" s="37" t="s">
        <v>336</v>
      </c>
      <c r="H8851" s="0" t="n">
        <v>1406264</v>
      </c>
      <c r="I8851" s="0" t="n">
        <v>618285</v>
      </c>
      <c r="J8851" s="0" t="n">
        <v>-37362</v>
      </c>
    </row>
    <row r="8852" customFormat="false" ht="15" hidden="false" customHeight="false" outlineLevel="0" collapsed="false">
      <c r="A8852" s="0" t="n">
        <v>202408</v>
      </c>
      <c r="B8852" s="0" t="n">
        <v>202409</v>
      </c>
      <c r="C8852" s="37" t="s">
        <v>115</v>
      </c>
      <c r="D8852" s="37" t="s">
        <v>200</v>
      </c>
      <c r="E8852" s="0" t="n">
        <v>2</v>
      </c>
      <c r="F8852" s="38" t="s">
        <v>70</v>
      </c>
      <c r="G8852" s="37" t="s">
        <v>337</v>
      </c>
      <c r="H8852" s="0" t="n">
        <v>211533</v>
      </c>
      <c r="I8852" s="0" t="n">
        <v>38841</v>
      </c>
      <c r="J8852" s="0" t="n">
        <v>5151</v>
      </c>
    </row>
    <row r="8853" customFormat="false" ht="15" hidden="false" customHeight="false" outlineLevel="0" collapsed="false">
      <c r="A8853" s="0" t="n">
        <v>202408</v>
      </c>
      <c r="B8853" s="0" t="n">
        <v>202409</v>
      </c>
      <c r="C8853" s="37" t="s">
        <v>106</v>
      </c>
      <c r="D8853" s="37" t="s">
        <v>104</v>
      </c>
      <c r="E8853" s="0" t="n">
        <v>2</v>
      </c>
      <c r="F8853" s="38" t="s">
        <v>70</v>
      </c>
      <c r="G8853" s="37" t="s">
        <v>338</v>
      </c>
      <c r="H8853" s="0" t="n">
        <v>891799</v>
      </c>
      <c r="I8853" s="0" t="n">
        <v>788663</v>
      </c>
      <c r="J8853" s="0" t="n">
        <v>185121</v>
      </c>
    </row>
    <row r="8854" customFormat="false" ht="15" hidden="false" customHeight="false" outlineLevel="0" collapsed="false">
      <c r="A8854" s="0" t="n">
        <v>202408</v>
      </c>
      <c r="B8854" s="0" t="n">
        <v>202409</v>
      </c>
      <c r="C8854" s="37" t="s">
        <v>184</v>
      </c>
      <c r="D8854" s="37" t="s">
        <v>339</v>
      </c>
      <c r="E8854" s="0" t="n">
        <v>2</v>
      </c>
      <c r="F8854" s="38" t="s">
        <v>70</v>
      </c>
      <c r="G8854" s="37" t="s">
        <v>340</v>
      </c>
      <c r="H8854" s="0" t="n">
        <v>2369274</v>
      </c>
      <c r="I8854" s="0" t="n">
        <v>915920</v>
      </c>
      <c r="J8854" s="0" t="n">
        <v>77709</v>
      </c>
    </row>
    <row r="8855" customFormat="false" ht="15" hidden="false" customHeight="false" outlineLevel="0" collapsed="false">
      <c r="A8855" s="0" t="n">
        <v>202408</v>
      </c>
      <c r="B8855" s="0" t="n">
        <v>202409</v>
      </c>
      <c r="C8855" s="37" t="s">
        <v>112</v>
      </c>
      <c r="D8855" s="37" t="s">
        <v>341</v>
      </c>
      <c r="E8855" s="0" t="n">
        <v>2</v>
      </c>
      <c r="F8855" s="38" t="s">
        <v>70</v>
      </c>
      <c r="G8855" s="37" t="s">
        <v>342</v>
      </c>
      <c r="H8855" s="0" t="n">
        <v>1897782</v>
      </c>
      <c r="I8855" s="0" t="n">
        <v>856426</v>
      </c>
      <c r="J8855" s="0" t="n">
        <v>59668</v>
      </c>
    </row>
    <row r="8856" customFormat="false" ht="15" hidden="false" customHeight="false" outlineLevel="0" collapsed="false">
      <c r="A8856" s="0" t="n">
        <v>202408</v>
      </c>
      <c r="B8856" s="0" t="n">
        <v>202409</v>
      </c>
      <c r="C8856" s="37" t="s">
        <v>101</v>
      </c>
      <c r="D8856" s="37" t="s">
        <v>200</v>
      </c>
      <c r="E8856" s="0" t="n">
        <v>2</v>
      </c>
      <c r="F8856" s="38" t="s">
        <v>70</v>
      </c>
      <c r="G8856" s="37" t="s">
        <v>343</v>
      </c>
      <c r="H8856" s="0" t="n">
        <v>1057811</v>
      </c>
      <c r="I8856" s="0" t="n">
        <v>252405</v>
      </c>
      <c r="J8856" s="0" t="n">
        <v>17051</v>
      </c>
    </row>
    <row r="8857" customFormat="false" ht="15" hidden="false" customHeight="false" outlineLevel="0" collapsed="false">
      <c r="A8857" s="0" t="n">
        <v>202408</v>
      </c>
      <c r="B8857" s="0" t="n">
        <v>202409</v>
      </c>
      <c r="C8857" s="37" t="s">
        <v>109</v>
      </c>
      <c r="D8857" s="37" t="s">
        <v>191</v>
      </c>
      <c r="E8857" s="0" t="n">
        <v>2</v>
      </c>
      <c r="F8857" s="38" t="s">
        <v>70</v>
      </c>
      <c r="G8857" s="37" t="s">
        <v>344</v>
      </c>
      <c r="H8857" s="0" t="n">
        <v>8998497</v>
      </c>
      <c r="I8857" s="0" t="n">
        <v>5038881</v>
      </c>
      <c r="J8857" s="0" t="n">
        <v>143129</v>
      </c>
    </row>
    <row r="8858" customFormat="false" ht="15" hidden="false" customHeight="false" outlineLevel="0" collapsed="false">
      <c r="A8858" s="0" t="n">
        <v>202408</v>
      </c>
      <c r="B8858" s="0" t="n">
        <v>202409</v>
      </c>
      <c r="C8858" s="37" t="s">
        <v>115</v>
      </c>
      <c r="D8858" s="37" t="s">
        <v>110</v>
      </c>
      <c r="E8858" s="0" t="n">
        <v>2</v>
      </c>
      <c r="F8858" s="38" t="s">
        <v>70</v>
      </c>
      <c r="G8858" s="37" t="s">
        <v>345</v>
      </c>
      <c r="H8858" s="0" t="n">
        <v>3822465</v>
      </c>
      <c r="I8858" s="0" t="n">
        <v>2340908</v>
      </c>
      <c r="J8858" s="0" t="n">
        <v>461182</v>
      </c>
    </row>
    <row r="8859" customFormat="false" ht="15" hidden="false" customHeight="false" outlineLevel="0" collapsed="false">
      <c r="A8859" s="0" t="n">
        <v>202408</v>
      </c>
      <c r="B8859" s="0" t="n">
        <v>202409</v>
      </c>
      <c r="C8859" s="37" t="s">
        <v>149</v>
      </c>
      <c r="D8859" s="37" t="s">
        <v>104</v>
      </c>
      <c r="E8859" s="0" t="n">
        <v>2</v>
      </c>
      <c r="F8859" s="38" t="s">
        <v>70</v>
      </c>
      <c r="G8859" s="37" t="s">
        <v>346</v>
      </c>
      <c r="H8859" s="0" t="n">
        <v>1088193</v>
      </c>
      <c r="I8859" s="0" t="n">
        <v>544501</v>
      </c>
      <c r="J8859" s="0" t="n">
        <v>48681</v>
      </c>
    </row>
    <row r="8860" customFormat="false" ht="15" hidden="false" customHeight="false" outlineLevel="0" collapsed="false">
      <c r="A8860" s="0" t="n">
        <v>202408</v>
      </c>
      <c r="B8860" s="0" t="n">
        <v>202409</v>
      </c>
      <c r="C8860" s="37" t="s">
        <v>124</v>
      </c>
      <c r="D8860" s="37" t="s">
        <v>277</v>
      </c>
      <c r="E8860" s="0" t="n">
        <v>2</v>
      </c>
      <c r="F8860" s="38" t="s">
        <v>70</v>
      </c>
      <c r="G8860" s="37" t="s">
        <v>347</v>
      </c>
      <c r="H8860" s="0" t="n">
        <v>3253622</v>
      </c>
      <c r="I8860" s="0" t="n">
        <v>1366144</v>
      </c>
      <c r="J8860" s="0" t="n">
        <v>-188342</v>
      </c>
    </row>
    <row r="8861" customFormat="false" ht="15" hidden="false" customHeight="false" outlineLevel="0" collapsed="false">
      <c r="A8861" s="0" t="n">
        <v>202408</v>
      </c>
      <c r="B8861" s="0" t="n">
        <v>202409</v>
      </c>
      <c r="C8861" s="37" t="s">
        <v>124</v>
      </c>
      <c r="D8861" s="37" t="s">
        <v>145</v>
      </c>
      <c r="E8861" s="0" t="n">
        <v>2</v>
      </c>
      <c r="F8861" s="38" t="s">
        <v>70</v>
      </c>
      <c r="G8861" s="37" t="s">
        <v>348</v>
      </c>
      <c r="H8861" s="0" t="n">
        <v>15965740</v>
      </c>
      <c r="I8861" s="0" t="n">
        <v>7333415</v>
      </c>
      <c r="J8861" s="0" t="n">
        <v>1465916</v>
      </c>
    </row>
    <row r="8862" customFormat="false" ht="15" hidden="false" customHeight="false" outlineLevel="0" collapsed="false">
      <c r="A8862" s="0" t="n">
        <v>202408</v>
      </c>
      <c r="B8862" s="0" t="n">
        <v>202409</v>
      </c>
      <c r="C8862" s="37" t="s">
        <v>136</v>
      </c>
      <c r="D8862" s="37" t="s">
        <v>328</v>
      </c>
      <c r="E8862" s="0" t="n">
        <v>2</v>
      </c>
      <c r="F8862" s="38" t="s">
        <v>70</v>
      </c>
      <c r="G8862" s="37" t="s">
        <v>349</v>
      </c>
      <c r="H8862" s="0" t="n">
        <v>13796855</v>
      </c>
      <c r="I8862" s="0" t="n">
        <v>8439749</v>
      </c>
      <c r="J8862" s="0" t="n">
        <v>1480193</v>
      </c>
    </row>
    <row r="8863" customFormat="false" ht="15" hidden="false" customHeight="false" outlineLevel="0" collapsed="false">
      <c r="A8863" s="0" t="n">
        <v>202408</v>
      </c>
      <c r="B8863" s="0" t="n">
        <v>202409</v>
      </c>
      <c r="C8863" s="37" t="s">
        <v>152</v>
      </c>
      <c r="D8863" s="37" t="s">
        <v>350</v>
      </c>
      <c r="E8863" s="0" t="n">
        <v>2</v>
      </c>
      <c r="F8863" s="38" t="s">
        <v>70</v>
      </c>
      <c r="G8863" s="37" t="s">
        <v>351</v>
      </c>
      <c r="H8863" s="0" t="n">
        <v>363771</v>
      </c>
      <c r="I8863" s="0" t="n">
        <v>273026</v>
      </c>
      <c r="J8863" s="0" t="n">
        <v>38267</v>
      </c>
    </row>
    <row r="8864" customFormat="false" ht="15" hidden="false" customHeight="false" outlineLevel="0" collapsed="false">
      <c r="A8864" s="0" t="n">
        <v>202408</v>
      </c>
      <c r="B8864" s="0" t="n">
        <v>202409</v>
      </c>
      <c r="C8864" s="37" t="s">
        <v>109</v>
      </c>
      <c r="D8864" s="37" t="s">
        <v>352</v>
      </c>
      <c r="E8864" s="0" t="n">
        <v>2</v>
      </c>
      <c r="F8864" s="38" t="s">
        <v>70</v>
      </c>
      <c r="G8864" s="37" t="s">
        <v>353</v>
      </c>
      <c r="H8864" s="0" t="n">
        <v>413809</v>
      </c>
      <c r="I8864" s="0" t="n">
        <v>312636</v>
      </c>
      <c r="J8864" s="0" t="n">
        <v>-61133</v>
      </c>
    </row>
    <row r="8865" customFormat="false" ht="15" hidden="false" customHeight="false" outlineLevel="0" collapsed="false">
      <c r="A8865" s="0" t="n">
        <v>202408</v>
      </c>
      <c r="B8865" s="0" t="n">
        <v>202409</v>
      </c>
      <c r="C8865" s="37" t="s">
        <v>158</v>
      </c>
      <c r="D8865" s="37" t="s">
        <v>354</v>
      </c>
      <c r="E8865" s="0" t="n">
        <v>2</v>
      </c>
      <c r="F8865" s="38" t="s">
        <v>70</v>
      </c>
      <c r="G8865" s="37" t="s">
        <v>355</v>
      </c>
      <c r="H8865" s="0" t="n">
        <v>5819548</v>
      </c>
      <c r="I8865" s="0" t="n">
        <v>3234492</v>
      </c>
      <c r="J8865" s="0" t="n">
        <v>257806</v>
      </c>
    </row>
    <row r="8866" customFormat="false" ht="15" hidden="false" customHeight="false" outlineLevel="0" collapsed="false">
      <c r="A8866" s="0" t="n">
        <v>202408</v>
      </c>
      <c r="B8866" s="0" t="n">
        <v>202409</v>
      </c>
      <c r="C8866" s="37" t="s">
        <v>158</v>
      </c>
      <c r="D8866" s="37" t="s">
        <v>356</v>
      </c>
      <c r="E8866" s="0" t="n">
        <v>2</v>
      </c>
      <c r="F8866" s="38" t="s">
        <v>70</v>
      </c>
      <c r="G8866" s="37" t="s">
        <v>357</v>
      </c>
      <c r="H8866" s="0" t="n">
        <v>307249</v>
      </c>
      <c r="I8866" s="0" t="n">
        <v>213441</v>
      </c>
      <c r="J8866" s="0" t="n">
        <v>36145</v>
      </c>
    </row>
    <row r="8867" customFormat="false" ht="15" hidden="false" customHeight="false" outlineLevel="0" collapsed="false">
      <c r="A8867" s="0" t="n">
        <v>202408</v>
      </c>
      <c r="B8867" s="0" t="n">
        <v>202409</v>
      </c>
      <c r="C8867" s="37" t="s">
        <v>158</v>
      </c>
      <c r="D8867" s="37" t="s">
        <v>255</v>
      </c>
      <c r="E8867" s="0" t="n">
        <v>2</v>
      </c>
      <c r="F8867" s="38" t="s">
        <v>70</v>
      </c>
      <c r="G8867" s="37" t="s">
        <v>358</v>
      </c>
      <c r="H8867" s="0" t="n">
        <v>286561</v>
      </c>
      <c r="I8867" s="0" t="n">
        <v>85646</v>
      </c>
      <c r="J8867" s="0" t="n">
        <v>10102</v>
      </c>
    </row>
    <row r="8868" customFormat="false" ht="15" hidden="false" customHeight="false" outlineLevel="0" collapsed="false">
      <c r="A8868" s="0" t="n">
        <v>202408</v>
      </c>
      <c r="B8868" s="0" t="n">
        <v>202409</v>
      </c>
      <c r="C8868" s="37" t="s">
        <v>109</v>
      </c>
      <c r="D8868" s="37" t="s">
        <v>104</v>
      </c>
      <c r="E8868" s="0" t="n">
        <v>2</v>
      </c>
      <c r="F8868" s="38" t="s">
        <v>70</v>
      </c>
      <c r="G8868" s="37" t="s">
        <v>359</v>
      </c>
      <c r="H8868" s="0" t="n">
        <v>779471</v>
      </c>
      <c r="I8868" s="0" t="n">
        <v>504578</v>
      </c>
      <c r="J8868" s="0" t="n">
        <v>50718</v>
      </c>
    </row>
    <row r="8869" customFormat="false" ht="15" hidden="false" customHeight="false" outlineLevel="0" collapsed="false">
      <c r="A8869" s="0" t="n">
        <v>202408</v>
      </c>
      <c r="B8869" s="0" t="n">
        <v>202409</v>
      </c>
      <c r="C8869" s="37" t="s">
        <v>115</v>
      </c>
      <c r="D8869" s="37" t="s">
        <v>360</v>
      </c>
      <c r="E8869" s="0" t="n">
        <v>2</v>
      </c>
      <c r="F8869" s="38" t="s">
        <v>70</v>
      </c>
      <c r="G8869" s="37" t="s">
        <v>361</v>
      </c>
      <c r="H8869" s="0" t="n">
        <v>1900603</v>
      </c>
      <c r="I8869" s="0" t="n">
        <v>850436</v>
      </c>
      <c r="J8869" s="0" t="n">
        <v>144193</v>
      </c>
    </row>
    <row r="8870" customFormat="false" ht="15" hidden="false" customHeight="false" outlineLevel="0" collapsed="false">
      <c r="A8870" s="0" t="n">
        <v>202408</v>
      </c>
      <c r="B8870" s="0" t="n">
        <v>202409</v>
      </c>
      <c r="C8870" s="37" t="s">
        <v>152</v>
      </c>
      <c r="D8870" s="37" t="s">
        <v>362</v>
      </c>
      <c r="E8870" s="0" t="n">
        <v>2</v>
      </c>
      <c r="F8870" s="38" t="s">
        <v>70</v>
      </c>
      <c r="G8870" s="37" t="s">
        <v>363</v>
      </c>
      <c r="H8870" s="0" t="n">
        <v>1394113</v>
      </c>
      <c r="I8870" s="0" t="n">
        <v>561279</v>
      </c>
      <c r="J8870" s="0" t="n">
        <v>52721</v>
      </c>
    </row>
    <row r="8871" customFormat="false" ht="15" hidden="false" customHeight="false" outlineLevel="0" collapsed="false">
      <c r="A8871" s="0" t="n">
        <v>202408</v>
      </c>
      <c r="B8871" s="0" t="n">
        <v>202409</v>
      </c>
      <c r="C8871" s="37" t="s">
        <v>112</v>
      </c>
      <c r="D8871" s="37" t="s">
        <v>364</v>
      </c>
      <c r="E8871" s="0" t="n">
        <v>2</v>
      </c>
      <c r="F8871" s="38" t="s">
        <v>70</v>
      </c>
      <c r="G8871" s="37" t="s">
        <v>365</v>
      </c>
      <c r="H8871" s="0" t="n">
        <v>522421</v>
      </c>
      <c r="I8871" s="0" t="n">
        <v>223728</v>
      </c>
      <c r="J8871" s="0" t="n">
        <v>44827</v>
      </c>
    </row>
    <row r="8872" customFormat="false" ht="15" hidden="false" customHeight="false" outlineLevel="0" collapsed="false">
      <c r="A8872" s="0" t="n">
        <v>202408</v>
      </c>
      <c r="B8872" s="0" t="n">
        <v>202409</v>
      </c>
      <c r="C8872" s="37" t="s">
        <v>184</v>
      </c>
      <c r="D8872" s="37" t="s">
        <v>341</v>
      </c>
      <c r="E8872" s="0" t="n">
        <v>2</v>
      </c>
      <c r="F8872" s="38" t="s">
        <v>70</v>
      </c>
      <c r="G8872" s="37" t="s">
        <v>366</v>
      </c>
      <c r="H8872" s="0" t="n">
        <v>573918</v>
      </c>
      <c r="I8872" s="0" t="n">
        <v>458014</v>
      </c>
      <c r="J8872" s="0" t="n">
        <v>44050</v>
      </c>
    </row>
    <row r="8873" customFormat="false" ht="15" hidden="false" customHeight="false" outlineLevel="0" collapsed="false">
      <c r="A8873" s="0" t="n">
        <v>202408</v>
      </c>
      <c r="B8873" s="0" t="n">
        <v>202409</v>
      </c>
      <c r="C8873" s="37" t="s">
        <v>184</v>
      </c>
      <c r="D8873" s="37" t="s">
        <v>367</v>
      </c>
      <c r="E8873" s="0" t="n">
        <v>2</v>
      </c>
      <c r="F8873" s="38" t="s">
        <v>70</v>
      </c>
      <c r="G8873" s="37" t="s">
        <v>368</v>
      </c>
      <c r="H8873" s="0" t="n">
        <v>545980</v>
      </c>
      <c r="I8873" s="0" t="n">
        <v>595190</v>
      </c>
      <c r="J8873" s="0" t="n">
        <v>52507</v>
      </c>
    </row>
    <row r="8874" customFormat="false" ht="15" hidden="false" customHeight="false" outlineLevel="0" collapsed="false">
      <c r="A8874" s="0" t="n">
        <v>202408</v>
      </c>
      <c r="B8874" s="0" t="n">
        <v>202409</v>
      </c>
      <c r="C8874" s="37" t="s">
        <v>98</v>
      </c>
      <c r="D8874" s="37" t="s">
        <v>369</v>
      </c>
      <c r="E8874" s="0" t="n">
        <v>2</v>
      </c>
      <c r="F8874" s="38" t="s">
        <v>70</v>
      </c>
      <c r="G8874" s="37" t="s">
        <v>370</v>
      </c>
      <c r="H8874" s="0" t="n">
        <v>342840</v>
      </c>
      <c r="I8874" s="0" t="n">
        <v>96839</v>
      </c>
      <c r="J8874" s="0" t="n">
        <v>16389</v>
      </c>
    </row>
    <row r="8875" customFormat="false" ht="15" hidden="false" customHeight="false" outlineLevel="0" collapsed="false">
      <c r="A8875" s="0" t="n">
        <v>202408</v>
      </c>
      <c r="B8875" s="0" t="n">
        <v>202409</v>
      </c>
      <c r="C8875" s="37" t="s">
        <v>98</v>
      </c>
      <c r="D8875" s="37" t="s">
        <v>308</v>
      </c>
      <c r="E8875" s="0" t="n">
        <v>2</v>
      </c>
      <c r="F8875" s="38" t="s">
        <v>70</v>
      </c>
      <c r="G8875" s="37" t="s">
        <v>371</v>
      </c>
      <c r="H8875" s="0" t="n">
        <v>18281235</v>
      </c>
      <c r="I8875" s="0" t="n">
        <v>12567039</v>
      </c>
      <c r="J8875" s="0" t="n">
        <v>504457</v>
      </c>
    </row>
    <row r="8876" customFormat="false" ht="15" hidden="false" customHeight="false" outlineLevel="0" collapsed="false">
      <c r="A8876" s="0" t="n">
        <v>202408</v>
      </c>
      <c r="B8876" s="0" t="n">
        <v>202409</v>
      </c>
      <c r="C8876" s="37" t="s">
        <v>95</v>
      </c>
      <c r="D8876" s="37" t="s">
        <v>372</v>
      </c>
      <c r="E8876" s="0" t="n">
        <v>2</v>
      </c>
      <c r="F8876" s="38" t="s">
        <v>70</v>
      </c>
      <c r="G8876" s="37" t="s">
        <v>373</v>
      </c>
      <c r="H8876" s="0" t="n">
        <v>2456045</v>
      </c>
      <c r="I8876" s="0" t="n">
        <v>1130086</v>
      </c>
      <c r="J8876" s="0" t="n">
        <v>-33591</v>
      </c>
    </row>
    <row r="8877" customFormat="false" ht="15" hidden="false" customHeight="false" outlineLevel="0" collapsed="false">
      <c r="A8877" s="0" t="n">
        <v>202408</v>
      </c>
      <c r="B8877" s="0" t="n">
        <v>202409</v>
      </c>
      <c r="C8877" s="37" t="s">
        <v>115</v>
      </c>
      <c r="D8877" s="37" t="s">
        <v>374</v>
      </c>
      <c r="E8877" s="0" t="n">
        <v>2</v>
      </c>
      <c r="F8877" s="38" t="s">
        <v>70</v>
      </c>
      <c r="G8877" s="37" t="s">
        <v>375</v>
      </c>
      <c r="H8877" s="0" t="n">
        <v>3035148</v>
      </c>
      <c r="I8877" s="0" t="n">
        <v>3307191</v>
      </c>
      <c r="J8877" s="0" t="n">
        <v>265832</v>
      </c>
    </row>
    <row r="8878" customFormat="false" ht="15" hidden="false" customHeight="false" outlineLevel="0" collapsed="false">
      <c r="A8878" s="0" t="n">
        <v>202408</v>
      </c>
      <c r="B8878" s="0" t="n">
        <v>202409</v>
      </c>
      <c r="C8878" s="37" t="s">
        <v>101</v>
      </c>
      <c r="D8878" s="37" t="s">
        <v>376</v>
      </c>
      <c r="E8878" s="0" t="n">
        <v>2</v>
      </c>
      <c r="F8878" s="38" t="s">
        <v>70</v>
      </c>
      <c r="G8878" s="37" t="s">
        <v>377</v>
      </c>
      <c r="H8878" s="0" t="n">
        <v>734453</v>
      </c>
      <c r="I8878" s="0" t="n">
        <v>579458</v>
      </c>
      <c r="J8878" s="0" t="n">
        <v>80566</v>
      </c>
    </row>
    <row r="8879" customFormat="false" ht="15" hidden="false" customHeight="false" outlineLevel="0" collapsed="false">
      <c r="A8879" s="0" t="n">
        <v>202408</v>
      </c>
      <c r="B8879" s="0" t="n">
        <v>202409</v>
      </c>
      <c r="C8879" s="37" t="s">
        <v>184</v>
      </c>
      <c r="D8879" s="37" t="s">
        <v>147</v>
      </c>
      <c r="E8879" s="0" t="n">
        <v>2</v>
      </c>
      <c r="F8879" s="38" t="s">
        <v>70</v>
      </c>
      <c r="G8879" s="37" t="s">
        <v>378</v>
      </c>
      <c r="H8879" s="0" t="n">
        <v>809114</v>
      </c>
      <c r="I8879" s="0" t="n">
        <v>684291</v>
      </c>
      <c r="J8879" s="0" t="n">
        <v>118065</v>
      </c>
    </row>
    <row r="8880" customFormat="false" ht="15" hidden="false" customHeight="false" outlineLevel="0" collapsed="false">
      <c r="A8880" s="0" t="n">
        <v>202408</v>
      </c>
      <c r="B8880" s="0" t="n">
        <v>202409</v>
      </c>
      <c r="C8880" s="37" t="s">
        <v>98</v>
      </c>
      <c r="D8880" s="37" t="s">
        <v>320</v>
      </c>
      <c r="E8880" s="0" t="n">
        <v>2</v>
      </c>
      <c r="F8880" s="38" t="s">
        <v>70</v>
      </c>
      <c r="G8880" s="37" t="s">
        <v>379</v>
      </c>
      <c r="H8880" s="0" t="n">
        <v>444112</v>
      </c>
      <c r="I8880" s="0" t="n">
        <v>423730</v>
      </c>
      <c r="J8880" s="0" t="n">
        <v>73343</v>
      </c>
    </row>
    <row r="8881" customFormat="false" ht="15" hidden="false" customHeight="false" outlineLevel="0" collapsed="false">
      <c r="A8881" s="0" t="n">
        <v>202408</v>
      </c>
      <c r="B8881" s="0" t="n">
        <v>202409</v>
      </c>
      <c r="C8881" s="37" t="s">
        <v>112</v>
      </c>
      <c r="D8881" s="37" t="s">
        <v>380</v>
      </c>
      <c r="E8881" s="0" t="n">
        <v>2</v>
      </c>
      <c r="F8881" s="38" t="s">
        <v>70</v>
      </c>
      <c r="G8881" s="37" t="s">
        <v>381</v>
      </c>
      <c r="H8881" s="0" t="n">
        <v>40369</v>
      </c>
      <c r="I8881" s="0" t="n">
        <v>17057</v>
      </c>
      <c r="J8881" s="0" t="n">
        <v>1247</v>
      </c>
    </row>
    <row r="8882" customFormat="false" ht="15" hidden="false" customHeight="false" outlineLevel="0" collapsed="false">
      <c r="A8882" s="0" t="n">
        <v>202408</v>
      </c>
      <c r="B8882" s="0" t="n">
        <v>202409</v>
      </c>
      <c r="C8882" s="37" t="s">
        <v>106</v>
      </c>
      <c r="D8882" s="37" t="s">
        <v>120</v>
      </c>
      <c r="E8882" s="0" t="n">
        <v>2</v>
      </c>
      <c r="F8882" s="38" t="s">
        <v>70</v>
      </c>
      <c r="G8882" s="37" t="s">
        <v>382</v>
      </c>
      <c r="H8882" s="0" t="n">
        <v>265017</v>
      </c>
      <c r="I8882" s="0" t="n">
        <v>51826</v>
      </c>
      <c r="J8882" s="0" t="n">
        <v>3258</v>
      </c>
    </row>
    <row r="8883" customFormat="false" ht="15" hidden="false" customHeight="false" outlineLevel="0" collapsed="false">
      <c r="A8883" s="0" t="n">
        <v>202408</v>
      </c>
      <c r="B8883" s="0" t="n">
        <v>202409</v>
      </c>
      <c r="C8883" s="37" t="s">
        <v>112</v>
      </c>
      <c r="D8883" s="37" t="s">
        <v>383</v>
      </c>
      <c r="E8883" s="0" t="n">
        <v>2</v>
      </c>
      <c r="F8883" s="38" t="s">
        <v>70</v>
      </c>
      <c r="G8883" s="37" t="s">
        <v>384</v>
      </c>
      <c r="H8883" s="0" t="n">
        <v>120156</v>
      </c>
      <c r="I8883" s="0" t="n">
        <v>43979</v>
      </c>
      <c r="J8883" s="0" t="n">
        <v>914</v>
      </c>
    </row>
    <row r="8884" customFormat="false" ht="15" hidden="false" customHeight="false" outlineLevel="0" collapsed="false">
      <c r="A8884" s="0" t="n">
        <v>202408</v>
      </c>
      <c r="B8884" s="0" t="n">
        <v>202409</v>
      </c>
      <c r="C8884" s="37" t="s">
        <v>184</v>
      </c>
      <c r="D8884" s="37" t="s">
        <v>385</v>
      </c>
      <c r="E8884" s="0" t="n">
        <v>2</v>
      </c>
      <c r="F8884" s="38" t="s">
        <v>70</v>
      </c>
      <c r="G8884" s="37" t="s">
        <v>386</v>
      </c>
      <c r="H8884" s="0" t="n">
        <v>97771</v>
      </c>
      <c r="I8884" s="0" t="n">
        <v>62470</v>
      </c>
      <c r="J8884" s="0" t="n">
        <v>6559</v>
      </c>
    </row>
    <row r="8885" customFormat="false" ht="15" hidden="false" customHeight="false" outlineLevel="0" collapsed="false">
      <c r="A8885" s="0" t="n">
        <v>202408</v>
      </c>
      <c r="B8885" s="0" t="n">
        <v>202409</v>
      </c>
      <c r="C8885" s="37" t="s">
        <v>98</v>
      </c>
      <c r="D8885" s="37" t="s">
        <v>387</v>
      </c>
      <c r="E8885" s="0" t="n">
        <v>2</v>
      </c>
      <c r="F8885" s="38" t="s">
        <v>70</v>
      </c>
      <c r="G8885" s="37" t="s">
        <v>388</v>
      </c>
      <c r="H8885" s="0" t="n">
        <v>264573</v>
      </c>
      <c r="I8885" s="0" t="n">
        <v>113451</v>
      </c>
      <c r="J8885" s="0" t="n">
        <v>-9543</v>
      </c>
    </row>
    <row r="8886" customFormat="false" ht="15" hidden="false" customHeight="false" outlineLevel="0" collapsed="false">
      <c r="A8886" s="0" t="n">
        <v>202408</v>
      </c>
      <c r="B8886" s="0" t="n">
        <v>202409</v>
      </c>
      <c r="C8886" s="37" t="s">
        <v>115</v>
      </c>
      <c r="D8886" s="37" t="s">
        <v>389</v>
      </c>
      <c r="E8886" s="0" t="n">
        <v>2</v>
      </c>
      <c r="F8886" s="38" t="s">
        <v>70</v>
      </c>
      <c r="G8886" s="37" t="s">
        <v>390</v>
      </c>
      <c r="H8886" s="0" t="n">
        <v>6011271</v>
      </c>
      <c r="I8886" s="0" t="n">
        <v>2274886</v>
      </c>
      <c r="J8886" s="0" t="n">
        <v>187168</v>
      </c>
    </row>
    <row r="8887" customFormat="false" ht="15" hidden="false" customHeight="false" outlineLevel="0" collapsed="false">
      <c r="A8887" s="0" t="n">
        <v>202408</v>
      </c>
      <c r="B8887" s="0" t="n">
        <v>202409</v>
      </c>
      <c r="C8887" s="37" t="s">
        <v>124</v>
      </c>
      <c r="D8887" s="37" t="s">
        <v>391</v>
      </c>
      <c r="E8887" s="0" t="n">
        <v>2</v>
      </c>
      <c r="F8887" s="38" t="s">
        <v>70</v>
      </c>
      <c r="G8887" s="37" t="s">
        <v>392</v>
      </c>
      <c r="H8887" s="0" t="n">
        <v>1212729</v>
      </c>
      <c r="I8887" s="0" t="n">
        <v>397913</v>
      </c>
      <c r="J8887" s="0" t="n">
        <v>145225</v>
      </c>
    </row>
    <row r="8888" customFormat="false" ht="15" hidden="false" customHeight="false" outlineLevel="0" collapsed="false">
      <c r="A8888" s="0" t="n">
        <v>202408</v>
      </c>
      <c r="B8888" s="0" t="n">
        <v>202409</v>
      </c>
      <c r="C8888" s="37" t="s">
        <v>197</v>
      </c>
      <c r="D8888" s="37" t="s">
        <v>393</v>
      </c>
      <c r="E8888" s="0" t="n">
        <v>2</v>
      </c>
      <c r="F8888" s="38" t="s">
        <v>70</v>
      </c>
      <c r="G8888" s="37" t="s">
        <v>394</v>
      </c>
      <c r="H8888" s="0" t="n">
        <v>4439912</v>
      </c>
      <c r="I8888" s="0" t="n">
        <v>2254704</v>
      </c>
      <c r="J8888" s="0" t="n">
        <v>-158700</v>
      </c>
    </row>
    <row r="8889" customFormat="false" ht="15" hidden="false" customHeight="false" outlineLevel="0" collapsed="false">
      <c r="A8889" s="0" t="n">
        <v>202408</v>
      </c>
      <c r="B8889" s="0" t="n">
        <v>202409</v>
      </c>
      <c r="C8889" s="37" t="s">
        <v>136</v>
      </c>
      <c r="D8889" s="37" t="s">
        <v>245</v>
      </c>
      <c r="E8889" s="0" t="n">
        <v>2</v>
      </c>
      <c r="F8889" s="38" t="s">
        <v>70</v>
      </c>
      <c r="G8889" s="37" t="s">
        <v>395</v>
      </c>
      <c r="H8889" s="0" t="n">
        <v>2030366</v>
      </c>
      <c r="I8889" s="0" t="n">
        <v>1555454</v>
      </c>
      <c r="J8889" s="0" t="n">
        <v>148831</v>
      </c>
    </row>
    <row r="8890" customFormat="false" ht="15" hidden="false" customHeight="false" outlineLevel="0" collapsed="false">
      <c r="A8890" s="0" t="n">
        <v>202408</v>
      </c>
      <c r="B8890" s="0" t="n">
        <v>202409</v>
      </c>
      <c r="C8890" s="37" t="s">
        <v>158</v>
      </c>
      <c r="D8890" s="37" t="s">
        <v>396</v>
      </c>
      <c r="E8890" s="0" t="n">
        <v>2</v>
      </c>
      <c r="F8890" s="38" t="s">
        <v>70</v>
      </c>
      <c r="G8890" s="37" t="s">
        <v>397</v>
      </c>
      <c r="H8890" s="0" t="n">
        <v>3241528</v>
      </c>
      <c r="I8890" s="0" t="n">
        <v>862408</v>
      </c>
      <c r="J8890" s="0" t="n">
        <v>101577</v>
      </c>
    </row>
    <row r="8891" customFormat="false" ht="15" hidden="false" customHeight="false" outlineLevel="0" collapsed="false">
      <c r="A8891" s="0" t="n">
        <v>202408</v>
      </c>
      <c r="B8891" s="0" t="n">
        <v>202409</v>
      </c>
      <c r="C8891" s="37" t="s">
        <v>136</v>
      </c>
      <c r="D8891" s="37" t="s">
        <v>398</v>
      </c>
      <c r="E8891" s="0" t="n">
        <v>2</v>
      </c>
      <c r="F8891" s="38" t="s">
        <v>70</v>
      </c>
      <c r="G8891" s="37" t="s">
        <v>399</v>
      </c>
      <c r="H8891" s="0" t="n">
        <v>484042</v>
      </c>
      <c r="I8891" s="0" t="n">
        <v>444640</v>
      </c>
      <c r="J8891" s="0" t="n">
        <v>58091</v>
      </c>
    </row>
    <row r="8892" customFormat="false" ht="15" hidden="false" customHeight="false" outlineLevel="0" collapsed="false">
      <c r="A8892" s="0" t="n">
        <v>202408</v>
      </c>
      <c r="B8892" s="0" t="n">
        <v>202409</v>
      </c>
      <c r="C8892" s="37" t="s">
        <v>95</v>
      </c>
      <c r="D8892" s="37" t="s">
        <v>367</v>
      </c>
      <c r="E8892" s="0" t="n">
        <v>2</v>
      </c>
      <c r="F8892" s="38" t="s">
        <v>70</v>
      </c>
      <c r="G8892" s="37" t="s">
        <v>400</v>
      </c>
      <c r="H8892" s="0" t="n">
        <v>1952880</v>
      </c>
      <c r="I8892" s="0" t="n">
        <v>999497</v>
      </c>
      <c r="J8892" s="0" t="n">
        <v>-16656</v>
      </c>
    </row>
    <row r="8893" customFormat="false" ht="15" hidden="false" customHeight="false" outlineLevel="0" collapsed="false">
      <c r="A8893" s="0" t="n">
        <v>202408</v>
      </c>
      <c r="B8893" s="0" t="n">
        <v>202409</v>
      </c>
      <c r="C8893" s="37" t="s">
        <v>149</v>
      </c>
      <c r="D8893" s="37" t="s">
        <v>401</v>
      </c>
      <c r="E8893" s="0" t="n">
        <v>2</v>
      </c>
      <c r="F8893" s="38" t="s">
        <v>70</v>
      </c>
      <c r="G8893" s="37" t="s">
        <v>402</v>
      </c>
      <c r="H8893" s="0" t="n">
        <v>2550765</v>
      </c>
      <c r="I8893" s="0" t="n">
        <v>907791</v>
      </c>
      <c r="J8893" s="0" t="n">
        <v>119428</v>
      </c>
    </row>
    <row r="8894" customFormat="false" ht="15" hidden="false" customHeight="false" outlineLevel="0" collapsed="false">
      <c r="A8894" s="0" t="n">
        <v>202408</v>
      </c>
      <c r="B8894" s="0" t="n">
        <v>202409</v>
      </c>
      <c r="C8894" s="37" t="s">
        <v>95</v>
      </c>
      <c r="D8894" s="37" t="s">
        <v>159</v>
      </c>
      <c r="E8894" s="0" t="n">
        <v>2</v>
      </c>
      <c r="F8894" s="38" t="s">
        <v>70</v>
      </c>
      <c r="G8894" s="37" t="s">
        <v>403</v>
      </c>
      <c r="H8894" s="0" t="n">
        <v>664610</v>
      </c>
      <c r="I8894" s="0" t="n">
        <v>255572</v>
      </c>
      <c r="J8894" s="0" t="n">
        <v>6785</v>
      </c>
    </row>
    <row r="8895" customFormat="false" ht="15" hidden="false" customHeight="false" outlineLevel="0" collapsed="false">
      <c r="A8895" s="0" t="n">
        <v>202408</v>
      </c>
      <c r="B8895" s="0" t="n">
        <v>202409</v>
      </c>
      <c r="C8895" s="37" t="s">
        <v>197</v>
      </c>
      <c r="D8895" s="37" t="s">
        <v>198</v>
      </c>
      <c r="E8895" s="0" t="n">
        <v>2</v>
      </c>
      <c r="F8895" s="38" t="s">
        <v>70</v>
      </c>
      <c r="G8895" s="37" t="s">
        <v>404</v>
      </c>
      <c r="H8895" s="0" t="n">
        <v>2908963</v>
      </c>
      <c r="I8895" s="0" t="n">
        <v>1651267</v>
      </c>
      <c r="J8895" s="0" t="n">
        <v>-103631</v>
      </c>
    </row>
    <row r="8896" customFormat="false" ht="15" hidden="false" customHeight="false" outlineLevel="0" collapsed="false">
      <c r="A8896" s="0" t="n">
        <v>202408</v>
      </c>
      <c r="B8896" s="0" t="n">
        <v>202409</v>
      </c>
      <c r="C8896" s="37" t="s">
        <v>136</v>
      </c>
      <c r="D8896" s="37" t="s">
        <v>134</v>
      </c>
      <c r="E8896" s="0" t="n">
        <v>2</v>
      </c>
      <c r="F8896" s="38" t="s">
        <v>70</v>
      </c>
      <c r="G8896" s="37" t="s">
        <v>405</v>
      </c>
      <c r="H8896" s="0" t="n">
        <v>2170678</v>
      </c>
      <c r="I8896" s="0" t="n">
        <v>1705682</v>
      </c>
      <c r="J8896" s="0" t="n">
        <v>298828</v>
      </c>
    </row>
    <row r="8897" customFormat="false" ht="15" hidden="false" customHeight="false" outlineLevel="0" collapsed="false">
      <c r="A8897" s="0" t="n">
        <v>202408</v>
      </c>
      <c r="B8897" s="0" t="n">
        <v>202409</v>
      </c>
      <c r="C8897" s="37" t="s">
        <v>152</v>
      </c>
      <c r="D8897" s="37" t="s">
        <v>132</v>
      </c>
      <c r="E8897" s="0" t="n">
        <v>2</v>
      </c>
      <c r="F8897" s="38" t="s">
        <v>70</v>
      </c>
      <c r="G8897" s="37" t="s">
        <v>406</v>
      </c>
      <c r="H8897" s="0" t="n">
        <v>516720</v>
      </c>
      <c r="I8897" s="0" t="n">
        <v>160144</v>
      </c>
      <c r="J8897" s="0" t="n">
        <v>23455</v>
      </c>
    </row>
    <row r="8898" customFormat="false" ht="15" hidden="false" customHeight="false" outlineLevel="0" collapsed="false">
      <c r="A8898" s="0" t="n">
        <v>202408</v>
      </c>
      <c r="B8898" s="0" t="n">
        <v>202409</v>
      </c>
      <c r="C8898" s="37" t="s">
        <v>178</v>
      </c>
      <c r="D8898" s="37" t="s">
        <v>391</v>
      </c>
      <c r="E8898" s="0" t="n">
        <v>2</v>
      </c>
      <c r="F8898" s="38" t="s">
        <v>70</v>
      </c>
      <c r="G8898" s="37" t="s">
        <v>407</v>
      </c>
      <c r="H8898" s="0" t="n">
        <v>298095</v>
      </c>
      <c r="I8898" s="0" t="n">
        <v>129904</v>
      </c>
      <c r="J8898" s="0" t="n">
        <v>-2164</v>
      </c>
    </row>
    <row r="8899" customFormat="false" ht="15" hidden="false" customHeight="false" outlineLevel="0" collapsed="false">
      <c r="A8899" s="0" t="n">
        <v>202408</v>
      </c>
      <c r="B8899" s="0" t="n">
        <v>202409</v>
      </c>
      <c r="C8899" s="37" t="s">
        <v>115</v>
      </c>
      <c r="D8899" s="37" t="s">
        <v>241</v>
      </c>
      <c r="E8899" s="0" t="n">
        <v>2</v>
      </c>
      <c r="F8899" s="38" t="s">
        <v>70</v>
      </c>
      <c r="G8899" s="37" t="s">
        <v>408</v>
      </c>
      <c r="H8899" s="0" t="n">
        <v>249458</v>
      </c>
      <c r="I8899" s="0" t="n">
        <v>101124</v>
      </c>
      <c r="J8899" s="0" t="n">
        <v>2591</v>
      </c>
    </row>
    <row r="8900" customFormat="false" ht="15" hidden="false" customHeight="false" outlineLevel="0" collapsed="false">
      <c r="A8900" s="0" t="n">
        <v>202408</v>
      </c>
      <c r="B8900" s="0" t="n">
        <v>202409</v>
      </c>
      <c r="C8900" s="37" t="s">
        <v>197</v>
      </c>
      <c r="D8900" s="37" t="s">
        <v>292</v>
      </c>
      <c r="E8900" s="0" t="n">
        <v>2</v>
      </c>
      <c r="F8900" s="38" t="s">
        <v>70</v>
      </c>
      <c r="G8900" s="37" t="s">
        <v>409</v>
      </c>
      <c r="H8900" s="0" t="n">
        <v>1416180</v>
      </c>
      <c r="I8900" s="0" t="n">
        <v>849945</v>
      </c>
      <c r="J8900" s="0" t="n">
        <v>18698</v>
      </c>
    </row>
    <row r="8901" customFormat="false" ht="15" hidden="false" customHeight="false" outlineLevel="0" collapsed="false">
      <c r="A8901" s="0" t="n">
        <v>202408</v>
      </c>
      <c r="B8901" s="0" t="n">
        <v>202409</v>
      </c>
      <c r="C8901" s="37" t="s">
        <v>112</v>
      </c>
      <c r="D8901" s="37" t="s">
        <v>116</v>
      </c>
      <c r="E8901" s="0" t="n">
        <v>2</v>
      </c>
      <c r="F8901" s="38" t="s">
        <v>70</v>
      </c>
      <c r="G8901" s="37" t="s">
        <v>410</v>
      </c>
      <c r="H8901" s="0" t="n">
        <v>1514259</v>
      </c>
      <c r="I8901" s="0" t="n">
        <v>748994</v>
      </c>
      <c r="J8901" s="0" t="n">
        <v>-63184</v>
      </c>
    </row>
    <row r="8902" customFormat="false" ht="15" hidden="false" customHeight="false" outlineLevel="0" collapsed="false">
      <c r="A8902" s="0" t="n">
        <v>202408</v>
      </c>
      <c r="B8902" s="0" t="n">
        <v>202409</v>
      </c>
      <c r="C8902" s="37" t="s">
        <v>106</v>
      </c>
      <c r="D8902" s="37" t="s">
        <v>181</v>
      </c>
      <c r="E8902" s="0" t="n">
        <v>2</v>
      </c>
      <c r="F8902" s="38" t="s">
        <v>70</v>
      </c>
      <c r="G8902" s="37" t="s">
        <v>411</v>
      </c>
      <c r="H8902" s="0" t="n">
        <v>537619</v>
      </c>
      <c r="I8902" s="0" t="n">
        <v>347995</v>
      </c>
      <c r="J8902" s="0" t="n">
        <v>54372</v>
      </c>
    </row>
    <row r="8903" customFormat="false" ht="15" hidden="false" customHeight="false" outlineLevel="0" collapsed="false">
      <c r="A8903" s="0" t="n">
        <v>202408</v>
      </c>
      <c r="B8903" s="0" t="n">
        <v>202409</v>
      </c>
      <c r="C8903" s="37" t="s">
        <v>112</v>
      </c>
      <c r="D8903" s="37" t="s">
        <v>412</v>
      </c>
      <c r="E8903" s="0" t="n">
        <v>2</v>
      </c>
      <c r="F8903" s="38" t="s">
        <v>70</v>
      </c>
      <c r="G8903" s="37" t="s">
        <v>413</v>
      </c>
      <c r="H8903" s="0" t="n">
        <v>1281824</v>
      </c>
      <c r="I8903" s="0" t="n">
        <v>699655</v>
      </c>
      <c r="J8903" s="0" t="n">
        <v>111939</v>
      </c>
    </row>
    <row r="8904" customFormat="false" ht="15" hidden="false" customHeight="false" outlineLevel="0" collapsed="false">
      <c r="A8904" s="0" t="n">
        <v>202408</v>
      </c>
      <c r="B8904" s="0" t="n">
        <v>202409</v>
      </c>
      <c r="C8904" s="37" t="s">
        <v>115</v>
      </c>
      <c r="D8904" s="37" t="s">
        <v>414</v>
      </c>
      <c r="E8904" s="0" t="n">
        <v>2</v>
      </c>
      <c r="F8904" s="38" t="s">
        <v>70</v>
      </c>
      <c r="G8904" s="37" t="s">
        <v>415</v>
      </c>
      <c r="H8904" s="0" t="n">
        <v>2772498</v>
      </c>
      <c r="I8904" s="0" t="n">
        <v>657176</v>
      </c>
      <c r="J8904" s="0" t="n">
        <v>30716</v>
      </c>
    </row>
    <row r="8905" customFormat="false" ht="15" hidden="false" customHeight="false" outlineLevel="0" collapsed="false">
      <c r="A8905" s="0" t="n">
        <v>202408</v>
      </c>
      <c r="B8905" s="0" t="n">
        <v>202409</v>
      </c>
      <c r="C8905" s="37" t="s">
        <v>184</v>
      </c>
      <c r="D8905" s="37" t="s">
        <v>231</v>
      </c>
      <c r="E8905" s="0" t="n">
        <v>2</v>
      </c>
      <c r="F8905" s="38" t="s">
        <v>70</v>
      </c>
      <c r="G8905" s="37" t="s">
        <v>416</v>
      </c>
      <c r="H8905" s="0" t="n">
        <v>1755620</v>
      </c>
      <c r="I8905" s="0" t="n">
        <v>1048283</v>
      </c>
      <c r="J8905" s="0" t="n">
        <v>80914</v>
      </c>
    </row>
    <row r="8906" customFormat="false" ht="15" hidden="false" customHeight="false" outlineLevel="0" collapsed="false">
      <c r="A8906" s="0" t="n">
        <v>202408</v>
      </c>
      <c r="B8906" s="0" t="n">
        <v>202409</v>
      </c>
      <c r="C8906" s="37" t="s">
        <v>115</v>
      </c>
      <c r="D8906" s="37" t="s">
        <v>364</v>
      </c>
      <c r="E8906" s="0" t="n">
        <v>2</v>
      </c>
      <c r="F8906" s="38" t="s">
        <v>70</v>
      </c>
      <c r="G8906" s="37" t="s">
        <v>417</v>
      </c>
      <c r="H8906" s="0" t="n">
        <v>5947809</v>
      </c>
      <c r="I8906" s="0" t="n">
        <v>4192335</v>
      </c>
      <c r="J8906" s="0" t="n">
        <v>383472</v>
      </c>
    </row>
    <row r="8907" customFormat="false" ht="15" hidden="false" customHeight="false" outlineLevel="0" collapsed="false">
      <c r="A8907" s="0" t="n">
        <v>202408</v>
      </c>
      <c r="B8907" s="0" t="n">
        <v>202409</v>
      </c>
      <c r="C8907" s="37" t="s">
        <v>184</v>
      </c>
      <c r="D8907" s="37" t="s">
        <v>320</v>
      </c>
      <c r="E8907" s="0" t="n">
        <v>2</v>
      </c>
      <c r="F8907" s="38" t="s">
        <v>70</v>
      </c>
      <c r="G8907" s="37" t="s">
        <v>418</v>
      </c>
      <c r="H8907" s="0" t="n">
        <v>6758273</v>
      </c>
      <c r="I8907" s="0" t="n">
        <v>3806653</v>
      </c>
      <c r="J8907" s="0" t="n">
        <v>397564</v>
      </c>
    </row>
    <row r="8908" customFormat="false" ht="15" hidden="false" customHeight="false" outlineLevel="0" collapsed="false">
      <c r="A8908" s="0" t="n">
        <v>202408</v>
      </c>
      <c r="B8908" s="0" t="n">
        <v>202409</v>
      </c>
      <c r="C8908" s="37" t="s">
        <v>197</v>
      </c>
      <c r="D8908" s="37" t="s">
        <v>174</v>
      </c>
      <c r="E8908" s="0" t="n">
        <v>2</v>
      </c>
      <c r="F8908" s="38" t="s">
        <v>70</v>
      </c>
      <c r="G8908" s="37" t="s">
        <v>419</v>
      </c>
      <c r="H8908" s="0" t="n">
        <v>324656</v>
      </c>
      <c r="I8908" s="0" t="n">
        <v>212015</v>
      </c>
      <c r="J8908" s="0" t="n">
        <v>-11608</v>
      </c>
    </row>
    <row r="8909" customFormat="false" ht="15" hidden="false" customHeight="false" outlineLevel="0" collapsed="false">
      <c r="A8909" s="0" t="n">
        <v>202408</v>
      </c>
      <c r="B8909" s="0" t="n">
        <v>202409</v>
      </c>
      <c r="C8909" s="37" t="s">
        <v>106</v>
      </c>
      <c r="D8909" s="37" t="s">
        <v>420</v>
      </c>
      <c r="E8909" s="0" t="n">
        <v>2</v>
      </c>
      <c r="F8909" s="38" t="s">
        <v>70</v>
      </c>
      <c r="G8909" s="37" t="s">
        <v>421</v>
      </c>
      <c r="H8909" s="0" t="n">
        <v>7277850</v>
      </c>
      <c r="I8909" s="0" t="n">
        <v>1568230</v>
      </c>
      <c r="J8909" s="0" t="n">
        <v>202058</v>
      </c>
    </row>
    <row r="8910" customFormat="false" ht="15" hidden="false" customHeight="false" outlineLevel="0" collapsed="false">
      <c r="A8910" s="0" t="n">
        <v>202408</v>
      </c>
      <c r="B8910" s="0" t="n">
        <v>202409</v>
      </c>
      <c r="C8910" s="37" t="s">
        <v>109</v>
      </c>
      <c r="D8910" s="37" t="s">
        <v>107</v>
      </c>
      <c r="E8910" s="0" t="n">
        <v>2</v>
      </c>
      <c r="F8910" s="38" t="s">
        <v>70</v>
      </c>
      <c r="G8910" s="37" t="s">
        <v>422</v>
      </c>
      <c r="H8910" s="0" t="n">
        <v>616876</v>
      </c>
      <c r="I8910" s="0" t="n">
        <v>300038</v>
      </c>
      <c r="J8910" s="0" t="n">
        <v>-11267</v>
      </c>
    </row>
    <row r="8911" customFormat="false" ht="15" hidden="false" customHeight="false" outlineLevel="0" collapsed="false">
      <c r="A8911" s="0" t="n">
        <v>202408</v>
      </c>
      <c r="B8911" s="0" t="n">
        <v>202409</v>
      </c>
      <c r="C8911" s="37" t="s">
        <v>184</v>
      </c>
      <c r="D8911" s="37" t="s">
        <v>423</v>
      </c>
      <c r="E8911" s="0" t="n">
        <v>2</v>
      </c>
      <c r="F8911" s="38" t="s">
        <v>70</v>
      </c>
      <c r="G8911" s="37" t="s">
        <v>424</v>
      </c>
      <c r="H8911" s="0" t="n">
        <v>4369675</v>
      </c>
      <c r="I8911" s="0" t="n">
        <v>2689089</v>
      </c>
      <c r="J8911" s="0" t="n">
        <v>398355</v>
      </c>
    </row>
    <row r="8912" customFormat="false" ht="15" hidden="false" customHeight="false" outlineLevel="0" collapsed="false">
      <c r="A8912" s="0" t="n">
        <v>202408</v>
      </c>
      <c r="B8912" s="0" t="n">
        <v>202409</v>
      </c>
      <c r="C8912" s="37" t="s">
        <v>106</v>
      </c>
      <c r="D8912" s="37" t="s">
        <v>425</v>
      </c>
      <c r="E8912" s="0" t="n">
        <v>2</v>
      </c>
      <c r="F8912" s="38" t="s">
        <v>70</v>
      </c>
      <c r="G8912" s="37" t="s">
        <v>426</v>
      </c>
      <c r="H8912" s="0" t="n">
        <v>1274267</v>
      </c>
      <c r="I8912" s="0" t="n">
        <v>758830</v>
      </c>
      <c r="J8912" s="0" t="n">
        <v>-20100</v>
      </c>
    </row>
    <row r="8913" customFormat="false" ht="15" hidden="false" customHeight="false" outlineLevel="0" collapsed="false">
      <c r="A8913" s="0" t="n">
        <v>202408</v>
      </c>
      <c r="B8913" s="0" t="n">
        <v>202409</v>
      </c>
      <c r="C8913" s="37" t="s">
        <v>152</v>
      </c>
      <c r="D8913" s="37" t="s">
        <v>214</v>
      </c>
      <c r="E8913" s="0" t="n">
        <v>2</v>
      </c>
      <c r="F8913" s="38" t="s">
        <v>70</v>
      </c>
      <c r="G8913" s="37" t="s">
        <v>427</v>
      </c>
      <c r="H8913" s="0" t="n">
        <v>786716</v>
      </c>
      <c r="I8913" s="0" t="n">
        <v>292934</v>
      </c>
      <c r="J8913" s="0" t="n">
        <v>-14650</v>
      </c>
    </row>
    <row r="8914" customFormat="false" ht="15" hidden="false" customHeight="false" outlineLevel="0" collapsed="false">
      <c r="A8914" s="0" t="n">
        <v>202408</v>
      </c>
      <c r="B8914" s="0" t="n">
        <v>202409</v>
      </c>
      <c r="C8914" s="37" t="s">
        <v>101</v>
      </c>
      <c r="D8914" s="37" t="s">
        <v>251</v>
      </c>
      <c r="E8914" s="0" t="n">
        <v>2</v>
      </c>
      <c r="F8914" s="38" t="s">
        <v>70</v>
      </c>
      <c r="G8914" s="37" t="s">
        <v>428</v>
      </c>
      <c r="H8914" s="0" t="n">
        <v>144443</v>
      </c>
      <c r="I8914" s="0" t="n">
        <v>45224</v>
      </c>
      <c r="J8914" s="0" t="n">
        <v>3491</v>
      </c>
    </row>
    <row r="8915" customFormat="false" ht="15" hidden="false" customHeight="false" outlineLevel="0" collapsed="false">
      <c r="A8915" s="0" t="n">
        <v>202408</v>
      </c>
      <c r="B8915" s="0" t="n">
        <v>202409</v>
      </c>
      <c r="C8915" s="37" t="s">
        <v>115</v>
      </c>
      <c r="D8915" s="37" t="s">
        <v>200</v>
      </c>
      <c r="E8915" s="0" t="n">
        <v>2</v>
      </c>
      <c r="F8915" s="38" t="s">
        <v>70</v>
      </c>
      <c r="G8915" s="37" t="s">
        <v>429</v>
      </c>
      <c r="H8915" s="0" t="n">
        <v>1020849</v>
      </c>
      <c r="I8915" s="0" t="n">
        <v>921385</v>
      </c>
      <c r="J8915" s="0" t="n">
        <v>69057</v>
      </c>
    </row>
    <row r="8916" customFormat="false" ht="15" hidden="false" customHeight="false" outlineLevel="0" collapsed="false">
      <c r="A8916" s="0" t="n">
        <v>202408</v>
      </c>
      <c r="B8916" s="0" t="n">
        <v>202409</v>
      </c>
      <c r="C8916" s="37" t="s">
        <v>124</v>
      </c>
      <c r="D8916" s="37" t="s">
        <v>430</v>
      </c>
      <c r="E8916" s="0" t="n">
        <v>2</v>
      </c>
      <c r="F8916" s="38" t="s">
        <v>70</v>
      </c>
      <c r="G8916" s="37" t="s">
        <v>431</v>
      </c>
      <c r="H8916" s="0" t="n">
        <v>226612</v>
      </c>
      <c r="I8916" s="0" t="n">
        <v>55461</v>
      </c>
      <c r="J8916" s="0" t="n">
        <v>5012</v>
      </c>
    </row>
    <row r="8917" customFormat="false" ht="15" hidden="false" customHeight="false" outlineLevel="0" collapsed="false">
      <c r="A8917" s="0" t="n">
        <v>202408</v>
      </c>
      <c r="B8917" s="0" t="n">
        <v>202409</v>
      </c>
      <c r="C8917" s="37" t="s">
        <v>197</v>
      </c>
      <c r="D8917" s="37" t="s">
        <v>243</v>
      </c>
      <c r="E8917" s="0" t="n">
        <v>2</v>
      </c>
      <c r="F8917" s="38" t="s">
        <v>70</v>
      </c>
      <c r="G8917" s="37" t="s">
        <v>432</v>
      </c>
      <c r="H8917" s="0" t="n">
        <v>3830983</v>
      </c>
      <c r="I8917" s="0" t="n">
        <v>1823438</v>
      </c>
      <c r="J8917" s="0" t="n">
        <v>-16910</v>
      </c>
    </row>
    <row r="8918" customFormat="false" ht="15" hidden="false" customHeight="false" outlineLevel="0" collapsed="false">
      <c r="A8918" s="0" t="n">
        <v>202408</v>
      </c>
      <c r="B8918" s="0" t="n">
        <v>202409</v>
      </c>
      <c r="C8918" s="37" t="s">
        <v>136</v>
      </c>
      <c r="D8918" s="37" t="s">
        <v>389</v>
      </c>
      <c r="E8918" s="0" t="n">
        <v>2</v>
      </c>
      <c r="F8918" s="38" t="s">
        <v>70</v>
      </c>
      <c r="G8918" s="37" t="s">
        <v>433</v>
      </c>
      <c r="H8918" s="0" t="n">
        <v>7375057</v>
      </c>
      <c r="I8918" s="0" t="n">
        <v>6402610</v>
      </c>
      <c r="J8918" s="0" t="n">
        <v>642065</v>
      </c>
    </row>
    <row r="8919" customFormat="false" ht="15" hidden="false" customHeight="false" outlineLevel="0" collapsed="false">
      <c r="A8919" s="0" t="n">
        <v>202408</v>
      </c>
      <c r="B8919" s="0" t="n">
        <v>202409</v>
      </c>
      <c r="C8919" s="37" t="s">
        <v>197</v>
      </c>
      <c r="D8919" s="37" t="s">
        <v>127</v>
      </c>
      <c r="E8919" s="0" t="n">
        <v>2</v>
      </c>
      <c r="F8919" s="38" t="s">
        <v>70</v>
      </c>
      <c r="G8919" s="37" t="s">
        <v>434</v>
      </c>
      <c r="H8919" s="0" t="n">
        <v>521325</v>
      </c>
      <c r="I8919" s="0" t="n">
        <v>215315</v>
      </c>
      <c r="J8919" s="0" t="n">
        <v>23620</v>
      </c>
    </row>
    <row r="8920" customFormat="false" ht="15" hidden="false" customHeight="false" outlineLevel="0" collapsed="false">
      <c r="A8920" s="0" t="n">
        <v>202408</v>
      </c>
      <c r="B8920" s="0" t="n">
        <v>202409</v>
      </c>
      <c r="C8920" s="37" t="s">
        <v>149</v>
      </c>
      <c r="D8920" s="37" t="s">
        <v>330</v>
      </c>
      <c r="E8920" s="0" t="n">
        <v>2</v>
      </c>
      <c r="F8920" s="38" t="s">
        <v>70</v>
      </c>
      <c r="G8920" s="37" t="s">
        <v>435</v>
      </c>
      <c r="H8920" s="0" t="n">
        <v>1877147</v>
      </c>
      <c r="I8920" s="0" t="n">
        <v>595191</v>
      </c>
      <c r="J8920" s="0" t="n">
        <v>116997</v>
      </c>
    </row>
    <row r="8921" customFormat="false" ht="15" hidden="false" customHeight="false" outlineLevel="0" collapsed="false">
      <c r="A8921" s="0" t="n">
        <v>202408</v>
      </c>
      <c r="B8921" s="0" t="n">
        <v>202409</v>
      </c>
      <c r="C8921" s="37" t="s">
        <v>112</v>
      </c>
      <c r="D8921" s="37" t="s">
        <v>130</v>
      </c>
      <c r="E8921" s="0" t="n">
        <v>2</v>
      </c>
      <c r="F8921" s="38" t="s">
        <v>70</v>
      </c>
      <c r="G8921" s="37" t="s">
        <v>436</v>
      </c>
      <c r="H8921" s="0" t="n">
        <v>439811</v>
      </c>
      <c r="I8921" s="0" t="n">
        <v>158197</v>
      </c>
      <c r="J8921" s="0" t="n">
        <v>15583</v>
      </c>
    </row>
    <row r="8922" customFormat="false" ht="15" hidden="false" customHeight="false" outlineLevel="0" collapsed="false">
      <c r="A8922" s="0" t="n">
        <v>202408</v>
      </c>
      <c r="B8922" s="0" t="n">
        <v>202409</v>
      </c>
      <c r="C8922" s="37" t="s">
        <v>149</v>
      </c>
      <c r="D8922" s="37" t="s">
        <v>396</v>
      </c>
      <c r="E8922" s="0" t="n">
        <v>2</v>
      </c>
      <c r="F8922" s="38" t="s">
        <v>70</v>
      </c>
      <c r="G8922" s="37" t="s">
        <v>437</v>
      </c>
      <c r="H8922" s="0" t="n">
        <v>557937</v>
      </c>
      <c r="I8922" s="0" t="n">
        <v>185198</v>
      </c>
      <c r="J8922" s="0" t="n">
        <v>3715</v>
      </c>
    </row>
    <row r="8923" customFormat="false" ht="15" hidden="false" customHeight="false" outlineLevel="0" collapsed="false">
      <c r="A8923" s="0" t="n">
        <v>202408</v>
      </c>
      <c r="B8923" s="0" t="n">
        <v>202409</v>
      </c>
      <c r="C8923" s="37" t="s">
        <v>98</v>
      </c>
      <c r="D8923" s="37" t="s">
        <v>438</v>
      </c>
      <c r="E8923" s="0" t="n">
        <v>2</v>
      </c>
      <c r="F8923" s="38" t="s">
        <v>70</v>
      </c>
      <c r="G8923" s="37" t="s">
        <v>439</v>
      </c>
      <c r="H8923" s="0" t="n">
        <v>3253129</v>
      </c>
      <c r="I8923" s="0" t="n">
        <v>1488587</v>
      </c>
      <c r="J8923" s="0" t="n">
        <v>-81435</v>
      </c>
    </row>
    <row r="8924" customFormat="false" ht="15" hidden="false" customHeight="false" outlineLevel="0" collapsed="false">
      <c r="A8924" s="0" t="n">
        <v>202408</v>
      </c>
      <c r="B8924" s="0" t="n">
        <v>202409</v>
      </c>
      <c r="C8924" s="37" t="s">
        <v>112</v>
      </c>
      <c r="D8924" s="37" t="s">
        <v>372</v>
      </c>
      <c r="E8924" s="0" t="n">
        <v>2</v>
      </c>
      <c r="F8924" s="38" t="s">
        <v>70</v>
      </c>
      <c r="G8924" s="37" t="s">
        <v>440</v>
      </c>
      <c r="H8924" s="0" t="n">
        <v>1051502</v>
      </c>
      <c r="I8924" s="0" t="n">
        <v>378899</v>
      </c>
      <c r="J8924" s="0" t="n">
        <v>-27670</v>
      </c>
    </row>
    <row r="8925" customFormat="false" ht="15" hidden="false" customHeight="false" outlineLevel="0" collapsed="false">
      <c r="A8925" s="0" t="n">
        <v>202408</v>
      </c>
      <c r="B8925" s="0" t="n">
        <v>202409</v>
      </c>
      <c r="C8925" s="37" t="s">
        <v>149</v>
      </c>
      <c r="D8925" s="37" t="s">
        <v>425</v>
      </c>
      <c r="E8925" s="0" t="n">
        <v>2</v>
      </c>
      <c r="F8925" s="38" t="s">
        <v>70</v>
      </c>
      <c r="G8925" s="37" t="s">
        <v>441</v>
      </c>
      <c r="H8925" s="0" t="n">
        <v>8945859</v>
      </c>
      <c r="I8925" s="0" t="n">
        <v>2403759</v>
      </c>
      <c r="J8925" s="0" t="n">
        <v>269937</v>
      </c>
    </row>
    <row r="8926" customFormat="false" ht="15" hidden="false" customHeight="false" outlineLevel="0" collapsed="false">
      <c r="A8926" s="0" t="n">
        <v>202408</v>
      </c>
      <c r="B8926" s="0" t="n">
        <v>202409</v>
      </c>
      <c r="C8926" s="37" t="s">
        <v>106</v>
      </c>
      <c r="D8926" s="37" t="s">
        <v>282</v>
      </c>
      <c r="E8926" s="0" t="n">
        <v>2</v>
      </c>
      <c r="F8926" s="38" t="s">
        <v>70</v>
      </c>
      <c r="G8926" s="37" t="s">
        <v>442</v>
      </c>
      <c r="H8926" s="0" t="n">
        <v>547218</v>
      </c>
      <c r="I8926" s="0" t="n">
        <v>149435</v>
      </c>
      <c r="J8926" s="0" t="n">
        <v>23808</v>
      </c>
    </row>
    <row r="8927" customFormat="false" ht="15" hidden="false" customHeight="false" outlineLevel="0" collapsed="false">
      <c r="A8927" s="0" t="n">
        <v>202408</v>
      </c>
      <c r="B8927" s="0" t="n">
        <v>202409</v>
      </c>
      <c r="C8927" s="37" t="s">
        <v>115</v>
      </c>
      <c r="D8927" s="37" t="s">
        <v>134</v>
      </c>
      <c r="E8927" s="0" t="n">
        <v>2</v>
      </c>
      <c r="F8927" s="38" t="s">
        <v>70</v>
      </c>
      <c r="G8927" s="37" t="s">
        <v>443</v>
      </c>
      <c r="H8927" s="0" t="n">
        <v>2589011</v>
      </c>
      <c r="I8927" s="0" t="n">
        <v>765140</v>
      </c>
      <c r="J8927" s="0" t="n">
        <v>-6903</v>
      </c>
    </row>
    <row r="8928" customFormat="false" ht="15" hidden="false" customHeight="false" outlineLevel="0" collapsed="false">
      <c r="A8928" s="0" t="n">
        <v>202408</v>
      </c>
      <c r="B8928" s="0" t="n">
        <v>202409</v>
      </c>
      <c r="C8928" s="37" t="s">
        <v>149</v>
      </c>
      <c r="D8928" s="37" t="s">
        <v>145</v>
      </c>
      <c r="E8928" s="0" t="n">
        <v>2</v>
      </c>
      <c r="F8928" s="38" t="s">
        <v>70</v>
      </c>
      <c r="G8928" s="37" t="s">
        <v>444</v>
      </c>
      <c r="H8928" s="0" t="n">
        <v>1277971</v>
      </c>
      <c r="I8928" s="0" t="n">
        <v>1118732</v>
      </c>
      <c r="J8928" s="0" t="n">
        <v>118056</v>
      </c>
    </row>
    <row r="8929" customFormat="false" ht="15" hidden="false" customHeight="false" outlineLevel="0" collapsed="false">
      <c r="A8929" s="0" t="n">
        <v>202408</v>
      </c>
      <c r="B8929" s="0" t="n">
        <v>202409</v>
      </c>
      <c r="C8929" s="37" t="s">
        <v>158</v>
      </c>
      <c r="D8929" s="37" t="s">
        <v>445</v>
      </c>
      <c r="E8929" s="0" t="n">
        <v>2</v>
      </c>
      <c r="F8929" s="38" t="s">
        <v>70</v>
      </c>
      <c r="G8929" s="37" t="s">
        <v>446</v>
      </c>
      <c r="H8929" s="0" t="n">
        <v>3185203</v>
      </c>
      <c r="I8929" s="0" t="n">
        <v>1096928</v>
      </c>
      <c r="J8929" s="0" t="n">
        <v>68644</v>
      </c>
    </row>
    <row r="8930" customFormat="false" ht="15" hidden="false" customHeight="false" outlineLevel="0" collapsed="false">
      <c r="A8930" s="0" t="n">
        <v>202408</v>
      </c>
      <c r="B8930" s="0" t="n">
        <v>202409</v>
      </c>
      <c r="C8930" s="37" t="s">
        <v>112</v>
      </c>
      <c r="D8930" s="37" t="s">
        <v>447</v>
      </c>
      <c r="E8930" s="0" t="n">
        <v>2</v>
      </c>
      <c r="F8930" s="38" t="s">
        <v>70</v>
      </c>
      <c r="G8930" s="37" t="s">
        <v>448</v>
      </c>
      <c r="H8930" s="0" t="n">
        <v>596658</v>
      </c>
      <c r="I8930" s="0" t="n">
        <v>296076</v>
      </c>
      <c r="J8930" s="0" t="n">
        <v>44952</v>
      </c>
    </row>
    <row r="8931" customFormat="false" ht="15" hidden="false" customHeight="false" outlineLevel="0" collapsed="false">
      <c r="A8931" s="0" t="n">
        <v>202408</v>
      </c>
      <c r="B8931" s="0" t="n">
        <v>202409</v>
      </c>
      <c r="C8931" s="37" t="s">
        <v>136</v>
      </c>
      <c r="D8931" s="37" t="s">
        <v>267</v>
      </c>
      <c r="E8931" s="0" t="n">
        <v>2</v>
      </c>
      <c r="F8931" s="38" t="s">
        <v>70</v>
      </c>
      <c r="G8931" s="37" t="s">
        <v>449</v>
      </c>
      <c r="H8931" s="0" t="n">
        <v>1393334</v>
      </c>
      <c r="I8931" s="0" t="n">
        <v>760425</v>
      </c>
      <c r="J8931" s="0" t="n">
        <v>126693</v>
      </c>
    </row>
    <row r="8932" customFormat="false" ht="15" hidden="false" customHeight="false" outlineLevel="0" collapsed="false">
      <c r="A8932" s="0" t="n">
        <v>202408</v>
      </c>
      <c r="B8932" s="0" t="n">
        <v>202409</v>
      </c>
      <c r="C8932" s="37" t="s">
        <v>158</v>
      </c>
      <c r="D8932" s="37" t="s">
        <v>450</v>
      </c>
      <c r="E8932" s="0" t="n">
        <v>2</v>
      </c>
      <c r="F8932" s="38" t="s">
        <v>70</v>
      </c>
      <c r="G8932" s="37" t="s">
        <v>451</v>
      </c>
      <c r="H8932" s="0" t="n">
        <v>894837</v>
      </c>
      <c r="I8932" s="0" t="n">
        <v>296825</v>
      </c>
      <c r="J8932" s="0" t="n">
        <v>-43521</v>
      </c>
    </row>
    <row r="8933" customFormat="false" ht="15" hidden="false" customHeight="false" outlineLevel="0" collapsed="false">
      <c r="A8933" s="0" t="n">
        <v>202408</v>
      </c>
      <c r="B8933" s="0" t="n">
        <v>202409</v>
      </c>
      <c r="C8933" s="37" t="s">
        <v>112</v>
      </c>
      <c r="D8933" s="37" t="s">
        <v>452</v>
      </c>
      <c r="E8933" s="0" t="n">
        <v>2</v>
      </c>
      <c r="F8933" s="38" t="s">
        <v>70</v>
      </c>
      <c r="G8933" s="37" t="s">
        <v>453</v>
      </c>
      <c r="H8933" s="0" t="n">
        <v>505656</v>
      </c>
      <c r="I8933" s="0" t="n">
        <v>65805</v>
      </c>
      <c r="J8933" s="0" t="n">
        <v>12056</v>
      </c>
    </row>
    <row r="8934" customFormat="false" ht="15" hidden="false" customHeight="false" outlineLevel="0" collapsed="false">
      <c r="A8934" s="0" t="n">
        <v>202408</v>
      </c>
      <c r="B8934" s="0" t="n">
        <v>202409</v>
      </c>
      <c r="C8934" s="37" t="s">
        <v>178</v>
      </c>
      <c r="D8934" s="37" t="s">
        <v>454</v>
      </c>
      <c r="E8934" s="0" t="n">
        <v>2</v>
      </c>
      <c r="F8934" s="38" t="s">
        <v>70</v>
      </c>
      <c r="G8934" s="37" t="s">
        <v>455</v>
      </c>
      <c r="H8934" s="0" t="n">
        <v>2834280</v>
      </c>
      <c r="I8934" s="0" t="n">
        <v>1308058</v>
      </c>
      <c r="J8934" s="0" t="n">
        <v>137633</v>
      </c>
    </row>
    <row r="8935" customFormat="false" ht="15" hidden="false" customHeight="false" outlineLevel="0" collapsed="false">
      <c r="A8935" s="0" t="n">
        <v>202408</v>
      </c>
      <c r="B8935" s="0" t="n">
        <v>202409</v>
      </c>
      <c r="C8935" s="37" t="s">
        <v>115</v>
      </c>
      <c r="D8935" s="37" t="s">
        <v>170</v>
      </c>
      <c r="E8935" s="0" t="n">
        <v>2</v>
      </c>
      <c r="F8935" s="38" t="s">
        <v>70</v>
      </c>
      <c r="G8935" s="37" t="s">
        <v>456</v>
      </c>
      <c r="H8935" s="0" t="n">
        <v>3637289</v>
      </c>
      <c r="I8935" s="0" t="n">
        <v>1512943</v>
      </c>
      <c r="J8935" s="0" t="n">
        <v>40644</v>
      </c>
    </row>
    <row r="8936" customFormat="false" ht="15" hidden="false" customHeight="false" outlineLevel="0" collapsed="false">
      <c r="A8936" s="0" t="n">
        <v>202408</v>
      </c>
      <c r="B8936" s="0" t="n">
        <v>202409</v>
      </c>
      <c r="C8936" s="37" t="s">
        <v>152</v>
      </c>
      <c r="D8936" s="37" t="s">
        <v>350</v>
      </c>
      <c r="E8936" s="0" t="n">
        <v>2</v>
      </c>
      <c r="F8936" s="38" t="s">
        <v>70</v>
      </c>
      <c r="G8936" s="37" t="s">
        <v>457</v>
      </c>
      <c r="H8936" s="0" t="n">
        <v>2658417</v>
      </c>
      <c r="I8936" s="0" t="n">
        <v>2334978</v>
      </c>
      <c r="J8936" s="0" t="n">
        <v>69241</v>
      </c>
    </row>
    <row r="8937" customFormat="false" ht="15" hidden="false" customHeight="false" outlineLevel="0" collapsed="false">
      <c r="A8937" s="0" t="n">
        <v>202408</v>
      </c>
      <c r="B8937" s="0" t="n">
        <v>202409</v>
      </c>
      <c r="C8937" s="37" t="s">
        <v>112</v>
      </c>
      <c r="D8937" s="37" t="s">
        <v>282</v>
      </c>
      <c r="E8937" s="0" t="n">
        <v>2</v>
      </c>
      <c r="F8937" s="38" t="s">
        <v>70</v>
      </c>
      <c r="G8937" s="37" t="s">
        <v>458</v>
      </c>
      <c r="H8937" s="0" t="n">
        <v>6122110</v>
      </c>
      <c r="I8937" s="0" t="n">
        <v>6320545</v>
      </c>
      <c r="J8937" s="0" t="n">
        <v>525710</v>
      </c>
    </row>
    <row r="8938" customFormat="false" ht="15" hidden="false" customHeight="false" outlineLevel="0" collapsed="false">
      <c r="A8938" s="0" t="n">
        <v>202408</v>
      </c>
      <c r="B8938" s="0" t="n">
        <v>202409</v>
      </c>
      <c r="C8938" s="37" t="s">
        <v>158</v>
      </c>
      <c r="D8938" s="37" t="s">
        <v>210</v>
      </c>
      <c r="E8938" s="0" t="n">
        <v>2</v>
      </c>
      <c r="F8938" s="38" t="s">
        <v>70</v>
      </c>
      <c r="G8938" s="37" t="s">
        <v>459</v>
      </c>
      <c r="H8938" s="0" t="n">
        <v>8019357</v>
      </c>
      <c r="I8938" s="0" t="n">
        <v>1994319</v>
      </c>
      <c r="J8938" s="0" t="n">
        <v>59082</v>
      </c>
    </row>
    <row r="8939" customFormat="false" ht="15" hidden="false" customHeight="false" outlineLevel="0" collapsed="false">
      <c r="A8939" s="0" t="n">
        <v>202408</v>
      </c>
      <c r="B8939" s="0" t="n">
        <v>202409</v>
      </c>
      <c r="C8939" s="37" t="s">
        <v>112</v>
      </c>
      <c r="D8939" s="37" t="s">
        <v>447</v>
      </c>
      <c r="E8939" s="0" t="n">
        <v>2</v>
      </c>
      <c r="F8939" s="38" t="s">
        <v>70</v>
      </c>
      <c r="G8939" s="37" t="s">
        <v>460</v>
      </c>
      <c r="H8939" s="0" t="n">
        <v>989251</v>
      </c>
      <c r="I8939" s="0" t="n">
        <v>620404</v>
      </c>
      <c r="J8939" s="0" t="n">
        <v>-8500</v>
      </c>
    </row>
    <row r="8940" customFormat="false" ht="15" hidden="false" customHeight="false" outlineLevel="0" collapsed="false">
      <c r="A8940" s="0" t="n">
        <v>202408</v>
      </c>
      <c r="B8940" s="0" t="n">
        <v>202409</v>
      </c>
      <c r="C8940" s="37" t="s">
        <v>124</v>
      </c>
      <c r="D8940" s="37" t="s">
        <v>461</v>
      </c>
      <c r="E8940" s="0" t="n">
        <v>2</v>
      </c>
      <c r="F8940" s="38" t="s">
        <v>70</v>
      </c>
      <c r="G8940" s="37" t="s">
        <v>462</v>
      </c>
      <c r="H8940" s="0" t="n">
        <v>1442417</v>
      </c>
      <c r="I8940" s="0" t="n">
        <v>1133325</v>
      </c>
      <c r="J8940" s="0" t="n">
        <v>10450</v>
      </c>
    </row>
    <row r="8941" customFormat="false" ht="15" hidden="false" customHeight="false" outlineLevel="0" collapsed="false">
      <c r="A8941" s="0" t="n">
        <v>202408</v>
      </c>
      <c r="B8941" s="0" t="n">
        <v>202409</v>
      </c>
      <c r="C8941" s="37" t="s">
        <v>95</v>
      </c>
      <c r="D8941" s="37" t="s">
        <v>425</v>
      </c>
      <c r="E8941" s="0" t="n">
        <v>2</v>
      </c>
      <c r="F8941" s="38" t="s">
        <v>70</v>
      </c>
      <c r="G8941" s="37" t="s">
        <v>463</v>
      </c>
      <c r="H8941" s="0" t="n">
        <v>626277</v>
      </c>
      <c r="I8941" s="0" t="n">
        <v>126863</v>
      </c>
      <c r="J8941" s="0" t="n">
        <v>-3047</v>
      </c>
    </row>
    <row r="8942" customFormat="false" ht="15" hidden="false" customHeight="false" outlineLevel="0" collapsed="false">
      <c r="A8942" s="0" t="n">
        <v>202408</v>
      </c>
      <c r="B8942" s="0" t="n">
        <v>202409</v>
      </c>
      <c r="C8942" s="37" t="s">
        <v>184</v>
      </c>
      <c r="D8942" s="37" t="s">
        <v>284</v>
      </c>
      <c r="E8942" s="0" t="n">
        <v>2</v>
      </c>
      <c r="F8942" s="38" t="s">
        <v>70</v>
      </c>
      <c r="G8942" s="37" t="s">
        <v>464</v>
      </c>
      <c r="H8942" s="0" t="n">
        <v>1407145</v>
      </c>
      <c r="I8942" s="0" t="n">
        <v>261580</v>
      </c>
      <c r="J8942" s="0" t="n">
        <v>56150</v>
      </c>
    </row>
    <row r="8943" customFormat="false" ht="15" hidden="false" customHeight="false" outlineLevel="0" collapsed="false">
      <c r="A8943" s="0" t="n">
        <v>202408</v>
      </c>
      <c r="B8943" s="0" t="n">
        <v>202409</v>
      </c>
      <c r="C8943" s="37" t="s">
        <v>149</v>
      </c>
      <c r="D8943" s="37" t="s">
        <v>237</v>
      </c>
      <c r="E8943" s="0" t="n">
        <v>2</v>
      </c>
      <c r="F8943" s="38" t="s">
        <v>70</v>
      </c>
      <c r="G8943" s="37" t="s">
        <v>465</v>
      </c>
      <c r="H8943" s="0" t="n">
        <v>567148</v>
      </c>
      <c r="I8943" s="0" t="n">
        <v>316075</v>
      </c>
      <c r="J8943" s="0" t="n">
        <v>27053</v>
      </c>
    </row>
    <row r="8944" customFormat="false" ht="15" hidden="false" customHeight="false" outlineLevel="0" collapsed="false">
      <c r="A8944" s="0" t="n">
        <v>202408</v>
      </c>
      <c r="B8944" s="0" t="n">
        <v>202409</v>
      </c>
      <c r="C8944" s="37" t="s">
        <v>95</v>
      </c>
      <c r="D8944" s="37" t="s">
        <v>320</v>
      </c>
      <c r="E8944" s="0" t="n">
        <v>2</v>
      </c>
      <c r="F8944" s="38" t="s">
        <v>70</v>
      </c>
      <c r="G8944" s="37" t="s">
        <v>466</v>
      </c>
      <c r="H8944" s="0" t="n">
        <v>5843212</v>
      </c>
      <c r="I8944" s="0" t="n">
        <v>5201817</v>
      </c>
      <c r="J8944" s="0" t="n">
        <v>1588033</v>
      </c>
    </row>
    <row r="8945" customFormat="false" ht="15" hidden="false" customHeight="false" outlineLevel="0" collapsed="false">
      <c r="A8945" s="0" t="n">
        <v>202408</v>
      </c>
      <c r="B8945" s="0" t="n">
        <v>202409</v>
      </c>
      <c r="C8945" s="37" t="s">
        <v>101</v>
      </c>
      <c r="D8945" s="37" t="s">
        <v>467</v>
      </c>
      <c r="E8945" s="0" t="n">
        <v>2</v>
      </c>
      <c r="F8945" s="38" t="s">
        <v>70</v>
      </c>
      <c r="G8945" s="37" t="s">
        <v>468</v>
      </c>
      <c r="H8945" s="0" t="n">
        <v>1779858</v>
      </c>
      <c r="I8945" s="0" t="n">
        <v>649368</v>
      </c>
      <c r="J8945" s="0" t="n">
        <v>76046</v>
      </c>
    </row>
    <row r="8946" customFormat="false" ht="15" hidden="false" customHeight="false" outlineLevel="0" collapsed="false">
      <c r="A8946" s="0" t="n">
        <v>202408</v>
      </c>
      <c r="B8946" s="0" t="n">
        <v>202409</v>
      </c>
      <c r="C8946" s="37" t="s">
        <v>112</v>
      </c>
      <c r="D8946" s="37" t="s">
        <v>233</v>
      </c>
      <c r="E8946" s="0" t="n">
        <v>2</v>
      </c>
      <c r="F8946" s="38" t="s">
        <v>70</v>
      </c>
      <c r="G8946" s="37" t="s">
        <v>469</v>
      </c>
      <c r="H8946" s="0" t="n">
        <v>848482</v>
      </c>
      <c r="I8946" s="0" t="n">
        <v>330520</v>
      </c>
      <c r="J8946" s="0" t="n">
        <v>45906</v>
      </c>
    </row>
    <row r="8947" customFormat="false" ht="15" hidden="false" customHeight="false" outlineLevel="0" collapsed="false">
      <c r="A8947" s="0" t="n">
        <v>202408</v>
      </c>
      <c r="B8947" s="0" t="n">
        <v>202409</v>
      </c>
      <c r="C8947" s="37" t="s">
        <v>112</v>
      </c>
      <c r="D8947" s="37" t="s">
        <v>470</v>
      </c>
      <c r="E8947" s="0" t="n">
        <v>2</v>
      </c>
      <c r="F8947" s="38" t="s">
        <v>70</v>
      </c>
      <c r="G8947" s="37" t="s">
        <v>471</v>
      </c>
      <c r="H8947" s="0" t="n">
        <v>6336320</v>
      </c>
      <c r="I8947" s="0" t="n">
        <v>6902803</v>
      </c>
      <c r="J8947" s="0" t="n">
        <v>-180581</v>
      </c>
    </row>
    <row r="8948" customFormat="false" ht="15" hidden="false" customHeight="false" outlineLevel="0" collapsed="false">
      <c r="A8948" s="0" t="n">
        <v>202408</v>
      </c>
      <c r="B8948" s="0" t="n">
        <v>202409</v>
      </c>
      <c r="C8948" s="37" t="s">
        <v>98</v>
      </c>
      <c r="D8948" s="37" t="s">
        <v>383</v>
      </c>
      <c r="E8948" s="0" t="n">
        <v>2</v>
      </c>
      <c r="F8948" s="38" t="s">
        <v>70</v>
      </c>
      <c r="G8948" s="37" t="s">
        <v>472</v>
      </c>
      <c r="H8948" s="0" t="n">
        <v>87726</v>
      </c>
      <c r="I8948" s="0" t="n">
        <v>50917</v>
      </c>
      <c r="J8948" s="0" t="n">
        <v>2962</v>
      </c>
    </row>
    <row r="8949" customFormat="false" ht="15" hidden="false" customHeight="false" outlineLevel="0" collapsed="false">
      <c r="A8949" s="0" t="n">
        <v>202408</v>
      </c>
      <c r="B8949" s="0" t="n">
        <v>202409</v>
      </c>
      <c r="C8949" s="37" t="s">
        <v>101</v>
      </c>
      <c r="D8949" s="37" t="s">
        <v>258</v>
      </c>
      <c r="E8949" s="0" t="n">
        <v>2</v>
      </c>
      <c r="F8949" s="38" t="s">
        <v>70</v>
      </c>
      <c r="G8949" s="37" t="s">
        <v>473</v>
      </c>
      <c r="H8949" s="0" t="n">
        <v>100834</v>
      </c>
      <c r="I8949" s="0" t="n">
        <v>55665</v>
      </c>
      <c r="J8949" s="0" t="n">
        <v>4858</v>
      </c>
    </row>
    <row r="8950" customFormat="false" ht="15" hidden="false" customHeight="false" outlineLevel="0" collapsed="false">
      <c r="A8950" s="0" t="n">
        <v>202408</v>
      </c>
      <c r="B8950" s="0" t="n">
        <v>202409</v>
      </c>
      <c r="C8950" s="37" t="s">
        <v>98</v>
      </c>
      <c r="D8950" s="37" t="s">
        <v>474</v>
      </c>
      <c r="E8950" s="0" t="n">
        <v>2</v>
      </c>
      <c r="F8950" s="38" t="s">
        <v>70</v>
      </c>
      <c r="G8950" s="37" t="s">
        <v>475</v>
      </c>
      <c r="H8950" s="0" t="n">
        <v>2861995</v>
      </c>
      <c r="I8950" s="0" t="n">
        <v>1527812</v>
      </c>
      <c r="J8950" s="0" t="n">
        <v>24865</v>
      </c>
    </row>
    <row r="8951" customFormat="false" ht="15" hidden="false" customHeight="false" outlineLevel="0" collapsed="false">
      <c r="A8951" s="0" t="n">
        <v>202408</v>
      </c>
      <c r="B8951" s="0" t="n">
        <v>202409</v>
      </c>
      <c r="C8951" s="37" t="s">
        <v>112</v>
      </c>
      <c r="D8951" s="37" t="s">
        <v>476</v>
      </c>
      <c r="E8951" s="0" t="n">
        <v>2</v>
      </c>
      <c r="F8951" s="38" t="s">
        <v>70</v>
      </c>
      <c r="G8951" s="37" t="s">
        <v>477</v>
      </c>
      <c r="H8951" s="0" t="n">
        <v>1357865</v>
      </c>
      <c r="I8951" s="0" t="n">
        <v>616307</v>
      </c>
      <c r="J8951" s="0" t="n">
        <v>20659</v>
      </c>
    </row>
    <row r="8952" customFormat="false" ht="15" hidden="false" customHeight="false" outlineLevel="0" collapsed="false">
      <c r="A8952" s="0" t="n">
        <v>202408</v>
      </c>
      <c r="B8952" s="0" t="n">
        <v>202409</v>
      </c>
      <c r="C8952" s="37" t="s">
        <v>136</v>
      </c>
      <c r="D8952" s="37" t="s">
        <v>132</v>
      </c>
      <c r="E8952" s="0" t="n">
        <v>2</v>
      </c>
      <c r="F8952" s="38" t="s">
        <v>70</v>
      </c>
      <c r="G8952" s="37" t="s">
        <v>478</v>
      </c>
      <c r="H8952" s="0" t="n">
        <v>1638130</v>
      </c>
      <c r="I8952" s="0" t="n">
        <v>878157</v>
      </c>
      <c r="J8952" s="0" t="n">
        <v>107148</v>
      </c>
    </row>
    <row r="8953" customFormat="false" ht="15" hidden="false" customHeight="false" outlineLevel="0" collapsed="false">
      <c r="A8953" s="0" t="n">
        <v>202408</v>
      </c>
      <c r="B8953" s="0" t="n">
        <v>202409</v>
      </c>
      <c r="C8953" s="37" t="s">
        <v>106</v>
      </c>
      <c r="D8953" s="37" t="s">
        <v>273</v>
      </c>
      <c r="E8953" s="0" t="n">
        <v>2</v>
      </c>
      <c r="F8953" s="38" t="s">
        <v>70</v>
      </c>
      <c r="G8953" s="37" t="s">
        <v>479</v>
      </c>
      <c r="H8953" s="0" t="n">
        <v>217474</v>
      </c>
      <c r="I8953" s="0" t="n">
        <v>135629</v>
      </c>
      <c r="J8953" s="0" t="n">
        <v>16815</v>
      </c>
    </row>
    <row r="8954" customFormat="false" ht="15" hidden="false" customHeight="false" outlineLevel="0" collapsed="false">
      <c r="A8954" s="0" t="n">
        <v>202408</v>
      </c>
      <c r="B8954" s="0" t="n">
        <v>202409</v>
      </c>
      <c r="C8954" s="37" t="s">
        <v>149</v>
      </c>
      <c r="D8954" s="37" t="s">
        <v>159</v>
      </c>
      <c r="E8954" s="0" t="n">
        <v>2</v>
      </c>
      <c r="F8954" s="38" t="s">
        <v>70</v>
      </c>
      <c r="G8954" s="37" t="s">
        <v>480</v>
      </c>
      <c r="H8954" s="0" t="n">
        <v>1216785</v>
      </c>
      <c r="I8954" s="0" t="n">
        <v>517069</v>
      </c>
      <c r="J8954" s="0" t="n">
        <v>-27764</v>
      </c>
    </row>
    <row r="8955" customFormat="false" ht="15" hidden="false" customHeight="false" outlineLevel="0" collapsed="false">
      <c r="A8955" s="0" t="n">
        <v>202408</v>
      </c>
      <c r="B8955" s="0" t="n">
        <v>202409</v>
      </c>
      <c r="C8955" s="37" t="s">
        <v>109</v>
      </c>
      <c r="D8955" s="37" t="s">
        <v>241</v>
      </c>
      <c r="E8955" s="0" t="n">
        <v>2</v>
      </c>
      <c r="F8955" s="38" t="s">
        <v>70</v>
      </c>
      <c r="G8955" s="37" t="s">
        <v>481</v>
      </c>
      <c r="H8955" s="0" t="n">
        <v>12244936</v>
      </c>
      <c r="I8955" s="0" t="n">
        <v>7489982</v>
      </c>
      <c r="J8955" s="0" t="n">
        <v>811720</v>
      </c>
    </row>
    <row r="8956" customFormat="false" ht="15" hidden="false" customHeight="false" outlineLevel="0" collapsed="false">
      <c r="A8956" s="0" t="n">
        <v>202408</v>
      </c>
      <c r="B8956" s="0" t="n">
        <v>202409</v>
      </c>
      <c r="C8956" s="37" t="s">
        <v>184</v>
      </c>
      <c r="D8956" s="37" t="s">
        <v>482</v>
      </c>
      <c r="E8956" s="0" t="n">
        <v>2</v>
      </c>
      <c r="F8956" s="38" t="s">
        <v>70</v>
      </c>
      <c r="G8956" s="37" t="s">
        <v>483</v>
      </c>
      <c r="H8956" s="0" t="n">
        <v>2191727</v>
      </c>
      <c r="I8956" s="0" t="n">
        <v>1922318</v>
      </c>
      <c r="J8956" s="0" t="n">
        <v>260092</v>
      </c>
    </row>
    <row r="8957" customFormat="false" ht="15" hidden="false" customHeight="false" outlineLevel="0" collapsed="false">
      <c r="A8957" s="0" t="n">
        <v>202408</v>
      </c>
      <c r="B8957" s="0" t="n">
        <v>202409</v>
      </c>
      <c r="C8957" s="37" t="s">
        <v>152</v>
      </c>
      <c r="D8957" s="37" t="s">
        <v>328</v>
      </c>
      <c r="E8957" s="0" t="n">
        <v>2</v>
      </c>
      <c r="F8957" s="38" t="s">
        <v>70</v>
      </c>
      <c r="G8957" s="37" t="s">
        <v>484</v>
      </c>
      <c r="H8957" s="0" t="n">
        <v>1629610</v>
      </c>
      <c r="I8957" s="0" t="n">
        <v>879808</v>
      </c>
      <c r="J8957" s="0" t="n">
        <v>18452</v>
      </c>
    </row>
    <row r="8958" customFormat="false" ht="15" hidden="false" customHeight="false" outlineLevel="0" collapsed="false">
      <c r="A8958" s="0" t="n">
        <v>202408</v>
      </c>
      <c r="B8958" s="0" t="n">
        <v>202409</v>
      </c>
      <c r="C8958" s="37" t="s">
        <v>115</v>
      </c>
      <c r="D8958" s="37" t="s">
        <v>423</v>
      </c>
      <c r="E8958" s="0" t="n">
        <v>2</v>
      </c>
      <c r="F8958" s="38" t="s">
        <v>70</v>
      </c>
      <c r="G8958" s="37" t="s">
        <v>485</v>
      </c>
      <c r="H8958" s="0" t="n">
        <v>773834</v>
      </c>
      <c r="I8958" s="0" t="n">
        <v>542929</v>
      </c>
      <c r="J8958" s="0" t="n">
        <v>5868</v>
      </c>
    </row>
    <row r="8959" customFormat="false" ht="15" hidden="false" customHeight="false" outlineLevel="0" collapsed="false">
      <c r="A8959" s="0" t="n">
        <v>202408</v>
      </c>
      <c r="B8959" s="0" t="n">
        <v>202409</v>
      </c>
      <c r="C8959" s="37" t="s">
        <v>136</v>
      </c>
      <c r="D8959" s="37" t="s">
        <v>258</v>
      </c>
      <c r="E8959" s="0" t="n">
        <v>2</v>
      </c>
      <c r="F8959" s="38" t="s">
        <v>70</v>
      </c>
      <c r="G8959" s="37" t="s">
        <v>486</v>
      </c>
      <c r="H8959" s="0" t="n">
        <v>771794</v>
      </c>
      <c r="I8959" s="0" t="n">
        <v>215952</v>
      </c>
      <c r="J8959" s="0" t="n">
        <v>26810</v>
      </c>
    </row>
    <row r="8960" customFormat="false" ht="15" hidden="false" customHeight="false" outlineLevel="0" collapsed="false">
      <c r="A8960" s="0" t="n">
        <v>202408</v>
      </c>
      <c r="B8960" s="0" t="n">
        <v>202409</v>
      </c>
      <c r="C8960" s="37" t="s">
        <v>109</v>
      </c>
      <c r="D8960" s="37" t="s">
        <v>130</v>
      </c>
      <c r="E8960" s="0" t="n">
        <v>2</v>
      </c>
      <c r="F8960" s="38" t="s">
        <v>70</v>
      </c>
      <c r="G8960" s="37" t="s">
        <v>487</v>
      </c>
      <c r="H8960" s="0" t="n">
        <v>87430</v>
      </c>
      <c r="I8960" s="0" t="n">
        <v>34996</v>
      </c>
      <c r="J8960" s="0" t="n">
        <v>-6205</v>
      </c>
    </row>
    <row r="8961" customFormat="false" ht="15" hidden="false" customHeight="false" outlineLevel="0" collapsed="false">
      <c r="A8961" s="0" t="n">
        <v>202408</v>
      </c>
      <c r="B8961" s="0" t="n">
        <v>202409</v>
      </c>
      <c r="C8961" s="37" t="s">
        <v>112</v>
      </c>
      <c r="D8961" s="37" t="s">
        <v>107</v>
      </c>
      <c r="E8961" s="0" t="n">
        <v>2</v>
      </c>
      <c r="F8961" s="38" t="s">
        <v>70</v>
      </c>
      <c r="G8961" s="37" t="s">
        <v>488</v>
      </c>
      <c r="H8961" s="0" t="n">
        <v>1620685</v>
      </c>
      <c r="I8961" s="0" t="n">
        <v>421611</v>
      </c>
      <c r="J8961" s="0" t="n">
        <v>33817</v>
      </c>
    </row>
    <row r="8962" customFormat="false" ht="15" hidden="false" customHeight="false" outlineLevel="0" collapsed="false">
      <c r="A8962" s="0" t="n">
        <v>202408</v>
      </c>
      <c r="B8962" s="0" t="n">
        <v>202409</v>
      </c>
      <c r="C8962" s="37" t="s">
        <v>152</v>
      </c>
      <c r="D8962" s="37" t="s">
        <v>212</v>
      </c>
      <c r="E8962" s="0" t="n">
        <v>2</v>
      </c>
      <c r="F8962" s="38" t="s">
        <v>70</v>
      </c>
      <c r="G8962" s="37" t="s">
        <v>489</v>
      </c>
      <c r="H8962" s="0" t="n">
        <v>3750772</v>
      </c>
      <c r="I8962" s="0" t="n">
        <v>2633873</v>
      </c>
      <c r="J8962" s="0" t="n">
        <v>641197</v>
      </c>
    </row>
    <row r="8963" customFormat="false" ht="15" hidden="false" customHeight="false" outlineLevel="0" collapsed="false">
      <c r="A8963" s="0" t="n">
        <v>202408</v>
      </c>
      <c r="B8963" s="0" t="n">
        <v>202409</v>
      </c>
      <c r="C8963" s="37" t="s">
        <v>152</v>
      </c>
      <c r="D8963" s="37" t="s">
        <v>490</v>
      </c>
      <c r="E8963" s="0" t="n">
        <v>2</v>
      </c>
      <c r="F8963" s="38" t="s">
        <v>70</v>
      </c>
      <c r="G8963" s="37" t="s">
        <v>491</v>
      </c>
      <c r="H8963" s="0" t="n">
        <v>165129</v>
      </c>
      <c r="I8963" s="0" t="n">
        <v>106300</v>
      </c>
      <c r="J8963" s="0" t="n">
        <v>-19095</v>
      </c>
    </row>
    <row r="8964" customFormat="false" ht="15" hidden="false" customHeight="false" outlineLevel="0" collapsed="false">
      <c r="A8964" s="0" t="n">
        <v>202408</v>
      </c>
      <c r="B8964" s="0" t="n">
        <v>202409</v>
      </c>
      <c r="C8964" s="37" t="s">
        <v>112</v>
      </c>
      <c r="D8964" s="37" t="s">
        <v>120</v>
      </c>
      <c r="E8964" s="0" t="n">
        <v>2</v>
      </c>
      <c r="F8964" s="38" t="s">
        <v>70</v>
      </c>
      <c r="G8964" s="37" t="s">
        <v>492</v>
      </c>
      <c r="H8964" s="0" t="n">
        <v>618620</v>
      </c>
      <c r="I8964" s="0" t="n">
        <v>622912</v>
      </c>
      <c r="J8964" s="0" t="n">
        <v>101091</v>
      </c>
    </row>
    <row r="8965" customFormat="false" ht="15" hidden="false" customHeight="false" outlineLevel="0" collapsed="false">
      <c r="A8965" s="0" t="n">
        <v>202408</v>
      </c>
      <c r="B8965" s="0" t="n">
        <v>202409</v>
      </c>
      <c r="C8965" s="37" t="s">
        <v>184</v>
      </c>
      <c r="D8965" s="37" t="s">
        <v>493</v>
      </c>
      <c r="E8965" s="0" t="n">
        <v>2</v>
      </c>
      <c r="F8965" s="38" t="s">
        <v>70</v>
      </c>
      <c r="G8965" s="37" t="s">
        <v>494</v>
      </c>
      <c r="H8965" s="0" t="n">
        <v>240341</v>
      </c>
      <c r="I8965" s="0" t="n">
        <v>73376</v>
      </c>
      <c r="J8965" s="0" t="n">
        <v>9865</v>
      </c>
    </row>
    <row r="8966" customFormat="false" ht="15" hidden="false" customHeight="false" outlineLevel="0" collapsed="false">
      <c r="A8966" s="0" t="n">
        <v>202408</v>
      </c>
      <c r="B8966" s="0" t="n">
        <v>202409</v>
      </c>
      <c r="C8966" s="37" t="s">
        <v>109</v>
      </c>
      <c r="D8966" s="37" t="s">
        <v>495</v>
      </c>
      <c r="E8966" s="0" t="n">
        <v>2</v>
      </c>
      <c r="F8966" s="38" t="s">
        <v>70</v>
      </c>
      <c r="G8966" s="37" t="s">
        <v>496</v>
      </c>
      <c r="H8966" s="0" t="n">
        <v>387241</v>
      </c>
      <c r="I8966" s="0" t="n">
        <v>123725</v>
      </c>
      <c r="J8966" s="0" t="n">
        <v>-7895</v>
      </c>
    </row>
    <row r="8967" customFormat="false" ht="15" hidden="false" customHeight="false" outlineLevel="0" collapsed="false">
      <c r="A8967" s="0" t="n">
        <v>202408</v>
      </c>
      <c r="B8967" s="0" t="n">
        <v>202409</v>
      </c>
      <c r="C8967" s="37" t="s">
        <v>101</v>
      </c>
      <c r="D8967" s="37" t="s">
        <v>269</v>
      </c>
      <c r="E8967" s="0" t="n">
        <v>2</v>
      </c>
      <c r="F8967" s="38" t="s">
        <v>70</v>
      </c>
      <c r="G8967" s="37" t="s">
        <v>497</v>
      </c>
      <c r="H8967" s="0" t="n">
        <v>1287279</v>
      </c>
      <c r="I8967" s="0" t="n">
        <v>507262</v>
      </c>
      <c r="J8967" s="0" t="n">
        <v>66983</v>
      </c>
    </row>
    <row r="8968" customFormat="false" ht="15" hidden="false" customHeight="false" outlineLevel="0" collapsed="false">
      <c r="A8968" s="0" t="n">
        <v>202408</v>
      </c>
      <c r="B8968" s="0" t="n">
        <v>202409</v>
      </c>
      <c r="C8968" s="37" t="s">
        <v>109</v>
      </c>
      <c r="D8968" s="37" t="s">
        <v>391</v>
      </c>
      <c r="E8968" s="0" t="n">
        <v>2</v>
      </c>
      <c r="F8968" s="38" t="s">
        <v>70</v>
      </c>
      <c r="G8968" s="37" t="s">
        <v>498</v>
      </c>
      <c r="H8968" s="0" t="n">
        <v>114590</v>
      </c>
      <c r="I8968" s="0" t="n">
        <v>58888</v>
      </c>
      <c r="J8968" s="0" t="n">
        <v>10608</v>
      </c>
    </row>
    <row r="8969" customFormat="false" ht="15" hidden="false" customHeight="false" outlineLevel="0" collapsed="false">
      <c r="A8969" s="0" t="n">
        <v>202408</v>
      </c>
      <c r="B8969" s="0" t="n">
        <v>202409</v>
      </c>
      <c r="C8969" s="37" t="s">
        <v>184</v>
      </c>
      <c r="D8969" s="37" t="s">
        <v>141</v>
      </c>
      <c r="E8969" s="0" t="n">
        <v>2</v>
      </c>
      <c r="F8969" s="38" t="s">
        <v>70</v>
      </c>
      <c r="G8969" s="37" t="s">
        <v>499</v>
      </c>
      <c r="H8969" s="0" t="n">
        <v>2189722</v>
      </c>
      <c r="I8969" s="0" t="n">
        <v>893747</v>
      </c>
      <c r="J8969" s="0" t="n">
        <v>-33660</v>
      </c>
    </row>
    <row r="8970" customFormat="false" ht="15" hidden="false" customHeight="false" outlineLevel="0" collapsed="false">
      <c r="A8970" s="0" t="n">
        <v>202408</v>
      </c>
      <c r="B8970" s="0" t="n">
        <v>202409</v>
      </c>
      <c r="C8970" s="37" t="s">
        <v>101</v>
      </c>
      <c r="D8970" s="37" t="s">
        <v>500</v>
      </c>
      <c r="E8970" s="0" t="n">
        <v>2</v>
      </c>
      <c r="F8970" s="38" t="s">
        <v>70</v>
      </c>
      <c r="G8970" s="37" t="s">
        <v>501</v>
      </c>
      <c r="H8970" s="0" t="n">
        <v>2631737</v>
      </c>
      <c r="I8970" s="0" t="n">
        <v>789850</v>
      </c>
      <c r="J8970" s="0" t="n">
        <v>7328</v>
      </c>
    </row>
    <row r="8971" customFormat="false" ht="15" hidden="false" customHeight="false" outlineLevel="0" collapsed="false">
      <c r="A8971" s="0" t="n">
        <v>202408</v>
      </c>
      <c r="B8971" s="0" t="n">
        <v>202409</v>
      </c>
      <c r="C8971" s="37" t="s">
        <v>149</v>
      </c>
      <c r="D8971" s="37" t="s">
        <v>502</v>
      </c>
      <c r="E8971" s="0" t="n">
        <v>2</v>
      </c>
      <c r="F8971" s="38" t="s">
        <v>70</v>
      </c>
      <c r="G8971" s="37" t="s">
        <v>503</v>
      </c>
      <c r="H8971" s="0" t="n">
        <v>721800</v>
      </c>
      <c r="I8971" s="0" t="n">
        <v>360389</v>
      </c>
      <c r="J8971" s="0" t="n">
        <v>29772</v>
      </c>
    </row>
    <row r="8972" customFormat="false" ht="15" hidden="false" customHeight="false" outlineLevel="0" collapsed="false">
      <c r="A8972" s="0" t="n">
        <v>202408</v>
      </c>
      <c r="B8972" s="0" t="n">
        <v>202409</v>
      </c>
      <c r="C8972" s="37" t="s">
        <v>178</v>
      </c>
      <c r="D8972" s="37" t="s">
        <v>161</v>
      </c>
      <c r="E8972" s="0" t="n">
        <v>2</v>
      </c>
      <c r="F8972" s="38" t="s">
        <v>70</v>
      </c>
      <c r="G8972" s="37" t="s">
        <v>504</v>
      </c>
      <c r="H8972" s="0" t="n">
        <v>56283</v>
      </c>
      <c r="I8972" s="0" t="n">
        <v>48222</v>
      </c>
      <c r="J8972" s="0" t="n">
        <v>8572</v>
      </c>
    </row>
    <row r="8973" customFormat="false" ht="15" hidden="false" customHeight="false" outlineLevel="0" collapsed="false">
      <c r="A8973" s="0" t="n">
        <v>202408</v>
      </c>
      <c r="B8973" s="0" t="n">
        <v>202409</v>
      </c>
      <c r="C8973" s="37" t="s">
        <v>112</v>
      </c>
      <c r="D8973" s="37" t="s">
        <v>294</v>
      </c>
      <c r="E8973" s="0" t="n">
        <v>2</v>
      </c>
      <c r="F8973" s="38" t="s">
        <v>70</v>
      </c>
      <c r="G8973" s="37" t="s">
        <v>505</v>
      </c>
      <c r="H8973" s="0" t="n">
        <v>377985</v>
      </c>
      <c r="I8973" s="0" t="n">
        <v>294288</v>
      </c>
      <c r="J8973" s="0" t="n">
        <v>7619</v>
      </c>
    </row>
    <row r="8974" customFormat="false" ht="15" hidden="false" customHeight="false" outlineLevel="0" collapsed="false">
      <c r="A8974" s="0" t="n">
        <v>202408</v>
      </c>
      <c r="B8974" s="0" t="n">
        <v>202409</v>
      </c>
      <c r="C8974" s="37" t="s">
        <v>149</v>
      </c>
      <c r="D8974" s="37" t="s">
        <v>116</v>
      </c>
      <c r="E8974" s="0" t="n">
        <v>2</v>
      </c>
      <c r="F8974" s="38" t="s">
        <v>70</v>
      </c>
      <c r="G8974" s="37" t="s">
        <v>506</v>
      </c>
      <c r="H8974" s="0" t="n">
        <v>4032132</v>
      </c>
      <c r="I8974" s="0" t="n">
        <v>1164657</v>
      </c>
      <c r="J8974" s="0" t="n">
        <v>88270</v>
      </c>
    </row>
    <row r="8975" customFormat="false" ht="15" hidden="false" customHeight="false" outlineLevel="0" collapsed="false">
      <c r="A8975" s="0" t="n">
        <v>202408</v>
      </c>
      <c r="B8975" s="0" t="n">
        <v>202409</v>
      </c>
      <c r="C8975" s="37" t="s">
        <v>95</v>
      </c>
      <c r="D8975" s="37" t="s">
        <v>251</v>
      </c>
      <c r="E8975" s="0" t="n">
        <v>2</v>
      </c>
      <c r="F8975" s="38" t="s">
        <v>70</v>
      </c>
      <c r="G8975" s="37" t="s">
        <v>507</v>
      </c>
      <c r="H8975" s="0" t="n">
        <v>40134</v>
      </c>
      <c r="I8975" s="0" t="n">
        <v>20234</v>
      </c>
      <c r="J8975" s="0" t="n">
        <v>273</v>
      </c>
    </row>
    <row r="8976" customFormat="false" ht="15" hidden="false" customHeight="false" outlineLevel="0" collapsed="false">
      <c r="A8976" s="0" t="n">
        <v>202408</v>
      </c>
      <c r="B8976" s="0" t="n">
        <v>202409</v>
      </c>
      <c r="C8976" s="37" t="s">
        <v>106</v>
      </c>
      <c r="D8976" s="37" t="s">
        <v>118</v>
      </c>
      <c r="E8976" s="0" t="n">
        <v>2</v>
      </c>
      <c r="F8976" s="38" t="s">
        <v>70</v>
      </c>
      <c r="G8976" s="37" t="s">
        <v>508</v>
      </c>
      <c r="H8976" s="0" t="n">
        <v>868559</v>
      </c>
      <c r="I8976" s="0" t="n">
        <v>214885</v>
      </c>
      <c r="J8976" s="0" t="n">
        <v>17719</v>
      </c>
    </row>
    <row r="8977" customFormat="false" ht="15" hidden="false" customHeight="false" outlineLevel="0" collapsed="false">
      <c r="A8977" s="0" t="n">
        <v>202408</v>
      </c>
      <c r="B8977" s="0" t="n">
        <v>202409</v>
      </c>
      <c r="C8977" s="37" t="s">
        <v>152</v>
      </c>
      <c r="D8977" s="37" t="s">
        <v>509</v>
      </c>
      <c r="E8977" s="0" t="n">
        <v>2</v>
      </c>
      <c r="F8977" s="38" t="s">
        <v>70</v>
      </c>
      <c r="G8977" s="37" t="s">
        <v>510</v>
      </c>
      <c r="H8977" s="0" t="n">
        <v>287382</v>
      </c>
      <c r="I8977" s="0" t="n">
        <v>120769</v>
      </c>
      <c r="J8977" s="0" t="n">
        <v>22302</v>
      </c>
    </row>
    <row r="8978" customFormat="false" ht="15" hidden="false" customHeight="false" outlineLevel="0" collapsed="false">
      <c r="A8978" s="0" t="n">
        <v>202408</v>
      </c>
      <c r="B8978" s="0" t="n">
        <v>202409</v>
      </c>
      <c r="C8978" s="37" t="s">
        <v>101</v>
      </c>
      <c r="D8978" s="37" t="s">
        <v>511</v>
      </c>
      <c r="E8978" s="0" t="n">
        <v>2</v>
      </c>
      <c r="F8978" s="38" t="s">
        <v>70</v>
      </c>
      <c r="G8978" s="37" t="s">
        <v>512</v>
      </c>
      <c r="H8978" s="0" t="n">
        <v>3193938</v>
      </c>
      <c r="I8978" s="0" t="n">
        <v>3761119</v>
      </c>
      <c r="J8978" s="0" t="n">
        <v>340719</v>
      </c>
    </row>
    <row r="8979" customFormat="false" ht="15" hidden="false" customHeight="false" outlineLevel="0" collapsed="false">
      <c r="A8979" s="0" t="n">
        <v>202408</v>
      </c>
      <c r="B8979" s="0" t="n">
        <v>202409</v>
      </c>
      <c r="C8979" s="37" t="s">
        <v>178</v>
      </c>
      <c r="D8979" s="37" t="s">
        <v>513</v>
      </c>
      <c r="E8979" s="0" t="n">
        <v>2</v>
      </c>
      <c r="F8979" s="38" t="s">
        <v>70</v>
      </c>
      <c r="G8979" s="37" t="s">
        <v>514</v>
      </c>
      <c r="H8979" s="0" t="n">
        <v>426748</v>
      </c>
      <c r="I8979" s="0" t="n">
        <v>120682</v>
      </c>
      <c r="J8979" s="0" t="n">
        <v>5341</v>
      </c>
    </row>
    <row r="8980" customFormat="false" ht="15" hidden="false" customHeight="false" outlineLevel="0" collapsed="false">
      <c r="A8980" s="0" t="n">
        <v>202408</v>
      </c>
      <c r="B8980" s="0" t="n">
        <v>202409</v>
      </c>
      <c r="C8980" s="37" t="s">
        <v>178</v>
      </c>
      <c r="D8980" s="37" t="s">
        <v>452</v>
      </c>
      <c r="E8980" s="0" t="n">
        <v>2</v>
      </c>
      <c r="F8980" s="38" t="s">
        <v>70</v>
      </c>
      <c r="G8980" s="37" t="s">
        <v>515</v>
      </c>
      <c r="H8980" s="0" t="n">
        <v>1923656</v>
      </c>
      <c r="I8980" s="0" t="n">
        <v>420754</v>
      </c>
      <c r="J8980" s="0" t="n">
        <v>32282</v>
      </c>
    </row>
    <row r="8981" customFormat="false" ht="15" hidden="false" customHeight="false" outlineLevel="0" collapsed="false">
      <c r="A8981" s="0" t="n">
        <v>202408</v>
      </c>
      <c r="B8981" s="0" t="n">
        <v>202409</v>
      </c>
      <c r="C8981" s="37" t="s">
        <v>101</v>
      </c>
      <c r="D8981" s="37" t="s">
        <v>516</v>
      </c>
      <c r="E8981" s="0" t="n">
        <v>2</v>
      </c>
      <c r="F8981" s="38" t="s">
        <v>70</v>
      </c>
      <c r="G8981" s="37" t="s">
        <v>517</v>
      </c>
      <c r="H8981" s="0" t="n">
        <v>2380581</v>
      </c>
      <c r="I8981" s="0" t="n">
        <v>761355</v>
      </c>
      <c r="J8981" s="0" t="n">
        <v>-48</v>
      </c>
    </row>
    <row r="8982" customFormat="false" ht="15" hidden="false" customHeight="false" outlineLevel="0" collapsed="false">
      <c r="A8982" s="0" t="n">
        <v>202408</v>
      </c>
      <c r="B8982" s="0" t="n">
        <v>202409</v>
      </c>
      <c r="C8982" s="37" t="s">
        <v>149</v>
      </c>
      <c r="D8982" s="37" t="s">
        <v>396</v>
      </c>
      <c r="E8982" s="0" t="n">
        <v>2</v>
      </c>
      <c r="F8982" s="38" t="s">
        <v>70</v>
      </c>
      <c r="G8982" s="37" t="s">
        <v>518</v>
      </c>
      <c r="H8982" s="0" t="n">
        <v>10627032</v>
      </c>
      <c r="I8982" s="0" t="n">
        <v>5703634</v>
      </c>
      <c r="J8982" s="0" t="n">
        <v>-110874</v>
      </c>
    </row>
    <row r="8983" customFormat="false" ht="15" hidden="false" customHeight="false" outlineLevel="0" collapsed="false">
      <c r="A8983" s="0" t="n">
        <v>202408</v>
      </c>
      <c r="B8983" s="0" t="n">
        <v>202409</v>
      </c>
      <c r="C8983" s="37" t="s">
        <v>106</v>
      </c>
      <c r="D8983" s="37" t="s">
        <v>519</v>
      </c>
      <c r="E8983" s="0" t="n">
        <v>2</v>
      </c>
      <c r="F8983" s="38" t="s">
        <v>70</v>
      </c>
      <c r="G8983" s="37" t="s">
        <v>520</v>
      </c>
      <c r="H8983" s="0" t="n">
        <v>964524</v>
      </c>
      <c r="I8983" s="0" t="n">
        <v>921536</v>
      </c>
      <c r="J8983" s="0" t="n">
        <v>184622</v>
      </c>
    </row>
    <row r="8984" customFormat="false" ht="15" hidden="false" customHeight="false" outlineLevel="0" collapsed="false">
      <c r="A8984" s="0" t="n">
        <v>202408</v>
      </c>
      <c r="B8984" s="0" t="n">
        <v>202409</v>
      </c>
      <c r="C8984" s="37" t="s">
        <v>149</v>
      </c>
      <c r="D8984" s="37" t="s">
        <v>430</v>
      </c>
      <c r="E8984" s="0" t="n">
        <v>2</v>
      </c>
      <c r="F8984" s="38" t="s">
        <v>70</v>
      </c>
      <c r="G8984" s="37" t="s">
        <v>521</v>
      </c>
      <c r="H8984" s="0" t="n">
        <v>1802859</v>
      </c>
      <c r="I8984" s="0" t="n">
        <v>1441101</v>
      </c>
      <c r="J8984" s="0" t="n">
        <v>351299</v>
      </c>
    </row>
    <row r="8985" customFormat="false" ht="15" hidden="false" customHeight="false" outlineLevel="0" collapsed="false">
      <c r="A8985" s="0" t="n">
        <v>202408</v>
      </c>
      <c r="B8985" s="0" t="n">
        <v>202409</v>
      </c>
      <c r="C8985" s="37" t="s">
        <v>149</v>
      </c>
      <c r="D8985" s="37" t="s">
        <v>352</v>
      </c>
      <c r="E8985" s="0" t="n">
        <v>2</v>
      </c>
      <c r="F8985" s="38" t="s">
        <v>70</v>
      </c>
      <c r="G8985" s="37" t="s">
        <v>522</v>
      </c>
      <c r="H8985" s="0" t="n">
        <v>189005</v>
      </c>
      <c r="I8985" s="0" t="n">
        <v>51371</v>
      </c>
      <c r="J8985" s="0" t="n">
        <v>-5093</v>
      </c>
    </row>
    <row r="8986" customFormat="false" ht="15" hidden="false" customHeight="false" outlineLevel="0" collapsed="false">
      <c r="A8986" s="0" t="n">
        <v>202408</v>
      </c>
      <c r="B8986" s="0" t="n">
        <v>202409</v>
      </c>
      <c r="C8986" s="37" t="s">
        <v>95</v>
      </c>
      <c r="D8986" s="37" t="s">
        <v>269</v>
      </c>
      <c r="E8986" s="0" t="n">
        <v>2</v>
      </c>
      <c r="F8986" s="38" t="s">
        <v>70</v>
      </c>
      <c r="G8986" s="37" t="s">
        <v>523</v>
      </c>
      <c r="H8986" s="0" t="n">
        <v>4293147</v>
      </c>
      <c r="I8986" s="0" t="n">
        <v>3160243</v>
      </c>
      <c r="J8986" s="0" t="n">
        <v>436787</v>
      </c>
    </row>
    <row r="8987" customFormat="false" ht="15" hidden="false" customHeight="false" outlineLevel="0" collapsed="false">
      <c r="A8987" s="0" t="n">
        <v>202408</v>
      </c>
      <c r="B8987" s="0" t="n">
        <v>202409</v>
      </c>
      <c r="C8987" s="37" t="s">
        <v>106</v>
      </c>
      <c r="D8987" s="37" t="s">
        <v>110</v>
      </c>
      <c r="E8987" s="0" t="n">
        <v>2</v>
      </c>
      <c r="F8987" s="38" t="s">
        <v>70</v>
      </c>
      <c r="G8987" s="37" t="s">
        <v>524</v>
      </c>
      <c r="H8987" s="0" t="n">
        <v>558807</v>
      </c>
      <c r="I8987" s="0" t="n">
        <v>358794</v>
      </c>
      <c r="J8987" s="0" t="n">
        <v>59522</v>
      </c>
    </row>
    <row r="8988" customFormat="false" ht="15" hidden="false" customHeight="false" outlineLevel="0" collapsed="false">
      <c r="A8988" s="0" t="n">
        <v>202408</v>
      </c>
      <c r="B8988" s="0" t="n">
        <v>202409</v>
      </c>
      <c r="C8988" s="37" t="s">
        <v>149</v>
      </c>
      <c r="D8988" s="37" t="s">
        <v>383</v>
      </c>
      <c r="E8988" s="0" t="n">
        <v>2</v>
      </c>
      <c r="F8988" s="38" t="s">
        <v>70</v>
      </c>
      <c r="G8988" s="37" t="s">
        <v>525</v>
      </c>
      <c r="H8988" s="0" t="n">
        <v>510475</v>
      </c>
      <c r="I8988" s="0" t="n">
        <v>208575</v>
      </c>
      <c r="J8988" s="0" t="n">
        <v>-8587</v>
      </c>
    </row>
    <row r="8989" customFormat="false" ht="15" hidden="false" customHeight="false" outlineLevel="0" collapsed="false">
      <c r="A8989" s="0" t="n">
        <v>202408</v>
      </c>
      <c r="B8989" s="0" t="n">
        <v>202409</v>
      </c>
      <c r="C8989" s="37" t="s">
        <v>184</v>
      </c>
      <c r="D8989" s="37" t="s">
        <v>218</v>
      </c>
      <c r="E8989" s="0" t="n">
        <v>2</v>
      </c>
      <c r="F8989" s="38" t="s">
        <v>70</v>
      </c>
      <c r="G8989" s="37" t="s">
        <v>526</v>
      </c>
      <c r="H8989" s="0" t="n">
        <v>1198996</v>
      </c>
      <c r="I8989" s="0" t="n">
        <v>492440</v>
      </c>
      <c r="J8989" s="0" t="n">
        <v>16164</v>
      </c>
    </row>
    <row r="8990" customFormat="false" ht="15" hidden="false" customHeight="false" outlineLevel="0" collapsed="false">
      <c r="A8990" s="0" t="n">
        <v>202408</v>
      </c>
      <c r="B8990" s="0" t="n">
        <v>202409</v>
      </c>
      <c r="C8990" s="37" t="s">
        <v>112</v>
      </c>
      <c r="D8990" s="37" t="s">
        <v>200</v>
      </c>
      <c r="E8990" s="0" t="n">
        <v>2</v>
      </c>
      <c r="F8990" s="38" t="s">
        <v>70</v>
      </c>
      <c r="G8990" s="37" t="s">
        <v>527</v>
      </c>
      <c r="H8990" s="0" t="n">
        <v>241958</v>
      </c>
      <c r="I8990" s="0" t="n">
        <v>79170</v>
      </c>
      <c r="J8990" s="0" t="n">
        <v>1765</v>
      </c>
    </row>
    <row r="8991" customFormat="false" ht="15" hidden="false" customHeight="false" outlineLevel="0" collapsed="false">
      <c r="A8991" s="0" t="n">
        <v>202408</v>
      </c>
      <c r="B8991" s="0" t="n">
        <v>202409</v>
      </c>
      <c r="C8991" s="37" t="s">
        <v>152</v>
      </c>
      <c r="D8991" s="37" t="s">
        <v>328</v>
      </c>
      <c r="E8991" s="0" t="n">
        <v>2</v>
      </c>
      <c r="F8991" s="38" t="s">
        <v>70</v>
      </c>
      <c r="G8991" s="37" t="s">
        <v>528</v>
      </c>
      <c r="H8991" s="0" t="n">
        <v>1866806</v>
      </c>
      <c r="I8991" s="0" t="n">
        <v>380377</v>
      </c>
      <c r="J8991" s="0" t="n">
        <v>102738</v>
      </c>
    </row>
    <row r="8992" customFormat="false" ht="15" hidden="false" customHeight="false" outlineLevel="0" collapsed="false">
      <c r="A8992" s="0" t="n">
        <v>202408</v>
      </c>
      <c r="B8992" s="0" t="n">
        <v>202409</v>
      </c>
      <c r="C8992" s="37" t="s">
        <v>95</v>
      </c>
      <c r="D8992" s="37" t="s">
        <v>96</v>
      </c>
      <c r="E8992" s="0" t="n">
        <v>2</v>
      </c>
      <c r="F8992" s="38" t="s">
        <v>70</v>
      </c>
      <c r="G8992" s="37" t="s">
        <v>529</v>
      </c>
      <c r="H8992" s="0" t="n">
        <v>4144796</v>
      </c>
      <c r="I8992" s="0" t="n">
        <v>2411999</v>
      </c>
      <c r="J8992" s="0" t="n">
        <v>591531</v>
      </c>
    </row>
    <row r="8993" customFormat="false" ht="15" hidden="false" customHeight="false" outlineLevel="0" collapsed="false">
      <c r="A8993" s="0" t="n">
        <v>202408</v>
      </c>
      <c r="B8993" s="0" t="n">
        <v>202409</v>
      </c>
      <c r="C8993" s="37" t="s">
        <v>158</v>
      </c>
      <c r="D8993" s="37" t="s">
        <v>474</v>
      </c>
      <c r="E8993" s="0" t="n">
        <v>2</v>
      </c>
      <c r="F8993" s="38" t="s">
        <v>70</v>
      </c>
      <c r="G8993" s="37" t="s">
        <v>530</v>
      </c>
      <c r="H8993" s="0" t="n">
        <v>1774416</v>
      </c>
      <c r="I8993" s="0" t="n">
        <v>686035</v>
      </c>
      <c r="J8993" s="0" t="n">
        <v>-8313</v>
      </c>
    </row>
    <row r="8994" customFormat="false" ht="15" hidden="false" customHeight="false" outlineLevel="0" collapsed="false">
      <c r="A8994" s="0" t="n">
        <v>202408</v>
      </c>
      <c r="B8994" s="0" t="n">
        <v>202409</v>
      </c>
      <c r="C8994" s="37" t="s">
        <v>197</v>
      </c>
      <c r="D8994" s="37" t="s">
        <v>531</v>
      </c>
      <c r="E8994" s="0" t="n">
        <v>2</v>
      </c>
      <c r="F8994" s="38" t="s">
        <v>70</v>
      </c>
      <c r="G8994" s="37" t="s">
        <v>532</v>
      </c>
      <c r="H8994" s="0" t="n">
        <v>175283</v>
      </c>
      <c r="I8994" s="0" t="n">
        <v>24679</v>
      </c>
      <c r="J8994" s="0" t="n">
        <v>-1627</v>
      </c>
    </row>
    <row r="8995" customFormat="false" ht="15" hidden="false" customHeight="false" outlineLevel="0" collapsed="false">
      <c r="A8995" s="0" t="n">
        <v>202408</v>
      </c>
      <c r="B8995" s="0" t="n">
        <v>202409</v>
      </c>
      <c r="C8995" s="37" t="s">
        <v>101</v>
      </c>
      <c r="D8995" s="37" t="s">
        <v>533</v>
      </c>
      <c r="E8995" s="0" t="n">
        <v>2</v>
      </c>
      <c r="F8995" s="38" t="s">
        <v>70</v>
      </c>
      <c r="G8995" s="37" t="s">
        <v>534</v>
      </c>
      <c r="H8995" s="0" t="n">
        <v>905485</v>
      </c>
      <c r="I8995" s="0" t="n">
        <v>240335</v>
      </c>
      <c r="J8995" s="0" t="n">
        <v>37804</v>
      </c>
    </row>
    <row r="8996" customFormat="false" ht="15" hidden="false" customHeight="false" outlineLevel="0" collapsed="false">
      <c r="A8996" s="0" t="n">
        <v>202408</v>
      </c>
      <c r="B8996" s="0" t="n">
        <v>202409</v>
      </c>
      <c r="C8996" s="37" t="s">
        <v>124</v>
      </c>
      <c r="D8996" s="37" t="s">
        <v>277</v>
      </c>
      <c r="E8996" s="0" t="n">
        <v>2</v>
      </c>
      <c r="F8996" s="38" t="s">
        <v>70</v>
      </c>
      <c r="G8996" s="37" t="s">
        <v>535</v>
      </c>
      <c r="H8996" s="0" t="n">
        <v>2820317</v>
      </c>
      <c r="I8996" s="0" t="n">
        <v>969767</v>
      </c>
      <c r="J8996" s="0" t="n">
        <v>130332</v>
      </c>
    </row>
    <row r="8997" customFormat="false" ht="15" hidden="false" customHeight="false" outlineLevel="0" collapsed="false">
      <c r="A8997" s="0" t="n">
        <v>202408</v>
      </c>
      <c r="B8997" s="0" t="n">
        <v>202409</v>
      </c>
      <c r="C8997" s="37" t="s">
        <v>101</v>
      </c>
      <c r="D8997" s="37" t="s">
        <v>450</v>
      </c>
      <c r="E8997" s="0" t="n">
        <v>2</v>
      </c>
      <c r="F8997" s="38" t="s">
        <v>70</v>
      </c>
      <c r="G8997" s="37" t="s">
        <v>536</v>
      </c>
      <c r="H8997" s="0" t="n">
        <v>137674</v>
      </c>
      <c r="I8997" s="0" t="n">
        <v>50968</v>
      </c>
      <c r="J8997" s="0" t="n">
        <v>10418</v>
      </c>
    </row>
    <row r="8998" customFormat="false" ht="15" hidden="false" customHeight="false" outlineLevel="0" collapsed="false">
      <c r="A8998" s="0" t="n">
        <v>202408</v>
      </c>
      <c r="B8998" s="0" t="n">
        <v>202409</v>
      </c>
      <c r="C8998" s="37" t="s">
        <v>178</v>
      </c>
      <c r="D8998" s="37" t="s">
        <v>102</v>
      </c>
      <c r="E8998" s="0" t="n">
        <v>2</v>
      </c>
      <c r="F8998" s="38" t="s">
        <v>70</v>
      </c>
      <c r="G8998" s="37" t="s">
        <v>537</v>
      </c>
      <c r="H8998" s="0" t="n">
        <v>351069</v>
      </c>
      <c r="I8998" s="0" t="n">
        <v>155490</v>
      </c>
      <c r="J8998" s="0" t="n">
        <v>-4028</v>
      </c>
    </row>
    <row r="8999" customFormat="false" ht="15" hidden="false" customHeight="false" outlineLevel="0" collapsed="false">
      <c r="A8999" s="0" t="n">
        <v>202408</v>
      </c>
      <c r="B8999" s="0" t="n">
        <v>202409</v>
      </c>
      <c r="C8999" s="37" t="s">
        <v>178</v>
      </c>
      <c r="D8999" s="37" t="s">
        <v>374</v>
      </c>
      <c r="E8999" s="0" t="n">
        <v>2</v>
      </c>
      <c r="F8999" s="38" t="s">
        <v>70</v>
      </c>
      <c r="G8999" s="37" t="s">
        <v>538</v>
      </c>
      <c r="H8999" s="0" t="n">
        <v>3875405</v>
      </c>
      <c r="I8999" s="0" t="n">
        <v>3028362</v>
      </c>
      <c r="J8999" s="0" t="n">
        <v>461383</v>
      </c>
    </row>
    <row r="9000" customFormat="false" ht="15" hidden="false" customHeight="false" outlineLevel="0" collapsed="false">
      <c r="A9000" s="0" t="n">
        <v>202408</v>
      </c>
      <c r="B9000" s="0" t="n">
        <v>202409</v>
      </c>
      <c r="C9000" s="37" t="s">
        <v>109</v>
      </c>
      <c r="D9000" s="37" t="s">
        <v>150</v>
      </c>
      <c r="E9000" s="0" t="n">
        <v>2</v>
      </c>
      <c r="F9000" s="38" t="s">
        <v>70</v>
      </c>
      <c r="G9000" s="37" t="s">
        <v>539</v>
      </c>
      <c r="H9000" s="0" t="n">
        <v>1996818</v>
      </c>
      <c r="I9000" s="0" t="n">
        <v>1846334</v>
      </c>
      <c r="J9000" s="0" t="n">
        <v>12600</v>
      </c>
    </row>
    <row r="9001" customFormat="false" ht="15" hidden="false" customHeight="false" outlineLevel="0" collapsed="false">
      <c r="A9001" s="0" t="n">
        <v>202408</v>
      </c>
      <c r="B9001" s="0" t="n">
        <v>202409</v>
      </c>
      <c r="C9001" s="37" t="s">
        <v>158</v>
      </c>
      <c r="D9001" s="37" t="s">
        <v>540</v>
      </c>
      <c r="E9001" s="0" t="n">
        <v>2</v>
      </c>
      <c r="F9001" s="38" t="s">
        <v>70</v>
      </c>
      <c r="G9001" s="37" t="s">
        <v>541</v>
      </c>
      <c r="H9001" s="0" t="n">
        <v>1925310</v>
      </c>
      <c r="I9001" s="0" t="n">
        <v>907023</v>
      </c>
      <c r="J9001" s="0" t="n">
        <v>129084</v>
      </c>
    </row>
    <row r="9002" customFormat="false" ht="15" hidden="false" customHeight="false" outlineLevel="0" collapsed="false">
      <c r="A9002" s="0" t="n">
        <v>202408</v>
      </c>
      <c r="B9002" s="0" t="n">
        <v>202409</v>
      </c>
      <c r="C9002" s="37" t="s">
        <v>106</v>
      </c>
      <c r="D9002" s="37" t="s">
        <v>118</v>
      </c>
      <c r="E9002" s="0" t="n">
        <v>2</v>
      </c>
      <c r="F9002" s="38" t="s">
        <v>70</v>
      </c>
      <c r="G9002" s="37" t="s">
        <v>542</v>
      </c>
      <c r="H9002" s="0" t="n">
        <v>11526641</v>
      </c>
      <c r="I9002" s="0" t="n">
        <v>5423760</v>
      </c>
      <c r="J9002" s="0" t="n">
        <v>413768</v>
      </c>
    </row>
    <row r="9003" customFormat="false" ht="15" hidden="false" customHeight="false" outlineLevel="0" collapsed="false">
      <c r="A9003" s="0" t="n">
        <v>202408</v>
      </c>
      <c r="B9003" s="0" t="n">
        <v>202409</v>
      </c>
      <c r="C9003" s="37" t="s">
        <v>136</v>
      </c>
      <c r="D9003" s="37" t="s">
        <v>130</v>
      </c>
      <c r="E9003" s="0" t="n">
        <v>2</v>
      </c>
      <c r="F9003" s="38" t="s">
        <v>70</v>
      </c>
      <c r="G9003" s="37" t="s">
        <v>543</v>
      </c>
      <c r="H9003" s="0" t="n">
        <v>1587074</v>
      </c>
      <c r="I9003" s="0" t="n">
        <v>822072</v>
      </c>
      <c r="J9003" s="0" t="n">
        <v>222010</v>
      </c>
    </row>
    <row r="9004" customFormat="false" ht="15" hidden="false" customHeight="false" outlineLevel="0" collapsed="false">
      <c r="A9004" s="0" t="n">
        <v>202408</v>
      </c>
      <c r="B9004" s="0" t="n">
        <v>202409</v>
      </c>
      <c r="C9004" s="37" t="s">
        <v>136</v>
      </c>
      <c r="D9004" s="37" t="s">
        <v>447</v>
      </c>
      <c r="E9004" s="0" t="n">
        <v>2</v>
      </c>
      <c r="F9004" s="38" t="s">
        <v>70</v>
      </c>
      <c r="G9004" s="37" t="s">
        <v>544</v>
      </c>
      <c r="H9004" s="0" t="n">
        <v>3715022</v>
      </c>
      <c r="I9004" s="0" t="n">
        <v>1580234</v>
      </c>
      <c r="J9004" s="0" t="n">
        <v>197117</v>
      </c>
    </row>
    <row r="9005" customFormat="false" ht="15" hidden="false" customHeight="false" outlineLevel="0" collapsed="false">
      <c r="A9005" s="0" t="n">
        <v>202408</v>
      </c>
      <c r="B9005" s="0" t="n">
        <v>202409</v>
      </c>
      <c r="C9005" s="37" t="s">
        <v>136</v>
      </c>
      <c r="D9005" s="37" t="s">
        <v>170</v>
      </c>
      <c r="E9005" s="0" t="n">
        <v>2</v>
      </c>
      <c r="F9005" s="38" t="s">
        <v>70</v>
      </c>
      <c r="G9005" s="37" t="s">
        <v>545</v>
      </c>
      <c r="H9005" s="0" t="n">
        <v>29233249</v>
      </c>
      <c r="I9005" s="0" t="n">
        <v>16138013</v>
      </c>
      <c r="J9005" s="0" t="n">
        <v>784317</v>
      </c>
    </row>
    <row r="9006" customFormat="false" ht="15" hidden="false" customHeight="false" outlineLevel="0" collapsed="false">
      <c r="A9006" s="0" t="n">
        <v>202408</v>
      </c>
      <c r="B9006" s="0" t="n">
        <v>202409</v>
      </c>
      <c r="C9006" s="37" t="s">
        <v>106</v>
      </c>
      <c r="D9006" s="37" t="s">
        <v>210</v>
      </c>
      <c r="E9006" s="0" t="n">
        <v>2</v>
      </c>
      <c r="F9006" s="38" t="s">
        <v>70</v>
      </c>
      <c r="G9006" s="37" t="s">
        <v>546</v>
      </c>
      <c r="H9006" s="0" t="n">
        <v>1026010</v>
      </c>
      <c r="I9006" s="0" t="n">
        <v>289475</v>
      </c>
      <c r="J9006" s="0" t="n">
        <v>27151</v>
      </c>
    </row>
    <row r="9007" customFormat="false" ht="15" hidden="false" customHeight="false" outlineLevel="0" collapsed="false">
      <c r="A9007" s="0" t="n">
        <v>202408</v>
      </c>
      <c r="B9007" s="0" t="n">
        <v>202409</v>
      </c>
      <c r="C9007" s="37" t="s">
        <v>158</v>
      </c>
      <c r="D9007" s="37" t="s">
        <v>269</v>
      </c>
      <c r="E9007" s="0" t="n">
        <v>2</v>
      </c>
      <c r="F9007" s="38" t="s">
        <v>70</v>
      </c>
      <c r="G9007" s="37" t="s">
        <v>547</v>
      </c>
      <c r="H9007" s="0" t="n">
        <v>433810</v>
      </c>
      <c r="I9007" s="0" t="n">
        <v>193911</v>
      </c>
      <c r="J9007" s="0" t="n">
        <v>13564</v>
      </c>
    </row>
    <row r="9008" customFormat="false" ht="15" hidden="false" customHeight="false" outlineLevel="0" collapsed="false">
      <c r="A9008" s="0" t="n">
        <v>202408</v>
      </c>
      <c r="B9008" s="0" t="n">
        <v>202409</v>
      </c>
      <c r="C9008" s="37" t="s">
        <v>124</v>
      </c>
      <c r="D9008" s="37" t="s">
        <v>396</v>
      </c>
      <c r="E9008" s="0" t="n">
        <v>2</v>
      </c>
      <c r="F9008" s="38" t="s">
        <v>70</v>
      </c>
      <c r="G9008" s="37" t="s">
        <v>548</v>
      </c>
      <c r="H9008" s="0" t="n">
        <v>1881714</v>
      </c>
      <c r="I9008" s="0" t="n">
        <v>409302</v>
      </c>
      <c r="J9008" s="0" t="n">
        <v>-14507</v>
      </c>
    </row>
    <row r="9009" customFormat="false" ht="15" hidden="false" customHeight="false" outlineLevel="0" collapsed="false">
      <c r="A9009" s="0" t="n">
        <v>202408</v>
      </c>
      <c r="B9009" s="0" t="n">
        <v>202409</v>
      </c>
      <c r="C9009" s="37" t="s">
        <v>101</v>
      </c>
      <c r="D9009" s="37" t="s">
        <v>282</v>
      </c>
      <c r="E9009" s="0" t="n">
        <v>2</v>
      </c>
      <c r="F9009" s="38" t="s">
        <v>70</v>
      </c>
      <c r="G9009" s="37" t="s">
        <v>549</v>
      </c>
      <c r="H9009" s="0" t="n">
        <v>1965464</v>
      </c>
      <c r="I9009" s="0" t="n">
        <v>1915202</v>
      </c>
      <c r="J9009" s="0" t="n">
        <v>521872</v>
      </c>
    </row>
    <row r="9010" customFormat="false" ht="15" hidden="false" customHeight="false" outlineLevel="0" collapsed="false">
      <c r="A9010" s="0" t="n">
        <v>202408</v>
      </c>
      <c r="B9010" s="0" t="n">
        <v>202409</v>
      </c>
      <c r="C9010" s="37" t="s">
        <v>197</v>
      </c>
      <c r="D9010" s="37" t="s">
        <v>540</v>
      </c>
      <c r="E9010" s="0" t="n">
        <v>2</v>
      </c>
      <c r="F9010" s="38" t="s">
        <v>70</v>
      </c>
      <c r="G9010" s="37" t="s">
        <v>550</v>
      </c>
      <c r="H9010" s="0" t="n">
        <v>530287</v>
      </c>
      <c r="I9010" s="0" t="n">
        <v>132800</v>
      </c>
      <c r="J9010" s="0" t="n">
        <v>31855</v>
      </c>
    </row>
    <row r="9011" customFormat="false" ht="15" hidden="false" customHeight="false" outlineLevel="0" collapsed="false">
      <c r="A9011" s="0" t="n">
        <v>202408</v>
      </c>
      <c r="B9011" s="0" t="n">
        <v>202409</v>
      </c>
      <c r="C9011" s="37" t="s">
        <v>158</v>
      </c>
      <c r="D9011" s="37" t="s">
        <v>243</v>
      </c>
      <c r="E9011" s="0" t="n">
        <v>2</v>
      </c>
      <c r="F9011" s="38" t="s">
        <v>70</v>
      </c>
      <c r="G9011" s="37" t="s">
        <v>551</v>
      </c>
      <c r="H9011" s="0" t="n">
        <v>240167</v>
      </c>
      <c r="I9011" s="0" t="n">
        <v>146472</v>
      </c>
      <c r="J9011" s="0" t="n">
        <v>9135</v>
      </c>
    </row>
    <row r="9012" customFormat="false" ht="15" hidden="false" customHeight="false" outlineLevel="0" collapsed="false">
      <c r="A9012" s="0" t="n">
        <v>202408</v>
      </c>
      <c r="B9012" s="0" t="n">
        <v>202409</v>
      </c>
      <c r="C9012" s="37" t="s">
        <v>112</v>
      </c>
      <c r="D9012" s="37" t="s">
        <v>220</v>
      </c>
      <c r="E9012" s="0" t="n">
        <v>2</v>
      </c>
      <c r="F9012" s="38" t="s">
        <v>70</v>
      </c>
      <c r="G9012" s="37" t="s">
        <v>552</v>
      </c>
      <c r="H9012" s="0" t="n">
        <v>22879842</v>
      </c>
      <c r="I9012" s="0" t="n">
        <v>16047058</v>
      </c>
      <c r="J9012" s="0" t="n">
        <v>2406867</v>
      </c>
    </row>
    <row r="9013" customFormat="false" ht="15" hidden="false" customHeight="false" outlineLevel="0" collapsed="false">
      <c r="A9013" s="0" t="n">
        <v>202408</v>
      </c>
      <c r="B9013" s="0" t="n">
        <v>202409</v>
      </c>
      <c r="C9013" s="37" t="s">
        <v>184</v>
      </c>
      <c r="D9013" s="37" t="s">
        <v>509</v>
      </c>
      <c r="E9013" s="0" t="n">
        <v>2</v>
      </c>
      <c r="F9013" s="38" t="s">
        <v>70</v>
      </c>
      <c r="G9013" s="37" t="s">
        <v>553</v>
      </c>
      <c r="H9013" s="0" t="n">
        <v>1932002</v>
      </c>
      <c r="I9013" s="0" t="n">
        <v>696046</v>
      </c>
      <c r="J9013" s="0" t="n">
        <v>198473</v>
      </c>
    </row>
    <row r="9014" customFormat="false" ht="15" hidden="false" customHeight="false" outlineLevel="0" collapsed="false">
      <c r="A9014" s="0" t="n">
        <v>202408</v>
      </c>
      <c r="B9014" s="0" t="n">
        <v>202409</v>
      </c>
      <c r="C9014" s="37" t="s">
        <v>109</v>
      </c>
      <c r="D9014" s="37" t="s">
        <v>143</v>
      </c>
      <c r="E9014" s="0" t="n">
        <v>2</v>
      </c>
      <c r="F9014" s="38" t="s">
        <v>70</v>
      </c>
      <c r="G9014" s="37" t="s">
        <v>554</v>
      </c>
      <c r="H9014" s="0" t="n">
        <v>435339</v>
      </c>
      <c r="I9014" s="0" t="n">
        <v>422059</v>
      </c>
      <c r="J9014" s="0" t="n">
        <v>85969</v>
      </c>
    </row>
    <row r="9015" customFormat="false" ht="15" hidden="false" customHeight="false" outlineLevel="0" collapsed="false">
      <c r="A9015" s="0" t="n">
        <v>202408</v>
      </c>
      <c r="B9015" s="0" t="n">
        <v>202409</v>
      </c>
      <c r="C9015" s="37" t="s">
        <v>136</v>
      </c>
      <c r="D9015" s="37" t="s">
        <v>314</v>
      </c>
      <c r="E9015" s="0" t="n">
        <v>2</v>
      </c>
      <c r="F9015" s="38" t="s">
        <v>70</v>
      </c>
      <c r="G9015" s="37" t="s">
        <v>555</v>
      </c>
      <c r="H9015" s="0" t="n">
        <v>3862800</v>
      </c>
      <c r="I9015" s="0" t="n">
        <v>660734</v>
      </c>
      <c r="J9015" s="0" t="n">
        <v>32548</v>
      </c>
    </row>
    <row r="9016" customFormat="false" ht="15" hidden="false" customHeight="false" outlineLevel="0" collapsed="false">
      <c r="A9016" s="0" t="n">
        <v>202408</v>
      </c>
      <c r="B9016" s="0" t="n">
        <v>202409</v>
      </c>
      <c r="C9016" s="37" t="s">
        <v>106</v>
      </c>
      <c r="D9016" s="37" t="s">
        <v>174</v>
      </c>
      <c r="E9016" s="0" t="n">
        <v>2</v>
      </c>
      <c r="F9016" s="38" t="s">
        <v>70</v>
      </c>
      <c r="G9016" s="37" t="s">
        <v>556</v>
      </c>
      <c r="H9016" s="0" t="n">
        <v>1193757</v>
      </c>
      <c r="I9016" s="0" t="n">
        <v>610090</v>
      </c>
      <c r="J9016" s="0" t="n">
        <v>43441</v>
      </c>
    </row>
    <row r="9017" customFormat="false" ht="15" hidden="false" customHeight="false" outlineLevel="0" collapsed="false">
      <c r="A9017" s="0" t="n">
        <v>202408</v>
      </c>
      <c r="B9017" s="0" t="n">
        <v>202409</v>
      </c>
      <c r="C9017" s="37" t="s">
        <v>112</v>
      </c>
      <c r="D9017" s="37" t="s">
        <v>482</v>
      </c>
      <c r="E9017" s="0" t="n">
        <v>2</v>
      </c>
      <c r="F9017" s="38" t="s">
        <v>70</v>
      </c>
      <c r="G9017" s="37" t="s">
        <v>557</v>
      </c>
      <c r="H9017" s="0" t="n">
        <v>800178</v>
      </c>
      <c r="I9017" s="0" t="n">
        <v>410814</v>
      </c>
      <c r="J9017" s="0" t="n">
        <v>-37694</v>
      </c>
    </row>
    <row r="9018" customFormat="false" ht="15" hidden="false" customHeight="false" outlineLevel="0" collapsed="false">
      <c r="A9018" s="0" t="n">
        <v>202408</v>
      </c>
      <c r="B9018" s="0" t="n">
        <v>202409</v>
      </c>
      <c r="C9018" s="37" t="s">
        <v>101</v>
      </c>
      <c r="D9018" s="37" t="s">
        <v>391</v>
      </c>
      <c r="E9018" s="0" t="n">
        <v>2</v>
      </c>
      <c r="F9018" s="38" t="s">
        <v>70</v>
      </c>
      <c r="G9018" s="37" t="s">
        <v>558</v>
      </c>
      <c r="H9018" s="0" t="n">
        <v>2511786</v>
      </c>
      <c r="I9018" s="0" t="n">
        <v>609455</v>
      </c>
      <c r="J9018" s="0" t="n">
        <v>95975</v>
      </c>
    </row>
    <row r="9019" customFormat="false" ht="15" hidden="false" customHeight="false" outlineLevel="0" collapsed="false">
      <c r="A9019" s="0" t="n">
        <v>202408</v>
      </c>
      <c r="B9019" s="0" t="n">
        <v>202409</v>
      </c>
      <c r="C9019" s="37" t="s">
        <v>197</v>
      </c>
      <c r="D9019" s="37" t="s">
        <v>470</v>
      </c>
      <c r="E9019" s="0" t="n">
        <v>2</v>
      </c>
      <c r="F9019" s="38" t="s">
        <v>70</v>
      </c>
      <c r="G9019" s="37" t="s">
        <v>559</v>
      </c>
      <c r="H9019" s="0" t="n">
        <v>296785</v>
      </c>
      <c r="I9019" s="0" t="n">
        <v>256686</v>
      </c>
      <c r="J9019" s="0" t="n">
        <v>52437</v>
      </c>
    </row>
    <row r="9020" customFormat="false" ht="15" hidden="false" customHeight="false" outlineLevel="0" collapsed="false">
      <c r="A9020" s="0" t="n">
        <v>202408</v>
      </c>
      <c r="B9020" s="0" t="n">
        <v>202409</v>
      </c>
      <c r="C9020" s="37" t="s">
        <v>112</v>
      </c>
      <c r="D9020" s="37" t="s">
        <v>531</v>
      </c>
      <c r="E9020" s="0" t="n">
        <v>2</v>
      </c>
      <c r="F9020" s="38" t="s">
        <v>70</v>
      </c>
      <c r="G9020" s="37" t="s">
        <v>560</v>
      </c>
      <c r="H9020" s="0" t="n">
        <v>1479774</v>
      </c>
      <c r="I9020" s="0" t="n">
        <v>665014</v>
      </c>
      <c r="J9020" s="0" t="n">
        <v>136308</v>
      </c>
    </row>
    <row r="9021" customFormat="false" ht="15" hidden="false" customHeight="false" outlineLevel="0" collapsed="false">
      <c r="A9021" s="0" t="n">
        <v>202408</v>
      </c>
      <c r="B9021" s="0" t="n">
        <v>202409</v>
      </c>
      <c r="C9021" s="37" t="s">
        <v>109</v>
      </c>
      <c r="D9021" s="37" t="s">
        <v>561</v>
      </c>
      <c r="E9021" s="0" t="n">
        <v>2</v>
      </c>
      <c r="F9021" s="38" t="s">
        <v>70</v>
      </c>
      <c r="G9021" s="37" t="s">
        <v>562</v>
      </c>
      <c r="H9021" s="0" t="n">
        <v>12936424</v>
      </c>
      <c r="I9021" s="0" t="n">
        <v>4864672</v>
      </c>
      <c r="J9021" s="0" t="n">
        <v>730207</v>
      </c>
    </row>
    <row r="9022" customFormat="false" ht="15" hidden="false" customHeight="false" outlineLevel="0" collapsed="false">
      <c r="A9022" s="0" t="n">
        <v>202408</v>
      </c>
      <c r="B9022" s="0" t="n">
        <v>202409</v>
      </c>
      <c r="C9022" s="37" t="s">
        <v>149</v>
      </c>
      <c r="D9022" s="37" t="s">
        <v>385</v>
      </c>
      <c r="E9022" s="0" t="n">
        <v>2</v>
      </c>
      <c r="F9022" s="38" t="s">
        <v>70</v>
      </c>
      <c r="G9022" s="37" t="s">
        <v>563</v>
      </c>
      <c r="H9022" s="0" t="n">
        <v>2222340</v>
      </c>
      <c r="I9022" s="0" t="n">
        <v>1955533</v>
      </c>
      <c r="J9022" s="0" t="n">
        <v>225345</v>
      </c>
    </row>
    <row r="9023" customFormat="false" ht="15" hidden="false" customHeight="false" outlineLevel="0" collapsed="false">
      <c r="A9023" s="0" t="n">
        <v>202408</v>
      </c>
      <c r="B9023" s="0" t="n">
        <v>202409</v>
      </c>
      <c r="C9023" s="37" t="s">
        <v>178</v>
      </c>
      <c r="D9023" s="37" t="s">
        <v>294</v>
      </c>
      <c r="E9023" s="0" t="n">
        <v>2</v>
      </c>
      <c r="F9023" s="38" t="s">
        <v>70</v>
      </c>
      <c r="G9023" s="37" t="s">
        <v>564</v>
      </c>
      <c r="H9023" s="0" t="n">
        <v>1015217</v>
      </c>
      <c r="I9023" s="0" t="n">
        <v>408245</v>
      </c>
      <c r="J9023" s="0" t="n">
        <v>-8076</v>
      </c>
    </row>
    <row r="9024" customFormat="false" ht="15" hidden="false" customHeight="false" outlineLevel="0" collapsed="false">
      <c r="A9024" s="0" t="n">
        <v>202408</v>
      </c>
      <c r="B9024" s="0" t="n">
        <v>202409</v>
      </c>
      <c r="C9024" s="37" t="s">
        <v>112</v>
      </c>
      <c r="D9024" s="37" t="s">
        <v>476</v>
      </c>
      <c r="E9024" s="0" t="n">
        <v>2</v>
      </c>
      <c r="F9024" s="38" t="s">
        <v>70</v>
      </c>
      <c r="G9024" s="37" t="s">
        <v>565</v>
      </c>
      <c r="H9024" s="0" t="n">
        <v>711428</v>
      </c>
      <c r="I9024" s="0" t="n">
        <v>287621</v>
      </c>
      <c r="J9024" s="0" t="n">
        <v>32205</v>
      </c>
    </row>
    <row r="9025" customFormat="false" ht="15" hidden="false" customHeight="false" outlineLevel="0" collapsed="false">
      <c r="A9025" s="0" t="n">
        <v>202408</v>
      </c>
      <c r="B9025" s="0" t="n">
        <v>202409</v>
      </c>
      <c r="C9025" s="37" t="s">
        <v>158</v>
      </c>
      <c r="D9025" s="37" t="s">
        <v>145</v>
      </c>
      <c r="E9025" s="0" t="n">
        <v>2</v>
      </c>
      <c r="F9025" s="38" t="s">
        <v>70</v>
      </c>
      <c r="G9025" s="37" t="s">
        <v>566</v>
      </c>
      <c r="H9025" s="0" t="n">
        <v>691045</v>
      </c>
      <c r="I9025" s="0" t="n">
        <v>386467</v>
      </c>
      <c r="J9025" s="0" t="n">
        <v>6506</v>
      </c>
    </row>
    <row r="9026" customFormat="false" ht="15" hidden="false" customHeight="false" outlineLevel="0" collapsed="false">
      <c r="A9026" s="0" t="n">
        <v>202408</v>
      </c>
      <c r="B9026" s="0" t="n">
        <v>202409</v>
      </c>
      <c r="C9026" s="37" t="s">
        <v>95</v>
      </c>
      <c r="D9026" s="37" t="s">
        <v>223</v>
      </c>
      <c r="E9026" s="0" t="n">
        <v>2</v>
      </c>
      <c r="F9026" s="38" t="s">
        <v>70</v>
      </c>
      <c r="G9026" s="37" t="s">
        <v>567</v>
      </c>
      <c r="H9026" s="0" t="n">
        <v>848280</v>
      </c>
      <c r="I9026" s="0" t="n">
        <v>918899</v>
      </c>
      <c r="J9026" s="0" t="n">
        <v>121771</v>
      </c>
    </row>
    <row r="9027" customFormat="false" ht="15" hidden="false" customHeight="false" outlineLevel="0" collapsed="false">
      <c r="A9027" s="0" t="n">
        <v>202408</v>
      </c>
      <c r="B9027" s="0" t="n">
        <v>202409</v>
      </c>
      <c r="C9027" s="37" t="s">
        <v>197</v>
      </c>
      <c r="D9027" s="37" t="s">
        <v>495</v>
      </c>
      <c r="E9027" s="0" t="n">
        <v>2</v>
      </c>
      <c r="F9027" s="38" t="s">
        <v>70</v>
      </c>
      <c r="G9027" s="37" t="s">
        <v>568</v>
      </c>
      <c r="H9027" s="0" t="n">
        <v>1035237</v>
      </c>
      <c r="I9027" s="0" t="n">
        <v>571361</v>
      </c>
      <c r="J9027" s="0" t="n">
        <v>2065</v>
      </c>
    </row>
    <row r="9028" customFormat="false" ht="15" hidden="false" customHeight="false" outlineLevel="0" collapsed="false">
      <c r="A9028" s="0" t="n">
        <v>202408</v>
      </c>
      <c r="B9028" s="0" t="n">
        <v>202409</v>
      </c>
      <c r="C9028" s="37" t="s">
        <v>124</v>
      </c>
      <c r="D9028" s="37" t="s">
        <v>569</v>
      </c>
      <c r="E9028" s="0" t="n">
        <v>2</v>
      </c>
      <c r="F9028" s="38" t="s">
        <v>70</v>
      </c>
      <c r="G9028" s="37" t="s">
        <v>570</v>
      </c>
      <c r="H9028" s="0" t="n">
        <v>3424089</v>
      </c>
      <c r="I9028" s="0" t="n">
        <v>3050095</v>
      </c>
      <c r="J9028" s="0" t="n">
        <v>402251</v>
      </c>
    </row>
    <row r="9029" customFormat="false" ht="15" hidden="false" customHeight="false" outlineLevel="0" collapsed="false">
      <c r="A9029" s="0" t="n">
        <v>202408</v>
      </c>
      <c r="B9029" s="0" t="n">
        <v>202409</v>
      </c>
      <c r="C9029" s="37" t="s">
        <v>136</v>
      </c>
      <c r="D9029" s="37" t="s">
        <v>571</v>
      </c>
      <c r="E9029" s="0" t="n">
        <v>2</v>
      </c>
      <c r="F9029" s="38" t="s">
        <v>70</v>
      </c>
      <c r="G9029" s="37" t="s">
        <v>572</v>
      </c>
      <c r="H9029" s="0" t="n">
        <v>164074</v>
      </c>
      <c r="I9029" s="0" t="n">
        <v>109533</v>
      </c>
      <c r="J9029" s="0" t="n">
        <v>23255</v>
      </c>
    </row>
    <row r="9030" customFormat="false" ht="15" hidden="false" customHeight="false" outlineLevel="0" collapsed="false">
      <c r="A9030" s="0" t="n">
        <v>202408</v>
      </c>
      <c r="B9030" s="0" t="n">
        <v>202409</v>
      </c>
      <c r="C9030" s="37" t="s">
        <v>149</v>
      </c>
      <c r="D9030" s="37" t="s">
        <v>116</v>
      </c>
      <c r="E9030" s="0" t="n">
        <v>2</v>
      </c>
      <c r="F9030" s="38" t="s">
        <v>70</v>
      </c>
      <c r="G9030" s="37" t="s">
        <v>573</v>
      </c>
      <c r="H9030" s="0" t="n">
        <v>3264584</v>
      </c>
      <c r="I9030" s="0" t="n">
        <v>1259626</v>
      </c>
      <c r="J9030" s="0" t="n">
        <v>148277</v>
      </c>
    </row>
    <row r="9031" customFormat="false" ht="15" hidden="false" customHeight="false" outlineLevel="0" collapsed="false">
      <c r="A9031" s="0" t="n">
        <v>202408</v>
      </c>
      <c r="B9031" s="0" t="n">
        <v>202409</v>
      </c>
      <c r="C9031" s="37" t="s">
        <v>158</v>
      </c>
      <c r="D9031" s="37" t="s">
        <v>476</v>
      </c>
      <c r="E9031" s="0" t="n">
        <v>2</v>
      </c>
      <c r="F9031" s="38" t="s">
        <v>70</v>
      </c>
      <c r="G9031" s="37" t="s">
        <v>574</v>
      </c>
      <c r="H9031" s="0" t="n">
        <v>896780</v>
      </c>
      <c r="I9031" s="0" t="n">
        <v>169564</v>
      </c>
      <c r="J9031" s="0" t="n">
        <v>19135</v>
      </c>
    </row>
    <row r="9032" customFormat="false" ht="15" hidden="false" customHeight="false" outlineLevel="0" collapsed="false">
      <c r="A9032" s="0" t="n">
        <v>202408</v>
      </c>
      <c r="B9032" s="0" t="n">
        <v>202409</v>
      </c>
      <c r="C9032" s="37" t="s">
        <v>106</v>
      </c>
      <c r="D9032" s="37" t="s">
        <v>237</v>
      </c>
      <c r="E9032" s="0" t="n">
        <v>2</v>
      </c>
      <c r="F9032" s="38" t="s">
        <v>70</v>
      </c>
      <c r="G9032" s="37" t="s">
        <v>575</v>
      </c>
      <c r="H9032" s="0" t="n">
        <v>2239891</v>
      </c>
      <c r="I9032" s="0" t="n">
        <v>597240</v>
      </c>
      <c r="J9032" s="0" t="n">
        <v>102309</v>
      </c>
    </row>
    <row r="9033" customFormat="false" ht="15" hidden="false" customHeight="false" outlineLevel="0" collapsed="false">
      <c r="A9033" s="0" t="n">
        <v>202408</v>
      </c>
      <c r="B9033" s="0" t="n">
        <v>202409</v>
      </c>
      <c r="C9033" s="37" t="s">
        <v>152</v>
      </c>
      <c r="D9033" s="37" t="s">
        <v>445</v>
      </c>
      <c r="E9033" s="0" t="n">
        <v>2</v>
      </c>
      <c r="F9033" s="38" t="s">
        <v>70</v>
      </c>
      <c r="G9033" s="37" t="s">
        <v>576</v>
      </c>
      <c r="H9033" s="0" t="n">
        <v>309965</v>
      </c>
      <c r="I9033" s="0" t="n">
        <v>170443</v>
      </c>
      <c r="J9033" s="0" t="n">
        <v>43810</v>
      </c>
    </row>
    <row r="9034" customFormat="false" ht="15" hidden="false" customHeight="false" outlineLevel="0" collapsed="false">
      <c r="A9034" s="0" t="n">
        <v>202408</v>
      </c>
      <c r="B9034" s="0" t="n">
        <v>202409</v>
      </c>
      <c r="C9034" s="37" t="s">
        <v>112</v>
      </c>
      <c r="D9034" s="37" t="s">
        <v>367</v>
      </c>
      <c r="E9034" s="0" t="n">
        <v>2</v>
      </c>
      <c r="F9034" s="38" t="s">
        <v>70</v>
      </c>
      <c r="G9034" s="37" t="s">
        <v>577</v>
      </c>
      <c r="H9034" s="0" t="n">
        <v>5572437</v>
      </c>
      <c r="I9034" s="0" t="n">
        <v>2030939</v>
      </c>
      <c r="J9034" s="0" t="n">
        <v>140686</v>
      </c>
    </row>
    <row r="9035" customFormat="false" ht="15" hidden="false" customHeight="false" outlineLevel="0" collapsed="false">
      <c r="A9035" s="0" t="n">
        <v>202408</v>
      </c>
      <c r="B9035" s="0" t="n">
        <v>202409</v>
      </c>
      <c r="C9035" s="37" t="s">
        <v>109</v>
      </c>
      <c r="D9035" s="37" t="s">
        <v>320</v>
      </c>
      <c r="E9035" s="0" t="n">
        <v>2</v>
      </c>
      <c r="F9035" s="38" t="s">
        <v>70</v>
      </c>
      <c r="G9035" s="37" t="s">
        <v>578</v>
      </c>
      <c r="H9035" s="0" t="n">
        <v>5026180</v>
      </c>
      <c r="I9035" s="0" t="n">
        <v>668050</v>
      </c>
      <c r="J9035" s="0" t="n">
        <v>88251</v>
      </c>
    </row>
    <row r="9036" customFormat="false" ht="15" hidden="false" customHeight="false" outlineLevel="0" collapsed="false">
      <c r="A9036" s="0" t="n">
        <v>202408</v>
      </c>
      <c r="B9036" s="0" t="n">
        <v>202409</v>
      </c>
      <c r="C9036" s="37" t="s">
        <v>197</v>
      </c>
      <c r="D9036" s="37" t="s">
        <v>362</v>
      </c>
      <c r="E9036" s="0" t="n">
        <v>2</v>
      </c>
      <c r="F9036" s="38" t="s">
        <v>70</v>
      </c>
      <c r="G9036" s="37" t="s">
        <v>579</v>
      </c>
      <c r="H9036" s="0" t="n">
        <v>2935592</v>
      </c>
      <c r="I9036" s="0" t="n">
        <v>1941685</v>
      </c>
      <c r="J9036" s="0" t="n">
        <v>448769</v>
      </c>
    </row>
    <row r="9037" customFormat="false" ht="15" hidden="false" customHeight="false" outlineLevel="0" collapsed="false">
      <c r="A9037" s="0" t="n">
        <v>202408</v>
      </c>
      <c r="B9037" s="0" t="n">
        <v>202409</v>
      </c>
      <c r="C9037" s="37" t="s">
        <v>106</v>
      </c>
      <c r="D9037" s="37" t="s">
        <v>280</v>
      </c>
      <c r="E9037" s="0" t="n">
        <v>2</v>
      </c>
      <c r="F9037" s="38" t="s">
        <v>70</v>
      </c>
      <c r="G9037" s="37" t="s">
        <v>580</v>
      </c>
      <c r="H9037" s="0" t="n">
        <v>198269</v>
      </c>
      <c r="I9037" s="0" t="n">
        <v>58301</v>
      </c>
      <c r="J9037" s="0" t="n">
        <v>8566</v>
      </c>
    </row>
    <row r="9038" customFormat="false" ht="15" hidden="false" customHeight="false" outlineLevel="0" collapsed="false">
      <c r="A9038" s="0" t="n">
        <v>202408</v>
      </c>
      <c r="B9038" s="0" t="n">
        <v>202409</v>
      </c>
      <c r="C9038" s="37" t="s">
        <v>136</v>
      </c>
      <c r="D9038" s="37" t="s">
        <v>208</v>
      </c>
      <c r="E9038" s="0" t="n">
        <v>2</v>
      </c>
      <c r="F9038" s="38" t="s">
        <v>70</v>
      </c>
      <c r="G9038" s="37" t="s">
        <v>581</v>
      </c>
      <c r="H9038" s="0" t="n">
        <v>3291996</v>
      </c>
      <c r="I9038" s="0" t="n">
        <v>1242649</v>
      </c>
      <c r="J9038" s="0" t="n">
        <v>-149413</v>
      </c>
    </row>
    <row r="9039" customFormat="false" ht="15" hidden="false" customHeight="false" outlineLevel="0" collapsed="false">
      <c r="A9039" s="0" t="n">
        <v>202408</v>
      </c>
      <c r="B9039" s="0" t="n">
        <v>202409</v>
      </c>
      <c r="C9039" s="37" t="s">
        <v>124</v>
      </c>
      <c r="D9039" s="37" t="s">
        <v>212</v>
      </c>
      <c r="E9039" s="0" t="n">
        <v>2</v>
      </c>
      <c r="F9039" s="38" t="s">
        <v>70</v>
      </c>
      <c r="G9039" s="37" t="s">
        <v>582</v>
      </c>
      <c r="H9039" s="0" t="n">
        <v>1729610</v>
      </c>
      <c r="I9039" s="0" t="n">
        <v>1927209</v>
      </c>
      <c r="J9039" s="0" t="n">
        <v>16262</v>
      </c>
    </row>
    <row r="9040" customFormat="false" ht="15" hidden="false" customHeight="false" outlineLevel="0" collapsed="false">
      <c r="A9040" s="0" t="n">
        <v>202408</v>
      </c>
      <c r="B9040" s="0" t="n">
        <v>202409</v>
      </c>
      <c r="C9040" s="37" t="s">
        <v>109</v>
      </c>
      <c r="D9040" s="37" t="s">
        <v>482</v>
      </c>
      <c r="E9040" s="0" t="n">
        <v>2</v>
      </c>
      <c r="F9040" s="38" t="s">
        <v>70</v>
      </c>
      <c r="G9040" s="37" t="s">
        <v>583</v>
      </c>
      <c r="H9040" s="0" t="n">
        <v>133046</v>
      </c>
      <c r="I9040" s="0" t="n">
        <v>73201</v>
      </c>
      <c r="J9040" s="0" t="n">
        <v>11354</v>
      </c>
    </row>
    <row r="9041" customFormat="false" ht="15" hidden="false" customHeight="false" outlineLevel="0" collapsed="false">
      <c r="A9041" s="0" t="n">
        <v>202408</v>
      </c>
      <c r="B9041" s="0" t="n">
        <v>202409</v>
      </c>
      <c r="C9041" s="37" t="s">
        <v>178</v>
      </c>
      <c r="D9041" s="37" t="s">
        <v>216</v>
      </c>
      <c r="E9041" s="0" t="n">
        <v>2</v>
      </c>
      <c r="F9041" s="38" t="s">
        <v>70</v>
      </c>
      <c r="G9041" s="37" t="s">
        <v>584</v>
      </c>
      <c r="H9041" s="0" t="n">
        <v>1204754</v>
      </c>
      <c r="I9041" s="0" t="n">
        <v>674202</v>
      </c>
      <c r="J9041" s="0" t="n">
        <v>26956</v>
      </c>
    </row>
    <row r="9042" customFormat="false" ht="15" hidden="false" customHeight="false" outlineLevel="0" collapsed="false">
      <c r="A9042" s="0" t="n">
        <v>202408</v>
      </c>
      <c r="B9042" s="0" t="n">
        <v>202409</v>
      </c>
      <c r="C9042" s="37" t="s">
        <v>95</v>
      </c>
      <c r="D9042" s="37" t="s">
        <v>383</v>
      </c>
      <c r="E9042" s="0" t="n">
        <v>2</v>
      </c>
      <c r="F9042" s="38" t="s">
        <v>70</v>
      </c>
      <c r="G9042" s="37" t="s">
        <v>585</v>
      </c>
      <c r="H9042" s="0" t="n">
        <v>1957806</v>
      </c>
      <c r="I9042" s="0" t="n">
        <v>2199060</v>
      </c>
      <c r="J9042" s="0" t="n">
        <v>492667</v>
      </c>
    </row>
    <row r="9043" customFormat="false" ht="15" hidden="false" customHeight="false" outlineLevel="0" collapsed="false">
      <c r="A9043" s="0" t="n">
        <v>202408</v>
      </c>
      <c r="B9043" s="0" t="n">
        <v>202409</v>
      </c>
      <c r="C9043" s="37" t="s">
        <v>106</v>
      </c>
      <c r="D9043" s="37" t="s">
        <v>586</v>
      </c>
      <c r="E9043" s="0" t="n">
        <v>2</v>
      </c>
      <c r="F9043" s="38" t="s">
        <v>70</v>
      </c>
      <c r="G9043" s="37" t="s">
        <v>587</v>
      </c>
      <c r="H9043" s="0" t="n">
        <v>2486750</v>
      </c>
      <c r="I9043" s="0" t="n">
        <v>3611433</v>
      </c>
      <c r="J9043" s="0" t="n">
        <v>959891</v>
      </c>
    </row>
    <row r="9044" customFormat="false" ht="15" hidden="false" customHeight="false" outlineLevel="0" collapsed="false">
      <c r="A9044" s="0" t="n">
        <v>202408</v>
      </c>
      <c r="B9044" s="0" t="n">
        <v>202409</v>
      </c>
      <c r="C9044" s="37" t="s">
        <v>178</v>
      </c>
      <c r="D9044" s="37" t="s">
        <v>356</v>
      </c>
      <c r="E9044" s="0" t="n">
        <v>2</v>
      </c>
      <c r="F9044" s="38" t="s">
        <v>70</v>
      </c>
      <c r="G9044" s="37" t="s">
        <v>588</v>
      </c>
      <c r="H9044" s="0" t="n">
        <v>1282373</v>
      </c>
      <c r="I9044" s="0" t="n">
        <v>491866</v>
      </c>
      <c r="J9044" s="0" t="n">
        <v>10317</v>
      </c>
    </row>
    <row r="9045" customFormat="false" ht="15" hidden="false" customHeight="false" outlineLevel="0" collapsed="false">
      <c r="A9045" s="0" t="n">
        <v>202408</v>
      </c>
      <c r="B9045" s="0" t="n">
        <v>202409</v>
      </c>
      <c r="C9045" s="37" t="s">
        <v>124</v>
      </c>
      <c r="D9045" s="37" t="s">
        <v>367</v>
      </c>
      <c r="E9045" s="0" t="n">
        <v>2</v>
      </c>
      <c r="F9045" s="38" t="s">
        <v>70</v>
      </c>
      <c r="G9045" s="37" t="s">
        <v>589</v>
      </c>
      <c r="H9045" s="0" t="n">
        <v>1810283</v>
      </c>
      <c r="I9045" s="0" t="n">
        <v>882897</v>
      </c>
      <c r="J9045" s="0" t="n">
        <v>-20528</v>
      </c>
    </row>
    <row r="9046" customFormat="false" ht="15" hidden="false" customHeight="false" outlineLevel="0" collapsed="false">
      <c r="A9046" s="0" t="n">
        <v>202408</v>
      </c>
      <c r="B9046" s="0" t="n">
        <v>202409</v>
      </c>
      <c r="C9046" s="37" t="s">
        <v>101</v>
      </c>
      <c r="D9046" s="37" t="s">
        <v>590</v>
      </c>
      <c r="E9046" s="0" t="n">
        <v>2</v>
      </c>
      <c r="F9046" s="38" t="s">
        <v>70</v>
      </c>
      <c r="G9046" s="37" t="s">
        <v>591</v>
      </c>
      <c r="H9046" s="0" t="n">
        <v>6862252</v>
      </c>
      <c r="I9046" s="0" t="n">
        <v>4772351</v>
      </c>
      <c r="J9046" s="0" t="n">
        <v>209419</v>
      </c>
    </row>
    <row r="9047" customFormat="false" ht="15" hidden="false" customHeight="false" outlineLevel="0" collapsed="false">
      <c r="A9047" s="0" t="n">
        <v>202408</v>
      </c>
      <c r="B9047" s="0" t="n">
        <v>202409</v>
      </c>
      <c r="C9047" s="37" t="s">
        <v>112</v>
      </c>
      <c r="D9047" s="37" t="s">
        <v>141</v>
      </c>
      <c r="E9047" s="0" t="n">
        <v>2</v>
      </c>
      <c r="F9047" s="38" t="s">
        <v>70</v>
      </c>
      <c r="G9047" s="37" t="s">
        <v>592</v>
      </c>
      <c r="H9047" s="0" t="n">
        <v>5961984</v>
      </c>
      <c r="I9047" s="0" t="n">
        <v>4374642</v>
      </c>
      <c r="J9047" s="0" t="n">
        <v>166710</v>
      </c>
    </row>
    <row r="9048" customFormat="false" ht="15" hidden="false" customHeight="false" outlineLevel="0" collapsed="false">
      <c r="A9048" s="0" t="n">
        <v>202408</v>
      </c>
      <c r="B9048" s="0" t="n">
        <v>202409</v>
      </c>
      <c r="C9048" s="37" t="s">
        <v>149</v>
      </c>
      <c r="D9048" s="37" t="s">
        <v>113</v>
      </c>
      <c r="E9048" s="0" t="n">
        <v>2</v>
      </c>
      <c r="F9048" s="38" t="s">
        <v>70</v>
      </c>
      <c r="G9048" s="37" t="s">
        <v>593</v>
      </c>
      <c r="H9048" s="0" t="n">
        <v>33300</v>
      </c>
      <c r="I9048" s="0" t="n">
        <v>14528</v>
      </c>
      <c r="J9048" s="0" t="n">
        <v>3394</v>
      </c>
    </row>
    <row r="9049" customFormat="false" ht="15" hidden="false" customHeight="false" outlineLevel="0" collapsed="false">
      <c r="A9049" s="0" t="n">
        <v>202408</v>
      </c>
      <c r="B9049" s="0" t="n">
        <v>202409</v>
      </c>
      <c r="C9049" s="37" t="s">
        <v>178</v>
      </c>
      <c r="D9049" s="37" t="s">
        <v>102</v>
      </c>
      <c r="E9049" s="0" t="n">
        <v>2</v>
      </c>
      <c r="F9049" s="38" t="s">
        <v>70</v>
      </c>
      <c r="G9049" s="37" t="s">
        <v>594</v>
      </c>
      <c r="H9049" s="0" t="n">
        <v>976377</v>
      </c>
      <c r="I9049" s="0" t="n">
        <v>542883</v>
      </c>
      <c r="J9049" s="0" t="n">
        <v>-12776</v>
      </c>
    </row>
    <row r="9050" customFormat="false" ht="15" hidden="false" customHeight="false" outlineLevel="0" collapsed="false">
      <c r="A9050" s="0" t="n">
        <v>202408</v>
      </c>
      <c r="B9050" s="0" t="n">
        <v>202409</v>
      </c>
      <c r="C9050" s="37" t="s">
        <v>98</v>
      </c>
      <c r="D9050" s="37" t="s">
        <v>102</v>
      </c>
      <c r="E9050" s="0" t="n">
        <v>2</v>
      </c>
      <c r="F9050" s="38" t="s">
        <v>70</v>
      </c>
      <c r="G9050" s="37" t="s">
        <v>595</v>
      </c>
      <c r="H9050" s="0" t="n">
        <v>1237887</v>
      </c>
      <c r="I9050" s="0" t="n">
        <v>825612</v>
      </c>
      <c r="J9050" s="0" t="n">
        <v>127345</v>
      </c>
    </row>
    <row r="9051" customFormat="false" ht="15" hidden="false" customHeight="false" outlineLevel="0" collapsed="false">
      <c r="A9051" s="0" t="n">
        <v>202408</v>
      </c>
      <c r="B9051" s="0" t="n">
        <v>202409</v>
      </c>
      <c r="C9051" s="37" t="s">
        <v>184</v>
      </c>
      <c r="D9051" s="37" t="s">
        <v>163</v>
      </c>
      <c r="E9051" s="0" t="n">
        <v>2</v>
      </c>
      <c r="F9051" s="38" t="s">
        <v>70</v>
      </c>
      <c r="G9051" s="37" t="s">
        <v>596</v>
      </c>
      <c r="H9051" s="0" t="n">
        <v>149476</v>
      </c>
      <c r="I9051" s="0" t="n">
        <v>93295</v>
      </c>
      <c r="J9051" s="0" t="n">
        <v>20412</v>
      </c>
    </row>
    <row r="9052" customFormat="false" ht="15" hidden="false" customHeight="false" outlineLevel="0" collapsed="false">
      <c r="A9052" s="0" t="n">
        <v>202408</v>
      </c>
      <c r="B9052" s="0" t="n">
        <v>202409</v>
      </c>
      <c r="C9052" s="37" t="s">
        <v>184</v>
      </c>
      <c r="D9052" s="37" t="s">
        <v>380</v>
      </c>
      <c r="E9052" s="0" t="n">
        <v>2</v>
      </c>
      <c r="F9052" s="38" t="s">
        <v>70</v>
      </c>
      <c r="G9052" s="37" t="s">
        <v>597</v>
      </c>
      <c r="H9052" s="0" t="n">
        <v>1430552</v>
      </c>
      <c r="I9052" s="0" t="n">
        <v>441995</v>
      </c>
      <c r="J9052" s="0" t="n">
        <v>71569</v>
      </c>
    </row>
    <row r="9053" customFormat="false" ht="15" hidden="false" customHeight="false" outlineLevel="0" collapsed="false">
      <c r="A9053" s="0" t="n">
        <v>202408</v>
      </c>
      <c r="B9053" s="0" t="n">
        <v>202409</v>
      </c>
      <c r="C9053" s="37" t="s">
        <v>98</v>
      </c>
      <c r="D9053" s="37" t="s">
        <v>380</v>
      </c>
      <c r="E9053" s="0" t="n">
        <v>2</v>
      </c>
      <c r="F9053" s="38" t="s">
        <v>70</v>
      </c>
      <c r="G9053" s="37" t="s">
        <v>598</v>
      </c>
      <c r="H9053" s="0" t="n">
        <v>6053173</v>
      </c>
      <c r="I9053" s="0" t="n">
        <v>1136233</v>
      </c>
      <c r="J9053" s="0" t="n">
        <v>140490</v>
      </c>
    </row>
    <row r="9054" customFormat="false" ht="15" hidden="false" customHeight="false" outlineLevel="0" collapsed="false">
      <c r="A9054" s="0" t="n">
        <v>202408</v>
      </c>
      <c r="B9054" s="0" t="n">
        <v>202409</v>
      </c>
      <c r="C9054" s="37" t="s">
        <v>109</v>
      </c>
      <c r="D9054" s="37" t="s">
        <v>372</v>
      </c>
      <c r="E9054" s="0" t="n">
        <v>2</v>
      </c>
      <c r="F9054" s="38" t="s">
        <v>70</v>
      </c>
      <c r="G9054" s="37" t="s">
        <v>599</v>
      </c>
      <c r="H9054" s="0" t="n">
        <v>279921</v>
      </c>
      <c r="I9054" s="0" t="n">
        <v>128906</v>
      </c>
      <c r="J9054" s="0" t="n">
        <v>8221</v>
      </c>
    </row>
    <row r="9055" customFormat="false" ht="15" hidden="false" customHeight="false" outlineLevel="0" collapsed="false">
      <c r="A9055" s="0" t="n">
        <v>202408</v>
      </c>
      <c r="B9055" s="0" t="n">
        <v>202409</v>
      </c>
      <c r="C9055" s="37" t="s">
        <v>152</v>
      </c>
      <c r="D9055" s="37" t="s">
        <v>220</v>
      </c>
      <c r="E9055" s="0" t="n">
        <v>2</v>
      </c>
      <c r="F9055" s="38" t="s">
        <v>70</v>
      </c>
      <c r="G9055" s="37" t="s">
        <v>600</v>
      </c>
      <c r="H9055" s="0" t="n">
        <v>1674025</v>
      </c>
      <c r="I9055" s="0" t="n">
        <v>2518337</v>
      </c>
      <c r="J9055" s="0" t="n">
        <v>667102</v>
      </c>
    </row>
    <row r="9056" customFormat="false" ht="15" hidden="false" customHeight="false" outlineLevel="0" collapsed="false">
      <c r="A9056" s="0" t="n">
        <v>202408</v>
      </c>
      <c r="B9056" s="0" t="n">
        <v>202409</v>
      </c>
      <c r="C9056" s="37" t="s">
        <v>149</v>
      </c>
      <c r="D9056" s="37" t="s">
        <v>216</v>
      </c>
      <c r="E9056" s="0" t="n">
        <v>2</v>
      </c>
      <c r="F9056" s="38" t="s">
        <v>70</v>
      </c>
      <c r="G9056" s="37" t="s">
        <v>601</v>
      </c>
      <c r="H9056" s="0" t="n">
        <v>411945</v>
      </c>
      <c r="I9056" s="0" t="n">
        <v>75870</v>
      </c>
      <c r="J9056" s="0" t="n">
        <v>4209</v>
      </c>
    </row>
    <row r="9057" customFormat="false" ht="15" hidden="false" customHeight="false" outlineLevel="0" collapsed="false">
      <c r="A9057" s="0" t="n">
        <v>202408</v>
      </c>
      <c r="B9057" s="0" t="n">
        <v>202409</v>
      </c>
      <c r="C9057" s="37" t="s">
        <v>124</v>
      </c>
      <c r="D9057" s="37" t="s">
        <v>249</v>
      </c>
      <c r="E9057" s="0" t="n">
        <v>2</v>
      </c>
      <c r="F9057" s="38" t="s">
        <v>70</v>
      </c>
      <c r="G9057" s="37" t="s">
        <v>602</v>
      </c>
      <c r="H9057" s="0" t="n">
        <v>727770</v>
      </c>
      <c r="I9057" s="0" t="n">
        <v>1089316</v>
      </c>
      <c r="J9057" s="0" t="n">
        <v>190443</v>
      </c>
    </row>
    <row r="9058" customFormat="false" ht="15" hidden="false" customHeight="false" outlineLevel="0" collapsed="false">
      <c r="A9058" s="0" t="n">
        <v>202408</v>
      </c>
      <c r="B9058" s="0" t="n">
        <v>202409</v>
      </c>
      <c r="C9058" s="37" t="s">
        <v>115</v>
      </c>
      <c r="D9058" s="37" t="s">
        <v>603</v>
      </c>
      <c r="E9058" s="0" t="n">
        <v>2</v>
      </c>
      <c r="F9058" s="38" t="s">
        <v>70</v>
      </c>
      <c r="G9058" s="37" t="s">
        <v>604</v>
      </c>
      <c r="H9058" s="0" t="n">
        <v>5917688</v>
      </c>
      <c r="I9058" s="0" t="n">
        <v>1584793</v>
      </c>
      <c r="J9058" s="0" t="n">
        <v>101627</v>
      </c>
    </row>
    <row r="9059" customFormat="false" ht="15" hidden="false" customHeight="false" outlineLevel="0" collapsed="false">
      <c r="A9059" s="0" t="n">
        <v>202408</v>
      </c>
      <c r="B9059" s="0" t="n">
        <v>202409</v>
      </c>
      <c r="C9059" s="37" t="s">
        <v>158</v>
      </c>
      <c r="D9059" s="37" t="s">
        <v>519</v>
      </c>
      <c r="E9059" s="0" t="n">
        <v>2</v>
      </c>
      <c r="F9059" s="38" t="s">
        <v>70</v>
      </c>
      <c r="G9059" s="37" t="s">
        <v>605</v>
      </c>
      <c r="H9059" s="0" t="n">
        <v>801780</v>
      </c>
      <c r="I9059" s="0" t="n">
        <v>259936</v>
      </c>
      <c r="J9059" s="0" t="n">
        <v>-27078</v>
      </c>
    </row>
    <row r="9060" customFormat="false" ht="15" hidden="false" customHeight="false" outlineLevel="0" collapsed="false">
      <c r="A9060" s="0" t="n">
        <v>202408</v>
      </c>
      <c r="B9060" s="0" t="n">
        <v>202409</v>
      </c>
      <c r="C9060" s="37" t="s">
        <v>106</v>
      </c>
      <c r="D9060" s="37" t="s">
        <v>606</v>
      </c>
      <c r="E9060" s="0" t="n">
        <v>2</v>
      </c>
      <c r="F9060" s="38" t="s">
        <v>70</v>
      </c>
      <c r="G9060" s="37" t="s">
        <v>607</v>
      </c>
      <c r="H9060" s="0" t="n">
        <v>2034318</v>
      </c>
      <c r="I9060" s="0" t="n">
        <v>619373</v>
      </c>
      <c r="J9060" s="0" t="n">
        <v>32849</v>
      </c>
    </row>
    <row r="9061" customFormat="false" ht="15" hidden="false" customHeight="false" outlineLevel="0" collapsed="false">
      <c r="A9061" s="0" t="n">
        <v>202408</v>
      </c>
      <c r="B9061" s="0" t="n">
        <v>202409</v>
      </c>
      <c r="C9061" s="37" t="s">
        <v>152</v>
      </c>
      <c r="D9061" s="37" t="s">
        <v>608</v>
      </c>
      <c r="E9061" s="0" t="n">
        <v>2</v>
      </c>
      <c r="F9061" s="38" t="s">
        <v>70</v>
      </c>
      <c r="G9061" s="37" t="s">
        <v>609</v>
      </c>
      <c r="H9061" s="0" t="n">
        <v>126674</v>
      </c>
      <c r="I9061" s="0" t="n">
        <v>90724</v>
      </c>
      <c r="J9061" s="0" t="n">
        <v>5840</v>
      </c>
    </row>
    <row r="9062" customFormat="false" ht="15" hidden="false" customHeight="false" outlineLevel="0" collapsed="false">
      <c r="A9062" s="0" t="n">
        <v>202408</v>
      </c>
      <c r="B9062" s="0" t="n">
        <v>202409</v>
      </c>
      <c r="C9062" s="37" t="s">
        <v>109</v>
      </c>
      <c r="D9062" s="37" t="s">
        <v>393</v>
      </c>
      <c r="E9062" s="0" t="n">
        <v>2</v>
      </c>
      <c r="F9062" s="38" t="s">
        <v>70</v>
      </c>
      <c r="G9062" s="37" t="s">
        <v>610</v>
      </c>
      <c r="H9062" s="0" t="n">
        <v>13490384</v>
      </c>
      <c r="I9062" s="0" t="n">
        <v>3457310</v>
      </c>
      <c r="J9062" s="0" t="n">
        <v>227009</v>
      </c>
    </row>
    <row r="9063" customFormat="false" ht="15" hidden="false" customHeight="false" outlineLevel="0" collapsed="false">
      <c r="A9063" s="0" t="n">
        <v>202408</v>
      </c>
      <c r="B9063" s="0" t="n">
        <v>202409</v>
      </c>
      <c r="C9063" s="37" t="s">
        <v>178</v>
      </c>
      <c r="D9063" s="37" t="s">
        <v>320</v>
      </c>
      <c r="E9063" s="0" t="n">
        <v>2</v>
      </c>
      <c r="F9063" s="38" t="s">
        <v>70</v>
      </c>
      <c r="G9063" s="37" t="s">
        <v>611</v>
      </c>
      <c r="H9063" s="0" t="n">
        <v>3356470</v>
      </c>
      <c r="I9063" s="0" t="n">
        <v>1956670</v>
      </c>
      <c r="J9063" s="0" t="n">
        <v>27333</v>
      </c>
    </row>
    <row r="9064" customFormat="false" ht="15" hidden="false" customHeight="false" outlineLevel="0" collapsed="false">
      <c r="A9064" s="0" t="n">
        <v>202408</v>
      </c>
      <c r="B9064" s="0" t="n">
        <v>202409</v>
      </c>
      <c r="C9064" s="37" t="s">
        <v>101</v>
      </c>
      <c r="D9064" s="37" t="s">
        <v>104</v>
      </c>
      <c r="E9064" s="0" t="n">
        <v>2</v>
      </c>
      <c r="F9064" s="38" t="s">
        <v>70</v>
      </c>
      <c r="G9064" s="37" t="s">
        <v>612</v>
      </c>
      <c r="H9064" s="0" t="n">
        <v>1029339</v>
      </c>
      <c r="I9064" s="0" t="n">
        <v>915678</v>
      </c>
      <c r="J9064" s="0" t="n">
        <v>130555</v>
      </c>
    </row>
    <row r="9065" customFormat="false" ht="15" hidden="false" customHeight="false" outlineLevel="0" collapsed="false">
      <c r="A9065" s="0" t="n">
        <v>202408</v>
      </c>
      <c r="B9065" s="0" t="n">
        <v>202409</v>
      </c>
      <c r="C9065" s="37" t="s">
        <v>124</v>
      </c>
      <c r="D9065" s="37" t="s">
        <v>362</v>
      </c>
      <c r="E9065" s="0" t="n">
        <v>2</v>
      </c>
      <c r="F9065" s="38" t="s">
        <v>70</v>
      </c>
      <c r="G9065" s="37" t="s">
        <v>613</v>
      </c>
      <c r="H9065" s="0" t="n">
        <v>2857243</v>
      </c>
      <c r="I9065" s="0" t="n">
        <v>976156</v>
      </c>
      <c r="J9065" s="0" t="n">
        <v>150044</v>
      </c>
    </row>
    <row r="9066" customFormat="false" ht="15" hidden="false" customHeight="false" outlineLevel="0" collapsed="false">
      <c r="A9066" s="0" t="n">
        <v>202408</v>
      </c>
      <c r="B9066" s="0" t="n">
        <v>202409</v>
      </c>
      <c r="C9066" s="37" t="s">
        <v>136</v>
      </c>
      <c r="D9066" s="37" t="s">
        <v>603</v>
      </c>
      <c r="E9066" s="0" t="n">
        <v>2</v>
      </c>
      <c r="F9066" s="38" t="s">
        <v>70</v>
      </c>
      <c r="G9066" s="37" t="s">
        <v>614</v>
      </c>
      <c r="H9066" s="0" t="n">
        <v>192947</v>
      </c>
      <c r="I9066" s="0" t="n">
        <v>75907</v>
      </c>
      <c r="J9066" s="0" t="n">
        <v>3751</v>
      </c>
    </row>
    <row r="9067" customFormat="false" ht="15" hidden="false" customHeight="false" outlineLevel="0" collapsed="false">
      <c r="A9067" s="0" t="n">
        <v>202408</v>
      </c>
      <c r="B9067" s="0" t="n">
        <v>202409</v>
      </c>
      <c r="C9067" s="37" t="s">
        <v>152</v>
      </c>
      <c r="D9067" s="37" t="s">
        <v>387</v>
      </c>
      <c r="E9067" s="0" t="n">
        <v>2</v>
      </c>
      <c r="F9067" s="38" t="s">
        <v>70</v>
      </c>
      <c r="G9067" s="37" t="s">
        <v>615</v>
      </c>
      <c r="H9067" s="0" t="n">
        <v>4591038</v>
      </c>
      <c r="I9067" s="0" t="n">
        <v>1003514</v>
      </c>
      <c r="J9067" s="0" t="n">
        <v>48749</v>
      </c>
    </row>
    <row r="9068" customFormat="false" ht="15" hidden="false" customHeight="false" outlineLevel="0" collapsed="false">
      <c r="A9068" s="0" t="n">
        <v>202408</v>
      </c>
      <c r="B9068" s="0" t="n">
        <v>202409</v>
      </c>
      <c r="C9068" s="37" t="s">
        <v>178</v>
      </c>
      <c r="D9068" s="37" t="s">
        <v>616</v>
      </c>
      <c r="E9068" s="0" t="n">
        <v>2</v>
      </c>
      <c r="F9068" s="38" t="s">
        <v>70</v>
      </c>
      <c r="G9068" s="37" t="s">
        <v>617</v>
      </c>
      <c r="H9068" s="0" t="n">
        <v>665538</v>
      </c>
      <c r="I9068" s="0" t="n">
        <v>465049</v>
      </c>
      <c r="J9068" s="0" t="n">
        <v>-11658</v>
      </c>
    </row>
    <row r="9069" customFormat="false" ht="15" hidden="false" customHeight="false" outlineLevel="0" collapsed="false">
      <c r="A9069" s="0" t="n">
        <v>202408</v>
      </c>
      <c r="B9069" s="0" t="n">
        <v>202409</v>
      </c>
      <c r="C9069" s="37" t="s">
        <v>106</v>
      </c>
      <c r="D9069" s="37" t="s">
        <v>618</v>
      </c>
      <c r="E9069" s="0" t="n">
        <v>2</v>
      </c>
      <c r="F9069" s="38" t="s">
        <v>70</v>
      </c>
      <c r="G9069" s="37" t="s">
        <v>619</v>
      </c>
      <c r="H9069" s="0" t="n">
        <v>871332</v>
      </c>
      <c r="I9069" s="0" t="n">
        <v>287089</v>
      </c>
      <c r="J9069" s="0" t="n">
        <v>30270</v>
      </c>
    </row>
    <row r="9070" customFormat="false" ht="15" hidden="false" customHeight="false" outlineLevel="0" collapsed="false">
      <c r="A9070" s="0" t="n">
        <v>202408</v>
      </c>
      <c r="B9070" s="0" t="n">
        <v>202409</v>
      </c>
      <c r="C9070" s="37" t="s">
        <v>184</v>
      </c>
      <c r="D9070" s="37" t="s">
        <v>231</v>
      </c>
      <c r="E9070" s="0" t="n">
        <v>2</v>
      </c>
      <c r="F9070" s="38" t="s">
        <v>70</v>
      </c>
      <c r="G9070" s="37" t="s">
        <v>620</v>
      </c>
      <c r="H9070" s="0" t="n">
        <v>725632</v>
      </c>
      <c r="I9070" s="0" t="n">
        <v>224769</v>
      </c>
      <c r="J9070" s="0" t="n">
        <v>48953</v>
      </c>
    </row>
    <row r="9071" customFormat="false" ht="15" hidden="false" customHeight="false" outlineLevel="0" collapsed="false">
      <c r="A9071" s="0" t="n">
        <v>202408</v>
      </c>
      <c r="B9071" s="0" t="n">
        <v>202409</v>
      </c>
      <c r="C9071" s="37" t="s">
        <v>124</v>
      </c>
      <c r="D9071" s="37" t="s">
        <v>467</v>
      </c>
      <c r="E9071" s="0" t="n">
        <v>2</v>
      </c>
      <c r="F9071" s="38" t="s">
        <v>70</v>
      </c>
      <c r="G9071" s="37" t="s">
        <v>621</v>
      </c>
      <c r="H9071" s="0" t="n">
        <v>618492</v>
      </c>
      <c r="I9071" s="0" t="n">
        <v>486395</v>
      </c>
      <c r="J9071" s="0" t="n">
        <v>105967</v>
      </c>
    </row>
    <row r="9072" customFormat="false" ht="15" hidden="false" customHeight="false" outlineLevel="0" collapsed="false">
      <c r="A9072" s="0" t="n">
        <v>202408</v>
      </c>
      <c r="B9072" s="0" t="n">
        <v>202409</v>
      </c>
      <c r="C9072" s="37" t="s">
        <v>112</v>
      </c>
      <c r="D9072" s="37" t="s">
        <v>324</v>
      </c>
      <c r="E9072" s="0" t="n">
        <v>2</v>
      </c>
      <c r="F9072" s="38" t="s">
        <v>70</v>
      </c>
      <c r="G9072" s="37" t="s">
        <v>622</v>
      </c>
      <c r="H9072" s="0" t="n">
        <v>3586438</v>
      </c>
      <c r="I9072" s="0" t="n">
        <v>4255002</v>
      </c>
      <c r="J9072" s="0" t="n">
        <v>85462</v>
      </c>
    </row>
    <row r="9073" customFormat="false" ht="15" hidden="false" customHeight="false" outlineLevel="0" collapsed="false">
      <c r="A9073" s="0" t="n">
        <v>202408</v>
      </c>
      <c r="B9073" s="0" t="n">
        <v>202409</v>
      </c>
      <c r="C9073" s="37" t="s">
        <v>106</v>
      </c>
      <c r="D9073" s="37" t="s">
        <v>623</v>
      </c>
      <c r="E9073" s="0" t="n">
        <v>2</v>
      </c>
      <c r="F9073" s="38" t="s">
        <v>70</v>
      </c>
      <c r="G9073" s="37" t="s">
        <v>624</v>
      </c>
      <c r="H9073" s="0" t="n">
        <v>2225061</v>
      </c>
      <c r="I9073" s="0" t="n">
        <v>852511</v>
      </c>
      <c r="J9073" s="0" t="n">
        <v>237952</v>
      </c>
    </row>
    <row r="9074" customFormat="false" ht="15" hidden="false" customHeight="false" outlineLevel="0" collapsed="false">
      <c r="A9074" s="0" t="n">
        <v>202408</v>
      </c>
      <c r="B9074" s="0" t="n">
        <v>202409</v>
      </c>
      <c r="C9074" s="37" t="s">
        <v>95</v>
      </c>
      <c r="D9074" s="37" t="s">
        <v>320</v>
      </c>
      <c r="E9074" s="0" t="n">
        <v>2</v>
      </c>
      <c r="F9074" s="38" t="s">
        <v>70</v>
      </c>
      <c r="G9074" s="37" t="s">
        <v>625</v>
      </c>
      <c r="H9074" s="0" t="n">
        <v>2575675</v>
      </c>
      <c r="I9074" s="0" t="n">
        <v>680269</v>
      </c>
      <c r="J9074" s="0" t="n">
        <v>29784</v>
      </c>
    </row>
    <row r="9075" customFormat="false" ht="15" hidden="false" customHeight="false" outlineLevel="0" collapsed="false">
      <c r="A9075" s="0" t="n">
        <v>202408</v>
      </c>
      <c r="B9075" s="0" t="n">
        <v>202409</v>
      </c>
      <c r="C9075" s="37" t="s">
        <v>197</v>
      </c>
      <c r="D9075" s="37" t="s">
        <v>626</v>
      </c>
      <c r="E9075" s="0" t="n">
        <v>2</v>
      </c>
      <c r="F9075" s="38" t="s">
        <v>70</v>
      </c>
      <c r="G9075" s="37" t="s">
        <v>627</v>
      </c>
      <c r="H9075" s="0" t="n">
        <v>1074637</v>
      </c>
      <c r="I9075" s="0" t="n">
        <v>393444</v>
      </c>
      <c r="J9075" s="0" t="n">
        <v>-8496</v>
      </c>
    </row>
    <row r="9076" customFormat="false" ht="15" hidden="false" customHeight="false" outlineLevel="0" collapsed="false">
      <c r="A9076" s="0" t="n">
        <v>202408</v>
      </c>
      <c r="B9076" s="0" t="n">
        <v>202409</v>
      </c>
      <c r="C9076" s="37" t="s">
        <v>197</v>
      </c>
      <c r="D9076" s="37" t="s">
        <v>172</v>
      </c>
      <c r="E9076" s="0" t="n">
        <v>2</v>
      </c>
      <c r="F9076" s="38" t="s">
        <v>70</v>
      </c>
      <c r="G9076" s="37" t="s">
        <v>628</v>
      </c>
      <c r="H9076" s="0" t="n">
        <v>2649404</v>
      </c>
      <c r="I9076" s="0" t="n">
        <v>1072738</v>
      </c>
      <c r="J9076" s="0" t="n">
        <v>-60271</v>
      </c>
    </row>
    <row r="9077" customFormat="false" ht="15" hidden="false" customHeight="false" outlineLevel="0" collapsed="false">
      <c r="A9077" s="0" t="n">
        <v>202408</v>
      </c>
      <c r="B9077" s="0" t="n">
        <v>202409</v>
      </c>
      <c r="C9077" s="37" t="s">
        <v>124</v>
      </c>
      <c r="D9077" s="37" t="s">
        <v>420</v>
      </c>
      <c r="E9077" s="0" t="n">
        <v>2</v>
      </c>
      <c r="F9077" s="38" t="s">
        <v>70</v>
      </c>
      <c r="G9077" s="37" t="s">
        <v>629</v>
      </c>
      <c r="H9077" s="0" t="n">
        <v>879418</v>
      </c>
      <c r="I9077" s="0" t="n">
        <v>259628</v>
      </c>
      <c r="J9077" s="0" t="n">
        <v>-7173</v>
      </c>
    </row>
    <row r="9078" customFormat="false" ht="15" hidden="false" customHeight="false" outlineLevel="0" collapsed="false">
      <c r="A9078" s="0" t="n">
        <v>202408</v>
      </c>
      <c r="B9078" s="0" t="n">
        <v>202409</v>
      </c>
      <c r="C9078" s="37" t="s">
        <v>95</v>
      </c>
      <c r="D9078" s="37" t="s">
        <v>200</v>
      </c>
      <c r="E9078" s="0" t="n">
        <v>2</v>
      </c>
      <c r="F9078" s="38" t="s">
        <v>70</v>
      </c>
      <c r="G9078" s="37" t="s">
        <v>630</v>
      </c>
      <c r="H9078" s="0" t="n">
        <v>18659490</v>
      </c>
      <c r="I9078" s="0" t="n">
        <v>10562973</v>
      </c>
      <c r="J9078" s="0" t="n">
        <v>1197577</v>
      </c>
    </row>
    <row r="9079" customFormat="false" ht="15" hidden="false" customHeight="false" outlineLevel="0" collapsed="false">
      <c r="A9079" s="0" t="n">
        <v>202408</v>
      </c>
      <c r="B9079" s="0" t="n">
        <v>202409</v>
      </c>
      <c r="C9079" s="37" t="s">
        <v>106</v>
      </c>
      <c r="D9079" s="37" t="s">
        <v>631</v>
      </c>
      <c r="E9079" s="0" t="n">
        <v>2</v>
      </c>
      <c r="F9079" s="38" t="s">
        <v>70</v>
      </c>
      <c r="G9079" s="37" t="s">
        <v>632</v>
      </c>
      <c r="H9079" s="0" t="n">
        <v>203682</v>
      </c>
      <c r="I9079" s="0" t="n">
        <v>143105</v>
      </c>
      <c r="J9079" s="0" t="n">
        <v>7764</v>
      </c>
    </row>
    <row r="9080" customFormat="false" ht="15" hidden="false" customHeight="false" outlineLevel="0" collapsed="false">
      <c r="A9080" s="0" t="n">
        <v>202408</v>
      </c>
      <c r="B9080" s="0" t="n">
        <v>202409</v>
      </c>
      <c r="C9080" s="37" t="s">
        <v>106</v>
      </c>
      <c r="D9080" s="37" t="s">
        <v>214</v>
      </c>
      <c r="E9080" s="0" t="n">
        <v>2</v>
      </c>
      <c r="F9080" s="38" t="s">
        <v>70</v>
      </c>
      <c r="G9080" s="37" t="s">
        <v>633</v>
      </c>
      <c r="H9080" s="0" t="n">
        <v>5929780</v>
      </c>
      <c r="I9080" s="0" t="n">
        <v>2312216</v>
      </c>
      <c r="J9080" s="0" t="n">
        <v>38843</v>
      </c>
    </row>
    <row r="9081" customFormat="false" ht="15" hidden="false" customHeight="false" outlineLevel="0" collapsed="false">
      <c r="A9081" s="0" t="n">
        <v>202408</v>
      </c>
      <c r="B9081" s="0" t="n">
        <v>202409</v>
      </c>
      <c r="C9081" s="37" t="s">
        <v>184</v>
      </c>
      <c r="D9081" s="37" t="s">
        <v>634</v>
      </c>
      <c r="E9081" s="0" t="n">
        <v>2</v>
      </c>
      <c r="F9081" s="38" t="s">
        <v>70</v>
      </c>
      <c r="G9081" s="37" t="s">
        <v>635</v>
      </c>
      <c r="H9081" s="0" t="n">
        <v>5353041</v>
      </c>
      <c r="I9081" s="0" t="n">
        <v>4240972</v>
      </c>
      <c r="J9081" s="0" t="n">
        <v>-20100</v>
      </c>
    </row>
    <row r="9082" customFormat="false" ht="15" hidden="false" customHeight="false" outlineLevel="0" collapsed="false">
      <c r="A9082" s="0" t="n">
        <v>202408</v>
      </c>
      <c r="B9082" s="0" t="n">
        <v>202409</v>
      </c>
      <c r="C9082" s="37" t="s">
        <v>109</v>
      </c>
      <c r="D9082" s="37" t="s">
        <v>636</v>
      </c>
      <c r="E9082" s="0" t="n">
        <v>2</v>
      </c>
      <c r="F9082" s="38" t="s">
        <v>70</v>
      </c>
      <c r="G9082" s="37" t="s">
        <v>637</v>
      </c>
      <c r="H9082" s="0" t="n">
        <v>360275</v>
      </c>
      <c r="I9082" s="0" t="n">
        <v>248685</v>
      </c>
      <c r="J9082" s="0" t="n">
        <v>-7115</v>
      </c>
    </row>
    <row r="9083" customFormat="false" ht="15" hidden="false" customHeight="false" outlineLevel="0" collapsed="false">
      <c r="A9083" s="0" t="n">
        <v>202408</v>
      </c>
      <c r="B9083" s="0" t="n">
        <v>202409</v>
      </c>
      <c r="C9083" s="37" t="s">
        <v>106</v>
      </c>
      <c r="D9083" s="37" t="s">
        <v>638</v>
      </c>
      <c r="E9083" s="0" t="n">
        <v>2</v>
      </c>
      <c r="F9083" s="38" t="s">
        <v>70</v>
      </c>
      <c r="G9083" s="37" t="s">
        <v>639</v>
      </c>
      <c r="H9083" s="0" t="n">
        <v>17322089</v>
      </c>
      <c r="I9083" s="0" t="n">
        <v>4283357</v>
      </c>
      <c r="J9083" s="0" t="n">
        <v>-38494</v>
      </c>
    </row>
    <row r="9084" customFormat="false" ht="15" hidden="false" customHeight="false" outlineLevel="0" collapsed="false">
      <c r="A9084" s="0" t="n">
        <v>202408</v>
      </c>
      <c r="B9084" s="0" t="n">
        <v>202409</v>
      </c>
      <c r="C9084" s="37" t="s">
        <v>124</v>
      </c>
      <c r="D9084" s="37" t="s">
        <v>99</v>
      </c>
      <c r="E9084" s="0" t="n">
        <v>2</v>
      </c>
      <c r="F9084" s="38" t="s">
        <v>70</v>
      </c>
      <c r="G9084" s="37" t="s">
        <v>640</v>
      </c>
      <c r="H9084" s="0" t="n">
        <v>3853341</v>
      </c>
      <c r="I9084" s="0" t="n">
        <v>1858576</v>
      </c>
      <c r="J9084" s="0" t="n">
        <v>337405</v>
      </c>
    </row>
    <row r="9085" customFormat="false" ht="15" hidden="false" customHeight="false" outlineLevel="0" collapsed="false">
      <c r="A9085" s="0" t="n">
        <v>202408</v>
      </c>
      <c r="B9085" s="0" t="n">
        <v>202409</v>
      </c>
      <c r="C9085" s="37" t="s">
        <v>109</v>
      </c>
      <c r="D9085" s="37" t="s">
        <v>300</v>
      </c>
      <c r="E9085" s="0" t="n">
        <v>2</v>
      </c>
      <c r="F9085" s="38" t="s">
        <v>70</v>
      </c>
      <c r="G9085" s="37" t="s">
        <v>641</v>
      </c>
      <c r="H9085" s="0" t="n">
        <v>4020466</v>
      </c>
      <c r="I9085" s="0" t="n">
        <v>1260168</v>
      </c>
      <c r="J9085" s="0" t="n">
        <v>328064</v>
      </c>
    </row>
    <row r="9086" customFormat="false" ht="15" hidden="false" customHeight="false" outlineLevel="0" collapsed="false">
      <c r="A9086" s="0" t="n">
        <v>202408</v>
      </c>
      <c r="B9086" s="0" t="n">
        <v>202409</v>
      </c>
      <c r="C9086" s="37" t="s">
        <v>109</v>
      </c>
      <c r="D9086" s="37" t="s">
        <v>116</v>
      </c>
      <c r="E9086" s="0" t="n">
        <v>2</v>
      </c>
      <c r="F9086" s="38" t="s">
        <v>70</v>
      </c>
      <c r="G9086" s="37" t="s">
        <v>642</v>
      </c>
      <c r="H9086" s="0" t="n">
        <v>1219490</v>
      </c>
      <c r="I9086" s="0" t="n">
        <v>553477</v>
      </c>
      <c r="J9086" s="0" t="n">
        <v>147510</v>
      </c>
    </row>
    <row r="9087" customFormat="false" ht="15" hidden="false" customHeight="false" outlineLevel="0" collapsed="false">
      <c r="A9087" s="0" t="n">
        <v>202408</v>
      </c>
      <c r="B9087" s="0" t="n">
        <v>202409</v>
      </c>
      <c r="C9087" s="37" t="s">
        <v>124</v>
      </c>
      <c r="D9087" s="37" t="s">
        <v>170</v>
      </c>
      <c r="E9087" s="0" t="n">
        <v>2</v>
      </c>
      <c r="F9087" s="38" t="s">
        <v>70</v>
      </c>
      <c r="G9087" s="37" t="s">
        <v>643</v>
      </c>
      <c r="H9087" s="0" t="n">
        <v>717723</v>
      </c>
      <c r="I9087" s="0" t="n">
        <v>368926</v>
      </c>
      <c r="J9087" s="0" t="n">
        <v>54862</v>
      </c>
    </row>
    <row r="9088" customFormat="false" ht="15" hidden="false" customHeight="false" outlineLevel="0" collapsed="false">
      <c r="A9088" s="0" t="n">
        <v>202408</v>
      </c>
      <c r="B9088" s="0" t="n">
        <v>202409</v>
      </c>
      <c r="C9088" s="37" t="s">
        <v>115</v>
      </c>
      <c r="D9088" s="37" t="s">
        <v>130</v>
      </c>
      <c r="E9088" s="0" t="n">
        <v>2</v>
      </c>
      <c r="F9088" s="38" t="s">
        <v>70</v>
      </c>
      <c r="G9088" s="37" t="s">
        <v>644</v>
      </c>
      <c r="H9088" s="0" t="n">
        <v>681383</v>
      </c>
      <c r="I9088" s="0" t="n">
        <v>616282</v>
      </c>
      <c r="J9088" s="0" t="n">
        <v>18964</v>
      </c>
    </row>
    <row r="9089" customFormat="false" ht="15" hidden="false" customHeight="false" outlineLevel="0" collapsed="false">
      <c r="A9089" s="0" t="n">
        <v>202408</v>
      </c>
      <c r="B9089" s="0" t="n">
        <v>202409</v>
      </c>
      <c r="C9089" s="37" t="s">
        <v>95</v>
      </c>
      <c r="D9089" s="37" t="s">
        <v>235</v>
      </c>
      <c r="E9089" s="0" t="n">
        <v>2</v>
      </c>
      <c r="F9089" s="38" t="s">
        <v>70</v>
      </c>
      <c r="G9089" s="37" t="s">
        <v>645</v>
      </c>
      <c r="H9089" s="0" t="n">
        <v>2146290</v>
      </c>
      <c r="I9089" s="0" t="n">
        <v>1331885</v>
      </c>
      <c r="J9089" s="0" t="n">
        <v>17606</v>
      </c>
    </row>
    <row r="9090" customFormat="false" ht="15" hidden="false" customHeight="false" outlineLevel="0" collapsed="false">
      <c r="A9090" s="0" t="n">
        <v>202408</v>
      </c>
      <c r="B9090" s="0" t="n">
        <v>202409</v>
      </c>
      <c r="C9090" s="37" t="s">
        <v>115</v>
      </c>
      <c r="D9090" s="37" t="s">
        <v>646</v>
      </c>
      <c r="E9090" s="0" t="n">
        <v>2</v>
      </c>
      <c r="F9090" s="38" t="s">
        <v>70</v>
      </c>
      <c r="G9090" s="37" t="s">
        <v>647</v>
      </c>
      <c r="H9090" s="0" t="n">
        <v>5850309</v>
      </c>
      <c r="I9090" s="0" t="n">
        <v>3904892</v>
      </c>
      <c r="J9090" s="0" t="n">
        <v>607656</v>
      </c>
    </row>
    <row r="9091" customFormat="false" ht="15" hidden="false" customHeight="false" outlineLevel="0" collapsed="false">
      <c r="A9091" s="0" t="n">
        <v>202408</v>
      </c>
      <c r="B9091" s="0" t="n">
        <v>202409</v>
      </c>
      <c r="C9091" s="37" t="s">
        <v>149</v>
      </c>
      <c r="D9091" s="37" t="s">
        <v>531</v>
      </c>
      <c r="E9091" s="0" t="n">
        <v>2</v>
      </c>
      <c r="F9091" s="38" t="s">
        <v>70</v>
      </c>
      <c r="G9091" s="37" t="s">
        <v>648</v>
      </c>
      <c r="H9091" s="0" t="n">
        <v>1443756</v>
      </c>
      <c r="I9091" s="0" t="n">
        <v>1119858</v>
      </c>
      <c r="J9091" s="0" t="n">
        <v>62000</v>
      </c>
    </row>
    <row r="9092" customFormat="false" ht="15" hidden="false" customHeight="false" outlineLevel="0" collapsed="false">
      <c r="A9092" s="0" t="n">
        <v>202408</v>
      </c>
      <c r="B9092" s="0" t="n">
        <v>202409</v>
      </c>
      <c r="C9092" s="37" t="s">
        <v>124</v>
      </c>
      <c r="D9092" s="37" t="s">
        <v>616</v>
      </c>
      <c r="E9092" s="0" t="n">
        <v>2</v>
      </c>
      <c r="F9092" s="38" t="s">
        <v>70</v>
      </c>
      <c r="G9092" s="37" t="s">
        <v>649</v>
      </c>
      <c r="H9092" s="0" t="n">
        <v>370486</v>
      </c>
      <c r="I9092" s="0" t="n">
        <v>260813</v>
      </c>
      <c r="J9092" s="0" t="n">
        <v>31608</v>
      </c>
    </row>
    <row r="9093" customFormat="false" ht="15" hidden="false" customHeight="false" outlineLevel="0" collapsed="false">
      <c r="A9093" s="0" t="n">
        <v>202408</v>
      </c>
      <c r="B9093" s="0" t="n">
        <v>202409</v>
      </c>
      <c r="C9093" s="37" t="s">
        <v>101</v>
      </c>
      <c r="D9093" s="37" t="s">
        <v>445</v>
      </c>
      <c r="E9093" s="0" t="n">
        <v>2</v>
      </c>
      <c r="F9093" s="38" t="s">
        <v>70</v>
      </c>
      <c r="G9093" s="37" t="s">
        <v>650</v>
      </c>
      <c r="H9093" s="0" t="n">
        <v>2820304</v>
      </c>
      <c r="I9093" s="0" t="n">
        <v>1362595</v>
      </c>
      <c r="J9093" s="0" t="n">
        <v>372048</v>
      </c>
    </row>
    <row r="9094" customFormat="false" ht="15" hidden="false" customHeight="false" outlineLevel="0" collapsed="false">
      <c r="A9094" s="0" t="n">
        <v>202408</v>
      </c>
      <c r="B9094" s="0" t="n">
        <v>202409</v>
      </c>
      <c r="C9094" s="37" t="s">
        <v>109</v>
      </c>
      <c r="D9094" s="37" t="s">
        <v>651</v>
      </c>
      <c r="E9094" s="0" t="n">
        <v>2</v>
      </c>
      <c r="F9094" s="38" t="s">
        <v>70</v>
      </c>
      <c r="G9094" s="37" t="s">
        <v>652</v>
      </c>
      <c r="H9094" s="0" t="n">
        <v>3154697</v>
      </c>
      <c r="I9094" s="0" t="n">
        <v>2116994</v>
      </c>
      <c r="J9094" s="0" t="n">
        <v>215262</v>
      </c>
    </row>
    <row r="9095" customFormat="false" ht="15" hidden="false" customHeight="false" outlineLevel="0" collapsed="false">
      <c r="A9095" s="0" t="n">
        <v>202408</v>
      </c>
      <c r="B9095" s="0" t="n">
        <v>202409</v>
      </c>
      <c r="C9095" s="37" t="s">
        <v>184</v>
      </c>
      <c r="D9095" s="37" t="s">
        <v>482</v>
      </c>
      <c r="E9095" s="0" t="n">
        <v>2</v>
      </c>
      <c r="F9095" s="38" t="s">
        <v>70</v>
      </c>
      <c r="G9095" s="37" t="s">
        <v>653</v>
      </c>
      <c r="H9095" s="0" t="n">
        <v>3074236</v>
      </c>
      <c r="I9095" s="0" t="n">
        <v>3163124</v>
      </c>
      <c r="J9095" s="0" t="n">
        <v>973562</v>
      </c>
    </row>
    <row r="9096" customFormat="false" ht="15" hidden="false" customHeight="false" outlineLevel="0" collapsed="false">
      <c r="A9096" s="0" t="n">
        <v>202408</v>
      </c>
      <c r="B9096" s="0" t="n">
        <v>202409</v>
      </c>
      <c r="C9096" s="37" t="s">
        <v>136</v>
      </c>
      <c r="D9096" s="37" t="s">
        <v>606</v>
      </c>
      <c r="E9096" s="0" t="n">
        <v>2</v>
      </c>
      <c r="F9096" s="38" t="s">
        <v>70</v>
      </c>
      <c r="G9096" s="37" t="s">
        <v>654</v>
      </c>
      <c r="H9096" s="0" t="n">
        <v>2838329</v>
      </c>
      <c r="I9096" s="0" t="n">
        <v>481859</v>
      </c>
      <c r="J9096" s="0" t="n">
        <v>-15751</v>
      </c>
    </row>
    <row r="9097" customFormat="false" ht="15" hidden="false" customHeight="false" outlineLevel="0" collapsed="false">
      <c r="A9097" s="0" t="n">
        <v>202408</v>
      </c>
      <c r="B9097" s="0" t="n">
        <v>202409</v>
      </c>
      <c r="C9097" s="37" t="s">
        <v>152</v>
      </c>
      <c r="D9097" s="37" t="s">
        <v>655</v>
      </c>
      <c r="E9097" s="0" t="n">
        <v>2</v>
      </c>
      <c r="F9097" s="38" t="s">
        <v>70</v>
      </c>
      <c r="G9097" s="37" t="s">
        <v>656</v>
      </c>
      <c r="H9097" s="0" t="n">
        <v>955606</v>
      </c>
      <c r="I9097" s="0" t="n">
        <v>392028</v>
      </c>
      <c r="J9097" s="0" t="n">
        <v>48902</v>
      </c>
    </row>
    <row r="9098" customFormat="false" ht="15" hidden="false" customHeight="false" outlineLevel="0" collapsed="false">
      <c r="A9098" s="0" t="n">
        <v>202408</v>
      </c>
      <c r="B9098" s="0" t="n">
        <v>202409</v>
      </c>
      <c r="C9098" s="37" t="s">
        <v>178</v>
      </c>
      <c r="D9098" s="37" t="s">
        <v>127</v>
      </c>
      <c r="E9098" s="0" t="n">
        <v>2</v>
      </c>
      <c r="F9098" s="38" t="s">
        <v>70</v>
      </c>
      <c r="G9098" s="37" t="s">
        <v>657</v>
      </c>
      <c r="H9098" s="0" t="n">
        <v>442668</v>
      </c>
      <c r="I9098" s="0" t="n">
        <v>265997</v>
      </c>
      <c r="J9098" s="0" t="n">
        <v>29625</v>
      </c>
    </row>
    <row r="9099" customFormat="false" ht="15" hidden="false" customHeight="false" outlineLevel="0" collapsed="false">
      <c r="A9099" s="0" t="n">
        <v>202408</v>
      </c>
      <c r="B9099" s="0" t="n">
        <v>202409</v>
      </c>
      <c r="C9099" s="37" t="s">
        <v>158</v>
      </c>
      <c r="D9099" s="37" t="s">
        <v>189</v>
      </c>
      <c r="E9099" s="0" t="n">
        <v>2</v>
      </c>
      <c r="F9099" s="38" t="s">
        <v>70</v>
      </c>
      <c r="G9099" s="37" t="s">
        <v>658</v>
      </c>
      <c r="H9099" s="0" t="n">
        <v>444921</v>
      </c>
      <c r="I9099" s="0" t="n">
        <v>312460</v>
      </c>
      <c r="J9099" s="0" t="n">
        <v>-5752</v>
      </c>
    </row>
    <row r="9100" customFormat="false" ht="15" hidden="false" customHeight="false" outlineLevel="0" collapsed="false">
      <c r="A9100" s="0" t="n">
        <v>202408</v>
      </c>
      <c r="B9100" s="0" t="n">
        <v>202409</v>
      </c>
      <c r="C9100" s="37" t="s">
        <v>98</v>
      </c>
      <c r="D9100" s="37" t="s">
        <v>659</v>
      </c>
      <c r="E9100" s="0" t="n">
        <v>2</v>
      </c>
      <c r="F9100" s="38" t="s">
        <v>70</v>
      </c>
      <c r="G9100" s="37" t="s">
        <v>660</v>
      </c>
      <c r="H9100" s="0" t="n">
        <v>190565</v>
      </c>
      <c r="I9100" s="0" t="n">
        <v>197149</v>
      </c>
      <c r="J9100" s="0" t="n">
        <v>31576</v>
      </c>
    </row>
    <row r="9101" customFormat="false" ht="15" hidden="false" customHeight="false" outlineLevel="0" collapsed="false">
      <c r="A9101" s="0" t="n">
        <v>202408</v>
      </c>
      <c r="B9101" s="0" t="n">
        <v>202409</v>
      </c>
      <c r="C9101" s="37" t="s">
        <v>184</v>
      </c>
      <c r="D9101" s="37" t="s">
        <v>385</v>
      </c>
      <c r="E9101" s="0" t="n">
        <v>2</v>
      </c>
      <c r="F9101" s="38" t="s">
        <v>70</v>
      </c>
      <c r="G9101" s="37" t="s">
        <v>661</v>
      </c>
      <c r="H9101" s="0" t="n">
        <v>1601554</v>
      </c>
      <c r="I9101" s="0" t="n">
        <v>1182653</v>
      </c>
      <c r="J9101" s="0" t="n">
        <v>275654</v>
      </c>
    </row>
    <row r="9102" customFormat="false" ht="15" hidden="false" customHeight="false" outlineLevel="0" collapsed="false">
      <c r="A9102" s="0" t="n">
        <v>202408</v>
      </c>
      <c r="B9102" s="0" t="n">
        <v>202409</v>
      </c>
      <c r="C9102" s="37" t="s">
        <v>101</v>
      </c>
      <c r="D9102" s="37" t="s">
        <v>141</v>
      </c>
      <c r="E9102" s="0" t="n">
        <v>2</v>
      </c>
      <c r="F9102" s="38" t="s">
        <v>70</v>
      </c>
      <c r="G9102" s="37" t="s">
        <v>662</v>
      </c>
      <c r="H9102" s="0" t="n">
        <v>1334989</v>
      </c>
      <c r="I9102" s="0" t="n">
        <v>1031819</v>
      </c>
      <c r="J9102" s="0" t="n">
        <v>309821</v>
      </c>
    </row>
    <row r="9103" customFormat="false" ht="15" hidden="false" customHeight="false" outlineLevel="0" collapsed="false">
      <c r="A9103" s="0" t="n">
        <v>202408</v>
      </c>
      <c r="B9103" s="0" t="n">
        <v>202409</v>
      </c>
      <c r="C9103" s="37" t="s">
        <v>98</v>
      </c>
      <c r="D9103" s="37" t="s">
        <v>110</v>
      </c>
      <c r="E9103" s="0" t="n">
        <v>2</v>
      </c>
      <c r="F9103" s="38" t="s">
        <v>70</v>
      </c>
      <c r="G9103" s="37" t="s">
        <v>663</v>
      </c>
      <c r="H9103" s="0" t="n">
        <v>802532</v>
      </c>
      <c r="I9103" s="0" t="n">
        <v>382441</v>
      </c>
      <c r="J9103" s="0" t="n">
        <v>46325</v>
      </c>
    </row>
    <row r="9104" customFormat="false" ht="15" hidden="false" customHeight="false" outlineLevel="0" collapsed="false">
      <c r="A9104" s="0" t="n">
        <v>202408</v>
      </c>
      <c r="B9104" s="0" t="n">
        <v>202409</v>
      </c>
      <c r="C9104" s="37" t="s">
        <v>158</v>
      </c>
      <c r="D9104" s="37" t="s">
        <v>332</v>
      </c>
      <c r="E9104" s="0" t="n">
        <v>2</v>
      </c>
      <c r="F9104" s="38" t="s">
        <v>70</v>
      </c>
      <c r="G9104" s="37" t="s">
        <v>664</v>
      </c>
      <c r="H9104" s="0" t="n">
        <v>40004</v>
      </c>
      <c r="I9104" s="0" t="n">
        <v>12185</v>
      </c>
      <c r="J9104" s="0" t="n">
        <v>-1340</v>
      </c>
    </row>
    <row r="9105" customFormat="false" ht="15" hidden="false" customHeight="false" outlineLevel="0" collapsed="false">
      <c r="A9105" s="0" t="n">
        <v>202408</v>
      </c>
      <c r="B9105" s="0" t="n">
        <v>202409</v>
      </c>
      <c r="C9105" s="37" t="s">
        <v>178</v>
      </c>
      <c r="D9105" s="37" t="s">
        <v>134</v>
      </c>
      <c r="E9105" s="0" t="n">
        <v>2</v>
      </c>
      <c r="F9105" s="38" t="s">
        <v>70</v>
      </c>
      <c r="G9105" s="37" t="s">
        <v>665</v>
      </c>
      <c r="H9105" s="0" t="n">
        <v>233851</v>
      </c>
      <c r="I9105" s="0" t="n">
        <v>89658</v>
      </c>
      <c r="J9105" s="0" t="n">
        <v>11449</v>
      </c>
    </row>
    <row r="9106" customFormat="false" ht="15" hidden="false" customHeight="false" outlineLevel="0" collapsed="false">
      <c r="A9106" s="0" t="n">
        <v>202408</v>
      </c>
      <c r="B9106" s="0" t="n">
        <v>202409</v>
      </c>
      <c r="C9106" s="37" t="s">
        <v>136</v>
      </c>
      <c r="D9106" s="37" t="s">
        <v>511</v>
      </c>
      <c r="E9106" s="0" t="n">
        <v>2</v>
      </c>
      <c r="F9106" s="38" t="s">
        <v>70</v>
      </c>
      <c r="G9106" s="37" t="s">
        <v>666</v>
      </c>
      <c r="H9106" s="0" t="n">
        <v>4801771</v>
      </c>
      <c r="I9106" s="0" t="n">
        <v>2877916</v>
      </c>
      <c r="J9106" s="0" t="n">
        <v>443763</v>
      </c>
    </row>
    <row r="9107" customFormat="false" ht="15" hidden="false" customHeight="false" outlineLevel="0" collapsed="false">
      <c r="A9107" s="0" t="n">
        <v>202408</v>
      </c>
      <c r="B9107" s="0" t="n">
        <v>202409</v>
      </c>
      <c r="C9107" s="37" t="s">
        <v>149</v>
      </c>
      <c r="D9107" s="37" t="s">
        <v>298</v>
      </c>
      <c r="E9107" s="0" t="n">
        <v>2</v>
      </c>
      <c r="F9107" s="38" t="s">
        <v>70</v>
      </c>
      <c r="G9107" s="37" t="s">
        <v>667</v>
      </c>
      <c r="H9107" s="0" t="n">
        <v>411348</v>
      </c>
      <c r="I9107" s="0" t="n">
        <v>94174</v>
      </c>
      <c r="J9107" s="0" t="n">
        <v>5319</v>
      </c>
    </row>
    <row r="9108" customFormat="false" ht="15" hidden="false" customHeight="false" outlineLevel="0" collapsed="false">
      <c r="A9108" s="0" t="n">
        <v>202408</v>
      </c>
      <c r="B9108" s="0" t="n">
        <v>202409</v>
      </c>
      <c r="C9108" s="37" t="s">
        <v>115</v>
      </c>
      <c r="D9108" s="37" t="s">
        <v>288</v>
      </c>
      <c r="E9108" s="0" t="n">
        <v>2</v>
      </c>
      <c r="F9108" s="38" t="s">
        <v>70</v>
      </c>
      <c r="G9108" s="37" t="s">
        <v>668</v>
      </c>
      <c r="H9108" s="0" t="n">
        <v>2287256</v>
      </c>
      <c r="I9108" s="0" t="n">
        <v>905256</v>
      </c>
      <c r="J9108" s="0" t="n">
        <v>91894</v>
      </c>
    </row>
    <row r="9109" customFormat="false" ht="15" hidden="false" customHeight="false" outlineLevel="0" collapsed="false">
      <c r="A9109" s="0" t="n">
        <v>202408</v>
      </c>
      <c r="B9109" s="0" t="n">
        <v>202409</v>
      </c>
      <c r="C9109" s="37" t="s">
        <v>112</v>
      </c>
      <c r="D9109" s="37" t="s">
        <v>280</v>
      </c>
      <c r="E9109" s="0" t="n">
        <v>2</v>
      </c>
      <c r="F9109" s="38" t="s">
        <v>70</v>
      </c>
      <c r="G9109" s="37" t="s">
        <v>669</v>
      </c>
      <c r="H9109" s="0" t="n">
        <v>206422</v>
      </c>
      <c r="I9109" s="0" t="n">
        <v>50388</v>
      </c>
      <c r="J9109" s="0" t="n">
        <v>1595</v>
      </c>
    </row>
    <row r="9110" customFormat="false" ht="15" hidden="false" customHeight="false" outlineLevel="0" collapsed="false">
      <c r="A9110" s="0" t="n">
        <v>202408</v>
      </c>
      <c r="B9110" s="0" t="n">
        <v>202409</v>
      </c>
      <c r="C9110" s="37" t="s">
        <v>101</v>
      </c>
      <c r="D9110" s="37" t="s">
        <v>401</v>
      </c>
      <c r="E9110" s="0" t="n">
        <v>2</v>
      </c>
      <c r="F9110" s="38" t="s">
        <v>70</v>
      </c>
      <c r="G9110" s="37" t="s">
        <v>670</v>
      </c>
      <c r="H9110" s="0" t="n">
        <v>6285408</v>
      </c>
      <c r="I9110" s="0" t="n">
        <v>2193675</v>
      </c>
      <c r="J9110" s="0" t="n">
        <v>146166</v>
      </c>
    </row>
    <row r="9111" customFormat="false" ht="15" hidden="false" customHeight="false" outlineLevel="0" collapsed="false">
      <c r="A9111" s="0" t="n">
        <v>202408</v>
      </c>
      <c r="B9111" s="0" t="n">
        <v>202409</v>
      </c>
      <c r="C9111" s="37" t="s">
        <v>149</v>
      </c>
      <c r="D9111" s="37" t="s">
        <v>258</v>
      </c>
      <c r="E9111" s="0" t="n">
        <v>2</v>
      </c>
      <c r="F9111" s="38" t="s">
        <v>70</v>
      </c>
      <c r="G9111" s="37" t="s">
        <v>671</v>
      </c>
      <c r="H9111" s="0" t="n">
        <v>824113</v>
      </c>
      <c r="I9111" s="0" t="n">
        <v>243842</v>
      </c>
      <c r="J9111" s="0" t="n">
        <v>44318</v>
      </c>
    </row>
    <row r="9112" customFormat="false" ht="15" hidden="false" customHeight="false" outlineLevel="0" collapsed="false">
      <c r="A9112" s="0" t="n">
        <v>202408</v>
      </c>
      <c r="B9112" s="0" t="n">
        <v>202409</v>
      </c>
      <c r="C9112" s="37" t="s">
        <v>106</v>
      </c>
      <c r="D9112" s="37" t="s">
        <v>389</v>
      </c>
      <c r="E9112" s="0" t="n">
        <v>2</v>
      </c>
      <c r="F9112" s="38" t="s">
        <v>70</v>
      </c>
      <c r="G9112" s="37" t="s">
        <v>672</v>
      </c>
      <c r="H9112" s="0" t="n">
        <v>1694008</v>
      </c>
      <c r="I9112" s="0" t="n">
        <v>1290230</v>
      </c>
      <c r="J9112" s="0" t="n">
        <v>282434</v>
      </c>
    </row>
    <row r="9113" customFormat="false" ht="15" hidden="false" customHeight="false" outlineLevel="0" collapsed="false">
      <c r="A9113" s="0" t="n">
        <v>202408</v>
      </c>
      <c r="B9113" s="0" t="n">
        <v>202409</v>
      </c>
      <c r="C9113" s="37" t="s">
        <v>115</v>
      </c>
      <c r="D9113" s="37" t="s">
        <v>673</v>
      </c>
      <c r="E9113" s="0" t="n">
        <v>2</v>
      </c>
      <c r="F9113" s="38" t="s">
        <v>70</v>
      </c>
      <c r="G9113" s="37" t="s">
        <v>674</v>
      </c>
      <c r="H9113" s="0" t="n">
        <v>18825030</v>
      </c>
      <c r="I9113" s="0" t="n">
        <v>6347273</v>
      </c>
      <c r="J9113" s="0" t="n">
        <v>-298772</v>
      </c>
    </row>
    <row r="9114" customFormat="false" ht="15" hidden="false" customHeight="false" outlineLevel="0" collapsed="false">
      <c r="A9114" s="0" t="n">
        <v>202408</v>
      </c>
      <c r="B9114" s="0" t="n">
        <v>202409</v>
      </c>
      <c r="C9114" s="37" t="s">
        <v>152</v>
      </c>
      <c r="D9114" s="37" t="s">
        <v>425</v>
      </c>
      <c r="E9114" s="0" t="n">
        <v>2</v>
      </c>
      <c r="F9114" s="38" t="s">
        <v>70</v>
      </c>
      <c r="G9114" s="37" t="s">
        <v>675</v>
      </c>
      <c r="H9114" s="0" t="n">
        <v>9753461</v>
      </c>
      <c r="I9114" s="0" t="n">
        <v>3409270</v>
      </c>
      <c r="J9114" s="0" t="n">
        <v>98418</v>
      </c>
    </row>
    <row r="9115" customFormat="false" ht="15" hidden="false" customHeight="false" outlineLevel="0" collapsed="false">
      <c r="A9115" s="0" t="n">
        <v>202408</v>
      </c>
      <c r="B9115" s="0" t="n">
        <v>202409</v>
      </c>
      <c r="C9115" s="37" t="s">
        <v>158</v>
      </c>
      <c r="D9115" s="37" t="s">
        <v>282</v>
      </c>
      <c r="E9115" s="0" t="n">
        <v>2</v>
      </c>
      <c r="F9115" s="38" t="s">
        <v>70</v>
      </c>
      <c r="G9115" s="37" t="s">
        <v>676</v>
      </c>
      <c r="H9115" s="0" t="n">
        <v>946955</v>
      </c>
      <c r="I9115" s="0" t="n">
        <v>535369</v>
      </c>
      <c r="J9115" s="0" t="n">
        <v>-42211</v>
      </c>
    </row>
    <row r="9116" customFormat="false" ht="15" hidden="false" customHeight="false" outlineLevel="0" collapsed="false">
      <c r="A9116" s="0" t="n">
        <v>202408</v>
      </c>
      <c r="B9116" s="0" t="n">
        <v>202409</v>
      </c>
      <c r="C9116" s="37" t="s">
        <v>136</v>
      </c>
      <c r="D9116" s="37" t="s">
        <v>420</v>
      </c>
      <c r="E9116" s="0" t="n">
        <v>2</v>
      </c>
      <c r="F9116" s="38" t="s">
        <v>70</v>
      </c>
      <c r="G9116" s="37" t="s">
        <v>677</v>
      </c>
      <c r="H9116" s="0" t="n">
        <v>546308</v>
      </c>
      <c r="I9116" s="0" t="n">
        <v>198084</v>
      </c>
      <c r="J9116" s="0" t="n">
        <v>52261</v>
      </c>
    </row>
    <row r="9117" customFormat="false" ht="15" hidden="false" customHeight="false" outlineLevel="0" collapsed="false">
      <c r="A9117" s="0" t="n">
        <v>202408</v>
      </c>
      <c r="B9117" s="0" t="n">
        <v>202409</v>
      </c>
      <c r="C9117" s="37" t="s">
        <v>109</v>
      </c>
      <c r="D9117" s="37" t="s">
        <v>493</v>
      </c>
      <c r="E9117" s="0" t="n">
        <v>2</v>
      </c>
      <c r="F9117" s="38" t="s">
        <v>70</v>
      </c>
      <c r="G9117" s="37" t="s">
        <v>678</v>
      </c>
      <c r="H9117" s="0" t="n">
        <v>633751</v>
      </c>
      <c r="I9117" s="0" t="n">
        <v>241579</v>
      </c>
      <c r="J9117" s="0" t="n">
        <v>40362</v>
      </c>
    </row>
    <row r="9118" customFormat="false" ht="15" hidden="false" customHeight="false" outlineLevel="0" collapsed="false">
      <c r="A9118" s="0" t="n">
        <v>202408</v>
      </c>
      <c r="B9118" s="0" t="n">
        <v>202409</v>
      </c>
      <c r="C9118" s="37" t="s">
        <v>109</v>
      </c>
      <c r="D9118" s="37" t="s">
        <v>320</v>
      </c>
      <c r="E9118" s="0" t="n">
        <v>2</v>
      </c>
      <c r="F9118" s="38" t="s">
        <v>70</v>
      </c>
      <c r="G9118" s="37" t="s">
        <v>679</v>
      </c>
      <c r="H9118" s="0" t="n">
        <v>1574309</v>
      </c>
      <c r="I9118" s="0" t="n">
        <v>1169963</v>
      </c>
      <c r="J9118" s="0" t="n">
        <v>-140513</v>
      </c>
    </row>
    <row r="9119" customFormat="false" ht="15" hidden="false" customHeight="false" outlineLevel="0" collapsed="false">
      <c r="A9119" s="0" t="n">
        <v>202408</v>
      </c>
      <c r="B9119" s="0" t="n">
        <v>202409</v>
      </c>
      <c r="C9119" s="37" t="s">
        <v>178</v>
      </c>
      <c r="D9119" s="37" t="s">
        <v>380</v>
      </c>
      <c r="E9119" s="0" t="n">
        <v>2</v>
      </c>
      <c r="F9119" s="38" t="s">
        <v>70</v>
      </c>
      <c r="G9119" s="37" t="s">
        <v>680</v>
      </c>
      <c r="H9119" s="0" t="n">
        <v>908721</v>
      </c>
      <c r="I9119" s="0" t="n">
        <v>490623</v>
      </c>
      <c r="J9119" s="0" t="n">
        <v>36084</v>
      </c>
    </row>
    <row r="9120" customFormat="false" ht="15" hidden="false" customHeight="false" outlineLevel="0" collapsed="false">
      <c r="A9120" s="0" t="n">
        <v>202408</v>
      </c>
      <c r="B9120" s="0" t="n">
        <v>202409</v>
      </c>
      <c r="C9120" s="37" t="s">
        <v>101</v>
      </c>
      <c r="D9120" s="37" t="s">
        <v>571</v>
      </c>
      <c r="E9120" s="0" t="n">
        <v>2</v>
      </c>
      <c r="F9120" s="38" t="s">
        <v>70</v>
      </c>
      <c r="G9120" s="37" t="s">
        <v>681</v>
      </c>
      <c r="H9120" s="0" t="n">
        <v>612941</v>
      </c>
      <c r="I9120" s="0" t="n">
        <v>299312</v>
      </c>
      <c r="J9120" s="0" t="n">
        <v>15461</v>
      </c>
    </row>
    <row r="9121" customFormat="false" ht="15" hidden="false" customHeight="false" outlineLevel="0" collapsed="false">
      <c r="A9121" s="0" t="n">
        <v>202408</v>
      </c>
      <c r="B9121" s="0" t="n">
        <v>202409</v>
      </c>
      <c r="C9121" s="37" t="s">
        <v>115</v>
      </c>
      <c r="D9121" s="37" t="s">
        <v>396</v>
      </c>
      <c r="E9121" s="0" t="n">
        <v>2</v>
      </c>
      <c r="F9121" s="38" t="s">
        <v>70</v>
      </c>
      <c r="G9121" s="37" t="s">
        <v>682</v>
      </c>
      <c r="H9121" s="0" t="n">
        <v>7369862</v>
      </c>
      <c r="I9121" s="0" t="n">
        <v>8000000</v>
      </c>
      <c r="J9121" s="0" t="n">
        <v>35249</v>
      </c>
    </row>
    <row r="9122" customFormat="false" ht="15" hidden="false" customHeight="false" outlineLevel="0" collapsed="false">
      <c r="A9122" s="0" t="n">
        <v>202408</v>
      </c>
      <c r="B9122" s="0" t="n">
        <v>202409</v>
      </c>
      <c r="C9122" s="37" t="s">
        <v>178</v>
      </c>
      <c r="D9122" s="37" t="s">
        <v>247</v>
      </c>
      <c r="E9122" s="0" t="n">
        <v>2</v>
      </c>
      <c r="F9122" s="38" t="s">
        <v>70</v>
      </c>
      <c r="G9122" s="37" t="s">
        <v>683</v>
      </c>
      <c r="H9122" s="0" t="n">
        <v>1026028</v>
      </c>
      <c r="I9122" s="0" t="n">
        <v>465983</v>
      </c>
      <c r="J9122" s="0" t="n">
        <v>85567</v>
      </c>
    </row>
    <row r="9123" customFormat="false" ht="15" hidden="false" customHeight="false" outlineLevel="0" collapsed="false">
      <c r="A9123" s="0" t="n">
        <v>202408</v>
      </c>
      <c r="B9123" s="0" t="n">
        <v>202409</v>
      </c>
      <c r="C9123" s="37" t="s">
        <v>178</v>
      </c>
      <c r="D9123" s="37" t="s">
        <v>684</v>
      </c>
      <c r="E9123" s="0" t="n">
        <v>2</v>
      </c>
      <c r="F9123" s="38" t="s">
        <v>70</v>
      </c>
      <c r="G9123" s="37" t="s">
        <v>685</v>
      </c>
      <c r="H9123" s="0" t="n">
        <v>19041014</v>
      </c>
      <c r="I9123" s="0" t="n">
        <v>7702390</v>
      </c>
      <c r="J9123" s="0" t="n">
        <v>1396741</v>
      </c>
    </row>
    <row r="9124" customFormat="false" ht="15" hidden="false" customHeight="false" outlineLevel="0" collapsed="false">
      <c r="A9124" s="0" t="n">
        <v>202408</v>
      </c>
      <c r="B9124" s="0" t="n">
        <v>202409</v>
      </c>
      <c r="C9124" s="37" t="s">
        <v>95</v>
      </c>
      <c r="D9124" s="37" t="s">
        <v>513</v>
      </c>
      <c r="E9124" s="0" t="n">
        <v>2</v>
      </c>
      <c r="F9124" s="38" t="s">
        <v>70</v>
      </c>
      <c r="G9124" s="37" t="s">
        <v>686</v>
      </c>
      <c r="H9124" s="0" t="n">
        <v>1163046</v>
      </c>
      <c r="I9124" s="0" t="n">
        <v>778182</v>
      </c>
      <c r="J9124" s="0" t="n">
        <v>83223</v>
      </c>
    </row>
    <row r="9125" customFormat="false" ht="15" hidden="false" customHeight="false" outlineLevel="0" collapsed="false">
      <c r="A9125" s="0" t="n">
        <v>202408</v>
      </c>
      <c r="B9125" s="0" t="n">
        <v>202409</v>
      </c>
      <c r="C9125" s="37" t="s">
        <v>109</v>
      </c>
      <c r="D9125" s="37" t="s">
        <v>531</v>
      </c>
      <c r="E9125" s="0" t="n">
        <v>2</v>
      </c>
      <c r="F9125" s="38" t="s">
        <v>70</v>
      </c>
      <c r="G9125" s="37" t="s">
        <v>687</v>
      </c>
      <c r="H9125" s="0" t="n">
        <v>10482177</v>
      </c>
      <c r="I9125" s="0" t="n">
        <v>4635058</v>
      </c>
      <c r="J9125" s="0" t="n">
        <v>73395</v>
      </c>
    </row>
    <row r="9126" customFormat="false" ht="15" hidden="false" customHeight="false" outlineLevel="0" collapsed="false">
      <c r="A9126" s="0" t="n">
        <v>202408</v>
      </c>
      <c r="B9126" s="0" t="n">
        <v>202409</v>
      </c>
      <c r="C9126" s="37" t="s">
        <v>115</v>
      </c>
      <c r="D9126" s="37" t="s">
        <v>385</v>
      </c>
      <c r="E9126" s="0" t="n">
        <v>2</v>
      </c>
      <c r="F9126" s="38" t="s">
        <v>70</v>
      </c>
      <c r="G9126" s="37" t="s">
        <v>688</v>
      </c>
      <c r="H9126" s="0" t="n">
        <v>1492141</v>
      </c>
      <c r="I9126" s="0" t="n">
        <v>354806</v>
      </c>
      <c r="J9126" s="0" t="n">
        <v>5916</v>
      </c>
    </row>
    <row r="9127" customFormat="false" ht="15" hidden="false" customHeight="false" outlineLevel="0" collapsed="false">
      <c r="A9127" s="0" t="n">
        <v>202408</v>
      </c>
      <c r="B9127" s="0" t="n">
        <v>202409</v>
      </c>
      <c r="C9127" s="37" t="s">
        <v>95</v>
      </c>
      <c r="D9127" s="37" t="s">
        <v>328</v>
      </c>
      <c r="E9127" s="0" t="n">
        <v>2</v>
      </c>
      <c r="F9127" s="38" t="s">
        <v>70</v>
      </c>
      <c r="G9127" s="37" t="s">
        <v>689</v>
      </c>
      <c r="H9127" s="0" t="n">
        <v>3768953</v>
      </c>
      <c r="I9127" s="0" t="n">
        <v>3113156</v>
      </c>
      <c r="J9127" s="0" t="n">
        <v>262728</v>
      </c>
    </row>
    <row r="9128" customFormat="false" ht="15" hidden="false" customHeight="false" outlineLevel="0" collapsed="false">
      <c r="A9128" s="0" t="n">
        <v>202408</v>
      </c>
      <c r="B9128" s="0" t="n">
        <v>202409</v>
      </c>
      <c r="C9128" s="37" t="s">
        <v>178</v>
      </c>
      <c r="D9128" s="37" t="s">
        <v>372</v>
      </c>
      <c r="E9128" s="0" t="n">
        <v>2</v>
      </c>
      <c r="F9128" s="38" t="s">
        <v>70</v>
      </c>
      <c r="G9128" s="37" t="s">
        <v>690</v>
      </c>
      <c r="H9128" s="0" t="n">
        <v>570920</v>
      </c>
      <c r="I9128" s="0" t="n">
        <v>636537</v>
      </c>
      <c r="J9128" s="0" t="n">
        <v>21825</v>
      </c>
    </row>
    <row r="9129" customFormat="false" ht="15" hidden="false" customHeight="false" outlineLevel="0" collapsed="false">
      <c r="A9129" s="0" t="n">
        <v>202408</v>
      </c>
      <c r="B9129" s="0" t="n">
        <v>202409</v>
      </c>
      <c r="C9129" s="37" t="s">
        <v>197</v>
      </c>
      <c r="D9129" s="37" t="s">
        <v>502</v>
      </c>
      <c r="E9129" s="0" t="n">
        <v>2</v>
      </c>
      <c r="F9129" s="38" t="s">
        <v>70</v>
      </c>
      <c r="G9129" s="37" t="s">
        <v>691</v>
      </c>
      <c r="H9129" s="0" t="n">
        <v>408674</v>
      </c>
      <c r="I9129" s="0" t="n">
        <v>135850</v>
      </c>
      <c r="J9129" s="0" t="n">
        <v>10789</v>
      </c>
    </row>
    <row r="9130" customFormat="false" ht="15" hidden="false" customHeight="false" outlineLevel="0" collapsed="false">
      <c r="A9130" s="0" t="n">
        <v>202408</v>
      </c>
      <c r="B9130" s="0" t="n">
        <v>202409</v>
      </c>
      <c r="C9130" s="37" t="s">
        <v>124</v>
      </c>
      <c r="D9130" s="37" t="s">
        <v>393</v>
      </c>
      <c r="E9130" s="0" t="n">
        <v>2</v>
      </c>
      <c r="F9130" s="38" t="s">
        <v>70</v>
      </c>
      <c r="G9130" s="37" t="s">
        <v>692</v>
      </c>
      <c r="H9130" s="0" t="n">
        <v>2231520</v>
      </c>
      <c r="I9130" s="0" t="n">
        <v>1178217</v>
      </c>
      <c r="J9130" s="0" t="n">
        <v>160011</v>
      </c>
    </row>
    <row r="9131" customFormat="false" ht="15" hidden="false" customHeight="false" outlineLevel="0" collapsed="false">
      <c r="A9131" s="0" t="n">
        <v>202408</v>
      </c>
      <c r="B9131" s="0" t="n">
        <v>202409</v>
      </c>
      <c r="C9131" s="37" t="s">
        <v>178</v>
      </c>
      <c r="D9131" s="37" t="s">
        <v>693</v>
      </c>
      <c r="E9131" s="0" t="n">
        <v>2</v>
      </c>
      <c r="F9131" s="38" t="s">
        <v>70</v>
      </c>
      <c r="G9131" s="37" t="s">
        <v>694</v>
      </c>
      <c r="H9131" s="0" t="n">
        <v>2927719</v>
      </c>
      <c r="I9131" s="0" t="n">
        <v>1777312</v>
      </c>
      <c r="J9131" s="0" t="n">
        <v>-130371</v>
      </c>
    </row>
    <row r="9132" customFormat="false" ht="15" hidden="false" customHeight="false" outlineLevel="0" collapsed="false">
      <c r="A9132" s="0" t="n">
        <v>202408</v>
      </c>
      <c r="B9132" s="0" t="n">
        <v>202409</v>
      </c>
      <c r="C9132" s="37" t="s">
        <v>95</v>
      </c>
      <c r="D9132" s="37" t="s">
        <v>519</v>
      </c>
      <c r="E9132" s="0" t="n">
        <v>2</v>
      </c>
      <c r="F9132" s="38" t="s">
        <v>70</v>
      </c>
      <c r="G9132" s="37" t="s">
        <v>695</v>
      </c>
      <c r="H9132" s="0" t="n">
        <v>927034</v>
      </c>
      <c r="I9132" s="0" t="n">
        <v>341823</v>
      </c>
      <c r="J9132" s="0" t="n">
        <v>1429</v>
      </c>
    </row>
    <row r="9133" customFormat="false" ht="15" hidden="false" customHeight="false" outlineLevel="0" collapsed="false">
      <c r="A9133" s="0" t="n">
        <v>202408</v>
      </c>
      <c r="B9133" s="0" t="n">
        <v>202409</v>
      </c>
      <c r="C9133" s="37" t="s">
        <v>152</v>
      </c>
      <c r="D9133" s="37" t="s">
        <v>341</v>
      </c>
      <c r="E9133" s="0" t="n">
        <v>2</v>
      </c>
      <c r="F9133" s="38" t="s">
        <v>70</v>
      </c>
      <c r="G9133" s="37" t="s">
        <v>696</v>
      </c>
      <c r="H9133" s="0" t="n">
        <v>269795</v>
      </c>
      <c r="I9133" s="0" t="n">
        <v>226073</v>
      </c>
      <c r="J9133" s="0" t="n">
        <v>17324</v>
      </c>
    </row>
    <row r="9134" customFormat="false" ht="15" hidden="false" customHeight="false" outlineLevel="0" collapsed="false">
      <c r="A9134" s="0" t="n">
        <v>202408</v>
      </c>
      <c r="B9134" s="0" t="n">
        <v>202409</v>
      </c>
      <c r="C9134" s="37" t="s">
        <v>149</v>
      </c>
      <c r="D9134" s="37" t="s">
        <v>245</v>
      </c>
      <c r="E9134" s="0" t="n">
        <v>2</v>
      </c>
      <c r="F9134" s="38" t="s">
        <v>70</v>
      </c>
      <c r="G9134" s="37" t="s">
        <v>697</v>
      </c>
      <c r="H9134" s="0" t="n">
        <v>275060</v>
      </c>
      <c r="I9134" s="0" t="n">
        <v>92992</v>
      </c>
      <c r="J9134" s="0" t="n">
        <v>21996</v>
      </c>
    </row>
    <row r="9135" customFormat="false" ht="15" hidden="false" customHeight="false" outlineLevel="0" collapsed="false">
      <c r="A9135" s="0" t="n">
        <v>202408</v>
      </c>
      <c r="B9135" s="0" t="n">
        <v>202409</v>
      </c>
      <c r="C9135" s="37" t="s">
        <v>184</v>
      </c>
      <c r="D9135" s="37" t="s">
        <v>306</v>
      </c>
      <c r="E9135" s="0" t="n">
        <v>2</v>
      </c>
      <c r="F9135" s="38" t="s">
        <v>70</v>
      </c>
      <c r="G9135" s="37" t="s">
        <v>698</v>
      </c>
      <c r="H9135" s="0" t="n">
        <v>209337</v>
      </c>
      <c r="I9135" s="0" t="n">
        <v>144086</v>
      </c>
      <c r="J9135" s="0" t="n">
        <v>23707</v>
      </c>
    </row>
    <row r="9136" customFormat="false" ht="15" hidden="false" customHeight="false" outlineLevel="0" collapsed="false">
      <c r="A9136" s="0" t="n">
        <v>202408</v>
      </c>
      <c r="B9136" s="0" t="n">
        <v>202409</v>
      </c>
      <c r="C9136" s="37" t="s">
        <v>124</v>
      </c>
      <c r="D9136" s="37" t="s">
        <v>311</v>
      </c>
      <c r="E9136" s="0" t="n">
        <v>2</v>
      </c>
      <c r="F9136" s="38" t="s">
        <v>70</v>
      </c>
      <c r="G9136" s="37" t="s">
        <v>699</v>
      </c>
      <c r="H9136" s="0" t="n">
        <v>198915</v>
      </c>
      <c r="I9136" s="0" t="n">
        <v>133833</v>
      </c>
      <c r="J9136" s="0" t="n">
        <v>10659</v>
      </c>
    </row>
    <row r="9137" customFormat="false" ht="15" hidden="false" customHeight="false" outlineLevel="0" collapsed="false">
      <c r="A9137" s="0" t="n">
        <v>202408</v>
      </c>
      <c r="B9137" s="0" t="n">
        <v>202409</v>
      </c>
      <c r="C9137" s="37" t="s">
        <v>109</v>
      </c>
      <c r="D9137" s="37" t="s">
        <v>700</v>
      </c>
      <c r="E9137" s="0" t="n">
        <v>2</v>
      </c>
      <c r="F9137" s="38" t="s">
        <v>70</v>
      </c>
      <c r="G9137" s="37" t="s">
        <v>701</v>
      </c>
      <c r="H9137" s="0" t="n">
        <v>1104466</v>
      </c>
      <c r="I9137" s="0" t="n">
        <v>514708</v>
      </c>
      <c r="J9137" s="0" t="n">
        <v>61884</v>
      </c>
    </row>
    <row r="9138" customFormat="false" ht="15" hidden="false" customHeight="false" outlineLevel="0" collapsed="false">
      <c r="A9138" s="0" t="n">
        <v>202408</v>
      </c>
      <c r="B9138" s="0" t="n">
        <v>202409</v>
      </c>
      <c r="C9138" s="37" t="s">
        <v>178</v>
      </c>
      <c r="D9138" s="37" t="s">
        <v>702</v>
      </c>
      <c r="E9138" s="0" t="n">
        <v>2</v>
      </c>
      <c r="F9138" s="38" t="s">
        <v>70</v>
      </c>
      <c r="G9138" s="37" t="s">
        <v>703</v>
      </c>
      <c r="H9138" s="0" t="n">
        <v>4189346</v>
      </c>
      <c r="I9138" s="0" t="n">
        <v>4077844</v>
      </c>
      <c r="J9138" s="0" t="n">
        <v>284836</v>
      </c>
    </row>
    <row r="9139" customFormat="false" ht="15" hidden="false" customHeight="false" outlineLevel="0" collapsed="false">
      <c r="A9139" s="0" t="n">
        <v>202408</v>
      </c>
      <c r="B9139" s="0" t="n">
        <v>202409</v>
      </c>
      <c r="C9139" s="37" t="s">
        <v>115</v>
      </c>
      <c r="D9139" s="37" t="s">
        <v>569</v>
      </c>
      <c r="E9139" s="0" t="n">
        <v>2</v>
      </c>
      <c r="F9139" s="38" t="s">
        <v>70</v>
      </c>
      <c r="G9139" s="37" t="s">
        <v>704</v>
      </c>
      <c r="H9139" s="0" t="n">
        <v>1208529</v>
      </c>
      <c r="I9139" s="0" t="n">
        <v>445983</v>
      </c>
      <c r="J9139" s="0" t="n">
        <v>83721</v>
      </c>
    </row>
    <row r="9140" customFormat="false" ht="15" hidden="false" customHeight="false" outlineLevel="0" collapsed="false">
      <c r="A9140" s="0" t="n">
        <v>202408</v>
      </c>
      <c r="B9140" s="0" t="n">
        <v>202409</v>
      </c>
      <c r="C9140" s="37" t="s">
        <v>136</v>
      </c>
      <c r="D9140" s="37" t="s">
        <v>210</v>
      </c>
      <c r="E9140" s="0" t="n">
        <v>2</v>
      </c>
      <c r="F9140" s="38" t="s">
        <v>70</v>
      </c>
      <c r="G9140" s="37" t="s">
        <v>705</v>
      </c>
      <c r="H9140" s="0" t="n">
        <v>85576</v>
      </c>
      <c r="I9140" s="0" t="n">
        <v>52896</v>
      </c>
      <c r="J9140" s="0" t="n">
        <v>6526</v>
      </c>
    </row>
    <row r="9141" customFormat="false" ht="15" hidden="false" customHeight="false" outlineLevel="0" collapsed="false">
      <c r="A9141" s="0" t="n">
        <v>202408</v>
      </c>
      <c r="B9141" s="0" t="n">
        <v>202409</v>
      </c>
      <c r="C9141" s="37" t="s">
        <v>158</v>
      </c>
      <c r="D9141" s="37" t="s">
        <v>706</v>
      </c>
      <c r="E9141" s="0" t="n">
        <v>2</v>
      </c>
      <c r="F9141" s="38" t="s">
        <v>70</v>
      </c>
      <c r="G9141" s="37" t="s">
        <v>707</v>
      </c>
      <c r="H9141" s="0" t="n">
        <v>876334</v>
      </c>
      <c r="I9141" s="0" t="n">
        <v>824030</v>
      </c>
      <c r="J9141" s="0" t="n">
        <v>171299</v>
      </c>
    </row>
    <row r="9142" customFormat="false" ht="15" hidden="false" customHeight="false" outlineLevel="0" collapsed="false">
      <c r="A9142" s="0" t="n">
        <v>202408</v>
      </c>
      <c r="B9142" s="0" t="n">
        <v>202409</v>
      </c>
      <c r="C9142" s="37" t="s">
        <v>109</v>
      </c>
      <c r="D9142" s="37" t="s">
        <v>251</v>
      </c>
      <c r="E9142" s="0" t="n">
        <v>2</v>
      </c>
      <c r="F9142" s="38" t="s">
        <v>70</v>
      </c>
      <c r="G9142" s="37" t="s">
        <v>708</v>
      </c>
      <c r="H9142" s="0" t="n">
        <v>843868</v>
      </c>
      <c r="I9142" s="0" t="n">
        <v>501455</v>
      </c>
      <c r="J9142" s="0" t="n">
        <v>-27848</v>
      </c>
    </row>
    <row r="9143" customFormat="false" ht="15" hidden="false" customHeight="false" outlineLevel="0" collapsed="false">
      <c r="A9143" s="0" t="n">
        <v>202408</v>
      </c>
      <c r="B9143" s="0" t="n">
        <v>202409</v>
      </c>
      <c r="C9143" s="37" t="s">
        <v>101</v>
      </c>
      <c r="D9143" s="37" t="s">
        <v>273</v>
      </c>
      <c r="E9143" s="0" t="n">
        <v>2</v>
      </c>
      <c r="F9143" s="38" t="s">
        <v>70</v>
      </c>
      <c r="G9143" s="37" t="s">
        <v>709</v>
      </c>
      <c r="H9143" s="0" t="n">
        <v>16325485</v>
      </c>
      <c r="I9143" s="0" t="n">
        <v>7398924</v>
      </c>
      <c r="J9143" s="0" t="n">
        <v>-4580</v>
      </c>
    </row>
    <row r="9144" customFormat="false" ht="15" hidden="false" customHeight="false" outlineLevel="0" collapsed="false">
      <c r="A9144" s="0" t="n">
        <v>202408</v>
      </c>
      <c r="B9144" s="0" t="n">
        <v>202409</v>
      </c>
      <c r="C9144" s="37" t="s">
        <v>115</v>
      </c>
      <c r="D9144" s="37" t="s">
        <v>700</v>
      </c>
      <c r="E9144" s="0" t="n">
        <v>2</v>
      </c>
      <c r="F9144" s="38" t="s">
        <v>70</v>
      </c>
      <c r="G9144" s="37" t="s">
        <v>710</v>
      </c>
      <c r="H9144" s="0" t="n">
        <v>213506</v>
      </c>
      <c r="I9144" s="0" t="n">
        <v>41573</v>
      </c>
      <c r="J9144" s="0" t="n">
        <v>4467</v>
      </c>
    </row>
    <row r="9145" customFormat="false" ht="15" hidden="false" customHeight="false" outlineLevel="0" collapsed="false">
      <c r="A9145" s="0" t="n">
        <v>202408</v>
      </c>
      <c r="B9145" s="0" t="n">
        <v>202409</v>
      </c>
      <c r="C9145" s="37" t="s">
        <v>106</v>
      </c>
      <c r="D9145" s="37" t="s">
        <v>181</v>
      </c>
      <c r="E9145" s="0" t="n">
        <v>2</v>
      </c>
      <c r="F9145" s="38" t="s">
        <v>70</v>
      </c>
      <c r="G9145" s="37" t="s">
        <v>711</v>
      </c>
      <c r="H9145" s="0" t="n">
        <v>714611</v>
      </c>
      <c r="I9145" s="0" t="n">
        <v>268927</v>
      </c>
      <c r="J9145" s="0" t="n">
        <v>34786</v>
      </c>
    </row>
    <row r="9146" customFormat="false" ht="15" hidden="false" customHeight="false" outlineLevel="0" collapsed="false">
      <c r="A9146" s="0" t="n">
        <v>202408</v>
      </c>
      <c r="B9146" s="0" t="n">
        <v>202409</v>
      </c>
      <c r="C9146" s="37" t="s">
        <v>101</v>
      </c>
      <c r="D9146" s="37" t="s">
        <v>369</v>
      </c>
      <c r="E9146" s="0" t="n">
        <v>2</v>
      </c>
      <c r="F9146" s="38" t="s">
        <v>70</v>
      </c>
      <c r="G9146" s="37" t="s">
        <v>712</v>
      </c>
      <c r="H9146" s="0" t="n">
        <v>10037568</v>
      </c>
      <c r="I9146" s="0" t="n">
        <v>3190298</v>
      </c>
      <c r="J9146" s="0" t="n">
        <v>1021003</v>
      </c>
    </row>
    <row r="9147" customFormat="false" ht="15" hidden="false" customHeight="false" outlineLevel="0" collapsed="false">
      <c r="A9147" s="0" t="n">
        <v>202408</v>
      </c>
      <c r="B9147" s="0" t="n">
        <v>202409</v>
      </c>
      <c r="C9147" s="37" t="s">
        <v>184</v>
      </c>
      <c r="D9147" s="37" t="s">
        <v>249</v>
      </c>
      <c r="E9147" s="0" t="n">
        <v>2</v>
      </c>
      <c r="F9147" s="38" t="s">
        <v>70</v>
      </c>
      <c r="G9147" s="37" t="s">
        <v>713</v>
      </c>
      <c r="H9147" s="0" t="n">
        <v>2021847</v>
      </c>
      <c r="I9147" s="0" t="n">
        <v>828945</v>
      </c>
      <c r="J9147" s="0" t="n">
        <v>-83537</v>
      </c>
    </row>
    <row r="9148" customFormat="false" ht="15" hidden="false" customHeight="false" outlineLevel="0" collapsed="false">
      <c r="A9148" s="0" t="n">
        <v>202408</v>
      </c>
      <c r="B9148" s="0" t="n">
        <v>202409</v>
      </c>
      <c r="C9148" s="37" t="s">
        <v>109</v>
      </c>
      <c r="D9148" s="37" t="s">
        <v>714</v>
      </c>
      <c r="E9148" s="0" t="n">
        <v>2</v>
      </c>
      <c r="F9148" s="38" t="s">
        <v>70</v>
      </c>
      <c r="G9148" s="37" t="s">
        <v>715</v>
      </c>
      <c r="H9148" s="0" t="n">
        <v>2315218</v>
      </c>
      <c r="I9148" s="0" t="n">
        <v>1080876</v>
      </c>
      <c r="J9148" s="0" t="n">
        <v>82895</v>
      </c>
    </row>
    <row r="9149" customFormat="false" ht="15" hidden="false" customHeight="false" outlineLevel="0" collapsed="false">
      <c r="A9149" s="0" t="n">
        <v>202408</v>
      </c>
      <c r="B9149" s="0" t="n">
        <v>202409</v>
      </c>
      <c r="C9149" s="37" t="s">
        <v>106</v>
      </c>
      <c r="D9149" s="37" t="s">
        <v>249</v>
      </c>
      <c r="E9149" s="0" t="n">
        <v>2</v>
      </c>
      <c r="F9149" s="38" t="s">
        <v>70</v>
      </c>
      <c r="G9149" s="37" t="s">
        <v>716</v>
      </c>
      <c r="H9149" s="0" t="n">
        <v>1343804</v>
      </c>
      <c r="I9149" s="0" t="n">
        <v>345290</v>
      </c>
      <c r="J9149" s="0" t="n">
        <v>24933</v>
      </c>
    </row>
    <row r="9150" customFormat="false" ht="15" hidden="false" customHeight="false" outlineLevel="0" collapsed="false">
      <c r="A9150" s="0" t="n">
        <v>202408</v>
      </c>
      <c r="B9150" s="0" t="n">
        <v>202409</v>
      </c>
      <c r="C9150" s="37" t="s">
        <v>197</v>
      </c>
      <c r="D9150" s="37" t="s">
        <v>511</v>
      </c>
      <c r="E9150" s="0" t="n">
        <v>2</v>
      </c>
      <c r="F9150" s="38" t="s">
        <v>70</v>
      </c>
      <c r="G9150" s="37" t="s">
        <v>717</v>
      </c>
      <c r="H9150" s="0" t="n">
        <v>1579744</v>
      </c>
      <c r="I9150" s="0" t="n">
        <v>307755</v>
      </c>
      <c r="J9150" s="0" t="n">
        <v>31940</v>
      </c>
    </row>
    <row r="9151" customFormat="false" ht="15" hidden="false" customHeight="false" outlineLevel="0" collapsed="false">
      <c r="A9151" s="0" t="n">
        <v>202408</v>
      </c>
      <c r="B9151" s="0" t="n">
        <v>202409</v>
      </c>
      <c r="C9151" s="37" t="s">
        <v>149</v>
      </c>
      <c r="D9151" s="37" t="s">
        <v>150</v>
      </c>
      <c r="E9151" s="0" t="n">
        <v>2</v>
      </c>
      <c r="F9151" s="38" t="s">
        <v>70</v>
      </c>
      <c r="G9151" s="37" t="s">
        <v>718</v>
      </c>
      <c r="H9151" s="0" t="n">
        <v>2662350</v>
      </c>
      <c r="I9151" s="0" t="n">
        <v>1867684</v>
      </c>
      <c r="J9151" s="0" t="n">
        <v>473133</v>
      </c>
    </row>
    <row r="9152" customFormat="false" ht="15" hidden="false" customHeight="false" outlineLevel="0" collapsed="false">
      <c r="A9152" s="0" t="n">
        <v>202408</v>
      </c>
      <c r="B9152" s="0" t="n">
        <v>202409</v>
      </c>
      <c r="C9152" s="37" t="s">
        <v>98</v>
      </c>
      <c r="D9152" s="37" t="s">
        <v>719</v>
      </c>
      <c r="E9152" s="0" t="n">
        <v>2</v>
      </c>
      <c r="F9152" s="38" t="s">
        <v>70</v>
      </c>
      <c r="G9152" s="37" t="s">
        <v>720</v>
      </c>
      <c r="H9152" s="0" t="n">
        <v>420736</v>
      </c>
      <c r="I9152" s="0" t="n">
        <v>393448</v>
      </c>
      <c r="J9152" s="0" t="n">
        <v>65953</v>
      </c>
    </row>
    <row r="9153" customFormat="false" ht="15" hidden="false" customHeight="false" outlineLevel="0" collapsed="false">
      <c r="A9153" s="0" t="n">
        <v>202408</v>
      </c>
      <c r="B9153" s="0" t="n">
        <v>202409</v>
      </c>
      <c r="C9153" s="37" t="s">
        <v>149</v>
      </c>
      <c r="D9153" s="37" t="s">
        <v>292</v>
      </c>
      <c r="E9153" s="0" t="n">
        <v>2</v>
      </c>
      <c r="F9153" s="38" t="s">
        <v>70</v>
      </c>
      <c r="G9153" s="37" t="s">
        <v>721</v>
      </c>
      <c r="H9153" s="0" t="n">
        <v>3465893</v>
      </c>
      <c r="I9153" s="0" t="n">
        <v>1406426</v>
      </c>
      <c r="J9153" s="0" t="n">
        <v>-113079</v>
      </c>
    </row>
    <row r="9154" customFormat="false" ht="15" hidden="false" customHeight="false" outlineLevel="0" collapsed="false">
      <c r="A9154" s="0" t="n">
        <v>202408</v>
      </c>
      <c r="B9154" s="0" t="n">
        <v>202409</v>
      </c>
      <c r="C9154" s="37" t="s">
        <v>178</v>
      </c>
      <c r="D9154" s="37" t="s">
        <v>167</v>
      </c>
      <c r="E9154" s="0" t="n">
        <v>2</v>
      </c>
      <c r="F9154" s="38" t="s">
        <v>70</v>
      </c>
      <c r="G9154" s="37" t="s">
        <v>722</v>
      </c>
      <c r="H9154" s="0" t="n">
        <v>174854</v>
      </c>
      <c r="I9154" s="0" t="n">
        <v>169440</v>
      </c>
      <c r="J9154" s="0" t="n">
        <v>39543</v>
      </c>
    </row>
    <row r="9155" customFormat="false" ht="15" hidden="false" customHeight="false" outlineLevel="0" collapsed="false">
      <c r="A9155" s="0" t="n">
        <v>202408</v>
      </c>
      <c r="B9155" s="0" t="n">
        <v>202409</v>
      </c>
      <c r="C9155" s="37" t="s">
        <v>106</v>
      </c>
      <c r="D9155" s="37" t="s">
        <v>723</v>
      </c>
      <c r="E9155" s="0" t="n">
        <v>2</v>
      </c>
      <c r="F9155" s="38" t="s">
        <v>70</v>
      </c>
      <c r="G9155" s="37" t="s">
        <v>724</v>
      </c>
      <c r="H9155" s="0" t="n">
        <v>2054932</v>
      </c>
      <c r="I9155" s="0" t="n">
        <v>1503999</v>
      </c>
      <c r="J9155" s="0" t="n">
        <v>346802</v>
      </c>
    </row>
    <row r="9156" customFormat="false" ht="15" hidden="false" customHeight="false" outlineLevel="0" collapsed="false">
      <c r="A9156" s="0" t="n">
        <v>202408</v>
      </c>
      <c r="B9156" s="0" t="n">
        <v>202409</v>
      </c>
      <c r="C9156" s="37" t="s">
        <v>158</v>
      </c>
      <c r="D9156" s="37" t="s">
        <v>618</v>
      </c>
      <c r="E9156" s="0" t="n">
        <v>2</v>
      </c>
      <c r="F9156" s="38" t="s">
        <v>70</v>
      </c>
      <c r="G9156" s="37" t="s">
        <v>725</v>
      </c>
      <c r="H9156" s="0" t="n">
        <v>1494430</v>
      </c>
      <c r="I9156" s="0" t="n">
        <v>462146</v>
      </c>
      <c r="J9156" s="0" t="n">
        <v>49130</v>
      </c>
    </row>
    <row r="9157" customFormat="false" ht="15" hidden="false" customHeight="false" outlineLevel="0" collapsed="false">
      <c r="A9157" s="0" t="n">
        <v>202408</v>
      </c>
      <c r="B9157" s="0" t="n">
        <v>202409</v>
      </c>
      <c r="C9157" s="37" t="s">
        <v>178</v>
      </c>
      <c r="D9157" s="37" t="s">
        <v>391</v>
      </c>
      <c r="E9157" s="0" t="n">
        <v>2</v>
      </c>
      <c r="F9157" s="38" t="s">
        <v>70</v>
      </c>
      <c r="G9157" s="37" t="s">
        <v>726</v>
      </c>
      <c r="H9157" s="0" t="n">
        <v>489277</v>
      </c>
      <c r="I9157" s="0" t="n">
        <v>564703</v>
      </c>
      <c r="J9157" s="0" t="n">
        <v>-46179</v>
      </c>
    </row>
    <row r="9158" customFormat="false" ht="15" hidden="false" customHeight="false" outlineLevel="0" collapsed="false">
      <c r="A9158" s="0" t="n">
        <v>202408</v>
      </c>
      <c r="B9158" s="0" t="n">
        <v>202409</v>
      </c>
      <c r="C9158" s="37" t="s">
        <v>184</v>
      </c>
      <c r="D9158" s="37" t="s">
        <v>200</v>
      </c>
      <c r="E9158" s="0" t="n">
        <v>2</v>
      </c>
      <c r="F9158" s="38" t="s">
        <v>70</v>
      </c>
      <c r="G9158" s="37" t="s">
        <v>727</v>
      </c>
      <c r="H9158" s="0" t="n">
        <v>1491461</v>
      </c>
      <c r="I9158" s="0" t="n">
        <v>626098</v>
      </c>
      <c r="J9158" s="0" t="n">
        <v>40595</v>
      </c>
    </row>
    <row r="9159" customFormat="false" ht="15" hidden="false" customHeight="false" outlineLevel="0" collapsed="false">
      <c r="A9159" s="0" t="n">
        <v>202408</v>
      </c>
      <c r="B9159" s="0" t="n">
        <v>202409</v>
      </c>
      <c r="C9159" s="37" t="s">
        <v>95</v>
      </c>
      <c r="D9159" s="37" t="s">
        <v>684</v>
      </c>
      <c r="E9159" s="0" t="n">
        <v>2</v>
      </c>
      <c r="F9159" s="38" t="s">
        <v>70</v>
      </c>
      <c r="G9159" s="37" t="s">
        <v>728</v>
      </c>
      <c r="H9159" s="0" t="n">
        <v>573332</v>
      </c>
      <c r="I9159" s="0" t="n">
        <v>747665</v>
      </c>
      <c r="J9159" s="0" t="n">
        <v>94858</v>
      </c>
    </row>
    <row r="9160" customFormat="false" ht="15" hidden="false" customHeight="false" outlineLevel="0" collapsed="false">
      <c r="A9160" s="0" t="n">
        <v>202408</v>
      </c>
      <c r="B9160" s="0" t="n">
        <v>202409</v>
      </c>
      <c r="C9160" s="37" t="s">
        <v>178</v>
      </c>
      <c r="D9160" s="37" t="s">
        <v>509</v>
      </c>
      <c r="E9160" s="0" t="n">
        <v>2</v>
      </c>
      <c r="F9160" s="38" t="s">
        <v>70</v>
      </c>
      <c r="G9160" s="37" t="s">
        <v>729</v>
      </c>
      <c r="H9160" s="0" t="n">
        <v>272035</v>
      </c>
      <c r="I9160" s="0" t="n">
        <v>93590</v>
      </c>
      <c r="J9160" s="0" t="n">
        <v>16814</v>
      </c>
    </row>
    <row r="9161" customFormat="false" ht="15" hidden="false" customHeight="false" outlineLevel="0" collapsed="false">
      <c r="A9161" s="0" t="n">
        <v>202408</v>
      </c>
      <c r="B9161" s="0" t="n">
        <v>202409</v>
      </c>
      <c r="C9161" s="37" t="s">
        <v>136</v>
      </c>
      <c r="D9161" s="37" t="s">
        <v>700</v>
      </c>
      <c r="E9161" s="0" t="n">
        <v>2</v>
      </c>
      <c r="F9161" s="38" t="s">
        <v>70</v>
      </c>
      <c r="G9161" s="37" t="s">
        <v>730</v>
      </c>
      <c r="H9161" s="0" t="n">
        <v>995918</v>
      </c>
      <c r="I9161" s="0" t="n">
        <v>666866</v>
      </c>
      <c r="J9161" s="0" t="n">
        <v>-64716</v>
      </c>
    </row>
    <row r="9162" customFormat="false" ht="15" hidden="false" customHeight="false" outlineLevel="0" collapsed="false">
      <c r="A9162" s="0" t="n">
        <v>202408</v>
      </c>
      <c r="B9162" s="0" t="n">
        <v>202409</v>
      </c>
      <c r="C9162" s="37" t="s">
        <v>184</v>
      </c>
      <c r="D9162" s="37" t="s">
        <v>311</v>
      </c>
      <c r="E9162" s="0" t="n">
        <v>2</v>
      </c>
      <c r="F9162" s="38" t="s">
        <v>70</v>
      </c>
      <c r="G9162" s="37" t="s">
        <v>731</v>
      </c>
      <c r="H9162" s="0" t="n">
        <v>391775</v>
      </c>
      <c r="I9162" s="0" t="n">
        <v>220719</v>
      </c>
      <c r="J9162" s="0" t="n">
        <v>682</v>
      </c>
    </row>
    <row r="9163" customFormat="false" ht="15" hidden="false" customHeight="false" outlineLevel="0" collapsed="false">
      <c r="A9163" s="0" t="n">
        <v>202408</v>
      </c>
      <c r="B9163" s="0" t="n">
        <v>202409</v>
      </c>
      <c r="C9163" s="37" t="s">
        <v>101</v>
      </c>
      <c r="D9163" s="37" t="s">
        <v>253</v>
      </c>
      <c r="E9163" s="0" t="n">
        <v>2</v>
      </c>
      <c r="F9163" s="38" t="s">
        <v>70</v>
      </c>
      <c r="G9163" s="37" t="s">
        <v>732</v>
      </c>
      <c r="H9163" s="0" t="n">
        <v>1545781</v>
      </c>
      <c r="I9163" s="0" t="n">
        <v>535909</v>
      </c>
      <c r="J9163" s="0" t="n">
        <v>101716</v>
      </c>
    </row>
    <row r="9164" customFormat="false" ht="15" hidden="false" customHeight="false" outlineLevel="0" collapsed="false">
      <c r="A9164" s="0" t="n">
        <v>202408</v>
      </c>
      <c r="B9164" s="0" t="n">
        <v>202409</v>
      </c>
      <c r="C9164" s="37" t="s">
        <v>184</v>
      </c>
      <c r="D9164" s="37" t="s">
        <v>603</v>
      </c>
      <c r="E9164" s="0" t="n">
        <v>2</v>
      </c>
      <c r="F9164" s="38" t="s">
        <v>70</v>
      </c>
      <c r="G9164" s="37" t="s">
        <v>733</v>
      </c>
      <c r="H9164" s="0" t="n">
        <v>288212</v>
      </c>
      <c r="I9164" s="0" t="n">
        <v>238981</v>
      </c>
      <c r="J9164" s="0" t="n">
        <v>55008</v>
      </c>
    </row>
    <row r="9165" customFormat="false" ht="15" hidden="false" customHeight="false" outlineLevel="0" collapsed="false">
      <c r="A9165" s="0" t="n">
        <v>202408</v>
      </c>
      <c r="B9165" s="0" t="n">
        <v>202409</v>
      </c>
      <c r="C9165" s="37" t="s">
        <v>109</v>
      </c>
      <c r="D9165" s="37" t="s">
        <v>502</v>
      </c>
      <c r="E9165" s="0" t="n">
        <v>2</v>
      </c>
      <c r="F9165" s="38" t="s">
        <v>70</v>
      </c>
      <c r="G9165" s="37" t="s">
        <v>734</v>
      </c>
      <c r="H9165" s="0" t="n">
        <v>2638535</v>
      </c>
      <c r="I9165" s="0" t="n">
        <v>2052643</v>
      </c>
      <c r="J9165" s="0" t="n">
        <v>252583</v>
      </c>
    </row>
    <row r="9166" customFormat="false" ht="15" hidden="false" customHeight="false" outlineLevel="0" collapsed="false">
      <c r="A9166" s="0" t="n">
        <v>202408</v>
      </c>
      <c r="B9166" s="0" t="n">
        <v>202409</v>
      </c>
      <c r="C9166" s="37" t="s">
        <v>158</v>
      </c>
      <c r="D9166" s="37" t="s">
        <v>693</v>
      </c>
      <c r="E9166" s="0" t="n">
        <v>2</v>
      </c>
      <c r="F9166" s="38" t="s">
        <v>70</v>
      </c>
      <c r="G9166" s="37" t="s">
        <v>735</v>
      </c>
      <c r="H9166" s="0" t="n">
        <v>219434</v>
      </c>
      <c r="I9166" s="0" t="n">
        <v>58553</v>
      </c>
      <c r="J9166" s="0" t="n">
        <v>11409</v>
      </c>
    </row>
    <row r="9167" customFormat="false" ht="15" hidden="false" customHeight="false" outlineLevel="0" collapsed="false">
      <c r="A9167" s="0" t="n">
        <v>202408</v>
      </c>
      <c r="B9167" s="0" t="n">
        <v>202409</v>
      </c>
      <c r="C9167" s="37" t="s">
        <v>95</v>
      </c>
      <c r="D9167" s="37" t="s">
        <v>714</v>
      </c>
      <c r="E9167" s="0" t="n">
        <v>2</v>
      </c>
      <c r="F9167" s="38" t="s">
        <v>70</v>
      </c>
      <c r="G9167" s="37" t="s">
        <v>736</v>
      </c>
      <c r="H9167" s="0" t="n">
        <v>639952</v>
      </c>
      <c r="I9167" s="0" t="n">
        <v>289705</v>
      </c>
      <c r="J9167" s="0" t="n">
        <v>36366</v>
      </c>
    </row>
    <row r="9168" customFormat="false" ht="15" hidden="false" customHeight="false" outlineLevel="0" collapsed="false">
      <c r="A9168" s="0" t="n">
        <v>202408</v>
      </c>
      <c r="B9168" s="0" t="n">
        <v>202409</v>
      </c>
      <c r="C9168" s="37" t="s">
        <v>112</v>
      </c>
      <c r="D9168" s="37" t="s">
        <v>243</v>
      </c>
      <c r="E9168" s="0" t="n">
        <v>2</v>
      </c>
      <c r="F9168" s="38" t="s">
        <v>70</v>
      </c>
      <c r="G9168" s="37" t="s">
        <v>737</v>
      </c>
      <c r="H9168" s="0" t="n">
        <v>645156</v>
      </c>
      <c r="I9168" s="0" t="n">
        <v>164707</v>
      </c>
      <c r="J9168" s="0" t="n">
        <v>29039</v>
      </c>
    </row>
    <row r="9169" customFormat="false" ht="15" hidden="false" customHeight="false" outlineLevel="0" collapsed="false">
      <c r="A9169" s="0" t="n">
        <v>202408</v>
      </c>
      <c r="B9169" s="0" t="n">
        <v>202409</v>
      </c>
      <c r="C9169" s="37" t="s">
        <v>98</v>
      </c>
      <c r="D9169" s="37" t="s">
        <v>298</v>
      </c>
      <c r="E9169" s="0" t="n">
        <v>2</v>
      </c>
      <c r="F9169" s="38" t="s">
        <v>70</v>
      </c>
      <c r="G9169" s="37" t="s">
        <v>738</v>
      </c>
      <c r="H9169" s="0" t="n">
        <v>6509085</v>
      </c>
      <c r="I9169" s="0" t="n">
        <v>5065049</v>
      </c>
      <c r="J9169" s="0" t="n">
        <v>478709</v>
      </c>
    </row>
    <row r="9170" customFormat="false" ht="15" hidden="false" customHeight="false" outlineLevel="0" collapsed="false">
      <c r="A9170" s="0" t="n">
        <v>202408</v>
      </c>
      <c r="B9170" s="0" t="n">
        <v>202409</v>
      </c>
      <c r="C9170" s="37" t="s">
        <v>178</v>
      </c>
      <c r="D9170" s="37" t="s">
        <v>253</v>
      </c>
      <c r="E9170" s="0" t="n">
        <v>2</v>
      </c>
      <c r="F9170" s="38" t="s">
        <v>70</v>
      </c>
      <c r="G9170" s="37" t="s">
        <v>739</v>
      </c>
      <c r="H9170" s="0" t="n">
        <v>1796339</v>
      </c>
      <c r="I9170" s="0" t="n">
        <v>443780</v>
      </c>
      <c r="J9170" s="0" t="n">
        <v>56802</v>
      </c>
    </row>
    <row r="9171" customFormat="false" ht="15" hidden="false" customHeight="false" outlineLevel="0" collapsed="false">
      <c r="A9171" s="0" t="n">
        <v>202408</v>
      </c>
      <c r="B9171" s="0" t="n">
        <v>202409</v>
      </c>
      <c r="C9171" s="37" t="s">
        <v>136</v>
      </c>
      <c r="D9171" s="37" t="s">
        <v>159</v>
      </c>
      <c r="E9171" s="0" t="n">
        <v>2</v>
      </c>
      <c r="F9171" s="38" t="s">
        <v>70</v>
      </c>
      <c r="G9171" s="37" t="s">
        <v>740</v>
      </c>
      <c r="H9171" s="0" t="n">
        <v>1074368</v>
      </c>
      <c r="I9171" s="0" t="n">
        <v>637861</v>
      </c>
      <c r="J9171" s="0" t="n">
        <v>-26904</v>
      </c>
    </row>
    <row r="9172" customFormat="false" ht="15" hidden="false" customHeight="false" outlineLevel="0" collapsed="false">
      <c r="A9172" s="0" t="n">
        <v>202408</v>
      </c>
      <c r="B9172" s="0" t="n">
        <v>202409</v>
      </c>
      <c r="C9172" s="37" t="s">
        <v>124</v>
      </c>
      <c r="D9172" s="37" t="s">
        <v>412</v>
      </c>
      <c r="E9172" s="0" t="n">
        <v>2</v>
      </c>
      <c r="F9172" s="38" t="s">
        <v>70</v>
      </c>
      <c r="G9172" s="37" t="s">
        <v>741</v>
      </c>
      <c r="H9172" s="0" t="n">
        <v>1845317</v>
      </c>
      <c r="I9172" s="0" t="n">
        <v>394471</v>
      </c>
      <c r="J9172" s="0" t="n">
        <v>60044</v>
      </c>
    </row>
    <row r="9173" customFormat="false" ht="15" hidden="false" customHeight="false" outlineLevel="0" collapsed="false">
      <c r="A9173" s="0" t="n">
        <v>202408</v>
      </c>
      <c r="B9173" s="0" t="n">
        <v>202409</v>
      </c>
      <c r="C9173" s="37" t="s">
        <v>124</v>
      </c>
      <c r="D9173" s="37" t="s">
        <v>452</v>
      </c>
      <c r="E9173" s="0" t="n">
        <v>2</v>
      </c>
      <c r="F9173" s="38" t="s">
        <v>70</v>
      </c>
      <c r="G9173" s="37" t="s">
        <v>742</v>
      </c>
      <c r="H9173" s="0" t="n">
        <v>126009</v>
      </c>
      <c r="I9173" s="0" t="n">
        <v>61347</v>
      </c>
      <c r="J9173" s="0" t="n">
        <v>-2775</v>
      </c>
    </row>
    <row r="9174" customFormat="false" ht="15" hidden="false" customHeight="false" outlineLevel="0" collapsed="false">
      <c r="A9174" s="0" t="n">
        <v>202408</v>
      </c>
      <c r="B9174" s="0" t="n">
        <v>202409</v>
      </c>
      <c r="C9174" s="37" t="s">
        <v>184</v>
      </c>
      <c r="D9174" s="37" t="s">
        <v>655</v>
      </c>
      <c r="E9174" s="0" t="n">
        <v>2</v>
      </c>
      <c r="F9174" s="38" t="s">
        <v>70</v>
      </c>
      <c r="G9174" s="37" t="s">
        <v>743</v>
      </c>
      <c r="H9174" s="0" t="n">
        <v>1017061</v>
      </c>
      <c r="I9174" s="0" t="n">
        <v>448695</v>
      </c>
      <c r="J9174" s="0" t="n">
        <v>68247</v>
      </c>
    </row>
    <row r="9175" customFormat="false" ht="15" hidden="false" customHeight="false" outlineLevel="0" collapsed="false">
      <c r="A9175" s="0" t="n">
        <v>202408</v>
      </c>
      <c r="B9175" s="0" t="n">
        <v>202409</v>
      </c>
      <c r="C9175" s="37" t="s">
        <v>124</v>
      </c>
      <c r="D9175" s="37" t="s">
        <v>744</v>
      </c>
      <c r="E9175" s="0" t="n">
        <v>2</v>
      </c>
      <c r="F9175" s="38" t="s">
        <v>70</v>
      </c>
      <c r="G9175" s="37" t="s">
        <v>745</v>
      </c>
      <c r="H9175" s="0" t="n">
        <v>11969423</v>
      </c>
      <c r="I9175" s="0" t="n">
        <v>6796262</v>
      </c>
      <c r="J9175" s="0" t="n">
        <v>245357</v>
      </c>
    </row>
    <row r="9176" customFormat="false" ht="15" hidden="false" customHeight="false" outlineLevel="0" collapsed="false">
      <c r="A9176" s="0" t="n">
        <v>202408</v>
      </c>
      <c r="B9176" s="0" t="n">
        <v>202409</v>
      </c>
      <c r="C9176" s="37" t="s">
        <v>136</v>
      </c>
      <c r="D9176" s="37" t="s">
        <v>603</v>
      </c>
      <c r="E9176" s="0" t="n">
        <v>2</v>
      </c>
      <c r="F9176" s="38" t="s">
        <v>70</v>
      </c>
      <c r="G9176" s="37" t="s">
        <v>746</v>
      </c>
      <c r="H9176" s="0" t="n">
        <v>1293075</v>
      </c>
      <c r="I9176" s="0" t="n">
        <v>422929</v>
      </c>
      <c r="J9176" s="0" t="n">
        <v>49482</v>
      </c>
    </row>
    <row r="9177" customFormat="false" ht="15" hidden="false" customHeight="false" outlineLevel="0" collapsed="false">
      <c r="A9177" s="0" t="n">
        <v>202408</v>
      </c>
      <c r="B9177" s="0" t="n">
        <v>202409</v>
      </c>
      <c r="C9177" s="37" t="s">
        <v>109</v>
      </c>
      <c r="D9177" s="37" t="s">
        <v>99</v>
      </c>
      <c r="E9177" s="0" t="n">
        <v>2</v>
      </c>
      <c r="F9177" s="38" t="s">
        <v>70</v>
      </c>
      <c r="G9177" s="37" t="s">
        <v>747</v>
      </c>
      <c r="H9177" s="0" t="n">
        <v>1183840</v>
      </c>
      <c r="I9177" s="0" t="n">
        <v>366490</v>
      </c>
      <c r="J9177" s="0" t="n">
        <v>-5600</v>
      </c>
    </row>
    <row r="9178" customFormat="false" ht="15" hidden="false" customHeight="false" outlineLevel="0" collapsed="false">
      <c r="A9178" s="0" t="n">
        <v>202408</v>
      </c>
      <c r="B9178" s="0" t="n">
        <v>202409</v>
      </c>
      <c r="C9178" s="37" t="s">
        <v>178</v>
      </c>
      <c r="D9178" s="37" t="s">
        <v>107</v>
      </c>
      <c r="E9178" s="0" t="n">
        <v>2</v>
      </c>
      <c r="F9178" s="38" t="s">
        <v>70</v>
      </c>
      <c r="G9178" s="37" t="s">
        <v>748</v>
      </c>
      <c r="H9178" s="0" t="n">
        <v>2255417</v>
      </c>
      <c r="I9178" s="0" t="n">
        <v>602537</v>
      </c>
      <c r="J9178" s="0" t="n">
        <v>17859</v>
      </c>
    </row>
    <row r="9179" customFormat="false" ht="15" hidden="false" customHeight="false" outlineLevel="0" collapsed="false">
      <c r="A9179" s="0" t="n">
        <v>202408</v>
      </c>
      <c r="B9179" s="0" t="n">
        <v>202409</v>
      </c>
      <c r="C9179" s="37" t="s">
        <v>136</v>
      </c>
      <c r="D9179" s="37" t="s">
        <v>723</v>
      </c>
      <c r="E9179" s="0" t="n">
        <v>2</v>
      </c>
      <c r="F9179" s="38" t="s">
        <v>70</v>
      </c>
      <c r="G9179" s="37" t="s">
        <v>749</v>
      </c>
      <c r="H9179" s="0" t="n">
        <v>3402461</v>
      </c>
      <c r="I9179" s="0" t="n">
        <v>1367996</v>
      </c>
      <c r="J9179" s="0" t="n">
        <v>159778</v>
      </c>
    </row>
    <row r="9180" customFormat="false" ht="15" hidden="false" customHeight="false" outlineLevel="0" collapsed="false">
      <c r="A9180" s="0" t="n">
        <v>202408</v>
      </c>
      <c r="B9180" s="0" t="n">
        <v>202409</v>
      </c>
      <c r="C9180" s="37" t="s">
        <v>98</v>
      </c>
      <c r="D9180" s="37" t="s">
        <v>208</v>
      </c>
      <c r="E9180" s="0" t="n">
        <v>2</v>
      </c>
      <c r="F9180" s="38" t="s">
        <v>70</v>
      </c>
      <c r="G9180" s="37" t="s">
        <v>750</v>
      </c>
      <c r="H9180" s="0" t="n">
        <v>111579</v>
      </c>
      <c r="I9180" s="0" t="n">
        <v>104770</v>
      </c>
      <c r="J9180" s="0" t="n">
        <v>16285</v>
      </c>
    </row>
    <row r="9181" customFormat="false" ht="15" hidden="false" customHeight="false" outlineLevel="0" collapsed="false">
      <c r="A9181" s="0" t="n">
        <v>202408</v>
      </c>
      <c r="B9181" s="0" t="n">
        <v>202409</v>
      </c>
      <c r="C9181" s="37" t="s">
        <v>149</v>
      </c>
      <c r="D9181" s="37" t="s">
        <v>385</v>
      </c>
      <c r="E9181" s="0" t="n">
        <v>2</v>
      </c>
      <c r="F9181" s="38" t="s">
        <v>70</v>
      </c>
      <c r="G9181" s="37" t="s">
        <v>751</v>
      </c>
      <c r="H9181" s="0" t="n">
        <v>141267</v>
      </c>
      <c r="I9181" s="0" t="n">
        <v>68997</v>
      </c>
      <c r="J9181" s="0" t="n">
        <v>13067</v>
      </c>
    </row>
    <row r="9182" customFormat="false" ht="15" hidden="false" customHeight="false" outlineLevel="0" collapsed="false">
      <c r="A9182" s="0" t="n">
        <v>202408</v>
      </c>
      <c r="B9182" s="0" t="n">
        <v>202409</v>
      </c>
      <c r="C9182" s="37" t="s">
        <v>115</v>
      </c>
      <c r="D9182" s="37" t="s">
        <v>476</v>
      </c>
      <c r="E9182" s="0" t="n">
        <v>2</v>
      </c>
      <c r="F9182" s="38" t="s">
        <v>70</v>
      </c>
      <c r="G9182" s="37" t="s">
        <v>752</v>
      </c>
      <c r="H9182" s="0" t="n">
        <v>1586975</v>
      </c>
      <c r="I9182" s="0" t="n">
        <v>353361</v>
      </c>
      <c r="J9182" s="0" t="n">
        <v>-12370</v>
      </c>
    </row>
    <row r="9183" customFormat="false" ht="15" hidden="false" customHeight="false" outlineLevel="0" collapsed="false">
      <c r="A9183" s="0" t="n">
        <v>202408</v>
      </c>
      <c r="B9183" s="0" t="n">
        <v>202409</v>
      </c>
      <c r="C9183" s="37" t="s">
        <v>101</v>
      </c>
      <c r="D9183" s="37" t="s">
        <v>425</v>
      </c>
      <c r="E9183" s="0" t="n">
        <v>2</v>
      </c>
      <c r="F9183" s="38" t="s">
        <v>70</v>
      </c>
      <c r="G9183" s="37" t="s">
        <v>753</v>
      </c>
      <c r="H9183" s="0" t="n">
        <v>433039</v>
      </c>
      <c r="I9183" s="0" t="n">
        <v>224794</v>
      </c>
      <c r="J9183" s="0" t="n">
        <v>-15761</v>
      </c>
    </row>
    <row r="9184" customFormat="false" ht="15" hidden="false" customHeight="false" outlineLevel="0" collapsed="false">
      <c r="A9184" s="0" t="n">
        <v>202408</v>
      </c>
      <c r="B9184" s="0" t="n">
        <v>202409</v>
      </c>
      <c r="C9184" s="37" t="s">
        <v>124</v>
      </c>
      <c r="D9184" s="37" t="s">
        <v>243</v>
      </c>
      <c r="E9184" s="0" t="n">
        <v>2</v>
      </c>
      <c r="F9184" s="38" t="s">
        <v>70</v>
      </c>
      <c r="G9184" s="37" t="s">
        <v>754</v>
      </c>
      <c r="H9184" s="0" t="n">
        <v>6480457</v>
      </c>
      <c r="I9184" s="0" t="n">
        <v>3309596</v>
      </c>
      <c r="J9184" s="0" t="n">
        <v>-58019</v>
      </c>
    </row>
    <row r="9185" customFormat="false" ht="15" hidden="false" customHeight="false" outlineLevel="0" collapsed="false">
      <c r="A9185" s="0" t="n">
        <v>202408</v>
      </c>
      <c r="B9185" s="0" t="n">
        <v>202409</v>
      </c>
      <c r="C9185" s="37" t="s">
        <v>136</v>
      </c>
      <c r="D9185" s="37" t="s">
        <v>300</v>
      </c>
      <c r="E9185" s="0" t="n">
        <v>2</v>
      </c>
      <c r="F9185" s="38" t="s">
        <v>70</v>
      </c>
      <c r="G9185" s="37" t="s">
        <v>755</v>
      </c>
      <c r="H9185" s="0" t="n">
        <v>917861</v>
      </c>
      <c r="I9185" s="0" t="n">
        <v>661352</v>
      </c>
      <c r="J9185" s="0" t="n">
        <v>-17566</v>
      </c>
    </row>
    <row r="9186" customFormat="false" ht="15" hidden="false" customHeight="false" outlineLevel="0" collapsed="false">
      <c r="A9186" s="0" t="n">
        <v>202408</v>
      </c>
      <c r="B9186" s="0" t="n">
        <v>202409</v>
      </c>
      <c r="C9186" s="37" t="s">
        <v>178</v>
      </c>
      <c r="D9186" s="37" t="s">
        <v>756</v>
      </c>
      <c r="E9186" s="0" t="n">
        <v>2</v>
      </c>
      <c r="F9186" s="38" t="s">
        <v>70</v>
      </c>
      <c r="G9186" s="37" t="s">
        <v>757</v>
      </c>
      <c r="H9186" s="0" t="n">
        <v>117912</v>
      </c>
      <c r="I9186" s="0" t="n">
        <v>52149</v>
      </c>
      <c r="J9186" s="0" t="n">
        <v>12343</v>
      </c>
    </row>
    <row r="9187" customFormat="false" ht="15" hidden="false" customHeight="false" outlineLevel="0" collapsed="false">
      <c r="A9187" s="0" t="n">
        <v>202408</v>
      </c>
      <c r="B9187" s="0" t="n">
        <v>202409</v>
      </c>
      <c r="C9187" s="37" t="s">
        <v>152</v>
      </c>
      <c r="D9187" s="37" t="s">
        <v>420</v>
      </c>
      <c r="E9187" s="0" t="n">
        <v>2</v>
      </c>
      <c r="F9187" s="38" t="s">
        <v>70</v>
      </c>
      <c r="G9187" s="37" t="s">
        <v>758</v>
      </c>
      <c r="H9187" s="0" t="n">
        <v>238215</v>
      </c>
      <c r="I9187" s="0" t="n">
        <v>82739</v>
      </c>
      <c r="J9187" s="0" t="n">
        <v>17708</v>
      </c>
    </row>
    <row r="9188" customFormat="false" ht="15" hidden="false" customHeight="false" outlineLevel="0" collapsed="false">
      <c r="A9188" s="0" t="n">
        <v>202408</v>
      </c>
      <c r="B9188" s="0" t="n">
        <v>202409</v>
      </c>
      <c r="C9188" s="37" t="s">
        <v>115</v>
      </c>
      <c r="D9188" s="37" t="s">
        <v>626</v>
      </c>
      <c r="E9188" s="0" t="n">
        <v>2</v>
      </c>
      <c r="F9188" s="38" t="s">
        <v>70</v>
      </c>
      <c r="G9188" s="37" t="s">
        <v>759</v>
      </c>
      <c r="H9188" s="0" t="n">
        <v>46493</v>
      </c>
      <c r="I9188" s="0" t="n">
        <v>49531</v>
      </c>
      <c r="J9188" s="0" t="n">
        <v>-974</v>
      </c>
    </row>
    <row r="9189" customFormat="false" ht="15" hidden="false" customHeight="false" outlineLevel="0" collapsed="false">
      <c r="A9189" s="0" t="n">
        <v>202408</v>
      </c>
      <c r="B9189" s="0" t="n">
        <v>202409</v>
      </c>
      <c r="C9189" s="37" t="s">
        <v>184</v>
      </c>
      <c r="D9189" s="37" t="s">
        <v>425</v>
      </c>
      <c r="E9189" s="0" t="n">
        <v>2</v>
      </c>
      <c r="F9189" s="38" t="s">
        <v>70</v>
      </c>
      <c r="G9189" s="37" t="s">
        <v>760</v>
      </c>
      <c r="H9189" s="0" t="n">
        <v>794845</v>
      </c>
      <c r="I9189" s="0" t="n">
        <v>597211</v>
      </c>
      <c r="J9189" s="0" t="n">
        <v>149918</v>
      </c>
    </row>
    <row r="9190" customFormat="false" ht="15" hidden="false" customHeight="false" outlineLevel="0" collapsed="false">
      <c r="A9190" s="0" t="n">
        <v>202408</v>
      </c>
      <c r="B9190" s="0" t="n">
        <v>202409</v>
      </c>
      <c r="C9190" s="37" t="s">
        <v>95</v>
      </c>
      <c r="D9190" s="37" t="s">
        <v>618</v>
      </c>
      <c r="E9190" s="0" t="n">
        <v>2</v>
      </c>
      <c r="F9190" s="38" t="s">
        <v>70</v>
      </c>
      <c r="G9190" s="37" t="s">
        <v>761</v>
      </c>
      <c r="H9190" s="0" t="n">
        <v>964264</v>
      </c>
      <c r="I9190" s="0" t="n">
        <v>613166</v>
      </c>
      <c r="J9190" s="0" t="n">
        <v>127569</v>
      </c>
    </row>
    <row r="9191" customFormat="false" ht="15" hidden="false" customHeight="false" outlineLevel="0" collapsed="false">
      <c r="A9191" s="0" t="n">
        <v>202408</v>
      </c>
      <c r="B9191" s="0" t="n">
        <v>202409</v>
      </c>
      <c r="C9191" s="37" t="s">
        <v>152</v>
      </c>
      <c r="D9191" s="37" t="s">
        <v>372</v>
      </c>
      <c r="E9191" s="0" t="n">
        <v>2</v>
      </c>
      <c r="F9191" s="38" t="s">
        <v>70</v>
      </c>
      <c r="G9191" s="37" t="s">
        <v>762</v>
      </c>
      <c r="H9191" s="0" t="n">
        <v>706354</v>
      </c>
      <c r="I9191" s="0" t="n">
        <v>242507</v>
      </c>
      <c r="J9191" s="0" t="n">
        <v>-20118</v>
      </c>
    </row>
    <row r="9192" customFormat="false" ht="15" hidden="false" customHeight="false" outlineLevel="0" collapsed="false">
      <c r="A9192" s="0" t="n">
        <v>202408</v>
      </c>
      <c r="B9192" s="0" t="n">
        <v>202409</v>
      </c>
      <c r="C9192" s="37" t="s">
        <v>158</v>
      </c>
      <c r="D9192" s="37" t="s">
        <v>461</v>
      </c>
      <c r="E9192" s="0" t="n">
        <v>2</v>
      </c>
      <c r="F9192" s="38" t="s">
        <v>70</v>
      </c>
      <c r="G9192" s="37" t="s">
        <v>763</v>
      </c>
      <c r="H9192" s="0" t="n">
        <v>6511895</v>
      </c>
      <c r="I9192" s="0" t="n">
        <v>2988960</v>
      </c>
      <c r="J9192" s="0" t="n">
        <v>-68816</v>
      </c>
    </row>
    <row r="9193" customFormat="false" ht="15" hidden="false" customHeight="false" outlineLevel="0" collapsed="false">
      <c r="A9193" s="0" t="n">
        <v>202408</v>
      </c>
      <c r="B9193" s="0" t="n">
        <v>202409</v>
      </c>
      <c r="C9193" s="37" t="s">
        <v>106</v>
      </c>
      <c r="D9193" s="37" t="s">
        <v>116</v>
      </c>
      <c r="E9193" s="0" t="n">
        <v>2</v>
      </c>
      <c r="F9193" s="38" t="s">
        <v>70</v>
      </c>
      <c r="G9193" s="37" t="s">
        <v>764</v>
      </c>
      <c r="H9193" s="0" t="n">
        <v>4215024</v>
      </c>
      <c r="I9193" s="0" t="n">
        <v>881392</v>
      </c>
      <c r="J9193" s="0" t="n">
        <v>-75734</v>
      </c>
    </row>
    <row r="9194" customFormat="false" ht="15" hidden="false" customHeight="false" outlineLevel="0" collapsed="false">
      <c r="A9194" s="0" t="n">
        <v>202408</v>
      </c>
      <c r="B9194" s="0" t="n">
        <v>202409</v>
      </c>
      <c r="C9194" s="37" t="s">
        <v>109</v>
      </c>
      <c r="D9194" s="37" t="s">
        <v>540</v>
      </c>
      <c r="E9194" s="0" t="n">
        <v>2</v>
      </c>
      <c r="F9194" s="38" t="s">
        <v>70</v>
      </c>
      <c r="G9194" s="37" t="s">
        <v>765</v>
      </c>
      <c r="H9194" s="0" t="n">
        <v>656999</v>
      </c>
      <c r="I9194" s="0" t="n">
        <v>129885</v>
      </c>
      <c r="J9194" s="0" t="n">
        <v>9266</v>
      </c>
    </row>
    <row r="9195" customFormat="false" ht="15" hidden="false" customHeight="false" outlineLevel="0" collapsed="false">
      <c r="A9195" s="0" t="n">
        <v>202408</v>
      </c>
      <c r="B9195" s="0" t="n">
        <v>202409</v>
      </c>
      <c r="C9195" s="37" t="s">
        <v>178</v>
      </c>
      <c r="D9195" s="37" t="s">
        <v>364</v>
      </c>
      <c r="E9195" s="0" t="n">
        <v>2</v>
      </c>
      <c r="F9195" s="38" t="s">
        <v>70</v>
      </c>
      <c r="G9195" s="37" t="s">
        <v>766</v>
      </c>
      <c r="H9195" s="0" t="n">
        <v>84350</v>
      </c>
      <c r="I9195" s="0" t="n">
        <v>29960</v>
      </c>
      <c r="J9195" s="0" t="n">
        <v>2449</v>
      </c>
    </row>
    <row r="9196" customFormat="false" ht="15" hidden="false" customHeight="false" outlineLevel="0" collapsed="false">
      <c r="A9196" s="0" t="n">
        <v>202408</v>
      </c>
      <c r="B9196" s="0" t="n">
        <v>202409</v>
      </c>
      <c r="C9196" s="37" t="s">
        <v>184</v>
      </c>
      <c r="D9196" s="37" t="s">
        <v>571</v>
      </c>
      <c r="E9196" s="0" t="n">
        <v>2</v>
      </c>
      <c r="F9196" s="38" t="s">
        <v>70</v>
      </c>
      <c r="G9196" s="37" t="s">
        <v>767</v>
      </c>
      <c r="H9196" s="0" t="n">
        <v>1950133</v>
      </c>
      <c r="I9196" s="0" t="n">
        <v>759901</v>
      </c>
      <c r="J9196" s="0" t="n">
        <v>61973</v>
      </c>
    </row>
    <row r="9197" customFormat="false" ht="15" hidden="false" customHeight="false" outlineLevel="0" collapsed="false">
      <c r="A9197" s="0" t="n">
        <v>202408</v>
      </c>
      <c r="B9197" s="0" t="n">
        <v>202409</v>
      </c>
      <c r="C9197" s="37" t="s">
        <v>136</v>
      </c>
      <c r="D9197" s="37" t="s">
        <v>509</v>
      </c>
      <c r="E9197" s="0" t="n">
        <v>2</v>
      </c>
      <c r="F9197" s="38" t="s">
        <v>70</v>
      </c>
      <c r="G9197" s="37" t="s">
        <v>768</v>
      </c>
      <c r="H9197" s="0" t="n">
        <v>2099958</v>
      </c>
      <c r="I9197" s="0" t="n">
        <v>823851</v>
      </c>
      <c r="J9197" s="0" t="n">
        <v>-101064</v>
      </c>
    </row>
    <row r="9198" customFormat="false" ht="15" hidden="false" customHeight="false" outlineLevel="0" collapsed="false">
      <c r="A9198" s="0" t="n">
        <v>202408</v>
      </c>
      <c r="B9198" s="0" t="n">
        <v>202409</v>
      </c>
      <c r="C9198" s="37" t="s">
        <v>136</v>
      </c>
      <c r="D9198" s="37" t="s">
        <v>258</v>
      </c>
      <c r="E9198" s="0" t="n">
        <v>2</v>
      </c>
      <c r="F9198" s="38" t="s">
        <v>70</v>
      </c>
      <c r="G9198" s="37" t="s">
        <v>769</v>
      </c>
      <c r="H9198" s="0" t="n">
        <v>1434934</v>
      </c>
      <c r="I9198" s="0" t="n">
        <v>678950</v>
      </c>
      <c r="J9198" s="0" t="n">
        <v>-42586</v>
      </c>
    </row>
    <row r="9199" customFormat="false" ht="15" hidden="false" customHeight="false" outlineLevel="0" collapsed="false">
      <c r="A9199" s="0" t="n">
        <v>202408</v>
      </c>
      <c r="B9199" s="0" t="n">
        <v>202409</v>
      </c>
      <c r="C9199" s="37" t="s">
        <v>115</v>
      </c>
      <c r="D9199" s="37" t="s">
        <v>288</v>
      </c>
      <c r="E9199" s="0" t="n">
        <v>2</v>
      </c>
      <c r="F9199" s="38" t="s">
        <v>70</v>
      </c>
      <c r="G9199" s="37" t="s">
        <v>770</v>
      </c>
      <c r="H9199" s="0" t="n">
        <v>3409583</v>
      </c>
      <c r="I9199" s="0" t="n">
        <v>1682813</v>
      </c>
      <c r="J9199" s="0" t="n">
        <v>178404</v>
      </c>
    </row>
    <row r="9200" customFormat="false" ht="15" hidden="false" customHeight="false" outlineLevel="0" collapsed="false">
      <c r="A9200" s="0" t="n">
        <v>202408</v>
      </c>
      <c r="B9200" s="0" t="n">
        <v>202409</v>
      </c>
      <c r="C9200" s="37" t="s">
        <v>109</v>
      </c>
      <c r="D9200" s="37" t="s">
        <v>412</v>
      </c>
      <c r="E9200" s="0" t="n">
        <v>2</v>
      </c>
      <c r="F9200" s="38" t="s">
        <v>70</v>
      </c>
      <c r="G9200" s="37" t="s">
        <v>771</v>
      </c>
      <c r="H9200" s="0" t="n">
        <v>253335</v>
      </c>
      <c r="I9200" s="0" t="n">
        <v>137374</v>
      </c>
      <c r="J9200" s="0" t="n">
        <v>19538</v>
      </c>
    </row>
    <row r="9201" customFormat="false" ht="15" hidden="false" customHeight="false" outlineLevel="0" collapsed="false">
      <c r="A9201" s="0" t="n">
        <v>202408</v>
      </c>
      <c r="B9201" s="0" t="n">
        <v>202409</v>
      </c>
      <c r="C9201" s="37" t="s">
        <v>98</v>
      </c>
      <c r="D9201" s="37" t="s">
        <v>233</v>
      </c>
      <c r="E9201" s="0" t="n">
        <v>2</v>
      </c>
      <c r="F9201" s="38" t="s">
        <v>70</v>
      </c>
      <c r="G9201" s="37" t="s">
        <v>772</v>
      </c>
      <c r="H9201" s="0" t="n">
        <v>15478294</v>
      </c>
      <c r="I9201" s="0" t="n">
        <v>5104359</v>
      </c>
      <c r="J9201" s="0" t="n">
        <v>-622635</v>
      </c>
    </row>
    <row r="9202" customFormat="false" ht="15" hidden="false" customHeight="false" outlineLevel="0" collapsed="false">
      <c r="A9202" s="0" t="n">
        <v>202408</v>
      </c>
      <c r="B9202" s="0" t="n">
        <v>202409</v>
      </c>
      <c r="C9202" s="37" t="s">
        <v>178</v>
      </c>
      <c r="D9202" s="37" t="s">
        <v>294</v>
      </c>
      <c r="E9202" s="0" t="n">
        <v>2</v>
      </c>
      <c r="F9202" s="38" t="s">
        <v>70</v>
      </c>
      <c r="G9202" s="37" t="s">
        <v>773</v>
      </c>
      <c r="H9202" s="0" t="n">
        <v>377531</v>
      </c>
      <c r="I9202" s="0" t="n">
        <v>197050</v>
      </c>
      <c r="J9202" s="0" t="n">
        <v>-9481</v>
      </c>
    </row>
    <row r="9203" customFormat="false" ht="15" hidden="false" customHeight="false" outlineLevel="0" collapsed="false">
      <c r="A9203" s="0" t="n">
        <v>202408</v>
      </c>
      <c r="B9203" s="0" t="n">
        <v>202409</v>
      </c>
      <c r="C9203" s="37" t="s">
        <v>149</v>
      </c>
      <c r="D9203" s="37" t="s">
        <v>130</v>
      </c>
      <c r="E9203" s="0" t="n">
        <v>2</v>
      </c>
      <c r="F9203" s="38" t="s">
        <v>70</v>
      </c>
      <c r="G9203" s="37" t="s">
        <v>774</v>
      </c>
      <c r="H9203" s="0" t="n">
        <v>3472500</v>
      </c>
      <c r="I9203" s="0" t="n">
        <v>1098839</v>
      </c>
      <c r="J9203" s="0" t="n">
        <v>200254</v>
      </c>
    </row>
    <row r="9204" customFormat="false" ht="15" hidden="false" customHeight="false" outlineLevel="0" collapsed="false">
      <c r="A9204" s="0" t="n">
        <v>202408</v>
      </c>
      <c r="B9204" s="0" t="n">
        <v>202409</v>
      </c>
      <c r="C9204" s="37" t="s">
        <v>109</v>
      </c>
      <c r="D9204" s="37" t="s">
        <v>139</v>
      </c>
      <c r="E9204" s="0" t="n">
        <v>2</v>
      </c>
      <c r="F9204" s="38" t="s">
        <v>70</v>
      </c>
      <c r="G9204" s="37" t="s">
        <v>775</v>
      </c>
      <c r="H9204" s="0" t="n">
        <v>159732</v>
      </c>
      <c r="I9204" s="0" t="n">
        <v>62021</v>
      </c>
      <c r="J9204" s="0" t="n">
        <v>-2632</v>
      </c>
    </row>
    <row r="9205" customFormat="false" ht="15" hidden="false" customHeight="false" outlineLevel="0" collapsed="false">
      <c r="A9205" s="0" t="n">
        <v>202408</v>
      </c>
      <c r="B9205" s="0" t="n">
        <v>202409</v>
      </c>
      <c r="C9205" s="37" t="s">
        <v>106</v>
      </c>
      <c r="D9205" s="37" t="s">
        <v>776</v>
      </c>
      <c r="E9205" s="0" t="n">
        <v>2</v>
      </c>
      <c r="F9205" s="38" t="s">
        <v>70</v>
      </c>
      <c r="G9205" s="37" t="s">
        <v>777</v>
      </c>
      <c r="H9205" s="0" t="n">
        <v>452694</v>
      </c>
      <c r="I9205" s="0" t="n">
        <v>191320</v>
      </c>
      <c r="J9205" s="0" t="n">
        <v>15024</v>
      </c>
    </row>
    <row r="9206" customFormat="false" ht="15" hidden="false" customHeight="false" outlineLevel="0" collapsed="false">
      <c r="A9206" s="0" t="n">
        <v>202408</v>
      </c>
      <c r="B9206" s="0" t="n">
        <v>202409</v>
      </c>
      <c r="C9206" s="37" t="s">
        <v>109</v>
      </c>
      <c r="D9206" s="37" t="s">
        <v>396</v>
      </c>
      <c r="E9206" s="0" t="n">
        <v>2</v>
      </c>
      <c r="F9206" s="38" t="s">
        <v>70</v>
      </c>
      <c r="G9206" s="37" t="s">
        <v>778</v>
      </c>
      <c r="H9206" s="0" t="n">
        <v>7090884</v>
      </c>
      <c r="I9206" s="0" t="n">
        <v>4223960</v>
      </c>
      <c r="J9206" s="0" t="n">
        <v>-219453</v>
      </c>
    </row>
    <row r="9207" customFormat="false" ht="15" hidden="false" customHeight="false" outlineLevel="0" collapsed="false">
      <c r="A9207" s="0" t="n">
        <v>202408</v>
      </c>
      <c r="B9207" s="0" t="n">
        <v>202409</v>
      </c>
      <c r="C9207" s="37" t="s">
        <v>106</v>
      </c>
      <c r="D9207" s="37" t="s">
        <v>189</v>
      </c>
      <c r="E9207" s="0" t="n">
        <v>2</v>
      </c>
      <c r="F9207" s="38" t="s">
        <v>70</v>
      </c>
      <c r="G9207" s="37" t="s">
        <v>779</v>
      </c>
      <c r="H9207" s="0" t="n">
        <v>1116940</v>
      </c>
      <c r="I9207" s="0" t="n">
        <v>385757</v>
      </c>
      <c r="J9207" s="0" t="n">
        <v>62936</v>
      </c>
    </row>
    <row r="9208" customFormat="false" ht="15" hidden="false" customHeight="false" outlineLevel="0" collapsed="false">
      <c r="A9208" s="0" t="n">
        <v>202408</v>
      </c>
      <c r="B9208" s="0" t="n">
        <v>202409</v>
      </c>
      <c r="C9208" s="37" t="s">
        <v>152</v>
      </c>
      <c r="D9208" s="37" t="s">
        <v>320</v>
      </c>
      <c r="E9208" s="0" t="n">
        <v>2</v>
      </c>
      <c r="F9208" s="38" t="s">
        <v>70</v>
      </c>
      <c r="G9208" s="37" t="s">
        <v>780</v>
      </c>
      <c r="H9208" s="0" t="n">
        <v>3536161</v>
      </c>
      <c r="I9208" s="0" t="n">
        <v>1806618</v>
      </c>
      <c r="J9208" s="0" t="n">
        <v>-219862</v>
      </c>
    </row>
    <row r="9209" customFormat="false" ht="15" hidden="false" customHeight="false" outlineLevel="0" collapsed="false">
      <c r="A9209" s="0" t="n">
        <v>202408</v>
      </c>
      <c r="B9209" s="0" t="n">
        <v>202409</v>
      </c>
      <c r="C9209" s="37" t="s">
        <v>95</v>
      </c>
      <c r="D9209" s="37" t="s">
        <v>693</v>
      </c>
      <c r="E9209" s="0" t="n">
        <v>2</v>
      </c>
      <c r="F9209" s="38" t="s">
        <v>70</v>
      </c>
      <c r="G9209" s="37" t="s">
        <v>781</v>
      </c>
      <c r="H9209" s="0" t="n">
        <v>1421713</v>
      </c>
      <c r="I9209" s="0" t="n">
        <v>282855</v>
      </c>
      <c r="J9209" s="0" t="n">
        <v>14017</v>
      </c>
    </row>
    <row r="9210" customFormat="false" ht="15" hidden="false" customHeight="false" outlineLevel="0" collapsed="false">
      <c r="A9210" s="0" t="n">
        <v>202408</v>
      </c>
      <c r="B9210" s="0" t="n">
        <v>202409</v>
      </c>
      <c r="C9210" s="37" t="s">
        <v>98</v>
      </c>
      <c r="D9210" s="37" t="s">
        <v>369</v>
      </c>
      <c r="E9210" s="0" t="n">
        <v>2</v>
      </c>
      <c r="F9210" s="38" t="s">
        <v>70</v>
      </c>
      <c r="G9210" s="37" t="s">
        <v>782</v>
      </c>
      <c r="H9210" s="0" t="n">
        <v>1163476</v>
      </c>
      <c r="I9210" s="0" t="n">
        <v>532752</v>
      </c>
      <c r="J9210" s="0" t="n">
        <v>92715</v>
      </c>
    </row>
    <row r="9211" customFormat="false" ht="15" hidden="false" customHeight="false" outlineLevel="0" collapsed="false">
      <c r="A9211" s="0" t="n">
        <v>202408</v>
      </c>
      <c r="B9211" s="0" t="n">
        <v>202409</v>
      </c>
      <c r="C9211" s="37" t="s">
        <v>136</v>
      </c>
      <c r="D9211" s="37" t="s">
        <v>719</v>
      </c>
      <c r="E9211" s="0" t="n">
        <v>2</v>
      </c>
      <c r="F9211" s="38" t="s">
        <v>70</v>
      </c>
      <c r="G9211" s="37" t="s">
        <v>783</v>
      </c>
      <c r="H9211" s="0" t="n">
        <v>6203878</v>
      </c>
      <c r="I9211" s="0" t="n">
        <v>2833801</v>
      </c>
      <c r="J9211" s="0" t="n">
        <v>399574</v>
      </c>
    </row>
    <row r="9212" customFormat="false" ht="15" hidden="false" customHeight="false" outlineLevel="0" collapsed="false">
      <c r="A9212" s="0" t="n">
        <v>202408</v>
      </c>
      <c r="B9212" s="0" t="n">
        <v>202409</v>
      </c>
      <c r="C9212" s="37" t="s">
        <v>101</v>
      </c>
      <c r="D9212" s="37" t="s">
        <v>247</v>
      </c>
      <c r="E9212" s="0" t="n">
        <v>2</v>
      </c>
      <c r="F9212" s="38" t="s">
        <v>70</v>
      </c>
      <c r="G9212" s="37" t="s">
        <v>784</v>
      </c>
      <c r="H9212" s="0" t="n">
        <v>878203</v>
      </c>
      <c r="I9212" s="0" t="n">
        <v>668070</v>
      </c>
      <c r="J9212" s="0" t="n">
        <v>22440</v>
      </c>
    </row>
    <row r="9213" customFormat="false" ht="15" hidden="false" customHeight="false" outlineLevel="0" collapsed="false">
      <c r="A9213" s="0" t="n">
        <v>202408</v>
      </c>
      <c r="B9213" s="0" t="n">
        <v>202409</v>
      </c>
      <c r="C9213" s="37" t="s">
        <v>184</v>
      </c>
      <c r="D9213" s="37" t="s">
        <v>367</v>
      </c>
      <c r="E9213" s="0" t="n">
        <v>2</v>
      </c>
      <c r="F9213" s="38" t="s">
        <v>70</v>
      </c>
      <c r="G9213" s="37" t="s">
        <v>785</v>
      </c>
      <c r="H9213" s="0" t="n">
        <v>143993</v>
      </c>
      <c r="I9213" s="0" t="n">
        <v>77862</v>
      </c>
      <c r="J9213" s="0" t="n">
        <v>789</v>
      </c>
    </row>
    <row r="9214" customFormat="false" ht="15" hidden="false" customHeight="false" outlineLevel="0" collapsed="false">
      <c r="A9214" s="0" t="n">
        <v>202408</v>
      </c>
      <c r="B9214" s="0" t="n">
        <v>202409</v>
      </c>
      <c r="C9214" s="37" t="s">
        <v>98</v>
      </c>
      <c r="D9214" s="37" t="s">
        <v>376</v>
      </c>
      <c r="E9214" s="0" t="n">
        <v>2</v>
      </c>
      <c r="F9214" s="38" t="s">
        <v>70</v>
      </c>
      <c r="G9214" s="37" t="s">
        <v>786</v>
      </c>
      <c r="H9214" s="0" t="n">
        <v>513394</v>
      </c>
      <c r="I9214" s="0" t="n">
        <v>216944</v>
      </c>
      <c r="J9214" s="0" t="n">
        <v>12303</v>
      </c>
    </row>
    <row r="9215" customFormat="false" ht="15" hidden="false" customHeight="false" outlineLevel="0" collapsed="false">
      <c r="A9215" s="0" t="n">
        <v>202408</v>
      </c>
      <c r="B9215" s="0" t="n">
        <v>202409</v>
      </c>
      <c r="C9215" s="37" t="s">
        <v>158</v>
      </c>
      <c r="D9215" s="37" t="s">
        <v>96</v>
      </c>
      <c r="E9215" s="0" t="n">
        <v>2</v>
      </c>
      <c r="F9215" s="38" t="s">
        <v>70</v>
      </c>
      <c r="G9215" s="37" t="s">
        <v>787</v>
      </c>
      <c r="H9215" s="0" t="n">
        <v>1696034</v>
      </c>
      <c r="I9215" s="0" t="n">
        <v>858077</v>
      </c>
      <c r="J9215" s="0" t="n">
        <v>-41990</v>
      </c>
    </row>
    <row r="9216" customFormat="false" ht="15" hidden="false" customHeight="false" outlineLevel="0" collapsed="false">
      <c r="A9216" s="0" t="n">
        <v>202408</v>
      </c>
      <c r="B9216" s="0" t="n">
        <v>202409</v>
      </c>
      <c r="C9216" s="37" t="s">
        <v>115</v>
      </c>
      <c r="D9216" s="37" t="s">
        <v>241</v>
      </c>
      <c r="E9216" s="0" t="n">
        <v>2</v>
      </c>
      <c r="F9216" s="38" t="s">
        <v>70</v>
      </c>
      <c r="G9216" s="37" t="s">
        <v>788</v>
      </c>
      <c r="H9216" s="0" t="n">
        <v>1833927</v>
      </c>
      <c r="I9216" s="0" t="n">
        <v>1024257</v>
      </c>
      <c r="J9216" s="0" t="n">
        <v>71697</v>
      </c>
    </row>
    <row r="9217" customFormat="false" ht="15" hidden="false" customHeight="false" outlineLevel="0" collapsed="false">
      <c r="A9217" s="0" t="n">
        <v>202408</v>
      </c>
      <c r="B9217" s="0" t="n">
        <v>202409</v>
      </c>
      <c r="C9217" s="37" t="s">
        <v>101</v>
      </c>
      <c r="D9217" s="37" t="s">
        <v>482</v>
      </c>
      <c r="E9217" s="0" t="n">
        <v>2</v>
      </c>
      <c r="F9217" s="38" t="s">
        <v>70</v>
      </c>
      <c r="G9217" s="37" t="s">
        <v>789</v>
      </c>
      <c r="H9217" s="0" t="n">
        <v>203197</v>
      </c>
      <c r="I9217" s="0" t="n">
        <v>130689</v>
      </c>
      <c r="J9217" s="0" t="n">
        <v>9372</v>
      </c>
    </row>
    <row r="9218" customFormat="false" ht="15" hidden="false" customHeight="false" outlineLevel="0" collapsed="false">
      <c r="A9218" s="0" t="n">
        <v>202408</v>
      </c>
      <c r="B9218" s="0" t="n">
        <v>202409</v>
      </c>
      <c r="C9218" s="37" t="s">
        <v>136</v>
      </c>
      <c r="D9218" s="37" t="s">
        <v>120</v>
      </c>
      <c r="E9218" s="0" t="n">
        <v>2</v>
      </c>
      <c r="F9218" s="38" t="s">
        <v>70</v>
      </c>
      <c r="G9218" s="37" t="s">
        <v>790</v>
      </c>
      <c r="H9218" s="0" t="n">
        <v>523359</v>
      </c>
      <c r="I9218" s="0" t="n">
        <v>325646</v>
      </c>
      <c r="J9218" s="0" t="n">
        <v>12441</v>
      </c>
    </row>
    <row r="9219" customFormat="false" ht="15" hidden="false" customHeight="false" outlineLevel="0" collapsed="false">
      <c r="A9219" s="0" t="n">
        <v>202408</v>
      </c>
      <c r="B9219" s="0" t="n">
        <v>202409</v>
      </c>
      <c r="C9219" s="37" t="s">
        <v>98</v>
      </c>
      <c r="D9219" s="37" t="s">
        <v>447</v>
      </c>
      <c r="E9219" s="0" t="n">
        <v>2</v>
      </c>
      <c r="F9219" s="38" t="s">
        <v>70</v>
      </c>
      <c r="G9219" s="37" t="s">
        <v>791</v>
      </c>
      <c r="H9219" s="0" t="n">
        <v>505335</v>
      </c>
      <c r="I9219" s="0" t="n">
        <v>169712</v>
      </c>
      <c r="J9219" s="0" t="n">
        <v>30554</v>
      </c>
    </row>
    <row r="9220" customFormat="false" ht="15" hidden="false" customHeight="false" outlineLevel="0" collapsed="false">
      <c r="A9220" s="0" t="n">
        <v>202408</v>
      </c>
      <c r="B9220" s="0" t="n">
        <v>202409</v>
      </c>
      <c r="C9220" s="37" t="s">
        <v>136</v>
      </c>
      <c r="D9220" s="37" t="s">
        <v>391</v>
      </c>
      <c r="E9220" s="0" t="n">
        <v>2</v>
      </c>
      <c r="F9220" s="38" t="s">
        <v>70</v>
      </c>
      <c r="G9220" s="37" t="s">
        <v>792</v>
      </c>
      <c r="H9220" s="0" t="n">
        <v>543765</v>
      </c>
      <c r="I9220" s="0" t="n">
        <v>315986</v>
      </c>
      <c r="J9220" s="0" t="n">
        <v>-8547</v>
      </c>
    </row>
    <row r="9221" customFormat="false" ht="15" hidden="false" customHeight="false" outlineLevel="0" collapsed="false">
      <c r="A9221" s="0" t="n">
        <v>202408</v>
      </c>
      <c r="B9221" s="0" t="n">
        <v>202409</v>
      </c>
      <c r="C9221" s="37" t="s">
        <v>106</v>
      </c>
      <c r="D9221" s="37" t="s">
        <v>467</v>
      </c>
      <c r="E9221" s="0" t="n">
        <v>2</v>
      </c>
      <c r="F9221" s="38" t="s">
        <v>70</v>
      </c>
      <c r="G9221" s="37" t="s">
        <v>793</v>
      </c>
      <c r="H9221" s="0" t="n">
        <v>297760</v>
      </c>
      <c r="I9221" s="0" t="n">
        <v>212579</v>
      </c>
      <c r="J9221" s="0" t="n">
        <v>-19225</v>
      </c>
    </row>
    <row r="9222" customFormat="false" ht="15" hidden="false" customHeight="false" outlineLevel="0" collapsed="false">
      <c r="A9222" s="0" t="n">
        <v>202408</v>
      </c>
      <c r="B9222" s="0" t="n">
        <v>202409</v>
      </c>
      <c r="C9222" s="37" t="s">
        <v>95</v>
      </c>
      <c r="D9222" s="37" t="s">
        <v>147</v>
      </c>
      <c r="E9222" s="0" t="n">
        <v>2</v>
      </c>
      <c r="F9222" s="38" t="s">
        <v>70</v>
      </c>
      <c r="G9222" s="37" t="s">
        <v>794</v>
      </c>
      <c r="H9222" s="0" t="n">
        <v>550120</v>
      </c>
      <c r="I9222" s="0" t="n">
        <v>297210</v>
      </c>
      <c r="J9222" s="0" t="n">
        <v>8164</v>
      </c>
    </row>
    <row r="9223" customFormat="false" ht="15" hidden="false" customHeight="false" outlineLevel="0" collapsed="false">
      <c r="A9223" s="0" t="n">
        <v>202408</v>
      </c>
      <c r="B9223" s="0" t="n">
        <v>202409</v>
      </c>
      <c r="C9223" s="37" t="s">
        <v>184</v>
      </c>
      <c r="D9223" s="37" t="s">
        <v>603</v>
      </c>
      <c r="E9223" s="0" t="n">
        <v>2</v>
      </c>
      <c r="F9223" s="38" t="s">
        <v>70</v>
      </c>
      <c r="G9223" s="37" t="s">
        <v>795</v>
      </c>
      <c r="H9223" s="0" t="n">
        <v>629559</v>
      </c>
      <c r="I9223" s="0" t="n">
        <v>328262</v>
      </c>
      <c r="J9223" s="0" t="n">
        <v>30331</v>
      </c>
    </row>
    <row r="9224" customFormat="false" ht="15" hidden="false" customHeight="false" outlineLevel="0" collapsed="false">
      <c r="A9224" s="0" t="n">
        <v>202408</v>
      </c>
      <c r="B9224" s="0" t="n">
        <v>202409</v>
      </c>
      <c r="C9224" s="37" t="s">
        <v>149</v>
      </c>
      <c r="D9224" s="37" t="s">
        <v>318</v>
      </c>
      <c r="E9224" s="0" t="n">
        <v>2</v>
      </c>
      <c r="F9224" s="38" t="s">
        <v>70</v>
      </c>
      <c r="G9224" s="37" t="s">
        <v>796</v>
      </c>
      <c r="H9224" s="0" t="n">
        <v>3419772</v>
      </c>
      <c r="I9224" s="0" t="n">
        <v>2159012</v>
      </c>
      <c r="J9224" s="0" t="n">
        <v>149678</v>
      </c>
    </row>
    <row r="9225" customFormat="false" ht="15" hidden="false" customHeight="false" outlineLevel="0" collapsed="false">
      <c r="A9225" s="0" t="n">
        <v>202408</v>
      </c>
      <c r="B9225" s="0" t="n">
        <v>202409</v>
      </c>
      <c r="C9225" s="37" t="s">
        <v>115</v>
      </c>
      <c r="D9225" s="37" t="s">
        <v>191</v>
      </c>
      <c r="E9225" s="0" t="n">
        <v>2</v>
      </c>
      <c r="F9225" s="38" t="s">
        <v>70</v>
      </c>
      <c r="G9225" s="37" t="s">
        <v>797</v>
      </c>
      <c r="H9225" s="0" t="n">
        <v>2819030</v>
      </c>
      <c r="I9225" s="0" t="n">
        <v>1389113</v>
      </c>
      <c r="J9225" s="0" t="n">
        <v>90131</v>
      </c>
    </row>
    <row r="9226" customFormat="false" ht="15" hidden="false" customHeight="false" outlineLevel="0" collapsed="false">
      <c r="A9226" s="0" t="n">
        <v>202408</v>
      </c>
      <c r="B9226" s="0" t="n">
        <v>202409</v>
      </c>
      <c r="C9226" s="37" t="s">
        <v>101</v>
      </c>
      <c r="D9226" s="37" t="s">
        <v>519</v>
      </c>
      <c r="E9226" s="0" t="n">
        <v>2</v>
      </c>
      <c r="F9226" s="38" t="s">
        <v>70</v>
      </c>
      <c r="G9226" s="37" t="s">
        <v>798</v>
      </c>
      <c r="H9226" s="0" t="n">
        <v>693712</v>
      </c>
      <c r="I9226" s="0" t="n">
        <v>252228</v>
      </c>
      <c r="J9226" s="0" t="n">
        <v>-8232</v>
      </c>
    </row>
    <row r="9227" customFormat="false" ht="15" hidden="false" customHeight="false" outlineLevel="0" collapsed="false">
      <c r="A9227" s="0" t="n">
        <v>202408</v>
      </c>
      <c r="B9227" s="0" t="n">
        <v>202409</v>
      </c>
      <c r="C9227" s="37" t="s">
        <v>101</v>
      </c>
      <c r="D9227" s="37" t="s">
        <v>99</v>
      </c>
      <c r="E9227" s="0" t="n">
        <v>2</v>
      </c>
      <c r="F9227" s="38" t="s">
        <v>70</v>
      </c>
      <c r="G9227" s="37" t="s">
        <v>799</v>
      </c>
      <c r="H9227" s="0" t="n">
        <v>700977</v>
      </c>
      <c r="I9227" s="0" t="n">
        <v>600703</v>
      </c>
      <c r="J9227" s="0" t="n">
        <v>-10965</v>
      </c>
    </row>
    <row r="9228" customFormat="false" ht="15" hidden="false" customHeight="false" outlineLevel="0" collapsed="false">
      <c r="A9228" s="0" t="n">
        <v>202408</v>
      </c>
      <c r="B9228" s="0" t="n">
        <v>202409</v>
      </c>
      <c r="C9228" s="37" t="s">
        <v>197</v>
      </c>
      <c r="D9228" s="37" t="s">
        <v>623</v>
      </c>
      <c r="E9228" s="0" t="n">
        <v>2</v>
      </c>
      <c r="F9228" s="38" t="s">
        <v>70</v>
      </c>
      <c r="G9228" s="37" t="s">
        <v>800</v>
      </c>
      <c r="H9228" s="0" t="n">
        <v>1414551</v>
      </c>
      <c r="I9228" s="0" t="n">
        <v>1764399</v>
      </c>
      <c r="J9228" s="0" t="n">
        <v>54988</v>
      </c>
    </row>
    <row r="9229" customFormat="false" ht="15" hidden="false" customHeight="false" outlineLevel="0" collapsed="false">
      <c r="A9229" s="0" t="n">
        <v>202408</v>
      </c>
      <c r="B9229" s="0" t="n">
        <v>202409</v>
      </c>
      <c r="C9229" s="37" t="s">
        <v>115</v>
      </c>
      <c r="D9229" s="37" t="s">
        <v>102</v>
      </c>
      <c r="E9229" s="0" t="n">
        <v>2</v>
      </c>
      <c r="F9229" s="38" t="s">
        <v>70</v>
      </c>
      <c r="G9229" s="37" t="s">
        <v>801</v>
      </c>
      <c r="H9229" s="0" t="n">
        <v>482970</v>
      </c>
      <c r="I9229" s="0" t="n">
        <v>125772</v>
      </c>
      <c r="J9229" s="0" t="n">
        <v>2928</v>
      </c>
    </row>
    <row r="9230" customFormat="false" ht="15" hidden="false" customHeight="false" outlineLevel="0" collapsed="false">
      <c r="A9230" s="0" t="n">
        <v>202408</v>
      </c>
      <c r="B9230" s="0" t="n">
        <v>202409</v>
      </c>
      <c r="C9230" s="37" t="s">
        <v>136</v>
      </c>
      <c r="D9230" s="37" t="s">
        <v>719</v>
      </c>
      <c r="E9230" s="0" t="n">
        <v>2</v>
      </c>
      <c r="F9230" s="38" t="s">
        <v>70</v>
      </c>
      <c r="G9230" s="37" t="s">
        <v>802</v>
      </c>
      <c r="H9230" s="0" t="n">
        <v>257087</v>
      </c>
      <c r="I9230" s="0" t="n">
        <v>139943</v>
      </c>
      <c r="J9230" s="0" t="n">
        <v>26562</v>
      </c>
    </row>
    <row r="9231" customFormat="false" ht="15" hidden="false" customHeight="false" outlineLevel="0" collapsed="false">
      <c r="A9231" s="0" t="n">
        <v>202408</v>
      </c>
      <c r="B9231" s="0" t="n">
        <v>202409</v>
      </c>
      <c r="C9231" s="37" t="s">
        <v>106</v>
      </c>
      <c r="D9231" s="37" t="s">
        <v>369</v>
      </c>
      <c r="E9231" s="0" t="n">
        <v>2</v>
      </c>
      <c r="F9231" s="38" t="s">
        <v>70</v>
      </c>
      <c r="G9231" s="37" t="s">
        <v>803</v>
      </c>
      <c r="H9231" s="0" t="n">
        <v>399686</v>
      </c>
      <c r="I9231" s="0" t="n">
        <v>140028</v>
      </c>
      <c r="J9231" s="0" t="n">
        <v>14898</v>
      </c>
    </row>
    <row r="9232" customFormat="false" ht="15" hidden="false" customHeight="false" outlineLevel="0" collapsed="false">
      <c r="A9232" s="0" t="n">
        <v>202408</v>
      </c>
      <c r="B9232" s="0" t="n">
        <v>202409</v>
      </c>
      <c r="C9232" s="37" t="s">
        <v>106</v>
      </c>
      <c r="D9232" s="37" t="s">
        <v>756</v>
      </c>
      <c r="E9232" s="0" t="n">
        <v>2</v>
      </c>
      <c r="F9232" s="38" t="s">
        <v>70</v>
      </c>
      <c r="G9232" s="37" t="s">
        <v>804</v>
      </c>
      <c r="H9232" s="0" t="n">
        <v>576581</v>
      </c>
      <c r="I9232" s="0" t="n">
        <v>227900</v>
      </c>
      <c r="J9232" s="0" t="n">
        <v>6095</v>
      </c>
    </row>
    <row r="9233" customFormat="false" ht="15" hidden="false" customHeight="false" outlineLevel="0" collapsed="false">
      <c r="A9233" s="0" t="n">
        <v>202408</v>
      </c>
      <c r="B9233" s="0" t="n">
        <v>202409</v>
      </c>
      <c r="C9233" s="37" t="s">
        <v>101</v>
      </c>
      <c r="D9233" s="37" t="s">
        <v>165</v>
      </c>
      <c r="E9233" s="0" t="n">
        <v>2</v>
      </c>
      <c r="F9233" s="38" t="s">
        <v>70</v>
      </c>
      <c r="G9233" s="37" t="s">
        <v>805</v>
      </c>
      <c r="H9233" s="0" t="n">
        <v>345147</v>
      </c>
      <c r="I9233" s="0" t="n">
        <v>432709</v>
      </c>
      <c r="J9233" s="0" t="n">
        <v>81999</v>
      </c>
    </row>
    <row r="9234" customFormat="false" ht="15" hidden="false" customHeight="false" outlineLevel="0" collapsed="false">
      <c r="A9234" s="0" t="n">
        <v>202408</v>
      </c>
      <c r="B9234" s="0" t="n">
        <v>202409</v>
      </c>
      <c r="C9234" s="37" t="s">
        <v>149</v>
      </c>
      <c r="D9234" s="37" t="s">
        <v>806</v>
      </c>
      <c r="E9234" s="0" t="n">
        <v>2</v>
      </c>
      <c r="F9234" s="38" t="s">
        <v>70</v>
      </c>
      <c r="G9234" s="37" t="s">
        <v>807</v>
      </c>
      <c r="H9234" s="0" t="n">
        <v>1395063</v>
      </c>
      <c r="I9234" s="0" t="n">
        <v>228300</v>
      </c>
      <c r="J9234" s="0" t="n">
        <v>28452</v>
      </c>
    </row>
    <row r="9235" customFormat="false" ht="15" hidden="false" customHeight="false" outlineLevel="0" collapsed="false">
      <c r="A9235" s="0" t="n">
        <v>202408</v>
      </c>
      <c r="B9235" s="0" t="n">
        <v>202409</v>
      </c>
      <c r="C9235" s="37" t="s">
        <v>101</v>
      </c>
      <c r="D9235" s="37" t="s">
        <v>412</v>
      </c>
      <c r="E9235" s="0" t="n">
        <v>2</v>
      </c>
      <c r="F9235" s="38" t="s">
        <v>70</v>
      </c>
      <c r="G9235" s="37" t="s">
        <v>808</v>
      </c>
      <c r="H9235" s="0" t="n">
        <v>3085032</v>
      </c>
      <c r="I9235" s="0" t="n">
        <v>2069721</v>
      </c>
      <c r="J9235" s="0" t="n">
        <v>-115396</v>
      </c>
    </row>
    <row r="9236" customFormat="false" ht="15" hidden="false" customHeight="false" outlineLevel="0" collapsed="false">
      <c r="A9236" s="0" t="n">
        <v>202408</v>
      </c>
      <c r="B9236" s="0" t="n">
        <v>202409</v>
      </c>
      <c r="C9236" s="37" t="s">
        <v>115</v>
      </c>
      <c r="D9236" s="37" t="s">
        <v>493</v>
      </c>
      <c r="E9236" s="0" t="n">
        <v>2</v>
      </c>
      <c r="F9236" s="38" t="s">
        <v>70</v>
      </c>
      <c r="G9236" s="37" t="s">
        <v>809</v>
      </c>
      <c r="H9236" s="0" t="n">
        <v>186978</v>
      </c>
      <c r="I9236" s="0" t="n">
        <v>158895</v>
      </c>
      <c r="J9236" s="0" t="n">
        <v>-38797</v>
      </c>
    </row>
    <row r="9237" customFormat="false" ht="15" hidden="false" customHeight="false" outlineLevel="0" collapsed="false">
      <c r="A9237" s="0" t="n">
        <v>202408</v>
      </c>
      <c r="B9237" s="0" t="n">
        <v>202409</v>
      </c>
      <c r="C9237" s="37" t="s">
        <v>115</v>
      </c>
      <c r="D9237" s="37" t="s">
        <v>493</v>
      </c>
      <c r="E9237" s="0" t="n">
        <v>2</v>
      </c>
      <c r="F9237" s="38" t="s">
        <v>70</v>
      </c>
      <c r="G9237" s="37" t="s">
        <v>810</v>
      </c>
      <c r="H9237" s="0" t="n">
        <v>1413377</v>
      </c>
      <c r="I9237" s="0" t="n">
        <v>343524</v>
      </c>
      <c r="J9237" s="0" t="n">
        <v>-18077</v>
      </c>
    </row>
    <row r="9238" customFormat="false" ht="15" hidden="false" customHeight="false" outlineLevel="0" collapsed="false">
      <c r="A9238" s="0" t="n">
        <v>202408</v>
      </c>
      <c r="B9238" s="0" t="n">
        <v>202409</v>
      </c>
      <c r="C9238" s="37" t="s">
        <v>184</v>
      </c>
      <c r="D9238" s="37" t="s">
        <v>425</v>
      </c>
      <c r="E9238" s="0" t="n">
        <v>2</v>
      </c>
      <c r="F9238" s="38" t="s">
        <v>70</v>
      </c>
      <c r="G9238" s="37" t="s">
        <v>811</v>
      </c>
      <c r="H9238" s="0" t="n">
        <v>816752</v>
      </c>
      <c r="I9238" s="0" t="n">
        <v>244486</v>
      </c>
      <c r="J9238" s="0" t="n">
        <v>34104</v>
      </c>
    </row>
    <row r="9239" customFormat="false" ht="15" hidden="false" customHeight="false" outlineLevel="0" collapsed="false">
      <c r="A9239" s="0" t="n">
        <v>202408</v>
      </c>
      <c r="B9239" s="0" t="n">
        <v>202409</v>
      </c>
      <c r="C9239" s="37" t="s">
        <v>149</v>
      </c>
      <c r="D9239" s="37" t="s">
        <v>756</v>
      </c>
      <c r="E9239" s="0" t="n">
        <v>2</v>
      </c>
      <c r="F9239" s="38" t="s">
        <v>70</v>
      </c>
      <c r="G9239" s="37" t="s">
        <v>812</v>
      </c>
      <c r="H9239" s="0" t="n">
        <v>1143017</v>
      </c>
      <c r="I9239" s="0" t="n">
        <v>1313236</v>
      </c>
      <c r="J9239" s="0" t="n">
        <v>222132</v>
      </c>
    </row>
    <row r="9240" customFormat="false" ht="15" hidden="false" customHeight="false" outlineLevel="0" collapsed="false">
      <c r="A9240" s="0" t="n">
        <v>202408</v>
      </c>
      <c r="B9240" s="0" t="n">
        <v>202409</v>
      </c>
      <c r="C9240" s="37" t="s">
        <v>149</v>
      </c>
      <c r="D9240" s="37" t="s">
        <v>616</v>
      </c>
      <c r="E9240" s="0" t="n">
        <v>2</v>
      </c>
      <c r="F9240" s="38" t="s">
        <v>70</v>
      </c>
      <c r="G9240" s="37" t="s">
        <v>813</v>
      </c>
      <c r="H9240" s="0" t="n">
        <v>1142745</v>
      </c>
      <c r="I9240" s="0" t="n">
        <v>215199</v>
      </c>
      <c r="J9240" s="0" t="n">
        <v>-18512</v>
      </c>
    </row>
    <row r="9241" customFormat="false" ht="15" hidden="false" customHeight="false" outlineLevel="0" collapsed="false">
      <c r="A9241" s="0" t="n">
        <v>202408</v>
      </c>
      <c r="B9241" s="0" t="n">
        <v>202409</v>
      </c>
      <c r="C9241" s="37" t="s">
        <v>109</v>
      </c>
      <c r="D9241" s="37" t="s">
        <v>364</v>
      </c>
      <c r="E9241" s="0" t="n">
        <v>2</v>
      </c>
      <c r="F9241" s="38" t="s">
        <v>70</v>
      </c>
      <c r="G9241" s="37" t="s">
        <v>814</v>
      </c>
      <c r="H9241" s="0" t="n">
        <v>203015</v>
      </c>
      <c r="I9241" s="0" t="n">
        <v>196739</v>
      </c>
      <c r="J9241" s="0" t="n">
        <v>28697</v>
      </c>
    </row>
    <row r="9242" customFormat="false" ht="15" hidden="false" customHeight="false" outlineLevel="0" collapsed="false">
      <c r="A9242" s="0" t="n">
        <v>202408</v>
      </c>
      <c r="B9242" s="0" t="n">
        <v>202409</v>
      </c>
      <c r="C9242" s="37" t="s">
        <v>95</v>
      </c>
      <c r="D9242" s="37" t="s">
        <v>396</v>
      </c>
      <c r="E9242" s="0" t="n">
        <v>2</v>
      </c>
      <c r="F9242" s="38" t="s">
        <v>70</v>
      </c>
      <c r="G9242" s="37" t="s">
        <v>815</v>
      </c>
      <c r="H9242" s="0" t="n">
        <v>222238</v>
      </c>
      <c r="I9242" s="0" t="n">
        <v>252033</v>
      </c>
      <c r="J9242" s="0" t="n">
        <v>35807</v>
      </c>
    </row>
    <row r="9243" customFormat="false" ht="15" hidden="false" customHeight="false" outlineLevel="0" collapsed="false">
      <c r="A9243" s="0" t="n">
        <v>202408</v>
      </c>
      <c r="B9243" s="0" t="n">
        <v>202409</v>
      </c>
      <c r="C9243" s="37" t="s">
        <v>115</v>
      </c>
      <c r="D9243" s="37" t="s">
        <v>673</v>
      </c>
      <c r="E9243" s="0" t="n">
        <v>2</v>
      </c>
      <c r="F9243" s="38" t="s">
        <v>70</v>
      </c>
      <c r="G9243" s="37" t="s">
        <v>816</v>
      </c>
      <c r="H9243" s="0" t="n">
        <v>993609</v>
      </c>
      <c r="I9243" s="0" t="n">
        <v>554041</v>
      </c>
      <c r="J9243" s="0" t="n">
        <v>121614</v>
      </c>
    </row>
    <row r="9244" customFormat="false" ht="15" hidden="false" customHeight="false" outlineLevel="0" collapsed="false">
      <c r="A9244" s="0" t="n">
        <v>202408</v>
      </c>
      <c r="B9244" s="0" t="n">
        <v>202409</v>
      </c>
      <c r="C9244" s="37" t="s">
        <v>112</v>
      </c>
      <c r="D9244" s="37" t="s">
        <v>120</v>
      </c>
      <c r="E9244" s="0" t="n">
        <v>2</v>
      </c>
      <c r="F9244" s="38" t="s">
        <v>70</v>
      </c>
      <c r="G9244" s="37" t="s">
        <v>817</v>
      </c>
      <c r="H9244" s="0" t="n">
        <v>3791726</v>
      </c>
      <c r="I9244" s="0" t="n">
        <v>1245452</v>
      </c>
      <c r="J9244" s="0" t="n">
        <v>218003</v>
      </c>
    </row>
    <row r="9245" customFormat="false" ht="15" hidden="false" customHeight="false" outlineLevel="0" collapsed="false">
      <c r="A9245" s="0" t="n">
        <v>202408</v>
      </c>
      <c r="B9245" s="0" t="n">
        <v>202409</v>
      </c>
      <c r="C9245" s="37" t="s">
        <v>124</v>
      </c>
      <c r="D9245" s="37" t="s">
        <v>493</v>
      </c>
      <c r="E9245" s="0" t="n">
        <v>2</v>
      </c>
      <c r="F9245" s="38" t="s">
        <v>70</v>
      </c>
      <c r="G9245" s="37" t="s">
        <v>818</v>
      </c>
      <c r="H9245" s="0" t="n">
        <v>82929</v>
      </c>
      <c r="I9245" s="0" t="n">
        <v>43817</v>
      </c>
      <c r="J9245" s="0" t="n">
        <v>9429</v>
      </c>
    </row>
    <row r="9246" customFormat="false" ht="15" hidden="false" customHeight="false" outlineLevel="0" collapsed="false">
      <c r="A9246" s="0" t="n">
        <v>202408</v>
      </c>
      <c r="B9246" s="0" t="n">
        <v>202409</v>
      </c>
      <c r="C9246" s="37" t="s">
        <v>95</v>
      </c>
      <c r="D9246" s="37" t="s">
        <v>414</v>
      </c>
      <c r="E9246" s="0" t="n">
        <v>2</v>
      </c>
      <c r="F9246" s="38" t="s">
        <v>70</v>
      </c>
      <c r="G9246" s="37" t="s">
        <v>819</v>
      </c>
      <c r="H9246" s="0" t="n">
        <v>1847208</v>
      </c>
      <c r="I9246" s="0" t="n">
        <v>711742</v>
      </c>
      <c r="J9246" s="0" t="n">
        <v>91698</v>
      </c>
    </row>
    <row r="9247" customFormat="false" ht="15" hidden="false" customHeight="false" outlineLevel="0" collapsed="false">
      <c r="A9247" s="0" t="n">
        <v>202408</v>
      </c>
      <c r="B9247" s="0" t="n">
        <v>202409</v>
      </c>
      <c r="C9247" s="37" t="s">
        <v>149</v>
      </c>
      <c r="D9247" s="37" t="s">
        <v>247</v>
      </c>
      <c r="E9247" s="0" t="n">
        <v>2</v>
      </c>
      <c r="F9247" s="38" t="s">
        <v>70</v>
      </c>
      <c r="G9247" s="37" t="s">
        <v>820</v>
      </c>
      <c r="H9247" s="0" t="n">
        <v>3558147</v>
      </c>
      <c r="I9247" s="0" t="n">
        <v>1398783</v>
      </c>
      <c r="J9247" s="0" t="n">
        <v>175536</v>
      </c>
    </row>
    <row r="9248" customFormat="false" ht="15" hidden="false" customHeight="false" outlineLevel="0" collapsed="false">
      <c r="A9248" s="0" t="n">
        <v>202408</v>
      </c>
      <c r="B9248" s="0" t="n">
        <v>202409</v>
      </c>
      <c r="C9248" s="37" t="s">
        <v>109</v>
      </c>
      <c r="D9248" s="37" t="s">
        <v>821</v>
      </c>
      <c r="E9248" s="0" t="n">
        <v>2</v>
      </c>
      <c r="F9248" s="38" t="s">
        <v>70</v>
      </c>
      <c r="G9248" s="37" t="s">
        <v>822</v>
      </c>
      <c r="H9248" s="0" t="n">
        <v>769378</v>
      </c>
      <c r="I9248" s="0" t="n">
        <v>588983</v>
      </c>
      <c r="J9248" s="0" t="n">
        <v>27253</v>
      </c>
    </row>
    <row r="9249" customFormat="false" ht="15" hidden="false" customHeight="false" outlineLevel="0" collapsed="false">
      <c r="A9249" s="0" t="n">
        <v>202408</v>
      </c>
      <c r="B9249" s="0" t="n">
        <v>202409</v>
      </c>
      <c r="C9249" s="37" t="s">
        <v>124</v>
      </c>
      <c r="D9249" s="37" t="s">
        <v>476</v>
      </c>
      <c r="E9249" s="0" t="n">
        <v>2</v>
      </c>
      <c r="F9249" s="38" t="s">
        <v>70</v>
      </c>
      <c r="G9249" s="37" t="s">
        <v>823</v>
      </c>
      <c r="H9249" s="0" t="n">
        <v>2757062</v>
      </c>
      <c r="I9249" s="0" t="n">
        <v>881626</v>
      </c>
      <c r="J9249" s="0" t="n">
        <v>142846</v>
      </c>
    </row>
    <row r="9250" customFormat="false" ht="15" hidden="false" customHeight="false" outlineLevel="0" collapsed="false">
      <c r="A9250" s="0" t="n">
        <v>202408</v>
      </c>
      <c r="B9250" s="0" t="n">
        <v>202409</v>
      </c>
      <c r="C9250" s="37" t="s">
        <v>115</v>
      </c>
      <c r="D9250" s="37" t="s">
        <v>300</v>
      </c>
      <c r="E9250" s="0" t="n">
        <v>2</v>
      </c>
      <c r="F9250" s="38" t="s">
        <v>70</v>
      </c>
      <c r="G9250" s="37" t="s">
        <v>824</v>
      </c>
      <c r="H9250" s="0" t="n">
        <v>502764</v>
      </c>
      <c r="I9250" s="0" t="n">
        <v>166235</v>
      </c>
      <c r="J9250" s="0" t="n">
        <v>-8850</v>
      </c>
    </row>
    <row r="9251" customFormat="false" ht="15" hidden="false" customHeight="false" outlineLevel="0" collapsed="false">
      <c r="A9251" s="0" t="n">
        <v>202408</v>
      </c>
      <c r="B9251" s="0" t="n">
        <v>202409</v>
      </c>
      <c r="C9251" s="37" t="s">
        <v>158</v>
      </c>
      <c r="D9251" s="37" t="s">
        <v>700</v>
      </c>
      <c r="E9251" s="0" t="n">
        <v>2</v>
      </c>
      <c r="F9251" s="38" t="s">
        <v>70</v>
      </c>
      <c r="G9251" s="37" t="s">
        <v>825</v>
      </c>
      <c r="H9251" s="0" t="n">
        <v>1041732</v>
      </c>
      <c r="I9251" s="0" t="n">
        <v>799311</v>
      </c>
      <c r="J9251" s="0" t="n">
        <v>52860</v>
      </c>
    </row>
    <row r="9252" customFormat="false" ht="15" hidden="false" customHeight="false" outlineLevel="0" collapsed="false">
      <c r="A9252" s="0" t="n">
        <v>202408</v>
      </c>
      <c r="B9252" s="0" t="n">
        <v>202409</v>
      </c>
      <c r="C9252" s="37" t="s">
        <v>184</v>
      </c>
      <c r="D9252" s="37" t="s">
        <v>826</v>
      </c>
      <c r="E9252" s="0" t="n">
        <v>2</v>
      </c>
      <c r="F9252" s="38" t="s">
        <v>70</v>
      </c>
      <c r="G9252" s="37" t="s">
        <v>827</v>
      </c>
      <c r="H9252" s="0" t="n">
        <v>140775</v>
      </c>
      <c r="I9252" s="0" t="n">
        <v>38144</v>
      </c>
      <c r="J9252" s="0" t="n">
        <v>5111</v>
      </c>
    </row>
    <row r="9253" customFormat="false" ht="15" hidden="false" customHeight="false" outlineLevel="0" collapsed="false">
      <c r="A9253" s="0" t="n">
        <v>202408</v>
      </c>
      <c r="B9253" s="0" t="n">
        <v>202409</v>
      </c>
      <c r="C9253" s="37" t="s">
        <v>101</v>
      </c>
      <c r="D9253" s="37" t="s">
        <v>328</v>
      </c>
      <c r="E9253" s="0" t="n">
        <v>2</v>
      </c>
      <c r="F9253" s="38" t="s">
        <v>70</v>
      </c>
      <c r="G9253" s="37" t="s">
        <v>828</v>
      </c>
      <c r="H9253" s="0" t="n">
        <v>72123</v>
      </c>
      <c r="I9253" s="0" t="n">
        <v>92553</v>
      </c>
      <c r="J9253" s="0" t="n">
        <v>20438</v>
      </c>
    </row>
    <row r="9254" customFormat="false" ht="15" hidden="false" customHeight="false" outlineLevel="0" collapsed="false">
      <c r="A9254" s="0" t="n">
        <v>202408</v>
      </c>
      <c r="B9254" s="0" t="n">
        <v>202409</v>
      </c>
      <c r="C9254" s="37" t="s">
        <v>106</v>
      </c>
      <c r="D9254" s="37" t="s">
        <v>511</v>
      </c>
      <c r="E9254" s="0" t="n">
        <v>2</v>
      </c>
      <c r="F9254" s="38" t="s">
        <v>70</v>
      </c>
      <c r="G9254" s="37" t="s">
        <v>829</v>
      </c>
      <c r="H9254" s="0" t="n">
        <v>3523510</v>
      </c>
      <c r="I9254" s="0" t="n">
        <v>1692735</v>
      </c>
      <c r="J9254" s="0" t="n">
        <v>54517</v>
      </c>
    </row>
    <row r="9255" customFormat="false" ht="15" hidden="false" customHeight="false" outlineLevel="0" collapsed="false">
      <c r="A9255" s="0" t="n">
        <v>202408</v>
      </c>
      <c r="B9255" s="0" t="n">
        <v>202409</v>
      </c>
      <c r="C9255" s="37" t="s">
        <v>149</v>
      </c>
      <c r="D9255" s="37" t="s">
        <v>360</v>
      </c>
      <c r="E9255" s="0" t="n">
        <v>2</v>
      </c>
      <c r="F9255" s="38" t="s">
        <v>70</v>
      </c>
      <c r="G9255" s="37" t="s">
        <v>830</v>
      </c>
      <c r="H9255" s="0" t="n">
        <v>336121</v>
      </c>
      <c r="I9255" s="0" t="n">
        <v>157322</v>
      </c>
      <c r="J9255" s="0" t="n">
        <v>27792</v>
      </c>
    </row>
    <row r="9256" customFormat="false" ht="15" hidden="false" customHeight="false" outlineLevel="0" collapsed="false">
      <c r="A9256" s="0" t="n">
        <v>202408</v>
      </c>
      <c r="B9256" s="0" t="n">
        <v>202409</v>
      </c>
      <c r="C9256" s="37" t="s">
        <v>112</v>
      </c>
      <c r="D9256" s="37" t="s">
        <v>284</v>
      </c>
      <c r="E9256" s="0" t="n">
        <v>2</v>
      </c>
      <c r="F9256" s="38" t="s">
        <v>70</v>
      </c>
      <c r="G9256" s="37" t="s">
        <v>831</v>
      </c>
      <c r="H9256" s="0" t="n">
        <v>559104</v>
      </c>
      <c r="I9256" s="0" t="n">
        <v>98109</v>
      </c>
      <c r="J9256" s="0" t="n">
        <v>5914</v>
      </c>
    </row>
    <row r="9257" customFormat="false" ht="15" hidden="false" customHeight="false" outlineLevel="0" collapsed="false">
      <c r="A9257" s="0" t="n">
        <v>202408</v>
      </c>
      <c r="B9257" s="0" t="n">
        <v>202409</v>
      </c>
      <c r="C9257" s="37" t="s">
        <v>184</v>
      </c>
      <c r="D9257" s="37" t="s">
        <v>267</v>
      </c>
      <c r="E9257" s="0" t="n">
        <v>2</v>
      </c>
      <c r="F9257" s="38" t="s">
        <v>70</v>
      </c>
      <c r="G9257" s="37" t="s">
        <v>832</v>
      </c>
      <c r="H9257" s="0" t="n">
        <v>199985</v>
      </c>
      <c r="I9257" s="0" t="n">
        <v>76213</v>
      </c>
      <c r="J9257" s="0" t="n">
        <v>13620</v>
      </c>
    </row>
    <row r="9258" customFormat="false" ht="15" hidden="false" customHeight="false" outlineLevel="0" collapsed="false">
      <c r="A9258" s="0" t="n">
        <v>202408</v>
      </c>
      <c r="B9258" s="0" t="n">
        <v>202409</v>
      </c>
      <c r="C9258" s="37" t="s">
        <v>197</v>
      </c>
      <c r="D9258" s="37" t="s">
        <v>387</v>
      </c>
      <c r="E9258" s="0" t="n">
        <v>2</v>
      </c>
      <c r="F9258" s="38" t="s">
        <v>70</v>
      </c>
      <c r="G9258" s="37" t="s">
        <v>833</v>
      </c>
      <c r="H9258" s="0" t="n">
        <v>297699</v>
      </c>
      <c r="I9258" s="0" t="n">
        <v>171207</v>
      </c>
      <c r="J9258" s="0" t="n">
        <v>-23</v>
      </c>
    </row>
    <row r="9259" customFormat="false" ht="15" hidden="false" customHeight="false" outlineLevel="0" collapsed="false">
      <c r="A9259" s="0" t="n">
        <v>202408</v>
      </c>
      <c r="B9259" s="0" t="n">
        <v>202409</v>
      </c>
      <c r="C9259" s="37" t="s">
        <v>197</v>
      </c>
      <c r="D9259" s="37" t="s">
        <v>334</v>
      </c>
      <c r="E9259" s="0" t="n">
        <v>2</v>
      </c>
      <c r="F9259" s="38" t="s">
        <v>70</v>
      </c>
      <c r="G9259" s="37" t="s">
        <v>834</v>
      </c>
      <c r="H9259" s="0" t="n">
        <v>926319</v>
      </c>
      <c r="I9259" s="0" t="n">
        <v>426293</v>
      </c>
      <c r="J9259" s="0" t="n">
        <v>65051</v>
      </c>
    </row>
    <row r="9260" customFormat="false" ht="15" hidden="false" customHeight="false" outlineLevel="0" collapsed="false">
      <c r="A9260" s="0" t="n">
        <v>202408</v>
      </c>
      <c r="B9260" s="0" t="n">
        <v>202409</v>
      </c>
      <c r="C9260" s="37" t="s">
        <v>197</v>
      </c>
      <c r="D9260" s="37" t="s">
        <v>208</v>
      </c>
      <c r="E9260" s="0" t="n">
        <v>2</v>
      </c>
      <c r="F9260" s="38" t="s">
        <v>70</v>
      </c>
      <c r="G9260" s="37" t="s">
        <v>835</v>
      </c>
      <c r="H9260" s="0" t="n">
        <v>564079</v>
      </c>
      <c r="I9260" s="0" t="n">
        <v>136629</v>
      </c>
      <c r="J9260" s="0" t="n">
        <v>9628</v>
      </c>
    </row>
    <row r="9261" customFormat="false" ht="15" hidden="false" customHeight="false" outlineLevel="0" collapsed="false">
      <c r="A9261" s="0" t="n">
        <v>202408</v>
      </c>
      <c r="B9261" s="0" t="n">
        <v>202409</v>
      </c>
      <c r="C9261" s="37" t="s">
        <v>115</v>
      </c>
      <c r="D9261" s="37" t="s">
        <v>306</v>
      </c>
      <c r="E9261" s="0" t="n">
        <v>2</v>
      </c>
      <c r="F9261" s="38" t="s">
        <v>70</v>
      </c>
      <c r="G9261" s="37" t="s">
        <v>836</v>
      </c>
      <c r="H9261" s="0" t="n">
        <v>1837847</v>
      </c>
      <c r="I9261" s="0" t="n">
        <v>1802723</v>
      </c>
      <c r="J9261" s="0" t="n">
        <v>-69423</v>
      </c>
    </row>
    <row r="9262" customFormat="false" ht="15" hidden="false" customHeight="false" outlineLevel="0" collapsed="false">
      <c r="A9262" s="0" t="n">
        <v>202408</v>
      </c>
      <c r="B9262" s="0" t="n">
        <v>202409</v>
      </c>
      <c r="C9262" s="37" t="s">
        <v>106</v>
      </c>
      <c r="D9262" s="37" t="s">
        <v>519</v>
      </c>
      <c r="E9262" s="0" t="n">
        <v>2</v>
      </c>
      <c r="F9262" s="38" t="s">
        <v>70</v>
      </c>
      <c r="G9262" s="37" t="s">
        <v>837</v>
      </c>
      <c r="H9262" s="0" t="n">
        <v>1975296</v>
      </c>
      <c r="I9262" s="0" t="n">
        <v>761101</v>
      </c>
      <c r="J9262" s="0" t="n">
        <v>49221</v>
      </c>
    </row>
    <row r="9263" customFormat="false" ht="15" hidden="false" customHeight="false" outlineLevel="0" collapsed="false">
      <c r="A9263" s="0" t="n">
        <v>202408</v>
      </c>
      <c r="B9263" s="0" t="n">
        <v>202409</v>
      </c>
      <c r="C9263" s="37" t="s">
        <v>95</v>
      </c>
      <c r="D9263" s="37" t="s">
        <v>288</v>
      </c>
      <c r="E9263" s="0" t="n">
        <v>2</v>
      </c>
      <c r="F9263" s="38" t="s">
        <v>70</v>
      </c>
      <c r="G9263" s="37" t="s">
        <v>838</v>
      </c>
      <c r="H9263" s="0" t="n">
        <v>1606581</v>
      </c>
      <c r="I9263" s="0" t="n">
        <v>689759</v>
      </c>
      <c r="J9263" s="0" t="n">
        <v>146347</v>
      </c>
    </row>
    <row r="9264" customFormat="false" ht="15" hidden="false" customHeight="false" outlineLevel="0" collapsed="false">
      <c r="A9264" s="0" t="n">
        <v>202408</v>
      </c>
      <c r="B9264" s="0" t="n">
        <v>202409</v>
      </c>
      <c r="C9264" s="37" t="s">
        <v>101</v>
      </c>
      <c r="D9264" s="37" t="s">
        <v>839</v>
      </c>
      <c r="E9264" s="0" t="n">
        <v>2</v>
      </c>
      <c r="F9264" s="38" t="s">
        <v>70</v>
      </c>
      <c r="G9264" s="37" t="s">
        <v>840</v>
      </c>
      <c r="H9264" s="0" t="n">
        <v>1959433</v>
      </c>
      <c r="I9264" s="0" t="n">
        <v>1881898</v>
      </c>
      <c r="J9264" s="0" t="n">
        <v>-41252</v>
      </c>
    </row>
    <row r="9265" customFormat="false" ht="15" hidden="false" customHeight="false" outlineLevel="0" collapsed="false">
      <c r="A9265" s="0" t="n">
        <v>202408</v>
      </c>
      <c r="B9265" s="0" t="n">
        <v>202409</v>
      </c>
      <c r="C9265" s="37" t="s">
        <v>106</v>
      </c>
      <c r="D9265" s="37" t="s">
        <v>841</v>
      </c>
      <c r="E9265" s="0" t="n">
        <v>2</v>
      </c>
      <c r="F9265" s="38" t="s">
        <v>70</v>
      </c>
      <c r="G9265" s="37" t="s">
        <v>842</v>
      </c>
      <c r="H9265" s="0" t="n">
        <v>8446668</v>
      </c>
      <c r="I9265" s="0" t="n">
        <v>3543717</v>
      </c>
      <c r="J9265" s="0" t="n">
        <v>-242503</v>
      </c>
    </row>
    <row r="9266" customFormat="false" ht="15" hidden="false" customHeight="false" outlineLevel="0" collapsed="false">
      <c r="A9266" s="0" t="n">
        <v>202408</v>
      </c>
      <c r="B9266" s="0" t="n">
        <v>202409</v>
      </c>
      <c r="C9266" s="37" t="s">
        <v>178</v>
      </c>
      <c r="D9266" s="37" t="s">
        <v>843</v>
      </c>
      <c r="E9266" s="0" t="n">
        <v>2</v>
      </c>
      <c r="F9266" s="38" t="s">
        <v>70</v>
      </c>
      <c r="G9266" s="37" t="s">
        <v>844</v>
      </c>
      <c r="H9266" s="0" t="n">
        <v>296691</v>
      </c>
      <c r="I9266" s="0" t="n">
        <v>112772</v>
      </c>
      <c r="J9266" s="0" t="n">
        <v>13518</v>
      </c>
    </row>
    <row r="9267" customFormat="false" ht="15" hidden="false" customHeight="false" outlineLevel="0" collapsed="false">
      <c r="A9267" s="0" t="n">
        <v>202408</v>
      </c>
      <c r="B9267" s="0" t="n">
        <v>202409</v>
      </c>
      <c r="C9267" s="37" t="s">
        <v>95</v>
      </c>
      <c r="D9267" s="37" t="s">
        <v>96</v>
      </c>
      <c r="E9267" s="0" t="n">
        <v>2</v>
      </c>
      <c r="F9267" s="38" t="s">
        <v>71</v>
      </c>
      <c r="G9267" s="37" t="s">
        <v>97</v>
      </c>
      <c r="H9267" s="0" t="n">
        <v>2461398</v>
      </c>
      <c r="I9267" s="0" t="n">
        <v>2515341</v>
      </c>
      <c r="J9267" s="0" t="n">
        <v>418970</v>
      </c>
    </row>
    <row r="9268" customFormat="false" ht="15" hidden="false" customHeight="false" outlineLevel="0" collapsed="false">
      <c r="A9268" s="0" t="n">
        <v>202408</v>
      </c>
      <c r="B9268" s="0" t="n">
        <v>202409</v>
      </c>
      <c r="C9268" s="37" t="s">
        <v>98</v>
      </c>
      <c r="D9268" s="37" t="s">
        <v>99</v>
      </c>
      <c r="E9268" s="0" t="n">
        <v>2</v>
      </c>
      <c r="F9268" s="38" t="s">
        <v>71</v>
      </c>
      <c r="G9268" s="37" t="s">
        <v>100</v>
      </c>
      <c r="H9268" s="0" t="n">
        <v>818973</v>
      </c>
      <c r="I9268" s="0" t="n">
        <v>931153</v>
      </c>
      <c r="J9268" s="0" t="n">
        <v>18274</v>
      </c>
    </row>
    <row r="9269" customFormat="false" ht="15" hidden="false" customHeight="false" outlineLevel="0" collapsed="false">
      <c r="A9269" s="0" t="n">
        <v>202408</v>
      </c>
      <c r="B9269" s="0" t="n">
        <v>202409</v>
      </c>
      <c r="C9269" s="37" t="s">
        <v>101</v>
      </c>
      <c r="D9269" s="37" t="s">
        <v>102</v>
      </c>
      <c r="E9269" s="0" t="n">
        <v>2</v>
      </c>
      <c r="F9269" s="38" t="s">
        <v>71</v>
      </c>
      <c r="G9269" s="37" t="s">
        <v>103</v>
      </c>
      <c r="H9269" s="0" t="n">
        <v>1116403</v>
      </c>
      <c r="I9269" s="0" t="n">
        <v>2779020</v>
      </c>
      <c r="J9269" s="0" t="n">
        <v>102240</v>
      </c>
    </row>
    <row r="9270" customFormat="false" ht="15" hidden="false" customHeight="false" outlineLevel="0" collapsed="false">
      <c r="A9270" s="0" t="n">
        <v>202408</v>
      </c>
      <c r="B9270" s="0" t="n">
        <v>202409</v>
      </c>
      <c r="C9270" s="37" t="s">
        <v>101</v>
      </c>
      <c r="D9270" s="37" t="s">
        <v>104</v>
      </c>
      <c r="E9270" s="0" t="n">
        <v>2</v>
      </c>
      <c r="F9270" s="38" t="s">
        <v>71</v>
      </c>
      <c r="G9270" s="37" t="s">
        <v>105</v>
      </c>
      <c r="H9270" s="0" t="n">
        <v>728871</v>
      </c>
      <c r="I9270" s="0" t="n">
        <v>444627</v>
      </c>
      <c r="J9270" s="0" t="n">
        <v>-7904</v>
      </c>
    </row>
    <row r="9271" customFormat="false" ht="15" hidden="false" customHeight="false" outlineLevel="0" collapsed="false">
      <c r="A9271" s="0" t="n">
        <v>202408</v>
      </c>
      <c r="B9271" s="0" t="n">
        <v>202409</v>
      </c>
      <c r="C9271" s="37" t="s">
        <v>106</v>
      </c>
      <c r="D9271" s="37" t="s">
        <v>107</v>
      </c>
      <c r="E9271" s="0" t="n">
        <v>2</v>
      </c>
      <c r="F9271" s="38" t="s">
        <v>71</v>
      </c>
      <c r="G9271" s="37" t="s">
        <v>108</v>
      </c>
      <c r="H9271" s="0" t="n">
        <v>921244</v>
      </c>
      <c r="I9271" s="0" t="n">
        <v>415779</v>
      </c>
      <c r="J9271" s="0" t="n">
        <v>81039</v>
      </c>
    </row>
    <row r="9272" customFormat="false" ht="15" hidden="false" customHeight="false" outlineLevel="0" collapsed="false">
      <c r="A9272" s="0" t="n">
        <v>202408</v>
      </c>
      <c r="B9272" s="0" t="n">
        <v>202409</v>
      </c>
      <c r="C9272" s="37" t="s">
        <v>109</v>
      </c>
      <c r="D9272" s="37" t="s">
        <v>110</v>
      </c>
      <c r="E9272" s="0" t="n">
        <v>2</v>
      </c>
      <c r="F9272" s="38" t="s">
        <v>71</v>
      </c>
      <c r="G9272" s="37" t="s">
        <v>111</v>
      </c>
      <c r="H9272" s="0" t="n">
        <v>577677</v>
      </c>
      <c r="I9272" s="0" t="n">
        <v>326416</v>
      </c>
      <c r="J9272" s="0" t="n">
        <v>34943</v>
      </c>
    </row>
    <row r="9273" customFormat="false" ht="15" hidden="false" customHeight="false" outlineLevel="0" collapsed="false">
      <c r="A9273" s="0" t="n">
        <v>202408</v>
      </c>
      <c r="B9273" s="0" t="n">
        <v>202409</v>
      </c>
      <c r="C9273" s="37" t="s">
        <v>112</v>
      </c>
      <c r="D9273" s="37" t="s">
        <v>113</v>
      </c>
      <c r="E9273" s="0" t="n">
        <v>2</v>
      </c>
      <c r="F9273" s="38" t="s">
        <v>71</v>
      </c>
      <c r="G9273" s="37" t="s">
        <v>114</v>
      </c>
      <c r="H9273" s="0" t="n">
        <v>3791111</v>
      </c>
      <c r="I9273" s="0" t="n">
        <v>2291471</v>
      </c>
      <c r="J9273" s="0" t="n">
        <v>42830</v>
      </c>
    </row>
    <row r="9274" customFormat="false" ht="15" hidden="false" customHeight="false" outlineLevel="0" collapsed="false">
      <c r="A9274" s="0" t="n">
        <v>202408</v>
      </c>
      <c r="B9274" s="0" t="n">
        <v>202409</v>
      </c>
      <c r="C9274" s="37" t="s">
        <v>115</v>
      </c>
      <c r="D9274" s="37" t="s">
        <v>116</v>
      </c>
      <c r="E9274" s="0" t="n">
        <v>2</v>
      </c>
      <c r="F9274" s="38" t="s">
        <v>71</v>
      </c>
      <c r="G9274" s="37" t="s">
        <v>117</v>
      </c>
      <c r="H9274" s="0" t="n">
        <v>288895</v>
      </c>
      <c r="I9274" s="0" t="n">
        <v>247700</v>
      </c>
      <c r="J9274" s="0" t="n">
        <v>-27595</v>
      </c>
    </row>
    <row r="9275" customFormat="false" ht="15" hidden="false" customHeight="false" outlineLevel="0" collapsed="false">
      <c r="A9275" s="0" t="n">
        <v>202408</v>
      </c>
      <c r="B9275" s="0" t="n">
        <v>202409</v>
      </c>
      <c r="C9275" s="37" t="s">
        <v>109</v>
      </c>
      <c r="D9275" s="37" t="s">
        <v>118</v>
      </c>
      <c r="E9275" s="0" t="n">
        <v>2</v>
      </c>
      <c r="F9275" s="38" t="s">
        <v>71</v>
      </c>
      <c r="G9275" s="37" t="s">
        <v>119</v>
      </c>
      <c r="H9275" s="0" t="n">
        <v>2612973</v>
      </c>
      <c r="I9275" s="0" t="n">
        <v>1552104</v>
      </c>
      <c r="J9275" s="0" t="n">
        <v>513845</v>
      </c>
    </row>
    <row r="9276" customFormat="false" ht="15" hidden="false" customHeight="false" outlineLevel="0" collapsed="false">
      <c r="A9276" s="0" t="n">
        <v>202408</v>
      </c>
      <c r="B9276" s="0" t="n">
        <v>202409</v>
      </c>
      <c r="C9276" s="37" t="s">
        <v>109</v>
      </c>
      <c r="D9276" s="37" t="s">
        <v>120</v>
      </c>
      <c r="E9276" s="0" t="n">
        <v>2</v>
      </c>
      <c r="F9276" s="38" t="s">
        <v>71</v>
      </c>
      <c r="G9276" s="37" t="s">
        <v>121</v>
      </c>
      <c r="H9276" s="0" t="n">
        <v>217837</v>
      </c>
      <c r="I9276" s="0" t="n">
        <v>138398</v>
      </c>
      <c r="J9276" s="0" t="n">
        <v>38466</v>
      </c>
    </row>
    <row r="9277" customFormat="false" ht="15" hidden="false" customHeight="false" outlineLevel="0" collapsed="false">
      <c r="A9277" s="0" t="n">
        <v>202408</v>
      </c>
      <c r="B9277" s="0" t="n">
        <v>202409</v>
      </c>
      <c r="C9277" s="37" t="s">
        <v>95</v>
      </c>
      <c r="D9277" s="37" t="s">
        <v>122</v>
      </c>
      <c r="E9277" s="0" t="n">
        <v>2</v>
      </c>
      <c r="F9277" s="38" t="s">
        <v>71</v>
      </c>
      <c r="G9277" s="37" t="s">
        <v>123</v>
      </c>
      <c r="H9277" s="0" t="n">
        <v>488764</v>
      </c>
      <c r="I9277" s="0" t="n">
        <v>221749</v>
      </c>
      <c r="J9277" s="0" t="n">
        <v>49741</v>
      </c>
    </row>
    <row r="9278" customFormat="false" ht="15" hidden="false" customHeight="false" outlineLevel="0" collapsed="false">
      <c r="A9278" s="0" t="n">
        <v>202408</v>
      </c>
      <c r="B9278" s="0" t="n">
        <v>202409</v>
      </c>
      <c r="C9278" s="37" t="s">
        <v>124</v>
      </c>
      <c r="D9278" s="37" t="s">
        <v>125</v>
      </c>
      <c r="E9278" s="0" t="n">
        <v>2</v>
      </c>
      <c r="F9278" s="38" t="s">
        <v>71</v>
      </c>
      <c r="G9278" s="37" t="s">
        <v>126</v>
      </c>
      <c r="H9278" s="0" t="n">
        <v>114247</v>
      </c>
      <c r="I9278" s="0" t="n">
        <v>100162</v>
      </c>
      <c r="J9278" s="0" t="n">
        <v>970</v>
      </c>
    </row>
    <row r="9279" customFormat="false" ht="15" hidden="false" customHeight="false" outlineLevel="0" collapsed="false">
      <c r="A9279" s="0" t="n">
        <v>202408</v>
      </c>
      <c r="B9279" s="0" t="n">
        <v>202409</v>
      </c>
      <c r="C9279" s="37" t="s">
        <v>95</v>
      </c>
      <c r="D9279" s="37" t="s">
        <v>127</v>
      </c>
      <c r="E9279" s="0" t="n">
        <v>2</v>
      </c>
      <c r="F9279" s="38" t="s">
        <v>71</v>
      </c>
      <c r="G9279" s="37" t="s">
        <v>128</v>
      </c>
      <c r="H9279" s="0" t="n">
        <v>954945</v>
      </c>
      <c r="I9279" s="0" t="n">
        <v>485341</v>
      </c>
      <c r="J9279" s="0" t="n">
        <v>14514</v>
      </c>
    </row>
    <row r="9280" customFormat="false" ht="15" hidden="false" customHeight="false" outlineLevel="0" collapsed="false">
      <c r="A9280" s="0" t="n">
        <v>202408</v>
      </c>
      <c r="B9280" s="0" t="n">
        <v>202409</v>
      </c>
      <c r="C9280" s="37" t="s">
        <v>124</v>
      </c>
      <c r="D9280" s="37" t="s">
        <v>122</v>
      </c>
      <c r="E9280" s="0" t="n">
        <v>2</v>
      </c>
      <c r="F9280" s="38" t="s">
        <v>71</v>
      </c>
      <c r="G9280" s="37" t="s">
        <v>129</v>
      </c>
      <c r="H9280" s="0" t="n">
        <v>2932797</v>
      </c>
      <c r="I9280" s="0" t="n">
        <v>2173812</v>
      </c>
      <c r="J9280" s="0" t="n">
        <v>261002</v>
      </c>
    </row>
    <row r="9281" customFormat="false" ht="15" hidden="false" customHeight="false" outlineLevel="0" collapsed="false">
      <c r="A9281" s="0" t="n">
        <v>202408</v>
      </c>
      <c r="B9281" s="0" t="n">
        <v>202409</v>
      </c>
      <c r="C9281" s="37" t="s">
        <v>106</v>
      </c>
      <c r="D9281" s="37" t="s">
        <v>130</v>
      </c>
      <c r="E9281" s="0" t="n">
        <v>2</v>
      </c>
      <c r="F9281" s="38" t="s">
        <v>71</v>
      </c>
      <c r="G9281" s="37" t="s">
        <v>131</v>
      </c>
      <c r="H9281" s="0" t="n">
        <v>460853</v>
      </c>
      <c r="I9281" s="0" t="n">
        <v>366225</v>
      </c>
      <c r="J9281" s="0" t="n">
        <v>-3437</v>
      </c>
    </row>
    <row r="9282" customFormat="false" ht="15" hidden="false" customHeight="false" outlineLevel="0" collapsed="false">
      <c r="A9282" s="0" t="n">
        <v>202408</v>
      </c>
      <c r="B9282" s="0" t="n">
        <v>202409</v>
      </c>
      <c r="C9282" s="37" t="s">
        <v>95</v>
      </c>
      <c r="D9282" s="37" t="s">
        <v>132</v>
      </c>
      <c r="E9282" s="0" t="n">
        <v>2</v>
      </c>
      <c r="F9282" s="38" t="s">
        <v>71</v>
      </c>
      <c r="G9282" s="37" t="s">
        <v>133</v>
      </c>
      <c r="H9282" s="0" t="n">
        <v>416808</v>
      </c>
      <c r="I9282" s="0" t="n">
        <v>177213</v>
      </c>
      <c r="J9282" s="0" t="n">
        <v>-3356</v>
      </c>
    </row>
    <row r="9283" customFormat="false" ht="15" hidden="false" customHeight="false" outlineLevel="0" collapsed="false">
      <c r="A9283" s="0" t="n">
        <v>202408</v>
      </c>
      <c r="B9283" s="0" t="n">
        <v>202409</v>
      </c>
      <c r="C9283" s="37" t="s">
        <v>112</v>
      </c>
      <c r="D9283" s="37" t="s">
        <v>134</v>
      </c>
      <c r="E9283" s="0" t="n">
        <v>2</v>
      </c>
      <c r="F9283" s="38" t="s">
        <v>71</v>
      </c>
      <c r="G9283" s="37" t="s">
        <v>135</v>
      </c>
      <c r="H9283" s="0" t="n">
        <v>130225</v>
      </c>
      <c r="I9283" s="0" t="n">
        <v>293846</v>
      </c>
      <c r="J9283" s="0" t="n">
        <v>66367</v>
      </c>
    </row>
    <row r="9284" customFormat="false" ht="15" hidden="false" customHeight="false" outlineLevel="0" collapsed="false">
      <c r="A9284" s="0" t="n">
        <v>202408</v>
      </c>
      <c r="B9284" s="0" t="n">
        <v>202409</v>
      </c>
      <c r="C9284" s="37" t="s">
        <v>136</v>
      </c>
      <c r="D9284" s="37" t="s">
        <v>137</v>
      </c>
      <c r="E9284" s="0" t="n">
        <v>2</v>
      </c>
      <c r="F9284" s="38" t="s">
        <v>71</v>
      </c>
      <c r="G9284" s="37" t="s">
        <v>138</v>
      </c>
      <c r="H9284" s="0" t="n">
        <v>413574</v>
      </c>
      <c r="I9284" s="0" t="n">
        <v>125183</v>
      </c>
      <c r="J9284" s="0" t="n">
        <v>9324</v>
      </c>
    </row>
    <row r="9285" customFormat="false" ht="15" hidden="false" customHeight="false" outlineLevel="0" collapsed="false">
      <c r="A9285" s="0" t="n">
        <v>202408</v>
      </c>
      <c r="B9285" s="0" t="n">
        <v>202409</v>
      </c>
      <c r="C9285" s="37" t="s">
        <v>115</v>
      </c>
      <c r="D9285" s="37" t="s">
        <v>139</v>
      </c>
      <c r="E9285" s="0" t="n">
        <v>2</v>
      </c>
      <c r="F9285" s="38" t="s">
        <v>71</v>
      </c>
      <c r="G9285" s="37" t="s">
        <v>140</v>
      </c>
      <c r="H9285" s="0" t="n">
        <v>97020</v>
      </c>
      <c r="I9285" s="0" t="n">
        <v>72765</v>
      </c>
      <c r="J9285" s="0" t="n">
        <v>-2328</v>
      </c>
    </row>
    <row r="9286" customFormat="false" ht="15" hidden="false" customHeight="false" outlineLevel="0" collapsed="false">
      <c r="A9286" s="0" t="n">
        <v>202408</v>
      </c>
      <c r="B9286" s="0" t="n">
        <v>202409</v>
      </c>
      <c r="C9286" s="37" t="s">
        <v>109</v>
      </c>
      <c r="D9286" s="37" t="s">
        <v>141</v>
      </c>
      <c r="E9286" s="0" t="n">
        <v>2</v>
      </c>
      <c r="F9286" s="38" t="s">
        <v>71</v>
      </c>
      <c r="G9286" s="37" t="s">
        <v>142</v>
      </c>
      <c r="H9286" s="0" t="n">
        <v>154316</v>
      </c>
      <c r="I9286" s="0" t="n">
        <v>87903</v>
      </c>
      <c r="J9286" s="0" t="n">
        <v>15406</v>
      </c>
    </row>
    <row r="9287" customFormat="false" ht="15" hidden="false" customHeight="false" outlineLevel="0" collapsed="false">
      <c r="A9287" s="0" t="n">
        <v>202408</v>
      </c>
      <c r="B9287" s="0" t="n">
        <v>202409</v>
      </c>
      <c r="C9287" s="37" t="s">
        <v>136</v>
      </c>
      <c r="D9287" s="37" t="s">
        <v>143</v>
      </c>
      <c r="E9287" s="0" t="n">
        <v>2</v>
      </c>
      <c r="F9287" s="38" t="s">
        <v>71</v>
      </c>
      <c r="G9287" s="37" t="s">
        <v>144</v>
      </c>
      <c r="H9287" s="0" t="n">
        <v>808564</v>
      </c>
      <c r="I9287" s="0" t="n">
        <v>442324</v>
      </c>
      <c r="J9287" s="0" t="n">
        <v>10001</v>
      </c>
    </row>
    <row r="9288" customFormat="false" ht="15" hidden="false" customHeight="false" outlineLevel="0" collapsed="false">
      <c r="A9288" s="0" t="n">
        <v>202408</v>
      </c>
      <c r="B9288" s="0" t="n">
        <v>202409</v>
      </c>
      <c r="C9288" s="37" t="s">
        <v>101</v>
      </c>
      <c r="D9288" s="37" t="s">
        <v>145</v>
      </c>
      <c r="E9288" s="0" t="n">
        <v>2</v>
      </c>
      <c r="F9288" s="38" t="s">
        <v>71</v>
      </c>
      <c r="G9288" s="37" t="s">
        <v>146</v>
      </c>
      <c r="H9288" s="0" t="n">
        <v>2721230</v>
      </c>
      <c r="I9288" s="0" t="n">
        <v>1287688</v>
      </c>
      <c r="J9288" s="0" t="n">
        <v>-151864</v>
      </c>
    </row>
    <row r="9289" customFormat="false" ht="15" hidden="false" customHeight="false" outlineLevel="0" collapsed="false">
      <c r="A9289" s="0" t="n">
        <v>202408</v>
      </c>
      <c r="B9289" s="0" t="n">
        <v>202409</v>
      </c>
      <c r="C9289" s="37" t="s">
        <v>106</v>
      </c>
      <c r="D9289" s="37" t="s">
        <v>147</v>
      </c>
      <c r="E9289" s="0" t="n">
        <v>2</v>
      </c>
      <c r="F9289" s="38" t="s">
        <v>71</v>
      </c>
      <c r="G9289" s="37" t="s">
        <v>148</v>
      </c>
      <c r="H9289" s="0" t="n">
        <v>16662384</v>
      </c>
      <c r="I9289" s="0" t="n">
        <v>13178665</v>
      </c>
      <c r="J9289" s="0" t="n">
        <v>-441238</v>
      </c>
    </row>
    <row r="9290" customFormat="false" ht="15" hidden="false" customHeight="false" outlineLevel="0" collapsed="false">
      <c r="A9290" s="0" t="n">
        <v>202408</v>
      </c>
      <c r="B9290" s="0" t="n">
        <v>202409</v>
      </c>
      <c r="C9290" s="37" t="s">
        <v>149</v>
      </c>
      <c r="D9290" s="37" t="s">
        <v>150</v>
      </c>
      <c r="E9290" s="0" t="n">
        <v>2</v>
      </c>
      <c r="F9290" s="38" t="s">
        <v>71</v>
      </c>
      <c r="G9290" s="37" t="s">
        <v>151</v>
      </c>
      <c r="H9290" s="0" t="n">
        <v>266461</v>
      </c>
      <c r="I9290" s="0" t="n">
        <v>259416</v>
      </c>
      <c r="J9290" s="0" t="n">
        <v>7355</v>
      </c>
    </row>
    <row r="9291" customFormat="false" ht="15" hidden="false" customHeight="false" outlineLevel="0" collapsed="false">
      <c r="A9291" s="0" t="n">
        <v>202408</v>
      </c>
      <c r="B9291" s="0" t="n">
        <v>202409</v>
      </c>
      <c r="C9291" s="37" t="s">
        <v>152</v>
      </c>
      <c r="D9291" s="37" t="s">
        <v>153</v>
      </c>
      <c r="E9291" s="0" t="n">
        <v>2</v>
      </c>
      <c r="F9291" s="38" t="s">
        <v>71</v>
      </c>
      <c r="G9291" s="37" t="s">
        <v>154</v>
      </c>
      <c r="H9291" s="0" t="n">
        <v>2720272</v>
      </c>
      <c r="I9291" s="0" t="n">
        <v>1239203</v>
      </c>
      <c r="J9291" s="0" t="n">
        <v>126394</v>
      </c>
    </row>
    <row r="9292" customFormat="false" ht="15" hidden="false" customHeight="false" outlineLevel="0" collapsed="false">
      <c r="A9292" s="0" t="n">
        <v>202408</v>
      </c>
      <c r="B9292" s="0" t="n">
        <v>202409</v>
      </c>
      <c r="C9292" s="37" t="s">
        <v>101</v>
      </c>
      <c r="D9292" s="37" t="s">
        <v>155</v>
      </c>
      <c r="E9292" s="0" t="n">
        <v>2</v>
      </c>
      <c r="F9292" s="38" t="s">
        <v>71</v>
      </c>
      <c r="G9292" s="37" t="s">
        <v>156</v>
      </c>
      <c r="H9292" s="0" t="n">
        <v>775083</v>
      </c>
      <c r="I9292" s="0" t="n">
        <v>370681</v>
      </c>
      <c r="J9292" s="0" t="n">
        <v>36020</v>
      </c>
    </row>
    <row r="9293" customFormat="false" ht="15" hidden="false" customHeight="false" outlineLevel="0" collapsed="false">
      <c r="A9293" s="0" t="n">
        <v>202408</v>
      </c>
      <c r="B9293" s="0" t="n">
        <v>202409</v>
      </c>
      <c r="C9293" s="37" t="s">
        <v>106</v>
      </c>
      <c r="D9293" s="37" t="s">
        <v>116</v>
      </c>
      <c r="E9293" s="0" t="n">
        <v>2</v>
      </c>
      <c r="F9293" s="38" t="s">
        <v>71</v>
      </c>
      <c r="G9293" s="37" t="s">
        <v>157</v>
      </c>
      <c r="H9293" s="0" t="n">
        <v>487878</v>
      </c>
      <c r="I9293" s="0" t="n">
        <v>91002</v>
      </c>
      <c r="J9293" s="0" t="n">
        <v>18453</v>
      </c>
    </row>
    <row r="9294" customFormat="false" ht="15" hidden="false" customHeight="false" outlineLevel="0" collapsed="false">
      <c r="A9294" s="0" t="n">
        <v>202408</v>
      </c>
      <c r="B9294" s="0" t="n">
        <v>202409</v>
      </c>
      <c r="C9294" s="37" t="s">
        <v>158</v>
      </c>
      <c r="D9294" s="37" t="s">
        <v>159</v>
      </c>
      <c r="E9294" s="0" t="n">
        <v>2</v>
      </c>
      <c r="F9294" s="38" t="s">
        <v>71</v>
      </c>
      <c r="G9294" s="37" t="s">
        <v>160</v>
      </c>
      <c r="H9294" s="0" t="n">
        <v>806561</v>
      </c>
      <c r="I9294" s="0" t="n">
        <v>299499</v>
      </c>
      <c r="J9294" s="0" t="n">
        <v>16861</v>
      </c>
    </row>
    <row r="9295" customFormat="false" ht="15" hidden="false" customHeight="false" outlineLevel="0" collapsed="false">
      <c r="A9295" s="0" t="n">
        <v>202408</v>
      </c>
      <c r="B9295" s="0" t="n">
        <v>202409</v>
      </c>
      <c r="C9295" s="37" t="s">
        <v>95</v>
      </c>
      <c r="D9295" s="37" t="s">
        <v>161</v>
      </c>
      <c r="E9295" s="0" t="n">
        <v>2</v>
      </c>
      <c r="F9295" s="38" t="s">
        <v>71</v>
      </c>
      <c r="G9295" s="37" t="s">
        <v>162</v>
      </c>
      <c r="H9295" s="0" t="n">
        <v>476877</v>
      </c>
      <c r="I9295" s="0" t="n">
        <v>130211</v>
      </c>
      <c r="J9295" s="0" t="n">
        <v>4354</v>
      </c>
    </row>
    <row r="9296" customFormat="false" ht="15" hidden="false" customHeight="false" outlineLevel="0" collapsed="false">
      <c r="A9296" s="0" t="n">
        <v>202408</v>
      </c>
      <c r="B9296" s="0" t="n">
        <v>202409</v>
      </c>
      <c r="C9296" s="37" t="s">
        <v>112</v>
      </c>
      <c r="D9296" s="37" t="s">
        <v>163</v>
      </c>
      <c r="E9296" s="0" t="n">
        <v>2</v>
      </c>
      <c r="F9296" s="38" t="s">
        <v>71</v>
      </c>
      <c r="G9296" s="37" t="s">
        <v>164</v>
      </c>
      <c r="H9296" s="0" t="n">
        <v>625786</v>
      </c>
      <c r="I9296" s="0" t="n">
        <v>1093251</v>
      </c>
      <c r="J9296" s="0" t="n">
        <v>223575</v>
      </c>
    </row>
    <row r="9297" customFormat="false" ht="15" hidden="false" customHeight="false" outlineLevel="0" collapsed="false">
      <c r="A9297" s="0" t="n">
        <v>202408</v>
      </c>
      <c r="B9297" s="0" t="n">
        <v>202409</v>
      </c>
      <c r="C9297" s="37" t="s">
        <v>101</v>
      </c>
      <c r="D9297" s="37" t="s">
        <v>165</v>
      </c>
      <c r="E9297" s="0" t="n">
        <v>2</v>
      </c>
      <c r="F9297" s="38" t="s">
        <v>71</v>
      </c>
      <c r="G9297" s="37" t="s">
        <v>166</v>
      </c>
      <c r="H9297" s="0" t="n">
        <v>371276</v>
      </c>
      <c r="I9297" s="0" t="n">
        <v>189827</v>
      </c>
      <c r="J9297" s="0" t="n">
        <v>33765</v>
      </c>
    </row>
    <row r="9298" customFormat="false" ht="15" hidden="false" customHeight="false" outlineLevel="0" collapsed="false">
      <c r="A9298" s="0" t="n">
        <v>202408</v>
      </c>
      <c r="B9298" s="0" t="n">
        <v>202409</v>
      </c>
      <c r="C9298" s="37" t="s">
        <v>124</v>
      </c>
      <c r="D9298" s="37" t="s">
        <v>167</v>
      </c>
      <c r="E9298" s="0" t="n">
        <v>2</v>
      </c>
      <c r="F9298" s="38" t="s">
        <v>71</v>
      </c>
      <c r="G9298" s="37" t="s">
        <v>168</v>
      </c>
      <c r="H9298" s="0" t="n">
        <v>117539</v>
      </c>
      <c r="I9298" s="0" t="n">
        <v>74960</v>
      </c>
      <c r="J9298" s="0" t="n">
        <v>4397</v>
      </c>
    </row>
    <row r="9299" customFormat="false" ht="15" hidden="false" customHeight="false" outlineLevel="0" collapsed="false">
      <c r="A9299" s="0" t="n">
        <v>202408</v>
      </c>
      <c r="B9299" s="0" t="n">
        <v>202409</v>
      </c>
      <c r="C9299" s="37" t="s">
        <v>152</v>
      </c>
      <c r="D9299" s="37" t="s">
        <v>122</v>
      </c>
      <c r="E9299" s="0" t="n">
        <v>2</v>
      </c>
      <c r="F9299" s="38" t="s">
        <v>71</v>
      </c>
      <c r="G9299" s="37" t="s">
        <v>169</v>
      </c>
      <c r="H9299" s="0" t="n">
        <v>101686</v>
      </c>
      <c r="I9299" s="0" t="n">
        <v>59971</v>
      </c>
      <c r="J9299" s="0" t="n">
        <v>6549</v>
      </c>
    </row>
    <row r="9300" customFormat="false" ht="15" hidden="false" customHeight="false" outlineLevel="0" collapsed="false">
      <c r="A9300" s="0" t="n">
        <v>202408</v>
      </c>
      <c r="B9300" s="0" t="n">
        <v>202409</v>
      </c>
      <c r="C9300" s="37" t="s">
        <v>98</v>
      </c>
      <c r="D9300" s="37" t="s">
        <v>170</v>
      </c>
      <c r="E9300" s="0" t="n">
        <v>2</v>
      </c>
      <c r="F9300" s="38" t="s">
        <v>71</v>
      </c>
      <c r="G9300" s="37" t="s">
        <v>171</v>
      </c>
      <c r="H9300" s="0" t="n">
        <v>1253055</v>
      </c>
      <c r="I9300" s="0" t="n">
        <v>843723</v>
      </c>
      <c r="J9300" s="0" t="n">
        <v>27394</v>
      </c>
    </row>
    <row r="9301" customFormat="false" ht="15" hidden="false" customHeight="false" outlineLevel="0" collapsed="false">
      <c r="A9301" s="0" t="n">
        <v>202408</v>
      </c>
      <c r="B9301" s="0" t="n">
        <v>202409</v>
      </c>
      <c r="C9301" s="37" t="s">
        <v>98</v>
      </c>
      <c r="D9301" s="37" t="s">
        <v>172</v>
      </c>
      <c r="E9301" s="0" t="n">
        <v>2</v>
      </c>
      <c r="F9301" s="38" t="s">
        <v>71</v>
      </c>
      <c r="G9301" s="37" t="s">
        <v>173</v>
      </c>
      <c r="H9301" s="0" t="n">
        <v>373238</v>
      </c>
      <c r="I9301" s="0" t="n">
        <v>321030</v>
      </c>
      <c r="J9301" s="0" t="n">
        <v>-11626</v>
      </c>
    </row>
    <row r="9302" customFormat="false" ht="15" hidden="false" customHeight="false" outlineLevel="0" collapsed="false">
      <c r="A9302" s="0" t="n">
        <v>202408</v>
      </c>
      <c r="B9302" s="0" t="n">
        <v>202409</v>
      </c>
      <c r="C9302" s="37" t="s">
        <v>158</v>
      </c>
      <c r="D9302" s="37" t="s">
        <v>174</v>
      </c>
      <c r="E9302" s="0" t="n">
        <v>2</v>
      </c>
      <c r="F9302" s="38" t="s">
        <v>71</v>
      </c>
      <c r="G9302" s="37" t="s">
        <v>175</v>
      </c>
      <c r="H9302" s="0" t="n">
        <v>264570</v>
      </c>
      <c r="I9302" s="0" t="n">
        <v>155839</v>
      </c>
      <c r="J9302" s="0" t="n">
        <v>46709</v>
      </c>
    </row>
    <row r="9303" customFormat="false" ht="15" hidden="false" customHeight="false" outlineLevel="0" collapsed="false">
      <c r="A9303" s="0" t="n">
        <v>202408</v>
      </c>
      <c r="B9303" s="0" t="n">
        <v>202409</v>
      </c>
      <c r="C9303" s="37" t="s">
        <v>149</v>
      </c>
      <c r="D9303" s="37" t="s">
        <v>176</v>
      </c>
      <c r="E9303" s="0" t="n">
        <v>2</v>
      </c>
      <c r="F9303" s="38" t="s">
        <v>71</v>
      </c>
      <c r="G9303" s="37" t="s">
        <v>177</v>
      </c>
      <c r="H9303" s="0" t="n">
        <v>453714</v>
      </c>
      <c r="I9303" s="0" t="n">
        <v>201770</v>
      </c>
      <c r="J9303" s="0" t="n">
        <v>5208</v>
      </c>
    </row>
    <row r="9304" customFormat="false" ht="15" hidden="false" customHeight="false" outlineLevel="0" collapsed="false">
      <c r="A9304" s="0" t="n">
        <v>202408</v>
      </c>
      <c r="B9304" s="0" t="n">
        <v>202409</v>
      </c>
      <c r="C9304" s="37" t="s">
        <v>178</v>
      </c>
      <c r="D9304" s="37" t="s">
        <v>179</v>
      </c>
      <c r="E9304" s="0" t="n">
        <v>2</v>
      </c>
      <c r="F9304" s="38" t="s">
        <v>71</v>
      </c>
      <c r="G9304" s="37" t="s">
        <v>180</v>
      </c>
      <c r="H9304" s="0" t="n">
        <v>1268080</v>
      </c>
      <c r="I9304" s="0" t="n">
        <v>847852</v>
      </c>
      <c r="J9304" s="0" t="n">
        <v>92839</v>
      </c>
    </row>
    <row r="9305" customFormat="false" ht="15" hidden="false" customHeight="false" outlineLevel="0" collapsed="false">
      <c r="A9305" s="0" t="n">
        <v>202408</v>
      </c>
      <c r="B9305" s="0" t="n">
        <v>202409</v>
      </c>
      <c r="C9305" s="37" t="s">
        <v>149</v>
      </c>
      <c r="D9305" s="37" t="s">
        <v>181</v>
      </c>
      <c r="E9305" s="0" t="n">
        <v>2</v>
      </c>
      <c r="F9305" s="38" t="s">
        <v>71</v>
      </c>
      <c r="G9305" s="37" t="s">
        <v>182</v>
      </c>
      <c r="H9305" s="0" t="n">
        <v>666598</v>
      </c>
      <c r="I9305" s="0" t="n">
        <v>466577</v>
      </c>
      <c r="J9305" s="0" t="n">
        <v>-33376</v>
      </c>
    </row>
    <row r="9306" customFormat="false" ht="15" hidden="false" customHeight="false" outlineLevel="0" collapsed="false">
      <c r="A9306" s="0" t="n">
        <v>202408</v>
      </c>
      <c r="B9306" s="0" t="n">
        <v>202409</v>
      </c>
      <c r="C9306" s="37" t="s">
        <v>115</v>
      </c>
      <c r="D9306" s="37" t="s">
        <v>104</v>
      </c>
      <c r="E9306" s="0" t="n">
        <v>2</v>
      </c>
      <c r="F9306" s="38" t="s">
        <v>71</v>
      </c>
      <c r="G9306" s="37" t="s">
        <v>183</v>
      </c>
      <c r="H9306" s="0" t="n">
        <v>236625</v>
      </c>
      <c r="I9306" s="0" t="n">
        <v>193510</v>
      </c>
      <c r="J9306" s="0" t="n">
        <v>29732</v>
      </c>
    </row>
    <row r="9307" customFormat="false" ht="15" hidden="false" customHeight="false" outlineLevel="0" collapsed="false">
      <c r="A9307" s="0" t="n">
        <v>202408</v>
      </c>
      <c r="B9307" s="0" t="n">
        <v>202409</v>
      </c>
      <c r="C9307" s="37" t="s">
        <v>184</v>
      </c>
      <c r="D9307" s="37" t="s">
        <v>185</v>
      </c>
      <c r="E9307" s="0" t="n">
        <v>2</v>
      </c>
      <c r="F9307" s="38" t="s">
        <v>71</v>
      </c>
      <c r="G9307" s="37" t="s">
        <v>186</v>
      </c>
      <c r="H9307" s="0" t="n">
        <v>2390099</v>
      </c>
      <c r="I9307" s="0" t="n">
        <v>634034</v>
      </c>
      <c r="J9307" s="0" t="n">
        <v>-25733</v>
      </c>
    </row>
    <row r="9308" customFormat="false" ht="15" hidden="false" customHeight="false" outlineLevel="0" collapsed="false">
      <c r="A9308" s="0" t="n">
        <v>202408</v>
      </c>
      <c r="B9308" s="0" t="n">
        <v>202409</v>
      </c>
      <c r="C9308" s="37" t="s">
        <v>109</v>
      </c>
      <c r="D9308" s="37" t="s">
        <v>187</v>
      </c>
      <c r="E9308" s="0" t="n">
        <v>2</v>
      </c>
      <c r="F9308" s="38" t="s">
        <v>71</v>
      </c>
      <c r="G9308" s="37" t="s">
        <v>188</v>
      </c>
      <c r="H9308" s="0" t="n">
        <v>2929345</v>
      </c>
      <c r="I9308" s="0" t="n">
        <v>2745467</v>
      </c>
      <c r="J9308" s="0" t="n">
        <v>680315</v>
      </c>
    </row>
    <row r="9309" customFormat="false" ht="15" hidden="false" customHeight="false" outlineLevel="0" collapsed="false">
      <c r="A9309" s="0" t="n">
        <v>202408</v>
      </c>
      <c r="B9309" s="0" t="n">
        <v>202409</v>
      </c>
      <c r="C9309" s="37" t="s">
        <v>178</v>
      </c>
      <c r="D9309" s="37" t="s">
        <v>189</v>
      </c>
      <c r="E9309" s="0" t="n">
        <v>2</v>
      </c>
      <c r="F9309" s="38" t="s">
        <v>71</v>
      </c>
      <c r="G9309" s="37" t="s">
        <v>190</v>
      </c>
      <c r="H9309" s="0" t="n">
        <v>824259</v>
      </c>
      <c r="I9309" s="0" t="n">
        <v>175904</v>
      </c>
      <c r="J9309" s="0" t="n">
        <v>45690</v>
      </c>
    </row>
    <row r="9310" customFormat="false" ht="15" hidden="false" customHeight="false" outlineLevel="0" collapsed="false">
      <c r="A9310" s="0" t="n">
        <v>202408</v>
      </c>
      <c r="B9310" s="0" t="n">
        <v>202409</v>
      </c>
      <c r="C9310" s="37" t="s">
        <v>152</v>
      </c>
      <c r="D9310" s="37" t="s">
        <v>191</v>
      </c>
      <c r="E9310" s="0" t="n">
        <v>2</v>
      </c>
      <c r="F9310" s="38" t="s">
        <v>71</v>
      </c>
      <c r="G9310" s="37" t="s">
        <v>192</v>
      </c>
      <c r="H9310" s="0" t="n">
        <v>1955639</v>
      </c>
      <c r="I9310" s="0" t="n">
        <v>1244713</v>
      </c>
      <c r="J9310" s="0" t="n">
        <v>169983</v>
      </c>
    </row>
    <row r="9311" customFormat="false" ht="15" hidden="false" customHeight="false" outlineLevel="0" collapsed="false">
      <c r="A9311" s="0" t="n">
        <v>202408</v>
      </c>
      <c r="B9311" s="0" t="n">
        <v>202409</v>
      </c>
      <c r="C9311" s="37" t="s">
        <v>184</v>
      </c>
      <c r="D9311" s="37" t="s">
        <v>193</v>
      </c>
      <c r="E9311" s="0" t="n">
        <v>2</v>
      </c>
      <c r="F9311" s="38" t="s">
        <v>71</v>
      </c>
      <c r="G9311" s="37" t="s">
        <v>194</v>
      </c>
      <c r="H9311" s="0" t="n">
        <v>2119822</v>
      </c>
      <c r="I9311" s="0" t="n">
        <v>1077954</v>
      </c>
      <c r="J9311" s="0" t="n">
        <v>98620</v>
      </c>
    </row>
    <row r="9312" customFormat="false" ht="15" hidden="false" customHeight="false" outlineLevel="0" collapsed="false">
      <c r="A9312" s="0" t="n">
        <v>202408</v>
      </c>
      <c r="B9312" s="0" t="n">
        <v>202409</v>
      </c>
      <c r="C9312" s="37" t="s">
        <v>115</v>
      </c>
      <c r="D9312" s="37" t="s">
        <v>96</v>
      </c>
      <c r="E9312" s="0" t="n">
        <v>2</v>
      </c>
      <c r="F9312" s="38" t="s">
        <v>71</v>
      </c>
      <c r="G9312" s="37" t="s">
        <v>195</v>
      </c>
      <c r="H9312" s="0" t="n">
        <v>1897759</v>
      </c>
      <c r="I9312" s="0" t="n">
        <v>1390769</v>
      </c>
      <c r="J9312" s="0" t="n">
        <v>85196</v>
      </c>
    </row>
    <row r="9313" customFormat="false" ht="15" hidden="false" customHeight="false" outlineLevel="0" collapsed="false">
      <c r="A9313" s="0" t="n">
        <v>202408</v>
      </c>
      <c r="B9313" s="0" t="n">
        <v>202409</v>
      </c>
      <c r="C9313" s="37" t="s">
        <v>136</v>
      </c>
      <c r="D9313" s="37" t="s">
        <v>120</v>
      </c>
      <c r="E9313" s="0" t="n">
        <v>2</v>
      </c>
      <c r="F9313" s="38" t="s">
        <v>71</v>
      </c>
      <c r="G9313" s="37" t="s">
        <v>196</v>
      </c>
      <c r="H9313" s="0" t="n">
        <v>1147007</v>
      </c>
      <c r="I9313" s="0" t="n">
        <v>512600</v>
      </c>
      <c r="J9313" s="0" t="n">
        <v>38571</v>
      </c>
    </row>
    <row r="9314" customFormat="false" ht="15" hidden="false" customHeight="false" outlineLevel="0" collapsed="false">
      <c r="A9314" s="0" t="n">
        <v>202408</v>
      </c>
      <c r="B9314" s="0" t="n">
        <v>202409</v>
      </c>
      <c r="C9314" s="37" t="s">
        <v>197</v>
      </c>
      <c r="D9314" s="37" t="s">
        <v>198</v>
      </c>
      <c r="E9314" s="0" t="n">
        <v>2</v>
      </c>
      <c r="F9314" s="38" t="s">
        <v>71</v>
      </c>
      <c r="G9314" s="37" t="s">
        <v>199</v>
      </c>
      <c r="H9314" s="0" t="n">
        <v>964949</v>
      </c>
      <c r="I9314" s="0" t="n">
        <v>875851</v>
      </c>
      <c r="J9314" s="0" t="n">
        <v>105911</v>
      </c>
    </row>
    <row r="9315" customFormat="false" ht="15" hidden="false" customHeight="false" outlineLevel="0" collapsed="false">
      <c r="A9315" s="0" t="n">
        <v>202408</v>
      </c>
      <c r="B9315" s="0" t="n">
        <v>202409</v>
      </c>
      <c r="C9315" s="37" t="s">
        <v>136</v>
      </c>
      <c r="D9315" s="37" t="s">
        <v>200</v>
      </c>
      <c r="E9315" s="0" t="n">
        <v>2</v>
      </c>
      <c r="F9315" s="38" t="s">
        <v>71</v>
      </c>
      <c r="G9315" s="37" t="s">
        <v>201</v>
      </c>
      <c r="H9315" s="0" t="n">
        <v>1191871</v>
      </c>
      <c r="I9315" s="0" t="n">
        <v>621449</v>
      </c>
      <c r="J9315" s="0" t="n">
        <v>55293</v>
      </c>
    </row>
    <row r="9316" customFormat="false" ht="15" hidden="false" customHeight="false" outlineLevel="0" collapsed="false">
      <c r="A9316" s="0" t="n">
        <v>202408</v>
      </c>
      <c r="B9316" s="0" t="n">
        <v>202409</v>
      </c>
      <c r="C9316" s="37" t="s">
        <v>136</v>
      </c>
      <c r="D9316" s="37" t="s">
        <v>127</v>
      </c>
      <c r="E9316" s="0" t="n">
        <v>2</v>
      </c>
      <c r="F9316" s="38" t="s">
        <v>71</v>
      </c>
      <c r="G9316" s="37" t="s">
        <v>202</v>
      </c>
      <c r="H9316" s="0" t="n">
        <v>120110</v>
      </c>
      <c r="I9316" s="0" t="n">
        <v>75394</v>
      </c>
      <c r="J9316" s="0" t="n">
        <v>13433</v>
      </c>
    </row>
    <row r="9317" customFormat="false" ht="15" hidden="false" customHeight="false" outlineLevel="0" collapsed="false">
      <c r="A9317" s="0" t="n">
        <v>202408</v>
      </c>
      <c r="B9317" s="0" t="n">
        <v>202409</v>
      </c>
      <c r="C9317" s="37" t="s">
        <v>106</v>
      </c>
      <c r="D9317" s="37" t="s">
        <v>203</v>
      </c>
      <c r="E9317" s="0" t="n">
        <v>2</v>
      </c>
      <c r="F9317" s="38" t="s">
        <v>71</v>
      </c>
      <c r="G9317" s="37" t="s">
        <v>204</v>
      </c>
      <c r="H9317" s="0" t="n">
        <v>1254928</v>
      </c>
      <c r="I9317" s="0" t="n">
        <v>525134</v>
      </c>
      <c r="J9317" s="0" t="n">
        <v>-6212</v>
      </c>
    </row>
    <row r="9318" customFormat="false" ht="15" hidden="false" customHeight="false" outlineLevel="0" collapsed="false">
      <c r="A9318" s="0" t="n">
        <v>202408</v>
      </c>
      <c r="B9318" s="0" t="n">
        <v>202409</v>
      </c>
      <c r="C9318" s="37" t="s">
        <v>95</v>
      </c>
      <c r="D9318" s="37" t="s">
        <v>187</v>
      </c>
      <c r="E9318" s="0" t="n">
        <v>2</v>
      </c>
      <c r="F9318" s="38" t="s">
        <v>71</v>
      </c>
      <c r="G9318" s="37" t="s">
        <v>205</v>
      </c>
      <c r="H9318" s="0" t="n">
        <v>95057</v>
      </c>
      <c r="I9318" s="0" t="n">
        <v>38417</v>
      </c>
      <c r="J9318" s="0" t="n">
        <v>8944</v>
      </c>
    </row>
    <row r="9319" customFormat="false" ht="15" hidden="false" customHeight="false" outlineLevel="0" collapsed="false">
      <c r="A9319" s="0" t="n">
        <v>202408</v>
      </c>
      <c r="B9319" s="0" t="n">
        <v>202409</v>
      </c>
      <c r="C9319" s="37" t="s">
        <v>101</v>
      </c>
      <c r="D9319" s="37" t="s">
        <v>206</v>
      </c>
      <c r="E9319" s="0" t="n">
        <v>2</v>
      </c>
      <c r="F9319" s="38" t="s">
        <v>71</v>
      </c>
      <c r="G9319" s="37" t="s">
        <v>207</v>
      </c>
      <c r="H9319" s="0" t="n">
        <v>213502</v>
      </c>
      <c r="I9319" s="0" t="n">
        <v>184272</v>
      </c>
      <c r="J9319" s="0" t="n">
        <v>6953</v>
      </c>
    </row>
    <row r="9320" customFormat="false" ht="15" hidden="false" customHeight="false" outlineLevel="0" collapsed="false">
      <c r="A9320" s="0" t="n">
        <v>202408</v>
      </c>
      <c r="B9320" s="0" t="n">
        <v>202409</v>
      </c>
      <c r="C9320" s="37" t="s">
        <v>184</v>
      </c>
      <c r="D9320" s="37" t="s">
        <v>208</v>
      </c>
      <c r="E9320" s="0" t="n">
        <v>2</v>
      </c>
      <c r="F9320" s="38" t="s">
        <v>71</v>
      </c>
      <c r="G9320" s="37" t="s">
        <v>209</v>
      </c>
      <c r="H9320" s="0" t="n">
        <v>2400411</v>
      </c>
      <c r="I9320" s="0" t="n">
        <v>2076797</v>
      </c>
      <c r="J9320" s="0" t="n">
        <v>11240</v>
      </c>
    </row>
    <row r="9321" customFormat="false" ht="15" hidden="false" customHeight="false" outlineLevel="0" collapsed="false">
      <c r="A9321" s="0" t="n">
        <v>202408</v>
      </c>
      <c r="B9321" s="0" t="n">
        <v>202409</v>
      </c>
      <c r="C9321" s="37" t="s">
        <v>95</v>
      </c>
      <c r="D9321" s="37" t="s">
        <v>210</v>
      </c>
      <c r="E9321" s="0" t="n">
        <v>2</v>
      </c>
      <c r="F9321" s="38" t="s">
        <v>71</v>
      </c>
      <c r="G9321" s="37" t="s">
        <v>211</v>
      </c>
      <c r="H9321" s="0" t="n">
        <v>1478012</v>
      </c>
      <c r="I9321" s="0" t="n">
        <v>1178517</v>
      </c>
      <c r="J9321" s="0" t="n">
        <v>137016</v>
      </c>
    </row>
    <row r="9322" customFormat="false" ht="15" hidden="false" customHeight="false" outlineLevel="0" collapsed="false">
      <c r="A9322" s="0" t="n">
        <v>202408</v>
      </c>
      <c r="B9322" s="0" t="n">
        <v>202409</v>
      </c>
      <c r="C9322" s="37" t="s">
        <v>178</v>
      </c>
      <c r="D9322" s="37" t="s">
        <v>212</v>
      </c>
      <c r="E9322" s="0" t="n">
        <v>2</v>
      </c>
      <c r="F9322" s="38" t="s">
        <v>71</v>
      </c>
      <c r="G9322" s="37" t="s">
        <v>213</v>
      </c>
      <c r="H9322" s="0" t="n">
        <v>3873087</v>
      </c>
      <c r="I9322" s="0" t="n">
        <v>1107821</v>
      </c>
      <c r="J9322" s="0" t="n">
        <v>135880</v>
      </c>
    </row>
    <row r="9323" customFormat="false" ht="15" hidden="false" customHeight="false" outlineLevel="0" collapsed="false">
      <c r="A9323" s="0" t="n">
        <v>202408</v>
      </c>
      <c r="B9323" s="0" t="n">
        <v>202409</v>
      </c>
      <c r="C9323" s="37" t="s">
        <v>95</v>
      </c>
      <c r="D9323" s="37" t="s">
        <v>214</v>
      </c>
      <c r="E9323" s="0" t="n">
        <v>2</v>
      </c>
      <c r="F9323" s="38" t="s">
        <v>71</v>
      </c>
      <c r="G9323" s="37" t="s">
        <v>215</v>
      </c>
      <c r="H9323" s="0" t="n">
        <v>352345</v>
      </c>
      <c r="I9323" s="0" t="n">
        <v>451144</v>
      </c>
      <c r="J9323" s="0" t="n">
        <v>-42257</v>
      </c>
    </row>
    <row r="9324" customFormat="false" ht="15" hidden="false" customHeight="false" outlineLevel="0" collapsed="false">
      <c r="A9324" s="0" t="n">
        <v>202408</v>
      </c>
      <c r="B9324" s="0" t="n">
        <v>202409</v>
      </c>
      <c r="C9324" s="37" t="s">
        <v>101</v>
      </c>
      <c r="D9324" s="37" t="s">
        <v>216</v>
      </c>
      <c r="E9324" s="0" t="n">
        <v>2</v>
      </c>
      <c r="F9324" s="38" t="s">
        <v>71</v>
      </c>
      <c r="G9324" s="37" t="s">
        <v>217</v>
      </c>
      <c r="H9324" s="0" t="n">
        <v>122324</v>
      </c>
      <c r="I9324" s="0" t="n">
        <v>50235</v>
      </c>
      <c r="J9324" s="0" t="n">
        <v>1602</v>
      </c>
    </row>
    <row r="9325" customFormat="false" ht="15" hidden="false" customHeight="false" outlineLevel="0" collapsed="false">
      <c r="A9325" s="0" t="n">
        <v>202408</v>
      </c>
      <c r="B9325" s="0" t="n">
        <v>202409</v>
      </c>
      <c r="C9325" s="37" t="s">
        <v>115</v>
      </c>
      <c r="D9325" s="37" t="s">
        <v>218</v>
      </c>
      <c r="E9325" s="0" t="n">
        <v>2</v>
      </c>
      <c r="F9325" s="38" t="s">
        <v>71</v>
      </c>
      <c r="G9325" s="37" t="s">
        <v>219</v>
      </c>
      <c r="H9325" s="0" t="n">
        <v>386769</v>
      </c>
      <c r="I9325" s="0" t="n">
        <v>117446</v>
      </c>
      <c r="J9325" s="0" t="n">
        <v>-16114</v>
      </c>
    </row>
    <row r="9326" customFormat="false" ht="15" hidden="false" customHeight="false" outlineLevel="0" collapsed="false">
      <c r="A9326" s="0" t="n">
        <v>202408</v>
      </c>
      <c r="B9326" s="0" t="n">
        <v>202409</v>
      </c>
      <c r="C9326" s="37" t="s">
        <v>101</v>
      </c>
      <c r="D9326" s="37" t="s">
        <v>220</v>
      </c>
      <c r="E9326" s="0" t="n">
        <v>2</v>
      </c>
      <c r="F9326" s="38" t="s">
        <v>71</v>
      </c>
      <c r="G9326" s="37" t="s">
        <v>221</v>
      </c>
      <c r="H9326" s="0" t="n">
        <v>763015</v>
      </c>
      <c r="I9326" s="0" t="n">
        <v>330126</v>
      </c>
      <c r="J9326" s="0" t="n">
        <v>4103</v>
      </c>
    </row>
    <row r="9327" customFormat="false" ht="15" hidden="false" customHeight="false" outlineLevel="0" collapsed="false">
      <c r="A9327" s="0" t="n">
        <v>202408</v>
      </c>
      <c r="B9327" s="0" t="n">
        <v>202409</v>
      </c>
      <c r="C9327" s="37" t="s">
        <v>101</v>
      </c>
      <c r="D9327" s="37" t="s">
        <v>153</v>
      </c>
      <c r="E9327" s="0" t="n">
        <v>2</v>
      </c>
      <c r="F9327" s="38" t="s">
        <v>71</v>
      </c>
      <c r="G9327" s="37" t="s">
        <v>222</v>
      </c>
      <c r="H9327" s="0" t="n">
        <v>587022</v>
      </c>
      <c r="I9327" s="0" t="n">
        <v>663869</v>
      </c>
      <c r="J9327" s="0" t="n">
        <v>11110</v>
      </c>
    </row>
    <row r="9328" customFormat="false" ht="15" hidden="false" customHeight="false" outlineLevel="0" collapsed="false">
      <c r="A9328" s="0" t="n">
        <v>202408</v>
      </c>
      <c r="B9328" s="0" t="n">
        <v>202409</v>
      </c>
      <c r="C9328" s="37" t="s">
        <v>136</v>
      </c>
      <c r="D9328" s="37" t="s">
        <v>223</v>
      </c>
      <c r="E9328" s="0" t="n">
        <v>2</v>
      </c>
      <c r="F9328" s="38" t="s">
        <v>71</v>
      </c>
      <c r="G9328" s="37" t="s">
        <v>224</v>
      </c>
      <c r="H9328" s="0" t="n">
        <v>2538387</v>
      </c>
      <c r="I9328" s="0" t="n">
        <v>1026086</v>
      </c>
      <c r="J9328" s="0" t="n">
        <v>112609</v>
      </c>
    </row>
    <row r="9329" customFormat="false" ht="15" hidden="false" customHeight="false" outlineLevel="0" collapsed="false">
      <c r="A9329" s="0" t="n">
        <v>202408</v>
      </c>
      <c r="B9329" s="0" t="n">
        <v>202409</v>
      </c>
      <c r="C9329" s="37" t="s">
        <v>184</v>
      </c>
      <c r="D9329" s="37" t="s">
        <v>225</v>
      </c>
      <c r="E9329" s="0" t="n">
        <v>2</v>
      </c>
      <c r="F9329" s="38" t="s">
        <v>71</v>
      </c>
      <c r="G9329" s="37" t="s">
        <v>226</v>
      </c>
      <c r="H9329" s="0" t="n">
        <v>341612</v>
      </c>
      <c r="I9329" s="0" t="n">
        <v>111765</v>
      </c>
      <c r="J9329" s="0" t="n">
        <v>136</v>
      </c>
    </row>
    <row r="9330" customFormat="false" ht="15" hidden="false" customHeight="false" outlineLevel="0" collapsed="false">
      <c r="A9330" s="0" t="n">
        <v>202408</v>
      </c>
      <c r="B9330" s="0" t="n">
        <v>202409</v>
      </c>
      <c r="C9330" s="37" t="s">
        <v>197</v>
      </c>
      <c r="D9330" s="37" t="s">
        <v>193</v>
      </c>
      <c r="E9330" s="0" t="n">
        <v>2</v>
      </c>
      <c r="F9330" s="38" t="s">
        <v>71</v>
      </c>
      <c r="G9330" s="37" t="s">
        <v>227</v>
      </c>
      <c r="H9330" s="0" t="n">
        <v>986955</v>
      </c>
      <c r="I9330" s="0" t="n">
        <v>948973</v>
      </c>
      <c r="J9330" s="0" t="n">
        <v>23625</v>
      </c>
    </row>
    <row r="9331" customFormat="false" ht="15" hidden="false" customHeight="false" outlineLevel="0" collapsed="false">
      <c r="A9331" s="0" t="n">
        <v>202408</v>
      </c>
      <c r="B9331" s="0" t="n">
        <v>202409</v>
      </c>
      <c r="C9331" s="37" t="s">
        <v>149</v>
      </c>
      <c r="D9331" s="37" t="s">
        <v>153</v>
      </c>
      <c r="E9331" s="0" t="n">
        <v>2</v>
      </c>
      <c r="F9331" s="38" t="s">
        <v>71</v>
      </c>
      <c r="G9331" s="37" t="s">
        <v>228</v>
      </c>
      <c r="H9331" s="0" t="n">
        <v>175650</v>
      </c>
      <c r="I9331" s="0" t="n">
        <v>118961</v>
      </c>
      <c r="J9331" s="0" t="n">
        <v>25028</v>
      </c>
    </row>
    <row r="9332" customFormat="false" ht="15" hidden="false" customHeight="false" outlineLevel="0" collapsed="false">
      <c r="A9332" s="0" t="n">
        <v>202408</v>
      </c>
      <c r="B9332" s="0" t="n">
        <v>202409</v>
      </c>
      <c r="C9332" s="37" t="s">
        <v>184</v>
      </c>
      <c r="D9332" s="37" t="s">
        <v>229</v>
      </c>
      <c r="E9332" s="0" t="n">
        <v>2</v>
      </c>
      <c r="F9332" s="38" t="s">
        <v>71</v>
      </c>
      <c r="G9332" s="37" t="s">
        <v>230</v>
      </c>
      <c r="H9332" s="0" t="n">
        <v>1009593</v>
      </c>
      <c r="I9332" s="0" t="n">
        <v>382640</v>
      </c>
      <c r="J9332" s="0" t="n">
        <v>109596</v>
      </c>
    </row>
    <row r="9333" customFormat="false" ht="15" hidden="false" customHeight="false" outlineLevel="0" collapsed="false">
      <c r="A9333" s="0" t="n">
        <v>202408</v>
      </c>
      <c r="B9333" s="0" t="n">
        <v>202409</v>
      </c>
      <c r="C9333" s="37" t="s">
        <v>115</v>
      </c>
      <c r="D9333" s="37" t="s">
        <v>231</v>
      </c>
      <c r="E9333" s="0" t="n">
        <v>2</v>
      </c>
      <c r="F9333" s="38" t="s">
        <v>71</v>
      </c>
      <c r="G9333" s="37" t="s">
        <v>232</v>
      </c>
      <c r="H9333" s="0" t="n">
        <v>437949</v>
      </c>
      <c r="I9333" s="0" t="n">
        <v>270395</v>
      </c>
      <c r="J9333" s="0" t="n">
        <v>-3269</v>
      </c>
    </row>
    <row r="9334" customFormat="false" ht="15" hidden="false" customHeight="false" outlineLevel="0" collapsed="false">
      <c r="A9334" s="0" t="n">
        <v>202408</v>
      </c>
      <c r="B9334" s="0" t="n">
        <v>202409</v>
      </c>
      <c r="C9334" s="37" t="s">
        <v>124</v>
      </c>
      <c r="D9334" s="37" t="s">
        <v>233</v>
      </c>
      <c r="E9334" s="0" t="n">
        <v>2</v>
      </c>
      <c r="F9334" s="38" t="s">
        <v>71</v>
      </c>
      <c r="G9334" s="37" t="s">
        <v>234</v>
      </c>
      <c r="H9334" s="0" t="n">
        <v>173528</v>
      </c>
      <c r="I9334" s="0" t="n">
        <v>83226</v>
      </c>
      <c r="J9334" s="0" t="n">
        <v>15141</v>
      </c>
    </row>
    <row r="9335" customFormat="false" ht="15" hidden="false" customHeight="false" outlineLevel="0" collapsed="false">
      <c r="A9335" s="0" t="n">
        <v>202408</v>
      </c>
      <c r="B9335" s="0" t="n">
        <v>202409</v>
      </c>
      <c r="C9335" s="37" t="s">
        <v>184</v>
      </c>
      <c r="D9335" s="37" t="s">
        <v>235</v>
      </c>
      <c r="E9335" s="0" t="n">
        <v>2</v>
      </c>
      <c r="F9335" s="38" t="s">
        <v>71</v>
      </c>
      <c r="G9335" s="37" t="s">
        <v>236</v>
      </c>
      <c r="H9335" s="0" t="n">
        <v>478795</v>
      </c>
      <c r="I9335" s="0" t="n">
        <v>180723</v>
      </c>
      <c r="J9335" s="0" t="n">
        <v>21466</v>
      </c>
    </row>
    <row r="9336" customFormat="false" ht="15" hidden="false" customHeight="false" outlineLevel="0" collapsed="false">
      <c r="A9336" s="0" t="n">
        <v>202408</v>
      </c>
      <c r="B9336" s="0" t="n">
        <v>202409</v>
      </c>
      <c r="C9336" s="37" t="s">
        <v>124</v>
      </c>
      <c r="D9336" s="37" t="s">
        <v>237</v>
      </c>
      <c r="E9336" s="0" t="n">
        <v>2</v>
      </c>
      <c r="F9336" s="38" t="s">
        <v>71</v>
      </c>
      <c r="G9336" s="37" t="s">
        <v>238</v>
      </c>
      <c r="H9336" s="0" t="n">
        <v>508463</v>
      </c>
      <c r="I9336" s="0" t="n">
        <v>302116</v>
      </c>
      <c r="J9336" s="0" t="n">
        <v>-28362</v>
      </c>
    </row>
    <row r="9337" customFormat="false" ht="15" hidden="false" customHeight="false" outlineLevel="0" collapsed="false">
      <c r="A9337" s="0" t="n">
        <v>202408</v>
      </c>
      <c r="B9337" s="0" t="n">
        <v>202409</v>
      </c>
      <c r="C9337" s="37" t="s">
        <v>124</v>
      </c>
      <c r="D9337" s="37" t="s">
        <v>107</v>
      </c>
      <c r="E9337" s="0" t="n">
        <v>2</v>
      </c>
      <c r="F9337" s="38" t="s">
        <v>71</v>
      </c>
      <c r="G9337" s="37" t="s">
        <v>239</v>
      </c>
      <c r="H9337" s="0" t="n">
        <v>562713</v>
      </c>
      <c r="I9337" s="0" t="n">
        <v>228372</v>
      </c>
      <c r="J9337" s="0" t="n">
        <v>202</v>
      </c>
    </row>
    <row r="9338" customFormat="false" ht="15" hidden="false" customHeight="false" outlineLevel="0" collapsed="false">
      <c r="A9338" s="0" t="n">
        <v>202408</v>
      </c>
      <c r="B9338" s="0" t="n">
        <v>202409</v>
      </c>
      <c r="C9338" s="37" t="s">
        <v>106</v>
      </c>
      <c r="D9338" s="37" t="s">
        <v>139</v>
      </c>
      <c r="E9338" s="0" t="n">
        <v>2</v>
      </c>
      <c r="F9338" s="38" t="s">
        <v>71</v>
      </c>
      <c r="G9338" s="37" t="s">
        <v>240</v>
      </c>
      <c r="H9338" s="0" t="n">
        <v>3628061</v>
      </c>
      <c r="I9338" s="0" t="n">
        <v>1029676</v>
      </c>
      <c r="J9338" s="0" t="n">
        <v>-229395</v>
      </c>
    </row>
    <row r="9339" customFormat="false" ht="15" hidden="false" customHeight="false" outlineLevel="0" collapsed="false">
      <c r="A9339" s="0" t="n">
        <v>202408</v>
      </c>
      <c r="B9339" s="0" t="n">
        <v>202409</v>
      </c>
      <c r="C9339" s="37" t="s">
        <v>106</v>
      </c>
      <c r="D9339" s="37" t="s">
        <v>241</v>
      </c>
      <c r="E9339" s="0" t="n">
        <v>2</v>
      </c>
      <c r="F9339" s="38" t="s">
        <v>71</v>
      </c>
      <c r="G9339" s="37" t="s">
        <v>242</v>
      </c>
      <c r="H9339" s="0" t="n">
        <v>517222</v>
      </c>
      <c r="I9339" s="0" t="n">
        <v>280787</v>
      </c>
      <c r="J9339" s="0" t="n">
        <v>31548</v>
      </c>
    </row>
    <row r="9340" customFormat="false" ht="15" hidden="false" customHeight="false" outlineLevel="0" collapsed="false">
      <c r="A9340" s="0" t="n">
        <v>202408</v>
      </c>
      <c r="B9340" s="0" t="n">
        <v>202409</v>
      </c>
      <c r="C9340" s="37" t="s">
        <v>158</v>
      </c>
      <c r="D9340" s="37" t="s">
        <v>243</v>
      </c>
      <c r="E9340" s="0" t="n">
        <v>2</v>
      </c>
      <c r="F9340" s="38" t="s">
        <v>71</v>
      </c>
      <c r="G9340" s="37" t="s">
        <v>244</v>
      </c>
      <c r="H9340" s="0" t="n">
        <v>346363</v>
      </c>
      <c r="I9340" s="0" t="n">
        <v>164603</v>
      </c>
      <c r="J9340" s="0" t="n">
        <v>-4556</v>
      </c>
    </row>
    <row r="9341" customFormat="false" ht="15" hidden="false" customHeight="false" outlineLevel="0" collapsed="false">
      <c r="A9341" s="0" t="n">
        <v>202408</v>
      </c>
      <c r="B9341" s="0" t="n">
        <v>202409</v>
      </c>
      <c r="C9341" s="37" t="s">
        <v>112</v>
      </c>
      <c r="D9341" s="37" t="s">
        <v>245</v>
      </c>
      <c r="E9341" s="0" t="n">
        <v>2</v>
      </c>
      <c r="F9341" s="38" t="s">
        <v>71</v>
      </c>
      <c r="G9341" s="37" t="s">
        <v>246</v>
      </c>
      <c r="H9341" s="0" t="n">
        <v>39084</v>
      </c>
      <c r="I9341" s="0" t="n">
        <v>15043</v>
      </c>
      <c r="J9341" s="0" t="n">
        <v>1405</v>
      </c>
    </row>
    <row r="9342" customFormat="false" ht="15" hidden="false" customHeight="false" outlineLevel="0" collapsed="false">
      <c r="A9342" s="0" t="n">
        <v>202408</v>
      </c>
      <c r="B9342" s="0" t="n">
        <v>202409</v>
      </c>
      <c r="C9342" s="37" t="s">
        <v>197</v>
      </c>
      <c r="D9342" s="37" t="s">
        <v>247</v>
      </c>
      <c r="E9342" s="0" t="n">
        <v>2</v>
      </c>
      <c r="F9342" s="38" t="s">
        <v>71</v>
      </c>
      <c r="G9342" s="37" t="s">
        <v>248</v>
      </c>
      <c r="H9342" s="0" t="n">
        <v>171632</v>
      </c>
      <c r="I9342" s="0" t="n">
        <v>81203</v>
      </c>
      <c r="J9342" s="0" t="n">
        <v>27373</v>
      </c>
    </row>
    <row r="9343" customFormat="false" ht="15" hidden="false" customHeight="false" outlineLevel="0" collapsed="false">
      <c r="A9343" s="0" t="n">
        <v>202408</v>
      </c>
      <c r="B9343" s="0" t="n">
        <v>202409</v>
      </c>
      <c r="C9343" s="37" t="s">
        <v>106</v>
      </c>
      <c r="D9343" s="37" t="s">
        <v>249</v>
      </c>
      <c r="E9343" s="0" t="n">
        <v>2</v>
      </c>
      <c r="F9343" s="38" t="s">
        <v>71</v>
      </c>
      <c r="G9343" s="37" t="s">
        <v>250</v>
      </c>
      <c r="H9343" s="0" t="n">
        <v>417967</v>
      </c>
      <c r="I9343" s="0" t="n">
        <v>228588</v>
      </c>
      <c r="J9343" s="0" t="n">
        <v>54704</v>
      </c>
    </row>
    <row r="9344" customFormat="false" ht="15" hidden="false" customHeight="false" outlineLevel="0" collapsed="false">
      <c r="A9344" s="0" t="n">
        <v>202408</v>
      </c>
      <c r="B9344" s="0" t="n">
        <v>202409</v>
      </c>
      <c r="C9344" s="37" t="s">
        <v>98</v>
      </c>
      <c r="D9344" s="37" t="s">
        <v>251</v>
      </c>
      <c r="E9344" s="0" t="n">
        <v>2</v>
      </c>
      <c r="F9344" s="38" t="s">
        <v>71</v>
      </c>
      <c r="G9344" s="37" t="s">
        <v>252</v>
      </c>
      <c r="H9344" s="0" t="n">
        <v>215101</v>
      </c>
      <c r="I9344" s="0" t="n">
        <v>196188</v>
      </c>
      <c r="J9344" s="0" t="n">
        <v>647</v>
      </c>
    </row>
    <row r="9345" customFormat="false" ht="15" hidden="false" customHeight="false" outlineLevel="0" collapsed="false">
      <c r="A9345" s="0" t="n">
        <v>202408</v>
      </c>
      <c r="B9345" s="0" t="n">
        <v>202409</v>
      </c>
      <c r="C9345" s="37" t="s">
        <v>124</v>
      </c>
      <c r="D9345" s="37" t="s">
        <v>253</v>
      </c>
      <c r="E9345" s="0" t="n">
        <v>2</v>
      </c>
      <c r="F9345" s="38" t="s">
        <v>71</v>
      </c>
      <c r="G9345" s="37" t="s">
        <v>254</v>
      </c>
      <c r="H9345" s="0" t="n">
        <v>2855021</v>
      </c>
      <c r="I9345" s="0" t="n">
        <v>1259337</v>
      </c>
      <c r="J9345" s="0" t="n">
        <v>-26293</v>
      </c>
    </row>
    <row r="9346" customFormat="false" ht="15" hidden="false" customHeight="false" outlineLevel="0" collapsed="false">
      <c r="A9346" s="0" t="n">
        <v>202408</v>
      </c>
      <c r="B9346" s="0" t="n">
        <v>202409</v>
      </c>
      <c r="C9346" s="37" t="s">
        <v>101</v>
      </c>
      <c r="D9346" s="37" t="s">
        <v>255</v>
      </c>
      <c r="E9346" s="0" t="n">
        <v>2</v>
      </c>
      <c r="F9346" s="38" t="s">
        <v>71</v>
      </c>
      <c r="G9346" s="37" t="s">
        <v>256</v>
      </c>
      <c r="H9346" s="0" t="n">
        <v>503013</v>
      </c>
      <c r="I9346" s="0" t="n">
        <v>173943</v>
      </c>
      <c r="J9346" s="0" t="n">
        <v>36406</v>
      </c>
    </row>
    <row r="9347" customFormat="false" ht="15" hidden="false" customHeight="false" outlineLevel="0" collapsed="false">
      <c r="A9347" s="0" t="n">
        <v>202408</v>
      </c>
      <c r="B9347" s="0" t="n">
        <v>202409</v>
      </c>
      <c r="C9347" s="37" t="s">
        <v>112</v>
      </c>
      <c r="D9347" s="37" t="s">
        <v>132</v>
      </c>
      <c r="E9347" s="0" t="n">
        <v>2</v>
      </c>
      <c r="F9347" s="38" t="s">
        <v>71</v>
      </c>
      <c r="G9347" s="37" t="s">
        <v>257</v>
      </c>
      <c r="H9347" s="0" t="n">
        <v>3008107</v>
      </c>
      <c r="I9347" s="0" t="n">
        <v>1477919</v>
      </c>
      <c r="J9347" s="0" t="n">
        <v>-30268</v>
      </c>
    </row>
    <row r="9348" customFormat="false" ht="15" hidden="false" customHeight="false" outlineLevel="0" collapsed="false">
      <c r="A9348" s="0" t="n">
        <v>202408</v>
      </c>
      <c r="B9348" s="0" t="n">
        <v>202409</v>
      </c>
      <c r="C9348" s="37" t="s">
        <v>115</v>
      </c>
      <c r="D9348" s="37" t="s">
        <v>258</v>
      </c>
      <c r="E9348" s="0" t="n">
        <v>2</v>
      </c>
      <c r="F9348" s="38" t="s">
        <v>71</v>
      </c>
      <c r="G9348" s="37" t="s">
        <v>259</v>
      </c>
      <c r="H9348" s="0" t="n">
        <v>646563</v>
      </c>
      <c r="I9348" s="0" t="n">
        <v>403570</v>
      </c>
      <c r="J9348" s="0" t="n">
        <v>72284</v>
      </c>
    </row>
    <row r="9349" customFormat="false" ht="15" hidden="false" customHeight="false" outlineLevel="0" collapsed="false">
      <c r="A9349" s="0" t="n">
        <v>202408</v>
      </c>
      <c r="B9349" s="0" t="n">
        <v>202409</v>
      </c>
      <c r="C9349" s="37" t="s">
        <v>184</v>
      </c>
      <c r="D9349" s="37" t="s">
        <v>179</v>
      </c>
      <c r="E9349" s="0" t="n">
        <v>2</v>
      </c>
      <c r="F9349" s="38" t="s">
        <v>71</v>
      </c>
      <c r="G9349" s="37" t="s">
        <v>260</v>
      </c>
      <c r="H9349" s="0" t="n">
        <v>605582</v>
      </c>
      <c r="I9349" s="0" t="n">
        <v>222281</v>
      </c>
      <c r="J9349" s="0" t="n">
        <v>78595</v>
      </c>
    </row>
    <row r="9350" customFormat="false" ht="15" hidden="false" customHeight="false" outlineLevel="0" collapsed="false">
      <c r="A9350" s="0" t="n">
        <v>202408</v>
      </c>
      <c r="B9350" s="0" t="n">
        <v>202409</v>
      </c>
      <c r="C9350" s="37" t="s">
        <v>158</v>
      </c>
      <c r="D9350" s="37" t="s">
        <v>155</v>
      </c>
      <c r="E9350" s="0" t="n">
        <v>2</v>
      </c>
      <c r="F9350" s="38" t="s">
        <v>71</v>
      </c>
      <c r="G9350" s="37" t="s">
        <v>261</v>
      </c>
      <c r="H9350" s="0" t="n">
        <v>476247</v>
      </c>
      <c r="I9350" s="0" t="n">
        <v>508627</v>
      </c>
      <c r="J9350" s="0" t="n">
        <v>75044</v>
      </c>
    </row>
    <row r="9351" customFormat="false" ht="15" hidden="false" customHeight="false" outlineLevel="0" collapsed="false">
      <c r="A9351" s="0" t="n">
        <v>202408</v>
      </c>
      <c r="B9351" s="0" t="n">
        <v>202409</v>
      </c>
      <c r="C9351" s="37" t="s">
        <v>98</v>
      </c>
      <c r="D9351" s="37" t="s">
        <v>262</v>
      </c>
      <c r="E9351" s="0" t="n">
        <v>2</v>
      </c>
      <c r="F9351" s="38" t="s">
        <v>71</v>
      </c>
      <c r="G9351" s="37" t="s">
        <v>263</v>
      </c>
      <c r="H9351" s="0" t="n">
        <v>499173</v>
      </c>
      <c r="I9351" s="0" t="n">
        <v>133787</v>
      </c>
      <c r="J9351" s="0" t="n">
        <v>26543</v>
      </c>
    </row>
    <row r="9352" customFormat="false" ht="15" hidden="false" customHeight="false" outlineLevel="0" collapsed="false">
      <c r="A9352" s="0" t="n">
        <v>202408</v>
      </c>
      <c r="B9352" s="0" t="n">
        <v>202409</v>
      </c>
      <c r="C9352" s="37" t="s">
        <v>98</v>
      </c>
      <c r="D9352" s="37" t="s">
        <v>214</v>
      </c>
      <c r="E9352" s="0" t="n">
        <v>2</v>
      </c>
      <c r="F9352" s="38" t="s">
        <v>71</v>
      </c>
      <c r="G9352" s="37" t="s">
        <v>264</v>
      </c>
      <c r="H9352" s="0" t="n">
        <v>4615349</v>
      </c>
      <c r="I9352" s="0" t="n">
        <v>1184245</v>
      </c>
      <c r="J9352" s="0" t="n">
        <v>221221</v>
      </c>
    </row>
    <row r="9353" customFormat="false" ht="15" hidden="false" customHeight="false" outlineLevel="0" collapsed="false">
      <c r="A9353" s="0" t="n">
        <v>202408</v>
      </c>
      <c r="B9353" s="0" t="n">
        <v>202409</v>
      </c>
      <c r="C9353" s="37" t="s">
        <v>101</v>
      </c>
      <c r="D9353" s="37" t="s">
        <v>161</v>
      </c>
      <c r="E9353" s="0" t="n">
        <v>2</v>
      </c>
      <c r="F9353" s="38" t="s">
        <v>71</v>
      </c>
      <c r="G9353" s="37" t="s">
        <v>265</v>
      </c>
      <c r="H9353" s="0" t="n">
        <v>28576</v>
      </c>
      <c r="I9353" s="0" t="n">
        <v>19490</v>
      </c>
      <c r="J9353" s="0" t="n">
        <v>473</v>
      </c>
    </row>
    <row r="9354" customFormat="false" ht="15" hidden="false" customHeight="false" outlineLevel="0" collapsed="false">
      <c r="A9354" s="0" t="n">
        <v>202408</v>
      </c>
      <c r="B9354" s="0" t="n">
        <v>202409</v>
      </c>
      <c r="C9354" s="37" t="s">
        <v>106</v>
      </c>
      <c r="D9354" s="37" t="s">
        <v>102</v>
      </c>
      <c r="E9354" s="0" t="n">
        <v>2</v>
      </c>
      <c r="F9354" s="38" t="s">
        <v>71</v>
      </c>
      <c r="G9354" s="37" t="s">
        <v>266</v>
      </c>
      <c r="H9354" s="0" t="n">
        <v>49887</v>
      </c>
      <c r="I9354" s="0" t="n">
        <v>37699</v>
      </c>
      <c r="J9354" s="0" t="n">
        <v>4110</v>
      </c>
    </row>
    <row r="9355" customFormat="false" ht="15" hidden="false" customHeight="false" outlineLevel="0" collapsed="false">
      <c r="A9355" s="0" t="n">
        <v>202408</v>
      </c>
      <c r="B9355" s="0" t="n">
        <v>202409</v>
      </c>
      <c r="C9355" s="37" t="s">
        <v>95</v>
      </c>
      <c r="D9355" s="37" t="s">
        <v>267</v>
      </c>
      <c r="E9355" s="0" t="n">
        <v>2</v>
      </c>
      <c r="F9355" s="38" t="s">
        <v>71</v>
      </c>
      <c r="G9355" s="37" t="s">
        <v>268</v>
      </c>
      <c r="H9355" s="0" t="n">
        <v>239986</v>
      </c>
      <c r="I9355" s="0" t="n">
        <v>81772</v>
      </c>
      <c r="J9355" s="0" t="n">
        <v>-1279</v>
      </c>
    </row>
    <row r="9356" customFormat="false" ht="15" hidden="false" customHeight="false" outlineLevel="0" collapsed="false">
      <c r="A9356" s="0" t="n">
        <v>202408</v>
      </c>
      <c r="B9356" s="0" t="n">
        <v>202409</v>
      </c>
      <c r="C9356" s="37" t="s">
        <v>136</v>
      </c>
      <c r="D9356" s="37" t="s">
        <v>269</v>
      </c>
      <c r="E9356" s="0" t="n">
        <v>2</v>
      </c>
      <c r="F9356" s="38" t="s">
        <v>71</v>
      </c>
      <c r="G9356" s="37" t="s">
        <v>270</v>
      </c>
      <c r="H9356" s="0" t="n">
        <v>547290</v>
      </c>
      <c r="I9356" s="0" t="n">
        <v>387024</v>
      </c>
      <c r="J9356" s="0" t="n">
        <v>80885</v>
      </c>
    </row>
    <row r="9357" customFormat="false" ht="15" hidden="false" customHeight="false" outlineLevel="0" collapsed="false">
      <c r="A9357" s="0" t="n">
        <v>202408</v>
      </c>
      <c r="B9357" s="0" t="n">
        <v>202409</v>
      </c>
      <c r="C9357" s="37" t="s">
        <v>98</v>
      </c>
      <c r="D9357" s="37" t="s">
        <v>181</v>
      </c>
      <c r="E9357" s="0" t="n">
        <v>2</v>
      </c>
      <c r="F9357" s="38" t="s">
        <v>71</v>
      </c>
      <c r="G9357" s="37" t="s">
        <v>271</v>
      </c>
      <c r="H9357" s="0" t="n">
        <v>1057651</v>
      </c>
      <c r="I9357" s="0" t="n">
        <v>756621</v>
      </c>
      <c r="J9357" s="0" t="n">
        <v>-21573</v>
      </c>
    </row>
    <row r="9358" customFormat="false" ht="15" hidden="false" customHeight="false" outlineLevel="0" collapsed="false">
      <c r="A9358" s="0" t="n">
        <v>202408</v>
      </c>
      <c r="B9358" s="0" t="n">
        <v>202409</v>
      </c>
      <c r="C9358" s="37" t="s">
        <v>197</v>
      </c>
      <c r="D9358" s="37" t="s">
        <v>255</v>
      </c>
      <c r="E9358" s="0" t="n">
        <v>2</v>
      </c>
      <c r="F9358" s="38" t="s">
        <v>71</v>
      </c>
      <c r="G9358" s="37" t="s">
        <v>272</v>
      </c>
      <c r="H9358" s="0" t="n">
        <v>899067</v>
      </c>
      <c r="I9358" s="0" t="n">
        <v>484774</v>
      </c>
      <c r="J9358" s="0" t="n">
        <v>72764</v>
      </c>
    </row>
    <row r="9359" customFormat="false" ht="15" hidden="false" customHeight="false" outlineLevel="0" collapsed="false">
      <c r="A9359" s="0" t="n">
        <v>202408</v>
      </c>
      <c r="B9359" s="0" t="n">
        <v>202409</v>
      </c>
      <c r="C9359" s="37" t="s">
        <v>106</v>
      </c>
      <c r="D9359" s="37" t="s">
        <v>273</v>
      </c>
      <c r="E9359" s="0" t="n">
        <v>2</v>
      </c>
      <c r="F9359" s="38" t="s">
        <v>71</v>
      </c>
      <c r="G9359" s="37" t="s">
        <v>274</v>
      </c>
      <c r="H9359" s="0" t="n">
        <v>308354</v>
      </c>
      <c r="I9359" s="0" t="n">
        <v>329191</v>
      </c>
      <c r="J9359" s="0" t="n">
        <v>63590</v>
      </c>
    </row>
    <row r="9360" customFormat="false" ht="15" hidden="false" customHeight="false" outlineLevel="0" collapsed="false">
      <c r="A9360" s="0" t="n">
        <v>202408</v>
      </c>
      <c r="B9360" s="0" t="n">
        <v>202409</v>
      </c>
      <c r="C9360" s="37" t="s">
        <v>124</v>
      </c>
      <c r="D9360" s="37" t="s">
        <v>275</v>
      </c>
      <c r="E9360" s="0" t="n">
        <v>2</v>
      </c>
      <c r="F9360" s="38" t="s">
        <v>71</v>
      </c>
      <c r="G9360" s="37" t="s">
        <v>276</v>
      </c>
      <c r="H9360" s="0" t="n">
        <v>1631256</v>
      </c>
      <c r="I9360" s="0" t="n">
        <v>1259289</v>
      </c>
      <c r="J9360" s="0" t="n">
        <v>38831</v>
      </c>
    </row>
    <row r="9361" customFormat="false" ht="15" hidden="false" customHeight="false" outlineLevel="0" collapsed="false">
      <c r="A9361" s="0" t="n">
        <v>202408</v>
      </c>
      <c r="B9361" s="0" t="n">
        <v>202409</v>
      </c>
      <c r="C9361" s="37" t="s">
        <v>115</v>
      </c>
      <c r="D9361" s="37" t="s">
        <v>277</v>
      </c>
      <c r="E9361" s="0" t="n">
        <v>2</v>
      </c>
      <c r="F9361" s="38" t="s">
        <v>71</v>
      </c>
      <c r="G9361" s="37" t="s">
        <v>278</v>
      </c>
      <c r="H9361" s="0" t="n">
        <v>1838799</v>
      </c>
      <c r="I9361" s="0" t="n">
        <v>776026</v>
      </c>
      <c r="J9361" s="0" t="n">
        <v>6131</v>
      </c>
    </row>
    <row r="9362" customFormat="false" ht="15" hidden="false" customHeight="false" outlineLevel="0" collapsed="false">
      <c r="A9362" s="0" t="n">
        <v>202408</v>
      </c>
      <c r="B9362" s="0" t="n">
        <v>202409</v>
      </c>
      <c r="C9362" s="37" t="s">
        <v>115</v>
      </c>
      <c r="D9362" s="37" t="s">
        <v>269</v>
      </c>
      <c r="E9362" s="0" t="n">
        <v>2</v>
      </c>
      <c r="F9362" s="38" t="s">
        <v>71</v>
      </c>
      <c r="G9362" s="37" t="s">
        <v>279</v>
      </c>
      <c r="H9362" s="0" t="n">
        <v>469203</v>
      </c>
      <c r="I9362" s="0" t="n">
        <v>387232</v>
      </c>
      <c r="J9362" s="0" t="n">
        <v>24407</v>
      </c>
    </row>
    <row r="9363" customFormat="false" ht="15" hidden="false" customHeight="false" outlineLevel="0" collapsed="false">
      <c r="A9363" s="0" t="n">
        <v>202408</v>
      </c>
      <c r="B9363" s="0" t="n">
        <v>202409</v>
      </c>
      <c r="C9363" s="37" t="s">
        <v>197</v>
      </c>
      <c r="D9363" s="37" t="s">
        <v>280</v>
      </c>
      <c r="E9363" s="0" t="n">
        <v>2</v>
      </c>
      <c r="F9363" s="38" t="s">
        <v>71</v>
      </c>
      <c r="G9363" s="37" t="s">
        <v>281</v>
      </c>
      <c r="H9363" s="0" t="n">
        <v>1311012</v>
      </c>
      <c r="I9363" s="0" t="n">
        <v>591023</v>
      </c>
      <c r="J9363" s="0" t="n">
        <v>-5463</v>
      </c>
    </row>
    <row r="9364" customFormat="false" ht="15" hidden="false" customHeight="false" outlineLevel="0" collapsed="false">
      <c r="A9364" s="0" t="n">
        <v>202408</v>
      </c>
      <c r="B9364" s="0" t="n">
        <v>202409</v>
      </c>
      <c r="C9364" s="37" t="s">
        <v>158</v>
      </c>
      <c r="D9364" s="37" t="s">
        <v>282</v>
      </c>
      <c r="E9364" s="0" t="n">
        <v>2</v>
      </c>
      <c r="F9364" s="38" t="s">
        <v>71</v>
      </c>
      <c r="G9364" s="37" t="s">
        <v>283</v>
      </c>
      <c r="H9364" s="0" t="n">
        <v>846803</v>
      </c>
      <c r="I9364" s="0" t="n">
        <v>651530</v>
      </c>
      <c r="J9364" s="0" t="n">
        <v>62312</v>
      </c>
    </row>
    <row r="9365" customFormat="false" ht="15" hidden="false" customHeight="false" outlineLevel="0" collapsed="false">
      <c r="A9365" s="0" t="n">
        <v>202408</v>
      </c>
      <c r="B9365" s="0" t="n">
        <v>202409</v>
      </c>
      <c r="C9365" s="37" t="s">
        <v>152</v>
      </c>
      <c r="D9365" s="37" t="s">
        <v>284</v>
      </c>
      <c r="E9365" s="0" t="n">
        <v>2</v>
      </c>
      <c r="F9365" s="38" t="s">
        <v>71</v>
      </c>
      <c r="G9365" s="37" t="s">
        <v>285</v>
      </c>
      <c r="H9365" s="0" t="n">
        <v>282049</v>
      </c>
      <c r="I9365" s="0" t="n">
        <v>86578</v>
      </c>
      <c r="J9365" s="0" t="n">
        <v>-1013</v>
      </c>
    </row>
    <row r="9366" customFormat="false" ht="15" hidden="false" customHeight="false" outlineLevel="0" collapsed="false">
      <c r="A9366" s="0" t="n">
        <v>202408</v>
      </c>
      <c r="B9366" s="0" t="n">
        <v>202409</v>
      </c>
      <c r="C9366" s="37" t="s">
        <v>95</v>
      </c>
      <c r="D9366" s="37" t="s">
        <v>210</v>
      </c>
      <c r="E9366" s="0" t="n">
        <v>2</v>
      </c>
      <c r="F9366" s="38" t="s">
        <v>71</v>
      </c>
      <c r="G9366" s="37" t="s">
        <v>286</v>
      </c>
      <c r="H9366" s="0" t="n">
        <v>1121713</v>
      </c>
      <c r="I9366" s="0" t="n">
        <v>652882</v>
      </c>
      <c r="J9366" s="0" t="n">
        <v>-2909</v>
      </c>
    </row>
    <row r="9367" customFormat="false" ht="15" hidden="false" customHeight="false" outlineLevel="0" collapsed="false">
      <c r="A9367" s="0" t="n">
        <v>202408</v>
      </c>
      <c r="B9367" s="0" t="n">
        <v>202409</v>
      </c>
      <c r="C9367" s="37" t="s">
        <v>136</v>
      </c>
      <c r="D9367" s="37" t="s">
        <v>223</v>
      </c>
      <c r="E9367" s="0" t="n">
        <v>2</v>
      </c>
      <c r="F9367" s="38" t="s">
        <v>71</v>
      </c>
      <c r="G9367" s="37" t="s">
        <v>287</v>
      </c>
      <c r="H9367" s="0" t="n">
        <v>715197</v>
      </c>
      <c r="I9367" s="0" t="n">
        <v>270976</v>
      </c>
      <c r="J9367" s="0" t="n">
        <v>36498</v>
      </c>
    </row>
    <row r="9368" customFormat="false" ht="15" hidden="false" customHeight="false" outlineLevel="0" collapsed="false">
      <c r="A9368" s="0" t="n">
        <v>202408</v>
      </c>
      <c r="B9368" s="0" t="n">
        <v>202409</v>
      </c>
      <c r="C9368" s="37" t="s">
        <v>152</v>
      </c>
      <c r="D9368" s="37" t="s">
        <v>288</v>
      </c>
      <c r="E9368" s="0" t="n">
        <v>2</v>
      </c>
      <c r="F9368" s="38" t="s">
        <v>71</v>
      </c>
      <c r="G9368" s="37" t="s">
        <v>289</v>
      </c>
      <c r="H9368" s="0" t="n">
        <v>492487</v>
      </c>
      <c r="I9368" s="0" t="n">
        <v>513908</v>
      </c>
      <c r="J9368" s="0" t="n">
        <v>72849</v>
      </c>
    </row>
    <row r="9369" customFormat="false" ht="15" hidden="false" customHeight="false" outlineLevel="0" collapsed="false">
      <c r="A9369" s="0" t="n">
        <v>202408</v>
      </c>
      <c r="B9369" s="0" t="n">
        <v>202409</v>
      </c>
      <c r="C9369" s="37" t="s">
        <v>112</v>
      </c>
      <c r="D9369" s="37" t="s">
        <v>290</v>
      </c>
      <c r="E9369" s="0" t="n">
        <v>2</v>
      </c>
      <c r="F9369" s="38" t="s">
        <v>71</v>
      </c>
      <c r="G9369" s="37" t="s">
        <v>291</v>
      </c>
      <c r="H9369" s="0" t="n">
        <v>2905403</v>
      </c>
      <c r="I9369" s="0" t="n">
        <v>2396935</v>
      </c>
      <c r="J9369" s="0" t="n">
        <v>121401</v>
      </c>
    </row>
    <row r="9370" customFormat="false" ht="15" hidden="false" customHeight="false" outlineLevel="0" collapsed="false">
      <c r="A9370" s="0" t="n">
        <v>202408</v>
      </c>
      <c r="B9370" s="0" t="n">
        <v>202409</v>
      </c>
      <c r="C9370" s="37" t="s">
        <v>106</v>
      </c>
      <c r="D9370" s="37" t="s">
        <v>292</v>
      </c>
      <c r="E9370" s="0" t="n">
        <v>2</v>
      </c>
      <c r="F9370" s="38" t="s">
        <v>71</v>
      </c>
      <c r="G9370" s="37" t="s">
        <v>293</v>
      </c>
      <c r="H9370" s="0" t="n">
        <v>25411</v>
      </c>
      <c r="I9370" s="0" t="n">
        <v>5513</v>
      </c>
      <c r="J9370" s="0" t="n">
        <v>-467</v>
      </c>
    </row>
    <row r="9371" customFormat="false" ht="15" hidden="false" customHeight="false" outlineLevel="0" collapsed="false">
      <c r="A9371" s="0" t="n">
        <v>202408</v>
      </c>
      <c r="B9371" s="0" t="n">
        <v>202409</v>
      </c>
      <c r="C9371" s="37" t="s">
        <v>136</v>
      </c>
      <c r="D9371" s="37" t="s">
        <v>294</v>
      </c>
      <c r="E9371" s="0" t="n">
        <v>2</v>
      </c>
      <c r="F9371" s="38" t="s">
        <v>71</v>
      </c>
      <c r="G9371" s="37" t="s">
        <v>295</v>
      </c>
      <c r="H9371" s="0" t="n">
        <v>131435</v>
      </c>
      <c r="I9371" s="0" t="n">
        <v>89098</v>
      </c>
      <c r="J9371" s="0" t="n">
        <v>17560</v>
      </c>
    </row>
    <row r="9372" customFormat="false" ht="15" hidden="false" customHeight="false" outlineLevel="0" collapsed="false">
      <c r="A9372" s="0" t="n">
        <v>202408</v>
      </c>
      <c r="B9372" s="0" t="n">
        <v>202409</v>
      </c>
      <c r="C9372" s="37" t="s">
        <v>101</v>
      </c>
      <c r="D9372" s="37" t="s">
        <v>296</v>
      </c>
      <c r="E9372" s="0" t="n">
        <v>2</v>
      </c>
      <c r="F9372" s="38" t="s">
        <v>71</v>
      </c>
      <c r="G9372" s="37" t="s">
        <v>297</v>
      </c>
      <c r="H9372" s="0" t="n">
        <v>134898</v>
      </c>
      <c r="I9372" s="0" t="n">
        <v>231181</v>
      </c>
      <c r="J9372" s="0" t="n">
        <v>8128</v>
      </c>
    </row>
    <row r="9373" customFormat="false" ht="15" hidden="false" customHeight="false" outlineLevel="0" collapsed="false">
      <c r="A9373" s="0" t="n">
        <v>202408</v>
      </c>
      <c r="B9373" s="0" t="n">
        <v>202409</v>
      </c>
      <c r="C9373" s="37" t="s">
        <v>149</v>
      </c>
      <c r="D9373" s="37" t="s">
        <v>298</v>
      </c>
      <c r="E9373" s="0" t="n">
        <v>2</v>
      </c>
      <c r="F9373" s="38" t="s">
        <v>71</v>
      </c>
      <c r="G9373" s="37" t="s">
        <v>299</v>
      </c>
      <c r="H9373" s="0" t="n">
        <v>360388</v>
      </c>
      <c r="I9373" s="0" t="n">
        <v>236071</v>
      </c>
      <c r="J9373" s="0" t="n">
        <v>67571</v>
      </c>
    </row>
    <row r="9374" customFormat="false" ht="15" hidden="false" customHeight="false" outlineLevel="0" collapsed="false">
      <c r="A9374" s="0" t="n">
        <v>202408</v>
      </c>
      <c r="B9374" s="0" t="n">
        <v>202409</v>
      </c>
      <c r="C9374" s="37" t="s">
        <v>184</v>
      </c>
      <c r="D9374" s="37" t="s">
        <v>300</v>
      </c>
      <c r="E9374" s="0" t="n">
        <v>2</v>
      </c>
      <c r="F9374" s="38" t="s">
        <v>71</v>
      </c>
      <c r="G9374" s="37" t="s">
        <v>301</v>
      </c>
      <c r="H9374" s="0" t="n">
        <v>427591</v>
      </c>
      <c r="I9374" s="0" t="n">
        <v>202710</v>
      </c>
      <c r="J9374" s="0" t="n">
        <v>13533</v>
      </c>
    </row>
    <row r="9375" customFormat="false" ht="15" hidden="false" customHeight="false" outlineLevel="0" collapsed="false">
      <c r="A9375" s="0" t="n">
        <v>202408</v>
      </c>
      <c r="B9375" s="0" t="n">
        <v>202409</v>
      </c>
      <c r="C9375" s="37" t="s">
        <v>136</v>
      </c>
      <c r="D9375" s="37" t="s">
        <v>298</v>
      </c>
      <c r="E9375" s="0" t="n">
        <v>2</v>
      </c>
      <c r="F9375" s="38" t="s">
        <v>71</v>
      </c>
      <c r="G9375" s="37" t="s">
        <v>302</v>
      </c>
      <c r="H9375" s="0" t="n">
        <v>67157</v>
      </c>
      <c r="I9375" s="0" t="n">
        <v>47649</v>
      </c>
      <c r="J9375" s="0" t="n">
        <v>4459</v>
      </c>
    </row>
    <row r="9376" customFormat="false" ht="15" hidden="false" customHeight="false" outlineLevel="0" collapsed="false">
      <c r="A9376" s="0" t="n">
        <v>202408</v>
      </c>
      <c r="B9376" s="0" t="n">
        <v>202409</v>
      </c>
      <c r="C9376" s="37" t="s">
        <v>149</v>
      </c>
      <c r="D9376" s="37" t="s">
        <v>303</v>
      </c>
      <c r="E9376" s="0" t="n">
        <v>2</v>
      </c>
      <c r="F9376" s="38" t="s">
        <v>71</v>
      </c>
      <c r="G9376" s="37" t="s">
        <v>304</v>
      </c>
      <c r="H9376" s="0" t="n">
        <v>151782</v>
      </c>
      <c r="I9376" s="0" t="n">
        <v>119246</v>
      </c>
      <c r="J9376" s="0" t="n">
        <v>4391</v>
      </c>
    </row>
    <row r="9377" customFormat="false" ht="15" hidden="false" customHeight="false" outlineLevel="0" collapsed="false">
      <c r="A9377" s="0" t="n">
        <v>202408</v>
      </c>
      <c r="B9377" s="0" t="n">
        <v>202409</v>
      </c>
      <c r="C9377" s="37" t="s">
        <v>106</v>
      </c>
      <c r="D9377" s="37" t="s">
        <v>107</v>
      </c>
      <c r="E9377" s="0" t="n">
        <v>2</v>
      </c>
      <c r="F9377" s="38" t="s">
        <v>71</v>
      </c>
      <c r="G9377" s="37" t="s">
        <v>305</v>
      </c>
      <c r="H9377" s="0" t="n">
        <v>206226</v>
      </c>
      <c r="I9377" s="0" t="n">
        <v>108503</v>
      </c>
      <c r="J9377" s="0" t="n">
        <v>11321</v>
      </c>
    </row>
    <row r="9378" customFormat="false" ht="15" hidden="false" customHeight="false" outlineLevel="0" collapsed="false">
      <c r="A9378" s="0" t="n">
        <v>202408</v>
      </c>
      <c r="B9378" s="0" t="n">
        <v>202409</v>
      </c>
      <c r="C9378" s="37" t="s">
        <v>124</v>
      </c>
      <c r="D9378" s="37" t="s">
        <v>306</v>
      </c>
      <c r="E9378" s="0" t="n">
        <v>2</v>
      </c>
      <c r="F9378" s="38" t="s">
        <v>71</v>
      </c>
      <c r="G9378" s="37" t="s">
        <v>307</v>
      </c>
      <c r="H9378" s="0" t="n">
        <v>10321967</v>
      </c>
      <c r="I9378" s="0" t="n">
        <v>1649331</v>
      </c>
      <c r="J9378" s="0" t="n">
        <v>705348</v>
      </c>
    </row>
    <row r="9379" customFormat="false" ht="15" hidden="false" customHeight="false" outlineLevel="0" collapsed="false">
      <c r="A9379" s="0" t="n">
        <v>202408</v>
      </c>
      <c r="B9379" s="0" t="n">
        <v>202409</v>
      </c>
      <c r="C9379" s="37" t="s">
        <v>115</v>
      </c>
      <c r="D9379" s="37" t="s">
        <v>308</v>
      </c>
      <c r="E9379" s="0" t="n">
        <v>2</v>
      </c>
      <c r="F9379" s="38" t="s">
        <v>71</v>
      </c>
      <c r="G9379" s="37" t="s">
        <v>309</v>
      </c>
      <c r="H9379" s="0" t="n">
        <v>6546201</v>
      </c>
      <c r="I9379" s="0" t="n">
        <v>980909</v>
      </c>
      <c r="J9379" s="0" t="n">
        <v>44242</v>
      </c>
    </row>
    <row r="9380" customFormat="false" ht="15" hidden="false" customHeight="false" outlineLevel="0" collapsed="false">
      <c r="A9380" s="0" t="n">
        <v>202408</v>
      </c>
      <c r="B9380" s="0" t="n">
        <v>202409</v>
      </c>
      <c r="C9380" s="37" t="s">
        <v>178</v>
      </c>
      <c r="D9380" s="37" t="s">
        <v>308</v>
      </c>
      <c r="E9380" s="0" t="n">
        <v>2</v>
      </c>
      <c r="F9380" s="38" t="s">
        <v>71</v>
      </c>
      <c r="G9380" s="37" t="s">
        <v>310</v>
      </c>
      <c r="H9380" s="0" t="n">
        <v>304710</v>
      </c>
      <c r="I9380" s="0" t="n">
        <v>115029</v>
      </c>
      <c r="J9380" s="0" t="n">
        <v>23884</v>
      </c>
    </row>
    <row r="9381" customFormat="false" ht="15" hidden="false" customHeight="false" outlineLevel="0" collapsed="false">
      <c r="A9381" s="0" t="n">
        <v>202408</v>
      </c>
      <c r="B9381" s="0" t="n">
        <v>202409</v>
      </c>
      <c r="C9381" s="37" t="s">
        <v>109</v>
      </c>
      <c r="D9381" s="37" t="s">
        <v>311</v>
      </c>
      <c r="E9381" s="0" t="n">
        <v>2</v>
      </c>
      <c r="F9381" s="38" t="s">
        <v>71</v>
      </c>
      <c r="G9381" s="37" t="s">
        <v>312</v>
      </c>
      <c r="H9381" s="0" t="n">
        <v>402991</v>
      </c>
      <c r="I9381" s="0" t="n">
        <v>146995</v>
      </c>
      <c r="J9381" s="0" t="n">
        <v>13092</v>
      </c>
    </row>
    <row r="9382" customFormat="false" ht="15" hidden="false" customHeight="false" outlineLevel="0" collapsed="false">
      <c r="A9382" s="0" t="n">
        <v>202408</v>
      </c>
      <c r="B9382" s="0" t="n">
        <v>202409</v>
      </c>
      <c r="C9382" s="37" t="s">
        <v>178</v>
      </c>
      <c r="D9382" s="37" t="s">
        <v>203</v>
      </c>
      <c r="E9382" s="0" t="n">
        <v>2</v>
      </c>
      <c r="F9382" s="38" t="s">
        <v>71</v>
      </c>
      <c r="G9382" s="37" t="s">
        <v>313</v>
      </c>
      <c r="H9382" s="0" t="n">
        <v>153791</v>
      </c>
      <c r="I9382" s="0" t="n">
        <v>120276</v>
      </c>
      <c r="J9382" s="0" t="n">
        <v>23740</v>
      </c>
    </row>
    <row r="9383" customFormat="false" ht="15" hidden="false" customHeight="false" outlineLevel="0" collapsed="false">
      <c r="A9383" s="0" t="n">
        <v>202408</v>
      </c>
      <c r="B9383" s="0" t="n">
        <v>202409</v>
      </c>
      <c r="C9383" s="37" t="s">
        <v>152</v>
      </c>
      <c r="D9383" s="37" t="s">
        <v>314</v>
      </c>
      <c r="E9383" s="0" t="n">
        <v>2</v>
      </c>
      <c r="F9383" s="38" t="s">
        <v>71</v>
      </c>
      <c r="G9383" s="37" t="s">
        <v>315</v>
      </c>
      <c r="H9383" s="0" t="n">
        <v>56003</v>
      </c>
      <c r="I9383" s="0" t="n">
        <v>36570</v>
      </c>
      <c r="J9383" s="0" t="n">
        <v>-4139</v>
      </c>
    </row>
    <row r="9384" customFormat="false" ht="15" hidden="false" customHeight="false" outlineLevel="0" collapsed="false">
      <c r="A9384" s="0" t="n">
        <v>202408</v>
      </c>
      <c r="B9384" s="0" t="n">
        <v>202409</v>
      </c>
      <c r="C9384" s="37" t="s">
        <v>152</v>
      </c>
      <c r="D9384" s="37" t="s">
        <v>159</v>
      </c>
      <c r="E9384" s="0" t="n">
        <v>2</v>
      </c>
      <c r="F9384" s="38" t="s">
        <v>71</v>
      </c>
      <c r="G9384" s="37" t="s">
        <v>316</v>
      </c>
      <c r="H9384" s="0" t="n">
        <v>493805</v>
      </c>
      <c r="I9384" s="0" t="n">
        <v>473744</v>
      </c>
      <c r="J9384" s="0" t="n">
        <v>130037</v>
      </c>
    </row>
    <row r="9385" customFormat="false" ht="15" hidden="false" customHeight="false" outlineLevel="0" collapsed="false">
      <c r="A9385" s="0" t="n">
        <v>202408</v>
      </c>
      <c r="B9385" s="0" t="n">
        <v>202409</v>
      </c>
      <c r="C9385" s="37" t="s">
        <v>184</v>
      </c>
      <c r="D9385" s="37" t="s">
        <v>218</v>
      </c>
      <c r="E9385" s="0" t="n">
        <v>2</v>
      </c>
      <c r="F9385" s="38" t="s">
        <v>71</v>
      </c>
      <c r="G9385" s="37" t="s">
        <v>317</v>
      </c>
      <c r="H9385" s="0" t="n">
        <v>156458</v>
      </c>
      <c r="I9385" s="0" t="n">
        <v>86115</v>
      </c>
      <c r="J9385" s="0" t="n">
        <v>9826</v>
      </c>
    </row>
    <row r="9386" customFormat="false" ht="15" hidden="false" customHeight="false" outlineLevel="0" collapsed="false">
      <c r="A9386" s="0" t="n">
        <v>202408</v>
      </c>
      <c r="B9386" s="0" t="n">
        <v>202409</v>
      </c>
      <c r="C9386" s="37" t="s">
        <v>109</v>
      </c>
      <c r="D9386" s="37" t="s">
        <v>318</v>
      </c>
      <c r="E9386" s="0" t="n">
        <v>2</v>
      </c>
      <c r="F9386" s="38" t="s">
        <v>71</v>
      </c>
      <c r="G9386" s="37" t="s">
        <v>319</v>
      </c>
      <c r="H9386" s="0" t="n">
        <v>363559</v>
      </c>
      <c r="I9386" s="0" t="n">
        <v>150597</v>
      </c>
      <c r="J9386" s="0" t="n">
        <v>8015</v>
      </c>
    </row>
    <row r="9387" customFormat="false" ht="15" hidden="false" customHeight="false" outlineLevel="0" collapsed="false">
      <c r="A9387" s="0" t="n">
        <v>202408</v>
      </c>
      <c r="B9387" s="0" t="n">
        <v>202409</v>
      </c>
      <c r="C9387" s="37" t="s">
        <v>184</v>
      </c>
      <c r="D9387" s="37" t="s">
        <v>320</v>
      </c>
      <c r="E9387" s="0" t="n">
        <v>2</v>
      </c>
      <c r="F9387" s="38" t="s">
        <v>71</v>
      </c>
      <c r="G9387" s="37" t="s">
        <v>321</v>
      </c>
      <c r="H9387" s="0" t="n">
        <v>83585</v>
      </c>
      <c r="I9387" s="0" t="n">
        <v>25751</v>
      </c>
      <c r="J9387" s="0" t="n">
        <v>4386</v>
      </c>
    </row>
    <row r="9388" customFormat="false" ht="15" hidden="false" customHeight="false" outlineLevel="0" collapsed="false">
      <c r="A9388" s="0" t="n">
        <v>202408</v>
      </c>
      <c r="B9388" s="0" t="n">
        <v>202409</v>
      </c>
      <c r="C9388" s="37" t="s">
        <v>124</v>
      </c>
      <c r="D9388" s="37" t="s">
        <v>282</v>
      </c>
      <c r="E9388" s="0" t="n">
        <v>2</v>
      </c>
      <c r="F9388" s="38" t="s">
        <v>71</v>
      </c>
      <c r="G9388" s="37" t="s">
        <v>322</v>
      </c>
      <c r="H9388" s="0" t="n">
        <v>231281</v>
      </c>
      <c r="I9388" s="0" t="n">
        <v>63811</v>
      </c>
      <c r="J9388" s="0" t="n">
        <v>6023</v>
      </c>
    </row>
    <row r="9389" customFormat="false" ht="15" hidden="false" customHeight="false" outlineLevel="0" collapsed="false">
      <c r="A9389" s="0" t="n">
        <v>202408</v>
      </c>
      <c r="B9389" s="0" t="n">
        <v>202409</v>
      </c>
      <c r="C9389" s="37" t="s">
        <v>112</v>
      </c>
      <c r="D9389" s="37" t="s">
        <v>96</v>
      </c>
      <c r="E9389" s="0" t="n">
        <v>2</v>
      </c>
      <c r="F9389" s="38" t="s">
        <v>71</v>
      </c>
      <c r="G9389" s="37" t="s">
        <v>323</v>
      </c>
      <c r="H9389" s="0" t="n">
        <v>706227</v>
      </c>
      <c r="I9389" s="0" t="n">
        <v>145786</v>
      </c>
      <c r="J9389" s="0" t="n">
        <v>-5072</v>
      </c>
    </row>
    <row r="9390" customFormat="false" ht="15" hidden="false" customHeight="false" outlineLevel="0" collapsed="false">
      <c r="A9390" s="0" t="n">
        <v>202408</v>
      </c>
      <c r="B9390" s="0" t="n">
        <v>202409</v>
      </c>
      <c r="C9390" s="37" t="s">
        <v>152</v>
      </c>
      <c r="D9390" s="37" t="s">
        <v>324</v>
      </c>
      <c r="E9390" s="0" t="n">
        <v>2</v>
      </c>
      <c r="F9390" s="38" t="s">
        <v>71</v>
      </c>
      <c r="G9390" s="37" t="s">
        <v>325</v>
      </c>
      <c r="H9390" s="0" t="n">
        <v>847807</v>
      </c>
      <c r="I9390" s="0" t="n">
        <v>884675</v>
      </c>
      <c r="J9390" s="0" t="n">
        <v>-143607</v>
      </c>
    </row>
    <row r="9391" customFormat="false" ht="15" hidden="false" customHeight="false" outlineLevel="0" collapsed="false">
      <c r="A9391" s="0" t="n">
        <v>202408</v>
      </c>
      <c r="B9391" s="0" t="n">
        <v>202409</v>
      </c>
      <c r="C9391" s="37" t="s">
        <v>112</v>
      </c>
      <c r="D9391" s="37" t="s">
        <v>326</v>
      </c>
      <c r="E9391" s="0" t="n">
        <v>2</v>
      </c>
      <c r="F9391" s="38" t="s">
        <v>71</v>
      </c>
      <c r="G9391" s="37" t="s">
        <v>327</v>
      </c>
      <c r="H9391" s="0" t="n">
        <v>1033042</v>
      </c>
      <c r="I9391" s="0" t="n">
        <v>476643</v>
      </c>
      <c r="J9391" s="0" t="n">
        <v>125169</v>
      </c>
    </row>
    <row r="9392" customFormat="false" ht="15" hidden="false" customHeight="false" outlineLevel="0" collapsed="false">
      <c r="A9392" s="0" t="n">
        <v>202408</v>
      </c>
      <c r="B9392" s="0" t="n">
        <v>202409</v>
      </c>
      <c r="C9392" s="37" t="s">
        <v>152</v>
      </c>
      <c r="D9392" s="37" t="s">
        <v>328</v>
      </c>
      <c r="E9392" s="0" t="n">
        <v>2</v>
      </c>
      <c r="F9392" s="38" t="s">
        <v>71</v>
      </c>
      <c r="G9392" s="37" t="s">
        <v>329</v>
      </c>
      <c r="H9392" s="0" t="n">
        <v>97441</v>
      </c>
      <c r="I9392" s="0" t="n">
        <v>42218</v>
      </c>
      <c r="J9392" s="0" t="n">
        <v>2437</v>
      </c>
    </row>
    <row r="9393" customFormat="false" ht="15" hidden="false" customHeight="false" outlineLevel="0" collapsed="false">
      <c r="A9393" s="0" t="n">
        <v>202408</v>
      </c>
      <c r="B9393" s="0" t="n">
        <v>202409</v>
      </c>
      <c r="C9393" s="37" t="s">
        <v>95</v>
      </c>
      <c r="D9393" s="37" t="s">
        <v>330</v>
      </c>
      <c r="E9393" s="0" t="n">
        <v>2</v>
      </c>
      <c r="F9393" s="38" t="s">
        <v>71</v>
      </c>
      <c r="G9393" s="37" t="s">
        <v>331</v>
      </c>
      <c r="H9393" s="0" t="n">
        <v>1881111</v>
      </c>
      <c r="I9393" s="0" t="n">
        <v>671135</v>
      </c>
      <c r="J9393" s="0" t="n">
        <v>12555</v>
      </c>
    </row>
    <row r="9394" customFormat="false" ht="15" hidden="false" customHeight="false" outlineLevel="0" collapsed="false">
      <c r="A9394" s="0" t="n">
        <v>202408</v>
      </c>
      <c r="B9394" s="0" t="n">
        <v>202409</v>
      </c>
      <c r="C9394" s="37" t="s">
        <v>106</v>
      </c>
      <c r="D9394" s="37" t="s">
        <v>332</v>
      </c>
      <c r="E9394" s="0" t="n">
        <v>2</v>
      </c>
      <c r="F9394" s="38" t="s">
        <v>71</v>
      </c>
      <c r="G9394" s="37" t="s">
        <v>333</v>
      </c>
      <c r="H9394" s="0" t="n">
        <v>178626</v>
      </c>
      <c r="I9394" s="0" t="n">
        <v>46395</v>
      </c>
      <c r="J9394" s="0" t="n">
        <v>1228</v>
      </c>
    </row>
    <row r="9395" customFormat="false" ht="15" hidden="false" customHeight="false" outlineLevel="0" collapsed="false">
      <c r="A9395" s="0" t="n">
        <v>202408</v>
      </c>
      <c r="B9395" s="0" t="n">
        <v>202409</v>
      </c>
      <c r="C9395" s="37" t="s">
        <v>95</v>
      </c>
      <c r="D9395" s="37" t="s">
        <v>334</v>
      </c>
      <c r="E9395" s="0" t="n">
        <v>2</v>
      </c>
      <c r="F9395" s="38" t="s">
        <v>71</v>
      </c>
      <c r="G9395" s="37" t="s">
        <v>335</v>
      </c>
      <c r="H9395" s="0" t="n">
        <v>1137958</v>
      </c>
      <c r="I9395" s="0" t="n">
        <v>623515</v>
      </c>
      <c r="J9395" s="0" t="n">
        <v>141193</v>
      </c>
    </row>
    <row r="9396" customFormat="false" ht="15" hidden="false" customHeight="false" outlineLevel="0" collapsed="false">
      <c r="A9396" s="0" t="n">
        <v>202408</v>
      </c>
      <c r="B9396" s="0" t="n">
        <v>202409</v>
      </c>
      <c r="C9396" s="37" t="s">
        <v>149</v>
      </c>
      <c r="D9396" s="37" t="s">
        <v>243</v>
      </c>
      <c r="E9396" s="0" t="n">
        <v>2</v>
      </c>
      <c r="F9396" s="38" t="s">
        <v>71</v>
      </c>
      <c r="G9396" s="37" t="s">
        <v>336</v>
      </c>
      <c r="H9396" s="0" t="n">
        <v>591760</v>
      </c>
      <c r="I9396" s="0" t="n">
        <v>314611</v>
      </c>
      <c r="J9396" s="0" t="n">
        <v>9749</v>
      </c>
    </row>
    <row r="9397" customFormat="false" ht="15" hidden="false" customHeight="false" outlineLevel="0" collapsed="false">
      <c r="A9397" s="0" t="n">
        <v>202408</v>
      </c>
      <c r="B9397" s="0" t="n">
        <v>202409</v>
      </c>
      <c r="C9397" s="37" t="s">
        <v>115</v>
      </c>
      <c r="D9397" s="37" t="s">
        <v>200</v>
      </c>
      <c r="E9397" s="0" t="n">
        <v>2</v>
      </c>
      <c r="F9397" s="38" t="s">
        <v>71</v>
      </c>
      <c r="G9397" s="37" t="s">
        <v>337</v>
      </c>
      <c r="H9397" s="0" t="n">
        <v>96046</v>
      </c>
      <c r="I9397" s="0" t="n">
        <v>51724</v>
      </c>
      <c r="J9397" s="0" t="n">
        <v>7471</v>
      </c>
    </row>
    <row r="9398" customFormat="false" ht="15" hidden="false" customHeight="false" outlineLevel="0" collapsed="false">
      <c r="A9398" s="0" t="n">
        <v>202408</v>
      </c>
      <c r="B9398" s="0" t="n">
        <v>202409</v>
      </c>
      <c r="C9398" s="37" t="s">
        <v>106</v>
      </c>
      <c r="D9398" s="37" t="s">
        <v>104</v>
      </c>
      <c r="E9398" s="0" t="n">
        <v>2</v>
      </c>
      <c r="F9398" s="38" t="s">
        <v>71</v>
      </c>
      <c r="G9398" s="37" t="s">
        <v>338</v>
      </c>
      <c r="H9398" s="0" t="n">
        <v>414325</v>
      </c>
      <c r="I9398" s="0" t="n">
        <v>155354</v>
      </c>
      <c r="J9398" s="0" t="n">
        <v>7230</v>
      </c>
    </row>
    <row r="9399" customFormat="false" ht="15" hidden="false" customHeight="false" outlineLevel="0" collapsed="false">
      <c r="A9399" s="0" t="n">
        <v>202408</v>
      </c>
      <c r="B9399" s="0" t="n">
        <v>202409</v>
      </c>
      <c r="C9399" s="37" t="s">
        <v>184</v>
      </c>
      <c r="D9399" s="37" t="s">
        <v>339</v>
      </c>
      <c r="E9399" s="0" t="n">
        <v>2</v>
      </c>
      <c r="F9399" s="38" t="s">
        <v>71</v>
      </c>
      <c r="G9399" s="37" t="s">
        <v>340</v>
      </c>
      <c r="H9399" s="0" t="n">
        <v>796921</v>
      </c>
      <c r="I9399" s="0" t="n">
        <v>463962</v>
      </c>
      <c r="J9399" s="0" t="n">
        <v>-21101</v>
      </c>
    </row>
    <row r="9400" customFormat="false" ht="15" hidden="false" customHeight="false" outlineLevel="0" collapsed="false">
      <c r="A9400" s="0" t="n">
        <v>202408</v>
      </c>
      <c r="B9400" s="0" t="n">
        <v>202409</v>
      </c>
      <c r="C9400" s="37" t="s">
        <v>112</v>
      </c>
      <c r="D9400" s="37" t="s">
        <v>341</v>
      </c>
      <c r="E9400" s="0" t="n">
        <v>2</v>
      </c>
      <c r="F9400" s="38" t="s">
        <v>71</v>
      </c>
      <c r="G9400" s="37" t="s">
        <v>342</v>
      </c>
      <c r="H9400" s="0" t="n">
        <v>1149423</v>
      </c>
      <c r="I9400" s="0" t="n">
        <v>383270</v>
      </c>
      <c r="J9400" s="0" t="n">
        <v>65205</v>
      </c>
    </row>
    <row r="9401" customFormat="false" ht="15" hidden="false" customHeight="false" outlineLevel="0" collapsed="false">
      <c r="A9401" s="0" t="n">
        <v>202408</v>
      </c>
      <c r="B9401" s="0" t="n">
        <v>202409</v>
      </c>
      <c r="C9401" s="37" t="s">
        <v>101</v>
      </c>
      <c r="D9401" s="37" t="s">
        <v>200</v>
      </c>
      <c r="E9401" s="0" t="n">
        <v>2</v>
      </c>
      <c r="F9401" s="38" t="s">
        <v>71</v>
      </c>
      <c r="G9401" s="37" t="s">
        <v>343</v>
      </c>
      <c r="H9401" s="0" t="n">
        <v>444692</v>
      </c>
      <c r="I9401" s="0" t="n">
        <v>238206</v>
      </c>
      <c r="J9401" s="0" t="n">
        <v>45331</v>
      </c>
    </row>
    <row r="9402" customFormat="false" ht="15" hidden="false" customHeight="false" outlineLevel="0" collapsed="false">
      <c r="A9402" s="0" t="n">
        <v>202408</v>
      </c>
      <c r="B9402" s="0" t="n">
        <v>202409</v>
      </c>
      <c r="C9402" s="37" t="s">
        <v>109</v>
      </c>
      <c r="D9402" s="37" t="s">
        <v>191</v>
      </c>
      <c r="E9402" s="0" t="n">
        <v>2</v>
      </c>
      <c r="F9402" s="38" t="s">
        <v>71</v>
      </c>
      <c r="G9402" s="37" t="s">
        <v>344</v>
      </c>
      <c r="H9402" s="0" t="n">
        <v>3119254</v>
      </c>
      <c r="I9402" s="0" t="n">
        <v>2451233</v>
      </c>
      <c r="J9402" s="0" t="n">
        <v>29582</v>
      </c>
    </row>
    <row r="9403" customFormat="false" ht="15" hidden="false" customHeight="false" outlineLevel="0" collapsed="false">
      <c r="A9403" s="0" t="n">
        <v>202408</v>
      </c>
      <c r="B9403" s="0" t="n">
        <v>202409</v>
      </c>
      <c r="C9403" s="37" t="s">
        <v>115</v>
      </c>
      <c r="D9403" s="37" t="s">
        <v>110</v>
      </c>
      <c r="E9403" s="0" t="n">
        <v>2</v>
      </c>
      <c r="F9403" s="38" t="s">
        <v>71</v>
      </c>
      <c r="G9403" s="37" t="s">
        <v>345</v>
      </c>
      <c r="H9403" s="0" t="n">
        <v>2541250</v>
      </c>
      <c r="I9403" s="0" t="n">
        <v>1003459</v>
      </c>
      <c r="J9403" s="0" t="n">
        <v>76488</v>
      </c>
    </row>
    <row r="9404" customFormat="false" ht="15" hidden="false" customHeight="false" outlineLevel="0" collapsed="false">
      <c r="A9404" s="0" t="n">
        <v>202408</v>
      </c>
      <c r="B9404" s="0" t="n">
        <v>202409</v>
      </c>
      <c r="C9404" s="37" t="s">
        <v>149</v>
      </c>
      <c r="D9404" s="37" t="s">
        <v>104</v>
      </c>
      <c r="E9404" s="0" t="n">
        <v>2</v>
      </c>
      <c r="F9404" s="38" t="s">
        <v>71</v>
      </c>
      <c r="G9404" s="37" t="s">
        <v>346</v>
      </c>
      <c r="H9404" s="0" t="n">
        <v>350650</v>
      </c>
      <c r="I9404" s="0" t="n">
        <v>210940</v>
      </c>
      <c r="J9404" s="0" t="n">
        <v>18921</v>
      </c>
    </row>
    <row r="9405" customFormat="false" ht="15" hidden="false" customHeight="false" outlineLevel="0" collapsed="false">
      <c r="A9405" s="0" t="n">
        <v>202408</v>
      </c>
      <c r="B9405" s="0" t="n">
        <v>202409</v>
      </c>
      <c r="C9405" s="37" t="s">
        <v>124</v>
      </c>
      <c r="D9405" s="37" t="s">
        <v>277</v>
      </c>
      <c r="E9405" s="0" t="n">
        <v>2</v>
      </c>
      <c r="F9405" s="38" t="s">
        <v>71</v>
      </c>
      <c r="G9405" s="37" t="s">
        <v>347</v>
      </c>
      <c r="H9405" s="0" t="n">
        <v>944793</v>
      </c>
      <c r="I9405" s="0" t="n">
        <v>324380</v>
      </c>
      <c r="J9405" s="0" t="n">
        <v>40389</v>
      </c>
    </row>
    <row r="9406" customFormat="false" ht="15" hidden="false" customHeight="false" outlineLevel="0" collapsed="false">
      <c r="A9406" s="0" t="n">
        <v>202408</v>
      </c>
      <c r="B9406" s="0" t="n">
        <v>202409</v>
      </c>
      <c r="C9406" s="37" t="s">
        <v>124</v>
      </c>
      <c r="D9406" s="37" t="s">
        <v>145</v>
      </c>
      <c r="E9406" s="0" t="n">
        <v>2</v>
      </c>
      <c r="F9406" s="38" t="s">
        <v>71</v>
      </c>
      <c r="G9406" s="37" t="s">
        <v>348</v>
      </c>
      <c r="H9406" s="0" t="n">
        <v>4884117</v>
      </c>
      <c r="I9406" s="0" t="n">
        <v>1980435</v>
      </c>
      <c r="J9406" s="0" t="n">
        <v>548836</v>
      </c>
    </row>
    <row r="9407" customFormat="false" ht="15" hidden="false" customHeight="false" outlineLevel="0" collapsed="false">
      <c r="A9407" s="0" t="n">
        <v>202408</v>
      </c>
      <c r="B9407" s="0" t="n">
        <v>202409</v>
      </c>
      <c r="C9407" s="37" t="s">
        <v>136</v>
      </c>
      <c r="D9407" s="37" t="s">
        <v>328</v>
      </c>
      <c r="E9407" s="0" t="n">
        <v>2</v>
      </c>
      <c r="F9407" s="38" t="s">
        <v>71</v>
      </c>
      <c r="G9407" s="37" t="s">
        <v>349</v>
      </c>
      <c r="H9407" s="0" t="n">
        <v>5802319</v>
      </c>
      <c r="I9407" s="0" t="n">
        <v>1537792</v>
      </c>
      <c r="J9407" s="0" t="n">
        <v>73219</v>
      </c>
    </row>
    <row r="9408" customFormat="false" ht="15" hidden="false" customHeight="false" outlineLevel="0" collapsed="false">
      <c r="A9408" s="0" t="n">
        <v>202408</v>
      </c>
      <c r="B9408" s="0" t="n">
        <v>202409</v>
      </c>
      <c r="C9408" s="37" t="s">
        <v>152</v>
      </c>
      <c r="D9408" s="37" t="s">
        <v>350</v>
      </c>
      <c r="E9408" s="0" t="n">
        <v>2</v>
      </c>
      <c r="F9408" s="38" t="s">
        <v>71</v>
      </c>
      <c r="G9408" s="37" t="s">
        <v>351</v>
      </c>
      <c r="H9408" s="0" t="n">
        <v>117168</v>
      </c>
      <c r="I9408" s="0" t="n">
        <v>84697</v>
      </c>
      <c r="J9408" s="0" t="n">
        <v>3980</v>
      </c>
    </row>
    <row r="9409" customFormat="false" ht="15" hidden="false" customHeight="false" outlineLevel="0" collapsed="false">
      <c r="A9409" s="0" t="n">
        <v>202408</v>
      </c>
      <c r="B9409" s="0" t="n">
        <v>202409</v>
      </c>
      <c r="C9409" s="37" t="s">
        <v>109</v>
      </c>
      <c r="D9409" s="37" t="s">
        <v>352</v>
      </c>
      <c r="E9409" s="0" t="n">
        <v>2</v>
      </c>
      <c r="F9409" s="38" t="s">
        <v>71</v>
      </c>
      <c r="G9409" s="37" t="s">
        <v>353</v>
      </c>
      <c r="H9409" s="0" t="n">
        <v>207407</v>
      </c>
      <c r="I9409" s="0" t="n">
        <v>171666</v>
      </c>
      <c r="J9409" s="0" t="n">
        <v>10724</v>
      </c>
    </row>
    <row r="9410" customFormat="false" ht="15" hidden="false" customHeight="false" outlineLevel="0" collapsed="false">
      <c r="A9410" s="0" t="n">
        <v>202408</v>
      </c>
      <c r="B9410" s="0" t="n">
        <v>202409</v>
      </c>
      <c r="C9410" s="37" t="s">
        <v>158</v>
      </c>
      <c r="D9410" s="37" t="s">
        <v>354</v>
      </c>
      <c r="E9410" s="0" t="n">
        <v>2</v>
      </c>
      <c r="F9410" s="38" t="s">
        <v>71</v>
      </c>
      <c r="G9410" s="37" t="s">
        <v>355</v>
      </c>
      <c r="H9410" s="0" t="n">
        <v>3725540</v>
      </c>
      <c r="I9410" s="0" t="n">
        <v>2015116</v>
      </c>
      <c r="J9410" s="0" t="n">
        <v>-28658</v>
      </c>
    </row>
    <row r="9411" customFormat="false" ht="15" hidden="false" customHeight="false" outlineLevel="0" collapsed="false">
      <c r="A9411" s="0" t="n">
        <v>202408</v>
      </c>
      <c r="B9411" s="0" t="n">
        <v>202409</v>
      </c>
      <c r="C9411" s="37" t="s">
        <v>158</v>
      </c>
      <c r="D9411" s="37" t="s">
        <v>356</v>
      </c>
      <c r="E9411" s="0" t="n">
        <v>2</v>
      </c>
      <c r="F9411" s="38" t="s">
        <v>71</v>
      </c>
      <c r="G9411" s="37" t="s">
        <v>357</v>
      </c>
      <c r="H9411" s="0" t="n">
        <v>144900</v>
      </c>
      <c r="I9411" s="0" t="n">
        <v>68347</v>
      </c>
      <c r="J9411" s="0" t="n">
        <v>-6303</v>
      </c>
    </row>
    <row r="9412" customFormat="false" ht="15" hidden="false" customHeight="false" outlineLevel="0" collapsed="false">
      <c r="A9412" s="0" t="n">
        <v>202408</v>
      </c>
      <c r="B9412" s="0" t="n">
        <v>202409</v>
      </c>
      <c r="C9412" s="37" t="s">
        <v>158</v>
      </c>
      <c r="D9412" s="37" t="s">
        <v>255</v>
      </c>
      <c r="E9412" s="0" t="n">
        <v>2</v>
      </c>
      <c r="F9412" s="38" t="s">
        <v>71</v>
      </c>
      <c r="G9412" s="37" t="s">
        <v>358</v>
      </c>
      <c r="H9412" s="0" t="n">
        <v>86001</v>
      </c>
      <c r="I9412" s="0" t="n">
        <v>33351</v>
      </c>
      <c r="J9412" s="0" t="n">
        <v>3114</v>
      </c>
    </row>
    <row r="9413" customFormat="false" ht="15" hidden="false" customHeight="false" outlineLevel="0" collapsed="false">
      <c r="A9413" s="0" t="n">
        <v>202408</v>
      </c>
      <c r="B9413" s="0" t="n">
        <v>202409</v>
      </c>
      <c r="C9413" s="37" t="s">
        <v>109</v>
      </c>
      <c r="D9413" s="37" t="s">
        <v>104</v>
      </c>
      <c r="E9413" s="0" t="n">
        <v>2</v>
      </c>
      <c r="F9413" s="38" t="s">
        <v>71</v>
      </c>
      <c r="G9413" s="37" t="s">
        <v>359</v>
      </c>
      <c r="H9413" s="0" t="n">
        <v>249094</v>
      </c>
      <c r="I9413" s="0" t="n">
        <v>97484</v>
      </c>
      <c r="J9413" s="0" t="n">
        <v>12939</v>
      </c>
    </row>
    <row r="9414" customFormat="false" ht="15" hidden="false" customHeight="false" outlineLevel="0" collapsed="false">
      <c r="A9414" s="0" t="n">
        <v>202408</v>
      </c>
      <c r="B9414" s="0" t="n">
        <v>202409</v>
      </c>
      <c r="C9414" s="37" t="s">
        <v>115</v>
      </c>
      <c r="D9414" s="37" t="s">
        <v>360</v>
      </c>
      <c r="E9414" s="0" t="n">
        <v>2</v>
      </c>
      <c r="F9414" s="38" t="s">
        <v>71</v>
      </c>
      <c r="G9414" s="37" t="s">
        <v>361</v>
      </c>
      <c r="H9414" s="0" t="n">
        <v>891744</v>
      </c>
      <c r="I9414" s="0" t="n">
        <v>449850</v>
      </c>
      <c r="J9414" s="0" t="n">
        <v>36098</v>
      </c>
    </row>
    <row r="9415" customFormat="false" ht="15" hidden="false" customHeight="false" outlineLevel="0" collapsed="false">
      <c r="A9415" s="0" t="n">
        <v>202408</v>
      </c>
      <c r="B9415" s="0" t="n">
        <v>202409</v>
      </c>
      <c r="C9415" s="37" t="s">
        <v>152</v>
      </c>
      <c r="D9415" s="37" t="s">
        <v>362</v>
      </c>
      <c r="E9415" s="0" t="n">
        <v>2</v>
      </c>
      <c r="F9415" s="38" t="s">
        <v>71</v>
      </c>
      <c r="G9415" s="37" t="s">
        <v>363</v>
      </c>
      <c r="H9415" s="0" t="n">
        <v>378488</v>
      </c>
      <c r="I9415" s="0" t="n">
        <v>126835</v>
      </c>
      <c r="J9415" s="0" t="n">
        <v>9351</v>
      </c>
    </row>
    <row r="9416" customFormat="false" ht="15" hidden="false" customHeight="false" outlineLevel="0" collapsed="false">
      <c r="A9416" s="0" t="n">
        <v>202408</v>
      </c>
      <c r="B9416" s="0" t="n">
        <v>202409</v>
      </c>
      <c r="C9416" s="37" t="s">
        <v>112</v>
      </c>
      <c r="D9416" s="37" t="s">
        <v>364</v>
      </c>
      <c r="E9416" s="0" t="n">
        <v>2</v>
      </c>
      <c r="F9416" s="38" t="s">
        <v>71</v>
      </c>
      <c r="G9416" s="37" t="s">
        <v>365</v>
      </c>
      <c r="H9416" s="0" t="n">
        <v>234602</v>
      </c>
      <c r="I9416" s="0" t="n">
        <v>53674</v>
      </c>
      <c r="J9416" s="0" t="n">
        <v>-530</v>
      </c>
    </row>
    <row r="9417" customFormat="false" ht="15" hidden="false" customHeight="false" outlineLevel="0" collapsed="false">
      <c r="A9417" s="0" t="n">
        <v>202408</v>
      </c>
      <c r="B9417" s="0" t="n">
        <v>202409</v>
      </c>
      <c r="C9417" s="37" t="s">
        <v>184</v>
      </c>
      <c r="D9417" s="37" t="s">
        <v>341</v>
      </c>
      <c r="E9417" s="0" t="n">
        <v>2</v>
      </c>
      <c r="F9417" s="38" t="s">
        <v>71</v>
      </c>
      <c r="G9417" s="37" t="s">
        <v>366</v>
      </c>
      <c r="H9417" s="0" t="n">
        <v>298234</v>
      </c>
      <c r="I9417" s="0" t="n">
        <v>138900</v>
      </c>
      <c r="J9417" s="0" t="n">
        <v>14618</v>
      </c>
    </row>
    <row r="9418" customFormat="false" ht="15" hidden="false" customHeight="false" outlineLevel="0" collapsed="false">
      <c r="A9418" s="0" t="n">
        <v>202408</v>
      </c>
      <c r="B9418" s="0" t="n">
        <v>202409</v>
      </c>
      <c r="C9418" s="37" t="s">
        <v>184</v>
      </c>
      <c r="D9418" s="37" t="s">
        <v>367</v>
      </c>
      <c r="E9418" s="0" t="n">
        <v>2</v>
      </c>
      <c r="F9418" s="38" t="s">
        <v>71</v>
      </c>
      <c r="G9418" s="37" t="s">
        <v>368</v>
      </c>
      <c r="H9418" s="0" t="n">
        <v>242344</v>
      </c>
      <c r="I9418" s="0" t="n">
        <v>166157</v>
      </c>
      <c r="J9418" s="0" t="n">
        <v>16115</v>
      </c>
    </row>
    <row r="9419" customFormat="false" ht="15" hidden="false" customHeight="false" outlineLevel="0" collapsed="false">
      <c r="A9419" s="0" t="n">
        <v>202408</v>
      </c>
      <c r="B9419" s="0" t="n">
        <v>202409</v>
      </c>
      <c r="C9419" s="37" t="s">
        <v>98</v>
      </c>
      <c r="D9419" s="37" t="s">
        <v>369</v>
      </c>
      <c r="E9419" s="0" t="n">
        <v>2</v>
      </c>
      <c r="F9419" s="38" t="s">
        <v>71</v>
      </c>
      <c r="G9419" s="37" t="s">
        <v>370</v>
      </c>
      <c r="H9419" s="0" t="n">
        <v>189649</v>
      </c>
      <c r="I9419" s="0" t="n">
        <v>59507</v>
      </c>
      <c r="J9419" s="0" t="n">
        <v>7587</v>
      </c>
    </row>
    <row r="9420" customFormat="false" ht="15" hidden="false" customHeight="false" outlineLevel="0" collapsed="false">
      <c r="A9420" s="0" t="n">
        <v>202408</v>
      </c>
      <c r="B9420" s="0" t="n">
        <v>202409</v>
      </c>
      <c r="C9420" s="37" t="s">
        <v>98</v>
      </c>
      <c r="D9420" s="37" t="s">
        <v>308</v>
      </c>
      <c r="E9420" s="0" t="n">
        <v>2</v>
      </c>
      <c r="F9420" s="38" t="s">
        <v>71</v>
      </c>
      <c r="G9420" s="37" t="s">
        <v>371</v>
      </c>
      <c r="H9420" s="0" t="n">
        <v>7155099</v>
      </c>
      <c r="I9420" s="0" t="n">
        <v>3841420</v>
      </c>
      <c r="J9420" s="0" t="n">
        <v>431651</v>
      </c>
    </row>
    <row r="9421" customFormat="false" ht="15" hidden="false" customHeight="false" outlineLevel="0" collapsed="false">
      <c r="A9421" s="0" t="n">
        <v>202408</v>
      </c>
      <c r="B9421" s="0" t="n">
        <v>202409</v>
      </c>
      <c r="C9421" s="37" t="s">
        <v>95</v>
      </c>
      <c r="D9421" s="37" t="s">
        <v>372</v>
      </c>
      <c r="E9421" s="0" t="n">
        <v>2</v>
      </c>
      <c r="F9421" s="38" t="s">
        <v>71</v>
      </c>
      <c r="G9421" s="37" t="s">
        <v>373</v>
      </c>
      <c r="H9421" s="0" t="n">
        <v>794737</v>
      </c>
      <c r="I9421" s="0" t="n">
        <v>546989</v>
      </c>
      <c r="J9421" s="0" t="n">
        <v>65300</v>
      </c>
    </row>
    <row r="9422" customFormat="false" ht="15" hidden="false" customHeight="false" outlineLevel="0" collapsed="false">
      <c r="A9422" s="0" t="n">
        <v>202408</v>
      </c>
      <c r="B9422" s="0" t="n">
        <v>202409</v>
      </c>
      <c r="C9422" s="37" t="s">
        <v>115</v>
      </c>
      <c r="D9422" s="37" t="s">
        <v>374</v>
      </c>
      <c r="E9422" s="0" t="n">
        <v>2</v>
      </c>
      <c r="F9422" s="38" t="s">
        <v>71</v>
      </c>
      <c r="G9422" s="37" t="s">
        <v>375</v>
      </c>
      <c r="H9422" s="0" t="n">
        <v>1508799</v>
      </c>
      <c r="I9422" s="0" t="n">
        <v>1014672</v>
      </c>
      <c r="J9422" s="0" t="n">
        <v>214987</v>
      </c>
    </row>
    <row r="9423" customFormat="false" ht="15" hidden="false" customHeight="false" outlineLevel="0" collapsed="false">
      <c r="A9423" s="0" t="n">
        <v>202408</v>
      </c>
      <c r="B9423" s="0" t="n">
        <v>202409</v>
      </c>
      <c r="C9423" s="37" t="s">
        <v>101</v>
      </c>
      <c r="D9423" s="37" t="s">
        <v>376</v>
      </c>
      <c r="E9423" s="0" t="n">
        <v>2</v>
      </c>
      <c r="F9423" s="38" t="s">
        <v>71</v>
      </c>
      <c r="G9423" s="37" t="s">
        <v>377</v>
      </c>
      <c r="H9423" s="0" t="n">
        <v>311887</v>
      </c>
      <c r="I9423" s="0" t="n">
        <v>155503</v>
      </c>
      <c r="J9423" s="0" t="n">
        <v>21338</v>
      </c>
    </row>
    <row r="9424" customFormat="false" ht="15" hidden="false" customHeight="false" outlineLevel="0" collapsed="false">
      <c r="A9424" s="0" t="n">
        <v>202408</v>
      </c>
      <c r="B9424" s="0" t="n">
        <v>202409</v>
      </c>
      <c r="C9424" s="37" t="s">
        <v>184</v>
      </c>
      <c r="D9424" s="37" t="s">
        <v>147</v>
      </c>
      <c r="E9424" s="0" t="n">
        <v>2</v>
      </c>
      <c r="F9424" s="38" t="s">
        <v>71</v>
      </c>
      <c r="G9424" s="37" t="s">
        <v>378</v>
      </c>
      <c r="H9424" s="0" t="n">
        <v>482825</v>
      </c>
      <c r="I9424" s="0" t="n">
        <v>659240</v>
      </c>
      <c r="J9424" s="0" t="n">
        <v>84423</v>
      </c>
    </row>
    <row r="9425" customFormat="false" ht="15" hidden="false" customHeight="false" outlineLevel="0" collapsed="false">
      <c r="A9425" s="0" t="n">
        <v>202408</v>
      </c>
      <c r="B9425" s="0" t="n">
        <v>202409</v>
      </c>
      <c r="C9425" s="37" t="s">
        <v>98</v>
      </c>
      <c r="D9425" s="37" t="s">
        <v>320</v>
      </c>
      <c r="E9425" s="0" t="n">
        <v>2</v>
      </c>
      <c r="F9425" s="38" t="s">
        <v>71</v>
      </c>
      <c r="G9425" s="37" t="s">
        <v>379</v>
      </c>
      <c r="H9425" s="0" t="n">
        <v>263010</v>
      </c>
      <c r="I9425" s="0" t="n">
        <v>150589</v>
      </c>
      <c r="J9425" s="0" t="n">
        <v>-14193</v>
      </c>
    </row>
    <row r="9426" customFormat="false" ht="15" hidden="false" customHeight="false" outlineLevel="0" collapsed="false">
      <c r="A9426" s="0" t="n">
        <v>202408</v>
      </c>
      <c r="B9426" s="0" t="n">
        <v>202409</v>
      </c>
      <c r="C9426" s="37" t="s">
        <v>112</v>
      </c>
      <c r="D9426" s="37" t="s">
        <v>380</v>
      </c>
      <c r="E9426" s="0" t="n">
        <v>2</v>
      </c>
      <c r="F9426" s="38" t="s">
        <v>71</v>
      </c>
      <c r="G9426" s="37" t="s">
        <v>381</v>
      </c>
      <c r="H9426" s="0" t="n">
        <v>22897</v>
      </c>
      <c r="I9426" s="0" t="n">
        <v>12811</v>
      </c>
      <c r="J9426" s="0" t="n">
        <v>2375</v>
      </c>
    </row>
    <row r="9427" customFormat="false" ht="15" hidden="false" customHeight="false" outlineLevel="0" collapsed="false">
      <c r="A9427" s="0" t="n">
        <v>202408</v>
      </c>
      <c r="B9427" s="0" t="n">
        <v>202409</v>
      </c>
      <c r="C9427" s="37" t="s">
        <v>106</v>
      </c>
      <c r="D9427" s="37" t="s">
        <v>120</v>
      </c>
      <c r="E9427" s="0" t="n">
        <v>2</v>
      </c>
      <c r="F9427" s="38" t="s">
        <v>71</v>
      </c>
      <c r="G9427" s="37" t="s">
        <v>382</v>
      </c>
      <c r="H9427" s="0" t="n">
        <v>111823</v>
      </c>
      <c r="I9427" s="0" t="n">
        <v>49743</v>
      </c>
      <c r="J9427" s="0" t="n">
        <v>2498</v>
      </c>
    </row>
    <row r="9428" customFormat="false" ht="15" hidden="false" customHeight="false" outlineLevel="0" collapsed="false">
      <c r="A9428" s="0" t="n">
        <v>202408</v>
      </c>
      <c r="B9428" s="0" t="n">
        <v>202409</v>
      </c>
      <c r="C9428" s="37" t="s">
        <v>112</v>
      </c>
      <c r="D9428" s="37" t="s">
        <v>383</v>
      </c>
      <c r="E9428" s="0" t="n">
        <v>2</v>
      </c>
      <c r="F9428" s="38" t="s">
        <v>71</v>
      </c>
      <c r="G9428" s="37" t="s">
        <v>384</v>
      </c>
      <c r="H9428" s="0" t="n">
        <v>57065</v>
      </c>
      <c r="I9428" s="0" t="n">
        <v>44788</v>
      </c>
      <c r="J9428" s="0" t="n">
        <v>3938</v>
      </c>
    </row>
    <row r="9429" customFormat="false" ht="15" hidden="false" customHeight="false" outlineLevel="0" collapsed="false">
      <c r="A9429" s="0" t="n">
        <v>202408</v>
      </c>
      <c r="B9429" s="0" t="n">
        <v>202409</v>
      </c>
      <c r="C9429" s="37" t="s">
        <v>184</v>
      </c>
      <c r="D9429" s="37" t="s">
        <v>385</v>
      </c>
      <c r="E9429" s="0" t="n">
        <v>2</v>
      </c>
      <c r="F9429" s="38" t="s">
        <v>71</v>
      </c>
      <c r="G9429" s="37" t="s">
        <v>386</v>
      </c>
      <c r="H9429" s="0" t="n">
        <v>43115</v>
      </c>
      <c r="I9429" s="0" t="n">
        <v>21778</v>
      </c>
      <c r="J9429" s="0" t="n">
        <v>-1030</v>
      </c>
    </row>
    <row r="9430" customFormat="false" ht="15" hidden="false" customHeight="false" outlineLevel="0" collapsed="false">
      <c r="A9430" s="0" t="n">
        <v>202408</v>
      </c>
      <c r="B9430" s="0" t="n">
        <v>202409</v>
      </c>
      <c r="C9430" s="37" t="s">
        <v>98</v>
      </c>
      <c r="D9430" s="37" t="s">
        <v>387</v>
      </c>
      <c r="E9430" s="0" t="n">
        <v>2</v>
      </c>
      <c r="F9430" s="38" t="s">
        <v>71</v>
      </c>
      <c r="G9430" s="37" t="s">
        <v>388</v>
      </c>
      <c r="H9430" s="0" t="n">
        <v>112870</v>
      </c>
      <c r="I9430" s="0" t="n">
        <v>35736</v>
      </c>
      <c r="J9430" s="0" t="n">
        <v>10327</v>
      </c>
    </row>
    <row r="9431" customFormat="false" ht="15" hidden="false" customHeight="false" outlineLevel="0" collapsed="false">
      <c r="A9431" s="0" t="n">
        <v>202408</v>
      </c>
      <c r="B9431" s="0" t="n">
        <v>202409</v>
      </c>
      <c r="C9431" s="37" t="s">
        <v>115</v>
      </c>
      <c r="D9431" s="37" t="s">
        <v>389</v>
      </c>
      <c r="E9431" s="0" t="n">
        <v>2</v>
      </c>
      <c r="F9431" s="38" t="s">
        <v>71</v>
      </c>
      <c r="G9431" s="37" t="s">
        <v>390</v>
      </c>
      <c r="H9431" s="0" t="n">
        <v>2572320</v>
      </c>
      <c r="I9431" s="0" t="n">
        <v>1357193</v>
      </c>
      <c r="J9431" s="0" t="n">
        <v>-227223</v>
      </c>
    </row>
    <row r="9432" customFormat="false" ht="15" hidden="false" customHeight="false" outlineLevel="0" collapsed="false">
      <c r="A9432" s="0" t="n">
        <v>202408</v>
      </c>
      <c r="B9432" s="0" t="n">
        <v>202409</v>
      </c>
      <c r="C9432" s="37" t="s">
        <v>124</v>
      </c>
      <c r="D9432" s="37" t="s">
        <v>391</v>
      </c>
      <c r="E9432" s="0" t="n">
        <v>2</v>
      </c>
      <c r="F9432" s="38" t="s">
        <v>71</v>
      </c>
      <c r="G9432" s="37" t="s">
        <v>392</v>
      </c>
      <c r="H9432" s="0" t="n">
        <v>617640</v>
      </c>
      <c r="I9432" s="0" t="n">
        <v>265081</v>
      </c>
      <c r="J9432" s="0" t="n">
        <v>60654</v>
      </c>
    </row>
    <row r="9433" customFormat="false" ht="15" hidden="false" customHeight="false" outlineLevel="0" collapsed="false">
      <c r="A9433" s="0" t="n">
        <v>202408</v>
      </c>
      <c r="B9433" s="0" t="n">
        <v>202409</v>
      </c>
      <c r="C9433" s="37" t="s">
        <v>197</v>
      </c>
      <c r="D9433" s="37" t="s">
        <v>393</v>
      </c>
      <c r="E9433" s="0" t="n">
        <v>2</v>
      </c>
      <c r="F9433" s="38" t="s">
        <v>71</v>
      </c>
      <c r="G9433" s="37" t="s">
        <v>394</v>
      </c>
      <c r="H9433" s="0" t="n">
        <v>2368860</v>
      </c>
      <c r="I9433" s="0" t="n">
        <v>1045613</v>
      </c>
      <c r="J9433" s="0" t="n">
        <v>128104</v>
      </c>
    </row>
    <row r="9434" customFormat="false" ht="15" hidden="false" customHeight="false" outlineLevel="0" collapsed="false">
      <c r="A9434" s="0" t="n">
        <v>202408</v>
      </c>
      <c r="B9434" s="0" t="n">
        <v>202409</v>
      </c>
      <c r="C9434" s="37" t="s">
        <v>136</v>
      </c>
      <c r="D9434" s="37" t="s">
        <v>245</v>
      </c>
      <c r="E9434" s="0" t="n">
        <v>2</v>
      </c>
      <c r="F9434" s="38" t="s">
        <v>71</v>
      </c>
      <c r="G9434" s="37" t="s">
        <v>395</v>
      </c>
      <c r="H9434" s="0" t="n">
        <v>724729</v>
      </c>
      <c r="I9434" s="0" t="n">
        <v>671043</v>
      </c>
      <c r="J9434" s="0" t="n">
        <v>-74170</v>
      </c>
    </row>
    <row r="9435" customFormat="false" ht="15" hidden="false" customHeight="false" outlineLevel="0" collapsed="false">
      <c r="A9435" s="0" t="n">
        <v>202408</v>
      </c>
      <c r="B9435" s="0" t="n">
        <v>202409</v>
      </c>
      <c r="C9435" s="37" t="s">
        <v>158</v>
      </c>
      <c r="D9435" s="37" t="s">
        <v>396</v>
      </c>
      <c r="E9435" s="0" t="n">
        <v>2</v>
      </c>
      <c r="F9435" s="38" t="s">
        <v>71</v>
      </c>
      <c r="G9435" s="37" t="s">
        <v>397</v>
      </c>
      <c r="H9435" s="0" t="n">
        <v>1301399</v>
      </c>
      <c r="I9435" s="0" t="n">
        <v>388007</v>
      </c>
      <c r="J9435" s="0" t="n">
        <v>110054</v>
      </c>
    </row>
    <row r="9436" customFormat="false" ht="15" hidden="false" customHeight="false" outlineLevel="0" collapsed="false">
      <c r="A9436" s="0" t="n">
        <v>202408</v>
      </c>
      <c r="B9436" s="0" t="n">
        <v>202409</v>
      </c>
      <c r="C9436" s="37" t="s">
        <v>136</v>
      </c>
      <c r="D9436" s="37" t="s">
        <v>398</v>
      </c>
      <c r="E9436" s="0" t="n">
        <v>2</v>
      </c>
      <c r="F9436" s="38" t="s">
        <v>71</v>
      </c>
      <c r="G9436" s="37" t="s">
        <v>399</v>
      </c>
      <c r="H9436" s="0" t="n">
        <v>226200</v>
      </c>
      <c r="I9436" s="0" t="n">
        <v>286359</v>
      </c>
      <c r="J9436" s="0" t="n">
        <v>37621</v>
      </c>
    </row>
    <row r="9437" customFormat="false" ht="15" hidden="false" customHeight="false" outlineLevel="0" collapsed="false">
      <c r="A9437" s="0" t="n">
        <v>202408</v>
      </c>
      <c r="B9437" s="0" t="n">
        <v>202409</v>
      </c>
      <c r="C9437" s="37" t="s">
        <v>95</v>
      </c>
      <c r="D9437" s="37" t="s">
        <v>367</v>
      </c>
      <c r="E9437" s="0" t="n">
        <v>2</v>
      </c>
      <c r="F9437" s="38" t="s">
        <v>71</v>
      </c>
      <c r="G9437" s="37" t="s">
        <v>400</v>
      </c>
      <c r="H9437" s="0" t="n">
        <v>721886</v>
      </c>
      <c r="I9437" s="0" t="n">
        <v>377851</v>
      </c>
      <c r="J9437" s="0" t="n">
        <v>-58881</v>
      </c>
    </row>
    <row r="9438" customFormat="false" ht="15" hidden="false" customHeight="false" outlineLevel="0" collapsed="false">
      <c r="A9438" s="0" t="n">
        <v>202408</v>
      </c>
      <c r="B9438" s="0" t="n">
        <v>202409</v>
      </c>
      <c r="C9438" s="37" t="s">
        <v>149</v>
      </c>
      <c r="D9438" s="37" t="s">
        <v>401</v>
      </c>
      <c r="E9438" s="0" t="n">
        <v>2</v>
      </c>
      <c r="F9438" s="38" t="s">
        <v>71</v>
      </c>
      <c r="G9438" s="37" t="s">
        <v>402</v>
      </c>
      <c r="H9438" s="0" t="n">
        <v>1317581</v>
      </c>
      <c r="I9438" s="0" t="n">
        <v>667582</v>
      </c>
      <c r="J9438" s="0" t="n">
        <v>25204</v>
      </c>
    </row>
    <row r="9439" customFormat="false" ht="15" hidden="false" customHeight="false" outlineLevel="0" collapsed="false">
      <c r="A9439" s="0" t="n">
        <v>202408</v>
      </c>
      <c r="B9439" s="0" t="n">
        <v>202409</v>
      </c>
      <c r="C9439" s="37" t="s">
        <v>95</v>
      </c>
      <c r="D9439" s="37" t="s">
        <v>159</v>
      </c>
      <c r="E9439" s="0" t="n">
        <v>2</v>
      </c>
      <c r="F9439" s="38" t="s">
        <v>71</v>
      </c>
      <c r="G9439" s="37" t="s">
        <v>403</v>
      </c>
      <c r="H9439" s="0" t="n">
        <v>246327</v>
      </c>
      <c r="I9439" s="0" t="n">
        <v>88932</v>
      </c>
      <c r="J9439" s="0" t="n">
        <v>11868</v>
      </c>
    </row>
    <row r="9440" customFormat="false" ht="15" hidden="false" customHeight="false" outlineLevel="0" collapsed="false">
      <c r="A9440" s="0" t="n">
        <v>202408</v>
      </c>
      <c r="B9440" s="0" t="n">
        <v>202409</v>
      </c>
      <c r="C9440" s="37" t="s">
        <v>197</v>
      </c>
      <c r="D9440" s="37" t="s">
        <v>198</v>
      </c>
      <c r="E9440" s="0" t="n">
        <v>2</v>
      </c>
      <c r="F9440" s="38" t="s">
        <v>71</v>
      </c>
      <c r="G9440" s="37" t="s">
        <v>404</v>
      </c>
      <c r="H9440" s="0" t="n">
        <v>1032812</v>
      </c>
      <c r="I9440" s="0" t="n">
        <v>2297479</v>
      </c>
      <c r="J9440" s="0" t="n">
        <v>577411</v>
      </c>
    </row>
    <row r="9441" customFormat="false" ht="15" hidden="false" customHeight="false" outlineLevel="0" collapsed="false">
      <c r="A9441" s="0" t="n">
        <v>202408</v>
      </c>
      <c r="B9441" s="0" t="n">
        <v>202409</v>
      </c>
      <c r="C9441" s="37" t="s">
        <v>136</v>
      </c>
      <c r="D9441" s="37" t="s">
        <v>134</v>
      </c>
      <c r="E9441" s="0" t="n">
        <v>2</v>
      </c>
      <c r="F9441" s="38" t="s">
        <v>71</v>
      </c>
      <c r="G9441" s="37" t="s">
        <v>405</v>
      </c>
      <c r="H9441" s="0" t="n">
        <v>1013212</v>
      </c>
      <c r="I9441" s="0" t="n">
        <v>725484</v>
      </c>
      <c r="J9441" s="0" t="n">
        <v>28348</v>
      </c>
    </row>
    <row r="9442" customFormat="false" ht="15" hidden="false" customHeight="false" outlineLevel="0" collapsed="false">
      <c r="A9442" s="0" t="n">
        <v>202408</v>
      </c>
      <c r="B9442" s="0" t="n">
        <v>202409</v>
      </c>
      <c r="C9442" s="37" t="s">
        <v>152</v>
      </c>
      <c r="D9442" s="37" t="s">
        <v>132</v>
      </c>
      <c r="E9442" s="0" t="n">
        <v>2</v>
      </c>
      <c r="F9442" s="38" t="s">
        <v>71</v>
      </c>
      <c r="G9442" s="37" t="s">
        <v>406</v>
      </c>
      <c r="H9442" s="0" t="n">
        <v>323224</v>
      </c>
      <c r="I9442" s="0" t="n">
        <v>131030</v>
      </c>
      <c r="J9442" s="0" t="n">
        <v>-24200</v>
      </c>
    </row>
    <row r="9443" customFormat="false" ht="15" hidden="false" customHeight="false" outlineLevel="0" collapsed="false">
      <c r="A9443" s="0" t="n">
        <v>202408</v>
      </c>
      <c r="B9443" s="0" t="n">
        <v>202409</v>
      </c>
      <c r="C9443" s="37" t="s">
        <v>178</v>
      </c>
      <c r="D9443" s="37" t="s">
        <v>391</v>
      </c>
      <c r="E9443" s="0" t="n">
        <v>2</v>
      </c>
      <c r="F9443" s="38" t="s">
        <v>71</v>
      </c>
      <c r="G9443" s="37" t="s">
        <v>407</v>
      </c>
      <c r="H9443" s="0" t="n">
        <v>141810</v>
      </c>
      <c r="I9443" s="0" t="n">
        <v>55554</v>
      </c>
      <c r="J9443" s="0" t="n">
        <v>12550</v>
      </c>
    </row>
    <row r="9444" customFormat="false" ht="15" hidden="false" customHeight="false" outlineLevel="0" collapsed="false">
      <c r="A9444" s="0" t="n">
        <v>202408</v>
      </c>
      <c r="B9444" s="0" t="n">
        <v>202409</v>
      </c>
      <c r="C9444" s="37" t="s">
        <v>115</v>
      </c>
      <c r="D9444" s="37" t="s">
        <v>241</v>
      </c>
      <c r="E9444" s="0" t="n">
        <v>2</v>
      </c>
      <c r="F9444" s="38" t="s">
        <v>71</v>
      </c>
      <c r="G9444" s="37" t="s">
        <v>408</v>
      </c>
      <c r="H9444" s="0" t="n">
        <v>152073</v>
      </c>
      <c r="I9444" s="0" t="n">
        <v>110235</v>
      </c>
      <c r="J9444" s="0" t="n">
        <v>14311</v>
      </c>
    </row>
    <row r="9445" customFormat="false" ht="15" hidden="false" customHeight="false" outlineLevel="0" collapsed="false">
      <c r="A9445" s="0" t="n">
        <v>202408</v>
      </c>
      <c r="B9445" s="0" t="n">
        <v>202409</v>
      </c>
      <c r="C9445" s="37" t="s">
        <v>197</v>
      </c>
      <c r="D9445" s="37" t="s">
        <v>292</v>
      </c>
      <c r="E9445" s="0" t="n">
        <v>2</v>
      </c>
      <c r="F9445" s="38" t="s">
        <v>71</v>
      </c>
      <c r="G9445" s="37" t="s">
        <v>409</v>
      </c>
      <c r="H9445" s="0" t="n">
        <v>727900</v>
      </c>
      <c r="I9445" s="0" t="n">
        <v>364914</v>
      </c>
      <c r="J9445" s="0" t="n">
        <v>-52276</v>
      </c>
    </row>
    <row r="9446" customFormat="false" ht="15" hidden="false" customHeight="false" outlineLevel="0" collapsed="false">
      <c r="A9446" s="0" t="n">
        <v>202408</v>
      </c>
      <c r="B9446" s="0" t="n">
        <v>202409</v>
      </c>
      <c r="C9446" s="37" t="s">
        <v>112</v>
      </c>
      <c r="D9446" s="37" t="s">
        <v>116</v>
      </c>
      <c r="E9446" s="0" t="n">
        <v>2</v>
      </c>
      <c r="F9446" s="38" t="s">
        <v>71</v>
      </c>
      <c r="G9446" s="37" t="s">
        <v>410</v>
      </c>
      <c r="H9446" s="0" t="n">
        <v>804832</v>
      </c>
      <c r="I9446" s="0" t="n">
        <v>497917</v>
      </c>
      <c r="J9446" s="0" t="n">
        <v>56897</v>
      </c>
    </row>
    <row r="9447" customFormat="false" ht="15" hidden="false" customHeight="false" outlineLevel="0" collapsed="false">
      <c r="A9447" s="0" t="n">
        <v>202408</v>
      </c>
      <c r="B9447" s="0" t="n">
        <v>202409</v>
      </c>
      <c r="C9447" s="37" t="s">
        <v>106</v>
      </c>
      <c r="D9447" s="37" t="s">
        <v>181</v>
      </c>
      <c r="E9447" s="0" t="n">
        <v>2</v>
      </c>
      <c r="F9447" s="38" t="s">
        <v>71</v>
      </c>
      <c r="G9447" s="37" t="s">
        <v>411</v>
      </c>
      <c r="H9447" s="0" t="n">
        <v>198102</v>
      </c>
      <c r="I9447" s="0" t="n">
        <v>213779</v>
      </c>
      <c r="J9447" s="0" t="n">
        <v>26692</v>
      </c>
    </row>
    <row r="9448" customFormat="false" ht="15" hidden="false" customHeight="false" outlineLevel="0" collapsed="false">
      <c r="A9448" s="0" t="n">
        <v>202408</v>
      </c>
      <c r="B9448" s="0" t="n">
        <v>202409</v>
      </c>
      <c r="C9448" s="37" t="s">
        <v>112</v>
      </c>
      <c r="D9448" s="37" t="s">
        <v>412</v>
      </c>
      <c r="E9448" s="0" t="n">
        <v>2</v>
      </c>
      <c r="F9448" s="38" t="s">
        <v>71</v>
      </c>
      <c r="G9448" s="37" t="s">
        <v>413</v>
      </c>
      <c r="H9448" s="0" t="n">
        <v>591237</v>
      </c>
      <c r="I9448" s="0" t="n">
        <v>569862</v>
      </c>
      <c r="J9448" s="0" t="n">
        <v>27085</v>
      </c>
    </row>
    <row r="9449" customFormat="false" ht="15" hidden="false" customHeight="false" outlineLevel="0" collapsed="false">
      <c r="A9449" s="0" t="n">
        <v>202408</v>
      </c>
      <c r="B9449" s="0" t="n">
        <v>202409</v>
      </c>
      <c r="C9449" s="37" t="s">
        <v>115</v>
      </c>
      <c r="D9449" s="37" t="s">
        <v>414</v>
      </c>
      <c r="E9449" s="0" t="n">
        <v>2</v>
      </c>
      <c r="F9449" s="38" t="s">
        <v>71</v>
      </c>
      <c r="G9449" s="37" t="s">
        <v>415</v>
      </c>
      <c r="H9449" s="0" t="n">
        <v>1169006</v>
      </c>
      <c r="I9449" s="0" t="n">
        <v>384513</v>
      </c>
      <c r="J9449" s="0" t="n">
        <v>-1049</v>
      </c>
    </row>
    <row r="9450" customFormat="false" ht="15" hidden="false" customHeight="false" outlineLevel="0" collapsed="false">
      <c r="A9450" s="0" t="n">
        <v>202408</v>
      </c>
      <c r="B9450" s="0" t="n">
        <v>202409</v>
      </c>
      <c r="C9450" s="37" t="s">
        <v>184</v>
      </c>
      <c r="D9450" s="37" t="s">
        <v>231</v>
      </c>
      <c r="E9450" s="0" t="n">
        <v>2</v>
      </c>
      <c r="F9450" s="38" t="s">
        <v>71</v>
      </c>
      <c r="G9450" s="37" t="s">
        <v>416</v>
      </c>
      <c r="H9450" s="0" t="n">
        <v>955823</v>
      </c>
      <c r="I9450" s="0" t="n">
        <v>565656</v>
      </c>
      <c r="J9450" s="0" t="n">
        <v>10763</v>
      </c>
    </row>
    <row r="9451" customFormat="false" ht="15" hidden="false" customHeight="false" outlineLevel="0" collapsed="false">
      <c r="A9451" s="0" t="n">
        <v>202408</v>
      </c>
      <c r="B9451" s="0" t="n">
        <v>202409</v>
      </c>
      <c r="C9451" s="37" t="s">
        <v>115</v>
      </c>
      <c r="D9451" s="37" t="s">
        <v>364</v>
      </c>
      <c r="E9451" s="0" t="n">
        <v>2</v>
      </c>
      <c r="F9451" s="38" t="s">
        <v>71</v>
      </c>
      <c r="G9451" s="37" t="s">
        <v>417</v>
      </c>
      <c r="H9451" s="0" t="n">
        <v>3609782</v>
      </c>
      <c r="I9451" s="0" t="n">
        <v>1996420</v>
      </c>
      <c r="J9451" s="0" t="n">
        <v>94759</v>
      </c>
    </row>
    <row r="9452" customFormat="false" ht="15" hidden="false" customHeight="false" outlineLevel="0" collapsed="false">
      <c r="A9452" s="0" t="n">
        <v>202408</v>
      </c>
      <c r="B9452" s="0" t="n">
        <v>202409</v>
      </c>
      <c r="C9452" s="37" t="s">
        <v>184</v>
      </c>
      <c r="D9452" s="37" t="s">
        <v>320</v>
      </c>
      <c r="E9452" s="0" t="n">
        <v>2</v>
      </c>
      <c r="F9452" s="38" t="s">
        <v>71</v>
      </c>
      <c r="G9452" s="37" t="s">
        <v>418</v>
      </c>
      <c r="H9452" s="0" t="n">
        <v>2411683</v>
      </c>
      <c r="I9452" s="0" t="n">
        <v>1341762</v>
      </c>
      <c r="J9452" s="0" t="n">
        <v>154936</v>
      </c>
    </row>
    <row r="9453" customFormat="false" ht="15" hidden="false" customHeight="false" outlineLevel="0" collapsed="false">
      <c r="A9453" s="0" t="n">
        <v>202408</v>
      </c>
      <c r="B9453" s="0" t="n">
        <v>202409</v>
      </c>
      <c r="C9453" s="37" t="s">
        <v>197</v>
      </c>
      <c r="D9453" s="37" t="s">
        <v>174</v>
      </c>
      <c r="E9453" s="0" t="n">
        <v>2</v>
      </c>
      <c r="F9453" s="38" t="s">
        <v>71</v>
      </c>
      <c r="G9453" s="37" t="s">
        <v>419</v>
      </c>
      <c r="H9453" s="0" t="n">
        <v>152801</v>
      </c>
      <c r="I9453" s="0" t="n">
        <v>93072</v>
      </c>
      <c r="J9453" s="0" t="n">
        <v>14783</v>
      </c>
    </row>
    <row r="9454" customFormat="false" ht="15" hidden="false" customHeight="false" outlineLevel="0" collapsed="false">
      <c r="A9454" s="0" t="n">
        <v>202408</v>
      </c>
      <c r="B9454" s="0" t="n">
        <v>202409</v>
      </c>
      <c r="C9454" s="37" t="s">
        <v>106</v>
      </c>
      <c r="D9454" s="37" t="s">
        <v>420</v>
      </c>
      <c r="E9454" s="0" t="n">
        <v>2</v>
      </c>
      <c r="F9454" s="38" t="s">
        <v>71</v>
      </c>
      <c r="G9454" s="37" t="s">
        <v>421</v>
      </c>
      <c r="H9454" s="0" t="n">
        <v>3679009</v>
      </c>
      <c r="I9454" s="0" t="n">
        <v>1179554</v>
      </c>
      <c r="J9454" s="0" t="n">
        <v>-158984</v>
      </c>
    </row>
    <row r="9455" customFormat="false" ht="15" hidden="false" customHeight="false" outlineLevel="0" collapsed="false">
      <c r="A9455" s="0" t="n">
        <v>202408</v>
      </c>
      <c r="B9455" s="0" t="n">
        <v>202409</v>
      </c>
      <c r="C9455" s="37" t="s">
        <v>109</v>
      </c>
      <c r="D9455" s="37" t="s">
        <v>107</v>
      </c>
      <c r="E9455" s="0" t="n">
        <v>2</v>
      </c>
      <c r="F9455" s="38" t="s">
        <v>71</v>
      </c>
      <c r="G9455" s="37" t="s">
        <v>422</v>
      </c>
      <c r="H9455" s="0" t="n">
        <v>260527</v>
      </c>
      <c r="I9455" s="0" t="n">
        <v>122438</v>
      </c>
      <c r="J9455" s="0" t="n">
        <v>12929</v>
      </c>
    </row>
    <row r="9456" customFormat="false" ht="15" hidden="false" customHeight="false" outlineLevel="0" collapsed="false">
      <c r="A9456" s="0" t="n">
        <v>202408</v>
      </c>
      <c r="B9456" s="0" t="n">
        <v>202409</v>
      </c>
      <c r="C9456" s="37" t="s">
        <v>184</v>
      </c>
      <c r="D9456" s="37" t="s">
        <v>423</v>
      </c>
      <c r="E9456" s="0" t="n">
        <v>2</v>
      </c>
      <c r="F9456" s="38" t="s">
        <v>71</v>
      </c>
      <c r="G9456" s="37" t="s">
        <v>424</v>
      </c>
      <c r="H9456" s="0" t="n">
        <v>2289138</v>
      </c>
      <c r="I9456" s="0" t="n">
        <v>849385</v>
      </c>
      <c r="J9456" s="0" t="n">
        <v>109396</v>
      </c>
    </row>
    <row r="9457" customFormat="false" ht="15" hidden="false" customHeight="false" outlineLevel="0" collapsed="false">
      <c r="A9457" s="0" t="n">
        <v>202408</v>
      </c>
      <c r="B9457" s="0" t="n">
        <v>202409</v>
      </c>
      <c r="C9457" s="37" t="s">
        <v>106</v>
      </c>
      <c r="D9457" s="37" t="s">
        <v>425</v>
      </c>
      <c r="E9457" s="0" t="n">
        <v>2</v>
      </c>
      <c r="F9457" s="38" t="s">
        <v>71</v>
      </c>
      <c r="G9457" s="37" t="s">
        <v>426</v>
      </c>
      <c r="H9457" s="0" t="n">
        <v>555974</v>
      </c>
      <c r="I9457" s="0" t="n">
        <v>314531</v>
      </c>
      <c r="J9457" s="0" t="n">
        <v>30483</v>
      </c>
    </row>
    <row r="9458" customFormat="false" ht="15" hidden="false" customHeight="false" outlineLevel="0" collapsed="false">
      <c r="A9458" s="0" t="n">
        <v>202408</v>
      </c>
      <c r="B9458" s="0" t="n">
        <v>202409</v>
      </c>
      <c r="C9458" s="37" t="s">
        <v>152</v>
      </c>
      <c r="D9458" s="37" t="s">
        <v>214</v>
      </c>
      <c r="E9458" s="0" t="n">
        <v>2</v>
      </c>
      <c r="F9458" s="38" t="s">
        <v>71</v>
      </c>
      <c r="G9458" s="37" t="s">
        <v>427</v>
      </c>
      <c r="H9458" s="0" t="n">
        <v>391788</v>
      </c>
      <c r="I9458" s="0" t="n">
        <v>181601</v>
      </c>
      <c r="J9458" s="0" t="n">
        <v>7176</v>
      </c>
    </row>
    <row r="9459" customFormat="false" ht="15" hidden="false" customHeight="false" outlineLevel="0" collapsed="false">
      <c r="A9459" s="0" t="n">
        <v>202408</v>
      </c>
      <c r="B9459" s="0" t="n">
        <v>202409</v>
      </c>
      <c r="C9459" s="37" t="s">
        <v>101</v>
      </c>
      <c r="D9459" s="37" t="s">
        <v>251</v>
      </c>
      <c r="E9459" s="0" t="n">
        <v>2</v>
      </c>
      <c r="F9459" s="38" t="s">
        <v>71</v>
      </c>
      <c r="G9459" s="37" t="s">
        <v>428</v>
      </c>
      <c r="H9459" s="0" t="n">
        <v>63064</v>
      </c>
      <c r="I9459" s="0" t="n">
        <v>14368</v>
      </c>
      <c r="J9459" s="0" t="n">
        <v>3189</v>
      </c>
    </row>
    <row r="9460" customFormat="false" ht="15" hidden="false" customHeight="false" outlineLevel="0" collapsed="false">
      <c r="A9460" s="0" t="n">
        <v>202408</v>
      </c>
      <c r="B9460" s="0" t="n">
        <v>202409</v>
      </c>
      <c r="C9460" s="37" t="s">
        <v>115</v>
      </c>
      <c r="D9460" s="37" t="s">
        <v>200</v>
      </c>
      <c r="E9460" s="0" t="n">
        <v>2</v>
      </c>
      <c r="F9460" s="38" t="s">
        <v>71</v>
      </c>
      <c r="G9460" s="37" t="s">
        <v>429</v>
      </c>
      <c r="H9460" s="0" t="n">
        <v>371650</v>
      </c>
      <c r="I9460" s="0" t="n">
        <v>288089</v>
      </c>
      <c r="J9460" s="0" t="n">
        <v>61778</v>
      </c>
    </row>
    <row r="9461" customFormat="false" ht="15" hidden="false" customHeight="false" outlineLevel="0" collapsed="false">
      <c r="A9461" s="0" t="n">
        <v>202408</v>
      </c>
      <c r="B9461" s="0" t="n">
        <v>202409</v>
      </c>
      <c r="C9461" s="37" t="s">
        <v>124</v>
      </c>
      <c r="D9461" s="37" t="s">
        <v>430</v>
      </c>
      <c r="E9461" s="0" t="n">
        <v>2</v>
      </c>
      <c r="F9461" s="38" t="s">
        <v>71</v>
      </c>
      <c r="G9461" s="37" t="s">
        <v>431</v>
      </c>
      <c r="H9461" s="0" t="n">
        <v>85721</v>
      </c>
      <c r="I9461" s="0" t="n">
        <v>18351</v>
      </c>
      <c r="J9461" s="0" t="n">
        <v>796</v>
      </c>
    </row>
    <row r="9462" customFormat="false" ht="15" hidden="false" customHeight="false" outlineLevel="0" collapsed="false">
      <c r="A9462" s="0" t="n">
        <v>202408</v>
      </c>
      <c r="B9462" s="0" t="n">
        <v>202409</v>
      </c>
      <c r="C9462" s="37" t="s">
        <v>197</v>
      </c>
      <c r="D9462" s="37" t="s">
        <v>243</v>
      </c>
      <c r="E9462" s="0" t="n">
        <v>2</v>
      </c>
      <c r="F9462" s="38" t="s">
        <v>71</v>
      </c>
      <c r="G9462" s="37" t="s">
        <v>432</v>
      </c>
      <c r="H9462" s="0" t="n">
        <v>1445641</v>
      </c>
      <c r="I9462" s="0" t="n">
        <v>932929</v>
      </c>
      <c r="J9462" s="0" t="n">
        <v>66884</v>
      </c>
    </row>
    <row r="9463" customFormat="false" ht="15" hidden="false" customHeight="false" outlineLevel="0" collapsed="false">
      <c r="A9463" s="0" t="n">
        <v>202408</v>
      </c>
      <c r="B9463" s="0" t="n">
        <v>202409</v>
      </c>
      <c r="C9463" s="37" t="s">
        <v>136</v>
      </c>
      <c r="D9463" s="37" t="s">
        <v>389</v>
      </c>
      <c r="E9463" s="0" t="n">
        <v>2</v>
      </c>
      <c r="F9463" s="38" t="s">
        <v>71</v>
      </c>
      <c r="G9463" s="37" t="s">
        <v>433</v>
      </c>
      <c r="H9463" s="0" t="n">
        <v>3659054</v>
      </c>
      <c r="I9463" s="0" t="n">
        <v>2339341</v>
      </c>
      <c r="J9463" s="0" t="n">
        <v>367707</v>
      </c>
    </row>
    <row r="9464" customFormat="false" ht="15" hidden="false" customHeight="false" outlineLevel="0" collapsed="false">
      <c r="A9464" s="0" t="n">
        <v>202408</v>
      </c>
      <c r="B9464" s="0" t="n">
        <v>202409</v>
      </c>
      <c r="C9464" s="37" t="s">
        <v>197</v>
      </c>
      <c r="D9464" s="37" t="s">
        <v>127</v>
      </c>
      <c r="E9464" s="0" t="n">
        <v>2</v>
      </c>
      <c r="F9464" s="38" t="s">
        <v>71</v>
      </c>
      <c r="G9464" s="37" t="s">
        <v>434</v>
      </c>
      <c r="H9464" s="0" t="n">
        <v>201598</v>
      </c>
      <c r="I9464" s="0" t="n">
        <v>194191</v>
      </c>
      <c r="J9464" s="0" t="n">
        <v>40443</v>
      </c>
    </row>
    <row r="9465" customFormat="false" ht="15" hidden="false" customHeight="false" outlineLevel="0" collapsed="false">
      <c r="A9465" s="0" t="n">
        <v>202408</v>
      </c>
      <c r="B9465" s="0" t="n">
        <v>202409</v>
      </c>
      <c r="C9465" s="37" t="s">
        <v>149</v>
      </c>
      <c r="D9465" s="37" t="s">
        <v>330</v>
      </c>
      <c r="E9465" s="0" t="n">
        <v>2</v>
      </c>
      <c r="F9465" s="38" t="s">
        <v>71</v>
      </c>
      <c r="G9465" s="37" t="s">
        <v>435</v>
      </c>
      <c r="H9465" s="0" t="n">
        <v>883931</v>
      </c>
      <c r="I9465" s="0" t="n">
        <v>297178</v>
      </c>
      <c r="J9465" s="0" t="n">
        <v>-461</v>
      </c>
    </row>
    <row r="9466" customFormat="false" ht="15" hidden="false" customHeight="false" outlineLevel="0" collapsed="false">
      <c r="A9466" s="0" t="n">
        <v>202408</v>
      </c>
      <c r="B9466" s="0" t="n">
        <v>202409</v>
      </c>
      <c r="C9466" s="37" t="s">
        <v>112</v>
      </c>
      <c r="D9466" s="37" t="s">
        <v>130</v>
      </c>
      <c r="E9466" s="0" t="n">
        <v>2</v>
      </c>
      <c r="F9466" s="38" t="s">
        <v>71</v>
      </c>
      <c r="G9466" s="37" t="s">
        <v>436</v>
      </c>
      <c r="H9466" s="0" t="n">
        <v>280984</v>
      </c>
      <c r="I9466" s="0" t="n">
        <v>115579</v>
      </c>
      <c r="J9466" s="0" t="n">
        <v>-2846</v>
      </c>
    </row>
    <row r="9467" customFormat="false" ht="15" hidden="false" customHeight="false" outlineLevel="0" collapsed="false">
      <c r="A9467" s="0" t="n">
        <v>202408</v>
      </c>
      <c r="B9467" s="0" t="n">
        <v>202409</v>
      </c>
      <c r="C9467" s="37" t="s">
        <v>149</v>
      </c>
      <c r="D9467" s="37" t="s">
        <v>396</v>
      </c>
      <c r="E9467" s="0" t="n">
        <v>2</v>
      </c>
      <c r="F9467" s="38" t="s">
        <v>71</v>
      </c>
      <c r="G9467" s="37" t="s">
        <v>437</v>
      </c>
      <c r="H9467" s="0" t="n">
        <v>196223</v>
      </c>
      <c r="I9467" s="0" t="n">
        <v>98576</v>
      </c>
      <c r="J9467" s="0" t="n">
        <v>10589</v>
      </c>
    </row>
    <row r="9468" customFormat="false" ht="15" hidden="false" customHeight="false" outlineLevel="0" collapsed="false">
      <c r="A9468" s="0" t="n">
        <v>202408</v>
      </c>
      <c r="B9468" s="0" t="n">
        <v>202409</v>
      </c>
      <c r="C9468" s="37" t="s">
        <v>98</v>
      </c>
      <c r="D9468" s="37" t="s">
        <v>438</v>
      </c>
      <c r="E9468" s="0" t="n">
        <v>2</v>
      </c>
      <c r="F9468" s="38" t="s">
        <v>71</v>
      </c>
      <c r="G9468" s="37" t="s">
        <v>439</v>
      </c>
      <c r="H9468" s="0" t="n">
        <v>1279160</v>
      </c>
      <c r="I9468" s="0" t="n">
        <v>1329072</v>
      </c>
      <c r="J9468" s="0" t="n">
        <v>-43006</v>
      </c>
    </row>
    <row r="9469" customFormat="false" ht="15" hidden="false" customHeight="false" outlineLevel="0" collapsed="false">
      <c r="A9469" s="0" t="n">
        <v>202408</v>
      </c>
      <c r="B9469" s="0" t="n">
        <v>202409</v>
      </c>
      <c r="C9469" s="37" t="s">
        <v>112</v>
      </c>
      <c r="D9469" s="37" t="s">
        <v>372</v>
      </c>
      <c r="E9469" s="0" t="n">
        <v>2</v>
      </c>
      <c r="F9469" s="38" t="s">
        <v>71</v>
      </c>
      <c r="G9469" s="37" t="s">
        <v>440</v>
      </c>
      <c r="H9469" s="0" t="n">
        <v>430984</v>
      </c>
      <c r="I9469" s="0" t="n">
        <v>264509</v>
      </c>
      <c r="J9469" s="0" t="n">
        <v>-30286</v>
      </c>
    </row>
    <row r="9470" customFormat="false" ht="15" hidden="false" customHeight="false" outlineLevel="0" collapsed="false">
      <c r="A9470" s="0" t="n">
        <v>202408</v>
      </c>
      <c r="B9470" s="0" t="n">
        <v>202409</v>
      </c>
      <c r="C9470" s="37" t="s">
        <v>149</v>
      </c>
      <c r="D9470" s="37" t="s">
        <v>425</v>
      </c>
      <c r="E9470" s="0" t="n">
        <v>2</v>
      </c>
      <c r="F9470" s="38" t="s">
        <v>71</v>
      </c>
      <c r="G9470" s="37" t="s">
        <v>441</v>
      </c>
      <c r="H9470" s="0" t="n">
        <v>6033327</v>
      </c>
      <c r="I9470" s="0" t="n">
        <v>1259504</v>
      </c>
      <c r="J9470" s="0" t="n">
        <v>-2566</v>
      </c>
    </row>
    <row r="9471" customFormat="false" ht="15" hidden="false" customHeight="false" outlineLevel="0" collapsed="false">
      <c r="A9471" s="0" t="n">
        <v>202408</v>
      </c>
      <c r="B9471" s="0" t="n">
        <v>202409</v>
      </c>
      <c r="C9471" s="37" t="s">
        <v>106</v>
      </c>
      <c r="D9471" s="37" t="s">
        <v>282</v>
      </c>
      <c r="E9471" s="0" t="n">
        <v>2</v>
      </c>
      <c r="F9471" s="38" t="s">
        <v>71</v>
      </c>
      <c r="G9471" s="37" t="s">
        <v>442</v>
      </c>
      <c r="H9471" s="0" t="n">
        <v>284010</v>
      </c>
      <c r="I9471" s="0" t="n">
        <v>73108</v>
      </c>
      <c r="J9471" s="0" t="n">
        <v>8898</v>
      </c>
    </row>
    <row r="9472" customFormat="false" ht="15" hidden="false" customHeight="false" outlineLevel="0" collapsed="false">
      <c r="A9472" s="0" t="n">
        <v>202408</v>
      </c>
      <c r="B9472" s="0" t="n">
        <v>202409</v>
      </c>
      <c r="C9472" s="37" t="s">
        <v>115</v>
      </c>
      <c r="D9472" s="37" t="s">
        <v>134</v>
      </c>
      <c r="E9472" s="0" t="n">
        <v>2</v>
      </c>
      <c r="F9472" s="38" t="s">
        <v>71</v>
      </c>
      <c r="G9472" s="37" t="s">
        <v>443</v>
      </c>
      <c r="H9472" s="0" t="n">
        <v>1473910</v>
      </c>
      <c r="I9472" s="0" t="n">
        <v>340159</v>
      </c>
      <c r="J9472" s="0" t="n">
        <v>80060</v>
      </c>
    </row>
    <row r="9473" customFormat="false" ht="15" hidden="false" customHeight="false" outlineLevel="0" collapsed="false">
      <c r="A9473" s="0" t="n">
        <v>202408</v>
      </c>
      <c r="B9473" s="0" t="n">
        <v>202409</v>
      </c>
      <c r="C9473" s="37" t="s">
        <v>149</v>
      </c>
      <c r="D9473" s="37" t="s">
        <v>145</v>
      </c>
      <c r="E9473" s="0" t="n">
        <v>2</v>
      </c>
      <c r="F9473" s="38" t="s">
        <v>71</v>
      </c>
      <c r="G9473" s="37" t="s">
        <v>444</v>
      </c>
      <c r="H9473" s="0" t="n">
        <v>851231</v>
      </c>
      <c r="I9473" s="0" t="n">
        <v>541222</v>
      </c>
      <c r="J9473" s="0" t="n">
        <v>4938</v>
      </c>
    </row>
    <row r="9474" customFormat="false" ht="15" hidden="false" customHeight="false" outlineLevel="0" collapsed="false">
      <c r="A9474" s="0" t="n">
        <v>202408</v>
      </c>
      <c r="B9474" s="0" t="n">
        <v>202409</v>
      </c>
      <c r="C9474" s="37" t="s">
        <v>158</v>
      </c>
      <c r="D9474" s="37" t="s">
        <v>445</v>
      </c>
      <c r="E9474" s="0" t="n">
        <v>2</v>
      </c>
      <c r="F9474" s="38" t="s">
        <v>71</v>
      </c>
      <c r="G9474" s="37" t="s">
        <v>446</v>
      </c>
      <c r="H9474" s="0" t="n">
        <v>1261125</v>
      </c>
      <c r="I9474" s="0" t="n">
        <v>511382</v>
      </c>
      <c r="J9474" s="0" t="n">
        <v>34556</v>
      </c>
    </row>
    <row r="9475" customFormat="false" ht="15" hidden="false" customHeight="false" outlineLevel="0" collapsed="false">
      <c r="A9475" s="0" t="n">
        <v>202408</v>
      </c>
      <c r="B9475" s="0" t="n">
        <v>202409</v>
      </c>
      <c r="C9475" s="37" t="s">
        <v>112</v>
      </c>
      <c r="D9475" s="37" t="s">
        <v>447</v>
      </c>
      <c r="E9475" s="0" t="n">
        <v>2</v>
      </c>
      <c r="F9475" s="38" t="s">
        <v>71</v>
      </c>
      <c r="G9475" s="37" t="s">
        <v>448</v>
      </c>
      <c r="H9475" s="0" t="n">
        <v>248109</v>
      </c>
      <c r="I9475" s="0" t="n">
        <v>128498</v>
      </c>
      <c r="J9475" s="0" t="n">
        <v>12279</v>
      </c>
    </row>
    <row r="9476" customFormat="false" ht="15" hidden="false" customHeight="false" outlineLevel="0" collapsed="false">
      <c r="A9476" s="0" t="n">
        <v>202408</v>
      </c>
      <c r="B9476" s="0" t="n">
        <v>202409</v>
      </c>
      <c r="C9476" s="37" t="s">
        <v>136</v>
      </c>
      <c r="D9476" s="37" t="s">
        <v>267</v>
      </c>
      <c r="E9476" s="0" t="n">
        <v>2</v>
      </c>
      <c r="F9476" s="38" t="s">
        <v>71</v>
      </c>
      <c r="G9476" s="37" t="s">
        <v>449</v>
      </c>
      <c r="H9476" s="0" t="n">
        <v>428592</v>
      </c>
      <c r="I9476" s="0" t="n">
        <v>319354</v>
      </c>
      <c r="J9476" s="0" t="n">
        <v>4835</v>
      </c>
    </row>
    <row r="9477" customFormat="false" ht="15" hidden="false" customHeight="false" outlineLevel="0" collapsed="false">
      <c r="A9477" s="0" t="n">
        <v>202408</v>
      </c>
      <c r="B9477" s="0" t="n">
        <v>202409</v>
      </c>
      <c r="C9477" s="37" t="s">
        <v>158</v>
      </c>
      <c r="D9477" s="37" t="s">
        <v>450</v>
      </c>
      <c r="E9477" s="0" t="n">
        <v>2</v>
      </c>
      <c r="F9477" s="38" t="s">
        <v>71</v>
      </c>
      <c r="G9477" s="37" t="s">
        <v>451</v>
      </c>
      <c r="H9477" s="0" t="n">
        <v>481361</v>
      </c>
      <c r="I9477" s="0" t="n">
        <v>231199</v>
      </c>
      <c r="J9477" s="0" t="n">
        <v>1684</v>
      </c>
    </row>
    <row r="9478" customFormat="false" ht="15" hidden="false" customHeight="false" outlineLevel="0" collapsed="false">
      <c r="A9478" s="0" t="n">
        <v>202408</v>
      </c>
      <c r="B9478" s="0" t="n">
        <v>202409</v>
      </c>
      <c r="C9478" s="37" t="s">
        <v>112</v>
      </c>
      <c r="D9478" s="37" t="s">
        <v>452</v>
      </c>
      <c r="E9478" s="0" t="n">
        <v>2</v>
      </c>
      <c r="F9478" s="38" t="s">
        <v>71</v>
      </c>
      <c r="G9478" s="37" t="s">
        <v>453</v>
      </c>
      <c r="H9478" s="0" t="n">
        <v>199803</v>
      </c>
      <c r="I9478" s="0" t="n">
        <v>52694</v>
      </c>
      <c r="J9478" s="0" t="n">
        <v>5981</v>
      </c>
    </row>
    <row r="9479" customFormat="false" ht="15" hidden="false" customHeight="false" outlineLevel="0" collapsed="false">
      <c r="A9479" s="0" t="n">
        <v>202408</v>
      </c>
      <c r="B9479" s="0" t="n">
        <v>202409</v>
      </c>
      <c r="C9479" s="37" t="s">
        <v>178</v>
      </c>
      <c r="D9479" s="37" t="s">
        <v>454</v>
      </c>
      <c r="E9479" s="0" t="n">
        <v>2</v>
      </c>
      <c r="F9479" s="38" t="s">
        <v>71</v>
      </c>
      <c r="G9479" s="37" t="s">
        <v>455</v>
      </c>
      <c r="H9479" s="0" t="n">
        <v>1056624</v>
      </c>
      <c r="I9479" s="0" t="n">
        <v>667910</v>
      </c>
      <c r="J9479" s="0" t="n">
        <v>-26545</v>
      </c>
    </row>
    <row r="9480" customFormat="false" ht="15" hidden="false" customHeight="false" outlineLevel="0" collapsed="false">
      <c r="A9480" s="0" t="n">
        <v>202408</v>
      </c>
      <c r="B9480" s="0" t="n">
        <v>202409</v>
      </c>
      <c r="C9480" s="37" t="s">
        <v>115</v>
      </c>
      <c r="D9480" s="37" t="s">
        <v>170</v>
      </c>
      <c r="E9480" s="0" t="n">
        <v>2</v>
      </c>
      <c r="F9480" s="38" t="s">
        <v>71</v>
      </c>
      <c r="G9480" s="37" t="s">
        <v>456</v>
      </c>
      <c r="H9480" s="0" t="n">
        <v>1098036</v>
      </c>
      <c r="I9480" s="0" t="n">
        <v>928587</v>
      </c>
      <c r="J9480" s="0" t="n">
        <v>3026</v>
      </c>
    </row>
    <row r="9481" customFormat="false" ht="15" hidden="false" customHeight="false" outlineLevel="0" collapsed="false">
      <c r="A9481" s="0" t="n">
        <v>202408</v>
      </c>
      <c r="B9481" s="0" t="n">
        <v>202409</v>
      </c>
      <c r="C9481" s="37" t="s">
        <v>152</v>
      </c>
      <c r="D9481" s="37" t="s">
        <v>350</v>
      </c>
      <c r="E9481" s="0" t="n">
        <v>2</v>
      </c>
      <c r="F9481" s="38" t="s">
        <v>71</v>
      </c>
      <c r="G9481" s="37" t="s">
        <v>457</v>
      </c>
      <c r="H9481" s="0" t="n">
        <v>1112055</v>
      </c>
      <c r="I9481" s="0" t="n">
        <v>520357</v>
      </c>
      <c r="J9481" s="0" t="n">
        <v>31087</v>
      </c>
    </row>
    <row r="9482" customFormat="false" ht="15" hidden="false" customHeight="false" outlineLevel="0" collapsed="false">
      <c r="A9482" s="0" t="n">
        <v>202408</v>
      </c>
      <c r="B9482" s="0" t="n">
        <v>202409</v>
      </c>
      <c r="C9482" s="37" t="s">
        <v>112</v>
      </c>
      <c r="D9482" s="37" t="s">
        <v>282</v>
      </c>
      <c r="E9482" s="0" t="n">
        <v>2</v>
      </c>
      <c r="F9482" s="38" t="s">
        <v>71</v>
      </c>
      <c r="G9482" s="37" t="s">
        <v>458</v>
      </c>
      <c r="H9482" s="0" t="n">
        <v>4174220</v>
      </c>
      <c r="I9482" s="0" t="n">
        <v>1809249</v>
      </c>
      <c r="J9482" s="0" t="n">
        <v>203081</v>
      </c>
    </row>
    <row r="9483" customFormat="false" ht="15" hidden="false" customHeight="false" outlineLevel="0" collapsed="false">
      <c r="A9483" s="0" t="n">
        <v>202408</v>
      </c>
      <c r="B9483" s="0" t="n">
        <v>202409</v>
      </c>
      <c r="C9483" s="37" t="s">
        <v>158</v>
      </c>
      <c r="D9483" s="37" t="s">
        <v>210</v>
      </c>
      <c r="E9483" s="0" t="n">
        <v>2</v>
      </c>
      <c r="F9483" s="38" t="s">
        <v>71</v>
      </c>
      <c r="G9483" s="37" t="s">
        <v>459</v>
      </c>
      <c r="H9483" s="0" t="n">
        <v>3238750</v>
      </c>
      <c r="I9483" s="0" t="n">
        <v>837329</v>
      </c>
      <c r="J9483" s="0" t="n">
        <v>-59890</v>
      </c>
    </row>
    <row r="9484" customFormat="false" ht="15" hidden="false" customHeight="false" outlineLevel="0" collapsed="false">
      <c r="A9484" s="0" t="n">
        <v>202408</v>
      </c>
      <c r="B9484" s="0" t="n">
        <v>202409</v>
      </c>
      <c r="C9484" s="37" t="s">
        <v>112</v>
      </c>
      <c r="D9484" s="37" t="s">
        <v>447</v>
      </c>
      <c r="E9484" s="0" t="n">
        <v>2</v>
      </c>
      <c r="F9484" s="38" t="s">
        <v>71</v>
      </c>
      <c r="G9484" s="37" t="s">
        <v>460</v>
      </c>
      <c r="H9484" s="0" t="n">
        <v>317135</v>
      </c>
      <c r="I9484" s="0" t="n">
        <v>237331</v>
      </c>
      <c r="J9484" s="0" t="n">
        <v>15882</v>
      </c>
    </row>
    <row r="9485" customFormat="false" ht="15" hidden="false" customHeight="false" outlineLevel="0" collapsed="false">
      <c r="A9485" s="0" t="n">
        <v>202408</v>
      </c>
      <c r="B9485" s="0" t="n">
        <v>202409</v>
      </c>
      <c r="C9485" s="37" t="s">
        <v>124</v>
      </c>
      <c r="D9485" s="37" t="s">
        <v>461</v>
      </c>
      <c r="E9485" s="0" t="n">
        <v>2</v>
      </c>
      <c r="F9485" s="38" t="s">
        <v>71</v>
      </c>
      <c r="G9485" s="37" t="s">
        <v>462</v>
      </c>
      <c r="H9485" s="0" t="n">
        <v>818224</v>
      </c>
      <c r="I9485" s="0" t="n">
        <v>1237776</v>
      </c>
      <c r="J9485" s="0" t="n">
        <v>-60757</v>
      </c>
    </row>
    <row r="9486" customFormat="false" ht="15" hidden="false" customHeight="false" outlineLevel="0" collapsed="false">
      <c r="A9486" s="0" t="n">
        <v>202408</v>
      </c>
      <c r="B9486" s="0" t="n">
        <v>202409</v>
      </c>
      <c r="C9486" s="37" t="s">
        <v>95</v>
      </c>
      <c r="D9486" s="37" t="s">
        <v>425</v>
      </c>
      <c r="E9486" s="0" t="n">
        <v>2</v>
      </c>
      <c r="F9486" s="38" t="s">
        <v>71</v>
      </c>
      <c r="G9486" s="37" t="s">
        <v>463</v>
      </c>
      <c r="H9486" s="0" t="n">
        <v>287399</v>
      </c>
      <c r="I9486" s="0" t="n">
        <v>209112</v>
      </c>
      <c r="J9486" s="0" t="n">
        <v>2421</v>
      </c>
    </row>
    <row r="9487" customFormat="false" ht="15" hidden="false" customHeight="false" outlineLevel="0" collapsed="false">
      <c r="A9487" s="0" t="n">
        <v>202408</v>
      </c>
      <c r="B9487" s="0" t="n">
        <v>202409</v>
      </c>
      <c r="C9487" s="37" t="s">
        <v>184</v>
      </c>
      <c r="D9487" s="37" t="s">
        <v>284</v>
      </c>
      <c r="E9487" s="0" t="n">
        <v>2</v>
      </c>
      <c r="F9487" s="38" t="s">
        <v>71</v>
      </c>
      <c r="G9487" s="37" t="s">
        <v>464</v>
      </c>
      <c r="H9487" s="0" t="n">
        <v>716067</v>
      </c>
      <c r="I9487" s="0" t="n">
        <v>227762</v>
      </c>
      <c r="J9487" s="0" t="n">
        <v>36183</v>
      </c>
    </row>
    <row r="9488" customFormat="false" ht="15" hidden="false" customHeight="false" outlineLevel="0" collapsed="false">
      <c r="A9488" s="0" t="n">
        <v>202408</v>
      </c>
      <c r="B9488" s="0" t="n">
        <v>202409</v>
      </c>
      <c r="C9488" s="37" t="s">
        <v>149</v>
      </c>
      <c r="D9488" s="37" t="s">
        <v>237</v>
      </c>
      <c r="E9488" s="0" t="n">
        <v>2</v>
      </c>
      <c r="F9488" s="38" t="s">
        <v>71</v>
      </c>
      <c r="G9488" s="37" t="s">
        <v>465</v>
      </c>
      <c r="H9488" s="0" t="n">
        <v>223262</v>
      </c>
      <c r="I9488" s="0" t="n">
        <v>83731</v>
      </c>
      <c r="J9488" s="0" t="n">
        <v>6080</v>
      </c>
    </row>
    <row r="9489" customFormat="false" ht="15" hidden="false" customHeight="false" outlineLevel="0" collapsed="false">
      <c r="A9489" s="0" t="n">
        <v>202408</v>
      </c>
      <c r="B9489" s="0" t="n">
        <v>202409</v>
      </c>
      <c r="C9489" s="37" t="s">
        <v>95</v>
      </c>
      <c r="D9489" s="37" t="s">
        <v>320</v>
      </c>
      <c r="E9489" s="0" t="n">
        <v>2</v>
      </c>
      <c r="F9489" s="38" t="s">
        <v>71</v>
      </c>
      <c r="G9489" s="37" t="s">
        <v>466</v>
      </c>
      <c r="H9489" s="0" t="n">
        <v>4469080</v>
      </c>
      <c r="I9489" s="0" t="n">
        <v>2821042</v>
      </c>
      <c r="J9489" s="0" t="n">
        <v>696535</v>
      </c>
    </row>
    <row r="9490" customFormat="false" ht="15" hidden="false" customHeight="false" outlineLevel="0" collapsed="false">
      <c r="A9490" s="0" t="n">
        <v>202408</v>
      </c>
      <c r="B9490" s="0" t="n">
        <v>202409</v>
      </c>
      <c r="C9490" s="37" t="s">
        <v>101</v>
      </c>
      <c r="D9490" s="37" t="s">
        <v>467</v>
      </c>
      <c r="E9490" s="0" t="n">
        <v>2</v>
      </c>
      <c r="F9490" s="38" t="s">
        <v>71</v>
      </c>
      <c r="G9490" s="37" t="s">
        <v>468</v>
      </c>
      <c r="H9490" s="0" t="n">
        <v>798918</v>
      </c>
      <c r="I9490" s="0" t="n">
        <v>423105</v>
      </c>
      <c r="J9490" s="0" t="n">
        <v>30794</v>
      </c>
    </row>
    <row r="9491" customFormat="false" ht="15" hidden="false" customHeight="false" outlineLevel="0" collapsed="false">
      <c r="A9491" s="0" t="n">
        <v>202408</v>
      </c>
      <c r="B9491" s="0" t="n">
        <v>202409</v>
      </c>
      <c r="C9491" s="37" t="s">
        <v>112</v>
      </c>
      <c r="D9491" s="37" t="s">
        <v>233</v>
      </c>
      <c r="E9491" s="0" t="n">
        <v>2</v>
      </c>
      <c r="F9491" s="38" t="s">
        <v>71</v>
      </c>
      <c r="G9491" s="37" t="s">
        <v>469</v>
      </c>
      <c r="H9491" s="0" t="n">
        <v>326512</v>
      </c>
      <c r="I9491" s="0" t="n">
        <v>146074</v>
      </c>
      <c r="J9491" s="0" t="n">
        <v>25826</v>
      </c>
    </row>
    <row r="9492" customFormat="false" ht="15" hidden="false" customHeight="false" outlineLevel="0" collapsed="false">
      <c r="A9492" s="0" t="n">
        <v>202408</v>
      </c>
      <c r="B9492" s="0" t="n">
        <v>202409</v>
      </c>
      <c r="C9492" s="37" t="s">
        <v>112</v>
      </c>
      <c r="D9492" s="37" t="s">
        <v>470</v>
      </c>
      <c r="E9492" s="0" t="n">
        <v>2</v>
      </c>
      <c r="F9492" s="38" t="s">
        <v>71</v>
      </c>
      <c r="G9492" s="37" t="s">
        <v>471</v>
      </c>
      <c r="H9492" s="0" t="n">
        <v>1724589</v>
      </c>
      <c r="I9492" s="0" t="n">
        <v>2700652</v>
      </c>
      <c r="J9492" s="0" t="n">
        <v>430693</v>
      </c>
    </row>
    <row r="9493" customFormat="false" ht="15" hidden="false" customHeight="false" outlineLevel="0" collapsed="false">
      <c r="A9493" s="0" t="n">
        <v>202408</v>
      </c>
      <c r="B9493" s="0" t="n">
        <v>202409</v>
      </c>
      <c r="C9493" s="37" t="s">
        <v>98</v>
      </c>
      <c r="D9493" s="37" t="s">
        <v>383</v>
      </c>
      <c r="E9493" s="0" t="n">
        <v>2</v>
      </c>
      <c r="F9493" s="38" t="s">
        <v>71</v>
      </c>
      <c r="G9493" s="37" t="s">
        <v>472</v>
      </c>
      <c r="H9493" s="0" t="n">
        <v>48868</v>
      </c>
      <c r="I9493" s="0" t="n">
        <v>38296</v>
      </c>
      <c r="J9493" s="0" t="n">
        <v>3013</v>
      </c>
    </row>
    <row r="9494" customFormat="false" ht="15" hidden="false" customHeight="false" outlineLevel="0" collapsed="false">
      <c r="A9494" s="0" t="n">
        <v>202408</v>
      </c>
      <c r="B9494" s="0" t="n">
        <v>202409</v>
      </c>
      <c r="C9494" s="37" t="s">
        <v>101</v>
      </c>
      <c r="D9494" s="37" t="s">
        <v>258</v>
      </c>
      <c r="E9494" s="0" t="n">
        <v>2</v>
      </c>
      <c r="F9494" s="38" t="s">
        <v>71</v>
      </c>
      <c r="G9494" s="37" t="s">
        <v>473</v>
      </c>
      <c r="H9494" s="0" t="n">
        <v>60028</v>
      </c>
      <c r="I9494" s="0" t="n">
        <v>38084</v>
      </c>
      <c r="J9494" s="0" t="n">
        <v>-1964</v>
      </c>
    </row>
    <row r="9495" customFormat="false" ht="15" hidden="false" customHeight="false" outlineLevel="0" collapsed="false">
      <c r="A9495" s="0" t="n">
        <v>202408</v>
      </c>
      <c r="B9495" s="0" t="n">
        <v>202409</v>
      </c>
      <c r="C9495" s="37" t="s">
        <v>98</v>
      </c>
      <c r="D9495" s="37" t="s">
        <v>474</v>
      </c>
      <c r="E9495" s="0" t="n">
        <v>2</v>
      </c>
      <c r="F9495" s="38" t="s">
        <v>71</v>
      </c>
      <c r="G9495" s="37" t="s">
        <v>475</v>
      </c>
      <c r="H9495" s="0" t="n">
        <v>1291269</v>
      </c>
      <c r="I9495" s="0" t="n">
        <v>318924</v>
      </c>
      <c r="J9495" s="0" t="n">
        <v>22161</v>
      </c>
    </row>
    <row r="9496" customFormat="false" ht="15" hidden="false" customHeight="false" outlineLevel="0" collapsed="false">
      <c r="A9496" s="0" t="n">
        <v>202408</v>
      </c>
      <c r="B9496" s="0" t="n">
        <v>202409</v>
      </c>
      <c r="C9496" s="37" t="s">
        <v>112</v>
      </c>
      <c r="D9496" s="37" t="s">
        <v>476</v>
      </c>
      <c r="E9496" s="0" t="n">
        <v>2</v>
      </c>
      <c r="F9496" s="38" t="s">
        <v>71</v>
      </c>
      <c r="G9496" s="37" t="s">
        <v>477</v>
      </c>
      <c r="H9496" s="0" t="n">
        <v>563675</v>
      </c>
      <c r="I9496" s="0" t="n">
        <v>137864</v>
      </c>
      <c r="J9496" s="0" t="n">
        <v>3684</v>
      </c>
    </row>
    <row r="9497" customFormat="false" ht="15" hidden="false" customHeight="false" outlineLevel="0" collapsed="false">
      <c r="A9497" s="0" t="n">
        <v>202408</v>
      </c>
      <c r="B9497" s="0" t="n">
        <v>202409</v>
      </c>
      <c r="C9497" s="37" t="s">
        <v>136</v>
      </c>
      <c r="D9497" s="37" t="s">
        <v>132</v>
      </c>
      <c r="E9497" s="0" t="n">
        <v>2</v>
      </c>
      <c r="F9497" s="38" t="s">
        <v>71</v>
      </c>
      <c r="G9497" s="37" t="s">
        <v>478</v>
      </c>
      <c r="H9497" s="0" t="n">
        <v>559430</v>
      </c>
      <c r="I9497" s="0" t="n">
        <v>398058</v>
      </c>
      <c r="J9497" s="0" t="n">
        <v>9099</v>
      </c>
    </row>
    <row r="9498" customFormat="false" ht="15" hidden="false" customHeight="false" outlineLevel="0" collapsed="false">
      <c r="A9498" s="0" t="n">
        <v>202408</v>
      </c>
      <c r="B9498" s="0" t="n">
        <v>202409</v>
      </c>
      <c r="C9498" s="37" t="s">
        <v>106</v>
      </c>
      <c r="D9498" s="37" t="s">
        <v>273</v>
      </c>
      <c r="E9498" s="0" t="n">
        <v>2</v>
      </c>
      <c r="F9498" s="38" t="s">
        <v>71</v>
      </c>
      <c r="G9498" s="37" t="s">
        <v>479</v>
      </c>
      <c r="H9498" s="0" t="n">
        <v>123516</v>
      </c>
      <c r="I9498" s="0" t="n">
        <v>72154</v>
      </c>
      <c r="J9498" s="0" t="n">
        <v>6897</v>
      </c>
    </row>
    <row r="9499" customFormat="false" ht="15" hidden="false" customHeight="false" outlineLevel="0" collapsed="false">
      <c r="A9499" s="0" t="n">
        <v>202408</v>
      </c>
      <c r="B9499" s="0" t="n">
        <v>202409</v>
      </c>
      <c r="C9499" s="37" t="s">
        <v>149</v>
      </c>
      <c r="D9499" s="37" t="s">
        <v>159</v>
      </c>
      <c r="E9499" s="0" t="n">
        <v>2</v>
      </c>
      <c r="F9499" s="38" t="s">
        <v>71</v>
      </c>
      <c r="G9499" s="37" t="s">
        <v>480</v>
      </c>
      <c r="H9499" s="0" t="n">
        <v>524056</v>
      </c>
      <c r="I9499" s="0" t="n">
        <v>222988</v>
      </c>
      <c r="J9499" s="0" t="n">
        <v>-14485</v>
      </c>
    </row>
    <row r="9500" customFormat="false" ht="15" hidden="false" customHeight="false" outlineLevel="0" collapsed="false">
      <c r="A9500" s="0" t="n">
        <v>202408</v>
      </c>
      <c r="B9500" s="0" t="n">
        <v>202409</v>
      </c>
      <c r="C9500" s="37" t="s">
        <v>109</v>
      </c>
      <c r="D9500" s="37" t="s">
        <v>241</v>
      </c>
      <c r="E9500" s="0" t="n">
        <v>2</v>
      </c>
      <c r="F9500" s="38" t="s">
        <v>71</v>
      </c>
      <c r="G9500" s="37" t="s">
        <v>481</v>
      </c>
      <c r="H9500" s="0" t="n">
        <v>4746234</v>
      </c>
      <c r="I9500" s="0" t="n">
        <v>3051164</v>
      </c>
      <c r="J9500" s="0" t="n">
        <v>-22531</v>
      </c>
    </row>
    <row r="9501" customFormat="false" ht="15" hidden="false" customHeight="false" outlineLevel="0" collapsed="false">
      <c r="A9501" s="0" t="n">
        <v>202408</v>
      </c>
      <c r="B9501" s="0" t="n">
        <v>202409</v>
      </c>
      <c r="C9501" s="37" t="s">
        <v>184</v>
      </c>
      <c r="D9501" s="37" t="s">
        <v>482</v>
      </c>
      <c r="E9501" s="0" t="n">
        <v>2</v>
      </c>
      <c r="F9501" s="38" t="s">
        <v>71</v>
      </c>
      <c r="G9501" s="37" t="s">
        <v>483</v>
      </c>
      <c r="H9501" s="0" t="n">
        <v>1500401</v>
      </c>
      <c r="I9501" s="0" t="n">
        <v>1085511</v>
      </c>
      <c r="J9501" s="0" t="n">
        <v>-23020</v>
      </c>
    </row>
    <row r="9502" customFormat="false" ht="15" hidden="false" customHeight="false" outlineLevel="0" collapsed="false">
      <c r="A9502" s="0" t="n">
        <v>202408</v>
      </c>
      <c r="B9502" s="0" t="n">
        <v>202409</v>
      </c>
      <c r="C9502" s="37" t="s">
        <v>152</v>
      </c>
      <c r="D9502" s="37" t="s">
        <v>328</v>
      </c>
      <c r="E9502" s="0" t="n">
        <v>2</v>
      </c>
      <c r="F9502" s="38" t="s">
        <v>71</v>
      </c>
      <c r="G9502" s="37" t="s">
        <v>484</v>
      </c>
      <c r="H9502" s="0" t="n">
        <v>538598</v>
      </c>
      <c r="I9502" s="0" t="n">
        <v>294150</v>
      </c>
      <c r="J9502" s="0" t="n">
        <v>16054</v>
      </c>
    </row>
    <row r="9503" customFormat="false" ht="15" hidden="false" customHeight="false" outlineLevel="0" collapsed="false">
      <c r="A9503" s="0" t="n">
        <v>202408</v>
      </c>
      <c r="B9503" s="0" t="n">
        <v>202409</v>
      </c>
      <c r="C9503" s="37" t="s">
        <v>115</v>
      </c>
      <c r="D9503" s="37" t="s">
        <v>423</v>
      </c>
      <c r="E9503" s="0" t="n">
        <v>2</v>
      </c>
      <c r="F9503" s="38" t="s">
        <v>71</v>
      </c>
      <c r="G9503" s="37" t="s">
        <v>485</v>
      </c>
      <c r="H9503" s="0" t="n">
        <v>347407</v>
      </c>
      <c r="I9503" s="0" t="n">
        <v>402471</v>
      </c>
      <c r="J9503" s="0" t="n">
        <v>1281</v>
      </c>
    </row>
    <row r="9504" customFormat="false" ht="15" hidden="false" customHeight="false" outlineLevel="0" collapsed="false">
      <c r="A9504" s="0" t="n">
        <v>202408</v>
      </c>
      <c r="B9504" s="0" t="n">
        <v>202409</v>
      </c>
      <c r="C9504" s="37" t="s">
        <v>136</v>
      </c>
      <c r="D9504" s="37" t="s">
        <v>258</v>
      </c>
      <c r="E9504" s="0" t="n">
        <v>2</v>
      </c>
      <c r="F9504" s="38" t="s">
        <v>71</v>
      </c>
      <c r="G9504" s="37" t="s">
        <v>486</v>
      </c>
      <c r="H9504" s="0" t="n">
        <v>286526</v>
      </c>
      <c r="I9504" s="0" t="n">
        <v>294946</v>
      </c>
      <c r="J9504" s="0" t="n">
        <v>2878</v>
      </c>
    </row>
    <row r="9505" customFormat="false" ht="15" hidden="false" customHeight="false" outlineLevel="0" collapsed="false">
      <c r="A9505" s="0" t="n">
        <v>202408</v>
      </c>
      <c r="B9505" s="0" t="n">
        <v>202409</v>
      </c>
      <c r="C9505" s="37" t="s">
        <v>109</v>
      </c>
      <c r="D9505" s="37" t="s">
        <v>130</v>
      </c>
      <c r="E9505" s="0" t="n">
        <v>2</v>
      </c>
      <c r="F9505" s="38" t="s">
        <v>71</v>
      </c>
      <c r="G9505" s="37" t="s">
        <v>487</v>
      </c>
      <c r="H9505" s="0" t="n">
        <v>44224</v>
      </c>
      <c r="I9505" s="0" t="n">
        <v>18691</v>
      </c>
      <c r="J9505" s="0" t="n">
        <v>1748</v>
      </c>
    </row>
    <row r="9506" customFormat="false" ht="15" hidden="false" customHeight="false" outlineLevel="0" collapsed="false">
      <c r="A9506" s="0" t="n">
        <v>202408</v>
      </c>
      <c r="B9506" s="0" t="n">
        <v>202409</v>
      </c>
      <c r="C9506" s="37" t="s">
        <v>112</v>
      </c>
      <c r="D9506" s="37" t="s">
        <v>107</v>
      </c>
      <c r="E9506" s="0" t="n">
        <v>2</v>
      </c>
      <c r="F9506" s="38" t="s">
        <v>71</v>
      </c>
      <c r="G9506" s="37" t="s">
        <v>488</v>
      </c>
      <c r="H9506" s="0" t="n">
        <v>668443</v>
      </c>
      <c r="I9506" s="0" t="n">
        <v>112480</v>
      </c>
      <c r="J9506" s="0" t="n">
        <v>3985</v>
      </c>
    </row>
    <row r="9507" customFormat="false" ht="15" hidden="false" customHeight="false" outlineLevel="0" collapsed="false">
      <c r="A9507" s="0" t="n">
        <v>202408</v>
      </c>
      <c r="B9507" s="0" t="n">
        <v>202409</v>
      </c>
      <c r="C9507" s="37" t="s">
        <v>152</v>
      </c>
      <c r="D9507" s="37" t="s">
        <v>212</v>
      </c>
      <c r="E9507" s="0" t="n">
        <v>2</v>
      </c>
      <c r="F9507" s="38" t="s">
        <v>71</v>
      </c>
      <c r="G9507" s="37" t="s">
        <v>489</v>
      </c>
      <c r="H9507" s="0" t="n">
        <v>1046767</v>
      </c>
      <c r="I9507" s="0" t="n">
        <v>780737</v>
      </c>
      <c r="J9507" s="0" t="n">
        <v>62834</v>
      </c>
    </row>
    <row r="9508" customFormat="false" ht="15" hidden="false" customHeight="false" outlineLevel="0" collapsed="false">
      <c r="A9508" s="0" t="n">
        <v>202408</v>
      </c>
      <c r="B9508" s="0" t="n">
        <v>202409</v>
      </c>
      <c r="C9508" s="37" t="s">
        <v>152</v>
      </c>
      <c r="D9508" s="37" t="s">
        <v>490</v>
      </c>
      <c r="E9508" s="0" t="n">
        <v>2</v>
      </c>
      <c r="F9508" s="38" t="s">
        <v>71</v>
      </c>
      <c r="G9508" s="37" t="s">
        <v>491</v>
      </c>
      <c r="H9508" s="0" t="n">
        <v>94862</v>
      </c>
      <c r="I9508" s="0" t="n">
        <v>54365</v>
      </c>
      <c r="J9508" s="0" t="n">
        <v>-1716</v>
      </c>
    </row>
    <row r="9509" customFormat="false" ht="15" hidden="false" customHeight="false" outlineLevel="0" collapsed="false">
      <c r="A9509" s="0" t="n">
        <v>202408</v>
      </c>
      <c r="B9509" s="0" t="n">
        <v>202409</v>
      </c>
      <c r="C9509" s="37" t="s">
        <v>112</v>
      </c>
      <c r="D9509" s="37" t="s">
        <v>120</v>
      </c>
      <c r="E9509" s="0" t="n">
        <v>2</v>
      </c>
      <c r="F9509" s="38" t="s">
        <v>71</v>
      </c>
      <c r="G9509" s="37" t="s">
        <v>492</v>
      </c>
      <c r="H9509" s="0" t="n">
        <v>286482</v>
      </c>
      <c r="I9509" s="0" t="n">
        <v>251844</v>
      </c>
      <c r="J9509" s="0" t="n">
        <v>-716</v>
      </c>
    </row>
    <row r="9510" customFormat="false" ht="15" hidden="false" customHeight="false" outlineLevel="0" collapsed="false">
      <c r="A9510" s="0" t="n">
        <v>202408</v>
      </c>
      <c r="B9510" s="0" t="n">
        <v>202409</v>
      </c>
      <c r="C9510" s="37" t="s">
        <v>184</v>
      </c>
      <c r="D9510" s="37" t="s">
        <v>493</v>
      </c>
      <c r="E9510" s="0" t="n">
        <v>2</v>
      </c>
      <c r="F9510" s="38" t="s">
        <v>71</v>
      </c>
      <c r="G9510" s="37" t="s">
        <v>494</v>
      </c>
      <c r="H9510" s="0" t="n">
        <v>124775</v>
      </c>
      <c r="I9510" s="0" t="n">
        <v>58996</v>
      </c>
      <c r="J9510" s="0" t="n">
        <v>16760</v>
      </c>
    </row>
    <row r="9511" customFormat="false" ht="15" hidden="false" customHeight="false" outlineLevel="0" collapsed="false">
      <c r="A9511" s="0" t="n">
        <v>202408</v>
      </c>
      <c r="B9511" s="0" t="n">
        <v>202409</v>
      </c>
      <c r="C9511" s="37" t="s">
        <v>109</v>
      </c>
      <c r="D9511" s="37" t="s">
        <v>495</v>
      </c>
      <c r="E9511" s="0" t="n">
        <v>2</v>
      </c>
      <c r="F9511" s="38" t="s">
        <v>71</v>
      </c>
      <c r="G9511" s="37" t="s">
        <v>496</v>
      </c>
      <c r="H9511" s="0" t="n">
        <v>177058</v>
      </c>
      <c r="I9511" s="0" t="n">
        <v>56985</v>
      </c>
      <c r="J9511" s="0" t="n">
        <v>585</v>
      </c>
    </row>
    <row r="9512" customFormat="false" ht="15" hidden="false" customHeight="false" outlineLevel="0" collapsed="false">
      <c r="A9512" s="0" t="n">
        <v>202408</v>
      </c>
      <c r="B9512" s="0" t="n">
        <v>202409</v>
      </c>
      <c r="C9512" s="37" t="s">
        <v>101</v>
      </c>
      <c r="D9512" s="37" t="s">
        <v>269</v>
      </c>
      <c r="E9512" s="0" t="n">
        <v>2</v>
      </c>
      <c r="F9512" s="38" t="s">
        <v>71</v>
      </c>
      <c r="G9512" s="37" t="s">
        <v>497</v>
      </c>
      <c r="H9512" s="0" t="n">
        <v>616243</v>
      </c>
      <c r="I9512" s="0" t="n">
        <v>471886</v>
      </c>
      <c r="J9512" s="0" t="n">
        <v>-61648</v>
      </c>
    </row>
    <row r="9513" customFormat="false" ht="15" hidden="false" customHeight="false" outlineLevel="0" collapsed="false">
      <c r="A9513" s="0" t="n">
        <v>202408</v>
      </c>
      <c r="B9513" s="0" t="n">
        <v>202409</v>
      </c>
      <c r="C9513" s="37" t="s">
        <v>109</v>
      </c>
      <c r="D9513" s="37" t="s">
        <v>391</v>
      </c>
      <c r="E9513" s="0" t="n">
        <v>2</v>
      </c>
      <c r="F9513" s="38" t="s">
        <v>71</v>
      </c>
      <c r="G9513" s="37" t="s">
        <v>498</v>
      </c>
      <c r="H9513" s="0" t="n">
        <v>47609</v>
      </c>
      <c r="I9513" s="0" t="n">
        <v>28531</v>
      </c>
      <c r="J9513" s="0" t="n">
        <v>3259</v>
      </c>
    </row>
    <row r="9514" customFormat="false" ht="15" hidden="false" customHeight="false" outlineLevel="0" collapsed="false">
      <c r="A9514" s="0" t="n">
        <v>202408</v>
      </c>
      <c r="B9514" s="0" t="n">
        <v>202409</v>
      </c>
      <c r="C9514" s="37" t="s">
        <v>184</v>
      </c>
      <c r="D9514" s="37" t="s">
        <v>141</v>
      </c>
      <c r="E9514" s="0" t="n">
        <v>2</v>
      </c>
      <c r="F9514" s="38" t="s">
        <v>71</v>
      </c>
      <c r="G9514" s="37" t="s">
        <v>499</v>
      </c>
      <c r="H9514" s="0" t="n">
        <v>1465133</v>
      </c>
      <c r="I9514" s="0" t="n">
        <v>727708</v>
      </c>
      <c r="J9514" s="0" t="n">
        <v>6697</v>
      </c>
    </row>
    <row r="9515" customFormat="false" ht="15" hidden="false" customHeight="false" outlineLevel="0" collapsed="false">
      <c r="A9515" s="0" t="n">
        <v>202408</v>
      </c>
      <c r="B9515" s="0" t="n">
        <v>202409</v>
      </c>
      <c r="C9515" s="37" t="s">
        <v>101</v>
      </c>
      <c r="D9515" s="37" t="s">
        <v>500</v>
      </c>
      <c r="E9515" s="0" t="n">
        <v>2</v>
      </c>
      <c r="F9515" s="38" t="s">
        <v>71</v>
      </c>
      <c r="G9515" s="37" t="s">
        <v>501</v>
      </c>
      <c r="H9515" s="0" t="n">
        <v>1423513</v>
      </c>
      <c r="I9515" s="0" t="n">
        <v>668327</v>
      </c>
      <c r="J9515" s="0" t="n">
        <v>69763</v>
      </c>
    </row>
    <row r="9516" customFormat="false" ht="15" hidden="false" customHeight="false" outlineLevel="0" collapsed="false">
      <c r="A9516" s="0" t="n">
        <v>202408</v>
      </c>
      <c r="B9516" s="0" t="n">
        <v>202409</v>
      </c>
      <c r="C9516" s="37" t="s">
        <v>149</v>
      </c>
      <c r="D9516" s="37" t="s">
        <v>502</v>
      </c>
      <c r="E9516" s="0" t="n">
        <v>2</v>
      </c>
      <c r="F9516" s="38" t="s">
        <v>71</v>
      </c>
      <c r="G9516" s="37" t="s">
        <v>503</v>
      </c>
      <c r="H9516" s="0" t="n">
        <v>379466</v>
      </c>
      <c r="I9516" s="0" t="n">
        <v>328320</v>
      </c>
      <c r="J9516" s="0" t="n">
        <v>23326</v>
      </c>
    </row>
    <row r="9517" customFormat="false" ht="15" hidden="false" customHeight="false" outlineLevel="0" collapsed="false">
      <c r="A9517" s="0" t="n">
        <v>202408</v>
      </c>
      <c r="B9517" s="0" t="n">
        <v>202409</v>
      </c>
      <c r="C9517" s="37" t="s">
        <v>178</v>
      </c>
      <c r="D9517" s="37" t="s">
        <v>161</v>
      </c>
      <c r="E9517" s="0" t="n">
        <v>2</v>
      </c>
      <c r="F9517" s="38" t="s">
        <v>71</v>
      </c>
      <c r="G9517" s="37" t="s">
        <v>504</v>
      </c>
      <c r="H9517" s="0" t="n">
        <v>29402</v>
      </c>
      <c r="I9517" s="0" t="n">
        <v>7369</v>
      </c>
      <c r="J9517" s="0" t="n">
        <v>995</v>
      </c>
    </row>
    <row r="9518" customFormat="false" ht="15" hidden="false" customHeight="false" outlineLevel="0" collapsed="false">
      <c r="A9518" s="0" t="n">
        <v>202408</v>
      </c>
      <c r="B9518" s="0" t="n">
        <v>202409</v>
      </c>
      <c r="C9518" s="37" t="s">
        <v>112</v>
      </c>
      <c r="D9518" s="37" t="s">
        <v>294</v>
      </c>
      <c r="E9518" s="0" t="n">
        <v>2</v>
      </c>
      <c r="F9518" s="38" t="s">
        <v>71</v>
      </c>
      <c r="G9518" s="37" t="s">
        <v>505</v>
      </c>
      <c r="H9518" s="0" t="n">
        <v>153476</v>
      </c>
      <c r="I9518" s="0" t="n">
        <v>171440</v>
      </c>
      <c r="J9518" s="0" t="n">
        <v>12007</v>
      </c>
    </row>
    <row r="9519" customFormat="false" ht="15" hidden="false" customHeight="false" outlineLevel="0" collapsed="false">
      <c r="A9519" s="0" t="n">
        <v>202408</v>
      </c>
      <c r="B9519" s="0" t="n">
        <v>202409</v>
      </c>
      <c r="C9519" s="37" t="s">
        <v>149</v>
      </c>
      <c r="D9519" s="37" t="s">
        <v>116</v>
      </c>
      <c r="E9519" s="0" t="n">
        <v>2</v>
      </c>
      <c r="F9519" s="38" t="s">
        <v>71</v>
      </c>
      <c r="G9519" s="37" t="s">
        <v>506</v>
      </c>
      <c r="H9519" s="0" t="n">
        <v>2025124</v>
      </c>
      <c r="I9519" s="0" t="n">
        <v>745747</v>
      </c>
      <c r="J9519" s="0" t="n">
        <v>42765</v>
      </c>
    </row>
    <row r="9520" customFormat="false" ht="15" hidden="false" customHeight="false" outlineLevel="0" collapsed="false">
      <c r="A9520" s="0" t="n">
        <v>202408</v>
      </c>
      <c r="B9520" s="0" t="n">
        <v>202409</v>
      </c>
      <c r="C9520" s="37" t="s">
        <v>95</v>
      </c>
      <c r="D9520" s="37" t="s">
        <v>251</v>
      </c>
      <c r="E9520" s="0" t="n">
        <v>2</v>
      </c>
      <c r="F9520" s="38" t="s">
        <v>71</v>
      </c>
      <c r="G9520" s="37" t="s">
        <v>507</v>
      </c>
      <c r="H9520" s="0" t="n">
        <v>23176</v>
      </c>
      <c r="I9520" s="0" t="n">
        <v>15933</v>
      </c>
      <c r="J9520" s="0" t="n">
        <v>3104</v>
      </c>
    </row>
    <row r="9521" customFormat="false" ht="15" hidden="false" customHeight="false" outlineLevel="0" collapsed="false">
      <c r="A9521" s="0" t="n">
        <v>202408</v>
      </c>
      <c r="B9521" s="0" t="n">
        <v>202409</v>
      </c>
      <c r="C9521" s="37" t="s">
        <v>106</v>
      </c>
      <c r="D9521" s="37" t="s">
        <v>118</v>
      </c>
      <c r="E9521" s="0" t="n">
        <v>2</v>
      </c>
      <c r="F9521" s="38" t="s">
        <v>71</v>
      </c>
      <c r="G9521" s="37" t="s">
        <v>508</v>
      </c>
      <c r="H9521" s="0" t="n">
        <v>386385</v>
      </c>
      <c r="I9521" s="0" t="n">
        <v>381003</v>
      </c>
      <c r="J9521" s="0" t="n">
        <v>-54032</v>
      </c>
    </row>
    <row r="9522" customFormat="false" ht="15" hidden="false" customHeight="false" outlineLevel="0" collapsed="false">
      <c r="A9522" s="0" t="n">
        <v>202408</v>
      </c>
      <c r="B9522" s="0" t="n">
        <v>202409</v>
      </c>
      <c r="C9522" s="37" t="s">
        <v>152</v>
      </c>
      <c r="D9522" s="37" t="s">
        <v>509</v>
      </c>
      <c r="E9522" s="0" t="n">
        <v>2</v>
      </c>
      <c r="F9522" s="38" t="s">
        <v>71</v>
      </c>
      <c r="G9522" s="37" t="s">
        <v>510</v>
      </c>
      <c r="H9522" s="0" t="n">
        <v>99335</v>
      </c>
      <c r="I9522" s="0" t="n">
        <v>37962</v>
      </c>
      <c r="J9522" s="0" t="n">
        <v>-1995</v>
      </c>
    </row>
    <row r="9523" customFormat="false" ht="15" hidden="false" customHeight="false" outlineLevel="0" collapsed="false">
      <c r="A9523" s="0" t="n">
        <v>202408</v>
      </c>
      <c r="B9523" s="0" t="n">
        <v>202409</v>
      </c>
      <c r="C9523" s="37" t="s">
        <v>101</v>
      </c>
      <c r="D9523" s="37" t="s">
        <v>511</v>
      </c>
      <c r="E9523" s="0" t="n">
        <v>2</v>
      </c>
      <c r="F9523" s="38" t="s">
        <v>71</v>
      </c>
      <c r="G9523" s="37" t="s">
        <v>512</v>
      </c>
      <c r="H9523" s="0" t="n">
        <v>1282635</v>
      </c>
      <c r="I9523" s="0" t="n">
        <v>715481</v>
      </c>
      <c r="J9523" s="0" t="n">
        <v>-1795</v>
      </c>
    </row>
    <row r="9524" customFormat="false" ht="15" hidden="false" customHeight="false" outlineLevel="0" collapsed="false">
      <c r="A9524" s="0" t="n">
        <v>202408</v>
      </c>
      <c r="B9524" s="0" t="n">
        <v>202409</v>
      </c>
      <c r="C9524" s="37" t="s">
        <v>178</v>
      </c>
      <c r="D9524" s="37" t="s">
        <v>513</v>
      </c>
      <c r="E9524" s="0" t="n">
        <v>2</v>
      </c>
      <c r="F9524" s="38" t="s">
        <v>71</v>
      </c>
      <c r="G9524" s="37" t="s">
        <v>514</v>
      </c>
      <c r="H9524" s="0" t="n">
        <v>269683</v>
      </c>
      <c r="I9524" s="0" t="n">
        <v>119682</v>
      </c>
      <c r="J9524" s="0" t="n">
        <v>-10686</v>
      </c>
    </row>
    <row r="9525" customFormat="false" ht="15" hidden="false" customHeight="false" outlineLevel="0" collapsed="false">
      <c r="A9525" s="0" t="n">
        <v>202408</v>
      </c>
      <c r="B9525" s="0" t="n">
        <v>202409</v>
      </c>
      <c r="C9525" s="37" t="s">
        <v>178</v>
      </c>
      <c r="D9525" s="37" t="s">
        <v>452</v>
      </c>
      <c r="E9525" s="0" t="n">
        <v>2</v>
      </c>
      <c r="F9525" s="38" t="s">
        <v>71</v>
      </c>
      <c r="G9525" s="37" t="s">
        <v>515</v>
      </c>
      <c r="H9525" s="0" t="n">
        <v>694997</v>
      </c>
      <c r="I9525" s="0" t="n">
        <v>256423</v>
      </c>
      <c r="J9525" s="0" t="n">
        <v>8221</v>
      </c>
    </row>
    <row r="9526" customFormat="false" ht="15" hidden="false" customHeight="false" outlineLevel="0" collapsed="false">
      <c r="A9526" s="0" t="n">
        <v>202408</v>
      </c>
      <c r="B9526" s="0" t="n">
        <v>202409</v>
      </c>
      <c r="C9526" s="37" t="s">
        <v>101</v>
      </c>
      <c r="D9526" s="37" t="s">
        <v>516</v>
      </c>
      <c r="E9526" s="0" t="n">
        <v>2</v>
      </c>
      <c r="F9526" s="38" t="s">
        <v>71</v>
      </c>
      <c r="G9526" s="37" t="s">
        <v>517</v>
      </c>
      <c r="H9526" s="0" t="n">
        <v>952747</v>
      </c>
      <c r="I9526" s="0" t="n">
        <v>312920</v>
      </c>
      <c r="J9526" s="0" t="n">
        <v>6944</v>
      </c>
    </row>
    <row r="9527" customFormat="false" ht="15" hidden="false" customHeight="false" outlineLevel="0" collapsed="false">
      <c r="A9527" s="0" t="n">
        <v>202408</v>
      </c>
      <c r="B9527" s="0" t="n">
        <v>202409</v>
      </c>
      <c r="C9527" s="37" t="s">
        <v>149</v>
      </c>
      <c r="D9527" s="37" t="s">
        <v>396</v>
      </c>
      <c r="E9527" s="0" t="n">
        <v>2</v>
      </c>
      <c r="F9527" s="38" t="s">
        <v>71</v>
      </c>
      <c r="G9527" s="37" t="s">
        <v>518</v>
      </c>
      <c r="H9527" s="0" t="n">
        <v>7305878</v>
      </c>
      <c r="I9527" s="0" t="n">
        <v>3478603</v>
      </c>
      <c r="J9527" s="0" t="n">
        <v>617348</v>
      </c>
    </row>
    <row r="9528" customFormat="false" ht="15" hidden="false" customHeight="false" outlineLevel="0" collapsed="false">
      <c r="A9528" s="0" t="n">
        <v>202408</v>
      </c>
      <c r="B9528" s="0" t="n">
        <v>202409</v>
      </c>
      <c r="C9528" s="37" t="s">
        <v>106</v>
      </c>
      <c r="D9528" s="37" t="s">
        <v>519</v>
      </c>
      <c r="E9528" s="0" t="n">
        <v>2</v>
      </c>
      <c r="F9528" s="38" t="s">
        <v>71</v>
      </c>
      <c r="G9528" s="37" t="s">
        <v>520</v>
      </c>
      <c r="H9528" s="0" t="n">
        <v>403648</v>
      </c>
      <c r="I9528" s="0" t="n">
        <v>264860</v>
      </c>
      <c r="J9528" s="0" t="n">
        <v>18851</v>
      </c>
    </row>
    <row r="9529" customFormat="false" ht="15" hidden="false" customHeight="false" outlineLevel="0" collapsed="false">
      <c r="A9529" s="0" t="n">
        <v>202408</v>
      </c>
      <c r="B9529" s="0" t="n">
        <v>202409</v>
      </c>
      <c r="C9529" s="37" t="s">
        <v>149</v>
      </c>
      <c r="D9529" s="37" t="s">
        <v>430</v>
      </c>
      <c r="E9529" s="0" t="n">
        <v>2</v>
      </c>
      <c r="F9529" s="38" t="s">
        <v>71</v>
      </c>
      <c r="G9529" s="37" t="s">
        <v>521</v>
      </c>
      <c r="H9529" s="0" t="n">
        <v>999639</v>
      </c>
      <c r="I9529" s="0" t="n">
        <v>947772</v>
      </c>
      <c r="J9529" s="0" t="n">
        <v>55633</v>
      </c>
    </row>
    <row r="9530" customFormat="false" ht="15" hidden="false" customHeight="false" outlineLevel="0" collapsed="false">
      <c r="A9530" s="0" t="n">
        <v>202408</v>
      </c>
      <c r="B9530" s="0" t="n">
        <v>202409</v>
      </c>
      <c r="C9530" s="37" t="s">
        <v>149</v>
      </c>
      <c r="D9530" s="37" t="s">
        <v>352</v>
      </c>
      <c r="E9530" s="0" t="n">
        <v>2</v>
      </c>
      <c r="F9530" s="38" t="s">
        <v>71</v>
      </c>
      <c r="G9530" s="37" t="s">
        <v>522</v>
      </c>
      <c r="H9530" s="0" t="n">
        <v>114062</v>
      </c>
      <c r="I9530" s="0" t="n">
        <v>43067</v>
      </c>
      <c r="J9530" s="0" t="n">
        <v>1810</v>
      </c>
    </row>
    <row r="9531" customFormat="false" ht="15" hidden="false" customHeight="false" outlineLevel="0" collapsed="false">
      <c r="A9531" s="0" t="n">
        <v>202408</v>
      </c>
      <c r="B9531" s="0" t="n">
        <v>202409</v>
      </c>
      <c r="C9531" s="37" t="s">
        <v>95</v>
      </c>
      <c r="D9531" s="37" t="s">
        <v>269</v>
      </c>
      <c r="E9531" s="0" t="n">
        <v>2</v>
      </c>
      <c r="F9531" s="38" t="s">
        <v>71</v>
      </c>
      <c r="G9531" s="37" t="s">
        <v>523</v>
      </c>
      <c r="H9531" s="0" t="n">
        <v>1970335</v>
      </c>
      <c r="I9531" s="0" t="n">
        <v>1239521</v>
      </c>
      <c r="J9531" s="0" t="n">
        <v>-31235</v>
      </c>
    </row>
    <row r="9532" customFormat="false" ht="15" hidden="false" customHeight="false" outlineLevel="0" collapsed="false">
      <c r="A9532" s="0" t="n">
        <v>202408</v>
      </c>
      <c r="B9532" s="0" t="n">
        <v>202409</v>
      </c>
      <c r="C9532" s="37" t="s">
        <v>106</v>
      </c>
      <c r="D9532" s="37" t="s">
        <v>110</v>
      </c>
      <c r="E9532" s="0" t="n">
        <v>2</v>
      </c>
      <c r="F9532" s="38" t="s">
        <v>71</v>
      </c>
      <c r="G9532" s="37" t="s">
        <v>524</v>
      </c>
      <c r="H9532" s="0" t="n">
        <v>226123</v>
      </c>
      <c r="I9532" s="0" t="n">
        <v>87859</v>
      </c>
      <c r="J9532" s="0" t="n">
        <v>14855</v>
      </c>
    </row>
    <row r="9533" customFormat="false" ht="15" hidden="false" customHeight="false" outlineLevel="0" collapsed="false">
      <c r="A9533" s="0" t="n">
        <v>202408</v>
      </c>
      <c r="B9533" s="0" t="n">
        <v>202409</v>
      </c>
      <c r="C9533" s="37" t="s">
        <v>149</v>
      </c>
      <c r="D9533" s="37" t="s">
        <v>383</v>
      </c>
      <c r="E9533" s="0" t="n">
        <v>2</v>
      </c>
      <c r="F9533" s="38" t="s">
        <v>71</v>
      </c>
      <c r="G9533" s="37" t="s">
        <v>525</v>
      </c>
      <c r="H9533" s="0" t="n">
        <v>376025</v>
      </c>
      <c r="I9533" s="0" t="n">
        <v>185523</v>
      </c>
      <c r="J9533" s="0" t="n">
        <v>37291</v>
      </c>
    </row>
    <row r="9534" customFormat="false" ht="15" hidden="false" customHeight="false" outlineLevel="0" collapsed="false">
      <c r="A9534" s="0" t="n">
        <v>202408</v>
      </c>
      <c r="B9534" s="0" t="n">
        <v>202409</v>
      </c>
      <c r="C9534" s="37" t="s">
        <v>184</v>
      </c>
      <c r="D9534" s="37" t="s">
        <v>218</v>
      </c>
      <c r="E9534" s="0" t="n">
        <v>2</v>
      </c>
      <c r="F9534" s="38" t="s">
        <v>71</v>
      </c>
      <c r="G9534" s="37" t="s">
        <v>526</v>
      </c>
      <c r="H9534" s="0" t="n">
        <v>564516</v>
      </c>
      <c r="I9534" s="0" t="n">
        <v>240665</v>
      </c>
      <c r="J9534" s="0" t="n">
        <v>-9919</v>
      </c>
    </row>
    <row r="9535" customFormat="false" ht="15" hidden="false" customHeight="false" outlineLevel="0" collapsed="false">
      <c r="A9535" s="0" t="n">
        <v>202408</v>
      </c>
      <c r="B9535" s="0" t="n">
        <v>202409</v>
      </c>
      <c r="C9535" s="37" t="s">
        <v>112</v>
      </c>
      <c r="D9535" s="37" t="s">
        <v>200</v>
      </c>
      <c r="E9535" s="0" t="n">
        <v>2</v>
      </c>
      <c r="F9535" s="38" t="s">
        <v>71</v>
      </c>
      <c r="G9535" s="37" t="s">
        <v>527</v>
      </c>
      <c r="H9535" s="0" t="n">
        <v>118286</v>
      </c>
      <c r="I9535" s="0" t="n">
        <v>32777</v>
      </c>
      <c r="J9535" s="0" t="n">
        <v>7932</v>
      </c>
    </row>
    <row r="9536" customFormat="false" ht="15" hidden="false" customHeight="false" outlineLevel="0" collapsed="false">
      <c r="A9536" s="0" t="n">
        <v>202408</v>
      </c>
      <c r="B9536" s="0" t="n">
        <v>202409</v>
      </c>
      <c r="C9536" s="37" t="s">
        <v>152</v>
      </c>
      <c r="D9536" s="37" t="s">
        <v>328</v>
      </c>
      <c r="E9536" s="0" t="n">
        <v>2</v>
      </c>
      <c r="F9536" s="38" t="s">
        <v>71</v>
      </c>
      <c r="G9536" s="37" t="s">
        <v>528</v>
      </c>
      <c r="H9536" s="0" t="n">
        <v>647247</v>
      </c>
      <c r="I9536" s="0" t="n">
        <v>300061</v>
      </c>
      <c r="J9536" s="0" t="n">
        <v>3871</v>
      </c>
    </row>
    <row r="9537" customFormat="false" ht="15" hidden="false" customHeight="false" outlineLevel="0" collapsed="false">
      <c r="A9537" s="0" t="n">
        <v>202408</v>
      </c>
      <c r="B9537" s="0" t="n">
        <v>202409</v>
      </c>
      <c r="C9537" s="37" t="s">
        <v>95</v>
      </c>
      <c r="D9537" s="37" t="s">
        <v>96</v>
      </c>
      <c r="E9537" s="0" t="n">
        <v>2</v>
      </c>
      <c r="F9537" s="38" t="s">
        <v>71</v>
      </c>
      <c r="G9537" s="37" t="s">
        <v>529</v>
      </c>
      <c r="H9537" s="0" t="n">
        <v>2262580</v>
      </c>
      <c r="I9537" s="0" t="n">
        <v>787788</v>
      </c>
      <c r="J9537" s="0" t="n">
        <v>3741</v>
      </c>
    </row>
    <row r="9538" customFormat="false" ht="15" hidden="false" customHeight="false" outlineLevel="0" collapsed="false">
      <c r="A9538" s="0" t="n">
        <v>202408</v>
      </c>
      <c r="B9538" s="0" t="n">
        <v>202409</v>
      </c>
      <c r="C9538" s="37" t="s">
        <v>158</v>
      </c>
      <c r="D9538" s="37" t="s">
        <v>474</v>
      </c>
      <c r="E9538" s="0" t="n">
        <v>2</v>
      </c>
      <c r="F9538" s="38" t="s">
        <v>71</v>
      </c>
      <c r="G9538" s="37" t="s">
        <v>530</v>
      </c>
      <c r="H9538" s="0" t="n">
        <v>771054</v>
      </c>
      <c r="I9538" s="0" t="n">
        <v>249984</v>
      </c>
      <c r="J9538" s="0" t="n">
        <v>31818</v>
      </c>
    </row>
    <row r="9539" customFormat="false" ht="15" hidden="false" customHeight="false" outlineLevel="0" collapsed="false">
      <c r="A9539" s="0" t="n">
        <v>202408</v>
      </c>
      <c r="B9539" s="0" t="n">
        <v>202409</v>
      </c>
      <c r="C9539" s="37" t="s">
        <v>197</v>
      </c>
      <c r="D9539" s="37" t="s">
        <v>531</v>
      </c>
      <c r="E9539" s="0" t="n">
        <v>2</v>
      </c>
      <c r="F9539" s="38" t="s">
        <v>71</v>
      </c>
      <c r="G9539" s="37" t="s">
        <v>532</v>
      </c>
      <c r="H9539" s="0" t="n">
        <v>76550</v>
      </c>
      <c r="I9539" s="0" t="n">
        <v>22954</v>
      </c>
      <c r="J9539" s="0" t="n">
        <v>3126</v>
      </c>
    </row>
    <row r="9540" customFormat="false" ht="15" hidden="false" customHeight="false" outlineLevel="0" collapsed="false">
      <c r="A9540" s="0" t="n">
        <v>202408</v>
      </c>
      <c r="B9540" s="0" t="n">
        <v>202409</v>
      </c>
      <c r="C9540" s="37" t="s">
        <v>101</v>
      </c>
      <c r="D9540" s="37" t="s">
        <v>533</v>
      </c>
      <c r="E9540" s="0" t="n">
        <v>2</v>
      </c>
      <c r="F9540" s="38" t="s">
        <v>71</v>
      </c>
      <c r="G9540" s="37" t="s">
        <v>534</v>
      </c>
      <c r="H9540" s="0" t="n">
        <v>513460</v>
      </c>
      <c r="I9540" s="0" t="n">
        <v>253222</v>
      </c>
      <c r="J9540" s="0" t="n">
        <v>18453</v>
      </c>
    </row>
    <row r="9541" customFormat="false" ht="15" hidden="false" customHeight="false" outlineLevel="0" collapsed="false">
      <c r="A9541" s="0" t="n">
        <v>202408</v>
      </c>
      <c r="B9541" s="0" t="n">
        <v>202409</v>
      </c>
      <c r="C9541" s="37" t="s">
        <v>124</v>
      </c>
      <c r="D9541" s="37" t="s">
        <v>277</v>
      </c>
      <c r="E9541" s="0" t="n">
        <v>2</v>
      </c>
      <c r="F9541" s="38" t="s">
        <v>71</v>
      </c>
      <c r="G9541" s="37" t="s">
        <v>535</v>
      </c>
      <c r="H9541" s="0" t="n">
        <v>1296538</v>
      </c>
      <c r="I9541" s="0" t="n">
        <v>1118404</v>
      </c>
      <c r="J9541" s="0" t="n">
        <v>50744</v>
      </c>
    </row>
    <row r="9542" customFormat="false" ht="15" hidden="false" customHeight="false" outlineLevel="0" collapsed="false">
      <c r="A9542" s="0" t="n">
        <v>202408</v>
      </c>
      <c r="B9542" s="0" t="n">
        <v>202409</v>
      </c>
      <c r="C9542" s="37" t="s">
        <v>101</v>
      </c>
      <c r="D9542" s="37" t="s">
        <v>450</v>
      </c>
      <c r="E9542" s="0" t="n">
        <v>2</v>
      </c>
      <c r="F9542" s="38" t="s">
        <v>71</v>
      </c>
      <c r="G9542" s="37" t="s">
        <v>536</v>
      </c>
      <c r="H9542" s="0" t="n">
        <v>56118</v>
      </c>
      <c r="I9542" s="0" t="n">
        <v>11909</v>
      </c>
      <c r="J9542" s="0" t="n">
        <v>2349</v>
      </c>
    </row>
    <row r="9543" customFormat="false" ht="15" hidden="false" customHeight="false" outlineLevel="0" collapsed="false">
      <c r="A9543" s="0" t="n">
        <v>202408</v>
      </c>
      <c r="B9543" s="0" t="n">
        <v>202409</v>
      </c>
      <c r="C9543" s="37" t="s">
        <v>178</v>
      </c>
      <c r="D9543" s="37" t="s">
        <v>102</v>
      </c>
      <c r="E9543" s="0" t="n">
        <v>2</v>
      </c>
      <c r="F9543" s="38" t="s">
        <v>71</v>
      </c>
      <c r="G9543" s="37" t="s">
        <v>537</v>
      </c>
      <c r="H9543" s="0" t="n">
        <v>160260</v>
      </c>
      <c r="I9543" s="0" t="n">
        <v>47174</v>
      </c>
      <c r="J9543" s="0" t="n">
        <v>834</v>
      </c>
    </row>
    <row r="9544" customFormat="false" ht="15" hidden="false" customHeight="false" outlineLevel="0" collapsed="false">
      <c r="A9544" s="0" t="n">
        <v>202408</v>
      </c>
      <c r="B9544" s="0" t="n">
        <v>202409</v>
      </c>
      <c r="C9544" s="37" t="s">
        <v>178</v>
      </c>
      <c r="D9544" s="37" t="s">
        <v>374</v>
      </c>
      <c r="E9544" s="0" t="n">
        <v>2</v>
      </c>
      <c r="F9544" s="38" t="s">
        <v>71</v>
      </c>
      <c r="G9544" s="37" t="s">
        <v>538</v>
      </c>
      <c r="H9544" s="0" t="n">
        <v>1181369</v>
      </c>
      <c r="I9544" s="0" t="n">
        <v>768834</v>
      </c>
      <c r="J9544" s="0" t="n">
        <v>56220</v>
      </c>
    </row>
    <row r="9545" customFormat="false" ht="15" hidden="false" customHeight="false" outlineLevel="0" collapsed="false">
      <c r="A9545" s="0" t="n">
        <v>202408</v>
      </c>
      <c r="B9545" s="0" t="n">
        <v>202409</v>
      </c>
      <c r="C9545" s="37" t="s">
        <v>109</v>
      </c>
      <c r="D9545" s="37" t="s">
        <v>150</v>
      </c>
      <c r="E9545" s="0" t="n">
        <v>2</v>
      </c>
      <c r="F9545" s="38" t="s">
        <v>71</v>
      </c>
      <c r="G9545" s="37" t="s">
        <v>539</v>
      </c>
      <c r="H9545" s="0" t="n">
        <v>663848</v>
      </c>
      <c r="I9545" s="0" t="n">
        <v>515882</v>
      </c>
      <c r="J9545" s="0" t="n">
        <v>128650</v>
      </c>
    </row>
    <row r="9546" customFormat="false" ht="15" hidden="false" customHeight="false" outlineLevel="0" collapsed="false">
      <c r="A9546" s="0" t="n">
        <v>202408</v>
      </c>
      <c r="B9546" s="0" t="n">
        <v>202409</v>
      </c>
      <c r="C9546" s="37" t="s">
        <v>158</v>
      </c>
      <c r="D9546" s="37" t="s">
        <v>540</v>
      </c>
      <c r="E9546" s="0" t="n">
        <v>2</v>
      </c>
      <c r="F9546" s="38" t="s">
        <v>71</v>
      </c>
      <c r="G9546" s="37" t="s">
        <v>541</v>
      </c>
      <c r="H9546" s="0" t="n">
        <v>988807</v>
      </c>
      <c r="I9546" s="0" t="n">
        <v>186804</v>
      </c>
      <c r="J9546" s="0" t="n">
        <v>-10033</v>
      </c>
    </row>
    <row r="9547" customFormat="false" ht="15" hidden="false" customHeight="false" outlineLevel="0" collapsed="false">
      <c r="A9547" s="0" t="n">
        <v>202408</v>
      </c>
      <c r="B9547" s="0" t="n">
        <v>202409</v>
      </c>
      <c r="C9547" s="37" t="s">
        <v>106</v>
      </c>
      <c r="D9547" s="37" t="s">
        <v>118</v>
      </c>
      <c r="E9547" s="0" t="n">
        <v>2</v>
      </c>
      <c r="F9547" s="38" t="s">
        <v>71</v>
      </c>
      <c r="G9547" s="37" t="s">
        <v>542</v>
      </c>
      <c r="H9547" s="0" t="n">
        <v>5848031</v>
      </c>
      <c r="I9547" s="0" t="n">
        <v>5029866</v>
      </c>
      <c r="J9547" s="0" t="n">
        <v>171695</v>
      </c>
    </row>
    <row r="9548" customFormat="false" ht="15" hidden="false" customHeight="false" outlineLevel="0" collapsed="false">
      <c r="A9548" s="0" t="n">
        <v>202408</v>
      </c>
      <c r="B9548" s="0" t="n">
        <v>202409</v>
      </c>
      <c r="C9548" s="37" t="s">
        <v>136</v>
      </c>
      <c r="D9548" s="37" t="s">
        <v>130</v>
      </c>
      <c r="E9548" s="0" t="n">
        <v>2</v>
      </c>
      <c r="F9548" s="38" t="s">
        <v>71</v>
      </c>
      <c r="G9548" s="37" t="s">
        <v>543</v>
      </c>
      <c r="H9548" s="0" t="n">
        <v>1001831</v>
      </c>
      <c r="I9548" s="0" t="n">
        <v>677129</v>
      </c>
      <c r="J9548" s="0" t="n">
        <v>123585</v>
      </c>
    </row>
    <row r="9549" customFormat="false" ht="15" hidden="false" customHeight="false" outlineLevel="0" collapsed="false">
      <c r="A9549" s="0" t="n">
        <v>202408</v>
      </c>
      <c r="B9549" s="0" t="n">
        <v>202409</v>
      </c>
      <c r="C9549" s="37" t="s">
        <v>136</v>
      </c>
      <c r="D9549" s="37" t="s">
        <v>447</v>
      </c>
      <c r="E9549" s="0" t="n">
        <v>2</v>
      </c>
      <c r="F9549" s="38" t="s">
        <v>71</v>
      </c>
      <c r="G9549" s="37" t="s">
        <v>544</v>
      </c>
      <c r="H9549" s="0" t="n">
        <v>1242130</v>
      </c>
      <c r="I9549" s="0" t="n">
        <v>792689</v>
      </c>
      <c r="J9549" s="0" t="n">
        <v>105269</v>
      </c>
    </row>
    <row r="9550" customFormat="false" ht="15" hidden="false" customHeight="false" outlineLevel="0" collapsed="false">
      <c r="A9550" s="0" t="n">
        <v>202408</v>
      </c>
      <c r="B9550" s="0" t="n">
        <v>202409</v>
      </c>
      <c r="C9550" s="37" t="s">
        <v>136</v>
      </c>
      <c r="D9550" s="37" t="s">
        <v>170</v>
      </c>
      <c r="E9550" s="0" t="n">
        <v>2</v>
      </c>
      <c r="F9550" s="38" t="s">
        <v>71</v>
      </c>
      <c r="G9550" s="37" t="s">
        <v>545</v>
      </c>
      <c r="H9550" s="0" t="n">
        <v>14868244</v>
      </c>
      <c r="I9550" s="0" t="n">
        <v>7816376</v>
      </c>
      <c r="J9550" s="0" t="n">
        <v>1324108</v>
      </c>
    </row>
    <row r="9551" customFormat="false" ht="15" hidden="false" customHeight="false" outlineLevel="0" collapsed="false">
      <c r="A9551" s="0" t="n">
        <v>202408</v>
      </c>
      <c r="B9551" s="0" t="n">
        <v>202409</v>
      </c>
      <c r="C9551" s="37" t="s">
        <v>106</v>
      </c>
      <c r="D9551" s="37" t="s">
        <v>210</v>
      </c>
      <c r="E9551" s="0" t="n">
        <v>2</v>
      </c>
      <c r="F9551" s="38" t="s">
        <v>71</v>
      </c>
      <c r="G9551" s="37" t="s">
        <v>546</v>
      </c>
      <c r="H9551" s="0" t="n">
        <v>483398</v>
      </c>
      <c r="I9551" s="0" t="n">
        <v>172835</v>
      </c>
      <c r="J9551" s="0" t="n">
        <v>-9037</v>
      </c>
    </row>
    <row r="9552" customFormat="false" ht="15" hidden="false" customHeight="false" outlineLevel="0" collapsed="false">
      <c r="A9552" s="0" t="n">
        <v>202408</v>
      </c>
      <c r="B9552" s="0" t="n">
        <v>202409</v>
      </c>
      <c r="C9552" s="37" t="s">
        <v>158</v>
      </c>
      <c r="D9552" s="37" t="s">
        <v>269</v>
      </c>
      <c r="E9552" s="0" t="n">
        <v>2</v>
      </c>
      <c r="F9552" s="38" t="s">
        <v>71</v>
      </c>
      <c r="G9552" s="37" t="s">
        <v>547</v>
      </c>
      <c r="H9552" s="0" t="n">
        <v>167728</v>
      </c>
      <c r="I9552" s="0" t="n">
        <v>82114</v>
      </c>
      <c r="J9552" s="0" t="n">
        <v>9206</v>
      </c>
    </row>
    <row r="9553" customFormat="false" ht="15" hidden="false" customHeight="false" outlineLevel="0" collapsed="false">
      <c r="A9553" s="0" t="n">
        <v>202408</v>
      </c>
      <c r="B9553" s="0" t="n">
        <v>202409</v>
      </c>
      <c r="C9553" s="37" t="s">
        <v>124</v>
      </c>
      <c r="D9553" s="37" t="s">
        <v>396</v>
      </c>
      <c r="E9553" s="0" t="n">
        <v>2</v>
      </c>
      <c r="F9553" s="38" t="s">
        <v>71</v>
      </c>
      <c r="G9553" s="37" t="s">
        <v>548</v>
      </c>
      <c r="H9553" s="0" t="n">
        <v>837710</v>
      </c>
      <c r="I9553" s="0" t="n">
        <v>332502</v>
      </c>
      <c r="J9553" s="0" t="n">
        <v>17117</v>
      </c>
    </row>
    <row r="9554" customFormat="false" ht="15" hidden="false" customHeight="false" outlineLevel="0" collapsed="false">
      <c r="A9554" s="0" t="n">
        <v>202408</v>
      </c>
      <c r="B9554" s="0" t="n">
        <v>202409</v>
      </c>
      <c r="C9554" s="37" t="s">
        <v>101</v>
      </c>
      <c r="D9554" s="37" t="s">
        <v>282</v>
      </c>
      <c r="E9554" s="0" t="n">
        <v>2</v>
      </c>
      <c r="F9554" s="38" t="s">
        <v>71</v>
      </c>
      <c r="G9554" s="37" t="s">
        <v>549</v>
      </c>
      <c r="H9554" s="0" t="n">
        <v>906292</v>
      </c>
      <c r="I9554" s="0" t="n">
        <v>576508</v>
      </c>
      <c r="J9554" s="0" t="n">
        <v>177127</v>
      </c>
    </row>
    <row r="9555" customFormat="false" ht="15" hidden="false" customHeight="false" outlineLevel="0" collapsed="false">
      <c r="A9555" s="0" t="n">
        <v>202408</v>
      </c>
      <c r="B9555" s="0" t="n">
        <v>202409</v>
      </c>
      <c r="C9555" s="37" t="s">
        <v>197</v>
      </c>
      <c r="D9555" s="37" t="s">
        <v>540</v>
      </c>
      <c r="E9555" s="0" t="n">
        <v>2</v>
      </c>
      <c r="F9555" s="38" t="s">
        <v>71</v>
      </c>
      <c r="G9555" s="37" t="s">
        <v>550</v>
      </c>
      <c r="H9555" s="0" t="n">
        <v>296204</v>
      </c>
      <c r="I9555" s="0" t="n">
        <v>100902</v>
      </c>
      <c r="J9555" s="0" t="n">
        <v>16239</v>
      </c>
    </row>
    <row r="9556" customFormat="false" ht="15" hidden="false" customHeight="false" outlineLevel="0" collapsed="false">
      <c r="A9556" s="0" t="n">
        <v>202408</v>
      </c>
      <c r="B9556" s="0" t="n">
        <v>202409</v>
      </c>
      <c r="C9556" s="37" t="s">
        <v>158</v>
      </c>
      <c r="D9556" s="37" t="s">
        <v>243</v>
      </c>
      <c r="E9556" s="0" t="n">
        <v>2</v>
      </c>
      <c r="F9556" s="38" t="s">
        <v>71</v>
      </c>
      <c r="G9556" s="37" t="s">
        <v>551</v>
      </c>
      <c r="H9556" s="0" t="n">
        <v>114253</v>
      </c>
      <c r="I9556" s="0" t="n">
        <v>51656</v>
      </c>
      <c r="J9556" s="0" t="n">
        <v>4017</v>
      </c>
    </row>
    <row r="9557" customFormat="false" ht="15" hidden="false" customHeight="false" outlineLevel="0" collapsed="false">
      <c r="A9557" s="0" t="n">
        <v>202408</v>
      </c>
      <c r="B9557" s="0" t="n">
        <v>202409</v>
      </c>
      <c r="C9557" s="37" t="s">
        <v>112</v>
      </c>
      <c r="D9557" s="37" t="s">
        <v>220</v>
      </c>
      <c r="E9557" s="0" t="n">
        <v>2</v>
      </c>
      <c r="F9557" s="38" t="s">
        <v>71</v>
      </c>
      <c r="G9557" s="37" t="s">
        <v>552</v>
      </c>
      <c r="H9557" s="0" t="n">
        <v>7164842</v>
      </c>
      <c r="I9557" s="0" t="n">
        <v>12587097</v>
      </c>
      <c r="J9557" s="0" t="n">
        <v>1366831</v>
      </c>
    </row>
    <row r="9558" customFormat="false" ht="15" hidden="false" customHeight="false" outlineLevel="0" collapsed="false">
      <c r="A9558" s="0" t="n">
        <v>202408</v>
      </c>
      <c r="B9558" s="0" t="n">
        <v>202409</v>
      </c>
      <c r="C9558" s="37" t="s">
        <v>184</v>
      </c>
      <c r="D9558" s="37" t="s">
        <v>509</v>
      </c>
      <c r="E9558" s="0" t="n">
        <v>2</v>
      </c>
      <c r="F9558" s="38" t="s">
        <v>71</v>
      </c>
      <c r="G9558" s="37" t="s">
        <v>553</v>
      </c>
      <c r="H9558" s="0" t="n">
        <v>799071</v>
      </c>
      <c r="I9558" s="0" t="n">
        <v>271259</v>
      </c>
      <c r="J9558" s="0" t="n">
        <v>23173</v>
      </c>
    </row>
    <row r="9559" customFormat="false" ht="15" hidden="false" customHeight="false" outlineLevel="0" collapsed="false">
      <c r="A9559" s="0" t="n">
        <v>202408</v>
      </c>
      <c r="B9559" s="0" t="n">
        <v>202409</v>
      </c>
      <c r="C9559" s="37" t="s">
        <v>109</v>
      </c>
      <c r="D9559" s="37" t="s">
        <v>143</v>
      </c>
      <c r="E9559" s="0" t="n">
        <v>2</v>
      </c>
      <c r="F9559" s="38" t="s">
        <v>71</v>
      </c>
      <c r="G9559" s="37" t="s">
        <v>554</v>
      </c>
      <c r="H9559" s="0" t="n">
        <v>261639</v>
      </c>
      <c r="I9559" s="0" t="n">
        <v>111812</v>
      </c>
      <c r="J9559" s="0" t="n">
        <v>16761</v>
      </c>
    </row>
    <row r="9560" customFormat="false" ht="15" hidden="false" customHeight="false" outlineLevel="0" collapsed="false">
      <c r="A9560" s="0" t="n">
        <v>202408</v>
      </c>
      <c r="B9560" s="0" t="n">
        <v>202409</v>
      </c>
      <c r="C9560" s="37" t="s">
        <v>136</v>
      </c>
      <c r="D9560" s="37" t="s">
        <v>314</v>
      </c>
      <c r="E9560" s="0" t="n">
        <v>2</v>
      </c>
      <c r="F9560" s="38" t="s">
        <v>71</v>
      </c>
      <c r="G9560" s="37" t="s">
        <v>555</v>
      </c>
      <c r="H9560" s="0" t="n">
        <v>1525378</v>
      </c>
      <c r="I9560" s="0" t="n">
        <v>389752</v>
      </c>
      <c r="J9560" s="0" t="n">
        <v>-2194</v>
      </c>
    </row>
    <row r="9561" customFormat="false" ht="15" hidden="false" customHeight="false" outlineLevel="0" collapsed="false">
      <c r="A9561" s="0" t="n">
        <v>202408</v>
      </c>
      <c r="B9561" s="0" t="n">
        <v>202409</v>
      </c>
      <c r="C9561" s="37" t="s">
        <v>106</v>
      </c>
      <c r="D9561" s="37" t="s">
        <v>174</v>
      </c>
      <c r="E9561" s="0" t="n">
        <v>2</v>
      </c>
      <c r="F9561" s="38" t="s">
        <v>71</v>
      </c>
      <c r="G9561" s="37" t="s">
        <v>556</v>
      </c>
      <c r="H9561" s="0" t="n">
        <v>429546</v>
      </c>
      <c r="I9561" s="0" t="n">
        <v>388286</v>
      </c>
      <c r="J9561" s="0" t="n">
        <v>84072</v>
      </c>
    </row>
    <row r="9562" customFormat="false" ht="15" hidden="false" customHeight="false" outlineLevel="0" collapsed="false">
      <c r="A9562" s="0" t="n">
        <v>202408</v>
      </c>
      <c r="B9562" s="0" t="n">
        <v>202409</v>
      </c>
      <c r="C9562" s="37" t="s">
        <v>112</v>
      </c>
      <c r="D9562" s="37" t="s">
        <v>482</v>
      </c>
      <c r="E9562" s="0" t="n">
        <v>2</v>
      </c>
      <c r="F9562" s="38" t="s">
        <v>71</v>
      </c>
      <c r="G9562" s="37" t="s">
        <v>557</v>
      </c>
      <c r="H9562" s="0" t="n">
        <v>432499</v>
      </c>
      <c r="I9562" s="0" t="n">
        <v>289450</v>
      </c>
      <c r="J9562" s="0" t="n">
        <v>-15188</v>
      </c>
    </row>
    <row r="9563" customFormat="false" ht="15" hidden="false" customHeight="false" outlineLevel="0" collapsed="false">
      <c r="A9563" s="0" t="n">
        <v>202408</v>
      </c>
      <c r="B9563" s="0" t="n">
        <v>202409</v>
      </c>
      <c r="C9563" s="37" t="s">
        <v>101</v>
      </c>
      <c r="D9563" s="37" t="s">
        <v>391</v>
      </c>
      <c r="E9563" s="0" t="n">
        <v>2</v>
      </c>
      <c r="F9563" s="38" t="s">
        <v>71</v>
      </c>
      <c r="G9563" s="37" t="s">
        <v>558</v>
      </c>
      <c r="H9563" s="0" t="n">
        <v>1011565</v>
      </c>
      <c r="I9563" s="0" t="n">
        <v>286325</v>
      </c>
      <c r="J9563" s="0" t="n">
        <v>28777</v>
      </c>
    </row>
    <row r="9564" customFormat="false" ht="15" hidden="false" customHeight="false" outlineLevel="0" collapsed="false">
      <c r="A9564" s="0" t="n">
        <v>202408</v>
      </c>
      <c r="B9564" s="0" t="n">
        <v>202409</v>
      </c>
      <c r="C9564" s="37" t="s">
        <v>197</v>
      </c>
      <c r="D9564" s="37" t="s">
        <v>470</v>
      </c>
      <c r="E9564" s="0" t="n">
        <v>2</v>
      </c>
      <c r="F9564" s="38" t="s">
        <v>71</v>
      </c>
      <c r="G9564" s="37" t="s">
        <v>559</v>
      </c>
      <c r="H9564" s="0" t="n">
        <v>131054</v>
      </c>
      <c r="I9564" s="0" t="n">
        <v>82281</v>
      </c>
      <c r="J9564" s="0" t="n">
        <v>-200</v>
      </c>
    </row>
    <row r="9565" customFormat="false" ht="15" hidden="false" customHeight="false" outlineLevel="0" collapsed="false">
      <c r="A9565" s="0" t="n">
        <v>202408</v>
      </c>
      <c r="B9565" s="0" t="n">
        <v>202409</v>
      </c>
      <c r="C9565" s="37" t="s">
        <v>112</v>
      </c>
      <c r="D9565" s="37" t="s">
        <v>531</v>
      </c>
      <c r="E9565" s="0" t="n">
        <v>2</v>
      </c>
      <c r="F9565" s="38" t="s">
        <v>71</v>
      </c>
      <c r="G9565" s="37" t="s">
        <v>560</v>
      </c>
      <c r="H9565" s="0" t="n">
        <v>799264</v>
      </c>
      <c r="I9565" s="0" t="n">
        <v>444675</v>
      </c>
      <c r="J9565" s="0" t="n">
        <v>37478</v>
      </c>
    </row>
    <row r="9566" customFormat="false" ht="15" hidden="false" customHeight="false" outlineLevel="0" collapsed="false">
      <c r="A9566" s="0" t="n">
        <v>202408</v>
      </c>
      <c r="B9566" s="0" t="n">
        <v>202409</v>
      </c>
      <c r="C9566" s="37" t="s">
        <v>109</v>
      </c>
      <c r="D9566" s="37" t="s">
        <v>561</v>
      </c>
      <c r="E9566" s="0" t="n">
        <v>2</v>
      </c>
      <c r="F9566" s="38" t="s">
        <v>71</v>
      </c>
      <c r="G9566" s="37" t="s">
        <v>562</v>
      </c>
      <c r="H9566" s="0" t="n">
        <v>4545988</v>
      </c>
      <c r="I9566" s="0" t="n">
        <v>1527509</v>
      </c>
      <c r="J9566" s="0" t="n">
        <v>273121</v>
      </c>
    </row>
    <row r="9567" customFormat="false" ht="15" hidden="false" customHeight="false" outlineLevel="0" collapsed="false">
      <c r="A9567" s="0" t="n">
        <v>202408</v>
      </c>
      <c r="B9567" s="0" t="n">
        <v>202409</v>
      </c>
      <c r="C9567" s="37" t="s">
        <v>149</v>
      </c>
      <c r="D9567" s="37" t="s">
        <v>385</v>
      </c>
      <c r="E9567" s="0" t="n">
        <v>2</v>
      </c>
      <c r="F9567" s="38" t="s">
        <v>71</v>
      </c>
      <c r="G9567" s="37" t="s">
        <v>563</v>
      </c>
      <c r="H9567" s="0" t="n">
        <v>1171734</v>
      </c>
      <c r="I9567" s="0" t="n">
        <v>562277</v>
      </c>
      <c r="J9567" s="0" t="n">
        <v>-51299</v>
      </c>
    </row>
    <row r="9568" customFormat="false" ht="15" hidden="false" customHeight="false" outlineLevel="0" collapsed="false">
      <c r="A9568" s="0" t="n">
        <v>202408</v>
      </c>
      <c r="B9568" s="0" t="n">
        <v>202409</v>
      </c>
      <c r="C9568" s="37" t="s">
        <v>178</v>
      </c>
      <c r="D9568" s="37" t="s">
        <v>294</v>
      </c>
      <c r="E9568" s="0" t="n">
        <v>2</v>
      </c>
      <c r="F9568" s="38" t="s">
        <v>71</v>
      </c>
      <c r="G9568" s="37" t="s">
        <v>564</v>
      </c>
      <c r="H9568" s="0" t="n">
        <v>414831</v>
      </c>
      <c r="I9568" s="0" t="n">
        <v>167049</v>
      </c>
      <c r="J9568" s="0" t="n">
        <v>10533</v>
      </c>
    </row>
    <row r="9569" customFormat="false" ht="15" hidden="false" customHeight="false" outlineLevel="0" collapsed="false">
      <c r="A9569" s="0" t="n">
        <v>202408</v>
      </c>
      <c r="B9569" s="0" t="n">
        <v>202409</v>
      </c>
      <c r="C9569" s="37" t="s">
        <v>112</v>
      </c>
      <c r="D9569" s="37" t="s">
        <v>476</v>
      </c>
      <c r="E9569" s="0" t="n">
        <v>2</v>
      </c>
      <c r="F9569" s="38" t="s">
        <v>71</v>
      </c>
      <c r="G9569" s="37" t="s">
        <v>565</v>
      </c>
      <c r="H9569" s="0" t="n">
        <v>255159</v>
      </c>
      <c r="I9569" s="0" t="n">
        <v>213327</v>
      </c>
      <c r="J9569" s="0" t="n">
        <v>-13648</v>
      </c>
    </row>
    <row r="9570" customFormat="false" ht="15" hidden="false" customHeight="false" outlineLevel="0" collapsed="false">
      <c r="A9570" s="0" t="n">
        <v>202408</v>
      </c>
      <c r="B9570" s="0" t="n">
        <v>202409</v>
      </c>
      <c r="C9570" s="37" t="s">
        <v>158</v>
      </c>
      <c r="D9570" s="37" t="s">
        <v>145</v>
      </c>
      <c r="E9570" s="0" t="n">
        <v>2</v>
      </c>
      <c r="F9570" s="38" t="s">
        <v>71</v>
      </c>
      <c r="G9570" s="37" t="s">
        <v>566</v>
      </c>
      <c r="H9570" s="0" t="n">
        <v>350964</v>
      </c>
      <c r="I9570" s="0" t="n">
        <v>297925</v>
      </c>
      <c r="J9570" s="0" t="n">
        <v>15511</v>
      </c>
    </row>
    <row r="9571" customFormat="false" ht="15" hidden="false" customHeight="false" outlineLevel="0" collapsed="false">
      <c r="A9571" s="0" t="n">
        <v>202408</v>
      </c>
      <c r="B9571" s="0" t="n">
        <v>202409</v>
      </c>
      <c r="C9571" s="37" t="s">
        <v>95</v>
      </c>
      <c r="D9571" s="37" t="s">
        <v>223</v>
      </c>
      <c r="E9571" s="0" t="n">
        <v>2</v>
      </c>
      <c r="F9571" s="38" t="s">
        <v>71</v>
      </c>
      <c r="G9571" s="37" t="s">
        <v>567</v>
      </c>
      <c r="H9571" s="0" t="n">
        <v>379928</v>
      </c>
      <c r="I9571" s="0" t="n">
        <v>241941</v>
      </c>
      <c r="J9571" s="0" t="n">
        <v>-15542</v>
      </c>
    </row>
    <row r="9572" customFormat="false" ht="15" hidden="false" customHeight="false" outlineLevel="0" collapsed="false">
      <c r="A9572" s="0" t="n">
        <v>202408</v>
      </c>
      <c r="B9572" s="0" t="n">
        <v>202409</v>
      </c>
      <c r="C9572" s="37" t="s">
        <v>197</v>
      </c>
      <c r="D9572" s="37" t="s">
        <v>495</v>
      </c>
      <c r="E9572" s="0" t="n">
        <v>2</v>
      </c>
      <c r="F9572" s="38" t="s">
        <v>71</v>
      </c>
      <c r="G9572" s="37" t="s">
        <v>568</v>
      </c>
      <c r="H9572" s="0" t="n">
        <v>377371</v>
      </c>
      <c r="I9572" s="0" t="n">
        <v>149664</v>
      </c>
      <c r="J9572" s="0" t="n">
        <v>14394</v>
      </c>
    </row>
    <row r="9573" customFormat="false" ht="15" hidden="false" customHeight="false" outlineLevel="0" collapsed="false">
      <c r="A9573" s="0" t="n">
        <v>202408</v>
      </c>
      <c r="B9573" s="0" t="n">
        <v>202409</v>
      </c>
      <c r="C9573" s="37" t="s">
        <v>124</v>
      </c>
      <c r="D9573" s="37" t="s">
        <v>569</v>
      </c>
      <c r="E9573" s="0" t="n">
        <v>2</v>
      </c>
      <c r="F9573" s="38" t="s">
        <v>71</v>
      </c>
      <c r="G9573" s="37" t="s">
        <v>570</v>
      </c>
      <c r="H9573" s="0" t="n">
        <v>1425043</v>
      </c>
      <c r="I9573" s="0" t="n">
        <v>684324</v>
      </c>
      <c r="J9573" s="0" t="n">
        <v>25582</v>
      </c>
    </row>
    <row r="9574" customFormat="false" ht="15" hidden="false" customHeight="false" outlineLevel="0" collapsed="false">
      <c r="A9574" s="0" t="n">
        <v>202408</v>
      </c>
      <c r="B9574" s="0" t="n">
        <v>202409</v>
      </c>
      <c r="C9574" s="37" t="s">
        <v>136</v>
      </c>
      <c r="D9574" s="37" t="s">
        <v>571</v>
      </c>
      <c r="E9574" s="0" t="n">
        <v>2</v>
      </c>
      <c r="F9574" s="38" t="s">
        <v>71</v>
      </c>
      <c r="G9574" s="37" t="s">
        <v>572</v>
      </c>
      <c r="H9574" s="0" t="n">
        <v>77066</v>
      </c>
      <c r="I9574" s="0" t="n">
        <v>63272</v>
      </c>
      <c r="J9574" s="0" t="n">
        <v>9789</v>
      </c>
    </row>
    <row r="9575" customFormat="false" ht="15" hidden="false" customHeight="false" outlineLevel="0" collapsed="false">
      <c r="A9575" s="0" t="n">
        <v>202408</v>
      </c>
      <c r="B9575" s="0" t="n">
        <v>202409</v>
      </c>
      <c r="C9575" s="37" t="s">
        <v>149</v>
      </c>
      <c r="D9575" s="37" t="s">
        <v>116</v>
      </c>
      <c r="E9575" s="0" t="n">
        <v>2</v>
      </c>
      <c r="F9575" s="38" t="s">
        <v>71</v>
      </c>
      <c r="G9575" s="37" t="s">
        <v>573</v>
      </c>
      <c r="H9575" s="0" t="n">
        <v>1821435</v>
      </c>
      <c r="I9575" s="0" t="n">
        <v>948755</v>
      </c>
      <c r="J9575" s="0" t="n">
        <v>192460</v>
      </c>
    </row>
    <row r="9576" customFormat="false" ht="15" hidden="false" customHeight="false" outlineLevel="0" collapsed="false">
      <c r="A9576" s="0" t="n">
        <v>202408</v>
      </c>
      <c r="B9576" s="0" t="n">
        <v>202409</v>
      </c>
      <c r="C9576" s="37" t="s">
        <v>158</v>
      </c>
      <c r="D9576" s="37" t="s">
        <v>476</v>
      </c>
      <c r="E9576" s="0" t="n">
        <v>2</v>
      </c>
      <c r="F9576" s="38" t="s">
        <v>71</v>
      </c>
      <c r="G9576" s="37" t="s">
        <v>574</v>
      </c>
      <c r="H9576" s="0" t="n">
        <v>297678</v>
      </c>
      <c r="I9576" s="0" t="n">
        <v>112860</v>
      </c>
      <c r="J9576" s="0" t="n">
        <v>9149</v>
      </c>
    </row>
    <row r="9577" customFormat="false" ht="15" hidden="false" customHeight="false" outlineLevel="0" collapsed="false">
      <c r="A9577" s="0" t="n">
        <v>202408</v>
      </c>
      <c r="B9577" s="0" t="n">
        <v>202409</v>
      </c>
      <c r="C9577" s="37" t="s">
        <v>106</v>
      </c>
      <c r="D9577" s="37" t="s">
        <v>237</v>
      </c>
      <c r="E9577" s="0" t="n">
        <v>2</v>
      </c>
      <c r="F9577" s="38" t="s">
        <v>71</v>
      </c>
      <c r="G9577" s="37" t="s">
        <v>575</v>
      </c>
      <c r="H9577" s="0" t="n">
        <v>859396</v>
      </c>
      <c r="I9577" s="0" t="n">
        <v>387975</v>
      </c>
      <c r="J9577" s="0" t="n">
        <v>65710</v>
      </c>
    </row>
    <row r="9578" customFormat="false" ht="15" hidden="false" customHeight="false" outlineLevel="0" collapsed="false">
      <c r="A9578" s="0" t="n">
        <v>202408</v>
      </c>
      <c r="B9578" s="0" t="n">
        <v>202409</v>
      </c>
      <c r="C9578" s="37" t="s">
        <v>152</v>
      </c>
      <c r="D9578" s="37" t="s">
        <v>445</v>
      </c>
      <c r="E9578" s="0" t="n">
        <v>2</v>
      </c>
      <c r="F9578" s="38" t="s">
        <v>71</v>
      </c>
      <c r="G9578" s="37" t="s">
        <v>576</v>
      </c>
      <c r="H9578" s="0" t="n">
        <v>167963</v>
      </c>
      <c r="I9578" s="0" t="n">
        <v>93980</v>
      </c>
      <c r="J9578" s="0" t="n">
        <v>20511</v>
      </c>
    </row>
    <row r="9579" customFormat="false" ht="15" hidden="false" customHeight="false" outlineLevel="0" collapsed="false">
      <c r="A9579" s="0" t="n">
        <v>202408</v>
      </c>
      <c r="B9579" s="0" t="n">
        <v>202409</v>
      </c>
      <c r="C9579" s="37" t="s">
        <v>112</v>
      </c>
      <c r="D9579" s="37" t="s">
        <v>367</v>
      </c>
      <c r="E9579" s="0" t="n">
        <v>2</v>
      </c>
      <c r="F9579" s="38" t="s">
        <v>71</v>
      </c>
      <c r="G9579" s="37" t="s">
        <v>577</v>
      </c>
      <c r="H9579" s="0" t="n">
        <v>2293628</v>
      </c>
      <c r="I9579" s="0" t="n">
        <v>2600859</v>
      </c>
      <c r="J9579" s="0" t="n">
        <v>-31757</v>
      </c>
    </row>
    <row r="9580" customFormat="false" ht="15" hidden="false" customHeight="false" outlineLevel="0" collapsed="false">
      <c r="A9580" s="0" t="n">
        <v>202408</v>
      </c>
      <c r="B9580" s="0" t="n">
        <v>202409</v>
      </c>
      <c r="C9580" s="37" t="s">
        <v>109</v>
      </c>
      <c r="D9580" s="37" t="s">
        <v>320</v>
      </c>
      <c r="E9580" s="0" t="n">
        <v>2</v>
      </c>
      <c r="F9580" s="38" t="s">
        <v>71</v>
      </c>
      <c r="G9580" s="37" t="s">
        <v>578</v>
      </c>
      <c r="H9580" s="0" t="n">
        <v>2182388</v>
      </c>
      <c r="I9580" s="0" t="n">
        <v>451536</v>
      </c>
      <c r="J9580" s="0" t="n">
        <v>100918</v>
      </c>
    </row>
    <row r="9581" customFormat="false" ht="15" hidden="false" customHeight="false" outlineLevel="0" collapsed="false">
      <c r="A9581" s="0" t="n">
        <v>202408</v>
      </c>
      <c r="B9581" s="0" t="n">
        <v>202409</v>
      </c>
      <c r="C9581" s="37" t="s">
        <v>197</v>
      </c>
      <c r="D9581" s="37" t="s">
        <v>362</v>
      </c>
      <c r="E9581" s="0" t="n">
        <v>2</v>
      </c>
      <c r="F9581" s="38" t="s">
        <v>71</v>
      </c>
      <c r="G9581" s="37" t="s">
        <v>579</v>
      </c>
      <c r="H9581" s="0" t="n">
        <v>1890329</v>
      </c>
      <c r="I9581" s="0" t="n">
        <v>1577739</v>
      </c>
      <c r="J9581" s="0" t="n">
        <v>120391</v>
      </c>
    </row>
    <row r="9582" customFormat="false" ht="15" hidden="false" customHeight="false" outlineLevel="0" collapsed="false">
      <c r="A9582" s="0" t="n">
        <v>202408</v>
      </c>
      <c r="B9582" s="0" t="n">
        <v>202409</v>
      </c>
      <c r="C9582" s="37" t="s">
        <v>106</v>
      </c>
      <c r="D9582" s="37" t="s">
        <v>280</v>
      </c>
      <c r="E9582" s="0" t="n">
        <v>2</v>
      </c>
      <c r="F9582" s="38" t="s">
        <v>71</v>
      </c>
      <c r="G9582" s="37" t="s">
        <v>580</v>
      </c>
      <c r="H9582" s="0" t="n">
        <v>85792</v>
      </c>
      <c r="I9582" s="0" t="n">
        <v>27111</v>
      </c>
      <c r="J9582" s="0" t="n">
        <v>-484</v>
      </c>
    </row>
    <row r="9583" customFormat="false" ht="15" hidden="false" customHeight="false" outlineLevel="0" collapsed="false">
      <c r="A9583" s="0" t="n">
        <v>202408</v>
      </c>
      <c r="B9583" s="0" t="n">
        <v>202409</v>
      </c>
      <c r="C9583" s="37" t="s">
        <v>136</v>
      </c>
      <c r="D9583" s="37" t="s">
        <v>208</v>
      </c>
      <c r="E9583" s="0" t="n">
        <v>2</v>
      </c>
      <c r="F9583" s="38" t="s">
        <v>71</v>
      </c>
      <c r="G9583" s="37" t="s">
        <v>581</v>
      </c>
      <c r="H9583" s="0" t="n">
        <v>1155619</v>
      </c>
      <c r="I9583" s="0" t="n">
        <v>654186</v>
      </c>
      <c r="J9583" s="0" t="n">
        <v>71860</v>
      </c>
    </row>
    <row r="9584" customFormat="false" ht="15" hidden="false" customHeight="false" outlineLevel="0" collapsed="false">
      <c r="A9584" s="0" t="n">
        <v>202408</v>
      </c>
      <c r="B9584" s="0" t="n">
        <v>202409</v>
      </c>
      <c r="C9584" s="37" t="s">
        <v>124</v>
      </c>
      <c r="D9584" s="37" t="s">
        <v>212</v>
      </c>
      <c r="E9584" s="0" t="n">
        <v>2</v>
      </c>
      <c r="F9584" s="38" t="s">
        <v>71</v>
      </c>
      <c r="G9584" s="37" t="s">
        <v>582</v>
      </c>
      <c r="H9584" s="0" t="n">
        <v>838429</v>
      </c>
      <c r="I9584" s="0" t="n">
        <v>725662</v>
      </c>
      <c r="J9584" s="0" t="n">
        <v>52821</v>
      </c>
    </row>
    <row r="9585" customFormat="false" ht="15" hidden="false" customHeight="false" outlineLevel="0" collapsed="false">
      <c r="A9585" s="0" t="n">
        <v>202408</v>
      </c>
      <c r="B9585" s="0" t="n">
        <v>202409</v>
      </c>
      <c r="C9585" s="37" t="s">
        <v>109</v>
      </c>
      <c r="D9585" s="37" t="s">
        <v>482</v>
      </c>
      <c r="E9585" s="0" t="n">
        <v>2</v>
      </c>
      <c r="F9585" s="38" t="s">
        <v>71</v>
      </c>
      <c r="G9585" s="37" t="s">
        <v>583</v>
      </c>
      <c r="H9585" s="0" t="n">
        <v>102450</v>
      </c>
      <c r="I9585" s="0" t="n">
        <v>86531</v>
      </c>
      <c r="J9585" s="0" t="n">
        <v>-5253</v>
      </c>
    </row>
    <row r="9586" customFormat="false" ht="15" hidden="false" customHeight="false" outlineLevel="0" collapsed="false">
      <c r="A9586" s="0" t="n">
        <v>202408</v>
      </c>
      <c r="B9586" s="0" t="n">
        <v>202409</v>
      </c>
      <c r="C9586" s="37" t="s">
        <v>178</v>
      </c>
      <c r="D9586" s="37" t="s">
        <v>216</v>
      </c>
      <c r="E9586" s="0" t="n">
        <v>2</v>
      </c>
      <c r="F9586" s="38" t="s">
        <v>71</v>
      </c>
      <c r="G9586" s="37" t="s">
        <v>584</v>
      </c>
      <c r="H9586" s="0" t="n">
        <v>716239</v>
      </c>
      <c r="I9586" s="0" t="n">
        <v>152275</v>
      </c>
      <c r="J9586" s="0" t="n">
        <v>-4584</v>
      </c>
    </row>
    <row r="9587" customFormat="false" ht="15" hidden="false" customHeight="false" outlineLevel="0" collapsed="false">
      <c r="A9587" s="0" t="n">
        <v>202408</v>
      </c>
      <c r="B9587" s="0" t="n">
        <v>202409</v>
      </c>
      <c r="C9587" s="37" t="s">
        <v>95</v>
      </c>
      <c r="D9587" s="37" t="s">
        <v>383</v>
      </c>
      <c r="E9587" s="0" t="n">
        <v>2</v>
      </c>
      <c r="F9587" s="38" t="s">
        <v>71</v>
      </c>
      <c r="G9587" s="37" t="s">
        <v>585</v>
      </c>
      <c r="H9587" s="0" t="n">
        <v>761748</v>
      </c>
      <c r="I9587" s="0" t="n">
        <v>321743</v>
      </c>
      <c r="J9587" s="0" t="n">
        <v>78419</v>
      </c>
    </row>
    <row r="9588" customFormat="false" ht="15" hidden="false" customHeight="false" outlineLevel="0" collapsed="false">
      <c r="A9588" s="0" t="n">
        <v>202408</v>
      </c>
      <c r="B9588" s="0" t="n">
        <v>202409</v>
      </c>
      <c r="C9588" s="37" t="s">
        <v>106</v>
      </c>
      <c r="D9588" s="37" t="s">
        <v>586</v>
      </c>
      <c r="E9588" s="0" t="n">
        <v>2</v>
      </c>
      <c r="F9588" s="38" t="s">
        <v>71</v>
      </c>
      <c r="G9588" s="37" t="s">
        <v>587</v>
      </c>
      <c r="H9588" s="0" t="n">
        <v>919686</v>
      </c>
      <c r="I9588" s="0" t="n">
        <v>796331</v>
      </c>
      <c r="J9588" s="0" t="n">
        <v>85890</v>
      </c>
    </row>
    <row r="9589" customFormat="false" ht="15" hidden="false" customHeight="false" outlineLevel="0" collapsed="false">
      <c r="A9589" s="0" t="n">
        <v>202408</v>
      </c>
      <c r="B9589" s="0" t="n">
        <v>202409</v>
      </c>
      <c r="C9589" s="37" t="s">
        <v>178</v>
      </c>
      <c r="D9589" s="37" t="s">
        <v>356</v>
      </c>
      <c r="E9589" s="0" t="n">
        <v>2</v>
      </c>
      <c r="F9589" s="38" t="s">
        <v>71</v>
      </c>
      <c r="G9589" s="37" t="s">
        <v>588</v>
      </c>
      <c r="H9589" s="0" t="n">
        <v>624998</v>
      </c>
      <c r="I9589" s="0" t="n">
        <v>160916</v>
      </c>
      <c r="J9589" s="0" t="n">
        <v>36718</v>
      </c>
    </row>
    <row r="9590" customFormat="false" ht="15" hidden="false" customHeight="false" outlineLevel="0" collapsed="false">
      <c r="A9590" s="0" t="n">
        <v>202408</v>
      </c>
      <c r="B9590" s="0" t="n">
        <v>202409</v>
      </c>
      <c r="C9590" s="37" t="s">
        <v>124</v>
      </c>
      <c r="D9590" s="37" t="s">
        <v>367</v>
      </c>
      <c r="E9590" s="0" t="n">
        <v>2</v>
      </c>
      <c r="F9590" s="38" t="s">
        <v>71</v>
      </c>
      <c r="G9590" s="37" t="s">
        <v>589</v>
      </c>
      <c r="H9590" s="0" t="n">
        <v>1005761</v>
      </c>
      <c r="I9590" s="0" t="n">
        <v>489534</v>
      </c>
      <c r="J9590" s="0" t="n">
        <v>18770</v>
      </c>
    </row>
    <row r="9591" customFormat="false" ht="15" hidden="false" customHeight="false" outlineLevel="0" collapsed="false">
      <c r="A9591" s="0" t="n">
        <v>202408</v>
      </c>
      <c r="B9591" s="0" t="n">
        <v>202409</v>
      </c>
      <c r="C9591" s="37" t="s">
        <v>101</v>
      </c>
      <c r="D9591" s="37" t="s">
        <v>590</v>
      </c>
      <c r="E9591" s="0" t="n">
        <v>2</v>
      </c>
      <c r="F9591" s="38" t="s">
        <v>71</v>
      </c>
      <c r="G9591" s="37" t="s">
        <v>591</v>
      </c>
      <c r="H9591" s="0" t="n">
        <v>3598904</v>
      </c>
      <c r="I9591" s="0" t="n">
        <v>2454164</v>
      </c>
      <c r="J9591" s="0" t="n">
        <v>-400</v>
      </c>
    </row>
    <row r="9592" customFormat="false" ht="15" hidden="false" customHeight="false" outlineLevel="0" collapsed="false">
      <c r="A9592" s="0" t="n">
        <v>202408</v>
      </c>
      <c r="B9592" s="0" t="n">
        <v>202409</v>
      </c>
      <c r="C9592" s="37" t="s">
        <v>112</v>
      </c>
      <c r="D9592" s="37" t="s">
        <v>141</v>
      </c>
      <c r="E9592" s="0" t="n">
        <v>2</v>
      </c>
      <c r="F9592" s="38" t="s">
        <v>71</v>
      </c>
      <c r="G9592" s="37" t="s">
        <v>592</v>
      </c>
      <c r="H9592" s="0" t="n">
        <v>2935375</v>
      </c>
      <c r="I9592" s="0" t="n">
        <v>1113109</v>
      </c>
      <c r="J9592" s="0" t="n">
        <v>-98323</v>
      </c>
    </row>
    <row r="9593" customFormat="false" ht="15" hidden="false" customHeight="false" outlineLevel="0" collapsed="false">
      <c r="A9593" s="0" t="n">
        <v>202408</v>
      </c>
      <c r="B9593" s="0" t="n">
        <v>202409</v>
      </c>
      <c r="C9593" s="37" t="s">
        <v>149</v>
      </c>
      <c r="D9593" s="37" t="s">
        <v>113</v>
      </c>
      <c r="E9593" s="0" t="n">
        <v>2</v>
      </c>
      <c r="F9593" s="38" t="s">
        <v>71</v>
      </c>
      <c r="G9593" s="37" t="s">
        <v>593</v>
      </c>
      <c r="H9593" s="0" t="n">
        <v>20147</v>
      </c>
      <c r="I9593" s="0" t="n">
        <v>17721</v>
      </c>
      <c r="J9593" s="0" t="n">
        <v>3133</v>
      </c>
    </row>
    <row r="9594" customFormat="false" ht="15" hidden="false" customHeight="false" outlineLevel="0" collapsed="false">
      <c r="A9594" s="0" t="n">
        <v>202408</v>
      </c>
      <c r="B9594" s="0" t="n">
        <v>202409</v>
      </c>
      <c r="C9594" s="37" t="s">
        <v>178</v>
      </c>
      <c r="D9594" s="37" t="s">
        <v>102</v>
      </c>
      <c r="E9594" s="0" t="n">
        <v>2</v>
      </c>
      <c r="F9594" s="38" t="s">
        <v>71</v>
      </c>
      <c r="G9594" s="37" t="s">
        <v>594</v>
      </c>
      <c r="H9594" s="0" t="n">
        <v>303356</v>
      </c>
      <c r="I9594" s="0" t="n">
        <v>164568</v>
      </c>
      <c r="J9594" s="0" t="n">
        <v>19923</v>
      </c>
    </row>
    <row r="9595" customFormat="false" ht="15" hidden="false" customHeight="false" outlineLevel="0" collapsed="false">
      <c r="A9595" s="0" t="n">
        <v>202408</v>
      </c>
      <c r="B9595" s="0" t="n">
        <v>202409</v>
      </c>
      <c r="C9595" s="37" t="s">
        <v>98</v>
      </c>
      <c r="D9595" s="37" t="s">
        <v>102</v>
      </c>
      <c r="E9595" s="0" t="n">
        <v>2</v>
      </c>
      <c r="F9595" s="38" t="s">
        <v>71</v>
      </c>
      <c r="G9595" s="37" t="s">
        <v>595</v>
      </c>
      <c r="H9595" s="0" t="n">
        <v>385225</v>
      </c>
      <c r="I9595" s="0" t="n">
        <v>331853</v>
      </c>
      <c r="J9595" s="0" t="n">
        <v>13024</v>
      </c>
    </row>
    <row r="9596" customFormat="false" ht="15" hidden="false" customHeight="false" outlineLevel="0" collapsed="false">
      <c r="A9596" s="0" t="n">
        <v>202408</v>
      </c>
      <c r="B9596" s="0" t="n">
        <v>202409</v>
      </c>
      <c r="C9596" s="37" t="s">
        <v>184</v>
      </c>
      <c r="D9596" s="37" t="s">
        <v>163</v>
      </c>
      <c r="E9596" s="0" t="n">
        <v>2</v>
      </c>
      <c r="F9596" s="38" t="s">
        <v>71</v>
      </c>
      <c r="G9596" s="37" t="s">
        <v>596</v>
      </c>
      <c r="H9596" s="0" t="n">
        <v>59549</v>
      </c>
      <c r="I9596" s="0" t="n">
        <v>58590</v>
      </c>
      <c r="J9596" s="0" t="n">
        <v>43</v>
      </c>
    </row>
    <row r="9597" customFormat="false" ht="15" hidden="false" customHeight="false" outlineLevel="0" collapsed="false">
      <c r="A9597" s="0" t="n">
        <v>202408</v>
      </c>
      <c r="B9597" s="0" t="n">
        <v>202409</v>
      </c>
      <c r="C9597" s="37" t="s">
        <v>184</v>
      </c>
      <c r="D9597" s="37" t="s">
        <v>380</v>
      </c>
      <c r="E9597" s="0" t="n">
        <v>2</v>
      </c>
      <c r="F9597" s="38" t="s">
        <v>71</v>
      </c>
      <c r="G9597" s="37" t="s">
        <v>597</v>
      </c>
      <c r="H9597" s="0" t="n">
        <v>560293</v>
      </c>
      <c r="I9597" s="0" t="n">
        <v>166817</v>
      </c>
      <c r="J9597" s="0" t="n">
        <v>32143</v>
      </c>
    </row>
    <row r="9598" customFormat="false" ht="15" hidden="false" customHeight="false" outlineLevel="0" collapsed="false">
      <c r="A9598" s="0" t="n">
        <v>202408</v>
      </c>
      <c r="B9598" s="0" t="n">
        <v>202409</v>
      </c>
      <c r="C9598" s="37" t="s">
        <v>98</v>
      </c>
      <c r="D9598" s="37" t="s">
        <v>380</v>
      </c>
      <c r="E9598" s="0" t="n">
        <v>2</v>
      </c>
      <c r="F9598" s="38" t="s">
        <v>71</v>
      </c>
      <c r="G9598" s="37" t="s">
        <v>598</v>
      </c>
      <c r="H9598" s="0" t="n">
        <v>2187469</v>
      </c>
      <c r="I9598" s="0" t="n">
        <v>790776</v>
      </c>
      <c r="J9598" s="0" t="n">
        <v>49243</v>
      </c>
    </row>
    <row r="9599" customFormat="false" ht="15" hidden="false" customHeight="false" outlineLevel="0" collapsed="false">
      <c r="A9599" s="0" t="n">
        <v>202408</v>
      </c>
      <c r="B9599" s="0" t="n">
        <v>202409</v>
      </c>
      <c r="C9599" s="37" t="s">
        <v>109</v>
      </c>
      <c r="D9599" s="37" t="s">
        <v>372</v>
      </c>
      <c r="E9599" s="0" t="n">
        <v>2</v>
      </c>
      <c r="F9599" s="38" t="s">
        <v>71</v>
      </c>
      <c r="G9599" s="37" t="s">
        <v>599</v>
      </c>
      <c r="H9599" s="0" t="n">
        <v>135039</v>
      </c>
      <c r="I9599" s="0" t="n">
        <v>129674</v>
      </c>
      <c r="J9599" s="0" t="n">
        <v>8214</v>
      </c>
    </row>
    <row r="9600" customFormat="false" ht="15" hidden="false" customHeight="false" outlineLevel="0" collapsed="false">
      <c r="A9600" s="0" t="n">
        <v>202408</v>
      </c>
      <c r="B9600" s="0" t="n">
        <v>202409</v>
      </c>
      <c r="C9600" s="37" t="s">
        <v>152</v>
      </c>
      <c r="D9600" s="37" t="s">
        <v>220</v>
      </c>
      <c r="E9600" s="0" t="n">
        <v>2</v>
      </c>
      <c r="F9600" s="38" t="s">
        <v>71</v>
      </c>
      <c r="G9600" s="37" t="s">
        <v>600</v>
      </c>
      <c r="H9600" s="0" t="n">
        <v>892023</v>
      </c>
      <c r="I9600" s="0" t="n">
        <v>1412646</v>
      </c>
      <c r="J9600" s="0" t="n">
        <v>28144</v>
      </c>
    </row>
    <row r="9601" customFormat="false" ht="15" hidden="false" customHeight="false" outlineLevel="0" collapsed="false">
      <c r="A9601" s="0" t="n">
        <v>202408</v>
      </c>
      <c r="B9601" s="0" t="n">
        <v>202409</v>
      </c>
      <c r="C9601" s="37" t="s">
        <v>149</v>
      </c>
      <c r="D9601" s="37" t="s">
        <v>216</v>
      </c>
      <c r="E9601" s="0" t="n">
        <v>2</v>
      </c>
      <c r="F9601" s="38" t="s">
        <v>71</v>
      </c>
      <c r="G9601" s="37" t="s">
        <v>601</v>
      </c>
      <c r="H9601" s="0" t="n">
        <v>184034</v>
      </c>
      <c r="I9601" s="0" t="n">
        <v>84534</v>
      </c>
      <c r="J9601" s="0" t="n">
        <v>3318</v>
      </c>
    </row>
    <row r="9602" customFormat="false" ht="15" hidden="false" customHeight="false" outlineLevel="0" collapsed="false">
      <c r="A9602" s="0" t="n">
        <v>202408</v>
      </c>
      <c r="B9602" s="0" t="n">
        <v>202409</v>
      </c>
      <c r="C9602" s="37" t="s">
        <v>124</v>
      </c>
      <c r="D9602" s="37" t="s">
        <v>249</v>
      </c>
      <c r="E9602" s="0" t="n">
        <v>2</v>
      </c>
      <c r="F9602" s="38" t="s">
        <v>71</v>
      </c>
      <c r="G9602" s="37" t="s">
        <v>602</v>
      </c>
      <c r="H9602" s="0" t="n">
        <v>290153</v>
      </c>
      <c r="I9602" s="0" t="n">
        <v>237068</v>
      </c>
      <c r="J9602" s="0" t="n">
        <v>32007</v>
      </c>
    </row>
    <row r="9603" customFormat="false" ht="15" hidden="false" customHeight="false" outlineLevel="0" collapsed="false">
      <c r="A9603" s="0" t="n">
        <v>202408</v>
      </c>
      <c r="B9603" s="0" t="n">
        <v>202409</v>
      </c>
      <c r="C9603" s="37" t="s">
        <v>115</v>
      </c>
      <c r="D9603" s="37" t="s">
        <v>603</v>
      </c>
      <c r="E9603" s="0" t="n">
        <v>2</v>
      </c>
      <c r="F9603" s="38" t="s">
        <v>71</v>
      </c>
      <c r="G9603" s="37" t="s">
        <v>604</v>
      </c>
      <c r="H9603" s="0" t="n">
        <v>3308946</v>
      </c>
      <c r="I9603" s="0" t="n">
        <v>1761515</v>
      </c>
      <c r="J9603" s="0" t="n">
        <v>-108587</v>
      </c>
    </row>
    <row r="9604" customFormat="false" ht="15" hidden="false" customHeight="false" outlineLevel="0" collapsed="false">
      <c r="A9604" s="0" t="n">
        <v>202408</v>
      </c>
      <c r="B9604" s="0" t="n">
        <v>202409</v>
      </c>
      <c r="C9604" s="37" t="s">
        <v>158</v>
      </c>
      <c r="D9604" s="37" t="s">
        <v>519</v>
      </c>
      <c r="E9604" s="0" t="n">
        <v>2</v>
      </c>
      <c r="F9604" s="38" t="s">
        <v>71</v>
      </c>
      <c r="G9604" s="37" t="s">
        <v>605</v>
      </c>
      <c r="H9604" s="0" t="n">
        <v>254990</v>
      </c>
      <c r="I9604" s="0" t="n">
        <v>122101</v>
      </c>
      <c r="J9604" s="0" t="n">
        <v>10754</v>
      </c>
    </row>
    <row r="9605" customFormat="false" ht="15" hidden="false" customHeight="false" outlineLevel="0" collapsed="false">
      <c r="A9605" s="0" t="n">
        <v>202408</v>
      </c>
      <c r="B9605" s="0" t="n">
        <v>202409</v>
      </c>
      <c r="C9605" s="37" t="s">
        <v>106</v>
      </c>
      <c r="D9605" s="37" t="s">
        <v>606</v>
      </c>
      <c r="E9605" s="0" t="n">
        <v>2</v>
      </c>
      <c r="F9605" s="38" t="s">
        <v>71</v>
      </c>
      <c r="G9605" s="37" t="s">
        <v>607</v>
      </c>
      <c r="H9605" s="0" t="n">
        <v>969384</v>
      </c>
      <c r="I9605" s="0" t="n">
        <v>392485</v>
      </c>
      <c r="J9605" s="0" t="n">
        <v>68904</v>
      </c>
    </row>
    <row r="9606" customFormat="false" ht="15" hidden="false" customHeight="false" outlineLevel="0" collapsed="false">
      <c r="A9606" s="0" t="n">
        <v>202408</v>
      </c>
      <c r="B9606" s="0" t="n">
        <v>202409</v>
      </c>
      <c r="C9606" s="37" t="s">
        <v>152</v>
      </c>
      <c r="D9606" s="37" t="s">
        <v>608</v>
      </c>
      <c r="E9606" s="0" t="n">
        <v>2</v>
      </c>
      <c r="F9606" s="38" t="s">
        <v>71</v>
      </c>
      <c r="G9606" s="37" t="s">
        <v>609</v>
      </c>
      <c r="H9606" s="0" t="n">
        <v>45676</v>
      </c>
      <c r="I9606" s="0" t="n">
        <v>48155</v>
      </c>
      <c r="J9606" s="0" t="n">
        <v>3444</v>
      </c>
    </row>
    <row r="9607" customFormat="false" ht="15" hidden="false" customHeight="false" outlineLevel="0" collapsed="false">
      <c r="A9607" s="0" t="n">
        <v>202408</v>
      </c>
      <c r="B9607" s="0" t="n">
        <v>202409</v>
      </c>
      <c r="C9607" s="37" t="s">
        <v>109</v>
      </c>
      <c r="D9607" s="37" t="s">
        <v>393</v>
      </c>
      <c r="E9607" s="0" t="n">
        <v>2</v>
      </c>
      <c r="F9607" s="38" t="s">
        <v>71</v>
      </c>
      <c r="G9607" s="37" t="s">
        <v>610</v>
      </c>
      <c r="H9607" s="0" t="n">
        <v>3575079</v>
      </c>
      <c r="I9607" s="0" t="n">
        <v>766639</v>
      </c>
      <c r="J9607" s="0" t="n">
        <v>142152</v>
      </c>
    </row>
    <row r="9608" customFormat="false" ht="15" hidden="false" customHeight="false" outlineLevel="0" collapsed="false">
      <c r="A9608" s="0" t="n">
        <v>202408</v>
      </c>
      <c r="B9608" s="0" t="n">
        <v>202409</v>
      </c>
      <c r="C9608" s="37" t="s">
        <v>178</v>
      </c>
      <c r="D9608" s="37" t="s">
        <v>320</v>
      </c>
      <c r="E9608" s="0" t="n">
        <v>2</v>
      </c>
      <c r="F9608" s="38" t="s">
        <v>71</v>
      </c>
      <c r="G9608" s="37" t="s">
        <v>611</v>
      </c>
      <c r="H9608" s="0" t="n">
        <v>1228319</v>
      </c>
      <c r="I9608" s="0" t="n">
        <v>418602</v>
      </c>
      <c r="J9608" s="0" t="n">
        <v>89606</v>
      </c>
    </row>
    <row r="9609" customFormat="false" ht="15" hidden="false" customHeight="false" outlineLevel="0" collapsed="false">
      <c r="A9609" s="0" t="n">
        <v>202408</v>
      </c>
      <c r="B9609" s="0" t="n">
        <v>202409</v>
      </c>
      <c r="C9609" s="37" t="s">
        <v>101</v>
      </c>
      <c r="D9609" s="37" t="s">
        <v>104</v>
      </c>
      <c r="E9609" s="0" t="n">
        <v>2</v>
      </c>
      <c r="F9609" s="38" t="s">
        <v>71</v>
      </c>
      <c r="G9609" s="37" t="s">
        <v>612</v>
      </c>
      <c r="H9609" s="0" t="n">
        <v>506479</v>
      </c>
      <c r="I9609" s="0" t="n">
        <v>579174</v>
      </c>
      <c r="J9609" s="0" t="n">
        <v>98667</v>
      </c>
    </row>
    <row r="9610" customFormat="false" ht="15" hidden="false" customHeight="false" outlineLevel="0" collapsed="false">
      <c r="A9610" s="0" t="n">
        <v>202408</v>
      </c>
      <c r="B9610" s="0" t="n">
        <v>202409</v>
      </c>
      <c r="C9610" s="37" t="s">
        <v>124</v>
      </c>
      <c r="D9610" s="37" t="s">
        <v>362</v>
      </c>
      <c r="E9610" s="0" t="n">
        <v>2</v>
      </c>
      <c r="F9610" s="38" t="s">
        <v>71</v>
      </c>
      <c r="G9610" s="37" t="s">
        <v>613</v>
      </c>
      <c r="H9610" s="0" t="n">
        <v>1091395</v>
      </c>
      <c r="I9610" s="0" t="n">
        <v>504900</v>
      </c>
      <c r="J9610" s="0" t="n">
        <v>13266</v>
      </c>
    </row>
    <row r="9611" customFormat="false" ht="15" hidden="false" customHeight="false" outlineLevel="0" collapsed="false">
      <c r="A9611" s="0" t="n">
        <v>202408</v>
      </c>
      <c r="B9611" s="0" t="n">
        <v>202409</v>
      </c>
      <c r="C9611" s="37" t="s">
        <v>136</v>
      </c>
      <c r="D9611" s="37" t="s">
        <v>603</v>
      </c>
      <c r="E9611" s="0" t="n">
        <v>2</v>
      </c>
      <c r="F9611" s="38" t="s">
        <v>71</v>
      </c>
      <c r="G9611" s="37" t="s">
        <v>614</v>
      </c>
      <c r="H9611" s="0" t="n">
        <v>93997</v>
      </c>
      <c r="I9611" s="0" t="n">
        <v>49552</v>
      </c>
      <c r="J9611" s="0" t="n">
        <v>3789</v>
      </c>
    </row>
    <row r="9612" customFormat="false" ht="15" hidden="false" customHeight="false" outlineLevel="0" collapsed="false">
      <c r="A9612" s="0" t="n">
        <v>202408</v>
      </c>
      <c r="B9612" s="0" t="n">
        <v>202409</v>
      </c>
      <c r="C9612" s="37" t="s">
        <v>152</v>
      </c>
      <c r="D9612" s="37" t="s">
        <v>387</v>
      </c>
      <c r="E9612" s="0" t="n">
        <v>2</v>
      </c>
      <c r="F9612" s="38" t="s">
        <v>71</v>
      </c>
      <c r="G9612" s="37" t="s">
        <v>615</v>
      </c>
      <c r="H9612" s="0" t="n">
        <v>1828943</v>
      </c>
      <c r="I9612" s="0" t="n">
        <v>662650</v>
      </c>
      <c r="J9612" s="0" t="n">
        <v>75924</v>
      </c>
    </row>
    <row r="9613" customFormat="false" ht="15" hidden="false" customHeight="false" outlineLevel="0" collapsed="false">
      <c r="A9613" s="0" t="n">
        <v>202408</v>
      </c>
      <c r="B9613" s="0" t="n">
        <v>202409</v>
      </c>
      <c r="C9613" s="37" t="s">
        <v>178</v>
      </c>
      <c r="D9613" s="37" t="s">
        <v>616</v>
      </c>
      <c r="E9613" s="0" t="n">
        <v>2</v>
      </c>
      <c r="F9613" s="38" t="s">
        <v>71</v>
      </c>
      <c r="G9613" s="37" t="s">
        <v>617</v>
      </c>
      <c r="H9613" s="0" t="n">
        <v>437027</v>
      </c>
      <c r="I9613" s="0" t="n">
        <v>110788</v>
      </c>
      <c r="J9613" s="0" t="n">
        <v>3659</v>
      </c>
    </row>
    <row r="9614" customFormat="false" ht="15" hidden="false" customHeight="false" outlineLevel="0" collapsed="false">
      <c r="A9614" s="0" t="n">
        <v>202408</v>
      </c>
      <c r="B9614" s="0" t="n">
        <v>202409</v>
      </c>
      <c r="C9614" s="37" t="s">
        <v>106</v>
      </c>
      <c r="D9614" s="37" t="s">
        <v>618</v>
      </c>
      <c r="E9614" s="0" t="n">
        <v>2</v>
      </c>
      <c r="F9614" s="38" t="s">
        <v>71</v>
      </c>
      <c r="G9614" s="37" t="s">
        <v>619</v>
      </c>
      <c r="H9614" s="0" t="n">
        <v>456110</v>
      </c>
      <c r="I9614" s="0" t="n">
        <v>221419</v>
      </c>
      <c r="J9614" s="0" t="n">
        <v>6574</v>
      </c>
    </row>
    <row r="9615" customFormat="false" ht="15" hidden="false" customHeight="false" outlineLevel="0" collapsed="false">
      <c r="A9615" s="0" t="n">
        <v>202408</v>
      </c>
      <c r="B9615" s="0" t="n">
        <v>202409</v>
      </c>
      <c r="C9615" s="37" t="s">
        <v>184</v>
      </c>
      <c r="D9615" s="37" t="s">
        <v>231</v>
      </c>
      <c r="E9615" s="0" t="n">
        <v>2</v>
      </c>
      <c r="F9615" s="38" t="s">
        <v>71</v>
      </c>
      <c r="G9615" s="37" t="s">
        <v>620</v>
      </c>
      <c r="H9615" s="0" t="n">
        <v>313383</v>
      </c>
      <c r="I9615" s="0" t="n">
        <v>106709</v>
      </c>
      <c r="J9615" s="0" t="n">
        <v>2526</v>
      </c>
    </row>
    <row r="9616" customFormat="false" ht="15" hidden="false" customHeight="false" outlineLevel="0" collapsed="false">
      <c r="A9616" s="0" t="n">
        <v>202408</v>
      </c>
      <c r="B9616" s="0" t="n">
        <v>202409</v>
      </c>
      <c r="C9616" s="37" t="s">
        <v>124</v>
      </c>
      <c r="D9616" s="37" t="s">
        <v>467</v>
      </c>
      <c r="E9616" s="0" t="n">
        <v>2</v>
      </c>
      <c r="F9616" s="38" t="s">
        <v>71</v>
      </c>
      <c r="G9616" s="37" t="s">
        <v>621</v>
      </c>
      <c r="H9616" s="0" t="n">
        <v>269409</v>
      </c>
      <c r="I9616" s="0" t="n">
        <v>176212</v>
      </c>
      <c r="J9616" s="0" t="n">
        <v>58918</v>
      </c>
    </row>
    <row r="9617" customFormat="false" ht="15" hidden="false" customHeight="false" outlineLevel="0" collapsed="false">
      <c r="A9617" s="0" t="n">
        <v>202408</v>
      </c>
      <c r="B9617" s="0" t="n">
        <v>202409</v>
      </c>
      <c r="C9617" s="37" t="s">
        <v>112</v>
      </c>
      <c r="D9617" s="37" t="s">
        <v>324</v>
      </c>
      <c r="E9617" s="0" t="n">
        <v>2</v>
      </c>
      <c r="F9617" s="38" t="s">
        <v>71</v>
      </c>
      <c r="G9617" s="37" t="s">
        <v>622</v>
      </c>
      <c r="H9617" s="0" t="n">
        <v>1160848</v>
      </c>
      <c r="I9617" s="0" t="n">
        <v>800316</v>
      </c>
      <c r="J9617" s="0" t="n">
        <v>42329</v>
      </c>
    </row>
    <row r="9618" customFormat="false" ht="15" hidden="false" customHeight="false" outlineLevel="0" collapsed="false">
      <c r="A9618" s="0" t="n">
        <v>202408</v>
      </c>
      <c r="B9618" s="0" t="n">
        <v>202409</v>
      </c>
      <c r="C9618" s="37" t="s">
        <v>106</v>
      </c>
      <c r="D9618" s="37" t="s">
        <v>623</v>
      </c>
      <c r="E9618" s="0" t="n">
        <v>2</v>
      </c>
      <c r="F9618" s="38" t="s">
        <v>71</v>
      </c>
      <c r="G9618" s="37" t="s">
        <v>624</v>
      </c>
      <c r="H9618" s="0" t="n">
        <v>622556</v>
      </c>
      <c r="I9618" s="0" t="n">
        <v>79029</v>
      </c>
      <c r="J9618" s="0" t="n">
        <v>14768</v>
      </c>
    </row>
    <row r="9619" customFormat="false" ht="15" hidden="false" customHeight="false" outlineLevel="0" collapsed="false">
      <c r="A9619" s="0" t="n">
        <v>202408</v>
      </c>
      <c r="B9619" s="0" t="n">
        <v>202409</v>
      </c>
      <c r="C9619" s="37" t="s">
        <v>95</v>
      </c>
      <c r="D9619" s="37" t="s">
        <v>320</v>
      </c>
      <c r="E9619" s="0" t="n">
        <v>2</v>
      </c>
      <c r="F9619" s="38" t="s">
        <v>71</v>
      </c>
      <c r="G9619" s="37" t="s">
        <v>625</v>
      </c>
      <c r="H9619" s="0" t="n">
        <v>1228735</v>
      </c>
      <c r="I9619" s="0" t="n">
        <v>476903</v>
      </c>
      <c r="J9619" s="0" t="n">
        <v>-3310</v>
      </c>
    </row>
    <row r="9620" customFormat="false" ht="15" hidden="false" customHeight="false" outlineLevel="0" collapsed="false">
      <c r="A9620" s="0" t="n">
        <v>202408</v>
      </c>
      <c r="B9620" s="0" t="n">
        <v>202409</v>
      </c>
      <c r="C9620" s="37" t="s">
        <v>197</v>
      </c>
      <c r="D9620" s="37" t="s">
        <v>626</v>
      </c>
      <c r="E9620" s="0" t="n">
        <v>2</v>
      </c>
      <c r="F9620" s="38" t="s">
        <v>71</v>
      </c>
      <c r="G9620" s="37" t="s">
        <v>627</v>
      </c>
      <c r="H9620" s="0" t="n">
        <v>493935</v>
      </c>
      <c r="I9620" s="0" t="n">
        <v>228432</v>
      </c>
      <c r="J9620" s="0" t="n">
        <v>57149</v>
      </c>
    </row>
    <row r="9621" customFormat="false" ht="15" hidden="false" customHeight="false" outlineLevel="0" collapsed="false">
      <c r="A9621" s="0" t="n">
        <v>202408</v>
      </c>
      <c r="B9621" s="0" t="n">
        <v>202409</v>
      </c>
      <c r="C9621" s="37" t="s">
        <v>197</v>
      </c>
      <c r="D9621" s="37" t="s">
        <v>172</v>
      </c>
      <c r="E9621" s="0" t="n">
        <v>2</v>
      </c>
      <c r="F9621" s="38" t="s">
        <v>71</v>
      </c>
      <c r="G9621" s="37" t="s">
        <v>628</v>
      </c>
      <c r="H9621" s="0" t="n">
        <v>940097</v>
      </c>
      <c r="I9621" s="0" t="n">
        <v>589904</v>
      </c>
      <c r="J9621" s="0" t="n">
        <v>24860</v>
      </c>
    </row>
    <row r="9622" customFormat="false" ht="15" hidden="false" customHeight="false" outlineLevel="0" collapsed="false">
      <c r="A9622" s="0" t="n">
        <v>202408</v>
      </c>
      <c r="B9622" s="0" t="n">
        <v>202409</v>
      </c>
      <c r="C9622" s="37" t="s">
        <v>124</v>
      </c>
      <c r="D9622" s="37" t="s">
        <v>420</v>
      </c>
      <c r="E9622" s="0" t="n">
        <v>2</v>
      </c>
      <c r="F9622" s="38" t="s">
        <v>71</v>
      </c>
      <c r="G9622" s="37" t="s">
        <v>629</v>
      </c>
      <c r="H9622" s="0" t="n">
        <v>423602</v>
      </c>
      <c r="I9622" s="0" t="n">
        <v>156750</v>
      </c>
      <c r="J9622" s="0" t="n">
        <v>13370</v>
      </c>
    </row>
    <row r="9623" customFormat="false" ht="15" hidden="false" customHeight="false" outlineLevel="0" collapsed="false">
      <c r="A9623" s="0" t="n">
        <v>202408</v>
      </c>
      <c r="B9623" s="0" t="n">
        <v>202409</v>
      </c>
      <c r="C9623" s="37" t="s">
        <v>95</v>
      </c>
      <c r="D9623" s="37" t="s">
        <v>200</v>
      </c>
      <c r="E9623" s="0" t="n">
        <v>2</v>
      </c>
      <c r="F9623" s="38" t="s">
        <v>71</v>
      </c>
      <c r="G9623" s="37" t="s">
        <v>630</v>
      </c>
      <c r="H9623" s="0" t="n">
        <v>7802532</v>
      </c>
      <c r="I9623" s="0" t="n">
        <v>5993989</v>
      </c>
      <c r="J9623" s="0" t="n">
        <v>-619013</v>
      </c>
    </row>
    <row r="9624" customFormat="false" ht="15" hidden="false" customHeight="false" outlineLevel="0" collapsed="false">
      <c r="A9624" s="0" t="n">
        <v>202408</v>
      </c>
      <c r="B9624" s="0" t="n">
        <v>202409</v>
      </c>
      <c r="C9624" s="37" t="s">
        <v>106</v>
      </c>
      <c r="D9624" s="37" t="s">
        <v>631</v>
      </c>
      <c r="E9624" s="0" t="n">
        <v>2</v>
      </c>
      <c r="F9624" s="38" t="s">
        <v>71</v>
      </c>
      <c r="G9624" s="37" t="s">
        <v>632</v>
      </c>
      <c r="H9624" s="0" t="n">
        <v>57070</v>
      </c>
      <c r="I9624" s="0" t="n">
        <v>36545</v>
      </c>
      <c r="J9624" s="0" t="n">
        <v>7004</v>
      </c>
    </row>
    <row r="9625" customFormat="false" ht="15" hidden="false" customHeight="false" outlineLevel="0" collapsed="false">
      <c r="A9625" s="0" t="n">
        <v>202408</v>
      </c>
      <c r="B9625" s="0" t="n">
        <v>202409</v>
      </c>
      <c r="C9625" s="37" t="s">
        <v>106</v>
      </c>
      <c r="D9625" s="37" t="s">
        <v>214</v>
      </c>
      <c r="E9625" s="0" t="n">
        <v>2</v>
      </c>
      <c r="F9625" s="38" t="s">
        <v>71</v>
      </c>
      <c r="G9625" s="37" t="s">
        <v>633</v>
      </c>
      <c r="H9625" s="0" t="n">
        <v>2267749</v>
      </c>
      <c r="I9625" s="0" t="n">
        <v>1184562</v>
      </c>
      <c r="J9625" s="0" t="n">
        <v>252693</v>
      </c>
    </row>
    <row r="9626" customFormat="false" ht="15" hidden="false" customHeight="false" outlineLevel="0" collapsed="false">
      <c r="A9626" s="0" t="n">
        <v>202408</v>
      </c>
      <c r="B9626" s="0" t="n">
        <v>202409</v>
      </c>
      <c r="C9626" s="37" t="s">
        <v>184</v>
      </c>
      <c r="D9626" s="37" t="s">
        <v>634</v>
      </c>
      <c r="E9626" s="0" t="n">
        <v>2</v>
      </c>
      <c r="F9626" s="38" t="s">
        <v>71</v>
      </c>
      <c r="G9626" s="37" t="s">
        <v>635</v>
      </c>
      <c r="H9626" s="0" t="n">
        <v>2404286</v>
      </c>
      <c r="I9626" s="0" t="n">
        <v>1649695</v>
      </c>
      <c r="J9626" s="0" t="n">
        <v>-63888</v>
      </c>
    </row>
    <row r="9627" customFormat="false" ht="15" hidden="false" customHeight="false" outlineLevel="0" collapsed="false">
      <c r="A9627" s="0" t="n">
        <v>202408</v>
      </c>
      <c r="B9627" s="0" t="n">
        <v>202409</v>
      </c>
      <c r="C9627" s="37" t="s">
        <v>109</v>
      </c>
      <c r="D9627" s="37" t="s">
        <v>636</v>
      </c>
      <c r="E9627" s="0" t="n">
        <v>2</v>
      </c>
      <c r="F9627" s="38" t="s">
        <v>71</v>
      </c>
      <c r="G9627" s="37" t="s">
        <v>637</v>
      </c>
      <c r="H9627" s="0" t="n">
        <v>190616</v>
      </c>
      <c r="I9627" s="0" t="n">
        <v>178531</v>
      </c>
      <c r="J9627" s="0" t="n">
        <v>35256</v>
      </c>
    </row>
    <row r="9628" customFormat="false" ht="15" hidden="false" customHeight="false" outlineLevel="0" collapsed="false">
      <c r="A9628" s="0" t="n">
        <v>202408</v>
      </c>
      <c r="B9628" s="0" t="n">
        <v>202409</v>
      </c>
      <c r="C9628" s="37" t="s">
        <v>106</v>
      </c>
      <c r="D9628" s="37" t="s">
        <v>638</v>
      </c>
      <c r="E9628" s="0" t="n">
        <v>2</v>
      </c>
      <c r="F9628" s="38" t="s">
        <v>71</v>
      </c>
      <c r="G9628" s="37" t="s">
        <v>639</v>
      </c>
      <c r="H9628" s="0" t="n">
        <v>6343592</v>
      </c>
      <c r="I9628" s="0" t="n">
        <v>4021197</v>
      </c>
      <c r="J9628" s="0" t="n">
        <v>-216054</v>
      </c>
    </row>
    <row r="9629" customFormat="false" ht="15" hidden="false" customHeight="false" outlineLevel="0" collapsed="false">
      <c r="A9629" s="0" t="n">
        <v>202408</v>
      </c>
      <c r="B9629" s="0" t="n">
        <v>202409</v>
      </c>
      <c r="C9629" s="37" t="s">
        <v>124</v>
      </c>
      <c r="D9629" s="37" t="s">
        <v>99</v>
      </c>
      <c r="E9629" s="0" t="n">
        <v>2</v>
      </c>
      <c r="F9629" s="38" t="s">
        <v>71</v>
      </c>
      <c r="G9629" s="37" t="s">
        <v>640</v>
      </c>
      <c r="H9629" s="0" t="n">
        <v>1907159</v>
      </c>
      <c r="I9629" s="0" t="n">
        <v>538288</v>
      </c>
      <c r="J9629" s="0" t="n">
        <v>77086</v>
      </c>
    </row>
    <row r="9630" customFormat="false" ht="15" hidden="false" customHeight="false" outlineLevel="0" collapsed="false">
      <c r="A9630" s="0" t="n">
        <v>202408</v>
      </c>
      <c r="B9630" s="0" t="n">
        <v>202409</v>
      </c>
      <c r="C9630" s="37" t="s">
        <v>109</v>
      </c>
      <c r="D9630" s="37" t="s">
        <v>300</v>
      </c>
      <c r="E9630" s="0" t="n">
        <v>2</v>
      </c>
      <c r="F9630" s="38" t="s">
        <v>71</v>
      </c>
      <c r="G9630" s="37" t="s">
        <v>641</v>
      </c>
      <c r="H9630" s="0" t="n">
        <v>1660201</v>
      </c>
      <c r="I9630" s="0" t="n">
        <v>534472</v>
      </c>
      <c r="J9630" s="0" t="n">
        <v>27367</v>
      </c>
    </row>
    <row r="9631" customFormat="false" ht="15" hidden="false" customHeight="false" outlineLevel="0" collapsed="false">
      <c r="A9631" s="0" t="n">
        <v>202408</v>
      </c>
      <c r="B9631" s="0" t="n">
        <v>202409</v>
      </c>
      <c r="C9631" s="37" t="s">
        <v>109</v>
      </c>
      <c r="D9631" s="37" t="s">
        <v>116</v>
      </c>
      <c r="E9631" s="0" t="n">
        <v>2</v>
      </c>
      <c r="F9631" s="38" t="s">
        <v>71</v>
      </c>
      <c r="G9631" s="37" t="s">
        <v>642</v>
      </c>
      <c r="H9631" s="0" t="n">
        <v>521134</v>
      </c>
      <c r="I9631" s="0" t="n">
        <v>527601</v>
      </c>
      <c r="J9631" s="0" t="n">
        <v>112709</v>
      </c>
    </row>
    <row r="9632" customFormat="false" ht="15" hidden="false" customHeight="false" outlineLevel="0" collapsed="false">
      <c r="A9632" s="0" t="n">
        <v>202408</v>
      </c>
      <c r="B9632" s="0" t="n">
        <v>202409</v>
      </c>
      <c r="C9632" s="37" t="s">
        <v>124</v>
      </c>
      <c r="D9632" s="37" t="s">
        <v>170</v>
      </c>
      <c r="E9632" s="0" t="n">
        <v>2</v>
      </c>
      <c r="F9632" s="38" t="s">
        <v>71</v>
      </c>
      <c r="G9632" s="37" t="s">
        <v>643</v>
      </c>
      <c r="H9632" s="0" t="n">
        <v>426456</v>
      </c>
      <c r="I9632" s="0" t="n">
        <v>242179</v>
      </c>
      <c r="J9632" s="0" t="n">
        <v>25409</v>
      </c>
    </row>
    <row r="9633" customFormat="false" ht="15" hidden="false" customHeight="false" outlineLevel="0" collapsed="false">
      <c r="A9633" s="0" t="n">
        <v>202408</v>
      </c>
      <c r="B9633" s="0" t="n">
        <v>202409</v>
      </c>
      <c r="C9633" s="37" t="s">
        <v>115</v>
      </c>
      <c r="D9633" s="37" t="s">
        <v>130</v>
      </c>
      <c r="E9633" s="0" t="n">
        <v>2</v>
      </c>
      <c r="F9633" s="38" t="s">
        <v>71</v>
      </c>
      <c r="G9633" s="37" t="s">
        <v>644</v>
      </c>
      <c r="H9633" s="0" t="n">
        <v>416109</v>
      </c>
      <c r="I9633" s="0" t="n">
        <v>368260</v>
      </c>
      <c r="J9633" s="0" t="n">
        <v>63763</v>
      </c>
    </row>
    <row r="9634" customFormat="false" ht="15" hidden="false" customHeight="false" outlineLevel="0" collapsed="false">
      <c r="A9634" s="0" t="n">
        <v>202408</v>
      </c>
      <c r="B9634" s="0" t="n">
        <v>202409</v>
      </c>
      <c r="C9634" s="37" t="s">
        <v>95</v>
      </c>
      <c r="D9634" s="37" t="s">
        <v>235</v>
      </c>
      <c r="E9634" s="0" t="n">
        <v>2</v>
      </c>
      <c r="F9634" s="38" t="s">
        <v>71</v>
      </c>
      <c r="G9634" s="37" t="s">
        <v>645</v>
      </c>
      <c r="H9634" s="0" t="n">
        <v>847395</v>
      </c>
      <c r="I9634" s="0" t="n">
        <v>584546</v>
      </c>
      <c r="J9634" s="0" t="n">
        <v>119116</v>
      </c>
    </row>
    <row r="9635" customFormat="false" ht="15" hidden="false" customHeight="false" outlineLevel="0" collapsed="false">
      <c r="A9635" s="0" t="n">
        <v>202408</v>
      </c>
      <c r="B9635" s="0" t="n">
        <v>202409</v>
      </c>
      <c r="C9635" s="37" t="s">
        <v>115</v>
      </c>
      <c r="D9635" s="37" t="s">
        <v>646</v>
      </c>
      <c r="E9635" s="0" t="n">
        <v>2</v>
      </c>
      <c r="F9635" s="38" t="s">
        <v>71</v>
      </c>
      <c r="G9635" s="37" t="s">
        <v>647</v>
      </c>
      <c r="H9635" s="0" t="n">
        <v>2811666</v>
      </c>
      <c r="I9635" s="0" t="n">
        <v>1320452</v>
      </c>
      <c r="J9635" s="0" t="n">
        <v>67207</v>
      </c>
    </row>
    <row r="9636" customFormat="false" ht="15" hidden="false" customHeight="false" outlineLevel="0" collapsed="false">
      <c r="A9636" s="0" t="n">
        <v>202408</v>
      </c>
      <c r="B9636" s="0" t="n">
        <v>202409</v>
      </c>
      <c r="C9636" s="37" t="s">
        <v>149</v>
      </c>
      <c r="D9636" s="37" t="s">
        <v>531</v>
      </c>
      <c r="E9636" s="0" t="n">
        <v>2</v>
      </c>
      <c r="F9636" s="38" t="s">
        <v>71</v>
      </c>
      <c r="G9636" s="37" t="s">
        <v>648</v>
      </c>
      <c r="H9636" s="0" t="n">
        <v>670663</v>
      </c>
      <c r="I9636" s="0" t="n">
        <v>941092</v>
      </c>
      <c r="J9636" s="0" t="n">
        <v>72567</v>
      </c>
    </row>
    <row r="9637" customFormat="false" ht="15" hidden="false" customHeight="false" outlineLevel="0" collapsed="false">
      <c r="A9637" s="0" t="n">
        <v>202408</v>
      </c>
      <c r="B9637" s="0" t="n">
        <v>202409</v>
      </c>
      <c r="C9637" s="37" t="s">
        <v>124</v>
      </c>
      <c r="D9637" s="37" t="s">
        <v>616</v>
      </c>
      <c r="E9637" s="0" t="n">
        <v>2</v>
      </c>
      <c r="F9637" s="38" t="s">
        <v>71</v>
      </c>
      <c r="G9637" s="37" t="s">
        <v>649</v>
      </c>
      <c r="H9637" s="0" t="n">
        <v>190849</v>
      </c>
      <c r="I9637" s="0" t="n">
        <v>129819</v>
      </c>
      <c r="J9637" s="0" t="n">
        <v>-4040</v>
      </c>
    </row>
    <row r="9638" customFormat="false" ht="15" hidden="false" customHeight="false" outlineLevel="0" collapsed="false">
      <c r="A9638" s="0" t="n">
        <v>202408</v>
      </c>
      <c r="B9638" s="0" t="n">
        <v>202409</v>
      </c>
      <c r="C9638" s="37" t="s">
        <v>101</v>
      </c>
      <c r="D9638" s="37" t="s">
        <v>445</v>
      </c>
      <c r="E9638" s="0" t="n">
        <v>2</v>
      </c>
      <c r="F9638" s="38" t="s">
        <v>71</v>
      </c>
      <c r="G9638" s="37" t="s">
        <v>650</v>
      </c>
      <c r="H9638" s="0" t="n">
        <v>1503792</v>
      </c>
      <c r="I9638" s="0" t="n">
        <v>461145</v>
      </c>
      <c r="J9638" s="0" t="n">
        <v>23056</v>
      </c>
    </row>
    <row r="9639" customFormat="false" ht="15" hidden="false" customHeight="false" outlineLevel="0" collapsed="false">
      <c r="A9639" s="0" t="n">
        <v>202408</v>
      </c>
      <c r="B9639" s="0" t="n">
        <v>202409</v>
      </c>
      <c r="C9639" s="37" t="s">
        <v>109</v>
      </c>
      <c r="D9639" s="37" t="s">
        <v>651</v>
      </c>
      <c r="E9639" s="0" t="n">
        <v>2</v>
      </c>
      <c r="F9639" s="38" t="s">
        <v>71</v>
      </c>
      <c r="G9639" s="37" t="s">
        <v>652</v>
      </c>
      <c r="H9639" s="0" t="n">
        <v>1935556</v>
      </c>
      <c r="I9639" s="0" t="n">
        <v>1195823</v>
      </c>
      <c r="J9639" s="0" t="n">
        <v>326110</v>
      </c>
    </row>
    <row r="9640" customFormat="false" ht="15" hidden="false" customHeight="false" outlineLevel="0" collapsed="false">
      <c r="A9640" s="0" t="n">
        <v>202408</v>
      </c>
      <c r="B9640" s="0" t="n">
        <v>202409</v>
      </c>
      <c r="C9640" s="37" t="s">
        <v>184</v>
      </c>
      <c r="D9640" s="37" t="s">
        <v>482</v>
      </c>
      <c r="E9640" s="0" t="n">
        <v>2</v>
      </c>
      <c r="F9640" s="38" t="s">
        <v>71</v>
      </c>
      <c r="G9640" s="37" t="s">
        <v>653</v>
      </c>
      <c r="H9640" s="0" t="n">
        <v>1093704</v>
      </c>
      <c r="I9640" s="0" t="n">
        <v>668305</v>
      </c>
      <c r="J9640" s="0" t="n">
        <v>103974</v>
      </c>
    </row>
    <row r="9641" customFormat="false" ht="15" hidden="false" customHeight="false" outlineLevel="0" collapsed="false">
      <c r="A9641" s="0" t="n">
        <v>202408</v>
      </c>
      <c r="B9641" s="0" t="n">
        <v>202409</v>
      </c>
      <c r="C9641" s="37" t="s">
        <v>136</v>
      </c>
      <c r="D9641" s="37" t="s">
        <v>606</v>
      </c>
      <c r="E9641" s="0" t="n">
        <v>2</v>
      </c>
      <c r="F9641" s="38" t="s">
        <v>71</v>
      </c>
      <c r="G9641" s="37" t="s">
        <v>654</v>
      </c>
      <c r="H9641" s="0" t="n">
        <v>1372041</v>
      </c>
      <c r="I9641" s="0" t="n">
        <v>596286</v>
      </c>
      <c r="J9641" s="0" t="n">
        <v>-14585</v>
      </c>
    </row>
    <row r="9642" customFormat="false" ht="15" hidden="false" customHeight="false" outlineLevel="0" collapsed="false">
      <c r="A9642" s="0" t="n">
        <v>202408</v>
      </c>
      <c r="B9642" s="0" t="n">
        <v>202409</v>
      </c>
      <c r="C9642" s="37" t="s">
        <v>152</v>
      </c>
      <c r="D9642" s="37" t="s">
        <v>655</v>
      </c>
      <c r="E9642" s="0" t="n">
        <v>2</v>
      </c>
      <c r="F9642" s="38" t="s">
        <v>71</v>
      </c>
      <c r="G9642" s="37" t="s">
        <v>656</v>
      </c>
      <c r="H9642" s="0" t="n">
        <v>564273</v>
      </c>
      <c r="I9642" s="0" t="n">
        <v>492065</v>
      </c>
      <c r="J9642" s="0" t="n">
        <v>119643</v>
      </c>
    </row>
    <row r="9643" customFormat="false" ht="15" hidden="false" customHeight="false" outlineLevel="0" collapsed="false">
      <c r="A9643" s="0" t="n">
        <v>202408</v>
      </c>
      <c r="B9643" s="0" t="n">
        <v>202409</v>
      </c>
      <c r="C9643" s="37" t="s">
        <v>178</v>
      </c>
      <c r="D9643" s="37" t="s">
        <v>127</v>
      </c>
      <c r="E9643" s="0" t="n">
        <v>2</v>
      </c>
      <c r="F9643" s="38" t="s">
        <v>71</v>
      </c>
      <c r="G9643" s="37" t="s">
        <v>657</v>
      </c>
      <c r="H9643" s="0" t="n">
        <v>176409</v>
      </c>
      <c r="I9643" s="0" t="n">
        <v>172407</v>
      </c>
      <c r="J9643" s="0" t="n">
        <v>20499</v>
      </c>
    </row>
    <row r="9644" customFormat="false" ht="15" hidden="false" customHeight="false" outlineLevel="0" collapsed="false">
      <c r="A9644" s="0" t="n">
        <v>202408</v>
      </c>
      <c r="B9644" s="0" t="n">
        <v>202409</v>
      </c>
      <c r="C9644" s="37" t="s">
        <v>158</v>
      </c>
      <c r="D9644" s="37" t="s">
        <v>189</v>
      </c>
      <c r="E9644" s="0" t="n">
        <v>2</v>
      </c>
      <c r="F9644" s="38" t="s">
        <v>71</v>
      </c>
      <c r="G9644" s="37" t="s">
        <v>658</v>
      </c>
      <c r="H9644" s="0" t="n">
        <v>190867</v>
      </c>
      <c r="I9644" s="0" t="n">
        <v>121272</v>
      </c>
      <c r="J9644" s="0" t="n">
        <v>19772</v>
      </c>
    </row>
    <row r="9645" customFormat="false" ht="15" hidden="false" customHeight="false" outlineLevel="0" collapsed="false">
      <c r="A9645" s="0" t="n">
        <v>202408</v>
      </c>
      <c r="B9645" s="0" t="n">
        <v>202409</v>
      </c>
      <c r="C9645" s="37" t="s">
        <v>98</v>
      </c>
      <c r="D9645" s="37" t="s">
        <v>659</v>
      </c>
      <c r="E9645" s="0" t="n">
        <v>2</v>
      </c>
      <c r="F9645" s="38" t="s">
        <v>71</v>
      </c>
      <c r="G9645" s="37" t="s">
        <v>660</v>
      </c>
      <c r="H9645" s="0" t="n">
        <v>62908</v>
      </c>
      <c r="I9645" s="0" t="n">
        <v>42136</v>
      </c>
      <c r="J9645" s="0" t="n">
        <v>5438</v>
      </c>
    </row>
    <row r="9646" customFormat="false" ht="15" hidden="false" customHeight="false" outlineLevel="0" collapsed="false">
      <c r="A9646" s="0" t="n">
        <v>202408</v>
      </c>
      <c r="B9646" s="0" t="n">
        <v>202409</v>
      </c>
      <c r="C9646" s="37" t="s">
        <v>184</v>
      </c>
      <c r="D9646" s="37" t="s">
        <v>385</v>
      </c>
      <c r="E9646" s="0" t="n">
        <v>2</v>
      </c>
      <c r="F9646" s="38" t="s">
        <v>71</v>
      </c>
      <c r="G9646" s="37" t="s">
        <v>661</v>
      </c>
      <c r="H9646" s="0" t="n">
        <v>646190</v>
      </c>
      <c r="I9646" s="0" t="n">
        <v>607502</v>
      </c>
      <c r="J9646" s="0" t="n">
        <v>74101</v>
      </c>
    </row>
    <row r="9647" customFormat="false" ht="15" hidden="false" customHeight="false" outlineLevel="0" collapsed="false">
      <c r="A9647" s="0" t="n">
        <v>202408</v>
      </c>
      <c r="B9647" s="0" t="n">
        <v>202409</v>
      </c>
      <c r="C9647" s="37" t="s">
        <v>101</v>
      </c>
      <c r="D9647" s="37" t="s">
        <v>141</v>
      </c>
      <c r="E9647" s="0" t="n">
        <v>2</v>
      </c>
      <c r="F9647" s="38" t="s">
        <v>71</v>
      </c>
      <c r="G9647" s="37" t="s">
        <v>662</v>
      </c>
      <c r="H9647" s="0" t="n">
        <v>481855</v>
      </c>
      <c r="I9647" s="0" t="n">
        <v>184487</v>
      </c>
      <c r="J9647" s="0" t="n">
        <v>-22096</v>
      </c>
    </row>
    <row r="9648" customFormat="false" ht="15" hidden="false" customHeight="false" outlineLevel="0" collapsed="false">
      <c r="A9648" s="0" t="n">
        <v>202408</v>
      </c>
      <c r="B9648" s="0" t="n">
        <v>202409</v>
      </c>
      <c r="C9648" s="37" t="s">
        <v>98</v>
      </c>
      <c r="D9648" s="37" t="s">
        <v>110</v>
      </c>
      <c r="E9648" s="0" t="n">
        <v>2</v>
      </c>
      <c r="F9648" s="38" t="s">
        <v>71</v>
      </c>
      <c r="G9648" s="37" t="s">
        <v>663</v>
      </c>
      <c r="H9648" s="0" t="n">
        <v>345769</v>
      </c>
      <c r="I9648" s="0" t="n">
        <v>556147</v>
      </c>
      <c r="J9648" s="0" t="n">
        <v>106055</v>
      </c>
    </row>
    <row r="9649" customFormat="false" ht="15" hidden="false" customHeight="false" outlineLevel="0" collapsed="false">
      <c r="A9649" s="0" t="n">
        <v>202408</v>
      </c>
      <c r="B9649" s="0" t="n">
        <v>202409</v>
      </c>
      <c r="C9649" s="37" t="s">
        <v>158</v>
      </c>
      <c r="D9649" s="37" t="s">
        <v>332</v>
      </c>
      <c r="E9649" s="0" t="n">
        <v>2</v>
      </c>
      <c r="F9649" s="38" t="s">
        <v>71</v>
      </c>
      <c r="G9649" s="37" t="s">
        <v>664</v>
      </c>
      <c r="H9649" s="0" t="n">
        <v>17191</v>
      </c>
      <c r="I9649" s="0" t="n">
        <v>15837</v>
      </c>
      <c r="J9649" s="0" t="n">
        <v>-2303</v>
      </c>
    </row>
    <row r="9650" customFormat="false" ht="15" hidden="false" customHeight="false" outlineLevel="0" collapsed="false">
      <c r="A9650" s="0" t="n">
        <v>202408</v>
      </c>
      <c r="B9650" s="0" t="n">
        <v>202409</v>
      </c>
      <c r="C9650" s="37" t="s">
        <v>178</v>
      </c>
      <c r="D9650" s="37" t="s">
        <v>134</v>
      </c>
      <c r="E9650" s="0" t="n">
        <v>2</v>
      </c>
      <c r="F9650" s="38" t="s">
        <v>71</v>
      </c>
      <c r="G9650" s="37" t="s">
        <v>665</v>
      </c>
      <c r="H9650" s="0" t="n">
        <v>127217</v>
      </c>
      <c r="I9650" s="0" t="n">
        <v>70561</v>
      </c>
      <c r="J9650" s="0" t="n">
        <v>12814</v>
      </c>
    </row>
    <row r="9651" customFormat="false" ht="15" hidden="false" customHeight="false" outlineLevel="0" collapsed="false">
      <c r="A9651" s="0" t="n">
        <v>202408</v>
      </c>
      <c r="B9651" s="0" t="n">
        <v>202409</v>
      </c>
      <c r="C9651" s="37" t="s">
        <v>136</v>
      </c>
      <c r="D9651" s="37" t="s">
        <v>511</v>
      </c>
      <c r="E9651" s="0" t="n">
        <v>2</v>
      </c>
      <c r="F9651" s="38" t="s">
        <v>71</v>
      </c>
      <c r="G9651" s="37" t="s">
        <v>666</v>
      </c>
      <c r="H9651" s="0" t="n">
        <v>2343406</v>
      </c>
      <c r="I9651" s="0" t="n">
        <v>1545927</v>
      </c>
      <c r="J9651" s="0" t="n">
        <v>139066</v>
      </c>
    </row>
    <row r="9652" customFormat="false" ht="15" hidden="false" customHeight="false" outlineLevel="0" collapsed="false">
      <c r="A9652" s="0" t="n">
        <v>202408</v>
      </c>
      <c r="B9652" s="0" t="n">
        <v>202409</v>
      </c>
      <c r="C9652" s="37" t="s">
        <v>149</v>
      </c>
      <c r="D9652" s="37" t="s">
        <v>298</v>
      </c>
      <c r="E9652" s="0" t="n">
        <v>2</v>
      </c>
      <c r="F9652" s="38" t="s">
        <v>71</v>
      </c>
      <c r="G9652" s="37" t="s">
        <v>667</v>
      </c>
      <c r="H9652" s="0" t="n">
        <v>209827</v>
      </c>
      <c r="I9652" s="0" t="n">
        <v>69796</v>
      </c>
      <c r="J9652" s="0" t="n">
        <v>11415</v>
      </c>
    </row>
    <row r="9653" customFormat="false" ht="15" hidden="false" customHeight="false" outlineLevel="0" collapsed="false">
      <c r="A9653" s="0" t="n">
        <v>202408</v>
      </c>
      <c r="B9653" s="0" t="n">
        <v>202409</v>
      </c>
      <c r="C9653" s="37" t="s">
        <v>115</v>
      </c>
      <c r="D9653" s="37" t="s">
        <v>288</v>
      </c>
      <c r="E9653" s="0" t="n">
        <v>2</v>
      </c>
      <c r="F9653" s="38" t="s">
        <v>71</v>
      </c>
      <c r="G9653" s="37" t="s">
        <v>668</v>
      </c>
      <c r="H9653" s="0" t="n">
        <v>897654</v>
      </c>
      <c r="I9653" s="0" t="n">
        <v>475836</v>
      </c>
      <c r="J9653" s="0" t="n">
        <v>45604</v>
      </c>
    </row>
    <row r="9654" customFormat="false" ht="15" hidden="false" customHeight="false" outlineLevel="0" collapsed="false">
      <c r="A9654" s="0" t="n">
        <v>202408</v>
      </c>
      <c r="B9654" s="0" t="n">
        <v>202409</v>
      </c>
      <c r="C9654" s="37" t="s">
        <v>112</v>
      </c>
      <c r="D9654" s="37" t="s">
        <v>280</v>
      </c>
      <c r="E9654" s="0" t="n">
        <v>2</v>
      </c>
      <c r="F9654" s="38" t="s">
        <v>71</v>
      </c>
      <c r="G9654" s="37" t="s">
        <v>669</v>
      </c>
      <c r="H9654" s="0" t="n">
        <v>102199</v>
      </c>
      <c r="I9654" s="0" t="n">
        <v>24774</v>
      </c>
      <c r="J9654" s="0" t="n">
        <v>4568</v>
      </c>
    </row>
    <row r="9655" customFormat="false" ht="15" hidden="false" customHeight="false" outlineLevel="0" collapsed="false">
      <c r="A9655" s="0" t="n">
        <v>202408</v>
      </c>
      <c r="B9655" s="0" t="n">
        <v>202409</v>
      </c>
      <c r="C9655" s="37" t="s">
        <v>101</v>
      </c>
      <c r="D9655" s="37" t="s">
        <v>401</v>
      </c>
      <c r="E9655" s="0" t="n">
        <v>2</v>
      </c>
      <c r="F9655" s="38" t="s">
        <v>71</v>
      </c>
      <c r="G9655" s="37" t="s">
        <v>670</v>
      </c>
      <c r="H9655" s="0" t="n">
        <v>3099258</v>
      </c>
      <c r="I9655" s="0" t="n">
        <v>1015635</v>
      </c>
      <c r="J9655" s="0" t="n">
        <v>82891</v>
      </c>
    </row>
    <row r="9656" customFormat="false" ht="15" hidden="false" customHeight="false" outlineLevel="0" collapsed="false">
      <c r="A9656" s="0" t="n">
        <v>202408</v>
      </c>
      <c r="B9656" s="0" t="n">
        <v>202409</v>
      </c>
      <c r="C9656" s="37" t="s">
        <v>149</v>
      </c>
      <c r="D9656" s="37" t="s">
        <v>258</v>
      </c>
      <c r="E9656" s="0" t="n">
        <v>2</v>
      </c>
      <c r="F9656" s="38" t="s">
        <v>71</v>
      </c>
      <c r="G9656" s="37" t="s">
        <v>671</v>
      </c>
      <c r="H9656" s="0" t="n">
        <v>431193</v>
      </c>
      <c r="I9656" s="0" t="n">
        <v>232314</v>
      </c>
      <c r="J9656" s="0" t="n">
        <v>25111</v>
      </c>
    </row>
    <row r="9657" customFormat="false" ht="15" hidden="false" customHeight="false" outlineLevel="0" collapsed="false">
      <c r="A9657" s="0" t="n">
        <v>202408</v>
      </c>
      <c r="B9657" s="0" t="n">
        <v>202409</v>
      </c>
      <c r="C9657" s="37" t="s">
        <v>106</v>
      </c>
      <c r="D9657" s="37" t="s">
        <v>389</v>
      </c>
      <c r="E9657" s="0" t="n">
        <v>2</v>
      </c>
      <c r="F9657" s="38" t="s">
        <v>71</v>
      </c>
      <c r="G9657" s="37" t="s">
        <v>672</v>
      </c>
      <c r="H9657" s="0" t="n">
        <v>664365</v>
      </c>
      <c r="I9657" s="0" t="n">
        <v>590907</v>
      </c>
      <c r="J9657" s="0" t="n">
        <v>71190</v>
      </c>
    </row>
    <row r="9658" customFormat="false" ht="15" hidden="false" customHeight="false" outlineLevel="0" collapsed="false">
      <c r="A9658" s="0" t="n">
        <v>202408</v>
      </c>
      <c r="B9658" s="0" t="n">
        <v>202409</v>
      </c>
      <c r="C9658" s="37" t="s">
        <v>115</v>
      </c>
      <c r="D9658" s="37" t="s">
        <v>673</v>
      </c>
      <c r="E9658" s="0" t="n">
        <v>2</v>
      </c>
      <c r="F9658" s="38" t="s">
        <v>71</v>
      </c>
      <c r="G9658" s="37" t="s">
        <v>674</v>
      </c>
      <c r="H9658" s="0" t="n">
        <v>7349590</v>
      </c>
      <c r="I9658" s="0" t="n">
        <v>3294988</v>
      </c>
      <c r="J9658" s="0" t="n">
        <v>882610</v>
      </c>
    </row>
    <row r="9659" customFormat="false" ht="15" hidden="false" customHeight="false" outlineLevel="0" collapsed="false">
      <c r="A9659" s="0" t="n">
        <v>202408</v>
      </c>
      <c r="B9659" s="0" t="n">
        <v>202409</v>
      </c>
      <c r="C9659" s="37" t="s">
        <v>152</v>
      </c>
      <c r="D9659" s="37" t="s">
        <v>425</v>
      </c>
      <c r="E9659" s="0" t="n">
        <v>2</v>
      </c>
      <c r="F9659" s="38" t="s">
        <v>71</v>
      </c>
      <c r="G9659" s="37" t="s">
        <v>675</v>
      </c>
      <c r="H9659" s="0" t="n">
        <v>3503669</v>
      </c>
      <c r="I9659" s="0" t="n">
        <v>2233948</v>
      </c>
      <c r="J9659" s="0" t="n">
        <v>312814</v>
      </c>
    </row>
    <row r="9660" customFormat="false" ht="15" hidden="false" customHeight="false" outlineLevel="0" collapsed="false">
      <c r="A9660" s="0" t="n">
        <v>202408</v>
      </c>
      <c r="B9660" s="0" t="n">
        <v>202409</v>
      </c>
      <c r="C9660" s="37" t="s">
        <v>158</v>
      </c>
      <c r="D9660" s="37" t="s">
        <v>282</v>
      </c>
      <c r="E9660" s="0" t="n">
        <v>2</v>
      </c>
      <c r="F9660" s="38" t="s">
        <v>71</v>
      </c>
      <c r="G9660" s="37" t="s">
        <v>676</v>
      </c>
      <c r="H9660" s="0" t="n">
        <v>403645</v>
      </c>
      <c r="I9660" s="0" t="n">
        <v>507343</v>
      </c>
      <c r="J9660" s="0" t="n">
        <v>-26222</v>
      </c>
    </row>
    <row r="9661" customFormat="false" ht="15" hidden="false" customHeight="false" outlineLevel="0" collapsed="false">
      <c r="A9661" s="0" t="n">
        <v>202408</v>
      </c>
      <c r="B9661" s="0" t="n">
        <v>202409</v>
      </c>
      <c r="C9661" s="37" t="s">
        <v>136</v>
      </c>
      <c r="D9661" s="37" t="s">
        <v>420</v>
      </c>
      <c r="E9661" s="0" t="n">
        <v>2</v>
      </c>
      <c r="F9661" s="38" t="s">
        <v>71</v>
      </c>
      <c r="G9661" s="37" t="s">
        <v>677</v>
      </c>
      <c r="H9661" s="0" t="n">
        <v>260457</v>
      </c>
      <c r="I9661" s="0" t="n">
        <v>62190</v>
      </c>
      <c r="J9661" s="0" t="n">
        <v>1468</v>
      </c>
    </row>
    <row r="9662" customFormat="false" ht="15" hidden="false" customHeight="false" outlineLevel="0" collapsed="false">
      <c r="A9662" s="0" t="n">
        <v>202408</v>
      </c>
      <c r="B9662" s="0" t="n">
        <v>202409</v>
      </c>
      <c r="C9662" s="37" t="s">
        <v>109</v>
      </c>
      <c r="D9662" s="37" t="s">
        <v>493</v>
      </c>
      <c r="E9662" s="0" t="n">
        <v>2</v>
      </c>
      <c r="F9662" s="38" t="s">
        <v>71</v>
      </c>
      <c r="G9662" s="37" t="s">
        <v>678</v>
      </c>
      <c r="H9662" s="0" t="n">
        <v>365352</v>
      </c>
      <c r="I9662" s="0" t="n">
        <v>290030</v>
      </c>
      <c r="J9662" s="0" t="n">
        <v>40546</v>
      </c>
    </row>
    <row r="9663" customFormat="false" ht="15" hidden="false" customHeight="false" outlineLevel="0" collapsed="false">
      <c r="A9663" s="0" t="n">
        <v>202408</v>
      </c>
      <c r="B9663" s="0" t="n">
        <v>202409</v>
      </c>
      <c r="C9663" s="37" t="s">
        <v>109</v>
      </c>
      <c r="D9663" s="37" t="s">
        <v>320</v>
      </c>
      <c r="E9663" s="0" t="n">
        <v>2</v>
      </c>
      <c r="F9663" s="38" t="s">
        <v>71</v>
      </c>
      <c r="G9663" s="37" t="s">
        <v>679</v>
      </c>
      <c r="H9663" s="0" t="n">
        <v>895680</v>
      </c>
      <c r="I9663" s="0" t="n">
        <v>682451</v>
      </c>
      <c r="J9663" s="0" t="n">
        <v>140568</v>
      </c>
    </row>
    <row r="9664" customFormat="false" ht="15" hidden="false" customHeight="false" outlineLevel="0" collapsed="false">
      <c r="A9664" s="0" t="n">
        <v>202408</v>
      </c>
      <c r="B9664" s="0" t="n">
        <v>202409</v>
      </c>
      <c r="C9664" s="37" t="s">
        <v>178</v>
      </c>
      <c r="D9664" s="37" t="s">
        <v>380</v>
      </c>
      <c r="E9664" s="0" t="n">
        <v>2</v>
      </c>
      <c r="F9664" s="38" t="s">
        <v>71</v>
      </c>
      <c r="G9664" s="37" t="s">
        <v>680</v>
      </c>
      <c r="H9664" s="0" t="n">
        <v>514362</v>
      </c>
      <c r="I9664" s="0" t="n">
        <v>341293</v>
      </c>
      <c r="J9664" s="0" t="n">
        <v>2656</v>
      </c>
    </row>
    <row r="9665" customFormat="false" ht="15" hidden="false" customHeight="false" outlineLevel="0" collapsed="false">
      <c r="A9665" s="0" t="n">
        <v>202408</v>
      </c>
      <c r="B9665" s="0" t="n">
        <v>202409</v>
      </c>
      <c r="C9665" s="37" t="s">
        <v>101</v>
      </c>
      <c r="D9665" s="37" t="s">
        <v>571</v>
      </c>
      <c r="E9665" s="0" t="n">
        <v>2</v>
      </c>
      <c r="F9665" s="38" t="s">
        <v>71</v>
      </c>
      <c r="G9665" s="37" t="s">
        <v>681</v>
      </c>
      <c r="H9665" s="0" t="n">
        <v>339861</v>
      </c>
      <c r="I9665" s="0" t="n">
        <v>226019</v>
      </c>
      <c r="J9665" s="0" t="n">
        <v>68707</v>
      </c>
    </row>
    <row r="9666" customFormat="false" ht="15" hidden="false" customHeight="false" outlineLevel="0" collapsed="false">
      <c r="A9666" s="0" t="n">
        <v>202408</v>
      </c>
      <c r="B9666" s="0" t="n">
        <v>202409</v>
      </c>
      <c r="C9666" s="37" t="s">
        <v>115</v>
      </c>
      <c r="D9666" s="37" t="s">
        <v>396</v>
      </c>
      <c r="E9666" s="0" t="n">
        <v>2</v>
      </c>
      <c r="F9666" s="38" t="s">
        <v>71</v>
      </c>
      <c r="G9666" s="37" t="s">
        <v>682</v>
      </c>
      <c r="H9666" s="0" t="n">
        <v>2979505</v>
      </c>
      <c r="I9666" s="0" t="n">
        <v>3945142</v>
      </c>
      <c r="J9666" s="0" t="n">
        <v>384890</v>
      </c>
    </row>
    <row r="9667" customFormat="false" ht="15" hidden="false" customHeight="false" outlineLevel="0" collapsed="false">
      <c r="A9667" s="0" t="n">
        <v>202408</v>
      </c>
      <c r="B9667" s="0" t="n">
        <v>202409</v>
      </c>
      <c r="C9667" s="37" t="s">
        <v>178</v>
      </c>
      <c r="D9667" s="37" t="s">
        <v>247</v>
      </c>
      <c r="E9667" s="0" t="n">
        <v>2</v>
      </c>
      <c r="F9667" s="38" t="s">
        <v>71</v>
      </c>
      <c r="G9667" s="37" t="s">
        <v>683</v>
      </c>
      <c r="H9667" s="0" t="n">
        <v>537322</v>
      </c>
      <c r="I9667" s="0" t="n">
        <v>284393</v>
      </c>
      <c r="J9667" s="0" t="n">
        <v>34712</v>
      </c>
    </row>
    <row r="9668" customFormat="false" ht="15" hidden="false" customHeight="false" outlineLevel="0" collapsed="false">
      <c r="A9668" s="0" t="n">
        <v>202408</v>
      </c>
      <c r="B9668" s="0" t="n">
        <v>202409</v>
      </c>
      <c r="C9668" s="37" t="s">
        <v>178</v>
      </c>
      <c r="D9668" s="37" t="s">
        <v>684</v>
      </c>
      <c r="E9668" s="0" t="n">
        <v>2</v>
      </c>
      <c r="F9668" s="38" t="s">
        <v>71</v>
      </c>
      <c r="G9668" s="37" t="s">
        <v>685</v>
      </c>
      <c r="H9668" s="0" t="n">
        <v>9414411</v>
      </c>
      <c r="I9668" s="0" t="n">
        <v>6908064</v>
      </c>
      <c r="J9668" s="0" t="n">
        <v>-313677</v>
      </c>
    </row>
    <row r="9669" customFormat="false" ht="15" hidden="false" customHeight="false" outlineLevel="0" collapsed="false">
      <c r="A9669" s="0" t="n">
        <v>202408</v>
      </c>
      <c r="B9669" s="0" t="n">
        <v>202409</v>
      </c>
      <c r="C9669" s="37" t="s">
        <v>95</v>
      </c>
      <c r="D9669" s="37" t="s">
        <v>513</v>
      </c>
      <c r="E9669" s="0" t="n">
        <v>2</v>
      </c>
      <c r="F9669" s="38" t="s">
        <v>71</v>
      </c>
      <c r="G9669" s="37" t="s">
        <v>686</v>
      </c>
      <c r="H9669" s="0" t="n">
        <v>479262</v>
      </c>
      <c r="I9669" s="0" t="n">
        <v>439259</v>
      </c>
      <c r="J9669" s="0" t="n">
        <v>84139</v>
      </c>
    </row>
    <row r="9670" customFormat="false" ht="15" hidden="false" customHeight="false" outlineLevel="0" collapsed="false">
      <c r="A9670" s="0" t="n">
        <v>202408</v>
      </c>
      <c r="B9670" s="0" t="n">
        <v>202409</v>
      </c>
      <c r="C9670" s="37" t="s">
        <v>109</v>
      </c>
      <c r="D9670" s="37" t="s">
        <v>531</v>
      </c>
      <c r="E9670" s="0" t="n">
        <v>2</v>
      </c>
      <c r="F9670" s="38" t="s">
        <v>71</v>
      </c>
      <c r="G9670" s="37" t="s">
        <v>687</v>
      </c>
      <c r="H9670" s="0" t="n">
        <v>4644745</v>
      </c>
      <c r="I9670" s="0" t="n">
        <v>1138988</v>
      </c>
      <c r="J9670" s="0" t="n">
        <v>40345</v>
      </c>
    </row>
    <row r="9671" customFormat="false" ht="15" hidden="false" customHeight="false" outlineLevel="0" collapsed="false">
      <c r="A9671" s="0" t="n">
        <v>202408</v>
      </c>
      <c r="B9671" s="0" t="n">
        <v>202409</v>
      </c>
      <c r="C9671" s="37" t="s">
        <v>115</v>
      </c>
      <c r="D9671" s="37" t="s">
        <v>385</v>
      </c>
      <c r="E9671" s="0" t="n">
        <v>2</v>
      </c>
      <c r="F9671" s="38" t="s">
        <v>71</v>
      </c>
      <c r="G9671" s="37" t="s">
        <v>688</v>
      </c>
      <c r="H9671" s="0" t="n">
        <v>719664</v>
      </c>
      <c r="I9671" s="0" t="n">
        <v>154223</v>
      </c>
      <c r="J9671" s="0" t="n">
        <v>835</v>
      </c>
    </row>
    <row r="9672" customFormat="false" ht="15" hidden="false" customHeight="false" outlineLevel="0" collapsed="false">
      <c r="A9672" s="0" t="n">
        <v>202408</v>
      </c>
      <c r="B9672" s="0" t="n">
        <v>202409</v>
      </c>
      <c r="C9672" s="37" t="s">
        <v>95</v>
      </c>
      <c r="D9672" s="37" t="s">
        <v>328</v>
      </c>
      <c r="E9672" s="0" t="n">
        <v>2</v>
      </c>
      <c r="F9672" s="38" t="s">
        <v>71</v>
      </c>
      <c r="G9672" s="37" t="s">
        <v>689</v>
      </c>
      <c r="H9672" s="0" t="n">
        <v>1754989</v>
      </c>
      <c r="I9672" s="0" t="n">
        <v>1715738</v>
      </c>
      <c r="J9672" s="0" t="n">
        <v>82837</v>
      </c>
    </row>
    <row r="9673" customFormat="false" ht="15" hidden="false" customHeight="false" outlineLevel="0" collapsed="false">
      <c r="A9673" s="0" t="n">
        <v>202408</v>
      </c>
      <c r="B9673" s="0" t="n">
        <v>202409</v>
      </c>
      <c r="C9673" s="37" t="s">
        <v>178</v>
      </c>
      <c r="D9673" s="37" t="s">
        <v>372</v>
      </c>
      <c r="E9673" s="0" t="n">
        <v>2</v>
      </c>
      <c r="F9673" s="38" t="s">
        <v>71</v>
      </c>
      <c r="G9673" s="37" t="s">
        <v>690</v>
      </c>
      <c r="H9673" s="0" t="n">
        <v>141377</v>
      </c>
      <c r="I9673" s="0" t="n">
        <v>49055</v>
      </c>
      <c r="J9673" s="0" t="n">
        <v>10708</v>
      </c>
    </row>
    <row r="9674" customFormat="false" ht="15" hidden="false" customHeight="false" outlineLevel="0" collapsed="false">
      <c r="A9674" s="0" t="n">
        <v>202408</v>
      </c>
      <c r="B9674" s="0" t="n">
        <v>202409</v>
      </c>
      <c r="C9674" s="37" t="s">
        <v>197</v>
      </c>
      <c r="D9674" s="37" t="s">
        <v>502</v>
      </c>
      <c r="E9674" s="0" t="n">
        <v>2</v>
      </c>
      <c r="F9674" s="38" t="s">
        <v>71</v>
      </c>
      <c r="G9674" s="37" t="s">
        <v>691</v>
      </c>
      <c r="H9674" s="0" t="n">
        <v>200096</v>
      </c>
      <c r="I9674" s="0" t="n">
        <v>112215</v>
      </c>
      <c r="J9674" s="0" t="n">
        <v>14204</v>
      </c>
    </row>
    <row r="9675" customFormat="false" ht="15" hidden="false" customHeight="false" outlineLevel="0" collapsed="false">
      <c r="A9675" s="0" t="n">
        <v>202408</v>
      </c>
      <c r="B9675" s="0" t="n">
        <v>202409</v>
      </c>
      <c r="C9675" s="37" t="s">
        <v>124</v>
      </c>
      <c r="D9675" s="37" t="s">
        <v>393</v>
      </c>
      <c r="E9675" s="0" t="n">
        <v>2</v>
      </c>
      <c r="F9675" s="38" t="s">
        <v>71</v>
      </c>
      <c r="G9675" s="37" t="s">
        <v>692</v>
      </c>
      <c r="H9675" s="0" t="n">
        <v>1045428</v>
      </c>
      <c r="I9675" s="0" t="n">
        <v>488826</v>
      </c>
      <c r="J9675" s="0" t="n">
        <v>-4355</v>
      </c>
    </row>
    <row r="9676" customFormat="false" ht="15" hidden="false" customHeight="false" outlineLevel="0" collapsed="false">
      <c r="A9676" s="0" t="n">
        <v>202408</v>
      </c>
      <c r="B9676" s="0" t="n">
        <v>202409</v>
      </c>
      <c r="C9676" s="37" t="s">
        <v>178</v>
      </c>
      <c r="D9676" s="37" t="s">
        <v>693</v>
      </c>
      <c r="E9676" s="0" t="n">
        <v>2</v>
      </c>
      <c r="F9676" s="38" t="s">
        <v>71</v>
      </c>
      <c r="G9676" s="37" t="s">
        <v>694</v>
      </c>
      <c r="H9676" s="0" t="n">
        <v>1743033</v>
      </c>
      <c r="I9676" s="0" t="n">
        <v>892612</v>
      </c>
      <c r="J9676" s="0" t="n">
        <v>24067</v>
      </c>
    </row>
    <row r="9677" customFormat="false" ht="15" hidden="false" customHeight="false" outlineLevel="0" collapsed="false">
      <c r="A9677" s="0" t="n">
        <v>202408</v>
      </c>
      <c r="B9677" s="0" t="n">
        <v>202409</v>
      </c>
      <c r="C9677" s="37" t="s">
        <v>95</v>
      </c>
      <c r="D9677" s="37" t="s">
        <v>519</v>
      </c>
      <c r="E9677" s="0" t="n">
        <v>2</v>
      </c>
      <c r="F9677" s="38" t="s">
        <v>71</v>
      </c>
      <c r="G9677" s="37" t="s">
        <v>695</v>
      </c>
      <c r="H9677" s="0" t="n">
        <v>476914</v>
      </c>
      <c r="I9677" s="0" t="n">
        <v>229221</v>
      </c>
      <c r="J9677" s="0" t="n">
        <v>50648</v>
      </c>
    </row>
    <row r="9678" customFormat="false" ht="15" hidden="false" customHeight="false" outlineLevel="0" collapsed="false">
      <c r="A9678" s="0" t="n">
        <v>202408</v>
      </c>
      <c r="B9678" s="0" t="n">
        <v>202409</v>
      </c>
      <c r="C9678" s="37" t="s">
        <v>152</v>
      </c>
      <c r="D9678" s="37" t="s">
        <v>341</v>
      </c>
      <c r="E9678" s="0" t="n">
        <v>2</v>
      </c>
      <c r="F9678" s="38" t="s">
        <v>71</v>
      </c>
      <c r="G9678" s="37" t="s">
        <v>696</v>
      </c>
      <c r="H9678" s="0" t="n">
        <v>155015</v>
      </c>
      <c r="I9678" s="0" t="n">
        <v>236390</v>
      </c>
      <c r="J9678" s="0" t="n">
        <v>13323</v>
      </c>
    </row>
    <row r="9679" customFormat="false" ht="15" hidden="false" customHeight="false" outlineLevel="0" collapsed="false">
      <c r="A9679" s="0" t="n">
        <v>202408</v>
      </c>
      <c r="B9679" s="0" t="n">
        <v>202409</v>
      </c>
      <c r="C9679" s="37" t="s">
        <v>149</v>
      </c>
      <c r="D9679" s="37" t="s">
        <v>245</v>
      </c>
      <c r="E9679" s="0" t="n">
        <v>2</v>
      </c>
      <c r="F9679" s="38" t="s">
        <v>71</v>
      </c>
      <c r="G9679" s="37" t="s">
        <v>697</v>
      </c>
      <c r="H9679" s="0" t="n">
        <v>125816</v>
      </c>
      <c r="I9679" s="0" t="n">
        <v>70592</v>
      </c>
      <c r="J9679" s="0" t="n">
        <v>9603</v>
      </c>
    </row>
    <row r="9680" customFormat="false" ht="15" hidden="false" customHeight="false" outlineLevel="0" collapsed="false">
      <c r="A9680" s="0" t="n">
        <v>202408</v>
      </c>
      <c r="B9680" s="0" t="n">
        <v>202409</v>
      </c>
      <c r="C9680" s="37" t="s">
        <v>184</v>
      </c>
      <c r="D9680" s="37" t="s">
        <v>306</v>
      </c>
      <c r="E9680" s="0" t="n">
        <v>2</v>
      </c>
      <c r="F9680" s="38" t="s">
        <v>71</v>
      </c>
      <c r="G9680" s="37" t="s">
        <v>698</v>
      </c>
      <c r="H9680" s="0" t="n">
        <v>90154</v>
      </c>
      <c r="I9680" s="0" t="n">
        <v>71418</v>
      </c>
      <c r="J9680" s="0" t="n">
        <v>11464</v>
      </c>
    </row>
    <row r="9681" customFormat="false" ht="15" hidden="false" customHeight="false" outlineLevel="0" collapsed="false">
      <c r="A9681" s="0" t="n">
        <v>202408</v>
      </c>
      <c r="B9681" s="0" t="n">
        <v>202409</v>
      </c>
      <c r="C9681" s="37" t="s">
        <v>124</v>
      </c>
      <c r="D9681" s="37" t="s">
        <v>311</v>
      </c>
      <c r="E9681" s="0" t="n">
        <v>2</v>
      </c>
      <c r="F9681" s="38" t="s">
        <v>71</v>
      </c>
      <c r="G9681" s="37" t="s">
        <v>699</v>
      </c>
      <c r="H9681" s="0" t="n">
        <v>62392</v>
      </c>
      <c r="I9681" s="0" t="n">
        <v>32175</v>
      </c>
      <c r="J9681" s="0" t="n">
        <v>-8426</v>
      </c>
    </row>
    <row r="9682" customFormat="false" ht="15" hidden="false" customHeight="false" outlineLevel="0" collapsed="false">
      <c r="A9682" s="0" t="n">
        <v>202408</v>
      </c>
      <c r="B9682" s="0" t="n">
        <v>202409</v>
      </c>
      <c r="C9682" s="37" t="s">
        <v>109</v>
      </c>
      <c r="D9682" s="37" t="s">
        <v>700</v>
      </c>
      <c r="E9682" s="0" t="n">
        <v>2</v>
      </c>
      <c r="F9682" s="38" t="s">
        <v>71</v>
      </c>
      <c r="G9682" s="37" t="s">
        <v>701</v>
      </c>
      <c r="H9682" s="0" t="n">
        <v>458502</v>
      </c>
      <c r="I9682" s="0" t="n">
        <v>265785</v>
      </c>
      <c r="J9682" s="0" t="n">
        <v>54868</v>
      </c>
    </row>
    <row r="9683" customFormat="false" ht="15" hidden="false" customHeight="false" outlineLevel="0" collapsed="false">
      <c r="A9683" s="0" t="n">
        <v>202408</v>
      </c>
      <c r="B9683" s="0" t="n">
        <v>202409</v>
      </c>
      <c r="C9683" s="37" t="s">
        <v>178</v>
      </c>
      <c r="D9683" s="37" t="s">
        <v>702</v>
      </c>
      <c r="E9683" s="0" t="n">
        <v>2</v>
      </c>
      <c r="F9683" s="38" t="s">
        <v>71</v>
      </c>
      <c r="G9683" s="37" t="s">
        <v>703</v>
      </c>
      <c r="H9683" s="0" t="n">
        <v>2241274</v>
      </c>
      <c r="I9683" s="0" t="n">
        <v>857636</v>
      </c>
      <c r="J9683" s="0" t="n">
        <v>-4490</v>
      </c>
    </row>
    <row r="9684" customFormat="false" ht="15" hidden="false" customHeight="false" outlineLevel="0" collapsed="false">
      <c r="A9684" s="0" t="n">
        <v>202408</v>
      </c>
      <c r="B9684" s="0" t="n">
        <v>202409</v>
      </c>
      <c r="C9684" s="37" t="s">
        <v>115</v>
      </c>
      <c r="D9684" s="37" t="s">
        <v>569</v>
      </c>
      <c r="E9684" s="0" t="n">
        <v>2</v>
      </c>
      <c r="F9684" s="38" t="s">
        <v>71</v>
      </c>
      <c r="G9684" s="37" t="s">
        <v>704</v>
      </c>
      <c r="H9684" s="0" t="n">
        <v>433656</v>
      </c>
      <c r="I9684" s="0" t="n">
        <v>534276</v>
      </c>
      <c r="J9684" s="0" t="n">
        <v>23477</v>
      </c>
    </row>
    <row r="9685" customFormat="false" ht="15" hidden="false" customHeight="false" outlineLevel="0" collapsed="false">
      <c r="A9685" s="0" t="n">
        <v>202408</v>
      </c>
      <c r="B9685" s="0" t="n">
        <v>202409</v>
      </c>
      <c r="C9685" s="37" t="s">
        <v>136</v>
      </c>
      <c r="D9685" s="37" t="s">
        <v>210</v>
      </c>
      <c r="E9685" s="0" t="n">
        <v>2</v>
      </c>
      <c r="F9685" s="38" t="s">
        <v>71</v>
      </c>
      <c r="G9685" s="37" t="s">
        <v>705</v>
      </c>
      <c r="H9685" s="0" t="n">
        <v>39694</v>
      </c>
      <c r="I9685" s="0" t="n">
        <v>10734</v>
      </c>
      <c r="J9685" s="0" t="n">
        <v>2511</v>
      </c>
    </row>
    <row r="9686" customFormat="false" ht="15" hidden="false" customHeight="false" outlineLevel="0" collapsed="false">
      <c r="A9686" s="0" t="n">
        <v>202408</v>
      </c>
      <c r="B9686" s="0" t="n">
        <v>202409</v>
      </c>
      <c r="C9686" s="37" t="s">
        <v>158</v>
      </c>
      <c r="D9686" s="37" t="s">
        <v>706</v>
      </c>
      <c r="E9686" s="0" t="n">
        <v>2</v>
      </c>
      <c r="F9686" s="38" t="s">
        <v>71</v>
      </c>
      <c r="G9686" s="37" t="s">
        <v>707</v>
      </c>
      <c r="H9686" s="0" t="n">
        <v>502058</v>
      </c>
      <c r="I9686" s="0" t="n">
        <v>332993</v>
      </c>
      <c r="J9686" s="0" t="n">
        <v>74821</v>
      </c>
    </row>
    <row r="9687" customFormat="false" ht="15" hidden="false" customHeight="false" outlineLevel="0" collapsed="false">
      <c r="A9687" s="0" t="n">
        <v>202408</v>
      </c>
      <c r="B9687" s="0" t="n">
        <v>202409</v>
      </c>
      <c r="C9687" s="37" t="s">
        <v>109</v>
      </c>
      <c r="D9687" s="37" t="s">
        <v>251</v>
      </c>
      <c r="E9687" s="0" t="n">
        <v>2</v>
      </c>
      <c r="F9687" s="38" t="s">
        <v>71</v>
      </c>
      <c r="G9687" s="37" t="s">
        <v>708</v>
      </c>
      <c r="H9687" s="0" t="n">
        <v>440468</v>
      </c>
      <c r="I9687" s="0" t="n">
        <v>204257</v>
      </c>
      <c r="J9687" s="0" t="n">
        <v>26406</v>
      </c>
    </row>
    <row r="9688" customFormat="false" ht="15" hidden="false" customHeight="false" outlineLevel="0" collapsed="false">
      <c r="A9688" s="0" t="n">
        <v>202408</v>
      </c>
      <c r="B9688" s="0" t="n">
        <v>202409</v>
      </c>
      <c r="C9688" s="37" t="s">
        <v>101</v>
      </c>
      <c r="D9688" s="37" t="s">
        <v>273</v>
      </c>
      <c r="E9688" s="0" t="n">
        <v>2</v>
      </c>
      <c r="F9688" s="38" t="s">
        <v>71</v>
      </c>
      <c r="G9688" s="37" t="s">
        <v>709</v>
      </c>
      <c r="H9688" s="0" t="n">
        <v>5705965</v>
      </c>
      <c r="I9688" s="0" t="n">
        <v>2003934</v>
      </c>
      <c r="J9688" s="0" t="n">
        <v>306289</v>
      </c>
    </row>
    <row r="9689" customFormat="false" ht="15" hidden="false" customHeight="false" outlineLevel="0" collapsed="false">
      <c r="A9689" s="0" t="n">
        <v>202408</v>
      </c>
      <c r="B9689" s="0" t="n">
        <v>202409</v>
      </c>
      <c r="C9689" s="37" t="s">
        <v>115</v>
      </c>
      <c r="D9689" s="37" t="s">
        <v>700</v>
      </c>
      <c r="E9689" s="0" t="n">
        <v>2</v>
      </c>
      <c r="F9689" s="38" t="s">
        <v>71</v>
      </c>
      <c r="G9689" s="37" t="s">
        <v>710</v>
      </c>
      <c r="H9689" s="0" t="n">
        <v>113582</v>
      </c>
      <c r="I9689" s="0" t="n">
        <v>49513</v>
      </c>
      <c r="J9689" s="0" t="n">
        <v>8803</v>
      </c>
    </row>
    <row r="9690" customFormat="false" ht="15" hidden="false" customHeight="false" outlineLevel="0" collapsed="false">
      <c r="A9690" s="0" t="n">
        <v>202408</v>
      </c>
      <c r="B9690" s="0" t="n">
        <v>202409</v>
      </c>
      <c r="C9690" s="37" t="s">
        <v>106</v>
      </c>
      <c r="D9690" s="37" t="s">
        <v>181</v>
      </c>
      <c r="E9690" s="0" t="n">
        <v>2</v>
      </c>
      <c r="F9690" s="38" t="s">
        <v>71</v>
      </c>
      <c r="G9690" s="37" t="s">
        <v>711</v>
      </c>
      <c r="H9690" s="0" t="n">
        <v>338746</v>
      </c>
      <c r="I9690" s="0" t="n">
        <v>106068</v>
      </c>
      <c r="J9690" s="0" t="n">
        <v>23654</v>
      </c>
    </row>
    <row r="9691" customFormat="false" ht="15" hidden="false" customHeight="false" outlineLevel="0" collapsed="false">
      <c r="A9691" s="0" t="n">
        <v>202408</v>
      </c>
      <c r="B9691" s="0" t="n">
        <v>202409</v>
      </c>
      <c r="C9691" s="37" t="s">
        <v>101</v>
      </c>
      <c r="D9691" s="37" t="s">
        <v>369</v>
      </c>
      <c r="E9691" s="0" t="n">
        <v>2</v>
      </c>
      <c r="F9691" s="38" t="s">
        <v>71</v>
      </c>
      <c r="G9691" s="37" t="s">
        <v>712</v>
      </c>
      <c r="H9691" s="0" t="n">
        <v>4250297</v>
      </c>
      <c r="I9691" s="0" t="n">
        <v>2802906</v>
      </c>
      <c r="J9691" s="0" t="n">
        <v>660762</v>
      </c>
    </row>
    <row r="9692" customFormat="false" ht="15" hidden="false" customHeight="false" outlineLevel="0" collapsed="false">
      <c r="A9692" s="0" t="n">
        <v>202408</v>
      </c>
      <c r="B9692" s="0" t="n">
        <v>202409</v>
      </c>
      <c r="C9692" s="37" t="s">
        <v>184</v>
      </c>
      <c r="D9692" s="37" t="s">
        <v>249</v>
      </c>
      <c r="E9692" s="0" t="n">
        <v>2</v>
      </c>
      <c r="F9692" s="38" t="s">
        <v>71</v>
      </c>
      <c r="G9692" s="37" t="s">
        <v>713</v>
      </c>
      <c r="H9692" s="0" t="n">
        <v>807531</v>
      </c>
      <c r="I9692" s="0" t="n">
        <v>517940</v>
      </c>
      <c r="J9692" s="0" t="n">
        <v>47013</v>
      </c>
    </row>
    <row r="9693" customFormat="false" ht="15" hidden="false" customHeight="false" outlineLevel="0" collapsed="false">
      <c r="A9693" s="0" t="n">
        <v>202408</v>
      </c>
      <c r="B9693" s="0" t="n">
        <v>202409</v>
      </c>
      <c r="C9693" s="37" t="s">
        <v>109</v>
      </c>
      <c r="D9693" s="37" t="s">
        <v>714</v>
      </c>
      <c r="E9693" s="0" t="n">
        <v>2</v>
      </c>
      <c r="F9693" s="38" t="s">
        <v>71</v>
      </c>
      <c r="G9693" s="37" t="s">
        <v>715</v>
      </c>
      <c r="H9693" s="0" t="n">
        <v>1095176</v>
      </c>
      <c r="I9693" s="0" t="n">
        <v>992115</v>
      </c>
      <c r="J9693" s="0" t="n">
        <v>6217</v>
      </c>
    </row>
    <row r="9694" customFormat="false" ht="15" hidden="false" customHeight="false" outlineLevel="0" collapsed="false">
      <c r="A9694" s="0" t="n">
        <v>202408</v>
      </c>
      <c r="B9694" s="0" t="n">
        <v>202409</v>
      </c>
      <c r="C9694" s="37" t="s">
        <v>106</v>
      </c>
      <c r="D9694" s="37" t="s">
        <v>249</v>
      </c>
      <c r="E9694" s="0" t="n">
        <v>2</v>
      </c>
      <c r="F9694" s="38" t="s">
        <v>71</v>
      </c>
      <c r="G9694" s="37" t="s">
        <v>716</v>
      </c>
      <c r="H9694" s="0" t="n">
        <v>602328</v>
      </c>
      <c r="I9694" s="0" t="n">
        <v>389939</v>
      </c>
      <c r="J9694" s="0" t="n">
        <v>21246</v>
      </c>
    </row>
    <row r="9695" customFormat="false" ht="15" hidden="false" customHeight="false" outlineLevel="0" collapsed="false">
      <c r="A9695" s="0" t="n">
        <v>202408</v>
      </c>
      <c r="B9695" s="0" t="n">
        <v>202409</v>
      </c>
      <c r="C9695" s="37" t="s">
        <v>197</v>
      </c>
      <c r="D9695" s="37" t="s">
        <v>511</v>
      </c>
      <c r="E9695" s="0" t="n">
        <v>2</v>
      </c>
      <c r="F9695" s="38" t="s">
        <v>71</v>
      </c>
      <c r="G9695" s="37" t="s">
        <v>717</v>
      </c>
      <c r="H9695" s="0" t="n">
        <v>658784</v>
      </c>
      <c r="I9695" s="0" t="n">
        <v>128090</v>
      </c>
      <c r="J9695" s="0" t="n">
        <v>11877</v>
      </c>
    </row>
    <row r="9696" customFormat="false" ht="15" hidden="false" customHeight="false" outlineLevel="0" collapsed="false">
      <c r="A9696" s="0" t="n">
        <v>202408</v>
      </c>
      <c r="B9696" s="0" t="n">
        <v>202409</v>
      </c>
      <c r="C9696" s="37" t="s">
        <v>149</v>
      </c>
      <c r="D9696" s="37" t="s">
        <v>150</v>
      </c>
      <c r="E9696" s="0" t="n">
        <v>2</v>
      </c>
      <c r="F9696" s="38" t="s">
        <v>71</v>
      </c>
      <c r="G9696" s="37" t="s">
        <v>718</v>
      </c>
      <c r="H9696" s="0" t="n">
        <v>1682216</v>
      </c>
      <c r="I9696" s="0" t="n">
        <v>1544975</v>
      </c>
      <c r="J9696" s="0" t="n">
        <v>115399</v>
      </c>
    </row>
    <row r="9697" customFormat="false" ht="15" hidden="false" customHeight="false" outlineLevel="0" collapsed="false">
      <c r="A9697" s="0" t="n">
        <v>202408</v>
      </c>
      <c r="B9697" s="0" t="n">
        <v>202409</v>
      </c>
      <c r="C9697" s="37" t="s">
        <v>98</v>
      </c>
      <c r="D9697" s="37" t="s">
        <v>719</v>
      </c>
      <c r="E9697" s="0" t="n">
        <v>2</v>
      </c>
      <c r="F9697" s="38" t="s">
        <v>71</v>
      </c>
      <c r="G9697" s="37" t="s">
        <v>720</v>
      </c>
      <c r="H9697" s="0" t="n">
        <v>266726</v>
      </c>
      <c r="I9697" s="0" t="n">
        <v>191754</v>
      </c>
      <c r="J9697" s="0" t="n">
        <v>-4069</v>
      </c>
    </row>
    <row r="9698" customFormat="false" ht="15" hidden="false" customHeight="false" outlineLevel="0" collapsed="false">
      <c r="A9698" s="0" t="n">
        <v>202408</v>
      </c>
      <c r="B9698" s="0" t="n">
        <v>202409</v>
      </c>
      <c r="C9698" s="37" t="s">
        <v>149</v>
      </c>
      <c r="D9698" s="37" t="s">
        <v>292</v>
      </c>
      <c r="E9698" s="0" t="n">
        <v>2</v>
      </c>
      <c r="F9698" s="38" t="s">
        <v>71</v>
      </c>
      <c r="G9698" s="37" t="s">
        <v>721</v>
      </c>
      <c r="H9698" s="0" t="n">
        <v>1808291</v>
      </c>
      <c r="I9698" s="0" t="n">
        <v>1049674</v>
      </c>
      <c r="J9698" s="0" t="n">
        <v>129823</v>
      </c>
    </row>
    <row r="9699" customFormat="false" ht="15" hidden="false" customHeight="false" outlineLevel="0" collapsed="false">
      <c r="A9699" s="0" t="n">
        <v>202408</v>
      </c>
      <c r="B9699" s="0" t="n">
        <v>202409</v>
      </c>
      <c r="C9699" s="37" t="s">
        <v>178</v>
      </c>
      <c r="D9699" s="37" t="s">
        <v>167</v>
      </c>
      <c r="E9699" s="0" t="n">
        <v>2</v>
      </c>
      <c r="F9699" s="38" t="s">
        <v>71</v>
      </c>
      <c r="G9699" s="37" t="s">
        <v>722</v>
      </c>
      <c r="H9699" s="0" t="n">
        <v>118683</v>
      </c>
      <c r="I9699" s="0" t="n">
        <v>101422</v>
      </c>
      <c r="J9699" s="0" t="n">
        <v>-7787</v>
      </c>
    </row>
    <row r="9700" customFormat="false" ht="15" hidden="false" customHeight="false" outlineLevel="0" collapsed="false">
      <c r="A9700" s="0" t="n">
        <v>202408</v>
      </c>
      <c r="B9700" s="0" t="n">
        <v>202409</v>
      </c>
      <c r="C9700" s="37" t="s">
        <v>106</v>
      </c>
      <c r="D9700" s="37" t="s">
        <v>723</v>
      </c>
      <c r="E9700" s="0" t="n">
        <v>2</v>
      </c>
      <c r="F9700" s="38" t="s">
        <v>71</v>
      </c>
      <c r="G9700" s="37" t="s">
        <v>724</v>
      </c>
      <c r="H9700" s="0" t="n">
        <v>1045807</v>
      </c>
      <c r="I9700" s="0" t="n">
        <v>762949</v>
      </c>
      <c r="J9700" s="0" t="n">
        <v>67551</v>
      </c>
    </row>
    <row r="9701" customFormat="false" ht="15" hidden="false" customHeight="false" outlineLevel="0" collapsed="false">
      <c r="A9701" s="0" t="n">
        <v>202408</v>
      </c>
      <c r="B9701" s="0" t="n">
        <v>202409</v>
      </c>
      <c r="C9701" s="37" t="s">
        <v>158</v>
      </c>
      <c r="D9701" s="37" t="s">
        <v>618</v>
      </c>
      <c r="E9701" s="0" t="n">
        <v>2</v>
      </c>
      <c r="F9701" s="38" t="s">
        <v>71</v>
      </c>
      <c r="G9701" s="37" t="s">
        <v>725</v>
      </c>
      <c r="H9701" s="0" t="n">
        <v>573124</v>
      </c>
      <c r="I9701" s="0" t="n">
        <v>150622</v>
      </c>
      <c r="J9701" s="0" t="n">
        <v>14302</v>
      </c>
    </row>
    <row r="9702" customFormat="false" ht="15" hidden="false" customHeight="false" outlineLevel="0" collapsed="false">
      <c r="A9702" s="0" t="n">
        <v>202408</v>
      </c>
      <c r="B9702" s="0" t="n">
        <v>202409</v>
      </c>
      <c r="C9702" s="37" t="s">
        <v>178</v>
      </c>
      <c r="D9702" s="37" t="s">
        <v>391</v>
      </c>
      <c r="E9702" s="0" t="n">
        <v>2</v>
      </c>
      <c r="F9702" s="38" t="s">
        <v>71</v>
      </c>
      <c r="G9702" s="37" t="s">
        <v>726</v>
      </c>
      <c r="H9702" s="0" t="n">
        <v>220359</v>
      </c>
      <c r="I9702" s="0" t="n">
        <v>147967</v>
      </c>
      <c r="J9702" s="0" t="n">
        <v>13543</v>
      </c>
    </row>
    <row r="9703" customFormat="false" ht="15" hidden="false" customHeight="false" outlineLevel="0" collapsed="false">
      <c r="A9703" s="0" t="n">
        <v>202408</v>
      </c>
      <c r="B9703" s="0" t="n">
        <v>202409</v>
      </c>
      <c r="C9703" s="37" t="s">
        <v>184</v>
      </c>
      <c r="D9703" s="37" t="s">
        <v>200</v>
      </c>
      <c r="E9703" s="0" t="n">
        <v>2</v>
      </c>
      <c r="F9703" s="38" t="s">
        <v>71</v>
      </c>
      <c r="G9703" s="37" t="s">
        <v>727</v>
      </c>
      <c r="H9703" s="0" t="n">
        <v>494900</v>
      </c>
      <c r="I9703" s="0" t="n">
        <v>109278</v>
      </c>
      <c r="J9703" s="0" t="n">
        <v>18044</v>
      </c>
    </row>
    <row r="9704" customFormat="false" ht="15" hidden="false" customHeight="false" outlineLevel="0" collapsed="false">
      <c r="A9704" s="0" t="n">
        <v>202408</v>
      </c>
      <c r="B9704" s="0" t="n">
        <v>202409</v>
      </c>
      <c r="C9704" s="37" t="s">
        <v>95</v>
      </c>
      <c r="D9704" s="37" t="s">
        <v>684</v>
      </c>
      <c r="E9704" s="0" t="n">
        <v>2</v>
      </c>
      <c r="F9704" s="38" t="s">
        <v>71</v>
      </c>
      <c r="G9704" s="37" t="s">
        <v>728</v>
      </c>
      <c r="H9704" s="0" t="n">
        <v>268102</v>
      </c>
      <c r="I9704" s="0" t="n">
        <v>228007</v>
      </c>
      <c r="J9704" s="0" t="n">
        <v>34625</v>
      </c>
    </row>
    <row r="9705" customFormat="false" ht="15" hidden="false" customHeight="false" outlineLevel="0" collapsed="false">
      <c r="A9705" s="0" t="n">
        <v>202408</v>
      </c>
      <c r="B9705" s="0" t="n">
        <v>202409</v>
      </c>
      <c r="C9705" s="37" t="s">
        <v>178</v>
      </c>
      <c r="D9705" s="37" t="s">
        <v>509</v>
      </c>
      <c r="E9705" s="0" t="n">
        <v>2</v>
      </c>
      <c r="F9705" s="38" t="s">
        <v>71</v>
      </c>
      <c r="G9705" s="37" t="s">
        <v>729</v>
      </c>
      <c r="H9705" s="0" t="n">
        <v>143137</v>
      </c>
      <c r="I9705" s="0" t="n">
        <v>40706</v>
      </c>
      <c r="J9705" s="0" t="n">
        <v>12304</v>
      </c>
    </row>
    <row r="9706" customFormat="false" ht="15" hidden="false" customHeight="false" outlineLevel="0" collapsed="false">
      <c r="A9706" s="0" t="n">
        <v>202408</v>
      </c>
      <c r="B9706" s="0" t="n">
        <v>202409</v>
      </c>
      <c r="C9706" s="37" t="s">
        <v>136</v>
      </c>
      <c r="D9706" s="37" t="s">
        <v>700</v>
      </c>
      <c r="E9706" s="0" t="n">
        <v>2</v>
      </c>
      <c r="F9706" s="38" t="s">
        <v>71</v>
      </c>
      <c r="G9706" s="37" t="s">
        <v>730</v>
      </c>
      <c r="H9706" s="0" t="n">
        <v>303809</v>
      </c>
      <c r="I9706" s="0" t="n">
        <v>218589</v>
      </c>
      <c r="J9706" s="0" t="n">
        <v>6171</v>
      </c>
    </row>
    <row r="9707" customFormat="false" ht="15" hidden="false" customHeight="false" outlineLevel="0" collapsed="false">
      <c r="A9707" s="0" t="n">
        <v>202408</v>
      </c>
      <c r="B9707" s="0" t="n">
        <v>202409</v>
      </c>
      <c r="C9707" s="37" t="s">
        <v>184</v>
      </c>
      <c r="D9707" s="37" t="s">
        <v>311</v>
      </c>
      <c r="E9707" s="0" t="n">
        <v>2</v>
      </c>
      <c r="F9707" s="38" t="s">
        <v>71</v>
      </c>
      <c r="G9707" s="37" t="s">
        <v>731</v>
      </c>
      <c r="H9707" s="0" t="n">
        <v>143998</v>
      </c>
      <c r="I9707" s="0" t="n">
        <v>277674</v>
      </c>
      <c r="J9707" s="0" t="n">
        <v>29970</v>
      </c>
    </row>
    <row r="9708" customFormat="false" ht="15" hidden="false" customHeight="false" outlineLevel="0" collapsed="false">
      <c r="A9708" s="0" t="n">
        <v>202408</v>
      </c>
      <c r="B9708" s="0" t="n">
        <v>202409</v>
      </c>
      <c r="C9708" s="37" t="s">
        <v>101</v>
      </c>
      <c r="D9708" s="37" t="s">
        <v>253</v>
      </c>
      <c r="E9708" s="0" t="n">
        <v>2</v>
      </c>
      <c r="F9708" s="38" t="s">
        <v>71</v>
      </c>
      <c r="G9708" s="37" t="s">
        <v>732</v>
      </c>
      <c r="H9708" s="0" t="n">
        <v>785984</v>
      </c>
      <c r="I9708" s="0" t="n">
        <v>824988</v>
      </c>
      <c r="J9708" s="0" t="n">
        <v>83756</v>
      </c>
    </row>
    <row r="9709" customFormat="false" ht="15" hidden="false" customHeight="false" outlineLevel="0" collapsed="false">
      <c r="A9709" s="0" t="n">
        <v>202408</v>
      </c>
      <c r="B9709" s="0" t="n">
        <v>202409</v>
      </c>
      <c r="C9709" s="37" t="s">
        <v>184</v>
      </c>
      <c r="D9709" s="37" t="s">
        <v>603</v>
      </c>
      <c r="E9709" s="0" t="n">
        <v>2</v>
      </c>
      <c r="F9709" s="38" t="s">
        <v>71</v>
      </c>
      <c r="G9709" s="37" t="s">
        <v>733</v>
      </c>
      <c r="H9709" s="0" t="n">
        <v>154444</v>
      </c>
      <c r="I9709" s="0" t="n">
        <v>105201</v>
      </c>
      <c r="J9709" s="0" t="n">
        <v>10185</v>
      </c>
    </row>
    <row r="9710" customFormat="false" ht="15" hidden="false" customHeight="false" outlineLevel="0" collapsed="false">
      <c r="A9710" s="0" t="n">
        <v>202408</v>
      </c>
      <c r="B9710" s="0" t="n">
        <v>202409</v>
      </c>
      <c r="C9710" s="37" t="s">
        <v>109</v>
      </c>
      <c r="D9710" s="37" t="s">
        <v>502</v>
      </c>
      <c r="E9710" s="0" t="n">
        <v>2</v>
      </c>
      <c r="F9710" s="38" t="s">
        <v>71</v>
      </c>
      <c r="G9710" s="37" t="s">
        <v>734</v>
      </c>
      <c r="H9710" s="0" t="n">
        <v>1280224</v>
      </c>
      <c r="I9710" s="0" t="n">
        <v>321885</v>
      </c>
      <c r="J9710" s="0" t="n">
        <v>-14963</v>
      </c>
    </row>
    <row r="9711" customFormat="false" ht="15" hidden="false" customHeight="false" outlineLevel="0" collapsed="false">
      <c r="A9711" s="0" t="n">
        <v>202408</v>
      </c>
      <c r="B9711" s="0" t="n">
        <v>202409</v>
      </c>
      <c r="C9711" s="37" t="s">
        <v>158</v>
      </c>
      <c r="D9711" s="37" t="s">
        <v>693</v>
      </c>
      <c r="E9711" s="0" t="n">
        <v>2</v>
      </c>
      <c r="F9711" s="38" t="s">
        <v>71</v>
      </c>
      <c r="G9711" s="37" t="s">
        <v>735</v>
      </c>
      <c r="H9711" s="0" t="n">
        <v>98522</v>
      </c>
      <c r="I9711" s="0" t="n">
        <v>32921</v>
      </c>
      <c r="J9711" s="0" t="n">
        <v>-1262</v>
      </c>
    </row>
    <row r="9712" customFormat="false" ht="15" hidden="false" customHeight="false" outlineLevel="0" collapsed="false">
      <c r="A9712" s="0" t="n">
        <v>202408</v>
      </c>
      <c r="B9712" s="0" t="n">
        <v>202409</v>
      </c>
      <c r="C9712" s="37" t="s">
        <v>95</v>
      </c>
      <c r="D9712" s="37" t="s">
        <v>714</v>
      </c>
      <c r="E9712" s="0" t="n">
        <v>2</v>
      </c>
      <c r="F9712" s="38" t="s">
        <v>71</v>
      </c>
      <c r="G9712" s="37" t="s">
        <v>736</v>
      </c>
      <c r="H9712" s="0" t="n">
        <v>290616</v>
      </c>
      <c r="I9712" s="0" t="n">
        <v>370987</v>
      </c>
      <c r="J9712" s="0" t="n">
        <v>29919</v>
      </c>
    </row>
    <row r="9713" customFormat="false" ht="15" hidden="false" customHeight="false" outlineLevel="0" collapsed="false">
      <c r="A9713" s="0" t="n">
        <v>202408</v>
      </c>
      <c r="B9713" s="0" t="n">
        <v>202409</v>
      </c>
      <c r="C9713" s="37" t="s">
        <v>112</v>
      </c>
      <c r="D9713" s="37" t="s">
        <v>243</v>
      </c>
      <c r="E9713" s="0" t="n">
        <v>2</v>
      </c>
      <c r="F9713" s="38" t="s">
        <v>71</v>
      </c>
      <c r="G9713" s="37" t="s">
        <v>737</v>
      </c>
      <c r="H9713" s="0" t="n">
        <v>324239</v>
      </c>
      <c r="I9713" s="0" t="n">
        <v>158625</v>
      </c>
      <c r="J9713" s="0" t="n">
        <v>-12308</v>
      </c>
    </row>
    <row r="9714" customFormat="false" ht="15" hidden="false" customHeight="false" outlineLevel="0" collapsed="false">
      <c r="A9714" s="0" t="n">
        <v>202408</v>
      </c>
      <c r="B9714" s="0" t="n">
        <v>202409</v>
      </c>
      <c r="C9714" s="37" t="s">
        <v>98</v>
      </c>
      <c r="D9714" s="37" t="s">
        <v>298</v>
      </c>
      <c r="E9714" s="0" t="n">
        <v>2</v>
      </c>
      <c r="F9714" s="38" t="s">
        <v>71</v>
      </c>
      <c r="G9714" s="37" t="s">
        <v>738</v>
      </c>
      <c r="H9714" s="0" t="n">
        <v>2665781</v>
      </c>
      <c r="I9714" s="0" t="n">
        <v>2957977</v>
      </c>
      <c r="J9714" s="0" t="n">
        <v>137781</v>
      </c>
    </row>
    <row r="9715" customFormat="false" ht="15" hidden="false" customHeight="false" outlineLevel="0" collapsed="false">
      <c r="A9715" s="0" t="n">
        <v>202408</v>
      </c>
      <c r="B9715" s="0" t="n">
        <v>202409</v>
      </c>
      <c r="C9715" s="37" t="s">
        <v>178</v>
      </c>
      <c r="D9715" s="37" t="s">
        <v>253</v>
      </c>
      <c r="E9715" s="0" t="n">
        <v>2</v>
      </c>
      <c r="F9715" s="38" t="s">
        <v>71</v>
      </c>
      <c r="G9715" s="37" t="s">
        <v>739</v>
      </c>
      <c r="H9715" s="0" t="n">
        <v>932742</v>
      </c>
      <c r="I9715" s="0" t="n">
        <v>413825</v>
      </c>
      <c r="J9715" s="0" t="n">
        <v>6309</v>
      </c>
    </row>
    <row r="9716" customFormat="false" ht="15" hidden="false" customHeight="false" outlineLevel="0" collapsed="false">
      <c r="A9716" s="0" t="n">
        <v>202408</v>
      </c>
      <c r="B9716" s="0" t="n">
        <v>202409</v>
      </c>
      <c r="C9716" s="37" t="s">
        <v>136</v>
      </c>
      <c r="D9716" s="37" t="s">
        <v>159</v>
      </c>
      <c r="E9716" s="0" t="n">
        <v>2</v>
      </c>
      <c r="F9716" s="38" t="s">
        <v>71</v>
      </c>
      <c r="G9716" s="37" t="s">
        <v>740</v>
      </c>
      <c r="H9716" s="0" t="n">
        <v>389120</v>
      </c>
      <c r="I9716" s="0" t="n">
        <v>129907</v>
      </c>
      <c r="J9716" s="0" t="n">
        <v>6522</v>
      </c>
    </row>
    <row r="9717" customFormat="false" ht="15" hidden="false" customHeight="false" outlineLevel="0" collapsed="false">
      <c r="A9717" s="0" t="n">
        <v>202408</v>
      </c>
      <c r="B9717" s="0" t="n">
        <v>202409</v>
      </c>
      <c r="C9717" s="37" t="s">
        <v>124</v>
      </c>
      <c r="D9717" s="37" t="s">
        <v>412</v>
      </c>
      <c r="E9717" s="0" t="n">
        <v>2</v>
      </c>
      <c r="F9717" s="38" t="s">
        <v>71</v>
      </c>
      <c r="G9717" s="37" t="s">
        <v>741</v>
      </c>
      <c r="H9717" s="0" t="n">
        <v>1071766</v>
      </c>
      <c r="I9717" s="0" t="n">
        <v>263671</v>
      </c>
      <c r="J9717" s="0" t="n">
        <v>50950</v>
      </c>
    </row>
    <row r="9718" customFormat="false" ht="15" hidden="false" customHeight="false" outlineLevel="0" collapsed="false">
      <c r="A9718" s="0" t="n">
        <v>202408</v>
      </c>
      <c r="B9718" s="0" t="n">
        <v>202409</v>
      </c>
      <c r="C9718" s="37" t="s">
        <v>124</v>
      </c>
      <c r="D9718" s="37" t="s">
        <v>452</v>
      </c>
      <c r="E9718" s="0" t="n">
        <v>2</v>
      </c>
      <c r="F9718" s="38" t="s">
        <v>71</v>
      </c>
      <c r="G9718" s="37" t="s">
        <v>742</v>
      </c>
      <c r="H9718" s="0" t="n">
        <v>38606</v>
      </c>
      <c r="I9718" s="0" t="n">
        <v>18674</v>
      </c>
      <c r="J9718" s="0" t="n">
        <v>-520</v>
      </c>
    </row>
    <row r="9719" customFormat="false" ht="15" hidden="false" customHeight="false" outlineLevel="0" collapsed="false">
      <c r="A9719" s="0" t="n">
        <v>202408</v>
      </c>
      <c r="B9719" s="0" t="n">
        <v>202409</v>
      </c>
      <c r="C9719" s="37" t="s">
        <v>184</v>
      </c>
      <c r="D9719" s="37" t="s">
        <v>655</v>
      </c>
      <c r="E9719" s="0" t="n">
        <v>2</v>
      </c>
      <c r="F9719" s="38" t="s">
        <v>71</v>
      </c>
      <c r="G9719" s="37" t="s">
        <v>743</v>
      </c>
      <c r="H9719" s="0" t="n">
        <v>495220</v>
      </c>
      <c r="I9719" s="0" t="n">
        <v>1106684</v>
      </c>
      <c r="J9719" s="0" t="n">
        <v>184794</v>
      </c>
    </row>
    <row r="9720" customFormat="false" ht="15" hidden="false" customHeight="false" outlineLevel="0" collapsed="false">
      <c r="A9720" s="0" t="n">
        <v>202408</v>
      </c>
      <c r="B9720" s="0" t="n">
        <v>202409</v>
      </c>
      <c r="C9720" s="37" t="s">
        <v>124</v>
      </c>
      <c r="D9720" s="37" t="s">
        <v>744</v>
      </c>
      <c r="E9720" s="0" t="n">
        <v>2</v>
      </c>
      <c r="F9720" s="38" t="s">
        <v>71</v>
      </c>
      <c r="G9720" s="37" t="s">
        <v>745</v>
      </c>
      <c r="H9720" s="0" t="n">
        <v>5738539</v>
      </c>
      <c r="I9720" s="0" t="n">
        <v>4995716</v>
      </c>
      <c r="J9720" s="0" t="n">
        <v>114258</v>
      </c>
    </row>
    <row r="9721" customFormat="false" ht="15" hidden="false" customHeight="false" outlineLevel="0" collapsed="false">
      <c r="A9721" s="0" t="n">
        <v>202408</v>
      </c>
      <c r="B9721" s="0" t="n">
        <v>202409</v>
      </c>
      <c r="C9721" s="37" t="s">
        <v>136</v>
      </c>
      <c r="D9721" s="37" t="s">
        <v>603</v>
      </c>
      <c r="E9721" s="0" t="n">
        <v>2</v>
      </c>
      <c r="F9721" s="38" t="s">
        <v>71</v>
      </c>
      <c r="G9721" s="37" t="s">
        <v>746</v>
      </c>
      <c r="H9721" s="0" t="n">
        <v>681337</v>
      </c>
      <c r="I9721" s="0" t="n">
        <v>420545</v>
      </c>
      <c r="J9721" s="0" t="n">
        <v>14856</v>
      </c>
    </row>
    <row r="9722" customFormat="false" ht="15" hidden="false" customHeight="false" outlineLevel="0" collapsed="false">
      <c r="A9722" s="0" t="n">
        <v>202408</v>
      </c>
      <c r="B9722" s="0" t="n">
        <v>202409</v>
      </c>
      <c r="C9722" s="37" t="s">
        <v>109</v>
      </c>
      <c r="D9722" s="37" t="s">
        <v>99</v>
      </c>
      <c r="E9722" s="0" t="n">
        <v>2</v>
      </c>
      <c r="F9722" s="38" t="s">
        <v>71</v>
      </c>
      <c r="G9722" s="37" t="s">
        <v>747</v>
      </c>
      <c r="H9722" s="0" t="n">
        <v>518847</v>
      </c>
      <c r="I9722" s="0" t="n">
        <v>142288</v>
      </c>
      <c r="J9722" s="0" t="n">
        <v>18007</v>
      </c>
    </row>
    <row r="9723" customFormat="false" ht="15" hidden="false" customHeight="false" outlineLevel="0" collapsed="false">
      <c r="A9723" s="0" t="n">
        <v>202408</v>
      </c>
      <c r="B9723" s="0" t="n">
        <v>202409</v>
      </c>
      <c r="C9723" s="37" t="s">
        <v>178</v>
      </c>
      <c r="D9723" s="37" t="s">
        <v>107</v>
      </c>
      <c r="E9723" s="0" t="n">
        <v>2</v>
      </c>
      <c r="F9723" s="38" t="s">
        <v>71</v>
      </c>
      <c r="G9723" s="37" t="s">
        <v>748</v>
      </c>
      <c r="H9723" s="0" t="n">
        <v>838621</v>
      </c>
      <c r="I9723" s="0" t="n">
        <v>281063</v>
      </c>
      <c r="J9723" s="0" t="n">
        <v>14780</v>
      </c>
    </row>
    <row r="9724" customFormat="false" ht="15" hidden="false" customHeight="false" outlineLevel="0" collapsed="false">
      <c r="A9724" s="0" t="n">
        <v>202408</v>
      </c>
      <c r="B9724" s="0" t="n">
        <v>202409</v>
      </c>
      <c r="C9724" s="37" t="s">
        <v>136</v>
      </c>
      <c r="D9724" s="37" t="s">
        <v>723</v>
      </c>
      <c r="E9724" s="0" t="n">
        <v>2</v>
      </c>
      <c r="F9724" s="38" t="s">
        <v>71</v>
      </c>
      <c r="G9724" s="37" t="s">
        <v>749</v>
      </c>
      <c r="H9724" s="0" t="n">
        <v>1701015</v>
      </c>
      <c r="I9724" s="0" t="n">
        <v>754480</v>
      </c>
      <c r="J9724" s="0" t="n">
        <v>-6977</v>
      </c>
    </row>
    <row r="9725" customFormat="false" ht="15" hidden="false" customHeight="false" outlineLevel="0" collapsed="false">
      <c r="A9725" s="0" t="n">
        <v>202408</v>
      </c>
      <c r="B9725" s="0" t="n">
        <v>202409</v>
      </c>
      <c r="C9725" s="37" t="s">
        <v>98</v>
      </c>
      <c r="D9725" s="37" t="s">
        <v>208</v>
      </c>
      <c r="E9725" s="0" t="n">
        <v>2</v>
      </c>
      <c r="F9725" s="38" t="s">
        <v>71</v>
      </c>
      <c r="G9725" s="37" t="s">
        <v>750</v>
      </c>
      <c r="H9725" s="0" t="n">
        <v>52544</v>
      </c>
      <c r="I9725" s="0" t="n">
        <v>18564</v>
      </c>
      <c r="J9725" s="0" t="n">
        <v>798</v>
      </c>
    </row>
    <row r="9726" customFormat="false" ht="15" hidden="false" customHeight="false" outlineLevel="0" collapsed="false">
      <c r="A9726" s="0" t="n">
        <v>202408</v>
      </c>
      <c r="B9726" s="0" t="n">
        <v>202409</v>
      </c>
      <c r="C9726" s="37" t="s">
        <v>149</v>
      </c>
      <c r="D9726" s="37" t="s">
        <v>385</v>
      </c>
      <c r="E9726" s="0" t="n">
        <v>2</v>
      </c>
      <c r="F9726" s="38" t="s">
        <v>71</v>
      </c>
      <c r="G9726" s="37" t="s">
        <v>751</v>
      </c>
      <c r="H9726" s="0" t="n">
        <v>73099</v>
      </c>
      <c r="I9726" s="0" t="n">
        <v>36584</v>
      </c>
      <c r="J9726" s="0" t="n">
        <v>-3573</v>
      </c>
    </row>
    <row r="9727" customFormat="false" ht="15" hidden="false" customHeight="false" outlineLevel="0" collapsed="false">
      <c r="A9727" s="0" t="n">
        <v>202408</v>
      </c>
      <c r="B9727" s="0" t="n">
        <v>202409</v>
      </c>
      <c r="C9727" s="37" t="s">
        <v>115</v>
      </c>
      <c r="D9727" s="37" t="s">
        <v>476</v>
      </c>
      <c r="E9727" s="0" t="n">
        <v>2</v>
      </c>
      <c r="F9727" s="38" t="s">
        <v>71</v>
      </c>
      <c r="G9727" s="37" t="s">
        <v>752</v>
      </c>
      <c r="H9727" s="0" t="n">
        <v>801127</v>
      </c>
      <c r="I9727" s="0" t="n">
        <v>209042</v>
      </c>
      <c r="J9727" s="0" t="n">
        <v>24692</v>
      </c>
    </row>
    <row r="9728" customFormat="false" ht="15" hidden="false" customHeight="false" outlineLevel="0" collapsed="false">
      <c r="A9728" s="0" t="n">
        <v>202408</v>
      </c>
      <c r="B9728" s="0" t="n">
        <v>202409</v>
      </c>
      <c r="C9728" s="37" t="s">
        <v>101</v>
      </c>
      <c r="D9728" s="37" t="s">
        <v>425</v>
      </c>
      <c r="E9728" s="0" t="n">
        <v>2</v>
      </c>
      <c r="F9728" s="38" t="s">
        <v>71</v>
      </c>
      <c r="G9728" s="37" t="s">
        <v>753</v>
      </c>
      <c r="H9728" s="0" t="n">
        <v>222625</v>
      </c>
      <c r="I9728" s="0" t="n">
        <v>178071</v>
      </c>
      <c r="J9728" s="0" t="n">
        <v>-40989</v>
      </c>
    </row>
    <row r="9729" customFormat="false" ht="15" hidden="false" customHeight="false" outlineLevel="0" collapsed="false">
      <c r="A9729" s="0" t="n">
        <v>202408</v>
      </c>
      <c r="B9729" s="0" t="n">
        <v>202409</v>
      </c>
      <c r="C9729" s="37" t="s">
        <v>124</v>
      </c>
      <c r="D9729" s="37" t="s">
        <v>243</v>
      </c>
      <c r="E9729" s="0" t="n">
        <v>2</v>
      </c>
      <c r="F9729" s="38" t="s">
        <v>71</v>
      </c>
      <c r="G9729" s="37" t="s">
        <v>754</v>
      </c>
      <c r="H9729" s="0" t="n">
        <v>2725398</v>
      </c>
      <c r="I9729" s="0" t="n">
        <v>2137505</v>
      </c>
      <c r="J9729" s="0" t="n">
        <v>360815</v>
      </c>
    </row>
    <row r="9730" customFormat="false" ht="15" hidden="false" customHeight="false" outlineLevel="0" collapsed="false">
      <c r="A9730" s="0" t="n">
        <v>202408</v>
      </c>
      <c r="B9730" s="0" t="n">
        <v>202409</v>
      </c>
      <c r="C9730" s="37" t="s">
        <v>136</v>
      </c>
      <c r="D9730" s="37" t="s">
        <v>300</v>
      </c>
      <c r="E9730" s="0" t="n">
        <v>2</v>
      </c>
      <c r="F9730" s="38" t="s">
        <v>71</v>
      </c>
      <c r="G9730" s="37" t="s">
        <v>755</v>
      </c>
      <c r="H9730" s="0" t="n">
        <v>351792</v>
      </c>
      <c r="I9730" s="0" t="n">
        <v>278298</v>
      </c>
      <c r="J9730" s="0" t="n">
        <v>39386</v>
      </c>
    </row>
    <row r="9731" customFormat="false" ht="15" hidden="false" customHeight="false" outlineLevel="0" collapsed="false">
      <c r="A9731" s="0" t="n">
        <v>202408</v>
      </c>
      <c r="B9731" s="0" t="n">
        <v>202409</v>
      </c>
      <c r="C9731" s="37" t="s">
        <v>178</v>
      </c>
      <c r="D9731" s="37" t="s">
        <v>756</v>
      </c>
      <c r="E9731" s="0" t="n">
        <v>2</v>
      </c>
      <c r="F9731" s="38" t="s">
        <v>71</v>
      </c>
      <c r="G9731" s="37" t="s">
        <v>757</v>
      </c>
      <c r="H9731" s="0" t="n">
        <v>51086</v>
      </c>
      <c r="I9731" s="0" t="n">
        <v>32698</v>
      </c>
      <c r="J9731" s="0" t="n">
        <v>7852</v>
      </c>
    </row>
    <row r="9732" customFormat="false" ht="15" hidden="false" customHeight="false" outlineLevel="0" collapsed="false">
      <c r="A9732" s="0" t="n">
        <v>202408</v>
      </c>
      <c r="B9732" s="0" t="n">
        <v>202409</v>
      </c>
      <c r="C9732" s="37" t="s">
        <v>152</v>
      </c>
      <c r="D9732" s="37" t="s">
        <v>420</v>
      </c>
      <c r="E9732" s="0" t="n">
        <v>2</v>
      </c>
      <c r="F9732" s="38" t="s">
        <v>71</v>
      </c>
      <c r="G9732" s="37" t="s">
        <v>758</v>
      </c>
      <c r="H9732" s="0" t="n">
        <v>124357</v>
      </c>
      <c r="I9732" s="0" t="n">
        <v>81755</v>
      </c>
      <c r="J9732" s="0" t="n">
        <v>24380</v>
      </c>
    </row>
    <row r="9733" customFormat="false" ht="15" hidden="false" customHeight="false" outlineLevel="0" collapsed="false">
      <c r="A9733" s="0" t="n">
        <v>202408</v>
      </c>
      <c r="B9733" s="0" t="n">
        <v>202409</v>
      </c>
      <c r="C9733" s="37" t="s">
        <v>115</v>
      </c>
      <c r="D9733" s="37" t="s">
        <v>626</v>
      </c>
      <c r="E9733" s="0" t="n">
        <v>2</v>
      </c>
      <c r="F9733" s="38" t="s">
        <v>71</v>
      </c>
      <c r="G9733" s="37" t="s">
        <v>759</v>
      </c>
      <c r="H9733" s="0" t="n">
        <v>28054</v>
      </c>
      <c r="I9733" s="0" t="n">
        <v>34117</v>
      </c>
      <c r="J9733" s="0" t="n">
        <v>5922</v>
      </c>
    </row>
    <row r="9734" customFormat="false" ht="15" hidden="false" customHeight="false" outlineLevel="0" collapsed="false">
      <c r="A9734" s="0" t="n">
        <v>202408</v>
      </c>
      <c r="B9734" s="0" t="n">
        <v>202409</v>
      </c>
      <c r="C9734" s="37" t="s">
        <v>184</v>
      </c>
      <c r="D9734" s="37" t="s">
        <v>425</v>
      </c>
      <c r="E9734" s="0" t="n">
        <v>2</v>
      </c>
      <c r="F9734" s="38" t="s">
        <v>71</v>
      </c>
      <c r="G9734" s="37" t="s">
        <v>760</v>
      </c>
      <c r="H9734" s="0" t="n">
        <v>456748</v>
      </c>
      <c r="I9734" s="0" t="n">
        <v>234846</v>
      </c>
      <c r="J9734" s="0" t="n">
        <v>4053</v>
      </c>
    </row>
    <row r="9735" customFormat="false" ht="15" hidden="false" customHeight="false" outlineLevel="0" collapsed="false">
      <c r="A9735" s="0" t="n">
        <v>202408</v>
      </c>
      <c r="B9735" s="0" t="n">
        <v>202409</v>
      </c>
      <c r="C9735" s="37" t="s">
        <v>95</v>
      </c>
      <c r="D9735" s="37" t="s">
        <v>618</v>
      </c>
      <c r="E9735" s="0" t="n">
        <v>2</v>
      </c>
      <c r="F9735" s="38" t="s">
        <v>71</v>
      </c>
      <c r="G9735" s="37" t="s">
        <v>761</v>
      </c>
      <c r="H9735" s="0" t="n">
        <v>468702</v>
      </c>
      <c r="I9735" s="0" t="n">
        <v>259432</v>
      </c>
      <c r="J9735" s="0" t="n">
        <v>77119</v>
      </c>
    </row>
    <row r="9736" customFormat="false" ht="15" hidden="false" customHeight="false" outlineLevel="0" collapsed="false">
      <c r="A9736" s="0" t="n">
        <v>202408</v>
      </c>
      <c r="B9736" s="0" t="n">
        <v>202409</v>
      </c>
      <c r="C9736" s="37" t="s">
        <v>152</v>
      </c>
      <c r="D9736" s="37" t="s">
        <v>372</v>
      </c>
      <c r="E9736" s="0" t="n">
        <v>2</v>
      </c>
      <c r="F9736" s="38" t="s">
        <v>71</v>
      </c>
      <c r="G9736" s="37" t="s">
        <v>762</v>
      </c>
      <c r="H9736" s="0" t="n">
        <v>365183</v>
      </c>
      <c r="I9736" s="0" t="n">
        <v>88921</v>
      </c>
      <c r="J9736" s="0" t="n">
        <v>-3503</v>
      </c>
    </row>
    <row r="9737" customFormat="false" ht="15" hidden="false" customHeight="false" outlineLevel="0" collapsed="false">
      <c r="A9737" s="0" t="n">
        <v>202408</v>
      </c>
      <c r="B9737" s="0" t="n">
        <v>202409</v>
      </c>
      <c r="C9737" s="37" t="s">
        <v>158</v>
      </c>
      <c r="D9737" s="37" t="s">
        <v>461</v>
      </c>
      <c r="E9737" s="0" t="n">
        <v>2</v>
      </c>
      <c r="F9737" s="38" t="s">
        <v>71</v>
      </c>
      <c r="G9737" s="37" t="s">
        <v>763</v>
      </c>
      <c r="H9737" s="0" t="n">
        <v>1388841</v>
      </c>
      <c r="I9737" s="0" t="n">
        <v>521375</v>
      </c>
      <c r="J9737" s="0" t="n">
        <v>-57492</v>
      </c>
    </row>
    <row r="9738" customFormat="false" ht="15" hidden="false" customHeight="false" outlineLevel="0" collapsed="false">
      <c r="A9738" s="0" t="n">
        <v>202408</v>
      </c>
      <c r="B9738" s="0" t="n">
        <v>202409</v>
      </c>
      <c r="C9738" s="37" t="s">
        <v>106</v>
      </c>
      <c r="D9738" s="37" t="s">
        <v>116</v>
      </c>
      <c r="E9738" s="0" t="n">
        <v>2</v>
      </c>
      <c r="F9738" s="38" t="s">
        <v>71</v>
      </c>
      <c r="G9738" s="37" t="s">
        <v>764</v>
      </c>
      <c r="H9738" s="0" t="n">
        <v>2391886</v>
      </c>
      <c r="I9738" s="0" t="n">
        <v>2009511</v>
      </c>
      <c r="J9738" s="0" t="n">
        <v>533016</v>
      </c>
    </row>
    <row r="9739" customFormat="false" ht="15" hidden="false" customHeight="false" outlineLevel="0" collapsed="false">
      <c r="A9739" s="0" t="n">
        <v>202408</v>
      </c>
      <c r="B9739" s="0" t="n">
        <v>202409</v>
      </c>
      <c r="C9739" s="37" t="s">
        <v>109</v>
      </c>
      <c r="D9739" s="37" t="s">
        <v>540</v>
      </c>
      <c r="E9739" s="0" t="n">
        <v>2</v>
      </c>
      <c r="F9739" s="38" t="s">
        <v>71</v>
      </c>
      <c r="G9739" s="37" t="s">
        <v>765</v>
      </c>
      <c r="H9739" s="0" t="n">
        <v>505649</v>
      </c>
      <c r="I9739" s="0" t="n">
        <v>148725</v>
      </c>
      <c r="J9739" s="0" t="n">
        <v>20845</v>
      </c>
    </row>
    <row r="9740" customFormat="false" ht="15" hidden="false" customHeight="false" outlineLevel="0" collapsed="false">
      <c r="A9740" s="0" t="n">
        <v>202408</v>
      </c>
      <c r="B9740" s="0" t="n">
        <v>202409</v>
      </c>
      <c r="C9740" s="37" t="s">
        <v>178</v>
      </c>
      <c r="D9740" s="37" t="s">
        <v>364</v>
      </c>
      <c r="E9740" s="0" t="n">
        <v>2</v>
      </c>
      <c r="F9740" s="38" t="s">
        <v>71</v>
      </c>
      <c r="G9740" s="37" t="s">
        <v>766</v>
      </c>
      <c r="H9740" s="0" t="n">
        <v>42299</v>
      </c>
      <c r="I9740" s="0" t="n">
        <v>19110</v>
      </c>
      <c r="J9740" s="0" t="n">
        <v>-2056</v>
      </c>
    </row>
    <row r="9741" customFormat="false" ht="15" hidden="false" customHeight="false" outlineLevel="0" collapsed="false">
      <c r="A9741" s="0" t="n">
        <v>202408</v>
      </c>
      <c r="B9741" s="0" t="n">
        <v>202409</v>
      </c>
      <c r="C9741" s="37" t="s">
        <v>184</v>
      </c>
      <c r="D9741" s="37" t="s">
        <v>571</v>
      </c>
      <c r="E9741" s="0" t="n">
        <v>2</v>
      </c>
      <c r="F9741" s="38" t="s">
        <v>71</v>
      </c>
      <c r="G9741" s="37" t="s">
        <v>767</v>
      </c>
      <c r="H9741" s="0" t="n">
        <v>1127771</v>
      </c>
      <c r="I9741" s="0" t="n">
        <v>485561</v>
      </c>
      <c r="J9741" s="0" t="n">
        <v>-26966</v>
      </c>
    </row>
    <row r="9742" customFormat="false" ht="15" hidden="false" customHeight="false" outlineLevel="0" collapsed="false">
      <c r="A9742" s="0" t="n">
        <v>202408</v>
      </c>
      <c r="B9742" s="0" t="n">
        <v>202409</v>
      </c>
      <c r="C9742" s="37" t="s">
        <v>136</v>
      </c>
      <c r="D9742" s="37" t="s">
        <v>509</v>
      </c>
      <c r="E9742" s="0" t="n">
        <v>2</v>
      </c>
      <c r="F9742" s="38" t="s">
        <v>71</v>
      </c>
      <c r="G9742" s="37" t="s">
        <v>768</v>
      </c>
      <c r="H9742" s="0" t="n">
        <v>915233</v>
      </c>
      <c r="I9742" s="0" t="n">
        <v>256266</v>
      </c>
      <c r="J9742" s="0" t="n">
        <v>34629</v>
      </c>
    </row>
    <row r="9743" customFormat="false" ht="15" hidden="false" customHeight="false" outlineLevel="0" collapsed="false">
      <c r="A9743" s="0" t="n">
        <v>202408</v>
      </c>
      <c r="B9743" s="0" t="n">
        <v>202409</v>
      </c>
      <c r="C9743" s="37" t="s">
        <v>136</v>
      </c>
      <c r="D9743" s="37" t="s">
        <v>258</v>
      </c>
      <c r="E9743" s="0" t="n">
        <v>2</v>
      </c>
      <c r="F9743" s="38" t="s">
        <v>71</v>
      </c>
      <c r="G9743" s="37" t="s">
        <v>769</v>
      </c>
      <c r="H9743" s="0" t="n">
        <v>735092</v>
      </c>
      <c r="I9743" s="0" t="n">
        <v>352784</v>
      </c>
      <c r="J9743" s="0" t="n">
        <v>-2468</v>
      </c>
    </row>
    <row r="9744" customFormat="false" ht="15" hidden="false" customHeight="false" outlineLevel="0" collapsed="false">
      <c r="A9744" s="0" t="n">
        <v>202408</v>
      </c>
      <c r="B9744" s="0" t="n">
        <v>202409</v>
      </c>
      <c r="C9744" s="37" t="s">
        <v>115</v>
      </c>
      <c r="D9744" s="37" t="s">
        <v>288</v>
      </c>
      <c r="E9744" s="0" t="n">
        <v>2</v>
      </c>
      <c r="F9744" s="38" t="s">
        <v>71</v>
      </c>
      <c r="G9744" s="37" t="s">
        <v>770</v>
      </c>
      <c r="H9744" s="0" t="n">
        <v>1550741</v>
      </c>
      <c r="I9744" s="0" t="n">
        <v>1032592</v>
      </c>
      <c r="J9744" s="0" t="n">
        <v>7626</v>
      </c>
    </row>
    <row r="9745" customFormat="false" ht="15" hidden="false" customHeight="false" outlineLevel="0" collapsed="false">
      <c r="A9745" s="0" t="n">
        <v>202408</v>
      </c>
      <c r="B9745" s="0" t="n">
        <v>202409</v>
      </c>
      <c r="C9745" s="37" t="s">
        <v>109</v>
      </c>
      <c r="D9745" s="37" t="s">
        <v>412</v>
      </c>
      <c r="E9745" s="0" t="n">
        <v>2</v>
      </c>
      <c r="F9745" s="38" t="s">
        <v>71</v>
      </c>
      <c r="G9745" s="37" t="s">
        <v>771</v>
      </c>
      <c r="H9745" s="0" t="n">
        <v>155379</v>
      </c>
      <c r="I9745" s="0" t="n">
        <v>119143</v>
      </c>
      <c r="J9745" s="0" t="n">
        <v>32960</v>
      </c>
    </row>
    <row r="9746" customFormat="false" ht="15" hidden="false" customHeight="false" outlineLevel="0" collapsed="false">
      <c r="A9746" s="0" t="n">
        <v>202408</v>
      </c>
      <c r="B9746" s="0" t="n">
        <v>202409</v>
      </c>
      <c r="C9746" s="37" t="s">
        <v>98</v>
      </c>
      <c r="D9746" s="37" t="s">
        <v>233</v>
      </c>
      <c r="E9746" s="0" t="n">
        <v>2</v>
      </c>
      <c r="F9746" s="38" t="s">
        <v>71</v>
      </c>
      <c r="G9746" s="37" t="s">
        <v>772</v>
      </c>
      <c r="H9746" s="0" t="n">
        <v>7551441</v>
      </c>
      <c r="I9746" s="0" t="n">
        <v>4556673</v>
      </c>
      <c r="J9746" s="0" t="n">
        <v>1343396</v>
      </c>
    </row>
    <row r="9747" customFormat="false" ht="15" hidden="false" customHeight="false" outlineLevel="0" collapsed="false">
      <c r="A9747" s="0" t="n">
        <v>202408</v>
      </c>
      <c r="B9747" s="0" t="n">
        <v>202409</v>
      </c>
      <c r="C9747" s="37" t="s">
        <v>178</v>
      </c>
      <c r="D9747" s="37" t="s">
        <v>294</v>
      </c>
      <c r="E9747" s="0" t="n">
        <v>2</v>
      </c>
      <c r="F9747" s="38" t="s">
        <v>71</v>
      </c>
      <c r="G9747" s="37" t="s">
        <v>773</v>
      </c>
      <c r="H9747" s="0" t="n">
        <v>228762</v>
      </c>
      <c r="I9747" s="0" t="n">
        <v>139719</v>
      </c>
      <c r="J9747" s="0" t="n">
        <v>13228</v>
      </c>
    </row>
    <row r="9748" customFormat="false" ht="15" hidden="false" customHeight="false" outlineLevel="0" collapsed="false">
      <c r="A9748" s="0" t="n">
        <v>202408</v>
      </c>
      <c r="B9748" s="0" t="n">
        <v>202409</v>
      </c>
      <c r="C9748" s="37" t="s">
        <v>149</v>
      </c>
      <c r="D9748" s="37" t="s">
        <v>130</v>
      </c>
      <c r="E9748" s="0" t="n">
        <v>2</v>
      </c>
      <c r="F9748" s="38" t="s">
        <v>71</v>
      </c>
      <c r="G9748" s="37" t="s">
        <v>774</v>
      </c>
      <c r="H9748" s="0" t="n">
        <v>1170639</v>
      </c>
      <c r="I9748" s="0" t="n">
        <v>747411</v>
      </c>
      <c r="J9748" s="0" t="n">
        <v>48545</v>
      </c>
    </row>
    <row r="9749" customFormat="false" ht="15" hidden="false" customHeight="false" outlineLevel="0" collapsed="false">
      <c r="A9749" s="0" t="n">
        <v>202408</v>
      </c>
      <c r="B9749" s="0" t="n">
        <v>202409</v>
      </c>
      <c r="C9749" s="37" t="s">
        <v>109</v>
      </c>
      <c r="D9749" s="37" t="s">
        <v>139</v>
      </c>
      <c r="E9749" s="0" t="n">
        <v>2</v>
      </c>
      <c r="F9749" s="38" t="s">
        <v>71</v>
      </c>
      <c r="G9749" s="37" t="s">
        <v>775</v>
      </c>
      <c r="H9749" s="0" t="n">
        <v>64629</v>
      </c>
      <c r="I9749" s="0" t="n">
        <v>32194</v>
      </c>
      <c r="J9749" s="0" t="n">
        <v>5481</v>
      </c>
    </row>
    <row r="9750" customFormat="false" ht="15" hidden="false" customHeight="false" outlineLevel="0" collapsed="false">
      <c r="A9750" s="0" t="n">
        <v>202408</v>
      </c>
      <c r="B9750" s="0" t="n">
        <v>202409</v>
      </c>
      <c r="C9750" s="37" t="s">
        <v>106</v>
      </c>
      <c r="D9750" s="37" t="s">
        <v>776</v>
      </c>
      <c r="E9750" s="0" t="n">
        <v>2</v>
      </c>
      <c r="F9750" s="38" t="s">
        <v>71</v>
      </c>
      <c r="G9750" s="37" t="s">
        <v>777</v>
      </c>
      <c r="H9750" s="0" t="n">
        <v>158375</v>
      </c>
      <c r="I9750" s="0" t="n">
        <v>58824</v>
      </c>
      <c r="J9750" s="0" t="n">
        <v>1402</v>
      </c>
    </row>
    <row r="9751" customFormat="false" ht="15" hidden="false" customHeight="false" outlineLevel="0" collapsed="false">
      <c r="A9751" s="0" t="n">
        <v>202408</v>
      </c>
      <c r="B9751" s="0" t="n">
        <v>202409</v>
      </c>
      <c r="C9751" s="37" t="s">
        <v>109</v>
      </c>
      <c r="D9751" s="37" t="s">
        <v>396</v>
      </c>
      <c r="E9751" s="0" t="n">
        <v>2</v>
      </c>
      <c r="F9751" s="38" t="s">
        <v>71</v>
      </c>
      <c r="G9751" s="37" t="s">
        <v>778</v>
      </c>
      <c r="H9751" s="0" t="n">
        <v>2865780</v>
      </c>
      <c r="I9751" s="0" t="n">
        <v>735520</v>
      </c>
      <c r="J9751" s="0" t="n">
        <v>-105218</v>
      </c>
    </row>
    <row r="9752" customFormat="false" ht="15" hidden="false" customHeight="false" outlineLevel="0" collapsed="false">
      <c r="A9752" s="0" t="n">
        <v>202408</v>
      </c>
      <c r="B9752" s="0" t="n">
        <v>202409</v>
      </c>
      <c r="C9752" s="37" t="s">
        <v>106</v>
      </c>
      <c r="D9752" s="37" t="s">
        <v>189</v>
      </c>
      <c r="E9752" s="0" t="n">
        <v>2</v>
      </c>
      <c r="F9752" s="38" t="s">
        <v>71</v>
      </c>
      <c r="G9752" s="37" t="s">
        <v>779</v>
      </c>
      <c r="H9752" s="0" t="n">
        <v>340459</v>
      </c>
      <c r="I9752" s="0" t="n">
        <v>284791</v>
      </c>
      <c r="J9752" s="0" t="n">
        <v>-55863</v>
      </c>
    </row>
    <row r="9753" customFormat="false" ht="15" hidden="false" customHeight="false" outlineLevel="0" collapsed="false">
      <c r="A9753" s="0" t="n">
        <v>202408</v>
      </c>
      <c r="B9753" s="0" t="n">
        <v>202409</v>
      </c>
      <c r="C9753" s="37" t="s">
        <v>152</v>
      </c>
      <c r="D9753" s="37" t="s">
        <v>320</v>
      </c>
      <c r="E9753" s="0" t="n">
        <v>2</v>
      </c>
      <c r="F9753" s="38" t="s">
        <v>71</v>
      </c>
      <c r="G9753" s="37" t="s">
        <v>780</v>
      </c>
      <c r="H9753" s="0" t="n">
        <v>1372405</v>
      </c>
      <c r="I9753" s="0" t="n">
        <v>729756</v>
      </c>
      <c r="J9753" s="0" t="n">
        <v>53010</v>
      </c>
    </row>
    <row r="9754" customFormat="false" ht="15" hidden="false" customHeight="false" outlineLevel="0" collapsed="false">
      <c r="A9754" s="0" t="n">
        <v>202408</v>
      </c>
      <c r="B9754" s="0" t="n">
        <v>202409</v>
      </c>
      <c r="C9754" s="37" t="s">
        <v>95</v>
      </c>
      <c r="D9754" s="37" t="s">
        <v>693</v>
      </c>
      <c r="E9754" s="0" t="n">
        <v>2</v>
      </c>
      <c r="F9754" s="38" t="s">
        <v>71</v>
      </c>
      <c r="G9754" s="37" t="s">
        <v>781</v>
      </c>
      <c r="H9754" s="0" t="n">
        <v>819960</v>
      </c>
      <c r="I9754" s="0" t="n">
        <v>261012</v>
      </c>
      <c r="J9754" s="0" t="n">
        <v>43899</v>
      </c>
    </row>
    <row r="9755" customFormat="false" ht="15" hidden="false" customHeight="false" outlineLevel="0" collapsed="false">
      <c r="A9755" s="0" t="n">
        <v>202408</v>
      </c>
      <c r="B9755" s="0" t="n">
        <v>202409</v>
      </c>
      <c r="C9755" s="37" t="s">
        <v>98</v>
      </c>
      <c r="D9755" s="37" t="s">
        <v>369</v>
      </c>
      <c r="E9755" s="0" t="n">
        <v>2</v>
      </c>
      <c r="F9755" s="38" t="s">
        <v>71</v>
      </c>
      <c r="G9755" s="37" t="s">
        <v>782</v>
      </c>
      <c r="H9755" s="0" t="n">
        <v>428423</v>
      </c>
      <c r="I9755" s="0" t="n">
        <v>89636</v>
      </c>
      <c r="J9755" s="0" t="n">
        <v>7314</v>
      </c>
    </row>
    <row r="9756" customFormat="false" ht="15" hidden="false" customHeight="false" outlineLevel="0" collapsed="false">
      <c r="A9756" s="0" t="n">
        <v>202408</v>
      </c>
      <c r="B9756" s="0" t="n">
        <v>202409</v>
      </c>
      <c r="C9756" s="37" t="s">
        <v>136</v>
      </c>
      <c r="D9756" s="37" t="s">
        <v>719</v>
      </c>
      <c r="E9756" s="0" t="n">
        <v>2</v>
      </c>
      <c r="F9756" s="38" t="s">
        <v>71</v>
      </c>
      <c r="G9756" s="37" t="s">
        <v>783</v>
      </c>
      <c r="H9756" s="0" t="n">
        <v>3256211</v>
      </c>
      <c r="I9756" s="0" t="n">
        <v>2551183</v>
      </c>
      <c r="J9756" s="0" t="n">
        <v>410730</v>
      </c>
    </row>
    <row r="9757" customFormat="false" ht="15" hidden="false" customHeight="false" outlineLevel="0" collapsed="false">
      <c r="A9757" s="0" t="n">
        <v>202408</v>
      </c>
      <c r="B9757" s="0" t="n">
        <v>202409</v>
      </c>
      <c r="C9757" s="37" t="s">
        <v>101</v>
      </c>
      <c r="D9757" s="37" t="s">
        <v>247</v>
      </c>
      <c r="E9757" s="0" t="n">
        <v>2</v>
      </c>
      <c r="F9757" s="38" t="s">
        <v>71</v>
      </c>
      <c r="G9757" s="37" t="s">
        <v>784</v>
      </c>
      <c r="H9757" s="0" t="n">
        <v>500129</v>
      </c>
      <c r="I9757" s="0" t="n">
        <v>325245</v>
      </c>
      <c r="J9757" s="0" t="n">
        <v>55611</v>
      </c>
    </row>
    <row r="9758" customFormat="false" ht="15" hidden="false" customHeight="false" outlineLevel="0" collapsed="false">
      <c r="A9758" s="0" t="n">
        <v>202408</v>
      </c>
      <c r="B9758" s="0" t="n">
        <v>202409</v>
      </c>
      <c r="C9758" s="37" t="s">
        <v>184</v>
      </c>
      <c r="D9758" s="37" t="s">
        <v>367</v>
      </c>
      <c r="E9758" s="0" t="n">
        <v>2</v>
      </c>
      <c r="F9758" s="38" t="s">
        <v>71</v>
      </c>
      <c r="G9758" s="37" t="s">
        <v>785</v>
      </c>
      <c r="H9758" s="0" t="n">
        <v>66661</v>
      </c>
      <c r="I9758" s="0" t="n">
        <v>60368</v>
      </c>
      <c r="J9758" s="0" t="n">
        <v>13197</v>
      </c>
    </row>
    <row r="9759" customFormat="false" ht="15" hidden="false" customHeight="false" outlineLevel="0" collapsed="false">
      <c r="A9759" s="0" t="n">
        <v>202408</v>
      </c>
      <c r="B9759" s="0" t="n">
        <v>202409</v>
      </c>
      <c r="C9759" s="37" t="s">
        <v>98</v>
      </c>
      <c r="D9759" s="37" t="s">
        <v>376</v>
      </c>
      <c r="E9759" s="0" t="n">
        <v>2</v>
      </c>
      <c r="F9759" s="38" t="s">
        <v>71</v>
      </c>
      <c r="G9759" s="37" t="s">
        <v>786</v>
      </c>
      <c r="H9759" s="0" t="n">
        <v>248196</v>
      </c>
      <c r="I9759" s="0" t="n">
        <v>157318</v>
      </c>
      <c r="J9759" s="0" t="n">
        <v>15516</v>
      </c>
    </row>
    <row r="9760" customFormat="false" ht="15" hidden="false" customHeight="false" outlineLevel="0" collapsed="false">
      <c r="A9760" s="0" t="n">
        <v>202408</v>
      </c>
      <c r="B9760" s="0" t="n">
        <v>202409</v>
      </c>
      <c r="C9760" s="37" t="s">
        <v>158</v>
      </c>
      <c r="D9760" s="37" t="s">
        <v>96</v>
      </c>
      <c r="E9760" s="0" t="n">
        <v>2</v>
      </c>
      <c r="F9760" s="38" t="s">
        <v>71</v>
      </c>
      <c r="G9760" s="37" t="s">
        <v>787</v>
      </c>
      <c r="H9760" s="0" t="n">
        <v>854894</v>
      </c>
      <c r="I9760" s="0" t="n">
        <v>587121</v>
      </c>
      <c r="J9760" s="0" t="n">
        <v>63167</v>
      </c>
    </row>
    <row r="9761" customFormat="false" ht="15" hidden="false" customHeight="false" outlineLevel="0" collapsed="false">
      <c r="A9761" s="0" t="n">
        <v>202408</v>
      </c>
      <c r="B9761" s="0" t="n">
        <v>202409</v>
      </c>
      <c r="C9761" s="37" t="s">
        <v>115</v>
      </c>
      <c r="D9761" s="37" t="s">
        <v>241</v>
      </c>
      <c r="E9761" s="0" t="n">
        <v>2</v>
      </c>
      <c r="F9761" s="38" t="s">
        <v>71</v>
      </c>
      <c r="G9761" s="37" t="s">
        <v>788</v>
      </c>
      <c r="H9761" s="0" t="n">
        <v>800007</v>
      </c>
      <c r="I9761" s="0" t="n">
        <v>400675</v>
      </c>
      <c r="J9761" s="0" t="n">
        <v>30580</v>
      </c>
    </row>
    <row r="9762" customFormat="false" ht="15" hidden="false" customHeight="false" outlineLevel="0" collapsed="false">
      <c r="A9762" s="0" t="n">
        <v>202408</v>
      </c>
      <c r="B9762" s="0" t="n">
        <v>202409</v>
      </c>
      <c r="C9762" s="37" t="s">
        <v>101</v>
      </c>
      <c r="D9762" s="37" t="s">
        <v>482</v>
      </c>
      <c r="E9762" s="0" t="n">
        <v>2</v>
      </c>
      <c r="F9762" s="38" t="s">
        <v>71</v>
      </c>
      <c r="G9762" s="37" t="s">
        <v>789</v>
      </c>
      <c r="H9762" s="0" t="n">
        <v>84917</v>
      </c>
      <c r="I9762" s="0" t="n">
        <v>51278</v>
      </c>
      <c r="J9762" s="0" t="n">
        <v>2777</v>
      </c>
    </row>
    <row r="9763" customFormat="false" ht="15" hidden="false" customHeight="false" outlineLevel="0" collapsed="false">
      <c r="A9763" s="0" t="n">
        <v>202408</v>
      </c>
      <c r="B9763" s="0" t="n">
        <v>202409</v>
      </c>
      <c r="C9763" s="37" t="s">
        <v>136</v>
      </c>
      <c r="D9763" s="37" t="s">
        <v>120</v>
      </c>
      <c r="E9763" s="0" t="n">
        <v>2</v>
      </c>
      <c r="F9763" s="38" t="s">
        <v>71</v>
      </c>
      <c r="G9763" s="37" t="s">
        <v>790</v>
      </c>
      <c r="H9763" s="0" t="n">
        <v>234630</v>
      </c>
      <c r="I9763" s="0" t="n">
        <v>189559</v>
      </c>
      <c r="J9763" s="0" t="n">
        <v>-14635</v>
      </c>
    </row>
    <row r="9764" customFormat="false" ht="15" hidden="false" customHeight="false" outlineLevel="0" collapsed="false">
      <c r="A9764" s="0" t="n">
        <v>202408</v>
      </c>
      <c r="B9764" s="0" t="n">
        <v>202409</v>
      </c>
      <c r="C9764" s="37" t="s">
        <v>98</v>
      </c>
      <c r="D9764" s="37" t="s">
        <v>447</v>
      </c>
      <c r="E9764" s="0" t="n">
        <v>2</v>
      </c>
      <c r="F9764" s="38" t="s">
        <v>71</v>
      </c>
      <c r="G9764" s="37" t="s">
        <v>791</v>
      </c>
      <c r="H9764" s="0" t="n">
        <v>333638</v>
      </c>
      <c r="I9764" s="0" t="n">
        <v>166637</v>
      </c>
      <c r="J9764" s="0" t="n">
        <v>32860</v>
      </c>
    </row>
    <row r="9765" customFormat="false" ht="15" hidden="false" customHeight="false" outlineLevel="0" collapsed="false">
      <c r="A9765" s="0" t="n">
        <v>202408</v>
      </c>
      <c r="B9765" s="0" t="n">
        <v>202409</v>
      </c>
      <c r="C9765" s="37" t="s">
        <v>136</v>
      </c>
      <c r="D9765" s="37" t="s">
        <v>391</v>
      </c>
      <c r="E9765" s="0" t="n">
        <v>2</v>
      </c>
      <c r="F9765" s="38" t="s">
        <v>71</v>
      </c>
      <c r="G9765" s="37" t="s">
        <v>792</v>
      </c>
      <c r="H9765" s="0" t="n">
        <v>300470</v>
      </c>
      <c r="I9765" s="0" t="n">
        <v>96387</v>
      </c>
      <c r="J9765" s="0" t="n">
        <v>4012</v>
      </c>
    </row>
    <row r="9766" customFormat="false" ht="15" hidden="false" customHeight="false" outlineLevel="0" collapsed="false">
      <c r="A9766" s="0" t="n">
        <v>202408</v>
      </c>
      <c r="B9766" s="0" t="n">
        <v>202409</v>
      </c>
      <c r="C9766" s="37" t="s">
        <v>106</v>
      </c>
      <c r="D9766" s="37" t="s">
        <v>467</v>
      </c>
      <c r="E9766" s="0" t="n">
        <v>2</v>
      </c>
      <c r="F9766" s="38" t="s">
        <v>71</v>
      </c>
      <c r="G9766" s="37" t="s">
        <v>793</v>
      </c>
      <c r="H9766" s="0" t="n">
        <v>95784</v>
      </c>
      <c r="I9766" s="0" t="n">
        <v>88836</v>
      </c>
      <c r="J9766" s="0" t="n">
        <v>3189</v>
      </c>
    </row>
    <row r="9767" customFormat="false" ht="15" hidden="false" customHeight="false" outlineLevel="0" collapsed="false">
      <c r="A9767" s="0" t="n">
        <v>202408</v>
      </c>
      <c r="B9767" s="0" t="n">
        <v>202409</v>
      </c>
      <c r="C9767" s="37" t="s">
        <v>95</v>
      </c>
      <c r="D9767" s="37" t="s">
        <v>147</v>
      </c>
      <c r="E9767" s="0" t="n">
        <v>2</v>
      </c>
      <c r="F9767" s="38" t="s">
        <v>71</v>
      </c>
      <c r="G9767" s="37" t="s">
        <v>794</v>
      </c>
      <c r="H9767" s="0" t="n">
        <v>251375</v>
      </c>
      <c r="I9767" s="0" t="n">
        <v>252283</v>
      </c>
      <c r="J9767" s="0" t="n">
        <v>6519</v>
      </c>
    </row>
    <row r="9768" customFormat="false" ht="15" hidden="false" customHeight="false" outlineLevel="0" collapsed="false">
      <c r="A9768" s="0" t="n">
        <v>202408</v>
      </c>
      <c r="B9768" s="0" t="n">
        <v>202409</v>
      </c>
      <c r="C9768" s="37" t="s">
        <v>184</v>
      </c>
      <c r="D9768" s="37" t="s">
        <v>603</v>
      </c>
      <c r="E9768" s="0" t="n">
        <v>2</v>
      </c>
      <c r="F9768" s="38" t="s">
        <v>71</v>
      </c>
      <c r="G9768" s="37" t="s">
        <v>795</v>
      </c>
      <c r="H9768" s="0" t="n">
        <v>208849</v>
      </c>
      <c r="I9768" s="0" t="n">
        <v>74390</v>
      </c>
      <c r="J9768" s="0" t="n">
        <v>-4020</v>
      </c>
    </row>
    <row r="9769" customFormat="false" ht="15" hidden="false" customHeight="false" outlineLevel="0" collapsed="false">
      <c r="A9769" s="0" t="n">
        <v>202408</v>
      </c>
      <c r="B9769" s="0" t="n">
        <v>202409</v>
      </c>
      <c r="C9769" s="37" t="s">
        <v>149</v>
      </c>
      <c r="D9769" s="37" t="s">
        <v>318</v>
      </c>
      <c r="E9769" s="0" t="n">
        <v>2</v>
      </c>
      <c r="F9769" s="38" t="s">
        <v>71</v>
      </c>
      <c r="G9769" s="37" t="s">
        <v>796</v>
      </c>
      <c r="H9769" s="0" t="n">
        <v>1168157</v>
      </c>
      <c r="I9769" s="0" t="n">
        <v>787655</v>
      </c>
      <c r="J9769" s="0" t="n">
        <v>56275</v>
      </c>
    </row>
    <row r="9770" customFormat="false" ht="15" hidden="false" customHeight="false" outlineLevel="0" collapsed="false">
      <c r="A9770" s="0" t="n">
        <v>202408</v>
      </c>
      <c r="B9770" s="0" t="n">
        <v>202409</v>
      </c>
      <c r="C9770" s="37" t="s">
        <v>115</v>
      </c>
      <c r="D9770" s="37" t="s">
        <v>191</v>
      </c>
      <c r="E9770" s="0" t="n">
        <v>2</v>
      </c>
      <c r="F9770" s="38" t="s">
        <v>71</v>
      </c>
      <c r="G9770" s="37" t="s">
        <v>797</v>
      </c>
      <c r="H9770" s="0" t="n">
        <v>1330354</v>
      </c>
      <c r="I9770" s="0" t="n">
        <v>684738</v>
      </c>
      <c r="J9770" s="0" t="n">
        <v>90141</v>
      </c>
    </row>
    <row r="9771" customFormat="false" ht="15" hidden="false" customHeight="false" outlineLevel="0" collapsed="false">
      <c r="A9771" s="0" t="n">
        <v>202408</v>
      </c>
      <c r="B9771" s="0" t="n">
        <v>202409</v>
      </c>
      <c r="C9771" s="37" t="s">
        <v>101</v>
      </c>
      <c r="D9771" s="37" t="s">
        <v>519</v>
      </c>
      <c r="E9771" s="0" t="n">
        <v>2</v>
      </c>
      <c r="F9771" s="38" t="s">
        <v>71</v>
      </c>
      <c r="G9771" s="37" t="s">
        <v>798</v>
      </c>
      <c r="H9771" s="0" t="n">
        <v>437876</v>
      </c>
      <c r="I9771" s="0" t="n">
        <v>209140</v>
      </c>
      <c r="J9771" s="0" t="n">
        <v>1981</v>
      </c>
    </row>
    <row r="9772" customFormat="false" ht="15" hidden="false" customHeight="false" outlineLevel="0" collapsed="false">
      <c r="A9772" s="0" t="n">
        <v>202408</v>
      </c>
      <c r="B9772" s="0" t="n">
        <v>202409</v>
      </c>
      <c r="C9772" s="37" t="s">
        <v>101</v>
      </c>
      <c r="D9772" s="37" t="s">
        <v>99</v>
      </c>
      <c r="E9772" s="0" t="n">
        <v>2</v>
      </c>
      <c r="F9772" s="38" t="s">
        <v>71</v>
      </c>
      <c r="G9772" s="37" t="s">
        <v>799</v>
      </c>
      <c r="H9772" s="0" t="n">
        <v>420070</v>
      </c>
      <c r="I9772" s="0" t="n">
        <v>497077</v>
      </c>
      <c r="J9772" s="0" t="n">
        <v>91343</v>
      </c>
    </row>
    <row r="9773" customFormat="false" ht="15" hidden="false" customHeight="false" outlineLevel="0" collapsed="false">
      <c r="A9773" s="0" t="n">
        <v>202408</v>
      </c>
      <c r="B9773" s="0" t="n">
        <v>202409</v>
      </c>
      <c r="C9773" s="37" t="s">
        <v>197</v>
      </c>
      <c r="D9773" s="37" t="s">
        <v>623</v>
      </c>
      <c r="E9773" s="0" t="n">
        <v>2</v>
      </c>
      <c r="F9773" s="38" t="s">
        <v>71</v>
      </c>
      <c r="G9773" s="37" t="s">
        <v>800</v>
      </c>
      <c r="H9773" s="0" t="n">
        <v>549282</v>
      </c>
      <c r="I9773" s="0" t="n">
        <v>500704</v>
      </c>
      <c r="J9773" s="0" t="n">
        <v>21610</v>
      </c>
    </row>
    <row r="9774" customFormat="false" ht="15" hidden="false" customHeight="false" outlineLevel="0" collapsed="false">
      <c r="A9774" s="0" t="n">
        <v>202408</v>
      </c>
      <c r="B9774" s="0" t="n">
        <v>202409</v>
      </c>
      <c r="C9774" s="37" t="s">
        <v>115</v>
      </c>
      <c r="D9774" s="37" t="s">
        <v>102</v>
      </c>
      <c r="E9774" s="0" t="n">
        <v>2</v>
      </c>
      <c r="F9774" s="38" t="s">
        <v>71</v>
      </c>
      <c r="G9774" s="37" t="s">
        <v>801</v>
      </c>
      <c r="H9774" s="0" t="n">
        <v>229551</v>
      </c>
      <c r="I9774" s="0" t="n">
        <v>306813</v>
      </c>
      <c r="J9774" s="0" t="n">
        <v>-22479</v>
      </c>
    </row>
    <row r="9775" customFormat="false" ht="15" hidden="false" customHeight="false" outlineLevel="0" collapsed="false">
      <c r="A9775" s="0" t="n">
        <v>202408</v>
      </c>
      <c r="B9775" s="0" t="n">
        <v>202409</v>
      </c>
      <c r="C9775" s="37" t="s">
        <v>136</v>
      </c>
      <c r="D9775" s="37" t="s">
        <v>719</v>
      </c>
      <c r="E9775" s="0" t="n">
        <v>2</v>
      </c>
      <c r="F9775" s="38" t="s">
        <v>71</v>
      </c>
      <c r="G9775" s="37" t="s">
        <v>802</v>
      </c>
      <c r="H9775" s="0" t="n">
        <v>165399</v>
      </c>
      <c r="I9775" s="0" t="n">
        <v>74579</v>
      </c>
      <c r="J9775" s="0" t="n">
        <v>16211</v>
      </c>
    </row>
    <row r="9776" customFormat="false" ht="15" hidden="false" customHeight="false" outlineLevel="0" collapsed="false">
      <c r="A9776" s="0" t="n">
        <v>202408</v>
      </c>
      <c r="B9776" s="0" t="n">
        <v>202409</v>
      </c>
      <c r="C9776" s="37" t="s">
        <v>106</v>
      </c>
      <c r="D9776" s="37" t="s">
        <v>369</v>
      </c>
      <c r="E9776" s="0" t="n">
        <v>2</v>
      </c>
      <c r="F9776" s="38" t="s">
        <v>71</v>
      </c>
      <c r="G9776" s="37" t="s">
        <v>803</v>
      </c>
      <c r="H9776" s="0" t="n">
        <v>162160</v>
      </c>
      <c r="I9776" s="0" t="n">
        <v>62804</v>
      </c>
      <c r="J9776" s="0" t="n">
        <v>6271</v>
      </c>
    </row>
    <row r="9777" customFormat="false" ht="15" hidden="false" customHeight="false" outlineLevel="0" collapsed="false">
      <c r="A9777" s="0" t="n">
        <v>202408</v>
      </c>
      <c r="B9777" s="0" t="n">
        <v>202409</v>
      </c>
      <c r="C9777" s="37" t="s">
        <v>106</v>
      </c>
      <c r="D9777" s="37" t="s">
        <v>756</v>
      </c>
      <c r="E9777" s="0" t="n">
        <v>2</v>
      </c>
      <c r="F9777" s="38" t="s">
        <v>71</v>
      </c>
      <c r="G9777" s="37" t="s">
        <v>804</v>
      </c>
      <c r="H9777" s="0" t="n">
        <v>262682</v>
      </c>
      <c r="I9777" s="0" t="n">
        <v>112003</v>
      </c>
      <c r="J9777" s="0" t="n">
        <v>18629</v>
      </c>
    </row>
    <row r="9778" customFormat="false" ht="15" hidden="false" customHeight="false" outlineLevel="0" collapsed="false">
      <c r="A9778" s="0" t="n">
        <v>202408</v>
      </c>
      <c r="B9778" s="0" t="n">
        <v>202409</v>
      </c>
      <c r="C9778" s="37" t="s">
        <v>101</v>
      </c>
      <c r="D9778" s="37" t="s">
        <v>165</v>
      </c>
      <c r="E9778" s="0" t="n">
        <v>2</v>
      </c>
      <c r="F9778" s="38" t="s">
        <v>71</v>
      </c>
      <c r="G9778" s="37" t="s">
        <v>805</v>
      </c>
      <c r="H9778" s="0" t="n">
        <v>146051</v>
      </c>
      <c r="I9778" s="0" t="n">
        <v>141516</v>
      </c>
      <c r="J9778" s="0" t="n">
        <v>23872</v>
      </c>
    </row>
    <row r="9779" customFormat="false" ht="15" hidden="false" customHeight="false" outlineLevel="0" collapsed="false">
      <c r="A9779" s="0" t="n">
        <v>202408</v>
      </c>
      <c r="B9779" s="0" t="n">
        <v>202409</v>
      </c>
      <c r="C9779" s="37" t="s">
        <v>149</v>
      </c>
      <c r="D9779" s="37" t="s">
        <v>806</v>
      </c>
      <c r="E9779" s="0" t="n">
        <v>2</v>
      </c>
      <c r="F9779" s="38" t="s">
        <v>71</v>
      </c>
      <c r="G9779" s="37" t="s">
        <v>807</v>
      </c>
      <c r="H9779" s="0" t="n">
        <v>699146</v>
      </c>
      <c r="I9779" s="0" t="n">
        <v>382802</v>
      </c>
      <c r="J9779" s="0" t="n">
        <v>-5593</v>
      </c>
    </row>
    <row r="9780" customFormat="false" ht="15" hidden="false" customHeight="false" outlineLevel="0" collapsed="false">
      <c r="A9780" s="0" t="n">
        <v>202408</v>
      </c>
      <c r="B9780" s="0" t="n">
        <v>202409</v>
      </c>
      <c r="C9780" s="37" t="s">
        <v>101</v>
      </c>
      <c r="D9780" s="37" t="s">
        <v>412</v>
      </c>
      <c r="E9780" s="0" t="n">
        <v>2</v>
      </c>
      <c r="F9780" s="38" t="s">
        <v>71</v>
      </c>
      <c r="G9780" s="37" t="s">
        <v>808</v>
      </c>
      <c r="H9780" s="0" t="n">
        <v>1315165</v>
      </c>
      <c r="I9780" s="0" t="n">
        <v>553199</v>
      </c>
      <c r="J9780" s="0" t="n">
        <v>15384</v>
      </c>
    </row>
    <row r="9781" customFormat="false" ht="15" hidden="false" customHeight="false" outlineLevel="0" collapsed="false">
      <c r="A9781" s="0" t="n">
        <v>202408</v>
      </c>
      <c r="B9781" s="0" t="n">
        <v>202409</v>
      </c>
      <c r="C9781" s="37" t="s">
        <v>115</v>
      </c>
      <c r="D9781" s="37" t="s">
        <v>493</v>
      </c>
      <c r="E9781" s="0" t="n">
        <v>2</v>
      </c>
      <c r="F9781" s="38" t="s">
        <v>71</v>
      </c>
      <c r="G9781" s="37" t="s">
        <v>809</v>
      </c>
      <c r="H9781" s="0" t="n">
        <v>72777</v>
      </c>
      <c r="I9781" s="0" t="n">
        <v>42935</v>
      </c>
      <c r="J9781" s="0" t="n">
        <v>7875</v>
      </c>
    </row>
    <row r="9782" customFormat="false" ht="15" hidden="false" customHeight="false" outlineLevel="0" collapsed="false">
      <c r="A9782" s="0" t="n">
        <v>202408</v>
      </c>
      <c r="B9782" s="0" t="n">
        <v>202409</v>
      </c>
      <c r="C9782" s="37" t="s">
        <v>115</v>
      </c>
      <c r="D9782" s="37" t="s">
        <v>493</v>
      </c>
      <c r="E9782" s="0" t="n">
        <v>2</v>
      </c>
      <c r="F9782" s="38" t="s">
        <v>71</v>
      </c>
      <c r="G9782" s="37" t="s">
        <v>810</v>
      </c>
      <c r="H9782" s="0" t="n">
        <v>616008</v>
      </c>
      <c r="I9782" s="0" t="n">
        <v>174473</v>
      </c>
      <c r="J9782" s="0" t="n">
        <v>45977</v>
      </c>
    </row>
    <row r="9783" customFormat="false" ht="15" hidden="false" customHeight="false" outlineLevel="0" collapsed="false">
      <c r="A9783" s="0" t="n">
        <v>202408</v>
      </c>
      <c r="B9783" s="0" t="n">
        <v>202409</v>
      </c>
      <c r="C9783" s="37" t="s">
        <v>184</v>
      </c>
      <c r="D9783" s="37" t="s">
        <v>425</v>
      </c>
      <c r="E9783" s="0" t="n">
        <v>2</v>
      </c>
      <c r="F9783" s="38" t="s">
        <v>71</v>
      </c>
      <c r="G9783" s="37" t="s">
        <v>811</v>
      </c>
      <c r="H9783" s="0" t="n">
        <v>392935</v>
      </c>
      <c r="I9783" s="0" t="n">
        <v>324159</v>
      </c>
      <c r="J9783" s="0" t="n">
        <v>27984</v>
      </c>
    </row>
    <row r="9784" customFormat="false" ht="15" hidden="false" customHeight="false" outlineLevel="0" collapsed="false">
      <c r="A9784" s="0" t="n">
        <v>202408</v>
      </c>
      <c r="B9784" s="0" t="n">
        <v>202409</v>
      </c>
      <c r="C9784" s="37" t="s">
        <v>149</v>
      </c>
      <c r="D9784" s="37" t="s">
        <v>756</v>
      </c>
      <c r="E9784" s="0" t="n">
        <v>2</v>
      </c>
      <c r="F9784" s="38" t="s">
        <v>71</v>
      </c>
      <c r="G9784" s="37" t="s">
        <v>812</v>
      </c>
      <c r="H9784" s="0" t="n">
        <v>818804</v>
      </c>
      <c r="I9784" s="0" t="n">
        <v>318692</v>
      </c>
      <c r="J9784" s="0" t="n">
        <v>5507</v>
      </c>
    </row>
    <row r="9785" customFormat="false" ht="15" hidden="false" customHeight="false" outlineLevel="0" collapsed="false">
      <c r="A9785" s="0" t="n">
        <v>202408</v>
      </c>
      <c r="B9785" s="0" t="n">
        <v>202409</v>
      </c>
      <c r="C9785" s="37" t="s">
        <v>149</v>
      </c>
      <c r="D9785" s="37" t="s">
        <v>616</v>
      </c>
      <c r="E9785" s="0" t="n">
        <v>2</v>
      </c>
      <c r="F9785" s="38" t="s">
        <v>71</v>
      </c>
      <c r="G9785" s="37" t="s">
        <v>813</v>
      </c>
      <c r="H9785" s="0" t="n">
        <v>547074</v>
      </c>
      <c r="I9785" s="0" t="n">
        <v>237490</v>
      </c>
      <c r="J9785" s="0" t="n">
        <v>58953</v>
      </c>
    </row>
    <row r="9786" customFormat="false" ht="15" hidden="false" customHeight="false" outlineLevel="0" collapsed="false">
      <c r="A9786" s="0" t="n">
        <v>202408</v>
      </c>
      <c r="B9786" s="0" t="n">
        <v>202409</v>
      </c>
      <c r="C9786" s="37" t="s">
        <v>109</v>
      </c>
      <c r="D9786" s="37" t="s">
        <v>364</v>
      </c>
      <c r="E9786" s="0" t="n">
        <v>2</v>
      </c>
      <c r="F9786" s="38" t="s">
        <v>71</v>
      </c>
      <c r="G9786" s="37" t="s">
        <v>814</v>
      </c>
      <c r="H9786" s="0" t="n">
        <v>107535</v>
      </c>
      <c r="I9786" s="0" t="n">
        <v>62430</v>
      </c>
      <c r="J9786" s="0" t="n">
        <v>1082</v>
      </c>
    </row>
    <row r="9787" customFormat="false" ht="15" hidden="false" customHeight="false" outlineLevel="0" collapsed="false">
      <c r="A9787" s="0" t="n">
        <v>202408</v>
      </c>
      <c r="B9787" s="0" t="n">
        <v>202409</v>
      </c>
      <c r="C9787" s="37" t="s">
        <v>95</v>
      </c>
      <c r="D9787" s="37" t="s">
        <v>396</v>
      </c>
      <c r="E9787" s="0" t="n">
        <v>2</v>
      </c>
      <c r="F9787" s="38" t="s">
        <v>71</v>
      </c>
      <c r="G9787" s="37" t="s">
        <v>815</v>
      </c>
      <c r="H9787" s="0" t="n">
        <v>158866</v>
      </c>
      <c r="I9787" s="0" t="n">
        <v>172877</v>
      </c>
      <c r="J9787" s="0" t="n">
        <v>19517</v>
      </c>
    </row>
    <row r="9788" customFormat="false" ht="15" hidden="false" customHeight="false" outlineLevel="0" collapsed="false">
      <c r="A9788" s="0" t="n">
        <v>202408</v>
      </c>
      <c r="B9788" s="0" t="n">
        <v>202409</v>
      </c>
      <c r="C9788" s="37" t="s">
        <v>115</v>
      </c>
      <c r="D9788" s="37" t="s">
        <v>673</v>
      </c>
      <c r="E9788" s="0" t="n">
        <v>2</v>
      </c>
      <c r="F9788" s="38" t="s">
        <v>71</v>
      </c>
      <c r="G9788" s="37" t="s">
        <v>816</v>
      </c>
      <c r="H9788" s="0" t="n">
        <v>501888</v>
      </c>
      <c r="I9788" s="0" t="n">
        <v>249975</v>
      </c>
      <c r="J9788" s="0" t="n">
        <v>9304</v>
      </c>
    </row>
    <row r="9789" customFormat="false" ht="15" hidden="false" customHeight="false" outlineLevel="0" collapsed="false">
      <c r="A9789" s="0" t="n">
        <v>202408</v>
      </c>
      <c r="B9789" s="0" t="n">
        <v>202409</v>
      </c>
      <c r="C9789" s="37" t="s">
        <v>112</v>
      </c>
      <c r="D9789" s="37" t="s">
        <v>120</v>
      </c>
      <c r="E9789" s="0" t="n">
        <v>2</v>
      </c>
      <c r="F9789" s="38" t="s">
        <v>71</v>
      </c>
      <c r="G9789" s="37" t="s">
        <v>817</v>
      </c>
      <c r="H9789" s="0" t="n">
        <v>1874618</v>
      </c>
      <c r="I9789" s="0" t="n">
        <v>315719</v>
      </c>
      <c r="J9789" s="0" t="n">
        <v>33753</v>
      </c>
    </row>
    <row r="9790" customFormat="false" ht="15" hidden="false" customHeight="false" outlineLevel="0" collapsed="false">
      <c r="A9790" s="0" t="n">
        <v>202408</v>
      </c>
      <c r="B9790" s="0" t="n">
        <v>202409</v>
      </c>
      <c r="C9790" s="37" t="s">
        <v>124</v>
      </c>
      <c r="D9790" s="37" t="s">
        <v>493</v>
      </c>
      <c r="E9790" s="0" t="n">
        <v>2</v>
      </c>
      <c r="F9790" s="38" t="s">
        <v>71</v>
      </c>
      <c r="G9790" s="37" t="s">
        <v>818</v>
      </c>
      <c r="H9790" s="0" t="n">
        <v>30388</v>
      </c>
      <c r="I9790" s="0" t="n">
        <v>28909</v>
      </c>
      <c r="J9790" s="0" t="n">
        <v>-420</v>
      </c>
    </row>
    <row r="9791" customFormat="false" ht="15" hidden="false" customHeight="false" outlineLevel="0" collapsed="false">
      <c r="A9791" s="0" t="n">
        <v>202408</v>
      </c>
      <c r="B9791" s="0" t="n">
        <v>202409</v>
      </c>
      <c r="C9791" s="37" t="s">
        <v>95</v>
      </c>
      <c r="D9791" s="37" t="s">
        <v>414</v>
      </c>
      <c r="E9791" s="0" t="n">
        <v>2</v>
      </c>
      <c r="F9791" s="38" t="s">
        <v>71</v>
      </c>
      <c r="G9791" s="37" t="s">
        <v>819</v>
      </c>
      <c r="H9791" s="0" t="n">
        <v>1023338</v>
      </c>
      <c r="I9791" s="0" t="n">
        <v>164012</v>
      </c>
      <c r="J9791" s="0" t="n">
        <v>6976</v>
      </c>
    </row>
    <row r="9792" customFormat="false" ht="15" hidden="false" customHeight="false" outlineLevel="0" collapsed="false">
      <c r="A9792" s="0" t="n">
        <v>202408</v>
      </c>
      <c r="B9792" s="0" t="n">
        <v>202409</v>
      </c>
      <c r="C9792" s="37" t="s">
        <v>149</v>
      </c>
      <c r="D9792" s="37" t="s">
        <v>247</v>
      </c>
      <c r="E9792" s="0" t="n">
        <v>2</v>
      </c>
      <c r="F9792" s="38" t="s">
        <v>71</v>
      </c>
      <c r="G9792" s="37" t="s">
        <v>820</v>
      </c>
      <c r="H9792" s="0" t="n">
        <v>2270740</v>
      </c>
      <c r="I9792" s="0" t="n">
        <v>1335024</v>
      </c>
      <c r="J9792" s="0" t="n">
        <v>23056</v>
      </c>
    </row>
    <row r="9793" customFormat="false" ht="15" hidden="false" customHeight="false" outlineLevel="0" collapsed="false">
      <c r="A9793" s="0" t="n">
        <v>202408</v>
      </c>
      <c r="B9793" s="0" t="n">
        <v>202409</v>
      </c>
      <c r="C9793" s="37" t="s">
        <v>109</v>
      </c>
      <c r="D9793" s="37" t="s">
        <v>821</v>
      </c>
      <c r="E9793" s="0" t="n">
        <v>2</v>
      </c>
      <c r="F9793" s="38" t="s">
        <v>71</v>
      </c>
      <c r="G9793" s="37" t="s">
        <v>822</v>
      </c>
      <c r="H9793" s="0" t="n">
        <v>430589</v>
      </c>
      <c r="I9793" s="0" t="n">
        <v>606698</v>
      </c>
      <c r="J9793" s="0" t="n">
        <v>88714</v>
      </c>
    </row>
    <row r="9794" customFormat="false" ht="15" hidden="false" customHeight="false" outlineLevel="0" collapsed="false">
      <c r="A9794" s="0" t="n">
        <v>202408</v>
      </c>
      <c r="B9794" s="0" t="n">
        <v>202409</v>
      </c>
      <c r="C9794" s="37" t="s">
        <v>124</v>
      </c>
      <c r="D9794" s="37" t="s">
        <v>476</v>
      </c>
      <c r="E9794" s="0" t="n">
        <v>2</v>
      </c>
      <c r="F9794" s="38" t="s">
        <v>71</v>
      </c>
      <c r="G9794" s="37" t="s">
        <v>823</v>
      </c>
      <c r="H9794" s="0" t="n">
        <v>1055547</v>
      </c>
      <c r="I9794" s="0" t="n">
        <v>636886</v>
      </c>
      <c r="J9794" s="0" t="n">
        <v>61346</v>
      </c>
    </row>
    <row r="9795" customFormat="false" ht="15" hidden="false" customHeight="false" outlineLevel="0" collapsed="false">
      <c r="A9795" s="0" t="n">
        <v>202408</v>
      </c>
      <c r="B9795" s="0" t="n">
        <v>202409</v>
      </c>
      <c r="C9795" s="37" t="s">
        <v>115</v>
      </c>
      <c r="D9795" s="37" t="s">
        <v>300</v>
      </c>
      <c r="E9795" s="0" t="n">
        <v>2</v>
      </c>
      <c r="F9795" s="38" t="s">
        <v>71</v>
      </c>
      <c r="G9795" s="37" t="s">
        <v>824</v>
      </c>
      <c r="H9795" s="0" t="n">
        <v>236387</v>
      </c>
      <c r="I9795" s="0" t="n">
        <v>89986</v>
      </c>
      <c r="J9795" s="0" t="n">
        <v>15119</v>
      </c>
    </row>
    <row r="9796" customFormat="false" ht="15" hidden="false" customHeight="false" outlineLevel="0" collapsed="false">
      <c r="A9796" s="0" t="n">
        <v>202408</v>
      </c>
      <c r="B9796" s="0" t="n">
        <v>202409</v>
      </c>
      <c r="C9796" s="37" t="s">
        <v>158</v>
      </c>
      <c r="D9796" s="37" t="s">
        <v>700</v>
      </c>
      <c r="E9796" s="0" t="n">
        <v>2</v>
      </c>
      <c r="F9796" s="38" t="s">
        <v>71</v>
      </c>
      <c r="G9796" s="37" t="s">
        <v>825</v>
      </c>
      <c r="H9796" s="0" t="n">
        <v>420196</v>
      </c>
      <c r="I9796" s="0" t="n">
        <v>259505</v>
      </c>
      <c r="J9796" s="0" t="n">
        <v>-668</v>
      </c>
    </row>
    <row r="9797" customFormat="false" ht="15" hidden="false" customHeight="false" outlineLevel="0" collapsed="false">
      <c r="A9797" s="0" t="n">
        <v>202408</v>
      </c>
      <c r="B9797" s="0" t="n">
        <v>202409</v>
      </c>
      <c r="C9797" s="37" t="s">
        <v>184</v>
      </c>
      <c r="D9797" s="37" t="s">
        <v>826</v>
      </c>
      <c r="E9797" s="0" t="n">
        <v>2</v>
      </c>
      <c r="F9797" s="38" t="s">
        <v>71</v>
      </c>
      <c r="G9797" s="37" t="s">
        <v>827</v>
      </c>
      <c r="H9797" s="0" t="n">
        <v>92466</v>
      </c>
      <c r="I9797" s="0" t="n">
        <v>102935</v>
      </c>
      <c r="J9797" s="0" t="n">
        <v>6089</v>
      </c>
    </row>
    <row r="9798" customFormat="false" ht="15" hidden="false" customHeight="false" outlineLevel="0" collapsed="false">
      <c r="A9798" s="0" t="n">
        <v>202408</v>
      </c>
      <c r="B9798" s="0" t="n">
        <v>202409</v>
      </c>
      <c r="C9798" s="37" t="s">
        <v>101</v>
      </c>
      <c r="D9798" s="37" t="s">
        <v>328</v>
      </c>
      <c r="E9798" s="0" t="n">
        <v>2</v>
      </c>
      <c r="F9798" s="38" t="s">
        <v>71</v>
      </c>
      <c r="G9798" s="37" t="s">
        <v>828</v>
      </c>
      <c r="H9798" s="0" t="n">
        <v>35775</v>
      </c>
      <c r="I9798" s="0" t="n">
        <v>71387</v>
      </c>
      <c r="J9798" s="0" t="n">
        <v>10173</v>
      </c>
    </row>
    <row r="9799" customFormat="false" ht="15" hidden="false" customHeight="false" outlineLevel="0" collapsed="false">
      <c r="A9799" s="0" t="n">
        <v>202408</v>
      </c>
      <c r="B9799" s="0" t="n">
        <v>202409</v>
      </c>
      <c r="C9799" s="37" t="s">
        <v>106</v>
      </c>
      <c r="D9799" s="37" t="s">
        <v>511</v>
      </c>
      <c r="E9799" s="0" t="n">
        <v>2</v>
      </c>
      <c r="F9799" s="38" t="s">
        <v>71</v>
      </c>
      <c r="G9799" s="37" t="s">
        <v>829</v>
      </c>
      <c r="H9799" s="0" t="n">
        <v>1886883</v>
      </c>
      <c r="I9799" s="0" t="n">
        <v>1427156</v>
      </c>
      <c r="J9799" s="0" t="n">
        <v>236722</v>
      </c>
    </row>
    <row r="9800" customFormat="false" ht="15" hidden="false" customHeight="false" outlineLevel="0" collapsed="false">
      <c r="A9800" s="0" t="n">
        <v>202408</v>
      </c>
      <c r="B9800" s="0" t="n">
        <v>202409</v>
      </c>
      <c r="C9800" s="37" t="s">
        <v>149</v>
      </c>
      <c r="D9800" s="37" t="s">
        <v>360</v>
      </c>
      <c r="E9800" s="0" t="n">
        <v>2</v>
      </c>
      <c r="F9800" s="38" t="s">
        <v>71</v>
      </c>
      <c r="G9800" s="37" t="s">
        <v>830</v>
      </c>
      <c r="H9800" s="0" t="n">
        <v>149866</v>
      </c>
      <c r="I9800" s="0" t="n">
        <v>267927</v>
      </c>
      <c r="J9800" s="0" t="n">
        <v>-17302</v>
      </c>
    </row>
    <row r="9801" customFormat="false" ht="15" hidden="false" customHeight="false" outlineLevel="0" collapsed="false">
      <c r="A9801" s="0" t="n">
        <v>202408</v>
      </c>
      <c r="B9801" s="0" t="n">
        <v>202409</v>
      </c>
      <c r="C9801" s="37" t="s">
        <v>112</v>
      </c>
      <c r="D9801" s="37" t="s">
        <v>284</v>
      </c>
      <c r="E9801" s="0" t="n">
        <v>2</v>
      </c>
      <c r="F9801" s="38" t="s">
        <v>71</v>
      </c>
      <c r="G9801" s="37" t="s">
        <v>831</v>
      </c>
      <c r="H9801" s="0" t="n">
        <v>280616</v>
      </c>
      <c r="I9801" s="0" t="n">
        <v>74896</v>
      </c>
      <c r="J9801" s="0" t="n">
        <v>8372</v>
      </c>
    </row>
    <row r="9802" customFormat="false" ht="15" hidden="false" customHeight="false" outlineLevel="0" collapsed="false">
      <c r="A9802" s="0" t="n">
        <v>202408</v>
      </c>
      <c r="B9802" s="0" t="n">
        <v>202409</v>
      </c>
      <c r="C9802" s="37" t="s">
        <v>184</v>
      </c>
      <c r="D9802" s="37" t="s">
        <v>267</v>
      </c>
      <c r="E9802" s="0" t="n">
        <v>2</v>
      </c>
      <c r="F9802" s="38" t="s">
        <v>71</v>
      </c>
      <c r="G9802" s="37" t="s">
        <v>832</v>
      </c>
      <c r="H9802" s="0" t="n">
        <v>100783</v>
      </c>
      <c r="I9802" s="0" t="n">
        <v>59559</v>
      </c>
      <c r="J9802" s="0" t="n">
        <v>-79</v>
      </c>
    </row>
    <row r="9803" customFormat="false" ht="15" hidden="false" customHeight="false" outlineLevel="0" collapsed="false">
      <c r="A9803" s="0" t="n">
        <v>202408</v>
      </c>
      <c r="B9803" s="0" t="n">
        <v>202409</v>
      </c>
      <c r="C9803" s="37" t="s">
        <v>197</v>
      </c>
      <c r="D9803" s="37" t="s">
        <v>387</v>
      </c>
      <c r="E9803" s="0" t="n">
        <v>2</v>
      </c>
      <c r="F9803" s="38" t="s">
        <v>71</v>
      </c>
      <c r="G9803" s="37" t="s">
        <v>833</v>
      </c>
      <c r="H9803" s="0" t="n">
        <v>112367</v>
      </c>
      <c r="I9803" s="0" t="n">
        <v>54008</v>
      </c>
      <c r="J9803" s="0" t="n">
        <v>9232</v>
      </c>
    </row>
    <row r="9804" customFormat="false" ht="15" hidden="false" customHeight="false" outlineLevel="0" collapsed="false">
      <c r="A9804" s="0" t="n">
        <v>202408</v>
      </c>
      <c r="B9804" s="0" t="n">
        <v>202409</v>
      </c>
      <c r="C9804" s="37" t="s">
        <v>197</v>
      </c>
      <c r="D9804" s="37" t="s">
        <v>334</v>
      </c>
      <c r="E9804" s="0" t="n">
        <v>2</v>
      </c>
      <c r="F9804" s="38" t="s">
        <v>71</v>
      </c>
      <c r="G9804" s="37" t="s">
        <v>834</v>
      </c>
      <c r="H9804" s="0" t="n">
        <v>473611</v>
      </c>
      <c r="I9804" s="0" t="n">
        <v>114151</v>
      </c>
      <c r="J9804" s="0" t="n">
        <v>30370</v>
      </c>
    </row>
    <row r="9805" customFormat="false" ht="15" hidden="false" customHeight="false" outlineLevel="0" collapsed="false">
      <c r="A9805" s="0" t="n">
        <v>202408</v>
      </c>
      <c r="B9805" s="0" t="n">
        <v>202409</v>
      </c>
      <c r="C9805" s="37" t="s">
        <v>197</v>
      </c>
      <c r="D9805" s="37" t="s">
        <v>208</v>
      </c>
      <c r="E9805" s="0" t="n">
        <v>2</v>
      </c>
      <c r="F9805" s="38" t="s">
        <v>71</v>
      </c>
      <c r="G9805" s="37" t="s">
        <v>835</v>
      </c>
      <c r="H9805" s="0" t="n">
        <v>200656</v>
      </c>
      <c r="I9805" s="0" t="n">
        <v>82000</v>
      </c>
      <c r="J9805" s="0" t="n">
        <v>-14858</v>
      </c>
    </row>
    <row r="9806" customFormat="false" ht="15" hidden="false" customHeight="false" outlineLevel="0" collapsed="false">
      <c r="A9806" s="0" t="n">
        <v>202408</v>
      </c>
      <c r="B9806" s="0" t="n">
        <v>202409</v>
      </c>
      <c r="C9806" s="37" t="s">
        <v>115</v>
      </c>
      <c r="D9806" s="37" t="s">
        <v>306</v>
      </c>
      <c r="E9806" s="0" t="n">
        <v>2</v>
      </c>
      <c r="F9806" s="38" t="s">
        <v>71</v>
      </c>
      <c r="G9806" s="37" t="s">
        <v>836</v>
      </c>
      <c r="H9806" s="0" t="n">
        <v>941493</v>
      </c>
      <c r="I9806" s="0" t="n">
        <v>522523</v>
      </c>
      <c r="J9806" s="0" t="n">
        <v>7527</v>
      </c>
    </row>
    <row r="9807" customFormat="false" ht="15" hidden="false" customHeight="false" outlineLevel="0" collapsed="false">
      <c r="A9807" s="0" t="n">
        <v>202408</v>
      </c>
      <c r="B9807" s="0" t="n">
        <v>202409</v>
      </c>
      <c r="C9807" s="37" t="s">
        <v>106</v>
      </c>
      <c r="D9807" s="37" t="s">
        <v>519</v>
      </c>
      <c r="E9807" s="0" t="n">
        <v>2</v>
      </c>
      <c r="F9807" s="38" t="s">
        <v>71</v>
      </c>
      <c r="G9807" s="37" t="s">
        <v>837</v>
      </c>
      <c r="H9807" s="0" t="n">
        <v>805099</v>
      </c>
      <c r="I9807" s="0" t="n">
        <v>278327</v>
      </c>
      <c r="J9807" s="0" t="n">
        <v>29608</v>
      </c>
    </row>
    <row r="9808" customFormat="false" ht="15" hidden="false" customHeight="false" outlineLevel="0" collapsed="false">
      <c r="A9808" s="0" t="n">
        <v>202408</v>
      </c>
      <c r="B9808" s="0" t="n">
        <v>202409</v>
      </c>
      <c r="C9808" s="37" t="s">
        <v>95</v>
      </c>
      <c r="D9808" s="37" t="s">
        <v>288</v>
      </c>
      <c r="E9808" s="0" t="n">
        <v>2</v>
      </c>
      <c r="F9808" s="38" t="s">
        <v>71</v>
      </c>
      <c r="G9808" s="37" t="s">
        <v>838</v>
      </c>
      <c r="H9808" s="0" t="n">
        <v>720189</v>
      </c>
      <c r="I9808" s="0" t="n">
        <v>202108</v>
      </c>
      <c r="J9808" s="0" t="n">
        <v>16091</v>
      </c>
    </row>
    <row r="9809" customFormat="false" ht="15" hidden="false" customHeight="false" outlineLevel="0" collapsed="false">
      <c r="A9809" s="0" t="n">
        <v>202408</v>
      </c>
      <c r="B9809" s="0" t="n">
        <v>202409</v>
      </c>
      <c r="C9809" s="37" t="s">
        <v>101</v>
      </c>
      <c r="D9809" s="37" t="s">
        <v>839</v>
      </c>
      <c r="E9809" s="0" t="n">
        <v>2</v>
      </c>
      <c r="F9809" s="38" t="s">
        <v>71</v>
      </c>
      <c r="G9809" s="37" t="s">
        <v>840</v>
      </c>
      <c r="H9809" s="0" t="n">
        <v>737832</v>
      </c>
      <c r="I9809" s="0" t="n">
        <v>1377139</v>
      </c>
      <c r="J9809" s="0" t="n">
        <v>239574</v>
      </c>
    </row>
    <row r="9810" customFormat="false" ht="15" hidden="false" customHeight="false" outlineLevel="0" collapsed="false">
      <c r="A9810" s="0" t="n">
        <v>202408</v>
      </c>
      <c r="B9810" s="0" t="n">
        <v>202409</v>
      </c>
      <c r="C9810" s="37" t="s">
        <v>106</v>
      </c>
      <c r="D9810" s="37" t="s">
        <v>841</v>
      </c>
      <c r="E9810" s="0" t="n">
        <v>2</v>
      </c>
      <c r="F9810" s="38" t="s">
        <v>71</v>
      </c>
      <c r="G9810" s="37" t="s">
        <v>842</v>
      </c>
      <c r="H9810" s="0" t="n">
        <v>3014948</v>
      </c>
      <c r="I9810" s="0" t="n">
        <v>1076291</v>
      </c>
      <c r="J9810" s="0" t="n">
        <v>94613</v>
      </c>
    </row>
    <row r="9811" customFormat="false" ht="15" hidden="false" customHeight="false" outlineLevel="0" collapsed="false">
      <c r="A9811" s="0" t="n">
        <v>202408</v>
      </c>
      <c r="B9811" s="0" t="n">
        <v>202409</v>
      </c>
      <c r="C9811" s="37" t="s">
        <v>178</v>
      </c>
      <c r="D9811" s="37" t="s">
        <v>843</v>
      </c>
      <c r="E9811" s="0" t="n">
        <v>2</v>
      </c>
      <c r="F9811" s="38" t="s">
        <v>71</v>
      </c>
      <c r="G9811" s="37" t="s">
        <v>844</v>
      </c>
      <c r="H9811" s="0" t="n">
        <v>130073</v>
      </c>
      <c r="I9811" s="0" t="n">
        <v>22652</v>
      </c>
      <c r="J9811" s="0" t="n">
        <v>612</v>
      </c>
    </row>
    <row r="9812" customFormat="false" ht="15" hidden="false" customHeight="false" outlineLevel="0" collapsed="false">
      <c r="A9812" s="0" t="n">
        <v>202409</v>
      </c>
      <c r="B9812" s="0" t="n">
        <v>202409</v>
      </c>
      <c r="C9812" s="37" t="s">
        <v>95</v>
      </c>
      <c r="D9812" s="37" t="s">
        <v>96</v>
      </c>
      <c r="E9812" s="0" t="n">
        <v>1</v>
      </c>
      <c r="F9812" s="38" t="s">
        <v>70</v>
      </c>
      <c r="G9812" s="37" t="s">
        <v>97</v>
      </c>
      <c r="H9812" s="0" t="n">
        <v>6036698</v>
      </c>
      <c r="I9812" s="0" t="n">
        <v>2502327</v>
      </c>
      <c r="J9812" s="0" t="n">
        <v>223600</v>
      </c>
    </row>
    <row r="9813" customFormat="false" ht="15" hidden="false" customHeight="false" outlineLevel="0" collapsed="false">
      <c r="A9813" s="0" t="n">
        <v>202409</v>
      </c>
      <c r="B9813" s="0" t="n">
        <v>202409</v>
      </c>
      <c r="C9813" s="37" t="s">
        <v>98</v>
      </c>
      <c r="D9813" s="37" t="s">
        <v>99</v>
      </c>
      <c r="E9813" s="0" t="n">
        <v>1</v>
      </c>
      <c r="F9813" s="38" t="s">
        <v>70</v>
      </c>
      <c r="G9813" s="37" t="s">
        <v>100</v>
      </c>
      <c r="H9813" s="0" t="n">
        <v>1204447</v>
      </c>
      <c r="I9813" s="0" t="n">
        <v>519772</v>
      </c>
      <c r="J9813" s="0" t="n">
        <v>111345</v>
      </c>
    </row>
    <row r="9814" customFormat="false" ht="15" hidden="false" customHeight="false" outlineLevel="0" collapsed="false">
      <c r="A9814" s="0" t="n">
        <v>202409</v>
      </c>
      <c r="B9814" s="0" t="n">
        <v>202409</v>
      </c>
      <c r="C9814" s="37" t="s">
        <v>101</v>
      </c>
      <c r="D9814" s="37" t="s">
        <v>102</v>
      </c>
      <c r="E9814" s="0" t="n">
        <v>1</v>
      </c>
      <c r="F9814" s="38" t="s">
        <v>70</v>
      </c>
      <c r="G9814" s="37" t="s">
        <v>103</v>
      </c>
      <c r="H9814" s="0" t="n">
        <v>1762059</v>
      </c>
      <c r="I9814" s="0" t="n">
        <v>886424</v>
      </c>
      <c r="J9814" s="0" t="n">
        <v>51538</v>
      </c>
    </row>
    <row r="9815" customFormat="false" ht="15" hidden="false" customHeight="false" outlineLevel="0" collapsed="false">
      <c r="A9815" s="0" t="n">
        <v>202409</v>
      </c>
      <c r="B9815" s="0" t="n">
        <v>202409</v>
      </c>
      <c r="C9815" s="37" t="s">
        <v>101</v>
      </c>
      <c r="D9815" s="37" t="s">
        <v>104</v>
      </c>
      <c r="E9815" s="0" t="n">
        <v>1</v>
      </c>
      <c r="F9815" s="38" t="s">
        <v>70</v>
      </c>
      <c r="G9815" s="37" t="s">
        <v>105</v>
      </c>
      <c r="H9815" s="0" t="n">
        <v>1273466</v>
      </c>
      <c r="I9815" s="0" t="n">
        <v>455213</v>
      </c>
      <c r="J9815" s="0" t="n">
        <v>-8111</v>
      </c>
    </row>
    <row r="9816" customFormat="false" ht="15" hidden="false" customHeight="false" outlineLevel="0" collapsed="false">
      <c r="A9816" s="0" t="n">
        <v>202409</v>
      </c>
      <c r="B9816" s="0" t="n">
        <v>202409</v>
      </c>
      <c r="C9816" s="37" t="s">
        <v>106</v>
      </c>
      <c r="D9816" s="37" t="s">
        <v>107</v>
      </c>
      <c r="E9816" s="0" t="n">
        <v>1</v>
      </c>
      <c r="F9816" s="38" t="s">
        <v>70</v>
      </c>
      <c r="G9816" s="37" t="s">
        <v>108</v>
      </c>
      <c r="H9816" s="0" t="n">
        <v>2172165</v>
      </c>
      <c r="I9816" s="0" t="n">
        <v>214133</v>
      </c>
      <c r="J9816" s="0" t="n">
        <v>-13386</v>
      </c>
    </row>
    <row r="9817" customFormat="false" ht="15" hidden="false" customHeight="false" outlineLevel="0" collapsed="false">
      <c r="A9817" s="0" t="n">
        <v>202409</v>
      </c>
      <c r="B9817" s="0" t="n">
        <v>202409</v>
      </c>
      <c r="C9817" s="37" t="s">
        <v>109</v>
      </c>
      <c r="D9817" s="37" t="s">
        <v>110</v>
      </c>
      <c r="E9817" s="0" t="n">
        <v>1</v>
      </c>
      <c r="F9817" s="38" t="s">
        <v>70</v>
      </c>
      <c r="G9817" s="37" t="s">
        <v>111</v>
      </c>
      <c r="H9817" s="0" t="n">
        <v>976831</v>
      </c>
      <c r="I9817" s="0" t="n">
        <v>228053</v>
      </c>
      <c r="J9817" s="0" t="n">
        <v>27150</v>
      </c>
    </row>
    <row r="9818" customFormat="false" ht="15" hidden="false" customHeight="false" outlineLevel="0" collapsed="false">
      <c r="A9818" s="0" t="n">
        <v>202409</v>
      </c>
      <c r="B9818" s="0" t="n">
        <v>202409</v>
      </c>
      <c r="C9818" s="37" t="s">
        <v>112</v>
      </c>
      <c r="D9818" s="37" t="s">
        <v>113</v>
      </c>
      <c r="E9818" s="0" t="n">
        <v>1</v>
      </c>
      <c r="F9818" s="38" t="s">
        <v>70</v>
      </c>
      <c r="G9818" s="37" t="s">
        <v>114</v>
      </c>
      <c r="H9818" s="0" t="n">
        <v>6244590</v>
      </c>
      <c r="I9818" s="0" t="n">
        <v>2039004</v>
      </c>
      <c r="J9818" s="0" t="n">
        <v>352343</v>
      </c>
    </row>
    <row r="9819" customFormat="false" ht="15" hidden="false" customHeight="false" outlineLevel="0" collapsed="false">
      <c r="A9819" s="0" t="n">
        <v>202409</v>
      </c>
      <c r="B9819" s="0" t="n">
        <v>202409</v>
      </c>
      <c r="C9819" s="37" t="s">
        <v>115</v>
      </c>
      <c r="D9819" s="37" t="s">
        <v>116</v>
      </c>
      <c r="E9819" s="0" t="n">
        <v>1</v>
      </c>
      <c r="F9819" s="38" t="s">
        <v>70</v>
      </c>
      <c r="G9819" s="37" t="s">
        <v>117</v>
      </c>
      <c r="H9819" s="0" t="n">
        <v>597696</v>
      </c>
      <c r="I9819" s="0" t="n">
        <v>226164</v>
      </c>
      <c r="J9819" s="0" t="n">
        <v>16824</v>
      </c>
    </row>
    <row r="9820" customFormat="false" ht="15" hidden="false" customHeight="false" outlineLevel="0" collapsed="false">
      <c r="A9820" s="0" t="n">
        <v>202409</v>
      </c>
      <c r="B9820" s="0" t="n">
        <v>202409</v>
      </c>
      <c r="C9820" s="37" t="s">
        <v>109</v>
      </c>
      <c r="D9820" s="37" t="s">
        <v>118</v>
      </c>
      <c r="E9820" s="0" t="n">
        <v>1</v>
      </c>
      <c r="F9820" s="38" t="s">
        <v>70</v>
      </c>
      <c r="G9820" s="37" t="s">
        <v>119</v>
      </c>
      <c r="H9820" s="0" t="n">
        <v>4211322</v>
      </c>
      <c r="I9820" s="0" t="n">
        <v>685194</v>
      </c>
      <c r="J9820" s="0" t="n">
        <v>23044</v>
      </c>
    </row>
    <row r="9821" customFormat="false" ht="15" hidden="false" customHeight="false" outlineLevel="0" collapsed="false">
      <c r="A9821" s="0" t="n">
        <v>202409</v>
      </c>
      <c r="B9821" s="0" t="n">
        <v>202409</v>
      </c>
      <c r="C9821" s="37" t="s">
        <v>109</v>
      </c>
      <c r="D9821" s="37" t="s">
        <v>120</v>
      </c>
      <c r="E9821" s="0" t="n">
        <v>1</v>
      </c>
      <c r="F9821" s="38" t="s">
        <v>70</v>
      </c>
      <c r="G9821" s="37" t="s">
        <v>121</v>
      </c>
      <c r="H9821" s="0" t="n">
        <v>509994</v>
      </c>
      <c r="I9821" s="0" t="n">
        <v>65139</v>
      </c>
      <c r="J9821" s="0" t="n">
        <v>-7367</v>
      </c>
    </row>
    <row r="9822" customFormat="false" ht="15" hidden="false" customHeight="false" outlineLevel="0" collapsed="false">
      <c r="A9822" s="0" t="n">
        <v>202409</v>
      </c>
      <c r="B9822" s="0" t="n">
        <v>202409</v>
      </c>
      <c r="C9822" s="37" t="s">
        <v>95</v>
      </c>
      <c r="D9822" s="37" t="s">
        <v>122</v>
      </c>
      <c r="E9822" s="0" t="n">
        <v>1</v>
      </c>
      <c r="F9822" s="38" t="s">
        <v>70</v>
      </c>
      <c r="G9822" s="37" t="s">
        <v>123</v>
      </c>
      <c r="H9822" s="0" t="n">
        <v>999968</v>
      </c>
      <c r="I9822" s="0" t="n">
        <v>153430</v>
      </c>
      <c r="J9822" s="0" t="n">
        <v>14177</v>
      </c>
    </row>
    <row r="9823" customFormat="false" ht="15" hidden="false" customHeight="false" outlineLevel="0" collapsed="false">
      <c r="A9823" s="0" t="n">
        <v>202409</v>
      </c>
      <c r="B9823" s="0" t="n">
        <v>202409</v>
      </c>
      <c r="C9823" s="37" t="s">
        <v>124</v>
      </c>
      <c r="D9823" s="37" t="s">
        <v>125</v>
      </c>
      <c r="E9823" s="0" t="n">
        <v>1</v>
      </c>
      <c r="F9823" s="38" t="s">
        <v>70</v>
      </c>
      <c r="G9823" s="37" t="s">
        <v>126</v>
      </c>
      <c r="H9823" s="0" t="n">
        <v>367549</v>
      </c>
      <c r="I9823" s="0" t="n">
        <v>135622</v>
      </c>
      <c r="J9823" s="0" t="n">
        <v>1502</v>
      </c>
    </row>
    <row r="9824" customFormat="false" ht="15" hidden="false" customHeight="false" outlineLevel="0" collapsed="false">
      <c r="A9824" s="0" t="n">
        <v>202409</v>
      </c>
      <c r="B9824" s="0" t="n">
        <v>202409</v>
      </c>
      <c r="C9824" s="37" t="s">
        <v>95</v>
      </c>
      <c r="D9824" s="37" t="s">
        <v>127</v>
      </c>
      <c r="E9824" s="0" t="n">
        <v>1</v>
      </c>
      <c r="F9824" s="38" t="s">
        <v>70</v>
      </c>
      <c r="G9824" s="37" t="s">
        <v>128</v>
      </c>
      <c r="H9824" s="0" t="n">
        <v>2549060</v>
      </c>
      <c r="I9824" s="0" t="n">
        <v>709456</v>
      </c>
      <c r="J9824" s="0" t="n">
        <v>11935</v>
      </c>
    </row>
    <row r="9825" customFormat="false" ht="15" hidden="false" customHeight="false" outlineLevel="0" collapsed="false">
      <c r="A9825" s="0" t="n">
        <v>202409</v>
      </c>
      <c r="B9825" s="0" t="n">
        <v>202409</v>
      </c>
      <c r="C9825" s="37" t="s">
        <v>124</v>
      </c>
      <c r="D9825" s="37" t="s">
        <v>122</v>
      </c>
      <c r="E9825" s="0" t="n">
        <v>1</v>
      </c>
      <c r="F9825" s="38" t="s">
        <v>70</v>
      </c>
      <c r="G9825" s="37" t="s">
        <v>129</v>
      </c>
      <c r="H9825" s="0" t="n">
        <v>5710070</v>
      </c>
      <c r="I9825" s="0" t="n">
        <v>1704597</v>
      </c>
      <c r="J9825" s="0" t="n">
        <v>411902</v>
      </c>
    </row>
    <row r="9826" customFormat="false" ht="15" hidden="false" customHeight="false" outlineLevel="0" collapsed="false">
      <c r="A9826" s="0" t="n">
        <v>202409</v>
      </c>
      <c r="B9826" s="0" t="n">
        <v>202409</v>
      </c>
      <c r="C9826" s="37" t="s">
        <v>106</v>
      </c>
      <c r="D9826" s="37" t="s">
        <v>130</v>
      </c>
      <c r="E9826" s="0" t="n">
        <v>1</v>
      </c>
      <c r="F9826" s="38" t="s">
        <v>70</v>
      </c>
      <c r="G9826" s="37" t="s">
        <v>131</v>
      </c>
      <c r="H9826" s="0" t="n">
        <v>1296347</v>
      </c>
      <c r="I9826" s="0" t="n">
        <v>197007</v>
      </c>
      <c r="J9826" s="0" t="n">
        <v>-19732</v>
      </c>
    </row>
    <row r="9827" customFormat="false" ht="15" hidden="false" customHeight="false" outlineLevel="0" collapsed="false">
      <c r="A9827" s="0" t="n">
        <v>202409</v>
      </c>
      <c r="B9827" s="0" t="n">
        <v>202409</v>
      </c>
      <c r="C9827" s="37" t="s">
        <v>95</v>
      </c>
      <c r="D9827" s="37" t="s">
        <v>132</v>
      </c>
      <c r="E9827" s="0" t="n">
        <v>1</v>
      </c>
      <c r="F9827" s="38" t="s">
        <v>70</v>
      </c>
      <c r="G9827" s="37" t="s">
        <v>133</v>
      </c>
      <c r="H9827" s="0" t="n">
        <v>1053599</v>
      </c>
      <c r="I9827" s="0" t="n">
        <v>353137</v>
      </c>
      <c r="J9827" s="0" t="n">
        <v>-30644</v>
      </c>
    </row>
    <row r="9828" customFormat="false" ht="15" hidden="false" customHeight="false" outlineLevel="0" collapsed="false">
      <c r="A9828" s="0" t="n">
        <v>202409</v>
      </c>
      <c r="B9828" s="0" t="n">
        <v>202409</v>
      </c>
      <c r="C9828" s="37" t="s">
        <v>112</v>
      </c>
      <c r="D9828" s="37" t="s">
        <v>134</v>
      </c>
      <c r="E9828" s="0" t="n">
        <v>1</v>
      </c>
      <c r="F9828" s="38" t="s">
        <v>70</v>
      </c>
      <c r="G9828" s="37" t="s">
        <v>135</v>
      </c>
      <c r="H9828" s="0" t="n">
        <v>324305</v>
      </c>
      <c r="I9828" s="0" t="n">
        <v>267123</v>
      </c>
      <c r="J9828" s="0" t="n">
        <v>27549</v>
      </c>
    </row>
    <row r="9829" customFormat="false" ht="15" hidden="false" customHeight="false" outlineLevel="0" collapsed="false">
      <c r="A9829" s="0" t="n">
        <v>202409</v>
      </c>
      <c r="B9829" s="0" t="n">
        <v>202409</v>
      </c>
      <c r="C9829" s="37" t="s">
        <v>136</v>
      </c>
      <c r="D9829" s="37" t="s">
        <v>137</v>
      </c>
      <c r="E9829" s="0" t="n">
        <v>1</v>
      </c>
      <c r="F9829" s="38" t="s">
        <v>70</v>
      </c>
      <c r="G9829" s="37" t="s">
        <v>138</v>
      </c>
      <c r="H9829" s="0" t="n">
        <v>1148364</v>
      </c>
      <c r="I9829" s="0" t="n">
        <v>148567</v>
      </c>
      <c r="J9829" s="0" t="n">
        <v>6161</v>
      </c>
    </row>
    <row r="9830" customFormat="false" ht="15" hidden="false" customHeight="false" outlineLevel="0" collapsed="false">
      <c r="A9830" s="0" t="n">
        <v>202409</v>
      </c>
      <c r="B9830" s="0" t="n">
        <v>202409</v>
      </c>
      <c r="C9830" s="37" t="s">
        <v>115</v>
      </c>
      <c r="D9830" s="37" t="s">
        <v>139</v>
      </c>
      <c r="E9830" s="0" t="n">
        <v>1</v>
      </c>
      <c r="F9830" s="38" t="s">
        <v>70</v>
      </c>
      <c r="G9830" s="37" t="s">
        <v>140</v>
      </c>
      <c r="H9830" s="0" t="n">
        <v>173357</v>
      </c>
      <c r="I9830" s="0" t="n">
        <v>119912</v>
      </c>
      <c r="J9830" s="0" t="n">
        <v>3372</v>
      </c>
    </row>
    <row r="9831" customFormat="false" ht="15" hidden="false" customHeight="false" outlineLevel="0" collapsed="false">
      <c r="A9831" s="0" t="n">
        <v>202409</v>
      </c>
      <c r="B9831" s="0" t="n">
        <v>202409</v>
      </c>
      <c r="C9831" s="37" t="s">
        <v>109</v>
      </c>
      <c r="D9831" s="37" t="s">
        <v>141</v>
      </c>
      <c r="E9831" s="0" t="n">
        <v>1</v>
      </c>
      <c r="F9831" s="38" t="s">
        <v>70</v>
      </c>
      <c r="G9831" s="37" t="s">
        <v>142</v>
      </c>
      <c r="H9831" s="0" t="n">
        <v>427125</v>
      </c>
      <c r="I9831" s="0" t="n">
        <v>103030</v>
      </c>
      <c r="J9831" s="0" t="n">
        <v>11051</v>
      </c>
    </row>
    <row r="9832" customFormat="false" ht="15" hidden="false" customHeight="false" outlineLevel="0" collapsed="false">
      <c r="A9832" s="0" t="n">
        <v>202409</v>
      </c>
      <c r="B9832" s="0" t="n">
        <v>202409</v>
      </c>
      <c r="C9832" s="37" t="s">
        <v>136</v>
      </c>
      <c r="D9832" s="37" t="s">
        <v>143</v>
      </c>
      <c r="E9832" s="0" t="n">
        <v>1</v>
      </c>
      <c r="F9832" s="38" t="s">
        <v>70</v>
      </c>
      <c r="G9832" s="37" t="s">
        <v>144</v>
      </c>
      <c r="H9832" s="0" t="n">
        <v>1608322</v>
      </c>
      <c r="I9832" s="0" t="n">
        <v>645588</v>
      </c>
      <c r="J9832" s="0" t="n">
        <v>68168</v>
      </c>
    </row>
    <row r="9833" customFormat="false" ht="15" hidden="false" customHeight="false" outlineLevel="0" collapsed="false">
      <c r="A9833" s="0" t="n">
        <v>202409</v>
      </c>
      <c r="B9833" s="0" t="n">
        <v>202409</v>
      </c>
      <c r="C9833" s="37" t="s">
        <v>101</v>
      </c>
      <c r="D9833" s="37" t="s">
        <v>145</v>
      </c>
      <c r="E9833" s="0" t="n">
        <v>1</v>
      </c>
      <c r="F9833" s="38" t="s">
        <v>70</v>
      </c>
      <c r="G9833" s="37" t="s">
        <v>146</v>
      </c>
      <c r="H9833" s="0" t="n">
        <v>5898559</v>
      </c>
      <c r="I9833" s="0" t="n">
        <v>2682088</v>
      </c>
      <c r="J9833" s="0" t="n">
        <v>-46571</v>
      </c>
    </row>
    <row r="9834" customFormat="false" ht="15" hidden="false" customHeight="false" outlineLevel="0" collapsed="false">
      <c r="A9834" s="0" t="n">
        <v>202409</v>
      </c>
      <c r="B9834" s="0" t="n">
        <v>202409</v>
      </c>
      <c r="C9834" s="37" t="s">
        <v>106</v>
      </c>
      <c r="D9834" s="37" t="s">
        <v>147</v>
      </c>
      <c r="E9834" s="0" t="n">
        <v>1</v>
      </c>
      <c r="F9834" s="38" t="s">
        <v>70</v>
      </c>
      <c r="G9834" s="37" t="s">
        <v>148</v>
      </c>
      <c r="H9834" s="0" t="n">
        <v>37501925</v>
      </c>
      <c r="I9834" s="0" t="n">
        <v>13523342</v>
      </c>
      <c r="J9834" s="0" t="n">
        <v>281693</v>
      </c>
    </row>
    <row r="9835" customFormat="false" ht="15" hidden="false" customHeight="false" outlineLevel="0" collapsed="false">
      <c r="A9835" s="0" t="n">
        <v>202409</v>
      </c>
      <c r="B9835" s="0" t="n">
        <v>202409</v>
      </c>
      <c r="C9835" s="37" t="s">
        <v>149</v>
      </c>
      <c r="D9835" s="37" t="s">
        <v>150</v>
      </c>
      <c r="E9835" s="0" t="n">
        <v>1</v>
      </c>
      <c r="F9835" s="38" t="s">
        <v>70</v>
      </c>
      <c r="G9835" s="37" t="s">
        <v>151</v>
      </c>
      <c r="H9835" s="0" t="n">
        <v>599027</v>
      </c>
      <c r="I9835" s="0" t="n">
        <v>326429</v>
      </c>
      <c r="J9835" s="0" t="n">
        <v>27732</v>
      </c>
    </row>
    <row r="9836" customFormat="false" ht="15" hidden="false" customHeight="false" outlineLevel="0" collapsed="false">
      <c r="A9836" s="0" t="n">
        <v>202409</v>
      </c>
      <c r="B9836" s="0" t="n">
        <v>202409</v>
      </c>
      <c r="C9836" s="37" t="s">
        <v>152</v>
      </c>
      <c r="D9836" s="37" t="s">
        <v>153</v>
      </c>
      <c r="E9836" s="0" t="n">
        <v>1</v>
      </c>
      <c r="F9836" s="38" t="s">
        <v>70</v>
      </c>
      <c r="G9836" s="37" t="s">
        <v>154</v>
      </c>
      <c r="H9836" s="0" t="n">
        <v>7219367</v>
      </c>
      <c r="I9836" s="0" t="n">
        <v>1976766</v>
      </c>
      <c r="J9836" s="0" t="n">
        <v>191168</v>
      </c>
    </row>
    <row r="9837" customFormat="false" ht="15" hidden="false" customHeight="false" outlineLevel="0" collapsed="false">
      <c r="A9837" s="0" t="n">
        <v>202409</v>
      </c>
      <c r="B9837" s="0" t="n">
        <v>202409</v>
      </c>
      <c r="C9837" s="37" t="s">
        <v>101</v>
      </c>
      <c r="D9837" s="37" t="s">
        <v>155</v>
      </c>
      <c r="E9837" s="0" t="n">
        <v>1</v>
      </c>
      <c r="F9837" s="38" t="s">
        <v>70</v>
      </c>
      <c r="G9837" s="37" t="s">
        <v>156</v>
      </c>
      <c r="H9837" s="0" t="n">
        <v>1457204</v>
      </c>
      <c r="I9837" s="0" t="n">
        <v>458063</v>
      </c>
      <c r="J9837" s="0" t="n">
        <v>58781</v>
      </c>
    </row>
    <row r="9838" customFormat="false" ht="15" hidden="false" customHeight="false" outlineLevel="0" collapsed="false">
      <c r="A9838" s="0" t="n">
        <v>202409</v>
      </c>
      <c r="B9838" s="0" t="n">
        <v>202409</v>
      </c>
      <c r="C9838" s="37" t="s">
        <v>106</v>
      </c>
      <c r="D9838" s="37" t="s">
        <v>116</v>
      </c>
      <c r="E9838" s="0" t="n">
        <v>1</v>
      </c>
      <c r="F9838" s="38" t="s">
        <v>70</v>
      </c>
      <c r="G9838" s="37" t="s">
        <v>157</v>
      </c>
      <c r="H9838" s="0" t="n">
        <v>911381</v>
      </c>
      <c r="I9838" s="0" t="n">
        <v>182578</v>
      </c>
      <c r="J9838" s="0" t="n">
        <v>3959</v>
      </c>
    </row>
    <row r="9839" customFormat="false" ht="15" hidden="false" customHeight="false" outlineLevel="0" collapsed="false">
      <c r="A9839" s="0" t="n">
        <v>202409</v>
      </c>
      <c r="B9839" s="0" t="n">
        <v>202409</v>
      </c>
      <c r="C9839" s="37" t="s">
        <v>158</v>
      </c>
      <c r="D9839" s="37" t="s">
        <v>159</v>
      </c>
      <c r="E9839" s="0" t="n">
        <v>1</v>
      </c>
      <c r="F9839" s="38" t="s">
        <v>70</v>
      </c>
      <c r="G9839" s="37" t="s">
        <v>160</v>
      </c>
      <c r="H9839" s="0" t="n">
        <v>1826587</v>
      </c>
      <c r="I9839" s="0" t="n">
        <v>591763</v>
      </c>
      <c r="J9839" s="0" t="n">
        <v>67878</v>
      </c>
    </row>
    <row r="9840" customFormat="false" ht="15" hidden="false" customHeight="false" outlineLevel="0" collapsed="false">
      <c r="A9840" s="0" t="n">
        <v>202409</v>
      </c>
      <c r="B9840" s="0" t="n">
        <v>202409</v>
      </c>
      <c r="C9840" s="37" t="s">
        <v>95</v>
      </c>
      <c r="D9840" s="37" t="s">
        <v>161</v>
      </c>
      <c r="E9840" s="0" t="n">
        <v>1</v>
      </c>
      <c r="F9840" s="38" t="s">
        <v>70</v>
      </c>
      <c r="G9840" s="37" t="s">
        <v>162</v>
      </c>
      <c r="H9840" s="0" t="n">
        <v>1226383</v>
      </c>
      <c r="I9840" s="0" t="n">
        <v>239278</v>
      </c>
      <c r="J9840" s="0" t="n">
        <v>41882</v>
      </c>
    </row>
    <row r="9841" customFormat="false" ht="15" hidden="false" customHeight="false" outlineLevel="0" collapsed="false">
      <c r="A9841" s="0" t="n">
        <v>202409</v>
      </c>
      <c r="B9841" s="0" t="n">
        <v>202409</v>
      </c>
      <c r="C9841" s="37" t="s">
        <v>112</v>
      </c>
      <c r="D9841" s="37" t="s">
        <v>163</v>
      </c>
      <c r="E9841" s="0" t="n">
        <v>1</v>
      </c>
      <c r="F9841" s="38" t="s">
        <v>70</v>
      </c>
      <c r="G9841" s="37" t="s">
        <v>164</v>
      </c>
      <c r="H9841" s="0" t="n">
        <v>1598326</v>
      </c>
      <c r="I9841" s="0" t="n">
        <v>454973</v>
      </c>
      <c r="J9841" s="0" t="n">
        <v>38530</v>
      </c>
    </row>
    <row r="9842" customFormat="false" ht="15" hidden="false" customHeight="false" outlineLevel="0" collapsed="false">
      <c r="A9842" s="0" t="n">
        <v>202409</v>
      </c>
      <c r="B9842" s="0" t="n">
        <v>202409</v>
      </c>
      <c r="C9842" s="37" t="s">
        <v>101</v>
      </c>
      <c r="D9842" s="37" t="s">
        <v>165</v>
      </c>
      <c r="E9842" s="0" t="n">
        <v>1</v>
      </c>
      <c r="F9842" s="38" t="s">
        <v>70</v>
      </c>
      <c r="G9842" s="37" t="s">
        <v>166</v>
      </c>
      <c r="H9842" s="0" t="n">
        <v>687399</v>
      </c>
      <c r="I9842" s="0" t="n">
        <v>148213</v>
      </c>
      <c r="J9842" s="0" t="n">
        <v>10333</v>
      </c>
    </row>
    <row r="9843" customFormat="false" ht="15" hidden="false" customHeight="false" outlineLevel="0" collapsed="false">
      <c r="A9843" s="0" t="n">
        <v>202409</v>
      </c>
      <c r="B9843" s="0" t="n">
        <v>202409</v>
      </c>
      <c r="C9843" s="37" t="s">
        <v>124</v>
      </c>
      <c r="D9843" s="37" t="s">
        <v>167</v>
      </c>
      <c r="E9843" s="0" t="n">
        <v>1</v>
      </c>
      <c r="F9843" s="38" t="s">
        <v>70</v>
      </c>
      <c r="G9843" s="37" t="s">
        <v>168</v>
      </c>
      <c r="H9843" s="0" t="n">
        <v>247741</v>
      </c>
      <c r="I9843" s="0" t="n">
        <v>59283</v>
      </c>
      <c r="J9843" s="0" t="n">
        <v>3346</v>
      </c>
    </row>
    <row r="9844" customFormat="false" ht="15" hidden="false" customHeight="false" outlineLevel="0" collapsed="false">
      <c r="A9844" s="0" t="n">
        <v>202409</v>
      </c>
      <c r="B9844" s="0" t="n">
        <v>202409</v>
      </c>
      <c r="C9844" s="37" t="s">
        <v>152</v>
      </c>
      <c r="D9844" s="37" t="s">
        <v>122</v>
      </c>
      <c r="E9844" s="0" t="n">
        <v>1</v>
      </c>
      <c r="F9844" s="38" t="s">
        <v>70</v>
      </c>
      <c r="G9844" s="37" t="s">
        <v>169</v>
      </c>
      <c r="H9844" s="0" t="n">
        <v>196313</v>
      </c>
      <c r="I9844" s="0" t="n">
        <v>61919</v>
      </c>
      <c r="J9844" s="0" t="n">
        <v>1131</v>
      </c>
    </row>
    <row r="9845" customFormat="false" ht="15" hidden="false" customHeight="false" outlineLevel="0" collapsed="false">
      <c r="A9845" s="0" t="n">
        <v>202409</v>
      </c>
      <c r="B9845" s="0" t="n">
        <v>202409</v>
      </c>
      <c r="C9845" s="37" t="s">
        <v>98</v>
      </c>
      <c r="D9845" s="37" t="s">
        <v>170</v>
      </c>
      <c r="E9845" s="0" t="n">
        <v>1</v>
      </c>
      <c r="F9845" s="38" t="s">
        <v>70</v>
      </c>
      <c r="G9845" s="37" t="s">
        <v>171</v>
      </c>
      <c r="H9845" s="0" t="n">
        <v>2464946</v>
      </c>
      <c r="I9845" s="0" t="n">
        <v>715926</v>
      </c>
      <c r="J9845" s="0" t="n">
        <v>-9878</v>
      </c>
    </row>
    <row r="9846" customFormat="false" ht="15" hidden="false" customHeight="false" outlineLevel="0" collapsed="false">
      <c r="A9846" s="0" t="n">
        <v>202409</v>
      </c>
      <c r="B9846" s="0" t="n">
        <v>202409</v>
      </c>
      <c r="C9846" s="37" t="s">
        <v>98</v>
      </c>
      <c r="D9846" s="37" t="s">
        <v>172</v>
      </c>
      <c r="E9846" s="0" t="n">
        <v>1</v>
      </c>
      <c r="F9846" s="38" t="s">
        <v>70</v>
      </c>
      <c r="G9846" s="37" t="s">
        <v>173</v>
      </c>
      <c r="H9846" s="0" t="n">
        <v>1050038</v>
      </c>
      <c r="I9846" s="0" t="n">
        <v>512955</v>
      </c>
      <c r="J9846" s="0" t="n">
        <v>25743</v>
      </c>
    </row>
    <row r="9847" customFormat="false" ht="15" hidden="false" customHeight="false" outlineLevel="0" collapsed="false">
      <c r="A9847" s="0" t="n">
        <v>202409</v>
      </c>
      <c r="B9847" s="0" t="n">
        <v>202409</v>
      </c>
      <c r="C9847" s="37" t="s">
        <v>158</v>
      </c>
      <c r="D9847" s="37" t="s">
        <v>174</v>
      </c>
      <c r="E9847" s="0" t="n">
        <v>1</v>
      </c>
      <c r="F9847" s="38" t="s">
        <v>70</v>
      </c>
      <c r="G9847" s="37" t="s">
        <v>175</v>
      </c>
      <c r="H9847" s="0" t="n">
        <v>656784</v>
      </c>
      <c r="I9847" s="0" t="n">
        <v>129941</v>
      </c>
      <c r="J9847" s="0" t="n">
        <v>16253</v>
      </c>
    </row>
    <row r="9848" customFormat="false" ht="15" hidden="false" customHeight="false" outlineLevel="0" collapsed="false">
      <c r="A9848" s="0" t="n">
        <v>202409</v>
      </c>
      <c r="B9848" s="0" t="n">
        <v>202409</v>
      </c>
      <c r="C9848" s="37" t="s">
        <v>149</v>
      </c>
      <c r="D9848" s="37" t="s">
        <v>176</v>
      </c>
      <c r="E9848" s="0" t="n">
        <v>1</v>
      </c>
      <c r="F9848" s="38" t="s">
        <v>70</v>
      </c>
      <c r="G9848" s="37" t="s">
        <v>177</v>
      </c>
      <c r="H9848" s="0" t="n">
        <v>1215267</v>
      </c>
      <c r="I9848" s="0" t="n">
        <v>86696</v>
      </c>
      <c r="J9848" s="0" t="n">
        <v>-773</v>
      </c>
    </row>
    <row r="9849" customFormat="false" ht="15" hidden="false" customHeight="false" outlineLevel="0" collapsed="false">
      <c r="A9849" s="0" t="n">
        <v>202409</v>
      </c>
      <c r="B9849" s="0" t="n">
        <v>202409</v>
      </c>
      <c r="C9849" s="37" t="s">
        <v>178</v>
      </c>
      <c r="D9849" s="37" t="s">
        <v>179</v>
      </c>
      <c r="E9849" s="0" t="n">
        <v>1</v>
      </c>
      <c r="F9849" s="38" t="s">
        <v>70</v>
      </c>
      <c r="G9849" s="37" t="s">
        <v>180</v>
      </c>
      <c r="H9849" s="0" t="n">
        <v>3084031</v>
      </c>
      <c r="I9849" s="0" t="n">
        <v>692325</v>
      </c>
      <c r="J9849" s="0" t="n">
        <v>50166</v>
      </c>
    </row>
    <row r="9850" customFormat="false" ht="15" hidden="false" customHeight="false" outlineLevel="0" collapsed="false">
      <c r="A9850" s="0" t="n">
        <v>202409</v>
      </c>
      <c r="B9850" s="0" t="n">
        <v>202409</v>
      </c>
      <c r="C9850" s="37" t="s">
        <v>149</v>
      </c>
      <c r="D9850" s="37" t="s">
        <v>181</v>
      </c>
      <c r="E9850" s="0" t="n">
        <v>1</v>
      </c>
      <c r="F9850" s="38" t="s">
        <v>70</v>
      </c>
      <c r="G9850" s="37" t="s">
        <v>182</v>
      </c>
      <c r="H9850" s="0" t="n">
        <v>1514348</v>
      </c>
      <c r="I9850" s="0" t="n">
        <v>340385</v>
      </c>
      <c r="J9850" s="0" t="n">
        <v>20715</v>
      </c>
    </row>
    <row r="9851" customFormat="false" ht="15" hidden="false" customHeight="false" outlineLevel="0" collapsed="false">
      <c r="A9851" s="0" t="n">
        <v>202409</v>
      </c>
      <c r="B9851" s="0" t="n">
        <v>202409</v>
      </c>
      <c r="C9851" s="37" t="s">
        <v>115</v>
      </c>
      <c r="D9851" s="37" t="s">
        <v>104</v>
      </c>
      <c r="E9851" s="0" t="n">
        <v>1</v>
      </c>
      <c r="F9851" s="38" t="s">
        <v>70</v>
      </c>
      <c r="G9851" s="37" t="s">
        <v>183</v>
      </c>
      <c r="H9851" s="0" t="n">
        <v>435088</v>
      </c>
      <c r="I9851" s="0" t="n">
        <v>200776</v>
      </c>
      <c r="J9851" s="0" t="n">
        <v>51756</v>
      </c>
    </row>
    <row r="9852" customFormat="false" ht="15" hidden="false" customHeight="false" outlineLevel="0" collapsed="false">
      <c r="A9852" s="0" t="n">
        <v>202409</v>
      </c>
      <c r="B9852" s="0" t="n">
        <v>202409</v>
      </c>
      <c r="C9852" s="37" t="s">
        <v>184</v>
      </c>
      <c r="D9852" s="37" t="s">
        <v>185</v>
      </c>
      <c r="E9852" s="0" t="n">
        <v>1</v>
      </c>
      <c r="F9852" s="38" t="s">
        <v>70</v>
      </c>
      <c r="G9852" s="37" t="s">
        <v>186</v>
      </c>
      <c r="H9852" s="0" t="n">
        <v>4628796</v>
      </c>
      <c r="I9852" s="0" t="n">
        <v>534181</v>
      </c>
      <c r="J9852" s="0" t="n">
        <v>81344</v>
      </c>
    </row>
    <row r="9853" customFormat="false" ht="15" hidden="false" customHeight="false" outlineLevel="0" collapsed="false">
      <c r="A9853" s="0" t="n">
        <v>202409</v>
      </c>
      <c r="B9853" s="0" t="n">
        <v>202409</v>
      </c>
      <c r="C9853" s="37" t="s">
        <v>109</v>
      </c>
      <c r="D9853" s="37" t="s">
        <v>187</v>
      </c>
      <c r="E9853" s="0" t="n">
        <v>1</v>
      </c>
      <c r="F9853" s="38" t="s">
        <v>70</v>
      </c>
      <c r="G9853" s="37" t="s">
        <v>188</v>
      </c>
      <c r="H9853" s="0" t="n">
        <v>8575329</v>
      </c>
      <c r="I9853" s="0" t="n">
        <v>2604552</v>
      </c>
      <c r="J9853" s="0" t="n">
        <v>392392</v>
      </c>
    </row>
    <row r="9854" customFormat="false" ht="15" hidden="false" customHeight="false" outlineLevel="0" collapsed="false">
      <c r="A9854" s="0" t="n">
        <v>202409</v>
      </c>
      <c r="B9854" s="0" t="n">
        <v>202409</v>
      </c>
      <c r="C9854" s="37" t="s">
        <v>178</v>
      </c>
      <c r="D9854" s="37" t="s">
        <v>189</v>
      </c>
      <c r="E9854" s="0" t="n">
        <v>1</v>
      </c>
      <c r="F9854" s="38" t="s">
        <v>70</v>
      </c>
      <c r="G9854" s="37" t="s">
        <v>190</v>
      </c>
      <c r="H9854" s="0" t="n">
        <v>1716897</v>
      </c>
      <c r="I9854" s="0" t="n">
        <v>398849</v>
      </c>
      <c r="J9854" s="0" t="n">
        <v>68604</v>
      </c>
    </row>
    <row r="9855" customFormat="false" ht="15" hidden="false" customHeight="false" outlineLevel="0" collapsed="false">
      <c r="A9855" s="0" t="n">
        <v>202409</v>
      </c>
      <c r="B9855" s="0" t="n">
        <v>202409</v>
      </c>
      <c r="C9855" s="37" t="s">
        <v>152</v>
      </c>
      <c r="D9855" s="37" t="s">
        <v>191</v>
      </c>
      <c r="E9855" s="0" t="n">
        <v>1</v>
      </c>
      <c r="F9855" s="38" t="s">
        <v>70</v>
      </c>
      <c r="G9855" s="37" t="s">
        <v>192</v>
      </c>
      <c r="H9855" s="0" t="n">
        <v>3458178</v>
      </c>
      <c r="I9855" s="0" t="n">
        <v>1532855</v>
      </c>
      <c r="J9855" s="0" t="n">
        <v>38981</v>
      </c>
    </row>
    <row r="9856" customFormat="false" ht="15" hidden="false" customHeight="false" outlineLevel="0" collapsed="false">
      <c r="A9856" s="0" t="n">
        <v>202409</v>
      </c>
      <c r="B9856" s="0" t="n">
        <v>202409</v>
      </c>
      <c r="C9856" s="37" t="s">
        <v>184</v>
      </c>
      <c r="D9856" s="37" t="s">
        <v>193</v>
      </c>
      <c r="E9856" s="0" t="n">
        <v>1</v>
      </c>
      <c r="F9856" s="38" t="s">
        <v>70</v>
      </c>
      <c r="G9856" s="37" t="s">
        <v>194</v>
      </c>
      <c r="H9856" s="0" t="n">
        <v>5032716</v>
      </c>
      <c r="I9856" s="0" t="n">
        <v>811103</v>
      </c>
      <c r="J9856" s="0" t="n">
        <v>176558</v>
      </c>
    </row>
    <row r="9857" customFormat="false" ht="15" hidden="false" customHeight="false" outlineLevel="0" collapsed="false">
      <c r="A9857" s="0" t="n">
        <v>202409</v>
      </c>
      <c r="B9857" s="0" t="n">
        <v>202409</v>
      </c>
      <c r="C9857" s="37" t="s">
        <v>115</v>
      </c>
      <c r="D9857" s="37" t="s">
        <v>96</v>
      </c>
      <c r="E9857" s="0" t="n">
        <v>1</v>
      </c>
      <c r="F9857" s="38" t="s">
        <v>70</v>
      </c>
      <c r="G9857" s="37" t="s">
        <v>195</v>
      </c>
      <c r="H9857" s="0" t="n">
        <v>7214961</v>
      </c>
      <c r="I9857" s="0" t="n">
        <v>1582874</v>
      </c>
      <c r="J9857" s="0" t="n">
        <v>151825</v>
      </c>
    </row>
    <row r="9858" customFormat="false" ht="15" hidden="false" customHeight="false" outlineLevel="0" collapsed="false">
      <c r="A9858" s="0" t="n">
        <v>202409</v>
      </c>
      <c r="B9858" s="0" t="n">
        <v>202409</v>
      </c>
      <c r="C9858" s="37" t="s">
        <v>136</v>
      </c>
      <c r="D9858" s="37" t="s">
        <v>120</v>
      </c>
      <c r="E9858" s="0" t="n">
        <v>1</v>
      </c>
      <c r="F9858" s="38" t="s">
        <v>70</v>
      </c>
      <c r="G9858" s="37" t="s">
        <v>196</v>
      </c>
      <c r="H9858" s="0" t="n">
        <v>2780050</v>
      </c>
      <c r="I9858" s="0" t="n">
        <v>537882</v>
      </c>
      <c r="J9858" s="0" t="n">
        <v>40628</v>
      </c>
    </row>
    <row r="9859" customFormat="false" ht="15" hidden="false" customHeight="false" outlineLevel="0" collapsed="false">
      <c r="A9859" s="0" t="n">
        <v>202409</v>
      </c>
      <c r="B9859" s="0" t="n">
        <v>202409</v>
      </c>
      <c r="C9859" s="37" t="s">
        <v>197</v>
      </c>
      <c r="D9859" s="37" t="s">
        <v>198</v>
      </c>
      <c r="E9859" s="0" t="n">
        <v>1</v>
      </c>
      <c r="F9859" s="38" t="s">
        <v>70</v>
      </c>
      <c r="G9859" s="37" t="s">
        <v>199</v>
      </c>
      <c r="H9859" s="0" t="n">
        <v>2906958</v>
      </c>
      <c r="I9859" s="0" t="n">
        <v>1372457</v>
      </c>
      <c r="J9859" s="0" t="n">
        <v>-56920</v>
      </c>
    </row>
    <row r="9860" customFormat="false" ht="15" hidden="false" customHeight="false" outlineLevel="0" collapsed="false">
      <c r="A9860" s="0" t="n">
        <v>202409</v>
      </c>
      <c r="B9860" s="0" t="n">
        <v>202409</v>
      </c>
      <c r="C9860" s="37" t="s">
        <v>136</v>
      </c>
      <c r="D9860" s="37" t="s">
        <v>200</v>
      </c>
      <c r="E9860" s="0" t="n">
        <v>1</v>
      </c>
      <c r="F9860" s="38" t="s">
        <v>70</v>
      </c>
      <c r="G9860" s="37" t="s">
        <v>201</v>
      </c>
      <c r="H9860" s="0" t="n">
        <v>1988360</v>
      </c>
      <c r="I9860" s="0" t="n">
        <v>734727</v>
      </c>
      <c r="J9860" s="0" t="n">
        <v>29271</v>
      </c>
    </row>
    <row r="9861" customFormat="false" ht="15" hidden="false" customHeight="false" outlineLevel="0" collapsed="false">
      <c r="A9861" s="0" t="n">
        <v>202409</v>
      </c>
      <c r="B9861" s="0" t="n">
        <v>202409</v>
      </c>
      <c r="C9861" s="37" t="s">
        <v>136</v>
      </c>
      <c r="D9861" s="37" t="s">
        <v>127</v>
      </c>
      <c r="E9861" s="0" t="n">
        <v>1</v>
      </c>
      <c r="F9861" s="38" t="s">
        <v>70</v>
      </c>
      <c r="G9861" s="37" t="s">
        <v>202</v>
      </c>
      <c r="H9861" s="0" t="n">
        <v>340273</v>
      </c>
      <c r="I9861" s="0" t="n">
        <v>42354</v>
      </c>
      <c r="J9861" s="0" t="n">
        <v>-4091</v>
      </c>
    </row>
    <row r="9862" customFormat="false" ht="15" hidden="false" customHeight="false" outlineLevel="0" collapsed="false">
      <c r="A9862" s="0" t="n">
        <v>202409</v>
      </c>
      <c r="B9862" s="0" t="n">
        <v>202409</v>
      </c>
      <c r="C9862" s="37" t="s">
        <v>106</v>
      </c>
      <c r="D9862" s="37" t="s">
        <v>203</v>
      </c>
      <c r="E9862" s="0" t="n">
        <v>1</v>
      </c>
      <c r="F9862" s="38" t="s">
        <v>70</v>
      </c>
      <c r="G9862" s="37" t="s">
        <v>204</v>
      </c>
      <c r="H9862" s="0" t="n">
        <v>2141124</v>
      </c>
      <c r="I9862" s="0" t="n">
        <v>470397</v>
      </c>
      <c r="J9862" s="0" t="n">
        <v>25957</v>
      </c>
    </row>
    <row r="9863" customFormat="false" ht="15" hidden="false" customHeight="false" outlineLevel="0" collapsed="false">
      <c r="A9863" s="0" t="n">
        <v>202409</v>
      </c>
      <c r="B9863" s="0" t="n">
        <v>202409</v>
      </c>
      <c r="C9863" s="37" t="s">
        <v>95</v>
      </c>
      <c r="D9863" s="37" t="s">
        <v>187</v>
      </c>
      <c r="E9863" s="0" t="n">
        <v>1</v>
      </c>
      <c r="F9863" s="38" t="s">
        <v>70</v>
      </c>
      <c r="G9863" s="37" t="s">
        <v>205</v>
      </c>
      <c r="H9863" s="0" t="n">
        <v>224904</v>
      </c>
      <c r="I9863" s="0" t="n">
        <v>62162</v>
      </c>
      <c r="J9863" s="0" t="n">
        <v>1391</v>
      </c>
    </row>
    <row r="9864" customFormat="false" ht="15" hidden="false" customHeight="false" outlineLevel="0" collapsed="false">
      <c r="A9864" s="0" t="n">
        <v>202409</v>
      </c>
      <c r="B9864" s="0" t="n">
        <v>202409</v>
      </c>
      <c r="C9864" s="37" t="s">
        <v>101</v>
      </c>
      <c r="D9864" s="37" t="s">
        <v>206</v>
      </c>
      <c r="E9864" s="0" t="n">
        <v>1</v>
      </c>
      <c r="F9864" s="38" t="s">
        <v>70</v>
      </c>
      <c r="G9864" s="37" t="s">
        <v>207</v>
      </c>
      <c r="H9864" s="0" t="n">
        <v>499961</v>
      </c>
      <c r="I9864" s="0" t="n">
        <v>163793</v>
      </c>
      <c r="J9864" s="0" t="n">
        <v>6579</v>
      </c>
    </row>
    <row r="9865" customFormat="false" ht="15" hidden="false" customHeight="false" outlineLevel="0" collapsed="false">
      <c r="A9865" s="0" t="n">
        <v>202409</v>
      </c>
      <c r="B9865" s="0" t="n">
        <v>202409</v>
      </c>
      <c r="C9865" s="37" t="s">
        <v>184</v>
      </c>
      <c r="D9865" s="37" t="s">
        <v>208</v>
      </c>
      <c r="E9865" s="0" t="n">
        <v>1</v>
      </c>
      <c r="F9865" s="38" t="s">
        <v>70</v>
      </c>
      <c r="G9865" s="37" t="s">
        <v>209</v>
      </c>
      <c r="H9865" s="0" t="n">
        <v>4646577</v>
      </c>
      <c r="I9865" s="0" t="n">
        <v>797388</v>
      </c>
      <c r="J9865" s="0" t="n">
        <v>-46723</v>
      </c>
    </row>
    <row r="9866" customFormat="false" ht="15" hidden="false" customHeight="false" outlineLevel="0" collapsed="false">
      <c r="A9866" s="0" t="n">
        <v>202409</v>
      </c>
      <c r="B9866" s="0" t="n">
        <v>202409</v>
      </c>
      <c r="C9866" s="37" t="s">
        <v>95</v>
      </c>
      <c r="D9866" s="37" t="s">
        <v>210</v>
      </c>
      <c r="E9866" s="0" t="n">
        <v>1</v>
      </c>
      <c r="F9866" s="38" t="s">
        <v>70</v>
      </c>
      <c r="G9866" s="37" t="s">
        <v>211</v>
      </c>
      <c r="H9866" s="0" t="n">
        <v>3496366</v>
      </c>
      <c r="I9866" s="0" t="n">
        <v>924871</v>
      </c>
      <c r="J9866" s="0" t="n">
        <v>139064</v>
      </c>
    </row>
    <row r="9867" customFormat="false" ht="15" hidden="false" customHeight="false" outlineLevel="0" collapsed="false">
      <c r="A9867" s="0" t="n">
        <v>202409</v>
      </c>
      <c r="B9867" s="0" t="n">
        <v>202409</v>
      </c>
      <c r="C9867" s="37" t="s">
        <v>178</v>
      </c>
      <c r="D9867" s="37" t="s">
        <v>212</v>
      </c>
      <c r="E9867" s="0" t="n">
        <v>1</v>
      </c>
      <c r="F9867" s="38" t="s">
        <v>70</v>
      </c>
      <c r="G9867" s="37" t="s">
        <v>213</v>
      </c>
      <c r="H9867" s="0" t="n">
        <v>7696596</v>
      </c>
      <c r="I9867" s="0" t="n">
        <v>3069662</v>
      </c>
      <c r="J9867" s="0" t="n">
        <v>427460</v>
      </c>
    </row>
    <row r="9868" customFormat="false" ht="15" hidden="false" customHeight="false" outlineLevel="0" collapsed="false">
      <c r="A9868" s="0" t="n">
        <v>202409</v>
      </c>
      <c r="B9868" s="0" t="n">
        <v>202409</v>
      </c>
      <c r="C9868" s="37" t="s">
        <v>95</v>
      </c>
      <c r="D9868" s="37" t="s">
        <v>214</v>
      </c>
      <c r="E9868" s="0" t="n">
        <v>1</v>
      </c>
      <c r="F9868" s="38" t="s">
        <v>70</v>
      </c>
      <c r="G9868" s="37" t="s">
        <v>215</v>
      </c>
      <c r="H9868" s="0" t="n">
        <v>793029</v>
      </c>
      <c r="I9868" s="0" t="n">
        <v>203929</v>
      </c>
      <c r="J9868" s="0" t="n">
        <v>50774</v>
      </c>
    </row>
    <row r="9869" customFormat="false" ht="15" hidden="false" customHeight="false" outlineLevel="0" collapsed="false">
      <c r="A9869" s="0" t="n">
        <v>202409</v>
      </c>
      <c r="B9869" s="0" t="n">
        <v>202409</v>
      </c>
      <c r="C9869" s="37" t="s">
        <v>101</v>
      </c>
      <c r="D9869" s="37" t="s">
        <v>216</v>
      </c>
      <c r="E9869" s="0" t="n">
        <v>1</v>
      </c>
      <c r="F9869" s="38" t="s">
        <v>70</v>
      </c>
      <c r="G9869" s="37" t="s">
        <v>217</v>
      </c>
      <c r="H9869" s="0" t="n">
        <v>266221</v>
      </c>
      <c r="I9869" s="0" t="n">
        <v>30913</v>
      </c>
      <c r="J9869" s="0" t="n">
        <v>7609</v>
      </c>
    </row>
    <row r="9870" customFormat="false" ht="15" hidden="false" customHeight="false" outlineLevel="0" collapsed="false">
      <c r="A9870" s="0" t="n">
        <v>202409</v>
      </c>
      <c r="B9870" s="0" t="n">
        <v>202409</v>
      </c>
      <c r="C9870" s="37" t="s">
        <v>115</v>
      </c>
      <c r="D9870" s="37" t="s">
        <v>218</v>
      </c>
      <c r="E9870" s="0" t="n">
        <v>1</v>
      </c>
      <c r="F9870" s="38" t="s">
        <v>70</v>
      </c>
      <c r="G9870" s="37" t="s">
        <v>219</v>
      </c>
      <c r="H9870" s="0" t="n">
        <v>809514</v>
      </c>
      <c r="I9870" s="0" t="n">
        <v>164504</v>
      </c>
      <c r="J9870" s="0" t="n">
        <v>15730</v>
      </c>
    </row>
    <row r="9871" customFormat="false" ht="15" hidden="false" customHeight="false" outlineLevel="0" collapsed="false">
      <c r="A9871" s="0" t="n">
        <v>202409</v>
      </c>
      <c r="B9871" s="0" t="n">
        <v>202409</v>
      </c>
      <c r="C9871" s="37" t="s">
        <v>101</v>
      </c>
      <c r="D9871" s="37" t="s">
        <v>220</v>
      </c>
      <c r="E9871" s="0" t="n">
        <v>1</v>
      </c>
      <c r="F9871" s="38" t="s">
        <v>70</v>
      </c>
      <c r="G9871" s="37" t="s">
        <v>221</v>
      </c>
      <c r="H9871" s="0" t="n">
        <v>1290313</v>
      </c>
      <c r="I9871" s="0" t="n">
        <v>267419</v>
      </c>
      <c r="J9871" s="0" t="n">
        <v>48761</v>
      </c>
    </row>
    <row r="9872" customFormat="false" ht="15" hidden="false" customHeight="false" outlineLevel="0" collapsed="false">
      <c r="A9872" s="0" t="n">
        <v>202409</v>
      </c>
      <c r="B9872" s="0" t="n">
        <v>202409</v>
      </c>
      <c r="C9872" s="37" t="s">
        <v>101</v>
      </c>
      <c r="D9872" s="37" t="s">
        <v>153</v>
      </c>
      <c r="E9872" s="0" t="n">
        <v>1</v>
      </c>
      <c r="F9872" s="38" t="s">
        <v>70</v>
      </c>
      <c r="G9872" s="37" t="s">
        <v>222</v>
      </c>
      <c r="H9872" s="0" t="n">
        <v>1260817</v>
      </c>
      <c r="I9872" s="0" t="n">
        <v>1037229</v>
      </c>
      <c r="J9872" s="0" t="n">
        <v>110082</v>
      </c>
    </row>
    <row r="9873" customFormat="false" ht="15" hidden="false" customHeight="false" outlineLevel="0" collapsed="false">
      <c r="A9873" s="0" t="n">
        <v>202409</v>
      </c>
      <c r="B9873" s="0" t="n">
        <v>202409</v>
      </c>
      <c r="C9873" s="37" t="s">
        <v>136</v>
      </c>
      <c r="D9873" s="37" t="s">
        <v>223</v>
      </c>
      <c r="E9873" s="0" t="n">
        <v>1</v>
      </c>
      <c r="F9873" s="38" t="s">
        <v>70</v>
      </c>
      <c r="G9873" s="37" t="s">
        <v>224</v>
      </c>
      <c r="H9873" s="0" t="n">
        <v>5059903</v>
      </c>
      <c r="I9873" s="0" t="n">
        <v>1253813</v>
      </c>
      <c r="J9873" s="0" t="n">
        <v>46723</v>
      </c>
    </row>
    <row r="9874" customFormat="false" ht="15" hidden="false" customHeight="false" outlineLevel="0" collapsed="false">
      <c r="A9874" s="0" t="n">
        <v>202409</v>
      </c>
      <c r="B9874" s="0" t="n">
        <v>202409</v>
      </c>
      <c r="C9874" s="37" t="s">
        <v>184</v>
      </c>
      <c r="D9874" s="37" t="s">
        <v>225</v>
      </c>
      <c r="E9874" s="0" t="n">
        <v>1</v>
      </c>
      <c r="F9874" s="38" t="s">
        <v>70</v>
      </c>
      <c r="G9874" s="37" t="s">
        <v>226</v>
      </c>
      <c r="H9874" s="0" t="n">
        <v>719502</v>
      </c>
      <c r="I9874" s="0" t="n">
        <v>139457</v>
      </c>
      <c r="J9874" s="0" t="n">
        <v>7278</v>
      </c>
    </row>
    <row r="9875" customFormat="false" ht="15" hidden="false" customHeight="false" outlineLevel="0" collapsed="false">
      <c r="A9875" s="0" t="n">
        <v>202409</v>
      </c>
      <c r="B9875" s="0" t="n">
        <v>202409</v>
      </c>
      <c r="C9875" s="37" t="s">
        <v>197</v>
      </c>
      <c r="D9875" s="37" t="s">
        <v>193</v>
      </c>
      <c r="E9875" s="0" t="n">
        <v>1</v>
      </c>
      <c r="F9875" s="38" t="s">
        <v>70</v>
      </c>
      <c r="G9875" s="37" t="s">
        <v>227</v>
      </c>
      <c r="H9875" s="0" t="n">
        <v>2333221</v>
      </c>
      <c r="I9875" s="0" t="n">
        <v>1698138</v>
      </c>
      <c r="J9875" s="0" t="n">
        <v>244349</v>
      </c>
    </row>
    <row r="9876" customFormat="false" ht="15" hidden="false" customHeight="false" outlineLevel="0" collapsed="false">
      <c r="A9876" s="0" t="n">
        <v>202409</v>
      </c>
      <c r="B9876" s="0" t="n">
        <v>202409</v>
      </c>
      <c r="C9876" s="37" t="s">
        <v>149</v>
      </c>
      <c r="D9876" s="37" t="s">
        <v>153</v>
      </c>
      <c r="E9876" s="0" t="n">
        <v>1</v>
      </c>
      <c r="F9876" s="38" t="s">
        <v>70</v>
      </c>
      <c r="G9876" s="37" t="s">
        <v>228</v>
      </c>
      <c r="H9876" s="0" t="n">
        <v>466437</v>
      </c>
      <c r="I9876" s="0" t="n">
        <v>277826</v>
      </c>
      <c r="J9876" s="0" t="n">
        <v>135799</v>
      </c>
    </row>
    <row r="9877" customFormat="false" ht="15" hidden="false" customHeight="false" outlineLevel="0" collapsed="false">
      <c r="A9877" s="0" t="n">
        <v>202409</v>
      </c>
      <c r="B9877" s="0" t="n">
        <v>202409</v>
      </c>
      <c r="C9877" s="37" t="s">
        <v>184</v>
      </c>
      <c r="D9877" s="37" t="s">
        <v>229</v>
      </c>
      <c r="E9877" s="0" t="n">
        <v>1</v>
      </c>
      <c r="F9877" s="38" t="s">
        <v>70</v>
      </c>
      <c r="G9877" s="37" t="s">
        <v>230</v>
      </c>
      <c r="H9877" s="0" t="n">
        <v>2138919</v>
      </c>
      <c r="I9877" s="0" t="n">
        <v>387563</v>
      </c>
      <c r="J9877" s="0" t="n">
        <v>76229</v>
      </c>
    </row>
    <row r="9878" customFormat="false" ht="15" hidden="false" customHeight="false" outlineLevel="0" collapsed="false">
      <c r="A9878" s="0" t="n">
        <v>202409</v>
      </c>
      <c r="B9878" s="0" t="n">
        <v>202409</v>
      </c>
      <c r="C9878" s="37" t="s">
        <v>115</v>
      </c>
      <c r="D9878" s="37" t="s">
        <v>231</v>
      </c>
      <c r="E9878" s="0" t="n">
        <v>1</v>
      </c>
      <c r="F9878" s="38" t="s">
        <v>70</v>
      </c>
      <c r="G9878" s="37" t="s">
        <v>232</v>
      </c>
      <c r="H9878" s="0" t="n">
        <v>1146283</v>
      </c>
      <c r="I9878" s="0" t="n">
        <v>292094</v>
      </c>
      <c r="J9878" s="0" t="n">
        <v>30565</v>
      </c>
    </row>
    <row r="9879" customFormat="false" ht="15" hidden="false" customHeight="false" outlineLevel="0" collapsed="false">
      <c r="A9879" s="0" t="n">
        <v>202409</v>
      </c>
      <c r="B9879" s="0" t="n">
        <v>202409</v>
      </c>
      <c r="C9879" s="37" t="s">
        <v>124</v>
      </c>
      <c r="D9879" s="37" t="s">
        <v>233</v>
      </c>
      <c r="E9879" s="0" t="n">
        <v>1</v>
      </c>
      <c r="F9879" s="38" t="s">
        <v>70</v>
      </c>
      <c r="G9879" s="37" t="s">
        <v>234</v>
      </c>
      <c r="H9879" s="0" t="n">
        <v>451455</v>
      </c>
      <c r="I9879" s="0" t="n">
        <v>156061</v>
      </c>
      <c r="J9879" s="0" t="n">
        <v>20035</v>
      </c>
    </row>
    <row r="9880" customFormat="false" ht="15" hidden="false" customHeight="false" outlineLevel="0" collapsed="false">
      <c r="A9880" s="0" t="n">
        <v>202409</v>
      </c>
      <c r="B9880" s="0" t="n">
        <v>202409</v>
      </c>
      <c r="C9880" s="37" t="s">
        <v>184</v>
      </c>
      <c r="D9880" s="37" t="s">
        <v>235</v>
      </c>
      <c r="E9880" s="0" t="n">
        <v>1</v>
      </c>
      <c r="F9880" s="38" t="s">
        <v>70</v>
      </c>
      <c r="G9880" s="37" t="s">
        <v>236</v>
      </c>
      <c r="H9880" s="0" t="n">
        <v>950286</v>
      </c>
      <c r="I9880" s="0" t="n">
        <v>285928</v>
      </c>
      <c r="J9880" s="0" t="n">
        <v>36452</v>
      </c>
    </row>
    <row r="9881" customFormat="false" ht="15" hidden="false" customHeight="false" outlineLevel="0" collapsed="false">
      <c r="A9881" s="0" t="n">
        <v>202409</v>
      </c>
      <c r="B9881" s="0" t="n">
        <v>202409</v>
      </c>
      <c r="C9881" s="37" t="s">
        <v>124</v>
      </c>
      <c r="D9881" s="37" t="s">
        <v>237</v>
      </c>
      <c r="E9881" s="0" t="n">
        <v>1</v>
      </c>
      <c r="F9881" s="38" t="s">
        <v>70</v>
      </c>
      <c r="G9881" s="37" t="s">
        <v>238</v>
      </c>
      <c r="H9881" s="0" t="n">
        <v>1037938</v>
      </c>
      <c r="I9881" s="0" t="n">
        <v>134462</v>
      </c>
      <c r="J9881" s="0" t="n">
        <v>9543</v>
      </c>
    </row>
    <row r="9882" customFormat="false" ht="15" hidden="false" customHeight="false" outlineLevel="0" collapsed="false">
      <c r="A9882" s="0" t="n">
        <v>202409</v>
      </c>
      <c r="B9882" s="0" t="n">
        <v>202409</v>
      </c>
      <c r="C9882" s="37" t="s">
        <v>124</v>
      </c>
      <c r="D9882" s="37" t="s">
        <v>107</v>
      </c>
      <c r="E9882" s="0" t="n">
        <v>1</v>
      </c>
      <c r="F9882" s="38" t="s">
        <v>70</v>
      </c>
      <c r="G9882" s="37" t="s">
        <v>239</v>
      </c>
      <c r="H9882" s="0" t="n">
        <v>843794</v>
      </c>
      <c r="I9882" s="0" t="n">
        <v>236813</v>
      </c>
      <c r="J9882" s="0" t="n">
        <v>36859</v>
      </c>
    </row>
    <row r="9883" customFormat="false" ht="15" hidden="false" customHeight="false" outlineLevel="0" collapsed="false">
      <c r="A9883" s="0" t="n">
        <v>202409</v>
      </c>
      <c r="B9883" s="0" t="n">
        <v>202409</v>
      </c>
      <c r="C9883" s="37" t="s">
        <v>106</v>
      </c>
      <c r="D9883" s="37" t="s">
        <v>139</v>
      </c>
      <c r="E9883" s="0" t="n">
        <v>1</v>
      </c>
      <c r="F9883" s="38" t="s">
        <v>70</v>
      </c>
      <c r="G9883" s="37" t="s">
        <v>240</v>
      </c>
      <c r="H9883" s="0" t="n">
        <v>9498458</v>
      </c>
      <c r="I9883" s="0" t="n">
        <v>1654036</v>
      </c>
      <c r="J9883" s="0" t="n">
        <v>106609</v>
      </c>
    </row>
    <row r="9884" customFormat="false" ht="15" hidden="false" customHeight="false" outlineLevel="0" collapsed="false">
      <c r="A9884" s="0" t="n">
        <v>202409</v>
      </c>
      <c r="B9884" s="0" t="n">
        <v>202409</v>
      </c>
      <c r="C9884" s="37" t="s">
        <v>106</v>
      </c>
      <c r="D9884" s="37" t="s">
        <v>241</v>
      </c>
      <c r="E9884" s="0" t="n">
        <v>1</v>
      </c>
      <c r="F9884" s="38" t="s">
        <v>70</v>
      </c>
      <c r="G9884" s="37" t="s">
        <v>242</v>
      </c>
      <c r="H9884" s="0" t="n">
        <v>1126669</v>
      </c>
      <c r="I9884" s="0" t="n">
        <v>384145</v>
      </c>
      <c r="J9884" s="0" t="n">
        <v>-8125</v>
      </c>
    </row>
    <row r="9885" customFormat="false" ht="15" hidden="false" customHeight="false" outlineLevel="0" collapsed="false">
      <c r="A9885" s="0" t="n">
        <v>202409</v>
      </c>
      <c r="B9885" s="0" t="n">
        <v>202409</v>
      </c>
      <c r="C9885" s="37" t="s">
        <v>158</v>
      </c>
      <c r="D9885" s="37" t="s">
        <v>243</v>
      </c>
      <c r="E9885" s="0" t="n">
        <v>1</v>
      </c>
      <c r="F9885" s="38" t="s">
        <v>70</v>
      </c>
      <c r="G9885" s="37" t="s">
        <v>244</v>
      </c>
      <c r="H9885" s="0" t="n">
        <v>906803</v>
      </c>
      <c r="I9885" s="0" t="n">
        <v>232278</v>
      </c>
      <c r="J9885" s="0" t="n">
        <v>29770</v>
      </c>
    </row>
    <row r="9886" customFormat="false" ht="15" hidden="false" customHeight="false" outlineLevel="0" collapsed="false">
      <c r="A9886" s="0" t="n">
        <v>202409</v>
      </c>
      <c r="B9886" s="0" t="n">
        <v>202409</v>
      </c>
      <c r="C9886" s="37" t="s">
        <v>112</v>
      </c>
      <c r="D9886" s="37" t="s">
        <v>245</v>
      </c>
      <c r="E9886" s="0" t="n">
        <v>1</v>
      </c>
      <c r="F9886" s="38" t="s">
        <v>70</v>
      </c>
      <c r="G9886" s="37" t="s">
        <v>246</v>
      </c>
      <c r="H9886" s="0" t="n">
        <v>89076</v>
      </c>
      <c r="I9886" s="0" t="n">
        <v>23430</v>
      </c>
      <c r="J9886" s="0" t="n">
        <v>3316</v>
      </c>
    </row>
    <row r="9887" customFormat="false" ht="15" hidden="false" customHeight="false" outlineLevel="0" collapsed="false">
      <c r="A9887" s="0" t="n">
        <v>202409</v>
      </c>
      <c r="B9887" s="0" t="n">
        <v>202409</v>
      </c>
      <c r="C9887" s="37" t="s">
        <v>197</v>
      </c>
      <c r="D9887" s="37" t="s">
        <v>247</v>
      </c>
      <c r="E9887" s="0" t="n">
        <v>1</v>
      </c>
      <c r="F9887" s="38" t="s">
        <v>70</v>
      </c>
      <c r="G9887" s="37" t="s">
        <v>248</v>
      </c>
      <c r="H9887" s="0" t="n">
        <v>418280</v>
      </c>
      <c r="I9887" s="0" t="n">
        <v>94308</v>
      </c>
      <c r="J9887" s="0" t="n">
        <v>6170</v>
      </c>
    </row>
    <row r="9888" customFormat="false" ht="15" hidden="false" customHeight="false" outlineLevel="0" collapsed="false">
      <c r="A9888" s="0" t="n">
        <v>202409</v>
      </c>
      <c r="B9888" s="0" t="n">
        <v>202409</v>
      </c>
      <c r="C9888" s="37" t="s">
        <v>106</v>
      </c>
      <c r="D9888" s="37" t="s">
        <v>249</v>
      </c>
      <c r="E9888" s="0" t="n">
        <v>1</v>
      </c>
      <c r="F9888" s="38" t="s">
        <v>70</v>
      </c>
      <c r="G9888" s="37" t="s">
        <v>250</v>
      </c>
      <c r="H9888" s="0" t="n">
        <v>800924</v>
      </c>
      <c r="I9888" s="0" t="n">
        <v>600196</v>
      </c>
      <c r="J9888" s="0" t="n">
        <v>66613</v>
      </c>
    </row>
    <row r="9889" customFormat="false" ht="15" hidden="false" customHeight="false" outlineLevel="0" collapsed="false">
      <c r="A9889" s="0" t="n">
        <v>202409</v>
      </c>
      <c r="B9889" s="0" t="n">
        <v>202409</v>
      </c>
      <c r="C9889" s="37" t="s">
        <v>98</v>
      </c>
      <c r="D9889" s="37" t="s">
        <v>251</v>
      </c>
      <c r="E9889" s="0" t="n">
        <v>1</v>
      </c>
      <c r="F9889" s="38" t="s">
        <v>70</v>
      </c>
      <c r="G9889" s="37" t="s">
        <v>252</v>
      </c>
      <c r="H9889" s="0" t="n">
        <v>471761</v>
      </c>
      <c r="I9889" s="0" t="n">
        <v>140761</v>
      </c>
      <c r="J9889" s="0" t="n">
        <v>24786</v>
      </c>
    </row>
    <row r="9890" customFormat="false" ht="15" hidden="false" customHeight="false" outlineLevel="0" collapsed="false">
      <c r="A9890" s="0" t="n">
        <v>202409</v>
      </c>
      <c r="B9890" s="0" t="n">
        <v>202409</v>
      </c>
      <c r="C9890" s="37" t="s">
        <v>124</v>
      </c>
      <c r="D9890" s="37" t="s">
        <v>253</v>
      </c>
      <c r="E9890" s="0" t="n">
        <v>1</v>
      </c>
      <c r="F9890" s="38" t="s">
        <v>70</v>
      </c>
      <c r="G9890" s="37" t="s">
        <v>254</v>
      </c>
      <c r="H9890" s="0" t="n">
        <v>6307832</v>
      </c>
      <c r="I9890" s="0" t="n">
        <v>1390911</v>
      </c>
      <c r="J9890" s="0" t="n">
        <v>104067</v>
      </c>
    </row>
    <row r="9891" customFormat="false" ht="15" hidden="false" customHeight="false" outlineLevel="0" collapsed="false">
      <c r="A9891" s="0" t="n">
        <v>202409</v>
      </c>
      <c r="B9891" s="0" t="n">
        <v>202409</v>
      </c>
      <c r="C9891" s="37" t="s">
        <v>101</v>
      </c>
      <c r="D9891" s="37" t="s">
        <v>255</v>
      </c>
      <c r="E9891" s="0" t="n">
        <v>1</v>
      </c>
      <c r="F9891" s="38" t="s">
        <v>70</v>
      </c>
      <c r="G9891" s="37" t="s">
        <v>256</v>
      </c>
      <c r="H9891" s="0" t="n">
        <v>905167</v>
      </c>
      <c r="I9891" s="0" t="n">
        <v>279785</v>
      </c>
      <c r="J9891" s="0" t="n">
        <v>9876</v>
      </c>
    </row>
    <row r="9892" customFormat="false" ht="15" hidden="false" customHeight="false" outlineLevel="0" collapsed="false">
      <c r="A9892" s="0" t="n">
        <v>202409</v>
      </c>
      <c r="B9892" s="0" t="n">
        <v>202409</v>
      </c>
      <c r="C9892" s="37" t="s">
        <v>112</v>
      </c>
      <c r="D9892" s="37" t="s">
        <v>132</v>
      </c>
      <c r="E9892" s="0" t="n">
        <v>1</v>
      </c>
      <c r="F9892" s="38" t="s">
        <v>70</v>
      </c>
      <c r="G9892" s="37" t="s">
        <v>257</v>
      </c>
      <c r="H9892" s="0" t="n">
        <v>5056491</v>
      </c>
      <c r="I9892" s="0" t="n">
        <v>1580940</v>
      </c>
      <c r="J9892" s="0" t="n">
        <v>14337</v>
      </c>
    </row>
    <row r="9893" customFormat="false" ht="15" hidden="false" customHeight="false" outlineLevel="0" collapsed="false">
      <c r="A9893" s="0" t="n">
        <v>202409</v>
      </c>
      <c r="B9893" s="0" t="n">
        <v>202409</v>
      </c>
      <c r="C9893" s="37" t="s">
        <v>115</v>
      </c>
      <c r="D9893" s="37" t="s">
        <v>258</v>
      </c>
      <c r="E9893" s="0" t="n">
        <v>1</v>
      </c>
      <c r="F9893" s="38" t="s">
        <v>70</v>
      </c>
      <c r="G9893" s="37" t="s">
        <v>259</v>
      </c>
      <c r="H9893" s="0" t="n">
        <v>1514965</v>
      </c>
      <c r="I9893" s="0" t="n">
        <v>495088</v>
      </c>
      <c r="J9893" s="0" t="n">
        <v>27042</v>
      </c>
    </row>
    <row r="9894" customFormat="false" ht="15" hidden="false" customHeight="false" outlineLevel="0" collapsed="false">
      <c r="A9894" s="0" t="n">
        <v>202409</v>
      </c>
      <c r="B9894" s="0" t="n">
        <v>202409</v>
      </c>
      <c r="C9894" s="37" t="s">
        <v>184</v>
      </c>
      <c r="D9894" s="37" t="s">
        <v>179</v>
      </c>
      <c r="E9894" s="0" t="n">
        <v>1</v>
      </c>
      <c r="F9894" s="38" t="s">
        <v>70</v>
      </c>
      <c r="G9894" s="37" t="s">
        <v>260</v>
      </c>
      <c r="H9894" s="0" t="n">
        <v>1185699</v>
      </c>
      <c r="I9894" s="0" t="n">
        <v>431099</v>
      </c>
      <c r="J9894" s="0" t="n">
        <v>100657</v>
      </c>
    </row>
    <row r="9895" customFormat="false" ht="15" hidden="false" customHeight="false" outlineLevel="0" collapsed="false">
      <c r="A9895" s="0" t="n">
        <v>202409</v>
      </c>
      <c r="B9895" s="0" t="n">
        <v>202409</v>
      </c>
      <c r="C9895" s="37" t="s">
        <v>158</v>
      </c>
      <c r="D9895" s="37" t="s">
        <v>155</v>
      </c>
      <c r="E9895" s="0" t="n">
        <v>1</v>
      </c>
      <c r="F9895" s="38" t="s">
        <v>70</v>
      </c>
      <c r="G9895" s="37" t="s">
        <v>261</v>
      </c>
      <c r="H9895" s="0" t="n">
        <v>1425379</v>
      </c>
      <c r="I9895" s="0" t="n">
        <v>254288</v>
      </c>
      <c r="J9895" s="0" t="n">
        <v>15299</v>
      </c>
    </row>
    <row r="9896" customFormat="false" ht="15" hidden="false" customHeight="false" outlineLevel="0" collapsed="false">
      <c r="A9896" s="0" t="n">
        <v>202409</v>
      </c>
      <c r="B9896" s="0" t="n">
        <v>202409</v>
      </c>
      <c r="C9896" s="37" t="s">
        <v>98</v>
      </c>
      <c r="D9896" s="37" t="s">
        <v>262</v>
      </c>
      <c r="E9896" s="0" t="n">
        <v>1</v>
      </c>
      <c r="F9896" s="38" t="s">
        <v>70</v>
      </c>
      <c r="G9896" s="37" t="s">
        <v>263</v>
      </c>
      <c r="H9896" s="0" t="n">
        <v>1327159</v>
      </c>
      <c r="I9896" s="0" t="n">
        <v>169772</v>
      </c>
      <c r="J9896" s="0" t="n">
        <v>19684</v>
      </c>
    </row>
    <row r="9897" customFormat="false" ht="15" hidden="false" customHeight="false" outlineLevel="0" collapsed="false">
      <c r="A9897" s="0" t="n">
        <v>202409</v>
      </c>
      <c r="B9897" s="0" t="n">
        <v>202409</v>
      </c>
      <c r="C9897" s="37" t="s">
        <v>98</v>
      </c>
      <c r="D9897" s="37" t="s">
        <v>214</v>
      </c>
      <c r="E9897" s="0" t="n">
        <v>1</v>
      </c>
      <c r="F9897" s="38" t="s">
        <v>70</v>
      </c>
      <c r="G9897" s="37" t="s">
        <v>264</v>
      </c>
      <c r="H9897" s="0" t="n">
        <v>8364010</v>
      </c>
      <c r="I9897" s="0" t="n">
        <v>1986326</v>
      </c>
      <c r="J9897" s="0" t="n">
        <v>94454</v>
      </c>
    </row>
    <row r="9898" customFormat="false" ht="15" hidden="false" customHeight="false" outlineLevel="0" collapsed="false">
      <c r="A9898" s="0" t="n">
        <v>202409</v>
      </c>
      <c r="B9898" s="0" t="n">
        <v>202409</v>
      </c>
      <c r="C9898" s="37" t="s">
        <v>101</v>
      </c>
      <c r="D9898" s="37" t="s">
        <v>161</v>
      </c>
      <c r="E9898" s="0" t="n">
        <v>1</v>
      </c>
      <c r="F9898" s="38" t="s">
        <v>70</v>
      </c>
      <c r="G9898" s="37" t="s">
        <v>265</v>
      </c>
      <c r="H9898" s="0" t="n">
        <v>88471</v>
      </c>
      <c r="I9898" s="0" t="n">
        <v>42099</v>
      </c>
      <c r="J9898" s="0" t="n">
        <v>1641</v>
      </c>
    </row>
    <row r="9899" customFormat="false" ht="15" hidden="false" customHeight="false" outlineLevel="0" collapsed="false">
      <c r="A9899" s="0" t="n">
        <v>202409</v>
      </c>
      <c r="B9899" s="0" t="n">
        <v>202409</v>
      </c>
      <c r="C9899" s="37" t="s">
        <v>106</v>
      </c>
      <c r="D9899" s="37" t="s">
        <v>102</v>
      </c>
      <c r="E9899" s="0" t="n">
        <v>1</v>
      </c>
      <c r="F9899" s="38" t="s">
        <v>70</v>
      </c>
      <c r="G9899" s="37" t="s">
        <v>266</v>
      </c>
      <c r="H9899" s="0" t="n">
        <v>97797</v>
      </c>
      <c r="I9899" s="0" t="n">
        <v>16463</v>
      </c>
      <c r="J9899" s="0" t="n">
        <v>-131</v>
      </c>
    </row>
    <row r="9900" customFormat="false" ht="15" hidden="false" customHeight="false" outlineLevel="0" collapsed="false">
      <c r="A9900" s="0" t="n">
        <v>202409</v>
      </c>
      <c r="B9900" s="0" t="n">
        <v>202409</v>
      </c>
      <c r="C9900" s="37" t="s">
        <v>95</v>
      </c>
      <c r="D9900" s="37" t="s">
        <v>267</v>
      </c>
      <c r="E9900" s="0" t="n">
        <v>1</v>
      </c>
      <c r="F9900" s="38" t="s">
        <v>70</v>
      </c>
      <c r="G9900" s="37" t="s">
        <v>268</v>
      </c>
      <c r="H9900" s="0" t="n">
        <v>842557</v>
      </c>
      <c r="I9900" s="0" t="n">
        <v>103952</v>
      </c>
      <c r="J9900" s="0" t="n">
        <v>9359</v>
      </c>
    </row>
    <row r="9901" customFormat="false" ht="15" hidden="false" customHeight="false" outlineLevel="0" collapsed="false">
      <c r="A9901" s="0" t="n">
        <v>202409</v>
      </c>
      <c r="B9901" s="0" t="n">
        <v>202409</v>
      </c>
      <c r="C9901" s="37" t="s">
        <v>136</v>
      </c>
      <c r="D9901" s="37" t="s">
        <v>269</v>
      </c>
      <c r="E9901" s="0" t="n">
        <v>1</v>
      </c>
      <c r="F9901" s="38" t="s">
        <v>70</v>
      </c>
      <c r="G9901" s="37" t="s">
        <v>270</v>
      </c>
      <c r="H9901" s="0" t="n">
        <v>1265987</v>
      </c>
      <c r="I9901" s="0" t="n">
        <v>517262</v>
      </c>
      <c r="J9901" s="0" t="n">
        <v>14634</v>
      </c>
    </row>
    <row r="9902" customFormat="false" ht="15" hidden="false" customHeight="false" outlineLevel="0" collapsed="false">
      <c r="A9902" s="0" t="n">
        <v>202409</v>
      </c>
      <c r="B9902" s="0" t="n">
        <v>202409</v>
      </c>
      <c r="C9902" s="37" t="s">
        <v>98</v>
      </c>
      <c r="D9902" s="37" t="s">
        <v>181</v>
      </c>
      <c r="E9902" s="0" t="n">
        <v>1</v>
      </c>
      <c r="F9902" s="38" t="s">
        <v>70</v>
      </c>
      <c r="G9902" s="37" t="s">
        <v>271</v>
      </c>
      <c r="H9902" s="0" t="n">
        <v>2986195</v>
      </c>
      <c r="I9902" s="0" t="n">
        <v>319777</v>
      </c>
      <c r="J9902" s="0" t="n">
        <v>66311</v>
      </c>
    </row>
    <row r="9903" customFormat="false" ht="15" hidden="false" customHeight="false" outlineLevel="0" collapsed="false">
      <c r="A9903" s="0" t="n">
        <v>202409</v>
      </c>
      <c r="B9903" s="0" t="n">
        <v>202409</v>
      </c>
      <c r="C9903" s="37" t="s">
        <v>197</v>
      </c>
      <c r="D9903" s="37" t="s">
        <v>255</v>
      </c>
      <c r="E9903" s="0" t="n">
        <v>1</v>
      </c>
      <c r="F9903" s="38" t="s">
        <v>70</v>
      </c>
      <c r="G9903" s="37" t="s">
        <v>272</v>
      </c>
      <c r="H9903" s="0" t="n">
        <v>2131524</v>
      </c>
      <c r="I9903" s="0" t="n">
        <v>356620</v>
      </c>
      <c r="J9903" s="0" t="n">
        <v>24696</v>
      </c>
    </row>
    <row r="9904" customFormat="false" ht="15" hidden="false" customHeight="false" outlineLevel="0" collapsed="false">
      <c r="A9904" s="0" t="n">
        <v>202409</v>
      </c>
      <c r="B9904" s="0" t="n">
        <v>202409</v>
      </c>
      <c r="C9904" s="37" t="s">
        <v>106</v>
      </c>
      <c r="D9904" s="37" t="s">
        <v>273</v>
      </c>
      <c r="E9904" s="0" t="n">
        <v>1</v>
      </c>
      <c r="F9904" s="38" t="s">
        <v>70</v>
      </c>
      <c r="G9904" s="37" t="s">
        <v>274</v>
      </c>
      <c r="H9904" s="0" t="n">
        <v>789210</v>
      </c>
      <c r="I9904" s="0" t="n">
        <v>218291</v>
      </c>
      <c r="J9904" s="0" t="n">
        <v>16491</v>
      </c>
    </row>
    <row r="9905" customFormat="false" ht="15" hidden="false" customHeight="false" outlineLevel="0" collapsed="false">
      <c r="A9905" s="0" t="n">
        <v>202409</v>
      </c>
      <c r="B9905" s="0" t="n">
        <v>202409</v>
      </c>
      <c r="C9905" s="37" t="s">
        <v>124</v>
      </c>
      <c r="D9905" s="37" t="s">
        <v>275</v>
      </c>
      <c r="E9905" s="0" t="n">
        <v>1</v>
      </c>
      <c r="F9905" s="38" t="s">
        <v>70</v>
      </c>
      <c r="G9905" s="37" t="s">
        <v>276</v>
      </c>
      <c r="H9905" s="0" t="n">
        <v>3947077</v>
      </c>
      <c r="I9905" s="0" t="n">
        <v>895456</v>
      </c>
      <c r="J9905" s="0" t="n">
        <v>55502</v>
      </c>
    </row>
    <row r="9906" customFormat="false" ht="15" hidden="false" customHeight="false" outlineLevel="0" collapsed="false">
      <c r="A9906" s="0" t="n">
        <v>202409</v>
      </c>
      <c r="B9906" s="0" t="n">
        <v>202409</v>
      </c>
      <c r="C9906" s="37" t="s">
        <v>115</v>
      </c>
      <c r="D9906" s="37" t="s">
        <v>277</v>
      </c>
      <c r="E9906" s="0" t="n">
        <v>1</v>
      </c>
      <c r="F9906" s="38" t="s">
        <v>70</v>
      </c>
      <c r="G9906" s="37" t="s">
        <v>278</v>
      </c>
      <c r="H9906" s="0" t="n">
        <v>3603309</v>
      </c>
      <c r="I9906" s="0" t="n">
        <v>665237</v>
      </c>
      <c r="J9906" s="0" t="n">
        <v>77903</v>
      </c>
    </row>
    <row r="9907" customFormat="false" ht="15" hidden="false" customHeight="false" outlineLevel="0" collapsed="false">
      <c r="A9907" s="0" t="n">
        <v>202409</v>
      </c>
      <c r="B9907" s="0" t="n">
        <v>202409</v>
      </c>
      <c r="C9907" s="37" t="s">
        <v>115</v>
      </c>
      <c r="D9907" s="37" t="s">
        <v>269</v>
      </c>
      <c r="E9907" s="0" t="n">
        <v>1</v>
      </c>
      <c r="F9907" s="38" t="s">
        <v>70</v>
      </c>
      <c r="G9907" s="37" t="s">
        <v>279</v>
      </c>
      <c r="H9907" s="0" t="n">
        <v>1578240</v>
      </c>
      <c r="I9907" s="0" t="n">
        <v>938615</v>
      </c>
      <c r="J9907" s="0" t="n">
        <v>215028</v>
      </c>
    </row>
    <row r="9908" customFormat="false" ht="15" hidden="false" customHeight="false" outlineLevel="0" collapsed="false">
      <c r="A9908" s="0" t="n">
        <v>202409</v>
      </c>
      <c r="B9908" s="0" t="n">
        <v>202409</v>
      </c>
      <c r="C9908" s="37" t="s">
        <v>197</v>
      </c>
      <c r="D9908" s="37" t="s">
        <v>280</v>
      </c>
      <c r="E9908" s="0" t="n">
        <v>1</v>
      </c>
      <c r="F9908" s="38" t="s">
        <v>70</v>
      </c>
      <c r="G9908" s="37" t="s">
        <v>281</v>
      </c>
      <c r="H9908" s="0" t="n">
        <v>4452200</v>
      </c>
      <c r="I9908" s="0" t="n">
        <v>764869</v>
      </c>
      <c r="J9908" s="0" t="n">
        <v>-18340</v>
      </c>
    </row>
    <row r="9909" customFormat="false" ht="15" hidden="false" customHeight="false" outlineLevel="0" collapsed="false">
      <c r="A9909" s="0" t="n">
        <v>202409</v>
      </c>
      <c r="B9909" s="0" t="n">
        <v>202409</v>
      </c>
      <c r="C9909" s="37" t="s">
        <v>158</v>
      </c>
      <c r="D9909" s="37" t="s">
        <v>282</v>
      </c>
      <c r="E9909" s="0" t="n">
        <v>1</v>
      </c>
      <c r="F9909" s="38" t="s">
        <v>70</v>
      </c>
      <c r="G9909" s="37" t="s">
        <v>283</v>
      </c>
      <c r="H9909" s="0" t="n">
        <v>1395241</v>
      </c>
      <c r="I9909" s="0" t="n">
        <v>312443</v>
      </c>
      <c r="J9909" s="0" t="n">
        <v>33675</v>
      </c>
    </row>
    <row r="9910" customFormat="false" ht="15" hidden="false" customHeight="false" outlineLevel="0" collapsed="false">
      <c r="A9910" s="0" t="n">
        <v>202409</v>
      </c>
      <c r="B9910" s="0" t="n">
        <v>202409</v>
      </c>
      <c r="C9910" s="37" t="s">
        <v>152</v>
      </c>
      <c r="D9910" s="37" t="s">
        <v>284</v>
      </c>
      <c r="E9910" s="0" t="n">
        <v>1</v>
      </c>
      <c r="F9910" s="38" t="s">
        <v>70</v>
      </c>
      <c r="G9910" s="37" t="s">
        <v>285</v>
      </c>
      <c r="H9910" s="0" t="n">
        <v>772426</v>
      </c>
      <c r="I9910" s="0" t="n">
        <v>170319</v>
      </c>
      <c r="J9910" s="0" t="n">
        <v>-13094</v>
      </c>
    </row>
    <row r="9911" customFormat="false" ht="15" hidden="false" customHeight="false" outlineLevel="0" collapsed="false">
      <c r="A9911" s="0" t="n">
        <v>202409</v>
      </c>
      <c r="B9911" s="0" t="n">
        <v>202409</v>
      </c>
      <c r="C9911" s="37" t="s">
        <v>95</v>
      </c>
      <c r="D9911" s="37" t="s">
        <v>210</v>
      </c>
      <c r="E9911" s="0" t="n">
        <v>1</v>
      </c>
      <c r="F9911" s="38" t="s">
        <v>70</v>
      </c>
      <c r="G9911" s="37" t="s">
        <v>286</v>
      </c>
      <c r="H9911" s="0" t="n">
        <v>3040555</v>
      </c>
      <c r="I9911" s="0" t="n">
        <v>1093549</v>
      </c>
      <c r="J9911" s="0" t="n">
        <v>221248</v>
      </c>
    </row>
    <row r="9912" customFormat="false" ht="15" hidden="false" customHeight="false" outlineLevel="0" collapsed="false">
      <c r="A9912" s="0" t="n">
        <v>202409</v>
      </c>
      <c r="B9912" s="0" t="n">
        <v>202409</v>
      </c>
      <c r="C9912" s="37" t="s">
        <v>136</v>
      </c>
      <c r="D9912" s="37" t="s">
        <v>223</v>
      </c>
      <c r="E9912" s="0" t="n">
        <v>1</v>
      </c>
      <c r="F9912" s="38" t="s">
        <v>70</v>
      </c>
      <c r="G9912" s="37" t="s">
        <v>287</v>
      </c>
      <c r="H9912" s="0" t="n">
        <v>1286196</v>
      </c>
      <c r="I9912" s="0" t="n">
        <v>495364</v>
      </c>
      <c r="J9912" s="0" t="n">
        <v>34272</v>
      </c>
    </row>
    <row r="9913" customFormat="false" ht="15" hidden="false" customHeight="false" outlineLevel="0" collapsed="false">
      <c r="A9913" s="0" t="n">
        <v>202409</v>
      </c>
      <c r="B9913" s="0" t="n">
        <v>202409</v>
      </c>
      <c r="C9913" s="37" t="s">
        <v>152</v>
      </c>
      <c r="D9913" s="37" t="s">
        <v>288</v>
      </c>
      <c r="E9913" s="0" t="n">
        <v>1</v>
      </c>
      <c r="F9913" s="38" t="s">
        <v>70</v>
      </c>
      <c r="G9913" s="37" t="s">
        <v>289</v>
      </c>
      <c r="H9913" s="0" t="n">
        <v>1125110</v>
      </c>
      <c r="I9913" s="0" t="n">
        <v>327790</v>
      </c>
      <c r="J9913" s="0" t="n">
        <v>-22779</v>
      </c>
    </row>
    <row r="9914" customFormat="false" ht="15" hidden="false" customHeight="false" outlineLevel="0" collapsed="false">
      <c r="A9914" s="0" t="n">
        <v>202409</v>
      </c>
      <c r="B9914" s="0" t="n">
        <v>202409</v>
      </c>
      <c r="C9914" s="37" t="s">
        <v>112</v>
      </c>
      <c r="D9914" s="37" t="s">
        <v>290</v>
      </c>
      <c r="E9914" s="0" t="n">
        <v>1</v>
      </c>
      <c r="F9914" s="38" t="s">
        <v>70</v>
      </c>
      <c r="G9914" s="37" t="s">
        <v>291</v>
      </c>
      <c r="H9914" s="0" t="n">
        <v>9315299</v>
      </c>
      <c r="I9914" s="0" t="n">
        <v>2603191</v>
      </c>
      <c r="J9914" s="0" t="n">
        <v>-123853</v>
      </c>
    </row>
    <row r="9915" customFormat="false" ht="15" hidden="false" customHeight="false" outlineLevel="0" collapsed="false">
      <c r="A9915" s="0" t="n">
        <v>202409</v>
      </c>
      <c r="B9915" s="0" t="n">
        <v>202409</v>
      </c>
      <c r="C9915" s="37" t="s">
        <v>106</v>
      </c>
      <c r="D9915" s="37" t="s">
        <v>292</v>
      </c>
      <c r="E9915" s="0" t="n">
        <v>1</v>
      </c>
      <c r="F9915" s="38" t="s">
        <v>70</v>
      </c>
      <c r="G9915" s="37" t="s">
        <v>293</v>
      </c>
      <c r="H9915" s="0" t="n">
        <v>73113</v>
      </c>
      <c r="I9915" s="0" t="n">
        <v>10066</v>
      </c>
      <c r="J9915" s="0" t="n">
        <v>1625</v>
      </c>
    </row>
    <row r="9916" customFormat="false" ht="15" hidden="false" customHeight="false" outlineLevel="0" collapsed="false">
      <c r="A9916" s="0" t="n">
        <v>202409</v>
      </c>
      <c r="B9916" s="0" t="n">
        <v>202409</v>
      </c>
      <c r="C9916" s="37" t="s">
        <v>136</v>
      </c>
      <c r="D9916" s="37" t="s">
        <v>294</v>
      </c>
      <c r="E9916" s="0" t="n">
        <v>1</v>
      </c>
      <c r="F9916" s="38" t="s">
        <v>70</v>
      </c>
      <c r="G9916" s="37" t="s">
        <v>295</v>
      </c>
      <c r="H9916" s="0" t="n">
        <v>260351</v>
      </c>
      <c r="I9916" s="0" t="n">
        <v>91858</v>
      </c>
      <c r="J9916" s="0" t="n">
        <v>-7942</v>
      </c>
    </row>
    <row r="9917" customFormat="false" ht="15" hidden="false" customHeight="false" outlineLevel="0" collapsed="false">
      <c r="A9917" s="0" t="n">
        <v>202409</v>
      </c>
      <c r="B9917" s="0" t="n">
        <v>202409</v>
      </c>
      <c r="C9917" s="37" t="s">
        <v>101</v>
      </c>
      <c r="D9917" s="37" t="s">
        <v>296</v>
      </c>
      <c r="E9917" s="0" t="n">
        <v>1</v>
      </c>
      <c r="F9917" s="38" t="s">
        <v>70</v>
      </c>
      <c r="G9917" s="37" t="s">
        <v>297</v>
      </c>
      <c r="H9917" s="0" t="n">
        <v>278690</v>
      </c>
      <c r="I9917" s="0" t="n">
        <v>220473</v>
      </c>
      <c r="J9917" s="0" t="n">
        <v>23773</v>
      </c>
    </row>
    <row r="9918" customFormat="false" ht="15" hidden="false" customHeight="false" outlineLevel="0" collapsed="false">
      <c r="A9918" s="0" t="n">
        <v>202409</v>
      </c>
      <c r="B9918" s="0" t="n">
        <v>202409</v>
      </c>
      <c r="C9918" s="37" t="s">
        <v>149</v>
      </c>
      <c r="D9918" s="37" t="s">
        <v>298</v>
      </c>
      <c r="E9918" s="0" t="n">
        <v>1</v>
      </c>
      <c r="F9918" s="38" t="s">
        <v>70</v>
      </c>
      <c r="G9918" s="37" t="s">
        <v>299</v>
      </c>
      <c r="H9918" s="0" t="n">
        <v>845273</v>
      </c>
      <c r="I9918" s="0" t="n">
        <v>212170</v>
      </c>
      <c r="J9918" s="0" t="n">
        <v>7881</v>
      </c>
    </row>
    <row r="9919" customFormat="false" ht="15" hidden="false" customHeight="false" outlineLevel="0" collapsed="false">
      <c r="A9919" s="0" t="n">
        <v>202409</v>
      </c>
      <c r="B9919" s="0" t="n">
        <v>202409</v>
      </c>
      <c r="C9919" s="37" t="s">
        <v>184</v>
      </c>
      <c r="D9919" s="37" t="s">
        <v>300</v>
      </c>
      <c r="E9919" s="0" t="n">
        <v>1</v>
      </c>
      <c r="F9919" s="38" t="s">
        <v>70</v>
      </c>
      <c r="G9919" s="37" t="s">
        <v>301</v>
      </c>
      <c r="H9919" s="0" t="n">
        <v>933669</v>
      </c>
      <c r="I9919" s="0" t="n">
        <v>404408</v>
      </c>
      <c r="J9919" s="0" t="n">
        <v>24476</v>
      </c>
    </row>
    <row r="9920" customFormat="false" ht="15" hidden="false" customHeight="false" outlineLevel="0" collapsed="false">
      <c r="A9920" s="0" t="n">
        <v>202409</v>
      </c>
      <c r="B9920" s="0" t="n">
        <v>202409</v>
      </c>
      <c r="C9920" s="37" t="s">
        <v>136</v>
      </c>
      <c r="D9920" s="37" t="s">
        <v>298</v>
      </c>
      <c r="E9920" s="0" t="n">
        <v>1</v>
      </c>
      <c r="F9920" s="38" t="s">
        <v>70</v>
      </c>
      <c r="G9920" s="37" t="s">
        <v>302</v>
      </c>
      <c r="H9920" s="0" t="n">
        <v>191954</v>
      </c>
      <c r="I9920" s="0" t="n">
        <v>60200</v>
      </c>
      <c r="J9920" s="0" t="n">
        <v>759</v>
      </c>
    </row>
    <row r="9921" customFormat="false" ht="15" hidden="false" customHeight="false" outlineLevel="0" collapsed="false">
      <c r="A9921" s="0" t="n">
        <v>202409</v>
      </c>
      <c r="B9921" s="0" t="n">
        <v>202409</v>
      </c>
      <c r="C9921" s="37" t="s">
        <v>149</v>
      </c>
      <c r="D9921" s="37" t="s">
        <v>303</v>
      </c>
      <c r="E9921" s="0" t="n">
        <v>1</v>
      </c>
      <c r="F9921" s="38" t="s">
        <v>70</v>
      </c>
      <c r="G9921" s="37" t="s">
        <v>304</v>
      </c>
      <c r="H9921" s="0" t="n">
        <v>374819</v>
      </c>
      <c r="I9921" s="0" t="n">
        <v>100328</v>
      </c>
      <c r="J9921" s="0" t="n">
        <v>-1534</v>
      </c>
    </row>
    <row r="9922" customFormat="false" ht="15" hidden="false" customHeight="false" outlineLevel="0" collapsed="false">
      <c r="A9922" s="0" t="n">
        <v>202409</v>
      </c>
      <c r="B9922" s="0" t="n">
        <v>202409</v>
      </c>
      <c r="C9922" s="37" t="s">
        <v>106</v>
      </c>
      <c r="D9922" s="37" t="s">
        <v>107</v>
      </c>
      <c r="E9922" s="0" t="n">
        <v>1</v>
      </c>
      <c r="F9922" s="38" t="s">
        <v>70</v>
      </c>
      <c r="G9922" s="37" t="s">
        <v>305</v>
      </c>
      <c r="H9922" s="0" t="n">
        <v>505598</v>
      </c>
      <c r="I9922" s="0" t="n">
        <v>109108</v>
      </c>
      <c r="J9922" s="0" t="n">
        <v>3410</v>
      </c>
    </row>
    <row r="9923" customFormat="false" ht="15" hidden="false" customHeight="false" outlineLevel="0" collapsed="false">
      <c r="A9923" s="0" t="n">
        <v>202409</v>
      </c>
      <c r="B9923" s="0" t="n">
        <v>202409</v>
      </c>
      <c r="C9923" s="37" t="s">
        <v>124</v>
      </c>
      <c r="D9923" s="37" t="s">
        <v>306</v>
      </c>
      <c r="E9923" s="0" t="n">
        <v>1</v>
      </c>
      <c r="F9923" s="38" t="s">
        <v>70</v>
      </c>
      <c r="G9923" s="37" t="s">
        <v>307</v>
      </c>
      <c r="H9923" s="0" t="n">
        <v>29175727</v>
      </c>
      <c r="I9923" s="0" t="n">
        <v>2717754</v>
      </c>
      <c r="J9923" s="0" t="n">
        <v>372868</v>
      </c>
    </row>
    <row r="9924" customFormat="false" ht="15" hidden="false" customHeight="false" outlineLevel="0" collapsed="false">
      <c r="A9924" s="0" t="n">
        <v>202409</v>
      </c>
      <c r="B9924" s="0" t="n">
        <v>202409</v>
      </c>
      <c r="C9924" s="37" t="s">
        <v>115</v>
      </c>
      <c r="D9924" s="37" t="s">
        <v>308</v>
      </c>
      <c r="E9924" s="0" t="n">
        <v>1</v>
      </c>
      <c r="F9924" s="38" t="s">
        <v>70</v>
      </c>
      <c r="G9924" s="37" t="s">
        <v>309</v>
      </c>
      <c r="H9924" s="0" t="n">
        <v>10062899</v>
      </c>
      <c r="I9924" s="0" t="n">
        <v>4305267</v>
      </c>
      <c r="J9924" s="0" t="n">
        <v>218456</v>
      </c>
    </row>
    <row r="9925" customFormat="false" ht="15" hidden="false" customHeight="false" outlineLevel="0" collapsed="false">
      <c r="A9925" s="0" t="n">
        <v>202409</v>
      </c>
      <c r="B9925" s="0" t="n">
        <v>202409</v>
      </c>
      <c r="C9925" s="37" t="s">
        <v>178</v>
      </c>
      <c r="D9925" s="37" t="s">
        <v>308</v>
      </c>
      <c r="E9925" s="0" t="n">
        <v>1</v>
      </c>
      <c r="F9925" s="38" t="s">
        <v>70</v>
      </c>
      <c r="G9925" s="37" t="s">
        <v>310</v>
      </c>
      <c r="H9925" s="0" t="n">
        <v>602560</v>
      </c>
      <c r="I9925" s="0" t="n">
        <v>173491</v>
      </c>
      <c r="J9925" s="0" t="n">
        <v>21187</v>
      </c>
    </row>
    <row r="9926" customFormat="false" ht="15" hidden="false" customHeight="false" outlineLevel="0" collapsed="false">
      <c r="A9926" s="0" t="n">
        <v>202409</v>
      </c>
      <c r="B9926" s="0" t="n">
        <v>202409</v>
      </c>
      <c r="C9926" s="37" t="s">
        <v>109</v>
      </c>
      <c r="D9926" s="37" t="s">
        <v>311</v>
      </c>
      <c r="E9926" s="0" t="n">
        <v>1</v>
      </c>
      <c r="F9926" s="38" t="s">
        <v>70</v>
      </c>
      <c r="G9926" s="37" t="s">
        <v>312</v>
      </c>
      <c r="H9926" s="0" t="n">
        <v>994742</v>
      </c>
      <c r="I9926" s="0" t="n">
        <v>155437</v>
      </c>
      <c r="J9926" s="0" t="n">
        <v>8670</v>
      </c>
    </row>
    <row r="9927" customFormat="false" ht="15" hidden="false" customHeight="false" outlineLevel="0" collapsed="false">
      <c r="A9927" s="0" t="n">
        <v>202409</v>
      </c>
      <c r="B9927" s="0" t="n">
        <v>202409</v>
      </c>
      <c r="C9927" s="37" t="s">
        <v>178</v>
      </c>
      <c r="D9927" s="37" t="s">
        <v>203</v>
      </c>
      <c r="E9927" s="0" t="n">
        <v>1</v>
      </c>
      <c r="F9927" s="38" t="s">
        <v>70</v>
      </c>
      <c r="G9927" s="37" t="s">
        <v>313</v>
      </c>
      <c r="H9927" s="0" t="n">
        <v>388240</v>
      </c>
      <c r="I9927" s="0" t="n">
        <v>229975</v>
      </c>
      <c r="J9927" s="0" t="n">
        <v>32455</v>
      </c>
    </row>
    <row r="9928" customFormat="false" ht="15" hidden="false" customHeight="false" outlineLevel="0" collapsed="false">
      <c r="A9928" s="0" t="n">
        <v>202409</v>
      </c>
      <c r="B9928" s="0" t="n">
        <v>202409</v>
      </c>
      <c r="C9928" s="37" t="s">
        <v>152</v>
      </c>
      <c r="D9928" s="37" t="s">
        <v>314</v>
      </c>
      <c r="E9928" s="0" t="n">
        <v>1</v>
      </c>
      <c r="F9928" s="38" t="s">
        <v>70</v>
      </c>
      <c r="G9928" s="37" t="s">
        <v>315</v>
      </c>
      <c r="H9928" s="0" t="n">
        <v>129353</v>
      </c>
      <c r="I9928" s="0" t="n">
        <v>17310</v>
      </c>
      <c r="J9928" s="0" t="n">
        <v>2103</v>
      </c>
    </row>
    <row r="9929" customFormat="false" ht="15" hidden="false" customHeight="false" outlineLevel="0" collapsed="false">
      <c r="A9929" s="0" t="n">
        <v>202409</v>
      </c>
      <c r="B9929" s="0" t="n">
        <v>202409</v>
      </c>
      <c r="C9929" s="37" t="s">
        <v>152</v>
      </c>
      <c r="D9929" s="37" t="s">
        <v>159</v>
      </c>
      <c r="E9929" s="0" t="n">
        <v>1</v>
      </c>
      <c r="F9929" s="38" t="s">
        <v>70</v>
      </c>
      <c r="G9929" s="37" t="s">
        <v>316</v>
      </c>
      <c r="H9929" s="0" t="n">
        <v>1367696</v>
      </c>
      <c r="I9929" s="0" t="n">
        <v>356612</v>
      </c>
      <c r="J9929" s="0" t="n">
        <v>9246</v>
      </c>
    </row>
    <row r="9930" customFormat="false" ht="15" hidden="false" customHeight="false" outlineLevel="0" collapsed="false">
      <c r="A9930" s="0" t="n">
        <v>202409</v>
      </c>
      <c r="B9930" s="0" t="n">
        <v>202409</v>
      </c>
      <c r="C9930" s="37" t="s">
        <v>184</v>
      </c>
      <c r="D9930" s="37" t="s">
        <v>218</v>
      </c>
      <c r="E9930" s="0" t="n">
        <v>1</v>
      </c>
      <c r="F9930" s="38" t="s">
        <v>70</v>
      </c>
      <c r="G9930" s="37" t="s">
        <v>317</v>
      </c>
      <c r="H9930" s="0" t="n">
        <v>381444</v>
      </c>
      <c r="I9930" s="0" t="n">
        <v>97187</v>
      </c>
      <c r="J9930" s="0" t="n">
        <v>-1494</v>
      </c>
    </row>
    <row r="9931" customFormat="false" ht="15" hidden="false" customHeight="false" outlineLevel="0" collapsed="false">
      <c r="A9931" s="0" t="n">
        <v>202409</v>
      </c>
      <c r="B9931" s="0" t="n">
        <v>202409</v>
      </c>
      <c r="C9931" s="37" t="s">
        <v>109</v>
      </c>
      <c r="D9931" s="37" t="s">
        <v>318</v>
      </c>
      <c r="E9931" s="0" t="n">
        <v>1</v>
      </c>
      <c r="F9931" s="38" t="s">
        <v>70</v>
      </c>
      <c r="G9931" s="37" t="s">
        <v>319</v>
      </c>
      <c r="H9931" s="0" t="n">
        <v>947726</v>
      </c>
      <c r="I9931" s="0" t="n">
        <v>246278</v>
      </c>
      <c r="J9931" s="0" t="n">
        <v>43238</v>
      </c>
    </row>
    <row r="9932" customFormat="false" ht="15" hidden="false" customHeight="false" outlineLevel="0" collapsed="false">
      <c r="A9932" s="0" t="n">
        <v>202409</v>
      </c>
      <c r="B9932" s="0" t="n">
        <v>202409</v>
      </c>
      <c r="C9932" s="37" t="s">
        <v>184</v>
      </c>
      <c r="D9932" s="37" t="s">
        <v>320</v>
      </c>
      <c r="E9932" s="0" t="n">
        <v>1</v>
      </c>
      <c r="F9932" s="38" t="s">
        <v>70</v>
      </c>
      <c r="G9932" s="37" t="s">
        <v>321</v>
      </c>
      <c r="H9932" s="0" t="n">
        <v>144775</v>
      </c>
      <c r="I9932" s="0" t="n">
        <v>57522</v>
      </c>
      <c r="J9932" s="0" t="n">
        <v>-77</v>
      </c>
    </row>
    <row r="9933" customFormat="false" ht="15" hidden="false" customHeight="false" outlineLevel="0" collapsed="false">
      <c r="A9933" s="0" t="n">
        <v>202409</v>
      </c>
      <c r="B9933" s="0" t="n">
        <v>202409</v>
      </c>
      <c r="C9933" s="37" t="s">
        <v>124</v>
      </c>
      <c r="D9933" s="37" t="s">
        <v>282</v>
      </c>
      <c r="E9933" s="0" t="n">
        <v>1</v>
      </c>
      <c r="F9933" s="38" t="s">
        <v>70</v>
      </c>
      <c r="G9933" s="37" t="s">
        <v>322</v>
      </c>
      <c r="H9933" s="0" t="n">
        <v>395291</v>
      </c>
      <c r="I9933" s="0" t="n">
        <v>92631</v>
      </c>
      <c r="J9933" s="0" t="n">
        <v>12049</v>
      </c>
    </row>
    <row r="9934" customFormat="false" ht="15" hidden="false" customHeight="false" outlineLevel="0" collapsed="false">
      <c r="A9934" s="0" t="n">
        <v>202409</v>
      </c>
      <c r="B9934" s="0" t="n">
        <v>202409</v>
      </c>
      <c r="C9934" s="37" t="s">
        <v>112</v>
      </c>
      <c r="D9934" s="37" t="s">
        <v>96</v>
      </c>
      <c r="E9934" s="0" t="n">
        <v>1</v>
      </c>
      <c r="F9934" s="38" t="s">
        <v>70</v>
      </c>
      <c r="G9934" s="37" t="s">
        <v>323</v>
      </c>
      <c r="H9934" s="0" t="n">
        <v>1438392</v>
      </c>
      <c r="I9934" s="0" t="n">
        <v>148074</v>
      </c>
      <c r="J9934" s="0" t="n">
        <v>12306</v>
      </c>
    </row>
    <row r="9935" customFormat="false" ht="15" hidden="false" customHeight="false" outlineLevel="0" collapsed="false">
      <c r="A9935" s="0" t="n">
        <v>202409</v>
      </c>
      <c r="B9935" s="0" t="n">
        <v>202409</v>
      </c>
      <c r="C9935" s="37" t="s">
        <v>152</v>
      </c>
      <c r="D9935" s="37" t="s">
        <v>324</v>
      </c>
      <c r="E9935" s="0" t="n">
        <v>1</v>
      </c>
      <c r="F9935" s="38" t="s">
        <v>70</v>
      </c>
      <c r="G9935" s="37" t="s">
        <v>325</v>
      </c>
      <c r="H9935" s="0" t="n">
        <v>1740207</v>
      </c>
      <c r="I9935" s="0" t="n">
        <v>851809</v>
      </c>
      <c r="J9935" s="0" t="n">
        <v>28701</v>
      </c>
    </row>
    <row r="9936" customFormat="false" ht="15" hidden="false" customHeight="false" outlineLevel="0" collapsed="false">
      <c r="A9936" s="0" t="n">
        <v>202409</v>
      </c>
      <c r="B9936" s="0" t="n">
        <v>202409</v>
      </c>
      <c r="C9936" s="37" t="s">
        <v>112</v>
      </c>
      <c r="D9936" s="37" t="s">
        <v>326</v>
      </c>
      <c r="E9936" s="0" t="n">
        <v>1</v>
      </c>
      <c r="F9936" s="38" t="s">
        <v>70</v>
      </c>
      <c r="G9936" s="37" t="s">
        <v>327</v>
      </c>
      <c r="H9936" s="0" t="n">
        <v>1819620</v>
      </c>
      <c r="I9936" s="0" t="n">
        <v>485599</v>
      </c>
      <c r="J9936" s="0" t="n">
        <v>59703</v>
      </c>
    </row>
    <row r="9937" customFormat="false" ht="15" hidden="false" customHeight="false" outlineLevel="0" collapsed="false">
      <c r="A9937" s="0" t="n">
        <v>202409</v>
      </c>
      <c r="B9937" s="0" t="n">
        <v>202409</v>
      </c>
      <c r="C9937" s="37" t="s">
        <v>152</v>
      </c>
      <c r="D9937" s="37" t="s">
        <v>328</v>
      </c>
      <c r="E9937" s="0" t="n">
        <v>1</v>
      </c>
      <c r="F9937" s="38" t="s">
        <v>70</v>
      </c>
      <c r="G9937" s="37" t="s">
        <v>329</v>
      </c>
      <c r="H9937" s="0" t="n">
        <v>242650</v>
      </c>
      <c r="I9937" s="0" t="n">
        <v>37474</v>
      </c>
      <c r="J9937" s="0" t="n">
        <v>8124</v>
      </c>
    </row>
    <row r="9938" customFormat="false" ht="15" hidden="false" customHeight="false" outlineLevel="0" collapsed="false">
      <c r="A9938" s="0" t="n">
        <v>202409</v>
      </c>
      <c r="B9938" s="0" t="n">
        <v>202409</v>
      </c>
      <c r="C9938" s="37" t="s">
        <v>95</v>
      </c>
      <c r="D9938" s="37" t="s">
        <v>330</v>
      </c>
      <c r="E9938" s="0" t="n">
        <v>1</v>
      </c>
      <c r="F9938" s="38" t="s">
        <v>70</v>
      </c>
      <c r="G9938" s="37" t="s">
        <v>331</v>
      </c>
      <c r="H9938" s="0" t="n">
        <v>3814494</v>
      </c>
      <c r="I9938" s="0" t="n">
        <v>761336</v>
      </c>
      <c r="J9938" s="0" t="n">
        <v>108529</v>
      </c>
    </row>
    <row r="9939" customFormat="false" ht="15" hidden="false" customHeight="false" outlineLevel="0" collapsed="false">
      <c r="A9939" s="0" t="n">
        <v>202409</v>
      </c>
      <c r="B9939" s="0" t="n">
        <v>202409</v>
      </c>
      <c r="C9939" s="37" t="s">
        <v>106</v>
      </c>
      <c r="D9939" s="37" t="s">
        <v>332</v>
      </c>
      <c r="E9939" s="0" t="n">
        <v>1</v>
      </c>
      <c r="F9939" s="38" t="s">
        <v>70</v>
      </c>
      <c r="G9939" s="37" t="s">
        <v>333</v>
      </c>
      <c r="H9939" s="0" t="n">
        <v>424087</v>
      </c>
      <c r="I9939" s="0" t="n">
        <v>81522</v>
      </c>
      <c r="J9939" s="0" t="n">
        <v>7576</v>
      </c>
    </row>
    <row r="9940" customFormat="false" ht="15" hidden="false" customHeight="false" outlineLevel="0" collapsed="false">
      <c r="A9940" s="0" t="n">
        <v>202409</v>
      </c>
      <c r="B9940" s="0" t="n">
        <v>202409</v>
      </c>
      <c r="C9940" s="37" t="s">
        <v>95</v>
      </c>
      <c r="D9940" s="37" t="s">
        <v>334</v>
      </c>
      <c r="E9940" s="0" t="n">
        <v>1</v>
      </c>
      <c r="F9940" s="38" t="s">
        <v>70</v>
      </c>
      <c r="G9940" s="37" t="s">
        <v>335</v>
      </c>
      <c r="H9940" s="0" t="n">
        <v>2308528</v>
      </c>
      <c r="I9940" s="0" t="n">
        <v>807262</v>
      </c>
      <c r="J9940" s="0" t="n">
        <v>195477</v>
      </c>
    </row>
    <row r="9941" customFormat="false" ht="15" hidden="false" customHeight="false" outlineLevel="0" collapsed="false">
      <c r="A9941" s="0" t="n">
        <v>202409</v>
      </c>
      <c r="B9941" s="0" t="n">
        <v>202409</v>
      </c>
      <c r="C9941" s="37" t="s">
        <v>149</v>
      </c>
      <c r="D9941" s="37" t="s">
        <v>243</v>
      </c>
      <c r="E9941" s="0" t="n">
        <v>1</v>
      </c>
      <c r="F9941" s="38" t="s">
        <v>70</v>
      </c>
      <c r="G9941" s="37" t="s">
        <v>336</v>
      </c>
      <c r="H9941" s="0" t="n">
        <v>1104697</v>
      </c>
      <c r="I9941" s="0" t="n">
        <v>191945</v>
      </c>
      <c r="J9941" s="0" t="n">
        <v>-16781</v>
      </c>
    </row>
    <row r="9942" customFormat="false" ht="15" hidden="false" customHeight="false" outlineLevel="0" collapsed="false">
      <c r="A9942" s="0" t="n">
        <v>202409</v>
      </c>
      <c r="B9942" s="0" t="n">
        <v>202409</v>
      </c>
      <c r="C9942" s="37" t="s">
        <v>115</v>
      </c>
      <c r="D9942" s="37" t="s">
        <v>200</v>
      </c>
      <c r="E9942" s="0" t="n">
        <v>1</v>
      </c>
      <c r="F9942" s="38" t="s">
        <v>70</v>
      </c>
      <c r="G9942" s="37" t="s">
        <v>337</v>
      </c>
      <c r="H9942" s="0" t="n">
        <v>264732</v>
      </c>
      <c r="I9942" s="0" t="n">
        <v>65686</v>
      </c>
      <c r="J9942" s="0" t="n">
        <v>-2051</v>
      </c>
    </row>
    <row r="9943" customFormat="false" ht="15" hidden="false" customHeight="false" outlineLevel="0" collapsed="false">
      <c r="A9943" s="0" t="n">
        <v>202409</v>
      </c>
      <c r="B9943" s="0" t="n">
        <v>202409</v>
      </c>
      <c r="C9943" s="37" t="s">
        <v>106</v>
      </c>
      <c r="D9943" s="37" t="s">
        <v>104</v>
      </c>
      <c r="E9943" s="0" t="n">
        <v>1</v>
      </c>
      <c r="F9943" s="38" t="s">
        <v>70</v>
      </c>
      <c r="G9943" s="37" t="s">
        <v>338</v>
      </c>
      <c r="H9943" s="0" t="n">
        <v>814280</v>
      </c>
      <c r="I9943" s="0" t="n">
        <v>223134</v>
      </c>
      <c r="J9943" s="0" t="n">
        <v>7487</v>
      </c>
    </row>
    <row r="9944" customFormat="false" ht="15" hidden="false" customHeight="false" outlineLevel="0" collapsed="false">
      <c r="A9944" s="0" t="n">
        <v>202409</v>
      </c>
      <c r="B9944" s="0" t="n">
        <v>202409</v>
      </c>
      <c r="C9944" s="37" t="s">
        <v>184</v>
      </c>
      <c r="D9944" s="37" t="s">
        <v>339</v>
      </c>
      <c r="E9944" s="0" t="n">
        <v>1</v>
      </c>
      <c r="F9944" s="38" t="s">
        <v>70</v>
      </c>
      <c r="G9944" s="37" t="s">
        <v>340</v>
      </c>
      <c r="H9944" s="0" t="n">
        <v>1944320</v>
      </c>
      <c r="I9944" s="0" t="n">
        <v>297685</v>
      </c>
      <c r="J9944" s="0" t="n">
        <v>66066</v>
      </c>
    </row>
    <row r="9945" customFormat="false" ht="15" hidden="false" customHeight="false" outlineLevel="0" collapsed="false">
      <c r="A9945" s="0" t="n">
        <v>202409</v>
      </c>
      <c r="B9945" s="0" t="n">
        <v>202409</v>
      </c>
      <c r="C9945" s="37" t="s">
        <v>112</v>
      </c>
      <c r="D9945" s="37" t="s">
        <v>341</v>
      </c>
      <c r="E9945" s="0" t="n">
        <v>1</v>
      </c>
      <c r="F9945" s="38" t="s">
        <v>70</v>
      </c>
      <c r="G9945" s="37" t="s">
        <v>342</v>
      </c>
      <c r="H9945" s="0" t="n">
        <v>3167686</v>
      </c>
      <c r="I9945" s="0" t="n">
        <v>404738</v>
      </c>
      <c r="J9945" s="0" t="n">
        <v>70539</v>
      </c>
    </row>
    <row r="9946" customFormat="false" ht="15" hidden="false" customHeight="false" outlineLevel="0" collapsed="false">
      <c r="A9946" s="0" t="n">
        <v>202409</v>
      </c>
      <c r="B9946" s="0" t="n">
        <v>202409</v>
      </c>
      <c r="C9946" s="37" t="s">
        <v>101</v>
      </c>
      <c r="D9946" s="37" t="s">
        <v>200</v>
      </c>
      <c r="E9946" s="0" t="n">
        <v>1</v>
      </c>
      <c r="F9946" s="38" t="s">
        <v>70</v>
      </c>
      <c r="G9946" s="37" t="s">
        <v>343</v>
      </c>
      <c r="H9946" s="0" t="n">
        <v>1555497</v>
      </c>
      <c r="I9946" s="0" t="n">
        <v>561753</v>
      </c>
      <c r="J9946" s="0" t="n">
        <v>-51473</v>
      </c>
    </row>
    <row r="9947" customFormat="false" ht="15" hidden="false" customHeight="false" outlineLevel="0" collapsed="false">
      <c r="A9947" s="0" t="n">
        <v>202409</v>
      </c>
      <c r="B9947" s="0" t="n">
        <v>202409</v>
      </c>
      <c r="C9947" s="37" t="s">
        <v>109</v>
      </c>
      <c r="D9947" s="37" t="s">
        <v>191</v>
      </c>
      <c r="E9947" s="0" t="n">
        <v>1</v>
      </c>
      <c r="F9947" s="38" t="s">
        <v>70</v>
      </c>
      <c r="G9947" s="37" t="s">
        <v>344</v>
      </c>
      <c r="H9947" s="0" t="n">
        <v>8320166</v>
      </c>
      <c r="I9947" s="0" t="n">
        <v>2106740</v>
      </c>
      <c r="J9947" s="0" t="n">
        <v>76606</v>
      </c>
    </row>
    <row r="9948" customFormat="false" ht="15" hidden="false" customHeight="false" outlineLevel="0" collapsed="false">
      <c r="A9948" s="0" t="n">
        <v>202409</v>
      </c>
      <c r="B9948" s="0" t="n">
        <v>202409</v>
      </c>
      <c r="C9948" s="37" t="s">
        <v>115</v>
      </c>
      <c r="D9948" s="37" t="s">
        <v>110</v>
      </c>
      <c r="E9948" s="0" t="n">
        <v>1</v>
      </c>
      <c r="F9948" s="38" t="s">
        <v>70</v>
      </c>
      <c r="G9948" s="37" t="s">
        <v>345</v>
      </c>
      <c r="H9948" s="0" t="n">
        <v>4369750</v>
      </c>
      <c r="I9948" s="0" t="n">
        <v>875726</v>
      </c>
      <c r="J9948" s="0" t="n">
        <v>-45873</v>
      </c>
    </row>
    <row r="9949" customFormat="false" ht="15" hidden="false" customHeight="false" outlineLevel="0" collapsed="false">
      <c r="A9949" s="0" t="n">
        <v>202409</v>
      </c>
      <c r="B9949" s="0" t="n">
        <v>202409</v>
      </c>
      <c r="C9949" s="37" t="s">
        <v>149</v>
      </c>
      <c r="D9949" s="37" t="s">
        <v>104</v>
      </c>
      <c r="E9949" s="0" t="n">
        <v>1</v>
      </c>
      <c r="F9949" s="38" t="s">
        <v>70</v>
      </c>
      <c r="G9949" s="37" t="s">
        <v>346</v>
      </c>
      <c r="H9949" s="0" t="n">
        <v>739949</v>
      </c>
      <c r="I9949" s="0" t="n">
        <v>217441</v>
      </c>
      <c r="J9949" s="0" t="n">
        <v>16516</v>
      </c>
    </row>
    <row r="9950" customFormat="false" ht="15" hidden="false" customHeight="false" outlineLevel="0" collapsed="false">
      <c r="A9950" s="0" t="n">
        <v>202409</v>
      </c>
      <c r="B9950" s="0" t="n">
        <v>202409</v>
      </c>
      <c r="C9950" s="37" t="s">
        <v>124</v>
      </c>
      <c r="D9950" s="37" t="s">
        <v>277</v>
      </c>
      <c r="E9950" s="0" t="n">
        <v>1</v>
      </c>
      <c r="F9950" s="38" t="s">
        <v>70</v>
      </c>
      <c r="G9950" s="37" t="s">
        <v>347</v>
      </c>
      <c r="H9950" s="0" t="n">
        <v>3126496</v>
      </c>
      <c r="I9950" s="0" t="n">
        <v>768681</v>
      </c>
      <c r="J9950" s="0" t="n">
        <v>130817</v>
      </c>
    </row>
    <row r="9951" customFormat="false" ht="15" hidden="false" customHeight="false" outlineLevel="0" collapsed="false">
      <c r="A9951" s="0" t="n">
        <v>202409</v>
      </c>
      <c r="B9951" s="0" t="n">
        <v>202409</v>
      </c>
      <c r="C9951" s="37" t="s">
        <v>124</v>
      </c>
      <c r="D9951" s="37" t="s">
        <v>145</v>
      </c>
      <c r="E9951" s="0" t="n">
        <v>1</v>
      </c>
      <c r="F9951" s="38" t="s">
        <v>70</v>
      </c>
      <c r="G9951" s="37" t="s">
        <v>348</v>
      </c>
      <c r="H9951" s="0" t="n">
        <v>12358461</v>
      </c>
      <c r="I9951" s="0" t="n">
        <v>2542635</v>
      </c>
      <c r="J9951" s="0" t="n">
        <v>451484</v>
      </c>
    </row>
    <row r="9952" customFormat="false" ht="15" hidden="false" customHeight="false" outlineLevel="0" collapsed="false">
      <c r="A9952" s="0" t="n">
        <v>202409</v>
      </c>
      <c r="B9952" s="0" t="n">
        <v>202409</v>
      </c>
      <c r="C9952" s="37" t="s">
        <v>136</v>
      </c>
      <c r="D9952" s="37" t="s">
        <v>328</v>
      </c>
      <c r="E9952" s="0" t="n">
        <v>1</v>
      </c>
      <c r="F9952" s="38" t="s">
        <v>70</v>
      </c>
      <c r="G9952" s="37" t="s">
        <v>349</v>
      </c>
      <c r="H9952" s="0" t="n">
        <v>14453090</v>
      </c>
      <c r="I9952" s="0" t="n">
        <v>2971865</v>
      </c>
      <c r="J9952" s="0" t="n">
        <v>317398</v>
      </c>
    </row>
    <row r="9953" customFormat="false" ht="15" hidden="false" customHeight="false" outlineLevel="0" collapsed="false">
      <c r="A9953" s="0" t="n">
        <v>202409</v>
      </c>
      <c r="B9953" s="0" t="n">
        <v>202409</v>
      </c>
      <c r="C9953" s="37" t="s">
        <v>152</v>
      </c>
      <c r="D9953" s="37" t="s">
        <v>350</v>
      </c>
      <c r="E9953" s="0" t="n">
        <v>1</v>
      </c>
      <c r="F9953" s="38" t="s">
        <v>70</v>
      </c>
      <c r="G9953" s="37" t="s">
        <v>351</v>
      </c>
      <c r="H9953" s="0" t="n">
        <v>259788</v>
      </c>
      <c r="I9953" s="0" t="n">
        <v>66105</v>
      </c>
      <c r="J9953" s="0" t="n">
        <v>2479</v>
      </c>
    </row>
    <row r="9954" customFormat="false" ht="15" hidden="false" customHeight="false" outlineLevel="0" collapsed="false">
      <c r="A9954" s="0" t="n">
        <v>202409</v>
      </c>
      <c r="B9954" s="0" t="n">
        <v>202409</v>
      </c>
      <c r="C9954" s="37" t="s">
        <v>109</v>
      </c>
      <c r="D9954" s="37" t="s">
        <v>352</v>
      </c>
      <c r="E9954" s="0" t="n">
        <v>1</v>
      </c>
      <c r="F9954" s="38" t="s">
        <v>70</v>
      </c>
      <c r="G9954" s="37" t="s">
        <v>353</v>
      </c>
      <c r="H9954" s="0" t="n">
        <v>407692</v>
      </c>
      <c r="I9954" s="0" t="n">
        <v>263468</v>
      </c>
      <c r="J9954" s="0" t="n">
        <v>18564</v>
      </c>
    </row>
    <row r="9955" customFormat="false" ht="15" hidden="false" customHeight="false" outlineLevel="0" collapsed="false">
      <c r="A9955" s="0" t="n">
        <v>202409</v>
      </c>
      <c r="B9955" s="0" t="n">
        <v>202409</v>
      </c>
      <c r="C9955" s="37" t="s">
        <v>158</v>
      </c>
      <c r="D9955" s="37" t="s">
        <v>354</v>
      </c>
      <c r="E9955" s="0" t="n">
        <v>1</v>
      </c>
      <c r="F9955" s="38" t="s">
        <v>70</v>
      </c>
      <c r="G9955" s="37" t="s">
        <v>355</v>
      </c>
      <c r="H9955" s="0" t="n">
        <v>7823851</v>
      </c>
      <c r="I9955" s="0" t="n">
        <v>2318803</v>
      </c>
      <c r="J9955" s="0" t="n">
        <v>343943</v>
      </c>
    </row>
    <row r="9956" customFormat="false" ht="15" hidden="false" customHeight="false" outlineLevel="0" collapsed="false">
      <c r="A9956" s="0" t="n">
        <v>202409</v>
      </c>
      <c r="B9956" s="0" t="n">
        <v>202409</v>
      </c>
      <c r="C9956" s="37" t="s">
        <v>158</v>
      </c>
      <c r="D9956" s="37" t="s">
        <v>356</v>
      </c>
      <c r="E9956" s="0" t="n">
        <v>1</v>
      </c>
      <c r="F9956" s="38" t="s">
        <v>70</v>
      </c>
      <c r="G9956" s="37" t="s">
        <v>357</v>
      </c>
      <c r="H9956" s="0" t="n">
        <v>449030</v>
      </c>
      <c r="I9956" s="0" t="n">
        <v>243215</v>
      </c>
      <c r="J9956" s="0" t="n">
        <v>76547</v>
      </c>
    </row>
    <row r="9957" customFormat="false" ht="15" hidden="false" customHeight="false" outlineLevel="0" collapsed="false">
      <c r="A9957" s="0" t="n">
        <v>202409</v>
      </c>
      <c r="B9957" s="0" t="n">
        <v>202409</v>
      </c>
      <c r="C9957" s="37" t="s">
        <v>158</v>
      </c>
      <c r="D9957" s="37" t="s">
        <v>255</v>
      </c>
      <c r="E9957" s="0" t="n">
        <v>1</v>
      </c>
      <c r="F9957" s="38" t="s">
        <v>70</v>
      </c>
      <c r="G9957" s="37" t="s">
        <v>358</v>
      </c>
      <c r="H9957" s="0" t="n">
        <v>310990</v>
      </c>
      <c r="I9957" s="0" t="n">
        <v>59405</v>
      </c>
      <c r="J9957" s="0" t="n">
        <v>-2288</v>
      </c>
    </row>
    <row r="9958" customFormat="false" ht="15" hidden="false" customHeight="false" outlineLevel="0" collapsed="false">
      <c r="A9958" s="0" t="n">
        <v>202409</v>
      </c>
      <c r="B9958" s="0" t="n">
        <v>202409</v>
      </c>
      <c r="C9958" s="37" t="s">
        <v>109</v>
      </c>
      <c r="D9958" s="37" t="s">
        <v>104</v>
      </c>
      <c r="E9958" s="0" t="n">
        <v>1</v>
      </c>
      <c r="F9958" s="38" t="s">
        <v>70</v>
      </c>
      <c r="G9958" s="37" t="s">
        <v>359</v>
      </c>
      <c r="H9958" s="0" t="n">
        <v>811369</v>
      </c>
      <c r="I9958" s="0" t="n">
        <v>154908</v>
      </c>
      <c r="J9958" s="0" t="n">
        <v>37005</v>
      </c>
    </row>
    <row r="9959" customFormat="false" ht="15" hidden="false" customHeight="false" outlineLevel="0" collapsed="false">
      <c r="A9959" s="0" t="n">
        <v>202409</v>
      </c>
      <c r="B9959" s="0" t="n">
        <v>202409</v>
      </c>
      <c r="C9959" s="37" t="s">
        <v>115</v>
      </c>
      <c r="D9959" s="37" t="s">
        <v>360</v>
      </c>
      <c r="E9959" s="0" t="n">
        <v>1</v>
      </c>
      <c r="F9959" s="38" t="s">
        <v>70</v>
      </c>
      <c r="G9959" s="37" t="s">
        <v>361</v>
      </c>
      <c r="H9959" s="0" t="n">
        <v>2220715</v>
      </c>
      <c r="I9959" s="0" t="n">
        <v>523563</v>
      </c>
      <c r="J9959" s="0" t="n">
        <v>54663</v>
      </c>
    </row>
    <row r="9960" customFormat="false" ht="15" hidden="false" customHeight="false" outlineLevel="0" collapsed="false">
      <c r="A9960" s="0" t="n">
        <v>202409</v>
      </c>
      <c r="B9960" s="0" t="n">
        <v>202409</v>
      </c>
      <c r="C9960" s="37" t="s">
        <v>152</v>
      </c>
      <c r="D9960" s="37" t="s">
        <v>362</v>
      </c>
      <c r="E9960" s="0" t="n">
        <v>1</v>
      </c>
      <c r="F9960" s="38" t="s">
        <v>70</v>
      </c>
      <c r="G9960" s="37" t="s">
        <v>363</v>
      </c>
      <c r="H9960" s="0" t="n">
        <v>996919</v>
      </c>
      <c r="I9960" s="0" t="n">
        <v>337028</v>
      </c>
      <c r="J9960" s="0" t="n">
        <v>54607</v>
      </c>
    </row>
    <row r="9961" customFormat="false" ht="15" hidden="false" customHeight="false" outlineLevel="0" collapsed="false">
      <c r="A9961" s="0" t="n">
        <v>202409</v>
      </c>
      <c r="B9961" s="0" t="n">
        <v>202409</v>
      </c>
      <c r="C9961" s="37" t="s">
        <v>112</v>
      </c>
      <c r="D9961" s="37" t="s">
        <v>364</v>
      </c>
      <c r="E9961" s="0" t="n">
        <v>1</v>
      </c>
      <c r="F9961" s="38" t="s">
        <v>70</v>
      </c>
      <c r="G9961" s="37" t="s">
        <v>365</v>
      </c>
      <c r="H9961" s="0" t="n">
        <v>614340</v>
      </c>
      <c r="I9961" s="0" t="n">
        <v>147826</v>
      </c>
      <c r="J9961" s="0" t="n">
        <v>14563</v>
      </c>
    </row>
    <row r="9962" customFormat="false" ht="15" hidden="false" customHeight="false" outlineLevel="0" collapsed="false">
      <c r="A9962" s="0" t="n">
        <v>202409</v>
      </c>
      <c r="B9962" s="0" t="n">
        <v>202409</v>
      </c>
      <c r="C9962" s="37" t="s">
        <v>184</v>
      </c>
      <c r="D9962" s="37" t="s">
        <v>341</v>
      </c>
      <c r="E9962" s="0" t="n">
        <v>1</v>
      </c>
      <c r="F9962" s="38" t="s">
        <v>70</v>
      </c>
      <c r="G9962" s="37" t="s">
        <v>366</v>
      </c>
      <c r="H9962" s="0" t="n">
        <v>476920</v>
      </c>
      <c r="I9962" s="0" t="n">
        <v>130784</v>
      </c>
      <c r="J9962" s="0" t="n">
        <v>28827</v>
      </c>
    </row>
    <row r="9963" customFormat="false" ht="15" hidden="false" customHeight="false" outlineLevel="0" collapsed="false">
      <c r="A9963" s="0" t="n">
        <v>202409</v>
      </c>
      <c r="B9963" s="0" t="n">
        <v>202409</v>
      </c>
      <c r="C9963" s="37" t="s">
        <v>184</v>
      </c>
      <c r="D9963" s="37" t="s">
        <v>367</v>
      </c>
      <c r="E9963" s="0" t="n">
        <v>1</v>
      </c>
      <c r="F9963" s="38" t="s">
        <v>70</v>
      </c>
      <c r="G9963" s="37" t="s">
        <v>368</v>
      </c>
      <c r="H9963" s="0" t="n">
        <v>495966</v>
      </c>
      <c r="I9963" s="0" t="n">
        <v>194234</v>
      </c>
      <c r="J9963" s="0" t="n">
        <v>21942</v>
      </c>
    </row>
    <row r="9964" customFormat="false" ht="15" hidden="false" customHeight="false" outlineLevel="0" collapsed="false">
      <c r="A9964" s="0" t="n">
        <v>202409</v>
      </c>
      <c r="B9964" s="0" t="n">
        <v>202409</v>
      </c>
      <c r="C9964" s="37" t="s">
        <v>98</v>
      </c>
      <c r="D9964" s="37" t="s">
        <v>369</v>
      </c>
      <c r="E9964" s="0" t="n">
        <v>1</v>
      </c>
      <c r="F9964" s="38" t="s">
        <v>70</v>
      </c>
      <c r="G9964" s="37" t="s">
        <v>370</v>
      </c>
      <c r="H9964" s="0" t="n">
        <v>546530</v>
      </c>
      <c r="I9964" s="0" t="n">
        <v>68998</v>
      </c>
      <c r="J9964" s="0" t="n">
        <v>1044</v>
      </c>
    </row>
    <row r="9965" customFormat="false" ht="15" hidden="false" customHeight="false" outlineLevel="0" collapsed="false">
      <c r="A9965" s="0" t="n">
        <v>202409</v>
      </c>
      <c r="B9965" s="0" t="n">
        <v>202409</v>
      </c>
      <c r="C9965" s="37" t="s">
        <v>98</v>
      </c>
      <c r="D9965" s="37" t="s">
        <v>308</v>
      </c>
      <c r="E9965" s="0" t="n">
        <v>1</v>
      </c>
      <c r="F9965" s="38" t="s">
        <v>70</v>
      </c>
      <c r="G9965" s="37" t="s">
        <v>371</v>
      </c>
      <c r="H9965" s="0" t="n">
        <v>20148829</v>
      </c>
      <c r="I9965" s="0" t="n">
        <v>2742921</v>
      </c>
      <c r="J9965" s="0" t="n">
        <v>342896</v>
      </c>
    </row>
    <row r="9966" customFormat="false" ht="15" hidden="false" customHeight="false" outlineLevel="0" collapsed="false">
      <c r="A9966" s="0" t="n">
        <v>202409</v>
      </c>
      <c r="B9966" s="0" t="n">
        <v>202409</v>
      </c>
      <c r="C9966" s="37" t="s">
        <v>95</v>
      </c>
      <c r="D9966" s="37" t="s">
        <v>372</v>
      </c>
      <c r="E9966" s="0" t="n">
        <v>1</v>
      </c>
      <c r="F9966" s="38" t="s">
        <v>70</v>
      </c>
      <c r="G9966" s="37" t="s">
        <v>373</v>
      </c>
      <c r="H9966" s="0" t="n">
        <v>1778117</v>
      </c>
      <c r="I9966" s="0" t="n">
        <v>471388</v>
      </c>
      <c r="J9966" s="0" t="n">
        <v>90826</v>
      </c>
    </row>
    <row r="9967" customFormat="false" ht="15" hidden="false" customHeight="false" outlineLevel="0" collapsed="false">
      <c r="A9967" s="0" t="n">
        <v>202409</v>
      </c>
      <c r="B9967" s="0" t="n">
        <v>202409</v>
      </c>
      <c r="C9967" s="37" t="s">
        <v>115</v>
      </c>
      <c r="D9967" s="37" t="s">
        <v>374</v>
      </c>
      <c r="E9967" s="0" t="n">
        <v>1</v>
      </c>
      <c r="F9967" s="38" t="s">
        <v>70</v>
      </c>
      <c r="G9967" s="37" t="s">
        <v>375</v>
      </c>
      <c r="H9967" s="0" t="n">
        <v>3676484</v>
      </c>
      <c r="I9967" s="0" t="n">
        <v>1194127</v>
      </c>
      <c r="J9967" s="0" t="n">
        <v>95556</v>
      </c>
    </row>
    <row r="9968" customFormat="false" ht="15" hidden="false" customHeight="false" outlineLevel="0" collapsed="false">
      <c r="A9968" s="0" t="n">
        <v>202409</v>
      </c>
      <c r="B9968" s="0" t="n">
        <v>202409</v>
      </c>
      <c r="C9968" s="37" t="s">
        <v>101</v>
      </c>
      <c r="D9968" s="37" t="s">
        <v>376</v>
      </c>
      <c r="E9968" s="0" t="n">
        <v>1</v>
      </c>
      <c r="F9968" s="38" t="s">
        <v>70</v>
      </c>
      <c r="G9968" s="37" t="s">
        <v>377</v>
      </c>
      <c r="H9968" s="0" t="n">
        <v>659365</v>
      </c>
      <c r="I9968" s="0" t="n">
        <v>281745</v>
      </c>
      <c r="J9968" s="0" t="n">
        <v>-35897</v>
      </c>
    </row>
    <row r="9969" customFormat="false" ht="15" hidden="false" customHeight="false" outlineLevel="0" collapsed="false">
      <c r="A9969" s="0" t="n">
        <v>202409</v>
      </c>
      <c r="B9969" s="0" t="n">
        <v>202409</v>
      </c>
      <c r="C9969" s="37" t="s">
        <v>184</v>
      </c>
      <c r="D9969" s="37" t="s">
        <v>147</v>
      </c>
      <c r="E9969" s="0" t="n">
        <v>1</v>
      </c>
      <c r="F9969" s="38" t="s">
        <v>70</v>
      </c>
      <c r="G9969" s="37" t="s">
        <v>378</v>
      </c>
      <c r="H9969" s="0" t="n">
        <v>696261</v>
      </c>
      <c r="I9969" s="0" t="n">
        <v>159464</v>
      </c>
      <c r="J9969" s="0" t="n">
        <v>10924</v>
      </c>
    </row>
    <row r="9970" customFormat="false" ht="15" hidden="false" customHeight="false" outlineLevel="0" collapsed="false">
      <c r="A9970" s="0" t="n">
        <v>202409</v>
      </c>
      <c r="B9970" s="0" t="n">
        <v>202409</v>
      </c>
      <c r="C9970" s="37" t="s">
        <v>98</v>
      </c>
      <c r="D9970" s="37" t="s">
        <v>320</v>
      </c>
      <c r="E9970" s="0" t="n">
        <v>1</v>
      </c>
      <c r="F9970" s="38" t="s">
        <v>70</v>
      </c>
      <c r="G9970" s="37" t="s">
        <v>379</v>
      </c>
      <c r="H9970" s="0" t="n">
        <v>422556</v>
      </c>
      <c r="I9970" s="0" t="n">
        <v>87828</v>
      </c>
      <c r="J9970" s="0" t="n">
        <v>7887</v>
      </c>
    </row>
    <row r="9971" customFormat="false" ht="15" hidden="false" customHeight="false" outlineLevel="0" collapsed="false">
      <c r="A9971" s="0" t="n">
        <v>202409</v>
      </c>
      <c r="B9971" s="0" t="n">
        <v>202409</v>
      </c>
      <c r="C9971" s="37" t="s">
        <v>112</v>
      </c>
      <c r="D9971" s="37" t="s">
        <v>380</v>
      </c>
      <c r="E9971" s="0" t="n">
        <v>1</v>
      </c>
      <c r="F9971" s="38" t="s">
        <v>70</v>
      </c>
      <c r="G9971" s="37" t="s">
        <v>381</v>
      </c>
      <c r="H9971" s="0" t="n">
        <v>54750</v>
      </c>
      <c r="I9971" s="0" t="n">
        <v>16318</v>
      </c>
      <c r="J9971" s="0" t="n">
        <v>1232</v>
      </c>
    </row>
    <row r="9972" customFormat="false" ht="15" hidden="false" customHeight="false" outlineLevel="0" collapsed="false">
      <c r="A9972" s="0" t="n">
        <v>202409</v>
      </c>
      <c r="B9972" s="0" t="n">
        <v>202409</v>
      </c>
      <c r="C9972" s="37" t="s">
        <v>106</v>
      </c>
      <c r="D9972" s="37" t="s">
        <v>120</v>
      </c>
      <c r="E9972" s="0" t="n">
        <v>1</v>
      </c>
      <c r="F9972" s="38" t="s">
        <v>70</v>
      </c>
      <c r="G9972" s="37" t="s">
        <v>382</v>
      </c>
      <c r="H9972" s="0" t="n">
        <v>200447</v>
      </c>
      <c r="I9972" s="0" t="n">
        <v>16913</v>
      </c>
      <c r="J9972" s="0" t="n">
        <v>515</v>
      </c>
    </row>
    <row r="9973" customFormat="false" ht="15" hidden="false" customHeight="false" outlineLevel="0" collapsed="false">
      <c r="A9973" s="0" t="n">
        <v>202409</v>
      </c>
      <c r="B9973" s="0" t="n">
        <v>202409</v>
      </c>
      <c r="C9973" s="37" t="s">
        <v>112</v>
      </c>
      <c r="D9973" s="37" t="s">
        <v>383</v>
      </c>
      <c r="E9973" s="0" t="n">
        <v>1</v>
      </c>
      <c r="F9973" s="38" t="s">
        <v>70</v>
      </c>
      <c r="G9973" s="37" t="s">
        <v>384</v>
      </c>
      <c r="H9973" s="0" t="n">
        <v>134742</v>
      </c>
      <c r="I9973" s="0" t="n">
        <v>26578</v>
      </c>
      <c r="J9973" s="0" t="n">
        <v>5642</v>
      </c>
    </row>
    <row r="9974" customFormat="false" ht="15" hidden="false" customHeight="false" outlineLevel="0" collapsed="false">
      <c r="A9974" s="0" t="n">
        <v>202409</v>
      </c>
      <c r="B9974" s="0" t="n">
        <v>202409</v>
      </c>
      <c r="C9974" s="37" t="s">
        <v>184</v>
      </c>
      <c r="D9974" s="37" t="s">
        <v>385</v>
      </c>
      <c r="E9974" s="0" t="n">
        <v>1</v>
      </c>
      <c r="F9974" s="38" t="s">
        <v>70</v>
      </c>
      <c r="G9974" s="37" t="s">
        <v>386</v>
      </c>
      <c r="H9974" s="0" t="n">
        <v>67248</v>
      </c>
      <c r="I9974" s="0" t="n">
        <v>16305</v>
      </c>
      <c r="J9974" s="0" t="n">
        <v>-2565</v>
      </c>
    </row>
    <row r="9975" customFormat="false" ht="15" hidden="false" customHeight="false" outlineLevel="0" collapsed="false">
      <c r="A9975" s="0" t="n">
        <v>202409</v>
      </c>
      <c r="B9975" s="0" t="n">
        <v>202409</v>
      </c>
      <c r="C9975" s="37" t="s">
        <v>98</v>
      </c>
      <c r="D9975" s="37" t="s">
        <v>387</v>
      </c>
      <c r="E9975" s="0" t="n">
        <v>1</v>
      </c>
      <c r="F9975" s="38" t="s">
        <v>70</v>
      </c>
      <c r="G9975" s="37" t="s">
        <v>388</v>
      </c>
      <c r="H9975" s="0" t="n">
        <v>257242</v>
      </c>
      <c r="I9975" s="0" t="n">
        <v>48600</v>
      </c>
      <c r="J9975" s="0" t="n">
        <v>4345</v>
      </c>
    </row>
    <row r="9976" customFormat="false" ht="15" hidden="false" customHeight="false" outlineLevel="0" collapsed="false">
      <c r="A9976" s="0" t="n">
        <v>202409</v>
      </c>
      <c r="B9976" s="0" t="n">
        <v>202409</v>
      </c>
      <c r="C9976" s="37" t="s">
        <v>115</v>
      </c>
      <c r="D9976" s="37" t="s">
        <v>389</v>
      </c>
      <c r="E9976" s="0" t="n">
        <v>1</v>
      </c>
      <c r="F9976" s="38" t="s">
        <v>70</v>
      </c>
      <c r="G9976" s="37" t="s">
        <v>390</v>
      </c>
      <c r="H9976" s="0" t="n">
        <v>5893188</v>
      </c>
      <c r="I9976" s="0" t="n">
        <v>835603</v>
      </c>
      <c r="J9976" s="0" t="n">
        <v>75871</v>
      </c>
    </row>
    <row r="9977" customFormat="false" ht="15" hidden="false" customHeight="false" outlineLevel="0" collapsed="false">
      <c r="A9977" s="0" t="n">
        <v>202409</v>
      </c>
      <c r="B9977" s="0" t="n">
        <v>202409</v>
      </c>
      <c r="C9977" s="37" t="s">
        <v>124</v>
      </c>
      <c r="D9977" s="37" t="s">
        <v>391</v>
      </c>
      <c r="E9977" s="0" t="n">
        <v>1</v>
      </c>
      <c r="F9977" s="38" t="s">
        <v>70</v>
      </c>
      <c r="G9977" s="37" t="s">
        <v>392</v>
      </c>
      <c r="H9977" s="0" t="n">
        <v>1309631</v>
      </c>
      <c r="I9977" s="0" t="n">
        <v>322699</v>
      </c>
      <c r="J9977" s="0" t="n">
        <v>93417</v>
      </c>
    </row>
    <row r="9978" customFormat="false" ht="15" hidden="false" customHeight="false" outlineLevel="0" collapsed="false">
      <c r="A9978" s="0" t="n">
        <v>202409</v>
      </c>
      <c r="B9978" s="0" t="n">
        <v>202409</v>
      </c>
      <c r="C9978" s="37" t="s">
        <v>197</v>
      </c>
      <c r="D9978" s="37" t="s">
        <v>393</v>
      </c>
      <c r="E9978" s="0" t="n">
        <v>1</v>
      </c>
      <c r="F9978" s="38" t="s">
        <v>70</v>
      </c>
      <c r="G9978" s="37" t="s">
        <v>394</v>
      </c>
      <c r="H9978" s="0" t="n">
        <v>6698041</v>
      </c>
      <c r="I9978" s="0" t="n">
        <v>1829271</v>
      </c>
      <c r="J9978" s="0" t="n">
        <v>143701</v>
      </c>
    </row>
    <row r="9979" customFormat="false" ht="15" hidden="false" customHeight="false" outlineLevel="0" collapsed="false">
      <c r="A9979" s="0" t="n">
        <v>202409</v>
      </c>
      <c r="B9979" s="0" t="n">
        <v>202409</v>
      </c>
      <c r="C9979" s="37" t="s">
        <v>136</v>
      </c>
      <c r="D9979" s="37" t="s">
        <v>245</v>
      </c>
      <c r="E9979" s="0" t="n">
        <v>1</v>
      </c>
      <c r="F9979" s="38" t="s">
        <v>70</v>
      </c>
      <c r="G9979" s="37" t="s">
        <v>395</v>
      </c>
      <c r="H9979" s="0" t="n">
        <v>1763804</v>
      </c>
      <c r="I9979" s="0" t="n">
        <v>507192</v>
      </c>
      <c r="J9979" s="0" t="n">
        <v>63177</v>
      </c>
    </row>
    <row r="9980" customFormat="false" ht="15" hidden="false" customHeight="false" outlineLevel="0" collapsed="false">
      <c r="A9980" s="0" t="n">
        <v>202409</v>
      </c>
      <c r="B9980" s="0" t="n">
        <v>202409</v>
      </c>
      <c r="C9980" s="37" t="s">
        <v>158</v>
      </c>
      <c r="D9980" s="37" t="s">
        <v>396</v>
      </c>
      <c r="E9980" s="0" t="n">
        <v>1</v>
      </c>
      <c r="F9980" s="38" t="s">
        <v>70</v>
      </c>
      <c r="G9980" s="37" t="s">
        <v>397</v>
      </c>
      <c r="H9980" s="0" t="n">
        <v>3220593</v>
      </c>
      <c r="I9980" s="0" t="n">
        <v>1084937</v>
      </c>
      <c r="J9980" s="0" t="n">
        <v>100358</v>
      </c>
    </row>
    <row r="9981" customFormat="false" ht="15" hidden="false" customHeight="false" outlineLevel="0" collapsed="false">
      <c r="A9981" s="0" t="n">
        <v>202409</v>
      </c>
      <c r="B9981" s="0" t="n">
        <v>202409</v>
      </c>
      <c r="C9981" s="37" t="s">
        <v>136</v>
      </c>
      <c r="D9981" s="37" t="s">
        <v>398</v>
      </c>
      <c r="E9981" s="0" t="n">
        <v>1</v>
      </c>
      <c r="F9981" s="38" t="s">
        <v>70</v>
      </c>
      <c r="G9981" s="37" t="s">
        <v>399</v>
      </c>
      <c r="H9981" s="0" t="n">
        <v>329427</v>
      </c>
      <c r="I9981" s="0" t="n">
        <v>196474</v>
      </c>
      <c r="J9981" s="0" t="n">
        <v>17573</v>
      </c>
    </row>
    <row r="9982" customFormat="false" ht="15" hidden="false" customHeight="false" outlineLevel="0" collapsed="false">
      <c r="A9982" s="0" t="n">
        <v>202409</v>
      </c>
      <c r="B9982" s="0" t="n">
        <v>202409</v>
      </c>
      <c r="C9982" s="37" t="s">
        <v>95</v>
      </c>
      <c r="D9982" s="37" t="s">
        <v>367</v>
      </c>
      <c r="E9982" s="0" t="n">
        <v>1</v>
      </c>
      <c r="F9982" s="38" t="s">
        <v>70</v>
      </c>
      <c r="G9982" s="37" t="s">
        <v>400</v>
      </c>
      <c r="H9982" s="0" t="n">
        <v>2274345</v>
      </c>
      <c r="I9982" s="0" t="n">
        <v>535581</v>
      </c>
      <c r="J9982" s="0" t="n">
        <v>137267</v>
      </c>
    </row>
    <row r="9983" customFormat="false" ht="15" hidden="false" customHeight="false" outlineLevel="0" collapsed="false">
      <c r="A9983" s="0" t="n">
        <v>202409</v>
      </c>
      <c r="B9983" s="0" t="n">
        <v>202409</v>
      </c>
      <c r="C9983" s="37" t="s">
        <v>149</v>
      </c>
      <c r="D9983" s="37" t="s">
        <v>401</v>
      </c>
      <c r="E9983" s="0" t="n">
        <v>1</v>
      </c>
      <c r="F9983" s="38" t="s">
        <v>70</v>
      </c>
      <c r="G9983" s="37" t="s">
        <v>402</v>
      </c>
      <c r="H9983" s="0" t="n">
        <v>3326578</v>
      </c>
      <c r="I9983" s="0" t="n">
        <v>972550</v>
      </c>
      <c r="J9983" s="0" t="n">
        <v>-30310</v>
      </c>
    </row>
    <row r="9984" customFormat="false" ht="15" hidden="false" customHeight="false" outlineLevel="0" collapsed="false">
      <c r="A9984" s="0" t="n">
        <v>202409</v>
      </c>
      <c r="B9984" s="0" t="n">
        <v>202409</v>
      </c>
      <c r="C9984" s="37" t="s">
        <v>95</v>
      </c>
      <c r="D9984" s="37" t="s">
        <v>159</v>
      </c>
      <c r="E9984" s="0" t="n">
        <v>1</v>
      </c>
      <c r="F9984" s="38" t="s">
        <v>70</v>
      </c>
      <c r="G9984" s="37" t="s">
        <v>403</v>
      </c>
      <c r="H9984" s="0" t="n">
        <v>595982</v>
      </c>
      <c r="I9984" s="0" t="n">
        <v>69924</v>
      </c>
      <c r="J9984" s="0" t="n">
        <v>929</v>
      </c>
    </row>
    <row r="9985" customFormat="false" ht="15" hidden="false" customHeight="false" outlineLevel="0" collapsed="false">
      <c r="A9985" s="0" t="n">
        <v>202409</v>
      </c>
      <c r="B9985" s="0" t="n">
        <v>202409</v>
      </c>
      <c r="C9985" s="37" t="s">
        <v>197</v>
      </c>
      <c r="D9985" s="37" t="s">
        <v>198</v>
      </c>
      <c r="E9985" s="0" t="n">
        <v>1</v>
      </c>
      <c r="F9985" s="38" t="s">
        <v>70</v>
      </c>
      <c r="G9985" s="37" t="s">
        <v>404</v>
      </c>
      <c r="H9985" s="0" t="n">
        <v>2867071</v>
      </c>
      <c r="I9985" s="0" t="n">
        <v>2439348</v>
      </c>
      <c r="J9985" s="0" t="n">
        <v>379116</v>
      </c>
    </row>
    <row r="9986" customFormat="false" ht="15" hidden="false" customHeight="false" outlineLevel="0" collapsed="false">
      <c r="A9986" s="0" t="n">
        <v>202409</v>
      </c>
      <c r="B9986" s="0" t="n">
        <v>202409</v>
      </c>
      <c r="C9986" s="37" t="s">
        <v>136</v>
      </c>
      <c r="D9986" s="37" t="s">
        <v>134</v>
      </c>
      <c r="E9986" s="0" t="n">
        <v>1</v>
      </c>
      <c r="F9986" s="38" t="s">
        <v>70</v>
      </c>
      <c r="G9986" s="37" t="s">
        <v>405</v>
      </c>
      <c r="H9986" s="0" t="n">
        <v>2689762</v>
      </c>
      <c r="I9986" s="0" t="n">
        <v>989439</v>
      </c>
      <c r="J9986" s="0" t="n">
        <v>104568</v>
      </c>
    </row>
    <row r="9987" customFormat="false" ht="15" hidden="false" customHeight="false" outlineLevel="0" collapsed="false">
      <c r="A9987" s="0" t="n">
        <v>202409</v>
      </c>
      <c r="B9987" s="0" t="n">
        <v>202409</v>
      </c>
      <c r="C9987" s="37" t="s">
        <v>152</v>
      </c>
      <c r="D9987" s="37" t="s">
        <v>132</v>
      </c>
      <c r="E9987" s="0" t="n">
        <v>1</v>
      </c>
      <c r="F9987" s="38" t="s">
        <v>70</v>
      </c>
      <c r="G9987" s="37" t="s">
        <v>406</v>
      </c>
      <c r="H9987" s="0" t="n">
        <v>644826</v>
      </c>
      <c r="I9987" s="0" t="n">
        <v>140434</v>
      </c>
      <c r="J9987" s="0" t="n">
        <v>7257</v>
      </c>
    </row>
    <row r="9988" customFormat="false" ht="15" hidden="false" customHeight="false" outlineLevel="0" collapsed="false">
      <c r="A9988" s="0" t="n">
        <v>202409</v>
      </c>
      <c r="B9988" s="0" t="n">
        <v>202409</v>
      </c>
      <c r="C9988" s="37" t="s">
        <v>178</v>
      </c>
      <c r="D9988" s="37" t="s">
        <v>391</v>
      </c>
      <c r="E9988" s="0" t="n">
        <v>1</v>
      </c>
      <c r="F9988" s="38" t="s">
        <v>70</v>
      </c>
      <c r="G9988" s="37" t="s">
        <v>407</v>
      </c>
      <c r="H9988" s="0" t="n">
        <v>301107</v>
      </c>
      <c r="I9988" s="0" t="n">
        <v>66356</v>
      </c>
      <c r="J9988" s="0" t="n">
        <v>4840</v>
      </c>
    </row>
    <row r="9989" customFormat="false" ht="15" hidden="false" customHeight="false" outlineLevel="0" collapsed="false">
      <c r="A9989" s="0" t="n">
        <v>202409</v>
      </c>
      <c r="B9989" s="0" t="n">
        <v>202409</v>
      </c>
      <c r="C9989" s="37" t="s">
        <v>115</v>
      </c>
      <c r="D9989" s="37" t="s">
        <v>241</v>
      </c>
      <c r="E9989" s="0" t="n">
        <v>1</v>
      </c>
      <c r="F9989" s="38" t="s">
        <v>70</v>
      </c>
      <c r="G9989" s="37" t="s">
        <v>408</v>
      </c>
      <c r="H9989" s="0" t="n">
        <v>268041</v>
      </c>
      <c r="I9989" s="0" t="n">
        <v>52933</v>
      </c>
      <c r="J9989" s="0" t="n">
        <v>9072</v>
      </c>
    </row>
    <row r="9990" customFormat="false" ht="15" hidden="false" customHeight="false" outlineLevel="0" collapsed="false">
      <c r="A9990" s="0" t="n">
        <v>202409</v>
      </c>
      <c r="B9990" s="0" t="n">
        <v>202409</v>
      </c>
      <c r="C9990" s="37" t="s">
        <v>197</v>
      </c>
      <c r="D9990" s="37" t="s">
        <v>292</v>
      </c>
      <c r="E9990" s="0" t="n">
        <v>1</v>
      </c>
      <c r="F9990" s="38" t="s">
        <v>70</v>
      </c>
      <c r="G9990" s="37" t="s">
        <v>409</v>
      </c>
      <c r="H9990" s="0" t="n">
        <v>1072080</v>
      </c>
      <c r="I9990" s="0" t="n">
        <v>441020</v>
      </c>
      <c r="J9990" s="0" t="n">
        <v>56675</v>
      </c>
    </row>
    <row r="9991" customFormat="false" ht="15" hidden="false" customHeight="false" outlineLevel="0" collapsed="false">
      <c r="A9991" s="0" t="n">
        <v>202409</v>
      </c>
      <c r="B9991" s="0" t="n">
        <v>202409</v>
      </c>
      <c r="C9991" s="37" t="s">
        <v>112</v>
      </c>
      <c r="D9991" s="37" t="s">
        <v>116</v>
      </c>
      <c r="E9991" s="0" t="n">
        <v>1</v>
      </c>
      <c r="F9991" s="38" t="s">
        <v>70</v>
      </c>
      <c r="G9991" s="37" t="s">
        <v>410</v>
      </c>
      <c r="H9991" s="0" t="n">
        <v>1466132</v>
      </c>
      <c r="I9991" s="0" t="n">
        <v>471350</v>
      </c>
      <c r="J9991" s="0" t="n">
        <v>4103</v>
      </c>
    </row>
    <row r="9992" customFormat="false" ht="15" hidden="false" customHeight="false" outlineLevel="0" collapsed="false">
      <c r="A9992" s="0" t="n">
        <v>202409</v>
      </c>
      <c r="B9992" s="0" t="n">
        <v>202409</v>
      </c>
      <c r="C9992" s="37" t="s">
        <v>106</v>
      </c>
      <c r="D9992" s="37" t="s">
        <v>181</v>
      </c>
      <c r="E9992" s="0" t="n">
        <v>1</v>
      </c>
      <c r="F9992" s="38" t="s">
        <v>70</v>
      </c>
      <c r="G9992" s="37" t="s">
        <v>411</v>
      </c>
      <c r="H9992" s="0" t="n">
        <v>539398</v>
      </c>
      <c r="I9992" s="0" t="n">
        <v>262789</v>
      </c>
      <c r="J9992" s="0" t="n">
        <v>27272</v>
      </c>
    </row>
    <row r="9993" customFormat="false" ht="15" hidden="false" customHeight="false" outlineLevel="0" collapsed="false">
      <c r="A9993" s="0" t="n">
        <v>202409</v>
      </c>
      <c r="B9993" s="0" t="n">
        <v>202409</v>
      </c>
      <c r="C9993" s="37" t="s">
        <v>112</v>
      </c>
      <c r="D9993" s="37" t="s">
        <v>412</v>
      </c>
      <c r="E9993" s="0" t="n">
        <v>1</v>
      </c>
      <c r="F9993" s="38" t="s">
        <v>70</v>
      </c>
      <c r="G9993" s="37" t="s">
        <v>413</v>
      </c>
      <c r="H9993" s="0" t="n">
        <v>1558066</v>
      </c>
      <c r="I9993" s="0" t="n">
        <v>648423</v>
      </c>
      <c r="J9993" s="0" t="n">
        <v>48644</v>
      </c>
    </row>
    <row r="9994" customFormat="false" ht="15" hidden="false" customHeight="false" outlineLevel="0" collapsed="false">
      <c r="A9994" s="0" t="n">
        <v>202409</v>
      </c>
      <c r="B9994" s="0" t="n">
        <v>202409</v>
      </c>
      <c r="C9994" s="37" t="s">
        <v>115</v>
      </c>
      <c r="D9994" s="37" t="s">
        <v>414</v>
      </c>
      <c r="E9994" s="0" t="n">
        <v>1</v>
      </c>
      <c r="F9994" s="38" t="s">
        <v>70</v>
      </c>
      <c r="G9994" s="37" t="s">
        <v>415</v>
      </c>
      <c r="H9994" s="0" t="n">
        <v>2027855</v>
      </c>
      <c r="I9994" s="0" t="n">
        <v>274177</v>
      </c>
      <c r="J9994" s="0" t="n">
        <v>34832</v>
      </c>
    </row>
    <row r="9995" customFormat="false" ht="15" hidden="false" customHeight="false" outlineLevel="0" collapsed="false">
      <c r="A9995" s="0" t="n">
        <v>202409</v>
      </c>
      <c r="B9995" s="0" t="n">
        <v>202409</v>
      </c>
      <c r="C9995" s="37" t="s">
        <v>184</v>
      </c>
      <c r="D9995" s="37" t="s">
        <v>231</v>
      </c>
      <c r="E9995" s="0" t="n">
        <v>1</v>
      </c>
      <c r="F9995" s="38" t="s">
        <v>70</v>
      </c>
      <c r="G9995" s="37" t="s">
        <v>416</v>
      </c>
      <c r="H9995" s="0" t="n">
        <v>2551155</v>
      </c>
      <c r="I9995" s="0" t="n">
        <v>812143</v>
      </c>
      <c r="J9995" s="0" t="n">
        <v>38895</v>
      </c>
    </row>
    <row r="9996" customFormat="false" ht="15" hidden="false" customHeight="false" outlineLevel="0" collapsed="false">
      <c r="A9996" s="0" t="n">
        <v>202409</v>
      </c>
      <c r="B9996" s="0" t="n">
        <v>202409</v>
      </c>
      <c r="C9996" s="37" t="s">
        <v>115</v>
      </c>
      <c r="D9996" s="37" t="s">
        <v>364</v>
      </c>
      <c r="E9996" s="0" t="n">
        <v>1</v>
      </c>
      <c r="F9996" s="38" t="s">
        <v>70</v>
      </c>
      <c r="G9996" s="37" t="s">
        <v>417</v>
      </c>
      <c r="H9996" s="0" t="n">
        <v>6113959</v>
      </c>
      <c r="I9996" s="0" t="n">
        <v>4646181</v>
      </c>
      <c r="J9996" s="0" t="n">
        <v>-189707</v>
      </c>
    </row>
    <row r="9997" customFormat="false" ht="15" hidden="false" customHeight="false" outlineLevel="0" collapsed="false">
      <c r="A9997" s="0" t="n">
        <v>202409</v>
      </c>
      <c r="B9997" s="0" t="n">
        <v>202409</v>
      </c>
      <c r="C9997" s="37" t="s">
        <v>184</v>
      </c>
      <c r="D9997" s="37" t="s">
        <v>320</v>
      </c>
      <c r="E9997" s="0" t="n">
        <v>1</v>
      </c>
      <c r="F9997" s="38" t="s">
        <v>70</v>
      </c>
      <c r="G9997" s="37" t="s">
        <v>418</v>
      </c>
      <c r="H9997" s="0" t="n">
        <v>4808326</v>
      </c>
      <c r="I9997" s="0" t="n">
        <v>2083421</v>
      </c>
      <c r="J9997" s="0" t="n">
        <v>306757</v>
      </c>
    </row>
    <row r="9998" customFormat="false" ht="15" hidden="false" customHeight="false" outlineLevel="0" collapsed="false">
      <c r="A9998" s="0" t="n">
        <v>202409</v>
      </c>
      <c r="B9998" s="0" t="n">
        <v>202409</v>
      </c>
      <c r="C9998" s="37" t="s">
        <v>197</v>
      </c>
      <c r="D9998" s="37" t="s">
        <v>174</v>
      </c>
      <c r="E9998" s="0" t="n">
        <v>1</v>
      </c>
      <c r="F9998" s="38" t="s">
        <v>70</v>
      </c>
      <c r="G9998" s="37" t="s">
        <v>419</v>
      </c>
      <c r="H9998" s="0" t="n">
        <v>376030</v>
      </c>
      <c r="I9998" s="0" t="n">
        <v>163796</v>
      </c>
      <c r="J9998" s="0" t="n">
        <v>22090</v>
      </c>
    </row>
    <row r="9999" customFormat="false" ht="15" hidden="false" customHeight="false" outlineLevel="0" collapsed="false">
      <c r="A9999" s="0" t="n">
        <v>202409</v>
      </c>
      <c r="B9999" s="0" t="n">
        <v>202409</v>
      </c>
      <c r="C9999" s="37" t="s">
        <v>106</v>
      </c>
      <c r="D9999" s="37" t="s">
        <v>420</v>
      </c>
      <c r="E9999" s="0" t="n">
        <v>1</v>
      </c>
      <c r="F9999" s="38" t="s">
        <v>70</v>
      </c>
      <c r="G9999" s="37" t="s">
        <v>421</v>
      </c>
      <c r="H9999" s="0" t="n">
        <v>8389562</v>
      </c>
      <c r="I9999" s="0" t="n">
        <v>819121</v>
      </c>
      <c r="J9999" s="0" t="n">
        <v>181460</v>
      </c>
    </row>
    <row r="10000" customFormat="false" ht="15" hidden="false" customHeight="false" outlineLevel="0" collapsed="false">
      <c r="A10000" s="0" t="n">
        <v>202409</v>
      </c>
      <c r="B10000" s="0" t="n">
        <v>202409</v>
      </c>
      <c r="C10000" s="37" t="s">
        <v>109</v>
      </c>
      <c r="D10000" s="37" t="s">
        <v>107</v>
      </c>
      <c r="E10000" s="0" t="n">
        <v>1</v>
      </c>
      <c r="F10000" s="38" t="s">
        <v>70</v>
      </c>
      <c r="G10000" s="37" t="s">
        <v>422</v>
      </c>
      <c r="H10000" s="0" t="n">
        <v>477061</v>
      </c>
      <c r="I10000" s="0" t="n">
        <v>219612</v>
      </c>
      <c r="J10000" s="0" t="n">
        <v>-11337</v>
      </c>
    </row>
    <row r="10001" customFormat="false" ht="15" hidden="false" customHeight="false" outlineLevel="0" collapsed="false">
      <c r="A10001" s="0" t="n">
        <v>202409</v>
      </c>
      <c r="B10001" s="0" t="n">
        <v>202409</v>
      </c>
      <c r="C10001" s="37" t="s">
        <v>184</v>
      </c>
      <c r="D10001" s="37" t="s">
        <v>423</v>
      </c>
      <c r="E10001" s="0" t="n">
        <v>1</v>
      </c>
      <c r="F10001" s="38" t="s">
        <v>70</v>
      </c>
      <c r="G10001" s="37" t="s">
        <v>424</v>
      </c>
      <c r="H10001" s="0" t="n">
        <v>5453003</v>
      </c>
      <c r="I10001" s="0" t="n">
        <v>1642074</v>
      </c>
      <c r="J10001" s="0" t="n">
        <v>119809</v>
      </c>
    </row>
    <row r="10002" customFormat="false" ht="15" hidden="false" customHeight="false" outlineLevel="0" collapsed="false">
      <c r="A10002" s="0" t="n">
        <v>202409</v>
      </c>
      <c r="B10002" s="0" t="n">
        <v>202409</v>
      </c>
      <c r="C10002" s="37" t="s">
        <v>106</v>
      </c>
      <c r="D10002" s="37" t="s">
        <v>425</v>
      </c>
      <c r="E10002" s="0" t="n">
        <v>1</v>
      </c>
      <c r="F10002" s="38" t="s">
        <v>70</v>
      </c>
      <c r="G10002" s="37" t="s">
        <v>426</v>
      </c>
      <c r="H10002" s="0" t="n">
        <v>1295247</v>
      </c>
      <c r="I10002" s="0" t="n">
        <v>1035467</v>
      </c>
      <c r="J10002" s="0" t="n">
        <v>58980</v>
      </c>
    </row>
    <row r="10003" customFormat="false" ht="15" hidden="false" customHeight="false" outlineLevel="0" collapsed="false">
      <c r="A10003" s="0" t="n">
        <v>202409</v>
      </c>
      <c r="B10003" s="0" t="n">
        <v>202409</v>
      </c>
      <c r="C10003" s="37" t="s">
        <v>152</v>
      </c>
      <c r="D10003" s="37" t="s">
        <v>214</v>
      </c>
      <c r="E10003" s="0" t="n">
        <v>1</v>
      </c>
      <c r="F10003" s="38" t="s">
        <v>70</v>
      </c>
      <c r="G10003" s="37" t="s">
        <v>427</v>
      </c>
      <c r="H10003" s="0" t="n">
        <v>621418</v>
      </c>
      <c r="I10003" s="0" t="n">
        <v>96767</v>
      </c>
      <c r="J10003" s="0" t="n">
        <v>3907</v>
      </c>
    </row>
    <row r="10004" customFormat="false" ht="15" hidden="false" customHeight="false" outlineLevel="0" collapsed="false">
      <c r="A10004" s="0" t="n">
        <v>202409</v>
      </c>
      <c r="B10004" s="0" t="n">
        <v>202409</v>
      </c>
      <c r="C10004" s="37" t="s">
        <v>101</v>
      </c>
      <c r="D10004" s="37" t="s">
        <v>251</v>
      </c>
      <c r="E10004" s="0" t="n">
        <v>1</v>
      </c>
      <c r="F10004" s="38" t="s">
        <v>70</v>
      </c>
      <c r="G10004" s="37" t="s">
        <v>428</v>
      </c>
      <c r="H10004" s="0" t="n">
        <v>140080</v>
      </c>
      <c r="I10004" s="0" t="n">
        <v>61229</v>
      </c>
      <c r="J10004" s="0" t="n">
        <v>-4537</v>
      </c>
    </row>
    <row r="10005" customFormat="false" ht="15" hidden="false" customHeight="false" outlineLevel="0" collapsed="false">
      <c r="A10005" s="0" t="n">
        <v>202409</v>
      </c>
      <c r="B10005" s="0" t="n">
        <v>202409</v>
      </c>
      <c r="C10005" s="37" t="s">
        <v>115</v>
      </c>
      <c r="D10005" s="37" t="s">
        <v>200</v>
      </c>
      <c r="E10005" s="0" t="n">
        <v>1</v>
      </c>
      <c r="F10005" s="38" t="s">
        <v>70</v>
      </c>
      <c r="G10005" s="37" t="s">
        <v>429</v>
      </c>
      <c r="H10005" s="0" t="n">
        <v>967037</v>
      </c>
      <c r="I10005" s="0" t="n">
        <v>510767</v>
      </c>
      <c r="J10005" s="0" t="n">
        <v>-13601</v>
      </c>
    </row>
    <row r="10006" customFormat="false" ht="15" hidden="false" customHeight="false" outlineLevel="0" collapsed="false">
      <c r="A10006" s="0" t="n">
        <v>202409</v>
      </c>
      <c r="B10006" s="0" t="n">
        <v>202409</v>
      </c>
      <c r="C10006" s="37" t="s">
        <v>124</v>
      </c>
      <c r="D10006" s="37" t="s">
        <v>430</v>
      </c>
      <c r="E10006" s="0" t="n">
        <v>1</v>
      </c>
      <c r="F10006" s="38" t="s">
        <v>70</v>
      </c>
      <c r="G10006" s="37" t="s">
        <v>431</v>
      </c>
      <c r="H10006" s="0" t="n">
        <v>197208</v>
      </c>
      <c r="I10006" s="0" t="n">
        <v>16132</v>
      </c>
      <c r="J10006" s="0" t="n">
        <v>1727</v>
      </c>
    </row>
    <row r="10007" customFormat="false" ht="15" hidden="false" customHeight="false" outlineLevel="0" collapsed="false">
      <c r="A10007" s="0" t="n">
        <v>202409</v>
      </c>
      <c r="B10007" s="0" t="n">
        <v>202409</v>
      </c>
      <c r="C10007" s="37" t="s">
        <v>197</v>
      </c>
      <c r="D10007" s="37" t="s">
        <v>243</v>
      </c>
      <c r="E10007" s="0" t="n">
        <v>1</v>
      </c>
      <c r="F10007" s="38" t="s">
        <v>70</v>
      </c>
      <c r="G10007" s="37" t="s">
        <v>432</v>
      </c>
      <c r="H10007" s="0" t="n">
        <v>3648333</v>
      </c>
      <c r="I10007" s="0" t="n">
        <v>1457895</v>
      </c>
      <c r="J10007" s="0" t="n">
        <v>43773</v>
      </c>
    </row>
    <row r="10008" customFormat="false" ht="15" hidden="false" customHeight="false" outlineLevel="0" collapsed="false">
      <c r="A10008" s="0" t="n">
        <v>202409</v>
      </c>
      <c r="B10008" s="0" t="n">
        <v>202409</v>
      </c>
      <c r="C10008" s="37" t="s">
        <v>136</v>
      </c>
      <c r="D10008" s="37" t="s">
        <v>389</v>
      </c>
      <c r="E10008" s="0" t="n">
        <v>1</v>
      </c>
      <c r="F10008" s="38" t="s">
        <v>70</v>
      </c>
      <c r="G10008" s="37" t="s">
        <v>433</v>
      </c>
      <c r="H10008" s="0" t="n">
        <v>7781736</v>
      </c>
      <c r="I10008" s="0" t="n">
        <v>1722702</v>
      </c>
      <c r="J10008" s="0" t="n">
        <v>-4550</v>
      </c>
    </row>
    <row r="10009" customFormat="false" ht="15" hidden="false" customHeight="false" outlineLevel="0" collapsed="false">
      <c r="A10009" s="0" t="n">
        <v>202409</v>
      </c>
      <c r="B10009" s="0" t="n">
        <v>202409</v>
      </c>
      <c r="C10009" s="37" t="s">
        <v>197</v>
      </c>
      <c r="D10009" s="37" t="s">
        <v>127</v>
      </c>
      <c r="E10009" s="0" t="n">
        <v>1</v>
      </c>
      <c r="F10009" s="38" t="s">
        <v>70</v>
      </c>
      <c r="G10009" s="37" t="s">
        <v>434</v>
      </c>
      <c r="H10009" s="0" t="n">
        <v>532454</v>
      </c>
      <c r="I10009" s="0" t="n">
        <v>185009</v>
      </c>
      <c r="J10009" s="0" t="n">
        <v>41264</v>
      </c>
    </row>
    <row r="10010" customFormat="false" ht="15" hidden="false" customHeight="false" outlineLevel="0" collapsed="false">
      <c r="A10010" s="0" t="n">
        <v>202409</v>
      </c>
      <c r="B10010" s="0" t="n">
        <v>202409</v>
      </c>
      <c r="C10010" s="37" t="s">
        <v>149</v>
      </c>
      <c r="D10010" s="37" t="s">
        <v>330</v>
      </c>
      <c r="E10010" s="0" t="n">
        <v>1</v>
      </c>
      <c r="F10010" s="38" t="s">
        <v>70</v>
      </c>
      <c r="G10010" s="37" t="s">
        <v>435</v>
      </c>
      <c r="H10010" s="0" t="n">
        <v>1417829</v>
      </c>
      <c r="I10010" s="0" t="n">
        <v>150588</v>
      </c>
      <c r="J10010" s="0" t="n">
        <v>47792</v>
      </c>
    </row>
    <row r="10011" customFormat="false" ht="15" hidden="false" customHeight="false" outlineLevel="0" collapsed="false">
      <c r="A10011" s="0" t="n">
        <v>202409</v>
      </c>
      <c r="B10011" s="0" t="n">
        <v>202409</v>
      </c>
      <c r="C10011" s="37" t="s">
        <v>112</v>
      </c>
      <c r="D10011" s="37" t="s">
        <v>130</v>
      </c>
      <c r="E10011" s="0" t="n">
        <v>1</v>
      </c>
      <c r="F10011" s="38" t="s">
        <v>70</v>
      </c>
      <c r="G10011" s="37" t="s">
        <v>436</v>
      </c>
      <c r="H10011" s="0" t="n">
        <v>453859</v>
      </c>
      <c r="I10011" s="0" t="n">
        <v>108073</v>
      </c>
      <c r="J10011" s="0" t="n">
        <v>8036</v>
      </c>
    </row>
    <row r="10012" customFormat="false" ht="15" hidden="false" customHeight="false" outlineLevel="0" collapsed="false">
      <c r="A10012" s="0" t="n">
        <v>202409</v>
      </c>
      <c r="B10012" s="0" t="n">
        <v>202409</v>
      </c>
      <c r="C10012" s="37" t="s">
        <v>149</v>
      </c>
      <c r="D10012" s="37" t="s">
        <v>396</v>
      </c>
      <c r="E10012" s="0" t="n">
        <v>1</v>
      </c>
      <c r="F10012" s="38" t="s">
        <v>70</v>
      </c>
      <c r="G10012" s="37" t="s">
        <v>437</v>
      </c>
      <c r="H10012" s="0" t="n">
        <v>641592</v>
      </c>
      <c r="I10012" s="0" t="n">
        <v>185534</v>
      </c>
      <c r="J10012" s="0" t="n">
        <v>-13028</v>
      </c>
    </row>
    <row r="10013" customFormat="false" ht="15" hidden="false" customHeight="false" outlineLevel="0" collapsed="false">
      <c r="A10013" s="0" t="n">
        <v>202409</v>
      </c>
      <c r="B10013" s="0" t="n">
        <v>202409</v>
      </c>
      <c r="C10013" s="37" t="s">
        <v>98</v>
      </c>
      <c r="D10013" s="37" t="s">
        <v>438</v>
      </c>
      <c r="E10013" s="0" t="n">
        <v>1</v>
      </c>
      <c r="F10013" s="38" t="s">
        <v>70</v>
      </c>
      <c r="G10013" s="37" t="s">
        <v>439</v>
      </c>
      <c r="H10013" s="0" t="n">
        <v>2804360</v>
      </c>
      <c r="I10013" s="0" t="n">
        <v>1319321</v>
      </c>
      <c r="J10013" s="0" t="n">
        <v>157844</v>
      </c>
    </row>
    <row r="10014" customFormat="false" ht="15" hidden="false" customHeight="false" outlineLevel="0" collapsed="false">
      <c r="A10014" s="0" t="n">
        <v>202409</v>
      </c>
      <c r="B10014" s="0" t="n">
        <v>202409</v>
      </c>
      <c r="C10014" s="37" t="s">
        <v>112</v>
      </c>
      <c r="D10014" s="37" t="s">
        <v>372</v>
      </c>
      <c r="E10014" s="0" t="n">
        <v>1</v>
      </c>
      <c r="F10014" s="38" t="s">
        <v>70</v>
      </c>
      <c r="G10014" s="37" t="s">
        <v>440</v>
      </c>
      <c r="H10014" s="0" t="n">
        <v>1134274</v>
      </c>
      <c r="I10014" s="0" t="n">
        <v>621866</v>
      </c>
      <c r="J10014" s="0" t="n">
        <v>-79933</v>
      </c>
    </row>
    <row r="10015" customFormat="false" ht="15" hidden="false" customHeight="false" outlineLevel="0" collapsed="false">
      <c r="A10015" s="0" t="n">
        <v>202409</v>
      </c>
      <c r="B10015" s="0" t="n">
        <v>202409</v>
      </c>
      <c r="C10015" s="37" t="s">
        <v>149</v>
      </c>
      <c r="D10015" s="37" t="s">
        <v>425</v>
      </c>
      <c r="E10015" s="0" t="n">
        <v>1</v>
      </c>
      <c r="F10015" s="38" t="s">
        <v>70</v>
      </c>
      <c r="G10015" s="37" t="s">
        <v>441</v>
      </c>
      <c r="H10015" s="0" t="n">
        <v>9038635</v>
      </c>
      <c r="I10015" s="0" t="n">
        <v>1312457</v>
      </c>
      <c r="J10015" s="0" t="n">
        <v>-72207</v>
      </c>
    </row>
    <row r="10016" customFormat="false" ht="15" hidden="false" customHeight="false" outlineLevel="0" collapsed="false">
      <c r="A10016" s="0" t="n">
        <v>202409</v>
      </c>
      <c r="B10016" s="0" t="n">
        <v>202409</v>
      </c>
      <c r="C10016" s="37" t="s">
        <v>106</v>
      </c>
      <c r="D10016" s="37" t="s">
        <v>282</v>
      </c>
      <c r="E10016" s="0" t="n">
        <v>1</v>
      </c>
      <c r="F10016" s="38" t="s">
        <v>70</v>
      </c>
      <c r="G10016" s="37" t="s">
        <v>442</v>
      </c>
      <c r="H10016" s="0" t="n">
        <v>634198</v>
      </c>
      <c r="I10016" s="0" t="n">
        <v>47673</v>
      </c>
      <c r="J10016" s="0" t="n">
        <v>5786</v>
      </c>
    </row>
    <row r="10017" customFormat="false" ht="15" hidden="false" customHeight="false" outlineLevel="0" collapsed="false">
      <c r="A10017" s="0" t="n">
        <v>202409</v>
      </c>
      <c r="B10017" s="0" t="n">
        <v>202409</v>
      </c>
      <c r="C10017" s="37" t="s">
        <v>115</v>
      </c>
      <c r="D10017" s="37" t="s">
        <v>134</v>
      </c>
      <c r="E10017" s="0" t="n">
        <v>1</v>
      </c>
      <c r="F10017" s="38" t="s">
        <v>70</v>
      </c>
      <c r="G10017" s="37" t="s">
        <v>443</v>
      </c>
      <c r="H10017" s="0" t="n">
        <v>3705258</v>
      </c>
      <c r="I10017" s="0" t="n">
        <v>805359</v>
      </c>
      <c r="J10017" s="0" t="n">
        <v>-47012</v>
      </c>
    </row>
    <row r="10018" customFormat="false" ht="15" hidden="false" customHeight="false" outlineLevel="0" collapsed="false">
      <c r="A10018" s="0" t="n">
        <v>202409</v>
      </c>
      <c r="B10018" s="0" t="n">
        <v>202409</v>
      </c>
      <c r="C10018" s="37" t="s">
        <v>149</v>
      </c>
      <c r="D10018" s="37" t="s">
        <v>145</v>
      </c>
      <c r="E10018" s="0" t="n">
        <v>1</v>
      </c>
      <c r="F10018" s="38" t="s">
        <v>70</v>
      </c>
      <c r="G10018" s="37" t="s">
        <v>444</v>
      </c>
      <c r="H10018" s="0" t="n">
        <v>1119164</v>
      </c>
      <c r="I10018" s="0" t="n">
        <v>200202</v>
      </c>
      <c r="J10018" s="0" t="n">
        <v>10090</v>
      </c>
    </row>
    <row r="10019" customFormat="false" ht="15" hidden="false" customHeight="false" outlineLevel="0" collapsed="false">
      <c r="A10019" s="0" t="n">
        <v>202409</v>
      </c>
      <c r="B10019" s="0" t="n">
        <v>202409</v>
      </c>
      <c r="C10019" s="37" t="s">
        <v>158</v>
      </c>
      <c r="D10019" s="37" t="s">
        <v>445</v>
      </c>
      <c r="E10019" s="0" t="n">
        <v>1</v>
      </c>
      <c r="F10019" s="38" t="s">
        <v>70</v>
      </c>
      <c r="G10019" s="37" t="s">
        <v>446</v>
      </c>
      <c r="H10019" s="0" t="n">
        <v>3347797</v>
      </c>
      <c r="I10019" s="0" t="n">
        <v>2324694</v>
      </c>
      <c r="J10019" s="0" t="n">
        <v>-158923</v>
      </c>
    </row>
    <row r="10020" customFormat="false" ht="15" hidden="false" customHeight="false" outlineLevel="0" collapsed="false">
      <c r="A10020" s="0" t="n">
        <v>202409</v>
      </c>
      <c r="B10020" s="0" t="n">
        <v>202409</v>
      </c>
      <c r="C10020" s="37" t="s">
        <v>112</v>
      </c>
      <c r="D10020" s="37" t="s">
        <v>447</v>
      </c>
      <c r="E10020" s="0" t="n">
        <v>1</v>
      </c>
      <c r="F10020" s="38" t="s">
        <v>70</v>
      </c>
      <c r="G10020" s="37" t="s">
        <v>448</v>
      </c>
      <c r="H10020" s="0" t="n">
        <v>824685</v>
      </c>
      <c r="I10020" s="0" t="n">
        <v>158406</v>
      </c>
      <c r="J10020" s="0" t="n">
        <v>13564</v>
      </c>
    </row>
    <row r="10021" customFormat="false" ht="15" hidden="false" customHeight="false" outlineLevel="0" collapsed="false">
      <c r="A10021" s="0" t="n">
        <v>202409</v>
      </c>
      <c r="B10021" s="0" t="n">
        <v>202409</v>
      </c>
      <c r="C10021" s="37" t="s">
        <v>136</v>
      </c>
      <c r="D10021" s="37" t="s">
        <v>267</v>
      </c>
      <c r="E10021" s="0" t="n">
        <v>1</v>
      </c>
      <c r="F10021" s="38" t="s">
        <v>70</v>
      </c>
      <c r="G10021" s="37" t="s">
        <v>449</v>
      </c>
      <c r="H10021" s="0" t="n">
        <v>1103564</v>
      </c>
      <c r="I10021" s="0" t="n">
        <v>271097</v>
      </c>
      <c r="J10021" s="0" t="n">
        <v>52138</v>
      </c>
    </row>
    <row r="10022" customFormat="false" ht="15" hidden="false" customHeight="false" outlineLevel="0" collapsed="false">
      <c r="A10022" s="0" t="n">
        <v>202409</v>
      </c>
      <c r="B10022" s="0" t="n">
        <v>202409</v>
      </c>
      <c r="C10022" s="37" t="s">
        <v>158</v>
      </c>
      <c r="D10022" s="37" t="s">
        <v>450</v>
      </c>
      <c r="E10022" s="0" t="n">
        <v>1</v>
      </c>
      <c r="F10022" s="38" t="s">
        <v>70</v>
      </c>
      <c r="G10022" s="37" t="s">
        <v>451</v>
      </c>
      <c r="H10022" s="0" t="n">
        <v>1207208</v>
      </c>
      <c r="I10022" s="0" t="n">
        <v>191003</v>
      </c>
      <c r="J10022" s="0" t="n">
        <v>3575</v>
      </c>
    </row>
    <row r="10023" customFormat="false" ht="15" hidden="false" customHeight="false" outlineLevel="0" collapsed="false">
      <c r="A10023" s="0" t="n">
        <v>202409</v>
      </c>
      <c r="B10023" s="0" t="n">
        <v>202409</v>
      </c>
      <c r="C10023" s="37" t="s">
        <v>112</v>
      </c>
      <c r="D10023" s="37" t="s">
        <v>452</v>
      </c>
      <c r="E10023" s="0" t="n">
        <v>1</v>
      </c>
      <c r="F10023" s="38" t="s">
        <v>70</v>
      </c>
      <c r="G10023" s="37" t="s">
        <v>453</v>
      </c>
      <c r="H10023" s="0" t="n">
        <v>409654</v>
      </c>
      <c r="I10023" s="0" t="n">
        <v>78378</v>
      </c>
      <c r="J10023" s="0" t="n">
        <v>6118</v>
      </c>
    </row>
    <row r="10024" customFormat="false" ht="15" hidden="false" customHeight="false" outlineLevel="0" collapsed="false">
      <c r="A10024" s="0" t="n">
        <v>202409</v>
      </c>
      <c r="B10024" s="0" t="n">
        <v>202409</v>
      </c>
      <c r="C10024" s="37" t="s">
        <v>178</v>
      </c>
      <c r="D10024" s="37" t="s">
        <v>454</v>
      </c>
      <c r="E10024" s="0" t="n">
        <v>1</v>
      </c>
      <c r="F10024" s="38" t="s">
        <v>70</v>
      </c>
      <c r="G10024" s="37" t="s">
        <v>455</v>
      </c>
      <c r="H10024" s="0" t="n">
        <v>2450936</v>
      </c>
      <c r="I10024" s="0" t="n">
        <v>458832</v>
      </c>
      <c r="J10024" s="0" t="n">
        <v>-727</v>
      </c>
    </row>
    <row r="10025" customFormat="false" ht="15" hidden="false" customHeight="false" outlineLevel="0" collapsed="false">
      <c r="A10025" s="0" t="n">
        <v>202409</v>
      </c>
      <c r="B10025" s="0" t="n">
        <v>202409</v>
      </c>
      <c r="C10025" s="37" t="s">
        <v>115</v>
      </c>
      <c r="D10025" s="37" t="s">
        <v>170</v>
      </c>
      <c r="E10025" s="0" t="n">
        <v>1</v>
      </c>
      <c r="F10025" s="38" t="s">
        <v>70</v>
      </c>
      <c r="G10025" s="37" t="s">
        <v>456</v>
      </c>
      <c r="H10025" s="0" t="n">
        <v>2790980</v>
      </c>
      <c r="I10025" s="0" t="n">
        <v>1874329</v>
      </c>
      <c r="J10025" s="0" t="n">
        <v>10161</v>
      </c>
    </row>
    <row r="10026" customFormat="false" ht="15" hidden="false" customHeight="false" outlineLevel="0" collapsed="false">
      <c r="A10026" s="0" t="n">
        <v>202409</v>
      </c>
      <c r="B10026" s="0" t="n">
        <v>202409</v>
      </c>
      <c r="C10026" s="37" t="s">
        <v>152</v>
      </c>
      <c r="D10026" s="37" t="s">
        <v>350</v>
      </c>
      <c r="E10026" s="0" t="n">
        <v>1</v>
      </c>
      <c r="F10026" s="38" t="s">
        <v>70</v>
      </c>
      <c r="G10026" s="37" t="s">
        <v>457</v>
      </c>
      <c r="H10026" s="0" t="n">
        <v>2613947</v>
      </c>
      <c r="I10026" s="0" t="n">
        <v>931152</v>
      </c>
      <c r="J10026" s="0" t="n">
        <v>-2921</v>
      </c>
    </row>
    <row r="10027" customFormat="false" ht="15" hidden="false" customHeight="false" outlineLevel="0" collapsed="false">
      <c r="A10027" s="0" t="n">
        <v>202409</v>
      </c>
      <c r="B10027" s="0" t="n">
        <v>202409</v>
      </c>
      <c r="C10027" s="37" t="s">
        <v>112</v>
      </c>
      <c r="D10027" s="37" t="s">
        <v>282</v>
      </c>
      <c r="E10027" s="0" t="n">
        <v>1</v>
      </c>
      <c r="F10027" s="38" t="s">
        <v>70</v>
      </c>
      <c r="G10027" s="37" t="s">
        <v>458</v>
      </c>
      <c r="H10027" s="0" t="n">
        <v>7477768</v>
      </c>
      <c r="I10027" s="0" t="n">
        <v>4016809</v>
      </c>
      <c r="J10027" s="0" t="n">
        <v>637038</v>
      </c>
    </row>
    <row r="10028" customFormat="false" ht="15" hidden="false" customHeight="false" outlineLevel="0" collapsed="false">
      <c r="A10028" s="0" t="n">
        <v>202409</v>
      </c>
      <c r="B10028" s="0" t="n">
        <v>202409</v>
      </c>
      <c r="C10028" s="37" t="s">
        <v>158</v>
      </c>
      <c r="D10028" s="37" t="s">
        <v>210</v>
      </c>
      <c r="E10028" s="0" t="n">
        <v>1</v>
      </c>
      <c r="F10028" s="38" t="s">
        <v>70</v>
      </c>
      <c r="G10028" s="37" t="s">
        <v>459</v>
      </c>
      <c r="H10028" s="0" t="n">
        <v>7577561</v>
      </c>
      <c r="I10028" s="0" t="n">
        <v>1062446</v>
      </c>
      <c r="J10028" s="0" t="n">
        <v>-65181</v>
      </c>
    </row>
    <row r="10029" customFormat="false" ht="15" hidden="false" customHeight="false" outlineLevel="0" collapsed="false">
      <c r="A10029" s="0" t="n">
        <v>202409</v>
      </c>
      <c r="B10029" s="0" t="n">
        <v>202409</v>
      </c>
      <c r="C10029" s="37" t="s">
        <v>112</v>
      </c>
      <c r="D10029" s="37" t="s">
        <v>447</v>
      </c>
      <c r="E10029" s="0" t="n">
        <v>1</v>
      </c>
      <c r="F10029" s="38" t="s">
        <v>70</v>
      </c>
      <c r="G10029" s="37" t="s">
        <v>460</v>
      </c>
      <c r="H10029" s="0" t="n">
        <v>632237</v>
      </c>
      <c r="I10029" s="0" t="n">
        <v>83617</v>
      </c>
      <c r="J10029" s="0" t="n">
        <v>3915</v>
      </c>
    </row>
    <row r="10030" customFormat="false" ht="15" hidden="false" customHeight="false" outlineLevel="0" collapsed="false">
      <c r="A10030" s="0" t="n">
        <v>202409</v>
      </c>
      <c r="B10030" s="0" t="n">
        <v>202409</v>
      </c>
      <c r="C10030" s="37" t="s">
        <v>124</v>
      </c>
      <c r="D10030" s="37" t="s">
        <v>461</v>
      </c>
      <c r="E10030" s="0" t="n">
        <v>1</v>
      </c>
      <c r="F10030" s="38" t="s">
        <v>70</v>
      </c>
      <c r="G10030" s="37" t="s">
        <v>462</v>
      </c>
      <c r="H10030" s="0" t="n">
        <v>1797787</v>
      </c>
      <c r="I10030" s="0" t="n">
        <v>1091669</v>
      </c>
      <c r="J10030" s="0" t="n">
        <v>132072</v>
      </c>
    </row>
    <row r="10031" customFormat="false" ht="15" hidden="false" customHeight="false" outlineLevel="0" collapsed="false">
      <c r="A10031" s="0" t="n">
        <v>202409</v>
      </c>
      <c r="B10031" s="0" t="n">
        <v>202409</v>
      </c>
      <c r="C10031" s="37" t="s">
        <v>95</v>
      </c>
      <c r="D10031" s="37" t="s">
        <v>425</v>
      </c>
      <c r="E10031" s="0" t="n">
        <v>1</v>
      </c>
      <c r="F10031" s="38" t="s">
        <v>70</v>
      </c>
      <c r="G10031" s="37" t="s">
        <v>463</v>
      </c>
      <c r="H10031" s="0" t="n">
        <v>657633</v>
      </c>
      <c r="I10031" s="0" t="n">
        <v>137467</v>
      </c>
      <c r="J10031" s="0" t="n">
        <v>23504</v>
      </c>
    </row>
    <row r="10032" customFormat="false" ht="15" hidden="false" customHeight="false" outlineLevel="0" collapsed="false">
      <c r="A10032" s="0" t="n">
        <v>202409</v>
      </c>
      <c r="B10032" s="0" t="n">
        <v>202409</v>
      </c>
      <c r="C10032" s="37" t="s">
        <v>184</v>
      </c>
      <c r="D10032" s="37" t="s">
        <v>284</v>
      </c>
      <c r="E10032" s="0" t="n">
        <v>1</v>
      </c>
      <c r="F10032" s="38" t="s">
        <v>70</v>
      </c>
      <c r="G10032" s="37" t="s">
        <v>464</v>
      </c>
      <c r="H10032" s="0" t="n">
        <v>1428800</v>
      </c>
      <c r="I10032" s="0" t="n">
        <v>215392</v>
      </c>
      <c r="J10032" s="0" t="n">
        <v>26722</v>
      </c>
    </row>
    <row r="10033" customFormat="false" ht="15" hidden="false" customHeight="false" outlineLevel="0" collapsed="false">
      <c r="A10033" s="0" t="n">
        <v>202409</v>
      </c>
      <c r="B10033" s="0" t="n">
        <v>202409</v>
      </c>
      <c r="C10033" s="37" t="s">
        <v>149</v>
      </c>
      <c r="D10033" s="37" t="s">
        <v>237</v>
      </c>
      <c r="E10033" s="0" t="n">
        <v>1</v>
      </c>
      <c r="F10033" s="38" t="s">
        <v>70</v>
      </c>
      <c r="G10033" s="37" t="s">
        <v>465</v>
      </c>
      <c r="H10033" s="0" t="n">
        <v>663779</v>
      </c>
      <c r="I10033" s="0" t="n">
        <v>142261</v>
      </c>
      <c r="J10033" s="0" t="n">
        <v>10348</v>
      </c>
    </row>
    <row r="10034" customFormat="false" ht="15" hidden="false" customHeight="false" outlineLevel="0" collapsed="false">
      <c r="A10034" s="0" t="n">
        <v>202409</v>
      </c>
      <c r="B10034" s="0" t="n">
        <v>202409</v>
      </c>
      <c r="C10034" s="37" t="s">
        <v>95</v>
      </c>
      <c r="D10034" s="37" t="s">
        <v>320</v>
      </c>
      <c r="E10034" s="0" t="n">
        <v>1</v>
      </c>
      <c r="F10034" s="38" t="s">
        <v>70</v>
      </c>
      <c r="G10034" s="37" t="s">
        <v>466</v>
      </c>
      <c r="H10034" s="0" t="n">
        <v>9793165</v>
      </c>
      <c r="I10034" s="0" t="n">
        <v>3022475</v>
      </c>
      <c r="J10034" s="0" t="n">
        <v>69853</v>
      </c>
    </row>
    <row r="10035" customFormat="false" ht="15" hidden="false" customHeight="false" outlineLevel="0" collapsed="false">
      <c r="A10035" s="0" t="n">
        <v>202409</v>
      </c>
      <c r="B10035" s="0" t="n">
        <v>202409</v>
      </c>
      <c r="C10035" s="37" t="s">
        <v>101</v>
      </c>
      <c r="D10035" s="37" t="s">
        <v>467</v>
      </c>
      <c r="E10035" s="0" t="n">
        <v>1</v>
      </c>
      <c r="F10035" s="38" t="s">
        <v>70</v>
      </c>
      <c r="G10035" s="37" t="s">
        <v>468</v>
      </c>
      <c r="H10035" s="0" t="n">
        <v>1759529</v>
      </c>
      <c r="I10035" s="0" t="n">
        <v>813415</v>
      </c>
      <c r="J10035" s="0" t="n">
        <v>140340</v>
      </c>
    </row>
    <row r="10036" customFormat="false" ht="15" hidden="false" customHeight="false" outlineLevel="0" collapsed="false">
      <c r="A10036" s="0" t="n">
        <v>202409</v>
      </c>
      <c r="B10036" s="0" t="n">
        <v>202409</v>
      </c>
      <c r="C10036" s="37" t="s">
        <v>112</v>
      </c>
      <c r="D10036" s="37" t="s">
        <v>233</v>
      </c>
      <c r="E10036" s="0" t="n">
        <v>1</v>
      </c>
      <c r="F10036" s="38" t="s">
        <v>70</v>
      </c>
      <c r="G10036" s="37" t="s">
        <v>469</v>
      </c>
      <c r="H10036" s="0" t="n">
        <v>716824</v>
      </c>
      <c r="I10036" s="0" t="n">
        <v>160029</v>
      </c>
      <c r="J10036" s="0" t="n">
        <v>-1076</v>
      </c>
    </row>
    <row r="10037" customFormat="false" ht="15" hidden="false" customHeight="false" outlineLevel="0" collapsed="false">
      <c r="A10037" s="0" t="n">
        <v>202409</v>
      </c>
      <c r="B10037" s="0" t="n">
        <v>202409</v>
      </c>
      <c r="C10037" s="37" t="s">
        <v>112</v>
      </c>
      <c r="D10037" s="37" t="s">
        <v>470</v>
      </c>
      <c r="E10037" s="0" t="n">
        <v>1</v>
      </c>
      <c r="F10037" s="38" t="s">
        <v>70</v>
      </c>
      <c r="G10037" s="37" t="s">
        <v>471</v>
      </c>
      <c r="H10037" s="0" t="n">
        <v>4845322</v>
      </c>
      <c r="I10037" s="0" t="n">
        <v>1592542</v>
      </c>
      <c r="J10037" s="0" t="n">
        <v>-8314</v>
      </c>
    </row>
    <row r="10038" customFormat="false" ht="15" hidden="false" customHeight="false" outlineLevel="0" collapsed="false">
      <c r="A10038" s="0" t="n">
        <v>202409</v>
      </c>
      <c r="B10038" s="0" t="n">
        <v>202409</v>
      </c>
      <c r="C10038" s="37" t="s">
        <v>98</v>
      </c>
      <c r="D10038" s="37" t="s">
        <v>383</v>
      </c>
      <c r="E10038" s="0" t="n">
        <v>1</v>
      </c>
      <c r="F10038" s="38" t="s">
        <v>70</v>
      </c>
      <c r="G10038" s="37" t="s">
        <v>472</v>
      </c>
      <c r="H10038" s="0" t="n">
        <v>97798</v>
      </c>
      <c r="I10038" s="0" t="n">
        <v>30786</v>
      </c>
      <c r="J10038" s="0" t="n">
        <v>6627</v>
      </c>
    </row>
    <row r="10039" customFormat="false" ht="15" hidden="false" customHeight="false" outlineLevel="0" collapsed="false">
      <c r="A10039" s="0" t="n">
        <v>202409</v>
      </c>
      <c r="B10039" s="0" t="n">
        <v>202409</v>
      </c>
      <c r="C10039" s="37" t="s">
        <v>101</v>
      </c>
      <c r="D10039" s="37" t="s">
        <v>258</v>
      </c>
      <c r="E10039" s="0" t="n">
        <v>1</v>
      </c>
      <c r="F10039" s="38" t="s">
        <v>70</v>
      </c>
      <c r="G10039" s="37" t="s">
        <v>473</v>
      </c>
      <c r="H10039" s="0" t="n">
        <v>120933</v>
      </c>
      <c r="I10039" s="0" t="n">
        <v>67886</v>
      </c>
      <c r="J10039" s="0" t="n">
        <v>7877</v>
      </c>
    </row>
    <row r="10040" customFormat="false" ht="15" hidden="false" customHeight="false" outlineLevel="0" collapsed="false">
      <c r="A10040" s="0" t="n">
        <v>202409</v>
      </c>
      <c r="B10040" s="0" t="n">
        <v>202409</v>
      </c>
      <c r="C10040" s="37" t="s">
        <v>98</v>
      </c>
      <c r="D10040" s="37" t="s">
        <v>474</v>
      </c>
      <c r="E10040" s="0" t="n">
        <v>1</v>
      </c>
      <c r="F10040" s="38" t="s">
        <v>70</v>
      </c>
      <c r="G10040" s="37" t="s">
        <v>475</v>
      </c>
      <c r="H10040" s="0" t="n">
        <v>2887974</v>
      </c>
      <c r="I10040" s="0" t="n">
        <v>742540</v>
      </c>
      <c r="J10040" s="0" t="n">
        <v>88779</v>
      </c>
    </row>
    <row r="10041" customFormat="false" ht="15" hidden="false" customHeight="false" outlineLevel="0" collapsed="false">
      <c r="A10041" s="0" t="n">
        <v>202409</v>
      </c>
      <c r="B10041" s="0" t="n">
        <v>202409</v>
      </c>
      <c r="C10041" s="37" t="s">
        <v>112</v>
      </c>
      <c r="D10041" s="37" t="s">
        <v>476</v>
      </c>
      <c r="E10041" s="0" t="n">
        <v>1</v>
      </c>
      <c r="F10041" s="38" t="s">
        <v>70</v>
      </c>
      <c r="G10041" s="37" t="s">
        <v>477</v>
      </c>
      <c r="H10041" s="0" t="n">
        <v>1118344</v>
      </c>
      <c r="I10041" s="0" t="n">
        <v>289007</v>
      </c>
      <c r="J10041" s="0" t="n">
        <v>40419</v>
      </c>
    </row>
    <row r="10042" customFormat="false" ht="15" hidden="false" customHeight="false" outlineLevel="0" collapsed="false">
      <c r="A10042" s="0" t="n">
        <v>202409</v>
      </c>
      <c r="B10042" s="0" t="n">
        <v>202409</v>
      </c>
      <c r="C10042" s="37" t="s">
        <v>136</v>
      </c>
      <c r="D10042" s="37" t="s">
        <v>132</v>
      </c>
      <c r="E10042" s="0" t="n">
        <v>1</v>
      </c>
      <c r="F10042" s="38" t="s">
        <v>70</v>
      </c>
      <c r="G10042" s="37" t="s">
        <v>478</v>
      </c>
      <c r="H10042" s="0" t="n">
        <v>1425822</v>
      </c>
      <c r="I10042" s="0" t="n">
        <v>232998</v>
      </c>
      <c r="J10042" s="0" t="n">
        <v>16430</v>
      </c>
    </row>
    <row r="10043" customFormat="false" ht="15" hidden="false" customHeight="false" outlineLevel="0" collapsed="false">
      <c r="A10043" s="0" t="n">
        <v>202409</v>
      </c>
      <c r="B10043" s="0" t="n">
        <v>202409</v>
      </c>
      <c r="C10043" s="37" t="s">
        <v>106</v>
      </c>
      <c r="D10043" s="37" t="s">
        <v>273</v>
      </c>
      <c r="E10043" s="0" t="n">
        <v>1</v>
      </c>
      <c r="F10043" s="38" t="s">
        <v>70</v>
      </c>
      <c r="G10043" s="37" t="s">
        <v>479</v>
      </c>
      <c r="H10043" s="0" t="n">
        <v>225658</v>
      </c>
      <c r="I10043" s="0" t="n">
        <v>73544</v>
      </c>
      <c r="J10043" s="0" t="n">
        <v>-4690</v>
      </c>
    </row>
    <row r="10044" customFormat="false" ht="15" hidden="false" customHeight="false" outlineLevel="0" collapsed="false">
      <c r="A10044" s="0" t="n">
        <v>202409</v>
      </c>
      <c r="B10044" s="0" t="n">
        <v>202409</v>
      </c>
      <c r="C10044" s="37" t="s">
        <v>149</v>
      </c>
      <c r="D10044" s="37" t="s">
        <v>159</v>
      </c>
      <c r="E10044" s="0" t="n">
        <v>1</v>
      </c>
      <c r="F10044" s="38" t="s">
        <v>70</v>
      </c>
      <c r="G10044" s="37" t="s">
        <v>480</v>
      </c>
      <c r="H10044" s="0" t="n">
        <v>879887</v>
      </c>
      <c r="I10044" s="0" t="n">
        <v>221826</v>
      </c>
      <c r="J10044" s="0" t="n">
        <v>23318</v>
      </c>
    </row>
    <row r="10045" customFormat="false" ht="15" hidden="false" customHeight="false" outlineLevel="0" collapsed="false">
      <c r="A10045" s="0" t="n">
        <v>202409</v>
      </c>
      <c r="B10045" s="0" t="n">
        <v>202409</v>
      </c>
      <c r="C10045" s="37" t="s">
        <v>109</v>
      </c>
      <c r="D10045" s="37" t="s">
        <v>241</v>
      </c>
      <c r="E10045" s="0" t="n">
        <v>1</v>
      </c>
      <c r="F10045" s="38" t="s">
        <v>70</v>
      </c>
      <c r="G10045" s="37" t="s">
        <v>481</v>
      </c>
      <c r="H10045" s="0" t="n">
        <v>12300364</v>
      </c>
      <c r="I10045" s="0" t="n">
        <v>3438795</v>
      </c>
      <c r="J10045" s="0" t="n">
        <v>268833</v>
      </c>
    </row>
    <row r="10046" customFormat="false" ht="15" hidden="false" customHeight="false" outlineLevel="0" collapsed="false">
      <c r="A10046" s="0" t="n">
        <v>202409</v>
      </c>
      <c r="B10046" s="0" t="n">
        <v>202409</v>
      </c>
      <c r="C10046" s="37" t="s">
        <v>184</v>
      </c>
      <c r="D10046" s="37" t="s">
        <v>482</v>
      </c>
      <c r="E10046" s="0" t="n">
        <v>1</v>
      </c>
      <c r="F10046" s="38" t="s">
        <v>70</v>
      </c>
      <c r="G10046" s="37" t="s">
        <v>483</v>
      </c>
      <c r="H10046" s="0" t="n">
        <v>3256687</v>
      </c>
      <c r="I10046" s="0" t="n">
        <v>3107710</v>
      </c>
      <c r="J10046" s="0" t="n">
        <v>-18358</v>
      </c>
    </row>
    <row r="10047" customFormat="false" ht="15" hidden="false" customHeight="false" outlineLevel="0" collapsed="false">
      <c r="A10047" s="0" t="n">
        <v>202409</v>
      </c>
      <c r="B10047" s="0" t="n">
        <v>202409</v>
      </c>
      <c r="C10047" s="37" t="s">
        <v>152</v>
      </c>
      <c r="D10047" s="37" t="s">
        <v>328</v>
      </c>
      <c r="E10047" s="0" t="n">
        <v>1</v>
      </c>
      <c r="F10047" s="38" t="s">
        <v>70</v>
      </c>
      <c r="G10047" s="37" t="s">
        <v>484</v>
      </c>
      <c r="H10047" s="0" t="n">
        <v>1452745</v>
      </c>
      <c r="I10047" s="0" t="n">
        <v>648467</v>
      </c>
      <c r="J10047" s="0" t="n">
        <v>-18744</v>
      </c>
    </row>
    <row r="10048" customFormat="false" ht="15" hidden="false" customHeight="false" outlineLevel="0" collapsed="false">
      <c r="A10048" s="0" t="n">
        <v>202409</v>
      </c>
      <c r="B10048" s="0" t="n">
        <v>202409</v>
      </c>
      <c r="C10048" s="37" t="s">
        <v>115</v>
      </c>
      <c r="D10048" s="37" t="s">
        <v>423</v>
      </c>
      <c r="E10048" s="0" t="n">
        <v>1</v>
      </c>
      <c r="F10048" s="38" t="s">
        <v>70</v>
      </c>
      <c r="G10048" s="37" t="s">
        <v>485</v>
      </c>
      <c r="H10048" s="0" t="n">
        <v>675761</v>
      </c>
      <c r="I10048" s="0" t="n">
        <v>152390</v>
      </c>
      <c r="J10048" s="0" t="n">
        <v>11482</v>
      </c>
    </row>
    <row r="10049" customFormat="false" ht="15" hidden="false" customHeight="false" outlineLevel="0" collapsed="false">
      <c r="A10049" s="0" t="n">
        <v>202409</v>
      </c>
      <c r="B10049" s="0" t="n">
        <v>202409</v>
      </c>
      <c r="C10049" s="37" t="s">
        <v>136</v>
      </c>
      <c r="D10049" s="37" t="s">
        <v>258</v>
      </c>
      <c r="E10049" s="0" t="n">
        <v>1</v>
      </c>
      <c r="F10049" s="38" t="s">
        <v>70</v>
      </c>
      <c r="G10049" s="37" t="s">
        <v>486</v>
      </c>
      <c r="H10049" s="0" t="n">
        <v>675443</v>
      </c>
      <c r="I10049" s="0" t="n">
        <v>189657</v>
      </c>
      <c r="J10049" s="0" t="n">
        <v>-10579</v>
      </c>
    </row>
    <row r="10050" customFormat="false" ht="15" hidden="false" customHeight="false" outlineLevel="0" collapsed="false">
      <c r="A10050" s="0" t="n">
        <v>202409</v>
      </c>
      <c r="B10050" s="0" t="n">
        <v>202409</v>
      </c>
      <c r="C10050" s="37" t="s">
        <v>109</v>
      </c>
      <c r="D10050" s="37" t="s">
        <v>130</v>
      </c>
      <c r="E10050" s="0" t="n">
        <v>1</v>
      </c>
      <c r="F10050" s="38" t="s">
        <v>70</v>
      </c>
      <c r="G10050" s="37" t="s">
        <v>487</v>
      </c>
      <c r="H10050" s="0" t="n">
        <v>85737</v>
      </c>
      <c r="I10050" s="0" t="n">
        <v>17616</v>
      </c>
      <c r="J10050" s="0" t="n">
        <v>1157</v>
      </c>
    </row>
    <row r="10051" customFormat="false" ht="15" hidden="false" customHeight="false" outlineLevel="0" collapsed="false">
      <c r="A10051" s="0" t="n">
        <v>202409</v>
      </c>
      <c r="B10051" s="0" t="n">
        <v>202409</v>
      </c>
      <c r="C10051" s="37" t="s">
        <v>112</v>
      </c>
      <c r="D10051" s="37" t="s">
        <v>107</v>
      </c>
      <c r="E10051" s="0" t="n">
        <v>1</v>
      </c>
      <c r="F10051" s="38" t="s">
        <v>70</v>
      </c>
      <c r="G10051" s="37" t="s">
        <v>488</v>
      </c>
      <c r="H10051" s="0" t="n">
        <v>1507404</v>
      </c>
      <c r="I10051" s="0" t="n">
        <v>154533</v>
      </c>
      <c r="J10051" s="0" t="n">
        <v>8282</v>
      </c>
    </row>
    <row r="10052" customFormat="false" ht="15" hidden="false" customHeight="false" outlineLevel="0" collapsed="false">
      <c r="A10052" s="0" t="n">
        <v>202409</v>
      </c>
      <c r="B10052" s="0" t="n">
        <v>202409</v>
      </c>
      <c r="C10052" s="37" t="s">
        <v>152</v>
      </c>
      <c r="D10052" s="37" t="s">
        <v>212</v>
      </c>
      <c r="E10052" s="0" t="n">
        <v>1</v>
      </c>
      <c r="F10052" s="38" t="s">
        <v>70</v>
      </c>
      <c r="G10052" s="37" t="s">
        <v>489</v>
      </c>
      <c r="H10052" s="0" t="n">
        <v>3687288</v>
      </c>
      <c r="I10052" s="0" t="n">
        <v>1094945</v>
      </c>
      <c r="J10052" s="0" t="n">
        <v>74549</v>
      </c>
    </row>
    <row r="10053" customFormat="false" ht="15" hidden="false" customHeight="false" outlineLevel="0" collapsed="false">
      <c r="A10053" s="0" t="n">
        <v>202409</v>
      </c>
      <c r="B10053" s="0" t="n">
        <v>202409</v>
      </c>
      <c r="C10053" s="37" t="s">
        <v>152</v>
      </c>
      <c r="D10053" s="37" t="s">
        <v>490</v>
      </c>
      <c r="E10053" s="0" t="n">
        <v>1</v>
      </c>
      <c r="F10053" s="38" t="s">
        <v>70</v>
      </c>
      <c r="G10053" s="37" t="s">
        <v>491</v>
      </c>
      <c r="H10053" s="0" t="n">
        <v>181519</v>
      </c>
      <c r="I10053" s="0" t="n">
        <v>47378</v>
      </c>
      <c r="J10053" s="0" t="n">
        <v>5698</v>
      </c>
    </row>
    <row r="10054" customFormat="false" ht="15" hidden="false" customHeight="false" outlineLevel="0" collapsed="false">
      <c r="A10054" s="0" t="n">
        <v>202409</v>
      </c>
      <c r="B10054" s="0" t="n">
        <v>202409</v>
      </c>
      <c r="C10054" s="37" t="s">
        <v>112</v>
      </c>
      <c r="D10054" s="37" t="s">
        <v>120</v>
      </c>
      <c r="E10054" s="0" t="n">
        <v>1</v>
      </c>
      <c r="F10054" s="38" t="s">
        <v>70</v>
      </c>
      <c r="G10054" s="37" t="s">
        <v>492</v>
      </c>
      <c r="H10054" s="0" t="n">
        <v>874429</v>
      </c>
      <c r="I10054" s="0" t="n">
        <v>230185</v>
      </c>
      <c r="J10054" s="0" t="n">
        <v>32731</v>
      </c>
    </row>
    <row r="10055" customFormat="false" ht="15" hidden="false" customHeight="false" outlineLevel="0" collapsed="false">
      <c r="A10055" s="0" t="n">
        <v>202409</v>
      </c>
      <c r="B10055" s="0" t="n">
        <v>202409</v>
      </c>
      <c r="C10055" s="37" t="s">
        <v>184</v>
      </c>
      <c r="D10055" s="37" t="s">
        <v>493</v>
      </c>
      <c r="E10055" s="0" t="n">
        <v>1</v>
      </c>
      <c r="F10055" s="38" t="s">
        <v>70</v>
      </c>
      <c r="G10055" s="37" t="s">
        <v>494</v>
      </c>
      <c r="H10055" s="0" t="n">
        <v>285270</v>
      </c>
      <c r="I10055" s="0" t="n">
        <v>76605</v>
      </c>
      <c r="J10055" s="0" t="n">
        <v>678</v>
      </c>
    </row>
    <row r="10056" customFormat="false" ht="15" hidden="false" customHeight="false" outlineLevel="0" collapsed="false">
      <c r="A10056" s="0" t="n">
        <v>202409</v>
      </c>
      <c r="B10056" s="0" t="n">
        <v>202409</v>
      </c>
      <c r="C10056" s="37" t="s">
        <v>109</v>
      </c>
      <c r="D10056" s="37" t="s">
        <v>495</v>
      </c>
      <c r="E10056" s="0" t="n">
        <v>1</v>
      </c>
      <c r="F10056" s="38" t="s">
        <v>70</v>
      </c>
      <c r="G10056" s="37" t="s">
        <v>496</v>
      </c>
      <c r="H10056" s="0" t="n">
        <v>403229</v>
      </c>
      <c r="I10056" s="0" t="n">
        <v>73906</v>
      </c>
      <c r="J10056" s="0" t="n">
        <v>12341</v>
      </c>
    </row>
    <row r="10057" customFormat="false" ht="15" hidden="false" customHeight="false" outlineLevel="0" collapsed="false">
      <c r="A10057" s="0" t="n">
        <v>202409</v>
      </c>
      <c r="B10057" s="0" t="n">
        <v>202409</v>
      </c>
      <c r="C10057" s="37" t="s">
        <v>101</v>
      </c>
      <c r="D10057" s="37" t="s">
        <v>269</v>
      </c>
      <c r="E10057" s="0" t="n">
        <v>1</v>
      </c>
      <c r="F10057" s="38" t="s">
        <v>70</v>
      </c>
      <c r="G10057" s="37" t="s">
        <v>497</v>
      </c>
      <c r="H10057" s="0" t="n">
        <v>1224047</v>
      </c>
      <c r="I10057" s="0" t="n">
        <v>213609</v>
      </c>
      <c r="J10057" s="0" t="n">
        <v>12403</v>
      </c>
    </row>
    <row r="10058" customFormat="false" ht="15" hidden="false" customHeight="false" outlineLevel="0" collapsed="false">
      <c r="A10058" s="0" t="n">
        <v>202409</v>
      </c>
      <c r="B10058" s="0" t="n">
        <v>202409</v>
      </c>
      <c r="C10058" s="37" t="s">
        <v>109</v>
      </c>
      <c r="D10058" s="37" t="s">
        <v>391</v>
      </c>
      <c r="E10058" s="0" t="n">
        <v>1</v>
      </c>
      <c r="F10058" s="38" t="s">
        <v>70</v>
      </c>
      <c r="G10058" s="37" t="s">
        <v>498</v>
      </c>
      <c r="H10058" s="0" t="n">
        <v>93767</v>
      </c>
      <c r="I10058" s="0" t="n">
        <v>20757</v>
      </c>
      <c r="J10058" s="0" t="n">
        <v>5300</v>
      </c>
    </row>
    <row r="10059" customFormat="false" ht="15" hidden="false" customHeight="false" outlineLevel="0" collapsed="false">
      <c r="A10059" s="0" t="n">
        <v>202409</v>
      </c>
      <c r="B10059" s="0" t="n">
        <v>202409</v>
      </c>
      <c r="C10059" s="37" t="s">
        <v>184</v>
      </c>
      <c r="D10059" s="37" t="s">
        <v>141</v>
      </c>
      <c r="E10059" s="0" t="n">
        <v>1</v>
      </c>
      <c r="F10059" s="38" t="s">
        <v>70</v>
      </c>
      <c r="G10059" s="37" t="s">
        <v>499</v>
      </c>
      <c r="H10059" s="0" t="n">
        <v>3177103</v>
      </c>
      <c r="I10059" s="0" t="n">
        <v>402603</v>
      </c>
      <c r="J10059" s="0" t="n">
        <v>8639</v>
      </c>
    </row>
    <row r="10060" customFormat="false" ht="15" hidden="false" customHeight="false" outlineLevel="0" collapsed="false">
      <c r="A10060" s="0" t="n">
        <v>202409</v>
      </c>
      <c r="B10060" s="0" t="n">
        <v>202409</v>
      </c>
      <c r="C10060" s="37" t="s">
        <v>101</v>
      </c>
      <c r="D10060" s="37" t="s">
        <v>500</v>
      </c>
      <c r="E10060" s="0" t="n">
        <v>1</v>
      </c>
      <c r="F10060" s="38" t="s">
        <v>70</v>
      </c>
      <c r="G10060" s="37" t="s">
        <v>501</v>
      </c>
      <c r="H10060" s="0" t="n">
        <v>3451289</v>
      </c>
      <c r="I10060" s="0" t="n">
        <v>1257660</v>
      </c>
      <c r="J10060" s="0" t="n">
        <v>-102038</v>
      </c>
    </row>
    <row r="10061" customFormat="false" ht="15" hidden="false" customHeight="false" outlineLevel="0" collapsed="false">
      <c r="A10061" s="0" t="n">
        <v>202409</v>
      </c>
      <c r="B10061" s="0" t="n">
        <v>202409</v>
      </c>
      <c r="C10061" s="37" t="s">
        <v>149</v>
      </c>
      <c r="D10061" s="37" t="s">
        <v>502</v>
      </c>
      <c r="E10061" s="0" t="n">
        <v>1</v>
      </c>
      <c r="F10061" s="38" t="s">
        <v>70</v>
      </c>
      <c r="G10061" s="37" t="s">
        <v>503</v>
      </c>
      <c r="H10061" s="0" t="n">
        <v>683836</v>
      </c>
      <c r="I10061" s="0" t="n">
        <v>231810</v>
      </c>
      <c r="J10061" s="0" t="n">
        <v>37869</v>
      </c>
    </row>
    <row r="10062" customFormat="false" ht="15" hidden="false" customHeight="false" outlineLevel="0" collapsed="false">
      <c r="A10062" s="0" t="n">
        <v>202409</v>
      </c>
      <c r="B10062" s="0" t="n">
        <v>202409</v>
      </c>
      <c r="C10062" s="37" t="s">
        <v>178</v>
      </c>
      <c r="D10062" s="37" t="s">
        <v>161</v>
      </c>
      <c r="E10062" s="0" t="n">
        <v>1</v>
      </c>
      <c r="F10062" s="38" t="s">
        <v>70</v>
      </c>
      <c r="G10062" s="37" t="s">
        <v>504</v>
      </c>
      <c r="H10062" s="0" t="n">
        <v>52563</v>
      </c>
      <c r="I10062" s="0" t="n">
        <v>18956</v>
      </c>
      <c r="J10062" s="0" t="n">
        <v>2323</v>
      </c>
    </row>
    <row r="10063" customFormat="false" ht="15" hidden="false" customHeight="false" outlineLevel="0" collapsed="false">
      <c r="A10063" s="0" t="n">
        <v>202409</v>
      </c>
      <c r="B10063" s="0" t="n">
        <v>202409</v>
      </c>
      <c r="C10063" s="37" t="s">
        <v>112</v>
      </c>
      <c r="D10063" s="37" t="s">
        <v>294</v>
      </c>
      <c r="E10063" s="0" t="n">
        <v>1</v>
      </c>
      <c r="F10063" s="38" t="s">
        <v>70</v>
      </c>
      <c r="G10063" s="37" t="s">
        <v>505</v>
      </c>
      <c r="H10063" s="0" t="n">
        <v>356419</v>
      </c>
      <c r="I10063" s="0" t="n">
        <v>217089</v>
      </c>
      <c r="J10063" s="0" t="n">
        <v>43454</v>
      </c>
    </row>
    <row r="10064" customFormat="false" ht="15" hidden="false" customHeight="false" outlineLevel="0" collapsed="false">
      <c r="A10064" s="0" t="n">
        <v>202409</v>
      </c>
      <c r="B10064" s="0" t="n">
        <v>202409</v>
      </c>
      <c r="C10064" s="37" t="s">
        <v>149</v>
      </c>
      <c r="D10064" s="37" t="s">
        <v>116</v>
      </c>
      <c r="E10064" s="0" t="n">
        <v>1</v>
      </c>
      <c r="F10064" s="38" t="s">
        <v>70</v>
      </c>
      <c r="G10064" s="37" t="s">
        <v>506</v>
      </c>
      <c r="H10064" s="0" t="n">
        <v>4886151</v>
      </c>
      <c r="I10064" s="0" t="n">
        <v>1059091</v>
      </c>
      <c r="J10064" s="0" t="n">
        <v>117521</v>
      </c>
    </row>
    <row r="10065" customFormat="false" ht="15" hidden="false" customHeight="false" outlineLevel="0" collapsed="false">
      <c r="A10065" s="0" t="n">
        <v>202409</v>
      </c>
      <c r="B10065" s="0" t="n">
        <v>202409</v>
      </c>
      <c r="C10065" s="37" t="s">
        <v>95</v>
      </c>
      <c r="D10065" s="37" t="s">
        <v>251</v>
      </c>
      <c r="E10065" s="0" t="n">
        <v>1</v>
      </c>
      <c r="F10065" s="38" t="s">
        <v>70</v>
      </c>
      <c r="G10065" s="37" t="s">
        <v>507</v>
      </c>
      <c r="H10065" s="0" t="n">
        <v>34206</v>
      </c>
      <c r="I10065" s="0" t="n">
        <v>18968</v>
      </c>
      <c r="J10065" s="0" t="n">
        <v>5956</v>
      </c>
    </row>
    <row r="10066" customFormat="false" ht="15" hidden="false" customHeight="false" outlineLevel="0" collapsed="false">
      <c r="A10066" s="0" t="n">
        <v>202409</v>
      </c>
      <c r="B10066" s="0" t="n">
        <v>202409</v>
      </c>
      <c r="C10066" s="37" t="s">
        <v>106</v>
      </c>
      <c r="D10066" s="37" t="s">
        <v>118</v>
      </c>
      <c r="E10066" s="0" t="n">
        <v>1</v>
      </c>
      <c r="F10066" s="38" t="s">
        <v>70</v>
      </c>
      <c r="G10066" s="37" t="s">
        <v>508</v>
      </c>
      <c r="H10066" s="0" t="n">
        <v>806406</v>
      </c>
      <c r="I10066" s="0" t="n">
        <v>204178</v>
      </c>
      <c r="J10066" s="0" t="n">
        <v>12478</v>
      </c>
    </row>
    <row r="10067" customFormat="false" ht="15" hidden="false" customHeight="false" outlineLevel="0" collapsed="false">
      <c r="A10067" s="0" t="n">
        <v>202409</v>
      </c>
      <c r="B10067" s="0" t="n">
        <v>202409</v>
      </c>
      <c r="C10067" s="37" t="s">
        <v>152</v>
      </c>
      <c r="D10067" s="37" t="s">
        <v>509</v>
      </c>
      <c r="E10067" s="0" t="n">
        <v>1</v>
      </c>
      <c r="F10067" s="38" t="s">
        <v>70</v>
      </c>
      <c r="G10067" s="37" t="s">
        <v>510</v>
      </c>
      <c r="H10067" s="0" t="n">
        <v>220198</v>
      </c>
      <c r="I10067" s="0" t="n">
        <v>37551</v>
      </c>
      <c r="J10067" s="0" t="n">
        <v>6933</v>
      </c>
    </row>
    <row r="10068" customFormat="false" ht="15" hidden="false" customHeight="false" outlineLevel="0" collapsed="false">
      <c r="A10068" s="0" t="n">
        <v>202409</v>
      </c>
      <c r="B10068" s="0" t="n">
        <v>202409</v>
      </c>
      <c r="C10068" s="37" t="s">
        <v>101</v>
      </c>
      <c r="D10068" s="37" t="s">
        <v>511</v>
      </c>
      <c r="E10068" s="0" t="n">
        <v>1</v>
      </c>
      <c r="F10068" s="38" t="s">
        <v>70</v>
      </c>
      <c r="G10068" s="37" t="s">
        <v>512</v>
      </c>
      <c r="H10068" s="0" t="n">
        <v>3218730</v>
      </c>
      <c r="I10068" s="0" t="n">
        <v>1415566</v>
      </c>
      <c r="J10068" s="0" t="n">
        <v>38863</v>
      </c>
    </row>
    <row r="10069" customFormat="false" ht="15" hidden="false" customHeight="false" outlineLevel="0" collapsed="false">
      <c r="A10069" s="0" t="n">
        <v>202409</v>
      </c>
      <c r="B10069" s="0" t="n">
        <v>202409</v>
      </c>
      <c r="C10069" s="37" t="s">
        <v>178</v>
      </c>
      <c r="D10069" s="37" t="s">
        <v>513</v>
      </c>
      <c r="E10069" s="0" t="n">
        <v>1</v>
      </c>
      <c r="F10069" s="38" t="s">
        <v>70</v>
      </c>
      <c r="G10069" s="37" t="s">
        <v>514</v>
      </c>
      <c r="H10069" s="0" t="n">
        <v>596813</v>
      </c>
      <c r="I10069" s="0" t="n">
        <v>156879</v>
      </c>
      <c r="J10069" s="0" t="n">
        <v>20265</v>
      </c>
    </row>
    <row r="10070" customFormat="false" ht="15" hidden="false" customHeight="false" outlineLevel="0" collapsed="false">
      <c r="A10070" s="0" t="n">
        <v>202409</v>
      </c>
      <c r="B10070" s="0" t="n">
        <v>202409</v>
      </c>
      <c r="C10070" s="37" t="s">
        <v>178</v>
      </c>
      <c r="D10070" s="37" t="s">
        <v>452</v>
      </c>
      <c r="E10070" s="0" t="n">
        <v>1</v>
      </c>
      <c r="F10070" s="38" t="s">
        <v>70</v>
      </c>
      <c r="G10070" s="37" t="s">
        <v>515</v>
      </c>
      <c r="H10070" s="0" t="n">
        <v>2225863</v>
      </c>
      <c r="I10070" s="0" t="n">
        <v>497015</v>
      </c>
      <c r="J10070" s="0" t="n">
        <v>73460</v>
      </c>
    </row>
    <row r="10071" customFormat="false" ht="15" hidden="false" customHeight="false" outlineLevel="0" collapsed="false">
      <c r="A10071" s="0" t="n">
        <v>202409</v>
      </c>
      <c r="B10071" s="0" t="n">
        <v>202409</v>
      </c>
      <c r="C10071" s="37" t="s">
        <v>101</v>
      </c>
      <c r="D10071" s="37" t="s">
        <v>516</v>
      </c>
      <c r="E10071" s="0" t="n">
        <v>1</v>
      </c>
      <c r="F10071" s="38" t="s">
        <v>70</v>
      </c>
      <c r="G10071" s="37" t="s">
        <v>517</v>
      </c>
      <c r="H10071" s="0" t="n">
        <v>2319600</v>
      </c>
      <c r="I10071" s="0" t="n">
        <v>776003</v>
      </c>
      <c r="J10071" s="0" t="n">
        <v>126687</v>
      </c>
    </row>
    <row r="10072" customFormat="false" ht="15" hidden="false" customHeight="false" outlineLevel="0" collapsed="false">
      <c r="A10072" s="0" t="n">
        <v>202409</v>
      </c>
      <c r="B10072" s="0" t="n">
        <v>202409</v>
      </c>
      <c r="C10072" s="37" t="s">
        <v>149</v>
      </c>
      <c r="D10072" s="37" t="s">
        <v>396</v>
      </c>
      <c r="E10072" s="0" t="n">
        <v>1</v>
      </c>
      <c r="F10072" s="38" t="s">
        <v>70</v>
      </c>
      <c r="G10072" s="37" t="s">
        <v>518</v>
      </c>
      <c r="H10072" s="0" t="n">
        <v>13661516</v>
      </c>
      <c r="I10072" s="0" t="n">
        <v>3215562</v>
      </c>
      <c r="J10072" s="0" t="n">
        <v>506878</v>
      </c>
    </row>
    <row r="10073" customFormat="false" ht="15" hidden="false" customHeight="false" outlineLevel="0" collapsed="false">
      <c r="A10073" s="0" t="n">
        <v>202409</v>
      </c>
      <c r="B10073" s="0" t="n">
        <v>202409</v>
      </c>
      <c r="C10073" s="37" t="s">
        <v>106</v>
      </c>
      <c r="D10073" s="37" t="s">
        <v>519</v>
      </c>
      <c r="E10073" s="0" t="n">
        <v>1</v>
      </c>
      <c r="F10073" s="38" t="s">
        <v>70</v>
      </c>
      <c r="G10073" s="37" t="s">
        <v>520</v>
      </c>
      <c r="H10073" s="0" t="n">
        <v>990746</v>
      </c>
      <c r="I10073" s="0" t="n">
        <v>339276</v>
      </c>
      <c r="J10073" s="0" t="n">
        <v>-82673</v>
      </c>
    </row>
    <row r="10074" customFormat="false" ht="15" hidden="false" customHeight="false" outlineLevel="0" collapsed="false">
      <c r="A10074" s="0" t="n">
        <v>202409</v>
      </c>
      <c r="B10074" s="0" t="n">
        <v>202409</v>
      </c>
      <c r="C10074" s="37" t="s">
        <v>149</v>
      </c>
      <c r="D10074" s="37" t="s">
        <v>430</v>
      </c>
      <c r="E10074" s="0" t="n">
        <v>1</v>
      </c>
      <c r="F10074" s="38" t="s">
        <v>70</v>
      </c>
      <c r="G10074" s="37" t="s">
        <v>521</v>
      </c>
      <c r="H10074" s="0" t="n">
        <v>2143878</v>
      </c>
      <c r="I10074" s="0" t="n">
        <v>1375256</v>
      </c>
      <c r="J10074" s="0" t="n">
        <v>100576</v>
      </c>
    </row>
    <row r="10075" customFormat="false" ht="15" hidden="false" customHeight="false" outlineLevel="0" collapsed="false">
      <c r="A10075" s="0" t="n">
        <v>202409</v>
      </c>
      <c r="B10075" s="0" t="n">
        <v>202409</v>
      </c>
      <c r="C10075" s="37" t="s">
        <v>149</v>
      </c>
      <c r="D10075" s="37" t="s">
        <v>352</v>
      </c>
      <c r="E10075" s="0" t="n">
        <v>1</v>
      </c>
      <c r="F10075" s="38" t="s">
        <v>70</v>
      </c>
      <c r="G10075" s="37" t="s">
        <v>522</v>
      </c>
      <c r="H10075" s="0" t="n">
        <v>181225</v>
      </c>
      <c r="I10075" s="0" t="n">
        <v>49474</v>
      </c>
      <c r="J10075" s="0" t="n">
        <v>1113</v>
      </c>
    </row>
    <row r="10076" customFormat="false" ht="15" hidden="false" customHeight="false" outlineLevel="0" collapsed="false">
      <c r="A10076" s="0" t="n">
        <v>202409</v>
      </c>
      <c r="B10076" s="0" t="n">
        <v>202409</v>
      </c>
      <c r="C10076" s="37" t="s">
        <v>95</v>
      </c>
      <c r="D10076" s="37" t="s">
        <v>269</v>
      </c>
      <c r="E10076" s="0" t="n">
        <v>1</v>
      </c>
      <c r="F10076" s="38" t="s">
        <v>70</v>
      </c>
      <c r="G10076" s="37" t="s">
        <v>523</v>
      </c>
      <c r="H10076" s="0" t="n">
        <v>6304294</v>
      </c>
      <c r="I10076" s="0" t="n">
        <v>3243434</v>
      </c>
      <c r="J10076" s="0" t="n">
        <v>136910</v>
      </c>
    </row>
    <row r="10077" customFormat="false" ht="15" hidden="false" customHeight="false" outlineLevel="0" collapsed="false">
      <c r="A10077" s="0" t="n">
        <v>202409</v>
      </c>
      <c r="B10077" s="0" t="n">
        <v>202409</v>
      </c>
      <c r="C10077" s="37" t="s">
        <v>106</v>
      </c>
      <c r="D10077" s="37" t="s">
        <v>110</v>
      </c>
      <c r="E10077" s="0" t="n">
        <v>1</v>
      </c>
      <c r="F10077" s="38" t="s">
        <v>70</v>
      </c>
      <c r="G10077" s="37" t="s">
        <v>524</v>
      </c>
      <c r="H10077" s="0" t="n">
        <v>482601</v>
      </c>
      <c r="I10077" s="0" t="n">
        <v>58829</v>
      </c>
      <c r="J10077" s="0" t="n">
        <v>3039</v>
      </c>
    </row>
    <row r="10078" customFormat="false" ht="15" hidden="false" customHeight="false" outlineLevel="0" collapsed="false">
      <c r="A10078" s="0" t="n">
        <v>202409</v>
      </c>
      <c r="B10078" s="0" t="n">
        <v>202409</v>
      </c>
      <c r="C10078" s="37" t="s">
        <v>149</v>
      </c>
      <c r="D10078" s="37" t="s">
        <v>383</v>
      </c>
      <c r="E10078" s="0" t="n">
        <v>1</v>
      </c>
      <c r="F10078" s="38" t="s">
        <v>70</v>
      </c>
      <c r="G10078" s="37" t="s">
        <v>525</v>
      </c>
      <c r="H10078" s="0" t="n">
        <v>777323</v>
      </c>
      <c r="I10078" s="0" t="n">
        <v>759253</v>
      </c>
      <c r="J10078" s="0" t="n">
        <v>134955</v>
      </c>
    </row>
    <row r="10079" customFormat="false" ht="15" hidden="false" customHeight="false" outlineLevel="0" collapsed="false">
      <c r="A10079" s="0" t="n">
        <v>202409</v>
      </c>
      <c r="B10079" s="0" t="n">
        <v>202409</v>
      </c>
      <c r="C10079" s="37" t="s">
        <v>184</v>
      </c>
      <c r="D10079" s="37" t="s">
        <v>218</v>
      </c>
      <c r="E10079" s="0" t="n">
        <v>1</v>
      </c>
      <c r="F10079" s="38" t="s">
        <v>70</v>
      </c>
      <c r="G10079" s="37" t="s">
        <v>526</v>
      </c>
      <c r="H10079" s="0" t="n">
        <v>1435503</v>
      </c>
      <c r="I10079" s="0" t="n">
        <v>187625</v>
      </c>
      <c r="J10079" s="0" t="n">
        <v>18811</v>
      </c>
    </row>
    <row r="10080" customFormat="false" ht="15" hidden="false" customHeight="false" outlineLevel="0" collapsed="false">
      <c r="A10080" s="0" t="n">
        <v>202409</v>
      </c>
      <c r="B10080" s="0" t="n">
        <v>202409</v>
      </c>
      <c r="C10080" s="37" t="s">
        <v>112</v>
      </c>
      <c r="D10080" s="37" t="s">
        <v>200</v>
      </c>
      <c r="E10080" s="0" t="n">
        <v>1</v>
      </c>
      <c r="F10080" s="38" t="s">
        <v>70</v>
      </c>
      <c r="G10080" s="37" t="s">
        <v>527</v>
      </c>
      <c r="H10080" s="0" t="n">
        <v>191604</v>
      </c>
      <c r="I10080" s="0" t="n">
        <v>27835</v>
      </c>
      <c r="J10080" s="0" t="n">
        <v>814</v>
      </c>
    </row>
    <row r="10081" customFormat="false" ht="15" hidden="false" customHeight="false" outlineLevel="0" collapsed="false">
      <c r="A10081" s="0" t="n">
        <v>202409</v>
      </c>
      <c r="B10081" s="0" t="n">
        <v>202409</v>
      </c>
      <c r="C10081" s="37" t="s">
        <v>152</v>
      </c>
      <c r="D10081" s="37" t="s">
        <v>328</v>
      </c>
      <c r="E10081" s="0" t="n">
        <v>1</v>
      </c>
      <c r="F10081" s="38" t="s">
        <v>70</v>
      </c>
      <c r="G10081" s="37" t="s">
        <v>528</v>
      </c>
      <c r="H10081" s="0" t="n">
        <v>1681803</v>
      </c>
      <c r="I10081" s="0" t="n">
        <v>281324</v>
      </c>
      <c r="J10081" s="0" t="n">
        <v>-18800</v>
      </c>
    </row>
    <row r="10082" customFormat="false" ht="15" hidden="false" customHeight="false" outlineLevel="0" collapsed="false">
      <c r="A10082" s="0" t="n">
        <v>202409</v>
      </c>
      <c r="B10082" s="0" t="n">
        <v>202409</v>
      </c>
      <c r="C10082" s="37" t="s">
        <v>95</v>
      </c>
      <c r="D10082" s="37" t="s">
        <v>96</v>
      </c>
      <c r="E10082" s="0" t="n">
        <v>1</v>
      </c>
      <c r="F10082" s="38" t="s">
        <v>70</v>
      </c>
      <c r="G10082" s="37" t="s">
        <v>529</v>
      </c>
      <c r="H10082" s="0" t="n">
        <v>3737655</v>
      </c>
      <c r="I10082" s="0" t="n">
        <v>1871216</v>
      </c>
      <c r="J10082" s="0" t="n">
        <v>436565</v>
      </c>
    </row>
    <row r="10083" customFormat="false" ht="15" hidden="false" customHeight="false" outlineLevel="0" collapsed="false">
      <c r="A10083" s="0" t="n">
        <v>202409</v>
      </c>
      <c r="B10083" s="0" t="n">
        <v>202409</v>
      </c>
      <c r="C10083" s="37" t="s">
        <v>158</v>
      </c>
      <c r="D10083" s="37" t="s">
        <v>474</v>
      </c>
      <c r="E10083" s="0" t="n">
        <v>1</v>
      </c>
      <c r="F10083" s="38" t="s">
        <v>70</v>
      </c>
      <c r="G10083" s="37" t="s">
        <v>530</v>
      </c>
      <c r="H10083" s="0" t="n">
        <v>1511545</v>
      </c>
      <c r="I10083" s="0" t="n">
        <v>204909</v>
      </c>
      <c r="J10083" s="0" t="n">
        <v>3129</v>
      </c>
    </row>
    <row r="10084" customFormat="false" ht="15" hidden="false" customHeight="false" outlineLevel="0" collapsed="false">
      <c r="A10084" s="0" t="n">
        <v>202409</v>
      </c>
      <c r="B10084" s="0" t="n">
        <v>202409</v>
      </c>
      <c r="C10084" s="37" t="s">
        <v>197</v>
      </c>
      <c r="D10084" s="37" t="s">
        <v>531</v>
      </c>
      <c r="E10084" s="0" t="n">
        <v>1</v>
      </c>
      <c r="F10084" s="38" t="s">
        <v>70</v>
      </c>
      <c r="G10084" s="37" t="s">
        <v>532</v>
      </c>
      <c r="H10084" s="0" t="n">
        <v>195361</v>
      </c>
      <c r="I10084" s="0" t="n">
        <v>37630</v>
      </c>
      <c r="J10084" s="0" t="n">
        <v>2519</v>
      </c>
    </row>
    <row r="10085" customFormat="false" ht="15" hidden="false" customHeight="false" outlineLevel="0" collapsed="false">
      <c r="A10085" s="0" t="n">
        <v>202409</v>
      </c>
      <c r="B10085" s="0" t="n">
        <v>202409</v>
      </c>
      <c r="C10085" s="37" t="s">
        <v>101</v>
      </c>
      <c r="D10085" s="37" t="s">
        <v>533</v>
      </c>
      <c r="E10085" s="0" t="n">
        <v>1</v>
      </c>
      <c r="F10085" s="38" t="s">
        <v>70</v>
      </c>
      <c r="G10085" s="37" t="s">
        <v>534</v>
      </c>
      <c r="H10085" s="0" t="n">
        <v>1124709</v>
      </c>
      <c r="I10085" s="0" t="n">
        <v>227831</v>
      </c>
      <c r="J10085" s="0" t="n">
        <v>66957</v>
      </c>
    </row>
    <row r="10086" customFormat="false" ht="15" hidden="false" customHeight="false" outlineLevel="0" collapsed="false">
      <c r="A10086" s="0" t="n">
        <v>202409</v>
      </c>
      <c r="B10086" s="0" t="n">
        <v>202409</v>
      </c>
      <c r="C10086" s="37" t="s">
        <v>124</v>
      </c>
      <c r="D10086" s="37" t="s">
        <v>277</v>
      </c>
      <c r="E10086" s="0" t="n">
        <v>1</v>
      </c>
      <c r="F10086" s="38" t="s">
        <v>70</v>
      </c>
      <c r="G10086" s="37" t="s">
        <v>535</v>
      </c>
      <c r="H10086" s="0" t="n">
        <v>2298193</v>
      </c>
      <c r="I10086" s="0" t="n">
        <v>449751</v>
      </c>
      <c r="J10086" s="0" t="n">
        <v>8091</v>
      </c>
    </row>
    <row r="10087" customFormat="false" ht="15" hidden="false" customHeight="false" outlineLevel="0" collapsed="false">
      <c r="A10087" s="0" t="n">
        <v>202409</v>
      </c>
      <c r="B10087" s="0" t="n">
        <v>202409</v>
      </c>
      <c r="C10087" s="37" t="s">
        <v>101</v>
      </c>
      <c r="D10087" s="37" t="s">
        <v>450</v>
      </c>
      <c r="E10087" s="0" t="n">
        <v>1</v>
      </c>
      <c r="F10087" s="38" t="s">
        <v>70</v>
      </c>
      <c r="G10087" s="37" t="s">
        <v>536</v>
      </c>
      <c r="H10087" s="0" t="n">
        <v>124741</v>
      </c>
      <c r="I10087" s="0" t="n">
        <v>25312</v>
      </c>
      <c r="J10087" s="0" t="n">
        <v>1327</v>
      </c>
    </row>
    <row r="10088" customFormat="false" ht="15" hidden="false" customHeight="false" outlineLevel="0" collapsed="false">
      <c r="A10088" s="0" t="n">
        <v>202409</v>
      </c>
      <c r="B10088" s="0" t="n">
        <v>202409</v>
      </c>
      <c r="C10088" s="37" t="s">
        <v>178</v>
      </c>
      <c r="D10088" s="37" t="s">
        <v>102</v>
      </c>
      <c r="E10088" s="0" t="n">
        <v>1</v>
      </c>
      <c r="F10088" s="38" t="s">
        <v>70</v>
      </c>
      <c r="G10088" s="37" t="s">
        <v>537</v>
      </c>
      <c r="H10088" s="0" t="n">
        <v>377182</v>
      </c>
      <c r="I10088" s="0" t="n">
        <v>98552</v>
      </c>
      <c r="J10088" s="0" t="n">
        <v>10172</v>
      </c>
    </row>
    <row r="10089" customFormat="false" ht="15" hidden="false" customHeight="false" outlineLevel="0" collapsed="false">
      <c r="A10089" s="0" t="n">
        <v>202409</v>
      </c>
      <c r="B10089" s="0" t="n">
        <v>202409</v>
      </c>
      <c r="C10089" s="37" t="s">
        <v>178</v>
      </c>
      <c r="D10089" s="37" t="s">
        <v>374</v>
      </c>
      <c r="E10089" s="0" t="n">
        <v>1</v>
      </c>
      <c r="F10089" s="38" t="s">
        <v>70</v>
      </c>
      <c r="G10089" s="37" t="s">
        <v>538</v>
      </c>
      <c r="H10089" s="0" t="n">
        <v>4289638</v>
      </c>
      <c r="I10089" s="0" t="n">
        <v>1827157</v>
      </c>
      <c r="J10089" s="0" t="n">
        <v>-147259</v>
      </c>
    </row>
    <row r="10090" customFormat="false" ht="15" hidden="false" customHeight="false" outlineLevel="0" collapsed="false">
      <c r="A10090" s="0" t="n">
        <v>202409</v>
      </c>
      <c r="B10090" s="0" t="n">
        <v>202409</v>
      </c>
      <c r="C10090" s="37" t="s">
        <v>109</v>
      </c>
      <c r="D10090" s="37" t="s">
        <v>150</v>
      </c>
      <c r="E10090" s="0" t="n">
        <v>1</v>
      </c>
      <c r="F10090" s="38" t="s">
        <v>70</v>
      </c>
      <c r="G10090" s="37" t="s">
        <v>539</v>
      </c>
      <c r="H10090" s="0" t="n">
        <v>1854104</v>
      </c>
      <c r="I10090" s="0" t="n">
        <v>1327126</v>
      </c>
      <c r="J10090" s="0" t="n">
        <v>-122334</v>
      </c>
    </row>
    <row r="10091" customFormat="false" ht="15" hidden="false" customHeight="false" outlineLevel="0" collapsed="false">
      <c r="A10091" s="0" t="n">
        <v>202409</v>
      </c>
      <c r="B10091" s="0" t="n">
        <v>202409</v>
      </c>
      <c r="C10091" s="37" t="s">
        <v>158</v>
      </c>
      <c r="D10091" s="37" t="s">
        <v>540</v>
      </c>
      <c r="E10091" s="0" t="n">
        <v>1</v>
      </c>
      <c r="F10091" s="38" t="s">
        <v>70</v>
      </c>
      <c r="G10091" s="37" t="s">
        <v>541</v>
      </c>
      <c r="H10091" s="0" t="n">
        <v>1570298</v>
      </c>
      <c r="I10091" s="0" t="n">
        <v>820409</v>
      </c>
      <c r="J10091" s="0" t="n">
        <v>26121</v>
      </c>
    </row>
    <row r="10092" customFormat="false" ht="15" hidden="false" customHeight="false" outlineLevel="0" collapsed="false">
      <c r="A10092" s="0" t="n">
        <v>202409</v>
      </c>
      <c r="B10092" s="0" t="n">
        <v>202409</v>
      </c>
      <c r="C10092" s="37" t="s">
        <v>106</v>
      </c>
      <c r="D10092" s="37" t="s">
        <v>118</v>
      </c>
      <c r="E10092" s="0" t="n">
        <v>1</v>
      </c>
      <c r="F10092" s="38" t="s">
        <v>70</v>
      </c>
      <c r="G10092" s="37" t="s">
        <v>542</v>
      </c>
      <c r="H10092" s="0" t="n">
        <v>9561232</v>
      </c>
      <c r="I10092" s="0" t="n">
        <v>1418372</v>
      </c>
      <c r="J10092" s="0" t="n">
        <v>50068</v>
      </c>
    </row>
    <row r="10093" customFormat="false" ht="15" hidden="false" customHeight="false" outlineLevel="0" collapsed="false">
      <c r="A10093" s="0" t="n">
        <v>202409</v>
      </c>
      <c r="B10093" s="0" t="n">
        <v>202409</v>
      </c>
      <c r="C10093" s="37" t="s">
        <v>136</v>
      </c>
      <c r="D10093" s="37" t="s">
        <v>130</v>
      </c>
      <c r="E10093" s="0" t="n">
        <v>1</v>
      </c>
      <c r="F10093" s="38" t="s">
        <v>70</v>
      </c>
      <c r="G10093" s="37" t="s">
        <v>543</v>
      </c>
      <c r="H10093" s="0" t="n">
        <v>2003415</v>
      </c>
      <c r="I10093" s="0" t="n">
        <v>521647</v>
      </c>
      <c r="J10093" s="0" t="n">
        <v>48734</v>
      </c>
    </row>
    <row r="10094" customFormat="false" ht="15" hidden="false" customHeight="false" outlineLevel="0" collapsed="false">
      <c r="A10094" s="0" t="n">
        <v>202409</v>
      </c>
      <c r="B10094" s="0" t="n">
        <v>202409</v>
      </c>
      <c r="C10094" s="37" t="s">
        <v>136</v>
      </c>
      <c r="D10094" s="37" t="s">
        <v>447</v>
      </c>
      <c r="E10094" s="0" t="n">
        <v>1</v>
      </c>
      <c r="F10094" s="38" t="s">
        <v>70</v>
      </c>
      <c r="G10094" s="37" t="s">
        <v>544</v>
      </c>
      <c r="H10094" s="0" t="n">
        <v>3266689</v>
      </c>
      <c r="I10094" s="0" t="n">
        <v>784738</v>
      </c>
      <c r="J10094" s="0" t="n">
        <v>-13968</v>
      </c>
    </row>
    <row r="10095" customFormat="false" ht="15" hidden="false" customHeight="false" outlineLevel="0" collapsed="false">
      <c r="A10095" s="0" t="n">
        <v>202409</v>
      </c>
      <c r="B10095" s="0" t="n">
        <v>202409</v>
      </c>
      <c r="C10095" s="37" t="s">
        <v>136</v>
      </c>
      <c r="D10095" s="37" t="s">
        <v>170</v>
      </c>
      <c r="E10095" s="0" t="n">
        <v>1</v>
      </c>
      <c r="F10095" s="38" t="s">
        <v>70</v>
      </c>
      <c r="G10095" s="37" t="s">
        <v>545</v>
      </c>
      <c r="H10095" s="0" t="n">
        <v>28398111</v>
      </c>
      <c r="I10095" s="0" t="n">
        <v>8158364</v>
      </c>
      <c r="J10095" s="0" t="n">
        <v>1006726</v>
      </c>
    </row>
    <row r="10096" customFormat="false" ht="15" hidden="false" customHeight="false" outlineLevel="0" collapsed="false">
      <c r="A10096" s="0" t="n">
        <v>202409</v>
      </c>
      <c r="B10096" s="0" t="n">
        <v>202409</v>
      </c>
      <c r="C10096" s="37" t="s">
        <v>106</v>
      </c>
      <c r="D10096" s="37" t="s">
        <v>210</v>
      </c>
      <c r="E10096" s="0" t="n">
        <v>1</v>
      </c>
      <c r="F10096" s="38" t="s">
        <v>70</v>
      </c>
      <c r="G10096" s="37" t="s">
        <v>546</v>
      </c>
      <c r="H10096" s="0" t="n">
        <v>1090585</v>
      </c>
      <c r="I10096" s="0" t="n">
        <v>408810</v>
      </c>
      <c r="J10096" s="0" t="n">
        <v>-55464</v>
      </c>
    </row>
    <row r="10097" customFormat="false" ht="15" hidden="false" customHeight="false" outlineLevel="0" collapsed="false">
      <c r="A10097" s="0" t="n">
        <v>202409</v>
      </c>
      <c r="B10097" s="0" t="n">
        <v>202409</v>
      </c>
      <c r="C10097" s="37" t="s">
        <v>158</v>
      </c>
      <c r="D10097" s="37" t="s">
        <v>269</v>
      </c>
      <c r="E10097" s="0" t="n">
        <v>1</v>
      </c>
      <c r="F10097" s="38" t="s">
        <v>70</v>
      </c>
      <c r="G10097" s="37" t="s">
        <v>547</v>
      </c>
      <c r="H10097" s="0" t="n">
        <v>420446</v>
      </c>
      <c r="I10097" s="0" t="n">
        <v>111033</v>
      </c>
      <c r="J10097" s="0" t="n">
        <v>8102</v>
      </c>
    </row>
    <row r="10098" customFormat="false" ht="15" hidden="false" customHeight="false" outlineLevel="0" collapsed="false">
      <c r="A10098" s="0" t="n">
        <v>202409</v>
      </c>
      <c r="B10098" s="0" t="n">
        <v>202409</v>
      </c>
      <c r="C10098" s="37" t="s">
        <v>124</v>
      </c>
      <c r="D10098" s="37" t="s">
        <v>396</v>
      </c>
      <c r="E10098" s="0" t="n">
        <v>1</v>
      </c>
      <c r="F10098" s="38" t="s">
        <v>70</v>
      </c>
      <c r="G10098" s="37" t="s">
        <v>548</v>
      </c>
      <c r="H10098" s="0" t="n">
        <v>2176543</v>
      </c>
      <c r="I10098" s="0" t="n">
        <v>132919</v>
      </c>
      <c r="J10098" s="0" t="n">
        <v>15421</v>
      </c>
    </row>
    <row r="10099" customFormat="false" ht="15" hidden="false" customHeight="false" outlineLevel="0" collapsed="false">
      <c r="A10099" s="0" t="n">
        <v>202409</v>
      </c>
      <c r="B10099" s="0" t="n">
        <v>202409</v>
      </c>
      <c r="C10099" s="37" t="s">
        <v>101</v>
      </c>
      <c r="D10099" s="37" t="s">
        <v>282</v>
      </c>
      <c r="E10099" s="0" t="n">
        <v>1</v>
      </c>
      <c r="F10099" s="38" t="s">
        <v>70</v>
      </c>
      <c r="G10099" s="37" t="s">
        <v>549</v>
      </c>
      <c r="H10099" s="0" t="n">
        <v>1768752</v>
      </c>
      <c r="I10099" s="0" t="n">
        <v>485666</v>
      </c>
      <c r="J10099" s="0" t="n">
        <v>54805</v>
      </c>
    </row>
    <row r="10100" customFormat="false" ht="15" hidden="false" customHeight="false" outlineLevel="0" collapsed="false">
      <c r="A10100" s="0" t="n">
        <v>202409</v>
      </c>
      <c r="B10100" s="0" t="n">
        <v>202409</v>
      </c>
      <c r="C10100" s="37" t="s">
        <v>197</v>
      </c>
      <c r="D10100" s="37" t="s">
        <v>540</v>
      </c>
      <c r="E10100" s="0" t="n">
        <v>1</v>
      </c>
      <c r="F10100" s="38" t="s">
        <v>70</v>
      </c>
      <c r="G10100" s="37" t="s">
        <v>550</v>
      </c>
      <c r="H10100" s="0" t="n">
        <v>620865</v>
      </c>
      <c r="I10100" s="0" t="n">
        <v>101601</v>
      </c>
      <c r="J10100" s="0" t="n">
        <v>6474</v>
      </c>
    </row>
    <row r="10101" customFormat="false" ht="15" hidden="false" customHeight="false" outlineLevel="0" collapsed="false">
      <c r="A10101" s="0" t="n">
        <v>202409</v>
      </c>
      <c r="B10101" s="0" t="n">
        <v>202409</v>
      </c>
      <c r="C10101" s="37" t="s">
        <v>158</v>
      </c>
      <c r="D10101" s="37" t="s">
        <v>243</v>
      </c>
      <c r="E10101" s="0" t="n">
        <v>1</v>
      </c>
      <c r="F10101" s="38" t="s">
        <v>70</v>
      </c>
      <c r="G10101" s="37" t="s">
        <v>551</v>
      </c>
      <c r="H10101" s="0" t="n">
        <v>294014</v>
      </c>
      <c r="I10101" s="0" t="n">
        <v>59580</v>
      </c>
      <c r="J10101" s="0" t="n">
        <v>832</v>
      </c>
    </row>
    <row r="10102" customFormat="false" ht="15" hidden="false" customHeight="false" outlineLevel="0" collapsed="false">
      <c r="A10102" s="0" t="n">
        <v>202409</v>
      </c>
      <c r="B10102" s="0" t="n">
        <v>202409</v>
      </c>
      <c r="C10102" s="37" t="s">
        <v>112</v>
      </c>
      <c r="D10102" s="37" t="s">
        <v>220</v>
      </c>
      <c r="E10102" s="0" t="n">
        <v>1</v>
      </c>
      <c r="F10102" s="38" t="s">
        <v>70</v>
      </c>
      <c r="G10102" s="37" t="s">
        <v>552</v>
      </c>
      <c r="H10102" s="0" t="n">
        <v>23873467</v>
      </c>
      <c r="I10102" s="0" t="n">
        <v>9653400</v>
      </c>
      <c r="J10102" s="0" t="n">
        <v>587052</v>
      </c>
    </row>
    <row r="10103" customFormat="false" ht="15" hidden="false" customHeight="false" outlineLevel="0" collapsed="false">
      <c r="A10103" s="0" t="n">
        <v>202409</v>
      </c>
      <c r="B10103" s="0" t="n">
        <v>202409</v>
      </c>
      <c r="C10103" s="37" t="s">
        <v>184</v>
      </c>
      <c r="D10103" s="37" t="s">
        <v>509</v>
      </c>
      <c r="E10103" s="0" t="n">
        <v>1</v>
      </c>
      <c r="F10103" s="38" t="s">
        <v>70</v>
      </c>
      <c r="G10103" s="37" t="s">
        <v>553</v>
      </c>
      <c r="H10103" s="0" t="n">
        <v>1603957</v>
      </c>
      <c r="I10103" s="0" t="n">
        <v>159863</v>
      </c>
      <c r="J10103" s="0" t="n">
        <v>32516</v>
      </c>
    </row>
    <row r="10104" customFormat="false" ht="15" hidden="false" customHeight="false" outlineLevel="0" collapsed="false">
      <c r="A10104" s="0" t="n">
        <v>202409</v>
      </c>
      <c r="B10104" s="0" t="n">
        <v>202409</v>
      </c>
      <c r="C10104" s="37" t="s">
        <v>109</v>
      </c>
      <c r="D10104" s="37" t="s">
        <v>143</v>
      </c>
      <c r="E10104" s="0" t="n">
        <v>1</v>
      </c>
      <c r="F10104" s="38" t="s">
        <v>70</v>
      </c>
      <c r="G10104" s="37" t="s">
        <v>554</v>
      </c>
      <c r="H10104" s="0" t="n">
        <v>396006</v>
      </c>
      <c r="I10104" s="0" t="n">
        <v>255433</v>
      </c>
      <c r="J10104" s="0" t="n">
        <v>5122</v>
      </c>
    </row>
    <row r="10105" customFormat="false" ht="15" hidden="false" customHeight="false" outlineLevel="0" collapsed="false">
      <c r="A10105" s="0" t="n">
        <v>202409</v>
      </c>
      <c r="B10105" s="0" t="n">
        <v>202409</v>
      </c>
      <c r="C10105" s="37" t="s">
        <v>136</v>
      </c>
      <c r="D10105" s="37" t="s">
        <v>314</v>
      </c>
      <c r="E10105" s="0" t="n">
        <v>1</v>
      </c>
      <c r="F10105" s="38" t="s">
        <v>70</v>
      </c>
      <c r="G10105" s="37" t="s">
        <v>555</v>
      </c>
      <c r="H10105" s="0" t="n">
        <v>2828250</v>
      </c>
      <c r="I10105" s="0" t="n">
        <v>355012</v>
      </c>
      <c r="J10105" s="0" t="n">
        <v>63125</v>
      </c>
    </row>
    <row r="10106" customFormat="false" ht="15" hidden="false" customHeight="false" outlineLevel="0" collapsed="false">
      <c r="A10106" s="0" t="n">
        <v>202409</v>
      </c>
      <c r="B10106" s="0" t="n">
        <v>202409</v>
      </c>
      <c r="C10106" s="37" t="s">
        <v>106</v>
      </c>
      <c r="D10106" s="37" t="s">
        <v>174</v>
      </c>
      <c r="E10106" s="0" t="n">
        <v>1</v>
      </c>
      <c r="F10106" s="38" t="s">
        <v>70</v>
      </c>
      <c r="G10106" s="37" t="s">
        <v>556</v>
      </c>
      <c r="H10106" s="0" t="n">
        <v>1041540</v>
      </c>
      <c r="I10106" s="0" t="n">
        <v>366687</v>
      </c>
      <c r="J10106" s="0" t="n">
        <v>71036</v>
      </c>
    </row>
    <row r="10107" customFormat="false" ht="15" hidden="false" customHeight="false" outlineLevel="0" collapsed="false">
      <c r="A10107" s="0" t="n">
        <v>202409</v>
      </c>
      <c r="B10107" s="0" t="n">
        <v>202409</v>
      </c>
      <c r="C10107" s="37" t="s">
        <v>112</v>
      </c>
      <c r="D10107" s="37" t="s">
        <v>482</v>
      </c>
      <c r="E10107" s="0" t="n">
        <v>1</v>
      </c>
      <c r="F10107" s="38" t="s">
        <v>70</v>
      </c>
      <c r="G10107" s="37" t="s">
        <v>557</v>
      </c>
      <c r="H10107" s="0" t="n">
        <v>828881</v>
      </c>
      <c r="I10107" s="0" t="n">
        <v>607461</v>
      </c>
      <c r="J10107" s="0" t="n">
        <v>-56852</v>
      </c>
    </row>
    <row r="10108" customFormat="false" ht="15" hidden="false" customHeight="false" outlineLevel="0" collapsed="false">
      <c r="A10108" s="0" t="n">
        <v>202409</v>
      </c>
      <c r="B10108" s="0" t="n">
        <v>202409</v>
      </c>
      <c r="C10108" s="37" t="s">
        <v>101</v>
      </c>
      <c r="D10108" s="37" t="s">
        <v>391</v>
      </c>
      <c r="E10108" s="0" t="n">
        <v>1</v>
      </c>
      <c r="F10108" s="38" t="s">
        <v>70</v>
      </c>
      <c r="G10108" s="37" t="s">
        <v>558</v>
      </c>
      <c r="H10108" s="0" t="n">
        <v>2602638</v>
      </c>
      <c r="I10108" s="0" t="n">
        <v>273649</v>
      </c>
      <c r="J10108" s="0" t="n">
        <v>18385</v>
      </c>
    </row>
    <row r="10109" customFormat="false" ht="15" hidden="false" customHeight="false" outlineLevel="0" collapsed="false">
      <c r="A10109" s="0" t="n">
        <v>202409</v>
      </c>
      <c r="B10109" s="0" t="n">
        <v>202409</v>
      </c>
      <c r="C10109" s="37" t="s">
        <v>197</v>
      </c>
      <c r="D10109" s="37" t="s">
        <v>470</v>
      </c>
      <c r="E10109" s="0" t="n">
        <v>1</v>
      </c>
      <c r="F10109" s="38" t="s">
        <v>70</v>
      </c>
      <c r="G10109" s="37" t="s">
        <v>559</v>
      </c>
      <c r="H10109" s="0" t="n">
        <v>246341</v>
      </c>
      <c r="I10109" s="0" t="n">
        <v>137106</v>
      </c>
      <c r="J10109" s="0" t="n">
        <v>-2437</v>
      </c>
    </row>
    <row r="10110" customFormat="false" ht="15" hidden="false" customHeight="false" outlineLevel="0" collapsed="false">
      <c r="A10110" s="0" t="n">
        <v>202409</v>
      </c>
      <c r="B10110" s="0" t="n">
        <v>202409</v>
      </c>
      <c r="C10110" s="37" t="s">
        <v>112</v>
      </c>
      <c r="D10110" s="37" t="s">
        <v>531</v>
      </c>
      <c r="E10110" s="0" t="n">
        <v>1</v>
      </c>
      <c r="F10110" s="38" t="s">
        <v>70</v>
      </c>
      <c r="G10110" s="37" t="s">
        <v>560</v>
      </c>
      <c r="H10110" s="0" t="n">
        <v>2187014</v>
      </c>
      <c r="I10110" s="0" t="n">
        <v>375511</v>
      </c>
      <c r="J10110" s="0" t="n">
        <v>-26355</v>
      </c>
    </row>
    <row r="10111" customFormat="false" ht="15" hidden="false" customHeight="false" outlineLevel="0" collapsed="false">
      <c r="A10111" s="0" t="n">
        <v>202409</v>
      </c>
      <c r="B10111" s="0" t="n">
        <v>202409</v>
      </c>
      <c r="C10111" s="37" t="s">
        <v>109</v>
      </c>
      <c r="D10111" s="37" t="s">
        <v>561</v>
      </c>
      <c r="E10111" s="0" t="n">
        <v>1</v>
      </c>
      <c r="F10111" s="38" t="s">
        <v>70</v>
      </c>
      <c r="G10111" s="37" t="s">
        <v>562</v>
      </c>
      <c r="H10111" s="0" t="n">
        <v>11270884</v>
      </c>
      <c r="I10111" s="0" t="n">
        <v>3724523</v>
      </c>
      <c r="J10111" s="0" t="n">
        <v>592956</v>
      </c>
    </row>
    <row r="10112" customFormat="false" ht="15" hidden="false" customHeight="false" outlineLevel="0" collapsed="false">
      <c r="A10112" s="0" t="n">
        <v>202409</v>
      </c>
      <c r="B10112" s="0" t="n">
        <v>202409</v>
      </c>
      <c r="C10112" s="37" t="s">
        <v>149</v>
      </c>
      <c r="D10112" s="37" t="s">
        <v>385</v>
      </c>
      <c r="E10112" s="0" t="n">
        <v>1</v>
      </c>
      <c r="F10112" s="38" t="s">
        <v>70</v>
      </c>
      <c r="G10112" s="37" t="s">
        <v>563</v>
      </c>
      <c r="H10112" s="0" t="n">
        <v>2454382</v>
      </c>
      <c r="I10112" s="0" t="n">
        <v>427337</v>
      </c>
      <c r="J10112" s="0" t="n">
        <v>54414</v>
      </c>
    </row>
    <row r="10113" customFormat="false" ht="15" hidden="false" customHeight="false" outlineLevel="0" collapsed="false">
      <c r="A10113" s="0" t="n">
        <v>202409</v>
      </c>
      <c r="B10113" s="0" t="n">
        <v>202409</v>
      </c>
      <c r="C10113" s="37" t="s">
        <v>178</v>
      </c>
      <c r="D10113" s="37" t="s">
        <v>294</v>
      </c>
      <c r="E10113" s="0" t="n">
        <v>1</v>
      </c>
      <c r="F10113" s="38" t="s">
        <v>70</v>
      </c>
      <c r="G10113" s="37" t="s">
        <v>564</v>
      </c>
      <c r="H10113" s="0" t="n">
        <v>663751</v>
      </c>
      <c r="I10113" s="0" t="n">
        <v>196908</v>
      </c>
      <c r="J10113" s="0" t="n">
        <v>20940</v>
      </c>
    </row>
    <row r="10114" customFormat="false" ht="15" hidden="false" customHeight="false" outlineLevel="0" collapsed="false">
      <c r="A10114" s="0" t="n">
        <v>202409</v>
      </c>
      <c r="B10114" s="0" t="n">
        <v>202409</v>
      </c>
      <c r="C10114" s="37" t="s">
        <v>112</v>
      </c>
      <c r="D10114" s="37" t="s">
        <v>476</v>
      </c>
      <c r="E10114" s="0" t="n">
        <v>1</v>
      </c>
      <c r="F10114" s="38" t="s">
        <v>70</v>
      </c>
      <c r="G10114" s="37" t="s">
        <v>565</v>
      </c>
      <c r="H10114" s="0" t="n">
        <v>522288</v>
      </c>
      <c r="I10114" s="0" t="n">
        <v>303159</v>
      </c>
      <c r="J10114" s="0" t="n">
        <v>-8655</v>
      </c>
    </row>
    <row r="10115" customFormat="false" ht="15" hidden="false" customHeight="false" outlineLevel="0" collapsed="false">
      <c r="A10115" s="0" t="n">
        <v>202409</v>
      </c>
      <c r="B10115" s="0" t="n">
        <v>202409</v>
      </c>
      <c r="C10115" s="37" t="s">
        <v>158</v>
      </c>
      <c r="D10115" s="37" t="s">
        <v>145</v>
      </c>
      <c r="E10115" s="0" t="n">
        <v>1</v>
      </c>
      <c r="F10115" s="38" t="s">
        <v>70</v>
      </c>
      <c r="G10115" s="37" t="s">
        <v>566</v>
      </c>
      <c r="H10115" s="0" t="n">
        <v>649586</v>
      </c>
      <c r="I10115" s="0" t="n">
        <v>163729</v>
      </c>
      <c r="J10115" s="0" t="n">
        <v>16544</v>
      </c>
    </row>
    <row r="10116" customFormat="false" ht="15" hidden="false" customHeight="false" outlineLevel="0" collapsed="false">
      <c r="A10116" s="0" t="n">
        <v>202409</v>
      </c>
      <c r="B10116" s="0" t="n">
        <v>202409</v>
      </c>
      <c r="C10116" s="37" t="s">
        <v>95</v>
      </c>
      <c r="D10116" s="37" t="s">
        <v>223</v>
      </c>
      <c r="E10116" s="0" t="n">
        <v>1</v>
      </c>
      <c r="F10116" s="38" t="s">
        <v>70</v>
      </c>
      <c r="G10116" s="37" t="s">
        <v>567</v>
      </c>
      <c r="H10116" s="0" t="n">
        <v>748580</v>
      </c>
      <c r="I10116" s="0" t="n">
        <v>163284</v>
      </c>
      <c r="J10116" s="0" t="n">
        <v>-8335</v>
      </c>
    </row>
    <row r="10117" customFormat="false" ht="15" hidden="false" customHeight="false" outlineLevel="0" collapsed="false">
      <c r="A10117" s="0" t="n">
        <v>202409</v>
      </c>
      <c r="B10117" s="0" t="n">
        <v>202409</v>
      </c>
      <c r="C10117" s="37" t="s">
        <v>197</v>
      </c>
      <c r="D10117" s="37" t="s">
        <v>495</v>
      </c>
      <c r="E10117" s="0" t="n">
        <v>1</v>
      </c>
      <c r="F10117" s="38" t="s">
        <v>70</v>
      </c>
      <c r="G10117" s="37" t="s">
        <v>568</v>
      </c>
      <c r="H10117" s="0" t="n">
        <v>634465</v>
      </c>
      <c r="I10117" s="0" t="n">
        <v>126162</v>
      </c>
      <c r="J10117" s="0" t="n">
        <v>11068</v>
      </c>
    </row>
    <row r="10118" customFormat="false" ht="15" hidden="false" customHeight="false" outlineLevel="0" collapsed="false">
      <c r="A10118" s="0" t="n">
        <v>202409</v>
      </c>
      <c r="B10118" s="0" t="n">
        <v>202409</v>
      </c>
      <c r="C10118" s="37" t="s">
        <v>124</v>
      </c>
      <c r="D10118" s="37" t="s">
        <v>569</v>
      </c>
      <c r="E10118" s="0" t="n">
        <v>1</v>
      </c>
      <c r="F10118" s="38" t="s">
        <v>70</v>
      </c>
      <c r="G10118" s="37" t="s">
        <v>570</v>
      </c>
      <c r="H10118" s="0" t="n">
        <v>3842453</v>
      </c>
      <c r="I10118" s="0" t="n">
        <v>1203047</v>
      </c>
      <c r="J10118" s="0" t="n">
        <v>16656</v>
      </c>
    </row>
    <row r="10119" customFormat="false" ht="15" hidden="false" customHeight="false" outlineLevel="0" collapsed="false">
      <c r="A10119" s="0" t="n">
        <v>202409</v>
      </c>
      <c r="B10119" s="0" t="n">
        <v>202409</v>
      </c>
      <c r="C10119" s="37" t="s">
        <v>136</v>
      </c>
      <c r="D10119" s="37" t="s">
        <v>571</v>
      </c>
      <c r="E10119" s="0" t="n">
        <v>1</v>
      </c>
      <c r="F10119" s="38" t="s">
        <v>70</v>
      </c>
      <c r="G10119" s="37" t="s">
        <v>572</v>
      </c>
      <c r="H10119" s="0" t="n">
        <v>144423</v>
      </c>
      <c r="I10119" s="0" t="n">
        <v>68293</v>
      </c>
      <c r="J10119" s="0" t="n">
        <v>12640</v>
      </c>
    </row>
    <row r="10120" customFormat="false" ht="15" hidden="false" customHeight="false" outlineLevel="0" collapsed="false">
      <c r="A10120" s="0" t="n">
        <v>202409</v>
      </c>
      <c r="B10120" s="0" t="n">
        <v>202409</v>
      </c>
      <c r="C10120" s="37" t="s">
        <v>149</v>
      </c>
      <c r="D10120" s="37" t="s">
        <v>116</v>
      </c>
      <c r="E10120" s="0" t="n">
        <v>1</v>
      </c>
      <c r="F10120" s="38" t="s">
        <v>70</v>
      </c>
      <c r="G10120" s="37" t="s">
        <v>573</v>
      </c>
      <c r="H10120" s="0" t="n">
        <v>3456152</v>
      </c>
      <c r="I10120" s="0" t="n">
        <v>1441217</v>
      </c>
      <c r="J10120" s="0" t="n">
        <v>62960</v>
      </c>
    </row>
    <row r="10121" customFormat="false" ht="15" hidden="false" customHeight="false" outlineLevel="0" collapsed="false">
      <c r="A10121" s="0" t="n">
        <v>202409</v>
      </c>
      <c r="B10121" s="0" t="n">
        <v>202409</v>
      </c>
      <c r="C10121" s="37" t="s">
        <v>158</v>
      </c>
      <c r="D10121" s="37" t="s">
        <v>476</v>
      </c>
      <c r="E10121" s="0" t="n">
        <v>1</v>
      </c>
      <c r="F10121" s="38" t="s">
        <v>70</v>
      </c>
      <c r="G10121" s="37" t="s">
        <v>574</v>
      </c>
      <c r="H10121" s="0" t="n">
        <v>825305</v>
      </c>
      <c r="I10121" s="0" t="n">
        <v>302040</v>
      </c>
      <c r="J10121" s="0" t="n">
        <v>31148</v>
      </c>
    </row>
    <row r="10122" customFormat="false" ht="15" hidden="false" customHeight="false" outlineLevel="0" collapsed="false">
      <c r="A10122" s="0" t="n">
        <v>202409</v>
      </c>
      <c r="B10122" s="0" t="n">
        <v>202409</v>
      </c>
      <c r="C10122" s="37" t="s">
        <v>106</v>
      </c>
      <c r="D10122" s="37" t="s">
        <v>237</v>
      </c>
      <c r="E10122" s="0" t="n">
        <v>1</v>
      </c>
      <c r="F10122" s="38" t="s">
        <v>70</v>
      </c>
      <c r="G10122" s="37" t="s">
        <v>575</v>
      </c>
      <c r="H10122" s="0" t="n">
        <v>1468105</v>
      </c>
      <c r="I10122" s="0" t="n">
        <v>302865</v>
      </c>
      <c r="J10122" s="0" t="n">
        <v>31297</v>
      </c>
    </row>
    <row r="10123" customFormat="false" ht="15" hidden="false" customHeight="false" outlineLevel="0" collapsed="false">
      <c r="A10123" s="0" t="n">
        <v>202409</v>
      </c>
      <c r="B10123" s="0" t="n">
        <v>202409</v>
      </c>
      <c r="C10123" s="37" t="s">
        <v>152</v>
      </c>
      <c r="D10123" s="37" t="s">
        <v>445</v>
      </c>
      <c r="E10123" s="0" t="n">
        <v>1</v>
      </c>
      <c r="F10123" s="38" t="s">
        <v>70</v>
      </c>
      <c r="G10123" s="37" t="s">
        <v>576</v>
      </c>
      <c r="H10123" s="0" t="n">
        <v>338779</v>
      </c>
      <c r="I10123" s="0" t="n">
        <v>80198</v>
      </c>
      <c r="J10123" s="0" t="n">
        <v>5808</v>
      </c>
    </row>
    <row r="10124" customFormat="false" ht="15" hidden="false" customHeight="false" outlineLevel="0" collapsed="false">
      <c r="A10124" s="0" t="n">
        <v>202409</v>
      </c>
      <c r="B10124" s="0" t="n">
        <v>202409</v>
      </c>
      <c r="C10124" s="37" t="s">
        <v>112</v>
      </c>
      <c r="D10124" s="37" t="s">
        <v>367</v>
      </c>
      <c r="E10124" s="0" t="n">
        <v>1</v>
      </c>
      <c r="F10124" s="38" t="s">
        <v>70</v>
      </c>
      <c r="G10124" s="37" t="s">
        <v>577</v>
      </c>
      <c r="H10124" s="0" t="n">
        <v>4943463</v>
      </c>
      <c r="I10124" s="0" t="n">
        <v>1074211</v>
      </c>
      <c r="J10124" s="0" t="n">
        <v>97252</v>
      </c>
    </row>
    <row r="10125" customFormat="false" ht="15" hidden="false" customHeight="false" outlineLevel="0" collapsed="false">
      <c r="A10125" s="0" t="n">
        <v>202409</v>
      </c>
      <c r="B10125" s="0" t="n">
        <v>202409</v>
      </c>
      <c r="C10125" s="37" t="s">
        <v>109</v>
      </c>
      <c r="D10125" s="37" t="s">
        <v>320</v>
      </c>
      <c r="E10125" s="0" t="n">
        <v>1</v>
      </c>
      <c r="F10125" s="38" t="s">
        <v>70</v>
      </c>
      <c r="G10125" s="37" t="s">
        <v>578</v>
      </c>
      <c r="H10125" s="0" t="n">
        <v>4917147</v>
      </c>
      <c r="I10125" s="0" t="n">
        <v>549630</v>
      </c>
      <c r="J10125" s="0" t="n">
        <v>60667</v>
      </c>
    </row>
    <row r="10126" customFormat="false" ht="15" hidden="false" customHeight="false" outlineLevel="0" collapsed="false">
      <c r="A10126" s="0" t="n">
        <v>202409</v>
      </c>
      <c r="B10126" s="0" t="n">
        <v>202409</v>
      </c>
      <c r="C10126" s="37" t="s">
        <v>197</v>
      </c>
      <c r="D10126" s="37" t="s">
        <v>362</v>
      </c>
      <c r="E10126" s="0" t="n">
        <v>1</v>
      </c>
      <c r="F10126" s="38" t="s">
        <v>70</v>
      </c>
      <c r="G10126" s="37" t="s">
        <v>579</v>
      </c>
      <c r="H10126" s="0" t="n">
        <v>2863885</v>
      </c>
      <c r="I10126" s="0" t="n">
        <v>1275803</v>
      </c>
      <c r="J10126" s="0" t="n">
        <v>-12298</v>
      </c>
    </row>
    <row r="10127" customFormat="false" ht="15" hidden="false" customHeight="false" outlineLevel="0" collapsed="false">
      <c r="A10127" s="0" t="n">
        <v>202409</v>
      </c>
      <c r="B10127" s="0" t="n">
        <v>202409</v>
      </c>
      <c r="C10127" s="37" t="s">
        <v>106</v>
      </c>
      <c r="D10127" s="37" t="s">
        <v>280</v>
      </c>
      <c r="E10127" s="0" t="n">
        <v>1</v>
      </c>
      <c r="F10127" s="38" t="s">
        <v>70</v>
      </c>
      <c r="G10127" s="37" t="s">
        <v>580</v>
      </c>
      <c r="H10127" s="0" t="n">
        <v>215449</v>
      </c>
      <c r="I10127" s="0" t="n">
        <v>17564</v>
      </c>
      <c r="J10127" s="0" t="n">
        <v>2113</v>
      </c>
    </row>
    <row r="10128" customFormat="false" ht="15" hidden="false" customHeight="false" outlineLevel="0" collapsed="false">
      <c r="A10128" s="0" t="n">
        <v>202409</v>
      </c>
      <c r="B10128" s="0" t="n">
        <v>202409</v>
      </c>
      <c r="C10128" s="37" t="s">
        <v>136</v>
      </c>
      <c r="D10128" s="37" t="s">
        <v>208</v>
      </c>
      <c r="E10128" s="0" t="n">
        <v>1</v>
      </c>
      <c r="F10128" s="38" t="s">
        <v>70</v>
      </c>
      <c r="G10128" s="37" t="s">
        <v>581</v>
      </c>
      <c r="H10128" s="0" t="n">
        <v>2524581</v>
      </c>
      <c r="I10128" s="0" t="n">
        <v>438102</v>
      </c>
      <c r="J10128" s="0" t="n">
        <v>72894</v>
      </c>
    </row>
    <row r="10129" customFormat="false" ht="15" hidden="false" customHeight="false" outlineLevel="0" collapsed="false">
      <c r="A10129" s="0" t="n">
        <v>202409</v>
      </c>
      <c r="B10129" s="0" t="n">
        <v>202409</v>
      </c>
      <c r="C10129" s="37" t="s">
        <v>124</v>
      </c>
      <c r="D10129" s="37" t="s">
        <v>212</v>
      </c>
      <c r="E10129" s="0" t="n">
        <v>1</v>
      </c>
      <c r="F10129" s="38" t="s">
        <v>70</v>
      </c>
      <c r="G10129" s="37" t="s">
        <v>582</v>
      </c>
      <c r="H10129" s="0" t="n">
        <v>1632805</v>
      </c>
      <c r="I10129" s="0" t="n">
        <v>944036</v>
      </c>
      <c r="J10129" s="0" t="n">
        <v>113034</v>
      </c>
    </row>
    <row r="10130" customFormat="false" ht="15" hidden="false" customHeight="false" outlineLevel="0" collapsed="false">
      <c r="A10130" s="0" t="n">
        <v>202409</v>
      </c>
      <c r="B10130" s="0" t="n">
        <v>202409</v>
      </c>
      <c r="C10130" s="37" t="s">
        <v>109</v>
      </c>
      <c r="D10130" s="37" t="s">
        <v>482</v>
      </c>
      <c r="E10130" s="0" t="n">
        <v>1</v>
      </c>
      <c r="F10130" s="38" t="s">
        <v>70</v>
      </c>
      <c r="G10130" s="37" t="s">
        <v>583</v>
      </c>
      <c r="H10130" s="0" t="n">
        <v>147936</v>
      </c>
      <c r="I10130" s="0" t="n">
        <v>30515</v>
      </c>
      <c r="J10130" s="0" t="n">
        <v>1360</v>
      </c>
    </row>
    <row r="10131" customFormat="false" ht="15" hidden="false" customHeight="false" outlineLevel="0" collapsed="false">
      <c r="A10131" s="0" t="n">
        <v>202409</v>
      </c>
      <c r="B10131" s="0" t="n">
        <v>202409</v>
      </c>
      <c r="C10131" s="37" t="s">
        <v>178</v>
      </c>
      <c r="D10131" s="37" t="s">
        <v>216</v>
      </c>
      <c r="E10131" s="0" t="n">
        <v>1</v>
      </c>
      <c r="F10131" s="38" t="s">
        <v>70</v>
      </c>
      <c r="G10131" s="37" t="s">
        <v>584</v>
      </c>
      <c r="H10131" s="0" t="n">
        <v>1145703</v>
      </c>
      <c r="I10131" s="0" t="n">
        <v>284730</v>
      </c>
      <c r="J10131" s="0" t="n">
        <v>27744</v>
      </c>
    </row>
    <row r="10132" customFormat="false" ht="15" hidden="false" customHeight="false" outlineLevel="0" collapsed="false">
      <c r="A10132" s="0" t="n">
        <v>202409</v>
      </c>
      <c r="B10132" s="0" t="n">
        <v>202409</v>
      </c>
      <c r="C10132" s="37" t="s">
        <v>95</v>
      </c>
      <c r="D10132" s="37" t="s">
        <v>383</v>
      </c>
      <c r="E10132" s="0" t="n">
        <v>1</v>
      </c>
      <c r="F10132" s="38" t="s">
        <v>70</v>
      </c>
      <c r="G10132" s="37" t="s">
        <v>585</v>
      </c>
      <c r="H10132" s="0" t="n">
        <v>1818552</v>
      </c>
      <c r="I10132" s="0" t="n">
        <v>418758</v>
      </c>
      <c r="J10132" s="0" t="n">
        <v>18268</v>
      </c>
    </row>
    <row r="10133" customFormat="false" ht="15" hidden="false" customHeight="false" outlineLevel="0" collapsed="false">
      <c r="A10133" s="0" t="n">
        <v>202409</v>
      </c>
      <c r="B10133" s="0" t="n">
        <v>202409</v>
      </c>
      <c r="C10133" s="37" t="s">
        <v>106</v>
      </c>
      <c r="D10133" s="37" t="s">
        <v>586</v>
      </c>
      <c r="E10133" s="0" t="n">
        <v>1</v>
      </c>
      <c r="F10133" s="38" t="s">
        <v>70</v>
      </c>
      <c r="G10133" s="37" t="s">
        <v>587</v>
      </c>
      <c r="H10133" s="0" t="n">
        <v>2647364</v>
      </c>
      <c r="I10133" s="0" t="n">
        <v>993537</v>
      </c>
      <c r="J10133" s="0" t="n">
        <v>67686</v>
      </c>
    </row>
    <row r="10134" customFormat="false" ht="15" hidden="false" customHeight="false" outlineLevel="0" collapsed="false">
      <c r="A10134" s="0" t="n">
        <v>202409</v>
      </c>
      <c r="B10134" s="0" t="n">
        <v>202409</v>
      </c>
      <c r="C10134" s="37" t="s">
        <v>178</v>
      </c>
      <c r="D10134" s="37" t="s">
        <v>356</v>
      </c>
      <c r="E10134" s="0" t="n">
        <v>1</v>
      </c>
      <c r="F10134" s="38" t="s">
        <v>70</v>
      </c>
      <c r="G10134" s="37" t="s">
        <v>588</v>
      </c>
      <c r="H10134" s="0" t="n">
        <v>1464506</v>
      </c>
      <c r="I10134" s="0" t="n">
        <v>193596</v>
      </c>
      <c r="J10134" s="0" t="n">
        <v>-7505</v>
      </c>
    </row>
    <row r="10135" customFormat="false" ht="15" hidden="false" customHeight="false" outlineLevel="0" collapsed="false">
      <c r="A10135" s="0" t="n">
        <v>202409</v>
      </c>
      <c r="B10135" s="0" t="n">
        <v>202409</v>
      </c>
      <c r="C10135" s="37" t="s">
        <v>124</v>
      </c>
      <c r="D10135" s="37" t="s">
        <v>367</v>
      </c>
      <c r="E10135" s="0" t="n">
        <v>1</v>
      </c>
      <c r="F10135" s="38" t="s">
        <v>70</v>
      </c>
      <c r="G10135" s="37" t="s">
        <v>589</v>
      </c>
      <c r="H10135" s="0" t="n">
        <v>1971575</v>
      </c>
      <c r="I10135" s="0" t="n">
        <v>338599</v>
      </c>
      <c r="J10135" s="0" t="n">
        <v>73817</v>
      </c>
    </row>
    <row r="10136" customFormat="false" ht="15" hidden="false" customHeight="false" outlineLevel="0" collapsed="false">
      <c r="A10136" s="0" t="n">
        <v>202409</v>
      </c>
      <c r="B10136" s="0" t="n">
        <v>202409</v>
      </c>
      <c r="C10136" s="37" t="s">
        <v>101</v>
      </c>
      <c r="D10136" s="37" t="s">
        <v>590</v>
      </c>
      <c r="E10136" s="0" t="n">
        <v>1</v>
      </c>
      <c r="F10136" s="38" t="s">
        <v>70</v>
      </c>
      <c r="G10136" s="37" t="s">
        <v>591</v>
      </c>
      <c r="H10136" s="0" t="n">
        <v>7461241</v>
      </c>
      <c r="I10136" s="0" t="n">
        <v>4139069</v>
      </c>
      <c r="J10136" s="0" t="n">
        <v>1132237</v>
      </c>
    </row>
    <row r="10137" customFormat="false" ht="15" hidden="false" customHeight="false" outlineLevel="0" collapsed="false">
      <c r="A10137" s="0" t="n">
        <v>202409</v>
      </c>
      <c r="B10137" s="0" t="n">
        <v>202409</v>
      </c>
      <c r="C10137" s="37" t="s">
        <v>112</v>
      </c>
      <c r="D10137" s="37" t="s">
        <v>141</v>
      </c>
      <c r="E10137" s="0" t="n">
        <v>1</v>
      </c>
      <c r="F10137" s="38" t="s">
        <v>70</v>
      </c>
      <c r="G10137" s="37" t="s">
        <v>592</v>
      </c>
      <c r="H10137" s="0" t="n">
        <v>4544457</v>
      </c>
      <c r="I10137" s="0" t="n">
        <v>879089</v>
      </c>
      <c r="J10137" s="0" t="n">
        <v>8445</v>
      </c>
    </row>
    <row r="10138" customFormat="false" ht="15" hidden="false" customHeight="false" outlineLevel="0" collapsed="false">
      <c r="A10138" s="0" t="n">
        <v>202409</v>
      </c>
      <c r="B10138" s="0" t="n">
        <v>202409</v>
      </c>
      <c r="C10138" s="37" t="s">
        <v>149</v>
      </c>
      <c r="D10138" s="37" t="s">
        <v>113</v>
      </c>
      <c r="E10138" s="0" t="n">
        <v>1</v>
      </c>
      <c r="F10138" s="38" t="s">
        <v>70</v>
      </c>
      <c r="G10138" s="37" t="s">
        <v>593</v>
      </c>
      <c r="H10138" s="0" t="n">
        <v>34873</v>
      </c>
      <c r="I10138" s="0" t="n">
        <v>11121</v>
      </c>
      <c r="J10138" s="0" t="n">
        <v>1764</v>
      </c>
    </row>
    <row r="10139" customFormat="false" ht="15" hidden="false" customHeight="false" outlineLevel="0" collapsed="false">
      <c r="A10139" s="0" t="n">
        <v>202409</v>
      </c>
      <c r="B10139" s="0" t="n">
        <v>202409</v>
      </c>
      <c r="C10139" s="37" t="s">
        <v>178</v>
      </c>
      <c r="D10139" s="37" t="s">
        <v>102</v>
      </c>
      <c r="E10139" s="0" t="n">
        <v>1</v>
      </c>
      <c r="F10139" s="38" t="s">
        <v>70</v>
      </c>
      <c r="G10139" s="37" t="s">
        <v>594</v>
      </c>
      <c r="H10139" s="0" t="n">
        <v>1030610</v>
      </c>
      <c r="I10139" s="0" t="n">
        <v>158123</v>
      </c>
      <c r="J10139" s="0" t="n">
        <v>35702</v>
      </c>
    </row>
    <row r="10140" customFormat="false" ht="15" hidden="false" customHeight="false" outlineLevel="0" collapsed="false">
      <c r="A10140" s="0" t="n">
        <v>202409</v>
      </c>
      <c r="B10140" s="0" t="n">
        <v>202409</v>
      </c>
      <c r="C10140" s="37" t="s">
        <v>98</v>
      </c>
      <c r="D10140" s="37" t="s">
        <v>102</v>
      </c>
      <c r="E10140" s="0" t="n">
        <v>1</v>
      </c>
      <c r="F10140" s="38" t="s">
        <v>70</v>
      </c>
      <c r="G10140" s="37" t="s">
        <v>595</v>
      </c>
      <c r="H10140" s="0" t="n">
        <v>1186518</v>
      </c>
      <c r="I10140" s="0" t="n">
        <v>592758</v>
      </c>
      <c r="J10140" s="0" t="n">
        <v>-9343</v>
      </c>
    </row>
    <row r="10141" customFormat="false" ht="15" hidden="false" customHeight="false" outlineLevel="0" collapsed="false">
      <c r="A10141" s="0" t="n">
        <v>202409</v>
      </c>
      <c r="B10141" s="0" t="n">
        <v>202409</v>
      </c>
      <c r="C10141" s="37" t="s">
        <v>184</v>
      </c>
      <c r="D10141" s="37" t="s">
        <v>163</v>
      </c>
      <c r="E10141" s="0" t="n">
        <v>1</v>
      </c>
      <c r="F10141" s="38" t="s">
        <v>70</v>
      </c>
      <c r="G10141" s="37" t="s">
        <v>596</v>
      </c>
      <c r="H10141" s="0" t="n">
        <v>166224</v>
      </c>
      <c r="I10141" s="0" t="n">
        <v>62808</v>
      </c>
      <c r="J10141" s="0" t="n">
        <v>-8532</v>
      </c>
    </row>
    <row r="10142" customFormat="false" ht="15" hidden="false" customHeight="false" outlineLevel="0" collapsed="false">
      <c r="A10142" s="0" t="n">
        <v>202409</v>
      </c>
      <c r="B10142" s="0" t="n">
        <v>202409</v>
      </c>
      <c r="C10142" s="37" t="s">
        <v>184</v>
      </c>
      <c r="D10142" s="37" t="s">
        <v>380</v>
      </c>
      <c r="E10142" s="0" t="n">
        <v>1</v>
      </c>
      <c r="F10142" s="38" t="s">
        <v>70</v>
      </c>
      <c r="G10142" s="37" t="s">
        <v>597</v>
      </c>
      <c r="H10142" s="0" t="n">
        <v>1554000</v>
      </c>
      <c r="I10142" s="0" t="n">
        <v>449213</v>
      </c>
      <c r="J10142" s="0" t="n">
        <v>104074</v>
      </c>
    </row>
    <row r="10143" customFormat="false" ht="15" hidden="false" customHeight="false" outlineLevel="0" collapsed="false">
      <c r="A10143" s="0" t="n">
        <v>202409</v>
      </c>
      <c r="B10143" s="0" t="n">
        <v>202409</v>
      </c>
      <c r="C10143" s="37" t="s">
        <v>98</v>
      </c>
      <c r="D10143" s="37" t="s">
        <v>380</v>
      </c>
      <c r="E10143" s="0" t="n">
        <v>1</v>
      </c>
      <c r="F10143" s="38" t="s">
        <v>70</v>
      </c>
      <c r="G10143" s="37" t="s">
        <v>598</v>
      </c>
      <c r="H10143" s="0" t="n">
        <v>5770551</v>
      </c>
      <c r="I10143" s="0" t="n">
        <v>828507</v>
      </c>
      <c r="J10143" s="0" t="n">
        <v>65425</v>
      </c>
    </row>
    <row r="10144" customFormat="false" ht="15" hidden="false" customHeight="false" outlineLevel="0" collapsed="false">
      <c r="A10144" s="0" t="n">
        <v>202409</v>
      </c>
      <c r="B10144" s="0" t="n">
        <v>202409</v>
      </c>
      <c r="C10144" s="37" t="s">
        <v>109</v>
      </c>
      <c r="D10144" s="37" t="s">
        <v>372</v>
      </c>
      <c r="E10144" s="0" t="n">
        <v>1</v>
      </c>
      <c r="F10144" s="38" t="s">
        <v>70</v>
      </c>
      <c r="G10144" s="37" t="s">
        <v>599</v>
      </c>
      <c r="H10144" s="0" t="n">
        <v>343308</v>
      </c>
      <c r="I10144" s="0" t="n">
        <v>99923</v>
      </c>
      <c r="J10144" s="0" t="n">
        <v>2803</v>
      </c>
    </row>
    <row r="10145" customFormat="false" ht="15" hidden="false" customHeight="false" outlineLevel="0" collapsed="false">
      <c r="A10145" s="0" t="n">
        <v>202409</v>
      </c>
      <c r="B10145" s="0" t="n">
        <v>202409</v>
      </c>
      <c r="C10145" s="37" t="s">
        <v>152</v>
      </c>
      <c r="D10145" s="37" t="s">
        <v>220</v>
      </c>
      <c r="E10145" s="0" t="n">
        <v>1</v>
      </c>
      <c r="F10145" s="38" t="s">
        <v>70</v>
      </c>
      <c r="G10145" s="37" t="s">
        <v>600</v>
      </c>
      <c r="H10145" s="0" t="n">
        <v>1814170</v>
      </c>
      <c r="I10145" s="0" t="n">
        <v>1167549</v>
      </c>
      <c r="J10145" s="0" t="n">
        <v>98931</v>
      </c>
    </row>
    <row r="10146" customFormat="false" ht="15" hidden="false" customHeight="false" outlineLevel="0" collapsed="false">
      <c r="A10146" s="0" t="n">
        <v>202409</v>
      </c>
      <c r="B10146" s="0" t="n">
        <v>202409</v>
      </c>
      <c r="C10146" s="37" t="s">
        <v>149</v>
      </c>
      <c r="D10146" s="37" t="s">
        <v>216</v>
      </c>
      <c r="E10146" s="0" t="n">
        <v>1</v>
      </c>
      <c r="F10146" s="38" t="s">
        <v>70</v>
      </c>
      <c r="G10146" s="37" t="s">
        <v>601</v>
      </c>
      <c r="H10146" s="0" t="n">
        <v>517021</v>
      </c>
      <c r="I10146" s="0" t="n">
        <v>121963</v>
      </c>
      <c r="J10146" s="0" t="n">
        <v>5256</v>
      </c>
    </row>
    <row r="10147" customFormat="false" ht="15" hidden="false" customHeight="false" outlineLevel="0" collapsed="false">
      <c r="A10147" s="0" t="n">
        <v>202409</v>
      </c>
      <c r="B10147" s="0" t="n">
        <v>202409</v>
      </c>
      <c r="C10147" s="37" t="s">
        <v>124</v>
      </c>
      <c r="D10147" s="37" t="s">
        <v>249</v>
      </c>
      <c r="E10147" s="0" t="n">
        <v>1</v>
      </c>
      <c r="F10147" s="38" t="s">
        <v>70</v>
      </c>
      <c r="G10147" s="37" t="s">
        <v>602</v>
      </c>
      <c r="H10147" s="0" t="n">
        <v>500822</v>
      </c>
      <c r="I10147" s="0" t="n">
        <v>276851</v>
      </c>
      <c r="J10147" s="0" t="n">
        <v>104081</v>
      </c>
    </row>
    <row r="10148" customFormat="false" ht="15" hidden="false" customHeight="false" outlineLevel="0" collapsed="false">
      <c r="A10148" s="0" t="n">
        <v>202409</v>
      </c>
      <c r="B10148" s="0" t="n">
        <v>202409</v>
      </c>
      <c r="C10148" s="37" t="s">
        <v>115</v>
      </c>
      <c r="D10148" s="37" t="s">
        <v>603</v>
      </c>
      <c r="E10148" s="0" t="n">
        <v>1</v>
      </c>
      <c r="F10148" s="38" t="s">
        <v>70</v>
      </c>
      <c r="G10148" s="37" t="s">
        <v>604</v>
      </c>
      <c r="H10148" s="0" t="n">
        <v>7340499</v>
      </c>
      <c r="I10148" s="0" t="n">
        <v>986346</v>
      </c>
      <c r="J10148" s="0" t="n">
        <v>26562</v>
      </c>
    </row>
    <row r="10149" customFormat="false" ht="15" hidden="false" customHeight="false" outlineLevel="0" collapsed="false">
      <c r="A10149" s="0" t="n">
        <v>202409</v>
      </c>
      <c r="B10149" s="0" t="n">
        <v>202409</v>
      </c>
      <c r="C10149" s="37" t="s">
        <v>158</v>
      </c>
      <c r="D10149" s="37" t="s">
        <v>519</v>
      </c>
      <c r="E10149" s="0" t="n">
        <v>1</v>
      </c>
      <c r="F10149" s="38" t="s">
        <v>70</v>
      </c>
      <c r="G10149" s="37" t="s">
        <v>605</v>
      </c>
      <c r="H10149" s="0" t="n">
        <v>485381</v>
      </c>
      <c r="I10149" s="0" t="n">
        <v>146523</v>
      </c>
      <c r="J10149" s="0" t="n">
        <v>16518</v>
      </c>
    </row>
    <row r="10150" customFormat="false" ht="15" hidden="false" customHeight="false" outlineLevel="0" collapsed="false">
      <c r="A10150" s="0" t="n">
        <v>202409</v>
      </c>
      <c r="B10150" s="0" t="n">
        <v>202409</v>
      </c>
      <c r="C10150" s="37" t="s">
        <v>106</v>
      </c>
      <c r="D10150" s="37" t="s">
        <v>606</v>
      </c>
      <c r="E10150" s="0" t="n">
        <v>1</v>
      </c>
      <c r="F10150" s="38" t="s">
        <v>70</v>
      </c>
      <c r="G10150" s="37" t="s">
        <v>607</v>
      </c>
      <c r="H10150" s="0" t="n">
        <v>1689676</v>
      </c>
      <c r="I10150" s="0" t="n">
        <v>259191</v>
      </c>
      <c r="J10150" s="0" t="n">
        <v>54229</v>
      </c>
    </row>
    <row r="10151" customFormat="false" ht="15" hidden="false" customHeight="false" outlineLevel="0" collapsed="false">
      <c r="A10151" s="0" t="n">
        <v>202409</v>
      </c>
      <c r="B10151" s="0" t="n">
        <v>202409</v>
      </c>
      <c r="C10151" s="37" t="s">
        <v>152</v>
      </c>
      <c r="D10151" s="37" t="s">
        <v>608</v>
      </c>
      <c r="E10151" s="0" t="n">
        <v>1</v>
      </c>
      <c r="F10151" s="38" t="s">
        <v>70</v>
      </c>
      <c r="G10151" s="37" t="s">
        <v>609</v>
      </c>
      <c r="H10151" s="0" t="n">
        <v>167178</v>
      </c>
      <c r="I10151" s="0" t="n">
        <v>27359</v>
      </c>
      <c r="J10151" s="0" t="n">
        <v>5711</v>
      </c>
    </row>
    <row r="10152" customFormat="false" ht="15" hidden="false" customHeight="false" outlineLevel="0" collapsed="false">
      <c r="A10152" s="0" t="n">
        <v>202409</v>
      </c>
      <c r="B10152" s="0" t="n">
        <v>202409</v>
      </c>
      <c r="C10152" s="37" t="s">
        <v>109</v>
      </c>
      <c r="D10152" s="37" t="s">
        <v>393</v>
      </c>
      <c r="E10152" s="0" t="n">
        <v>1</v>
      </c>
      <c r="F10152" s="38" t="s">
        <v>70</v>
      </c>
      <c r="G10152" s="37" t="s">
        <v>610</v>
      </c>
      <c r="H10152" s="0" t="n">
        <v>12326945</v>
      </c>
      <c r="I10152" s="0" t="n">
        <v>904538</v>
      </c>
      <c r="J10152" s="0" t="n">
        <v>171499</v>
      </c>
    </row>
    <row r="10153" customFormat="false" ht="15" hidden="false" customHeight="false" outlineLevel="0" collapsed="false">
      <c r="A10153" s="0" t="n">
        <v>202409</v>
      </c>
      <c r="B10153" s="0" t="n">
        <v>202409</v>
      </c>
      <c r="C10153" s="37" t="s">
        <v>178</v>
      </c>
      <c r="D10153" s="37" t="s">
        <v>320</v>
      </c>
      <c r="E10153" s="0" t="n">
        <v>1</v>
      </c>
      <c r="F10153" s="38" t="s">
        <v>70</v>
      </c>
      <c r="G10153" s="37" t="s">
        <v>611</v>
      </c>
      <c r="H10153" s="0" t="n">
        <v>2400717</v>
      </c>
      <c r="I10153" s="0" t="n">
        <v>756555</v>
      </c>
      <c r="J10153" s="0" t="n">
        <v>28320</v>
      </c>
    </row>
    <row r="10154" customFormat="false" ht="15" hidden="false" customHeight="false" outlineLevel="0" collapsed="false">
      <c r="A10154" s="0" t="n">
        <v>202409</v>
      </c>
      <c r="B10154" s="0" t="n">
        <v>202409</v>
      </c>
      <c r="C10154" s="37" t="s">
        <v>101</v>
      </c>
      <c r="D10154" s="37" t="s">
        <v>104</v>
      </c>
      <c r="E10154" s="0" t="n">
        <v>1</v>
      </c>
      <c r="F10154" s="38" t="s">
        <v>70</v>
      </c>
      <c r="G10154" s="37" t="s">
        <v>612</v>
      </c>
      <c r="H10154" s="0" t="n">
        <v>977495</v>
      </c>
      <c r="I10154" s="0" t="n">
        <v>291251</v>
      </c>
      <c r="J10154" s="0" t="n">
        <v>18870</v>
      </c>
    </row>
    <row r="10155" customFormat="false" ht="15" hidden="false" customHeight="false" outlineLevel="0" collapsed="false">
      <c r="A10155" s="0" t="n">
        <v>202409</v>
      </c>
      <c r="B10155" s="0" t="n">
        <v>202409</v>
      </c>
      <c r="C10155" s="37" t="s">
        <v>124</v>
      </c>
      <c r="D10155" s="37" t="s">
        <v>362</v>
      </c>
      <c r="E10155" s="0" t="n">
        <v>1</v>
      </c>
      <c r="F10155" s="38" t="s">
        <v>70</v>
      </c>
      <c r="G10155" s="37" t="s">
        <v>613</v>
      </c>
      <c r="H10155" s="0" t="n">
        <v>1957028</v>
      </c>
      <c r="I10155" s="0" t="n">
        <v>340295</v>
      </c>
      <c r="J10155" s="0" t="n">
        <v>-46772</v>
      </c>
    </row>
    <row r="10156" customFormat="false" ht="15" hidden="false" customHeight="false" outlineLevel="0" collapsed="false">
      <c r="A10156" s="0" t="n">
        <v>202409</v>
      </c>
      <c r="B10156" s="0" t="n">
        <v>202409</v>
      </c>
      <c r="C10156" s="37" t="s">
        <v>136</v>
      </c>
      <c r="D10156" s="37" t="s">
        <v>603</v>
      </c>
      <c r="E10156" s="0" t="n">
        <v>1</v>
      </c>
      <c r="F10156" s="38" t="s">
        <v>70</v>
      </c>
      <c r="G10156" s="37" t="s">
        <v>614</v>
      </c>
      <c r="H10156" s="0" t="n">
        <v>207731</v>
      </c>
      <c r="I10156" s="0" t="n">
        <v>76588</v>
      </c>
      <c r="J10156" s="0" t="n">
        <v>5557</v>
      </c>
    </row>
    <row r="10157" customFormat="false" ht="15" hidden="false" customHeight="false" outlineLevel="0" collapsed="false">
      <c r="A10157" s="0" t="n">
        <v>202409</v>
      </c>
      <c r="B10157" s="0" t="n">
        <v>202409</v>
      </c>
      <c r="C10157" s="37" t="s">
        <v>152</v>
      </c>
      <c r="D10157" s="37" t="s">
        <v>387</v>
      </c>
      <c r="E10157" s="0" t="n">
        <v>1</v>
      </c>
      <c r="F10157" s="38" t="s">
        <v>70</v>
      </c>
      <c r="G10157" s="37" t="s">
        <v>615</v>
      </c>
      <c r="H10157" s="0" t="n">
        <v>3994050</v>
      </c>
      <c r="I10157" s="0" t="n">
        <v>545774</v>
      </c>
      <c r="J10157" s="0" t="n">
        <v>45452</v>
      </c>
    </row>
    <row r="10158" customFormat="false" ht="15" hidden="false" customHeight="false" outlineLevel="0" collapsed="false">
      <c r="A10158" s="0" t="n">
        <v>202409</v>
      </c>
      <c r="B10158" s="0" t="n">
        <v>202409</v>
      </c>
      <c r="C10158" s="37" t="s">
        <v>178</v>
      </c>
      <c r="D10158" s="37" t="s">
        <v>616</v>
      </c>
      <c r="E10158" s="0" t="n">
        <v>1</v>
      </c>
      <c r="F10158" s="38" t="s">
        <v>70</v>
      </c>
      <c r="G10158" s="37" t="s">
        <v>617</v>
      </c>
      <c r="H10158" s="0" t="n">
        <v>779901</v>
      </c>
      <c r="I10158" s="0" t="n">
        <v>125308</v>
      </c>
      <c r="J10158" s="0" t="n">
        <v>19319</v>
      </c>
    </row>
    <row r="10159" customFormat="false" ht="15" hidden="false" customHeight="false" outlineLevel="0" collapsed="false">
      <c r="A10159" s="0" t="n">
        <v>202409</v>
      </c>
      <c r="B10159" s="0" t="n">
        <v>202409</v>
      </c>
      <c r="C10159" s="37" t="s">
        <v>106</v>
      </c>
      <c r="D10159" s="37" t="s">
        <v>618</v>
      </c>
      <c r="E10159" s="0" t="n">
        <v>1</v>
      </c>
      <c r="F10159" s="38" t="s">
        <v>70</v>
      </c>
      <c r="G10159" s="37" t="s">
        <v>619</v>
      </c>
      <c r="H10159" s="0" t="n">
        <v>1042534</v>
      </c>
      <c r="I10159" s="0" t="n">
        <v>174195</v>
      </c>
      <c r="J10159" s="0" t="n">
        <v>45212</v>
      </c>
    </row>
    <row r="10160" customFormat="false" ht="15" hidden="false" customHeight="false" outlineLevel="0" collapsed="false">
      <c r="A10160" s="0" t="n">
        <v>202409</v>
      </c>
      <c r="B10160" s="0" t="n">
        <v>202409</v>
      </c>
      <c r="C10160" s="37" t="s">
        <v>184</v>
      </c>
      <c r="D10160" s="37" t="s">
        <v>231</v>
      </c>
      <c r="E10160" s="0" t="n">
        <v>1</v>
      </c>
      <c r="F10160" s="38" t="s">
        <v>70</v>
      </c>
      <c r="G10160" s="37" t="s">
        <v>620</v>
      </c>
      <c r="H10160" s="0" t="n">
        <v>713550</v>
      </c>
      <c r="I10160" s="0" t="n">
        <v>116828</v>
      </c>
      <c r="J10160" s="0" t="n">
        <v>17656</v>
      </c>
    </row>
    <row r="10161" customFormat="false" ht="15" hidden="false" customHeight="false" outlineLevel="0" collapsed="false">
      <c r="A10161" s="0" t="n">
        <v>202409</v>
      </c>
      <c r="B10161" s="0" t="n">
        <v>202409</v>
      </c>
      <c r="C10161" s="37" t="s">
        <v>124</v>
      </c>
      <c r="D10161" s="37" t="s">
        <v>467</v>
      </c>
      <c r="E10161" s="0" t="n">
        <v>1</v>
      </c>
      <c r="F10161" s="38" t="s">
        <v>70</v>
      </c>
      <c r="G10161" s="37" t="s">
        <v>621</v>
      </c>
      <c r="H10161" s="0" t="n">
        <v>760390</v>
      </c>
      <c r="I10161" s="0" t="n">
        <v>236526</v>
      </c>
      <c r="J10161" s="0" t="n">
        <v>44246</v>
      </c>
    </row>
    <row r="10162" customFormat="false" ht="15" hidden="false" customHeight="false" outlineLevel="0" collapsed="false">
      <c r="A10162" s="0" t="n">
        <v>202409</v>
      </c>
      <c r="B10162" s="0" t="n">
        <v>202409</v>
      </c>
      <c r="C10162" s="37" t="s">
        <v>112</v>
      </c>
      <c r="D10162" s="37" t="s">
        <v>324</v>
      </c>
      <c r="E10162" s="0" t="n">
        <v>1</v>
      </c>
      <c r="F10162" s="38" t="s">
        <v>70</v>
      </c>
      <c r="G10162" s="37" t="s">
        <v>622</v>
      </c>
      <c r="H10162" s="0" t="n">
        <v>2893029</v>
      </c>
      <c r="I10162" s="0" t="n">
        <v>737948</v>
      </c>
      <c r="J10162" s="0" t="n">
        <v>57747</v>
      </c>
    </row>
    <row r="10163" customFormat="false" ht="15" hidden="false" customHeight="false" outlineLevel="0" collapsed="false">
      <c r="A10163" s="0" t="n">
        <v>202409</v>
      </c>
      <c r="B10163" s="0" t="n">
        <v>202409</v>
      </c>
      <c r="C10163" s="37" t="s">
        <v>106</v>
      </c>
      <c r="D10163" s="37" t="s">
        <v>623</v>
      </c>
      <c r="E10163" s="0" t="n">
        <v>1</v>
      </c>
      <c r="F10163" s="38" t="s">
        <v>70</v>
      </c>
      <c r="G10163" s="37" t="s">
        <v>624</v>
      </c>
      <c r="H10163" s="0" t="n">
        <v>1127277</v>
      </c>
      <c r="I10163" s="0" t="n">
        <v>109032</v>
      </c>
      <c r="J10163" s="0" t="n">
        <v>22725</v>
      </c>
    </row>
    <row r="10164" customFormat="false" ht="15" hidden="false" customHeight="false" outlineLevel="0" collapsed="false">
      <c r="A10164" s="0" t="n">
        <v>202409</v>
      </c>
      <c r="B10164" s="0" t="n">
        <v>202409</v>
      </c>
      <c r="C10164" s="37" t="s">
        <v>95</v>
      </c>
      <c r="D10164" s="37" t="s">
        <v>320</v>
      </c>
      <c r="E10164" s="0" t="n">
        <v>1</v>
      </c>
      <c r="F10164" s="38" t="s">
        <v>70</v>
      </c>
      <c r="G10164" s="37" t="s">
        <v>625</v>
      </c>
      <c r="H10164" s="0" t="n">
        <v>3522557</v>
      </c>
      <c r="I10164" s="0" t="n">
        <v>231657</v>
      </c>
      <c r="J10164" s="0" t="n">
        <v>18790</v>
      </c>
    </row>
    <row r="10165" customFormat="false" ht="15" hidden="false" customHeight="false" outlineLevel="0" collapsed="false">
      <c r="A10165" s="0" t="n">
        <v>202409</v>
      </c>
      <c r="B10165" s="0" t="n">
        <v>202409</v>
      </c>
      <c r="C10165" s="37" t="s">
        <v>197</v>
      </c>
      <c r="D10165" s="37" t="s">
        <v>626</v>
      </c>
      <c r="E10165" s="0" t="n">
        <v>1</v>
      </c>
      <c r="F10165" s="38" t="s">
        <v>70</v>
      </c>
      <c r="G10165" s="37" t="s">
        <v>627</v>
      </c>
      <c r="H10165" s="0" t="n">
        <v>1048994</v>
      </c>
      <c r="I10165" s="0" t="n">
        <v>234364</v>
      </c>
      <c r="J10165" s="0" t="n">
        <v>45481</v>
      </c>
    </row>
    <row r="10166" customFormat="false" ht="15" hidden="false" customHeight="false" outlineLevel="0" collapsed="false">
      <c r="A10166" s="0" t="n">
        <v>202409</v>
      </c>
      <c r="B10166" s="0" t="n">
        <v>202409</v>
      </c>
      <c r="C10166" s="37" t="s">
        <v>197</v>
      </c>
      <c r="D10166" s="37" t="s">
        <v>172</v>
      </c>
      <c r="E10166" s="0" t="n">
        <v>1</v>
      </c>
      <c r="F10166" s="38" t="s">
        <v>70</v>
      </c>
      <c r="G10166" s="37" t="s">
        <v>628</v>
      </c>
      <c r="H10166" s="0" t="n">
        <v>2281070</v>
      </c>
      <c r="I10166" s="0" t="n">
        <v>425627</v>
      </c>
      <c r="J10166" s="0" t="n">
        <v>68292</v>
      </c>
    </row>
    <row r="10167" customFormat="false" ht="15" hidden="false" customHeight="false" outlineLevel="0" collapsed="false">
      <c r="A10167" s="0" t="n">
        <v>202409</v>
      </c>
      <c r="B10167" s="0" t="n">
        <v>202409</v>
      </c>
      <c r="C10167" s="37" t="s">
        <v>124</v>
      </c>
      <c r="D10167" s="37" t="s">
        <v>420</v>
      </c>
      <c r="E10167" s="0" t="n">
        <v>1</v>
      </c>
      <c r="F10167" s="38" t="s">
        <v>70</v>
      </c>
      <c r="G10167" s="37" t="s">
        <v>629</v>
      </c>
      <c r="H10167" s="0" t="n">
        <v>738706</v>
      </c>
      <c r="I10167" s="0" t="n">
        <v>71419</v>
      </c>
      <c r="J10167" s="0" t="n">
        <v>8518</v>
      </c>
    </row>
    <row r="10168" customFormat="false" ht="15" hidden="false" customHeight="false" outlineLevel="0" collapsed="false">
      <c r="A10168" s="0" t="n">
        <v>202409</v>
      </c>
      <c r="B10168" s="0" t="n">
        <v>202409</v>
      </c>
      <c r="C10168" s="37" t="s">
        <v>95</v>
      </c>
      <c r="D10168" s="37" t="s">
        <v>200</v>
      </c>
      <c r="E10168" s="0" t="n">
        <v>1</v>
      </c>
      <c r="F10168" s="38" t="s">
        <v>70</v>
      </c>
      <c r="G10168" s="37" t="s">
        <v>630</v>
      </c>
      <c r="H10168" s="0" t="n">
        <v>18107070</v>
      </c>
      <c r="I10168" s="0" t="n">
        <v>8412398</v>
      </c>
      <c r="J10168" s="0" t="n">
        <v>-623131</v>
      </c>
    </row>
    <row r="10169" customFormat="false" ht="15" hidden="false" customHeight="false" outlineLevel="0" collapsed="false">
      <c r="A10169" s="0" t="n">
        <v>202409</v>
      </c>
      <c r="B10169" s="0" t="n">
        <v>202409</v>
      </c>
      <c r="C10169" s="37" t="s">
        <v>106</v>
      </c>
      <c r="D10169" s="37" t="s">
        <v>631</v>
      </c>
      <c r="E10169" s="0" t="n">
        <v>1</v>
      </c>
      <c r="F10169" s="38" t="s">
        <v>70</v>
      </c>
      <c r="G10169" s="37" t="s">
        <v>632</v>
      </c>
      <c r="H10169" s="0" t="n">
        <v>184553</v>
      </c>
      <c r="I10169" s="0" t="n">
        <v>94445</v>
      </c>
      <c r="J10169" s="0" t="n">
        <v>17882</v>
      </c>
    </row>
    <row r="10170" customFormat="false" ht="15" hidden="false" customHeight="false" outlineLevel="0" collapsed="false">
      <c r="A10170" s="0" t="n">
        <v>202409</v>
      </c>
      <c r="B10170" s="0" t="n">
        <v>202409</v>
      </c>
      <c r="C10170" s="37" t="s">
        <v>106</v>
      </c>
      <c r="D10170" s="37" t="s">
        <v>214</v>
      </c>
      <c r="E10170" s="0" t="n">
        <v>1</v>
      </c>
      <c r="F10170" s="38" t="s">
        <v>70</v>
      </c>
      <c r="G10170" s="37" t="s">
        <v>633</v>
      </c>
      <c r="H10170" s="0" t="n">
        <v>5514967</v>
      </c>
      <c r="I10170" s="0" t="n">
        <v>1251681</v>
      </c>
      <c r="J10170" s="0" t="n">
        <v>147465</v>
      </c>
    </row>
    <row r="10171" customFormat="false" ht="15" hidden="false" customHeight="false" outlineLevel="0" collapsed="false">
      <c r="A10171" s="0" t="n">
        <v>202409</v>
      </c>
      <c r="B10171" s="0" t="n">
        <v>202409</v>
      </c>
      <c r="C10171" s="37" t="s">
        <v>184</v>
      </c>
      <c r="D10171" s="37" t="s">
        <v>634</v>
      </c>
      <c r="E10171" s="0" t="n">
        <v>1</v>
      </c>
      <c r="F10171" s="38" t="s">
        <v>70</v>
      </c>
      <c r="G10171" s="37" t="s">
        <v>635</v>
      </c>
      <c r="H10171" s="0" t="n">
        <v>5092316</v>
      </c>
      <c r="I10171" s="0" t="n">
        <v>1606501</v>
      </c>
      <c r="J10171" s="0" t="n">
        <v>241389</v>
      </c>
    </row>
    <row r="10172" customFormat="false" ht="15" hidden="false" customHeight="false" outlineLevel="0" collapsed="false">
      <c r="A10172" s="0" t="n">
        <v>202409</v>
      </c>
      <c r="B10172" s="0" t="n">
        <v>202409</v>
      </c>
      <c r="C10172" s="37" t="s">
        <v>109</v>
      </c>
      <c r="D10172" s="37" t="s">
        <v>636</v>
      </c>
      <c r="E10172" s="0" t="n">
        <v>1</v>
      </c>
      <c r="F10172" s="38" t="s">
        <v>70</v>
      </c>
      <c r="G10172" s="37" t="s">
        <v>637</v>
      </c>
      <c r="H10172" s="0" t="n">
        <v>637594</v>
      </c>
      <c r="I10172" s="0" t="n">
        <v>294607</v>
      </c>
      <c r="J10172" s="0" t="n">
        <v>32806</v>
      </c>
    </row>
    <row r="10173" customFormat="false" ht="15" hidden="false" customHeight="false" outlineLevel="0" collapsed="false">
      <c r="A10173" s="0" t="n">
        <v>202409</v>
      </c>
      <c r="B10173" s="0" t="n">
        <v>202409</v>
      </c>
      <c r="C10173" s="37" t="s">
        <v>106</v>
      </c>
      <c r="D10173" s="37" t="s">
        <v>638</v>
      </c>
      <c r="E10173" s="0" t="n">
        <v>1</v>
      </c>
      <c r="F10173" s="38" t="s">
        <v>70</v>
      </c>
      <c r="G10173" s="37" t="s">
        <v>639</v>
      </c>
      <c r="H10173" s="0" t="n">
        <v>19246577</v>
      </c>
      <c r="I10173" s="0" t="n">
        <v>1404876</v>
      </c>
      <c r="J10173" s="0" t="n">
        <v>180657</v>
      </c>
    </row>
    <row r="10174" customFormat="false" ht="15" hidden="false" customHeight="false" outlineLevel="0" collapsed="false">
      <c r="A10174" s="0" t="n">
        <v>202409</v>
      </c>
      <c r="B10174" s="0" t="n">
        <v>202409</v>
      </c>
      <c r="C10174" s="37" t="s">
        <v>124</v>
      </c>
      <c r="D10174" s="37" t="s">
        <v>99</v>
      </c>
      <c r="E10174" s="0" t="n">
        <v>1</v>
      </c>
      <c r="F10174" s="38" t="s">
        <v>70</v>
      </c>
      <c r="G10174" s="37" t="s">
        <v>640</v>
      </c>
      <c r="H10174" s="0" t="n">
        <v>4002263</v>
      </c>
      <c r="I10174" s="0" t="n">
        <v>982658</v>
      </c>
      <c r="J10174" s="0" t="n">
        <v>206422</v>
      </c>
    </row>
    <row r="10175" customFormat="false" ht="15" hidden="false" customHeight="false" outlineLevel="0" collapsed="false">
      <c r="A10175" s="0" t="n">
        <v>202409</v>
      </c>
      <c r="B10175" s="0" t="n">
        <v>202409</v>
      </c>
      <c r="C10175" s="37" t="s">
        <v>109</v>
      </c>
      <c r="D10175" s="37" t="s">
        <v>300</v>
      </c>
      <c r="E10175" s="0" t="n">
        <v>1</v>
      </c>
      <c r="F10175" s="38" t="s">
        <v>70</v>
      </c>
      <c r="G10175" s="37" t="s">
        <v>641</v>
      </c>
      <c r="H10175" s="0" t="n">
        <v>5084193</v>
      </c>
      <c r="I10175" s="0" t="n">
        <v>1423905</v>
      </c>
      <c r="J10175" s="0" t="n">
        <v>46430</v>
      </c>
    </row>
    <row r="10176" customFormat="false" ht="15" hidden="false" customHeight="false" outlineLevel="0" collapsed="false">
      <c r="A10176" s="0" t="n">
        <v>202409</v>
      </c>
      <c r="B10176" s="0" t="n">
        <v>202409</v>
      </c>
      <c r="C10176" s="37" t="s">
        <v>109</v>
      </c>
      <c r="D10176" s="37" t="s">
        <v>116</v>
      </c>
      <c r="E10176" s="0" t="n">
        <v>1</v>
      </c>
      <c r="F10176" s="38" t="s">
        <v>70</v>
      </c>
      <c r="G10176" s="37" t="s">
        <v>642</v>
      </c>
      <c r="H10176" s="0" t="n">
        <v>1059002</v>
      </c>
      <c r="I10176" s="0" t="n">
        <v>557382</v>
      </c>
      <c r="J10176" s="0" t="n">
        <v>70656</v>
      </c>
    </row>
    <row r="10177" customFormat="false" ht="15" hidden="false" customHeight="false" outlineLevel="0" collapsed="false">
      <c r="A10177" s="0" t="n">
        <v>202409</v>
      </c>
      <c r="B10177" s="0" t="n">
        <v>202409</v>
      </c>
      <c r="C10177" s="37" t="s">
        <v>124</v>
      </c>
      <c r="D10177" s="37" t="s">
        <v>170</v>
      </c>
      <c r="E10177" s="0" t="n">
        <v>1</v>
      </c>
      <c r="F10177" s="38" t="s">
        <v>70</v>
      </c>
      <c r="G10177" s="37" t="s">
        <v>643</v>
      </c>
      <c r="H10177" s="0" t="n">
        <v>1055565</v>
      </c>
      <c r="I10177" s="0" t="n">
        <v>268388</v>
      </c>
      <c r="J10177" s="0" t="n">
        <v>606</v>
      </c>
    </row>
    <row r="10178" customFormat="false" ht="15" hidden="false" customHeight="false" outlineLevel="0" collapsed="false">
      <c r="A10178" s="0" t="n">
        <v>202409</v>
      </c>
      <c r="B10178" s="0" t="n">
        <v>202409</v>
      </c>
      <c r="C10178" s="37" t="s">
        <v>115</v>
      </c>
      <c r="D10178" s="37" t="s">
        <v>130</v>
      </c>
      <c r="E10178" s="0" t="n">
        <v>1</v>
      </c>
      <c r="F10178" s="38" t="s">
        <v>70</v>
      </c>
      <c r="G10178" s="37" t="s">
        <v>644</v>
      </c>
      <c r="H10178" s="0" t="n">
        <v>860643</v>
      </c>
      <c r="I10178" s="0" t="n">
        <v>182663</v>
      </c>
      <c r="J10178" s="0" t="n">
        <v>25147</v>
      </c>
    </row>
    <row r="10179" customFormat="false" ht="15" hidden="false" customHeight="false" outlineLevel="0" collapsed="false">
      <c r="A10179" s="0" t="n">
        <v>202409</v>
      </c>
      <c r="B10179" s="0" t="n">
        <v>202409</v>
      </c>
      <c r="C10179" s="37" t="s">
        <v>95</v>
      </c>
      <c r="D10179" s="37" t="s">
        <v>235</v>
      </c>
      <c r="E10179" s="0" t="n">
        <v>1</v>
      </c>
      <c r="F10179" s="38" t="s">
        <v>70</v>
      </c>
      <c r="G10179" s="37" t="s">
        <v>645</v>
      </c>
      <c r="H10179" s="0" t="n">
        <v>2041074</v>
      </c>
      <c r="I10179" s="0" t="n">
        <v>1067909</v>
      </c>
      <c r="J10179" s="0" t="n">
        <v>112268</v>
      </c>
    </row>
    <row r="10180" customFormat="false" ht="15" hidden="false" customHeight="false" outlineLevel="0" collapsed="false">
      <c r="A10180" s="0" t="n">
        <v>202409</v>
      </c>
      <c r="B10180" s="0" t="n">
        <v>202409</v>
      </c>
      <c r="C10180" s="37" t="s">
        <v>115</v>
      </c>
      <c r="D10180" s="37" t="s">
        <v>646</v>
      </c>
      <c r="E10180" s="0" t="n">
        <v>1</v>
      </c>
      <c r="F10180" s="38" t="s">
        <v>70</v>
      </c>
      <c r="G10180" s="37" t="s">
        <v>647</v>
      </c>
      <c r="H10180" s="0" t="n">
        <v>6886623</v>
      </c>
      <c r="I10180" s="0" t="n">
        <v>2061882</v>
      </c>
      <c r="J10180" s="0" t="n">
        <v>34852</v>
      </c>
    </row>
    <row r="10181" customFormat="false" ht="15" hidden="false" customHeight="false" outlineLevel="0" collapsed="false">
      <c r="A10181" s="0" t="n">
        <v>202409</v>
      </c>
      <c r="B10181" s="0" t="n">
        <v>202409</v>
      </c>
      <c r="C10181" s="37" t="s">
        <v>149</v>
      </c>
      <c r="D10181" s="37" t="s">
        <v>531</v>
      </c>
      <c r="E10181" s="0" t="n">
        <v>1</v>
      </c>
      <c r="F10181" s="38" t="s">
        <v>70</v>
      </c>
      <c r="G10181" s="37" t="s">
        <v>648</v>
      </c>
      <c r="H10181" s="0" t="n">
        <v>1052948</v>
      </c>
      <c r="I10181" s="0" t="n">
        <v>702438</v>
      </c>
      <c r="J10181" s="0" t="n">
        <v>62774</v>
      </c>
    </row>
    <row r="10182" customFormat="false" ht="15" hidden="false" customHeight="false" outlineLevel="0" collapsed="false">
      <c r="A10182" s="0" t="n">
        <v>202409</v>
      </c>
      <c r="B10182" s="0" t="n">
        <v>202409</v>
      </c>
      <c r="C10182" s="37" t="s">
        <v>124</v>
      </c>
      <c r="D10182" s="37" t="s">
        <v>616</v>
      </c>
      <c r="E10182" s="0" t="n">
        <v>1</v>
      </c>
      <c r="F10182" s="38" t="s">
        <v>70</v>
      </c>
      <c r="G10182" s="37" t="s">
        <v>649</v>
      </c>
      <c r="H10182" s="0" t="n">
        <v>324980</v>
      </c>
      <c r="I10182" s="0" t="n">
        <v>72674</v>
      </c>
      <c r="J10182" s="0" t="n">
        <v>1681</v>
      </c>
    </row>
    <row r="10183" customFormat="false" ht="15" hidden="false" customHeight="false" outlineLevel="0" collapsed="false">
      <c r="A10183" s="0" t="n">
        <v>202409</v>
      </c>
      <c r="B10183" s="0" t="n">
        <v>202409</v>
      </c>
      <c r="C10183" s="37" t="s">
        <v>101</v>
      </c>
      <c r="D10183" s="37" t="s">
        <v>445</v>
      </c>
      <c r="E10183" s="0" t="n">
        <v>1</v>
      </c>
      <c r="F10183" s="38" t="s">
        <v>70</v>
      </c>
      <c r="G10183" s="37" t="s">
        <v>650</v>
      </c>
      <c r="H10183" s="0" t="n">
        <v>4103203</v>
      </c>
      <c r="I10183" s="0" t="n">
        <v>1170200</v>
      </c>
      <c r="J10183" s="0" t="n">
        <v>49382</v>
      </c>
    </row>
    <row r="10184" customFormat="false" ht="15" hidden="false" customHeight="false" outlineLevel="0" collapsed="false">
      <c r="A10184" s="0" t="n">
        <v>202409</v>
      </c>
      <c r="B10184" s="0" t="n">
        <v>202409</v>
      </c>
      <c r="C10184" s="37" t="s">
        <v>109</v>
      </c>
      <c r="D10184" s="37" t="s">
        <v>651</v>
      </c>
      <c r="E10184" s="0" t="n">
        <v>1</v>
      </c>
      <c r="F10184" s="38" t="s">
        <v>70</v>
      </c>
      <c r="G10184" s="37" t="s">
        <v>652</v>
      </c>
      <c r="H10184" s="0" t="n">
        <v>3497490</v>
      </c>
      <c r="I10184" s="0" t="n">
        <v>695282</v>
      </c>
      <c r="J10184" s="0" t="n">
        <v>80292</v>
      </c>
    </row>
    <row r="10185" customFormat="false" ht="15" hidden="false" customHeight="false" outlineLevel="0" collapsed="false">
      <c r="A10185" s="0" t="n">
        <v>202409</v>
      </c>
      <c r="B10185" s="0" t="n">
        <v>202409</v>
      </c>
      <c r="C10185" s="37" t="s">
        <v>184</v>
      </c>
      <c r="D10185" s="37" t="s">
        <v>482</v>
      </c>
      <c r="E10185" s="0" t="n">
        <v>1</v>
      </c>
      <c r="F10185" s="38" t="s">
        <v>70</v>
      </c>
      <c r="G10185" s="37" t="s">
        <v>653</v>
      </c>
      <c r="H10185" s="0" t="n">
        <v>3561985</v>
      </c>
      <c r="I10185" s="0" t="n">
        <v>1521452</v>
      </c>
      <c r="J10185" s="0" t="n">
        <v>162552</v>
      </c>
    </row>
    <row r="10186" customFormat="false" ht="15" hidden="false" customHeight="false" outlineLevel="0" collapsed="false">
      <c r="A10186" s="0" t="n">
        <v>202409</v>
      </c>
      <c r="B10186" s="0" t="n">
        <v>202409</v>
      </c>
      <c r="C10186" s="37" t="s">
        <v>136</v>
      </c>
      <c r="D10186" s="37" t="s">
        <v>606</v>
      </c>
      <c r="E10186" s="0" t="n">
        <v>1</v>
      </c>
      <c r="F10186" s="38" t="s">
        <v>70</v>
      </c>
      <c r="G10186" s="37" t="s">
        <v>654</v>
      </c>
      <c r="H10186" s="0" t="n">
        <v>3580874</v>
      </c>
      <c r="I10186" s="0" t="n">
        <v>436528</v>
      </c>
      <c r="J10186" s="0" t="n">
        <v>-48912</v>
      </c>
    </row>
    <row r="10187" customFormat="false" ht="15" hidden="false" customHeight="false" outlineLevel="0" collapsed="false">
      <c r="A10187" s="0" t="n">
        <v>202409</v>
      </c>
      <c r="B10187" s="0" t="n">
        <v>202409</v>
      </c>
      <c r="C10187" s="37" t="s">
        <v>152</v>
      </c>
      <c r="D10187" s="37" t="s">
        <v>655</v>
      </c>
      <c r="E10187" s="0" t="n">
        <v>1</v>
      </c>
      <c r="F10187" s="38" t="s">
        <v>70</v>
      </c>
      <c r="G10187" s="37" t="s">
        <v>656</v>
      </c>
      <c r="H10187" s="0" t="n">
        <v>840578</v>
      </c>
      <c r="I10187" s="0" t="n">
        <v>445474</v>
      </c>
      <c r="J10187" s="0" t="n">
        <v>52142</v>
      </c>
    </row>
    <row r="10188" customFormat="false" ht="15" hidden="false" customHeight="false" outlineLevel="0" collapsed="false">
      <c r="A10188" s="0" t="n">
        <v>202409</v>
      </c>
      <c r="B10188" s="0" t="n">
        <v>202409</v>
      </c>
      <c r="C10188" s="37" t="s">
        <v>178</v>
      </c>
      <c r="D10188" s="37" t="s">
        <v>127</v>
      </c>
      <c r="E10188" s="0" t="n">
        <v>1</v>
      </c>
      <c r="F10188" s="38" t="s">
        <v>70</v>
      </c>
      <c r="G10188" s="37" t="s">
        <v>657</v>
      </c>
      <c r="H10188" s="0" t="n">
        <v>376599</v>
      </c>
      <c r="I10188" s="0" t="n">
        <v>114417</v>
      </c>
      <c r="J10188" s="0" t="n">
        <v>5683</v>
      </c>
    </row>
    <row r="10189" customFormat="false" ht="15" hidden="false" customHeight="false" outlineLevel="0" collapsed="false">
      <c r="A10189" s="0" t="n">
        <v>202409</v>
      </c>
      <c r="B10189" s="0" t="n">
        <v>202409</v>
      </c>
      <c r="C10189" s="37" t="s">
        <v>158</v>
      </c>
      <c r="D10189" s="37" t="s">
        <v>189</v>
      </c>
      <c r="E10189" s="0" t="n">
        <v>1</v>
      </c>
      <c r="F10189" s="38" t="s">
        <v>70</v>
      </c>
      <c r="G10189" s="37" t="s">
        <v>658</v>
      </c>
      <c r="H10189" s="0" t="n">
        <v>543307</v>
      </c>
      <c r="I10189" s="0" t="n">
        <v>70901</v>
      </c>
      <c r="J10189" s="0" t="n">
        <v>2735</v>
      </c>
    </row>
    <row r="10190" customFormat="false" ht="15" hidden="false" customHeight="false" outlineLevel="0" collapsed="false">
      <c r="A10190" s="0" t="n">
        <v>202409</v>
      </c>
      <c r="B10190" s="0" t="n">
        <v>202409</v>
      </c>
      <c r="C10190" s="37" t="s">
        <v>98</v>
      </c>
      <c r="D10190" s="37" t="s">
        <v>659</v>
      </c>
      <c r="E10190" s="0" t="n">
        <v>1</v>
      </c>
      <c r="F10190" s="38" t="s">
        <v>70</v>
      </c>
      <c r="G10190" s="37" t="s">
        <v>660</v>
      </c>
      <c r="H10190" s="0" t="n">
        <v>231630</v>
      </c>
      <c r="I10190" s="0" t="n">
        <v>90095</v>
      </c>
      <c r="J10190" s="0" t="n">
        <v>-2947</v>
      </c>
    </row>
    <row r="10191" customFormat="false" ht="15" hidden="false" customHeight="false" outlineLevel="0" collapsed="false">
      <c r="A10191" s="0" t="n">
        <v>202409</v>
      </c>
      <c r="B10191" s="0" t="n">
        <v>202409</v>
      </c>
      <c r="C10191" s="37" t="s">
        <v>184</v>
      </c>
      <c r="D10191" s="37" t="s">
        <v>385</v>
      </c>
      <c r="E10191" s="0" t="n">
        <v>1</v>
      </c>
      <c r="F10191" s="38" t="s">
        <v>70</v>
      </c>
      <c r="G10191" s="37" t="s">
        <v>661</v>
      </c>
      <c r="H10191" s="0" t="n">
        <v>1530872</v>
      </c>
      <c r="I10191" s="0" t="n">
        <v>723129</v>
      </c>
      <c r="J10191" s="0" t="n">
        <v>54568</v>
      </c>
    </row>
    <row r="10192" customFormat="false" ht="15" hidden="false" customHeight="false" outlineLevel="0" collapsed="false">
      <c r="A10192" s="0" t="n">
        <v>202409</v>
      </c>
      <c r="B10192" s="0" t="n">
        <v>202409</v>
      </c>
      <c r="C10192" s="37" t="s">
        <v>101</v>
      </c>
      <c r="D10192" s="37" t="s">
        <v>141</v>
      </c>
      <c r="E10192" s="0" t="n">
        <v>1</v>
      </c>
      <c r="F10192" s="38" t="s">
        <v>70</v>
      </c>
      <c r="G10192" s="37" t="s">
        <v>662</v>
      </c>
      <c r="H10192" s="0" t="n">
        <v>1370363</v>
      </c>
      <c r="I10192" s="0" t="n">
        <v>305294</v>
      </c>
      <c r="J10192" s="0" t="n">
        <v>8456</v>
      </c>
    </row>
    <row r="10193" customFormat="false" ht="15" hidden="false" customHeight="false" outlineLevel="0" collapsed="false">
      <c r="A10193" s="0" t="n">
        <v>202409</v>
      </c>
      <c r="B10193" s="0" t="n">
        <v>202409</v>
      </c>
      <c r="C10193" s="37" t="s">
        <v>98</v>
      </c>
      <c r="D10193" s="37" t="s">
        <v>110</v>
      </c>
      <c r="E10193" s="0" t="n">
        <v>1</v>
      </c>
      <c r="F10193" s="38" t="s">
        <v>70</v>
      </c>
      <c r="G10193" s="37" t="s">
        <v>663</v>
      </c>
      <c r="H10193" s="0" t="n">
        <v>827792</v>
      </c>
      <c r="I10193" s="0" t="n">
        <v>196886</v>
      </c>
      <c r="J10193" s="0" t="n">
        <v>40825</v>
      </c>
    </row>
    <row r="10194" customFormat="false" ht="15" hidden="false" customHeight="false" outlineLevel="0" collapsed="false">
      <c r="A10194" s="0" t="n">
        <v>202409</v>
      </c>
      <c r="B10194" s="0" t="n">
        <v>202409</v>
      </c>
      <c r="C10194" s="37" t="s">
        <v>158</v>
      </c>
      <c r="D10194" s="37" t="s">
        <v>332</v>
      </c>
      <c r="E10194" s="0" t="n">
        <v>1</v>
      </c>
      <c r="F10194" s="38" t="s">
        <v>70</v>
      </c>
      <c r="G10194" s="37" t="s">
        <v>664</v>
      </c>
      <c r="H10194" s="0" t="n">
        <v>41508</v>
      </c>
      <c r="I10194" s="0" t="n">
        <v>15682</v>
      </c>
      <c r="J10194" s="0" t="n">
        <v>-1489</v>
      </c>
    </row>
    <row r="10195" customFormat="false" ht="15" hidden="false" customHeight="false" outlineLevel="0" collapsed="false">
      <c r="A10195" s="0" t="n">
        <v>202409</v>
      </c>
      <c r="B10195" s="0" t="n">
        <v>202409</v>
      </c>
      <c r="C10195" s="37" t="s">
        <v>178</v>
      </c>
      <c r="D10195" s="37" t="s">
        <v>134</v>
      </c>
      <c r="E10195" s="0" t="n">
        <v>1</v>
      </c>
      <c r="F10195" s="38" t="s">
        <v>70</v>
      </c>
      <c r="G10195" s="37" t="s">
        <v>665</v>
      </c>
      <c r="H10195" s="0" t="n">
        <v>273318</v>
      </c>
      <c r="I10195" s="0" t="n">
        <v>48117</v>
      </c>
      <c r="J10195" s="0" t="n">
        <v>-789</v>
      </c>
    </row>
    <row r="10196" customFormat="false" ht="15" hidden="false" customHeight="false" outlineLevel="0" collapsed="false">
      <c r="A10196" s="0" t="n">
        <v>202409</v>
      </c>
      <c r="B10196" s="0" t="n">
        <v>202409</v>
      </c>
      <c r="C10196" s="37" t="s">
        <v>136</v>
      </c>
      <c r="D10196" s="37" t="s">
        <v>511</v>
      </c>
      <c r="E10196" s="0" t="n">
        <v>1</v>
      </c>
      <c r="F10196" s="38" t="s">
        <v>70</v>
      </c>
      <c r="G10196" s="37" t="s">
        <v>666</v>
      </c>
      <c r="H10196" s="0" t="n">
        <v>4173001</v>
      </c>
      <c r="I10196" s="0" t="n">
        <v>1174193</v>
      </c>
      <c r="J10196" s="0" t="n">
        <v>-27198</v>
      </c>
    </row>
    <row r="10197" customFormat="false" ht="15" hidden="false" customHeight="false" outlineLevel="0" collapsed="false">
      <c r="A10197" s="0" t="n">
        <v>202409</v>
      </c>
      <c r="B10197" s="0" t="n">
        <v>202409</v>
      </c>
      <c r="C10197" s="37" t="s">
        <v>149</v>
      </c>
      <c r="D10197" s="37" t="s">
        <v>298</v>
      </c>
      <c r="E10197" s="0" t="n">
        <v>1</v>
      </c>
      <c r="F10197" s="38" t="s">
        <v>70</v>
      </c>
      <c r="G10197" s="37" t="s">
        <v>667</v>
      </c>
      <c r="H10197" s="0" t="n">
        <v>462449</v>
      </c>
      <c r="I10197" s="0" t="n">
        <v>62637</v>
      </c>
      <c r="J10197" s="0" t="n">
        <v>6631</v>
      </c>
    </row>
    <row r="10198" customFormat="false" ht="15" hidden="false" customHeight="false" outlineLevel="0" collapsed="false">
      <c r="A10198" s="0" t="n">
        <v>202409</v>
      </c>
      <c r="B10198" s="0" t="n">
        <v>202409</v>
      </c>
      <c r="C10198" s="37" t="s">
        <v>115</v>
      </c>
      <c r="D10198" s="37" t="s">
        <v>288</v>
      </c>
      <c r="E10198" s="0" t="n">
        <v>1</v>
      </c>
      <c r="F10198" s="38" t="s">
        <v>70</v>
      </c>
      <c r="G10198" s="37" t="s">
        <v>668</v>
      </c>
      <c r="H10198" s="0" t="n">
        <v>1524337</v>
      </c>
      <c r="I10198" s="0" t="n">
        <v>488340</v>
      </c>
      <c r="J10198" s="0" t="n">
        <v>96356</v>
      </c>
    </row>
    <row r="10199" customFormat="false" ht="15" hidden="false" customHeight="false" outlineLevel="0" collapsed="false">
      <c r="A10199" s="0" t="n">
        <v>202409</v>
      </c>
      <c r="B10199" s="0" t="n">
        <v>202409</v>
      </c>
      <c r="C10199" s="37" t="s">
        <v>112</v>
      </c>
      <c r="D10199" s="37" t="s">
        <v>280</v>
      </c>
      <c r="E10199" s="0" t="n">
        <v>1</v>
      </c>
      <c r="F10199" s="38" t="s">
        <v>70</v>
      </c>
      <c r="G10199" s="37" t="s">
        <v>669</v>
      </c>
      <c r="H10199" s="0" t="n">
        <v>301888</v>
      </c>
      <c r="I10199" s="0" t="n">
        <v>109697</v>
      </c>
      <c r="J10199" s="0" t="n">
        <v>14295</v>
      </c>
    </row>
    <row r="10200" customFormat="false" ht="15" hidden="false" customHeight="false" outlineLevel="0" collapsed="false">
      <c r="A10200" s="0" t="n">
        <v>202409</v>
      </c>
      <c r="B10200" s="0" t="n">
        <v>202409</v>
      </c>
      <c r="C10200" s="37" t="s">
        <v>101</v>
      </c>
      <c r="D10200" s="37" t="s">
        <v>401</v>
      </c>
      <c r="E10200" s="0" t="n">
        <v>1</v>
      </c>
      <c r="F10200" s="38" t="s">
        <v>70</v>
      </c>
      <c r="G10200" s="37" t="s">
        <v>670</v>
      </c>
      <c r="H10200" s="0" t="n">
        <v>6770519</v>
      </c>
      <c r="I10200" s="0" t="n">
        <v>1264351</v>
      </c>
      <c r="J10200" s="0" t="n">
        <v>-37254</v>
      </c>
    </row>
    <row r="10201" customFormat="false" ht="15" hidden="false" customHeight="false" outlineLevel="0" collapsed="false">
      <c r="A10201" s="0" t="n">
        <v>202409</v>
      </c>
      <c r="B10201" s="0" t="n">
        <v>202409</v>
      </c>
      <c r="C10201" s="37" t="s">
        <v>149</v>
      </c>
      <c r="D10201" s="37" t="s">
        <v>258</v>
      </c>
      <c r="E10201" s="0" t="n">
        <v>1</v>
      </c>
      <c r="F10201" s="38" t="s">
        <v>70</v>
      </c>
      <c r="G10201" s="37" t="s">
        <v>671</v>
      </c>
      <c r="H10201" s="0" t="n">
        <v>852093</v>
      </c>
      <c r="I10201" s="0" t="n">
        <v>246798</v>
      </c>
      <c r="J10201" s="0" t="n">
        <v>9151</v>
      </c>
    </row>
    <row r="10202" customFormat="false" ht="15" hidden="false" customHeight="false" outlineLevel="0" collapsed="false">
      <c r="A10202" s="0" t="n">
        <v>202409</v>
      </c>
      <c r="B10202" s="0" t="n">
        <v>202409</v>
      </c>
      <c r="C10202" s="37" t="s">
        <v>106</v>
      </c>
      <c r="D10202" s="37" t="s">
        <v>389</v>
      </c>
      <c r="E10202" s="0" t="n">
        <v>1</v>
      </c>
      <c r="F10202" s="38" t="s">
        <v>70</v>
      </c>
      <c r="G10202" s="37" t="s">
        <v>672</v>
      </c>
      <c r="H10202" s="0" t="n">
        <v>1979614</v>
      </c>
      <c r="I10202" s="0" t="n">
        <v>718206</v>
      </c>
      <c r="J10202" s="0" t="n">
        <v>-659</v>
      </c>
    </row>
    <row r="10203" customFormat="false" ht="15" hidden="false" customHeight="false" outlineLevel="0" collapsed="false">
      <c r="A10203" s="0" t="n">
        <v>202409</v>
      </c>
      <c r="B10203" s="0" t="n">
        <v>202409</v>
      </c>
      <c r="C10203" s="37" t="s">
        <v>115</v>
      </c>
      <c r="D10203" s="37" t="s">
        <v>673</v>
      </c>
      <c r="E10203" s="0" t="n">
        <v>1</v>
      </c>
      <c r="F10203" s="38" t="s">
        <v>70</v>
      </c>
      <c r="G10203" s="37" t="s">
        <v>674</v>
      </c>
      <c r="H10203" s="0" t="n">
        <v>18239587</v>
      </c>
      <c r="I10203" s="0" t="n">
        <v>4153535</v>
      </c>
      <c r="J10203" s="0" t="n">
        <v>543171</v>
      </c>
    </row>
    <row r="10204" customFormat="false" ht="15" hidden="false" customHeight="false" outlineLevel="0" collapsed="false">
      <c r="A10204" s="0" t="n">
        <v>202409</v>
      </c>
      <c r="B10204" s="0" t="n">
        <v>202409</v>
      </c>
      <c r="C10204" s="37" t="s">
        <v>152</v>
      </c>
      <c r="D10204" s="37" t="s">
        <v>425</v>
      </c>
      <c r="E10204" s="0" t="n">
        <v>1</v>
      </c>
      <c r="F10204" s="38" t="s">
        <v>70</v>
      </c>
      <c r="G10204" s="37" t="s">
        <v>675</v>
      </c>
      <c r="H10204" s="0" t="n">
        <v>6729974</v>
      </c>
      <c r="I10204" s="0" t="n">
        <v>1362227</v>
      </c>
      <c r="J10204" s="0" t="n">
        <v>47736</v>
      </c>
    </row>
    <row r="10205" customFormat="false" ht="15" hidden="false" customHeight="false" outlineLevel="0" collapsed="false">
      <c r="A10205" s="0" t="n">
        <v>202409</v>
      </c>
      <c r="B10205" s="0" t="n">
        <v>202409</v>
      </c>
      <c r="C10205" s="37" t="s">
        <v>158</v>
      </c>
      <c r="D10205" s="37" t="s">
        <v>282</v>
      </c>
      <c r="E10205" s="0" t="n">
        <v>1</v>
      </c>
      <c r="F10205" s="38" t="s">
        <v>70</v>
      </c>
      <c r="G10205" s="37" t="s">
        <v>676</v>
      </c>
      <c r="H10205" s="0" t="n">
        <v>1135204</v>
      </c>
      <c r="I10205" s="0" t="n">
        <v>312306</v>
      </c>
      <c r="J10205" s="0" t="n">
        <v>-19138</v>
      </c>
    </row>
    <row r="10206" customFormat="false" ht="15" hidden="false" customHeight="false" outlineLevel="0" collapsed="false">
      <c r="A10206" s="0" t="n">
        <v>202409</v>
      </c>
      <c r="B10206" s="0" t="n">
        <v>202409</v>
      </c>
      <c r="C10206" s="37" t="s">
        <v>136</v>
      </c>
      <c r="D10206" s="37" t="s">
        <v>420</v>
      </c>
      <c r="E10206" s="0" t="n">
        <v>1</v>
      </c>
      <c r="F10206" s="38" t="s">
        <v>70</v>
      </c>
      <c r="G10206" s="37" t="s">
        <v>677</v>
      </c>
      <c r="H10206" s="0" t="n">
        <v>483366</v>
      </c>
      <c r="I10206" s="0" t="n">
        <v>116082</v>
      </c>
      <c r="J10206" s="0" t="n">
        <v>16074</v>
      </c>
    </row>
    <row r="10207" customFormat="false" ht="15" hidden="false" customHeight="false" outlineLevel="0" collapsed="false">
      <c r="A10207" s="0" t="n">
        <v>202409</v>
      </c>
      <c r="B10207" s="0" t="n">
        <v>202409</v>
      </c>
      <c r="C10207" s="37" t="s">
        <v>109</v>
      </c>
      <c r="D10207" s="37" t="s">
        <v>493</v>
      </c>
      <c r="E10207" s="0" t="n">
        <v>1</v>
      </c>
      <c r="F10207" s="38" t="s">
        <v>70</v>
      </c>
      <c r="G10207" s="37" t="s">
        <v>678</v>
      </c>
      <c r="H10207" s="0" t="n">
        <v>842900</v>
      </c>
      <c r="I10207" s="0" t="n">
        <v>416915</v>
      </c>
      <c r="J10207" s="0" t="n">
        <v>86020</v>
      </c>
    </row>
    <row r="10208" customFormat="false" ht="15" hidden="false" customHeight="false" outlineLevel="0" collapsed="false">
      <c r="A10208" s="0" t="n">
        <v>202409</v>
      </c>
      <c r="B10208" s="0" t="n">
        <v>202409</v>
      </c>
      <c r="C10208" s="37" t="s">
        <v>109</v>
      </c>
      <c r="D10208" s="37" t="s">
        <v>320</v>
      </c>
      <c r="E10208" s="0" t="n">
        <v>1</v>
      </c>
      <c r="F10208" s="38" t="s">
        <v>70</v>
      </c>
      <c r="G10208" s="37" t="s">
        <v>679</v>
      </c>
      <c r="H10208" s="0" t="n">
        <v>2029378</v>
      </c>
      <c r="I10208" s="0" t="n">
        <v>1088837</v>
      </c>
      <c r="J10208" s="0" t="n">
        <v>67652</v>
      </c>
    </row>
    <row r="10209" customFormat="false" ht="15" hidden="false" customHeight="false" outlineLevel="0" collapsed="false">
      <c r="A10209" s="0" t="n">
        <v>202409</v>
      </c>
      <c r="B10209" s="0" t="n">
        <v>202409</v>
      </c>
      <c r="C10209" s="37" t="s">
        <v>178</v>
      </c>
      <c r="D10209" s="37" t="s">
        <v>380</v>
      </c>
      <c r="E10209" s="0" t="n">
        <v>1</v>
      </c>
      <c r="F10209" s="38" t="s">
        <v>70</v>
      </c>
      <c r="G10209" s="37" t="s">
        <v>680</v>
      </c>
      <c r="H10209" s="0" t="n">
        <v>947096</v>
      </c>
      <c r="I10209" s="0" t="n">
        <v>283301</v>
      </c>
      <c r="J10209" s="0" t="n">
        <v>26075</v>
      </c>
    </row>
    <row r="10210" customFormat="false" ht="15" hidden="false" customHeight="false" outlineLevel="0" collapsed="false">
      <c r="A10210" s="0" t="n">
        <v>202409</v>
      </c>
      <c r="B10210" s="0" t="n">
        <v>202409</v>
      </c>
      <c r="C10210" s="37" t="s">
        <v>101</v>
      </c>
      <c r="D10210" s="37" t="s">
        <v>571</v>
      </c>
      <c r="E10210" s="0" t="n">
        <v>1</v>
      </c>
      <c r="F10210" s="38" t="s">
        <v>70</v>
      </c>
      <c r="G10210" s="37" t="s">
        <v>681</v>
      </c>
      <c r="H10210" s="0" t="n">
        <v>600867</v>
      </c>
      <c r="I10210" s="0" t="n">
        <v>90485</v>
      </c>
      <c r="J10210" s="0" t="n">
        <v>-6391</v>
      </c>
    </row>
    <row r="10211" customFormat="false" ht="15" hidden="false" customHeight="false" outlineLevel="0" collapsed="false">
      <c r="A10211" s="0" t="n">
        <v>202409</v>
      </c>
      <c r="B10211" s="0" t="n">
        <v>202409</v>
      </c>
      <c r="C10211" s="37" t="s">
        <v>115</v>
      </c>
      <c r="D10211" s="37" t="s">
        <v>396</v>
      </c>
      <c r="E10211" s="0" t="n">
        <v>1</v>
      </c>
      <c r="F10211" s="38" t="s">
        <v>70</v>
      </c>
      <c r="G10211" s="37" t="s">
        <v>682</v>
      </c>
      <c r="H10211" s="0" t="n">
        <v>7057172</v>
      </c>
      <c r="I10211" s="0" t="n">
        <v>4380178</v>
      </c>
      <c r="J10211" s="0" t="n">
        <v>-551569</v>
      </c>
    </row>
    <row r="10212" customFormat="false" ht="15" hidden="false" customHeight="false" outlineLevel="0" collapsed="false">
      <c r="A10212" s="0" t="n">
        <v>202409</v>
      </c>
      <c r="B10212" s="0" t="n">
        <v>202409</v>
      </c>
      <c r="C10212" s="37" t="s">
        <v>178</v>
      </c>
      <c r="D10212" s="37" t="s">
        <v>247</v>
      </c>
      <c r="E10212" s="0" t="n">
        <v>1</v>
      </c>
      <c r="F10212" s="38" t="s">
        <v>70</v>
      </c>
      <c r="G10212" s="37" t="s">
        <v>683</v>
      </c>
      <c r="H10212" s="0" t="n">
        <v>919755</v>
      </c>
      <c r="I10212" s="0" t="n">
        <v>272229</v>
      </c>
      <c r="J10212" s="0" t="n">
        <v>-28559</v>
      </c>
    </row>
    <row r="10213" customFormat="false" ht="15" hidden="false" customHeight="false" outlineLevel="0" collapsed="false">
      <c r="A10213" s="0" t="n">
        <v>202409</v>
      </c>
      <c r="B10213" s="0" t="n">
        <v>202409</v>
      </c>
      <c r="C10213" s="37" t="s">
        <v>178</v>
      </c>
      <c r="D10213" s="37" t="s">
        <v>684</v>
      </c>
      <c r="E10213" s="0" t="n">
        <v>1</v>
      </c>
      <c r="F10213" s="38" t="s">
        <v>70</v>
      </c>
      <c r="G10213" s="37" t="s">
        <v>685</v>
      </c>
      <c r="H10213" s="0" t="n">
        <v>20753254</v>
      </c>
      <c r="I10213" s="0" t="n">
        <v>9227837</v>
      </c>
      <c r="J10213" s="0" t="n">
        <v>696958</v>
      </c>
    </row>
    <row r="10214" customFormat="false" ht="15" hidden="false" customHeight="false" outlineLevel="0" collapsed="false">
      <c r="A10214" s="0" t="n">
        <v>202409</v>
      </c>
      <c r="B10214" s="0" t="n">
        <v>202409</v>
      </c>
      <c r="C10214" s="37" t="s">
        <v>95</v>
      </c>
      <c r="D10214" s="37" t="s">
        <v>513</v>
      </c>
      <c r="E10214" s="0" t="n">
        <v>1</v>
      </c>
      <c r="F10214" s="38" t="s">
        <v>70</v>
      </c>
      <c r="G10214" s="37" t="s">
        <v>686</v>
      </c>
      <c r="H10214" s="0" t="n">
        <v>1331531</v>
      </c>
      <c r="I10214" s="0" t="n">
        <v>634037</v>
      </c>
      <c r="J10214" s="0" t="n">
        <v>31198</v>
      </c>
    </row>
    <row r="10215" customFormat="false" ht="15" hidden="false" customHeight="false" outlineLevel="0" collapsed="false">
      <c r="A10215" s="0" t="n">
        <v>202409</v>
      </c>
      <c r="B10215" s="0" t="n">
        <v>202409</v>
      </c>
      <c r="C10215" s="37" t="s">
        <v>109</v>
      </c>
      <c r="D10215" s="37" t="s">
        <v>531</v>
      </c>
      <c r="E10215" s="0" t="n">
        <v>1</v>
      </c>
      <c r="F10215" s="38" t="s">
        <v>70</v>
      </c>
      <c r="G10215" s="37" t="s">
        <v>687</v>
      </c>
      <c r="H10215" s="0" t="n">
        <v>9776463</v>
      </c>
      <c r="I10215" s="0" t="n">
        <v>3491686</v>
      </c>
      <c r="J10215" s="0" t="n">
        <v>470062</v>
      </c>
    </row>
    <row r="10216" customFormat="false" ht="15" hidden="false" customHeight="false" outlineLevel="0" collapsed="false">
      <c r="A10216" s="0" t="n">
        <v>202409</v>
      </c>
      <c r="B10216" s="0" t="n">
        <v>202409</v>
      </c>
      <c r="C10216" s="37" t="s">
        <v>115</v>
      </c>
      <c r="D10216" s="37" t="s">
        <v>385</v>
      </c>
      <c r="E10216" s="0" t="n">
        <v>1</v>
      </c>
      <c r="F10216" s="38" t="s">
        <v>70</v>
      </c>
      <c r="G10216" s="37" t="s">
        <v>688</v>
      </c>
      <c r="H10216" s="0" t="n">
        <v>1620915</v>
      </c>
      <c r="I10216" s="0" t="n">
        <v>162187</v>
      </c>
      <c r="J10216" s="0" t="n">
        <v>9769</v>
      </c>
    </row>
    <row r="10217" customFormat="false" ht="15" hidden="false" customHeight="false" outlineLevel="0" collapsed="false">
      <c r="A10217" s="0" t="n">
        <v>202409</v>
      </c>
      <c r="B10217" s="0" t="n">
        <v>202409</v>
      </c>
      <c r="C10217" s="37" t="s">
        <v>95</v>
      </c>
      <c r="D10217" s="37" t="s">
        <v>328</v>
      </c>
      <c r="E10217" s="0" t="n">
        <v>1</v>
      </c>
      <c r="F10217" s="38" t="s">
        <v>70</v>
      </c>
      <c r="G10217" s="37" t="s">
        <v>689</v>
      </c>
      <c r="H10217" s="0" t="n">
        <v>4733420</v>
      </c>
      <c r="I10217" s="0" t="n">
        <v>1606593</v>
      </c>
      <c r="J10217" s="0" t="n">
        <v>287220</v>
      </c>
    </row>
    <row r="10218" customFormat="false" ht="15" hidden="false" customHeight="false" outlineLevel="0" collapsed="false">
      <c r="A10218" s="0" t="n">
        <v>202409</v>
      </c>
      <c r="B10218" s="0" t="n">
        <v>202409</v>
      </c>
      <c r="C10218" s="37" t="s">
        <v>178</v>
      </c>
      <c r="D10218" s="37" t="s">
        <v>372</v>
      </c>
      <c r="E10218" s="0" t="n">
        <v>1</v>
      </c>
      <c r="F10218" s="38" t="s">
        <v>70</v>
      </c>
      <c r="G10218" s="37" t="s">
        <v>690</v>
      </c>
      <c r="H10218" s="0" t="n">
        <v>562878</v>
      </c>
      <c r="I10218" s="0" t="n">
        <v>162131</v>
      </c>
      <c r="J10218" s="0" t="n">
        <v>27113</v>
      </c>
    </row>
    <row r="10219" customFormat="false" ht="15" hidden="false" customHeight="false" outlineLevel="0" collapsed="false">
      <c r="A10219" s="0" t="n">
        <v>202409</v>
      </c>
      <c r="B10219" s="0" t="n">
        <v>202409</v>
      </c>
      <c r="C10219" s="37" t="s">
        <v>197</v>
      </c>
      <c r="D10219" s="37" t="s">
        <v>502</v>
      </c>
      <c r="E10219" s="0" t="n">
        <v>1</v>
      </c>
      <c r="F10219" s="38" t="s">
        <v>70</v>
      </c>
      <c r="G10219" s="37" t="s">
        <v>691</v>
      </c>
      <c r="H10219" s="0" t="n">
        <v>389760</v>
      </c>
      <c r="I10219" s="0" t="n">
        <v>86044</v>
      </c>
      <c r="J10219" s="0" t="n">
        <v>4109</v>
      </c>
    </row>
    <row r="10220" customFormat="false" ht="15" hidden="false" customHeight="false" outlineLevel="0" collapsed="false">
      <c r="A10220" s="0" t="n">
        <v>202409</v>
      </c>
      <c r="B10220" s="0" t="n">
        <v>202409</v>
      </c>
      <c r="C10220" s="37" t="s">
        <v>124</v>
      </c>
      <c r="D10220" s="37" t="s">
        <v>393</v>
      </c>
      <c r="E10220" s="0" t="n">
        <v>1</v>
      </c>
      <c r="F10220" s="38" t="s">
        <v>70</v>
      </c>
      <c r="G10220" s="37" t="s">
        <v>692</v>
      </c>
      <c r="H10220" s="0" t="n">
        <v>1702769</v>
      </c>
      <c r="I10220" s="0" t="n">
        <v>300681</v>
      </c>
      <c r="J10220" s="0" t="n">
        <v>-6117</v>
      </c>
    </row>
    <row r="10221" customFormat="false" ht="15" hidden="false" customHeight="false" outlineLevel="0" collapsed="false">
      <c r="A10221" s="0" t="n">
        <v>202409</v>
      </c>
      <c r="B10221" s="0" t="n">
        <v>202409</v>
      </c>
      <c r="C10221" s="37" t="s">
        <v>178</v>
      </c>
      <c r="D10221" s="37" t="s">
        <v>693</v>
      </c>
      <c r="E10221" s="0" t="n">
        <v>1</v>
      </c>
      <c r="F10221" s="38" t="s">
        <v>70</v>
      </c>
      <c r="G10221" s="37" t="s">
        <v>694</v>
      </c>
      <c r="H10221" s="0" t="n">
        <v>2967011</v>
      </c>
      <c r="I10221" s="0" t="n">
        <v>1116680</v>
      </c>
      <c r="J10221" s="0" t="n">
        <v>-124639</v>
      </c>
    </row>
    <row r="10222" customFormat="false" ht="15" hidden="false" customHeight="false" outlineLevel="0" collapsed="false">
      <c r="A10222" s="0" t="n">
        <v>202409</v>
      </c>
      <c r="B10222" s="0" t="n">
        <v>202409</v>
      </c>
      <c r="C10222" s="37" t="s">
        <v>95</v>
      </c>
      <c r="D10222" s="37" t="s">
        <v>519</v>
      </c>
      <c r="E10222" s="0" t="n">
        <v>1</v>
      </c>
      <c r="F10222" s="38" t="s">
        <v>70</v>
      </c>
      <c r="G10222" s="37" t="s">
        <v>695</v>
      </c>
      <c r="H10222" s="0" t="n">
        <v>1496906</v>
      </c>
      <c r="I10222" s="0" t="n">
        <v>254865</v>
      </c>
      <c r="J10222" s="0" t="n">
        <v>56926</v>
      </c>
    </row>
    <row r="10223" customFormat="false" ht="15" hidden="false" customHeight="false" outlineLevel="0" collapsed="false">
      <c r="A10223" s="0" t="n">
        <v>202409</v>
      </c>
      <c r="B10223" s="0" t="n">
        <v>202409</v>
      </c>
      <c r="C10223" s="37" t="s">
        <v>152</v>
      </c>
      <c r="D10223" s="37" t="s">
        <v>341</v>
      </c>
      <c r="E10223" s="0" t="n">
        <v>1</v>
      </c>
      <c r="F10223" s="38" t="s">
        <v>70</v>
      </c>
      <c r="G10223" s="37" t="s">
        <v>696</v>
      </c>
      <c r="H10223" s="0" t="n">
        <v>294403</v>
      </c>
      <c r="I10223" s="0" t="n">
        <v>152057</v>
      </c>
      <c r="J10223" s="0" t="n">
        <v>-2167</v>
      </c>
    </row>
    <row r="10224" customFormat="false" ht="15" hidden="false" customHeight="false" outlineLevel="0" collapsed="false">
      <c r="A10224" s="0" t="n">
        <v>202409</v>
      </c>
      <c r="B10224" s="0" t="n">
        <v>202409</v>
      </c>
      <c r="C10224" s="37" t="s">
        <v>149</v>
      </c>
      <c r="D10224" s="37" t="s">
        <v>245</v>
      </c>
      <c r="E10224" s="0" t="n">
        <v>1</v>
      </c>
      <c r="F10224" s="38" t="s">
        <v>70</v>
      </c>
      <c r="G10224" s="37" t="s">
        <v>697</v>
      </c>
      <c r="H10224" s="0" t="n">
        <v>275041</v>
      </c>
      <c r="I10224" s="0" t="n">
        <v>35267</v>
      </c>
      <c r="J10224" s="0" t="n">
        <v>-2456</v>
      </c>
    </row>
    <row r="10225" customFormat="false" ht="15" hidden="false" customHeight="false" outlineLevel="0" collapsed="false">
      <c r="A10225" s="0" t="n">
        <v>202409</v>
      </c>
      <c r="B10225" s="0" t="n">
        <v>202409</v>
      </c>
      <c r="C10225" s="37" t="s">
        <v>184</v>
      </c>
      <c r="D10225" s="37" t="s">
        <v>306</v>
      </c>
      <c r="E10225" s="0" t="n">
        <v>1</v>
      </c>
      <c r="F10225" s="38" t="s">
        <v>70</v>
      </c>
      <c r="G10225" s="37" t="s">
        <v>698</v>
      </c>
      <c r="H10225" s="0" t="n">
        <v>213074</v>
      </c>
      <c r="I10225" s="0" t="n">
        <v>87452</v>
      </c>
      <c r="J10225" s="0" t="n">
        <v>8132</v>
      </c>
    </row>
    <row r="10226" customFormat="false" ht="15" hidden="false" customHeight="false" outlineLevel="0" collapsed="false">
      <c r="A10226" s="0" t="n">
        <v>202409</v>
      </c>
      <c r="B10226" s="0" t="n">
        <v>202409</v>
      </c>
      <c r="C10226" s="37" t="s">
        <v>124</v>
      </c>
      <c r="D10226" s="37" t="s">
        <v>311</v>
      </c>
      <c r="E10226" s="0" t="n">
        <v>1</v>
      </c>
      <c r="F10226" s="38" t="s">
        <v>70</v>
      </c>
      <c r="G10226" s="37" t="s">
        <v>699</v>
      </c>
      <c r="H10226" s="0" t="n">
        <v>162715</v>
      </c>
      <c r="I10226" s="0" t="n">
        <v>70519</v>
      </c>
      <c r="J10226" s="0" t="n">
        <v>-4848</v>
      </c>
    </row>
    <row r="10227" customFormat="false" ht="15" hidden="false" customHeight="false" outlineLevel="0" collapsed="false">
      <c r="A10227" s="0" t="n">
        <v>202409</v>
      </c>
      <c r="B10227" s="0" t="n">
        <v>202409</v>
      </c>
      <c r="C10227" s="37" t="s">
        <v>109</v>
      </c>
      <c r="D10227" s="37" t="s">
        <v>700</v>
      </c>
      <c r="E10227" s="0" t="n">
        <v>1</v>
      </c>
      <c r="F10227" s="38" t="s">
        <v>70</v>
      </c>
      <c r="G10227" s="37" t="s">
        <v>701</v>
      </c>
      <c r="H10227" s="0" t="n">
        <v>1599916</v>
      </c>
      <c r="I10227" s="0" t="n">
        <v>712762</v>
      </c>
      <c r="J10227" s="0" t="n">
        <v>66205</v>
      </c>
    </row>
    <row r="10228" customFormat="false" ht="15" hidden="false" customHeight="false" outlineLevel="0" collapsed="false">
      <c r="A10228" s="0" t="n">
        <v>202409</v>
      </c>
      <c r="B10228" s="0" t="n">
        <v>202409</v>
      </c>
      <c r="C10228" s="37" t="s">
        <v>178</v>
      </c>
      <c r="D10228" s="37" t="s">
        <v>702</v>
      </c>
      <c r="E10228" s="0" t="n">
        <v>1</v>
      </c>
      <c r="F10228" s="38" t="s">
        <v>70</v>
      </c>
      <c r="G10228" s="37" t="s">
        <v>703</v>
      </c>
      <c r="H10228" s="0" t="n">
        <v>4590885</v>
      </c>
      <c r="I10228" s="0" t="n">
        <v>1265086</v>
      </c>
      <c r="J10228" s="0" t="n">
        <v>58661</v>
      </c>
    </row>
    <row r="10229" customFormat="false" ht="15" hidden="false" customHeight="false" outlineLevel="0" collapsed="false">
      <c r="A10229" s="0" t="n">
        <v>202409</v>
      </c>
      <c r="B10229" s="0" t="n">
        <v>202409</v>
      </c>
      <c r="C10229" s="37" t="s">
        <v>115</v>
      </c>
      <c r="D10229" s="37" t="s">
        <v>569</v>
      </c>
      <c r="E10229" s="0" t="n">
        <v>1</v>
      </c>
      <c r="F10229" s="38" t="s">
        <v>70</v>
      </c>
      <c r="G10229" s="37" t="s">
        <v>704</v>
      </c>
      <c r="H10229" s="0" t="n">
        <v>1121501</v>
      </c>
      <c r="I10229" s="0" t="n">
        <v>275222</v>
      </c>
      <c r="J10229" s="0" t="n">
        <v>47439</v>
      </c>
    </row>
    <row r="10230" customFormat="false" ht="15" hidden="false" customHeight="false" outlineLevel="0" collapsed="false">
      <c r="A10230" s="0" t="n">
        <v>202409</v>
      </c>
      <c r="B10230" s="0" t="n">
        <v>202409</v>
      </c>
      <c r="C10230" s="37" t="s">
        <v>136</v>
      </c>
      <c r="D10230" s="37" t="s">
        <v>210</v>
      </c>
      <c r="E10230" s="0" t="n">
        <v>1</v>
      </c>
      <c r="F10230" s="38" t="s">
        <v>70</v>
      </c>
      <c r="G10230" s="37" t="s">
        <v>705</v>
      </c>
      <c r="H10230" s="0" t="n">
        <v>68945</v>
      </c>
      <c r="I10230" s="0" t="n">
        <v>22649</v>
      </c>
      <c r="J10230" s="0" t="n">
        <v>3707</v>
      </c>
    </row>
    <row r="10231" customFormat="false" ht="15" hidden="false" customHeight="false" outlineLevel="0" collapsed="false">
      <c r="A10231" s="0" t="n">
        <v>202409</v>
      </c>
      <c r="B10231" s="0" t="n">
        <v>202409</v>
      </c>
      <c r="C10231" s="37" t="s">
        <v>158</v>
      </c>
      <c r="D10231" s="37" t="s">
        <v>706</v>
      </c>
      <c r="E10231" s="0" t="n">
        <v>1</v>
      </c>
      <c r="F10231" s="38" t="s">
        <v>70</v>
      </c>
      <c r="G10231" s="37" t="s">
        <v>707</v>
      </c>
      <c r="H10231" s="0" t="n">
        <v>1019691</v>
      </c>
      <c r="I10231" s="0" t="n">
        <v>537470</v>
      </c>
      <c r="J10231" s="0" t="n">
        <v>102298</v>
      </c>
    </row>
    <row r="10232" customFormat="false" ht="15" hidden="false" customHeight="false" outlineLevel="0" collapsed="false">
      <c r="A10232" s="0" t="n">
        <v>202409</v>
      </c>
      <c r="B10232" s="0" t="n">
        <v>202409</v>
      </c>
      <c r="C10232" s="37" t="s">
        <v>109</v>
      </c>
      <c r="D10232" s="37" t="s">
        <v>251</v>
      </c>
      <c r="E10232" s="0" t="n">
        <v>1</v>
      </c>
      <c r="F10232" s="38" t="s">
        <v>70</v>
      </c>
      <c r="G10232" s="37" t="s">
        <v>708</v>
      </c>
      <c r="H10232" s="0" t="n">
        <v>1075744</v>
      </c>
      <c r="I10232" s="0" t="n">
        <v>307874</v>
      </c>
      <c r="J10232" s="0" t="n">
        <v>30980</v>
      </c>
    </row>
    <row r="10233" customFormat="false" ht="15" hidden="false" customHeight="false" outlineLevel="0" collapsed="false">
      <c r="A10233" s="0" t="n">
        <v>202409</v>
      </c>
      <c r="B10233" s="0" t="n">
        <v>202409</v>
      </c>
      <c r="C10233" s="37" t="s">
        <v>101</v>
      </c>
      <c r="D10233" s="37" t="s">
        <v>273</v>
      </c>
      <c r="E10233" s="0" t="n">
        <v>1</v>
      </c>
      <c r="F10233" s="38" t="s">
        <v>70</v>
      </c>
      <c r="G10233" s="37" t="s">
        <v>709</v>
      </c>
      <c r="H10233" s="0" t="n">
        <v>13995106</v>
      </c>
      <c r="I10233" s="0" t="n">
        <v>2527290</v>
      </c>
      <c r="J10233" s="0" t="n">
        <v>-14744</v>
      </c>
    </row>
    <row r="10234" customFormat="false" ht="15" hidden="false" customHeight="false" outlineLevel="0" collapsed="false">
      <c r="A10234" s="0" t="n">
        <v>202409</v>
      </c>
      <c r="B10234" s="0" t="n">
        <v>202409</v>
      </c>
      <c r="C10234" s="37" t="s">
        <v>115</v>
      </c>
      <c r="D10234" s="37" t="s">
        <v>700</v>
      </c>
      <c r="E10234" s="0" t="n">
        <v>1</v>
      </c>
      <c r="F10234" s="38" t="s">
        <v>70</v>
      </c>
      <c r="G10234" s="37" t="s">
        <v>710</v>
      </c>
      <c r="H10234" s="0" t="n">
        <v>200411</v>
      </c>
      <c r="I10234" s="0" t="n">
        <v>54335</v>
      </c>
      <c r="J10234" s="0" t="n">
        <v>-1287</v>
      </c>
    </row>
    <row r="10235" customFormat="false" ht="15" hidden="false" customHeight="false" outlineLevel="0" collapsed="false">
      <c r="A10235" s="0" t="n">
        <v>202409</v>
      </c>
      <c r="B10235" s="0" t="n">
        <v>202409</v>
      </c>
      <c r="C10235" s="37" t="s">
        <v>106</v>
      </c>
      <c r="D10235" s="37" t="s">
        <v>181</v>
      </c>
      <c r="E10235" s="0" t="n">
        <v>1</v>
      </c>
      <c r="F10235" s="38" t="s">
        <v>70</v>
      </c>
      <c r="G10235" s="37" t="s">
        <v>711</v>
      </c>
      <c r="H10235" s="0" t="n">
        <v>728391</v>
      </c>
      <c r="I10235" s="0" t="n">
        <v>86576</v>
      </c>
      <c r="J10235" s="0" t="n">
        <v>2332</v>
      </c>
    </row>
    <row r="10236" customFormat="false" ht="15" hidden="false" customHeight="false" outlineLevel="0" collapsed="false">
      <c r="A10236" s="0" t="n">
        <v>202409</v>
      </c>
      <c r="B10236" s="0" t="n">
        <v>202409</v>
      </c>
      <c r="C10236" s="37" t="s">
        <v>101</v>
      </c>
      <c r="D10236" s="37" t="s">
        <v>369</v>
      </c>
      <c r="E10236" s="0" t="n">
        <v>1</v>
      </c>
      <c r="F10236" s="38" t="s">
        <v>70</v>
      </c>
      <c r="G10236" s="37" t="s">
        <v>712</v>
      </c>
      <c r="H10236" s="0" t="n">
        <v>10487655</v>
      </c>
      <c r="I10236" s="0" t="n">
        <v>1723865</v>
      </c>
      <c r="J10236" s="0" t="n">
        <v>481695</v>
      </c>
    </row>
    <row r="10237" customFormat="false" ht="15" hidden="false" customHeight="false" outlineLevel="0" collapsed="false">
      <c r="A10237" s="0" t="n">
        <v>202409</v>
      </c>
      <c r="B10237" s="0" t="n">
        <v>202409</v>
      </c>
      <c r="C10237" s="37" t="s">
        <v>184</v>
      </c>
      <c r="D10237" s="37" t="s">
        <v>249</v>
      </c>
      <c r="E10237" s="0" t="n">
        <v>1</v>
      </c>
      <c r="F10237" s="38" t="s">
        <v>70</v>
      </c>
      <c r="G10237" s="37" t="s">
        <v>713</v>
      </c>
      <c r="H10237" s="0" t="n">
        <v>1679195</v>
      </c>
      <c r="I10237" s="0" t="n">
        <v>444874</v>
      </c>
      <c r="J10237" s="0" t="n">
        <v>24504</v>
      </c>
    </row>
    <row r="10238" customFormat="false" ht="15" hidden="false" customHeight="false" outlineLevel="0" collapsed="false">
      <c r="A10238" s="0" t="n">
        <v>202409</v>
      </c>
      <c r="B10238" s="0" t="n">
        <v>202409</v>
      </c>
      <c r="C10238" s="37" t="s">
        <v>109</v>
      </c>
      <c r="D10238" s="37" t="s">
        <v>714</v>
      </c>
      <c r="E10238" s="0" t="n">
        <v>1</v>
      </c>
      <c r="F10238" s="38" t="s">
        <v>70</v>
      </c>
      <c r="G10238" s="37" t="s">
        <v>715</v>
      </c>
      <c r="H10238" s="0" t="n">
        <v>2003062</v>
      </c>
      <c r="I10238" s="0" t="n">
        <v>421213</v>
      </c>
      <c r="J10238" s="0" t="n">
        <v>40479</v>
      </c>
    </row>
    <row r="10239" customFormat="false" ht="15" hidden="false" customHeight="false" outlineLevel="0" collapsed="false">
      <c r="A10239" s="0" t="n">
        <v>202409</v>
      </c>
      <c r="B10239" s="0" t="n">
        <v>202409</v>
      </c>
      <c r="C10239" s="37" t="s">
        <v>106</v>
      </c>
      <c r="D10239" s="37" t="s">
        <v>249</v>
      </c>
      <c r="E10239" s="0" t="n">
        <v>1</v>
      </c>
      <c r="F10239" s="38" t="s">
        <v>70</v>
      </c>
      <c r="G10239" s="37" t="s">
        <v>716</v>
      </c>
      <c r="H10239" s="0" t="n">
        <v>1172489</v>
      </c>
      <c r="I10239" s="0" t="n">
        <v>159771</v>
      </c>
      <c r="J10239" s="0" t="n">
        <v>37044</v>
      </c>
    </row>
    <row r="10240" customFormat="false" ht="15" hidden="false" customHeight="false" outlineLevel="0" collapsed="false">
      <c r="A10240" s="0" t="n">
        <v>202409</v>
      </c>
      <c r="B10240" s="0" t="n">
        <v>202409</v>
      </c>
      <c r="C10240" s="37" t="s">
        <v>197</v>
      </c>
      <c r="D10240" s="37" t="s">
        <v>511</v>
      </c>
      <c r="E10240" s="0" t="n">
        <v>1</v>
      </c>
      <c r="F10240" s="38" t="s">
        <v>70</v>
      </c>
      <c r="G10240" s="37" t="s">
        <v>717</v>
      </c>
      <c r="H10240" s="0" t="n">
        <v>1747423</v>
      </c>
      <c r="I10240" s="0" t="n">
        <v>305633</v>
      </c>
      <c r="J10240" s="0" t="n">
        <v>32232</v>
      </c>
    </row>
    <row r="10241" customFormat="false" ht="15" hidden="false" customHeight="false" outlineLevel="0" collapsed="false">
      <c r="A10241" s="0" t="n">
        <v>202409</v>
      </c>
      <c r="B10241" s="0" t="n">
        <v>202409</v>
      </c>
      <c r="C10241" s="37" t="s">
        <v>149</v>
      </c>
      <c r="D10241" s="37" t="s">
        <v>150</v>
      </c>
      <c r="E10241" s="0" t="n">
        <v>1</v>
      </c>
      <c r="F10241" s="38" t="s">
        <v>70</v>
      </c>
      <c r="G10241" s="37" t="s">
        <v>718</v>
      </c>
      <c r="H10241" s="0" t="n">
        <v>3205642</v>
      </c>
      <c r="I10241" s="0" t="n">
        <v>1620164</v>
      </c>
      <c r="J10241" s="0" t="n">
        <v>8319</v>
      </c>
    </row>
    <row r="10242" customFormat="false" ht="15" hidden="false" customHeight="false" outlineLevel="0" collapsed="false">
      <c r="A10242" s="0" t="n">
        <v>202409</v>
      </c>
      <c r="B10242" s="0" t="n">
        <v>202409</v>
      </c>
      <c r="C10242" s="37" t="s">
        <v>98</v>
      </c>
      <c r="D10242" s="37" t="s">
        <v>719</v>
      </c>
      <c r="E10242" s="0" t="n">
        <v>1</v>
      </c>
      <c r="F10242" s="38" t="s">
        <v>70</v>
      </c>
      <c r="G10242" s="37" t="s">
        <v>720</v>
      </c>
      <c r="H10242" s="0" t="n">
        <v>387816</v>
      </c>
      <c r="I10242" s="0" t="n">
        <v>304337</v>
      </c>
      <c r="J10242" s="0" t="n">
        <v>46568</v>
      </c>
    </row>
    <row r="10243" customFormat="false" ht="15" hidden="false" customHeight="false" outlineLevel="0" collapsed="false">
      <c r="A10243" s="0" t="n">
        <v>202409</v>
      </c>
      <c r="B10243" s="0" t="n">
        <v>202409</v>
      </c>
      <c r="C10243" s="37" t="s">
        <v>149</v>
      </c>
      <c r="D10243" s="37" t="s">
        <v>292</v>
      </c>
      <c r="E10243" s="0" t="n">
        <v>1</v>
      </c>
      <c r="F10243" s="38" t="s">
        <v>70</v>
      </c>
      <c r="G10243" s="37" t="s">
        <v>721</v>
      </c>
      <c r="H10243" s="0" t="n">
        <v>3953142</v>
      </c>
      <c r="I10243" s="0" t="n">
        <v>1163207</v>
      </c>
      <c r="J10243" s="0" t="n">
        <v>43216</v>
      </c>
    </row>
    <row r="10244" customFormat="false" ht="15" hidden="false" customHeight="false" outlineLevel="0" collapsed="false">
      <c r="A10244" s="0" t="n">
        <v>202409</v>
      </c>
      <c r="B10244" s="0" t="n">
        <v>202409</v>
      </c>
      <c r="C10244" s="37" t="s">
        <v>178</v>
      </c>
      <c r="D10244" s="37" t="s">
        <v>167</v>
      </c>
      <c r="E10244" s="0" t="n">
        <v>1</v>
      </c>
      <c r="F10244" s="38" t="s">
        <v>70</v>
      </c>
      <c r="G10244" s="37" t="s">
        <v>722</v>
      </c>
      <c r="H10244" s="0" t="n">
        <v>288311</v>
      </c>
      <c r="I10244" s="0" t="n">
        <v>133083</v>
      </c>
      <c r="J10244" s="0" t="n">
        <v>14494</v>
      </c>
    </row>
    <row r="10245" customFormat="false" ht="15" hidden="false" customHeight="false" outlineLevel="0" collapsed="false">
      <c r="A10245" s="0" t="n">
        <v>202409</v>
      </c>
      <c r="B10245" s="0" t="n">
        <v>202409</v>
      </c>
      <c r="C10245" s="37" t="s">
        <v>106</v>
      </c>
      <c r="D10245" s="37" t="s">
        <v>723</v>
      </c>
      <c r="E10245" s="0" t="n">
        <v>1</v>
      </c>
      <c r="F10245" s="38" t="s">
        <v>70</v>
      </c>
      <c r="G10245" s="37" t="s">
        <v>724</v>
      </c>
      <c r="H10245" s="0" t="n">
        <v>1897620</v>
      </c>
      <c r="I10245" s="0" t="n">
        <v>1436098</v>
      </c>
      <c r="J10245" s="0" t="n">
        <v>188439</v>
      </c>
    </row>
    <row r="10246" customFormat="false" ht="15" hidden="false" customHeight="false" outlineLevel="0" collapsed="false">
      <c r="A10246" s="0" t="n">
        <v>202409</v>
      </c>
      <c r="B10246" s="0" t="n">
        <v>202409</v>
      </c>
      <c r="C10246" s="37" t="s">
        <v>158</v>
      </c>
      <c r="D10246" s="37" t="s">
        <v>618</v>
      </c>
      <c r="E10246" s="0" t="n">
        <v>1</v>
      </c>
      <c r="F10246" s="38" t="s">
        <v>70</v>
      </c>
      <c r="G10246" s="37" t="s">
        <v>725</v>
      </c>
      <c r="H10246" s="0" t="n">
        <v>1763670</v>
      </c>
      <c r="I10246" s="0" t="n">
        <v>289211</v>
      </c>
      <c r="J10246" s="0" t="n">
        <v>8841</v>
      </c>
    </row>
    <row r="10247" customFormat="false" ht="15" hidden="false" customHeight="false" outlineLevel="0" collapsed="false">
      <c r="A10247" s="0" t="n">
        <v>202409</v>
      </c>
      <c r="B10247" s="0" t="n">
        <v>202409</v>
      </c>
      <c r="C10247" s="37" t="s">
        <v>178</v>
      </c>
      <c r="D10247" s="37" t="s">
        <v>391</v>
      </c>
      <c r="E10247" s="0" t="n">
        <v>1</v>
      </c>
      <c r="F10247" s="38" t="s">
        <v>70</v>
      </c>
      <c r="G10247" s="37" t="s">
        <v>726</v>
      </c>
      <c r="H10247" s="0" t="n">
        <v>500405</v>
      </c>
      <c r="I10247" s="0" t="n">
        <v>126008</v>
      </c>
      <c r="J10247" s="0" t="n">
        <v>12429</v>
      </c>
    </row>
    <row r="10248" customFormat="false" ht="15" hidden="false" customHeight="false" outlineLevel="0" collapsed="false">
      <c r="A10248" s="0" t="n">
        <v>202409</v>
      </c>
      <c r="B10248" s="0" t="n">
        <v>202409</v>
      </c>
      <c r="C10248" s="37" t="s">
        <v>184</v>
      </c>
      <c r="D10248" s="37" t="s">
        <v>200</v>
      </c>
      <c r="E10248" s="0" t="n">
        <v>1</v>
      </c>
      <c r="F10248" s="38" t="s">
        <v>70</v>
      </c>
      <c r="G10248" s="37" t="s">
        <v>727</v>
      </c>
      <c r="H10248" s="0" t="n">
        <v>1023843</v>
      </c>
      <c r="I10248" s="0" t="n">
        <v>142861</v>
      </c>
      <c r="J10248" s="0" t="n">
        <v>34287</v>
      </c>
    </row>
    <row r="10249" customFormat="false" ht="15" hidden="false" customHeight="false" outlineLevel="0" collapsed="false">
      <c r="A10249" s="0" t="n">
        <v>202409</v>
      </c>
      <c r="B10249" s="0" t="n">
        <v>202409</v>
      </c>
      <c r="C10249" s="37" t="s">
        <v>95</v>
      </c>
      <c r="D10249" s="37" t="s">
        <v>684</v>
      </c>
      <c r="E10249" s="0" t="n">
        <v>1</v>
      </c>
      <c r="F10249" s="38" t="s">
        <v>70</v>
      </c>
      <c r="G10249" s="37" t="s">
        <v>728</v>
      </c>
      <c r="H10249" s="0" t="n">
        <v>615472</v>
      </c>
      <c r="I10249" s="0" t="n">
        <v>126799</v>
      </c>
      <c r="J10249" s="0" t="n">
        <v>2200</v>
      </c>
    </row>
    <row r="10250" customFormat="false" ht="15" hidden="false" customHeight="false" outlineLevel="0" collapsed="false">
      <c r="A10250" s="0" t="n">
        <v>202409</v>
      </c>
      <c r="B10250" s="0" t="n">
        <v>202409</v>
      </c>
      <c r="C10250" s="37" t="s">
        <v>178</v>
      </c>
      <c r="D10250" s="37" t="s">
        <v>509</v>
      </c>
      <c r="E10250" s="0" t="n">
        <v>1</v>
      </c>
      <c r="F10250" s="38" t="s">
        <v>70</v>
      </c>
      <c r="G10250" s="37" t="s">
        <v>729</v>
      </c>
      <c r="H10250" s="0" t="n">
        <v>330446</v>
      </c>
      <c r="I10250" s="0" t="n">
        <v>116092</v>
      </c>
      <c r="J10250" s="0" t="n">
        <v>24575</v>
      </c>
    </row>
    <row r="10251" customFormat="false" ht="15" hidden="false" customHeight="false" outlineLevel="0" collapsed="false">
      <c r="A10251" s="0" t="n">
        <v>202409</v>
      </c>
      <c r="B10251" s="0" t="n">
        <v>202409</v>
      </c>
      <c r="C10251" s="37" t="s">
        <v>136</v>
      </c>
      <c r="D10251" s="37" t="s">
        <v>700</v>
      </c>
      <c r="E10251" s="0" t="n">
        <v>1</v>
      </c>
      <c r="F10251" s="38" t="s">
        <v>70</v>
      </c>
      <c r="G10251" s="37" t="s">
        <v>730</v>
      </c>
      <c r="H10251" s="0" t="n">
        <v>688093</v>
      </c>
      <c r="I10251" s="0" t="n">
        <v>221326</v>
      </c>
      <c r="J10251" s="0" t="n">
        <v>4637</v>
      </c>
    </row>
    <row r="10252" customFormat="false" ht="15" hidden="false" customHeight="false" outlineLevel="0" collapsed="false">
      <c r="A10252" s="0" t="n">
        <v>202409</v>
      </c>
      <c r="B10252" s="0" t="n">
        <v>202409</v>
      </c>
      <c r="C10252" s="37" t="s">
        <v>184</v>
      </c>
      <c r="D10252" s="37" t="s">
        <v>311</v>
      </c>
      <c r="E10252" s="0" t="n">
        <v>1</v>
      </c>
      <c r="F10252" s="38" t="s">
        <v>70</v>
      </c>
      <c r="G10252" s="37" t="s">
        <v>731</v>
      </c>
      <c r="H10252" s="0" t="n">
        <v>395921</v>
      </c>
      <c r="I10252" s="0" t="n">
        <v>255955</v>
      </c>
      <c r="J10252" s="0" t="n">
        <v>66601</v>
      </c>
    </row>
    <row r="10253" customFormat="false" ht="15" hidden="false" customHeight="false" outlineLevel="0" collapsed="false">
      <c r="A10253" s="0" t="n">
        <v>202409</v>
      </c>
      <c r="B10253" s="0" t="n">
        <v>202409</v>
      </c>
      <c r="C10253" s="37" t="s">
        <v>101</v>
      </c>
      <c r="D10253" s="37" t="s">
        <v>253</v>
      </c>
      <c r="E10253" s="0" t="n">
        <v>1</v>
      </c>
      <c r="F10253" s="38" t="s">
        <v>70</v>
      </c>
      <c r="G10253" s="37" t="s">
        <v>732</v>
      </c>
      <c r="H10253" s="0" t="n">
        <v>1852739</v>
      </c>
      <c r="I10253" s="0" t="n">
        <v>385918</v>
      </c>
      <c r="J10253" s="0" t="n">
        <v>-2141</v>
      </c>
    </row>
    <row r="10254" customFormat="false" ht="15" hidden="false" customHeight="false" outlineLevel="0" collapsed="false">
      <c r="A10254" s="0" t="n">
        <v>202409</v>
      </c>
      <c r="B10254" s="0" t="n">
        <v>202409</v>
      </c>
      <c r="C10254" s="37" t="s">
        <v>184</v>
      </c>
      <c r="D10254" s="37" t="s">
        <v>603</v>
      </c>
      <c r="E10254" s="0" t="n">
        <v>1</v>
      </c>
      <c r="F10254" s="38" t="s">
        <v>70</v>
      </c>
      <c r="G10254" s="37" t="s">
        <v>733</v>
      </c>
      <c r="H10254" s="0" t="n">
        <v>336120</v>
      </c>
      <c r="I10254" s="0" t="n">
        <v>308546</v>
      </c>
      <c r="J10254" s="0" t="n">
        <v>12531</v>
      </c>
    </row>
    <row r="10255" customFormat="false" ht="15" hidden="false" customHeight="false" outlineLevel="0" collapsed="false">
      <c r="A10255" s="0" t="n">
        <v>202409</v>
      </c>
      <c r="B10255" s="0" t="n">
        <v>202409</v>
      </c>
      <c r="C10255" s="37" t="s">
        <v>109</v>
      </c>
      <c r="D10255" s="37" t="s">
        <v>502</v>
      </c>
      <c r="E10255" s="0" t="n">
        <v>1</v>
      </c>
      <c r="F10255" s="38" t="s">
        <v>70</v>
      </c>
      <c r="G10255" s="37" t="s">
        <v>734</v>
      </c>
      <c r="H10255" s="0" t="n">
        <v>2554162</v>
      </c>
      <c r="I10255" s="0" t="n">
        <v>286554</v>
      </c>
      <c r="J10255" s="0" t="n">
        <v>66144</v>
      </c>
    </row>
    <row r="10256" customFormat="false" ht="15" hidden="false" customHeight="false" outlineLevel="0" collapsed="false">
      <c r="A10256" s="0" t="n">
        <v>202409</v>
      </c>
      <c r="B10256" s="0" t="n">
        <v>202409</v>
      </c>
      <c r="C10256" s="37" t="s">
        <v>158</v>
      </c>
      <c r="D10256" s="37" t="s">
        <v>693</v>
      </c>
      <c r="E10256" s="0" t="n">
        <v>1</v>
      </c>
      <c r="F10256" s="38" t="s">
        <v>70</v>
      </c>
      <c r="G10256" s="37" t="s">
        <v>735</v>
      </c>
      <c r="H10256" s="0" t="n">
        <v>374824</v>
      </c>
      <c r="I10256" s="0" t="n">
        <v>111729</v>
      </c>
      <c r="J10256" s="0" t="n">
        <v>26281</v>
      </c>
    </row>
    <row r="10257" customFormat="false" ht="15" hidden="false" customHeight="false" outlineLevel="0" collapsed="false">
      <c r="A10257" s="0" t="n">
        <v>202409</v>
      </c>
      <c r="B10257" s="0" t="n">
        <v>202409</v>
      </c>
      <c r="C10257" s="37" t="s">
        <v>95</v>
      </c>
      <c r="D10257" s="37" t="s">
        <v>714</v>
      </c>
      <c r="E10257" s="0" t="n">
        <v>1</v>
      </c>
      <c r="F10257" s="38" t="s">
        <v>70</v>
      </c>
      <c r="G10257" s="37" t="s">
        <v>736</v>
      </c>
      <c r="H10257" s="0" t="n">
        <v>595441</v>
      </c>
      <c r="I10257" s="0" t="n">
        <v>233378</v>
      </c>
      <c r="J10257" s="0" t="n">
        <v>37770</v>
      </c>
    </row>
    <row r="10258" customFormat="false" ht="15" hidden="false" customHeight="false" outlineLevel="0" collapsed="false">
      <c r="A10258" s="0" t="n">
        <v>202409</v>
      </c>
      <c r="B10258" s="0" t="n">
        <v>202409</v>
      </c>
      <c r="C10258" s="37" t="s">
        <v>112</v>
      </c>
      <c r="D10258" s="37" t="s">
        <v>243</v>
      </c>
      <c r="E10258" s="0" t="n">
        <v>1</v>
      </c>
      <c r="F10258" s="38" t="s">
        <v>70</v>
      </c>
      <c r="G10258" s="37" t="s">
        <v>737</v>
      </c>
      <c r="H10258" s="0" t="n">
        <v>662208</v>
      </c>
      <c r="I10258" s="0" t="n">
        <v>87525</v>
      </c>
      <c r="J10258" s="0" t="n">
        <v>-2467</v>
      </c>
    </row>
    <row r="10259" customFormat="false" ht="15" hidden="false" customHeight="false" outlineLevel="0" collapsed="false">
      <c r="A10259" s="0" t="n">
        <v>202409</v>
      </c>
      <c r="B10259" s="0" t="n">
        <v>202409</v>
      </c>
      <c r="C10259" s="37" t="s">
        <v>98</v>
      </c>
      <c r="D10259" s="37" t="s">
        <v>298</v>
      </c>
      <c r="E10259" s="0" t="n">
        <v>1</v>
      </c>
      <c r="F10259" s="38" t="s">
        <v>70</v>
      </c>
      <c r="G10259" s="37" t="s">
        <v>738</v>
      </c>
      <c r="H10259" s="0" t="n">
        <v>5404551</v>
      </c>
      <c r="I10259" s="0" t="n">
        <v>1698434</v>
      </c>
      <c r="J10259" s="0" t="n">
        <v>149871</v>
      </c>
    </row>
    <row r="10260" customFormat="false" ht="15" hidden="false" customHeight="false" outlineLevel="0" collapsed="false">
      <c r="A10260" s="0" t="n">
        <v>202409</v>
      </c>
      <c r="B10260" s="0" t="n">
        <v>202409</v>
      </c>
      <c r="C10260" s="37" t="s">
        <v>178</v>
      </c>
      <c r="D10260" s="37" t="s">
        <v>253</v>
      </c>
      <c r="E10260" s="0" t="n">
        <v>1</v>
      </c>
      <c r="F10260" s="38" t="s">
        <v>70</v>
      </c>
      <c r="G10260" s="37" t="s">
        <v>739</v>
      </c>
      <c r="H10260" s="0" t="n">
        <v>1833331</v>
      </c>
      <c r="I10260" s="0" t="n">
        <v>517539</v>
      </c>
      <c r="J10260" s="0" t="n">
        <v>41468</v>
      </c>
    </row>
    <row r="10261" customFormat="false" ht="15" hidden="false" customHeight="false" outlineLevel="0" collapsed="false">
      <c r="A10261" s="0" t="n">
        <v>202409</v>
      </c>
      <c r="B10261" s="0" t="n">
        <v>202409</v>
      </c>
      <c r="C10261" s="37" t="s">
        <v>136</v>
      </c>
      <c r="D10261" s="37" t="s">
        <v>159</v>
      </c>
      <c r="E10261" s="0" t="n">
        <v>1</v>
      </c>
      <c r="F10261" s="38" t="s">
        <v>70</v>
      </c>
      <c r="G10261" s="37" t="s">
        <v>740</v>
      </c>
      <c r="H10261" s="0" t="n">
        <v>1014184</v>
      </c>
      <c r="I10261" s="0" t="n">
        <v>451714</v>
      </c>
      <c r="J10261" s="0" t="n">
        <v>-2521</v>
      </c>
    </row>
    <row r="10262" customFormat="false" ht="15" hidden="false" customHeight="false" outlineLevel="0" collapsed="false">
      <c r="A10262" s="0" t="n">
        <v>202409</v>
      </c>
      <c r="B10262" s="0" t="n">
        <v>202409</v>
      </c>
      <c r="C10262" s="37" t="s">
        <v>124</v>
      </c>
      <c r="D10262" s="37" t="s">
        <v>412</v>
      </c>
      <c r="E10262" s="0" t="n">
        <v>1</v>
      </c>
      <c r="F10262" s="38" t="s">
        <v>70</v>
      </c>
      <c r="G10262" s="37" t="s">
        <v>741</v>
      </c>
      <c r="H10262" s="0" t="n">
        <v>2951353</v>
      </c>
      <c r="I10262" s="0" t="n">
        <v>884038</v>
      </c>
      <c r="J10262" s="0" t="n">
        <v>132326</v>
      </c>
    </row>
    <row r="10263" customFormat="false" ht="15" hidden="false" customHeight="false" outlineLevel="0" collapsed="false">
      <c r="A10263" s="0" t="n">
        <v>202409</v>
      </c>
      <c r="B10263" s="0" t="n">
        <v>202409</v>
      </c>
      <c r="C10263" s="37" t="s">
        <v>124</v>
      </c>
      <c r="D10263" s="37" t="s">
        <v>452</v>
      </c>
      <c r="E10263" s="0" t="n">
        <v>1</v>
      </c>
      <c r="F10263" s="38" t="s">
        <v>70</v>
      </c>
      <c r="G10263" s="37" t="s">
        <v>742</v>
      </c>
      <c r="H10263" s="0" t="n">
        <v>89806</v>
      </c>
      <c r="I10263" s="0" t="n">
        <v>23165</v>
      </c>
      <c r="J10263" s="0" t="n">
        <v>54</v>
      </c>
    </row>
    <row r="10264" customFormat="false" ht="15" hidden="false" customHeight="false" outlineLevel="0" collapsed="false">
      <c r="A10264" s="0" t="n">
        <v>202409</v>
      </c>
      <c r="B10264" s="0" t="n">
        <v>202409</v>
      </c>
      <c r="C10264" s="37" t="s">
        <v>184</v>
      </c>
      <c r="D10264" s="37" t="s">
        <v>655</v>
      </c>
      <c r="E10264" s="0" t="n">
        <v>1</v>
      </c>
      <c r="F10264" s="38" t="s">
        <v>70</v>
      </c>
      <c r="G10264" s="37" t="s">
        <v>743</v>
      </c>
      <c r="H10264" s="0" t="n">
        <v>1177170</v>
      </c>
      <c r="I10264" s="0" t="n">
        <v>411848</v>
      </c>
      <c r="J10264" s="0" t="n">
        <v>-20205</v>
      </c>
    </row>
    <row r="10265" customFormat="false" ht="15" hidden="false" customHeight="false" outlineLevel="0" collapsed="false">
      <c r="A10265" s="0" t="n">
        <v>202409</v>
      </c>
      <c r="B10265" s="0" t="n">
        <v>202409</v>
      </c>
      <c r="C10265" s="37" t="s">
        <v>124</v>
      </c>
      <c r="D10265" s="37" t="s">
        <v>744</v>
      </c>
      <c r="E10265" s="0" t="n">
        <v>1</v>
      </c>
      <c r="F10265" s="38" t="s">
        <v>70</v>
      </c>
      <c r="G10265" s="37" t="s">
        <v>745</v>
      </c>
      <c r="H10265" s="0" t="n">
        <v>14444081</v>
      </c>
      <c r="I10265" s="0" t="n">
        <v>6926221</v>
      </c>
      <c r="J10265" s="0" t="n">
        <v>-568551</v>
      </c>
    </row>
    <row r="10266" customFormat="false" ht="15" hidden="false" customHeight="false" outlineLevel="0" collapsed="false">
      <c r="A10266" s="0" t="n">
        <v>202409</v>
      </c>
      <c r="B10266" s="0" t="n">
        <v>202409</v>
      </c>
      <c r="C10266" s="37" t="s">
        <v>136</v>
      </c>
      <c r="D10266" s="37" t="s">
        <v>603</v>
      </c>
      <c r="E10266" s="0" t="n">
        <v>1</v>
      </c>
      <c r="F10266" s="38" t="s">
        <v>70</v>
      </c>
      <c r="G10266" s="37" t="s">
        <v>746</v>
      </c>
      <c r="H10266" s="0" t="n">
        <v>1140058</v>
      </c>
      <c r="I10266" s="0" t="n">
        <v>207199</v>
      </c>
      <c r="J10266" s="0" t="n">
        <v>52055</v>
      </c>
    </row>
    <row r="10267" customFormat="false" ht="15" hidden="false" customHeight="false" outlineLevel="0" collapsed="false">
      <c r="A10267" s="0" t="n">
        <v>202409</v>
      </c>
      <c r="B10267" s="0" t="n">
        <v>202409</v>
      </c>
      <c r="C10267" s="37" t="s">
        <v>109</v>
      </c>
      <c r="D10267" s="37" t="s">
        <v>99</v>
      </c>
      <c r="E10267" s="0" t="n">
        <v>1</v>
      </c>
      <c r="F10267" s="38" t="s">
        <v>70</v>
      </c>
      <c r="G10267" s="37" t="s">
        <v>747</v>
      </c>
      <c r="H10267" s="0" t="n">
        <v>941608</v>
      </c>
      <c r="I10267" s="0" t="n">
        <v>183362</v>
      </c>
      <c r="J10267" s="0" t="n">
        <v>5309</v>
      </c>
    </row>
    <row r="10268" customFormat="false" ht="15" hidden="false" customHeight="false" outlineLevel="0" collapsed="false">
      <c r="A10268" s="0" t="n">
        <v>202409</v>
      </c>
      <c r="B10268" s="0" t="n">
        <v>202409</v>
      </c>
      <c r="C10268" s="37" t="s">
        <v>178</v>
      </c>
      <c r="D10268" s="37" t="s">
        <v>107</v>
      </c>
      <c r="E10268" s="0" t="n">
        <v>1</v>
      </c>
      <c r="F10268" s="38" t="s">
        <v>70</v>
      </c>
      <c r="G10268" s="37" t="s">
        <v>748</v>
      </c>
      <c r="H10268" s="0" t="n">
        <v>1999442</v>
      </c>
      <c r="I10268" s="0" t="n">
        <v>343197</v>
      </c>
      <c r="J10268" s="0" t="n">
        <v>10656</v>
      </c>
    </row>
    <row r="10269" customFormat="false" ht="15" hidden="false" customHeight="false" outlineLevel="0" collapsed="false">
      <c r="A10269" s="0" t="n">
        <v>202409</v>
      </c>
      <c r="B10269" s="0" t="n">
        <v>202409</v>
      </c>
      <c r="C10269" s="37" t="s">
        <v>136</v>
      </c>
      <c r="D10269" s="37" t="s">
        <v>723</v>
      </c>
      <c r="E10269" s="0" t="n">
        <v>1</v>
      </c>
      <c r="F10269" s="38" t="s">
        <v>70</v>
      </c>
      <c r="G10269" s="37" t="s">
        <v>749</v>
      </c>
      <c r="H10269" s="0" t="n">
        <v>4072645</v>
      </c>
      <c r="I10269" s="0" t="n">
        <v>925751</v>
      </c>
      <c r="J10269" s="0" t="n">
        <v>-21354</v>
      </c>
    </row>
    <row r="10270" customFormat="false" ht="15" hidden="false" customHeight="false" outlineLevel="0" collapsed="false">
      <c r="A10270" s="0" t="n">
        <v>202409</v>
      </c>
      <c r="B10270" s="0" t="n">
        <v>202409</v>
      </c>
      <c r="C10270" s="37" t="s">
        <v>98</v>
      </c>
      <c r="D10270" s="37" t="s">
        <v>208</v>
      </c>
      <c r="E10270" s="0" t="n">
        <v>1</v>
      </c>
      <c r="F10270" s="38" t="s">
        <v>70</v>
      </c>
      <c r="G10270" s="37" t="s">
        <v>750</v>
      </c>
      <c r="H10270" s="0" t="n">
        <v>141563</v>
      </c>
      <c r="I10270" s="0" t="n">
        <v>68168</v>
      </c>
      <c r="J10270" s="0" t="n">
        <v>14778</v>
      </c>
    </row>
    <row r="10271" customFormat="false" ht="15" hidden="false" customHeight="false" outlineLevel="0" collapsed="false">
      <c r="A10271" s="0" t="n">
        <v>202409</v>
      </c>
      <c r="B10271" s="0" t="n">
        <v>202409</v>
      </c>
      <c r="C10271" s="37" t="s">
        <v>149</v>
      </c>
      <c r="D10271" s="37" t="s">
        <v>385</v>
      </c>
      <c r="E10271" s="0" t="n">
        <v>1</v>
      </c>
      <c r="F10271" s="38" t="s">
        <v>70</v>
      </c>
      <c r="G10271" s="37" t="s">
        <v>751</v>
      </c>
      <c r="H10271" s="0" t="n">
        <v>139074</v>
      </c>
      <c r="I10271" s="0" t="n">
        <v>50404</v>
      </c>
      <c r="J10271" s="0" t="n">
        <v>-2925</v>
      </c>
    </row>
    <row r="10272" customFormat="false" ht="15" hidden="false" customHeight="false" outlineLevel="0" collapsed="false">
      <c r="A10272" s="0" t="n">
        <v>202409</v>
      </c>
      <c r="B10272" s="0" t="n">
        <v>202409</v>
      </c>
      <c r="C10272" s="37" t="s">
        <v>115</v>
      </c>
      <c r="D10272" s="37" t="s">
        <v>476</v>
      </c>
      <c r="E10272" s="0" t="n">
        <v>1</v>
      </c>
      <c r="F10272" s="38" t="s">
        <v>70</v>
      </c>
      <c r="G10272" s="37" t="s">
        <v>752</v>
      </c>
      <c r="H10272" s="0" t="n">
        <v>1289598</v>
      </c>
      <c r="I10272" s="0" t="n">
        <v>227091</v>
      </c>
      <c r="J10272" s="0" t="n">
        <v>-9178</v>
      </c>
    </row>
    <row r="10273" customFormat="false" ht="15" hidden="false" customHeight="false" outlineLevel="0" collapsed="false">
      <c r="A10273" s="0" t="n">
        <v>202409</v>
      </c>
      <c r="B10273" s="0" t="n">
        <v>202409</v>
      </c>
      <c r="C10273" s="37" t="s">
        <v>101</v>
      </c>
      <c r="D10273" s="37" t="s">
        <v>425</v>
      </c>
      <c r="E10273" s="0" t="n">
        <v>1</v>
      </c>
      <c r="F10273" s="38" t="s">
        <v>70</v>
      </c>
      <c r="G10273" s="37" t="s">
        <v>753</v>
      </c>
      <c r="H10273" s="0" t="n">
        <v>642011</v>
      </c>
      <c r="I10273" s="0" t="n">
        <v>138770</v>
      </c>
      <c r="J10273" s="0" t="n">
        <v>6636</v>
      </c>
    </row>
    <row r="10274" customFormat="false" ht="15" hidden="false" customHeight="false" outlineLevel="0" collapsed="false">
      <c r="A10274" s="0" t="n">
        <v>202409</v>
      </c>
      <c r="B10274" s="0" t="n">
        <v>202409</v>
      </c>
      <c r="C10274" s="37" t="s">
        <v>124</v>
      </c>
      <c r="D10274" s="37" t="s">
        <v>243</v>
      </c>
      <c r="E10274" s="0" t="n">
        <v>1</v>
      </c>
      <c r="F10274" s="38" t="s">
        <v>70</v>
      </c>
      <c r="G10274" s="37" t="s">
        <v>754</v>
      </c>
      <c r="H10274" s="0" t="n">
        <v>5334023</v>
      </c>
      <c r="I10274" s="0" t="n">
        <v>2272323</v>
      </c>
      <c r="J10274" s="0" t="n">
        <v>176885</v>
      </c>
    </row>
    <row r="10275" customFormat="false" ht="15" hidden="false" customHeight="false" outlineLevel="0" collapsed="false">
      <c r="A10275" s="0" t="n">
        <v>202409</v>
      </c>
      <c r="B10275" s="0" t="n">
        <v>202409</v>
      </c>
      <c r="C10275" s="37" t="s">
        <v>136</v>
      </c>
      <c r="D10275" s="37" t="s">
        <v>300</v>
      </c>
      <c r="E10275" s="0" t="n">
        <v>1</v>
      </c>
      <c r="F10275" s="38" t="s">
        <v>70</v>
      </c>
      <c r="G10275" s="37" t="s">
        <v>755</v>
      </c>
      <c r="H10275" s="0" t="n">
        <v>779199</v>
      </c>
      <c r="I10275" s="0" t="n">
        <v>429718</v>
      </c>
      <c r="J10275" s="0" t="n">
        <v>62680</v>
      </c>
    </row>
    <row r="10276" customFormat="false" ht="15" hidden="false" customHeight="false" outlineLevel="0" collapsed="false">
      <c r="A10276" s="0" t="n">
        <v>202409</v>
      </c>
      <c r="B10276" s="0" t="n">
        <v>202409</v>
      </c>
      <c r="C10276" s="37" t="s">
        <v>178</v>
      </c>
      <c r="D10276" s="37" t="s">
        <v>756</v>
      </c>
      <c r="E10276" s="0" t="n">
        <v>1</v>
      </c>
      <c r="F10276" s="38" t="s">
        <v>70</v>
      </c>
      <c r="G10276" s="37" t="s">
        <v>757</v>
      </c>
      <c r="H10276" s="0" t="n">
        <v>146889</v>
      </c>
      <c r="I10276" s="0" t="n">
        <v>48683</v>
      </c>
      <c r="J10276" s="0" t="n">
        <v>606</v>
      </c>
    </row>
    <row r="10277" customFormat="false" ht="15" hidden="false" customHeight="false" outlineLevel="0" collapsed="false">
      <c r="A10277" s="0" t="n">
        <v>202409</v>
      </c>
      <c r="B10277" s="0" t="n">
        <v>202409</v>
      </c>
      <c r="C10277" s="37" t="s">
        <v>152</v>
      </c>
      <c r="D10277" s="37" t="s">
        <v>420</v>
      </c>
      <c r="E10277" s="0" t="n">
        <v>1</v>
      </c>
      <c r="F10277" s="38" t="s">
        <v>70</v>
      </c>
      <c r="G10277" s="37" t="s">
        <v>758</v>
      </c>
      <c r="H10277" s="0" t="n">
        <v>318886</v>
      </c>
      <c r="I10277" s="0" t="n">
        <v>120698</v>
      </c>
      <c r="J10277" s="0" t="n">
        <v>28296</v>
      </c>
    </row>
    <row r="10278" customFormat="false" ht="15" hidden="false" customHeight="false" outlineLevel="0" collapsed="false">
      <c r="A10278" s="0" t="n">
        <v>202409</v>
      </c>
      <c r="B10278" s="0" t="n">
        <v>202409</v>
      </c>
      <c r="C10278" s="37" t="s">
        <v>115</v>
      </c>
      <c r="D10278" s="37" t="s">
        <v>626</v>
      </c>
      <c r="E10278" s="0" t="n">
        <v>1</v>
      </c>
      <c r="F10278" s="38" t="s">
        <v>70</v>
      </c>
      <c r="G10278" s="37" t="s">
        <v>759</v>
      </c>
      <c r="H10278" s="0" t="n">
        <v>51047</v>
      </c>
      <c r="I10278" s="0" t="n">
        <v>18203</v>
      </c>
      <c r="J10278" s="0" t="n">
        <v>239</v>
      </c>
    </row>
    <row r="10279" customFormat="false" ht="15" hidden="false" customHeight="false" outlineLevel="0" collapsed="false">
      <c r="A10279" s="0" t="n">
        <v>202409</v>
      </c>
      <c r="B10279" s="0" t="n">
        <v>202409</v>
      </c>
      <c r="C10279" s="37" t="s">
        <v>184</v>
      </c>
      <c r="D10279" s="37" t="s">
        <v>425</v>
      </c>
      <c r="E10279" s="0" t="n">
        <v>1</v>
      </c>
      <c r="F10279" s="38" t="s">
        <v>70</v>
      </c>
      <c r="G10279" s="37" t="s">
        <v>760</v>
      </c>
      <c r="H10279" s="0" t="n">
        <v>702449</v>
      </c>
      <c r="I10279" s="0" t="n">
        <v>247675</v>
      </c>
      <c r="J10279" s="0" t="n">
        <v>-5166</v>
      </c>
    </row>
    <row r="10280" customFormat="false" ht="15" hidden="false" customHeight="false" outlineLevel="0" collapsed="false">
      <c r="A10280" s="0" t="n">
        <v>202409</v>
      </c>
      <c r="B10280" s="0" t="n">
        <v>202409</v>
      </c>
      <c r="C10280" s="37" t="s">
        <v>95</v>
      </c>
      <c r="D10280" s="37" t="s">
        <v>618</v>
      </c>
      <c r="E10280" s="0" t="n">
        <v>1</v>
      </c>
      <c r="F10280" s="38" t="s">
        <v>70</v>
      </c>
      <c r="G10280" s="37" t="s">
        <v>761</v>
      </c>
      <c r="H10280" s="0" t="n">
        <v>794264</v>
      </c>
      <c r="I10280" s="0" t="n">
        <v>261525</v>
      </c>
      <c r="J10280" s="0" t="n">
        <v>-7944</v>
      </c>
    </row>
    <row r="10281" customFormat="false" ht="15" hidden="false" customHeight="false" outlineLevel="0" collapsed="false">
      <c r="A10281" s="0" t="n">
        <v>202409</v>
      </c>
      <c r="B10281" s="0" t="n">
        <v>202409</v>
      </c>
      <c r="C10281" s="37" t="s">
        <v>152</v>
      </c>
      <c r="D10281" s="37" t="s">
        <v>372</v>
      </c>
      <c r="E10281" s="0" t="n">
        <v>1</v>
      </c>
      <c r="F10281" s="38" t="s">
        <v>70</v>
      </c>
      <c r="G10281" s="37" t="s">
        <v>762</v>
      </c>
      <c r="H10281" s="0" t="n">
        <v>854884</v>
      </c>
      <c r="I10281" s="0" t="n">
        <v>222504</v>
      </c>
      <c r="J10281" s="0" t="n">
        <v>581</v>
      </c>
    </row>
    <row r="10282" customFormat="false" ht="15" hidden="false" customHeight="false" outlineLevel="0" collapsed="false">
      <c r="A10282" s="0" t="n">
        <v>202409</v>
      </c>
      <c r="B10282" s="0" t="n">
        <v>202409</v>
      </c>
      <c r="C10282" s="37" t="s">
        <v>158</v>
      </c>
      <c r="D10282" s="37" t="s">
        <v>461</v>
      </c>
      <c r="E10282" s="0" t="n">
        <v>1</v>
      </c>
      <c r="F10282" s="38" t="s">
        <v>70</v>
      </c>
      <c r="G10282" s="37" t="s">
        <v>763</v>
      </c>
      <c r="H10282" s="0" t="n">
        <v>4603550</v>
      </c>
      <c r="I10282" s="0" t="n">
        <v>1069920</v>
      </c>
      <c r="J10282" s="0" t="n">
        <v>-39431</v>
      </c>
    </row>
    <row r="10283" customFormat="false" ht="15" hidden="false" customHeight="false" outlineLevel="0" collapsed="false">
      <c r="A10283" s="0" t="n">
        <v>202409</v>
      </c>
      <c r="B10283" s="0" t="n">
        <v>202409</v>
      </c>
      <c r="C10283" s="37" t="s">
        <v>106</v>
      </c>
      <c r="D10283" s="37" t="s">
        <v>116</v>
      </c>
      <c r="E10283" s="0" t="n">
        <v>1</v>
      </c>
      <c r="F10283" s="38" t="s">
        <v>70</v>
      </c>
      <c r="G10283" s="37" t="s">
        <v>764</v>
      </c>
      <c r="H10283" s="0" t="n">
        <v>4508899</v>
      </c>
      <c r="I10283" s="0" t="n">
        <v>654610</v>
      </c>
      <c r="J10283" s="0" t="n">
        <v>101524</v>
      </c>
    </row>
    <row r="10284" customFormat="false" ht="15" hidden="false" customHeight="false" outlineLevel="0" collapsed="false">
      <c r="A10284" s="0" t="n">
        <v>202409</v>
      </c>
      <c r="B10284" s="0" t="n">
        <v>202409</v>
      </c>
      <c r="C10284" s="37" t="s">
        <v>109</v>
      </c>
      <c r="D10284" s="37" t="s">
        <v>540</v>
      </c>
      <c r="E10284" s="0" t="n">
        <v>1</v>
      </c>
      <c r="F10284" s="38" t="s">
        <v>70</v>
      </c>
      <c r="G10284" s="37" t="s">
        <v>765</v>
      </c>
      <c r="H10284" s="0" t="n">
        <v>930847</v>
      </c>
      <c r="I10284" s="0" t="n">
        <v>270507</v>
      </c>
      <c r="J10284" s="0" t="n">
        <v>-5433</v>
      </c>
    </row>
    <row r="10285" customFormat="false" ht="15" hidden="false" customHeight="false" outlineLevel="0" collapsed="false">
      <c r="A10285" s="0" t="n">
        <v>202409</v>
      </c>
      <c r="B10285" s="0" t="n">
        <v>202409</v>
      </c>
      <c r="C10285" s="37" t="s">
        <v>178</v>
      </c>
      <c r="D10285" s="37" t="s">
        <v>364</v>
      </c>
      <c r="E10285" s="0" t="n">
        <v>1</v>
      </c>
      <c r="F10285" s="38" t="s">
        <v>70</v>
      </c>
      <c r="G10285" s="37" t="s">
        <v>766</v>
      </c>
      <c r="H10285" s="0" t="n">
        <v>109646</v>
      </c>
      <c r="I10285" s="0" t="n">
        <v>14474</v>
      </c>
      <c r="J10285" s="0" t="n">
        <v>966</v>
      </c>
    </row>
    <row r="10286" customFormat="false" ht="15" hidden="false" customHeight="false" outlineLevel="0" collapsed="false">
      <c r="A10286" s="0" t="n">
        <v>202409</v>
      </c>
      <c r="B10286" s="0" t="n">
        <v>202409</v>
      </c>
      <c r="C10286" s="37" t="s">
        <v>184</v>
      </c>
      <c r="D10286" s="37" t="s">
        <v>571</v>
      </c>
      <c r="E10286" s="0" t="n">
        <v>1</v>
      </c>
      <c r="F10286" s="38" t="s">
        <v>70</v>
      </c>
      <c r="G10286" s="37" t="s">
        <v>767</v>
      </c>
      <c r="H10286" s="0" t="n">
        <v>3172021</v>
      </c>
      <c r="I10286" s="0" t="n">
        <v>638491</v>
      </c>
      <c r="J10286" s="0" t="n">
        <v>-14657</v>
      </c>
    </row>
    <row r="10287" customFormat="false" ht="15" hidden="false" customHeight="false" outlineLevel="0" collapsed="false">
      <c r="A10287" s="0" t="n">
        <v>202409</v>
      </c>
      <c r="B10287" s="0" t="n">
        <v>202409</v>
      </c>
      <c r="C10287" s="37" t="s">
        <v>136</v>
      </c>
      <c r="D10287" s="37" t="s">
        <v>509</v>
      </c>
      <c r="E10287" s="0" t="n">
        <v>1</v>
      </c>
      <c r="F10287" s="38" t="s">
        <v>70</v>
      </c>
      <c r="G10287" s="37" t="s">
        <v>768</v>
      </c>
      <c r="H10287" s="0" t="n">
        <v>2339707</v>
      </c>
      <c r="I10287" s="0" t="n">
        <v>503064</v>
      </c>
      <c r="J10287" s="0" t="n">
        <v>-18838</v>
      </c>
    </row>
    <row r="10288" customFormat="false" ht="15" hidden="false" customHeight="false" outlineLevel="0" collapsed="false">
      <c r="A10288" s="0" t="n">
        <v>202409</v>
      </c>
      <c r="B10288" s="0" t="n">
        <v>202409</v>
      </c>
      <c r="C10288" s="37" t="s">
        <v>136</v>
      </c>
      <c r="D10288" s="37" t="s">
        <v>258</v>
      </c>
      <c r="E10288" s="0" t="n">
        <v>1</v>
      </c>
      <c r="F10288" s="38" t="s">
        <v>70</v>
      </c>
      <c r="G10288" s="37" t="s">
        <v>769</v>
      </c>
      <c r="H10288" s="0" t="n">
        <v>1572586</v>
      </c>
      <c r="I10288" s="0" t="n">
        <v>381335</v>
      </c>
      <c r="J10288" s="0" t="n">
        <v>72703</v>
      </c>
    </row>
    <row r="10289" customFormat="false" ht="15" hidden="false" customHeight="false" outlineLevel="0" collapsed="false">
      <c r="A10289" s="0" t="n">
        <v>202409</v>
      </c>
      <c r="B10289" s="0" t="n">
        <v>202409</v>
      </c>
      <c r="C10289" s="37" t="s">
        <v>115</v>
      </c>
      <c r="D10289" s="37" t="s">
        <v>288</v>
      </c>
      <c r="E10289" s="0" t="n">
        <v>1</v>
      </c>
      <c r="F10289" s="38" t="s">
        <v>70</v>
      </c>
      <c r="G10289" s="37" t="s">
        <v>770</v>
      </c>
      <c r="H10289" s="0" t="n">
        <v>3746946</v>
      </c>
      <c r="I10289" s="0" t="n">
        <v>1806547</v>
      </c>
      <c r="J10289" s="0" t="n">
        <v>434073</v>
      </c>
    </row>
    <row r="10290" customFormat="false" ht="15" hidden="false" customHeight="false" outlineLevel="0" collapsed="false">
      <c r="A10290" s="0" t="n">
        <v>202409</v>
      </c>
      <c r="B10290" s="0" t="n">
        <v>202409</v>
      </c>
      <c r="C10290" s="37" t="s">
        <v>109</v>
      </c>
      <c r="D10290" s="37" t="s">
        <v>412</v>
      </c>
      <c r="E10290" s="0" t="n">
        <v>1</v>
      </c>
      <c r="F10290" s="38" t="s">
        <v>70</v>
      </c>
      <c r="G10290" s="37" t="s">
        <v>771</v>
      </c>
      <c r="H10290" s="0" t="n">
        <v>363548</v>
      </c>
      <c r="I10290" s="0" t="n">
        <v>102083</v>
      </c>
      <c r="J10290" s="0" t="n">
        <v>21121</v>
      </c>
    </row>
    <row r="10291" customFormat="false" ht="15" hidden="false" customHeight="false" outlineLevel="0" collapsed="false">
      <c r="A10291" s="0" t="n">
        <v>202409</v>
      </c>
      <c r="B10291" s="0" t="n">
        <v>202409</v>
      </c>
      <c r="C10291" s="37" t="s">
        <v>98</v>
      </c>
      <c r="D10291" s="37" t="s">
        <v>233</v>
      </c>
      <c r="E10291" s="0" t="n">
        <v>1</v>
      </c>
      <c r="F10291" s="38" t="s">
        <v>70</v>
      </c>
      <c r="G10291" s="37" t="s">
        <v>772</v>
      </c>
      <c r="H10291" s="0" t="n">
        <v>16338527</v>
      </c>
      <c r="I10291" s="0" t="n">
        <v>2230525</v>
      </c>
      <c r="J10291" s="0" t="n">
        <v>-149743</v>
      </c>
    </row>
    <row r="10292" customFormat="false" ht="15" hidden="false" customHeight="false" outlineLevel="0" collapsed="false">
      <c r="A10292" s="0" t="n">
        <v>202409</v>
      </c>
      <c r="B10292" s="0" t="n">
        <v>202409</v>
      </c>
      <c r="C10292" s="37" t="s">
        <v>178</v>
      </c>
      <c r="D10292" s="37" t="s">
        <v>294</v>
      </c>
      <c r="E10292" s="0" t="n">
        <v>1</v>
      </c>
      <c r="F10292" s="38" t="s">
        <v>70</v>
      </c>
      <c r="G10292" s="37" t="s">
        <v>773</v>
      </c>
      <c r="H10292" s="0" t="n">
        <v>391533</v>
      </c>
      <c r="I10292" s="0" t="n">
        <v>87351</v>
      </c>
      <c r="J10292" s="0" t="n">
        <v>-4652</v>
      </c>
    </row>
    <row r="10293" customFormat="false" ht="15" hidden="false" customHeight="false" outlineLevel="0" collapsed="false">
      <c r="A10293" s="0" t="n">
        <v>202409</v>
      </c>
      <c r="B10293" s="0" t="n">
        <v>202409</v>
      </c>
      <c r="C10293" s="37" t="s">
        <v>149</v>
      </c>
      <c r="D10293" s="37" t="s">
        <v>130</v>
      </c>
      <c r="E10293" s="0" t="n">
        <v>1</v>
      </c>
      <c r="F10293" s="38" t="s">
        <v>70</v>
      </c>
      <c r="G10293" s="37" t="s">
        <v>774</v>
      </c>
      <c r="H10293" s="0" t="n">
        <v>2729541</v>
      </c>
      <c r="I10293" s="0" t="n">
        <v>619736</v>
      </c>
      <c r="J10293" s="0" t="n">
        <v>172186</v>
      </c>
    </row>
    <row r="10294" customFormat="false" ht="15" hidden="false" customHeight="false" outlineLevel="0" collapsed="false">
      <c r="A10294" s="0" t="n">
        <v>202409</v>
      </c>
      <c r="B10294" s="0" t="n">
        <v>202409</v>
      </c>
      <c r="C10294" s="37" t="s">
        <v>109</v>
      </c>
      <c r="D10294" s="37" t="s">
        <v>139</v>
      </c>
      <c r="E10294" s="0" t="n">
        <v>1</v>
      </c>
      <c r="F10294" s="38" t="s">
        <v>70</v>
      </c>
      <c r="G10294" s="37" t="s">
        <v>775</v>
      </c>
      <c r="H10294" s="0" t="n">
        <v>186763</v>
      </c>
      <c r="I10294" s="0" t="n">
        <v>46418</v>
      </c>
      <c r="J10294" s="0" t="n">
        <v>2533</v>
      </c>
    </row>
    <row r="10295" customFormat="false" ht="15" hidden="false" customHeight="false" outlineLevel="0" collapsed="false">
      <c r="A10295" s="0" t="n">
        <v>202409</v>
      </c>
      <c r="B10295" s="0" t="n">
        <v>202409</v>
      </c>
      <c r="C10295" s="37" t="s">
        <v>106</v>
      </c>
      <c r="D10295" s="37" t="s">
        <v>776</v>
      </c>
      <c r="E10295" s="0" t="n">
        <v>1</v>
      </c>
      <c r="F10295" s="38" t="s">
        <v>70</v>
      </c>
      <c r="G10295" s="37" t="s">
        <v>777</v>
      </c>
      <c r="H10295" s="0" t="n">
        <v>502386</v>
      </c>
      <c r="I10295" s="0" t="n">
        <v>170023</v>
      </c>
      <c r="J10295" s="0" t="n">
        <v>-9773</v>
      </c>
    </row>
    <row r="10296" customFormat="false" ht="15" hidden="false" customHeight="false" outlineLevel="0" collapsed="false">
      <c r="A10296" s="0" t="n">
        <v>202409</v>
      </c>
      <c r="B10296" s="0" t="n">
        <v>202409</v>
      </c>
      <c r="C10296" s="37" t="s">
        <v>109</v>
      </c>
      <c r="D10296" s="37" t="s">
        <v>396</v>
      </c>
      <c r="E10296" s="0" t="n">
        <v>1</v>
      </c>
      <c r="F10296" s="38" t="s">
        <v>70</v>
      </c>
      <c r="G10296" s="37" t="s">
        <v>778</v>
      </c>
      <c r="H10296" s="0" t="n">
        <v>5966174</v>
      </c>
      <c r="I10296" s="0" t="n">
        <v>1302162</v>
      </c>
      <c r="J10296" s="0" t="n">
        <v>245098</v>
      </c>
    </row>
    <row r="10297" customFormat="false" ht="15" hidden="false" customHeight="false" outlineLevel="0" collapsed="false">
      <c r="A10297" s="0" t="n">
        <v>202409</v>
      </c>
      <c r="B10297" s="0" t="n">
        <v>202409</v>
      </c>
      <c r="C10297" s="37" t="s">
        <v>106</v>
      </c>
      <c r="D10297" s="37" t="s">
        <v>189</v>
      </c>
      <c r="E10297" s="0" t="n">
        <v>1</v>
      </c>
      <c r="F10297" s="38" t="s">
        <v>70</v>
      </c>
      <c r="G10297" s="37" t="s">
        <v>779</v>
      </c>
      <c r="H10297" s="0" t="n">
        <v>849205</v>
      </c>
      <c r="I10297" s="0" t="n">
        <v>292015</v>
      </c>
      <c r="J10297" s="0" t="n">
        <v>25329</v>
      </c>
    </row>
    <row r="10298" customFormat="false" ht="15" hidden="false" customHeight="false" outlineLevel="0" collapsed="false">
      <c r="A10298" s="0" t="n">
        <v>202409</v>
      </c>
      <c r="B10298" s="0" t="n">
        <v>202409</v>
      </c>
      <c r="C10298" s="37" t="s">
        <v>152</v>
      </c>
      <c r="D10298" s="37" t="s">
        <v>320</v>
      </c>
      <c r="E10298" s="0" t="n">
        <v>1</v>
      </c>
      <c r="F10298" s="38" t="s">
        <v>70</v>
      </c>
      <c r="G10298" s="37" t="s">
        <v>780</v>
      </c>
      <c r="H10298" s="0" t="n">
        <v>3918819</v>
      </c>
      <c r="I10298" s="0" t="n">
        <v>677242</v>
      </c>
      <c r="J10298" s="0" t="n">
        <v>92748</v>
      </c>
    </row>
    <row r="10299" customFormat="false" ht="15" hidden="false" customHeight="false" outlineLevel="0" collapsed="false">
      <c r="A10299" s="0" t="n">
        <v>202409</v>
      </c>
      <c r="B10299" s="0" t="n">
        <v>202409</v>
      </c>
      <c r="C10299" s="37" t="s">
        <v>95</v>
      </c>
      <c r="D10299" s="37" t="s">
        <v>693</v>
      </c>
      <c r="E10299" s="0" t="n">
        <v>1</v>
      </c>
      <c r="F10299" s="38" t="s">
        <v>70</v>
      </c>
      <c r="G10299" s="37" t="s">
        <v>781</v>
      </c>
      <c r="H10299" s="0" t="n">
        <v>1615891</v>
      </c>
      <c r="I10299" s="0" t="n">
        <v>310377</v>
      </c>
      <c r="J10299" s="0" t="n">
        <v>-44629</v>
      </c>
    </row>
    <row r="10300" customFormat="false" ht="15" hidden="false" customHeight="false" outlineLevel="0" collapsed="false">
      <c r="A10300" s="0" t="n">
        <v>202409</v>
      </c>
      <c r="B10300" s="0" t="n">
        <v>202409</v>
      </c>
      <c r="C10300" s="37" t="s">
        <v>98</v>
      </c>
      <c r="D10300" s="37" t="s">
        <v>369</v>
      </c>
      <c r="E10300" s="0" t="n">
        <v>1</v>
      </c>
      <c r="F10300" s="38" t="s">
        <v>70</v>
      </c>
      <c r="G10300" s="37" t="s">
        <v>782</v>
      </c>
      <c r="H10300" s="0" t="n">
        <v>985360</v>
      </c>
      <c r="I10300" s="0" t="n">
        <v>134604</v>
      </c>
      <c r="J10300" s="0" t="n">
        <v>6377</v>
      </c>
    </row>
    <row r="10301" customFormat="false" ht="15" hidden="false" customHeight="false" outlineLevel="0" collapsed="false">
      <c r="A10301" s="0" t="n">
        <v>202409</v>
      </c>
      <c r="B10301" s="0" t="n">
        <v>202409</v>
      </c>
      <c r="C10301" s="37" t="s">
        <v>136</v>
      </c>
      <c r="D10301" s="37" t="s">
        <v>719</v>
      </c>
      <c r="E10301" s="0" t="n">
        <v>1</v>
      </c>
      <c r="F10301" s="38" t="s">
        <v>70</v>
      </c>
      <c r="G10301" s="37" t="s">
        <v>783</v>
      </c>
      <c r="H10301" s="0" t="n">
        <v>6352752</v>
      </c>
      <c r="I10301" s="0" t="n">
        <v>1893521</v>
      </c>
      <c r="J10301" s="0" t="n">
        <v>331140</v>
      </c>
    </row>
    <row r="10302" customFormat="false" ht="15" hidden="false" customHeight="false" outlineLevel="0" collapsed="false">
      <c r="A10302" s="0" t="n">
        <v>202409</v>
      </c>
      <c r="B10302" s="0" t="n">
        <v>202409</v>
      </c>
      <c r="C10302" s="37" t="s">
        <v>101</v>
      </c>
      <c r="D10302" s="37" t="s">
        <v>247</v>
      </c>
      <c r="E10302" s="0" t="n">
        <v>1</v>
      </c>
      <c r="F10302" s="38" t="s">
        <v>70</v>
      </c>
      <c r="G10302" s="37" t="s">
        <v>784</v>
      </c>
      <c r="H10302" s="0" t="n">
        <v>957054</v>
      </c>
      <c r="I10302" s="0" t="n">
        <v>388074</v>
      </c>
      <c r="J10302" s="0" t="n">
        <v>6195</v>
      </c>
    </row>
    <row r="10303" customFormat="false" ht="15" hidden="false" customHeight="false" outlineLevel="0" collapsed="false">
      <c r="A10303" s="0" t="n">
        <v>202409</v>
      </c>
      <c r="B10303" s="0" t="n">
        <v>202409</v>
      </c>
      <c r="C10303" s="37" t="s">
        <v>184</v>
      </c>
      <c r="D10303" s="37" t="s">
        <v>367</v>
      </c>
      <c r="E10303" s="0" t="n">
        <v>1</v>
      </c>
      <c r="F10303" s="38" t="s">
        <v>70</v>
      </c>
      <c r="G10303" s="37" t="s">
        <v>785</v>
      </c>
      <c r="H10303" s="0" t="n">
        <v>119861</v>
      </c>
      <c r="I10303" s="0" t="n">
        <v>33051</v>
      </c>
      <c r="J10303" s="0" t="n">
        <v>6726</v>
      </c>
    </row>
    <row r="10304" customFormat="false" ht="15" hidden="false" customHeight="false" outlineLevel="0" collapsed="false">
      <c r="A10304" s="0" t="n">
        <v>202409</v>
      </c>
      <c r="B10304" s="0" t="n">
        <v>202409</v>
      </c>
      <c r="C10304" s="37" t="s">
        <v>98</v>
      </c>
      <c r="D10304" s="37" t="s">
        <v>376</v>
      </c>
      <c r="E10304" s="0" t="n">
        <v>1</v>
      </c>
      <c r="F10304" s="38" t="s">
        <v>70</v>
      </c>
      <c r="G10304" s="37" t="s">
        <v>786</v>
      </c>
      <c r="H10304" s="0" t="n">
        <v>464971</v>
      </c>
      <c r="I10304" s="0" t="n">
        <v>185166</v>
      </c>
      <c r="J10304" s="0" t="n">
        <v>-9569</v>
      </c>
    </row>
    <row r="10305" customFormat="false" ht="15" hidden="false" customHeight="false" outlineLevel="0" collapsed="false">
      <c r="A10305" s="0" t="n">
        <v>202409</v>
      </c>
      <c r="B10305" s="0" t="n">
        <v>202409</v>
      </c>
      <c r="C10305" s="37" t="s">
        <v>158</v>
      </c>
      <c r="D10305" s="37" t="s">
        <v>96</v>
      </c>
      <c r="E10305" s="0" t="n">
        <v>1</v>
      </c>
      <c r="F10305" s="38" t="s">
        <v>70</v>
      </c>
      <c r="G10305" s="37" t="s">
        <v>787</v>
      </c>
      <c r="H10305" s="0" t="n">
        <v>2462112</v>
      </c>
      <c r="I10305" s="0" t="n">
        <v>1224748</v>
      </c>
      <c r="J10305" s="0" t="n">
        <v>84192</v>
      </c>
    </row>
    <row r="10306" customFormat="false" ht="15" hidden="false" customHeight="false" outlineLevel="0" collapsed="false">
      <c r="A10306" s="0" t="n">
        <v>202409</v>
      </c>
      <c r="B10306" s="0" t="n">
        <v>202409</v>
      </c>
      <c r="C10306" s="37" t="s">
        <v>115</v>
      </c>
      <c r="D10306" s="37" t="s">
        <v>241</v>
      </c>
      <c r="E10306" s="0" t="n">
        <v>1</v>
      </c>
      <c r="F10306" s="38" t="s">
        <v>70</v>
      </c>
      <c r="G10306" s="37" t="s">
        <v>788</v>
      </c>
      <c r="H10306" s="0" t="n">
        <v>1795841</v>
      </c>
      <c r="I10306" s="0" t="n">
        <v>381407</v>
      </c>
      <c r="J10306" s="0" t="n">
        <v>93251</v>
      </c>
    </row>
    <row r="10307" customFormat="false" ht="15" hidden="false" customHeight="false" outlineLevel="0" collapsed="false">
      <c r="A10307" s="0" t="n">
        <v>202409</v>
      </c>
      <c r="B10307" s="0" t="n">
        <v>202409</v>
      </c>
      <c r="C10307" s="37" t="s">
        <v>101</v>
      </c>
      <c r="D10307" s="37" t="s">
        <v>482</v>
      </c>
      <c r="E10307" s="0" t="n">
        <v>1</v>
      </c>
      <c r="F10307" s="38" t="s">
        <v>70</v>
      </c>
      <c r="G10307" s="37" t="s">
        <v>789</v>
      </c>
      <c r="H10307" s="0" t="n">
        <v>163180</v>
      </c>
      <c r="I10307" s="0" t="n">
        <v>44634</v>
      </c>
      <c r="J10307" s="0" t="n">
        <v>-1566</v>
      </c>
    </row>
    <row r="10308" customFormat="false" ht="15" hidden="false" customHeight="false" outlineLevel="0" collapsed="false">
      <c r="A10308" s="0" t="n">
        <v>202409</v>
      </c>
      <c r="B10308" s="0" t="n">
        <v>202409</v>
      </c>
      <c r="C10308" s="37" t="s">
        <v>136</v>
      </c>
      <c r="D10308" s="37" t="s">
        <v>120</v>
      </c>
      <c r="E10308" s="0" t="n">
        <v>1</v>
      </c>
      <c r="F10308" s="38" t="s">
        <v>70</v>
      </c>
      <c r="G10308" s="37" t="s">
        <v>790</v>
      </c>
      <c r="H10308" s="0" t="n">
        <v>465146</v>
      </c>
      <c r="I10308" s="0" t="n">
        <v>181693</v>
      </c>
      <c r="J10308" s="0" t="n">
        <v>19468</v>
      </c>
    </row>
    <row r="10309" customFormat="false" ht="15" hidden="false" customHeight="false" outlineLevel="0" collapsed="false">
      <c r="A10309" s="0" t="n">
        <v>202409</v>
      </c>
      <c r="B10309" s="0" t="n">
        <v>202409</v>
      </c>
      <c r="C10309" s="37" t="s">
        <v>98</v>
      </c>
      <c r="D10309" s="37" t="s">
        <v>447</v>
      </c>
      <c r="E10309" s="0" t="n">
        <v>1</v>
      </c>
      <c r="F10309" s="38" t="s">
        <v>70</v>
      </c>
      <c r="G10309" s="37" t="s">
        <v>791</v>
      </c>
      <c r="H10309" s="0" t="n">
        <v>517258</v>
      </c>
      <c r="I10309" s="0" t="n">
        <v>140340</v>
      </c>
      <c r="J10309" s="0" t="n">
        <v>19438</v>
      </c>
    </row>
    <row r="10310" customFormat="false" ht="15" hidden="false" customHeight="false" outlineLevel="0" collapsed="false">
      <c r="A10310" s="0" t="n">
        <v>202409</v>
      </c>
      <c r="B10310" s="0" t="n">
        <v>202409</v>
      </c>
      <c r="C10310" s="37" t="s">
        <v>136</v>
      </c>
      <c r="D10310" s="37" t="s">
        <v>391</v>
      </c>
      <c r="E10310" s="0" t="n">
        <v>1</v>
      </c>
      <c r="F10310" s="38" t="s">
        <v>70</v>
      </c>
      <c r="G10310" s="37" t="s">
        <v>792</v>
      </c>
      <c r="H10310" s="0" t="n">
        <v>881191</v>
      </c>
      <c r="I10310" s="0" t="n">
        <v>97131</v>
      </c>
      <c r="J10310" s="0" t="n">
        <v>8658</v>
      </c>
    </row>
    <row r="10311" customFormat="false" ht="15" hidden="false" customHeight="false" outlineLevel="0" collapsed="false">
      <c r="A10311" s="0" t="n">
        <v>202409</v>
      </c>
      <c r="B10311" s="0" t="n">
        <v>202409</v>
      </c>
      <c r="C10311" s="37" t="s">
        <v>106</v>
      </c>
      <c r="D10311" s="37" t="s">
        <v>467</v>
      </c>
      <c r="E10311" s="0" t="n">
        <v>1</v>
      </c>
      <c r="F10311" s="38" t="s">
        <v>70</v>
      </c>
      <c r="G10311" s="37" t="s">
        <v>793</v>
      </c>
      <c r="H10311" s="0" t="n">
        <v>199059</v>
      </c>
      <c r="I10311" s="0" t="n">
        <v>63236</v>
      </c>
      <c r="J10311" s="0" t="n">
        <v>3478</v>
      </c>
    </row>
    <row r="10312" customFormat="false" ht="15" hidden="false" customHeight="false" outlineLevel="0" collapsed="false">
      <c r="A10312" s="0" t="n">
        <v>202409</v>
      </c>
      <c r="B10312" s="0" t="n">
        <v>202409</v>
      </c>
      <c r="C10312" s="37" t="s">
        <v>95</v>
      </c>
      <c r="D10312" s="37" t="s">
        <v>147</v>
      </c>
      <c r="E10312" s="0" t="n">
        <v>1</v>
      </c>
      <c r="F10312" s="38" t="s">
        <v>70</v>
      </c>
      <c r="G10312" s="37" t="s">
        <v>794</v>
      </c>
      <c r="H10312" s="0" t="n">
        <v>582050</v>
      </c>
      <c r="I10312" s="0" t="n">
        <v>193214</v>
      </c>
      <c r="J10312" s="0" t="n">
        <v>-1475</v>
      </c>
    </row>
    <row r="10313" customFormat="false" ht="15" hidden="false" customHeight="false" outlineLevel="0" collapsed="false">
      <c r="A10313" s="0" t="n">
        <v>202409</v>
      </c>
      <c r="B10313" s="0" t="n">
        <v>202409</v>
      </c>
      <c r="C10313" s="37" t="s">
        <v>184</v>
      </c>
      <c r="D10313" s="37" t="s">
        <v>603</v>
      </c>
      <c r="E10313" s="0" t="n">
        <v>1</v>
      </c>
      <c r="F10313" s="38" t="s">
        <v>70</v>
      </c>
      <c r="G10313" s="37" t="s">
        <v>795</v>
      </c>
      <c r="H10313" s="0" t="n">
        <v>474273</v>
      </c>
      <c r="I10313" s="0" t="n">
        <v>117150</v>
      </c>
      <c r="J10313" s="0" t="n">
        <v>11675</v>
      </c>
    </row>
    <row r="10314" customFormat="false" ht="15" hidden="false" customHeight="false" outlineLevel="0" collapsed="false">
      <c r="A10314" s="0" t="n">
        <v>202409</v>
      </c>
      <c r="B10314" s="0" t="n">
        <v>202409</v>
      </c>
      <c r="C10314" s="37" t="s">
        <v>149</v>
      </c>
      <c r="D10314" s="37" t="s">
        <v>318</v>
      </c>
      <c r="E10314" s="0" t="n">
        <v>1</v>
      </c>
      <c r="F10314" s="38" t="s">
        <v>70</v>
      </c>
      <c r="G10314" s="37" t="s">
        <v>796</v>
      </c>
      <c r="H10314" s="0" t="n">
        <v>2730273</v>
      </c>
      <c r="I10314" s="0" t="n">
        <v>879101</v>
      </c>
      <c r="J10314" s="0" t="n">
        <v>61304</v>
      </c>
    </row>
    <row r="10315" customFormat="false" ht="15" hidden="false" customHeight="false" outlineLevel="0" collapsed="false">
      <c r="A10315" s="0" t="n">
        <v>202409</v>
      </c>
      <c r="B10315" s="0" t="n">
        <v>202409</v>
      </c>
      <c r="C10315" s="37" t="s">
        <v>115</v>
      </c>
      <c r="D10315" s="37" t="s">
        <v>191</v>
      </c>
      <c r="E10315" s="0" t="n">
        <v>1</v>
      </c>
      <c r="F10315" s="38" t="s">
        <v>70</v>
      </c>
      <c r="G10315" s="37" t="s">
        <v>797</v>
      </c>
      <c r="H10315" s="0" t="n">
        <v>3900615</v>
      </c>
      <c r="I10315" s="0" t="n">
        <v>2062418</v>
      </c>
      <c r="J10315" s="0" t="n">
        <v>-131231</v>
      </c>
    </row>
    <row r="10316" customFormat="false" ht="15" hidden="false" customHeight="false" outlineLevel="0" collapsed="false">
      <c r="A10316" s="0" t="n">
        <v>202409</v>
      </c>
      <c r="B10316" s="0" t="n">
        <v>202409</v>
      </c>
      <c r="C10316" s="37" t="s">
        <v>101</v>
      </c>
      <c r="D10316" s="37" t="s">
        <v>519</v>
      </c>
      <c r="E10316" s="0" t="n">
        <v>1</v>
      </c>
      <c r="F10316" s="38" t="s">
        <v>70</v>
      </c>
      <c r="G10316" s="37" t="s">
        <v>798</v>
      </c>
      <c r="H10316" s="0" t="n">
        <v>989950</v>
      </c>
      <c r="I10316" s="0" t="n">
        <v>216249</v>
      </c>
      <c r="J10316" s="0" t="n">
        <v>41084</v>
      </c>
    </row>
    <row r="10317" customFormat="false" ht="15" hidden="false" customHeight="false" outlineLevel="0" collapsed="false">
      <c r="A10317" s="0" t="n">
        <v>202409</v>
      </c>
      <c r="B10317" s="0" t="n">
        <v>202409</v>
      </c>
      <c r="C10317" s="37" t="s">
        <v>101</v>
      </c>
      <c r="D10317" s="37" t="s">
        <v>99</v>
      </c>
      <c r="E10317" s="0" t="n">
        <v>1</v>
      </c>
      <c r="F10317" s="38" t="s">
        <v>70</v>
      </c>
      <c r="G10317" s="37" t="s">
        <v>799</v>
      </c>
      <c r="H10317" s="0" t="n">
        <v>679520</v>
      </c>
      <c r="I10317" s="0" t="n">
        <v>131892</v>
      </c>
      <c r="J10317" s="0" t="n">
        <v>-1451</v>
      </c>
    </row>
    <row r="10318" customFormat="false" ht="15" hidden="false" customHeight="false" outlineLevel="0" collapsed="false">
      <c r="A10318" s="0" t="n">
        <v>202409</v>
      </c>
      <c r="B10318" s="0" t="n">
        <v>202409</v>
      </c>
      <c r="C10318" s="37" t="s">
        <v>197</v>
      </c>
      <c r="D10318" s="37" t="s">
        <v>623</v>
      </c>
      <c r="E10318" s="0" t="n">
        <v>1</v>
      </c>
      <c r="F10318" s="38" t="s">
        <v>70</v>
      </c>
      <c r="G10318" s="37" t="s">
        <v>800</v>
      </c>
      <c r="H10318" s="0" t="n">
        <v>1268241</v>
      </c>
      <c r="I10318" s="0" t="n">
        <v>520368</v>
      </c>
      <c r="J10318" s="0" t="n">
        <v>-31759</v>
      </c>
    </row>
    <row r="10319" customFormat="false" ht="15" hidden="false" customHeight="false" outlineLevel="0" collapsed="false">
      <c r="A10319" s="0" t="n">
        <v>202409</v>
      </c>
      <c r="B10319" s="0" t="n">
        <v>202409</v>
      </c>
      <c r="C10319" s="37" t="s">
        <v>115</v>
      </c>
      <c r="D10319" s="37" t="s">
        <v>102</v>
      </c>
      <c r="E10319" s="0" t="n">
        <v>1</v>
      </c>
      <c r="F10319" s="38" t="s">
        <v>70</v>
      </c>
      <c r="G10319" s="37" t="s">
        <v>801</v>
      </c>
      <c r="H10319" s="0" t="n">
        <v>474952</v>
      </c>
      <c r="I10319" s="0" t="n">
        <v>271251</v>
      </c>
      <c r="J10319" s="0" t="n">
        <v>5542</v>
      </c>
    </row>
    <row r="10320" customFormat="false" ht="15" hidden="false" customHeight="false" outlineLevel="0" collapsed="false">
      <c r="A10320" s="0" t="n">
        <v>202409</v>
      </c>
      <c r="B10320" s="0" t="n">
        <v>202409</v>
      </c>
      <c r="C10320" s="37" t="s">
        <v>136</v>
      </c>
      <c r="D10320" s="37" t="s">
        <v>719</v>
      </c>
      <c r="E10320" s="0" t="n">
        <v>1</v>
      </c>
      <c r="F10320" s="38" t="s">
        <v>70</v>
      </c>
      <c r="G10320" s="37" t="s">
        <v>802</v>
      </c>
      <c r="H10320" s="0" t="n">
        <v>343791</v>
      </c>
      <c r="I10320" s="0" t="n">
        <v>66932</v>
      </c>
      <c r="J10320" s="0" t="n">
        <v>-621</v>
      </c>
    </row>
    <row r="10321" customFormat="false" ht="15" hidden="false" customHeight="false" outlineLevel="0" collapsed="false">
      <c r="A10321" s="0" t="n">
        <v>202409</v>
      </c>
      <c r="B10321" s="0" t="n">
        <v>202409</v>
      </c>
      <c r="C10321" s="37" t="s">
        <v>106</v>
      </c>
      <c r="D10321" s="37" t="s">
        <v>369</v>
      </c>
      <c r="E10321" s="0" t="n">
        <v>1</v>
      </c>
      <c r="F10321" s="38" t="s">
        <v>70</v>
      </c>
      <c r="G10321" s="37" t="s">
        <v>803</v>
      </c>
      <c r="H10321" s="0" t="n">
        <v>470875</v>
      </c>
      <c r="I10321" s="0" t="n">
        <v>81978</v>
      </c>
      <c r="J10321" s="0" t="n">
        <v>4441</v>
      </c>
    </row>
    <row r="10322" customFormat="false" ht="15" hidden="false" customHeight="false" outlineLevel="0" collapsed="false">
      <c r="A10322" s="0" t="n">
        <v>202409</v>
      </c>
      <c r="B10322" s="0" t="n">
        <v>202409</v>
      </c>
      <c r="C10322" s="37" t="s">
        <v>106</v>
      </c>
      <c r="D10322" s="37" t="s">
        <v>756</v>
      </c>
      <c r="E10322" s="0" t="n">
        <v>1</v>
      </c>
      <c r="F10322" s="38" t="s">
        <v>70</v>
      </c>
      <c r="G10322" s="37" t="s">
        <v>804</v>
      </c>
      <c r="H10322" s="0" t="n">
        <v>547477</v>
      </c>
      <c r="I10322" s="0" t="n">
        <v>104426</v>
      </c>
      <c r="J10322" s="0" t="n">
        <v>-4620</v>
      </c>
    </row>
    <row r="10323" customFormat="false" ht="15" hidden="false" customHeight="false" outlineLevel="0" collapsed="false">
      <c r="A10323" s="0" t="n">
        <v>202409</v>
      </c>
      <c r="B10323" s="0" t="n">
        <v>202409</v>
      </c>
      <c r="C10323" s="37" t="s">
        <v>101</v>
      </c>
      <c r="D10323" s="37" t="s">
        <v>165</v>
      </c>
      <c r="E10323" s="0" t="n">
        <v>1</v>
      </c>
      <c r="F10323" s="38" t="s">
        <v>70</v>
      </c>
      <c r="G10323" s="37" t="s">
        <v>805</v>
      </c>
      <c r="H10323" s="0" t="n">
        <v>287699</v>
      </c>
      <c r="I10323" s="0" t="n">
        <v>160837</v>
      </c>
      <c r="J10323" s="0" t="n">
        <v>20072</v>
      </c>
    </row>
    <row r="10324" customFormat="false" ht="15" hidden="false" customHeight="false" outlineLevel="0" collapsed="false">
      <c r="A10324" s="0" t="n">
        <v>202409</v>
      </c>
      <c r="B10324" s="0" t="n">
        <v>202409</v>
      </c>
      <c r="C10324" s="37" t="s">
        <v>149</v>
      </c>
      <c r="D10324" s="37" t="s">
        <v>806</v>
      </c>
      <c r="E10324" s="0" t="n">
        <v>1</v>
      </c>
      <c r="F10324" s="38" t="s">
        <v>70</v>
      </c>
      <c r="G10324" s="37" t="s">
        <v>807</v>
      </c>
      <c r="H10324" s="0" t="n">
        <v>1489744</v>
      </c>
      <c r="I10324" s="0" t="n">
        <v>323186</v>
      </c>
      <c r="J10324" s="0" t="n">
        <v>70489</v>
      </c>
    </row>
    <row r="10325" customFormat="false" ht="15" hidden="false" customHeight="false" outlineLevel="0" collapsed="false">
      <c r="A10325" s="0" t="n">
        <v>202409</v>
      </c>
      <c r="B10325" s="0" t="n">
        <v>202409</v>
      </c>
      <c r="C10325" s="37" t="s">
        <v>101</v>
      </c>
      <c r="D10325" s="37" t="s">
        <v>412</v>
      </c>
      <c r="E10325" s="0" t="n">
        <v>1</v>
      </c>
      <c r="F10325" s="38" t="s">
        <v>70</v>
      </c>
      <c r="G10325" s="37" t="s">
        <v>808</v>
      </c>
      <c r="H10325" s="0" t="n">
        <v>2960082</v>
      </c>
      <c r="I10325" s="0" t="n">
        <v>512442</v>
      </c>
      <c r="J10325" s="0" t="n">
        <v>46420</v>
      </c>
    </row>
    <row r="10326" customFormat="false" ht="15" hidden="false" customHeight="false" outlineLevel="0" collapsed="false">
      <c r="A10326" s="0" t="n">
        <v>202409</v>
      </c>
      <c r="B10326" s="0" t="n">
        <v>202409</v>
      </c>
      <c r="C10326" s="37" t="s">
        <v>115</v>
      </c>
      <c r="D10326" s="37" t="s">
        <v>493</v>
      </c>
      <c r="E10326" s="0" t="n">
        <v>1</v>
      </c>
      <c r="F10326" s="38" t="s">
        <v>70</v>
      </c>
      <c r="G10326" s="37" t="s">
        <v>809</v>
      </c>
      <c r="H10326" s="0" t="n">
        <v>159480</v>
      </c>
      <c r="I10326" s="0" t="n">
        <v>39892</v>
      </c>
      <c r="J10326" s="0" t="n">
        <v>-2570</v>
      </c>
    </row>
    <row r="10327" customFormat="false" ht="15" hidden="false" customHeight="false" outlineLevel="0" collapsed="false">
      <c r="A10327" s="0" t="n">
        <v>202409</v>
      </c>
      <c r="B10327" s="0" t="n">
        <v>202409</v>
      </c>
      <c r="C10327" s="37" t="s">
        <v>115</v>
      </c>
      <c r="D10327" s="37" t="s">
        <v>493</v>
      </c>
      <c r="E10327" s="0" t="n">
        <v>1</v>
      </c>
      <c r="F10327" s="38" t="s">
        <v>70</v>
      </c>
      <c r="G10327" s="37" t="s">
        <v>810</v>
      </c>
      <c r="H10327" s="0" t="n">
        <v>1543428</v>
      </c>
      <c r="I10327" s="0" t="n">
        <v>272233</v>
      </c>
      <c r="J10327" s="0" t="n">
        <v>-3082</v>
      </c>
    </row>
    <row r="10328" customFormat="false" ht="15" hidden="false" customHeight="false" outlineLevel="0" collapsed="false">
      <c r="A10328" s="0" t="n">
        <v>202409</v>
      </c>
      <c r="B10328" s="0" t="n">
        <v>202409</v>
      </c>
      <c r="C10328" s="37" t="s">
        <v>184</v>
      </c>
      <c r="D10328" s="37" t="s">
        <v>425</v>
      </c>
      <c r="E10328" s="0" t="n">
        <v>1</v>
      </c>
      <c r="F10328" s="38" t="s">
        <v>70</v>
      </c>
      <c r="G10328" s="37" t="s">
        <v>811</v>
      </c>
      <c r="H10328" s="0" t="n">
        <v>926723</v>
      </c>
      <c r="I10328" s="0" t="n">
        <v>317930</v>
      </c>
      <c r="J10328" s="0" t="n">
        <v>32470</v>
      </c>
    </row>
    <row r="10329" customFormat="false" ht="15" hidden="false" customHeight="false" outlineLevel="0" collapsed="false">
      <c r="A10329" s="0" t="n">
        <v>202409</v>
      </c>
      <c r="B10329" s="0" t="n">
        <v>202409</v>
      </c>
      <c r="C10329" s="37" t="s">
        <v>149</v>
      </c>
      <c r="D10329" s="37" t="s">
        <v>756</v>
      </c>
      <c r="E10329" s="0" t="n">
        <v>1</v>
      </c>
      <c r="F10329" s="38" t="s">
        <v>70</v>
      </c>
      <c r="G10329" s="37" t="s">
        <v>812</v>
      </c>
      <c r="H10329" s="0" t="n">
        <v>1963073</v>
      </c>
      <c r="I10329" s="0" t="n">
        <v>604363</v>
      </c>
      <c r="J10329" s="0" t="n">
        <v>-70526</v>
      </c>
    </row>
    <row r="10330" customFormat="false" ht="15" hidden="false" customHeight="false" outlineLevel="0" collapsed="false">
      <c r="A10330" s="0" t="n">
        <v>202409</v>
      </c>
      <c r="B10330" s="0" t="n">
        <v>202409</v>
      </c>
      <c r="C10330" s="37" t="s">
        <v>149</v>
      </c>
      <c r="D10330" s="37" t="s">
        <v>616</v>
      </c>
      <c r="E10330" s="0" t="n">
        <v>1</v>
      </c>
      <c r="F10330" s="38" t="s">
        <v>70</v>
      </c>
      <c r="G10330" s="37" t="s">
        <v>813</v>
      </c>
      <c r="H10330" s="0" t="n">
        <v>1261916</v>
      </c>
      <c r="I10330" s="0" t="n">
        <v>231095</v>
      </c>
      <c r="J10330" s="0" t="n">
        <v>-10001</v>
      </c>
    </row>
    <row r="10331" customFormat="false" ht="15" hidden="false" customHeight="false" outlineLevel="0" collapsed="false">
      <c r="A10331" s="0" t="n">
        <v>202409</v>
      </c>
      <c r="B10331" s="0" t="n">
        <v>202409</v>
      </c>
      <c r="C10331" s="37" t="s">
        <v>109</v>
      </c>
      <c r="D10331" s="37" t="s">
        <v>364</v>
      </c>
      <c r="E10331" s="0" t="n">
        <v>1</v>
      </c>
      <c r="F10331" s="38" t="s">
        <v>70</v>
      </c>
      <c r="G10331" s="37" t="s">
        <v>814</v>
      </c>
      <c r="H10331" s="0" t="n">
        <v>223300</v>
      </c>
      <c r="I10331" s="0" t="n">
        <v>110754</v>
      </c>
      <c r="J10331" s="0" t="n">
        <v>-9386</v>
      </c>
    </row>
    <row r="10332" customFormat="false" ht="15" hidden="false" customHeight="false" outlineLevel="0" collapsed="false">
      <c r="A10332" s="0" t="n">
        <v>202409</v>
      </c>
      <c r="B10332" s="0" t="n">
        <v>202409</v>
      </c>
      <c r="C10332" s="37" t="s">
        <v>95</v>
      </c>
      <c r="D10332" s="37" t="s">
        <v>396</v>
      </c>
      <c r="E10332" s="0" t="n">
        <v>1</v>
      </c>
      <c r="F10332" s="38" t="s">
        <v>70</v>
      </c>
      <c r="G10332" s="37" t="s">
        <v>815</v>
      </c>
      <c r="H10332" s="0" t="n">
        <v>227412</v>
      </c>
      <c r="I10332" s="0" t="n">
        <v>80109</v>
      </c>
      <c r="J10332" s="0" t="n">
        <v>7333</v>
      </c>
    </row>
    <row r="10333" customFormat="false" ht="15" hidden="false" customHeight="false" outlineLevel="0" collapsed="false">
      <c r="A10333" s="0" t="n">
        <v>202409</v>
      </c>
      <c r="B10333" s="0" t="n">
        <v>202409</v>
      </c>
      <c r="C10333" s="37" t="s">
        <v>115</v>
      </c>
      <c r="D10333" s="37" t="s">
        <v>673</v>
      </c>
      <c r="E10333" s="0" t="n">
        <v>1</v>
      </c>
      <c r="F10333" s="38" t="s">
        <v>70</v>
      </c>
      <c r="G10333" s="37" t="s">
        <v>816</v>
      </c>
      <c r="H10333" s="0" t="n">
        <v>1244629</v>
      </c>
      <c r="I10333" s="0" t="n">
        <v>341235</v>
      </c>
      <c r="J10333" s="0" t="n">
        <v>101080</v>
      </c>
    </row>
    <row r="10334" customFormat="false" ht="15" hidden="false" customHeight="false" outlineLevel="0" collapsed="false">
      <c r="A10334" s="0" t="n">
        <v>202409</v>
      </c>
      <c r="B10334" s="0" t="n">
        <v>202409</v>
      </c>
      <c r="C10334" s="37" t="s">
        <v>112</v>
      </c>
      <c r="D10334" s="37" t="s">
        <v>120</v>
      </c>
      <c r="E10334" s="0" t="n">
        <v>1</v>
      </c>
      <c r="F10334" s="38" t="s">
        <v>70</v>
      </c>
      <c r="G10334" s="37" t="s">
        <v>817</v>
      </c>
      <c r="H10334" s="0" t="n">
        <v>5819057</v>
      </c>
      <c r="I10334" s="0" t="n">
        <v>1077584</v>
      </c>
      <c r="J10334" s="0" t="n">
        <v>-49675</v>
      </c>
    </row>
    <row r="10335" customFormat="false" ht="15" hidden="false" customHeight="false" outlineLevel="0" collapsed="false">
      <c r="A10335" s="0" t="n">
        <v>202409</v>
      </c>
      <c r="B10335" s="0" t="n">
        <v>202409</v>
      </c>
      <c r="C10335" s="37" t="s">
        <v>124</v>
      </c>
      <c r="D10335" s="37" t="s">
        <v>493</v>
      </c>
      <c r="E10335" s="0" t="n">
        <v>1</v>
      </c>
      <c r="F10335" s="38" t="s">
        <v>70</v>
      </c>
      <c r="G10335" s="37" t="s">
        <v>818</v>
      </c>
      <c r="H10335" s="0" t="n">
        <v>107050</v>
      </c>
      <c r="I10335" s="0" t="n">
        <v>23899</v>
      </c>
      <c r="J10335" s="0" t="n">
        <v>3863</v>
      </c>
    </row>
    <row r="10336" customFormat="false" ht="15" hidden="false" customHeight="false" outlineLevel="0" collapsed="false">
      <c r="A10336" s="0" t="n">
        <v>202409</v>
      </c>
      <c r="B10336" s="0" t="n">
        <v>202409</v>
      </c>
      <c r="C10336" s="37" t="s">
        <v>95</v>
      </c>
      <c r="D10336" s="37" t="s">
        <v>414</v>
      </c>
      <c r="E10336" s="0" t="n">
        <v>1</v>
      </c>
      <c r="F10336" s="38" t="s">
        <v>70</v>
      </c>
      <c r="G10336" s="37" t="s">
        <v>819</v>
      </c>
      <c r="H10336" s="0" t="n">
        <v>1864350</v>
      </c>
      <c r="I10336" s="0" t="n">
        <v>396733</v>
      </c>
      <c r="J10336" s="0" t="n">
        <v>9368</v>
      </c>
    </row>
    <row r="10337" customFormat="false" ht="15" hidden="false" customHeight="false" outlineLevel="0" collapsed="false">
      <c r="A10337" s="0" t="n">
        <v>202409</v>
      </c>
      <c r="B10337" s="0" t="n">
        <v>202409</v>
      </c>
      <c r="C10337" s="37" t="s">
        <v>149</v>
      </c>
      <c r="D10337" s="37" t="s">
        <v>247</v>
      </c>
      <c r="E10337" s="0" t="n">
        <v>1</v>
      </c>
      <c r="F10337" s="38" t="s">
        <v>70</v>
      </c>
      <c r="G10337" s="37" t="s">
        <v>820</v>
      </c>
      <c r="H10337" s="0" t="n">
        <v>4744595</v>
      </c>
      <c r="I10337" s="0" t="n">
        <v>951923</v>
      </c>
      <c r="J10337" s="0" t="n">
        <v>-49516</v>
      </c>
    </row>
    <row r="10338" customFormat="false" ht="15" hidden="false" customHeight="false" outlineLevel="0" collapsed="false">
      <c r="A10338" s="0" t="n">
        <v>202409</v>
      </c>
      <c r="B10338" s="0" t="n">
        <v>202409</v>
      </c>
      <c r="C10338" s="37" t="s">
        <v>109</v>
      </c>
      <c r="D10338" s="37" t="s">
        <v>821</v>
      </c>
      <c r="E10338" s="0" t="n">
        <v>1</v>
      </c>
      <c r="F10338" s="38" t="s">
        <v>70</v>
      </c>
      <c r="G10338" s="37" t="s">
        <v>822</v>
      </c>
      <c r="H10338" s="0" t="n">
        <v>717625</v>
      </c>
      <c r="I10338" s="0" t="n">
        <v>269830</v>
      </c>
      <c r="J10338" s="0" t="n">
        <v>63791</v>
      </c>
    </row>
    <row r="10339" customFormat="false" ht="15" hidden="false" customHeight="false" outlineLevel="0" collapsed="false">
      <c r="A10339" s="0" t="n">
        <v>202409</v>
      </c>
      <c r="B10339" s="0" t="n">
        <v>202409</v>
      </c>
      <c r="C10339" s="37" t="s">
        <v>124</v>
      </c>
      <c r="D10339" s="37" t="s">
        <v>476</v>
      </c>
      <c r="E10339" s="0" t="n">
        <v>1</v>
      </c>
      <c r="F10339" s="38" t="s">
        <v>70</v>
      </c>
      <c r="G10339" s="37" t="s">
        <v>823</v>
      </c>
      <c r="H10339" s="0" t="n">
        <v>2160051</v>
      </c>
      <c r="I10339" s="0" t="n">
        <v>315550</v>
      </c>
      <c r="J10339" s="0" t="n">
        <v>93398</v>
      </c>
    </row>
    <row r="10340" customFormat="false" ht="15" hidden="false" customHeight="false" outlineLevel="0" collapsed="false">
      <c r="A10340" s="0" t="n">
        <v>202409</v>
      </c>
      <c r="B10340" s="0" t="n">
        <v>202409</v>
      </c>
      <c r="C10340" s="37" t="s">
        <v>115</v>
      </c>
      <c r="D10340" s="37" t="s">
        <v>300</v>
      </c>
      <c r="E10340" s="0" t="n">
        <v>1</v>
      </c>
      <c r="F10340" s="38" t="s">
        <v>70</v>
      </c>
      <c r="G10340" s="37" t="s">
        <v>824</v>
      </c>
      <c r="H10340" s="0" t="n">
        <v>511219</v>
      </c>
      <c r="I10340" s="0" t="n">
        <v>272578</v>
      </c>
      <c r="J10340" s="0" t="n">
        <v>33033</v>
      </c>
    </row>
    <row r="10341" customFormat="false" ht="15" hidden="false" customHeight="false" outlineLevel="0" collapsed="false">
      <c r="A10341" s="0" t="n">
        <v>202409</v>
      </c>
      <c r="B10341" s="0" t="n">
        <v>202409</v>
      </c>
      <c r="C10341" s="37" t="s">
        <v>158</v>
      </c>
      <c r="D10341" s="37" t="s">
        <v>700</v>
      </c>
      <c r="E10341" s="0" t="n">
        <v>1</v>
      </c>
      <c r="F10341" s="38" t="s">
        <v>70</v>
      </c>
      <c r="G10341" s="37" t="s">
        <v>825</v>
      </c>
      <c r="H10341" s="0" t="n">
        <v>993673</v>
      </c>
      <c r="I10341" s="0" t="n">
        <v>199386</v>
      </c>
      <c r="J10341" s="0" t="n">
        <v>23179</v>
      </c>
    </row>
    <row r="10342" customFormat="false" ht="15" hidden="false" customHeight="false" outlineLevel="0" collapsed="false">
      <c r="A10342" s="0" t="n">
        <v>202409</v>
      </c>
      <c r="B10342" s="0" t="n">
        <v>202409</v>
      </c>
      <c r="C10342" s="37" t="s">
        <v>184</v>
      </c>
      <c r="D10342" s="37" t="s">
        <v>826</v>
      </c>
      <c r="E10342" s="0" t="n">
        <v>1</v>
      </c>
      <c r="F10342" s="38" t="s">
        <v>70</v>
      </c>
      <c r="G10342" s="37" t="s">
        <v>827</v>
      </c>
      <c r="H10342" s="0" t="n">
        <v>165670</v>
      </c>
      <c r="I10342" s="0" t="n">
        <v>53042</v>
      </c>
      <c r="J10342" s="0" t="n">
        <v>4574</v>
      </c>
    </row>
    <row r="10343" customFormat="false" ht="15" hidden="false" customHeight="false" outlineLevel="0" collapsed="false">
      <c r="A10343" s="0" t="n">
        <v>202409</v>
      </c>
      <c r="B10343" s="0" t="n">
        <v>202409</v>
      </c>
      <c r="C10343" s="37" t="s">
        <v>101</v>
      </c>
      <c r="D10343" s="37" t="s">
        <v>328</v>
      </c>
      <c r="E10343" s="0" t="n">
        <v>1</v>
      </c>
      <c r="F10343" s="38" t="s">
        <v>70</v>
      </c>
      <c r="G10343" s="37" t="s">
        <v>828</v>
      </c>
      <c r="H10343" s="0" t="n">
        <v>79233</v>
      </c>
      <c r="I10343" s="0" t="n">
        <v>51757</v>
      </c>
      <c r="J10343" s="0" t="n">
        <v>3373</v>
      </c>
    </row>
    <row r="10344" customFormat="false" ht="15" hidden="false" customHeight="false" outlineLevel="0" collapsed="false">
      <c r="A10344" s="0" t="n">
        <v>202409</v>
      </c>
      <c r="B10344" s="0" t="n">
        <v>202409</v>
      </c>
      <c r="C10344" s="37" t="s">
        <v>106</v>
      </c>
      <c r="D10344" s="37" t="s">
        <v>511</v>
      </c>
      <c r="E10344" s="0" t="n">
        <v>1</v>
      </c>
      <c r="F10344" s="38" t="s">
        <v>70</v>
      </c>
      <c r="G10344" s="37" t="s">
        <v>829</v>
      </c>
      <c r="H10344" s="0" t="n">
        <v>3208344</v>
      </c>
      <c r="I10344" s="0" t="n">
        <v>1152868</v>
      </c>
      <c r="J10344" s="0" t="n">
        <v>131436</v>
      </c>
    </row>
    <row r="10345" customFormat="false" ht="15" hidden="false" customHeight="false" outlineLevel="0" collapsed="false">
      <c r="A10345" s="0" t="n">
        <v>202409</v>
      </c>
      <c r="B10345" s="0" t="n">
        <v>202409</v>
      </c>
      <c r="C10345" s="37" t="s">
        <v>149</v>
      </c>
      <c r="D10345" s="37" t="s">
        <v>360</v>
      </c>
      <c r="E10345" s="0" t="n">
        <v>1</v>
      </c>
      <c r="F10345" s="38" t="s">
        <v>70</v>
      </c>
      <c r="G10345" s="37" t="s">
        <v>830</v>
      </c>
      <c r="H10345" s="0" t="n">
        <v>384194</v>
      </c>
      <c r="I10345" s="0" t="n">
        <v>273920</v>
      </c>
      <c r="J10345" s="0" t="n">
        <v>40434</v>
      </c>
    </row>
    <row r="10346" customFormat="false" ht="15" hidden="false" customHeight="false" outlineLevel="0" collapsed="false">
      <c r="A10346" s="0" t="n">
        <v>202409</v>
      </c>
      <c r="B10346" s="0" t="n">
        <v>202409</v>
      </c>
      <c r="C10346" s="37" t="s">
        <v>112</v>
      </c>
      <c r="D10346" s="37" t="s">
        <v>284</v>
      </c>
      <c r="E10346" s="0" t="n">
        <v>1</v>
      </c>
      <c r="F10346" s="38" t="s">
        <v>70</v>
      </c>
      <c r="G10346" s="37" t="s">
        <v>831</v>
      </c>
      <c r="H10346" s="0" t="n">
        <v>684763</v>
      </c>
      <c r="I10346" s="0" t="n">
        <v>93131</v>
      </c>
      <c r="J10346" s="0" t="n">
        <v>22941</v>
      </c>
    </row>
    <row r="10347" customFormat="false" ht="15" hidden="false" customHeight="false" outlineLevel="0" collapsed="false">
      <c r="A10347" s="0" t="n">
        <v>202409</v>
      </c>
      <c r="B10347" s="0" t="n">
        <v>202409</v>
      </c>
      <c r="C10347" s="37" t="s">
        <v>184</v>
      </c>
      <c r="D10347" s="37" t="s">
        <v>267</v>
      </c>
      <c r="E10347" s="0" t="n">
        <v>1</v>
      </c>
      <c r="F10347" s="38" t="s">
        <v>70</v>
      </c>
      <c r="G10347" s="37" t="s">
        <v>832</v>
      </c>
      <c r="H10347" s="0" t="n">
        <v>199571</v>
      </c>
      <c r="I10347" s="0" t="n">
        <v>61812</v>
      </c>
      <c r="J10347" s="0" t="n">
        <v>1714</v>
      </c>
    </row>
    <row r="10348" customFormat="false" ht="15" hidden="false" customHeight="false" outlineLevel="0" collapsed="false">
      <c r="A10348" s="0" t="n">
        <v>202409</v>
      </c>
      <c r="B10348" s="0" t="n">
        <v>202409</v>
      </c>
      <c r="C10348" s="37" t="s">
        <v>197</v>
      </c>
      <c r="D10348" s="37" t="s">
        <v>387</v>
      </c>
      <c r="E10348" s="0" t="n">
        <v>1</v>
      </c>
      <c r="F10348" s="38" t="s">
        <v>70</v>
      </c>
      <c r="G10348" s="37" t="s">
        <v>833</v>
      </c>
      <c r="H10348" s="0" t="n">
        <v>284689</v>
      </c>
      <c r="I10348" s="0" t="n">
        <v>73863</v>
      </c>
      <c r="J10348" s="0" t="n">
        <v>6850</v>
      </c>
    </row>
    <row r="10349" customFormat="false" ht="15" hidden="false" customHeight="false" outlineLevel="0" collapsed="false">
      <c r="A10349" s="0" t="n">
        <v>202409</v>
      </c>
      <c r="B10349" s="0" t="n">
        <v>202409</v>
      </c>
      <c r="C10349" s="37" t="s">
        <v>197</v>
      </c>
      <c r="D10349" s="37" t="s">
        <v>334</v>
      </c>
      <c r="E10349" s="0" t="n">
        <v>1</v>
      </c>
      <c r="F10349" s="38" t="s">
        <v>70</v>
      </c>
      <c r="G10349" s="37" t="s">
        <v>834</v>
      </c>
      <c r="H10349" s="0" t="n">
        <v>1092049</v>
      </c>
      <c r="I10349" s="0" t="n">
        <v>250733</v>
      </c>
      <c r="J10349" s="0" t="n">
        <v>17841</v>
      </c>
    </row>
    <row r="10350" customFormat="false" ht="15" hidden="false" customHeight="false" outlineLevel="0" collapsed="false">
      <c r="A10350" s="0" t="n">
        <v>202409</v>
      </c>
      <c r="B10350" s="0" t="n">
        <v>202409</v>
      </c>
      <c r="C10350" s="37" t="s">
        <v>197</v>
      </c>
      <c r="D10350" s="37" t="s">
        <v>208</v>
      </c>
      <c r="E10350" s="0" t="n">
        <v>1</v>
      </c>
      <c r="F10350" s="38" t="s">
        <v>70</v>
      </c>
      <c r="G10350" s="37" t="s">
        <v>835</v>
      </c>
      <c r="H10350" s="0" t="n">
        <v>445320</v>
      </c>
      <c r="I10350" s="0" t="n">
        <v>102161</v>
      </c>
      <c r="J10350" s="0" t="n">
        <v>18635</v>
      </c>
    </row>
    <row r="10351" customFormat="false" ht="15" hidden="false" customHeight="false" outlineLevel="0" collapsed="false">
      <c r="A10351" s="0" t="n">
        <v>202409</v>
      </c>
      <c r="B10351" s="0" t="n">
        <v>202409</v>
      </c>
      <c r="C10351" s="37" t="s">
        <v>115</v>
      </c>
      <c r="D10351" s="37" t="s">
        <v>306</v>
      </c>
      <c r="E10351" s="0" t="n">
        <v>1</v>
      </c>
      <c r="F10351" s="38" t="s">
        <v>70</v>
      </c>
      <c r="G10351" s="37" t="s">
        <v>836</v>
      </c>
      <c r="H10351" s="0" t="n">
        <v>2045500</v>
      </c>
      <c r="I10351" s="0" t="n">
        <v>647555</v>
      </c>
      <c r="J10351" s="0" t="n">
        <v>207223</v>
      </c>
    </row>
    <row r="10352" customFormat="false" ht="15" hidden="false" customHeight="false" outlineLevel="0" collapsed="false">
      <c r="A10352" s="0" t="n">
        <v>202409</v>
      </c>
      <c r="B10352" s="0" t="n">
        <v>202409</v>
      </c>
      <c r="C10352" s="37" t="s">
        <v>106</v>
      </c>
      <c r="D10352" s="37" t="s">
        <v>519</v>
      </c>
      <c r="E10352" s="0" t="n">
        <v>1</v>
      </c>
      <c r="F10352" s="38" t="s">
        <v>70</v>
      </c>
      <c r="G10352" s="37" t="s">
        <v>837</v>
      </c>
      <c r="H10352" s="0" t="n">
        <v>1680542</v>
      </c>
      <c r="I10352" s="0" t="n">
        <v>338906</v>
      </c>
      <c r="J10352" s="0" t="n">
        <v>62988</v>
      </c>
    </row>
    <row r="10353" customFormat="false" ht="15" hidden="false" customHeight="false" outlineLevel="0" collapsed="false">
      <c r="A10353" s="0" t="n">
        <v>202409</v>
      </c>
      <c r="B10353" s="0" t="n">
        <v>202409</v>
      </c>
      <c r="C10353" s="37" t="s">
        <v>95</v>
      </c>
      <c r="D10353" s="37" t="s">
        <v>288</v>
      </c>
      <c r="E10353" s="0" t="n">
        <v>1</v>
      </c>
      <c r="F10353" s="38" t="s">
        <v>70</v>
      </c>
      <c r="G10353" s="37" t="s">
        <v>838</v>
      </c>
      <c r="H10353" s="0" t="n">
        <v>1599974</v>
      </c>
      <c r="I10353" s="0" t="n">
        <v>434475</v>
      </c>
      <c r="J10353" s="0" t="n">
        <v>69440</v>
      </c>
    </row>
    <row r="10354" customFormat="false" ht="15" hidden="false" customHeight="false" outlineLevel="0" collapsed="false">
      <c r="A10354" s="0" t="n">
        <v>202409</v>
      </c>
      <c r="B10354" s="0" t="n">
        <v>202409</v>
      </c>
      <c r="C10354" s="37" t="s">
        <v>101</v>
      </c>
      <c r="D10354" s="37" t="s">
        <v>839</v>
      </c>
      <c r="E10354" s="0" t="n">
        <v>1</v>
      </c>
      <c r="F10354" s="38" t="s">
        <v>70</v>
      </c>
      <c r="G10354" s="37" t="s">
        <v>840</v>
      </c>
      <c r="H10354" s="0" t="n">
        <v>1954132</v>
      </c>
      <c r="I10354" s="0" t="n">
        <v>1144496</v>
      </c>
      <c r="J10354" s="0" t="n">
        <v>195465</v>
      </c>
    </row>
    <row r="10355" customFormat="false" ht="15" hidden="false" customHeight="false" outlineLevel="0" collapsed="false">
      <c r="A10355" s="0" t="n">
        <v>202409</v>
      </c>
      <c r="B10355" s="0" t="n">
        <v>202409</v>
      </c>
      <c r="C10355" s="37" t="s">
        <v>106</v>
      </c>
      <c r="D10355" s="37" t="s">
        <v>841</v>
      </c>
      <c r="E10355" s="0" t="n">
        <v>1</v>
      </c>
      <c r="F10355" s="38" t="s">
        <v>70</v>
      </c>
      <c r="G10355" s="37" t="s">
        <v>842</v>
      </c>
      <c r="H10355" s="0" t="n">
        <v>8419400</v>
      </c>
      <c r="I10355" s="0" t="n">
        <v>2289980</v>
      </c>
      <c r="J10355" s="0" t="n">
        <v>473436</v>
      </c>
    </row>
    <row r="10356" customFormat="false" ht="15" hidden="false" customHeight="false" outlineLevel="0" collapsed="false">
      <c r="A10356" s="0" t="n">
        <v>202409</v>
      </c>
      <c r="B10356" s="0" t="n">
        <v>202409</v>
      </c>
      <c r="C10356" s="37" t="s">
        <v>178</v>
      </c>
      <c r="D10356" s="37" t="s">
        <v>843</v>
      </c>
      <c r="E10356" s="0" t="n">
        <v>1</v>
      </c>
      <c r="F10356" s="38" t="s">
        <v>70</v>
      </c>
      <c r="G10356" s="37" t="s">
        <v>844</v>
      </c>
      <c r="H10356" s="0" t="n">
        <v>347864</v>
      </c>
      <c r="I10356" s="0" t="n">
        <v>30549</v>
      </c>
      <c r="J10356" s="0" t="n">
        <v>9820</v>
      </c>
    </row>
    <row r="10357" customFormat="false" ht="15" hidden="false" customHeight="false" outlineLevel="0" collapsed="false">
      <c r="A10357" s="0" t="n">
        <v>202409</v>
      </c>
      <c r="B10357" s="0" t="n">
        <v>202409</v>
      </c>
      <c r="C10357" s="37" t="s">
        <v>95</v>
      </c>
      <c r="D10357" s="37" t="s">
        <v>96</v>
      </c>
      <c r="E10357" s="0" t="n">
        <v>1</v>
      </c>
      <c r="F10357" s="38" t="s">
        <v>71</v>
      </c>
      <c r="G10357" s="37" t="s">
        <v>97</v>
      </c>
      <c r="H10357" s="0" t="n">
        <v>2458598</v>
      </c>
      <c r="I10357" s="0" t="n">
        <v>1144584</v>
      </c>
      <c r="J10357" s="0" t="n">
        <v>-75478</v>
      </c>
    </row>
    <row r="10358" customFormat="false" ht="15" hidden="false" customHeight="false" outlineLevel="0" collapsed="false">
      <c r="A10358" s="0" t="n">
        <v>202409</v>
      </c>
      <c r="B10358" s="0" t="n">
        <v>202409</v>
      </c>
      <c r="C10358" s="37" t="s">
        <v>98</v>
      </c>
      <c r="D10358" s="37" t="s">
        <v>99</v>
      </c>
      <c r="E10358" s="0" t="n">
        <v>1</v>
      </c>
      <c r="F10358" s="38" t="s">
        <v>71</v>
      </c>
      <c r="G10358" s="37" t="s">
        <v>100</v>
      </c>
      <c r="H10358" s="0" t="n">
        <v>708739</v>
      </c>
      <c r="I10358" s="0" t="n">
        <v>180412</v>
      </c>
      <c r="J10358" s="0" t="n">
        <v>-7329</v>
      </c>
    </row>
    <row r="10359" customFormat="false" ht="15" hidden="false" customHeight="false" outlineLevel="0" collapsed="false">
      <c r="A10359" s="0" t="n">
        <v>202409</v>
      </c>
      <c r="B10359" s="0" t="n">
        <v>202409</v>
      </c>
      <c r="C10359" s="37" t="s">
        <v>101</v>
      </c>
      <c r="D10359" s="37" t="s">
        <v>102</v>
      </c>
      <c r="E10359" s="0" t="n">
        <v>1</v>
      </c>
      <c r="F10359" s="38" t="s">
        <v>71</v>
      </c>
      <c r="G10359" s="37" t="s">
        <v>103</v>
      </c>
      <c r="H10359" s="0" t="n">
        <v>601822</v>
      </c>
      <c r="I10359" s="0" t="n">
        <v>376447</v>
      </c>
      <c r="J10359" s="0" t="n">
        <v>55286</v>
      </c>
    </row>
    <row r="10360" customFormat="false" ht="15" hidden="false" customHeight="false" outlineLevel="0" collapsed="false">
      <c r="A10360" s="0" t="n">
        <v>202409</v>
      </c>
      <c r="B10360" s="0" t="n">
        <v>202409</v>
      </c>
      <c r="C10360" s="37" t="s">
        <v>101</v>
      </c>
      <c r="D10360" s="37" t="s">
        <v>104</v>
      </c>
      <c r="E10360" s="0" t="n">
        <v>1</v>
      </c>
      <c r="F10360" s="38" t="s">
        <v>71</v>
      </c>
      <c r="G10360" s="37" t="s">
        <v>105</v>
      </c>
      <c r="H10360" s="0" t="n">
        <v>719429</v>
      </c>
      <c r="I10360" s="0" t="n">
        <v>314754</v>
      </c>
      <c r="J10360" s="0" t="n">
        <v>25954</v>
      </c>
    </row>
    <row r="10361" customFormat="false" ht="15" hidden="false" customHeight="false" outlineLevel="0" collapsed="false">
      <c r="A10361" s="0" t="n">
        <v>202409</v>
      </c>
      <c r="B10361" s="0" t="n">
        <v>202409</v>
      </c>
      <c r="C10361" s="37" t="s">
        <v>106</v>
      </c>
      <c r="D10361" s="37" t="s">
        <v>107</v>
      </c>
      <c r="E10361" s="0" t="n">
        <v>1</v>
      </c>
      <c r="F10361" s="38" t="s">
        <v>71</v>
      </c>
      <c r="G10361" s="37" t="s">
        <v>108</v>
      </c>
      <c r="H10361" s="0" t="n">
        <v>1002312</v>
      </c>
      <c r="I10361" s="0" t="n">
        <v>252849</v>
      </c>
      <c r="J10361" s="0" t="n">
        <v>-27430</v>
      </c>
    </row>
    <row r="10362" customFormat="false" ht="15" hidden="false" customHeight="false" outlineLevel="0" collapsed="false">
      <c r="A10362" s="0" t="n">
        <v>202409</v>
      </c>
      <c r="B10362" s="0" t="n">
        <v>202409</v>
      </c>
      <c r="C10362" s="37" t="s">
        <v>109</v>
      </c>
      <c r="D10362" s="37" t="s">
        <v>110</v>
      </c>
      <c r="E10362" s="0" t="n">
        <v>1</v>
      </c>
      <c r="F10362" s="38" t="s">
        <v>71</v>
      </c>
      <c r="G10362" s="37" t="s">
        <v>111</v>
      </c>
      <c r="H10362" s="0" t="n">
        <v>414590</v>
      </c>
      <c r="I10362" s="0" t="n">
        <v>153864</v>
      </c>
      <c r="J10362" s="0" t="n">
        <v>3711</v>
      </c>
    </row>
    <row r="10363" customFormat="false" ht="15" hidden="false" customHeight="false" outlineLevel="0" collapsed="false">
      <c r="A10363" s="0" t="n">
        <v>202409</v>
      </c>
      <c r="B10363" s="0" t="n">
        <v>202409</v>
      </c>
      <c r="C10363" s="37" t="s">
        <v>112</v>
      </c>
      <c r="D10363" s="37" t="s">
        <v>113</v>
      </c>
      <c r="E10363" s="0" t="n">
        <v>1</v>
      </c>
      <c r="F10363" s="38" t="s">
        <v>71</v>
      </c>
      <c r="G10363" s="37" t="s">
        <v>114</v>
      </c>
      <c r="H10363" s="0" t="n">
        <v>2075781</v>
      </c>
      <c r="I10363" s="0" t="n">
        <v>466120</v>
      </c>
      <c r="J10363" s="0" t="n">
        <v>49500</v>
      </c>
    </row>
    <row r="10364" customFormat="false" ht="15" hidden="false" customHeight="false" outlineLevel="0" collapsed="false">
      <c r="A10364" s="0" t="n">
        <v>202409</v>
      </c>
      <c r="B10364" s="0" t="n">
        <v>202409</v>
      </c>
      <c r="C10364" s="37" t="s">
        <v>115</v>
      </c>
      <c r="D10364" s="37" t="s">
        <v>116</v>
      </c>
      <c r="E10364" s="0" t="n">
        <v>1</v>
      </c>
      <c r="F10364" s="38" t="s">
        <v>71</v>
      </c>
      <c r="G10364" s="37" t="s">
        <v>117</v>
      </c>
      <c r="H10364" s="0" t="n">
        <v>312253</v>
      </c>
      <c r="I10364" s="0" t="n">
        <v>92760</v>
      </c>
      <c r="J10364" s="0" t="n">
        <v>1676</v>
      </c>
    </row>
    <row r="10365" customFormat="false" ht="15" hidden="false" customHeight="false" outlineLevel="0" collapsed="false">
      <c r="A10365" s="0" t="n">
        <v>202409</v>
      </c>
      <c r="B10365" s="0" t="n">
        <v>202409</v>
      </c>
      <c r="C10365" s="37" t="s">
        <v>109</v>
      </c>
      <c r="D10365" s="37" t="s">
        <v>118</v>
      </c>
      <c r="E10365" s="0" t="n">
        <v>1</v>
      </c>
      <c r="F10365" s="38" t="s">
        <v>71</v>
      </c>
      <c r="G10365" s="37" t="s">
        <v>119</v>
      </c>
      <c r="H10365" s="0" t="n">
        <v>2177309</v>
      </c>
      <c r="I10365" s="0" t="n">
        <v>479884</v>
      </c>
      <c r="J10365" s="0" t="n">
        <v>21923</v>
      </c>
    </row>
    <row r="10366" customFormat="false" ht="15" hidden="false" customHeight="false" outlineLevel="0" collapsed="false">
      <c r="A10366" s="0" t="n">
        <v>202409</v>
      </c>
      <c r="B10366" s="0" t="n">
        <v>202409</v>
      </c>
      <c r="C10366" s="37" t="s">
        <v>109</v>
      </c>
      <c r="D10366" s="37" t="s">
        <v>120</v>
      </c>
      <c r="E10366" s="0" t="n">
        <v>1</v>
      </c>
      <c r="F10366" s="38" t="s">
        <v>71</v>
      </c>
      <c r="G10366" s="37" t="s">
        <v>121</v>
      </c>
      <c r="H10366" s="0" t="n">
        <v>247406</v>
      </c>
      <c r="I10366" s="0" t="n">
        <v>42268</v>
      </c>
      <c r="J10366" s="0" t="n">
        <v>4413</v>
      </c>
    </row>
    <row r="10367" customFormat="false" ht="15" hidden="false" customHeight="false" outlineLevel="0" collapsed="false">
      <c r="A10367" s="0" t="n">
        <v>202409</v>
      </c>
      <c r="B10367" s="0" t="n">
        <v>202409</v>
      </c>
      <c r="C10367" s="37" t="s">
        <v>95</v>
      </c>
      <c r="D10367" s="37" t="s">
        <v>122</v>
      </c>
      <c r="E10367" s="0" t="n">
        <v>1</v>
      </c>
      <c r="F10367" s="38" t="s">
        <v>71</v>
      </c>
      <c r="G10367" s="37" t="s">
        <v>123</v>
      </c>
      <c r="H10367" s="0" t="n">
        <v>458619</v>
      </c>
      <c r="I10367" s="0" t="n">
        <v>214991</v>
      </c>
      <c r="J10367" s="0" t="n">
        <v>18160</v>
      </c>
    </row>
    <row r="10368" customFormat="false" ht="15" hidden="false" customHeight="false" outlineLevel="0" collapsed="false">
      <c r="A10368" s="0" t="n">
        <v>202409</v>
      </c>
      <c r="B10368" s="0" t="n">
        <v>202409</v>
      </c>
      <c r="C10368" s="37" t="s">
        <v>124</v>
      </c>
      <c r="D10368" s="37" t="s">
        <v>125</v>
      </c>
      <c r="E10368" s="0" t="n">
        <v>1</v>
      </c>
      <c r="F10368" s="38" t="s">
        <v>71</v>
      </c>
      <c r="G10368" s="37" t="s">
        <v>126</v>
      </c>
      <c r="H10368" s="0" t="n">
        <v>130695</v>
      </c>
      <c r="I10368" s="0" t="n">
        <v>55928</v>
      </c>
      <c r="J10368" s="0" t="n">
        <v>-1075</v>
      </c>
    </row>
    <row r="10369" customFormat="false" ht="15" hidden="false" customHeight="false" outlineLevel="0" collapsed="false">
      <c r="A10369" s="0" t="n">
        <v>202409</v>
      </c>
      <c r="B10369" s="0" t="n">
        <v>202409</v>
      </c>
      <c r="C10369" s="37" t="s">
        <v>95</v>
      </c>
      <c r="D10369" s="37" t="s">
        <v>127</v>
      </c>
      <c r="E10369" s="0" t="n">
        <v>1</v>
      </c>
      <c r="F10369" s="38" t="s">
        <v>71</v>
      </c>
      <c r="G10369" s="37" t="s">
        <v>128</v>
      </c>
      <c r="H10369" s="0" t="n">
        <v>927041</v>
      </c>
      <c r="I10369" s="0" t="n">
        <v>179985</v>
      </c>
      <c r="J10369" s="0" t="n">
        <v>14800</v>
      </c>
    </row>
    <row r="10370" customFormat="false" ht="15" hidden="false" customHeight="false" outlineLevel="0" collapsed="false">
      <c r="A10370" s="0" t="n">
        <v>202409</v>
      </c>
      <c r="B10370" s="0" t="n">
        <v>202409</v>
      </c>
      <c r="C10370" s="37" t="s">
        <v>124</v>
      </c>
      <c r="D10370" s="37" t="s">
        <v>122</v>
      </c>
      <c r="E10370" s="0" t="n">
        <v>1</v>
      </c>
      <c r="F10370" s="38" t="s">
        <v>71</v>
      </c>
      <c r="G10370" s="37" t="s">
        <v>129</v>
      </c>
      <c r="H10370" s="0" t="n">
        <v>2717878</v>
      </c>
      <c r="I10370" s="0" t="n">
        <v>1079655</v>
      </c>
      <c r="J10370" s="0" t="n">
        <v>55349</v>
      </c>
    </row>
    <row r="10371" customFormat="false" ht="15" hidden="false" customHeight="false" outlineLevel="0" collapsed="false">
      <c r="A10371" s="0" t="n">
        <v>202409</v>
      </c>
      <c r="B10371" s="0" t="n">
        <v>202409</v>
      </c>
      <c r="C10371" s="37" t="s">
        <v>106</v>
      </c>
      <c r="D10371" s="37" t="s">
        <v>130</v>
      </c>
      <c r="E10371" s="0" t="n">
        <v>1</v>
      </c>
      <c r="F10371" s="38" t="s">
        <v>71</v>
      </c>
      <c r="G10371" s="37" t="s">
        <v>131</v>
      </c>
      <c r="H10371" s="0" t="n">
        <v>556855</v>
      </c>
      <c r="I10371" s="0" t="n">
        <v>131707</v>
      </c>
      <c r="J10371" s="0" t="n">
        <v>33245</v>
      </c>
    </row>
    <row r="10372" customFormat="false" ht="15" hidden="false" customHeight="false" outlineLevel="0" collapsed="false">
      <c r="A10372" s="0" t="n">
        <v>202409</v>
      </c>
      <c r="B10372" s="0" t="n">
        <v>202409</v>
      </c>
      <c r="C10372" s="37" t="s">
        <v>95</v>
      </c>
      <c r="D10372" s="37" t="s">
        <v>132</v>
      </c>
      <c r="E10372" s="0" t="n">
        <v>1</v>
      </c>
      <c r="F10372" s="38" t="s">
        <v>71</v>
      </c>
      <c r="G10372" s="37" t="s">
        <v>133</v>
      </c>
      <c r="H10372" s="0" t="n">
        <v>422280</v>
      </c>
      <c r="I10372" s="0" t="n">
        <v>152291</v>
      </c>
      <c r="J10372" s="0" t="n">
        <v>10613</v>
      </c>
    </row>
    <row r="10373" customFormat="false" ht="15" hidden="false" customHeight="false" outlineLevel="0" collapsed="false">
      <c r="A10373" s="0" t="n">
        <v>202409</v>
      </c>
      <c r="B10373" s="0" t="n">
        <v>202409</v>
      </c>
      <c r="C10373" s="37" t="s">
        <v>112</v>
      </c>
      <c r="D10373" s="37" t="s">
        <v>134</v>
      </c>
      <c r="E10373" s="0" t="n">
        <v>1</v>
      </c>
      <c r="F10373" s="38" t="s">
        <v>71</v>
      </c>
      <c r="G10373" s="37" t="s">
        <v>135</v>
      </c>
      <c r="H10373" s="0" t="n">
        <v>109672</v>
      </c>
      <c r="I10373" s="0" t="n">
        <v>111065</v>
      </c>
      <c r="J10373" s="0" t="n">
        <v>10384</v>
      </c>
    </row>
    <row r="10374" customFormat="false" ht="15" hidden="false" customHeight="false" outlineLevel="0" collapsed="false">
      <c r="A10374" s="0" t="n">
        <v>202409</v>
      </c>
      <c r="B10374" s="0" t="n">
        <v>202409</v>
      </c>
      <c r="C10374" s="37" t="s">
        <v>136</v>
      </c>
      <c r="D10374" s="37" t="s">
        <v>137</v>
      </c>
      <c r="E10374" s="0" t="n">
        <v>1</v>
      </c>
      <c r="F10374" s="38" t="s">
        <v>71</v>
      </c>
      <c r="G10374" s="37" t="s">
        <v>138</v>
      </c>
      <c r="H10374" s="0" t="n">
        <v>422036</v>
      </c>
      <c r="I10374" s="0" t="n">
        <v>75276</v>
      </c>
      <c r="J10374" s="0" t="n">
        <v>7978</v>
      </c>
    </row>
    <row r="10375" customFormat="false" ht="15" hidden="false" customHeight="false" outlineLevel="0" collapsed="false">
      <c r="A10375" s="0" t="n">
        <v>202409</v>
      </c>
      <c r="B10375" s="0" t="n">
        <v>202409</v>
      </c>
      <c r="C10375" s="37" t="s">
        <v>115</v>
      </c>
      <c r="D10375" s="37" t="s">
        <v>139</v>
      </c>
      <c r="E10375" s="0" t="n">
        <v>1</v>
      </c>
      <c r="F10375" s="38" t="s">
        <v>71</v>
      </c>
      <c r="G10375" s="37" t="s">
        <v>140</v>
      </c>
      <c r="H10375" s="0" t="n">
        <v>85158</v>
      </c>
      <c r="I10375" s="0" t="n">
        <v>27196</v>
      </c>
      <c r="J10375" s="0" t="n">
        <v>1299</v>
      </c>
    </row>
    <row r="10376" customFormat="false" ht="15" hidden="false" customHeight="false" outlineLevel="0" collapsed="false">
      <c r="A10376" s="0" t="n">
        <v>202409</v>
      </c>
      <c r="B10376" s="0" t="n">
        <v>202409</v>
      </c>
      <c r="C10376" s="37" t="s">
        <v>109</v>
      </c>
      <c r="D10376" s="37" t="s">
        <v>141</v>
      </c>
      <c r="E10376" s="0" t="n">
        <v>1</v>
      </c>
      <c r="F10376" s="38" t="s">
        <v>71</v>
      </c>
      <c r="G10376" s="37" t="s">
        <v>142</v>
      </c>
      <c r="H10376" s="0" t="n">
        <v>230669</v>
      </c>
      <c r="I10376" s="0" t="n">
        <v>44434</v>
      </c>
      <c r="J10376" s="0" t="n">
        <v>356</v>
      </c>
    </row>
    <row r="10377" customFormat="false" ht="15" hidden="false" customHeight="false" outlineLevel="0" collapsed="false">
      <c r="A10377" s="0" t="n">
        <v>202409</v>
      </c>
      <c r="B10377" s="0" t="n">
        <v>202409</v>
      </c>
      <c r="C10377" s="37" t="s">
        <v>136</v>
      </c>
      <c r="D10377" s="37" t="s">
        <v>143</v>
      </c>
      <c r="E10377" s="0" t="n">
        <v>1</v>
      </c>
      <c r="F10377" s="38" t="s">
        <v>71</v>
      </c>
      <c r="G10377" s="37" t="s">
        <v>144</v>
      </c>
      <c r="H10377" s="0" t="n">
        <v>816561</v>
      </c>
      <c r="I10377" s="0" t="n">
        <v>301642</v>
      </c>
      <c r="J10377" s="0" t="n">
        <v>38000</v>
      </c>
    </row>
    <row r="10378" customFormat="false" ht="15" hidden="false" customHeight="false" outlineLevel="0" collapsed="false">
      <c r="A10378" s="0" t="n">
        <v>202409</v>
      </c>
      <c r="B10378" s="0" t="n">
        <v>202409</v>
      </c>
      <c r="C10378" s="37" t="s">
        <v>101</v>
      </c>
      <c r="D10378" s="37" t="s">
        <v>145</v>
      </c>
      <c r="E10378" s="0" t="n">
        <v>1</v>
      </c>
      <c r="F10378" s="38" t="s">
        <v>71</v>
      </c>
      <c r="G10378" s="37" t="s">
        <v>146</v>
      </c>
      <c r="H10378" s="0" t="n">
        <v>2302496</v>
      </c>
      <c r="I10378" s="0" t="n">
        <v>804412</v>
      </c>
      <c r="J10378" s="0" t="n">
        <v>101995</v>
      </c>
    </row>
    <row r="10379" customFormat="false" ht="15" hidden="false" customHeight="false" outlineLevel="0" collapsed="false">
      <c r="A10379" s="0" t="n">
        <v>202409</v>
      </c>
      <c r="B10379" s="0" t="n">
        <v>202409</v>
      </c>
      <c r="C10379" s="37" t="s">
        <v>106</v>
      </c>
      <c r="D10379" s="37" t="s">
        <v>147</v>
      </c>
      <c r="E10379" s="0" t="n">
        <v>1</v>
      </c>
      <c r="F10379" s="38" t="s">
        <v>71</v>
      </c>
      <c r="G10379" s="37" t="s">
        <v>148</v>
      </c>
      <c r="H10379" s="0" t="n">
        <v>19509641</v>
      </c>
      <c r="I10379" s="0" t="n">
        <v>12416656</v>
      </c>
      <c r="J10379" s="0" t="n">
        <v>3579196</v>
      </c>
    </row>
    <row r="10380" customFormat="false" ht="15" hidden="false" customHeight="false" outlineLevel="0" collapsed="false">
      <c r="A10380" s="0" t="n">
        <v>202409</v>
      </c>
      <c r="B10380" s="0" t="n">
        <v>202409</v>
      </c>
      <c r="C10380" s="37" t="s">
        <v>149</v>
      </c>
      <c r="D10380" s="37" t="s">
        <v>150</v>
      </c>
      <c r="E10380" s="0" t="n">
        <v>1</v>
      </c>
      <c r="F10380" s="38" t="s">
        <v>71</v>
      </c>
      <c r="G10380" s="37" t="s">
        <v>151</v>
      </c>
      <c r="H10380" s="0" t="n">
        <v>217442</v>
      </c>
      <c r="I10380" s="0" t="n">
        <v>253845</v>
      </c>
      <c r="J10380" s="0" t="n">
        <v>39153</v>
      </c>
    </row>
    <row r="10381" customFormat="false" ht="15" hidden="false" customHeight="false" outlineLevel="0" collapsed="false">
      <c r="A10381" s="0" t="n">
        <v>202409</v>
      </c>
      <c r="B10381" s="0" t="n">
        <v>202409</v>
      </c>
      <c r="C10381" s="37" t="s">
        <v>152</v>
      </c>
      <c r="D10381" s="37" t="s">
        <v>153</v>
      </c>
      <c r="E10381" s="0" t="n">
        <v>1</v>
      </c>
      <c r="F10381" s="38" t="s">
        <v>71</v>
      </c>
      <c r="G10381" s="37" t="s">
        <v>154</v>
      </c>
      <c r="H10381" s="0" t="n">
        <v>3042158</v>
      </c>
      <c r="I10381" s="0" t="n">
        <v>2092425</v>
      </c>
      <c r="J10381" s="0" t="n">
        <v>326267</v>
      </c>
    </row>
    <row r="10382" customFormat="false" ht="15" hidden="false" customHeight="false" outlineLevel="0" collapsed="false">
      <c r="A10382" s="0" t="n">
        <v>202409</v>
      </c>
      <c r="B10382" s="0" t="n">
        <v>202409</v>
      </c>
      <c r="C10382" s="37" t="s">
        <v>101</v>
      </c>
      <c r="D10382" s="37" t="s">
        <v>155</v>
      </c>
      <c r="E10382" s="0" t="n">
        <v>1</v>
      </c>
      <c r="F10382" s="38" t="s">
        <v>71</v>
      </c>
      <c r="G10382" s="37" t="s">
        <v>156</v>
      </c>
      <c r="H10382" s="0" t="n">
        <v>811878</v>
      </c>
      <c r="I10382" s="0" t="n">
        <v>209641</v>
      </c>
      <c r="J10382" s="0" t="n">
        <v>31818</v>
      </c>
    </row>
    <row r="10383" customFormat="false" ht="15" hidden="false" customHeight="false" outlineLevel="0" collapsed="false">
      <c r="A10383" s="0" t="n">
        <v>202409</v>
      </c>
      <c r="B10383" s="0" t="n">
        <v>202409</v>
      </c>
      <c r="C10383" s="37" t="s">
        <v>106</v>
      </c>
      <c r="D10383" s="37" t="s">
        <v>116</v>
      </c>
      <c r="E10383" s="0" t="n">
        <v>1</v>
      </c>
      <c r="F10383" s="38" t="s">
        <v>71</v>
      </c>
      <c r="G10383" s="37" t="s">
        <v>157</v>
      </c>
      <c r="H10383" s="0" t="n">
        <v>561743</v>
      </c>
      <c r="I10383" s="0" t="n">
        <v>134300</v>
      </c>
      <c r="J10383" s="0" t="n">
        <v>1473</v>
      </c>
    </row>
    <row r="10384" customFormat="false" ht="15" hidden="false" customHeight="false" outlineLevel="0" collapsed="false">
      <c r="A10384" s="0" t="n">
        <v>202409</v>
      </c>
      <c r="B10384" s="0" t="n">
        <v>202409</v>
      </c>
      <c r="C10384" s="37" t="s">
        <v>158</v>
      </c>
      <c r="D10384" s="37" t="s">
        <v>159</v>
      </c>
      <c r="E10384" s="0" t="n">
        <v>1</v>
      </c>
      <c r="F10384" s="38" t="s">
        <v>71</v>
      </c>
      <c r="G10384" s="37" t="s">
        <v>160</v>
      </c>
      <c r="H10384" s="0" t="n">
        <v>1207353</v>
      </c>
      <c r="I10384" s="0" t="n">
        <v>473724</v>
      </c>
      <c r="J10384" s="0" t="n">
        <v>-21695</v>
      </c>
    </row>
    <row r="10385" customFormat="false" ht="15" hidden="false" customHeight="false" outlineLevel="0" collapsed="false">
      <c r="A10385" s="0" t="n">
        <v>202409</v>
      </c>
      <c r="B10385" s="0" t="n">
        <v>202409</v>
      </c>
      <c r="C10385" s="37" t="s">
        <v>95</v>
      </c>
      <c r="D10385" s="37" t="s">
        <v>161</v>
      </c>
      <c r="E10385" s="0" t="n">
        <v>1</v>
      </c>
      <c r="F10385" s="38" t="s">
        <v>71</v>
      </c>
      <c r="G10385" s="37" t="s">
        <v>162</v>
      </c>
      <c r="H10385" s="0" t="n">
        <v>705739</v>
      </c>
      <c r="I10385" s="0" t="n">
        <v>120192</v>
      </c>
      <c r="J10385" s="0" t="n">
        <v>-2447</v>
      </c>
    </row>
    <row r="10386" customFormat="false" ht="15" hidden="false" customHeight="false" outlineLevel="0" collapsed="false">
      <c r="A10386" s="0" t="n">
        <v>202409</v>
      </c>
      <c r="B10386" s="0" t="n">
        <v>202409</v>
      </c>
      <c r="C10386" s="37" t="s">
        <v>112</v>
      </c>
      <c r="D10386" s="37" t="s">
        <v>163</v>
      </c>
      <c r="E10386" s="0" t="n">
        <v>1</v>
      </c>
      <c r="F10386" s="38" t="s">
        <v>71</v>
      </c>
      <c r="G10386" s="37" t="s">
        <v>164</v>
      </c>
      <c r="H10386" s="0" t="n">
        <v>605297</v>
      </c>
      <c r="I10386" s="0" t="n">
        <v>177487</v>
      </c>
      <c r="J10386" s="0" t="n">
        <v>26410</v>
      </c>
    </row>
    <row r="10387" customFormat="false" ht="15" hidden="false" customHeight="false" outlineLevel="0" collapsed="false">
      <c r="A10387" s="0" t="n">
        <v>202409</v>
      </c>
      <c r="B10387" s="0" t="n">
        <v>202409</v>
      </c>
      <c r="C10387" s="37" t="s">
        <v>101</v>
      </c>
      <c r="D10387" s="37" t="s">
        <v>165</v>
      </c>
      <c r="E10387" s="0" t="n">
        <v>1</v>
      </c>
      <c r="F10387" s="38" t="s">
        <v>71</v>
      </c>
      <c r="G10387" s="37" t="s">
        <v>166</v>
      </c>
      <c r="H10387" s="0" t="n">
        <v>361654</v>
      </c>
      <c r="I10387" s="0" t="n">
        <v>98428</v>
      </c>
      <c r="J10387" s="0" t="n">
        <v>21867</v>
      </c>
    </row>
    <row r="10388" customFormat="false" ht="15" hidden="false" customHeight="false" outlineLevel="0" collapsed="false">
      <c r="A10388" s="0" t="n">
        <v>202409</v>
      </c>
      <c r="B10388" s="0" t="n">
        <v>202409</v>
      </c>
      <c r="C10388" s="37" t="s">
        <v>124</v>
      </c>
      <c r="D10388" s="37" t="s">
        <v>167</v>
      </c>
      <c r="E10388" s="0" t="n">
        <v>1</v>
      </c>
      <c r="F10388" s="38" t="s">
        <v>71</v>
      </c>
      <c r="G10388" s="37" t="s">
        <v>168</v>
      </c>
      <c r="H10388" s="0" t="n">
        <v>104550</v>
      </c>
      <c r="I10388" s="0" t="n">
        <v>18709</v>
      </c>
      <c r="J10388" s="0" t="n">
        <v>2870</v>
      </c>
    </row>
    <row r="10389" customFormat="false" ht="15" hidden="false" customHeight="false" outlineLevel="0" collapsed="false">
      <c r="A10389" s="0" t="n">
        <v>202409</v>
      </c>
      <c r="B10389" s="0" t="n">
        <v>202409</v>
      </c>
      <c r="C10389" s="37" t="s">
        <v>152</v>
      </c>
      <c r="D10389" s="37" t="s">
        <v>122</v>
      </c>
      <c r="E10389" s="0" t="n">
        <v>1</v>
      </c>
      <c r="F10389" s="38" t="s">
        <v>71</v>
      </c>
      <c r="G10389" s="37" t="s">
        <v>169</v>
      </c>
      <c r="H10389" s="0" t="n">
        <v>76323</v>
      </c>
      <c r="I10389" s="0" t="n">
        <v>19414</v>
      </c>
      <c r="J10389" s="0" t="n">
        <v>1229</v>
      </c>
    </row>
    <row r="10390" customFormat="false" ht="15" hidden="false" customHeight="false" outlineLevel="0" collapsed="false">
      <c r="A10390" s="0" t="n">
        <v>202409</v>
      </c>
      <c r="B10390" s="0" t="n">
        <v>202409</v>
      </c>
      <c r="C10390" s="37" t="s">
        <v>98</v>
      </c>
      <c r="D10390" s="37" t="s">
        <v>170</v>
      </c>
      <c r="E10390" s="0" t="n">
        <v>1</v>
      </c>
      <c r="F10390" s="38" t="s">
        <v>71</v>
      </c>
      <c r="G10390" s="37" t="s">
        <v>171</v>
      </c>
      <c r="H10390" s="0" t="n">
        <v>1164780</v>
      </c>
      <c r="I10390" s="0" t="n">
        <v>301535</v>
      </c>
      <c r="J10390" s="0" t="n">
        <v>74680</v>
      </c>
    </row>
    <row r="10391" customFormat="false" ht="15" hidden="false" customHeight="false" outlineLevel="0" collapsed="false">
      <c r="A10391" s="0" t="n">
        <v>202409</v>
      </c>
      <c r="B10391" s="0" t="n">
        <v>202409</v>
      </c>
      <c r="C10391" s="37" t="s">
        <v>98</v>
      </c>
      <c r="D10391" s="37" t="s">
        <v>172</v>
      </c>
      <c r="E10391" s="0" t="n">
        <v>1</v>
      </c>
      <c r="F10391" s="38" t="s">
        <v>71</v>
      </c>
      <c r="G10391" s="37" t="s">
        <v>173</v>
      </c>
      <c r="H10391" s="0" t="n">
        <v>508452</v>
      </c>
      <c r="I10391" s="0" t="n">
        <v>182493</v>
      </c>
      <c r="J10391" s="0" t="n">
        <v>6503</v>
      </c>
    </row>
    <row r="10392" customFormat="false" ht="15" hidden="false" customHeight="false" outlineLevel="0" collapsed="false">
      <c r="A10392" s="0" t="n">
        <v>202409</v>
      </c>
      <c r="B10392" s="0" t="n">
        <v>202409</v>
      </c>
      <c r="C10392" s="37" t="s">
        <v>158</v>
      </c>
      <c r="D10392" s="37" t="s">
        <v>174</v>
      </c>
      <c r="E10392" s="0" t="n">
        <v>1</v>
      </c>
      <c r="F10392" s="38" t="s">
        <v>71</v>
      </c>
      <c r="G10392" s="37" t="s">
        <v>175</v>
      </c>
      <c r="H10392" s="0" t="n">
        <v>291592</v>
      </c>
      <c r="I10392" s="0" t="n">
        <v>135987</v>
      </c>
      <c r="J10392" s="0" t="n">
        <v>-4734</v>
      </c>
    </row>
    <row r="10393" customFormat="false" ht="15" hidden="false" customHeight="false" outlineLevel="0" collapsed="false">
      <c r="A10393" s="0" t="n">
        <v>202409</v>
      </c>
      <c r="B10393" s="0" t="n">
        <v>202409</v>
      </c>
      <c r="C10393" s="37" t="s">
        <v>149</v>
      </c>
      <c r="D10393" s="37" t="s">
        <v>176</v>
      </c>
      <c r="E10393" s="0" t="n">
        <v>1</v>
      </c>
      <c r="F10393" s="38" t="s">
        <v>71</v>
      </c>
      <c r="G10393" s="37" t="s">
        <v>177</v>
      </c>
      <c r="H10393" s="0" t="n">
        <v>744601</v>
      </c>
      <c r="I10393" s="0" t="n">
        <v>109274</v>
      </c>
      <c r="J10393" s="0" t="n">
        <v>11506</v>
      </c>
    </row>
    <row r="10394" customFormat="false" ht="15" hidden="false" customHeight="false" outlineLevel="0" collapsed="false">
      <c r="A10394" s="0" t="n">
        <v>202409</v>
      </c>
      <c r="B10394" s="0" t="n">
        <v>202409</v>
      </c>
      <c r="C10394" s="37" t="s">
        <v>178</v>
      </c>
      <c r="D10394" s="37" t="s">
        <v>179</v>
      </c>
      <c r="E10394" s="0" t="n">
        <v>1</v>
      </c>
      <c r="F10394" s="38" t="s">
        <v>71</v>
      </c>
      <c r="G10394" s="37" t="s">
        <v>180</v>
      </c>
      <c r="H10394" s="0" t="n">
        <v>1194259</v>
      </c>
      <c r="I10394" s="0" t="n">
        <v>390777</v>
      </c>
      <c r="J10394" s="0" t="n">
        <v>81745</v>
      </c>
    </row>
    <row r="10395" customFormat="false" ht="15" hidden="false" customHeight="false" outlineLevel="0" collapsed="false">
      <c r="A10395" s="0" t="n">
        <v>202409</v>
      </c>
      <c r="B10395" s="0" t="n">
        <v>202409</v>
      </c>
      <c r="C10395" s="37" t="s">
        <v>149</v>
      </c>
      <c r="D10395" s="37" t="s">
        <v>181</v>
      </c>
      <c r="E10395" s="0" t="n">
        <v>1</v>
      </c>
      <c r="F10395" s="38" t="s">
        <v>71</v>
      </c>
      <c r="G10395" s="37" t="s">
        <v>182</v>
      </c>
      <c r="H10395" s="0" t="n">
        <v>634565</v>
      </c>
      <c r="I10395" s="0" t="n">
        <v>101860</v>
      </c>
      <c r="J10395" s="0" t="n">
        <v>-446</v>
      </c>
    </row>
    <row r="10396" customFormat="false" ht="15" hidden="false" customHeight="false" outlineLevel="0" collapsed="false">
      <c r="A10396" s="0" t="n">
        <v>202409</v>
      </c>
      <c r="B10396" s="0" t="n">
        <v>202409</v>
      </c>
      <c r="C10396" s="37" t="s">
        <v>115</v>
      </c>
      <c r="D10396" s="37" t="s">
        <v>104</v>
      </c>
      <c r="E10396" s="0" t="n">
        <v>1</v>
      </c>
      <c r="F10396" s="38" t="s">
        <v>71</v>
      </c>
      <c r="G10396" s="37" t="s">
        <v>183</v>
      </c>
      <c r="H10396" s="0" t="n">
        <v>262109</v>
      </c>
      <c r="I10396" s="0" t="n">
        <v>114737</v>
      </c>
      <c r="J10396" s="0" t="n">
        <v>-10381</v>
      </c>
    </row>
    <row r="10397" customFormat="false" ht="15" hidden="false" customHeight="false" outlineLevel="0" collapsed="false">
      <c r="A10397" s="0" t="n">
        <v>202409</v>
      </c>
      <c r="B10397" s="0" t="n">
        <v>202409</v>
      </c>
      <c r="C10397" s="37" t="s">
        <v>184</v>
      </c>
      <c r="D10397" s="37" t="s">
        <v>185</v>
      </c>
      <c r="E10397" s="0" t="n">
        <v>1</v>
      </c>
      <c r="F10397" s="38" t="s">
        <v>71</v>
      </c>
      <c r="G10397" s="37" t="s">
        <v>186</v>
      </c>
      <c r="H10397" s="0" t="n">
        <v>2635010</v>
      </c>
      <c r="I10397" s="0" t="n">
        <v>570704</v>
      </c>
      <c r="J10397" s="0" t="n">
        <v>47808</v>
      </c>
    </row>
    <row r="10398" customFormat="false" ht="15" hidden="false" customHeight="false" outlineLevel="0" collapsed="false">
      <c r="A10398" s="0" t="n">
        <v>202409</v>
      </c>
      <c r="B10398" s="0" t="n">
        <v>202409</v>
      </c>
      <c r="C10398" s="37" t="s">
        <v>109</v>
      </c>
      <c r="D10398" s="37" t="s">
        <v>187</v>
      </c>
      <c r="E10398" s="0" t="n">
        <v>1</v>
      </c>
      <c r="F10398" s="38" t="s">
        <v>71</v>
      </c>
      <c r="G10398" s="37" t="s">
        <v>188</v>
      </c>
      <c r="H10398" s="0" t="n">
        <v>3537735</v>
      </c>
      <c r="I10398" s="0" t="n">
        <v>1571943</v>
      </c>
      <c r="J10398" s="0" t="n">
        <v>247021</v>
      </c>
    </row>
    <row r="10399" customFormat="false" ht="15" hidden="false" customHeight="false" outlineLevel="0" collapsed="false">
      <c r="A10399" s="0" t="n">
        <v>202409</v>
      </c>
      <c r="B10399" s="0" t="n">
        <v>202409</v>
      </c>
      <c r="C10399" s="37" t="s">
        <v>178</v>
      </c>
      <c r="D10399" s="37" t="s">
        <v>189</v>
      </c>
      <c r="E10399" s="0" t="n">
        <v>1</v>
      </c>
      <c r="F10399" s="38" t="s">
        <v>71</v>
      </c>
      <c r="G10399" s="37" t="s">
        <v>190</v>
      </c>
      <c r="H10399" s="0" t="n">
        <v>1104646</v>
      </c>
      <c r="I10399" s="0" t="n">
        <v>394007</v>
      </c>
      <c r="J10399" s="0" t="n">
        <v>-85285</v>
      </c>
    </row>
    <row r="10400" customFormat="false" ht="15" hidden="false" customHeight="false" outlineLevel="0" collapsed="false">
      <c r="A10400" s="0" t="n">
        <v>202409</v>
      </c>
      <c r="B10400" s="0" t="n">
        <v>202409</v>
      </c>
      <c r="C10400" s="37" t="s">
        <v>152</v>
      </c>
      <c r="D10400" s="37" t="s">
        <v>191</v>
      </c>
      <c r="E10400" s="0" t="n">
        <v>1</v>
      </c>
      <c r="F10400" s="38" t="s">
        <v>71</v>
      </c>
      <c r="G10400" s="37" t="s">
        <v>192</v>
      </c>
      <c r="H10400" s="0" t="n">
        <v>1960739</v>
      </c>
      <c r="I10400" s="0" t="n">
        <v>502172</v>
      </c>
      <c r="J10400" s="0" t="n">
        <v>89254</v>
      </c>
    </row>
    <row r="10401" customFormat="false" ht="15" hidden="false" customHeight="false" outlineLevel="0" collapsed="false">
      <c r="A10401" s="0" t="n">
        <v>202409</v>
      </c>
      <c r="B10401" s="0" t="n">
        <v>202409</v>
      </c>
      <c r="C10401" s="37" t="s">
        <v>184</v>
      </c>
      <c r="D10401" s="37" t="s">
        <v>193</v>
      </c>
      <c r="E10401" s="0" t="n">
        <v>1</v>
      </c>
      <c r="F10401" s="38" t="s">
        <v>71</v>
      </c>
      <c r="G10401" s="37" t="s">
        <v>194</v>
      </c>
      <c r="H10401" s="0" t="n">
        <v>1950616</v>
      </c>
      <c r="I10401" s="0" t="n">
        <v>502010</v>
      </c>
      <c r="J10401" s="0" t="n">
        <v>-28454</v>
      </c>
    </row>
    <row r="10402" customFormat="false" ht="15" hidden="false" customHeight="false" outlineLevel="0" collapsed="false">
      <c r="A10402" s="0" t="n">
        <v>202409</v>
      </c>
      <c r="B10402" s="0" t="n">
        <v>202409</v>
      </c>
      <c r="C10402" s="37" t="s">
        <v>115</v>
      </c>
      <c r="D10402" s="37" t="s">
        <v>96</v>
      </c>
      <c r="E10402" s="0" t="n">
        <v>1</v>
      </c>
      <c r="F10402" s="38" t="s">
        <v>71</v>
      </c>
      <c r="G10402" s="37" t="s">
        <v>195</v>
      </c>
      <c r="H10402" s="0" t="n">
        <v>2351650</v>
      </c>
      <c r="I10402" s="0" t="n">
        <v>1038914</v>
      </c>
      <c r="J10402" s="0" t="n">
        <v>158417</v>
      </c>
    </row>
    <row r="10403" customFormat="false" ht="15" hidden="false" customHeight="false" outlineLevel="0" collapsed="false">
      <c r="A10403" s="0" t="n">
        <v>202409</v>
      </c>
      <c r="B10403" s="0" t="n">
        <v>202409</v>
      </c>
      <c r="C10403" s="37" t="s">
        <v>136</v>
      </c>
      <c r="D10403" s="37" t="s">
        <v>120</v>
      </c>
      <c r="E10403" s="0" t="n">
        <v>1</v>
      </c>
      <c r="F10403" s="38" t="s">
        <v>71</v>
      </c>
      <c r="G10403" s="37" t="s">
        <v>196</v>
      </c>
      <c r="H10403" s="0" t="n">
        <v>1328287</v>
      </c>
      <c r="I10403" s="0" t="n">
        <v>328028</v>
      </c>
      <c r="J10403" s="0" t="n">
        <v>-39255</v>
      </c>
    </row>
    <row r="10404" customFormat="false" ht="15" hidden="false" customHeight="false" outlineLevel="0" collapsed="false">
      <c r="A10404" s="0" t="n">
        <v>202409</v>
      </c>
      <c r="B10404" s="0" t="n">
        <v>202409</v>
      </c>
      <c r="C10404" s="37" t="s">
        <v>197</v>
      </c>
      <c r="D10404" s="37" t="s">
        <v>198</v>
      </c>
      <c r="E10404" s="0" t="n">
        <v>1</v>
      </c>
      <c r="F10404" s="38" t="s">
        <v>71</v>
      </c>
      <c r="G10404" s="37" t="s">
        <v>199</v>
      </c>
      <c r="H10404" s="0" t="n">
        <v>1160002</v>
      </c>
      <c r="I10404" s="0" t="n">
        <v>622581</v>
      </c>
      <c r="J10404" s="0" t="n">
        <v>-42015</v>
      </c>
    </row>
    <row r="10405" customFormat="false" ht="15" hidden="false" customHeight="false" outlineLevel="0" collapsed="false">
      <c r="A10405" s="0" t="n">
        <v>202409</v>
      </c>
      <c r="B10405" s="0" t="n">
        <v>202409</v>
      </c>
      <c r="C10405" s="37" t="s">
        <v>136</v>
      </c>
      <c r="D10405" s="37" t="s">
        <v>200</v>
      </c>
      <c r="E10405" s="0" t="n">
        <v>1</v>
      </c>
      <c r="F10405" s="38" t="s">
        <v>71</v>
      </c>
      <c r="G10405" s="37" t="s">
        <v>201</v>
      </c>
      <c r="H10405" s="0" t="n">
        <v>766117</v>
      </c>
      <c r="I10405" s="0" t="n">
        <v>373726</v>
      </c>
      <c r="J10405" s="0" t="n">
        <v>53021</v>
      </c>
    </row>
    <row r="10406" customFormat="false" ht="15" hidden="false" customHeight="false" outlineLevel="0" collapsed="false">
      <c r="A10406" s="0" t="n">
        <v>202409</v>
      </c>
      <c r="B10406" s="0" t="n">
        <v>202409</v>
      </c>
      <c r="C10406" s="37" t="s">
        <v>136</v>
      </c>
      <c r="D10406" s="37" t="s">
        <v>127</v>
      </c>
      <c r="E10406" s="0" t="n">
        <v>1</v>
      </c>
      <c r="F10406" s="38" t="s">
        <v>71</v>
      </c>
      <c r="G10406" s="37" t="s">
        <v>202</v>
      </c>
      <c r="H10406" s="0" t="n">
        <v>139130</v>
      </c>
      <c r="I10406" s="0" t="n">
        <v>38381</v>
      </c>
      <c r="J10406" s="0" t="n">
        <v>7737</v>
      </c>
    </row>
    <row r="10407" customFormat="false" ht="15" hidden="false" customHeight="false" outlineLevel="0" collapsed="false">
      <c r="A10407" s="0" t="n">
        <v>202409</v>
      </c>
      <c r="B10407" s="0" t="n">
        <v>202409</v>
      </c>
      <c r="C10407" s="37" t="s">
        <v>106</v>
      </c>
      <c r="D10407" s="37" t="s">
        <v>203</v>
      </c>
      <c r="E10407" s="0" t="n">
        <v>1</v>
      </c>
      <c r="F10407" s="38" t="s">
        <v>71</v>
      </c>
      <c r="G10407" s="37" t="s">
        <v>204</v>
      </c>
      <c r="H10407" s="0" t="n">
        <v>1339827</v>
      </c>
      <c r="I10407" s="0" t="n">
        <v>319677</v>
      </c>
      <c r="J10407" s="0" t="n">
        <v>25282</v>
      </c>
    </row>
    <row r="10408" customFormat="false" ht="15" hidden="false" customHeight="false" outlineLevel="0" collapsed="false">
      <c r="A10408" s="0" t="n">
        <v>202409</v>
      </c>
      <c r="B10408" s="0" t="n">
        <v>202409</v>
      </c>
      <c r="C10408" s="37" t="s">
        <v>95</v>
      </c>
      <c r="D10408" s="37" t="s">
        <v>187</v>
      </c>
      <c r="E10408" s="0" t="n">
        <v>1</v>
      </c>
      <c r="F10408" s="38" t="s">
        <v>71</v>
      </c>
      <c r="G10408" s="37" t="s">
        <v>205</v>
      </c>
      <c r="H10408" s="0" t="n">
        <v>93401</v>
      </c>
      <c r="I10408" s="0" t="n">
        <v>28011</v>
      </c>
      <c r="J10408" s="0" t="n">
        <v>8951</v>
      </c>
    </row>
    <row r="10409" customFormat="false" ht="15" hidden="false" customHeight="false" outlineLevel="0" collapsed="false">
      <c r="A10409" s="0" t="n">
        <v>202409</v>
      </c>
      <c r="B10409" s="0" t="n">
        <v>202409</v>
      </c>
      <c r="C10409" s="37" t="s">
        <v>101</v>
      </c>
      <c r="D10409" s="37" t="s">
        <v>206</v>
      </c>
      <c r="E10409" s="0" t="n">
        <v>1</v>
      </c>
      <c r="F10409" s="38" t="s">
        <v>71</v>
      </c>
      <c r="G10409" s="37" t="s">
        <v>207</v>
      </c>
      <c r="H10409" s="0" t="n">
        <v>239359</v>
      </c>
      <c r="I10409" s="0" t="n">
        <v>85309</v>
      </c>
      <c r="J10409" s="0" t="n">
        <v>-1899</v>
      </c>
    </row>
    <row r="10410" customFormat="false" ht="15" hidden="false" customHeight="false" outlineLevel="0" collapsed="false">
      <c r="A10410" s="0" t="n">
        <v>202409</v>
      </c>
      <c r="B10410" s="0" t="n">
        <v>202409</v>
      </c>
      <c r="C10410" s="37" t="s">
        <v>184</v>
      </c>
      <c r="D10410" s="37" t="s">
        <v>208</v>
      </c>
      <c r="E10410" s="0" t="n">
        <v>1</v>
      </c>
      <c r="F10410" s="38" t="s">
        <v>71</v>
      </c>
      <c r="G10410" s="37" t="s">
        <v>209</v>
      </c>
      <c r="H10410" s="0" t="n">
        <v>2885500</v>
      </c>
      <c r="I10410" s="0" t="n">
        <v>1205672</v>
      </c>
      <c r="J10410" s="0" t="n">
        <v>-28378</v>
      </c>
    </row>
    <row r="10411" customFormat="false" ht="15" hidden="false" customHeight="false" outlineLevel="0" collapsed="false">
      <c r="A10411" s="0" t="n">
        <v>202409</v>
      </c>
      <c r="B10411" s="0" t="n">
        <v>202409</v>
      </c>
      <c r="C10411" s="37" t="s">
        <v>95</v>
      </c>
      <c r="D10411" s="37" t="s">
        <v>210</v>
      </c>
      <c r="E10411" s="0" t="n">
        <v>1</v>
      </c>
      <c r="F10411" s="38" t="s">
        <v>71</v>
      </c>
      <c r="G10411" s="37" t="s">
        <v>211</v>
      </c>
      <c r="H10411" s="0" t="n">
        <v>1513491</v>
      </c>
      <c r="I10411" s="0" t="n">
        <v>578789</v>
      </c>
      <c r="J10411" s="0" t="n">
        <v>28811</v>
      </c>
    </row>
    <row r="10412" customFormat="false" ht="15" hidden="false" customHeight="false" outlineLevel="0" collapsed="false">
      <c r="A10412" s="0" t="n">
        <v>202409</v>
      </c>
      <c r="B10412" s="0" t="n">
        <v>202409</v>
      </c>
      <c r="C10412" s="37" t="s">
        <v>178</v>
      </c>
      <c r="D10412" s="37" t="s">
        <v>212</v>
      </c>
      <c r="E10412" s="0" t="n">
        <v>1</v>
      </c>
      <c r="F10412" s="38" t="s">
        <v>71</v>
      </c>
      <c r="G10412" s="37" t="s">
        <v>213</v>
      </c>
      <c r="H10412" s="0" t="n">
        <v>3233211</v>
      </c>
      <c r="I10412" s="0" t="n">
        <v>779880</v>
      </c>
      <c r="J10412" s="0" t="n">
        <v>35110</v>
      </c>
    </row>
    <row r="10413" customFormat="false" ht="15" hidden="false" customHeight="false" outlineLevel="0" collapsed="false">
      <c r="A10413" s="0" t="n">
        <v>202409</v>
      </c>
      <c r="B10413" s="0" t="n">
        <v>202409</v>
      </c>
      <c r="C10413" s="37" t="s">
        <v>95</v>
      </c>
      <c r="D10413" s="37" t="s">
        <v>214</v>
      </c>
      <c r="E10413" s="0" t="n">
        <v>1</v>
      </c>
      <c r="F10413" s="38" t="s">
        <v>71</v>
      </c>
      <c r="G10413" s="37" t="s">
        <v>215</v>
      </c>
      <c r="H10413" s="0" t="n">
        <v>402084</v>
      </c>
      <c r="I10413" s="0" t="n">
        <v>164051</v>
      </c>
      <c r="J10413" s="0" t="n">
        <v>17775</v>
      </c>
    </row>
    <row r="10414" customFormat="false" ht="15" hidden="false" customHeight="false" outlineLevel="0" collapsed="false">
      <c r="A10414" s="0" t="n">
        <v>202409</v>
      </c>
      <c r="B10414" s="0" t="n">
        <v>202409</v>
      </c>
      <c r="C10414" s="37" t="s">
        <v>101</v>
      </c>
      <c r="D10414" s="37" t="s">
        <v>216</v>
      </c>
      <c r="E10414" s="0" t="n">
        <v>1</v>
      </c>
      <c r="F10414" s="38" t="s">
        <v>71</v>
      </c>
      <c r="G10414" s="37" t="s">
        <v>217</v>
      </c>
      <c r="H10414" s="0" t="n">
        <v>135698</v>
      </c>
      <c r="I10414" s="0" t="n">
        <v>27280</v>
      </c>
      <c r="J10414" s="0" t="n">
        <v>156</v>
      </c>
    </row>
    <row r="10415" customFormat="false" ht="15" hidden="false" customHeight="false" outlineLevel="0" collapsed="false">
      <c r="A10415" s="0" t="n">
        <v>202409</v>
      </c>
      <c r="B10415" s="0" t="n">
        <v>202409</v>
      </c>
      <c r="C10415" s="37" t="s">
        <v>115</v>
      </c>
      <c r="D10415" s="37" t="s">
        <v>218</v>
      </c>
      <c r="E10415" s="0" t="n">
        <v>1</v>
      </c>
      <c r="F10415" s="38" t="s">
        <v>71</v>
      </c>
      <c r="G10415" s="37" t="s">
        <v>219</v>
      </c>
      <c r="H10415" s="0" t="n">
        <v>334417</v>
      </c>
      <c r="I10415" s="0" t="n">
        <v>102125</v>
      </c>
      <c r="J10415" s="0" t="n">
        <v>13966</v>
      </c>
    </row>
    <row r="10416" customFormat="false" ht="15" hidden="false" customHeight="false" outlineLevel="0" collapsed="false">
      <c r="A10416" s="0" t="n">
        <v>202409</v>
      </c>
      <c r="B10416" s="0" t="n">
        <v>202409</v>
      </c>
      <c r="C10416" s="37" t="s">
        <v>101</v>
      </c>
      <c r="D10416" s="37" t="s">
        <v>220</v>
      </c>
      <c r="E10416" s="0" t="n">
        <v>1</v>
      </c>
      <c r="F10416" s="38" t="s">
        <v>71</v>
      </c>
      <c r="G10416" s="37" t="s">
        <v>221</v>
      </c>
      <c r="H10416" s="0" t="n">
        <v>573443</v>
      </c>
      <c r="I10416" s="0" t="n">
        <v>101987</v>
      </c>
      <c r="J10416" s="0" t="n">
        <v>13703</v>
      </c>
    </row>
    <row r="10417" customFormat="false" ht="15" hidden="false" customHeight="false" outlineLevel="0" collapsed="false">
      <c r="A10417" s="0" t="n">
        <v>202409</v>
      </c>
      <c r="B10417" s="0" t="n">
        <v>202409</v>
      </c>
      <c r="C10417" s="37" t="s">
        <v>101</v>
      </c>
      <c r="D10417" s="37" t="s">
        <v>153</v>
      </c>
      <c r="E10417" s="0" t="n">
        <v>1</v>
      </c>
      <c r="F10417" s="38" t="s">
        <v>71</v>
      </c>
      <c r="G10417" s="37" t="s">
        <v>222</v>
      </c>
      <c r="H10417" s="0" t="n">
        <v>601481</v>
      </c>
      <c r="I10417" s="0" t="n">
        <v>687409</v>
      </c>
      <c r="J10417" s="0" t="n">
        <v>165898</v>
      </c>
    </row>
    <row r="10418" customFormat="false" ht="15" hidden="false" customHeight="false" outlineLevel="0" collapsed="false">
      <c r="A10418" s="0" t="n">
        <v>202409</v>
      </c>
      <c r="B10418" s="0" t="n">
        <v>202409</v>
      </c>
      <c r="C10418" s="37" t="s">
        <v>136</v>
      </c>
      <c r="D10418" s="37" t="s">
        <v>223</v>
      </c>
      <c r="E10418" s="0" t="n">
        <v>1</v>
      </c>
      <c r="F10418" s="38" t="s">
        <v>71</v>
      </c>
      <c r="G10418" s="37" t="s">
        <v>224</v>
      </c>
      <c r="H10418" s="0" t="n">
        <v>2609579</v>
      </c>
      <c r="I10418" s="0" t="n">
        <v>416791</v>
      </c>
      <c r="J10418" s="0" t="n">
        <v>12902</v>
      </c>
    </row>
    <row r="10419" customFormat="false" ht="15" hidden="false" customHeight="false" outlineLevel="0" collapsed="false">
      <c r="A10419" s="0" t="n">
        <v>202409</v>
      </c>
      <c r="B10419" s="0" t="n">
        <v>202409</v>
      </c>
      <c r="C10419" s="37" t="s">
        <v>184</v>
      </c>
      <c r="D10419" s="37" t="s">
        <v>225</v>
      </c>
      <c r="E10419" s="0" t="n">
        <v>1</v>
      </c>
      <c r="F10419" s="38" t="s">
        <v>71</v>
      </c>
      <c r="G10419" s="37" t="s">
        <v>226</v>
      </c>
      <c r="H10419" s="0" t="n">
        <v>389171</v>
      </c>
      <c r="I10419" s="0" t="n">
        <v>131533</v>
      </c>
      <c r="J10419" s="0" t="n">
        <v>14955</v>
      </c>
    </row>
    <row r="10420" customFormat="false" ht="15" hidden="false" customHeight="false" outlineLevel="0" collapsed="false">
      <c r="A10420" s="0" t="n">
        <v>202409</v>
      </c>
      <c r="B10420" s="0" t="n">
        <v>202409</v>
      </c>
      <c r="C10420" s="37" t="s">
        <v>197</v>
      </c>
      <c r="D10420" s="37" t="s">
        <v>193</v>
      </c>
      <c r="E10420" s="0" t="n">
        <v>1</v>
      </c>
      <c r="F10420" s="38" t="s">
        <v>71</v>
      </c>
      <c r="G10420" s="37" t="s">
        <v>227</v>
      </c>
      <c r="H10420" s="0" t="n">
        <v>1029703</v>
      </c>
      <c r="I10420" s="0" t="n">
        <v>478056</v>
      </c>
      <c r="J10420" s="0" t="n">
        <v>67207</v>
      </c>
    </row>
    <row r="10421" customFormat="false" ht="15" hidden="false" customHeight="false" outlineLevel="0" collapsed="false">
      <c r="A10421" s="0" t="n">
        <v>202409</v>
      </c>
      <c r="B10421" s="0" t="n">
        <v>202409</v>
      </c>
      <c r="C10421" s="37" t="s">
        <v>149</v>
      </c>
      <c r="D10421" s="37" t="s">
        <v>153</v>
      </c>
      <c r="E10421" s="0" t="n">
        <v>1</v>
      </c>
      <c r="F10421" s="38" t="s">
        <v>71</v>
      </c>
      <c r="G10421" s="37" t="s">
        <v>228</v>
      </c>
      <c r="H10421" s="0" t="n">
        <v>133839</v>
      </c>
      <c r="I10421" s="0" t="n">
        <v>103307</v>
      </c>
      <c r="J10421" s="0" t="n">
        <v>8190</v>
      </c>
    </row>
    <row r="10422" customFormat="false" ht="15" hidden="false" customHeight="false" outlineLevel="0" collapsed="false">
      <c r="A10422" s="0" t="n">
        <v>202409</v>
      </c>
      <c r="B10422" s="0" t="n">
        <v>202409</v>
      </c>
      <c r="C10422" s="37" t="s">
        <v>184</v>
      </c>
      <c r="D10422" s="37" t="s">
        <v>229</v>
      </c>
      <c r="E10422" s="0" t="n">
        <v>1</v>
      </c>
      <c r="F10422" s="38" t="s">
        <v>71</v>
      </c>
      <c r="G10422" s="37" t="s">
        <v>230</v>
      </c>
      <c r="H10422" s="0" t="n">
        <v>880677</v>
      </c>
      <c r="I10422" s="0" t="n">
        <v>299806</v>
      </c>
      <c r="J10422" s="0" t="n">
        <v>17639</v>
      </c>
    </row>
    <row r="10423" customFormat="false" ht="15" hidden="false" customHeight="false" outlineLevel="0" collapsed="false">
      <c r="A10423" s="0" t="n">
        <v>202409</v>
      </c>
      <c r="B10423" s="0" t="n">
        <v>202409</v>
      </c>
      <c r="C10423" s="37" t="s">
        <v>115</v>
      </c>
      <c r="D10423" s="37" t="s">
        <v>231</v>
      </c>
      <c r="E10423" s="0" t="n">
        <v>1</v>
      </c>
      <c r="F10423" s="38" t="s">
        <v>71</v>
      </c>
      <c r="G10423" s="37" t="s">
        <v>232</v>
      </c>
      <c r="H10423" s="0" t="n">
        <v>741404</v>
      </c>
      <c r="I10423" s="0" t="n">
        <v>232993</v>
      </c>
      <c r="J10423" s="0" t="n">
        <v>-29445</v>
      </c>
    </row>
    <row r="10424" customFormat="false" ht="15" hidden="false" customHeight="false" outlineLevel="0" collapsed="false">
      <c r="A10424" s="0" t="n">
        <v>202409</v>
      </c>
      <c r="B10424" s="0" t="n">
        <v>202409</v>
      </c>
      <c r="C10424" s="37" t="s">
        <v>124</v>
      </c>
      <c r="D10424" s="37" t="s">
        <v>233</v>
      </c>
      <c r="E10424" s="0" t="n">
        <v>1</v>
      </c>
      <c r="F10424" s="38" t="s">
        <v>71</v>
      </c>
      <c r="G10424" s="37" t="s">
        <v>234</v>
      </c>
      <c r="H10424" s="0" t="n">
        <v>196865</v>
      </c>
      <c r="I10424" s="0" t="n">
        <v>112136</v>
      </c>
      <c r="J10424" s="0" t="n">
        <v>9906</v>
      </c>
    </row>
    <row r="10425" customFormat="false" ht="15" hidden="false" customHeight="false" outlineLevel="0" collapsed="false">
      <c r="A10425" s="0" t="n">
        <v>202409</v>
      </c>
      <c r="B10425" s="0" t="n">
        <v>202409</v>
      </c>
      <c r="C10425" s="37" t="s">
        <v>184</v>
      </c>
      <c r="D10425" s="37" t="s">
        <v>235</v>
      </c>
      <c r="E10425" s="0" t="n">
        <v>1</v>
      </c>
      <c r="F10425" s="38" t="s">
        <v>71</v>
      </c>
      <c r="G10425" s="37" t="s">
        <v>236</v>
      </c>
      <c r="H10425" s="0" t="n">
        <v>363690</v>
      </c>
      <c r="I10425" s="0" t="n">
        <v>83018</v>
      </c>
      <c r="J10425" s="0" t="n">
        <v>11585</v>
      </c>
    </row>
    <row r="10426" customFormat="false" ht="15" hidden="false" customHeight="false" outlineLevel="0" collapsed="false">
      <c r="A10426" s="0" t="n">
        <v>202409</v>
      </c>
      <c r="B10426" s="0" t="n">
        <v>202409</v>
      </c>
      <c r="C10426" s="37" t="s">
        <v>124</v>
      </c>
      <c r="D10426" s="37" t="s">
        <v>237</v>
      </c>
      <c r="E10426" s="0" t="n">
        <v>1</v>
      </c>
      <c r="F10426" s="38" t="s">
        <v>71</v>
      </c>
      <c r="G10426" s="37" t="s">
        <v>238</v>
      </c>
      <c r="H10426" s="0" t="n">
        <v>416532</v>
      </c>
      <c r="I10426" s="0" t="n">
        <v>147510</v>
      </c>
      <c r="J10426" s="0" t="n">
        <v>10948</v>
      </c>
    </row>
    <row r="10427" customFormat="false" ht="15" hidden="false" customHeight="false" outlineLevel="0" collapsed="false">
      <c r="A10427" s="0" t="n">
        <v>202409</v>
      </c>
      <c r="B10427" s="0" t="n">
        <v>202409</v>
      </c>
      <c r="C10427" s="37" t="s">
        <v>124</v>
      </c>
      <c r="D10427" s="37" t="s">
        <v>107</v>
      </c>
      <c r="E10427" s="0" t="n">
        <v>1</v>
      </c>
      <c r="F10427" s="38" t="s">
        <v>71</v>
      </c>
      <c r="G10427" s="37" t="s">
        <v>239</v>
      </c>
      <c r="H10427" s="0" t="n">
        <v>529677</v>
      </c>
      <c r="I10427" s="0" t="n">
        <v>132728</v>
      </c>
      <c r="J10427" s="0" t="n">
        <v>235</v>
      </c>
    </row>
    <row r="10428" customFormat="false" ht="15" hidden="false" customHeight="false" outlineLevel="0" collapsed="false">
      <c r="A10428" s="0" t="n">
        <v>202409</v>
      </c>
      <c r="B10428" s="0" t="n">
        <v>202409</v>
      </c>
      <c r="C10428" s="37" t="s">
        <v>106</v>
      </c>
      <c r="D10428" s="37" t="s">
        <v>139</v>
      </c>
      <c r="E10428" s="0" t="n">
        <v>1</v>
      </c>
      <c r="F10428" s="38" t="s">
        <v>71</v>
      </c>
      <c r="G10428" s="37" t="s">
        <v>240</v>
      </c>
      <c r="H10428" s="0" t="n">
        <v>4099490</v>
      </c>
      <c r="I10428" s="0" t="n">
        <v>981278</v>
      </c>
      <c r="J10428" s="0" t="n">
        <v>-86275</v>
      </c>
    </row>
    <row r="10429" customFormat="false" ht="15" hidden="false" customHeight="false" outlineLevel="0" collapsed="false">
      <c r="A10429" s="0" t="n">
        <v>202409</v>
      </c>
      <c r="B10429" s="0" t="n">
        <v>202409</v>
      </c>
      <c r="C10429" s="37" t="s">
        <v>106</v>
      </c>
      <c r="D10429" s="37" t="s">
        <v>241</v>
      </c>
      <c r="E10429" s="0" t="n">
        <v>1</v>
      </c>
      <c r="F10429" s="38" t="s">
        <v>71</v>
      </c>
      <c r="G10429" s="37" t="s">
        <v>242</v>
      </c>
      <c r="H10429" s="0" t="n">
        <v>522813</v>
      </c>
      <c r="I10429" s="0" t="n">
        <v>185323</v>
      </c>
      <c r="J10429" s="0" t="n">
        <v>23222</v>
      </c>
    </row>
    <row r="10430" customFormat="false" ht="15" hidden="false" customHeight="false" outlineLevel="0" collapsed="false">
      <c r="A10430" s="0" t="n">
        <v>202409</v>
      </c>
      <c r="B10430" s="0" t="n">
        <v>202409</v>
      </c>
      <c r="C10430" s="37" t="s">
        <v>158</v>
      </c>
      <c r="D10430" s="37" t="s">
        <v>243</v>
      </c>
      <c r="E10430" s="0" t="n">
        <v>1</v>
      </c>
      <c r="F10430" s="38" t="s">
        <v>71</v>
      </c>
      <c r="G10430" s="37" t="s">
        <v>244</v>
      </c>
      <c r="H10430" s="0" t="n">
        <v>428318</v>
      </c>
      <c r="I10430" s="0" t="n">
        <v>159451</v>
      </c>
      <c r="J10430" s="0" t="n">
        <v>13284</v>
      </c>
    </row>
    <row r="10431" customFormat="false" ht="15" hidden="false" customHeight="false" outlineLevel="0" collapsed="false">
      <c r="A10431" s="0" t="n">
        <v>202409</v>
      </c>
      <c r="B10431" s="0" t="n">
        <v>202409</v>
      </c>
      <c r="C10431" s="37" t="s">
        <v>112</v>
      </c>
      <c r="D10431" s="37" t="s">
        <v>245</v>
      </c>
      <c r="E10431" s="0" t="n">
        <v>1</v>
      </c>
      <c r="F10431" s="38" t="s">
        <v>71</v>
      </c>
      <c r="G10431" s="37" t="s">
        <v>246</v>
      </c>
      <c r="H10431" s="0" t="n">
        <v>32705</v>
      </c>
      <c r="I10431" s="0" t="n">
        <v>6893</v>
      </c>
      <c r="J10431" s="0" t="n">
        <v>1510</v>
      </c>
    </row>
    <row r="10432" customFormat="false" ht="15" hidden="false" customHeight="false" outlineLevel="0" collapsed="false">
      <c r="A10432" s="0" t="n">
        <v>202409</v>
      </c>
      <c r="B10432" s="0" t="n">
        <v>202409</v>
      </c>
      <c r="C10432" s="37" t="s">
        <v>197</v>
      </c>
      <c r="D10432" s="37" t="s">
        <v>247</v>
      </c>
      <c r="E10432" s="0" t="n">
        <v>1</v>
      </c>
      <c r="F10432" s="38" t="s">
        <v>71</v>
      </c>
      <c r="G10432" s="37" t="s">
        <v>248</v>
      </c>
      <c r="H10432" s="0" t="n">
        <v>184627</v>
      </c>
      <c r="I10432" s="0" t="n">
        <v>55402</v>
      </c>
      <c r="J10432" s="0" t="n">
        <v>-3598</v>
      </c>
    </row>
    <row r="10433" customFormat="false" ht="15" hidden="false" customHeight="false" outlineLevel="0" collapsed="false">
      <c r="A10433" s="0" t="n">
        <v>202409</v>
      </c>
      <c r="B10433" s="0" t="n">
        <v>202409</v>
      </c>
      <c r="C10433" s="37" t="s">
        <v>106</v>
      </c>
      <c r="D10433" s="37" t="s">
        <v>249</v>
      </c>
      <c r="E10433" s="0" t="n">
        <v>1</v>
      </c>
      <c r="F10433" s="38" t="s">
        <v>71</v>
      </c>
      <c r="G10433" s="37" t="s">
        <v>250</v>
      </c>
      <c r="H10433" s="0" t="n">
        <v>363257</v>
      </c>
      <c r="I10433" s="0" t="n">
        <v>121514</v>
      </c>
      <c r="J10433" s="0" t="n">
        <v>4006</v>
      </c>
    </row>
    <row r="10434" customFormat="false" ht="15" hidden="false" customHeight="false" outlineLevel="0" collapsed="false">
      <c r="A10434" s="0" t="n">
        <v>202409</v>
      </c>
      <c r="B10434" s="0" t="n">
        <v>202409</v>
      </c>
      <c r="C10434" s="37" t="s">
        <v>98</v>
      </c>
      <c r="D10434" s="37" t="s">
        <v>251</v>
      </c>
      <c r="E10434" s="0" t="n">
        <v>1</v>
      </c>
      <c r="F10434" s="38" t="s">
        <v>71</v>
      </c>
      <c r="G10434" s="37" t="s">
        <v>252</v>
      </c>
      <c r="H10434" s="0" t="n">
        <v>263067</v>
      </c>
      <c r="I10434" s="0" t="n">
        <v>331495</v>
      </c>
      <c r="J10434" s="0" t="n">
        <v>-17281</v>
      </c>
    </row>
    <row r="10435" customFormat="false" ht="15" hidden="false" customHeight="false" outlineLevel="0" collapsed="false">
      <c r="A10435" s="0" t="n">
        <v>202409</v>
      </c>
      <c r="B10435" s="0" t="n">
        <v>202409</v>
      </c>
      <c r="C10435" s="37" t="s">
        <v>124</v>
      </c>
      <c r="D10435" s="37" t="s">
        <v>253</v>
      </c>
      <c r="E10435" s="0" t="n">
        <v>1</v>
      </c>
      <c r="F10435" s="38" t="s">
        <v>71</v>
      </c>
      <c r="G10435" s="37" t="s">
        <v>254</v>
      </c>
      <c r="H10435" s="0" t="n">
        <v>3687289</v>
      </c>
      <c r="I10435" s="0" t="n">
        <v>563744</v>
      </c>
      <c r="J10435" s="0" t="n">
        <v>102901</v>
      </c>
    </row>
    <row r="10436" customFormat="false" ht="15" hidden="false" customHeight="false" outlineLevel="0" collapsed="false">
      <c r="A10436" s="0" t="n">
        <v>202409</v>
      </c>
      <c r="B10436" s="0" t="n">
        <v>202409</v>
      </c>
      <c r="C10436" s="37" t="s">
        <v>101</v>
      </c>
      <c r="D10436" s="37" t="s">
        <v>255</v>
      </c>
      <c r="E10436" s="0" t="n">
        <v>1</v>
      </c>
      <c r="F10436" s="38" t="s">
        <v>71</v>
      </c>
      <c r="G10436" s="37" t="s">
        <v>256</v>
      </c>
      <c r="H10436" s="0" t="n">
        <v>421631</v>
      </c>
      <c r="I10436" s="0" t="n">
        <v>149708</v>
      </c>
      <c r="J10436" s="0" t="n">
        <v>30526</v>
      </c>
    </row>
    <row r="10437" customFormat="false" ht="15" hidden="false" customHeight="false" outlineLevel="0" collapsed="false">
      <c r="A10437" s="0" t="n">
        <v>202409</v>
      </c>
      <c r="B10437" s="0" t="n">
        <v>202409</v>
      </c>
      <c r="C10437" s="37" t="s">
        <v>112</v>
      </c>
      <c r="D10437" s="37" t="s">
        <v>132</v>
      </c>
      <c r="E10437" s="0" t="n">
        <v>1</v>
      </c>
      <c r="F10437" s="38" t="s">
        <v>71</v>
      </c>
      <c r="G10437" s="37" t="s">
        <v>257</v>
      </c>
      <c r="H10437" s="0" t="n">
        <v>2411928</v>
      </c>
      <c r="I10437" s="0" t="n">
        <v>719200</v>
      </c>
      <c r="J10437" s="0" t="n">
        <v>195808</v>
      </c>
    </row>
    <row r="10438" customFormat="false" ht="15" hidden="false" customHeight="false" outlineLevel="0" collapsed="false">
      <c r="A10438" s="0" t="n">
        <v>202409</v>
      </c>
      <c r="B10438" s="0" t="n">
        <v>202409</v>
      </c>
      <c r="C10438" s="37" t="s">
        <v>115</v>
      </c>
      <c r="D10438" s="37" t="s">
        <v>258</v>
      </c>
      <c r="E10438" s="0" t="n">
        <v>1</v>
      </c>
      <c r="F10438" s="38" t="s">
        <v>71</v>
      </c>
      <c r="G10438" s="37" t="s">
        <v>259</v>
      </c>
      <c r="H10438" s="0" t="n">
        <v>850187</v>
      </c>
      <c r="I10438" s="0" t="n">
        <v>246029</v>
      </c>
      <c r="J10438" s="0" t="n">
        <v>32511</v>
      </c>
    </row>
    <row r="10439" customFormat="false" ht="15" hidden="false" customHeight="false" outlineLevel="0" collapsed="false">
      <c r="A10439" s="0" t="n">
        <v>202409</v>
      </c>
      <c r="B10439" s="0" t="n">
        <v>202409</v>
      </c>
      <c r="C10439" s="37" t="s">
        <v>184</v>
      </c>
      <c r="D10439" s="37" t="s">
        <v>179</v>
      </c>
      <c r="E10439" s="0" t="n">
        <v>1</v>
      </c>
      <c r="F10439" s="38" t="s">
        <v>71</v>
      </c>
      <c r="G10439" s="37" t="s">
        <v>260</v>
      </c>
      <c r="H10439" s="0" t="n">
        <v>508609</v>
      </c>
      <c r="I10439" s="0" t="n">
        <v>176319</v>
      </c>
      <c r="J10439" s="0" t="n">
        <v>28022</v>
      </c>
    </row>
    <row r="10440" customFormat="false" ht="15" hidden="false" customHeight="false" outlineLevel="0" collapsed="false">
      <c r="A10440" s="0" t="n">
        <v>202409</v>
      </c>
      <c r="B10440" s="0" t="n">
        <v>202409</v>
      </c>
      <c r="C10440" s="37" t="s">
        <v>158</v>
      </c>
      <c r="D10440" s="37" t="s">
        <v>155</v>
      </c>
      <c r="E10440" s="0" t="n">
        <v>1</v>
      </c>
      <c r="F10440" s="38" t="s">
        <v>71</v>
      </c>
      <c r="G10440" s="37" t="s">
        <v>261</v>
      </c>
      <c r="H10440" s="0" t="n">
        <v>397713</v>
      </c>
      <c r="I10440" s="0" t="n">
        <v>133662</v>
      </c>
      <c r="J10440" s="0" t="n">
        <v>16522</v>
      </c>
    </row>
    <row r="10441" customFormat="false" ht="15" hidden="false" customHeight="false" outlineLevel="0" collapsed="false">
      <c r="A10441" s="0" t="n">
        <v>202409</v>
      </c>
      <c r="B10441" s="0" t="n">
        <v>202409</v>
      </c>
      <c r="C10441" s="37" t="s">
        <v>98</v>
      </c>
      <c r="D10441" s="37" t="s">
        <v>262</v>
      </c>
      <c r="E10441" s="0" t="n">
        <v>1</v>
      </c>
      <c r="F10441" s="38" t="s">
        <v>71</v>
      </c>
      <c r="G10441" s="37" t="s">
        <v>263</v>
      </c>
      <c r="H10441" s="0" t="n">
        <v>668428</v>
      </c>
      <c r="I10441" s="0" t="n">
        <v>106203</v>
      </c>
      <c r="J10441" s="0" t="n">
        <v>14583</v>
      </c>
    </row>
    <row r="10442" customFormat="false" ht="15" hidden="false" customHeight="false" outlineLevel="0" collapsed="false">
      <c r="A10442" s="0" t="n">
        <v>202409</v>
      </c>
      <c r="B10442" s="0" t="n">
        <v>202409</v>
      </c>
      <c r="C10442" s="37" t="s">
        <v>98</v>
      </c>
      <c r="D10442" s="37" t="s">
        <v>214</v>
      </c>
      <c r="E10442" s="0" t="n">
        <v>1</v>
      </c>
      <c r="F10442" s="38" t="s">
        <v>71</v>
      </c>
      <c r="G10442" s="37" t="s">
        <v>264</v>
      </c>
      <c r="H10442" s="0" t="n">
        <v>4224668</v>
      </c>
      <c r="I10442" s="0" t="n">
        <v>2169395</v>
      </c>
      <c r="J10442" s="0" t="n">
        <v>184198</v>
      </c>
    </row>
    <row r="10443" customFormat="false" ht="15" hidden="false" customHeight="false" outlineLevel="0" collapsed="false">
      <c r="A10443" s="0" t="n">
        <v>202409</v>
      </c>
      <c r="B10443" s="0" t="n">
        <v>202409</v>
      </c>
      <c r="C10443" s="37" t="s">
        <v>101</v>
      </c>
      <c r="D10443" s="37" t="s">
        <v>161</v>
      </c>
      <c r="E10443" s="0" t="n">
        <v>1</v>
      </c>
      <c r="F10443" s="38" t="s">
        <v>71</v>
      </c>
      <c r="G10443" s="37" t="s">
        <v>265</v>
      </c>
      <c r="H10443" s="0" t="n">
        <v>34908</v>
      </c>
      <c r="I10443" s="0" t="n">
        <v>10594</v>
      </c>
      <c r="J10443" s="0" t="n">
        <v>1503</v>
      </c>
    </row>
    <row r="10444" customFormat="false" ht="15" hidden="false" customHeight="false" outlineLevel="0" collapsed="false">
      <c r="A10444" s="0" t="n">
        <v>202409</v>
      </c>
      <c r="B10444" s="0" t="n">
        <v>202409</v>
      </c>
      <c r="C10444" s="37" t="s">
        <v>106</v>
      </c>
      <c r="D10444" s="37" t="s">
        <v>102</v>
      </c>
      <c r="E10444" s="0" t="n">
        <v>1</v>
      </c>
      <c r="F10444" s="38" t="s">
        <v>71</v>
      </c>
      <c r="G10444" s="37" t="s">
        <v>266</v>
      </c>
      <c r="H10444" s="0" t="n">
        <v>68485</v>
      </c>
      <c r="I10444" s="0" t="n">
        <v>21430</v>
      </c>
      <c r="J10444" s="0" t="n">
        <v>6300</v>
      </c>
    </row>
    <row r="10445" customFormat="false" ht="15" hidden="false" customHeight="false" outlineLevel="0" collapsed="false">
      <c r="A10445" s="0" t="n">
        <v>202409</v>
      </c>
      <c r="B10445" s="0" t="n">
        <v>202409</v>
      </c>
      <c r="C10445" s="37" t="s">
        <v>95</v>
      </c>
      <c r="D10445" s="37" t="s">
        <v>267</v>
      </c>
      <c r="E10445" s="0" t="n">
        <v>1</v>
      </c>
      <c r="F10445" s="38" t="s">
        <v>71</v>
      </c>
      <c r="G10445" s="37" t="s">
        <v>268</v>
      </c>
      <c r="H10445" s="0" t="n">
        <v>228488</v>
      </c>
      <c r="I10445" s="0" t="n">
        <v>39719</v>
      </c>
      <c r="J10445" s="0" t="n">
        <v>4046</v>
      </c>
    </row>
    <row r="10446" customFormat="false" ht="15" hidden="false" customHeight="false" outlineLevel="0" collapsed="false">
      <c r="A10446" s="0" t="n">
        <v>202409</v>
      </c>
      <c r="B10446" s="0" t="n">
        <v>202409</v>
      </c>
      <c r="C10446" s="37" t="s">
        <v>136</v>
      </c>
      <c r="D10446" s="37" t="s">
        <v>269</v>
      </c>
      <c r="E10446" s="0" t="n">
        <v>1</v>
      </c>
      <c r="F10446" s="38" t="s">
        <v>71</v>
      </c>
      <c r="G10446" s="37" t="s">
        <v>270</v>
      </c>
      <c r="H10446" s="0" t="n">
        <v>534778</v>
      </c>
      <c r="I10446" s="0" t="n">
        <v>149487</v>
      </c>
      <c r="J10446" s="0" t="n">
        <v>12318</v>
      </c>
    </row>
    <row r="10447" customFormat="false" ht="15" hidden="false" customHeight="false" outlineLevel="0" collapsed="false">
      <c r="A10447" s="0" t="n">
        <v>202409</v>
      </c>
      <c r="B10447" s="0" t="n">
        <v>202409</v>
      </c>
      <c r="C10447" s="37" t="s">
        <v>98</v>
      </c>
      <c r="D10447" s="37" t="s">
        <v>181</v>
      </c>
      <c r="E10447" s="0" t="n">
        <v>1</v>
      </c>
      <c r="F10447" s="38" t="s">
        <v>71</v>
      </c>
      <c r="G10447" s="37" t="s">
        <v>271</v>
      </c>
      <c r="H10447" s="0" t="n">
        <v>1029082</v>
      </c>
      <c r="I10447" s="0" t="n">
        <v>125235</v>
      </c>
      <c r="J10447" s="0" t="n">
        <v>12499</v>
      </c>
    </row>
    <row r="10448" customFormat="false" ht="15" hidden="false" customHeight="false" outlineLevel="0" collapsed="false">
      <c r="A10448" s="0" t="n">
        <v>202409</v>
      </c>
      <c r="B10448" s="0" t="n">
        <v>202409</v>
      </c>
      <c r="C10448" s="37" t="s">
        <v>197</v>
      </c>
      <c r="D10448" s="37" t="s">
        <v>255</v>
      </c>
      <c r="E10448" s="0" t="n">
        <v>1</v>
      </c>
      <c r="F10448" s="38" t="s">
        <v>71</v>
      </c>
      <c r="G10448" s="37" t="s">
        <v>272</v>
      </c>
      <c r="H10448" s="0" t="n">
        <v>1003972</v>
      </c>
      <c r="I10448" s="0" t="n">
        <v>371777</v>
      </c>
      <c r="J10448" s="0" t="n">
        <v>24199</v>
      </c>
    </row>
    <row r="10449" customFormat="false" ht="15" hidden="false" customHeight="false" outlineLevel="0" collapsed="false">
      <c r="A10449" s="0" t="n">
        <v>202409</v>
      </c>
      <c r="B10449" s="0" t="n">
        <v>202409</v>
      </c>
      <c r="C10449" s="37" t="s">
        <v>106</v>
      </c>
      <c r="D10449" s="37" t="s">
        <v>273</v>
      </c>
      <c r="E10449" s="0" t="n">
        <v>1</v>
      </c>
      <c r="F10449" s="38" t="s">
        <v>71</v>
      </c>
      <c r="G10449" s="37" t="s">
        <v>274</v>
      </c>
      <c r="H10449" s="0" t="n">
        <v>314094</v>
      </c>
      <c r="I10449" s="0" t="n">
        <v>54420</v>
      </c>
      <c r="J10449" s="0" t="n">
        <v>5695</v>
      </c>
    </row>
    <row r="10450" customFormat="false" ht="15" hidden="false" customHeight="false" outlineLevel="0" collapsed="false">
      <c r="A10450" s="0" t="n">
        <v>202409</v>
      </c>
      <c r="B10450" s="0" t="n">
        <v>202409</v>
      </c>
      <c r="C10450" s="37" t="s">
        <v>124</v>
      </c>
      <c r="D10450" s="37" t="s">
        <v>275</v>
      </c>
      <c r="E10450" s="0" t="n">
        <v>1</v>
      </c>
      <c r="F10450" s="38" t="s">
        <v>71</v>
      </c>
      <c r="G10450" s="37" t="s">
        <v>276</v>
      </c>
      <c r="H10450" s="0" t="n">
        <v>1541712</v>
      </c>
      <c r="I10450" s="0" t="n">
        <v>337385</v>
      </c>
      <c r="J10450" s="0" t="n">
        <v>20817</v>
      </c>
    </row>
    <row r="10451" customFormat="false" ht="15" hidden="false" customHeight="false" outlineLevel="0" collapsed="false">
      <c r="A10451" s="0" t="n">
        <v>202409</v>
      </c>
      <c r="B10451" s="0" t="n">
        <v>202409</v>
      </c>
      <c r="C10451" s="37" t="s">
        <v>115</v>
      </c>
      <c r="D10451" s="37" t="s">
        <v>277</v>
      </c>
      <c r="E10451" s="0" t="n">
        <v>1</v>
      </c>
      <c r="F10451" s="38" t="s">
        <v>71</v>
      </c>
      <c r="G10451" s="37" t="s">
        <v>278</v>
      </c>
      <c r="H10451" s="0" t="n">
        <v>2079355</v>
      </c>
      <c r="I10451" s="0" t="n">
        <v>358880</v>
      </c>
      <c r="J10451" s="0" t="n">
        <v>69766</v>
      </c>
    </row>
    <row r="10452" customFormat="false" ht="15" hidden="false" customHeight="false" outlineLevel="0" collapsed="false">
      <c r="A10452" s="0" t="n">
        <v>202409</v>
      </c>
      <c r="B10452" s="0" t="n">
        <v>202409</v>
      </c>
      <c r="C10452" s="37" t="s">
        <v>115</v>
      </c>
      <c r="D10452" s="37" t="s">
        <v>269</v>
      </c>
      <c r="E10452" s="0" t="n">
        <v>1</v>
      </c>
      <c r="F10452" s="38" t="s">
        <v>71</v>
      </c>
      <c r="G10452" s="37" t="s">
        <v>279</v>
      </c>
      <c r="H10452" s="0" t="n">
        <v>675975</v>
      </c>
      <c r="I10452" s="0" t="n">
        <v>326896</v>
      </c>
      <c r="J10452" s="0" t="n">
        <v>60282</v>
      </c>
    </row>
    <row r="10453" customFormat="false" ht="15" hidden="false" customHeight="false" outlineLevel="0" collapsed="false">
      <c r="A10453" s="0" t="n">
        <v>202409</v>
      </c>
      <c r="B10453" s="0" t="n">
        <v>202409</v>
      </c>
      <c r="C10453" s="37" t="s">
        <v>197</v>
      </c>
      <c r="D10453" s="37" t="s">
        <v>280</v>
      </c>
      <c r="E10453" s="0" t="n">
        <v>1</v>
      </c>
      <c r="F10453" s="38" t="s">
        <v>71</v>
      </c>
      <c r="G10453" s="37" t="s">
        <v>281</v>
      </c>
      <c r="H10453" s="0" t="n">
        <v>1423938</v>
      </c>
      <c r="I10453" s="0" t="n">
        <v>421945</v>
      </c>
      <c r="J10453" s="0" t="n">
        <v>125146</v>
      </c>
    </row>
    <row r="10454" customFormat="false" ht="15" hidden="false" customHeight="false" outlineLevel="0" collapsed="false">
      <c r="A10454" s="0" t="n">
        <v>202409</v>
      </c>
      <c r="B10454" s="0" t="n">
        <v>202409</v>
      </c>
      <c r="C10454" s="37" t="s">
        <v>158</v>
      </c>
      <c r="D10454" s="37" t="s">
        <v>282</v>
      </c>
      <c r="E10454" s="0" t="n">
        <v>1</v>
      </c>
      <c r="F10454" s="38" t="s">
        <v>71</v>
      </c>
      <c r="G10454" s="37" t="s">
        <v>283</v>
      </c>
      <c r="H10454" s="0" t="n">
        <v>627885</v>
      </c>
      <c r="I10454" s="0" t="n">
        <v>260618</v>
      </c>
      <c r="J10454" s="0" t="n">
        <v>20236</v>
      </c>
    </row>
    <row r="10455" customFormat="false" ht="15" hidden="false" customHeight="false" outlineLevel="0" collapsed="false">
      <c r="A10455" s="0" t="n">
        <v>202409</v>
      </c>
      <c r="B10455" s="0" t="n">
        <v>202409</v>
      </c>
      <c r="C10455" s="37" t="s">
        <v>152</v>
      </c>
      <c r="D10455" s="37" t="s">
        <v>284</v>
      </c>
      <c r="E10455" s="0" t="n">
        <v>1</v>
      </c>
      <c r="F10455" s="38" t="s">
        <v>71</v>
      </c>
      <c r="G10455" s="37" t="s">
        <v>285</v>
      </c>
      <c r="H10455" s="0" t="n">
        <v>284613</v>
      </c>
      <c r="I10455" s="0" t="n">
        <v>32075</v>
      </c>
      <c r="J10455" s="0" t="n">
        <v>3492</v>
      </c>
    </row>
    <row r="10456" customFormat="false" ht="15" hidden="false" customHeight="false" outlineLevel="0" collapsed="false">
      <c r="A10456" s="0" t="n">
        <v>202409</v>
      </c>
      <c r="B10456" s="0" t="n">
        <v>202409</v>
      </c>
      <c r="C10456" s="37" t="s">
        <v>95</v>
      </c>
      <c r="D10456" s="37" t="s">
        <v>210</v>
      </c>
      <c r="E10456" s="0" t="n">
        <v>1</v>
      </c>
      <c r="F10456" s="38" t="s">
        <v>71</v>
      </c>
      <c r="G10456" s="37" t="s">
        <v>286</v>
      </c>
      <c r="H10456" s="0" t="n">
        <v>973114</v>
      </c>
      <c r="I10456" s="0" t="n">
        <v>443223</v>
      </c>
      <c r="J10456" s="0" t="n">
        <v>46404</v>
      </c>
    </row>
    <row r="10457" customFormat="false" ht="15" hidden="false" customHeight="false" outlineLevel="0" collapsed="false">
      <c r="A10457" s="0" t="n">
        <v>202409</v>
      </c>
      <c r="B10457" s="0" t="n">
        <v>202409</v>
      </c>
      <c r="C10457" s="37" t="s">
        <v>136</v>
      </c>
      <c r="D10457" s="37" t="s">
        <v>223</v>
      </c>
      <c r="E10457" s="0" t="n">
        <v>1</v>
      </c>
      <c r="F10457" s="38" t="s">
        <v>71</v>
      </c>
      <c r="G10457" s="37" t="s">
        <v>287</v>
      </c>
      <c r="H10457" s="0" t="n">
        <v>639442</v>
      </c>
      <c r="I10457" s="0" t="n">
        <v>181679</v>
      </c>
      <c r="J10457" s="0" t="n">
        <v>18160</v>
      </c>
    </row>
    <row r="10458" customFormat="false" ht="15" hidden="false" customHeight="false" outlineLevel="0" collapsed="false">
      <c r="A10458" s="0" t="n">
        <v>202409</v>
      </c>
      <c r="B10458" s="0" t="n">
        <v>202409</v>
      </c>
      <c r="C10458" s="37" t="s">
        <v>152</v>
      </c>
      <c r="D10458" s="37" t="s">
        <v>288</v>
      </c>
      <c r="E10458" s="0" t="n">
        <v>1</v>
      </c>
      <c r="F10458" s="38" t="s">
        <v>71</v>
      </c>
      <c r="G10458" s="37" t="s">
        <v>289</v>
      </c>
      <c r="H10458" s="0" t="n">
        <v>662671</v>
      </c>
      <c r="I10458" s="0" t="n">
        <v>260336</v>
      </c>
      <c r="J10458" s="0" t="n">
        <v>50245</v>
      </c>
    </row>
    <row r="10459" customFormat="false" ht="15" hidden="false" customHeight="false" outlineLevel="0" collapsed="false">
      <c r="A10459" s="0" t="n">
        <v>202409</v>
      </c>
      <c r="B10459" s="0" t="n">
        <v>202409</v>
      </c>
      <c r="C10459" s="37" t="s">
        <v>112</v>
      </c>
      <c r="D10459" s="37" t="s">
        <v>290</v>
      </c>
      <c r="E10459" s="0" t="n">
        <v>1</v>
      </c>
      <c r="F10459" s="38" t="s">
        <v>71</v>
      </c>
      <c r="G10459" s="37" t="s">
        <v>291</v>
      </c>
      <c r="H10459" s="0" t="n">
        <v>3502879</v>
      </c>
      <c r="I10459" s="0" t="n">
        <v>1141773</v>
      </c>
      <c r="J10459" s="0" t="n">
        <v>-94194</v>
      </c>
    </row>
    <row r="10460" customFormat="false" ht="15" hidden="false" customHeight="false" outlineLevel="0" collapsed="false">
      <c r="A10460" s="0" t="n">
        <v>202409</v>
      </c>
      <c r="B10460" s="0" t="n">
        <v>202409</v>
      </c>
      <c r="C10460" s="37" t="s">
        <v>106</v>
      </c>
      <c r="D10460" s="37" t="s">
        <v>292</v>
      </c>
      <c r="E10460" s="0" t="n">
        <v>1</v>
      </c>
      <c r="F10460" s="38" t="s">
        <v>71</v>
      </c>
      <c r="G10460" s="37" t="s">
        <v>293</v>
      </c>
      <c r="H10460" s="0" t="n">
        <v>26028</v>
      </c>
      <c r="I10460" s="0" t="n">
        <v>2996</v>
      </c>
      <c r="J10460" s="0" t="n">
        <v>378</v>
      </c>
    </row>
    <row r="10461" customFormat="false" ht="15" hidden="false" customHeight="false" outlineLevel="0" collapsed="false">
      <c r="A10461" s="0" t="n">
        <v>202409</v>
      </c>
      <c r="B10461" s="0" t="n">
        <v>202409</v>
      </c>
      <c r="C10461" s="37" t="s">
        <v>136</v>
      </c>
      <c r="D10461" s="37" t="s">
        <v>294</v>
      </c>
      <c r="E10461" s="0" t="n">
        <v>1</v>
      </c>
      <c r="F10461" s="38" t="s">
        <v>71</v>
      </c>
      <c r="G10461" s="37" t="s">
        <v>295</v>
      </c>
      <c r="H10461" s="0" t="n">
        <v>102891</v>
      </c>
      <c r="I10461" s="0" t="n">
        <v>77954</v>
      </c>
      <c r="J10461" s="0" t="n">
        <v>21794</v>
      </c>
    </row>
    <row r="10462" customFormat="false" ht="15" hidden="false" customHeight="false" outlineLevel="0" collapsed="false">
      <c r="A10462" s="0" t="n">
        <v>202409</v>
      </c>
      <c r="B10462" s="0" t="n">
        <v>202409</v>
      </c>
      <c r="C10462" s="37" t="s">
        <v>101</v>
      </c>
      <c r="D10462" s="37" t="s">
        <v>296</v>
      </c>
      <c r="E10462" s="0" t="n">
        <v>1</v>
      </c>
      <c r="F10462" s="38" t="s">
        <v>71</v>
      </c>
      <c r="G10462" s="37" t="s">
        <v>297</v>
      </c>
      <c r="H10462" s="0" t="n">
        <v>107934</v>
      </c>
      <c r="I10462" s="0" t="n">
        <v>92102</v>
      </c>
      <c r="J10462" s="0" t="n">
        <v>19921</v>
      </c>
    </row>
    <row r="10463" customFormat="false" ht="15" hidden="false" customHeight="false" outlineLevel="0" collapsed="false">
      <c r="A10463" s="0" t="n">
        <v>202409</v>
      </c>
      <c r="B10463" s="0" t="n">
        <v>202409</v>
      </c>
      <c r="C10463" s="37" t="s">
        <v>149</v>
      </c>
      <c r="D10463" s="37" t="s">
        <v>298</v>
      </c>
      <c r="E10463" s="0" t="n">
        <v>1</v>
      </c>
      <c r="F10463" s="38" t="s">
        <v>71</v>
      </c>
      <c r="G10463" s="37" t="s">
        <v>299</v>
      </c>
      <c r="H10463" s="0" t="n">
        <v>357190</v>
      </c>
      <c r="I10463" s="0" t="n">
        <v>105213</v>
      </c>
      <c r="J10463" s="0" t="n">
        <v>21554</v>
      </c>
    </row>
    <row r="10464" customFormat="false" ht="15" hidden="false" customHeight="false" outlineLevel="0" collapsed="false">
      <c r="A10464" s="0" t="n">
        <v>202409</v>
      </c>
      <c r="B10464" s="0" t="n">
        <v>202409</v>
      </c>
      <c r="C10464" s="37" t="s">
        <v>184</v>
      </c>
      <c r="D10464" s="37" t="s">
        <v>300</v>
      </c>
      <c r="E10464" s="0" t="n">
        <v>1</v>
      </c>
      <c r="F10464" s="38" t="s">
        <v>71</v>
      </c>
      <c r="G10464" s="37" t="s">
        <v>301</v>
      </c>
      <c r="H10464" s="0" t="n">
        <v>379623</v>
      </c>
      <c r="I10464" s="0" t="n">
        <v>150655</v>
      </c>
      <c r="J10464" s="0" t="n">
        <v>24738</v>
      </c>
    </row>
    <row r="10465" customFormat="false" ht="15" hidden="false" customHeight="false" outlineLevel="0" collapsed="false">
      <c r="A10465" s="0" t="n">
        <v>202409</v>
      </c>
      <c r="B10465" s="0" t="n">
        <v>202409</v>
      </c>
      <c r="C10465" s="37" t="s">
        <v>136</v>
      </c>
      <c r="D10465" s="37" t="s">
        <v>298</v>
      </c>
      <c r="E10465" s="0" t="n">
        <v>1</v>
      </c>
      <c r="F10465" s="38" t="s">
        <v>71</v>
      </c>
      <c r="G10465" s="37" t="s">
        <v>302</v>
      </c>
      <c r="H10465" s="0" t="n">
        <v>75872</v>
      </c>
      <c r="I10465" s="0" t="n">
        <v>45670</v>
      </c>
      <c r="J10465" s="0" t="n">
        <v>933</v>
      </c>
    </row>
    <row r="10466" customFormat="false" ht="15" hidden="false" customHeight="false" outlineLevel="0" collapsed="false">
      <c r="A10466" s="0" t="n">
        <v>202409</v>
      </c>
      <c r="B10466" s="0" t="n">
        <v>202409</v>
      </c>
      <c r="C10466" s="37" t="s">
        <v>149</v>
      </c>
      <c r="D10466" s="37" t="s">
        <v>303</v>
      </c>
      <c r="E10466" s="0" t="n">
        <v>1</v>
      </c>
      <c r="F10466" s="38" t="s">
        <v>71</v>
      </c>
      <c r="G10466" s="37" t="s">
        <v>304</v>
      </c>
      <c r="H10466" s="0" t="n">
        <v>182200</v>
      </c>
      <c r="I10466" s="0" t="n">
        <v>123652</v>
      </c>
      <c r="J10466" s="0" t="n">
        <v>620</v>
      </c>
    </row>
    <row r="10467" customFormat="false" ht="15" hidden="false" customHeight="false" outlineLevel="0" collapsed="false">
      <c r="A10467" s="0" t="n">
        <v>202409</v>
      </c>
      <c r="B10467" s="0" t="n">
        <v>202409</v>
      </c>
      <c r="C10467" s="37" t="s">
        <v>106</v>
      </c>
      <c r="D10467" s="37" t="s">
        <v>107</v>
      </c>
      <c r="E10467" s="0" t="n">
        <v>1</v>
      </c>
      <c r="F10467" s="38" t="s">
        <v>71</v>
      </c>
      <c r="G10467" s="37" t="s">
        <v>305</v>
      </c>
      <c r="H10467" s="0" t="n">
        <v>143180</v>
      </c>
      <c r="I10467" s="0" t="n">
        <v>43334</v>
      </c>
      <c r="J10467" s="0" t="n">
        <v>251</v>
      </c>
    </row>
    <row r="10468" customFormat="false" ht="15" hidden="false" customHeight="false" outlineLevel="0" collapsed="false">
      <c r="A10468" s="0" t="n">
        <v>202409</v>
      </c>
      <c r="B10468" s="0" t="n">
        <v>202409</v>
      </c>
      <c r="C10468" s="37" t="s">
        <v>124</v>
      </c>
      <c r="D10468" s="37" t="s">
        <v>306</v>
      </c>
      <c r="E10468" s="0" t="n">
        <v>1</v>
      </c>
      <c r="F10468" s="38" t="s">
        <v>71</v>
      </c>
      <c r="G10468" s="37" t="s">
        <v>307</v>
      </c>
      <c r="H10468" s="0" t="n">
        <v>8645325</v>
      </c>
      <c r="I10468" s="0" t="n">
        <v>867649</v>
      </c>
      <c r="J10468" s="0" t="n">
        <v>-29366</v>
      </c>
    </row>
    <row r="10469" customFormat="false" ht="15" hidden="false" customHeight="false" outlineLevel="0" collapsed="false">
      <c r="A10469" s="0" t="n">
        <v>202409</v>
      </c>
      <c r="B10469" s="0" t="n">
        <v>202409</v>
      </c>
      <c r="C10469" s="37" t="s">
        <v>115</v>
      </c>
      <c r="D10469" s="37" t="s">
        <v>308</v>
      </c>
      <c r="E10469" s="0" t="n">
        <v>1</v>
      </c>
      <c r="F10469" s="38" t="s">
        <v>71</v>
      </c>
      <c r="G10469" s="37" t="s">
        <v>309</v>
      </c>
      <c r="H10469" s="0" t="n">
        <v>4007770</v>
      </c>
      <c r="I10469" s="0" t="n">
        <v>1281898</v>
      </c>
      <c r="J10469" s="0" t="n">
        <v>223897</v>
      </c>
    </row>
    <row r="10470" customFormat="false" ht="15" hidden="false" customHeight="false" outlineLevel="0" collapsed="false">
      <c r="A10470" s="0" t="n">
        <v>202409</v>
      </c>
      <c r="B10470" s="0" t="n">
        <v>202409</v>
      </c>
      <c r="C10470" s="37" t="s">
        <v>178</v>
      </c>
      <c r="D10470" s="37" t="s">
        <v>308</v>
      </c>
      <c r="E10470" s="0" t="n">
        <v>1</v>
      </c>
      <c r="F10470" s="38" t="s">
        <v>71</v>
      </c>
      <c r="G10470" s="37" t="s">
        <v>310</v>
      </c>
      <c r="H10470" s="0" t="n">
        <v>306101</v>
      </c>
      <c r="I10470" s="0" t="n">
        <v>47072</v>
      </c>
      <c r="J10470" s="0" t="n">
        <v>10678</v>
      </c>
    </row>
    <row r="10471" customFormat="false" ht="15" hidden="false" customHeight="false" outlineLevel="0" collapsed="false">
      <c r="A10471" s="0" t="n">
        <v>202409</v>
      </c>
      <c r="B10471" s="0" t="n">
        <v>202409</v>
      </c>
      <c r="C10471" s="37" t="s">
        <v>109</v>
      </c>
      <c r="D10471" s="37" t="s">
        <v>311</v>
      </c>
      <c r="E10471" s="0" t="n">
        <v>1</v>
      </c>
      <c r="F10471" s="38" t="s">
        <v>71</v>
      </c>
      <c r="G10471" s="37" t="s">
        <v>312</v>
      </c>
      <c r="H10471" s="0" t="n">
        <v>425106</v>
      </c>
      <c r="I10471" s="0" t="n">
        <v>65899</v>
      </c>
      <c r="J10471" s="0" t="n">
        <v>8135</v>
      </c>
    </row>
    <row r="10472" customFormat="false" ht="15" hidden="false" customHeight="false" outlineLevel="0" collapsed="false">
      <c r="A10472" s="0" t="n">
        <v>202409</v>
      </c>
      <c r="B10472" s="0" t="n">
        <v>202409</v>
      </c>
      <c r="C10472" s="37" t="s">
        <v>178</v>
      </c>
      <c r="D10472" s="37" t="s">
        <v>203</v>
      </c>
      <c r="E10472" s="0" t="n">
        <v>1</v>
      </c>
      <c r="F10472" s="38" t="s">
        <v>71</v>
      </c>
      <c r="G10472" s="37" t="s">
        <v>313</v>
      </c>
      <c r="H10472" s="0" t="n">
        <v>152602</v>
      </c>
      <c r="I10472" s="0" t="n">
        <v>94309</v>
      </c>
      <c r="J10472" s="0" t="n">
        <v>15135</v>
      </c>
    </row>
    <row r="10473" customFormat="false" ht="15" hidden="false" customHeight="false" outlineLevel="0" collapsed="false">
      <c r="A10473" s="0" t="n">
        <v>202409</v>
      </c>
      <c r="B10473" s="0" t="n">
        <v>202409</v>
      </c>
      <c r="C10473" s="37" t="s">
        <v>152</v>
      </c>
      <c r="D10473" s="37" t="s">
        <v>314</v>
      </c>
      <c r="E10473" s="0" t="n">
        <v>1</v>
      </c>
      <c r="F10473" s="38" t="s">
        <v>71</v>
      </c>
      <c r="G10473" s="37" t="s">
        <v>315</v>
      </c>
      <c r="H10473" s="0" t="n">
        <v>55689</v>
      </c>
      <c r="I10473" s="0" t="n">
        <v>21090</v>
      </c>
      <c r="J10473" s="0" t="n">
        <v>2306</v>
      </c>
    </row>
    <row r="10474" customFormat="false" ht="15" hidden="false" customHeight="false" outlineLevel="0" collapsed="false">
      <c r="A10474" s="0" t="n">
        <v>202409</v>
      </c>
      <c r="B10474" s="0" t="n">
        <v>202409</v>
      </c>
      <c r="C10474" s="37" t="s">
        <v>152</v>
      </c>
      <c r="D10474" s="37" t="s">
        <v>159</v>
      </c>
      <c r="E10474" s="0" t="n">
        <v>1</v>
      </c>
      <c r="F10474" s="38" t="s">
        <v>71</v>
      </c>
      <c r="G10474" s="37" t="s">
        <v>316</v>
      </c>
      <c r="H10474" s="0" t="n">
        <v>474473</v>
      </c>
      <c r="I10474" s="0" t="n">
        <v>223684</v>
      </c>
      <c r="J10474" s="0" t="n">
        <v>30617</v>
      </c>
    </row>
    <row r="10475" customFormat="false" ht="15" hidden="false" customHeight="false" outlineLevel="0" collapsed="false">
      <c r="A10475" s="0" t="n">
        <v>202409</v>
      </c>
      <c r="B10475" s="0" t="n">
        <v>202409</v>
      </c>
      <c r="C10475" s="37" t="s">
        <v>184</v>
      </c>
      <c r="D10475" s="37" t="s">
        <v>218</v>
      </c>
      <c r="E10475" s="0" t="n">
        <v>1</v>
      </c>
      <c r="F10475" s="38" t="s">
        <v>71</v>
      </c>
      <c r="G10475" s="37" t="s">
        <v>317</v>
      </c>
      <c r="H10475" s="0" t="n">
        <v>163131</v>
      </c>
      <c r="I10475" s="0" t="n">
        <v>49095</v>
      </c>
      <c r="J10475" s="0" t="n">
        <v>-6466</v>
      </c>
    </row>
    <row r="10476" customFormat="false" ht="15" hidden="false" customHeight="false" outlineLevel="0" collapsed="false">
      <c r="A10476" s="0" t="n">
        <v>202409</v>
      </c>
      <c r="B10476" s="0" t="n">
        <v>202409</v>
      </c>
      <c r="C10476" s="37" t="s">
        <v>109</v>
      </c>
      <c r="D10476" s="37" t="s">
        <v>318</v>
      </c>
      <c r="E10476" s="0" t="n">
        <v>1</v>
      </c>
      <c r="F10476" s="38" t="s">
        <v>71</v>
      </c>
      <c r="G10476" s="37" t="s">
        <v>319</v>
      </c>
      <c r="H10476" s="0" t="n">
        <v>600456</v>
      </c>
      <c r="I10476" s="0" t="n">
        <v>204457</v>
      </c>
      <c r="J10476" s="0" t="n">
        <v>22790</v>
      </c>
    </row>
    <row r="10477" customFormat="false" ht="15" hidden="false" customHeight="false" outlineLevel="0" collapsed="false">
      <c r="A10477" s="0" t="n">
        <v>202409</v>
      </c>
      <c r="B10477" s="0" t="n">
        <v>202409</v>
      </c>
      <c r="C10477" s="37" t="s">
        <v>184</v>
      </c>
      <c r="D10477" s="37" t="s">
        <v>320</v>
      </c>
      <c r="E10477" s="0" t="n">
        <v>1</v>
      </c>
      <c r="F10477" s="38" t="s">
        <v>71</v>
      </c>
      <c r="G10477" s="37" t="s">
        <v>321</v>
      </c>
      <c r="H10477" s="0" t="n">
        <v>60409</v>
      </c>
      <c r="I10477" s="0" t="n">
        <v>31144</v>
      </c>
      <c r="J10477" s="0" t="n">
        <v>1166</v>
      </c>
    </row>
    <row r="10478" customFormat="false" ht="15" hidden="false" customHeight="false" outlineLevel="0" collapsed="false">
      <c r="A10478" s="0" t="n">
        <v>202409</v>
      </c>
      <c r="B10478" s="0" t="n">
        <v>202409</v>
      </c>
      <c r="C10478" s="37" t="s">
        <v>124</v>
      </c>
      <c r="D10478" s="37" t="s">
        <v>282</v>
      </c>
      <c r="E10478" s="0" t="n">
        <v>1</v>
      </c>
      <c r="F10478" s="38" t="s">
        <v>71</v>
      </c>
      <c r="G10478" s="37" t="s">
        <v>322</v>
      </c>
      <c r="H10478" s="0" t="n">
        <v>243496</v>
      </c>
      <c r="I10478" s="0" t="n">
        <v>30897</v>
      </c>
      <c r="J10478" s="0" t="n">
        <v>2348</v>
      </c>
    </row>
    <row r="10479" customFormat="false" ht="15" hidden="false" customHeight="false" outlineLevel="0" collapsed="false">
      <c r="A10479" s="0" t="n">
        <v>202409</v>
      </c>
      <c r="B10479" s="0" t="n">
        <v>202409</v>
      </c>
      <c r="C10479" s="37" t="s">
        <v>112</v>
      </c>
      <c r="D10479" s="37" t="s">
        <v>96</v>
      </c>
      <c r="E10479" s="0" t="n">
        <v>1</v>
      </c>
      <c r="F10479" s="38" t="s">
        <v>71</v>
      </c>
      <c r="G10479" s="37" t="s">
        <v>323</v>
      </c>
      <c r="H10479" s="0" t="n">
        <v>599359</v>
      </c>
      <c r="I10479" s="0" t="n">
        <v>128328</v>
      </c>
      <c r="J10479" s="0" t="n">
        <v>13163</v>
      </c>
    </row>
    <row r="10480" customFormat="false" ht="15" hidden="false" customHeight="false" outlineLevel="0" collapsed="false">
      <c r="A10480" s="0" t="n">
        <v>202409</v>
      </c>
      <c r="B10480" s="0" t="n">
        <v>202409</v>
      </c>
      <c r="C10480" s="37" t="s">
        <v>152</v>
      </c>
      <c r="D10480" s="37" t="s">
        <v>324</v>
      </c>
      <c r="E10480" s="0" t="n">
        <v>1</v>
      </c>
      <c r="F10480" s="38" t="s">
        <v>71</v>
      </c>
      <c r="G10480" s="37" t="s">
        <v>325</v>
      </c>
      <c r="H10480" s="0" t="n">
        <v>905636</v>
      </c>
      <c r="I10480" s="0" t="n">
        <v>939879</v>
      </c>
      <c r="J10480" s="0" t="n">
        <v>7933</v>
      </c>
    </row>
    <row r="10481" customFormat="false" ht="15" hidden="false" customHeight="false" outlineLevel="0" collapsed="false">
      <c r="A10481" s="0" t="n">
        <v>202409</v>
      </c>
      <c r="B10481" s="0" t="n">
        <v>202409</v>
      </c>
      <c r="C10481" s="37" t="s">
        <v>112</v>
      </c>
      <c r="D10481" s="37" t="s">
        <v>326</v>
      </c>
      <c r="E10481" s="0" t="n">
        <v>1</v>
      </c>
      <c r="F10481" s="38" t="s">
        <v>71</v>
      </c>
      <c r="G10481" s="37" t="s">
        <v>327</v>
      </c>
      <c r="H10481" s="0" t="n">
        <v>963786</v>
      </c>
      <c r="I10481" s="0" t="n">
        <v>262054</v>
      </c>
      <c r="J10481" s="0" t="n">
        <v>-7222</v>
      </c>
    </row>
    <row r="10482" customFormat="false" ht="15" hidden="false" customHeight="false" outlineLevel="0" collapsed="false">
      <c r="A10482" s="0" t="n">
        <v>202409</v>
      </c>
      <c r="B10482" s="0" t="n">
        <v>202409</v>
      </c>
      <c r="C10482" s="37" t="s">
        <v>152</v>
      </c>
      <c r="D10482" s="37" t="s">
        <v>328</v>
      </c>
      <c r="E10482" s="0" t="n">
        <v>1</v>
      </c>
      <c r="F10482" s="38" t="s">
        <v>71</v>
      </c>
      <c r="G10482" s="37" t="s">
        <v>329</v>
      </c>
      <c r="H10482" s="0" t="n">
        <v>123858</v>
      </c>
      <c r="I10482" s="0" t="n">
        <v>15613</v>
      </c>
      <c r="J10482" s="0" t="n">
        <v>84</v>
      </c>
    </row>
    <row r="10483" customFormat="false" ht="15" hidden="false" customHeight="false" outlineLevel="0" collapsed="false">
      <c r="A10483" s="0" t="n">
        <v>202409</v>
      </c>
      <c r="B10483" s="0" t="n">
        <v>202409</v>
      </c>
      <c r="C10483" s="37" t="s">
        <v>95</v>
      </c>
      <c r="D10483" s="37" t="s">
        <v>330</v>
      </c>
      <c r="E10483" s="0" t="n">
        <v>1</v>
      </c>
      <c r="F10483" s="38" t="s">
        <v>71</v>
      </c>
      <c r="G10483" s="37" t="s">
        <v>331</v>
      </c>
      <c r="H10483" s="0" t="n">
        <v>1913917</v>
      </c>
      <c r="I10483" s="0" t="n">
        <v>376114</v>
      </c>
      <c r="J10483" s="0" t="n">
        <v>-24385</v>
      </c>
    </row>
    <row r="10484" customFormat="false" ht="15" hidden="false" customHeight="false" outlineLevel="0" collapsed="false">
      <c r="A10484" s="0" t="n">
        <v>202409</v>
      </c>
      <c r="B10484" s="0" t="n">
        <v>202409</v>
      </c>
      <c r="C10484" s="37" t="s">
        <v>106</v>
      </c>
      <c r="D10484" s="37" t="s">
        <v>332</v>
      </c>
      <c r="E10484" s="0" t="n">
        <v>1</v>
      </c>
      <c r="F10484" s="38" t="s">
        <v>71</v>
      </c>
      <c r="G10484" s="37" t="s">
        <v>333</v>
      </c>
      <c r="H10484" s="0" t="n">
        <v>168650</v>
      </c>
      <c r="I10484" s="0" t="n">
        <v>17784</v>
      </c>
      <c r="J10484" s="0" t="n">
        <v>-632</v>
      </c>
    </row>
    <row r="10485" customFormat="false" ht="15" hidden="false" customHeight="false" outlineLevel="0" collapsed="false">
      <c r="A10485" s="0" t="n">
        <v>202409</v>
      </c>
      <c r="B10485" s="0" t="n">
        <v>202409</v>
      </c>
      <c r="C10485" s="37" t="s">
        <v>95</v>
      </c>
      <c r="D10485" s="37" t="s">
        <v>334</v>
      </c>
      <c r="E10485" s="0" t="n">
        <v>1</v>
      </c>
      <c r="F10485" s="38" t="s">
        <v>71</v>
      </c>
      <c r="G10485" s="37" t="s">
        <v>335</v>
      </c>
      <c r="H10485" s="0" t="n">
        <v>1344777</v>
      </c>
      <c r="I10485" s="0" t="n">
        <v>249169</v>
      </c>
      <c r="J10485" s="0" t="n">
        <v>-5429</v>
      </c>
    </row>
    <row r="10486" customFormat="false" ht="15" hidden="false" customHeight="false" outlineLevel="0" collapsed="false">
      <c r="A10486" s="0" t="n">
        <v>202409</v>
      </c>
      <c r="B10486" s="0" t="n">
        <v>202409</v>
      </c>
      <c r="C10486" s="37" t="s">
        <v>149</v>
      </c>
      <c r="D10486" s="37" t="s">
        <v>243</v>
      </c>
      <c r="E10486" s="0" t="n">
        <v>1</v>
      </c>
      <c r="F10486" s="38" t="s">
        <v>71</v>
      </c>
      <c r="G10486" s="37" t="s">
        <v>336</v>
      </c>
      <c r="H10486" s="0" t="n">
        <v>529214</v>
      </c>
      <c r="I10486" s="0" t="n">
        <v>103497</v>
      </c>
      <c r="J10486" s="0" t="n">
        <v>-6573</v>
      </c>
    </row>
    <row r="10487" customFormat="false" ht="15" hidden="false" customHeight="false" outlineLevel="0" collapsed="false">
      <c r="A10487" s="0" t="n">
        <v>202409</v>
      </c>
      <c r="B10487" s="0" t="n">
        <v>202409</v>
      </c>
      <c r="C10487" s="37" t="s">
        <v>115</v>
      </c>
      <c r="D10487" s="37" t="s">
        <v>200</v>
      </c>
      <c r="E10487" s="0" t="n">
        <v>1</v>
      </c>
      <c r="F10487" s="38" t="s">
        <v>71</v>
      </c>
      <c r="G10487" s="37" t="s">
        <v>337</v>
      </c>
      <c r="H10487" s="0" t="n">
        <v>96829</v>
      </c>
      <c r="I10487" s="0" t="n">
        <v>29781</v>
      </c>
      <c r="J10487" s="0" t="n">
        <v>3957</v>
      </c>
    </row>
    <row r="10488" customFormat="false" ht="15" hidden="false" customHeight="false" outlineLevel="0" collapsed="false">
      <c r="A10488" s="0" t="n">
        <v>202409</v>
      </c>
      <c r="B10488" s="0" t="n">
        <v>202409</v>
      </c>
      <c r="C10488" s="37" t="s">
        <v>106</v>
      </c>
      <c r="D10488" s="37" t="s">
        <v>104</v>
      </c>
      <c r="E10488" s="0" t="n">
        <v>1</v>
      </c>
      <c r="F10488" s="38" t="s">
        <v>71</v>
      </c>
      <c r="G10488" s="37" t="s">
        <v>338</v>
      </c>
      <c r="H10488" s="0" t="n">
        <v>502384</v>
      </c>
      <c r="I10488" s="0" t="n">
        <v>310937</v>
      </c>
      <c r="J10488" s="0" t="n">
        <v>-3125</v>
      </c>
    </row>
    <row r="10489" customFormat="false" ht="15" hidden="false" customHeight="false" outlineLevel="0" collapsed="false">
      <c r="A10489" s="0" t="n">
        <v>202409</v>
      </c>
      <c r="B10489" s="0" t="n">
        <v>202409</v>
      </c>
      <c r="C10489" s="37" t="s">
        <v>184</v>
      </c>
      <c r="D10489" s="37" t="s">
        <v>339</v>
      </c>
      <c r="E10489" s="0" t="n">
        <v>1</v>
      </c>
      <c r="F10489" s="38" t="s">
        <v>71</v>
      </c>
      <c r="G10489" s="37" t="s">
        <v>340</v>
      </c>
      <c r="H10489" s="0" t="n">
        <v>932119</v>
      </c>
      <c r="I10489" s="0" t="n">
        <v>296219</v>
      </c>
      <c r="J10489" s="0" t="n">
        <v>-31493</v>
      </c>
    </row>
    <row r="10490" customFormat="false" ht="15" hidden="false" customHeight="false" outlineLevel="0" collapsed="false">
      <c r="A10490" s="0" t="n">
        <v>202409</v>
      </c>
      <c r="B10490" s="0" t="n">
        <v>202409</v>
      </c>
      <c r="C10490" s="37" t="s">
        <v>112</v>
      </c>
      <c r="D10490" s="37" t="s">
        <v>341</v>
      </c>
      <c r="E10490" s="0" t="n">
        <v>1</v>
      </c>
      <c r="F10490" s="38" t="s">
        <v>71</v>
      </c>
      <c r="G10490" s="37" t="s">
        <v>342</v>
      </c>
      <c r="H10490" s="0" t="n">
        <v>1060732</v>
      </c>
      <c r="I10490" s="0" t="n">
        <v>375384</v>
      </c>
      <c r="J10490" s="0" t="n">
        <v>14968</v>
      </c>
    </row>
    <row r="10491" customFormat="false" ht="15" hidden="false" customHeight="false" outlineLevel="0" collapsed="false">
      <c r="A10491" s="0" t="n">
        <v>202409</v>
      </c>
      <c r="B10491" s="0" t="n">
        <v>202409</v>
      </c>
      <c r="C10491" s="37" t="s">
        <v>101</v>
      </c>
      <c r="D10491" s="37" t="s">
        <v>200</v>
      </c>
      <c r="E10491" s="0" t="n">
        <v>1</v>
      </c>
      <c r="F10491" s="38" t="s">
        <v>71</v>
      </c>
      <c r="G10491" s="37" t="s">
        <v>343</v>
      </c>
      <c r="H10491" s="0" t="n">
        <v>527500</v>
      </c>
      <c r="I10491" s="0" t="n">
        <v>149237</v>
      </c>
      <c r="J10491" s="0" t="n">
        <v>-4674</v>
      </c>
    </row>
    <row r="10492" customFormat="false" ht="15" hidden="false" customHeight="false" outlineLevel="0" collapsed="false">
      <c r="A10492" s="0" t="n">
        <v>202409</v>
      </c>
      <c r="B10492" s="0" t="n">
        <v>202409</v>
      </c>
      <c r="C10492" s="37" t="s">
        <v>109</v>
      </c>
      <c r="D10492" s="37" t="s">
        <v>191</v>
      </c>
      <c r="E10492" s="0" t="n">
        <v>1</v>
      </c>
      <c r="F10492" s="38" t="s">
        <v>71</v>
      </c>
      <c r="G10492" s="37" t="s">
        <v>344</v>
      </c>
      <c r="H10492" s="0" t="n">
        <v>3377743</v>
      </c>
      <c r="I10492" s="0" t="n">
        <v>989517</v>
      </c>
      <c r="J10492" s="0" t="n">
        <v>223540</v>
      </c>
    </row>
    <row r="10493" customFormat="false" ht="15" hidden="false" customHeight="false" outlineLevel="0" collapsed="false">
      <c r="A10493" s="0" t="n">
        <v>202409</v>
      </c>
      <c r="B10493" s="0" t="n">
        <v>202409</v>
      </c>
      <c r="C10493" s="37" t="s">
        <v>115</v>
      </c>
      <c r="D10493" s="37" t="s">
        <v>110</v>
      </c>
      <c r="E10493" s="0" t="n">
        <v>1</v>
      </c>
      <c r="F10493" s="38" t="s">
        <v>71</v>
      </c>
      <c r="G10493" s="37" t="s">
        <v>345</v>
      </c>
      <c r="H10493" s="0" t="n">
        <v>1699038</v>
      </c>
      <c r="I10493" s="0" t="n">
        <v>966914</v>
      </c>
      <c r="J10493" s="0" t="n">
        <v>90205</v>
      </c>
    </row>
    <row r="10494" customFormat="false" ht="15" hidden="false" customHeight="false" outlineLevel="0" collapsed="false">
      <c r="A10494" s="0" t="n">
        <v>202409</v>
      </c>
      <c r="B10494" s="0" t="n">
        <v>202409</v>
      </c>
      <c r="C10494" s="37" t="s">
        <v>149</v>
      </c>
      <c r="D10494" s="37" t="s">
        <v>104</v>
      </c>
      <c r="E10494" s="0" t="n">
        <v>1</v>
      </c>
      <c r="F10494" s="38" t="s">
        <v>71</v>
      </c>
      <c r="G10494" s="37" t="s">
        <v>346</v>
      </c>
      <c r="H10494" s="0" t="n">
        <v>363158</v>
      </c>
      <c r="I10494" s="0" t="n">
        <v>131671</v>
      </c>
      <c r="J10494" s="0" t="n">
        <v>-8828</v>
      </c>
    </row>
    <row r="10495" customFormat="false" ht="15" hidden="false" customHeight="false" outlineLevel="0" collapsed="false">
      <c r="A10495" s="0" t="n">
        <v>202409</v>
      </c>
      <c r="B10495" s="0" t="n">
        <v>202409</v>
      </c>
      <c r="C10495" s="37" t="s">
        <v>124</v>
      </c>
      <c r="D10495" s="37" t="s">
        <v>277</v>
      </c>
      <c r="E10495" s="0" t="n">
        <v>1</v>
      </c>
      <c r="F10495" s="38" t="s">
        <v>71</v>
      </c>
      <c r="G10495" s="37" t="s">
        <v>347</v>
      </c>
      <c r="H10495" s="0" t="n">
        <v>1393491</v>
      </c>
      <c r="I10495" s="0" t="n">
        <v>488716</v>
      </c>
      <c r="J10495" s="0" t="n">
        <v>66890</v>
      </c>
    </row>
    <row r="10496" customFormat="false" ht="15" hidden="false" customHeight="false" outlineLevel="0" collapsed="false">
      <c r="A10496" s="0" t="n">
        <v>202409</v>
      </c>
      <c r="B10496" s="0" t="n">
        <v>202409</v>
      </c>
      <c r="C10496" s="37" t="s">
        <v>124</v>
      </c>
      <c r="D10496" s="37" t="s">
        <v>145</v>
      </c>
      <c r="E10496" s="0" t="n">
        <v>1</v>
      </c>
      <c r="F10496" s="38" t="s">
        <v>71</v>
      </c>
      <c r="G10496" s="37" t="s">
        <v>348</v>
      </c>
      <c r="H10496" s="0" t="n">
        <v>5025139</v>
      </c>
      <c r="I10496" s="0" t="n">
        <v>897184</v>
      </c>
      <c r="J10496" s="0" t="n">
        <v>79399</v>
      </c>
    </row>
    <row r="10497" customFormat="false" ht="15" hidden="false" customHeight="false" outlineLevel="0" collapsed="false">
      <c r="A10497" s="0" t="n">
        <v>202409</v>
      </c>
      <c r="B10497" s="0" t="n">
        <v>202409</v>
      </c>
      <c r="C10497" s="37" t="s">
        <v>136</v>
      </c>
      <c r="D10497" s="37" t="s">
        <v>328</v>
      </c>
      <c r="E10497" s="0" t="n">
        <v>1</v>
      </c>
      <c r="F10497" s="38" t="s">
        <v>71</v>
      </c>
      <c r="G10497" s="37" t="s">
        <v>349</v>
      </c>
      <c r="H10497" s="0" t="n">
        <v>5823361</v>
      </c>
      <c r="I10497" s="0" t="n">
        <v>1358127</v>
      </c>
      <c r="J10497" s="0" t="n">
        <v>76244</v>
      </c>
    </row>
    <row r="10498" customFormat="false" ht="15" hidden="false" customHeight="false" outlineLevel="0" collapsed="false">
      <c r="A10498" s="0" t="n">
        <v>202409</v>
      </c>
      <c r="B10498" s="0" t="n">
        <v>202409</v>
      </c>
      <c r="C10498" s="37" t="s">
        <v>152</v>
      </c>
      <c r="D10498" s="37" t="s">
        <v>350</v>
      </c>
      <c r="E10498" s="0" t="n">
        <v>1</v>
      </c>
      <c r="F10498" s="38" t="s">
        <v>71</v>
      </c>
      <c r="G10498" s="37" t="s">
        <v>351</v>
      </c>
      <c r="H10498" s="0" t="n">
        <v>141626</v>
      </c>
      <c r="I10498" s="0" t="n">
        <v>42892</v>
      </c>
      <c r="J10498" s="0" t="n">
        <v>10185</v>
      </c>
    </row>
    <row r="10499" customFormat="false" ht="15" hidden="false" customHeight="false" outlineLevel="0" collapsed="false">
      <c r="A10499" s="0" t="n">
        <v>202409</v>
      </c>
      <c r="B10499" s="0" t="n">
        <v>202409</v>
      </c>
      <c r="C10499" s="37" t="s">
        <v>109</v>
      </c>
      <c r="D10499" s="37" t="s">
        <v>352</v>
      </c>
      <c r="E10499" s="0" t="n">
        <v>1</v>
      </c>
      <c r="F10499" s="38" t="s">
        <v>71</v>
      </c>
      <c r="G10499" s="37" t="s">
        <v>353</v>
      </c>
      <c r="H10499" s="0" t="n">
        <v>180996</v>
      </c>
      <c r="I10499" s="0" t="n">
        <v>137520</v>
      </c>
      <c r="J10499" s="0" t="n">
        <v>-2414</v>
      </c>
    </row>
    <row r="10500" customFormat="false" ht="15" hidden="false" customHeight="false" outlineLevel="0" collapsed="false">
      <c r="A10500" s="0" t="n">
        <v>202409</v>
      </c>
      <c r="B10500" s="0" t="n">
        <v>202409</v>
      </c>
      <c r="C10500" s="37" t="s">
        <v>158</v>
      </c>
      <c r="D10500" s="37" t="s">
        <v>354</v>
      </c>
      <c r="E10500" s="0" t="n">
        <v>1</v>
      </c>
      <c r="F10500" s="38" t="s">
        <v>71</v>
      </c>
      <c r="G10500" s="37" t="s">
        <v>355</v>
      </c>
      <c r="H10500" s="0" t="n">
        <v>4324772</v>
      </c>
      <c r="I10500" s="0" t="n">
        <v>536989</v>
      </c>
      <c r="J10500" s="0" t="n">
        <v>98545</v>
      </c>
    </row>
    <row r="10501" customFormat="false" ht="15" hidden="false" customHeight="false" outlineLevel="0" collapsed="false">
      <c r="A10501" s="0" t="n">
        <v>202409</v>
      </c>
      <c r="B10501" s="0" t="n">
        <v>202409</v>
      </c>
      <c r="C10501" s="37" t="s">
        <v>158</v>
      </c>
      <c r="D10501" s="37" t="s">
        <v>356</v>
      </c>
      <c r="E10501" s="0" t="n">
        <v>1</v>
      </c>
      <c r="F10501" s="38" t="s">
        <v>71</v>
      </c>
      <c r="G10501" s="37" t="s">
        <v>357</v>
      </c>
      <c r="H10501" s="0" t="n">
        <v>152289</v>
      </c>
      <c r="I10501" s="0" t="n">
        <v>76826</v>
      </c>
      <c r="J10501" s="0" t="n">
        <v>3000</v>
      </c>
    </row>
    <row r="10502" customFormat="false" ht="15" hidden="false" customHeight="false" outlineLevel="0" collapsed="false">
      <c r="A10502" s="0" t="n">
        <v>202409</v>
      </c>
      <c r="B10502" s="0" t="n">
        <v>202409</v>
      </c>
      <c r="C10502" s="37" t="s">
        <v>158</v>
      </c>
      <c r="D10502" s="37" t="s">
        <v>255</v>
      </c>
      <c r="E10502" s="0" t="n">
        <v>1</v>
      </c>
      <c r="F10502" s="38" t="s">
        <v>71</v>
      </c>
      <c r="G10502" s="37" t="s">
        <v>358</v>
      </c>
      <c r="H10502" s="0" t="n">
        <v>135510</v>
      </c>
      <c r="I10502" s="0" t="n">
        <v>45210</v>
      </c>
      <c r="J10502" s="0" t="n">
        <v>3534</v>
      </c>
    </row>
    <row r="10503" customFormat="false" ht="15" hidden="false" customHeight="false" outlineLevel="0" collapsed="false">
      <c r="A10503" s="0" t="n">
        <v>202409</v>
      </c>
      <c r="B10503" s="0" t="n">
        <v>202409</v>
      </c>
      <c r="C10503" s="37" t="s">
        <v>109</v>
      </c>
      <c r="D10503" s="37" t="s">
        <v>104</v>
      </c>
      <c r="E10503" s="0" t="n">
        <v>1</v>
      </c>
      <c r="F10503" s="38" t="s">
        <v>71</v>
      </c>
      <c r="G10503" s="37" t="s">
        <v>359</v>
      </c>
      <c r="H10503" s="0" t="n">
        <v>349586</v>
      </c>
      <c r="I10503" s="0" t="n">
        <v>57047</v>
      </c>
      <c r="J10503" s="0" t="n">
        <v>286</v>
      </c>
    </row>
    <row r="10504" customFormat="false" ht="15" hidden="false" customHeight="false" outlineLevel="0" collapsed="false">
      <c r="A10504" s="0" t="n">
        <v>202409</v>
      </c>
      <c r="B10504" s="0" t="n">
        <v>202409</v>
      </c>
      <c r="C10504" s="37" t="s">
        <v>115</v>
      </c>
      <c r="D10504" s="37" t="s">
        <v>360</v>
      </c>
      <c r="E10504" s="0" t="n">
        <v>1</v>
      </c>
      <c r="F10504" s="38" t="s">
        <v>71</v>
      </c>
      <c r="G10504" s="37" t="s">
        <v>361</v>
      </c>
      <c r="H10504" s="0" t="n">
        <v>1126425</v>
      </c>
      <c r="I10504" s="0" t="n">
        <v>540389</v>
      </c>
      <c r="J10504" s="0" t="n">
        <v>6156</v>
      </c>
    </row>
    <row r="10505" customFormat="false" ht="15" hidden="false" customHeight="false" outlineLevel="0" collapsed="false">
      <c r="A10505" s="0" t="n">
        <v>202409</v>
      </c>
      <c r="B10505" s="0" t="n">
        <v>202409</v>
      </c>
      <c r="C10505" s="37" t="s">
        <v>152</v>
      </c>
      <c r="D10505" s="37" t="s">
        <v>362</v>
      </c>
      <c r="E10505" s="0" t="n">
        <v>1</v>
      </c>
      <c r="F10505" s="38" t="s">
        <v>71</v>
      </c>
      <c r="G10505" s="37" t="s">
        <v>363</v>
      </c>
      <c r="H10505" s="0" t="n">
        <v>643342</v>
      </c>
      <c r="I10505" s="0" t="n">
        <v>160968</v>
      </c>
      <c r="J10505" s="0" t="n">
        <v>5859</v>
      </c>
    </row>
    <row r="10506" customFormat="false" ht="15" hidden="false" customHeight="false" outlineLevel="0" collapsed="false">
      <c r="A10506" s="0" t="n">
        <v>202409</v>
      </c>
      <c r="B10506" s="0" t="n">
        <v>202409</v>
      </c>
      <c r="C10506" s="37" t="s">
        <v>112</v>
      </c>
      <c r="D10506" s="37" t="s">
        <v>364</v>
      </c>
      <c r="E10506" s="0" t="n">
        <v>1</v>
      </c>
      <c r="F10506" s="38" t="s">
        <v>71</v>
      </c>
      <c r="G10506" s="37" t="s">
        <v>365</v>
      </c>
      <c r="H10506" s="0" t="n">
        <v>190349</v>
      </c>
      <c r="I10506" s="0" t="n">
        <v>34043</v>
      </c>
      <c r="J10506" s="0" t="n">
        <v>-3747</v>
      </c>
    </row>
    <row r="10507" customFormat="false" ht="15" hidden="false" customHeight="false" outlineLevel="0" collapsed="false">
      <c r="A10507" s="0" t="n">
        <v>202409</v>
      </c>
      <c r="B10507" s="0" t="n">
        <v>202409</v>
      </c>
      <c r="C10507" s="37" t="s">
        <v>184</v>
      </c>
      <c r="D10507" s="37" t="s">
        <v>341</v>
      </c>
      <c r="E10507" s="0" t="n">
        <v>1</v>
      </c>
      <c r="F10507" s="38" t="s">
        <v>71</v>
      </c>
      <c r="G10507" s="37" t="s">
        <v>366</v>
      </c>
      <c r="H10507" s="0" t="n">
        <v>250750</v>
      </c>
      <c r="I10507" s="0" t="n">
        <v>111481</v>
      </c>
      <c r="J10507" s="0" t="n">
        <v>12783</v>
      </c>
    </row>
    <row r="10508" customFormat="false" ht="15" hidden="false" customHeight="false" outlineLevel="0" collapsed="false">
      <c r="A10508" s="0" t="n">
        <v>202409</v>
      </c>
      <c r="B10508" s="0" t="n">
        <v>202409</v>
      </c>
      <c r="C10508" s="37" t="s">
        <v>184</v>
      </c>
      <c r="D10508" s="37" t="s">
        <v>367</v>
      </c>
      <c r="E10508" s="0" t="n">
        <v>1</v>
      </c>
      <c r="F10508" s="38" t="s">
        <v>71</v>
      </c>
      <c r="G10508" s="37" t="s">
        <v>368</v>
      </c>
      <c r="H10508" s="0" t="n">
        <v>226366</v>
      </c>
      <c r="I10508" s="0" t="n">
        <v>69062</v>
      </c>
      <c r="J10508" s="0" t="n">
        <v>6318</v>
      </c>
    </row>
    <row r="10509" customFormat="false" ht="15" hidden="false" customHeight="false" outlineLevel="0" collapsed="false">
      <c r="A10509" s="0" t="n">
        <v>202409</v>
      </c>
      <c r="B10509" s="0" t="n">
        <v>202409</v>
      </c>
      <c r="C10509" s="37" t="s">
        <v>98</v>
      </c>
      <c r="D10509" s="37" t="s">
        <v>369</v>
      </c>
      <c r="E10509" s="0" t="n">
        <v>1</v>
      </c>
      <c r="F10509" s="38" t="s">
        <v>71</v>
      </c>
      <c r="G10509" s="37" t="s">
        <v>370</v>
      </c>
      <c r="H10509" s="0" t="n">
        <v>191529</v>
      </c>
      <c r="I10509" s="0" t="n">
        <v>34366</v>
      </c>
      <c r="J10509" s="0" t="n">
        <v>-2398</v>
      </c>
    </row>
    <row r="10510" customFormat="false" ht="15" hidden="false" customHeight="false" outlineLevel="0" collapsed="false">
      <c r="A10510" s="0" t="n">
        <v>202409</v>
      </c>
      <c r="B10510" s="0" t="n">
        <v>202409</v>
      </c>
      <c r="C10510" s="37" t="s">
        <v>98</v>
      </c>
      <c r="D10510" s="37" t="s">
        <v>308</v>
      </c>
      <c r="E10510" s="0" t="n">
        <v>1</v>
      </c>
      <c r="F10510" s="38" t="s">
        <v>71</v>
      </c>
      <c r="G10510" s="37" t="s">
        <v>371</v>
      </c>
      <c r="H10510" s="0" t="n">
        <v>7880026</v>
      </c>
      <c r="I10510" s="0" t="n">
        <v>1704202</v>
      </c>
      <c r="J10510" s="0" t="n">
        <v>248806</v>
      </c>
    </row>
    <row r="10511" customFormat="false" ht="15" hidden="false" customHeight="false" outlineLevel="0" collapsed="false">
      <c r="A10511" s="0" t="n">
        <v>202409</v>
      </c>
      <c r="B10511" s="0" t="n">
        <v>202409</v>
      </c>
      <c r="C10511" s="37" t="s">
        <v>95</v>
      </c>
      <c r="D10511" s="37" t="s">
        <v>372</v>
      </c>
      <c r="E10511" s="0" t="n">
        <v>1</v>
      </c>
      <c r="F10511" s="38" t="s">
        <v>71</v>
      </c>
      <c r="G10511" s="37" t="s">
        <v>373</v>
      </c>
      <c r="H10511" s="0" t="n">
        <v>712822</v>
      </c>
      <c r="I10511" s="0" t="n">
        <v>156678</v>
      </c>
      <c r="J10511" s="0" t="n">
        <v>35363</v>
      </c>
    </row>
    <row r="10512" customFormat="false" ht="15" hidden="false" customHeight="false" outlineLevel="0" collapsed="false">
      <c r="A10512" s="0" t="n">
        <v>202409</v>
      </c>
      <c r="B10512" s="0" t="n">
        <v>202409</v>
      </c>
      <c r="C10512" s="37" t="s">
        <v>115</v>
      </c>
      <c r="D10512" s="37" t="s">
        <v>374</v>
      </c>
      <c r="E10512" s="0" t="n">
        <v>1</v>
      </c>
      <c r="F10512" s="38" t="s">
        <v>71</v>
      </c>
      <c r="G10512" s="37" t="s">
        <v>375</v>
      </c>
      <c r="H10512" s="0" t="n">
        <v>1329967</v>
      </c>
      <c r="I10512" s="0" t="n">
        <v>402851</v>
      </c>
      <c r="J10512" s="0" t="n">
        <v>5458</v>
      </c>
    </row>
    <row r="10513" customFormat="false" ht="15" hidden="false" customHeight="false" outlineLevel="0" collapsed="false">
      <c r="A10513" s="0" t="n">
        <v>202409</v>
      </c>
      <c r="B10513" s="0" t="n">
        <v>202409</v>
      </c>
      <c r="C10513" s="37" t="s">
        <v>101</v>
      </c>
      <c r="D10513" s="37" t="s">
        <v>376</v>
      </c>
      <c r="E10513" s="0" t="n">
        <v>1</v>
      </c>
      <c r="F10513" s="38" t="s">
        <v>71</v>
      </c>
      <c r="G10513" s="37" t="s">
        <v>377</v>
      </c>
      <c r="H10513" s="0" t="n">
        <v>305348</v>
      </c>
      <c r="I10513" s="0" t="n">
        <v>204461</v>
      </c>
      <c r="J10513" s="0" t="n">
        <v>311</v>
      </c>
    </row>
    <row r="10514" customFormat="false" ht="15" hidden="false" customHeight="false" outlineLevel="0" collapsed="false">
      <c r="A10514" s="0" t="n">
        <v>202409</v>
      </c>
      <c r="B10514" s="0" t="n">
        <v>202409</v>
      </c>
      <c r="C10514" s="37" t="s">
        <v>184</v>
      </c>
      <c r="D10514" s="37" t="s">
        <v>147</v>
      </c>
      <c r="E10514" s="0" t="n">
        <v>1</v>
      </c>
      <c r="F10514" s="38" t="s">
        <v>71</v>
      </c>
      <c r="G10514" s="37" t="s">
        <v>378</v>
      </c>
      <c r="H10514" s="0" t="n">
        <v>498045</v>
      </c>
      <c r="I10514" s="0" t="n">
        <v>385950</v>
      </c>
      <c r="J10514" s="0" t="n">
        <v>73848</v>
      </c>
    </row>
    <row r="10515" customFormat="false" ht="15" hidden="false" customHeight="false" outlineLevel="0" collapsed="false">
      <c r="A10515" s="0" t="n">
        <v>202409</v>
      </c>
      <c r="B10515" s="0" t="n">
        <v>202409</v>
      </c>
      <c r="C10515" s="37" t="s">
        <v>98</v>
      </c>
      <c r="D10515" s="37" t="s">
        <v>320</v>
      </c>
      <c r="E10515" s="0" t="n">
        <v>1</v>
      </c>
      <c r="F10515" s="38" t="s">
        <v>71</v>
      </c>
      <c r="G10515" s="37" t="s">
        <v>379</v>
      </c>
      <c r="H10515" s="0" t="n">
        <v>213453</v>
      </c>
      <c r="I10515" s="0" t="n">
        <v>78371</v>
      </c>
      <c r="J10515" s="0" t="n">
        <v>9430</v>
      </c>
    </row>
    <row r="10516" customFormat="false" ht="15" hidden="false" customHeight="false" outlineLevel="0" collapsed="false">
      <c r="A10516" s="0" t="n">
        <v>202409</v>
      </c>
      <c r="B10516" s="0" t="n">
        <v>202409</v>
      </c>
      <c r="C10516" s="37" t="s">
        <v>112</v>
      </c>
      <c r="D10516" s="37" t="s">
        <v>380</v>
      </c>
      <c r="E10516" s="0" t="n">
        <v>1</v>
      </c>
      <c r="F10516" s="38" t="s">
        <v>71</v>
      </c>
      <c r="G10516" s="37" t="s">
        <v>381</v>
      </c>
      <c r="H10516" s="0" t="n">
        <v>21379</v>
      </c>
      <c r="I10516" s="0" t="n">
        <v>6724</v>
      </c>
      <c r="J10516" s="0" t="n">
        <v>447</v>
      </c>
    </row>
    <row r="10517" customFormat="false" ht="15" hidden="false" customHeight="false" outlineLevel="0" collapsed="false">
      <c r="A10517" s="0" t="n">
        <v>202409</v>
      </c>
      <c r="B10517" s="0" t="n">
        <v>202409</v>
      </c>
      <c r="C10517" s="37" t="s">
        <v>106</v>
      </c>
      <c r="D10517" s="37" t="s">
        <v>120</v>
      </c>
      <c r="E10517" s="0" t="n">
        <v>1</v>
      </c>
      <c r="F10517" s="38" t="s">
        <v>71</v>
      </c>
      <c r="G10517" s="37" t="s">
        <v>382</v>
      </c>
      <c r="H10517" s="0" t="n">
        <v>93262</v>
      </c>
      <c r="I10517" s="0" t="n">
        <v>16074</v>
      </c>
      <c r="J10517" s="0" t="n">
        <v>2595</v>
      </c>
    </row>
    <row r="10518" customFormat="false" ht="15" hidden="false" customHeight="false" outlineLevel="0" collapsed="false">
      <c r="A10518" s="0" t="n">
        <v>202409</v>
      </c>
      <c r="B10518" s="0" t="n">
        <v>202409</v>
      </c>
      <c r="C10518" s="37" t="s">
        <v>112</v>
      </c>
      <c r="D10518" s="37" t="s">
        <v>383</v>
      </c>
      <c r="E10518" s="0" t="n">
        <v>1</v>
      </c>
      <c r="F10518" s="38" t="s">
        <v>71</v>
      </c>
      <c r="G10518" s="37" t="s">
        <v>384</v>
      </c>
      <c r="H10518" s="0" t="n">
        <v>53082</v>
      </c>
      <c r="I10518" s="0" t="n">
        <v>16043</v>
      </c>
      <c r="J10518" s="0" t="n">
        <v>1723</v>
      </c>
    </row>
    <row r="10519" customFormat="false" ht="15" hidden="false" customHeight="false" outlineLevel="0" collapsed="false">
      <c r="A10519" s="0" t="n">
        <v>202409</v>
      </c>
      <c r="B10519" s="0" t="n">
        <v>202409</v>
      </c>
      <c r="C10519" s="37" t="s">
        <v>184</v>
      </c>
      <c r="D10519" s="37" t="s">
        <v>385</v>
      </c>
      <c r="E10519" s="0" t="n">
        <v>1</v>
      </c>
      <c r="F10519" s="38" t="s">
        <v>71</v>
      </c>
      <c r="G10519" s="37" t="s">
        <v>386</v>
      </c>
      <c r="H10519" s="0" t="n">
        <v>35113</v>
      </c>
      <c r="I10519" s="0" t="n">
        <v>7614</v>
      </c>
      <c r="J10519" s="0" t="n">
        <v>1697</v>
      </c>
    </row>
    <row r="10520" customFormat="false" ht="15" hidden="false" customHeight="false" outlineLevel="0" collapsed="false">
      <c r="A10520" s="0" t="n">
        <v>202409</v>
      </c>
      <c r="B10520" s="0" t="n">
        <v>202409</v>
      </c>
      <c r="C10520" s="37" t="s">
        <v>98</v>
      </c>
      <c r="D10520" s="37" t="s">
        <v>387</v>
      </c>
      <c r="E10520" s="0" t="n">
        <v>1</v>
      </c>
      <c r="F10520" s="38" t="s">
        <v>71</v>
      </c>
      <c r="G10520" s="37" t="s">
        <v>388</v>
      </c>
      <c r="H10520" s="0" t="n">
        <v>135746</v>
      </c>
      <c r="I10520" s="0" t="n">
        <v>43075</v>
      </c>
      <c r="J10520" s="0" t="n">
        <v>3374</v>
      </c>
    </row>
    <row r="10521" customFormat="false" ht="15" hidden="false" customHeight="false" outlineLevel="0" collapsed="false">
      <c r="A10521" s="0" t="n">
        <v>202409</v>
      </c>
      <c r="B10521" s="0" t="n">
        <v>202409</v>
      </c>
      <c r="C10521" s="37" t="s">
        <v>115</v>
      </c>
      <c r="D10521" s="37" t="s">
        <v>389</v>
      </c>
      <c r="E10521" s="0" t="n">
        <v>1</v>
      </c>
      <c r="F10521" s="38" t="s">
        <v>71</v>
      </c>
      <c r="G10521" s="37" t="s">
        <v>390</v>
      </c>
      <c r="H10521" s="0" t="n">
        <v>3204418</v>
      </c>
      <c r="I10521" s="0" t="n">
        <v>998338</v>
      </c>
      <c r="J10521" s="0" t="n">
        <v>122443</v>
      </c>
    </row>
    <row r="10522" customFormat="false" ht="15" hidden="false" customHeight="false" outlineLevel="0" collapsed="false">
      <c r="A10522" s="0" t="n">
        <v>202409</v>
      </c>
      <c r="B10522" s="0" t="n">
        <v>202409</v>
      </c>
      <c r="C10522" s="37" t="s">
        <v>124</v>
      </c>
      <c r="D10522" s="37" t="s">
        <v>391</v>
      </c>
      <c r="E10522" s="0" t="n">
        <v>1</v>
      </c>
      <c r="F10522" s="38" t="s">
        <v>71</v>
      </c>
      <c r="G10522" s="37" t="s">
        <v>392</v>
      </c>
      <c r="H10522" s="0" t="n">
        <v>429061</v>
      </c>
      <c r="I10522" s="0" t="n">
        <v>112344</v>
      </c>
      <c r="J10522" s="0" t="n">
        <v>21324</v>
      </c>
    </row>
    <row r="10523" customFormat="false" ht="15" hidden="false" customHeight="false" outlineLevel="0" collapsed="false">
      <c r="A10523" s="0" t="n">
        <v>202409</v>
      </c>
      <c r="B10523" s="0" t="n">
        <v>202409</v>
      </c>
      <c r="C10523" s="37" t="s">
        <v>197</v>
      </c>
      <c r="D10523" s="37" t="s">
        <v>393</v>
      </c>
      <c r="E10523" s="0" t="n">
        <v>1</v>
      </c>
      <c r="F10523" s="38" t="s">
        <v>71</v>
      </c>
      <c r="G10523" s="37" t="s">
        <v>394</v>
      </c>
      <c r="H10523" s="0" t="n">
        <v>2534764</v>
      </c>
      <c r="I10523" s="0" t="n">
        <v>526091</v>
      </c>
      <c r="J10523" s="0" t="n">
        <v>-86691</v>
      </c>
    </row>
    <row r="10524" customFormat="false" ht="15" hidden="false" customHeight="false" outlineLevel="0" collapsed="false">
      <c r="A10524" s="0" t="n">
        <v>202409</v>
      </c>
      <c r="B10524" s="0" t="n">
        <v>202409</v>
      </c>
      <c r="C10524" s="37" t="s">
        <v>136</v>
      </c>
      <c r="D10524" s="37" t="s">
        <v>245</v>
      </c>
      <c r="E10524" s="0" t="n">
        <v>1</v>
      </c>
      <c r="F10524" s="38" t="s">
        <v>71</v>
      </c>
      <c r="G10524" s="37" t="s">
        <v>395</v>
      </c>
      <c r="H10524" s="0" t="n">
        <v>1057472</v>
      </c>
      <c r="I10524" s="0" t="n">
        <v>341806</v>
      </c>
      <c r="J10524" s="0" t="n">
        <v>66114</v>
      </c>
    </row>
    <row r="10525" customFormat="false" ht="15" hidden="false" customHeight="false" outlineLevel="0" collapsed="false">
      <c r="A10525" s="0" t="n">
        <v>202409</v>
      </c>
      <c r="B10525" s="0" t="n">
        <v>202409</v>
      </c>
      <c r="C10525" s="37" t="s">
        <v>158</v>
      </c>
      <c r="D10525" s="37" t="s">
        <v>396</v>
      </c>
      <c r="E10525" s="0" t="n">
        <v>1</v>
      </c>
      <c r="F10525" s="38" t="s">
        <v>71</v>
      </c>
      <c r="G10525" s="37" t="s">
        <v>397</v>
      </c>
      <c r="H10525" s="0" t="n">
        <v>1159776</v>
      </c>
      <c r="I10525" s="0" t="n">
        <v>243991</v>
      </c>
      <c r="J10525" s="0" t="n">
        <v>7195</v>
      </c>
    </row>
    <row r="10526" customFormat="false" ht="15" hidden="false" customHeight="false" outlineLevel="0" collapsed="false">
      <c r="A10526" s="0" t="n">
        <v>202409</v>
      </c>
      <c r="B10526" s="0" t="n">
        <v>202409</v>
      </c>
      <c r="C10526" s="37" t="s">
        <v>136</v>
      </c>
      <c r="D10526" s="37" t="s">
        <v>398</v>
      </c>
      <c r="E10526" s="0" t="n">
        <v>1</v>
      </c>
      <c r="F10526" s="38" t="s">
        <v>71</v>
      </c>
      <c r="G10526" s="37" t="s">
        <v>399</v>
      </c>
      <c r="H10526" s="0" t="n">
        <v>222008</v>
      </c>
      <c r="I10526" s="0" t="n">
        <v>172973</v>
      </c>
      <c r="J10526" s="0" t="n">
        <v>22486</v>
      </c>
    </row>
    <row r="10527" customFormat="false" ht="15" hidden="false" customHeight="false" outlineLevel="0" collapsed="false">
      <c r="A10527" s="0" t="n">
        <v>202409</v>
      </c>
      <c r="B10527" s="0" t="n">
        <v>202409</v>
      </c>
      <c r="C10527" s="37" t="s">
        <v>95</v>
      </c>
      <c r="D10527" s="37" t="s">
        <v>367</v>
      </c>
      <c r="E10527" s="0" t="n">
        <v>1</v>
      </c>
      <c r="F10527" s="38" t="s">
        <v>71</v>
      </c>
      <c r="G10527" s="37" t="s">
        <v>400</v>
      </c>
      <c r="H10527" s="0" t="n">
        <v>950164</v>
      </c>
      <c r="I10527" s="0" t="n">
        <v>292296</v>
      </c>
      <c r="J10527" s="0" t="n">
        <v>72025</v>
      </c>
    </row>
    <row r="10528" customFormat="false" ht="15" hidden="false" customHeight="false" outlineLevel="0" collapsed="false">
      <c r="A10528" s="0" t="n">
        <v>202409</v>
      </c>
      <c r="B10528" s="0" t="n">
        <v>202409</v>
      </c>
      <c r="C10528" s="37" t="s">
        <v>149</v>
      </c>
      <c r="D10528" s="37" t="s">
        <v>401</v>
      </c>
      <c r="E10528" s="0" t="n">
        <v>1</v>
      </c>
      <c r="F10528" s="38" t="s">
        <v>71</v>
      </c>
      <c r="G10528" s="37" t="s">
        <v>402</v>
      </c>
      <c r="H10528" s="0" t="n">
        <v>1443599</v>
      </c>
      <c r="I10528" s="0" t="n">
        <v>460356</v>
      </c>
      <c r="J10528" s="0" t="n">
        <v>22746</v>
      </c>
    </row>
    <row r="10529" customFormat="false" ht="15" hidden="false" customHeight="false" outlineLevel="0" collapsed="false">
      <c r="A10529" s="0" t="n">
        <v>202409</v>
      </c>
      <c r="B10529" s="0" t="n">
        <v>202409</v>
      </c>
      <c r="C10529" s="37" t="s">
        <v>95</v>
      </c>
      <c r="D10529" s="37" t="s">
        <v>159</v>
      </c>
      <c r="E10529" s="0" t="n">
        <v>1</v>
      </c>
      <c r="F10529" s="38" t="s">
        <v>71</v>
      </c>
      <c r="G10529" s="37" t="s">
        <v>403</v>
      </c>
      <c r="H10529" s="0" t="n">
        <v>262185</v>
      </c>
      <c r="I10529" s="0" t="n">
        <v>70439</v>
      </c>
      <c r="J10529" s="0" t="n">
        <v>2426</v>
      </c>
    </row>
    <row r="10530" customFormat="false" ht="15" hidden="false" customHeight="false" outlineLevel="0" collapsed="false">
      <c r="A10530" s="0" t="n">
        <v>202409</v>
      </c>
      <c r="B10530" s="0" t="n">
        <v>202409</v>
      </c>
      <c r="C10530" s="37" t="s">
        <v>197</v>
      </c>
      <c r="D10530" s="37" t="s">
        <v>198</v>
      </c>
      <c r="E10530" s="0" t="n">
        <v>1</v>
      </c>
      <c r="F10530" s="38" t="s">
        <v>71</v>
      </c>
      <c r="G10530" s="37" t="s">
        <v>404</v>
      </c>
      <c r="H10530" s="0" t="n">
        <v>1134557</v>
      </c>
      <c r="I10530" s="0" t="n">
        <v>573953</v>
      </c>
      <c r="J10530" s="0" t="n">
        <v>42774</v>
      </c>
    </row>
    <row r="10531" customFormat="false" ht="15" hidden="false" customHeight="false" outlineLevel="0" collapsed="false">
      <c r="A10531" s="0" t="n">
        <v>202409</v>
      </c>
      <c r="B10531" s="0" t="n">
        <v>202409</v>
      </c>
      <c r="C10531" s="37" t="s">
        <v>136</v>
      </c>
      <c r="D10531" s="37" t="s">
        <v>134</v>
      </c>
      <c r="E10531" s="0" t="n">
        <v>1</v>
      </c>
      <c r="F10531" s="38" t="s">
        <v>71</v>
      </c>
      <c r="G10531" s="37" t="s">
        <v>405</v>
      </c>
      <c r="H10531" s="0" t="n">
        <v>1359019</v>
      </c>
      <c r="I10531" s="0" t="n">
        <v>692260</v>
      </c>
      <c r="J10531" s="0" t="n">
        <v>-45155</v>
      </c>
    </row>
    <row r="10532" customFormat="false" ht="15" hidden="false" customHeight="false" outlineLevel="0" collapsed="false">
      <c r="A10532" s="0" t="n">
        <v>202409</v>
      </c>
      <c r="B10532" s="0" t="n">
        <v>202409</v>
      </c>
      <c r="C10532" s="37" t="s">
        <v>152</v>
      </c>
      <c r="D10532" s="37" t="s">
        <v>132</v>
      </c>
      <c r="E10532" s="0" t="n">
        <v>1</v>
      </c>
      <c r="F10532" s="38" t="s">
        <v>71</v>
      </c>
      <c r="G10532" s="37" t="s">
        <v>406</v>
      </c>
      <c r="H10532" s="0" t="n">
        <v>274805</v>
      </c>
      <c r="I10532" s="0" t="n">
        <v>62744</v>
      </c>
      <c r="J10532" s="0" t="n">
        <v>18818</v>
      </c>
    </row>
    <row r="10533" customFormat="false" ht="15" hidden="false" customHeight="false" outlineLevel="0" collapsed="false">
      <c r="A10533" s="0" t="n">
        <v>202409</v>
      </c>
      <c r="B10533" s="0" t="n">
        <v>202409</v>
      </c>
      <c r="C10533" s="37" t="s">
        <v>178</v>
      </c>
      <c r="D10533" s="37" t="s">
        <v>391</v>
      </c>
      <c r="E10533" s="0" t="n">
        <v>1</v>
      </c>
      <c r="F10533" s="38" t="s">
        <v>71</v>
      </c>
      <c r="G10533" s="37" t="s">
        <v>407</v>
      </c>
      <c r="H10533" s="0" t="n">
        <v>163349</v>
      </c>
      <c r="I10533" s="0" t="n">
        <v>40061</v>
      </c>
      <c r="J10533" s="0" t="n">
        <v>3035</v>
      </c>
    </row>
    <row r="10534" customFormat="false" ht="15" hidden="false" customHeight="false" outlineLevel="0" collapsed="false">
      <c r="A10534" s="0" t="n">
        <v>202409</v>
      </c>
      <c r="B10534" s="0" t="n">
        <v>202409</v>
      </c>
      <c r="C10534" s="37" t="s">
        <v>115</v>
      </c>
      <c r="D10534" s="37" t="s">
        <v>241</v>
      </c>
      <c r="E10534" s="0" t="n">
        <v>1</v>
      </c>
      <c r="F10534" s="38" t="s">
        <v>71</v>
      </c>
      <c r="G10534" s="37" t="s">
        <v>408</v>
      </c>
      <c r="H10534" s="0" t="n">
        <v>136180</v>
      </c>
      <c r="I10534" s="0" t="n">
        <v>28271</v>
      </c>
      <c r="J10534" s="0" t="n">
        <v>6914</v>
      </c>
    </row>
    <row r="10535" customFormat="false" ht="15" hidden="false" customHeight="false" outlineLevel="0" collapsed="false">
      <c r="A10535" s="0" t="n">
        <v>202409</v>
      </c>
      <c r="B10535" s="0" t="n">
        <v>202409</v>
      </c>
      <c r="C10535" s="37" t="s">
        <v>197</v>
      </c>
      <c r="D10535" s="37" t="s">
        <v>292</v>
      </c>
      <c r="E10535" s="0" t="n">
        <v>1</v>
      </c>
      <c r="F10535" s="38" t="s">
        <v>71</v>
      </c>
      <c r="G10535" s="37" t="s">
        <v>409</v>
      </c>
      <c r="H10535" s="0" t="n">
        <v>533597</v>
      </c>
      <c r="I10535" s="0" t="n">
        <v>213526</v>
      </c>
      <c r="J10535" s="0" t="n">
        <v>9967</v>
      </c>
    </row>
    <row r="10536" customFormat="false" ht="15" hidden="false" customHeight="false" outlineLevel="0" collapsed="false">
      <c r="A10536" s="0" t="n">
        <v>202409</v>
      </c>
      <c r="B10536" s="0" t="n">
        <v>202409</v>
      </c>
      <c r="C10536" s="37" t="s">
        <v>112</v>
      </c>
      <c r="D10536" s="37" t="s">
        <v>116</v>
      </c>
      <c r="E10536" s="0" t="n">
        <v>1</v>
      </c>
      <c r="F10536" s="38" t="s">
        <v>71</v>
      </c>
      <c r="G10536" s="37" t="s">
        <v>410</v>
      </c>
      <c r="H10536" s="0" t="n">
        <v>783923</v>
      </c>
      <c r="I10536" s="0" t="n">
        <v>820582</v>
      </c>
      <c r="J10536" s="0" t="n">
        <v>68437</v>
      </c>
    </row>
    <row r="10537" customFormat="false" ht="15" hidden="false" customHeight="false" outlineLevel="0" collapsed="false">
      <c r="A10537" s="0" t="n">
        <v>202409</v>
      </c>
      <c r="B10537" s="0" t="n">
        <v>202409</v>
      </c>
      <c r="C10537" s="37" t="s">
        <v>106</v>
      </c>
      <c r="D10537" s="37" t="s">
        <v>181</v>
      </c>
      <c r="E10537" s="0" t="n">
        <v>1</v>
      </c>
      <c r="F10537" s="38" t="s">
        <v>71</v>
      </c>
      <c r="G10537" s="37" t="s">
        <v>411</v>
      </c>
      <c r="H10537" s="0" t="n">
        <v>202652</v>
      </c>
      <c r="I10537" s="0" t="n">
        <v>83344</v>
      </c>
      <c r="J10537" s="0" t="n">
        <v>14537</v>
      </c>
    </row>
    <row r="10538" customFormat="false" ht="15" hidden="false" customHeight="false" outlineLevel="0" collapsed="false">
      <c r="A10538" s="0" t="n">
        <v>202409</v>
      </c>
      <c r="B10538" s="0" t="n">
        <v>202409</v>
      </c>
      <c r="C10538" s="37" t="s">
        <v>112</v>
      </c>
      <c r="D10538" s="37" t="s">
        <v>412</v>
      </c>
      <c r="E10538" s="0" t="n">
        <v>1</v>
      </c>
      <c r="F10538" s="38" t="s">
        <v>71</v>
      </c>
      <c r="G10538" s="37" t="s">
        <v>413</v>
      </c>
      <c r="H10538" s="0" t="n">
        <v>452084</v>
      </c>
      <c r="I10538" s="0" t="n">
        <v>148818</v>
      </c>
      <c r="J10538" s="0" t="n">
        <v>-4497</v>
      </c>
    </row>
    <row r="10539" customFormat="false" ht="15" hidden="false" customHeight="false" outlineLevel="0" collapsed="false">
      <c r="A10539" s="0" t="n">
        <v>202409</v>
      </c>
      <c r="B10539" s="0" t="n">
        <v>202409</v>
      </c>
      <c r="C10539" s="37" t="s">
        <v>115</v>
      </c>
      <c r="D10539" s="37" t="s">
        <v>414</v>
      </c>
      <c r="E10539" s="0" t="n">
        <v>1</v>
      </c>
      <c r="F10539" s="38" t="s">
        <v>71</v>
      </c>
      <c r="G10539" s="37" t="s">
        <v>415</v>
      </c>
      <c r="H10539" s="0" t="n">
        <v>1149678</v>
      </c>
      <c r="I10539" s="0" t="n">
        <v>137379</v>
      </c>
      <c r="J10539" s="0" t="n">
        <v>9582</v>
      </c>
    </row>
    <row r="10540" customFormat="false" ht="15" hidden="false" customHeight="false" outlineLevel="0" collapsed="false">
      <c r="A10540" s="0" t="n">
        <v>202409</v>
      </c>
      <c r="B10540" s="0" t="n">
        <v>202409</v>
      </c>
      <c r="C10540" s="37" t="s">
        <v>184</v>
      </c>
      <c r="D10540" s="37" t="s">
        <v>231</v>
      </c>
      <c r="E10540" s="0" t="n">
        <v>1</v>
      </c>
      <c r="F10540" s="38" t="s">
        <v>71</v>
      </c>
      <c r="G10540" s="37" t="s">
        <v>416</v>
      </c>
      <c r="H10540" s="0" t="n">
        <v>1254211</v>
      </c>
      <c r="I10540" s="0" t="n">
        <v>288401</v>
      </c>
      <c r="J10540" s="0" t="n">
        <v>49224</v>
      </c>
    </row>
    <row r="10541" customFormat="false" ht="15" hidden="false" customHeight="false" outlineLevel="0" collapsed="false">
      <c r="A10541" s="0" t="n">
        <v>202409</v>
      </c>
      <c r="B10541" s="0" t="n">
        <v>202409</v>
      </c>
      <c r="C10541" s="37" t="s">
        <v>115</v>
      </c>
      <c r="D10541" s="37" t="s">
        <v>364</v>
      </c>
      <c r="E10541" s="0" t="n">
        <v>1</v>
      </c>
      <c r="F10541" s="38" t="s">
        <v>71</v>
      </c>
      <c r="G10541" s="37" t="s">
        <v>417</v>
      </c>
      <c r="H10541" s="0" t="n">
        <v>3935731</v>
      </c>
      <c r="I10541" s="0" t="n">
        <v>1367138</v>
      </c>
      <c r="J10541" s="0" t="n">
        <v>80246</v>
      </c>
    </row>
    <row r="10542" customFormat="false" ht="15" hidden="false" customHeight="false" outlineLevel="0" collapsed="false">
      <c r="A10542" s="0" t="n">
        <v>202409</v>
      </c>
      <c r="B10542" s="0" t="n">
        <v>202409</v>
      </c>
      <c r="C10542" s="37" t="s">
        <v>184</v>
      </c>
      <c r="D10542" s="37" t="s">
        <v>320</v>
      </c>
      <c r="E10542" s="0" t="n">
        <v>1</v>
      </c>
      <c r="F10542" s="38" t="s">
        <v>71</v>
      </c>
      <c r="G10542" s="37" t="s">
        <v>418</v>
      </c>
      <c r="H10542" s="0" t="n">
        <v>3104421</v>
      </c>
      <c r="I10542" s="0" t="n">
        <v>1145929</v>
      </c>
      <c r="J10542" s="0" t="n">
        <v>36317</v>
      </c>
    </row>
    <row r="10543" customFormat="false" ht="15" hidden="false" customHeight="false" outlineLevel="0" collapsed="false">
      <c r="A10543" s="0" t="n">
        <v>202409</v>
      </c>
      <c r="B10543" s="0" t="n">
        <v>202409</v>
      </c>
      <c r="C10543" s="37" t="s">
        <v>197</v>
      </c>
      <c r="D10543" s="37" t="s">
        <v>174</v>
      </c>
      <c r="E10543" s="0" t="n">
        <v>1</v>
      </c>
      <c r="F10543" s="38" t="s">
        <v>71</v>
      </c>
      <c r="G10543" s="37" t="s">
        <v>419</v>
      </c>
      <c r="H10543" s="0" t="n">
        <v>187781</v>
      </c>
      <c r="I10543" s="0" t="n">
        <v>80458</v>
      </c>
      <c r="J10543" s="0" t="n">
        <v>15410</v>
      </c>
    </row>
    <row r="10544" customFormat="false" ht="15" hidden="false" customHeight="false" outlineLevel="0" collapsed="false">
      <c r="A10544" s="0" t="n">
        <v>202409</v>
      </c>
      <c r="B10544" s="0" t="n">
        <v>202409</v>
      </c>
      <c r="C10544" s="37" t="s">
        <v>106</v>
      </c>
      <c r="D10544" s="37" t="s">
        <v>420</v>
      </c>
      <c r="E10544" s="0" t="n">
        <v>1</v>
      </c>
      <c r="F10544" s="38" t="s">
        <v>71</v>
      </c>
      <c r="G10544" s="37" t="s">
        <v>421</v>
      </c>
      <c r="H10544" s="0" t="n">
        <v>3727848</v>
      </c>
      <c r="I10544" s="0" t="n">
        <v>982242</v>
      </c>
      <c r="J10544" s="0" t="n">
        <v>216203</v>
      </c>
    </row>
    <row r="10545" customFormat="false" ht="15" hidden="false" customHeight="false" outlineLevel="0" collapsed="false">
      <c r="A10545" s="0" t="n">
        <v>202409</v>
      </c>
      <c r="B10545" s="0" t="n">
        <v>202409</v>
      </c>
      <c r="C10545" s="37" t="s">
        <v>109</v>
      </c>
      <c r="D10545" s="37" t="s">
        <v>107</v>
      </c>
      <c r="E10545" s="0" t="n">
        <v>1</v>
      </c>
      <c r="F10545" s="38" t="s">
        <v>71</v>
      </c>
      <c r="G10545" s="37" t="s">
        <v>422</v>
      </c>
      <c r="H10545" s="0" t="n">
        <v>269896</v>
      </c>
      <c r="I10545" s="0" t="n">
        <v>96947</v>
      </c>
      <c r="J10545" s="0" t="n">
        <v>22881</v>
      </c>
    </row>
    <row r="10546" customFormat="false" ht="15" hidden="false" customHeight="false" outlineLevel="0" collapsed="false">
      <c r="A10546" s="0" t="n">
        <v>202409</v>
      </c>
      <c r="B10546" s="0" t="n">
        <v>202409</v>
      </c>
      <c r="C10546" s="37" t="s">
        <v>184</v>
      </c>
      <c r="D10546" s="37" t="s">
        <v>423</v>
      </c>
      <c r="E10546" s="0" t="n">
        <v>1</v>
      </c>
      <c r="F10546" s="38" t="s">
        <v>71</v>
      </c>
      <c r="G10546" s="37" t="s">
        <v>424</v>
      </c>
      <c r="H10546" s="0" t="n">
        <v>2150376</v>
      </c>
      <c r="I10546" s="0" t="n">
        <v>885429</v>
      </c>
      <c r="J10546" s="0" t="n">
        <v>11069</v>
      </c>
    </row>
    <row r="10547" customFormat="false" ht="15" hidden="false" customHeight="false" outlineLevel="0" collapsed="false">
      <c r="A10547" s="0" t="n">
        <v>202409</v>
      </c>
      <c r="B10547" s="0" t="n">
        <v>202409</v>
      </c>
      <c r="C10547" s="37" t="s">
        <v>106</v>
      </c>
      <c r="D10547" s="37" t="s">
        <v>425</v>
      </c>
      <c r="E10547" s="0" t="n">
        <v>1</v>
      </c>
      <c r="F10547" s="38" t="s">
        <v>71</v>
      </c>
      <c r="G10547" s="37" t="s">
        <v>426</v>
      </c>
      <c r="H10547" s="0" t="n">
        <v>622521</v>
      </c>
      <c r="I10547" s="0" t="n">
        <v>220231</v>
      </c>
      <c r="J10547" s="0" t="n">
        <v>4860</v>
      </c>
    </row>
    <row r="10548" customFormat="false" ht="15" hidden="false" customHeight="false" outlineLevel="0" collapsed="false">
      <c r="A10548" s="0" t="n">
        <v>202409</v>
      </c>
      <c r="B10548" s="0" t="n">
        <v>202409</v>
      </c>
      <c r="C10548" s="37" t="s">
        <v>152</v>
      </c>
      <c r="D10548" s="37" t="s">
        <v>214</v>
      </c>
      <c r="E10548" s="0" t="n">
        <v>1</v>
      </c>
      <c r="F10548" s="38" t="s">
        <v>71</v>
      </c>
      <c r="G10548" s="37" t="s">
        <v>427</v>
      </c>
      <c r="H10548" s="0" t="n">
        <v>329140</v>
      </c>
      <c r="I10548" s="0" t="n">
        <v>136148</v>
      </c>
      <c r="J10548" s="0" t="n">
        <v>4471</v>
      </c>
    </row>
    <row r="10549" customFormat="false" ht="15" hidden="false" customHeight="false" outlineLevel="0" collapsed="false">
      <c r="A10549" s="0" t="n">
        <v>202409</v>
      </c>
      <c r="B10549" s="0" t="n">
        <v>202409</v>
      </c>
      <c r="C10549" s="37" t="s">
        <v>101</v>
      </c>
      <c r="D10549" s="37" t="s">
        <v>251</v>
      </c>
      <c r="E10549" s="0" t="n">
        <v>1</v>
      </c>
      <c r="F10549" s="38" t="s">
        <v>71</v>
      </c>
      <c r="G10549" s="37" t="s">
        <v>428</v>
      </c>
      <c r="H10549" s="0" t="n">
        <v>54233</v>
      </c>
      <c r="I10549" s="0" t="n">
        <v>21333</v>
      </c>
      <c r="J10549" s="0" t="n">
        <v>3239</v>
      </c>
    </row>
    <row r="10550" customFormat="false" ht="15" hidden="false" customHeight="false" outlineLevel="0" collapsed="false">
      <c r="A10550" s="0" t="n">
        <v>202409</v>
      </c>
      <c r="B10550" s="0" t="n">
        <v>202409</v>
      </c>
      <c r="C10550" s="37" t="s">
        <v>115</v>
      </c>
      <c r="D10550" s="37" t="s">
        <v>200</v>
      </c>
      <c r="E10550" s="0" t="n">
        <v>1</v>
      </c>
      <c r="F10550" s="38" t="s">
        <v>71</v>
      </c>
      <c r="G10550" s="37" t="s">
        <v>429</v>
      </c>
      <c r="H10550" s="0" t="n">
        <v>406772</v>
      </c>
      <c r="I10550" s="0" t="n">
        <v>194908</v>
      </c>
      <c r="J10550" s="0" t="n">
        <v>-7734</v>
      </c>
    </row>
    <row r="10551" customFormat="false" ht="15" hidden="false" customHeight="false" outlineLevel="0" collapsed="false">
      <c r="A10551" s="0" t="n">
        <v>202409</v>
      </c>
      <c r="B10551" s="0" t="n">
        <v>202409</v>
      </c>
      <c r="C10551" s="37" t="s">
        <v>124</v>
      </c>
      <c r="D10551" s="37" t="s">
        <v>430</v>
      </c>
      <c r="E10551" s="0" t="n">
        <v>1</v>
      </c>
      <c r="F10551" s="38" t="s">
        <v>71</v>
      </c>
      <c r="G10551" s="37" t="s">
        <v>431</v>
      </c>
      <c r="H10551" s="0" t="n">
        <v>90913</v>
      </c>
      <c r="I10551" s="0" t="n">
        <v>12985</v>
      </c>
      <c r="J10551" s="0" t="n">
        <v>-442</v>
      </c>
    </row>
    <row r="10552" customFormat="false" ht="15" hidden="false" customHeight="false" outlineLevel="0" collapsed="false">
      <c r="A10552" s="0" t="n">
        <v>202409</v>
      </c>
      <c r="B10552" s="0" t="n">
        <v>202409</v>
      </c>
      <c r="C10552" s="37" t="s">
        <v>197</v>
      </c>
      <c r="D10552" s="37" t="s">
        <v>243</v>
      </c>
      <c r="E10552" s="0" t="n">
        <v>1</v>
      </c>
      <c r="F10552" s="38" t="s">
        <v>71</v>
      </c>
      <c r="G10552" s="37" t="s">
        <v>432</v>
      </c>
      <c r="H10552" s="0" t="n">
        <v>1289318</v>
      </c>
      <c r="I10552" s="0" t="n">
        <v>190807</v>
      </c>
      <c r="J10552" s="0" t="n">
        <v>1634</v>
      </c>
    </row>
    <row r="10553" customFormat="false" ht="15" hidden="false" customHeight="false" outlineLevel="0" collapsed="false">
      <c r="A10553" s="0" t="n">
        <v>202409</v>
      </c>
      <c r="B10553" s="0" t="n">
        <v>202409</v>
      </c>
      <c r="C10553" s="37" t="s">
        <v>136</v>
      </c>
      <c r="D10553" s="37" t="s">
        <v>389</v>
      </c>
      <c r="E10553" s="0" t="n">
        <v>1</v>
      </c>
      <c r="F10553" s="38" t="s">
        <v>71</v>
      </c>
      <c r="G10553" s="37" t="s">
        <v>433</v>
      </c>
      <c r="H10553" s="0" t="n">
        <v>2351698</v>
      </c>
      <c r="I10553" s="0" t="n">
        <v>1101526</v>
      </c>
      <c r="J10553" s="0" t="n">
        <v>-15226</v>
      </c>
    </row>
    <row r="10554" customFormat="false" ht="15" hidden="false" customHeight="false" outlineLevel="0" collapsed="false">
      <c r="A10554" s="0" t="n">
        <v>202409</v>
      </c>
      <c r="B10554" s="0" t="n">
        <v>202409</v>
      </c>
      <c r="C10554" s="37" t="s">
        <v>197</v>
      </c>
      <c r="D10554" s="37" t="s">
        <v>127</v>
      </c>
      <c r="E10554" s="0" t="n">
        <v>1</v>
      </c>
      <c r="F10554" s="38" t="s">
        <v>71</v>
      </c>
      <c r="G10554" s="37" t="s">
        <v>434</v>
      </c>
      <c r="H10554" s="0" t="n">
        <v>230777</v>
      </c>
      <c r="I10554" s="0" t="n">
        <v>78595</v>
      </c>
      <c r="J10554" s="0" t="n">
        <v>13238</v>
      </c>
    </row>
    <row r="10555" customFormat="false" ht="15" hidden="false" customHeight="false" outlineLevel="0" collapsed="false">
      <c r="A10555" s="0" t="n">
        <v>202409</v>
      </c>
      <c r="B10555" s="0" t="n">
        <v>202409</v>
      </c>
      <c r="C10555" s="37" t="s">
        <v>149</v>
      </c>
      <c r="D10555" s="37" t="s">
        <v>330</v>
      </c>
      <c r="E10555" s="0" t="n">
        <v>1</v>
      </c>
      <c r="F10555" s="38" t="s">
        <v>71</v>
      </c>
      <c r="G10555" s="37" t="s">
        <v>435</v>
      </c>
      <c r="H10555" s="0" t="n">
        <v>717720</v>
      </c>
      <c r="I10555" s="0" t="n">
        <v>104234</v>
      </c>
      <c r="J10555" s="0" t="n">
        <v>16854</v>
      </c>
    </row>
    <row r="10556" customFormat="false" ht="15" hidden="false" customHeight="false" outlineLevel="0" collapsed="false">
      <c r="A10556" s="0" t="n">
        <v>202409</v>
      </c>
      <c r="B10556" s="0" t="n">
        <v>202409</v>
      </c>
      <c r="C10556" s="37" t="s">
        <v>112</v>
      </c>
      <c r="D10556" s="37" t="s">
        <v>130</v>
      </c>
      <c r="E10556" s="0" t="n">
        <v>1</v>
      </c>
      <c r="F10556" s="38" t="s">
        <v>71</v>
      </c>
      <c r="G10556" s="37" t="s">
        <v>436</v>
      </c>
      <c r="H10556" s="0" t="n">
        <v>243118</v>
      </c>
      <c r="I10556" s="0" t="n">
        <v>76933</v>
      </c>
      <c r="J10556" s="0" t="n">
        <v>2449</v>
      </c>
    </row>
    <row r="10557" customFormat="false" ht="15" hidden="false" customHeight="false" outlineLevel="0" collapsed="false">
      <c r="A10557" s="0" t="n">
        <v>202409</v>
      </c>
      <c r="B10557" s="0" t="n">
        <v>202409</v>
      </c>
      <c r="C10557" s="37" t="s">
        <v>149</v>
      </c>
      <c r="D10557" s="37" t="s">
        <v>396</v>
      </c>
      <c r="E10557" s="0" t="n">
        <v>1</v>
      </c>
      <c r="F10557" s="38" t="s">
        <v>71</v>
      </c>
      <c r="G10557" s="37" t="s">
        <v>437</v>
      </c>
      <c r="H10557" s="0" t="n">
        <v>322485</v>
      </c>
      <c r="I10557" s="0" t="n">
        <v>192258</v>
      </c>
      <c r="J10557" s="0" t="n">
        <v>11653</v>
      </c>
    </row>
    <row r="10558" customFormat="false" ht="15" hidden="false" customHeight="false" outlineLevel="0" collapsed="false">
      <c r="A10558" s="0" t="n">
        <v>202409</v>
      </c>
      <c r="B10558" s="0" t="n">
        <v>202409</v>
      </c>
      <c r="C10558" s="37" t="s">
        <v>98</v>
      </c>
      <c r="D10558" s="37" t="s">
        <v>438</v>
      </c>
      <c r="E10558" s="0" t="n">
        <v>1</v>
      </c>
      <c r="F10558" s="38" t="s">
        <v>71</v>
      </c>
      <c r="G10558" s="37" t="s">
        <v>439</v>
      </c>
      <c r="H10558" s="0" t="n">
        <v>1177526</v>
      </c>
      <c r="I10558" s="0" t="n">
        <v>630414</v>
      </c>
      <c r="J10558" s="0" t="n">
        <v>-109675</v>
      </c>
    </row>
    <row r="10559" customFormat="false" ht="15" hidden="false" customHeight="false" outlineLevel="0" collapsed="false">
      <c r="A10559" s="0" t="n">
        <v>202409</v>
      </c>
      <c r="B10559" s="0" t="n">
        <v>202409</v>
      </c>
      <c r="C10559" s="37" t="s">
        <v>112</v>
      </c>
      <c r="D10559" s="37" t="s">
        <v>372</v>
      </c>
      <c r="E10559" s="0" t="n">
        <v>1</v>
      </c>
      <c r="F10559" s="38" t="s">
        <v>71</v>
      </c>
      <c r="G10559" s="37" t="s">
        <v>440</v>
      </c>
      <c r="H10559" s="0" t="n">
        <v>402241</v>
      </c>
      <c r="I10559" s="0" t="n">
        <v>109398</v>
      </c>
      <c r="J10559" s="0" t="n">
        <v>3748</v>
      </c>
    </row>
    <row r="10560" customFormat="false" ht="15" hidden="false" customHeight="false" outlineLevel="0" collapsed="false">
      <c r="A10560" s="0" t="n">
        <v>202409</v>
      </c>
      <c r="B10560" s="0" t="n">
        <v>202409</v>
      </c>
      <c r="C10560" s="37" t="s">
        <v>149</v>
      </c>
      <c r="D10560" s="37" t="s">
        <v>425</v>
      </c>
      <c r="E10560" s="0" t="n">
        <v>1</v>
      </c>
      <c r="F10560" s="38" t="s">
        <v>71</v>
      </c>
      <c r="G10560" s="37" t="s">
        <v>441</v>
      </c>
      <c r="H10560" s="0" t="n">
        <v>4187483</v>
      </c>
      <c r="I10560" s="0" t="n">
        <v>608953</v>
      </c>
      <c r="J10560" s="0" t="n">
        <v>124467</v>
      </c>
    </row>
    <row r="10561" customFormat="false" ht="15" hidden="false" customHeight="false" outlineLevel="0" collapsed="false">
      <c r="A10561" s="0" t="n">
        <v>202409</v>
      </c>
      <c r="B10561" s="0" t="n">
        <v>202409</v>
      </c>
      <c r="C10561" s="37" t="s">
        <v>106</v>
      </c>
      <c r="D10561" s="37" t="s">
        <v>282</v>
      </c>
      <c r="E10561" s="0" t="n">
        <v>1</v>
      </c>
      <c r="F10561" s="38" t="s">
        <v>71</v>
      </c>
      <c r="G10561" s="37" t="s">
        <v>442</v>
      </c>
      <c r="H10561" s="0" t="n">
        <v>273784</v>
      </c>
      <c r="I10561" s="0" t="n">
        <v>108421</v>
      </c>
      <c r="J10561" s="0" t="n">
        <v>3124</v>
      </c>
    </row>
    <row r="10562" customFormat="false" ht="15" hidden="false" customHeight="false" outlineLevel="0" collapsed="false">
      <c r="A10562" s="0" t="n">
        <v>202409</v>
      </c>
      <c r="B10562" s="0" t="n">
        <v>202409</v>
      </c>
      <c r="C10562" s="37" t="s">
        <v>115</v>
      </c>
      <c r="D10562" s="37" t="s">
        <v>134</v>
      </c>
      <c r="E10562" s="0" t="n">
        <v>1</v>
      </c>
      <c r="F10562" s="38" t="s">
        <v>71</v>
      </c>
      <c r="G10562" s="37" t="s">
        <v>443</v>
      </c>
      <c r="H10562" s="0" t="n">
        <v>1788508</v>
      </c>
      <c r="I10562" s="0" t="n">
        <v>358401</v>
      </c>
      <c r="J10562" s="0" t="n">
        <v>-10484</v>
      </c>
    </row>
    <row r="10563" customFormat="false" ht="15" hidden="false" customHeight="false" outlineLevel="0" collapsed="false">
      <c r="A10563" s="0" t="n">
        <v>202409</v>
      </c>
      <c r="B10563" s="0" t="n">
        <v>202409</v>
      </c>
      <c r="C10563" s="37" t="s">
        <v>149</v>
      </c>
      <c r="D10563" s="37" t="s">
        <v>145</v>
      </c>
      <c r="E10563" s="0" t="n">
        <v>1</v>
      </c>
      <c r="F10563" s="38" t="s">
        <v>71</v>
      </c>
      <c r="G10563" s="37" t="s">
        <v>444</v>
      </c>
      <c r="H10563" s="0" t="n">
        <v>659405</v>
      </c>
      <c r="I10563" s="0" t="n">
        <v>152457</v>
      </c>
      <c r="J10563" s="0" t="n">
        <v>33178</v>
      </c>
    </row>
    <row r="10564" customFormat="false" ht="15" hidden="false" customHeight="false" outlineLevel="0" collapsed="false">
      <c r="A10564" s="0" t="n">
        <v>202409</v>
      </c>
      <c r="B10564" s="0" t="n">
        <v>202409</v>
      </c>
      <c r="C10564" s="37" t="s">
        <v>158</v>
      </c>
      <c r="D10564" s="37" t="s">
        <v>445</v>
      </c>
      <c r="E10564" s="0" t="n">
        <v>1</v>
      </c>
      <c r="F10564" s="38" t="s">
        <v>71</v>
      </c>
      <c r="G10564" s="37" t="s">
        <v>446</v>
      </c>
      <c r="H10564" s="0" t="n">
        <v>1476862</v>
      </c>
      <c r="I10564" s="0" t="n">
        <v>777688</v>
      </c>
      <c r="J10564" s="0" t="n">
        <v>-24457</v>
      </c>
    </row>
    <row r="10565" customFormat="false" ht="15" hidden="false" customHeight="false" outlineLevel="0" collapsed="false">
      <c r="A10565" s="0" t="n">
        <v>202409</v>
      </c>
      <c r="B10565" s="0" t="n">
        <v>202409</v>
      </c>
      <c r="C10565" s="37" t="s">
        <v>112</v>
      </c>
      <c r="D10565" s="37" t="s">
        <v>447</v>
      </c>
      <c r="E10565" s="0" t="n">
        <v>1</v>
      </c>
      <c r="F10565" s="38" t="s">
        <v>71</v>
      </c>
      <c r="G10565" s="37" t="s">
        <v>448</v>
      </c>
      <c r="H10565" s="0" t="n">
        <v>318648</v>
      </c>
      <c r="I10565" s="0" t="n">
        <v>62493</v>
      </c>
      <c r="J10565" s="0" t="n">
        <v>14661</v>
      </c>
    </row>
    <row r="10566" customFormat="false" ht="15" hidden="false" customHeight="false" outlineLevel="0" collapsed="false">
      <c r="A10566" s="0" t="n">
        <v>202409</v>
      </c>
      <c r="B10566" s="0" t="n">
        <v>202409</v>
      </c>
      <c r="C10566" s="37" t="s">
        <v>136</v>
      </c>
      <c r="D10566" s="37" t="s">
        <v>267</v>
      </c>
      <c r="E10566" s="0" t="n">
        <v>1</v>
      </c>
      <c r="F10566" s="38" t="s">
        <v>71</v>
      </c>
      <c r="G10566" s="37" t="s">
        <v>449</v>
      </c>
      <c r="H10566" s="0" t="n">
        <v>597641</v>
      </c>
      <c r="I10566" s="0" t="n">
        <v>173610</v>
      </c>
      <c r="J10566" s="0" t="n">
        <v>64026</v>
      </c>
    </row>
    <row r="10567" customFormat="false" ht="15" hidden="false" customHeight="false" outlineLevel="0" collapsed="false">
      <c r="A10567" s="0" t="n">
        <v>202409</v>
      </c>
      <c r="B10567" s="0" t="n">
        <v>202409</v>
      </c>
      <c r="C10567" s="37" t="s">
        <v>158</v>
      </c>
      <c r="D10567" s="37" t="s">
        <v>450</v>
      </c>
      <c r="E10567" s="0" t="n">
        <v>1</v>
      </c>
      <c r="F10567" s="38" t="s">
        <v>71</v>
      </c>
      <c r="G10567" s="37" t="s">
        <v>451</v>
      </c>
      <c r="H10567" s="0" t="n">
        <v>520996</v>
      </c>
      <c r="I10567" s="0" t="n">
        <v>110172</v>
      </c>
      <c r="J10567" s="0" t="n">
        <v>7609</v>
      </c>
    </row>
    <row r="10568" customFormat="false" ht="15" hidden="false" customHeight="false" outlineLevel="0" collapsed="false">
      <c r="A10568" s="0" t="n">
        <v>202409</v>
      </c>
      <c r="B10568" s="0" t="n">
        <v>202409</v>
      </c>
      <c r="C10568" s="37" t="s">
        <v>112</v>
      </c>
      <c r="D10568" s="37" t="s">
        <v>452</v>
      </c>
      <c r="E10568" s="0" t="n">
        <v>1</v>
      </c>
      <c r="F10568" s="38" t="s">
        <v>71</v>
      </c>
      <c r="G10568" s="37" t="s">
        <v>453</v>
      </c>
      <c r="H10568" s="0" t="n">
        <v>193110</v>
      </c>
      <c r="I10568" s="0" t="n">
        <v>27829</v>
      </c>
      <c r="J10568" s="0" t="n">
        <v>5688</v>
      </c>
    </row>
    <row r="10569" customFormat="false" ht="15" hidden="false" customHeight="false" outlineLevel="0" collapsed="false">
      <c r="A10569" s="0" t="n">
        <v>202409</v>
      </c>
      <c r="B10569" s="0" t="n">
        <v>202409</v>
      </c>
      <c r="C10569" s="37" t="s">
        <v>178</v>
      </c>
      <c r="D10569" s="37" t="s">
        <v>454</v>
      </c>
      <c r="E10569" s="0" t="n">
        <v>1</v>
      </c>
      <c r="F10569" s="38" t="s">
        <v>71</v>
      </c>
      <c r="G10569" s="37" t="s">
        <v>455</v>
      </c>
      <c r="H10569" s="0" t="n">
        <v>1317541</v>
      </c>
      <c r="I10569" s="0" t="n">
        <v>215994</v>
      </c>
      <c r="J10569" s="0" t="n">
        <v>-18768</v>
      </c>
    </row>
    <row r="10570" customFormat="false" ht="15" hidden="false" customHeight="false" outlineLevel="0" collapsed="false">
      <c r="A10570" s="0" t="n">
        <v>202409</v>
      </c>
      <c r="B10570" s="0" t="n">
        <v>202409</v>
      </c>
      <c r="C10570" s="37" t="s">
        <v>115</v>
      </c>
      <c r="D10570" s="37" t="s">
        <v>170</v>
      </c>
      <c r="E10570" s="0" t="n">
        <v>1</v>
      </c>
      <c r="F10570" s="38" t="s">
        <v>71</v>
      </c>
      <c r="G10570" s="37" t="s">
        <v>456</v>
      </c>
      <c r="H10570" s="0" t="n">
        <v>936541</v>
      </c>
      <c r="I10570" s="0" t="n">
        <v>287794</v>
      </c>
      <c r="J10570" s="0" t="n">
        <v>-26274</v>
      </c>
    </row>
    <row r="10571" customFormat="false" ht="15" hidden="false" customHeight="false" outlineLevel="0" collapsed="false">
      <c r="A10571" s="0" t="n">
        <v>202409</v>
      </c>
      <c r="B10571" s="0" t="n">
        <v>202409</v>
      </c>
      <c r="C10571" s="37" t="s">
        <v>152</v>
      </c>
      <c r="D10571" s="37" t="s">
        <v>350</v>
      </c>
      <c r="E10571" s="0" t="n">
        <v>1</v>
      </c>
      <c r="F10571" s="38" t="s">
        <v>71</v>
      </c>
      <c r="G10571" s="37" t="s">
        <v>457</v>
      </c>
      <c r="H10571" s="0" t="n">
        <v>1294092</v>
      </c>
      <c r="I10571" s="0" t="n">
        <v>822873</v>
      </c>
      <c r="J10571" s="0" t="n">
        <v>269</v>
      </c>
    </row>
    <row r="10572" customFormat="false" ht="15" hidden="false" customHeight="false" outlineLevel="0" collapsed="false">
      <c r="A10572" s="0" t="n">
        <v>202409</v>
      </c>
      <c r="B10572" s="0" t="n">
        <v>202409</v>
      </c>
      <c r="C10572" s="37" t="s">
        <v>112</v>
      </c>
      <c r="D10572" s="37" t="s">
        <v>282</v>
      </c>
      <c r="E10572" s="0" t="n">
        <v>1</v>
      </c>
      <c r="F10572" s="38" t="s">
        <v>71</v>
      </c>
      <c r="G10572" s="37" t="s">
        <v>458</v>
      </c>
      <c r="H10572" s="0" t="n">
        <v>3433805</v>
      </c>
      <c r="I10572" s="0" t="n">
        <v>1676510</v>
      </c>
      <c r="J10572" s="0" t="n">
        <v>272000</v>
      </c>
    </row>
    <row r="10573" customFormat="false" ht="15" hidden="false" customHeight="false" outlineLevel="0" collapsed="false">
      <c r="A10573" s="0" t="n">
        <v>202409</v>
      </c>
      <c r="B10573" s="0" t="n">
        <v>202409</v>
      </c>
      <c r="C10573" s="37" t="s">
        <v>158</v>
      </c>
      <c r="D10573" s="37" t="s">
        <v>210</v>
      </c>
      <c r="E10573" s="0" t="n">
        <v>1</v>
      </c>
      <c r="F10573" s="38" t="s">
        <v>71</v>
      </c>
      <c r="G10573" s="37" t="s">
        <v>459</v>
      </c>
      <c r="H10573" s="0" t="n">
        <v>2573054</v>
      </c>
      <c r="I10573" s="0" t="n">
        <v>517398</v>
      </c>
      <c r="J10573" s="0" t="n">
        <v>41482</v>
      </c>
    </row>
    <row r="10574" customFormat="false" ht="15" hidden="false" customHeight="false" outlineLevel="0" collapsed="false">
      <c r="A10574" s="0" t="n">
        <v>202409</v>
      </c>
      <c r="B10574" s="0" t="n">
        <v>202409</v>
      </c>
      <c r="C10574" s="37" t="s">
        <v>112</v>
      </c>
      <c r="D10574" s="37" t="s">
        <v>447</v>
      </c>
      <c r="E10574" s="0" t="n">
        <v>1</v>
      </c>
      <c r="F10574" s="38" t="s">
        <v>71</v>
      </c>
      <c r="G10574" s="37" t="s">
        <v>460</v>
      </c>
      <c r="H10574" s="0" t="n">
        <v>324183</v>
      </c>
      <c r="I10574" s="0" t="n">
        <v>126883</v>
      </c>
      <c r="J10574" s="0" t="n">
        <v>7786</v>
      </c>
    </row>
    <row r="10575" customFormat="false" ht="15" hidden="false" customHeight="false" outlineLevel="0" collapsed="false">
      <c r="A10575" s="0" t="n">
        <v>202409</v>
      </c>
      <c r="B10575" s="0" t="n">
        <v>202409</v>
      </c>
      <c r="C10575" s="37" t="s">
        <v>124</v>
      </c>
      <c r="D10575" s="37" t="s">
        <v>461</v>
      </c>
      <c r="E10575" s="0" t="n">
        <v>1</v>
      </c>
      <c r="F10575" s="38" t="s">
        <v>71</v>
      </c>
      <c r="G10575" s="37" t="s">
        <v>462</v>
      </c>
      <c r="H10575" s="0" t="n">
        <v>989333</v>
      </c>
      <c r="I10575" s="0" t="n">
        <v>590955</v>
      </c>
      <c r="J10575" s="0" t="n">
        <v>-29006</v>
      </c>
    </row>
    <row r="10576" customFormat="false" ht="15" hidden="false" customHeight="false" outlineLevel="0" collapsed="false">
      <c r="A10576" s="0" t="n">
        <v>202409</v>
      </c>
      <c r="B10576" s="0" t="n">
        <v>202409</v>
      </c>
      <c r="C10576" s="37" t="s">
        <v>95</v>
      </c>
      <c r="D10576" s="37" t="s">
        <v>425</v>
      </c>
      <c r="E10576" s="0" t="n">
        <v>1</v>
      </c>
      <c r="F10576" s="38" t="s">
        <v>71</v>
      </c>
      <c r="G10576" s="37" t="s">
        <v>463</v>
      </c>
      <c r="H10576" s="0" t="n">
        <v>228210</v>
      </c>
      <c r="I10576" s="0" t="n">
        <v>59130</v>
      </c>
      <c r="J10576" s="0" t="n">
        <v>3977</v>
      </c>
    </row>
    <row r="10577" customFormat="false" ht="15" hidden="false" customHeight="false" outlineLevel="0" collapsed="false">
      <c r="A10577" s="0" t="n">
        <v>202409</v>
      </c>
      <c r="B10577" s="0" t="n">
        <v>202409</v>
      </c>
      <c r="C10577" s="37" t="s">
        <v>184</v>
      </c>
      <c r="D10577" s="37" t="s">
        <v>284</v>
      </c>
      <c r="E10577" s="0" t="n">
        <v>1</v>
      </c>
      <c r="F10577" s="38" t="s">
        <v>71</v>
      </c>
      <c r="G10577" s="37" t="s">
        <v>464</v>
      </c>
      <c r="H10577" s="0" t="n">
        <v>591909</v>
      </c>
      <c r="I10577" s="0" t="n">
        <v>75184</v>
      </c>
      <c r="J10577" s="0" t="n">
        <v>1176</v>
      </c>
    </row>
    <row r="10578" customFormat="false" ht="15" hidden="false" customHeight="false" outlineLevel="0" collapsed="false">
      <c r="A10578" s="0" t="n">
        <v>202409</v>
      </c>
      <c r="B10578" s="0" t="n">
        <v>202409</v>
      </c>
      <c r="C10578" s="37" t="s">
        <v>149</v>
      </c>
      <c r="D10578" s="37" t="s">
        <v>237</v>
      </c>
      <c r="E10578" s="0" t="n">
        <v>1</v>
      </c>
      <c r="F10578" s="38" t="s">
        <v>71</v>
      </c>
      <c r="G10578" s="37" t="s">
        <v>465</v>
      </c>
      <c r="H10578" s="0" t="n">
        <v>300622</v>
      </c>
      <c r="I10578" s="0" t="n">
        <v>122102</v>
      </c>
      <c r="J10578" s="0" t="n">
        <v>-1496</v>
      </c>
    </row>
    <row r="10579" customFormat="false" ht="15" hidden="false" customHeight="false" outlineLevel="0" collapsed="false">
      <c r="A10579" s="0" t="n">
        <v>202409</v>
      </c>
      <c r="B10579" s="0" t="n">
        <v>202409</v>
      </c>
      <c r="C10579" s="37" t="s">
        <v>95</v>
      </c>
      <c r="D10579" s="37" t="s">
        <v>320</v>
      </c>
      <c r="E10579" s="0" t="n">
        <v>1</v>
      </c>
      <c r="F10579" s="38" t="s">
        <v>71</v>
      </c>
      <c r="G10579" s="37" t="s">
        <v>466</v>
      </c>
      <c r="H10579" s="0" t="n">
        <v>3795180</v>
      </c>
      <c r="I10579" s="0" t="n">
        <v>3882372</v>
      </c>
      <c r="J10579" s="0" t="n">
        <v>-80505</v>
      </c>
    </row>
    <row r="10580" customFormat="false" ht="15" hidden="false" customHeight="false" outlineLevel="0" collapsed="false">
      <c r="A10580" s="0" t="n">
        <v>202409</v>
      </c>
      <c r="B10580" s="0" t="n">
        <v>202409</v>
      </c>
      <c r="C10580" s="37" t="s">
        <v>101</v>
      </c>
      <c r="D10580" s="37" t="s">
        <v>467</v>
      </c>
      <c r="E10580" s="0" t="n">
        <v>1</v>
      </c>
      <c r="F10580" s="38" t="s">
        <v>71</v>
      </c>
      <c r="G10580" s="37" t="s">
        <v>468</v>
      </c>
      <c r="H10580" s="0" t="n">
        <v>735452</v>
      </c>
      <c r="I10580" s="0" t="n">
        <v>322808</v>
      </c>
      <c r="J10580" s="0" t="n">
        <v>32021</v>
      </c>
    </row>
    <row r="10581" customFormat="false" ht="15" hidden="false" customHeight="false" outlineLevel="0" collapsed="false">
      <c r="A10581" s="0" t="n">
        <v>202409</v>
      </c>
      <c r="B10581" s="0" t="n">
        <v>202409</v>
      </c>
      <c r="C10581" s="37" t="s">
        <v>112</v>
      </c>
      <c r="D10581" s="37" t="s">
        <v>233</v>
      </c>
      <c r="E10581" s="0" t="n">
        <v>1</v>
      </c>
      <c r="F10581" s="38" t="s">
        <v>71</v>
      </c>
      <c r="G10581" s="37" t="s">
        <v>469</v>
      </c>
      <c r="H10581" s="0" t="n">
        <v>412616</v>
      </c>
      <c r="I10581" s="0" t="n">
        <v>155195</v>
      </c>
      <c r="J10581" s="0" t="n">
        <v>1236</v>
      </c>
    </row>
    <row r="10582" customFormat="false" ht="15" hidden="false" customHeight="false" outlineLevel="0" collapsed="false">
      <c r="A10582" s="0" t="n">
        <v>202409</v>
      </c>
      <c r="B10582" s="0" t="n">
        <v>202409</v>
      </c>
      <c r="C10582" s="37" t="s">
        <v>112</v>
      </c>
      <c r="D10582" s="37" t="s">
        <v>470</v>
      </c>
      <c r="E10582" s="0" t="n">
        <v>1</v>
      </c>
      <c r="F10582" s="38" t="s">
        <v>71</v>
      </c>
      <c r="G10582" s="37" t="s">
        <v>471</v>
      </c>
      <c r="H10582" s="0" t="n">
        <v>1834763</v>
      </c>
      <c r="I10582" s="0" t="n">
        <v>957640</v>
      </c>
      <c r="J10582" s="0" t="n">
        <v>75987</v>
      </c>
    </row>
    <row r="10583" customFormat="false" ht="15" hidden="false" customHeight="false" outlineLevel="0" collapsed="false">
      <c r="A10583" s="0" t="n">
        <v>202409</v>
      </c>
      <c r="B10583" s="0" t="n">
        <v>202409</v>
      </c>
      <c r="C10583" s="37" t="s">
        <v>98</v>
      </c>
      <c r="D10583" s="37" t="s">
        <v>383</v>
      </c>
      <c r="E10583" s="0" t="n">
        <v>1</v>
      </c>
      <c r="F10583" s="38" t="s">
        <v>71</v>
      </c>
      <c r="G10583" s="37" t="s">
        <v>472</v>
      </c>
      <c r="H10583" s="0" t="n">
        <v>37177</v>
      </c>
      <c r="I10583" s="0" t="n">
        <v>14459</v>
      </c>
      <c r="J10583" s="0" t="n">
        <v>-1401</v>
      </c>
    </row>
    <row r="10584" customFormat="false" ht="15" hidden="false" customHeight="false" outlineLevel="0" collapsed="false">
      <c r="A10584" s="0" t="n">
        <v>202409</v>
      </c>
      <c r="B10584" s="0" t="n">
        <v>202409</v>
      </c>
      <c r="C10584" s="37" t="s">
        <v>101</v>
      </c>
      <c r="D10584" s="37" t="s">
        <v>258</v>
      </c>
      <c r="E10584" s="0" t="n">
        <v>1</v>
      </c>
      <c r="F10584" s="38" t="s">
        <v>71</v>
      </c>
      <c r="G10584" s="37" t="s">
        <v>473</v>
      </c>
      <c r="H10584" s="0" t="n">
        <v>40884</v>
      </c>
      <c r="I10584" s="0" t="n">
        <v>17031</v>
      </c>
      <c r="J10584" s="0" t="n">
        <v>2219</v>
      </c>
    </row>
    <row r="10585" customFormat="false" ht="15" hidden="false" customHeight="false" outlineLevel="0" collapsed="false">
      <c r="A10585" s="0" t="n">
        <v>202409</v>
      </c>
      <c r="B10585" s="0" t="n">
        <v>202409</v>
      </c>
      <c r="C10585" s="37" t="s">
        <v>98</v>
      </c>
      <c r="D10585" s="37" t="s">
        <v>474</v>
      </c>
      <c r="E10585" s="0" t="n">
        <v>1</v>
      </c>
      <c r="F10585" s="38" t="s">
        <v>71</v>
      </c>
      <c r="G10585" s="37" t="s">
        <v>475</v>
      </c>
      <c r="H10585" s="0" t="n">
        <v>1396476</v>
      </c>
      <c r="I10585" s="0" t="n">
        <v>189656</v>
      </c>
      <c r="J10585" s="0" t="n">
        <v>19738</v>
      </c>
    </row>
    <row r="10586" customFormat="false" ht="15" hidden="false" customHeight="false" outlineLevel="0" collapsed="false">
      <c r="A10586" s="0" t="n">
        <v>202409</v>
      </c>
      <c r="B10586" s="0" t="n">
        <v>202409</v>
      </c>
      <c r="C10586" s="37" t="s">
        <v>112</v>
      </c>
      <c r="D10586" s="37" t="s">
        <v>476</v>
      </c>
      <c r="E10586" s="0" t="n">
        <v>1</v>
      </c>
      <c r="F10586" s="38" t="s">
        <v>71</v>
      </c>
      <c r="G10586" s="37" t="s">
        <v>477</v>
      </c>
      <c r="H10586" s="0" t="n">
        <v>481017</v>
      </c>
      <c r="I10586" s="0" t="n">
        <v>80201</v>
      </c>
      <c r="J10586" s="0" t="n">
        <v>4560</v>
      </c>
    </row>
    <row r="10587" customFormat="false" ht="15" hidden="false" customHeight="false" outlineLevel="0" collapsed="false">
      <c r="A10587" s="0" t="n">
        <v>202409</v>
      </c>
      <c r="B10587" s="0" t="n">
        <v>202409</v>
      </c>
      <c r="C10587" s="37" t="s">
        <v>136</v>
      </c>
      <c r="D10587" s="37" t="s">
        <v>132</v>
      </c>
      <c r="E10587" s="0" t="n">
        <v>1</v>
      </c>
      <c r="F10587" s="38" t="s">
        <v>71</v>
      </c>
      <c r="G10587" s="37" t="s">
        <v>478</v>
      </c>
      <c r="H10587" s="0" t="n">
        <v>740100</v>
      </c>
      <c r="I10587" s="0" t="n">
        <v>212247</v>
      </c>
      <c r="J10587" s="0" t="n">
        <v>20408</v>
      </c>
    </row>
    <row r="10588" customFormat="false" ht="15" hidden="false" customHeight="false" outlineLevel="0" collapsed="false">
      <c r="A10588" s="0" t="n">
        <v>202409</v>
      </c>
      <c r="B10588" s="0" t="n">
        <v>202409</v>
      </c>
      <c r="C10588" s="37" t="s">
        <v>106</v>
      </c>
      <c r="D10588" s="37" t="s">
        <v>273</v>
      </c>
      <c r="E10588" s="0" t="n">
        <v>1</v>
      </c>
      <c r="F10588" s="38" t="s">
        <v>71</v>
      </c>
      <c r="G10588" s="37" t="s">
        <v>479</v>
      </c>
      <c r="H10588" s="0" t="n">
        <v>130581</v>
      </c>
      <c r="I10588" s="0" t="n">
        <v>59936</v>
      </c>
      <c r="J10588" s="0" t="n">
        <v>10394</v>
      </c>
    </row>
    <row r="10589" customFormat="false" ht="15" hidden="false" customHeight="false" outlineLevel="0" collapsed="false">
      <c r="A10589" s="0" t="n">
        <v>202409</v>
      </c>
      <c r="B10589" s="0" t="n">
        <v>202409</v>
      </c>
      <c r="C10589" s="37" t="s">
        <v>149</v>
      </c>
      <c r="D10589" s="37" t="s">
        <v>159</v>
      </c>
      <c r="E10589" s="0" t="n">
        <v>1</v>
      </c>
      <c r="F10589" s="38" t="s">
        <v>71</v>
      </c>
      <c r="G10589" s="37" t="s">
        <v>480</v>
      </c>
      <c r="H10589" s="0" t="n">
        <v>629677</v>
      </c>
      <c r="I10589" s="0" t="n">
        <v>167751</v>
      </c>
      <c r="J10589" s="0" t="n">
        <v>-10884</v>
      </c>
    </row>
    <row r="10590" customFormat="false" ht="15" hidden="false" customHeight="false" outlineLevel="0" collapsed="false">
      <c r="A10590" s="0" t="n">
        <v>202409</v>
      </c>
      <c r="B10590" s="0" t="n">
        <v>202409</v>
      </c>
      <c r="C10590" s="37" t="s">
        <v>109</v>
      </c>
      <c r="D10590" s="37" t="s">
        <v>241</v>
      </c>
      <c r="E10590" s="0" t="n">
        <v>1</v>
      </c>
      <c r="F10590" s="38" t="s">
        <v>71</v>
      </c>
      <c r="G10590" s="37" t="s">
        <v>481</v>
      </c>
      <c r="H10590" s="0" t="n">
        <v>4969785</v>
      </c>
      <c r="I10590" s="0" t="n">
        <v>2185545</v>
      </c>
      <c r="J10590" s="0" t="n">
        <v>189420</v>
      </c>
    </row>
    <row r="10591" customFormat="false" ht="15" hidden="false" customHeight="false" outlineLevel="0" collapsed="false">
      <c r="A10591" s="0" t="n">
        <v>202409</v>
      </c>
      <c r="B10591" s="0" t="n">
        <v>202409</v>
      </c>
      <c r="C10591" s="37" t="s">
        <v>184</v>
      </c>
      <c r="D10591" s="37" t="s">
        <v>482</v>
      </c>
      <c r="E10591" s="0" t="n">
        <v>1</v>
      </c>
      <c r="F10591" s="38" t="s">
        <v>71</v>
      </c>
      <c r="G10591" s="37" t="s">
        <v>483</v>
      </c>
      <c r="H10591" s="0" t="n">
        <v>1316671</v>
      </c>
      <c r="I10591" s="0" t="n">
        <v>588418</v>
      </c>
      <c r="J10591" s="0" t="n">
        <v>-29723</v>
      </c>
    </row>
    <row r="10592" customFormat="false" ht="15" hidden="false" customHeight="false" outlineLevel="0" collapsed="false">
      <c r="A10592" s="0" t="n">
        <v>202409</v>
      </c>
      <c r="B10592" s="0" t="n">
        <v>202409</v>
      </c>
      <c r="C10592" s="37" t="s">
        <v>152</v>
      </c>
      <c r="D10592" s="37" t="s">
        <v>328</v>
      </c>
      <c r="E10592" s="0" t="n">
        <v>1</v>
      </c>
      <c r="F10592" s="38" t="s">
        <v>71</v>
      </c>
      <c r="G10592" s="37" t="s">
        <v>484</v>
      </c>
      <c r="H10592" s="0" t="n">
        <v>753930</v>
      </c>
      <c r="I10592" s="0" t="n">
        <v>632113</v>
      </c>
      <c r="J10592" s="0" t="n">
        <v>56107</v>
      </c>
    </row>
    <row r="10593" customFormat="false" ht="15" hidden="false" customHeight="false" outlineLevel="0" collapsed="false">
      <c r="A10593" s="0" t="n">
        <v>202409</v>
      </c>
      <c r="B10593" s="0" t="n">
        <v>202409</v>
      </c>
      <c r="C10593" s="37" t="s">
        <v>115</v>
      </c>
      <c r="D10593" s="37" t="s">
        <v>423</v>
      </c>
      <c r="E10593" s="0" t="n">
        <v>1</v>
      </c>
      <c r="F10593" s="38" t="s">
        <v>71</v>
      </c>
      <c r="G10593" s="37" t="s">
        <v>485</v>
      </c>
      <c r="H10593" s="0" t="n">
        <v>355128</v>
      </c>
      <c r="I10593" s="0" t="n">
        <v>196493</v>
      </c>
      <c r="J10593" s="0" t="n">
        <v>10633</v>
      </c>
    </row>
    <row r="10594" customFormat="false" ht="15" hidden="false" customHeight="false" outlineLevel="0" collapsed="false">
      <c r="A10594" s="0" t="n">
        <v>202409</v>
      </c>
      <c r="B10594" s="0" t="n">
        <v>202409</v>
      </c>
      <c r="C10594" s="37" t="s">
        <v>136</v>
      </c>
      <c r="D10594" s="37" t="s">
        <v>258</v>
      </c>
      <c r="E10594" s="0" t="n">
        <v>1</v>
      </c>
      <c r="F10594" s="38" t="s">
        <v>71</v>
      </c>
      <c r="G10594" s="37" t="s">
        <v>486</v>
      </c>
      <c r="H10594" s="0" t="n">
        <v>307345</v>
      </c>
      <c r="I10594" s="0" t="n">
        <v>79821</v>
      </c>
      <c r="J10594" s="0" t="n">
        <v>6187</v>
      </c>
    </row>
    <row r="10595" customFormat="false" ht="15" hidden="false" customHeight="false" outlineLevel="0" collapsed="false">
      <c r="A10595" s="0" t="n">
        <v>202409</v>
      </c>
      <c r="B10595" s="0" t="n">
        <v>202409</v>
      </c>
      <c r="C10595" s="37" t="s">
        <v>109</v>
      </c>
      <c r="D10595" s="37" t="s">
        <v>130</v>
      </c>
      <c r="E10595" s="0" t="n">
        <v>1</v>
      </c>
      <c r="F10595" s="38" t="s">
        <v>71</v>
      </c>
      <c r="G10595" s="37" t="s">
        <v>487</v>
      </c>
      <c r="H10595" s="0" t="n">
        <v>39085</v>
      </c>
      <c r="I10595" s="0" t="n">
        <v>7557</v>
      </c>
      <c r="J10595" s="0" t="n">
        <v>1246</v>
      </c>
    </row>
    <row r="10596" customFormat="false" ht="15" hidden="false" customHeight="false" outlineLevel="0" collapsed="false">
      <c r="A10596" s="0" t="n">
        <v>202409</v>
      </c>
      <c r="B10596" s="0" t="n">
        <v>202409</v>
      </c>
      <c r="C10596" s="37" t="s">
        <v>112</v>
      </c>
      <c r="D10596" s="37" t="s">
        <v>107</v>
      </c>
      <c r="E10596" s="0" t="n">
        <v>1</v>
      </c>
      <c r="F10596" s="38" t="s">
        <v>71</v>
      </c>
      <c r="G10596" s="37" t="s">
        <v>488</v>
      </c>
      <c r="H10596" s="0" t="n">
        <v>746388</v>
      </c>
      <c r="I10596" s="0" t="n">
        <v>71909</v>
      </c>
      <c r="J10596" s="0" t="n">
        <v>11639</v>
      </c>
    </row>
    <row r="10597" customFormat="false" ht="15" hidden="false" customHeight="false" outlineLevel="0" collapsed="false">
      <c r="A10597" s="0" t="n">
        <v>202409</v>
      </c>
      <c r="B10597" s="0" t="n">
        <v>202409</v>
      </c>
      <c r="C10597" s="37" t="s">
        <v>152</v>
      </c>
      <c r="D10597" s="37" t="s">
        <v>212</v>
      </c>
      <c r="E10597" s="0" t="n">
        <v>1</v>
      </c>
      <c r="F10597" s="38" t="s">
        <v>71</v>
      </c>
      <c r="G10597" s="37" t="s">
        <v>489</v>
      </c>
      <c r="H10597" s="0" t="n">
        <v>1133792</v>
      </c>
      <c r="I10597" s="0" t="n">
        <v>574293</v>
      </c>
      <c r="J10597" s="0" t="n">
        <v>108352</v>
      </c>
    </row>
    <row r="10598" customFormat="false" ht="15" hidden="false" customHeight="false" outlineLevel="0" collapsed="false">
      <c r="A10598" s="0" t="n">
        <v>202409</v>
      </c>
      <c r="B10598" s="0" t="n">
        <v>202409</v>
      </c>
      <c r="C10598" s="37" t="s">
        <v>152</v>
      </c>
      <c r="D10598" s="37" t="s">
        <v>490</v>
      </c>
      <c r="E10598" s="0" t="n">
        <v>1</v>
      </c>
      <c r="F10598" s="38" t="s">
        <v>71</v>
      </c>
      <c r="G10598" s="37" t="s">
        <v>491</v>
      </c>
      <c r="H10598" s="0" t="n">
        <v>88393</v>
      </c>
      <c r="I10598" s="0" t="n">
        <v>32624</v>
      </c>
      <c r="J10598" s="0" t="n">
        <v>1317</v>
      </c>
    </row>
    <row r="10599" customFormat="false" ht="15" hidden="false" customHeight="false" outlineLevel="0" collapsed="false">
      <c r="A10599" s="0" t="n">
        <v>202409</v>
      </c>
      <c r="B10599" s="0" t="n">
        <v>202409</v>
      </c>
      <c r="C10599" s="37" t="s">
        <v>112</v>
      </c>
      <c r="D10599" s="37" t="s">
        <v>120</v>
      </c>
      <c r="E10599" s="0" t="n">
        <v>1</v>
      </c>
      <c r="F10599" s="38" t="s">
        <v>71</v>
      </c>
      <c r="G10599" s="37" t="s">
        <v>492</v>
      </c>
      <c r="H10599" s="0" t="n">
        <v>287867</v>
      </c>
      <c r="I10599" s="0" t="n">
        <v>90121</v>
      </c>
      <c r="J10599" s="0" t="n">
        <v>13547</v>
      </c>
    </row>
    <row r="10600" customFormat="false" ht="15" hidden="false" customHeight="false" outlineLevel="0" collapsed="false">
      <c r="A10600" s="0" t="n">
        <v>202409</v>
      </c>
      <c r="B10600" s="0" t="n">
        <v>202409</v>
      </c>
      <c r="C10600" s="37" t="s">
        <v>184</v>
      </c>
      <c r="D10600" s="37" t="s">
        <v>493</v>
      </c>
      <c r="E10600" s="0" t="n">
        <v>1</v>
      </c>
      <c r="F10600" s="38" t="s">
        <v>71</v>
      </c>
      <c r="G10600" s="37" t="s">
        <v>494</v>
      </c>
      <c r="H10600" s="0" t="n">
        <v>127283</v>
      </c>
      <c r="I10600" s="0" t="n">
        <v>28628</v>
      </c>
      <c r="J10600" s="0" t="n">
        <v>3741</v>
      </c>
    </row>
    <row r="10601" customFormat="false" ht="15" hidden="false" customHeight="false" outlineLevel="0" collapsed="false">
      <c r="A10601" s="0" t="n">
        <v>202409</v>
      </c>
      <c r="B10601" s="0" t="n">
        <v>202409</v>
      </c>
      <c r="C10601" s="37" t="s">
        <v>109</v>
      </c>
      <c r="D10601" s="37" t="s">
        <v>495</v>
      </c>
      <c r="E10601" s="0" t="n">
        <v>1</v>
      </c>
      <c r="F10601" s="38" t="s">
        <v>71</v>
      </c>
      <c r="G10601" s="37" t="s">
        <v>496</v>
      </c>
      <c r="H10601" s="0" t="n">
        <v>137336</v>
      </c>
      <c r="I10601" s="0" t="n">
        <v>25245</v>
      </c>
      <c r="J10601" s="0" t="n">
        <v>1082</v>
      </c>
    </row>
    <row r="10602" customFormat="false" ht="15" hidden="false" customHeight="false" outlineLevel="0" collapsed="false">
      <c r="A10602" s="0" t="n">
        <v>202409</v>
      </c>
      <c r="B10602" s="0" t="n">
        <v>202409</v>
      </c>
      <c r="C10602" s="37" t="s">
        <v>101</v>
      </c>
      <c r="D10602" s="37" t="s">
        <v>269</v>
      </c>
      <c r="E10602" s="0" t="n">
        <v>1</v>
      </c>
      <c r="F10602" s="38" t="s">
        <v>71</v>
      </c>
      <c r="G10602" s="37" t="s">
        <v>497</v>
      </c>
      <c r="H10602" s="0" t="n">
        <v>713232</v>
      </c>
      <c r="I10602" s="0" t="n">
        <v>268823</v>
      </c>
      <c r="J10602" s="0" t="n">
        <v>24656</v>
      </c>
    </row>
    <row r="10603" customFormat="false" ht="15" hidden="false" customHeight="false" outlineLevel="0" collapsed="false">
      <c r="A10603" s="0" t="n">
        <v>202409</v>
      </c>
      <c r="B10603" s="0" t="n">
        <v>202409</v>
      </c>
      <c r="C10603" s="37" t="s">
        <v>109</v>
      </c>
      <c r="D10603" s="37" t="s">
        <v>391</v>
      </c>
      <c r="E10603" s="0" t="n">
        <v>1</v>
      </c>
      <c r="F10603" s="38" t="s">
        <v>71</v>
      </c>
      <c r="G10603" s="37" t="s">
        <v>498</v>
      </c>
      <c r="H10603" s="0" t="n">
        <v>45850</v>
      </c>
      <c r="I10603" s="0" t="n">
        <v>15865</v>
      </c>
      <c r="J10603" s="0" t="n">
        <v>1060</v>
      </c>
    </row>
    <row r="10604" customFormat="false" ht="15" hidden="false" customHeight="false" outlineLevel="0" collapsed="false">
      <c r="A10604" s="0" t="n">
        <v>202409</v>
      </c>
      <c r="B10604" s="0" t="n">
        <v>202409</v>
      </c>
      <c r="C10604" s="37" t="s">
        <v>184</v>
      </c>
      <c r="D10604" s="37" t="s">
        <v>141</v>
      </c>
      <c r="E10604" s="0" t="n">
        <v>1</v>
      </c>
      <c r="F10604" s="38" t="s">
        <v>71</v>
      </c>
      <c r="G10604" s="37" t="s">
        <v>499</v>
      </c>
      <c r="H10604" s="0" t="n">
        <v>1257908</v>
      </c>
      <c r="I10604" s="0" t="n">
        <v>201770</v>
      </c>
      <c r="J10604" s="0" t="n">
        <v>44286</v>
      </c>
    </row>
    <row r="10605" customFormat="false" ht="15" hidden="false" customHeight="false" outlineLevel="0" collapsed="false">
      <c r="A10605" s="0" t="n">
        <v>202409</v>
      </c>
      <c r="B10605" s="0" t="n">
        <v>202409</v>
      </c>
      <c r="C10605" s="37" t="s">
        <v>101</v>
      </c>
      <c r="D10605" s="37" t="s">
        <v>500</v>
      </c>
      <c r="E10605" s="0" t="n">
        <v>1</v>
      </c>
      <c r="F10605" s="38" t="s">
        <v>71</v>
      </c>
      <c r="G10605" s="37" t="s">
        <v>501</v>
      </c>
      <c r="H10605" s="0" t="n">
        <v>1096845</v>
      </c>
      <c r="I10605" s="0" t="n">
        <v>289498</v>
      </c>
      <c r="J10605" s="0" t="n">
        <v>46615</v>
      </c>
    </row>
    <row r="10606" customFormat="false" ht="15" hidden="false" customHeight="false" outlineLevel="0" collapsed="false">
      <c r="A10606" s="0" t="n">
        <v>202409</v>
      </c>
      <c r="B10606" s="0" t="n">
        <v>202409</v>
      </c>
      <c r="C10606" s="37" t="s">
        <v>149</v>
      </c>
      <c r="D10606" s="37" t="s">
        <v>502</v>
      </c>
      <c r="E10606" s="0" t="n">
        <v>1</v>
      </c>
      <c r="F10606" s="38" t="s">
        <v>71</v>
      </c>
      <c r="G10606" s="37" t="s">
        <v>503</v>
      </c>
      <c r="H10606" s="0" t="n">
        <v>328584</v>
      </c>
      <c r="I10606" s="0" t="n">
        <v>104337</v>
      </c>
      <c r="J10606" s="0" t="n">
        <v>4843</v>
      </c>
    </row>
    <row r="10607" customFormat="false" ht="15" hidden="false" customHeight="false" outlineLevel="0" collapsed="false">
      <c r="A10607" s="0" t="n">
        <v>202409</v>
      </c>
      <c r="B10607" s="0" t="n">
        <v>202409</v>
      </c>
      <c r="C10607" s="37" t="s">
        <v>178</v>
      </c>
      <c r="D10607" s="37" t="s">
        <v>161</v>
      </c>
      <c r="E10607" s="0" t="n">
        <v>1</v>
      </c>
      <c r="F10607" s="38" t="s">
        <v>71</v>
      </c>
      <c r="G10607" s="37" t="s">
        <v>504</v>
      </c>
      <c r="H10607" s="0" t="n">
        <v>29342</v>
      </c>
      <c r="I10607" s="0" t="n">
        <v>11143</v>
      </c>
      <c r="J10607" s="0" t="n">
        <v>440</v>
      </c>
    </row>
    <row r="10608" customFormat="false" ht="15" hidden="false" customHeight="false" outlineLevel="0" collapsed="false">
      <c r="A10608" s="0" t="n">
        <v>202409</v>
      </c>
      <c r="B10608" s="0" t="n">
        <v>202409</v>
      </c>
      <c r="C10608" s="37" t="s">
        <v>112</v>
      </c>
      <c r="D10608" s="37" t="s">
        <v>294</v>
      </c>
      <c r="E10608" s="0" t="n">
        <v>1</v>
      </c>
      <c r="F10608" s="38" t="s">
        <v>71</v>
      </c>
      <c r="G10608" s="37" t="s">
        <v>505</v>
      </c>
      <c r="H10608" s="0" t="n">
        <v>190980</v>
      </c>
      <c r="I10608" s="0" t="n">
        <v>144538</v>
      </c>
      <c r="J10608" s="0" t="n">
        <v>25404</v>
      </c>
    </row>
    <row r="10609" customFormat="false" ht="15" hidden="false" customHeight="false" outlineLevel="0" collapsed="false">
      <c r="A10609" s="0" t="n">
        <v>202409</v>
      </c>
      <c r="B10609" s="0" t="n">
        <v>202409</v>
      </c>
      <c r="C10609" s="37" t="s">
        <v>149</v>
      </c>
      <c r="D10609" s="37" t="s">
        <v>116</v>
      </c>
      <c r="E10609" s="0" t="n">
        <v>1</v>
      </c>
      <c r="F10609" s="38" t="s">
        <v>71</v>
      </c>
      <c r="G10609" s="37" t="s">
        <v>506</v>
      </c>
      <c r="H10609" s="0" t="n">
        <v>2005871</v>
      </c>
      <c r="I10609" s="0" t="n">
        <v>851463</v>
      </c>
      <c r="J10609" s="0" t="n">
        <v>182211</v>
      </c>
    </row>
    <row r="10610" customFormat="false" ht="15" hidden="false" customHeight="false" outlineLevel="0" collapsed="false">
      <c r="A10610" s="0" t="n">
        <v>202409</v>
      </c>
      <c r="B10610" s="0" t="n">
        <v>202409</v>
      </c>
      <c r="C10610" s="37" t="s">
        <v>95</v>
      </c>
      <c r="D10610" s="37" t="s">
        <v>251</v>
      </c>
      <c r="E10610" s="0" t="n">
        <v>1</v>
      </c>
      <c r="F10610" s="38" t="s">
        <v>71</v>
      </c>
      <c r="G10610" s="37" t="s">
        <v>507</v>
      </c>
      <c r="H10610" s="0" t="n">
        <v>19008</v>
      </c>
      <c r="I10610" s="0" t="n">
        <v>7856</v>
      </c>
      <c r="J10610" s="0" t="n">
        <v>876</v>
      </c>
    </row>
    <row r="10611" customFormat="false" ht="15" hidden="false" customHeight="false" outlineLevel="0" collapsed="false">
      <c r="A10611" s="0" t="n">
        <v>202409</v>
      </c>
      <c r="B10611" s="0" t="n">
        <v>202409</v>
      </c>
      <c r="C10611" s="37" t="s">
        <v>106</v>
      </c>
      <c r="D10611" s="37" t="s">
        <v>118</v>
      </c>
      <c r="E10611" s="0" t="n">
        <v>1</v>
      </c>
      <c r="F10611" s="38" t="s">
        <v>71</v>
      </c>
      <c r="G10611" s="37" t="s">
        <v>508</v>
      </c>
      <c r="H10611" s="0" t="n">
        <v>281076</v>
      </c>
      <c r="I10611" s="0" t="n">
        <v>97948</v>
      </c>
      <c r="J10611" s="0" t="n">
        <v>14286</v>
      </c>
    </row>
    <row r="10612" customFormat="false" ht="15" hidden="false" customHeight="false" outlineLevel="0" collapsed="false">
      <c r="A10612" s="0" t="n">
        <v>202409</v>
      </c>
      <c r="B10612" s="0" t="n">
        <v>202409</v>
      </c>
      <c r="C10612" s="37" t="s">
        <v>152</v>
      </c>
      <c r="D10612" s="37" t="s">
        <v>509</v>
      </c>
      <c r="E10612" s="0" t="n">
        <v>1</v>
      </c>
      <c r="F10612" s="38" t="s">
        <v>71</v>
      </c>
      <c r="G10612" s="37" t="s">
        <v>510</v>
      </c>
      <c r="H10612" s="0" t="n">
        <v>118215</v>
      </c>
      <c r="I10612" s="0" t="n">
        <v>28607</v>
      </c>
      <c r="J10612" s="0" t="n">
        <v>6017</v>
      </c>
    </row>
    <row r="10613" customFormat="false" ht="15" hidden="false" customHeight="false" outlineLevel="0" collapsed="false">
      <c r="A10613" s="0" t="n">
        <v>202409</v>
      </c>
      <c r="B10613" s="0" t="n">
        <v>202409</v>
      </c>
      <c r="C10613" s="37" t="s">
        <v>101</v>
      </c>
      <c r="D10613" s="37" t="s">
        <v>511</v>
      </c>
      <c r="E10613" s="0" t="n">
        <v>1</v>
      </c>
      <c r="F10613" s="38" t="s">
        <v>71</v>
      </c>
      <c r="G10613" s="37" t="s">
        <v>512</v>
      </c>
      <c r="H10613" s="0" t="n">
        <v>1367402</v>
      </c>
      <c r="I10613" s="0" t="n">
        <v>335342</v>
      </c>
      <c r="J10613" s="0" t="n">
        <v>20966</v>
      </c>
    </row>
    <row r="10614" customFormat="false" ht="15" hidden="false" customHeight="false" outlineLevel="0" collapsed="false">
      <c r="A10614" s="0" t="n">
        <v>202409</v>
      </c>
      <c r="B10614" s="0" t="n">
        <v>202409</v>
      </c>
      <c r="C10614" s="37" t="s">
        <v>178</v>
      </c>
      <c r="D10614" s="37" t="s">
        <v>513</v>
      </c>
      <c r="E10614" s="0" t="n">
        <v>1</v>
      </c>
      <c r="F10614" s="38" t="s">
        <v>71</v>
      </c>
      <c r="G10614" s="37" t="s">
        <v>514</v>
      </c>
      <c r="H10614" s="0" t="n">
        <v>259024</v>
      </c>
      <c r="I10614" s="0" t="n">
        <v>75867</v>
      </c>
      <c r="J10614" s="0" t="n">
        <v>6703</v>
      </c>
    </row>
    <row r="10615" customFormat="false" ht="15" hidden="false" customHeight="false" outlineLevel="0" collapsed="false">
      <c r="A10615" s="0" t="n">
        <v>202409</v>
      </c>
      <c r="B10615" s="0" t="n">
        <v>202409</v>
      </c>
      <c r="C10615" s="37" t="s">
        <v>178</v>
      </c>
      <c r="D10615" s="37" t="s">
        <v>452</v>
      </c>
      <c r="E10615" s="0" t="n">
        <v>1</v>
      </c>
      <c r="F10615" s="38" t="s">
        <v>71</v>
      </c>
      <c r="G10615" s="37" t="s">
        <v>515</v>
      </c>
      <c r="H10615" s="0" t="n">
        <v>640735</v>
      </c>
      <c r="I10615" s="0" t="n">
        <v>119219</v>
      </c>
      <c r="J10615" s="0" t="n">
        <v>15340</v>
      </c>
    </row>
    <row r="10616" customFormat="false" ht="15" hidden="false" customHeight="false" outlineLevel="0" collapsed="false">
      <c r="A10616" s="0" t="n">
        <v>202409</v>
      </c>
      <c r="B10616" s="0" t="n">
        <v>202409</v>
      </c>
      <c r="C10616" s="37" t="s">
        <v>101</v>
      </c>
      <c r="D10616" s="37" t="s">
        <v>516</v>
      </c>
      <c r="E10616" s="0" t="n">
        <v>1</v>
      </c>
      <c r="F10616" s="38" t="s">
        <v>71</v>
      </c>
      <c r="G10616" s="37" t="s">
        <v>517</v>
      </c>
      <c r="H10616" s="0" t="n">
        <v>1300299</v>
      </c>
      <c r="I10616" s="0" t="n">
        <v>551106</v>
      </c>
      <c r="J10616" s="0" t="n">
        <v>20446</v>
      </c>
    </row>
    <row r="10617" customFormat="false" ht="15" hidden="false" customHeight="false" outlineLevel="0" collapsed="false">
      <c r="A10617" s="0" t="n">
        <v>202409</v>
      </c>
      <c r="B10617" s="0" t="n">
        <v>202409</v>
      </c>
      <c r="C10617" s="37" t="s">
        <v>149</v>
      </c>
      <c r="D10617" s="37" t="s">
        <v>396</v>
      </c>
      <c r="E10617" s="0" t="n">
        <v>1</v>
      </c>
      <c r="F10617" s="38" t="s">
        <v>71</v>
      </c>
      <c r="G10617" s="37" t="s">
        <v>518</v>
      </c>
      <c r="H10617" s="0" t="n">
        <v>4777275</v>
      </c>
      <c r="I10617" s="0" t="n">
        <v>1191697</v>
      </c>
      <c r="J10617" s="0" t="n">
        <v>297810</v>
      </c>
    </row>
    <row r="10618" customFormat="false" ht="15" hidden="false" customHeight="false" outlineLevel="0" collapsed="false">
      <c r="A10618" s="0" t="n">
        <v>202409</v>
      </c>
      <c r="B10618" s="0" t="n">
        <v>202409</v>
      </c>
      <c r="C10618" s="37" t="s">
        <v>106</v>
      </c>
      <c r="D10618" s="37" t="s">
        <v>519</v>
      </c>
      <c r="E10618" s="0" t="n">
        <v>1</v>
      </c>
      <c r="F10618" s="38" t="s">
        <v>71</v>
      </c>
      <c r="G10618" s="37" t="s">
        <v>520</v>
      </c>
      <c r="H10618" s="0" t="n">
        <v>515102</v>
      </c>
      <c r="I10618" s="0" t="n">
        <v>242293</v>
      </c>
      <c r="J10618" s="0" t="n">
        <v>8771</v>
      </c>
    </row>
    <row r="10619" customFormat="false" ht="15" hidden="false" customHeight="false" outlineLevel="0" collapsed="false">
      <c r="A10619" s="0" t="n">
        <v>202409</v>
      </c>
      <c r="B10619" s="0" t="n">
        <v>202409</v>
      </c>
      <c r="C10619" s="37" t="s">
        <v>149</v>
      </c>
      <c r="D10619" s="37" t="s">
        <v>430</v>
      </c>
      <c r="E10619" s="0" t="n">
        <v>1</v>
      </c>
      <c r="F10619" s="38" t="s">
        <v>71</v>
      </c>
      <c r="G10619" s="37" t="s">
        <v>521</v>
      </c>
      <c r="H10619" s="0" t="n">
        <v>943687</v>
      </c>
      <c r="I10619" s="0" t="n">
        <v>374875</v>
      </c>
      <c r="J10619" s="0" t="n">
        <v>32287</v>
      </c>
    </row>
    <row r="10620" customFormat="false" ht="15" hidden="false" customHeight="false" outlineLevel="0" collapsed="false">
      <c r="A10620" s="0" t="n">
        <v>202409</v>
      </c>
      <c r="B10620" s="0" t="n">
        <v>202409</v>
      </c>
      <c r="C10620" s="37" t="s">
        <v>149</v>
      </c>
      <c r="D10620" s="37" t="s">
        <v>352</v>
      </c>
      <c r="E10620" s="0" t="n">
        <v>1</v>
      </c>
      <c r="F10620" s="38" t="s">
        <v>71</v>
      </c>
      <c r="G10620" s="37" t="s">
        <v>522</v>
      </c>
      <c r="H10620" s="0" t="n">
        <v>103494</v>
      </c>
      <c r="I10620" s="0" t="n">
        <v>23974</v>
      </c>
      <c r="J10620" s="0" t="n">
        <v>6512</v>
      </c>
    </row>
    <row r="10621" customFormat="false" ht="15" hidden="false" customHeight="false" outlineLevel="0" collapsed="false">
      <c r="A10621" s="0" t="n">
        <v>202409</v>
      </c>
      <c r="B10621" s="0" t="n">
        <v>202409</v>
      </c>
      <c r="C10621" s="37" t="s">
        <v>95</v>
      </c>
      <c r="D10621" s="37" t="s">
        <v>269</v>
      </c>
      <c r="E10621" s="0" t="n">
        <v>1</v>
      </c>
      <c r="F10621" s="38" t="s">
        <v>71</v>
      </c>
      <c r="G10621" s="37" t="s">
        <v>523</v>
      </c>
      <c r="H10621" s="0" t="n">
        <v>3057270</v>
      </c>
      <c r="I10621" s="0" t="n">
        <v>1929237</v>
      </c>
      <c r="J10621" s="0" t="n">
        <v>-204842</v>
      </c>
    </row>
    <row r="10622" customFormat="false" ht="15" hidden="false" customHeight="false" outlineLevel="0" collapsed="false">
      <c r="A10622" s="0" t="n">
        <v>202409</v>
      </c>
      <c r="B10622" s="0" t="n">
        <v>202409</v>
      </c>
      <c r="C10622" s="37" t="s">
        <v>106</v>
      </c>
      <c r="D10622" s="37" t="s">
        <v>110</v>
      </c>
      <c r="E10622" s="0" t="n">
        <v>1</v>
      </c>
      <c r="F10622" s="38" t="s">
        <v>71</v>
      </c>
      <c r="G10622" s="37" t="s">
        <v>524</v>
      </c>
      <c r="H10622" s="0" t="n">
        <v>193231</v>
      </c>
      <c r="I10622" s="0" t="n">
        <v>50311</v>
      </c>
      <c r="J10622" s="0" t="n">
        <v>5111</v>
      </c>
    </row>
    <row r="10623" customFormat="false" ht="15" hidden="false" customHeight="false" outlineLevel="0" collapsed="false">
      <c r="A10623" s="0" t="n">
        <v>202409</v>
      </c>
      <c r="B10623" s="0" t="n">
        <v>202409</v>
      </c>
      <c r="C10623" s="37" t="s">
        <v>149</v>
      </c>
      <c r="D10623" s="37" t="s">
        <v>383</v>
      </c>
      <c r="E10623" s="0" t="n">
        <v>1</v>
      </c>
      <c r="F10623" s="38" t="s">
        <v>71</v>
      </c>
      <c r="G10623" s="37" t="s">
        <v>525</v>
      </c>
      <c r="H10623" s="0" t="n">
        <v>281786</v>
      </c>
      <c r="I10623" s="0" t="n">
        <v>98910</v>
      </c>
      <c r="J10623" s="0" t="n">
        <v>1379</v>
      </c>
    </row>
    <row r="10624" customFormat="false" ht="15" hidden="false" customHeight="false" outlineLevel="0" collapsed="false">
      <c r="A10624" s="0" t="n">
        <v>202409</v>
      </c>
      <c r="B10624" s="0" t="n">
        <v>202409</v>
      </c>
      <c r="C10624" s="37" t="s">
        <v>184</v>
      </c>
      <c r="D10624" s="37" t="s">
        <v>218</v>
      </c>
      <c r="E10624" s="0" t="n">
        <v>1</v>
      </c>
      <c r="F10624" s="38" t="s">
        <v>71</v>
      </c>
      <c r="G10624" s="37" t="s">
        <v>526</v>
      </c>
      <c r="H10624" s="0" t="n">
        <v>454153</v>
      </c>
      <c r="I10624" s="0" t="n">
        <v>118285</v>
      </c>
      <c r="J10624" s="0" t="n">
        <v>9465</v>
      </c>
    </row>
    <row r="10625" customFormat="false" ht="15" hidden="false" customHeight="false" outlineLevel="0" collapsed="false">
      <c r="A10625" s="0" t="n">
        <v>202409</v>
      </c>
      <c r="B10625" s="0" t="n">
        <v>202409</v>
      </c>
      <c r="C10625" s="37" t="s">
        <v>112</v>
      </c>
      <c r="D10625" s="37" t="s">
        <v>200</v>
      </c>
      <c r="E10625" s="0" t="n">
        <v>1</v>
      </c>
      <c r="F10625" s="38" t="s">
        <v>71</v>
      </c>
      <c r="G10625" s="37" t="s">
        <v>527</v>
      </c>
      <c r="H10625" s="0" t="n">
        <v>81691</v>
      </c>
      <c r="I10625" s="0" t="n">
        <v>22296</v>
      </c>
      <c r="J10625" s="0" t="n">
        <v>-905</v>
      </c>
    </row>
    <row r="10626" customFormat="false" ht="15" hidden="false" customHeight="false" outlineLevel="0" collapsed="false">
      <c r="A10626" s="0" t="n">
        <v>202409</v>
      </c>
      <c r="B10626" s="0" t="n">
        <v>202409</v>
      </c>
      <c r="C10626" s="37" t="s">
        <v>152</v>
      </c>
      <c r="D10626" s="37" t="s">
        <v>328</v>
      </c>
      <c r="E10626" s="0" t="n">
        <v>1</v>
      </c>
      <c r="F10626" s="38" t="s">
        <v>71</v>
      </c>
      <c r="G10626" s="37" t="s">
        <v>528</v>
      </c>
      <c r="H10626" s="0" t="n">
        <v>793359</v>
      </c>
      <c r="I10626" s="0" t="n">
        <v>239534</v>
      </c>
      <c r="J10626" s="0" t="n">
        <v>10279</v>
      </c>
    </row>
    <row r="10627" customFormat="false" ht="15" hidden="false" customHeight="false" outlineLevel="0" collapsed="false">
      <c r="A10627" s="0" t="n">
        <v>202409</v>
      </c>
      <c r="B10627" s="0" t="n">
        <v>202409</v>
      </c>
      <c r="C10627" s="37" t="s">
        <v>95</v>
      </c>
      <c r="D10627" s="37" t="s">
        <v>96</v>
      </c>
      <c r="E10627" s="0" t="n">
        <v>1</v>
      </c>
      <c r="F10627" s="38" t="s">
        <v>71</v>
      </c>
      <c r="G10627" s="37" t="s">
        <v>529</v>
      </c>
      <c r="H10627" s="0" t="n">
        <v>2046317</v>
      </c>
      <c r="I10627" s="0" t="n">
        <v>269818</v>
      </c>
      <c r="J10627" s="0" t="n">
        <v>22254</v>
      </c>
    </row>
    <row r="10628" customFormat="false" ht="15" hidden="false" customHeight="false" outlineLevel="0" collapsed="false">
      <c r="A10628" s="0" t="n">
        <v>202409</v>
      </c>
      <c r="B10628" s="0" t="n">
        <v>202409</v>
      </c>
      <c r="C10628" s="37" t="s">
        <v>158</v>
      </c>
      <c r="D10628" s="37" t="s">
        <v>474</v>
      </c>
      <c r="E10628" s="0" t="n">
        <v>1</v>
      </c>
      <c r="F10628" s="38" t="s">
        <v>71</v>
      </c>
      <c r="G10628" s="37" t="s">
        <v>530</v>
      </c>
      <c r="H10628" s="0" t="n">
        <v>726268</v>
      </c>
      <c r="I10628" s="0" t="n">
        <v>131002</v>
      </c>
      <c r="J10628" s="0" t="n">
        <v>13602</v>
      </c>
    </row>
    <row r="10629" customFormat="false" ht="15" hidden="false" customHeight="false" outlineLevel="0" collapsed="false">
      <c r="A10629" s="0" t="n">
        <v>202409</v>
      </c>
      <c r="B10629" s="0" t="n">
        <v>202409</v>
      </c>
      <c r="C10629" s="37" t="s">
        <v>197</v>
      </c>
      <c r="D10629" s="37" t="s">
        <v>531</v>
      </c>
      <c r="E10629" s="0" t="n">
        <v>1</v>
      </c>
      <c r="F10629" s="38" t="s">
        <v>71</v>
      </c>
      <c r="G10629" s="37" t="s">
        <v>532</v>
      </c>
      <c r="H10629" s="0" t="n">
        <v>67111</v>
      </c>
      <c r="I10629" s="0" t="n">
        <v>18640</v>
      </c>
      <c r="J10629" s="0" t="n">
        <v>3161</v>
      </c>
    </row>
    <row r="10630" customFormat="false" ht="15" hidden="false" customHeight="false" outlineLevel="0" collapsed="false">
      <c r="A10630" s="0" t="n">
        <v>202409</v>
      </c>
      <c r="B10630" s="0" t="n">
        <v>202409</v>
      </c>
      <c r="C10630" s="37" t="s">
        <v>101</v>
      </c>
      <c r="D10630" s="37" t="s">
        <v>533</v>
      </c>
      <c r="E10630" s="0" t="n">
        <v>1</v>
      </c>
      <c r="F10630" s="38" t="s">
        <v>71</v>
      </c>
      <c r="G10630" s="37" t="s">
        <v>534</v>
      </c>
      <c r="H10630" s="0" t="n">
        <v>471614</v>
      </c>
      <c r="I10630" s="0" t="n">
        <v>96075</v>
      </c>
      <c r="J10630" s="0" t="n">
        <v>-14640</v>
      </c>
    </row>
    <row r="10631" customFormat="false" ht="15" hidden="false" customHeight="false" outlineLevel="0" collapsed="false">
      <c r="A10631" s="0" t="n">
        <v>202409</v>
      </c>
      <c r="B10631" s="0" t="n">
        <v>202409</v>
      </c>
      <c r="C10631" s="37" t="s">
        <v>124</v>
      </c>
      <c r="D10631" s="37" t="s">
        <v>277</v>
      </c>
      <c r="E10631" s="0" t="n">
        <v>1</v>
      </c>
      <c r="F10631" s="38" t="s">
        <v>71</v>
      </c>
      <c r="G10631" s="37" t="s">
        <v>535</v>
      </c>
      <c r="H10631" s="0" t="n">
        <v>1160199</v>
      </c>
      <c r="I10631" s="0" t="n">
        <v>213230</v>
      </c>
      <c r="J10631" s="0" t="n">
        <v>14374</v>
      </c>
    </row>
    <row r="10632" customFormat="false" ht="15" hidden="false" customHeight="false" outlineLevel="0" collapsed="false">
      <c r="A10632" s="0" t="n">
        <v>202409</v>
      </c>
      <c r="B10632" s="0" t="n">
        <v>202409</v>
      </c>
      <c r="C10632" s="37" t="s">
        <v>101</v>
      </c>
      <c r="D10632" s="37" t="s">
        <v>450</v>
      </c>
      <c r="E10632" s="0" t="n">
        <v>1</v>
      </c>
      <c r="F10632" s="38" t="s">
        <v>71</v>
      </c>
      <c r="G10632" s="37" t="s">
        <v>536</v>
      </c>
      <c r="H10632" s="0" t="n">
        <v>52116</v>
      </c>
      <c r="I10632" s="0" t="n">
        <v>9736</v>
      </c>
      <c r="J10632" s="0" t="n">
        <v>609</v>
      </c>
    </row>
    <row r="10633" customFormat="false" ht="15" hidden="false" customHeight="false" outlineLevel="0" collapsed="false">
      <c r="A10633" s="0" t="n">
        <v>202409</v>
      </c>
      <c r="B10633" s="0" t="n">
        <v>202409</v>
      </c>
      <c r="C10633" s="37" t="s">
        <v>178</v>
      </c>
      <c r="D10633" s="37" t="s">
        <v>102</v>
      </c>
      <c r="E10633" s="0" t="n">
        <v>1</v>
      </c>
      <c r="F10633" s="38" t="s">
        <v>71</v>
      </c>
      <c r="G10633" s="37" t="s">
        <v>537</v>
      </c>
      <c r="H10633" s="0" t="n">
        <v>164807</v>
      </c>
      <c r="I10633" s="0" t="n">
        <v>78417</v>
      </c>
      <c r="J10633" s="0" t="n">
        <v>5769</v>
      </c>
    </row>
    <row r="10634" customFormat="false" ht="15" hidden="false" customHeight="false" outlineLevel="0" collapsed="false">
      <c r="A10634" s="0" t="n">
        <v>202409</v>
      </c>
      <c r="B10634" s="0" t="n">
        <v>202409</v>
      </c>
      <c r="C10634" s="37" t="s">
        <v>178</v>
      </c>
      <c r="D10634" s="37" t="s">
        <v>374</v>
      </c>
      <c r="E10634" s="0" t="n">
        <v>1</v>
      </c>
      <c r="F10634" s="38" t="s">
        <v>71</v>
      </c>
      <c r="G10634" s="37" t="s">
        <v>538</v>
      </c>
      <c r="H10634" s="0" t="n">
        <v>1666422</v>
      </c>
      <c r="I10634" s="0" t="n">
        <v>662938</v>
      </c>
      <c r="J10634" s="0" t="n">
        <v>55175</v>
      </c>
    </row>
    <row r="10635" customFormat="false" ht="15" hidden="false" customHeight="false" outlineLevel="0" collapsed="false">
      <c r="A10635" s="0" t="n">
        <v>202409</v>
      </c>
      <c r="B10635" s="0" t="n">
        <v>202409</v>
      </c>
      <c r="C10635" s="37" t="s">
        <v>109</v>
      </c>
      <c r="D10635" s="37" t="s">
        <v>150</v>
      </c>
      <c r="E10635" s="0" t="n">
        <v>1</v>
      </c>
      <c r="F10635" s="38" t="s">
        <v>71</v>
      </c>
      <c r="G10635" s="37" t="s">
        <v>539</v>
      </c>
      <c r="H10635" s="0" t="n">
        <v>848086</v>
      </c>
      <c r="I10635" s="0" t="n">
        <v>904425</v>
      </c>
      <c r="J10635" s="0" t="n">
        <v>-2724</v>
      </c>
    </row>
    <row r="10636" customFormat="false" ht="15" hidden="false" customHeight="false" outlineLevel="0" collapsed="false">
      <c r="A10636" s="0" t="n">
        <v>202409</v>
      </c>
      <c r="B10636" s="0" t="n">
        <v>202409</v>
      </c>
      <c r="C10636" s="37" t="s">
        <v>158</v>
      </c>
      <c r="D10636" s="37" t="s">
        <v>540</v>
      </c>
      <c r="E10636" s="0" t="n">
        <v>1</v>
      </c>
      <c r="F10636" s="38" t="s">
        <v>71</v>
      </c>
      <c r="G10636" s="37" t="s">
        <v>541</v>
      </c>
      <c r="H10636" s="0" t="n">
        <v>843466</v>
      </c>
      <c r="I10636" s="0" t="n">
        <v>508630</v>
      </c>
      <c r="J10636" s="0" t="n">
        <v>-37994</v>
      </c>
    </row>
    <row r="10637" customFormat="false" ht="15" hidden="false" customHeight="false" outlineLevel="0" collapsed="false">
      <c r="A10637" s="0" t="n">
        <v>202409</v>
      </c>
      <c r="B10637" s="0" t="n">
        <v>202409</v>
      </c>
      <c r="C10637" s="37" t="s">
        <v>106</v>
      </c>
      <c r="D10637" s="37" t="s">
        <v>118</v>
      </c>
      <c r="E10637" s="0" t="n">
        <v>1</v>
      </c>
      <c r="F10637" s="38" t="s">
        <v>71</v>
      </c>
      <c r="G10637" s="37" t="s">
        <v>542</v>
      </c>
      <c r="H10637" s="0" t="n">
        <v>5863353</v>
      </c>
      <c r="I10637" s="0" t="n">
        <v>813844</v>
      </c>
      <c r="J10637" s="0" t="n">
        <v>82777</v>
      </c>
    </row>
    <row r="10638" customFormat="false" ht="15" hidden="false" customHeight="false" outlineLevel="0" collapsed="false">
      <c r="A10638" s="0" t="n">
        <v>202409</v>
      </c>
      <c r="B10638" s="0" t="n">
        <v>202409</v>
      </c>
      <c r="C10638" s="37" t="s">
        <v>136</v>
      </c>
      <c r="D10638" s="37" t="s">
        <v>130</v>
      </c>
      <c r="E10638" s="0" t="n">
        <v>1</v>
      </c>
      <c r="F10638" s="38" t="s">
        <v>71</v>
      </c>
      <c r="G10638" s="37" t="s">
        <v>543</v>
      </c>
      <c r="H10638" s="0" t="n">
        <v>951608</v>
      </c>
      <c r="I10638" s="0" t="n">
        <v>269653</v>
      </c>
      <c r="J10638" s="0" t="n">
        <v>-5238</v>
      </c>
    </row>
    <row r="10639" customFormat="false" ht="15" hidden="false" customHeight="false" outlineLevel="0" collapsed="false">
      <c r="A10639" s="0" t="n">
        <v>202409</v>
      </c>
      <c r="B10639" s="0" t="n">
        <v>202409</v>
      </c>
      <c r="C10639" s="37" t="s">
        <v>136</v>
      </c>
      <c r="D10639" s="37" t="s">
        <v>447</v>
      </c>
      <c r="E10639" s="0" t="n">
        <v>1</v>
      </c>
      <c r="F10639" s="38" t="s">
        <v>71</v>
      </c>
      <c r="G10639" s="37" t="s">
        <v>544</v>
      </c>
      <c r="H10639" s="0" t="n">
        <v>1142049</v>
      </c>
      <c r="I10639" s="0" t="n">
        <v>151454</v>
      </c>
      <c r="J10639" s="0" t="n">
        <v>18216</v>
      </c>
    </row>
    <row r="10640" customFormat="false" ht="15" hidden="false" customHeight="false" outlineLevel="0" collapsed="false">
      <c r="A10640" s="0" t="n">
        <v>202409</v>
      </c>
      <c r="B10640" s="0" t="n">
        <v>202409</v>
      </c>
      <c r="C10640" s="37" t="s">
        <v>136</v>
      </c>
      <c r="D10640" s="37" t="s">
        <v>170</v>
      </c>
      <c r="E10640" s="0" t="n">
        <v>1</v>
      </c>
      <c r="F10640" s="38" t="s">
        <v>71</v>
      </c>
      <c r="G10640" s="37" t="s">
        <v>545</v>
      </c>
      <c r="H10640" s="0" t="n">
        <v>11870496</v>
      </c>
      <c r="I10640" s="0" t="n">
        <v>5069893</v>
      </c>
      <c r="J10640" s="0" t="n">
        <v>-69560</v>
      </c>
    </row>
    <row r="10641" customFormat="false" ht="15" hidden="false" customHeight="false" outlineLevel="0" collapsed="false">
      <c r="A10641" s="0" t="n">
        <v>202409</v>
      </c>
      <c r="B10641" s="0" t="n">
        <v>202409</v>
      </c>
      <c r="C10641" s="37" t="s">
        <v>106</v>
      </c>
      <c r="D10641" s="37" t="s">
        <v>210</v>
      </c>
      <c r="E10641" s="0" t="n">
        <v>1</v>
      </c>
      <c r="F10641" s="38" t="s">
        <v>71</v>
      </c>
      <c r="G10641" s="37" t="s">
        <v>546</v>
      </c>
      <c r="H10641" s="0" t="n">
        <v>306029</v>
      </c>
      <c r="I10641" s="0" t="n">
        <v>43421</v>
      </c>
      <c r="J10641" s="0" t="n">
        <v>6482</v>
      </c>
    </row>
    <row r="10642" customFormat="false" ht="15" hidden="false" customHeight="false" outlineLevel="0" collapsed="false">
      <c r="A10642" s="0" t="n">
        <v>202409</v>
      </c>
      <c r="B10642" s="0" t="n">
        <v>202409</v>
      </c>
      <c r="C10642" s="37" t="s">
        <v>158</v>
      </c>
      <c r="D10642" s="37" t="s">
        <v>269</v>
      </c>
      <c r="E10642" s="0" t="n">
        <v>1</v>
      </c>
      <c r="F10642" s="38" t="s">
        <v>71</v>
      </c>
      <c r="G10642" s="37" t="s">
        <v>547</v>
      </c>
      <c r="H10642" s="0" t="n">
        <v>164299</v>
      </c>
      <c r="I10642" s="0" t="n">
        <v>46056</v>
      </c>
      <c r="J10642" s="0" t="n">
        <v>3434</v>
      </c>
    </row>
    <row r="10643" customFormat="false" ht="15" hidden="false" customHeight="false" outlineLevel="0" collapsed="false">
      <c r="A10643" s="0" t="n">
        <v>202409</v>
      </c>
      <c r="B10643" s="0" t="n">
        <v>202409</v>
      </c>
      <c r="C10643" s="37" t="s">
        <v>124</v>
      </c>
      <c r="D10643" s="37" t="s">
        <v>396</v>
      </c>
      <c r="E10643" s="0" t="n">
        <v>1</v>
      </c>
      <c r="F10643" s="38" t="s">
        <v>71</v>
      </c>
      <c r="G10643" s="37" t="s">
        <v>548</v>
      </c>
      <c r="H10643" s="0" t="n">
        <v>933940</v>
      </c>
      <c r="I10643" s="0" t="n">
        <v>243036</v>
      </c>
      <c r="J10643" s="0" t="n">
        <v>19806</v>
      </c>
    </row>
    <row r="10644" customFormat="false" ht="15" hidden="false" customHeight="false" outlineLevel="0" collapsed="false">
      <c r="A10644" s="0" t="n">
        <v>202409</v>
      </c>
      <c r="B10644" s="0" t="n">
        <v>202409</v>
      </c>
      <c r="C10644" s="37" t="s">
        <v>101</v>
      </c>
      <c r="D10644" s="37" t="s">
        <v>282</v>
      </c>
      <c r="E10644" s="0" t="n">
        <v>1</v>
      </c>
      <c r="F10644" s="38" t="s">
        <v>71</v>
      </c>
      <c r="G10644" s="37" t="s">
        <v>549</v>
      </c>
      <c r="H10644" s="0" t="n">
        <v>799829</v>
      </c>
      <c r="I10644" s="0" t="n">
        <v>174499</v>
      </c>
      <c r="J10644" s="0" t="n">
        <v>9661</v>
      </c>
    </row>
    <row r="10645" customFormat="false" ht="15" hidden="false" customHeight="false" outlineLevel="0" collapsed="false">
      <c r="A10645" s="0" t="n">
        <v>202409</v>
      </c>
      <c r="B10645" s="0" t="n">
        <v>202409</v>
      </c>
      <c r="C10645" s="37" t="s">
        <v>197</v>
      </c>
      <c r="D10645" s="37" t="s">
        <v>540</v>
      </c>
      <c r="E10645" s="0" t="n">
        <v>1</v>
      </c>
      <c r="F10645" s="38" t="s">
        <v>71</v>
      </c>
      <c r="G10645" s="37" t="s">
        <v>550</v>
      </c>
      <c r="H10645" s="0" t="n">
        <v>224728</v>
      </c>
      <c r="I10645" s="0" t="n">
        <v>26022</v>
      </c>
      <c r="J10645" s="0" t="n">
        <v>1023</v>
      </c>
    </row>
    <row r="10646" customFormat="false" ht="15" hidden="false" customHeight="false" outlineLevel="0" collapsed="false">
      <c r="A10646" s="0" t="n">
        <v>202409</v>
      </c>
      <c r="B10646" s="0" t="n">
        <v>202409</v>
      </c>
      <c r="C10646" s="37" t="s">
        <v>158</v>
      </c>
      <c r="D10646" s="37" t="s">
        <v>243</v>
      </c>
      <c r="E10646" s="0" t="n">
        <v>1</v>
      </c>
      <c r="F10646" s="38" t="s">
        <v>71</v>
      </c>
      <c r="G10646" s="37" t="s">
        <v>551</v>
      </c>
      <c r="H10646" s="0" t="n">
        <v>147224</v>
      </c>
      <c r="I10646" s="0" t="n">
        <v>17260</v>
      </c>
      <c r="J10646" s="0" t="n">
        <v>979</v>
      </c>
    </row>
    <row r="10647" customFormat="false" ht="15" hidden="false" customHeight="false" outlineLevel="0" collapsed="false">
      <c r="A10647" s="0" t="n">
        <v>202409</v>
      </c>
      <c r="B10647" s="0" t="n">
        <v>202409</v>
      </c>
      <c r="C10647" s="37" t="s">
        <v>112</v>
      </c>
      <c r="D10647" s="37" t="s">
        <v>220</v>
      </c>
      <c r="E10647" s="0" t="n">
        <v>1</v>
      </c>
      <c r="F10647" s="38" t="s">
        <v>71</v>
      </c>
      <c r="G10647" s="37" t="s">
        <v>552</v>
      </c>
      <c r="H10647" s="0" t="n">
        <v>9022866</v>
      </c>
      <c r="I10647" s="0" t="n">
        <v>8636774</v>
      </c>
      <c r="J10647" s="0" t="n">
        <v>1711507</v>
      </c>
    </row>
    <row r="10648" customFormat="false" ht="15" hidden="false" customHeight="false" outlineLevel="0" collapsed="false">
      <c r="A10648" s="0" t="n">
        <v>202409</v>
      </c>
      <c r="B10648" s="0" t="n">
        <v>202409</v>
      </c>
      <c r="C10648" s="37" t="s">
        <v>184</v>
      </c>
      <c r="D10648" s="37" t="s">
        <v>509</v>
      </c>
      <c r="E10648" s="0" t="n">
        <v>1</v>
      </c>
      <c r="F10648" s="38" t="s">
        <v>71</v>
      </c>
      <c r="G10648" s="37" t="s">
        <v>553</v>
      </c>
      <c r="H10648" s="0" t="n">
        <v>852531</v>
      </c>
      <c r="I10648" s="0" t="n">
        <v>228983</v>
      </c>
      <c r="J10648" s="0" t="n">
        <v>-16816</v>
      </c>
    </row>
    <row r="10649" customFormat="false" ht="15" hidden="false" customHeight="false" outlineLevel="0" collapsed="false">
      <c r="A10649" s="0" t="n">
        <v>202409</v>
      </c>
      <c r="B10649" s="0" t="n">
        <v>202409</v>
      </c>
      <c r="C10649" s="37" t="s">
        <v>109</v>
      </c>
      <c r="D10649" s="37" t="s">
        <v>143</v>
      </c>
      <c r="E10649" s="0" t="n">
        <v>1</v>
      </c>
      <c r="F10649" s="38" t="s">
        <v>71</v>
      </c>
      <c r="G10649" s="37" t="s">
        <v>554</v>
      </c>
      <c r="H10649" s="0" t="n">
        <v>223780</v>
      </c>
      <c r="I10649" s="0" t="n">
        <v>72170</v>
      </c>
      <c r="J10649" s="0" t="n">
        <v>1096</v>
      </c>
    </row>
    <row r="10650" customFormat="false" ht="15" hidden="false" customHeight="false" outlineLevel="0" collapsed="false">
      <c r="A10650" s="0" t="n">
        <v>202409</v>
      </c>
      <c r="B10650" s="0" t="n">
        <v>202409</v>
      </c>
      <c r="C10650" s="37" t="s">
        <v>136</v>
      </c>
      <c r="D10650" s="37" t="s">
        <v>314</v>
      </c>
      <c r="E10650" s="0" t="n">
        <v>1</v>
      </c>
      <c r="F10650" s="38" t="s">
        <v>71</v>
      </c>
      <c r="G10650" s="37" t="s">
        <v>555</v>
      </c>
      <c r="H10650" s="0" t="n">
        <v>1609573</v>
      </c>
      <c r="I10650" s="0" t="n">
        <v>136488</v>
      </c>
      <c r="J10650" s="0" t="n">
        <v>25341</v>
      </c>
    </row>
    <row r="10651" customFormat="false" ht="15" hidden="false" customHeight="false" outlineLevel="0" collapsed="false">
      <c r="A10651" s="0" t="n">
        <v>202409</v>
      </c>
      <c r="B10651" s="0" t="n">
        <v>202409</v>
      </c>
      <c r="C10651" s="37" t="s">
        <v>106</v>
      </c>
      <c r="D10651" s="37" t="s">
        <v>174</v>
      </c>
      <c r="E10651" s="0" t="n">
        <v>1</v>
      </c>
      <c r="F10651" s="38" t="s">
        <v>71</v>
      </c>
      <c r="G10651" s="37" t="s">
        <v>556</v>
      </c>
      <c r="H10651" s="0" t="n">
        <v>437905</v>
      </c>
      <c r="I10651" s="0" t="n">
        <v>260548</v>
      </c>
      <c r="J10651" s="0" t="n">
        <v>42203</v>
      </c>
    </row>
    <row r="10652" customFormat="false" ht="15" hidden="false" customHeight="false" outlineLevel="0" collapsed="false">
      <c r="A10652" s="0" t="n">
        <v>202409</v>
      </c>
      <c r="B10652" s="0" t="n">
        <v>202409</v>
      </c>
      <c r="C10652" s="37" t="s">
        <v>112</v>
      </c>
      <c r="D10652" s="37" t="s">
        <v>482</v>
      </c>
      <c r="E10652" s="0" t="n">
        <v>1</v>
      </c>
      <c r="F10652" s="38" t="s">
        <v>71</v>
      </c>
      <c r="G10652" s="37" t="s">
        <v>557</v>
      </c>
      <c r="H10652" s="0" t="n">
        <v>439380</v>
      </c>
      <c r="I10652" s="0" t="n">
        <v>473219</v>
      </c>
      <c r="J10652" s="0" t="n">
        <v>101436</v>
      </c>
    </row>
    <row r="10653" customFormat="false" ht="15" hidden="false" customHeight="false" outlineLevel="0" collapsed="false">
      <c r="A10653" s="0" t="n">
        <v>202409</v>
      </c>
      <c r="B10653" s="0" t="n">
        <v>202409</v>
      </c>
      <c r="C10653" s="37" t="s">
        <v>101</v>
      </c>
      <c r="D10653" s="37" t="s">
        <v>391</v>
      </c>
      <c r="E10653" s="0" t="n">
        <v>1</v>
      </c>
      <c r="F10653" s="38" t="s">
        <v>71</v>
      </c>
      <c r="G10653" s="37" t="s">
        <v>558</v>
      </c>
      <c r="H10653" s="0" t="n">
        <v>1034778</v>
      </c>
      <c r="I10653" s="0" t="n">
        <v>160222</v>
      </c>
      <c r="J10653" s="0" t="n">
        <v>11869</v>
      </c>
    </row>
    <row r="10654" customFormat="false" ht="15" hidden="false" customHeight="false" outlineLevel="0" collapsed="false">
      <c r="A10654" s="0" t="n">
        <v>202409</v>
      </c>
      <c r="B10654" s="0" t="n">
        <v>202409</v>
      </c>
      <c r="C10654" s="37" t="s">
        <v>197</v>
      </c>
      <c r="D10654" s="37" t="s">
        <v>470</v>
      </c>
      <c r="E10654" s="0" t="n">
        <v>1</v>
      </c>
      <c r="F10654" s="38" t="s">
        <v>71</v>
      </c>
      <c r="G10654" s="37" t="s">
        <v>559</v>
      </c>
      <c r="H10654" s="0" t="n">
        <v>113526</v>
      </c>
      <c r="I10654" s="0" t="n">
        <v>39635</v>
      </c>
      <c r="J10654" s="0" t="n">
        <v>-2054</v>
      </c>
    </row>
    <row r="10655" customFormat="false" ht="15" hidden="false" customHeight="false" outlineLevel="0" collapsed="false">
      <c r="A10655" s="0" t="n">
        <v>202409</v>
      </c>
      <c r="B10655" s="0" t="n">
        <v>202409</v>
      </c>
      <c r="C10655" s="37" t="s">
        <v>112</v>
      </c>
      <c r="D10655" s="37" t="s">
        <v>531</v>
      </c>
      <c r="E10655" s="0" t="n">
        <v>1</v>
      </c>
      <c r="F10655" s="38" t="s">
        <v>71</v>
      </c>
      <c r="G10655" s="37" t="s">
        <v>560</v>
      </c>
      <c r="H10655" s="0" t="n">
        <v>965423</v>
      </c>
      <c r="I10655" s="0" t="n">
        <v>467706</v>
      </c>
      <c r="J10655" s="0" t="n">
        <v>-14398</v>
      </c>
    </row>
    <row r="10656" customFormat="false" ht="15" hidden="false" customHeight="false" outlineLevel="0" collapsed="false">
      <c r="A10656" s="0" t="n">
        <v>202409</v>
      </c>
      <c r="B10656" s="0" t="n">
        <v>202409</v>
      </c>
      <c r="C10656" s="37" t="s">
        <v>109</v>
      </c>
      <c r="D10656" s="37" t="s">
        <v>561</v>
      </c>
      <c r="E10656" s="0" t="n">
        <v>1</v>
      </c>
      <c r="F10656" s="38" t="s">
        <v>71</v>
      </c>
      <c r="G10656" s="37" t="s">
        <v>562</v>
      </c>
      <c r="H10656" s="0" t="n">
        <v>6051538</v>
      </c>
      <c r="I10656" s="0" t="n">
        <v>1220678</v>
      </c>
      <c r="J10656" s="0" t="n">
        <v>61191</v>
      </c>
    </row>
    <row r="10657" customFormat="false" ht="15" hidden="false" customHeight="false" outlineLevel="0" collapsed="false">
      <c r="A10657" s="0" t="n">
        <v>202409</v>
      </c>
      <c r="B10657" s="0" t="n">
        <v>202409</v>
      </c>
      <c r="C10657" s="37" t="s">
        <v>149</v>
      </c>
      <c r="D10657" s="37" t="s">
        <v>385</v>
      </c>
      <c r="E10657" s="0" t="n">
        <v>1</v>
      </c>
      <c r="F10657" s="38" t="s">
        <v>71</v>
      </c>
      <c r="G10657" s="37" t="s">
        <v>563</v>
      </c>
      <c r="H10657" s="0" t="n">
        <v>920964</v>
      </c>
      <c r="I10657" s="0" t="n">
        <v>247551</v>
      </c>
      <c r="J10657" s="0" t="n">
        <v>38635</v>
      </c>
    </row>
    <row r="10658" customFormat="false" ht="15" hidden="false" customHeight="false" outlineLevel="0" collapsed="false">
      <c r="A10658" s="0" t="n">
        <v>202409</v>
      </c>
      <c r="B10658" s="0" t="n">
        <v>202409</v>
      </c>
      <c r="C10658" s="37" t="s">
        <v>178</v>
      </c>
      <c r="D10658" s="37" t="s">
        <v>294</v>
      </c>
      <c r="E10658" s="0" t="n">
        <v>1</v>
      </c>
      <c r="F10658" s="38" t="s">
        <v>71</v>
      </c>
      <c r="G10658" s="37" t="s">
        <v>564</v>
      </c>
      <c r="H10658" s="0" t="n">
        <v>328069</v>
      </c>
      <c r="I10658" s="0" t="n">
        <v>38681</v>
      </c>
      <c r="J10658" s="0" t="n">
        <v>2109</v>
      </c>
    </row>
    <row r="10659" customFormat="false" ht="15" hidden="false" customHeight="false" outlineLevel="0" collapsed="false">
      <c r="A10659" s="0" t="n">
        <v>202409</v>
      </c>
      <c r="B10659" s="0" t="n">
        <v>202409</v>
      </c>
      <c r="C10659" s="37" t="s">
        <v>112</v>
      </c>
      <c r="D10659" s="37" t="s">
        <v>476</v>
      </c>
      <c r="E10659" s="0" t="n">
        <v>1</v>
      </c>
      <c r="F10659" s="38" t="s">
        <v>71</v>
      </c>
      <c r="G10659" s="37" t="s">
        <v>565</v>
      </c>
      <c r="H10659" s="0" t="n">
        <v>280055</v>
      </c>
      <c r="I10659" s="0" t="n">
        <v>87074</v>
      </c>
      <c r="J10659" s="0" t="n">
        <v>4078</v>
      </c>
    </row>
    <row r="10660" customFormat="false" ht="15" hidden="false" customHeight="false" outlineLevel="0" collapsed="false">
      <c r="A10660" s="0" t="n">
        <v>202409</v>
      </c>
      <c r="B10660" s="0" t="n">
        <v>202409</v>
      </c>
      <c r="C10660" s="37" t="s">
        <v>158</v>
      </c>
      <c r="D10660" s="37" t="s">
        <v>145</v>
      </c>
      <c r="E10660" s="0" t="n">
        <v>1</v>
      </c>
      <c r="F10660" s="38" t="s">
        <v>71</v>
      </c>
      <c r="G10660" s="37" t="s">
        <v>566</v>
      </c>
      <c r="H10660" s="0" t="n">
        <v>244237</v>
      </c>
      <c r="I10660" s="0" t="n">
        <v>44944</v>
      </c>
      <c r="J10660" s="0" t="n">
        <v>5380</v>
      </c>
    </row>
    <row r="10661" customFormat="false" ht="15" hidden="false" customHeight="false" outlineLevel="0" collapsed="false">
      <c r="A10661" s="0" t="n">
        <v>202409</v>
      </c>
      <c r="B10661" s="0" t="n">
        <v>202409</v>
      </c>
      <c r="C10661" s="37" t="s">
        <v>95</v>
      </c>
      <c r="D10661" s="37" t="s">
        <v>223</v>
      </c>
      <c r="E10661" s="0" t="n">
        <v>1</v>
      </c>
      <c r="F10661" s="38" t="s">
        <v>71</v>
      </c>
      <c r="G10661" s="37" t="s">
        <v>567</v>
      </c>
      <c r="H10661" s="0" t="n">
        <v>470368</v>
      </c>
      <c r="I10661" s="0" t="n">
        <v>405183</v>
      </c>
      <c r="J10661" s="0" t="n">
        <v>33538</v>
      </c>
    </row>
    <row r="10662" customFormat="false" ht="15" hidden="false" customHeight="false" outlineLevel="0" collapsed="false">
      <c r="A10662" s="0" t="n">
        <v>202409</v>
      </c>
      <c r="B10662" s="0" t="n">
        <v>202409</v>
      </c>
      <c r="C10662" s="37" t="s">
        <v>197</v>
      </c>
      <c r="D10662" s="37" t="s">
        <v>495</v>
      </c>
      <c r="E10662" s="0" t="n">
        <v>1</v>
      </c>
      <c r="F10662" s="38" t="s">
        <v>71</v>
      </c>
      <c r="G10662" s="37" t="s">
        <v>568</v>
      </c>
      <c r="H10662" s="0" t="n">
        <v>310334</v>
      </c>
      <c r="I10662" s="0" t="n">
        <v>51100</v>
      </c>
      <c r="J10662" s="0" t="n">
        <v>1837</v>
      </c>
    </row>
    <row r="10663" customFormat="false" ht="15" hidden="false" customHeight="false" outlineLevel="0" collapsed="false">
      <c r="A10663" s="0" t="n">
        <v>202409</v>
      </c>
      <c r="B10663" s="0" t="n">
        <v>202409</v>
      </c>
      <c r="C10663" s="37" t="s">
        <v>124</v>
      </c>
      <c r="D10663" s="37" t="s">
        <v>569</v>
      </c>
      <c r="E10663" s="0" t="n">
        <v>1</v>
      </c>
      <c r="F10663" s="38" t="s">
        <v>71</v>
      </c>
      <c r="G10663" s="37" t="s">
        <v>570</v>
      </c>
      <c r="H10663" s="0" t="n">
        <v>1847342</v>
      </c>
      <c r="I10663" s="0" t="n">
        <v>757891</v>
      </c>
      <c r="J10663" s="0" t="n">
        <v>-15272</v>
      </c>
    </row>
    <row r="10664" customFormat="false" ht="15" hidden="false" customHeight="false" outlineLevel="0" collapsed="false">
      <c r="A10664" s="0" t="n">
        <v>202409</v>
      </c>
      <c r="B10664" s="0" t="n">
        <v>202409</v>
      </c>
      <c r="C10664" s="37" t="s">
        <v>136</v>
      </c>
      <c r="D10664" s="37" t="s">
        <v>571</v>
      </c>
      <c r="E10664" s="0" t="n">
        <v>1</v>
      </c>
      <c r="F10664" s="38" t="s">
        <v>71</v>
      </c>
      <c r="G10664" s="37" t="s">
        <v>572</v>
      </c>
      <c r="H10664" s="0" t="n">
        <v>68042</v>
      </c>
      <c r="I10664" s="0" t="n">
        <v>26699</v>
      </c>
      <c r="J10664" s="0" t="n">
        <v>4664</v>
      </c>
    </row>
    <row r="10665" customFormat="false" ht="15" hidden="false" customHeight="false" outlineLevel="0" collapsed="false">
      <c r="A10665" s="0" t="n">
        <v>202409</v>
      </c>
      <c r="B10665" s="0" t="n">
        <v>202409</v>
      </c>
      <c r="C10665" s="37" t="s">
        <v>149</v>
      </c>
      <c r="D10665" s="37" t="s">
        <v>116</v>
      </c>
      <c r="E10665" s="0" t="n">
        <v>1</v>
      </c>
      <c r="F10665" s="38" t="s">
        <v>71</v>
      </c>
      <c r="G10665" s="37" t="s">
        <v>573</v>
      </c>
      <c r="H10665" s="0" t="n">
        <v>1875981</v>
      </c>
      <c r="I10665" s="0" t="n">
        <v>575854</v>
      </c>
      <c r="J10665" s="0" t="n">
        <v>106407</v>
      </c>
    </row>
    <row r="10666" customFormat="false" ht="15" hidden="false" customHeight="false" outlineLevel="0" collapsed="false">
      <c r="A10666" s="0" t="n">
        <v>202409</v>
      </c>
      <c r="B10666" s="0" t="n">
        <v>202409</v>
      </c>
      <c r="C10666" s="37" t="s">
        <v>158</v>
      </c>
      <c r="D10666" s="37" t="s">
        <v>476</v>
      </c>
      <c r="E10666" s="0" t="n">
        <v>1</v>
      </c>
      <c r="F10666" s="38" t="s">
        <v>71</v>
      </c>
      <c r="G10666" s="37" t="s">
        <v>574</v>
      </c>
      <c r="H10666" s="0" t="n">
        <v>371495</v>
      </c>
      <c r="I10666" s="0" t="n">
        <v>112960</v>
      </c>
      <c r="J10666" s="0" t="n">
        <v>-2911</v>
      </c>
    </row>
    <row r="10667" customFormat="false" ht="15" hidden="false" customHeight="false" outlineLevel="0" collapsed="false">
      <c r="A10667" s="0" t="n">
        <v>202409</v>
      </c>
      <c r="B10667" s="0" t="n">
        <v>202409</v>
      </c>
      <c r="C10667" s="37" t="s">
        <v>106</v>
      </c>
      <c r="D10667" s="37" t="s">
        <v>237</v>
      </c>
      <c r="E10667" s="0" t="n">
        <v>1</v>
      </c>
      <c r="F10667" s="38" t="s">
        <v>71</v>
      </c>
      <c r="G10667" s="37" t="s">
        <v>575</v>
      </c>
      <c r="H10667" s="0" t="n">
        <v>975444</v>
      </c>
      <c r="I10667" s="0" t="n">
        <v>243980</v>
      </c>
      <c r="J10667" s="0" t="n">
        <v>9696</v>
      </c>
    </row>
    <row r="10668" customFormat="false" ht="15" hidden="false" customHeight="false" outlineLevel="0" collapsed="false">
      <c r="A10668" s="0" t="n">
        <v>202409</v>
      </c>
      <c r="B10668" s="0" t="n">
        <v>202409</v>
      </c>
      <c r="C10668" s="37" t="s">
        <v>152</v>
      </c>
      <c r="D10668" s="37" t="s">
        <v>445</v>
      </c>
      <c r="E10668" s="0" t="n">
        <v>1</v>
      </c>
      <c r="F10668" s="38" t="s">
        <v>71</v>
      </c>
      <c r="G10668" s="37" t="s">
        <v>576</v>
      </c>
      <c r="H10668" s="0" t="n">
        <v>128065</v>
      </c>
      <c r="I10668" s="0" t="n">
        <v>35919</v>
      </c>
      <c r="J10668" s="0" t="n">
        <v>5269</v>
      </c>
    </row>
    <row r="10669" customFormat="false" ht="15" hidden="false" customHeight="false" outlineLevel="0" collapsed="false">
      <c r="A10669" s="0" t="n">
        <v>202409</v>
      </c>
      <c r="B10669" s="0" t="n">
        <v>202409</v>
      </c>
      <c r="C10669" s="37" t="s">
        <v>112</v>
      </c>
      <c r="D10669" s="37" t="s">
        <v>367</v>
      </c>
      <c r="E10669" s="0" t="n">
        <v>1</v>
      </c>
      <c r="F10669" s="38" t="s">
        <v>71</v>
      </c>
      <c r="G10669" s="37" t="s">
        <v>577</v>
      </c>
      <c r="H10669" s="0" t="n">
        <v>2197956</v>
      </c>
      <c r="I10669" s="0" t="n">
        <v>627402</v>
      </c>
      <c r="J10669" s="0" t="n">
        <v>-21185</v>
      </c>
    </row>
    <row r="10670" customFormat="false" ht="15" hidden="false" customHeight="false" outlineLevel="0" collapsed="false">
      <c r="A10670" s="0" t="n">
        <v>202409</v>
      </c>
      <c r="B10670" s="0" t="n">
        <v>202409</v>
      </c>
      <c r="C10670" s="37" t="s">
        <v>109</v>
      </c>
      <c r="D10670" s="37" t="s">
        <v>320</v>
      </c>
      <c r="E10670" s="0" t="n">
        <v>1</v>
      </c>
      <c r="F10670" s="38" t="s">
        <v>71</v>
      </c>
      <c r="G10670" s="37" t="s">
        <v>578</v>
      </c>
      <c r="H10670" s="0" t="n">
        <v>2466679</v>
      </c>
      <c r="I10670" s="0" t="n">
        <v>469670</v>
      </c>
      <c r="J10670" s="0" t="n">
        <v>54725</v>
      </c>
    </row>
    <row r="10671" customFormat="false" ht="15" hidden="false" customHeight="false" outlineLevel="0" collapsed="false">
      <c r="A10671" s="0" t="n">
        <v>202409</v>
      </c>
      <c r="B10671" s="0" t="n">
        <v>202409</v>
      </c>
      <c r="C10671" s="37" t="s">
        <v>197</v>
      </c>
      <c r="D10671" s="37" t="s">
        <v>362</v>
      </c>
      <c r="E10671" s="0" t="n">
        <v>1</v>
      </c>
      <c r="F10671" s="38" t="s">
        <v>71</v>
      </c>
      <c r="G10671" s="37" t="s">
        <v>579</v>
      </c>
      <c r="H10671" s="0" t="n">
        <v>1283913</v>
      </c>
      <c r="I10671" s="0" t="n">
        <v>293590</v>
      </c>
      <c r="J10671" s="0" t="n">
        <v>13902</v>
      </c>
    </row>
    <row r="10672" customFormat="false" ht="15" hidden="false" customHeight="false" outlineLevel="0" collapsed="false">
      <c r="A10672" s="0" t="n">
        <v>202409</v>
      </c>
      <c r="B10672" s="0" t="n">
        <v>202409</v>
      </c>
      <c r="C10672" s="37" t="s">
        <v>106</v>
      </c>
      <c r="D10672" s="37" t="s">
        <v>280</v>
      </c>
      <c r="E10672" s="0" t="n">
        <v>1</v>
      </c>
      <c r="F10672" s="38" t="s">
        <v>71</v>
      </c>
      <c r="G10672" s="37" t="s">
        <v>580</v>
      </c>
      <c r="H10672" s="0" t="n">
        <v>81928</v>
      </c>
      <c r="I10672" s="0" t="n">
        <v>22733</v>
      </c>
      <c r="J10672" s="0" t="n">
        <v>-947</v>
      </c>
    </row>
    <row r="10673" customFormat="false" ht="15" hidden="false" customHeight="false" outlineLevel="0" collapsed="false">
      <c r="A10673" s="0" t="n">
        <v>202409</v>
      </c>
      <c r="B10673" s="0" t="n">
        <v>202409</v>
      </c>
      <c r="C10673" s="37" t="s">
        <v>136</v>
      </c>
      <c r="D10673" s="37" t="s">
        <v>208</v>
      </c>
      <c r="E10673" s="0" t="n">
        <v>1</v>
      </c>
      <c r="F10673" s="38" t="s">
        <v>71</v>
      </c>
      <c r="G10673" s="37" t="s">
        <v>581</v>
      </c>
      <c r="H10673" s="0" t="n">
        <v>1224475</v>
      </c>
      <c r="I10673" s="0" t="n">
        <v>363196</v>
      </c>
      <c r="J10673" s="0" t="n">
        <v>93608</v>
      </c>
    </row>
    <row r="10674" customFormat="false" ht="15" hidden="false" customHeight="false" outlineLevel="0" collapsed="false">
      <c r="A10674" s="0" t="n">
        <v>202409</v>
      </c>
      <c r="B10674" s="0" t="n">
        <v>202409</v>
      </c>
      <c r="C10674" s="37" t="s">
        <v>124</v>
      </c>
      <c r="D10674" s="37" t="s">
        <v>212</v>
      </c>
      <c r="E10674" s="0" t="n">
        <v>1</v>
      </c>
      <c r="F10674" s="38" t="s">
        <v>71</v>
      </c>
      <c r="G10674" s="37" t="s">
        <v>582</v>
      </c>
      <c r="H10674" s="0" t="n">
        <v>775582</v>
      </c>
      <c r="I10674" s="0" t="n">
        <v>386196</v>
      </c>
      <c r="J10674" s="0" t="n">
        <v>17710</v>
      </c>
    </row>
    <row r="10675" customFormat="false" ht="15" hidden="false" customHeight="false" outlineLevel="0" collapsed="false">
      <c r="A10675" s="0" t="n">
        <v>202409</v>
      </c>
      <c r="B10675" s="0" t="n">
        <v>202409</v>
      </c>
      <c r="C10675" s="37" t="s">
        <v>109</v>
      </c>
      <c r="D10675" s="37" t="s">
        <v>482</v>
      </c>
      <c r="E10675" s="0" t="n">
        <v>1</v>
      </c>
      <c r="F10675" s="38" t="s">
        <v>71</v>
      </c>
      <c r="G10675" s="37" t="s">
        <v>583</v>
      </c>
      <c r="H10675" s="0" t="n">
        <v>86208</v>
      </c>
      <c r="I10675" s="0" t="n">
        <v>28879</v>
      </c>
      <c r="J10675" s="0" t="n">
        <v>3824</v>
      </c>
    </row>
    <row r="10676" customFormat="false" ht="15" hidden="false" customHeight="false" outlineLevel="0" collapsed="false">
      <c r="A10676" s="0" t="n">
        <v>202409</v>
      </c>
      <c r="B10676" s="0" t="n">
        <v>202409</v>
      </c>
      <c r="C10676" s="37" t="s">
        <v>178</v>
      </c>
      <c r="D10676" s="37" t="s">
        <v>216</v>
      </c>
      <c r="E10676" s="0" t="n">
        <v>1</v>
      </c>
      <c r="F10676" s="38" t="s">
        <v>71</v>
      </c>
      <c r="G10676" s="37" t="s">
        <v>584</v>
      </c>
      <c r="H10676" s="0" t="n">
        <v>569111</v>
      </c>
      <c r="I10676" s="0" t="n">
        <v>119087</v>
      </c>
      <c r="J10676" s="0" t="n">
        <v>-3825</v>
      </c>
    </row>
    <row r="10677" customFormat="false" ht="15" hidden="false" customHeight="false" outlineLevel="0" collapsed="false">
      <c r="A10677" s="0" t="n">
        <v>202409</v>
      </c>
      <c r="B10677" s="0" t="n">
        <v>202409</v>
      </c>
      <c r="C10677" s="37" t="s">
        <v>95</v>
      </c>
      <c r="D10677" s="37" t="s">
        <v>383</v>
      </c>
      <c r="E10677" s="0" t="n">
        <v>1</v>
      </c>
      <c r="F10677" s="38" t="s">
        <v>71</v>
      </c>
      <c r="G10677" s="37" t="s">
        <v>585</v>
      </c>
      <c r="H10677" s="0" t="n">
        <v>818018</v>
      </c>
      <c r="I10677" s="0" t="n">
        <v>277713</v>
      </c>
      <c r="J10677" s="0" t="n">
        <v>65327</v>
      </c>
    </row>
    <row r="10678" customFormat="false" ht="15" hidden="false" customHeight="false" outlineLevel="0" collapsed="false">
      <c r="A10678" s="0" t="n">
        <v>202409</v>
      </c>
      <c r="B10678" s="0" t="n">
        <v>202409</v>
      </c>
      <c r="C10678" s="37" t="s">
        <v>106</v>
      </c>
      <c r="D10678" s="37" t="s">
        <v>586</v>
      </c>
      <c r="E10678" s="0" t="n">
        <v>1</v>
      </c>
      <c r="F10678" s="38" t="s">
        <v>71</v>
      </c>
      <c r="G10678" s="37" t="s">
        <v>587</v>
      </c>
      <c r="H10678" s="0" t="n">
        <v>1106579</v>
      </c>
      <c r="I10678" s="0" t="n">
        <v>298170</v>
      </c>
      <c r="J10678" s="0" t="n">
        <v>81919</v>
      </c>
    </row>
    <row r="10679" customFormat="false" ht="15" hidden="false" customHeight="false" outlineLevel="0" collapsed="false">
      <c r="A10679" s="0" t="n">
        <v>202409</v>
      </c>
      <c r="B10679" s="0" t="n">
        <v>202409</v>
      </c>
      <c r="C10679" s="37" t="s">
        <v>178</v>
      </c>
      <c r="D10679" s="37" t="s">
        <v>356</v>
      </c>
      <c r="E10679" s="0" t="n">
        <v>1</v>
      </c>
      <c r="F10679" s="38" t="s">
        <v>71</v>
      </c>
      <c r="G10679" s="37" t="s">
        <v>588</v>
      </c>
      <c r="H10679" s="0" t="n">
        <v>617295</v>
      </c>
      <c r="I10679" s="0" t="n">
        <v>143854</v>
      </c>
      <c r="J10679" s="0" t="n">
        <v>-10101</v>
      </c>
    </row>
    <row r="10680" customFormat="false" ht="15" hidden="false" customHeight="false" outlineLevel="0" collapsed="false">
      <c r="A10680" s="0" t="n">
        <v>202409</v>
      </c>
      <c r="B10680" s="0" t="n">
        <v>202409</v>
      </c>
      <c r="C10680" s="37" t="s">
        <v>124</v>
      </c>
      <c r="D10680" s="37" t="s">
        <v>367</v>
      </c>
      <c r="E10680" s="0" t="n">
        <v>1</v>
      </c>
      <c r="F10680" s="38" t="s">
        <v>71</v>
      </c>
      <c r="G10680" s="37" t="s">
        <v>589</v>
      </c>
      <c r="H10680" s="0" t="n">
        <v>1104573</v>
      </c>
      <c r="I10680" s="0" t="n">
        <v>423770</v>
      </c>
      <c r="J10680" s="0" t="n">
        <v>26928</v>
      </c>
    </row>
    <row r="10681" customFormat="false" ht="15" hidden="false" customHeight="false" outlineLevel="0" collapsed="false">
      <c r="A10681" s="0" t="n">
        <v>202409</v>
      </c>
      <c r="B10681" s="0" t="n">
        <v>202409</v>
      </c>
      <c r="C10681" s="37" t="s">
        <v>101</v>
      </c>
      <c r="D10681" s="37" t="s">
        <v>590</v>
      </c>
      <c r="E10681" s="0" t="n">
        <v>1</v>
      </c>
      <c r="F10681" s="38" t="s">
        <v>71</v>
      </c>
      <c r="G10681" s="37" t="s">
        <v>591</v>
      </c>
      <c r="H10681" s="0" t="n">
        <v>3318262</v>
      </c>
      <c r="I10681" s="0" t="n">
        <v>1659861</v>
      </c>
      <c r="J10681" s="0" t="n">
        <v>353200</v>
      </c>
    </row>
    <row r="10682" customFormat="false" ht="15" hidden="false" customHeight="false" outlineLevel="0" collapsed="false">
      <c r="A10682" s="0" t="n">
        <v>202409</v>
      </c>
      <c r="B10682" s="0" t="n">
        <v>202409</v>
      </c>
      <c r="C10682" s="37" t="s">
        <v>112</v>
      </c>
      <c r="D10682" s="37" t="s">
        <v>141</v>
      </c>
      <c r="E10682" s="0" t="n">
        <v>1</v>
      </c>
      <c r="F10682" s="38" t="s">
        <v>71</v>
      </c>
      <c r="G10682" s="37" t="s">
        <v>592</v>
      </c>
      <c r="H10682" s="0" t="n">
        <v>2156905</v>
      </c>
      <c r="I10682" s="0" t="n">
        <v>1055562</v>
      </c>
      <c r="J10682" s="0" t="n">
        <v>34999</v>
      </c>
    </row>
    <row r="10683" customFormat="false" ht="15" hidden="false" customHeight="false" outlineLevel="0" collapsed="false">
      <c r="A10683" s="0" t="n">
        <v>202409</v>
      </c>
      <c r="B10683" s="0" t="n">
        <v>202409</v>
      </c>
      <c r="C10683" s="37" t="s">
        <v>149</v>
      </c>
      <c r="D10683" s="37" t="s">
        <v>113</v>
      </c>
      <c r="E10683" s="0" t="n">
        <v>1</v>
      </c>
      <c r="F10683" s="38" t="s">
        <v>71</v>
      </c>
      <c r="G10683" s="37" t="s">
        <v>593</v>
      </c>
      <c r="H10683" s="0" t="n">
        <v>19778</v>
      </c>
      <c r="I10683" s="0" t="n">
        <v>6127</v>
      </c>
      <c r="J10683" s="0" t="n">
        <v>741</v>
      </c>
    </row>
    <row r="10684" customFormat="false" ht="15" hidden="false" customHeight="false" outlineLevel="0" collapsed="false">
      <c r="A10684" s="0" t="n">
        <v>202409</v>
      </c>
      <c r="B10684" s="0" t="n">
        <v>202409</v>
      </c>
      <c r="C10684" s="37" t="s">
        <v>178</v>
      </c>
      <c r="D10684" s="37" t="s">
        <v>102</v>
      </c>
      <c r="E10684" s="0" t="n">
        <v>1</v>
      </c>
      <c r="F10684" s="38" t="s">
        <v>71</v>
      </c>
      <c r="G10684" s="37" t="s">
        <v>594</v>
      </c>
      <c r="H10684" s="0" t="n">
        <v>445340</v>
      </c>
      <c r="I10684" s="0" t="n">
        <v>98161</v>
      </c>
      <c r="J10684" s="0" t="n">
        <v>-8642</v>
      </c>
    </row>
    <row r="10685" customFormat="false" ht="15" hidden="false" customHeight="false" outlineLevel="0" collapsed="false">
      <c r="A10685" s="0" t="n">
        <v>202409</v>
      </c>
      <c r="B10685" s="0" t="n">
        <v>202409</v>
      </c>
      <c r="C10685" s="37" t="s">
        <v>98</v>
      </c>
      <c r="D10685" s="37" t="s">
        <v>102</v>
      </c>
      <c r="E10685" s="0" t="n">
        <v>1</v>
      </c>
      <c r="F10685" s="38" t="s">
        <v>71</v>
      </c>
      <c r="G10685" s="37" t="s">
        <v>595</v>
      </c>
      <c r="H10685" s="0" t="n">
        <v>395449</v>
      </c>
      <c r="I10685" s="0" t="n">
        <v>108092</v>
      </c>
      <c r="J10685" s="0" t="n">
        <v>126</v>
      </c>
    </row>
    <row r="10686" customFormat="false" ht="15" hidden="false" customHeight="false" outlineLevel="0" collapsed="false">
      <c r="A10686" s="0" t="n">
        <v>202409</v>
      </c>
      <c r="B10686" s="0" t="n">
        <v>202409</v>
      </c>
      <c r="C10686" s="37" t="s">
        <v>184</v>
      </c>
      <c r="D10686" s="37" t="s">
        <v>163</v>
      </c>
      <c r="E10686" s="0" t="n">
        <v>1</v>
      </c>
      <c r="F10686" s="38" t="s">
        <v>71</v>
      </c>
      <c r="G10686" s="37" t="s">
        <v>596</v>
      </c>
      <c r="H10686" s="0" t="n">
        <v>53433</v>
      </c>
      <c r="I10686" s="0" t="n">
        <v>25703</v>
      </c>
      <c r="J10686" s="0" t="n">
        <v>2840</v>
      </c>
    </row>
    <row r="10687" customFormat="false" ht="15" hidden="false" customHeight="false" outlineLevel="0" collapsed="false">
      <c r="A10687" s="0" t="n">
        <v>202409</v>
      </c>
      <c r="B10687" s="0" t="n">
        <v>202409</v>
      </c>
      <c r="C10687" s="37" t="s">
        <v>184</v>
      </c>
      <c r="D10687" s="37" t="s">
        <v>380</v>
      </c>
      <c r="E10687" s="0" t="n">
        <v>1</v>
      </c>
      <c r="F10687" s="38" t="s">
        <v>71</v>
      </c>
      <c r="G10687" s="37" t="s">
        <v>597</v>
      </c>
      <c r="H10687" s="0" t="n">
        <v>504561</v>
      </c>
      <c r="I10687" s="0" t="n">
        <v>141495</v>
      </c>
      <c r="J10687" s="0" t="n">
        <v>2979</v>
      </c>
    </row>
    <row r="10688" customFormat="false" ht="15" hidden="false" customHeight="false" outlineLevel="0" collapsed="false">
      <c r="A10688" s="0" t="n">
        <v>202409</v>
      </c>
      <c r="B10688" s="0" t="n">
        <v>202409</v>
      </c>
      <c r="C10688" s="37" t="s">
        <v>98</v>
      </c>
      <c r="D10688" s="37" t="s">
        <v>380</v>
      </c>
      <c r="E10688" s="0" t="n">
        <v>1</v>
      </c>
      <c r="F10688" s="38" t="s">
        <v>71</v>
      </c>
      <c r="G10688" s="37" t="s">
        <v>598</v>
      </c>
      <c r="H10688" s="0" t="n">
        <v>2190211</v>
      </c>
      <c r="I10688" s="0" t="n">
        <v>452497</v>
      </c>
      <c r="J10688" s="0" t="n">
        <v>19886</v>
      </c>
    </row>
    <row r="10689" customFormat="false" ht="15" hidden="false" customHeight="false" outlineLevel="0" collapsed="false">
      <c r="A10689" s="0" t="n">
        <v>202409</v>
      </c>
      <c r="B10689" s="0" t="n">
        <v>202409</v>
      </c>
      <c r="C10689" s="37" t="s">
        <v>109</v>
      </c>
      <c r="D10689" s="37" t="s">
        <v>372</v>
      </c>
      <c r="E10689" s="0" t="n">
        <v>1</v>
      </c>
      <c r="F10689" s="38" t="s">
        <v>71</v>
      </c>
      <c r="G10689" s="37" t="s">
        <v>599</v>
      </c>
      <c r="H10689" s="0" t="n">
        <v>145724</v>
      </c>
      <c r="I10689" s="0" t="n">
        <v>48198</v>
      </c>
      <c r="J10689" s="0" t="n">
        <v>-3449</v>
      </c>
    </row>
    <row r="10690" customFormat="false" ht="15" hidden="false" customHeight="false" outlineLevel="0" collapsed="false">
      <c r="A10690" s="0" t="n">
        <v>202409</v>
      </c>
      <c r="B10690" s="0" t="n">
        <v>202409</v>
      </c>
      <c r="C10690" s="37" t="s">
        <v>152</v>
      </c>
      <c r="D10690" s="37" t="s">
        <v>220</v>
      </c>
      <c r="E10690" s="0" t="n">
        <v>1</v>
      </c>
      <c r="F10690" s="38" t="s">
        <v>71</v>
      </c>
      <c r="G10690" s="37" t="s">
        <v>600</v>
      </c>
      <c r="H10690" s="0" t="n">
        <v>634634</v>
      </c>
      <c r="I10690" s="0" t="n">
        <v>340193</v>
      </c>
      <c r="J10690" s="0" t="n">
        <v>49466</v>
      </c>
    </row>
    <row r="10691" customFormat="false" ht="15" hidden="false" customHeight="false" outlineLevel="0" collapsed="false">
      <c r="A10691" s="0" t="n">
        <v>202409</v>
      </c>
      <c r="B10691" s="0" t="n">
        <v>202409</v>
      </c>
      <c r="C10691" s="37" t="s">
        <v>149</v>
      </c>
      <c r="D10691" s="37" t="s">
        <v>216</v>
      </c>
      <c r="E10691" s="0" t="n">
        <v>1</v>
      </c>
      <c r="F10691" s="38" t="s">
        <v>71</v>
      </c>
      <c r="G10691" s="37" t="s">
        <v>601</v>
      </c>
      <c r="H10691" s="0" t="n">
        <v>169357</v>
      </c>
      <c r="I10691" s="0" t="n">
        <v>65756</v>
      </c>
      <c r="J10691" s="0" t="n">
        <v>-3548</v>
      </c>
    </row>
    <row r="10692" customFormat="false" ht="15" hidden="false" customHeight="false" outlineLevel="0" collapsed="false">
      <c r="A10692" s="0" t="n">
        <v>202409</v>
      </c>
      <c r="B10692" s="0" t="n">
        <v>202409</v>
      </c>
      <c r="C10692" s="37" t="s">
        <v>124</v>
      </c>
      <c r="D10692" s="37" t="s">
        <v>249</v>
      </c>
      <c r="E10692" s="0" t="n">
        <v>1</v>
      </c>
      <c r="F10692" s="38" t="s">
        <v>71</v>
      </c>
      <c r="G10692" s="37" t="s">
        <v>602</v>
      </c>
      <c r="H10692" s="0" t="n">
        <v>234218</v>
      </c>
      <c r="I10692" s="0" t="n">
        <v>139085</v>
      </c>
      <c r="J10692" s="0" t="n">
        <v>32555</v>
      </c>
    </row>
    <row r="10693" customFormat="false" ht="15" hidden="false" customHeight="false" outlineLevel="0" collapsed="false">
      <c r="A10693" s="0" t="n">
        <v>202409</v>
      </c>
      <c r="B10693" s="0" t="n">
        <v>202409</v>
      </c>
      <c r="C10693" s="37" t="s">
        <v>115</v>
      </c>
      <c r="D10693" s="37" t="s">
        <v>603</v>
      </c>
      <c r="E10693" s="0" t="n">
        <v>1</v>
      </c>
      <c r="F10693" s="38" t="s">
        <v>71</v>
      </c>
      <c r="G10693" s="37" t="s">
        <v>604</v>
      </c>
      <c r="H10693" s="0" t="n">
        <v>3345389</v>
      </c>
      <c r="I10693" s="0" t="n">
        <v>836019</v>
      </c>
      <c r="J10693" s="0" t="n">
        <v>9807</v>
      </c>
    </row>
    <row r="10694" customFormat="false" ht="15" hidden="false" customHeight="false" outlineLevel="0" collapsed="false">
      <c r="A10694" s="0" t="n">
        <v>202409</v>
      </c>
      <c r="B10694" s="0" t="n">
        <v>202409</v>
      </c>
      <c r="C10694" s="37" t="s">
        <v>158</v>
      </c>
      <c r="D10694" s="37" t="s">
        <v>519</v>
      </c>
      <c r="E10694" s="0" t="n">
        <v>1</v>
      </c>
      <c r="F10694" s="38" t="s">
        <v>71</v>
      </c>
      <c r="G10694" s="37" t="s">
        <v>605</v>
      </c>
      <c r="H10694" s="0" t="n">
        <v>309338</v>
      </c>
      <c r="I10694" s="0" t="n">
        <v>67332</v>
      </c>
      <c r="J10694" s="0" t="n">
        <v>10778</v>
      </c>
    </row>
    <row r="10695" customFormat="false" ht="15" hidden="false" customHeight="false" outlineLevel="0" collapsed="false">
      <c r="A10695" s="0" t="n">
        <v>202409</v>
      </c>
      <c r="B10695" s="0" t="n">
        <v>202409</v>
      </c>
      <c r="C10695" s="37" t="s">
        <v>106</v>
      </c>
      <c r="D10695" s="37" t="s">
        <v>606</v>
      </c>
      <c r="E10695" s="0" t="n">
        <v>1</v>
      </c>
      <c r="F10695" s="38" t="s">
        <v>71</v>
      </c>
      <c r="G10695" s="37" t="s">
        <v>607</v>
      </c>
      <c r="H10695" s="0" t="n">
        <v>1000869</v>
      </c>
      <c r="I10695" s="0" t="n">
        <v>261634</v>
      </c>
      <c r="J10695" s="0" t="n">
        <v>39303</v>
      </c>
    </row>
    <row r="10696" customFormat="false" ht="15" hidden="false" customHeight="false" outlineLevel="0" collapsed="false">
      <c r="A10696" s="0" t="n">
        <v>202409</v>
      </c>
      <c r="B10696" s="0" t="n">
        <v>202409</v>
      </c>
      <c r="C10696" s="37" t="s">
        <v>152</v>
      </c>
      <c r="D10696" s="37" t="s">
        <v>608</v>
      </c>
      <c r="E10696" s="0" t="n">
        <v>1</v>
      </c>
      <c r="F10696" s="38" t="s">
        <v>71</v>
      </c>
      <c r="G10696" s="37" t="s">
        <v>609</v>
      </c>
      <c r="H10696" s="0" t="n">
        <v>74971</v>
      </c>
      <c r="I10696" s="0" t="n">
        <v>27909</v>
      </c>
      <c r="J10696" s="0" t="n">
        <v>-517</v>
      </c>
    </row>
    <row r="10697" customFormat="false" ht="15" hidden="false" customHeight="false" outlineLevel="0" collapsed="false">
      <c r="A10697" s="0" t="n">
        <v>202409</v>
      </c>
      <c r="B10697" s="0" t="n">
        <v>202409</v>
      </c>
      <c r="C10697" s="37" t="s">
        <v>109</v>
      </c>
      <c r="D10697" s="37" t="s">
        <v>393</v>
      </c>
      <c r="E10697" s="0" t="n">
        <v>1</v>
      </c>
      <c r="F10697" s="38" t="s">
        <v>71</v>
      </c>
      <c r="G10697" s="37" t="s">
        <v>610</v>
      </c>
      <c r="H10697" s="0" t="n">
        <v>5958873</v>
      </c>
      <c r="I10697" s="0" t="n">
        <v>1150408</v>
      </c>
      <c r="J10697" s="0" t="n">
        <v>25797</v>
      </c>
    </row>
    <row r="10698" customFormat="false" ht="15" hidden="false" customHeight="false" outlineLevel="0" collapsed="false">
      <c r="A10698" s="0" t="n">
        <v>202409</v>
      </c>
      <c r="B10698" s="0" t="n">
        <v>202409</v>
      </c>
      <c r="C10698" s="37" t="s">
        <v>178</v>
      </c>
      <c r="D10698" s="37" t="s">
        <v>320</v>
      </c>
      <c r="E10698" s="0" t="n">
        <v>1</v>
      </c>
      <c r="F10698" s="38" t="s">
        <v>71</v>
      </c>
      <c r="G10698" s="37" t="s">
        <v>611</v>
      </c>
      <c r="H10698" s="0" t="n">
        <v>1153106</v>
      </c>
      <c r="I10698" s="0" t="n">
        <v>601887</v>
      </c>
      <c r="J10698" s="0" t="n">
        <v>20618</v>
      </c>
    </row>
    <row r="10699" customFormat="false" ht="15" hidden="false" customHeight="false" outlineLevel="0" collapsed="false">
      <c r="A10699" s="0" t="n">
        <v>202409</v>
      </c>
      <c r="B10699" s="0" t="n">
        <v>202409</v>
      </c>
      <c r="C10699" s="37" t="s">
        <v>101</v>
      </c>
      <c r="D10699" s="37" t="s">
        <v>104</v>
      </c>
      <c r="E10699" s="0" t="n">
        <v>1</v>
      </c>
      <c r="F10699" s="38" t="s">
        <v>71</v>
      </c>
      <c r="G10699" s="37" t="s">
        <v>612</v>
      </c>
      <c r="H10699" s="0" t="n">
        <v>375840</v>
      </c>
      <c r="I10699" s="0" t="n">
        <v>126630</v>
      </c>
      <c r="J10699" s="0" t="n">
        <v>5196</v>
      </c>
    </row>
    <row r="10700" customFormat="false" ht="15" hidden="false" customHeight="false" outlineLevel="0" collapsed="false">
      <c r="A10700" s="0" t="n">
        <v>202409</v>
      </c>
      <c r="B10700" s="0" t="n">
        <v>202409</v>
      </c>
      <c r="C10700" s="37" t="s">
        <v>124</v>
      </c>
      <c r="D10700" s="37" t="s">
        <v>362</v>
      </c>
      <c r="E10700" s="0" t="n">
        <v>1</v>
      </c>
      <c r="F10700" s="38" t="s">
        <v>71</v>
      </c>
      <c r="G10700" s="37" t="s">
        <v>613</v>
      </c>
      <c r="H10700" s="0" t="n">
        <v>975615</v>
      </c>
      <c r="I10700" s="0" t="n">
        <v>175112</v>
      </c>
      <c r="J10700" s="0" t="n">
        <v>-8715</v>
      </c>
    </row>
    <row r="10701" customFormat="false" ht="15" hidden="false" customHeight="false" outlineLevel="0" collapsed="false">
      <c r="A10701" s="0" t="n">
        <v>202409</v>
      </c>
      <c r="B10701" s="0" t="n">
        <v>202409</v>
      </c>
      <c r="C10701" s="37" t="s">
        <v>136</v>
      </c>
      <c r="D10701" s="37" t="s">
        <v>603</v>
      </c>
      <c r="E10701" s="0" t="n">
        <v>1</v>
      </c>
      <c r="F10701" s="38" t="s">
        <v>71</v>
      </c>
      <c r="G10701" s="37" t="s">
        <v>614</v>
      </c>
      <c r="H10701" s="0" t="n">
        <v>80451</v>
      </c>
      <c r="I10701" s="0" t="n">
        <v>11373</v>
      </c>
      <c r="J10701" s="0" t="n">
        <v>1517</v>
      </c>
    </row>
    <row r="10702" customFormat="false" ht="15" hidden="false" customHeight="false" outlineLevel="0" collapsed="false">
      <c r="A10702" s="0" t="n">
        <v>202409</v>
      </c>
      <c r="B10702" s="0" t="n">
        <v>202409</v>
      </c>
      <c r="C10702" s="37" t="s">
        <v>152</v>
      </c>
      <c r="D10702" s="37" t="s">
        <v>387</v>
      </c>
      <c r="E10702" s="0" t="n">
        <v>1</v>
      </c>
      <c r="F10702" s="38" t="s">
        <v>71</v>
      </c>
      <c r="G10702" s="37" t="s">
        <v>615</v>
      </c>
      <c r="H10702" s="0" t="n">
        <v>2288783</v>
      </c>
      <c r="I10702" s="0" t="n">
        <v>447073</v>
      </c>
      <c r="J10702" s="0" t="n">
        <v>4974</v>
      </c>
    </row>
    <row r="10703" customFormat="false" ht="15" hidden="false" customHeight="false" outlineLevel="0" collapsed="false">
      <c r="A10703" s="0" t="n">
        <v>202409</v>
      </c>
      <c r="B10703" s="0" t="n">
        <v>202409</v>
      </c>
      <c r="C10703" s="37" t="s">
        <v>178</v>
      </c>
      <c r="D10703" s="37" t="s">
        <v>616</v>
      </c>
      <c r="E10703" s="0" t="n">
        <v>1</v>
      </c>
      <c r="F10703" s="38" t="s">
        <v>71</v>
      </c>
      <c r="G10703" s="37" t="s">
        <v>617</v>
      </c>
      <c r="H10703" s="0" t="n">
        <v>385546</v>
      </c>
      <c r="I10703" s="0" t="n">
        <v>93514</v>
      </c>
      <c r="J10703" s="0" t="n">
        <v>6413</v>
      </c>
    </row>
    <row r="10704" customFormat="false" ht="15" hidden="false" customHeight="false" outlineLevel="0" collapsed="false">
      <c r="A10704" s="0" t="n">
        <v>202409</v>
      </c>
      <c r="B10704" s="0" t="n">
        <v>202409</v>
      </c>
      <c r="C10704" s="37" t="s">
        <v>106</v>
      </c>
      <c r="D10704" s="37" t="s">
        <v>618</v>
      </c>
      <c r="E10704" s="0" t="n">
        <v>1</v>
      </c>
      <c r="F10704" s="38" t="s">
        <v>71</v>
      </c>
      <c r="G10704" s="37" t="s">
        <v>619</v>
      </c>
      <c r="H10704" s="0" t="n">
        <v>484342</v>
      </c>
      <c r="I10704" s="0" t="n">
        <v>85455</v>
      </c>
      <c r="J10704" s="0" t="n">
        <v>15436</v>
      </c>
    </row>
    <row r="10705" customFormat="false" ht="15" hidden="false" customHeight="false" outlineLevel="0" collapsed="false">
      <c r="A10705" s="0" t="n">
        <v>202409</v>
      </c>
      <c r="B10705" s="0" t="n">
        <v>202409</v>
      </c>
      <c r="C10705" s="37" t="s">
        <v>184</v>
      </c>
      <c r="D10705" s="37" t="s">
        <v>231</v>
      </c>
      <c r="E10705" s="0" t="n">
        <v>1</v>
      </c>
      <c r="F10705" s="38" t="s">
        <v>71</v>
      </c>
      <c r="G10705" s="37" t="s">
        <v>620</v>
      </c>
      <c r="H10705" s="0" t="n">
        <v>312264</v>
      </c>
      <c r="I10705" s="0" t="n">
        <v>124190</v>
      </c>
      <c r="J10705" s="0" t="n">
        <v>17036</v>
      </c>
    </row>
    <row r="10706" customFormat="false" ht="15" hidden="false" customHeight="false" outlineLevel="0" collapsed="false">
      <c r="A10706" s="0" t="n">
        <v>202409</v>
      </c>
      <c r="B10706" s="0" t="n">
        <v>202409</v>
      </c>
      <c r="C10706" s="37" t="s">
        <v>124</v>
      </c>
      <c r="D10706" s="37" t="s">
        <v>467</v>
      </c>
      <c r="E10706" s="0" t="n">
        <v>1</v>
      </c>
      <c r="F10706" s="38" t="s">
        <v>71</v>
      </c>
      <c r="G10706" s="37" t="s">
        <v>621</v>
      </c>
      <c r="H10706" s="0" t="n">
        <v>315782</v>
      </c>
      <c r="I10706" s="0" t="n">
        <v>166854</v>
      </c>
      <c r="J10706" s="0" t="n">
        <v>2982</v>
      </c>
    </row>
    <row r="10707" customFormat="false" ht="15" hidden="false" customHeight="false" outlineLevel="0" collapsed="false">
      <c r="A10707" s="0" t="n">
        <v>202409</v>
      </c>
      <c r="B10707" s="0" t="n">
        <v>202409</v>
      </c>
      <c r="C10707" s="37" t="s">
        <v>112</v>
      </c>
      <c r="D10707" s="37" t="s">
        <v>324</v>
      </c>
      <c r="E10707" s="0" t="n">
        <v>1</v>
      </c>
      <c r="F10707" s="38" t="s">
        <v>71</v>
      </c>
      <c r="G10707" s="37" t="s">
        <v>622</v>
      </c>
      <c r="H10707" s="0" t="n">
        <v>1463398</v>
      </c>
      <c r="I10707" s="0" t="n">
        <v>306916</v>
      </c>
      <c r="J10707" s="0" t="n">
        <v>56501</v>
      </c>
    </row>
    <row r="10708" customFormat="false" ht="15" hidden="false" customHeight="false" outlineLevel="0" collapsed="false">
      <c r="A10708" s="0" t="n">
        <v>202409</v>
      </c>
      <c r="B10708" s="0" t="n">
        <v>202409</v>
      </c>
      <c r="C10708" s="37" t="s">
        <v>106</v>
      </c>
      <c r="D10708" s="37" t="s">
        <v>623</v>
      </c>
      <c r="E10708" s="0" t="n">
        <v>1</v>
      </c>
      <c r="F10708" s="38" t="s">
        <v>71</v>
      </c>
      <c r="G10708" s="37" t="s">
        <v>624</v>
      </c>
      <c r="H10708" s="0" t="n">
        <v>630562</v>
      </c>
      <c r="I10708" s="0" t="n">
        <v>160711</v>
      </c>
      <c r="J10708" s="0" t="n">
        <v>23553</v>
      </c>
    </row>
    <row r="10709" customFormat="false" ht="15" hidden="false" customHeight="false" outlineLevel="0" collapsed="false">
      <c r="A10709" s="0" t="n">
        <v>202409</v>
      </c>
      <c r="B10709" s="0" t="n">
        <v>202409</v>
      </c>
      <c r="C10709" s="37" t="s">
        <v>95</v>
      </c>
      <c r="D10709" s="37" t="s">
        <v>320</v>
      </c>
      <c r="E10709" s="0" t="n">
        <v>1</v>
      </c>
      <c r="F10709" s="38" t="s">
        <v>71</v>
      </c>
      <c r="G10709" s="37" t="s">
        <v>625</v>
      </c>
      <c r="H10709" s="0" t="n">
        <v>1094579</v>
      </c>
      <c r="I10709" s="0" t="n">
        <v>156833</v>
      </c>
      <c r="J10709" s="0" t="n">
        <v>1477</v>
      </c>
    </row>
    <row r="10710" customFormat="false" ht="15" hidden="false" customHeight="false" outlineLevel="0" collapsed="false">
      <c r="A10710" s="0" t="n">
        <v>202409</v>
      </c>
      <c r="B10710" s="0" t="n">
        <v>202409</v>
      </c>
      <c r="C10710" s="37" t="s">
        <v>197</v>
      </c>
      <c r="D10710" s="37" t="s">
        <v>626</v>
      </c>
      <c r="E10710" s="0" t="n">
        <v>1</v>
      </c>
      <c r="F10710" s="38" t="s">
        <v>71</v>
      </c>
      <c r="G10710" s="37" t="s">
        <v>627</v>
      </c>
      <c r="H10710" s="0" t="n">
        <v>534605</v>
      </c>
      <c r="I10710" s="0" t="n">
        <v>153485</v>
      </c>
      <c r="J10710" s="0" t="n">
        <v>4389</v>
      </c>
    </row>
    <row r="10711" customFormat="false" ht="15" hidden="false" customHeight="false" outlineLevel="0" collapsed="false">
      <c r="A10711" s="0" t="n">
        <v>202409</v>
      </c>
      <c r="B10711" s="0" t="n">
        <v>202409</v>
      </c>
      <c r="C10711" s="37" t="s">
        <v>197</v>
      </c>
      <c r="D10711" s="37" t="s">
        <v>172</v>
      </c>
      <c r="E10711" s="0" t="n">
        <v>1</v>
      </c>
      <c r="F10711" s="38" t="s">
        <v>71</v>
      </c>
      <c r="G10711" s="37" t="s">
        <v>628</v>
      </c>
      <c r="H10711" s="0" t="n">
        <v>901144</v>
      </c>
      <c r="I10711" s="0" t="n">
        <v>222655</v>
      </c>
      <c r="J10711" s="0" t="n">
        <v>40089</v>
      </c>
    </row>
    <row r="10712" customFormat="false" ht="15" hidden="false" customHeight="false" outlineLevel="0" collapsed="false">
      <c r="A10712" s="0" t="n">
        <v>202409</v>
      </c>
      <c r="B10712" s="0" t="n">
        <v>202409</v>
      </c>
      <c r="C10712" s="37" t="s">
        <v>124</v>
      </c>
      <c r="D10712" s="37" t="s">
        <v>420</v>
      </c>
      <c r="E10712" s="0" t="n">
        <v>1</v>
      </c>
      <c r="F10712" s="38" t="s">
        <v>71</v>
      </c>
      <c r="G10712" s="37" t="s">
        <v>629</v>
      </c>
      <c r="H10712" s="0" t="n">
        <v>315646</v>
      </c>
      <c r="I10712" s="0" t="n">
        <v>60161</v>
      </c>
      <c r="J10712" s="0" t="n">
        <v>9498</v>
      </c>
    </row>
    <row r="10713" customFormat="false" ht="15" hidden="false" customHeight="false" outlineLevel="0" collapsed="false">
      <c r="A10713" s="0" t="n">
        <v>202409</v>
      </c>
      <c r="B10713" s="0" t="n">
        <v>202409</v>
      </c>
      <c r="C10713" s="37" t="s">
        <v>95</v>
      </c>
      <c r="D10713" s="37" t="s">
        <v>200</v>
      </c>
      <c r="E10713" s="0" t="n">
        <v>1</v>
      </c>
      <c r="F10713" s="38" t="s">
        <v>71</v>
      </c>
      <c r="G10713" s="37" t="s">
        <v>630</v>
      </c>
      <c r="H10713" s="0" t="n">
        <v>8222290</v>
      </c>
      <c r="I10713" s="0" t="n">
        <v>5073859</v>
      </c>
      <c r="J10713" s="0" t="n">
        <v>-356472</v>
      </c>
    </row>
    <row r="10714" customFormat="false" ht="15" hidden="false" customHeight="false" outlineLevel="0" collapsed="false">
      <c r="A10714" s="0" t="n">
        <v>202409</v>
      </c>
      <c r="B10714" s="0" t="n">
        <v>202409</v>
      </c>
      <c r="C10714" s="37" t="s">
        <v>106</v>
      </c>
      <c r="D10714" s="37" t="s">
        <v>631</v>
      </c>
      <c r="E10714" s="0" t="n">
        <v>1</v>
      </c>
      <c r="F10714" s="38" t="s">
        <v>71</v>
      </c>
      <c r="G10714" s="37" t="s">
        <v>632</v>
      </c>
      <c r="H10714" s="0" t="n">
        <v>80944</v>
      </c>
      <c r="I10714" s="0" t="n">
        <v>37914</v>
      </c>
      <c r="J10714" s="0" t="n">
        <v>-779</v>
      </c>
    </row>
    <row r="10715" customFormat="false" ht="15" hidden="false" customHeight="false" outlineLevel="0" collapsed="false">
      <c r="A10715" s="0" t="n">
        <v>202409</v>
      </c>
      <c r="B10715" s="0" t="n">
        <v>202409</v>
      </c>
      <c r="C10715" s="37" t="s">
        <v>106</v>
      </c>
      <c r="D10715" s="37" t="s">
        <v>214</v>
      </c>
      <c r="E10715" s="0" t="n">
        <v>1</v>
      </c>
      <c r="F10715" s="38" t="s">
        <v>71</v>
      </c>
      <c r="G10715" s="37" t="s">
        <v>633</v>
      </c>
      <c r="H10715" s="0" t="n">
        <v>2457521</v>
      </c>
      <c r="I10715" s="0" t="n">
        <v>1153808</v>
      </c>
      <c r="J10715" s="0" t="n">
        <v>172538</v>
      </c>
    </row>
    <row r="10716" customFormat="false" ht="15" hidden="false" customHeight="false" outlineLevel="0" collapsed="false">
      <c r="A10716" s="0" t="n">
        <v>202409</v>
      </c>
      <c r="B10716" s="0" t="n">
        <v>202409</v>
      </c>
      <c r="C10716" s="37" t="s">
        <v>184</v>
      </c>
      <c r="D10716" s="37" t="s">
        <v>634</v>
      </c>
      <c r="E10716" s="0" t="n">
        <v>1</v>
      </c>
      <c r="F10716" s="38" t="s">
        <v>71</v>
      </c>
      <c r="G10716" s="37" t="s">
        <v>635</v>
      </c>
      <c r="H10716" s="0" t="n">
        <v>2425590</v>
      </c>
      <c r="I10716" s="0" t="n">
        <v>761850</v>
      </c>
      <c r="J10716" s="0" t="n">
        <v>-28522</v>
      </c>
    </row>
    <row r="10717" customFormat="false" ht="15" hidden="false" customHeight="false" outlineLevel="0" collapsed="false">
      <c r="A10717" s="0" t="n">
        <v>202409</v>
      </c>
      <c r="B10717" s="0" t="n">
        <v>202409</v>
      </c>
      <c r="C10717" s="37" t="s">
        <v>109</v>
      </c>
      <c r="D10717" s="37" t="s">
        <v>636</v>
      </c>
      <c r="E10717" s="0" t="n">
        <v>1</v>
      </c>
      <c r="F10717" s="38" t="s">
        <v>71</v>
      </c>
      <c r="G10717" s="37" t="s">
        <v>637</v>
      </c>
      <c r="H10717" s="0" t="n">
        <v>210001</v>
      </c>
      <c r="I10717" s="0" t="n">
        <v>62437</v>
      </c>
      <c r="J10717" s="0" t="n">
        <v>10021</v>
      </c>
    </row>
    <row r="10718" customFormat="false" ht="15" hidden="false" customHeight="false" outlineLevel="0" collapsed="false">
      <c r="A10718" s="0" t="n">
        <v>202409</v>
      </c>
      <c r="B10718" s="0" t="n">
        <v>202409</v>
      </c>
      <c r="C10718" s="37" t="s">
        <v>106</v>
      </c>
      <c r="D10718" s="37" t="s">
        <v>638</v>
      </c>
      <c r="E10718" s="0" t="n">
        <v>1</v>
      </c>
      <c r="F10718" s="38" t="s">
        <v>71</v>
      </c>
      <c r="G10718" s="37" t="s">
        <v>639</v>
      </c>
      <c r="H10718" s="0" t="n">
        <v>8382107</v>
      </c>
      <c r="I10718" s="0" t="n">
        <v>2239572</v>
      </c>
      <c r="J10718" s="0" t="n">
        <v>612699</v>
      </c>
    </row>
    <row r="10719" customFormat="false" ht="15" hidden="false" customHeight="false" outlineLevel="0" collapsed="false">
      <c r="A10719" s="0" t="n">
        <v>202409</v>
      </c>
      <c r="B10719" s="0" t="n">
        <v>202409</v>
      </c>
      <c r="C10719" s="37" t="s">
        <v>124</v>
      </c>
      <c r="D10719" s="37" t="s">
        <v>99</v>
      </c>
      <c r="E10719" s="0" t="n">
        <v>1</v>
      </c>
      <c r="F10719" s="38" t="s">
        <v>71</v>
      </c>
      <c r="G10719" s="37" t="s">
        <v>640</v>
      </c>
      <c r="H10719" s="0" t="n">
        <v>1593918</v>
      </c>
      <c r="I10719" s="0" t="n">
        <v>468044</v>
      </c>
      <c r="J10719" s="0" t="n">
        <v>54915</v>
      </c>
    </row>
    <row r="10720" customFormat="false" ht="15" hidden="false" customHeight="false" outlineLevel="0" collapsed="false">
      <c r="A10720" s="0" t="n">
        <v>202409</v>
      </c>
      <c r="B10720" s="0" t="n">
        <v>202409</v>
      </c>
      <c r="C10720" s="37" t="s">
        <v>109</v>
      </c>
      <c r="D10720" s="37" t="s">
        <v>300</v>
      </c>
      <c r="E10720" s="0" t="n">
        <v>1</v>
      </c>
      <c r="F10720" s="38" t="s">
        <v>71</v>
      </c>
      <c r="G10720" s="37" t="s">
        <v>641</v>
      </c>
      <c r="H10720" s="0" t="n">
        <v>1429557</v>
      </c>
      <c r="I10720" s="0" t="n">
        <v>381396</v>
      </c>
      <c r="J10720" s="0" t="n">
        <v>-4691</v>
      </c>
    </row>
    <row r="10721" customFormat="false" ht="15" hidden="false" customHeight="false" outlineLevel="0" collapsed="false">
      <c r="A10721" s="0" t="n">
        <v>202409</v>
      </c>
      <c r="B10721" s="0" t="n">
        <v>202409</v>
      </c>
      <c r="C10721" s="37" t="s">
        <v>109</v>
      </c>
      <c r="D10721" s="37" t="s">
        <v>116</v>
      </c>
      <c r="E10721" s="0" t="n">
        <v>1</v>
      </c>
      <c r="F10721" s="38" t="s">
        <v>71</v>
      </c>
      <c r="G10721" s="37" t="s">
        <v>642</v>
      </c>
      <c r="H10721" s="0" t="n">
        <v>673104</v>
      </c>
      <c r="I10721" s="0" t="n">
        <v>169421</v>
      </c>
      <c r="J10721" s="0" t="n">
        <v>16544</v>
      </c>
    </row>
    <row r="10722" customFormat="false" ht="15" hidden="false" customHeight="false" outlineLevel="0" collapsed="false">
      <c r="A10722" s="0" t="n">
        <v>202409</v>
      </c>
      <c r="B10722" s="0" t="n">
        <v>202409</v>
      </c>
      <c r="C10722" s="37" t="s">
        <v>124</v>
      </c>
      <c r="D10722" s="37" t="s">
        <v>170</v>
      </c>
      <c r="E10722" s="0" t="n">
        <v>1</v>
      </c>
      <c r="F10722" s="38" t="s">
        <v>71</v>
      </c>
      <c r="G10722" s="37" t="s">
        <v>643</v>
      </c>
      <c r="H10722" s="0" t="n">
        <v>542014</v>
      </c>
      <c r="I10722" s="0" t="n">
        <v>130294</v>
      </c>
      <c r="J10722" s="0" t="n">
        <v>23904</v>
      </c>
    </row>
    <row r="10723" customFormat="false" ht="15" hidden="false" customHeight="false" outlineLevel="0" collapsed="false">
      <c r="A10723" s="0" t="n">
        <v>202409</v>
      </c>
      <c r="B10723" s="0" t="n">
        <v>202409</v>
      </c>
      <c r="C10723" s="37" t="s">
        <v>115</v>
      </c>
      <c r="D10723" s="37" t="s">
        <v>130</v>
      </c>
      <c r="E10723" s="0" t="n">
        <v>1</v>
      </c>
      <c r="F10723" s="38" t="s">
        <v>71</v>
      </c>
      <c r="G10723" s="37" t="s">
        <v>644</v>
      </c>
      <c r="H10723" s="0" t="n">
        <v>436005</v>
      </c>
      <c r="I10723" s="0" t="n">
        <v>195980</v>
      </c>
      <c r="J10723" s="0" t="n">
        <v>17617</v>
      </c>
    </row>
    <row r="10724" customFormat="false" ht="15" hidden="false" customHeight="false" outlineLevel="0" collapsed="false">
      <c r="A10724" s="0" t="n">
        <v>202409</v>
      </c>
      <c r="B10724" s="0" t="n">
        <v>202409</v>
      </c>
      <c r="C10724" s="37" t="s">
        <v>95</v>
      </c>
      <c r="D10724" s="37" t="s">
        <v>235</v>
      </c>
      <c r="E10724" s="0" t="n">
        <v>1</v>
      </c>
      <c r="F10724" s="38" t="s">
        <v>71</v>
      </c>
      <c r="G10724" s="37" t="s">
        <v>645</v>
      </c>
      <c r="H10724" s="0" t="n">
        <v>819030</v>
      </c>
      <c r="I10724" s="0" t="n">
        <v>230491</v>
      </c>
      <c r="J10724" s="0" t="n">
        <v>29591</v>
      </c>
    </row>
    <row r="10725" customFormat="false" ht="15" hidden="false" customHeight="false" outlineLevel="0" collapsed="false">
      <c r="A10725" s="0" t="n">
        <v>202409</v>
      </c>
      <c r="B10725" s="0" t="n">
        <v>202409</v>
      </c>
      <c r="C10725" s="37" t="s">
        <v>115</v>
      </c>
      <c r="D10725" s="37" t="s">
        <v>646</v>
      </c>
      <c r="E10725" s="0" t="n">
        <v>1</v>
      </c>
      <c r="F10725" s="38" t="s">
        <v>71</v>
      </c>
      <c r="G10725" s="37" t="s">
        <v>647</v>
      </c>
      <c r="H10725" s="0" t="n">
        <v>3401944</v>
      </c>
      <c r="I10725" s="0" t="n">
        <v>906187</v>
      </c>
      <c r="J10725" s="0" t="n">
        <v>53</v>
      </c>
    </row>
    <row r="10726" customFormat="false" ht="15" hidden="false" customHeight="false" outlineLevel="0" collapsed="false">
      <c r="A10726" s="0" t="n">
        <v>202409</v>
      </c>
      <c r="B10726" s="0" t="n">
        <v>202409</v>
      </c>
      <c r="C10726" s="37" t="s">
        <v>149</v>
      </c>
      <c r="D10726" s="37" t="s">
        <v>531</v>
      </c>
      <c r="E10726" s="0" t="n">
        <v>1</v>
      </c>
      <c r="F10726" s="38" t="s">
        <v>71</v>
      </c>
      <c r="G10726" s="37" t="s">
        <v>648</v>
      </c>
      <c r="H10726" s="0" t="n">
        <v>721886</v>
      </c>
      <c r="I10726" s="0" t="n">
        <v>1157173</v>
      </c>
      <c r="J10726" s="0" t="n">
        <v>8833</v>
      </c>
    </row>
    <row r="10727" customFormat="false" ht="15" hidden="false" customHeight="false" outlineLevel="0" collapsed="false">
      <c r="A10727" s="0" t="n">
        <v>202409</v>
      </c>
      <c r="B10727" s="0" t="n">
        <v>202409</v>
      </c>
      <c r="C10727" s="37" t="s">
        <v>124</v>
      </c>
      <c r="D10727" s="37" t="s">
        <v>616</v>
      </c>
      <c r="E10727" s="0" t="n">
        <v>1</v>
      </c>
      <c r="F10727" s="38" t="s">
        <v>71</v>
      </c>
      <c r="G10727" s="37" t="s">
        <v>649</v>
      </c>
      <c r="H10727" s="0" t="n">
        <v>175633</v>
      </c>
      <c r="I10727" s="0" t="n">
        <v>122455</v>
      </c>
      <c r="J10727" s="0" t="n">
        <v>20892</v>
      </c>
    </row>
    <row r="10728" customFormat="false" ht="15" hidden="false" customHeight="false" outlineLevel="0" collapsed="false">
      <c r="A10728" s="0" t="n">
        <v>202409</v>
      </c>
      <c r="B10728" s="0" t="n">
        <v>202409</v>
      </c>
      <c r="C10728" s="37" t="s">
        <v>101</v>
      </c>
      <c r="D10728" s="37" t="s">
        <v>445</v>
      </c>
      <c r="E10728" s="0" t="n">
        <v>1</v>
      </c>
      <c r="F10728" s="38" t="s">
        <v>71</v>
      </c>
      <c r="G10728" s="37" t="s">
        <v>650</v>
      </c>
      <c r="H10728" s="0" t="n">
        <v>1682878</v>
      </c>
      <c r="I10728" s="0" t="n">
        <v>679649</v>
      </c>
      <c r="J10728" s="0" t="n">
        <v>5977</v>
      </c>
    </row>
    <row r="10729" customFormat="false" ht="15" hidden="false" customHeight="false" outlineLevel="0" collapsed="false">
      <c r="A10729" s="0" t="n">
        <v>202409</v>
      </c>
      <c r="B10729" s="0" t="n">
        <v>202409</v>
      </c>
      <c r="C10729" s="37" t="s">
        <v>109</v>
      </c>
      <c r="D10729" s="37" t="s">
        <v>651</v>
      </c>
      <c r="E10729" s="0" t="n">
        <v>1</v>
      </c>
      <c r="F10729" s="38" t="s">
        <v>71</v>
      </c>
      <c r="G10729" s="37" t="s">
        <v>652</v>
      </c>
      <c r="H10729" s="0" t="n">
        <v>1447615</v>
      </c>
      <c r="I10729" s="0" t="n">
        <v>389398</v>
      </c>
      <c r="J10729" s="0" t="n">
        <v>-69554</v>
      </c>
    </row>
    <row r="10730" customFormat="false" ht="15" hidden="false" customHeight="false" outlineLevel="0" collapsed="false">
      <c r="A10730" s="0" t="n">
        <v>202409</v>
      </c>
      <c r="B10730" s="0" t="n">
        <v>202409</v>
      </c>
      <c r="C10730" s="37" t="s">
        <v>184</v>
      </c>
      <c r="D10730" s="37" t="s">
        <v>482</v>
      </c>
      <c r="E10730" s="0" t="n">
        <v>1</v>
      </c>
      <c r="F10730" s="38" t="s">
        <v>71</v>
      </c>
      <c r="G10730" s="37" t="s">
        <v>653</v>
      </c>
      <c r="H10730" s="0" t="n">
        <v>1070314</v>
      </c>
      <c r="I10730" s="0" t="n">
        <v>419721</v>
      </c>
      <c r="J10730" s="0" t="n">
        <v>20720</v>
      </c>
    </row>
    <row r="10731" customFormat="false" ht="15" hidden="false" customHeight="false" outlineLevel="0" collapsed="false">
      <c r="A10731" s="0" t="n">
        <v>202409</v>
      </c>
      <c r="B10731" s="0" t="n">
        <v>202409</v>
      </c>
      <c r="C10731" s="37" t="s">
        <v>136</v>
      </c>
      <c r="D10731" s="37" t="s">
        <v>606</v>
      </c>
      <c r="E10731" s="0" t="n">
        <v>1</v>
      </c>
      <c r="F10731" s="38" t="s">
        <v>71</v>
      </c>
      <c r="G10731" s="37" t="s">
        <v>654</v>
      </c>
      <c r="H10731" s="0" t="n">
        <v>1398115</v>
      </c>
      <c r="I10731" s="0" t="n">
        <v>291831</v>
      </c>
      <c r="J10731" s="0" t="n">
        <v>32516</v>
      </c>
    </row>
    <row r="10732" customFormat="false" ht="15" hidden="false" customHeight="false" outlineLevel="0" collapsed="false">
      <c r="A10732" s="0" t="n">
        <v>202409</v>
      </c>
      <c r="B10732" s="0" t="n">
        <v>202409</v>
      </c>
      <c r="C10732" s="37" t="s">
        <v>152</v>
      </c>
      <c r="D10732" s="37" t="s">
        <v>655</v>
      </c>
      <c r="E10732" s="0" t="n">
        <v>1</v>
      </c>
      <c r="F10732" s="38" t="s">
        <v>71</v>
      </c>
      <c r="G10732" s="37" t="s">
        <v>656</v>
      </c>
      <c r="H10732" s="0" t="n">
        <v>397724</v>
      </c>
      <c r="I10732" s="0" t="n">
        <v>184939</v>
      </c>
      <c r="J10732" s="0" t="n">
        <v>34371</v>
      </c>
    </row>
    <row r="10733" customFormat="false" ht="15" hidden="false" customHeight="false" outlineLevel="0" collapsed="false">
      <c r="A10733" s="0" t="n">
        <v>202409</v>
      </c>
      <c r="B10733" s="0" t="n">
        <v>202409</v>
      </c>
      <c r="C10733" s="37" t="s">
        <v>178</v>
      </c>
      <c r="D10733" s="37" t="s">
        <v>127</v>
      </c>
      <c r="E10733" s="0" t="n">
        <v>1</v>
      </c>
      <c r="F10733" s="38" t="s">
        <v>71</v>
      </c>
      <c r="G10733" s="37" t="s">
        <v>657</v>
      </c>
      <c r="H10733" s="0" t="n">
        <v>195301</v>
      </c>
      <c r="I10733" s="0" t="n">
        <v>48310</v>
      </c>
      <c r="J10733" s="0" t="n">
        <v>11815</v>
      </c>
    </row>
    <row r="10734" customFormat="false" ht="15" hidden="false" customHeight="false" outlineLevel="0" collapsed="false">
      <c r="A10734" s="0" t="n">
        <v>202409</v>
      </c>
      <c r="B10734" s="0" t="n">
        <v>202409</v>
      </c>
      <c r="C10734" s="37" t="s">
        <v>158</v>
      </c>
      <c r="D10734" s="37" t="s">
        <v>189</v>
      </c>
      <c r="E10734" s="0" t="n">
        <v>1</v>
      </c>
      <c r="F10734" s="38" t="s">
        <v>71</v>
      </c>
      <c r="G10734" s="37" t="s">
        <v>658</v>
      </c>
      <c r="H10734" s="0" t="n">
        <v>228356</v>
      </c>
      <c r="I10734" s="0" t="n">
        <v>63647</v>
      </c>
      <c r="J10734" s="0" t="n">
        <v>5631</v>
      </c>
    </row>
    <row r="10735" customFormat="false" ht="15" hidden="false" customHeight="false" outlineLevel="0" collapsed="false">
      <c r="A10735" s="0" t="n">
        <v>202409</v>
      </c>
      <c r="B10735" s="0" t="n">
        <v>202409</v>
      </c>
      <c r="C10735" s="37" t="s">
        <v>98</v>
      </c>
      <c r="D10735" s="37" t="s">
        <v>659</v>
      </c>
      <c r="E10735" s="0" t="n">
        <v>1</v>
      </c>
      <c r="F10735" s="38" t="s">
        <v>71</v>
      </c>
      <c r="G10735" s="37" t="s">
        <v>660</v>
      </c>
      <c r="H10735" s="0" t="n">
        <v>60239</v>
      </c>
      <c r="I10735" s="0" t="n">
        <v>28525</v>
      </c>
      <c r="J10735" s="0" t="n">
        <v>4161</v>
      </c>
    </row>
    <row r="10736" customFormat="false" ht="15" hidden="false" customHeight="false" outlineLevel="0" collapsed="false">
      <c r="A10736" s="0" t="n">
        <v>202409</v>
      </c>
      <c r="B10736" s="0" t="n">
        <v>202409</v>
      </c>
      <c r="C10736" s="37" t="s">
        <v>184</v>
      </c>
      <c r="D10736" s="37" t="s">
        <v>385</v>
      </c>
      <c r="E10736" s="0" t="n">
        <v>1</v>
      </c>
      <c r="F10736" s="38" t="s">
        <v>71</v>
      </c>
      <c r="G10736" s="37" t="s">
        <v>661</v>
      </c>
      <c r="H10736" s="0" t="n">
        <v>723368</v>
      </c>
      <c r="I10736" s="0" t="n">
        <v>217986</v>
      </c>
      <c r="J10736" s="0" t="n">
        <v>20068</v>
      </c>
    </row>
    <row r="10737" customFormat="false" ht="15" hidden="false" customHeight="false" outlineLevel="0" collapsed="false">
      <c r="A10737" s="0" t="n">
        <v>202409</v>
      </c>
      <c r="B10737" s="0" t="n">
        <v>202409</v>
      </c>
      <c r="C10737" s="37" t="s">
        <v>101</v>
      </c>
      <c r="D10737" s="37" t="s">
        <v>141</v>
      </c>
      <c r="E10737" s="0" t="n">
        <v>1</v>
      </c>
      <c r="F10737" s="38" t="s">
        <v>71</v>
      </c>
      <c r="G10737" s="37" t="s">
        <v>662</v>
      </c>
      <c r="H10737" s="0" t="n">
        <v>651163</v>
      </c>
      <c r="I10737" s="0" t="n">
        <v>125608</v>
      </c>
      <c r="J10737" s="0" t="n">
        <v>14496</v>
      </c>
    </row>
    <row r="10738" customFormat="false" ht="15" hidden="false" customHeight="false" outlineLevel="0" collapsed="false">
      <c r="A10738" s="0" t="n">
        <v>202409</v>
      </c>
      <c r="B10738" s="0" t="n">
        <v>202409</v>
      </c>
      <c r="C10738" s="37" t="s">
        <v>98</v>
      </c>
      <c r="D10738" s="37" t="s">
        <v>110</v>
      </c>
      <c r="E10738" s="0" t="n">
        <v>1</v>
      </c>
      <c r="F10738" s="38" t="s">
        <v>71</v>
      </c>
      <c r="G10738" s="37" t="s">
        <v>663</v>
      </c>
      <c r="H10738" s="0" t="n">
        <v>291858</v>
      </c>
      <c r="I10738" s="0" t="n">
        <v>79839</v>
      </c>
      <c r="J10738" s="0" t="n">
        <v>4895</v>
      </c>
    </row>
    <row r="10739" customFormat="false" ht="15" hidden="false" customHeight="false" outlineLevel="0" collapsed="false">
      <c r="A10739" s="0" t="n">
        <v>202409</v>
      </c>
      <c r="B10739" s="0" t="n">
        <v>202409</v>
      </c>
      <c r="C10739" s="37" t="s">
        <v>158</v>
      </c>
      <c r="D10739" s="37" t="s">
        <v>332</v>
      </c>
      <c r="E10739" s="0" t="n">
        <v>1</v>
      </c>
      <c r="F10739" s="38" t="s">
        <v>71</v>
      </c>
      <c r="G10739" s="37" t="s">
        <v>664</v>
      </c>
      <c r="H10739" s="0" t="n">
        <v>14010</v>
      </c>
      <c r="I10739" s="0" t="n">
        <v>6000</v>
      </c>
      <c r="J10739" s="0" t="n">
        <v>712</v>
      </c>
    </row>
    <row r="10740" customFormat="false" ht="15" hidden="false" customHeight="false" outlineLevel="0" collapsed="false">
      <c r="A10740" s="0" t="n">
        <v>202409</v>
      </c>
      <c r="B10740" s="0" t="n">
        <v>202409</v>
      </c>
      <c r="C10740" s="37" t="s">
        <v>178</v>
      </c>
      <c r="D10740" s="37" t="s">
        <v>134</v>
      </c>
      <c r="E10740" s="0" t="n">
        <v>1</v>
      </c>
      <c r="F10740" s="38" t="s">
        <v>71</v>
      </c>
      <c r="G10740" s="37" t="s">
        <v>665</v>
      </c>
      <c r="H10740" s="0" t="n">
        <v>86557</v>
      </c>
      <c r="I10740" s="0" t="n">
        <v>27688</v>
      </c>
      <c r="J10740" s="0" t="n">
        <v>194</v>
      </c>
    </row>
    <row r="10741" customFormat="false" ht="15" hidden="false" customHeight="false" outlineLevel="0" collapsed="false">
      <c r="A10741" s="0" t="n">
        <v>202409</v>
      </c>
      <c r="B10741" s="0" t="n">
        <v>202409</v>
      </c>
      <c r="C10741" s="37" t="s">
        <v>136</v>
      </c>
      <c r="D10741" s="37" t="s">
        <v>511</v>
      </c>
      <c r="E10741" s="0" t="n">
        <v>1</v>
      </c>
      <c r="F10741" s="38" t="s">
        <v>71</v>
      </c>
      <c r="G10741" s="37" t="s">
        <v>666</v>
      </c>
      <c r="H10741" s="0" t="n">
        <v>2109082</v>
      </c>
      <c r="I10741" s="0" t="n">
        <v>852348</v>
      </c>
      <c r="J10741" s="0" t="n">
        <v>236960</v>
      </c>
    </row>
    <row r="10742" customFormat="false" ht="15" hidden="false" customHeight="false" outlineLevel="0" collapsed="false">
      <c r="A10742" s="0" t="n">
        <v>202409</v>
      </c>
      <c r="B10742" s="0" t="n">
        <v>202409</v>
      </c>
      <c r="C10742" s="37" t="s">
        <v>149</v>
      </c>
      <c r="D10742" s="37" t="s">
        <v>298</v>
      </c>
      <c r="E10742" s="0" t="n">
        <v>1</v>
      </c>
      <c r="F10742" s="38" t="s">
        <v>71</v>
      </c>
      <c r="G10742" s="37" t="s">
        <v>667</v>
      </c>
      <c r="H10742" s="0" t="n">
        <v>265942</v>
      </c>
      <c r="I10742" s="0" t="n">
        <v>33370</v>
      </c>
      <c r="J10742" s="0" t="n">
        <v>-5310</v>
      </c>
    </row>
    <row r="10743" customFormat="false" ht="15" hidden="false" customHeight="false" outlineLevel="0" collapsed="false">
      <c r="A10743" s="0" t="n">
        <v>202409</v>
      </c>
      <c r="B10743" s="0" t="n">
        <v>202409</v>
      </c>
      <c r="C10743" s="37" t="s">
        <v>115</v>
      </c>
      <c r="D10743" s="37" t="s">
        <v>288</v>
      </c>
      <c r="E10743" s="0" t="n">
        <v>1</v>
      </c>
      <c r="F10743" s="38" t="s">
        <v>71</v>
      </c>
      <c r="G10743" s="37" t="s">
        <v>668</v>
      </c>
      <c r="H10743" s="0" t="n">
        <v>909805</v>
      </c>
      <c r="I10743" s="0" t="n">
        <v>243810</v>
      </c>
      <c r="J10743" s="0" t="n">
        <v>33424</v>
      </c>
    </row>
    <row r="10744" customFormat="false" ht="15" hidden="false" customHeight="false" outlineLevel="0" collapsed="false">
      <c r="A10744" s="0" t="n">
        <v>202409</v>
      </c>
      <c r="B10744" s="0" t="n">
        <v>202409</v>
      </c>
      <c r="C10744" s="37" t="s">
        <v>112</v>
      </c>
      <c r="D10744" s="37" t="s">
        <v>280</v>
      </c>
      <c r="E10744" s="0" t="n">
        <v>1</v>
      </c>
      <c r="F10744" s="38" t="s">
        <v>71</v>
      </c>
      <c r="G10744" s="37" t="s">
        <v>669</v>
      </c>
      <c r="H10744" s="0" t="n">
        <v>87301</v>
      </c>
      <c r="I10744" s="0" t="n">
        <v>31418</v>
      </c>
      <c r="J10744" s="0" t="n">
        <v>3517</v>
      </c>
    </row>
    <row r="10745" customFormat="false" ht="15" hidden="false" customHeight="false" outlineLevel="0" collapsed="false">
      <c r="A10745" s="0" t="n">
        <v>202409</v>
      </c>
      <c r="B10745" s="0" t="n">
        <v>202409</v>
      </c>
      <c r="C10745" s="37" t="s">
        <v>101</v>
      </c>
      <c r="D10745" s="37" t="s">
        <v>401</v>
      </c>
      <c r="E10745" s="0" t="n">
        <v>1</v>
      </c>
      <c r="F10745" s="38" t="s">
        <v>71</v>
      </c>
      <c r="G10745" s="37" t="s">
        <v>670</v>
      </c>
      <c r="H10745" s="0" t="n">
        <v>3037763</v>
      </c>
      <c r="I10745" s="0" t="n">
        <v>415695</v>
      </c>
      <c r="J10745" s="0" t="n">
        <v>48690</v>
      </c>
    </row>
    <row r="10746" customFormat="false" ht="15" hidden="false" customHeight="false" outlineLevel="0" collapsed="false">
      <c r="A10746" s="0" t="n">
        <v>202409</v>
      </c>
      <c r="B10746" s="0" t="n">
        <v>202409</v>
      </c>
      <c r="C10746" s="37" t="s">
        <v>149</v>
      </c>
      <c r="D10746" s="37" t="s">
        <v>258</v>
      </c>
      <c r="E10746" s="0" t="n">
        <v>1</v>
      </c>
      <c r="F10746" s="38" t="s">
        <v>71</v>
      </c>
      <c r="G10746" s="37" t="s">
        <v>671</v>
      </c>
      <c r="H10746" s="0" t="n">
        <v>470660</v>
      </c>
      <c r="I10746" s="0" t="n">
        <v>120269</v>
      </c>
      <c r="J10746" s="0" t="n">
        <v>-4604</v>
      </c>
    </row>
    <row r="10747" customFormat="false" ht="15" hidden="false" customHeight="false" outlineLevel="0" collapsed="false">
      <c r="A10747" s="0" t="n">
        <v>202409</v>
      </c>
      <c r="B10747" s="0" t="n">
        <v>202409</v>
      </c>
      <c r="C10747" s="37" t="s">
        <v>106</v>
      </c>
      <c r="D10747" s="37" t="s">
        <v>389</v>
      </c>
      <c r="E10747" s="0" t="n">
        <v>1</v>
      </c>
      <c r="F10747" s="38" t="s">
        <v>71</v>
      </c>
      <c r="G10747" s="37" t="s">
        <v>672</v>
      </c>
      <c r="H10747" s="0" t="n">
        <v>772477</v>
      </c>
      <c r="I10747" s="0" t="n">
        <v>476346</v>
      </c>
      <c r="J10747" s="0" t="n">
        <v>-41830</v>
      </c>
    </row>
    <row r="10748" customFormat="false" ht="15" hidden="false" customHeight="false" outlineLevel="0" collapsed="false">
      <c r="A10748" s="0" t="n">
        <v>202409</v>
      </c>
      <c r="B10748" s="0" t="n">
        <v>202409</v>
      </c>
      <c r="C10748" s="37" t="s">
        <v>115</v>
      </c>
      <c r="D10748" s="37" t="s">
        <v>673</v>
      </c>
      <c r="E10748" s="0" t="n">
        <v>1</v>
      </c>
      <c r="F10748" s="38" t="s">
        <v>71</v>
      </c>
      <c r="G10748" s="37" t="s">
        <v>674</v>
      </c>
      <c r="H10748" s="0" t="n">
        <v>7483472</v>
      </c>
      <c r="I10748" s="0" t="n">
        <v>1605365</v>
      </c>
      <c r="J10748" s="0" t="n">
        <v>225678</v>
      </c>
    </row>
    <row r="10749" customFormat="false" ht="15" hidden="false" customHeight="false" outlineLevel="0" collapsed="false">
      <c r="A10749" s="0" t="n">
        <v>202409</v>
      </c>
      <c r="B10749" s="0" t="n">
        <v>202409</v>
      </c>
      <c r="C10749" s="37" t="s">
        <v>152</v>
      </c>
      <c r="D10749" s="37" t="s">
        <v>425</v>
      </c>
      <c r="E10749" s="0" t="n">
        <v>1</v>
      </c>
      <c r="F10749" s="38" t="s">
        <v>71</v>
      </c>
      <c r="G10749" s="37" t="s">
        <v>675</v>
      </c>
      <c r="H10749" s="0" t="n">
        <v>3378075</v>
      </c>
      <c r="I10749" s="0" t="n">
        <v>913784</v>
      </c>
      <c r="J10749" s="0" t="n">
        <v>195641</v>
      </c>
    </row>
    <row r="10750" customFormat="false" ht="15" hidden="false" customHeight="false" outlineLevel="0" collapsed="false">
      <c r="A10750" s="0" t="n">
        <v>202409</v>
      </c>
      <c r="B10750" s="0" t="n">
        <v>202409</v>
      </c>
      <c r="C10750" s="37" t="s">
        <v>158</v>
      </c>
      <c r="D10750" s="37" t="s">
        <v>282</v>
      </c>
      <c r="E10750" s="0" t="n">
        <v>1</v>
      </c>
      <c r="F10750" s="38" t="s">
        <v>71</v>
      </c>
      <c r="G10750" s="37" t="s">
        <v>676</v>
      </c>
      <c r="H10750" s="0" t="n">
        <v>331515</v>
      </c>
      <c r="I10750" s="0" t="n">
        <v>167656</v>
      </c>
      <c r="J10750" s="0" t="n">
        <v>17105</v>
      </c>
    </row>
    <row r="10751" customFormat="false" ht="15" hidden="false" customHeight="false" outlineLevel="0" collapsed="false">
      <c r="A10751" s="0" t="n">
        <v>202409</v>
      </c>
      <c r="B10751" s="0" t="n">
        <v>202409</v>
      </c>
      <c r="C10751" s="37" t="s">
        <v>136</v>
      </c>
      <c r="D10751" s="37" t="s">
        <v>420</v>
      </c>
      <c r="E10751" s="0" t="n">
        <v>1</v>
      </c>
      <c r="F10751" s="38" t="s">
        <v>71</v>
      </c>
      <c r="G10751" s="37" t="s">
        <v>677</v>
      </c>
      <c r="H10751" s="0" t="n">
        <v>200555</v>
      </c>
      <c r="I10751" s="0" t="n">
        <v>43581</v>
      </c>
      <c r="J10751" s="0" t="n">
        <v>6996</v>
      </c>
    </row>
    <row r="10752" customFormat="false" ht="15" hidden="false" customHeight="false" outlineLevel="0" collapsed="false">
      <c r="A10752" s="0" t="n">
        <v>202409</v>
      </c>
      <c r="B10752" s="0" t="n">
        <v>202409</v>
      </c>
      <c r="C10752" s="37" t="s">
        <v>109</v>
      </c>
      <c r="D10752" s="37" t="s">
        <v>493</v>
      </c>
      <c r="E10752" s="0" t="n">
        <v>1</v>
      </c>
      <c r="F10752" s="38" t="s">
        <v>71</v>
      </c>
      <c r="G10752" s="37" t="s">
        <v>678</v>
      </c>
      <c r="H10752" s="0" t="n">
        <v>405564</v>
      </c>
      <c r="I10752" s="0" t="n">
        <v>176094</v>
      </c>
      <c r="J10752" s="0" t="n">
        <v>6020</v>
      </c>
    </row>
    <row r="10753" customFormat="false" ht="15" hidden="false" customHeight="false" outlineLevel="0" collapsed="false">
      <c r="A10753" s="0" t="n">
        <v>202409</v>
      </c>
      <c r="B10753" s="0" t="n">
        <v>202409</v>
      </c>
      <c r="C10753" s="37" t="s">
        <v>109</v>
      </c>
      <c r="D10753" s="37" t="s">
        <v>320</v>
      </c>
      <c r="E10753" s="0" t="n">
        <v>1</v>
      </c>
      <c r="F10753" s="38" t="s">
        <v>71</v>
      </c>
      <c r="G10753" s="37" t="s">
        <v>679</v>
      </c>
      <c r="H10753" s="0" t="n">
        <v>1019044</v>
      </c>
      <c r="I10753" s="0" t="n">
        <v>341905</v>
      </c>
      <c r="J10753" s="0" t="n">
        <v>38689</v>
      </c>
    </row>
    <row r="10754" customFormat="false" ht="15" hidden="false" customHeight="false" outlineLevel="0" collapsed="false">
      <c r="A10754" s="0" t="n">
        <v>202409</v>
      </c>
      <c r="B10754" s="0" t="n">
        <v>202409</v>
      </c>
      <c r="C10754" s="37" t="s">
        <v>178</v>
      </c>
      <c r="D10754" s="37" t="s">
        <v>380</v>
      </c>
      <c r="E10754" s="0" t="n">
        <v>1</v>
      </c>
      <c r="F10754" s="38" t="s">
        <v>71</v>
      </c>
      <c r="G10754" s="37" t="s">
        <v>680</v>
      </c>
      <c r="H10754" s="0" t="n">
        <v>521262</v>
      </c>
      <c r="I10754" s="0" t="n">
        <v>157602</v>
      </c>
      <c r="J10754" s="0" t="n">
        <v>31925</v>
      </c>
    </row>
    <row r="10755" customFormat="false" ht="15" hidden="false" customHeight="false" outlineLevel="0" collapsed="false">
      <c r="A10755" s="0" t="n">
        <v>202409</v>
      </c>
      <c r="B10755" s="0" t="n">
        <v>202409</v>
      </c>
      <c r="C10755" s="37" t="s">
        <v>101</v>
      </c>
      <c r="D10755" s="37" t="s">
        <v>571</v>
      </c>
      <c r="E10755" s="0" t="n">
        <v>1</v>
      </c>
      <c r="F10755" s="38" t="s">
        <v>71</v>
      </c>
      <c r="G10755" s="37" t="s">
        <v>681</v>
      </c>
      <c r="H10755" s="0" t="n">
        <v>310839</v>
      </c>
      <c r="I10755" s="0" t="n">
        <v>126648</v>
      </c>
      <c r="J10755" s="0" t="n">
        <v>6161</v>
      </c>
    </row>
    <row r="10756" customFormat="false" ht="15" hidden="false" customHeight="false" outlineLevel="0" collapsed="false">
      <c r="A10756" s="0" t="n">
        <v>202409</v>
      </c>
      <c r="B10756" s="0" t="n">
        <v>202409</v>
      </c>
      <c r="C10756" s="37" t="s">
        <v>115</v>
      </c>
      <c r="D10756" s="37" t="s">
        <v>396</v>
      </c>
      <c r="E10756" s="0" t="n">
        <v>1</v>
      </c>
      <c r="F10756" s="38" t="s">
        <v>71</v>
      </c>
      <c r="G10756" s="37" t="s">
        <v>682</v>
      </c>
      <c r="H10756" s="0" t="n">
        <v>3457620</v>
      </c>
      <c r="I10756" s="0" t="n">
        <v>3929814</v>
      </c>
      <c r="J10756" s="0" t="n">
        <v>780350</v>
      </c>
    </row>
    <row r="10757" customFormat="false" ht="15" hidden="false" customHeight="false" outlineLevel="0" collapsed="false">
      <c r="A10757" s="0" t="n">
        <v>202409</v>
      </c>
      <c r="B10757" s="0" t="n">
        <v>202409</v>
      </c>
      <c r="C10757" s="37" t="s">
        <v>178</v>
      </c>
      <c r="D10757" s="37" t="s">
        <v>247</v>
      </c>
      <c r="E10757" s="0" t="n">
        <v>1</v>
      </c>
      <c r="F10757" s="38" t="s">
        <v>71</v>
      </c>
      <c r="G10757" s="37" t="s">
        <v>683</v>
      </c>
      <c r="H10757" s="0" t="n">
        <v>550047</v>
      </c>
      <c r="I10757" s="0" t="n">
        <v>100962</v>
      </c>
      <c r="J10757" s="0" t="n">
        <v>-8426</v>
      </c>
    </row>
    <row r="10758" customFormat="false" ht="15" hidden="false" customHeight="false" outlineLevel="0" collapsed="false">
      <c r="A10758" s="0" t="n">
        <v>202409</v>
      </c>
      <c r="B10758" s="0" t="n">
        <v>202409</v>
      </c>
      <c r="C10758" s="37" t="s">
        <v>178</v>
      </c>
      <c r="D10758" s="37" t="s">
        <v>684</v>
      </c>
      <c r="E10758" s="0" t="n">
        <v>1</v>
      </c>
      <c r="F10758" s="38" t="s">
        <v>71</v>
      </c>
      <c r="G10758" s="37" t="s">
        <v>685</v>
      </c>
      <c r="H10758" s="0" t="n">
        <v>11118240</v>
      </c>
      <c r="I10758" s="0" t="n">
        <v>5019970</v>
      </c>
      <c r="J10758" s="0" t="n">
        <v>93872</v>
      </c>
    </row>
    <row r="10759" customFormat="false" ht="15" hidden="false" customHeight="false" outlineLevel="0" collapsed="false">
      <c r="A10759" s="0" t="n">
        <v>202409</v>
      </c>
      <c r="B10759" s="0" t="n">
        <v>202409</v>
      </c>
      <c r="C10759" s="37" t="s">
        <v>95</v>
      </c>
      <c r="D10759" s="37" t="s">
        <v>513</v>
      </c>
      <c r="E10759" s="0" t="n">
        <v>1</v>
      </c>
      <c r="F10759" s="38" t="s">
        <v>71</v>
      </c>
      <c r="G10759" s="37" t="s">
        <v>686</v>
      </c>
      <c r="H10759" s="0" t="n">
        <v>681780</v>
      </c>
      <c r="I10759" s="0" t="n">
        <v>249596</v>
      </c>
      <c r="J10759" s="0" t="n">
        <v>33594</v>
      </c>
    </row>
    <row r="10760" customFormat="false" ht="15" hidden="false" customHeight="false" outlineLevel="0" collapsed="false">
      <c r="A10760" s="0" t="n">
        <v>202409</v>
      </c>
      <c r="B10760" s="0" t="n">
        <v>202409</v>
      </c>
      <c r="C10760" s="37" t="s">
        <v>109</v>
      </c>
      <c r="D10760" s="37" t="s">
        <v>531</v>
      </c>
      <c r="E10760" s="0" t="n">
        <v>1</v>
      </c>
      <c r="F10760" s="38" t="s">
        <v>71</v>
      </c>
      <c r="G10760" s="37" t="s">
        <v>687</v>
      </c>
      <c r="H10760" s="0" t="n">
        <v>4884575</v>
      </c>
      <c r="I10760" s="0" t="n">
        <v>1141477</v>
      </c>
      <c r="J10760" s="0" t="n">
        <v>308520</v>
      </c>
    </row>
    <row r="10761" customFormat="false" ht="15" hidden="false" customHeight="false" outlineLevel="0" collapsed="false">
      <c r="A10761" s="0" t="n">
        <v>202409</v>
      </c>
      <c r="B10761" s="0" t="n">
        <v>202409</v>
      </c>
      <c r="C10761" s="37" t="s">
        <v>115</v>
      </c>
      <c r="D10761" s="37" t="s">
        <v>385</v>
      </c>
      <c r="E10761" s="0" t="n">
        <v>1</v>
      </c>
      <c r="F10761" s="38" t="s">
        <v>71</v>
      </c>
      <c r="G10761" s="37" t="s">
        <v>688</v>
      </c>
      <c r="H10761" s="0" t="n">
        <v>675557</v>
      </c>
      <c r="I10761" s="0" t="n">
        <v>89376</v>
      </c>
      <c r="J10761" s="0" t="n">
        <v>7278</v>
      </c>
    </row>
    <row r="10762" customFormat="false" ht="15" hidden="false" customHeight="false" outlineLevel="0" collapsed="false">
      <c r="A10762" s="0" t="n">
        <v>202409</v>
      </c>
      <c r="B10762" s="0" t="n">
        <v>202409</v>
      </c>
      <c r="C10762" s="37" t="s">
        <v>95</v>
      </c>
      <c r="D10762" s="37" t="s">
        <v>328</v>
      </c>
      <c r="E10762" s="0" t="n">
        <v>1</v>
      </c>
      <c r="F10762" s="38" t="s">
        <v>71</v>
      </c>
      <c r="G10762" s="37" t="s">
        <v>689</v>
      </c>
      <c r="H10762" s="0" t="n">
        <v>1691398</v>
      </c>
      <c r="I10762" s="0" t="n">
        <v>1385708</v>
      </c>
      <c r="J10762" s="0" t="n">
        <v>-32414</v>
      </c>
    </row>
    <row r="10763" customFormat="false" ht="15" hidden="false" customHeight="false" outlineLevel="0" collapsed="false">
      <c r="A10763" s="0" t="n">
        <v>202409</v>
      </c>
      <c r="B10763" s="0" t="n">
        <v>202409</v>
      </c>
      <c r="C10763" s="37" t="s">
        <v>178</v>
      </c>
      <c r="D10763" s="37" t="s">
        <v>372</v>
      </c>
      <c r="E10763" s="0" t="n">
        <v>1</v>
      </c>
      <c r="F10763" s="38" t="s">
        <v>71</v>
      </c>
      <c r="G10763" s="37" t="s">
        <v>690</v>
      </c>
      <c r="H10763" s="0" t="n">
        <v>183241</v>
      </c>
      <c r="I10763" s="0" t="n">
        <v>75670</v>
      </c>
      <c r="J10763" s="0" t="n">
        <v>20280</v>
      </c>
    </row>
    <row r="10764" customFormat="false" ht="15" hidden="false" customHeight="false" outlineLevel="0" collapsed="false">
      <c r="A10764" s="0" t="n">
        <v>202409</v>
      </c>
      <c r="B10764" s="0" t="n">
        <v>202409</v>
      </c>
      <c r="C10764" s="37" t="s">
        <v>197</v>
      </c>
      <c r="D10764" s="37" t="s">
        <v>502</v>
      </c>
      <c r="E10764" s="0" t="n">
        <v>1</v>
      </c>
      <c r="F10764" s="38" t="s">
        <v>71</v>
      </c>
      <c r="G10764" s="37" t="s">
        <v>691</v>
      </c>
      <c r="H10764" s="0" t="n">
        <v>171811</v>
      </c>
      <c r="I10764" s="0" t="n">
        <v>149474</v>
      </c>
      <c r="J10764" s="0" t="n">
        <v>10072</v>
      </c>
    </row>
    <row r="10765" customFormat="false" ht="15" hidden="false" customHeight="false" outlineLevel="0" collapsed="false">
      <c r="A10765" s="0" t="n">
        <v>202409</v>
      </c>
      <c r="B10765" s="0" t="n">
        <v>202409</v>
      </c>
      <c r="C10765" s="37" t="s">
        <v>124</v>
      </c>
      <c r="D10765" s="37" t="s">
        <v>393</v>
      </c>
      <c r="E10765" s="0" t="n">
        <v>1</v>
      </c>
      <c r="F10765" s="38" t="s">
        <v>71</v>
      </c>
      <c r="G10765" s="37" t="s">
        <v>692</v>
      </c>
      <c r="H10765" s="0" t="n">
        <v>1259718</v>
      </c>
      <c r="I10765" s="0" t="n">
        <v>242576</v>
      </c>
      <c r="J10765" s="0" t="n">
        <v>35532</v>
      </c>
    </row>
    <row r="10766" customFormat="false" ht="15" hidden="false" customHeight="false" outlineLevel="0" collapsed="false">
      <c r="A10766" s="0" t="n">
        <v>202409</v>
      </c>
      <c r="B10766" s="0" t="n">
        <v>202409</v>
      </c>
      <c r="C10766" s="37" t="s">
        <v>178</v>
      </c>
      <c r="D10766" s="37" t="s">
        <v>693</v>
      </c>
      <c r="E10766" s="0" t="n">
        <v>1</v>
      </c>
      <c r="F10766" s="38" t="s">
        <v>71</v>
      </c>
      <c r="G10766" s="37" t="s">
        <v>694</v>
      </c>
      <c r="H10766" s="0" t="n">
        <v>1520122</v>
      </c>
      <c r="I10766" s="0" t="n">
        <v>238904</v>
      </c>
      <c r="J10766" s="0" t="n">
        <v>11123</v>
      </c>
    </row>
    <row r="10767" customFormat="false" ht="15" hidden="false" customHeight="false" outlineLevel="0" collapsed="false">
      <c r="A10767" s="0" t="n">
        <v>202409</v>
      </c>
      <c r="B10767" s="0" t="n">
        <v>202409</v>
      </c>
      <c r="C10767" s="37" t="s">
        <v>95</v>
      </c>
      <c r="D10767" s="37" t="s">
        <v>519</v>
      </c>
      <c r="E10767" s="0" t="n">
        <v>1</v>
      </c>
      <c r="F10767" s="38" t="s">
        <v>71</v>
      </c>
      <c r="G10767" s="37" t="s">
        <v>695</v>
      </c>
      <c r="H10767" s="0" t="n">
        <v>399677</v>
      </c>
      <c r="I10767" s="0" t="n">
        <v>234645</v>
      </c>
      <c r="J10767" s="0" t="n">
        <v>22110</v>
      </c>
    </row>
    <row r="10768" customFormat="false" ht="15" hidden="false" customHeight="false" outlineLevel="0" collapsed="false">
      <c r="A10768" s="0" t="n">
        <v>202409</v>
      </c>
      <c r="B10768" s="0" t="n">
        <v>202409</v>
      </c>
      <c r="C10768" s="37" t="s">
        <v>152</v>
      </c>
      <c r="D10768" s="37" t="s">
        <v>341</v>
      </c>
      <c r="E10768" s="0" t="n">
        <v>1</v>
      </c>
      <c r="F10768" s="38" t="s">
        <v>71</v>
      </c>
      <c r="G10768" s="37" t="s">
        <v>696</v>
      </c>
      <c r="H10768" s="0" t="n">
        <v>130587</v>
      </c>
      <c r="I10768" s="0" t="n">
        <v>78459</v>
      </c>
      <c r="J10768" s="0" t="n">
        <v>1866</v>
      </c>
    </row>
    <row r="10769" customFormat="false" ht="15" hidden="false" customHeight="false" outlineLevel="0" collapsed="false">
      <c r="A10769" s="0" t="n">
        <v>202409</v>
      </c>
      <c r="B10769" s="0" t="n">
        <v>202409</v>
      </c>
      <c r="C10769" s="37" t="s">
        <v>149</v>
      </c>
      <c r="D10769" s="37" t="s">
        <v>245</v>
      </c>
      <c r="E10769" s="0" t="n">
        <v>1</v>
      </c>
      <c r="F10769" s="38" t="s">
        <v>71</v>
      </c>
      <c r="G10769" s="37" t="s">
        <v>697</v>
      </c>
      <c r="H10769" s="0" t="n">
        <v>95628</v>
      </c>
      <c r="I10769" s="0" t="n">
        <v>21827</v>
      </c>
      <c r="J10769" s="0" t="n">
        <v>6674</v>
      </c>
    </row>
    <row r="10770" customFormat="false" ht="15" hidden="false" customHeight="false" outlineLevel="0" collapsed="false">
      <c r="A10770" s="0" t="n">
        <v>202409</v>
      </c>
      <c r="B10770" s="0" t="n">
        <v>202409</v>
      </c>
      <c r="C10770" s="37" t="s">
        <v>184</v>
      </c>
      <c r="D10770" s="37" t="s">
        <v>306</v>
      </c>
      <c r="E10770" s="0" t="n">
        <v>1</v>
      </c>
      <c r="F10770" s="38" t="s">
        <v>71</v>
      </c>
      <c r="G10770" s="37" t="s">
        <v>698</v>
      </c>
      <c r="H10770" s="0" t="n">
        <v>109549</v>
      </c>
      <c r="I10770" s="0" t="n">
        <v>55432</v>
      </c>
      <c r="J10770" s="0" t="n">
        <v>11038</v>
      </c>
    </row>
    <row r="10771" customFormat="false" ht="15" hidden="false" customHeight="false" outlineLevel="0" collapsed="false">
      <c r="A10771" s="0" t="n">
        <v>202409</v>
      </c>
      <c r="B10771" s="0" t="n">
        <v>202409</v>
      </c>
      <c r="C10771" s="37" t="s">
        <v>124</v>
      </c>
      <c r="D10771" s="37" t="s">
        <v>311</v>
      </c>
      <c r="E10771" s="0" t="n">
        <v>1</v>
      </c>
      <c r="F10771" s="38" t="s">
        <v>71</v>
      </c>
      <c r="G10771" s="37" t="s">
        <v>699</v>
      </c>
      <c r="H10771" s="0" t="n">
        <v>54438</v>
      </c>
      <c r="I10771" s="0" t="n">
        <v>11294</v>
      </c>
      <c r="J10771" s="0" t="n">
        <v>2900</v>
      </c>
    </row>
    <row r="10772" customFormat="false" ht="15" hidden="false" customHeight="false" outlineLevel="0" collapsed="false">
      <c r="A10772" s="0" t="n">
        <v>202409</v>
      </c>
      <c r="B10772" s="0" t="n">
        <v>202409</v>
      </c>
      <c r="C10772" s="37" t="s">
        <v>109</v>
      </c>
      <c r="D10772" s="37" t="s">
        <v>700</v>
      </c>
      <c r="E10772" s="0" t="n">
        <v>1</v>
      </c>
      <c r="F10772" s="38" t="s">
        <v>71</v>
      </c>
      <c r="G10772" s="37" t="s">
        <v>701</v>
      </c>
      <c r="H10772" s="0" t="n">
        <v>578959</v>
      </c>
      <c r="I10772" s="0" t="n">
        <v>227047</v>
      </c>
      <c r="J10772" s="0" t="n">
        <v>262</v>
      </c>
    </row>
    <row r="10773" customFormat="false" ht="15" hidden="false" customHeight="false" outlineLevel="0" collapsed="false">
      <c r="A10773" s="0" t="n">
        <v>202409</v>
      </c>
      <c r="B10773" s="0" t="n">
        <v>202409</v>
      </c>
      <c r="C10773" s="37" t="s">
        <v>178</v>
      </c>
      <c r="D10773" s="37" t="s">
        <v>702</v>
      </c>
      <c r="E10773" s="0" t="n">
        <v>1</v>
      </c>
      <c r="F10773" s="38" t="s">
        <v>71</v>
      </c>
      <c r="G10773" s="37" t="s">
        <v>703</v>
      </c>
      <c r="H10773" s="0" t="n">
        <v>2497816</v>
      </c>
      <c r="I10773" s="0" t="n">
        <v>547802</v>
      </c>
      <c r="J10773" s="0" t="n">
        <v>-56151</v>
      </c>
    </row>
    <row r="10774" customFormat="false" ht="15" hidden="false" customHeight="false" outlineLevel="0" collapsed="false">
      <c r="A10774" s="0" t="n">
        <v>202409</v>
      </c>
      <c r="B10774" s="0" t="n">
        <v>202409</v>
      </c>
      <c r="C10774" s="37" t="s">
        <v>115</v>
      </c>
      <c r="D10774" s="37" t="s">
        <v>569</v>
      </c>
      <c r="E10774" s="0" t="n">
        <v>1</v>
      </c>
      <c r="F10774" s="38" t="s">
        <v>71</v>
      </c>
      <c r="G10774" s="37" t="s">
        <v>704</v>
      </c>
      <c r="H10774" s="0" t="n">
        <v>436739</v>
      </c>
      <c r="I10774" s="0" t="n">
        <v>189285</v>
      </c>
      <c r="J10774" s="0" t="n">
        <v>9598</v>
      </c>
    </row>
    <row r="10775" customFormat="false" ht="15" hidden="false" customHeight="false" outlineLevel="0" collapsed="false">
      <c r="A10775" s="0" t="n">
        <v>202409</v>
      </c>
      <c r="B10775" s="0" t="n">
        <v>202409</v>
      </c>
      <c r="C10775" s="37" t="s">
        <v>136</v>
      </c>
      <c r="D10775" s="37" t="s">
        <v>210</v>
      </c>
      <c r="E10775" s="0" t="n">
        <v>1</v>
      </c>
      <c r="F10775" s="38" t="s">
        <v>71</v>
      </c>
      <c r="G10775" s="37" t="s">
        <v>705</v>
      </c>
      <c r="H10775" s="0" t="n">
        <v>35018</v>
      </c>
      <c r="I10775" s="0" t="n">
        <v>12418</v>
      </c>
      <c r="J10775" s="0" t="n">
        <v>4118</v>
      </c>
    </row>
    <row r="10776" customFormat="false" ht="15" hidden="false" customHeight="false" outlineLevel="0" collapsed="false">
      <c r="A10776" s="0" t="n">
        <v>202409</v>
      </c>
      <c r="B10776" s="0" t="n">
        <v>202409</v>
      </c>
      <c r="C10776" s="37" t="s">
        <v>158</v>
      </c>
      <c r="D10776" s="37" t="s">
        <v>706</v>
      </c>
      <c r="E10776" s="0" t="n">
        <v>1</v>
      </c>
      <c r="F10776" s="38" t="s">
        <v>71</v>
      </c>
      <c r="G10776" s="37" t="s">
        <v>707</v>
      </c>
      <c r="H10776" s="0" t="n">
        <v>449673</v>
      </c>
      <c r="I10776" s="0" t="n">
        <v>334368</v>
      </c>
      <c r="J10776" s="0" t="n">
        <v>15987</v>
      </c>
    </row>
    <row r="10777" customFormat="false" ht="15" hidden="false" customHeight="false" outlineLevel="0" collapsed="false">
      <c r="A10777" s="0" t="n">
        <v>202409</v>
      </c>
      <c r="B10777" s="0" t="n">
        <v>202409</v>
      </c>
      <c r="C10777" s="37" t="s">
        <v>109</v>
      </c>
      <c r="D10777" s="37" t="s">
        <v>251</v>
      </c>
      <c r="E10777" s="0" t="n">
        <v>1</v>
      </c>
      <c r="F10777" s="38" t="s">
        <v>71</v>
      </c>
      <c r="G10777" s="37" t="s">
        <v>708</v>
      </c>
      <c r="H10777" s="0" t="n">
        <v>399612</v>
      </c>
      <c r="I10777" s="0" t="n">
        <v>168234</v>
      </c>
      <c r="J10777" s="0" t="n">
        <v>31153</v>
      </c>
    </row>
    <row r="10778" customFormat="false" ht="15" hidden="false" customHeight="false" outlineLevel="0" collapsed="false">
      <c r="A10778" s="0" t="n">
        <v>202409</v>
      </c>
      <c r="B10778" s="0" t="n">
        <v>202409</v>
      </c>
      <c r="C10778" s="37" t="s">
        <v>101</v>
      </c>
      <c r="D10778" s="37" t="s">
        <v>273</v>
      </c>
      <c r="E10778" s="0" t="n">
        <v>1</v>
      </c>
      <c r="F10778" s="38" t="s">
        <v>71</v>
      </c>
      <c r="G10778" s="37" t="s">
        <v>709</v>
      </c>
      <c r="H10778" s="0" t="n">
        <v>6941208</v>
      </c>
      <c r="I10778" s="0" t="n">
        <v>2269037</v>
      </c>
      <c r="J10778" s="0" t="n">
        <v>-51018</v>
      </c>
    </row>
    <row r="10779" customFormat="false" ht="15" hidden="false" customHeight="false" outlineLevel="0" collapsed="false">
      <c r="A10779" s="0" t="n">
        <v>202409</v>
      </c>
      <c r="B10779" s="0" t="n">
        <v>202409</v>
      </c>
      <c r="C10779" s="37" t="s">
        <v>115</v>
      </c>
      <c r="D10779" s="37" t="s">
        <v>700</v>
      </c>
      <c r="E10779" s="0" t="n">
        <v>1</v>
      </c>
      <c r="F10779" s="38" t="s">
        <v>71</v>
      </c>
      <c r="G10779" s="37" t="s">
        <v>710</v>
      </c>
      <c r="H10779" s="0" t="n">
        <v>94398</v>
      </c>
      <c r="I10779" s="0" t="n">
        <v>27100</v>
      </c>
      <c r="J10779" s="0" t="n">
        <v>-79</v>
      </c>
    </row>
    <row r="10780" customFormat="false" ht="15" hidden="false" customHeight="false" outlineLevel="0" collapsed="false">
      <c r="A10780" s="0" t="n">
        <v>202409</v>
      </c>
      <c r="B10780" s="0" t="n">
        <v>202409</v>
      </c>
      <c r="C10780" s="37" t="s">
        <v>106</v>
      </c>
      <c r="D10780" s="37" t="s">
        <v>181</v>
      </c>
      <c r="E10780" s="0" t="n">
        <v>1</v>
      </c>
      <c r="F10780" s="38" t="s">
        <v>71</v>
      </c>
      <c r="G10780" s="37" t="s">
        <v>711</v>
      </c>
      <c r="H10780" s="0" t="n">
        <v>366906</v>
      </c>
      <c r="I10780" s="0" t="n">
        <v>67960</v>
      </c>
      <c r="J10780" s="0" t="n">
        <v>4895</v>
      </c>
    </row>
    <row r="10781" customFormat="false" ht="15" hidden="false" customHeight="false" outlineLevel="0" collapsed="false">
      <c r="A10781" s="0" t="n">
        <v>202409</v>
      </c>
      <c r="B10781" s="0" t="n">
        <v>202409</v>
      </c>
      <c r="C10781" s="37" t="s">
        <v>101</v>
      </c>
      <c r="D10781" s="37" t="s">
        <v>369</v>
      </c>
      <c r="E10781" s="0" t="n">
        <v>1</v>
      </c>
      <c r="F10781" s="38" t="s">
        <v>71</v>
      </c>
      <c r="G10781" s="37" t="s">
        <v>712</v>
      </c>
      <c r="H10781" s="0" t="n">
        <v>5525282</v>
      </c>
      <c r="I10781" s="0" t="n">
        <v>1170155</v>
      </c>
      <c r="J10781" s="0" t="n">
        <v>340479</v>
      </c>
    </row>
    <row r="10782" customFormat="false" ht="15" hidden="false" customHeight="false" outlineLevel="0" collapsed="false">
      <c r="A10782" s="0" t="n">
        <v>202409</v>
      </c>
      <c r="B10782" s="0" t="n">
        <v>202409</v>
      </c>
      <c r="C10782" s="37" t="s">
        <v>184</v>
      </c>
      <c r="D10782" s="37" t="s">
        <v>249</v>
      </c>
      <c r="E10782" s="0" t="n">
        <v>1</v>
      </c>
      <c r="F10782" s="38" t="s">
        <v>71</v>
      </c>
      <c r="G10782" s="37" t="s">
        <v>713</v>
      </c>
      <c r="H10782" s="0" t="n">
        <v>1387131</v>
      </c>
      <c r="I10782" s="0" t="n">
        <v>357347</v>
      </c>
      <c r="J10782" s="0" t="n">
        <v>67904</v>
      </c>
    </row>
    <row r="10783" customFormat="false" ht="15" hidden="false" customHeight="false" outlineLevel="0" collapsed="false">
      <c r="A10783" s="0" t="n">
        <v>202409</v>
      </c>
      <c r="B10783" s="0" t="n">
        <v>202409</v>
      </c>
      <c r="C10783" s="37" t="s">
        <v>109</v>
      </c>
      <c r="D10783" s="37" t="s">
        <v>714</v>
      </c>
      <c r="E10783" s="0" t="n">
        <v>1</v>
      </c>
      <c r="F10783" s="38" t="s">
        <v>71</v>
      </c>
      <c r="G10783" s="37" t="s">
        <v>715</v>
      </c>
      <c r="H10783" s="0" t="n">
        <v>1140489</v>
      </c>
      <c r="I10783" s="0" t="n">
        <v>533330</v>
      </c>
      <c r="J10783" s="0" t="n">
        <v>-66836</v>
      </c>
    </row>
    <row r="10784" customFormat="false" ht="15" hidden="false" customHeight="false" outlineLevel="0" collapsed="false">
      <c r="A10784" s="0" t="n">
        <v>202409</v>
      </c>
      <c r="B10784" s="0" t="n">
        <v>202409</v>
      </c>
      <c r="C10784" s="37" t="s">
        <v>106</v>
      </c>
      <c r="D10784" s="37" t="s">
        <v>249</v>
      </c>
      <c r="E10784" s="0" t="n">
        <v>1</v>
      </c>
      <c r="F10784" s="38" t="s">
        <v>71</v>
      </c>
      <c r="G10784" s="37" t="s">
        <v>716</v>
      </c>
      <c r="H10784" s="0" t="n">
        <v>610745</v>
      </c>
      <c r="I10784" s="0" t="n">
        <v>94973</v>
      </c>
      <c r="J10784" s="0" t="n">
        <v>13930</v>
      </c>
    </row>
    <row r="10785" customFormat="false" ht="15" hidden="false" customHeight="false" outlineLevel="0" collapsed="false">
      <c r="A10785" s="0" t="n">
        <v>202409</v>
      </c>
      <c r="B10785" s="0" t="n">
        <v>202409</v>
      </c>
      <c r="C10785" s="37" t="s">
        <v>197</v>
      </c>
      <c r="D10785" s="37" t="s">
        <v>511</v>
      </c>
      <c r="E10785" s="0" t="n">
        <v>1</v>
      </c>
      <c r="F10785" s="38" t="s">
        <v>71</v>
      </c>
      <c r="G10785" s="37" t="s">
        <v>717</v>
      </c>
      <c r="H10785" s="0" t="n">
        <v>859033</v>
      </c>
      <c r="I10785" s="0" t="n">
        <v>216871</v>
      </c>
      <c r="J10785" s="0" t="n">
        <v>-7563</v>
      </c>
    </row>
    <row r="10786" customFormat="false" ht="15" hidden="false" customHeight="false" outlineLevel="0" collapsed="false">
      <c r="A10786" s="0" t="n">
        <v>202409</v>
      </c>
      <c r="B10786" s="0" t="n">
        <v>202409</v>
      </c>
      <c r="C10786" s="37" t="s">
        <v>149</v>
      </c>
      <c r="D10786" s="37" t="s">
        <v>150</v>
      </c>
      <c r="E10786" s="0" t="n">
        <v>1</v>
      </c>
      <c r="F10786" s="38" t="s">
        <v>71</v>
      </c>
      <c r="G10786" s="37" t="s">
        <v>718</v>
      </c>
      <c r="H10786" s="0" t="n">
        <v>1328801</v>
      </c>
      <c r="I10786" s="0" t="n">
        <v>418409</v>
      </c>
      <c r="J10786" s="0" t="n">
        <v>4956</v>
      </c>
    </row>
    <row r="10787" customFormat="false" ht="15" hidden="false" customHeight="false" outlineLevel="0" collapsed="false">
      <c r="A10787" s="0" t="n">
        <v>202409</v>
      </c>
      <c r="B10787" s="0" t="n">
        <v>202409</v>
      </c>
      <c r="C10787" s="37" t="s">
        <v>98</v>
      </c>
      <c r="D10787" s="37" t="s">
        <v>719</v>
      </c>
      <c r="E10787" s="0" t="n">
        <v>1</v>
      </c>
      <c r="F10787" s="38" t="s">
        <v>71</v>
      </c>
      <c r="G10787" s="37" t="s">
        <v>720</v>
      </c>
      <c r="H10787" s="0" t="n">
        <v>161458</v>
      </c>
      <c r="I10787" s="0" t="n">
        <v>68592</v>
      </c>
      <c r="J10787" s="0" t="n">
        <v>8988</v>
      </c>
    </row>
    <row r="10788" customFormat="false" ht="15" hidden="false" customHeight="false" outlineLevel="0" collapsed="false">
      <c r="A10788" s="0" t="n">
        <v>202409</v>
      </c>
      <c r="B10788" s="0" t="n">
        <v>202409</v>
      </c>
      <c r="C10788" s="37" t="s">
        <v>149</v>
      </c>
      <c r="D10788" s="37" t="s">
        <v>292</v>
      </c>
      <c r="E10788" s="0" t="n">
        <v>1</v>
      </c>
      <c r="F10788" s="38" t="s">
        <v>71</v>
      </c>
      <c r="G10788" s="37" t="s">
        <v>721</v>
      </c>
      <c r="H10788" s="0" t="n">
        <v>1541357</v>
      </c>
      <c r="I10788" s="0" t="n">
        <v>326406</v>
      </c>
      <c r="J10788" s="0" t="n">
        <v>71758</v>
      </c>
    </row>
    <row r="10789" customFormat="false" ht="15" hidden="false" customHeight="false" outlineLevel="0" collapsed="false">
      <c r="A10789" s="0" t="n">
        <v>202409</v>
      </c>
      <c r="B10789" s="0" t="n">
        <v>202409</v>
      </c>
      <c r="C10789" s="37" t="s">
        <v>178</v>
      </c>
      <c r="D10789" s="37" t="s">
        <v>167</v>
      </c>
      <c r="E10789" s="0" t="n">
        <v>1</v>
      </c>
      <c r="F10789" s="38" t="s">
        <v>71</v>
      </c>
      <c r="G10789" s="37" t="s">
        <v>722</v>
      </c>
      <c r="H10789" s="0" t="n">
        <v>122542</v>
      </c>
      <c r="I10789" s="0" t="n">
        <v>62145</v>
      </c>
      <c r="J10789" s="0" t="n">
        <v>13357</v>
      </c>
    </row>
    <row r="10790" customFormat="false" ht="15" hidden="false" customHeight="false" outlineLevel="0" collapsed="false">
      <c r="A10790" s="0" t="n">
        <v>202409</v>
      </c>
      <c r="B10790" s="0" t="n">
        <v>202409</v>
      </c>
      <c r="C10790" s="37" t="s">
        <v>106</v>
      </c>
      <c r="D10790" s="37" t="s">
        <v>723</v>
      </c>
      <c r="E10790" s="0" t="n">
        <v>1</v>
      </c>
      <c r="F10790" s="38" t="s">
        <v>71</v>
      </c>
      <c r="G10790" s="37" t="s">
        <v>724</v>
      </c>
      <c r="H10790" s="0" t="n">
        <v>644237</v>
      </c>
      <c r="I10790" s="0" t="n">
        <v>361989</v>
      </c>
      <c r="J10790" s="0" t="n">
        <v>40961</v>
      </c>
    </row>
    <row r="10791" customFormat="false" ht="15" hidden="false" customHeight="false" outlineLevel="0" collapsed="false">
      <c r="A10791" s="0" t="n">
        <v>202409</v>
      </c>
      <c r="B10791" s="0" t="n">
        <v>202409</v>
      </c>
      <c r="C10791" s="37" t="s">
        <v>158</v>
      </c>
      <c r="D10791" s="37" t="s">
        <v>618</v>
      </c>
      <c r="E10791" s="0" t="n">
        <v>1</v>
      </c>
      <c r="F10791" s="38" t="s">
        <v>71</v>
      </c>
      <c r="G10791" s="37" t="s">
        <v>725</v>
      </c>
      <c r="H10791" s="0" t="n">
        <v>578557</v>
      </c>
      <c r="I10791" s="0" t="n">
        <v>106725</v>
      </c>
      <c r="J10791" s="0" t="n">
        <v>12227</v>
      </c>
    </row>
    <row r="10792" customFormat="false" ht="15" hidden="false" customHeight="false" outlineLevel="0" collapsed="false">
      <c r="A10792" s="0" t="n">
        <v>202409</v>
      </c>
      <c r="B10792" s="0" t="n">
        <v>202409</v>
      </c>
      <c r="C10792" s="37" t="s">
        <v>178</v>
      </c>
      <c r="D10792" s="37" t="s">
        <v>391</v>
      </c>
      <c r="E10792" s="0" t="n">
        <v>1</v>
      </c>
      <c r="F10792" s="38" t="s">
        <v>71</v>
      </c>
      <c r="G10792" s="37" t="s">
        <v>726</v>
      </c>
      <c r="H10792" s="0" t="n">
        <v>236723</v>
      </c>
      <c r="I10792" s="0" t="n">
        <v>31261</v>
      </c>
      <c r="J10792" s="0" t="n">
        <v>6709</v>
      </c>
    </row>
    <row r="10793" customFormat="false" ht="15" hidden="false" customHeight="false" outlineLevel="0" collapsed="false">
      <c r="A10793" s="0" t="n">
        <v>202409</v>
      </c>
      <c r="B10793" s="0" t="n">
        <v>202409</v>
      </c>
      <c r="C10793" s="37" t="s">
        <v>184</v>
      </c>
      <c r="D10793" s="37" t="s">
        <v>200</v>
      </c>
      <c r="E10793" s="0" t="n">
        <v>1</v>
      </c>
      <c r="F10793" s="38" t="s">
        <v>71</v>
      </c>
      <c r="G10793" s="37" t="s">
        <v>727</v>
      </c>
      <c r="H10793" s="0" t="n">
        <v>556889</v>
      </c>
      <c r="I10793" s="0" t="n">
        <v>339882</v>
      </c>
      <c r="J10793" s="0" t="n">
        <v>-26359</v>
      </c>
    </row>
    <row r="10794" customFormat="false" ht="15" hidden="false" customHeight="false" outlineLevel="0" collapsed="false">
      <c r="A10794" s="0" t="n">
        <v>202409</v>
      </c>
      <c r="B10794" s="0" t="n">
        <v>202409</v>
      </c>
      <c r="C10794" s="37" t="s">
        <v>95</v>
      </c>
      <c r="D10794" s="37" t="s">
        <v>684</v>
      </c>
      <c r="E10794" s="0" t="n">
        <v>1</v>
      </c>
      <c r="F10794" s="38" t="s">
        <v>71</v>
      </c>
      <c r="G10794" s="37" t="s">
        <v>728</v>
      </c>
      <c r="H10794" s="0" t="n">
        <v>366222</v>
      </c>
      <c r="I10794" s="0" t="n">
        <v>206602</v>
      </c>
      <c r="J10794" s="0" t="n">
        <v>54282</v>
      </c>
    </row>
    <row r="10795" customFormat="false" ht="15" hidden="false" customHeight="false" outlineLevel="0" collapsed="false">
      <c r="A10795" s="0" t="n">
        <v>202409</v>
      </c>
      <c r="B10795" s="0" t="n">
        <v>202409</v>
      </c>
      <c r="C10795" s="37" t="s">
        <v>178</v>
      </c>
      <c r="D10795" s="37" t="s">
        <v>509</v>
      </c>
      <c r="E10795" s="0" t="n">
        <v>1</v>
      </c>
      <c r="F10795" s="38" t="s">
        <v>71</v>
      </c>
      <c r="G10795" s="37" t="s">
        <v>729</v>
      </c>
      <c r="H10795" s="0" t="n">
        <v>132462</v>
      </c>
      <c r="I10795" s="0" t="n">
        <v>50267</v>
      </c>
      <c r="J10795" s="0" t="n">
        <v>322</v>
      </c>
    </row>
    <row r="10796" customFormat="false" ht="15" hidden="false" customHeight="false" outlineLevel="0" collapsed="false">
      <c r="A10796" s="0" t="n">
        <v>202409</v>
      </c>
      <c r="B10796" s="0" t="n">
        <v>202409</v>
      </c>
      <c r="C10796" s="37" t="s">
        <v>136</v>
      </c>
      <c r="D10796" s="37" t="s">
        <v>700</v>
      </c>
      <c r="E10796" s="0" t="n">
        <v>1</v>
      </c>
      <c r="F10796" s="38" t="s">
        <v>71</v>
      </c>
      <c r="G10796" s="37" t="s">
        <v>730</v>
      </c>
      <c r="H10796" s="0" t="n">
        <v>358914</v>
      </c>
      <c r="I10796" s="0" t="n">
        <v>267973</v>
      </c>
      <c r="J10796" s="0" t="n">
        <v>28422</v>
      </c>
    </row>
    <row r="10797" customFormat="false" ht="15" hidden="false" customHeight="false" outlineLevel="0" collapsed="false">
      <c r="A10797" s="0" t="n">
        <v>202409</v>
      </c>
      <c r="B10797" s="0" t="n">
        <v>202409</v>
      </c>
      <c r="C10797" s="37" t="s">
        <v>184</v>
      </c>
      <c r="D10797" s="37" t="s">
        <v>311</v>
      </c>
      <c r="E10797" s="0" t="n">
        <v>1</v>
      </c>
      <c r="F10797" s="38" t="s">
        <v>71</v>
      </c>
      <c r="G10797" s="37" t="s">
        <v>731</v>
      </c>
      <c r="H10797" s="0" t="n">
        <v>144001</v>
      </c>
      <c r="I10797" s="0" t="n">
        <v>88967</v>
      </c>
      <c r="J10797" s="0" t="n">
        <v>2702</v>
      </c>
    </row>
    <row r="10798" customFormat="false" ht="15" hidden="false" customHeight="false" outlineLevel="0" collapsed="false">
      <c r="A10798" s="0" t="n">
        <v>202409</v>
      </c>
      <c r="B10798" s="0" t="n">
        <v>202409</v>
      </c>
      <c r="C10798" s="37" t="s">
        <v>101</v>
      </c>
      <c r="D10798" s="37" t="s">
        <v>253</v>
      </c>
      <c r="E10798" s="0" t="n">
        <v>1</v>
      </c>
      <c r="F10798" s="38" t="s">
        <v>71</v>
      </c>
      <c r="G10798" s="37" t="s">
        <v>732</v>
      </c>
      <c r="H10798" s="0" t="n">
        <v>761970</v>
      </c>
      <c r="I10798" s="0" t="n">
        <v>194712</v>
      </c>
      <c r="J10798" s="0" t="n">
        <v>-6932</v>
      </c>
    </row>
    <row r="10799" customFormat="false" ht="15" hidden="false" customHeight="false" outlineLevel="0" collapsed="false">
      <c r="A10799" s="0" t="n">
        <v>202409</v>
      </c>
      <c r="B10799" s="0" t="n">
        <v>202409</v>
      </c>
      <c r="C10799" s="37" t="s">
        <v>184</v>
      </c>
      <c r="D10799" s="37" t="s">
        <v>603</v>
      </c>
      <c r="E10799" s="0" t="n">
        <v>1</v>
      </c>
      <c r="F10799" s="38" t="s">
        <v>71</v>
      </c>
      <c r="G10799" s="37" t="s">
        <v>733</v>
      </c>
      <c r="H10799" s="0" t="n">
        <v>135163</v>
      </c>
      <c r="I10799" s="0" t="n">
        <v>152109</v>
      </c>
      <c r="J10799" s="0" t="n">
        <v>19190</v>
      </c>
    </row>
    <row r="10800" customFormat="false" ht="15" hidden="false" customHeight="false" outlineLevel="0" collapsed="false">
      <c r="A10800" s="0" t="n">
        <v>202409</v>
      </c>
      <c r="B10800" s="0" t="n">
        <v>202409</v>
      </c>
      <c r="C10800" s="37" t="s">
        <v>109</v>
      </c>
      <c r="D10800" s="37" t="s">
        <v>502</v>
      </c>
      <c r="E10800" s="0" t="n">
        <v>1</v>
      </c>
      <c r="F10800" s="38" t="s">
        <v>71</v>
      </c>
      <c r="G10800" s="37" t="s">
        <v>734</v>
      </c>
      <c r="H10800" s="0" t="n">
        <v>1186068</v>
      </c>
      <c r="I10800" s="0" t="n">
        <v>356937</v>
      </c>
      <c r="J10800" s="0" t="n">
        <v>36998</v>
      </c>
    </row>
    <row r="10801" customFormat="false" ht="15" hidden="false" customHeight="false" outlineLevel="0" collapsed="false">
      <c r="A10801" s="0" t="n">
        <v>202409</v>
      </c>
      <c r="B10801" s="0" t="n">
        <v>202409</v>
      </c>
      <c r="C10801" s="37" t="s">
        <v>158</v>
      </c>
      <c r="D10801" s="37" t="s">
        <v>693</v>
      </c>
      <c r="E10801" s="0" t="n">
        <v>1</v>
      </c>
      <c r="F10801" s="38" t="s">
        <v>71</v>
      </c>
      <c r="G10801" s="37" t="s">
        <v>735</v>
      </c>
      <c r="H10801" s="0" t="n">
        <v>197830</v>
      </c>
      <c r="I10801" s="0" t="n">
        <v>57425</v>
      </c>
      <c r="J10801" s="0" t="n">
        <v>3989</v>
      </c>
    </row>
    <row r="10802" customFormat="false" ht="15" hidden="false" customHeight="false" outlineLevel="0" collapsed="false">
      <c r="A10802" s="0" t="n">
        <v>202409</v>
      </c>
      <c r="B10802" s="0" t="n">
        <v>202409</v>
      </c>
      <c r="C10802" s="37" t="s">
        <v>95</v>
      </c>
      <c r="D10802" s="37" t="s">
        <v>714</v>
      </c>
      <c r="E10802" s="0" t="n">
        <v>1</v>
      </c>
      <c r="F10802" s="38" t="s">
        <v>71</v>
      </c>
      <c r="G10802" s="37" t="s">
        <v>736</v>
      </c>
      <c r="H10802" s="0" t="n">
        <v>306935</v>
      </c>
      <c r="I10802" s="0" t="n">
        <v>141374</v>
      </c>
      <c r="J10802" s="0" t="n">
        <v>9152</v>
      </c>
    </row>
    <row r="10803" customFormat="false" ht="15" hidden="false" customHeight="false" outlineLevel="0" collapsed="false">
      <c r="A10803" s="0" t="n">
        <v>202409</v>
      </c>
      <c r="B10803" s="0" t="n">
        <v>202409</v>
      </c>
      <c r="C10803" s="37" t="s">
        <v>112</v>
      </c>
      <c r="D10803" s="37" t="s">
        <v>243</v>
      </c>
      <c r="E10803" s="0" t="n">
        <v>1</v>
      </c>
      <c r="F10803" s="38" t="s">
        <v>71</v>
      </c>
      <c r="G10803" s="37" t="s">
        <v>737</v>
      </c>
      <c r="H10803" s="0" t="n">
        <v>238839</v>
      </c>
      <c r="I10803" s="0" t="n">
        <v>45250</v>
      </c>
      <c r="J10803" s="0" t="n">
        <v>10525</v>
      </c>
    </row>
    <row r="10804" customFormat="false" ht="15" hidden="false" customHeight="false" outlineLevel="0" collapsed="false">
      <c r="A10804" s="0" t="n">
        <v>202409</v>
      </c>
      <c r="B10804" s="0" t="n">
        <v>202409</v>
      </c>
      <c r="C10804" s="37" t="s">
        <v>98</v>
      </c>
      <c r="D10804" s="37" t="s">
        <v>298</v>
      </c>
      <c r="E10804" s="0" t="n">
        <v>1</v>
      </c>
      <c r="F10804" s="38" t="s">
        <v>71</v>
      </c>
      <c r="G10804" s="37" t="s">
        <v>738</v>
      </c>
      <c r="H10804" s="0" t="n">
        <v>3169884</v>
      </c>
      <c r="I10804" s="0" t="n">
        <v>1287189</v>
      </c>
      <c r="J10804" s="0" t="n">
        <v>385230</v>
      </c>
    </row>
    <row r="10805" customFormat="false" ht="15" hidden="false" customHeight="false" outlineLevel="0" collapsed="false">
      <c r="A10805" s="0" t="n">
        <v>202409</v>
      </c>
      <c r="B10805" s="0" t="n">
        <v>202409</v>
      </c>
      <c r="C10805" s="37" t="s">
        <v>178</v>
      </c>
      <c r="D10805" s="37" t="s">
        <v>253</v>
      </c>
      <c r="E10805" s="0" t="n">
        <v>1</v>
      </c>
      <c r="F10805" s="38" t="s">
        <v>71</v>
      </c>
      <c r="G10805" s="37" t="s">
        <v>739</v>
      </c>
      <c r="H10805" s="0" t="n">
        <v>835967</v>
      </c>
      <c r="I10805" s="0" t="n">
        <v>353663</v>
      </c>
      <c r="J10805" s="0" t="n">
        <v>72603</v>
      </c>
    </row>
    <row r="10806" customFormat="false" ht="15" hidden="false" customHeight="false" outlineLevel="0" collapsed="false">
      <c r="A10806" s="0" t="n">
        <v>202409</v>
      </c>
      <c r="B10806" s="0" t="n">
        <v>202409</v>
      </c>
      <c r="C10806" s="37" t="s">
        <v>136</v>
      </c>
      <c r="D10806" s="37" t="s">
        <v>159</v>
      </c>
      <c r="E10806" s="0" t="n">
        <v>1</v>
      </c>
      <c r="F10806" s="38" t="s">
        <v>71</v>
      </c>
      <c r="G10806" s="37" t="s">
        <v>740</v>
      </c>
      <c r="H10806" s="0" t="n">
        <v>423413</v>
      </c>
      <c r="I10806" s="0" t="n">
        <v>166256</v>
      </c>
      <c r="J10806" s="0" t="n">
        <v>17913</v>
      </c>
    </row>
    <row r="10807" customFormat="false" ht="15" hidden="false" customHeight="false" outlineLevel="0" collapsed="false">
      <c r="A10807" s="0" t="n">
        <v>202409</v>
      </c>
      <c r="B10807" s="0" t="n">
        <v>202409</v>
      </c>
      <c r="C10807" s="37" t="s">
        <v>124</v>
      </c>
      <c r="D10807" s="37" t="s">
        <v>412</v>
      </c>
      <c r="E10807" s="0" t="n">
        <v>1</v>
      </c>
      <c r="F10807" s="38" t="s">
        <v>71</v>
      </c>
      <c r="G10807" s="37" t="s">
        <v>741</v>
      </c>
      <c r="H10807" s="0" t="n">
        <v>958048</v>
      </c>
      <c r="I10807" s="0" t="n">
        <v>158027</v>
      </c>
      <c r="J10807" s="0" t="n">
        <v>-13231</v>
      </c>
    </row>
    <row r="10808" customFormat="false" ht="15" hidden="false" customHeight="false" outlineLevel="0" collapsed="false">
      <c r="A10808" s="0" t="n">
        <v>202409</v>
      </c>
      <c r="B10808" s="0" t="n">
        <v>202409</v>
      </c>
      <c r="C10808" s="37" t="s">
        <v>124</v>
      </c>
      <c r="D10808" s="37" t="s">
        <v>452</v>
      </c>
      <c r="E10808" s="0" t="n">
        <v>1</v>
      </c>
      <c r="F10808" s="38" t="s">
        <v>71</v>
      </c>
      <c r="G10808" s="37" t="s">
        <v>742</v>
      </c>
      <c r="H10808" s="0" t="n">
        <v>41579</v>
      </c>
      <c r="I10808" s="0" t="n">
        <v>12073</v>
      </c>
      <c r="J10808" s="0" t="n">
        <v>1723</v>
      </c>
    </row>
    <row r="10809" customFormat="false" ht="15" hidden="false" customHeight="false" outlineLevel="0" collapsed="false">
      <c r="A10809" s="0" t="n">
        <v>202409</v>
      </c>
      <c r="B10809" s="0" t="n">
        <v>202409</v>
      </c>
      <c r="C10809" s="37" t="s">
        <v>184</v>
      </c>
      <c r="D10809" s="37" t="s">
        <v>655</v>
      </c>
      <c r="E10809" s="0" t="n">
        <v>1</v>
      </c>
      <c r="F10809" s="38" t="s">
        <v>71</v>
      </c>
      <c r="G10809" s="37" t="s">
        <v>743</v>
      </c>
      <c r="H10809" s="0" t="n">
        <v>427939</v>
      </c>
      <c r="I10809" s="0" t="n">
        <v>425190</v>
      </c>
      <c r="J10809" s="0" t="n">
        <v>62562</v>
      </c>
    </row>
    <row r="10810" customFormat="false" ht="15" hidden="false" customHeight="false" outlineLevel="0" collapsed="false">
      <c r="A10810" s="0" t="n">
        <v>202409</v>
      </c>
      <c r="B10810" s="0" t="n">
        <v>202409</v>
      </c>
      <c r="C10810" s="37" t="s">
        <v>124</v>
      </c>
      <c r="D10810" s="37" t="s">
        <v>744</v>
      </c>
      <c r="E10810" s="0" t="n">
        <v>1</v>
      </c>
      <c r="F10810" s="38" t="s">
        <v>71</v>
      </c>
      <c r="G10810" s="37" t="s">
        <v>745</v>
      </c>
      <c r="H10810" s="0" t="n">
        <v>4627189</v>
      </c>
      <c r="I10810" s="0" t="n">
        <v>2518064</v>
      </c>
      <c r="J10810" s="0" t="n">
        <v>395672</v>
      </c>
    </row>
    <row r="10811" customFormat="false" ht="15" hidden="false" customHeight="false" outlineLevel="0" collapsed="false">
      <c r="A10811" s="0" t="n">
        <v>202409</v>
      </c>
      <c r="B10811" s="0" t="n">
        <v>202409</v>
      </c>
      <c r="C10811" s="37" t="s">
        <v>136</v>
      </c>
      <c r="D10811" s="37" t="s">
        <v>603</v>
      </c>
      <c r="E10811" s="0" t="n">
        <v>1</v>
      </c>
      <c r="F10811" s="38" t="s">
        <v>71</v>
      </c>
      <c r="G10811" s="37" t="s">
        <v>746</v>
      </c>
      <c r="H10811" s="0" t="n">
        <v>670594</v>
      </c>
      <c r="I10811" s="0" t="n">
        <v>177913</v>
      </c>
      <c r="J10811" s="0" t="n">
        <v>-6066</v>
      </c>
    </row>
    <row r="10812" customFormat="false" ht="15" hidden="false" customHeight="false" outlineLevel="0" collapsed="false">
      <c r="A10812" s="0" t="n">
        <v>202409</v>
      </c>
      <c r="B10812" s="0" t="n">
        <v>202409</v>
      </c>
      <c r="C10812" s="37" t="s">
        <v>109</v>
      </c>
      <c r="D10812" s="37" t="s">
        <v>99</v>
      </c>
      <c r="E10812" s="0" t="n">
        <v>1</v>
      </c>
      <c r="F10812" s="38" t="s">
        <v>71</v>
      </c>
      <c r="G10812" s="37" t="s">
        <v>747</v>
      </c>
      <c r="H10812" s="0" t="n">
        <v>570447</v>
      </c>
      <c r="I10812" s="0" t="n">
        <v>161457</v>
      </c>
      <c r="J10812" s="0" t="n">
        <v>26641</v>
      </c>
    </row>
    <row r="10813" customFormat="false" ht="15" hidden="false" customHeight="false" outlineLevel="0" collapsed="false">
      <c r="A10813" s="0" t="n">
        <v>202409</v>
      </c>
      <c r="B10813" s="0" t="n">
        <v>202409</v>
      </c>
      <c r="C10813" s="37" t="s">
        <v>178</v>
      </c>
      <c r="D10813" s="37" t="s">
        <v>107</v>
      </c>
      <c r="E10813" s="0" t="n">
        <v>1</v>
      </c>
      <c r="F10813" s="38" t="s">
        <v>71</v>
      </c>
      <c r="G10813" s="37" t="s">
        <v>748</v>
      </c>
      <c r="H10813" s="0" t="n">
        <v>1191664</v>
      </c>
      <c r="I10813" s="0" t="n">
        <v>253537</v>
      </c>
      <c r="J10813" s="0" t="n">
        <v>59875</v>
      </c>
    </row>
    <row r="10814" customFormat="false" ht="15" hidden="false" customHeight="false" outlineLevel="0" collapsed="false">
      <c r="A10814" s="0" t="n">
        <v>202409</v>
      </c>
      <c r="B10814" s="0" t="n">
        <v>202409</v>
      </c>
      <c r="C10814" s="37" t="s">
        <v>136</v>
      </c>
      <c r="D10814" s="37" t="s">
        <v>723</v>
      </c>
      <c r="E10814" s="0" t="n">
        <v>1</v>
      </c>
      <c r="F10814" s="38" t="s">
        <v>71</v>
      </c>
      <c r="G10814" s="37" t="s">
        <v>749</v>
      </c>
      <c r="H10814" s="0" t="n">
        <v>1387110</v>
      </c>
      <c r="I10814" s="0" t="n">
        <v>227454</v>
      </c>
      <c r="J10814" s="0" t="n">
        <v>-4154</v>
      </c>
    </row>
    <row r="10815" customFormat="false" ht="15" hidden="false" customHeight="false" outlineLevel="0" collapsed="false">
      <c r="A10815" s="0" t="n">
        <v>202409</v>
      </c>
      <c r="B10815" s="0" t="n">
        <v>202409</v>
      </c>
      <c r="C10815" s="37" t="s">
        <v>98</v>
      </c>
      <c r="D10815" s="37" t="s">
        <v>208</v>
      </c>
      <c r="E10815" s="0" t="n">
        <v>1</v>
      </c>
      <c r="F10815" s="38" t="s">
        <v>71</v>
      </c>
      <c r="G10815" s="37" t="s">
        <v>750</v>
      </c>
      <c r="H10815" s="0" t="n">
        <v>41766</v>
      </c>
      <c r="I10815" s="0" t="n">
        <v>9420</v>
      </c>
      <c r="J10815" s="0" t="n">
        <v>1399</v>
      </c>
    </row>
    <row r="10816" customFormat="false" ht="15" hidden="false" customHeight="false" outlineLevel="0" collapsed="false">
      <c r="A10816" s="0" t="n">
        <v>202409</v>
      </c>
      <c r="B10816" s="0" t="n">
        <v>202409</v>
      </c>
      <c r="C10816" s="37" t="s">
        <v>149</v>
      </c>
      <c r="D10816" s="37" t="s">
        <v>385</v>
      </c>
      <c r="E10816" s="0" t="n">
        <v>1</v>
      </c>
      <c r="F10816" s="38" t="s">
        <v>71</v>
      </c>
      <c r="G10816" s="37" t="s">
        <v>751</v>
      </c>
      <c r="H10816" s="0" t="n">
        <v>80751</v>
      </c>
      <c r="I10816" s="0" t="n">
        <v>34335</v>
      </c>
      <c r="J10816" s="0" t="n">
        <v>-40</v>
      </c>
    </row>
    <row r="10817" customFormat="false" ht="15" hidden="false" customHeight="false" outlineLevel="0" collapsed="false">
      <c r="A10817" s="0" t="n">
        <v>202409</v>
      </c>
      <c r="B10817" s="0" t="n">
        <v>202409</v>
      </c>
      <c r="C10817" s="37" t="s">
        <v>115</v>
      </c>
      <c r="D10817" s="37" t="s">
        <v>476</v>
      </c>
      <c r="E10817" s="0" t="n">
        <v>1</v>
      </c>
      <c r="F10817" s="38" t="s">
        <v>71</v>
      </c>
      <c r="G10817" s="37" t="s">
        <v>752</v>
      </c>
      <c r="H10817" s="0" t="n">
        <v>666331</v>
      </c>
      <c r="I10817" s="0" t="n">
        <v>149959</v>
      </c>
      <c r="J10817" s="0" t="n">
        <v>10433</v>
      </c>
    </row>
    <row r="10818" customFormat="false" ht="15" hidden="false" customHeight="false" outlineLevel="0" collapsed="false">
      <c r="A10818" s="0" t="n">
        <v>202409</v>
      </c>
      <c r="B10818" s="0" t="n">
        <v>202409</v>
      </c>
      <c r="C10818" s="37" t="s">
        <v>101</v>
      </c>
      <c r="D10818" s="37" t="s">
        <v>425</v>
      </c>
      <c r="E10818" s="0" t="n">
        <v>1</v>
      </c>
      <c r="F10818" s="38" t="s">
        <v>71</v>
      </c>
      <c r="G10818" s="37" t="s">
        <v>753</v>
      </c>
      <c r="H10818" s="0" t="n">
        <v>260928</v>
      </c>
      <c r="I10818" s="0" t="n">
        <v>116765</v>
      </c>
      <c r="J10818" s="0" t="n">
        <v>-1736</v>
      </c>
    </row>
    <row r="10819" customFormat="false" ht="15" hidden="false" customHeight="false" outlineLevel="0" collapsed="false">
      <c r="A10819" s="0" t="n">
        <v>202409</v>
      </c>
      <c r="B10819" s="0" t="n">
        <v>202409</v>
      </c>
      <c r="C10819" s="37" t="s">
        <v>124</v>
      </c>
      <c r="D10819" s="37" t="s">
        <v>243</v>
      </c>
      <c r="E10819" s="0" t="n">
        <v>1</v>
      </c>
      <c r="F10819" s="38" t="s">
        <v>71</v>
      </c>
      <c r="G10819" s="37" t="s">
        <v>754</v>
      </c>
      <c r="H10819" s="0" t="n">
        <v>2625920</v>
      </c>
      <c r="I10819" s="0" t="n">
        <v>1265313</v>
      </c>
      <c r="J10819" s="0" t="n">
        <v>56849</v>
      </c>
    </row>
    <row r="10820" customFormat="false" ht="15" hidden="false" customHeight="false" outlineLevel="0" collapsed="false">
      <c r="A10820" s="0" t="n">
        <v>202409</v>
      </c>
      <c r="B10820" s="0" t="n">
        <v>202409</v>
      </c>
      <c r="C10820" s="37" t="s">
        <v>136</v>
      </c>
      <c r="D10820" s="37" t="s">
        <v>300</v>
      </c>
      <c r="E10820" s="0" t="n">
        <v>1</v>
      </c>
      <c r="F10820" s="38" t="s">
        <v>71</v>
      </c>
      <c r="G10820" s="37" t="s">
        <v>755</v>
      </c>
      <c r="H10820" s="0" t="n">
        <v>491350</v>
      </c>
      <c r="I10820" s="0" t="n">
        <v>292270</v>
      </c>
      <c r="J10820" s="0" t="n">
        <v>13358</v>
      </c>
    </row>
    <row r="10821" customFormat="false" ht="15" hidden="false" customHeight="false" outlineLevel="0" collapsed="false">
      <c r="A10821" s="0" t="n">
        <v>202409</v>
      </c>
      <c r="B10821" s="0" t="n">
        <v>202409</v>
      </c>
      <c r="C10821" s="37" t="s">
        <v>178</v>
      </c>
      <c r="D10821" s="37" t="s">
        <v>756</v>
      </c>
      <c r="E10821" s="0" t="n">
        <v>1</v>
      </c>
      <c r="F10821" s="38" t="s">
        <v>71</v>
      </c>
      <c r="G10821" s="37" t="s">
        <v>757</v>
      </c>
      <c r="H10821" s="0" t="n">
        <v>59481</v>
      </c>
      <c r="I10821" s="0" t="n">
        <v>19196</v>
      </c>
      <c r="J10821" s="0" t="n">
        <v>2327</v>
      </c>
    </row>
    <row r="10822" customFormat="false" ht="15" hidden="false" customHeight="false" outlineLevel="0" collapsed="false">
      <c r="A10822" s="0" t="n">
        <v>202409</v>
      </c>
      <c r="B10822" s="0" t="n">
        <v>202409</v>
      </c>
      <c r="C10822" s="37" t="s">
        <v>152</v>
      </c>
      <c r="D10822" s="37" t="s">
        <v>420</v>
      </c>
      <c r="E10822" s="0" t="n">
        <v>1</v>
      </c>
      <c r="F10822" s="38" t="s">
        <v>71</v>
      </c>
      <c r="G10822" s="37" t="s">
        <v>758</v>
      </c>
      <c r="H10822" s="0" t="n">
        <v>125660</v>
      </c>
      <c r="I10822" s="0" t="n">
        <v>69624</v>
      </c>
      <c r="J10822" s="0" t="n">
        <v>11769</v>
      </c>
    </row>
    <row r="10823" customFormat="false" ht="15" hidden="false" customHeight="false" outlineLevel="0" collapsed="false">
      <c r="A10823" s="0" t="n">
        <v>202409</v>
      </c>
      <c r="B10823" s="0" t="n">
        <v>202409</v>
      </c>
      <c r="C10823" s="37" t="s">
        <v>115</v>
      </c>
      <c r="D10823" s="37" t="s">
        <v>626</v>
      </c>
      <c r="E10823" s="0" t="n">
        <v>1</v>
      </c>
      <c r="F10823" s="38" t="s">
        <v>71</v>
      </c>
      <c r="G10823" s="37" t="s">
        <v>759</v>
      </c>
      <c r="H10823" s="0" t="n">
        <v>22513</v>
      </c>
      <c r="I10823" s="0" t="n">
        <v>11920</v>
      </c>
      <c r="J10823" s="0" t="n">
        <v>2403</v>
      </c>
    </row>
    <row r="10824" customFormat="false" ht="15" hidden="false" customHeight="false" outlineLevel="0" collapsed="false">
      <c r="A10824" s="0" t="n">
        <v>202409</v>
      </c>
      <c r="B10824" s="0" t="n">
        <v>202409</v>
      </c>
      <c r="C10824" s="37" t="s">
        <v>184</v>
      </c>
      <c r="D10824" s="37" t="s">
        <v>425</v>
      </c>
      <c r="E10824" s="0" t="n">
        <v>1</v>
      </c>
      <c r="F10824" s="38" t="s">
        <v>71</v>
      </c>
      <c r="G10824" s="37" t="s">
        <v>760</v>
      </c>
      <c r="H10824" s="0" t="n">
        <v>392231</v>
      </c>
      <c r="I10824" s="0" t="n">
        <v>103803</v>
      </c>
      <c r="J10824" s="0" t="n">
        <v>1537</v>
      </c>
    </row>
    <row r="10825" customFormat="false" ht="15" hidden="false" customHeight="false" outlineLevel="0" collapsed="false">
      <c r="A10825" s="0" t="n">
        <v>202409</v>
      </c>
      <c r="B10825" s="0" t="n">
        <v>202409</v>
      </c>
      <c r="C10825" s="37" t="s">
        <v>95</v>
      </c>
      <c r="D10825" s="37" t="s">
        <v>618</v>
      </c>
      <c r="E10825" s="0" t="n">
        <v>1</v>
      </c>
      <c r="F10825" s="38" t="s">
        <v>71</v>
      </c>
      <c r="G10825" s="37" t="s">
        <v>761</v>
      </c>
      <c r="H10825" s="0" t="n">
        <v>337390</v>
      </c>
      <c r="I10825" s="0" t="n">
        <v>80867</v>
      </c>
      <c r="J10825" s="0" t="n">
        <v>9379</v>
      </c>
    </row>
    <row r="10826" customFormat="false" ht="15" hidden="false" customHeight="false" outlineLevel="0" collapsed="false">
      <c r="A10826" s="0" t="n">
        <v>202409</v>
      </c>
      <c r="B10826" s="0" t="n">
        <v>202409</v>
      </c>
      <c r="C10826" s="37" t="s">
        <v>152</v>
      </c>
      <c r="D10826" s="37" t="s">
        <v>372</v>
      </c>
      <c r="E10826" s="0" t="n">
        <v>1</v>
      </c>
      <c r="F10826" s="38" t="s">
        <v>71</v>
      </c>
      <c r="G10826" s="37" t="s">
        <v>762</v>
      </c>
      <c r="H10826" s="0" t="n">
        <v>343271</v>
      </c>
      <c r="I10826" s="0" t="n">
        <v>119484</v>
      </c>
      <c r="J10826" s="0" t="n">
        <v>-3563</v>
      </c>
    </row>
    <row r="10827" customFormat="false" ht="15" hidden="false" customHeight="false" outlineLevel="0" collapsed="false">
      <c r="A10827" s="0" t="n">
        <v>202409</v>
      </c>
      <c r="B10827" s="0" t="n">
        <v>202409</v>
      </c>
      <c r="C10827" s="37" t="s">
        <v>158</v>
      </c>
      <c r="D10827" s="37" t="s">
        <v>461</v>
      </c>
      <c r="E10827" s="0" t="n">
        <v>1</v>
      </c>
      <c r="F10827" s="38" t="s">
        <v>71</v>
      </c>
      <c r="G10827" s="37" t="s">
        <v>763</v>
      </c>
      <c r="H10827" s="0" t="n">
        <v>2642895</v>
      </c>
      <c r="I10827" s="0" t="n">
        <v>952688</v>
      </c>
      <c r="J10827" s="0" t="n">
        <v>65670</v>
      </c>
    </row>
    <row r="10828" customFormat="false" ht="15" hidden="false" customHeight="false" outlineLevel="0" collapsed="false">
      <c r="A10828" s="0" t="n">
        <v>202409</v>
      </c>
      <c r="B10828" s="0" t="n">
        <v>202409</v>
      </c>
      <c r="C10828" s="37" t="s">
        <v>106</v>
      </c>
      <c r="D10828" s="37" t="s">
        <v>116</v>
      </c>
      <c r="E10828" s="0" t="n">
        <v>1</v>
      </c>
      <c r="F10828" s="38" t="s">
        <v>71</v>
      </c>
      <c r="G10828" s="37" t="s">
        <v>764</v>
      </c>
      <c r="H10828" s="0" t="n">
        <v>1617108</v>
      </c>
      <c r="I10828" s="0" t="n">
        <v>585541</v>
      </c>
      <c r="J10828" s="0" t="n">
        <v>49346</v>
      </c>
    </row>
    <row r="10829" customFormat="false" ht="15" hidden="false" customHeight="false" outlineLevel="0" collapsed="false">
      <c r="A10829" s="0" t="n">
        <v>202409</v>
      </c>
      <c r="B10829" s="0" t="n">
        <v>202409</v>
      </c>
      <c r="C10829" s="37" t="s">
        <v>109</v>
      </c>
      <c r="D10829" s="37" t="s">
        <v>540</v>
      </c>
      <c r="E10829" s="0" t="n">
        <v>1</v>
      </c>
      <c r="F10829" s="38" t="s">
        <v>71</v>
      </c>
      <c r="G10829" s="37" t="s">
        <v>765</v>
      </c>
      <c r="H10829" s="0" t="n">
        <v>473259</v>
      </c>
      <c r="I10829" s="0" t="n">
        <v>55818</v>
      </c>
      <c r="J10829" s="0" t="n">
        <v>-684</v>
      </c>
    </row>
    <row r="10830" customFormat="false" ht="15" hidden="false" customHeight="false" outlineLevel="0" collapsed="false">
      <c r="A10830" s="0" t="n">
        <v>202409</v>
      </c>
      <c r="B10830" s="0" t="n">
        <v>202409</v>
      </c>
      <c r="C10830" s="37" t="s">
        <v>178</v>
      </c>
      <c r="D10830" s="37" t="s">
        <v>364</v>
      </c>
      <c r="E10830" s="0" t="n">
        <v>1</v>
      </c>
      <c r="F10830" s="38" t="s">
        <v>71</v>
      </c>
      <c r="G10830" s="37" t="s">
        <v>766</v>
      </c>
      <c r="H10830" s="0" t="n">
        <v>33176</v>
      </c>
      <c r="I10830" s="0" t="n">
        <v>7640</v>
      </c>
      <c r="J10830" s="0" t="n">
        <v>1038</v>
      </c>
    </row>
    <row r="10831" customFormat="false" ht="15" hidden="false" customHeight="false" outlineLevel="0" collapsed="false">
      <c r="A10831" s="0" t="n">
        <v>202409</v>
      </c>
      <c r="B10831" s="0" t="n">
        <v>202409</v>
      </c>
      <c r="C10831" s="37" t="s">
        <v>184</v>
      </c>
      <c r="D10831" s="37" t="s">
        <v>571</v>
      </c>
      <c r="E10831" s="0" t="n">
        <v>1</v>
      </c>
      <c r="F10831" s="38" t="s">
        <v>71</v>
      </c>
      <c r="G10831" s="37" t="s">
        <v>767</v>
      </c>
      <c r="H10831" s="0" t="n">
        <v>1131138</v>
      </c>
      <c r="I10831" s="0" t="n">
        <v>362291</v>
      </c>
      <c r="J10831" s="0" t="n">
        <v>23340</v>
      </c>
    </row>
    <row r="10832" customFormat="false" ht="15" hidden="false" customHeight="false" outlineLevel="0" collapsed="false">
      <c r="A10832" s="0" t="n">
        <v>202409</v>
      </c>
      <c r="B10832" s="0" t="n">
        <v>202409</v>
      </c>
      <c r="C10832" s="37" t="s">
        <v>136</v>
      </c>
      <c r="D10832" s="37" t="s">
        <v>509</v>
      </c>
      <c r="E10832" s="0" t="n">
        <v>1</v>
      </c>
      <c r="F10832" s="38" t="s">
        <v>71</v>
      </c>
      <c r="G10832" s="37" t="s">
        <v>768</v>
      </c>
      <c r="H10832" s="0" t="n">
        <v>1066447</v>
      </c>
      <c r="I10832" s="0" t="n">
        <v>451066</v>
      </c>
      <c r="J10832" s="0" t="n">
        <v>43048</v>
      </c>
    </row>
    <row r="10833" customFormat="false" ht="15" hidden="false" customHeight="false" outlineLevel="0" collapsed="false">
      <c r="A10833" s="0" t="n">
        <v>202409</v>
      </c>
      <c r="B10833" s="0" t="n">
        <v>202409</v>
      </c>
      <c r="C10833" s="37" t="s">
        <v>136</v>
      </c>
      <c r="D10833" s="37" t="s">
        <v>258</v>
      </c>
      <c r="E10833" s="0" t="n">
        <v>1</v>
      </c>
      <c r="F10833" s="38" t="s">
        <v>71</v>
      </c>
      <c r="G10833" s="37" t="s">
        <v>769</v>
      </c>
      <c r="H10833" s="0" t="n">
        <v>877463</v>
      </c>
      <c r="I10833" s="0" t="n">
        <v>307410</v>
      </c>
      <c r="J10833" s="0" t="n">
        <v>62235</v>
      </c>
    </row>
    <row r="10834" customFormat="false" ht="15" hidden="false" customHeight="false" outlineLevel="0" collapsed="false">
      <c r="A10834" s="0" t="n">
        <v>202409</v>
      </c>
      <c r="B10834" s="0" t="n">
        <v>202409</v>
      </c>
      <c r="C10834" s="37" t="s">
        <v>115</v>
      </c>
      <c r="D10834" s="37" t="s">
        <v>288</v>
      </c>
      <c r="E10834" s="0" t="n">
        <v>1</v>
      </c>
      <c r="F10834" s="38" t="s">
        <v>71</v>
      </c>
      <c r="G10834" s="37" t="s">
        <v>770</v>
      </c>
      <c r="H10834" s="0" t="n">
        <v>1813542</v>
      </c>
      <c r="I10834" s="0" t="n">
        <v>828264</v>
      </c>
      <c r="J10834" s="0" t="n">
        <v>30838</v>
      </c>
    </row>
    <row r="10835" customFormat="false" ht="15" hidden="false" customHeight="false" outlineLevel="0" collapsed="false">
      <c r="A10835" s="0" t="n">
        <v>202409</v>
      </c>
      <c r="B10835" s="0" t="n">
        <v>202409</v>
      </c>
      <c r="C10835" s="37" t="s">
        <v>109</v>
      </c>
      <c r="D10835" s="37" t="s">
        <v>412</v>
      </c>
      <c r="E10835" s="0" t="n">
        <v>1</v>
      </c>
      <c r="F10835" s="38" t="s">
        <v>71</v>
      </c>
      <c r="G10835" s="37" t="s">
        <v>771</v>
      </c>
      <c r="H10835" s="0" t="n">
        <v>164346</v>
      </c>
      <c r="I10835" s="0" t="n">
        <v>37147</v>
      </c>
      <c r="J10835" s="0" t="n">
        <v>6130</v>
      </c>
    </row>
    <row r="10836" customFormat="false" ht="15" hidden="false" customHeight="false" outlineLevel="0" collapsed="false">
      <c r="A10836" s="0" t="n">
        <v>202409</v>
      </c>
      <c r="B10836" s="0" t="n">
        <v>202409</v>
      </c>
      <c r="C10836" s="37" t="s">
        <v>98</v>
      </c>
      <c r="D10836" s="37" t="s">
        <v>233</v>
      </c>
      <c r="E10836" s="0" t="n">
        <v>1</v>
      </c>
      <c r="F10836" s="38" t="s">
        <v>71</v>
      </c>
      <c r="G10836" s="37" t="s">
        <v>772</v>
      </c>
      <c r="H10836" s="0" t="n">
        <v>7181069</v>
      </c>
      <c r="I10836" s="0" t="n">
        <v>1635426</v>
      </c>
      <c r="J10836" s="0" t="n">
        <v>366806</v>
      </c>
    </row>
    <row r="10837" customFormat="false" ht="15" hidden="false" customHeight="false" outlineLevel="0" collapsed="false">
      <c r="A10837" s="0" t="n">
        <v>202409</v>
      </c>
      <c r="B10837" s="0" t="n">
        <v>202409</v>
      </c>
      <c r="C10837" s="37" t="s">
        <v>178</v>
      </c>
      <c r="D10837" s="37" t="s">
        <v>294</v>
      </c>
      <c r="E10837" s="0" t="n">
        <v>1</v>
      </c>
      <c r="F10837" s="38" t="s">
        <v>71</v>
      </c>
      <c r="G10837" s="37" t="s">
        <v>773</v>
      </c>
      <c r="H10837" s="0" t="n">
        <v>166155</v>
      </c>
      <c r="I10837" s="0" t="n">
        <v>34320</v>
      </c>
      <c r="J10837" s="0" t="n">
        <v>7487</v>
      </c>
    </row>
    <row r="10838" customFormat="false" ht="15" hidden="false" customHeight="false" outlineLevel="0" collapsed="false">
      <c r="A10838" s="0" t="n">
        <v>202409</v>
      </c>
      <c r="B10838" s="0" t="n">
        <v>202409</v>
      </c>
      <c r="C10838" s="37" t="s">
        <v>149</v>
      </c>
      <c r="D10838" s="37" t="s">
        <v>130</v>
      </c>
      <c r="E10838" s="0" t="n">
        <v>1</v>
      </c>
      <c r="F10838" s="38" t="s">
        <v>71</v>
      </c>
      <c r="G10838" s="37" t="s">
        <v>774</v>
      </c>
      <c r="H10838" s="0" t="n">
        <v>1567071</v>
      </c>
      <c r="I10838" s="0" t="n">
        <v>366814</v>
      </c>
      <c r="J10838" s="0" t="n">
        <v>22444</v>
      </c>
    </row>
    <row r="10839" customFormat="false" ht="15" hidden="false" customHeight="false" outlineLevel="0" collapsed="false">
      <c r="A10839" s="0" t="n">
        <v>202409</v>
      </c>
      <c r="B10839" s="0" t="n">
        <v>202409</v>
      </c>
      <c r="C10839" s="37" t="s">
        <v>109</v>
      </c>
      <c r="D10839" s="37" t="s">
        <v>139</v>
      </c>
      <c r="E10839" s="0" t="n">
        <v>1</v>
      </c>
      <c r="F10839" s="38" t="s">
        <v>71</v>
      </c>
      <c r="G10839" s="37" t="s">
        <v>775</v>
      </c>
      <c r="H10839" s="0" t="n">
        <v>68170</v>
      </c>
      <c r="I10839" s="0" t="n">
        <v>16173</v>
      </c>
      <c r="J10839" s="0" t="n">
        <v>-279</v>
      </c>
    </row>
    <row r="10840" customFormat="false" ht="15" hidden="false" customHeight="false" outlineLevel="0" collapsed="false">
      <c r="A10840" s="0" t="n">
        <v>202409</v>
      </c>
      <c r="B10840" s="0" t="n">
        <v>202409</v>
      </c>
      <c r="C10840" s="37" t="s">
        <v>106</v>
      </c>
      <c r="D10840" s="37" t="s">
        <v>776</v>
      </c>
      <c r="E10840" s="0" t="n">
        <v>1</v>
      </c>
      <c r="F10840" s="38" t="s">
        <v>71</v>
      </c>
      <c r="G10840" s="37" t="s">
        <v>777</v>
      </c>
      <c r="H10840" s="0" t="n">
        <v>164793</v>
      </c>
      <c r="I10840" s="0" t="n">
        <v>57732</v>
      </c>
      <c r="J10840" s="0" t="n">
        <v>520</v>
      </c>
    </row>
    <row r="10841" customFormat="false" ht="15" hidden="false" customHeight="false" outlineLevel="0" collapsed="false">
      <c r="A10841" s="0" t="n">
        <v>202409</v>
      </c>
      <c r="B10841" s="0" t="n">
        <v>202409</v>
      </c>
      <c r="C10841" s="37" t="s">
        <v>109</v>
      </c>
      <c r="D10841" s="37" t="s">
        <v>396</v>
      </c>
      <c r="E10841" s="0" t="n">
        <v>1</v>
      </c>
      <c r="F10841" s="38" t="s">
        <v>71</v>
      </c>
      <c r="G10841" s="37" t="s">
        <v>778</v>
      </c>
      <c r="H10841" s="0" t="n">
        <v>2787002</v>
      </c>
      <c r="I10841" s="0" t="n">
        <v>871946</v>
      </c>
      <c r="J10841" s="0" t="n">
        <v>-68594</v>
      </c>
    </row>
    <row r="10842" customFormat="false" ht="15" hidden="false" customHeight="false" outlineLevel="0" collapsed="false">
      <c r="A10842" s="0" t="n">
        <v>202409</v>
      </c>
      <c r="B10842" s="0" t="n">
        <v>202409</v>
      </c>
      <c r="C10842" s="37" t="s">
        <v>106</v>
      </c>
      <c r="D10842" s="37" t="s">
        <v>189</v>
      </c>
      <c r="E10842" s="0" t="n">
        <v>1</v>
      </c>
      <c r="F10842" s="38" t="s">
        <v>71</v>
      </c>
      <c r="G10842" s="37" t="s">
        <v>779</v>
      </c>
      <c r="H10842" s="0" t="n">
        <v>481763</v>
      </c>
      <c r="I10842" s="0" t="n">
        <v>251946</v>
      </c>
      <c r="J10842" s="0" t="n">
        <v>37440</v>
      </c>
    </row>
    <row r="10843" customFormat="false" ht="15" hidden="false" customHeight="false" outlineLevel="0" collapsed="false">
      <c r="A10843" s="0" t="n">
        <v>202409</v>
      </c>
      <c r="B10843" s="0" t="n">
        <v>202409</v>
      </c>
      <c r="C10843" s="37" t="s">
        <v>152</v>
      </c>
      <c r="D10843" s="37" t="s">
        <v>320</v>
      </c>
      <c r="E10843" s="0" t="n">
        <v>1</v>
      </c>
      <c r="F10843" s="38" t="s">
        <v>71</v>
      </c>
      <c r="G10843" s="37" t="s">
        <v>780</v>
      </c>
      <c r="H10843" s="0" t="n">
        <v>1417486</v>
      </c>
      <c r="I10843" s="0" t="n">
        <v>442906</v>
      </c>
      <c r="J10843" s="0" t="n">
        <v>68566</v>
      </c>
    </row>
    <row r="10844" customFormat="false" ht="15" hidden="false" customHeight="false" outlineLevel="0" collapsed="false">
      <c r="A10844" s="0" t="n">
        <v>202409</v>
      </c>
      <c r="B10844" s="0" t="n">
        <v>202409</v>
      </c>
      <c r="C10844" s="37" t="s">
        <v>95</v>
      </c>
      <c r="D10844" s="37" t="s">
        <v>693</v>
      </c>
      <c r="E10844" s="0" t="n">
        <v>1</v>
      </c>
      <c r="F10844" s="38" t="s">
        <v>71</v>
      </c>
      <c r="G10844" s="37" t="s">
        <v>781</v>
      </c>
      <c r="H10844" s="0" t="n">
        <v>500125</v>
      </c>
      <c r="I10844" s="0" t="n">
        <v>130126</v>
      </c>
      <c r="J10844" s="0" t="n">
        <v>11938</v>
      </c>
    </row>
    <row r="10845" customFormat="false" ht="15" hidden="false" customHeight="false" outlineLevel="0" collapsed="false">
      <c r="A10845" s="0" t="n">
        <v>202409</v>
      </c>
      <c r="B10845" s="0" t="n">
        <v>202409</v>
      </c>
      <c r="C10845" s="37" t="s">
        <v>98</v>
      </c>
      <c r="D10845" s="37" t="s">
        <v>369</v>
      </c>
      <c r="E10845" s="0" t="n">
        <v>1</v>
      </c>
      <c r="F10845" s="38" t="s">
        <v>71</v>
      </c>
      <c r="G10845" s="37" t="s">
        <v>782</v>
      </c>
      <c r="H10845" s="0" t="n">
        <v>517545</v>
      </c>
      <c r="I10845" s="0" t="n">
        <v>122175</v>
      </c>
      <c r="J10845" s="0" t="n">
        <v>-7039</v>
      </c>
    </row>
    <row r="10846" customFormat="false" ht="15" hidden="false" customHeight="false" outlineLevel="0" collapsed="false">
      <c r="A10846" s="0" t="n">
        <v>202409</v>
      </c>
      <c r="B10846" s="0" t="n">
        <v>202409</v>
      </c>
      <c r="C10846" s="37" t="s">
        <v>136</v>
      </c>
      <c r="D10846" s="37" t="s">
        <v>719</v>
      </c>
      <c r="E10846" s="0" t="n">
        <v>1</v>
      </c>
      <c r="F10846" s="38" t="s">
        <v>71</v>
      </c>
      <c r="G10846" s="37" t="s">
        <v>783</v>
      </c>
      <c r="H10846" s="0" t="n">
        <v>2605174</v>
      </c>
      <c r="I10846" s="0" t="n">
        <v>948390</v>
      </c>
      <c r="J10846" s="0" t="n">
        <v>41228</v>
      </c>
    </row>
    <row r="10847" customFormat="false" ht="15" hidden="false" customHeight="false" outlineLevel="0" collapsed="false">
      <c r="A10847" s="0" t="n">
        <v>202409</v>
      </c>
      <c r="B10847" s="0" t="n">
        <v>202409</v>
      </c>
      <c r="C10847" s="37" t="s">
        <v>101</v>
      </c>
      <c r="D10847" s="37" t="s">
        <v>247</v>
      </c>
      <c r="E10847" s="0" t="n">
        <v>1</v>
      </c>
      <c r="F10847" s="38" t="s">
        <v>71</v>
      </c>
      <c r="G10847" s="37" t="s">
        <v>784</v>
      </c>
      <c r="H10847" s="0" t="n">
        <v>389535</v>
      </c>
      <c r="I10847" s="0" t="n">
        <v>155277</v>
      </c>
      <c r="J10847" s="0" t="n">
        <v>33854</v>
      </c>
    </row>
    <row r="10848" customFormat="false" ht="15" hidden="false" customHeight="false" outlineLevel="0" collapsed="false">
      <c r="A10848" s="0" t="n">
        <v>202409</v>
      </c>
      <c r="B10848" s="0" t="n">
        <v>202409</v>
      </c>
      <c r="C10848" s="37" t="s">
        <v>184</v>
      </c>
      <c r="D10848" s="37" t="s">
        <v>367</v>
      </c>
      <c r="E10848" s="0" t="n">
        <v>1</v>
      </c>
      <c r="F10848" s="38" t="s">
        <v>71</v>
      </c>
      <c r="G10848" s="37" t="s">
        <v>785</v>
      </c>
      <c r="H10848" s="0" t="n">
        <v>61667</v>
      </c>
      <c r="I10848" s="0" t="n">
        <v>41101</v>
      </c>
      <c r="J10848" s="0" t="n">
        <v>5794</v>
      </c>
    </row>
    <row r="10849" customFormat="false" ht="15" hidden="false" customHeight="false" outlineLevel="0" collapsed="false">
      <c r="A10849" s="0" t="n">
        <v>202409</v>
      </c>
      <c r="B10849" s="0" t="n">
        <v>202409</v>
      </c>
      <c r="C10849" s="37" t="s">
        <v>98</v>
      </c>
      <c r="D10849" s="37" t="s">
        <v>376</v>
      </c>
      <c r="E10849" s="0" t="n">
        <v>1</v>
      </c>
      <c r="F10849" s="38" t="s">
        <v>71</v>
      </c>
      <c r="G10849" s="37" t="s">
        <v>786</v>
      </c>
      <c r="H10849" s="0" t="n">
        <v>196245</v>
      </c>
      <c r="I10849" s="0" t="n">
        <v>79264</v>
      </c>
      <c r="J10849" s="0" t="n">
        <v>12548</v>
      </c>
    </row>
    <row r="10850" customFormat="false" ht="15" hidden="false" customHeight="false" outlineLevel="0" collapsed="false">
      <c r="A10850" s="0" t="n">
        <v>202409</v>
      </c>
      <c r="B10850" s="0" t="n">
        <v>202409</v>
      </c>
      <c r="C10850" s="37" t="s">
        <v>158</v>
      </c>
      <c r="D10850" s="37" t="s">
        <v>96</v>
      </c>
      <c r="E10850" s="0" t="n">
        <v>1</v>
      </c>
      <c r="F10850" s="38" t="s">
        <v>71</v>
      </c>
      <c r="G10850" s="37" t="s">
        <v>787</v>
      </c>
      <c r="H10850" s="0" t="n">
        <v>1578661</v>
      </c>
      <c r="I10850" s="0" t="n">
        <v>699002</v>
      </c>
      <c r="J10850" s="0" t="n">
        <v>287154</v>
      </c>
    </row>
    <row r="10851" customFormat="false" ht="15" hidden="false" customHeight="false" outlineLevel="0" collapsed="false">
      <c r="A10851" s="0" t="n">
        <v>202409</v>
      </c>
      <c r="B10851" s="0" t="n">
        <v>202409</v>
      </c>
      <c r="C10851" s="37" t="s">
        <v>115</v>
      </c>
      <c r="D10851" s="37" t="s">
        <v>241</v>
      </c>
      <c r="E10851" s="0" t="n">
        <v>1</v>
      </c>
      <c r="F10851" s="38" t="s">
        <v>71</v>
      </c>
      <c r="G10851" s="37" t="s">
        <v>788</v>
      </c>
      <c r="H10851" s="0" t="n">
        <v>1116276</v>
      </c>
      <c r="I10851" s="0" t="n">
        <v>301502</v>
      </c>
      <c r="J10851" s="0" t="n">
        <v>34012</v>
      </c>
    </row>
    <row r="10852" customFormat="false" ht="15" hidden="false" customHeight="false" outlineLevel="0" collapsed="false">
      <c r="A10852" s="0" t="n">
        <v>202409</v>
      </c>
      <c r="B10852" s="0" t="n">
        <v>202409</v>
      </c>
      <c r="C10852" s="37" t="s">
        <v>101</v>
      </c>
      <c r="D10852" s="37" t="s">
        <v>482</v>
      </c>
      <c r="E10852" s="0" t="n">
        <v>1</v>
      </c>
      <c r="F10852" s="38" t="s">
        <v>71</v>
      </c>
      <c r="G10852" s="37" t="s">
        <v>789</v>
      </c>
      <c r="H10852" s="0" t="n">
        <v>91665</v>
      </c>
      <c r="I10852" s="0" t="n">
        <v>48145</v>
      </c>
      <c r="J10852" s="0" t="n">
        <v>-6541</v>
      </c>
    </row>
    <row r="10853" customFormat="false" ht="15" hidden="false" customHeight="false" outlineLevel="0" collapsed="false">
      <c r="A10853" s="0" t="n">
        <v>202409</v>
      </c>
      <c r="B10853" s="0" t="n">
        <v>202409</v>
      </c>
      <c r="C10853" s="37" t="s">
        <v>136</v>
      </c>
      <c r="D10853" s="37" t="s">
        <v>120</v>
      </c>
      <c r="E10853" s="0" t="n">
        <v>1</v>
      </c>
      <c r="F10853" s="38" t="s">
        <v>71</v>
      </c>
      <c r="G10853" s="37" t="s">
        <v>790</v>
      </c>
      <c r="H10853" s="0" t="n">
        <v>235268</v>
      </c>
      <c r="I10853" s="0" t="n">
        <v>149917</v>
      </c>
      <c r="J10853" s="0" t="n">
        <v>-4514</v>
      </c>
    </row>
    <row r="10854" customFormat="false" ht="15" hidden="false" customHeight="false" outlineLevel="0" collapsed="false">
      <c r="A10854" s="0" t="n">
        <v>202409</v>
      </c>
      <c r="B10854" s="0" t="n">
        <v>202409</v>
      </c>
      <c r="C10854" s="37" t="s">
        <v>98</v>
      </c>
      <c r="D10854" s="37" t="s">
        <v>447</v>
      </c>
      <c r="E10854" s="0" t="n">
        <v>1</v>
      </c>
      <c r="F10854" s="38" t="s">
        <v>71</v>
      </c>
      <c r="G10854" s="37" t="s">
        <v>791</v>
      </c>
      <c r="H10854" s="0" t="n">
        <v>318934</v>
      </c>
      <c r="I10854" s="0" t="n">
        <v>63507</v>
      </c>
      <c r="J10854" s="0" t="n">
        <v>7021</v>
      </c>
    </row>
    <row r="10855" customFormat="false" ht="15" hidden="false" customHeight="false" outlineLevel="0" collapsed="false">
      <c r="A10855" s="0" t="n">
        <v>202409</v>
      </c>
      <c r="B10855" s="0" t="n">
        <v>202409</v>
      </c>
      <c r="C10855" s="37" t="s">
        <v>136</v>
      </c>
      <c r="D10855" s="37" t="s">
        <v>391</v>
      </c>
      <c r="E10855" s="0" t="n">
        <v>1</v>
      </c>
      <c r="F10855" s="38" t="s">
        <v>71</v>
      </c>
      <c r="G10855" s="37" t="s">
        <v>792</v>
      </c>
      <c r="H10855" s="0" t="n">
        <v>362028</v>
      </c>
      <c r="I10855" s="0" t="n">
        <v>87579</v>
      </c>
      <c r="J10855" s="0" t="n">
        <v>7170</v>
      </c>
    </row>
    <row r="10856" customFormat="false" ht="15" hidden="false" customHeight="false" outlineLevel="0" collapsed="false">
      <c r="A10856" s="0" t="n">
        <v>202409</v>
      </c>
      <c r="B10856" s="0" t="n">
        <v>202409</v>
      </c>
      <c r="C10856" s="37" t="s">
        <v>106</v>
      </c>
      <c r="D10856" s="37" t="s">
        <v>467</v>
      </c>
      <c r="E10856" s="0" t="n">
        <v>1</v>
      </c>
      <c r="F10856" s="38" t="s">
        <v>71</v>
      </c>
      <c r="G10856" s="37" t="s">
        <v>793</v>
      </c>
      <c r="H10856" s="0" t="n">
        <v>117334</v>
      </c>
      <c r="I10856" s="0" t="n">
        <v>49418</v>
      </c>
      <c r="J10856" s="0" t="n">
        <v>3104</v>
      </c>
    </row>
    <row r="10857" customFormat="false" ht="15" hidden="false" customHeight="false" outlineLevel="0" collapsed="false">
      <c r="A10857" s="0" t="n">
        <v>202409</v>
      </c>
      <c r="B10857" s="0" t="n">
        <v>202409</v>
      </c>
      <c r="C10857" s="37" t="s">
        <v>95</v>
      </c>
      <c r="D10857" s="37" t="s">
        <v>147</v>
      </c>
      <c r="E10857" s="0" t="n">
        <v>1</v>
      </c>
      <c r="F10857" s="38" t="s">
        <v>71</v>
      </c>
      <c r="G10857" s="37" t="s">
        <v>794</v>
      </c>
      <c r="H10857" s="0" t="n">
        <v>276836</v>
      </c>
      <c r="I10857" s="0" t="n">
        <v>141385</v>
      </c>
      <c r="J10857" s="0" t="n">
        <v>9127</v>
      </c>
    </row>
    <row r="10858" customFormat="false" ht="15" hidden="false" customHeight="false" outlineLevel="0" collapsed="false">
      <c r="A10858" s="0" t="n">
        <v>202409</v>
      </c>
      <c r="B10858" s="0" t="n">
        <v>202409</v>
      </c>
      <c r="C10858" s="37" t="s">
        <v>184</v>
      </c>
      <c r="D10858" s="37" t="s">
        <v>603</v>
      </c>
      <c r="E10858" s="0" t="n">
        <v>1</v>
      </c>
      <c r="F10858" s="38" t="s">
        <v>71</v>
      </c>
      <c r="G10858" s="37" t="s">
        <v>795</v>
      </c>
      <c r="H10858" s="0" t="n">
        <v>230133</v>
      </c>
      <c r="I10858" s="0" t="n">
        <v>83406</v>
      </c>
      <c r="J10858" s="0" t="n">
        <v>130</v>
      </c>
    </row>
    <row r="10859" customFormat="false" ht="15" hidden="false" customHeight="false" outlineLevel="0" collapsed="false">
      <c r="A10859" s="0" t="n">
        <v>202409</v>
      </c>
      <c r="B10859" s="0" t="n">
        <v>202409</v>
      </c>
      <c r="C10859" s="37" t="s">
        <v>149</v>
      </c>
      <c r="D10859" s="37" t="s">
        <v>318</v>
      </c>
      <c r="E10859" s="0" t="n">
        <v>1</v>
      </c>
      <c r="F10859" s="38" t="s">
        <v>71</v>
      </c>
      <c r="G10859" s="37" t="s">
        <v>796</v>
      </c>
      <c r="H10859" s="0" t="n">
        <v>1572817</v>
      </c>
      <c r="I10859" s="0" t="n">
        <v>285828</v>
      </c>
      <c r="J10859" s="0" t="n">
        <v>33551</v>
      </c>
    </row>
    <row r="10860" customFormat="false" ht="15" hidden="false" customHeight="false" outlineLevel="0" collapsed="false">
      <c r="A10860" s="0" t="n">
        <v>202409</v>
      </c>
      <c r="B10860" s="0" t="n">
        <v>202409</v>
      </c>
      <c r="C10860" s="37" t="s">
        <v>115</v>
      </c>
      <c r="D10860" s="37" t="s">
        <v>191</v>
      </c>
      <c r="E10860" s="0" t="n">
        <v>1</v>
      </c>
      <c r="F10860" s="38" t="s">
        <v>71</v>
      </c>
      <c r="G10860" s="37" t="s">
        <v>797</v>
      </c>
      <c r="H10860" s="0" t="n">
        <v>1341651</v>
      </c>
      <c r="I10860" s="0" t="n">
        <v>631207</v>
      </c>
      <c r="J10860" s="0" t="n">
        <v>138510</v>
      </c>
    </row>
    <row r="10861" customFormat="false" ht="15" hidden="false" customHeight="false" outlineLevel="0" collapsed="false">
      <c r="A10861" s="0" t="n">
        <v>202409</v>
      </c>
      <c r="B10861" s="0" t="n">
        <v>202409</v>
      </c>
      <c r="C10861" s="37" t="s">
        <v>101</v>
      </c>
      <c r="D10861" s="37" t="s">
        <v>519</v>
      </c>
      <c r="E10861" s="0" t="n">
        <v>1</v>
      </c>
      <c r="F10861" s="38" t="s">
        <v>71</v>
      </c>
      <c r="G10861" s="37" t="s">
        <v>798</v>
      </c>
      <c r="H10861" s="0" t="n">
        <v>458304</v>
      </c>
      <c r="I10861" s="0" t="n">
        <v>187568</v>
      </c>
      <c r="J10861" s="0" t="n">
        <v>47499</v>
      </c>
    </row>
    <row r="10862" customFormat="false" ht="15" hidden="false" customHeight="false" outlineLevel="0" collapsed="false">
      <c r="A10862" s="0" t="n">
        <v>202409</v>
      </c>
      <c r="B10862" s="0" t="n">
        <v>202409</v>
      </c>
      <c r="C10862" s="37" t="s">
        <v>101</v>
      </c>
      <c r="D10862" s="37" t="s">
        <v>99</v>
      </c>
      <c r="E10862" s="0" t="n">
        <v>1</v>
      </c>
      <c r="F10862" s="38" t="s">
        <v>71</v>
      </c>
      <c r="G10862" s="37" t="s">
        <v>799</v>
      </c>
      <c r="H10862" s="0" t="n">
        <v>291889</v>
      </c>
      <c r="I10862" s="0" t="n">
        <v>187259</v>
      </c>
      <c r="J10862" s="0" t="n">
        <v>46889</v>
      </c>
    </row>
    <row r="10863" customFormat="false" ht="15" hidden="false" customHeight="false" outlineLevel="0" collapsed="false">
      <c r="A10863" s="0" t="n">
        <v>202409</v>
      </c>
      <c r="B10863" s="0" t="n">
        <v>202409</v>
      </c>
      <c r="C10863" s="37" t="s">
        <v>197</v>
      </c>
      <c r="D10863" s="37" t="s">
        <v>623</v>
      </c>
      <c r="E10863" s="0" t="n">
        <v>1</v>
      </c>
      <c r="F10863" s="38" t="s">
        <v>71</v>
      </c>
      <c r="G10863" s="37" t="s">
        <v>800</v>
      </c>
      <c r="H10863" s="0" t="n">
        <v>562308</v>
      </c>
      <c r="I10863" s="0" t="n">
        <v>189465</v>
      </c>
      <c r="J10863" s="0" t="n">
        <v>-2955</v>
      </c>
    </row>
    <row r="10864" customFormat="false" ht="15" hidden="false" customHeight="false" outlineLevel="0" collapsed="false">
      <c r="A10864" s="0" t="n">
        <v>202409</v>
      </c>
      <c r="B10864" s="0" t="n">
        <v>202409</v>
      </c>
      <c r="C10864" s="37" t="s">
        <v>115</v>
      </c>
      <c r="D10864" s="37" t="s">
        <v>102</v>
      </c>
      <c r="E10864" s="0" t="n">
        <v>1</v>
      </c>
      <c r="F10864" s="38" t="s">
        <v>71</v>
      </c>
      <c r="G10864" s="37" t="s">
        <v>801</v>
      </c>
      <c r="H10864" s="0" t="n">
        <v>139000</v>
      </c>
      <c r="I10864" s="0" t="n">
        <v>50263</v>
      </c>
      <c r="J10864" s="0" t="n">
        <v>3920</v>
      </c>
    </row>
    <row r="10865" customFormat="false" ht="15" hidden="false" customHeight="false" outlineLevel="0" collapsed="false">
      <c r="A10865" s="0" t="n">
        <v>202409</v>
      </c>
      <c r="B10865" s="0" t="n">
        <v>202409</v>
      </c>
      <c r="C10865" s="37" t="s">
        <v>136</v>
      </c>
      <c r="D10865" s="37" t="s">
        <v>719</v>
      </c>
      <c r="E10865" s="0" t="n">
        <v>1</v>
      </c>
      <c r="F10865" s="38" t="s">
        <v>71</v>
      </c>
      <c r="G10865" s="37" t="s">
        <v>802</v>
      </c>
      <c r="H10865" s="0" t="n">
        <v>146353</v>
      </c>
      <c r="I10865" s="0" t="n">
        <v>29520</v>
      </c>
      <c r="J10865" s="0" t="n">
        <v>1435</v>
      </c>
    </row>
    <row r="10866" customFormat="false" ht="15" hidden="false" customHeight="false" outlineLevel="0" collapsed="false">
      <c r="A10866" s="0" t="n">
        <v>202409</v>
      </c>
      <c r="B10866" s="0" t="n">
        <v>202409</v>
      </c>
      <c r="C10866" s="37" t="s">
        <v>106</v>
      </c>
      <c r="D10866" s="37" t="s">
        <v>369</v>
      </c>
      <c r="E10866" s="0" t="n">
        <v>1</v>
      </c>
      <c r="F10866" s="38" t="s">
        <v>71</v>
      </c>
      <c r="G10866" s="37" t="s">
        <v>803</v>
      </c>
      <c r="H10866" s="0" t="n">
        <v>195429</v>
      </c>
      <c r="I10866" s="0" t="n">
        <v>23940</v>
      </c>
      <c r="J10866" s="0" t="n">
        <v>3332</v>
      </c>
    </row>
    <row r="10867" customFormat="false" ht="15" hidden="false" customHeight="false" outlineLevel="0" collapsed="false">
      <c r="A10867" s="0" t="n">
        <v>202409</v>
      </c>
      <c r="B10867" s="0" t="n">
        <v>202409</v>
      </c>
      <c r="C10867" s="37" t="s">
        <v>106</v>
      </c>
      <c r="D10867" s="37" t="s">
        <v>756</v>
      </c>
      <c r="E10867" s="0" t="n">
        <v>1</v>
      </c>
      <c r="F10867" s="38" t="s">
        <v>71</v>
      </c>
      <c r="G10867" s="37" t="s">
        <v>804</v>
      </c>
      <c r="H10867" s="0" t="n">
        <v>297310</v>
      </c>
      <c r="I10867" s="0" t="n">
        <v>59923</v>
      </c>
      <c r="J10867" s="0" t="n">
        <v>4298</v>
      </c>
    </row>
    <row r="10868" customFormat="false" ht="15" hidden="false" customHeight="false" outlineLevel="0" collapsed="false">
      <c r="A10868" s="0" t="n">
        <v>202409</v>
      </c>
      <c r="B10868" s="0" t="n">
        <v>202409</v>
      </c>
      <c r="C10868" s="37" t="s">
        <v>101</v>
      </c>
      <c r="D10868" s="37" t="s">
        <v>165</v>
      </c>
      <c r="E10868" s="0" t="n">
        <v>1</v>
      </c>
      <c r="F10868" s="38" t="s">
        <v>71</v>
      </c>
      <c r="G10868" s="37" t="s">
        <v>805</v>
      </c>
      <c r="H10868" s="0" t="n">
        <v>113546</v>
      </c>
      <c r="I10868" s="0" t="n">
        <v>41775</v>
      </c>
      <c r="J10868" s="0" t="n">
        <v>2399</v>
      </c>
    </row>
    <row r="10869" customFormat="false" ht="15" hidden="false" customHeight="false" outlineLevel="0" collapsed="false">
      <c r="A10869" s="0" t="n">
        <v>202409</v>
      </c>
      <c r="B10869" s="0" t="n">
        <v>202409</v>
      </c>
      <c r="C10869" s="37" t="s">
        <v>149</v>
      </c>
      <c r="D10869" s="37" t="s">
        <v>806</v>
      </c>
      <c r="E10869" s="0" t="n">
        <v>1</v>
      </c>
      <c r="F10869" s="38" t="s">
        <v>71</v>
      </c>
      <c r="G10869" s="37" t="s">
        <v>807</v>
      </c>
      <c r="H10869" s="0" t="n">
        <v>702184</v>
      </c>
      <c r="I10869" s="0" t="n">
        <v>225190</v>
      </c>
      <c r="J10869" s="0" t="n">
        <v>50771</v>
      </c>
    </row>
    <row r="10870" customFormat="false" ht="15" hidden="false" customHeight="false" outlineLevel="0" collapsed="false">
      <c r="A10870" s="0" t="n">
        <v>202409</v>
      </c>
      <c r="B10870" s="0" t="n">
        <v>202409</v>
      </c>
      <c r="C10870" s="37" t="s">
        <v>101</v>
      </c>
      <c r="D10870" s="37" t="s">
        <v>412</v>
      </c>
      <c r="E10870" s="0" t="n">
        <v>1</v>
      </c>
      <c r="F10870" s="38" t="s">
        <v>71</v>
      </c>
      <c r="G10870" s="37" t="s">
        <v>808</v>
      </c>
      <c r="H10870" s="0" t="n">
        <v>1298921</v>
      </c>
      <c r="I10870" s="0" t="n">
        <v>254799</v>
      </c>
      <c r="J10870" s="0" t="n">
        <v>22891</v>
      </c>
    </row>
    <row r="10871" customFormat="false" ht="15" hidden="false" customHeight="false" outlineLevel="0" collapsed="false">
      <c r="A10871" s="0" t="n">
        <v>202409</v>
      </c>
      <c r="B10871" s="0" t="n">
        <v>202409</v>
      </c>
      <c r="C10871" s="37" t="s">
        <v>115</v>
      </c>
      <c r="D10871" s="37" t="s">
        <v>493</v>
      </c>
      <c r="E10871" s="0" t="n">
        <v>1</v>
      </c>
      <c r="F10871" s="38" t="s">
        <v>71</v>
      </c>
      <c r="G10871" s="37" t="s">
        <v>809</v>
      </c>
      <c r="H10871" s="0" t="n">
        <v>90004</v>
      </c>
      <c r="I10871" s="0" t="n">
        <v>23853</v>
      </c>
      <c r="J10871" s="0" t="n">
        <v>2204</v>
      </c>
    </row>
    <row r="10872" customFormat="false" ht="15" hidden="false" customHeight="false" outlineLevel="0" collapsed="false">
      <c r="A10872" s="0" t="n">
        <v>202409</v>
      </c>
      <c r="B10872" s="0" t="n">
        <v>202409</v>
      </c>
      <c r="C10872" s="37" t="s">
        <v>115</v>
      </c>
      <c r="D10872" s="37" t="s">
        <v>493</v>
      </c>
      <c r="E10872" s="0" t="n">
        <v>1</v>
      </c>
      <c r="F10872" s="38" t="s">
        <v>71</v>
      </c>
      <c r="G10872" s="37" t="s">
        <v>810</v>
      </c>
      <c r="H10872" s="0" t="n">
        <v>505819</v>
      </c>
      <c r="I10872" s="0" t="n">
        <v>89785</v>
      </c>
      <c r="J10872" s="0" t="n">
        <v>10893</v>
      </c>
    </row>
    <row r="10873" customFormat="false" ht="15" hidden="false" customHeight="false" outlineLevel="0" collapsed="false">
      <c r="A10873" s="0" t="n">
        <v>202409</v>
      </c>
      <c r="B10873" s="0" t="n">
        <v>202409</v>
      </c>
      <c r="C10873" s="37" t="s">
        <v>184</v>
      </c>
      <c r="D10873" s="37" t="s">
        <v>425</v>
      </c>
      <c r="E10873" s="0" t="n">
        <v>1</v>
      </c>
      <c r="F10873" s="38" t="s">
        <v>71</v>
      </c>
      <c r="G10873" s="37" t="s">
        <v>811</v>
      </c>
      <c r="H10873" s="0" t="n">
        <v>395191</v>
      </c>
      <c r="I10873" s="0" t="n">
        <v>173669</v>
      </c>
      <c r="J10873" s="0" t="n">
        <v>25637</v>
      </c>
    </row>
    <row r="10874" customFormat="false" ht="15" hidden="false" customHeight="false" outlineLevel="0" collapsed="false">
      <c r="A10874" s="0" t="n">
        <v>202409</v>
      </c>
      <c r="B10874" s="0" t="n">
        <v>202409</v>
      </c>
      <c r="C10874" s="37" t="s">
        <v>149</v>
      </c>
      <c r="D10874" s="37" t="s">
        <v>756</v>
      </c>
      <c r="E10874" s="0" t="n">
        <v>1</v>
      </c>
      <c r="F10874" s="38" t="s">
        <v>71</v>
      </c>
      <c r="G10874" s="37" t="s">
        <v>812</v>
      </c>
      <c r="H10874" s="0" t="n">
        <v>645821</v>
      </c>
      <c r="I10874" s="0" t="n">
        <v>760602</v>
      </c>
      <c r="J10874" s="0" t="n">
        <v>112718</v>
      </c>
    </row>
    <row r="10875" customFormat="false" ht="15" hidden="false" customHeight="false" outlineLevel="0" collapsed="false">
      <c r="A10875" s="0" t="n">
        <v>202409</v>
      </c>
      <c r="B10875" s="0" t="n">
        <v>202409</v>
      </c>
      <c r="C10875" s="37" t="s">
        <v>149</v>
      </c>
      <c r="D10875" s="37" t="s">
        <v>616</v>
      </c>
      <c r="E10875" s="0" t="n">
        <v>1</v>
      </c>
      <c r="F10875" s="38" t="s">
        <v>71</v>
      </c>
      <c r="G10875" s="37" t="s">
        <v>813</v>
      </c>
      <c r="H10875" s="0" t="n">
        <v>478508</v>
      </c>
      <c r="I10875" s="0" t="n">
        <v>127534</v>
      </c>
      <c r="J10875" s="0" t="n">
        <v>29998</v>
      </c>
    </row>
    <row r="10876" customFormat="false" ht="15" hidden="false" customHeight="false" outlineLevel="0" collapsed="false">
      <c r="A10876" s="0" t="n">
        <v>202409</v>
      </c>
      <c r="B10876" s="0" t="n">
        <v>202409</v>
      </c>
      <c r="C10876" s="37" t="s">
        <v>109</v>
      </c>
      <c r="D10876" s="37" t="s">
        <v>364</v>
      </c>
      <c r="E10876" s="0" t="n">
        <v>1</v>
      </c>
      <c r="F10876" s="38" t="s">
        <v>71</v>
      </c>
      <c r="G10876" s="37" t="s">
        <v>814</v>
      </c>
      <c r="H10876" s="0" t="n">
        <v>94621</v>
      </c>
      <c r="I10876" s="0" t="n">
        <v>37987</v>
      </c>
      <c r="J10876" s="0" t="n">
        <v>-1845</v>
      </c>
    </row>
    <row r="10877" customFormat="false" ht="15" hidden="false" customHeight="false" outlineLevel="0" collapsed="false">
      <c r="A10877" s="0" t="n">
        <v>202409</v>
      </c>
      <c r="B10877" s="0" t="n">
        <v>202409</v>
      </c>
      <c r="C10877" s="37" t="s">
        <v>95</v>
      </c>
      <c r="D10877" s="37" t="s">
        <v>396</v>
      </c>
      <c r="E10877" s="0" t="n">
        <v>1</v>
      </c>
      <c r="F10877" s="38" t="s">
        <v>71</v>
      </c>
      <c r="G10877" s="37" t="s">
        <v>815</v>
      </c>
      <c r="H10877" s="0" t="n">
        <v>122118</v>
      </c>
      <c r="I10877" s="0" t="n">
        <v>52538</v>
      </c>
      <c r="J10877" s="0" t="n">
        <v>5908</v>
      </c>
    </row>
    <row r="10878" customFormat="false" ht="15" hidden="false" customHeight="false" outlineLevel="0" collapsed="false">
      <c r="A10878" s="0" t="n">
        <v>202409</v>
      </c>
      <c r="B10878" s="0" t="n">
        <v>202409</v>
      </c>
      <c r="C10878" s="37" t="s">
        <v>115</v>
      </c>
      <c r="D10878" s="37" t="s">
        <v>673</v>
      </c>
      <c r="E10878" s="0" t="n">
        <v>1</v>
      </c>
      <c r="F10878" s="38" t="s">
        <v>71</v>
      </c>
      <c r="G10878" s="37" t="s">
        <v>816</v>
      </c>
      <c r="H10878" s="0" t="n">
        <v>435355</v>
      </c>
      <c r="I10878" s="0" t="n">
        <v>183110</v>
      </c>
      <c r="J10878" s="0" t="n">
        <v>12774</v>
      </c>
    </row>
    <row r="10879" customFormat="false" ht="15" hidden="false" customHeight="false" outlineLevel="0" collapsed="false">
      <c r="A10879" s="0" t="n">
        <v>202409</v>
      </c>
      <c r="B10879" s="0" t="n">
        <v>202409</v>
      </c>
      <c r="C10879" s="37" t="s">
        <v>112</v>
      </c>
      <c r="D10879" s="37" t="s">
        <v>120</v>
      </c>
      <c r="E10879" s="0" t="n">
        <v>1</v>
      </c>
      <c r="F10879" s="38" t="s">
        <v>71</v>
      </c>
      <c r="G10879" s="37" t="s">
        <v>817</v>
      </c>
      <c r="H10879" s="0" t="n">
        <v>1722542</v>
      </c>
      <c r="I10879" s="0" t="n">
        <v>199543</v>
      </c>
      <c r="J10879" s="0" t="n">
        <v>9960</v>
      </c>
    </row>
    <row r="10880" customFormat="false" ht="15" hidden="false" customHeight="false" outlineLevel="0" collapsed="false">
      <c r="A10880" s="0" t="n">
        <v>202409</v>
      </c>
      <c r="B10880" s="0" t="n">
        <v>202409</v>
      </c>
      <c r="C10880" s="37" t="s">
        <v>124</v>
      </c>
      <c r="D10880" s="37" t="s">
        <v>493</v>
      </c>
      <c r="E10880" s="0" t="n">
        <v>1</v>
      </c>
      <c r="F10880" s="38" t="s">
        <v>71</v>
      </c>
      <c r="G10880" s="37" t="s">
        <v>818</v>
      </c>
      <c r="H10880" s="0" t="n">
        <v>38891</v>
      </c>
      <c r="I10880" s="0" t="n">
        <v>22781</v>
      </c>
      <c r="J10880" s="0" t="n">
        <v>3549</v>
      </c>
    </row>
    <row r="10881" customFormat="false" ht="15" hidden="false" customHeight="false" outlineLevel="0" collapsed="false">
      <c r="A10881" s="0" t="n">
        <v>202409</v>
      </c>
      <c r="B10881" s="0" t="n">
        <v>202409</v>
      </c>
      <c r="C10881" s="37" t="s">
        <v>95</v>
      </c>
      <c r="D10881" s="37" t="s">
        <v>414</v>
      </c>
      <c r="E10881" s="0" t="n">
        <v>1</v>
      </c>
      <c r="F10881" s="38" t="s">
        <v>71</v>
      </c>
      <c r="G10881" s="37" t="s">
        <v>819</v>
      </c>
      <c r="H10881" s="0" t="n">
        <v>1012133</v>
      </c>
      <c r="I10881" s="0" t="n">
        <v>251228</v>
      </c>
      <c r="J10881" s="0" t="n">
        <v>52671</v>
      </c>
    </row>
    <row r="10882" customFormat="false" ht="15" hidden="false" customHeight="false" outlineLevel="0" collapsed="false">
      <c r="A10882" s="0" t="n">
        <v>202409</v>
      </c>
      <c r="B10882" s="0" t="n">
        <v>202409</v>
      </c>
      <c r="C10882" s="37" t="s">
        <v>149</v>
      </c>
      <c r="D10882" s="37" t="s">
        <v>247</v>
      </c>
      <c r="E10882" s="0" t="n">
        <v>1</v>
      </c>
      <c r="F10882" s="38" t="s">
        <v>71</v>
      </c>
      <c r="G10882" s="37" t="s">
        <v>820</v>
      </c>
      <c r="H10882" s="0" t="n">
        <v>1987299</v>
      </c>
      <c r="I10882" s="0" t="n">
        <v>659578</v>
      </c>
      <c r="J10882" s="0" t="n">
        <v>13735</v>
      </c>
    </row>
    <row r="10883" customFormat="false" ht="15" hidden="false" customHeight="false" outlineLevel="0" collapsed="false">
      <c r="A10883" s="0" t="n">
        <v>202409</v>
      </c>
      <c r="B10883" s="0" t="n">
        <v>202409</v>
      </c>
      <c r="C10883" s="37" t="s">
        <v>109</v>
      </c>
      <c r="D10883" s="37" t="s">
        <v>821</v>
      </c>
      <c r="E10883" s="0" t="n">
        <v>1</v>
      </c>
      <c r="F10883" s="38" t="s">
        <v>71</v>
      </c>
      <c r="G10883" s="37" t="s">
        <v>822</v>
      </c>
      <c r="H10883" s="0" t="n">
        <v>484741</v>
      </c>
      <c r="I10883" s="0" t="n">
        <v>173446</v>
      </c>
      <c r="J10883" s="0" t="n">
        <v>43135</v>
      </c>
    </row>
    <row r="10884" customFormat="false" ht="15" hidden="false" customHeight="false" outlineLevel="0" collapsed="false">
      <c r="A10884" s="0" t="n">
        <v>202409</v>
      </c>
      <c r="B10884" s="0" t="n">
        <v>202409</v>
      </c>
      <c r="C10884" s="37" t="s">
        <v>124</v>
      </c>
      <c r="D10884" s="37" t="s">
        <v>476</v>
      </c>
      <c r="E10884" s="0" t="n">
        <v>1</v>
      </c>
      <c r="F10884" s="38" t="s">
        <v>71</v>
      </c>
      <c r="G10884" s="37" t="s">
        <v>823</v>
      </c>
      <c r="H10884" s="0" t="n">
        <v>962703</v>
      </c>
      <c r="I10884" s="0" t="n">
        <v>288820</v>
      </c>
      <c r="J10884" s="0" t="n">
        <v>-18243</v>
      </c>
    </row>
    <row r="10885" customFormat="false" ht="15" hidden="false" customHeight="false" outlineLevel="0" collapsed="false">
      <c r="A10885" s="0" t="n">
        <v>202409</v>
      </c>
      <c r="B10885" s="0" t="n">
        <v>202409</v>
      </c>
      <c r="C10885" s="37" t="s">
        <v>115</v>
      </c>
      <c r="D10885" s="37" t="s">
        <v>300</v>
      </c>
      <c r="E10885" s="0" t="n">
        <v>1</v>
      </c>
      <c r="F10885" s="38" t="s">
        <v>71</v>
      </c>
      <c r="G10885" s="37" t="s">
        <v>824</v>
      </c>
      <c r="H10885" s="0" t="n">
        <v>217715</v>
      </c>
      <c r="I10885" s="0" t="n">
        <v>65064</v>
      </c>
      <c r="J10885" s="0" t="n">
        <v>9046</v>
      </c>
    </row>
    <row r="10886" customFormat="false" ht="15" hidden="false" customHeight="false" outlineLevel="0" collapsed="false">
      <c r="A10886" s="0" t="n">
        <v>202409</v>
      </c>
      <c r="B10886" s="0" t="n">
        <v>202409</v>
      </c>
      <c r="C10886" s="37" t="s">
        <v>158</v>
      </c>
      <c r="D10886" s="37" t="s">
        <v>700</v>
      </c>
      <c r="E10886" s="0" t="n">
        <v>1</v>
      </c>
      <c r="F10886" s="38" t="s">
        <v>71</v>
      </c>
      <c r="G10886" s="37" t="s">
        <v>825</v>
      </c>
      <c r="H10886" s="0" t="n">
        <v>411110</v>
      </c>
      <c r="I10886" s="0" t="n">
        <v>187226</v>
      </c>
      <c r="J10886" s="0" t="n">
        <v>-1698</v>
      </c>
    </row>
    <row r="10887" customFormat="false" ht="15" hidden="false" customHeight="false" outlineLevel="0" collapsed="false">
      <c r="A10887" s="0" t="n">
        <v>202409</v>
      </c>
      <c r="B10887" s="0" t="n">
        <v>202409</v>
      </c>
      <c r="C10887" s="37" t="s">
        <v>184</v>
      </c>
      <c r="D10887" s="37" t="s">
        <v>826</v>
      </c>
      <c r="E10887" s="0" t="n">
        <v>1</v>
      </c>
      <c r="F10887" s="38" t="s">
        <v>71</v>
      </c>
      <c r="G10887" s="37" t="s">
        <v>827</v>
      </c>
      <c r="H10887" s="0" t="n">
        <v>66154</v>
      </c>
      <c r="I10887" s="0" t="n">
        <v>27826</v>
      </c>
      <c r="J10887" s="0" t="n">
        <v>440</v>
      </c>
    </row>
    <row r="10888" customFormat="false" ht="15" hidden="false" customHeight="false" outlineLevel="0" collapsed="false">
      <c r="A10888" s="0" t="n">
        <v>202409</v>
      </c>
      <c r="B10888" s="0" t="n">
        <v>202409</v>
      </c>
      <c r="C10888" s="37" t="s">
        <v>101</v>
      </c>
      <c r="D10888" s="37" t="s">
        <v>328</v>
      </c>
      <c r="E10888" s="0" t="n">
        <v>1</v>
      </c>
      <c r="F10888" s="38" t="s">
        <v>71</v>
      </c>
      <c r="G10888" s="37" t="s">
        <v>828</v>
      </c>
      <c r="H10888" s="0" t="n">
        <v>30244</v>
      </c>
      <c r="I10888" s="0" t="n">
        <v>13517</v>
      </c>
      <c r="J10888" s="0" t="n">
        <v>1163</v>
      </c>
    </row>
    <row r="10889" customFormat="false" ht="15" hidden="false" customHeight="false" outlineLevel="0" collapsed="false">
      <c r="A10889" s="0" t="n">
        <v>202409</v>
      </c>
      <c r="B10889" s="0" t="n">
        <v>202409</v>
      </c>
      <c r="C10889" s="37" t="s">
        <v>106</v>
      </c>
      <c r="D10889" s="37" t="s">
        <v>511</v>
      </c>
      <c r="E10889" s="0" t="n">
        <v>1</v>
      </c>
      <c r="F10889" s="38" t="s">
        <v>71</v>
      </c>
      <c r="G10889" s="37" t="s">
        <v>829</v>
      </c>
      <c r="H10889" s="0" t="n">
        <v>1963056</v>
      </c>
      <c r="I10889" s="0" t="n">
        <v>510310</v>
      </c>
      <c r="J10889" s="0" t="n">
        <v>20472</v>
      </c>
    </row>
    <row r="10890" customFormat="false" ht="15" hidden="false" customHeight="false" outlineLevel="0" collapsed="false">
      <c r="A10890" s="0" t="n">
        <v>202409</v>
      </c>
      <c r="B10890" s="0" t="n">
        <v>202409</v>
      </c>
      <c r="C10890" s="37" t="s">
        <v>149</v>
      </c>
      <c r="D10890" s="37" t="s">
        <v>360</v>
      </c>
      <c r="E10890" s="0" t="n">
        <v>1</v>
      </c>
      <c r="F10890" s="38" t="s">
        <v>71</v>
      </c>
      <c r="G10890" s="37" t="s">
        <v>830</v>
      </c>
      <c r="H10890" s="0" t="n">
        <v>148190</v>
      </c>
      <c r="I10890" s="0" t="n">
        <v>41278</v>
      </c>
      <c r="J10890" s="0" t="n">
        <v>-8517</v>
      </c>
    </row>
    <row r="10891" customFormat="false" ht="15" hidden="false" customHeight="false" outlineLevel="0" collapsed="false">
      <c r="A10891" s="0" t="n">
        <v>202409</v>
      </c>
      <c r="B10891" s="0" t="n">
        <v>202409</v>
      </c>
      <c r="C10891" s="37" t="s">
        <v>112</v>
      </c>
      <c r="D10891" s="37" t="s">
        <v>284</v>
      </c>
      <c r="E10891" s="0" t="n">
        <v>1</v>
      </c>
      <c r="F10891" s="38" t="s">
        <v>71</v>
      </c>
      <c r="G10891" s="37" t="s">
        <v>831</v>
      </c>
      <c r="H10891" s="0" t="n">
        <v>273279</v>
      </c>
      <c r="I10891" s="0" t="n">
        <v>40465</v>
      </c>
      <c r="J10891" s="0" t="n">
        <v>5712</v>
      </c>
    </row>
    <row r="10892" customFormat="false" ht="15" hidden="false" customHeight="false" outlineLevel="0" collapsed="false">
      <c r="A10892" s="0" t="n">
        <v>202409</v>
      </c>
      <c r="B10892" s="0" t="n">
        <v>202409</v>
      </c>
      <c r="C10892" s="37" t="s">
        <v>184</v>
      </c>
      <c r="D10892" s="37" t="s">
        <v>267</v>
      </c>
      <c r="E10892" s="0" t="n">
        <v>1</v>
      </c>
      <c r="F10892" s="38" t="s">
        <v>71</v>
      </c>
      <c r="G10892" s="37" t="s">
        <v>832</v>
      </c>
      <c r="H10892" s="0" t="n">
        <v>105781</v>
      </c>
      <c r="I10892" s="0" t="n">
        <v>37245</v>
      </c>
      <c r="J10892" s="0" t="n">
        <v>5884</v>
      </c>
    </row>
    <row r="10893" customFormat="false" ht="15" hidden="false" customHeight="false" outlineLevel="0" collapsed="false">
      <c r="A10893" s="0" t="n">
        <v>202409</v>
      </c>
      <c r="B10893" s="0" t="n">
        <v>202409</v>
      </c>
      <c r="C10893" s="37" t="s">
        <v>197</v>
      </c>
      <c r="D10893" s="37" t="s">
        <v>387</v>
      </c>
      <c r="E10893" s="0" t="n">
        <v>1</v>
      </c>
      <c r="F10893" s="38" t="s">
        <v>71</v>
      </c>
      <c r="G10893" s="37" t="s">
        <v>833</v>
      </c>
      <c r="H10893" s="0" t="n">
        <v>99739</v>
      </c>
      <c r="I10893" s="0" t="n">
        <v>40360</v>
      </c>
      <c r="J10893" s="0" t="n">
        <v>2579</v>
      </c>
    </row>
    <row r="10894" customFormat="false" ht="15" hidden="false" customHeight="false" outlineLevel="0" collapsed="false">
      <c r="A10894" s="0" t="n">
        <v>202409</v>
      </c>
      <c r="B10894" s="0" t="n">
        <v>202409</v>
      </c>
      <c r="C10894" s="37" t="s">
        <v>197</v>
      </c>
      <c r="D10894" s="37" t="s">
        <v>334</v>
      </c>
      <c r="E10894" s="0" t="n">
        <v>1</v>
      </c>
      <c r="F10894" s="38" t="s">
        <v>71</v>
      </c>
      <c r="G10894" s="37" t="s">
        <v>834</v>
      </c>
      <c r="H10894" s="0" t="n">
        <v>434804</v>
      </c>
      <c r="I10894" s="0" t="n">
        <v>121260</v>
      </c>
      <c r="J10894" s="0" t="n">
        <v>6795</v>
      </c>
    </row>
    <row r="10895" customFormat="false" ht="15" hidden="false" customHeight="false" outlineLevel="0" collapsed="false">
      <c r="A10895" s="0" t="n">
        <v>202409</v>
      </c>
      <c r="B10895" s="0" t="n">
        <v>202409</v>
      </c>
      <c r="C10895" s="37" t="s">
        <v>197</v>
      </c>
      <c r="D10895" s="37" t="s">
        <v>208</v>
      </c>
      <c r="E10895" s="0" t="n">
        <v>1</v>
      </c>
      <c r="F10895" s="38" t="s">
        <v>71</v>
      </c>
      <c r="G10895" s="37" t="s">
        <v>835</v>
      </c>
      <c r="H10895" s="0" t="n">
        <v>234239</v>
      </c>
      <c r="I10895" s="0" t="n">
        <v>42292</v>
      </c>
      <c r="J10895" s="0" t="n">
        <v>1806</v>
      </c>
    </row>
    <row r="10896" customFormat="false" ht="15" hidden="false" customHeight="false" outlineLevel="0" collapsed="false">
      <c r="A10896" s="0" t="n">
        <v>202409</v>
      </c>
      <c r="B10896" s="0" t="n">
        <v>202409</v>
      </c>
      <c r="C10896" s="37" t="s">
        <v>115</v>
      </c>
      <c r="D10896" s="37" t="s">
        <v>306</v>
      </c>
      <c r="E10896" s="0" t="n">
        <v>1</v>
      </c>
      <c r="F10896" s="38" t="s">
        <v>71</v>
      </c>
      <c r="G10896" s="37" t="s">
        <v>836</v>
      </c>
      <c r="H10896" s="0" t="n">
        <v>732062</v>
      </c>
      <c r="I10896" s="0" t="n">
        <v>379747</v>
      </c>
      <c r="J10896" s="0" t="n">
        <v>-34613</v>
      </c>
    </row>
    <row r="10897" customFormat="false" ht="15" hidden="false" customHeight="false" outlineLevel="0" collapsed="false">
      <c r="A10897" s="0" t="n">
        <v>202409</v>
      </c>
      <c r="B10897" s="0" t="n">
        <v>202409</v>
      </c>
      <c r="C10897" s="37" t="s">
        <v>106</v>
      </c>
      <c r="D10897" s="37" t="s">
        <v>519</v>
      </c>
      <c r="E10897" s="0" t="n">
        <v>1</v>
      </c>
      <c r="F10897" s="38" t="s">
        <v>71</v>
      </c>
      <c r="G10897" s="37" t="s">
        <v>837</v>
      </c>
      <c r="H10897" s="0" t="n">
        <v>813990</v>
      </c>
      <c r="I10897" s="0" t="n">
        <v>156085</v>
      </c>
      <c r="J10897" s="0" t="n">
        <v>-15878</v>
      </c>
    </row>
    <row r="10898" customFormat="false" ht="15" hidden="false" customHeight="false" outlineLevel="0" collapsed="false">
      <c r="A10898" s="0" t="n">
        <v>202409</v>
      </c>
      <c r="B10898" s="0" t="n">
        <v>202409</v>
      </c>
      <c r="C10898" s="37" t="s">
        <v>95</v>
      </c>
      <c r="D10898" s="37" t="s">
        <v>288</v>
      </c>
      <c r="E10898" s="0" t="n">
        <v>1</v>
      </c>
      <c r="F10898" s="38" t="s">
        <v>71</v>
      </c>
      <c r="G10898" s="37" t="s">
        <v>838</v>
      </c>
      <c r="H10898" s="0" t="n">
        <v>922137</v>
      </c>
      <c r="I10898" s="0" t="n">
        <v>119446</v>
      </c>
      <c r="J10898" s="0" t="n">
        <v>19155</v>
      </c>
    </row>
    <row r="10899" customFormat="false" ht="15" hidden="false" customHeight="false" outlineLevel="0" collapsed="false">
      <c r="A10899" s="0" t="n">
        <v>202409</v>
      </c>
      <c r="B10899" s="0" t="n">
        <v>202409</v>
      </c>
      <c r="C10899" s="37" t="s">
        <v>101</v>
      </c>
      <c r="D10899" s="37" t="s">
        <v>839</v>
      </c>
      <c r="E10899" s="0" t="n">
        <v>1</v>
      </c>
      <c r="F10899" s="38" t="s">
        <v>71</v>
      </c>
      <c r="G10899" s="37" t="s">
        <v>840</v>
      </c>
      <c r="H10899" s="0" t="n">
        <v>704979</v>
      </c>
      <c r="I10899" s="0" t="n">
        <v>675370</v>
      </c>
      <c r="J10899" s="0" t="n">
        <v>125936</v>
      </c>
    </row>
    <row r="10900" customFormat="false" ht="15" hidden="false" customHeight="false" outlineLevel="0" collapsed="false">
      <c r="A10900" s="0" t="n">
        <v>202409</v>
      </c>
      <c r="B10900" s="0" t="n">
        <v>202409</v>
      </c>
      <c r="C10900" s="37" t="s">
        <v>106</v>
      </c>
      <c r="D10900" s="37" t="s">
        <v>841</v>
      </c>
      <c r="E10900" s="0" t="n">
        <v>1</v>
      </c>
      <c r="F10900" s="38" t="s">
        <v>71</v>
      </c>
      <c r="G10900" s="37" t="s">
        <v>842</v>
      </c>
      <c r="H10900" s="0" t="n">
        <v>3930512</v>
      </c>
      <c r="I10900" s="0" t="n">
        <v>599937</v>
      </c>
      <c r="J10900" s="0" t="n">
        <v>83801</v>
      </c>
    </row>
    <row r="10901" customFormat="false" ht="15" hidden="false" customHeight="false" outlineLevel="0" collapsed="false">
      <c r="A10901" s="0" t="n">
        <v>202409</v>
      </c>
      <c r="B10901" s="0" t="n">
        <v>202409</v>
      </c>
      <c r="C10901" s="37" t="s">
        <v>178</v>
      </c>
      <c r="D10901" s="37" t="s">
        <v>843</v>
      </c>
      <c r="E10901" s="0" t="n">
        <v>1</v>
      </c>
      <c r="F10901" s="38" t="s">
        <v>71</v>
      </c>
      <c r="G10901" s="37" t="s">
        <v>844</v>
      </c>
      <c r="H10901" s="0" t="n">
        <v>180590</v>
      </c>
      <c r="I10901" s="0" t="n">
        <v>35194</v>
      </c>
      <c r="J10901" s="0" t="n">
        <v>4150</v>
      </c>
    </row>
    <row r="10902" customFormat="false" ht="15" hidden="false" customHeight="false" outlineLevel="0" collapsed="false">
      <c r="A10902" s="0" t="n">
        <v>202506</v>
      </c>
      <c r="B10902" s="0" t="n">
        <v>202506</v>
      </c>
      <c r="C10902" s="37" t="s">
        <v>95</v>
      </c>
      <c r="D10902" s="37" t="s">
        <v>96</v>
      </c>
      <c r="E10902" s="0" t="n">
        <v>1</v>
      </c>
      <c r="F10902" s="38" t="s">
        <v>70</v>
      </c>
      <c r="G10902" s="37" t="s">
        <v>97</v>
      </c>
      <c r="H10902" s="0" t="n">
        <v>6953473</v>
      </c>
      <c r="I10902" s="0" t="n">
        <v>3523390</v>
      </c>
      <c r="J10902" s="0" t="n">
        <v>271772</v>
      </c>
    </row>
    <row r="10903" customFormat="false" ht="15" hidden="false" customHeight="false" outlineLevel="0" collapsed="false">
      <c r="A10903" s="0" t="n">
        <v>202506</v>
      </c>
      <c r="B10903" s="0" t="n">
        <v>202506</v>
      </c>
      <c r="C10903" s="37" t="s">
        <v>98</v>
      </c>
      <c r="D10903" s="37" t="s">
        <v>99</v>
      </c>
      <c r="E10903" s="0" t="n">
        <v>1</v>
      </c>
      <c r="F10903" s="38" t="s">
        <v>70</v>
      </c>
      <c r="G10903" s="37" t="s">
        <v>100</v>
      </c>
      <c r="H10903" s="0" t="n">
        <v>1261842</v>
      </c>
      <c r="I10903" s="0" t="n">
        <v>384825</v>
      </c>
      <c r="J10903" s="0" t="n">
        <v>-14801</v>
      </c>
    </row>
    <row r="10904" customFormat="false" ht="15" hidden="false" customHeight="false" outlineLevel="0" collapsed="false">
      <c r="A10904" s="0" t="n">
        <v>202506</v>
      </c>
      <c r="B10904" s="0" t="n">
        <v>202506</v>
      </c>
      <c r="C10904" s="37" t="s">
        <v>101</v>
      </c>
      <c r="D10904" s="37" t="s">
        <v>102</v>
      </c>
      <c r="E10904" s="0" t="n">
        <v>1</v>
      </c>
      <c r="F10904" s="38" t="s">
        <v>70</v>
      </c>
      <c r="G10904" s="37" t="s">
        <v>103</v>
      </c>
      <c r="H10904" s="0" t="n">
        <v>2001659</v>
      </c>
      <c r="I10904" s="0" t="n">
        <v>823288</v>
      </c>
      <c r="J10904" s="0" t="n">
        <v>-38791</v>
      </c>
    </row>
    <row r="10905" customFormat="false" ht="15" hidden="false" customHeight="false" outlineLevel="0" collapsed="false">
      <c r="A10905" s="0" t="n">
        <v>202506</v>
      </c>
      <c r="B10905" s="0" t="n">
        <v>202506</v>
      </c>
      <c r="C10905" s="37" t="s">
        <v>101</v>
      </c>
      <c r="D10905" s="37" t="s">
        <v>104</v>
      </c>
      <c r="E10905" s="0" t="n">
        <v>1</v>
      </c>
      <c r="F10905" s="38" t="s">
        <v>70</v>
      </c>
      <c r="G10905" s="37" t="s">
        <v>105</v>
      </c>
      <c r="H10905" s="0" t="n">
        <v>1242741</v>
      </c>
      <c r="I10905" s="0" t="n">
        <v>231113</v>
      </c>
      <c r="J10905" s="0" t="n">
        <v>19439</v>
      </c>
    </row>
    <row r="10906" customFormat="false" ht="15" hidden="false" customHeight="false" outlineLevel="0" collapsed="false">
      <c r="A10906" s="0" t="n">
        <v>202506</v>
      </c>
      <c r="B10906" s="0" t="n">
        <v>202506</v>
      </c>
      <c r="C10906" s="37" t="s">
        <v>106</v>
      </c>
      <c r="D10906" s="37" t="s">
        <v>107</v>
      </c>
      <c r="E10906" s="0" t="n">
        <v>1</v>
      </c>
      <c r="F10906" s="38" t="s">
        <v>70</v>
      </c>
      <c r="G10906" s="37" t="s">
        <v>108</v>
      </c>
      <c r="H10906" s="0" t="n">
        <v>1869655</v>
      </c>
      <c r="I10906" s="0" t="n">
        <v>326058</v>
      </c>
      <c r="J10906" s="0" t="n">
        <v>8409</v>
      </c>
    </row>
    <row r="10907" customFormat="false" ht="15" hidden="false" customHeight="false" outlineLevel="0" collapsed="false">
      <c r="A10907" s="0" t="n">
        <v>202506</v>
      </c>
      <c r="B10907" s="0" t="n">
        <v>202506</v>
      </c>
      <c r="C10907" s="37" t="s">
        <v>109</v>
      </c>
      <c r="D10907" s="37" t="s">
        <v>110</v>
      </c>
      <c r="E10907" s="0" t="n">
        <v>1</v>
      </c>
      <c r="F10907" s="38" t="s">
        <v>70</v>
      </c>
      <c r="G10907" s="37" t="s">
        <v>111</v>
      </c>
      <c r="H10907" s="0" t="n">
        <v>1040377</v>
      </c>
      <c r="I10907" s="0" t="n">
        <v>292966</v>
      </c>
      <c r="J10907" s="0" t="n">
        <v>23571</v>
      </c>
    </row>
    <row r="10908" customFormat="false" ht="15" hidden="false" customHeight="false" outlineLevel="0" collapsed="false">
      <c r="A10908" s="0" t="n">
        <v>202506</v>
      </c>
      <c r="B10908" s="0" t="n">
        <v>202506</v>
      </c>
      <c r="C10908" s="37" t="s">
        <v>112</v>
      </c>
      <c r="D10908" s="37" t="s">
        <v>113</v>
      </c>
      <c r="E10908" s="0" t="n">
        <v>1</v>
      </c>
      <c r="F10908" s="38" t="s">
        <v>70</v>
      </c>
      <c r="G10908" s="37" t="s">
        <v>114</v>
      </c>
      <c r="H10908" s="0" t="n">
        <v>7173017</v>
      </c>
      <c r="I10908" s="0" t="n">
        <v>1928125</v>
      </c>
      <c r="J10908" s="0" t="n">
        <v>259217</v>
      </c>
    </row>
    <row r="10909" customFormat="false" ht="15" hidden="false" customHeight="false" outlineLevel="0" collapsed="false">
      <c r="A10909" s="0" t="n">
        <v>202506</v>
      </c>
      <c r="B10909" s="0" t="n">
        <v>202506</v>
      </c>
      <c r="C10909" s="37" t="s">
        <v>115</v>
      </c>
      <c r="D10909" s="37" t="s">
        <v>116</v>
      </c>
      <c r="E10909" s="0" t="n">
        <v>1</v>
      </c>
      <c r="F10909" s="38" t="s">
        <v>70</v>
      </c>
      <c r="G10909" s="37" t="s">
        <v>117</v>
      </c>
      <c r="H10909" s="0" t="n">
        <v>745403</v>
      </c>
      <c r="I10909" s="0" t="n">
        <v>381030</v>
      </c>
      <c r="J10909" s="0" t="n">
        <v>92952</v>
      </c>
    </row>
    <row r="10910" customFormat="false" ht="15" hidden="false" customHeight="false" outlineLevel="0" collapsed="false">
      <c r="A10910" s="0" t="n">
        <v>202506</v>
      </c>
      <c r="B10910" s="0" t="n">
        <v>202506</v>
      </c>
      <c r="C10910" s="37" t="s">
        <v>109</v>
      </c>
      <c r="D10910" s="37" t="s">
        <v>118</v>
      </c>
      <c r="E10910" s="0" t="n">
        <v>1</v>
      </c>
      <c r="F10910" s="38" t="s">
        <v>70</v>
      </c>
      <c r="G10910" s="37" t="s">
        <v>119</v>
      </c>
      <c r="H10910" s="0" t="n">
        <v>3937994</v>
      </c>
      <c r="I10910" s="0" t="n">
        <v>1328096</v>
      </c>
      <c r="J10910" s="0" t="n">
        <v>103531</v>
      </c>
    </row>
    <row r="10911" customFormat="false" ht="15" hidden="false" customHeight="false" outlineLevel="0" collapsed="false">
      <c r="A10911" s="0" t="n">
        <v>202506</v>
      </c>
      <c r="B10911" s="0" t="n">
        <v>202506</v>
      </c>
      <c r="C10911" s="37" t="s">
        <v>109</v>
      </c>
      <c r="D10911" s="37" t="s">
        <v>120</v>
      </c>
      <c r="E10911" s="0" t="n">
        <v>1</v>
      </c>
      <c r="F10911" s="38" t="s">
        <v>70</v>
      </c>
      <c r="G10911" s="37" t="s">
        <v>121</v>
      </c>
      <c r="H10911" s="0" t="n">
        <v>701115</v>
      </c>
      <c r="I10911" s="0" t="n">
        <v>245816</v>
      </c>
      <c r="J10911" s="0" t="n">
        <v>64240</v>
      </c>
    </row>
    <row r="10912" customFormat="false" ht="15" hidden="false" customHeight="false" outlineLevel="0" collapsed="false">
      <c r="A10912" s="0" t="n">
        <v>202506</v>
      </c>
      <c r="B10912" s="0" t="n">
        <v>202506</v>
      </c>
      <c r="C10912" s="37" t="s">
        <v>95</v>
      </c>
      <c r="D10912" s="37" t="s">
        <v>122</v>
      </c>
      <c r="E10912" s="0" t="n">
        <v>1</v>
      </c>
      <c r="F10912" s="38" t="s">
        <v>70</v>
      </c>
      <c r="G10912" s="37" t="s">
        <v>123</v>
      </c>
      <c r="H10912" s="0" t="n">
        <v>1409217</v>
      </c>
      <c r="I10912" s="0" t="n">
        <v>392909</v>
      </c>
      <c r="J10912" s="0" t="n">
        <v>47396</v>
      </c>
    </row>
    <row r="10913" customFormat="false" ht="15" hidden="false" customHeight="false" outlineLevel="0" collapsed="false">
      <c r="A10913" s="0" t="n">
        <v>202506</v>
      </c>
      <c r="B10913" s="0" t="n">
        <v>202506</v>
      </c>
      <c r="C10913" s="37" t="s">
        <v>124</v>
      </c>
      <c r="D10913" s="37" t="s">
        <v>125</v>
      </c>
      <c r="E10913" s="0" t="n">
        <v>1</v>
      </c>
      <c r="F10913" s="38" t="s">
        <v>70</v>
      </c>
      <c r="G10913" s="37" t="s">
        <v>126</v>
      </c>
      <c r="H10913" s="0" t="n">
        <v>413570</v>
      </c>
      <c r="I10913" s="0" t="n">
        <v>170590</v>
      </c>
      <c r="J10913" s="0" t="n">
        <v>25409</v>
      </c>
    </row>
    <row r="10914" customFormat="false" ht="15" hidden="false" customHeight="false" outlineLevel="0" collapsed="false">
      <c r="A10914" s="0" t="n">
        <v>202506</v>
      </c>
      <c r="B10914" s="0" t="n">
        <v>202506</v>
      </c>
      <c r="C10914" s="37" t="s">
        <v>95</v>
      </c>
      <c r="D10914" s="37" t="s">
        <v>127</v>
      </c>
      <c r="E10914" s="0" t="n">
        <v>1</v>
      </c>
      <c r="F10914" s="38" t="s">
        <v>70</v>
      </c>
      <c r="G10914" s="37" t="s">
        <v>128</v>
      </c>
      <c r="H10914" s="0" t="n">
        <v>2276707</v>
      </c>
      <c r="I10914" s="0" t="n">
        <v>516856</v>
      </c>
      <c r="J10914" s="0" t="n">
        <v>95778</v>
      </c>
    </row>
    <row r="10915" customFormat="false" ht="15" hidden="false" customHeight="false" outlineLevel="0" collapsed="false">
      <c r="A10915" s="0" t="n">
        <v>202506</v>
      </c>
      <c r="B10915" s="0" t="n">
        <v>202506</v>
      </c>
      <c r="C10915" s="37" t="s">
        <v>124</v>
      </c>
      <c r="D10915" s="37" t="s">
        <v>122</v>
      </c>
      <c r="E10915" s="0" t="n">
        <v>1</v>
      </c>
      <c r="F10915" s="38" t="s">
        <v>70</v>
      </c>
      <c r="G10915" s="37" t="s">
        <v>129</v>
      </c>
      <c r="H10915" s="0" t="n">
        <v>10853936</v>
      </c>
      <c r="I10915" s="0" t="n">
        <v>2369839</v>
      </c>
      <c r="J10915" s="0" t="n">
        <v>360155</v>
      </c>
    </row>
    <row r="10916" customFormat="false" ht="15" hidden="false" customHeight="false" outlineLevel="0" collapsed="false">
      <c r="A10916" s="0" t="n">
        <v>202506</v>
      </c>
      <c r="B10916" s="0" t="n">
        <v>202506</v>
      </c>
      <c r="C10916" s="37" t="s">
        <v>106</v>
      </c>
      <c r="D10916" s="37" t="s">
        <v>130</v>
      </c>
      <c r="E10916" s="0" t="n">
        <v>1</v>
      </c>
      <c r="F10916" s="38" t="s">
        <v>70</v>
      </c>
      <c r="G10916" s="37" t="s">
        <v>131</v>
      </c>
      <c r="H10916" s="0" t="n">
        <v>934470</v>
      </c>
      <c r="I10916" s="0" t="n">
        <v>318069</v>
      </c>
      <c r="J10916" s="0" t="n">
        <v>-54</v>
      </c>
    </row>
    <row r="10917" customFormat="false" ht="15" hidden="false" customHeight="false" outlineLevel="0" collapsed="false">
      <c r="A10917" s="0" t="n">
        <v>202506</v>
      </c>
      <c r="B10917" s="0" t="n">
        <v>202506</v>
      </c>
      <c r="C10917" s="37" t="s">
        <v>95</v>
      </c>
      <c r="D10917" s="37" t="s">
        <v>132</v>
      </c>
      <c r="E10917" s="0" t="n">
        <v>1</v>
      </c>
      <c r="F10917" s="38" t="s">
        <v>70</v>
      </c>
      <c r="G10917" s="37" t="s">
        <v>133</v>
      </c>
      <c r="H10917" s="0" t="n">
        <v>1079928</v>
      </c>
      <c r="I10917" s="0" t="n">
        <v>547117</v>
      </c>
      <c r="J10917" s="0" t="n">
        <v>103025</v>
      </c>
    </row>
    <row r="10918" customFormat="false" ht="15" hidden="false" customHeight="false" outlineLevel="0" collapsed="false">
      <c r="A10918" s="0" t="n">
        <v>202506</v>
      </c>
      <c r="B10918" s="0" t="n">
        <v>202506</v>
      </c>
      <c r="C10918" s="37" t="s">
        <v>112</v>
      </c>
      <c r="D10918" s="37" t="s">
        <v>134</v>
      </c>
      <c r="E10918" s="0" t="n">
        <v>1</v>
      </c>
      <c r="F10918" s="38" t="s">
        <v>70</v>
      </c>
      <c r="G10918" s="37" t="s">
        <v>135</v>
      </c>
      <c r="H10918" s="0" t="n">
        <v>314458</v>
      </c>
      <c r="I10918" s="0" t="n">
        <v>85700</v>
      </c>
      <c r="J10918" s="0" t="n">
        <v>3650</v>
      </c>
    </row>
    <row r="10919" customFormat="false" ht="15" hidden="false" customHeight="false" outlineLevel="0" collapsed="false">
      <c r="A10919" s="0" t="n">
        <v>202506</v>
      </c>
      <c r="B10919" s="0" t="n">
        <v>202506</v>
      </c>
      <c r="C10919" s="37" t="s">
        <v>136</v>
      </c>
      <c r="D10919" s="37" t="s">
        <v>137</v>
      </c>
      <c r="E10919" s="0" t="n">
        <v>1</v>
      </c>
      <c r="F10919" s="38" t="s">
        <v>70</v>
      </c>
      <c r="G10919" s="37" t="s">
        <v>138</v>
      </c>
      <c r="H10919" s="0" t="n">
        <v>1366036</v>
      </c>
      <c r="I10919" s="0" t="n">
        <v>188846</v>
      </c>
      <c r="J10919" s="0" t="n">
        <v>20805</v>
      </c>
    </row>
    <row r="10920" customFormat="false" ht="15" hidden="false" customHeight="false" outlineLevel="0" collapsed="false">
      <c r="A10920" s="0" t="n">
        <v>202506</v>
      </c>
      <c r="B10920" s="0" t="n">
        <v>202506</v>
      </c>
      <c r="C10920" s="37" t="s">
        <v>115</v>
      </c>
      <c r="D10920" s="37" t="s">
        <v>139</v>
      </c>
      <c r="E10920" s="0" t="n">
        <v>1</v>
      </c>
      <c r="F10920" s="38" t="s">
        <v>70</v>
      </c>
      <c r="G10920" s="37" t="s">
        <v>140</v>
      </c>
      <c r="H10920" s="0" t="n">
        <v>212468</v>
      </c>
      <c r="I10920" s="0" t="n">
        <v>161937</v>
      </c>
      <c r="J10920" s="0" t="n">
        <v>15106</v>
      </c>
    </row>
    <row r="10921" customFormat="false" ht="15" hidden="false" customHeight="false" outlineLevel="0" collapsed="false">
      <c r="A10921" s="0" t="n">
        <v>202506</v>
      </c>
      <c r="B10921" s="0" t="n">
        <v>202506</v>
      </c>
      <c r="C10921" s="37" t="s">
        <v>109</v>
      </c>
      <c r="D10921" s="37" t="s">
        <v>141</v>
      </c>
      <c r="E10921" s="0" t="n">
        <v>1</v>
      </c>
      <c r="F10921" s="38" t="s">
        <v>70</v>
      </c>
      <c r="G10921" s="37" t="s">
        <v>142</v>
      </c>
      <c r="H10921" s="0" t="n">
        <v>561626</v>
      </c>
      <c r="I10921" s="0" t="n">
        <v>118935</v>
      </c>
      <c r="J10921" s="0" t="n">
        <v>23122</v>
      </c>
    </row>
    <row r="10922" customFormat="false" ht="15" hidden="false" customHeight="false" outlineLevel="0" collapsed="false">
      <c r="A10922" s="0" t="n">
        <v>202506</v>
      </c>
      <c r="B10922" s="0" t="n">
        <v>202506</v>
      </c>
      <c r="C10922" s="37" t="s">
        <v>136</v>
      </c>
      <c r="D10922" s="37" t="s">
        <v>143</v>
      </c>
      <c r="E10922" s="0" t="n">
        <v>1</v>
      </c>
      <c r="F10922" s="38" t="s">
        <v>70</v>
      </c>
      <c r="G10922" s="37" t="s">
        <v>144</v>
      </c>
      <c r="H10922" s="0" t="n">
        <v>1648076</v>
      </c>
      <c r="I10922" s="0" t="n">
        <v>532397</v>
      </c>
      <c r="J10922" s="0" t="n">
        <v>63519</v>
      </c>
    </row>
    <row r="10923" customFormat="false" ht="15" hidden="false" customHeight="false" outlineLevel="0" collapsed="false">
      <c r="A10923" s="0" t="n">
        <v>202506</v>
      </c>
      <c r="B10923" s="0" t="n">
        <v>202506</v>
      </c>
      <c r="C10923" s="37" t="s">
        <v>101</v>
      </c>
      <c r="D10923" s="37" t="s">
        <v>145</v>
      </c>
      <c r="E10923" s="0" t="n">
        <v>1</v>
      </c>
      <c r="F10923" s="38" t="s">
        <v>70</v>
      </c>
      <c r="G10923" s="37" t="s">
        <v>146</v>
      </c>
      <c r="H10923" s="0" t="n">
        <v>7563910</v>
      </c>
      <c r="I10923" s="0" t="n">
        <v>2900334</v>
      </c>
      <c r="J10923" s="0" t="n">
        <v>-170006</v>
      </c>
    </row>
    <row r="10924" customFormat="false" ht="15" hidden="false" customHeight="false" outlineLevel="0" collapsed="false">
      <c r="A10924" s="0" t="n">
        <v>202506</v>
      </c>
      <c r="B10924" s="0" t="n">
        <v>202506</v>
      </c>
      <c r="C10924" s="37" t="s">
        <v>106</v>
      </c>
      <c r="D10924" s="37" t="s">
        <v>147</v>
      </c>
      <c r="E10924" s="0" t="n">
        <v>1</v>
      </c>
      <c r="F10924" s="38" t="s">
        <v>70</v>
      </c>
      <c r="G10924" s="37" t="s">
        <v>148</v>
      </c>
      <c r="H10924" s="0" t="n">
        <v>26472598</v>
      </c>
      <c r="I10924" s="0" t="n">
        <v>10772767</v>
      </c>
      <c r="J10924" s="0" t="n">
        <v>3115114</v>
      </c>
    </row>
    <row r="10925" customFormat="false" ht="15" hidden="false" customHeight="false" outlineLevel="0" collapsed="false">
      <c r="A10925" s="0" t="n">
        <v>202506</v>
      </c>
      <c r="B10925" s="0" t="n">
        <v>202506</v>
      </c>
      <c r="C10925" s="37" t="s">
        <v>149</v>
      </c>
      <c r="D10925" s="37" t="s">
        <v>150</v>
      </c>
      <c r="E10925" s="0" t="n">
        <v>1</v>
      </c>
      <c r="F10925" s="38" t="s">
        <v>70</v>
      </c>
      <c r="G10925" s="37" t="s">
        <v>151</v>
      </c>
      <c r="H10925" s="0" t="n">
        <v>570145</v>
      </c>
      <c r="I10925" s="0" t="n">
        <v>333559</v>
      </c>
      <c r="J10925" s="0" t="n">
        <v>54535</v>
      </c>
    </row>
    <row r="10926" customFormat="false" ht="15" hidden="false" customHeight="false" outlineLevel="0" collapsed="false">
      <c r="A10926" s="0" t="n">
        <v>202506</v>
      </c>
      <c r="B10926" s="0" t="n">
        <v>202506</v>
      </c>
      <c r="C10926" s="37" t="s">
        <v>152</v>
      </c>
      <c r="D10926" s="37" t="s">
        <v>153</v>
      </c>
      <c r="E10926" s="0" t="n">
        <v>1</v>
      </c>
      <c r="F10926" s="38" t="s">
        <v>70</v>
      </c>
      <c r="G10926" s="37" t="s">
        <v>154</v>
      </c>
      <c r="H10926" s="0" t="n">
        <v>6694584</v>
      </c>
      <c r="I10926" s="0" t="n">
        <v>1820785</v>
      </c>
      <c r="J10926" s="0" t="n">
        <v>45430</v>
      </c>
    </row>
    <row r="10927" customFormat="false" ht="15" hidden="false" customHeight="false" outlineLevel="0" collapsed="false">
      <c r="A10927" s="0" t="n">
        <v>202506</v>
      </c>
      <c r="B10927" s="0" t="n">
        <v>202506</v>
      </c>
      <c r="C10927" s="37" t="s">
        <v>101</v>
      </c>
      <c r="D10927" s="37" t="s">
        <v>155</v>
      </c>
      <c r="E10927" s="0" t="n">
        <v>1</v>
      </c>
      <c r="F10927" s="38" t="s">
        <v>70</v>
      </c>
      <c r="G10927" s="37" t="s">
        <v>156</v>
      </c>
      <c r="H10927" s="0" t="n">
        <v>1373269</v>
      </c>
      <c r="I10927" s="0" t="n">
        <v>394007</v>
      </c>
      <c r="J10927" s="0" t="n">
        <v>-13290</v>
      </c>
    </row>
    <row r="10928" customFormat="false" ht="15" hidden="false" customHeight="false" outlineLevel="0" collapsed="false">
      <c r="A10928" s="0" t="n">
        <v>202506</v>
      </c>
      <c r="B10928" s="0" t="n">
        <v>202506</v>
      </c>
      <c r="C10928" s="37" t="s">
        <v>106</v>
      </c>
      <c r="D10928" s="37" t="s">
        <v>116</v>
      </c>
      <c r="E10928" s="0" t="n">
        <v>1</v>
      </c>
      <c r="F10928" s="38" t="s">
        <v>70</v>
      </c>
      <c r="G10928" s="37" t="s">
        <v>157</v>
      </c>
      <c r="H10928" s="0" t="n">
        <v>793897</v>
      </c>
      <c r="I10928" s="0" t="n">
        <v>95244</v>
      </c>
      <c r="J10928" s="0" t="n">
        <v>16661</v>
      </c>
    </row>
    <row r="10929" customFormat="false" ht="15" hidden="false" customHeight="false" outlineLevel="0" collapsed="false">
      <c r="A10929" s="0" t="n">
        <v>202506</v>
      </c>
      <c r="B10929" s="0" t="n">
        <v>202506</v>
      </c>
      <c r="C10929" s="37" t="s">
        <v>158</v>
      </c>
      <c r="D10929" s="37" t="s">
        <v>159</v>
      </c>
      <c r="E10929" s="0" t="n">
        <v>1</v>
      </c>
      <c r="F10929" s="38" t="s">
        <v>70</v>
      </c>
      <c r="G10929" s="37" t="s">
        <v>160</v>
      </c>
      <c r="H10929" s="0" t="n">
        <v>1896028</v>
      </c>
      <c r="I10929" s="0" t="n">
        <v>376488</v>
      </c>
      <c r="J10929" s="0" t="n">
        <v>-8248</v>
      </c>
    </row>
    <row r="10930" customFormat="false" ht="15" hidden="false" customHeight="false" outlineLevel="0" collapsed="false">
      <c r="A10930" s="0" t="n">
        <v>202506</v>
      </c>
      <c r="B10930" s="0" t="n">
        <v>202506</v>
      </c>
      <c r="C10930" s="37" t="s">
        <v>95</v>
      </c>
      <c r="D10930" s="37" t="s">
        <v>161</v>
      </c>
      <c r="E10930" s="0" t="n">
        <v>1</v>
      </c>
      <c r="F10930" s="38" t="s">
        <v>70</v>
      </c>
      <c r="G10930" s="37" t="s">
        <v>162</v>
      </c>
      <c r="H10930" s="0" t="n">
        <v>899660</v>
      </c>
      <c r="I10930" s="0" t="n">
        <v>118715</v>
      </c>
      <c r="J10930" s="0" t="n">
        <v>19003</v>
      </c>
    </row>
    <row r="10931" customFormat="false" ht="15" hidden="false" customHeight="false" outlineLevel="0" collapsed="false">
      <c r="A10931" s="0" t="n">
        <v>202506</v>
      </c>
      <c r="B10931" s="0" t="n">
        <v>202506</v>
      </c>
      <c r="C10931" s="37" t="s">
        <v>112</v>
      </c>
      <c r="D10931" s="37" t="s">
        <v>163</v>
      </c>
      <c r="E10931" s="0" t="n">
        <v>1</v>
      </c>
      <c r="F10931" s="38" t="s">
        <v>70</v>
      </c>
      <c r="G10931" s="37" t="s">
        <v>164</v>
      </c>
      <c r="H10931" s="0" t="n">
        <v>1486149</v>
      </c>
      <c r="I10931" s="0" t="n">
        <v>1027561</v>
      </c>
      <c r="J10931" s="0" t="n">
        <v>192060</v>
      </c>
    </row>
    <row r="10932" customFormat="false" ht="15" hidden="false" customHeight="false" outlineLevel="0" collapsed="false">
      <c r="A10932" s="0" t="n">
        <v>202506</v>
      </c>
      <c r="B10932" s="0" t="n">
        <v>202506</v>
      </c>
      <c r="C10932" s="37" t="s">
        <v>101</v>
      </c>
      <c r="D10932" s="37" t="s">
        <v>165</v>
      </c>
      <c r="E10932" s="0" t="n">
        <v>1</v>
      </c>
      <c r="F10932" s="38" t="s">
        <v>70</v>
      </c>
      <c r="G10932" s="37" t="s">
        <v>166</v>
      </c>
      <c r="H10932" s="0" t="n">
        <v>794410</v>
      </c>
      <c r="I10932" s="0" t="n">
        <v>231579</v>
      </c>
      <c r="J10932" s="0" t="n">
        <v>3479</v>
      </c>
    </row>
    <row r="10933" customFormat="false" ht="15" hidden="false" customHeight="false" outlineLevel="0" collapsed="false">
      <c r="A10933" s="0" t="n">
        <v>202506</v>
      </c>
      <c r="B10933" s="0" t="n">
        <v>202506</v>
      </c>
      <c r="C10933" s="37" t="s">
        <v>124</v>
      </c>
      <c r="D10933" s="37" t="s">
        <v>167</v>
      </c>
      <c r="E10933" s="0" t="n">
        <v>1</v>
      </c>
      <c r="F10933" s="38" t="s">
        <v>70</v>
      </c>
      <c r="G10933" s="37" t="s">
        <v>168</v>
      </c>
      <c r="H10933" s="0" t="n">
        <v>276525</v>
      </c>
      <c r="I10933" s="0" t="n">
        <v>85070</v>
      </c>
      <c r="J10933" s="0" t="n">
        <v>519</v>
      </c>
    </row>
    <row r="10934" customFormat="false" ht="15" hidden="false" customHeight="false" outlineLevel="0" collapsed="false">
      <c r="A10934" s="0" t="n">
        <v>202506</v>
      </c>
      <c r="B10934" s="0" t="n">
        <v>202506</v>
      </c>
      <c r="C10934" s="37" t="s">
        <v>152</v>
      </c>
      <c r="D10934" s="37" t="s">
        <v>122</v>
      </c>
      <c r="E10934" s="0" t="n">
        <v>1</v>
      </c>
      <c r="F10934" s="38" t="s">
        <v>70</v>
      </c>
      <c r="G10934" s="37" t="s">
        <v>169</v>
      </c>
      <c r="H10934" s="0" t="n">
        <v>223638</v>
      </c>
      <c r="I10934" s="0" t="n">
        <v>46745</v>
      </c>
      <c r="J10934" s="0" t="n">
        <v>1542</v>
      </c>
    </row>
    <row r="10935" customFormat="false" ht="15" hidden="false" customHeight="false" outlineLevel="0" collapsed="false">
      <c r="A10935" s="0" t="n">
        <v>202506</v>
      </c>
      <c r="B10935" s="0" t="n">
        <v>202506</v>
      </c>
      <c r="C10935" s="37" t="s">
        <v>98</v>
      </c>
      <c r="D10935" s="37" t="s">
        <v>170</v>
      </c>
      <c r="E10935" s="0" t="n">
        <v>1</v>
      </c>
      <c r="F10935" s="38" t="s">
        <v>70</v>
      </c>
      <c r="G10935" s="37" t="s">
        <v>171</v>
      </c>
      <c r="H10935" s="0" t="n">
        <v>4034096</v>
      </c>
      <c r="I10935" s="0" t="n">
        <v>1113447</v>
      </c>
      <c r="J10935" s="0" t="n">
        <v>-21031</v>
      </c>
    </row>
    <row r="10936" customFormat="false" ht="15" hidden="false" customHeight="false" outlineLevel="0" collapsed="false">
      <c r="A10936" s="0" t="n">
        <v>202506</v>
      </c>
      <c r="B10936" s="0" t="n">
        <v>202506</v>
      </c>
      <c r="C10936" s="37" t="s">
        <v>98</v>
      </c>
      <c r="D10936" s="37" t="s">
        <v>172</v>
      </c>
      <c r="E10936" s="0" t="n">
        <v>1</v>
      </c>
      <c r="F10936" s="38" t="s">
        <v>70</v>
      </c>
      <c r="G10936" s="37" t="s">
        <v>173</v>
      </c>
      <c r="H10936" s="0" t="n">
        <v>998013</v>
      </c>
      <c r="I10936" s="0" t="n">
        <v>255571</v>
      </c>
      <c r="J10936" s="0" t="n">
        <v>26313</v>
      </c>
    </row>
    <row r="10937" customFormat="false" ht="15" hidden="false" customHeight="false" outlineLevel="0" collapsed="false">
      <c r="A10937" s="0" t="n">
        <v>202506</v>
      </c>
      <c r="B10937" s="0" t="n">
        <v>202506</v>
      </c>
      <c r="C10937" s="37" t="s">
        <v>158</v>
      </c>
      <c r="D10937" s="37" t="s">
        <v>174</v>
      </c>
      <c r="E10937" s="0" t="n">
        <v>1</v>
      </c>
      <c r="F10937" s="38" t="s">
        <v>70</v>
      </c>
      <c r="G10937" s="37" t="s">
        <v>175</v>
      </c>
      <c r="H10937" s="0" t="n">
        <v>918462</v>
      </c>
      <c r="I10937" s="0" t="n">
        <v>382300</v>
      </c>
      <c r="J10937" s="0" t="n">
        <v>44816</v>
      </c>
    </row>
    <row r="10938" customFormat="false" ht="15" hidden="false" customHeight="false" outlineLevel="0" collapsed="false">
      <c r="A10938" s="0" t="n">
        <v>202506</v>
      </c>
      <c r="B10938" s="0" t="n">
        <v>202506</v>
      </c>
      <c r="C10938" s="37" t="s">
        <v>149</v>
      </c>
      <c r="D10938" s="37" t="s">
        <v>176</v>
      </c>
      <c r="E10938" s="0" t="n">
        <v>1</v>
      </c>
      <c r="F10938" s="38" t="s">
        <v>70</v>
      </c>
      <c r="G10938" s="37" t="s">
        <v>177</v>
      </c>
      <c r="H10938" s="0" t="n">
        <v>1431043</v>
      </c>
      <c r="I10938" s="0" t="n">
        <v>224548</v>
      </c>
      <c r="J10938" s="0" t="n">
        <v>34299</v>
      </c>
    </row>
    <row r="10939" customFormat="false" ht="15" hidden="false" customHeight="false" outlineLevel="0" collapsed="false">
      <c r="A10939" s="0" t="n">
        <v>202506</v>
      </c>
      <c r="B10939" s="0" t="n">
        <v>202506</v>
      </c>
      <c r="C10939" s="37" t="s">
        <v>178</v>
      </c>
      <c r="D10939" s="37" t="s">
        <v>179</v>
      </c>
      <c r="E10939" s="0" t="n">
        <v>1</v>
      </c>
      <c r="F10939" s="38" t="s">
        <v>70</v>
      </c>
      <c r="G10939" s="37" t="s">
        <v>180</v>
      </c>
      <c r="H10939" s="0" t="n">
        <v>2708533</v>
      </c>
      <c r="I10939" s="0" t="n">
        <v>743551</v>
      </c>
      <c r="J10939" s="0" t="n">
        <v>-2478</v>
      </c>
    </row>
    <row r="10940" customFormat="false" ht="15" hidden="false" customHeight="false" outlineLevel="0" collapsed="false">
      <c r="A10940" s="0" t="n">
        <v>202506</v>
      </c>
      <c r="B10940" s="0" t="n">
        <v>202506</v>
      </c>
      <c r="C10940" s="37" t="s">
        <v>149</v>
      </c>
      <c r="D10940" s="37" t="s">
        <v>181</v>
      </c>
      <c r="E10940" s="0" t="n">
        <v>1</v>
      </c>
      <c r="F10940" s="38" t="s">
        <v>70</v>
      </c>
      <c r="G10940" s="37" t="s">
        <v>182</v>
      </c>
      <c r="H10940" s="0" t="n">
        <v>1342940</v>
      </c>
      <c r="I10940" s="0" t="n">
        <v>399244</v>
      </c>
      <c r="J10940" s="0" t="n">
        <v>65474</v>
      </c>
    </row>
    <row r="10941" customFormat="false" ht="15" hidden="false" customHeight="false" outlineLevel="0" collapsed="false">
      <c r="A10941" s="0" t="n">
        <v>202506</v>
      </c>
      <c r="B10941" s="0" t="n">
        <v>202506</v>
      </c>
      <c r="C10941" s="37" t="s">
        <v>115</v>
      </c>
      <c r="D10941" s="37" t="s">
        <v>104</v>
      </c>
      <c r="E10941" s="0" t="n">
        <v>1</v>
      </c>
      <c r="F10941" s="38" t="s">
        <v>70</v>
      </c>
      <c r="G10941" s="37" t="s">
        <v>183</v>
      </c>
      <c r="H10941" s="0" t="n">
        <v>454937</v>
      </c>
      <c r="I10941" s="0" t="n">
        <v>104494</v>
      </c>
      <c r="J10941" s="0" t="n">
        <v>-1961</v>
      </c>
    </row>
    <row r="10942" customFormat="false" ht="15" hidden="false" customHeight="false" outlineLevel="0" collapsed="false">
      <c r="A10942" s="0" t="n">
        <v>202506</v>
      </c>
      <c r="B10942" s="0" t="n">
        <v>202506</v>
      </c>
      <c r="C10942" s="37" t="s">
        <v>184</v>
      </c>
      <c r="D10942" s="37" t="s">
        <v>185</v>
      </c>
      <c r="E10942" s="0" t="n">
        <v>1</v>
      </c>
      <c r="F10942" s="38" t="s">
        <v>70</v>
      </c>
      <c r="G10942" s="37" t="s">
        <v>186</v>
      </c>
      <c r="H10942" s="0" t="n">
        <v>7565817</v>
      </c>
      <c r="I10942" s="0" t="n">
        <v>579491</v>
      </c>
      <c r="J10942" s="0" t="n">
        <v>95001</v>
      </c>
    </row>
    <row r="10943" customFormat="false" ht="15" hidden="false" customHeight="false" outlineLevel="0" collapsed="false">
      <c r="A10943" s="0" t="n">
        <v>202506</v>
      </c>
      <c r="B10943" s="0" t="n">
        <v>202506</v>
      </c>
      <c r="C10943" s="37" t="s">
        <v>109</v>
      </c>
      <c r="D10943" s="37" t="s">
        <v>187</v>
      </c>
      <c r="E10943" s="0" t="n">
        <v>1</v>
      </c>
      <c r="F10943" s="38" t="s">
        <v>70</v>
      </c>
      <c r="G10943" s="37" t="s">
        <v>188</v>
      </c>
      <c r="H10943" s="0" t="n">
        <v>8405639</v>
      </c>
      <c r="I10943" s="0" t="n">
        <v>6914257</v>
      </c>
      <c r="J10943" s="0" t="n">
        <v>-474774</v>
      </c>
    </row>
    <row r="10944" customFormat="false" ht="15" hidden="false" customHeight="false" outlineLevel="0" collapsed="false">
      <c r="A10944" s="0" t="n">
        <v>202506</v>
      </c>
      <c r="B10944" s="0" t="n">
        <v>202506</v>
      </c>
      <c r="C10944" s="37" t="s">
        <v>178</v>
      </c>
      <c r="D10944" s="37" t="s">
        <v>189</v>
      </c>
      <c r="E10944" s="0" t="n">
        <v>1</v>
      </c>
      <c r="F10944" s="38" t="s">
        <v>70</v>
      </c>
      <c r="G10944" s="37" t="s">
        <v>190</v>
      </c>
      <c r="H10944" s="0" t="n">
        <v>1800144</v>
      </c>
      <c r="I10944" s="0" t="n">
        <v>244179</v>
      </c>
      <c r="J10944" s="0" t="n">
        <v>57815</v>
      </c>
    </row>
    <row r="10945" customFormat="false" ht="15" hidden="false" customHeight="false" outlineLevel="0" collapsed="false">
      <c r="A10945" s="0" t="n">
        <v>202506</v>
      </c>
      <c r="B10945" s="0" t="n">
        <v>202506</v>
      </c>
      <c r="C10945" s="37" t="s">
        <v>152</v>
      </c>
      <c r="D10945" s="37" t="s">
        <v>191</v>
      </c>
      <c r="E10945" s="0" t="n">
        <v>1</v>
      </c>
      <c r="F10945" s="38" t="s">
        <v>70</v>
      </c>
      <c r="G10945" s="37" t="s">
        <v>192</v>
      </c>
      <c r="H10945" s="0" t="n">
        <v>5933874</v>
      </c>
      <c r="I10945" s="0" t="n">
        <v>2806105</v>
      </c>
      <c r="J10945" s="0" t="n">
        <v>78145</v>
      </c>
    </row>
    <row r="10946" customFormat="false" ht="15" hidden="false" customHeight="false" outlineLevel="0" collapsed="false">
      <c r="A10946" s="0" t="n">
        <v>202506</v>
      </c>
      <c r="B10946" s="0" t="n">
        <v>202506</v>
      </c>
      <c r="C10946" s="37" t="s">
        <v>184</v>
      </c>
      <c r="D10946" s="37" t="s">
        <v>193</v>
      </c>
      <c r="E10946" s="0" t="n">
        <v>1</v>
      </c>
      <c r="F10946" s="38" t="s">
        <v>70</v>
      </c>
      <c r="G10946" s="37" t="s">
        <v>194</v>
      </c>
      <c r="H10946" s="0" t="n">
        <v>7074978</v>
      </c>
      <c r="I10946" s="0" t="n">
        <v>1406137</v>
      </c>
      <c r="J10946" s="0" t="n">
        <v>196731</v>
      </c>
    </row>
    <row r="10947" customFormat="false" ht="15" hidden="false" customHeight="false" outlineLevel="0" collapsed="false">
      <c r="A10947" s="0" t="n">
        <v>202506</v>
      </c>
      <c r="B10947" s="0" t="n">
        <v>202506</v>
      </c>
      <c r="C10947" s="37" t="s">
        <v>115</v>
      </c>
      <c r="D10947" s="37" t="s">
        <v>96</v>
      </c>
      <c r="E10947" s="0" t="n">
        <v>1</v>
      </c>
      <c r="F10947" s="38" t="s">
        <v>70</v>
      </c>
      <c r="G10947" s="37" t="s">
        <v>195</v>
      </c>
      <c r="H10947" s="0" t="n">
        <v>5679300</v>
      </c>
      <c r="I10947" s="0" t="n">
        <v>1993998</v>
      </c>
      <c r="J10947" s="0" t="n">
        <v>294805</v>
      </c>
    </row>
    <row r="10948" customFormat="false" ht="15" hidden="false" customHeight="false" outlineLevel="0" collapsed="false">
      <c r="A10948" s="0" t="n">
        <v>202506</v>
      </c>
      <c r="B10948" s="0" t="n">
        <v>202506</v>
      </c>
      <c r="C10948" s="37" t="s">
        <v>136</v>
      </c>
      <c r="D10948" s="37" t="s">
        <v>120</v>
      </c>
      <c r="E10948" s="0" t="n">
        <v>1</v>
      </c>
      <c r="F10948" s="38" t="s">
        <v>70</v>
      </c>
      <c r="G10948" s="37" t="s">
        <v>196</v>
      </c>
      <c r="H10948" s="0" t="n">
        <v>1782723</v>
      </c>
      <c r="I10948" s="0" t="n">
        <v>418854</v>
      </c>
      <c r="J10948" s="0" t="n">
        <v>-19667</v>
      </c>
    </row>
    <row r="10949" customFormat="false" ht="15" hidden="false" customHeight="false" outlineLevel="0" collapsed="false">
      <c r="A10949" s="0" t="n">
        <v>202506</v>
      </c>
      <c r="B10949" s="0" t="n">
        <v>202506</v>
      </c>
      <c r="C10949" s="37" t="s">
        <v>197</v>
      </c>
      <c r="D10949" s="37" t="s">
        <v>198</v>
      </c>
      <c r="E10949" s="0" t="n">
        <v>1</v>
      </c>
      <c r="F10949" s="38" t="s">
        <v>70</v>
      </c>
      <c r="G10949" s="37" t="s">
        <v>199</v>
      </c>
      <c r="H10949" s="0" t="n">
        <v>2781705</v>
      </c>
      <c r="I10949" s="0" t="n">
        <v>827597</v>
      </c>
      <c r="J10949" s="0" t="n">
        <v>135323</v>
      </c>
    </row>
    <row r="10950" customFormat="false" ht="15" hidden="false" customHeight="false" outlineLevel="0" collapsed="false">
      <c r="A10950" s="0" t="n">
        <v>202506</v>
      </c>
      <c r="B10950" s="0" t="n">
        <v>202506</v>
      </c>
      <c r="C10950" s="37" t="s">
        <v>136</v>
      </c>
      <c r="D10950" s="37" t="s">
        <v>200</v>
      </c>
      <c r="E10950" s="0" t="n">
        <v>1</v>
      </c>
      <c r="F10950" s="38" t="s">
        <v>70</v>
      </c>
      <c r="G10950" s="37" t="s">
        <v>201</v>
      </c>
      <c r="H10950" s="0" t="n">
        <v>2520930</v>
      </c>
      <c r="I10950" s="0" t="n">
        <v>1032946</v>
      </c>
      <c r="J10950" s="0" t="n">
        <v>25746</v>
      </c>
    </row>
    <row r="10951" customFormat="false" ht="15" hidden="false" customHeight="false" outlineLevel="0" collapsed="false">
      <c r="A10951" s="0" t="n">
        <v>202506</v>
      </c>
      <c r="B10951" s="0" t="n">
        <v>202506</v>
      </c>
      <c r="C10951" s="37" t="s">
        <v>136</v>
      </c>
      <c r="D10951" s="37" t="s">
        <v>127</v>
      </c>
      <c r="E10951" s="0" t="n">
        <v>1</v>
      </c>
      <c r="F10951" s="38" t="s">
        <v>70</v>
      </c>
      <c r="G10951" s="37" t="s">
        <v>202</v>
      </c>
      <c r="H10951" s="0" t="n">
        <v>340225</v>
      </c>
      <c r="I10951" s="0" t="n">
        <v>68598</v>
      </c>
      <c r="J10951" s="0" t="n">
        <v>3388</v>
      </c>
    </row>
    <row r="10952" customFormat="false" ht="15" hidden="false" customHeight="false" outlineLevel="0" collapsed="false">
      <c r="A10952" s="0" t="n">
        <v>202506</v>
      </c>
      <c r="B10952" s="0" t="n">
        <v>202506</v>
      </c>
      <c r="C10952" s="37" t="s">
        <v>106</v>
      </c>
      <c r="D10952" s="37" t="s">
        <v>203</v>
      </c>
      <c r="E10952" s="0" t="n">
        <v>1</v>
      </c>
      <c r="F10952" s="38" t="s">
        <v>70</v>
      </c>
      <c r="G10952" s="37" t="s">
        <v>204</v>
      </c>
      <c r="H10952" s="0" t="n">
        <v>2670758</v>
      </c>
      <c r="I10952" s="0" t="n">
        <v>312924</v>
      </c>
      <c r="J10952" s="0" t="n">
        <v>4061</v>
      </c>
    </row>
    <row r="10953" customFormat="false" ht="15" hidden="false" customHeight="false" outlineLevel="0" collapsed="false">
      <c r="A10953" s="0" t="n">
        <v>202506</v>
      </c>
      <c r="B10953" s="0" t="n">
        <v>202506</v>
      </c>
      <c r="C10953" s="37" t="s">
        <v>95</v>
      </c>
      <c r="D10953" s="37" t="s">
        <v>187</v>
      </c>
      <c r="E10953" s="0" t="n">
        <v>1</v>
      </c>
      <c r="F10953" s="38" t="s">
        <v>70</v>
      </c>
      <c r="G10953" s="37" t="s">
        <v>205</v>
      </c>
      <c r="H10953" s="0" t="n">
        <v>183676</v>
      </c>
      <c r="I10953" s="0" t="n">
        <v>54494</v>
      </c>
      <c r="J10953" s="0" t="n">
        <v>13154</v>
      </c>
    </row>
    <row r="10954" customFormat="false" ht="15" hidden="false" customHeight="false" outlineLevel="0" collapsed="false">
      <c r="A10954" s="0" t="n">
        <v>202506</v>
      </c>
      <c r="B10954" s="0" t="n">
        <v>202506</v>
      </c>
      <c r="C10954" s="37" t="s">
        <v>101</v>
      </c>
      <c r="D10954" s="37" t="s">
        <v>206</v>
      </c>
      <c r="E10954" s="0" t="n">
        <v>1</v>
      </c>
      <c r="F10954" s="38" t="s">
        <v>70</v>
      </c>
      <c r="G10954" s="37" t="s">
        <v>207</v>
      </c>
      <c r="H10954" s="0" t="n">
        <v>510004</v>
      </c>
      <c r="I10954" s="0" t="n">
        <v>109322</v>
      </c>
      <c r="J10954" s="0" t="n">
        <v>-4045</v>
      </c>
    </row>
    <row r="10955" customFormat="false" ht="15" hidden="false" customHeight="false" outlineLevel="0" collapsed="false">
      <c r="A10955" s="0" t="n">
        <v>202506</v>
      </c>
      <c r="B10955" s="0" t="n">
        <v>202506</v>
      </c>
      <c r="C10955" s="37" t="s">
        <v>184</v>
      </c>
      <c r="D10955" s="37" t="s">
        <v>208</v>
      </c>
      <c r="E10955" s="0" t="n">
        <v>1</v>
      </c>
      <c r="F10955" s="38" t="s">
        <v>70</v>
      </c>
      <c r="G10955" s="37" t="s">
        <v>209</v>
      </c>
      <c r="H10955" s="0" t="n">
        <v>5552633</v>
      </c>
      <c r="I10955" s="0" t="n">
        <v>3189258</v>
      </c>
      <c r="J10955" s="0" t="n">
        <v>392371</v>
      </c>
    </row>
    <row r="10956" customFormat="false" ht="15" hidden="false" customHeight="false" outlineLevel="0" collapsed="false">
      <c r="A10956" s="0" t="n">
        <v>202506</v>
      </c>
      <c r="B10956" s="0" t="n">
        <v>202506</v>
      </c>
      <c r="C10956" s="37" t="s">
        <v>95</v>
      </c>
      <c r="D10956" s="37" t="s">
        <v>210</v>
      </c>
      <c r="E10956" s="0" t="n">
        <v>1</v>
      </c>
      <c r="F10956" s="38" t="s">
        <v>70</v>
      </c>
      <c r="G10956" s="37" t="s">
        <v>211</v>
      </c>
      <c r="H10956" s="0" t="n">
        <v>3949777</v>
      </c>
      <c r="I10956" s="0" t="n">
        <v>796842</v>
      </c>
      <c r="J10956" s="0" t="n">
        <v>14051</v>
      </c>
    </row>
    <row r="10957" customFormat="false" ht="15" hidden="false" customHeight="false" outlineLevel="0" collapsed="false">
      <c r="A10957" s="0" t="n">
        <v>202506</v>
      </c>
      <c r="B10957" s="0" t="n">
        <v>202506</v>
      </c>
      <c r="C10957" s="37" t="s">
        <v>178</v>
      </c>
      <c r="D10957" s="37" t="s">
        <v>212</v>
      </c>
      <c r="E10957" s="0" t="n">
        <v>1</v>
      </c>
      <c r="F10957" s="38" t="s">
        <v>70</v>
      </c>
      <c r="G10957" s="37" t="s">
        <v>213</v>
      </c>
      <c r="H10957" s="0" t="n">
        <v>7425122</v>
      </c>
      <c r="I10957" s="0" t="n">
        <v>915714</v>
      </c>
      <c r="J10957" s="0" t="n">
        <v>173168</v>
      </c>
    </row>
    <row r="10958" customFormat="false" ht="15" hidden="false" customHeight="false" outlineLevel="0" collapsed="false">
      <c r="A10958" s="0" t="n">
        <v>202506</v>
      </c>
      <c r="B10958" s="0" t="n">
        <v>202506</v>
      </c>
      <c r="C10958" s="37" t="s">
        <v>95</v>
      </c>
      <c r="D10958" s="37" t="s">
        <v>214</v>
      </c>
      <c r="E10958" s="0" t="n">
        <v>1</v>
      </c>
      <c r="F10958" s="38" t="s">
        <v>70</v>
      </c>
      <c r="G10958" s="37" t="s">
        <v>215</v>
      </c>
      <c r="H10958" s="0" t="n">
        <v>803219</v>
      </c>
      <c r="I10958" s="0" t="n">
        <v>251331</v>
      </c>
      <c r="J10958" s="0" t="n">
        <v>78449</v>
      </c>
    </row>
    <row r="10959" customFormat="false" ht="15" hidden="false" customHeight="false" outlineLevel="0" collapsed="false">
      <c r="A10959" s="0" t="n">
        <v>202506</v>
      </c>
      <c r="B10959" s="0" t="n">
        <v>202506</v>
      </c>
      <c r="C10959" s="37" t="s">
        <v>101</v>
      </c>
      <c r="D10959" s="37" t="s">
        <v>216</v>
      </c>
      <c r="E10959" s="0" t="n">
        <v>1</v>
      </c>
      <c r="F10959" s="38" t="s">
        <v>70</v>
      </c>
      <c r="G10959" s="37" t="s">
        <v>217</v>
      </c>
      <c r="H10959" s="0" t="n">
        <v>391417</v>
      </c>
      <c r="I10959" s="0" t="n">
        <v>119387</v>
      </c>
      <c r="J10959" s="0" t="n">
        <v>2025</v>
      </c>
    </row>
    <row r="10960" customFormat="false" ht="15" hidden="false" customHeight="false" outlineLevel="0" collapsed="false">
      <c r="A10960" s="0" t="n">
        <v>202506</v>
      </c>
      <c r="B10960" s="0" t="n">
        <v>202506</v>
      </c>
      <c r="C10960" s="37" t="s">
        <v>115</v>
      </c>
      <c r="D10960" s="37" t="s">
        <v>218</v>
      </c>
      <c r="E10960" s="0" t="n">
        <v>1</v>
      </c>
      <c r="F10960" s="38" t="s">
        <v>70</v>
      </c>
      <c r="G10960" s="37" t="s">
        <v>219</v>
      </c>
      <c r="H10960" s="0" t="n">
        <v>729590</v>
      </c>
      <c r="I10960" s="0" t="n">
        <v>200224</v>
      </c>
      <c r="J10960" s="0" t="n">
        <v>18822</v>
      </c>
    </row>
    <row r="10961" customFormat="false" ht="15" hidden="false" customHeight="false" outlineLevel="0" collapsed="false">
      <c r="A10961" s="0" t="n">
        <v>202506</v>
      </c>
      <c r="B10961" s="0" t="n">
        <v>202506</v>
      </c>
      <c r="C10961" s="37" t="s">
        <v>101</v>
      </c>
      <c r="D10961" s="37" t="s">
        <v>220</v>
      </c>
      <c r="E10961" s="0" t="n">
        <v>1</v>
      </c>
      <c r="F10961" s="38" t="s">
        <v>70</v>
      </c>
      <c r="G10961" s="37" t="s">
        <v>221</v>
      </c>
      <c r="H10961" s="0" t="n">
        <v>1822007</v>
      </c>
      <c r="I10961" s="0" t="n">
        <v>248994</v>
      </c>
      <c r="J10961" s="0" t="n">
        <v>10328</v>
      </c>
    </row>
    <row r="10962" customFormat="false" ht="15" hidden="false" customHeight="false" outlineLevel="0" collapsed="false">
      <c r="A10962" s="0" t="n">
        <v>202506</v>
      </c>
      <c r="B10962" s="0" t="n">
        <v>202506</v>
      </c>
      <c r="C10962" s="37" t="s">
        <v>101</v>
      </c>
      <c r="D10962" s="37" t="s">
        <v>153</v>
      </c>
      <c r="E10962" s="0" t="n">
        <v>1</v>
      </c>
      <c r="F10962" s="38" t="s">
        <v>70</v>
      </c>
      <c r="G10962" s="37" t="s">
        <v>222</v>
      </c>
      <c r="H10962" s="0" t="n">
        <v>1133151</v>
      </c>
      <c r="I10962" s="0" t="n">
        <v>862569</v>
      </c>
      <c r="J10962" s="0" t="n">
        <v>158546</v>
      </c>
    </row>
    <row r="10963" customFormat="false" ht="15" hidden="false" customHeight="false" outlineLevel="0" collapsed="false">
      <c r="A10963" s="0" t="n">
        <v>202506</v>
      </c>
      <c r="B10963" s="0" t="n">
        <v>202506</v>
      </c>
      <c r="C10963" s="37" t="s">
        <v>136</v>
      </c>
      <c r="D10963" s="37" t="s">
        <v>223</v>
      </c>
      <c r="E10963" s="0" t="n">
        <v>1</v>
      </c>
      <c r="F10963" s="38" t="s">
        <v>70</v>
      </c>
      <c r="G10963" s="37" t="s">
        <v>224</v>
      </c>
      <c r="H10963" s="0" t="n">
        <v>4424027</v>
      </c>
      <c r="I10963" s="0" t="n">
        <v>1145196</v>
      </c>
      <c r="J10963" s="0" t="n">
        <v>63134</v>
      </c>
    </row>
    <row r="10964" customFormat="false" ht="15" hidden="false" customHeight="false" outlineLevel="0" collapsed="false">
      <c r="A10964" s="0" t="n">
        <v>202506</v>
      </c>
      <c r="B10964" s="0" t="n">
        <v>202506</v>
      </c>
      <c r="C10964" s="37" t="s">
        <v>184</v>
      </c>
      <c r="D10964" s="37" t="s">
        <v>225</v>
      </c>
      <c r="E10964" s="0" t="n">
        <v>1</v>
      </c>
      <c r="F10964" s="38" t="s">
        <v>70</v>
      </c>
      <c r="G10964" s="37" t="s">
        <v>226</v>
      </c>
      <c r="H10964" s="0" t="n">
        <v>861426</v>
      </c>
      <c r="I10964" s="0" t="n">
        <v>234471</v>
      </c>
      <c r="J10964" s="0" t="n">
        <v>39990</v>
      </c>
    </row>
    <row r="10965" customFormat="false" ht="15" hidden="false" customHeight="false" outlineLevel="0" collapsed="false">
      <c r="A10965" s="0" t="n">
        <v>202506</v>
      </c>
      <c r="B10965" s="0" t="n">
        <v>202506</v>
      </c>
      <c r="C10965" s="37" t="s">
        <v>197</v>
      </c>
      <c r="D10965" s="37" t="s">
        <v>193</v>
      </c>
      <c r="E10965" s="0" t="n">
        <v>1</v>
      </c>
      <c r="F10965" s="38" t="s">
        <v>70</v>
      </c>
      <c r="G10965" s="37" t="s">
        <v>227</v>
      </c>
      <c r="H10965" s="0" t="n">
        <v>2464135</v>
      </c>
      <c r="I10965" s="0" t="n">
        <v>1642790</v>
      </c>
      <c r="J10965" s="0" t="n">
        <v>66084</v>
      </c>
    </row>
    <row r="10966" customFormat="false" ht="15" hidden="false" customHeight="false" outlineLevel="0" collapsed="false">
      <c r="A10966" s="0" t="n">
        <v>202506</v>
      </c>
      <c r="B10966" s="0" t="n">
        <v>202506</v>
      </c>
      <c r="C10966" s="37" t="s">
        <v>149</v>
      </c>
      <c r="D10966" s="37" t="s">
        <v>153</v>
      </c>
      <c r="E10966" s="0" t="n">
        <v>1</v>
      </c>
      <c r="F10966" s="38" t="s">
        <v>70</v>
      </c>
      <c r="G10966" s="37" t="s">
        <v>228</v>
      </c>
      <c r="H10966" s="0" t="n">
        <v>518616</v>
      </c>
      <c r="I10966" s="0" t="n">
        <v>247617</v>
      </c>
      <c r="J10966" s="0" t="n">
        <v>75368</v>
      </c>
    </row>
    <row r="10967" customFormat="false" ht="15" hidden="false" customHeight="false" outlineLevel="0" collapsed="false">
      <c r="A10967" s="0" t="n">
        <v>202506</v>
      </c>
      <c r="B10967" s="0" t="n">
        <v>202506</v>
      </c>
      <c r="C10967" s="37" t="s">
        <v>184</v>
      </c>
      <c r="D10967" s="37" t="s">
        <v>229</v>
      </c>
      <c r="E10967" s="0" t="n">
        <v>1</v>
      </c>
      <c r="F10967" s="38" t="s">
        <v>70</v>
      </c>
      <c r="G10967" s="37" t="s">
        <v>230</v>
      </c>
      <c r="H10967" s="0" t="n">
        <v>1894694</v>
      </c>
      <c r="I10967" s="0" t="n">
        <v>340399</v>
      </c>
      <c r="J10967" s="0" t="n">
        <v>-47367</v>
      </c>
    </row>
    <row r="10968" customFormat="false" ht="15" hidden="false" customHeight="false" outlineLevel="0" collapsed="false">
      <c r="A10968" s="0" t="n">
        <v>202506</v>
      </c>
      <c r="B10968" s="0" t="n">
        <v>202506</v>
      </c>
      <c r="C10968" s="37" t="s">
        <v>115</v>
      </c>
      <c r="D10968" s="37" t="s">
        <v>231</v>
      </c>
      <c r="E10968" s="0" t="n">
        <v>1</v>
      </c>
      <c r="F10968" s="38" t="s">
        <v>70</v>
      </c>
      <c r="G10968" s="37" t="s">
        <v>232</v>
      </c>
      <c r="H10968" s="0" t="n">
        <v>1583578</v>
      </c>
      <c r="I10968" s="0" t="n">
        <v>261251</v>
      </c>
      <c r="J10968" s="0" t="n">
        <v>30746</v>
      </c>
    </row>
    <row r="10969" customFormat="false" ht="15" hidden="false" customHeight="false" outlineLevel="0" collapsed="false">
      <c r="A10969" s="0" t="n">
        <v>202506</v>
      </c>
      <c r="B10969" s="0" t="n">
        <v>202506</v>
      </c>
      <c r="C10969" s="37" t="s">
        <v>124</v>
      </c>
      <c r="D10969" s="37" t="s">
        <v>233</v>
      </c>
      <c r="E10969" s="0" t="n">
        <v>1</v>
      </c>
      <c r="F10969" s="38" t="s">
        <v>70</v>
      </c>
      <c r="G10969" s="37" t="s">
        <v>234</v>
      </c>
      <c r="H10969" s="0" t="n">
        <v>866797</v>
      </c>
      <c r="I10969" s="0" t="n">
        <v>413681</v>
      </c>
      <c r="J10969" s="0" t="n">
        <v>32658</v>
      </c>
    </row>
    <row r="10970" customFormat="false" ht="15" hidden="false" customHeight="false" outlineLevel="0" collapsed="false">
      <c r="A10970" s="0" t="n">
        <v>202506</v>
      </c>
      <c r="B10970" s="0" t="n">
        <v>202506</v>
      </c>
      <c r="C10970" s="37" t="s">
        <v>184</v>
      </c>
      <c r="D10970" s="37" t="s">
        <v>235</v>
      </c>
      <c r="E10970" s="0" t="n">
        <v>1</v>
      </c>
      <c r="F10970" s="38" t="s">
        <v>70</v>
      </c>
      <c r="G10970" s="37" t="s">
        <v>236</v>
      </c>
      <c r="H10970" s="0" t="n">
        <v>1119909</v>
      </c>
      <c r="I10970" s="0" t="n">
        <v>182965</v>
      </c>
      <c r="J10970" s="0" t="n">
        <v>13782</v>
      </c>
    </row>
    <row r="10971" customFormat="false" ht="15" hidden="false" customHeight="false" outlineLevel="0" collapsed="false">
      <c r="A10971" s="0" t="n">
        <v>202506</v>
      </c>
      <c r="B10971" s="0" t="n">
        <v>202506</v>
      </c>
      <c r="C10971" s="37" t="s">
        <v>124</v>
      </c>
      <c r="D10971" s="37" t="s">
        <v>237</v>
      </c>
      <c r="E10971" s="0" t="n">
        <v>1</v>
      </c>
      <c r="F10971" s="38" t="s">
        <v>70</v>
      </c>
      <c r="G10971" s="37" t="s">
        <v>238</v>
      </c>
      <c r="H10971" s="0" t="n">
        <v>832747</v>
      </c>
      <c r="I10971" s="0" t="n">
        <v>148673</v>
      </c>
      <c r="J10971" s="0" t="n">
        <v>16137</v>
      </c>
    </row>
    <row r="10972" customFormat="false" ht="15" hidden="false" customHeight="false" outlineLevel="0" collapsed="false">
      <c r="A10972" s="0" t="n">
        <v>202506</v>
      </c>
      <c r="B10972" s="0" t="n">
        <v>202506</v>
      </c>
      <c r="C10972" s="37" t="s">
        <v>124</v>
      </c>
      <c r="D10972" s="37" t="s">
        <v>107</v>
      </c>
      <c r="E10972" s="0" t="n">
        <v>1</v>
      </c>
      <c r="F10972" s="38" t="s">
        <v>70</v>
      </c>
      <c r="G10972" s="37" t="s">
        <v>239</v>
      </c>
      <c r="H10972" s="0" t="n">
        <v>974905</v>
      </c>
      <c r="I10972" s="0" t="n">
        <v>240085</v>
      </c>
      <c r="J10972" s="0" t="n">
        <v>20610</v>
      </c>
    </row>
    <row r="10973" customFormat="false" ht="15" hidden="false" customHeight="false" outlineLevel="0" collapsed="false">
      <c r="A10973" s="0" t="n">
        <v>202506</v>
      </c>
      <c r="B10973" s="0" t="n">
        <v>202506</v>
      </c>
      <c r="C10973" s="37" t="s">
        <v>106</v>
      </c>
      <c r="D10973" s="37" t="s">
        <v>139</v>
      </c>
      <c r="E10973" s="0" t="n">
        <v>1</v>
      </c>
      <c r="F10973" s="38" t="s">
        <v>70</v>
      </c>
      <c r="G10973" s="37" t="s">
        <v>240</v>
      </c>
      <c r="H10973" s="0" t="n">
        <v>12341287</v>
      </c>
      <c r="I10973" s="0" t="n">
        <v>2055624</v>
      </c>
      <c r="J10973" s="0" t="n">
        <v>209476</v>
      </c>
    </row>
    <row r="10974" customFormat="false" ht="15" hidden="false" customHeight="false" outlineLevel="0" collapsed="false">
      <c r="A10974" s="0" t="n">
        <v>202506</v>
      </c>
      <c r="B10974" s="0" t="n">
        <v>202506</v>
      </c>
      <c r="C10974" s="37" t="s">
        <v>106</v>
      </c>
      <c r="D10974" s="37" t="s">
        <v>241</v>
      </c>
      <c r="E10974" s="0" t="n">
        <v>1</v>
      </c>
      <c r="F10974" s="38" t="s">
        <v>70</v>
      </c>
      <c r="G10974" s="37" t="s">
        <v>242</v>
      </c>
      <c r="H10974" s="0" t="n">
        <v>1256387</v>
      </c>
      <c r="I10974" s="0" t="n">
        <v>441465</v>
      </c>
      <c r="J10974" s="0" t="n">
        <v>53333</v>
      </c>
    </row>
    <row r="10975" customFormat="false" ht="15" hidden="false" customHeight="false" outlineLevel="0" collapsed="false">
      <c r="A10975" s="0" t="n">
        <v>202506</v>
      </c>
      <c r="B10975" s="0" t="n">
        <v>202506</v>
      </c>
      <c r="C10975" s="37" t="s">
        <v>158</v>
      </c>
      <c r="D10975" s="37" t="s">
        <v>243</v>
      </c>
      <c r="E10975" s="0" t="n">
        <v>1</v>
      </c>
      <c r="F10975" s="38" t="s">
        <v>70</v>
      </c>
      <c r="G10975" s="37" t="s">
        <v>244</v>
      </c>
      <c r="H10975" s="0" t="n">
        <v>835660</v>
      </c>
      <c r="I10975" s="0" t="n">
        <v>326431</v>
      </c>
      <c r="J10975" s="0" t="n">
        <v>83207</v>
      </c>
    </row>
    <row r="10976" customFormat="false" ht="15" hidden="false" customHeight="false" outlineLevel="0" collapsed="false">
      <c r="A10976" s="0" t="n">
        <v>202506</v>
      </c>
      <c r="B10976" s="0" t="n">
        <v>202506</v>
      </c>
      <c r="C10976" s="37" t="s">
        <v>112</v>
      </c>
      <c r="D10976" s="37" t="s">
        <v>245</v>
      </c>
      <c r="E10976" s="0" t="n">
        <v>1</v>
      </c>
      <c r="F10976" s="38" t="s">
        <v>70</v>
      </c>
      <c r="G10976" s="37" t="s">
        <v>246</v>
      </c>
      <c r="H10976" s="0" t="n">
        <v>73759</v>
      </c>
      <c r="I10976" s="0" t="n">
        <v>20298</v>
      </c>
      <c r="J10976" s="0" t="n">
        <v>-3990</v>
      </c>
    </row>
    <row r="10977" customFormat="false" ht="15" hidden="false" customHeight="false" outlineLevel="0" collapsed="false">
      <c r="A10977" s="0" t="n">
        <v>202506</v>
      </c>
      <c r="B10977" s="0" t="n">
        <v>202506</v>
      </c>
      <c r="C10977" s="37" t="s">
        <v>197</v>
      </c>
      <c r="D10977" s="37" t="s">
        <v>247</v>
      </c>
      <c r="E10977" s="0" t="n">
        <v>1</v>
      </c>
      <c r="F10977" s="38" t="s">
        <v>70</v>
      </c>
      <c r="G10977" s="37" t="s">
        <v>248</v>
      </c>
      <c r="H10977" s="0" t="n">
        <v>548050</v>
      </c>
      <c r="I10977" s="0" t="n">
        <v>53578</v>
      </c>
      <c r="J10977" s="0" t="n">
        <v>14183</v>
      </c>
    </row>
    <row r="10978" customFormat="false" ht="15" hidden="false" customHeight="false" outlineLevel="0" collapsed="false">
      <c r="A10978" s="0" t="n">
        <v>202506</v>
      </c>
      <c r="B10978" s="0" t="n">
        <v>202506</v>
      </c>
      <c r="C10978" s="37" t="s">
        <v>106</v>
      </c>
      <c r="D10978" s="37" t="s">
        <v>249</v>
      </c>
      <c r="E10978" s="0" t="n">
        <v>1</v>
      </c>
      <c r="F10978" s="38" t="s">
        <v>70</v>
      </c>
      <c r="G10978" s="37" t="s">
        <v>250</v>
      </c>
      <c r="H10978" s="0" t="n">
        <v>753313</v>
      </c>
      <c r="I10978" s="0" t="n">
        <v>210460</v>
      </c>
      <c r="J10978" s="0" t="n">
        <v>70710</v>
      </c>
    </row>
    <row r="10979" customFormat="false" ht="15" hidden="false" customHeight="false" outlineLevel="0" collapsed="false">
      <c r="A10979" s="0" t="n">
        <v>202506</v>
      </c>
      <c r="B10979" s="0" t="n">
        <v>202506</v>
      </c>
      <c r="C10979" s="37" t="s">
        <v>98</v>
      </c>
      <c r="D10979" s="37" t="s">
        <v>251</v>
      </c>
      <c r="E10979" s="0" t="n">
        <v>1</v>
      </c>
      <c r="F10979" s="38" t="s">
        <v>70</v>
      </c>
      <c r="G10979" s="37" t="s">
        <v>252</v>
      </c>
      <c r="H10979" s="0" t="n">
        <v>432952</v>
      </c>
      <c r="I10979" s="0" t="n">
        <v>115243</v>
      </c>
      <c r="J10979" s="0" t="n">
        <v>-10961</v>
      </c>
    </row>
    <row r="10980" customFormat="false" ht="15" hidden="false" customHeight="false" outlineLevel="0" collapsed="false">
      <c r="A10980" s="0" t="n">
        <v>202506</v>
      </c>
      <c r="B10980" s="0" t="n">
        <v>202506</v>
      </c>
      <c r="C10980" s="37" t="s">
        <v>124</v>
      </c>
      <c r="D10980" s="37" t="s">
        <v>253</v>
      </c>
      <c r="E10980" s="0" t="n">
        <v>1</v>
      </c>
      <c r="F10980" s="38" t="s">
        <v>70</v>
      </c>
      <c r="G10980" s="37" t="s">
        <v>254</v>
      </c>
      <c r="H10980" s="0" t="n">
        <v>4877523</v>
      </c>
      <c r="I10980" s="0" t="n">
        <v>967984</v>
      </c>
      <c r="J10980" s="0" t="n">
        <v>82071</v>
      </c>
    </row>
    <row r="10981" customFormat="false" ht="15" hidden="false" customHeight="false" outlineLevel="0" collapsed="false">
      <c r="A10981" s="0" t="n">
        <v>202506</v>
      </c>
      <c r="B10981" s="0" t="n">
        <v>202506</v>
      </c>
      <c r="C10981" s="37" t="s">
        <v>101</v>
      </c>
      <c r="D10981" s="37" t="s">
        <v>255</v>
      </c>
      <c r="E10981" s="0" t="n">
        <v>1</v>
      </c>
      <c r="F10981" s="38" t="s">
        <v>70</v>
      </c>
      <c r="G10981" s="37" t="s">
        <v>256</v>
      </c>
      <c r="H10981" s="0" t="n">
        <v>828091</v>
      </c>
      <c r="I10981" s="0" t="n">
        <v>446708</v>
      </c>
      <c r="J10981" s="0" t="n">
        <v>96993</v>
      </c>
    </row>
    <row r="10982" customFormat="false" ht="15" hidden="false" customHeight="false" outlineLevel="0" collapsed="false">
      <c r="A10982" s="0" t="n">
        <v>202506</v>
      </c>
      <c r="B10982" s="0" t="n">
        <v>202506</v>
      </c>
      <c r="C10982" s="37" t="s">
        <v>112</v>
      </c>
      <c r="D10982" s="37" t="s">
        <v>132</v>
      </c>
      <c r="E10982" s="0" t="n">
        <v>1</v>
      </c>
      <c r="F10982" s="38" t="s">
        <v>70</v>
      </c>
      <c r="G10982" s="37" t="s">
        <v>257</v>
      </c>
      <c r="H10982" s="0" t="n">
        <v>7873342</v>
      </c>
      <c r="I10982" s="0" t="n">
        <v>1355804</v>
      </c>
      <c r="J10982" s="0" t="n">
        <v>232999</v>
      </c>
    </row>
    <row r="10983" customFormat="false" ht="15" hidden="false" customHeight="false" outlineLevel="0" collapsed="false">
      <c r="A10983" s="0" t="n">
        <v>202506</v>
      </c>
      <c r="B10983" s="0" t="n">
        <v>202506</v>
      </c>
      <c r="C10983" s="37" t="s">
        <v>115</v>
      </c>
      <c r="D10983" s="37" t="s">
        <v>258</v>
      </c>
      <c r="E10983" s="0" t="n">
        <v>1</v>
      </c>
      <c r="F10983" s="38" t="s">
        <v>70</v>
      </c>
      <c r="G10983" s="37" t="s">
        <v>259</v>
      </c>
      <c r="H10983" s="0" t="n">
        <v>1194809</v>
      </c>
      <c r="I10983" s="0" t="n">
        <v>410185</v>
      </c>
      <c r="J10983" s="0" t="n">
        <v>101570</v>
      </c>
    </row>
    <row r="10984" customFormat="false" ht="15" hidden="false" customHeight="false" outlineLevel="0" collapsed="false">
      <c r="A10984" s="0" t="n">
        <v>202506</v>
      </c>
      <c r="B10984" s="0" t="n">
        <v>202506</v>
      </c>
      <c r="C10984" s="37" t="s">
        <v>184</v>
      </c>
      <c r="D10984" s="37" t="s">
        <v>179</v>
      </c>
      <c r="E10984" s="0" t="n">
        <v>1</v>
      </c>
      <c r="F10984" s="38" t="s">
        <v>70</v>
      </c>
      <c r="G10984" s="37" t="s">
        <v>260</v>
      </c>
      <c r="H10984" s="0" t="n">
        <v>1843737</v>
      </c>
      <c r="I10984" s="0" t="n">
        <v>618403</v>
      </c>
      <c r="J10984" s="0" t="n">
        <v>72473</v>
      </c>
    </row>
    <row r="10985" customFormat="false" ht="15" hidden="false" customHeight="false" outlineLevel="0" collapsed="false">
      <c r="A10985" s="0" t="n">
        <v>202506</v>
      </c>
      <c r="B10985" s="0" t="n">
        <v>202506</v>
      </c>
      <c r="C10985" s="37" t="s">
        <v>158</v>
      </c>
      <c r="D10985" s="37" t="s">
        <v>155</v>
      </c>
      <c r="E10985" s="0" t="n">
        <v>1</v>
      </c>
      <c r="F10985" s="38" t="s">
        <v>70</v>
      </c>
      <c r="G10985" s="37" t="s">
        <v>261</v>
      </c>
      <c r="H10985" s="0" t="n">
        <v>1851584</v>
      </c>
      <c r="I10985" s="0" t="n">
        <v>811028</v>
      </c>
      <c r="J10985" s="0" t="n">
        <v>-99983</v>
      </c>
    </row>
    <row r="10986" customFormat="false" ht="15" hidden="false" customHeight="false" outlineLevel="0" collapsed="false">
      <c r="A10986" s="0" t="n">
        <v>202506</v>
      </c>
      <c r="B10986" s="0" t="n">
        <v>202506</v>
      </c>
      <c r="C10986" s="37" t="s">
        <v>98</v>
      </c>
      <c r="D10986" s="37" t="s">
        <v>262</v>
      </c>
      <c r="E10986" s="0" t="n">
        <v>1</v>
      </c>
      <c r="F10986" s="38" t="s">
        <v>70</v>
      </c>
      <c r="G10986" s="37" t="s">
        <v>263</v>
      </c>
      <c r="H10986" s="0" t="n">
        <v>1401552</v>
      </c>
      <c r="I10986" s="0" t="n">
        <v>244565</v>
      </c>
      <c r="J10986" s="0" t="n">
        <v>51472</v>
      </c>
    </row>
    <row r="10987" customFormat="false" ht="15" hidden="false" customHeight="false" outlineLevel="0" collapsed="false">
      <c r="A10987" s="0" t="n">
        <v>202506</v>
      </c>
      <c r="B10987" s="0" t="n">
        <v>202506</v>
      </c>
      <c r="C10987" s="37" t="s">
        <v>98</v>
      </c>
      <c r="D10987" s="37" t="s">
        <v>214</v>
      </c>
      <c r="E10987" s="0" t="n">
        <v>1</v>
      </c>
      <c r="F10987" s="38" t="s">
        <v>70</v>
      </c>
      <c r="G10987" s="37" t="s">
        <v>264</v>
      </c>
      <c r="H10987" s="0" t="n">
        <v>7439773</v>
      </c>
      <c r="I10987" s="0" t="n">
        <v>1493796</v>
      </c>
      <c r="J10987" s="0" t="n">
        <v>214431</v>
      </c>
    </row>
    <row r="10988" customFormat="false" ht="15" hidden="false" customHeight="false" outlineLevel="0" collapsed="false">
      <c r="A10988" s="0" t="n">
        <v>202506</v>
      </c>
      <c r="B10988" s="0" t="n">
        <v>202506</v>
      </c>
      <c r="C10988" s="37" t="s">
        <v>101</v>
      </c>
      <c r="D10988" s="37" t="s">
        <v>161</v>
      </c>
      <c r="E10988" s="0" t="n">
        <v>1</v>
      </c>
      <c r="F10988" s="38" t="s">
        <v>70</v>
      </c>
      <c r="G10988" s="37" t="s">
        <v>265</v>
      </c>
      <c r="H10988" s="0" t="n">
        <v>57165</v>
      </c>
      <c r="I10988" s="0" t="n">
        <v>17155</v>
      </c>
      <c r="J10988" s="0" t="n">
        <v>3888</v>
      </c>
    </row>
    <row r="10989" customFormat="false" ht="15" hidden="false" customHeight="false" outlineLevel="0" collapsed="false">
      <c r="A10989" s="0" t="n">
        <v>202506</v>
      </c>
      <c r="B10989" s="0" t="n">
        <v>202506</v>
      </c>
      <c r="C10989" s="37" t="s">
        <v>106</v>
      </c>
      <c r="D10989" s="37" t="s">
        <v>102</v>
      </c>
      <c r="E10989" s="0" t="n">
        <v>1</v>
      </c>
      <c r="F10989" s="38" t="s">
        <v>70</v>
      </c>
      <c r="G10989" s="37" t="s">
        <v>266</v>
      </c>
      <c r="H10989" s="0" t="n">
        <v>87830</v>
      </c>
      <c r="I10989" s="0" t="n">
        <v>30193</v>
      </c>
      <c r="J10989" s="0" t="n">
        <v>-2216</v>
      </c>
    </row>
    <row r="10990" customFormat="false" ht="15" hidden="false" customHeight="false" outlineLevel="0" collapsed="false">
      <c r="A10990" s="0" t="n">
        <v>202506</v>
      </c>
      <c r="B10990" s="0" t="n">
        <v>202506</v>
      </c>
      <c r="C10990" s="37" t="s">
        <v>95</v>
      </c>
      <c r="D10990" s="37" t="s">
        <v>267</v>
      </c>
      <c r="E10990" s="0" t="n">
        <v>1</v>
      </c>
      <c r="F10990" s="38" t="s">
        <v>70</v>
      </c>
      <c r="G10990" s="37" t="s">
        <v>268</v>
      </c>
      <c r="H10990" s="0" t="n">
        <v>1070331</v>
      </c>
      <c r="I10990" s="0" t="n">
        <v>205239</v>
      </c>
      <c r="J10990" s="0" t="n">
        <v>-8538</v>
      </c>
    </row>
    <row r="10991" customFormat="false" ht="15" hidden="false" customHeight="false" outlineLevel="0" collapsed="false">
      <c r="A10991" s="0" t="n">
        <v>202506</v>
      </c>
      <c r="B10991" s="0" t="n">
        <v>202506</v>
      </c>
      <c r="C10991" s="37" t="s">
        <v>136</v>
      </c>
      <c r="D10991" s="37" t="s">
        <v>269</v>
      </c>
      <c r="E10991" s="0" t="n">
        <v>1</v>
      </c>
      <c r="F10991" s="38" t="s">
        <v>70</v>
      </c>
      <c r="G10991" s="37" t="s">
        <v>270</v>
      </c>
      <c r="H10991" s="0" t="n">
        <v>1057855</v>
      </c>
      <c r="I10991" s="0" t="n">
        <v>332103</v>
      </c>
      <c r="J10991" s="0" t="n">
        <v>27115</v>
      </c>
    </row>
    <row r="10992" customFormat="false" ht="15" hidden="false" customHeight="false" outlineLevel="0" collapsed="false">
      <c r="A10992" s="0" t="n">
        <v>202506</v>
      </c>
      <c r="B10992" s="0" t="n">
        <v>202506</v>
      </c>
      <c r="C10992" s="37" t="s">
        <v>98</v>
      </c>
      <c r="D10992" s="37" t="s">
        <v>181</v>
      </c>
      <c r="E10992" s="0" t="n">
        <v>1</v>
      </c>
      <c r="F10992" s="38" t="s">
        <v>70</v>
      </c>
      <c r="G10992" s="37" t="s">
        <v>271</v>
      </c>
      <c r="H10992" s="0" t="n">
        <v>2263679</v>
      </c>
      <c r="I10992" s="0" t="n">
        <v>441288</v>
      </c>
      <c r="J10992" s="0" t="n">
        <v>94131</v>
      </c>
    </row>
    <row r="10993" customFormat="false" ht="15" hidden="false" customHeight="false" outlineLevel="0" collapsed="false">
      <c r="A10993" s="0" t="n">
        <v>202506</v>
      </c>
      <c r="B10993" s="0" t="n">
        <v>202506</v>
      </c>
      <c r="C10993" s="37" t="s">
        <v>197</v>
      </c>
      <c r="D10993" s="37" t="s">
        <v>255</v>
      </c>
      <c r="E10993" s="0" t="n">
        <v>1</v>
      </c>
      <c r="F10993" s="38" t="s">
        <v>70</v>
      </c>
      <c r="G10993" s="37" t="s">
        <v>272</v>
      </c>
      <c r="H10993" s="0" t="n">
        <v>2344226</v>
      </c>
      <c r="I10993" s="0" t="n">
        <v>475708</v>
      </c>
      <c r="J10993" s="0" t="n">
        <v>114721</v>
      </c>
    </row>
    <row r="10994" customFormat="false" ht="15" hidden="false" customHeight="false" outlineLevel="0" collapsed="false">
      <c r="A10994" s="0" t="n">
        <v>202506</v>
      </c>
      <c r="B10994" s="0" t="n">
        <v>202506</v>
      </c>
      <c r="C10994" s="37" t="s">
        <v>106</v>
      </c>
      <c r="D10994" s="37" t="s">
        <v>273</v>
      </c>
      <c r="E10994" s="0" t="n">
        <v>1</v>
      </c>
      <c r="F10994" s="38" t="s">
        <v>70</v>
      </c>
      <c r="G10994" s="37" t="s">
        <v>274</v>
      </c>
      <c r="H10994" s="0" t="n">
        <v>654634</v>
      </c>
      <c r="I10994" s="0" t="n">
        <v>138165</v>
      </c>
      <c r="J10994" s="0" t="n">
        <v>1026</v>
      </c>
    </row>
    <row r="10995" customFormat="false" ht="15" hidden="false" customHeight="false" outlineLevel="0" collapsed="false">
      <c r="A10995" s="0" t="n">
        <v>202506</v>
      </c>
      <c r="B10995" s="0" t="n">
        <v>202506</v>
      </c>
      <c r="C10995" s="37" t="s">
        <v>124</v>
      </c>
      <c r="D10995" s="37" t="s">
        <v>275</v>
      </c>
      <c r="E10995" s="0" t="n">
        <v>1</v>
      </c>
      <c r="F10995" s="38" t="s">
        <v>70</v>
      </c>
      <c r="G10995" s="37" t="s">
        <v>276</v>
      </c>
      <c r="H10995" s="0" t="n">
        <v>3844642</v>
      </c>
      <c r="I10995" s="0" t="n">
        <v>603735</v>
      </c>
      <c r="J10995" s="0" t="n">
        <v>23761</v>
      </c>
    </row>
    <row r="10996" customFormat="false" ht="15" hidden="false" customHeight="false" outlineLevel="0" collapsed="false">
      <c r="A10996" s="0" t="n">
        <v>202506</v>
      </c>
      <c r="B10996" s="0" t="n">
        <v>202506</v>
      </c>
      <c r="C10996" s="37" t="s">
        <v>115</v>
      </c>
      <c r="D10996" s="37" t="s">
        <v>277</v>
      </c>
      <c r="E10996" s="0" t="n">
        <v>1</v>
      </c>
      <c r="F10996" s="38" t="s">
        <v>70</v>
      </c>
      <c r="G10996" s="37" t="s">
        <v>278</v>
      </c>
      <c r="H10996" s="0" t="n">
        <v>3798555</v>
      </c>
      <c r="I10996" s="0" t="n">
        <v>1399290</v>
      </c>
      <c r="J10996" s="0" t="n">
        <v>513814</v>
      </c>
    </row>
    <row r="10997" customFormat="false" ht="15" hidden="false" customHeight="false" outlineLevel="0" collapsed="false">
      <c r="A10997" s="0" t="n">
        <v>202506</v>
      </c>
      <c r="B10997" s="0" t="n">
        <v>202506</v>
      </c>
      <c r="C10997" s="37" t="s">
        <v>115</v>
      </c>
      <c r="D10997" s="37" t="s">
        <v>269</v>
      </c>
      <c r="E10997" s="0" t="n">
        <v>1</v>
      </c>
      <c r="F10997" s="38" t="s">
        <v>70</v>
      </c>
      <c r="G10997" s="37" t="s">
        <v>279</v>
      </c>
      <c r="H10997" s="0" t="n">
        <v>2838069</v>
      </c>
      <c r="I10997" s="0" t="n">
        <v>980752</v>
      </c>
      <c r="J10997" s="0" t="n">
        <v>24246</v>
      </c>
    </row>
    <row r="10998" customFormat="false" ht="15" hidden="false" customHeight="false" outlineLevel="0" collapsed="false">
      <c r="A10998" s="0" t="n">
        <v>202506</v>
      </c>
      <c r="B10998" s="0" t="n">
        <v>202506</v>
      </c>
      <c r="C10998" s="37" t="s">
        <v>197</v>
      </c>
      <c r="D10998" s="37" t="s">
        <v>280</v>
      </c>
      <c r="E10998" s="0" t="n">
        <v>1</v>
      </c>
      <c r="F10998" s="38" t="s">
        <v>70</v>
      </c>
      <c r="G10998" s="37" t="s">
        <v>281</v>
      </c>
      <c r="H10998" s="0" t="n">
        <v>3190814</v>
      </c>
      <c r="I10998" s="0" t="n">
        <v>1097726</v>
      </c>
      <c r="J10998" s="0" t="n">
        <v>161953</v>
      </c>
    </row>
    <row r="10999" customFormat="false" ht="15" hidden="false" customHeight="false" outlineLevel="0" collapsed="false">
      <c r="A10999" s="0" t="n">
        <v>202506</v>
      </c>
      <c r="B10999" s="0" t="n">
        <v>202506</v>
      </c>
      <c r="C10999" s="37" t="s">
        <v>158</v>
      </c>
      <c r="D10999" s="37" t="s">
        <v>282</v>
      </c>
      <c r="E10999" s="0" t="n">
        <v>1</v>
      </c>
      <c r="F10999" s="38" t="s">
        <v>70</v>
      </c>
      <c r="G10999" s="37" t="s">
        <v>283</v>
      </c>
      <c r="H10999" s="0" t="n">
        <v>1940571</v>
      </c>
      <c r="I10999" s="0" t="n">
        <v>312395</v>
      </c>
      <c r="J10999" s="0" t="n">
        <v>10876</v>
      </c>
    </row>
    <row r="11000" customFormat="false" ht="15" hidden="false" customHeight="false" outlineLevel="0" collapsed="false">
      <c r="A11000" s="0" t="n">
        <v>202506</v>
      </c>
      <c r="B11000" s="0" t="n">
        <v>202506</v>
      </c>
      <c r="C11000" s="37" t="s">
        <v>152</v>
      </c>
      <c r="D11000" s="37" t="s">
        <v>284</v>
      </c>
      <c r="E11000" s="0" t="n">
        <v>1</v>
      </c>
      <c r="F11000" s="38" t="s">
        <v>70</v>
      </c>
      <c r="G11000" s="37" t="s">
        <v>285</v>
      </c>
      <c r="H11000" s="0" t="n">
        <v>631078</v>
      </c>
      <c r="I11000" s="0" t="n">
        <v>101806</v>
      </c>
      <c r="J11000" s="0" t="n">
        <v>12978</v>
      </c>
    </row>
    <row r="11001" customFormat="false" ht="15" hidden="false" customHeight="false" outlineLevel="0" collapsed="false">
      <c r="A11001" s="0" t="n">
        <v>202506</v>
      </c>
      <c r="B11001" s="0" t="n">
        <v>202506</v>
      </c>
      <c r="C11001" s="37" t="s">
        <v>95</v>
      </c>
      <c r="D11001" s="37" t="s">
        <v>210</v>
      </c>
      <c r="E11001" s="0" t="n">
        <v>1</v>
      </c>
      <c r="F11001" s="38" t="s">
        <v>70</v>
      </c>
      <c r="G11001" s="37" t="s">
        <v>286</v>
      </c>
      <c r="H11001" s="0" t="n">
        <v>3334709</v>
      </c>
      <c r="I11001" s="0" t="n">
        <v>1035597</v>
      </c>
      <c r="J11001" s="0" t="n">
        <v>-6869</v>
      </c>
    </row>
    <row r="11002" customFormat="false" ht="15" hidden="false" customHeight="false" outlineLevel="0" collapsed="false">
      <c r="A11002" s="0" t="n">
        <v>202506</v>
      </c>
      <c r="B11002" s="0" t="n">
        <v>202506</v>
      </c>
      <c r="C11002" s="37" t="s">
        <v>136</v>
      </c>
      <c r="D11002" s="37" t="s">
        <v>223</v>
      </c>
      <c r="E11002" s="0" t="n">
        <v>1</v>
      </c>
      <c r="F11002" s="38" t="s">
        <v>70</v>
      </c>
      <c r="G11002" s="37" t="s">
        <v>287</v>
      </c>
      <c r="H11002" s="0" t="n">
        <v>1460981</v>
      </c>
      <c r="I11002" s="0" t="n">
        <v>263453</v>
      </c>
      <c r="J11002" s="0" t="n">
        <v>-997</v>
      </c>
    </row>
    <row r="11003" customFormat="false" ht="15" hidden="false" customHeight="false" outlineLevel="0" collapsed="false">
      <c r="A11003" s="0" t="n">
        <v>202506</v>
      </c>
      <c r="B11003" s="0" t="n">
        <v>202506</v>
      </c>
      <c r="C11003" s="37" t="s">
        <v>152</v>
      </c>
      <c r="D11003" s="37" t="s">
        <v>288</v>
      </c>
      <c r="E11003" s="0" t="n">
        <v>1</v>
      </c>
      <c r="F11003" s="38" t="s">
        <v>70</v>
      </c>
      <c r="G11003" s="37" t="s">
        <v>289</v>
      </c>
      <c r="H11003" s="0" t="n">
        <v>1036851</v>
      </c>
      <c r="I11003" s="0" t="n">
        <v>356964</v>
      </c>
      <c r="J11003" s="0" t="n">
        <v>15322</v>
      </c>
    </row>
    <row r="11004" customFormat="false" ht="15" hidden="false" customHeight="false" outlineLevel="0" collapsed="false">
      <c r="A11004" s="0" t="n">
        <v>202506</v>
      </c>
      <c r="B11004" s="0" t="n">
        <v>202506</v>
      </c>
      <c r="C11004" s="37" t="s">
        <v>112</v>
      </c>
      <c r="D11004" s="37" t="s">
        <v>290</v>
      </c>
      <c r="E11004" s="0" t="n">
        <v>1</v>
      </c>
      <c r="F11004" s="38" t="s">
        <v>70</v>
      </c>
      <c r="G11004" s="37" t="s">
        <v>291</v>
      </c>
      <c r="H11004" s="0" t="n">
        <v>6902525</v>
      </c>
      <c r="I11004" s="0" t="n">
        <v>1188455</v>
      </c>
      <c r="J11004" s="0" t="n">
        <v>30280</v>
      </c>
    </row>
    <row r="11005" customFormat="false" ht="15" hidden="false" customHeight="false" outlineLevel="0" collapsed="false">
      <c r="A11005" s="0" t="n">
        <v>202506</v>
      </c>
      <c r="B11005" s="0" t="n">
        <v>202506</v>
      </c>
      <c r="C11005" s="37" t="s">
        <v>106</v>
      </c>
      <c r="D11005" s="37" t="s">
        <v>292</v>
      </c>
      <c r="E11005" s="0" t="n">
        <v>1</v>
      </c>
      <c r="F11005" s="38" t="s">
        <v>70</v>
      </c>
      <c r="G11005" s="37" t="s">
        <v>293</v>
      </c>
      <c r="H11005" s="0" t="n">
        <v>77459</v>
      </c>
      <c r="I11005" s="0" t="n">
        <v>20687</v>
      </c>
      <c r="J11005" s="0" t="n">
        <v>1026</v>
      </c>
    </row>
    <row r="11006" customFormat="false" ht="15" hidden="false" customHeight="false" outlineLevel="0" collapsed="false">
      <c r="A11006" s="0" t="n">
        <v>202506</v>
      </c>
      <c r="B11006" s="0" t="n">
        <v>202506</v>
      </c>
      <c r="C11006" s="37" t="s">
        <v>136</v>
      </c>
      <c r="D11006" s="37" t="s">
        <v>294</v>
      </c>
      <c r="E11006" s="0" t="n">
        <v>1</v>
      </c>
      <c r="F11006" s="38" t="s">
        <v>70</v>
      </c>
      <c r="G11006" s="37" t="s">
        <v>295</v>
      </c>
      <c r="H11006" s="0" t="n">
        <v>293139</v>
      </c>
      <c r="I11006" s="0" t="n">
        <v>156949</v>
      </c>
      <c r="J11006" s="0" t="n">
        <v>20809</v>
      </c>
    </row>
    <row r="11007" customFormat="false" ht="15" hidden="false" customHeight="false" outlineLevel="0" collapsed="false">
      <c r="A11007" s="0" t="n">
        <v>202506</v>
      </c>
      <c r="B11007" s="0" t="n">
        <v>202506</v>
      </c>
      <c r="C11007" s="37" t="s">
        <v>101</v>
      </c>
      <c r="D11007" s="37" t="s">
        <v>296</v>
      </c>
      <c r="E11007" s="0" t="n">
        <v>1</v>
      </c>
      <c r="F11007" s="38" t="s">
        <v>70</v>
      </c>
      <c r="G11007" s="37" t="s">
        <v>297</v>
      </c>
      <c r="H11007" s="0" t="n">
        <v>260691</v>
      </c>
      <c r="I11007" s="0" t="n">
        <v>84823</v>
      </c>
      <c r="J11007" s="0" t="n">
        <v>22821</v>
      </c>
    </row>
    <row r="11008" customFormat="false" ht="15" hidden="false" customHeight="false" outlineLevel="0" collapsed="false">
      <c r="A11008" s="0" t="n">
        <v>202506</v>
      </c>
      <c r="B11008" s="0" t="n">
        <v>202506</v>
      </c>
      <c r="C11008" s="37" t="s">
        <v>149</v>
      </c>
      <c r="D11008" s="37" t="s">
        <v>298</v>
      </c>
      <c r="E11008" s="0" t="n">
        <v>1</v>
      </c>
      <c r="F11008" s="38" t="s">
        <v>70</v>
      </c>
      <c r="G11008" s="37" t="s">
        <v>299</v>
      </c>
      <c r="H11008" s="0" t="n">
        <v>750185</v>
      </c>
      <c r="I11008" s="0" t="n">
        <v>159170</v>
      </c>
      <c r="J11008" s="0" t="n">
        <v>3335</v>
      </c>
    </row>
    <row r="11009" customFormat="false" ht="15" hidden="false" customHeight="false" outlineLevel="0" collapsed="false">
      <c r="A11009" s="0" t="n">
        <v>202506</v>
      </c>
      <c r="B11009" s="0" t="n">
        <v>202506</v>
      </c>
      <c r="C11009" s="37" t="s">
        <v>184</v>
      </c>
      <c r="D11009" s="37" t="s">
        <v>300</v>
      </c>
      <c r="E11009" s="0" t="n">
        <v>1</v>
      </c>
      <c r="F11009" s="38" t="s">
        <v>70</v>
      </c>
      <c r="G11009" s="37" t="s">
        <v>301</v>
      </c>
      <c r="H11009" s="0" t="n">
        <v>1020905</v>
      </c>
      <c r="I11009" s="0" t="n">
        <v>301091</v>
      </c>
      <c r="J11009" s="0" t="n">
        <v>-5675</v>
      </c>
    </row>
    <row r="11010" customFormat="false" ht="15" hidden="false" customHeight="false" outlineLevel="0" collapsed="false">
      <c r="A11010" s="0" t="n">
        <v>202506</v>
      </c>
      <c r="B11010" s="0" t="n">
        <v>202506</v>
      </c>
      <c r="C11010" s="37" t="s">
        <v>136</v>
      </c>
      <c r="D11010" s="37" t="s">
        <v>298</v>
      </c>
      <c r="E11010" s="0" t="n">
        <v>1</v>
      </c>
      <c r="F11010" s="38" t="s">
        <v>70</v>
      </c>
      <c r="G11010" s="37" t="s">
        <v>302</v>
      </c>
      <c r="H11010" s="0" t="n">
        <v>138675</v>
      </c>
      <c r="I11010" s="0" t="n">
        <v>15079</v>
      </c>
      <c r="J11010" s="0" t="n">
        <v>1221</v>
      </c>
    </row>
    <row r="11011" customFormat="false" ht="15" hidden="false" customHeight="false" outlineLevel="0" collapsed="false">
      <c r="A11011" s="0" t="n">
        <v>202506</v>
      </c>
      <c r="B11011" s="0" t="n">
        <v>202506</v>
      </c>
      <c r="C11011" s="37" t="s">
        <v>149</v>
      </c>
      <c r="D11011" s="37" t="s">
        <v>303</v>
      </c>
      <c r="E11011" s="0" t="n">
        <v>1</v>
      </c>
      <c r="F11011" s="38" t="s">
        <v>70</v>
      </c>
      <c r="G11011" s="37" t="s">
        <v>304</v>
      </c>
      <c r="H11011" s="0" t="n">
        <v>442091</v>
      </c>
      <c r="I11011" s="0" t="n">
        <v>267878</v>
      </c>
      <c r="J11011" s="0" t="n">
        <v>-1375</v>
      </c>
    </row>
    <row r="11012" customFormat="false" ht="15" hidden="false" customHeight="false" outlineLevel="0" collapsed="false">
      <c r="A11012" s="0" t="n">
        <v>202506</v>
      </c>
      <c r="B11012" s="0" t="n">
        <v>202506</v>
      </c>
      <c r="C11012" s="37" t="s">
        <v>106</v>
      </c>
      <c r="D11012" s="37" t="s">
        <v>107</v>
      </c>
      <c r="E11012" s="0" t="n">
        <v>1</v>
      </c>
      <c r="F11012" s="38" t="s">
        <v>70</v>
      </c>
      <c r="G11012" s="37" t="s">
        <v>305</v>
      </c>
      <c r="H11012" s="0" t="n">
        <v>390811</v>
      </c>
      <c r="I11012" s="0" t="n">
        <v>90769</v>
      </c>
      <c r="J11012" s="0" t="n">
        <v>-7580</v>
      </c>
    </row>
    <row r="11013" customFormat="false" ht="15" hidden="false" customHeight="false" outlineLevel="0" collapsed="false">
      <c r="A11013" s="0" t="n">
        <v>202506</v>
      </c>
      <c r="B11013" s="0" t="n">
        <v>202506</v>
      </c>
      <c r="C11013" s="37" t="s">
        <v>124</v>
      </c>
      <c r="D11013" s="37" t="s">
        <v>306</v>
      </c>
      <c r="E11013" s="0" t="n">
        <v>1</v>
      </c>
      <c r="F11013" s="38" t="s">
        <v>70</v>
      </c>
      <c r="G11013" s="37" t="s">
        <v>307</v>
      </c>
      <c r="H11013" s="0" t="n">
        <v>20989873</v>
      </c>
      <c r="I11013" s="0" t="n">
        <v>4178029</v>
      </c>
      <c r="J11013" s="0" t="n">
        <v>778896</v>
      </c>
    </row>
    <row r="11014" customFormat="false" ht="15" hidden="false" customHeight="false" outlineLevel="0" collapsed="false">
      <c r="A11014" s="0" t="n">
        <v>202506</v>
      </c>
      <c r="B11014" s="0" t="n">
        <v>202506</v>
      </c>
      <c r="C11014" s="37" t="s">
        <v>115</v>
      </c>
      <c r="D11014" s="37" t="s">
        <v>308</v>
      </c>
      <c r="E11014" s="0" t="n">
        <v>1</v>
      </c>
      <c r="F11014" s="38" t="s">
        <v>70</v>
      </c>
      <c r="G11014" s="37" t="s">
        <v>309</v>
      </c>
      <c r="H11014" s="0" t="n">
        <v>10005067</v>
      </c>
      <c r="I11014" s="0" t="n">
        <v>3147168</v>
      </c>
      <c r="J11014" s="0" t="n">
        <v>277110</v>
      </c>
    </row>
    <row r="11015" customFormat="false" ht="15" hidden="false" customHeight="false" outlineLevel="0" collapsed="false">
      <c r="A11015" s="0" t="n">
        <v>202506</v>
      </c>
      <c r="B11015" s="0" t="n">
        <v>202506</v>
      </c>
      <c r="C11015" s="37" t="s">
        <v>178</v>
      </c>
      <c r="D11015" s="37" t="s">
        <v>308</v>
      </c>
      <c r="E11015" s="0" t="n">
        <v>1</v>
      </c>
      <c r="F11015" s="38" t="s">
        <v>70</v>
      </c>
      <c r="G11015" s="37" t="s">
        <v>310</v>
      </c>
      <c r="H11015" s="0" t="n">
        <v>1032965</v>
      </c>
      <c r="I11015" s="0" t="n">
        <v>195400</v>
      </c>
      <c r="J11015" s="0" t="n">
        <v>19120</v>
      </c>
    </row>
    <row r="11016" customFormat="false" ht="15" hidden="false" customHeight="false" outlineLevel="0" collapsed="false">
      <c r="A11016" s="0" t="n">
        <v>202506</v>
      </c>
      <c r="B11016" s="0" t="n">
        <v>202506</v>
      </c>
      <c r="C11016" s="37" t="s">
        <v>109</v>
      </c>
      <c r="D11016" s="37" t="s">
        <v>311</v>
      </c>
      <c r="E11016" s="0" t="n">
        <v>1</v>
      </c>
      <c r="F11016" s="38" t="s">
        <v>70</v>
      </c>
      <c r="G11016" s="37" t="s">
        <v>312</v>
      </c>
      <c r="H11016" s="0" t="n">
        <v>644886</v>
      </c>
      <c r="I11016" s="0" t="n">
        <v>109515</v>
      </c>
      <c r="J11016" s="0" t="n">
        <v>-12344</v>
      </c>
    </row>
    <row r="11017" customFormat="false" ht="15" hidden="false" customHeight="false" outlineLevel="0" collapsed="false">
      <c r="A11017" s="0" t="n">
        <v>202506</v>
      </c>
      <c r="B11017" s="0" t="n">
        <v>202506</v>
      </c>
      <c r="C11017" s="37" t="s">
        <v>178</v>
      </c>
      <c r="D11017" s="37" t="s">
        <v>203</v>
      </c>
      <c r="E11017" s="0" t="n">
        <v>1</v>
      </c>
      <c r="F11017" s="38" t="s">
        <v>70</v>
      </c>
      <c r="G11017" s="37" t="s">
        <v>313</v>
      </c>
      <c r="H11017" s="0" t="n">
        <v>262164</v>
      </c>
      <c r="I11017" s="0" t="n">
        <v>184812</v>
      </c>
      <c r="J11017" s="0" t="n">
        <v>3978</v>
      </c>
    </row>
    <row r="11018" customFormat="false" ht="15" hidden="false" customHeight="false" outlineLevel="0" collapsed="false">
      <c r="A11018" s="0" t="n">
        <v>202506</v>
      </c>
      <c r="B11018" s="0" t="n">
        <v>202506</v>
      </c>
      <c r="C11018" s="37" t="s">
        <v>152</v>
      </c>
      <c r="D11018" s="37" t="s">
        <v>314</v>
      </c>
      <c r="E11018" s="0" t="n">
        <v>1</v>
      </c>
      <c r="F11018" s="38" t="s">
        <v>70</v>
      </c>
      <c r="G11018" s="37" t="s">
        <v>315</v>
      </c>
      <c r="H11018" s="0" t="n">
        <v>107792</v>
      </c>
      <c r="I11018" s="0" t="n">
        <v>20795</v>
      </c>
      <c r="J11018" s="0" t="n">
        <v>-1281</v>
      </c>
    </row>
    <row r="11019" customFormat="false" ht="15" hidden="false" customHeight="false" outlineLevel="0" collapsed="false">
      <c r="A11019" s="0" t="n">
        <v>202506</v>
      </c>
      <c r="B11019" s="0" t="n">
        <v>202506</v>
      </c>
      <c r="C11019" s="37" t="s">
        <v>152</v>
      </c>
      <c r="D11019" s="37" t="s">
        <v>159</v>
      </c>
      <c r="E11019" s="0" t="n">
        <v>1</v>
      </c>
      <c r="F11019" s="38" t="s">
        <v>70</v>
      </c>
      <c r="G11019" s="37" t="s">
        <v>316</v>
      </c>
      <c r="H11019" s="0" t="n">
        <v>1477909</v>
      </c>
      <c r="I11019" s="0" t="n">
        <v>682263</v>
      </c>
      <c r="J11019" s="0" t="n">
        <v>53184</v>
      </c>
    </row>
    <row r="11020" customFormat="false" ht="15" hidden="false" customHeight="false" outlineLevel="0" collapsed="false">
      <c r="A11020" s="0" t="n">
        <v>202506</v>
      </c>
      <c r="B11020" s="0" t="n">
        <v>202506</v>
      </c>
      <c r="C11020" s="37" t="s">
        <v>184</v>
      </c>
      <c r="D11020" s="37" t="s">
        <v>218</v>
      </c>
      <c r="E11020" s="0" t="n">
        <v>1</v>
      </c>
      <c r="F11020" s="38" t="s">
        <v>70</v>
      </c>
      <c r="G11020" s="37" t="s">
        <v>317</v>
      </c>
      <c r="H11020" s="0" t="n">
        <v>458638</v>
      </c>
      <c r="I11020" s="0" t="n">
        <v>65718</v>
      </c>
      <c r="J11020" s="0" t="n">
        <v>6140</v>
      </c>
    </row>
    <row r="11021" customFormat="false" ht="15" hidden="false" customHeight="false" outlineLevel="0" collapsed="false">
      <c r="A11021" s="0" t="n">
        <v>202506</v>
      </c>
      <c r="B11021" s="0" t="n">
        <v>202506</v>
      </c>
      <c r="C11021" s="37" t="s">
        <v>109</v>
      </c>
      <c r="D11021" s="37" t="s">
        <v>318</v>
      </c>
      <c r="E11021" s="0" t="n">
        <v>1</v>
      </c>
      <c r="F11021" s="38" t="s">
        <v>70</v>
      </c>
      <c r="G11021" s="37" t="s">
        <v>319</v>
      </c>
      <c r="H11021" s="0" t="n">
        <v>1190945</v>
      </c>
      <c r="I11021" s="0" t="n">
        <v>486951</v>
      </c>
      <c r="J11021" s="0" t="n">
        <v>45462</v>
      </c>
    </row>
    <row r="11022" customFormat="false" ht="15" hidden="false" customHeight="false" outlineLevel="0" collapsed="false">
      <c r="A11022" s="0" t="n">
        <v>202506</v>
      </c>
      <c r="B11022" s="0" t="n">
        <v>202506</v>
      </c>
      <c r="C11022" s="37" t="s">
        <v>184</v>
      </c>
      <c r="D11022" s="37" t="s">
        <v>320</v>
      </c>
      <c r="E11022" s="0" t="n">
        <v>1</v>
      </c>
      <c r="F11022" s="38" t="s">
        <v>70</v>
      </c>
      <c r="G11022" s="37" t="s">
        <v>321</v>
      </c>
      <c r="H11022" s="0" t="n">
        <v>204268</v>
      </c>
      <c r="I11022" s="0" t="n">
        <v>88834</v>
      </c>
      <c r="J11022" s="0" t="n">
        <v>1182</v>
      </c>
    </row>
    <row r="11023" customFormat="false" ht="15" hidden="false" customHeight="false" outlineLevel="0" collapsed="false">
      <c r="A11023" s="0" t="n">
        <v>202506</v>
      </c>
      <c r="B11023" s="0" t="n">
        <v>202506</v>
      </c>
      <c r="C11023" s="37" t="s">
        <v>124</v>
      </c>
      <c r="D11023" s="37" t="s">
        <v>282</v>
      </c>
      <c r="E11023" s="0" t="n">
        <v>1</v>
      </c>
      <c r="F11023" s="38" t="s">
        <v>70</v>
      </c>
      <c r="G11023" s="37" t="s">
        <v>322</v>
      </c>
      <c r="H11023" s="0" t="n">
        <v>716911</v>
      </c>
      <c r="I11023" s="0" t="n">
        <v>70120</v>
      </c>
      <c r="J11023" s="0" t="n">
        <v>-371</v>
      </c>
    </row>
    <row r="11024" customFormat="false" ht="15" hidden="false" customHeight="false" outlineLevel="0" collapsed="false">
      <c r="A11024" s="0" t="n">
        <v>202506</v>
      </c>
      <c r="B11024" s="0" t="n">
        <v>202506</v>
      </c>
      <c r="C11024" s="37" t="s">
        <v>112</v>
      </c>
      <c r="D11024" s="37" t="s">
        <v>96</v>
      </c>
      <c r="E11024" s="0" t="n">
        <v>1</v>
      </c>
      <c r="F11024" s="38" t="s">
        <v>70</v>
      </c>
      <c r="G11024" s="37" t="s">
        <v>323</v>
      </c>
      <c r="H11024" s="0" t="n">
        <v>1823168</v>
      </c>
      <c r="I11024" s="0" t="n">
        <v>302838</v>
      </c>
      <c r="J11024" s="0" t="n">
        <v>18376</v>
      </c>
    </row>
    <row r="11025" customFormat="false" ht="15" hidden="false" customHeight="false" outlineLevel="0" collapsed="false">
      <c r="A11025" s="0" t="n">
        <v>202506</v>
      </c>
      <c r="B11025" s="0" t="n">
        <v>202506</v>
      </c>
      <c r="C11025" s="37" t="s">
        <v>152</v>
      </c>
      <c r="D11025" s="37" t="s">
        <v>324</v>
      </c>
      <c r="E11025" s="0" t="n">
        <v>1</v>
      </c>
      <c r="F11025" s="38" t="s">
        <v>70</v>
      </c>
      <c r="G11025" s="37" t="s">
        <v>325</v>
      </c>
      <c r="H11025" s="0" t="n">
        <v>1734142</v>
      </c>
      <c r="I11025" s="0" t="n">
        <v>319921</v>
      </c>
      <c r="J11025" s="0" t="n">
        <v>37015</v>
      </c>
    </row>
    <row r="11026" customFormat="false" ht="15" hidden="false" customHeight="false" outlineLevel="0" collapsed="false">
      <c r="A11026" s="0" t="n">
        <v>202506</v>
      </c>
      <c r="B11026" s="0" t="n">
        <v>202506</v>
      </c>
      <c r="C11026" s="37" t="s">
        <v>112</v>
      </c>
      <c r="D11026" s="37" t="s">
        <v>326</v>
      </c>
      <c r="E11026" s="0" t="n">
        <v>1</v>
      </c>
      <c r="F11026" s="38" t="s">
        <v>70</v>
      </c>
      <c r="G11026" s="37" t="s">
        <v>327</v>
      </c>
      <c r="H11026" s="0" t="n">
        <v>2383797</v>
      </c>
      <c r="I11026" s="0" t="n">
        <v>523205</v>
      </c>
      <c r="J11026" s="0" t="n">
        <v>11552</v>
      </c>
    </row>
    <row r="11027" customFormat="false" ht="15" hidden="false" customHeight="false" outlineLevel="0" collapsed="false">
      <c r="A11027" s="0" t="n">
        <v>202506</v>
      </c>
      <c r="B11027" s="0" t="n">
        <v>202506</v>
      </c>
      <c r="C11027" s="37" t="s">
        <v>152</v>
      </c>
      <c r="D11027" s="37" t="s">
        <v>328</v>
      </c>
      <c r="E11027" s="0" t="n">
        <v>1</v>
      </c>
      <c r="F11027" s="38" t="s">
        <v>70</v>
      </c>
      <c r="G11027" s="37" t="s">
        <v>329</v>
      </c>
      <c r="H11027" s="0" t="n">
        <v>239298</v>
      </c>
      <c r="I11027" s="0" t="n">
        <v>74899</v>
      </c>
      <c r="J11027" s="0" t="n">
        <v>-1029</v>
      </c>
    </row>
    <row r="11028" customFormat="false" ht="15" hidden="false" customHeight="false" outlineLevel="0" collapsed="false">
      <c r="A11028" s="0" t="n">
        <v>202506</v>
      </c>
      <c r="B11028" s="0" t="n">
        <v>202506</v>
      </c>
      <c r="C11028" s="37" t="s">
        <v>95</v>
      </c>
      <c r="D11028" s="37" t="s">
        <v>330</v>
      </c>
      <c r="E11028" s="0" t="n">
        <v>1</v>
      </c>
      <c r="F11028" s="38" t="s">
        <v>70</v>
      </c>
      <c r="G11028" s="37" t="s">
        <v>331</v>
      </c>
      <c r="H11028" s="0" t="n">
        <v>3169711</v>
      </c>
      <c r="I11028" s="0" t="n">
        <v>705331</v>
      </c>
      <c r="J11028" s="0" t="n">
        <v>-6680</v>
      </c>
    </row>
    <row r="11029" customFormat="false" ht="15" hidden="false" customHeight="false" outlineLevel="0" collapsed="false">
      <c r="A11029" s="0" t="n">
        <v>202506</v>
      </c>
      <c r="B11029" s="0" t="n">
        <v>202506</v>
      </c>
      <c r="C11029" s="37" t="s">
        <v>106</v>
      </c>
      <c r="D11029" s="37" t="s">
        <v>332</v>
      </c>
      <c r="E11029" s="0" t="n">
        <v>1</v>
      </c>
      <c r="F11029" s="38" t="s">
        <v>70</v>
      </c>
      <c r="G11029" s="37" t="s">
        <v>333</v>
      </c>
      <c r="H11029" s="0" t="n">
        <v>481757</v>
      </c>
      <c r="I11029" s="0" t="n">
        <v>149600</v>
      </c>
      <c r="J11029" s="0" t="n">
        <v>2118</v>
      </c>
    </row>
    <row r="11030" customFormat="false" ht="15" hidden="false" customHeight="false" outlineLevel="0" collapsed="false">
      <c r="A11030" s="0" t="n">
        <v>202506</v>
      </c>
      <c r="B11030" s="0" t="n">
        <v>202506</v>
      </c>
      <c r="C11030" s="37" t="s">
        <v>95</v>
      </c>
      <c r="D11030" s="37" t="s">
        <v>334</v>
      </c>
      <c r="E11030" s="0" t="n">
        <v>1</v>
      </c>
      <c r="F11030" s="38" t="s">
        <v>70</v>
      </c>
      <c r="G11030" s="37" t="s">
        <v>335</v>
      </c>
      <c r="H11030" s="0" t="n">
        <v>2645114</v>
      </c>
      <c r="I11030" s="0" t="n">
        <v>501205</v>
      </c>
      <c r="J11030" s="0" t="n">
        <v>17409</v>
      </c>
    </row>
    <row r="11031" customFormat="false" ht="15" hidden="false" customHeight="false" outlineLevel="0" collapsed="false">
      <c r="A11031" s="0" t="n">
        <v>202506</v>
      </c>
      <c r="B11031" s="0" t="n">
        <v>202506</v>
      </c>
      <c r="C11031" s="37" t="s">
        <v>149</v>
      </c>
      <c r="D11031" s="37" t="s">
        <v>243</v>
      </c>
      <c r="E11031" s="0" t="n">
        <v>1</v>
      </c>
      <c r="F11031" s="38" t="s">
        <v>70</v>
      </c>
      <c r="G11031" s="37" t="s">
        <v>336</v>
      </c>
      <c r="H11031" s="0" t="n">
        <v>1337409</v>
      </c>
      <c r="I11031" s="0" t="n">
        <v>311594</v>
      </c>
      <c r="J11031" s="0" t="n">
        <v>-9291</v>
      </c>
    </row>
    <row r="11032" customFormat="false" ht="15" hidden="false" customHeight="false" outlineLevel="0" collapsed="false">
      <c r="A11032" s="0" t="n">
        <v>202506</v>
      </c>
      <c r="B11032" s="0" t="n">
        <v>202506</v>
      </c>
      <c r="C11032" s="37" t="s">
        <v>115</v>
      </c>
      <c r="D11032" s="37" t="s">
        <v>200</v>
      </c>
      <c r="E11032" s="0" t="n">
        <v>1</v>
      </c>
      <c r="F11032" s="38" t="s">
        <v>70</v>
      </c>
      <c r="G11032" s="37" t="s">
        <v>337</v>
      </c>
      <c r="H11032" s="0" t="n">
        <v>134446</v>
      </c>
      <c r="I11032" s="0" t="n">
        <v>35715</v>
      </c>
      <c r="J11032" s="0" t="n">
        <v>1266</v>
      </c>
    </row>
    <row r="11033" customFormat="false" ht="15" hidden="false" customHeight="false" outlineLevel="0" collapsed="false">
      <c r="A11033" s="0" t="n">
        <v>202506</v>
      </c>
      <c r="B11033" s="0" t="n">
        <v>202506</v>
      </c>
      <c r="C11033" s="37" t="s">
        <v>106</v>
      </c>
      <c r="D11033" s="37" t="s">
        <v>104</v>
      </c>
      <c r="E11033" s="0" t="n">
        <v>1</v>
      </c>
      <c r="F11033" s="38" t="s">
        <v>70</v>
      </c>
      <c r="G11033" s="37" t="s">
        <v>338</v>
      </c>
      <c r="H11033" s="0" t="n">
        <v>712949</v>
      </c>
      <c r="I11033" s="0" t="n">
        <v>254207</v>
      </c>
      <c r="J11033" s="0" t="n">
        <v>51760</v>
      </c>
    </row>
    <row r="11034" customFormat="false" ht="15" hidden="false" customHeight="false" outlineLevel="0" collapsed="false">
      <c r="A11034" s="0" t="n">
        <v>202506</v>
      </c>
      <c r="B11034" s="0" t="n">
        <v>202506</v>
      </c>
      <c r="C11034" s="37" t="s">
        <v>184</v>
      </c>
      <c r="D11034" s="37" t="s">
        <v>339</v>
      </c>
      <c r="E11034" s="0" t="n">
        <v>1</v>
      </c>
      <c r="F11034" s="38" t="s">
        <v>70</v>
      </c>
      <c r="G11034" s="37" t="s">
        <v>340</v>
      </c>
      <c r="H11034" s="0" t="n">
        <v>2357393</v>
      </c>
      <c r="I11034" s="0" t="n">
        <v>599257</v>
      </c>
      <c r="J11034" s="0" t="n">
        <v>30292</v>
      </c>
    </row>
    <row r="11035" customFormat="false" ht="15" hidden="false" customHeight="false" outlineLevel="0" collapsed="false">
      <c r="A11035" s="0" t="n">
        <v>202506</v>
      </c>
      <c r="B11035" s="0" t="n">
        <v>202506</v>
      </c>
      <c r="C11035" s="37" t="s">
        <v>112</v>
      </c>
      <c r="D11035" s="37" t="s">
        <v>341</v>
      </c>
      <c r="E11035" s="0" t="n">
        <v>1</v>
      </c>
      <c r="F11035" s="38" t="s">
        <v>70</v>
      </c>
      <c r="G11035" s="37" t="s">
        <v>342</v>
      </c>
      <c r="H11035" s="0" t="n">
        <v>2074860</v>
      </c>
      <c r="I11035" s="0" t="n">
        <v>419100</v>
      </c>
      <c r="J11035" s="0" t="n">
        <v>-18392</v>
      </c>
    </row>
    <row r="11036" customFormat="false" ht="15" hidden="false" customHeight="false" outlineLevel="0" collapsed="false">
      <c r="A11036" s="0" t="n">
        <v>202506</v>
      </c>
      <c r="B11036" s="0" t="n">
        <v>202506</v>
      </c>
      <c r="C11036" s="37" t="s">
        <v>101</v>
      </c>
      <c r="D11036" s="37" t="s">
        <v>200</v>
      </c>
      <c r="E11036" s="0" t="n">
        <v>1</v>
      </c>
      <c r="F11036" s="38" t="s">
        <v>70</v>
      </c>
      <c r="G11036" s="37" t="s">
        <v>343</v>
      </c>
      <c r="H11036" s="0" t="n">
        <v>1024707</v>
      </c>
      <c r="I11036" s="0" t="n">
        <v>365394</v>
      </c>
      <c r="J11036" s="0" t="n">
        <v>-53293</v>
      </c>
    </row>
    <row r="11037" customFormat="false" ht="15" hidden="false" customHeight="false" outlineLevel="0" collapsed="false">
      <c r="A11037" s="0" t="n">
        <v>202506</v>
      </c>
      <c r="B11037" s="0" t="n">
        <v>202506</v>
      </c>
      <c r="C11037" s="37" t="s">
        <v>109</v>
      </c>
      <c r="D11037" s="37" t="s">
        <v>191</v>
      </c>
      <c r="E11037" s="0" t="n">
        <v>1</v>
      </c>
      <c r="F11037" s="38" t="s">
        <v>70</v>
      </c>
      <c r="G11037" s="37" t="s">
        <v>344</v>
      </c>
      <c r="H11037" s="0" t="n">
        <v>9789370</v>
      </c>
      <c r="I11037" s="0" t="n">
        <v>3734591</v>
      </c>
      <c r="J11037" s="0" t="n">
        <v>984583</v>
      </c>
    </row>
    <row r="11038" customFormat="false" ht="15" hidden="false" customHeight="false" outlineLevel="0" collapsed="false">
      <c r="A11038" s="0" t="n">
        <v>202506</v>
      </c>
      <c r="B11038" s="0" t="n">
        <v>202506</v>
      </c>
      <c r="C11038" s="37" t="s">
        <v>115</v>
      </c>
      <c r="D11038" s="37" t="s">
        <v>110</v>
      </c>
      <c r="E11038" s="0" t="n">
        <v>1</v>
      </c>
      <c r="F11038" s="38" t="s">
        <v>70</v>
      </c>
      <c r="G11038" s="37" t="s">
        <v>345</v>
      </c>
      <c r="H11038" s="0" t="n">
        <v>3511304</v>
      </c>
      <c r="I11038" s="0" t="n">
        <v>680387</v>
      </c>
      <c r="J11038" s="0" t="n">
        <v>131949</v>
      </c>
    </row>
    <row r="11039" customFormat="false" ht="15" hidden="false" customHeight="false" outlineLevel="0" collapsed="false">
      <c r="A11039" s="0" t="n">
        <v>202506</v>
      </c>
      <c r="B11039" s="0" t="n">
        <v>202506</v>
      </c>
      <c r="C11039" s="37" t="s">
        <v>149</v>
      </c>
      <c r="D11039" s="37" t="s">
        <v>104</v>
      </c>
      <c r="E11039" s="0" t="n">
        <v>1</v>
      </c>
      <c r="F11039" s="38" t="s">
        <v>70</v>
      </c>
      <c r="G11039" s="37" t="s">
        <v>346</v>
      </c>
      <c r="H11039" s="0" t="n">
        <v>1131485</v>
      </c>
      <c r="I11039" s="0" t="n">
        <v>210893</v>
      </c>
      <c r="J11039" s="0" t="n">
        <v>22874</v>
      </c>
    </row>
    <row r="11040" customFormat="false" ht="15" hidden="false" customHeight="false" outlineLevel="0" collapsed="false">
      <c r="A11040" s="0" t="n">
        <v>202506</v>
      </c>
      <c r="B11040" s="0" t="n">
        <v>202506</v>
      </c>
      <c r="C11040" s="37" t="s">
        <v>124</v>
      </c>
      <c r="D11040" s="37" t="s">
        <v>277</v>
      </c>
      <c r="E11040" s="0" t="n">
        <v>1</v>
      </c>
      <c r="F11040" s="38" t="s">
        <v>70</v>
      </c>
      <c r="G11040" s="37" t="s">
        <v>347</v>
      </c>
      <c r="H11040" s="0" t="n">
        <v>4168475</v>
      </c>
      <c r="I11040" s="0" t="n">
        <v>781358</v>
      </c>
      <c r="J11040" s="0" t="n">
        <v>153357</v>
      </c>
    </row>
    <row r="11041" customFormat="false" ht="15" hidden="false" customHeight="false" outlineLevel="0" collapsed="false">
      <c r="A11041" s="0" t="n">
        <v>202506</v>
      </c>
      <c r="B11041" s="0" t="n">
        <v>202506</v>
      </c>
      <c r="C11041" s="37" t="s">
        <v>124</v>
      </c>
      <c r="D11041" s="37" t="s">
        <v>145</v>
      </c>
      <c r="E11041" s="0" t="n">
        <v>1</v>
      </c>
      <c r="F11041" s="38" t="s">
        <v>70</v>
      </c>
      <c r="G11041" s="37" t="s">
        <v>348</v>
      </c>
      <c r="H11041" s="0" t="n">
        <v>16241255</v>
      </c>
      <c r="I11041" s="0" t="n">
        <v>1481642</v>
      </c>
      <c r="J11041" s="0" t="n">
        <v>196702</v>
      </c>
    </row>
    <row r="11042" customFormat="false" ht="15" hidden="false" customHeight="false" outlineLevel="0" collapsed="false">
      <c r="A11042" s="0" t="n">
        <v>202506</v>
      </c>
      <c r="B11042" s="0" t="n">
        <v>202506</v>
      </c>
      <c r="C11042" s="37" t="s">
        <v>136</v>
      </c>
      <c r="D11042" s="37" t="s">
        <v>328</v>
      </c>
      <c r="E11042" s="0" t="n">
        <v>1</v>
      </c>
      <c r="F11042" s="38" t="s">
        <v>70</v>
      </c>
      <c r="G11042" s="37" t="s">
        <v>349</v>
      </c>
      <c r="H11042" s="0" t="n">
        <v>13268752</v>
      </c>
      <c r="I11042" s="0" t="n">
        <v>4705719</v>
      </c>
      <c r="J11042" s="0" t="n">
        <v>340849</v>
      </c>
    </row>
    <row r="11043" customFormat="false" ht="15" hidden="false" customHeight="false" outlineLevel="0" collapsed="false">
      <c r="A11043" s="0" t="n">
        <v>202506</v>
      </c>
      <c r="B11043" s="0" t="n">
        <v>202506</v>
      </c>
      <c r="C11043" s="37" t="s">
        <v>152</v>
      </c>
      <c r="D11043" s="37" t="s">
        <v>350</v>
      </c>
      <c r="E11043" s="0" t="n">
        <v>1</v>
      </c>
      <c r="F11043" s="38" t="s">
        <v>70</v>
      </c>
      <c r="G11043" s="37" t="s">
        <v>351</v>
      </c>
      <c r="H11043" s="0" t="n">
        <v>303040</v>
      </c>
      <c r="I11043" s="0" t="n">
        <v>89366</v>
      </c>
      <c r="J11043" s="0" t="n">
        <v>-3934</v>
      </c>
    </row>
    <row r="11044" customFormat="false" ht="15" hidden="false" customHeight="false" outlineLevel="0" collapsed="false">
      <c r="A11044" s="0" t="n">
        <v>202506</v>
      </c>
      <c r="B11044" s="0" t="n">
        <v>202506</v>
      </c>
      <c r="C11044" s="37" t="s">
        <v>109</v>
      </c>
      <c r="D11044" s="37" t="s">
        <v>352</v>
      </c>
      <c r="E11044" s="0" t="n">
        <v>1</v>
      </c>
      <c r="F11044" s="38" t="s">
        <v>70</v>
      </c>
      <c r="G11044" s="37" t="s">
        <v>353</v>
      </c>
      <c r="H11044" s="0" t="n">
        <v>487182</v>
      </c>
      <c r="I11044" s="0" t="n">
        <v>159126</v>
      </c>
      <c r="J11044" s="0" t="n">
        <v>43101</v>
      </c>
    </row>
    <row r="11045" customFormat="false" ht="15" hidden="false" customHeight="false" outlineLevel="0" collapsed="false">
      <c r="A11045" s="0" t="n">
        <v>202506</v>
      </c>
      <c r="B11045" s="0" t="n">
        <v>202506</v>
      </c>
      <c r="C11045" s="37" t="s">
        <v>158</v>
      </c>
      <c r="D11045" s="37" t="s">
        <v>354</v>
      </c>
      <c r="E11045" s="0" t="n">
        <v>1</v>
      </c>
      <c r="F11045" s="38" t="s">
        <v>70</v>
      </c>
      <c r="G11045" s="37" t="s">
        <v>355</v>
      </c>
      <c r="H11045" s="0" t="n">
        <v>7834413</v>
      </c>
      <c r="I11045" s="0" t="n">
        <v>2525783</v>
      </c>
      <c r="J11045" s="0" t="n">
        <v>91676</v>
      </c>
    </row>
    <row r="11046" customFormat="false" ht="15" hidden="false" customHeight="false" outlineLevel="0" collapsed="false">
      <c r="A11046" s="0" t="n">
        <v>202506</v>
      </c>
      <c r="B11046" s="0" t="n">
        <v>202506</v>
      </c>
      <c r="C11046" s="37" t="s">
        <v>158</v>
      </c>
      <c r="D11046" s="37" t="s">
        <v>356</v>
      </c>
      <c r="E11046" s="0" t="n">
        <v>1</v>
      </c>
      <c r="F11046" s="38" t="s">
        <v>70</v>
      </c>
      <c r="G11046" s="37" t="s">
        <v>357</v>
      </c>
      <c r="H11046" s="0" t="n">
        <v>257837</v>
      </c>
      <c r="I11046" s="0" t="n">
        <v>85145</v>
      </c>
      <c r="J11046" s="0" t="n">
        <v>3556</v>
      </c>
    </row>
    <row r="11047" customFormat="false" ht="15" hidden="false" customHeight="false" outlineLevel="0" collapsed="false">
      <c r="A11047" s="0" t="n">
        <v>202506</v>
      </c>
      <c r="B11047" s="0" t="n">
        <v>202506</v>
      </c>
      <c r="C11047" s="37" t="s">
        <v>158</v>
      </c>
      <c r="D11047" s="37" t="s">
        <v>255</v>
      </c>
      <c r="E11047" s="0" t="n">
        <v>1</v>
      </c>
      <c r="F11047" s="38" t="s">
        <v>70</v>
      </c>
      <c r="G11047" s="37" t="s">
        <v>358</v>
      </c>
      <c r="H11047" s="0" t="n">
        <v>226355</v>
      </c>
      <c r="I11047" s="0" t="n">
        <v>63565</v>
      </c>
      <c r="J11047" s="0" t="n">
        <v>5323</v>
      </c>
    </row>
    <row r="11048" customFormat="false" ht="15" hidden="false" customHeight="false" outlineLevel="0" collapsed="false">
      <c r="A11048" s="0" t="n">
        <v>202506</v>
      </c>
      <c r="B11048" s="0" t="n">
        <v>202506</v>
      </c>
      <c r="C11048" s="37" t="s">
        <v>109</v>
      </c>
      <c r="D11048" s="37" t="s">
        <v>104</v>
      </c>
      <c r="E11048" s="0" t="n">
        <v>1</v>
      </c>
      <c r="F11048" s="38" t="s">
        <v>70</v>
      </c>
      <c r="G11048" s="37" t="s">
        <v>359</v>
      </c>
      <c r="H11048" s="0" t="n">
        <v>785512</v>
      </c>
      <c r="I11048" s="0" t="n">
        <v>113732</v>
      </c>
      <c r="J11048" s="0" t="n">
        <v>9720</v>
      </c>
    </row>
    <row r="11049" customFormat="false" ht="15" hidden="false" customHeight="false" outlineLevel="0" collapsed="false">
      <c r="A11049" s="0" t="n">
        <v>202506</v>
      </c>
      <c r="B11049" s="0" t="n">
        <v>202506</v>
      </c>
      <c r="C11049" s="37" t="s">
        <v>115</v>
      </c>
      <c r="D11049" s="37" t="s">
        <v>360</v>
      </c>
      <c r="E11049" s="0" t="n">
        <v>1</v>
      </c>
      <c r="F11049" s="38" t="s">
        <v>70</v>
      </c>
      <c r="G11049" s="37" t="s">
        <v>361</v>
      </c>
      <c r="H11049" s="0" t="n">
        <v>2642675</v>
      </c>
      <c r="I11049" s="0" t="n">
        <v>1099593</v>
      </c>
      <c r="J11049" s="0" t="n">
        <v>151162</v>
      </c>
    </row>
    <row r="11050" customFormat="false" ht="15" hidden="false" customHeight="false" outlineLevel="0" collapsed="false">
      <c r="A11050" s="0" t="n">
        <v>202506</v>
      </c>
      <c r="B11050" s="0" t="n">
        <v>202506</v>
      </c>
      <c r="C11050" s="37" t="s">
        <v>152</v>
      </c>
      <c r="D11050" s="37" t="s">
        <v>362</v>
      </c>
      <c r="E11050" s="0" t="n">
        <v>1</v>
      </c>
      <c r="F11050" s="38" t="s">
        <v>70</v>
      </c>
      <c r="G11050" s="37" t="s">
        <v>363</v>
      </c>
      <c r="H11050" s="0" t="n">
        <v>1015515</v>
      </c>
      <c r="I11050" s="0" t="n">
        <v>254695</v>
      </c>
      <c r="J11050" s="0" t="n">
        <v>32081</v>
      </c>
    </row>
    <row r="11051" customFormat="false" ht="15" hidden="false" customHeight="false" outlineLevel="0" collapsed="false">
      <c r="A11051" s="0" t="n">
        <v>202506</v>
      </c>
      <c r="B11051" s="0" t="n">
        <v>202506</v>
      </c>
      <c r="C11051" s="37" t="s">
        <v>112</v>
      </c>
      <c r="D11051" s="37" t="s">
        <v>364</v>
      </c>
      <c r="E11051" s="0" t="n">
        <v>1</v>
      </c>
      <c r="F11051" s="38" t="s">
        <v>70</v>
      </c>
      <c r="G11051" s="37" t="s">
        <v>365</v>
      </c>
      <c r="H11051" s="0" t="n">
        <v>714156</v>
      </c>
      <c r="I11051" s="0" t="n">
        <v>115397</v>
      </c>
      <c r="J11051" s="0" t="n">
        <v>2575</v>
      </c>
    </row>
    <row r="11052" customFormat="false" ht="15" hidden="false" customHeight="false" outlineLevel="0" collapsed="false">
      <c r="A11052" s="0" t="n">
        <v>202506</v>
      </c>
      <c r="B11052" s="0" t="n">
        <v>202506</v>
      </c>
      <c r="C11052" s="37" t="s">
        <v>184</v>
      </c>
      <c r="D11052" s="37" t="s">
        <v>341</v>
      </c>
      <c r="E11052" s="0" t="n">
        <v>1</v>
      </c>
      <c r="F11052" s="38" t="s">
        <v>70</v>
      </c>
      <c r="G11052" s="37" t="s">
        <v>366</v>
      </c>
      <c r="H11052" s="0" t="n">
        <v>832675</v>
      </c>
      <c r="I11052" s="0" t="n">
        <v>192125</v>
      </c>
      <c r="J11052" s="0" t="n">
        <v>15867</v>
      </c>
    </row>
    <row r="11053" customFormat="false" ht="15" hidden="false" customHeight="false" outlineLevel="0" collapsed="false">
      <c r="A11053" s="0" t="n">
        <v>202506</v>
      </c>
      <c r="B11053" s="0" t="n">
        <v>202506</v>
      </c>
      <c r="C11053" s="37" t="s">
        <v>184</v>
      </c>
      <c r="D11053" s="37" t="s">
        <v>367</v>
      </c>
      <c r="E11053" s="0" t="n">
        <v>1</v>
      </c>
      <c r="F11053" s="38" t="s">
        <v>70</v>
      </c>
      <c r="G11053" s="37" t="s">
        <v>368</v>
      </c>
      <c r="H11053" s="0" t="n">
        <v>987567</v>
      </c>
      <c r="I11053" s="0" t="n">
        <v>636375</v>
      </c>
      <c r="J11053" s="0" t="n">
        <v>85470</v>
      </c>
    </row>
    <row r="11054" customFormat="false" ht="15" hidden="false" customHeight="false" outlineLevel="0" collapsed="false">
      <c r="A11054" s="0" t="n">
        <v>202506</v>
      </c>
      <c r="B11054" s="0" t="n">
        <v>202506</v>
      </c>
      <c r="C11054" s="37" t="s">
        <v>98</v>
      </c>
      <c r="D11054" s="37" t="s">
        <v>369</v>
      </c>
      <c r="E11054" s="0" t="n">
        <v>1</v>
      </c>
      <c r="F11054" s="38" t="s">
        <v>70</v>
      </c>
      <c r="G11054" s="37" t="s">
        <v>370</v>
      </c>
      <c r="H11054" s="0" t="n">
        <v>400857</v>
      </c>
      <c r="I11054" s="0" t="n">
        <v>55150</v>
      </c>
      <c r="J11054" s="0" t="n">
        <v>761</v>
      </c>
    </row>
    <row r="11055" customFormat="false" ht="15" hidden="false" customHeight="false" outlineLevel="0" collapsed="false">
      <c r="A11055" s="0" t="n">
        <v>202506</v>
      </c>
      <c r="B11055" s="0" t="n">
        <v>202506</v>
      </c>
      <c r="C11055" s="37" t="s">
        <v>98</v>
      </c>
      <c r="D11055" s="37" t="s">
        <v>308</v>
      </c>
      <c r="E11055" s="0" t="n">
        <v>1</v>
      </c>
      <c r="F11055" s="38" t="s">
        <v>70</v>
      </c>
      <c r="G11055" s="37" t="s">
        <v>371</v>
      </c>
      <c r="H11055" s="0" t="n">
        <v>21292579</v>
      </c>
      <c r="I11055" s="0" t="n">
        <v>3686251</v>
      </c>
      <c r="J11055" s="0" t="n">
        <v>828173</v>
      </c>
    </row>
    <row r="11056" customFormat="false" ht="15" hidden="false" customHeight="false" outlineLevel="0" collapsed="false">
      <c r="A11056" s="0" t="n">
        <v>202506</v>
      </c>
      <c r="B11056" s="0" t="n">
        <v>202506</v>
      </c>
      <c r="C11056" s="37" t="s">
        <v>95</v>
      </c>
      <c r="D11056" s="37" t="s">
        <v>372</v>
      </c>
      <c r="E11056" s="0" t="n">
        <v>1</v>
      </c>
      <c r="F11056" s="38" t="s">
        <v>70</v>
      </c>
      <c r="G11056" s="37" t="s">
        <v>373</v>
      </c>
      <c r="H11056" s="0" t="n">
        <v>1733288</v>
      </c>
      <c r="I11056" s="0" t="n">
        <v>374251</v>
      </c>
      <c r="J11056" s="0" t="n">
        <v>29182</v>
      </c>
    </row>
    <row r="11057" customFormat="false" ht="15" hidden="false" customHeight="false" outlineLevel="0" collapsed="false">
      <c r="A11057" s="0" t="n">
        <v>202506</v>
      </c>
      <c r="B11057" s="0" t="n">
        <v>202506</v>
      </c>
      <c r="C11057" s="37" t="s">
        <v>115</v>
      </c>
      <c r="D11057" s="37" t="s">
        <v>374</v>
      </c>
      <c r="E11057" s="0" t="n">
        <v>1</v>
      </c>
      <c r="F11057" s="38" t="s">
        <v>70</v>
      </c>
      <c r="G11057" s="37" t="s">
        <v>375</v>
      </c>
      <c r="H11057" s="0" t="n">
        <v>3260450</v>
      </c>
      <c r="I11057" s="0" t="n">
        <v>1501843</v>
      </c>
      <c r="J11057" s="0" t="n">
        <v>360213</v>
      </c>
    </row>
    <row r="11058" customFormat="false" ht="15" hidden="false" customHeight="false" outlineLevel="0" collapsed="false">
      <c r="A11058" s="0" t="n">
        <v>202506</v>
      </c>
      <c r="B11058" s="0" t="n">
        <v>202506</v>
      </c>
      <c r="C11058" s="37" t="s">
        <v>101</v>
      </c>
      <c r="D11058" s="37" t="s">
        <v>376</v>
      </c>
      <c r="E11058" s="0" t="n">
        <v>1</v>
      </c>
      <c r="F11058" s="38" t="s">
        <v>70</v>
      </c>
      <c r="G11058" s="37" t="s">
        <v>377</v>
      </c>
      <c r="H11058" s="0" t="n">
        <v>535307</v>
      </c>
      <c r="I11058" s="0" t="n">
        <v>235143</v>
      </c>
      <c r="J11058" s="0" t="n">
        <v>-13924</v>
      </c>
    </row>
    <row r="11059" customFormat="false" ht="15" hidden="false" customHeight="false" outlineLevel="0" collapsed="false">
      <c r="A11059" s="0" t="n">
        <v>202506</v>
      </c>
      <c r="B11059" s="0" t="n">
        <v>202506</v>
      </c>
      <c r="C11059" s="37" t="s">
        <v>184</v>
      </c>
      <c r="D11059" s="37" t="s">
        <v>147</v>
      </c>
      <c r="E11059" s="0" t="n">
        <v>1</v>
      </c>
      <c r="F11059" s="38" t="s">
        <v>70</v>
      </c>
      <c r="G11059" s="37" t="s">
        <v>378</v>
      </c>
      <c r="H11059" s="0" t="n">
        <v>648732</v>
      </c>
      <c r="I11059" s="0" t="n">
        <v>463994</v>
      </c>
      <c r="J11059" s="0" t="n">
        <v>67494</v>
      </c>
    </row>
    <row r="11060" customFormat="false" ht="15" hidden="false" customHeight="false" outlineLevel="0" collapsed="false">
      <c r="A11060" s="0" t="n">
        <v>202506</v>
      </c>
      <c r="B11060" s="0" t="n">
        <v>202506</v>
      </c>
      <c r="C11060" s="37" t="s">
        <v>98</v>
      </c>
      <c r="D11060" s="37" t="s">
        <v>320</v>
      </c>
      <c r="E11060" s="0" t="n">
        <v>1</v>
      </c>
      <c r="F11060" s="38" t="s">
        <v>70</v>
      </c>
      <c r="G11060" s="37" t="s">
        <v>379</v>
      </c>
      <c r="H11060" s="0" t="n">
        <v>609918</v>
      </c>
      <c r="I11060" s="0" t="n">
        <v>183916</v>
      </c>
      <c r="J11060" s="0" t="n">
        <v>-1662</v>
      </c>
    </row>
    <row r="11061" customFormat="false" ht="15" hidden="false" customHeight="false" outlineLevel="0" collapsed="false">
      <c r="A11061" s="0" t="n">
        <v>202506</v>
      </c>
      <c r="B11061" s="0" t="n">
        <v>202506</v>
      </c>
      <c r="C11061" s="37" t="s">
        <v>112</v>
      </c>
      <c r="D11061" s="37" t="s">
        <v>380</v>
      </c>
      <c r="E11061" s="0" t="n">
        <v>1</v>
      </c>
      <c r="F11061" s="38" t="s">
        <v>70</v>
      </c>
      <c r="G11061" s="37" t="s">
        <v>381</v>
      </c>
      <c r="H11061" s="0" t="n">
        <v>46806</v>
      </c>
      <c r="I11061" s="0" t="n">
        <v>22239</v>
      </c>
      <c r="J11061" s="0" t="n">
        <v>368</v>
      </c>
    </row>
    <row r="11062" customFormat="false" ht="15" hidden="false" customHeight="false" outlineLevel="0" collapsed="false">
      <c r="A11062" s="0" t="n">
        <v>202506</v>
      </c>
      <c r="B11062" s="0" t="n">
        <v>202506</v>
      </c>
      <c r="C11062" s="37" t="s">
        <v>106</v>
      </c>
      <c r="D11062" s="37" t="s">
        <v>120</v>
      </c>
      <c r="E11062" s="0" t="n">
        <v>1</v>
      </c>
      <c r="F11062" s="38" t="s">
        <v>70</v>
      </c>
      <c r="G11062" s="37" t="s">
        <v>382</v>
      </c>
      <c r="H11062" s="0" t="n">
        <v>221754</v>
      </c>
      <c r="I11062" s="0" t="n">
        <v>27699</v>
      </c>
      <c r="J11062" s="0" t="n">
        <v>4722</v>
      </c>
    </row>
    <row r="11063" customFormat="false" ht="15" hidden="false" customHeight="false" outlineLevel="0" collapsed="false">
      <c r="A11063" s="0" t="n">
        <v>202506</v>
      </c>
      <c r="B11063" s="0" t="n">
        <v>202506</v>
      </c>
      <c r="C11063" s="37" t="s">
        <v>112</v>
      </c>
      <c r="D11063" s="37" t="s">
        <v>383</v>
      </c>
      <c r="E11063" s="0" t="n">
        <v>1</v>
      </c>
      <c r="F11063" s="38" t="s">
        <v>70</v>
      </c>
      <c r="G11063" s="37" t="s">
        <v>384</v>
      </c>
      <c r="H11063" s="0" t="n">
        <v>178437</v>
      </c>
      <c r="I11063" s="0" t="n">
        <v>118311</v>
      </c>
      <c r="J11063" s="0" t="n">
        <v>6762</v>
      </c>
    </row>
    <row r="11064" customFormat="false" ht="15" hidden="false" customHeight="false" outlineLevel="0" collapsed="false">
      <c r="A11064" s="0" t="n">
        <v>202506</v>
      </c>
      <c r="B11064" s="0" t="n">
        <v>202506</v>
      </c>
      <c r="C11064" s="37" t="s">
        <v>184</v>
      </c>
      <c r="D11064" s="37" t="s">
        <v>385</v>
      </c>
      <c r="E11064" s="0" t="n">
        <v>1</v>
      </c>
      <c r="F11064" s="38" t="s">
        <v>70</v>
      </c>
      <c r="G11064" s="37" t="s">
        <v>386</v>
      </c>
      <c r="H11064" s="0" t="n">
        <v>90772</v>
      </c>
      <c r="I11064" s="0" t="n">
        <v>18552</v>
      </c>
      <c r="J11064" s="0" t="n">
        <v>6303</v>
      </c>
    </row>
    <row r="11065" customFormat="false" ht="15" hidden="false" customHeight="false" outlineLevel="0" collapsed="false">
      <c r="A11065" s="0" t="n">
        <v>202506</v>
      </c>
      <c r="B11065" s="0" t="n">
        <v>202506</v>
      </c>
      <c r="C11065" s="37" t="s">
        <v>98</v>
      </c>
      <c r="D11065" s="37" t="s">
        <v>387</v>
      </c>
      <c r="E11065" s="0" t="n">
        <v>1</v>
      </c>
      <c r="F11065" s="38" t="s">
        <v>70</v>
      </c>
      <c r="G11065" s="37" t="s">
        <v>388</v>
      </c>
      <c r="H11065" s="0" t="n">
        <v>379600</v>
      </c>
      <c r="I11065" s="0" t="n">
        <v>87180</v>
      </c>
      <c r="J11065" s="0" t="n">
        <v>11491</v>
      </c>
    </row>
    <row r="11066" customFormat="false" ht="15" hidden="false" customHeight="false" outlineLevel="0" collapsed="false">
      <c r="A11066" s="0" t="n">
        <v>202506</v>
      </c>
      <c r="B11066" s="0" t="n">
        <v>202506</v>
      </c>
      <c r="C11066" s="37" t="s">
        <v>115</v>
      </c>
      <c r="D11066" s="37" t="s">
        <v>389</v>
      </c>
      <c r="E11066" s="0" t="n">
        <v>1</v>
      </c>
      <c r="F11066" s="38" t="s">
        <v>70</v>
      </c>
      <c r="G11066" s="37" t="s">
        <v>390</v>
      </c>
      <c r="H11066" s="0" t="n">
        <v>7153827</v>
      </c>
      <c r="I11066" s="0" t="n">
        <v>1166186</v>
      </c>
      <c r="J11066" s="0" t="n">
        <v>12154</v>
      </c>
    </row>
    <row r="11067" customFormat="false" ht="15" hidden="false" customHeight="false" outlineLevel="0" collapsed="false">
      <c r="A11067" s="0" t="n">
        <v>202506</v>
      </c>
      <c r="B11067" s="0" t="n">
        <v>202506</v>
      </c>
      <c r="C11067" s="37" t="s">
        <v>124</v>
      </c>
      <c r="D11067" s="37" t="s">
        <v>391</v>
      </c>
      <c r="E11067" s="0" t="n">
        <v>1</v>
      </c>
      <c r="F11067" s="38" t="s">
        <v>70</v>
      </c>
      <c r="G11067" s="37" t="s">
        <v>392</v>
      </c>
      <c r="H11067" s="0" t="n">
        <v>1824545</v>
      </c>
      <c r="I11067" s="0" t="n">
        <v>343061</v>
      </c>
      <c r="J11067" s="0" t="n">
        <v>45277</v>
      </c>
    </row>
    <row r="11068" customFormat="false" ht="15" hidden="false" customHeight="false" outlineLevel="0" collapsed="false">
      <c r="A11068" s="0" t="n">
        <v>202506</v>
      </c>
      <c r="B11068" s="0" t="n">
        <v>202506</v>
      </c>
      <c r="C11068" s="37" t="s">
        <v>197</v>
      </c>
      <c r="D11068" s="37" t="s">
        <v>393</v>
      </c>
      <c r="E11068" s="0" t="n">
        <v>1</v>
      </c>
      <c r="F11068" s="38" t="s">
        <v>70</v>
      </c>
      <c r="G11068" s="37" t="s">
        <v>394</v>
      </c>
      <c r="H11068" s="0" t="n">
        <v>5571158</v>
      </c>
      <c r="I11068" s="0" t="n">
        <v>939323</v>
      </c>
      <c r="J11068" s="0" t="n">
        <v>52865</v>
      </c>
    </row>
    <row r="11069" customFormat="false" ht="15" hidden="false" customHeight="false" outlineLevel="0" collapsed="false">
      <c r="A11069" s="0" t="n">
        <v>202506</v>
      </c>
      <c r="B11069" s="0" t="n">
        <v>202506</v>
      </c>
      <c r="C11069" s="37" t="s">
        <v>136</v>
      </c>
      <c r="D11069" s="37" t="s">
        <v>245</v>
      </c>
      <c r="E11069" s="0" t="n">
        <v>1</v>
      </c>
      <c r="F11069" s="38" t="s">
        <v>70</v>
      </c>
      <c r="G11069" s="37" t="s">
        <v>395</v>
      </c>
      <c r="H11069" s="0" t="n">
        <v>2203080</v>
      </c>
      <c r="I11069" s="0" t="n">
        <v>1244311</v>
      </c>
      <c r="J11069" s="0" t="n">
        <v>203078</v>
      </c>
    </row>
    <row r="11070" customFormat="false" ht="15" hidden="false" customHeight="false" outlineLevel="0" collapsed="false">
      <c r="A11070" s="0" t="n">
        <v>202506</v>
      </c>
      <c r="B11070" s="0" t="n">
        <v>202506</v>
      </c>
      <c r="C11070" s="37" t="s">
        <v>158</v>
      </c>
      <c r="D11070" s="37" t="s">
        <v>396</v>
      </c>
      <c r="E11070" s="0" t="n">
        <v>1</v>
      </c>
      <c r="F11070" s="38" t="s">
        <v>70</v>
      </c>
      <c r="G11070" s="37" t="s">
        <v>397</v>
      </c>
      <c r="H11070" s="0" t="n">
        <v>3474203</v>
      </c>
      <c r="I11070" s="0" t="n">
        <v>1129487</v>
      </c>
      <c r="J11070" s="0" t="n">
        <v>56905</v>
      </c>
    </row>
    <row r="11071" customFormat="false" ht="15" hidden="false" customHeight="false" outlineLevel="0" collapsed="false">
      <c r="A11071" s="0" t="n">
        <v>202506</v>
      </c>
      <c r="B11071" s="0" t="n">
        <v>202506</v>
      </c>
      <c r="C11071" s="37" t="s">
        <v>136</v>
      </c>
      <c r="D11071" s="37" t="s">
        <v>398</v>
      </c>
      <c r="E11071" s="0" t="n">
        <v>1</v>
      </c>
      <c r="F11071" s="38" t="s">
        <v>70</v>
      </c>
      <c r="G11071" s="37" t="s">
        <v>399</v>
      </c>
      <c r="H11071" s="0" t="n">
        <v>585621</v>
      </c>
      <c r="I11071" s="0" t="n">
        <v>233808</v>
      </c>
      <c r="J11071" s="0" t="n">
        <v>28213</v>
      </c>
    </row>
    <row r="11072" customFormat="false" ht="15" hidden="false" customHeight="false" outlineLevel="0" collapsed="false">
      <c r="A11072" s="0" t="n">
        <v>202506</v>
      </c>
      <c r="B11072" s="0" t="n">
        <v>202506</v>
      </c>
      <c r="C11072" s="37" t="s">
        <v>95</v>
      </c>
      <c r="D11072" s="37" t="s">
        <v>367</v>
      </c>
      <c r="E11072" s="0" t="n">
        <v>1</v>
      </c>
      <c r="F11072" s="38" t="s">
        <v>70</v>
      </c>
      <c r="G11072" s="37" t="s">
        <v>400</v>
      </c>
      <c r="H11072" s="0" t="n">
        <v>2055383</v>
      </c>
      <c r="I11072" s="0" t="n">
        <v>382527</v>
      </c>
      <c r="J11072" s="0" t="n">
        <v>38193</v>
      </c>
    </row>
    <row r="11073" customFormat="false" ht="15" hidden="false" customHeight="false" outlineLevel="0" collapsed="false">
      <c r="A11073" s="0" t="n">
        <v>202506</v>
      </c>
      <c r="B11073" s="0" t="n">
        <v>202506</v>
      </c>
      <c r="C11073" s="37" t="s">
        <v>149</v>
      </c>
      <c r="D11073" s="37" t="s">
        <v>401</v>
      </c>
      <c r="E11073" s="0" t="n">
        <v>1</v>
      </c>
      <c r="F11073" s="38" t="s">
        <v>70</v>
      </c>
      <c r="G11073" s="37" t="s">
        <v>402</v>
      </c>
      <c r="H11073" s="0" t="n">
        <v>3141656</v>
      </c>
      <c r="I11073" s="0" t="n">
        <v>923564</v>
      </c>
      <c r="J11073" s="0" t="n">
        <v>81129</v>
      </c>
    </row>
    <row r="11074" customFormat="false" ht="15" hidden="false" customHeight="false" outlineLevel="0" collapsed="false">
      <c r="A11074" s="0" t="n">
        <v>202506</v>
      </c>
      <c r="B11074" s="0" t="n">
        <v>202506</v>
      </c>
      <c r="C11074" s="37" t="s">
        <v>95</v>
      </c>
      <c r="D11074" s="37" t="s">
        <v>159</v>
      </c>
      <c r="E11074" s="0" t="n">
        <v>1</v>
      </c>
      <c r="F11074" s="38" t="s">
        <v>70</v>
      </c>
      <c r="G11074" s="37" t="s">
        <v>403</v>
      </c>
      <c r="H11074" s="0" t="n">
        <v>666307</v>
      </c>
      <c r="I11074" s="0" t="n">
        <v>153820</v>
      </c>
      <c r="J11074" s="0" t="n">
        <v>28331</v>
      </c>
    </row>
    <row r="11075" customFormat="false" ht="15" hidden="false" customHeight="false" outlineLevel="0" collapsed="false">
      <c r="A11075" s="0" t="n">
        <v>202506</v>
      </c>
      <c r="B11075" s="0" t="n">
        <v>202506</v>
      </c>
      <c r="C11075" s="37" t="s">
        <v>197</v>
      </c>
      <c r="D11075" s="37" t="s">
        <v>198</v>
      </c>
      <c r="E11075" s="0" t="n">
        <v>1</v>
      </c>
      <c r="F11075" s="38" t="s">
        <v>70</v>
      </c>
      <c r="G11075" s="37" t="s">
        <v>404</v>
      </c>
      <c r="H11075" s="0" t="n">
        <v>3786046</v>
      </c>
      <c r="I11075" s="0" t="n">
        <v>1682936</v>
      </c>
      <c r="J11075" s="0" t="n">
        <v>-168841</v>
      </c>
    </row>
    <row r="11076" customFormat="false" ht="15" hidden="false" customHeight="false" outlineLevel="0" collapsed="false">
      <c r="A11076" s="0" t="n">
        <v>202506</v>
      </c>
      <c r="B11076" s="0" t="n">
        <v>202506</v>
      </c>
      <c r="C11076" s="37" t="s">
        <v>136</v>
      </c>
      <c r="D11076" s="37" t="s">
        <v>134</v>
      </c>
      <c r="E11076" s="0" t="n">
        <v>1</v>
      </c>
      <c r="F11076" s="38" t="s">
        <v>70</v>
      </c>
      <c r="G11076" s="37" t="s">
        <v>405</v>
      </c>
      <c r="H11076" s="0" t="n">
        <v>2709667</v>
      </c>
      <c r="I11076" s="0" t="n">
        <v>517979</v>
      </c>
      <c r="J11076" s="0" t="n">
        <v>46489</v>
      </c>
    </row>
    <row r="11077" customFormat="false" ht="15" hidden="false" customHeight="false" outlineLevel="0" collapsed="false">
      <c r="A11077" s="0" t="n">
        <v>202506</v>
      </c>
      <c r="B11077" s="0" t="n">
        <v>202506</v>
      </c>
      <c r="C11077" s="37" t="s">
        <v>152</v>
      </c>
      <c r="D11077" s="37" t="s">
        <v>132</v>
      </c>
      <c r="E11077" s="0" t="n">
        <v>1</v>
      </c>
      <c r="F11077" s="38" t="s">
        <v>70</v>
      </c>
      <c r="G11077" s="37" t="s">
        <v>406</v>
      </c>
      <c r="H11077" s="0" t="n">
        <v>715975</v>
      </c>
      <c r="I11077" s="0" t="n">
        <v>162490</v>
      </c>
      <c r="J11077" s="0" t="n">
        <v>1606</v>
      </c>
    </row>
    <row r="11078" customFormat="false" ht="15" hidden="false" customHeight="false" outlineLevel="0" collapsed="false">
      <c r="A11078" s="0" t="n">
        <v>202506</v>
      </c>
      <c r="B11078" s="0" t="n">
        <v>202506</v>
      </c>
      <c r="C11078" s="37" t="s">
        <v>178</v>
      </c>
      <c r="D11078" s="37" t="s">
        <v>391</v>
      </c>
      <c r="E11078" s="0" t="n">
        <v>1</v>
      </c>
      <c r="F11078" s="38" t="s">
        <v>70</v>
      </c>
      <c r="G11078" s="37" t="s">
        <v>407</v>
      </c>
      <c r="H11078" s="0" t="n">
        <v>426673</v>
      </c>
      <c r="I11078" s="0" t="n">
        <v>102310</v>
      </c>
      <c r="J11078" s="0" t="n">
        <v>-5613</v>
      </c>
    </row>
    <row r="11079" customFormat="false" ht="15" hidden="false" customHeight="false" outlineLevel="0" collapsed="false">
      <c r="A11079" s="0" t="n">
        <v>202506</v>
      </c>
      <c r="B11079" s="0" t="n">
        <v>202506</v>
      </c>
      <c r="C11079" s="37" t="s">
        <v>115</v>
      </c>
      <c r="D11079" s="37" t="s">
        <v>241</v>
      </c>
      <c r="E11079" s="0" t="n">
        <v>1</v>
      </c>
      <c r="F11079" s="38" t="s">
        <v>70</v>
      </c>
      <c r="G11079" s="37" t="s">
        <v>408</v>
      </c>
      <c r="H11079" s="0" t="n">
        <v>329153</v>
      </c>
      <c r="I11079" s="0" t="n">
        <v>75485</v>
      </c>
      <c r="J11079" s="0" t="n">
        <v>-285</v>
      </c>
    </row>
    <row r="11080" customFormat="false" ht="15" hidden="false" customHeight="false" outlineLevel="0" collapsed="false">
      <c r="A11080" s="0" t="n">
        <v>202506</v>
      </c>
      <c r="B11080" s="0" t="n">
        <v>202506</v>
      </c>
      <c r="C11080" s="37" t="s">
        <v>197</v>
      </c>
      <c r="D11080" s="37" t="s">
        <v>292</v>
      </c>
      <c r="E11080" s="0" t="n">
        <v>1</v>
      </c>
      <c r="F11080" s="38" t="s">
        <v>70</v>
      </c>
      <c r="G11080" s="37" t="s">
        <v>409</v>
      </c>
      <c r="H11080" s="0" t="n">
        <v>1627291</v>
      </c>
      <c r="I11080" s="0" t="n">
        <v>533143</v>
      </c>
      <c r="J11080" s="0" t="n">
        <v>9610</v>
      </c>
    </row>
    <row r="11081" customFormat="false" ht="15" hidden="false" customHeight="false" outlineLevel="0" collapsed="false">
      <c r="A11081" s="0" t="n">
        <v>202506</v>
      </c>
      <c r="B11081" s="0" t="n">
        <v>202506</v>
      </c>
      <c r="C11081" s="37" t="s">
        <v>112</v>
      </c>
      <c r="D11081" s="37" t="s">
        <v>116</v>
      </c>
      <c r="E11081" s="0" t="n">
        <v>1</v>
      </c>
      <c r="F11081" s="38" t="s">
        <v>70</v>
      </c>
      <c r="G11081" s="37" t="s">
        <v>410</v>
      </c>
      <c r="H11081" s="0" t="n">
        <v>1583805</v>
      </c>
      <c r="I11081" s="0" t="n">
        <v>415249</v>
      </c>
      <c r="J11081" s="0" t="n">
        <v>23448</v>
      </c>
    </row>
    <row r="11082" customFormat="false" ht="15" hidden="false" customHeight="false" outlineLevel="0" collapsed="false">
      <c r="A11082" s="0" t="n">
        <v>202506</v>
      </c>
      <c r="B11082" s="0" t="n">
        <v>202506</v>
      </c>
      <c r="C11082" s="37" t="s">
        <v>106</v>
      </c>
      <c r="D11082" s="37" t="s">
        <v>181</v>
      </c>
      <c r="E11082" s="0" t="n">
        <v>1</v>
      </c>
      <c r="F11082" s="38" t="s">
        <v>70</v>
      </c>
      <c r="G11082" s="37" t="s">
        <v>411</v>
      </c>
      <c r="H11082" s="0" t="n">
        <v>545938</v>
      </c>
      <c r="I11082" s="0" t="n">
        <v>313773</v>
      </c>
      <c r="J11082" s="0" t="n">
        <v>35686</v>
      </c>
    </row>
    <row r="11083" customFormat="false" ht="15" hidden="false" customHeight="false" outlineLevel="0" collapsed="false">
      <c r="A11083" s="0" t="n">
        <v>202506</v>
      </c>
      <c r="B11083" s="0" t="n">
        <v>202506</v>
      </c>
      <c r="C11083" s="37" t="s">
        <v>112</v>
      </c>
      <c r="D11083" s="37" t="s">
        <v>412</v>
      </c>
      <c r="E11083" s="0" t="n">
        <v>1</v>
      </c>
      <c r="F11083" s="38" t="s">
        <v>70</v>
      </c>
      <c r="G11083" s="37" t="s">
        <v>413</v>
      </c>
      <c r="H11083" s="0" t="n">
        <v>872506</v>
      </c>
      <c r="I11083" s="0" t="n">
        <v>404098</v>
      </c>
      <c r="J11083" s="0" t="n">
        <v>54242</v>
      </c>
    </row>
    <row r="11084" customFormat="false" ht="15" hidden="false" customHeight="false" outlineLevel="0" collapsed="false">
      <c r="A11084" s="0" t="n">
        <v>202506</v>
      </c>
      <c r="B11084" s="0" t="n">
        <v>202506</v>
      </c>
      <c r="C11084" s="37" t="s">
        <v>115</v>
      </c>
      <c r="D11084" s="37" t="s">
        <v>414</v>
      </c>
      <c r="E11084" s="0" t="n">
        <v>1</v>
      </c>
      <c r="F11084" s="38" t="s">
        <v>70</v>
      </c>
      <c r="G11084" s="37" t="s">
        <v>415</v>
      </c>
      <c r="H11084" s="0" t="n">
        <v>3034670</v>
      </c>
      <c r="I11084" s="0" t="n">
        <v>252385</v>
      </c>
      <c r="J11084" s="0" t="n">
        <v>9867</v>
      </c>
    </row>
    <row r="11085" customFormat="false" ht="15" hidden="false" customHeight="false" outlineLevel="0" collapsed="false">
      <c r="A11085" s="0" t="n">
        <v>202506</v>
      </c>
      <c r="B11085" s="0" t="n">
        <v>202506</v>
      </c>
      <c r="C11085" s="37" t="s">
        <v>184</v>
      </c>
      <c r="D11085" s="37" t="s">
        <v>231</v>
      </c>
      <c r="E11085" s="0" t="n">
        <v>1</v>
      </c>
      <c r="F11085" s="38" t="s">
        <v>70</v>
      </c>
      <c r="G11085" s="37" t="s">
        <v>416</v>
      </c>
      <c r="H11085" s="0" t="n">
        <v>3142443</v>
      </c>
      <c r="I11085" s="0" t="n">
        <v>465597</v>
      </c>
      <c r="J11085" s="0" t="n">
        <v>111027</v>
      </c>
    </row>
    <row r="11086" customFormat="false" ht="15" hidden="false" customHeight="false" outlineLevel="0" collapsed="false">
      <c r="A11086" s="0" t="n">
        <v>202506</v>
      </c>
      <c r="B11086" s="0" t="n">
        <v>202506</v>
      </c>
      <c r="C11086" s="37" t="s">
        <v>115</v>
      </c>
      <c r="D11086" s="37" t="s">
        <v>364</v>
      </c>
      <c r="E11086" s="0" t="n">
        <v>1</v>
      </c>
      <c r="F11086" s="38" t="s">
        <v>70</v>
      </c>
      <c r="G11086" s="37" t="s">
        <v>417</v>
      </c>
      <c r="H11086" s="0" t="n">
        <v>9463479</v>
      </c>
      <c r="I11086" s="0" t="n">
        <v>4786627</v>
      </c>
      <c r="J11086" s="0" t="n">
        <v>205188</v>
      </c>
    </row>
    <row r="11087" customFormat="false" ht="15" hidden="false" customHeight="false" outlineLevel="0" collapsed="false">
      <c r="A11087" s="0" t="n">
        <v>202506</v>
      </c>
      <c r="B11087" s="0" t="n">
        <v>202506</v>
      </c>
      <c r="C11087" s="37" t="s">
        <v>184</v>
      </c>
      <c r="D11087" s="37" t="s">
        <v>320</v>
      </c>
      <c r="E11087" s="0" t="n">
        <v>1</v>
      </c>
      <c r="F11087" s="38" t="s">
        <v>70</v>
      </c>
      <c r="G11087" s="37" t="s">
        <v>418</v>
      </c>
      <c r="H11087" s="0" t="n">
        <v>4393009</v>
      </c>
      <c r="I11087" s="0" t="n">
        <v>1681162</v>
      </c>
      <c r="J11087" s="0" t="n">
        <v>-192738</v>
      </c>
    </row>
    <row r="11088" customFormat="false" ht="15" hidden="false" customHeight="false" outlineLevel="0" collapsed="false">
      <c r="A11088" s="0" t="n">
        <v>202506</v>
      </c>
      <c r="B11088" s="0" t="n">
        <v>202506</v>
      </c>
      <c r="C11088" s="37" t="s">
        <v>197</v>
      </c>
      <c r="D11088" s="37" t="s">
        <v>174</v>
      </c>
      <c r="E11088" s="0" t="n">
        <v>1</v>
      </c>
      <c r="F11088" s="38" t="s">
        <v>70</v>
      </c>
      <c r="G11088" s="37" t="s">
        <v>419</v>
      </c>
      <c r="H11088" s="0" t="n">
        <v>353401</v>
      </c>
      <c r="I11088" s="0" t="n">
        <v>67894</v>
      </c>
      <c r="J11088" s="0" t="n">
        <v>3092</v>
      </c>
    </row>
    <row r="11089" customFormat="false" ht="15" hidden="false" customHeight="false" outlineLevel="0" collapsed="false">
      <c r="A11089" s="0" t="n">
        <v>202506</v>
      </c>
      <c r="B11089" s="0" t="n">
        <v>202506</v>
      </c>
      <c r="C11089" s="37" t="s">
        <v>106</v>
      </c>
      <c r="D11089" s="37" t="s">
        <v>420</v>
      </c>
      <c r="E11089" s="0" t="n">
        <v>1</v>
      </c>
      <c r="F11089" s="38" t="s">
        <v>70</v>
      </c>
      <c r="G11089" s="37" t="s">
        <v>421</v>
      </c>
      <c r="H11089" s="0" t="n">
        <v>8757444</v>
      </c>
      <c r="I11089" s="0" t="n">
        <v>825692</v>
      </c>
      <c r="J11089" s="0" t="n">
        <v>69949</v>
      </c>
    </row>
    <row r="11090" customFormat="false" ht="15" hidden="false" customHeight="false" outlineLevel="0" collapsed="false">
      <c r="A11090" s="0" t="n">
        <v>202506</v>
      </c>
      <c r="B11090" s="0" t="n">
        <v>202506</v>
      </c>
      <c r="C11090" s="37" t="s">
        <v>109</v>
      </c>
      <c r="D11090" s="37" t="s">
        <v>107</v>
      </c>
      <c r="E11090" s="0" t="n">
        <v>1</v>
      </c>
      <c r="F11090" s="38" t="s">
        <v>70</v>
      </c>
      <c r="G11090" s="37" t="s">
        <v>422</v>
      </c>
      <c r="H11090" s="0" t="n">
        <v>728531</v>
      </c>
      <c r="I11090" s="0" t="n">
        <v>205435</v>
      </c>
      <c r="J11090" s="0" t="n">
        <v>-50803</v>
      </c>
    </row>
    <row r="11091" customFormat="false" ht="15" hidden="false" customHeight="false" outlineLevel="0" collapsed="false">
      <c r="A11091" s="0" t="n">
        <v>202506</v>
      </c>
      <c r="B11091" s="0" t="n">
        <v>202506</v>
      </c>
      <c r="C11091" s="37" t="s">
        <v>184</v>
      </c>
      <c r="D11091" s="37" t="s">
        <v>423</v>
      </c>
      <c r="E11091" s="0" t="n">
        <v>1</v>
      </c>
      <c r="F11091" s="38" t="s">
        <v>70</v>
      </c>
      <c r="G11091" s="37" t="s">
        <v>424</v>
      </c>
      <c r="H11091" s="0" t="n">
        <v>3204743</v>
      </c>
      <c r="I11091" s="0" t="n">
        <v>1342710</v>
      </c>
      <c r="J11091" s="0" t="n">
        <v>269527</v>
      </c>
    </row>
    <row r="11092" customFormat="false" ht="15" hidden="false" customHeight="false" outlineLevel="0" collapsed="false">
      <c r="A11092" s="0" t="n">
        <v>202506</v>
      </c>
      <c r="B11092" s="0" t="n">
        <v>202506</v>
      </c>
      <c r="C11092" s="37" t="s">
        <v>106</v>
      </c>
      <c r="D11092" s="37" t="s">
        <v>425</v>
      </c>
      <c r="E11092" s="0" t="n">
        <v>1</v>
      </c>
      <c r="F11092" s="38" t="s">
        <v>70</v>
      </c>
      <c r="G11092" s="37" t="s">
        <v>426</v>
      </c>
      <c r="H11092" s="0" t="n">
        <v>1449106</v>
      </c>
      <c r="I11092" s="0" t="n">
        <v>870372</v>
      </c>
      <c r="J11092" s="0" t="n">
        <v>61006</v>
      </c>
    </row>
    <row r="11093" customFormat="false" ht="15" hidden="false" customHeight="false" outlineLevel="0" collapsed="false">
      <c r="A11093" s="0" t="n">
        <v>202506</v>
      </c>
      <c r="B11093" s="0" t="n">
        <v>202506</v>
      </c>
      <c r="C11093" s="37" t="s">
        <v>152</v>
      </c>
      <c r="D11093" s="37" t="s">
        <v>214</v>
      </c>
      <c r="E11093" s="0" t="n">
        <v>1</v>
      </c>
      <c r="F11093" s="38" t="s">
        <v>70</v>
      </c>
      <c r="G11093" s="37" t="s">
        <v>427</v>
      </c>
      <c r="H11093" s="0" t="n">
        <v>1085314</v>
      </c>
      <c r="I11093" s="0" t="n">
        <v>340547</v>
      </c>
      <c r="J11093" s="0" t="n">
        <v>-12001</v>
      </c>
    </row>
    <row r="11094" customFormat="false" ht="15" hidden="false" customHeight="false" outlineLevel="0" collapsed="false">
      <c r="A11094" s="0" t="n">
        <v>202506</v>
      </c>
      <c r="B11094" s="0" t="n">
        <v>202506</v>
      </c>
      <c r="C11094" s="37" t="s">
        <v>101</v>
      </c>
      <c r="D11094" s="37" t="s">
        <v>251</v>
      </c>
      <c r="E11094" s="0" t="n">
        <v>1</v>
      </c>
      <c r="F11094" s="38" t="s">
        <v>70</v>
      </c>
      <c r="G11094" s="37" t="s">
        <v>428</v>
      </c>
      <c r="H11094" s="0" t="n">
        <v>123295</v>
      </c>
      <c r="I11094" s="0" t="n">
        <v>14161</v>
      </c>
      <c r="J11094" s="0" t="n">
        <v>-227</v>
      </c>
    </row>
    <row r="11095" customFormat="false" ht="15" hidden="false" customHeight="false" outlineLevel="0" collapsed="false">
      <c r="A11095" s="0" t="n">
        <v>202506</v>
      </c>
      <c r="B11095" s="0" t="n">
        <v>202506</v>
      </c>
      <c r="C11095" s="37" t="s">
        <v>115</v>
      </c>
      <c r="D11095" s="37" t="s">
        <v>200</v>
      </c>
      <c r="E11095" s="0" t="n">
        <v>1</v>
      </c>
      <c r="F11095" s="38" t="s">
        <v>70</v>
      </c>
      <c r="G11095" s="37" t="s">
        <v>429</v>
      </c>
      <c r="H11095" s="0" t="n">
        <v>1273242</v>
      </c>
      <c r="I11095" s="0" t="n">
        <v>427104</v>
      </c>
      <c r="J11095" s="0" t="n">
        <v>66702</v>
      </c>
    </row>
    <row r="11096" customFormat="false" ht="15" hidden="false" customHeight="false" outlineLevel="0" collapsed="false">
      <c r="A11096" s="0" t="n">
        <v>202506</v>
      </c>
      <c r="B11096" s="0" t="n">
        <v>202506</v>
      </c>
      <c r="C11096" s="37" t="s">
        <v>124</v>
      </c>
      <c r="D11096" s="37" t="s">
        <v>430</v>
      </c>
      <c r="E11096" s="0" t="n">
        <v>1</v>
      </c>
      <c r="F11096" s="38" t="s">
        <v>70</v>
      </c>
      <c r="G11096" s="37" t="s">
        <v>431</v>
      </c>
      <c r="H11096" s="0" t="n">
        <v>189347</v>
      </c>
      <c r="I11096" s="0" t="n">
        <v>24933</v>
      </c>
      <c r="J11096" s="0" t="n">
        <v>4198</v>
      </c>
    </row>
    <row r="11097" customFormat="false" ht="15" hidden="false" customHeight="false" outlineLevel="0" collapsed="false">
      <c r="A11097" s="0" t="n">
        <v>202506</v>
      </c>
      <c r="B11097" s="0" t="n">
        <v>202506</v>
      </c>
      <c r="C11097" s="37" t="s">
        <v>197</v>
      </c>
      <c r="D11097" s="37" t="s">
        <v>243</v>
      </c>
      <c r="E11097" s="0" t="n">
        <v>1</v>
      </c>
      <c r="F11097" s="38" t="s">
        <v>70</v>
      </c>
      <c r="G11097" s="37" t="s">
        <v>432</v>
      </c>
      <c r="H11097" s="0" t="n">
        <v>5062199</v>
      </c>
      <c r="I11097" s="0" t="n">
        <v>1382282</v>
      </c>
      <c r="J11097" s="0" t="n">
        <v>20905</v>
      </c>
    </row>
    <row r="11098" customFormat="false" ht="15" hidden="false" customHeight="false" outlineLevel="0" collapsed="false">
      <c r="A11098" s="0" t="n">
        <v>202506</v>
      </c>
      <c r="B11098" s="0" t="n">
        <v>202506</v>
      </c>
      <c r="C11098" s="37" t="s">
        <v>136</v>
      </c>
      <c r="D11098" s="37" t="s">
        <v>389</v>
      </c>
      <c r="E11098" s="0" t="n">
        <v>1</v>
      </c>
      <c r="F11098" s="38" t="s">
        <v>70</v>
      </c>
      <c r="G11098" s="37" t="s">
        <v>433</v>
      </c>
      <c r="H11098" s="0" t="n">
        <v>7338159</v>
      </c>
      <c r="I11098" s="0" t="n">
        <v>3071506</v>
      </c>
      <c r="J11098" s="0" t="n">
        <v>-170558</v>
      </c>
    </row>
    <row r="11099" customFormat="false" ht="15" hidden="false" customHeight="false" outlineLevel="0" collapsed="false">
      <c r="A11099" s="0" t="n">
        <v>202506</v>
      </c>
      <c r="B11099" s="0" t="n">
        <v>202506</v>
      </c>
      <c r="C11099" s="37" t="s">
        <v>197</v>
      </c>
      <c r="D11099" s="37" t="s">
        <v>127</v>
      </c>
      <c r="E11099" s="0" t="n">
        <v>1</v>
      </c>
      <c r="F11099" s="38" t="s">
        <v>70</v>
      </c>
      <c r="G11099" s="37" t="s">
        <v>434</v>
      </c>
      <c r="H11099" s="0" t="n">
        <v>285665</v>
      </c>
      <c r="I11099" s="0" t="n">
        <v>167064</v>
      </c>
      <c r="J11099" s="0" t="n">
        <v>15552</v>
      </c>
    </row>
    <row r="11100" customFormat="false" ht="15" hidden="false" customHeight="false" outlineLevel="0" collapsed="false">
      <c r="A11100" s="0" t="n">
        <v>202506</v>
      </c>
      <c r="B11100" s="0" t="n">
        <v>202506</v>
      </c>
      <c r="C11100" s="37" t="s">
        <v>149</v>
      </c>
      <c r="D11100" s="37" t="s">
        <v>330</v>
      </c>
      <c r="E11100" s="0" t="n">
        <v>1</v>
      </c>
      <c r="F11100" s="38" t="s">
        <v>70</v>
      </c>
      <c r="G11100" s="37" t="s">
        <v>435</v>
      </c>
      <c r="H11100" s="0" t="n">
        <v>1553351</v>
      </c>
      <c r="I11100" s="0" t="n">
        <v>326706</v>
      </c>
      <c r="J11100" s="0" t="n">
        <v>36408</v>
      </c>
    </row>
    <row r="11101" customFormat="false" ht="15" hidden="false" customHeight="false" outlineLevel="0" collapsed="false">
      <c r="A11101" s="0" t="n">
        <v>202506</v>
      </c>
      <c r="B11101" s="0" t="n">
        <v>202506</v>
      </c>
      <c r="C11101" s="37" t="s">
        <v>112</v>
      </c>
      <c r="D11101" s="37" t="s">
        <v>130</v>
      </c>
      <c r="E11101" s="0" t="n">
        <v>1</v>
      </c>
      <c r="F11101" s="38" t="s">
        <v>70</v>
      </c>
      <c r="G11101" s="37" t="s">
        <v>436</v>
      </c>
      <c r="H11101" s="0" t="n">
        <v>523590</v>
      </c>
      <c r="I11101" s="0" t="n">
        <v>99752</v>
      </c>
      <c r="J11101" s="0" t="n">
        <v>13619</v>
      </c>
    </row>
    <row r="11102" customFormat="false" ht="15" hidden="false" customHeight="false" outlineLevel="0" collapsed="false">
      <c r="A11102" s="0" t="n">
        <v>202506</v>
      </c>
      <c r="B11102" s="0" t="n">
        <v>202506</v>
      </c>
      <c r="C11102" s="37" t="s">
        <v>149</v>
      </c>
      <c r="D11102" s="37" t="s">
        <v>396</v>
      </c>
      <c r="E11102" s="0" t="n">
        <v>1</v>
      </c>
      <c r="F11102" s="38" t="s">
        <v>70</v>
      </c>
      <c r="G11102" s="37" t="s">
        <v>437</v>
      </c>
      <c r="H11102" s="0" t="n">
        <v>612601</v>
      </c>
      <c r="I11102" s="0" t="n">
        <v>352682</v>
      </c>
      <c r="J11102" s="0" t="n">
        <v>8354</v>
      </c>
    </row>
    <row r="11103" customFormat="false" ht="15" hidden="false" customHeight="false" outlineLevel="0" collapsed="false">
      <c r="A11103" s="0" t="n">
        <v>202506</v>
      </c>
      <c r="B11103" s="0" t="n">
        <v>202506</v>
      </c>
      <c r="C11103" s="37" t="s">
        <v>98</v>
      </c>
      <c r="D11103" s="37" t="s">
        <v>438</v>
      </c>
      <c r="E11103" s="0" t="n">
        <v>1</v>
      </c>
      <c r="F11103" s="38" t="s">
        <v>70</v>
      </c>
      <c r="G11103" s="37" t="s">
        <v>439</v>
      </c>
      <c r="H11103" s="0" t="n">
        <v>3637935</v>
      </c>
      <c r="I11103" s="0" t="n">
        <v>997460</v>
      </c>
      <c r="J11103" s="0" t="n">
        <v>67618</v>
      </c>
    </row>
    <row r="11104" customFormat="false" ht="15" hidden="false" customHeight="false" outlineLevel="0" collapsed="false">
      <c r="A11104" s="0" t="n">
        <v>202506</v>
      </c>
      <c r="B11104" s="0" t="n">
        <v>202506</v>
      </c>
      <c r="C11104" s="37" t="s">
        <v>112</v>
      </c>
      <c r="D11104" s="37" t="s">
        <v>372</v>
      </c>
      <c r="E11104" s="0" t="n">
        <v>1</v>
      </c>
      <c r="F11104" s="38" t="s">
        <v>70</v>
      </c>
      <c r="G11104" s="37" t="s">
        <v>440</v>
      </c>
      <c r="H11104" s="0" t="n">
        <v>1557943</v>
      </c>
      <c r="I11104" s="0" t="n">
        <v>351370</v>
      </c>
      <c r="J11104" s="0" t="n">
        <v>28817</v>
      </c>
    </row>
    <row r="11105" customFormat="false" ht="15" hidden="false" customHeight="false" outlineLevel="0" collapsed="false">
      <c r="A11105" s="0" t="n">
        <v>202506</v>
      </c>
      <c r="B11105" s="0" t="n">
        <v>202506</v>
      </c>
      <c r="C11105" s="37" t="s">
        <v>149</v>
      </c>
      <c r="D11105" s="37" t="s">
        <v>425</v>
      </c>
      <c r="E11105" s="0" t="n">
        <v>1</v>
      </c>
      <c r="F11105" s="38" t="s">
        <v>70</v>
      </c>
      <c r="G11105" s="37" t="s">
        <v>441</v>
      </c>
      <c r="H11105" s="0" t="n">
        <v>11724983</v>
      </c>
      <c r="I11105" s="0" t="n">
        <v>1929516</v>
      </c>
      <c r="J11105" s="0" t="n">
        <v>340909</v>
      </c>
    </row>
    <row r="11106" customFormat="false" ht="15" hidden="false" customHeight="false" outlineLevel="0" collapsed="false">
      <c r="A11106" s="0" t="n">
        <v>202506</v>
      </c>
      <c r="B11106" s="0" t="n">
        <v>202506</v>
      </c>
      <c r="C11106" s="37" t="s">
        <v>106</v>
      </c>
      <c r="D11106" s="37" t="s">
        <v>282</v>
      </c>
      <c r="E11106" s="0" t="n">
        <v>1</v>
      </c>
      <c r="F11106" s="38" t="s">
        <v>70</v>
      </c>
      <c r="G11106" s="37" t="s">
        <v>442</v>
      </c>
      <c r="H11106" s="0" t="n">
        <v>740955</v>
      </c>
      <c r="I11106" s="0" t="n">
        <v>69654</v>
      </c>
      <c r="J11106" s="0" t="n">
        <v>14832</v>
      </c>
    </row>
    <row r="11107" customFormat="false" ht="15" hidden="false" customHeight="false" outlineLevel="0" collapsed="false">
      <c r="A11107" s="0" t="n">
        <v>202506</v>
      </c>
      <c r="B11107" s="0" t="n">
        <v>202506</v>
      </c>
      <c r="C11107" s="37" t="s">
        <v>115</v>
      </c>
      <c r="D11107" s="37" t="s">
        <v>134</v>
      </c>
      <c r="E11107" s="0" t="n">
        <v>1</v>
      </c>
      <c r="F11107" s="38" t="s">
        <v>70</v>
      </c>
      <c r="G11107" s="37" t="s">
        <v>443</v>
      </c>
      <c r="H11107" s="0" t="n">
        <v>4794713</v>
      </c>
      <c r="I11107" s="0" t="n">
        <v>1146312</v>
      </c>
      <c r="J11107" s="0" t="n">
        <v>275194</v>
      </c>
    </row>
    <row r="11108" customFormat="false" ht="15" hidden="false" customHeight="false" outlineLevel="0" collapsed="false">
      <c r="A11108" s="0" t="n">
        <v>202506</v>
      </c>
      <c r="B11108" s="0" t="n">
        <v>202506</v>
      </c>
      <c r="C11108" s="37" t="s">
        <v>149</v>
      </c>
      <c r="D11108" s="37" t="s">
        <v>145</v>
      </c>
      <c r="E11108" s="0" t="n">
        <v>1</v>
      </c>
      <c r="F11108" s="38" t="s">
        <v>70</v>
      </c>
      <c r="G11108" s="37" t="s">
        <v>444</v>
      </c>
      <c r="H11108" s="0" t="n">
        <v>1503604</v>
      </c>
      <c r="I11108" s="0" t="n">
        <v>498417</v>
      </c>
      <c r="J11108" s="0" t="n">
        <v>104791</v>
      </c>
    </row>
    <row r="11109" customFormat="false" ht="15" hidden="false" customHeight="false" outlineLevel="0" collapsed="false">
      <c r="A11109" s="0" t="n">
        <v>202506</v>
      </c>
      <c r="B11109" s="0" t="n">
        <v>202506</v>
      </c>
      <c r="C11109" s="37" t="s">
        <v>158</v>
      </c>
      <c r="D11109" s="37" t="s">
        <v>445</v>
      </c>
      <c r="E11109" s="0" t="n">
        <v>1</v>
      </c>
      <c r="F11109" s="38" t="s">
        <v>70</v>
      </c>
      <c r="G11109" s="37" t="s">
        <v>446</v>
      </c>
      <c r="H11109" s="0" t="n">
        <v>3076562</v>
      </c>
      <c r="I11109" s="0" t="n">
        <v>340786</v>
      </c>
      <c r="J11109" s="0" t="n">
        <v>89063</v>
      </c>
    </row>
    <row r="11110" customFormat="false" ht="15" hidden="false" customHeight="false" outlineLevel="0" collapsed="false">
      <c r="A11110" s="0" t="n">
        <v>202506</v>
      </c>
      <c r="B11110" s="0" t="n">
        <v>202506</v>
      </c>
      <c r="C11110" s="37" t="s">
        <v>112</v>
      </c>
      <c r="D11110" s="37" t="s">
        <v>447</v>
      </c>
      <c r="E11110" s="0" t="n">
        <v>1</v>
      </c>
      <c r="F11110" s="38" t="s">
        <v>70</v>
      </c>
      <c r="G11110" s="37" t="s">
        <v>448</v>
      </c>
      <c r="H11110" s="0" t="n">
        <v>786702</v>
      </c>
      <c r="I11110" s="0" t="n">
        <v>187939</v>
      </c>
      <c r="J11110" s="0" t="n">
        <v>34076</v>
      </c>
    </row>
    <row r="11111" customFormat="false" ht="15" hidden="false" customHeight="false" outlineLevel="0" collapsed="false">
      <c r="A11111" s="0" t="n">
        <v>202506</v>
      </c>
      <c r="B11111" s="0" t="n">
        <v>202506</v>
      </c>
      <c r="C11111" s="37" t="s">
        <v>136</v>
      </c>
      <c r="D11111" s="37" t="s">
        <v>267</v>
      </c>
      <c r="E11111" s="0" t="n">
        <v>1</v>
      </c>
      <c r="F11111" s="38" t="s">
        <v>70</v>
      </c>
      <c r="G11111" s="37" t="s">
        <v>449</v>
      </c>
      <c r="H11111" s="0" t="n">
        <v>1136173</v>
      </c>
      <c r="I11111" s="0" t="n">
        <v>302350</v>
      </c>
      <c r="J11111" s="0" t="n">
        <v>6369</v>
      </c>
    </row>
    <row r="11112" customFormat="false" ht="15" hidden="false" customHeight="false" outlineLevel="0" collapsed="false">
      <c r="A11112" s="0" t="n">
        <v>202506</v>
      </c>
      <c r="B11112" s="0" t="n">
        <v>202506</v>
      </c>
      <c r="C11112" s="37" t="s">
        <v>158</v>
      </c>
      <c r="D11112" s="37" t="s">
        <v>450</v>
      </c>
      <c r="E11112" s="0" t="n">
        <v>1</v>
      </c>
      <c r="F11112" s="38" t="s">
        <v>70</v>
      </c>
      <c r="G11112" s="37" t="s">
        <v>451</v>
      </c>
      <c r="H11112" s="0" t="n">
        <v>573553</v>
      </c>
      <c r="I11112" s="0" t="n">
        <v>162002</v>
      </c>
      <c r="J11112" s="0" t="n">
        <v>37803</v>
      </c>
    </row>
    <row r="11113" customFormat="false" ht="15" hidden="false" customHeight="false" outlineLevel="0" collapsed="false">
      <c r="A11113" s="0" t="n">
        <v>202506</v>
      </c>
      <c r="B11113" s="0" t="n">
        <v>202506</v>
      </c>
      <c r="C11113" s="37" t="s">
        <v>112</v>
      </c>
      <c r="D11113" s="37" t="s">
        <v>452</v>
      </c>
      <c r="E11113" s="0" t="n">
        <v>1</v>
      </c>
      <c r="F11113" s="38" t="s">
        <v>70</v>
      </c>
      <c r="G11113" s="37" t="s">
        <v>453</v>
      </c>
      <c r="H11113" s="0" t="n">
        <v>446187</v>
      </c>
      <c r="I11113" s="0" t="n">
        <v>80807</v>
      </c>
      <c r="J11113" s="0" t="n">
        <v>-4658</v>
      </c>
    </row>
    <row r="11114" customFormat="false" ht="15" hidden="false" customHeight="false" outlineLevel="0" collapsed="false">
      <c r="A11114" s="0" t="n">
        <v>202506</v>
      </c>
      <c r="B11114" s="0" t="n">
        <v>202506</v>
      </c>
      <c r="C11114" s="37" t="s">
        <v>178</v>
      </c>
      <c r="D11114" s="37" t="s">
        <v>454</v>
      </c>
      <c r="E11114" s="0" t="n">
        <v>1</v>
      </c>
      <c r="F11114" s="38" t="s">
        <v>70</v>
      </c>
      <c r="G11114" s="37" t="s">
        <v>455</v>
      </c>
      <c r="H11114" s="0" t="n">
        <v>2434022</v>
      </c>
      <c r="I11114" s="0" t="n">
        <v>249917</v>
      </c>
      <c r="J11114" s="0" t="n">
        <v>79085</v>
      </c>
    </row>
    <row r="11115" customFormat="false" ht="15" hidden="false" customHeight="false" outlineLevel="0" collapsed="false">
      <c r="A11115" s="0" t="n">
        <v>202506</v>
      </c>
      <c r="B11115" s="0" t="n">
        <v>202506</v>
      </c>
      <c r="C11115" s="37" t="s">
        <v>115</v>
      </c>
      <c r="D11115" s="37" t="s">
        <v>170</v>
      </c>
      <c r="E11115" s="0" t="n">
        <v>1</v>
      </c>
      <c r="F11115" s="38" t="s">
        <v>70</v>
      </c>
      <c r="G11115" s="37" t="s">
        <v>456</v>
      </c>
      <c r="H11115" s="0" t="n">
        <v>3234672</v>
      </c>
      <c r="I11115" s="0" t="n">
        <v>1556832</v>
      </c>
      <c r="J11115" s="0" t="n">
        <v>-27281</v>
      </c>
    </row>
    <row r="11116" customFormat="false" ht="15" hidden="false" customHeight="false" outlineLevel="0" collapsed="false">
      <c r="A11116" s="0" t="n">
        <v>202506</v>
      </c>
      <c r="B11116" s="0" t="n">
        <v>202506</v>
      </c>
      <c r="C11116" s="37" t="s">
        <v>152</v>
      </c>
      <c r="D11116" s="37" t="s">
        <v>350</v>
      </c>
      <c r="E11116" s="0" t="n">
        <v>1</v>
      </c>
      <c r="F11116" s="38" t="s">
        <v>70</v>
      </c>
      <c r="G11116" s="37" t="s">
        <v>457</v>
      </c>
      <c r="H11116" s="0" t="n">
        <v>3441883</v>
      </c>
      <c r="I11116" s="0" t="n">
        <v>931580</v>
      </c>
      <c r="J11116" s="0" t="n">
        <v>157218</v>
      </c>
    </row>
    <row r="11117" customFormat="false" ht="15" hidden="false" customHeight="false" outlineLevel="0" collapsed="false">
      <c r="A11117" s="0" t="n">
        <v>202506</v>
      </c>
      <c r="B11117" s="0" t="n">
        <v>202506</v>
      </c>
      <c r="C11117" s="37" t="s">
        <v>112</v>
      </c>
      <c r="D11117" s="37" t="s">
        <v>282</v>
      </c>
      <c r="E11117" s="0" t="n">
        <v>1</v>
      </c>
      <c r="F11117" s="38" t="s">
        <v>70</v>
      </c>
      <c r="G11117" s="37" t="s">
        <v>458</v>
      </c>
      <c r="H11117" s="0" t="n">
        <v>11829615</v>
      </c>
      <c r="I11117" s="0" t="n">
        <v>2112194</v>
      </c>
      <c r="J11117" s="0" t="n">
        <v>474030</v>
      </c>
    </row>
    <row r="11118" customFormat="false" ht="15" hidden="false" customHeight="false" outlineLevel="0" collapsed="false">
      <c r="A11118" s="0" t="n">
        <v>202506</v>
      </c>
      <c r="B11118" s="0" t="n">
        <v>202506</v>
      </c>
      <c r="C11118" s="37" t="s">
        <v>158</v>
      </c>
      <c r="D11118" s="37" t="s">
        <v>210</v>
      </c>
      <c r="E11118" s="0" t="n">
        <v>1</v>
      </c>
      <c r="F11118" s="38" t="s">
        <v>70</v>
      </c>
      <c r="G11118" s="37" t="s">
        <v>459</v>
      </c>
      <c r="H11118" s="0" t="n">
        <v>5967866</v>
      </c>
      <c r="I11118" s="0" t="n">
        <v>1374076</v>
      </c>
      <c r="J11118" s="0" t="n">
        <v>173036</v>
      </c>
    </row>
    <row r="11119" customFormat="false" ht="15" hidden="false" customHeight="false" outlineLevel="0" collapsed="false">
      <c r="A11119" s="0" t="n">
        <v>202506</v>
      </c>
      <c r="B11119" s="0" t="n">
        <v>202506</v>
      </c>
      <c r="C11119" s="37" t="s">
        <v>112</v>
      </c>
      <c r="D11119" s="37" t="s">
        <v>447</v>
      </c>
      <c r="E11119" s="0" t="n">
        <v>1</v>
      </c>
      <c r="F11119" s="38" t="s">
        <v>70</v>
      </c>
      <c r="G11119" s="37" t="s">
        <v>460</v>
      </c>
      <c r="H11119" s="0" t="n">
        <v>800351</v>
      </c>
      <c r="I11119" s="0" t="n">
        <v>217334</v>
      </c>
      <c r="J11119" s="0" t="n">
        <v>-27174</v>
      </c>
    </row>
    <row r="11120" customFormat="false" ht="15" hidden="false" customHeight="false" outlineLevel="0" collapsed="false">
      <c r="A11120" s="0" t="n">
        <v>202506</v>
      </c>
      <c r="B11120" s="0" t="n">
        <v>202506</v>
      </c>
      <c r="C11120" s="37" t="s">
        <v>124</v>
      </c>
      <c r="D11120" s="37" t="s">
        <v>461</v>
      </c>
      <c r="E11120" s="0" t="n">
        <v>1</v>
      </c>
      <c r="F11120" s="38" t="s">
        <v>70</v>
      </c>
      <c r="G11120" s="37" t="s">
        <v>462</v>
      </c>
      <c r="H11120" s="0" t="n">
        <v>1684345</v>
      </c>
      <c r="I11120" s="0" t="n">
        <v>1183486</v>
      </c>
      <c r="J11120" s="0" t="n">
        <v>-17509</v>
      </c>
    </row>
    <row r="11121" customFormat="false" ht="15" hidden="false" customHeight="false" outlineLevel="0" collapsed="false">
      <c r="A11121" s="0" t="n">
        <v>202506</v>
      </c>
      <c r="B11121" s="0" t="n">
        <v>202506</v>
      </c>
      <c r="C11121" s="37" t="s">
        <v>95</v>
      </c>
      <c r="D11121" s="37" t="s">
        <v>425</v>
      </c>
      <c r="E11121" s="0" t="n">
        <v>1</v>
      </c>
      <c r="F11121" s="38" t="s">
        <v>70</v>
      </c>
      <c r="G11121" s="37" t="s">
        <v>463</v>
      </c>
      <c r="H11121" s="0" t="n">
        <v>730072</v>
      </c>
      <c r="I11121" s="0" t="n">
        <v>160835</v>
      </c>
      <c r="J11121" s="0" t="n">
        <v>18606</v>
      </c>
    </row>
    <row r="11122" customFormat="false" ht="15" hidden="false" customHeight="false" outlineLevel="0" collapsed="false">
      <c r="A11122" s="0" t="n">
        <v>202506</v>
      </c>
      <c r="B11122" s="0" t="n">
        <v>202506</v>
      </c>
      <c r="C11122" s="37" t="s">
        <v>184</v>
      </c>
      <c r="D11122" s="37" t="s">
        <v>284</v>
      </c>
      <c r="E11122" s="0" t="n">
        <v>1</v>
      </c>
      <c r="F11122" s="38" t="s">
        <v>70</v>
      </c>
      <c r="G11122" s="37" t="s">
        <v>464</v>
      </c>
      <c r="H11122" s="0" t="n">
        <v>1661133</v>
      </c>
      <c r="I11122" s="0" t="n">
        <v>185446</v>
      </c>
      <c r="J11122" s="0" t="n">
        <v>26623</v>
      </c>
    </row>
    <row r="11123" customFormat="false" ht="15" hidden="false" customHeight="false" outlineLevel="0" collapsed="false">
      <c r="A11123" s="0" t="n">
        <v>202506</v>
      </c>
      <c r="B11123" s="0" t="n">
        <v>202506</v>
      </c>
      <c r="C11123" s="37" t="s">
        <v>149</v>
      </c>
      <c r="D11123" s="37" t="s">
        <v>237</v>
      </c>
      <c r="E11123" s="0" t="n">
        <v>1</v>
      </c>
      <c r="F11123" s="38" t="s">
        <v>70</v>
      </c>
      <c r="G11123" s="37" t="s">
        <v>465</v>
      </c>
      <c r="H11123" s="0" t="n">
        <v>595954</v>
      </c>
      <c r="I11123" s="0" t="n">
        <v>253740</v>
      </c>
      <c r="J11123" s="0" t="n">
        <v>15763</v>
      </c>
    </row>
    <row r="11124" customFormat="false" ht="15" hidden="false" customHeight="false" outlineLevel="0" collapsed="false">
      <c r="A11124" s="0" t="n">
        <v>202506</v>
      </c>
      <c r="B11124" s="0" t="n">
        <v>202506</v>
      </c>
      <c r="C11124" s="37" t="s">
        <v>95</v>
      </c>
      <c r="D11124" s="37" t="s">
        <v>320</v>
      </c>
      <c r="E11124" s="0" t="n">
        <v>1</v>
      </c>
      <c r="F11124" s="38" t="s">
        <v>70</v>
      </c>
      <c r="G11124" s="37" t="s">
        <v>466</v>
      </c>
      <c r="H11124" s="0" t="n">
        <v>10336926</v>
      </c>
      <c r="I11124" s="0" t="n">
        <v>3424665</v>
      </c>
      <c r="J11124" s="0" t="n">
        <v>299431</v>
      </c>
    </row>
    <row r="11125" customFormat="false" ht="15" hidden="false" customHeight="false" outlineLevel="0" collapsed="false">
      <c r="A11125" s="0" t="n">
        <v>202506</v>
      </c>
      <c r="B11125" s="0" t="n">
        <v>202506</v>
      </c>
      <c r="C11125" s="37" t="s">
        <v>101</v>
      </c>
      <c r="D11125" s="37" t="s">
        <v>467</v>
      </c>
      <c r="E11125" s="0" t="n">
        <v>1</v>
      </c>
      <c r="F11125" s="38" t="s">
        <v>70</v>
      </c>
      <c r="G11125" s="37" t="s">
        <v>468</v>
      </c>
      <c r="H11125" s="0" t="n">
        <v>1907031</v>
      </c>
      <c r="I11125" s="0" t="n">
        <v>600933</v>
      </c>
      <c r="J11125" s="0" t="n">
        <v>-40197</v>
      </c>
    </row>
    <row r="11126" customFormat="false" ht="15" hidden="false" customHeight="false" outlineLevel="0" collapsed="false">
      <c r="A11126" s="0" t="n">
        <v>202506</v>
      </c>
      <c r="B11126" s="0" t="n">
        <v>202506</v>
      </c>
      <c r="C11126" s="37" t="s">
        <v>112</v>
      </c>
      <c r="D11126" s="37" t="s">
        <v>233</v>
      </c>
      <c r="E11126" s="0" t="n">
        <v>1</v>
      </c>
      <c r="F11126" s="38" t="s">
        <v>70</v>
      </c>
      <c r="G11126" s="37" t="s">
        <v>469</v>
      </c>
      <c r="H11126" s="0" t="n">
        <v>968605</v>
      </c>
      <c r="I11126" s="0" t="n">
        <v>292137</v>
      </c>
      <c r="J11126" s="0" t="n">
        <v>75206</v>
      </c>
    </row>
    <row r="11127" customFormat="false" ht="15" hidden="false" customHeight="false" outlineLevel="0" collapsed="false">
      <c r="A11127" s="0" t="n">
        <v>202506</v>
      </c>
      <c r="B11127" s="0" t="n">
        <v>202506</v>
      </c>
      <c r="C11127" s="37" t="s">
        <v>112</v>
      </c>
      <c r="D11127" s="37" t="s">
        <v>470</v>
      </c>
      <c r="E11127" s="0" t="n">
        <v>1</v>
      </c>
      <c r="F11127" s="38" t="s">
        <v>70</v>
      </c>
      <c r="G11127" s="37" t="s">
        <v>471</v>
      </c>
      <c r="H11127" s="0" t="n">
        <v>3689783</v>
      </c>
      <c r="I11127" s="0" t="n">
        <v>1727866</v>
      </c>
      <c r="J11127" s="0" t="n">
        <v>72927</v>
      </c>
    </row>
    <row r="11128" customFormat="false" ht="15" hidden="false" customHeight="false" outlineLevel="0" collapsed="false">
      <c r="A11128" s="0" t="n">
        <v>202506</v>
      </c>
      <c r="B11128" s="0" t="n">
        <v>202506</v>
      </c>
      <c r="C11128" s="37" t="s">
        <v>98</v>
      </c>
      <c r="D11128" s="37" t="s">
        <v>383</v>
      </c>
      <c r="E11128" s="0" t="n">
        <v>1</v>
      </c>
      <c r="F11128" s="38" t="s">
        <v>70</v>
      </c>
      <c r="G11128" s="37" t="s">
        <v>472</v>
      </c>
      <c r="H11128" s="0" t="n">
        <v>83337</v>
      </c>
      <c r="I11128" s="0" t="n">
        <v>18324</v>
      </c>
      <c r="J11128" s="0" t="n">
        <v>2911</v>
      </c>
    </row>
    <row r="11129" customFormat="false" ht="15" hidden="false" customHeight="false" outlineLevel="0" collapsed="false">
      <c r="A11129" s="0" t="n">
        <v>202506</v>
      </c>
      <c r="B11129" s="0" t="n">
        <v>202506</v>
      </c>
      <c r="C11129" s="37" t="s">
        <v>101</v>
      </c>
      <c r="D11129" s="37" t="s">
        <v>258</v>
      </c>
      <c r="E11129" s="0" t="n">
        <v>1</v>
      </c>
      <c r="F11129" s="38" t="s">
        <v>70</v>
      </c>
      <c r="G11129" s="37" t="s">
        <v>473</v>
      </c>
      <c r="H11129" s="0" t="n">
        <v>99615</v>
      </c>
      <c r="I11129" s="0" t="n">
        <v>25813</v>
      </c>
      <c r="J11129" s="0" t="n">
        <v>5688</v>
      </c>
    </row>
    <row r="11130" customFormat="false" ht="15" hidden="false" customHeight="false" outlineLevel="0" collapsed="false">
      <c r="A11130" s="0" t="n">
        <v>202506</v>
      </c>
      <c r="B11130" s="0" t="n">
        <v>202506</v>
      </c>
      <c r="C11130" s="37" t="s">
        <v>98</v>
      </c>
      <c r="D11130" s="37" t="s">
        <v>474</v>
      </c>
      <c r="E11130" s="0" t="n">
        <v>1</v>
      </c>
      <c r="F11130" s="38" t="s">
        <v>70</v>
      </c>
      <c r="G11130" s="37" t="s">
        <v>475</v>
      </c>
      <c r="H11130" s="0" t="n">
        <v>3434159</v>
      </c>
      <c r="I11130" s="0" t="n">
        <v>1228322</v>
      </c>
      <c r="J11130" s="0" t="n">
        <v>-43611</v>
      </c>
    </row>
    <row r="11131" customFormat="false" ht="15" hidden="false" customHeight="false" outlineLevel="0" collapsed="false">
      <c r="A11131" s="0" t="n">
        <v>202506</v>
      </c>
      <c r="B11131" s="0" t="n">
        <v>202506</v>
      </c>
      <c r="C11131" s="37" t="s">
        <v>112</v>
      </c>
      <c r="D11131" s="37" t="s">
        <v>476</v>
      </c>
      <c r="E11131" s="0" t="n">
        <v>1</v>
      </c>
      <c r="F11131" s="38" t="s">
        <v>70</v>
      </c>
      <c r="G11131" s="37" t="s">
        <v>477</v>
      </c>
      <c r="H11131" s="0" t="n">
        <v>1075163</v>
      </c>
      <c r="I11131" s="0" t="n">
        <v>172705</v>
      </c>
      <c r="J11131" s="0" t="n">
        <v>16027</v>
      </c>
    </row>
    <row r="11132" customFormat="false" ht="15" hidden="false" customHeight="false" outlineLevel="0" collapsed="false">
      <c r="A11132" s="0" t="n">
        <v>202506</v>
      </c>
      <c r="B11132" s="0" t="n">
        <v>202506</v>
      </c>
      <c r="C11132" s="37" t="s">
        <v>136</v>
      </c>
      <c r="D11132" s="37" t="s">
        <v>132</v>
      </c>
      <c r="E11132" s="0" t="n">
        <v>1</v>
      </c>
      <c r="F11132" s="38" t="s">
        <v>70</v>
      </c>
      <c r="G11132" s="37" t="s">
        <v>478</v>
      </c>
      <c r="H11132" s="0" t="n">
        <v>1120472</v>
      </c>
      <c r="I11132" s="0" t="n">
        <v>355473</v>
      </c>
      <c r="J11132" s="0" t="n">
        <v>38320</v>
      </c>
    </row>
    <row r="11133" customFormat="false" ht="15" hidden="false" customHeight="false" outlineLevel="0" collapsed="false">
      <c r="A11133" s="0" t="n">
        <v>202506</v>
      </c>
      <c r="B11133" s="0" t="n">
        <v>202506</v>
      </c>
      <c r="C11133" s="37" t="s">
        <v>106</v>
      </c>
      <c r="D11133" s="37" t="s">
        <v>273</v>
      </c>
      <c r="E11133" s="0" t="n">
        <v>1</v>
      </c>
      <c r="F11133" s="38" t="s">
        <v>70</v>
      </c>
      <c r="G11133" s="37" t="s">
        <v>479</v>
      </c>
      <c r="H11133" s="0" t="n">
        <v>315793</v>
      </c>
      <c r="I11133" s="0" t="n">
        <v>70371</v>
      </c>
      <c r="J11133" s="0" t="n">
        <v>3814</v>
      </c>
    </row>
    <row r="11134" customFormat="false" ht="15" hidden="false" customHeight="false" outlineLevel="0" collapsed="false">
      <c r="A11134" s="0" t="n">
        <v>202506</v>
      </c>
      <c r="B11134" s="0" t="n">
        <v>202506</v>
      </c>
      <c r="C11134" s="37" t="s">
        <v>149</v>
      </c>
      <c r="D11134" s="37" t="s">
        <v>159</v>
      </c>
      <c r="E11134" s="0" t="n">
        <v>1</v>
      </c>
      <c r="F11134" s="38" t="s">
        <v>70</v>
      </c>
      <c r="G11134" s="37" t="s">
        <v>480</v>
      </c>
      <c r="H11134" s="0" t="n">
        <v>1025089</v>
      </c>
      <c r="I11134" s="0" t="n">
        <v>353429</v>
      </c>
      <c r="J11134" s="0" t="n">
        <v>61050</v>
      </c>
    </row>
    <row r="11135" customFormat="false" ht="15" hidden="false" customHeight="false" outlineLevel="0" collapsed="false">
      <c r="A11135" s="0" t="n">
        <v>202506</v>
      </c>
      <c r="B11135" s="0" t="n">
        <v>202506</v>
      </c>
      <c r="C11135" s="37" t="s">
        <v>109</v>
      </c>
      <c r="D11135" s="37" t="s">
        <v>241</v>
      </c>
      <c r="E11135" s="0" t="n">
        <v>1</v>
      </c>
      <c r="F11135" s="38" t="s">
        <v>70</v>
      </c>
      <c r="G11135" s="37" t="s">
        <v>481</v>
      </c>
      <c r="H11135" s="0" t="n">
        <v>15460646</v>
      </c>
      <c r="I11135" s="0" t="n">
        <v>5109148</v>
      </c>
      <c r="J11135" s="0" t="n">
        <v>67827</v>
      </c>
    </row>
    <row r="11136" customFormat="false" ht="15" hidden="false" customHeight="false" outlineLevel="0" collapsed="false">
      <c r="A11136" s="0" t="n">
        <v>202506</v>
      </c>
      <c r="B11136" s="0" t="n">
        <v>202506</v>
      </c>
      <c r="C11136" s="37" t="s">
        <v>184</v>
      </c>
      <c r="D11136" s="37" t="s">
        <v>482</v>
      </c>
      <c r="E11136" s="0" t="n">
        <v>1</v>
      </c>
      <c r="F11136" s="38" t="s">
        <v>70</v>
      </c>
      <c r="G11136" s="37" t="s">
        <v>483</v>
      </c>
      <c r="H11136" s="0" t="n">
        <v>3284496</v>
      </c>
      <c r="I11136" s="0" t="n">
        <v>1413438</v>
      </c>
      <c r="J11136" s="0" t="n">
        <v>120846</v>
      </c>
    </row>
    <row r="11137" customFormat="false" ht="15" hidden="false" customHeight="false" outlineLevel="0" collapsed="false">
      <c r="A11137" s="0" t="n">
        <v>202506</v>
      </c>
      <c r="B11137" s="0" t="n">
        <v>202506</v>
      </c>
      <c r="C11137" s="37" t="s">
        <v>152</v>
      </c>
      <c r="D11137" s="37" t="s">
        <v>328</v>
      </c>
      <c r="E11137" s="0" t="n">
        <v>1</v>
      </c>
      <c r="F11137" s="38" t="s">
        <v>70</v>
      </c>
      <c r="G11137" s="37" t="s">
        <v>484</v>
      </c>
      <c r="H11137" s="0" t="n">
        <v>1678986</v>
      </c>
      <c r="I11137" s="0" t="n">
        <v>423650</v>
      </c>
      <c r="J11137" s="0" t="n">
        <v>18179</v>
      </c>
    </row>
    <row r="11138" customFormat="false" ht="15" hidden="false" customHeight="false" outlineLevel="0" collapsed="false">
      <c r="A11138" s="0" t="n">
        <v>202506</v>
      </c>
      <c r="B11138" s="0" t="n">
        <v>202506</v>
      </c>
      <c r="C11138" s="37" t="s">
        <v>115</v>
      </c>
      <c r="D11138" s="37" t="s">
        <v>423</v>
      </c>
      <c r="E11138" s="0" t="n">
        <v>1</v>
      </c>
      <c r="F11138" s="38" t="s">
        <v>70</v>
      </c>
      <c r="G11138" s="37" t="s">
        <v>485</v>
      </c>
      <c r="H11138" s="0" t="n">
        <v>756363</v>
      </c>
      <c r="I11138" s="0" t="n">
        <v>196270</v>
      </c>
      <c r="J11138" s="0" t="n">
        <v>61345</v>
      </c>
    </row>
    <row r="11139" customFormat="false" ht="15" hidden="false" customHeight="false" outlineLevel="0" collapsed="false">
      <c r="A11139" s="0" t="n">
        <v>202506</v>
      </c>
      <c r="B11139" s="0" t="n">
        <v>202506</v>
      </c>
      <c r="C11139" s="37" t="s">
        <v>136</v>
      </c>
      <c r="D11139" s="37" t="s">
        <v>258</v>
      </c>
      <c r="E11139" s="0" t="n">
        <v>1</v>
      </c>
      <c r="F11139" s="38" t="s">
        <v>70</v>
      </c>
      <c r="G11139" s="37" t="s">
        <v>486</v>
      </c>
      <c r="H11139" s="0" t="n">
        <v>664125</v>
      </c>
      <c r="I11139" s="0" t="n">
        <v>190216</v>
      </c>
      <c r="J11139" s="0" t="n">
        <v>2610</v>
      </c>
    </row>
    <row r="11140" customFormat="false" ht="15" hidden="false" customHeight="false" outlineLevel="0" collapsed="false">
      <c r="A11140" s="0" t="n">
        <v>202506</v>
      </c>
      <c r="B11140" s="0" t="n">
        <v>202506</v>
      </c>
      <c r="C11140" s="37" t="s">
        <v>109</v>
      </c>
      <c r="D11140" s="37" t="s">
        <v>130</v>
      </c>
      <c r="E11140" s="0" t="n">
        <v>1</v>
      </c>
      <c r="F11140" s="38" t="s">
        <v>70</v>
      </c>
      <c r="G11140" s="37" t="s">
        <v>487</v>
      </c>
      <c r="H11140" s="0" t="n">
        <v>95361</v>
      </c>
      <c r="I11140" s="0" t="n">
        <v>18858</v>
      </c>
      <c r="J11140" s="0" t="n">
        <v>2914</v>
      </c>
    </row>
    <row r="11141" customFormat="false" ht="15" hidden="false" customHeight="false" outlineLevel="0" collapsed="false">
      <c r="A11141" s="0" t="n">
        <v>202506</v>
      </c>
      <c r="B11141" s="0" t="n">
        <v>202506</v>
      </c>
      <c r="C11141" s="37" t="s">
        <v>112</v>
      </c>
      <c r="D11141" s="37" t="s">
        <v>107</v>
      </c>
      <c r="E11141" s="0" t="n">
        <v>1</v>
      </c>
      <c r="F11141" s="38" t="s">
        <v>70</v>
      </c>
      <c r="G11141" s="37" t="s">
        <v>488</v>
      </c>
      <c r="H11141" s="0" t="n">
        <v>2376731</v>
      </c>
      <c r="I11141" s="0" t="n">
        <v>375436</v>
      </c>
      <c r="J11141" s="0" t="n">
        <v>97487</v>
      </c>
    </row>
    <row r="11142" customFormat="false" ht="15" hidden="false" customHeight="false" outlineLevel="0" collapsed="false">
      <c r="A11142" s="0" t="n">
        <v>202506</v>
      </c>
      <c r="B11142" s="0" t="n">
        <v>202506</v>
      </c>
      <c r="C11142" s="37" t="s">
        <v>152</v>
      </c>
      <c r="D11142" s="37" t="s">
        <v>212</v>
      </c>
      <c r="E11142" s="0" t="n">
        <v>1</v>
      </c>
      <c r="F11142" s="38" t="s">
        <v>70</v>
      </c>
      <c r="G11142" s="37" t="s">
        <v>489</v>
      </c>
      <c r="H11142" s="0" t="n">
        <v>3563325</v>
      </c>
      <c r="I11142" s="0" t="n">
        <v>2375045</v>
      </c>
      <c r="J11142" s="0" t="n">
        <v>-28112</v>
      </c>
    </row>
    <row r="11143" customFormat="false" ht="15" hidden="false" customHeight="false" outlineLevel="0" collapsed="false">
      <c r="A11143" s="0" t="n">
        <v>202506</v>
      </c>
      <c r="B11143" s="0" t="n">
        <v>202506</v>
      </c>
      <c r="C11143" s="37" t="s">
        <v>152</v>
      </c>
      <c r="D11143" s="37" t="s">
        <v>490</v>
      </c>
      <c r="E11143" s="0" t="n">
        <v>1</v>
      </c>
      <c r="F11143" s="38" t="s">
        <v>70</v>
      </c>
      <c r="G11143" s="37" t="s">
        <v>491</v>
      </c>
      <c r="H11143" s="0" t="n">
        <v>158218</v>
      </c>
      <c r="I11143" s="0" t="n">
        <v>30281</v>
      </c>
      <c r="J11143" s="0" t="n">
        <v>2711</v>
      </c>
    </row>
    <row r="11144" customFormat="false" ht="15" hidden="false" customHeight="false" outlineLevel="0" collapsed="false">
      <c r="A11144" s="0" t="n">
        <v>202506</v>
      </c>
      <c r="B11144" s="0" t="n">
        <v>202506</v>
      </c>
      <c r="C11144" s="37" t="s">
        <v>112</v>
      </c>
      <c r="D11144" s="37" t="s">
        <v>120</v>
      </c>
      <c r="E11144" s="0" t="n">
        <v>1</v>
      </c>
      <c r="F11144" s="38" t="s">
        <v>70</v>
      </c>
      <c r="G11144" s="37" t="s">
        <v>492</v>
      </c>
      <c r="H11144" s="0" t="n">
        <v>514819</v>
      </c>
      <c r="I11144" s="0" t="n">
        <v>137666</v>
      </c>
      <c r="J11144" s="0" t="n">
        <v>-2566</v>
      </c>
    </row>
    <row r="11145" customFormat="false" ht="15" hidden="false" customHeight="false" outlineLevel="0" collapsed="false">
      <c r="A11145" s="0" t="n">
        <v>202506</v>
      </c>
      <c r="B11145" s="0" t="n">
        <v>202506</v>
      </c>
      <c r="C11145" s="37" t="s">
        <v>184</v>
      </c>
      <c r="D11145" s="37" t="s">
        <v>493</v>
      </c>
      <c r="E11145" s="0" t="n">
        <v>1</v>
      </c>
      <c r="F11145" s="38" t="s">
        <v>70</v>
      </c>
      <c r="G11145" s="37" t="s">
        <v>494</v>
      </c>
      <c r="H11145" s="0" t="n">
        <v>345991</v>
      </c>
      <c r="I11145" s="0" t="n">
        <v>61060</v>
      </c>
      <c r="J11145" s="0" t="n">
        <v>-7406</v>
      </c>
    </row>
    <row r="11146" customFormat="false" ht="15" hidden="false" customHeight="false" outlineLevel="0" collapsed="false">
      <c r="A11146" s="0" t="n">
        <v>202506</v>
      </c>
      <c r="B11146" s="0" t="n">
        <v>202506</v>
      </c>
      <c r="C11146" s="37" t="s">
        <v>109</v>
      </c>
      <c r="D11146" s="37" t="s">
        <v>495</v>
      </c>
      <c r="E11146" s="0" t="n">
        <v>1</v>
      </c>
      <c r="F11146" s="38" t="s">
        <v>70</v>
      </c>
      <c r="G11146" s="37" t="s">
        <v>496</v>
      </c>
      <c r="H11146" s="0" t="n">
        <v>359407</v>
      </c>
      <c r="I11146" s="0" t="n">
        <v>48796</v>
      </c>
      <c r="J11146" s="0" t="n">
        <v>73</v>
      </c>
    </row>
    <row r="11147" customFormat="false" ht="15" hidden="false" customHeight="false" outlineLevel="0" collapsed="false">
      <c r="A11147" s="0" t="n">
        <v>202506</v>
      </c>
      <c r="B11147" s="0" t="n">
        <v>202506</v>
      </c>
      <c r="C11147" s="37" t="s">
        <v>101</v>
      </c>
      <c r="D11147" s="37" t="s">
        <v>269</v>
      </c>
      <c r="E11147" s="0" t="n">
        <v>1</v>
      </c>
      <c r="F11147" s="38" t="s">
        <v>70</v>
      </c>
      <c r="G11147" s="37" t="s">
        <v>497</v>
      </c>
      <c r="H11147" s="0" t="n">
        <v>890811</v>
      </c>
      <c r="I11147" s="0" t="n">
        <v>385996</v>
      </c>
      <c r="J11147" s="0" t="n">
        <v>8864</v>
      </c>
    </row>
    <row r="11148" customFormat="false" ht="15" hidden="false" customHeight="false" outlineLevel="0" collapsed="false">
      <c r="A11148" s="0" t="n">
        <v>202506</v>
      </c>
      <c r="B11148" s="0" t="n">
        <v>202506</v>
      </c>
      <c r="C11148" s="37" t="s">
        <v>109</v>
      </c>
      <c r="D11148" s="37" t="s">
        <v>391</v>
      </c>
      <c r="E11148" s="0" t="n">
        <v>1</v>
      </c>
      <c r="F11148" s="38" t="s">
        <v>70</v>
      </c>
      <c r="G11148" s="37" t="s">
        <v>498</v>
      </c>
      <c r="H11148" s="0" t="n">
        <v>117189</v>
      </c>
      <c r="I11148" s="0" t="n">
        <v>41101</v>
      </c>
      <c r="J11148" s="0" t="n">
        <v>1188</v>
      </c>
    </row>
    <row r="11149" customFormat="false" ht="15" hidden="false" customHeight="false" outlineLevel="0" collapsed="false">
      <c r="A11149" s="0" t="n">
        <v>202506</v>
      </c>
      <c r="B11149" s="0" t="n">
        <v>202506</v>
      </c>
      <c r="C11149" s="37" t="s">
        <v>184</v>
      </c>
      <c r="D11149" s="37" t="s">
        <v>141</v>
      </c>
      <c r="E11149" s="0" t="n">
        <v>1</v>
      </c>
      <c r="F11149" s="38" t="s">
        <v>70</v>
      </c>
      <c r="G11149" s="37" t="s">
        <v>499</v>
      </c>
      <c r="H11149" s="0" t="n">
        <v>2165458</v>
      </c>
      <c r="I11149" s="0" t="n">
        <v>399132</v>
      </c>
      <c r="J11149" s="0" t="n">
        <v>19971</v>
      </c>
    </row>
    <row r="11150" customFormat="false" ht="15" hidden="false" customHeight="false" outlineLevel="0" collapsed="false">
      <c r="A11150" s="0" t="n">
        <v>202506</v>
      </c>
      <c r="B11150" s="0" t="n">
        <v>202506</v>
      </c>
      <c r="C11150" s="37" t="s">
        <v>101</v>
      </c>
      <c r="D11150" s="37" t="s">
        <v>500</v>
      </c>
      <c r="E11150" s="0" t="n">
        <v>1</v>
      </c>
      <c r="F11150" s="38" t="s">
        <v>70</v>
      </c>
      <c r="G11150" s="37" t="s">
        <v>501</v>
      </c>
      <c r="H11150" s="0" t="n">
        <v>3490560</v>
      </c>
      <c r="I11150" s="0" t="n">
        <v>813050</v>
      </c>
      <c r="J11150" s="0" t="n">
        <v>65542</v>
      </c>
    </row>
    <row r="11151" customFormat="false" ht="15" hidden="false" customHeight="false" outlineLevel="0" collapsed="false">
      <c r="A11151" s="0" t="n">
        <v>202506</v>
      </c>
      <c r="B11151" s="0" t="n">
        <v>202506</v>
      </c>
      <c r="C11151" s="37" t="s">
        <v>149</v>
      </c>
      <c r="D11151" s="37" t="s">
        <v>502</v>
      </c>
      <c r="E11151" s="0" t="n">
        <v>1</v>
      </c>
      <c r="F11151" s="38" t="s">
        <v>70</v>
      </c>
      <c r="G11151" s="37" t="s">
        <v>503</v>
      </c>
      <c r="H11151" s="0" t="n">
        <v>1017960</v>
      </c>
      <c r="I11151" s="0" t="n">
        <v>263298</v>
      </c>
      <c r="J11151" s="0" t="n">
        <v>-10448</v>
      </c>
    </row>
    <row r="11152" customFormat="false" ht="15" hidden="false" customHeight="false" outlineLevel="0" collapsed="false">
      <c r="A11152" s="0" t="n">
        <v>202506</v>
      </c>
      <c r="B11152" s="0" t="n">
        <v>202506</v>
      </c>
      <c r="C11152" s="37" t="s">
        <v>178</v>
      </c>
      <c r="D11152" s="37" t="s">
        <v>161</v>
      </c>
      <c r="E11152" s="0" t="n">
        <v>1</v>
      </c>
      <c r="F11152" s="38" t="s">
        <v>70</v>
      </c>
      <c r="G11152" s="37" t="s">
        <v>504</v>
      </c>
      <c r="H11152" s="0" t="n">
        <v>59694</v>
      </c>
      <c r="I11152" s="0" t="n">
        <v>19571</v>
      </c>
      <c r="J11152" s="0" t="n">
        <v>2254</v>
      </c>
    </row>
    <row r="11153" customFormat="false" ht="15" hidden="false" customHeight="false" outlineLevel="0" collapsed="false">
      <c r="A11153" s="0" t="n">
        <v>202506</v>
      </c>
      <c r="B11153" s="0" t="n">
        <v>202506</v>
      </c>
      <c r="C11153" s="37" t="s">
        <v>112</v>
      </c>
      <c r="D11153" s="37" t="s">
        <v>294</v>
      </c>
      <c r="E11153" s="0" t="n">
        <v>1</v>
      </c>
      <c r="F11153" s="38" t="s">
        <v>70</v>
      </c>
      <c r="G11153" s="37" t="s">
        <v>505</v>
      </c>
      <c r="H11153" s="0" t="n">
        <v>306735</v>
      </c>
      <c r="I11153" s="0" t="n">
        <v>254542</v>
      </c>
      <c r="J11153" s="0" t="n">
        <v>51248</v>
      </c>
    </row>
    <row r="11154" customFormat="false" ht="15" hidden="false" customHeight="false" outlineLevel="0" collapsed="false">
      <c r="A11154" s="0" t="n">
        <v>202506</v>
      </c>
      <c r="B11154" s="0" t="n">
        <v>202506</v>
      </c>
      <c r="C11154" s="37" t="s">
        <v>149</v>
      </c>
      <c r="D11154" s="37" t="s">
        <v>116</v>
      </c>
      <c r="E11154" s="0" t="n">
        <v>1</v>
      </c>
      <c r="F11154" s="38" t="s">
        <v>70</v>
      </c>
      <c r="G11154" s="37" t="s">
        <v>506</v>
      </c>
      <c r="H11154" s="0" t="n">
        <v>5728916</v>
      </c>
      <c r="I11154" s="0" t="n">
        <v>656035</v>
      </c>
      <c r="J11154" s="0" t="n">
        <v>139778</v>
      </c>
    </row>
    <row r="11155" customFormat="false" ht="15" hidden="false" customHeight="false" outlineLevel="0" collapsed="false">
      <c r="A11155" s="0" t="n">
        <v>202506</v>
      </c>
      <c r="B11155" s="0" t="n">
        <v>202506</v>
      </c>
      <c r="C11155" s="37" t="s">
        <v>95</v>
      </c>
      <c r="D11155" s="37" t="s">
        <v>251</v>
      </c>
      <c r="E11155" s="0" t="n">
        <v>1</v>
      </c>
      <c r="F11155" s="38" t="s">
        <v>70</v>
      </c>
      <c r="G11155" s="37" t="s">
        <v>507</v>
      </c>
      <c r="H11155" s="0" t="n">
        <v>46041</v>
      </c>
      <c r="I11155" s="0" t="n">
        <v>20604</v>
      </c>
      <c r="J11155" s="0" t="n">
        <v>1112</v>
      </c>
    </row>
    <row r="11156" customFormat="false" ht="15" hidden="false" customHeight="false" outlineLevel="0" collapsed="false">
      <c r="A11156" s="0" t="n">
        <v>202506</v>
      </c>
      <c r="B11156" s="0" t="n">
        <v>202506</v>
      </c>
      <c r="C11156" s="37" t="s">
        <v>106</v>
      </c>
      <c r="D11156" s="37" t="s">
        <v>118</v>
      </c>
      <c r="E11156" s="0" t="n">
        <v>1</v>
      </c>
      <c r="F11156" s="38" t="s">
        <v>70</v>
      </c>
      <c r="G11156" s="37" t="s">
        <v>508</v>
      </c>
      <c r="H11156" s="0" t="n">
        <v>1118898</v>
      </c>
      <c r="I11156" s="0" t="n">
        <v>411106</v>
      </c>
      <c r="J11156" s="0" t="n">
        <v>69637</v>
      </c>
    </row>
    <row r="11157" customFormat="false" ht="15" hidden="false" customHeight="false" outlineLevel="0" collapsed="false">
      <c r="A11157" s="0" t="n">
        <v>202506</v>
      </c>
      <c r="B11157" s="0" t="n">
        <v>202506</v>
      </c>
      <c r="C11157" s="37" t="s">
        <v>152</v>
      </c>
      <c r="D11157" s="37" t="s">
        <v>509</v>
      </c>
      <c r="E11157" s="0" t="n">
        <v>1</v>
      </c>
      <c r="F11157" s="38" t="s">
        <v>70</v>
      </c>
      <c r="G11157" s="37" t="s">
        <v>510</v>
      </c>
      <c r="H11157" s="0" t="n">
        <v>288911</v>
      </c>
      <c r="I11157" s="0" t="n">
        <v>118995</v>
      </c>
      <c r="J11157" s="0" t="n">
        <v>1416</v>
      </c>
    </row>
    <row r="11158" customFormat="false" ht="15" hidden="false" customHeight="false" outlineLevel="0" collapsed="false">
      <c r="A11158" s="0" t="n">
        <v>202506</v>
      </c>
      <c r="B11158" s="0" t="n">
        <v>202506</v>
      </c>
      <c r="C11158" s="37" t="s">
        <v>101</v>
      </c>
      <c r="D11158" s="37" t="s">
        <v>511</v>
      </c>
      <c r="E11158" s="0" t="n">
        <v>1</v>
      </c>
      <c r="F11158" s="38" t="s">
        <v>70</v>
      </c>
      <c r="G11158" s="37" t="s">
        <v>512</v>
      </c>
      <c r="H11158" s="0" t="n">
        <v>3792021</v>
      </c>
      <c r="I11158" s="0" t="n">
        <v>861145</v>
      </c>
      <c r="J11158" s="0" t="n">
        <v>39323</v>
      </c>
    </row>
    <row r="11159" customFormat="false" ht="15" hidden="false" customHeight="false" outlineLevel="0" collapsed="false">
      <c r="A11159" s="0" t="n">
        <v>202506</v>
      </c>
      <c r="B11159" s="0" t="n">
        <v>202506</v>
      </c>
      <c r="C11159" s="37" t="s">
        <v>178</v>
      </c>
      <c r="D11159" s="37" t="s">
        <v>513</v>
      </c>
      <c r="E11159" s="0" t="n">
        <v>1</v>
      </c>
      <c r="F11159" s="38" t="s">
        <v>70</v>
      </c>
      <c r="G11159" s="37" t="s">
        <v>514</v>
      </c>
      <c r="H11159" s="0" t="n">
        <v>705715</v>
      </c>
      <c r="I11159" s="0" t="n">
        <v>202598</v>
      </c>
      <c r="J11159" s="0" t="n">
        <v>24282</v>
      </c>
    </row>
    <row r="11160" customFormat="false" ht="15" hidden="false" customHeight="false" outlineLevel="0" collapsed="false">
      <c r="A11160" s="0" t="n">
        <v>202506</v>
      </c>
      <c r="B11160" s="0" t="n">
        <v>202506</v>
      </c>
      <c r="C11160" s="37" t="s">
        <v>178</v>
      </c>
      <c r="D11160" s="37" t="s">
        <v>452</v>
      </c>
      <c r="E11160" s="0" t="n">
        <v>1</v>
      </c>
      <c r="F11160" s="38" t="s">
        <v>70</v>
      </c>
      <c r="G11160" s="37" t="s">
        <v>515</v>
      </c>
      <c r="H11160" s="0" t="n">
        <v>1956348</v>
      </c>
      <c r="I11160" s="0" t="n">
        <v>379707</v>
      </c>
      <c r="J11160" s="0" t="n">
        <v>17667</v>
      </c>
    </row>
    <row r="11161" customFormat="false" ht="15" hidden="false" customHeight="false" outlineLevel="0" collapsed="false">
      <c r="A11161" s="0" t="n">
        <v>202506</v>
      </c>
      <c r="B11161" s="0" t="n">
        <v>202506</v>
      </c>
      <c r="C11161" s="37" t="s">
        <v>101</v>
      </c>
      <c r="D11161" s="37" t="s">
        <v>516</v>
      </c>
      <c r="E11161" s="0" t="n">
        <v>1</v>
      </c>
      <c r="F11161" s="38" t="s">
        <v>70</v>
      </c>
      <c r="G11161" s="37" t="s">
        <v>517</v>
      </c>
      <c r="H11161" s="0" t="n">
        <v>1771988</v>
      </c>
      <c r="I11161" s="0" t="n">
        <v>490512</v>
      </c>
      <c r="J11161" s="0" t="n">
        <v>-22755</v>
      </c>
    </row>
    <row r="11162" customFormat="false" ht="15" hidden="false" customHeight="false" outlineLevel="0" collapsed="false">
      <c r="A11162" s="0" t="n">
        <v>202506</v>
      </c>
      <c r="B11162" s="0" t="n">
        <v>202506</v>
      </c>
      <c r="C11162" s="37" t="s">
        <v>149</v>
      </c>
      <c r="D11162" s="37" t="s">
        <v>396</v>
      </c>
      <c r="E11162" s="0" t="n">
        <v>1</v>
      </c>
      <c r="F11162" s="38" t="s">
        <v>70</v>
      </c>
      <c r="G11162" s="37" t="s">
        <v>518</v>
      </c>
      <c r="H11162" s="0" t="n">
        <v>6911306</v>
      </c>
      <c r="I11162" s="0" t="n">
        <v>1465112</v>
      </c>
      <c r="J11162" s="0" t="n">
        <v>239290</v>
      </c>
    </row>
    <row r="11163" customFormat="false" ht="15" hidden="false" customHeight="false" outlineLevel="0" collapsed="false">
      <c r="A11163" s="0" t="n">
        <v>202506</v>
      </c>
      <c r="B11163" s="0" t="n">
        <v>202506</v>
      </c>
      <c r="C11163" s="37" t="s">
        <v>106</v>
      </c>
      <c r="D11163" s="37" t="s">
        <v>519</v>
      </c>
      <c r="E11163" s="0" t="n">
        <v>1</v>
      </c>
      <c r="F11163" s="38" t="s">
        <v>70</v>
      </c>
      <c r="G11163" s="37" t="s">
        <v>520</v>
      </c>
      <c r="H11163" s="0" t="n">
        <v>1396016</v>
      </c>
      <c r="I11163" s="0" t="n">
        <v>403342</v>
      </c>
      <c r="J11163" s="0" t="n">
        <v>-1154</v>
      </c>
    </row>
    <row r="11164" customFormat="false" ht="15" hidden="false" customHeight="false" outlineLevel="0" collapsed="false">
      <c r="A11164" s="0" t="n">
        <v>202506</v>
      </c>
      <c r="B11164" s="0" t="n">
        <v>202506</v>
      </c>
      <c r="C11164" s="37" t="s">
        <v>149</v>
      </c>
      <c r="D11164" s="37" t="s">
        <v>430</v>
      </c>
      <c r="E11164" s="0" t="n">
        <v>1</v>
      </c>
      <c r="F11164" s="38" t="s">
        <v>70</v>
      </c>
      <c r="G11164" s="37" t="s">
        <v>521</v>
      </c>
      <c r="H11164" s="0" t="n">
        <v>1499516</v>
      </c>
      <c r="I11164" s="0" t="n">
        <v>387220</v>
      </c>
      <c r="J11164" s="0" t="n">
        <v>10843</v>
      </c>
    </row>
    <row r="11165" customFormat="false" ht="15" hidden="false" customHeight="false" outlineLevel="0" collapsed="false">
      <c r="A11165" s="0" t="n">
        <v>202506</v>
      </c>
      <c r="B11165" s="0" t="n">
        <v>202506</v>
      </c>
      <c r="C11165" s="37" t="s">
        <v>149</v>
      </c>
      <c r="D11165" s="37" t="s">
        <v>352</v>
      </c>
      <c r="E11165" s="0" t="n">
        <v>1</v>
      </c>
      <c r="F11165" s="38" t="s">
        <v>70</v>
      </c>
      <c r="G11165" s="37" t="s">
        <v>522</v>
      </c>
      <c r="H11165" s="0" t="n">
        <v>142932</v>
      </c>
      <c r="I11165" s="0" t="n">
        <v>60803</v>
      </c>
      <c r="J11165" s="0" t="n">
        <v>11299</v>
      </c>
    </row>
    <row r="11166" customFormat="false" ht="15" hidden="false" customHeight="false" outlineLevel="0" collapsed="false">
      <c r="A11166" s="0" t="n">
        <v>202506</v>
      </c>
      <c r="B11166" s="0" t="n">
        <v>202506</v>
      </c>
      <c r="C11166" s="37" t="s">
        <v>95</v>
      </c>
      <c r="D11166" s="37" t="s">
        <v>269</v>
      </c>
      <c r="E11166" s="0" t="n">
        <v>1</v>
      </c>
      <c r="F11166" s="38" t="s">
        <v>70</v>
      </c>
      <c r="G11166" s="37" t="s">
        <v>523</v>
      </c>
      <c r="H11166" s="0" t="n">
        <v>5726451</v>
      </c>
      <c r="I11166" s="0" t="n">
        <v>2398016</v>
      </c>
      <c r="J11166" s="0" t="n">
        <v>320645</v>
      </c>
    </row>
    <row r="11167" customFormat="false" ht="15" hidden="false" customHeight="false" outlineLevel="0" collapsed="false">
      <c r="A11167" s="0" t="n">
        <v>202506</v>
      </c>
      <c r="B11167" s="0" t="n">
        <v>202506</v>
      </c>
      <c r="C11167" s="37" t="s">
        <v>106</v>
      </c>
      <c r="D11167" s="37" t="s">
        <v>110</v>
      </c>
      <c r="E11167" s="0" t="n">
        <v>1</v>
      </c>
      <c r="F11167" s="38" t="s">
        <v>70</v>
      </c>
      <c r="G11167" s="37" t="s">
        <v>524</v>
      </c>
      <c r="H11167" s="0" t="n">
        <v>350096</v>
      </c>
      <c r="I11167" s="0" t="n">
        <v>87807</v>
      </c>
      <c r="J11167" s="0" t="n">
        <v>8571</v>
      </c>
    </row>
    <row r="11168" customFormat="false" ht="15" hidden="false" customHeight="false" outlineLevel="0" collapsed="false">
      <c r="A11168" s="0" t="n">
        <v>202506</v>
      </c>
      <c r="B11168" s="0" t="n">
        <v>202506</v>
      </c>
      <c r="C11168" s="37" t="s">
        <v>149</v>
      </c>
      <c r="D11168" s="37" t="s">
        <v>383</v>
      </c>
      <c r="E11168" s="0" t="n">
        <v>1</v>
      </c>
      <c r="F11168" s="38" t="s">
        <v>70</v>
      </c>
      <c r="G11168" s="37" t="s">
        <v>525</v>
      </c>
      <c r="H11168" s="0" t="n">
        <v>686750</v>
      </c>
      <c r="I11168" s="0" t="n">
        <v>223837</v>
      </c>
      <c r="J11168" s="0" t="n">
        <v>-14982</v>
      </c>
    </row>
    <row r="11169" customFormat="false" ht="15" hidden="false" customHeight="false" outlineLevel="0" collapsed="false">
      <c r="A11169" s="0" t="n">
        <v>202506</v>
      </c>
      <c r="B11169" s="0" t="n">
        <v>202506</v>
      </c>
      <c r="C11169" s="37" t="s">
        <v>184</v>
      </c>
      <c r="D11169" s="37" t="s">
        <v>218</v>
      </c>
      <c r="E11169" s="0" t="n">
        <v>1</v>
      </c>
      <c r="F11169" s="38" t="s">
        <v>70</v>
      </c>
      <c r="G11169" s="37" t="s">
        <v>526</v>
      </c>
      <c r="H11169" s="0" t="n">
        <v>800838</v>
      </c>
      <c r="I11169" s="0" t="n">
        <v>265022</v>
      </c>
      <c r="J11169" s="0" t="n">
        <v>-9628</v>
      </c>
    </row>
    <row r="11170" customFormat="false" ht="15" hidden="false" customHeight="false" outlineLevel="0" collapsed="false">
      <c r="A11170" s="0" t="n">
        <v>202506</v>
      </c>
      <c r="B11170" s="0" t="n">
        <v>202506</v>
      </c>
      <c r="C11170" s="37" t="s">
        <v>112</v>
      </c>
      <c r="D11170" s="37" t="s">
        <v>200</v>
      </c>
      <c r="E11170" s="0" t="n">
        <v>1</v>
      </c>
      <c r="F11170" s="38" t="s">
        <v>70</v>
      </c>
      <c r="G11170" s="37" t="s">
        <v>527</v>
      </c>
      <c r="H11170" s="0" t="n">
        <v>208624</v>
      </c>
      <c r="I11170" s="0" t="n">
        <v>28387</v>
      </c>
      <c r="J11170" s="0" t="n">
        <v>3399</v>
      </c>
    </row>
    <row r="11171" customFormat="false" ht="15" hidden="false" customHeight="false" outlineLevel="0" collapsed="false">
      <c r="A11171" s="0" t="n">
        <v>202506</v>
      </c>
      <c r="B11171" s="0" t="n">
        <v>202506</v>
      </c>
      <c r="C11171" s="37" t="s">
        <v>152</v>
      </c>
      <c r="D11171" s="37" t="s">
        <v>328</v>
      </c>
      <c r="E11171" s="0" t="n">
        <v>1</v>
      </c>
      <c r="F11171" s="38" t="s">
        <v>70</v>
      </c>
      <c r="G11171" s="37" t="s">
        <v>528</v>
      </c>
      <c r="H11171" s="0" t="n">
        <v>2669984</v>
      </c>
      <c r="I11171" s="0" t="n">
        <v>597882</v>
      </c>
      <c r="J11171" s="0" t="n">
        <v>85499</v>
      </c>
    </row>
    <row r="11172" customFormat="false" ht="15" hidden="false" customHeight="false" outlineLevel="0" collapsed="false">
      <c r="A11172" s="0" t="n">
        <v>202506</v>
      </c>
      <c r="B11172" s="0" t="n">
        <v>202506</v>
      </c>
      <c r="C11172" s="37" t="s">
        <v>95</v>
      </c>
      <c r="D11172" s="37" t="s">
        <v>96</v>
      </c>
      <c r="E11172" s="0" t="n">
        <v>1</v>
      </c>
      <c r="F11172" s="38" t="s">
        <v>70</v>
      </c>
      <c r="G11172" s="37" t="s">
        <v>529</v>
      </c>
      <c r="H11172" s="0" t="n">
        <v>4414635</v>
      </c>
      <c r="I11172" s="0" t="n">
        <v>1075646</v>
      </c>
      <c r="J11172" s="0" t="n">
        <v>113268</v>
      </c>
    </row>
    <row r="11173" customFormat="false" ht="15" hidden="false" customHeight="false" outlineLevel="0" collapsed="false">
      <c r="A11173" s="0" t="n">
        <v>202506</v>
      </c>
      <c r="B11173" s="0" t="n">
        <v>202506</v>
      </c>
      <c r="C11173" s="37" t="s">
        <v>158</v>
      </c>
      <c r="D11173" s="37" t="s">
        <v>474</v>
      </c>
      <c r="E11173" s="0" t="n">
        <v>1</v>
      </c>
      <c r="F11173" s="38" t="s">
        <v>70</v>
      </c>
      <c r="G11173" s="37" t="s">
        <v>530</v>
      </c>
      <c r="H11173" s="0" t="n">
        <v>1805202</v>
      </c>
      <c r="I11173" s="0" t="n">
        <v>217133</v>
      </c>
      <c r="J11173" s="0" t="n">
        <v>7084</v>
      </c>
    </row>
    <row r="11174" customFormat="false" ht="15" hidden="false" customHeight="false" outlineLevel="0" collapsed="false">
      <c r="A11174" s="0" t="n">
        <v>202506</v>
      </c>
      <c r="B11174" s="0" t="n">
        <v>202506</v>
      </c>
      <c r="C11174" s="37" t="s">
        <v>197</v>
      </c>
      <c r="D11174" s="37" t="s">
        <v>531</v>
      </c>
      <c r="E11174" s="0" t="n">
        <v>1</v>
      </c>
      <c r="F11174" s="38" t="s">
        <v>70</v>
      </c>
      <c r="G11174" s="37" t="s">
        <v>532</v>
      </c>
      <c r="H11174" s="0" t="n">
        <v>184353</v>
      </c>
      <c r="I11174" s="0" t="n">
        <v>30238</v>
      </c>
      <c r="J11174" s="0" t="n">
        <v>887</v>
      </c>
    </row>
    <row r="11175" customFormat="false" ht="15" hidden="false" customHeight="false" outlineLevel="0" collapsed="false">
      <c r="A11175" s="0" t="n">
        <v>202506</v>
      </c>
      <c r="B11175" s="0" t="n">
        <v>202506</v>
      </c>
      <c r="C11175" s="37" t="s">
        <v>101</v>
      </c>
      <c r="D11175" s="37" t="s">
        <v>533</v>
      </c>
      <c r="E11175" s="0" t="n">
        <v>1</v>
      </c>
      <c r="F11175" s="38" t="s">
        <v>70</v>
      </c>
      <c r="G11175" s="37" t="s">
        <v>534</v>
      </c>
      <c r="H11175" s="0" t="n">
        <v>1165188</v>
      </c>
      <c r="I11175" s="0" t="n">
        <v>745081</v>
      </c>
      <c r="J11175" s="0" t="n">
        <v>75688</v>
      </c>
    </row>
    <row r="11176" customFormat="false" ht="15" hidden="false" customHeight="false" outlineLevel="0" collapsed="false">
      <c r="A11176" s="0" t="n">
        <v>202506</v>
      </c>
      <c r="B11176" s="0" t="n">
        <v>202506</v>
      </c>
      <c r="C11176" s="37" t="s">
        <v>124</v>
      </c>
      <c r="D11176" s="37" t="s">
        <v>277</v>
      </c>
      <c r="E11176" s="0" t="n">
        <v>1</v>
      </c>
      <c r="F11176" s="38" t="s">
        <v>70</v>
      </c>
      <c r="G11176" s="37" t="s">
        <v>535</v>
      </c>
      <c r="H11176" s="0" t="n">
        <v>1677789</v>
      </c>
      <c r="I11176" s="0" t="n">
        <v>476382</v>
      </c>
      <c r="J11176" s="0" t="n">
        <v>-21522</v>
      </c>
    </row>
    <row r="11177" customFormat="false" ht="15" hidden="false" customHeight="false" outlineLevel="0" collapsed="false">
      <c r="A11177" s="0" t="n">
        <v>202506</v>
      </c>
      <c r="B11177" s="0" t="n">
        <v>202506</v>
      </c>
      <c r="C11177" s="37" t="s">
        <v>101</v>
      </c>
      <c r="D11177" s="37" t="s">
        <v>450</v>
      </c>
      <c r="E11177" s="0" t="n">
        <v>1</v>
      </c>
      <c r="F11177" s="38" t="s">
        <v>70</v>
      </c>
      <c r="G11177" s="37" t="s">
        <v>536</v>
      </c>
      <c r="H11177" s="0" t="n">
        <v>142974</v>
      </c>
      <c r="I11177" s="0" t="n">
        <v>26947</v>
      </c>
      <c r="J11177" s="0" t="n">
        <v>2403</v>
      </c>
    </row>
    <row r="11178" customFormat="false" ht="15" hidden="false" customHeight="false" outlineLevel="0" collapsed="false">
      <c r="A11178" s="0" t="n">
        <v>202506</v>
      </c>
      <c r="B11178" s="0" t="n">
        <v>202506</v>
      </c>
      <c r="C11178" s="37" t="s">
        <v>178</v>
      </c>
      <c r="D11178" s="37" t="s">
        <v>102</v>
      </c>
      <c r="E11178" s="0" t="n">
        <v>1</v>
      </c>
      <c r="F11178" s="38" t="s">
        <v>70</v>
      </c>
      <c r="G11178" s="37" t="s">
        <v>537</v>
      </c>
      <c r="H11178" s="0" t="n">
        <v>261730</v>
      </c>
      <c r="I11178" s="0" t="n">
        <v>99364</v>
      </c>
      <c r="J11178" s="0" t="n">
        <v>-5850</v>
      </c>
    </row>
    <row r="11179" customFormat="false" ht="15" hidden="false" customHeight="false" outlineLevel="0" collapsed="false">
      <c r="A11179" s="0" t="n">
        <v>202506</v>
      </c>
      <c r="B11179" s="0" t="n">
        <v>202506</v>
      </c>
      <c r="C11179" s="37" t="s">
        <v>178</v>
      </c>
      <c r="D11179" s="37" t="s">
        <v>374</v>
      </c>
      <c r="E11179" s="0" t="n">
        <v>1</v>
      </c>
      <c r="F11179" s="38" t="s">
        <v>70</v>
      </c>
      <c r="G11179" s="37" t="s">
        <v>538</v>
      </c>
      <c r="H11179" s="0" t="n">
        <v>4664958</v>
      </c>
      <c r="I11179" s="0" t="n">
        <v>1818749</v>
      </c>
      <c r="J11179" s="0" t="n">
        <v>-45947</v>
      </c>
    </row>
    <row r="11180" customFormat="false" ht="15" hidden="false" customHeight="false" outlineLevel="0" collapsed="false">
      <c r="A11180" s="0" t="n">
        <v>202506</v>
      </c>
      <c r="B11180" s="0" t="n">
        <v>202506</v>
      </c>
      <c r="C11180" s="37" t="s">
        <v>109</v>
      </c>
      <c r="D11180" s="37" t="s">
        <v>150</v>
      </c>
      <c r="E11180" s="0" t="n">
        <v>1</v>
      </c>
      <c r="F11180" s="38" t="s">
        <v>70</v>
      </c>
      <c r="G11180" s="37" t="s">
        <v>539</v>
      </c>
      <c r="H11180" s="0" t="n">
        <v>1531119</v>
      </c>
      <c r="I11180" s="0" t="n">
        <v>822377</v>
      </c>
      <c r="J11180" s="0" t="n">
        <v>80446</v>
      </c>
    </row>
    <row r="11181" customFormat="false" ht="15" hidden="false" customHeight="false" outlineLevel="0" collapsed="false">
      <c r="A11181" s="0" t="n">
        <v>202506</v>
      </c>
      <c r="B11181" s="0" t="n">
        <v>202506</v>
      </c>
      <c r="C11181" s="37" t="s">
        <v>158</v>
      </c>
      <c r="D11181" s="37" t="s">
        <v>540</v>
      </c>
      <c r="E11181" s="0" t="n">
        <v>1</v>
      </c>
      <c r="F11181" s="38" t="s">
        <v>70</v>
      </c>
      <c r="G11181" s="37" t="s">
        <v>541</v>
      </c>
      <c r="H11181" s="0" t="n">
        <v>2511668</v>
      </c>
      <c r="I11181" s="0" t="n">
        <v>740658</v>
      </c>
      <c r="J11181" s="0" t="n">
        <v>102450</v>
      </c>
    </row>
    <row r="11182" customFormat="false" ht="15" hidden="false" customHeight="false" outlineLevel="0" collapsed="false">
      <c r="A11182" s="0" t="n">
        <v>202506</v>
      </c>
      <c r="B11182" s="0" t="n">
        <v>202506</v>
      </c>
      <c r="C11182" s="37" t="s">
        <v>106</v>
      </c>
      <c r="D11182" s="37" t="s">
        <v>118</v>
      </c>
      <c r="E11182" s="0" t="n">
        <v>1</v>
      </c>
      <c r="F11182" s="38" t="s">
        <v>70</v>
      </c>
      <c r="G11182" s="37" t="s">
        <v>542</v>
      </c>
      <c r="H11182" s="0" t="n">
        <v>15894505</v>
      </c>
      <c r="I11182" s="0" t="n">
        <v>4452609</v>
      </c>
      <c r="J11182" s="0" t="n">
        <v>508399</v>
      </c>
    </row>
    <row r="11183" customFormat="false" ht="15" hidden="false" customHeight="false" outlineLevel="0" collapsed="false">
      <c r="A11183" s="0" t="n">
        <v>202506</v>
      </c>
      <c r="B11183" s="0" t="n">
        <v>202506</v>
      </c>
      <c r="C11183" s="37" t="s">
        <v>136</v>
      </c>
      <c r="D11183" s="37" t="s">
        <v>130</v>
      </c>
      <c r="E11183" s="0" t="n">
        <v>1</v>
      </c>
      <c r="F11183" s="38" t="s">
        <v>70</v>
      </c>
      <c r="G11183" s="37" t="s">
        <v>543</v>
      </c>
      <c r="H11183" s="0" t="n">
        <v>2543561</v>
      </c>
      <c r="I11183" s="0" t="n">
        <v>728175</v>
      </c>
      <c r="J11183" s="0" t="n">
        <v>-22903</v>
      </c>
    </row>
    <row r="11184" customFormat="false" ht="15" hidden="false" customHeight="false" outlineLevel="0" collapsed="false">
      <c r="A11184" s="0" t="n">
        <v>202506</v>
      </c>
      <c r="B11184" s="0" t="n">
        <v>202506</v>
      </c>
      <c r="C11184" s="37" t="s">
        <v>136</v>
      </c>
      <c r="D11184" s="37" t="s">
        <v>447</v>
      </c>
      <c r="E11184" s="0" t="n">
        <v>1</v>
      </c>
      <c r="F11184" s="38" t="s">
        <v>70</v>
      </c>
      <c r="G11184" s="37" t="s">
        <v>544</v>
      </c>
      <c r="H11184" s="0" t="n">
        <v>2337045</v>
      </c>
      <c r="I11184" s="0" t="n">
        <v>1293259</v>
      </c>
      <c r="J11184" s="0" t="n">
        <v>-138510</v>
      </c>
    </row>
    <row r="11185" customFormat="false" ht="15" hidden="false" customHeight="false" outlineLevel="0" collapsed="false">
      <c r="A11185" s="0" t="n">
        <v>202506</v>
      </c>
      <c r="B11185" s="0" t="n">
        <v>202506</v>
      </c>
      <c r="C11185" s="37" t="s">
        <v>136</v>
      </c>
      <c r="D11185" s="37" t="s">
        <v>170</v>
      </c>
      <c r="E11185" s="0" t="n">
        <v>1</v>
      </c>
      <c r="F11185" s="38" t="s">
        <v>70</v>
      </c>
      <c r="G11185" s="37" t="s">
        <v>545</v>
      </c>
      <c r="H11185" s="0" t="n">
        <v>26561990</v>
      </c>
      <c r="I11185" s="0" t="n">
        <v>6491375</v>
      </c>
      <c r="J11185" s="0" t="n">
        <v>513912</v>
      </c>
    </row>
    <row r="11186" customFormat="false" ht="15" hidden="false" customHeight="false" outlineLevel="0" collapsed="false">
      <c r="A11186" s="0" t="n">
        <v>202506</v>
      </c>
      <c r="B11186" s="0" t="n">
        <v>202506</v>
      </c>
      <c r="C11186" s="37" t="s">
        <v>106</v>
      </c>
      <c r="D11186" s="37" t="s">
        <v>210</v>
      </c>
      <c r="E11186" s="0" t="n">
        <v>1</v>
      </c>
      <c r="F11186" s="38" t="s">
        <v>70</v>
      </c>
      <c r="G11186" s="37" t="s">
        <v>546</v>
      </c>
      <c r="H11186" s="0" t="n">
        <v>1296536</v>
      </c>
      <c r="I11186" s="0" t="n">
        <v>159359</v>
      </c>
      <c r="J11186" s="0" t="n">
        <v>-17520</v>
      </c>
    </row>
    <row r="11187" customFormat="false" ht="15" hidden="false" customHeight="false" outlineLevel="0" collapsed="false">
      <c r="A11187" s="0" t="n">
        <v>202506</v>
      </c>
      <c r="B11187" s="0" t="n">
        <v>202506</v>
      </c>
      <c r="C11187" s="37" t="s">
        <v>158</v>
      </c>
      <c r="D11187" s="37" t="s">
        <v>269</v>
      </c>
      <c r="E11187" s="0" t="n">
        <v>1</v>
      </c>
      <c r="F11187" s="38" t="s">
        <v>70</v>
      </c>
      <c r="G11187" s="37" t="s">
        <v>547</v>
      </c>
      <c r="H11187" s="0" t="n">
        <v>437406</v>
      </c>
      <c r="I11187" s="0" t="n">
        <v>178418</v>
      </c>
      <c r="J11187" s="0" t="n">
        <v>31124</v>
      </c>
    </row>
    <row r="11188" customFormat="false" ht="15" hidden="false" customHeight="false" outlineLevel="0" collapsed="false">
      <c r="A11188" s="0" t="n">
        <v>202506</v>
      </c>
      <c r="B11188" s="0" t="n">
        <v>202506</v>
      </c>
      <c r="C11188" s="37" t="s">
        <v>124</v>
      </c>
      <c r="D11188" s="37" t="s">
        <v>396</v>
      </c>
      <c r="E11188" s="0" t="n">
        <v>1</v>
      </c>
      <c r="F11188" s="38" t="s">
        <v>70</v>
      </c>
      <c r="G11188" s="37" t="s">
        <v>548</v>
      </c>
      <c r="H11188" s="0" t="n">
        <v>2320929</v>
      </c>
      <c r="I11188" s="0" t="n">
        <v>219191</v>
      </c>
      <c r="J11188" s="0" t="n">
        <v>-6167</v>
      </c>
    </row>
    <row r="11189" customFormat="false" ht="15" hidden="false" customHeight="false" outlineLevel="0" collapsed="false">
      <c r="A11189" s="0" t="n">
        <v>202506</v>
      </c>
      <c r="B11189" s="0" t="n">
        <v>202506</v>
      </c>
      <c r="C11189" s="37" t="s">
        <v>101</v>
      </c>
      <c r="D11189" s="37" t="s">
        <v>282</v>
      </c>
      <c r="E11189" s="0" t="n">
        <v>1</v>
      </c>
      <c r="F11189" s="38" t="s">
        <v>70</v>
      </c>
      <c r="G11189" s="37" t="s">
        <v>549</v>
      </c>
      <c r="H11189" s="0" t="n">
        <v>1820350</v>
      </c>
      <c r="I11189" s="0" t="n">
        <v>1210633</v>
      </c>
      <c r="J11189" s="0" t="n">
        <v>367329</v>
      </c>
    </row>
    <row r="11190" customFormat="false" ht="15" hidden="false" customHeight="false" outlineLevel="0" collapsed="false">
      <c r="A11190" s="0" t="n">
        <v>202506</v>
      </c>
      <c r="B11190" s="0" t="n">
        <v>202506</v>
      </c>
      <c r="C11190" s="37" t="s">
        <v>197</v>
      </c>
      <c r="D11190" s="37" t="s">
        <v>540</v>
      </c>
      <c r="E11190" s="0" t="n">
        <v>1</v>
      </c>
      <c r="F11190" s="38" t="s">
        <v>70</v>
      </c>
      <c r="G11190" s="37" t="s">
        <v>550</v>
      </c>
      <c r="H11190" s="0" t="n">
        <v>932115</v>
      </c>
      <c r="I11190" s="0" t="n">
        <v>99677</v>
      </c>
      <c r="J11190" s="0" t="n">
        <v>-1615</v>
      </c>
    </row>
    <row r="11191" customFormat="false" ht="15" hidden="false" customHeight="false" outlineLevel="0" collapsed="false">
      <c r="A11191" s="0" t="n">
        <v>202506</v>
      </c>
      <c r="B11191" s="0" t="n">
        <v>202506</v>
      </c>
      <c r="C11191" s="37" t="s">
        <v>158</v>
      </c>
      <c r="D11191" s="37" t="s">
        <v>243</v>
      </c>
      <c r="E11191" s="0" t="n">
        <v>1</v>
      </c>
      <c r="F11191" s="38" t="s">
        <v>70</v>
      </c>
      <c r="G11191" s="37" t="s">
        <v>551</v>
      </c>
      <c r="H11191" s="0" t="n">
        <v>418421</v>
      </c>
      <c r="I11191" s="0" t="n">
        <v>165918</v>
      </c>
      <c r="J11191" s="0" t="n">
        <v>20955</v>
      </c>
    </row>
    <row r="11192" customFormat="false" ht="15" hidden="false" customHeight="false" outlineLevel="0" collapsed="false">
      <c r="A11192" s="0" t="n">
        <v>202506</v>
      </c>
      <c r="B11192" s="0" t="n">
        <v>202506</v>
      </c>
      <c r="C11192" s="37" t="s">
        <v>112</v>
      </c>
      <c r="D11192" s="37" t="s">
        <v>220</v>
      </c>
      <c r="E11192" s="0" t="n">
        <v>1</v>
      </c>
      <c r="F11192" s="38" t="s">
        <v>70</v>
      </c>
      <c r="G11192" s="37" t="s">
        <v>552</v>
      </c>
      <c r="H11192" s="0" t="n">
        <v>22035312</v>
      </c>
      <c r="I11192" s="0" t="n">
        <v>18469819</v>
      </c>
      <c r="J11192" s="0" t="n">
        <v>117085</v>
      </c>
    </row>
    <row r="11193" customFormat="false" ht="15" hidden="false" customHeight="false" outlineLevel="0" collapsed="false">
      <c r="A11193" s="0" t="n">
        <v>202506</v>
      </c>
      <c r="B11193" s="0" t="n">
        <v>202506</v>
      </c>
      <c r="C11193" s="37" t="s">
        <v>184</v>
      </c>
      <c r="D11193" s="37" t="s">
        <v>509</v>
      </c>
      <c r="E11193" s="0" t="n">
        <v>1</v>
      </c>
      <c r="F11193" s="38" t="s">
        <v>70</v>
      </c>
      <c r="G11193" s="37" t="s">
        <v>553</v>
      </c>
      <c r="H11193" s="0" t="n">
        <v>1185952</v>
      </c>
      <c r="I11193" s="0" t="n">
        <v>150912</v>
      </c>
      <c r="J11193" s="0" t="n">
        <v>9535</v>
      </c>
    </row>
    <row r="11194" customFormat="false" ht="15" hidden="false" customHeight="false" outlineLevel="0" collapsed="false">
      <c r="A11194" s="0" t="n">
        <v>202506</v>
      </c>
      <c r="B11194" s="0" t="n">
        <v>202506</v>
      </c>
      <c r="C11194" s="37" t="s">
        <v>109</v>
      </c>
      <c r="D11194" s="37" t="s">
        <v>143</v>
      </c>
      <c r="E11194" s="0" t="n">
        <v>1</v>
      </c>
      <c r="F11194" s="38" t="s">
        <v>70</v>
      </c>
      <c r="G11194" s="37" t="s">
        <v>554</v>
      </c>
      <c r="H11194" s="0" t="n">
        <v>608024</v>
      </c>
      <c r="I11194" s="0" t="n">
        <v>155348</v>
      </c>
      <c r="J11194" s="0" t="n">
        <v>15286</v>
      </c>
    </row>
    <row r="11195" customFormat="false" ht="15" hidden="false" customHeight="false" outlineLevel="0" collapsed="false">
      <c r="A11195" s="0" t="n">
        <v>202506</v>
      </c>
      <c r="B11195" s="0" t="n">
        <v>202506</v>
      </c>
      <c r="C11195" s="37" t="s">
        <v>136</v>
      </c>
      <c r="D11195" s="37" t="s">
        <v>314</v>
      </c>
      <c r="E11195" s="0" t="n">
        <v>1</v>
      </c>
      <c r="F11195" s="38" t="s">
        <v>70</v>
      </c>
      <c r="G11195" s="37" t="s">
        <v>555</v>
      </c>
      <c r="H11195" s="0" t="n">
        <v>4607944</v>
      </c>
      <c r="I11195" s="0" t="n">
        <v>479785</v>
      </c>
      <c r="J11195" s="0" t="n">
        <v>79658</v>
      </c>
    </row>
    <row r="11196" customFormat="false" ht="15" hidden="false" customHeight="false" outlineLevel="0" collapsed="false">
      <c r="A11196" s="0" t="n">
        <v>202506</v>
      </c>
      <c r="B11196" s="0" t="n">
        <v>202506</v>
      </c>
      <c r="C11196" s="37" t="s">
        <v>106</v>
      </c>
      <c r="D11196" s="37" t="s">
        <v>174</v>
      </c>
      <c r="E11196" s="0" t="n">
        <v>1</v>
      </c>
      <c r="F11196" s="38" t="s">
        <v>70</v>
      </c>
      <c r="G11196" s="37" t="s">
        <v>556</v>
      </c>
      <c r="H11196" s="0" t="n">
        <v>927275</v>
      </c>
      <c r="I11196" s="0" t="n">
        <v>459377</v>
      </c>
      <c r="J11196" s="0" t="n">
        <v>83584</v>
      </c>
    </row>
    <row r="11197" customFormat="false" ht="15" hidden="false" customHeight="false" outlineLevel="0" collapsed="false">
      <c r="A11197" s="0" t="n">
        <v>202506</v>
      </c>
      <c r="B11197" s="0" t="n">
        <v>202506</v>
      </c>
      <c r="C11197" s="37" t="s">
        <v>112</v>
      </c>
      <c r="D11197" s="37" t="s">
        <v>482</v>
      </c>
      <c r="E11197" s="0" t="n">
        <v>1</v>
      </c>
      <c r="F11197" s="38" t="s">
        <v>70</v>
      </c>
      <c r="G11197" s="37" t="s">
        <v>557</v>
      </c>
      <c r="H11197" s="0" t="n">
        <v>827868</v>
      </c>
      <c r="I11197" s="0" t="n">
        <v>193547</v>
      </c>
      <c r="J11197" s="0" t="n">
        <v>29561</v>
      </c>
    </row>
    <row r="11198" customFormat="false" ht="15" hidden="false" customHeight="false" outlineLevel="0" collapsed="false">
      <c r="A11198" s="0" t="n">
        <v>202506</v>
      </c>
      <c r="B11198" s="0" t="n">
        <v>202506</v>
      </c>
      <c r="C11198" s="37" t="s">
        <v>101</v>
      </c>
      <c r="D11198" s="37" t="s">
        <v>391</v>
      </c>
      <c r="E11198" s="0" t="n">
        <v>1</v>
      </c>
      <c r="F11198" s="38" t="s">
        <v>70</v>
      </c>
      <c r="G11198" s="37" t="s">
        <v>558</v>
      </c>
      <c r="H11198" s="0" t="n">
        <v>2663798</v>
      </c>
      <c r="I11198" s="0" t="n">
        <v>303519</v>
      </c>
      <c r="J11198" s="0" t="n">
        <v>55776</v>
      </c>
    </row>
    <row r="11199" customFormat="false" ht="15" hidden="false" customHeight="false" outlineLevel="0" collapsed="false">
      <c r="A11199" s="0" t="n">
        <v>202506</v>
      </c>
      <c r="B11199" s="0" t="n">
        <v>202506</v>
      </c>
      <c r="C11199" s="37" t="s">
        <v>197</v>
      </c>
      <c r="D11199" s="37" t="s">
        <v>470</v>
      </c>
      <c r="E11199" s="0" t="n">
        <v>1</v>
      </c>
      <c r="F11199" s="38" t="s">
        <v>70</v>
      </c>
      <c r="G11199" s="37" t="s">
        <v>559</v>
      </c>
      <c r="H11199" s="0" t="n">
        <v>194938</v>
      </c>
      <c r="I11199" s="0" t="n">
        <v>76212</v>
      </c>
      <c r="J11199" s="0" t="n">
        <v>1401</v>
      </c>
    </row>
    <row r="11200" customFormat="false" ht="15" hidden="false" customHeight="false" outlineLevel="0" collapsed="false">
      <c r="A11200" s="0" t="n">
        <v>202506</v>
      </c>
      <c r="B11200" s="0" t="n">
        <v>202506</v>
      </c>
      <c r="C11200" s="37" t="s">
        <v>112</v>
      </c>
      <c r="D11200" s="37" t="s">
        <v>531</v>
      </c>
      <c r="E11200" s="0" t="n">
        <v>1</v>
      </c>
      <c r="F11200" s="38" t="s">
        <v>70</v>
      </c>
      <c r="G11200" s="37" t="s">
        <v>560</v>
      </c>
      <c r="H11200" s="0" t="n">
        <v>1939813</v>
      </c>
      <c r="I11200" s="0" t="n">
        <v>363545</v>
      </c>
      <c r="J11200" s="0" t="n">
        <v>52670</v>
      </c>
    </row>
    <row r="11201" customFormat="false" ht="15" hidden="false" customHeight="false" outlineLevel="0" collapsed="false">
      <c r="A11201" s="0" t="n">
        <v>202506</v>
      </c>
      <c r="B11201" s="0" t="n">
        <v>202506</v>
      </c>
      <c r="C11201" s="37" t="s">
        <v>109</v>
      </c>
      <c r="D11201" s="37" t="s">
        <v>561</v>
      </c>
      <c r="E11201" s="0" t="n">
        <v>1</v>
      </c>
      <c r="F11201" s="38" t="s">
        <v>70</v>
      </c>
      <c r="G11201" s="37" t="s">
        <v>562</v>
      </c>
      <c r="H11201" s="0" t="n">
        <v>13403727</v>
      </c>
      <c r="I11201" s="0" t="n">
        <v>1964963</v>
      </c>
      <c r="J11201" s="0" t="n">
        <v>90213</v>
      </c>
    </row>
    <row r="11202" customFormat="false" ht="15" hidden="false" customHeight="false" outlineLevel="0" collapsed="false">
      <c r="A11202" s="0" t="n">
        <v>202506</v>
      </c>
      <c r="B11202" s="0" t="n">
        <v>202506</v>
      </c>
      <c r="C11202" s="37" t="s">
        <v>149</v>
      </c>
      <c r="D11202" s="37" t="s">
        <v>385</v>
      </c>
      <c r="E11202" s="0" t="n">
        <v>1</v>
      </c>
      <c r="F11202" s="38" t="s">
        <v>70</v>
      </c>
      <c r="G11202" s="37" t="s">
        <v>563</v>
      </c>
      <c r="H11202" s="0" t="n">
        <v>3372192</v>
      </c>
      <c r="I11202" s="0" t="n">
        <v>977219</v>
      </c>
      <c r="J11202" s="0" t="n">
        <v>174553</v>
      </c>
    </row>
    <row r="11203" customFormat="false" ht="15" hidden="false" customHeight="false" outlineLevel="0" collapsed="false">
      <c r="A11203" s="0" t="n">
        <v>202506</v>
      </c>
      <c r="B11203" s="0" t="n">
        <v>202506</v>
      </c>
      <c r="C11203" s="37" t="s">
        <v>178</v>
      </c>
      <c r="D11203" s="37" t="s">
        <v>294</v>
      </c>
      <c r="E11203" s="0" t="n">
        <v>1</v>
      </c>
      <c r="F11203" s="38" t="s">
        <v>70</v>
      </c>
      <c r="G11203" s="37" t="s">
        <v>564</v>
      </c>
      <c r="H11203" s="0" t="n">
        <v>704917</v>
      </c>
      <c r="I11203" s="0" t="n">
        <v>210485</v>
      </c>
      <c r="J11203" s="0" t="n">
        <v>19271</v>
      </c>
    </row>
    <row r="11204" customFormat="false" ht="15" hidden="false" customHeight="false" outlineLevel="0" collapsed="false">
      <c r="A11204" s="0" t="n">
        <v>202506</v>
      </c>
      <c r="B11204" s="0" t="n">
        <v>202506</v>
      </c>
      <c r="C11204" s="37" t="s">
        <v>112</v>
      </c>
      <c r="D11204" s="37" t="s">
        <v>476</v>
      </c>
      <c r="E11204" s="0" t="n">
        <v>1</v>
      </c>
      <c r="F11204" s="38" t="s">
        <v>70</v>
      </c>
      <c r="G11204" s="37" t="s">
        <v>565</v>
      </c>
      <c r="H11204" s="0" t="n">
        <v>618847</v>
      </c>
      <c r="I11204" s="0" t="n">
        <v>163423</v>
      </c>
      <c r="J11204" s="0" t="n">
        <v>23210</v>
      </c>
    </row>
    <row r="11205" customFormat="false" ht="15" hidden="false" customHeight="false" outlineLevel="0" collapsed="false">
      <c r="A11205" s="0" t="n">
        <v>202506</v>
      </c>
      <c r="B11205" s="0" t="n">
        <v>202506</v>
      </c>
      <c r="C11205" s="37" t="s">
        <v>158</v>
      </c>
      <c r="D11205" s="37" t="s">
        <v>145</v>
      </c>
      <c r="E11205" s="0" t="n">
        <v>1</v>
      </c>
      <c r="F11205" s="38" t="s">
        <v>70</v>
      </c>
      <c r="G11205" s="37" t="s">
        <v>566</v>
      </c>
      <c r="H11205" s="0" t="n">
        <v>1024461</v>
      </c>
      <c r="I11205" s="0" t="n">
        <v>267346</v>
      </c>
      <c r="J11205" s="0" t="n">
        <v>29180</v>
      </c>
    </row>
    <row r="11206" customFormat="false" ht="15" hidden="false" customHeight="false" outlineLevel="0" collapsed="false">
      <c r="A11206" s="0" t="n">
        <v>202506</v>
      </c>
      <c r="B11206" s="0" t="n">
        <v>202506</v>
      </c>
      <c r="C11206" s="37" t="s">
        <v>95</v>
      </c>
      <c r="D11206" s="37" t="s">
        <v>223</v>
      </c>
      <c r="E11206" s="0" t="n">
        <v>1</v>
      </c>
      <c r="F11206" s="38" t="s">
        <v>70</v>
      </c>
      <c r="G11206" s="37" t="s">
        <v>567</v>
      </c>
      <c r="H11206" s="0" t="n">
        <v>818569</v>
      </c>
      <c r="I11206" s="0" t="n">
        <v>240274</v>
      </c>
      <c r="J11206" s="0" t="n">
        <v>37492</v>
      </c>
    </row>
    <row r="11207" customFormat="false" ht="15" hidden="false" customHeight="false" outlineLevel="0" collapsed="false">
      <c r="A11207" s="0" t="n">
        <v>202506</v>
      </c>
      <c r="B11207" s="0" t="n">
        <v>202506</v>
      </c>
      <c r="C11207" s="37" t="s">
        <v>197</v>
      </c>
      <c r="D11207" s="37" t="s">
        <v>495</v>
      </c>
      <c r="E11207" s="0" t="n">
        <v>1</v>
      </c>
      <c r="F11207" s="38" t="s">
        <v>70</v>
      </c>
      <c r="G11207" s="37" t="s">
        <v>568</v>
      </c>
      <c r="H11207" s="0" t="n">
        <v>790532</v>
      </c>
      <c r="I11207" s="0" t="n">
        <v>264357</v>
      </c>
      <c r="J11207" s="0" t="n">
        <v>-202</v>
      </c>
    </row>
    <row r="11208" customFormat="false" ht="15" hidden="false" customHeight="false" outlineLevel="0" collapsed="false">
      <c r="A11208" s="0" t="n">
        <v>202506</v>
      </c>
      <c r="B11208" s="0" t="n">
        <v>202506</v>
      </c>
      <c r="C11208" s="37" t="s">
        <v>124</v>
      </c>
      <c r="D11208" s="37" t="s">
        <v>569</v>
      </c>
      <c r="E11208" s="0" t="n">
        <v>1</v>
      </c>
      <c r="F11208" s="38" t="s">
        <v>70</v>
      </c>
      <c r="G11208" s="37" t="s">
        <v>570</v>
      </c>
      <c r="H11208" s="0" t="n">
        <v>3903256</v>
      </c>
      <c r="I11208" s="0" t="n">
        <v>1112001</v>
      </c>
      <c r="J11208" s="0" t="n">
        <v>-85837</v>
      </c>
    </row>
    <row r="11209" customFormat="false" ht="15" hidden="false" customHeight="false" outlineLevel="0" collapsed="false">
      <c r="A11209" s="0" t="n">
        <v>202506</v>
      </c>
      <c r="B11209" s="0" t="n">
        <v>202506</v>
      </c>
      <c r="C11209" s="37" t="s">
        <v>136</v>
      </c>
      <c r="D11209" s="37" t="s">
        <v>571</v>
      </c>
      <c r="E11209" s="0" t="n">
        <v>1</v>
      </c>
      <c r="F11209" s="38" t="s">
        <v>70</v>
      </c>
      <c r="G11209" s="37" t="s">
        <v>572</v>
      </c>
      <c r="H11209" s="0" t="n">
        <v>185740</v>
      </c>
      <c r="I11209" s="0" t="n">
        <v>86221</v>
      </c>
      <c r="J11209" s="0" t="n">
        <v>15425</v>
      </c>
    </row>
    <row r="11210" customFormat="false" ht="15" hidden="false" customHeight="false" outlineLevel="0" collapsed="false">
      <c r="A11210" s="0" t="n">
        <v>202506</v>
      </c>
      <c r="B11210" s="0" t="n">
        <v>202506</v>
      </c>
      <c r="C11210" s="37" t="s">
        <v>149</v>
      </c>
      <c r="D11210" s="37" t="s">
        <v>116</v>
      </c>
      <c r="E11210" s="0" t="n">
        <v>1</v>
      </c>
      <c r="F11210" s="38" t="s">
        <v>70</v>
      </c>
      <c r="G11210" s="37" t="s">
        <v>573</v>
      </c>
      <c r="H11210" s="0" t="n">
        <v>2999798</v>
      </c>
      <c r="I11210" s="0" t="n">
        <v>409392</v>
      </c>
      <c r="J11210" s="0" t="n">
        <v>87814</v>
      </c>
    </row>
    <row r="11211" customFormat="false" ht="15" hidden="false" customHeight="false" outlineLevel="0" collapsed="false">
      <c r="A11211" s="0" t="n">
        <v>202506</v>
      </c>
      <c r="B11211" s="0" t="n">
        <v>202506</v>
      </c>
      <c r="C11211" s="37" t="s">
        <v>158</v>
      </c>
      <c r="D11211" s="37" t="s">
        <v>476</v>
      </c>
      <c r="E11211" s="0" t="n">
        <v>1</v>
      </c>
      <c r="F11211" s="38" t="s">
        <v>70</v>
      </c>
      <c r="G11211" s="37" t="s">
        <v>574</v>
      </c>
      <c r="H11211" s="0" t="n">
        <v>661919</v>
      </c>
      <c r="I11211" s="0" t="n">
        <v>168297</v>
      </c>
      <c r="J11211" s="0" t="n">
        <v>11513</v>
      </c>
    </row>
    <row r="11212" customFormat="false" ht="15" hidden="false" customHeight="false" outlineLevel="0" collapsed="false">
      <c r="A11212" s="0" t="n">
        <v>202506</v>
      </c>
      <c r="B11212" s="0" t="n">
        <v>202506</v>
      </c>
      <c r="C11212" s="37" t="s">
        <v>106</v>
      </c>
      <c r="D11212" s="37" t="s">
        <v>237</v>
      </c>
      <c r="E11212" s="0" t="n">
        <v>1</v>
      </c>
      <c r="F11212" s="38" t="s">
        <v>70</v>
      </c>
      <c r="G11212" s="37" t="s">
        <v>575</v>
      </c>
      <c r="H11212" s="0" t="n">
        <v>2596285</v>
      </c>
      <c r="I11212" s="0" t="n">
        <v>838958</v>
      </c>
      <c r="J11212" s="0" t="n">
        <v>135165</v>
      </c>
    </row>
    <row r="11213" customFormat="false" ht="15" hidden="false" customHeight="false" outlineLevel="0" collapsed="false">
      <c r="A11213" s="0" t="n">
        <v>202506</v>
      </c>
      <c r="B11213" s="0" t="n">
        <v>202506</v>
      </c>
      <c r="C11213" s="37" t="s">
        <v>152</v>
      </c>
      <c r="D11213" s="37" t="s">
        <v>445</v>
      </c>
      <c r="E11213" s="0" t="n">
        <v>1</v>
      </c>
      <c r="F11213" s="38" t="s">
        <v>70</v>
      </c>
      <c r="G11213" s="37" t="s">
        <v>576</v>
      </c>
      <c r="H11213" s="0" t="n">
        <v>336266</v>
      </c>
      <c r="I11213" s="0" t="n">
        <v>92611</v>
      </c>
      <c r="J11213" s="0" t="n">
        <v>-7680</v>
      </c>
    </row>
    <row r="11214" customFormat="false" ht="15" hidden="false" customHeight="false" outlineLevel="0" collapsed="false">
      <c r="A11214" s="0" t="n">
        <v>202506</v>
      </c>
      <c r="B11214" s="0" t="n">
        <v>202506</v>
      </c>
      <c r="C11214" s="37" t="s">
        <v>112</v>
      </c>
      <c r="D11214" s="37" t="s">
        <v>367</v>
      </c>
      <c r="E11214" s="0" t="n">
        <v>1</v>
      </c>
      <c r="F11214" s="38" t="s">
        <v>70</v>
      </c>
      <c r="G11214" s="37" t="s">
        <v>577</v>
      </c>
      <c r="H11214" s="0" t="n">
        <v>4955732</v>
      </c>
      <c r="I11214" s="0" t="n">
        <v>1460172</v>
      </c>
      <c r="J11214" s="0" t="n">
        <v>26058</v>
      </c>
    </row>
    <row r="11215" customFormat="false" ht="15" hidden="false" customHeight="false" outlineLevel="0" collapsed="false">
      <c r="A11215" s="0" t="n">
        <v>202506</v>
      </c>
      <c r="B11215" s="0" t="n">
        <v>202506</v>
      </c>
      <c r="C11215" s="37" t="s">
        <v>109</v>
      </c>
      <c r="D11215" s="37" t="s">
        <v>320</v>
      </c>
      <c r="E11215" s="0" t="n">
        <v>1</v>
      </c>
      <c r="F11215" s="38" t="s">
        <v>70</v>
      </c>
      <c r="G11215" s="37" t="s">
        <v>578</v>
      </c>
      <c r="H11215" s="0" t="n">
        <v>4321837</v>
      </c>
      <c r="I11215" s="0" t="n">
        <v>573968</v>
      </c>
      <c r="J11215" s="0" t="n">
        <v>50621</v>
      </c>
    </row>
    <row r="11216" customFormat="false" ht="15" hidden="false" customHeight="false" outlineLevel="0" collapsed="false">
      <c r="A11216" s="0" t="n">
        <v>202506</v>
      </c>
      <c r="B11216" s="0" t="n">
        <v>202506</v>
      </c>
      <c r="C11216" s="37" t="s">
        <v>197</v>
      </c>
      <c r="D11216" s="37" t="s">
        <v>362</v>
      </c>
      <c r="E11216" s="0" t="n">
        <v>1</v>
      </c>
      <c r="F11216" s="38" t="s">
        <v>70</v>
      </c>
      <c r="G11216" s="37" t="s">
        <v>579</v>
      </c>
      <c r="H11216" s="0" t="n">
        <v>2698187</v>
      </c>
      <c r="I11216" s="0" t="n">
        <v>1350808</v>
      </c>
      <c r="J11216" s="0" t="n">
        <v>-126337</v>
      </c>
    </row>
    <row r="11217" customFormat="false" ht="15" hidden="false" customHeight="false" outlineLevel="0" collapsed="false">
      <c r="A11217" s="0" t="n">
        <v>202506</v>
      </c>
      <c r="B11217" s="0" t="n">
        <v>202506</v>
      </c>
      <c r="C11217" s="37" t="s">
        <v>106</v>
      </c>
      <c r="D11217" s="37" t="s">
        <v>280</v>
      </c>
      <c r="E11217" s="0" t="n">
        <v>1</v>
      </c>
      <c r="F11217" s="38" t="s">
        <v>70</v>
      </c>
      <c r="G11217" s="37" t="s">
        <v>580</v>
      </c>
      <c r="H11217" s="0" t="n">
        <v>203741</v>
      </c>
      <c r="I11217" s="0" t="n">
        <v>20215</v>
      </c>
      <c r="J11217" s="0" t="n">
        <v>-1475</v>
      </c>
    </row>
    <row r="11218" customFormat="false" ht="15" hidden="false" customHeight="false" outlineLevel="0" collapsed="false">
      <c r="A11218" s="0" t="n">
        <v>202506</v>
      </c>
      <c r="B11218" s="0" t="n">
        <v>202506</v>
      </c>
      <c r="C11218" s="37" t="s">
        <v>136</v>
      </c>
      <c r="D11218" s="37" t="s">
        <v>208</v>
      </c>
      <c r="E11218" s="0" t="n">
        <v>1</v>
      </c>
      <c r="F11218" s="38" t="s">
        <v>70</v>
      </c>
      <c r="G11218" s="37" t="s">
        <v>581</v>
      </c>
      <c r="H11218" s="0" t="n">
        <v>2760071</v>
      </c>
      <c r="I11218" s="0" t="n">
        <v>762117</v>
      </c>
      <c r="J11218" s="0" t="n">
        <v>73007</v>
      </c>
    </row>
    <row r="11219" customFormat="false" ht="15" hidden="false" customHeight="false" outlineLevel="0" collapsed="false">
      <c r="A11219" s="0" t="n">
        <v>202506</v>
      </c>
      <c r="B11219" s="0" t="n">
        <v>202506</v>
      </c>
      <c r="C11219" s="37" t="s">
        <v>124</v>
      </c>
      <c r="D11219" s="37" t="s">
        <v>212</v>
      </c>
      <c r="E11219" s="0" t="n">
        <v>1</v>
      </c>
      <c r="F11219" s="38" t="s">
        <v>70</v>
      </c>
      <c r="G11219" s="37" t="s">
        <v>582</v>
      </c>
      <c r="H11219" s="0" t="n">
        <v>2466105</v>
      </c>
      <c r="I11219" s="0" t="n">
        <v>1345340</v>
      </c>
      <c r="J11219" s="0" t="n">
        <v>26142</v>
      </c>
    </row>
    <row r="11220" customFormat="false" ht="15" hidden="false" customHeight="false" outlineLevel="0" collapsed="false">
      <c r="A11220" s="0" t="n">
        <v>202506</v>
      </c>
      <c r="B11220" s="0" t="n">
        <v>202506</v>
      </c>
      <c r="C11220" s="37" t="s">
        <v>109</v>
      </c>
      <c r="D11220" s="37" t="s">
        <v>482</v>
      </c>
      <c r="E11220" s="0" t="n">
        <v>1</v>
      </c>
      <c r="F11220" s="38" t="s">
        <v>70</v>
      </c>
      <c r="G11220" s="37" t="s">
        <v>583</v>
      </c>
      <c r="H11220" s="0" t="n">
        <v>168971</v>
      </c>
      <c r="I11220" s="0" t="n">
        <v>40022</v>
      </c>
      <c r="J11220" s="0" t="n">
        <v>1814</v>
      </c>
    </row>
    <row r="11221" customFormat="false" ht="15" hidden="false" customHeight="false" outlineLevel="0" collapsed="false">
      <c r="A11221" s="0" t="n">
        <v>202506</v>
      </c>
      <c r="B11221" s="0" t="n">
        <v>202506</v>
      </c>
      <c r="C11221" s="37" t="s">
        <v>178</v>
      </c>
      <c r="D11221" s="37" t="s">
        <v>216</v>
      </c>
      <c r="E11221" s="0" t="n">
        <v>1</v>
      </c>
      <c r="F11221" s="38" t="s">
        <v>70</v>
      </c>
      <c r="G11221" s="37" t="s">
        <v>584</v>
      </c>
      <c r="H11221" s="0" t="n">
        <v>1073967</v>
      </c>
      <c r="I11221" s="0" t="n">
        <v>177967</v>
      </c>
      <c r="J11221" s="0" t="n">
        <v>7007</v>
      </c>
    </row>
    <row r="11222" customFormat="false" ht="15" hidden="false" customHeight="false" outlineLevel="0" collapsed="false">
      <c r="A11222" s="0" t="n">
        <v>202506</v>
      </c>
      <c r="B11222" s="0" t="n">
        <v>202506</v>
      </c>
      <c r="C11222" s="37" t="s">
        <v>95</v>
      </c>
      <c r="D11222" s="37" t="s">
        <v>383</v>
      </c>
      <c r="E11222" s="0" t="n">
        <v>1</v>
      </c>
      <c r="F11222" s="38" t="s">
        <v>70</v>
      </c>
      <c r="G11222" s="37" t="s">
        <v>585</v>
      </c>
      <c r="H11222" s="0" t="n">
        <v>2121773</v>
      </c>
      <c r="I11222" s="0" t="n">
        <v>762122</v>
      </c>
      <c r="J11222" s="0" t="n">
        <v>-36855</v>
      </c>
    </row>
    <row r="11223" customFormat="false" ht="15" hidden="false" customHeight="false" outlineLevel="0" collapsed="false">
      <c r="A11223" s="0" t="n">
        <v>202506</v>
      </c>
      <c r="B11223" s="0" t="n">
        <v>202506</v>
      </c>
      <c r="C11223" s="37" t="s">
        <v>106</v>
      </c>
      <c r="D11223" s="37" t="s">
        <v>586</v>
      </c>
      <c r="E11223" s="0" t="n">
        <v>1</v>
      </c>
      <c r="F11223" s="38" t="s">
        <v>70</v>
      </c>
      <c r="G11223" s="37" t="s">
        <v>587</v>
      </c>
      <c r="H11223" s="0" t="n">
        <v>2155412</v>
      </c>
      <c r="I11223" s="0" t="n">
        <v>1437004</v>
      </c>
      <c r="J11223" s="0" t="n">
        <v>83702</v>
      </c>
    </row>
    <row r="11224" customFormat="false" ht="15" hidden="false" customHeight="false" outlineLevel="0" collapsed="false">
      <c r="A11224" s="0" t="n">
        <v>202506</v>
      </c>
      <c r="B11224" s="0" t="n">
        <v>202506</v>
      </c>
      <c r="C11224" s="37" t="s">
        <v>178</v>
      </c>
      <c r="D11224" s="37" t="s">
        <v>356</v>
      </c>
      <c r="E11224" s="0" t="n">
        <v>1</v>
      </c>
      <c r="F11224" s="38" t="s">
        <v>70</v>
      </c>
      <c r="G11224" s="37" t="s">
        <v>588</v>
      </c>
      <c r="H11224" s="0" t="n">
        <v>1812617</v>
      </c>
      <c r="I11224" s="0" t="n">
        <v>356040</v>
      </c>
      <c r="J11224" s="0" t="n">
        <v>27995</v>
      </c>
    </row>
    <row r="11225" customFormat="false" ht="15" hidden="false" customHeight="false" outlineLevel="0" collapsed="false">
      <c r="A11225" s="0" t="n">
        <v>202506</v>
      </c>
      <c r="B11225" s="0" t="n">
        <v>202506</v>
      </c>
      <c r="C11225" s="37" t="s">
        <v>124</v>
      </c>
      <c r="D11225" s="37" t="s">
        <v>367</v>
      </c>
      <c r="E11225" s="0" t="n">
        <v>1</v>
      </c>
      <c r="F11225" s="38" t="s">
        <v>70</v>
      </c>
      <c r="G11225" s="37" t="s">
        <v>589</v>
      </c>
      <c r="H11225" s="0" t="n">
        <v>2177670</v>
      </c>
      <c r="I11225" s="0" t="n">
        <v>506803</v>
      </c>
      <c r="J11225" s="0" t="n">
        <v>11012</v>
      </c>
    </row>
    <row r="11226" customFormat="false" ht="15" hidden="false" customHeight="false" outlineLevel="0" collapsed="false">
      <c r="A11226" s="0" t="n">
        <v>202506</v>
      </c>
      <c r="B11226" s="0" t="n">
        <v>202506</v>
      </c>
      <c r="C11226" s="37" t="s">
        <v>101</v>
      </c>
      <c r="D11226" s="37" t="s">
        <v>590</v>
      </c>
      <c r="E11226" s="0" t="n">
        <v>1</v>
      </c>
      <c r="F11226" s="38" t="s">
        <v>70</v>
      </c>
      <c r="G11226" s="37" t="s">
        <v>591</v>
      </c>
      <c r="H11226" s="0" t="n">
        <v>7893310</v>
      </c>
      <c r="I11226" s="0" t="n">
        <v>2690837</v>
      </c>
      <c r="J11226" s="0" t="n">
        <v>80328</v>
      </c>
    </row>
    <row r="11227" customFormat="false" ht="15" hidden="false" customHeight="false" outlineLevel="0" collapsed="false">
      <c r="A11227" s="0" t="n">
        <v>202506</v>
      </c>
      <c r="B11227" s="0" t="n">
        <v>202506</v>
      </c>
      <c r="C11227" s="37" t="s">
        <v>112</v>
      </c>
      <c r="D11227" s="37" t="s">
        <v>141</v>
      </c>
      <c r="E11227" s="0" t="n">
        <v>1</v>
      </c>
      <c r="F11227" s="38" t="s">
        <v>70</v>
      </c>
      <c r="G11227" s="37" t="s">
        <v>592</v>
      </c>
      <c r="H11227" s="0" t="n">
        <v>4784898</v>
      </c>
      <c r="I11227" s="0" t="n">
        <v>858234</v>
      </c>
      <c r="J11227" s="0" t="n">
        <v>51153</v>
      </c>
    </row>
    <row r="11228" customFormat="false" ht="15" hidden="false" customHeight="false" outlineLevel="0" collapsed="false">
      <c r="A11228" s="0" t="n">
        <v>202506</v>
      </c>
      <c r="B11228" s="0" t="n">
        <v>202506</v>
      </c>
      <c r="C11228" s="37" t="s">
        <v>149</v>
      </c>
      <c r="D11228" s="37" t="s">
        <v>113</v>
      </c>
      <c r="E11228" s="0" t="n">
        <v>1</v>
      </c>
      <c r="F11228" s="38" t="s">
        <v>70</v>
      </c>
      <c r="G11228" s="37" t="s">
        <v>593</v>
      </c>
      <c r="H11228" s="0" t="n">
        <v>31070</v>
      </c>
      <c r="I11228" s="0" t="n">
        <v>5614</v>
      </c>
      <c r="J11228" s="0" t="n">
        <v>909</v>
      </c>
    </row>
    <row r="11229" customFormat="false" ht="15" hidden="false" customHeight="false" outlineLevel="0" collapsed="false">
      <c r="A11229" s="0" t="n">
        <v>202506</v>
      </c>
      <c r="B11229" s="0" t="n">
        <v>202506</v>
      </c>
      <c r="C11229" s="37" t="s">
        <v>178</v>
      </c>
      <c r="D11229" s="37" t="s">
        <v>102</v>
      </c>
      <c r="E11229" s="0" t="n">
        <v>1</v>
      </c>
      <c r="F11229" s="38" t="s">
        <v>70</v>
      </c>
      <c r="G11229" s="37" t="s">
        <v>594</v>
      </c>
      <c r="H11229" s="0" t="n">
        <v>925189</v>
      </c>
      <c r="I11229" s="0" t="n">
        <v>110734</v>
      </c>
      <c r="J11229" s="0" t="n">
        <v>7813</v>
      </c>
    </row>
    <row r="11230" customFormat="false" ht="15" hidden="false" customHeight="false" outlineLevel="0" collapsed="false">
      <c r="A11230" s="0" t="n">
        <v>202506</v>
      </c>
      <c r="B11230" s="0" t="n">
        <v>202506</v>
      </c>
      <c r="C11230" s="37" t="s">
        <v>98</v>
      </c>
      <c r="D11230" s="37" t="s">
        <v>102</v>
      </c>
      <c r="E11230" s="0" t="n">
        <v>1</v>
      </c>
      <c r="F11230" s="38" t="s">
        <v>70</v>
      </c>
      <c r="G11230" s="37" t="s">
        <v>595</v>
      </c>
      <c r="H11230" s="0" t="n">
        <v>1033357</v>
      </c>
      <c r="I11230" s="0" t="n">
        <v>417372</v>
      </c>
      <c r="J11230" s="0" t="n">
        <v>-47010</v>
      </c>
    </row>
    <row r="11231" customFormat="false" ht="15" hidden="false" customHeight="false" outlineLevel="0" collapsed="false">
      <c r="A11231" s="0" t="n">
        <v>202506</v>
      </c>
      <c r="B11231" s="0" t="n">
        <v>202506</v>
      </c>
      <c r="C11231" s="37" t="s">
        <v>184</v>
      </c>
      <c r="D11231" s="37" t="s">
        <v>163</v>
      </c>
      <c r="E11231" s="0" t="n">
        <v>1</v>
      </c>
      <c r="F11231" s="38" t="s">
        <v>70</v>
      </c>
      <c r="G11231" s="37" t="s">
        <v>596</v>
      </c>
      <c r="H11231" s="0" t="n">
        <v>139267</v>
      </c>
      <c r="I11231" s="0" t="n">
        <v>73037</v>
      </c>
      <c r="J11231" s="0" t="n">
        <v>-2877</v>
      </c>
    </row>
    <row r="11232" customFormat="false" ht="15" hidden="false" customHeight="false" outlineLevel="0" collapsed="false">
      <c r="A11232" s="0" t="n">
        <v>202506</v>
      </c>
      <c r="B11232" s="0" t="n">
        <v>202506</v>
      </c>
      <c r="C11232" s="37" t="s">
        <v>184</v>
      </c>
      <c r="D11232" s="37" t="s">
        <v>380</v>
      </c>
      <c r="E11232" s="0" t="n">
        <v>1</v>
      </c>
      <c r="F11232" s="38" t="s">
        <v>70</v>
      </c>
      <c r="G11232" s="37" t="s">
        <v>597</v>
      </c>
      <c r="H11232" s="0" t="n">
        <v>1372149</v>
      </c>
      <c r="I11232" s="0" t="n">
        <v>412876</v>
      </c>
      <c r="J11232" s="0" t="n">
        <v>71503</v>
      </c>
    </row>
    <row r="11233" customFormat="false" ht="15" hidden="false" customHeight="false" outlineLevel="0" collapsed="false">
      <c r="A11233" s="0" t="n">
        <v>202506</v>
      </c>
      <c r="B11233" s="0" t="n">
        <v>202506</v>
      </c>
      <c r="C11233" s="37" t="s">
        <v>98</v>
      </c>
      <c r="D11233" s="37" t="s">
        <v>380</v>
      </c>
      <c r="E11233" s="0" t="n">
        <v>1</v>
      </c>
      <c r="F11233" s="38" t="s">
        <v>70</v>
      </c>
      <c r="G11233" s="37" t="s">
        <v>598</v>
      </c>
      <c r="H11233" s="0" t="n">
        <v>3746428</v>
      </c>
      <c r="I11233" s="0" t="n">
        <v>452541</v>
      </c>
      <c r="J11233" s="0" t="n">
        <v>5177</v>
      </c>
    </row>
    <row r="11234" customFormat="false" ht="15" hidden="false" customHeight="false" outlineLevel="0" collapsed="false">
      <c r="A11234" s="0" t="n">
        <v>202506</v>
      </c>
      <c r="B11234" s="0" t="n">
        <v>202506</v>
      </c>
      <c r="C11234" s="37" t="s">
        <v>109</v>
      </c>
      <c r="D11234" s="37" t="s">
        <v>372</v>
      </c>
      <c r="E11234" s="0" t="n">
        <v>1</v>
      </c>
      <c r="F11234" s="38" t="s">
        <v>70</v>
      </c>
      <c r="G11234" s="37" t="s">
        <v>599</v>
      </c>
      <c r="H11234" s="0" t="n">
        <v>348655</v>
      </c>
      <c r="I11234" s="0" t="n">
        <v>70674</v>
      </c>
      <c r="J11234" s="0" t="n">
        <v>5029</v>
      </c>
    </row>
    <row r="11235" customFormat="false" ht="15" hidden="false" customHeight="false" outlineLevel="0" collapsed="false">
      <c r="A11235" s="0" t="n">
        <v>202506</v>
      </c>
      <c r="B11235" s="0" t="n">
        <v>202506</v>
      </c>
      <c r="C11235" s="37" t="s">
        <v>152</v>
      </c>
      <c r="D11235" s="37" t="s">
        <v>220</v>
      </c>
      <c r="E11235" s="0" t="n">
        <v>1</v>
      </c>
      <c r="F11235" s="38" t="s">
        <v>70</v>
      </c>
      <c r="G11235" s="37" t="s">
        <v>600</v>
      </c>
      <c r="H11235" s="0" t="n">
        <v>2127050</v>
      </c>
      <c r="I11235" s="0" t="n">
        <v>754189</v>
      </c>
      <c r="J11235" s="0" t="n">
        <v>205508</v>
      </c>
    </row>
    <row r="11236" customFormat="false" ht="15" hidden="false" customHeight="false" outlineLevel="0" collapsed="false">
      <c r="A11236" s="0" t="n">
        <v>202506</v>
      </c>
      <c r="B11236" s="0" t="n">
        <v>202506</v>
      </c>
      <c r="C11236" s="37" t="s">
        <v>149</v>
      </c>
      <c r="D11236" s="37" t="s">
        <v>216</v>
      </c>
      <c r="E11236" s="0" t="n">
        <v>1</v>
      </c>
      <c r="F11236" s="38" t="s">
        <v>70</v>
      </c>
      <c r="G11236" s="37" t="s">
        <v>601</v>
      </c>
      <c r="H11236" s="0" t="n">
        <v>461644</v>
      </c>
      <c r="I11236" s="0" t="n">
        <v>35532</v>
      </c>
      <c r="J11236" s="0" t="n">
        <v>5088</v>
      </c>
    </row>
    <row r="11237" customFormat="false" ht="15" hidden="false" customHeight="false" outlineLevel="0" collapsed="false">
      <c r="A11237" s="0" t="n">
        <v>202506</v>
      </c>
      <c r="B11237" s="0" t="n">
        <v>202506</v>
      </c>
      <c r="C11237" s="37" t="s">
        <v>124</v>
      </c>
      <c r="D11237" s="37" t="s">
        <v>249</v>
      </c>
      <c r="E11237" s="0" t="n">
        <v>1</v>
      </c>
      <c r="F11237" s="38" t="s">
        <v>70</v>
      </c>
      <c r="G11237" s="37" t="s">
        <v>602</v>
      </c>
      <c r="H11237" s="0" t="n">
        <v>773842</v>
      </c>
      <c r="I11237" s="0" t="n">
        <v>446710</v>
      </c>
      <c r="J11237" s="0" t="n">
        <v>-60231</v>
      </c>
    </row>
    <row r="11238" customFormat="false" ht="15" hidden="false" customHeight="false" outlineLevel="0" collapsed="false">
      <c r="A11238" s="0" t="n">
        <v>202506</v>
      </c>
      <c r="B11238" s="0" t="n">
        <v>202506</v>
      </c>
      <c r="C11238" s="37" t="s">
        <v>115</v>
      </c>
      <c r="D11238" s="37" t="s">
        <v>603</v>
      </c>
      <c r="E11238" s="0" t="n">
        <v>1</v>
      </c>
      <c r="F11238" s="38" t="s">
        <v>70</v>
      </c>
      <c r="G11238" s="37" t="s">
        <v>604</v>
      </c>
      <c r="H11238" s="0" t="n">
        <v>9188278</v>
      </c>
      <c r="I11238" s="0" t="n">
        <v>2363659</v>
      </c>
      <c r="J11238" s="0" t="n">
        <v>530620</v>
      </c>
    </row>
    <row r="11239" customFormat="false" ht="15" hidden="false" customHeight="false" outlineLevel="0" collapsed="false">
      <c r="A11239" s="0" t="n">
        <v>202506</v>
      </c>
      <c r="B11239" s="0" t="n">
        <v>202506</v>
      </c>
      <c r="C11239" s="37" t="s">
        <v>158</v>
      </c>
      <c r="D11239" s="37" t="s">
        <v>519</v>
      </c>
      <c r="E11239" s="0" t="n">
        <v>1</v>
      </c>
      <c r="F11239" s="38" t="s">
        <v>70</v>
      </c>
      <c r="G11239" s="37" t="s">
        <v>605</v>
      </c>
      <c r="H11239" s="0" t="n">
        <v>712732</v>
      </c>
      <c r="I11239" s="0" t="n">
        <v>197648</v>
      </c>
      <c r="J11239" s="0" t="n">
        <v>18770</v>
      </c>
    </row>
    <row r="11240" customFormat="false" ht="15" hidden="false" customHeight="false" outlineLevel="0" collapsed="false">
      <c r="A11240" s="0" t="n">
        <v>202506</v>
      </c>
      <c r="B11240" s="0" t="n">
        <v>202506</v>
      </c>
      <c r="C11240" s="37" t="s">
        <v>106</v>
      </c>
      <c r="D11240" s="37" t="s">
        <v>606</v>
      </c>
      <c r="E11240" s="0" t="n">
        <v>1</v>
      </c>
      <c r="F11240" s="38" t="s">
        <v>70</v>
      </c>
      <c r="G11240" s="37" t="s">
        <v>607</v>
      </c>
      <c r="H11240" s="0" t="n">
        <v>2034353</v>
      </c>
      <c r="I11240" s="0" t="n">
        <v>238124</v>
      </c>
      <c r="J11240" s="0" t="n">
        <v>27844</v>
      </c>
    </row>
    <row r="11241" customFormat="false" ht="15" hidden="false" customHeight="false" outlineLevel="0" collapsed="false">
      <c r="A11241" s="0" t="n">
        <v>202506</v>
      </c>
      <c r="B11241" s="0" t="n">
        <v>202506</v>
      </c>
      <c r="C11241" s="37" t="s">
        <v>152</v>
      </c>
      <c r="D11241" s="37" t="s">
        <v>608</v>
      </c>
      <c r="E11241" s="0" t="n">
        <v>1</v>
      </c>
      <c r="F11241" s="38" t="s">
        <v>70</v>
      </c>
      <c r="G11241" s="37" t="s">
        <v>609</v>
      </c>
      <c r="H11241" s="0" t="n">
        <v>132260</v>
      </c>
      <c r="I11241" s="0" t="n">
        <v>32118</v>
      </c>
      <c r="J11241" s="0" t="n">
        <v>3546</v>
      </c>
    </row>
    <row r="11242" customFormat="false" ht="15" hidden="false" customHeight="false" outlineLevel="0" collapsed="false">
      <c r="A11242" s="0" t="n">
        <v>202506</v>
      </c>
      <c r="B11242" s="0" t="n">
        <v>202506</v>
      </c>
      <c r="C11242" s="37" t="s">
        <v>109</v>
      </c>
      <c r="D11242" s="37" t="s">
        <v>393</v>
      </c>
      <c r="E11242" s="0" t="n">
        <v>1</v>
      </c>
      <c r="F11242" s="38" t="s">
        <v>70</v>
      </c>
      <c r="G11242" s="37" t="s">
        <v>610</v>
      </c>
      <c r="H11242" s="0" t="n">
        <v>13006829</v>
      </c>
      <c r="I11242" s="0" t="n">
        <v>1677714</v>
      </c>
      <c r="J11242" s="0" t="n">
        <v>287452</v>
      </c>
    </row>
    <row r="11243" customFormat="false" ht="15" hidden="false" customHeight="false" outlineLevel="0" collapsed="false">
      <c r="A11243" s="0" t="n">
        <v>202506</v>
      </c>
      <c r="B11243" s="0" t="n">
        <v>202506</v>
      </c>
      <c r="C11243" s="37" t="s">
        <v>178</v>
      </c>
      <c r="D11243" s="37" t="s">
        <v>320</v>
      </c>
      <c r="E11243" s="0" t="n">
        <v>1</v>
      </c>
      <c r="F11243" s="38" t="s">
        <v>70</v>
      </c>
      <c r="G11243" s="37" t="s">
        <v>611</v>
      </c>
      <c r="H11243" s="0" t="n">
        <v>3157919</v>
      </c>
      <c r="I11243" s="0" t="n">
        <v>1291815</v>
      </c>
      <c r="J11243" s="0" t="n">
        <v>93044</v>
      </c>
    </row>
    <row r="11244" customFormat="false" ht="15" hidden="false" customHeight="false" outlineLevel="0" collapsed="false">
      <c r="A11244" s="0" t="n">
        <v>202506</v>
      </c>
      <c r="B11244" s="0" t="n">
        <v>202506</v>
      </c>
      <c r="C11244" s="37" t="s">
        <v>101</v>
      </c>
      <c r="D11244" s="37" t="s">
        <v>104</v>
      </c>
      <c r="E11244" s="0" t="n">
        <v>1</v>
      </c>
      <c r="F11244" s="38" t="s">
        <v>70</v>
      </c>
      <c r="G11244" s="37" t="s">
        <v>612</v>
      </c>
      <c r="H11244" s="0" t="n">
        <v>1426193</v>
      </c>
      <c r="I11244" s="0" t="n">
        <v>455817</v>
      </c>
      <c r="J11244" s="0" t="n">
        <v>-31067</v>
      </c>
    </row>
    <row r="11245" customFormat="false" ht="15" hidden="false" customHeight="false" outlineLevel="0" collapsed="false">
      <c r="A11245" s="0" t="n">
        <v>202506</v>
      </c>
      <c r="B11245" s="0" t="n">
        <v>202506</v>
      </c>
      <c r="C11245" s="37" t="s">
        <v>124</v>
      </c>
      <c r="D11245" s="37" t="s">
        <v>362</v>
      </c>
      <c r="E11245" s="0" t="n">
        <v>1</v>
      </c>
      <c r="F11245" s="38" t="s">
        <v>70</v>
      </c>
      <c r="G11245" s="37" t="s">
        <v>613</v>
      </c>
      <c r="H11245" s="0" t="n">
        <v>2650225</v>
      </c>
      <c r="I11245" s="0" t="n">
        <v>735241</v>
      </c>
      <c r="J11245" s="0" t="n">
        <v>82606</v>
      </c>
    </row>
    <row r="11246" customFormat="false" ht="15" hidden="false" customHeight="false" outlineLevel="0" collapsed="false">
      <c r="A11246" s="0" t="n">
        <v>202506</v>
      </c>
      <c r="B11246" s="0" t="n">
        <v>202506</v>
      </c>
      <c r="C11246" s="37" t="s">
        <v>136</v>
      </c>
      <c r="D11246" s="37" t="s">
        <v>603</v>
      </c>
      <c r="E11246" s="0" t="n">
        <v>1</v>
      </c>
      <c r="F11246" s="38" t="s">
        <v>70</v>
      </c>
      <c r="G11246" s="37" t="s">
        <v>614</v>
      </c>
      <c r="H11246" s="0" t="n">
        <v>289806</v>
      </c>
      <c r="I11246" s="0" t="n">
        <v>90493</v>
      </c>
      <c r="J11246" s="0" t="n">
        <v>-5265</v>
      </c>
    </row>
    <row r="11247" customFormat="false" ht="15" hidden="false" customHeight="false" outlineLevel="0" collapsed="false">
      <c r="A11247" s="0" t="n">
        <v>202506</v>
      </c>
      <c r="B11247" s="0" t="n">
        <v>202506</v>
      </c>
      <c r="C11247" s="37" t="s">
        <v>152</v>
      </c>
      <c r="D11247" s="37" t="s">
        <v>387</v>
      </c>
      <c r="E11247" s="0" t="n">
        <v>1</v>
      </c>
      <c r="F11247" s="38" t="s">
        <v>70</v>
      </c>
      <c r="G11247" s="37" t="s">
        <v>615</v>
      </c>
      <c r="H11247" s="0" t="n">
        <v>5934943</v>
      </c>
      <c r="I11247" s="0" t="n">
        <v>1261245</v>
      </c>
      <c r="J11247" s="0" t="n">
        <v>330016</v>
      </c>
    </row>
    <row r="11248" customFormat="false" ht="15" hidden="false" customHeight="false" outlineLevel="0" collapsed="false">
      <c r="A11248" s="0" t="n">
        <v>202506</v>
      </c>
      <c r="B11248" s="0" t="n">
        <v>202506</v>
      </c>
      <c r="C11248" s="37" t="s">
        <v>178</v>
      </c>
      <c r="D11248" s="37" t="s">
        <v>616</v>
      </c>
      <c r="E11248" s="0" t="n">
        <v>1</v>
      </c>
      <c r="F11248" s="38" t="s">
        <v>70</v>
      </c>
      <c r="G11248" s="37" t="s">
        <v>617</v>
      </c>
      <c r="H11248" s="0" t="n">
        <v>691478</v>
      </c>
      <c r="I11248" s="0" t="n">
        <v>163656</v>
      </c>
      <c r="J11248" s="0" t="n">
        <v>7166</v>
      </c>
    </row>
    <row r="11249" customFormat="false" ht="15" hidden="false" customHeight="false" outlineLevel="0" collapsed="false">
      <c r="A11249" s="0" t="n">
        <v>202506</v>
      </c>
      <c r="B11249" s="0" t="n">
        <v>202506</v>
      </c>
      <c r="C11249" s="37" t="s">
        <v>106</v>
      </c>
      <c r="D11249" s="37" t="s">
        <v>618</v>
      </c>
      <c r="E11249" s="0" t="n">
        <v>1</v>
      </c>
      <c r="F11249" s="38" t="s">
        <v>70</v>
      </c>
      <c r="G11249" s="37" t="s">
        <v>619</v>
      </c>
      <c r="H11249" s="0" t="n">
        <v>1091002</v>
      </c>
      <c r="I11249" s="0" t="n">
        <v>189684</v>
      </c>
      <c r="J11249" s="0" t="n">
        <v>14193</v>
      </c>
    </row>
    <row r="11250" customFormat="false" ht="15" hidden="false" customHeight="false" outlineLevel="0" collapsed="false">
      <c r="A11250" s="0" t="n">
        <v>202506</v>
      </c>
      <c r="B11250" s="0" t="n">
        <v>202506</v>
      </c>
      <c r="C11250" s="37" t="s">
        <v>184</v>
      </c>
      <c r="D11250" s="37" t="s">
        <v>231</v>
      </c>
      <c r="E11250" s="0" t="n">
        <v>1</v>
      </c>
      <c r="F11250" s="38" t="s">
        <v>70</v>
      </c>
      <c r="G11250" s="37" t="s">
        <v>620</v>
      </c>
      <c r="H11250" s="0" t="n">
        <v>771989</v>
      </c>
      <c r="I11250" s="0" t="n">
        <v>125581</v>
      </c>
      <c r="J11250" s="0" t="n">
        <v>1557</v>
      </c>
    </row>
    <row r="11251" customFormat="false" ht="15" hidden="false" customHeight="false" outlineLevel="0" collapsed="false">
      <c r="A11251" s="0" t="n">
        <v>202506</v>
      </c>
      <c r="B11251" s="0" t="n">
        <v>202506</v>
      </c>
      <c r="C11251" s="37" t="s">
        <v>124</v>
      </c>
      <c r="D11251" s="37" t="s">
        <v>467</v>
      </c>
      <c r="E11251" s="0" t="n">
        <v>1</v>
      </c>
      <c r="F11251" s="38" t="s">
        <v>70</v>
      </c>
      <c r="G11251" s="37" t="s">
        <v>621</v>
      </c>
      <c r="H11251" s="0" t="n">
        <v>797964</v>
      </c>
      <c r="I11251" s="0" t="n">
        <v>295309</v>
      </c>
      <c r="J11251" s="0" t="n">
        <v>33641</v>
      </c>
    </row>
    <row r="11252" customFormat="false" ht="15" hidden="false" customHeight="false" outlineLevel="0" collapsed="false">
      <c r="A11252" s="0" t="n">
        <v>202506</v>
      </c>
      <c r="B11252" s="0" t="n">
        <v>202506</v>
      </c>
      <c r="C11252" s="37" t="s">
        <v>112</v>
      </c>
      <c r="D11252" s="37" t="s">
        <v>324</v>
      </c>
      <c r="E11252" s="0" t="n">
        <v>1</v>
      </c>
      <c r="F11252" s="38" t="s">
        <v>70</v>
      </c>
      <c r="G11252" s="37" t="s">
        <v>622</v>
      </c>
      <c r="H11252" s="0" t="n">
        <v>3257659</v>
      </c>
      <c r="I11252" s="0" t="n">
        <v>837648</v>
      </c>
      <c r="J11252" s="0" t="n">
        <v>105072</v>
      </c>
    </row>
    <row r="11253" customFormat="false" ht="15" hidden="false" customHeight="false" outlineLevel="0" collapsed="false">
      <c r="A11253" s="0" t="n">
        <v>202506</v>
      </c>
      <c r="B11253" s="0" t="n">
        <v>202506</v>
      </c>
      <c r="C11253" s="37" t="s">
        <v>106</v>
      </c>
      <c r="D11253" s="37" t="s">
        <v>623</v>
      </c>
      <c r="E11253" s="0" t="n">
        <v>1</v>
      </c>
      <c r="F11253" s="38" t="s">
        <v>70</v>
      </c>
      <c r="G11253" s="37" t="s">
        <v>624</v>
      </c>
      <c r="H11253" s="0" t="n">
        <v>1448829</v>
      </c>
      <c r="I11253" s="0" t="n">
        <v>104671</v>
      </c>
      <c r="J11253" s="0" t="n">
        <v>1270</v>
      </c>
    </row>
    <row r="11254" customFormat="false" ht="15" hidden="false" customHeight="false" outlineLevel="0" collapsed="false">
      <c r="A11254" s="0" t="n">
        <v>202506</v>
      </c>
      <c r="B11254" s="0" t="n">
        <v>202506</v>
      </c>
      <c r="C11254" s="37" t="s">
        <v>95</v>
      </c>
      <c r="D11254" s="37" t="s">
        <v>320</v>
      </c>
      <c r="E11254" s="0" t="n">
        <v>1</v>
      </c>
      <c r="F11254" s="38" t="s">
        <v>70</v>
      </c>
      <c r="G11254" s="37" t="s">
        <v>625</v>
      </c>
      <c r="H11254" s="0" t="n">
        <v>1641402</v>
      </c>
      <c r="I11254" s="0" t="n">
        <v>338846</v>
      </c>
      <c r="J11254" s="0" t="n">
        <v>42460</v>
      </c>
    </row>
    <row r="11255" customFormat="false" ht="15" hidden="false" customHeight="false" outlineLevel="0" collapsed="false">
      <c r="A11255" s="0" t="n">
        <v>202506</v>
      </c>
      <c r="B11255" s="0" t="n">
        <v>202506</v>
      </c>
      <c r="C11255" s="37" t="s">
        <v>197</v>
      </c>
      <c r="D11255" s="37" t="s">
        <v>626</v>
      </c>
      <c r="E11255" s="0" t="n">
        <v>1</v>
      </c>
      <c r="F11255" s="38" t="s">
        <v>70</v>
      </c>
      <c r="G11255" s="37" t="s">
        <v>627</v>
      </c>
      <c r="H11255" s="0" t="n">
        <v>1063954</v>
      </c>
      <c r="I11255" s="0" t="n">
        <v>340124</v>
      </c>
      <c r="J11255" s="0" t="n">
        <v>29513</v>
      </c>
    </row>
    <row r="11256" customFormat="false" ht="15" hidden="false" customHeight="false" outlineLevel="0" collapsed="false">
      <c r="A11256" s="0" t="n">
        <v>202506</v>
      </c>
      <c r="B11256" s="0" t="n">
        <v>202506</v>
      </c>
      <c r="C11256" s="37" t="s">
        <v>197</v>
      </c>
      <c r="D11256" s="37" t="s">
        <v>172</v>
      </c>
      <c r="E11256" s="0" t="n">
        <v>1</v>
      </c>
      <c r="F11256" s="38" t="s">
        <v>70</v>
      </c>
      <c r="G11256" s="37" t="s">
        <v>628</v>
      </c>
      <c r="H11256" s="0" t="n">
        <v>2848652</v>
      </c>
      <c r="I11256" s="0" t="n">
        <v>568273</v>
      </c>
      <c r="J11256" s="0" t="n">
        <v>40014</v>
      </c>
    </row>
    <row r="11257" customFormat="false" ht="15" hidden="false" customHeight="false" outlineLevel="0" collapsed="false">
      <c r="A11257" s="0" t="n">
        <v>202506</v>
      </c>
      <c r="B11257" s="0" t="n">
        <v>202506</v>
      </c>
      <c r="C11257" s="37" t="s">
        <v>124</v>
      </c>
      <c r="D11257" s="37" t="s">
        <v>420</v>
      </c>
      <c r="E11257" s="0" t="n">
        <v>1</v>
      </c>
      <c r="F11257" s="38" t="s">
        <v>70</v>
      </c>
      <c r="G11257" s="37" t="s">
        <v>629</v>
      </c>
      <c r="H11257" s="0" t="n">
        <v>714561</v>
      </c>
      <c r="I11257" s="0" t="n">
        <v>148172</v>
      </c>
      <c r="J11257" s="0" t="n">
        <v>718</v>
      </c>
    </row>
    <row r="11258" customFormat="false" ht="15" hidden="false" customHeight="false" outlineLevel="0" collapsed="false">
      <c r="A11258" s="0" t="n">
        <v>202506</v>
      </c>
      <c r="B11258" s="0" t="n">
        <v>202506</v>
      </c>
      <c r="C11258" s="37" t="s">
        <v>95</v>
      </c>
      <c r="D11258" s="37" t="s">
        <v>200</v>
      </c>
      <c r="E11258" s="0" t="n">
        <v>1</v>
      </c>
      <c r="F11258" s="38" t="s">
        <v>70</v>
      </c>
      <c r="G11258" s="37" t="s">
        <v>630</v>
      </c>
      <c r="H11258" s="0" t="n">
        <v>18299375</v>
      </c>
      <c r="I11258" s="0" t="n">
        <v>5776471</v>
      </c>
      <c r="J11258" s="0" t="n">
        <v>1799017</v>
      </c>
    </row>
    <row r="11259" customFormat="false" ht="15" hidden="false" customHeight="false" outlineLevel="0" collapsed="false">
      <c r="A11259" s="0" t="n">
        <v>202506</v>
      </c>
      <c r="B11259" s="0" t="n">
        <v>202506</v>
      </c>
      <c r="C11259" s="37" t="s">
        <v>106</v>
      </c>
      <c r="D11259" s="37" t="s">
        <v>631</v>
      </c>
      <c r="E11259" s="0" t="n">
        <v>1</v>
      </c>
      <c r="F11259" s="38" t="s">
        <v>70</v>
      </c>
      <c r="G11259" s="37" t="s">
        <v>632</v>
      </c>
      <c r="H11259" s="0" t="n">
        <v>278413</v>
      </c>
      <c r="I11259" s="0" t="n">
        <v>40190</v>
      </c>
      <c r="J11259" s="0" t="n">
        <v>7969</v>
      </c>
    </row>
    <row r="11260" customFormat="false" ht="15" hidden="false" customHeight="false" outlineLevel="0" collapsed="false">
      <c r="A11260" s="0" t="n">
        <v>202506</v>
      </c>
      <c r="B11260" s="0" t="n">
        <v>202506</v>
      </c>
      <c r="C11260" s="37" t="s">
        <v>106</v>
      </c>
      <c r="D11260" s="37" t="s">
        <v>214</v>
      </c>
      <c r="E11260" s="0" t="n">
        <v>1</v>
      </c>
      <c r="F11260" s="38" t="s">
        <v>70</v>
      </c>
      <c r="G11260" s="37" t="s">
        <v>633</v>
      </c>
      <c r="H11260" s="0" t="n">
        <v>8023420</v>
      </c>
      <c r="I11260" s="0" t="n">
        <v>3661223</v>
      </c>
      <c r="J11260" s="0" t="n">
        <v>559568</v>
      </c>
    </row>
    <row r="11261" customFormat="false" ht="15" hidden="false" customHeight="false" outlineLevel="0" collapsed="false">
      <c r="A11261" s="0" t="n">
        <v>202506</v>
      </c>
      <c r="B11261" s="0" t="n">
        <v>202506</v>
      </c>
      <c r="C11261" s="37" t="s">
        <v>184</v>
      </c>
      <c r="D11261" s="37" t="s">
        <v>634</v>
      </c>
      <c r="E11261" s="0" t="n">
        <v>1</v>
      </c>
      <c r="F11261" s="38" t="s">
        <v>70</v>
      </c>
      <c r="G11261" s="37" t="s">
        <v>635</v>
      </c>
      <c r="H11261" s="0" t="n">
        <v>9892422</v>
      </c>
      <c r="I11261" s="0" t="n">
        <v>2029400</v>
      </c>
      <c r="J11261" s="0" t="n">
        <v>390961</v>
      </c>
    </row>
    <row r="11262" customFormat="false" ht="15" hidden="false" customHeight="false" outlineLevel="0" collapsed="false">
      <c r="A11262" s="0" t="n">
        <v>202506</v>
      </c>
      <c r="B11262" s="0" t="n">
        <v>202506</v>
      </c>
      <c r="C11262" s="37" t="s">
        <v>109</v>
      </c>
      <c r="D11262" s="37" t="s">
        <v>636</v>
      </c>
      <c r="E11262" s="0" t="n">
        <v>1</v>
      </c>
      <c r="F11262" s="38" t="s">
        <v>70</v>
      </c>
      <c r="G11262" s="37" t="s">
        <v>637</v>
      </c>
      <c r="H11262" s="0" t="n">
        <v>402445</v>
      </c>
      <c r="I11262" s="0" t="n">
        <v>217914</v>
      </c>
      <c r="J11262" s="0" t="n">
        <v>23969</v>
      </c>
    </row>
    <row r="11263" customFormat="false" ht="15" hidden="false" customHeight="false" outlineLevel="0" collapsed="false">
      <c r="A11263" s="0" t="n">
        <v>202506</v>
      </c>
      <c r="B11263" s="0" t="n">
        <v>202506</v>
      </c>
      <c r="C11263" s="37" t="s">
        <v>106</v>
      </c>
      <c r="D11263" s="37" t="s">
        <v>638</v>
      </c>
      <c r="E11263" s="0" t="n">
        <v>1</v>
      </c>
      <c r="F11263" s="38" t="s">
        <v>70</v>
      </c>
      <c r="G11263" s="37" t="s">
        <v>639</v>
      </c>
      <c r="H11263" s="0" t="n">
        <v>29352283</v>
      </c>
      <c r="I11263" s="0" t="n">
        <v>3674084</v>
      </c>
      <c r="J11263" s="0" t="n">
        <v>165579</v>
      </c>
    </row>
    <row r="11264" customFormat="false" ht="15" hidden="false" customHeight="false" outlineLevel="0" collapsed="false">
      <c r="A11264" s="0" t="n">
        <v>202506</v>
      </c>
      <c r="B11264" s="0" t="n">
        <v>202506</v>
      </c>
      <c r="C11264" s="37" t="s">
        <v>124</v>
      </c>
      <c r="D11264" s="37" t="s">
        <v>99</v>
      </c>
      <c r="E11264" s="0" t="n">
        <v>1</v>
      </c>
      <c r="F11264" s="38" t="s">
        <v>70</v>
      </c>
      <c r="G11264" s="37" t="s">
        <v>640</v>
      </c>
      <c r="H11264" s="0" t="n">
        <v>4565027</v>
      </c>
      <c r="I11264" s="0" t="n">
        <v>850576</v>
      </c>
      <c r="J11264" s="0" t="n">
        <v>-156767</v>
      </c>
    </row>
    <row r="11265" customFormat="false" ht="15" hidden="false" customHeight="false" outlineLevel="0" collapsed="false">
      <c r="A11265" s="0" t="n">
        <v>202506</v>
      </c>
      <c r="B11265" s="0" t="n">
        <v>202506</v>
      </c>
      <c r="C11265" s="37" t="s">
        <v>109</v>
      </c>
      <c r="D11265" s="37" t="s">
        <v>300</v>
      </c>
      <c r="E11265" s="0" t="n">
        <v>1</v>
      </c>
      <c r="F11265" s="38" t="s">
        <v>70</v>
      </c>
      <c r="G11265" s="37" t="s">
        <v>641</v>
      </c>
      <c r="H11265" s="0" t="n">
        <v>4744305</v>
      </c>
      <c r="I11265" s="0" t="n">
        <v>833898</v>
      </c>
      <c r="J11265" s="0" t="n">
        <v>-34939</v>
      </c>
    </row>
    <row r="11266" customFormat="false" ht="15" hidden="false" customHeight="false" outlineLevel="0" collapsed="false">
      <c r="A11266" s="0" t="n">
        <v>202506</v>
      </c>
      <c r="B11266" s="0" t="n">
        <v>202506</v>
      </c>
      <c r="C11266" s="37" t="s">
        <v>109</v>
      </c>
      <c r="D11266" s="37" t="s">
        <v>116</v>
      </c>
      <c r="E11266" s="0" t="n">
        <v>1</v>
      </c>
      <c r="F11266" s="38" t="s">
        <v>70</v>
      </c>
      <c r="G11266" s="37" t="s">
        <v>642</v>
      </c>
      <c r="H11266" s="0" t="n">
        <v>1500532</v>
      </c>
      <c r="I11266" s="0" t="n">
        <v>293649</v>
      </c>
      <c r="J11266" s="0" t="n">
        <v>87068</v>
      </c>
    </row>
    <row r="11267" customFormat="false" ht="15" hidden="false" customHeight="false" outlineLevel="0" collapsed="false">
      <c r="A11267" s="0" t="n">
        <v>202506</v>
      </c>
      <c r="B11267" s="0" t="n">
        <v>202506</v>
      </c>
      <c r="C11267" s="37" t="s">
        <v>124</v>
      </c>
      <c r="D11267" s="37" t="s">
        <v>170</v>
      </c>
      <c r="E11267" s="0" t="n">
        <v>1</v>
      </c>
      <c r="F11267" s="38" t="s">
        <v>70</v>
      </c>
      <c r="G11267" s="37" t="s">
        <v>643</v>
      </c>
      <c r="H11267" s="0" t="n">
        <v>1019248</v>
      </c>
      <c r="I11267" s="0" t="n">
        <v>610229</v>
      </c>
      <c r="J11267" s="0" t="n">
        <v>119617</v>
      </c>
    </row>
    <row r="11268" customFormat="false" ht="15" hidden="false" customHeight="false" outlineLevel="0" collapsed="false">
      <c r="A11268" s="0" t="n">
        <v>202506</v>
      </c>
      <c r="B11268" s="0" t="n">
        <v>202506</v>
      </c>
      <c r="C11268" s="37" t="s">
        <v>115</v>
      </c>
      <c r="D11268" s="37" t="s">
        <v>130</v>
      </c>
      <c r="E11268" s="0" t="n">
        <v>1</v>
      </c>
      <c r="F11268" s="38" t="s">
        <v>70</v>
      </c>
      <c r="G11268" s="37" t="s">
        <v>644</v>
      </c>
      <c r="H11268" s="0" t="n">
        <v>944206</v>
      </c>
      <c r="I11268" s="0" t="n">
        <v>439823</v>
      </c>
      <c r="J11268" s="0" t="n">
        <v>44084</v>
      </c>
    </row>
    <row r="11269" customFormat="false" ht="15" hidden="false" customHeight="false" outlineLevel="0" collapsed="false">
      <c r="A11269" s="0" t="n">
        <v>202506</v>
      </c>
      <c r="B11269" s="0" t="n">
        <v>202506</v>
      </c>
      <c r="C11269" s="37" t="s">
        <v>95</v>
      </c>
      <c r="D11269" s="37" t="s">
        <v>235</v>
      </c>
      <c r="E11269" s="0" t="n">
        <v>1</v>
      </c>
      <c r="F11269" s="38" t="s">
        <v>70</v>
      </c>
      <c r="G11269" s="37" t="s">
        <v>645</v>
      </c>
      <c r="H11269" s="0" t="n">
        <v>1949950</v>
      </c>
      <c r="I11269" s="0" t="n">
        <v>735460</v>
      </c>
      <c r="J11269" s="0" t="n">
        <v>-57185</v>
      </c>
    </row>
    <row r="11270" customFormat="false" ht="15" hidden="false" customHeight="false" outlineLevel="0" collapsed="false">
      <c r="A11270" s="0" t="n">
        <v>202506</v>
      </c>
      <c r="B11270" s="0" t="n">
        <v>202506</v>
      </c>
      <c r="C11270" s="37" t="s">
        <v>115</v>
      </c>
      <c r="D11270" s="37" t="s">
        <v>646</v>
      </c>
      <c r="E11270" s="0" t="n">
        <v>1</v>
      </c>
      <c r="F11270" s="38" t="s">
        <v>70</v>
      </c>
      <c r="G11270" s="37" t="s">
        <v>647</v>
      </c>
      <c r="H11270" s="0" t="n">
        <v>7344371</v>
      </c>
      <c r="I11270" s="0" t="n">
        <v>1864607</v>
      </c>
      <c r="J11270" s="0" t="n">
        <v>267529</v>
      </c>
    </row>
    <row r="11271" customFormat="false" ht="15" hidden="false" customHeight="false" outlineLevel="0" collapsed="false">
      <c r="A11271" s="0" t="n">
        <v>202506</v>
      </c>
      <c r="B11271" s="0" t="n">
        <v>202506</v>
      </c>
      <c r="C11271" s="37" t="s">
        <v>149</v>
      </c>
      <c r="D11271" s="37" t="s">
        <v>531</v>
      </c>
      <c r="E11271" s="0" t="n">
        <v>1</v>
      </c>
      <c r="F11271" s="38" t="s">
        <v>70</v>
      </c>
      <c r="G11271" s="37" t="s">
        <v>648</v>
      </c>
      <c r="H11271" s="0" t="n">
        <v>1345180</v>
      </c>
      <c r="I11271" s="0" t="n">
        <v>547260</v>
      </c>
      <c r="J11271" s="0" t="n">
        <v>28565</v>
      </c>
    </row>
    <row r="11272" customFormat="false" ht="15" hidden="false" customHeight="false" outlineLevel="0" collapsed="false">
      <c r="A11272" s="0" t="n">
        <v>202506</v>
      </c>
      <c r="B11272" s="0" t="n">
        <v>202506</v>
      </c>
      <c r="C11272" s="37" t="s">
        <v>124</v>
      </c>
      <c r="D11272" s="37" t="s">
        <v>616</v>
      </c>
      <c r="E11272" s="0" t="n">
        <v>1</v>
      </c>
      <c r="F11272" s="38" t="s">
        <v>70</v>
      </c>
      <c r="G11272" s="37" t="s">
        <v>649</v>
      </c>
      <c r="H11272" s="0" t="n">
        <v>464089</v>
      </c>
      <c r="I11272" s="0" t="n">
        <v>183350</v>
      </c>
      <c r="J11272" s="0" t="n">
        <v>27465</v>
      </c>
    </row>
    <row r="11273" customFormat="false" ht="15" hidden="false" customHeight="false" outlineLevel="0" collapsed="false">
      <c r="A11273" s="0" t="n">
        <v>202506</v>
      </c>
      <c r="B11273" s="0" t="n">
        <v>202506</v>
      </c>
      <c r="C11273" s="37" t="s">
        <v>101</v>
      </c>
      <c r="D11273" s="37" t="s">
        <v>445</v>
      </c>
      <c r="E11273" s="0" t="n">
        <v>1</v>
      </c>
      <c r="F11273" s="38" t="s">
        <v>70</v>
      </c>
      <c r="G11273" s="37" t="s">
        <v>650</v>
      </c>
      <c r="H11273" s="0" t="n">
        <v>4341095</v>
      </c>
      <c r="I11273" s="0" t="n">
        <v>1207760</v>
      </c>
      <c r="J11273" s="0" t="n">
        <v>-37672</v>
      </c>
    </row>
    <row r="11274" customFormat="false" ht="15" hidden="false" customHeight="false" outlineLevel="0" collapsed="false">
      <c r="A11274" s="0" t="n">
        <v>202506</v>
      </c>
      <c r="B11274" s="0" t="n">
        <v>202506</v>
      </c>
      <c r="C11274" s="37" t="s">
        <v>109</v>
      </c>
      <c r="D11274" s="37" t="s">
        <v>651</v>
      </c>
      <c r="E11274" s="0" t="n">
        <v>1</v>
      </c>
      <c r="F11274" s="38" t="s">
        <v>70</v>
      </c>
      <c r="G11274" s="37" t="s">
        <v>652</v>
      </c>
      <c r="H11274" s="0" t="n">
        <v>4697850</v>
      </c>
      <c r="I11274" s="0" t="n">
        <v>1086117</v>
      </c>
      <c r="J11274" s="0" t="n">
        <v>33675</v>
      </c>
    </row>
    <row r="11275" customFormat="false" ht="15" hidden="false" customHeight="false" outlineLevel="0" collapsed="false">
      <c r="A11275" s="0" t="n">
        <v>202506</v>
      </c>
      <c r="B11275" s="0" t="n">
        <v>202506</v>
      </c>
      <c r="C11275" s="37" t="s">
        <v>184</v>
      </c>
      <c r="D11275" s="37" t="s">
        <v>482</v>
      </c>
      <c r="E11275" s="0" t="n">
        <v>1</v>
      </c>
      <c r="F11275" s="38" t="s">
        <v>70</v>
      </c>
      <c r="G11275" s="37" t="s">
        <v>653</v>
      </c>
      <c r="H11275" s="0" t="n">
        <v>3209511</v>
      </c>
      <c r="I11275" s="0" t="n">
        <v>896857</v>
      </c>
      <c r="J11275" s="0" t="n">
        <v>151131</v>
      </c>
    </row>
    <row r="11276" customFormat="false" ht="15" hidden="false" customHeight="false" outlineLevel="0" collapsed="false">
      <c r="A11276" s="0" t="n">
        <v>202506</v>
      </c>
      <c r="B11276" s="0" t="n">
        <v>202506</v>
      </c>
      <c r="C11276" s="37" t="s">
        <v>136</v>
      </c>
      <c r="D11276" s="37" t="s">
        <v>606</v>
      </c>
      <c r="E11276" s="0" t="n">
        <v>1</v>
      </c>
      <c r="F11276" s="38" t="s">
        <v>70</v>
      </c>
      <c r="G11276" s="37" t="s">
        <v>654</v>
      </c>
      <c r="H11276" s="0" t="n">
        <v>2417988</v>
      </c>
      <c r="I11276" s="0" t="n">
        <v>192385</v>
      </c>
      <c r="J11276" s="0" t="n">
        <v>52479</v>
      </c>
    </row>
    <row r="11277" customFormat="false" ht="15" hidden="false" customHeight="false" outlineLevel="0" collapsed="false">
      <c r="A11277" s="0" t="n">
        <v>202506</v>
      </c>
      <c r="B11277" s="0" t="n">
        <v>202506</v>
      </c>
      <c r="C11277" s="37" t="s">
        <v>152</v>
      </c>
      <c r="D11277" s="37" t="s">
        <v>655</v>
      </c>
      <c r="E11277" s="0" t="n">
        <v>1</v>
      </c>
      <c r="F11277" s="38" t="s">
        <v>70</v>
      </c>
      <c r="G11277" s="37" t="s">
        <v>656</v>
      </c>
      <c r="H11277" s="0" t="n">
        <v>923909</v>
      </c>
      <c r="I11277" s="0" t="n">
        <v>259378</v>
      </c>
      <c r="J11277" s="0" t="n">
        <v>3672</v>
      </c>
    </row>
    <row r="11278" customFormat="false" ht="15" hidden="false" customHeight="false" outlineLevel="0" collapsed="false">
      <c r="A11278" s="0" t="n">
        <v>202506</v>
      </c>
      <c r="B11278" s="0" t="n">
        <v>202506</v>
      </c>
      <c r="C11278" s="37" t="s">
        <v>178</v>
      </c>
      <c r="D11278" s="37" t="s">
        <v>127</v>
      </c>
      <c r="E11278" s="0" t="n">
        <v>1</v>
      </c>
      <c r="F11278" s="38" t="s">
        <v>70</v>
      </c>
      <c r="G11278" s="37" t="s">
        <v>657</v>
      </c>
      <c r="H11278" s="0" t="n">
        <v>628443</v>
      </c>
      <c r="I11278" s="0" t="n">
        <v>160154</v>
      </c>
      <c r="J11278" s="0" t="n">
        <v>-3197</v>
      </c>
    </row>
    <row r="11279" customFormat="false" ht="15" hidden="false" customHeight="false" outlineLevel="0" collapsed="false">
      <c r="A11279" s="0" t="n">
        <v>202506</v>
      </c>
      <c r="B11279" s="0" t="n">
        <v>202506</v>
      </c>
      <c r="C11279" s="37" t="s">
        <v>158</v>
      </c>
      <c r="D11279" s="37" t="s">
        <v>189</v>
      </c>
      <c r="E11279" s="0" t="n">
        <v>1</v>
      </c>
      <c r="F11279" s="38" t="s">
        <v>70</v>
      </c>
      <c r="G11279" s="37" t="s">
        <v>658</v>
      </c>
      <c r="H11279" s="0" t="n">
        <v>341178</v>
      </c>
      <c r="I11279" s="0" t="n">
        <v>129170</v>
      </c>
      <c r="J11279" s="0" t="n">
        <v>23546</v>
      </c>
    </row>
    <row r="11280" customFormat="false" ht="15" hidden="false" customHeight="false" outlineLevel="0" collapsed="false">
      <c r="A11280" s="0" t="n">
        <v>202506</v>
      </c>
      <c r="B11280" s="0" t="n">
        <v>202506</v>
      </c>
      <c r="C11280" s="37" t="s">
        <v>98</v>
      </c>
      <c r="D11280" s="37" t="s">
        <v>659</v>
      </c>
      <c r="E11280" s="0" t="n">
        <v>1</v>
      </c>
      <c r="F11280" s="38" t="s">
        <v>70</v>
      </c>
      <c r="G11280" s="37" t="s">
        <v>660</v>
      </c>
      <c r="H11280" s="0" t="n">
        <v>147200</v>
      </c>
      <c r="I11280" s="0" t="n">
        <v>98938</v>
      </c>
      <c r="J11280" s="0" t="n">
        <v>-4550</v>
      </c>
    </row>
    <row r="11281" customFormat="false" ht="15" hidden="false" customHeight="false" outlineLevel="0" collapsed="false">
      <c r="A11281" s="0" t="n">
        <v>202506</v>
      </c>
      <c r="B11281" s="0" t="n">
        <v>202506</v>
      </c>
      <c r="C11281" s="37" t="s">
        <v>184</v>
      </c>
      <c r="D11281" s="37" t="s">
        <v>385</v>
      </c>
      <c r="E11281" s="0" t="n">
        <v>1</v>
      </c>
      <c r="F11281" s="38" t="s">
        <v>70</v>
      </c>
      <c r="G11281" s="37" t="s">
        <v>661</v>
      </c>
      <c r="H11281" s="0" t="n">
        <v>2183646</v>
      </c>
      <c r="I11281" s="0" t="n">
        <v>910501</v>
      </c>
      <c r="J11281" s="0" t="n">
        <v>-35330</v>
      </c>
    </row>
    <row r="11282" customFormat="false" ht="15" hidden="false" customHeight="false" outlineLevel="0" collapsed="false">
      <c r="A11282" s="0" t="n">
        <v>202506</v>
      </c>
      <c r="B11282" s="0" t="n">
        <v>202506</v>
      </c>
      <c r="C11282" s="37" t="s">
        <v>101</v>
      </c>
      <c r="D11282" s="37" t="s">
        <v>141</v>
      </c>
      <c r="E11282" s="0" t="n">
        <v>1</v>
      </c>
      <c r="F11282" s="38" t="s">
        <v>70</v>
      </c>
      <c r="G11282" s="37" t="s">
        <v>662</v>
      </c>
      <c r="H11282" s="0" t="n">
        <v>1155857</v>
      </c>
      <c r="I11282" s="0" t="n">
        <v>319297</v>
      </c>
      <c r="J11282" s="0" t="n">
        <v>34035</v>
      </c>
    </row>
    <row r="11283" customFormat="false" ht="15" hidden="false" customHeight="false" outlineLevel="0" collapsed="false">
      <c r="A11283" s="0" t="n">
        <v>202506</v>
      </c>
      <c r="B11283" s="0" t="n">
        <v>202506</v>
      </c>
      <c r="C11283" s="37" t="s">
        <v>98</v>
      </c>
      <c r="D11283" s="37" t="s">
        <v>110</v>
      </c>
      <c r="E11283" s="0" t="n">
        <v>1</v>
      </c>
      <c r="F11283" s="38" t="s">
        <v>70</v>
      </c>
      <c r="G11283" s="37" t="s">
        <v>663</v>
      </c>
      <c r="H11283" s="0" t="n">
        <v>703414</v>
      </c>
      <c r="I11283" s="0" t="n">
        <v>145911</v>
      </c>
      <c r="J11283" s="0" t="n">
        <v>42105</v>
      </c>
    </row>
    <row r="11284" customFormat="false" ht="15" hidden="false" customHeight="false" outlineLevel="0" collapsed="false">
      <c r="A11284" s="0" t="n">
        <v>202506</v>
      </c>
      <c r="B11284" s="0" t="n">
        <v>202506</v>
      </c>
      <c r="C11284" s="37" t="s">
        <v>158</v>
      </c>
      <c r="D11284" s="37" t="s">
        <v>332</v>
      </c>
      <c r="E11284" s="0" t="n">
        <v>1</v>
      </c>
      <c r="F11284" s="38" t="s">
        <v>70</v>
      </c>
      <c r="G11284" s="37" t="s">
        <v>664</v>
      </c>
      <c r="H11284" s="0" t="n">
        <v>46729</v>
      </c>
      <c r="I11284" s="0" t="n">
        <v>19208</v>
      </c>
      <c r="J11284" s="0" t="n">
        <v>-94</v>
      </c>
    </row>
    <row r="11285" customFormat="false" ht="15" hidden="false" customHeight="false" outlineLevel="0" collapsed="false">
      <c r="A11285" s="0" t="n">
        <v>202506</v>
      </c>
      <c r="B11285" s="0" t="n">
        <v>202506</v>
      </c>
      <c r="C11285" s="37" t="s">
        <v>178</v>
      </c>
      <c r="D11285" s="37" t="s">
        <v>134</v>
      </c>
      <c r="E11285" s="0" t="n">
        <v>1</v>
      </c>
      <c r="F11285" s="38" t="s">
        <v>70</v>
      </c>
      <c r="G11285" s="37" t="s">
        <v>665</v>
      </c>
      <c r="H11285" s="0" t="n">
        <v>274060</v>
      </c>
      <c r="I11285" s="0" t="n">
        <v>74467</v>
      </c>
      <c r="J11285" s="0" t="n">
        <v>3204</v>
      </c>
    </row>
    <row r="11286" customFormat="false" ht="15" hidden="false" customHeight="false" outlineLevel="0" collapsed="false">
      <c r="A11286" s="0" t="n">
        <v>202506</v>
      </c>
      <c r="B11286" s="0" t="n">
        <v>202506</v>
      </c>
      <c r="C11286" s="37" t="s">
        <v>136</v>
      </c>
      <c r="D11286" s="37" t="s">
        <v>511</v>
      </c>
      <c r="E11286" s="0" t="n">
        <v>1</v>
      </c>
      <c r="F11286" s="38" t="s">
        <v>70</v>
      </c>
      <c r="G11286" s="37" t="s">
        <v>666</v>
      </c>
      <c r="H11286" s="0" t="n">
        <v>4494778</v>
      </c>
      <c r="I11286" s="0" t="n">
        <v>1143226</v>
      </c>
      <c r="J11286" s="0" t="n">
        <v>104183</v>
      </c>
    </row>
    <row r="11287" customFormat="false" ht="15" hidden="false" customHeight="false" outlineLevel="0" collapsed="false">
      <c r="A11287" s="0" t="n">
        <v>202506</v>
      </c>
      <c r="B11287" s="0" t="n">
        <v>202506</v>
      </c>
      <c r="C11287" s="37" t="s">
        <v>149</v>
      </c>
      <c r="D11287" s="37" t="s">
        <v>298</v>
      </c>
      <c r="E11287" s="0" t="n">
        <v>1</v>
      </c>
      <c r="F11287" s="38" t="s">
        <v>70</v>
      </c>
      <c r="G11287" s="37" t="s">
        <v>667</v>
      </c>
      <c r="H11287" s="0" t="n">
        <v>866142</v>
      </c>
      <c r="I11287" s="0" t="n">
        <v>257087</v>
      </c>
      <c r="J11287" s="0" t="n">
        <v>8414</v>
      </c>
    </row>
    <row r="11288" customFormat="false" ht="15" hidden="false" customHeight="false" outlineLevel="0" collapsed="false">
      <c r="A11288" s="0" t="n">
        <v>202506</v>
      </c>
      <c r="B11288" s="0" t="n">
        <v>202506</v>
      </c>
      <c r="C11288" s="37" t="s">
        <v>115</v>
      </c>
      <c r="D11288" s="37" t="s">
        <v>288</v>
      </c>
      <c r="E11288" s="0" t="n">
        <v>1</v>
      </c>
      <c r="F11288" s="38" t="s">
        <v>70</v>
      </c>
      <c r="G11288" s="37" t="s">
        <v>668</v>
      </c>
      <c r="H11288" s="0" t="n">
        <v>1779345</v>
      </c>
      <c r="I11288" s="0" t="n">
        <v>595601</v>
      </c>
      <c r="J11288" s="0" t="n">
        <v>-57585</v>
      </c>
    </row>
    <row r="11289" customFormat="false" ht="15" hidden="false" customHeight="false" outlineLevel="0" collapsed="false">
      <c r="A11289" s="0" t="n">
        <v>202506</v>
      </c>
      <c r="B11289" s="0" t="n">
        <v>202506</v>
      </c>
      <c r="C11289" s="37" t="s">
        <v>112</v>
      </c>
      <c r="D11289" s="37" t="s">
        <v>280</v>
      </c>
      <c r="E11289" s="0" t="n">
        <v>1</v>
      </c>
      <c r="F11289" s="38" t="s">
        <v>70</v>
      </c>
      <c r="G11289" s="37" t="s">
        <v>669</v>
      </c>
      <c r="H11289" s="0" t="n">
        <v>236365</v>
      </c>
      <c r="I11289" s="0" t="n">
        <v>40353</v>
      </c>
      <c r="J11289" s="0" t="n">
        <v>6464</v>
      </c>
    </row>
    <row r="11290" customFormat="false" ht="15" hidden="false" customHeight="false" outlineLevel="0" collapsed="false">
      <c r="A11290" s="0" t="n">
        <v>202506</v>
      </c>
      <c r="B11290" s="0" t="n">
        <v>202506</v>
      </c>
      <c r="C11290" s="37" t="s">
        <v>101</v>
      </c>
      <c r="D11290" s="37" t="s">
        <v>401</v>
      </c>
      <c r="E11290" s="0" t="n">
        <v>1</v>
      </c>
      <c r="F11290" s="38" t="s">
        <v>70</v>
      </c>
      <c r="G11290" s="37" t="s">
        <v>670</v>
      </c>
      <c r="H11290" s="0" t="n">
        <v>7495121</v>
      </c>
      <c r="I11290" s="0" t="n">
        <v>2201539</v>
      </c>
      <c r="J11290" s="0" t="n">
        <v>217143</v>
      </c>
    </row>
    <row r="11291" customFormat="false" ht="15" hidden="false" customHeight="false" outlineLevel="0" collapsed="false">
      <c r="A11291" s="0" t="n">
        <v>202506</v>
      </c>
      <c r="B11291" s="0" t="n">
        <v>202506</v>
      </c>
      <c r="C11291" s="37" t="s">
        <v>149</v>
      </c>
      <c r="D11291" s="37" t="s">
        <v>258</v>
      </c>
      <c r="E11291" s="0" t="n">
        <v>1</v>
      </c>
      <c r="F11291" s="38" t="s">
        <v>70</v>
      </c>
      <c r="G11291" s="37" t="s">
        <v>671</v>
      </c>
      <c r="H11291" s="0" t="n">
        <v>1134186</v>
      </c>
      <c r="I11291" s="0" t="n">
        <v>443620</v>
      </c>
      <c r="J11291" s="0" t="n">
        <v>51765</v>
      </c>
    </row>
    <row r="11292" customFormat="false" ht="15" hidden="false" customHeight="false" outlineLevel="0" collapsed="false">
      <c r="A11292" s="0" t="n">
        <v>202506</v>
      </c>
      <c r="B11292" s="0" t="n">
        <v>202506</v>
      </c>
      <c r="C11292" s="37" t="s">
        <v>106</v>
      </c>
      <c r="D11292" s="37" t="s">
        <v>389</v>
      </c>
      <c r="E11292" s="0" t="n">
        <v>1</v>
      </c>
      <c r="F11292" s="38" t="s">
        <v>70</v>
      </c>
      <c r="G11292" s="37" t="s">
        <v>672</v>
      </c>
      <c r="H11292" s="0" t="n">
        <v>2081431</v>
      </c>
      <c r="I11292" s="0" t="n">
        <v>930037</v>
      </c>
      <c r="J11292" s="0" t="n">
        <v>61224</v>
      </c>
    </row>
    <row r="11293" customFormat="false" ht="15" hidden="false" customHeight="false" outlineLevel="0" collapsed="false">
      <c r="A11293" s="0" t="n">
        <v>202506</v>
      </c>
      <c r="B11293" s="0" t="n">
        <v>202506</v>
      </c>
      <c r="C11293" s="37" t="s">
        <v>115</v>
      </c>
      <c r="D11293" s="37" t="s">
        <v>673</v>
      </c>
      <c r="E11293" s="0" t="n">
        <v>1</v>
      </c>
      <c r="F11293" s="38" t="s">
        <v>70</v>
      </c>
      <c r="G11293" s="37" t="s">
        <v>674</v>
      </c>
      <c r="H11293" s="0" t="n">
        <v>16281612</v>
      </c>
      <c r="I11293" s="0" t="n">
        <v>5849013</v>
      </c>
      <c r="J11293" s="0" t="n">
        <v>1352979</v>
      </c>
    </row>
    <row r="11294" customFormat="false" ht="15" hidden="false" customHeight="false" outlineLevel="0" collapsed="false">
      <c r="A11294" s="0" t="n">
        <v>202506</v>
      </c>
      <c r="B11294" s="0" t="n">
        <v>202506</v>
      </c>
      <c r="C11294" s="37" t="s">
        <v>152</v>
      </c>
      <c r="D11294" s="37" t="s">
        <v>425</v>
      </c>
      <c r="E11294" s="0" t="n">
        <v>1</v>
      </c>
      <c r="F11294" s="38" t="s">
        <v>70</v>
      </c>
      <c r="G11294" s="37" t="s">
        <v>675</v>
      </c>
      <c r="H11294" s="0" t="n">
        <v>6639600</v>
      </c>
      <c r="I11294" s="0" t="n">
        <v>1715906</v>
      </c>
      <c r="J11294" s="0" t="n">
        <v>50698</v>
      </c>
    </row>
    <row r="11295" customFormat="false" ht="15" hidden="false" customHeight="false" outlineLevel="0" collapsed="false">
      <c r="A11295" s="0" t="n">
        <v>202506</v>
      </c>
      <c r="B11295" s="0" t="n">
        <v>202506</v>
      </c>
      <c r="C11295" s="37" t="s">
        <v>158</v>
      </c>
      <c r="D11295" s="37" t="s">
        <v>282</v>
      </c>
      <c r="E11295" s="0" t="n">
        <v>1</v>
      </c>
      <c r="F11295" s="38" t="s">
        <v>70</v>
      </c>
      <c r="G11295" s="37" t="s">
        <v>676</v>
      </c>
      <c r="H11295" s="0" t="n">
        <v>961148</v>
      </c>
      <c r="I11295" s="0" t="n">
        <v>450411</v>
      </c>
      <c r="J11295" s="0" t="n">
        <v>-12479</v>
      </c>
    </row>
    <row r="11296" customFormat="false" ht="15" hidden="false" customHeight="false" outlineLevel="0" collapsed="false">
      <c r="A11296" s="0" t="n">
        <v>202506</v>
      </c>
      <c r="B11296" s="0" t="n">
        <v>202506</v>
      </c>
      <c r="C11296" s="37" t="s">
        <v>136</v>
      </c>
      <c r="D11296" s="37" t="s">
        <v>420</v>
      </c>
      <c r="E11296" s="0" t="n">
        <v>1</v>
      </c>
      <c r="F11296" s="38" t="s">
        <v>70</v>
      </c>
      <c r="G11296" s="37" t="s">
        <v>677</v>
      </c>
      <c r="H11296" s="0" t="n">
        <v>761694</v>
      </c>
      <c r="I11296" s="0" t="n">
        <v>144517</v>
      </c>
      <c r="J11296" s="0" t="n">
        <v>35605</v>
      </c>
    </row>
    <row r="11297" customFormat="false" ht="15" hidden="false" customHeight="false" outlineLevel="0" collapsed="false">
      <c r="A11297" s="0" t="n">
        <v>202506</v>
      </c>
      <c r="B11297" s="0" t="n">
        <v>202506</v>
      </c>
      <c r="C11297" s="37" t="s">
        <v>109</v>
      </c>
      <c r="D11297" s="37" t="s">
        <v>493</v>
      </c>
      <c r="E11297" s="0" t="n">
        <v>1</v>
      </c>
      <c r="F11297" s="38" t="s">
        <v>70</v>
      </c>
      <c r="G11297" s="37" t="s">
        <v>678</v>
      </c>
      <c r="H11297" s="0" t="n">
        <v>1076721</v>
      </c>
      <c r="I11297" s="0" t="n">
        <v>295884</v>
      </c>
      <c r="J11297" s="0" t="n">
        <v>-41383</v>
      </c>
    </row>
    <row r="11298" customFormat="false" ht="15" hidden="false" customHeight="false" outlineLevel="0" collapsed="false">
      <c r="A11298" s="0" t="n">
        <v>202506</v>
      </c>
      <c r="B11298" s="0" t="n">
        <v>202506</v>
      </c>
      <c r="C11298" s="37" t="s">
        <v>109</v>
      </c>
      <c r="D11298" s="37" t="s">
        <v>320</v>
      </c>
      <c r="E11298" s="0" t="n">
        <v>1</v>
      </c>
      <c r="F11298" s="38" t="s">
        <v>70</v>
      </c>
      <c r="G11298" s="37" t="s">
        <v>679</v>
      </c>
      <c r="H11298" s="0" t="n">
        <v>2024810</v>
      </c>
      <c r="I11298" s="0" t="n">
        <v>910436</v>
      </c>
      <c r="J11298" s="0" t="n">
        <v>58833</v>
      </c>
    </row>
    <row r="11299" customFormat="false" ht="15" hidden="false" customHeight="false" outlineLevel="0" collapsed="false">
      <c r="A11299" s="0" t="n">
        <v>202506</v>
      </c>
      <c r="B11299" s="0" t="n">
        <v>202506</v>
      </c>
      <c r="C11299" s="37" t="s">
        <v>178</v>
      </c>
      <c r="D11299" s="37" t="s">
        <v>380</v>
      </c>
      <c r="E11299" s="0" t="n">
        <v>1</v>
      </c>
      <c r="F11299" s="38" t="s">
        <v>70</v>
      </c>
      <c r="G11299" s="37" t="s">
        <v>680</v>
      </c>
      <c r="H11299" s="0" t="n">
        <v>1277123</v>
      </c>
      <c r="I11299" s="0" t="n">
        <v>288213</v>
      </c>
      <c r="J11299" s="0" t="n">
        <v>20881</v>
      </c>
    </row>
    <row r="11300" customFormat="false" ht="15" hidden="false" customHeight="false" outlineLevel="0" collapsed="false">
      <c r="A11300" s="0" t="n">
        <v>202506</v>
      </c>
      <c r="B11300" s="0" t="n">
        <v>202506</v>
      </c>
      <c r="C11300" s="37" t="s">
        <v>101</v>
      </c>
      <c r="D11300" s="37" t="s">
        <v>571</v>
      </c>
      <c r="E11300" s="0" t="n">
        <v>1</v>
      </c>
      <c r="F11300" s="38" t="s">
        <v>70</v>
      </c>
      <c r="G11300" s="37" t="s">
        <v>681</v>
      </c>
      <c r="H11300" s="0" t="n">
        <v>863085</v>
      </c>
      <c r="I11300" s="0" t="n">
        <v>232380</v>
      </c>
      <c r="J11300" s="0" t="n">
        <v>15928</v>
      </c>
    </row>
    <row r="11301" customFormat="false" ht="15" hidden="false" customHeight="false" outlineLevel="0" collapsed="false">
      <c r="A11301" s="0" t="n">
        <v>202506</v>
      </c>
      <c r="B11301" s="0" t="n">
        <v>202506</v>
      </c>
      <c r="C11301" s="37" t="s">
        <v>115</v>
      </c>
      <c r="D11301" s="37" t="s">
        <v>396</v>
      </c>
      <c r="E11301" s="0" t="n">
        <v>1</v>
      </c>
      <c r="F11301" s="38" t="s">
        <v>70</v>
      </c>
      <c r="G11301" s="37" t="s">
        <v>682</v>
      </c>
      <c r="H11301" s="0" t="n">
        <v>8495206</v>
      </c>
      <c r="I11301" s="0" t="n">
        <v>3322788</v>
      </c>
      <c r="J11301" s="0" t="n">
        <v>-249612</v>
      </c>
    </row>
    <row r="11302" customFormat="false" ht="15" hidden="false" customHeight="false" outlineLevel="0" collapsed="false">
      <c r="A11302" s="0" t="n">
        <v>202506</v>
      </c>
      <c r="B11302" s="0" t="n">
        <v>202506</v>
      </c>
      <c r="C11302" s="37" t="s">
        <v>178</v>
      </c>
      <c r="D11302" s="37" t="s">
        <v>247</v>
      </c>
      <c r="E11302" s="0" t="n">
        <v>1</v>
      </c>
      <c r="F11302" s="38" t="s">
        <v>70</v>
      </c>
      <c r="G11302" s="37" t="s">
        <v>683</v>
      </c>
      <c r="H11302" s="0" t="n">
        <v>1137039</v>
      </c>
      <c r="I11302" s="0" t="n">
        <v>371305</v>
      </c>
      <c r="J11302" s="0" t="n">
        <v>-14297</v>
      </c>
    </row>
    <row r="11303" customFormat="false" ht="15" hidden="false" customHeight="false" outlineLevel="0" collapsed="false">
      <c r="A11303" s="0" t="n">
        <v>202506</v>
      </c>
      <c r="B11303" s="0" t="n">
        <v>202506</v>
      </c>
      <c r="C11303" s="37" t="s">
        <v>178</v>
      </c>
      <c r="D11303" s="37" t="s">
        <v>684</v>
      </c>
      <c r="E11303" s="0" t="n">
        <v>1</v>
      </c>
      <c r="F11303" s="38" t="s">
        <v>70</v>
      </c>
      <c r="G11303" s="37" t="s">
        <v>685</v>
      </c>
      <c r="H11303" s="0" t="n">
        <v>25914049</v>
      </c>
      <c r="I11303" s="0" t="n">
        <v>8207977</v>
      </c>
      <c r="J11303" s="0" t="n">
        <v>1442955</v>
      </c>
    </row>
    <row r="11304" customFormat="false" ht="15" hidden="false" customHeight="false" outlineLevel="0" collapsed="false">
      <c r="A11304" s="0" t="n">
        <v>202506</v>
      </c>
      <c r="B11304" s="0" t="n">
        <v>202506</v>
      </c>
      <c r="C11304" s="37" t="s">
        <v>95</v>
      </c>
      <c r="D11304" s="37" t="s">
        <v>513</v>
      </c>
      <c r="E11304" s="0" t="n">
        <v>1</v>
      </c>
      <c r="F11304" s="38" t="s">
        <v>70</v>
      </c>
      <c r="G11304" s="37" t="s">
        <v>686</v>
      </c>
      <c r="H11304" s="0" t="n">
        <v>1856407</v>
      </c>
      <c r="I11304" s="0" t="n">
        <v>376363</v>
      </c>
      <c r="J11304" s="0" t="n">
        <v>82248</v>
      </c>
    </row>
    <row r="11305" customFormat="false" ht="15" hidden="false" customHeight="false" outlineLevel="0" collapsed="false">
      <c r="A11305" s="0" t="n">
        <v>202506</v>
      </c>
      <c r="B11305" s="0" t="n">
        <v>202506</v>
      </c>
      <c r="C11305" s="37" t="s">
        <v>109</v>
      </c>
      <c r="D11305" s="37" t="s">
        <v>531</v>
      </c>
      <c r="E11305" s="0" t="n">
        <v>1</v>
      </c>
      <c r="F11305" s="38" t="s">
        <v>70</v>
      </c>
      <c r="G11305" s="37" t="s">
        <v>687</v>
      </c>
      <c r="H11305" s="0" t="n">
        <v>7906006</v>
      </c>
      <c r="I11305" s="0" t="n">
        <v>1838715</v>
      </c>
      <c r="J11305" s="0" t="n">
        <v>70366</v>
      </c>
    </row>
    <row r="11306" customFormat="false" ht="15" hidden="false" customHeight="false" outlineLevel="0" collapsed="false">
      <c r="A11306" s="0" t="n">
        <v>202506</v>
      </c>
      <c r="B11306" s="0" t="n">
        <v>202506</v>
      </c>
      <c r="C11306" s="37" t="s">
        <v>115</v>
      </c>
      <c r="D11306" s="37" t="s">
        <v>385</v>
      </c>
      <c r="E11306" s="0" t="n">
        <v>1</v>
      </c>
      <c r="F11306" s="38" t="s">
        <v>70</v>
      </c>
      <c r="G11306" s="37" t="s">
        <v>688</v>
      </c>
      <c r="H11306" s="0" t="n">
        <v>1974669</v>
      </c>
      <c r="I11306" s="0" t="n">
        <v>354388</v>
      </c>
      <c r="J11306" s="0" t="n">
        <v>-4631</v>
      </c>
    </row>
    <row r="11307" customFormat="false" ht="15" hidden="false" customHeight="false" outlineLevel="0" collapsed="false">
      <c r="A11307" s="0" t="n">
        <v>202506</v>
      </c>
      <c r="B11307" s="0" t="n">
        <v>202506</v>
      </c>
      <c r="C11307" s="37" t="s">
        <v>95</v>
      </c>
      <c r="D11307" s="37" t="s">
        <v>328</v>
      </c>
      <c r="E11307" s="0" t="n">
        <v>1</v>
      </c>
      <c r="F11307" s="38" t="s">
        <v>70</v>
      </c>
      <c r="G11307" s="37" t="s">
        <v>689</v>
      </c>
      <c r="H11307" s="0" t="n">
        <v>2707152</v>
      </c>
      <c r="I11307" s="0" t="n">
        <v>3734125</v>
      </c>
      <c r="J11307" s="0" t="n">
        <v>-367733</v>
      </c>
    </row>
    <row r="11308" customFormat="false" ht="15" hidden="false" customHeight="false" outlineLevel="0" collapsed="false">
      <c r="A11308" s="0" t="n">
        <v>202506</v>
      </c>
      <c r="B11308" s="0" t="n">
        <v>202506</v>
      </c>
      <c r="C11308" s="37" t="s">
        <v>178</v>
      </c>
      <c r="D11308" s="37" t="s">
        <v>372</v>
      </c>
      <c r="E11308" s="0" t="n">
        <v>1</v>
      </c>
      <c r="F11308" s="38" t="s">
        <v>70</v>
      </c>
      <c r="G11308" s="37" t="s">
        <v>690</v>
      </c>
      <c r="H11308" s="0" t="n">
        <v>605310</v>
      </c>
      <c r="I11308" s="0" t="n">
        <v>170028</v>
      </c>
      <c r="J11308" s="0" t="n">
        <v>29595</v>
      </c>
    </row>
    <row r="11309" customFormat="false" ht="15" hidden="false" customHeight="false" outlineLevel="0" collapsed="false">
      <c r="A11309" s="0" t="n">
        <v>202506</v>
      </c>
      <c r="B11309" s="0" t="n">
        <v>202506</v>
      </c>
      <c r="C11309" s="37" t="s">
        <v>197</v>
      </c>
      <c r="D11309" s="37" t="s">
        <v>502</v>
      </c>
      <c r="E11309" s="0" t="n">
        <v>1</v>
      </c>
      <c r="F11309" s="38" t="s">
        <v>70</v>
      </c>
      <c r="G11309" s="37" t="s">
        <v>691</v>
      </c>
      <c r="H11309" s="0" t="n">
        <v>371432</v>
      </c>
      <c r="I11309" s="0" t="n">
        <v>116029</v>
      </c>
      <c r="J11309" s="0" t="n">
        <v>20881</v>
      </c>
    </row>
    <row r="11310" customFormat="false" ht="15" hidden="false" customHeight="false" outlineLevel="0" collapsed="false">
      <c r="A11310" s="0" t="n">
        <v>202506</v>
      </c>
      <c r="B11310" s="0" t="n">
        <v>202506</v>
      </c>
      <c r="C11310" s="37" t="s">
        <v>124</v>
      </c>
      <c r="D11310" s="37" t="s">
        <v>393</v>
      </c>
      <c r="E11310" s="0" t="n">
        <v>1</v>
      </c>
      <c r="F11310" s="38" t="s">
        <v>70</v>
      </c>
      <c r="G11310" s="37" t="s">
        <v>692</v>
      </c>
      <c r="H11310" s="0" t="n">
        <v>1805952</v>
      </c>
      <c r="I11310" s="0" t="n">
        <v>622002</v>
      </c>
      <c r="J11310" s="0" t="n">
        <v>-125072</v>
      </c>
    </row>
    <row r="11311" customFormat="false" ht="15" hidden="false" customHeight="false" outlineLevel="0" collapsed="false">
      <c r="A11311" s="0" t="n">
        <v>202506</v>
      </c>
      <c r="B11311" s="0" t="n">
        <v>202506</v>
      </c>
      <c r="C11311" s="37" t="s">
        <v>178</v>
      </c>
      <c r="D11311" s="37" t="s">
        <v>693</v>
      </c>
      <c r="E11311" s="0" t="n">
        <v>1</v>
      </c>
      <c r="F11311" s="38" t="s">
        <v>70</v>
      </c>
      <c r="G11311" s="37" t="s">
        <v>694</v>
      </c>
      <c r="H11311" s="0" t="n">
        <v>4335398</v>
      </c>
      <c r="I11311" s="0" t="n">
        <v>1674036</v>
      </c>
      <c r="J11311" s="0" t="n">
        <v>-271849</v>
      </c>
    </row>
    <row r="11312" customFormat="false" ht="15" hidden="false" customHeight="false" outlineLevel="0" collapsed="false">
      <c r="A11312" s="0" t="n">
        <v>202506</v>
      </c>
      <c r="B11312" s="0" t="n">
        <v>202506</v>
      </c>
      <c r="C11312" s="37" t="s">
        <v>95</v>
      </c>
      <c r="D11312" s="37" t="s">
        <v>519</v>
      </c>
      <c r="E11312" s="0" t="n">
        <v>1</v>
      </c>
      <c r="F11312" s="38" t="s">
        <v>70</v>
      </c>
      <c r="G11312" s="37" t="s">
        <v>695</v>
      </c>
      <c r="H11312" s="0" t="n">
        <v>991087</v>
      </c>
      <c r="I11312" s="0" t="n">
        <v>283438</v>
      </c>
      <c r="J11312" s="0" t="n">
        <v>26553</v>
      </c>
    </row>
    <row r="11313" customFormat="false" ht="15" hidden="false" customHeight="false" outlineLevel="0" collapsed="false">
      <c r="A11313" s="0" t="n">
        <v>202506</v>
      </c>
      <c r="B11313" s="0" t="n">
        <v>202506</v>
      </c>
      <c r="C11313" s="37" t="s">
        <v>152</v>
      </c>
      <c r="D11313" s="37" t="s">
        <v>341</v>
      </c>
      <c r="E11313" s="0" t="n">
        <v>1</v>
      </c>
      <c r="F11313" s="38" t="s">
        <v>70</v>
      </c>
      <c r="G11313" s="37" t="s">
        <v>696</v>
      </c>
      <c r="H11313" s="0" t="n">
        <v>245695</v>
      </c>
      <c r="I11313" s="0" t="n">
        <v>154905</v>
      </c>
      <c r="J11313" s="0" t="n">
        <v>16516</v>
      </c>
    </row>
    <row r="11314" customFormat="false" ht="15" hidden="false" customHeight="false" outlineLevel="0" collapsed="false">
      <c r="A11314" s="0" t="n">
        <v>202506</v>
      </c>
      <c r="B11314" s="0" t="n">
        <v>202506</v>
      </c>
      <c r="C11314" s="37" t="s">
        <v>149</v>
      </c>
      <c r="D11314" s="37" t="s">
        <v>245</v>
      </c>
      <c r="E11314" s="0" t="n">
        <v>1</v>
      </c>
      <c r="F11314" s="38" t="s">
        <v>70</v>
      </c>
      <c r="G11314" s="37" t="s">
        <v>697</v>
      </c>
      <c r="H11314" s="0" t="n">
        <v>170855</v>
      </c>
      <c r="I11314" s="0" t="n">
        <v>38965</v>
      </c>
      <c r="J11314" s="0" t="n">
        <v>1257</v>
      </c>
    </row>
    <row r="11315" customFormat="false" ht="15" hidden="false" customHeight="false" outlineLevel="0" collapsed="false">
      <c r="A11315" s="0" t="n">
        <v>202506</v>
      </c>
      <c r="B11315" s="0" t="n">
        <v>202506</v>
      </c>
      <c r="C11315" s="37" t="s">
        <v>184</v>
      </c>
      <c r="D11315" s="37" t="s">
        <v>306</v>
      </c>
      <c r="E11315" s="0" t="n">
        <v>1</v>
      </c>
      <c r="F11315" s="38" t="s">
        <v>70</v>
      </c>
      <c r="G11315" s="37" t="s">
        <v>698</v>
      </c>
      <c r="H11315" s="0" t="n">
        <v>277583</v>
      </c>
      <c r="I11315" s="0" t="n">
        <v>162458</v>
      </c>
      <c r="J11315" s="0" t="n">
        <v>12461</v>
      </c>
    </row>
    <row r="11316" customFormat="false" ht="15" hidden="false" customHeight="false" outlineLevel="0" collapsed="false">
      <c r="A11316" s="0" t="n">
        <v>202506</v>
      </c>
      <c r="B11316" s="0" t="n">
        <v>202506</v>
      </c>
      <c r="C11316" s="37" t="s">
        <v>124</v>
      </c>
      <c r="D11316" s="37" t="s">
        <v>311</v>
      </c>
      <c r="E11316" s="0" t="n">
        <v>1</v>
      </c>
      <c r="F11316" s="38" t="s">
        <v>70</v>
      </c>
      <c r="G11316" s="37" t="s">
        <v>699</v>
      </c>
      <c r="H11316" s="0" t="n">
        <v>194661</v>
      </c>
      <c r="I11316" s="0" t="n">
        <v>54398</v>
      </c>
      <c r="J11316" s="0" t="n">
        <v>3007</v>
      </c>
    </row>
    <row r="11317" customFormat="false" ht="15" hidden="false" customHeight="false" outlineLevel="0" collapsed="false">
      <c r="A11317" s="0" t="n">
        <v>202506</v>
      </c>
      <c r="B11317" s="0" t="n">
        <v>202506</v>
      </c>
      <c r="C11317" s="37" t="s">
        <v>109</v>
      </c>
      <c r="D11317" s="37" t="s">
        <v>700</v>
      </c>
      <c r="E11317" s="0" t="n">
        <v>1</v>
      </c>
      <c r="F11317" s="38" t="s">
        <v>70</v>
      </c>
      <c r="G11317" s="37" t="s">
        <v>701</v>
      </c>
      <c r="H11317" s="0" t="n">
        <v>1100294</v>
      </c>
      <c r="I11317" s="0" t="n">
        <v>215552</v>
      </c>
      <c r="J11317" s="0" t="n">
        <v>17814</v>
      </c>
    </row>
    <row r="11318" customFormat="false" ht="15" hidden="false" customHeight="false" outlineLevel="0" collapsed="false">
      <c r="A11318" s="0" t="n">
        <v>202506</v>
      </c>
      <c r="B11318" s="0" t="n">
        <v>202506</v>
      </c>
      <c r="C11318" s="37" t="s">
        <v>178</v>
      </c>
      <c r="D11318" s="37" t="s">
        <v>702</v>
      </c>
      <c r="E11318" s="0" t="n">
        <v>1</v>
      </c>
      <c r="F11318" s="38" t="s">
        <v>70</v>
      </c>
      <c r="G11318" s="37" t="s">
        <v>703</v>
      </c>
      <c r="H11318" s="0" t="n">
        <v>5387427</v>
      </c>
      <c r="I11318" s="0" t="n">
        <v>475141</v>
      </c>
      <c r="J11318" s="0" t="n">
        <v>-4795</v>
      </c>
    </row>
    <row r="11319" customFormat="false" ht="15" hidden="false" customHeight="false" outlineLevel="0" collapsed="false">
      <c r="A11319" s="0" t="n">
        <v>202506</v>
      </c>
      <c r="B11319" s="0" t="n">
        <v>202506</v>
      </c>
      <c r="C11319" s="37" t="s">
        <v>115</v>
      </c>
      <c r="D11319" s="37" t="s">
        <v>569</v>
      </c>
      <c r="E11319" s="0" t="n">
        <v>1</v>
      </c>
      <c r="F11319" s="38" t="s">
        <v>70</v>
      </c>
      <c r="G11319" s="37" t="s">
        <v>704</v>
      </c>
      <c r="H11319" s="0" t="n">
        <v>1369130</v>
      </c>
      <c r="I11319" s="0" t="n">
        <v>278179</v>
      </c>
      <c r="J11319" s="0" t="n">
        <v>21913</v>
      </c>
    </row>
    <row r="11320" customFormat="false" ht="15" hidden="false" customHeight="false" outlineLevel="0" collapsed="false">
      <c r="A11320" s="0" t="n">
        <v>202506</v>
      </c>
      <c r="B11320" s="0" t="n">
        <v>202506</v>
      </c>
      <c r="C11320" s="37" t="s">
        <v>136</v>
      </c>
      <c r="D11320" s="37" t="s">
        <v>210</v>
      </c>
      <c r="E11320" s="0" t="n">
        <v>1</v>
      </c>
      <c r="F11320" s="38" t="s">
        <v>70</v>
      </c>
      <c r="G11320" s="37" t="s">
        <v>705</v>
      </c>
      <c r="H11320" s="0" t="n">
        <v>102455</v>
      </c>
      <c r="I11320" s="0" t="n">
        <v>25901</v>
      </c>
      <c r="J11320" s="0" t="n">
        <v>325</v>
      </c>
    </row>
    <row r="11321" customFormat="false" ht="15" hidden="false" customHeight="false" outlineLevel="0" collapsed="false">
      <c r="A11321" s="0" t="n">
        <v>202506</v>
      </c>
      <c r="B11321" s="0" t="n">
        <v>202506</v>
      </c>
      <c r="C11321" s="37" t="s">
        <v>158</v>
      </c>
      <c r="D11321" s="37" t="s">
        <v>706</v>
      </c>
      <c r="E11321" s="0" t="n">
        <v>1</v>
      </c>
      <c r="F11321" s="38" t="s">
        <v>70</v>
      </c>
      <c r="G11321" s="37" t="s">
        <v>707</v>
      </c>
      <c r="H11321" s="0" t="n">
        <v>1462577</v>
      </c>
      <c r="I11321" s="0" t="n">
        <v>2070960</v>
      </c>
      <c r="J11321" s="0" t="n">
        <v>8758</v>
      </c>
    </row>
    <row r="11322" customFormat="false" ht="15" hidden="false" customHeight="false" outlineLevel="0" collapsed="false">
      <c r="A11322" s="0" t="n">
        <v>202506</v>
      </c>
      <c r="B11322" s="0" t="n">
        <v>202506</v>
      </c>
      <c r="C11322" s="37" t="s">
        <v>109</v>
      </c>
      <c r="D11322" s="37" t="s">
        <v>251</v>
      </c>
      <c r="E11322" s="0" t="n">
        <v>1</v>
      </c>
      <c r="F11322" s="38" t="s">
        <v>70</v>
      </c>
      <c r="G11322" s="37" t="s">
        <v>708</v>
      </c>
      <c r="H11322" s="0" t="n">
        <v>948715</v>
      </c>
      <c r="I11322" s="0" t="n">
        <v>316963</v>
      </c>
      <c r="J11322" s="0" t="n">
        <v>-33817</v>
      </c>
    </row>
    <row r="11323" customFormat="false" ht="15" hidden="false" customHeight="false" outlineLevel="0" collapsed="false">
      <c r="A11323" s="0" t="n">
        <v>202506</v>
      </c>
      <c r="B11323" s="0" t="n">
        <v>202506</v>
      </c>
      <c r="C11323" s="37" t="s">
        <v>101</v>
      </c>
      <c r="D11323" s="37" t="s">
        <v>273</v>
      </c>
      <c r="E11323" s="0" t="n">
        <v>1</v>
      </c>
      <c r="F11323" s="38" t="s">
        <v>70</v>
      </c>
      <c r="G11323" s="37" t="s">
        <v>709</v>
      </c>
      <c r="H11323" s="0" t="n">
        <v>15668388</v>
      </c>
      <c r="I11323" s="0" t="n">
        <v>2307127</v>
      </c>
      <c r="J11323" s="0" t="n">
        <v>144071</v>
      </c>
    </row>
    <row r="11324" customFormat="false" ht="15" hidden="false" customHeight="false" outlineLevel="0" collapsed="false">
      <c r="A11324" s="0" t="n">
        <v>202506</v>
      </c>
      <c r="B11324" s="0" t="n">
        <v>202506</v>
      </c>
      <c r="C11324" s="37" t="s">
        <v>115</v>
      </c>
      <c r="D11324" s="37" t="s">
        <v>700</v>
      </c>
      <c r="E11324" s="0" t="n">
        <v>1</v>
      </c>
      <c r="F11324" s="38" t="s">
        <v>70</v>
      </c>
      <c r="G11324" s="37" t="s">
        <v>710</v>
      </c>
      <c r="H11324" s="0" t="n">
        <v>233767</v>
      </c>
      <c r="I11324" s="0" t="n">
        <v>41007</v>
      </c>
      <c r="J11324" s="0" t="n">
        <v>6573</v>
      </c>
    </row>
    <row r="11325" customFormat="false" ht="15" hidden="false" customHeight="false" outlineLevel="0" collapsed="false">
      <c r="A11325" s="0" t="n">
        <v>202506</v>
      </c>
      <c r="B11325" s="0" t="n">
        <v>202506</v>
      </c>
      <c r="C11325" s="37" t="s">
        <v>106</v>
      </c>
      <c r="D11325" s="37" t="s">
        <v>181</v>
      </c>
      <c r="E11325" s="0" t="n">
        <v>1</v>
      </c>
      <c r="F11325" s="38" t="s">
        <v>70</v>
      </c>
      <c r="G11325" s="37" t="s">
        <v>711</v>
      </c>
      <c r="H11325" s="0" t="n">
        <v>794207</v>
      </c>
      <c r="I11325" s="0" t="n">
        <v>166569</v>
      </c>
      <c r="J11325" s="0" t="n">
        <v>7902</v>
      </c>
    </row>
    <row r="11326" customFormat="false" ht="15" hidden="false" customHeight="false" outlineLevel="0" collapsed="false">
      <c r="A11326" s="0" t="n">
        <v>202506</v>
      </c>
      <c r="B11326" s="0" t="n">
        <v>202506</v>
      </c>
      <c r="C11326" s="37" t="s">
        <v>101</v>
      </c>
      <c r="D11326" s="37" t="s">
        <v>369</v>
      </c>
      <c r="E11326" s="0" t="n">
        <v>1</v>
      </c>
      <c r="F11326" s="38" t="s">
        <v>70</v>
      </c>
      <c r="G11326" s="37" t="s">
        <v>712</v>
      </c>
      <c r="H11326" s="0" t="n">
        <v>11385242</v>
      </c>
      <c r="I11326" s="0" t="n">
        <v>3440778</v>
      </c>
      <c r="J11326" s="0" t="n">
        <v>153637</v>
      </c>
    </row>
    <row r="11327" customFormat="false" ht="15" hidden="false" customHeight="false" outlineLevel="0" collapsed="false">
      <c r="A11327" s="0" t="n">
        <v>202506</v>
      </c>
      <c r="B11327" s="0" t="n">
        <v>202506</v>
      </c>
      <c r="C11327" s="37" t="s">
        <v>184</v>
      </c>
      <c r="D11327" s="37" t="s">
        <v>249</v>
      </c>
      <c r="E11327" s="0" t="n">
        <v>1</v>
      </c>
      <c r="F11327" s="38" t="s">
        <v>70</v>
      </c>
      <c r="G11327" s="37" t="s">
        <v>713</v>
      </c>
      <c r="H11327" s="0" t="n">
        <v>2568248</v>
      </c>
      <c r="I11327" s="0" t="n">
        <v>575536</v>
      </c>
      <c r="J11327" s="0" t="n">
        <v>118314</v>
      </c>
    </row>
    <row r="11328" customFormat="false" ht="15" hidden="false" customHeight="false" outlineLevel="0" collapsed="false">
      <c r="A11328" s="0" t="n">
        <v>202506</v>
      </c>
      <c r="B11328" s="0" t="n">
        <v>202506</v>
      </c>
      <c r="C11328" s="37" t="s">
        <v>109</v>
      </c>
      <c r="D11328" s="37" t="s">
        <v>714</v>
      </c>
      <c r="E11328" s="0" t="n">
        <v>1</v>
      </c>
      <c r="F11328" s="38" t="s">
        <v>70</v>
      </c>
      <c r="G11328" s="37" t="s">
        <v>715</v>
      </c>
      <c r="H11328" s="0" t="n">
        <v>2583973</v>
      </c>
      <c r="I11328" s="0" t="n">
        <v>658792</v>
      </c>
      <c r="J11328" s="0" t="n">
        <v>120228</v>
      </c>
    </row>
    <row r="11329" customFormat="false" ht="15" hidden="false" customHeight="false" outlineLevel="0" collapsed="false">
      <c r="A11329" s="0" t="n">
        <v>202506</v>
      </c>
      <c r="B11329" s="0" t="n">
        <v>202506</v>
      </c>
      <c r="C11329" s="37" t="s">
        <v>106</v>
      </c>
      <c r="D11329" s="37" t="s">
        <v>249</v>
      </c>
      <c r="E11329" s="0" t="n">
        <v>1</v>
      </c>
      <c r="F11329" s="38" t="s">
        <v>70</v>
      </c>
      <c r="G11329" s="37" t="s">
        <v>716</v>
      </c>
      <c r="H11329" s="0" t="n">
        <v>1501737</v>
      </c>
      <c r="I11329" s="0" t="n">
        <v>268925</v>
      </c>
      <c r="J11329" s="0" t="n">
        <v>68161</v>
      </c>
    </row>
    <row r="11330" customFormat="false" ht="15" hidden="false" customHeight="false" outlineLevel="0" collapsed="false">
      <c r="A11330" s="0" t="n">
        <v>202506</v>
      </c>
      <c r="B11330" s="0" t="n">
        <v>202506</v>
      </c>
      <c r="C11330" s="37" t="s">
        <v>197</v>
      </c>
      <c r="D11330" s="37" t="s">
        <v>511</v>
      </c>
      <c r="E11330" s="0" t="n">
        <v>1</v>
      </c>
      <c r="F11330" s="38" t="s">
        <v>70</v>
      </c>
      <c r="G11330" s="37" t="s">
        <v>717</v>
      </c>
      <c r="H11330" s="0" t="n">
        <v>1849127</v>
      </c>
      <c r="I11330" s="0" t="n">
        <v>317160</v>
      </c>
      <c r="J11330" s="0" t="n">
        <v>96959</v>
      </c>
    </row>
    <row r="11331" customFormat="false" ht="15" hidden="false" customHeight="false" outlineLevel="0" collapsed="false">
      <c r="A11331" s="0" t="n">
        <v>202506</v>
      </c>
      <c r="B11331" s="0" t="n">
        <v>202506</v>
      </c>
      <c r="C11331" s="37" t="s">
        <v>149</v>
      </c>
      <c r="D11331" s="37" t="s">
        <v>150</v>
      </c>
      <c r="E11331" s="0" t="n">
        <v>1</v>
      </c>
      <c r="F11331" s="38" t="s">
        <v>70</v>
      </c>
      <c r="G11331" s="37" t="s">
        <v>718</v>
      </c>
      <c r="H11331" s="0" t="n">
        <v>4160123</v>
      </c>
      <c r="I11331" s="0" t="n">
        <v>1103353</v>
      </c>
      <c r="J11331" s="0" t="n">
        <v>94832</v>
      </c>
    </row>
    <row r="11332" customFormat="false" ht="15" hidden="false" customHeight="false" outlineLevel="0" collapsed="false">
      <c r="A11332" s="0" t="n">
        <v>202506</v>
      </c>
      <c r="B11332" s="0" t="n">
        <v>202506</v>
      </c>
      <c r="C11332" s="37" t="s">
        <v>98</v>
      </c>
      <c r="D11332" s="37" t="s">
        <v>719</v>
      </c>
      <c r="E11332" s="0" t="n">
        <v>1</v>
      </c>
      <c r="F11332" s="38" t="s">
        <v>70</v>
      </c>
      <c r="G11332" s="37" t="s">
        <v>720</v>
      </c>
      <c r="H11332" s="0" t="n">
        <v>504956</v>
      </c>
      <c r="I11332" s="0" t="n">
        <v>297057</v>
      </c>
      <c r="J11332" s="0" t="n">
        <v>-10610</v>
      </c>
    </row>
    <row r="11333" customFormat="false" ht="15" hidden="false" customHeight="false" outlineLevel="0" collapsed="false">
      <c r="A11333" s="0" t="n">
        <v>202506</v>
      </c>
      <c r="B11333" s="0" t="n">
        <v>202506</v>
      </c>
      <c r="C11333" s="37" t="s">
        <v>149</v>
      </c>
      <c r="D11333" s="37" t="s">
        <v>292</v>
      </c>
      <c r="E11333" s="0" t="n">
        <v>1</v>
      </c>
      <c r="F11333" s="38" t="s">
        <v>70</v>
      </c>
      <c r="G11333" s="37" t="s">
        <v>721</v>
      </c>
      <c r="H11333" s="0" t="n">
        <v>2702858</v>
      </c>
      <c r="I11333" s="0" t="n">
        <v>635035</v>
      </c>
      <c r="J11333" s="0" t="n">
        <v>17709</v>
      </c>
    </row>
    <row r="11334" customFormat="false" ht="15" hidden="false" customHeight="false" outlineLevel="0" collapsed="false">
      <c r="A11334" s="0" t="n">
        <v>202506</v>
      </c>
      <c r="B11334" s="0" t="n">
        <v>202506</v>
      </c>
      <c r="C11334" s="37" t="s">
        <v>178</v>
      </c>
      <c r="D11334" s="37" t="s">
        <v>167</v>
      </c>
      <c r="E11334" s="0" t="n">
        <v>1</v>
      </c>
      <c r="F11334" s="38" t="s">
        <v>70</v>
      </c>
      <c r="G11334" s="37" t="s">
        <v>722</v>
      </c>
      <c r="H11334" s="0" t="n">
        <v>231027</v>
      </c>
      <c r="I11334" s="0" t="n">
        <v>161211</v>
      </c>
      <c r="J11334" s="0" t="n">
        <v>22134</v>
      </c>
    </row>
    <row r="11335" customFormat="false" ht="15" hidden="false" customHeight="false" outlineLevel="0" collapsed="false">
      <c r="A11335" s="0" t="n">
        <v>202506</v>
      </c>
      <c r="B11335" s="0" t="n">
        <v>202506</v>
      </c>
      <c r="C11335" s="37" t="s">
        <v>106</v>
      </c>
      <c r="D11335" s="37" t="s">
        <v>723</v>
      </c>
      <c r="E11335" s="0" t="n">
        <v>1</v>
      </c>
      <c r="F11335" s="38" t="s">
        <v>70</v>
      </c>
      <c r="G11335" s="37" t="s">
        <v>724</v>
      </c>
      <c r="H11335" s="0" t="n">
        <v>2135324</v>
      </c>
      <c r="I11335" s="0" t="n">
        <v>1218176</v>
      </c>
      <c r="J11335" s="0" t="n">
        <v>272884</v>
      </c>
    </row>
    <row r="11336" customFormat="false" ht="15" hidden="false" customHeight="false" outlineLevel="0" collapsed="false">
      <c r="A11336" s="0" t="n">
        <v>202506</v>
      </c>
      <c r="B11336" s="0" t="n">
        <v>202506</v>
      </c>
      <c r="C11336" s="37" t="s">
        <v>158</v>
      </c>
      <c r="D11336" s="37" t="s">
        <v>618</v>
      </c>
      <c r="E11336" s="0" t="n">
        <v>1</v>
      </c>
      <c r="F11336" s="38" t="s">
        <v>70</v>
      </c>
      <c r="G11336" s="37" t="s">
        <v>725</v>
      </c>
      <c r="H11336" s="0" t="n">
        <v>2084671</v>
      </c>
      <c r="I11336" s="0" t="n">
        <v>396661</v>
      </c>
      <c r="J11336" s="0" t="n">
        <v>-9871</v>
      </c>
    </row>
    <row r="11337" customFormat="false" ht="15" hidden="false" customHeight="false" outlineLevel="0" collapsed="false">
      <c r="A11337" s="0" t="n">
        <v>202506</v>
      </c>
      <c r="B11337" s="0" t="n">
        <v>202506</v>
      </c>
      <c r="C11337" s="37" t="s">
        <v>178</v>
      </c>
      <c r="D11337" s="37" t="s">
        <v>391</v>
      </c>
      <c r="E11337" s="0" t="n">
        <v>1</v>
      </c>
      <c r="F11337" s="38" t="s">
        <v>70</v>
      </c>
      <c r="G11337" s="37" t="s">
        <v>726</v>
      </c>
      <c r="H11337" s="0" t="n">
        <v>515530</v>
      </c>
      <c r="I11337" s="0" t="n">
        <v>95855</v>
      </c>
      <c r="J11337" s="0" t="n">
        <v>10115</v>
      </c>
    </row>
    <row r="11338" customFormat="false" ht="15" hidden="false" customHeight="false" outlineLevel="0" collapsed="false">
      <c r="A11338" s="0" t="n">
        <v>202506</v>
      </c>
      <c r="B11338" s="0" t="n">
        <v>202506</v>
      </c>
      <c r="C11338" s="37" t="s">
        <v>184</v>
      </c>
      <c r="D11338" s="37" t="s">
        <v>200</v>
      </c>
      <c r="E11338" s="0" t="n">
        <v>1</v>
      </c>
      <c r="F11338" s="38" t="s">
        <v>70</v>
      </c>
      <c r="G11338" s="37" t="s">
        <v>727</v>
      </c>
      <c r="H11338" s="0" t="n">
        <v>1780976</v>
      </c>
      <c r="I11338" s="0" t="n">
        <v>324772</v>
      </c>
      <c r="J11338" s="0" t="n">
        <v>232</v>
      </c>
    </row>
    <row r="11339" customFormat="false" ht="15" hidden="false" customHeight="false" outlineLevel="0" collapsed="false">
      <c r="A11339" s="0" t="n">
        <v>202506</v>
      </c>
      <c r="B11339" s="0" t="n">
        <v>202506</v>
      </c>
      <c r="C11339" s="37" t="s">
        <v>95</v>
      </c>
      <c r="D11339" s="37" t="s">
        <v>684</v>
      </c>
      <c r="E11339" s="0" t="n">
        <v>1</v>
      </c>
      <c r="F11339" s="38" t="s">
        <v>70</v>
      </c>
      <c r="G11339" s="37" t="s">
        <v>728</v>
      </c>
      <c r="H11339" s="0" t="n">
        <v>530282</v>
      </c>
      <c r="I11339" s="0" t="n">
        <v>171313</v>
      </c>
      <c r="J11339" s="0" t="n">
        <v>11193</v>
      </c>
    </row>
    <row r="11340" customFormat="false" ht="15" hidden="false" customHeight="false" outlineLevel="0" collapsed="false">
      <c r="A11340" s="0" t="n">
        <v>202506</v>
      </c>
      <c r="B11340" s="0" t="n">
        <v>202506</v>
      </c>
      <c r="C11340" s="37" t="s">
        <v>178</v>
      </c>
      <c r="D11340" s="37" t="s">
        <v>509</v>
      </c>
      <c r="E11340" s="0" t="n">
        <v>1</v>
      </c>
      <c r="F11340" s="38" t="s">
        <v>70</v>
      </c>
      <c r="G11340" s="37" t="s">
        <v>729</v>
      </c>
      <c r="H11340" s="0" t="n">
        <v>315609</v>
      </c>
      <c r="I11340" s="0" t="n">
        <v>79209</v>
      </c>
      <c r="J11340" s="0" t="n">
        <v>5057</v>
      </c>
    </row>
    <row r="11341" customFormat="false" ht="15" hidden="false" customHeight="false" outlineLevel="0" collapsed="false">
      <c r="A11341" s="0" t="n">
        <v>202506</v>
      </c>
      <c r="B11341" s="0" t="n">
        <v>202506</v>
      </c>
      <c r="C11341" s="37" t="s">
        <v>136</v>
      </c>
      <c r="D11341" s="37" t="s">
        <v>700</v>
      </c>
      <c r="E11341" s="0" t="n">
        <v>1</v>
      </c>
      <c r="F11341" s="38" t="s">
        <v>70</v>
      </c>
      <c r="G11341" s="37" t="s">
        <v>730</v>
      </c>
      <c r="H11341" s="0" t="n">
        <v>1040511</v>
      </c>
      <c r="I11341" s="0" t="n">
        <v>271379</v>
      </c>
      <c r="J11341" s="0" t="n">
        <v>32055</v>
      </c>
    </row>
    <row r="11342" customFormat="false" ht="15" hidden="false" customHeight="false" outlineLevel="0" collapsed="false">
      <c r="A11342" s="0" t="n">
        <v>202506</v>
      </c>
      <c r="B11342" s="0" t="n">
        <v>202506</v>
      </c>
      <c r="C11342" s="37" t="s">
        <v>184</v>
      </c>
      <c r="D11342" s="37" t="s">
        <v>311</v>
      </c>
      <c r="E11342" s="0" t="n">
        <v>1</v>
      </c>
      <c r="F11342" s="38" t="s">
        <v>70</v>
      </c>
      <c r="G11342" s="37" t="s">
        <v>731</v>
      </c>
      <c r="H11342" s="0" t="n">
        <v>290979</v>
      </c>
      <c r="I11342" s="0" t="n">
        <v>92938</v>
      </c>
      <c r="J11342" s="0" t="n">
        <v>26323</v>
      </c>
    </row>
    <row r="11343" customFormat="false" ht="15" hidden="false" customHeight="false" outlineLevel="0" collapsed="false">
      <c r="A11343" s="0" t="n">
        <v>202506</v>
      </c>
      <c r="B11343" s="0" t="n">
        <v>202506</v>
      </c>
      <c r="C11343" s="37" t="s">
        <v>101</v>
      </c>
      <c r="D11343" s="37" t="s">
        <v>253</v>
      </c>
      <c r="E11343" s="0" t="n">
        <v>1</v>
      </c>
      <c r="F11343" s="38" t="s">
        <v>70</v>
      </c>
      <c r="G11343" s="37" t="s">
        <v>732</v>
      </c>
      <c r="H11343" s="0" t="n">
        <v>1885967</v>
      </c>
      <c r="I11343" s="0" t="n">
        <v>361390</v>
      </c>
      <c r="J11343" s="0" t="n">
        <v>46080</v>
      </c>
    </row>
    <row r="11344" customFormat="false" ht="15" hidden="false" customHeight="false" outlineLevel="0" collapsed="false">
      <c r="A11344" s="0" t="n">
        <v>202506</v>
      </c>
      <c r="B11344" s="0" t="n">
        <v>202506</v>
      </c>
      <c r="C11344" s="37" t="s">
        <v>184</v>
      </c>
      <c r="D11344" s="37" t="s">
        <v>603</v>
      </c>
      <c r="E11344" s="0" t="n">
        <v>1</v>
      </c>
      <c r="F11344" s="38" t="s">
        <v>70</v>
      </c>
      <c r="G11344" s="37" t="s">
        <v>733</v>
      </c>
      <c r="H11344" s="0" t="n">
        <v>440565</v>
      </c>
      <c r="I11344" s="0" t="n">
        <v>246433</v>
      </c>
      <c r="J11344" s="0" t="n">
        <v>9122</v>
      </c>
    </row>
    <row r="11345" customFormat="false" ht="15" hidden="false" customHeight="false" outlineLevel="0" collapsed="false">
      <c r="A11345" s="0" t="n">
        <v>202506</v>
      </c>
      <c r="B11345" s="0" t="n">
        <v>202506</v>
      </c>
      <c r="C11345" s="37" t="s">
        <v>109</v>
      </c>
      <c r="D11345" s="37" t="s">
        <v>502</v>
      </c>
      <c r="E11345" s="0" t="n">
        <v>1</v>
      </c>
      <c r="F11345" s="38" t="s">
        <v>70</v>
      </c>
      <c r="G11345" s="37" t="s">
        <v>734</v>
      </c>
      <c r="H11345" s="0" t="n">
        <v>2290430</v>
      </c>
      <c r="I11345" s="0" t="n">
        <v>348892</v>
      </c>
      <c r="J11345" s="0" t="n">
        <v>7157</v>
      </c>
    </row>
    <row r="11346" customFormat="false" ht="15" hidden="false" customHeight="false" outlineLevel="0" collapsed="false">
      <c r="A11346" s="0" t="n">
        <v>202506</v>
      </c>
      <c r="B11346" s="0" t="n">
        <v>202506</v>
      </c>
      <c r="C11346" s="37" t="s">
        <v>158</v>
      </c>
      <c r="D11346" s="37" t="s">
        <v>693</v>
      </c>
      <c r="E11346" s="0" t="n">
        <v>1</v>
      </c>
      <c r="F11346" s="38" t="s">
        <v>70</v>
      </c>
      <c r="G11346" s="37" t="s">
        <v>735</v>
      </c>
      <c r="H11346" s="0" t="n">
        <v>345249</v>
      </c>
      <c r="I11346" s="0" t="n">
        <v>82532</v>
      </c>
      <c r="J11346" s="0" t="n">
        <v>5027</v>
      </c>
    </row>
    <row r="11347" customFormat="false" ht="15" hidden="false" customHeight="false" outlineLevel="0" collapsed="false">
      <c r="A11347" s="0" t="n">
        <v>202506</v>
      </c>
      <c r="B11347" s="0" t="n">
        <v>202506</v>
      </c>
      <c r="C11347" s="37" t="s">
        <v>95</v>
      </c>
      <c r="D11347" s="37" t="s">
        <v>714</v>
      </c>
      <c r="E11347" s="0" t="n">
        <v>1</v>
      </c>
      <c r="F11347" s="38" t="s">
        <v>70</v>
      </c>
      <c r="G11347" s="37" t="s">
        <v>736</v>
      </c>
      <c r="H11347" s="0" t="n">
        <v>465106</v>
      </c>
      <c r="I11347" s="0" t="n">
        <v>135600</v>
      </c>
      <c r="J11347" s="0" t="n">
        <v>-972</v>
      </c>
    </row>
    <row r="11348" customFormat="false" ht="15" hidden="false" customHeight="false" outlineLevel="0" collapsed="false">
      <c r="A11348" s="0" t="n">
        <v>202506</v>
      </c>
      <c r="B11348" s="0" t="n">
        <v>202506</v>
      </c>
      <c r="C11348" s="37" t="s">
        <v>112</v>
      </c>
      <c r="D11348" s="37" t="s">
        <v>243</v>
      </c>
      <c r="E11348" s="0" t="n">
        <v>1</v>
      </c>
      <c r="F11348" s="38" t="s">
        <v>70</v>
      </c>
      <c r="G11348" s="37" t="s">
        <v>737</v>
      </c>
      <c r="H11348" s="0" t="n">
        <v>604968</v>
      </c>
      <c r="I11348" s="0" t="n">
        <v>142037</v>
      </c>
      <c r="J11348" s="0" t="n">
        <v>13346</v>
      </c>
    </row>
    <row r="11349" customFormat="false" ht="15" hidden="false" customHeight="false" outlineLevel="0" collapsed="false">
      <c r="A11349" s="0" t="n">
        <v>202506</v>
      </c>
      <c r="B11349" s="0" t="n">
        <v>202506</v>
      </c>
      <c r="C11349" s="37" t="s">
        <v>98</v>
      </c>
      <c r="D11349" s="37" t="s">
        <v>298</v>
      </c>
      <c r="E11349" s="0" t="n">
        <v>1</v>
      </c>
      <c r="F11349" s="38" t="s">
        <v>70</v>
      </c>
      <c r="G11349" s="37" t="s">
        <v>738</v>
      </c>
      <c r="H11349" s="0" t="n">
        <v>5783148</v>
      </c>
      <c r="I11349" s="0" t="n">
        <v>1925627</v>
      </c>
      <c r="J11349" s="0" t="n">
        <v>-310264</v>
      </c>
    </row>
    <row r="11350" customFormat="false" ht="15" hidden="false" customHeight="false" outlineLevel="0" collapsed="false">
      <c r="A11350" s="0" t="n">
        <v>202506</v>
      </c>
      <c r="B11350" s="0" t="n">
        <v>202506</v>
      </c>
      <c r="C11350" s="37" t="s">
        <v>178</v>
      </c>
      <c r="D11350" s="37" t="s">
        <v>253</v>
      </c>
      <c r="E11350" s="0" t="n">
        <v>1</v>
      </c>
      <c r="F11350" s="38" t="s">
        <v>70</v>
      </c>
      <c r="G11350" s="37" t="s">
        <v>739</v>
      </c>
      <c r="H11350" s="0" t="n">
        <v>2064143</v>
      </c>
      <c r="I11350" s="0" t="n">
        <v>358335</v>
      </c>
      <c r="J11350" s="0" t="n">
        <v>21099</v>
      </c>
    </row>
    <row r="11351" customFormat="false" ht="15" hidden="false" customHeight="false" outlineLevel="0" collapsed="false">
      <c r="A11351" s="0" t="n">
        <v>202506</v>
      </c>
      <c r="B11351" s="0" t="n">
        <v>202506</v>
      </c>
      <c r="C11351" s="37" t="s">
        <v>136</v>
      </c>
      <c r="D11351" s="37" t="s">
        <v>159</v>
      </c>
      <c r="E11351" s="0" t="n">
        <v>1</v>
      </c>
      <c r="F11351" s="38" t="s">
        <v>70</v>
      </c>
      <c r="G11351" s="37" t="s">
        <v>740</v>
      </c>
      <c r="H11351" s="0" t="n">
        <v>703781</v>
      </c>
      <c r="I11351" s="0" t="n">
        <v>130733</v>
      </c>
      <c r="J11351" s="0" t="n">
        <v>8733</v>
      </c>
    </row>
    <row r="11352" customFormat="false" ht="15" hidden="false" customHeight="false" outlineLevel="0" collapsed="false">
      <c r="A11352" s="0" t="n">
        <v>202506</v>
      </c>
      <c r="B11352" s="0" t="n">
        <v>202506</v>
      </c>
      <c r="C11352" s="37" t="s">
        <v>124</v>
      </c>
      <c r="D11352" s="37" t="s">
        <v>412</v>
      </c>
      <c r="E11352" s="0" t="n">
        <v>1</v>
      </c>
      <c r="F11352" s="38" t="s">
        <v>70</v>
      </c>
      <c r="G11352" s="37" t="s">
        <v>741</v>
      </c>
      <c r="H11352" s="0" t="n">
        <v>2471035</v>
      </c>
      <c r="I11352" s="0" t="n">
        <v>282837</v>
      </c>
      <c r="J11352" s="0" t="n">
        <v>-10201</v>
      </c>
    </row>
    <row r="11353" customFormat="false" ht="15" hidden="false" customHeight="false" outlineLevel="0" collapsed="false">
      <c r="A11353" s="0" t="n">
        <v>202506</v>
      </c>
      <c r="B11353" s="0" t="n">
        <v>202506</v>
      </c>
      <c r="C11353" s="37" t="s">
        <v>124</v>
      </c>
      <c r="D11353" s="37" t="s">
        <v>452</v>
      </c>
      <c r="E11353" s="0" t="n">
        <v>1</v>
      </c>
      <c r="F11353" s="38" t="s">
        <v>70</v>
      </c>
      <c r="G11353" s="37" t="s">
        <v>742</v>
      </c>
      <c r="H11353" s="0" t="n">
        <v>122926</v>
      </c>
      <c r="I11353" s="0" t="n">
        <v>27730</v>
      </c>
      <c r="J11353" s="0" t="n">
        <v>1159</v>
      </c>
    </row>
    <row r="11354" customFormat="false" ht="15" hidden="false" customHeight="false" outlineLevel="0" collapsed="false">
      <c r="A11354" s="0" t="n">
        <v>202506</v>
      </c>
      <c r="B11354" s="0" t="n">
        <v>202506</v>
      </c>
      <c r="C11354" s="37" t="s">
        <v>184</v>
      </c>
      <c r="D11354" s="37" t="s">
        <v>655</v>
      </c>
      <c r="E11354" s="0" t="n">
        <v>1</v>
      </c>
      <c r="F11354" s="38" t="s">
        <v>70</v>
      </c>
      <c r="G11354" s="37" t="s">
        <v>743</v>
      </c>
      <c r="H11354" s="0" t="n">
        <v>1191746</v>
      </c>
      <c r="I11354" s="0" t="n">
        <v>446281</v>
      </c>
      <c r="J11354" s="0" t="n">
        <v>85682</v>
      </c>
    </row>
    <row r="11355" customFormat="false" ht="15" hidden="false" customHeight="false" outlineLevel="0" collapsed="false">
      <c r="A11355" s="0" t="n">
        <v>202506</v>
      </c>
      <c r="B11355" s="0" t="n">
        <v>202506</v>
      </c>
      <c r="C11355" s="37" t="s">
        <v>124</v>
      </c>
      <c r="D11355" s="37" t="s">
        <v>744</v>
      </c>
      <c r="E11355" s="0" t="n">
        <v>1</v>
      </c>
      <c r="F11355" s="38" t="s">
        <v>70</v>
      </c>
      <c r="G11355" s="37" t="s">
        <v>745</v>
      </c>
      <c r="H11355" s="0" t="n">
        <v>8610689</v>
      </c>
      <c r="I11355" s="0" t="n">
        <v>2123305</v>
      </c>
      <c r="J11355" s="0" t="n">
        <v>422973</v>
      </c>
    </row>
    <row r="11356" customFormat="false" ht="15" hidden="false" customHeight="false" outlineLevel="0" collapsed="false">
      <c r="A11356" s="0" t="n">
        <v>202506</v>
      </c>
      <c r="B11356" s="0" t="n">
        <v>202506</v>
      </c>
      <c r="C11356" s="37" t="s">
        <v>136</v>
      </c>
      <c r="D11356" s="37" t="s">
        <v>603</v>
      </c>
      <c r="E11356" s="0" t="n">
        <v>1</v>
      </c>
      <c r="F11356" s="38" t="s">
        <v>70</v>
      </c>
      <c r="G11356" s="37" t="s">
        <v>746</v>
      </c>
      <c r="H11356" s="0" t="n">
        <v>1801455</v>
      </c>
      <c r="I11356" s="0" t="n">
        <v>186664</v>
      </c>
      <c r="J11356" s="0" t="n">
        <v>4981</v>
      </c>
    </row>
    <row r="11357" customFormat="false" ht="15" hidden="false" customHeight="false" outlineLevel="0" collapsed="false">
      <c r="A11357" s="0" t="n">
        <v>202506</v>
      </c>
      <c r="B11357" s="0" t="n">
        <v>202506</v>
      </c>
      <c r="C11357" s="37" t="s">
        <v>109</v>
      </c>
      <c r="D11357" s="37" t="s">
        <v>99</v>
      </c>
      <c r="E11357" s="0" t="n">
        <v>1</v>
      </c>
      <c r="F11357" s="38" t="s">
        <v>70</v>
      </c>
      <c r="G11357" s="37" t="s">
        <v>747</v>
      </c>
      <c r="H11357" s="0" t="n">
        <v>1774026</v>
      </c>
      <c r="I11357" s="0" t="n">
        <v>433403</v>
      </c>
      <c r="J11357" s="0" t="n">
        <v>57360</v>
      </c>
    </row>
    <row r="11358" customFormat="false" ht="15" hidden="false" customHeight="false" outlineLevel="0" collapsed="false">
      <c r="A11358" s="0" t="n">
        <v>202506</v>
      </c>
      <c r="B11358" s="0" t="n">
        <v>202506</v>
      </c>
      <c r="C11358" s="37" t="s">
        <v>178</v>
      </c>
      <c r="D11358" s="37" t="s">
        <v>107</v>
      </c>
      <c r="E11358" s="0" t="n">
        <v>1</v>
      </c>
      <c r="F11358" s="38" t="s">
        <v>70</v>
      </c>
      <c r="G11358" s="37" t="s">
        <v>748</v>
      </c>
      <c r="H11358" s="0" t="n">
        <v>2698681</v>
      </c>
      <c r="I11358" s="0" t="n">
        <v>847661</v>
      </c>
      <c r="J11358" s="0" t="n">
        <v>-59209</v>
      </c>
    </row>
    <row r="11359" customFormat="false" ht="15" hidden="false" customHeight="false" outlineLevel="0" collapsed="false">
      <c r="A11359" s="0" t="n">
        <v>202506</v>
      </c>
      <c r="B11359" s="0" t="n">
        <v>202506</v>
      </c>
      <c r="C11359" s="37" t="s">
        <v>136</v>
      </c>
      <c r="D11359" s="37" t="s">
        <v>723</v>
      </c>
      <c r="E11359" s="0" t="n">
        <v>1</v>
      </c>
      <c r="F11359" s="38" t="s">
        <v>70</v>
      </c>
      <c r="G11359" s="37" t="s">
        <v>749</v>
      </c>
      <c r="H11359" s="0" t="n">
        <v>3442058</v>
      </c>
      <c r="I11359" s="0" t="n">
        <v>578145</v>
      </c>
      <c r="J11359" s="0" t="n">
        <v>29129</v>
      </c>
    </row>
    <row r="11360" customFormat="false" ht="15" hidden="false" customHeight="false" outlineLevel="0" collapsed="false">
      <c r="A11360" s="0" t="n">
        <v>202506</v>
      </c>
      <c r="B11360" s="0" t="n">
        <v>202506</v>
      </c>
      <c r="C11360" s="37" t="s">
        <v>98</v>
      </c>
      <c r="D11360" s="37" t="s">
        <v>208</v>
      </c>
      <c r="E11360" s="0" t="n">
        <v>1</v>
      </c>
      <c r="F11360" s="38" t="s">
        <v>70</v>
      </c>
      <c r="G11360" s="37" t="s">
        <v>750</v>
      </c>
      <c r="H11360" s="0" t="n">
        <v>103666</v>
      </c>
      <c r="I11360" s="0" t="n">
        <v>23759</v>
      </c>
      <c r="J11360" s="0" t="n">
        <v>2449</v>
      </c>
    </row>
    <row r="11361" customFormat="false" ht="15" hidden="false" customHeight="false" outlineLevel="0" collapsed="false">
      <c r="A11361" s="0" t="n">
        <v>202506</v>
      </c>
      <c r="B11361" s="0" t="n">
        <v>202506</v>
      </c>
      <c r="C11361" s="37" t="s">
        <v>149</v>
      </c>
      <c r="D11361" s="37" t="s">
        <v>385</v>
      </c>
      <c r="E11361" s="0" t="n">
        <v>1</v>
      </c>
      <c r="F11361" s="38" t="s">
        <v>70</v>
      </c>
      <c r="G11361" s="37" t="s">
        <v>751</v>
      </c>
      <c r="H11361" s="0" t="n">
        <v>239771</v>
      </c>
      <c r="I11361" s="0" t="n">
        <v>30029</v>
      </c>
      <c r="J11361" s="0" t="n">
        <v>6988</v>
      </c>
    </row>
    <row r="11362" customFormat="false" ht="15" hidden="false" customHeight="false" outlineLevel="0" collapsed="false">
      <c r="A11362" s="0" t="n">
        <v>202506</v>
      </c>
      <c r="B11362" s="0" t="n">
        <v>202506</v>
      </c>
      <c r="C11362" s="37" t="s">
        <v>115</v>
      </c>
      <c r="D11362" s="37" t="s">
        <v>476</v>
      </c>
      <c r="E11362" s="0" t="n">
        <v>1</v>
      </c>
      <c r="F11362" s="38" t="s">
        <v>70</v>
      </c>
      <c r="G11362" s="37" t="s">
        <v>752</v>
      </c>
      <c r="H11362" s="0" t="n">
        <v>1681552</v>
      </c>
      <c r="I11362" s="0" t="n">
        <v>251962</v>
      </c>
      <c r="J11362" s="0" t="n">
        <v>50211</v>
      </c>
    </row>
    <row r="11363" customFormat="false" ht="15" hidden="false" customHeight="false" outlineLevel="0" collapsed="false">
      <c r="A11363" s="0" t="n">
        <v>202506</v>
      </c>
      <c r="B11363" s="0" t="n">
        <v>202506</v>
      </c>
      <c r="C11363" s="37" t="s">
        <v>101</v>
      </c>
      <c r="D11363" s="37" t="s">
        <v>425</v>
      </c>
      <c r="E11363" s="0" t="n">
        <v>1</v>
      </c>
      <c r="F11363" s="38" t="s">
        <v>70</v>
      </c>
      <c r="G11363" s="37" t="s">
        <v>753</v>
      </c>
      <c r="H11363" s="0" t="n">
        <v>444093</v>
      </c>
      <c r="I11363" s="0" t="n">
        <v>85944</v>
      </c>
      <c r="J11363" s="0" t="n">
        <v>8671</v>
      </c>
    </row>
    <row r="11364" customFormat="false" ht="15" hidden="false" customHeight="false" outlineLevel="0" collapsed="false">
      <c r="A11364" s="0" t="n">
        <v>202506</v>
      </c>
      <c r="B11364" s="0" t="n">
        <v>202506</v>
      </c>
      <c r="C11364" s="37" t="s">
        <v>124</v>
      </c>
      <c r="D11364" s="37" t="s">
        <v>243</v>
      </c>
      <c r="E11364" s="0" t="n">
        <v>1</v>
      </c>
      <c r="F11364" s="38" t="s">
        <v>70</v>
      </c>
      <c r="G11364" s="37" t="s">
        <v>754</v>
      </c>
      <c r="H11364" s="0" t="n">
        <v>5575341</v>
      </c>
      <c r="I11364" s="0" t="n">
        <v>2114981</v>
      </c>
      <c r="J11364" s="0" t="n">
        <v>-23587</v>
      </c>
    </row>
    <row r="11365" customFormat="false" ht="15" hidden="false" customHeight="false" outlineLevel="0" collapsed="false">
      <c r="A11365" s="0" t="n">
        <v>202506</v>
      </c>
      <c r="B11365" s="0" t="n">
        <v>202506</v>
      </c>
      <c r="C11365" s="37" t="s">
        <v>136</v>
      </c>
      <c r="D11365" s="37" t="s">
        <v>300</v>
      </c>
      <c r="E11365" s="0" t="n">
        <v>1</v>
      </c>
      <c r="F11365" s="38" t="s">
        <v>70</v>
      </c>
      <c r="G11365" s="37" t="s">
        <v>755</v>
      </c>
      <c r="H11365" s="0" t="n">
        <v>861065</v>
      </c>
      <c r="I11365" s="0" t="n">
        <v>187419</v>
      </c>
      <c r="J11365" s="0" t="n">
        <v>40455</v>
      </c>
    </row>
    <row r="11366" customFormat="false" ht="15" hidden="false" customHeight="false" outlineLevel="0" collapsed="false">
      <c r="A11366" s="0" t="n">
        <v>202506</v>
      </c>
      <c r="B11366" s="0" t="n">
        <v>202506</v>
      </c>
      <c r="C11366" s="37" t="s">
        <v>178</v>
      </c>
      <c r="D11366" s="37" t="s">
        <v>756</v>
      </c>
      <c r="E11366" s="0" t="n">
        <v>1</v>
      </c>
      <c r="F11366" s="38" t="s">
        <v>70</v>
      </c>
      <c r="G11366" s="37" t="s">
        <v>757</v>
      </c>
      <c r="H11366" s="0" t="n">
        <v>99484</v>
      </c>
      <c r="I11366" s="0" t="n">
        <v>9757</v>
      </c>
      <c r="J11366" s="0" t="n">
        <v>449</v>
      </c>
    </row>
    <row r="11367" customFormat="false" ht="15" hidden="false" customHeight="false" outlineLevel="0" collapsed="false">
      <c r="A11367" s="0" t="n">
        <v>202506</v>
      </c>
      <c r="B11367" s="0" t="n">
        <v>202506</v>
      </c>
      <c r="C11367" s="37" t="s">
        <v>152</v>
      </c>
      <c r="D11367" s="37" t="s">
        <v>420</v>
      </c>
      <c r="E11367" s="0" t="n">
        <v>1</v>
      </c>
      <c r="F11367" s="38" t="s">
        <v>70</v>
      </c>
      <c r="G11367" s="37" t="s">
        <v>758</v>
      </c>
      <c r="H11367" s="0" t="n">
        <v>253924</v>
      </c>
      <c r="I11367" s="0" t="n">
        <v>145533</v>
      </c>
      <c r="J11367" s="0" t="n">
        <v>18170</v>
      </c>
    </row>
    <row r="11368" customFormat="false" ht="15" hidden="false" customHeight="false" outlineLevel="0" collapsed="false">
      <c r="A11368" s="0" t="n">
        <v>202506</v>
      </c>
      <c r="B11368" s="0" t="n">
        <v>202506</v>
      </c>
      <c r="C11368" s="37" t="s">
        <v>115</v>
      </c>
      <c r="D11368" s="37" t="s">
        <v>626</v>
      </c>
      <c r="E11368" s="0" t="n">
        <v>1</v>
      </c>
      <c r="F11368" s="38" t="s">
        <v>70</v>
      </c>
      <c r="G11368" s="37" t="s">
        <v>759</v>
      </c>
      <c r="H11368" s="0" t="n">
        <v>53739</v>
      </c>
      <c r="I11368" s="0" t="n">
        <v>13228</v>
      </c>
      <c r="J11368" s="0" t="n">
        <v>896</v>
      </c>
    </row>
    <row r="11369" customFormat="false" ht="15" hidden="false" customHeight="false" outlineLevel="0" collapsed="false">
      <c r="A11369" s="0" t="n">
        <v>202506</v>
      </c>
      <c r="B11369" s="0" t="n">
        <v>202506</v>
      </c>
      <c r="C11369" s="37" t="s">
        <v>184</v>
      </c>
      <c r="D11369" s="37" t="s">
        <v>425</v>
      </c>
      <c r="E11369" s="0" t="n">
        <v>1</v>
      </c>
      <c r="F11369" s="38" t="s">
        <v>70</v>
      </c>
      <c r="G11369" s="37" t="s">
        <v>760</v>
      </c>
      <c r="H11369" s="0" t="n">
        <v>1090007</v>
      </c>
      <c r="I11369" s="0" t="n">
        <v>277837</v>
      </c>
      <c r="J11369" s="0" t="n">
        <v>77579</v>
      </c>
    </row>
    <row r="11370" customFormat="false" ht="15" hidden="false" customHeight="false" outlineLevel="0" collapsed="false">
      <c r="A11370" s="0" t="n">
        <v>202506</v>
      </c>
      <c r="B11370" s="0" t="n">
        <v>202506</v>
      </c>
      <c r="C11370" s="37" t="s">
        <v>95</v>
      </c>
      <c r="D11370" s="37" t="s">
        <v>618</v>
      </c>
      <c r="E11370" s="0" t="n">
        <v>1</v>
      </c>
      <c r="F11370" s="38" t="s">
        <v>70</v>
      </c>
      <c r="G11370" s="37" t="s">
        <v>761</v>
      </c>
      <c r="H11370" s="0" t="n">
        <v>879281</v>
      </c>
      <c r="I11370" s="0" t="n">
        <v>194723</v>
      </c>
      <c r="J11370" s="0" t="n">
        <v>3699</v>
      </c>
    </row>
    <row r="11371" customFormat="false" ht="15" hidden="false" customHeight="false" outlineLevel="0" collapsed="false">
      <c r="A11371" s="0" t="n">
        <v>202506</v>
      </c>
      <c r="B11371" s="0" t="n">
        <v>202506</v>
      </c>
      <c r="C11371" s="37" t="s">
        <v>152</v>
      </c>
      <c r="D11371" s="37" t="s">
        <v>372</v>
      </c>
      <c r="E11371" s="0" t="n">
        <v>1</v>
      </c>
      <c r="F11371" s="38" t="s">
        <v>70</v>
      </c>
      <c r="G11371" s="37" t="s">
        <v>762</v>
      </c>
      <c r="H11371" s="0" t="n">
        <v>409397</v>
      </c>
      <c r="I11371" s="0" t="n">
        <v>104057</v>
      </c>
      <c r="J11371" s="0" t="n">
        <v>17859</v>
      </c>
    </row>
    <row r="11372" customFormat="false" ht="15" hidden="false" customHeight="false" outlineLevel="0" collapsed="false">
      <c r="A11372" s="0" t="n">
        <v>202506</v>
      </c>
      <c r="B11372" s="0" t="n">
        <v>202506</v>
      </c>
      <c r="C11372" s="37" t="s">
        <v>158</v>
      </c>
      <c r="D11372" s="37" t="s">
        <v>461</v>
      </c>
      <c r="E11372" s="0" t="n">
        <v>1</v>
      </c>
      <c r="F11372" s="38" t="s">
        <v>70</v>
      </c>
      <c r="G11372" s="37" t="s">
        <v>763</v>
      </c>
      <c r="H11372" s="0" t="n">
        <v>6346196</v>
      </c>
      <c r="I11372" s="0" t="n">
        <v>1722744</v>
      </c>
      <c r="J11372" s="0" t="n">
        <v>122934</v>
      </c>
    </row>
    <row r="11373" customFormat="false" ht="15" hidden="false" customHeight="false" outlineLevel="0" collapsed="false">
      <c r="A11373" s="0" t="n">
        <v>202506</v>
      </c>
      <c r="B11373" s="0" t="n">
        <v>202506</v>
      </c>
      <c r="C11373" s="37" t="s">
        <v>106</v>
      </c>
      <c r="D11373" s="37" t="s">
        <v>116</v>
      </c>
      <c r="E11373" s="0" t="n">
        <v>1</v>
      </c>
      <c r="F11373" s="38" t="s">
        <v>70</v>
      </c>
      <c r="G11373" s="37" t="s">
        <v>764</v>
      </c>
      <c r="H11373" s="0" t="n">
        <v>5645226</v>
      </c>
      <c r="I11373" s="0" t="n">
        <v>903065</v>
      </c>
      <c r="J11373" s="0" t="n">
        <v>123639</v>
      </c>
    </row>
    <row r="11374" customFormat="false" ht="15" hidden="false" customHeight="false" outlineLevel="0" collapsed="false">
      <c r="A11374" s="0" t="n">
        <v>202506</v>
      </c>
      <c r="B11374" s="0" t="n">
        <v>202506</v>
      </c>
      <c r="C11374" s="37" t="s">
        <v>109</v>
      </c>
      <c r="D11374" s="37" t="s">
        <v>540</v>
      </c>
      <c r="E11374" s="0" t="n">
        <v>1</v>
      </c>
      <c r="F11374" s="38" t="s">
        <v>70</v>
      </c>
      <c r="G11374" s="37" t="s">
        <v>765</v>
      </c>
      <c r="H11374" s="0" t="n">
        <v>1343515</v>
      </c>
      <c r="I11374" s="0" t="n">
        <v>187934</v>
      </c>
      <c r="J11374" s="0" t="n">
        <v>45480</v>
      </c>
    </row>
    <row r="11375" customFormat="false" ht="15" hidden="false" customHeight="false" outlineLevel="0" collapsed="false">
      <c r="A11375" s="0" t="n">
        <v>202506</v>
      </c>
      <c r="B11375" s="0" t="n">
        <v>202506</v>
      </c>
      <c r="C11375" s="37" t="s">
        <v>178</v>
      </c>
      <c r="D11375" s="37" t="s">
        <v>364</v>
      </c>
      <c r="E11375" s="0" t="n">
        <v>1</v>
      </c>
      <c r="F11375" s="38" t="s">
        <v>70</v>
      </c>
      <c r="G11375" s="37" t="s">
        <v>766</v>
      </c>
      <c r="H11375" s="0" t="n">
        <v>79531</v>
      </c>
      <c r="I11375" s="0" t="n">
        <v>12815</v>
      </c>
      <c r="J11375" s="0" t="n">
        <v>-1544</v>
      </c>
    </row>
    <row r="11376" customFormat="false" ht="15" hidden="false" customHeight="false" outlineLevel="0" collapsed="false">
      <c r="A11376" s="0" t="n">
        <v>202506</v>
      </c>
      <c r="B11376" s="0" t="n">
        <v>202506</v>
      </c>
      <c r="C11376" s="37" t="s">
        <v>184</v>
      </c>
      <c r="D11376" s="37" t="s">
        <v>571</v>
      </c>
      <c r="E11376" s="0" t="n">
        <v>1</v>
      </c>
      <c r="F11376" s="38" t="s">
        <v>70</v>
      </c>
      <c r="G11376" s="37" t="s">
        <v>767</v>
      </c>
      <c r="H11376" s="0" t="n">
        <v>2731843</v>
      </c>
      <c r="I11376" s="0" t="n">
        <v>477584</v>
      </c>
      <c r="J11376" s="0" t="n">
        <v>35084</v>
      </c>
    </row>
    <row r="11377" customFormat="false" ht="15" hidden="false" customHeight="false" outlineLevel="0" collapsed="false">
      <c r="A11377" s="0" t="n">
        <v>202506</v>
      </c>
      <c r="B11377" s="0" t="n">
        <v>202506</v>
      </c>
      <c r="C11377" s="37" t="s">
        <v>136</v>
      </c>
      <c r="D11377" s="37" t="s">
        <v>509</v>
      </c>
      <c r="E11377" s="0" t="n">
        <v>1</v>
      </c>
      <c r="F11377" s="38" t="s">
        <v>70</v>
      </c>
      <c r="G11377" s="37" t="s">
        <v>768</v>
      </c>
      <c r="H11377" s="0" t="n">
        <v>2342431</v>
      </c>
      <c r="I11377" s="0" t="n">
        <v>507157</v>
      </c>
      <c r="J11377" s="0" t="n">
        <v>-4771</v>
      </c>
    </row>
    <row r="11378" customFormat="false" ht="15" hidden="false" customHeight="false" outlineLevel="0" collapsed="false">
      <c r="A11378" s="0" t="n">
        <v>202506</v>
      </c>
      <c r="B11378" s="0" t="n">
        <v>202506</v>
      </c>
      <c r="C11378" s="37" t="s">
        <v>136</v>
      </c>
      <c r="D11378" s="37" t="s">
        <v>258</v>
      </c>
      <c r="E11378" s="0" t="n">
        <v>1</v>
      </c>
      <c r="F11378" s="38" t="s">
        <v>70</v>
      </c>
      <c r="G11378" s="37" t="s">
        <v>769</v>
      </c>
      <c r="H11378" s="0" t="n">
        <v>1264006</v>
      </c>
      <c r="I11378" s="0" t="n">
        <v>267449</v>
      </c>
      <c r="J11378" s="0" t="n">
        <v>33317</v>
      </c>
    </row>
    <row r="11379" customFormat="false" ht="15" hidden="false" customHeight="false" outlineLevel="0" collapsed="false">
      <c r="A11379" s="0" t="n">
        <v>202506</v>
      </c>
      <c r="B11379" s="0" t="n">
        <v>202506</v>
      </c>
      <c r="C11379" s="37" t="s">
        <v>115</v>
      </c>
      <c r="D11379" s="37" t="s">
        <v>288</v>
      </c>
      <c r="E11379" s="0" t="n">
        <v>1</v>
      </c>
      <c r="F11379" s="38" t="s">
        <v>70</v>
      </c>
      <c r="G11379" s="37" t="s">
        <v>770</v>
      </c>
      <c r="H11379" s="0" t="n">
        <v>4916976</v>
      </c>
      <c r="I11379" s="0" t="n">
        <v>1300932</v>
      </c>
      <c r="J11379" s="0" t="n">
        <v>194012</v>
      </c>
    </row>
    <row r="11380" customFormat="false" ht="15" hidden="false" customHeight="false" outlineLevel="0" collapsed="false">
      <c r="A11380" s="0" t="n">
        <v>202506</v>
      </c>
      <c r="B11380" s="0" t="n">
        <v>202506</v>
      </c>
      <c r="C11380" s="37" t="s">
        <v>109</v>
      </c>
      <c r="D11380" s="37" t="s">
        <v>412</v>
      </c>
      <c r="E11380" s="0" t="n">
        <v>1</v>
      </c>
      <c r="F11380" s="38" t="s">
        <v>70</v>
      </c>
      <c r="G11380" s="37" t="s">
        <v>771</v>
      </c>
      <c r="H11380" s="0" t="n">
        <v>385178</v>
      </c>
      <c r="I11380" s="0" t="n">
        <v>86445</v>
      </c>
      <c r="J11380" s="0" t="n">
        <v>2849</v>
      </c>
    </row>
    <row r="11381" customFormat="false" ht="15" hidden="false" customHeight="false" outlineLevel="0" collapsed="false">
      <c r="A11381" s="0" t="n">
        <v>202506</v>
      </c>
      <c r="B11381" s="0" t="n">
        <v>202506</v>
      </c>
      <c r="C11381" s="37" t="s">
        <v>98</v>
      </c>
      <c r="D11381" s="37" t="s">
        <v>233</v>
      </c>
      <c r="E11381" s="0" t="n">
        <v>1</v>
      </c>
      <c r="F11381" s="38" t="s">
        <v>70</v>
      </c>
      <c r="G11381" s="37" t="s">
        <v>772</v>
      </c>
      <c r="H11381" s="0" t="n">
        <v>14288555</v>
      </c>
      <c r="I11381" s="0" t="n">
        <v>2963216</v>
      </c>
      <c r="J11381" s="0" t="n">
        <v>82362</v>
      </c>
    </row>
    <row r="11382" customFormat="false" ht="15" hidden="false" customHeight="false" outlineLevel="0" collapsed="false">
      <c r="A11382" s="0" t="n">
        <v>202506</v>
      </c>
      <c r="B11382" s="0" t="n">
        <v>202506</v>
      </c>
      <c r="C11382" s="37" t="s">
        <v>178</v>
      </c>
      <c r="D11382" s="37" t="s">
        <v>294</v>
      </c>
      <c r="E11382" s="0" t="n">
        <v>1</v>
      </c>
      <c r="F11382" s="38" t="s">
        <v>70</v>
      </c>
      <c r="G11382" s="37" t="s">
        <v>773</v>
      </c>
      <c r="H11382" s="0" t="n">
        <v>417526</v>
      </c>
      <c r="I11382" s="0" t="n">
        <v>135838</v>
      </c>
      <c r="J11382" s="0" t="n">
        <v>13636</v>
      </c>
    </row>
    <row r="11383" customFormat="false" ht="15" hidden="false" customHeight="false" outlineLevel="0" collapsed="false">
      <c r="A11383" s="0" t="n">
        <v>202506</v>
      </c>
      <c r="B11383" s="0" t="n">
        <v>202506</v>
      </c>
      <c r="C11383" s="37" t="s">
        <v>149</v>
      </c>
      <c r="D11383" s="37" t="s">
        <v>130</v>
      </c>
      <c r="E11383" s="0" t="n">
        <v>1</v>
      </c>
      <c r="F11383" s="38" t="s">
        <v>70</v>
      </c>
      <c r="G11383" s="37" t="s">
        <v>774</v>
      </c>
      <c r="H11383" s="0" t="n">
        <v>4924824</v>
      </c>
      <c r="I11383" s="0" t="n">
        <v>1969406</v>
      </c>
      <c r="J11383" s="0" t="n">
        <v>-93193</v>
      </c>
    </row>
    <row r="11384" customFormat="false" ht="15" hidden="false" customHeight="false" outlineLevel="0" collapsed="false">
      <c r="A11384" s="0" t="n">
        <v>202506</v>
      </c>
      <c r="B11384" s="0" t="n">
        <v>202506</v>
      </c>
      <c r="C11384" s="37" t="s">
        <v>109</v>
      </c>
      <c r="D11384" s="37" t="s">
        <v>139</v>
      </c>
      <c r="E11384" s="0" t="n">
        <v>1</v>
      </c>
      <c r="F11384" s="38" t="s">
        <v>70</v>
      </c>
      <c r="G11384" s="37" t="s">
        <v>775</v>
      </c>
      <c r="H11384" s="0" t="n">
        <v>218337</v>
      </c>
      <c r="I11384" s="0" t="n">
        <v>25317</v>
      </c>
      <c r="J11384" s="0" t="n">
        <v>2869</v>
      </c>
    </row>
    <row r="11385" customFormat="false" ht="15" hidden="false" customHeight="false" outlineLevel="0" collapsed="false">
      <c r="A11385" s="0" t="n">
        <v>202506</v>
      </c>
      <c r="B11385" s="0" t="n">
        <v>202506</v>
      </c>
      <c r="C11385" s="37" t="s">
        <v>106</v>
      </c>
      <c r="D11385" s="37" t="s">
        <v>776</v>
      </c>
      <c r="E11385" s="0" t="n">
        <v>1</v>
      </c>
      <c r="F11385" s="38" t="s">
        <v>70</v>
      </c>
      <c r="G11385" s="37" t="s">
        <v>777</v>
      </c>
      <c r="H11385" s="0" t="n">
        <v>283387</v>
      </c>
      <c r="I11385" s="0" t="n">
        <v>121076</v>
      </c>
      <c r="J11385" s="0" t="n">
        <v>-214</v>
      </c>
    </row>
    <row r="11386" customFormat="false" ht="15" hidden="false" customHeight="false" outlineLevel="0" collapsed="false">
      <c r="A11386" s="0" t="n">
        <v>202506</v>
      </c>
      <c r="B11386" s="0" t="n">
        <v>202506</v>
      </c>
      <c r="C11386" s="37" t="s">
        <v>109</v>
      </c>
      <c r="D11386" s="37" t="s">
        <v>396</v>
      </c>
      <c r="E11386" s="0" t="n">
        <v>1</v>
      </c>
      <c r="F11386" s="38" t="s">
        <v>70</v>
      </c>
      <c r="G11386" s="37" t="s">
        <v>778</v>
      </c>
      <c r="H11386" s="0" t="n">
        <v>7789848</v>
      </c>
      <c r="I11386" s="0" t="n">
        <v>2447308</v>
      </c>
      <c r="J11386" s="0" t="n">
        <v>375331</v>
      </c>
    </row>
    <row r="11387" customFormat="false" ht="15" hidden="false" customHeight="false" outlineLevel="0" collapsed="false">
      <c r="A11387" s="0" t="n">
        <v>202506</v>
      </c>
      <c r="B11387" s="0" t="n">
        <v>202506</v>
      </c>
      <c r="C11387" s="37" t="s">
        <v>106</v>
      </c>
      <c r="D11387" s="37" t="s">
        <v>189</v>
      </c>
      <c r="E11387" s="0" t="n">
        <v>1</v>
      </c>
      <c r="F11387" s="38" t="s">
        <v>70</v>
      </c>
      <c r="G11387" s="37" t="s">
        <v>779</v>
      </c>
      <c r="H11387" s="0" t="n">
        <v>1283528</v>
      </c>
      <c r="I11387" s="0" t="n">
        <v>361870</v>
      </c>
      <c r="J11387" s="0" t="n">
        <v>-18741</v>
      </c>
    </row>
    <row r="11388" customFormat="false" ht="15" hidden="false" customHeight="false" outlineLevel="0" collapsed="false">
      <c r="A11388" s="0" t="n">
        <v>202506</v>
      </c>
      <c r="B11388" s="0" t="n">
        <v>202506</v>
      </c>
      <c r="C11388" s="37" t="s">
        <v>152</v>
      </c>
      <c r="D11388" s="37" t="s">
        <v>320</v>
      </c>
      <c r="E11388" s="0" t="n">
        <v>1</v>
      </c>
      <c r="F11388" s="38" t="s">
        <v>70</v>
      </c>
      <c r="G11388" s="37" t="s">
        <v>780</v>
      </c>
      <c r="H11388" s="0" t="n">
        <v>2931831</v>
      </c>
      <c r="I11388" s="0" t="n">
        <v>652818</v>
      </c>
      <c r="J11388" s="0" t="n">
        <v>15193</v>
      </c>
    </row>
    <row r="11389" customFormat="false" ht="15" hidden="false" customHeight="false" outlineLevel="0" collapsed="false">
      <c r="A11389" s="0" t="n">
        <v>202506</v>
      </c>
      <c r="B11389" s="0" t="n">
        <v>202506</v>
      </c>
      <c r="C11389" s="37" t="s">
        <v>95</v>
      </c>
      <c r="D11389" s="37" t="s">
        <v>693</v>
      </c>
      <c r="E11389" s="0" t="n">
        <v>1</v>
      </c>
      <c r="F11389" s="38" t="s">
        <v>70</v>
      </c>
      <c r="G11389" s="37" t="s">
        <v>781</v>
      </c>
      <c r="H11389" s="0" t="n">
        <v>2265164</v>
      </c>
      <c r="I11389" s="0" t="n">
        <v>701247</v>
      </c>
      <c r="J11389" s="0" t="n">
        <v>3426</v>
      </c>
    </row>
    <row r="11390" customFormat="false" ht="15" hidden="false" customHeight="false" outlineLevel="0" collapsed="false">
      <c r="A11390" s="0" t="n">
        <v>202506</v>
      </c>
      <c r="B11390" s="0" t="n">
        <v>202506</v>
      </c>
      <c r="C11390" s="37" t="s">
        <v>98</v>
      </c>
      <c r="D11390" s="37" t="s">
        <v>369</v>
      </c>
      <c r="E11390" s="0" t="n">
        <v>1</v>
      </c>
      <c r="F11390" s="38" t="s">
        <v>70</v>
      </c>
      <c r="G11390" s="37" t="s">
        <v>782</v>
      </c>
      <c r="H11390" s="0" t="n">
        <v>1336142</v>
      </c>
      <c r="I11390" s="0" t="n">
        <v>280463</v>
      </c>
      <c r="J11390" s="0" t="n">
        <v>14075</v>
      </c>
    </row>
    <row r="11391" customFormat="false" ht="15" hidden="false" customHeight="false" outlineLevel="0" collapsed="false">
      <c r="A11391" s="0" t="n">
        <v>202506</v>
      </c>
      <c r="B11391" s="0" t="n">
        <v>202506</v>
      </c>
      <c r="C11391" s="37" t="s">
        <v>136</v>
      </c>
      <c r="D11391" s="37" t="s">
        <v>719</v>
      </c>
      <c r="E11391" s="0" t="n">
        <v>1</v>
      </c>
      <c r="F11391" s="38" t="s">
        <v>70</v>
      </c>
      <c r="G11391" s="37" t="s">
        <v>783</v>
      </c>
      <c r="H11391" s="0" t="n">
        <v>7270367</v>
      </c>
      <c r="I11391" s="0" t="n">
        <v>4780879</v>
      </c>
      <c r="J11391" s="0" t="n">
        <v>1040482</v>
      </c>
    </row>
    <row r="11392" customFormat="false" ht="15" hidden="false" customHeight="false" outlineLevel="0" collapsed="false">
      <c r="A11392" s="0" t="n">
        <v>202506</v>
      </c>
      <c r="B11392" s="0" t="n">
        <v>202506</v>
      </c>
      <c r="C11392" s="37" t="s">
        <v>101</v>
      </c>
      <c r="D11392" s="37" t="s">
        <v>247</v>
      </c>
      <c r="E11392" s="0" t="n">
        <v>1</v>
      </c>
      <c r="F11392" s="38" t="s">
        <v>70</v>
      </c>
      <c r="G11392" s="37" t="s">
        <v>784</v>
      </c>
      <c r="H11392" s="0" t="n">
        <v>970853</v>
      </c>
      <c r="I11392" s="0" t="n">
        <v>643222</v>
      </c>
      <c r="J11392" s="0" t="n">
        <v>105872</v>
      </c>
    </row>
    <row r="11393" customFormat="false" ht="15" hidden="false" customHeight="false" outlineLevel="0" collapsed="false">
      <c r="A11393" s="0" t="n">
        <v>202506</v>
      </c>
      <c r="B11393" s="0" t="n">
        <v>202506</v>
      </c>
      <c r="C11393" s="37" t="s">
        <v>184</v>
      </c>
      <c r="D11393" s="37" t="s">
        <v>367</v>
      </c>
      <c r="E11393" s="0" t="n">
        <v>1</v>
      </c>
      <c r="F11393" s="38" t="s">
        <v>70</v>
      </c>
      <c r="G11393" s="37" t="s">
        <v>785</v>
      </c>
      <c r="H11393" s="0" t="n">
        <v>153931</v>
      </c>
      <c r="I11393" s="0" t="n">
        <v>60064</v>
      </c>
      <c r="J11393" s="0" t="n">
        <v>1924</v>
      </c>
    </row>
    <row r="11394" customFormat="false" ht="15" hidden="false" customHeight="false" outlineLevel="0" collapsed="false">
      <c r="A11394" s="0" t="n">
        <v>202506</v>
      </c>
      <c r="B11394" s="0" t="n">
        <v>202506</v>
      </c>
      <c r="C11394" s="37" t="s">
        <v>98</v>
      </c>
      <c r="D11394" s="37" t="s">
        <v>376</v>
      </c>
      <c r="E11394" s="0" t="n">
        <v>1</v>
      </c>
      <c r="F11394" s="38" t="s">
        <v>70</v>
      </c>
      <c r="G11394" s="37" t="s">
        <v>786</v>
      </c>
      <c r="H11394" s="0" t="n">
        <v>581567</v>
      </c>
      <c r="I11394" s="0" t="n">
        <v>188763</v>
      </c>
      <c r="J11394" s="0" t="n">
        <v>6030</v>
      </c>
    </row>
    <row r="11395" customFormat="false" ht="15" hidden="false" customHeight="false" outlineLevel="0" collapsed="false">
      <c r="A11395" s="0" t="n">
        <v>202506</v>
      </c>
      <c r="B11395" s="0" t="n">
        <v>202506</v>
      </c>
      <c r="C11395" s="37" t="s">
        <v>158</v>
      </c>
      <c r="D11395" s="37" t="s">
        <v>96</v>
      </c>
      <c r="E11395" s="0" t="n">
        <v>1</v>
      </c>
      <c r="F11395" s="38" t="s">
        <v>70</v>
      </c>
      <c r="G11395" s="37" t="s">
        <v>787</v>
      </c>
      <c r="H11395" s="0" t="n">
        <v>2169152</v>
      </c>
      <c r="I11395" s="0" t="n">
        <v>675324</v>
      </c>
      <c r="J11395" s="0" t="n">
        <v>113813</v>
      </c>
    </row>
    <row r="11396" customFormat="false" ht="15" hidden="false" customHeight="false" outlineLevel="0" collapsed="false">
      <c r="A11396" s="0" t="n">
        <v>202506</v>
      </c>
      <c r="B11396" s="0" t="n">
        <v>202506</v>
      </c>
      <c r="C11396" s="37" t="s">
        <v>115</v>
      </c>
      <c r="D11396" s="37" t="s">
        <v>241</v>
      </c>
      <c r="E11396" s="0" t="n">
        <v>1</v>
      </c>
      <c r="F11396" s="38" t="s">
        <v>70</v>
      </c>
      <c r="G11396" s="37" t="s">
        <v>788</v>
      </c>
      <c r="H11396" s="0" t="n">
        <v>1952967</v>
      </c>
      <c r="I11396" s="0" t="n">
        <v>466326</v>
      </c>
      <c r="J11396" s="0" t="n">
        <v>-16972</v>
      </c>
    </row>
    <row r="11397" customFormat="false" ht="15" hidden="false" customHeight="false" outlineLevel="0" collapsed="false">
      <c r="A11397" s="0" t="n">
        <v>202506</v>
      </c>
      <c r="B11397" s="0" t="n">
        <v>202506</v>
      </c>
      <c r="C11397" s="37" t="s">
        <v>101</v>
      </c>
      <c r="D11397" s="37" t="s">
        <v>482</v>
      </c>
      <c r="E11397" s="0" t="n">
        <v>1</v>
      </c>
      <c r="F11397" s="38" t="s">
        <v>70</v>
      </c>
      <c r="G11397" s="37" t="s">
        <v>789</v>
      </c>
      <c r="H11397" s="0" t="n">
        <v>157766</v>
      </c>
      <c r="I11397" s="0" t="n">
        <v>62429</v>
      </c>
      <c r="J11397" s="0" t="n">
        <v>5134</v>
      </c>
    </row>
    <row r="11398" customFormat="false" ht="15" hidden="false" customHeight="false" outlineLevel="0" collapsed="false">
      <c r="A11398" s="0" t="n">
        <v>202506</v>
      </c>
      <c r="B11398" s="0" t="n">
        <v>202506</v>
      </c>
      <c r="C11398" s="37" t="s">
        <v>136</v>
      </c>
      <c r="D11398" s="37" t="s">
        <v>120</v>
      </c>
      <c r="E11398" s="0" t="n">
        <v>1</v>
      </c>
      <c r="F11398" s="38" t="s">
        <v>70</v>
      </c>
      <c r="G11398" s="37" t="s">
        <v>790</v>
      </c>
      <c r="H11398" s="0" t="n">
        <v>511206</v>
      </c>
      <c r="I11398" s="0" t="n">
        <v>200109</v>
      </c>
      <c r="J11398" s="0" t="n">
        <v>3887</v>
      </c>
    </row>
    <row r="11399" customFormat="false" ht="15" hidden="false" customHeight="false" outlineLevel="0" collapsed="false">
      <c r="A11399" s="0" t="n">
        <v>202506</v>
      </c>
      <c r="B11399" s="0" t="n">
        <v>202506</v>
      </c>
      <c r="C11399" s="37" t="s">
        <v>98</v>
      </c>
      <c r="D11399" s="37" t="s">
        <v>447</v>
      </c>
      <c r="E11399" s="0" t="n">
        <v>1</v>
      </c>
      <c r="F11399" s="38" t="s">
        <v>70</v>
      </c>
      <c r="G11399" s="37" t="s">
        <v>791</v>
      </c>
      <c r="H11399" s="0" t="n">
        <v>436297</v>
      </c>
      <c r="I11399" s="0" t="n">
        <v>78485</v>
      </c>
      <c r="J11399" s="0" t="n">
        <v>4931</v>
      </c>
    </row>
    <row r="11400" customFormat="false" ht="15" hidden="false" customHeight="false" outlineLevel="0" collapsed="false">
      <c r="A11400" s="0" t="n">
        <v>202506</v>
      </c>
      <c r="B11400" s="0" t="n">
        <v>202506</v>
      </c>
      <c r="C11400" s="37" t="s">
        <v>136</v>
      </c>
      <c r="D11400" s="37" t="s">
        <v>391</v>
      </c>
      <c r="E11400" s="0" t="n">
        <v>1</v>
      </c>
      <c r="F11400" s="38" t="s">
        <v>70</v>
      </c>
      <c r="G11400" s="37" t="s">
        <v>792</v>
      </c>
      <c r="H11400" s="0" t="n">
        <v>790277</v>
      </c>
      <c r="I11400" s="0" t="n">
        <v>179565</v>
      </c>
      <c r="J11400" s="0" t="n">
        <v>28894</v>
      </c>
    </row>
    <row r="11401" customFormat="false" ht="15" hidden="false" customHeight="false" outlineLevel="0" collapsed="false">
      <c r="A11401" s="0" t="n">
        <v>202506</v>
      </c>
      <c r="B11401" s="0" t="n">
        <v>202506</v>
      </c>
      <c r="C11401" s="37" t="s">
        <v>106</v>
      </c>
      <c r="D11401" s="37" t="s">
        <v>467</v>
      </c>
      <c r="E11401" s="0" t="n">
        <v>1</v>
      </c>
      <c r="F11401" s="38" t="s">
        <v>70</v>
      </c>
      <c r="G11401" s="37" t="s">
        <v>793</v>
      </c>
      <c r="H11401" s="0" t="n">
        <v>269859</v>
      </c>
      <c r="I11401" s="0" t="n">
        <v>118271</v>
      </c>
      <c r="J11401" s="0" t="n">
        <v>1546</v>
      </c>
    </row>
    <row r="11402" customFormat="false" ht="15" hidden="false" customHeight="false" outlineLevel="0" collapsed="false">
      <c r="A11402" s="0" t="n">
        <v>202506</v>
      </c>
      <c r="B11402" s="0" t="n">
        <v>202506</v>
      </c>
      <c r="C11402" s="37" t="s">
        <v>95</v>
      </c>
      <c r="D11402" s="37" t="s">
        <v>147</v>
      </c>
      <c r="E11402" s="0" t="n">
        <v>1</v>
      </c>
      <c r="F11402" s="38" t="s">
        <v>70</v>
      </c>
      <c r="G11402" s="37" t="s">
        <v>794</v>
      </c>
      <c r="H11402" s="0" t="n">
        <v>711163</v>
      </c>
      <c r="I11402" s="0" t="n">
        <v>288940</v>
      </c>
      <c r="J11402" s="0" t="n">
        <v>51262</v>
      </c>
    </row>
    <row r="11403" customFormat="false" ht="15" hidden="false" customHeight="false" outlineLevel="0" collapsed="false">
      <c r="A11403" s="0" t="n">
        <v>202506</v>
      </c>
      <c r="B11403" s="0" t="n">
        <v>202506</v>
      </c>
      <c r="C11403" s="37" t="s">
        <v>184</v>
      </c>
      <c r="D11403" s="37" t="s">
        <v>603</v>
      </c>
      <c r="E11403" s="0" t="n">
        <v>1</v>
      </c>
      <c r="F11403" s="38" t="s">
        <v>70</v>
      </c>
      <c r="G11403" s="37" t="s">
        <v>795</v>
      </c>
      <c r="H11403" s="0" t="n">
        <v>613417</v>
      </c>
      <c r="I11403" s="0" t="n">
        <v>152186</v>
      </c>
      <c r="J11403" s="0" t="n">
        <v>45649</v>
      </c>
    </row>
    <row r="11404" customFormat="false" ht="15" hidden="false" customHeight="false" outlineLevel="0" collapsed="false">
      <c r="A11404" s="0" t="n">
        <v>202506</v>
      </c>
      <c r="B11404" s="0" t="n">
        <v>202506</v>
      </c>
      <c r="C11404" s="37" t="s">
        <v>149</v>
      </c>
      <c r="D11404" s="37" t="s">
        <v>318</v>
      </c>
      <c r="E11404" s="0" t="n">
        <v>1</v>
      </c>
      <c r="F11404" s="38" t="s">
        <v>70</v>
      </c>
      <c r="G11404" s="37" t="s">
        <v>796</v>
      </c>
      <c r="H11404" s="0" t="n">
        <v>2769159</v>
      </c>
      <c r="I11404" s="0" t="n">
        <v>859636</v>
      </c>
      <c r="J11404" s="0" t="n">
        <v>120694</v>
      </c>
    </row>
    <row r="11405" customFormat="false" ht="15" hidden="false" customHeight="false" outlineLevel="0" collapsed="false">
      <c r="A11405" s="0" t="n">
        <v>202506</v>
      </c>
      <c r="B11405" s="0" t="n">
        <v>202506</v>
      </c>
      <c r="C11405" s="37" t="s">
        <v>115</v>
      </c>
      <c r="D11405" s="37" t="s">
        <v>191</v>
      </c>
      <c r="E11405" s="0" t="n">
        <v>1</v>
      </c>
      <c r="F11405" s="38" t="s">
        <v>70</v>
      </c>
      <c r="G11405" s="37" t="s">
        <v>797</v>
      </c>
      <c r="H11405" s="0" t="n">
        <v>2800421</v>
      </c>
      <c r="I11405" s="0" t="n">
        <v>1644972</v>
      </c>
      <c r="J11405" s="0" t="n">
        <v>117766</v>
      </c>
    </row>
    <row r="11406" customFormat="false" ht="15" hidden="false" customHeight="false" outlineLevel="0" collapsed="false">
      <c r="A11406" s="0" t="n">
        <v>202506</v>
      </c>
      <c r="B11406" s="0" t="n">
        <v>202506</v>
      </c>
      <c r="C11406" s="37" t="s">
        <v>101</v>
      </c>
      <c r="D11406" s="37" t="s">
        <v>519</v>
      </c>
      <c r="E11406" s="0" t="n">
        <v>1</v>
      </c>
      <c r="F11406" s="38" t="s">
        <v>70</v>
      </c>
      <c r="G11406" s="37" t="s">
        <v>798</v>
      </c>
      <c r="H11406" s="0" t="n">
        <v>1540419</v>
      </c>
      <c r="I11406" s="0" t="n">
        <v>339282</v>
      </c>
      <c r="J11406" s="0" t="n">
        <v>66402</v>
      </c>
    </row>
    <row r="11407" customFormat="false" ht="15" hidden="false" customHeight="false" outlineLevel="0" collapsed="false">
      <c r="A11407" s="0" t="n">
        <v>202506</v>
      </c>
      <c r="B11407" s="0" t="n">
        <v>202506</v>
      </c>
      <c r="C11407" s="37" t="s">
        <v>101</v>
      </c>
      <c r="D11407" s="37" t="s">
        <v>99</v>
      </c>
      <c r="E11407" s="0" t="n">
        <v>1</v>
      </c>
      <c r="F11407" s="38" t="s">
        <v>70</v>
      </c>
      <c r="G11407" s="37" t="s">
        <v>799</v>
      </c>
      <c r="H11407" s="0" t="n">
        <v>745267</v>
      </c>
      <c r="I11407" s="0" t="n">
        <v>251963</v>
      </c>
      <c r="J11407" s="0" t="n">
        <v>-7782</v>
      </c>
    </row>
    <row r="11408" customFormat="false" ht="15" hidden="false" customHeight="false" outlineLevel="0" collapsed="false">
      <c r="A11408" s="0" t="n">
        <v>202506</v>
      </c>
      <c r="B11408" s="0" t="n">
        <v>202506</v>
      </c>
      <c r="C11408" s="37" t="s">
        <v>197</v>
      </c>
      <c r="D11408" s="37" t="s">
        <v>623</v>
      </c>
      <c r="E11408" s="0" t="n">
        <v>1</v>
      </c>
      <c r="F11408" s="38" t="s">
        <v>70</v>
      </c>
      <c r="G11408" s="37" t="s">
        <v>800</v>
      </c>
      <c r="H11408" s="0" t="n">
        <v>1302596</v>
      </c>
      <c r="I11408" s="0" t="n">
        <v>1252263</v>
      </c>
      <c r="J11408" s="0" t="n">
        <v>290659</v>
      </c>
    </row>
    <row r="11409" customFormat="false" ht="15" hidden="false" customHeight="false" outlineLevel="0" collapsed="false">
      <c r="A11409" s="0" t="n">
        <v>202506</v>
      </c>
      <c r="B11409" s="0" t="n">
        <v>202506</v>
      </c>
      <c r="C11409" s="37" t="s">
        <v>115</v>
      </c>
      <c r="D11409" s="37" t="s">
        <v>102</v>
      </c>
      <c r="E11409" s="0" t="n">
        <v>1</v>
      </c>
      <c r="F11409" s="38" t="s">
        <v>70</v>
      </c>
      <c r="G11409" s="37" t="s">
        <v>801</v>
      </c>
      <c r="H11409" s="0" t="n">
        <v>633970</v>
      </c>
      <c r="I11409" s="0" t="n">
        <v>214997</v>
      </c>
      <c r="J11409" s="0" t="n">
        <v>1009</v>
      </c>
    </row>
    <row r="11410" customFormat="false" ht="15" hidden="false" customHeight="false" outlineLevel="0" collapsed="false">
      <c r="A11410" s="0" t="n">
        <v>202506</v>
      </c>
      <c r="B11410" s="0" t="n">
        <v>202506</v>
      </c>
      <c r="C11410" s="37" t="s">
        <v>136</v>
      </c>
      <c r="D11410" s="37" t="s">
        <v>719</v>
      </c>
      <c r="E11410" s="0" t="n">
        <v>1</v>
      </c>
      <c r="F11410" s="38" t="s">
        <v>70</v>
      </c>
      <c r="G11410" s="37" t="s">
        <v>802</v>
      </c>
      <c r="H11410" s="0" t="n">
        <v>308344</v>
      </c>
      <c r="I11410" s="0" t="n">
        <v>48232</v>
      </c>
      <c r="J11410" s="0" t="n">
        <v>14316</v>
      </c>
    </row>
    <row r="11411" customFormat="false" ht="15" hidden="false" customHeight="false" outlineLevel="0" collapsed="false">
      <c r="A11411" s="0" t="n">
        <v>202506</v>
      </c>
      <c r="B11411" s="0" t="n">
        <v>202506</v>
      </c>
      <c r="C11411" s="37" t="s">
        <v>106</v>
      </c>
      <c r="D11411" s="37" t="s">
        <v>369</v>
      </c>
      <c r="E11411" s="0" t="n">
        <v>1</v>
      </c>
      <c r="F11411" s="38" t="s">
        <v>70</v>
      </c>
      <c r="G11411" s="37" t="s">
        <v>803</v>
      </c>
      <c r="H11411" s="0" t="n">
        <v>458261</v>
      </c>
      <c r="I11411" s="0" t="n">
        <v>117564</v>
      </c>
      <c r="J11411" s="0" t="n">
        <v>974</v>
      </c>
    </row>
    <row r="11412" customFormat="false" ht="15" hidden="false" customHeight="false" outlineLevel="0" collapsed="false">
      <c r="A11412" s="0" t="n">
        <v>202506</v>
      </c>
      <c r="B11412" s="0" t="n">
        <v>202506</v>
      </c>
      <c r="C11412" s="37" t="s">
        <v>106</v>
      </c>
      <c r="D11412" s="37" t="s">
        <v>756</v>
      </c>
      <c r="E11412" s="0" t="n">
        <v>1</v>
      </c>
      <c r="F11412" s="38" t="s">
        <v>70</v>
      </c>
      <c r="G11412" s="37" t="s">
        <v>804</v>
      </c>
      <c r="H11412" s="0" t="n">
        <v>618362</v>
      </c>
      <c r="I11412" s="0" t="n">
        <v>151888</v>
      </c>
      <c r="J11412" s="0" t="n">
        <v>22202</v>
      </c>
    </row>
    <row r="11413" customFormat="false" ht="15" hidden="false" customHeight="false" outlineLevel="0" collapsed="false">
      <c r="A11413" s="0" t="n">
        <v>202506</v>
      </c>
      <c r="B11413" s="0" t="n">
        <v>202506</v>
      </c>
      <c r="C11413" s="37" t="s">
        <v>101</v>
      </c>
      <c r="D11413" s="37" t="s">
        <v>165</v>
      </c>
      <c r="E11413" s="0" t="n">
        <v>1</v>
      </c>
      <c r="F11413" s="38" t="s">
        <v>70</v>
      </c>
      <c r="G11413" s="37" t="s">
        <v>805</v>
      </c>
      <c r="H11413" s="0" t="n">
        <v>382127</v>
      </c>
      <c r="I11413" s="0" t="n">
        <v>154521</v>
      </c>
      <c r="J11413" s="0" t="n">
        <v>-11737</v>
      </c>
    </row>
    <row r="11414" customFormat="false" ht="15" hidden="false" customHeight="false" outlineLevel="0" collapsed="false">
      <c r="A11414" s="0" t="n">
        <v>202506</v>
      </c>
      <c r="B11414" s="0" t="n">
        <v>202506</v>
      </c>
      <c r="C11414" s="37" t="s">
        <v>149</v>
      </c>
      <c r="D11414" s="37" t="s">
        <v>806</v>
      </c>
      <c r="E11414" s="0" t="n">
        <v>1</v>
      </c>
      <c r="F11414" s="38" t="s">
        <v>70</v>
      </c>
      <c r="G11414" s="37" t="s">
        <v>807</v>
      </c>
      <c r="H11414" s="0" t="n">
        <v>1088936</v>
      </c>
      <c r="I11414" s="0" t="n">
        <v>160382</v>
      </c>
      <c r="J11414" s="0" t="n">
        <v>9410</v>
      </c>
    </row>
    <row r="11415" customFormat="false" ht="15" hidden="false" customHeight="false" outlineLevel="0" collapsed="false">
      <c r="A11415" s="0" t="n">
        <v>202506</v>
      </c>
      <c r="B11415" s="0" t="n">
        <v>202506</v>
      </c>
      <c r="C11415" s="37" t="s">
        <v>101</v>
      </c>
      <c r="D11415" s="37" t="s">
        <v>412</v>
      </c>
      <c r="E11415" s="0" t="n">
        <v>1</v>
      </c>
      <c r="F11415" s="38" t="s">
        <v>70</v>
      </c>
      <c r="G11415" s="37" t="s">
        <v>808</v>
      </c>
      <c r="H11415" s="0" t="n">
        <v>2836376</v>
      </c>
      <c r="I11415" s="0" t="n">
        <v>964755</v>
      </c>
      <c r="J11415" s="0" t="n">
        <v>-26984</v>
      </c>
    </row>
    <row r="11416" customFormat="false" ht="15" hidden="false" customHeight="false" outlineLevel="0" collapsed="false">
      <c r="A11416" s="0" t="n">
        <v>202506</v>
      </c>
      <c r="B11416" s="0" t="n">
        <v>202506</v>
      </c>
      <c r="C11416" s="37" t="s">
        <v>115</v>
      </c>
      <c r="D11416" s="37" t="s">
        <v>493</v>
      </c>
      <c r="E11416" s="0" t="n">
        <v>1</v>
      </c>
      <c r="F11416" s="38" t="s">
        <v>70</v>
      </c>
      <c r="G11416" s="37" t="s">
        <v>809</v>
      </c>
      <c r="H11416" s="0" t="n">
        <v>161068</v>
      </c>
      <c r="I11416" s="0" t="n">
        <v>35435</v>
      </c>
      <c r="J11416" s="0" t="n">
        <v>-2273</v>
      </c>
    </row>
    <row r="11417" customFormat="false" ht="15" hidden="false" customHeight="false" outlineLevel="0" collapsed="false">
      <c r="A11417" s="0" t="n">
        <v>202506</v>
      </c>
      <c r="B11417" s="0" t="n">
        <v>202506</v>
      </c>
      <c r="C11417" s="37" t="s">
        <v>115</v>
      </c>
      <c r="D11417" s="37" t="s">
        <v>493</v>
      </c>
      <c r="E11417" s="0" t="n">
        <v>1</v>
      </c>
      <c r="F11417" s="38" t="s">
        <v>70</v>
      </c>
      <c r="G11417" s="37" t="s">
        <v>810</v>
      </c>
      <c r="H11417" s="0" t="n">
        <v>1209918</v>
      </c>
      <c r="I11417" s="0" t="n">
        <v>162672</v>
      </c>
      <c r="J11417" s="0" t="n">
        <v>32624</v>
      </c>
    </row>
    <row r="11418" customFormat="false" ht="15" hidden="false" customHeight="false" outlineLevel="0" collapsed="false">
      <c r="A11418" s="0" t="n">
        <v>202506</v>
      </c>
      <c r="B11418" s="0" t="n">
        <v>202506</v>
      </c>
      <c r="C11418" s="37" t="s">
        <v>184</v>
      </c>
      <c r="D11418" s="37" t="s">
        <v>425</v>
      </c>
      <c r="E11418" s="0" t="n">
        <v>1</v>
      </c>
      <c r="F11418" s="38" t="s">
        <v>70</v>
      </c>
      <c r="G11418" s="37" t="s">
        <v>811</v>
      </c>
      <c r="H11418" s="0" t="n">
        <v>1149963</v>
      </c>
      <c r="I11418" s="0" t="n">
        <v>295930</v>
      </c>
      <c r="J11418" s="0" t="n">
        <v>-12653</v>
      </c>
    </row>
    <row r="11419" customFormat="false" ht="15" hidden="false" customHeight="false" outlineLevel="0" collapsed="false">
      <c r="A11419" s="0" t="n">
        <v>202506</v>
      </c>
      <c r="B11419" s="0" t="n">
        <v>202506</v>
      </c>
      <c r="C11419" s="37" t="s">
        <v>149</v>
      </c>
      <c r="D11419" s="37" t="s">
        <v>756</v>
      </c>
      <c r="E11419" s="0" t="n">
        <v>1</v>
      </c>
      <c r="F11419" s="38" t="s">
        <v>70</v>
      </c>
      <c r="G11419" s="37" t="s">
        <v>812</v>
      </c>
      <c r="H11419" s="0" t="n">
        <v>2130298</v>
      </c>
      <c r="I11419" s="0" t="n">
        <v>754861</v>
      </c>
      <c r="J11419" s="0" t="n">
        <v>4901</v>
      </c>
    </row>
    <row r="11420" customFormat="false" ht="15" hidden="false" customHeight="false" outlineLevel="0" collapsed="false">
      <c r="A11420" s="0" t="n">
        <v>202506</v>
      </c>
      <c r="B11420" s="0" t="n">
        <v>202506</v>
      </c>
      <c r="C11420" s="37" t="s">
        <v>149</v>
      </c>
      <c r="D11420" s="37" t="s">
        <v>616</v>
      </c>
      <c r="E11420" s="0" t="n">
        <v>1</v>
      </c>
      <c r="F11420" s="38" t="s">
        <v>70</v>
      </c>
      <c r="G11420" s="37" t="s">
        <v>813</v>
      </c>
      <c r="H11420" s="0" t="n">
        <v>935815</v>
      </c>
      <c r="I11420" s="0" t="n">
        <v>183803</v>
      </c>
      <c r="J11420" s="0" t="n">
        <v>-949</v>
      </c>
    </row>
    <row r="11421" customFormat="false" ht="15" hidden="false" customHeight="false" outlineLevel="0" collapsed="false">
      <c r="A11421" s="0" t="n">
        <v>202506</v>
      </c>
      <c r="B11421" s="0" t="n">
        <v>202506</v>
      </c>
      <c r="C11421" s="37" t="s">
        <v>109</v>
      </c>
      <c r="D11421" s="37" t="s">
        <v>364</v>
      </c>
      <c r="E11421" s="0" t="n">
        <v>1</v>
      </c>
      <c r="F11421" s="38" t="s">
        <v>70</v>
      </c>
      <c r="G11421" s="37" t="s">
        <v>814</v>
      </c>
      <c r="H11421" s="0" t="n">
        <v>230492</v>
      </c>
      <c r="I11421" s="0" t="n">
        <v>118030</v>
      </c>
      <c r="J11421" s="0" t="n">
        <v>22894</v>
      </c>
    </row>
    <row r="11422" customFormat="false" ht="15" hidden="false" customHeight="false" outlineLevel="0" collapsed="false">
      <c r="A11422" s="0" t="n">
        <v>202506</v>
      </c>
      <c r="B11422" s="0" t="n">
        <v>202506</v>
      </c>
      <c r="C11422" s="37" t="s">
        <v>95</v>
      </c>
      <c r="D11422" s="37" t="s">
        <v>396</v>
      </c>
      <c r="E11422" s="0" t="n">
        <v>1</v>
      </c>
      <c r="F11422" s="38" t="s">
        <v>70</v>
      </c>
      <c r="G11422" s="37" t="s">
        <v>815</v>
      </c>
      <c r="H11422" s="0" t="n">
        <v>305835</v>
      </c>
      <c r="I11422" s="0" t="n">
        <v>66700</v>
      </c>
      <c r="J11422" s="0" t="n">
        <v>12123</v>
      </c>
    </row>
    <row r="11423" customFormat="false" ht="15" hidden="false" customHeight="false" outlineLevel="0" collapsed="false">
      <c r="A11423" s="0" t="n">
        <v>202506</v>
      </c>
      <c r="B11423" s="0" t="n">
        <v>202506</v>
      </c>
      <c r="C11423" s="37" t="s">
        <v>115</v>
      </c>
      <c r="D11423" s="37" t="s">
        <v>673</v>
      </c>
      <c r="E11423" s="0" t="n">
        <v>1</v>
      </c>
      <c r="F11423" s="38" t="s">
        <v>70</v>
      </c>
      <c r="G11423" s="37" t="s">
        <v>816</v>
      </c>
      <c r="H11423" s="0" t="n">
        <v>1316052</v>
      </c>
      <c r="I11423" s="0" t="n">
        <v>268249</v>
      </c>
      <c r="J11423" s="0" t="n">
        <v>55536</v>
      </c>
    </row>
    <row r="11424" customFormat="false" ht="15" hidden="false" customHeight="false" outlineLevel="0" collapsed="false">
      <c r="A11424" s="0" t="n">
        <v>202506</v>
      </c>
      <c r="B11424" s="0" t="n">
        <v>202506</v>
      </c>
      <c r="C11424" s="37" t="s">
        <v>112</v>
      </c>
      <c r="D11424" s="37" t="s">
        <v>120</v>
      </c>
      <c r="E11424" s="0" t="n">
        <v>1</v>
      </c>
      <c r="F11424" s="38" t="s">
        <v>70</v>
      </c>
      <c r="G11424" s="37" t="s">
        <v>817</v>
      </c>
      <c r="H11424" s="0" t="n">
        <v>3532712</v>
      </c>
      <c r="I11424" s="0" t="n">
        <v>500409</v>
      </c>
      <c r="J11424" s="0" t="n">
        <v>677</v>
      </c>
    </row>
    <row r="11425" customFormat="false" ht="15" hidden="false" customHeight="false" outlineLevel="0" collapsed="false">
      <c r="A11425" s="0" t="n">
        <v>202506</v>
      </c>
      <c r="B11425" s="0" t="n">
        <v>202506</v>
      </c>
      <c r="C11425" s="37" t="s">
        <v>124</v>
      </c>
      <c r="D11425" s="37" t="s">
        <v>493</v>
      </c>
      <c r="E11425" s="0" t="n">
        <v>1</v>
      </c>
      <c r="F11425" s="38" t="s">
        <v>70</v>
      </c>
      <c r="G11425" s="37" t="s">
        <v>818</v>
      </c>
      <c r="H11425" s="0" t="n">
        <v>110684</v>
      </c>
      <c r="I11425" s="0" t="n">
        <v>53215</v>
      </c>
      <c r="J11425" s="0" t="n">
        <v>11439</v>
      </c>
    </row>
    <row r="11426" customFormat="false" ht="15" hidden="false" customHeight="false" outlineLevel="0" collapsed="false">
      <c r="A11426" s="0" t="n">
        <v>202506</v>
      </c>
      <c r="B11426" s="0" t="n">
        <v>202506</v>
      </c>
      <c r="C11426" s="37" t="s">
        <v>95</v>
      </c>
      <c r="D11426" s="37" t="s">
        <v>414</v>
      </c>
      <c r="E11426" s="0" t="n">
        <v>1</v>
      </c>
      <c r="F11426" s="38" t="s">
        <v>70</v>
      </c>
      <c r="G11426" s="37" t="s">
        <v>819</v>
      </c>
      <c r="H11426" s="0" t="n">
        <v>1497977</v>
      </c>
      <c r="I11426" s="0" t="n">
        <v>698432</v>
      </c>
      <c r="J11426" s="0" t="n">
        <v>350</v>
      </c>
    </row>
    <row r="11427" customFormat="false" ht="15" hidden="false" customHeight="false" outlineLevel="0" collapsed="false">
      <c r="A11427" s="0" t="n">
        <v>202506</v>
      </c>
      <c r="B11427" s="0" t="n">
        <v>202506</v>
      </c>
      <c r="C11427" s="37" t="s">
        <v>149</v>
      </c>
      <c r="D11427" s="37" t="s">
        <v>247</v>
      </c>
      <c r="E11427" s="0" t="n">
        <v>1</v>
      </c>
      <c r="F11427" s="38" t="s">
        <v>70</v>
      </c>
      <c r="G11427" s="37" t="s">
        <v>820</v>
      </c>
      <c r="H11427" s="0" t="n">
        <v>5616087</v>
      </c>
      <c r="I11427" s="0" t="n">
        <v>1763784</v>
      </c>
      <c r="J11427" s="0" t="n">
        <v>7992</v>
      </c>
    </row>
    <row r="11428" customFormat="false" ht="15" hidden="false" customHeight="false" outlineLevel="0" collapsed="false">
      <c r="A11428" s="0" t="n">
        <v>202506</v>
      </c>
      <c r="B11428" s="0" t="n">
        <v>202506</v>
      </c>
      <c r="C11428" s="37" t="s">
        <v>109</v>
      </c>
      <c r="D11428" s="37" t="s">
        <v>821</v>
      </c>
      <c r="E11428" s="0" t="n">
        <v>1</v>
      </c>
      <c r="F11428" s="38" t="s">
        <v>70</v>
      </c>
      <c r="G11428" s="37" t="s">
        <v>822</v>
      </c>
      <c r="H11428" s="0" t="n">
        <v>1497125</v>
      </c>
      <c r="I11428" s="0" t="n">
        <v>794127</v>
      </c>
      <c r="J11428" s="0" t="n">
        <v>8042</v>
      </c>
    </row>
    <row r="11429" customFormat="false" ht="15" hidden="false" customHeight="false" outlineLevel="0" collapsed="false">
      <c r="A11429" s="0" t="n">
        <v>202506</v>
      </c>
      <c r="B11429" s="0" t="n">
        <v>202506</v>
      </c>
      <c r="C11429" s="37" t="s">
        <v>124</v>
      </c>
      <c r="D11429" s="37" t="s">
        <v>476</v>
      </c>
      <c r="E11429" s="0" t="n">
        <v>1</v>
      </c>
      <c r="F11429" s="38" t="s">
        <v>70</v>
      </c>
      <c r="G11429" s="37" t="s">
        <v>823</v>
      </c>
      <c r="H11429" s="0" t="n">
        <v>2223338</v>
      </c>
      <c r="I11429" s="0" t="n">
        <v>147130</v>
      </c>
      <c r="J11429" s="0" t="n">
        <v>2026</v>
      </c>
    </row>
    <row r="11430" customFormat="false" ht="15" hidden="false" customHeight="false" outlineLevel="0" collapsed="false">
      <c r="A11430" s="0" t="n">
        <v>202506</v>
      </c>
      <c r="B11430" s="0" t="n">
        <v>202506</v>
      </c>
      <c r="C11430" s="37" t="s">
        <v>115</v>
      </c>
      <c r="D11430" s="37" t="s">
        <v>300</v>
      </c>
      <c r="E11430" s="0" t="n">
        <v>1</v>
      </c>
      <c r="F11430" s="38" t="s">
        <v>70</v>
      </c>
      <c r="G11430" s="37" t="s">
        <v>824</v>
      </c>
      <c r="H11430" s="0" t="n">
        <v>603432</v>
      </c>
      <c r="I11430" s="0" t="n">
        <v>272574</v>
      </c>
      <c r="J11430" s="0" t="n">
        <v>19331</v>
      </c>
    </row>
    <row r="11431" customFormat="false" ht="15" hidden="false" customHeight="false" outlineLevel="0" collapsed="false">
      <c r="A11431" s="0" t="n">
        <v>202506</v>
      </c>
      <c r="B11431" s="0" t="n">
        <v>202506</v>
      </c>
      <c r="C11431" s="37" t="s">
        <v>158</v>
      </c>
      <c r="D11431" s="37" t="s">
        <v>700</v>
      </c>
      <c r="E11431" s="0" t="n">
        <v>1</v>
      </c>
      <c r="F11431" s="38" t="s">
        <v>70</v>
      </c>
      <c r="G11431" s="37" t="s">
        <v>825</v>
      </c>
      <c r="H11431" s="0" t="n">
        <v>1107722</v>
      </c>
      <c r="I11431" s="0" t="n">
        <v>494953</v>
      </c>
      <c r="J11431" s="0" t="n">
        <v>-1915</v>
      </c>
    </row>
    <row r="11432" customFormat="false" ht="15" hidden="false" customHeight="false" outlineLevel="0" collapsed="false">
      <c r="A11432" s="0" t="n">
        <v>202506</v>
      </c>
      <c r="B11432" s="0" t="n">
        <v>202506</v>
      </c>
      <c r="C11432" s="37" t="s">
        <v>184</v>
      </c>
      <c r="D11432" s="37" t="s">
        <v>826</v>
      </c>
      <c r="E11432" s="0" t="n">
        <v>1</v>
      </c>
      <c r="F11432" s="38" t="s">
        <v>70</v>
      </c>
      <c r="G11432" s="37" t="s">
        <v>827</v>
      </c>
      <c r="H11432" s="0" t="n">
        <v>197061</v>
      </c>
      <c r="I11432" s="0" t="n">
        <v>81369</v>
      </c>
      <c r="J11432" s="0" t="n">
        <v>8392</v>
      </c>
    </row>
    <row r="11433" customFormat="false" ht="15" hidden="false" customHeight="false" outlineLevel="0" collapsed="false">
      <c r="A11433" s="0" t="n">
        <v>202506</v>
      </c>
      <c r="B11433" s="0" t="n">
        <v>202506</v>
      </c>
      <c r="C11433" s="37" t="s">
        <v>101</v>
      </c>
      <c r="D11433" s="37" t="s">
        <v>328</v>
      </c>
      <c r="E11433" s="0" t="n">
        <v>1</v>
      </c>
      <c r="F11433" s="38" t="s">
        <v>70</v>
      </c>
      <c r="G11433" s="37" t="s">
        <v>828</v>
      </c>
      <c r="H11433" s="0" t="n">
        <v>96547</v>
      </c>
      <c r="I11433" s="0" t="n">
        <v>38226</v>
      </c>
      <c r="J11433" s="0" t="n">
        <v>-6917</v>
      </c>
    </row>
    <row r="11434" customFormat="false" ht="15" hidden="false" customHeight="false" outlineLevel="0" collapsed="false">
      <c r="A11434" s="0" t="n">
        <v>202506</v>
      </c>
      <c r="B11434" s="0" t="n">
        <v>202506</v>
      </c>
      <c r="C11434" s="37" t="s">
        <v>106</v>
      </c>
      <c r="D11434" s="37" t="s">
        <v>511</v>
      </c>
      <c r="E11434" s="0" t="n">
        <v>1</v>
      </c>
      <c r="F11434" s="38" t="s">
        <v>70</v>
      </c>
      <c r="G11434" s="37" t="s">
        <v>829</v>
      </c>
      <c r="H11434" s="0" t="n">
        <v>4450963</v>
      </c>
      <c r="I11434" s="0" t="n">
        <v>2244740</v>
      </c>
      <c r="J11434" s="0" t="n">
        <v>230792</v>
      </c>
    </row>
    <row r="11435" customFormat="false" ht="15" hidden="false" customHeight="false" outlineLevel="0" collapsed="false">
      <c r="A11435" s="0" t="n">
        <v>202506</v>
      </c>
      <c r="B11435" s="0" t="n">
        <v>202506</v>
      </c>
      <c r="C11435" s="37" t="s">
        <v>149</v>
      </c>
      <c r="D11435" s="37" t="s">
        <v>360</v>
      </c>
      <c r="E11435" s="0" t="n">
        <v>1</v>
      </c>
      <c r="F11435" s="38" t="s">
        <v>70</v>
      </c>
      <c r="G11435" s="37" t="s">
        <v>830</v>
      </c>
      <c r="H11435" s="0" t="n">
        <v>303580</v>
      </c>
      <c r="I11435" s="0" t="n">
        <v>214670</v>
      </c>
      <c r="J11435" s="0" t="n">
        <v>-6219</v>
      </c>
    </row>
    <row r="11436" customFormat="false" ht="15" hidden="false" customHeight="false" outlineLevel="0" collapsed="false">
      <c r="A11436" s="0" t="n">
        <v>202506</v>
      </c>
      <c r="B11436" s="0" t="n">
        <v>202506</v>
      </c>
      <c r="C11436" s="37" t="s">
        <v>112</v>
      </c>
      <c r="D11436" s="37" t="s">
        <v>284</v>
      </c>
      <c r="E11436" s="0" t="n">
        <v>1</v>
      </c>
      <c r="F11436" s="38" t="s">
        <v>70</v>
      </c>
      <c r="G11436" s="37" t="s">
        <v>831</v>
      </c>
      <c r="H11436" s="0" t="n">
        <v>698822</v>
      </c>
      <c r="I11436" s="0" t="n">
        <v>110838</v>
      </c>
      <c r="J11436" s="0" t="n">
        <v>1447</v>
      </c>
    </row>
    <row r="11437" customFormat="false" ht="15" hidden="false" customHeight="false" outlineLevel="0" collapsed="false">
      <c r="A11437" s="0" t="n">
        <v>202506</v>
      </c>
      <c r="B11437" s="0" t="n">
        <v>202506</v>
      </c>
      <c r="C11437" s="37" t="s">
        <v>184</v>
      </c>
      <c r="D11437" s="37" t="s">
        <v>267</v>
      </c>
      <c r="E11437" s="0" t="n">
        <v>1</v>
      </c>
      <c r="F11437" s="38" t="s">
        <v>70</v>
      </c>
      <c r="G11437" s="37" t="s">
        <v>832</v>
      </c>
      <c r="H11437" s="0" t="n">
        <v>228383</v>
      </c>
      <c r="I11437" s="0" t="n">
        <v>79915</v>
      </c>
      <c r="J11437" s="0" t="n">
        <v>1237</v>
      </c>
    </row>
    <row r="11438" customFormat="false" ht="15" hidden="false" customHeight="false" outlineLevel="0" collapsed="false">
      <c r="A11438" s="0" t="n">
        <v>202506</v>
      </c>
      <c r="B11438" s="0" t="n">
        <v>202506</v>
      </c>
      <c r="C11438" s="37" t="s">
        <v>197</v>
      </c>
      <c r="D11438" s="37" t="s">
        <v>387</v>
      </c>
      <c r="E11438" s="0" t="n">
        <v>1</v>
      </c>
      <c r="F11438" s="38" t="s">
        <v>70</v>
      </c>
      <c r="G11438" s="37" t="s">
        <v>833</v>
      </c>
      <c r="H11438" s="0" t="n">
        <v>269266</v>
      </c>
      <c r="I11438" s="0" t="n">
        <v>97715</v>
      </c>
      <c r="J11438" s="0" t="n">
        <v>17033</v>
      </c>
    </row>
    <row r="11439" customFormat="false" ht="15" hidden="false" customHeight="false" outlineLevel="0" collapsed="false">
      <c r="A11439" s="0" t="n">
        <v>202506</v>
      </c>
      <c r="B11439" s="0" t="n">
        <v>202506</v>
      </c>
      <c r="C11439" s="37" t="s">
        <v>197</v>
      </c>
      <c r="D11439" s="37" t="s">
        <v>334</v>
      </c>
      <c r="E11439" s="0" t="n">
        <v>1</v>
      </c>
      <c r="F11439" s="38" t="s">
        <v>70</v>
      </c>
      <c r="G11439" s="37" t="s">
        <v>834</v>
      </c>
      <c r="H11439" s="0" t="n">
        <v>1403449</v>
      </c>
      <c r="I11439" s="0" t="n">
        <v>460490</v>
      </c>
      <c r="J11439" s="0" t="n">
        <v>60076</v>
      </c>
    </row>
    <row r="11440" customFormat="false" ht="15" hidden="false" customHeight="false" outlineLevel="0" collapsed="false">
      <c r="A11440" s="0" t="n">
        <v>202506</v>
      </c>
      <c r="B11440" s="0" t="n">
        <v>202506</v>
      </c>
      <c r="C11440" s="37" t="s">
        <v>197</v>
      </c>
      <c r="D11440" s="37" t="s">
        <v>208</v>
      </c>
      <c r="E11440" s="0" t="n">
        <v>1</v>
      </c>
      <c r="F11440" s="38" t="s">
        <v>70</v>
      </c>
      <c r="G11440" s="37" t="s">
        <v>835</v>
      </c>
      <c r="H11440" s="0" t="n">
        <v>514695</v>
      </c>
      <c r="I11440" s="0" t="n">
        <v>57585</v>
      </c>
      <c r="J11440" s="0" t="n">
        <v>3654</v>
      </c>
    </row>
    <row r="11441" customFormat="false" ht="15" hidden="false" customHeight="false" outlineLevel="0" collapsed="false">
      <c r="A11441" s="0" t="n">
        <v>202506</v>
      </c>
      <c r="B11441" s="0" t="n">
        <v>202506</v>
      </c>
      <c r="C11441" s="37" t="s">
        <v>115</v>
      </c>
      <c r="D11441" s="37" t="s">
        <v>306</v>
      </c>
      <c r="E11441" s="0" t="n">
        <v>1</v>
      </c>
      <c r="F11441" s="38" t="s">
        <v>70</v>
      </c>
      <c r="G11441" s="37" t="s">
        <v>836</v>
      </c>
      <c r="H11441" s="0" t="n">
        <v>1704553</v>
      </c>
      <c r="I11441" s="0" t="n">
        <v>399799</v>
      </c>
      <c r="J11441" s="0" t="n">
        <v>3389</v>
      </c>
    </row>
    <row r="11442" customFormat="false" ht="15" hidden="false" customHeight="false" outlineLevel="0" collapsed="false">
      <c r="A11442" s="0" t="n">
        <v>202506</v>
      </c>
      <c r="B11442" s="0" t="n">
        <v>202506</v>
      </c>
      <c r="C11442" s="37" t="s">
        <v>106</v>
      </c>
      <c r="D11442" s="37" t="s">
        <v>519</v>
      </c>
      <c r="E11442" s="0" t="n">
        <v>1</v>
      </c>
      <c r="F11442" s="38" t="s">
        <v>70</v>
      </c>
      <c r="G11442" s="37" t="s">
        <v>837</v>
      </c>
      <c r="H11442" s="0" t="n">
        <v>1987019</v>
      </c>
      <c r="I11442" s="0" t="n">
        <v>237568</v>
      </c>
      <c r="J11442" s="0" t="n">
        <v>37604</v>
      </c>
    </row>
    <row r="11443" customFormat="false" ht="15" hidden="false" customHeight="false" outlineLevel="0" collapsed="false">
      <c r="A11443" s="0" t="n">
        <v>202506</v>
      </c>
      <c r="B11443" s="0" t="n">
        <v>202506</v>
      </c>
      <c r="C11443" s="37" t="s">
        <v>95</v>
      </c>
      <c r="D11443" s="37" t="s">
        <v>288</v>
      </c>
      <c r="E11443" s="0" t="n">
        <v>1</v>
      </c>
      <c r="F11443" s="38" t="s">
        <v>70</v>
      </c>
      <c r="G11443" s="37" t="s">
        <v>838</v>
      </c>
      <c r="H11443" s="0" t="n">
        <v>1001028</v>
      </c>
      <c r="I11443" s="0" t="n">
        <v>183054</v>
      </c>
      <c r="J11443" s="0" t="n">
        <v>47497</v>
      </c>
    </row>
    <row r="11444" customFormat="false" ht="15" hidden="false" customHeight="false" outlineLevel="0" collapsed="false">
      <c r="A11444" s="0" t="n">
        <v>202506</v>
      </c>
      <c r="B11444" s="0" t="n">
        <v>202506</v>
      </c>
      <c r="C11444" s="37" t="s">
        <v>101</v>
      </c>
      <c r="D11444" s="37" t="s">
        <v>839</v>
      </c>
      <c r="E11444" s="0" t="n">
        <v>1</v>
      </c>
      <c r="F11444" s="38" t="s">
        <v>70</v>
      </c>
      <c r="G11444" s="37" t="s">
        <v>840</v>
      </c>
      <c r="H11444" s="0" t="n">
        <v>1610588</v>
      </c>
      <c r="I11444" s="0" t="n">
        <v>1055010</v>
      </c>
      <c r="J11444" s="0" t="n">
        <v>81447</v>
      </c>
    </row>
    <row r="11445" customFormat="false" ht="15" hidden="false" customHeight="false" outlineLevel="0" collapsed="false">
      <c r="A11445" s="0" t="n">
        <v>202506</v>
      </c>
      <c r="B11445" s="0" t="n">
        <v>202506</v>
      </c>
      <c r="C11445" s="37" t="s">
        <v>106</v>
      </c>
      <c r="D11445" s="37" t="s">
        <v>841</v>
      </c>
      <c r="E11445" s="0" t="n">
        <v>1</v>
      </c>
      <c r="F11445" s="38" t="s">
        <v>70</v>
      </c>
      <c r="G11445" s="37" t="s">
        <v>842</v>
      </c>
      <c r="H11445" s="0" t="n">
        <v>7649234</v>
      </c>
      <c r="I11445" s="0" t="n">
        <v>1915356</v>
      </c>
      <c r="J11445" s="0" t="n">
        <v>-152906</v>
      </c>
    </row>
    <row r="11446" customFormat="false" ht="15" hidden="false" customHeight="false" outlineLevel="0" collapsed="false">
      <c r="A11446" s="0" t="n">
        <v>202506</v>
      </c>
      <c r="B11446" s="0" t="n">
        <v>202506</v>
      </c>
      <c r="C11446" s="37" t="s">
        <v>178</v>
      </c>
      <c r="D11446" s="37" t="s">
        <v>843</v>
      </c>
      <c r="E11446" s="0" t="n">
        <v>1</v>
      </c>
      <c r="F11446" s="38" t="s">
        <v>70</v>
      </c>
      <c r="G11446" s="37" t="s">
        <v>844</v>
      </c>
      <c r="H11446" s="0" t="n">
        <v>272472</v>
      </c>
      <c r="I11446" s="0" t="n">
        <v>48962</v>
      </c>
      <c r="J11446" s="0" t="n">
        <v>475</v>
      </c>
    </row>
    <row r="11447" customFormat="false" ht="15" hidden="false" customHeight="false" outlineLevel="0" collapsed="false">
      <c r="A11447" s="0" t="n">
        <v>202506</v>
      </c>
      <c r="B11447" s="0" t="n">
        <v>202506</v>
      </c>
      <c r="C11447" s="37" t="s">
        <v>95</v>
      </c>
      <c r="D11447" s="37" t="s">
        <v>96</v>
      </c>
      <c r="E11447" s="0" t="n">
        <v>1</v>
      </c>
      <c r="F11447" s="38" t="s">
        <v>71</v>
      </c>
      <c r="G11447" s="37" t="s">
        <v>97</v>
      </c>
      <c r="H11447" s="0" t="n">
        <v>3359681</v>
      </c>
      <c r="I11447" s="0" t="n">
        <v>1170637</v>
      </c>
      <c r="J11447" s="0" t="n">
        <v>154115</v>
      </c>
    </row>
    <row r="11448" customFormat="false" ht="15" hidden="false" customHeight="false" outlineLevel="0" collapsed="false">
      <c r="A11448" s="0" t="n">
        <v>202506</v>
      </c>
      <c r="B11448" s="0" t="n">
        <v>202506</v>
      </c>
      <c r="C11448" s="37" t="s">
        <v>98</v>
      </c>
      <c r="D11448" s="37" t="s">
        <v>99</v>
      </c>
      <c r="E11448" s="0" t="n">
        <v>1</v>
      </c>
      <c r="F11448" s="38" t="s">
        <v>71</v>
      </c>
      <c r="G11448" s="37" t="s">
        <v>100</v>
      </c>
      <c r="H11448" s="0" t="n">
        <v>568939</v>
      </c>
      <c r="I11448" s="0" t="n">
        <v>120841</v>
      </c>
      <c r="J11448" s="0" t="n">
        <v>3812</v>
      </c>
    </row>
    <row r="11449" customFormat="false" ht="15" hidden="false" customHeight="false" outlineLevel="0" collapsed="false">
      <c r="A11449" s="0" t="n">
        <v>202506</v>
      </c>
      <c r="B11449" s="0" t="n">
        <v>202506</v>
      </c>
      <c r="C11449" s="37" t="s">
        <v>101</v>
      </c>
      <c r="D11449" s="37" t="s">
        <v>102</v>
      </c>
      <c r="E11449" s="0" t="n">
        <v>1</v>
      </c>
      <c r="F11449" s="38" t="s">
        <v>71</v>
      </c>
      <c r="G11449" s="37" t="s">
        <v>103</v>
      </c>
      <c r="H11449" s="0" t="n">
        <v>951070</v>
      </c>
      <c r="I11449" s="0" t="n">
        <v>454986</v>
      </c>
      <c r="J11449" s="0" t="n">
        <v>60182</v>
      </c>
    </row>
    <row r="11450" customFormat="false" ht="15" hidden="false" customHeight="false" outlineLevel="0" collapsed="false">
      <c r="A11450" s="0" t="n">
        <v>202506</v>
      </c>
      <c r="B11450" s="0" t="n">
        <v>202506</v>
      </c>
      <c r="C11450" s="37" t="s">
        <v>101</v>
      </c>
      <c r="D11450" s="37" t="s">
        <v>104</v>
      </c>
      <c r="E11450" s="0" t="n">
        <v>1</v>
      </c>
      <c r="F11450" s="38" t="s">
        <v>71</v>
      </c>
      <c r="G11450" s="37" t="s">
        <v>105</v>
      </c>
      <c r="H11450" s="0" t="n">
        <v>558612</v>
      </c>
      <c r="I11450" s="0" t="n">
        <v>130488</v>
      </c>
      <c r="J11450" s="0" t="n">
        <v>9037</v>
      </c>
    </row>
    <row r="11451" customFormat="false" ht="15" hidden="false" customHeight="false" outlineLevel="0" collapsed="false">
      <c r="A11451" s="0" t="n">
        <v>202506</v>
      </c>
      <c r="B11451" s="0" t="n">
        <v>202506</v>
      </c>
      <c r="C11451" s="37" t="s">
        <v>106</v>
      </c>
      <c r="D11451" s="37" t="s">
        <v>107</v>
      </c>
      <c r="E11451" s="0" t="n">
        <v>1</v>
      </c>
      <c r="F11451" s="38" t="s">
        <v>71</v>
      </c>
      <c r="G11451" s="37" t="s">
        <v>108</v>
      </c>
      <c r="H11451" s="0" t="n">
        <v>1028294</v>
      </c>
      <c r="I11451" s="0" t="n">
        <v>174764</v>
      </c>
      <c r="J11451" s="0" t="n">
        <v>9272</v>
      </c>
    </row>
    <row r="11452" customFormat="false" ht="15" hidden="false" customHeight="false" outlineLevel="0" collapsed="false">
      <c r="A11452" s="0" t="n">
        <v>202506</v>
      </c>
      <c r="B11452" s="0" t="n">
        <v>202506</v>
      </c>
      <c r="C11452" s="37" t="s">
        <v>109</v>
      </c>
      <c r="D11452" s="37" t="s">
        <v>110</v>
      </c>
      <c r="E11452" s="0" t="n">
        <v>1</v>
      </c>
      <c r="F11452" s="38" t="s">
        <v>71</v>
      </c>
      <c r="G11452" s="37" t="s">
        <v>111</v>
      </c>
      <c r="H11452" s="0" t="n">
        <v>382735</v>
      </c>
      <c r="I11452" s="0" t="n">
        <v>98468</v>
      </c>
      <c r="J11452" s="0" t="n">
        <v>7338</v>
      </c>
    </row>
    <row r="11453" customFormat="false" ht="15" hidden="false" customHeight="false" outlineLevel="0" collapsed="false">
      <c r="A11453" s="0" t="n">
        <v>202506</v>
      </c>
      <c r="B11453" s="0" t="n">
        <v>202506</v>
      </c>
      <c r="C11453" s="37" t="s">
        <v>112</v>
      </c>
      <c r="D11453" s="37" t="s">
        <v>113</v>
      </c>
      <c r="E11453" s="0" t="n">
        <v>1</v>
      </c>
      <c r="F11453" s="38" t="s">
        <v>71</v>
      </c>
      <c r="G11453" s="37" t="s">
        <v>114</v>
      </c>
      <c r="H11453" s="0" t="n">
        <v>3666966</v>
      </c>
      <c r="I11453" s="0" t="n">
        <v>1681497</v>
      </c>
      <c r="J11453" s="0" t="n">
        <v>432365</v>
      </c>
    </row>
    <row r="11454" customFormat="false" ht="15" hidden="false" customHeight="false" outlineLevel="0" collapsed="false">
      <c r="A11454" s="0" t="n">
        <v>202506</v>
      </c>
      <c r="B11454" s="0" t="n">
        <v>202506</v>
      </c>
      <c r="C11454" s="37" t="s">
        <v>115</v>
      </c>
      <c r="D11454" s="37" t="s">
        <v>116</v>
      </c>
      <c r="E11454" s="0" t="n">
        <v>1</v>
      </c>
      <c r="F11454" s="38" t="s">
        <v>71</v>
      </c>
      <c r="G11454" s="37" t="s">
        <v>117</v>
      </c>
      <c r="H11454" s="0" t="n">
        <v>302200</v>
      </c>
      <c r="I11454" s="0" t="n">
        <v>180722</v>
      </c>
      <c r="J11454" s="0" t="n">
        <v>26097</v>
      </c>
    </row>
    <row r="11455" customFormat="false" ht="15" hidden="false" customHeight="false" outlineLevel="0" collapsed="false">
      <c r="A11455" s="0" t="n">
        <v>202506</v>
      </c>
      <c r="B11455" s="0" t="n">
        <v>202506</v>
      </c>
      <c r="C11455" s="37" t="s">
        <v>109</v>
      </c>
      <c r="D11455" s="37" t="s">
        <v>118</v>
      </c>
      <c r="E11455" s="0" t="n">
        <v>1</v>
      </c>
      <c r="F11455" s="38" t="s">
        <v>71</v>
      </c>
      <c r="G11455" s="37" t="s">
        <v>119</v>
      </c>
      <c r="H11455" s="0" t="n">
        <v>1808324</v>
      </c>
      <c r="I11455" s="0" t="n">
        <v>317072</v>
      </c>
      <c r="J11455" s="0" t="n">
        <v>15902</v>
      </c>
    </row>
    <row r="11456" customFormat="false" ht="15" hidden="false" customHeight="false" outlineLevel="0" collapsed="false">
      <c r="A11456" s="0" t="n">
        <v>202506</v>
      </c>
      <c r="B11456" s="0" t="n">
        <v>202506</v>
      </c>
      <c r="C11456" s="37" t="s">
        <v>109</v>
      </c>
      <c r="D11456" s="37" t="s">
        <v>120</v>
      </c>
      <c r="E11456" s="0" t="n">
        <v>1</v>
      </c>
      <c r="F11456" s="38" t="s">
        <v>71</v>
      </c>
      <c r="G11456" s="37" t="s">
        <v>121</v>
      </c>
      <c r="H11456" s="0" t="n">
        <v>237865</v>
      </c>
      <c r="I11456" s="0" t="n">
        <v>102250</v>
      </c>
      <c r="J11456" s="0" t="n">
        <v>17320</v>
      </c>
    </row>
    <row r="11457" customFormat="false" ht="15" hidden="false" customHeight="false" outlineLevel="0" collapsed="false">
      <c r="A11457" s="0" t="n">
        <v>202506</v>
      </c>
      <c r="B11457" s="0" t="n">
        <v>202506</v>
      </c>
      <c r="C11457" s="37" t="s">
        <v>95</v>
      </c>
      <c r="D11457" s="37" t="s">
        <v>122</v>
      </c>
      <c r="E11457" s="0" t="n">
        <v>1</v>
      </c>
      <c r="F11457" s="38" t="s">
        <v>71</v>
      </c>
      <c r="G11457" s="37" t="s">
        <v>123</v>
      </c>
      <c r="H11457" s="0" t="n">
        <v>686305</v>
      </c>
      <c r="I11457" s="0" t="n">
        <v>197127</v>
      </c>
      <c r="J11457" s="0" t="n">
        <v>32680</v>
      </c>
    </row>
    <row r="11458" customFormat="false" ht="15" hidden="false" customHeight="false" outlineLevel="0" collapsed="false">
      <c r="A11458" s="0" t="n">
        <v>202506</v>
      </c>
      <c r="B11458" s="0" t="n">
        <v>202506</v>
      </c>
      <c r="C11458" s="37" t="s">
        <v>124</v>
      </c>
      <c r="D11458" s="37" t="s">
        <v>125</v>
      </c>
      <c r="E11458" s="0" t="n">
        <v>1</v>
      </c>
      <c r="F11458" s="38" t="s">
        <v>71</v>
      </c>
      <c r="G11458" s="37" t="s">
        <v>126</v>
      </c>
      <c r="H11458" s="0" t="n">
        <v>138321</v>
      </c>
      <c r="I11458" s="0" t="n">
        <v>78733</v>
      </c>
      <c r="J11458" s="0" t="n">
        <v>8344</v>
      </c>
    </row>
    <row r="11459" customFormat="false" ht="15" hidden="false" customHeight="false" outlineLevel="0" collapsed="false">
      <c r="A11459" s="0" t="n">
        <v>202506</v>
      </c>
      <c r="B11459" s="0" t="n">
        <v>202506</v>
      </c>
      <c r="C11459" s="37" t="s">
        <v>95</v>
      </c>
      <c r="D11459" s="37" t="s">
        <v>127</v>
      </c>
      <c r="E11459" s="0" t="n">
        <v>1</v>
      </c>
      <c r="F11459" s="38" t="s">
        <v>71</v>
      </c>
      <c r="G11459" s="37" t="s">
        <v>128</v>
      </c>
      <c r="H11459" s="0" t="n">
        <v>919082</v>
      </c>
      <c r="I11459" s="0" t="n">
        <v>334740</v>
      </c>
      <c r="J11459" s="0" t="n">
        <v>15781</v>
      </c>
    </row>
    <row r="11460" customFormat="false" ht="15" hidden="false" customHeight="false" outlineLevel="0" collapsed="false">
      <c r="A11460" s="0" t="n">
        <v>202506</v>
      </c>
      <c r="B11460" s="0" t="n">
        <v>202506</v>
      </c>
      <c r="C11460" s="37" t="s">
        <v>124</v>
      </c>
      <c r="D11460" s="37" t="s">
        <v>122</v>
      </c>
      <c r="E11460" s="0" t="n">
        <v>1</v>
      </c>
      <c r="F11460" s="38" t="s">
        <v>71</v>
      </c>
      <c r="G11460" s="37" t="s">
        <v>129</v>
      </c>
      <c r="H11460" s="0" t="n">
        <v>4039757</v>
      </c>
      <c r="I11460" s="0" t="n">
        <v>1877670</v>
      </c>
      <c r="J11460" s="0" t="n">
        <v>76119</v>
      </c>
    </row>
    <row r="11461" customFormat="false" ht="15" hidden="false" customHeight="false" outlineLevel="0" collapsed="false">
      <c r="A11461" s="0" t="n">
        <v>202506</v>
      </c>
      <c r="B11461" s="0" t="n">
        <v>202506</v>
      </c>
      <c r="C11461" s="37" t="s">
        <v>106</v>
      </c>
      <c r="D11461" s="37" t="s">
        <v>130</v>
      </c>
      <c r="E11461" s="0" t="n">
        <v>1</v>
      </c>
      <c r="F11461" s="38" t="s">
        <v>71</v>
      </c>
      <c r="G11461" s="37" t="s">
        <v>131</v>
      </c>
      <c r="H11461" s="0" t="n">
        <v>489185</v>
      </c>
      <c r="I11461" s="0" t="n">
        <v>108802</v>
      </c>
      <c r="J11461" s="0" t="n">
        <v>-2994</v>
      </c>
    </row>
    <row r="11462" customFormat="false" ht="15" hidden="false" customHeight="false" outlineLevel="0" collapsed="false">
      <c r="A11462" s="0" t="n">
        <v>202506</v>
      </c>
      <c r="B11462" s="0" t="n">
        <v>202506</v>
      </c>
      <c r="C11462" s="37" t="s">
        <v>95</v>
      </c>
      <c r="D11462" s="37" t="s">
        <v>132</v>
      </c>
      <c r="E11462" s="0" t="n">
        <v>1</v>
      </c>
      <c r="F11462" s="38" t="s">
        <v>71</v>
      </c>
      <c r="G11462" s="37" t="s">
        <v>133</v>
      </c>
      <c r="H11462" s="0" t="n">
        <v>514872</v>
      </c>
      <c r="I11462" s="0" t="n">
        <v>285700</v>
      </c>
      <c r="J11462" s="0" t="n">
        <v>28013</v>
      </c>
    </row>
    <row r="11463" customFormat="false" ht="15" hidden="false" customHeight="false" outlineLevel="0" collapsed="false">
      <c r="A11463" s="0" t="n">
        <v>202506</v>
      </c>
      <c r="B11463" s="0" t="n">
        <v>202506</v>
      </c>
      <c r="C11463" s="37" t="s">
        <v>112</v>
      </c>
      <c r="D11463" s="37" t="s">
        <v>134</v>
      </c>
      <c r="E11463" s="0" t="n">
        <v>1</v>
      </c>
      <c r="F11463" s="38" t="s">
        <v>71</v>
      </c>
      <c r="G11463" s="37" t="s">
        <v>135</v>
      </c>
      <c r="H11463" s="0" t="n">
        <v>112428</v>
      </c>
      <c r="I11463" s="0" t="n">
        <v>40330</v>
      </c>
      <c r="J11463" s="0" t="n">
        <v>767</v>
      </c>
    </row>
    <row r="11464" customFormat="false" ht="15" hidden="false" customHeight="false" outlineLevel="0" collapsed="false">
      <c r="A11464" s="0" t="n">
        <v>202506</v>
      </c>
      <c r="B11464" s="0" t="n">
        <v>202506</v>
      </c>
      <c r="C11464" s="37" t="s">
        <v>136</v>
      </c>
      <c r="D11464" s="37" t="s">
        <v>137</v>
      </c>
      <c r="E11464" s="0" t="n">
        <v>1</v>
      </c>
      <c r="F11464" s="38" t="s">
        <v>71</v>
      </c>
      <c r="G11464" s="37" t="s">
        <v>138</v>
      </c>
      <c r="H11464" s="0" t="n">
        <v>465462</v>
      </c>
      <c r="I11464" s="0" t="n">
        <v>54714</v>
      </c>
      <c r="J11464" s="0" t="n">
        <v>1988</v>
      </c>
    </row>
    <row r="11465" customFormat="false" ht="15" hidden="false" customHeight="false" outlineLevel="0" collapsed="false">
      <c r="A11465" s="0" t="n">
        <v>202506</v>
      </c>
      <c r="B11465" s="0" t="n">
        <v>202506</v>
      </c>
      <c r="C11465" s="37" t="s">
        <v>115</v>
      </c>
      <c r="D11465" s="37" t="s">
        <v>139</v>
      </c>
      <c r="E11465" s="0" t="n">
        <v>1</v>
      </c>
      <c r="F11465" s="38" t="s">
        <v>71</v>
      </c>
      <c r="G11465" s="37" t="s">
        <v>140</v>
      </c>
      <c r="H11465" s="0" t="n">
        <v>87749</v>
      </c>
      <c r="I11465" s="0" t="n">
        <v>47181</v>
      </c>
      <c r="J11465" s="0" t="n">
        <v>6719</v>
      </c>
    </row>
    <row r="11466" customFormat="false" ht="15" hidden="false" customHeight="false" outlineLevel="0" collapsed="false">
      <c r="A11466" s="0" t="n">
        <v>202506</v>
      </c>
      <c r="B11466" s="0" t="n">
        <v>202506</v>
      </c>
      <c r="C11466" s="37" t="s">
        <v>109</v>
      </c>
      <c r="D11466" s="37" t="s">
        <v>141</v>
      </c>
      <c r="E11466" s="0" t="n">
        <v>1</v>
      </c>
      <c r="F11466" s="38" t="s">
        <v>71</v>
      </c>
      <c r="G11466" s="37" t="s">
        <v>142</v>
      </c>
      <c r="H11466" s="0" t="n">
        <v>347072</v>
      </c>
      <c r="I11466" s="0" t="n">
        <v>114888</v>
      </c>
      <c r="J11466" s="0" t="n">
        <v>28575</v>
      </c>
    </row>
    <row r="11467" customFormat="false" ht="15" hidden="false" customHeight="false" outlineLevel="0" collapsed="false">
      <c r="A11467" s="0" t="n">
        <v>202506</v>
      </c>
      <c r="B11467" s="0" t="n">
        <v>202506</v>
      </c>
      <c r="C11467" s="37" t="s">
        <v>136</v>
      </c>
      <c r="D11467" s="37" t="s">
        <v>143</v>
      </c>
      <c r="E11467" s="0" t="n">
        <v>1</v>
      </c>
      <c r="F11467" s="38" t="s">
        <v>71</v>
      </c>
      <c r="G11467" s="37" t="s">
        <v>144</v>
      </c>
      <c r="H11467" s="0" t="n">
        <v>971428</v>
      </c>
      <c r="I11467" s="0" t="n">
        <v>272569</v>
      </c>
      <c r="J11467" s="0" t="n">
        <v>32005</v>
      </c>
    </row>
    <row r="11468" customFormat="false" ht="15" hidden="false" customHeight="false" outlineLevel="0" collapsed="false">
      <c r="A11468" s="0" t="n">
        <v>202506</v>
      </c>
      <c r="B11468" s="0" t="n">
        <v>202506</v>
      </c>
      <c r="C11468" s="37" t="s">
        <v>101</v>
      </c>
      <c r="D11468" s="37" t="s">
        <v>145</v>
      </c>
      <c r="E11468" s="0" t="n">
        <v>1</v>
      </c>
      <c r="F11468" s="38" t="s">
        <v>71</v>
      </c>
      <c r="G11468" s="37" t="s">
        <v>146</v>
      </c>
      <c r="H11468" s="0" t="n">
        <v>4391976</v>
      </c>
      <c r="I11468" s="0" t="n">
        <v>1117907</v>
      </c>
      <c r="J11468" s="0" t="n">
        <v>77678</v>
      </c>
    </row>
    <row r="11469" customFormat="false" ht="15" hidden="false" customHeight="false" outlineLevel="0" collapsed="false">
      <c r="A11469" s="0" t="n">
        <v>202506</v>
      </c>
      <c r="B11469" s="0" t="n">
        <v>202506</v>
      </c>
      <c r="C11469" s="37" t="s">
        <v>106</v>
      </c>
      <c r="D11469" s="37" t="s">
        <v>147</v>
      </c>
      <c r="E11469" s="0" t="n">
        <v>1</v>
      </c>
      <c r="F11469" s="38" t="s">
        <v>71</v>
      </c>
      <c r="G11469" s="37" t="s">
        <v>148</v>
      </c>
      <c r="H11469" s="0" t="n">
        <v>14310399</v>
      </c>
      <c r="I11469" s="0" t="n">
        <v>4254995</v>
      </c>
      <c r="J11469" s="0" t="n">
        <v>332416</v>
      </c>
    </row>
    <row r="11470" customFormat="false" ht="15" hidden="false" customHeight="false" outlineLevel="0" collapsed="false">
      <c r="A11470" s="0" t="n">
        <v>202506</v>
      </c>
      <c r="B11470" s="0" t="n">
        <v>202506</v>
      </c>
      <c r="C11470" s="37" t="s">
        <v>149</v>
      </c>
      <c r="D11470" s="37" t="s">
        <v>150</v>
      </c>
      <c r="E11470" s="0" t="n">
        <v>1</v>
      </c>
      <c r="F11470" s="38" t="s">
        <v>71</v>
      </c>
      <c r="G11470" s="37" t="s">
        <v>151</v>
      </c>
      <c r="H11470" s="0" t="n">
        <v>262544</v>
      </c>
      <c r="I11470" s="0" t="n">
        <v>158641</v>
      </c>
      <c r="J11470" s="0" t="n">
        <v>30744</v>
      </c>
    </row>
    <row r="11471" customFormat="false" ht="15" hidden="false" customHeight="false" outlineLevel="0" collapsed="false">
      <c r="A11471" s="0" t="n">
        <v>202506</v>
      </c>
      <c r="B11471" s="0" t="n">
        <v>202506</v>
      </c>
      <c r="C11471" s="37" t="s">
        <v>152</v>
      </c>
      <c r="D11471" s="37" t="s">
        <v>153</v>
      </c>
      <c r="E11471" s="0" t="n">
        <v>1</v>
      </c>
      <c r="F11471" s="38" t="s">
        <v>71</v>
      </c>
      <c r="G11471" s="37" t="s">
        <v>154</v>
      </c>
      <c r="H11471" s="0" t="n">
        <v>3501717</v>
      </c>
      <c r="I11471" s="0" t="n">
        <v>740870</v>
      </c>
      <c r="J11471" s="0" t="n">
        <v>87993</v>
      </c>
    </row>
    <row r="11472" customFormat="false" ht="15" hidden="false" customHeight="false" outlineLevel="0" collapsed="false">
      <c r="A11472" s="0" t="n">
        <v>202506</v>
      </c>
      <c r="B11472" s="0" t="n">
        <v>202506</v>
      </c>
      <c r="C11472" s="37" t="s">
        <v>101</v>
      </c>
      <c r="D11472" s="37" t="s">
        <v>155</v>
      </c>
      <c r="E11472" s="0" t="n">
        <v>1</v>
      </c>
      <c r="F11472" s="38" t="s">
        <v>71</v>
      </c>
      <c r="G11472" s="37" t="s">
        <v>156</v>
      </c>
      <c r="H11472" s="0" t="n">
        <v>521600</v>
      </c>
      <c r="I11472" s="0" t="n">
        <v>169054</v>
      </c>
      <c r="J11472" s="0" t="n">
        <v>16799</v>
      </c>
    </row>
    <row r="11473" customFormat="false" ht="15" hidden="false" customHeight="false" outlineLevel="0" collapsed="false">
      <c r="A11473" s="0" t="n">
        <v>202506</v>
      </c>
      <c r="B11473" s="0" t="n">
        <v>202506</v>
      </c>
      <c r="C11473" s="37" t="s">
        <v>106</v>
      </c>
      <c r="D11473" s="37" t="s">
        <v>116</v>
      </c>
      <c r="E11473" s="0" t="n">
        <v>1</v>
      </c>
      <c r="F11473" s="38" t="s">
        <v>71</v>
      </c>
      <c r="G11473" s="37" t="s">
        <v>157</v>
      </c>
      <c r="H11473" s="0" t="n">
        <v>432085</v>
      </c>
      <c r="I11473" s="0" t="n">
        <v>59477</v>
      </c>
      <c r="J11473" s="0" t="n">
        <v>6332</v>
      </c>
    </row>
    <row r="11474" customFormat="false" ht="15" hidden="false" customHeight="false" outlineLevel="0" collapsed="false">
      <c r="A11474" s="0" t="n">
        <v>202506</v>
      </c>
      <c r="B11474" s="0" t="n">
        <v>202506</v>
      </c>
      <c r="C11474" s="37" t="s">
        <v>158</v>
      </c>
      <c r="D11474" s="37" t="s">
        <v>159</v>
      </c>
      <c r="E11474" s="0" t="n">
        <v>1</v>
      </c>
      <c r="F11474" s="38" t="s">
        <v>71</v>
      </c>
      <c r="G11474" s="37" t="s">
        <v>160</v>
      </c>
      <c r="H11474" s="0" t="n">
        <v>1003787</v>
      </c>
      <c r="I11474" s="0" t="n">
        <v>437855</v>
      </c>
      <c r="J11474" s="0" t="n">
        <v>-27524</v>
      </c>
    </row>
    <row r="11475" customFormat="false" ht="15" hidden="false" customHeight="false" outlineLevel="0" collapsed="false">
      <c r="A11475" s="0" t="n">
        <v>202506</v>
      </c>
      <c r="B11475" s="0" t="n">
        <v>202506</v>
      </c>
      <c r="C11475" s="37" t="s">
        <v>95</v>
      </c>
      <c r="D11475" s="37" t="s">
        <v>161</v>
      </c>
      <c r="E11475" s="0" t="n">
        <v>1</v>
      </c>
      <c r="F11475" s="38" t="s">
        <v>71</v>
      </c>
      <c r="G11475" s="37" t="s">
        <v>162</v>
      </c>
      <c r="H11475" s="0" t="n">
        <v>609539</v>
      </c>
      <c r="I11475" s="0" t="n">
        <v>167297</v>
      </c>
      <c r="J11475" s="0" t="n">
        <v>19916</v>
      </c>
    </row>
    <row r="11476" customFormat="false" ht="15" hidden="false" customHeight="false" outlineLevel="0" collapsed="false">
      <c r="A11476" s="0" t="n">
        <v>202506</v>
      </c>
      <c r="B11476" s="0" t="n">
        <v>202506</v>
      </c>
      <c r="C11476" s="37" t="s">
        <v>112</v>
      </c>
      <c r="D11476" s="37" t="s">
        <v>163</v>
      </c>
      <c r="E11476" s="0" t="n">
        <v>1</v>
      </c>
      <c r="F11476" s="38" t="s">
        <v>71</v>
      </c>
      <c r="G11476" s="37" t="s">
        <v>164</v>
      </c>
      <c r="H11476" s="0" t="n">
        <v>587164</v>
      </c>
      <c r="I11476" s="0" t="n">
        <v>718107</v>
      </c>
      <c r="J11476" s="0" t="n">
        <v>-5402</v>
      </c>
    </row>
    <row r="11477" customFormat="false" ht="15" hidden="false" customHeight="false" outlineLevel="0" collapsed="false">
      <c r="A11477" s="0" t="n">
        <v>202506</v>
      </c>
      <c r="B11477" s="0" t="n">
        <v>202506</v>
      </c>
      <c r="C11477" s="37" t="s">
        <v>101</v>
      </c>
      <c r="D11477" s="37" t="s">
        <v>165</v>
      </c>
      <c r="E11477" s="0" t="n">
        <v>1</v>
      </c>
      <c r="F11477" s="38" t="s">
        <v>71</v>
      </c>
      <c r="G11477" s="37" t="s">
        <v>166</v>
      </c>
      <c r="H11477" s="0" t="n">
        <v>306599</v>
      </c>
      <c r="I11477" s="0" t="n">
        <v>105944</v>
      </c>
      <c r="J11477" s="0" t="n">
        <v>12654</v>
      </c>
    </row>
    <row r="11478" customFormat="false" ht="15" hidden="false" customHeight="false" outlineLevel="0" collapsed="false">
      <c r="A11478" s="0" t="n">
        <v>202506</v>
      </c>
      <c r="B11478" s="0" t="n">
        <v>202506</v>
      </c>
      <c r="C11478" s="37" t="s">
        <v>124</v>
      </c>
      <c r="D11478" s="37" t="s">
        <v>167</v>
      </c>
      <c r="E11478" s="0" t="n">
        <v>1</v>
      </c>
      <c r="F11478" s="38" t="s">
        <v>71</v>
      </c>
      <c r="G11478" s="37" t="s">
        <v>168</v>
      </c>
      <c r="H11478" s="0" t="n">
        <v>99964</v>
      </c>
      <c r="I11478" s="0" t="n">
        <v>20199</v>
      </c>
      <c r="J11478" s="0" t="n">
        <v>131</v>
      </c>
    </row>
    <row r="11479" customFormat="false" ht="15" hidden="false" customHeight="false" outlineLevel="0" collapsed="false">
      <c r="A11479" s="0" t="n">
        <v>202506</v>
      </c>
      <c r="B11479" s="0" t="n">
        <v>202506</v>
      </c>
      <c r="C11479" s="37" t="s">
        <v>152</v>
      </c>
      <c r="D11479" s="37" t="s">
        <v>122</v>
      </c>
      <c r="E11479" s="0" t="n">
        <v>1</v>
      </c>
      <c r="F11479" s="38" t="s">
        <v>71</v>
      </c>
      <c r="G11479" s="37" t="s">
        <v>169</v>
      </c>
      <c r="H11479" s="0" t="n">
        <v>106148</v>
      </c>
      <c r="I11479" s="0" t="n">
        <v>32482</v>
      </c>
      <c r="J11479" s="0" t="n">
        <v>4519</v>
      </c>
    </row>
    <row r="11480" customFormat="false" ht="15" hidden="false" customHeight="false" outlineLevel="0" collapsed="false">
      <c r="A11480" s="0" t="n">
        <v>202506</v>
      </c>
      <c r="B11480" s="0" t="n">
        <v>202506</v>
      </c>
      <c r="C11480" s="37" t="s">
        <v>98</v>
      </c>
      <c r="D11480" s="37" t="s">
        <v>170</v>
      </c>
      <c r="E11480" s="0" t="n">
        <v>1</v>
      </c>
      <c r="F11480" s="38" t="s">
        <v>71</v>
      </c>
      <c r="G11480" s="37" t="s">
        <v>171</v>
      </c>
      <c r="H11480" s="0" t="n">
        <v>1503435</v>
      </c>
      <c r="I11480" s="0" t="n">
        <v>475894</v>
      </c>
      <c r="J11480" s="0" t="n">
        <v>30787</v>
      </c>
    </row>
    <row r="11481" customFormat="false" ht="15" hidden="false" customHeight="false" outlineLevel="0" collapsed="false">
      <c r="A11481" s="0" t="n">
        <v>202506</v>
      </c>
      <c r="B11481" s="0" t="n">
        <v>202506</v>
      </c>
      <c r="C11481" s="37" t="s">
        <v>98</v>
      </c>
      <c r="D11481" s="37" t="s">
        <v>172</v>
      </c>
      <c r="E11481" s="0" t="n">
        <v>1</v>
      </c>
      <c r="F11481" s="38" t="s">
        <v>71</v>
      </c>
      <c r="G11481" s="37" t="s">
        <v>173</v>
      </c>
      <c r="H11481" s="0" t="n">
        <v>344789</v>
      </c>
      <c r="I11481" s="0" t="n">
        <v>73745</v>
      </c>
      <c r="J11481" s="0" t="n">
        <v>-2547</v>
      </c>
    </row>
    <row r="11482" customFormat="false" ht="15" hidden="false" customHeight="false" outlineLevel="0" collapsed="false">
      <c r="A11482" s="0" t="n">
        <v>202506</v>
      </c>
      <c r="B11482" s="0" t="n">
        <v>202506</v>
      </c>
      <c r="C11482" s="37" t="s">
        <v>158</v>
      </c>
      <c r="D11482" s="37" t="s">
        <v>174</v>
      </c>
      <c r="E11482" s="0" t="n">
        <v>1</v>
      </c>
      <c r="F11482" s="38" t="s">
        <v>71</v>
      </c>
      <c r="G11482" s="37" t="s">
        <v>175</v>
      </c>
      <c r="H11482" s="0" t="n">
        <v>493112</v>
      </c>
      <c r="I11482" s="0" t="n">
        <v>263246</v>
      </c>
      <c r="J11482" s="0" t="n">
        <v>13408</v>
      </c>
    </row>
    <row r="11483" customFormat="false" ht="15" hidden="false" customHeight="false" outlineLevel="0" collapsed="false">
      <c r="A11483" s="0" t="n">
        <v>202506</v>
      </c>
      <c r="B11483" s="0" t="n">
        <v>202506</v>
      </c>
      <c r="C11483" s="37" t="s">
        <v>149</v>
      </c>
      <c r="D11483" s="37" t="s">
        <v>176</v>
      </c>
      <c r="E11483" s="0" t="n">
        <v>1</v>
      </c>
      <c r="F11483" s="38" t="s">
        <v>71</v>
      </c>
      <c r="G11483" s="37" t="s">
        <v>177</v>
      </c>
      <c r="H11483" s="0" t="n">
        <v>636447</v>
      </c>
      <c r="I11483" s="0" t="n">
        <v>78473</v>
      </c>
      <c r="J11483" s="0" t="n">
        <v>23588</v>
      </c>
    </row>
    <row r="11484" customFormat="false" ht="15" hidden="false" customHeight="false" outlineLevel="0" collapsed="false">
      <c r="A11484" s="0" t="n">
        <v>202506</v>
      </c>
      <c r="B11484" s="0" t="n">
        <v>202506</v>
      </c>
      <c r="C11484" s="37" t="s">
        <v>178</v>
      </c>
      <c r="D11484" s="37" t="s">
        <v>179</v>
      </c>
      <c r="E11484" s="0" t="n">
        <v>1</v>
      </c>
      <c r="F11484" s="38" t="s">
        <v>71</v>
      </c>
      <c r="G11484" s="37" t="s">
        <v>180</v>
      </c>
      <c r="H11484" s="0" t="n">
        <v>1145878</v>
      </c>
      <c r="I11484" s="0" t="n">
        <v>383780</v>
      </c>
      <c r="J11484" s="0" t="n">
        <v>-56533</v>
      </c>
    </row>
    <row r="11485" customFormat="false" ht="15" hidden="false" customHeight="false" outlineLevel="0" collapsed="false">
      <c r="A11485" s="0" t="n">
        <v>202506</v>
      </c>
      <c r="B11485" s="0" t="n">
        <v>202506</v>
      </c>
      <c r="C11485" s="37" t="s">
        <v>149</v>
      </c>
      <c r="D11485" s="37" t="s">
        <v>181</v>
      </c>
      <c r="E11485" s="0" t="n">
        <v>1</v>
      </c>
      <c r="F11485" s="38" t="s">
        <v>71</v>
      </c>
      <c r="G11485" s="37" t="s">
        <v>182</v>
      </c>
      <c r="H11485" s="0" t="n">
        <v>605513</v>
      </c>
      <c r="I11485" s="0" t="n">
        <v>189709</v>
      </c>
      <c r="J11485" s="0" t="n">
        <v>18332</v>
      </c>
    </row>
    <row r="11486" customFormat="false" ht="15" hidden="false" customHeight="false" outlineLevel="0" collapsed="false">
      <c r="A11486" s="0" t="n">
        <v>202506</v>
      </c>
      <c r="B11486" s="0" t="n">
        <v>202506</v>
      </c>
      <c r="C11486" s="37" t="s">
        <v>115</v>
      </c>
      <c r="D11486" s="37" t="s">
        <v>104</v>
      </c>
      <c r="E11486" s="0" t="n">
        <v>1</v>
      </c>
      <c r="F11486" s="38" t="s">
        <v>71</v>
      </c>
      <c r="G11486" s="37" t="s">
        <v>183</v>
      </c>
      <c r="H11486" s="0" t="n">
        <v>231894</v>
      </c>
      <c r="I11486" s="0" t="n">
        <v>59442</v>
      </c>
      <c r="J11486" s="0" t="n">
        <v>-1252</v>
      </c>
    </row>
    <row r="11487" customFormat="false" ht="15" hidden="false" customHeight="false" outlineLevel="0" collapsed="false">
      <c r="A11487" s="0" t="n">
        <v>202506</v>
      </c>
      <c r="B11487" s="0" t="n">
        <v>202506</v>
      </c>
      <c r="C11487" s="37" t="s">
        <v>184</v>
      </c>
      <c r="D11487" s="37" t="s">
        <v>185</v>
      </c>
      <c r="E11487" s="0" t="n">
        <v>1</v>
      </c>
      <c r="F11487" s="38" t="s">
        <v>71</v>
      </c>
      <c r="G11487" s="37" t="s">
        <v>186</v>
      </c>
      <c r="H11487" s="0" t="n">
        <v>2705599</v>
      </c>
      <c r="I11487" s="0" t="n">
        <v>855865</v>
      </c>
      <c r="J11487" s="0" t="n">
        <v>186311</v>
      </c>
    </row>
    <row r="11488" customFormat="false" ht="15" hidden="false" customHeight="false" outlineLevel="0" collapsed="false">
      <c r="A11488" s="0" t="n">
        <v>202506</v>
      </c>
      <c r="B11488" s="0" t="n">
        <v>202506</v>
      </c>
      <c r="C11488" s="37" t="s">
        <v>109</v>
      </c>
      <c r="D11488" s="37" t="s">
        <v>187</v>
      </c>
      <c r="E11488" s="0" t="n">
        <v>1</v>
      </c>
      <c r="F11488" s="38" t="s">
        <v>71</v>
      </c>
      <c r="G11488" s="37" t="s">
        <v>188</v>
      </c>
      <c r="H11488" s="0" t="n">
        <v>5075277</v>
      </c>
      <c r="I11488" s="0" t="n">
        <v>3519675</v>
      </c>
      <c r="J11488" s="0" t="n">
        <v>568888</v>
      </c>
    </row>
    <row r="11489" customFormat="false" ht="15" hidden="false" customHeight="false" outlineLevel="0" collapsed="false">
      <c r="A11489" s="0" t="n">
        <v>202506</v>
      </c>
      <c r="B11489" s="0" t="n">
        <v>202506</v>
      </c>
      <c r="C11489" s="37" t="s">
        <v>178</v>
      </c>
      <c r="D11489" s="37" t="s">
        <v>189</v>
      </c>
      <c r="E11489" s="0" t="n">
        <v>1</v>
      </c>
      <c r="F11489" s="38" t="s">
        <v>71</v>
      </c>
      <c r="G11489" s="37" t="s">
        <v>190</v>
      </c>
      <c r="H11489" s="0" t="n">
        <v>824526</v>
      </c>
      <c r="I11489" s="0" t="n">
        <v>157519</v>
      </c>
      <c r="J11489" s="0" t="n">
        <v>15530</v>
      </c>
    </row>
    <row r="11490" customFormat="false" ht="15" hidden="false" customHeight="false" outlineLevel="0" collapsed="false">
      <c r="A11490" s="0" t="n">
        <v>202506</v>
      </c>
      <c r="B11490" s="0" t="n">
        <v>202506</v>
      </c>
      <c r="C11490" s="37" t="s">
        <v>152</v>
      </c>
      <c r="D11490" s="37" t="s">
        <v>191</v>
      </c>
      <c r="E11490" s="0" t="n">
        <v>1</v>
      </c>
      <c r="F11490" s="38" t="s">
        <v>71</v>
      </c>
      <c r="G11490" s="37" t="s">
        <v>192</v>
      </c>
      <c r="H11490" s="0" t="n">
        <v>1907539</v>
      </c>
      <c r="I11490" s="0" t="n">
        <v>909991</v>
      </c>
      <c r="J11490" s="0" t="n">
        <v>156285</v>
      </c>
    </row>
    <row r="11491" customFormat="false" ht="15" hidden="false" customHeight="false" outlineLevel="0" collapsed="false">
      <c r="A11491" s="0" t="n">
        <v>202506</v>
      </c>
      <c r="B11491" s="0" t="n">
        <v>202506</v>
      </c>
      <c r="C11491" s="37" t="s">
        <v>184</v>
      </c>
      <c r="D11491" s="37" t="s">
        <v>193</v>
      </c>
      <c r="E11491" s="0" t="n">
        <v>1</v>
      </c>
      <c r="F11491" s="38" t="s">
        <v>71</v>
      </c>
      <c r="G11491" s="37" t="s">
        <v>194</v>
      </c>
      <c r="H11491" s="0" t="n">
        <v>2498690</v>
      </c>
      <c r="I11491" s="0" t="n">
        <v>620114</v>
      </c>
      <c r="J11491" s="0" t="n">
        <v>64775</v>
      </c>
    </row>
    <row r="11492" customFormat="false" ht="15" hidden="false" customHeight="false" outlineLevel="0" collapsed="false">
      <c r="A11492" s="0" t="n">
        <v>202506</v>
      </c>
      <c r="B11492" s="0" t="n">
        <v>202506</v>
      </c>
      <c r="C11492" s="37" t="s">
        <v>115</v>
      </c>
      <c r="D11492" s="37" t="s">
        <v>96</v>
      </c>
      <c r="E11492" s="0" t="n">
        <v>1</v>
      </c>
      <c r="F11492" s="38" t="s">
        <v>71</v>
      </c>
      <c r="G11492" s="37" t="s">
        <v>195</v>
      </c>
      <c r="H11492" s="0" t="n">
        <v>2713242</v>
      </c>
      <c r="I11492" s="0" t="n">
        <v>881256</v>
      </c>
      <c r="J11492" s="0" t="n">
        <v>71040</v>
      </c>
    </row>
    <row r="11493" customFormat="false" ht="15" hidden="false" customHeight="false" outlineLevel="0" collapsed="false">
      <c r="A11493" s="0" t="n">
        <v>202506</v>
      </c>
      <c r="B11493" s="0" t="n">
        <v>202506</v>
      </c>
      <c r="C11493" s="37" t="s">
        <v>136</v>
      </c>
      <c r="D11493" s="37" t="s">
        <v>120</v>
      </c>
      <c r="E11493" s="0" t="n">
        <v>1</v>
      </c>
      <c r="F11493" s="38" t="s">
        <v>71</v>
      </c>
      <c r="G11493" s="37" t="s">
        <v>196</v>
      </c>
      <c r="H11493" s="0" t="n">
        <v>997176</v>
      </c>
      <c r="I11493" s="0" t="n">
        <v>298692</v>
      </c>
      <c r="J11493" s="0" t="n">
        <v>6008</v>
      </c>
    </row>
    <row r="11494" customFormat="false" ht="15" hidden="false" customHeight="false" outlineLevel="0" collapsed="false">
      <c r="A11494" s="0" t="n">
        <v>202506</v>
      </c>
      <c r="B11494" s="0" t="n">
        <v>202506</v>
      </c>
      <c r="C11494" s="37" t="s">
        <v>197</v>
      </c>
      <c r="D11494" s="37" t="s">
        <v>198</v>
      </c>
      <c r="E11494" s="0" t="n">
        <v>1</v>
      </c>
      <c r="F11494" s="38" t="s">
        <v>71</v>
      </c>
      <c r="G11494" s="37" t="s">
        <v>199</v>
      </c>
      <c r="H11494" s="0" t="n">
        <v>1248846</v>
      </c>
      <c r="I11494" s="0" t="n">
        <v>336716</v>
      </c>
      <c r="J11494" s="0" t="n">
        <v>14785</v>
      </c>
    </row>
    <row r="11495" customFormat="false" ht="15" hidden="false" customHeight="false" outlineLevel="0" collapsed="false">
      <c r="A11495" s="0" t="n">
        <v>202506</v>
      </c>
      <c r="B11495" s="0" t="n">
        <v>202506</v>
      </c>
      <c r="C11495" s="37" t="s">
        <v>136</v>
      </c>
      <c r="D11495" s="37" t="s">
        <v>200</v>
      </c>
      <c r="E11495" s="0" t="n">
        <v>1</v>
      </c>
      <c r="F11495" s="38" t="s">
        <v>71</v>
      </c>
      <c r="G11495" s="37" t="s">
        <v>201</v>
      </c>
      <c r="H11495" s="0" t="n">
        <v>1033138</v>
      </c>
      <c r="I11495" s="0" t="n">
        <v>230262</v>
      </c>
      <c r="J11495" s="0" t="n">
        <v>7735</v>
      </c>
    </row>
    <row r="11496" customFormat="false" ht="15" hidden="false" customHeight="false" outlineLevel="0" collapsed="false">
      <c r="A11496" s="0" t="n">
        <v>202506</v>
      </c>
      <c r="B11496" s="0" t="n">
        <v>202506</v>
      </c>
      <c r="C11496" s="37" t="s">
        <v>136</v>
      </c>
      <c r="D11496" s="37" t="s">
        <v>127</v>
      </c>
      <c r="E11496" s="0" t="n">
        <v>1</v>
      </c>
      <c r="F11496" s="38" t="s">
        <v>71</v>
      </c>
      <c r="G11496" s="37" t="s">
        <v>202</v>
      </c>
      <c r="H11496" s="0" t="n">
        <v>188656</v>
      </c>
      <c r="I11496" s="0" t="n">
        <v>26041</v>
      </c>
      <c r="J11496" s="0" t="n">
        <v>2110</v>
      </c>
    </row>
    <row r="11497" customFormat="false" ht="15" hidden="false" customHeight="false" outlineLevel="0" collapsed="false">
      <c r="A11497" s="0" t="n">
        <v>202506</v>
      </c>
      <c r="B11497" s="0" t="n">
        <v>202506</v>
      </c>
      <c r="C11497" s="37" t="s">
        <v>106</v>
      </c>
      <c r="D11497" s="37" t="s">
        <v>203</v>
      </c>
      <c r="E11497" s="0" t="n">
        <v>1</v>
      </c>
      <c r="F11497" s="38" t="s">
        <v>71</v>
      </c>
      <c r="G11497" s="37" t="s">
        <v>204</v>
      </c>
      <c r="H11497" s="0" t="n">
        <v>887836</v>
      </c>
      <c r="I11497" s="0" t="n">
        <v>94940</v>
      </c>
      <c r="J11497" s="0" t="n">
        <v>-10368</v>
      </c>
    </row>
    <row r="11498" customFormat="false" ht="15" hidden="false" customHeight="false" outlineLevel="0" collapsed="false">
      <c r="A11498" s="0" t="n">
        <v>202506</v>
      </c>
      <c r="B11498" s="0" t="n">
        <v>202506</v>
      </c>
      <c r="C11498" s="37" t="s">
        <v>95</v>
      </c>
      <c r="D11498" s="37" t="s">
        <v>187</v>
      </c>
      <c r="E11498" s="0" t="n">
        <v>1</v>
      </c>
      <c r="F11498" s="38" t="s">
        <v>71</v>
      </c>
      <c r="G11498" s="37" t="s">
        <v>205</v>
      </c>
      <c r="H11498" s="0" t="n">
        <v>133729</v>
      </c>
      <c r="I11498" s="0" t="n">
        <v>31921</v>
      </c>
      <c r="J11498" s="0" t="n">
        <v>5841</v>
      </c>
    </row>
    <row r="11499" customFormat="false" ht="15" hidden="false" customHeight="false" outlineLevel="0" collapsed="false">
      <c r="A11499" s="0" t="n">
        <v>202506</v>
      </c>
      <c r="B11499" s="0" t="n">
        <v>202506</v>
      </c>
      <c r="C11499" s="37" t="s">
        <v>101</v>
      </c>
      <c r="D11499" s="37" t="s">
        <v>206</v>
      </c>
      <c r="E11499" s="0" t="n">
        <v>1</v>
      </c>
      <c r="F11499" s="38" t="s">
        <v>71</v>
      </c>
      <c r="G11499" s="37" t="s">
        <v>207</v>
      </c>
      <c r="H11499" s="0" t="n">
        <v>277135</v>
      </c>
      <c r="I11499" s="0" t="n">
        <v>150154</v>
      </c>
      <c r="J11499" s="0" t="n">
        <v>41245</v>
      </c>
    </row>
    <row r="11500" customFormat="false" ht="15" hidden="false" customHeight="false" outlineLevel="0" collapsed="false">
      <c r="A11500" s="0" t="n">
        <v>202506</v>
      </c>
      <c r="B11500" s="0" t="n">
        <v>202506</v>
      </c>
      <c r="C11500" s="37" t="s">
        <v>184</v>
      </c>
      <c r="D11500" s="37" t="s">
        <v>208</v>
      </c>
      <c r="E11500" s="0" t="n">
        <v>1</v>
      </c>
      <c r="F11500" s="38" t="s">
        <v>71</v>
      </c>
      <c r="G11500" s="37" t="s">
        <v>209</v>
      </c>
      <c r="H11500" s="0" t="n">
        <v>2489708</v>
      </c>
      <c r="I11500" s="0" t="n">
        <v>1206979</v>
      </c>
      <c r="J11500" s="0" t="n">
        <v>44391</v>
      </c>
    </row>
    <row r="11501" customFormat="false" ht="15" hidden="false" customHeight="false" outlineLevel="0" collapsed="false">
      <c r="A11501" s="0" t="n">
        <v>202506</v>
      </c>
      <c r="B11501" s="0" t="n">
        <v>202506</v>
      </c>
      <c r="C11501" s="37" t="s">
        <v>95</v>
      </c>
      <c r="D11501" s="37" t="s">
        <v>210</v>
      </c>
      <c r="E11501" s="0" t="n">
        <v>1</v>
      </c>
      <c r="F11501" s="38" t="s">
        <v>71</v>
      </c>
      <c r="G11501" s="37" t="s">
        <v>211</v>
      </c>
      <c r="H11501" s="0" t="n">
        <v>1529229</v>
      </c>
      <c r="I11501" s="0" t="n">
        <v>808286</v>
      </c>
      <c r="J11501" s="0" t="n">
        <v>159633</v>
      </c>
    </row>
    <row r="11502" customFormat="false" ht="15" hidden="false" customHeight="false" outlineLevel="0" collapsed="false">
      <c r="A11502" s="0" t="n">
        <v>202506</v>
      </c>
      <c r="B11502" s="0" t="n">
        <v>202506</v>
      </c>
      <c r="C11502" s="37" t="s">
        <v>178</v>
      </c>
      <c r="D11502" s="37" t="s">
        <v>212</v>
      </c>
      <c r="E11502" s="0" t="n">
        <v>1</v>
      </c>
      <c r="F11502" s="38" t="s">
        <v>71</v>
      </c>
      <c r="G11502" s="37" t="s">
        <v>213</v>
      </c>
      <c r="H11502" s="0" t="n">
        <v>3353774</v>
      </c>
      <c r="I11502" s="0" t="n">
        <v>777809</v>
      </c>
      <c r="J11502" s="0" t="n">
        <v>51794</v>
      </c>
    </row>
    <row r="11503" customFormat="false" ht="15" hidden="false" customHeight="false" outlineLevel="0" collapsed="false">
      <c r="A11503" s="0" t="n">
        <v>202506</v>
      </c>
      <c r="B11503" s="0" t="n">
        <v>202506</v>
      </c>
      <c r="C11503" s="37" t="s">
        <v>95</v>
      </c>
      <c r="D11503" s="37" t="s">
        <v>214</v>
      </c>
      <c r="E11503" s="0" t="n">
        <v>1</v>
      </c>
      <c r="F11503" s="38" t="s">
        <v>71</v>
      </c>
      <c r="G11503" s="37" t="s">
        <v>215</v>
      </c>
      <c r="H11503" s="0" t="n">
        <v>444666</v>
      </c>
      <c r="I11503" s="0" t="n">
        <v>278171</v>
      </c>
      <c r="J11503" s="0" t="n">
        <v>5499</v>
      </c>
    </row>
    <row r="11504" customFormat="false" ht="15" hidden="false" customHeight="false" outlineLevel="0" collapsed="false">
      <c r="A11504" s="0" t="n">
        <v>202506</v>
      </c>
      <c r="B11504" s="0" t="n">
        <v>202506</v>
      </c>
      <c r="C11504" s="37" t="s">
        <v>101</v>
      </c>
      <c r="D11504" s="37" t="s">
        <v>216</v>
      </c>
      <c r="E11504" s="0" t="n">
        <v>1</v>
      </c>
      <c r="F11504" s="38" t="s">
        <v>71</v>
      </c>
      <c r="G11504" s="37" t="s">
        <v>217</v>
      </c>
      <c r="H11504" s="0" t="n">
        <v>180043</v>
      </c>
      <c r="I11504" s="0" t="n">
        <v>28349</v>
      </c>
      <c r="J11504" s="0" t="n">
        <v>1186</v>
      </c>
    </row>
    <row r="11505" customFormat="false" ht="15" hidden="false" customHeight="false" outlineLevel="0" collapsed="false">
      <c r="A11505" s="0" t="n">
        <v>202506</v>
      </c>
      <c r="B11505" s="0" t="n">
        <v>202506</v>
      </c>
      <c r="C11505" s="37" t="s">
        <v>115</v>
      </c>
      <c r="D11505" s="37" t="s">
        <v>218</v>
      </c>
      <c r="E11505" s="0" t="n">
        <v>1</v>
      </c>
      <c r="F11505" s="38" t="s">
        <v>71</v>
      </c>
      <c r="G11505" s="37" t="s">
        <v>219</v>
      </c>
      <c r="H11505" s="0" t="n">
        <v>549392</v>
      </c>
      <c r="I11505" s="0" t="n">
        <v>231221</v>
      </c>
      <c r="J11505" s="0" t="n">
        <v>20479</v>
      </c>
    </row>
    <row r="11506" customFormat="false" ht="15" hidden="false" customHeight="false" outlineLevel="0" collapsed="false">
      <c r="A11506" s="0" t="n">
        <v>202506</v>
      </c>
      <c r="B11506" s="0" t="n">
        <v>202506</v>
      </c>
      <c r="C11506" s="37" t="s">
        <v>101</v>
      </c>
      <c r="D11506" s="37" t="s">
        <v>220</v>
      </c>
      <c r="E11506" s="0" t="n">
        <v>1</v>
      </c>
      <c r="F11506" s="38" t="s">
        <v>71</v>
      </c>
      <c r="G11506" s="37" t="s">
        <v>221</v>
      </c>
      <c r="H11506" s="0" t="n">
        <v>820667</v>
      </c>
      <c r="I11506" s="0" t="n">
        <v>115947</v>
      </c>
      <c r="J11506" s="0" t="n">
        <v>912</v>
      </c>
    </row>
    <row r="11507" customFormat="false" ht="15" hidden="false" customHeight="false" outlineLevel="0" collapsed="false">
      <c r="A11507" s="0" t="n">
        <v>202506</v>
      </c>
      <c r="B11507" s="0" t="n">
        <v>202506</v>
      </c>
      <c r="C11507" s="37" t="s">
        <v>101</v>
      </c>
      <c r="D11507" s="37" t="s">
        <v>153</v>
      </c>
      <c r="E11507" s="0" t="n">
        <v>1</v>
      </c>
      <c r="F11507" s="38" t="s">
        <v>71</v>
      </c>
      <c r="G11507" s="37" t="s">
        <v>222</v>
      </c>
      <c r="H11507" s="0" t="n">
        <v>680754</v>
      </c>
      <c r="I11507" s="0" t="n">
        <v>447823</v>
      </c>
      <c r="J11507" s="0" t="n">
        <v>62972</v>
      </c>
    </row>
    <row r="11508" customFormat="false" ht="15" hidden="false" customHeight="false" outlineLevel="0" collapsed="false">
      <c r="A11508" s="0" t="n">
        <v>202506</v>
      </c>
      <c r="B11508" s="0" t="n">
        <v>202506</v>
      </c>
      <c r="C11508" s="37" t="s">
        <v>136</v>
      </c>
      <c r="D11508" s="37" t="s">
        <v>223</v>
      </c>
      <c r="E11508" s="0" t="n">
        <v>1</v>
      </c>
      <c r="F11508" s="38" t="s">
        <v>71</v>
      </c>
      <c r="G11508" s="37" t="s">
        <v>224</v>
      </c>
      <c r="H11508" s="0" t="n">
        <v>1763884</v>
      </c>
      <c r="I11508" s="0" t="n">
        <v>314210</v>
      </c>
      <c r="J11508" s="0" t="n">
        <v>8821</v>
      </c>
    </row>
    <row r="11509" customFormat="false" ht="15" hidden="false" customHeight="false" outlineLevel="0" collapsed="false">
      <c r="A11509" s="0" t="n">
        <v>202506</v>
      </c>
      <c r="B11509" s="0" t="n">
        <v>202506</v>
      </c>
      <c r="C11509" s="37" t="s">
        <v>184</v>
      </c>
      <c r="D11509" s="37" t="s">
        <v>225</v>
      </c>
      <c r="E11509" s="0" t="n">
        <v>1</v>
      </c>
      <c r="F11509" s="38" t="s">
        <v>71</v>
      </c>
      <c r="G11509" s="37" t="s">
        <v>226</v>
      </c>
      <c r="H11509" s="0" t="n">
        <v>399433</v>
      </c>
      <c r="I11509" s="0" t="n">
        <v>180024</v>
      </c>
      <c r="J11509" s="0" t="n">
        <v>-4919</v>
      </c>
    </row>
    <row r="11510" customFormat="false" ht="15" hidden="false" customHeight="false" outlineLevel="0" collapsed="false">
      <c r="A11510" s="0" t="n">
        <v>202506</v>
      </c>
      <c r="B11510" s="0" t="n">
        <v>202506</v>
      </c>
      <c r="C11510" s="37" t="s">
        <v>197</v>
      </c>
      <c r="D11510" s="37" t="s">
        <v>193</v>
      </c>
      <c r="E11510" s="0" t="n">
        <v>1</v>
      </c>
      <c r="F11510" s="38" t="s">
        <v>71</v>
      </c>
      <c r="G11510" s="37" t="s">
        <v>227</v>
      </c>
      <c r="H11510" s="0" t="n">
        <v>820034</v>
      </c>
      <c r="I11510" s="0" t="n">
        <v>585700</v>
      </c>
      <c r="J11510" s="0" t="n">
        <v>45690</v>
      </c>
    </row>
    <row r="11511" customFormat="false" ht="15" hidden="false" customHeight="false" outlineLevel="0" collapsed="false">
      <c r="A11511" s="0" t="n">
        <v>202506</v>
      </c>
      <c r="B11511" s="0" t="n">
        <v>202506</v>
      </c>
      <c r="C11511" s="37" t="s">
        <v>149</v>
      </c>
      <c r="D11511" s="37" t="s">
        <v>153</v>
      </c>
      <c r="E11511" s="0" t="n">
        <v>1</v>
      </c>
      <c r="F11511" s="38" t="s">
        <v>71</v>
      </c>
      <c r="G11511" s="37" t="s">
        <v>228</v>
      </c>
      <c r="H11511" s="0" t="n">
        <v>167239</v>
      </c>
      <c r="I11511" s="0" t="n">
        <v>139864</v>
      </c>
      <c r="J11511" s="0" t="n">
        <v>1483</v>
      </c>
    </row>
    <row r="11512" customFormat="false" ht="15" hidden="false" customHeight="false" outlineLevel="0" collapsed="false">
      <c r="A11512" s="0" t="n">
        <v>202506</v>
      </c>
      <c r="B11512" s="0" t="n">
        <v>202506</v>
      </c>
      <c r="C11512" s="37" t="s">
        <v>184</v>
      </c>
      <c r="D11512" s="37" t="s">
        <v>229</v>
      </c>
      <c r="E11512" s="0" t="n">
        <v>1</v>
      </c>
      <c r="F11512" s="38" t="s">
        <v>71</v>
      </c>
      <c r="G11512" s="37" t="s">
        <v>230</v>
      </c>
      <c r="H11512" s="0" t="n">
        <v>1316536</v>
      </c>
      <c r="I11512" s="0" t="n">
        <v>160868</v>
      </c>
      <c r="J11512" s="0" t="n">
        <v>7604</v>
      </c>
    </row>
    <row r="11513" customFormat="false" ht="15" hidden="false" customHeight="false" outlineLevel="0" collapsed="false">
      <c r="A11513" s="0" t="n">
        <v>202506</v>
      </c>
      <c r="B11513" s="0" t="n">
        <v>202506</v>
      </c>
      <c r="C11513" s="37" t="s">
        <v>115</v>
      </c>
      <c r="D11513" s="37" t="s">
        <v>231</v>
      </c>
      <c r="E11513" s="0" t="n">
        <v>1</v>
      </c>
      <c r="F11513" s="38" t="s">
        <v>71</v>
      </c>
      <c r="G11513" s="37" t="s">
        <v>232</v>
      </c>
      <c r="H11513" s="0" t="n">
        <v>665761</v>
      </c>
      <c r="I11513" s="0" t="n">
        <v>180757</v>
      </c>
      <c r="J11513" s="0" t="n">
        <v>13479</v>
      </c>
    </row>
    <row r="11514" customFormat="false" ht="15" hidden="false" customHeight="false" outlineLevel="0" collapsed="false">
      <c r="A11514" s="0" t="n">
        <v>202506</v>
      </c>
      <c r="B11514" s="0" t="n">
        <v>202506</v>
      </c>
      <c r="C11514" s="37" t="s">
        <v>124</v>
      </c>
      <c r="D11514" s="37" t="s">
        <v>233</v>
      </c>
      <c r="E11514" s="0" t="n">
        <v>1</v>
      </c>
      <c r="F11514" s="38" t="s">
        <v>71</v>
      </c>
      <c r="G11514" s="37" t="s">
        <v>234</v>
      </c>
      <c r="H11514" s="0" t="n">
        <v>192499</v>
      </c>
      <c r="I11514" s="0" t="n">
        <v>35038</v>
      </c>
      <c r="J11514" s="0" t="n">
        <v>-1891</v>
      </c>
    </row>
    <row r="11515" customFormat="false" ht="15" hidden="false" customHeight="false" outlineLevel="0" collapsed="false">
      <c r="A11515" s="0" t="n">
        <v>202506</v>
      </c>
      <c r="B11515" s="0" t="n">
        <v>202506</v>
      </c>
      <c r="C11515" s="37" t="s">
        <v>184</v>
      </c>
      <c r="D11515" s="37" t="s">
        <v>235</v>
      </c>
      <c r="E11515" s="0" t="n">
        <v>1</v>
      </c>
      <c r="F11515" s="38" t="s">
        <v>71</v>
      </c>
      <c r="G11515" s="37" t="s">
        <v>236</v>
      </c>
      <c r="H11515" s="0" t="n">
        <v>469381</v>
      </c>
      <c r="I11515" s="0" t="n">
        <v>120096</v>
      </c>
      <c r="J11515" s="0" t="n">
        <v>27128</v>
      </c>
    </row>
    <row r="11516" customFormat="false" ht="15" hidden="false" customHeight="false" outlineLevel="0" collapsed="false">
      <c r="A11516" s="0" t="n">
        <v>202506</v>
      </c>
      <c r="B11516" s="0" t="n">
        <v>202506</v>
      </c>
      <c r="C11516" s="37" t="s">
        <v>124</v>
      </c>
      <c r="D11516" s="37" t="s">
        <v>237</v>
      </c>
      <c r="E11516" s="0" t="n">
        <v>1</v>
      </c>
      <c r="F11516" s="38" t="s">
        <v>71</v>
      </c>
      <c r="G11516" s="37" t="s">
        <v>238</v>
      </c>
      <c r="H11516" s="0" t="n">
        <v>449725</v>
      </c>
      <c r="I11516" s="0" t="n">
        <v>125757</v>
      </c>
      <c r="J11516" s="0" t="n">
        <v>20280</v>
      </c>
    </row>
    <row r="11517" customFormat="false" ht="15" hidden="false" customHeight="false" outlineLevel="0" collapsed="false">
      <c r="A11517" s="0" t="n">
        <v>202506</v>
      </c>
      <c r="B11517" s="0" t="n">
        <v>202506</v>
      </c>
      <c r="C11517" s="37" t="s">
        <v>124</v>
      </c>
      <c r="D11517" s="37" t="s">
        <v>107</v>
      </c>
      <c r="E11517" s="0" t="n">
        <v>1</v>
      </c>
      <c r="F11517" s="38" t="s">
        <v>71</v>
      </c>
      <c r="G11517" s="37" t="s">
        <v>239</v>
      </c>
      <c r="H11517" s="0" t="n">
        <v>390557</v>
      </c>
      <c r="I11517" s="0" t="n">
        <v>176392</v>
      </c>
      <c r="J11517" s="0" t="n">
        <v>2998</v>
      </c>
    </row>
    <row r="11518" customFormat="false" ht="15" hidden="false" customHeight="false" outlineLevel="0" collapsed="false">
      <c r="A11518" s="0" t="n">
        <v>202506</v>
      </c>
      <c r="B11518" s="0" t="n">
        <v>202506</v>
      </c>
      <c r="C11518" s="37" t="s">
        <v>106</v>
      </c>
      <c r="D11518" s="37" t="s">
        <v>139</v>
      </c>
      <c r="E11518" s="0" t="n">
        <v>1</v>
      </c>
      <c r="F11518" s="38" t="s">
        <v>71</v>
      </c>
      <c r="G11518" s="37" t="s">
        <v>240</v>
      </c>
      <c r="H11518" s="0" t="n">
        <v>5516226</v>
      </c>
      <c r="I11518" s="0" t="n">
        <v>1289605</v>
      </c>
      <c r="J11518" s="0" t="n">
        <v>100702</v>
      </c>
    </row>
    <row r="11519" customFormat="false" ht="15" hidden="false" customHeight="false" outlineLevel="0" collapsed="false">
      <c r="A11519" s="0" t="n">
        <v>202506</v>
      </c>
      <c r="B11519" s="0" t="n">
        <v>202506</v>
      </c>
      <c r="C11519" s="37" t="s">
        <v>106</v>
      </c>
      <c r="D11519" s="37" t="s">
        <v>241</v>
      </c>
      <c r="E11519" s="0" t="n">
        <v>1</v>
      </c>
      <c r="F11519" s="38" t="s">
        <v>71</v>
      </c>
      <c r="G11519" s="37" t="s">
        <v>242</v>
      </c>
      <c r="H11519" s="0" t="n">
        <v>427420</v>
      </c>
      <c r="I11519" s="0" t="n">
        <v>111303</v>
      </c>
      <c r="J11519" s="0" t="n">
        <v>15981</v>
      </c>
    </row>
    <row r="11520" customFormat="false" ht="15" hidden="false" customHeight="false" outlineLevel="0" collapsed="false">
      <c r="A11520" s="0" t="n">
        <v>202506</v>
      </c>
      <c r="B11520" s="0" t="n">
        <v>202506</v>
      </c>
      <c r="C11520" s="37" t="s">
        <v>158</v>
      </c>
      <c r="D11520" s="37" t="s">
        <v>243</v>
      </c>
      <c r="E11520" s="0" t="n">
        <v>1</v>
      </c>
      <c r="F11520" s="38" t="s">
        <v>71</v>
      </c>
      <c r="G11520" s="37" t="s">
        <v>244</v>
      </c>
      <c r="H11520" s="0" t="n">
        <v>420219</v>
      </c>
      <c r="I11520" s="0" t="n">
        <v>82515</v>
      </c>
      <c r="J11520" s="0" t="n">
        <v>8323</v>
      </c>
    </row>
    <row r="11521" customFormat="false" ht="15" hidden="false" customHeight="false" outlineLevel="0" collapsed="false">
      <c r="A11521" s="0" t="n">
        <v>202506</v>
      </c>
      <c r="B11521" s="0" t="n">
        <v>202506</v>
      </c>
      <c r="C11521" s="37" t="s">
        <v>112</v>
      </c>
      <c r="D11521" s="37" t="s">
        <v>245</v>
      </c>
      <c r="E11521" s="0" t="n">
        <v>1</v>
      </c>
      <c r="F11521" s="38" t="s">
        <v>71</v>
      </c>
      <c r="G11521" s="37" t="s">
        <v>246</v>
      </c>
      <c r="H11521" s="0" t="n">
        <v>39943</v>
      </c>
      <c r="I11521" s="0" t="n">
        <v>9493</v>
      </c>
      <c r="J11521" s="0" t="n">
        <v>2544</v>
      </c>
    </row>
    <row r="11522" customFormat="false" ht="15" hidden="false" customHeight="false" outlineLevel="0" collapsed="false">
      <c r="A11522" s="0" t="n">
        <v>202506</v>
      </c>
      <c r="B11522" s="0" t="n">
        <v>202506</v>
      </c>
      <c r="C11522" s="37" t="s">
        <v>197</v>
      </c>
      <c r="D11522" s="37" t="s">
        <v>247</v>
      </c>
      <c r="E11522" s="0" t="n">
        <v>1</v>
      </c>
      <c r="F11522" s="38" t="s">
        <v>71</v>
      </c>
      <c r="G11522" s="37" t="s">
        <v>248</v>
      </c>
      <c r="H11522" s="0" t="n">
        <v>227904</v>
      </c>
      <c r="I11522" s="0" t="n">
        <v>61432</v>
      </c>
      <c r="J11522" s="0" t="n">
        <v>3448</v>
      </c>
    </row>
    <row r="11523" customFormat="false" ht="15" hidden="false" customHeight="false" outlineLevel="0" collapsed="false">
      <c r="A11523" s="0" t="n">
        <v>202506</v>
      </c>
      <c r="B11523" s="0" t="n">
        <v>202506</v>
      </c>
      <c r="C11523" s="37" t="s">
        <v>106</v>
      </c>
      <c r="D11523" s="37" t="s">
        <v>249</v>
      </c>
      <c r="E11523" s="0" t="n">
        <v>1</v>
      </c>
      <c r="F11523" s="38" t="s">
        <v>71</v>
      </c>
      <c r="G11523" s="37" t="s">
        <v>250</v>
      </c>
      <c r="H11523" s="0" t="n">
        <v>345115</v>
      </c>
      <c r="I11523" s="0" t="n">
        <v>62720</v>
      </c>
      <c r="J11523" s="0" t="n">
        <v>12475</v>
      </c>
    </row>
    <row r="11524" customFormat="false" ht="15" hidden="false" customHeight="false" outlineLevel="0" collapsed="false">
      <c r="A11524" s="0" t="n">
        <v>202506</v>
      </c>
      <c r="B11524" s="0" t="n">
        <v>202506</v>
      </c>
      <c r="C11524" s="37" t="s">
        <v>98</v>
      </c>
      <c r="D11524" s="37" t="s">
        <v>251</v>
      </c>
      <c r="E11524" s="0" t="n">
        <v>1</v>
      </c>
      <c r="F11524" s="38" t="s">
        <v>71</v>
      </c>
      <c r="G11524" s="37" t="s">
        <v>252</v>
      </c>
      <c r="H11524" s="0" t="n">
        <v>291931</v>
      </c>
      <c r="I11524" s="0" t="n">
        <v>103992</v>
      </c>
      <c r="J11524" s="0" t="n">
        <v>-5560</v>
      </c>
    </row>
    <row r="11525" customFormat="false" ht="15" hidden="false" customHeight="false" outlineLevel="0" collapsed="false">
      <c r="A11525" s="0" t="n">
        <v>202506</v>
      </c>
      <c r="B11525" s="0" t="n">
        <v>202506</v>
      </c>
      <c r="C11525" s="37" t="s">
        <v>124</v>
      </c>
      <c r="D11525" s="37" t="s">
        <v>253</v>
      </c>
      <c r="E11525" s="0" t="n">
        <v>1</v>
      </c>
      <c r="F11525" s="38" t="s">
        <v>71</v>
      </c>
      <c r="G11525" s="37" t="s">
        <v>254</v>
      </c>
      <c r="H11525" s="0" t="n">
        <v>3421650</v>
      </c>
      <c r="I11525" s="0" t="n">
        <v>596080</v>
      </c>
      <c r="J11525" s="0" t="n">
        <v>-22699</v>
      </c>
    </row>
    <row r="11526" customFormat="false" ht="15" hidden="false" customHeight="false" outlineLevel="0" collapsed="false">
      <c r="A11526" s="0" t="n">
        <v>202506</v>
      </c>
      <c r="B11526" s="0" t="n">
        <v>202506</v>
      </c>
      <c r="C11526" s="37" t="s">
        <v>101</v>
      </c>
      <c r="D11526" s="37" t="s">
        <v>255</v>
      </c>
      <c r="E11526" s="0" t="n">
        <v>1</v>
      </c>
      <c r="F11526" s="38" t="s">
        <v>71</v>
      </c>
      <c r="G11526" s="37" t="s">
        <v>256</v>
      </c>
      <c r="H11526" s="0" t="n">
        <v>288915</v>
      </c>
      <c r="I11526" s="0" t="n">
        <v>68624</v>
      </c>
      <c r="J11526" s="0" t="n">
        <v>17049</v>
      </c>
    </row>
    <row r="11527" customFormat="false" ht="15" hidden="false" customHeight="false" outlineLevel="0" collapsed="false">
      <c r="A11527" s="0" t="n">
        <v>202506</v>
      </c>
      <c r="B11527" s="0" t="n">
        <v>202506</v>
      </c>
      <c r="C11527" s="37" t="s">
        <v>112</v>
      </c>
      <c r="D11527" s="37" t="s">
        <v>132</v>
      </c>
      <c r="E11527" s="0" t="n">
        <v>1</v>
      </c>
      <c r="F11527" s="38" t="s">
        <v>71</v>
      </c>
      <c r="G11527" s="37" t="s">
        <v>257</v>
      </c>
      <c r="H11527" s="0" t="n">
        <v>2854380</v>
      </c>
      <c r="I11527" s="0" t="n">
        <v>613104</v>
      </c>
      <c r="J11527" s="0" t="n">
        <v>22565</v>
      </c>
    </row>
    <row r="11528" customFormat="false" ht="15" hidden="false" customHeight="false" outlineLevel="0" collapsed="false">
      <c r="A11528" s="0" t="n">
        <v>202506</v>
      </c>
      <c r="B11528" s="0" t="n">
        <v>202506</v>
      </c>
      <c r="C11528" s="37" t="s">
        <v>115</v>
      </c>
      <c r="D11528" s="37" t="s">
        <v>258</v>
      </c>
      <c r="E11528" s="0" t="n">
        <v>1</v>
      </c>
      <c r="F11528" s="38" t="s">
        <v>71</v>
      </c>
      <c r="G11528" s="37" t="s">
        <v>259</v>
      </c>
      <c r="H11528" s="0" t="n">
        <v>490064</v>
      </c>
      <c r="I11528" s="0" t="n">
        <v>119978</v>
      </c>
      <c r="J11528" s="0" t="n">
        <v>-4409</v>
      </c>
    </row>
    <row r="11529" customFormat="false" ht="15" hidden="false" customHeight="false" outlineLevel="0" collapsed="false">
      <c r="A11529" s="0" t="n">
        <v>202506</v>
      </c>
      <c r="B11529" s="0" t="n">
        <v>202506</v>
      </c>
      <c r="C11529" s="37" t="s">
        <v>184</v>
      </c>
      <c r="D11529" s="37" t="s">
        <v>179</v>
      </c>
      <c r="E11529" s="0" t="n">
        <v>1</v>
      </c>
      <c r="F11529" s="38" t="s">
        <v>71</v>
      </c>
      <c r="G11529" s="37" t="s">
        <v>260</v>
      </c>
      <c r="H11529" s="0" t="n">
        <v>580404</v>
      </c>
      <c r="I11529" s="0" t="n">
        <v>188805</v>
      </c>
      <c r="J11529" s="0" t="n">
        <v>14203</v>
      </c>
    </row>
    <row r="11530" customFormat="false" ht="15" hidden="false" customHeight="false" outlineLevel="0" collapsed="false">
      <c r="A11530" s="0" t="n">
        <v>202506</v>
      </c>
      <c r="B11530" s="0" t="n">
        <v>202506</v>
      </c>
      <c r="C11530" s="37" t="s">
        <v>158</v>
      </c>
      <c r="D11530" s="37" t="s">
        <v>155</v>
      </c>
      <c r="E11530" s="0" t="n">
        <v>1</v>
      </c>
      <c r="F11530" s="38" t="s">
        <v>71</v>
      </c>
      <c r="G11530" s="37" t="s">
        <v>261</v>
      </c>
      <c r="H11530" s="0" t="n">
        <v>609403</v>
      </c>
      <c r="I11530" s="0" t="n">
        <v>90672</v>
      </c>
      <c r="J11530" s="0" t="n">
        <v>18714</v>
      </c>
    </row>
    <row r="11531" customFormat="false" ht="15" hidden="false" customHeight="false" outlineLevel="0" collapsed="false">
      <c r="A11531" s="0" t="n">
        <v>202506</v>
      </c>
      <c r="B11531" s="0" t="n">
        <v>202506</v>
      </c>
      <c r="C11531" s="37" t="s">
        <v>98</v>
      </c>
      <c r="D11531" s="37" t="s">
        <v>262</v>
      </c>
      <c r="E11531" s="0" t="n">
        <v>1</v>
      </c>
      <c r="F11531" s="38" t="s">
        <v>71</v>
      </c>
      <c r="G11531" s="37" t="s">
        <v>263</v>
      </c>
      <c r="H11531" s="0" t="n">
        <v>603699</v>
      </c>
      <c r="I11531" s="0" t="n">
        <v>144322</v>
      </c>
      <c r="J11531" s="0" t="n">
        <v>526</v>
      </c>
    </row>
    <row r="11532" customFormat="false" ht="15" hidden="false" customHeight="false" outlineLevel="0" collapsed="false">
      <c r="A11532" s="0" t="n">
        <v>202506</v>
      </c>
      <c r="B11532" s="0" t="n">
        <v>202506</v>
      </c>
      <c r="C11532" s="37" t="s">
        <v>98</v>
      </c>
      <c r="D11532" s="37" t="s">
        <v>214</v>
      </c>
      <c r="E11532" s="0" t="n">
        <v>1</v>
      </c>
      <c r="F11532" s="38" t="s">
        <v>71</v>
      </c>
      <c r="G11532" s="37" t="s">
        <v>264</v>
      </c>
      <c r="H11532" s="0" t="n">
        <v>5193085</v>
      </c>
      <c r="I11532" s="0" t="n">
        <v>1264159</v>
      </c>
      <c r="J11532" s="0" t="n">
        <v>95860</v>
      </c>
    </row>
    <row r="11533" customFormat="false" ht="15" hidden="false" customHeight="false" outlineLevel="0" collapsed="false">
      <c r="A11533" s="0" t="n">
        <v>202506</v>
      </c>
      <c r="B11533" s="0" t="n">
        <v>202506</v>
      </c>
      <c r="C11533" s="37" t="s">
        <v>101</v>
      </c>
      <c r="D11533" s="37" t="s">
        <v>161</v>
      </c>
      <c r="E11533" s="0" t="n">
        <v>1</v>
      </c>
      <c r="F11533" s="38" t="s">
        <v>71</v>
      </c>
      <c r="G11533" s="37" t="s">
        <v>265</v>
      </c>
      <c r="H11533" s="0" t="n">
        <v>35191</v>
      </c>
      <c r="I11533" s="0" t="n">
        <v>9044</v>
      </c>
      <c r="J11533" s="0" t="n">
        <v>-954</v>
      </c>
    </row>
    <row r="11534" customFormat="false" ht="15" hidden="false" customHeight="false" outlineLevel="0" collapsed="false">
      <c r="A11534" s="0" t="n">
        <v>202506</v>
      </c>
      <c r="B11534" s="0" t="n">
        <v>202506</v>
      </c>
      <c r="C11534" s="37" t="s">
        <v>106</v>
      </c>
      <c r="D11534" s="37" t="s">
        <v>102</v>
      </c>
      <c r="E11534" s="0" t="n">
        <v>1</v>
      </c>
      <c r="F11534" s="38" t="s">
        <v>71</v>
      </c>
      <c r="G11534" s="37" t="s">
        <v>266</v>
      </c>
      <c r="H11534" s="0" t="n">
        <v>45220</v>
      </c>
      <c r="I11534" s="0" t="n">
        <v>10477</v>
      </c>
      <c r="J11534" s="0" t="n">
        <v>347</v>
      </c>
    </row>
    <row r="11535" customFormat="false" ht="15" hidden="false" customHeight="false" outlineLevel="0" collapsed="false">
      <c r="A11535" s="0" t="n">
        <v>202506</v>
      </c>
      <c r="B11535" s="0" t="n">
        <v>202506</v>
      </c>
      <c r="C11535" s="37" t="s">
        <v>95</v>
      </c>
      <c r="D11535" s="37" t="s">
        <v>267</v>
      </c>
      <c r="E11535" s="0" t="n">
        <v>1</v>
      </c>
      <c r="F11535" s="38" t="s">
        <v>71</v>
      </c>
      <c r="G11535" s="37" t="s">
        <v>268</v>
      </c>
      <c r="H11535" s="0" t="n">
        <v>411025</v>
      </c>
      <c r="I11535" s="0" t="n">
        <v>77903</v>
      </c>
      <c r="J11535" s="0" t="n">
        <v>14001</v>
      </c>
    </row>
    <row r="11536" customFormat="false" ht="15" hidden="false" customHeight="false" outlineLevel="0" collapsed="false">
      <c r="A11536" s="0" t="n">
        <v>202506</v>
      </c>
      <c r="B11536" s="0" t="n">
        <v>202506</v>
      </c>
      <c r="C11536" s="37" t="s">
        <v>136</v>
      </c>
      <c r="D11536" s="37" t="s">
        <v>269</v>
      </c>
      <c r="E11536" s="0" t="n">
        <v>1</v>
      </c>
      <c r="F11536" s="38" t="s">
        <v>71</v>
      </c>
      <c r="G11536" s="37" t="s">
        <v>270</v>
      </c>
      <c r="H11536" s="0" t="n">
        <v>441021</v>
      </c>
      <c r="I11536" s="0" t="n">
        <v>154195</v>
      </c>
      <c r="J11536" s="0" t="n">
        <v>241</v>
      </c>
    </row>
    <row r="11537" customFormat="false" ht="15" hidden="false" customHeight="false" outlineLevel="0" collapsed="false">
      <c r="A11537" s="0" t="n">
        <v>202506</v>
      </c>
      <c r="B11537" s="0" t="n">
        <v>202506</v>
      </c>
      <c r="C11537" s="37" t="s">
        <v>98</v>
      </c>
      <c r="D11537" s="37" t="s">
        <v>181</v>
      </c>
      <c r="E11537" s="0" t="n">
        <v>1</v>
      </c>
      <c r="F11537" s="38" t="s">
        <v>71</v>
      </c>
      <c r="G11537" s="37" t="s">
        <v>271</v>
      </c>
      <c r="H11537" s="0" t="n">
        <v>1340339</v>
      </c>
      <c r="I11537" s="0" t="n">
        <v>226227</v>
      </c>
      <c r="J11537" s="0" t="n">
        <v>-10676</v>
      </c>
    </row>
    <row r="11538" customFormat="false" ht="15" hidden="false" customHeight="false" outlineLevel="0" collapsed="false">
      <c r="A11538" s="0" t="n">
        <v>202506</v>
      </c>
      <c r="B11538" s="0" t="n">
        <v>202506</v>
      </c>
      <c r="C11538" s="37" t="s">
        <v>197</v>
      </c>
      <c r="D11538" s="37" t="s">
        <v>255</v>
      </c>
      <c r="E11538" s="0" t="n">
        <v>1</v>
      </c>
      <c r="F11538" s="38" t="s">
        <v>71</v>
      </c>
      <c r="G11538" s="37" t="s">
        <v>272</v>
      </c>
      <c r="H11538" s="0" t="n">
        <v>625520</v>
      </c>
      <c r="I11538" s="0" t="n">
        <v>215937</v>
      </c>
      <c r="J11538" s="0" t="n">
        <v>516</v>
      </c>
    </row>
    <row r="11539" customFormat="false" ht="15" hidden="false" customHeight="false" outlineLevel="0" collapsed="false">
      <c r="A11539" s="0" t="n">
        <v>202506</v>
      </c>
      <c r="B11539" s="0" t="n">
        <v>202506</v>
      </c>
      <c r="C11539" s="37" t="s">
        <v>106</v>
      </c>
      <c r="D11539" s="37" t="s">
        <v>273</v>
      </c>
      <c r="E11539" s="0" t="n">
        <v>1</v>
      </c>
      <c r="F11539" s="38" t="s">
        <v>71</v>
      </c>
      <c r="G11539" s="37" t="s">
        <v>274</v>
      </c>
      <c r="H11539" s="0" t="n">
        <v>457603</v>
      </c>
      <c r="I11539" s="0" t="n">
        <v>99587</v>
      </c>
      <c r="J11539" s="0" t="n">
        <v>1895</v>
      </c>
    </row>
    <row r="11540" customFormat="false" ht="15" hidden="false" customHeight="false" outlineLevel="0" collapsed="false">
      <c r="A11540" s="0" t="n">
        <v>202506</v>
      </c>
      <c r="B11540" s="0" t="n">
        <v>202506</v>
      </c>
      <c r="C11540" s="37" t="s">
        <v>124</v>
      </c>
      <c r="D11540" s="37" t="s">
        <v>275</v>
      </c>
      <c r="E11540" s="0" t="n">
        <v>1</v>
      </c>
      <c r="F11540" s="38" t="s">
        <v>71</v>
      </c>
      <c r="G11540" s="37" t="s">
        <v>276</v>
      </c>
      <c r="H11540" s="0" t="n">
        <v>2125370</v>
      </c>
      <c r="I11540" s="0" t="n">
        <v>653708</v>
      </c>
      <c r="J11540" s="0" t="n">
        <v>102287</v>
      </c>
    </row>
    <row r="11541" customFormat="false" ht="15" hidden="false" customHeight="false" outlineLevel="0" collapsed="false">
      <c r="A11541" s="0" t="n">
        <v>202506</v>
      </c>
      <c r="B11541" s="0" t="n">
        <v>202506</v>
      </c>
      <c r="C11541" s="37" t="s">
        <v>115</v>
      </c>
      <c r="D11541" s="37" t="s">
        <v>277</v>
      </c>
      <c r="E11541" s="0" t="n">
        <v>1</v>
      </c>
      <c r="F11541" s="38" t="s">
        <v>71</v>
      </c>
      <c r="G11541" s="37" t="s">
        <v>278</v>
      </c>
      <c r="H11541" s="0" t="n">
        <v>2156324</v>
      </c>
      <c r="I11541" s="0" t="n">
        <v>975289</v>
      </c>
      <c r="J11541" s="0" t="n">
        <v>115062</v>
      </c>
    </row>
    <row r="11542" customFormat="false" ht="15" hidden="false" customHeight="false" outlineLevel="0" collapsed="false">
      <c r="A11542" s="0" t="n">
        <v>202506</v>
      </c>
      <c r="B11542" s="0" t="n">
        <v>202506</v>
      </c>
      <c r="C11542" s="37" t="s">
        <v>115</v>
      </c>
      <c r="D11542" s="37" t="s">
        <v>269</v>
      </c>
      <c r="E11542" s="0" t="n">
        <v>1</v>
      </c>
      <c r="F11542" s="38" t="s">
        <v>71</v>
      </c>
      <c r="G11542" s="37" t="s">
        <v>279</v>
      </c>
      <c r="H11542" s="0" t="n">
        <v>1192198</v>
      </c>
      <c r="I11542" s="0" t="n">
        <v>417665</v>
      </c>
      <c r="J11542" s="0" t="n">
        <v>57343</v>
      </c>
    </row>
    <row r="11543" customFormat="false" ht="15" hidden="false" customHeight="false" outlineLevel="0" collapsed="false">
      <c r="A11543" s="0" t="n">
        <v>202506</v>
      </c>
      <c r="B11543" s="0" t="n">
        <v>202506</v>
      </c>
      <c r="C11543" s="37" t="s">
        <v>197</v>
      </c>
      <c r="D11543" s="37" t="s">
        <v>280</v>
      </c>
      <c r="E11543" s="0" t="n">
        <v>1</v>
      </c>
      <c r="F11543" s="38" t="s">
        <v>71</v>
      </c>
      <c r="G11543" s="37" t="s">
        <v>281</v>
      </c>
      <c r="H11543" s="0" t="n">
        <v>1257140</v>
      </c>
      <c r="I11543" s="0" t="n">
        <v>322162</v>
      </c>
      <c r="J11543" s="0" t="n">
        <v>26689</v>
      </c>
    </row>
    <row r="11544" customFormat="false" ht="15" hidden="false" customHeight="false" outlineLevel="0" collapsed="false">
      <c r="A11544" s="0" t="n">
        <v>202506</v>
      </c>
      <c r="B11544" s="0" t="n">
        <v>202506</v>
      </c>
      <c r="C11544" s="37" t="s">
        <v>158</v>
      </c>
      <c r="D11544" s="37" t="s">
        <v>282</v>
      </c>
      <c r="E11544" s="0" t="n">
        <v>1</v>
      </c>
      <c r="F11544" s="38" t="s">
        <v>71</v>
      </c>
      <c r="G11544" s="37" t="s">
        <v>283</v>
      </c>
      <c r="H11544" s="0" t="n">
        <v>734841</v>
      </c>
      <c r="I11544" s="0" t="n">
        <v>172357</v>
      </c>
      <c r="J11544" s="0" t="n">
        <v>3105</v>
      </c>
    </row>
    <row r="11545" customFormat="false" ht="15" hidden="false" customHeight="false" outlineLevel="0" collapsed="false">
      <c r="A11545" s="0" t="n">
        <v>202506</v>
      </c>
      <c r="B11545" s="0" t="n">
        <v>202506</v>
      </c>
      <c r="C11545" s="37" t="s">
        <v>152</v>
      </c>
      <c r="D11545" s="37" t="s">
        <v>284</v>
      </c>
      <c r="E11545" s="0" t="n">
        <v>1</v>
      </c>
      <c r="F11545" s="38" t="s">
        <v>71</v>
      </c>
      <c r="G11545" s="37" t="s">
        <v>285</v>
      </c>
      <c r="H11545" s="0" t="n">
        <v>343852</v>
      </c>
      <c r="I11545" s="0" t="n">
        <v>64087</v>
      </c>
      <c r="J11545" s="0" t="n">
        <v>151</v>
      </c>
    </row>
    <row r="11546" customFormat="false" ht="15" hidden="false" customHeight="false" outlineLevel="0" collapsed="false">
      <c r="A11546" s="0" t="n">
        <v>202506</v>
      </c>
      <c r="B11546" s="0" t="n">
        <v>202506</v>
      </c>
      <c r="C11546" s="37" t="s">
        <v>95</v>
      </c>
      <c r="D11546" s="37" t="s">
        <v>210</v>
      </c>
      <c r="E11546" s="0" t="n">
        <v>1</v>
      </c>
      <c r="F11546" s="38" t="s">
        <v>71</v>
      </c>
      <c r="G11546" s="37" t="s">
        <v>286</v>
      </c>
      <c r="H11546" s="0" t="n">
        <v>1496418</v>
      </c>
      <c r="I11546" s="0" t="n">
        <v>425474</v>
      </c>
      <c r="J11546" s="0" t="n">
        <v>52432</v>
      </c>
    </row>
    <row r="11547" customFormat="false" ht="15" hidden="false" customHeight="false" outlineLevel="0" collapsed="false">
      <c r="A11547" s="0" t="n">
        <v>202506</v>
      </c>
      <c r="B11547" s="0" t="n">
        <v>202506</v>
      </c>
      <c r="C11547" s="37" t="s">
        <v>136</v>
      </c>
      <c r="D11547" s="37" t="s">
        <v>223</v>
      </c>
      <c r="E11547" s="0" t="n">
        <v>1</v>
      </c>
      <c r="F11547" s="38" t="s">
        <v>71</v>
      </c>
      <c r="G11547" s="37" t="s">
        <v>287</v>
      </c>
      <c r="H11547" s="0" t="n">
        <v>512230</v>
      </c>
      <c r="I11547" s="0" t="n">
        <v>409913</v>
      </c>
      <c r="J11547" s="0" t="n">
        <v>97928</v>
      </c>
    </row>
    <row r="11548" customFormat="false" ht="15" hidden="false" customHeight="false" outlineLevel="0" collapsed="false">
      <c r="A11548" s="0" t="n">
        <v>202506</v>
      </c>
      <c r="B11548" s="0" t="n">
        <v>202506</v>
      </c>
      <c r="C11548" s="37" t="s">
        <v>152</v>
      </c>
      <c r="D11548" s="37" t="s">
        <v>288</v>
      </c>
      <c r="E11548" s="0" t="n">
        <v>1</v>
      </c>
      <c r="F11548" s="38" t="s">
        <v>71</v>
      </c>
      <c r="G11548" s="37" t="s">
        <v>289</v>
      </c>
      <c r="H11548" s="0" t="n">
        <v>484633</v>
      </c>
      <c r="I11548" s="0" t="n">
        <v>503743</v>
      </c>
      <c r="J11548" s="0" t="n">
        <v>-7089</v>
      </c>
    </row>
    <row r="11549" customFormat="false" ht="15" hidden="false" customHeight="false" outlineLevel="0" collapsed="false">
      <c r="A11549" s="0" t="n">
        <v>202506</v>
      </c>
      <c r="B11549" s="0" t="n">
        <v>202506</v>
      </c>
      <c r="C11549" s="37" t="s">
        <v>112</v>
      </c>
      <c r="D11549" s="37" t="s">
        <v>290</v>
      </c>
      <c r="E11549" s="0" t="n">
        <v>1</v>
      </c>
      <c r="F11549" s="38" t="s">
        <v>71</v>
      </c>
      <c r="G11549" s="37" t="s">
        <v>291</v>
      </c>
      <c r="H11549" s="0" t="n">
        <v>3233267</v>
      </c>
      <c r="I11549" s="0" t="n">
        <v>1037293</v>
      </c>
      <c r="J11549" s="0" t="n">
        <v>-22611</v>
      </c>
    </row>
    <row r="11550" customFormat="false" ht="15" hidden="false" customHeight="false" outlineLevel="0" collapsed="false">
      <c r="A11550" s="0" t="n">
        <v>202506</v>
      </c>
      <c r="B11550" s="0" t="n">
        <v>202506</v>
      </c>
      <c r="C11550" s="37" t="s">
        <v>106</v>
      </c>
      <c r="D11550" s="37" t="s">
        <v>292</v>
      </c>
      <c r="E11550" s="0" t="n">
        <v>1</v>
      </c>
      <c r="F11550" s="38" t="s">
        <v>71</v>
      </c>
      <c r="G11550" s="37" t="s">
        <v>293</v>
      </c>
      <c r="H11550" s="0" t="n">
        <v>27621</v>
      </c>
      <c r="I11550" s="0" t="n">
        <v>3925</v>
      </c>
      <c r="J11550" s="0" t="n">
        <v>-132</v>
      </c>
    </row>
    <row r="11551" customFormat="false" ht="15" hidden="false" customHeight="false" outlineLevel="0" collapsed="false">
      <c r="A11551" s="0" t="n">
        <v>202506</v>
      </c>
      <c r="B11551" s="0" t="n">
        <v>202506</v>
      </c>
      <c r="C11551" s="37" t="s">
        <v>136</v>
      </c>
      <c r="D11551" s="37" t="s">
        <v>294</v>
      </c>
      <c r="E11551" s="0" t="n">
        <v>1</v>
      </c>
      <c r="F11551" s="38" t="s">
        <v>71</v>
      </c>
      <c r="G11551" s="37" t="s">
        <v>295</v>
      </c>
      <c r="H11551" s="0" t="n">
        <v>122637</v>
      </c>
      <c r="I11551" s="0" t="n">
        <v>58965</v>
      </c>
      <c r="J11551" s="0" t="n">
        <v>9620</v>
      </c>
    </row>
    <row r="11552" customFormat="false" ht="15" hidden="false" customHeight="false" outlineLevel="0" collapsed="false">
      <c r="A11552" s="0" t="n">
        <v>202506</v>
      </c>
      <c r="B11552" s="0" t="n">
        <v>202506</v>
      </c>
      <c r="C11552" s="37" t="s">
        <v>101</v>
      </c>
      <c r="D11552" s="37" t="s">
        <v>296</v>
      </c>
      <c r="E11552" s="0" t="n">
        <v>1</v>
      </c>
      <c r="F11552" s="38" t="s">
        <v>71</v>
      </c>
      <c r="G11552" s="37" t="s">
        <v>297</v>
      </c>
      <c r="H11552" s="0" t="n">
        <v>98849</v>
      </c>
      <c r="I11552" s="0" t="n">
        <v>148058</v>
      </c>
      <c r="J11552" s="0" t="n">
        <v>11221</v>
      </c>
    </row>
    <row r="11553" customFormat="false" ht="15" hidden="false" customHeight="false" outlineLevel="0" collapsed="false">
      <c r="A11553" s="0" t="n">
        <v>202506</v>
      </c>
      <c r="B11553" s="0" t="n">
        <v>202506</v>
      </c>
      <c r="C11553" s="37" t="s">
        <v>149</v>
      </c>
      <c r="D11553" s="37" t="s">
        <v>298</v>
      </c>
      <c r="E11553" s="0" t="n">
        <v>1</v>
      </c>
      <c r="F11553" s="38" t="s">
        <v>71</v>
      </c>
      <c r="G11553" s="37" t="s">
        <v>299</v>
      </c>
      <c r="H11553" s="0" t="n">
        <v>352013</v>
      </c>
      <c r="I11553" s="0" t="n">
        <v>56263</v>
      </c>
      <c r="J11553" s="0" t="n">
        <v>7626</v>
      </c>
    </row>
    <row r="11554" customFormat="false" ht="15" hidden="false" customHeight="false" outlineLevel="0" collapsed="false">
      <c r="A11554" s="0" t="n">
        <v>202506</v>
      </c>
      <c r="B11554" s="0" t="n">
        <v>202506</v>
      </c>
      <c r="C11554" s="37" t="s">
        <v>184</v>
      </c>
      <c r="D11554" s="37" t="s">
        <v>300</v>
      </c>
      <c r="E11554" s="0" t="n">
        <v>1</v>
      </c>
      <c r="F11554" s="38" t="s">
        <v>71</v>
      </c>
      <c r="G11554" s="37" t="s">
        <v>301</v>
      </c>
      <c r="H11554" s="0" t="n">
        <v>543985</v>
      </c>
      <c r="I11554" s="0" t="n">
        <v>389722</v>
      </c>
      <c r="J11554" s="0" t="n">
        <v>11381</v>
      </c>
    </row>
    <row r="11555" customFormat="false" ht="15" hidden="false" customHeight="false" outlineLevel="0" collapsed="false">
      <c r="A11555" s="0" t="n">
        <v>202506</v>
      </c>
      <c r="B11555" s="0" t="n">
        <v>202506</v>
      </c>
      <c r="C11555" s="37" t="s">
        <v>136</v>
      </c>
      <c r="D11555" s="37" t="s">
        <v>298</v>
      </c>
      <c r="E11555" s="0" t="n">
        <v>1</v>
      </c>
      <c r="F11555" s="38" t="s">
        <v>71</v>
      </c>
      <c r="G11555" s="37" t="s">
        <v>302</v>
      </c>
      <c r="H11555" s="0" t="n">
        <v>74252</v>
      </c>
      <c r="I11555" s="0" t="n">
        <v>10008</v>
      </c>
      <c r="J11555" s="0" t="n">
        <v>1419</v>
      </c>
    </row>
    <row r="11556" customFormat="false" ht="15" hidden="false" customHeight="false" outlineLevel="0" collapsed="false">
      <c r="A11556" s="0" t="n">
        <v>202506</v>
      </c>
      <c r="B11556" s="0" t="n">
        <v>202506</v>
      </c>
      <c r="C11556" s="37" t="s">
        <v>149</v>
      </c>
      <c r="D11556" s="37" t="s">
        <v>303</v>
      </c>
      <c r="E11556" s="0" t="n">
        <v>1</v>
      </c>
      <c r="F11556" s="38" t="s">
        <v>71</v>
      </c>
      <c r="G11556" s="37" t="s">
        <v>304</v>
      </c>
      <c r="H11556" s="0" t="n">
        <v>229977</v>
      </c>
      <c r="I11556" s="0" t="n">
        <v>71719</v>
      </c>
      <c r="J11556" s="0" t="n">
        <v>3675</v>
      </c>
    </row>
    <row r="11557" customFormat="false" ht="15" hidden="false" customHeight="false" outlineLevel="0" collapsed="false">
      <c r="A11557" s="0" t="n">
        <v>202506</v>
      </c>
      <c r="B11557" s="0" t="n">
        <v>202506</v>
      </c>
      <c r="C11557" s="37" t="s">
        <v>106</v>
      </c>
      <c r="D11557" s="37" t="s">
        <v>107</v>
      </c>
      <c r="E11557" s="0" t="n">
        <v>1</v>
      </c>
      <c r="F11557" s="38" t="s">
        <v>71</v>
      </c>
      <c r="G11557" s="37" t="s">
        <v>305</v>
      </c>
      <c r="H11557" s="0" t="n">
        <v>200807</v>
      </c>
      <c r="I11557" s="0" t="n">
        <v>49259</v>
      </c>
      <c r="J11557" s="0" t="n">
        <v>-3669</v>
      </c>
    </row>
    <row r="11558" customFormat="false" ht="15" hidden="false" customHeight="false" outlineLevel="0" collapsed="false">
      <c r="A11558" s="0" t="n">
        <v>202506</v>
      </c>
      <c r="B11558" s="0" t="n">
        <v>202506</v>
      </c>
      <c r="C11558" s="37" t="s">
        <v>124</v>
      </c>
      <c r="D11558" s="37" t="s">
        <v>306</v>
      </c>
      <c r="E11558" s="0" t="n">
        <v>1</v>
      </c>
      <c r="F11558" s="38" t="s">
        <v>71</v>
      </c>
      <c r="G11558" s="37" t="s">
        <v>307</v>
      </c>
      <c r="H11558" s="0" t="n">
        <v>13503521</v>
      </c>
      <c r="I11558" s="0" t="n">
        <v>2227726</v>
      </c>
      <c r="J11558" s="0" t="n">
        <v>383815</v>
      </c>
    </row>
    <row r="11559" customFormat="false" ht="15" hidden="false" customHeight="false" outlineLevel="0" collapsed="false">
      <c r="A11559" s="0" t="n">
        <v>202506</v>
      </c>
      <c r="B11559" s="0" t="n">
        <v>202506</v>
      </c>
      <c r="C11559" s="37" t="s">
        <v>115</v>
      </c>
      <c r="D11559" s="37" t="s">
        <v>308</v>
      </c>
      <c r="E11559" s="0" t="n">
        <v>1</v>
      </c>
      <c r="F11559" s="38" t="s">
        <v>71</v>
      </c>
      <c r="G11559" s="37" t="s">
        <v>309</v>
      </c>
      <c r="H11559" s="0" t="n">
        <v>4769249</v>
      </c>
      <c r="I11559" s="0" t="n">
        <v>1453831</v>
      </c>
      <c r="J11559" s="0" t="n">
        <v>111040</v>
      </c>
    </row>
    <row r="11560" customFormat="false" ht="15" hidden="false" customHeight="false" outlineLevel="0" collapsed="false">
      <c r="A11560" s="0" t="n">
        <v>202506</v>
      </c>
      <c r="B11560" s="0" t="n">
        <v>202506</v>
      </c>
      <c r="C11560" s="37" t="s">
        <v>178</v>
      </c>
      <c r="D11560" s="37" t="s">
        <v>308</v>
      </c>
      <c r="E11560" s="0" t="n">
        <v>1</v>
      </c>
      <c r="F11560" s="38" t="s">
        <v>71</v>
      </c>
      <c r="G11560" s="37" t="s">
        <v>310</v>
      </c>
      <c r="H11560" s="0" t="n">
        <v>431750</v>
      </c>
      <c r="I11560" s="0" t="n">
        <v>153419</v>
      </c>
      <c r="J11560" s="0" t="n">
        <v>7513</v>
      </c>
    </row>
    <row r="11561" customFormat="false" ht="15" hidden="false" customHeight="false" outlineLevel="0" collapsed="false">
      <c r="A11561" s="0" t="n">
        <v>202506</v>
      </c>
      <c r="B11561" s="0" t="n">
        <v>202506</v>
      </c>
      <c r="C11561" s="37" t="s">
        <v>109</v>
      </c>
      <c r="D11561" s="37" t="s">
        <v>311</v>
      </c>
      <c r="E11561" s="0" t="n">
        <v>1</v>
      </c>
      <c r="F11561" s="38" t="s">
        <v>71</v>
      </c>
      <c r="G11561" s="37" t="s">
        <v>312</v>
      </c>
      <c r="H11561" s="0" t="n">
        <v>478734</v>
      </c>
      <c r="I11561" s="0" t="n">
        <v>117939</v>
      </c>
      <c r="J11561" s="0" t="n">
        <v>12753</v>
      </c>
    </row>
    <row r="11562" customFormat="false" ht="15" hidden="false" customHeight="false" outlineLevel="0" collapsed="false">
      <c r="A11562" s="0" t="n">
        <v>202506</v>
      </c>
      <c r="B11562" s="0" t="n">
        <v>202506</v>
      </c>
      <c r="C11562" s="37" t="s">
        <v>178</v>
      </c>
      <c r="D11562" s="37" t="s">
        <v>203</v>
      </c>
      <c r="E11562" s="0" t="n">
        <v>1</v>
      </c>
      <c r="F11562" s="38" t="s">
        <v>71</v>
      </c>
      <c r="G11562" s="37" t="s">
        <v>313</v>
      </c>
      <c r="H11562" s="0" t="n">
        <v>80156</v>
      </c>
      <c r="I11562" s="0" t="n">
        <v>65186</v>
      </c>
      <c r="J11562" s="0" t="n">
        <v>-4199</v>
      </c>
    </row>
    <row r="11563" customFormat="false" ht="15" hidden="false" customHeight="false" outlineLevel="0" collapsed="false">
      <c r="A11563" s="0" t="n">
        <v>202506</v>
      </c>
      <c r="B11563" s="0" t="n">
        <v>202506</v>
      </c>
      <c r="C11563" s="37" t="s">
        <v>152</v>
      </c>
      <c r="D11563" s="37" t="s">
        <v>314</v>
      </c>
      <c r="E11563" s="0" t="n">
        <v>1</v>
      </c>
      <c r="F11563" s="38" t="s">
        <v>71</v>
      </c>
      <c r="G11563" s="37" t="s">
        <v>315</v>
      </c>
      <c r="H11563" s="0" t="n">
        <v>42851</v>
      </c>
      <c r="I11563" s="0" t="n">
        <v>9232</v>
      </c>
      <c r="J11563" s="0" t="n">
        <v>1136</v>
      </c>
    </row>
    <row r="11564" customFormat="false" ht="15" hidden="false" customHeight="false" outlineLevel="0" collapsed="false">
      <c r="A11564" s="0" t="n">
        <v>202506</v>
      </c>
      <c r="B11564" s="0" t="n">
        <v>202506</v>
      </c>
      <c r="C11564" s="37" t="s">
        <v>152</v>
      </c>
      <c r="D11564" s="37" t="s">
        <v>159</v>
      </c>
      <c r="E11564" s="0" t="n">
        <v>1</v>
      </c>
      <c r="F11564" s="38" t="s">
        <v>71</v>
      </c>
      <c r="G11564" s="37" t="s">
        <v>316</v>
      </c>
      <c r="H11564" s="0" t="n">
        <v>417113</v>
      </c>
      <c r="I11564" s="0" t="n">
        <v>124630</v>
      </c>
      <c r="J11564" s="0" t="n">
        <v>2545</v>
      </c>
    </row>
    <row r="11565" customFormat="false" ht="15" hidden="false" customHeight="false" outlineLevel="0" collapsed="false">
      <c r="A11565" s="0" t="n">
        <v>202506</v>
      </c>
      <c r="B11565" s="0" t="n">
        <v>202506</v>
      </c>
      <c r="C11565" s="37" t="s">
        <v>184</v>
      </c>
      <c r="D11565" s="37" t="s">
        <v>218</v>
      </c>
      <c r="E11565" s="0" t="n">
        <v>1</v>
      </c>
      <c r="F11565" s="38" t="s">
        <v>71</v>
      </c>
      <c r="G11565" s="37" t="s">
        <v>317</v>
      </c>
      <c r="H11565" s="0" t="n">
        <v>131366</v>
      </c>
      <c r="I11565" s="0" t="n">
        <v>73229</v>
      </c>
      <c r="J11565" s="0" t="n">
        <v>4715</v>
      </c>
    </row>
    <row r="11566" customFormat="false" ht="15" hidden="false" customHeight="false" outlineLevel="0" collapsed="false">
      <c r="A11566" s="0" t="n">
        <v>202506</v>
      </c>
      <c r="B11566" s="0" t="n">
        <v>202506</v>
      </c>
      <c r="C11566" s="37" t="s">
        <v>109</v>
      </c>
      <c r="D11566" s="37" t="s">
        <v>318</v>
      </c>
      <c r="E11566" s="0" t="n">
        <v>1</v>
      </c>
      <c r="F11566" s="38" t="s">
        <v>71</v>
      </c>
      <c r="G11566" s="37" t="s">
        <v>319</v>
      </c>
      <c r="H11566" s="0" t="n">
        <v>480816</v>
      </c>
      <c r="I11566" s="0" t="n">
        <v>162286</v>
      </c>
      <c r="J11566" s="0" t="n">
        <v>31472</v>
      </c>
    </row>
    <row r="11567" customFormat="false" ht="15" hidden="false" customHeight="false" outlineLevel="0" collapsed="false">
      <c r="A11567" s="0" t="n">
        <v>202506</v>
      </c>
      <c r="B11567" s="0" t="n">
        <v>202506</v>
      </c>
      <c r="C11567" s="37" t="s">
        <v>184</v>
      </c>
      <c r="D11567" s="37" t="s">
        <v>320</v>
      </c>
      <c r="E11567" s="0" t="n">
        <v>1</v>
      </c>
      <c r="F11567" s="38" t="s">
        <v>71</v>
      </c>
      <c r="G11567" s="37" t="s">
        <v>321</v>
      </c>
      <c r="H11567" s="0" t="n">
        <v>87853</v>
      </c>
      <c r="I11567" s="0" t="n">
        <v>41864</v>
      </c>
      <c r="J11567" s="0" t="n">
        <v>6038</v>
      </c>
    </row>
    <row r="11568" customFormat="false" ht="15" hidden="false" customHeight="false" outlineLevel="0" collapsed="false">
      <c r="A11568" s="0" t="n">
        <v>202506</v>
      </c>
      <c r="B11568" s="0" t="n">
        <v>202506</v>
      </c>
      <c r="C11568" s="37" t="s">
        <v>124</v>
      </c>
      <c r="D11568" s="37" t="s">
        <v>282</v>
      </c>
      <c r="E11568" s="0" t="n">
        <v>1</v>
      </c>
      <c r="F11568" s="38" t="s">
        <v>71</v>
      </c>
      <c r="G11568" s="37" t="s">
        <v>322</v>
      </c>
      <c r="H11568" s="0" t="n">
        <v>318716</v>
      </c>
      <c r="I11568" s="0" t="n">
        <v>71108</v>
      </c>
      <c r="J11568" s="0" t="n">
        <v>4434</v>
      </c>
    </row>
    <row r="11569" customFormat="false" ht="15" hidden="false" customHeight="false" outlineLevel="0" collapsed="false">
      <c r="A11569" s="0" t="n">
        <v>202506</v>
      </c>
      <c r="B11569" s="0" t="n">
        <v>202506</v>
      </c>
      <c r="C11569" s="37" t="s">
        <v>112</v>
      </c>
      <c r="D11569" s="37" t="s">
        <v>96</v>
      </c>
      <c r="E11569" s="0" t="n">
        <v>1</v>
      </c>
      <c r="F11569" s="38" t="s">
        <v>71</v>
      </c>
      <c r="G11569" s="37" t="s">
        <v>323</v>
      </c>
      <c r="H11569" s="0" t="n">
        <v>634741</v>
      </c>
      <c r="I11569" s="0" t="n">
        <v>136045</v>
      </c>
      <c r="J11569" s="0" t="n">
        <v>9508</v>
      </c>
    </row>
    <row r="11570" customFormat="false" ht="15" hidden="false" customHeight="false" outlineLevel="0" collapsed="false">
      <c r="A11570" s="0" t="n">
        <v>202506</v>
      </c>
      <c r="B11570" s="0" t="n">
        <v>202506</v>
      </c>
      <c r="C11570" s="37" t="s">
        <v>152</v>
      </c>
      <c r="D11570" s="37" t="s">
        <v>324</v>
      </c>
      <c r="E11570" s="0" t="n">
        <v>1</v>
      </c>
      <c r="F11570" s="38" t="s">
        <v>71</v>
      </c>
      <c r="G11570" s="37" t="s">
        <v>325</v>
      </c>
      <c r="H11570" s="0" t="n">
        <v>537213</v>
      </c>
      <c r="I11570" s="0" t="n">
        <v>159800</v>
      </c>
      <c r="J11570" s="0" t="n">
        <v>-28134</v>
      </c>
    </row>
    <row r="11571" customFormat="false" ht="15" hidden="false" customHeight="false" outlineLevel="0" collapsed="false">
      <c r="A11571" s="0" t="n">
        <v>202506</v>
      </c>
      <c r="B11571" s="0" t="n">
        <v>202506</v>
      </c>
      <c r="C11571" s="37" t="s">
        <v>112</v>
      </c>
      <c r="D11571" s="37" t="s">
        <v>326</v>
      </c>
      <c r="E11571" s="0" t="n">
        <v>1</v>
      </c>
      <c r="F11571" s="38" t="s">
        <v>71</v>
      </c>
      <c r="G11571" s="37" t="s">
        <v>327</v>
      </c>
      <c r="H11571" s="0" t="n">
        <v>926340</v>
      </c>
      <c r="I11571" s="0" t="n">
        <v>323984</v>
      </c>
      <c r="J11571" s="0" t="n">
        <v>-709</v>
      </c>
    </row>
    <row r="11572" customFormat="false" ht="15" hidden="false" customHeight="false" outlineLevel="0" collapsed="false">
      <c r="A11572" s="0" t="n">
        <v>202506</v>
      </c>
      <c r="B11572" s="0" t="n">
        <v>202506</v>
      </c>
      <c r="C11572" s="37" t="s">
        <v>152</v>
      </c>
      <c r="D11572" s="37" t="s">
        <v>328</v>
      </c>
      <c r="E11572" s="0" t="n">
        <v>1</v>
      </c>
      <c r="F11572" s="38" t="s">
        <v>71</v>
      </c>
      <c r="G11572" s="37" t="s">
        <v>329</v>
      </c>
      <c r="H11572" s="0" t="n">
        <v>123222</v>
      </c>
      <c r="I11572" s="0" t="n">
        <v>37317</v>
      </c>
      <c r="J11572" s="0" t="n">
        <v>3609</v>
      </c>
    </row>
    <row r="11573" customFormat="false" ht="15" hidden="false" customHeight="false" outlineLevel="0" collapsed="false">
      <c r="A11573" s="0" t="n">
        <v>202506</v>
      </c>
      <c r="B11573" s="0" t="n">
        <v>202506</v>
      </c>
      <c r="C11573" s="37" t="s">
        <v>95</v>
      </c>
      <c r="D11573" s="37" t="s">
        <v>330</v>
      </c>
      <c r="E11573" s="0" t="n">
        <v>1</v>
      </c>
      <c r="F11573" s="38" t="s">
        <v>71</v>
      </c>
      <c r="G11573" s="37" t="s">
        <v>331</v>
      </c>
      <c r="H11573" s="0" t="n">
        <v>1230005</v>
      </c>
      <c r="I11573" s="0" t="n">
        <v>353084</v>
      </c>
      <c r="J11573" s="0" t="n">
        <v>1265</v>
      </c>
    </row>
    <row r="11574" customFormat="false" ht="15" hidden="false" customHeight="false" outlineLevel="0" collapsed="false">
      <c r="A11574" s="0" t="n">
        <v>202506</v>
      </c>
      <c r="B11574" s="0" t="n">
        <v>202506</v>
      </c>
      <c r="C11574" s="37" t="s">
        <v>106</v>
      </c>
      <c r="D11574" s="37" t="s">
        <v>332</v>
      </c>
      <c r="E11574" s="0" t="n">
        <v>1</v>
      </c>
      <c r="F11574" s="38" t="s">
        <v>71</v>
      </c>
      <c r="G11574" s="37" t="s">
        <v>333</v>
      </c>
      <c r="H11574" s="0" t="n">
        <v>222784</v>
      </c>
      <c r="I11574" s="0" t="n">
        <v>69120</v>
      </c>
      <c r="J11574" s="0" t="n">
        <v>-3639</v>
      </c>
    </row>
    <row r="11575" customFormat="false" ht="15" hidden="false" customHeight="false" outlineLevel="0" collapsed="false">
      <c r="A11575" s="0" t="n">
        <v>202506</v>
      </c>
      <c r="B11575" s="0" t="n">
        <v>202506</v>
      </c>
      <c r="C11575" s="37" t="s">
        <v>95</v>
      </c>
      <c r="D11575" s="37" t="s">
        <v>334</v>
      </c>
      <c r="E11575" s="0" t="n">
        <v>1</v>
      </c>
      <c r="F11575" s="38" t="s">
        <v>71</v>
      </c>
      <c r="G11575" s="37" t="s">
        <v>335</v>
      </c>
      <c r="H11575" s="0" t="n">
        <v>1650791</v>
      </c>
      <c r="I11575" s="0" t="n">
        <v>252571</v>
      </c>
      <c r="J11575" s="0" t="n">
        <v>32333</v>
      </c>
    </row>
    <row r="11576" customFormat="false" ht="15" hidden="false" customHeight="false" outlineLevel="0" collapsed="false">
      <c r="A11576" s="0" t="n">
        <v>202506</v>
      </c>
      <c r="B11576" s="0" t="n">
        <v>202506</v>
      </c>
      <c r="C11576" s="37" t="s">
        <v>149</v>
      </c>
      <c r="D11576" s="37" t="s">
        <v>243</v>
      </c>
      <c r="E11576" s="0" t="n">
        <v>1</v>
      </c>
      <c r="F11576" s="38" t="s">
        <v>71</v>
      </c>
      <c r="G11576" s="37" t="s">
        <v>336</v>
      </c>
      <c r="H11576" s="0" t="n">
        <v>475286</v>
      </c>
      <c r="I11576" s="0" t="n">
        <v>167783</v>
      </c>
      <c r="J11576" s="0" t="n">
        <v>35343</v>
      </c>
    </row>
    <row r="11577" customFormat="false" ht="15" hidden="false" customHeight="false" outlineLevel="0" collapsed="false">
      <c r="A11577" s="0" t="n">
        <v>202506</v>
      </c>
      <c r="B11577" s="0" t="n">
        <v>202506</v>
      </c>
      <c r="C11577" s="37" t="s">
        <v>115</v>
      </c>
      <c r="D11577" s="37" t="s">
        <v>200</v>
      </c>
      <c r="E11577" s="0" t="n">
        <v>1</v>
      </c>
      <c r="F11577" s="38" t="s">
        <v>71</v>
      </c>
      <c r="G11577" s="37" t="s">
        <v>337</v>
      </c>
      <c r="H11577" s="0" t="n">
        <v>50143</v>
      </c>
      <c r="I11577" s="0" t="n">
        <v>10778</v>
      </c>
      <c r="J11577" s="0" t="n">
        <v>85</v>
      </c>
    </row>
    <row r="11578" customFormat="false" ht="15" hidden="false" customHeight="false" outlineLevel="0" collapsed="false">
      <c r="A11578" s="0" t="n">
        <v>202506</v>
      </c>
      <c r="B11578" s="0" t="n">
        <v>202506</v>
      </c>
      <c r="C11578" s="37" t="s">
        <v>106</v>
      </c>
      <c r="D11578" s="37" t="s">
        <v>104</v>
      </c>
      <c r="E11578" s="0" t="n">
        <v>1</v>
      </c>
      <c r="F11578" s="38" t="s">
        <v>71</v>
      </c>
      <c r="G11578" s="37" t="s">
        <v>338</v>
      </c>
      <c r="H11578" s="0" t="n">
        <v>352787</v>
      </c>
      <c r="I11578" s="0" t="n">
        <v>126625</v>
      </c>
      <c r="J11578" s="0" t="n">
        <v>21210</v>
      </c>
    </row>
    <row r="11579" customFormat="false" ht="15" hidden="false" customHeight="false" outlineLevel="0" collapsed="false">
      <c r="A11579" s="0" t="n">
        <v>202506</v>
      </c>
      <c r="B11579" s="0" t="n">
        <v>202506</v>
      </c>
      <c r="C11579" s="37" t="s">
        <v>184</v>
      </c>
      <c r="D11579" s="37" t="s">
        <v>339</v>
      </c>
      <c r="E11579" s="0" t="n">
        <v>1</v>
      </c>
      <c r="F11579" s="38" t="s">
        <v>71</v>
      </c>
      <c r="G11579" s="37" t="s">
        <v>340</v>
      </c>
      <c r="H11579" s="0" t="n">
        <v>1042851</v>
      </c>
      <c r="I11579" s="0" t="n">
        <v>198697</v>
      </c>
      <c r="J11579" s="0" t="n">
        <v>30297</v>
      </c>
    </row>
    <row r="11580" customFormat="false" ht="15" hidden="false" customHeight="false" outlineLevel="0" collapsed="false">
      <c r="A11580" s="0" t="n">
        <v>202506</v>
      </c>
      <c r="B11580" s="0" t="n">
        <v>202506</v>
      </c>
      <c r="C11580" s="37" t="s">
        <v>112</v>
      </c>
      <c r="D11580" s="37" t="s">
        <v>341</v>
      </c>
      <c r="E11580" s="0" t="n">
        <v>1</v>
      </c>
      <c r="F11580" s="38" t="s">
        <v>71</v>
      </c>
      <c r="G11580" s="37" t="s">
        <v>342</v>
      </c>
      <c r="H11580" s="0" t="n">
        <v>1422462</v>
      </c>
      <c r="I11580" s="0" t="n">
        <v>632590</v>
      </c>
      <c r="J11580" s="0" t="n">
        <v>-11185</v>
      </c>
    </row>
    <row r="11581" customFormat="false" ht="15" hidden="false" customHeight="false" outlineLevel="0" collapsed="false">
      <c r="A11581" s="0" t="n">
        <v>202506</v>
      </c>
      <c r="B11581" s="0" t="n">
        <v>202506</v>
      </c>
      <c r="C11581" s="37" t="s">
        <v>101</v>
      </c>
      <c r="D11581" s="37" t="s">
        <v>200</v>
      </c>
      <c r="E11581" s="0" t="n">
        <v>1</v>
      </c>
      <c r="F11581" s="38" t="s">
        <v>71</v>
      </c>
      <c r="G11581" s="37" t="s">
        <v>343</v>
      </c>
      <c r="H11581" s="0" t="n">
        <v>349320</v>
      </c>
      <c r="I11581" s="0" t="n">
        <v>146883</v>
      </c>
      <c r="J11581" s="0" t="n">
        <v>1062</v>
      </c>
    </row>
    <row r="11582" customFormat="false" ht="15" hidden="false" customHeight="false" outlineLevel="0" collapsed="false">
      <c r="A11582" s="0" t="n">
        <v>202506</v>
      </c>
      <c r="B11582" s="0" t="n">
        <v>202506</v>
      </c>
      <c r="C11582" s="37" t="s">
        <v>109</v>
      </c>
      <c r="D11582" s="37" t="s">
        <v>191</v>
      </c>
      <c r="E11582" s="0" t="n">
        <v>1</v>
      </c>
      <c r="F11582" s="38" t="s">
        <v>71</v>
      </c>
      <c r="G11582" s="37" t="s">
        <v>344</v>
      </c>
      <c r="H11582" s="0" t="n">
        <v>4239136</v>
      </c>
      <c r="I11582" s="0" t="n">
        <v>1122884</v>
      </c>
      <c r="J11582" s="0" t="n">
        <v>292298</v>
      </c>
    </row>
    <row r="11583" customFormat="false" ht="15" hidden="false" customHeight="false" outlineLevel="0" collapsed="false">
      <c r="A11583" s="0" t="n">
        <v>202506</v>
      </c>
      <c r="B11583" s="0" t="n">
        <v>202506</v>
      </c>
      <c r="C11583" s="37" t="s">
        <v>115</v>
      </c>
      <c r="D11583" s="37" t="s">
        <v>110</v>
      </c>
      <c r="E11583" s="0" t="n">
        <v>1</v>
      </c>
      <c r="F11583" s="38" t="s">
        <v>71</v>
      </c>
      <c r="G11583" s="37" t="s">
        <v>345</v>
      </c>
      <c r="H11583" s="0" t="n">
        <v>2207348</v>
      </c>
      <c r="I11583" s="0" t="n">
        <v>427124</v>
      </c>
      <c r="J11583" s="0" t="n">
        <v>-13541</v>
      </c>
    </row>
    <row r="11584" customFormat="false" ht="15" hidden="false" customHeight="false" outlineLevel="0" collapsed="false">
      <c r="A11584" s="0" t="n">
        <v>202506</v>
      </c>
      <c r="B11584" s="0" t="n">
        <v>202506</v>
      </c>
      <c r="C11584" s="37" t="s">
        <v>149</v>
      </c>
      <c r="D11584" s="37" t="s">
        <v>104</v>
      </c>
      <c r="E11584" s="0" t="n">
        <v>1</v>
      </c>
      <c r="F11584" s="38" t="s">
        <v>71</v>
      </c>
      <c r="G11584" s="37" t="s">
        <v>346</v>
      </c>
      <c r="H11584" s="0" t="n">
        <v>385545</v>
      </c>
      <c r="I11584" s="0" t="n">
        <v>165981</v>
      </c>
      <c r="J11584" s="0" t="n">
        <v>3170</v>
      </c>
    </row>
    <row r="11585" customFormat="false" ht="15" hidden="false" customHeight="false" outlineLevel="0" collapsed="false">
      <c r="A11585" s="0" t="n">
        <v>202506</v>
      </c>
      <c r="B11585" s="0" t="n">
        <v>202506</v>
      </c>
      <c r="C11585" s="37" t="s">
        <v>124</v>
      </c>
      <c r="D11585" s="37" t="s">
        <v>277</v>
      </c>
      <c r="E11585" s="0" t="n">
        <v>1</v>
      </c>
      <c r="F11585" s="38" t="s">
        <v>71</v>
      </c>
      <c r="G11585" s="37" t="s">
        <v>347</v>
      </c>
      <c r="H11585" s="0" t="n">
        <v>1570622</v>
      </c>
      <c r="I11585" s="0" t="n">
        <v>717618</v>
      </c>
      <c r="J11585" s="0" t="n">
        <v>198475</v>
      </c>
    </row>
    <row r="11586" customFormat="false" ht="15" hidden="false" customHeight="false" outlineLevel="0" collapsed="false">
      <c r="A11586" s="0" t="n">
        <v>202506</v>
      </c>
      <c r="B11586" s="0" t="n">
        <v>202506</v>
      </c>
      <c r="C11586" s="37" t="s">
        <v>124</v>
      </c>
      <c r="D11586" s="37" t="s">
        <v>145</v>
      </c>
      <c r="E11586" s="0" t="n">
        <v>1</v>
      </c>
      <c r="F11586" s="38" t="s">
        <v>71</v>
      </c>
      <c r="G11586" s="37" t="s">
        <v>348</v>
      </c>
      <c r="H11586" s="0" t="n">
        <v>5991819</v>
      </c>
      <c r="I11586" s="0" t="n">
        <v>1817791</v>
      </c>
      <c r="J11586" s="0" t="n">
        <v>42015</v>
      </c>
    </row>
    <row r="11587" customFormat="false" ht="15" hidden="false" customHeight="false" outlineLevel="0" collapsed="false">
      <c r="A11587" s="0" t="n">
        <v>202506</v>
      </c>
      <c r="B11587" s="0" t="n">
        <v>202506</v>
      </c>
      <c r="C11587" s="37" t="s">
        <v>136</v>
      </c>
      <c r="D11587" s="37" t="s">
        <v>328</v>
      </c>
      <c r="E11587" s="0" t="n">
        <v>1</v>
      </c>
      <c r="F11587" s="38" t="s">
        <v>71</v>
      </c>
      <c r="G11587" s="37" t="s">
        <v>349</v>
      </c>
      <c r="H11587" s="0" t="n">
        <v>7528783</v>
      </c>
      <c r="I11587" s="0" t="n">
        <v>1834814</v>
      </c>
      <c r="J11587" s="0" t="n">
        <v>395034</v>
      </c>
    </row>
    <row r="11588" customFormat="false" ht="15" hidden="false" customHeight="false" outlineLevel="0" collapsed="false">
      <c r="A11588" s="0" t="n">
        <v>202506</v>
      </c>
      <c r="B11588" s="0" t="n">
        <v>202506</v>
      </c>
      <c r="C11588" s="37" t="s">
        <v>152</v>
      </c>
      <c r="D11588" s="37" t="s">
        <v>350</v>
      </c>
      <c r="E11588" s="0" t="n">
        <v>1</v>
      </c>
      <c r="F11588" s="38" t="s">
        <v>71</v>
      </c>
      <c r="G11588" s="37" t="s">
        <v>351</v>
      </c>
      <c r="H11588" s="0" t="n">
        <v>133292</v>
      </c>
      <c r="I11588" s="0" t="n">
        <v>82695</v>
      </c>
      <c r="J11588" s="0" t="n">
        <v>-1836</v>
      </c>
    </row>
    <row r="11589" customFormat="false" ht="15" hidden="false" customHeight="false" outlineLevel="0" collapsed="false">
      <c r="A11589" s="0" t="n">
        <v>202506</v>
      </c>
      <c r="B11589" s="0" t="n">
        <v>202506</v>
      </c>
      <c r="C11589" s="37" t="s">
        <v>109</v>
      </c>
      <c r="D11589" s="37" t="s">
        <v>352</v>
      </c>
      <c r="E11589" s="0" t="n">
        <v>1</v>
      </c>
      <c r="F11589" s="38" t="s">
        <v>71</v>
      </c>
      <c r="G11589" s="37" t="s">
        <v>353</v>
      </c>
      <c r="H11589" s="0" t="n">
        <v>259878</v>
      </c>
      <c r="I11589" s="0" t="n">
        <v>81610</v>
      </c>
      <c r="J11589" s="0" t="n">
        <v>7657</v>
      </c>
    </row>
    <row r="11590" customFormat="false" ht="15" hidden="false" customHeight="false" outlineLevel="0" collapsed="false">
      <c r="A11590" s="0" t="n">
        <v>202506</v>
      </c>
      <c r="B11590" s="0" t="n">
        <v>202506</v>
      </c>
      <c r="C11590" s="37" t="s">
        <v>158</v>
      </c>
      <c r="D11590" s="37" t="s">
        <v>354</v>
      </c>
      <c r="E11590" s="0" t="n">
        <v>1</v>
      </c>
      <c r="F11590" s="38" t="s">
        <v>71</v>
      </c>
      <c r="G11590" s="37" t="s">
        <v>355</v>
      </c>
      <c r="H11590" s="0" t="n">
        <v>3734118</v>
      </c>
      <c r="I11590" s="0" t="n">
        <v>888626</v>
      </c>
      <c r="J11590" s="0" t="n">
        <v>167588</v>
      </c>
    </row>
    <row r="11591" customFormat="false" ht="15" hidden="false" customHeight="false" outlineLevel="0" collapsed="false">
      <c r="A11591" s="0" t="n">
        <v>202506</v>
      </c>
      <c r="B11591" s="0" t="n">
        <v>202506</v>
      </c>
      <c r="C11591" s="37" t="s">
        <v>158</v>
      </c>
      <c r="D11591" s="37" t="s">
        <v>356</v>
      </c>
      <c r="E11591" s="0" t="n">
        <v>1</v>
      </c>
      <c r="F11591" s="38" t="s">
        <v>71</v>
      </c>
      <c r="G11591" s="37" t="s">
        <v>357</v>
      </c>
      <c r="H11591" s="0" t="n">
        <v>136304</v>
      </c>
      <c r="I11591" s="0" t="n">
        <v>54766</v>
      </c>
      <c r="J11591" s="0" t="n">
        <v>1821</v>
      </c>
    </row>
    <row r="11592" customFormat="false" ht="15" hidden="false" customHeight="false" outlineLevel="0" collapsed="false">
      <c r="A11592" s="0" t="n">
        <v>202506</v>
      </c>
      <c r="B11592" s="0" t="n">
        <v>202506</v>
      </c>
      <c r="C11592" s="37" t="s">
        <v>158</v>
      </c>
      <c r="D11592" s="37" t="s">
        <v>255</v>
      </c>
      <c r="E11592" s="0" t="n">
        <v>1</v>
      </c>
      <c r="F11592" s="38" t="s">
        <v>71</v>
      </c>
      <c r="G11592" s="37" t="s">
        <v>358</v>
      </c>
      <c r="H11592" s="0" t="n">
        <v>122262</v>
      </c>
      <c r="I11592" s="0" t="n">
        <v>37153</v>
      </c>
      <c r="J11592" s="0" t="n">
        <v>3343</v>
      </c>
    </row>
    <row r="11593" customFormat="false" ht="15" hidden="false" customHeight="false" outlineLevel="0" collapsed="false">
      <c r="A11593" s="0" t="n">
        <v>202506</v>
      </c>
      <c r="B11593" s="0" t="n">
        <v>202506</v>
      </c>
      <c r="C11593" s="37" t="s">
        <v>109</v>
      </c>
      <c r="D11593" s="37" t="s">
        <v>104</v>
      </c>
      <c r="E11593" s="0" t="n">
        <v>1</v>
      </c>
      <c r="F11593" s="38" t="s">
        <v>71</v>
      </c>
      <c r="G11593" s="37" t="s">
        <v>359</v>
      </c>
      <c r="H11593" s="0" t="n">
        <v>392985</v>
      </c>
      <c r="I11593" s="0" t="n">
        <v>58521</v>
      </c>
      <c r="J11593" s="0" t="n">
        <v>9038</v>
      </c>
    </row>
    <row r="11594" customFormat="false" ht="15" hidden="false" customHeight="false" outlineLevel="0" collapsed="false">
      <c r="A11594" s="0" t="n">
        <v>202506</v>
      </c>
      <c r="B11594" s="0" t="n">
        <v>202506</v>
      </c>
      <c r="C11594" s="37" t="s">
        <v>115</v>
      </c>
      <c r="D11594" s="37" t="s">
        <v>360</v>
      </c>
      <c r="E11594" s="0" t="n">
        <v>1</v>
      </c>
      <c r="F11594" s="38" t="s">
        <v>71</v>
      </c>
      <c r="G11594" s="37" t="s">
        <v>361</v>
      </c>
      <c r="H11594" s="0" t="n">
        <v>1469134</v>
      </c>
      <c r="I11594" s="0" t="n">
        <v>850698</v>
      </c>
      <c r="J11594" s="0" t="n">
        <v>-8677</v>
      </c>
    </row>
    <row r="11595" customFormat="false" ht="15" hidden="false" customHeight="false" outlineLevel="0" collapsed="false">
      <c r="A11595" s="0" t="n">
        <v>202506</v>
      </c>
      <c r="B11595" s="0" t="n">
        <v>202506</v>
      </c>
      <c r="C11595" s="37" t="s">
        <v>152</v>
      </c>
      <c r="D11595" s="37" t="s">
        <v>362</v>
      </c>
      <c r="E11595" s="0" t="n">
        <v>1</v>
      </c>
      <c r="F11595" s="38" t="s">
        <v>71</v>
      </c>
      <c r="G11595" s="37" t="s">
        <v>363</v>
      </c>
      <c r="H11595" s="0" t="n">
        <v>465841</v>
      </c>
      <c r="I11595" s="0" t="n">
        <v>253489</v>
      </c>
      <c r="J11595" s="0" t="n">
        <v>77070</v>
      </c>
    </row>
    <row r="11596" customFormat="false" ht="15" hidden="false" customHeight="false" outlineLevel="0" collapsed="false">
      <c r="A11596" s="0" t="n">
        <v>202506</v>
      </c>
      <c r="B11596" s="0" t="n">
        <v>202506</v>
      </c>
      <c r="C11596" s="37" t="s">
        <v>112</v>
      </c>
      <c r="D11596" s="37" t="s">
        <v>364</v>
      </c>
      <c r="E11596" s="0" t="n">
        <v>1</v>
      </c>
      <c r="F11596" s="38" t="s">
        <v>71</v>
      </c>
      <c r="G11596" s="37" t="s">
        <v>365</v>
      </c>
      <c r="H11596" s="0" t="n">
        <v>330433</v>
      </c>
      <c r="I11596" s="0" t="n">
        <v>60165</v>
      </c>
      <c r="J11596" s="0" t="n">
        <v>11057</v>
      </c>
    </row>
    <row r="11597" customFormat="false" ht="15" hidden="false" customHeight="false" outlineLevel="0" collapsed="false">
      <c r="A11597" s="0" t="n">
        <v>202506</v>
      </c>
      <c r="B11597" s="0" t="n">
        <v>202506</v>
      </c>
      <c r="C11597" s="37" t="s">
        <v>184</v>
      </c>
      <c r="D11597" s="37" t="s">
        <v>341</v>
      </c>
      <c r="E11597" s="0" t="n">
        <v>1</v>
      </c>
      <c r="F11597" s="38" t="s">
        <v>71</v>
      </c>
      <c r="G11597" s="37" t="s">
        <v>366</v>
      </c>
      <c r="H11597" s="0" t="n">
        <v>413979</v>
      </c>
      <c r="I11597" s="0" t="n">
        <v>197072</v>
      </c>
      <c r="J11597" s="0" t="n">
        <v>8725</v>
      </c>
    </row>
    <row r="11598" customFormat="false" ht="15" hidden="false" customHeight="false" outlineLevel="0" collapsed="false">
      <c r="A11598" s="0" t="n">
        <v>202506</v>
      </c>
      <c r="B11598" s="0" t="n">
        <v>202506</v>
      </c>
      <c r="C11598" s="37" t="s">
        <v>184</v>
      </c>
      <c r="D11598" s="37" t="s">
        <v>367</v>
      </c>
      <c r="E11598" s="0" t="n">
        <v>1</v>
      </c>
      <c r="F11598" s="38" t="s">
        <v>71</v>
      </c>
      <c r="G11598" s="37" t="s">
        <v>368</v>
      </c>
      <c r="H11598" s="0" t="n">
        <v>357761</v>
      </c>
      <c r="I11598" s="0" t="n">
        <v>89478</v>
      </c>
      <c r="J11598" s="0" t="n">
        <v>5057</v>
      </c>
    </row>
    <row r="11599" customFormat="false" ht="15" hidden="false" customHeight="false" outlineLevel="0" collapsed="false">
      <c r="A11599" s="0" t="n">
        <v>202506</v>
      </c>
      <c r="B11599" s="0" t="n">
        <v>202506</v>
      </c>
      <c r="C11599" s="37" t="s">
        <v>98</v>
      </c>
      <c r="D11599" s="37" t="s">
        <v>369</v>
      </c>
      <c r="E11599" s="0" t="n">
        <v>1</v>
      </c>
      <c r="F11599" s="38" t="s">
        <v>71</v>
      </c>
      <c r="G11599" s="37" t="s">
        <v>370</v>
      </c>
      <c r="H11599" s="0" t="n">
        <v>126489</v>
      </c>
      <c r="I11599" s="0" t="n">
        <v>25962</v>
      </c>
      <c r="J11599" s="0" t="n">
        <v>7040</v>
      </c>
    </row>
    <row r="11600" customFormat="false" ht="15" hidden="false" customHeight="false" outlineLevel="0" collapsed="false">
      <c r="A11600" s="0" t="n">
        <v>202506</v>
      </c>
      <c r="B11600" s="0" t="n">
        <v>202506</v>
      </c>
      <c r="C11600" s="37" t="s">
        <v>98</v>
      </c>
      <c r="D11600" s="37" t="s">
        <v>308</v>
      </c>
      <c r="E11600" s="0" t="n">
        <v>1</v>
      </c>
      <c r="F11600" s="38" t="s">
        <v>71</v>
      </c>
      <c r="G11600" s="37" t="s">
        <v>371</v>
      </c>
      <c r="H11600" s="0" t="n">
        <v>7597993</v>
      </c>
      <c r="I11600" s="0" t="n">
        <v>1020154</v>
      </c>
      <c r="J11600" s="0" t="n">
        <v>45416</v>
      </c>
    </row>
    <row r="11601" customFormat="false" ht="15" hidden="false" customHeight="false" outlineLevel="0" collapsed="false">
      <c r="A11601" s="0" t="n">
        <v>202506</v>
      </c>
      <c r="B11601" s="0" t="n">
        <v>202506</v>
      </c>
      <c r="C11601" s="37" t="s">
        <v>95</v>
      </c>
      <c r="D11601" s="37" t="s">
        <v>372</v>
      </c>
      <c r="E11601" s="0" t="n">
        <v>1</v>
      </c>
      <c r="F11601" s="38" t="s">
        <v>71</v>
      </c>
      <c r="G11601" s="37" t="s">
        <v>373</v>
      </c>
      <c r="H11601" s="0" t="n">
        <v>667609</v>
      </c>
      <c r="I11601" s="0" t="n">
        <v>178696</v>
      </c>
      <c r="J11601" s="0" t="n">
        <v>5858</v>
      </c>
    </row>
    <row r="11602" customFormat="false" ht="15" hidden="false" customHeight="false" outlineLevel="0" collapsed="false">
      <c r="A11602" s="0" t="n">
        <v>202506</v>
      </c>
      <c r="B11602" s="0" t="n">
        <v>202506</v>
      </c>
      <c r="C11602" s="37" t="s">
        <v>115</v>
      </c>
      <c r="D11602" s="37" t="s">
        <v>374</v>
      </c>
      <c r="E11602" s="0" t="n">
        <v>1</v>
      </c>
      <c r="F11602" s="38" t="s">
        <v>71</v>
      </c>
      <c r="G11602" s="37" t="s">
        <v>375</v>
      </c>
      <c r="H11602" s="0" t="n">
        <v>1812728</v>
      </c>
      <c r="I11602" s="0" t="n">
        <v>817568</v>
      </c>
      <c r="J11602" s="0" t="n">
        <v>159112</v>
      </c>
    </row>
    <row r="11603" customFormat="false" ht="15" hidden="false" customHeight="false" outlineLevel="0" collapsed="false">
      <c r="A11603" s="0" t="n">
        <v>202506</v>
      </c>
      <c r="B11603" s="0" t="n">
        <v>202506</v>
      </c>
      <c r="C11603" s="37" t="s">
        <v>101</v>
      </c>
      <c r="D11603" s="37" t="s">
        <v>376</v>
      </c>
      <c r="E11603" s="0" t="n">
        <v>1</v>
      </c>
      <c r="F11603" s="38" t="s">
        <v>71</v>
      </c>
      <c r="G11603" s="37" t="s">
        <v>377</v>
      </c>
      <c r="H11603" s="0" t="n">
        <v>280840</v>
      </c>
      <c r="I11603" s="0" t="n">
        <v>206928</v>
      </c>
      <c r="J11603" s="0" t="n">
        <v>-12427</v>
      </c>
    </row>
    <row r="11604" customFormat="false" ht="15" hidden="false" customHeight="false" outlineLevel="0" collapsed="false">
      <c r="A11604" s="0" t="n">
        <v>202506</v>
      </c>
      <c r="B11604" s="0" t="n">
        <v>202506</v>
      </c>
      <c r="C11604" s="37" t="s">
        <v>184</v>
      </c>
      <c r="D11604" s="37" t="s">
        <v>147</v>
      </c>
      <c r="E11604" s="0" t="n">
        <v>1</v>
      </c>
      <c r="F11604" s="38" t="s">
        <v>71</v>
      </c>
      <c r="G11604" s="37" t="s">
        <v>378</v>
      </c>
      <c r="H11604" s="0" t="n">
        <v>338001</v>
      </c>
      <c r="I11604" s="0" t="n">
        <v>437841</v>
      </c>
      <c r="J11604" s="0" t="n">
        <v>31598</v>
      </c>
    </row>
    <row r="11605" customFormat="false" ht="15" hidden="false" customHeight="false" outlineLevel="0" collapsed="false">
      <c r="A11605" s="0" t="n">
        <v>202506</v>
      </c>
      <c r="B11605" s="0" t="n">
        <v>202506</v>
      </c>
      <c r="C11605" s="37" t="s">
        <v>98</v>
      </c>
      <c r="D11605" s="37" t="s">
        <v>320</v>
      </c>
      <c r="E11605" s="0" t="n">
        <v>1</v>
      </c>
      <c r="F11605" s="38" t="s">
        <v>71</v>
      </c>
      <c r="G11605" s="37" t="s">
        <v>379</v>
      </c>
      <c r="H11605" s="0" t="n">
        <v>255671</v>
      </c>
      <c r="I11605" s="0" t="n">
        <v>151448</v>
      </c>
      <c r="J11605" s="0" t="n">
        <v>13390</v>
      </c>
    </row>
    <row r="11606" customFormat="false" ht="15" hidden="false" customHeight="false" outlineLevel="0" collapsed="false">
      <c r="A11606" s="0" t="n">
        <v>202506</v>
      </c>
      <c r="B11606" s="0" t="n">
        <v>202506</v>
      </c>
      <c r="C11606" s="37" t="s">
        <v>112</v>
      </c>
      <c r="D11606" s="37" t="s">
        <v>380</v>
      </c>
      <c r="E11606" s="0" t="n">
        <v>1</v>
      </c>
      <c r="F11606" s="38" t="s">
        <v>71</v>
      </c>
      <c r="G11606" s="37" t="s">
        <v>381</v>
      </c>
      <c r="H11606" s="0" t="n">
        <v>27932</v>
      </c>
      <c r="I11606" s="0" t="n">
        <v>18728</v>
      </c>
      <c r="J11606" s="0" t="n">
        <v>180</v>
      </c>
    </row>
    <row r="11607" customFormat="false" ht="15" hidden="false" customHeight="false" outlineLevel="0" collapsed="false">
      <c r="A11607" s="0" t="n">
        <v>202506</v>
      </c>
      <c r="B11607" s="0" t="n">
        <v>202506</v>
      </c>
      <c r="C11607" s="37" t="s">
        <v>106</v>
      </c>
      <c r="D11607" s="37" t="s">
        <v>120</v>
      </c>
      <c r="E11607" s="0" t="n">
        <v>1</v>
      </c>
      <c r="F11607" s="38" t="s">
        <v>71</v>
      </c>
      <c r="G11607" s="37" t="s">
        <v>382</v>
      </c>
      <c r="H11607" s="0" t="n">
        <v>86715</v>
      </c>
      <c r="I11607" s="0" t="n">
        <v>14473</v>
      </c>
      <c r="J11607" s="0" t="n">
        <v>-1108</v>
      </c>
    </row>
    <row r="11608" customFormat="false" ht="15" hidden="false" customHeight="false" outlineLevel="0" collapsed="false">
      <c r="A11608" s="0" t="n">
        <v>202506</v>
      </c>
      <c r="B11608" s="0" t="n">
        <v>202506</v>
      </c>
      <c r="C11608" s="37" t="s">
        <v>112</v>
      </c>
      <c r="D11608" s="37" t="s">
        <v>383</v>
      </c>
      <c r="E11608" s="0" t="n">
        <v>1</v>
      </c>
      <c r="F11608" s="38" t="s">
        <v>71</v>
      </c>
      <c r="G11608" s="37" t="s">
        <v>384</v>
      </c>
      <c r="H11608" s="0" t="n">
        <v>91082</v>
      </c>
      <c r="I11608" s="0" t="n">
        <v>39528</v>
      </c>
      <c r="J11608" s="0" t="n">
        <v>3435</v>
      </c>
    </row>
    <row r="11609" customFormat="false" ht="15" hidden="false" customHeight="false" outlineLevel="0" collapsed="false">
      <c r="A11609" s="0" t="n">
        <v>202506</v>
      </c>
      <c r="B11609" s="0" t="n">
        <v>202506</v>
      </c>
      <c r="C11609" s="37" t="s">
        <v>184</v>
      </c>
      <c r="D11609" s="37" t="s">
        <v>385</v>
      </c>
      <c r="E11609" s="0" t="n">
        <v>1</v>
      </c>
      <c r="F11609" s="38" t="s">
        <v>71</v>
      </c>
      <c r="G11609" s="37" t="s">
        <v>386</v>
      </c>
      <c r="H11609" s="0" t="n">
        <v>48318</v>
      </c>
      <c r="I11609" s="0" t="n">
        <v>15811</v>
      </c>
      <c r="J11609" s="0" t="n">
        <v>2353</v>
      </c>
    </row>
    <row r="11610" customFormat="false" ht="15" hidden="false" customHeight="false" outlineLevel="0" collapsed="false">
      <c r="A11610" s="0" t="n">
        <v>202506</v>
      </c>
      <c r="B11610" s="0" t="n">
        <v>202506</v>
      </c>
      <c r="C11610" s="37" t="s">
        <v>98</v>
      </c>
      <c r="D11610" s="37" t="s">
        <v>387</v>
      </c>
      <c r="E11610" s="0" t="n">
        <v>1</v>
      </c>
      <c r="F11610" s="38" t="s">
        <v>71</v>
      </c>
      <c r="G11610" s="37" t="s">
        <v>388</v>
      </c>
      <c r="H11610" s="0" t="n">
        <v>132176</v>
      </c>
      <c r="I11610" s="0" t="n">
        <v>14762</v>
      </c>
      <c r="J11610" s="0" t="n">
        <v>179</v>
      </c>
    </row>
    <row r="11611" customFormat="false" ht="15" hidden="false" customHeight="false" outlineLevel="0" collapsed="false">
      <c r="A11611" s="0" t="n">
        <v>202506</v>
      </c>
      <c r="B11611" s="0" t="n">
        <v>202506</v>
      </c>
      <c r="C11611" s="37" t="s">
        <v>115</v>
      </c>
      <c r="D11611" s="37" t="s">
        <v>389</v>
      </c>
      <c r="E11611" s="0" t="n">
        <v>1</v>
      </c>
      <c r="F11611" s="38" t="s">
        <v>71</v>
      </c>
      <c r="G11611" s="37" t="s">
        <v>390</v>
      </c>
      <c r="H11611" s="0" t="n">
        <v>2831999</v>
      </c>
      <c r="I11611" s="0" t="n">
        <v>1003323</v>
      </c>
      <c r="J11611" s="0" t="n">
        <v>-38107</v>
      </c>
    </row>
    <row r="11612" customFormat="false" ht="15" hidden="false" customHeight="false" outlineLevel="0" collapsed="false">
      <c r="A11612" s="0" t="n">
        <v>202506</v>
      </c>
      <c r="B11612" s="0" t="n">
        <v>202506</v>
      </c>
      <c r="C11612" s="37" t="s">
        <v>124</v>
      </c>
      <c r="D11612" s="37" t="s">
        <v>391</v>
      </c>
      <c r="E11612" s="0" t="n">
        <v>1</v>
      </c>
      <c r="F11612" s="38" t="s">
        <v>71</v>
      </c>
      <c r="G11612" s="37" t="s">
        <v>392</v>
      </c>
      <c r="H11612" s="0" t="n">
        <v>651445</v>
      </c>
      <c r="I11612" s="0" t="n">
        <v>303314</v>
      </c>
      <c r="J11612" s="0" t="n">
        <v>62364</v>
      </c>
    </row>
    <row r="11613" customFormat="false" ht="15" hidden="false" customHeight="false" outlineLevel="0" collapsed="false">
      <c r="A11613" s="0" t="n">
        <v>202506</v>
      </c>
      <c r="B11613" s="0" t="n">
        <v>202506</v>
      </c>
      <c r="C11613" s="37" t="s">
        <v>197</v>
      </c>
      <c r="D11613" s="37" t="s">
        <v>393</v>
      </c>
      <c r="E11613" s="0" t="n">
        <v>1</v>
      </c>
      <c r="F11613" s="38" t="s">
        <v>71</v>
      </c>
      <c r="G11613" s="37" t="s">
        <v>394</v>
      </c>
      <c r="H11613" s="0" t="n">
        <v>2899018</v>
      </c>
      <c r="I11613" s="0" t="n">
        <v>1337691</v>
      </c>
      <c r="J11613" s="0" t="n">
        <v>177662</v>
      </c>
    </row>
    <row r="11614" customFormat="false" ht="15" hidden="false" customHeight="false" outlineLevel="0" collapsed="false">
      <c r="A11614" s="0" t="n">
        <v>202506</v>
      </c>
      <c r="B11614" s="0" t="n">
        <v>202506</v>
      </c>
      <c r="C11614" s="37" t="s">
        <v>136</v>
      </c>
      <c r="D11614" s="37" t="s">
        <v>245</v>
      </c>
      <c r="E11614" s="0" t="n">
        <v>1</v>
      </c>
      <c r="F11614" s="38" t="s">
        <v>71</v>
      </c>
      <c r="G11614" s="37" t="s">
        <v>395</v>
      </c>
      <c r="H11614" s="0" t="n">
        <v>1412915</v>
      </c>
      <c r="I11614" s="0" t="n">
        <v>380982</v>
      </c>
      <c r="J11614" s="0" t="n">
        <v>16695</v>
      </c>
    </row>
    <row r="11615" customFormat="false" ht="15" hidden="false" customHeight="false" outlineLevel="0" collapsed="false">
      <c r="A11615" s="0" t="n">
        <v>202506</v>
      </c>
      <c r="B11615" s="0" t="n">
        <v>202506</v>
      </c>
      <c r="C11615" s="37" t="s">
        <v>158</v>
      </c>
      <c r="D11615" s="37" t="s">
        <v>396</v>
      </c>
      <c r="E11615" s="0" t="n">
        <v>1</v>
      </c>
      <c r="F11615" s="38" t="s">
        <v>71</v>
      </c>
      <c r="G11615" s="37" t="s">
        <v>397</v>
      </c>
      <c r="H11615" s="0" t="n">
        <v>1680395</v>
      </c>
      <c r="I11615" s="0" t="n">
        <v>502941</v>
      </c>
      <c r="J11615" s="0" t="n">
        <v>86549</v>
      </c>
    </row>
    <row r="11616" customFormat="false" ht="15" hidden="false" customHeight="false" outlineLevel="0" collapsed="false">
      <c r="A11616" s="0" t="n">
        <v>202506</v>
      </c>
      <c r="B11616" s="0" t="n">
        <v>202506</v>
      </c>
      <c r="C11616" s="37" t="s">
        <v>136</v>
      </c>
      <c r="D11616" s="37" t="s">
        <v>398</v>
      </c>
      <c r="E11616" s="0" t="n">
        <v>1</v>
      </c>
      <c r="F11616" s="38" t="s">
        <v>71</v>
      </c>
      <c r="G11616" s="37" t="s">
        <v>399</v>
      </c>
      <c r="H11616" s="0" t="n">
        <v>225241</v>
      </c>
      <c r="I11616" s="0" t="n">
        <v>225731</v>
      </c>
      <c r="J11616" s="0" t="n">
        <v>23515</v>
      </c>
    </row>
    <row r="11617" customFormat="false" ht="15" hidden="false" customHeight="false" outlineLevel="0" collapsed="false">
      <c r="A11617" s="0" t="n">
        <v>202506</v>
      </c>
      <c r="B11617" s="0" t="n">
        <v>202506</v>
      </c>
      <c r="C11617" s="37" t="s">
        <v>95</v>
      </c>
      <c r="D11617" s="37" t="s">
        <v>367</v>
      </c>
      <c r="E11617" s="0" t="n">
        <v>1</v>
      </c>
      <c r="F11617" s="38" t="s">
        <v>71</v>
      </c>
      <c r="G11617" s="37" t="s">
        <v>400</v>
      </c>
      <c r="H11617" s="0" t="n">
        <v>1302065</v>
      </c>
      <c r="I11617" s="0" t="n">
        <v>386678</v>
      </c>
      <c r="J11617" s="0" t="n">
        <v>100119</v>
      </c>
    </row>
    <row r="11618" customFormat="false" ht="15" hidden="false" customHeight="false" outlineLevel="0" collapsed="false">
      <c r="A11618" s="0" t="n">
        <v>202506</v>
      </c>
      <c r="B11618" s="0" t="n">
        <v>202506</v>
      </c>
      <c r="C11618" s="37" t="s">
        <v>149</v>
      </c>
      <c r="D11618" s="37" t="s">
        <v>401</v>
      </c>
      <c r="E11618" s="0" t="n">
        <v>1</v>
      </c>
      <c r="F11618" s="38" t="s">
        <v>71</v>
      </c>
      <c r="G11618" s="37" t="s">
        <v>402</v>
      </c>
      <c r="H11618" s="0" t="n">
        <v>1508597</v>
      </c>
      <c r="I11618" s="0" t="n">
        <v>383669</v>
      </c>
      <c r="J11618" s="0" t="n">
        <v>56176</v>
      </c>
    </row>
    <row r="11619" customFormat="false" ht="15" hidden="false" customHeight="false" outlineLevel="0" collapsed="false">
      <c r="A11619" s="0" t="n">
        <v>202506</v>
      </c>
      <c r="B11619" s="0" t="n">
        <v>202506</v>
      </c>
      <c r="C11619" s="37" t="s">
        <v>95</v>
      </c>
      <c r="D11619" s="37" t="s">
        <v>159</v>
      </c>
      <c r="E11619" s="0" t="n">
        <v>1</v>
      </c>
      <c r="F11619" s="38" t="s">
        <v>71</v>
      </c>
      <c r="G11619" s="37" t="s">
        <v>403</v>
      </c>
      <c r="H11619" s="0" t="n">
        <v>310941</v>
      </c>
      <c r="I11619" s="0" t="n">
        <v>52625</v>
      </c>
      <c r="J11619" s="0" t="n">
        <v>-3104</v>
      </c>
    </row>
    <row r="11620" customFormat="false" ht="15" hidden="false" customHeight="false" outlineLevel="0" collapsed="false">
      <c r="A11620" s="0" t="n">
        <v>202506</v>
      </c>
      <c r="B11620" s="0" t="n">
        <v>202506</v>
      </c>
      <c r="C11620" s="37" t="s">
        <v>197</v>
      </c>
      <c r="D11620" s="37" t="s">
        <v>198</v>
      </c>
      <c r="E11620" s="0" t="n">
        <v>1</v>
      </c>
      <c r="F11620" s="38" t="s">
        <v>71</v>
      </c>
      <c r="G11620" s="37" t="s">
        <v>404</v>
      </c>
      <c r="H11620" s="0" t="n">
        <v>1421124</v>
      </c>
      <c r="I11620" s="0" t="n">
        <v>553887</v>
      </c>
      <c r="J11620" s="0" t="n">
        <v>7824</v>
      </c>
    </row>
    <row r="11621" customFormat="false" ht="15" hidden="false" customHeight="false" outlineLevel="0" collapsed="false">
      <c r="A11621" s="0" t="n">
        <v>202506</v>
      </c>
      <c r="B11621" s="0" t="n">
        <v>202506</v>
      </c>
      <c r="C11621" s="37" t="s">
        <v>136</v>
      </c>
      <c r="D11621" s="37" t="s">
        <v>134</v>
      </c>
      <c r="E11621" s="0" t="n">
        <v>1</v>
      </c>
      <c r="F11621" s="38" t="s">
        <v>71</v>
      </c>
      <c r="G11621" s="37" t="s">
        <v>405</v>
      </c>
      <c r="H11621" s="0" t="n">
        <v>1287415</v>
      </c>
      <c r="I11621" s="0" t="n">
        <v>479632</v>
      </c>
      <c r="J11621" s="0" t="n">
        <v>9070</v>
      </c>
    </row>
    <row r="11622" customFormat="false" ht="15" hidden="false" customHeight="false" outlineLevel="0" collapsed="false">
      <c r="A11622" s="0" t="n">
        <v>202506</v>
      </c>
      <c r="B11622" s="0" t="n">
        <v>202506</v>
      </c>
      <c r="C11622" s="37" t="s">
        <v>152</v>
      </c>
      <c r="D11622" s="37" t="s">
        <v>132</v>
      </c>
      <c r="E11622" s="0" t="n">
        <v>1</v>
      </c>
      <c r="F11622" s="38" t="s">
        <v>71</v>
      </c>
      <c r="G11622" s="37" t="s">
        <v>406</v>
      </c>
      <c r="H11622" s="0" t="n">
        <v>286116</v>
      </c>
      <c r="I11622" s="0" t="n">
        <v>63342</v>
      </c>
      <c r="J11622" s="0" t="n">
        <v>7028</v>
      </c>
    </row>
    <row r="11623" customFormat="false" ht="15" hidden="false" customHeight="false" outlineLevel="0" collapsed="false">
      <c r="A11623" s="0" t="n">
        <v>202506</v>
      </c>
      <c r="B11623" s="0" t="n">
        <v>202506</v>
      </c>
      <c r="C11623" s="37" t="s">
        <v>178</v>
      </c>
      <c r="D11623" s="37" t="s">
        <v>391</v>
      </c>
      <c r="E11623" s="0" t="n">
        <v>1</v>
      </c>
      <c r="F11623" s="38" t="s">
        <v>71</v>
      </c>
      <c r="G11623" s="37" t="s">
        <v>407</v>
      </c>
      <c r="H11623" s="0" t="n">
        <v>176539</v>
      </c>
      <c r="I11623" s="0" t="n">
        <v>36432</v>
      </c>
      <c r="J11623" s="0" t="n">
        <v>1809</v>
      </c>
    </row>
    <row r="11624" customFormat="false" ht="15" hidden="false" customHeight="false" outlineLevel="0" collapsed="false">
      <c r="A11624" s="0" t="n">
        <v>202506</v>
      </c>
      <c r="B11624" s="0" t="n">
        <v>202506</v>
      </c>
      <c r="C11624" s="37" t="s">
        <v>115</v>
      </c>
      <c r="D11624" s="37" t="s">
        <v>241</v>
      </c>
      <c r="E11624" s="0" t="n">
        <v>1</v>
      </c>
      <c r="F11624" s="38" t="s">
        <v>71</v>
      </c>
      <c r="G11624" s="37" t="s">
        <v>408</v>
      </c>
      <c r="H11624" s="0" t="n">
        <v>137448</v>
      </c>
      <c r="I11624" s="0" t="n">
        <v>53474</v>
      </c>
      <c r="J11624" s="0" t="n">
        <v>-1750</v>
      </c>
    </row>
    <row r="11625" customFormat="false" ht="15" hidden="false" customHeight="false" outlineLevel="0" collapsed="false">
      <c r="A11625" s="0" t="n">
        <v>202506</v>
      </c>
      <c r="B11625" s="0" t="n">
        <v>202506</v>
      </c>
      <c r="C11625" s="37" t="s">
        <v>197</v>
      </c>
      <c r="D11625" s="37" t="s">
        <v>292</v>
      </c>
      <c r="E11625" s="0" t="n">
        <v>1</v>
      </c>
      <c r="F11625" s="38" t="s">
        <v>71</v>
      </c>
      <c r="G11625" s="37" t="s">
        <v>409</v>
      </c>
      <c r="H11625" s="0" t="n">
        <v>724790</v>
      </c>
      <c r="I11625" s="0" t="n">
        <v>178871</v>
      </c>
      <c r="J11625" s="0" t="n">
        <v>24848</v>
      </c>
    </row>
    <row r="11626" customFormat="false" ht="15" hidden="false" customHeight="false" outlineLevel="0" collapsed="false">
      <c r="A11626" s="0" t="n">
        <v>202506</v>
      </c>
      <c r="B11626" s="0" t="n">
        <v>202506</v>
      </c>
      <c r="C11626" s="37" t="s">
        <v>112</v>
      </c>
      <c r="D11626" s="37" t="s">
        <v>116</v>
      </c>
      <c r="E11626" s="0" t="n">
        <v>1</v>
      </c>
      <c r="F11626" s="38" t="s">
        <v>71</v>
      </c>
      <c r="G11626" s="37" t="s">
        <v>410</v>
      </c>
      <c r="H11626" s="0" t="n">
        <v>696437</v>
      </c>
      <c r="I11626" s="0" t="n">
        <v>276244</v>
      </c>
      <c r="J11626" s="0" t="n">
        <v>49727</v>
      </c>
    </row>
    <row r="11627" customFormat="false" ht="15" hidden="false" customHeight="false" outlineLevel="0" collapsed="false">
      <c r="A11627" s="0" t="n">
        <v>202506</v>
      </c>
      <c r="B11627" s="0" t="n">
        <v>202506</v>
      </c>
      <c r="C11627" s="37" t="s">
        <v>106</v>
      </c>
      <c r="D11627" s="37" t="s">
        <v>181</v>
      </c>
      <c r="E11627" s="0" t="n">
        <v>1</v>
      </c>
      <c r="F11627" s="38" t="s">
        <v>71</v>
      </c>
      <c r="G11627" s="37" t="s">
        <v>411</v>
      </c>
      <c r="H11627" s="0" t="n">
        <v>210322</v>
      </c>
      <c r="I11627" s="0" t="n">
        <v>231172</v>
      </c>
      <c r="J11627" s="0" t="n">
        <v>16119</v>
      </c>
    </row>
    <row r="11628" customFormat="false" ht="15" hidden="false" customHeight="false" outlineLevel="0" collapsed="false">
      <c r="A11628" s="0" t="n">
        <v>202506</v>
      </c>
      <c r="B11628" s="0" t="n">
        <v>202506</v>
      </c>
      <c r="C11628" s="37" t="s">
        <v>112</v>
      </c>
      <c r="D11628" s="37" t="s">
        <v>412</v>
      </c>
      <c r="E11628" s="0" t="n">
        <v>1</v>
      </c>
      <c r="F11628" s="38" t="s">
        <v>71</v>
      </c>
      <c r="G11628" s="37" t="s">
        <v>413</v>
      </c>
      <c r="H11628" s="0" t="n">
        <v>407877</v>
      </c>
      <c r="I11628" s="0" t="n">
        <v>183754</v>
      </c>
      <c r="J11628" s="0" t="n">
        <v>18549</v>
      </c>
    </row>
    <row r="11629" customFormat="false" ht="15" hidden="false" customHeight="false" outlineLevel="0" collapsed="false">
      <c r="A11629" s="0" t="n">
        <v>202506</v>
      </c>
      <c r="B11629" s="0" t="n">
        <v>202506</v>
      </c>
      <c r="C11629" s="37" t="s">
        <v>115</v>
      </c>
      <c r="D11629" s="37" t="s">
        <v>414</v>
      </c>
      <c r="E11629" s="0" t="n">
        <v>1</v>
      </c>
      <c r="F11629" s="38" t="s">
        <v>71</v>
      </c>
      <c r="G11629" s="37" t="s">
        <v>415</v>
      </c>
      <c r="H11629" s="0" t="n">
        <v>1298692</v>
      </c>
      <c r="I11629" s="0" t="n">
        <v>206551</v>
      </c>
      <c r="J11629" s="0" t="n">
        <v>-3461</v>
      </c>
    </row>
    <row r="11630" customFormat="false" ht="15" hidden="false" customHeight="false" outlineLevel="0" collapsed="false">
      <c r="A11630" s="0" t="n">
        <v>202506</v>
      </c>
      <c r="B11630" s="0" t="n">
        <v>202506</v>
      </c>
      <c r="C11630" s="37" t="s">
        <v>184</v>
      </c>
      <c r="D11630" s="37" t="s">
        <v>231</v>
      </c>
      <c r="E11630" s="0" t="n">
        <v>1</v>
      </c>
      <c r="F11630" s="38" t="s">
        <v>71</v>
      </c>
      <c r="G11630" s="37" t="s">
        <v>416</v>
      </c>
      <c r="H11630" s="0" t="n">
        <v>1476000</v>
      </c>
      <c r="I11630" s="0" t="n">
        <v>269807</v>
      </c>
      <c r="J11630" s="0" t="n">
        <v>7486</v>
      </c>
    </row>
    <row r="11631" customFormat="false" ht="15" hidden="false" customHeight="false" outlineLevel="0" collapsed="false">
      <c r="A11631" s="0" t="n">
        <v>202506</v>
      </c>
      <c r="B11631" s="0" t="n">
        <v>202506</v>
      </c>
      <c r="C11631" s="37" t="s">
        <v>115</v>
      </c>
      <c r="D11631" s="37" t="s">
        <v>364</v>
      </c>
      <c r="E11631" s="0" t="n">
        <v>1</v>
      </c>
      <c r="F11631" s="38" t="s">
        <v>71</v>
      </c>
      <c r="G11631" s="37" t="s">
        <v>417</v>
      </c>
      <c r="H11631" s="0" t="n">
        <v>5300271</v>
      </c>
      <c r="I11631" s="0" t="n">
        <v>3562393</v>
      </c>
      <c r="J11631" s="0" t="n">
        <v>113415</v>
      </c>
    </row>
    <row r="11632" customFormat="false" ht="15" hidden="false" customHeight="false" outlineLevel="0" collapsed="false">
      <c r="A11632" s="0" t="n">
        <v>202506</v>
      </c>
      <c r="B11632" s="0" t="n">
        <v>202506</v>
      </c>
      <c r="C11632" s="37" t="s">
        <v>184</v>
      </c>
      <c r="D11632" s="37" t="s">
        <v>320</v>
      </c>
      <c r="E11632" s="0" t="n">
        <v>1</v>
      </c>
      <c r="F11632" s="38" t="s">
        <v>71</v>
      </c>
      <c r="G11632" s="37" t="s">
        <v>418</v>
      </c>
      <c r="H11632" s="0" t="n">
        <v>2202491</v>
      </c>
      <c r="I11632" s="0" t="n">
        <v>497925</v>
      </c>
      <c r="J11632" s="0" t="n">
        <v>67647</v>
      </c>
    </row>
    <row r="11633" customFormat="false" ht="15" hidden="false" customHeight="false" outlineLevel="0" collapsed="false">
      <c r="A11633" s="0" t="n">
        <v>202506</v>
      </c>
      <c r="B11633" s="0" t="n">
        <v>202506</v>
      </c>
      <c r="C11633" s="37" t="s">
        <v>197</v>
      </c>
      <c r="D11633" s="37" t="s">
        <v>174</v>
      </c>
      <c r="E11633" s="0" t="n">
        <v>1</v>
      </c>
      <c r="F11633" s="38" t="s">
        <v>71</v>
      </c>
      <c r="G11633" s="37" t="s">
        <v>419</v>
      </c>
      <c r="H11633" s="0" t="n">
        <v>86713</v>
      </c>
      <c r="I11633" s="0" t="n">
        <v>36360</v>
      </c>
      <c r="J11633" s="0" t="n">
        <v>3840</v>
      </c>
    </row>
    <row r="11634" customFormat="false" ht="15" hidden="false" customHeight="false" outlineLevel="0" collapsed="false">
      <c r="A11634" s="0" t="n">
        <v>202506</v>
      </c>
      <c r="B11634" s="0" t="n">
        <v>202506</v>
      </c>
      <c r="C11634" s="37" t="s">
        <v>106</v>
      </c>
      <c r="D11634" s="37" t="s">
        <v>420</v>
      </c>
      <c r="E11634" s="0" t="n">
        <v>1</v>
      </c>
      <c r="F11634" s="38" t="s">
        <v>71</v>
      </c>
      <c r="G11634" s="37" t="s">
        <v>421</v>
      </c>
      <c r="H11634" s="0" t="n">
        <v>5428929</v>
      </c>
      <c r="I11634" s="0" t="n">
        <v>770280</v>
      </c>
      <c r="J11634" s="0" t="n">
        <v>36227</v>
      </c>
    </row>
    <row r="11635" customFormat="false" ht="15" hidden="false" customHeight="false" outlineLevel="0" collapsed="false">
      <c r="A11635" s="0" t="n">
        <v>202506</v>
      </c>
      <c r="B11635" s="0" t="n">
        <v>202506</v>
      </c>
      <c r="C11635" s="37" t="s">
        <v>109</v>
      </c>
      <c r="D11635" s="37" t="s">
        <v>107</v>
      </c>
      <c r="E11635" s="0" t="n">
        <v>1</v>
      </c>
      <c r="F11635" s="38" t="s">
        <v>71</v>
      </c>
      <c r="G11635" s="37" t="s">
        <v>422</v>
      </c>
      <c r="H11635" s="0" t="n">
        <v>309703</v>
      </c>
      <c r="I11635" s="0" t="n">
        <v>93062</v>
      </c>
      <c r="J11635" s="0" t="n">
        <v>4007</v>
      </c>
    </row>
    <row r="11636" customFormat="false" ht="15" hidden="false" customHeight="false" outlineLevel="0" collapsed="false">
      <c r="A11636" s="0" t="n">
        <v>202506</v>
      </c>
      <c r="B11636" s="0" t="n">
        <v>202506</v>
      </c>
      <c r="C11636" s="37" t="s">
        <v>184</v>
      </c>
      <c r="D11636" s="37" t="s">
        <v>423</v>
      </c>
      <c r="E11636" s="0" t="n">
        <v>1</v>
      </c>
      <c r="F11636" s="38" t="s">
        <v>71</v>
      </c>
      <c r="G11636" s="37" t="s">
        <v>424</v>
      </c>
      <c r="H11636" s="0" t="n">
        <v>1922106</v>
      </c>
      <c r="I11636" s="0" t="n">
        <v>881173</v>
      </c>
      <c r="J11636" s="0" t="n">
        <v>-102905</v>
      </c>
    </row>
    <row r="11637" customFormat="false" ht="15" hidden="false" customHeight="false" outlineLevel="0" collapsed="false">
      <c r="A11637" s="0" t="n">
        <v>202506</v>
      </c>
      <c r="B11637" s="0" t="n">
        <v>202506</v>
      </c>
      <c r="C11637" s="37" t="s">
        <v>106</v>
      </c>
      <c r="D11637" s="37" t="s">
        <v>425</v>
      </c>
      <c r="E11637" s="0" t="n">
        <v>1</v>
      </c>
      <c r="F11637" s="38" t="s">
        <v>71</v>
      </c>
      <c r="G11637" s="37" t="s">
        <v>426</v>
      </c>
      <c r="H11637" s="0" t="n">
        <v>741392</v>
      </c>
      <c r="I11637" s="0" t="n">
        <v>278679</v>
      </c>
      <c r="J11637" s="0" t="n">
        <v>67047</v>
      </c>
    </row>
    <row r="11638" customFormat="false" ht="15" hidden="false" customHeight="false" outlineLevel="0" collapsed="false">
      <c r="A11638" s="0" t="n">
        <v>202506</v>
      </c>
      <c r="B11638" s="0" t="n">
        <v>202506</v>
      </c>
      <c r="C11638" s="37" t="s">
        <v>152</v>
      </c>
      <c r="D11638" s="37" t="s">
        <v>214</v>
      </c>
      <c r="E11638" s="0" t="n">
        <v>1</v>
      </c>
      <c r="F11638" s="38" t="s">
        <v>71</v>
      </c>
      <c r="G11638" s="37" t="s">
        <v>427</v>
      </c>
      <c r="H11638" s="0" t="n">
        <v>467200</v>
      </c>
      <c r="I11638" s="0" t="n">
        <v>193348</v>
      </c>
      <c r="J11638" s="0" t="n">
        <v>-24854</v>
      </c>
    </row>
    <row r="11639" customFormat="false" ht="15" hidden="false" customHeight="false" outlineLevel="0" collapsed="false">
      <c r="A11639" s="0" t="n">
        <v>202506</v>
      </c>
      <c r="B11639" s="0" t="n">
        <v>202506</v>
      </c>
      <c r="C11639" s="37" t="s">
        <v>101</v>
      </c>
      <c r="D11639" s="37" t="s">
        <v>251</v>
      </c>
      <c r="E11639" s="0" t="n">
        <v>1</v>
      </c>
      <c r="F11639" s="38" t="s">
        <v>71</v>
      </c>
      <c r="G11639" s="37" t="s">
        <v>428</v>
      </c>
      <c r="H11639" s="0" t="n">
        <v>67802</v>
      </c>
      <c r="I11639" s="0" t="n">
        <v>26050</v>
      </c>
      <c r="J11639" s="0" t="n">
        <v>3183</v>
      </c>
    </row>
    <row r="11640" customFormat="false" ht="15" hidden="false" customHeight="false" outlineLevel="0" collapsed="false">
      <c r="A11640" s="0" t="n">
        <v>202506</v>
      </c>
      <c r="B11640" s="0" t="n">
        <v>202506</v>
      </c>
      <c r="C11640" s="37" t="s">
        <v>115</v>
      </c>
      <c r="D11640" s="37" t="s">
        <v>200</v>
      </c>
      <c r="E11640" s="0" t="n">
        <v>1</v>
      </c>
      <c r="F11640" s="38" t="s">
        <v>71</v>
      </c>
      <c r="G11640" s="37" t="s">
        <v>429</v>
      </c>
      <c r="H11640" s="0" t="n">
        <v>516738</v>
      </c>
      <c r="I11640" s="0" t="n">
        <v>185909</v>
      </c>
      <c r="J11640" s="0" t="n">
        <v>15574</v>
      </c>
    </row>
    <row r="11641" customFormat="false" ht="15" hidden="false" customHeight="false" outlineLevel="0" collapsed="false">
      <c r="A11641" s="0" t="n">
        <v>202506</v>
      </c>
      <c r="B11641" s="0" t="n">
        <v>202506</v>
      </c>
      <c r="C11641" s="37" t="s">
        <v>124</v>
      </c>
      <c r="D11641" s="37" t="s">
        <v>430</v>
      </c>
      <c r="E11641" s="0" t="n">
        <v>1</v>
      </c>
      <c r="F11641" s="38" t="s">
        <v>71</v>
      </c>
      <c r="G11641" s="37" t="s">
        <v>431</v>
      </c>
      <c r="H11641" s="0" t="n">
        <v>108163</v>
      </c>
      <c r="I11641" s="0" t="n">
        <v>19936</v>
      </c>
      <c r="J11641" s="0" t="n">
        <v>1065</v>
      </c>
    </row>
    <row r="11642" customFormat="false" ht="15" hidden="false" customHeight="false" outlineLevel="0" collapsed="false">
      <c r="A11642" s="0" t="n">
        <v>202506</v>
      </c>
      <c r="B11642" s="0" t="n">
        <v>202506</v>
      </c>
      <c r="C11642" s="37" t="s">
        <v>197</v>
      </c>
      <c r="D11642" s="37" t="s">
        <v>243</v>
      </c>
      <c r="E11642" s="0" t="n">
        <v>1</v>
      </c>
      <c r="F11642" s="38" t="s">
        <v>71</v>
      </c>
      <c r="G11642" s="37" t="s">
        <v>432</v>
      </c>
      <c r="H11642" s="0" t="n">
        <v>2566198</v>
      </c>
      <c r="I11642" s="0" t="n">
        <v>749523</v>
      </c>
      <c r="J11642" s="0" t="n">
        <v>59348</v>
      </c>
    </row>
    <row r="11643" customFormat="false" ht="15" hidden="false" customHeight="false" outlineLevel="0" collapsed="false">
      <c r="A11643" s="0" t="n">
        <v>202506</v>
      </c>
      <c r="B11643" s="0" t="n">
        <v>202506</v>
      </c>
      <c r="C11643" s="37" t="s">
        <v>136</v>
      </c>
      <c r="D11643" s="37" t="s">
        <v>389</v>
      </c>
      <c r="E11643" s="0" t="n">
        <v>1</v>
      </c>
      <c r="F11643" s="38" t="s">
        <v>71</v>
      </c>
      <c r="G11643" s="37" t="s">
        <v>433</v>
      </c>
      <c r="H11643" s="0" t="n">
        <v>4487580</v>
      </c>
      <c r="I11643" s="0" t="n">
        <v>1321411</v>
      </c>
      <c r="J11643" s="0" t="n">
        <v>18106</v>
      </c>
    </row>
    <row r="11644" customFormat="false" ht="15" hidden="false" customHeight="false" outlineLevel="0" collapsed="false">
      <c r="A11644" s="0" t="n">
        <v>202506</v>
      </c>
      <c r="B11644" s="0" t="n">
        <v>202506</v>
      </c>
      <c r="C11644" s="37" t="s">
        <v>197</v>
      </c>
      <c r="D11644" s="37" t="s">
        <v>127</v>
      </c>
      <c r="E11644" s="0" t="n">
        <v>1</v>
      </c>
      <c r="F11644" s="38" t="s">
        <v>71</v>
      </c>
      <c r="G11644" s="37" t="s">
        <v>434</v>
      </c>
      <c r="H11644" s="0" t="n">
        <v>170529</v>
      </c>
      <c r="I11644" s="0" t="n">
        <v>107534</v>
      </c>
      <c r="J11644" s="0" t="n">
        <v>15623</v>
      </c>
    </row>
    <row r="11645" customFormat="false" ht="15" hidden="false" customHeight="false" outlineLevel="0" collapsed="false">
      <c r="A11645" s="0" t="n">
        <v>202506</v>
      </c>
      <c r="B11645" s="0" t="n">
        <v>202506</v>
      </c>
      <c r="C11645" s="37" t="s">
        <v>149</v>
      </c>
      <c r="D11645" s="37" t="s">
        <v>330</v>
      </c>
      <c r="E11645" s="0" t="n">
        <v>1</v>
      </c>
      <c r="F11645" s="38" t="s">
        <v>71</v>
      </c>
      <c r="G11645" s="37" t="s">
        <v>435</v>
      </c>
      <c r="H11645" s="0" t="n">
        <v>800173</v>
      </c>
      <c r="I11645" s="0" t="n">
        <v>182014</v>
      </c>
      <c r="J11645" s="0" t="n">
        <v>-9348</v>
      </c>
    </row>
    <row r="11646" customFormat="false" ht="15" hidden="false" customHeight="false" outlineLevel="0" collapsed="false">
      <c r="A11646" s="0" t="n">
        <v>202506</v>
      </c>
      <c r="B11646" s="0" t="n">
        <v>202506</v>
      </c>
      <c r="C11646" s="37" t="s">
        <v>112</v>
      </c>
      <c r="D11646" s="37" t="s">
        <v>130</v>
      </c>
      <c r="E11646" s="0" t="n">
        <v>1</v>
      </c>
      <c r="F11646" s="38" t="s">
        <v>71</v>
      </c>
      <c r="G11646" s="37" t="s">
        <v>436</v>
      </c>
      <c r="H11646" s="0" t="n">
        <v>311059</v>
      </c>
      <c r="I11646" s="0" t="n">
        <v>45942</v>
      </c>
      <c r="J11646" s="0" t="n">
        <v>5181</v>
      </c>
    </row>
    <row r="11647" customFormat="false" ht="15" hidden="false" customHeight="false" outlineLevel="0" collapsed="false">
      <c r="A11647" s="0" t="n">
        <v>202506</v>
      </c>
      <c r="B11647" s="0" t="n">
        <v>202506</v>
      </c>
      <c r="C11647" s="37" t="s">
        <v>149</v>
      </c>
      <c r="D11647" s="37" t="s">
        <v>396</v>
      </c>
      <c r="E11647" s="0" t="n">
        <v>1</v>
      </c>
      <c r="F11647" s="38" t="s">
        <v>71</v>
      </c>
      <c r="G11647" s="37" t="s">
        <v>437</v>
      </c>
      <c r="H11647" s="0" t="n">
        <v>205646</v>
      </c>
      <c r="I11647" s="0" t="n">
        <v>108098</v>
      </c>
      <c r="J11647" s="0" t="n">
        <v>1321</v>
      </c>
    </row>
    <row r="11648" customFormat="false" ht="15" hidden="false" customHeight="false" outlineLevel="0" collapsed="false">
      <c r="A11648" s="0" t="n">
        <v>202506</v>
      </c>
      <c r="B11648" s="0" t="n">
        <v>202506</v>
      </c>
      <c r="C11648" s="37" t="s">
        <v>98</v>
      </c>
      <c r="D11648" s="37" t="s">
        <v>438</v>
      </c>
      <c r="E11648" s="0" t="n">
        <v>1</v>
      </c>
      <c r="F11648" s="38" t="s">
        <v>71</v>
      </c>
      <c r="G11648" s="37" t="s">
        <v>439</v>
      </c>
      <c r="H11648" s="0" t="n">
        <v>1786832</v>
      </c>
      <c r="I11648" s="0" t="n">
        <v>548178</v>
      </c>
      <c r="J11648" s="0" t="n">
        <v>20451</v>
      </c>
    </row>
    <row r="11649" customFormat="false" ht="15" hidden="false" customHeight="false" outlineLevel="0" collapsed="false">
      <c r="A11649" s="0" t="n">
        <v>202506</v>
      </c>
      <c r="B11649" s="0" t="n">
        <v>202506</v>
      </c>
      <c r="C11649" s="37" t="s">
        <v>112</v>
      </c>
      <c r="D11649" s="37" t="s">
        <v>372</v>
      </c>
      <c r="E11649" s="0" t="n">
        <v>1</v>
      </c>
      <c r="F11649" s="38" t="s">
        <v>71</v>
      </c>
      <c r="G11649" s="37" t="s">
        <v>440</v>
      </c>
      <c r="H11649" s="0" t="n">
        <v>520685</v>
      </c>
      <c r="I11649" s="0" t="n">
        <v>121431</v>
      </c>
      <c r="J11649" s="0" t="n">
        <v>4858</v>
      </c>
    </row>
    <row r="11650" customFormat="false" ht="15" hidden="false" customHeight="false" outlineLevel="0" collapsed="false">
      <c r="A11650" s="0" t="n">
        <v>202506</v>
      </c>
      <c r="B11650" s="0" t="n">
        <v>202506</v>
      </c>
      <c r="C11650" s="37" t="s">
        <v>149</v>
      </c>
      <c r="D11650" s="37" t="s">
        <v>425</v>
      </c>
      <c r="E11650" s="0" t="n">
        <v>1</v>
      </c>
      <c r="F11650" s="38" t="s">
        <v>71</v>
      </c>
      <c r="G11650" s="37" t="s">
        <v>441</v>
      </c>
      <c r="H11650" s="0" t="n">
        <v>5505195</v>
      </c>
      <c r="I11650" s="0" t="n">
        <v>1067068</v>
      </c>
      <c r="J11650" s="0" t="n">
        <v>67721</v>
      </c>
    </row>
    <row r="11651" customFormat="false" ht="15" hidden="false" customHeight="false" outlineLevel="0" collapsed="false">
      <c r="A11651" s="0" t="n">
        <v>202506</v>
      </c>
      <c r="B11651" s="0" t="n">
        <v>202506</v>
      </c>
      <c r="C11651" s="37" t="s">
        <v>106</v>
      </c>
      <c r="D11651" s="37" t="s">
        <v>282</v>
      </c>
      <c r="E11651" s="0" t="n">
        <v>1</v>
      </c>
      <c r="F11651" s="38" t="s">
        <v>71</v>
      </c>
      <c r="G11651" s="37" t="s">
        <v>442</v>
      </c>
      <c r="H11651" s="0" t="n">
        <v>312886</v>
      </c>
      <c r="I11651" s="0" t="n">
        <v>94657</v>
      </c>
      <c r="J11651" s="0" t="n">
        <v>12326</v>
      </c>
    </row>
    <row r="11652" customFormat="false" ht="15" hidden="false" customHeight="false" outlineLevel="0" collapsed="false">
      <c r="A11652" s="0" t="n">
        <v>202506</v>
      </c>
      <c r="B11652" s="0" t="n">
        <v>202506</v>
      </c>
      <c r="C11652" s="37" t="s">
        <v>115</v>
      </c>
      <c r="D11652" s="37" t="s">
        <v>134</v>
      </c>
      <c r="E11652" s="0" t="n">
        <v>1</v>
      </c>
      <c r="F11652" s="38" t="s">
        <v>71</v>
      </c>
      <c r="G11652" s="37" t="s">
        <v>443</v>
      </c>
      <c r="H11652" s="0" t="n">
        <v>2322899</v>
      </c>
      <c r="I11652" s="0" t="n">
        <v>612563</v>
      </c>
      <c r="J11652" s="0" t="n">
        <v>46812</v>
      </c>
    </row>
    <row r="11653" customFormat="false" ht="15" hidden="false" customHeight="false" outlineLevel="0" collapsed="false">
      <c r="A11653" s="0" t="n">
        <v>202506</v>
      </c>
      <c r="B11653" s="0" t="n">
        <v>202506</v>
      </c>
      <c r="C11653" s="37" t="s">
        <v>149</v>
      </c>
      <c r="D11653" s="37" t="s">
        <v>145</v>
      </c>
      <c r="E11653" s="0" t="n">
        <v>1</v>
      </c>
      <c r="F11653" s="38" t="s">
        <v>71</v>
      </c>
      <c r="G11653" s="37" t="s">
        <v>444</v>
      </c>
      <c r="H11653" s="0" t="n">
        <v>684241</v>
      </c>
      <c r="I11653" s="0" t="n">
        <v>199814</v>
      </c>
      <c r="J11653" s="0" t="n">
        <v>34627</v>
      </c>
    </row>
    <row r="11654" customFormat="false" ht="15" hidden="false" customHeight="false" outlineLevel="0" collapsed="false">
      <c r="A11654" s="0" t="n">
        <v>202506</v>
      </c>
      <c r="B11654" s="0" t="n">
        <v>202506</v>
      </c>
      <c r="C11654" s="37" t="s">
        <v>158</v>
      </c>
      <c r="D11654" s="37" t="s">
        <v>445</v>
      </c>
      <c r="E11654" s="0" t="n">
        <v>1</v>
      </c>
      <c r="F11654" s="38" t="s">
        <v>71</v>
      </c>
      <c r="G11654" s="37" t="s">
        <v>446</v>
      </c>
      <c r="H11654" s="0" t="n">
        <v>1489659</v>
      </c>
      <c r="I11654" s="0" t="n">
        <v>413688</v>
      </c>
      <c r="J11654" s="0" t="n">
        <v>76321</v>
      </c>
    </row>
    <row r="11655" customFormat="false" ht="15" hidden="false" customHeight="false" outlineLevel="0" collapsed="false">
      <c r="A11655" s="0" t="n">
        <v>202506</v>
      </c>
      <c r="B11655" s="0" t="n">
        <v>202506</v>
      </c>
      <c r="C11655" s="37" t="s">
        <v>112</v>
      </c>
      <c r="D11655" s="37" t="s">
        <v>447</v>
      </c>
      <c r="E11655" s="0" t="n">
        <v>1</v>
      </c>
      <c r="F11655" s="38" t="s">
        <v>71</v>
      </c>
      <c r="G11655" s="37" t="s">
        <v>448</v>
      </c>
      <c r="H11655" s="0" t="n">
        <v>273280</v>
      </c>
      <c r="I11655" s="0" t="n">
        <v>26501</v>
      </c>
      <c r="J11655" s="0" t="n">
        <v>2938</v>
      </c>
    </row>
    <row r="11656" customFormat="false" ht="15" hidden="false" customHeight="false" outlineLevel="0" collapsed="false">
      <c r="A11656" s="0" t="n">
        <v>202506</v>
      </c>
      <c r="B11656" s="0" t="n">
        <v>202506</v>
      </c>
      <c r="C11656" s="37" t="s">
        <v>136</v>
      </c>
      <c r="D11656" s="37" t="s">
        <v>267</v>
      </c>
      <c r="E11656" s="0" t="n">
        <v>1</v>
      </c>
      <c r="F11656" s="38" t="s">
        <v>71</v>
      </c>
      <c r="G11656" s="37" t="s">
        <v>449</v>
      </c>
      <c r="H11656" s="0" t="n">
        <v>431027</v>
      </c>
      <c r="I11656" s="0" t="n">
        <v>117403</v>
      </c>
      <c r="J11656" s="0" t="n">
        <v>17406</v>
      </c>
    </row>
    <row r="11657" customFormat="false" ht="15" hidden="false" customHeight="false" outlineLevel="0" collapsed="false">
      <c r="A11657" s="0" t="n">
        <v>202506</v>
      </c>
      <c r="B11657" s="0" t="n">
        <v>202506</v>
      </c>
      <c r="C11657" s="37" t="s">
        <v>158</v>
      </c>
      <c r="D11657" s="37" t="s">
        <v>450</v>
      </c>
      <c r="E11657" s="0" t="n">
        <v>1</v>
      </c>
      <c r="F11657" s="38" t="s">
        <v>71</v>
      </c>
      <c r="G11657" s="37" t="s">
        <v>451</v>
      </c>
      <c r="H11657" s="0" t="n">
        <v>325346</v>
      </c>
      <c r="I11657" s="0" t="n">
        <v>55081</v>
      </c>
      <c r="J11657" s="0" t="n">
        <v>15560</v>
      </c>
    </row>
    <row r="11658" customFormat="false" ht="15" hidden="false" customHeight="false" outlineLevel="0" collapsed="false">
      <c r="A11658" s="0" t="n">
        <v>202506</v>
      </c>
      <c r="B11658" s="0" t="n">
        <v>202506</v>
      </c>
      <c r="C11658" s="37" t="s">
        <v>112</v>
      </c>
      <c r="D11658" s="37" t="s">
        <v>452</v>
      </c>
      <c r="E11658" s="0" t="n">
        <v>1</v>
      </c>
      <c r="F11658" s="38" t="s">
        <v>71</v>
      </c>
      <c r="G11658" s="37" t="s">
        <v>453</v>
      </c>
      <c r="H11658" s="0" t="n">
        <v>232955</v>
      </c>
      <c r="I11658" s="0" t="n">
        <v>54059</v>
      </c>
      <c r="J11658" s="0" t="n">
        <v>-3316</v>
      </c>
    </row>
    <row r="11659" customFormat="false" ht="15" hidden="false" customHeight="false" outlineLevel="0" collapsed="false">
      <c r="A11659" s="0" t="n">
        <v>202506</v>
      </c>
      <c r="B11659" s="0" t="n">
        <v>202506</v>
      </c>
      <c r="C11659" s="37" t="s">
        <v>178</v>
      </c>
      <c r="D11659" s="37" t="s">
        <v>454</v>
      </c>
      <c r="E11659" s="0" t="n">
        <v>1</v>
      </c>
      <c r="F11659" s="38" t="s">
        <v>71</v>
      </c>
      <c r="G11659" s="37" t="s">
        <v>455</v>
      </c>
      <c r="H11659" s="0" t="n">
        <v>1298629</v>
      </c>
      <c r="I11659" s="0" t="n">
        <v>243715</v>
      </c>
      <c r="J11659" s="0" t="n">
        <v>45724</v>
      </c>
    </row>
    <row r="11660" customFormat="false" ht="15" hidden="false" customHeight="false" outlineLevel="0" collapsed="false">
      <c r="A11660" s="0" t="n">
        <v>202506</v>
      </c>
      <c r="B11660" s="0" t="n">
        <v>202506</v>
      </c>
      <c r="C11660" s="37" t="s">
        <v>115</v>
      </c>
      <c r="D11660" s="37" t="s">
        <v>170</v>
      </c>
      <c r="E11660" s="0" t="n">
        <v>1</v>
      </c>
      <c r="F11660" s="38" t="s">
        <v>71</v>
      </c>
      <c r="G11660" s="37" t="s">
        <v>456</v>
      </c>
      <c r="H11660" s="0" t="n">
        <v>1001164</v>
      </c>
      <c r="I11660" s="0" t="n">
        <v>409871</v>
      </c>
      <c r="J11660" s="0" t="n">
        <v>96108</v>
      </c>
    </row>
    <row r="11661" customFormat="false" ht="15" hidden="false" customHeight="false" outlineLevel="0" collapsed="false">
      <c r="A11661" s="0" t="n">
        <v>202506</v>
      </c>
      <c r="B11661" s="0" t="n">
        <v>202506</v>
      </c>
      <c r="C11661" s="37" t="s">
        <v>152</v>
      </c>
      <c r="D11661" s="37" t="s">
        <v>350</v>
      </c>
      <c r="E11661" s="0" t="n">
        <v>1</v>
      </c>
      <c r="F11661" s="38" t="s">
        <v>71</v>
      </c>
      <c r="G11661" s="37" t="s">
        <v>457</v>
      </c>
      <c r="H11661" s="0" t="n">
        <v>1363922</v>
      </c>
      <c r="I11661" s="0" t="n">
        <v>629325</v>
      </c>
      <c r="J11661" s="0" t="n">
        <v>77638</v>
      </c>
    </row>
    <row r="11662" customFormat="false" ht="15" hidden="false" customHeight="false" outlineLevel="0" collapsed="false">
      <c r="A11662" s="0" t="n">
        <v>202506</v>
      </c>
      <c r="B11662" s="0" t="n">
        <v>202506</v>
      </c>
      <c r="C11662" s="37" t="s">
        <v>112</v>
      </c>
      <c r="D11662" s="37" t="s">
        <v>282</v>
      </c>
      <c r="E11662" s="0" t="n">
        <v>1</v>
      </c>
      <c r="F11662" s="38" t="s">
        <v>71</v>
      </c>
      <c r="G11662" s="37" t="s">
        <v>458</v>
      </c>
      <c r="H11662" s="0" t="n">
        <v>3619677</v>
      </c>
      <c r="I11662" s="0" t="n">
        <v>1142650</v>
      </c>
      <c r="J11662" s="0" t="n">
        <v>308978</v>
      </c>
    </row>
    <row r="11663" customFormat="false" ht="15" hidden="false" customHeight="false" outlineLevel="0" collapsed="false">
      <c r="A11663" s="0" t="n">
        <v>202506</v>
      </c>
      <c r="B11663" s="0" t="n">
        <v>202506</v>
      </c>
      <c r="C11663" s="37" t="s">
        <v>158</v>
      </c>
      <c r="D11663" s="37" t="s">
        <v>210</v>
      </c>
      <c r="E11663" s="0" t="n">
        <v>1</v>
      </c>
      <c r="F11663" s="38" t="s">
        <v>71</v>
      </c>
      <c r="G11663" s="37" t="s">
        <v>459</v>
      </c>
      <c r="H11663" s="0" t="n">
        <v>2451051</v>
      </c>
      <c r="I11663" s="0" t="n">
        <v>202061</v>
      </c>
      <c r="J11663" s="0" t="n">
        <v>52006</v>
      </c>
    </row>
    <row r="11664" customFormat="false" ht="15" hidden="false" customHeight="false" outlineLevel="0" collapsed="false">
      <c r="A11664" s="0" t="n">
        <v>202506</v>
      </c>
      <c r="B11664" s="0" t="n">
        <v>202506</v>
      </c>
      <c r="C11664" s="37" t="s">
        <v>112</v>
      </c>
      <c r="D11664" s="37" t="s">
        <v>447</v>
      </c>
      <c r="E11664" s="0" t="n">
        <v>1</v>
      </c>
      <c r="F11664" s="38" t="s">
        <v>71</v>
      </c>
      <c r="G11664" s="37" t="s">
        <v>460</v>
      </c>
      <c r="H11664" s="0" t="n">
        <v>412066</v>
      </c>
      <c r="I11664" s="0" t="n">
        <v>169663</v>
      </c>
      <c r="J11664" s="0" t="n">
        <v>7855</v>
      </c>
    </row>
    <row r="11665" customFormat="false" ht="15" hidden="false" customHeight="false" outlineLevel="0" collapsed="false">
      <c r="A11665" s="0" t="n">
        <v>202506</v>
      </c>
      <c r="B11665" s="0" t="n">
        <v>202506</v>
      </c>
      <c r="C11665" s="37" t="s">
        <v>124</v>
      </c>
      <c r="D11665" s="37" t="s">
        <v>461</v>
      </c>
      <c r="E11665" s="0" t="n">
        <v>1</v>
      </c>
      <c r="F11665" s="38" t="s">
        <v>71</v>
      </c>
      <c r="G11665" s="37" t="s">
        <v>462</v>
      </c>
      <c r="H11665" s="0" t="n">
        <v>757176</v>
      </c>
      <c r="I11665" s="0" t="n">
        <v>529461</v>
      </c>
      <c r="J11665" s="0" t="n">
        <v>28567</v>
      </c>
    </row>
    <row r="11666" customFormat="false" ht="15" hidden="false" customHeight="false" outlineLevel="0" collapsed="false">
      <c r="A11666" s="0" t="n">
        <v>202506</v>
      </c>
      <c r="B11666" s="0" t="n">
        <v>202506</v>
      </c>
      <c r="C11666" s="37" t="s">
        <v>95</v>
      </c>
      <c r="D11666" s="37" t="s">
        <v>425</v>
      </c>
      <c r="E11666" s="0" t="n">
        <v>1</v>
      </c>
      <c r="F11666" s="38" t="s">
        <v>71</v>
      </c>
      <c r="G11666" s="37" t="s">
        <v>463</v>
      </c>
      <c r="H11666" s="0" t="n">
        <v>390697</v>
      </c>
      <c r="I11666" s="0" t="n">
        <v>107281</v>
      </c>
      <c r="J11666" s="0" t="n">
        <v>14275</v>
      </c>
    </row>
    <row r="11667" customFormat="false" ht="15" hidden="false" customHeight="false" outlineLevel="0" collapsed="false">
      <c r="A11667" s="0" t="n">
        <v>202506</v>
      </c>
      <c r="B11667" s="0" t="n">
        <v>202506</v>
      </c>
      <c r="C11667" s="37" t="s">
        <v>184</v>
      </c>
      <c r="D11667" s="37" t="s">
        <v>284</v>
      </c>
      <c r="E11667" s="0" t="n">
        <v>1</v>
      </c>
      <c r="F11667" s="38" t="s">
        <v>71</v>
      </c>
      <c r="G11667" s="37" t="s">
        <v>464</v>
      </c>
      <c r="H11667" s="0" t="n">
        <v>671553</v>
      </c>
      <c r="I11667" s="0" t="n">
        <v>140196</v>
      </c>
      <c r="J11667" s="0" t="n">
        <v>2466</v>
      </c>
    </row>
    <row r="11668" customFormat="false" ht="15" hidden="false" customHeight="false" outlineLevel="0" collapsed="false">
      <c r="A11668" s="0" t="n">
        <v>202506</v>
      </c>
      <c r="B11668" s="0" t="n">
        <v>202506</v>
      </c>
      <c r="C11668" s="37" t="s">
        <v>149</v>
      </c>
      <c r="D11668" s="37" t="s">
        <v>237</v>
      </c>
      <c r="E11668" s="0" t="n">
        <v>1</v>
      </c>
      <c r="F11668" s="38" t="s">
        <v>71</v>
      </c>
      <c r="G11668" s="37" t="s">
        <v>465</v>
      </c>
      <c r="H11668" s="0" t="n">
        <v>296042</v>
      </c>
      <c r="I11668" s="0" t="n">
        <v>106138</v>
      </c>
      <c r="J11668" s="0" t="n">
        <v>37267</v>
      </c>
    </row>
    <row r="11669" customFormat="false" ht="15" hidden="false" customHeight="false" outlineLevel="0" collapsed="false">
      <c r="A11669" s="0" t="n">
        <v>202506</v>
      </c>
      <c r="B11669" s="0" t="n">
        <v>202506</v>
      </c>
      <c r="C11669" s="37" t="s">
        <v>95</v>
      </c>
      <c r="D11669" s="37" t="s">
        <v>320</v>
      </c>
      <c r="E11669" s="0" t="n">
        <v>1</v>
      </c>
      <c r="F11669" s="38" t="s">
        <v>71</v>
      </c>
      <c r="G11669" s="37" t="s">
        <v>466</v>
      </c>
      <c r="H11669" s="0" t="n">
        <v>3335973</v>
      </c>
      <c r="I11669" s="0" t="n">
        <v>995801</v>
      </c>
      <c r="J11669" s="0" t="n">
        <v>158216</v>
      </c>
    </row>
    <row r="11670" customFormat="false" ht="15" hidden="false" customHeight="false" outlineLevel="0" collapsed="false">
      <c r="A11670" s="0" t="n">
        <v>202506</v>
      </c>
      <c r="B11670" s="0" t="n">
        <v>202506</v>
      </c>
      <c r="C11670" s="37" t="s">
        <v>101</v>
      </c>
      <c r="D11670" s="37" t="s">
        <v>467</v>
      </c>
      <c r="E11670" s="0" t="n">
        <v>1</v>
      </c>
      <c r="F11670" s="38" t="s">
        <v>71</v>
      </c>
      <c r="G11670" s="37" t="s">
        <v>468</v>
      </c>
      <c r="H11670" s="0" t="n">
        <v>832303</v>
      </c>
      <c r="I11670" s="0" t="n">
        <v>735656</v>
      </c>
      <c r="J11670" s="0" t="n">
        <v>62276</v>
      </c>
    </row>
    <row r="11671" customFormat="false" ht="15" hidden="false" customHeight="false" outlineLevel="0" collapsed="false">
      <c r="A11671" s="0" t="n">
        <v>202506</v>
      </c>
      <c r="B11671" s="0" t="n">
        <v>202506</v>
      </c>
      <c r="C11671" s="37" t="s">
        <v>112</v>
      </c>
      <c r="D11671" s="37" t="s">
        <v>233</v>
      </c>
      <c r="E11671" s="0" t="n">
        <v>1</v>
      </c>
      <c r="F11671" s="38" t="s">
        <v>71</v>
      </c>
      <c r="G11671" s="37" t="s">
        <v>469</v>
      </c>
      <c r="H11671" s="0" t="n">
        <v>532619</v>
      </c>
      <c r="I11671" s="0" t="n">
        <v>205064</v>
      </c>
      <c r="J11671" s="0" t="n">
        <v>-12513</v>
      </c>
    </row>
    <row r="11672" customFormat="false" ht="15" hidden="false" customHeight="false" outlineLevel="0" collapsed="false">
      <c r="A11672" s="0" t="n">
        <v>202506</v>
      </c>
      <c r="B11672" s="0" t="n">
        <v>202506</v>
      </c>
      <c r="C11672" s="37" t="s">
        <v>112</v>
      </c>
      <c r="D11672" s="37" t="s">
        <v>470</v>
      </c>
      <c r="E11672" s="0" t="n">
        <v>1</v>
      </c>
      <c r="F11672" s="38" t="s">
        <v>71</v>
      </c>
      <c r="G11672" s="37" t="s">
        <v>471</v>
      </c>
      <c r="H11672" s="0" t="n">
        <v>1600974</v>
      </c>
      <c r="I11672" s="0" t="n">
        <v>1284973</v>
      </c>
      <c r="J11672" s="0" t="n">
        <v>135169</v>
      </c>
    </row>
    <row r="11673" customFormat="false" ht="15" hidden="false" customHeight="false" outlineLevel="0" collapsed="false">
      <c r="A11673" s="0" t="n">
        <v>202506</v>
      </c>
      <c r="B11673" s="0" t="n">
        <v>202506</v>
      </c>
      <c r="C11673" s="37" t="s">
        <v>98</v>
      </c>
      <c r="D11673" s="37" t="s">
        <v>383</v>
      </c>
      <c r="E11673" s="0" t="n">
        <v>1</v>
      </c>
      <c r="F11673" s="38" t="s">
        <v>71</v>
      </c>
      <c r="G11673" s="37" t="s">
        <v>472</v>
      </c>
      <c r="H11673" s="0" t="n">
        <v>49643</v>
      </c>
      <c r="I11673" s="0" t="n">
        <v>13834</v>
      </c>
      <c r="J11673" s="0" t="n">
        <v>-534</v>
      </c>
    </row>
    <row r="11674" customFormat="false" ht="15" hidden="false" customHeight="false" outlineLevel="0" collapsed="false">
      <c r="A11674" s="0" t="n">
        <v>202506</v>
      </c>
      <c r="B11674" s="0" t="n">
        <v>202506</v>
      </c>
      <c r="C11674" s="37" t="s">
        <v>101</v>
      </c>
      <c r="D11674" s="37" t="s">
        <v>258</v>
      </c>
      <c r="E11674" s="0" t="n">
        <v>1</v>
      </c>
      <c r="F11674" s="38" t="s">
        <v>71</v>
      </c>
      <c r="G11674" s="37" t="s">
        <v>473</v>
      </c>
      <c r="H11674" s="0" t="n">
        <v>42938</v>
      </c>
      <c r="I11674" s="0" t="n">
        <v>31813</v>
      </c>
      <c r="J11674" s="0" t="n">
        <v>4963</v>
      </c>
    </row>
    <row r="11675" customFormat="false" ht="15" hidden="false" customHeight="false" outlineLevel="0" collapsed="false">
      <c r="A11675" s="0" t="n">
        <v>202506</v>
      </c>
      <c r="B11675" s="0" t="n">
        <v>202506</v>
      </c>
      <c r="C11675" s="37" t="s">
        <v>98</v>
      </c>
      <c r="D11675" s="37" t="s">
        <v>474</v>
      </c>
      <c r="E11675" s="0" t="n">
        <v>1</v>
      </c>
      <c r="F11675" s="38" t="s">
        <v>71</v>
      </c>
      <c r="G11675" s="37" t="s">
        <v>475</v>
      </c>
      <c r="H11675" s="0" t="n">
        <v>1966205</v>
      </c>
      <c r="I11675" s="0" t="n">
        <v>370095</v>
      </c>
      <c r="J11675" s="0" t="n">
        <v>-62997</v>
      </c>
    </row>
    <row r="11676" customFormat="false" ht="15" hidden="false" customHeight="false" outlineLevel="0" collapsed="false">
      <c r="A11676" s="0" t="n">
        <v>202506</v>
      </c>
      <c r="B11676" s="0" t="n">
        <v>202506</v>
      </c>
      <c r="C11676" s="37" t="s">
        <v>112</v>
      </c>
      <c r="D11676" s="37" t="s">
        <v>476</v>
      </c>
      <c r="E11676" s="0" t="n">
        <v>1</v>
      </c>
      <c r="F11676" s="38" t="s">
        <v>71</v>
      </c>
      <c r="G11676" s="37" t="s">
        <v>477</v>
      </c>
      <c r="H11676" s="0" t="n">
        <v>500495</v>
      </c>
      <c r="I11676" s="0" t="n">
        <v>99037</v>
      </c>
      <c r="J11676" s="0" t="n">
        <v>21627</v>
      </c>
    </row>
    <row r="11677" customFormat="false" ht="15" hidden="false" customHeight="false" outlineLevel="0" collapsed="false">
      <c r="A11677" s="0" t="n">
        <v>202506</v>
      </c>
      <c r="B11677" s="0" t="n">
        <v>202506</v>
      </c>
      <c r="C11677" s="37" t="s">
        <v>136</v>
      </c>
      <c r="D11677" s="37" t="s">
        <v>132</v>
      </c>
      <c r="E11677" s="0" t="n">
        <v>1</v>
      </c>
      <c r="F11677" s="38" t="s">
        <v>71</v>
      </c>
      <c r="G11677" s="37" t="s">
        <v>478</v>
      </c>
      <c r="H11677" s="0" t="n">
        <v>487212</v>
      </c>
      <c r="I11677" s="0" t="n">
        <v>190330</v>
      </c>
      <c r="J11677" s="0" t="n">
        <v>7154</v>
      </c>
    </row>
    <row r="11678" customFormat="false" ht="15" hidden="false" customHeight="false" outlineLevel="0" collapsed="false">
      <c r="A11678" s="0" t="n">
        <v>202506</v>
      </c>
      <c r="B11678" s="0" t="n">
        <v>202506</v>
      </c>
      <c r="C11678" s="37" t="s">
        <v>106</v>
      </c>
      <c r="D11678" s="37" t="s">
        <v>273</v>
      </c>
      <c r="E11678" s="0" t="n">
        <v>1</v>
      </c>
      <c r="F11678" s="38" t="s">
        <v>71</v>
      </c>
      <c r="G11678" s="37" t="s">
        <v>479</v>
      </c>
      <c r="H11678" s="0" t="n">
        <v>105101</v>
      </c>
      <c r="I11678" s="0" t="n">
        <v>18721</v>
      </c>
      <c r="J11678" s="0" t="n">
        <v>-1669</v>
      </c>
    </row>
    <row r="11679" customFormat="false" ht="15" hidden="false" customHeight="false" outlineLevel="0" collapsed="false">
      <c r="A11679" s="0" t="n">
        <v>202506</v>
      </c>
      <c r="B11679" s="0" t="n">
        <v>202506</v>
      </c>
      <c r="C11679" s="37" t="s">
        <v>149</v>
      </c>
      <c r="D11679" s="37" t="s">
        <v>159</v>
      </c>
      <c r="E11679" s="0" t="n">
        <v>1</v>
      </c>
      <c r="F11679" s="38" t="s">
        <v>71</v>
      </c>
      <c r="G11679" s="37" t="s">
        <v>480</v>
      </c>
      <c r="H11679" s="0" t="n">
        <v>474081</v>
      </c>
      <c r="I11679" s="0" t="n">
        <v>181062</v>
      </c>
      <c r="J11679" s="0" t="n">
        <v>14188</v>
      </c>
    </row>
    <row r="11680" customFormat="false" ht="15" hidden="false" customHeight="false" outlineLevel="0" collapsed="false">
      <c r="A11680" s="0" t="n">
        <v>202506</v>
      </c>
      <c r="B11680" s="0" t="n">
        <v>202506</v>
      </c>
      <c r="C11680" s="37" t="s">
        <v>109</v>
      </c>
      <c r="D11680" s="37" t="s">
        <v>241</v>
      </c>
      <c r="E11680" s="0" t="n">
        <v>1</v>
      </c>
      <c r="F11680" s="38" t="s">
        <v>71</v>
      </c>
      <c r="G11680" s="37" t="s">
        <v>481</v>
      </c>
      <c r="H11680" s="0" t="n">
        <v>6314897</v>
      </c>
      <c r="I11680" s="0" t="n">
        <v>2974045</v>
      </c>
      <c r="J11680" s="0" t="n">
        <v>242927</v>
      </c>
    </row>
    <row r="11681" customFormat="false" ht="15" hidden="false" customHeight="false" outlineLevel="0" collapsed="false">
      <c r="A11681" s="0" t="n">
        <v>202506</v>
      </c>
      <c r="B11681" s="0" t="n">
        <v>202506</v>
      </c>
      <c r="C11681" s="37" t="s">
        <v>184</v>
      </c>
      <c r="D11681" s="37" t="s">
        <v>482</v>
      </c>
      <c r="E11681" s="0" t="n">
        <v>1</v>
      </c>
      <c r="F11681" s="38" t="s">
        <v>71</v>
      </c>
      <c r="G11681" s="37" t="s">
        <v>483</v>
      </c>
      <c r="H11681" s="0" t="n">
        <v>1306653</v>
      </c>
      <c r="I11681" s="0" t="n">
        <v>806431</v>
      </c>
      <c r="J11681" s="0" t="n">
        <v>59328</v>
      </c>
    </row>
    <row r="11682" customFormat="false" ht="15" hidden="false" customHeight="false" outlineLevel="0" collapsed="false">
      <c r="A11682" s="0" t="n">
        <v>202506</v>
      </c>
      <c r="B11682" s="0" t="n">
        <v>202506</v>
      </c>
      <c r="C11682" s="37" t="s">
        <v>152</v>
      </c>
      <c r="D11682" s="37" t="s">
        <v>328</v>
      </c>
      <c r="E11682" s="0" t="n">
        <v>1</v>
      </c>
      <c r="F11682" s="38" t="s">
        <v>71</v>
      </c>
      <c r="G11682" s="37" t="s">
        <v>484</v>
      </c>
      <c r="H11682" s="0" t="n">
        <v>722528</v>
      </c>
      <c r="I11682" s="0" t="n">
        <v>246437</v>
      </c>
      <c r="J11682" s="0" t="n">
        <v>53716</v>
      </c>
    </row>
    <row r="11683" customFormat="false" ht="15" hidden="false" customHeight="false" outlineLevel="0" collapsed="false">
      <c r="A11683" s="0" t="n">
        <v>202506</v>
      </c>
      <c r="B11683" s="0" t="n">
        <v>202506</v>
      </c>
      <c r="C11683" s="37" t="s">
        <v>115</v>
      </c>
      <c r="D11683" s="37" t="s">
        <v>423</v>
      </c>
      <c r="E11683" s="0" t="n">
        <v>1</v>
      </c>
      <c r="F11683" s="38" t="s">
        <v>71</v>
      </c>
      <c r="G11683" s="37" t="s">
        <v>485</v>
      </c>
      <c r="H11683" s="0" t="n">
        <v>409444</v>
      </c>
      <c r="I11683" s="0" t="n">
        <v>174643</v>
      </c>
      <c r="J11683" s="0" t="n">
        <v>20623</v>
      </c>
    </row>
    <row r="11684" customFormat="false" ht="15" hidden="false" customHeight="false" outlineLevel="0" collapsed="false">
      <c r="A11684" s="0" t="n">
        <v>202506</v>
      </c>
      <c r="B11684" s="0" t="n">
        <v>202506</v>
      </c>
      <c r="C11684" s="37" t="s">
        <v>136</v>
      </c>
      <c r="D11684" s="37" t="s">
        <v>258</v>
      </c>
      <c r="E11684" s="0" t="n">
        <v>1</v>
      </c>
      <c r="F11684" s="38" t="s">
        <v>71</v>
      </c>
      <c r="G11684" s="37" t="s">
        <v>486</v>
      </c>
      <c r="H11684" s="0" t="n">
        <v>429971</v>
      </c>
      <c r="I11684" s="0" t="n">
        <v>253638</v>
      </c>
      <c r="J11684" s="0" t="n">
        <v>40483</v>
      </c>
    </row>
    <row r="11685" customFormat="false" ht="15" hidden="false" customHeight="false" outlineLevel="0" collapsed="false">
      <c r="A11685" s="0" t="n">
        <v>202506</v>
      </c>
      <c r="B11685" s="0" t="n">
        <v>202506</v>
      </c>
      <c r="C11685" s="37" t="s">
        <v>109</v>
      </c>
      <c r="D11685" s="37" t="s">
        <v>130</v>
      </c>
      <c r="E11685" s="0" t="n">
        <v>1</v>
      </c>
      <c r="F11685" s="38" t="s">
        <v>71</v>
      </c>
      <c r="G11685" s="37" t="s">
        <v>487</v>
      </c>
      <c r="H11685" s="0" t="n">
        <v>48446</v>
      </c>
      <c r="I11685" s="0" t="n">
        <v>16000</v>
      </c>
      <c r="J11685" s="0" t="n">
        <v>882</v>
      </c>
    </row>
    <row r="11686" customFormat="false" ht="15" hidden="false" customHeight="false" outlineLevel="0" collapsed="false">
      <c r="A11686" s="0" t="n">
        <v>202506</v>
      </c>
      <c r="B11686" s="0" t="n">
        <v>202506</v>
      </c>
      <c r="C11686" s="37" t="s">
        <v>112</v>
      </c>
      <c r="D11686" s="37" t="s">
        <v>107</v>
      </c>
      <c r="E11686" s="0" t="n">
        <v>1</v>
      </c>
      <c r="F11686" s="38" t="s">
        <v>71</v>
      </c>
      <c r="G11686" s="37" t="s">
        <v>488</v>
      </c>
      <c r="H11686" s="0" t="n">
        <v>1040117</v>
      </c>
      <c r="I11686" s="0" t="n">
        <v>210876</v>
      </c>
      <c r="J11686" s="0" t="n">
        <v>25875</v>
      </c>
    </row>
    <row r="11687" customFormat="false" ht="15" hidden="false" customHeight="false" outlineLevel="0" collapsed="false">
      <c r="A11687" s="0" t="n">
        <v>202506</v>
      </c>
      <c r="B11687" s="0" t="n">
        <v>202506</v>
      </c>
      <c r="C11687" s="37" t="s">
        <v>152</v>
      </c>
      <c r="D11687" s="37" t="s">
        <v>212</v>
      </c>
      <c r="E11687" s="0" t="n">
        <v>1</v>
      </c>
      <c r="F11687" s="38" t="s">
        <v>71</v>
      </c>
      <c r="G11687" s="37" t="s">
        <v>489</v>
      </c>
      <c r="H11687" s="0" t="n">
        <v>1130910</v>
      </c>
      <c r="I11687" s="0" t="n">
        <v>680818</v>
      </c>
      <c r="J11687" s="0" t="n">
        <v>-34619</v>
      </c>
    </row>
    <row r="11688" customFormat="false" ht="15" hidden="false" customHeight="false" outlineLevel="0" collapsed="false">
      <c r="A11688" s="0" t="n">
        <v>202506</v>
      </c>
      <c r="B11688" s="0" t="n">
        <v>202506</v>
      </c>
      <c r="C11688" s="37" t="s">
        <v>152</v>
      </c>
      <c r="D11688" s="37" t="s">
        <v>490</v>
      </c>
      <c r="E11688" s="0" t="n">
        <v>1</v>
      </c>
      <c r="F11688" s="38" t="s">
        <v>71</v>
      </c>
      <c r="G11688" s="37" t="s">
        <v>491</v>
      </c>
      <c r="H11688" s="0" t="n">
        <v>51075</v>
      </c>
      <c r="I11688" s="0" t="n">
        <v>9031</v>
      </c>
      <c r="J11688" s="0" t="n">
        <v>956</v>
      </c>
    </row>
    <row r="11689" customFormat="false" ht="15" hidden="false" customHeight="false" outlineLevel="0" collapsed="false">
      <c r="A11689" s="0" t="n">
        <v>202506</v>
      </c>
      <c r="B11689" s="0" t="n">
        <v>202506</v>
      </c>
      <c r="C11689" s="37" t="s">
        <v>112</v>
      </c>
      <c r="D11689" s="37" t="s">
        <v>120</v>
      </c>
      <c r="E11689" s="0" t="n">
        <v>1</v>
      </c>
      <c r="F11689" s="38" t="s">
        <v>71</v>
      </c>
      <c r="G11689" s="37" t="s">
        <v>492</v>
      </c>
      <c r="H11689" s="0" t="n">
        <v>276232</v>
      </c>
      <c r="I11689" s="0" t="n">
        <v>131815</v>
      </c>
      <c r="J11689" s="0" t="n">
        <v>551</v>
      </c>
    </row>
    <row r="11690" customFormat="false" ht="15" hidden="false" customHeight="false" outlineLevel="0" collapsed="false">
      <c r="A11690" s="0" t="n">
        <v>202506</v>
      </c>
      <c r="B11690" s="0" t="n">
        <v>202506</v>
      </c>
      <c r="C11690" s="37" t="s">
        <v>184</v>
      </c>
      <c r="D11690" s="37" t="s">
        <v>493</v>
      </c>
      <c r="E11690" s="0" t="n">
        <v>1</v>
      </c>
      <c r="F11690" s="38" t="s">
        <v>71</v>
      </c>
      <c r="G11690" s="37" t="s">
        <v>494</v>
      </c>
      <c r="H11690" s="0" t="n">
        <v>220240</v>
      </c>
      <c r="I11690" s="0" t="n">
        <v>50064</v>
      </c>
      <c r="J11690" s="0" t="n">
        <v>10612</v>
      </c>
    </row>
    <row r="11691" customFormat="false" ht="15" hidden="false" customHeight="false" outlineLevel="0" collapsed="false">
      <c r="A11691" s="0" t="n">
        <v>202506</v>
      </c>
      <c r="B11691" s="0" t="n">
        <v>202506</v>
      </c>
      <c r="C11691" s="37" t="s">
        <v>109</v>
      </c>
      <c r="D11691" s="37" t="s">
        <v>495</v>
      </c>
      <c r="E11691" s="0" t="n">
        <v>1</v>
      </c>
      <c r="F11691" s="38" t="s">
        <v>71</v>
      </c>
      <c r="G11691" s="37" t="s">
        <v>496</v>
      </c>
      <c r="H11691" s="0" t="n">
        <v>264320</v>
      </c>
      <c r="I11691" s="0" t="n">
        <v>33118</v>
      </c>
      <c r="J11691" s="0" t="n">
        <v>2900</v>
      </c>
    </row>
    <row r="11692" customFormat="false" ht="15" hidden="false" customHeight="false" outlineLevel="0" collapsed="false">
      <c r="A11692" s="0" t="n">
        <v>202506</v>
      </c>
      <c r="B11692" s="0" t="n">
        <v>202506</v>
      </c>
      <c r="C11692" s="37" t="s">
        <v>101</v>
      </c>
      <c r="D11692" s="37" t="s">
        <v>269</v>
      </c>
      <c r="E11692" s="0" t="n">
        <v>1</v>
      </c>
      <c r="F11692" s="38" t="s">
        <v>71</v>
      </c>
      <c r="G11692" s="37" t="s">
        <v>497</v>
      </c>
      <c r="H11692" s="0" t="n">
        <v>409045</v>
      </c>
      <c r="I11692" s="0" t="n">
        <v>172811</v>
      </c>
      <c r="J11692" s="0" t="n">
        <v>25280</v>
      </c>
    </row>
    <row r="11693" customFormat="false" ht="15" hidden="false" customHeight="false" outlineLevel="0" collapsed="false">
      <c r="A11693" s="0" t="n">
        <v>202506</v>
      </c>
      <c r="B11693" s="0" t="n">
        <v>202506</v>
      </c>
      <c r="C11693" s="37" t="s">
        <v>109</v>
      </c>
      <c r="D11693" s="37" t="s">
        <v>391</v>
      </c>
      <c r="E11693" s="0" t="n">
        <v>1</v>
      </c>
      <c r="F11693" s="38" t="s">
        <v>71</v>
      </c>
      <c r="G11693" s="37" t="s">
        <v>498</v>
      </c>
      <c r="H11693" s="0" t="n">
        <v>48184</v>
      </c>
      <c r="I11693" s="0" t="n">
        <v>13970</v>
      </c>
      <c r="J11693" s="0" t="n">
        <v>1484</v>
      </c>
    </row>
    <row r="11694" customFormat="false" ht="15" hidden="false" customHeight="false" outlineLevel="0" collapsed="false">
      <c r="A11694" s="0" t="n">
        <v>202506</v>
      </c>
      <c r="B11694" s="0" t="n">
        <v>202506</v>
      </c>
      <c r="C11694" s="37" t="s">
        <v>184</v>
      </c>
      <c r="D11694" s="37" t="s">
        <v>141</v>
      </c>
      <c r="E11694" s="0" t="n">
        <v>1</v>
      </c>
      <c r="F11694" s="38" t="s">
        <v>71</v>
      </c>
      <c r="G11694" s="37" t="s">
        <v>499</v>
      </c>
      <c r="H11694" s="0" t="n">
        <v>1019778</v>
      </c>
      <c r="I11694" s="0" t="n">
        <v>363068</v>
      </c>
      <c r="J11694" s="0" t="n">
        <v>94627</v>
      </c>
    </row>
    <row r="11695" customFormat="false" ht="15" hidden="false" customHeight="false" outlineLevel="0" collapsed="false">
      <c r="A11695" s="0" t="n">
        <v>202506</v>
      </c>
      <c r="B11695" s="0" t="n">
        <v>202506</v>
      </c>
      <c r="C11695" s="37" t="s">
        <v>101</v>
      </c>
      <c r="D11695" s="37" t="s">
        <v>500</v>
      </c>
      <c r="E11695" s="0" t="n">
        <v>1</v>
      </c>
      <c r="F11695" s="38" t="s">
        <v>71</v>
      </c>
      <c r="G11695" s="37" t="s">
        <v>501</v>
      </c>
      <c r="H11695" s="0" t="n">
        <v>1462269</v>
      </c>
      <c r="I11695" s="0" t="n">
        <v>374981</v>
      </c>
      <c r="J11695" s="0" t="n">
        <v>-28512</v>
      </c>
    </row>
    <row r="11696" customFormat="false" ht="15" hidden="false" customHeight="false" outlineLevel="0" collapsed="false">
      <c r="A11696" s="0" t="n">
        <v>202506</v>
      </c>
      <c r="B11696" s="0" t="n">
        <v>202506</v>
      </c>
      <c r="C11696" s="37" t="s">
        <v>149</v>
      </c>
      <c r="D11696" s="37" t="s">
        <v>502</v>
      </c>
      <c r="E11696" s="0" t="n">
        <v>1</v>
      </c>
      <c r="F11696" s="38" t="s">
        <v>71</v>
      </c>
      <c r="G11696" s="37" t="s">
        <v>503</v>
      </c>
      <c r="H11696" s="0" t="n">
        <v>369460</v>
      </c>
      <c r="I11696" s="0" t="n">
        <v>348545</v>
      </c>
      <c r="J11696" s="0" t="n">
        <v>23917</v>
      </c>
    </row>
    <row r="11697" customFormat="false" ht="15" hidden="false" customHeight="false" outlineLevel="0" collapsed="false">
      <c r="A11697" s="0" t="n">
        <v>202506</v>
      </c>
      <c r="B11697" s="0" t="n">
        <v>202506</v>
      </c>
      <c r="C11697" s="37" t="s">
        <v>178</v>
      </c>
      <c r="D11697" s="37" t="s">
        <v>161</v>
      </c>
      <c r="E11697" s="0" t="n">
        <v>1</v>
      </c>
      <c r="F11697" s="38" t="s">
        <v>71</v>
      </c>
      <c r="G11697" s="37" t="s">
        <v>504</v>
      </c>
      <c r="H11697" s="0" t="n">
        <v>27479</v>
      </c>
      <c r="I11697" s="0" t="n">
        <v>6769</v>
      </c>
      <c r="J11697" s="0" t="n">
        <v>-108</v>
      </c>
    </row>
    <row r="11698" customFormat="false" ht="15" hidden="false" customHeight="false" outlineLevel="0" collapsed="false">
      <c r="A11698" s="0" t="n">
        <v>202506</v>
      </c>
      <c r="B11698" s="0" t="n">
        <v>202506</v>
      </c>
      <c r="C11698" s="37" t="s">
        <v>112</v>
      </c>
      <c r="D11698" s="37" t="s">
        <v>294</v>
      </c>
      <c r="E11698" s="0" t="n">
        <v>1</v>
      </c>
      <c r="F11698" s="38" t="s">
        <v>71</v>
      </c>
      <c r="G11698" s="37" t="s">
        <v>505</v>
      </c>
      <c r="H11698" s="0" t="n">
        <v>249381</v>
      </c>
      <c r="I11698" s="0" t="n">
        <v>251481</v>
      </c>
      <c r="J11698" s="0" t="n">
        <v>-31426</v>
      </c>
    </row>
    <row r="11699" customFormat="false" ht="15" hidden="false" customHeight="false" outlineLevel="0" collapsed="false">
      <c r="A11699" s="0" t="n">
        <v>202506</v>
      </c>
      <c r="B11699" s="0" t="n">
        <v>202506</v>
      </c>
      <c r="C11699" s="37" t="s">
        <v>149</v>
      </c>
      <c r="D11699" s="37" t="s">
        <v>116</v>
      </c>
      <c r="E11699" s="0" t="n">
        <v>1</v>
      </c>
      <c r="F11699" s="38" t="s">
        <v>71</v>
      </c>
      <c r="G11699" s="37" t="s">
        <v>506</v>
      </c>
      <c r="H11699" s="0" t="n">
        <v>3041417</v>
      </c>
      <c r="I11699" s="0" t="n">
        <v>652629</v>
      </c>
      <c r="J11699" s="0" t="n">
        <v>-14686</v>
      </c>
    </row>
    <row r="11700" customFormat="false" ht="15" hidden="false" customHeight="false" outlineLevel="0" collapsed="false">
      <c r="A11700" s="0" t="n">
        <v>202506</v>
      </c>
      <c r="B11700" s="0" t="n">
        <v>202506</v>
      </c>
      <c r="C11700" s="37" t="s">
        <v>95</v>
      </c>
      <c r="D11700" s="37" t="s">
        <v>251</v>
      </c>
      <c r="E11700" s="0" t="n">
        <v>1</v>
      </c>
      <c r="F11700" s="38" t="s">
        <v>71</v>
      </c>
      <c r="G11700" s="37" t="s">
        <v>507</v>
      </c>
      <c r="H11700" s="0" t="n">
        <v>25122</v>
      </c>
      <c r="I11700" s="0" t="n">
        <v>9037</v>
      </c>
      <c r="J11700" s="0" t="n">
        <v>1782</v>
      </c>
    </row>
    <row r="11701" customFormat="false" ht="15" hidden="false" customHeight="false" outlineLevel="0" collapsed="false">
      <c r="A11701" s="0" t="n">
        <v>202506</v>
      </c>
      <c r="B11701" s="0" t="n">
        <v>202506</v>
      </c>
      <c r="C11701" s="37" t="s">
        <v>106</v>
      </c>
      <c r="D11701" s="37" t="s">
        <v>118</v>
      </c>
      <c r="E11701" s="0" t="n">
        <v>1</v>
      </c>
      <c r="F11701" s="38" t="s">
        <v>71</v>
      </c>
      <c r="G11701" s="37" t="s">
        <v>508</v>
      </c>
      <c r="H11701" s="0" t="n">
        <v>315969</v>
      </c>
      <c r="I11701" s="0" t="n">
        <v>258337</v>
      </c>
      <c r="J11701" s="0" t="n">
        <v>19887</v>
      </c>
    </row>
    <row r="11702" customFormat="false" ht="15" hidden="false" customHeight="false" outlineLevel="0" collapsed="false">
      <c r="A11702" s="0" t="n">
        <v>202506</v>
      </c>
      <c r="B11702" s="0" t="n">
        <v>202506</v>
      </c>
      <c r="C11702" s="37" t="s">
        <v>152</v>
      </c>
      <c r="D11702" s="37" t="s">
        <v>509</v>
      </c>
      <c r="E11702" s="0" t="n">
        <v>1</v>
      </c>
      <c r="F11702" s="38" t="s">
        <v>71</v>
      </c>
      <c r="G11702" s="37" t="s">
        <v>510</v>
      </c>
      <c r="H11702" s="0" t="n">
        <v>156328</v>
      </c>
      <c r="I11702" s="0" t="n">
        <v>35363</v>
      </c>
      <c r="J11702" s="0" t="n">
        <v>2052</v>
      </c>
    </row>
    <row r="11703" customFormat="false" ht="15" hidden="false" customHeight="false" outlineLevel="0" collapsed="false">
      <c r="A11703" s="0" t="n">
        <v>202506</v>
      </c>
      <c r="B11703" s="0" t="n">
        <v>202506</v>
      </c>
      <c r="C11703" s="37" t="s">
        <v>101</v>
      </c>
      <c r="D11703" s="37" t="s">
        <v>511</v>
      </c>
      <c r="E11703" s="0" t="n">
        <v>1</v>
      </c>
      <c r="F11703" s="38" t="s">
        <v>71</v>
      </c>
      <c r="G11703" s="37" t="s">
        <v>512</v>
      </c>
      <c r="H11703" s="0" t="n">
        <v>1512224</v>
      </c>
      <c r="I11703" s="0" t="n">
        <v>783510</v>
      </c>
      <c r="J11703" s="0" t="n">
        <v>123285</v>
      </c>
    </row>
    <row r="11704" customFormat="false" ht="15" hidden="false" customHeight="false" outlineLevel="0" collapsed="false">
      <c r="A11704" s="0" t="n">
        <v>202506</v>
      </c>
      <c r="B11704" s="0" t="n">
        <v>202506</v>
      </c>
      <c r="C11704" s="37" t="s">
        <v>178</v>
      </c>
      <c r="D11704" s="37" t="s">
        <v>513</v>
      </c>
      <c r="E11704" s="0" t="n">
        <v>1</v>
      </c>
      <c r="F11704" s="38" t="s">
        <v>71</v>
      </c>
      <c r="G11704" s="37" t="s">
        <v>514</v>
      </c>
      <c r="H11704" s="0" t="n">
        <v>347351</v>
      </c>
      <c r="I11704" s="0" t="n">
        <v>131343</v>
      </c>
      <c r="J11704" s="0" t="n">
        <v>12024</v>
      </c>
    </row>
    <row r="11705" customFormat="false" ht="15" hidden="false" customHeight="false" outlineLevel="0" collapsed="false">
      <c r="A11705" s="0" t="n">
        <v>202506</v>
      </c>
      <c r="B11705" s="0" t="n">
        <v>202506</v>
      </c>
      <c r="C11705" s="37" t="s">
        <v>178</v>
      </c>
      <c r="D11705" s="37" t="s">
        <v>452</v>
      </c>
      <c r="E11705" s="0" t="n">
        <v>1</v>
      </c>
      <c r="F11705" s="38" t="s">
        <v>71</v>
      </c>
      <c r="G11705" s="37" t="s">
        <v>515</v>
      </c>
      <c r="H11705" s="0" t="n">
        <v>1050623</v>
      </c>
      <c r="I11705" s="0" t="n">
        <v>319676</v>
      </c>
      <c r="J11705" s="0" t="n">
        <v>45181</v>
      </c>
    </row>
    <row r="11706" customFormat="false" ht="15" hidden="false" customHeight="false" outlineLevel="0" collapsed="false">
      <c r="A11706" s="0" t="n">
        <v>202506</v>
      </c>
      <c r="B11706" s="0" t="n">
        <v>202506</v>
      </c>
      <c r="C11706" s="37" t="s">
        <v>101</v>
      </c>
      <c r="D11706" s="37" t="s">
        <v>516</v>
      </c>
      <c r="E11706" s="0" t="n">
        <v>1</v>
      </c>
      <c r="F11706" s="38" t="s">
        <v>71</v>
      </c>
      <c r="G11706" s="37" t="s">
        <v>517</v>
      </c>
      <c r="H11706" s="0" t="n">
        <v>1109520</v>
      </c>
      <c r="I11706" s="0" t="n">
        <v>292121</v>
      </c>
      <c r="J11706" s="0" t="n">
        <v>32801</v>
      </c>
    </row>
    <row r="11707" customFormat="false" ht="15" hidden="false" customHeight="false" outlineLevel="0" collapsed="false">
      <c r="A11707" s="0" t="n">
        <v>202506</v>
      </c>
      <c r="B11707" s="0" t="n">
        <v>202506</v>
      </c>
      <c r="C11707" s="37" t="s">
        <v>149</v>
      </c>
      <c r="D11707" s="37" t="s">
        <v>396</v>
      </c>
      <c r="E11707" s="0" t="n">
        <v>1</v>
      </c>
      <c r="F11707" s="38" t="s">
        <v>71</v>
      </c>
      <c r="G11707" s="37" t="s">
        <v>518</v>
      </c>
      <c r="H11707" s="0" t="n">
        <v>3651535</v>
      </c>
      <c r="I11707" s="0" t="n">
        <v>865041</v>
      </c>
      <c r="J11707" s="0" t="n">
        <v>116149</v>
      </c>
    </row>
    <row r="11708" customFormat="false" ht="15" hidden="false" customHeight="false" outlineLevel="0" collapsed="false">
      <c r="A11708" s="0" t="n">
        <v>202506</v>
      </c>
      <c r="B11708" s="0" t="n">
        <v>202506</v>
      </c>
      <c r="C11708" s="37" t="s">
        <v>106</v>
      </c>
      <c r="D11708" s="37" t="s">
        <v>519</v>
      </c>
      <c r="E11708" s="0" t="n">
        <v>1</v>
      </c>
      <c r="F11708" s="38" t="s">
        <v>71</v>
      </c>
      <c r="G11708" s="37" t="s">
        <v>520</v>
      </c>
      <c r="H11708" s="0" t="n">
        <v>443271</v>
      </c>
      <c r="I11708" s="0" t="n">
        <v>201657</v>
      </c>
      <c r="J11708" s="0" t="n">
        <v>7064</v>
      </c>
    </row>
    <row r="11709" customFormat="false" ht="15" hidden="false" customHeight="false" outlineLevel="0" collapsed="false">
      <c r="A11709" s="0" t="n">
        <v>202506</v>
      </c>
      <c r="B11709" s="0" t="n">
        <v>202506</v>
      </c>
      <c r="C11709" s="37" t="s">
        <v>149</v>
      </c>
      <c r="D11709" s="37" t="s">
        <v>430</v>
      </c>
      <c r="E11709" s="0" t="n">
        <v>1</v>
      </c>
      <c r="F11709" s="38" t="s">
        <v>71</v>
      </c>
      <c r="G11709" s="37" t="s">
        <v>521</v>
      </c>
      <c r="H11709" s="0" t="n">
        <v>821402</v>
      </c>
      <c r="I11709" s="0" t="n">
        <v>276329</v>
      </c>
      <c r="J11709" s="0" t="n">
        <v>51040</v>
      </c>
    </row>
    <row r="11710" customFormat="false" ht="15" hidden="false" customHeight="false" outlineLevel="0" collapsed="false">
      <c r="A11710" s="0" t="n">
        <v>202506</v>
      </c>
      <c r="B11710" s="0" t="n">
        <v>202506</v>
      </c>
      <c r="C11710" s="37" t="s">
        <v>149</v>
      </c>
      <c r="D11710" s="37" t="s">
        <v>352</v>
      </c>
      <c r="E11710" s="0" t="n">
        <v>1</v>
      </c>
      <c r="F11710" s="38" t="s">
        <v>71</v>
      </c>
      <c r="G11710" s="37" t="s">
        <v>522</v>
      </c>
      <c r="H11710" s="0" t="n">
        <v>73943</v>
      </c>
      <c r="I11710" s="0" t="n">
        <v>30130</v>
      </c>
      <c r="J11710" s="0" t="n">
        <v>-1242</v>
      </c>
    </row>
    <row r="11711" customFormat="false" ht="15" hidden="false" customHeight="false" outlineLevel="0" collapsed="false">
      <c r="A11711" s="0" t="n">
        <v>202506</v>
      </c>
      <c r="B11711" s="0" t="n">
        <v>202506</v>
      </c>
      <c r="C11711" s="37" t="s">
        <v>95</v>
      </c>
      <c r="D11711" s="37" t="s">
        <v>269</v>
      </c>
      <c r="E11711" s="0" t="n">
        <v>1</v>
      </c>
      <c r="F11711" s="38" t="s">
        <v>71</v>
      </c>
      <c r="G11711" s="37" t="s">
        <v>523</v>
      </c>
      <c r="H11711" s="0" t="n">
        <v>2398165</v>
      </c>
      <c r="I11711" s="0" t="n">
        <v>1445085</v>
      </c>
      <c r="J11711" s="0" t="n">
        <v>103182</v>
      </c>
    </row>
    <row r="11712" customFormat="false" ht="15" hidden="false" customHeight="false" outlineLevel="0" collapsed="false">
      <c r="A11712" s="0" t="n">
        <v>202506</v>
      </c>
      <c r="B11712" s="0" t="n">
        <v>202506</v>
      </c>
      <c r="C11712" s="37" t="s">
        <v>106</v>
      </c>
      <c r="D11712" s="37" t="s">
        <v>110</v>
      </c>
      <c r="E11712" s="0" t="n">
        <v>1</v>
      </c>
      <c r="F11712" s="38" t="s">
        <v>71</v>
      </c>
      <c r="G11712" s="37" t="s">
        <v>524</v>
      </c>
      <c r="H11712" s="0" t="n">
        <v>254016</v>
      </c>
      <c r="I11712" s="0" t="n">
        <v>69750</v>
      </c>
      <c r="J11712" s="0" t="n">
        <v>13231</v>
      </c>
    </row>
    <row r="11713" customFormat="false" ht="15" hidden="false" customHeight="false" outlineLevel="0" collapsed="false">
      <c r="A11713" s="0" t="n">
        <v>202506</v>
      </c>
      <c r="B11713" s="0" t="n">
        <v>202506</v>
      </c>
      <c r="C11713" s="37" t="s">
        <v>149</v>
      </c>
      <c r="D11713" s="37" t="s">
        <v>383</v>
      </c>
      <c r="E11713" s="0" t="n">
        <v>1</v>
      </c>
      <c r="F11713" s="38" t="s">
        <v>71</v>
      </c>
      <c r="G11713" s="37" t="s">
        <v>525</v>
      </c>
      <c r="H11713" s="0" t="n">
        <v>462811</v>
      </c>
      <c r="I11713" s="0" t="n">
        <v>212417</v>
      </c>
      <c r="J11713" s="0" t="n">
        <v>13721</v>
      </c>
    </row>
    <row r="11714" customFormat="false" ht="15" hidden="false" customHeight="false" outlineLevel="0" collapsed="false">
      <c r="A11714" s="0" t="n">
        <v>202506</v>
      </c>
      <c r="B11714" s="0" t="n">
        <v>202506</v>
      </c>
      <c r="C11714" s="37" t="s">
        <v>184</v>
      </c>
      <c r="D11714" s="37" t="s">
        <v>218</v>
      </c>
      <c r="E11714" s="0" t="n">
        <v>1</v>
      </c>
      <c r="F11714" s="38" t="s">
        <v>71</v>
      </c>
      <c r="G11714" s="37" t="s">
        <v>526</v>
      </c>
      <c r="H11714" s="0" t="n">
        <v>382741</v>
      </c>
      <c r="I11714" s="0" t="n">
        <v>98240</v>
      </c>
      <c r="J11714" s="0" t="n">
        <v>3627</v>
      </c>
    </row>
    <row r="11715" customFormat="false" ht="15" hidden="false" customHeight="false" outlineLevel="0" collapsed="false">
      <c r="A11715" s="0" t="n">
        <v>202506</v>
      </c>
      <c r="B11715" s="0" t="n">
        <v>202506</v>
      </c>
      <c r="C11715" s="37" t="s">
        <v>112</v>
      </c>
      <c r="D11715" s="37" t="s">
        <v>200</v>
      </c>
      <c r="E11715" s="0" t="n">
        <v>1</v>
      </c>
      <c r="F11715" s="38" t="s">
        <v>71</v>
      </c>
      <c r="G11715" s="37" t="s">
        <v>527</v>
      </c>
      <c r="H11715" s="0" t="n">
        <v>76949</v>
      </c>
      <c r="I11715" s="0" t="n">
        <v>25958</v>
      </c>
      <c r="J11715" s="0" t="n">
        <v>8017</v>
      </c>
    </row>
    <row r="11716" customFormat="false" ht="15" hidden="false" customHeight="false" outlineLevel="0" collapsed="false">
      <c r="A11716" s="0" t="n">
        <v>202506</v>
      </c>
      <c r="B11716" s="0" t="n">
        <v>202506</v>
      </c>
      <c r="C11716" s="37" t="s">
        <v>152</v>
      </c>
      <c r="D11716" s="37" t="s">
        <v>328</v>
      </c>
      <c r="E11716" s="0" t="n">
        <v>1</v>
      </c>
      <c r="F11716" s="38" t="s">
        <v>71</v>
      </c>
      <c r="G11716" s="37" t="s">
        <v>528</v>
      </c>
      <c r="H11716" s="0" t="n">
        <v>951512</v>
      </c>
      <c r="I11716" s="0" t="n">
        <v>185812</v>
      </c>
      <c r="J11716" s="0" t="n">
        <v>41224</v>
      </c>
    </row>
    <row r="11717" customFormat="false" ht="15" hidden="false" customHeight="false" outlineLevel="0" collapsed="false">
      <c r="A11717" s="0" t="n">
        <v>202506</v>
      </c>
      <c r="B11717" s="0" t="n">
        <v>202506</v>
      </c>
      <c r="C11717" s="37" t="s">
        <v>95</v>
      </c>
      <c r="D11717" s="37" t="s">
        <v>96</v>
      </c>
      <c r="E11717" s="0" t="n">
        <v>1</v>
      </c>
      <c r="F11717" s="38" t="s">
        <v>71</v>
      </c>
      <c r="G11717" s="37" t="s">
        <v>529</v>
      </c>
      <c r="H11717" s="0" t="n">
        <v>2186473</v>
      </c>
      <c r="I11717" s="0" t="n">
        <v>342208</v>
      </c>
      <c r="J11717" s="0" t="n">
        <v>32223</v>
      </c>
    </row>
    <row r="11718" customFormat="false" ht="15" hidden="false" customHeight="false" outlineLevel="0" collapsed="false">
      <c r="A11718" s="0" t="n">
        <v>202506</v>
      </c>
      <c r="B11718" s="0" t="n">
        <v>202506</v>
      </c>
      <c r="C11718" s="37" t="s">
        <v>158</v>
      </c>
      <c r="D11718" s="37" t="s">
        <v>474</v>
      </c>
      <c r="E11718" s="0" t="n">
        <v>1</v>
      </c>
      <c r="F11718" s="38" t="s">
        <v>71</v>
      </c>
      <c r="G11718" s="37" t="s">
        <v>530</v>
      </c>
      <c r="H11718" s="0" t="n">
        <v>857705</v>
      </c>
      <c r="I11718" s="0" t="n">
        <v>164506</v>
      </c>
      <c r="J11718" s="0" t="n">
        <v>-2804</v>
      </c>
    </row>
    <row r="11719" customFormat="false" ht="15" hidden="false" customHeight="false" outlineLevel="0" collapsed="false">
      <c r="A11719" s="0" t="n">
        <v>202506</v>
      </c>
      <c r="B11719" s="0" t="n">
        <v>202506</v>
      </c>
      <c r="C11719" s="37" t="s">
        <v>197</v>
      </c>
      <c r="D11719" s="37" t="s">
        <v>531</v>
      </c>
      <c r="E11719" s="0" t="n">
        <v>1</v>
      </c>
      <c r="F11719" s="38" t="s">
        <v>71</v>
      </c>
      <c r="G11719" s="37" t="s">
        <v>532</v>
      </c>
      <c r="H11719" s="0" t="n">
        <v>85267</v>
      </c>
      <c r="I11719" s="0" t="n">
        <v>13804</v>
      </c>
      <c r="J11719" s="0" t="n">
        <v>-1705</v>
      </c>
    </row>
    <row r="11720" customFormat="false" ht="15" hidden="false" customHeight="false" outlineLevel="0" collapsed="false">
      <c r="A11720" s="0" t="n">
        <v>202506</v>
      </c>
      <c r="B11720" s="0" t="n">
        <v>202506</v>
      </c>
      <c r="C11720" s="37" t="s">
        <v>101</v>
      </c>
      <c r="D11720" s="37" t="s">
        <v>533</v>
      </c>
      <c r="E11720" s="0" t="n">
        <v>1</v>
      </c>
      <c r="F11720" s="38" t="s">
        <v>71</v>
      </c>
      <c r="G11720" s="37" t="s">
        <v>534</v>
      </c>
      <c r="H11720" s="0" t="n">
        <v>501732</v>
      </c>
      <c r="I11720" s="0" t="n">
        <v>193408</v>
      </c>
      <c r="J11720" s="0" t="n">
        <v>29179</v>
      </c>
    </row>
    <row r="11721" customFormat="false" ht="15" hidden="false" customHeight="false" outlineLevel="0" collapsed="false">
      <c r="A11721" s="0" t="n">
        <v>202506</v>
      </c>
      <c r="B11721" s="0" t="n">
        <v>202506</v>
      </c>
      <c r="C11721" s="37" t="s">
        <v>124</v>
      </c>
      <c r="D11721" s="37" t="s">
        <v>277</v>
      </c>
      <c r="E11721" s="0" t="n">
        <v>1</v>
      </c>
      <c r="F11721" s="38" t="s">
        <v>71</v>
      </c>
      <c r="G11721" s="37" t="s">
        <v>535</v>
      </c>
      <c r="H11721" s="0" t="n">
        <v>943337</v>
      </c>
      <c r="I11721" s="0" t="n">
        <v>328007</v>
      </c>
      <c r="J11721" s="0" t="n">
        <v>67762</v>
      </c>
    </row>
    <row r="11722" customFormat="false" ht="15" hidden="false" customHeight="false" outlineLevel="0" collapsed="false">
      <c r="A11722" s="0" t="n">
        <v>202506</v>
      </c>
      <c r="B11722" s="0" t="n">
        <v>202506</v>
      </c>
      <c r="C11722" s="37" t="s">
        <v>101</v>
      </c>
      <c r="D11722" s="37" t="s">
        <v>450</v>
      </c>
      <c r="E11722" s="0" t="n">
        <v>1</v>
      </c>
      <c r="F11722" s="38" t="s">
        <v>71</v>
      </c>
      <c r="G11722" s="37" t="s">
        <v>536</v>
      </c>
      <c r="H11722" s="0" t="n">
        <v>43192</v>
      </c>
      <c r="I11722" s="0" t="n">
        <v>11425</v>
      </c>
      <c r="J11722" s="0" t="n">
        <v>1366</v>
      </c>
    </row>
    <row r="11723" customFormat="false" ht="15" hidden="false" customHeight="false" outlineLevel="0" collapsed="false">
      <c r="A11723" s="0" t="n">
        <v>202506</v>
      </c>
      <c r="B11723" s="0" t="n">
        <v>202506</v>
      </c>
      <c r="C11723" s="37" t="s">
        <v>178</v>
      </c>
      <c r="D11723" s="37" t="s">
        <v>102</v>
      </c>
      <c r="E11723" s="0" t="n">
        <v>1</v>
      </c>
      <c r="F11723" s="38" t="s">
        <v>71</v>
      </c>
      <c r="G11723" s="37" t="s">
        <v>537</v>
      </c>
      <c r="H11723" s="0" t="n">
        <v>138668</v>
      </c>
      <c r="I11723" s="0" t="n">
        <v>75664</v>
      </c>
      <c r="J11723" s="0" t="n">
        <v>-6891</v>
      </c>
    </row>
    <row r="11724" customFormat="false" ht="15" hidden="false" customHeight="false" outlineLevel="0" collapsed="false">
      <c r="A11724" s="0" t="n">
        <v>202506</v>
      </c>
      <c r="B11724" s="0" t="n">
        <v>202506</v>
      </c>
      <c r="C11724" s="37" t="s">
        <v>178</v>
      </c>
      <c r="D11724" s="37" t="s">
        <v>374</v>
      </c>
      <c r="E11724" s="0" t="n">
        <v>1</v>
      </c>
      <c r="F11724" s="38" t="s">
        <v>71</v>
      </c>
      <c r="G11724" s="37" t="s">
        <v>538</v>
      </c>
      <c r="H11724" s="0" t="n">
        <v>2007634</v>
      </c>
      <c r="I11724" s="0" t="n">
        <v>1877361</v>
      </c>
      <c r="J11724" s="0" t="n">
        <v>180287</v>
      </c>
    </row>
    <row r="11725" customFormat="false" ht="15" hidden="false" customHeight="false" outlineLevel="0" collapsed="false">
      <c r="A11725" s="0" t="n">
        <v>202506</v>
      </c>
      <c r="B11725" s="0" t="n">
        <v>202506</v>
      </c>
      <c r="C11725" s="37" t="s">
        <v>109</v>
      </c>
      <c r="D11725" s="37" t="s">
        <v>150</v>
      </c>
      <c r="E11725" s="0" t="n">
        <v>1</v>
      </c>
      <c r="F11725" s="38" t="s">
        <v>71</v>
      </c>
      <c r="G11725" s="37" t="s">
        <v>539</v>
      </c>
      <c r="H11725" s="0" t="n">
        <v>625060</v>
      </c>
      <c r="I11725" s="0" t="n">
        <v>417838</v>
      </c>
      <c r="J11725" s="0" t="n">
        <v>13085</v>
      </c>
    </row>
    <row r="11726" customFormat="false" ht="15" hidden="false" customHeight="false" outlineLevel="0" collapsed="false">
      <c r="A11726" s="0" t="n">
        <v>202506</v>
      </c>
      <c r="B11726" s="0" t="n">
        <v>202506</v>
      </c>
      <c r="C11726" s="37" t="s">
        <v>158</v>
      </c>
      <c r="D11726" s="37" t="s">
        <v>540</v>
      </c>
      <c r="E11726" s="0" t="n">
        <v>1</v>
      </c>
      <c r="F11726" s="38" t="s">
        <v>71</v>
      </c>
      <c r="G11726" s="37" t="s">
        <v>541</v>
      </c>
      <c r="H11726" s="0" t="n">
        <v>1043221</v>
      </c>
      <c r="I11726" s="0" t="n">
        <v>621114</v>
      </c>
      <c r="J11726" s="0" t="n">
        <v>59730</v>
      </c>
    </row>
    <row r="11727" customFormat="false" ht="15" hidden="false" customHeight="false" outlineLevel="0" collapsed="false">
      <c r="A11727" s="0" t="n">
        <v>202506</v>
      </c>
      <c r="B11727" s="0" t="n">
        <v>202506</v>
      </c>
      <c r="C11727" s="37" t="s">
        <v>106</v>
      </c>
      <c r="D11727" s="37" t="s">
        <v>118</v>
      </c>
      <c r="E11727" s="0" t="n">
        <v>1</v>
      </c>
      <c r="F11727" s="38" t="s">
        <v>71</v>
      </c>
      <c r="G11727" s="37" t="s">
        <v>542</v>
      </c>
      <c r="H11727" s="0" t="n">
        <v>7777162</v>
      </c>
      <c r="I11727" s="0" t="n">
        <v>2098845</v>
      </c>
      <c r="J11727" s="0" t="n">
        <v>575803</v>
      </c>
    </row>
    <row r="11728" customFormat="false" ht="15" hidden="false" customHeight="false" outlineLevel="0" collapsed="false">
      <c r="A11728" s="0" t="n">
        <v>202506</v>
      </c>
      <c r="B11728" s="0" t="n">
        <v>202506</v>
      </c>
      <c r="C11728" s="37" t="s">
        <v>136</v>
      </c>
      <c r="D11728" s="37" t="s">
        <v>130</v>
      </c>
      <c r="E11728" s="0" t="n">
        <v>1</v>
      </c>
      <c r="F11728" s="38" t="s">
        <v>71</v>
      </c>
      <c r="G11728" s="37" t="s">
        <v>543</v>
      </c>
      <c r="H11728" s="0" t="n">
        <v>1335693</v>
      </c>
      <c r="I11728" s="0" t="n">
        <v>266799</v>
      </c>
      <c r="J11728" s="0" t="n">
        <v>42405</v>
      </c>
    </row>
    <row r="11729" customFormat="false" ht="15" hidden="false" customHeight="false" outlineLevel="0" collapsed="false">
      <c r="A11729" s="0" t="n">
        <v>202506</v>
      </c>
      <c r="B11729" s="0" t="n">
        <v>202506</v>
      </c>
      <c r="C11729" s="37" t="s">
        <v>136</v>
      </c>
      <c r="D11729" s="37" t="s">
        <v>447</v>
      </c>
      <c r="E11729" s="0" t="n">
        <v>1</v>
      </c>
      <c r="F11729" s="38" t="s">
        <v>71</v>
      </c>
      <c r="G11729" s="37" t="s">
        <v>544</v>
      </c>
      <c r="H11729" s="0" t="n">
        <v>1364602</v>
      </c>
      <c r="I11729" s="0" t="n">
        <v>297808</v>
      </c>
      <c r="J11729" s="0" t="n">
        <v>40981</v>
      </c>
    </row>
    <row r="11730" customFormat="false" ht="15" hidden="false" customHeight="false" outlineLevel="0" collapsed="false">
      <c r="A11730" s="0" t="n">
        <v>202506</v>
      </c>
      <c r="B11730" s="0" t="n">
        <v>202506</v>
      </c>
      <c r="C11730" s="37" t="s">
        <v>136</v>
      </c>
      <c r="D11730" s="37" t="s">
        <v>170</v>
      </c>
      <c r="E11730" s="0" t="n">
        <v>1</v>
      </c>
      <c r="F11730" s="38" t="s">
        <v>71</v>
      </c>
      <c r="G11730" s="37" t="s">
        <v>545</v>
      </c>
      <c r="H11730" s="0" t="n">
        <v>15437439</v>
      </c>
      <c r="I11730" s="0" t="n">
        <v>4090645</v>
      </c>
      <c r="J11730" s="0" t="n">
        <v>308703</v>
      </c>
    </row>
    <row r="11731" customFormat="false" ht="15" hidden="false" customHeight="false" outlineLevel="0" collapsed="false">
      <c r="A11731" s="0" t="n">
        <v>202506</v>
      </c>
      <c r="B11731" s="0" t="n">
        <v>202506</v>
      </c>
      <c r="C11731" s="37" t="s">
        <v>106</v>
      </c>
      <c r="D11731" s="37" t="s">
        <v>210</v>
      </c>
      <c r="E11731" s="0" t="n">
        <v>1</v>
      </c>
      <c r="F11731" s="38" t="s">
        <v>71</v>
      </c>
      <c r="G11731" s="37" t="s">
        <v>546</v>
      </c>
      <c r="H11731" s="0" t="n">
        <v>486097</v>
      </c>
      <c r="I11731" s="0" t="n">
        <v>100685</v>
      </c>
      <c r="J11731" s="0" t="n">
        <v>12228</v>
      </c>
    </row>
    <row r="11732" customFormat="false" ht="15" hidden="false" customHeight="false" outlineLevel="0" collapsed="false">
      <c r="A11732" s="0" t="n">
        <v>202506</v>
      </c>
      <c r="B11732" s="0" t="n">
        <v>202506</v>
      </c>
      <c r="C11732" s="37" t="s">
        <v>158</v>
      </c>
      <c r="D11732" s="37" t="s">
        <v>269</v>
      </c>
      <c r="E11732" s="0" t="n">
        <v>1</v>
      </c>
      <c r="F11732" s="38" t="s">
        <v>71</v>
      </c>
      <c r="G11732" s="37" t="s">
        <v>547</v>
      </c>
      <c r="H11732" s="0" t="n">
        <v>239076</v>
      </c>
      <c r="I11732" s="0" t="n">
        <v>75020</v>
      </c>
      <c r="J11732" s="0" t="n">
        <v>578</v>
      </c>
    </row>
    <row r="11733" customFormat="false" ht="15" hidden="false" customHeight="false" outlineLevel="0" collapsed="false">
      <c r="A11733" s="0" t="n">
        <v>202506</v>
      </c>
      <c r="B11733" s="0" t="n">
        <v>202506</v>
      </c>
      <c r="C11733" s="37" t="s">
        <v>124</v>
      </c>
      <c r="D11733" s="37" t="s">
        <v>396</v>
      </c>
      <c r="E11733" s="0" t="n">
        <v>1</v>
      </c>
      <c r="F11733" s="38" t="s">
        <v>71</v>
      </c>
      <c r="G11733" s="37" t="s">
        <v>548</v>
      </c>
      <c r="H11733" s="0" t="n">
        <v>775960</v>
      </c>
      <c r="I11733" s="0" t="n">
        <v>213102</v>
      </c>
      <c r="J11733" s="0" t="n">
        <v>28874</v>
      </c>
    </row>
    <row r="11734" customFormat="false" ht="15" hidden="false" customHeight="false" outlineLevel="0" collapsed="false">
      <c r="A11734" s="0" t="n">
        <v>202506</v>
      </c>
      <c r="B11734" s="0" t="n">
        <v>202506</v>
      </c>
      <c r="C11734" s="37" t="s">
        <v>101</v>
      </c>
      <c r="D11734" s="37" t="s">
        <v>282</v>
      </c>
      <c r="E11734" s="0" t="n">
        <v>1</v>
      </c>
      <c r="F11734" s="38" t="s">
        <v>71</v>
      </c>
      <c r="G11734" s="37" t="s">
        <v>549</v>
      </c>
      <c r="H11734" s="0" t="n">
        <v>851112</v>
      </c>
      <c r="I11734" s="0" t="n">
        <v>701448</v>
      </c>
      <c r="J11734" s="0" t="n">
        <v>42552</v>
      </c>
    </row>
    <row r="11735" customFormat="false" ht="15" hidden="false" customHeight="false" outlineLevel="0" collapsed="false">
      <c r="A11735" s="0" t="n">
        <v>202506</v>
      </c>
      <c r="B11735" s="0" t="n">
        <v>202506</v>
      </c>
      <c r="C11735" s="37" t="s">
        <v>197</v>
      </c>
      <c r="D11735" s="37" t="s">
        <v>540</v>
      </c>
      <c r="E11735" s="0" t="n">
        <v>1</v>
      </c>
      <c r="F11735" s="38" t="s">
        <v>71</v>
      </c>
      <c r="G11735" s="37" t="s">
        <v>550</v>
      </c>
      <c r="H11735" s="0" t="n">
        <v>280757</v>
      </c>
      <c r="I11735" s="0" t="n">
        <v>36692</v>
      </c>
      <c r="J11735" s="0" t="n">
        <v>-82</v>
      </c>
    </row>
    <row r="11736" customFormat="false" ht="15" hidden="false" customHeight="false" outlineLevel="0" collapsed="false">
      <c r="A11736" s="0" t="n">
        <v>202506</v>
      </c>
      <c r="B11736" s="0" t="n">
        <v>202506</v>
      </c>
      <c r="C11736" s="37" t="s">
        <v>158</v>
      </c>
      <c r="D11736" s="37" t="s">
        <v>243</v>
      </c>
      <c r="E11736" s="0" t="n">
        <v>1</v>
      </c>
      <c r="F11736" s="38" t="s">
        <v>71</v>
      </c>
      <c r="G11736" s="37" t="s">
        <v>551</v>
      </c>
      <c r="H11736" s="0" t="n">
        <v>207431</v>
      </c>
      <c r="I11736" s="0" t="n">
        <v>134513</v>
      </c>
      <c r="J11736" s="0" t="n">
        <v>21724</v>
      </c>
    </row>
    <row r="11737" customFormat="false" ht="15" hidden="false" customHeight="false" outlineLevel="0" collapsed="false">
      <c r="A11737" s="0" t="n">
        <v>202506</v>
      </c>
      <c r="B11737" s="0" t="n">
        <v>202506</v>
      </c>
      <c r="C11737" s="37" t="s">
        <v>112</v>
      </c>
      <c r="D11737" s="37" t="s">
        <v>220</v>
      </c>
      <c r="E11737" s="0" t="n">
        <v>1</v>
      </c>
      <c r="F11737" s="38" t="s">
        <v>71</v>
      </c>
      <c r="G11737" s="37" t="s">
        <v>552</v>
      </c>
      <c r="H11737" s="0" t="n">
        <v>8367617</v>
      </c>
      <c r="I11737" s="0" t="n">
        <v>2804994</v>
      </c>
      <c r="J11737" s="0" t="n">
        <v>-401550</v>
      </c>
    </row>
    <row r="11738" customFormat="false" ht="15" hidden="false" customHeight="false" outlineLevel="0" collapsed="false">
      <c r="A11738" s="0" t="n">
        <v>202506</v>
      </c>
      <c r="B11738" s="0" t="n">
        <v>202506</v>
      </c>
      <c r="C11738" s="37" t="s">
        <v>184</v>
      </c>
      <c r="D11738" s="37" t="s">
        <v>509</v>
      </c>
      <c r="E11738" s="0" t="n">
        <v>1</v>
      </c>
      <c r="F11738" s="38" t="s">
        <v>71</v>
      </c>
      <c r="G11738" s="37" t="s">
        <v>553</v>
      </c>
      <c r="H11738" s="0" t="n">
        <v>1095999</v>
      </c>
      <c r="I11738" s="0" t="n">
        <v>377834</v>
      </c>
      <c r="J11738" s="0" t="n">
        <v>9649</v>
      </c>
    </row>
    <row r="11739" customFormat="false" ht="15" hidden="false" customHeight="false" outlineLevel="0" collapsed="false">
      <c r="A11739" s="0" t="n">
        <v>202506</v>
      </c>
      <c r="B11739" s="0" t="n">
        <v>202506</v>
      </c>
      <c r="C11739" s="37" t="s">
        <v>109</v>
      </c>
      <c r="D11739" s="37" t="s">
        <v>143</v>
      </c>
      <c r="E11739" s="0" t="n">
        <v>1</v>
      </c>
      <c r="F11739" s="38" t="s">
        <v>71</v>
      </c>
      <c r="G11739" s="37" t="s">
        <v>554</v>
      </c>
      <c r="H11739" s="0" t="n">
        <v>253415</v>
      </c>
      <c r="I11739" s="0" t="n">
        <v>87765</v>
      </c>
      <c r="J11739" s="0" t="n">
        <v>12404</v>
      </c>
    </row>
    <row r="11740" customFormat="false" ht="15" hidden="false" customHeight="false" outlineLevel="0" collapsed="false">
      <c r="A11740" s="0" t="n">
        <v>202506</v>
      </c>
      <c r="B11740" s="0" t="n">
        <v>202506</v>
      </c>
      <c r="C11740" s="37" t="s">
        <v>136</v>
      </c>
      <c r="D11740" s="37" t="s">
        <v>314</v>
      </c>
      <c r="E11740" s="0" t="n">
        <v>1</v>
      </c>
      <c r="F11740" s="38" t="s">
        <v>71</v>
      </c>
      <c r="G11740" s="37" t="s">
        <v>555</v>
      </c>
      <c r="H11740" s="0" t="n">
        <v>1781475</v>
      </c>
      <c r="I11740" s="0" t="n">
        <v>209606</v>
      </c>
      <c r="J11740" s="0" t="n">
        <v>42437</v>
      </c>
    </row>
    <row r="11741" customFormat="false" ht="15" hidden="false" customHeight="false" outlineLevel="0" collapsed="false">
      <c r="A11741" s="0" t="n">
        <v>202506</v>
      </c>
      <c r="B11741" s="0" t="n">
        <v>202506</v>
      </c>
      <c r="C11741" s="37" t="s">
        <v>106</v>
      </c>
      <c r="D11741" s="37" t="s">
        <v>174</v>
      </c>
      <c r="E11741" s="0" t="n">
        <v>1</v>
      </c>
      <c r="F11741" s="38" t="s">
        <v>71</v>
      </c>
      <c r="G11741" s="37" t="s">
        <v>556</v>
      </c>
      <c r="H11741" s="0" t="n">
        <v>389553</v>
      </c>
      <c r="I11741" s="0" t="n">
        <v>182690</v>
      </c>
      <c r="J11741" s="0" t="n">
        <v>23233</v>
      </c>
    </row>
    <row r="11742" customFormat="false" ht="15" hidden="false" customHeight="false" outlineLevel="0" collapsed="false">
      <c r="A11742" s="0" t="n">
        <v>202506</v>
      </c>
      <c r="B11742" s="0" t="n">
        <v>202506</v>
      </c>
      <c r="C11742" s="37" t="s">
        <v>112</v>
      </c>
      <c r="D11742" s="37" t="s">
        <v>482</v>
      </c>
      <c r="E11742" s="0" t="n">
        <v>1</v>
      </c>
      <c r="F11742" s="38" t="s">
        <v>71</v>
      </c>
      <c r="G11742" s="37" t="s">
        <v>557</v>
      </c>
      <c r="H11742" s="0" t="n">
        <v>514362</v>
      </c>
      <c r="I11742" s="0" t="n">
        <v>152085</v>
      </c>
      <c r="J11742" s="0" t="n">
        <v>1945</v>
      </c>
    </row>
    <row r="11743" customFormat="false" ht="15" hidden="false" customHeight="false" outlineLevel="0" collapsed="false">
      <c r="A11743" s="0" t="n">
        <v>202506</v>
      </c>
      <c r="B11743" s="0" t="n">
        <v>202506</v>
      </c>
      <c r="C11743" s="37" t="s">
        <v>101</v>
      </c>
      <c r="D11743" s="37" t="s">
        <v>391</v>
      </c>
      <c r="E11743" s="0" t="n">
        <v>1</v>
      </c>
      <c r="F11743" s="38" t="s">
        <v>71</v>
      </c>
      <c r="G11743" s="37" t="s">
        <v>558</v>
      </c>
      <c r="H11743" s="0" t="n">
        <v>1092863</v>
      </c>
      <c r="I11743" s="0" t="n">
        <v>258212</v>
      </c>
      <c r="J11743" s="0" t="n">
        <v>19342</v>
      </c>
    </row>
    <row r="11744" customFormat="false" ht="15" hidden="false" customHeight="false" outlineLevel="0" collapsed="false">
      <c r="A11744" s="0" t="n">
        <v>202506</v>
      </c>
      <c r="B11744" s="0" t="n">
        <v>202506</v>
      </c>
      <c r="C11744" s="37" t="s">
        <v>197</v>
      </c>
      <c r="D11744" s="37" t="s">
        <v>470</v>
      </c>
      <c r="E11744" s="0" t="n">
        <v>1</v>
      </c>
      <c r="F11744" s="38" t="s">
        <v>71</v>
      </c>
      <c r="G11744" s="37" t="s">
        <v>559</v>
      </c>
      <c r="H11744" s="0" t="n">
        <v>100736</v>
      </c>
      <c r="I11744" s="0" t="n">
        <v>40705</v>
      </c>
      <c r="J11744" s="0" t="n">
        <v>4442</v>
      </c>
    </row>
    <row r="11745" customFormat="false" ht="15" hidden="false" customHeight="false" outlineLevel="0" collapsed="false">
      <c r="A11745" s="0" t="n">
        <v>202506</v>
      </c>
      <c r="B11745" s="0" t="n">
        <v>202506</v>
      </c>
      <c r="C11745" s="37" t="s">
        <v>112</v>
      </c>
      <c r="D11745" s="37" t="s">
        <v>531</v>
      </c>
      <c r="E11745" s="0" t="n">
        <v>1</v>
      </c>
      <c r="F11745" s="38" t="s">
        <v>71</v>
      </c>
      <c r="G11745" s="37" t="s">
        <v>560</v>
      </c>
      <c r="H11745" s="0" t="n">
        <v>1183061</v>
      </c>
      <c r="I11745" s="0" t="n">
        <v>321279</v>
      </c>
      <c r="J11745" s="0" t="n">
        <v>75839</v>
      </c>
    </row>
    <row r="11746" customFormat="false" ht="15" hidden="false" customHeight="false" outlineLevel="0" collapsed="false">
      <c r="A11746" s="0" t="n">
        <v>202506</v>
      </c>
      <c r="B11746" s="0" t="n">
        <v>202506</v>
      </c>
      <c r="C11746" s="37" t="s">
        <v>109</v>
      </c>
      <c r="D11746" s="37" t="s">
        <v>561</v>
      </c>
      <c r="E11746" s="0" t="n">
        <v>1</v>
      </c>
      <c r="F11746" s="38" t="s">
        <v>71</v>
      </c>
      <c r="G11746" s="37" t="s">
        <v>562</v>
      </c>
      <c r="H11746" s="0" t="n">
        <v>7570574</v>
      </c>
      <c r="I11746" s="0" t="n">
        <v>1165019</v>
      </c>
      <c r="J11746" s="0" t="n">
        <v>200453</v>
      </c>
    </row>
    <row r="11747" customFormat="false" ht="15" hidden="false" customHeight="false" outlineLevel="0" collapsed="false">
      <c r="A11747" s="0" t="n">
        <v>202506</v>
      </c>
      <c r="B11747" s="0" t="n">
        <v>202506</v>
      </c>
      <c r="C11747" s="37" t="s">
        <v>149</v>
      </c>
      <c r="D11747" s="37" t="s">
        <v>385</v>
      </c>
      <c r="E11747" s="0" t="n">
        <v>1</v>
      </c>
      <c r="F11747" s="38" t="s">
        <v>71</v>
      </c>
      <c r="G11747" s="37" t="s">
        <v>563</v>
      </c>
      <c r="H11747" s="0" t="n">
        <v>1270718</v>
      </c>
      <c r="I11747" s="0" t="n">
        <v>321702</v>
      </c>
      <c r="J11747" s="0" t="n">
        <v>55588</v>
      </c>
    </row>
    <row r="11748" customFormat="false" ht="15" hidden="false" customHeight="false" outlineLevel="0" collapsed="false">
      <c r="A11748" s="0" t="n">
        <v>202506</v>
      </c>
      <c r="B11748" s="0" t="n">
        <v>202506</v>
      </c>
      <c r="C11748" s="37" t="s">
        <v>178</v>
      </c>
      <c r="D11748" s="37" t="s">
        <v>294</v>
      </c>
      <c r="E11748" s="0" t="n">
        <v>1</v>
      </c>
      <c r="F11748" s="38" t="s">
        <v>71</v>
      </c>
      <c r="G11748" s="37" t="s">
        <v>564</v>
      </c>
      <c r="H11748" s="0" t="n">
        <v>329472</v>
      </c>
      <c r="I11748" s="0" t="n">
        <v>87407</v>
      </c>
      <c r="J11748" s="0" t="n">
        <v>7564</v>
      </c>
    </row>
    <row r="11749" customFormat="false" ht="15" hidden="false" customHeight="false" outlineLevel="0" collapsed="false">
      <c r="A11749" s="0" t="n">
        <v>202506</v>
      </c>
      <c r="B11749" s="0" t="n">
        <v>202506</v>
      </c>
      <c r="C11749" s="37" t="s">
        <v>112</v>
      </c>
      <c r="D11749" s="37" t="s">
        <v>476</v>
      </c>
      <c r="E11749" s="0" t="n">
        <v>1</v>
      </c>
      <c r="F11749" s="38" t="s">
        <v>71</v>
      </c>
      <c r="G11749" s="37" t="s">
        <v>565</v>
      </c>
      <c r="H11749" s="0" t="n">
        <v>228840</v>
      </c>
      <c r="I11749" s="0" t="n">
        <v>71225</v>
      </c>
      <c r="J11749" s="0" t="n">
        <v>-1930</v>
      </c>
    </row>
    <row r="11750" customFormat="false" ht="15" hidden="false" customHeight="false" outlineLevel="0" collapsed="false">
      <c r="A11750" s="0" t="n">
        <v>202506</v>
      </c>
      <c r="B11750" s="0" t="n">
        <v>202506</v>
      </c>
      <c r="C11750" s="37" t="s">
        <v>158</v>
      </c>
      <c r="D11750" s="37" t="s">
        <v>145</v>
      </c>
      <c r="E11750" s="0" t="n">
        <v>1</v>
      </c>
      <c r="F11750" s="38" t="s">
        <v>71</v>
      </c>
      <c r="G11750" s="37" t="s">
        <v>566</v>
      </c>
      <c r="H11750" s="0" t="n">
        <v>290452</v>
      </c>
      <c r="I11750" s="0" t="n">
        <v>81805</v>
      </c>
      <c r="J11750" s="0" t="n">
        <v>-4958</v>
      </c>
    </row>
    <row r="11751" customFormat="false" ht="15" hidden="false" customHeight="false" outlineLevel="0" collapsed="false">
      <c r="A11751" s="0" t="n">
        <v>202506</v>
      </c>
      <c r="B11751" s="0" t="n">
        <v>202506</v>
      </c>
      <c r="C11751" s="37" t="s">
        <v>95</v>
      </c>
      <c r="D11751" s="37" t="s">
        <v>223</v>
      </c>
      <c r="E11751" s="0" t="n">
        <v>1</v>
      </c>
      <c r="F11751" s="38" t="s">
        <v>71</v>
      </c>
      <c r="G11751" s="37" t="s">
        <v>567</v>
      </c>
      <c r="H11751" s="0" t="n">
        <v>538207</v>
      </c>
      <c r="I11751" s="0" t="n">
        <v>158262</v>
      </c>
      <c r="J11751" s="0" t="n">
        <v>7893</v>
      </c>
    </row>
    <row r="11752" customFormat="false" ht="15" hidden="false" customHeight="false" outlineLevel="0" collapsed="false">
      <c r="A11752" s="0" t="n">
        <v>202506</v>
      </c>
      <c r="B11752" s="0" t="n">
        <v>202506</v>
      </c>
      <c r="C11752" s="37" t="s">
        <v>197</v>
      </c>
      <c r="D11752" s="37" t="s">
        <v>495</v>
      </c>
      <c r="E11752" s="0" t="n">
        <v>1</v>
      </c>
      <c r="F11752" s="38" t="s">
        <v>71</v>
      </c>
      <c r="G11752" s="37" t="s">
        <v>568</v>
      </c>
      <c r="H11752" s="0" t="n">
        <v>391981</v>
      </c>
      <c r="I11752" s="0" t="n">
        <v>171044</v>
      </c>
      <c r="J11752" s="0" t="n">
        <v>25647</v>
      </c>
    </row>
    <row r="11753" customFormat="false" ht="15" hidden="false" customHeight="false" outlineLevel="0" collapsed="false">
      <c r="A11753" s="0" t="n">
        <v>202506</v>
      </c>
      <c r="B11753" s="0" t="n">
        <v>202506</v>
      </c>
      <c r="C11753" s="37" t="s">
        <v>124</v>
      </c>
      <c r="D11753" s="37" t="s">
        <v>569</v>
      </c>
      <c r="E11753" s="0" t="n">
        <v>1</v>
      </c>
      <c r="F11753" s="38" t="s">
        <v>71</v>
      </c>
      <c r="G11753" s="37" t="s">
        <v>570</v>
      </c>
      <c r="H11753" s="0" t="n">
        <v>1748004</v>
      </c>
      <c r="I11753" s="0" t="n">
        <v>577470</v>
      </c>
      <c r="J11753" s="0" t="n">
        <v>17215</v>
      </c>
    </row>
    <row r="11754" customFormat="false" ht="15" hidden="false" customHeight="false" outlineLevel="0" collapsed="false">
      <c r="A11754" s="0" t="n">
        <v>202506</v>
      </c>
      <c r="B11754" s="0" t="n">
        <v>202506</v>
      </c>
      <c r="C11754" s="37" t="s">
        <v>136</v>
      </c>
      <c r="D11754" s="37" t="s">
        <v>571</v>
      </c>
      <c r="E11754" s="0" t="n">
        <v>1</v>
      </c>
      <c r="F11754" s="38" t="s">
        <v>71</v>
      </c>
      <c r="G11754" s="37" t="s">
        <v>572</v>
      </c>
      <c r="H11754" s="0" t="n">
        <v>80753</v>
      </c>
      <c r="I11754" s="0" t="n">
        <v>34338</v>
      </c>
      <c r="J11754" s="0" t="n">
        <v>4712</v>
      </c>
    </row>
    <row r="11755" customFormat="false" ht="15" hidden="false" customHeight="false" outlineLevel="0" collapsed="false">
      <c r="A11755" s="0" t="n">
        <v>202506</v>
      </c>
      <c r="B11755" s="0" t="n">
        <v>202506</v>
      </c>
      <c r="C11755" s="37" t="s">
        <v>149</v>
      </c>
      <c r="D11755" s="37" t="s">
        <v>116</v>
      </c>
      <c r="E11755" s="0" t="n">
        <v>1</v>
      </c>
      <c r="F11755" s="38" t="s">
        <v>71</v>
      </c>
      <c r="G11755" s="37" t="s">
        <v>573</v>
      </c>
      <c r="H11755" s="0" t="n">
        <v>1309068</v>
      </c>
      <c r="I11755" s="0" t="n">
        <v>515443</v>
      </c>
      <c r="J11755" s="0" t="n">
        <v>274</v>
      </c>
    </row>
    <row r="11756" customFormat="false" ht="15" hidden="false" customHeight="false" outlineLevel="0" collapsed="false">
      <c r="A11756" s="0" t="n">
        <v>202506</v>
      </c>
      <c r="B11756" s="0" t="n">
        <v>202506</v>
      </c>
      <c r="C11756" s="37" t="s">
        <v>158</v>
      </c>
      <c r="D11756" s="37" t="s">
        <v>476</v>
      </c>
      <c r="E11756" s="0" t="n">
        <v>1</v>
      </c>
      <c r="F11756" s="38" t="s">
        <v>71</v>
      </c>
      <c r="G11756" s="37" t="s">
        <v>574</v>
      </c>
      <c r="H11756" s="0" t="n">
        <v>435539</v>
      </c>
      <c r="I11756" s="0" t="n">
        <v>237091</v>
      </c>
      <c r="J11756" s="0" t="n">
        <v>3783</v>
      </c>
    </row>
    <row r="11757" customFormat="false" ht="15" hidden="false" customHeight="false" outlineLevel="0" collapsed="false">
      <c r="A11757" s="0" t="n">
        <v>202506</v>
      </c>
      <c r="B11757" s="0" t="n">
        <v>202506</v>
      </c>
      <c r="C11757" s="37" t="s">
        <v>106</v>
      </c>
      <c r="D11757" s="37" t="s">
        <v>237</v>
      </c>
      <c r="E11757" s="0" t="n">
        <v>1</v>
      </c>
      <c r="F11757" s="38" t="s">
        <v>71</v>
      </c>
      <c r="G11757" s="37" t="s">
        <v>575</v>
      </c>
      <c r="H11757" s="0" t="n">
        <v>711801</v>
      </c>
      <c r="I11757" s="0" t="n">
        <v>302920</v>
      </c>
      <c r="J11757" s="0" t="n">
        <v>66885</v>
      </c>
    </row>
    <row r="11758" customFormat="false" ht="15" hidden="false" customHeight="false" outlineLevel="0" collapsed="false">
      <c r="A11758" s="0" t="n">
        <v>202506</v>
      </c>
      <c r="B11758" s="0" t="n">
        <v>202506</v>
      </c>
      <c r="C11758" s="37" t="s">
        <v>152</v>
      </c>
      <c r="D11758" s="37" t="s">
        <v>445</v>
      </c>
      <c r="E11758" s="0" t="n">
        <v>1</v>
      </c>
      <c r="F11758" s="38" t="s">
        <v>71</v>
      </c>
      <c r="G11758" s="37" t="s">
        <v>576</v>
      </c>
      <c r="H11758" s="0" t="n">
        <v>160388</v>
      </c>
      <c r="I11758" s="0" t="n">
        <v>50156</v>
      </c>
      <c r="J11758" s="0" t="n">
        <v>7859</v>
      </c>
    </row>
    <row r="11759" customFormat="false" ht="15" hidden="false" customHeight="false" outlineLevel="0" collapsed="false">
      <c r="A11759" s="0" t="n">
        <v>202506</v>
      </c>
      <c r="B11759" s="0" t="n">
        <v>202506</v>
      </c>
      <c r="C11759" s="37" t="s">
        <v>112</v>
      </c>
      <c r="D11759" s="37" t="s">
        <v>367</v>
      </c>
      <c r="E11759" s="0" t="n">
        <v>1</v>
      </c>
      <c r="F11759" s="38" t="s">
        <v>71</v>
      </c>
      <c r="G11759" s="37" t="s">
        <v>577</v>
      </c>
      <c r="H11759" s="0" t="n">
        <v>2701202</v>
      </c>
      <c r="I11759" s="0" t="n">
        <v>779082</v>
      </c>
      <c r="J11759" s="0" t="n">
        <v>38449</v>
      </c>
    </row>
    <row r="11760" customFormat="false" ht="15" hidden="false" customHeight="false" outlineLevel="0" collapsed="false">
      <c r="A11760" s="0" t="n">
        <v>202506</v>
      </c>
      <c r="B11760" s="0" t="n">
        <v>202506</v>
      </c>
      <c r="C11760" s="37" t="s">
        <v>109</v>
      </c>
      <c r="D11760" s="37" t="s">
        <v>320</v>
      </c>
      <c r="E11760" s="0" t="n">
        <v>1</v>
      </c>
      <c r="F11760" s="38" t="s">
        <v>71</v>
      </c>
      <c r="G11760" s="37" t="s">
        <v>578</v>
      </c>
      <c r="H11760" s="0" t="n">
        <v>1938823</v>
      </c>
      <c r="I11760" s="0" t="n">
        <v>360929</v>
      </c>
      <c r="J11760" s="0" t="n">
        <v>-1103</v>
      </c>
    </row>
    <row r="11761" customFormat="false" ht="15" hidden="false" customHeight="false" outlineLevel="0" collapsed="false">
      <c r="A11761" s="0" t="n">
        <v>202506</v>
      </c>
      <c r="B11761" s="0" t="n">
        <v>202506</v>
      </c>
      <c r="C11761" s="37" t="s">
        <v>197</v>
      </c>
      <c r="D11761" s="37" t="s">
        <v>362</v>
      </c>
      <c r="E11761" s="0" t="n">
        <v>1</v>
      </c>
      <c r="F11761" s="38" t="s">
        <v>71</v>
      </c>
      <c r="G11761" s="37" t="s">
        <v>579</v>
      </c>
      <c r="H11761" s="0" t="n">
        <v>1356128</v>
      </c>
      <c r="I11761" s="0" t="n">
        <v>896024</v>
      </c>
      <c r="J11761" s="0" t="n">
        <v>156707</v>
      </c>
    </row>
    <row r="11762" customFormat="false" ht="15" hidden="false" customHeight="false" outlineLevel="0" collapsed="false">
      <c r="A11762" s="0" t="n">
        <v>202506</v>
      </c>
      <c r="B11762" s="0" t="n">
        <v>202506</v>
      </c>
      <c r="C11762" s="37" t="s">
        <v>106</v>
      </c>
      <c r="D11762" s="37" t="s">
        <v>280</v>
      </c>
      <c r="E11762" s="0" t="n">
        <v>1</v>
      </c>
      <c r="F11762" s="38" t="s">
        <v>71</v>
      </c>
      <c r="G11762" s="37" t="s">
        <v>580</v>
      </c>
      <c r="H11762" s="0" t="n">
        <v>72445</v>
      </c>
      <c r="I11762" s="0" t="n">
        <v>13616</v>
      </c>
      <c r="J11762" s="0" t="n">
        <v>2283</v>
      </c>
    </row>
    <row r="11763" customFormat="false" ht="15" hidden="false" customHeight="false" outlineLevel="0" collapsed="false">
      <c r="A11763" s="0" t="n">
        <v>202506</v>
      </c>
      <c r="B11763" s="0" t="n">
        <v>202506</v>
      </c>
      <c r="C11763" s="37" t="s">
        <v>136</v>
      </c>
      <c r="D11763" s="37" t="s">
        <v>208</v>
      </c>
      <c r="E11763" s="0" t="n">
        <v>1</v>
      </c>
      <c r="F11763" s="38" t="s">
        <v>71</v>
      </c>
      <c r="G11763" s="37" t="s">
        <v>581</v>
      </c>
      <c r="H11763" s="0" t="n">
        <v>1401666</v>
      </c>
      <c r="I11763" s="0" t="n">
        <v>365649</v>
      </c>
      <c r="J11763" s="0" t="n">
        <v>52624</v>
      </c>
    </row>
    <row r="11764" customFormat="false" ht="15" hidden="false" customHeight="false" outlineLevel="0" collapsed="false">
      <c r="A11764" s="0" t="n">
        <v>202506</v>
      </c>
      <c r="B11764" s="0" t="n">
        <v>202506</v>
      </c>
      <c r="C11764" s="37" t="s">
        <v>124</v>
      </c>
      <c r="D11764" s="37" t="s">
        <v>212</v>
      </c>
      <c r="E11764" s="0" t="n">
        <v>1</v>
      </c>
      <c r="F11764" s="38" t="s">
        <v>71</v>
      </c>
      <c r="G11764" s="37" t="s">
        <v>582</v>
      </c>
      <c r="H11764" s="0" t="n">
        <v>774725</v>
      </c>
      <c r="I11764" s="0" t="n">
        <v>480737</v>
      </c>
      <c r="J11764" s="0" t="n">
        <v>29910</v>
      </c>
    </row>
    <row r="11765" customFormat="false" ht="15" hidden="false" customHeight="false" outlineLevel="0" collapsed="false">
      <c r="A11765" s="0" t="n">
        <v>202506</v>
      </c>
      <c r="B11765" s="0" t="n">
        <v>202506</v>
      </c>
      <c r="C11765" s="37" t="s">
        <v>109</v>
      </c>
      <c r="D11765" s="37" t="s">
        <v>482</v>
      </c>
      <c r="E11765" s="0" t="n">
        <v>1</v>
      </c>
      <c r="F11765" s="38" t="s">
        <v>71</v>
      </c>
      <c r="G11765" s="37" t="s">
        <v>583</v>
      </c>
      <c r="H11765" s="0" t="n">
        <v>69568</v>
      </c>
      <c r="I11765" s="0" t="n">
        <v>11071</v>
      </c>
      <c r="J11765" s="0" t="n">
        <v>-326</v>
      </c>
    </row>
    <row r="11766" customFormat="false" ht="15" hidden="false" customHeight="false" outlineLevel="0" collapsed="false">
      <c r="A11766" s="0" t="n">
        <v>202506</v>
      </c>
      <c r="B11766" s="0" t="n">
        <v>202506</v>
      </c>
      <c r="C11766" s="37" t="s">
        <v>178</v>
      </c>
      <c r="D11766" s="37" t="s">
        <v>216</v>
      </c>
      <c r="E11766" s="0" t="n">
        <v>1</v>
      </c>
      <c r="F11766" s="38" t="s">
        <v>71</v>
      </c>
      <c r="G11766" s="37" t="s">
        <v>584</v>
      </c>
      <c r="H11766" s="0" t="n">
        <v>546549</v>
      </c>
      <c r="I11766" s="0" t="n">
        <v>121414</v>
      </c>
      <c r="J11766" s="0" t="n">
        <v>9533</v>
      </c>
    </row>
    <row r="11767" customFormat="false" ht="15" hidden="false" customHeight="false" outlineLevel="0" collapsed="false">
      <c r="A11767" s="0" t="n">
        <v>202506</v>
      </c>
      <c r="B11767" s="0" t="n">
        <v>202506</v>
      </c>
      <c r="C11767" s="37" t="s">
        <v>95</v>
      </c>
      <c r="D11767" s="37" t="s">
        <v>383</v>
      </c>
      <c r="E11767" s="0" t="n">
        <v>1</v>
      </c>
      <c r="F11767" s="38" t="s">
        <v>71</v>
      </c>
      <c r="G11767" s="37" t="s">
        <v>585</v>
      </c>
      <c r="H11767" s="0" t="n">
        <v>768559</v>
      </c>
      <c r="I11767" s="0" t="n">
        <v>411898</v>
      </c>
      <c r="J11767" s="0" t="n">
        <v>90931</v>
      </c>
    </row>
    <row r="11768" customFormat="false" ht="15" hidden="false" customHeight="false" outlineLevel="0" collapsed="false">
      <c r="A11768" s="0" t="n">
        <v>202506</v>
      </c>
      <c r="B11768" s="0" t="n">
        <v>202506</v>
      </c>
      <c r="C11768" s="37" t="s">
        <v>106</v>
      </c>
      <c r="D11768" s="37" t="s">
        <v>586</v>
      </c>
      <c r="E11768" s="0" t="n">
        <v>1</v>
      </c>
      <c r="F11768" s="38" t="s">
        <v>71</v>
      </c>
      <c r="G11768" s="37" t="s">
        <v>587</v>
      </c>
      <c r="H11768" s="0" t="n">
        <v>1070170</v>
      </c>
      <c r="I11768" s="0" t="n">
        <v>463664</v>
      </c>
      <c r="J11768" s="0" t="n">
        <v>-5056</v>
      </c>
    </row>
    <row r="11769" customFormat="false" ht="15" hidden="false" customHeight="false" outlineLevel="0" collapsed="false">
      <c r="A11769" s="0" t="n">
        <v>202506</v>
      </c>
      <c r="B11769" s="0" t="n">
        <v>202506</v>
      </c>
      <c r="C11769" s="37" t="s">
        <v>178</v>
      </c>
      <c r="D11769" s="37" t="s">
        <v>356</v>
      </c>
      <c r="E11769" s="0" t="n">
        <v>1</v>
      </c>
      <c r="F11769" s="38" t="s">
        <v>71</v>
      </c>
      <c r="G11769" s="37" t="s">
        <v>588</v>
      </c>
      <c r="H11769" s="0" t="n">
        <v>883921</v>
      </c>
      <c r="I11769" s="0" t="n">
        <v>268762</v>
      </c>
      <c r="J11769" s="0" t="n">
        <v>22776</v>
      </c>
    </row>
    <row r="11770" customFormat="false" ht="15" hidden="false" customHeight="false" outlineLevel="0" collapsed="false">
      <c r="A11770" s="0" t="n">
        <v>202506</v>
      </c>
      <c r="B11770" s="0" t="n">
        <v>202506</v>
      </c>
      <c r="C11770" s="37" t="s">
        <v>124</v>
      </c>
      <c r="D11770" s="37" t="s">
        <v>367</v>
      </c>
      <c r="E11770" s="0" t="n">
        <v>1</v>
      </c>
      <c r="F11770" s="38" t="s">
        <v>71</v>
      </c>
      <c r="G11770" s="37" t="s">
        <v>589</v>
      </c>
      <c r="H11770" s="0" t="n">
        <v>695065</v>
      </c>
      <c r="I11770" s="0" t="n">
        <v>398013</v>
      </c>
      <c r="J11770" s="0" t="n">
        <v>96948</v>
      </c>
    </row>
    <row r="11771" customFormat="false" ht="15" hidden="false" customHeight="false" outlineLevel="0" collapsed="false">
      <c r="A11771" s="0" t="n">
        <v>202506</v>
      </c>
      <c r="B11771" s="0" t="n">
        <v>202506</v>
      </c>
      <c r="C11771" s="37" t="s">
        <v>101</v>
      </c>
      <c r="D11771" s="37" t="s">
        <v>590</v>
      </c>
      <c r="E11771" s="0" t="n">
        <v>1</v>
      </c>
      <c r="F11771" s="38" t="s">
        <v>71</v>
      </c>
      <c r="G11771" s="37" t="s">
        <v>591</v>
      </c>
      <c r="H11771" s="0" t="n">
        <v>2673582</v>
      </c>
      <c r="I11771" s="0" t="n">
        <v>1049968</v>
      </c>
      <c r="J11771" s="0" t="n">
        <v>52054</v>
      </c>
    </row>
    <row r="11772" customFormat="false" ht="15" hidden="false" customHeight="false" outlineLevel="0" collapsed="false">
      <c r="A11772" s="0" t="n">
        <v>202506</v>
      </c>
      <c r="B11772" s="0" t="n">
        <v>202506</v>
      </c>
      <c r="C11772" s="37" t="s">
        <v>112</v>
      </c>
      <c r="D11772" s="37" t="s">
        <v>141</v>
      </c>
      <c r="E11772" s="0" t="n">
        <v>1</v>
      </c>
      <c r="F11772" s="38" t="s">
        <v>71</v>
      </c>
      <c r="G11772" s="37" t="s">
        <v>592</v>
      </c>
      <c r="H11772" s="0" t="n">
        <v>2430506</v>
      </c>
      <c r="I11772" s="0" t="n">
        <v>896282</v>
      </c>
      <c r="J11772" s="0" t="n">
        <v>60277</v>
      </c>
    </row>
    <row r="11773" customFormat="false" ht="15" hidden="false" customHeight="false" outlineLevel="0" collapsed="false">
      <c r="A11773" s="0" t="n">
        <v>202506</v>
      </c>
      <c r="B11773" s="0" t="n">
        <v>202506</v>
      </c>
      <c r="C11773" s="37" t="s">
        <v>149</v>
      </c>
      <c r="D11773" s="37" t="s">
        <v>113</v>
      </c>
      <c r="E11773" s="0" t="n">
        <v>1</v>
      </c>
      <c r="F11773" s="38" t="s">
        <v>71</v>
      </c>
      <c r="G11773" s="37" t="s">
        <v>593</v>
      </c>
      <c r="H11773" s="0" t="n">
        <v>16069</v>
      </c>
      <c r="I11773" s="0" t="n">
        <v>6739</v>
      </c>
      <c r="J11773" s="0" t="n">
        <v>-371</v>
      </c>
    </row>
    <row r="11774" customFormat="false" ht="15" hidden="false" customHeight="false" outlineLevel="0" collapsed="false">
      <c r="A11774" s="0" t="n">
        <v>202506</v>
      </c>
      <c r="B11774" s="0" t="n">
        <v>202506</v>
      </c>
      <c r="C11774" s="37" t="s">
        <v>178</v>
      </c>
      <c r="D11774" s="37" t="s">
        <v>102</v>
      </c>
      <c r="E11774" s="0" t="n">
        <v>1</v>
      </c>
      <c r="F11774" s="38" t="s">
        <v>71</v>
      </c>
      <c r="G11774" s="37" t="s">
        <v>594</v>
      </c>
      <c r="H11774" s="0" t="n">
        <v>384554</v>
      </c>
      <c r="I11774" s="0" t="n">
        <v>40105</v>
      </c>
      <c r="J11774" s="0" t="n">
        <v>5708</v>
      </c>
    </row>
    <row r="11775" customFormat="false" ht="15" hidden="false" customHeight="false" outlineLevel="0" collapsed="false">
      <c r="A11775" s="0" t="n">
        <v>202506</v>
      </c>
      <c r="B11775" s="0" t="n">
        <v>202506</v>
      </c>
      <c r="C11775" s="37" t="s">
        <v>98</v>
      </c>
      <c r="D11775" s="37" t="s">
        <v>102</v>
      </c>
      <c r="E11775" s="0" t="n">
        <v>1</v>
      </c>
      <c r="F11775" s="38" t="s">
        <v>71</v>
      </c>
      <c r="G11775" s="37" t="s">
        <v>595</v>
      </c>
      <c r="H11775" s="0" t="n">
        <v>564804</v>
      </c>
      <c r="I11775" s="0" t="n">
        <v>241740</v>
      </c>
      <c r="J11775" s="0" t="n">
        <v>1436</v>
      </c>
    </row>
    <row r="11776" customFormat="false" ht="15" hidden="false" customHeight="false" outlineLevel="0" collapsed="false">
      <c r="A11776" s="0" t="n">
        <v>202506</v>
      </c>
      <c r="B11776" s="0" t="n">
        <v>202506</v>
      </c>
      <c r="C11776" s="37" t="s">
        <v>184</v>
      </c>
      <c r="D11776" s="37" t="s">
        <v>163</v>
      </c>
      <c r="E11776" s="0" t="n">
        <v>1</v>
      </c>
      <c r="F11776" s="38" t="s">
        <v>71</v>
      </c>
      <c r="G11776" s="37" t="s">
        <v>596</v>
      </c>
      <c r="H11776" s="0" t="n">
        <v>53791</v>
      </c>
      <c r="I11776" s="0" t="n">
        <v>14857</v>
      </c>
      <c r="J11776" s="0" t="n">
        <v>-1121</v>
      </c>
    </row>
    <row r="11777" customFormat="false" ht="15" hidden="false" customHeight="false" outlineLevel="0" collapsed="false">
      <c r="A11777" s="0" t="n">
        <v>202506</v>
      </c>
      <c r="B11777" s="0" t="n">
        <v>202506</v>
      </c>
      <c r="C11777" s="37" t="s">
        <v>184</v>
      </c>
      <c r="D11777" s="37" t="s">
        <v>380</v>
      </c>
      <c r="E11777" s="0" t="n">
        <v>1</v>
      </c>
      <c r="F11777" s="38" t="s">
        <v>71</v>
      </c>
      <c r="G11777" s="37" t="s">
        <v>597</v>
      </c>
      <c r="H11777" s="0" t="n">
        <v>457962</v>
      </c>
      <c r="I11777" s="0" t="n">
        <v>120264</v>
      </c>
      <c r="J11777" s="0" t="n">
        <v>-1847</v>
      </c>
    </row>
    <row r="11778" customFormat="false" ht="15" hidden="false" customHeight="false" outlineLevel="0" collapsed="false">
      <c r="A11778" s="0" t="n">
        <v>202506</v>
      </c>
      <c r="B11778" s="0" t="n">
        <v>202506</v>
      </c>
      <c r="C11778" s="37" t="s">
        <v>98</v>
      </c>
      <c r="D11778" s="37" t="s">
        <v>380</v>
      </c>
      <c r="E11778" s="0" t="n">
        <v>1</v>
      </c>
      <c r="F11778" s="38" t="s">
        <v>71</v>
      </c>
      <c r="G11778" s="37" t="s">
        <v>598</v>
      </c>
      <c r="H11778" s="0" t="n">
        <v>2407249</v>
      </c>
      <c r="I11778" s="0" t="n">
        <v>652871</v>
      </c>
      <c r="J11778" s="0" t="n">
        <v>65839</v>
      </c>
    </row>
    <row r="11779" customFormat="false" ht="15" hidden="false" customHeight="false" outlineLevel="0" collapsed="false">
      <c r="A11779" s="0" t="n">
        <v>202506</v>
      </c>
      <c r="B11779" s="0" t="n">
        <v>202506</v>
      </c>
      <c r="C11779" s="37" t="s">
        <v>109</v>
      </c>
      <c r="D11779" s="37" t="s">
        <v>372</v>
      </c>
      <c r="E11779" s="0" t="n">
        <v>1</v>
      </c>
      <c r="F11779" s="38" t="s">
        <v>71</v>
      </c>
      <c r="G11779" s="37" t="s">
        <v>599</v>
      </c>
      <c r="H11779" s="0" t="n">
        <v>195835</v>
      </c>
      <c r="I11779" s="0" t="n">
        <v>57386</v>
      </c>
      <c r="J11779" s="0" t="n">
        <v>-4477</v>
      </c>
    </row>
    <row r="11780" customFormat="false" ht="15" hidden="false" customHeight="false" outlineLevel="0" collapsed="false">
      <c r="A11780" s="0" t="n">
        <v>202506</v>
      </c>
      <c r="B11780" s="0" t="n">
        <v>202506</v>
      </c>
      <c r="C11780" s="37" t="s">
        <v>152</v>
      </c>
      <c r="D11780" s="37" t="s">
        <v>220</v>
      </c>
      <c r="E11780" s="0" t="n">
        <v>1</v>
      </c>
      <c r="F11780" s="38" t="s">
        <v>71</v>
      </c>
      <c r="G11780" s="37" t="s">
        <v>600</v>
      </c>
      <c r="H11780" s="0" t="n">
        <v>1158142</v>
      </c>
      <c r="I11780" s="0" t="n">
        <v>491158</v>
      </c>
      <c r="J11780" s="0" t="n">
        <v>-28773</v>
      </c>
    </row>
    <row r="11781" customFormat="false" ht="15" hidden="false" customHeight="false" outlineLevel="0" collapsed="false">
      <c r="A11781" s="0" t="n">
        <v>202506</v>
      </c>
      <c r="B11781" s="0" t="n">
        <v>202506</v>
      </c>
      <c r="C11781" s="37" t="s">
        <v>149</v>
      </c>
      <c r="D11781" s="37" t="s">
        <v>216</v>
      </c>
      <c r="E11781" s="0" t="n">
        <v>1</v>
      </c>
      <c r="F11781" s="38" t="s">
        <v>71</v>
      </c>
      <c r="G11781" s="37" t="s">
        <v>601</v>
      </c>
      <c r="H11781" s="0" t="n">
        <v>158210</v>
      </c>
      <c r="I11781" s="0" t="n">
        <v>38495</v>
      </c>
      <c r="J11781" s="0" t="n">
        <v>5233</v>
      </c>
    </row>
    <row r="11782" customFormat="false" ht="15" hidden="false" customHeight="false" outlineLevel="0" collapsed="false">
      <c r="A11782" s="0" t="n">
        <v>202506</v>
      </c>
      <c r="B11782" s="0" t="n">
        <v>202506</v>
      </c>
      <c r="C11782" s="37" t="s">
        <v>124</v>
      </c>
      <c r="D11782" s="37" t="s">
        <v>249</v>
      </c>
      <c r="E11782" s="0" t="n">
        <v>1</v>
      </c>
      <c r="F11782" s="38" t="s">
        <v>71</v>
      </c>
      <c r="G11782" s="37" t="s">
        <v>602</v>
      </c>
      <c r="H11782" s="0" t="n">
        <v>323038</v>
      </c>
      <c r="I11782" s="0" t="n">
        <v>548834</v>
      </c>
      <c r="J11782" s="0" t="n">
        <v>39934</v>
      </c>
    </row>
    <row r="11783" customFormat="false" ht="15" hidden="false" customHeight="false" outlineLevel="0" collapsed="false">
      <c r="A11783" s="0" t="n">
        <v>202506</v>
      </c>
      <c r="B11783" s="0" t="n">
        <v>202506</v>
      </c>
      <c r="C11783" s="37" t="s">
        <v>115</v>
      </c>
      <c r="D11783" s="37" t="s">
        <v>603</v>
      </c>
      <c r="E11783" s="0" t="n">
        <v>1</v>
      </c>
      <c r="F11783" s="38" t="s">
        <v>71</v>
      </c>
      <c r="G11783" s="37" t="s">
        <v>604</v>
      </c>
      <c r="H11783" s="0" t="n">
        <v>2496762</v>
      </c>
      <c r="I11783" s="0" t="n">
        <v>267496</v>
      </c>
      <c r="J11783" s="0" t="n">
        <v>-3049</v>
      </c>
    </row>
    <row r="11784" customFormat="false" ht="15" hidden="false" customHeight="false" outlineLevel="0" collapsed="false">
      <c r="A11784" s="0" t="n">
        <v>202506</v>
      </c>
      <c r="B11784" s="0" t="n">
        <v>202506</v>
      </c>
      <c r="C11784" s="37" t="s">
        <v>158</v>
      </c>
      <c r="D11784" s="37" t="s">
        <v>519</v>
      </c>
      <c r="E11784" s="0" t="n">
        <v>1</v>
      </c>
      <c r="F11784" s="38" t="s">
        <v>71</v>
      </c>
      <c r="G11784" s="37" t="s">
        <v>605</v>
      </c>
      <c r="H11784" s="0" t="n">
        <v>311185</v>
      </c>
      <c r="I11784" s="0" t="n">
        <v>120676</v>
      </c>
      <c r="J11784" s="0" t="n">
        <v>5777</v>
      </c>
    </row>
    <row r="11785" customFormat="false" ht="15" hidden="false" customHeight="false" outlineLevel="0" collapsed="false">
      <c r="A11785" s="0" t="n">
        <v>202506</v>
      </c>
      <c r="B11785" s="0" t="n">
        <v>202506</v>
      </c>
      <c r="C11785" s="37" t="s">
        <v>106</v>
      </c>
      <c r="D11785" s="37" t="s">
        <v>606</v>
      </c>
      <c r="E11785" s="0" t="n">
        <v>1</v>
      </c>
      <c r="F11785" s="38" t="s">
        <v>71</v>
      </c>
      <c r="G11785" s="37" t="s">
        <v>607</v>
      </c>
      <c r="H11785" s="0" t="n">
        <v>961182</v>
      </c>
      <c r="I11785" s="0" t="n">
        <v>171048</v>
      </c>
      <c r="J11785" s="0" t="n">
        <v>43415</v>
      </c>
    </row>
    <row r="11786" customFormat="false" ht="15" hidden="false" customHeight="false" outlineLevel="0" collapsed="false">
      <c r="A11786" s="0" t="n">
        <v>202506</v>
      </c>
      <c r="B11786" s="0" t="n">
        <v>202506</v>
      </c>
      <c r="C11786" s="37" t="s">
        <v>152</v>
      </c>
      <c r="D11786" s="37" t="s">
        <v>608</v>
      </c>
      <c r="E11786" s="0" t="n">
        <v>1</v>
      </c>
      <c r="F11786" s="38" t="s">
        <v>71</v>
      </c>
      <c r="G11786" s="37" t="s">
        <v>609</v>
      </c>
      <c r="H11786" s="0" t="n">
        <v>51909</v>
      </c>
      <c r="I11786" s="0" t="n">
        <v>17224</v>
      </c>
      <c r="J11786" s="0" t="n">
        <v>3586</v>
      </c>
    </row>
    <row r="11787" customFormat="false" ht="15" hidden="false" customHeight="false" outlineLevel="0" collapsed="false">
      <c r="A11787" s="0" t="n">
        <v>202506</v>
      </c>
      <c r="B11787" s="0" t="n">
        <v>202506</v>
      </c>
      <c r="C11787" s="37" t="s">
        <v>109</v>
      </c>
      <c r="D11787" s="37" t="s">
        <v>393</v>
      </c>
      <c r="E11787" s="0" t="n">
        <v>1</v>
      </c>
      <c r="F11787" s="38" t="s">
        <v>71</v>
      </c>
      <c r="G11787" s="37" t="s">
        <v>610</v>
      </c>
      <c r="H11787" s="0" t="n">
        <v>5796251</v>
      </c>
      <c r="I11787" s="0" t="n">
        <v>954219</v>
      </c>
      <c r="J11787" s="0" t="n">
        <v>66086</v>
      </c>
    </row>
    <row r="11788" customFormat="false" ht="15" hidden="false" customHeight="false" outlineLevel="0" collapsed="false">
      <c r="A11788" s="0" t="n">
        <v>202506</v>
      </c>
      <c r="B11788" s="0" t="n">
        <v>202506</v>
      </c>
      <c r="C11788" s="37" t="s">
        <v>178</v>
      </c>
      <c r="D11788" s="37" t="s">
        <v>320</v>
      </c>
      <c r="E11788" s="0" t="n">
        <v>1</v>
      </c>
      <c r="F11788" s="38" t="s">
        <v>71</v>
      </c>
      <c r="G11788" s="37" t="s">
        <v>611</v>
      </c>
      <c r="H11788" s="0" t="n">
        <v>1175955</v>
      </c>
      <c r="I11788" s="0" t="n">
        <v>384325</v>
      </c>
      <c r="J11788" s="0" t="n">
        <v>62114</v>
      </c>
    </row>
    <row r="11789" customFormat="false" ht="15" hidden="false" customHeight="false" outlineLevel="0" collapsed="false">
      <c r="A11789" s="0" t="n">
        <v>202506</v>
      </c>
      <c r="B11789" s="0" t="n">
        <v>202506</v>
      </c>
      <c r="C11789" s="37" t="s">
        <v>101</v>
      </c>
      <c r="D11789" s="37" t="s">
        <v>104</v>
      </c>
      <c r="E11789" s="0" t="n">
        <v>1</v>
      </c>
      <c r="F11789" s="38" t="s">
        <v>71</v>
      </c>
      <c r="G11789" s="37" t="s">
        <v>612</v>
      </c>
      <c r="H11789" s="0" t="n">
        <v>679557</v>
      </c>
      <c r="I11789" s="0" t="n">
        <v>337276</v>
      </c>
      <c r="J11789" s="0" t="n">
        <v>31063</v>
      </c>
    </row>
    <row r="11790" customFormat="false" ht="15" hidden="false" customHeight="false" outlineLevel="0" collapsed="false">
      <c r="A11790" s="0" t="n">
        <v>202506</v>
      </c>
      <c r="B11790" s="0" t="n">
        <v>202506</v>
      </c>
      <c r="C11790" s="37" t="s">
        <v>124</v>
      </c>
      <c r="D11790" s="37" t="s">
        <v>362</v>
      </c>
      <c r="E11790" s="0" t="n">
        <v>1</v>
      </c>
      <c r="F11790" s="38" t="s">
        <v>71</v>
      </c>
      <c r="G11790" s="37" t="s">
        <v>613</v>
      </c>
      <c r="H11790" s="0" t="n">
        <v>1407133</v>
      </c>
      <c r="I11790" s="0" t="n">
        <v>338925</v>
      </c>
      <c r="J11790" s="0" t="n">
        <v>-33018</v>
      </c>
    </row>
    <row r="11791" customFormat="false" ht="15" hidden="false" customHeight="false" outlineLevel="0" collapsed="false">
      <c r="A11791" s="0" t="n">
        <v>202506</v>
      </c>
      <c r="B11791" s="0" t="n">
        <v>202506</v>
      </c>
      <c r="C11791" s="37" t="s">
        <v>136</v>
      </c>
      <c r="D11791" s="37" t="s">
        <v>603</v>
      </c>
      <c r="E11791" s="0" t="n">
        <v>1</v>
      </c>
      <c r="F11791" s="38" t="s">
        <v>71</v>
      </c>
      <c r="G11791" s="37" t="s">
        <v>614</v>
      </c>
      <c r="H11791" s="0" t="n">
        <v>73436</v>
      </c>
      <c r="I11791" s="0" t="n">
        <v>13063</v>
      </c>
      <c r="J11791" s="0" t="n">
        <v>-1506</v>
      </c>
    </row>
    <row r="11792" customFormat="false" ht="15" hidden="false" customHeight="false" outlineLevel="0" collapsed="false">
      <c r="A11792" s="0" t="n">
        <v>202506</v>
      </c>
      <c r="B11792" s="0" t="n">
        <v>202506</v>
      </c>
      <c r="C11792" s="37" t="s">
        <v>152</v>
      </c>
      <c r="D11792" s="37" t="s">
        <v>387</v>
      </c>
      <c r="E11792" s="0" t="n">
        <v>1</v>
      </c>
      <c r="F11792" s="38" t="s">
        <v>71</v>
      </c>
      <c r="G11792" s="37" t="s">
        <v>615</v>
      </c>
      <c r="H11792" s="0" t="n">
        <v>2049168</v>
      </c>
      <c r="I11792" s="0" t="n">
        <v>740225</v>
      </c>
      <c r="J11792" s="0" t="n">
        <v>-8093</v>
      </c>
    </row>
    <row r="11793" customFormat="false" ht="15" hidden="false" customHeight="false" outlineLevel="0" collapsed="false">
      <c r="A11793" s="0" t="n">
        <v>202506</v>
      </c>
      <c r="B11793" s="0" t="n">
        <v>202506</v>
      </c>
      <c r="C11793" s="37" t="s">
        <v>178</v>
      </c>
      <c r="D11793" s="37" t="s">
        <v>616</v>
      </c>
      <c r="E11793" s="0" t="n">
        <v>1</v>
      </c>
      <c r="F11793" s="38" t="s">
        <v>71</v>
      </c>
      <c r="G11793" s="37" t="s">
        <v>617</v>
      </c>
      <c r="H11793" s="0" t="n">
        <v>489660</v>
      </c>
      <c r="I11793" s="0" t="n">
        <v>282159</v>
      </c>
      <c r="J11793" s="0" t="n">
        <v>-21889</v>
      </c>
    </row>
    <row r="11794" customFormat="false" ht="15" hidden="false" customHeight="false" outlineLevel="0" collapsed="false">
      <c r="A11794" s="0" t="n">
        <v>202506</v>
      </c>
      <c r="B11794" s="0" t="n">
        <v>202506</v>
      </c>
      <c r="C11794" s="37" t="s">
        <v>106</v>
      </c>
      <c r="D11794" s="37" t="s">
        <v>618</v>
      </c>
      <c r="E11794" s="0" t="n">
        <v>1</v>
      </c>
      <c r="F11794" s="38" t="s">
        <v>71</v>
      </c>
      <c r="G11794" s="37" t="s">
        <v>619</v>
      </c>
      <c r="H11794" s="0" t="n">
        <v>479649</v>
      </c>
      <c r="I11794" s="0" t="n">
        <v>101166</v>
      </c>
      <c r="J11794" s="0" t="n">
        <v>10841</v>
      </c>
    </row>
    <row r="11795" customFormat="false" ht="15" hidden="false" customHeight="false" outlineLevel="0" collapsed="false">
      <c r="A11795" s="0" t="n">
        <v>202506</v>
      </c>
      <c r="B11795" s="0" t="n">
        <v>202506</v>
      </c>
      <c r="C11795" s="37" t="s">
        <v>184</v>
      </c>
      <c r="D11795" s="37" t="s">
        <v>231</v>
      </c>
      <c r="E11795" s="0" t="n">
        <v>1</v>
      </c>
      <c r="F11795" s="38" t="s">
        <v>71</v>
      </c>
      <c r="G11795" s="37" t="s">
        <v>620</v>
      </c>
      <c r="H11795" s="0" t="n">
        <v>300321</v>
      </c>
      <c r="I11795" s="0" t="n">
        <v>91040</v>
      </c>
      <c r="J11795" s="0" t="n">
        <v>2277</v>
      </c>
    </row>
    <row r="11796" customFormat="false" ht="15" hidden="false" customHeight="false" outlineLevel="0" collapsed="false">
      <c r="A11796" s="0" t="n">
        <v>202506</v>
      </c>
      <c r="B11796" s="0" t="n">
        <v>202506</v>
      </c>
      <c r="C11796" s="37" t="s">
        <v>124</v>
      </c>
      <c r="D11796" s="37" t="s">
        <v>467</v>
      </c>
      <c r="E11796" s="0" t="n">
        <v>1</v>
      </c>
      <c r="F11796" s="38" t="s">
        <v>71</v>
      </c>
      <c r="G11796" s="37" t="s">
        <v>621</v>
      </c>
      <c r="H11796" s="0" t="n">
        <v>335769</v>
      </c>
      <c r="I11796" s="0" t="n">
        <v>181903</v>
      </c>
      <c r="J11796" s="0" t="n">
        <v>22289</v>
      </c>
    </row>
    <row r="11797" customFormat="false" ht="15" hidden="false" customHeight="false" outlineLevel="0" collapsed="false">
      <c r="A11797" s="0" t="n">
        <v>202506</v>
      </c>
      <c r="B11797" s="0" t="n">
        <v>202506</v>
      </c>
      <c r="C11797" s="37" t="s">
        <v>112</v>
      </c>
      <c r="D11797" s="37" t="s">
        <v>324</v>
      </c>
      <c r="E11797" s="0" t="n">
        <v>1</v>
      </c>
      <c r="F11797" s="38" t="s">
        <v>71</v>
      </c>
      <c r="G11797" s="37" t="s">
        <v>622</v>
      </c>
      <c r="H11797" s="0" t="n">
        <v>2174406</v>
      </c>
      <c r="I11797" s="0" t="n">
        <v>1048778</v>
      </c>
      <c r="J11797" s="0" t="n">
        <v>130121</v>
      </c>
    </row>
    <row r="11798" customFormat="false" ht="15" hidden="false" customHeight="false" outlineLevel="0" collapsed="false">
      <c r="A11798" s="0" t="n">
        <v>202506</v>
      </c>
      <c r="B11798" s="0" t="n">
        <v>202506</v>
      </c>
      <c r="C11798" s="37" t="s">
        <v>106</v>
      </c>
      <c r="D11798" s="37" t="s">
        <v>623</v>
      </c>
      <c r="E11798" s="0" t="n">
        <v>1</v>
      </c>
      <c r="F11798" s="38" t="s">
        <v>71</v>
      </c>
      <c r="G11798" s="37" t="s">
        <v>624</v>
      </c>
      <c r="H11798" s="0" t="n">
        <v>586779</v>
      </c>
      <c r="I11798" s="0" t="n">
        <v>283362</v>
      </c>
      <c r="J11798" s="0" t="n">
        <v>42222</v>
      </c>
    </row>
    <row r="11799" customFormat="false" ht="15" hidden="false" customHeight="false" outlineLevel="0" collapsed="false">
      <c r="A11799" s="0" t="n">
        <v>202506</v>
      </c>
      <c r="B11799" s="0" t="n">
        <v>202506</v>
      </c>
      <c r="C11799" s="37" t="s">
        <v>95</v>
      </c>
      <c r="D11799" s="37" t="s">
        <v>320</v>
      </c>
      <c r="E11799" s="0" t="n">
        <v>1</v>
      </c>
      <c r="F11799" s="38" t="s">
        <v>71</v>
      </c>
      <c r="G11799" s="37" t="s">
        <v>625</v>
      </c>
      <c r="H11799" s="0" t="n">
        <v>1084670</v>
      </c>
      <c r="I11799" s="0" t="n">
        <v>254538</v>
      </c>
      <c r="J11799" s="0" t="n">
        <v>-3325</v>
      </c>
    </row>
    <row r="11800" customFormat="false" ht="15" hidden="false" customHeight="false" outlineLevel="0" collapsed="false">
      <c r="A11800" s="0" t="n">
        <v>202506</v>
      </c>
      <c r="B11800" s="0" t="n">
        <v>202506</v>
      </c>
      <c r="C11800" s="37" t="s">
        <v>197</v>
      </c>
      <c r="D11800" s="37" t="s">
        <v>626</v>
      </c>
      <c r="E11800" s="0" t="n">
        <v>1</v>
      </c>
      <c r="F11800" s="38" t="s">
        <v>71</v>
      </c>
      <c r="G11800" s="37" t="s">
        <v>627</v>
      </c>
      <c r="H11800" s="0" t="n">
        <v>645500</v>
      </c>
      <c r="I11800" s="0" t="n">
        <v>226669</v>
      </c>
      <c r="J11800" s="0" t="n">
        <v>29822</v>
      </c>
    </row>
    <row r="11801" customFormat="false" ht="15" hidden="false" customHeight="false" outlineLevel="0" collapsed="false">
      <c r="A11801" s="0" t="n">
        <v>202506</v>
      </c>
      <c r="B11801" s="0" t="n">
        <v>202506</v>
      </c>
      <c r="C11801" s="37" t="s">
        <v>197</v>
      </c>
      <c r="D11801" s="37" t="s">
        <v>172</v>
      </c>
      <c r="E11801" s="0" t="n">
        <v>1</v>
      </c>
      <c r="F11801" s="38" t="s">
        <v>71</v>
      </c>
      <c r="G11801" s="37" t="s">
        <v>628</v>
      </c>
      <c r="H11801" s="0" t="n">
        <v>1268258</v>
      </c>
      <c r="I11801" s="0" t="n">
        <v>649422</v>
      </c>
      <c r="J11801" s="0" t="n">
        <v>-10096</v>
      </c>
    </row>
    <row r="11802" customFormat="false" ht="15" hidden="false" customHeight="false" outlineLevel="0" collapsed="false">
      <c r="A11802" s="0" t="n">
        <v>202506</v>
      </c>
      <c r="B11802" s="0" t="n">
        <v>202506</v>
      </c>
      <c r="C11802" s="37" t="s">
        <v>124</v>
      </c>
      <c r="D11802" s="37" t="s">
        <v>420</v>
      </c>
      <c r="E11802" s="0" t="n">
        <v>1</v>
      </c>
      <c r="F11802" s="38" t="s">
        <v>71</v>
      </c>
      <c r="G11802" s="37" t="s">
        <v>629</v>
      </c>
      <c r="H11802" s="0" t="n">
        <v>405079</v>
      </c>
      <c r="I11802" s="0" t="n">
        <v>74295</v>
      </c>
      <c r="J11802" s="0" t="n">
        <v>11229</v>
      </c>
    </row>
    <row r="11803" customFormat="false" ht="15" hidden="false" customHeight="false" outlineLevel="0" collapsed="false">
      <c r="A11803" s="0" t="n">
        <v>202506</v>
      </c>
      <c r="B11803" s="0" t="n">
        <v>202506</v>
      </c>
      <c r="C11803" s="37" t="s">
        <v>95</v>
      </c>
      <c r="D11803" s="37" t="s">
        <v>200</v>
      </c>
      <c r="E11803" s="0" t="n">
        <v>1</v>
      </c>
      <c r="F11803" s="38" t="s">
        <v>71</v>
      </c>
      <c r="G11803" s="37" t="s">
        <v>630</v>
      </c>
      <c r="H11803" s="0" t="n">
        <v>8306336</v>
      </c>
      <c r="I11803" s="0" t="n">
        <v>3884839</v>
      </c>
      <c r="J11803" s="0" t="n">
        <v>785769</v>
      </c>
    </row>
    <row r="11804" customFormat="false" ht="15" hidden="false" customHeight="false" outlineLevel="0" collapsed="false">
      <c r="A11804" s="0" t="n">
        <v>202506</v>
      </c>
      <c r="B11804" s="0" t="n">
        <v>202506</v>
      </c>
      <c r="C11804" s="37" t="s">
        <v>106</v>
      </c>
      <c r="D11804" s="37" t="s">
        <v>631</v>
      </c>
      <c r="E11804" s="0" t="n">
        <v>1</v>
      </c>
      <c r="F11804" s="38" t="s">
        <v>71</v>
      </c>
      <c r="G11804" s="37" t="s">
        <v>632</v>
      </c>
      <c r="H11804" s="0" t="n">
        <v>78847</v>
      </c>
      <c r="I11804" s="0" t="n">
        <v>13296</v>
      </c>
      <c r="J11804" s="0" t="n">
        <v>2025</v>
      </c>
    </row>
    <row r="11805" customFormat="false" ht="15" hidden="false" customHeight="false" outlineLevel="0" collapsed="false">
      <c r="A11805" s="0" t="n">
        <v>202506</v>
      </c>
      <c r="B11805" s="0" t="n">
        <v>202506</v>
      </c>
      <c r="C11805" s="37" t="s">
        <v>106</v>
      </c>
      <c r="D11805" s="37" t="s">
        <v>214</v>
      </c>
      <c r="E11805" s="0" t="n">
        <v>1</v>
      </c>
      <c r="F11805" s="38" t="s">
        <v>71</v>
      </c>
      <c r="G11805" s="37" t="s">
        <v>633</v>
      </c>
      <c r="H11805" s="0" t="n">
        <v>3090178</v>
      </c>
      <c r="I11805" s="0" t="n">
        <v>483208</v>
      </c>
      <c r="J11805" s="0" t="n">
        <v>30100</v>
      </c>
    </row>
    <row r="11806" customFormat="false" ht="15" hidden="false" customHeight="false" outlineLevel="0" collapsed="false">
      <c r="A11806" s="0" t="n">
        <v>202506</v>
      </c>
      <c r="B11806" s="0" t="n">
        <v>202506</v>
      </c>
      <c r="C11806" s="37" t="s">
        <v>184</v>
      </c>
      <c r="D11806" s="37" t="s">
        <v>634</v>
      </c>
      <c r="E11806" s="0" t="n">
        <v>1</v>
      </c>
      <c r="F11806" s="38" t="s">
        <v>71</v>
      </c>
      <c r="G11806" s="37" t="s">
        <v>635</v>
      </c>
      <c r="H11806" s="0" t="n">
        <v>3660784</v>
      </c>
      <c r="I11806" s="0" t="n">
        <v>1133669</v>
      </c>
      <c r="J11806" s="0" t="n">
        <v>154946</v>
      </c>
    </row>
    <row r="11807" customFormat="false" ht="15" hidden="false" customHeight="false" outlineLevel="0" collapsed="false">
      <c r="A11807" s="0" t="n">
        <v>202506</v>
      </c>
      <c r="B11807" s="0" t="n">
        <v>202506</v>
      </c>
      <c r="C11807" s="37" t="s">
        <v>109</v>
      </c>
      <c r="D11807" s="37" t="s">
        <v>636</v>
      </c>
      <c r="E11807" s="0" t="n">
        <v>1</v>
      </c>
      <c r="F11807" s="38" t="s">
        <v>71</v>
      </c>
      <c r="G11807" s="37" t="s">
        <v>637</v>
      </c>
      <c r="H11807" s="0" t="n">
        <v>246753</v>
      </c>
      <c r="I11807" s="0" t="n">
        <v>184635</v>
      </c>
      <c r="J11807" s="0" t="n">
        <v>-13539</v>
      </c>
    </row>
    <row r="11808" customFormat="false" ht="15" hidden="false" customHeight="false" outlineLevel="0" collapsed="false">
      <c r="A11808" s="0" t="n">
        <v>202506</v>
      </c>
      <c r="B11808" s="0" t="n">
        <v>202506</v>
      </c>
      <c r="C11808" s="37" t="s">
        <v>106</v>
      </c>
      <c r="D11808" s="37" t="s">
        <v>638</v>
      </c>
      <c r="E11808" s="0" t="n">
        <v>1</v>
      </c>
      <c r="F11808" s="38" t="s">
        <v>71</v>
      </c>
      <c r="G11808" s="37" t="s">
        <v>639</v>
      </c>
      <c r="H11808" s="0" t="n">
        <v>11046884</v>
      </c>
      <c r="I11808" s="0" t="n">
        <v>1772965</v>
      </c>
      <c r="J11808" s="0" t="n">
        <v>-169975</v>
      </c>
    </row>
    <row r="11809" customFormat="false" ht="15" hidden="false" customHeight="false" outlineLevel="0" collapsed="false">
      <c r="A11809" s="0" t="n">
        <v>202506</v>
      </c>
      <c r="B11809" s="0" t="n">
        <v>202506</v>
      </c>
      <c r="C11809" s="37" t="s">
        <v>124</v>
      </c>
      <c r="D11809" s="37" t="s">
        <v>99</v>
      </c>
      <c r="E11809" s="0" t="n">
        <v>1</v>
      </c>
      <c r="F11809" s="38" t="s">
        <v>71</v>
      </c>
      <c r="G11809" s="37" t="s">
        <v>640</v>
      </c>
      <c r="H11809" s="0" t="n">
        <v>1850604</v>
      </c>
      <c r="I11809" s="0" t="n">
        <v>364930</v>
      </c>
      <c r="J11809" s="0" t="n">
        <v>46229</v>
      </c>
    </row>
    <row r="11810" customFormat="false" ht="15" hidden="false" customHeight="false" outlineLevel="0" collapsed="false">
      <c r="A11810" s="0" t="n">
        <v>202506</v>
      </c>
      <c r="B11810" s="0" t="n">
        <v>202506</v>
      </c>
      <c r="C11810" s="37" t="s">
        <v>109</v>
      </c>
      <c r="D11810" s="37" t="s">
        <v>300</v>
      </c>
      <c r="E11810" s="0" t="n">
        <v>1</v>
      </c>
      <c r="F11810" s="38" t="s">
        <v>71</v>
      </c>
      <c r="G11810" s="37" t="s">
        <v>641</v>
      </c>
      <c r="H11810" s="0" t="n">
        <v>2639875</v>
      </c>
      <c r="I11810" s="0" t="n">
        <v>456862</v>
      </c>
      <c r="J11810" s="0" t="n">
        <v>96294</v>
      </c>
    </row>
    <row r="11811" customFormat="false" ht="15" hidden="false" customHeight="false" outlineLevel="0" collapsed="false">
      <c r="A11811" s="0" t="n">
        <v>202506</v>
      </c>
      <c r="B11811" s="0" t="n">
        <v>202506</v>
      </c>
      <c r="C11811" s="37" t="s">
        <v>109</v>
      </c>
      <c r="D11811" s="37" t="s">
        <v>116</v>
      </c>
      <c r="E11811" s="0" t="n">
        <v>1</v>
      </c>
      <c r="F11811" s="38" t="s">
        <v>71</v>
      </c>
      <c r="G11811" s="37" t="s">
        <v>642</v>
      </c>
      <c r="H11811" s="0" t="n">
        <v>579376</v>
      </c>
      <c r="I11811" s="0" t="n">
        <v>206091</v>
      </c>
      <c r="J11811" s="0" t="n">
        <v>-8892</v>
      </c>
    </row>
    <row r="11812" customFormat="false" ht="15" hidden="false" customHeight="false" outlineLevel="0" collapsed="false">
      <c r="A11812" s="0" t="n">
        <v>202506</v>
      </c>
      <c r="B11812" s="0" t="n">
        <v>202506</v>
      </c>
      <c r="C11812" s="37" t="s">
        <v>124</v>
      </c>
      <c r="D11812" s="37" t="s">
        <v>170</v>
      </c>
      <c r="E11812" s="0" t="n">
        <v>1</v>
      </c>
      <c r="F11812" s="38" t="s">
        <v>71</v>
      </c>
      <c r="G11812" s="37" t="s">
        <v>643</v>
      </c>
      <c r="H11812" s="0" t="n">
        <v>447667</v>
      </c>
      <c r="I11812" s="0" t="n">
        <v>77780</v>
      </c>
      <c r="J11812" s="0" t="n">
        <v>6341</v>
      </c>
    </row>
    <row r="11813" customFormat="false" ht="15" hidden="false" customHeight="false" outlineLevel="0" collapsed="false">
      <c r="A11813" s="0" t="n">
        <v>202506</v>
      </c>
      <c r="B11813" s="0" t="n">
        <v>202506</v>
      </c>
      <c r="C11813" s="37" t="s">
        <v>115</v>
      </c>
      <c r="D11813" s="37" t="s">
        <v>130</v>
      </c>
      <c r="E11813" s="0" t="n">
        <v>1</v>
      </c>
      <c r="F11813" s="38" t="s">
        <v>71</v>
      </c>
      <c r="G11813" s="37" t="s">
        <v>644</v>
      </c>
      <c r="H11813" s="0" t="n">
        <v>539865</v>
      </c>
      <c r="I11813" s="0" t="n">
        <v>260467</v>
      </c>
      <c r="J11813" s="0" t="n">
        <v>32268</v>
      </c>
    </row>
    <row r="11814" customFormat="false" ht="15" hidden="false" customHeight="false" outlineLevel="0" collapsed="false">
      <c r="A11814" s="0" t="n">
        <v>202506</v>
      </c>
      <c r="B11814" s="0" t="n">
        <v>202506</v>
      </c>
      <c r="C11814" s="37" t="s">
        <v>95</v>
      </c>
      <c r="D11814" s="37" t="s">
        <v>235</v>
      </c>
      <c r="E11814" s="0" t="n">
        <v>1</v>
      </c>
      <c r="F11814" s="38" t="s">
        <v>71</v>
      </c>
      <c r="G11814" s="37" t="s">
        <v>645</v>
      </c>
      <c r="H11814" s="0" t="n">
        <v>1126031</v>
      </c>
      <c r="I11814" s="0" t="n">
        <v>422995</v>
      </c>
      <c r="J11814" s="0" t="n">
        <v>7844</v>
      </c>
    </row>
    <row r="11815" customFormat="false" ht="15" hidden="false" customHeight="false" outlineLevel="0" collapsed="false">
      <c r="A11815" s="0" t="n">
        <v>202506</v>
      </c>
      <c r="B11815" s="0" t="n">
        <v>202506</v>
      </c>
      <c r="C11815" s="37" t="s">
        <v>115</v>
      </c>
      <c r="D11815" s="37" t="s">
        <v>646</v>
      </c>
      <c r="E11815" s="0" t="n">
        <v>1</v>
      </c>
      <c r="F11815" s="38" t="s">
        <v>71</v>
      </c>
      <c r="G11815" s="37" t="s">
        <v>647</v>
      </c>
      <c r="H11815" s="0" t="n">
        <v>3546409</v>
      </c>
      <c r="I11815" s="0" t="n">
        <v>1217489</v>
      </c>
      <c r="J11815" s="0" t="n">
        <v>56080</v>
      </c>
    </row>
    <row r="11816" customFormat="false" ht="15" hidden="false" customHeight="false" outlineLevel="0" collapsed="false">
      <c r="A11816" s="0" t="n">
        <v>202506</v>
      </c>
      <c r="B11816" s="0" t="n">
        <v>202506</v>
      </c>
      <c r="C11816" s="37" t="s">
        <v>149</v>
      </c>
      <c r="D11816" s="37" t="s">
        <v>531</v>
      </c>
      <c r="E11816" s="0" t="n">
        <v>1</v>
      </c>
      <c r="F11816" s="38" t="s">
        <v>71</v>
      </c>
      <c r="G11816" s="37" t="s">
        <v>648</v>
      </c>
      <c r="H11816" s="0" t="n">
        <v>729637</v>
      </c>
      <c r="I11816" s="0" t="n">
        <v>437827</v>
      </c>
      <c r="J11816" s="0" t="n">
        <v>61876</v>
      </c>
    </row>
    <row r="11817" customFormat="false" ht="15" hidden="false" customHeight="false" outlineLevel="0" collapsed="false">
      <c r="A11817" s="0" t="n">
        <v>202506</v>
      </c>
      <c r="B11817" s="0" t="n">
        <v>202506</v>
      </c>
      <c r="C11817" s="37" t="s">
        <v>124</v>
      </c>
      <c r="D11817" s="37" t="s">
        <v>616</v>
      </c>
      <c r="E11817" s="0" t="n">
        <v>1</v>
      </c>
      <c r="F11817" s="38" t="s">
        <v>71</v>
      </c>
      <c r="G11817" s="37" t="s">
        <v>649</v>
      </c>
      <c r="H11817" s="0" t="n">
        <v>215530</v>
      </c>
      <c r="I11817" s="0" t="n">
        <v>43178</v>
      </c>
      <c r="J11817" s="0" t="n">
        <v>3921</v>
      </c>
    </row>
    <row r="11818" customFormat="false" ht="15" hidden="false" customHeight="false" outlineLevel="0" collapsed="false">
      <c r="A11818" s="0" t="n">
        <v>202506</v>
      </c>
      <c r="B11818" s="0" t="n">
        <v>202506</v>
      </c>
      <c r="C11818" s="37" t="s">
        <v>101</v>
      </c>
      <c r="D11818" s="37" t="s">
        <v>445</v>
      </c>
      <c r="E11818" s="0" t="n">
        <v>1</v>
      </c>
      <c r="F11818" s="38" t="s">
        <v>71</v>
      </c>
      <c r="G11818" s="37" t="s">
        <v>650</v>
      </c>
      <c r="H11818" s="0" t="n">
        <v>1215735</v>
      </c>
      <c r="I11818" s="0" t="n">
        <v>219455</v>
      </c>
      <c r="J11818" s="0" t="n">
        <v>20027</v>
      </c>
    </row>
    <row r="11819" customFormat="false" ht="15" hidden="false" customHeight="false" outlineLevel="0" collapsed="false">
      <c r="A11819" s="0" t="n">
        <v>202506</v>
      </c>
      <c r="B11819" s="0" t="n">
        <v>202506</v>
      </c>
      <c r="C11819" s="37" t="s">
        <v>109</v>
      </c>
      <c r="D11819" s="37" t="s">
        <v>651</v>
      </c>
      <c r="E11819" s="0" t="n">
        <v>1</v>
      </c>
      <c r="F11819" s="38" t="s">
        <v>71</v>
      </c>
      <c r="G11819" s="37" t="s">
        <v>652</v>
      </c>
      <c r="H11819" s="0" t="n">
        <v>2030291</v>
      </c>
      <c r="I11819" s="0" t="n">
        <v>1085689</v>
      </c>
      <c r="J11819" s="0" t="n">
        <v>-19792</v>
      </c>
    </row>
    <row r="11820" customFormat="false" ht="15" hidden="false" customHeight="false" outlineLevel="0" collapsed="false">
      <c r="A11820" s="0" t="n">
        <v>202506</v>
      </c>
      <c r="B11820" s="0" t="n">
        <v>202506</v>
      </c>
      <c r="C11820" s="37" t="s">
        <v>184</v>
      </c>
      <c r="D11820" s="37" t="s">
        <v>482</v>
      </c>
      <c r="E11820" s="0" t="n">
        <v>1</v>
      </c>
      <c r="F11820" s="38" t="s">
        <v>71</v>
      </c>
      <c r="G11820" s="37" t="s">
        <v>653</v>
      </c>
      <c r="H11820" s="0" t="n">
        <v>1259765</v>
      </c>
      <c r="I11820" s="0" t="n">
        <v>484870</v>
      </c>
      <c r="J11820" s="0" t="n">
        <v>37279</v>
      </c>
    </row>
    <row r="11821" customFormat="false" ht="15" hidden="false" customHeight="false" outlineLevel="0" collapsed="false">
      <c r="A11821" s="0" t="n">
        <v>202506</v>
      </c>
      <c r="B11821" s="0" t="n">
        <v>202506</v>
      </c>
      <c r="C11821" s="37" t="s">
        <v>136</v>
      </c>
      <c r="D11821" s="37" t="s">
        <v>606</v>
      </c>
      <c r="E11821" s="0" t="n">
        <v>1</v>
      </c>
      <c r="F11821" s="38" t="s">
        <v>71</v>
      </c>
      <c r="G11821" s="37" t="s">
        <v>654</v>
      </c>
      <c r="H11821" s="0" t="n">
        <v>1152810</v>
      </c>
      <c r="I11821" s="0" t="n">
        <v>249281</v>
      </c>
      <c r="J11821" s="0" t="n">
        <v>10023</v>
      </c>
    </row>
    <row r="11822" customFormat="false" ht="15" hidden="false" customHeight="false" outlineLevel="0" collapsed="false">
      <c r="A11822" s="0" t="n">
        <v>202506</v>
      </c>
      <c r="B11822" s="0" t="n">
        <v>202506</v>
      </c>
      <c r="C11822" s="37" t="s">
        <v>152</v>
      </c>
      <c r="D11822" s="37" t="s">
        <v>655</v>
      </c>
      <c r="E11822" s="0" t="n">
        <v>1</v>
      </c>
      <c r="F11822" s="38" t="s">
        <v>71</v>
      </c>
      <c r="G11822" s="37" t="s">
        <v>656</v>
      </c>
      <c r="H11822" s="0" t="n">
        <v>429492</v>
      </c>
      <c r="I11822" s="0" t="n">
        <v>96444</v>
      </c>
      <c r="J11822" s="0" t="n">
        <v>4394</v>
      </c>
    </row>
    <row r="11823" customFormat="false" ht="15" hidden="false" customHeight="false" outlineLevel="0" collapsed="false">
      <c r="A11823" s="0" t="n">
        <v>202506</v>
      </c>
      <c r="B11823" s="0" t="n">
        <v>202506</v>
      </c>
      <c r="C11823" s="37" t="s">
        <v>178</v>
      </c>
      <c r="D11823" s="37" t="s">
        <v>127</v>
      </c>
      <c r="E11823" s="0" t="n">
        <v>1</v>
      </c>
      <c r="F11823" s="38" t="s">
        <v>71</v>
      </c>
      <c r="G11823" s="37" t="s">
        <v>657</v>
      </c>
      <c r="H11823" s="0" t="n">
        <v>238726</v>
      </c>
      <c r="I11823" s="0" t="n">
        <v>77913</v>
      </c>
      <c r="J11823" s="0" t="n">
        <v>2015</v>
      </c>
    </row>
    <row r="11824" customFormat="false" ht="15" hidden="false" customHeight="false" outlineLevel="0" collapsed="false">
      <c r="A11824" s="0" t="n">
        <v>202506</v>
      </c>
      <c r="B11824" s="0" t="n">
        <v>202506</v>
      </c>
      <c r="C11824" s="37" t="s">
        <v>158</v>
      </c>
      <c r="D11824" s="37" t="s">
        <v>189</v>
      </c>
      <c r="E11824" s="0" t="n">
        <v>1</v>
      </c>
      <c r="F11824" s="38" t="s">
        <v>71</v>
      </c>
      <c r="G11824" s="37" t="s">
        <v>658</v>
      </c>
      <c r="H11824" s="0" t="n">
        <v>179760</v>
      </c>
      <c r="I11824" s="0" t="n">
        <v>45452</v>
      </c>
      <c r="J11824" s="0" t="n">
        <v>3512</v>
      </c>
    </row>
    <row r="11825" customFormat="false" ht="15" hidden="false" customHeight="false" outlineLevel="0" collapsed="false">
      <c r="A11825" s="0" t="n">
        <v>202506</v>
      </c>
      <c r="B11825" s="0" t="n">
        <v>202506</v>
      </c>
      <c r="C11825" s="37" t="s">
        <v>98</v>
      </c>
      <c r="D11825" s="37" t="s">
        <v>659</v>
      </c>
      <c r="E11825" s="0" t="n">
        <v>1</v>
      </c>
      <c r="F11825" s="38" t="s">
        <v>71</v>
      </c>
      <c r="G11825" s="37" t="s">
        <v>660</v>
      </c>
      <c r="H11825" s="0" t="n">
        <v>61361</v>
      </c>
      <c r="I11825" s="0" t="n">
        <v>31096</v>
      </c>
      <c r="J11825" s="0" t="n">
        <v>-212</v>
      </c>
    </row>
    <row r="11826" customFormat="false" ht="15" hidden="false" customHeight="false" outlineLevel="0" collapsed="false">
      <c r="A11826" s="0" t="n">
        <v>202506</v>
      </c>
      <c r="B11826" s="0" t="n">
        <v>202506</v>
      </c>
      <c r="C11826" s="37" t="s">
        <v>184</v>
      </c>
      <c r="D11826" s="37" t="s">
        <v>385</v>
      </c>
      <c r="E11826" s="0" t="n">
        <v>1</v>
      </c>
      <c r="F11826" s="38" t="s">
        <v>71</v>
      </c>
      <c r="G11826" s="37" t="s">
        <v>661</v>
      </c>
      <c r="H11826" s="0" t="n">
        <v>1029647</v>
      </c>
      <c r="I11826" s="0" t="n">
        <v>443685</v>
      </c>
      <c r="J11826" s="0" t="n">
        <v>36031</v>
      </c>
    </row>
    <row r="11827" customFormat="false" ht="15" hidden="false" customHeight="false" outlineLevel="0" collapsed="false">
      <c r="A11827" s="0" t="n">
        <v>202506</v>
      </c>
      <c r="B11827" s="0" t="n">
        <v>202506</v>
      </c>
      <c r="C11827" s="37" t="s">
        <v>101</v>
      </c>
      <c r="D11827" s="37" t="s">
        <v>141</v>
      </c>
      <c r="E11827" s="0" t="n">
        <v>1</v>
      </c>
      <c r="F11827" s="38" t="s">
        <v>71</v>
      </c>
      <c r="G11827" s="37" t="s">
        <v>662</v>
      </c>
      <c r="H11827" s="0" t="n">
        <v>563600</v>
      </c>
      <c r="I11827" s="0" t="n">
        <v>313296</v>
      </c>
      <c r="J11827" s="0" t="n">
        <v>13627</v>
      </c>
    </row>
    <row r="11828" customFormat="false" ht="15" hidden="false" customHeight="false" outlineLevel="0" collapsed="false">
      <c r="A11828" s="0" t="n">
        <v>202506</v>
      </c>
      <c r="B11828" s="0" t="n">
        <v>202506</v>
      </c>
      <c r="C11828" s="37" t="s">
        <v>98</v>
      </c>
      <c r="D11828" s="37" t="s">
        <v>110</v>
      </c>
      <c r="E11828" s="0" t="n">
        <v>1</v>
      </c>
      <c r="F11828" s="38" t="s">
        <v>71</v>
      </c>
      <c r="G11828" s="37" t="s">
        <v>663</v>
      </c>
      <c r="H11828" s="0" t="n">
        <v>403055</v>
      </c>
      <c r="I11828" s="0" t="n">
        <v>289886</v>
      </c>
      <c r="J11828" s="0" t="n">
        <v>-3829</v>
      </c>
    </row>
    <row r="11829" customFormat="false" ht="15" hidden="false" customHeight="false" outlineLevel="0" collapsed="false">
      <c r="A11829" s="0" t="n">
        <v>202506</v>
      </c>
      <c r="B11829" s="0" t="n">
        <v>202506</v>
      </c>
      <c r="C11829" s="37" t="s">
        <v>158</v>
      </c>
      <c r="D11829" s="37" t="s">
        <v>332</v>
      </c>
      <c r="E11829" s="0" t="n">
        <v>1</v>
      </c>
      <c r="F11829" s="38" t="s">
        <v>71</v>
      </c>
      <c r="G11829" s="37" t="s">
        <v>664</v>
      </c>
      <c r="H11829" s="0" t="n">
        <v>17510</v>
      </c>
      <c r="I11829" s="0" t="n">
        <v>6367</v>
      </c>
      <c r="J11829" s="0" t="n">
        <v>-731</v>
      </c>
    </row>
    <row r="11830" customFormat="false" ht="15" hidden="false" customHeight="false" outlineLevel="0" collapsed="false">
      <c r="A11830" s="0" t="n">
        <v>202506</v>
      </c>
      <c r="B11830" s="0" t="n">
        <v>202506</v>
      </c>
      <c r="C11830" s="37" t="s">
        <v>178</v>
      </c>
      <c r="D11830" s="37" t="s">
        <v>134</v>
      </c>
      <c r="E11830" s="0" t="n">
        <v>1</v>
      </c>
      <c r="F11830" s="38" t="s">
        <v>71</v>
      </c>
      <c r="G11830" s="37" t="s">
        <v>665</v>
      </c>
      <c r="H11830" s="0" t="n">
        <v>150930</v>
      </c>
      <c r="I11830" s="0" t="n">
        <v>42724</v>
      </c>
      <c r="J11830" s="0" t="n">
        <v>7466</v>
      </c>
    </row>
    <row r="11831" customFormat="false" ht="15" hidden="false" customHeight="false" outlineLevel="0" collapsed="false">
      <c r="A11831" s="0" t="n">
        <v>202506</v>
      </c>
      <c r="B11831" s="0" t="n">
        <v>202506</v>
      </c>
      <c r="C11831" s="37" t="s">
        <v>136</v>
      </c>
      <c r="D11831" s="37" t="s">
        <v>511</v>
      </c>
      <c r="E11831" s="0" t="n">
        <v>1</v>
      </c>
      <c r="F11831" s="38" t="s">
        <v>71</v>
      </c>
      <c r="G11831" s="37" t="s">
        <v>666</v>
      </c>
      <c r="H11831" s="0" t="n">
        <v>1459055</v>
      </c>
      <c r="I11831" s="0" t="n">
        <v>222498</v>
      </c>
      <c r="J11831" s="0" t="n">
        <v>34405</v>
      </c>
    </row>
    <row r="11832" customFormat="false" ht="15" hidden="false" customHeight="false" outlineLevel="0" collapsed="false">
      <c r="A11832" s="0" t="n">
        <v>202506</v>
      </c>
      <c r="B11832" s="0" t="n">
        <v>202506</v>
      </c>
      <c r="C11832" s="37" t="s">
        <v>149</v>
      </c>
      <c r="D11832" s="37" t="s">
        <v>298</v>
      </c>
      <c r="E11832" s="0" t="n">
        <v>1</v>
      </c>
      <c r="F11832" s="38" t="s">
        <v>71</v>
      </c>
      <c r="G11832" s="37" t="s">
        <v>667</v>
      </c>
      <c r="H11832" s="0" t="n">
        <v>295412</v>
      </c>
      <c r="I11832" s="0" t="n">
        <v>42016</v>
      </c>
      <c r="J11832" s="0" t="n">
        <v>-20</v>
      </c>
    </row>
    <row r="11833" customFormat="false" ht="15" hidden="false" customHeight="false" outlineLevel="0" collapsed="false">
      <c r="A11833" s="0" t="n">
        <v>202506</v>
      </c>
      <c r="B11833" s="0" t="n">
        <v>202506</v>
      </c>
      <c r="C11833" s="37" t="s">
        <v>115</v>
      </c>
      <c r="D11833" s="37" t="s">
        <v>288</v>
      </c>
      <c r="E11833" s="0" t="n">
        <v>1</v>
      </c>
      <c r="F11833" s="38" t="s">
        <v>71</v>
      </c>
      <c r="G11833" s="37" t="s">
        <v>668</v>
      </c>
      <c r="H11833" s="0" t="n">
        <v>1064784</v>
      </c>
      <c r="I11833" s="0" t="n">
        <v>851372</v>
      </c>
      <c r="J11833" s="0" t="n">
        <v>126145</v>
      </c>
    </row>
    <row r="11834" customFormat="false" ht="15" hidden="false" customHeight="false" outlineLevel="0" collapsed="false">
      <c r="A11834" s="0" t="n">
        <v>202506</v>
      </c>
      <c r="B11834" s="0" t="n">
        <v>202506</v>
      </c>
      <c r="C11834" s="37" t="s">
        <v>112</v>
      </c>
      <c r="D11834" s="37" t="s">
        <v>280</v>
      </c>
      <c r="E11834" s="0" t="n">
        <v>1</v>
      </c>
      <c r="F11834" s="38" t="s">
        <v>71</v>
      </c>
      <c r="G11834" s="37" t="s">
        <v>669</v>
      </c>
      <c r="H11834" s="0" t="n">
        <v>109223</v>
      </c>
      <c r="I11834" s="0" t="n">
        <v>17583</v>
      </c>
      <c r="J11834" s="0" t="n">
        <v>-395</v>
      </c>
    </row>
    <row r="11835" customFormat="false" ht="15" hidden="false" customHeight="false" outlineLevel="0" collapsed="false">
      <c r="A11835" s="0" t="n">
        <v>202506</v>
      </c>
      <c r="B11835" s="0" t="n">
        <v>202506</v>
      </c>
      <c r="C11835" s="37" t="s">
        <v>101</v>
      </c>
      <c r="D11835" s="37" t="s">
        <v>401</v>
      </c>
      <c r="E11835" s="0" t="n">
        <v>1</v>
      </c>
      <c r="F11835" s="38" t="s">
        <v>71</v>
      </c>
      <c r="G11835" s="37" t="s">
        <v>670</v>
      </c>
      <c r="H11835" s="0" t="n">
        <v>3507440</v>
      </c>
      <c r="I11835" s="0" t="n">
        <v>439174</v>
      </c>
      <c r="J11835" s="0" t="n">
        <v>21646</v>
      </c>
    </row>
    <row r="11836" customFormat="false" ht="15" hidden="false" customHeight="false" outlineLevel="0" collapsed="false">
      <c r="A11836" s="0" t="n">
        <v>202506</v>
      </c>
      <c r="B11836" s="0" t="n">
        <v>202506</v>
      </c>
      <c r="C11836" s="37" t="s">
        <v>149</v>
      </c>
      <c r="D11836" s="37" t="s">
        <v>258</v>
      </c>
      <c r="E11836" s="0" t="n">
        <v>1</v>
      </c>
      <c r="F11836" s="38" t="s">
        <v>71</v>
      </c>
      <c r="G11836" s="37" t="s">
        <v>671</v>
      </c>
      <c r="H11836" s="0" t="n">
        <v>463857</v>
      </c>
      <c r="I11836" s="0" t="n">
        <v>183586</v>
      </c>
      <c r="J11836" s="0" t="n">
        <v>4952</v>
      </c>
    </row>
    <row r="11837" customFormat="false" ht="15" hidden="false" customHeight="false" outlineLevel="0" collapsed="false">
      <c r="A11837" s="0" t="n">
        <v>202506</v>
      </c>
      <c r="B11837" s="0" t="n">
        <v>202506</v>
      </c>
      <c r="C11837" s="37" t="s">
        <v>106</v>
      </c>
      <c r="D11837" s="37" t="s">
        <v>389</v>
      </c>
      <c r="E11837" s="0" t="n">
        <v>1</v>
      </c>
      <c r="F11837" s="38" t="s">
        <v>71</v>
      </c>
      <c r="G11837" s="37" t="s">
        <v>672</v>
      </c>
      <c r="H11837" s="0" t="n">
        <v>981639</v>
      </c>
      <c r="I11837" s="0" t="n">
        <v>229548</v>
      </c>
      <c r="J11837" s="0" t="n">
        <v>11992</v>
      </c>
    </row>
    <row r="11838" customFormat="false" ht="15" hidden="false" customHeight="false" outlineLevel="0" collapsed="false">
      <c r="A11838" s="0" t="n">
        <v>202506</v>
      </c>
      <c r="B11838" s="0" t="n">
        <v>202506</v>
      </c>
      <c r="C11838" s="37" t="s">
        <v>115</v>
      </c>
      <c r="D11838" s="37" t="s">
        <v>673</v>
      </c>
      <c r="E11838" s="0" t="n">
        <v>1</v>
      </c>
      <c r="F11838" s="38" t="s">
        <v>71</v>
      </c>
      <c r="G11838" s="37" t="s">
        <v>674</v>
      </c>
      <c r="H11838" s="0" t="n">
        <v>10339634</v>
      </c>
      <c r="I11838" s="0" t="n">
        <v>1833202</v>
      </c>
      <c r="J11838" s="0" t="n">
        <v>265114</v>
      </c>
    </row>
    <row r="11839" customFormat="false" ht="15" hidden="false" customHeight="false" outlineLevel="0" collapsed="false">
      <c r="A11839" s="0" t="n">
        <v>202506</v>
      </c>
      <c r="B11839" s="0" t="n">
        <v>202506</v>
      </c>
      <c r="C11839" s="37" t="s">
        <v>152</v>
      </c>
      <c r="D11839" s="37" t="s">
        <v>425</v>
      </c>
      <c r="E11839" s="0" t="n">
        <v>1</v>
      </c>
      <c r="F11839" s="38" t="s">
        <v>71</v>
      </c>
      <c r="G11839" s="37" t="s">
        <v>675</v>
      </c>
      <c r="H11839" s="0" t="n">
        <v>3143841</v>
      </c>
      <c r="I11839" s="0" t="n">
        <v>668506</v>
      </c>
      <c r="J11839" s="0" t="n">
        <v>26615</v>
      </c>
    </row>
    <row r="11840" customFormat="false" ht="15" hidden="false" customHeight="false" outlineLevel="0" collapsed="false">
      <c r="A11840" s="0" t="n">
        <v>202506</v>
      </c>
      <c r="B11840" s="0" t="n">
        <v>202506</v>
      </c>
      <c r="C11840" s="37" t="s">
        <v>158</v>
      </c>
      <c r="D11840" s="37" t="s">
        <v>282</v>
      </c>
      <c r="E11840" s="0" t="n">
        <v>1</v>
      </c>
      <c r="F11840" s="38" t="s">
        <v>71</v>
      </c>
      <c r="G11840" s="37" t="s">
        <v>676</v>
      </c>
      <c r="H11840" s="0" t="n">
        <v>361541</v>
      </c>
      <c r="I11840" s="0" t="n">
        <v>141317</v>
      </c>
      <c r="J11840" s="0" t="n">
        <v>6506</v>
      </c>
    </row>
    <row r="11841" customFormat="false" ht="15" hidden="false" customHeight="false" outlineLevel="0" collapsed="false">
      <c r="A11841" s="0" t="n">
        <v>202506</v>
      </c>
      <c r="B11841" s="0" t="n">
        <v>202506</v>
      </c>
      <c r="C11841" s="37" t="s">
        <v>136</v>
      </c>
      <c r="D11841" s="37" t="s">
        <v>420</v>
      </c>
      <c r="E11841" s="0" t="n">
        <v>1</v>
      </c>
      <c r="F11841" s="38" t="s">
        <v>71</v>
      </c>
      <c r="G11841" s="37" t="s">
        <v>677</v>
      </c>
      <c r="H11841" s="0" t="n">
        <v>243270</v>
      </c>
      <c r="I11841" s="0" t="n">
        <v>72745</v>
      </c>
      <c r="J11841" s="0" t="n">
        <v>11226</v>
      </c>
    </row>
    <row r="11842" customFormat="false" ht="15" hidden="false" customHeight="false" outlineLevel="0" collapsed="false">
      <c r="A11842" s="0" t="n">
        <v>202506</v>
      </c>
      <c r="B11842" s="0" t="n">
        <v>202506</v>
      </c>
      <c r="C11842" s="37" t="s">
        <v>109</v>
      </c>
      <c r="D11842" s="37" t="s">
        <v>493</v>
      </c>
      <c r="E11842" s="0" t="n">
        <v>1</v>
      </c>
      <c r="F11842" s="38" t="s">
        <v>71</v>
      </c>
      <c r="G11842" s="37" t="s">
        <v>678</v>
      </c>
      <c r="H11842" s="0" t="n">
        <v>450788</v>
      </c>
      <c r="I11842" s="0" t="n">
        <v>210707</v>
      </c>
      <c r="J11842" s="0" t="n">
        <v>18157</v>
      </c>
    </row>
    <row r="11843" customFormat="false" ht="15" hidden="false" customHeight="false" outlineLevel="0" collapsed="false">
      <c r="A11843" s="0" t="n">
        <v>202506</v>
      </c>
      <c r="B11843" s="0" t="n">
        <v>202506</v>
      </c>
      <c r="C11843" s="37" t="s">
        <v>109</v>
      </c>
      <c r="D11843" s="37" t="s">
        <v>320</v>
      </c>
      <c r="E11843" s="0" t="n">
        <v>1</v>
      </c>
      <c r="F11843" s="38" t="s">
        <v>71</v>
      </c>
      <c r="G11843" s="37" t="s">
        <v>679</v>
      </c>
      <c r="H11843" s="0" t="n">
        <v>1356737</v>
      </c>
      <c r="I11843" s="0" t="n">
        <v>628116</v>
      </c>
      <c r="J11843" s="0" t="n">
        <v>13078</v>
      </c>
    </row>
    <row r="11844" customFormat="false" ht="15" hidden="false" customHeight="false" outlineLevel="0" collapsed="false">
      <c r="A11844" s="0" t="n">
        <v>202506</v>
      </c>
      <c r="B11844" s="0" t="n">
        <v>202506</v>
      </c>
      <c r="C11844" s="37" t="s">
        <v>178</v>
      </c>
      <c r="D11844" s="37" t="s">
        <v>380</v>
      </c>
      <c r="E11844" s="0" t="n">
        <v>1</v>
      </c>
      <c r="F11844" s="38" t="s">
        <v>71</v>
      </c>
      <c r="G11844" s="37" t="s">
        <v>680</v>
      </c>
      <c r="H11844" s="0" t="n">
        <v>383673</v>
      </c>
      <c r="I11844" s="0" t="n">
        <v>113094</v>
      </c>
      <c r="J11844" s="0" t="n">
        <v>11769</v>
      </c>
    </row>
    <row r="11845" customFormat="false" ht="15" hidden="false" customHeight="false" outlineLevel="0" collapsed="false">
      <c r="A11845" s="0" t="n">
        <v>202506</v>
      </c>
      <c r="B11845" s="0" t="n">
        <v>202506</v>
      </c>
      <c r="C11845" s="37" t="s">
        <v>101</v>
      </c>
      <c r="D11845" s="37" t="s">
        <v>571</v>
      </c>
      <c r="E11845" s="0" t="n">
        <v>1</v>
      </c>
      <c r="F11845" s="38" t="s">
        <v>71</v>
      </c>
      <c r="G11845" s="37" t="s">
        <v>681</v>
      </c>
      <c r="H11845" s="0" t="n">
        <v>391008</v>
      </c>
      <c r="I11845" s="0" t="n">
        <v>109426</v>
      </c>
      <c r="J11845" s="0" t="n">
        <v>19616</v>
      </c>
    </row>
    <row r="11846" customFormat="false" ht="15" hidden="false" customHeight="false" outlineLevel="0" collapsed="false">
      <c r="A11846" s="0" t="n">
        <v>202506</v>
      </c>
      <c r="B11846" s="0" t="n">
        <v>202506</v>
      </c>
      <c r="C11846" s="37" t="s">
        <v>115</v>
      </c>
      <c r="D11846" s="37" t="s">
        <v>396</v>
      </c>
      <c r="E11846" s="0" t="n">
        <v>1</v>
      </c>
      <c r="F11846" s="38" t="s">
        <v>71</v>
      </c>
      <c r="G11846" s="37" t="s">
        <v>682</v>
      </c>
      <c r="H11846" s="0" t="n">
        <v>4822032</v>
      </c>
      <c r="I11846" s="0" t="n">
        <v>2099255</v>
      </c>
      <c r="J11846" s="0" t="n">
        <v>389604</v>
      </c>
    </row>
    <row r="11847" customFormat="false" ht="15" hidden="false" customHeight="false" outlineLevel="0" collapsed="false">
      <c r="A11847" s="0" t="n">
        <v>202506</v>
      </c>
      <c r="B11847" s="0" t="n">
        <v>202506</v>
      </c>
      <c r="C11847" s="37" t="s">
        <v>178</v>
      </c>
      <c r="D11847" s="37" t="s">
        <v>247</v>
      </c>
      <c r="E11847" s="0" t="n">
        <v>1</v>
      </c>
      <c r="F11847" s="38" t="s">
        <v>71</v>
      </c>
      <c r="G11847" s="37" t="s">
        <v>683</v>
      </c>
      <c r="H11847" s="0" t="n">
        <v>456368</v>
      </c>
      <c r="I11847" s="0" t="n">
        <v>166383</v>
      </c>
      <c r="J11847" s="0" t="n">
        <v>-8729</v>
      </c>
    </row>
    <row r="11848" customFormat="false" ht="15" hidden="false" customHeight="false" outlineLevel="0" collapsed="false">
      <c r="A11848" s="0" t="n">
        <v>202506</v>
      </c>
      <c r="B11848" s="0" t="n">
        <v>202506</v>
      </c>
      <c r="C11848" s="37" t="s">
        <v>178</v>
      </c>
      <c r="D11848" s="37" t="s">
        <v>684</v>
      </c>
      <c r="E11848" s="0" t="n">
        <v>1</v>
      </c>
      <c r="F11848" s="38" t="s">
        <v>71</v>
      </c>
      <c r="G11848" s="37" t="s">
        <v>685</v>
      </c>
      <c r="H11848" s="0" t="n">
        <v>12897633</v>
      </c>
      <c r="I11848" s="0" t="n">
        <v>6274620</v>
      </c>
      <c r="J11848" s="0" t="n">
        <v>-297758</v>
      </c>
    </row>
    <row r="11849" customFormat="false" ht="15" hidden="false" customHeight="false" outlineLevel="0" collapsed="false">
      <c r="A11849" s="0" t="n">
        <v>202506</v>
      </c>
      <c r="B11849" s="0" t="n">
        <v>202506</v>
      </c>
      <c r="C11849" s="37" t="s">
        <v>95</v>
      </c>
      <c r="D11849" s="37" t="s">
        <v>513</v>
      </c>
      <c r="E11849" s="0" t="n">
        <v>1</v>
      </c>
      <c r="F11849" s="38" t="s">
        <v>71</v>
      </c>
      <c r="G11849" s="37" t="s">
        <v>686</v>
      </c>
      <c r="H11849" s="0" t="n">
        <v>737608</v>
      </c>
      <c r="I11849" s="0" t="n">
        <v>124284</v>
      </c>
      <c r="J11849" s="0" t="n">
        <v>22360</v>
      </c>
    </row>
    <row r="11850" customFormat="false" ht="15" hidden="false" customHeight="false" outlineLevel="0" collapsed="false">
      <c r="A11850" s="0" t="n">
        <v>202506</v>
      </c>
      <c r="B11850" s="0" t="n">
        <v>202506</v>
      </c>
      <c r="C11850" s="37" t="s">
        <v>109</v>
      </c>
      <c r="D11850" s="37" t="s">
        <v>531</v>
      </c>
      <c r="E11850" s="0" t="n">
        <v>1</v>
      </c>
      <c r="F11850" s="38" t="s">
        <v>71</v>
      </c>
      <c r="G11850" s="37" t="s">
        <v>687</v>
      </c>
      <c r="H11850" s="0" t="n">
        <v>3430057</v>
      </c>
      <c r="I11850" s="0" t="n">
        <v>947467</v>
      </c>
      <c r="J11850" s="0" t="n">
        <v>48556</v>
      </c>
    </row>
    <row r="11851" customFormat="false" ht="15" hidden="false" customHeight="false" outlineLevel="0" collapsed="false">
      <c r="A11851" s="0" t="n">
        <v>202506</v>
      </c>
      <c r="B11851" s="0" t="n">
        <v>202506</v>
      </c>
      <c r="C11851" s="37" t="s">
        <v>115</v>
      </c>
      <c r="D11851" s="37" t="s">
        <v>385</v>
      </c>
      <c r="E11851" s="0" t="n">
        <v>1</v>
      </c>
      <c r="F11851" s="38" t="s">
        <v>71</v>
      </c>
      <c r="G11851" s="37" t="s">
        <v>688</v>
      </c>
      <c r="H11851" s="0" t="n">
        <v>863635</v>
      </c>
      <c r="I11851" s="0" t="n">
        <v>152973</v>
      </c>
      <c r="J11851" s="0" t="n">
        <v>-21416</v>
      </c>
    </row>
    <row r="11852" customFormat="false" ht="15" hidden="false" customHeight="false" outlineLevel="0" collapsed="false">
      <c r="A11852" s="0" t="n">
        <v>202506</v>
      </c>
      <c r="B11852" s="0" t="n">
        <v>202506</v>
      </c>
      <c r="C11852" s="37" t="s">
        <v>95</v>
      </c>
      <c r="D11852" s="37" t="s">
        <v>328</v>
      </c>
      <c r="E11852" s="0" t="n">
        <v>1</v>
      </c>
      <c r="F11852" s="38" t="s">
        <v>71</v>
      </c>
      <c r="G11852" s="37" t="s">
        <v>689</v>
      </c>
      <c r="H11852" s="0" t="n">
        <v>1174773</v>
      </c>
      <c r="I11852" s="0" t="n">
        <v>951260</v>
      </c>
      <c r="J11852" s="0" t="n">
        <v>6668</v>
      </c>
    </row>
    <row r="11853" customFormat="false" ht="15" hidden="false" customHeight="false" outlineLevel="0" collapsed="false">
      <c r="A11853" s="0" t="n">
        <v>202506</v>
      </c>
      <c r="B11853" s="0" t="n">
        <v>202506</v>
      </c>
      <c r="C11853" s="37" t="s">
        <v>178</v>
      </c>
      <c r="D11853" s="37" t="s">
        <v>372</v>
      </c>
      <c r="E11853" s="0" t="n">
        <v>1</v>
      </c>
      <c r="F11853" s="38" t="s">
        <v>71</v>
      </c>
      <c r="G11853" s="37" t="s">
        <v>690</v>
      </c>
      <c r="H11853" s="0" t="n">
        <v>187227</v>
      </c>
      <c r="I11853" s="0" t="n">
        <v>93197</v>
      </c>
      <c r="J11853" s="0" t="n">
        <v>3364</v>
      </c>
    </row>
    <row r="11854" customFormat="false" ht="15" hidden="false" customHeight="false" outlineLevel="0" collapsed="false">
      <c r="A11854" s="0" t="n">
        <v>202506</v>
      </c>
      <c r="B11854" s="0" t="n">
        <v>202506</v>
      </c>
      <c r="C11854" s="37" t="s">
        <v>197</v>
      </c>
      <c r="D11854" s="37" t="s">
        <v>502</v>
      </c>
      <c r="E11854" s="0" t="n">
        <v>1</v>
      </c>
      <c r="F11854" s="38" t="s">
        <v>71</v>
      </c>
      <c r="G11854" s="37" t="s">
        <v>691</v>
      </c>
      <c r="H11854" s="0" t="n">
        <v>190735</v>
      </c>
      <c r="I11854" s="0" t="n">
        <v>35287</v>
      </c>
      <c r="J11854" s="0" t="n">
        <v>1720</v>
      </c>
    </row>
    <row r="11855" customFormat="false" ht="15" hidden="false" customHeight="false" outlineLevel="0" collapsed="false">
      <c r="A11855" s="0" t="n">
        <v>202506</v>
      </c>
      <c r="B11855" s="0" t="n">
        <v>202506</v>
      </c>
      <c r="C11855" s="37" t="s">
        <v>124</v>
      </c>
      <c r="D11855" s="37" t="s">
        <v>393</v>
      </c>
      <c r="E11855" s="0" t="n">
        <v>1</v>
      </c>
      <c r="F11855" s="38" t="s">
        <v>71</v>
      </c>
      <c r="G11855" s="37" t="s">
        <v>692</v>
      </c>
      <c r="H11855" s="0" t="n">
        <v>736689</v>
      </c>
      <c r="I11855" s="0" t="n">
        <v>163180</v>
      </c>
      <c r="J11855" s="0" t="n">
        <v>25536</v>
      </c>
    </row>
    <row r="11856" customFormat="false" ht="15" hidden="false" customHeight="false" outlineLevel="0" collapsed="false">
      <c r="A11856" s="0" t="n">
        <v>202506</v>
      </c>
      <c r="B11856" s="0" t="n">
        <v>202506</v>
      </c>
      <c r="C11856" s="37" t="s">
        <v>178</v>
      </c>
      <c r="D11856" s="37" t="s">
        <v>693</v>
      </c>
      <c r="E11856" s="0" t="n">
        <v>1</v>
      </c>
      <c r="F11856" s="38" t="s">
        <v>71</v>
      </c>
      <c r="G11856" s="37" t="s">
        <v>694</v>
      </c>
      <c r="H11856" s="0" t="n">
        <v>1811787</v>
      </c>
      <c r="I11856" s="0" t="n">
        <v>563703</v>
      </c>
      <c r="J11856" s="0" t="n">
        <v>-7281</v>
      </c>
    </row>
    <row r="11857" customFormat="false" ht="15" hidden="false" customHeight="false" outlineLevel="0" collapsed="false">
      <c r="A11857" s="0" t="n">
        <v>202506</v>
      </c>
      <c r="B11857" s="0" t="n">
        <v>202506</v>
      </c>
      <c r="C11857" s="37" t="s">
        <v>95</v>
      </c>
      <c r="D11857" s="37" t="s">
        <v>519</v>
      </c>
      <c r="E11857" s="0" t="n">
        <v>1</v>
      </c>
      <c r="F11857" s="38" t="s">
        <v>71</v>
      </c>
      <c r="G11857" s="37" t="s">
        <v>695</v>
      </c>
      <c r="H11857" s="0" t="n">
        <v>540960</v>
      </c>
      <c r="I11857" s="0" t="n">
        <v>57948</v>
      </c>
      <c r="J11857" s="0" t="n">
        <v>10057</v>
      </c>
    </row>
    <row r="11858" customFormat="false" ht="15" hidden="false" customHeight="false" outlineLevel="0" collapsed="false">
      <c r="A11858" s="0" t="n">
        <v>202506</v>
      </c>
      <c r="B11858" s="0" t="n">
        <v>202506</v>
      </c>
      <c r="C11858" s="37" t="s">
        <v>152</v>
      </c>
      <c r="D11858" s="37" t="s">
        <v>341</v>
      </c>
      <c r="E11858" s="0" t="n">
        <v>1</v>
      </c>
      <c r="F11858" s="38" t="s">
        <v>71</v>
      </c>
      <c r="G11858" s="37" t="s">
        <v>696</v>
      </c>
      <c r="H11858" s="0" t="n">
        <v>109865</v>
      </c>
      <c r="I11858" s="0" t="n">
        <v>67886</v>
      </c>
      <c r="J11858" s="0" t="n">
        <v>7367</v>
      </c>
    </row>
    <row r="11859" customFormat="false" ht="15" hidden="false" customHeight="false" outlineLevel="0" collapsed="false">
      <c r="A11859" s="0" t="n">
        <v>202506</v>
      </c>
      <c r="B11859" s="0" t="n">
        <v>202506</v>
      </c>
      <c r="C11859" s="37" t="s">
        <v>149</v>
      </c>
      <c r="D11859" s="37" t="s">
        <v>245</v>
      </c>
      <c r="E11859" s="0" t="n">
        <v>1</v>
      </c>
      <c r="F11859" s="38" t="s">
        <v>71</v>
      </c>
      <c r="G11859" s="37" t="s">
        <v>697</v>
      </c>
      <c r="H11859" s="0" t="n">
        <v>147591</v>
      </c>
      <c r="I11859" s="0" t="n">
        <v>54026</v>
      </c>
      <c r="J11859" s="0" t="n">
        <v>-2629</v>
      </c>
    </row>
    <row r="11860" customFormat="false" ht="15" hidden="false" customHeight="false" outlineLevel="0" collapsed="false">
      <c r="A11860" s="0" t="n">
        <v>202506</v>
      </c>
      <c r="B11860" s="0" t="n">
        <v>202506</v>
      </c>
      <c r="C11860" s="37" t="s">
        <v>184</v>
      </c>
      <c r="D11860" s="37" t="s">
        <v>306</v>
      </c>
      <c r="E11860" s="0" t="n">
        <v>1</v>
      </c>
      <c r="F11860" s="38" t="s">
        <v>71</v>
      </c>
      <c r="G11860" s="37" t="s">
        <v>698</v>
      </c>
      <c r="H11860" s="0" t="n">
        <v>121641</v>
      </c>
      <c r="I11860" s="0" t="n">
        <v>71864</v>
      </c>
      <c r="J11860" s="0" t="n">
        <v>3453</v>
      </c>
    </row>
    <row r="11861" customFormat="false" ht="15" hidden="false" customHeight="false" outlineLevel="0" collapsed="false">
      <c r="A11861" s="0" t="n">
        <v>202506</v>
      </c>
      <c r="B11861" s="0" t="n">
        <v>202506</v>
      </c>
      <c r="C11861" s="37" t="s">
        <v>124</v>
      </c>
      <c r="D11861" s="37" t="s">
        <v>311</v>
      </c>
      <c r="E11861" s="0" t="n">
        <v>1</v>
      </c>
      <c r="F11861" s="38" t="s">
        <v>71</v>
      </c>
      <c r="G11861" s="37" t="s">
        <v>699</v>
      </c>
      <c r="H11861" s="0" t="n">
        <v>90210</v>
      </c>
      <c r="I11861" s="0" t="n">
        <v>31390</v>
      </c>
      <c r="J11861" s="0" t="n">
        <v>4064</v>
      </c>
    </row>
    <row r="11862" customFormat="false" ht="15" hidden="false" customHeight="false" outlineLevel="0" collapsed="false">
      <c r="A11862" s="0" t="n">
        <v>202506</v>
      </c>
      <c r="B11862" s="0" t="n">
        <v>202506</v>
      </c>
      <c r="C11862" s="37" t="s">
        <v>109</v>
      </c>
      <c r="D11862" s="37" t="s">
        <v>700</v>
      </c>
      <c r="E11862" s="0" t="n">
        <v>1</v>
      </c>
      <c r="F11862" s="38" t="s">
        <v>71</v>
      </c>
      <c r="G11862" s="37" t="s">
        <v>701</v>
      </c>
      <c r="H11862" s="0" t="n">
        <v>547449</v>
      </c>
      <c r="I11862" s="0" t="n">
        <v>183169</v>
      </c>
      <c r="J11862" s="0" t="n">
        <v>15378</v>
      </c>
    </row>
    <row r="11863" customFormat="false" ht="15" hidden="false" customHeight="false" outlineLevel="0" collapsed="false">
      <c r="A11863" s="0" t="n">
        <v>202506</v>
      </c>
      <c r="B11863" s="0" t="n">
        <v>202506</v>
      </c>
      <c r="C11863" s="37" t="s">
        <v>178</v>
      </c>
      <c r="D11863" s="37" t="s">
        <v>702</v>
      </c>
      <c r="E11863" s="0" t="n">
        <v>1</v>
      </c>
      <c r="F11863" s="38" t="s">
        <v>71</v>
      </c>
      <c r="G11863" s="37" t="s">
        <v>703</v>
      </c>
      <c r="H11863" s="0" t="n">
        <v>2362726</v>
      </c>
      <c r="I11863" s="0" t="n">
        <v>358006</v>
      </c>
      <c r="J11863" s="0" t="n">
        <v>42208</v>
      </c>
    </row>
    <row r="11864" customFormat="false" ht="15" hidden="false" customHeight="false" outlineLevel="0" collapsed="false">
      <c r="A11864" s="0" t="n">
        <v>202506</v>
      </c>
      <c r="B11864" s="0" t="n">
        <v>202506</v>
      </c>
      <c r="C11864" s="37" t="s">
        <v>115</v>
      </c>
      <c r="D11864" s="37" t="s">
        <v>569</v>
      </c>
      <c r="E11864" s="0" t="n">
        <v>1</v>
      </c>
      <c r="F11864" s="38" t="s">
        <v>71</v>
      </c>
      <c r="G11864" s="37" t="s">
        <v>704</v>
      </c>
      <c r="H11864" s="0" t="n">
        <v>674877</v>
      </c>
      <c r="I11864" s="0" t="n">
        <v>151275</v>
      </c>
      <c r="J11864" s="0" t="n">
        <v>3216</v>
      </c>
    </row>
    <row r="11865" customFormat="false" ht="15" hidden="false" customHeight="false" outlineLevel="0" collapsed="false">
      <c r="A11865" s="0" t="n">
        <v>202506</v>
      </c>
      <c r="B11865" s="0" t="n">
        <v>202506</v>
      </c>
      <c r="C11865" s="37" t="s">
        <v>136</v>
      </c>
      <c r="D11865" s="37" t="s">
        <v>210</v>
      </c>
      <c r="E11865" s="0" t="n">
        <v>1</v>
      </c>
      <c r="F11865" s="38" t="s">
        <v>71</v>
      </c>
      <c r="G11865" s="37" t="s">
        <v>705</v>
      </c>
      <c r="H11865" s="0" t="n">
        <v>45244</v>
      </c>
      <c r="I11865" s="0" t="n">
        <v>14021</v>
      </c>
      <c r="J11865" s="0" t="n">
        <v>1899</v>
      </c>
    </row>
    <row r="11866" customFormat="false" ht="15" hidden="false" customHeight="false" outlineLevel="0" collapsed="false">
      <c r="A11866" s="0" t="n">
        <v>202506</v>
      </c>
      <c r="B11866" s="0" t="n">
        <v>202506</v>
      </c>
      <c r="C11866" s="37" t="s">
        <v>158</v>
      </c>
      <c r="D11866" s="37" t="s">
        <v>706</v>
      </c>
      <c r="E11866" s="0" t="n">
        <v>1</v>
      </c>
      <c r="F11866" s="38" t="s">
        <v>71</v>
      </c>
      <c r="G11866" s="37" t="s">
        <v>707</v>
      </c>
      <c r="H11866" s="0" t="n">
        <v>540729</v>
      </c>
      <c r="I11866" s="0" t="n">
        <v>221013</v>
      </c>
      <c r="J11866" s="0" t="n">
        <v>8875</v>
      </c>
    </row>
    <row r="11867" customFormat="false" ht="15" hidden="false" customHeight="false" outlineLevel="0" collapsed="false">
      <c r="A11867" s="0" t="n">
        <v>202506</v>
      </c>
      <c r="B11867" s="0" t="n">
        <v>202506</v>
      </c>
      <c r="C11867" s="37" t="s">
        <v>109</v>
      </c>
      <c r="D11867" s="37" t="s">
        <v>251</v>
      </c>
      <c r="E11867" s="0" t="n">
        <v>1</v>
      </c>
      <c r="F11867" s="38" t="s">
        <v>71</v>
      </c>
      <c r="G11867" s="37" t="s">
        <v>708</v>
      </c>
      <c r="H11867" s="0" t="n">
        <v>409881</v>
      </c>
      <c r="I11867" s="0" t="n">
        <v>281225</v>
      </c>
      <c r="J11867" s="0" t="n">
        <v>94103</v>
      </c>
    </row>
    <row r="11868" customFormat="false" ht="15" hidden="false" customHeight="false" outlineLevel="0" collapsed="false">
      <c r="A11868" s="0" t="n">
        <v>202506</v>
      </c>
      <c r="B11868" s="0" t="n">
        <v>202506</v>
      </c>
      <c r="C11868" s="37" t="s">
        <v>101</v>
      </c>
      <c r="D11868" s="37" t="s">
        <v>273</v>
      </c>
      <c r="E11868" s="0" t="n">
        <v>1</v>
      </c>
      <c r="F11868" s="38" t="s">
        <v>71</v>
      </c>
      <c r="G11868" s="37" t="s">
        <v>709</v>
      </c>
      <c r="H11868" s="0" t="n">
        <v>6102363</v>
      </c>
      <c r="I11868" s="0" t="n">
        <v>805787</v>
      </c>
      <c r="J11868" s="0" t="n">
        <v>-41857</v>
      </c>
    </row>
    <row r="11869" customFormat="false" ht="15" hidden="false" customHeight="false" outlineLevel="0" collapsed="false">
      <c r="A11869" s="0" t="n">
        <v>202506</v>
      </c>
      <c r="B11869" s="0" t="n">
        <v>202506</v>
      </c>
      <c r="C11869" s="37" t="s">
        <v>115</v>
      </c>
      <c r="D11869" s="37" t="s">
        <v>700</v>
      </c>
      <c r="E11869" s="0" t="n">
        <v>1</v>
      </c>
      <c r="F11869" s="38" t="s">
        <v>71</v>
      </c>
      <c r="G11869" s="37" t="s">
        <v>710</v>
      </c>
      <c r="H11869" s="0" t="n">
        <v>138844</v>
      </c>
      <c r="I11869" s="0" t="n">
        <v>40245</v>
      </c>
      <c r="J11869" s="0" t="n">
        <v>14078</v>
      </c>
    </row>
    <row r="11870" customFormat="false" ht="15" hidden="false" customHeight="false" outlineLevel="0" collapsed="false">
      <c r="A11870" s="0" t="n">
        <v>202506</v>
      </c>
      <c r="B11870" s="0" t="n">
        <v>202506</v>
      </c>
      <c r="C11870" s="37" t="s">
        <v>106</v>
      </c>
      <c r="D11870" s="37" t="s">
        <v>181</v>
      </c>
      <c r="E11870" s="0" t="n">
        <v>1</v>
      </c>
      <c r="F11870" s="38" t="s">
        <v>71</v>
      </c>
      <c r="G11870" s="37" t="s">
        <v>711</v>
      </c>
      <c r="H11870" s="0" t="n">
        <v>315779</v>
      </c>
      <c r="I11870" s="0" t="n">
        <v>64727</v>
      </c>
      <c r="J11870" s="0" t="n">
        <v>-978</v>
      </c>
    </row>
    <row r="11871" customFormat="false" ht="15" hidden="false" customHeight="false" outlineLevel="0" collapsed="false">
      <c r="A11871" s="0" t="n">
        <v>202506</v>
      </c>
      <c r="B11871" s="0" t="n">
        <v>202506</v>
      </c>
      <c r="C11871" s="37" t="s">
        <v>101</v>
      </c>
      <c r="D11871" s="37" t="s">
        <v>369</v>
      </c>
      <c r="E11871" s="0" t="n">
        <v>1</v>
      </c>
      <c r="F11871" s="38" t="s">
        <v>71</v>
      </c>
      <c r="G11871" s="37" t="s">
        <v>712</v>
      </c>
      <c r="H11871" s="0" t="n">
        <v>4549189</v>
      </c>
      <c r="I11871" s="0" t="n">
        <v>982111</v>
      </c>
      <c r="J11871" s="0" t="n">
        <v>203417</v>
      </c>
    </row>
    <row r="11872" customFormat="false" ht="15" hidden="false" customHeight="false" outlineLevel="0" collapsed="false">
      <c r="A11872" s="0" t="n">
        <v>202506</v>
      </c>
      <c r="B11872" s="0" t="n">
        <v>202506</v>
      </c>
      <c r="C11872" s="37" t="s">
        <v>184</v>
      </c>
      <c r="D11872" s="37" t="s">
        <v>249</v>
      </c>
      <c r="E11872" s="0" t="n">
        <v>1</v>
      </c>
      <c r="F11872" s="38" t="s">
        <v>71</v>
      </c>
      <c r="G11872" s="37" t="s">
        <v>713</v>
      </c>
      <c r="H11872" s="0" t="n">
        <v>1013283</v>
      </c>
      <c r="I11872" s="0" t="n">
        <v>526703</v>
      </c>
      <c r="J11872" s="0" t="n">
        <v>85718</v>
      </c>
    </row>
    <row r="11873" customFormat="false" ht="15" hidden="false" customHeight="false" outlineLevel="0" collapsed="false">
      <c r="A11873" s="0" t="n">
        <v>202506</v>
      </c>
      <c r="B11873" s="0" t="n">
        <v>202506</v>
      </c>
      <c r="C11873" s="37" t="s">
        <v>109</v>
      </c>
      <c r="D11873" s="37" t="s">
        <v>714</v>
      </c>
      <c r="E11873" s="0" t="n">
        <v>1</v>
      </c>
      <c r="F11873" s="38" t="s">
        <v>71</v>
      </c>
      <c r="G11873" s="37" t="s">
        <v>715</v>
      </c>
      <c r="H11873" s="0" t="n">
        <v>865564</v>
      </c>
      <c r="I11873" s="0" t="n">
        <v>541717</v>
      </c>
      <c r="J11873" s="0" t="n">
        <v>-5935</v>
      </c>
    </row>
    <row r="11874" customFormat="false" ht="15" hidden="false" customHeight="false" outlineLevel="0" collapsed="false">
      <c r="A11874" s="0" t="n">
        <v>202506</v>
      </c>
      <c r="B11874" s="0" t="n">
        <v>202506</v>
      </c>
      <c r="C11874" s="37" t="s">
        <v>106</v>
      </c>
      <c r="D11874" s="37" t="s">
        <v>249</v>
      </c>
      <c r="E11874" s="0" t="n">
        <v>1</v>
      </c>
      <c r="F11874" s="38" t="s">
        <v>71</v>
      </c>
      <c r="G11874" s="37" t="s">
        <v>716</v>
      </c>
      <c r="H11874" s="0" t="n">
        <v>1091258</v>
      </c>
      <c r="I11874" s="0" t="n">
        <v>153201</v>
      </c>
      <c r="J11874" s="0" t="n">
        <v>21440</v>
      </c>
    </row>
    <row r="11875" customFormat="false" ht="15" hidden="false" customHeight="false" outlineLevel="0" collapsed="false">
      <c r="A11875" s="0" t="n">
        <v>202506</v>
      </c>
      <c r="B11875" s="0" t="n">
        <v>202506</v>
      </c>
      <c r="C11875" s="37" t="s">
        <v>197</v>
      </c>
      <c r="D11875" s="37" t="s">
        <v>511</v>
      </c>
      <c r="E11875" s="0" t="n">
        <v>1</v>
      </c>
      <c r="F11875" s="38" t="s">
        <v>71</v>
      </c>
      <c r="G11875" s="37" t="s">
        <v>717</v>
      </c>
      <c r="H11875" s="0" t="n">
        <v>867546</v>
      </c>
      <c r="I11875" s="0" t="n">
        <v>229879</v>
      </c>
      <c r="J11875" s="0" t="n">
        <v>6993</v>
      </c>
    </row>
    <row r="11876" customFormat="false" ht="15" hidden="false" customHeight="false" outlineLevel="0" collapsed="false">
      <c r="A11876" s="0" t="n">
        <v>202506</v>
      </c>
      <c r="B11876" s="0" t="n">
        <v>202506</v>
      </c>
      <c r="C11876" s="37" t="s">
        <v>149</v>
      </c>
      <c r="D11876" s="37" t="s">
        <v>150</v>
      </c>
      <c r="E11876" s="0" t="n">
        <v>1</v>
      </c>
      <c r="F11876" s="38" t="s">
        <v>71</v>
      </c>
      <c r="G11876" s="37" t="s">
        <v>718</v>
      </c>
      <c r="H11876" s="0" t="n">
        <v>1649216</v>
      </c>
      <c r="I11876" s="0" t="n">
        <v>601763</v>
      </c>
      <c r="J11876" s="0" t="n">
        <v>64680</v>
      </c>
    </row>
    <row r="11877" customFormat="false" ht="15" hidden="false" customHeight="false" outlineLevel="0" collapsed="false">
      <c r="A11877" s="0" t="n">
        <v>202506</v>
      </c>
      <c r="B11877" s="0" t="n">
        <v>202506</v>
      </c>
      <c r="C11877" s="37" t="s">
        <v>98</v>
      </c>
      <c r="D11877" s="37" t="s">
        <v>719</v>
      </c>
      <c r="E11877" s="0" t="n">
        <v>1</v>
      </c>
      <c r="F11877" s="38" t="s">
        <v>71</v>
      </c>
      <c r="G11877" s="37" t="s">
        <v>720</v>
      </c>
      <c r="H11877" s="0" t="n">
        <v>202068</v>
      </c>
      <c r="I11877" s="0" t="n">
        <v>64656</v>
      </c>
      <c r="J11877" s="0" t="n">
        <v>6129</v>
      </c>
    </row>
    <row r="11878" customFormat="false" ht="15" hidden="false" customHeight="false" outlineLevel="0" collapsed="false">
      <c r="A11878" s="0" t="n">
        <v>202506</v>
      </c>
      <c r="B11878" s="0" t="n">
        <v>202506</v>
      </c>
      <c r="C11878" s="37" t="s">
        <v>149</v>
      </c>
      <c r="D11878" s="37" t="s">
        <v>292</v>
      </c>
      <c r="E11878" s="0" t="n">
        <v>1</v>
      </c>
      <c r="F11878" s="38" t="s">
        <v>71</v>
      </c>
      <c r="G11878" s="37" t="s">
        <v>721</v>
      </c>
      <c r="H11878" s="0" t="n">
        <v>1419420</v>
      </c>
      <c r="I11878" s="0" t="n">
        <v>223265</v>
      </c>
      <c r="J11878" s="0" t="n">
        <v>10062</v>
      </c>
    </row>
    <row r="11879" customFormat="false" ht="15" hidden="false" customHeight="false" outlineLevel="0" collapsed="false">
      <c r="A11879" s="0" t="n">
        <v>202506</v>
      </c>
      <c r="B11879" s="0" t="n">
        <v>202506</v>
      </c>
      <c r="C11879" s="37" t="s">
        <v>178</v>
      </c>
      <c r="D11879" s="37" t="s">
        <v>167</v>
      </c>
      <c r="E11879" s="0" t="n">
        <v>1</v>
      </c>
      <c r="F11879" s="38" t="s">
        <v>71</v>
      </c>
      <c r="G11879" s="37" t="s">
        <v>722</v>
      </c>
      <c r="H11879" s="0" t="n">
        <v>93779</v>
      </c>
      <c r="I11879" s="0" t="n">
        <v>34667</v>
      </c>
      <c r="J11879" s="0" t="n">
        <v>1274</v>
      </c>
    </row>
    <row r="11880" customFormat="false" ht="15" hidden="false" customHeight="false" outlineLevel="0" collapsed="false">
      <c r="A11880" s="0" t="n">
        <v>202506</v>
      </c>
      <c r="B11880" s="0" t="n">
        <v>202506</v>
      </c>
      <c r="C11880" s="37" t="s">
        <v>106</v>
      </c>
      <c r="D11880" s="37" t="s">
        <v>723</v>
      </c>
      <c r="E11880" s="0" t="n">
        <v>1</v>
      </c>
      <c r="F11880" s="38" t="s">
        <v>71</v>
      </c>
      <c r="G11880" s="37" t="s">
        <v>724</v>
      </c>
      <c r="H11880" s="0" t="n">
        <v>1056770</v>
      </c>
      <c r="I11880" s="0" t="n">
        <v>299408</v>
      </c>
      <c r="J11880" s="0" t="n">
        <v>34159</v>
      </c>
    </row>
    <row r="11881" customFormat="false" ht="15" hidden="false" customHeight="false" outlineLevel="0" collapsed="false">
      <c r="A11881" s="0" t="n">
        <v>202506</v>
      </c>
      <c r="B11881" s="0" t="n">
        <v>202506</v>
      </c>
      <c r="C11881" s="37" t="s">
        <v>158</v>
      </c>
      <c r="D11881" s="37" t="s">
        <v>618</v>
      </c>
      <c r="E11881" s="0" t="n">
        <v>1</v>
      </c>
      <c r="F11881" s="38" t="s">
        <v>71</v>
      </c>
      <c r="G11881" s="37" t="s">
        <v>725</v>
      </c>
      <c r="H11881" s="0" t="n">
        <v>874041</v>
      </c>
      <c r="I11881" s="0" t="n">
        <v>147595</v>
      </c>
      <c r="J11881" s="0" t="n">
        <v>-1532</v>
      </c>
    </row>
    <row r="11882" customFormat="false" ht="15" hidden="false" customHeight="false" outlineLevel="0" collapsed="false">
      <c r="A11882" s="0" t="n">
        <v>202506</v>
      </c>
      <c r="B11882" s="0" t="n">
        <v>202506</v>
      </c>
      <c r="C11882" s="37" t="s">
        <v>178</v>
      </c>
      <c r="D11882" s="37" t="s">
        <v>391</v>
      </c>
      <c r="E11882" s="0" t="n">
        <v>1</v>
      </c>
      <c r="F11882" s="38" t="s">
        <v>71</v>
      </c>
      <c r="G11882" s="37" t="s">
        <v>726</v>
      </c>
      <c r="H11882" s="0" t="n">
        <v>209497</v>
      </c>
      <c r="I11882" s="0" t="n">
        <v>40681</v>
      </c>
      <c r="J11882" s="0" t="n">
        <v>-269</v>
      </c>
    </row>
    <row r="11883" customFormat="false" ht="15" hidden="false" customHeight="false" outlineLevel="0" collapsed="false">
      <c r="A11883" s="0" t="n">
        <v>202506</v>
      </c>
      <c r="B11883" s="0" t="n">
        <v>202506</v>
      </c>
      <c r="C11883" s="37" t="s">
        <v>184</v>
      </c>
      <c r="D11883" s="37" t="s">
        <v>200</v>
      </c>
      <c r="E11883" s="0" t="n">
        <v>1</v>
      </c>
      <c r="F11883" s="38" t="s">
        <v>71</v>
      </c>
      <c r="G11883" s="37" t="s">
        <v>727</v>
      </c>
      <c r="H11883" s="0" t="n">
        <v>560997</v>
      </c>
      <c r="I11883" s="0" t="n">
        <v>116866</v>
      </c>
      <c r="J11883" s="0" t="n">
        <v>20510</v>
      </c>
    </row>
    <row r="11884" customFormat="false" ht="15" hidden="false" customHeight="false" outlineLevel="0" collapsed="false">
      <c r="A11884" s="0" t="n">
        <v>202506</v>
      </c>
      <c r="B11884" s="0" t="n">
        <v>202506</v>
      </c>
      <c r="C11884" s="37" t="s">
        <v>95</v>
      </c>
      <c r="D11884" s="37" t="s">
        <v>684</v>
      </c>
      <c r="E11884" s="0" t="n">
        <v>1</v>
      </c>
      <c r="F11884" s="38" t="s">
        <v>71</v>
      </c>
      <c r="G11884" s="37" t="s">
        <v>728</v>
      </c>
      <c r="H11884" s="0" t="n">
        <v>270228</v>
      </c>
      <c r="I11884" s="0" t="n">
        <v>78994</v>
      </c>
      <c r="J11884" s="0" t="n">
        <v>9703</v>
      </c>
    </row>
    <row r="11885" customFormat="false" ht="15" hidden="false" customHeight="false" outlineLevel="0" collapsed="false">
      <c r="A11885" s="0" t="n">
        <v>202506</v>
      </c>
      <c r="B11885" s="0" t="n">
        <v>202506</v>
      </c>
      <c r="C11885" s="37" t="s">
        <v>178</v>
      </c>
      <c r="D11885" s="37" t="s">
        <v>509</v>
      </c>
      <c r="E11885" s="0" t="n">
        <v>1</v>
      </c>
      <c r="F11885" s="38" t="s">
        <v>71</v>
      </c>
      <c r="G11885" s="37" t="s">
        <v>729</v>
      </c>
      <c r="H11885" s="0" t="n">
        <v>130012</v>
      </c>
      <c r="I11885" s="0" t="n">
        <v>58125</v>
      </c>
      <c r="J11885" s="0" t="n">
        <v>-2945</v>
      </c>
    </row>
    <row r="11886" customFormat="false" ht="15" hidden="false" customHeight="false" outlineLevel="0" collapsed="false">
      <c r="A11886" s="0" t="n">
        <v>202506</v>
      </c>
      <c r="B11886" s="0" t="n">
        <v>202506</v>
      </c>
      <c r="C11886" s="37" t="s">
        <v>136</v>
      </c>
      <c r="D11886" s="37" t="s">
        <v>700</v>
      </c>
      <c r="E11886" s="0" t="n">
        <v>1</v>
      </c>
      <c r="F11886" s="38" t="s">
        <v>71</v>
      </c>
      <c r="G11886" s="37" t="s">
        <v>730</v>
      </c>
      <c r="H11886" s="0" t="n">
        <v>359552</v>
      </c>
      <c r="I11886" s="0" t="n">
        <v>135480</v>
      </c>
      <c r="J11886" s="0" t="n">
        <v>-2754</v>
      </c>
    </row>
    <row r="11887" customFormat="false" ht="15" hidden="false" customHeight="false" outlineLevel="0" collapsed="false">
      <c r="A11887" s="0" t="n">
        <v>202506</v>
      </c>
      <c r="B11887" s="0" t="n">
        <v>202506</v>
      </c>
      <c r="C11887" s="37" t="s">
        <v>184</v>
      </c>
      <c r="D11887" s="37" t="s">
        <v>311</v>
      </c>
      <c r="E11887" s="0" t="n">
        <v>1</v>
      </c>
      <c r="F11887" s="38" t="s">
        <v>71</v>
      </c>
      <c r="G11887" s="37" t="s">
        <v>731</v>
      </c>
      <c r="H11887" s="0" t="n">
        <v>172803</v>
      </c>
      <c r="I11887" s="0" t="n">
        <v>124170</v>
      </c>
      <c r="J11887" s="0" t="n">
        <v>-16595</v>
      </c>
    </row>
    <row r="11888" customFormat="false" ht="15" hidden="false" customHeight="false" outlineLevel="0" collapsed="false">
      <c r="A11888" s="0" t="n">
        <v>202506</v>
      </c>
      <c r="B11888" s="0" t="n">
        <v>202506</v>
      </c>
      <c r="C11888" s="37" t="s">
        <v>101</v>
      </c>
      <c r="D11888" s="37" t="s">
        <v>253</v>
      </c>
      <c r="E11888" s="0" t="n">
        <v>1</v>
      </c>
      <c r="F11888" s="38" t="s">
        <v>71</v>
      </c>
      <c r="G11888" s="37" t="s">
        <v>732</v>
      </c>
      <c r="H11888" s="0" t="n">
        <v>924361</v>
      </c>
      <c r="I11888" s="0" t="n">
        <v>114351</v>
      </c>
      <c r="J11888" s="0" t="n">
        <v>19551</v>
      </c>
    </row>
    <row r="11889" customFormat="false" ht="15" hidden="false" customHeight="false" outlineLevel="0" collapsed="false">
      <c r="A11889" s="0" t="n">
        <v>202506</v>
      </c>
      <c r="B11889" s="0" t="n">
        <v>202506</v>
      </c>
      <c r="C11889" s="37" t="s">
        <v>184</v>
      </c>
      <c r="D11889" s="37" t="s">
        <v>603</v>
      </c>
      <c r="E11889" s="0" t="n">
        <v>1</v>
      </c>
      <c r="F11889" s="38" t="s">
        <v>71</v>
      </c>
      <c r="G11889" s="37" t="s">
        <v>733</v>
      </c>
      <c r="H11889" s="0" t="n">
        <v>220296</v>
      </c>
      <c r="I11889" s="0" t="n">
        <v>131953</v>
      </c>
      <c r="J11889" s="0" t="n">
        <v>19642</v>
      </c>
    </row>
    <row r="11890" customFormat="false" ht="15" hidden="false" customHeight="false" outlineLevel="0" collapsed="false">
      <c r="A11890" s="0" t="n">
        <v>202506</v>
      </c>
      <c r="B11890" s="0" t="n">
        <v>202506</v>
      </c>
      <c r="C11890" s="37" t="s">
        <v>109</v>
      </c>
      <c r="D11890" s="37" t="s">
        <v>502</v>
      </c>
      <c r="E11890" s="0" t="n">
        <v>1</v>
      </c>
      <c r="F11890" s="38" t="s">
        <v>71</v>
      </c>
      <c r="G11890" s="37" t="s">
        <v>734</v>
      </c>
      <c r="H11890" s="0" t="n">
        <v>1333653</v>
      </c>
      <c r="I11890" s="0" t="n">
        <v>275562</v>
      </c>
      <c r="J11890" s="0" t="n">
        <v>-7957</v>
      </c>
    </row>
    <row r="11891" customFormat="false" ht="15" hidden="false" customHeight="false" outlineLevel="0" collapsed="false">
      <c r="A11891" s="0" t="n">
        <v>202506</v>
      </c>
      <c r="B11891" s="0" t="n">
        <v>202506</v>
      </c>
      <c r="C11891" s="37" t="s">
        <v>158</v>
      </c>
      <c r="D11891" s="37" t="s">
        <v>693</v>
      </c>
      <c r="E11891" s="0" t="n">
        <v>1</v>
      </c>
      <c r="F11891" s="38" t="s">
        <v>71</v>
      </c>
      <c r="G11891" s="37" t="s">
        <v>735</v>
      </c>
      <c r="H11891" s="0" t="n">
        <v>154699</v>
      </c>
      <c r="I11891" s="0" t="n">
        <v>49480</v>
      </c>
      <c r="J11891" s="0" t="n">
        <v>7173</v>
      </c>
    </row>
    <row r="11892" customFormat="false" ht="15" hidden="false" customHeight="false" outlineLevel="0" collapsed="false">
      <c r="A11892" s="0" t="n">
        <v>202506</v>
      </c>
      <c r="B11892" s="0" t="n">
        <v>202506</v>
      </c>
      <c r="C11892" s="37" t="s">
        <v>95</v>
      </c>
      <c r="D11892" s="37" t="s">
        <v>714</v>
      </c>
      <c r="E11892" s="0" t="n">
        <v>1</v>
      </c>
      <c r="F11892" s="38" t="s">
        <v>71</v>
      </c>
      <c r="G11892" s="37" t="s">
        <v>736</v>
      </c>
      <c r="H11892" s="0" t="n">
        <v>197956</v>
      </c>
      <c r="I11892" s="0" t="n">
        <v>55622</v>
      </c>
      <c r="J11892" s="0" t="n">
        <v>15494</v>
      </c>
    </row>
    <row r="11893" customFormat="false" ht="15" hidden="false" customHeight="false" outlineLevel="0" collapsed="false">
      <c r="A11893" s="0" t="n">
        <v>202506</v>
      </c>
      <c r="B11893" s="0" t="n">
        <v>202506</v>
      </c>
      <c r="C11893" s="37" t="s">
        <v>112</v>
      </c>
      <c r="D11893" s="37" t="s">
        <v>243</v>
      </c>
      <c r="E11893" s="0" t="n">
        <v>1</v>
      </c>
      <c r="F11893" s="38" t="s">
        <v>71</v>
      </c>
      <c r="G11893" s="37" t="s">
        <v>737</v>
      </c>
      <c r="H11893" s="0" t="n">
        <v>377518</v>
      </c>
      <c r="I11893" s="0" t="n">
        <v>85573</v>
      </c>
      <c r="J11893" s="0" t="n">
        <v>-6327</v>
      </c>
    </row>
    <row r="11894" customFormat="false" ht="15" hidden="false" customHeight="false" outlineLevel="0" collapsed="false">
      <c r="A11894" s="0" t="n">
        <v>202506</v>
      </c>
      <c r="B11894" s="0" t="n">
        <v>202506</v>
      </c>
      <c r="C11894" s="37" t="s">
        <v>98</v>
      </c>
      <c r="D11894" s="37" t="s">
        <v>298</v>
      </c>
      <c r="E11894" s="0" t="n">
        <v>1</v>
      </c>
      <c r="F11894" s="38" t="s">
        <v>71</v>
      </c>
      <c r="G11894" s="37" t="s">
        <v>738</v>
      </c>
      <c r="H11894" s="0" t="n">
        <v>2664264</v>
      </c>
      <c r="I11894" s="0" t="n">
        <v>1048878</v>
      </c>
      <c r="J11894" s="0" t="n">
        <v>19394</v>
      </c>
    </row>
    <row r="11895" customFormat="false" ht="15" hidden="false" customHeight="false" outlineLevel="0" collapsed="false">
      <c r="A11895" s="0" t="n">
        <v>202506</v>
      </c>
      <c r="B11895" s="0" t="n">
        <v>202506</v>
      </c>
      <c r="C11895" s="37" t="s">
        <v>178</v>
      </c>
      <c r="D11895" s="37" t="s">
        <v>253</v>
      </c>
      <c r="E11895" s="0" t="n">
        <v>1</v>
      </c>
      <c r="F11895" s="38" t="s">
        <v>71</v>
      </c>
      <c r="G11895" s="37" t="s">
        <v>739</v>
      </c>
      <c r="H11895" s="0" t="n">
        <v>911632</v>
      </c>
      <c r="I11895" s="0" t="n">
        <v>148331</v>
      </c>
      <c r="J11895" s="0" t="n">
        <v>-11291</v>
      </c>
    </row>
    <row r="11896" customFormat="false" ht="15" hidden="false" customHeight="false" outlineLevel="0" collapsed="false">
      <c r="A11896" s="0" t="n">
        <v>202506</v>
      </c>
      <c r="B11896" s="0" t="n">
        <v>202506</v>
      </c>
      <c r="C11896" s="37" t="s">
        <v>136</v>
      </c>
      <c r="D11896" s="37" t="s">
        <v>159</v>
      </c>
      <c r="E11896" s="0" t="n">
        <v>1</v>
      </c>
      <c r="F11896" s="38" t="s">
        <v>71</v>
      </c>
      <c r="G11896" s="37" t="s">
        <v>740</v>
      </c>
      <c r="H11896" s="0" t="n">
        <v>378124</v>
      </c>
      <c r="I11896" s="0" t="n">
        <v>227267</v>
      </c>
      <c r="J11896" s="0" t="n">
        <v>39739</v>
      </c>
    </row>
    <row r="11897" customFormat="false" ht="15" hidden="false" customHeight="false" outlineLevel="0" collapsed="false">
      <c r="A11897" s="0" t="n">
        <v>202506</v>
      </c>
      <c r="B11897" s="0" t="n">
        <v>202506</v>
      </c>
      <c r="C11897" s="37" t="s">
        <v>124</v>
      </c>
      <c r="D11897" s="37" t="s">
        <v>412</v>
      </c>
      <c r="E11897" s="0" t="n">
        <v>1</v>
      </c>
      <c r="F11897" s="38" t="s">
        <v>71</v>
      </c>
      <c r="G11897" s="37" t="s">
        <v>741</v>
      </c>
      <c r="H11897" s="0" t="n">
        <v>1017880</v>
      </c>
      <c r="I11897" s="0" t="n">
        <v>224502</v>
      </c>
      <c r="J11897" s="0" t="n">
        <v>15804</v>
      </c>
    </row>
    <row r="11898" customFormat="false" ht="15" hidden="false" customHeight="false" outlineLevel="0" collapsed="false">
      <c r="A11898" s="0" t="n">
        <v>202506</v>
      </c>
      <c r="B11898" s="0" t="n">
        <v>202506</v>
      </c>
      <c r="C11898" s="37" t="s">
        <v>124</v>
      </c>
      <c r="D11898" s="37" t="s">
        <v>452</v>
      </c>
      <c r="E11898" s="0" t="n">
        <v>1</v>
      </c>
      <c r="F11898" s="38" t="s">
        <v>71</v>
      </c>
      <c r="G11898" s="37" t="s">
        <v>742</v>
      </c>
      <c r="H11898" s="0" t="n">
        <v>43933</v>
      </c>
      <c r="I11898" s="0" t="n">
        <v>16193</v>
      </c>
      <c r="J11898" s="0" t="n">
        <v>651</v>
      </c>
    </row>
    <row r="11899" customFormat="false" ht="15" hidden="false" customHeight="false" outlineLevel="0" collapsed="false">
      <c r="A11899" s="0" t="n">
        <v>202506</v>
      </c>
      <c r="B11899" s="0" t="n">
        <v>202506</v>
      </c>
      <c r="C11899" s="37" t="s">
        <v>184</v>
      </c>
      <c r="D11899" s="37" t="s">
        <v>655</v>
      </c>
      <c r="E11899" s="0" t="n">
        <v>1</v>
      </c>
      <c r="F11899" s="38" t="s">
        <v>71</v>
      </c>
      <c r="G11899" s="37" t="s">
        <v>743</v>
      </c>
      <c r="H11899" s="0" t="n">
        <v>650865</v>
      </c>
      <c r="I11899" s="0" t="n">
        <v>234576</v>
      </c>
      <c r="J11899" s="0" t="n">
        <v>24101</v>
      </c>
    </row>
    <row r="11900" customFormat="false" ht="15" hidden="false" customHeight="false" outlineLevel="0" collapsed="false">
      <c r="A11900" s="0" t="n">
        <v>202506</v>
      </c>
      <c r="B11900" s="0" t="n">
        <v>202506</v>
      </c>
      <c r="C11900" s="37" t="s">
        <v>124</v>
      </c>
      <c r="D11900" s="37" t="s">
        <v>744</v>
      </c>
      <c r="E11900" s="0" t="n">
        <v>1</v>
      </c>
      <c r="F11900" s="38" t="s">
        <v>71</v>
      </c>
      <c r="G11900" s="37" t="s">
        <v>745</v>
      </c>
      <c r="H11900" s="0" t="n">
        <v>4688680</v>
      </c>
      <c r="I11900" s="0" t="n">
        <v>1389570</v>
      </c>
      <c r="J11900" s="0" t="n">
        <v>33776</v>
      </c>
    </row>
    <row r="11901" customFormat="false" ht="15" hidden="false" customHeight="false" outlineLevel="0" collapsed="false">
      <c r="A11901" s="0" t="n">
        <v>202506</v>
      </c>
      <c r="B11901" s="0" t="n">
        <v>202506</v>
      </c>
      <c r="C11901" s="37" t="s">
        <v>136</v>
      </c>
      <c r="D11901" s="37" t="s">
        <v>603</v>
      </c>
      <c r="E11901" s="0" t="n">
        <v>1</v>
      </c>
      <c r="F11901" s="38" t="s">
        <v>71</v>
      </c>
      <c r="G11901" s="37" t="s">
        <v>746</v>
      </c>
      <c r="H11901" s="0" t="n">
        <v>947951</v>
      </c>
      <c r="I11901" s="0" t="n">
        <v>194533</v>
      </c>
      <c r="J11901" s="0" t="n">
        <v>7750</v>
      </c>
    </row>
    <row r="11902" customFormat="false" ht="15" hidden="false" customHeight="false" outlineLevel="0" collapsed="false">
      <c r="A11902" s="0" t="n">
        <v>202506</v>
      </c>
      <c r="B11902" s="0" t="n">
        <v>202506</v>
      </c>
      <c r="C11902" s="37" t="s">
        <v>109</v>
      </c>
      <c r="D11902" s="37" t="s">
        <v>99</v>
      </c>
      <c r="E11902" s="0" t="n">
        <v>1</v>
      </c>
      <c r="F11902" s="38" t="s">
        <v>71</v>
      </c>
      <c r="G11902" s="37" t="s">
        <v>747</v>
      </c>
      <c r="H11902" s="0" t="n">
        <v>729901</v>
      </c>
      <c r="I11902" s="0" t="n">
        <v>262042</v>
      </c>
      <c r="J11902" s="0" t="n">
        <v>28163</v>
      </c>
    </row>
    <row r="11903" customFormat="false" ht="15" hidden="false" customHeight="false" outlineLevel="0" collapsed="false">
      <c r="A11903" s="0" t="n">
        <v>202506</v>
      </c>
      <c r="B11903" s="0" t="n">
        <v>202506</v>
      </c>
      <c r="C11903" s="37" t="s">
        <v>178</v>
      </c>
      <c r="D11903" s="37" t="s">
        <v>107</v>
      </c>
      <c r="E11903" s="0" t="n">
        <v>1</v>
      </c>
      <c r="F11903" s="38" t="s">
        <v>71</v>
      </c>
      <c r="G11903" s="37" t="s">
        <v>748</v>
      </c>
      <c r="H11903" s="0" t="n">
        <v>1717059</v>
      </c>
      <c r="I11903" s="0" t="n">
        <v>379996</v>
      </c>
      <c r="J11903" s="0" t="n">
        <v>7217</v>
      </c>
    </row>
    <row r="11904" customFormat="false" ht="15" hidden="false" customHeight="false" outlineLevel="0" collapsed="false">
      <c r="A11904" s="0" t="n">
        <v>202506</v>
      </c>
      <c r="B11904" s="0" t="n">
        <v>202506</v>
      </c>
      <c r="C11904" s="37" t="s">
        <v>136</v>
      </c>
      <c r="D11904" s="37" t="s">
        <v>723</v>
      </c>
      <c r="E11904" s="0" t="n">
        <v>1</v>
      </c>
      <c r="F11904" s="38" t="s">
        <v>71</v>
      </c>
      <c r="G11904" s="37" t="s">
        <v>749</v>
      </c>
      <c r="H11904" s="0" t="n">
        <v>1365788</v>
      </c>
      <c r="I11904" s="0" t="n">
        <v>210839</v>
      </c>
      <c r="J11904" s="0" t="n">
        <v>6979</v>
      </c>
    </row>
    <row r="11905" customFormat="false" ht="15" hidden="false" customHeight="false" outlineLevel="0" collapsed="false">
      <c r="A11905" s="0" t="n">
        <v>202506</v>
      </c>
      <c r="B11905" s="0" t="n">
        <v>202506</v>
      </c>
      <c r="C11905" s="37" t="s">
        <v>98</v>
      </c>
      <c r="D11905" s="37" t="s">
        <v>208</v>
      </c>
      <c r="E11905" s="0" t="n">
        <v>1</v>
      </c>
      <c r="F11905" s="38" t="s">
        <v>71</v>
      </c>
      <c r="G11905" s="37" t="s">
        <v>750</v>
      </c>
      <c r="H11905" s="0" t="n">
        <v>58097</v>
      </c>
      <c r="I11905" s="0" t="n">
        <v>14340</v>
      </c>
      <c r="J11905" s="0" t="n">
        <v>923</v>
      </c>
    </row>
    <row r="11906" customFormat="false" ht="15" hidden="false" customHeight="false" outlineLevel="0" collapsed="false">
      <c r="A11906" s="0" t="n">
        <v>202506</v>
      </c>
      <c r="B11906" s="0" t="n">
        <v>202506</v>
      </c>
      <c r="C11906" s="37" t="s">
        <v>149</v>
      </c>
      <c r="D11906" s="37" t="s">
        <v>385</v>
      </c>
      <c r="E11906" s="0" t="n">
        <v>1</v>
      </c>
      <c r="F11906" s="38" t="s">
        <v>71</v>
      </c>
      <c r="G11906" s="37" t="s">
        <v>751</v>
      </c>
      <c r="H11906" s="0" t="n">
        <v>71303</v>
      </c>
      <c r="I11906" s="0" t="n">
        <v>10445</v>
      </c>
      <c r="J11906" s="0" t="n">
        <v>931</v>
      </c>
    </row>
    <row r="11907" customFormat="false" ht="15" hidden="false" customHeight="false" outlineLevel="0" collapsed="false">
      <c r="A11907" s="0" t="n">
        <v>202506</v>
      </c>
      <c r="B11907" s="0" t="n">
        <v>202506</v>
      </c>
      <c r="C11907" s="37" t="s">
        <v>115</v>
      </c>
      <c r="D11907" s="37" t="s">
        <v>476</v>
      </c>
      <c r="E11907" s="0" t="n">
        <v>1</v>
      </c>
      <c r="F11907" s="38" t="s">
        <v>71</v>
      </c>
      <c r="G11907" s="37" t="s">
        <v>752</v>
      </c>
      <c r="H11907" s="0" t="n">
        <v>800416</v>
      </c>
      <c r="I11907" s="0" t="n">
        <v>154190</v>
      </c>
      <c r="J11907" s="0" t="n">
        <v>21612</v>
      </c>
    </row>
    <row r="11908" customFormat="false" ht="15" hidden="false" customHeight="false" outlineLevel="0" collapsed="false">
      <c r="A11908" s="0" t="n">
        <v>202506</v>
      </c>
      <c r="B11908" s="0" t="n">
        <v>202506</v>
      </c>
      <c r="C11908" s="37" t="s">
        <v>101</v>
      </c>
      <c r="D11908" s="37" t="s">
        <v>425</v>
      </c>
      <c r="E11908" s="0" t="n">
        <v>1</v>
      </c>
      <c r="F11908" s="38" t="s">
        <v>71</v>
      </c>
      <c r="G11908" s="37" t="s">
        <v>753</v>
      </c>
      <c r="H11908" s="0" t="n">
        <v>265346</v>
      </c>
      <c r="I11908" s="0" t="n">
        <v>97295</v>
      </c>
      <c r="J11908" s="0" t="n">
        <v>13458</v>
      </c>
    </row>
    <row r="11909" customFormat="false" ht="15" hidden="false" customHeight="false" outlineLevel="0" collapsed="false">
      <c r="A11909" s="0" t="n">
        <v>202506</v>
      </c>
      <c r="B11909" s="0" t="n">
        <v>202506</v>
      </c>
      <c r="C11909" s="37" t="s">
        <v>124</v>
      </c>
      <c r="D11909" s="37" t="s">
        <v>243</v>
      </c>
      <c r="E11909" s="0" t="n">
        <v>1</v>
      </c>
      <c r="F11909" s="38" t="s">
        <v>71</v>
      </c>
      <c r="G11909" s="37" t="s">
        <v>754</v>
      </c>
      <c r="H11909" s="0" t="n">
        <v>3178502</v>
      </c>
      <c r="I11909" s="0" t="n">
        <v>1714392</v>
      </c>
      <c r="J11909" s="0" t="n">
        <v>-119937</v>
      </c>
    </row>
    <row r="11910" customFormat="false" ht="15" hidden="false" customHeight="false" outlineLevel="0" collapsed="false">
      <c r="A11910" s="0" t="n">
        <v>202506</v>
      </c>
      <c r="B11910" s="0" t="n">
        <v>202506</v>
      </c>
      <c r="C11910" s="37" t="s">
        <v>136</v>
      </c>
      <c r="D11910" s="37" t="s">
        <v>300</v>
      </c>
      <c r="E11910" s="0" t="n">
        <v>1</v>
      </c>
      <c r="F11910" s="38" t="s">
        <v>71</v>
      </c>
      <c r="G11910" s="37" t="s">
        <v>755</v>
      </c>
      <c r="H11910" s="0" t="n">
        <v>418866</v>
      </c>
      <c r="I11910" s="0" t="n">
        <v>150237</v>
      </c>
      <c r="J11910" s="0" t="n">
        <v>33172</v>
      </c>
    </row>
    <row r="11911" customFormat="false" ht="15" hidden="false" customHeight="false" outlineLevel="0" collapsed="false">
      <c r="A11911" s="0" t="n">
        <v>202506</v>
      </c>
      <c r="B11911" s="0" t="n">
        <v>202506</v>
      </c>
      <c r="C11911" s="37" t="s">
        <v>178</v>
      </c>
      <c r="D11911" s="37" t="s">
        <v>756</v>
      </c>
      <c r="E11911" s="0" t="n">
        <v>1</v>
      </c>
      <c r="F11911" s="38" t="s">
        <v>71</v>
      </c>
      <c r="G11911" s="37" t="s">
        <v>757</v>
      </c>
      <c r="H11911" s="0" t="n">
        <v>50730</v>
      </c>
      <c r="I11911" s="0" t="n">
        <v>9308</v>
      </c>
      <c r="J11911" s="0" t="n">
        <v>800</v>
      </c>
    </row>
    <row r="11912" customFormat="false" ht="15" hidden="false" customHeight="false" outlineLevel="0" collapsed="false">
      <c r="A11912" s="0" t="n">
        <v>202506</v>
      </c>
      <c r="B11912" s="0" t="n">
        <v>202506</v>
      </c>
      <c r="C11912" s="37" t="s">
        <v>152</v>
      </c>
      <c r="D11912" s="37" t="s">
        <v>420</v>
      </c>
      <c r="E11912" s="0" t="n">
        <v>1</v>
      </c>
      <c r="F11912" s="38" t="s">
        <v>71</v>
      </c>
      <c r="G11912" s="37" t="s">
        <v>758</v>
      </c>
      <c r="H11912" s="0" t="n">
        <v>90261</v>
      </c>
      <c r="I11912" s="0" t="n">
        <v>39342</v>
      </c>
      <c r="J11912" s="0" t="n">
        <v>1843</v>
      </c>
    </row>
    <row r="11913" customFormat="false" ht="15" hidden="false" customHeight="false" outlineLevel="0" collapsed="false">
      <c r="A11913" s="0" t="n">
        <v>202506</v>
      </c>
      <c r="B11913" s="0" t="n">
        <v>202506</v>
      </c>
      <c r="C11913" s="37" t="s">
        <v>115</v>
      </c>
      <c r="D11913" s="37" t="s">
        <v>626</v>
      </c>
      <c r="E11913" s="0" t="n">
        <v>1</v>
      </c>
      <c r="F11913" s="38" t="s">
        <v>71</v>
      </c>
      <c r="G11913" s="37" t="s">
        <v>759</v>
      </c>
      <c r="H11913" s="0" t="n">
        <v>24082</v>
      </c>
      <c r="I11913" s="0" t="n">
        <v>6909</v>
      </c>
      <c r="J11913" s="0" t="n">
        <v>-72</v>
      </c>
    </row>
    <row r="11914" customFormat="false" ht="15" hidden="false" customHeight="false" outlineLevel="0" collapsed="false">
      <c r="A11914" s="0" t="n">
        <v>202506</v>
      </c>
      <c r="B11914" s="0" t="n">
        <v>202506</v>
      </c>
      <c r="C11914" s="37" t="s">
        <v>184</v>
      </c>
      <c r="D11914" s="37" t="s">
        <v>425</v>
      </c>
      <c r="E11914" s="0" t="n">
        <v>1</v>
      </c>
      <c r="F11914" s="38" t="s">
        <v>71</v>
      </c>
      <c r="G11914" s="37" t="s">
        <v>760</v>
      </c>
      <c r="H11914" s="0" t="n">
        <v>398797</v>
      </c>
      <c r="I11914" s="0" t="n">
        <v>146603</v>
      </c>
      <c r="J11914" s="0" t="n">
        <v>40890</v>
      </c>
    </row>
    <row r="11915" customFormat="false" ht="15" hidden="false" customHeight="false" outlineLevel="0" collapsed="false">
      <c r="A11915" s="0" t="n">
        <v>202506</v>
      </c>
      <c r="B11915" s="0" t="n">
        <v>202506</v>
      </c>
      <c r="C11915" s="37" t="s">
        <v>95</v>
      </c>
      <c r="D11915" s="37" t="s">
        <v>618</v>
      </c>
      <c r="E11915" s="0" t="n">
        <v>1</v>
      </c>
      <c r="F11915" s="38" t="s">
        <v>71</v>
      </c>
      <c r="G11915" s="37" t="s">
        <v>761</v>
      </c>
      <c r="H11915" s="0" t="n">
        <v>326644</v>
      </c>
      <c r="I11915" s="0" t="n">
        <v>87357</v>
      </c>
      <c r="J11915" s="0" t="n">
        <v>27604</v>
      </c>
    </row>
    <row r="11916" customFormat="false" ht="15" hidden="false" customHeight="false" outlineLevel="0" collapsed="false">
      <c r="A11916" s="0" t="n">
        <v>202506</v>
      </c>
      <c r="B11916" s="0" t="n">
        <v>202506</v>
      </c>
      <c r="C11916" s="37" t="s">
        <v>152</v>
      </c>
      <c r="D11916" s="37" t="s">
        <v>372</v>
      </c>
      <c r="E11916" s="0" t="n">
        <v>1</v>
      </c>
      <c r="F11916" s="38" t="s">
        <v>71</v>
      </c>
      <c r="G11916" s="37" t="s">
        <v>762</v>
      </c>
      <c r="H11916" s="0" t="n">
        <v>230825</v>
      </c>
      <c r="I11916" s="0" t="n">
        <v>139951</v>
      </c>
      <c r="J11916" s="0" t="n">
        <v>37313</v>
      </c>
    </row>
    <row r="11917" customFormat="false" ht="15" hidden="false" customHeight="false" outlineLevel="0" collapsed="false">
      <c r="A11917" s="0" t="n">
        <v>202506</v>
      </c>
      <c r="B11917" s="0" t="n">
        <v>202506</v>
      </c>
      <c r="C11917" s="37" t="s">
        <v>158</v>
      </c>
      <c r="D11917" s="37" t="s">
        <v>461</v>
      </c>
      <c r="E11917" s="0" t="n">
        <v>1</v>
      </c>
      <c r="F11917" s="38" t="s">
        <v>71</v>
      </c>
      <c r="G11917" s="37" t="s">
        <v>763</v>
      </c>
      <c r="H11917" s="0" t="n">
        <v>2716044</v>
      </c>
      <c r="I11917" s="0" t="n">
        <v>545932</v>
      </c>
      <c r="J11917" s="0" t="n">
        <v>50303</v>
      </c>
    </row>
    <row r="11918" customFormat="false" ht="15" hidden="false" customHeight="false" outlineLevel="0" collapsed="false">
      <c r="A11918" s="0" t="n">
        <v>202506</v>
      </c>
      <c r="B11918" s="0" t="n">
        <v>202506</v>
      </c>
      <c r="C11918" s="37" t="s">
        <v>106</v>
      </c>
      <c r="D11918" s="37" t="s">
        <v>116</v>
      </c>
      <c r="E11918" s="0" t="n">
        <v>1</v>
      </c>
      <c r="F11918" s="38" t="s">
        <v>71</v>
      </c>
      <c r="G11918" s="37" t="s">
        <v>764</v>
      </c>
      <c r="H11918" s="0" t="n">
        <v>2428105</v>
      </c>
      <c r="I11918" s="0" t="n">
        <v>373358</v>
      </c>
      <c r="J11918" s="0" t="n">
        <v>42716</v>
      </c>
    </row>
    <row r="11919" customFormat="false" ht="15" hidden="false" customHeight="false" outlineLevel="0" collapsed="false">
      <c r="A11919" s="0" t="n">
        <v>202506</v>
      </c>
      <c r="B11919" s="0" t="n">
        <v>202506</v>
      </c>
      <c r="C11919" s="37" t="s">
        <v>109</v>
      </c>
      <c r="D11919" s="37" t="s">
        <v>540</v>
      </c>
      <c r="E11919" s="0" t="n">
        <v>1</v>
      </c>
      <c r="F11919" s="38" t="s">
        <v>71</v>
      </c>
      <c r="G11919" s="37" t="s">
        <v>765</v>
      </c>
      <c r="H11919" s="0" t="n">
        <v>551032</v>
      </c>
      <c r="I11919" s="0" t="n">
        <v>68860</v>
      </c>
      <c r="J11919" s="0" t="n">
        <v>15776</v>
      </c>
    </row>
    <row r="11920" customFormat="false" ht="15" hidden="false" customHeight="false" outlineLevel="0" collapsed="false">
      <c r="A11920" s="0" t="n">
        <v>202506</v>
      </c>
      <c r="B11920" s="0" t="n">
        <v>202506</v>
      </c>
      <c r="C11920" s="37" t="s">
        <v>178</v>
      </c>
      <c r="D11920" s="37" t="s">
        <v>364</v>
      </c>
      <c r="E11920" s="0" t="n">
        <v>1</v>
      </c>
      <c r="F11920" s="38" t="s">
        <v>71</v>
      </c>
      <c r="G11920" s="37" t="s">
        <v>766</v>
      </c>
      <c r="H11920" s="0" t="n">
        <v>40224</v>
      </c>
      <c r="I11920" s="0" t="n">
        <v>8467</v>
      </c>
      <c r="J11920" s="0" t="n">
        <v>473</v>
      </c>
    </row>
    <row r="11921" customFormat="false" ht="15" hidden="false" customHeight="false" outlineLevel="0" collapsed="false">
      <c r="A11921" s="0" t="n">
        <v>202506</v>
      </c>
      <c r="B11921" s="0" t="n">
        <v>202506</v>
      </c>
      <c r="C11921" s="37" t="s">
        <v>184</v>
      </c>
      <c r="D11921" s="37" t="s">
        <v>571</v>
      </c>
      <c r="E11921" s="0" t="n">
        <v>1</v>
      </c>
      <c r="F11921" s="38" t="s">
        <v>71</v>
      </c>
      <c r="G11921" s="37" t="s">
        <v>767</v>
      </c>
      <c r="H11921" s="0" t="n">
        <v>1418034</v>
      </c>
      <c r="I11921" s="0" t="n">
        <v>177960</v>
      </c>
      <c r="J11921" s="0" t="n">
        <v>23870</v>
      </c>
    </row>
    <row r="11922" customFormat="false" ht="15" hidden="false" customHeight="false" outlineLevel="0" collapsed="false">
      <c r="A11922" s="0" t="n">
        <v>202506</v>
      </c>
      <c r="B11922" s="0" t="n">
        <v>202506</v>
      </c>
      <c r="C11922" s="37" t="s">
        <v>136</v>
      </c>
      <c r="D11922" s="37" t="s">
        <v>509</v>
      </c>
      <c r="E11922" s="0" t="n">
        <v>1</v>
      </c>
      <c r="F11922" s="38" t="s">
        <v>71</v>
      </c>
      <c r="G11922" s="37" t="s">
        <v>768</v>
      </c>
      <c r="H11922" s="0" t="n">
        <v>1035501</v>
      </c>
      <c r="I11922" s="0" t="n">
        <v>330935</v>
      </c>
      <c r="J11922" s="0" t="n">
        <v>33994</v>
      </c>
    </row>
    <row r="11923" customFormat="false" ht="15" hidden="false" customHeight="false" outlineLevel="0" collapsed="false">
      <c r="A11923" s="0" t="n">
        <v>202506</v>
      </c>
      <c r="B11923" s="0" t="n">
        <v>202506</v>
      </c>
      <c r="C11923" s="37" t="s">
        <v>136</v>
      </c>
      <c r="D11923" s="37" t="s">
        <v>258</v>
      </c>
      <c r="E11923" s="0" t="n">
        <v>1</v>
      </c>
      <c r="F11923" s="38" t="s">
        <v>71</v>
      </c>
      <c r="G11923" s="37" t="s">
        <v>769</v>
      </c>
      <c r="H11923" s="0" t="n">
        <v>721430</v>
      </c>
      <c r="I11923" s="0" t="n">
        <v>242139</v>
      </c>
      <c r="J11923" s="0" t="n">
        <v>65832</v>
      </c>
    </row>
    <row r="11924" customFormat="false" ht="15" hidden="false" customHeight="false" outlineLevel="0" collapsed="false">
      <c r="A11924" s="0" t="n">
        <v>202506</v>
      </c>
      <c r="B11924" s="0" t="n">
        <v>202506</v>
      </c>
      <c r="C11924" s="37" t="s">
        <v>115</v>
      </c>
      <c r="D11924" s="37" t="s">
        <v>288</v>
      </c>
      <c r="E11924" s="0" t="n">
        <v>1</v>
      </c>
      <c r="F11924" s="38" t="s">
        <v>71</v>
      </c>
      <c r="G11924" s="37" t="s">
        <v>770</v>
      </c>
      <c r="H11924" s="0" t="n">
        <v>1635262</v>
      </c>
      <c r="I11924" s="0" t="n">
        <v>514793</v>
      </c>
      <c r="J11924" s="0" t="n">
        <v>115125</v>
      </c>
    </row>
    <row r="11925" customFormat="false" ht="15" hidden="false" customHeight="false" outlineLevel="0" collapsed="false">
      <c r="A11925" s="0" t="n">
        <v>202506</v>
      </c>
      <c r="B11925" s="0" t="n">
        <v>202506</v>
      </c>
      <c r="C11925" s="37" t="s">
        <v>109</v>
      </c>
      <c r="D11925" s="37" t="s">
        <v>412</v>
      </c>
      <c r="E11925" s="0" t="n">
        <v>1</v>
      </c>
      <c r="F11925" s="38" t="s">
        <v>71</v>
      </c>
      <c r="G11925" s="37" t="s">
        <v>771</v>
      </c>
      <c r="H11925" s="0" t="n">
        <v>167299</v>
      </c>
      <c r="I11925" s="0" t="n">
        <v>35186</v>
      </c>
      <c r="J11925" s="0" t="n">
        <v>2329</v>
      </c>
    </row>
    <row r="11926" customFormat="false" ht="15" hidden="false" customHeight="false" outlineLevel="0" collapsed="false">
      <c r="A11926" s="0" t="n">
        <v>202506</v>
      </c>
      <c r="B11926" s="0" t="n">
        <v>202506</v>
      </c>
      <c r="C11926" s="37" t="s">
        <v>98</v>
      </c>
      <c r="D11926" s="37" t="s">
        <v>233</v>
      </c>
      <c r="E11926" s="0" t="n">
        <v>1</v>
      </c>
      <c r="F11926" s="38" t="s">
        <v>71</v>
      </c>
      <c r="G11926" s="37" t="s">
        <v>772</v>
      </c>
      <c r="H11926" s="0" t="n">
        <v>7656929</v>
      </c>
      <c r="I11926" s="0" t="n">
        <v>1667774</v>
      </c>
      <c r="J11926" s="0" t="n">
        <v>387766</v>
      </c>
    </row>
    <row r="11927" customFormat="false" ht="15" hidden="false" customHeight="false" outlineLevel="0" collapsed="false">
      <c r="A11927" s="0" t="n">
        <v>202506</v>
      </c>
      <c r="B11927" s="0" t="n">
        <v>202506</v>
      </c>
      <c r="C11927" s="37" t="s">
        <v>178</v>
      </c>
      <c r="D11927" s="37" t="s">
        <v>294</v>
      </c>
      <c r="E11927" s="0" t="n">
        <v>1</v>
      </c>
      <c r="F11927" s="38" t="s">
        <v>71</v>
      </c>
      <c r="G11927" s="37" t="s">
        <v>773</v>
      </c>
      <c r="H11927" s="0" t="n">
        <v>151863</v>
      </c>
      <c r="I11927" s="0" t="n">
        <v>33325</v>
      </c>
      <c r="J11927" s="0" t="n">
        <v>2653</v>
      </c>
    </row>
    <row r="11928" customFormat="false" ht="15" hidden="false" customHeight="false" outlineLevel="0" collapsed="false">
      <c r="A11928" s="0" t="n">
        <v>202506</v>
      </c>
      <c r="B11928" s="0" t="n">
        <v>202506</v>
      </c>
      <c r="C11928" s="37" t="s">
        <v>149</v>
      </c>
      <c r="D11928" s="37" t="s">
        <v>130</v>
      </c>
      <c r="E11928" s="0" t="n">
        <v>1</v>
      </c>
      <c r="F11928" s="38" t="s">
        <v>71</v>
      </c>
      <c r="G11928" s="37" t="s">
        <v>774</v>
      </c>
      <c r="H11928" s="0" t="n">
        <v>1603667</v>
      </c>
      <c r="I11928" s="0" t="n">
        <v>335924</v>
      </c>
      <c r="J11928" s="0" t="n">
        <v>8540</v>
      </c>
    </row>
    <row r="11929" customFormat="false" ht="15" hidden="false" customHeight="false" outlineLevel="0" collapsed="false">
      <c r="A11929" s="0" t="n">
        <v>202506</v>
      </c>
      <c r="B11929" s="0" t="n">
        <v>202506</v>
      </c>
      <c r="C11929" s="37" t="s">
        <v>109</v>
      </c>
      <c r="D11929" s="37" t="s">
        <v>139</v>
      </c>
      <c r="E11929" s="0" t="n">
        <v>1</v>
      </c>
      <c r="F11929" s="38" t="s">
        <v>71</v>
      </c>
      <c r="G11929" s="37" t="s">
        <v>775</v>
      </c>
      <c r="H11929" s="0" t="n">
        <v>116306</v>
      </c>
      <c r="I11929" s="0" t="n">
        <v>33873</v>
      </c>
      <c r="J11929" s="0" t="n">
        <v>1743</v>
      </c>
    </row>
    <row r="11930" customFormat="false" ht="15" hidden="false" customHeight="false" outlineLevel="0" collapsed="false">
      <c r="A11930" s="0" t="n">
        <v>202506</v>
      </c>
      <c r="B11930" s="0" t="n">
        <v>202506</v>
      </c>
      <c r="C11930" s="37" t="s">
        <v>106</v>
      </c>
      <c r="D11930" s="37" t="s">
        <v>776</v>
      </c>
      <c r="E11930" s="0" t="n">
        <v>1</v>
      </c>
      <c r="F11930" s="38" t="s">
        <v>71</v>
      </c>
      <c r="G11930" s="37" t="s">
        <v>777</v>
      </c>
      <c r="H11930" s="0" t="n">
        <v>151148</v>
      </c>
      <c r="I11930" s="0" t="n">
        <v>48344</v>
      </c>
      <c r="J11930" s="0" t="n">
        <v>4580</v>
      </c>
    </row>
    <row r="11931" customFormat="false" ht="15" hidden="false" customHeight="false" outlineLevel="0" collapsed="false">
      <c r="A11931" s="0" t="n">
        <v>202506</v>
      </c>
      <c r="B11931" s="0" t="n">
        <v>202506</v>
      </c>
      <c r="C11931" s="37" t="s">
        <v>109</v>
      </c>
      <c r="D11931" s="37" t="s">
        <v>396</v>
      </c>
      <c r="E11931" s="0" t="n">
        <v>1</v>
      </c>
      <c r="F11931" s="38" t="s">
        <v>71</v>
      </c>
      <c r="G11931" s="37" t="s">
        <v>778</v>
      </c>
      <c r="H11931" s="0" t="n">
        <v>3799356</v>
      </c>
      <c r="I11931" s="0" t="n">
        <v>1111535</v>
      </c>
      <c r="J11931" s="0" t="n">
        <v>1662</v>
      </c>
    </row>
    <row r="11932" customFormat="false" ht="15" hidden="false" customHeight="false" outlineLevel="0" collapsed="false">
      <c r="A11932" s="0" t="n">
        <v>202506</v>
      </c>
      <c r="B11932" s="0" t="n">
        <v>202506</v>
      </c>
      <c r="C11932" s="37" t="s">
        <v>106</v>
      </c>
      <c r="D11932" s="37" t="s">
        <v>189</v>
      </c>
      <c r="E11932" s="0" t="n">
        <v>1</v>
      </c>
      <c r="F11932" s="38" t="s">
        <v>71</v>
      </c>
      <c r="G11932" s="37" t="s">
        <v>779</v>
      </c>
      <c r="H11932" s="0" t="n">
        <v>828072</v>
      </c>
      <c r="I11932" s="0" t="n">
        <v>454650</v>
      </c>
      <c r="J11932" s="0" t="n">
        <v>12838</v>
      </c>
    </row>
    <row r="11933" customFormat="false" ht="15" hidden="false" customHeight="false" outlineLevel="0" collapsed="false">
      <c r="A11933" s="0" t="n">
        <v>202506</v>
      </c>
      <c r="B11933" s="0" t="n">
        <v>202506</v>
      </c>
      <c r="C11933" s="37" t="s">
        <v>152</v>
      </c>
      <c r="D11933" s="37" t="s">
        <v>320</v>
      </c>
      <c r="E11933" s="0" t="n">
        <v>1</v>
      </c>
      <c r="F11933" s="38" t="s">
        <v>71</v>
      </c>
      <c r="G11933" s="37" t="s">
        <v>780</v>
      </c>
      <c r="H11933" s="0" t="n">
        <v>1519491</v>
      </c>
      <c r="I11933" s="0" t="n">
        <v>426951</v>
      </c>
      <c r="J11933" s="0" t="n">
        <v>-27469</v>
      </c>
    </row>
    <row r="11934" customFormat="false" ht="15" hidden="false" customHeight="false" outlineLevel="0" collapsed="false">
      <c r="A11934" s="0" t="n">
        <v>202506</v>
      </c>
      <c r="B11934" s="0" t="n">
        <v>202506</v>
      </c>
      <c r="C11934" s="37" t="s">
        <v>95</v>
      </c>
      <c r="D11934" s="37" t="s">
        <v>693</v>
      </c>
      <c r="E11934" s="0" t="n">
        <v>1</v>
      </c>
      <c r="F11934" s="38" t="s">
        <v>71</v>
      </c>
      <c r="G11934" s="37" t="s">
        <v>781</v>
      </c>
      <c r="H11934" s="0" t="n">
        <v>778683</v>
      </c>
      <c r="I11934" s="0" t="n">
        <v>125912</v>
      </c>
      <c r="J11934" s="0" t="n">
        <v>-283</v>
      </c>
    </row>
    <row r="11935" customFormat="false" ht="15" hidden="false" customHeight="false" outlineLevel="0" collapsed="false">
      <c r="A11935" s="0" t="n">
        <v>202506</v>
      </c>
      <c r="B11935" s="0" t="n">
        <v>202506</v>
      </c>
      <c r="C11935" s="37" t="s">
        <v>98</v>
      </c>
      <c r="D11935" s="37" t="s">
        <v>369</v>
      </c>
      <c r="E11935" s="0" t="n">
        <v>1</v>
      </c>
      <c r="F11935" s="38" t="s">
        <v>71</v>
      </c>
      <c r="G11935" s="37" t="s">
        <v>782</v>
      </c>
      <c r="H11935" s="0" t="n">
        <v>588598</v>
      </c>
      <c r="I11935" s="0" t="n">
        <v>206335</v>
      </c>
      <c r="J11935" s="0" t="n">
        <v>21346</v>
      </c>
    </row>
    <row r="11936" customFormat="false" ht="15" hidden="false" customHeight="false" outlineLevel="0" collapsed="false">
      <c r="A11936" s="0" t="n">
        <v>202506</v>
      </c>
      <c r="B11936" s="0" t="n">
        <v>202506</v>
      </c>
      <c r="C11936" s="37" t="s">
        <v>136</v>
      </c>
      <c r="D11936" s="37" t="s">
        <v>719</v>
      </c>
      <c r="E11936" s="0" t="n">
        <v>1</v>
      </c>
      <c r="F11936" s="38" t="s">
        <v>71</v>
      </c>
      <c r="G11936" s="37" t="s">
        <v>783</v>
      </c>
      <c r="H11936" s="0" t="n">
        <v>3908222</v>
      </c>
      <c r="I11936" s="0" t="n">
        <v>2431276</v>
      </c>
      <c r="J11936" s="0" t="n">
        <v>447875</v>
      </c>
    </row>
    <row r="11937" customFormat="false" ht="15" hidden="false" customHeight="false" outlineLevel="0" collapsed="false">
      <c r="A11937" s="0" t="n">
        <v>202506</v>
      </c>
      <c r="B11937" s="0" t="n">
        <v>202506</v>
      </c>
      <c r="C11937" s="37" t="s">
        <v>101</v>
      </c>
      <c r="D11937" s="37" t="s">
        <v>247</v>
      </c>
      <c r="E11937" s="0" t="n">
        <v>1</v>
      </c>
      <c r="F11937" s="38" t="s">
        <v>71</v>
      </c>
      <c r="G11937" s="37" t="s">
        <v>784</v>
      </c>
      <c r="H11937" s="0" t="n">
        <v>465170</v>
      </c>
      <c r="I11937" s="0" t="n">
        <v>257385</v>
      </c>
      <c r="J11937" s="0" t="n">
        <v>44117</v>
      </c>
    </row>
    <row r="11938" customFormat="false" ht="15" hidden="false" customHeight="false" outlineLevel="0" collapsed="false">
      <c r="A11938" s="0" t="n">
        <v>202506</v>
      </c>
      <c r="B11938" s="0" t="n">
        <v>202506</v>
      </c>
      <c r="C11938" s="37" t="s">
        <v>184</v>
      </c>
      <c r="D11938" s="37" t="s">
        <v>367</v>
      </c>
      <c r="E11938" s="0" t="n">
        <v>1</v>
      </c>
      <c r="F11938" s="38" t="s">
        <v>71</v>
      </c>
      <c r="G11938" s="37" t="s">
        <v>785</v>
      </c>
      <c r="H11938" s="0" t="n">
        <v>50731</v>
      </c>
      <c r="I11938" s="0" t="n">
        <v>16566</v>
      </c>
      <c r="J11938" s="0" t="n">
        <v>2037</v>
      </c>
    </row>
    <row r="11939" customFormat="false" ht="15" hidden="false" customHeight="false" outlineLevel="0" collapsed="false">
      <c r="A11939" s="0" t="n">
        <v>202506</v>
      </c>
      <c r="B11939" s="0" t="n">
        <v>202506</v>
      </c>
      <c r="C11939" s="37" t="s">
        <v>98</v>
      </c>
      <c r="D11939" s="37" t="s">
        <v>376</v>
      </c>
      <c r="E11939" s="0" t="n">
        <v>1</v>
      </c>
      <c r="F11939" s="38" t="s">
        <v>71</v>
      </c>
      <c r="G11939" s="37" t="s">
        <v>786</v>
      </c>
      <c r="H11939" s="0" t="n">
        <v>236449</v>
      </c>
      <c r="I11939" s="0" t="n">
        <v>58576</v>
      </c>
      <c r="J11939" s="0" t="n">
        <v>-4272</v>
      </c>
    </row>
    <row r="11940" customFormat="false" ht="15" hidden="false" customHeight="false" outlineLevel="0" collapsed="false">
      <c r="A11940" s="0" t="n">
        <v>202506</v>
      </c>
      <c r="B11940" s="0" t="n">
        <v>202506</v>
      </c>
      <c r="C11940" s="37" t="s">
        <v>158</v>
      </c>
      <c r="D11940" s="37" t="s">
        <v>96</v>
      </c>
      <c r="E11940" s="0" t="n">
        <v>1</v>
      </c>
      <c r="F11940" s="38" t="s">
        <v>71</v>
      </c>
      <c r="G11940" s="37" t="s">
        <v>787</v>
      </c>
      <c r="H11940" s="0" t="n">
        <v>1382928</v>
      </c>
      <c r="I11940" s="0" t="n">
        <v>395331</v>
      </c>
      <c r="J11940" s="0" t="n">
        <v>-2412</v>
      </c>
    </row>
    <row r="11941" customFormat="false" ht="15" hidden="false" customHeight="false" outlineLevel="0" collapsed="false">
      <c r="A11941" s="0" t="n">
        <v>202506</v>
      </c>
      <c r="B11941" s="0" t="n">
        <v>202506</v>
      </c>
      <c r="C11941" s="37" t="s">
        <v>115</v>
      </c>
      <c r="D11941" s="37" t="s">
        <v>241</v>
      </c>
      <c r="E11941" s="0" t="n">
        <v>1</v>
      </c>
      <c r="F11941" s="38" t="s">
        <v>71</v>
      </c>
      <c r="G11941" s="37" t="s">
        <v>788</v>
      </c>
      <c r="H11941" s="0" t="n">
        <v>825437</v>
      </c>
      <c r="I11941" s="0" t="n">
        <v>297525</v>
      </c>
      <c r="J11941" s="0" t="n">
        <v>17928</v>
      </c>
    </row>
    <row r="11942" customFormat="false" ht="15" hidden="false" customHeight="false" outlineLevel="0" collapsed="false">
      <c r="A11942" s="0" t="n">
        <v>202506</v>
      </c>
      <c r="B11942" s="0" t="n">
        <v>202506</v>
      </c>
      <c r="C11942" s="37" t="s">
        <v>101</v>
      </c>
      <c r="D11942" s="37" t="s">
        <v>482</v>
      </c>
      <c r="E11942" s="0" t="n">
        <v>1</v>
      </c>
      <c r="F11942" s="38" t="s">
        <v>71</v>
      </c>
      <c r="G11942" s="37" t="s">
        <v>789</v>
      </c>
      <c r="H11942" s="0" t="n">
        <v>123420</v>
      </c>
      <c r="I11942" s="0" t="n">
        <v>90865</v>
      </c>
      <c r="J11942" s="0" t="n">
        <v>16018</v>
      </c>
    </row>
    <row r="11943" customFormat="false" ht="15" hidden="false" customHeight="false" outlineLevel="0" collapsed="false">
      <c r="A11943" s="0" t="n">
        <v>202506</v>
      </c>
      <c r="B11943" s="0" t="n">
        <v>202506</v>
      </c>
      <c r="C11943" s="37" t="s">
        <v>136</v>
      </c>
      <c r="D11943" s="37" t="s">
        <v>120</v>
      </c>
      <c r="E11943" s="0" t="n">
        <v>1</v>
      </c>
      <c r="F11943" s="38" t="s">
        <v>71</v>
      </c>
      <c r="G11943" s="37" t="s">
        <v>790</v>
      </c>
      <c r="H11943" s="0" t="n">
        <v>300640</v>
      </c>
      <c r="I11943" s="0" t="n">
        <v>83689</v>
      </c>
      <c r="J11943" s="0" t="n">
        <v>2035</v>
      </c>
    </row>
    <row r="11944" customFormat="false" ht="15" hidden="false" customHeight="false" outlineLevel="0" collapsed="false">
      <c r="A11944" s="0" t="n">
        <v>202506</v>
      </c>
      <c r="B11944" s="0" t="n">
        <v>202506</v>
      </c>
      <c r="C11944" s="37" t="s">
        <v>98</v>
      </c>
      <c r="D11944" s="37" t="s">
        <v>447</v>
      </c>
      <c r="E11944" s="0" t="n">
        <v>1</v>
      </c>
      <c r="F11944" s="38" t="s">
        <v>71</v>
      </c>
      <c r="G11944" s="37" t="s">
        <v>791</v>
      </c>
      <c r="H11944" s="0" t="n">
        <v>282648</v>
      </c>
      <c r="I11944" s="0" t="n">
        <v>76669</v>
      </c>
      <c r="J11944" s="0" t="n">
        <v>-3218</v>
      </c>
    </row>
    <row r="11945" customFormat="false" ht="15" hidden="false" customHeight="false" outlineLevel="0" collapsed="false">
      <c r="A11945" s="0" t="n">
        <v>202506</v>
      </c>
      <c r="B11945" s="0" t="n">
        <v>202506</v>
      </c>
      <c r="C11945" s="37" t="s">
        <v>136</v>
      </c>
      <c r="D11945" s="37" t="s">
        <v>391</v>
      </c>
      <c r="E11945" s="0" t="n">
        <v>1</v>
      </c>
      <c r="F11945" s="38" t="s">
        <v>71</v>
      </c>
      <c r="G11945" s="37" t="s">
        <v>792</v>
      </c>
      <c r="H11945" s="0" t="n">
        <v>313484</v>
      </c>
      <c r="I11945" s="0" t="n">
        <v>95962</v>
      </c>
      <c r="J11945" s="0" t="n">
        <v>21575</v>
      </c>
    </row>
    <row r="11946" customFormat="false" ht="15" hidden="false" customHeight="false" outlineLevel="0" collapsed="false">
      <c r="A11946" s="0" t="n">
        <v>202506</v>
      </c>
      <c r="B11946" s="0" t="n">
        <v>202506</v>
      </c>
      <c r="C11946" s="37" t="s">
        <v>106</v>
      </c>
      <c r="D11946" s="37" t="s">
        <v>467</v>
      </c>
      <c r="E11946" s="0" t="n">
        <v>1</v>
      </c>
      <c r="F11946" s="38" t="s">
        <v>71</v>
      </c>
      <c r="G11946" s="37" t="s">
        <v>793</v>
      </c>
      <c r="H11946" s="0" t="n">
        <v>98406</v>
      </c>
      <c r="I11946" s="0" t="n">
        <v>31533</v>
      </c>
      <c r="J11946" s="0" t="n">
        <v>205</v>
      </c>
    </row>
    <row r="11947" customFormat="false" ht="15" hidden="false" customHeight="false" outlineLevel="0" collapsed="false">
      <c r="A11947" s="0" t="n">
        <v>202506</v>
      </c>
      <c r="B11947" s="0" t="n">
        <v>202506</v>
      </c>
      <c r="C11947" s="37" t="s">
        <v>95</v>
      </c>
      <c r="D11947" s="37" t="s">
        <v>147</v>
      </c>
      <c r="E11947" s="0" t="n">
        <v>1</v>
      </c>
      <c r="F11947" s="38" t="s">
        <v>71</v>
      </c>
      <c r="G11947" s="37" t="s">
        <v>794</v>
      </c>
      <c r="H11947" s="0" t="n">
        <v>262050</v>
      </c>
      <c r="I11947" s="0" t="n">
        <v>187354</v>
      </c>
      <c r="J11947" s="0" t="n">
        <v>-6143</v>
      </c>
    </row>
    <row r="11948" customFormat="false" ht="15" hidden="false" customHeight="false" outlineLevel="0" collapsed="false">
      <c r="A11948" s="0" t="n">
        <v>202506</v>
      </c>
      <c r="B11948" s="0" t="n">
        <v>202506</v>
      </c>
      <c r="C11948" s="37" t="s">
        <v>184</v>
      </c>
      <c r="D11948" s="37" t="s">
        <v>603</v>
      </c>
      <c r="E11948" s="0" t="n">
        <v>1</v>
      </c>
      <c r="F11948" s="38" t="s">
        <v>71</v>
      </c>
      <c r="G11948" s="37" t="s">
        <v>795</v>
      </c>
      <c r="H11948" s="0" t="n">
        <v>227280</v>
      </c>
      <c r="I11948" s="0" t="n">
        <v>66115</v>
      </c>
      <c r="J11948" s="0" t="n">
        <v>6792</v>
      </c>
    </row>
    <row r="11949" customFormat="false" ht="15" hidden="false" customHeight="false" outlineLevel="0" collapsed="false">
      <c r="A11949" s="0" t="n">
        <v>202506</v>
      </c>
      <c r="B11949" s="0" t="n">
        <v>202506</v>
      </c>
      <c r="C11949" s="37" t="s">
        <v>149</v>
      </c>
      <c r="D11949" s="37" t="s">
        <v>318</v>
      </c>
      <c r="E11949" s="0" t="n">
        <v>1</v>
      </c>
      <c r="F11949" s="38" t="s">
        <v>71</v>
      </c>
      <c r="G11949" s="37" t="s">
        <v>796</v>
      </c>
      <c r="H11949" s="0" t="n">
        <v>961951</v>
      </c>
      <c r="I11949" s="0" t="n">
        <v>440402</v>
      </c>
      <c r="J11949" s="0" t="n">
        <v>33027</v>
      </c>
    </row>
    <row r="11950" customFormat="false" ht="15" hidden="false" customHeight="false" outlineLevel="0" collapsed="false">
      <c r="A11950" s="0" t="n">
        <v>202506</v>
      </c>
      <c r="B11950" s="0" t="n">
        <v>202506</v>
      </c>
      <c r="C11950" s="37" t="s">
        <v>115</v>
      </c>
      <c r="D11950" s="37" t="s">
        <v>191</v>
      </c>
      <c r="E11950" s="0" t="n">
        <v>1</v>
      </c>
      <c r="F11950" s="38" t="s">
        <v>71</v>
      </c>
      <c r="G11950" s="37" t="s">
        <v>797</v>
      </c>
      <c r="H11950" s="0" t="n">
        <v>1769347</v>
      </c>
      <c r="I11950" s="0" t="n">
        <v>889856</v>
      </c>
      <c r="J11950" s="0" t="n">
        <v>26684</v>
      </c>
    </row>
    <row r="11951" customFormat="false" ht="15" hidden="false" customHeight="false" outlineLevel="0" collapsed="false">
      <c r="A11951" s="0" t="n">
        <v>202506</v>
      </c>
      <c r="B11951" s="0" t="n">
        <v>202506</v>
      </c>
      <c r="C11951" s="37" t="s">
        <v>101</v>
      </c>
      <c r="D11951" s="37" t="s">
        <v>519</v>
      </c>
      <c r="E11951" s="0" t="n">
        <v>1</v>
      </c>
      <c r="F11951" s="38" t="s">
        <v>71</v>
      </c>
      <c r="G11951" s="37" t="s">
        <v>798</v>
      </c>
      <c r="H11951" s="0" t="n">
        <v>779374</v>
      </c>
      <c r="I11951" s="0" t="n">
        <v>264774</v>
      </c>
      <c r="J11951" s="0" t="n">
        <v>21192</v>
      </c>
    </row>
    <row r="11952" customFormat="false" ht="15" hidden="false" customHeight="false" outlineLevel="0" collapsed="false">
      <c r="A11952" s="0" t="n">
        <v>202506</v>
      </c>
      <c r="B11952" s="0" t="n">
        <v>202506</v>
      </c>
      <c r="C11952" s="37" t="s">
        <v>101</v>
      </c>
      <c r="D11952" s="37" t="s">
        <v>99</v>
      </c>
      <c r="E11952" s="0" t="n">
        <v>1</v>
      </c>
      <c r="F11952" s="38" t="s">
        <v>71</v>
      </c>
      <c r="G11952" s="37" t="s">
        <v>799</v>
      </c>
      <c r="H11952" s="0" t="n">
        <v>232486</v>
      </c>
      <c r="I11952" s="0" t="n">
        <v>86457</v>
      </c>
      <c r="J11952" s="0" t="n">
        <v>-1089</v>
      </c>
    </row>
    <row r="11953" customFormat="false" ht="15" hidden="false" customHeight="false" outlineLevel="0" collapsed="false">
      <c r="A11953" s="0" t="n">
        <v>202506</v>
      </c>
      <c r="B11953" s="0" t="n">
        <v>202506</v>
      </c>
      <c r="C11953" s="37" t="s">
        <v>197</v>
      </c>
      <c r="D11953" s="37" t="s">
        <v>623</v>
      </c>
      <c r="E11953" s="0" t="n">
        <v>1</v>
      </c>
      <c r="F11953" s="38" t="s">
        <v>71</v>
      </c>
      <c r="G11953" s="37" t="s">
        <v>800</v>
      </c>
      <c r="H11953" s="0" t="n">
        <v>489881</v>
      </c>
      <c r="I11953" s="0" t="n">
        <v>253357</v>
      </c>
      <c r="J11953" s="0" t="n">
        <v>7307</v>
      </c>
    </row>
    <row r="11954" customFormat="false" ht="15" hidden="false" customHeight="false" outlineLevel="0" collapsed="false">
      <c r="A11954" s="0" t="n">
        <v>202506</v>
      </c>
      <c r="B11954" s="0" t="n">
        <v>202506</v>
      </c>
      <c r="C11954" s="37" t="s">
        <v>115</v>
      </c>
      <c r="D11954" s="37" t="s">
        <v>102</v>
      </c>
      <c r="E11954" s="0" t="n">
        <v>1</v>
      </c>
      <c r="F11954" s="38" t="s">
        <v>71</v>
      </c>
      <c r="G11954" s="37" t="s">
        <v>801</v>
      </c>
      <c r="H11954" s="0" t="n">
        <v>257905</v>
      </c>
      <c r="I11954" s="0" t="n">
        <v>107320</v>
      </c>
      <c r="J11954" s="0" t="n">
        <v>8198</v>
      </c>
    </row>
    <row r="11955" customFormat="false" ht="15" hidden="false" customHeight="false" outlineLevel="0" collapsed="false">
      <c r="A11955" s="0" t="n">
        <v>202506</v>
      </c>
      <c r="B11955" s="0" t="n">
        <v>202506</v>
      </c>
      <c r="C11955" s="37" t="s">
        <v>136</v>
      </c>
      <c r="D11955" s="37" t="s">
        <v>719</v>
      </c>
      <c r="E11955" s="0" t="n">
        <v>1</v>
      </c>
      <c r="F11955" s="38" t="s">
        <v>71</v>
      </c>
      <c r="G11955" s="37" t="s">
        <v>802</v>
      </c>
      <c r="H11955" s="0" t="n">
        <v>125043</v>
      </c>
      <c r="I11955" s="0" t="n">
        <v>43418</v>
      </c>
      <c r="J11955" s="0" t="n">
        <v>-5366</v>
      </c>
    </row>
    <row r="11956" customFormat="false" ht="15" hidden="false" customHeight="false" outlineLevel="0" collapsed="false">
      <c r="A11956" s="0" t="n">
        <v>202506</v>
      </c>
      <c r="B11956" s="0" t="n">
        <v>202506</v>
      </c>
      <c r="C11956" s="37" t="s">
        <v>106</v>
      </c>
      <c r="D11956" s="37" t="s">
        <v>369</v>
      </c>
      <c r="E11956" s="0" t="n">
        <v>1</v>
      </c>
      <c r="F11956" s="38" t="s">
        <v>71</v>
      </c>
      <c r="G11956" s="37" t="s">
        <v>803</v>
      </c>
      <c r="H11956" s="0" t="n">
        <v>153358</v>
      </c>
      <c r="I11956" s="0" t="n">
        <v>41117</v>
      </c>
      <c r="J11956" s="0" t="n">
        <v>7216</v>
      </c>
    </row>
    <row r="11957" customFormat="false" ht="15" hidden="false" customHeight="false" outlineLevel="0" collapsed="false">
      <c r="A11957" s="0" t="n">
        <v>202506</v>
      </c>
      <c r="B11957" s="0" t="n">
        <v>202506</v>
      </c>
      <c r="C11957" s="37" t="s">
        <v>106</v>
      </c>
      <c r="D11957" s="37" t="s">
        <v>756</v>
      </c>
      <c r="E11957" s="0" t="n">
        <v>1</v>
      </c>
      <c r="F11957" s="38" t="s">
        <v>71</v>
      </c>
      <c r="G11957" s="37" t="s">
        <v>804</v>
      </c>
      <c r="H11957" s="0" t="n">
        <v>306034</v>
      </c>
      <c r="I11957" s="0" t="n">
        <v>41513</v>
      </c>
      <c r="J11957" s="0" t="n">
        <v>-2378</v>
      </c>
    </row>
    <row r="11958" customFormat="false" ht="15" hidden="false" customHeight="false" outlineLevel="0" collapsed="false">
      <c r="A11958" s="0" t="n">
        <v>202506</v>
      </c>
      <c r="B11958" s="0" t="n">
        <v>202506</v>
      </c>
      <c r="C11958" s="37" t="s">
        <v>101</v>
      </c>
      <c r="D11958" s="37" t="s">
        <v>165</v>
      </c>
      <c r="E11958" s="0" t="n">
        <v>1</v>
      </c>
      <c r="F11958" s="38" t="s">
        <v>71</v>
      </c>
      <c r="G11958" s="37" t="s">
        <v>805</v>
      </c>
      <c r="H11958" s="0" t="n">
        <v>122543</v>
      </c>
      <c r="I11958" s="0" t="n">
        <v>80490</v>
      </c>
      <c r="J11958" s="0" t="n">
        <v>-1118</v>
      </c>
    </row>
    <row r="11959" customFormat="false" ht="15" hidden="false" customHeight="false" outlineLevel="0" collapsed="false">
      <c r="A11959" s="0" t="n">
        <v>202506</v>
      </c>
      <c r="B11959" s="0" t="n">
        <v>202506</v>
      </c>
      <c r="C11959" s="37" t="s">
        <v>149</v>
      </c>
      <c r="D11959" s="37" t="s">
        <v>806</v>
      </c>
      <c r="E11959" s="0" t="n">
        <v>1</v>
      </c>
      <c r="F11959" s="38" t="s">
        <v>71</v>
      </c>
      <c r="G11959" s="37" t="s">
        <v>807</v>
      </c>
      <c r="H11959" s="0" t="n">
        <v>459990</v>
      </c>
      <c r="I11959" s="0" t="n">
        <v>93494</v>
      </c>
      <c r="J11959" s="0" t="n">
        <v>16830</v>
      </c>
    </row>
    <row r="11960" customFormat="false" ht="15" hidden="false" customHeight="false" outlineLevel="0" collapsed="false">
      <c r="A11960" s="0" t="n">
        <v>202506</v>
      </c>
      <c r="B11960" s="0" t="n">
        <v>202506</v>
      </c>
      <c r="C11960" s="37" t="s">
        <v>101</v>
      </c>
      <c r="D11960" s="37" t="s">
        <v>412</v>
      </c>
      <c r="E11960" s="0" t="n">
        <v>1</v>
      </c>
      <c r="F11960" s="38" t="s">
        <v>71</v>
      </c>
      <c r="G11960" s="37" t="s">
        <v>808</v>
      </c>
      <c r="H11960" s="0" t="n">
        <v>1113074</v>
      </c>
      <c r="I11960" s="0" t="n">
        <v>339482</v>
      </c>
      <c r="J11960" s="0" t="n">
        <v>46486</v>
      </c>
    </row>
    <row r="11961" customFormat="false" ht="15" hidden="false" customHeight="false" outlineLevel="0" collapsed="false">
      <c r="A11961" s="0" t="n">
        <v>202506</v>
      </c>
      <c r="B11961" s="0" t="n">
        <v>202506</v>
      </c>
      <c r="C11961" s="37" t="s">
        <v>115</v>
      </c>
      <c r="D11961" s="37" t="s">
        <v>493</v>
      </c>
      <c r="E11961" s="0" t="n">
        <v>1</v>
      </c>
      <c r="F11961" s="38" t="s">
        <v>71</v>
      </c>
      <c r="G11961" s="37" t="s">
        <v>809</v>
      </c>
      <c r="H11961" s="0" t="n">
        <v>99383</v>
      </c>
      <c r="I11961" s="0" t="n">
        <v>30924</v>
      </c>
      <c r="J11961" s="0" t="n">
        <v>2744</v>
      </c>
    </row>
    <row r="11962" customFormat="false" ht="15" hidden="false" customHeight="false" outlineLevel="0" collapsed="false">
      <c r="A11962" s="0" t="n">
        <v>202506</v>
      </c>
      <c r="B11962" s="0" t="n">
        <v>202506</v>
      </c>
      <c r="C11962" s="37" t="s">
        <v>115</v>
      </c>
      <c r="D11962" s="37" t="s">
        <v>493</v>
      </c>
      <c r="E11962" s="0" t="n">
        <v>1</v>
      </c>
      <c r="F11962" s="38" t="s">
        <v>71</v>
      </c>
      <c r="G11962" s="37" t="s">
        <v>810</v>
      </c>
      <c r="H11962" s="0" t="n">
        <v>497651</v>
      </c>
      <c r="I11962" s="0" t="n">
        <v>221097</v>
      </c>
      <c r="J11962" s="0" t="n">
        <v>-20080</v>
      </c>
    </row>
    <row r="11963" customFormat="false" ht="15" hidden="false" customHeight="false" outlineLevel="0" collapsed="false">
      <c r="A11963" s="0" t="n">
        <v>202506</v>
      </c>
      <c r="B11963" s="0" t="n">
        <v>202506</v>
      </c>
      <c r="C11963" s="37" t="s">
        <v>184</v>
      </c>
      <c r="D11963" s="37" t="s">
        <v>425</v>
      </c>
      <c r="E11963" s="0" t="n">
        <v>1</v>
      </c>
      <c r="F11963" s="38" t="s">
        <v>71</v>
      </c>
      <c r="G11963" s="37" t="s">
        <v>811</v>
      </c>
      <c r="H11963" s="0" t="n">
        <v>361025</v>
      </c>
      <c r="I11963" s="0" t="n">
        <v>104256</v>
      </c>
      <c r="J11963" s="0" t="n">
        <v>2026</v>
      </c>
    </row>
    <row r="11964" customFormat="false" ht="15" hidden="false" customHeight="false" outlineLevel="0" collapsed="false">
      <c r="A11964" s="0" t="n">
        <v>202506</v>
      </c>
      <c r="B11964" s="0" t="n">
        <v>202506</v>
      </c>
      <c r="C11964" s="37" t="s">
        <v>149</v>
      </c>
      <c r="D11964" s="37" t="s">
        <v>756</v>
      </c>
      <c r="E11964" s="0" t="n">
        <v>1</v>
      </c>
      <c r="F11964" s="38" t="s">
        <v>71</v>
      </c>
      <c r="G11964" s="37" t="s">
        <v>812</v>
      </c>
      <c r="H11964" s="0" t="n">
        <v>907057</v>
      </c>
      <c r="I11964" s="0" t="n">
        <v>797712</v>
      </c>
      <c r="J11964" s="0" t="n">
        <v>46574</v>
      </c>
    </row>
    <row r="11965" customFormat="false" ht="15" hidden="false" customHeight="false" outlineLevel="0" collapsed="false">
      <c r="A11965" s="0" t="n">
        <v>202506</v>
      </c>
      <c r="B11965" s="0" t="n">
        <v>202506</v>
      </c>
      <c r="C11965" s="37" t="s">
        <v>149</v>
      </c>
      <c r="D11965" s="37" t="s">
        <v>616</v>
      </c>
      <c r="E11965" s="0" t="n">
        <v>1</v>
      </c>
      <c r="F11965" s="38" t="s">
        <v>71</v>
      </c>
      <c r="G11965" s="37" t="s">
        <v>813</v>
      </c>
      <c r="H11965" s="0" t="n">
        <v>484861</v>
      </c>
      <c r="I11965" s="0" t="n">
        <v>78235</v>
      </c>
      <c r="J11965" s="0" t="n">
        <v>5136</v>
      </c>
    </row>
    <row r="11966" customFormat="false" ht="15" hidden="false" customHeight="false" outlineLevel="0" collapsed="false">
      <c r="A11966" s="0" t="n">
        <v>202506</v>
      </c>
      <c r="B11966" s="0" t="n">
        <v>202506</v>
      </c>
      <c r="C11966" s="37" t="s">
        <v>109</v>
      </c>
      <c r="D11966" s="37" t="s">
        <v>364</v>
      </c>
      <c r="E11966" s="0" t="n">
        <v>1</v>
      </c>
      <c r="F11966" s="38" t="s">
        <v>71</v>
      </c>
      <c r="G11966" s="37" t="s">
        <v>814</v>
      </c>
      <c r="H11966" s="0" t="n">
        <v>68020</v>
      </c>
      <c r="I11966" s="0" t="n">
        <v>53255</v>
      </c>
      <c r="J11966" s="0" t="n">
        <v>10339</v>
      </c>
    </row>
    <row r="11967" customFormat="false" ht="15" hidden="false" customHeight="false" outlineLevel="0" collapsed="false">
      <c r="A11967" s="0" t="n">
        <v>202506</v>
      </c>
      <c r="B11967" s="0" t="n">
        <v>202506</v>
      </c>
      <c r="C11967" s="37" t="s">
        <v>95</v>
      </c>
      <c r="D11967" s="37" t="s">
        <v>396</v>
      </c>
      <c r="E11967" s="0" t="n">
        <v>1</v>
      </c>
      <c r="F11967" s="38" t="s">
        <v>71</v>
      </c>
      <c r="G11967" s="37" t="s">
        <v>815</v>
      </c>
      <c r="H11967" s="0" t="n">
        <v>141151</v>
      </c>
      <c r="I11967" s="0" t="n">
        <v>78250</v>
      </c>
      <c r="J11967" s="0" t="n">
        <v>21865</v>
      </c>
    </row>
    <row r="11968" customFormat="false" ht="15" hidden="false" customHeight="false" outlineLevel="0" collapsed="false">
      <c r="A11968" s="0" t="n">
        <v>202506</v>
      </c>
      <c r="B11968" s="0" t="n">
        <v>202506</v>
      </c>
      <c r="C11968" s="37" t="s">
        <v>115</v>
      </c>
      <c r="D11968" s="37" t="s">
        <v>673</v>
      </c>
      <c r="E11968" s="0" t="n">
        <v>1</v>
      </c>
      <c r="F11968" s="38" t="s">
        <v>71</v>
      </c>
      <c r="G11968" s="37" t="s">
        <v>816</v>
      </c>
      <c r="H11968" s="0" t="n">
        <v>682730</v>
      </c>
      <c r="I11968" s="0" t="n">
        <v>260702</v>
      </c>
      <c r="J11968" s="0" t="n">
        <v>36886</v>
      </c>
    </row>
    <row r="11969" customFormat="false" ht="15" hidden="false" customHeight="false" outlineLevel="0" collapsed="false">
      <c r="A11969" s="0" t="n">
        <v>202506</v>
      </c>
      <c r="B11969" s="0" t="n">
        <v>202506</v>
      </c>
      <c r="C11969" s="37" t="s">
        <v>112</v>
      </c>
      <c r="D11969" s="37" t="s">
        <v>120</v>
      </c>
      <c r="E11969" s="0" t="n">
        <v>1</v>
      </c>
      <c r="F11969" s="38" t="s">
        <v>71</v>
      </c>
      <c r="G11969" s="37" t="s">
        <v>817</v>
      </c>
      <c r="H11969" s="0" t="n">
        <v>1897586</v>
      </c>
      <c r="I11969" s="0" t="n">
        <v>610326</v>
      </c>
      <c r="J11969" s="0" t="n">
        <v>16211</v>
      </c>
    </row>
    <row r="11970" customFormat="false" ht="15" hidden="false" customHeight="false" outlineLevel="0" collapsed="false">
      <c r="A11970" s="0" t="n">
        <v>202506</v>
      </c>
      <c r="B11970" s="0" t="n">
        <v>202506</v>
      </c>
      <c r="C11970" s="37" t="s">
        <v>124</v>
      </c>
      <c r="D11970" s="37" t="s">
        <v>493</v>
      </c>
      <c r="E11970" s="0" t="n">
        <v>1</v>
      </c>
      <c r="F11970" s="38" t="s">
        <v>71</v>
      </c>
      <c r="G11970" s="37" t="s">
        <v>818</v>
      </c>
      <c r="H11970" s="0" t="n">
        <v>39475</v>
      </c>
      <c r="I11970" s="0" t="n">
        <v>11267</v>
      </c>
      <c r="J11970" s="0" t="n">
        <v>2270</v>
      </c>
    </row>
    <row r="11971" customFormat="false" ht="15" hidden="false" customHeight="false" outlineLevel="0" collapsed="false">
      <c r="A11971" s="0" t="n">
        <v>202506</v>
      </c>
      <c r="B11971" s="0" t="n">
        <v>202506</v>
      </c>
      <c r="C11971" s="37" t="s">
        <v>95</v>
      </c>
      <c r="D11971" s="37" t="s">
        <v>414</v>
      </c>
      <c r="E11971" s="0" t="n">
        <v>1</v>
      </c>
      <c r="F11971" s="38" t="s">
        <v>71</v>
      </c>
      <c r="G11971" s="37" t="s">
        <v>819</v>
      </c>
      <c r="H11971" s="0" t="n">
        <v>1068657</v>
      </c>
      <c r="I11971" s="0" t="n">
        <v>401443</v>
      </c>
      <c r="J11971" s="0" t="n">
        <v>8448</v>
      </c>
    </row>
    <row r="11972" customFormat="false" ht="15" hidden="false" customHeight="false" outlineLevel="0" collapsed="false">
      <c r="A11972" s="0" t="n">
        <v>202506</v>
      </c>
      <c r="B11972" s="0" t="n">
        <v>202506</v>
      </c>
      <c r="C11972" s="37" t="s">
        <v>149</v>
      </c>
      <c r="D11972" s="37" t="s">
        <v>247</v>
      </c>
      <c r="E11972" s="0" t="n">
        <v>1</v>
      </c>
      <c r="F11972" s="38" t="s">
        <v>71</v>
      </c>
      <c r="G11972" s="37" t="s">
        <v>820</v>
      </c>
      <c r="H11972" s="0" t="n">
        <v>2400474</v>
      </c>
      <c r="I11972" s="0" t="n">
        <v>825639</v>
      </c>
      <c r="J11972" s="0" t="n">
        <v>-150571</v>
      </c>
    </row>
    <row r="11973" customFormat="false" ht="15" hidden="false" customHeight="false" outlineLevel="0" collapsed="false">
      <c r="A11973" s="0" t="n">
        <v>202506</v>
      </c>
      <c r="B11973" s="0" t="n">
        <v>202506</v>
      </c>
      <c r="C11973" s="37" t="s">
        <v>109</v>
      </c>
      <c r="D11973" s="37" t="s">
        <v>821</v>
      </c>
      <c r="E11973" s="0" t="n">
        <v>1</v>
      </c>
      <c r="F11973" s="38" t="s">
        <v>71</v>
      </c>
      <c r="G11973" s="37" t="s">
        <v>822</v>
      </c>
      <c r="H11973" s="0" t="n">
        <v>569110</v>
      </c>
      <c r="I11973" s="0" t="n">
        <v>280017</v>
      </c>
      <c r="J11973" s="0" t="n">
        <v>-12588</v>
      </c>
    </row>
    <row r="11974" customFormat="false" ht="15" hidden="false" customHeight="false" outlineLevel="0" collapsed="false">
      <c r="A11974" s="0" t="n">
        <v>202506</v>
      </c>
      <c r="B11974" s="0" t="n">
        <v>202506</v>
      </c>
      <c r="C11974" s="37" t="s">
        <v>124</v>
      </c>
      <c r="D11974" s="37" t="s">
        <v>476</v>
      </c>
      <c r="E11974" s="0" t="n">
        <v>1</v>
      </c>
      <c r="F11974" s="38" t="s">
        <v>71</v>
      </c>
      <c r="G11974" s="37" t="s">
        <v>823</v>
      </c>
      <c r="H11974" s="0" t="n">
        <v>1112002</v>
      </c>
      <c r="I11974" s="0" t="n">
        <v>128359</v>
      </c>
      <c r="J11974" s="0" t="n">
        <v>-20177</v>
      </c>
    </row>
    <row r="11975" customFormat="false" ht="15" hidden="false" customHeight="false" outlineLevel="0" collapsed="false">
      <c r="A11975" s="0" t="n">
        <v>202506</v>
      </c>
      <c r="B11975" s="0" t="n">
        <v>202506</v>
      </c>
      <c r="C11975" s="37" t="s">
        <v>115</v>
      </c>
      <c r="D11975" s="37" t="s">
        <v>300</v>
      </c>
      <c r="E11975" s="0" t="n">
        <v>1</v>
      </c>
      <c r="F11975" s="38" t="s">
        <v>71</v>
      </c>
      <c r="G11975" s="37" t="s">
        <v>824</v>
      </c>
      <c r="H11975" s="0" t="n">
        <v>270290</v>
      </c>
      <c r="I11975" s="0" t="n">
        <v>182838</v>
      </c>
      <c r="J11975" s="0" t="n">
        <v>7609</v>
      </c>
    </row>
    <row r="11976" customFormat="false" ht="15" hidden="false" customHeight="false" outlineLevel="0" collapsed="false">
      <c r="A11976" s="0" t="n">
        <v>202506</v>
      </c>
      <c r="B11976" s="0" t="n">
        <v>202506</v>
      </c>
      <c r="C11976" s="37" t="s">
        <v>158</v>
      </c>
      <c r="D11976" s="37" t="s">
        <v>700</v>
      </c>
      <c r="E11976" s="0" t="n">
        <v>1</v>
      </c>
      <c r="F11976" s="38" t="s">
        <v>71</v>
      </c>
      <c r="G11976" s="37" t="s">
        <v>825</v>
      </c>
      <c r="H11976" s="0" t="n">
        <v>470017</v>
      </c>
      <c r="I11976" s="0" t="n">
        <v>315687</v>
      </c>
      <c r="J11976" s="0" t="n">
        <v>19627</v>
      </c>
    </row>
    <row r="11977" customFormat="false" ht="15" hidden="false" customHeight="false" outlineLevel="0" collapsed="false">
      <c r="A11977" s="0" t="n">
        <v>202506</v>
      </c>
      <c r="B11977" s="0" t="n">
        <v>202506</v>
      </c>
      <c r="C11977" s="37" t="s">
        <v>184</v>
      </c>
      <c r="D11977" s="37" t="s">
        <v>826</v>
      </c>
      <c r="E11977" s="0" t="n">
        <v>1</v>
      </c>
      <c r="F11977" s="38" t="s">
        <v>71</v>
      </c>
      <c r="G11977" s="37" t="s">
        <v>827</v>
      </c>
      <c r="H11977" s="0" t="n">
        <v>88988</v>
      </c>
      <c r="I11977" s="0" t="n">
        <v>33217</v>
      </c>
      <c r="J11977" s="0" t="n">
        <v>-2633</v>
      </c>
    </row>
    <row r="11978" customFormat="false" ht="15" hidden="false" customHeight="false" outlineLevel="0" collapsed="false">
      <c r="A11978" s="0" t="n">
        <v>202506</v>
      </c>
      <c r="B11978" s="0" t="n">
        <v>202506</v>
      </c>
      <c r="C11978" s="37" t="s">
        <v>101</v>
      </c>
      <c r="D11978" s="37" t="s">
        <v>328</v>
      </c>
      <c r="E11978" s="0" t="n">
        <v>1</v>
      </c>
      <c r="F11978" s="38" t="s">
        <v>71</v>
      </c>
      <c r="G11978" s="37" t="s">
        <v>828</v>
      </c>
      <c r="H11978" s="0" t="n">
        <v>54033</v>
      </c>
      <c r="I11978" s="0" t="n">
        <v>47261</v>
      </c>
      <c r="J11978" s="0" t="n">
        <v>-256</v>
      </c>
    </row>
    <row r="11979" customFormat="false" ht="15" hidden="false" customHeight="false" outlineLevel="0" collapsed="false">
      <c r="A11979" s="0" t="n">
        <v>202506</v>
      </c>
      <c r="B11979" s="0" t="n">
        <v>202506</v>
      </c>
      <c r="C11979" s="37" t="s">
        <v>106</v>
      </c>
      <c r="D11979" s="37" t="s">
        <v>511</v>
      </c>
      <c r="E11979" s="0" t="n">
        <v>1</v>
      </c>
      <c r="F11979" s="38" t="s">
        <v>71</v>
      </c>
      <c r="G11979" s="37" t="s">
        <v>829</v>
      </c>
      <c r="H11979" s="0" t="n">
        <v>2189501</v>
      </c>
      <c r="I11979" s="0" t="n">
        <v>681136</v>
      </c>
      <c r="J11979" s="0" t="n">
        <v>-42663</v>
      </c>
    </row>
    <row r="11980" customFormat="false" ht="15" hidden="false" customHeight="false" outlineLevel="0" collapsed="false">
      <c r="A11980" s="0" t="n">
        <v>202506</v>
      </c>
      <c r="B11980" s="0" t="n">
        <v>202506</v>
      </c>
      <c r="C11980" s="37" t="s">
        <v>149</v>
      </c>
      <c r="D11980" s="37" t="s">
        <v>360</v>
      </c>
      <c r="E11980" s="0" t="n">
        <v>1</v>
      </c>
      <c r="F11980" s="38" t="s">
        <v>71</v>
      </c>
      <c r="G11980" s="37" t="s">
        <v>830</v>
      </c>
      <c r="H11980" s="0" t="n">
        <v>133583</v>
      </c>
      <c r="I11980" s="0" t="n">
        <v>57858</v>
      </c>
      <c r="J11980" s="0" t="n">
        <v>3894</v>
      </c>
    </row>
    <row r="11981" customFormat="false" ht="15" hidden="false" customHeight="false" outlineLevel="0" collapsed="false">
      <c r="A11981" s="0" t="n">
        <v>202506</v>
      </c>
      <c r="B11981" s="0" t="n">
        <v>202506</v>
      </c>
      <c r="C11981" s="37" t="s">
        <v>112</v>
      </c>
      <c r="D11981" s="37" t="s">
        <v>284</v>
      </c>
      <c r="E11981" s="0" t="n">
        <v>1</v>
      </c>
      <c r="F11981" s="38" t="s">
        <v>71</v>
      </c>
      <c r="G11981" s="37" t="s">
        <v>831</v>
      </c>
      <c r="H11981" s="0" t="n">
        <v>315962</v>
      </c>
      <c r="I11981" s="0" t="n">
        <v>74772</v>
      </c>
      <c r="J11981" s="0" t="n">
        <v>-400</v>
      </c>
    </row>
    <row r="11982" customFormat="false" ht="15" hidden="false" customHeight="false" outlineLevel="0" collapsed="false">
      <c r="A11982" s="0" t="n">
        <v>202506</v>
      </c>
      <c r="B11982" s="0" t="n">
        <v>202506</v>
      </c>
      <c r="C11982" s="37" t="s">
        <v>184</v>
      </c>
      <c r="D11982" s="37" t="s">
        <v>267</v>
      </c>
      <c r="E11982" s="0" t="n">
        <v>1</v>
      </c>
      <c r="F11982" s="38" t="s">
        <v>71</v>
      </c>
      <c r="G11982" s="37" t="s">
        <v>832</v>
      </c>
      <c r="H11982" s="0" t="n">
        <v>116207</v>
      </c>
      <c r="I11982" s="0" t="n">
        <v>27241</v>
      </c>
      <c r="J11982" s="0" t="n">
        <v>4930</v>
      </c>
    </row>
    <row r="11983" customFormat="false" ht="15" hidden="false" customHeight="false" outlineLevel="0" collapsed="false">
      <c r="A11983" s="0" t="n">
        <v>202506</v>
      </c>
      <c r="B11983" s="0" t="n">
        <v>202506</v>
      </c>
      <c r="C11983" s="37" t="s">
        <v>197</v>
      </c>
      <c r="D11983" s="37" t="s">
        <v>387</v>
      </c>
      <c r="E11983" s="0" t="n">
        <v>1</v>
      </c>
      <c r="F11983" s="38" t="s">
        <v>71</v>
      </c>
      <c r="G11983" s="37" t="s">
        <v>833</v>
      </c>
      <c r="H11983" s="0" t="n">
        <v>120302</v>
      </c>
      <c r="I11983" s="0" t="n">
        <v>23498</v>
      </c>
      <c r="J11983" s="0" t="n">
        <v>2279</v>
      </c>
    </row>
    <row r="11984" customFormat="false" ht="15" hidden="false" customHeight="false" outlineLevel="0" collapsed="false">
      <c r="A11984" s="0" t="n">
        <v>202506</v>
      </c>
      <c r="B11984" s="0" t="n">
        <v>202506</v>
      </c>
      <c r="C11984" s="37" t="s">
        <v>197</v>
      </c>
      <c r="D11984" s="37" t="s">
        <v>334</v>
      </c>
      <c r="E11984" s="0" t="n">
        <v>1</v>
      </c>
      <c r="F11984" s="38" t="s">
        <v>71</v>
      </c>
      <c r="G11984" s="37" t="s">
        <v>834</v>
      </c>
      <c r="H11984" s="0" t="n">
        <v>425224</v>
      </c>
      <c r="I11984" s="0" t="n">
        <v>135273</v>
      </c>
      <c r="J11984" s="0" t="n">
        <v>32530</v>
      </c>
    </row>
    <row r="11985" customFormat="false" ht="15" hidden="false" customHeight="false" outlineLevel="0" collapsed="false">
      <c r="A11985" s="0" t="n">
        <v>202506</v>
      </c>
      <c r="B11985" s="0" t="n">
        <v>202506</v>
      </c>
      <c r="C11985" s="37" t="s">
        <v>197</v>
      </c>
      <c r="D11985" s="37" t="s">
        <v>208</v>
      </c>
      <c r="E11985" s="0" t="n">
        <v>1</v>
      </c>
      <c r="F11985" s="38" t="s">
        <v>71</v>
      </c>
      <c r="G11985" s="37" t="s">
        <v>835</v>
      </c>
      <c r="H11985" s="0" t="n">
        <v>315742</v>
      </c>
      <c r="I11985" s="0" t="n">
        <v>67426</v>
      </c>
      <c r="J11985" s="0" t="n">
        <v>2328</v>
      </c>
    </row>
    <row r="11986" customFormat="false" ht="15" hidden="false" customHeight="false" outlineLevel="0" collapsed="false">
      <c r="A11986" s="0" t="n">
        <v>202506</v>
      </c>
      <c r="B11986" s="0" t="n">
        <v>202506</v>
      </c>
      <c r="C11986" s="37" t="s">
        <v>115</v>
      </c>
      <c r="D11986" s="37" t="s">
        <v>306</v>
      </c>
      <c r="E11986" s="0" t="n">
        <v>1</v>
      </c>
      <c r="F11986" s="38" t="s">
        <v>71</v>
      </c>
      <c r="G11986" s="37" t="s">
        <v>836</v>
      </c>
      <c r="H11986" s="0" t="n">
        <v>726628</v>
      </c>
      <c r="I11986" s="0" t="n">
        <v>362123</v>
      </c>
      <c r="J11986" s="0" t="n">
        <v>106622</v>
      </c>
    </row>
    <row r="11987" customFormat="false" ht="15" hidden="false" customHeight="false" outlineLevel="0" collapsed="false">
      <c r="A11987" s="0" t="n">
        <v>202506</v>
      </c>
      <c r="B11987" s="0" t="n">
        <v>202506</v>
      </c>
      <c r="C11987" s="37" t="s">
        <v>106</v>
      </c>
      <c r="D11987" s="37" t="s">
        <v>519</v>
      </c>
      <c r="E11987" s="0" t="n">
        <v>1</v>
      </c>
      <c r="F11987" s="38" t="s">
        <v>71</v>
      </c>
      <c r="G11987" s="37" t="s">
        <v>837</v>
      </c>
      <c r="H11987" s="0" t="n">
        <v>834121</v>
      </c>
      <c r="I11987" s="0" t="n">
        <v>134281</v>
      </c>
      <c r="J11987" s="0" t="n">
        <v>10776</v>
      </c>
    </row>
    <row r="11988" customFormat="false" ht="15" hidden="false" customHeight="false" outlineLevel="0" collapsed="false">
      <c r="A11988" s="0" t="n">
        <v>202506</v>
      </c>
      <c r="B11988" s="0" t="n">
        <v>202506</v>
      </c>
      <c r="C11988" s="37" t="s">
        <v>95</v>
      </c>
      <c r="D11988" s="37" t="s">
        <v>288</v>
      </c>
      <c r="E11988" s="0" t="n">
        <v>1</v>
      </c>
      <c r="F11988" s="38" t="s">
        <v>71</v>
      </c>
      <c r="G11988" s="37" t="s">
        <v>838</v>
      </c>
      <c r="H11988" s="0" t="n">
        <v>667380</v>
      </c>
      <c r="I11988" s="0" t="n">
        <v>110648</v>
      </c>
      <c r="J11988" s="0" t="n">
        <v>3004</v>
      </c>
    </row>
    <row r="11989" customFormat="false" ht="15" hidden="false" customHeight="false" outlineLevel="0" collapsed="false">
      <c r="A11989" s="0" t="n">
        <v>202506</v>
      </c>
      <c r="B11989" s="0" t="n">
        <v>202506</v>
      </c>
      <c r="C11989" s="37" t="s">
        <v>101</v>
      </c>
      <c r="D11989" s="37" t="s">
        <v>839</v>
      </c>
      <c r="E11989" s="0" t="n">
        <v>1</v>
      </c>
      <c r="F11989" s="38" t="s">
        <v>71</v>
      </c>
      <c r="G11989" s="37" t="s">
        <v>840</v>
      </c>
      <c r="H11989" s="0" t="n">
        <v>667170</v>
      </c>
      <c r="I11989" s="0" t="n">
        <v>568957</v>
      </c>
      <c r="J11989" s="0" t="n">
        <v>182563</v>
      </c>
    </row>
    <row r="11990" customFormat="false" ht="15" hidden="false" customHeight="false" outlineLevel="0" collapsed="false">
      <c r="A11990" s="0" t="n">
        <v>202506</v>
      </c>
      <c r="B11990" s="0" t="n">
        <v>202506</v>
      </c>
      <c r="C11990" s="37" t="s">
        <v>106</v>
      </c>
      <c r="D11990" s="37" t="s">
        <v>841</v>
      </c>
      <c r="E11990" s="0" t="n">
        <v>1</v>
      </c>
      <c r="F11990" s="38" t="s">
        <v>71</v>
      </c>
      <c r="G11990" s="37" t="s">
        <v>842</v>
      </c>
      <c r="H11990" s="0" t="n">
        <v>4296723</v>
      </c>
      <c r="I11990" s="0" t="n">
        <v>798911</v>
      </c>
      <c r="J11990" s="0" t="n">
        <v>-82168</v>
      </c>
    </row>
    <row r="11991" customFormat="false" ht="15" hidden="false" customHeight="false" outlineLevel="0" collapsed="false">
      <c r="A11991" s="0" t="n">
        <v>202506</v>
      </c>
      <c r="B11991" s="0" t="n">
        <v>202506</v>
      </c>
      <c r="C11991" s="37" t="s">
        <v>178</v>
      </c>
      <c r="D11991" s="37" t="s">
        <v>843</v>
      </c>
      <c r="E11991" s="0" t="n">
        <v>1</v>
      </c>
      <c r="F11991" s="38" t="s">
        <v>71</v>
      </c>
      <c r="G11991" s="37" t="s">
        <v>844</v>
      </c>
      <c r="H11991" s="0" t="n">
        <v>95083</v>
      </c>
      <c r="I11991" s="0" t="n">
        <v>30919</v>
      </c>
      <c r="J11991" s="0" t="n">
        <v>765</v>
      </c>
    </row>
    <row r="11992" customFormat="false" ht="15" hidden="false" customHeight="false" outlineLevel="0" collapsed="false">
      <c r="A11992" s="0" t="n">
        <v>202506</v>
      </c>
      <c r="B11992" s="0" t="n">
        <v>202507</v>
      </c>
      <c r="C11992" s="37" t="s">
        <v>95</v>
      </c>
      <c r="D11992" s="37" t="s">
        <v>96</v>
      </c>
      <c r="E11992" s="0" t="n">
        <v>2</v>
      </c>
      <c r="F11992" s="38" t="s">
        <v>70</v>
      </c>
      <c r="G11992" s="37" t="s">
        <v>97</v>
      </c>
      <c r="H11992" s="0" t="n">
        <v>5347953</v>
      </c>
      <c r="I11992" s="0" t="n">
        <v>1887671</v>
      </c>
      <c r="J11992" s="0" t="n">
        <v>-96018</v>
      </c>
    </row>
    <row r="11993" customFormat="false" ht="15" hidden="false" customHeight="false" outlineLevel="0" collapsed="false">
      <c r="A11993" s="0" t="n">
        <v>202506</v>
      </c>
      <c r="B11993" s="0" t="n">
        <v>202507</v>
      </c>
      <c r="C11993" s="37" t="s">
        <v>98</v>
      </c>
      <c r="D11993" s="37" t="s">
        <v>99</v>
      </c>
      <c r="E11993" s="0" t="n">
        <v>2</v>
      </c>
      <c r="F11993" s="38" t="s">
        <v>70</v>
      </c>
      <c r="G11993" s="37" t="s">
        <v>100</v>
      </c>
      <c r="H11993" s="0" t="n">
        <v>1025511</v>
      </c>
      <c r="I11993" s="0" t="n">
        <v>541736</v>
      </c>
      <c r="J11993" s="0" t="n">
        <v>74130</v>
      </c>
    </row>
    <row r="11994" customFormat="false" ht="15" hidden="false" customHeight="false" outlineLevel="0" collapsed="false">
      <c r="A11994" s="0" t="n">
        <v>202506</v>
      </c>
      <c r="B11994" s="0" t="n">
        <v>202507</v>
      </c>
      <c r="C11994" s="37" t="s">
        <v>101</v>
      </c>
      <c r="D11994" s="37" t="s">
        <v>102</v>
      </c>
      <c r="E11994" s="0" t="n">
        <v>2</v>
      </c>
      <c r="F11994" s="38" t="s">
        <v>70</v>
      </c>
      <c r="G11994" s="37" t="s">
        <v>103</v>
      </c>
      <c r="H11994" s="0" t="n">
        <v>1763101</v>
      </c>
      <c r="I11994" s="0" t="n">
        <v>1961431</v>
      </c>
      <c r="J11994" s="0" t="n">
        <v>295912</v>
      </c>
    </row>
    <row r="11995" customFormat="false" ht="15" hidden="false" customHeight="false" outlineLevel="0" collapsed="false">
      <c r="A11995" s="0" t="n">
        <v>202506</v>
      </c>
      <c r="B11995" s="0" t="n">
        <v>202507</v>
      </c>
      <c r="C11995" s="37" t="s">
        <v>101</v>
      </c>
      <c r="D11995" s="37" t="s">
        <v>104</v>
      </c>
      <c r="E11995" s="0" t="n">
        <v>2</v>
      </c>
      <c r="F11995" s="38" t="s">
        <v>70</v>
      </c>
      <c r="G11995" s="37" t="s">
        <v>105</v>
      </c>
      <c r="H11995" s="0" t="n">
        <v>1559005</v>
      </c>
      <c r="I11995" s="0" t="n">
        <v>948858</v>
      </c>
      <c r="J11995" s="0" t="n">
        <v>22820</v>
      </c>
    </row>
    <row r="11996" customFormat="false" ht="15" hidden="false" customHeight="false" outlineLevel="0" collapsed="false">
      <c r="A11996" s="0" t="n">
        <v>202506</v>
      </c>
      <c r="B11996" s="0" t="n">
        <v>202507</v>
      </c>
      <c r="C11996" s="37" t="s">
        <v>106</v>
      </c>
      <c r="D11996" s="37" t="s">
        <v>107</v>
      </c>
      <c r="E11996" s="0" t="n">
        <v>2</v>
      </c>
      <c r="F11996" s="38" t="s">
        <v>70</v>
      </c>
      <c r="G11996" s="37" t="s">
        <v>108</v>
      </c>
      <c r="H11996" s="0" t="n">
        <v>1846514</v>
      </c>
      <c r="I11996" s="0" t="n">
        <v>671981</v>
      </c>
      <c r="J11996" s="0" t="n">
        <v>148440</v>
      </c>
    </row>
    <row r="11997" customFormat="false" ht="15" hidden="false" customHeight="false" outlineLevel="0" collapsed="false">
      <c r="A11997" s="0" t="n">
        <v>202506</v>
      </c>
      <c r="B11997" s="0" t="n">
        <v>202507</v>
      </c>
      <c r="C11997" s="37" t="s">
        <v>109</v>
      </c>
      <c r="D11997" s="37" t="s">
        <v>110</v>
      </c>
      <c r="E11997" s="0" t="n">
        <v>2</v>
      </c>
      <c r="F11997" s="38" t="s">
        <v>70</v>
      </c>
      <c r="G11997" s="37" t="s">
        <v>111</v>
      </c>
      <c r="H11997" s="0" t="n">
        <v>1030405</v>
      </c>
      <c r="I11997" s="0" t="n">
        <v>692416</v>
      </c>
      <c r="J11997" s="0" t="n">
        <v>-100457</v>
      </c>
    </row>
    <row r="11998" customFormat="false" ht="15" hidden="false" customHeight="false" outlineLevel="0" collapsed="false">
      <c r="A11998" s="0" t="n">
        <v>202506</v>
      </c>
      <c r="B11998" s="0" t="n">
        <v>202507</v>
      </c>
      <c r="C11998" s="37" t="s">
        <v>112</v>
      </c>
      <c r="D11998" s="37" t="s">
        <v>113</v>
      </c>
      <c r="E11998" s="0" t="n">
        <v>2</v>
      </c>
      <c r="F11998" s="38" t="s">
        <v>70</v>
      </c>
      <c r="G11998" s="37" t="s">
        <v>114</v>
      </c>
      <c r="H11998" s="0" t="n">
        <v>9363867</v>
      </c>
      <c r="I11998" s="0" t="n">
        <v>6742199</v>
      </c>
      <c r="J11998" s="0" t="n">
        <v>-309111</v>
      </c>
    </row>
    <row r="11999" customFormat="false" ht="15" hidden="false" customHeight="false" outlineLevel="0" collapsed="false">
      <c r="A11999" s="0" t="n">
        <v>202506</v>
      </c>
      <c r="B11999" s="0" t="n">
        <v>202507</v>
      </c>
      <c r="C11999" s="37" t="s">
        <v>115</v>
      </c>
      <c r="D11999" s="37" t="s">
        <v>116</v>
      </c>
      <c r="E11999" s="0" t="n">
        <v>2</v>
      </c>
      <c r="F11999" s="38" t="s">
        <v>70</v>
      </c>
      <c r="G11999" s="37" t="s">
        <v>117</v>
      </c>
      <c r="H11999" s="0" t="n">
        <v>710400</v>
      </c>
      <c r="I11999" s="0" t="n">
        <v>377312</v>
      </c>
      <c r="J11999" s="0" t="n">
        <v>-933</v>
      </c>
    </row>
    <row r="12000" customFormat="false" ht="15" hidden="false" customHeight="false" outlineLevel="0" collapsed="false">
      <c r="A12000" s="0" t="n">
        <v>202506</v>
      </c>
      <c r="B12000" s="0" t="n">
        <v>202507</v>
      </c>
      <c r="C12000" s="37" t="s">
        <v>109</v>
      </c>
      <c r="D12000" s="37" t="s">
        <v>118</v>
      </c>
      <c r="E12000" s="0" t="n">
        <v>2</v>
      </c>
      <c r="F12000" s="38" t="s">
        <v>70</v>
      </c>
      <c r="G12000" s="37" t="s">
        <v>119</v>
      </c>
      <c r="H12000" s="0" t="n">
        <v>4574165</v>
      </c>
      <c r="I12000" s="0" t="n">
        <v>737758</v>
      </c>
      <c r="J12000" s="0" t="n">
        <v>58360</v>
      </c>
    </row>
    <row r="12001" customFormat="false" ht="15" hidden="false" customHeight="false" outlineLevel="0" collapsed="false">
      <c r="A12001" s="0" t="n">
        <v>202506</v>
      </c>
      <c r="B12001" s="0" t="n">
        <v>202507</v>
      </c>
      <c r="C12001" s="37" t="s">
        <v>109</v>
      </c>
      <c r="D12001" s="37" t="s">
        <v>120</v>
      </c>
      <c r="E12001" s="0" t="n">
        <v>2</v>
      </c>
      <c r="F12001" s="38" t="s">
        <v>70</v>
      </c>
      <c r="G12001" s="37" t="s">
        <v>121</v>
      </c>
      <c r="H12001" s="0" t="n">
        <v>741530</v>
      </c>
      <c r="I12001" s="0" t="n">
        <v>188940</v>
      </c>
      <c r="J12001" s="0" t="n">
        <v>6596</v>
      </c>
    </row>
    <row r="12002" customFormat="false" ht="15" hidden="false" customHeight="false" outlineLevel="0" collapsed="false">
      <c r="A12002" s="0" t="n">
        <v>202506</v>
      </c>
      <c r="B12002" s="0" t="n">
        <v>202507</v>
      </c>
      <c r="C12002" s="37" t="s">
        <v>95</v>
      </c>
      <c r="D12002" s="37" t="s">
        <v>122</v>
      </c>
      <c r="E12002" s="0" t="n">
        <v>2</v>
      </c>
      <c r="F12002" s="38" t="s">
        <v>70</v>
      </c>
      <c r="G12002" s="37" t="s">
        <v>123</v>
      </c>
      <c r="H12002" s="0" t="n">
        <v>1666505</v>
      </c>
      <c r="I12002" s="0" t="n">
        <v>764689</v>
      </c>
      <c r="J12002" s="0" t="n">
        <v>45801</v>
      </c>
    </row>
    <row r="12003" customFormat="false" ht="15" hidden="false" customHeight="false" outlineLevel="0" collapsed="false">
      <c r="A12003" s="0" t="n">
        <v>202506</v>
      </c>
      <c r="B12003" s="0" t="n">
        <v>202507</v>
      </c>
      <c r="C12003" s="37" t="s">
        <v>124</v>
      </c>
      <c r="D12003" s="37" t="s">
        <v>125</v>
      </c>
      <c r="E12003" s="0" t="n">
        <v>2</v>
      </c>
      <c r="F12003" s="38" t="s">
        <v>70</v>
      </c>
      <c r="G12003" s="37" t="s">
        <v>126</v>
      </c>
      <c r="H12003" s="0" t="n">
        <v>311139</v>
      </c>
      <c r="I12003" s="0" t="n">
        <v>302622</v>
      </c>
      <c r="J12003" s="0" t="n">
        <v>38889</v>
      </c>
    </row>
    <row r="12004" customFormat="false" ht="15" hidden="false" customHeight="false" outlineLevel="0" collapsed="false">
      <c r="A12004" s="0" t="n">
        <v>202506</v>
      </c>
      <c r="B12004" s="0" t="n">
        <v>202507</v>
      </c>
      <c r="C12004" s="37" t="s">
        <v>95</v>
      </c>
      <c r="D12004" s="37" t="s">
        <v>127</v>
      </c>
      <c r="E12004" s="0" t="n">
        <v>2</v>
      </c>
      <c r="F12004" s="38" t="s">
        <v>70</v>
      </c>
      <c r="G12004" s="37" t="s">
        <v>128</v>
      </c>
      <c r="H12004" s="0" t="n">
        <v>2139769</v>
      </c>
      <c r="I12004" s="0" t="n">
        <v>1082895</v>
      </c>
      <c r="J12004" s="0" t="n">
        <v>244417</v>
      </c>
    </row>
    <row r="12005" customFormat="false" ht="15" hidden="false" customHeight="false" outlineLevel="0" collapsed="false">
      <c r="A12005" s="0" t="n">
        <v>202506</v>
      </c>
      <c r="B12005" s="0" t="n">
        <v>202507</v>
      </c>
      <c r="C12005" s="37" t="s">
        <v>124</v>
      </c>
      <c r="D12005" s="37" t="s">
        <v>122</v>
      </c>
      <c r="E12005" s="0" t="n">
        <v>2</v>
      </c>
      <c r="F12005" s="38" t="s">
        <v>70</v>
      </c>
      <c r="G12005" s="37" t="s">
        <v>129</v>
      </c>
      <c r="H12005" s="0" t="n">
        <v>7726815</v>
      </c>
      <c r="I12005" s="0" t="n">
        <v>3514788</v>
      </c>
      <c r="J12005" s="0" t="n">
        <v>563220</v>
      </c>
    </row>
    <row r="12006" customFormat="false" ht="15" hidden="false" customHeight="false" outlineLevel="0" collapsed="false">
      <c r="A12006" s="0" t="n">
        <v>202506</v>
      </c>
      <c r="B12006" s="0" t="n">
        <v>202507</v>
      </c>
      <c r="C12006" s="37" t="s">
        <v>106</v>
      </c>
      <c r="D12006" s="37" t="s">
        <v>130</v>
      </c>
      <c r="E12006" s="0" t="n">
        <v>2</v>
      </c>
      <c r="F12006" s="38" t="s">
        <v>70</v>
      </c>
      <c r="G12006" s="37" t="s">
        <v>131</v>
      </c>
      <c r="H12006" s="0" t="n">
        <v>1038287</v>
      </c>
      <c r="I12006" s="0" t="n">
        <v>299429</v>
      </c>
      <c r="J12006" s="0" t="n">
        <v>25636</v>
      </c>
    </row>
    <row r="12007" customFormat="false" ht="15" hidden="false" customHeight="false" outlineLevel="0" collapsed="false">
      <c r="A12007" s="0" t="n">
        <v>202506</v>
      </c>
      <c r="B12007" s="0" t="n">
        <v>202507</v>
      </c>
      <c r="C12007" s="37" t="s">
        <v>95</v>
      </c>
      <c r="D12007" s="37" t="s">
        <v>132</v>
      </c>
      <c r="E12007" s="0" t="n">
        <v>2</v>
      </c>
      <c r="F12007" s="38" t="s">
        <v>70</v>
      </c>
      <c r="G12007" s="37" t="s">
        <v>133</v>
      </c>
      <c r="H12007" s="0" t="n">
        <v>758261</v>
      </c>
      <c r="I12007" s="0" t="n">
        <v>1143884</v>
      </c>
      <c r="J12007" s="0" t="n">
        <v>82343</v>
      </c>
    </row>
    <row r="12008" customFormat="false" ht="15" hidden="false" customHeight="false" outlineLevel="0" collapsed="false">
      <c r="A12008" s="0" t="n">
        <v>202506</v>
      </c>
      <c r="B12008" s="0" t="n">
        <v>202507</v>
      </c>
      <c r="C12008" s="37" t="s">
        <v>112</v>
      </c>
      <c r="D12008" s="37" t="s">
        <v>134</v>
      </c>
      <c r="E12008" s="0" t="n">
        <v>2</v>
      </c>
      <c r="F12008" s="38" t="s">
        <v>70</v>
      </c>
      <c r="G12008" s="37" t="s">
        <v>135</v>
      </c>
      <c r="H12008" s="0" t="n">
        <v>273511</v>
      </c>
      <c r="I12008" s="0" t="n">
        <v>144136</v>
      </c>
      <c r="J12008" s="0" t="n">
        <v>27406</v>
      </c>
    </row>
    <row r="12009" customFormat="false" ht="15" hidden="false" customHeight="false" outlineLevel="0" collapsed="false">
      <c r="A12009" s="0" t="n">
        <v>202506</v>
      </c>
      <c r="B12009" s="0" t="n">
        <v>202507</v>
      </c>
      <c r="C12009" s="37" t="s">
        <v>136</v>
      </c>
      <c r="D12009" s="37" t="s">
        <v>137</v>
      </c>
      <c r="E12009" s="0" t="n">
        <v>2</v>
      </c>
      <c r="F12009" s="38" t="s">
        <v>70</v>
      </c>
      <c r="G12009" s="37" t="s">
        <v>138</v>
      </c>
      <c r="H12009" s="0" t="n">
        <v>1093090</v>
      </c>
      <c r="I12009" s="0" t="n">
        <v>237705</v>
      </c>
      <c r="J12009" s="0" t="n">
        <v>63805</v>
      </c>
    </row>
    <row r="12010" customFormat="false" ht="15" hidden="false" customHeight="false" outlineLevel="0" collapsed="false">
      <c r="A12010" s="0" t="n">
        <v>202506</v>
      </c>
      <c r="B12010" s="0" t="n">
        <v>202507</v>
      </c>
      <c r="C12010" s="37" t="s">
        <v>115</v>
      </c>
      <c r="D12010" s="37" t="s">
        <v>139</v>
      </c>
      <c r="E12010" s="0" t="n">
        <v>2</v>
      </c>
      <c r="F12010" s="38" t="s">
        <v>70</v>
      </c>
      <c r="G12010" s="37" t="s">
        <v>140</v>
      </c>
      <c r="H12010" s="0" t="n">
        <v>258969</v>
      </c>
      <c r="I12010" s="0" t="n">
        <v>325800</v>
      </c>
      <c r="J12010" s="0" t="n">
        <v>46860</v>
      </c>
    </row>
    <row r="12011" customFormat="false" ht="15" hidden="false" customHeight="false" outlineLevel="0" collapsed="false">
      <c r="A12011" s="0" t="n">
        <v>202506</v>
      </c>
      <c r="B12011" s="0" t="n">
        <v>202507</v>
      </c>
      <c r="C12011" s="37" t="s">
        <v>109</v>
      </c>
      <c r="D12011" s="37" t="s">
        <v>141</v>
      </c>
      <c r="E12011" s="0" t="n">
        <v>2</v>
      </c>
      <c r="F12011" s="38" t="s">
        <v>70</v>
      </c>
      <c r="G12011" s="37" t="s">
        <v>142</v>
      </c>
      <c r="H12011" s="0" t="n">
        <v>395891</v>
      </c>
      <c r="I12011" s="0" t="n">
        <v>164886</v>
      </c>
      <c r="J12011" s="0" t="n">
        <v>5110</v>
      </c>
    </row>
    <row r="12012" customFormat="false" ht="15" hidden="false" customHeight="false" outlineLevel="0" collapsed="false">
      <c r="A12012" s="0" t="n">
        <v>202506</v>
      </c>
      <c r="B12012" s="0" t="n">
        <v>202507</v>
      </c>
      <c r="C12012" s="37" t="s">
        <v>136</v>
      </c>
      <c r="D12012" s="37" t="s">
        <v>143</v>
      </c>
      <c r="E12012" s="0" t="n">
        <v>2</v>
      </c>
      <c r="F12012" s="38" t="s">
        <v>70</v>
      </c>
      <c r="G12012" s="37" t="s">
        <v>144</v>
      </c>
      <c r="H12012" s="0" t="n">
        <v>1398683</v>
      </c>
      <c r="I12012" s="0" t="n">
        <v>628865</v>
      </c>
      <c r="J12012" s="0" t="n">
        <v>66611</v>
      </c>
    </row>
    <row r="12013" customFormat="false" ht="15" hidden="false" customHeight="false" outlineLevel="0" collapsed="false">
      <c r="A12013" s="0" t="n">
        <v>202506</v>
      </c>
      <c r="B12013" s="0" t="n">
        <v>202507</v>
      </c>
      <c r="C12013" s="37" t="s">
        <v>101</v>
      </c>
      <c r="D12013" s="37" t="s">
        <v>145</v>
      </c>
      <c r="E12013" s="0" t="n">
        <v>2</v>
      </c>
      <c r="F12013" s="38" t="s">
        <v>70</v>
      </c>
      <c r="G12013" s="37" t="s">
        <v>146</v>
      </c>
      <c r="H12013" s="0" t="n">
        <v>8785648</v>
      </c>
      <c r="I12013" s="0" t="n">
        <v>6007392</v>
      </c>
      <c r="J12013" s="0" t="n">
        <v>829208</v>
      </c>
    </row>
    <row r="12014" customFormat="false" ht="15" hidden="false" customHeight="false" outlineLevel="0" collapsed="false">
      <c r="A12014" s="0" t="n">
        <v>202506</v>
      </c>
      <c r="B12014" s="0" t="n">
        <v>202507</v>
      </c>
      <c r="C12014" s="37" t="s">
        <v>106</v>
      </c>
      <c r="D12014" s="37" t="s">
        <v>147</v>
      </c>
      <c r="E12014" s="0" t="n">
        <v>2</v>
      </c>
      <c r="F12014" s="38" t="s">
        <v>70</v>
      </c>
      <c r="G12014" s="37" t="s">
        <v>148</v>
      </c>
      <c r="H12014" s="0" t="n">
        <v>23878462</v>
      </c>
      <c r="I12014" s="0" t="n">
        <v>8088909</v>
      </c>
      <c r="J12014" s="0" t="n">
        <v>198060</v>
      </c>
    </row>
    <row r="12015" customFormat="false" ht="15" hidden="false" customHeight="false" outlineLevel="0" collapsed="false">
      <c r="A12015" s="0" t="n">
        <v>202506</v>
      </c>
      <c r="B12015" s="0" t="n">
        <v>202507</v>
      </c>
      <c r="C12015" s="37" t="s">
        <v>149</v>
      </c>
      <c r="D12015" s="37" t="s">
        <v>150</v>
      </c>
      <c r="E12015" s="0" t="n">
        <v>2</v>
      </c>
      <c r="F12015" s="38" t="s">
        <v>70</v>
      </c>
      <c r="G12015" s="37" t="s">
        <v>151</v>
      </c>
      <c r="H12015" s="0" t="n">
        <v>564628</v>
      </c>
      <c r="I12015" s="0" t="n">
        <v>896625</v>
      </c>
      <c r="J12015" s="0" t="n">
        <v>149356</v>
      </c>
    </row>
    <row r="12016" customFormat="false" ht="15" hidden="false" customHeight="false" outlineLevel="0" collapsed="false">
      <c r="A12016" s="0" t="n">
        <v>202506</v>
      </c>
      <c r="B12016" s="0" t="n">
        <v>202507</v>
      </c>
      <c r="C12016" s="37" t="s">
        <v>152</v>
      </c>
      <c r="D12016" s="37" t="s">
        <v>153</v>
      </c>
      <c r="E12016" s="0" t="n">
        <v>2</v>
      </c>
      <c r="F12016" s="38" t="s">
        <v>70</v>
      </c>
      <c r="G12016" s="37" t="s">
        <v>154</v>
      </c>
      <c r="H12016" s="0" t="n">
        <v>7340881</v>
      </c>
      <c r="I12016" s="0" t="n">
        <v>3456395</v>
      </c>
      <c r="J12016" s="0" t="n">
        <v>367775</v>
      </c>
    </row>
    <row r="12017" customFormat="false" ht="15" hidden="false" customHeight="false" outlineLevel="0" collapsed="false">
      <c r="A12017" s="0" t="n">
        <v>202506</v>
      </c>
      <c r="B12017" s="0" t="n">
        <v>202507</v>
      </c>
      <c r="C12017" s="37" t="s">
        <v>101</v>
      </c>
      <c r="D12017" s="37" t="s">
        <v>155</v>
      </c>
      <c r="E12017" s="0" t="n">
        <v>2</v>
      </c>
      <c r="F12017" s="38" t="s">
        <v>70</v>
      </c>
      <c r="G12017" s="37" t="s">
        <v>156</v>
      </c>
      <c r="H12017" s="0" t="n">
        <v>1511686</v>
      </c>
      <c r="I12017" s="0" t="n">
        <v>593892</v>
      </c>
      <c r="J12017" s="0" t="n">
        <v>116679</v>
      </c>
    </row>
    <row r="12018" customFormat="false" ht="15" hidden="false" customHeight="false" outlineLevel="0" collapsed="false">
      <c r="A12018" s="0" t="n">
        <v>202506</v>
      </c>
      <c r="B12018" s="0" t="n">
        <v>202507</v>
      </c>
      <c r="C12018" s="37" t="s">
        <v>106</v>
      </c>
      <c r="D12018" s="37" t="s">
        <v>116</v>
      </c>
      <c r="E12018" s="0" t="n">
        <v>2</v>
      </c>
      <c r="F12018" s="38" t="s">
        <v>70</v>
      </c>
      <c r="G12018" s="37" t="s">
        <v>157</v>
      </c>
      <c r="H12018" s="0" t="n">
        <v>863417</v>
      </c>
      <c r="I12018" s="0" t="n">
        <v>119206</v>
      </c>
      <c r="J12018" s="0" t="n">
        <v>-2107</v>
      </c>
    </row>
    <row r="12019" customFormat="false" ht="15" hidden="false" customHeight="false" outlineLevel="0" collapsed="false">
      <c r="A12019" s="0" t="n">
        <v>202506</v>
      </c>
      <c r="B12019" s="0" t="n">
        <v>202507</v>
      </c>
      <c r="C12019" s="37" t="s">
        <v>158</v>
      </c>
      <c r="D12019" s="37" t="s">
        <v>159</v>
      </c>
      <c r="E12019" s="0" t="n">
        <v>2</v>
      </c>
      <c r="F12019" s="38" t="s">
        <v>70</v>
      </c>
      <c r="G12019" s="37" t="s">
        <v>160</v>
      </c>
      <c r="H12019" s="0" t="n">
        <v>2043309</v>
      </c>
      <c r="I12019" s="0" t="n">
        <v>687252</v>
      </c>
      <c r="J12019" s="0" t="n">
        <v>-64703</v>
      </c>
    </row>
    <row r="12020" customFormat="false" ht="15" hidden="false" customHeight="false" outlineLevel="0" collapsed="false">
      <c r="A12020" s="0" t="n">
        <v>202506</v>
      </c>
      <c r="B12020" s="0" t="n">
        <v>202507</v>
      </c>
      <c r="C12020" s="37" t="s">
        <v>95</v>
      </c>
      <c r="D12020" s="37" t="s">
        <v>161</v>
      </c>
      <c r="E12020" s="0" t="n">
        <v>2</v>
      </c>
      <c r="F12020" s="38" t="s">
        <v>70</v>
      </c>
      <c r="G12020" s="37" t="s">
        <v>162</v>
      </c>
      <c r="H12020" s="0" t="n">
        <v>1320179</v>
      </c>
      <c r="I12020" s="0" t="n">
        <v>505632</v>
      </c>
      <c r="J12020" s="0" t="n">
        <v>20592</v>
      </c>
    </row>
    <row r="12021" customFormat="false" ht="15" hidden="false" customHeight="false" outlineLevel="0" collapsed="false">
      <c r="A12021" s="0" t="n">
        <v>202506</v>
      </c>
      <c r="B12021" s="0" t="n">
        <v>202507</v>
      </c>
      <c r="C12021" s="37" t="s">
        <v>112</v>
      </c>
      <c r="D12021" s="37" t="s">
        <v>163</v>
      </c>
      <c r="E12021" s="0" t="n">
        <v>2</v>
      </c>
      <c r="F12021" s="38" t="s">
        <v>70</v>
      </c>
      <c r="G12021" s="37" t="s">
        <v>164</v>
      </c>
      <c r="H12021" s="0" t="n">
        <v>1305007</v>
      </c>
      <c r="I12021" s="0" t="n">
        <v>2435665</v>
      </c>
      <c r="J12021" s="0" t="n">
        <v>200635</v>
      </c>
    </row>
    <row r="12022" customFormat="false" ht="15" hidden="false" customHeight="false" outlineLevel="0" collapsed="false">
      <c r="A12022" s="0" t="n">
        <v>202506</v>
      </c>
      <c r="B12022" s="0" t="n">
        <v>202507</v>
      </c>
      <c r="C12022" s="37" t="s">
        <v>101</v>
      </c>
      <c r="D12022" s="37" t="s">
        <v>165</v>
      </c>
      <c r="E12022" s="0" t="n">
        <v>2</v>
      </c>
      <c r="F12022" s="38" t="s">
        <v>70</v>
      </c>
      <c r="G12022" s="37" t="s">
        <v>166</v>
      </c>
      <c r="H12022" s="0" t="n">
        <v>893935</v>
      </c>
      <c r="I12022" s="0" t="n">
        <v>466670</v>
      </c>
      <c r="J12022" s="0" t="n">
        <v>-46709</v>
      </c>
    </row>
    <row r="12023" customFormat="false" ht="15" hidden="false" customHeight="false" outlineLevel="0" collapsed="false">
      <c r="A12023" s="0" t="n">
        <v>202506</v>
      </c>
      <c r="B12023" s="0" t="n">
        <v>202507</v>
      </c>
      <c r="C12023" s="37" t="s">
        <v>124</v>
      </c>
      <c r="D12023" s="37" t="s">
        <v>167</v>
      </c>
      <c r="E12023" s="0" t="n">
        <v>2</v>
      </c>
      <c r="F12023" s="38" t="s">
        <v>70</v>
      </c>
      <c r="G12023" s="37" t="s">
        <v>168</v>
      </c>
      <c r="H12023" s="0" t="n">
        <v>222623</v>
      </c>
      <c r="I12023" s="0" t="n">
        <v>113034</v>
      </c>
      <c r="J12023" s="0" t="n">
        <v>2165</v>
      </c>
    </row>
    <row r="12024" customFormat="false" ht="15" hidden="false" customHeight="false" outlineLevel="0" collapsed="false">
      <c r="A12024" s="0" t="n">
        <v>202506</v>
      </c>
      <c r="B12024" s="0" t="n">
        <v>202507</v>
      </c>
      <c r="C12024" s="37" t="s">
        <v>152</v>
      </c>
      <c r="D12024" s="37" t="s">
        <v>122</v>
      </c>
      <c r="E12024" s="0" t="n">
        <v>2</v>
      </c>
      <c r="F12024" s="38" t="s">
        <v>70</v>
      </c>
      <c r="G12024" s="37" t="s">
        <v>169</v>
      </c>
      <c r="H12024" s="0" t="n">
        <v>238724</v>
      </c>
      <c r="I12024" s="0" t="n">
        <v>130874</v>
      </c>
      <c r="J12024" s="0" t="n">
        <v>27268</v>
      </c>
    </row>
    <row r="12025" customFormat="false" ht="15" hidden="false" customHeight="false" outlineLevel="0" collapsed="false">
      <c r="A12025" s="0" t="n">
        <v>202506</v>
      </c>
      <c r="B12025" s="0" t="n">
        <v>202507</v>
      </c>
      <c r="C12025" s="37" t="s">
        <v>98</v>
      </c>
      <c r="D12025" s="37" t="s">
        <v>170</v>
      </c>
      <c r="E12025" s="0" t="n">
        <v>2</v>
      </c>
      <c r="F12025" s="38" t="s">
        <v>70</v>
      </c>
      <c r="G12025" s="37" t="s">
        <v>171</v>
      </c>
      <c r="H12025" s="0" t="n">
        <v>2445645</v>
      </c>
      <c r="I12025" s="0" t="n">
        <v>2553572</v>
      </c>
      <c r="J12025" s="0" t="n">
        <v>340464</v>
      </c>
    </row>
    <row r="12026" customFormat="false" ht="15" hidden="false" customHeight="false" outlineLevel="0" collapsed="false">
      <c r="A12026" s="0" t="n">
        <v>202506</v>
      </c>
      <c r="B12026" s="0" t="n">
        <v>202507</v>
      </c>
      <c r="C12026" s="37" t="s">
        <v>98</v>
      </c>
      <c r="D12026" s="37" t="s">
        <v>172</v>
      </c>
      <c r="E12026" s="0" t="n">
        <v>2</v>
      </c>
      <c r="F12026" s="38" t="s">
        <v>70</v>
      </c>
      <c r="G12026" s="37" t="s">
        <v>173</v>
      </c>
      <c r="H12026" s="0" t="n">
        <v>958421</v>
      </c>
      <c r="I12026" s="0" t="n">
        <v>350726</v>
      </c>
      <c r="J12026" s="0" t="n">
        <v>32906</v>
      </c>
    </row>
    <row r="12027" customFormat="false" ht="15" hidden="false" customHeight="false" outlineLevel="0" collapsed="false">
      <c r="A12027" s="0" t="n">
        <v>202506</v>
      </c>
      <c r="B12027" s="0" t="n">
        <v>202507</v>
      </c>
      <c r="C12027" s="37" t="s">
        <v>158</v>
      </c>
      <c r="D12027" s="37" t="s">
        <v>174</v>
      </c>
      <c r="E12027" s="0" t="n">
        <v>2</v>
      </c>
      <c r="F12027" s="38" t="s">
        <v>70</v>
      </c>
      <c r="G12027" s="37" t="s">
        <v>175</v>
      </c>
      <c r="H12027" s="0" t="n">
        <v>809829</v>
      </c>
      <c r="I12027" s="0" t="n">
        <v>638796</v>
      </c>
      <c r="J12027" s="0" t="n">
        <v>-16339</v>
      </c>
    </row>
    <row r="12028" customFormat="false" ht="15" hidden="false" customHeight="false" outlineLevel="0" collapsed="false">
      <c r="A12028" s="0" t="n">
        <v>202506</v>
      </c>
      <c r="B12028" s="0" t="n">
        <v>202507</v>
      </c>
      <c r="C12028" s="37" t="s">
        <v>149</v>
      </c>
      <c r="D12028" s="37" t="s">
        <v>176</v>
      </c>
      <c r="E12028" s="0" t="n">
        <v>2</v>
      </c>
      <c r="F12028" s="38" t="s">
        <v>70</v>
      </c>
      <c r="G12028" s="37" t="s">
        <v>177</v>
      </c>
      <c r="H12028" s="0" t="n">
        <v>1374626</v>
      </c>
      <c r="I12028" s="0" t="n">
        <v>238709</v>
      </c>
      <c r="J12028" s="0" t="n">
        <v>48942</v>
      </c>
    </row>
    <row r="12029" customFormat="false" ht="15" hidden="false" customHeight="false" outlineLevel="0" collapsed="false">
      <c r="A12029" s="0" t="n">
        <v>202506</v>
      </c>
      <c r="B12029" s="0" t="n">
        <v>202507</v>
      </c>
      <c r="C12029" s="37" t="s">
        <v>178</v>
      </c>
      <c r="D12029" s="37" t="s">
        <v>179</v>
      </c>
      <c r="E12029" s="0" t="n">
        <v>2</v>
      </c>
      <c r="F12029" s="38" t="s">
        <v>70</v>
      </c>
      <c r="G12029" s="37" t="s">
        <v>180</v>
      </c>
      <c r="H12029" s="0" t="n">
        <v>2886053</v>
      </c>
      <c r="I12029" s="0" t="n">
        <v>1375590</v>
      </c>
      <c r="J12029" s="0" t="n">
        <v>52638</v>
      </c>
    </row>
    <row r="12030" customFormat="false" ht="15" hidden="false" customHeight="false" outlineLevel="0" collapsed="false">
      <c r="A12030" s="0" t="n">
        <v>202506</v>
      </c>
      <c r="B12030" s="0" t="n">
        <v>202507</v>
      </c>
      <c r="C12030" s="37" t="s">
        <v>149</v>
      </c>
      <c r="D12030" s="37" t="s">
        <v>181</v>
      </c>
      <c r="E12030" s="0" t="n">
        <v>2</v>
      </c>
      <c r="F12030" s="38" t="s">
        <v>70</v>
      </c>
      <c r="G12030" s="37" t="s">
        <v>182</v>
      </c>
      <c r="H12030" s="0" t="n">
        <v>1227290</v>
      </c>
      <c r="I12030" s="0" t="n">
        <v>509821</v>
      </c>
      <c r="J12030" s="0" t="n">
        <v>45629</v>
      </c>
    </row>
    <row r="12031" customFormat="false" ht="15" hidden="false" customHeight="false" outlineLevel="0" collapsed="false">
      <c r="A12031" s="0" t="n">
        <v>202506</v>
      </c>
      <c r="B12031" s="0" t="n">
        <v>202507</v>
      </c>
      <c r="C12031" s="37" t="s">
        <v>115</v>
      </c>
      <c r="D12031" s="37" t="s">
        <v>104</v>
      </c>
      <c r="E12031" s="0" t="n">
        <v>2</v>
      </c>
      <c r="F12031" s="38" t="s">
        <v>70</v>
      </c>
      <c r="G12031" s="37" t="s">
        <v>183</v>
      </c>
      <c r="H12031" s="0" t="n">
        <v>446508</v>
      </c>
      <c r="I12031" s="0" t="n">
        <v>221683</v>
      </c>
      <c r="J12031" s="0" t="n">
        <v>26766</v>
      </c>
    </row>
    <row r="12032" customFormat="false" ht="15" hidden="false" customHeight="false" outlineLevel="0" collapsed="false">
      <c r="A12032" s="0" t="n">
        <v>202506</v>
      </c>
      <c r="B12032" s="0" t="n">
        <v>202507</v>
      </c>
      <c r="C12032" s="37" t="s">
        <v>184</v>
      </c>
      <c r="D12032" s="37" t="s">
        <v>185</v>
      </c>
      <c r="E12032" s="0" t="n">
        <v>2</v>
      </c>
      <c r="F12032" s="38" t="s">
        <v>70</v>
      </c>
      <c r="G12032" s="37" t="s">
        <v>186</v>
      </c>
      <c r="H12032" s="0" t="n">
        <v>5935207</v>
      </c>
      <c r="I12032" s="0" t="n">
        <v>2367658</v>
      </c>
      <c r="J12032" s="0" t="n">
        <v>229959</v>
      </c>
    </row>
    <row r="12033" customFormat="false" ht="15" hidden="false" customHeight="false" outlineLevel="0" collapsed="false">
      <c r="A12033" s="0" t="n">
        <v>202506</v>
      </c>
      <c r="B12033" s="0" t="n">
        <v>202507</v>
      </c>
      <c r="C12033" s="37" t="s">
        <v>109</v>
      </c>
      <c r="D12033" s="37" t="s">
        <v>187</v>
      </c>
      <c r="E12033" s="0" t="n">
        <v>2</v>
      </c>
      <c r="F12033" s="38" t="s">
        <v>70</v>
      </c>
      <c r="G12033" s="37" t="s">
        <v>188</v>
      </c>
      <c r="H12033" s="0" t="n">
        <v>8121861</v>
      </c>
      <c r="I12033" s="0" t="n">
        <v>2775307</v>
      </c>
      <c r="J12033" s="0" t="n">
        <v>636039</v>
      </c>
    </row>
    <row r="12034" customFormat="false" ht="15" hidden="false" customHeight="false" outlineLevel="0" collapsed="false">
      <c r="A12034" s="0" t="n">
        <v>202506</v>
      </c>
      <c r="B12034" s="0" t="n">
        <v>202507</v>
      </c>
      <c r="C12034" s="37" t="s">
        <v>178</v>
      </c>
      <c r="D12034" s="37" t="s">
        <v>189</v>
      </c>
      <c r="E12034" s="0" t="n">
        <v>2</v>
      </c>
      <c r="F12034" s="38" t="s">
        <v>70</v>
      </c>
      <c r="G12034" s="37" t="s">
        <v>190</v>
      </c>
      <c r="H12034" s="0" t="n">
        <v>2447739</v>
      </c>
      <c r="I12034" s="0" t="n">
        <v>683464</v>
      </c>
      <c r="J12034" s="0" t="n">
        <v>93984</v>
      </c>
    </row>
    <row r="12035" customFormat="false" ht="15" hidden="false" customHeight="false" outlineLevel="0" collapsed="false">
      <c r="A12035" s="0" t="n">
        <v>202506</v>
      </c>
      <c r="B12035" s="0" t="n">
        <v>202507</v>
      </c>
      <c r="C12035" s="37" t="s">
        <v>152</v>
      </c>
      <c r="D12035" s="37" t="s">
        <v>191</v>
      </c>
      <c r="E12035" s="0" t="n">
        <v>2</v>
      </c>
      <c r="F12035" s="38" t="s">
        <v>70</v>
      </c>
      <c r="G12035" s="37" t="s">
        <v>192</v>
      </c>
      <c r="H12035" s="0" t="n">
        <v>5616054</v>
      </c>
      <c r="I12035" s="0" t="n">
        <v>2566062</v>
      </c>
      <c r="J12035" s="0" t="n">
        <v>292106</v>
      </c>
    </row>
    <row r="12036" customFormat="false" ht="15" hidden="false" customHeight="false" outlineLevel="0" collapsed="false">
      <c r="A12036" s="0" t="n">
        <v>202506</v>
      </c>
      <c r="B12036" s="0" t="n">
        <v>202507</v>
      </c>
      <c r="C12036" s="37" t="s">
        <v>184</v>
      </c>
      <c r="D12036" s="37" t="s">
        <v>193</v>
      </c>
      <c r="E12036" s="0" t="n">
        <v>2</v>
      </c>
      <c r="F12036" s="38" t="s">
        <v>70</v>
      </c>
      <c r="G12036" s="37" t="s">
        <v>194</v>
      </c>
      <c r="H12036" s="0" t="n">
        <v>5687631</v>
      </c>
      <c r="I12036" s="0" t="n">
        <v>1895834</v>
      </c>
      <c r="J12036" s="0" t="n">
        <v>135281</v>
      </c>
    </row>
    <row r="12037" customFormat="false" ht="15" hidden="false" customHeight="false" outlineLevel="0" collapsed="false">
      <c r="A12037" s="0" t="n">
        <v>202506</v>
      </c>
      <c r="B12037" s="0" t="n">
        <v>202507</v>
      </c>
      <c r="C12037" s="37" t="s">
        <v>115</v>
      </c>
      <c r="D12037" s="37" t="s">
        <v>96</v>
      </c>
      <c r="E12037" s="0" t="n">
        <v>2</v>
      </c>
      <c r="F12037" s="38" t="s">
        <v>70</v>
      </c>
      <c r="G12037" s="37" t="s">
        <v>195</v>
      </c>
      <c r="H12037" s="0" t="n">
        <v>6704368</v>
      </c>
      <c r="I12037" s="0" t="n">
        <v>3401168</v>
      </c>
      <c r="J12037" s="0" t="n">
        <v>418992</v>
      </c>
    </row>
    <row r="12038" customFormat="false" ht="15" hidden="false" customHeight="false" outlineLevel="0" collapsed="false">
      <c r="A12038" s="0" t="n">
        <v>202506</v>
      </c>
      <c r="B12038" s="0" t="n">
        <v>202507</v>
      </c>
      <c r="C12038" s="37" t="s">
        <v>136</v>
      </c>
      <c r="D12038" s="37" t="s">
        <v>120</v>
      </c>
      <c r="E12038" s="0" t="n">
        <v>2</v>
      </c>
      <c r="F12038" s="38" t="s">
        <v>70</v>
      </c>
      <c r="G12038" s="37" t="s">
        <v>196</v>
      </c>
      <c r="H12038" s="0" t="n">
        <v>2570699</v>
      </c>
      <c r="I12038" s="0" t="n">
        <v>1103432</v>
      </c>
      <c r="J12038" s="0" t="n">
        <v>65103</v>
      </c>
    </row>
    <row r="12039" customFormat="false" ht="15" hidden="false" customHeight="false" outlineLevel="0" collapsed="false">
      <c r="A12039" s="0" t="n">
        <v>202506</v>
      </c>
      <c r="B12039" s="0" t="n">
        <v>202507</v>
      </c>
      <c r="C12039" s="37" t="s">
        <v>197</v>
      </c>
      <c r="D12039" s="37" t="s">
        <v>198</v>
      </c>
      <c r="E12039" s="0" t="n">
        <v>2</v>
      </c>
      <c r="F12039" s="38" t="s">
        <v>70</v>
      </c>
      <c r="G12039" s="37" t="s">
        <v>199</v>
      </c>
      <c r="H12039" s="0" t="n">
        <v>2021193</v>
      </c>
      <c r="I12039" s="0" t="n">
        <v>787535</v>
      </c>
      <c r="J12039" s="0" t="n">
        <v>77917</v>
      </c>
    </row>
    <row r="12040" customFormat="false" ht="15" hidden="false" customHeight="false" outlineLevel="0" collapsed="false">
      <c r="A12040" s="0" t="n">
        <v>202506</v>
      </c>
      <c r="B12040" s="0" t="n">
        <v>202507</v>
      </c>
      <c r="C12040" s="37" t="s">
        <v>136</v>
      </c>
      <c r="D12040" s="37" t="s">
        <v>200</v>
      </c>
      <c r="E12040" s="0" t="n">
        <v>2</v>
      </c>
      <c r="F12040" s="38" t="s">
        <v>70</v>
      </c>
      <c r="G12040" s="37" t="s">
        <v>201</v>
      </c>
      <c r="H12040" s="0" t="n">
        <v>2143099</v>
      </c>
      <c r="I12040" s="0" t="n">
        <v>1219040</v>
      </c>
      <c r="J12040" s="0" t="n">
        <v>55867</v>
      </c>
    </row>
    <row r="12041" customFormat="false" ht="15" hidden="false" customHeight="false" outlineLevel="0" collapsed="false">
      <c r="A12041" s="0" t="n">
        <v>202506</v>
      </c>
      <c r="B12041" s="0" t="n">
        <v>202507</v>
      </c>
      <c r="C12041" s="37" t="s">
        <v>136</v>
      </c>
      <c r="D12041" s="37" t="s">
        <v>127</v>
      </c>
      <c r="E12041" s="0" t="n">
        <v>2</v>
      </c>
      <c r="F12041" s="38" t="s">
        <v>70</v>
      </c>
      <c r="G12041" s="37" t="s">
        <v>202</v>
      </c>
      <c r="H12041" s="0" t="n">
        <v>344888</v>
      </c>
      <c r="I12041" s="0" t="n">
        <v>56439</v>
      </c>
      <c r="J12041" s="0" t="n">
        <v>1696</v>
      </c>
    </row>
    <row r="12042" customFormat="false" ht="15" hidden="false" customHeight="false" outlineLevel="0" collapsed="false">
      <c r="A12042" s="0" t="n">
        <v>202506</v>
      </c>
      <c r="B12042" s="0" t="n">
        <v>202507</v>
      </c>
      <c r="C12042" s="37" t="s">
        <v>106</v>
      </c>
      <c r="D12042" s="37" t="s">
        <v>203</v>
      </c>
      <c r="E12042" s="0" t="n">
        <v>2</v>
      </c>
      <c r="F12042" s="38" t="s">
        <v>70</v>
      </c>
      <c r="G12042" s="37" t="s">
        <v>204</v>
      </c>
      <c r="H12042" s="0" t="n">
        <v>2389956</v>
      </c>
      <c r="I12042" s="0" t="n">
        <v>591080</v>
      </c>
      <c r="J12042" s="0" t="n">
        <v>-6860</v>
      </c>
    </row>
    <row r="12043" customFormat="false" ht="15" hidden="false" customHeight="false" outlineLevel="0" collapsed="false">
      <c r="A12043" s="0" t="n">
        <v>202506</v>
      </c>
      <c r="B12043" s="0" t="n">
        <v>202507</v>
      </c>
      <c r="C12043" s="37" t="s">
        <v>95</v>
      </c>
      <c r="D12043" s="37" t="s">
        <v>187</v>
      </c>
      <c r="E12043" s="0" t="n">
        <v>2</v>
      </c>
      <c r="F12043" s="38" t="s">
        <v>70</v>
      </c>
      <c r="G12043" s="37" t="s">
        <v>205</v>
      </c>
      <c r="H12043" s="0" t="n">
        <v>178547</v>
      </c>
      <c r="I12043" s="0" t="n">
        <v>67867</v>
      </c>
      <c r="J12043" s="0" t="n">
        <v>3589</v>
      </c>
    </row>
    <row r="12044" customFormat="false" ht="15" hidden="false" customHeight="false" outlineLevel="0" collapsed="false">
      <c r="A12044" s="0" t="n">
        <v>202506</v>
      </c>
      <c r="B12044" s="0" t="n">
        <v>202507</v>
      </c>
      <c r="C12044" s="37" t="s">
        <v>101</v>
      </c>
      <c r="D12044" s="37" t="s">
        <v>206</v>
      </c>
      <c r="E12044" s="0" t="n">
        <v>2</v>
      </c>
      <c r="F12044" s="38" t="s">
        <v>70</v>
      </c>
      <c r="G12044" s="37" t="s">
        <v>207</v>
      </c>
      <c r="H12044" s="0" t="n">
        <v>444772</v>
      </c>
      <c r="I12044" s="0" t="n">
        <v>123876</v>
      </c>
      <c r="J12044" s="0" t="n">
        <v>5738</v>
      </c>
    </row>
    <row r="12045" customFormat="false" ht="15" hidden="false" customHeight="false" outlineLevel="0" collapsed="false">
      <c r="A12045" s="0" t="n">
        <v>202506</v>
      </c>
      <c r="B12045" s="0" t="n">
        <v>202507</v>
      </c>
      <c r="C12045" s="37" t="s">
        <v>184</v>
      </c>
      <c r="D12045" s="37" t="s">
        <v>208</v>
      </c>
      <c r="E12045" s="0" t="n">
        <v>2</v>
      </c>
      <c r="F12045" s="38" t="s">
        <v>70</v>
      </c>
      <c r="G12045" s="37" t="s">
        <v>209</v>
      </c>
      <c r="H12045" s="0" t="n">
        <v>5522162</v>
      </c>
      <c r="I12045" s="0" t="n">
        <v>2683632</v>
      </c>
      <c r="J12045" s="0" t="n">
        <v>705628</v>
      </c>
    </row>
    <row r="12046" customFormat="false" ht="15" hidden="false" customHeight="false" outlineLevel="0" collapsed="false">
      <c r="A12046" s="0" t="n">
        <v>202506</v>
      </c>
      <c r="B12046" s="0" t="n">
        <v>202507</v>
      </c>
      <c r="C12046" s="37" t="s">
        <v>95</v>
      </c>
      <c r="D12046" s="37" t="s">
        <v>210</v>
      </c>
      <c r="E12046" s="0" t="n">
        <v>2</v>
      </c>
      <c r="F12046" s="38" t="s">
        <v>70</v>
      </c>
      <c r="G12046" s="37" t="s">
        <v>211</v>
      </c>
      <c r="H12046" s="0" t="n">
        <v>2545149</v>
      </c>
      <c r="I12046" s="0" t="n">
        <v>1063326</v>
      </c>
      <c r="J12046" s="0" t="n">
        <v>190559</v>
      </c>
    </row>
    <row r="12047" customFormat="false" ht="15" hidden="false" customHeight="false" outlineLevel="0" collapsed="false">
      <c r="A12047" s="0" t="n">
        <v>202506</v>
      </c>
      <c r="B12047" s="0" t="n">
        <v>202507</v>
      </c>
      <c r="C12047" s="37" t="s">
        <v>178</v>
      </c>
      <c r="D12047" s="37" t="s">
        <v>212</v>
      </c>
      <c r="E12047" s="0" t="n">
        <v>2</v>
      </c>
      <c r="F12047" s="38" t="s">
        <v>70</v>
      </c>
      <c r="G12047" s="37" t="s">
        <v>213</v>
      </c>
      <c r="H12047" s="0" t="n">
        <v>6142130</v>
      </c>
      <c r="I12047" s="0" t="n">
        <v>1756521</v>
      </c>
      <c r="J12047" s="0" t="n">
        <v>116980</v>
      </c>
    </row>
    <row r="12048" customFormat="false" ht="15" hidden="false" customHeight="false" outlineLevel="0" collapsed="false">
      <c r="A12048" s="0" t="n">
        <v>202506</v>
      </c>
      <c r="B12048" s="0" t="n">
        <v>202507</v>
      </c>
      <c r="C12048" s="37" t="s">
        <v>95</v>
      </c>
      <c r="D12048" s="37" t="s">
        <v>214</v>
      </c>
      <c r="E12048" s="0" t="n">
        <v>2</v>
      </c>
      <c r="F12048" s="38" t="s">
        <v>70</v>
      </c>
      <c r="G12048" s="37" t="s">
        <v>215</v>
      </c>
      <c r="H12048" s="0" t="n">
        <v>933482</v>
      </c>
      <c r="I12048" s="0" t="n">
        <v>477103</v>
      </c>
      <c r="J12048" s="0" t="n">
        <v>17972</v>
      </c>
    </row>
    <row r="12049" customFormat="false" ht="15" hidden="false" customHeight="false" outlineLevel="0" collapsed="false">
      <c r="A12049" s="0" t="n">
        <v>202506</v>
      </c>
      <c r="B12049" s="0" t="n">
        <v>202507</v>
      </c>
      <c r="C12049" s="37" t="s">
        <v>101</v>
      </c>
      <c r="D12049" s="37" t="s">
        <v>216</v>
      </c>
      <c r="E12049" s="0" t="n">
        <v>2</v>
      </c>
      <c r="F12049" s="38" t="s">
        <v>70</v>
      </c>
      <c r="G12049" s="37" t="s">
        <v>217</v>
      </c>
      <c r="H12049" s="0" t="n">
        <v>306649</v>
      </c>
      <c r="I12049" s="0" t="n">
        <v>41839</v>
      </c>
      <c r="J12049" s="0" t="n">
        <v>5920</v>
      </c>
    </row>
    <row r="12050" customFormat="false" ht="15" hidden="false" customHeight="false" outlineLevel="0" collapsed="false">
      <c r="A12050" s="0" t="n">
        <v>202506</v>
      </c>
      <c r="B12050" s="0" t="n">
        <v>202507</v>
      </c>
      <c r="C12050" s="37" t="s">
        <v>115</v>
      </c>
      <c r="D12050" s="37" t="s">
        <v>218</v>
      </c>
      <c r="E12050" s="0" t="n">
        <v>2</v>
      </c>
      <c r="F12050" s="38" t="s">
        <v>70</v>
      </c>
      <c r="G12050" s="37" t="s">
        <v>219</v>
      </c>
      <c r="H12050" s="0" t="n">
        <v>992065</v>
      </c>
      <c r="I12050" s="0" t="n">
        <v>261498</v>
      </c>
      <c r="J12050" s="0" t="n">
        <v>71710</v>
      </c>
    </row>
    <row r="12051" customFormat="false" ht="15" hidden="false" customHeight="false" outlineLevel="0" collapsed="false">
      <c r="A12051" s="0" t="n">
        <v>202506</v>
      </c>
      <c r="B12051" s="0" t="n">
        <v>202507</v>
      </c>
      <c r="C12051" s="37" t="s">
        <v>101</v>
      </c>
      <c r="D12051" s="37" t="s">
        <v>220</v>
      </c>
      <c r="E12051" s="0" t="n">
        <v>2</v>
      </c>
      <c r="F12051" s="38" t="s">
        <v>70</v>
      </c>
      <c r="G12051" s="37" t="s">
        <v>221</v>
      </c>
      <c r="H12051" s="0" t="n">
        <v>1372944</v>
      </c>
      <c r="I12051" s="0" t="n">
        <v>236955</v>
      </c>
      <c r="J12051" s="0" t="n">
        <v>37831</v>
      </c>
    </row>
    <row r="12052" customFormat="false" ht="15" hidden="false" customHeight="false" outlineLevel="0" collapsed="false">
      <c r="A12052" s="0" t="n">
        <v>202506</v>
      </c>
      <c r="B12052" s="0" t="n">
        <v>202507</v>
      </c>
      <c r="C12052" s="37" t="s">
        <v>101</v>
      </c>
      <c r="D12052" s="37" t="s">
        <v>153</v>
      </c>
      <c r="E12052" s="0" t="n">
        <v>2</v>
      </c>
      <c r="F12052" s="38" t="s">
        <v>70</v>
      </c>
      <c r="G12052" s="37" t="s">
        <v>222</v>
      </c>
      <c r="H12052" s="0" t="n">
        <v>1326400</v>
      </c>
      <c r="I12052" s="0" t="n">
        <v>1932570</v>
      </c>
      <c r="J12052" s="0" t="n">
        <v>-177807</v>
      </c>
    </row>
    <row r="12053" customFormat="false" ht="15" hidden="false" customHeight="false" outlineLevel="0" collapsed="false">
      <c r="A12053" s="0" t="n">
        <v>202506</v>
      </c>
      <c r="B12053" s="0" t="n">
        <v>202507</v>
      </c>
      <c r="C12053" s="37" t="s">
        <v>136</v>
      </c>
      <c r="D12053" s="37" t="s">
        <v>223</v>
      </c>
      <c r="E12053" s="0" t="n">
        <v>2</v>
      </c>
      <c r="F12053" s="38" t="s">
        <v>70</v>
      </c>
      <c r="G12053" s="37" t="s">
        <v>224</v>
      </c>
      <c r="H12053" s="0" t="n">
        <v>3784094</v>
      </c>
      <c r="I12053" s="0" t="n">
        <v>2207895</v>
      </c>
      <c r="J12053" s="0" t="n">
        <v>367209</v>
      </c>
    </row>
    <row r="12054" customFormat="false" ht="15" hidden="false" customHeight="false" outlineLevel="0" collapsed="false">
      <c r="A12054" s="0" t="n">
        <v>202506</v>
      </c>
      <c r="B12054" s="0" t="n">
        <v>202507</v>
      </c>
      <c r="C12054" s="37" t="s">
        <v>184</v>
      </c>
      <c r="D12054" s="37" t="s">
        <v>225</v>
      </c>
      <c r="E12054" s="0" t="n">
        <v>2</v>
      </c>
      <c r="F12054" s="38" t="s">
        <v>70</v>
      </c>
      <c r="G12054" s="37" t="s">
        <v>226</v>
      </c>
      <c r="H12054" s="0" t="n">
        <v>1111589</v>
      </c>
      <c r="I12054" s="0" t="n">
        <v>774406</v>
      </c>
      <c r="J12054" s="0" t="n">
        <v>142515</v>
      </c>
    </row>
    <row r="12055" customFormat="false" ht="15" hidden="false" customHeight="false" outlineLevel="0" collapsed="false">
      <c r="A12055" s="0" t="n">
        <v>202506</v>
      </c>
      <c r="B12055" s="0" t="n">
        <v>202507</v>
      </c>
      <c r="C12055" s="37" t="s">
        <v>197</v>
      </c>
      <c r="D12055" s="37" t="s">
        <v>193</v>
      </c>
      <c r="E12055" s="0" t="n">
        <v>2</v>
      </c>
      <c r="F12055" s="38" t="s">
        <v>70</v>
      </c>
      <c r="G12055" s="37" t="s">
        <v>227</v>
      </c>
      <c r="H12055" s="0" t="n">
        <v>2792181</v>
      </c>
      <c r="I12055" s="0" t="n">
        <v>2034792</v>
      </c>
      <c r="J12055" s="0" t="n">
        <v>610283</v>
      </c>
    </row>
    <row r="12056" customFormat="false" ht="15" hidden="false" customHeight="false" outlineLevel="0" collapsed="false">
      <c r="A12056" s="0" t="n">
        <v>202506</v>
      </c>
      <c r="B12056" s="0" t="n">
        <v>202507</v>
      </c>
      <c r="C12056" s="37" t="s">
        <v>149</v>
      </c>
      <c r="D12056" s="37" t="s">
        <v>153</v>
      </c>
      <c r="E12056" s="0" t="n">
        <v>2</v>
      </c>
      <c r="F12056" s="38" t="s">
        <v>70</v>
      </c>
      <c r="G12056" s="37" t="s">
        <v>228</v>
      </c>
      <c r="H12056" s="0" t="n">
        <v>347123</v>
      </c>
      <c r="I12056" s="0" t="n">
        <v>438367</v>
      </c>
      <c r="J12056" s="0" t="n">
        <v>24183</v>
      </c>
    </row>
    <row r="12057" customFormat="false" ht="15" hidden="false" customHeight="false" outlineLevel="0" collapsed="false">
      <c r="A12057" s="0" t="n">
        <v>202506</v>
      </c>
      <c r="B12057" s="0" t="n">
        <v>202507</v>
      </c>
      <c r="C12057" s="37" t="s">
        <v>184</v>
      </c>
      <c r="D12057" s="37" t="s">
        <v>229</v>
      </c>
      <c r="E12057" s="0" t="n">
        <v>2</v>
      </c>
      <c r="F12057" s="38" t="s">
        <v>70</v>
      </c>
      <c r="G12057" s="37" t="s">
        <v>230</v>
      </c>
      <c r="H12057" s="0" t="n">
        <v>2090962</v>
      </c>
      <c r="I12057" s="0" t="n">
        <v>699490</v>
      </c>
      <c r="J12057" s="0" t="n">
        <v>65652</v>
      </c>
    </row>
    <row r="12058" customFormat="false" ht="15" hidden="false" customHeight="false" outlineLevel="0" collapsed="false">
      <c r="A12058" s="0" t="n">
        <v>202506</v>
      </c>
      <c r="B12058" s="0" t="n">
        <v>202507</v>
      </c>
      <c r="C12058" s="37" t="s">
        <v>115</v>
      </c>
      <c r="D12058" s="37" t="s">
        <v>231</v>
      </c>
      <c r="E12058" s="0" t="n">
        <v>2</v>
      </c>
      <c r="F12058" s="38" t="s">
        <v>70</v>
      </c>
      <c r="G12058" s="37" t="s">
        <v>232</v>
      </c>
      <c r="H12058" s="0" t="n">
        <v>1683595</v>
      </c>
      <c r="I12058" s="0" t="n">
        <v>614920</v>
      </c>
      <c r="J12058" s="0" t="n">
        <v>76880</v>
      </c>
    </row>
    <row r="12059" customFormat="false" ht="15" hidden="false" customHeight="false" outlineLevel="0" collapsed="false">
      <c r="A12059" s="0" t="n">
        <v>202506</v>
      </c>
      <c r="B12059" s="0" t="n">
        <v>202507</v>
      </c>
      <c r="C12059" s="37" t="s">
        <v>124</v>
      </c>
      <c r="D12059" s="37" t="s">
        <v>233</v>
      </c>
      <c r="E12059" s="0" t="n">
        <v>2</v>
      </c>
      <c r="F12059" s="38" t="s">
        <v>70</v>
      </c>
      <c r="G12059" s="37" t="s">
        <v>234</v>
      </c>
      <c r="H12059" s="0" t="n">
        <v>680815</v>
      </c>
      <c r="I12059" s="0" t="n">
        <v>269754</v>
      </c>
      <c r="J12059" s="0" t="n">
        <v>972</v>
      </c>
    </row>
    <row r="12060" customFormat="false" ht="15" hidden="false" customHeight="false" outlineLevel="0" collapsed="false">
      <c r="A12060" s="0" t="n">
        <v>202506</v>
      </c>
      <c r="B12060" s="0" t="n">
        <v>202507</v>
      </c>
      <c r="C12060" s="37" t="s">
        <v>184</v>
      </c>
      <c r="D12060" s="37" t="s">
        <v>235</v>
      </c>
      <c r="E12060" s="0" t="n">
        <v>2</v>
      </c>
      <c r="F12060" s="38" t="s">
        <v>70</v>
      </c>
      <c r="G12060" s="37" t="s">
        <v>236</v>
      </c>
      <c r="H12060" s="0" t="n">
        <v>1616719</v>
      </c>
      <c r="I12060" s="0" t="n">
        <v>498635</v>
      </c>
      <c r="J12060" s="0" t="n">
        <v>-2721</v>
      </c>
    </row>
    <row r="12061" customFormat="false" ht="15" hidden="false" customHeight="false" outlineLevel="0" collapsed="false">
      <c r="A12061" s="0" t="n">
        <v>202506</v>
      </c>
      <c r="B12061" s="0" t="n">
        <v>202507</v>
      </c>
      <c r="C12061" s="37" t="s">
        <v>124</v>
      </c>
      <c r="D12061" s="37" t="s">
        <v>237</v>
      </c>
      <c r="E12061" s="0" t="n">
        <v>2</v>
      </c>
      <c r="F12061" s="38" t="s">
        <v>70</v>
      </c>
      <c r="G12061" s="37" t="s">
        <v>238</v>
      </c>
      <c r="H12061" s="0" t="n">
        <v>1262869</v>
      </c>
      <c r="I12061" s="0" t="n">
        <v>617725</v>
      </c>
      <c r="J12061" s="0" t="n">
        <v>74087</v>
      </c>
    </row>
    <row r="12062" customFormat="false" ht="15" hidden="false" customHeight="false" outlineLevel="0" collapsed="false">
      <c r="A12062" s="0" t="n">
        <v>202506</v>
      </c>
      <c r="B12062" s="0" t="n">
        <v>202507</v>
      </c>
      <c r="C12062" s="37" t="s">
        <v>124</v>
      </c>
      <c r="D12062" s="37" t="s">
        <v>107</v>
      </c>
      <c r="E12062" s="0" t="n">
        <v>2</v>
      </c>
      <c r="F12062" s="38" t="s">
        <v>70</v>
      </c>
      <c r="G12062" s="37" t="s">
        <v>239</v>
      </c>
      <c r="H12062" s="0" t="n">
        <v>694316</v>
      </c>
      <c r="I12062" s="0" t="n">
        <v>397067</v>
      </c>
      <c r="J12062" s="0" t="n">
        <v>-29503</v>
      </c>
    </row>
    <row r="12063" customFormat="false" ht="15" hidden="false" customHeight="false" outlineLevel="0" collapsed="false">
      <c r="A12063" s="0" t="n">
        <v>202506</v>
      </c>
      <c r="B12063" s="0" t="n">
        <v>202507</v>
      </c>
      <c r="C12063" s="37" t="s">
        <v>106</v>
      </c>
      <c r="D12063" s="37" t="s">
        <v>139</v>
      </c>
      <c r="E12063" s="0" t="n">
        <v>2</v>
      </c>
      <c r="F12063" s="38" t="s">
        <v>70</v>
      </c>
      <c r="G12063" s="37" t="s">
        <v>240</v>
      </c>
      <c r="H12063" s="0" t="n">
        <v>12967212</v>
      </c>
      <c r="I12063" s="0" t="n">
        <v>4352905</v>
      </c>
      <c r="J12063" s="0" t="n">
        <v>-225055</v>
      </c>
    </row>
    <row r="12064" customFormat="false" ht="15" hidden="false" customHeight="false" outlineLevel="0" collapsed="false">
      <c r="A12064" s="0" t="n">
        <v>202506</v>
      </c>
      <c r="B12064" s="0" t="n">
        <v>202507</v>
      </c>
      <c r="C12064" s="37" t="s">
        <v>106</v>
      </c>
      <c r="D12064" s="37" t="s">
        <v>241</v>
      </c>
      <c r="E12064" s="0" t="n">
        <v>2</v>
      </c>
      <c r="F12064" s="38" t="s">
        <v>70</v>
      </c>
      <c r="G12064" s="37" t="s">
        <v>242</v>
      </c>
      <c r="H12064" s="0" t="n">
        <v>1101006</v>
      </c>
      <c r="I12064" s="0" t="n">
        <v>777070</v>
      </c>
      <c r="J12064" s="0" t="n">
        <v>125549</v>
      </c>
    </row>
    <row r="12065" customFormat="false" ht="15" hidden="false" customHeight="false" outlineLevel="0" collapsed="false">
      <c r="A12065" s="0" t="n">
        <v>202506</v>
      </c>
      <c r="B12065" s="0" t="n">
        <v>202507</v>
      </c>
      <c r="C12065" s="37" t="s">
        <v>158</v>
      </c>
      <c r="D12065" s="37" t="s">
        <v>243</v>
      </c>
      <c r="E12065" s="0" t="n">
        <v>2</v>
      </c>
      <c r="F12065" s="38" t="s">
        <v>70</v>
      </c>
      <c r="G12065" s="37" t="s">
        <v>244</v>
      </c>
      <c r="H12065" s="0" t="n">
        <v>957562</v>
      </c>
      <c r="I12065" s="0" t="n">
        <v>784022</v>
      </c>
      <c r="J12065" s="0" t="n">
        <v>101753</v>
      </c>
    </row>
    <row r="12066" customFormat="false" ht="15" hidden="false" customHeight="false" outlineLevel="0" collapsed="false">
      <c r="A12066" s="0" t="n">
        <v>202506</v>
      </c>
      <c r="B12066" s="0" t="n">
        <v>202507</v>
      </c>
      <c r="C12066" s="37" t="s">
        <v>112</v>
      </c>
      <c r="D12066" s="37" t="s">
        <v>245</v>
      </c>
      <c r="E12066" s="0" t="n">
        <v>2</v>
      </c>
      <c r="F12066" s="38" t="s">
        <v>70</v>
      </c>
      <c r="G12066" s="37" t="s">
        <v>246</v>
      </c>
      <c r="H12066" s="0" t="n">
        <v>93490</v>
      </c>
      <c r="I12066" s="0" t="n">
        <v>30138</v>
      </c>
      <c r="J12066" s="0" t="n">
        <v>6177</v>
      </c>
    </row>
    <row r="12067" customFormat="false" ht="15" hidden="false" customHeight="false" outlineLevel="0" collapsed="false">
      <c r="A12067" s="0" t="n">
        <v>202506</v>
      </c>
      <c r="B12067" s="0" t="n">
        <v>202507</v>
      </c>
      <c r="C12067" s="37" t="s">
        <v>197</v>
      </c>
      <c r="D12067" s="37" t="s">
        <v>247</v>
      </c>
      <c r="E12067" s="0" t="n">
        <v>2</v>
      </c>
      <c r="F12067" s="38" t="s">
        <v>70</v>
      </c>
      <c r="G12067" s="37" t="s">
        <v>248</v>
      </c>
      <c r="H12067" s="0" t="n">
        <v>502369</v>
      </c>
      <c r="I12067" s="0" t="n">
        <v>157427</v>
      </c>
      <c r="J12067" s="0" t="n">
        <v>19887</v>
      </c>
    </row>
    <row r="12068" customFormat="false" ht="15" hidden="false" customHeight="false" outlineLevel="0" collapsed="false">
      <c r="A12068" s="0" t="n">
        <v>202506</v>
      </c>
      <c r="B12068" s="0" t="n">
        <v>202507</v>
      </c>
      <c r="C12068" s="37" t="s">
        <v>106</v>
      </c>
      <c r="D12068" s="37" t="s">
        <v>249</v>
      </c>
      <c r="E12068" s="0" t="n">
        <v>2</v>
      </c>
      <c r="F12068" s="38" t="s">
        <v>70</v>
      </c>
      <c r="G12068" s="37" t="s">
        <v>250</v>
      </c>
      <c r="H12068" s="0" t="n">
        <v>983111</v>
      </c>
      <c r="I12068" s="0" t="n">
        <v>522518</v>
      </c>
      <c r="J12068" s="0" t="n">
        <v>42346</v>
      </c>
    </row>
    <row r="12069" customFormat="false" ht="15" hidden="false" customHeight="false" outlineLevel="0" collapsed="false">
      <c r="A12069" s="0" t="n">
        <v>202506</v>
      </c>
      <c r="B12069" s="0" t="n">
        <v>202507</v>
      </c>
      <c r="C12069" s="37" t="s">
        <v>98</v>
      </c>
      <c r="D12069" s="37" t="s">
        <v>251</v>
      </c>
      <c r="E12069" s="0" t="n">
        <v>2</v>
      </c>
      <c r="F12069" s="38" t="s">
        <v>70</v>
      </c>
      <c r="G12069" s="37" t="s">
        <v>252</v>
      </c>
      <c r="H12069" s="0" t="n">
        <v>530603</v>
      </c>
      <c r="I12069" s="0" t="n">
        <v>271753</v>
      </c>
      <c r="J12069" s="0" t="n">
        <v>56771</v>
      </c>
    </row>
    <row r="12070" customFormat="false" ht="15" hidden="false" customHeight="false" outlineLevel="0" collapsed="false">
      <c r="A12070" s="0" t="n">
        <v>202506</v>
      </c>
      <c r="B12070" s="0" t="n">
        <v>202507</v>
      </c>
      <c r="C12070" s="37" t="s">
        <v>124</v>
      </c>
      <c r="D12070" s="37" t="s">
        <v>253</v>
      </c>
      <c r="E12070" s="0" t="n">
        <v>2</v>
      </c>
      <c r="F12070" s="38" t="s">
        <v>70</v>
      </c>
      <c r="G12070" s="37" t="s">
        <v>254</v>
      </c>
      <c r="H12070" s="0" t="n">
        <v>5257811</v>
      </c>
      <c r="I12070" s="0" t="n">
        <v>1179318</v>
      </c>
      <c r="J12070" s="0" t="n">
        <v>44476</v>
      </c>
    </row>
    <row r="12071" customFormat="false" ht="15" hidden="false" customHeight="false" outlineLevel="0" collapsed="false">
      <c r="A12071" s="0" t="n">
        <v>202506</v>
      </c>
      <c r="B12071" s="0" t="n">
        <v>202507</v>
      </c>
      <c r="C12071" s="37" t="s">
        <v>101</v>
      </c>
      <c r="D12071" s="37" t="s">
        <v>255</v>
      </c>
      <c r="E12071" s="0" t="n">
        <v>2</v>
      </c>
      <c r="F12071" s="38" t="s">
        <v>70</v>
      </c>
      <c r="G12071" s="37" t="s">
        <v>256</v>
      </c>
      <c r="H12071" s="0" t="n">
        <v>1078775</v>
      </c>
      <c r="I12071" s="0" t="n">
        <v>386474</v>
      </c>
      <c r="J12071" s="0" t="n">
        <v>18035</v>
      </c>
    </row>
    <row r="12072" customFormat="false" ht="15" hidden="false" customHeight="false" outlineLevel="0" collapsed="false">
      <c r="A12072" s="0" t="n">
        <v>202506</v>
      </c>
      <c r="B12072" s="0" t="n">
        <v>202507</v>
      </c>
      <c r="C12072" s="37" t="s">
        <v>112</v>
      </c>
      <c r="D12072" s="37" t="s">
        <v>132</v>
      </c>
      <c r="E12072" s="0" t="n">
        <v>2</v>
      </c>
      <c r="F12072" s="38" t="s">
        <v>70</v>
      </c>
      <c r="G12072" s="37" t="s">
        <v>257</v>
      </c>
      <c r="H12072" s="0" t="n">
        <v>5522593</v>
      </c>
      <c r="I12072" s="0" t="n">
        <v>5101854</v>
      </c>
      <c r="J12072" s="0" t="n">
        <v>375232</v>
      </c>
    </row>
    <row r="12073" customFormat="false" ht="15" hidden="false" customHeight="false" outlineLevel="0" collapsed="false">
      <c r="A12073" s="0" t="n">
        <v>202506</v>
      </c>
      <c r="B12073" s="0" t="n">
        <v>202507</v>
      </c>
      <c r="C12073" s="37" t="s">
        <v>115</v>
      </c>
      <c r="D12073" s="37" t="s">
        <v>258</v>
      </c>
      <c r="E12073" s="0" t="n">
        <v>2</v>
      </c>
      <c r="F12073" s="38" t="s">
        <v>70</v>
      </c>
      <c r="G12073" s="37" t="s">
        <v>259</v>
      </c>
      <c r="H12073" s="0" t="n">
        <v>1887872</v>
      </c>
      <c r="I12073" s="0" t="n">
        <v>360892</v>
      </c>
      <c r="J12073" s="0" t="n">
        <v>45128</v>
      </c>
    </row>
    <row r="12074" customFormat="false" ht="15" hidden="false" customHeight="false" outlineLevel="0" collapsed="false">
      <c r="A12074" s="0" t="n">
        <v>202506</v>
      </c>
      <c r="B12074" s="0" t="n">
        <v>202507</v>
      </c>
      <c r="C12074" s="37" t="s">
        <v>184</v>
      </c>
      <c r="D12074" s="37" t="s">
        <v>179</v>
      </c>
      <c r="E12074" s="0" t="n">
        <v>2</v>
      </c>
      <c r="F12074" s="38" t="s">
        <v>70</v>
      </c>
      <c r="G12074" s="37" t="s">
        <v>260</v>
      </c>
      <c r="H12074" s="0" t="n">
        <v>1308460</v>
      </c>
      <c r="I12074" s="0" t="n">
        <v>870867</v>
      </c>
      <c r="J12074" s="0" t="n">
        <v>63867</v>
      </c>
    </row>
    <row r="12075" customFormat="false" ht="15" hidden="false" customHeight="false" outlineLevel="0" collapsed="false">
      <c r="A12075" s="0" t="n">
        <v>202506</v>
      </c>
      <c r="B12075" s="0" t="n">
        <v>202507</v>
      </c>
      <c r="C12075" s="37" t="s">
        <v>158</v>
      </c>
      <c r="D12075" s="37" t="s">
        <v>155</v>
      </c>
      <c r="E12075" s="0" t="n">
        <v>2</v>
      </c>
      <c r="F12075" s="38" t="s">
        <v>70</v>
      </c>
      <c r="G12075" s="37" t="s">
        <v>261</v>
      </c>
      <c r="H12075" s="0" t="n">
        <v>1437482</v>
      </c>
      <c r="I12075" s="0" t="n">
        <v>701998</v>
      </c>
      <c r="J12075" s="0" t="n">
        <v>-48090</v>
      </c>
    </row>
    <row r="12076" customFormat="false" ht="15" hidden="false" customHeight="false" outlineLevel="0" collapsed="false">
      <c r="A12076" s="0" t="n">
        <v>202506</v>
      </c>
      <c r="B12076" s="0" t="n">
        <v>202507</v>
      </c>
      <c r="C12076" s="37" t="s">
        <v>98</v>
      </c>
      <c r="D12076" s="37" t="s">
        <v>262</v>
      </c>
      <c r="E12076" s="0" t="n">
        <v>2</v>
      </c>
      <c r="F12076" s="38" t="s">
        <v>70</v>
      </c>
      <c r="G12076" s="37" t="s">
        <v>263</v>
      </c>
      <c r="H12076" s="0" t="n">
        <v>1316838</v>
      </c>
      <c r="I12076" s="0" t="n">
        <v>626044</v>
      </c>
      <c r="J12076" s="0" t="n">
        <v>33394</v>
      </c>
    </row>
    <row r="12077" customFormat="false" ht="15" hidden="false" customHeight="false" outlineLevel="0" collapsed="false">
      <c r="A12077" s="0" t="n">
        <v>202506</v>
      </c>
      <c r="B12077" s="0" t="n">
        <v>202507</v>
      </c>
      <c r="C12077" s="37" t="s">
        <v>98</v>
      </c>
      <c r="D12077" s="37" t="s">
        <v>214</v>
      </c>
      <c r="E12077" s="0" t="n">
        <v>2</v>
      </c>
      <c r="F12077" s="38" t="s">
        <v>70</v>
      </c>
      <c r="G12077" s="37" t="s">
        <v>264</v>
      </c>
      <c r="H12077" s="0" t="n">
        <v>8654206</v>
      </c>
      <c r="I12077" s="0" t="n">
        <v>3934263</v>
      </c>
      <c r="J12077" s="0" t="n">
        <v>302326</v>
      </c>
    </row>
    <row r="12078" customFormat="false" ht="15" hidden="false" customHeight="false" outlineLevel="0" collapsed="false">
      <c r="A12078" s="0" t="n">
        <v>202506</v>
      </c>
      <c r="B12078" s="0" t="n">
        <v>202507</v>
      </c>
      <c r="C12078" s="37" t="s">
        <v>101</v>
      </c>
      <c r="D12078" s="37" t="s">
        <v>161</v>
      </c>
      <c r="E12078" s="0" t="n">
        <v>2</v>
      </c>
      <c r="F12078" s="38" t="s">
        <v>70</v>
      </c>
      <c r="G12078" s="37" t="s">
        <v>265</v>
      </c>
      <c r="H12078" s="0" t="n">
        <v>54208</v>
      </c>
      <c r="I12078" s="0" t="n">
        <v>54482</v>
      </c>
      <c r="J12078" s="0" t="n">
        <v>4984</v>
      </c>
    </row>
    <row r="12079" customFormat="false" ht="15" hidden="false" customHeight="false" outlineLevel="0" collapsed="false">
      <c r="A12079" s="0" t="n">
        <v>202506</v>
      </c>
      <c r="B12079" s="0" t="n">
        <v>202507</v>
      </c>
      <c r="C12079" s="37" t="s">
        <v>106</v>
      </c>
      <c r="D12079" s="37" t="s">
        <v>102</v>
      </c>
      <c r="E12079" s="0" t="n">
        <v>2</v>
      </c>
      <c r="F12079" s="38" t="s">
        <v>70</v>
      </c>
      <c r="G12079" s="37" t="s">
        <v>266</v>
      </c>
      <c r="H12079" s="0" t="n">
        <v>110747</v>
      </c>
      <c r="I12079" s="0" t="n">
        <v>45152</v>
      </c>
      <c r="J12079" s="0" t="n">
        <v>1583</v>
      </c>
    </row>
    <row r="12080" customFormat="false" ht="15" hidden="false" customHeight="false" outlineLevel="0" collapsed="false">
      <c r="A12080" s="0" t="n">
        <v>202506</v>
      </c>
      <c r="B12080" s="0" t="n">
        <v>202507</v>
      </c>
      <c r="C12080" s="37" t="s">
        <v>95</v>
      </c>
      <c r="D12080" s="37" t="s">
        <v>267</v>
      </c>
      <c r="E12080" s="0" t="n">
        <v>2</v>
      </c>
      <c r="F12080" s="38" t="s">
        <v>70</v>
      </c>
      <c r="G12080" s="37" t="s">
        <v>268</v>
      </c>
      <c r="H12080" s="0" t="n">
        <v>637856</v>
      </c>
      <c r="I12080" s="0" t="n">
        <v>317952</v>
      </c>
      <c r="J12080" s="0" t="n">
        <v>41512</v>
      </c>
    </row>
    <row r="12081" customFormat="false" ht="15" hidden="false" customHeight="false" outlineLevel="0" collapsed="false">
      <c r="A12081" s="0" t="n">
        <v>202506</v>
      </c>
      <c r="B12081" s="0" t="n">
        <v>202507</v>
      </c>
      <c r="C12081" s="37" t="s">
        <v>136</v>
      </c>
      <c r="D12081" s="37" t="s">
        <v>269</v>
      </c>
      <c r="E12081" s="0" t="n">
        <v>2</v>
      </c>
      <c r="F12081" s="38" t="s">
        <v>70</v>
      </c>
      <c r="G12081" s="37" t="s">
        <v>270</v>
      </c>
      <c r="H12081" s="0" t="n">
        <v>1681301</v>
      </c>
      <c r="I12081" s="0" t="n">
        <v>1210171</v>
      </c>
      <c r="J12081" s="0" t="n">
        <v>-98087</v>
      </c>
    </row>
    <row r="12082" customFormat="false" ht="15" hidden="false" customHeight="false" outlineLevel="0" collapsed="false">
      <c r="A12082" s="0" t="n">
        <v>202506</v>
      </c>
      <c r="B12082" s="0" t="n">
        <v>202507</v>
      </c>
      <c r="C12082" s="37" t="s">
        <v>98</v>
      </c>
      <c r="D12082" s="37" t="s">
        <v>181</v>
      </c>
      <c r="E12082" s="0" t="n">
        <v>2</v>
      </c>
      <c r="F12082" s="38" t="s">
        <v>70</v>
      </c>
      <c r="G12082" s="37" t="s">
        <v>271</v>
      </c>
      <c r="H12082" s="0" t="n">
        <v>2506312</v>
      </c>
      <c r="I12082" s="0" t="n">
        <v>1149829</v>
      </c>
      <c r="J12082" s="0" t="n">
        <v>139792</v>
      </c>
    </row>
    <row r="12083" customFormat="false" ht="15" hidden="false" customHeight="false" outlineLevel="0" collapsed="false">
      <c r="A12083" s="0" t="n">
        <v>202506</v>
      </c>
      <c r="B12083" s="0" t="n">
        <v>202507</v>
      </c>
      <c r="C12083" s="37" t="s">
        <v>197</v>
      </c>
      <c r="D12083" s="37" t="s">
        <v>255</v>
      </c>
      <c r="E12083" s="0" t="n">
        <v>2</v>
      </c>
      <c r="F12083" s="38" t="s">
        <v>70</v>
      </c>
      <c r="G12083" s="37" t="s">
        <v>272</v>
      </c>
      <c r="H12083" s="0" t="n">
        <v>1952886</v>
      </c>
      <c r="I12083" s="0" t="n">
        <v>932389</v>
      </c>
      <c r="J12083" s="0" t="n">
        <v>241755</v>
      </c>
    </row>
    <row r="12084" customFormat="false" ht="15" hidden="false" customHeight="false" outlineLevel="0" collapsed="false">
      <c r="A12084" s="0" t="n">
        <v>202506</v>
      </c>
      <c r="B12084" s="0" t="n">
        <v>202507</v>
      </c>
      <c r="C12084" s="37" t="s">
        <v>106</v>
      </c>
      <c r="D12084" s="37" t="s">
        <v>273</v>
      </c>
      <c r="E12084" s="0" t="n">
        <v>2</v>
      </c>
      <c r="F12084" s="38" t="s">
        <v>70</v>
      </c>
      <c r="G12084" s="37" t="s">
        <v>274</v>
      </c>
      <c r="H12084" s="0" t="n">
        <v>861382</v>
      </c>
      <c r="I12084" s="0" t="n">
        <v>318406</v>
      </c>
      <c r="J12084" s="0" t="n">
        <v>6151</v>
      </c>
    </row>
    <row r="12085" customFormat="false" ht="15" hidden="false" customHeight="false" outlineLevel="0" collapsed="false">
      <c r="A12085" s="0" t="n">
        <v>202506</v>
      </c>
      <c r="B12085" s="0" t="n">
        <v>202507</v>
      </c>
      <c r="C12085" s="37" t="s">
        <v>124</v>
      </c>
      <c r="D12085" s="37" t="s">
        <v>275</v>
      </c>
      <c r="E12085" s="0" t="n">
        <v>2</v>
      </c>
      <c r="F12085" s="38" t="s">
        <v>70</v>
      </c>
      <c r="G12085" s="37" t="s">
        <v>276</v>
      </c>
      <c r="H12085" s="0" t="n">
        <v>2667355</v>
      </c>
      <c r="I12085" s="0" t="n">
        <v>786175</v>
      </c>
      <c r="J12085" s="0" t="n">
        <v>67423</v>
      </c>
    </row>
    <row r="12086" customFormat="false" ht="15" hidden="false" customHeight="false" outlineLevel="0" collapsed="false">
      <c r="A12086" s="0" t="n">
        <v>202506</v>
      </c>
      <c r="B12086" s="0" t="n">
        <v>202507</v>
      </c>
      <c r="C12086" s="37" t="s">
        <v>115</v>
      </c>
      <c r="D12086" s="37" t="s">
        <v>277</v>
      </c>
      <c r="E12086" s="0" t="n">
        <v>2</v>
      </c>
      <c r="F12086" s="38" t="s">
        <v>70</v>
      </c>
      <c r="G12086" s="37" t="s">
        <v>278</v>
      </c>
      <c r="H12086" s="0" t="n">
        <v>4072957</v>
      </c>
      <c r="I12086" s="0" t="n">
        <v>1625281</v>
      </c>
      <c r="J12086" s="0" t="n">
        <v>89874</v>
      </c>
    </row>
    <row r="12087" customFormat="false" ht="15" hidden="false" customHeight="false" outlineLevel="0" collapsed="false">
      <c r="A12087" s="0" t="n">
        <v>202506</v>
      </c>
      <c r="B12087" s="0" t="n">
        <v>202507</v>
      </c>
      <c r="C12087" s="37" t="s">
        <v>115</v>
      </c>
      <c r="D12087" s="37" t="s">
        <v>269</v>
      </c>
      <c r="E12087" s="0" t="n">
        <v>2</v>
      </c>
      <c r="F12087" s="38" t="s">
        <v>70</v>
      </c>
      <c r="G12087" s="37" t="s">
        <v>279</v>
      </c>
      <c r="H12087" s="0" t="n">
        <v>1838887</v>
      </c>
      <c r="I12087" s="0" t="n">
        <v>1014414</v>
      </c>
      <c r="J12087" s="0" t="n">
        <v>57804</v>
      </c>
    </row>
    <row r="12088" customFormat="false" ht="15" hidden="false" customHeight="false" outlineLevel="0" collapsed="false">
      <c r="A12088" s="0" t="n">
        <v>202506</v>
      </c>
      <c r="B12088" s="0" t="n">
        <v>202507</v>
      </c>
      <c r="C12088" s="37" t="s">
        <v>197</v>
      </c>
      <c r="D12088" s="37" t="s">
        <v>280</v>
      </c>
      <c r="E12088" s="0" t="n">
        <v>2</v>
      </c>
      <c r="F12088" s="38" t="s">
        <v>70</v>
      </c>
      <c r="G12088" s="37" t="s">
        <v>281</v>
      </c>
      <c r="H12088" s="0" t="n">
        <v>3028262</v>
      </c>
      <c r="I12088" s="0" t="n">
        <v>677330</v>
      </c>
      <c r="J12088" s="0" t="n">
        <v>-15475</v>
      </c>
    </row>
    <row r="12089" customFormat="false" ht="15" hidden="false" customHeight="false" outlineLevel="0" collapsed="false">
      <c r="A12089" s="0" t="n">
        <v>202506</v>
      </c>
      <c r="B12089" s="0" t="n">
        <v>202507</v>
      </c>
      <c r="C12089" s="37" t="s">
        <v>158</v>
      </c>
      <c r="D12089" s="37" t="s">
        <v>282</v>
      </c>
      <c r="E12089" s="0" t="n">
        <v>2</v>
      </c>
      <c r="F12089" s="38" t="s">
        <v>70</v>
      </c>
      <c r="G12089" s="37" t="s">
        <v>283</v>
      </c>
      <c r="H12089" s="0" t="n">
        <v>1321444</v>
      </c>
      <c r="I12089" s="0" t="n">
        <v>708160</v>
      </c>
      <c r="J12089" s="0" t="n">
        <v>197687</v>
      </c>
    </row>
    <row r="12090" customFormat="false" ht="15" hidden="false" customHeight="false" outlineLevel="0" collapsed="false">
      <c r="A12090" s="0" t="n">
        <v>202506</v>
      </c>
      <c r="B12090" s="0" t="n">
        <v>202507</v>
      </c>
      <c r="C12090" s="37" t="s">
        <v>152</v>
      </c>
      <c r="D12090" s="37" t="s">
        <v>284</v>
      </c>
      <c r="E12090" s="0" t="n">
        <v>2</v>
      </c>
      <c r="F12090" s="38" t="s">
        <v>70</v>
      </c>
      <c r="G12090" s="37" t="s">
        <v>285</v>
      </c>
      <c r="H12090" s="0" t="n">
        <v>941390</v>
      </c>
      <c r="I12090" s="0" t="n">
        <v>277576</v>
      </c>
      <c r="J12090" s="0" t="n">
        <v>32915</v>
      </c>
    </row>
    <row r="12091" customFormat="false" ht="15" hidden="false" customHeight="false" outlineLevel="0" collapsed="false">
      <c r="A12091" s="0" t="n">
        <v>202506</v>
      </c>
      <c r="B12091" s="0" t="n">
        <v>202507</v>
      </c>
      <c r="C12091" s="37" t="s">
        <v>95</v>
      </c>
      <c r="D12091" s="37" t="s">
        <v>210</v>
      </c>
      <c r="E12091" s="0" t="n">
        <v>2</v>
      </c>
      <c r="F12091" s="38" t="s">
        <v>70</v>
      </c>
      <c r="G12091" s="37" t="s">
        <v>286</v>
      </c>
      <c r="H12091" s="0" t="n">
        <v>3295166</v>
      </c>
      <c r="I12091" s="0" t="n">
        <v>1163717</v>
      </c>
      <c r="J12091" s="0" t="n">
        <v>15036</v>
      </c>
    </row>
    <row r="12092" customFormat="false" ht="15" hidden="false" customHeight="false" outlineLevel="0" collapsed="false">
      <c r="A12092" s="0" t="n">
        <v>202506</v>
      </c>
      <c r="B12092" s="0" t="n">
        <v>202507</v>
      </c>
      <c r="C12092" s="37" t="s">
        <v>136</v>
      </c>
      <c r="D12092" s="37" t="s">
        <v>223</v>
      </c>
      <c r="E12092" s="0" t="n">
        <v>2</v>
      </c>
      <c r="F12092" s="38" t="s">
        <v>70</v>
      </c>
      <c r="G12092" s="37" t="s">
        <v>287</v>
      </c>
      <c r="H12092" s="0" t="n">
        <v>1439047</v>
      </c>
      <c r="I12092" s="0" t="n">
        <v>520885</v>
      </c>
      <c r="J12092" s="0" t="n">
        <v>800</v>
      </c>
    </row>
    <row r="12093" customFormat="false" ht="15" hidden="false" customHeight="false" outlineLevel="0" collapsed="false">
      <c r="A12093" s="0" t="n">
        <v>202506</v>
      </c>
      <c r="B12093" s="0" t="n">
        <v>202507</v>
      </c>
      <c r="C12093" s="37" t="s">
        <v>152</v>
      </c>
      <c r="D12093" s="37" t="s">
        <v>288</v>
      </c>
      <c r="E12093" s="0" t="n">
        <v>2</v>
      </c>
      <c r="F12093" s="38" t="s">
        <v>70</v>
      </c>
      <c r="G12093" s="37" t="s">
        <v>289</v>
      </c>
      <c r="H12093" s="0" t="n">
        <v>902036</v>
      </c>
      <c r="I12093" s="0" t="n">
        <v>771686</v>
      </c>
      <c r="J12093" s="0" t="n">
        <v>66481</v>
      </c>
    </row>
    <row r="12094" customFormat="false" ht="15" hidden="false" customHeight="false" outlineLevel="0" collapsed="false">
      <c r="A12094" s="0" t="n">
        <v>202506</v>
      </c>
      <c r="B12094" s="0" t="n">
        <v>202507</v>
      </c>
      <c r="C12094" s="37" t="s">
        <v>112</v>
      </c>
      <c r="D12094" s="37" t="s">
        <v>290</v>
      </c>
      <c r="E12094" s="0" t="n">
        <v>2</v>
      </c>
      <c r="F12094" s="38" t="s">
        <v>70</v>
      </c>
      <c r="G12094" s="37" t="s">
        <v>291</v>
      </c>
      <c r="H12094" s="0" t="n">
        <v>5591889</v>
      </c>
      <c r="I12094" s="0" t="n">
        <v>4493248</v>
      </c>
      <c r="J12094" s="0" t="n">
        <v>-614529</v>
      </c>
    </row>
    <row r="12095" customFormat="false" ht="15" hidden="false" customHeight="false" outlineLevel="0" collapsed="false">
      <c r="A12095" s="0" t="n">
        <v>202506</v>
      </c>
      <c r="B12095" s="0" t="n">
        <v>202507</v>
      </c>
      <c r="C12095" s="37" t="s">
        <v>106</v>
      </c>
      <c r="D12095" s="37" t="s">
        <v>292</v>
      </c>
      <c r="E12095" s="0" t="n">
        <v>2</v>
      </c>
      <c r="F12095" s="38" t="s">
        <v>70</v>
      </c>
      <c r="G12095" s="37" t="s">
        <v>293</v>
      </c>
      <c r="H12095" s="0" t="n">
        <v>65652</v>
      </c>
      <c r="I12095" s="0" t="n">
        <v>19531</v>
      </c>
      <c r="J12095" s="0" t="n">
        <v>3619</v>
      </c>
    </row>
    <row r="12096" customFormat="false" ht="15" hidden="false" customHeight="false" outlineLevel="0" collapsed="false">
      <c r="A12096" s="0" t="n">
        <v>202506</v>
      </c>
      <c r="B12096" s="0" t="n">
        <v>202507</v>
      </c>
      <c r="C12096" s="37" t="s">
        <v>136</v>
      </c>
      <c r="D12096" s="37" t="s">
        <v>294</v>
      </c>
      <c r="E12096" s="0" t="n">
        <v>2</v>
      </c>
      <c r="F12096" s="38" t="s">
        <v>70</v>
      </c>
      <c r="G12096" s="37" t="s">
        <v>295</v>
      </c>
      <c r="H12096" s="0" t="n">
        <v>190451</v>
      </c>
      <c r="I12096" s="0" t="n">
        <v>112468</v>
      </c>
      <c r="J12096" s="0" t="n">
        <v>3218</v>
      </c>
    </row>
    <row r="12097" customFormat="false" ht="15" hidden="false" customHeight="false" outlineLevel="0" collapsed="false">
      <c r="A12097" s="0" t="n">
        <v>202506</v>
      </c>
      <c r="B12097" s="0" t="n">
        <v>202507</v>
      </c>
      <c r="C12097" s="37" t="s">
        <v>101</v>
      </c>
      <c r="D12097" s="37" t="s">
        <v>296</v>
      </c>
      <c r="E12097" s="0" t="n">
        <v>2</v>
      </c>
      <c r="F12097" s="38" t="s">
        <v>70</v>
      </c>
      <c r="G12097" s="37" t="s">
        <v>297</v>
      </c>
      <c r="H12097" s="0" t="n">
        <v>226955</v>
      </c>
      <c r="I12097" s="0" t="n">
        <v>230524</v>
      </c>
      <c r="J12097" s="0" t="n">
        <v>27405</v>
      </c>
    </row>
    <row r="12098" customFormat="false" ht="15" hidden="false" customHeight="false" outlineLevel="0" collapsed="false">
      <c r="A12098" s="0" t="n">
        <v>202506</v>
      </c>
      <c r="B12098" s="0" t="n">
        <v>202507</v>
      </c>
      <c r="C12098" s="37" t="s">
        <v>149</v>
      </c>
      <c r="D12098" s="37" t="s">
        <v>298</v>
      </c>
      <c r="E12098" s="0" t="n">
        <v>2</v>
      </c>
      <c r="F12098" s="38" t="s">
        <v>70</v>
      </c>
      <c r="G12098" s="37" t="s">
        <v>299</v>
      </c>
      <c r="H12098" s="0" t="n">
        <v>687877</v>
      </c>
      <c r="I12098" s="0" t="n">
        <v>381724</v>
      </c>
      <c r="J12098" s="0" t="n">
        <v>47166</v>
      </c>
    </row>
    <row r="12099" customFormat="false" ht="15" hidden="false" customHeight="false" outlineLevel="0" collapsed="false">
      <c r="A12099" s="0" t="n">
        <v>202506</v>
      </c>
      <c r="B12099" s="0" t="n">
        <v>202507</v>
      </c>
      <c r="C12099" s="37" t="s">
        <v>184</v>
      </c>
      <c r="D12099" s="37" t="s">
        <v>300</v>
      </c>
      <c r="E12099" s="0" t="n">
        <v>2</v>
      </c>
      <c r="F12099" s="38" t="s">
        <v>70</v>
      </c>
      <c r="G12099" s="37" t="s">
        <v>301</v>
      </c>
      <c r="H12099" s="0" t="n">
        <v>770848</v>
      </c>
      <c r="I12099" s="0" t="n">
        <v>342577</v>
      </c>
      <c r="J12099" s="0" t="n">
        <v>60475</v>
      </c>
    </row>
    <row r="12100" customFormat="false" ht="15" hidden="false" customHeight="false" outlineLevel="0" collapsed="false">
      <c r="A12100" s="0" t="n">
        <v>202506</v>
      </c>
      <c r="B12100" s="0" t="n">
        <v>202507</v>
      </c>
      <c r="C12100" s="37" t="s">
        <v>136</v>
      </c>
      <c r="D12100" s="37" t="s">
        <v>298</v>
      </c>
      <c r="E12100" s="0" t="n">
        <v>2</v>
      </c>
      <c r="F12100" s="38" t="s">
        <v>70</v>
      </c>
      <c r="G12100" s="37" t="s">
        <v>302</v>
      </c>
      <c r="H12100" s="0" t="n">
        <v>156997</v>
      </c>
      <c r="I12100" s="0" t="n">
        <v>51430</v>
      </c>
      <c r="J12100" s="0" t="n">
        <v>6648</v>
      </c>
    </row>
    <row r="12101" customFormat="false" ht="15" hidden="false" customHeight="false" outlineLevel="0" collapsed="false">
      <c r="A12101" s="0" t="n">
        <v>202506</v>
      </c>
      <c r="B12101" s="0" t="n">
        <v>202507</v>
      </c>
      <c r="C12101" s="37" t="s">
        <v>149</v>
      </c>
      <c r="D12101" s="37" t="s">
        <v>303</v>
      </c>
      <c r="E12101" s="0" t="n">
        <v>2</v>
      </c>
      <c r="F12101" s="38" t="s">
        <v>70</v>
      </c>
      <c r="G12101" s="37" t="s">
        <v>304</v>
      </c>
      <c r="H12101" s="0" t="n">
        <v>446574</v>
      </c>
      <c r="I12101" s="0" t="n">
        <v>538134</v>
      </c>
      <c r="J12101" s="0" t="n">
        <v>83043</v>
      </c>
    </row>
    <row r="12102" customFormat="false" ht="15" hidden="false" customHeight="false" outlineLevel="0" collapsed="false">
      <c r="A12102" s="0" t="n">
        <v>202506</v>
      </c>
      <c r="B12102" s="0" t="n">
        <v>202507</v>
      </c>
      <c r="C12102" s="37" t="s">
        <v>106</v>
      </c>
      <c r="D12102" s="37" t="s">
        <v>107</v>
      </c>
      <c r="E12102" s="0" t="n">
        <v>2</v>
      </c>
      <c r="F12102" s="38" t="s">
        <v>70</v>
      </c>
      <c r="G12102" s="37" t="s">
        <v>305</v>
      </c>
      <c r="H12102" s="0" t="n">
        <v>352075</v>
      </c>
      <c r="I12102" s="0" t="n">
        <v>79263</v>
      </c>
      <c r="J12102" s="0" t="n">
        <v>14418</v>
      </c>
    </row>
    <row r="12103" customFormat="false" ht="15" hidden="false" customHeight="false" outlineLevel="0" collapsed="false">
      <c r="A12103" s="0" t="n">
        <v>202506</v>
      </c>
      <c r="B12103" s="0" t="n">
        <v>202507</v>
      </c>
      <c r="C12103" s="37" t="s">
        <v>124</v>
      </c>
      <c r="D12103" s="37" t="s">
        <v>306</v>
      </c>
      <c r="E12103" s="0" t="n">
        <v>2</v>
      </c>
      <c r="F12103" s="38" t="s">
        <v>70</v>
      </c>
      <c r="G12103" s="37" t="s">
        <v>307</v>
      </c>
      <c r="H12103" s="0" t="n">
        <v>28676869</v>
      </c>
      <c r="I12103" s="0" t="n">
        <v>4044955</v>
      </c>
      <c r="J12103" s="0" t="n">
        <v>190013</v>
      </c>
    </row>
    <row r="12104" customFormat="false" ht="15" hidden="false" customHeight="false" outlineLevel="0" collapsed="false">
      <c r="A12104" s="0" t="n">
        <v>202506</v>
      </c>
      <c r="B12104" s="0" t="n">
        <v>202507</v>
      </c>
      <c r="C12104" s="37" t="s">
        <v>115</v>
      </c>
      <c r="D12104" s="37" t="s">
        <v>308</v>
      </c>
      <c r="E12104" s="0" t="n">
        <v>2</v>
      </c>
      <c r="F12104" s="38" t="s">
        <v>70</v>
      </c>
      <c r="G12104" s="37" t="s">
        <v>309</v>
      </c>
      <c r="H12104" s="0" t="n">
        <v>9121076</v>
      </c>
      <c r="I12104" s="0" t="n">
        <v>4331230</v>
      </c>
      <c r="J12104" s="0" t="n">
        <v>1278314</v>
      </c>
    </row>
    <row r="12105" customFormat="false" ht="15" hidden="false" customHeight="false" outlineLevel="0" collapsed="false">
      <c r="A12105" s="0" t="n">
        <v>202506</v>
      </c>
      <c r="B12105" s="0" t="n">
        <v>202507</v>
      </c>
      <c r="C12105" s="37" t="s">
        <v>178</v>
      </c>
      <c r="D12105" s="37" t="s">
        <v>308</v>
      </c>
      <c r="E12105" s="0" t="n">
        <v>2</v>
      </c>
      <c r="F12105" s="38" t="s">
        <v>70</v>
      </c>
      <c r="G12105" s="37" t="s">
        <v>310</v>
      </c>
      <c r="H12105" s="0" t="n">
        <v>745373</v>
      </c>
      <c r="I12105" s="0" t="n">
        <v>560435</v>
      </c>
      <c r="J12105" s="0" t="n">
        <v>64611</v>
      </c>
    </row>
    <row r="12106" customFormat="false" ht="15" hidden="false" customHeight="false" outlineLevel="0" collapsed="false">
      <c r="A12106" s="0" t="n">
        <v>202506</v>
      </c>
      <c r="B12106" s="0" t="n">
        <v>202507</v>
      </c>
      <c r="C12106" s="37" t="s">
        <v>109</v>
      </c>
      <c r="D12106" s="37" t="s">
        <v>311</v>
      </c>
      <c r="E12106" s="0" t="n">
        <v>2</v>
      </c>
      <c r="F12106" s="38" t="s">
        <v>70</v>
      </c>
      <c r="G12106" s="37" t="s">
        <v>312</v>
      </c>
      <c r="H12106" s="0" t="n">
        <v>1068740</v>
      </c>
      <c r="I12106" s="0" t="n">
        <v>171141</v>
      </c>
      <c r="J12106" s="0" t="n">
        <v>13212</v>
      </c>
    </row>
    <row r="12107" customFormat="false" ht="15" hidden="false" customHeight="false" outlineLevel="0" collapsed="false">
      <c r="A12107" s="0" t="n">
        <v>202506</v>
      </c>
      <c r="B12107" s="0" t="n">
        <v>202507</v>
      </c>
      <c r="C12107" s="37" t="s">
        <v>178</v>
      </c>
      <c r="D12107" s="37" t="s">
        <v>203</v>
      </c>
      <c r="E12107" s="0" t="n">
        <v>2</v>
      </c>
      <c r="F12107" s="38" t="s">
        <v>70</v>
      </c>
      <c r="G12107" s="37" t="s">
        <v>313</v>
      </c>
      <c r="H12107" s="0" t="n">
        <v>308471</v>
      </c>
      <c r="I12107" s="0" t="n">
        <v>185417</v>
      </c>
      <c r="J12107" s="0" t="n">
        <v>-762</v>
      </c>
    </row>
    <row r="12108" customFormat="false" ht="15" hidden="false" customHeight="false" outlineLevel="0" collapsed="false">
      <c r="A12108" s="0" t="n">
        <v>202506</v>
      </c>
      <c r="B12108" s="0" t="n">
        <v>202507</v>
      </c>
      <c r="C12108" s="37" t="s">
        <v>152</v>
      </c>
      <c r="D12108" s="37" t="s">
        <v>314</v>
      </c>
      <c r="E12108" s="0" t="n">
        <v>2</v>
      </c>
      <c r="F12108" s="38" t="s">
        <v>70</v>
      </c>
      <c r="G12108" s="37" t="s">
        <v>315</v>
      </c>
      <c r="H12108" s="0" t="n">
        <v>129888</v>
      </c>
      <c r="I12108" s="0" t="n">
        <v>62196</v>
      </c>
      <c r="J12108" s="0" t="n">
        <v>3688</v>
      </c>
    </row>
    <row r="12109" customFormat="false" ht="15" hidden="false" customHeight="false" outlineLevel="0" collapsed="false">
      <c r="A12109" s="0" t="n">
        <v>202506</v>
      </c>
      <c r="B12109" s="0" t="n">
        <v>202507</v>
      </c>
      <c r="C12109" s="37" t="s">
        <v>152</v>
      </c>
      <c r="D12109" s="37" t="s">
        <v>159</v>
      </c>
      <c r="E12109" s="0" t="n">
        <v>2</v>
      </c>
      <c r="F12109" s="38" t="s">
        <v>70</v>
      </c>
      <c r="G12109" s="37" t="s">
        <v>316</v>
      </c>
      <c r="H12109" s="0" t="n">
        <v>1234842</v>
      </c>
      <c r="I12109" s="0" t="n">
        <v>941821</v>
      </c>
      <c r="J12109" s="0" t="n">
        <v>113193</v>
      </c>
    </row>
    <row r="12110" customFormat="false" ht="15" hidden="false" customHeight="false" outlineLevel="0" collapsed="false">
      <c r="A12110" s="0" t="n">
        <v>202506</v>
      </c>
      <c r="B12110" s="0" t="n">
        <v>202507</v>
      </c>
      <c r="C12110" s="37" t="s">
        <v>184</v>
      </c>
      <c r="D12110" s="37" t="s">
        <v>218</v>
      </c>
      <c r="E12110" s="0" t="n">
        <v>2</v>
      </c>
      <c r="F12110" s="38" t="s">
        <v>70</v>
      </c>
      <c r="G12110" s="37" t="s">
        <v>317</v>
      </c>
      <c r="H12110" s="0" t="n">
        <v>349691</v>
      </c>
      <c r="I12110" s="0" t="n">
        <v>210909</v>
      </c>
      <c r="J12110" s="0" t="n">
        <v>18882</v>
      </c>
    </row>
    <row r="12111" customFormat="false" ht="15" hidden="false" customHeight="false" outlineLevel="0" collapsed="false">
      <c r="A12111" s="0" t="n">
        <v>202506</v>
      </c>
      <c r="B12111" s="0" t="n">
        <v>202507</v>
      </c>
      <c r="C12111" s="37" t="s">
        <v>109</v>
      </c>
      <c r="D12111" s="37" t="s">
        <v>318</v>
      </c>
      <c r="E12111" s="0" t="n">
        <v>2</v>
      </c>
      <c r="F12111" s="38" t="s">
        <v>70</v>
      </c>
      <c r="G12111" s="37" t="s">
        <v>319</v>
      </c>
      <c r="H12111" s="0" t="n">
        <v>1150306</v>
      </c>
      <c r="I12111" s="0" t="n">
        <v>461884</v>
      </c>
      <c r="J12111" s="0" t="n">
        <v>121358</v>
      </c>
    </row>
    <row r="12112" customFormat="false" ht="15" hidden="false" customHeight="false" outlineLevel="0" collapsed="false">
      <c r="A12112" s="0" t="n">
        <v>202506</v>
      </c>
      <c r="B12112" s="0" t="n">
        <v>202507</v>
      </c>
      <c r="C12112" s="37" t="s">
        <v>184</v>
      </c>
      <c r="D12112" s="37" t="s">
        <v>320</v>
      </c>
      <c r="E12112" s="0" t="n">
        <v>2</v>
      </c>
      <c r="F12112" s="38" t="s">
        <v>70</v>
      </c>
      <c r="G12112" s="37" t="s">
        <v>321</v>
      </c>
      <c r="H12112" s="0" t="n">
        <v>218564</v>
      </c>
      <c r="I12112" s="0" t="n">
        <v>128851</v>
      </c>
      <c r="J12112" s="0" t="n">
        <v>5283</v>
      </c>
    </row>
    <row r="12113" customFormat="false" ht="15" hidden="false" customHeight="false" outlineLevel="0" collapsed="false">
      <c r="A12113" s="0" t="n">
        <v>202506</v>
      </c>
      <c r="B12113" s="0" t="n">
        <v>202507</v>
      </c>
      <c r="C12113" s="37" t="s">
        <v>124</v>
      </c>
      <c r="D12113" s="37" t="s">
        <v>282</v>
      </c>
      <c r="E12113" s="0" t="n">
        <v>2</v>
      </c>
      <c r="F12113" s="38" t="s">
        <v>70</v>
      </c>
      <c r="G12113" s="37" t="s">
        <v>322</v>
      </c>
      <c r="H12113" s="0" t="n">
        <v>693601</v>
      </c>
      <c r="I12113" s="0" t="n">
        <v>167192</v>
      </c>
      <c r="J12113" s="0" t="n">
        <v>24733</v>
      </c>
    </row>
    <row r="12114" customFormat="false" ht="15" hidden="false" customHeight="false" outlineLevel="0" collapsed="false">
      <c r="A12114" s="0" t="n">
        <v>202506</v>
      </c>
      <c r="B12114" s="0" t="n">
        <v>202507</v>
      </c>
      <c r="C12114" s="37" t="s">
        <v>112</v>
      </c>
      <c r="D12114" s="37" t="s">
        <v>96</v>
      </c>
      <c r="E12114" s="0" t="n">
        <v>2</v>
      </c>
      <c r="F12114" s="38" t="s">
        <v>70</v>
      </c>
      <c r="G12114" s="37" t="s">
        <v>323</v>
      </c>
      <c r="H12114" s="0" t="n">
        <v>1605720</v>
      </c>
      <c r="I12114" s="0" t="n">
        <v>414370</v>
      </c>
      <c r="J12114" s="0" t="n">
        <v>-13490</v>
      </c>
    </row>
    <row r="12115" customFormat="false" ht="15" hidden="false" customHeight="false" outlineLevel="0" collapsed="false">
      <c r="A12115" s="0" t="n">
        <v>202506</v>
      </c>
      <c r="B12115" s="0" t="n">
        <v>202507</v>
      </c>
      <c r="C12115" s="37" t="s">
        <v>152</v>
      </c>
      <c r="D12115" s="37" t="s">
        <v>324</v>
      </c>
      <c r="E12115" s="0" t="n">
        <v>2</v>
      </c>
      <c r="F12115" s="38" t="s">
        <v>70</v>
      </c>
      <c r="G12115" s="37" t="s">
        <v>325</v>
      </c>
      <c r="H12115" s="0" t="n">
        <v>1730302</v>
      </c>
      <c r="I12115" s="0" t="n">
        <v>1842489</v>
      </c>
      <c r="J12115" s="0" t="n">
        <v>549653</v>
      </c>
    </row>
    <row r="12116" customFormat="false" ht="15" hidden="false" customHeight="false" outlineLevel="0" collapsed="false">
      <c r="A12116" s="0" t="n">
        <v>202506</v>
      </c>
      <c r="B12116" s="0" t="n">
        <v>202507</v>
      </c>
      <c r="C12116" s="37" t="s">
        <v>112</v>
      </c>
      <c r="D12116" s="37" t="s">
        <v>326</v>
      </c>
      <c r="E12116" s="0" t="n">
        <v>2</v>
      </c>
      <c r="F12116" s="38" t="s">
        <v>70</v>
      </c>
      <c r="G12116" s="37" t="s">
        <v>327</v>
      </c>
      <c r="H12116" s="0" t="n">
        <v>1750028</v>
      </c>
      <c r="I12116" s="0" t="n">
        <v>513749</v>
      </c>
      <c r="J12116" s="0" t="n">
        <v>-20223</v>
      </c>
    </row>
    <row r="12117" customFormat="false" ht="15" hidden="false" customHeight="false" outlineLevel="0" collapsed="false">
      <c r="A12117" s="0" t="n">
        <v>202506</v>
      </c>
      <c r="B12117" s="0" t="n">
        <v>202507</v>
      </c>
      <c r="C12117" s="37" t="s">
        <v>152</v>
      </c>
      <c r="D12117" s="37" t="s">
        <v>328</v>
      </c>
      <c r="E12117" s="0" t="n">
        <v>2</v>
      </c>
      <c r="F12117" s="38" t="s">
        <v>70</v>
      </c>
      <c r="G12117" s="37" t="s">
        <v>329</v>
      </c>
      <c r="H12117" s="0" t="n">
        <v>309011</v>
      </c>
      <c r="I12117" s="0" t="n">
        <v>99363</v>
      </c>
      <c r="J12117" s="0" t="n">
        <v>28560</v>
      </c>
    </row>
    <row r="12118" customFormat="false" ht="15" hidden="false" customHeight="false" outlineLevel="0" collapsed="false">
      <c r="A12118" s="0" t="n">
        <v>202506</v>
      </c>
      <c r="B12118" s="0" t="n">
        <v>202507</v>
      </c>
      <c r="C12118" s="37" t="s">
        <v>95</v>
      </c>
      <c r="D12118" s="37" t="s">
        <v>330</v>
      </c>
      <c r="E12118" s="0" t="n">
        <v>2</v>
      </c>
      <c r="F12118" s="38" t="s">
        <v>70</v>
      </c>
      <c r="G12118" s="37" t="s">
        <v>331</v>
      </c>
      <c r="H12118" s="0" t="n">
        <v>2779148</v>
      </c>
      <c r="I12118" s="0" t="n">
        <v>967648</v>
      </c>
      <c r="J12118" s="0" t="n">
        <v>64267</v>
      </c>
    </row>
    <row r="12119" customFormat="false" ht="15" hidden="false" customHeight="false" outlineLevel="0" collapsed="false">
      <c r="A12119" s="0" t="n">
        <v>202506</v>
      </c>
      <c r="B12119" s="0" t="n">
        <v>202507</v>
      </c>
      <c r="C12119" s="37" t="s">
        <v>106</v>
      </c>
      <c r="D12119" s="37" t="s">
        <v>332</v>
      </c>
      <c r="E12119" s="0" t="n">
        <v>2</v>
      </c>
      <c r="F12119" s="38" t="s">
        <v>70</v>
      </c>
      <c r="G12119" s="37" t="s">
        <v>333</v>
      </c>
      <c r="H12119" s="0" t="n">
        <v>552260</v>
      </c>
      <c r="I12119" s="0" t="n">
        <v>168486</v>
      </c>
      <c r="J12119" s="0" t="n">
        <v>-24170</v>
      </c>
    </row>
    <row r="12120" customFormat="false" ht="15" hidden="false" customHeight="false" outlineLevel="0" collapsed="false">
      <c r="A12120" s="0" t="n">
        <v>202506</v>
      </c>
      <c r="B12120" s="0" t="n">
        <v>202507</v>
      </c>
      <c r="C12120" s="37" t="s">
        <v>95</v>
      </c>
      <c r="D12120" s="37" t="s">
        <v>334</v>
      </c>
      <c r="E12120" s="0" t="n">
        <v>2</v>
      </c>
      <c r="F12120" s="38" t="s">
        <v>70</v>
      </c>
      <c r="G12120" s="37" t="s">
        <v>335</v>
      </c>
      <c r="H12120" s="0" t="n">
        <v>3428325</v>
      </c>
      <c r="I12120" s="0" t="n">
        <v>2074634</v>
      </c>
      <c r="J12120" s="0" t="n">
        <v>446469</v>
      </c>
    </row>
    <row r="12121" customFormat="false" ht="15" hidden="false" customHeight="false" outlineLevel="0" collapsed="false">
      <c r="A12121" s="0" t="n">
        <v>202506</v>
      </c>
      <c r="B12121" s="0" t="n">
        <v>202507</v>
      </c>
      <c r="C12121" s="37" t="s">
        <v>149</v>
      </c>
      <c r="D12121" s="37" t="s">
        <v>243</v>
      </c>
      <c r="E12121" s="0" t="n">
        <v>2</v>
      </c>
      <c r="F12121" s="38" t="s">
        <v>70</v>
      </c>
      <c r="G12121" s="37" t="s">
        <v>336</v>
      </c>
      <c r="H12121" s="0" t="n">
        <v>1204984</v>
      </c>
      <c r="I12121" s="0" t="n">
        <v>351908</v>
      </c>
      <c r="J12121" s="0" t="n">
        <v>31050</v>
      </c>
    </row>
    <row r="12122" customFormat="false" ht="15" hidden="false" customHeight="false" outlineLevel="0" collapsed="false">
      <c r="A12122" s="0" t="n">
        <v>202506</v>
      </c>
      <c r="B12122" s="0" t="n">
        <v>202507</v>
      </c>
      <c r="C12122" s="37" t="s">
        <v>115</v>
      </c>
      <c r="D12122" s="37" t="s">
        <v>200</v>
      </c>
      <c r="E12122" s="0" t="n">
        <v>2</v>
      </c>
      <c r="F12122" s="38" t="s">
        <v>70</v>
      </c>
      <c r="G12122" s="37" t="s">
        <v>337</v>
      </c>
      <c r="H12122" s="0" t="n">
        <v>122815</v>
      </c>
      <c r="I12122" s="0" t="n">
        <v>25623</v>
      </c>
      <c r="J12122" s="0" t="n">
        <v>888</v>
      </c>
    </row>
    <row r="12123" customFormat="false" ht="15" hidden="false" customHeight="false" outlineLevel="0" collapsed="false">
      <c r="A12123" s="0" t="n">
        <v>202506</v>
      </c>
      <c r="B12123" s="0" t="n">
        <v>202507</v>
      </c>
      <c r="C12123" s="37" t="s">
        <v>106</v>
      </c>
      <c r="D12123" s="37" t="s">
        <v>104</v>
      </c>
      <c r="E12123" s="0" t="n">
        <v>2</v>
      </c>
      <c r="F12123" s="38" t="s">
        <v>70</v>
      </c>
      <c r="G12123" s="37" t="s">
        <v>338</v>
      </c>
      <c r="H12123" s="0" t="n">
        <v>771808</v>
      </c>
      <c r="I12123" s="0" t="n">
        <v>695412</v>
      </c>
      <c r="J12123" s="0" t="n">
        <v>100256</v>
      </c>
    </row>
    <row r="12124" customFormat="false" ht="15" hidden="false" customHeight="false" outlineLevel="0" collapsed="false">
      <c r="A12124" s="0" t="n">
        <v>202506</v>
      </c>
      <c r="B12124" s="0" t="n">
        <v>202507</v>
      </c>
      <c r="C12124" s="37" t="s">
        <v>184</v>
      </c>
      <c r="D12124" s="37" t="s">
        <v>339</v>
      </c>
      <c r="E12124" s="0" t="n">
        <v>2</v>
      </c>
      <c r="F12124" s="38" t="s">
        <v>70</v>
      </c>
      <c r="G12124" s="37" t="s">
        <v>340</v>
      </c>
      <c r="H12124" s="0" t="n">
        <v>2490157</v>
      </c>
      <c r="I12124" s="0" t="n">
        <v>872956</v>
      </c>
      <c r="J12124" s="0" t="n">
        <v>127836</v>
      </c>
    </row>
    <row r="12125" customFormat="false" ht="15" hidden="false" customHeight="false" outlineLevel="0" collapsed="false">
      <c r="A12125" s="0" t="n">
        <v>202506</v>
      </c>
      <c r="B12125" s="0" t="n">
        <v>202507</v>
      </c>
      <c r="C12125" s="37" t="s">
        <v>112</v>
      </c>
      <c r="D12125" s="37" t="s">
        <v>341</v>
      </c>
      <c r="E12125" s="0" t="n">
        <v>2</v>
      </c>
      <c r="F12125" s="38" t="s">
        <v>70</v>
      </c>
      <c r="G12125" s="37" t="s">
        <v>342</v>
      </c>
      <c r="H12125" s="0" t="n">
        <v>2556105</v>
      </c>
      <c r="I12125" s="0" t="n">
        <v>1123327</v>
      </c>
      <c r="J12125" s="0" t="n">
        <v>136437</v>
      </c>
    </row>
    <row r="12126" customFormat="false" ht="15" hidden="false" customHeight="false" outlineLevel="0" collapsed="false">
      <c r="A12126" s="0" t="n">
        <v>202506</v>
      </c>
      <c r="B12126" s="0" t="n">
        <v>202507</v>
      </c>
      <c r="C12126" s="37" t="s">
        <v>101</v>
      </c>
      <c r="D12126" s="37" t="s">
        <v>200</v>
      </c>
      <c r="E12126" s="0" t="n">
        <v>2</v>
      </c>
      <c r="F12126" s="38" t="s">
        <v>70</v>
      </c>
      <c r="G12126" s="37" t="s">
        <v>343</v>
      </c>
      <c r="H12126" s="0" t="n">
        <v>876743</v>
      </c>
      <c r="I12126" s="0" t="n">
        <v>512182</v>
      </c>
      <c r="J12126" s="0" t="n">
        <v>99109</v>
      </c>
    </row>
    <row r="12127" customFormat="false" ht="15" hidden="false" customHeight="false" outlineLevel="0" collapsed="false">
      <c r="A12127" s="0" t="n">
        <v>202506</v>
      </c>
      <c r="B12127" s="0" t="n">
        <v>202507</v>
      </c>
      <c r="C12127" s="37" t="s">
        <v>109</v>
      </c>
      <c r="D12127" s="37" t="s">
        <v>191</v>
      </c>
      <c r="E12127" s="0" t="n">
        <v>2</v>
      </c>
      <c r="F12127" s="38" t="s">
        <v>70</v>
      </c>
      <c r="G12127" s="37" t="s">
        <v>344</v>
      </c>
      <c r="H12127" s="0" t="n">
        <v>11634980</v>
      </c>
      <c r="I12127" s="0" t="n">
        <v>5953233</v>
      </c>
      <c r="J12127" s="0" t="n">
        <v>626607</v>
      </c>
    </row>
    <row r="12128" customFormat="false" ht="15" hidden="false" customHeight="false" outlineLevel="0" collapsed="false">
      <c r="A12128" s="0" t="n">
        <v>202506</v>
      </c>
      <c r="B12128" s="0" t="n">
        <v>202507</v>
      </c>
      <c r="C12128" s="37" t="s">
        <v>115</v>
      </c>
      <c r="D12128" s="37" t="s">
        <v>110</v>
      </c>
      <c r="E12128" s="0" t="n">
        <v>2</v>
      </c>
      <c r="F12128" s="38" t="s">
        <v>70</v>
      </c>
      <c r="G12128" s="37" t="s">
        <v>345</v>
      </c>
      <c r="H12128" s="0" t="n">
        <v>4815339</v>
      </c>
      <c r="I12128" s="0" t="n">
        <v>1166894</v>
      </c>
      <c r="J12128" s="0" t="n">
        <v>169167</v>
      </c>
    </row>
    <row r="12129" customFormat="false" ht="15" hidden="false" customHeight="false" outlineLevel="0" collapsed="false">
      <c r="A12129" s="0" t="n">
        <v>202506</v>
      </c>
      <c r="B12129" s="0" t="n">
        <v>202507</v>
      </c>
      <c r="C12129" s="37" t="s">
        <v>149</v>
      </c>
      <c r="D12129" s="37" t="s">
        <v>104</v>
      </c>
      <c r="E12129" s="0" t="n">
        <v>2</v>
      </c>
      <c r="F12129" s="38" t="s">
        <v>70</v>
      </c>
      <c r="G12129" s="37" t="s">
        <v>346</v>
      </c>
      <c r="H12129" s="0" t="n">
        <v>1192469</v>
      </c>
      <c r="I12129" s="0" t="n">
        <v>597606</v>
      </c>
      <c r="J12129" s="0" t="n">
        <v>16628</v>
      </c>
    </row>
    <row r="12130" customFormat="false" ht="15" hidden="false" customHeight="false" outlineLevel="0" collapsed="false">
      <c r="A12130" s="0" t="n">
        <v>202506</v>
      </c>
      <c r="B12130" s="0" t="n">
        <v>202507</v>
      </c>
      <c r="C12130" s="37" t="s">
        <v>124</v>
      </c>
      <c r="D12130" s="37" t="s">
        <v>277</v>
      </c>
      <c r="E12130" s="0" t="n">
        <v>2</v>
      </c>
      <c r="F12130" s="38" t="s">
        <v>70</v>
      </c>
      <c r="G12130" s="37" t="s">
        <v>347</v>
      </c>
      <c r="H12130" s="0" t="n">
        <v>3078016</v>
      </c>
      <c r="I12130" s="0" t="n">
        <v>1547787</v>
      </c>
      <c r="J12130" s="0" t="n">
        <v>242316</v>
      </c>
    </row>
    <row r="12131" customFormat="false" ht="15" hidden="false" customHeight="false" outlineLevel="0" collapsed="false">
      <c r="A12131" s="0" t="n">
        <v>202506</v>
      </c>
      <c r="B12131" s="0" t="n">
        <v>202507</v>
      </c>
      <c r="C12131" s="37" t="s">
        <v>124</v>
      </c>
      <c r="D12131" s="37" t="s">
        <v>145</v>
      </c>
      <c r="E12131" s="0" t="n">
        <v>2</v>
      </c>
      <c r="F12131" s="38" t="s">
        <v>70</v>
      </c>
      <c r="G12131" s="37" t="s">
        <v>348</v>
      </c>
      <c r="H12131" s="0" t="n">
        <v>13352711</v>
      </c>
      <c r="I12131" s="0" t="n">
        <v>4041314</v>
      </c>
      <c r="J12131" s="0" t="n">
        <v>114207</v>
      </c>
    </row>
    <row r="12132" customFormat="false" ht="15" hidden="false" customHeight="false" outlineLevel="0" collapsed="false">
      <c r="A12132" s="0" t="n">
        <v>202506</v>
      </c>
      <c r="B12132" s="0" t="n">
        <v>202507</v>
      </c>
      <c r="C12132" s="37" t="s">
        <v>136</v>
      </c>
      <c r="D12132" s="37" t="s">
        <v>328</v>
      </c>
      <c r="E12132" s="0" t="n">
        <v>2</v>
      </c>
      <c r="F12132" s="38" t="s">
        <v>70</v>
      </c>
      <c r="G12132" s="37" t="s">
        <v>349</v>
      </c>
      <c r="H12132" s="0" t="n">
        <v>15354301</v>
      </c>
      <c r="I12132" s="0" t="n">
        <v>3607412</v>
      </c>
      <c r="J12132" s="0" t="n">
        <v>-117075</v>
      </c>
    </row>
    <row r="12133" customFormat="false" ht="15" hidden="false" customHeight="false" outlineLevel="0" collapsed="false">
      <c r="A12133" s="0" t="n">
        <v>202506</v>
      </c>
      <c r="B12133" s="0" t="n">
        <v>202507</v>
      </c>
      <c r="C12133" s="37" t="s">
        <v>152</v>
      </c>
      <c r="D12133" s="37" t="s">
        <v>350</v>
      </c>
      <c r="E12133" s="0" t="n">
        <v>2</v>
      </c>
      <c r="F12133" s="38" t="s">
        <v>70</v>
      </c>
      <c r="G12133" s="37" t="s">
        <v>351</v>
      </c>
      <c r="H12133" s="0" t="n">
        <v>309075</v>
      </c>
      <c r="I12133" s="0" t="n">
        <v>231049</v>
      </c>
      <c r="J12133" s="0" t="n">
        <v>13718</v>
      </c>
    </row>
    <row r="12134" customFormat="false" ht="15" hidden="false" customHeight="false" outlineLevel="0" collapsed="false">
      <c r="A12134" s="0" t="n">
        <v>202506</v>
      </c>
      <c r="B12134" s="0" t="n">
        <v>202507</v>
      </c>
      <c r="C12134" s="37" t="s">
        <v>109</v>
      </c>
      <c r="D12134" s="37" t="s">
        <v>352</v>
      </c>
      <c r="E12134" s="0" t="n">
        <v>2</v>
      </c>
      <c r="F12134" s="38" t="s">
        <v>70</v>
      </c>
      <c r="G12134" s="37" t="s">
        <v>353</v>
      </c>
      <c r="H12134" s="0" t="n">
        <v>601696</v>
      </c>
      <c r="I12134" s="0" t="n">
        <v>471882</v>
      </c>
      <c r="J12134" s="0" t="n">
        <v>24737</v>
      </c>
    </row>
    <row r="12135" customFormat="false" ht="15" hidden="false" customHeight="false" outlineLevel="0" collapsed="false">
      <c r="A12135" s="0" t="n">
        <v>202506</v>
      </c>
      <c r="B12135" s="0" t="n">
        <v>202507</v>
      </c>
      <c r="C12135" s="37" t="s">
        <v>158</v>
      </c>
      <c r="D12135" s="37" t="s">
        <v>354</v>
      </c>
      <c r="E12135" s="0" t="n">
        <v>2</v>
      </c>
      <c r="F12135" s="38" t="s">
        <v>70</v>
      </c>
      <c r="G12135" s="37" t="s">
        <v>355</v>
      </c>
      <c r="H12135" s="0" t="n">
        <v>7748672</v>
      </c>
      <c r="I12135" s="0" t="n">
        <v>2061315</v>
      </c>
      <c r="J12135" s="0" t="n">
        <v>356144</v>
      </c>
    </row>
    <row r="12136" customFormat="false" ht="15" hidden="false" customHeight="false" outlineLevel="0" collapsed="false">
      <c r="A12136" s="0" t="n">
        <v>202506</v>
      </c>
      <c r="B12136" s="0" t="n">
        <v>202507</v>
      </c>
      <c r="C12136" s="37" t="s">
        <v>158</v>
      </c>
      <c r="D12136" s="37" t="s">
        <v>356</v>
      </c>
      <c r="E12136" s="0" t="n">
        <v>2</v>
      </c>
      <c r="F12136" s="38" t="s">
        <v>70</v>
      </c>
      <c r="G12136" s="37" t="s">
        <v>357</v>
      </c>
      <c r="H12136" s="0" t="n">
        <v>380262</v>
      </c>
      <c r="I12136" s="0" t="n">
        <v>189147</v>
      </c>
      <c r="J12136" s="0" t="n">
        <v>-12355</v>
      </c>
    </row>
    <row r="12137" customFormat="false" ht="15" hidden="false" customHeight="false" outlineLevel="0" collapsed="false">
      <c r="A12137" s="0" t="n">
        <v>202506</v>
      </c>
      <c r="B12137" s="0" t="n">
        <v>202507</v>
      </c>
      <c r="C12137" s="37" t="s">
        <v>158</v>
      </c>
      <c r="D12137" s="37" t="s">
        <v>255</v>
      </c>
      <c r="E12137" s="0" t="n">
        <v>2</v>
      </c>
      <c r="F12137" s="38" t="s">
        <v>70</v>
      </c>
      <c r="G12137" s="37" t="s">
        <v>358</v>
      </c>
      <c r="H12137" s="0" t="n">
        <v>290440</v>
      </c>
      <c r="I12137" s="0" t="n">
        <v>154187</v>
      </c>
      <c r="J12137" s="0" t="n">
        <v>29197</v>
      </c>
    </row>
    <row r="12138" customFormat="false" ht="15" hidden="false" customHeight="false" outlineLevel="0" collapsed="false">
      <c r="A12138" s="0" t="n">
        <v>202506</v>
      </c>
      <c r="B12138" s="0" t="n">
        <v>202507</v>
      </c>
      <c r="C12138" s="37" t="s">
        <v>109</v>
      </c>
      <c r="D12138" s="37" t="s">
        <v>104</v>
      </c>
      <c r="E12138" s="0" t="n">
        <v>2</v>
      </c>
      <c r="F12138" s="38" t="s">
        <v>70</v>
      </c>
      <c r="G12138" s="37" t="s">
        <v>359</v>
      </c>
      <c r="H12138" s="0" t="n">
        <v>855883</v>
      </c>
      <c r="I12138" s="0" t="n">
        <v>635505</v>
      </c>
      <c r="J12138" s="0" t="n">
        <v>11250</v>
      </c>
    </row>
    <row r="12139" customFormat="false" ht="15" hidden="false" customHeight="false" outlineLevel="0" collapsed="false">
      <c r="A12139" s="0" t="n">
        <v>202506</v>
      </c>
      <c r="B12139" s="0" t="n">
        <v>202507</v>
      </c>
      <c r="C12139" s="37" t="s">
        <v>115</v>
      </c>
      <c r="D12139" s="37" t="s">
        <v>360</v>
      </c>
      <c r="E12139" s="0" t="n">
        <v>2</v>
      </c>
      <c r="F12139" s="38" t="s">
        <v>70</v>
      </c>
      <c r="G12139" s="37" t="s">
        <v>361</v>
      </c>
      <c r="H12139" s="0" t="n">
        <v>2334514</v>
      </c>
      <c r="I12139" s="0" t="n">
        <v>1418204</v>
      </c>
      <c r="J12139" s="0" t="n">
        <v>-236116</v>
      </c>
    </row>
    <row r="12140" customFormat="false" ht="15" hidden="false" customHeight="false" outlineLevel="0" collapsed="false">
      <c r="A12140" s="0" t="n">
        <v>202506</v>
      </c>
      <c r="B12140" s="0" t="n">
        <v>202507</v>
      </c>
      <c r="C12140" s="37" t="s">
        <v>152</v>
      </c>
      <c r="D12140" s="37" t="s">
        <v>362</v>
      </c>
      <c r="E12140" s="0" t="n">
        <v>2</v>
      </c>
      <c r="F12140" s="38" t="s">
        <v>70</v>
      </c>
      <c r="G12140" s="37" t="s">
        <v>363</v>
      </c>
      <c r="H12140" s="0" t="n">
        <v>1439720</v>
      </c>
      <c r="I12140" s="0" t="n">
        <v>699935</v>
      </c>
      <c r="J12140" s="0" t="n">
        <v>-28515</v>
      </c>
    </row>
    <row r="12141" customFormat="false" ht="15" hidden="false" customHeight="false" outlineLevel="0" collapsed="false">
      <c r="A12141" s="0" t="n">
        <v>202506</v>
      </c>
      <c r="B12141" s="0" t="n">
        <v>202507</v>
      </c>
      <c r="C12141" s="37" t="s">
        <v>112</v>
      </c>
      <c r="D12141" s="37" t="s">
        <v>364</v>
      </c>
      <c r="E12141" s="0" t="n">
        <v>2</v>
      </c>
      <c r="F12141" s="38" t="s">
        <v>70</v>
      </c>
      <c r="G12141" s="37" t="s">
        <v>365</v>
      </c>
      <c r="H12141" s="0" t="n">
        <v>572782</v>
      </c>
      <c r="I12141" s="0" t="n">
        <v>208108</v>
      </c>
      <c r="J12141" s="0" t="n">
        <v>10249</v>
      </c>
    </row>
    <row r="12142" customFormat="false" ht="15" hidden="false" customHeight="false" outlineLevel="0" collapsed="false">
      <c r="A12142" s="0" t="n">
        <v>202506</v>
      </c>
      <c r="B12142" s="0" t="n">
        <v>202507</v>
      </c>
      <c r="C12142" s="37" t="s">
        <v>184</v>
      </c>
      <c r="D12142" s="37" t="s">
        <v>341</v>
      </c>
      <c r="E12142" s="0" t="n">
        <v>2</v>
      </c>
      <c r="F12142" s="38" t="s">
        <v>70</v>
      </c>
      <c r="G12142" s="37" t="s">
        <v>366</v>
      </c>
      <c r="H12142" s="0" t="n">
        <v>587514</v>
      </c>
      <c r="I12142" s="0" t="n">
        <v>328795</v>
      </c>
      <c r="J12142" s="0" t="n">
        <v>40909</v>
      </c>
    </row>
    <row r="12143" customFormat="false" ht="15" hidden="false" customHeight="false" outlineLevel="0" collapsed="false">
      <c r="A12143" s="0" t="n">
        <v>202506</v>
      </c>
      <c r="B12143" s="0" t="n">
        <v>202507</v>
      </c>
      <c r="C12143" s="37" t="s">
        <v>184</v>
      </c>
      <c r="D12143" s="37" t="s">
        <v>367</v>
      </c>
      <c r="E12143" s="0" t="n">
        <v>2</v>
      </c>
      <c r="F12143" s="38" t="s">
        <v>70</v>
      </c>
      <c r="G12143" s="37" t="s">
        <v>368</v>
      </c>
      <c r="H12143" s="0" t="n">
        <v>852295</v>
      </c>
      <c r="I12143" s="0" t="n">
        <v>327687</v>
      </c>
      <c r="J12143" s="0" t="n">
        <v>21847</v>
      </c>
    </row>
    <row r="12144" customFormat="false" ht="15" hidden="false" customHeight="false" outlineLevel="0" collapsed="false">
      <c r="A12144" s="0" t="n">
        <v>202506</v>
      </c>
      <c r="B12144" s="0" t="n">
        <v>202507</v>
      </c>
      <c r="C12144" s="37" t="s">
        <v>98</v>
      </c>
      <c r="D12144" s="37" t="s">
        <v>369</v>
      </c>
      <c r="E12144" s="0" t="n">
        <v>2</v>
      </c>
      <c r="F12144" s="38" t="s">
        <v>70</v>
      </c>
      <c r="G12144" s="37" t="s">
        <v>370</v>
      </c>
      <c r="H12144" s="0" t="n">
        <v>419785</v>
      </c>
      <c r="I12144" s="0" t="n">
        <v>115160</v>
      </c>
      <c r="J12144" s="0" t="n">
        <v>-4716</v>
      </c>
    </row>
    <row r="12145" customFormat="false" ht="15" hidden="false" customHeight="false" outlineLevel="0" collapsed="false">
      <c r="A12145" s="0" t="n">
        <v>202506</v>
      </c>
      <c r="B12145" s="0" t="n">
        <v>202507</v>
      </c>
      <c r="C12145" s="37" t="s">
        <v>98</v>
      </c>
      <c r="D12145" s="37" t="s">
        <v>308</v>
      </c>
      <c r="E12145" s="0" t="n">
        <v>2</v>
      </c>
      <c r="F12145" s="38" t="s">
        <v>70</v>
      </c>
      <c r="G12145" s="37" t="s">
        <v>371</v>
      </c>
      <c r="H12145" s="0" t="n">
        <v>17112618</v>
      </c>
      <c r="I12145" s="0" t="n">
        <v>10652895</v>
      </c>
      <c r="J12145" s="0" t="n">
        <v>22867</v>
      </c>
    </row>
    <row r="12146" customFormat="false" ht="15" hidden="false" customHeight="false" outlineLevel="0" collapsed="false">
      <c r="A12146" s="0" t="n">
        <v>202506</v>
      </c>
      <c r="B12146" s="0" t="n">
        <v>202507</v>
      </c>
      <c r="C12146" s="37" t="s">
        <v>95</v>
      </c>
      <c r="D12146" s="37" t="s">
        <v>372</v>
      </c>
      <c r="E12146" s="0" t="n">
        <v>2</v>
      </c>
      <c r="F12146" s="38" t="s">
        <v>70</v>
      </c>
      <c r="G12146" s="37" t="s">
        <v>373</v>
      </c>
      <c r="H12146" s="0" t="n">
        <v>1636899</v>
      </c>
      <c r="I12146" s="0" t="n">
        <v>714907</v>
      </c>
      <c r="J12146" s="0" t="n">
        <v>-28086</v>
      </c>
    </row>
    <row r="12147" customFormat="false" ht="15" hidden="false" customHeight="false" outlineLevel="0" collapsed="false">
      <c r="A12147" s="0" t="n">
        <v>202506</v>
      </c>
      <c r="B12147" s="0" t="n">
        <v>202507</v>
      </c>
      <c r="C12147" s="37" t="s">
        <v>115</v>
      </c>
      <c r="D12147" s="37" t="s">
        <v>374</v>
      </c>
      <c r="E12147" s="0" t="n">
        <v>2</v>
      </c>
      <c r="F12147" s="38" t="s">
        <v>70</v>
      </c>
      <c r="G12147" s="37" t="s">
        <v>375</v>
      </c>
      <c r="H12147" s="0" t="n">
        <v>3358225</v>
      </c>
      <c r="I12147" s="0" t="n">
        <v>2096840</v>
      </c>
      <c r="J12147" s="0" t="n">
        <v>222004</v>
      </c>
    </row>
    <row r="12148" customFormat="false" ht="15" hidden="false" customHeight="false" outlineLevel="0" collapsed="false">
      <c r="A12148" s="0" t="n">
        <v>202506</v>
      </c>
      <c r="B12148" s="0" t="n">
        <v>202507</v>
      </c>
      <c r="C12148" s="37" t="s">
        <v>101</v>
      </c>
      <c r="D12148" s="37" t="s">
        <v>376</v>
      </c>
      <c r="E12148" s="0" t="n">
        <v>2</v>
      </c>
      <c r="F12148" s="38" t="s">
        <v>70</v>
      </c>
      <c r="G12148" s="37" t="s">
        <v>377</v>
      </c>
      <c r="H12148" s="0" t="n">
        <v>642705</v>
      </c>
      <c r="I12148" s="0" t="n">
        <v>356950</v>
      </c>
      <c r="J12148" s="0" t="n">
        <v>25322</v>
      </c>
    </row>
    <row r="12149" customFormat="false" ht="15" hidden="false" customHeight="false" outlineLevel="0" collapsed="false">
      <c r="A12149" s="0" t="n">
        <v>202506</v>
      </c>
      <c r="B12149" s="0" t="n">
        <v>202507</v>
      </c>
      <c r="C12149" s="37" t="s">
        <v>184</v>
      </c>
      <c r="D12149" s="37" t="s">
        <v>147</v>
      </c>
      <c r="E12149" s="0" t="n">
        <v>2</v>
      </c>
      <c r="F12149" s="38" t="s">
        <v>70</v>
      </c>
      <c r="G12149" s="37" t="s">
        <v>378</v>
      </c>
      <c r="H12149" s="0" t="n">
        <v>808413</v>
      </c>
      <c r="I12149" s="0" t="n">
        <v>839056</v>
      </c>
      <c r="J12149" s="0" t="n">
        <v>118623</v>
      </c>
    </row>
    <row r="12150" customFormat="false" ht="15" hidden="false" customHeight="false" outlineLevel="0" collapsed="false">
      <c r="A12150" s="0" t="n">
        <v>202506</v>
      </c>
      <c r="B12150" s="0" t="n">
        <v>202507</v>
      </c>
      <c r="C12150" s="37" t="s">
        <v>98</v>
      </c>
      <c r="D12150" s="37" t="s">
        <v>320</v>
      </c>
      <c r="E12150" s="0" t="n">
        <v>2</v>
      </c>
      <c r="F12150" s="38" t="s">
        <v>70</v>
      </c>
      <c r="G12150" s="37" t="s">
        <v>379</v>
      </c>
      <c r="H12150" s="0" t="n">
        <v>567614</v>
      </c>
      <c r="I12150" s="0" t="n">
        <v>175441</v>
      </c>
      <c r="J12150" s="0" t="n">
        <v>-17021</v>
      </c>
    </row>
    <row r="12151" customFormat="false" ht="15" hidden="false" customHeight="false" outlineLevel="0" collapsed="false">
      <c r="A12151" s="0" t="n">
        <v>202506</v>
      </c>
      <c r="B12151" s="0" t="n">
        <v>202507</v>
      </c>
      <c r="C12151" s="37" t="s">
        <v>112</v>
      </c>
      <c r="D12151" s="37" t="s">
        <v>380</v>
      </c>
      <c r="E12151" s="0" t="n">
        <v>2</v>
      </c>
      <c r="F12151" s="38" t="s">
        <v>70</v>
      </c>
      <c r="G12151" s="37" t="s">
        <v>381</v>
      </c>
      <c r="H12151" s="0" t="n">
        <v>66068</v>
      </c>
      <c r="I12151" s="0" t="n">
        <v>31219</v>
      </c>
      <c r="J12151" s="0" t="n">
        <v>830</v>
      </c>
    </row>
    <row r="12152" customFormat="false" ht="15" hidden="false" customHeight="false" outlineLevel="0" collapsed="false">
      <c r="A12152" s="0" t="n">
        <v>202506</v>
      </c>
      <c r="B12152" s="0" t="n">
        <v>202507</v>
      </c>
      <c r="C12152" s="37" t="s">
        <v>106</v>
      </c>
      <c r="D12152" s="37" t="s">
        <v>120</v>
      </c>
      <c r="E12152" s="0" t="n">
        <v>2</v>
      </c>
      <c r="F12152" s="38" t="s">
        <v>70</v>
      </c>
      <c r="G12152" s="37" t="s">
        <v>382</v>
      </c>
      <c r="H12152" s="0" t="n">
        <v>216912</v>
      </c>
      <c r="I12152" s="0" t="n">
        <v>87381</v>
      </c>
      <c r="J12152" s="0" t="n">
        <v>24718</v>
      </c>
    </row>
    <row r="12153" customFormat="false" ht="15" hidden="false" customHeight="false" outlineLevel="0" collapsed="false">
      <c r="A12153" s="0" t="n">
        <v>202506</v>
      </c>
      <c r="B12153" s="0" t="n">
        <v>202507</v>
      </c>
      <c r="C12153" s="37" t="s">
        <v>112</v>
      </c>
      <c r="D12153" s="37" t="s">
        <v>383</v>
      </c>
      <c r="E12153" s="0" t="n">
        <v>2</v>
      </c>
      <c r="F12153" s="38" t="s">
        <v>70</v>
      </c>
      <c r="G12153" s="37" t="s">
        <v>384</v>
      </c>
      <c r="H12153" s="0" t="n">
        <v>202734</v>
      </c>
      <c r="I12153" s="0" t="n">
        <v>77639</v>
      </c>
      <c r="J12153" s="0" t="n">
        <v>11188</v>
      </c>
    </row>
    <row r="12154" customFormat="false" ht="15" hidden="false" customHeight="false" outlineLevel="0" collapsed="false">
      <c r="A12154" s="0" t="n">
        <v>202506</v>
      </c>
      <c r="B12154" s="0" t="n">
        <v>202507</v>
      </c>
      <c r="C12154" s="37" t="s">
        <v>184</v>
      </c>
      <c r="D12154" s="37" t="s">
        <v>385</v>
      </c>
      <c r="E12154" s="0" t="n">
        <v>2</v>
      </c>
      <c r="F12154" s="38" t="s">
        <v>70</v>
      </c>
      <c r="G12154" s="37" t="s">
        <v>386</v>
      </c>
      <c r="H12154" s="0" t="n">
        <v>69276</v>
      </c>
      <c r="I12154" s="0" t="n">
        <v>21753</v>
      </c>
      <c r="J12154" s="0" t="n">
        <v>1096</v>
      </c>
    </row>
    <row r="12155" customFormat="false" ht="15" hidden="false" customHeight="false" outlineLevel="0" collapsed="false">
      <c r="A12155" s="0" t="n">
        <v>202506</v>
      </c>
      <c r="B12155" s="0" t="n">
        <v>202507</v>
      </c>
      <c r="C12155" s="37" t="s">
        <v>98</v>
      </c>
      <c r="D12155" s="37" t="s">
        <v>387</v>
      </c>
      <c r="E12155" s="0" t="n">
        <v>2</v>
      </c>
      <c r="F12155" s="38" t="s">
        <v>70</v>
      </c>
      <c r="G12155" s="37" t="s">
        <v>388</v>
      </c>
      <c r="H12155" s="0" t="n">
        <v>375037</v>
      </c>
      <c r="I12155" s="0" t="n">
        <v>101850</v>
      </c>
      <c r="J12155" s="0" t="n">
        <v>-1908</v>
      </c>
    </row>
    <row r="12156" customFormat="false" ht="15" hidden="false" customHeight="false" outlineLevel="0" collapsed="false">
      <c r="A12156" s="0" t="n">
        <v>202506</v>
      </c>
      <c r="B12156" s="0" t="n">
        <v>202507</v>
      </c>
      <c r="C12156" s="37" t="s">
        <v>115</v>
      </c>
      <c r="D12156" s="37" t="s">
        <v>389</v>
      </c>
      <c r="E12156" s="0" t="n">
        <v>2</v>
      </c>
      <c r="F12156" s="38" t="s">
        <v>70</v>
      </c>
      <c r="G12156" s="37" t="s">
        <v>390</v>
      </c>
      <c r="H12156" s="0" t="n">
        <v>6717769</v>
      </c>
      <c r="I12156" s="0" t="n">
        <v>1983536</v>
      </c>
      <c r="J12156" s="0" t="n">
        <v>378409</v>
      </c>
    </row>
    <row r="12157" customFormat="false" ht="15" hidden="false" customHeight="false" outlineLevel="0" collapsed="false">
      <c r="A12157" s="0" t="n">
        <v>202506</v>
      </c>
      <c r="B12157" s="0" t="n">
        <v>202507</v>
      </c>
      <c r="C12157" s="37" t="s">
        <v>124</v>
      </c>
      <c r="D12157" s="37" t="s">
        <v>391</v>
      </c>
      <c r="E12157" s="0" t="n">
        <v>2</v>
      </c>
      <c r="F12157" s="38" t="s">
        <v>70</v>
      </c>
      <c r="G12157" s="37" t="s">
        <v>392</v>
      </c>
      <c r="H12157" s="0" t="n">
        <v>1803980</v>
      </c>
      <c r="I12157" s="0" t="n">
        <v>988620</v>
      </c>
      <c r="J12157" s="0" t="n">
        <v>230613</v>
      </c>
    </row>
    <row r="12158" customFormat="false" ht="15" hidden="false" customHeight="false" outlineLevel="0" collapsed="false">
      <c r="A12158" s="0" t="n">
        <v>202506</v>
      </c>
      <c r="B12158" s="0" t="n">
        <v>202507</v>
      </c>
      <c r="C12158" s="37" t="s">
        <v>197</v>
      </c>
      <c r="D12158" s="37" t="s">
        <v>393</v>
      </c>
      <c r="E12158" s="0" t="n">
        <v>2</v>
      </c>
      <c r="F12158" s="38" t="s">
        <v>70</v>
      </c>
      <c r="G12158" s="37" t="s">
        <v>394</v>
      </c>
      <c r="H12158" s="0" t="n">
        <v>8019011</v>
      </c>
      <c r="I12158" s="0" t="n">
        <v>5618701</v>
      </c>
      <c r="J12158" s="0" t="n">
        <v>-195906</v>
      </c>
    </row>
    <row r="12159" customFormat="false" ht="15" hidden="false" customHeight="false" outlineLevel="0" collapsed="false">
      <c r="A12159" s="0" t="n">
        <v>202506</v>
      </c>
      <c r="B12159" s="0" t="n">
        <v>202507</v>
      </c>
      <c r="C12159" s="37" t="s">
        <v>136</v>
      </c>
      <c r="D12159" s="37" t="s">
        <v>245</v>
      </c>
      <c r="E12159" s="0" t="n">
        <v>2</v>
      </c>
      <c r="F12159" s="38" t="s">
        <v>70</v>
      </c>
      <c r="G12159" s="37" t="s">
        <v>395</v>
      </c>
      <c r="H12159" s="0" t="n">
        <v>2434907</v>
      </c>
      <c r="I12159" s="0" t="n">
        <v>1233394</v>
      </c>
      <c r="J12159" s="0" t="n">
        <v>-31337</v>
      </c>
    </row>
    <row r="12160" customFormat="false" ht="15" hidden="false" customHeight="false" outlineLevel="0" collapsed="false">
      <c r="A12160" s="0" t="n">
        <v>202506</v>
      </c>
      <c r="B12160" s="0" t="n">
        <v>202507</v>
      </c>
      <c r="C12160" s="37" t="s">
        <v>158</v>
      </c>
      <c r="D12160" s="37" t="s">
        <v>396</v>
      </c>
      <c r="E12160" s="0" t="n">
        <v>2</v>
      </c>
      <c r="F12160" s="38" t="s">
        <v>70</v>
      </c>
      <c r="G12160" s="37" t="s">
        <v>397</v>
      </c>
      <c r="H12160" s="0" t="n">
        <v>2961481</v>
      </c>
      <c r="I12160" s="0" t="n">
        <v>1431016</v>
      </c>
      <c r="J12160" s="0" t="n">
        <v>154378</v>
      </c>
    </row>
    <row r="12161" customFormat="false" ht="15" hidden="false" customHeight="false" outlineLevel="0" collapsed="false">
      <c r="A12161" s="0" t="n">
        <v>202506</v>
      </c>
      <c r="B12161" s="0" t="n">
        <v>202507</v>
      </c>
      <c r="C12161" s="37" t="s">
        <v>136</v>
      </c>
      <c r="D12161" s="37" t="s">
        <v>398</v>
      </c>
      <c r="E12161" s="0" t="n">
        <v>2</v>
      </c>
      <c r="F12161" s="38" t="s">
        <v>70</v>
      </c>
      <c r="G12161" s="37" t="s">
        <v>399</v>
      </c>
      <c r="H12161" s="0" t="n">
        <v>418347</v>
      </c>
      <c r="I12161" s="0" t="n">
        <v>349379</v>
      </c>
      <c r="J12161" s="0" t="n">
        <v>40957</v>
      </c>
    </row>
    <row r="12162" customFormat="false" ht="15" hidden="false" customHeight="false" outlineLevel="0" collapsed="false">
      <c r="A12162" s="0" t="n">
        <v>202506</v>
      </c>
      <c r="B12162" s="0" t="n">
        <v>202507</v>
      </c>
      <c r="C12162" s="37" t="s">
        <v>95</v>
      </c>
      <c r="D12162" s="37" t="s">
        <v>367</v>
      </c>
      <c r="E12162" s="0" t="n">
        <v>2</v>
      </c>
      <c r="F12162" s="38" t="s">
        <v>70</v>
      </c>
      <c r="G12162" s="37" t="s">
        <v>400</v>
      </c>
      <c r="H12162" s="0" t="n">
        <v>2448859</v>
      </c>
      <c r="I12162" s="0" t="n">
        <v>960979</v>
      </c>
      <c r="J12162" s="0" t="n">
        <v>123272</v>
      </c>
    </row>
    <row r="12163" customFormat="false" ht="15" hidden="false" customHeight="false" outlineLevel="0" collapsed="false">
      <c r="A12163" s="0" t="n">
        <v>202506</v>
      </c>
      <c r="B12163" s="0" t="n">
        <v>202507</v>
      </c>
      <c r="C12163" s="37" t="s">
        <v>149</v>
      </c>
      <c r="D12163" s="37" t="s">
        <v>401</v>
      </c>
      <c r="E12163" s="0" t="n">
        <v>2</v>
      </c>
      <c r="F12163" s="38" t="s">
        <v>70</v>
      </c>
      <c r="G12163" s="37" t="s">
        <v>402</v>
      </c>
      <c r="H12163" s="0" t="n">
        <v>3633896</v>
      </c>
      <c r="I12163" s="0" t="n">
        <v>3134983</v>
      </c>
      <c r="J12163" s="0" t="n">
        <v>828692</v>
      </c>
    </row>
    <row r="12164" customFormat="false" ht="15" hidden="false" customHeight="false" outlineLevel="0" collapsed="false">
      <c r="A12164" s="0" t="n">
        <v>202506</v>
      </c>
      <c r="B12164" s="0" t="n">
        <v>202507</v>
      </c>
      <c r="C12164" s="37" t="s">
        <v>95</v>
      </c>
      <c r="D12164" s="37" t="s">
        <v>159</v>
      </c>
      <c r="E12164" s="0" t="n">
        <v>2</v>
      </c>
      <c r="F12164" s="38" t="s">
        <v>70</v>
      </c>
      <c r="G12164" s="37" t="s">
        <v>403</v>
      </c>
      <c r="H12164" s="0" t="n">
        <v>730835</v>
      </c>
      <c r="I12164" s="0" t="n">
        <v>177184</v>
      </c>
      <c r="J12164" s="0" t="n">
        <v>-3038</v>
      </c>
    </row>
    <row r="12165" customFormat="false" ht="15" hidden="false" customHeight="false" outlineLevel="0" collapsed="false">
      <c r="A12165" s="0" t="n">
        <v>202506</v>
      </c>
      <c r="B12165" s="0" t="n">
        <v>202507</v>
      </c>
      <c r="C12165" s="37" t="s">
        <v>197</v>
      </c>
      <c r="D12165" s="37" t="s">
        <v>198</v>
      </c>
      <c r="E12165" s="0" t="n">
        <v>2</v>
      </c>
      <c r="F12165" s="38" t="s">
        <v>70</v>
      </c>
      <c r="G12165" s="37" t="s">
        <v>404</v>
      </c>
      <c r="H12165" s="0" t="n">
        <v>3599807</v>
      </c>
      <c r="I12165" s="0" t="n">
        <v>4140501</v>
      </c>
      <c r="J12165" s="0" t="n">
        <v>347743</v>
      </c>
    </row>
    <row r="12166" customFormat="false" ht="15" hidden="false" customHeight="false" outlineLevel="0" collapsed="false">
      <c r="A12166" s="0" t="n">
        <v>202506</v>
      </c>
      <c r="B12166" s="0" t="n">
        <v>202507</v>
      </c>
      <c r="C12166" s="37" t="s">
        <v>136</v>
      </c>
      <c r="D12166" s="37" t="s">
        <v>134</v>
      </c>
      <c r="E12166" s="0" t="n">
        <v>2</v>
      </c>
      <c r="F12166" s="38" t="s">
        <v>70</v>
      </c>
      <c r="G12166" s="37" t="s">
        <v>405</v>
      </c>
      <c r="H12166" s="0" t="n">
        <v>2785085</v>
      </c>
      <c r="I12166" s="0" t="n">
        <v>2119502</v>
      </c>
      <c r="J12166" s="0" t="n">
        <v>322417</v>
      </c>
    </row>
    <row r="12167" customFormat="false" ht="15" hidden="false" customHeight="false" outlineLevel="0" collapsed="false">
      <c r="A12167" s="0" t="n">
        <v>202506</v>
      </c>
      <c r="B12167" s="0" t="n">
        <v>202507</v>
      </c>
      <c r="C12167" s="37" t="s">
        <v>152</v>
      </c>
      <c r="D12167" s="37" t="s">
        <v>132</v>
      </c>
      <c r="E12167" s="0" t="n">
        <v>2</v>
      </c>
      <c r="F12167" s="38" t="s">
        <v>70</v>
      </c>
      <c r="G12167" s="37" t="s">
        <v>406</v>
      </c>
      <c r="H12167" s="0" t="n">
        <v>612313</v>
      </c>
      <c r="I12167" s="0" t="n">
        <v>168309</v>
      </c>
      <c r="J12167" s="0" t="n">
        <v>25422</v>
      </c>
    </row>
    <row r="12168" customFormat="false" ht="15" hidden="false" customHeight="false" outlineLevel="0" collapsed="false">
      <c r="A12168" s="0" t="n">
        <v>202506</v>
      </c>
      <c r="B12168" s="0" t="n">
        <v>202507</v>
      </c>
      <c r="C12168" s="37" t="s">
        <v>178</v>
      </c>
      <c r="D12168" s="37" t="s">
        <v>391</v>
      </c>
      <c r="E12168" s="0" t="n">
        <v>2</v>
      </c>
      <c r="F12168" s="38" t="s">
        <v>70</v>
      </c>
      <c r="G12168" s="37" t="s">
        <v>407</v>
      </c>
      <c r="H12168" s="0" t="n">
        <v>356570</v>
      </c>
      <c r="I12168" s="0" t="n">
        <v>92322</v>
      </c>
      <c r="J12168" s="0" t="n">
        <v>1405</v>
      </c>
    </row>
    <row r="12169" customFormat="false" ht="15" hidden="false" customHeight="false" outlineLevel="0" collapsed="false">
      <c r="A12169" s="0" t="n">
        <v>202506</v>
      </c>
      <c r="B12169" s="0" t="n">
        <v>202507</v>
      </c>
      <c r="C12169" s="37" t="s">
        <v>115</v>
      </c>
      <c r="D12169" s="37" t="s">
        <v>241</v>
      </c>
      <c r="E12169" s="0" t="n">
        <v>2</v>
      </c>
      <c r="F12169" s="38" t="s">
        <v>70</v>
      </c>
      <c r="G12169" s="37" t="s">
        <v>408</v>
      </c>
      <c r="H12169" s="0" t="n">
        <v>392799</v>
      </c>
      <c r="I12169" s="0" t="n">
        <v>114270</v>
      </c>
      <c r="J12169" s="0" t="n">
        <v>2190</v>
      </c>
    </row>
    <row r="12170" customFormat="false" ht="15" hidden="false" customHeight="false" outlineLevel="0" collapsed="false">
      <c r="A12170" s="0" t="n">
        <v>202506</v>
      </c>
      <c r="B12170" s="0" t="n">
        <v>202507</v>
      </c>
      <c r="C12170" s="37" t="s">
        <v>197</v>
      </c>
      <c r="D12170" s="37" t="s">
        <v>292</v>
      </c>
      <c r="E12170" s="0" t="n">
        <v>2</v>
      </c>
      <c r="F12170" s="38" t="s">
        <v>70</v>
      </c>
      <c r="G12170" s="37" t="s">
        <v>409</v>
      </c>
      <c r="H12170" s="0" t="n">
        <v>1284083</v>
      </c>
      <c r="I12170" s="0" t="n">
        <v>561339</v>
      </c>
      <c r="J12170" s="0" t="n">
        <v>19129</v>
      </c>
    </row>
    <row r="12171" customFormat="false" ht="15" hidden="false" customHeight="false" outlineLevel="0" collapsed="false">
      <c r="A12171" s="0" t="n">
        <v>202506</v>
      </c>
      <c r="B12171" s="0" t="n">
        <v>202507</v>
      </c>
      <c r="C12171" s="37" t="s">
        <v>112</v>
      </c>
      <c r="D12171" s="37" t="s">
        <v>116</v>
      </c>
      <c r="E12171" s="0" t="n">
        <v>2</v>
      </c>
      <c r="F12171" s="38" t="s">
        <v>70</v>
      </c>
      <c r="G12171" s="37" t="s">
        <v>410</v>
      </c>
      <c r="H12171" s="0" t="n">
        <v>1023155</v>
      </c>
      <c r="I12171" s="0" t="n">
        <v>681092</v>
      </c>
      <c r="J12171" s="0" t="n">
        <v>170508</v>
      </c>
    </row>
    <row r="12172" customFormat="false" ht="15" hidden="false" customHeight="false" outlineLevel="0" collapsed="false">
      <c r="A12172" s="0" t="n">
        <v>202506</v>
      </c>
      <c r="B12172" s="0" t="n">
        <v>202507</v>
      </c>
      <c r="C12172" s="37" t="s">
        <v>106</v>
      </c>
      <c r="D12172" s="37" t="s">
        <v>181</v>
      </c>
      <c r="E12172" s="0" t="n">
        <v>2</v>
      </c>
      <c r="F12172" s="38" t="s">
        <v>70</v>
      </c>
      <c r="G12172" s="37" t="s">
        <v>411</v>
      </c>
      <c r="H12172" s="0" t="n">
        <v>457187</v>
      </c>
      <c r="I12172" s="0" t="n">
        <v>551462</v>
      </c>
      <c r="J12172" s="0" t="n">
        <v>-9842</v>
      </c>
    </row>
    <row r="12173" customFormat="false" ht="15" hidden="false" customHeight="false" outlineLevel="0" collapsed="false">
      <c r="A12173" s="0" t="n">
        <v>202506</v>
      </c>
      <c r="B12173" s="0" t="n">
        <v>202507</v>
      </c>
      <c r="C12173" s="37" t="s">
        <v>112</v>
      </c>
      <c r="D12173" s="37" t="s">
        <v>412</v>
      </c>
      <c r="E12173" s="0" t="n">
        <v>2</v>
      </c>
      <c r="F12173" s="38" t="s">
        <v>70</v>
      </c>
      <c r="G12173" s="37" t="s">
        <v>413</v>
      </c>
      <c r="H12173" s="0" t="n">
        <v>1086500</v>
      </c>
      <c r="I12173" s="0" t="n">
        <v>698496</v>
      </c>
      <c r="J12173" s="0" t="n">
        <v>33227</v>
      </c>
    </row>
    <row r="12174" customFormat="false" ht="15" hidden="false" customHeight="false" outlineLevel="0" collapsed="false">
      <c r="A12174" s="0" t="n">
        <v>202506</v>
      </c>
      <c r="B12174" s="0" t="n">
        <v>202507</v>
      </c>
      <c r="C12174" s="37" t="s">
        <v>115</v>
      </c>
      <c r="D12174" s="37" t="s">
        <v>414</v>
      </c>
      <c r="E12174" s="0" t="n">
        <v>2</v>
      </c>
      <c r="F12174" s="38" t="s">
        <v>70</v>
      </c>
      <c r="G12174" s="37" t="s">
        <v>415</v>
      </c>
      <c r="H12174" s="0" t="n">
        <v>2932230</v>
      </c>
      <c r="I12174" s="0" t="n">
        <v>916196</v>
      </c>
      <c r="J12174" s="0" t="n">
        <v>144342</v>
      </c>
    </row>
    <row r="12175" customFormat="false" ht="15" hidden="false" customHeight="false" outlineLevel="0" collapsed="false">
      <c r="A12175" s="0" t="n">
        <v>202506</v>
      </c>
      <c r="B12175" s="0" t="n">
        <v>202507</v>
      </c>
      <c r="C12175" s="37" t="s">
        <v>184</v>
      </c>
      <c r="D12175" s="37" t="s">
        <v>231</v>
      </c>
      <c r="E12175" s="0" t="n">
        <v>2</v>
      </c>
      <c r="F12175" s="38" t="s">
        <v>70</v>
      </c>
      <c r="G12175" s="37" t="s">
        <v>416</v>
      </c>
      <c r="H12175" s="0" t="n">
        <v>2887590</v>
      </c>
      <c r="I12175" s="0" t="n">
        <v>1331300</v>
      </c>
      <c r="J12175" s="0" t="n">
        <v>-38450</v>
      </c>
    </row>
    <row r="12176" customFormat="false" ht="15" hidden="false" customHeight="false" outlineLevel="0" collapsed="false">
      <c r="A12176" s="0" t="n">
        <v>202506</v>
      </c>
      <c r="B12176" s="0" t="n">
        <v>202507</v>
      </c>
      <c r="C12176" s="37" t="s">
        <v>115</v>
      </c>
      <c r="D12176" s="37" t="s">
        <v>364</v>
      </c>
      <c r="E12176" s="0" t="n">
        <v>2</v>
      </c>
      <c r="F12176" s="38" t="s">
        <v>70</v>
      </c>
      <c r="G12176" s="37" t="s">
        <v>417</v>
      </c>
      <c r="H12176" s="0" t="n">
        <v>8156711</v>
      </c>
      <c r="I12176" s="0" t="n">
        <v>7234373</v>
      </c>
      <c r="J12176" s="0" t="n">
        <v>765410</v>
      </c>
    </row>
    <row r="12177" customFormat="false" ht="15" hidden="false" customHeight="false" outlineLevel="0" collapsed="false">
      <c r="A12177" s="0" t="n">
        <v>202506</v>
      </c>
      <c r="B12177" s="0" t="n">
        <v>202507</v>
      </c>
      <c r="C12177" s="37" t="s">
        <v>184</v>
      </c>
      <c r="D12177" s="37" t="s">
        <v>320</v>
      </c>
      <c r="E12177" s="0" t="n">
        <v>2</v>
      </c>
      <c r="F12177" s="38" t="s">
        <v>70</v>
      </c>
      <c r="G12177" s="37" t="s">
        <v>418</v>
      </c>
      <c r="H12177" s="0" t="n">
        <v>5567084</v>
      </c>
      <c r="I12177" s="0" t="n">
        <v>4511556</v>
      </c>
      <c r="J12177" s="0" t="n">
        <v>-496060</v>
      </c>
    </row>
    <row r="12178" customFormat="false" ht="15" hidden="false" customHeight="false" outlineLevel="0" collapsed="false">
      <c r="A12178" s="0" t="n">
        <v>202506</v>
      </c>
      <c r="B12178" s="0" t="n">
        <v>202507</v>
      </c>
      <c r="C12178" s="37" t="s">
        <v>197</v>
      </c>
      <c r="D12178" s="37" t="s">
        <v>174</v>
      </c>
      <c r="E12178" s="0" t="n">
        <v>2</v>
      </c>
      <c r="F12178" s="38" t="s">
        <v>70</v>
      </c>
      <c r="G12178" s="37" t="s">
        <v>419</v>
      </c>
      <c r="H12178" s="0" t="n">
        <v>294226</v>
      </c>
      <c r="I12178" s="0" t="n">
        <v>156334</v>
      </c>
      <c r="J12178" s="0" t="n">
        <v>15518</v>
      </c>
    </row>
    <row r="12179" customFormat="false" ht="15" hidden="false" customHeight="false" outlineLevel="0" collapsed="false">
      <c r="A12179" s="0" t="n">
        <v>202506</v>
      </c>
      <c r="B12179" s="0" t="n">
        <v>202507</v>
      </c>
      <c r="C12179" s="37" t="s">
        <v>106</v>
      </c>
      <c r="D12179" s="37" t="s">
        <v>420</v>
      </c>
      <c r="E12179" s="0" t="n">
        <v>2</v>
      </c>
      <c r="F12179" s="38" t="s">
        <v>70</v>
      </c>
      <c r="G12179" s="37" t="s">
        <v>421</v>
      </c>
      <c r="H12179" s="0" t="n">
        <v>10851021</v>
      </c>
      <c r="I12179" s="0" t="n">
        <v>876256</v>
      </c>
      <c r="J12179" s="0" t="n">
        <v>74690</v>
      </c>
    </row>
    <row r="12180" customFormat="false" ht="15" hidden="false" customHeight="false" outlineLevel="0" collapsed="false">
      <c r="A12180" s="0" t="n">
        <v>202506</v>
      </c>
      <c r="B12180" s="0" t="n">
        <v>202507</v>
      </c>
      <c r="C12180" s="37" t="s">
        <v>109</v>
      </c>
      <c r="D12180" s="37" t="s">
        <v>107</v>
      </c>
      <c r="E12180" s="0" t="n">
        <v>2</v>
      </c>
      <c r="F12180" s="38" t="s">
        <v>70</v>
      </c>
      <c r="G12180" s="37" t="s">
        <v>422</v>
      </c>
      <c r="H12180" s="0" t="n">
        <v>636302</v>
      </c>
      <c r="I12180" s="0" t="n">
        <v>483559</v>
      </c>
      <c r="J12180" s="0" t="n">
        <v>46596</v>
      </c>
    </row>
    <row r="12181" customFormat="false" ht="15" hidden="false" customHeight="false" outlineLevel="0" collapsed="false">
      <c r="A12181" s="0" t="n">
        <v>202506</v>
      </c>
      <c r="B12181" s="0" t="n">
        <v>202507</v>
      </c>
      <c r="C12181" s="37" t="s">
        <v>184</v>
      </c>
      <c r="D12181" s="37" t="s">
        <v>423</v>
      </c>
      <c r="E12181" s="0" t="n">
        <v>2</v>
      </c>
      <c r="F12181" s="38" t="s">
        <v>70</v>
      </c>
      <c r="G12181" s="37" t="s">
        <v>424</v>
      </c>
      <c r="H12181" s="0" t="n">
        <v>4573271</v>
      </c>
      <c r="I12181" s="0" t="n">
        <v>3569042</v>
      </c>
      <c r="J12181" s="0" t="n">
        <v>-24602</v>
      </c>
    </row>
    <row r="12182" customFormat="false" ht="15" hidden="false" customHeight="false" outlineLevel="0" collapsed="false">
      <c r="A12182" s="0" t="n">
        <v>202506</v>
      </c>
      <c r="B12182" s="0" t="n">
        <v>202507</v>
      </c>
      <c r="C12182" s="37" t="s">
        <v>106</v>
      </c>
      <c r="D12182" s="37" t="s">
        <v>425</v>
      </c>
      <c r="E12182" s="0" t="n">
        <v>2</v>
      </c>
      <c r="F12182" s="38" t="s">
        <v>70</v>
      </c>
      <c r="G12182" s="37" t="s">
        <v>426</v>
      </c>
      <c r="H12182" s="0" t="n">
        <v>1317416</v>
      </c>
      <c r="I12182" s="0" t="n">
        <v>594704</v>
      </c>
      <c r="J12182" s="0" t="n">
        <v>61119</v>
      </c>
    </row>
    <row r="12183" customFormat="false" ht="15" hidden="false" customHeight="false" outlineLevel="0" collapsed="false">
      <c r="A12183" s="0" t="n">
        <v>202506</v>
      </c>
      <c r="B12183" s="0" t="n">
        <v>202507</v>
      </c>
      <c r="C12183" s="37" t="s">
        <v>152</v>
      </c>
      <c r="D12183" s="37" t="s">
        <v>214</v>
      </c>
      <c r="E12183" s="0" t="n">
        <v>2</v>
      </c>
      <c r="F12183" s="38" t="s">
        <v>70</v>
      </c>
      <c r="G12183" s="37" t="s">
        <v>427</v>
      </c>
      <c r="H12183" s="0" t="n">
        <v>1083358</v>
      </c>
      <c r="I12183" s="0" t="n">
        <v>764543</v>
      </c>
      <c r="J12183" s="0" t="n">
        <v>58178</v>
      </c>
    </row>
    <row r="12184" customFormat="false" ht="15" hidden="false" customHeight="false" outlineLevel="0" collapsed="false">
      <c r="A12184" s="0" t="n">
        <v>202506</v>
      </c>
      <c r="B12184" s="0" t="n">
        <v>202507</v>
      </c>
      <c r="C12184" s="37" t="s">
        <v>101</v>
      </c>
      <c r="D12184" s="37" t="s">
        <v>251</v>
      </c>
      <c r="E12184" s="0" t="n">
        <v>2</v>
      </c>
      <c r="F12184" s="38" t="s">
        <v>70</v>
      </c>
      <c r="G12184" s="37" t="s">
        <v>428</v>
      </c>
      <c r="H12184" s="0" t="n">
        <v>158997</v>
      </c>
      <c r="I12184" s="0" t="n">
        <v>39298</v>
      </c>
      <c r="J12184" s="0" t="n">
        <v>8249</v>
      </c>
    </row>
    <row r="12185" customFormat="false" ht="15" hidden="false" customHeight="false" outlineLevel="0" collapsed="false">
      <c r="A12185" s="0" t="n">
        <v>202506</v>
      </c>
      <c r="B12185" s="0" t="n">
        <v>202507</v>
      </c>
      <c r="C12185" s="37" t="s">
        <v>115</v>
      </c>
      <c r="D12185" s="37" t="s">
        <v>200</v>
      </c>
      <c r="E12185" s="0" t="n">
        <v>2</v>
      </c>
      <c r="F12185" s="38" t="s">
        <v>70</v>
      </c>
      <c r="G12185" s="37" t="s">
        <v>429</v>
      </c>
      <c r="H12185" s="0" t="n">
        <v>1216016</v>
      </c>
      <c r="I12185" s="0" t="n">
        <v>886867</v>
      </c>
      <c r="J12185" s="0" t="n">
        <v>127517</v>
      </c>
    </row>
    <row r="12186" customFormat="false" ht="15" hidden="false" customHeight="false" outlineLevel="0" collapsed="false">
      <c r="A12186" s="0" t="n">
        <v>202506</v>
      </c>
      <c r="B12186" s="0" t="n">
        <v>202507</v>
      </c>
      <c r="C12186" s="37" t="s">
        <v>124</v>
      </c>
      <c r="D12186" s="37" t="s">
        <v>430</v>
      </c>
      <c r="E12186" s="0" t="n">
        <v>2</v>
      </c>
      <c r="F12186" s="38" t="s">
        <v>70</v>
      </c>
      <c r="G12186" s="37" t="s">
        <v>431</v>
      </c>
      <c r="H12186" s="0" t="n">
        <v>232908</v>
      </c>
      <c r="I12186" s="0" t="n">
        <v>87686</v>
      </c>
      <c r="J12186" s="0" t="n">
        <v>-5691</v>
      </c>
    </row>
    <row r="12187" customFormat="false" ht="15" hidden="false" customHeight="false" outlineLevel="0" collapsed="false">
      <c r="A12187" s="0" t="n">
        <v>202506</v>
      </c>
      <c r="B12187" s="0" t="n">
        <v>202507</v>
      </c>
      <c r="C12187" s="37" t="s">
        <v>197</v>
      </c>
      <c r="D12187" s="37" t="s">
        <v>243</v>
      </c>
      <c r="E12187" s="0" t="n">
        <v>2</v>
      </c>
      <c r="F12187" s="38" t="s">
        <v>70</v>
      </c>
      <c r="G12187" s="37" t="s">
        <v>432</v>
      </c>
      <c r="H12187" s="0" t="n">
        <v>4640641</v>
      </c>
      <c r="I12187" s="0" t="n">
        <v>2104250</v>
      </c>
      <c r="J12187" s="0" t="n">
        <v>-6857</v>
      </c>
    </row>
    <row r="12188" customFormat="false" ht="15" hidden="false" customHeight="false" outlineLevel="0" collapsed="false">
      <c r="A12188" s="0" t="n">
        <v>202506</v>
      </c>
      <c r="B12188" s="0" t="n">
        <v>202507</v>
      </c>
      <c r="C12188" s="37" t="s">
        <v>136</v>
      </c>
      <c r="D12188" s="37" t="s">
        <v>389</v>
      </c>
      <c r="E12188" s="0" t="n">
        <v>2</v>
      </c>
      <c r="F12188" s="38" t="s">
        <v>70</v>
      </c>
      <c r="G12188" s="37" t="s">
        <v>433</v>
      </c>
      <c r="H12188" s="0" t="n">
        <v>7666846</v>
      </c>
      <c r="I12188" s="0" t="n">
        <v>5698505</v>
      </c>
      <c r="J12188" s="0" t="n">
        <v>104649</v>
      </c>
    </row>
    <row r="12189" customFormat="false" ht="15" hidden="false" customHeight="false" outlineLevel="0" collapsed="false">
      <c r="A12189" s="0" t="n">
        <v>202506</v>
      </c>
      <c r="B12189" s="0" t="n">
        <v>202507</v>
      </c>
      <c r="C12189" s="37" t="s">
        <v>197</v>
      </c>
      <c r="D12189" s="37" t="s">
        <v>127</v>
      </c>
      <c r="E12189" s="0" t="n">
        <v>2</v>
      </c>
      <c r="F12189" s="38" t="s">
        <v>70</v>
      </c>
      <c r="G12189" s="37" t="s">
        <v>434</v>
      </c>
      <c r="H12189" s="0" t="n">
        <v>366822</v>
      </c>
      <c r="I12189" s="0" t="n">
        <v>362411</v>
      </c>
      <c r="J12189" s="0" t="n">
        <v>35530</v>
      </c>
    </row>
    <row r="12190" customFormat="false" ht="15" hidden="false" customHeight="false" outlineLevel="0" collapsed="false">
      <c r="A12190" s="0" t="n">
        <v>202506</v>
      </c>
      <c r="B12190" s="0" t="n">
        <v>202507</v>
      </c>
      <c r="C12190" s="37" t="s">
        <v>149</v>
      </c>
      <c r="D12190" s="37" t="s">
        <v>330</v>
      </c>
      <c r="E12190" s="0" t="n">
        <v>2</v>
      </c>
      <c r="F12190" s="38" t="s">
        <v>70</v>
      </c>
      <c r="G12190" s="37" t="s">
        <v>435</v>
      </c>
      <c r="H12190" s="0" t="n">
        <v>1960946</v>
      </c>
      <c r="I12190" s="0" t="n">
        <v>382051</v>
      </c>
      <c r="J12190" s="0" t="n">
        <v>24103</v>
      </c>
    </row>
    <row r="12191" customFormat="false" ht="15" hidden="false" customHeight="false" outlineLevel="0" collapsed="false">
      <c r="A12191" s="0" t="n">
        <v>202506</v>
      </c>
      <c r="B12191" s="0" t="n">
        <v>202507</v>
      </c>
      <c r="C12191" s="37" t="s">
        <v>112</v>
      </c>
      <c r="D12191" s="37" t="s">
        <v>130</v>
      </c>
      <c r="E12191" s="0" t="n">
        <v>2</v>
      </c>
      <c r="F12191" s="38" t="s">
        <v>70</v>
      </c>
      <c r="G12191" s="37" t="s">
        <v>436</v>
      </c>
      <c r="H12191" s="0" t="n">
        <v>598334</v>
      </c>
      <c r="I12191" s="0" t="n">
        <v>251416</v>
      </c>
      <c r="J12191" s="0" t="n">
        <v>15757</v>
      </c>
    </row>
    <row r="12192" customFormat="false" ht="15" hidden="false" customHeight="false" outlineLevel="0" collapsed="false">
      <c r="A12192" s="0" t="n">
        <v>202506</v>
      </c>
      <c r="B12192" s="0" t="n">
        <v>202507</v>
      </c>
      <c r="C12192" s="37" t="s">
        <v>149</v>
      </c>
      <c r="D12192" s="37" t="s">
        <v>396</v>
      </c>
      <c r="E12192" s="0" t="n">
        <v>2</v>
      </c>
      <c r="F12192" s="38" t="s">
        <v>70</v>
      </c>
      <c r="G12192" s="37" t="s">
        <v>437</v>
      </c>
      <c r="H12192" s="0" t="n">
        <v>462799</v>
      </c>
      <c r="I12192" s="0" t="n">
        <v>217842</v>
      </c>
      <c r="J12192" s="0" t="n">
        <v>78809</v>
      </c>
    </row>
    <row r="12193" customFormat="false" ht="15" hidden="false" customHeight="false" outlineLevel="0" collapsed="false">
      <c r="A12193" s="0" t="n">
        <v>202506</v>
      </c>
      <c r="B12193" s="0" t="n">
        <v>202507</v>
      </c>
      <c r="C12193" s="37" t="s">
        <v>98</v>
      </c>
      <c r="D12193" s="37" t="s">
        <v>438</v>
      </c>
      <c r="E12193" s="0" t="n">
        <v>2</v>
      </c>
      <c r="F12193" s="38" t="s">
        <v>70</v>
      </c>
      <c r="G12193" s="37" t="s">
        <v>439</v>
      </c>
      <c r="H12193" s="0" t="n">
        <v>3251160</v>
      </c>
      <c r="I12193" s="0" t="n">
        <v>1171231</v>
      </c>
      <c r="J12193" s="0" t="n">
        <v>33626</v>
      </c>
    </row>
    <row r="12194" customFormat="false" ht="15" hidden="false" customHeight="false" outlineLevel="0" collapsed="false">
      <c r="A12194" s="0" t="n">
        <v>202506</v>
      </c>
      <c r="B12194" s="0" t="n">
        <v>202507</v>
      </c>
      <c r="C12194" s="37" t="s">
        <v>112</v>
      </c>
      <c r="D12194" s="37" t="s">
        <v>372</v>
      </c>
      <c r="E12194" s="0" t="n">
        <v>2</v>
      </c>
      <c r="F12194" s="38" t="s">
        <v>70</v>
      </c>
      <c r="G12194" s="37" t="s">
        <v>440</v>
      </c>
      <c r="H12194" s="0" t="n">
        <v>1239543</v>
      </c>
      <c r="I12194" s="0" t="n">
        <v>425458</v>
      </c>
      <c r="J12194" s="0" t="n">
        <v>93212</v>
      </c>
    </row>
    <row r="12195" customFormat="false" ht="15" hidden="false" customHeight="false" outlineLevel="0" collapsed="false">
      <c r="A12195" s="0" t="n">
        <v>202506</v>
      </c>
      <c r="B12195" s="0" t="n">
        <v>202507</v>
      </c>
      <c r="C12195" s="37" t="s">
        <v>149</v>
      </c>
      <c r="D12195" s="37" t="s">
        <v>425</v>
      </c>
      <c r="E12195" s="0" t="n">
        <v>2</v>
      </c>
      <c r="F12195" s="38" t="s">
        <v>70</v>
      </c>
      <c r="G12195" s="37" t="s">
        <v>441</v>
      </c>
      <c r="H12195" s="0" t="n">
        <v>10366025</v>
      </c>
      <c r="I12195" s="0" t="n">
        <v>5883994</v>
      </c>
      <c r="J12195" s="0" t="n">
        <v>384012</v>
      </c>
    </row>
    <row r="12196" customFormat="false" ht="15" hidden="false" customHeight="false" outlineLevel="0" collapsed="false">
      <c r="A12196" s="0" t="n">
        <v>202506</v>
      </c>
      <c r="B12196" s="0" t="n">
        <v>202507</v>
      </c>
      <c r="C12196" s="37" t="s">
        <v>106</v>
      </c>
      <c r="D12196" s="37" t="s">
        <v>282</v>
      </c>
      <c r="E12196" s="0" t="n">
        <v>2</v>
      </c>
      <c r="F12196" s="38" t="s">
        <v>70</v>
      </c>
      <c r="G12196" s="37" t="s">
        <v>442</v>
      </c>
      <c r="H12196" s="0" t="n">
        <v>659400</v>
      </c>
      <c r="I12196" s="0" t="n">
        <v>185222</v>
      </c>
      <c r="J12196" s="0" t="n">
        <v>-25533</v>
      </c>
    </row>
    <row r="12197" customFormat="false" ht="15" hidden="false" customHeight="false" outlineLevel="0" collapsed="false">
      <c r="A12197" s="0" t="n">
        <v>202506</v>
      </c>
      <c r="B12197" s="0" t="n">
        <v>202507</v>
      </c>
      <c r="C12197" s="37" t="s">
        <v>115</v>
      </c>
      <c r="D12197" s="37" t="s">
        <v>134</v>
      </c>
      <c r="E12197" s="0" t="n">
        <v>2</v>
      </c>
      <c r="F12197" s="38" t="s">
        <v>70</v>
      </c>
      <c r="G12197" s="37" t="s">
        <v>443</v>
      </c>
      <c r="H12197" s="0" t="n">
        <v>4254389</v>
      </c>
      <c r="I12197" s="0" t="n">
        <v>603803</v>
      </c>
      <c r="J12197" s="0" t="n">
        <v>59857</v>
      </c>
    </row>
    <row r="12198" customFormat="false" ht="15" hidden="false" customHeight="false" outlineLevel="0" collapsed="false">
      <c r="A12198" s="0" t="n">
        <v>202506</v>
      </c>
      <c r="B12198" s="0" t="n">
        <v>202507</v>
      </c>
      <c r="C12198" s="37" t="s">
        <v>149</v>
      </c>
      <c r="D12198" s="37" t="s">
        <v>145</v>
      </c>
      <c r="E12198" s="0" t="n">
        <v>2</v>
      </c>
      <c r="F12198" s="38" t="s">
        <v>70</v>
      </c>
      <c r="G12198" s="37" t="s">
        <v>444</v>
      </c>
      <c r="H12198" s="0" t="n">
        <v>1540806</v>
      </c>
      <c r="I12198" s="0" t="n">
        <v>416893</v>
      </c>
      <c r="J12198" s="0" t="n">
        <v>80011</v>
      </c>
    </row>
    <row r="12199" customFormat="false" ht="15" hidden="false" customHeight="false" outlineLevel="0" collapsed="false">
      <c r="A12199" s="0" t="n">
        <v>202506</v>
      </c>
      <c r="B12199" s="0" t="n">
        <v>202507</v>
      </c>
      <c r="C12199" s="37" t="s">
        <v>158</v>
      </c>
      <c r="D12199" s="37" t="s">
        <v>445</v>
      </c>
      <c r="E12199" s="0" t="n">
        <v>2</v>
      </c>
      <c r="F12199" s="38" t="s">
        <v>70</v>
      </c>
      <c r="G12199" s="37" t="s">
        <v>446</v>
      </c>
      <c r="H12199" s="0" t="n">
        <v>2414905</v>
      </c>
      <c r="I12199" s="0" t="n">
        <v>1242690</v>
      </c>
      <c r="J12199" s="0" t="n">
        <v>178133</v>
      </c>
    </row>
    <row r="12200" customFormat="false" ht="15" hidden="false" customHeight="false" outlineLevel="0" collapsed="false">
      <c r="A12200" s="0" t="n">
        <v>202506</v>
      </c>
      <c r="B12200" s="0" t="n">
        <v>202507</v>
      </c>
      <c r="C12200" s="37" t="s">
        <v>112</v>
      </c>
      <c r="D12200" s="37" t="s">
        <v>447</v>
      </c>
      <c r="E12200" s="0" t="n">
        <v>2</v>
      </c>
      <c r="F12200" s="38" t="s">
        <v>70</v>
      </c>
      <c r="G12200" s="37" t="s">
        <v>448</v>
      </c>
      <c r="H12200" s="0" t="n">
        <v>850478</v>
      </c>
      <c r="I12200" s="0" t="n">
        <v>188079</v>
      </c>
      <c r="J12200" s="0" t="n">
        <v>19864</v>
      </c>
    </row>
    <row r="12201" customFormat="false" ht="15" hidden="false" customHeight="false" outlineLevel="0" collapsed="false">
      <c r="A12201" s="0" t="n">
        <v>202506</v>
      </c>
      <c r="B12201" s="0" t="n">
        <v>202507</v>
      </c>
      <c r="C12201" s="37" t="s">
        <v>136</v>
      </c>
      <c r="D12201" s="37" t="s">
        <v>267</v>
      </c>
      <c r="E12201" s="0" t="n">
        <v>2</v>
      </c>
      <c r="F12201" s="38" t="s">
        <v>70</v>
      </c>
      <c r="G12201" s="37" t="s">
        <v>449</v>
      </c>
      <c r="H12201" s="0" t="n">
        <v>994759</v>
      </c>
      <c r="I12201" s="0" t="n">
        <v>246842</v>
      </c>
      <c r="J12201" s="0" t="n">
        <v>20333</v>
      </c>
    </row>
    <row r="12202" customFormat="false" ht="15" hidden="false" customHeight="false" outlineLevel="0" collapsed="false">
      <c r="A12202" s="0" t="n">
        <v>202506</v>
      </c>
      <c r="B12202" s="0" t="n">
        <v>202507</v>
      </c>
      <c r="C12202" s="37" t="s">
        <v>158</v>
      </c>
      <c r="D12202" s="37" t="s">
        <v>450</v>
      </c>
      <c r="E12202" s="0" t="n">
        <v>2</v>
      </c>
      <c r="F12202" s="38" t="s">
        <v>70</v>
      </c>
      <c r="G12202" s="37" t="s">
        <v>451</v>
      </c>
      <c r="H12202" s="0" t="n">
        <v>553359</v>
      </c>
      <c r="I12202" s="0" t="n">
        <v>115929</v>
      </c>
      <c r="J12202" s="0" t="n">
        <v>3540</v>
      </c>
    </row>
    <row r="12203" customFormat="false" ht="15" hidden="false" customHeight="false" outlineLevel="0" collapsed="false">
      <c r="A12203" s="0" t="n">
        <v>202506</v>
      </c>
      <c r="B12203" s="0" t="n">
        <v>202507</v>
      </c>
      <c r="C12203" s="37" t="s">
        <v>112</v>
      </c>
      <c r="D12203" s="37" t="s">
        <v>452</v>
      </c>
      <c r="E12203" s="0" t="n">
        <v>2</v>
      </c>
      <c r="F12203" s="38" t="s">
        <v>70</v>
      </c>
      <c r="G12203" s="37" t="s">
        <v>453</v>
      </c>
      <c r="H12203" s="0" t="n">
        <v>411411</v>
      </c>
      <c r="I12203" s="0" t="n">
        <v>131869</v>
      </c>
      <c r="J12203" s="0" t="n">
        <v>22368</v>
      </c>
    </row>
    <row r="12204" customFormat="false" ht="15" hidden="false" customHeight="false" outlineLevel="0" collapsed="false">
      <c r="A12204" s="0" t="n">
        <v>202506</v>
      </c>
      <c r="B12204" s="0" t="n">
        <v>202507</v>
      </c>
      <c r="C12204" s="37" t="s">
        <v>178</v>
      </c>
      <c r="D12204" s="37" t="s">
        <v>454</v>
      </c>
      <c r="E12204" s="0" t="n">
        <v>2</v>
      </c>
      <c r="F12204" s="38" t="s">
        <v>70</v>
      </c>
      <c r="G12204" s="37" t="s">
        <v>455</v>
      </c>
      <c r="H12204" s="0" t="n">
        <v>2871620</v>
      </c>
      <c r="I12204" s="0" t="n">
        <v>1067787</v>
      </c>
      <c r="J12204" s="0" t="n">
        <v>39059</v>
      </c>
    </row>
    <row r="12205" customFormat="false" ht="15" hidden="false" customHeight="false" outlineLevel="0" collapsed="false">
      <c r="A12205" s="0" t="n">
        <v>202506</v>
      </c>
      <c r="B12205" s="0" t="n">
        <v>202507</v>
      </c>
      <c r="C12205" s="37" t="s">
        <v>115</v>
      </c>
      <c r="D12205" s="37" t="s">
        <v>170</v>
      </c>
      <c r="E12205" s="0" t="n">
        <v>2</v>
      </c>
      <c r="F12205" s="38" t="s">
        <v>70</v>
      </c>
      <c r="G12205" s="37" t="s">
        <v>456</v>
      </c>
      <c r="H12205" s="0" t="n">
        <v>2537354</v>
      </c>
      <c r="I12205" s="0" t="n">
        <v>1774679</v>
      </c>
      <c r="J12205" s="0" t="n">
        <v>28335</v>
      </c>
    </row>
    <row r="12206" customFormat="false" ht="15" hidden="false" customHeight="false" outlineLevel="0" collapsed="false">
      <c r="A12206" s="0" t="n">
        <v>202506</v>
      </c>
      <c r="B12206" s="0" t="n">
        <v>202507</v>
      </c>
      <c r="C12206" s="37" t="s">
        <v>152</v>
      </c>
      <c r="D12206" s="37" t="s">
        <v>350</v>
      </c>
      <c r="E12206" s="0" t="n">
        <v>2</v>
      </c>
      <c r="F12206" s="38" t="s">
        <v>70</v>
      </c>
      <c r="G12206" s="37" t="s">
        <v>457</v>
      </c>
      <c r="H12206" s="0" t="n">
        <v>3731064</v>
      </c>
      <c r="I12206" s="0" t="n">
        <v>2975461</v>
      </c>
      <c r="J12206" s="0" t="n">
        <v>360219</v>
      </c>
    </row>
    <row r="12207" customFormat="false" ht="15" hidden="false" customHeight="false" outlineLevel="0" collapsed="false">
      <c r="A12207" s="0" t="n">
        <v>202506</v>
      </c>
      <c r="B12207" s="0" t="n">
        <v>202507</v>
      </c>
      <c r="C12207" s="37" t="s">
        <v>112</v>
      </c>
      <c r="D12207" s="37" t="s">
        <v>282</v>
      </c>
      <c r="E12207" s="0" t="n">
        <v>2</v>
      </c>
      <c r="F12207" s="38" t="s">
        <v>70</v>
      </c>
      <c r="G12207" s="37" t="s">
        <v>458</v>
      </c>
      <c r="H12207" s="0" t="n">
        <v>10289149</v>
      </c>
      <c r="I12207" s="0" t="n">
        <v>6655494</v>
      </c>
      <c r="J12207" s="0" t="n">
        <v>332725</v>
      </c>
    </row>
    <row r="12208" customFormat="false" ht="15" hidden="false" customHeight="false" outlineLevel="0" collapsed="false">
      <c r="A12208" s="0" t="n">
        <v>202506</v>
      </c>
      <c r="B12208" s="0" t="n">
        <v>202507</v>
      </c>
      <c r="C12208" s="37" t="s">
        <v>158</v>
      </c>
      <c r="D12208" s="37" t="s">
        <v>210</v>
      </c>
      <c r="E12208" s="0" t="n">
        <v>2</v>
      </c>
      <c r="F12208" s="38" t="s">
        <v>70</v>
      </c>
      <c r="G12208" s="37" t="s">
        <v>459</v>
      </c>
      <c r="H12208" s="0" t="n">
        <v>7051072</v>
      </c>
      <c r="I12208" s="0" t="n">
        <v>1561754</v>
      </c>
      <c r="J12208" s="0" t="n">
        <v>324980</v>
      </c>
    </row>
    <row r="12209" customFormat="false" ht="15" hidden="false" customHeight="false" outlineLevel="0" collapsed="false">
      <c r="A12209" s="0" t="n">
        <v>202506</v>
      </c>
      <c r="B12209" s="0" t="n">
        <v>202507</v>
      </c>
      <c r="C12209" s="37" t="s">
        <v>112</v>
      </c>
      <c r="D12209" s="37" t="s">
        <v>447</v>
      </c>
      <c r="E12209" s="0" t="n">
        <v>2</v>
      </c>
      <c r="F12209" s="38" t="s">
        <v>70</v>
      </c>
      <c r="G12209" s="37" t="s">
        <v>460</v>
      </c>
      <c r="H12209" s="0" t="n">
        <v>675029</v>
      </c>
      <c r="I12209" s="0" t="n">
        <v>262610</v>
      </c>
      <c r="J12209" s="0" t="n">
        <v>33280</v>
      </c>
    </row>
    <row r="12210" customFormat="false" ht="15" hidden="false" customHeight="false" outlineLevel="0" collapsed="false">
      <c r="A12210" s="0" t="n">
        <v>202506</v>
      </c>
      <c r="B12210" s="0" t="n">
        <v>202507</v>
      </c>
      <c r="C12210" s="37" t="s">
        <v>124</v>
      </c>
      <c r="D12210" s="37" t="s">
        <v>461</v>
      </c>
      <c r="E12210" s="0" t="n">
        <v>2</v>
      </c>
      <c r="F12210" s="38" t="s">
        <v>70</v>
      </c>
      <c r="G12210" s="37" t="s">
        <v>462</v>
      </c>
      <c r="H12210" s="0" t="n">
        <v>2305739</v>
      </c>
      <c r="I12210" s="0" t="n">
        <v>1332647</v>
      </c>
      <c r="J12210" s="0" t="n">
        <v>2936</v>
      </c>
    </row>
    <row r="12211" customFormat="false" ht="15" hidden="false" customHeight="false" outlineLevel="0" collapsed="false">
      <c r="A12211" s="0" t="n">
        <v>202506</v>
      </c>
      <c r="B12211" s="0" t="n">
        <v>202507</v>
      </c>
      <c r="C12211" s="37" t="s">
        <v>95</v>
      </c>
      <c r="D12211" s="37" t="s">
        <v>425</v>
      </c>
      <c r="E12211" s="0" t="n">
        <v>2</v>
      </c>
      <c r="F12211" s="38" t="s">
        <v>70</v>
      </c>
      <c r="G12211" s="37" t="s">
        <v>463</v>
      </c>
      <c r="H12211" s="0" t="n">
        <v>752286</v>
      </c>
      <c r="I12211" s="0" t="n">
        <v>393860</v>
      </c>
      <c r="J12211" s="0" t="n">
        <v>-13577</v>
      </c>
    </row>
    <row r="12212" customFormat="false" ht="15" hidden="false" customHeight="false" outlineLevel="0" collapsed="false">
      <c r="A12212" s="0" t="n">
        <v>202506</v>
      </c>
      <c r="B12212" s="0" t="n">
        <v>202507</v>
      </c>
      <c r="C12212" s="37" t="s">
        <v>184</v>
      </c>
      <c r="D12212" s="37" t="s">
        <v>284</v>
      </c>
      <c r="E12212" s="0" t="n">
        <v>2</v>
      </c>
      <c r="F12212" s="38" t="s">
        <v>70</v>
      </c>
      <c r="G12212" s="37" t="s">
        <v>464</v>
      </c>
      <c r="H12212" s="0" t="n">
        <v>1564488</v>
      </c>
      <c r="I12212" s="0" t="n">
        <v>338510</v>
      </c>
      <c r="J12212" s="0" t="n">
        <v>7664</v>
      </c>
    </row>
    <row r="12213" customFormat="false" ht="15" hidden="false" customHeight="false" outlineLevel="0" collapsed="false">
      <c r="A12213" s="0" t="n">
        <v>202506</v>
      </c>
      <c r="B12213" s="0" t="n">
        <v>202507</v>
      </c>
      <c r="C12213" s="37" t="s">
        <v>149</v>
      </c>
      <c r="D12213" s="37" t="s">
        <v>237</v>
      </c>
      <c r="E12213" s="0" t="n">
        <v>2</v>
      </c>
      <c r="F12213" s="38" t="s">
        <v>70</v>
      </c>
      <c r="G12213" s="37" t="s">
        <v>465</v>
      </c>
      <c r="H12213" s="0" t="n">
        <v>770423</v>
      </c>
      <c r="I12213" s="0" t="n">
        <v>294091</v>
      </c>
      <c r="J12213" s="0" t="n">
        <v>92284</v>
      </c>
    </row>
    <row r="12214" customFormat="false" ht="15" hidden="false" customHeight="false" outlineLevel="0" collapsed="false">
      <c r="A12214" s="0" t="n">
        <v>202506</v>
      </c>
      <c r="B12214" s="0" t="n">
        <v>202507</v>
      </c>
      <c r="C12214" s="37" t="s">
        <v>95</v>
      </c>
      <c r="D12214" s="37" t="s">
        <v>320</v>
      </c>
      <c r="E12214" s="0" t="n">
        <v>2</v>
      </c>
      <c r="F12214" s="38" t="s">
        <v>70</v>
      </c>
      <c r="G12214" s="37" t="s">
        <v>466</v>
      </c>
      <c r="H12214" s="0" t="n">
        <v>8496556</v>
      </c>
      <c r="I12214" s="0" t="n">
        <v>6580644</v>
      </c>
      <c r="J12214" s="0" t="n">
        <v>370113</v>
      </c>
    </row>
    <row r="12215" customFormat="false" ht="15" hidden="false" customHeight="false" outlineLevel="0" collapsed="false">
      <c r="A12215" s="0" t="n">
        <v>202506</v>
      </c>
      <c r="B12215" s="0" t="n">
        <v>202507</v>
      </c>
      <c r="C12215" s="37" t="s">
        <v>101</v>
      </c>
      <c r="D12215" s="37" t="s">
        <v>467</v>
      </c>
      <c r="E12215" s="0" t="n">
        <v>2</v>
      </c>
      <c r="F12215" s="38" t="s">
        <v>70</v>
      </c>
      <c r="G12215" s="37" t="s">
        <v>468</v>
      </c>
      <c r="H12215" s="0" t="n">
        <v>1990295</v>
      </c>
      <c r="I12215" s="0" t="n">
        <v>1767646</v>
      </c>
      <c r="J12215" s="0" t="n">
        <v>275448</v>
      </c>
    </row>
    <row r="12216" customFormat="false" ht="15" hidden="false" customHeight="false" outlineLevel="0" collapsed="false">
      <c r="A12216" s="0" t="n">
        <v>202506</v>
      </c>
      <c r="B12216" s="0" t="n">
        <v>202507</v>
      </c>
      <c r="C12216" s="37" t="s">
        <v>112</v>
      </c>
      <c r="D12216" s="37" t="s">
        <v>233</v>
      </c>
      <c r="E12216" s="0" t="n">
        <v>2</v>
      </c>
      <c r="F12216" s="38" t="s">
        <v>70</v>
      </c>
      <c r="G12216" s="37" t="s">
        <v>469</v>
      </c>
      <c r="H12216" s="0" t="n">
        <v>1132752</v>
      </c>
      <c r="I12216" s="0" t="n">
        <v>582707</v>
      </c>
      <c r="J12216" s="0" t="n">
        <v>-29464</v>
      </c>
    </row>
    <row r="12217" customFormat="false" ht="15" hidden="false" customHeight="false" outlineLevel="0" collapsed="false">
      <c r="A12217" s="0" t="n">
        <v>202506</v>
      </c>
      <c r="B12217" s="0" t="n">
        <v>202507</v>
      </c>
      <c r="C12217" s="37" t="s">
        <v>112</v>
      </c>
      <c r="D12217" s="37" t="s">
        <v>470</v>
      </c>
      <c r="E12217" s="0" t="n">
        <v>2</v>
      </c>
      <c r="F12217" s="38" t="s">
        <v>70</v>
      </c>
      <c r="G12217" s="37" t="s">
        <v>471</v>
      </c>
      <c r="H12217" s="0" t="n">
        <v>4299175</v>
      </c>
      <c r="I12217" s="0" t="n">
        <v>5130549</v>
      </c>
      <c r="J12217" s="0" t="n">
        <v>-145236</v>
      </c>
    </row>
    <row r="12218" customFormat="false" ht="15" hidden="false" customHeight="false" outlineLevel="0" collapsed="false">
      <c r="A12218" s="0" t="n">
        <v>202506</v>
      </c>
      <c r="B12218" s="0" t="n">
        <v>202507</v>
      </c>
      <c r="C12218" s="37" t="s">
        <v>98</v>
      </c>
      <c r="D12218" s="37" t="s">
        <v>383</v>
      </c>
      <c r="E12218" s="0" t="n">
        <v>2</v>
      </c>
      <c r="F12218" s="38" t="s">
        <v>70</v>
      </c>
      <c r="G12218" s="37" t="s">
        <v>472</v>
      </c>
      <c r="H12218" s="0" t="n">
        <v>105343</v>
      </c>
      <c r="I12218" s="0" t="n">
        <v>64990</v>
      </c>
      <c r="J12218" s="0" t="n">
        <v>3975</v>
      </c>
    </row>
    <row r="12219" customFormat="false" ht="15" hidden="false" customHeight="false" outlineLevel="0" collapsed="false">
      <c r="A12219" s="0" t="n">
        <v>202506</v>
      </c>
      <c r="B12219" s="0" t="n">
        <v>202507</v>
      </c>
      <c r="C12219" s="37" t="s">
        <v>101</v>
      </c>
      <c r="D12219" s="37" t="s">
        <v>258</v>
      </c>
      <c r="E12219" s="0" t="n">
        <v>2</v>
      </c>
      <c r="F12219" s="38" t="s">
        <v>70</v>
      </c>
      <c r="G12219" s="37" t="s">
        <v>473</v>
      </c>
      <c r="H12219" s="0" t="n">
        <v>133521</v>
      </c>
      <c r="I12219" s="0" t="n">
        <v>98349</v>
      </c>
      <c r="J12219" s="0" t="n">
        <v>24598</v>
      </c>
    </row>
    <row r="12220" customFormat="false" ht="15" hidden="false" customHeight="false" outlineLevel="0" collapsed="false">
      <c r="A12220" s="0" t="n">
        <v>202506</v>
      </c>
      <c r="B12220" s="0" t="n">
        <v>202507</v>
      </c>
      <c r="C12220" s="37" t="s">
        <v>98</v>
      </c>
      <c r="D12220" s="37" t="s">
        <v>474</v>
      </c>
      <c r="E12220" s="0" t="n">
        <v>2</v>
      </c>
      <c r="F12220" s="38" t="s">
        <v>70</v>
      </c>
      <c r="G12220" s="37" t="s">
        <v>475</v>
      </c>
      <c r="H12220" s="0" t="n">
        <v>4176449</v>
      </c>
      <c r="I12220" s="0" t="n">
        <v>1496758</v>
      </c>
      <c r="J12220" s="0" t="n">
        <v>-73451</v>
      </c>
    </row>
    <row r="12221" customFormat="false" ht="15" hidden="false" customHeight="false" outlineLevel="0" collapsed="false">
      <c r="A12221" s="0" t="n">
        <v>202506</v>
      </c>
      <c r="B12221" s="0" t="n">
        <v>202507</v>
      </c>
      <c r="C12221" s="37" t="s">
        <v>112</v>
      </c>
      <c r="D12221" s="37" t="s">
        <v>476</v>
      </c>
      <c r="E12221" s="0" t="n">
        <v>2</v>
      </c>
      <c r="F12221" s="38" t="s">
        <v>70</v>
      </c>
      <c r="G12221" s="37" t="s">
        <v>477</v>
      </c>
      <c r="H12221" s="0" t="n">
        <v>1622406</v>
      </c>
      <c r="I12221" s="0" t="n">
        <v>374864</v>
      </c>
      <c r="J12221" s="0" t="n">
        <v>6383</v>
      </c>
    </row>
    <row r="12222" customFormat="false" ht="15" hidden="false" customHeight="false" outlineLevel="0" collapsed="false">
      <c r="A12222" s="0" t="n">
        <v>202506</v>
      </c>
      <c r="B12222" s="0" t="n">
        <v>202507</v>
      </c>
      <c r="C12222" s="37" t="s">
        <v>136</v>
      </c>
      <c r="D12222" s="37" t="s">
        <v>132</v>
      </c>
      <c r="E12222" s="0" t="n">
        <v>2</v>
      </c>
      <c r="F12222" s="38" t="s">
        <v>70</v>
      </c>
      <c r="G12222" s="37" t="s">
        <v>478</v>
      </c>
      <c r="H12222" s="0" t="n">
        <v>1119625</v>
      </c>
      <c r="I12222" s="0" t="n">
        <v>281475</v>
      </c>
      <c r="J12222" s="0" t="n">
        <v>47898</v>
      </c>
    </row>
    <row r="12223" customFormat="false" ht="15" hidden="false" customHeight="false" outlineLevel="0" collapsed="false">
      <c r="A12223" s="0" t="n">
        <v>202506</v>
      </c>
      <c r="B12223" s="0" t="n">
        <v>202507</v>
      </c>
      <c r="C12223" s="37" t="s">
        <v>106</v>
      </c>
      <c r="D12223" s="37" t="s">
        <v>273</v>
      </c>
      <c r="E12223" s="0" t="n">
        <v>2</v>
      </c>
      <c r="F12223" s="38" t="s">
        <v>70</v>
      </c>
      <c r="G12223" s="37" t="s">
        <v>479</v>
      </c>
      <c r="H12223" s="0" t="n">
        <v>277565</v>
      </c>
      <c r="I12223" s="0" t="n">
        <v>135638</v>
      </c>
      <c r="J12223" s="0" t="n">
        <v>32453</v>
      </c>
    </row>
    <row r="12224" customFormat="false" ht="15" hidden="false" customHeight="false" outlineLevel="0" collapsed="false">
      <c r="A12224" s="0" t="n">
        <v>202506</v>
      </c>
      <c r="B12224" s="0" t="n">
        <v>202507</v>
      </c>
      <c r="C12224" s="37" t="s">
        <v>149</v>
      </c>
      <c r="D12224" s="37" t="s">
        <v>159</v>
      </c>
      <c r="E12224" s="0" t="n">
        <v>2</v>
      </c>
      <c r="F12224" s="38" t="s">
        <v>70</v>
      </c>
      <c r="G12224" s="37" t="s">
        <v>480</v>
      </c>
      <c r="H12224" s="0" t="n">
        <v>1141221</v>
      </c>
      <c r="I12224" s="0" t="n">
        <v>410074</v>
      </c>
      <c r="J12224" s="0" t="n">
        <v>50743</v>
      </c>
    </row>
    <row r="12225" customFormat="false" ht="15" hidden="false" customHeight="false" outlineLevel="0" collapsed="false">
      <c r="A12225" s="0" t="n">
        <v>202506</v>
      </c>
      <c r="B12225" s="0" t="n">
        <v>202507</v>
      </c>
      <c r="C12225" s="37" t="s">
        <v>109</v>
      </c>
      <c r="D12225" s="37" t="s">
        <v>241</v>
      </c>
      <c r="E12225" s="0" t="n">
        <v>2</v>
      </c>
      <c r="F12225" s="38" t="s">
        <v>70</v>
      </c>
      <c r="G12225" s="37" t="s">
        <v>481</v>
      </c>
      <c r="H12225" s="0" t="n">
        <v>14183733</v>
      </c>
      <c r="I12225" s="0" t="n">
        <v>4804757</v>
      </c>
      <c r="J12225" s="0" t="n">
        <v>709119</v>
      </c>
    </row>
    <row r="12226" customFormat="false" ht="15" hidden="false" customHeight="false" outlineLevel="0" collapsed="false">
      <c r="A12226" s="0" t="n">
        <v>202506</v>
      </c>
      <c r="B12226" s="0" t="n">
        <v>202507</v>
      </c>
      <c r="C12226" s="37" t="s">
        <v>184</v>
      </c>
      <c r="D12226" s="37" t="s">
        <v>482</v>
      </c>
      <c r="E12226" s="0" t="n">
        <v>2</v>
      </c>
      <c r="F12226" s="38" t="s">
        <v>70</v>
      </c>
      <c r="G12226" s="37" t="s">
        <v>483</v>
      </c>
      <c r="H12226" s="0" t="n">
        <v>3292980</v>
      </c>
      <c r="I12226" s="0" t="n">
        <v>4226257</v>
      </c>
      <c r="J12226" s="0" t="n">
        <v>-40962</v>
      </c>
    </row>
    <row r="12227" customFormat="false" ht="15" hidden="false" customHeight="false" outlineLevel="0" collapsed="false">
      <c r="A12227" s="0" t="n">
        <v>202506</v>
      </c>
      <c r="B12227" s="0" t="n">
        <v>202507</v>
      </c>
      <c r="C12227" s="37" t="s">
        <v>152</v>
      </c>
      <c r="D12227" s="37" t="s">
        <v>328</v>
      </c>
      <c r="E12227" s="0" t="n">
        <v>2</v>
      </c>
      <c r="F12227" s="38" t="s">
        <v>70</v>
      </c>
      <c r="G12227" s="37" t="s">
        <v>484</v>
      </c>
      <c r="H12227" s="0" t="n">
        <v>1375908</v>
      </c>
      <c r="I12227" s="0" t="n">
        <v>906613</v>
      </c>
      <c r="J12227" s="0" t="n">
        <v>-47409</v>
      </c>
    </row>
    <row r="12228" customFormat="false" ht="15" hidden="false" customHeight="false" outlineLevel="0" collapsed="false">
      <c r="A12228" s="0" t="n">
        <v>202506</v>
      </c>
      <c r="B12228" s="0" t="n">
        <v>202507</v>
      </c>
      <c r="C12228" s="37" t="s">
        <v>115</v>
      </c>
      <c r="D12228" s="37" t="s">
        <v>423</v>
      </c>
      <c r="E12228" s="0" t="n">
        <v>2</v>
      </c>
      <c r="F12228" s="38" t="s">
        <v>70</v>
      </c>
      <c r="G12228" s="37" t="s">
        <v>485</v>
      </c>
      <c r="H12228" s="0" t="n">
        <v>733168</v>
      </c>
      <c r="I12228" s="0" t="n">
        <v>553348</v>
      </c>
      <c r="J12228" s="0" t="n">
        <v>-19136</v>
      </c>
    </row>
    <row r="12229" customFormat="false" ht="15" hidden="false" customHeight="false" outlineLevel="0" collapsed="false">
      <c r="A12229" s="0" t="n">
        <v>202506</v>
      </c>
      <c r="B12229" s="0" t="n">
        <v>202507</v>
      </c>
      <c r="C12229" s="37" t="s">
        <v>136</v>
      </c>
      <c r="D12229" s="37" t="s">
        <v>258</v>
      </c>
      <c r="E12229" s="0" t="n">
        <v>2</v>
      </c>
      <c r="F12229" s="38" t="s">
        <v>70</v>
      </c>
      <c r="G12229" s="37" t="s">
        <v>486</v>
      </c>
      <c r="H12229" s="0" t="n">
        <v>647381</v>
      </c>
      <c r="I12229" s="0" t="n">
        <v>257412</v>
      </c>
      <c r="J12229" s="0" t="n">
        <v>-1888</v>
      </c>
    </row>
    <row r="12230" customFormat="false" ht="15" hidden="false" customHeight="false" outlineLevel="0" collapsed="false">
      <c r="A12230" s="0" t="n">
        <v>202506</v>
      </c>
      <c r="B12230" s="0" t="n">
        <v>202507</v>
      </c>
      <c r="C12230" s="37" t="s">
        <v>109</v>
      </c>
      <c r="D12230" s="37" t="s">
        <v>130</v>
      </c>
      <c r="E12230" s="0" t="n">
        <v>2</v>
      </c>
      <c r="F12230" s="38" t="s">
        <v>70</v>
      </c>
      <c r="G12230" s="37" t="s">
        <v>487</v>
      </c>
      <c r="H12230" s="0" t="n">
        <v>112101</v>
      </c>
      <c r="I12230" s="0" t="n">
        <v>38321</v>
      </c>
      <c r="J12230" s="0" t="n">
        <v>3930</v>
      </c>
    </row>
    <row r="12231" customFormat="false" ht="15" hidden="false" customHeight="false" outlineLevel="0" collapsed="false">
      <c r="A12231" s="0" t="n">
        <v>202506</v>
      </c>
      <c r="B12231" s="0" t="n">
        <v>202507</v>
      </c>
      <c r="C12231" s="37" t="s">
        <v>112</v>
      </c>
      <c r="D12231" s="37" t="s">
        <v>107</v>
      </c>
      <c r="E12231" s="0" t="n">
        <v>2</v>
      </c>
      <c r="F12231" s="38" t="s">
        <v>70</v>
      </c>
      <c r="G12231" s="37" t="s">
        <v>488</v>
      </c>
      <c r="H12231" s="0" t="n">
        <v>2189139</v>
      </c>
      <c r="I12231" s="0" t="n">
        <v>620393</v>
      </c>
      <c r="J12231" s="0" t="n">
        <v>-26034</v>
      </c>
    </row>
    <row r="12232" customFormat="false" ht="15" hidden="false" customHeight="false" outlineLevel="0" collapsed="false">
      <c r="A12232" s="0" t="n">
        <v>202506</v>
      </c>
      <c r="B12232" s="0" t="n">
        <v>202507</v>
      </c>
      <c r="C12232" s="37" t="s">
        <v>152</v>
      </c>
      <c r="D12232" s="37" t="s">
        <v>212</v>
      </c>
      <c r="E12232" s="0" t="n">
        <v>2</v>
      </c>
      <c r="F12232" s="38" t="s">
        <v>70</v>
      </c>
      <c r="G12232" s="37" t="s">
        <v>489</v>
      </c>
      <c r="H12232" s="0" t="n">
        <v>3473265</v>
      </c>
      <c r="I12232" s="0" t="n">
        <v>2857320</v>
      </c>
      <c r="J12232" s="0" t="n">
        <v>300133</v>
      </c>
    </row>
    <row r="12233" customFormat="false" ht="15" hidden="false" customHeight="false" outlineLevel="0" collapsed="false">
      <c r="A12233" s="0" t="n">
        <v>202506</v>
      </c>
      <c r="B12233" s="0" t="n">
        <v>202507</v>
      </c>
      <c r="C12233" s="37" t="s">
        <v>152</v>
      </c>
      <c r="D12233" s="37" t="s">
        <v>490</v>
      </c>
      <c r="E12233" s="0" t="n">
        <v>2</v>
      </c>
      <c r="F12233" s="38" t="s">
        <v>70</v>
      </c>
      <c r="G12233" s="37" t="s">
        <v>491</v>
      </c>
      <c r="H12233" s="0" t="n">
        <v>183635</v>
      </c>
      <c r="I12233" s="0" t="n">
        <v>63838</v>
      </c>
      <c r="J12233" s="0" t="n">
        <v>3095</v>
      </c>
    </row>
    <row r="12234" customFormat="false" ht="15" hidden="false" customHeight="false" outlineLevel="0" collapsed="false">
      <c r="A12234" s="0" t="n">
        <v>202506</v>
      </c>
      <c r="B12234" s="0" t="n">
        <v>202507</v>
      </c>
      <c r="C12234" s="37" t="s">
        <v>112</v>
      </c>
      <c r="D12234" s="37" t="s">
        <v>120</v>
      </c>
      <c r="E12234" s="0" t="n">
        <v>2</v>
      </c>
      <c r="F12234" s="38" t="s">
        <v>70</v>
      </c>
      <c r="G12234" s="37" t="s">
        <v>492</v>
      </c>
      <c r="H12234" s="0" t="n">
        <v>643670</v>
      </c>
      <c r="I12234" s="0" t="n">
        <v>740230</v>
      </c>
      <c r="J12234" s="0" t="n">
        <v>17579</v>
      </c>
    </row>
    <row r="12235" customFormat="false" ht="15" hidden="false" customHeight="false" outlineLevel="0" collapsed="false">
      <c r="A12235" s="0" t="n">
        <v>202506</v>
      </c>
      <c r="B12235" s="0" t="n">
        <v>202507</v>
      </c>
      <c r="C12235" s="37" t="s">
        <v>184</v>
      </c>
      <c r="D12235" s="37" t="s">
        <v>493</v>
      </c>
      <c r="E12235" s="0" t="n">
        <v>2</v>
      </c>
      <c r="F12235" s="38" t="s">
        <v>70</v>
      </c>
      <c r="G12235" s="37" t="s">
        <v>494</v>
      </c>
      <c r="H12235" s="0" t="n">
        <v>322750</v>
      </c>
      <c r="I12235" s="0" t="n">
        <v>157106</v>
      </c>
      <c r="J12235" s="0" t="n">
        <v>26473</v>
      </c>
    </row>
    <row r="12236" customFormat="false" ht="15" hidden="false" customHeight="false" outlineLevel="0" collapsed="false">
      <c r="A12236" s="0" t="n">
        <v>202506</v>
      </c>
      <c r="B12236" s="0" t="n">
        <v>202507</v>
      </c>
      <c r="C12236" s="37" t="s">
        <v>109</v>
      </c>
      <c r="D12236" s="37" t="s">
        <v>495</v>
      </c>
      <c r="E12236" s="0" t="n">
        <v>2</v>
      </c>
      <c r="F12236" s="38" t="s">
        <v>70</v>
      </c>
      <c r="G12236" s="37" t="s">
        <v>496</v>
      </c>
      <c r="H12236" s="0" t="n">
        <v>384559</v>
      </c>
      <c r="I12236" s="0" t="n">
        <v>179447</v>
      </c>
      <c r="J12236" s="0" t="n">
        <v>-2854</v>
      </c>
    </row>
    <row r="12237" customFormat="false" ht="15" hidden="false" customHeight="false" outlineLevel="0" collapsed="false">
      <c r="A12237" s="0" t="n">
        <v>202506</v>
      </c>
      <c r="B12237" s="0" t="n">
        <v>202507</v>
      </c>
      <c r="C12237" s="37" t="s">
        <v>101</v>
      </c>
      <c r="D12237" s="37" t="s">
        <v>269</v>
      </c>
      <c r="E12237" s="0" t="n">
        <v>2</v>
      </c>
      <c r="F12237" s="38" t="s">
        <v>70</v>
      </c>
      <c r="G12237" s="37" t="s">
        <v>497</v>
      </c>
      <c r="H12237" s="0" t="n">
        <v>998609</v>
      </c>
      <c r="I12237" s="0" t="n">
        <v>315320</v>
      </c>
      <c r="J12237" s="0" t="n">
        <v>70496</v>
      </c>
    </row>
    <row r="12238" customFormat="false" ht="15" hidden="false" customHeight="false" outlineLevel="0" collapsed="false">
      <c r="A12238" s="0" t="n">
        <v>202506</v>
      </c>
      <c r="B12238" s="0" t="n">
        <v>202507</v>
      </c>
      <c r="C12238" s="37" t="s">
        <v>109</v>
      </c>
      <c r="D12238" s="37" t="s">
        <v>391</v>
      </c>
      <c r="E12238" s="0" t="n">
        <v>2</v>
      </c>
      <c r="F12238" s="38" t="s">
        <v>70</v>
      </c>
      <c r="G12238" s="37" t="s">
        <v>498</v>
      </c>
      <c r="H12238" s="0" t="n">
        <v>108267</v>
      </c>
      <c r="I12238" s="0" t="n">
        <v>40786</v>
      </c>
      <c r="J12238" s="0" t="n">
        <v>6652</v>
      </c>
    </row>
    <row r="12239" customFormat="false" ht="15" hidden="false" customHeight="false" outlineLevel="0" collapsed="false">
      <c r="A12239" s="0" t="n">
        <v>202506</v>
      </c>
      <c r="B12239" s="0" t="n">
        <v>202507</v>
      </c>
      <c r="C12239" s="37" t="s">
        <v>184</v>
      </c>
      <c r="D12239" s="37" t="s">
        <v>141</v>
      </c>
      <c r="E12239" s="0" t="n">
        <v>2</v>
      </c>
      <c r="F12239" s="38" t="s">
        <v>70</v>
      </c>
      <c r="G12239" s="37" t="s">
        <v>499</v>
      </c>
      <c r="H12239" s="0" t="n">
        <v>2288780</v>
      </c>
      <c r="I12239" s="0" t="n">
        <v>1419828</v>
      </c>
      <c r="J12239" s="0" t="n">
        <v>-26991</v>
      </c>
    </row>
    <row r="12240" customFormat="false" ht="15" hidden="false" customHeight="false" outlineLevel="0" collapsed="false">
      <c r="A12240" s="0" t="n">
        <v>202506</v>
      </c>
      <c r="B12240" s="0" t="n">
        <v>202507</v>
      </c>
      <c r="C12240" s="37" t="s">
        <v>101</v>
      </c>
      <c r="D12240" s="37" t="s">
        <v>500</v>
      </c>
      <c r="E12240" s="0" t="n">
        <v>2</v>
      </c>
      <c r="F12240" s="38" t="s">
        <v>70</v>
      </c>
      <c r="G12240" s="37" t="s">
        <v>501</v>
      </c>
      <c r="H12240" s="0" t="n">
        <v>3851266</v>
      </c>
      <c r="I12240" s="0" t="n">
        <v>869708</v>
      </c>
      <c r="J12240" s="0" t="n">
        <v>174136</v>
      </c>
    </row>
    <row r="12241" customFormat="false" ht="15" hidden="false" customHeight="false" outlineLevel="0" collapsed="false">
      <c r="A12241" s="0" t="n">
        <v>202506</v>
      </c>
      <c r="B12241" s="0" t="n">
        <v>202507</v>
      </c>
      <c r="C12241" s="37" t="s">
        <v>149</v>
      </c>
      <c r="D12241" s="37" t="s">
        <v>502</v>
      </c>
      <c r="E12241" s="0" t="n">
        <v>2</v>
      </c>
      <c r="F12241" s="38" t="s">
        <v>70</v>
      </c>
      <c r="G12241" s="37" t="s">
        <v>503</v>
      </c>
      <c r="H12241" s="0" t="n">
        <v>649706</v>
      </c>
      <c r="I12241" s="0" t="n">
        <v>422059</v>
      </c>
      <c r="J12241" s="0" t="n">
        <v>-13009</v>
      </c>
    </row>
    <row r="12242" customFormat="false" ht="15" hidden="false" customHeight="false" outlineLevel="0" collapsed="false">
      <c r="A12242" s="0" t="n">
        <v>202506</v>
      </c>
      <c r="B12242" s="0" t="n">
        <v>202507</v>
      </c>
      <c r="C12242" s="37" t="s">
        <v>178</v>
      </c>
      <c r="D12242" s="37" t="s">
        <v>161</v>
      </c>
      <c r="E12242" s="0" t="n">
        <v>2</v>
      </c>
      <c r="F12242" s="38" t="s">
        <v>70</v>
      </c>
      <c r="G12242" s="37" t="s">
        <v>504</v>
      </c>
      <c r="H12242" s="0" t="n">
        <v>54320</v>
      </c>
      <c r="I12242" s="0" t="n">
        <v>22559</v>
      </c>
      <c r="J12242" s="0" t="n">
        <v>4722</v>
      </c>
    </row>
    <row r="12243" customFormat="false" ht="15" hidden="false" customHeight="false" outlineLevel="0" collapsed="false">
      <c r="A12243" s="0" t="n">
        <v>202506</v>
      </c>
      <c r="B12243" s="0" t="n">
        <v>202507</v>
      </c>
      <c r="C12243" s="37" t="s">
        <v>112</v>
      </c>
      <c r="D12243" s="37" t="s">
        <v>294</v>
      </c>
      <c r="E12243" s="0" t="n">
        <v>2</v>
      </c>
      <c r="F12243" s="38" t="s">
        <v>70</v>
      </c>
      <c r="G12243" s="37" t="s">
        <v>505</v>
      </c>
      <c r="H12243" s="0" t="n">
        <v>238578</v>
      </c>
      <c r="I12243" s="0" t="n">
        <v>150318</v>
      </c>
      <c r="J12243" s="0" t="n">
        <v>17030</v>
      </c>
    </row>
    <row r="12244" customFormat="false" ht="15" hidden="false" customHeight="false" outlineLevel="0" collapsed="false">
      <c r="A12244" s="0" t="n">
        <v>202506</v>
      </c>
      <c r="B12244" s="0" t="n">
        <v>202507</v>
      </c>
      <c r="C12244" s="37" t="s">
        <v>149</v>
      </c>
      <c r="D12244" s="37" t="s">
        <v>116</v>
      </c>
      <c r="E12244" s="0" t="n">
        <v>2</v>
      </c>
      <c r="F12244" s="38" t="s">
        <v>70</v>
      </c>
      <c r="G12244" s="37" t="s">
        <v>506</v>
      </c>
      <c r="H12244" s="0" t="n">
        <v>5481666</v>
      </c>
      <c r="I12244" s="0" t="n">
        <v>1793032</v>
      </c>
      <c r="J12244" s="0" t="n">
        <v>-139699</v>
      </c>
    </row>
    <row r="12245" customFormat="false" ht="15" hidden="false" customHeight="false" outlineLevel="0" collapsed="false">
      <c r="A12245" s="0" t="n">
        <v>202506</v>
      </c>
      <c r="B12245" s="0" t="n">
        <v>202507</v>
      </c>
      <c r="C12245" s="37" t="s">
        <v>95</v>
      </c>
      <c r="D12245" s="37" t="s">
        <v>251</v>
      </c>
      <c r="E12245" s="0" t="n">
        <v>2</v>
      </c>
      <c r="F12245" s="38" t="s">
        <v>70</v>
      </c>
      <c r="G12245" s="37" t="s">
        <v>507</v>
      </c>
      <c r="H12245" s="0" t="n">
        <v>41532</v>
      </c>
      <c r="I12245" s="0" t="n">
        <v>25620</v>
      </c>
      <c r="J12245" s="0" t="n">
        <v>-1269</v>
      </c>
    </row>
    <row r="12246" customFormat="false" ht="15" hidden="false" customHeight="false" outlineLevel="0" collapsed="false">
      <c r="A12246" s="0" t="n">
        <v>202506</v>
      </c>
      <c r="B12246" s="0" t="n">
        <v>202507</v>
      </c>
      <c r="C12246" s="37" t="s">
        <v>106</v>
      </c>
      <c r="D12246" s="37" t="s">
        <v>118</v>
      </c>
      <c r="E12246" s="0" t="n">
        <v>2</v>
      </c>
      <c r="F12246" s="38" t="s">
        <v>70</v>
      </c>
      <c r="G12246" s="37" t="s">
        <v>508</v>
      </c>
      <c r="H12246" s="0" t="n">
        <v>1208581</v>
      </c>
      <c r="I12246" s="0" t="n">
        <v>675513</v>
      </c>
      <c r="J12246" s="0" t="n">
        <v>26684</v>
      </c>
    </row>
    <row r="12247" customFormat="false" ht="15" hidden="false" customHeight="false" outlineLevel="0" collapsed="false">
      <c r="A12247" s="0" t="n">
        <v>202506</v>
      </c>
      <c r="B12247" s="0" t="n">
        <v>202507</v>
      </c>
      <c r="C12247" s="37" t="s">
        <v>152</v>
      </c>
      <c r="D12247" s="37" t="s">
        <v>509</v>
      </c>
      <c r="E12247" s="0" t="n">
        <v>2</v>
      </c>
      <c r="F12247" s="38" t="s">
        <v>70</v>
      </c>
      <c r="G12247" s="37" t="s">
        <v>510</v>
      </c>
      <c r="H12247" s="0" t="n">
        <v>368960</v>
      </c>
      <c r="I12247" s="0" t="n">
        <v>227583</v>
      </c>
      <c r="J12247" s="0" t="n">
        <v>37956</v>
      </c>
    </row>
    <row r="12248" customFormat="false" ht="15" hidden="false" customHeight="false" outlineLevel="0" collapsed="false">
      <c r="A12248" s="0" t="n">
        <v>202506</v>
      </c>
      <c r="B12248" s="0" t="n">
        <v>202507</v>
      </c>
      <c r="C12248" s="37" t="s">
        <v>101</v>
      </c>
      <c r="D12248" s="37" t="s">
        <v>511</v>
      </c>
      <c r="E12248" s="0" t="n">
        <v>2</v>
      </c>
      <c r="F12248" s="38" t="s">
        <v>70</v>
      </c>
      <c r="G12248" s="37" t="s">
        <v>512</v>
      </c>
      <c r="H12248" s="0" t="n">
        <v>4456759</v>
      </c>
      <c r="I12248" s="0" t="n">
        <v>4041972</v>
      </c>
      <c r="J12248" s="0" t="n">
        <v>254365</v>
      </c>
    </row>
    <row r="12249" customFormat="false" ht="15" hidden="false" customHeight="false" outlineLevel="0" collapsed="false">
      <c r="A12249" s="0" t="n">
        <v>202506</v>
      </c>
      <c r="B12249" s="0" t="n">
        <v>202507</v>
      </c>
      <c r="C12249" s="37" t="s">
        <v>178</v>
      </c>
      <c r="D12249" s="37" t="s">
        <v>513</v>
      </c>
      <c r="E12249" s="0" t="n">
        <v>2</v>
      </c>
      <c r="F12249" s="38" t="s">
        <v>70</v>
      </c>
      <c r="G12249" s="37" t="s">
        <v>514</v>
      </c>
      <c r="H12249" s="0" t="n">
        <v>519786</v>
      </c>
      <c r="I12249" s="0" t="n">
        <v>221972</v>
      </c>
      <c r="J12249" s="0" t="n">
        <v>13416</v>
      </c>
    </row>
    <row r="12250" customFormat="false" ht="15" hidden="false" customHeight="false" outlineLevel="0" collapsed="false">
      <c r="A12250" s="0" t="n">
        <v>202506</v>
      </c>
      <c r="B12250" s="0" t="n">
        <v>202507</v>
      </c>
      <c r="C12250" s="37" t="s">
        <v>178</v>
      </c>
      <c r="D12250" s="37" t="s">
        <v>452</v>
      </c>
      <c r="E12250" s="0" t="n">
        <v>2</v>
      </c>
      <c r="F12250" s="38" t="s">
        <v>70</v>
      </c>
      <c r="G12250" s="37" t="s">
        <v>515</v>
      </c>
      <c r="H12250" s="0" t="n">
        <v>1635038</v>
      </c>
      <c r="I12250" s="0" t="n">
        <v>469889</v>
      </c>
      <c r="J12250" s="0" t="n">
        <v>39479</v>
      </c>
    </row>
    <row r="12251" customFormat="false" ht="15" hidden="false" customHeight="false" outlineLevel="0" collapsed="false">
      <c r="A12251" s="0" t="n">
        <v>202506</v>
      </c>
      <c r="B12251" s="0" t="n">
        <v>202507</v>
      </c>
      <c r="C12251" s="37" t="s">
        <v>101</v>
      </c>
      <c r="D12251" s="37" t="s">
        <v>516</v>
      </c>
      <c r="E12251" s="0" t="n">
        <v>2</v>
      </c>
      <c r="F12251" s="38" t="s">
        <v>70</v>
      </c>
      <c r="G12251" s="37" t="s">
        <v>517</v>
      </c>
      <c r="H12251" s="0" t="n">
        <v>1910673</v>
      </c>
      <c r="I12251" s="0" t="n">
        <v>697420</v>
      </c>
      <c r="J12251" s="0" t="n">
        <v>-83348</v>
      </c>
    </row>
    <row r="12252" customFormat="false" ht="15" hidden="false" customHeight="false" outlineLevel="0" collapsed="false">
      <c r="A12252" s="0" t="n">
        <v>202506</v>
      </c>
      <c r="B12252" s="0" t="n">
        <v>202507</v>
      </c>
      <c r="C12252" s="37" t="s">
        <v>149</v>
      </c>
      <c r="D12252" s="37" t="s">
        <v>396</v>
      </c>
      <c r="E12252" s="0" t="n">
        <v>2</v>
      </c>
      <c r="F12252" s="38" t="s">
        <v>70</v>
      </c>
      <c r="G12252" s="37" t="s">
        <v>518</v>
      </c>
      <c r="H12252" s="0" t="n">
        <v>11405344</v>
      </c>
      <c r="I12252" s="0" t="n">
        <v>8492528</v>
      </c>
      <c r="J12252" s="0" t="n">
        <v>1379378</v>
      </c>
    </row>
    <row r="12253" customFormat="false" ht="15" hidden="false" customHeight="false" outlineLevel="0" collapsed="false">
      <c r="A12253" s="0" t="n">
        <v>202506</v>
      </c>
      <c r="B12253" s="0" t="n">
        <v>202507</v>
      </c>
      <c r="C12253" s="37" t="s">
        <v>106</v>
      </c>
      <c r="D12253" s="37" t="s">
        <v>519</v>
      </c>
      <c r="E12253" s="0" t="n">
        <v>2</v>
      </c>
      <c r="F12253" s="38" t="s">
        <v>70</v>
      </c>
      <c r="G12253" s="37" t="s">
        <v>520</v>
      </c>
      <c r="H12253" s="0" t="n">
        <v>923984</v>
      </c>
      <c r="I12253" s="0" t="n">
        <v>348350</v>
      </c>
      <c r="J12253" s="0" t="n">
        <v>74535</v>
      </c>
    </row>
    <row r="12254" customFormat="false" ht="15" hidden="false" customHeight="false" outlineLevel="0" collapsed="false">
      <c r="A12254" s="0" t="n">
        <v>202506</v>
      </c>
      <c r="B12254" s="0" t="n">
        <v>202507</v>
      </c>
      <c r="C12254" s="37" t="s">
        <v>149</v>
      </c>
      <c r="D12254" s="37" t="s">
        <v>430</v>
      </c>
      <c r="E12254" s="0" t="n">
        <v>2</v>
      </c>
      <c r="F12254" s="38" t="s">
        <v>70</v>
      </c>
      <c r="G12254" s="37" t="s">
        <v>521</v>
      </c>
      <c r="H12254" s="0" t="n">
        <v>1830091</v>
      </c>
      <c r="I12254" s="0" t="n">
        <v>1436667</v>
      </c>
      <c r="J12254" s="0" t="n">
        <v>228338</v>
      </c>
    </row>
    <row r="12255" customFormat="false" ht="15" hidden="false" customHeight="false" outlineLevel="0" collapsed="false">
      <c r="A12255" s="0" t="n">
        <v>202506</v>
      </c>
      <c r="B12255" s="0" t="n">
        <v>202507</v>
      </c>
      <c r="C12255" s="37" t="s">
        <v>149</v>
      </c>
      <c r="D12255" s="37" t="s">
        <v>352</v>
      </c>
      <c r="E12255" s="0" t="n">
        <v>2</v>
      </c>
      <c r="F12255" s="38" t="s">
        <v>70</v>
      </c>
      <c r="G12255" s="37" t="s">
        <v>522</v>
      </c>
      <c r="H12255" s="0" t="n">
        <v>128058</v>
      </c>
      <c r="I12255" s="0" t="n">
        <v>29243</v>
      </c>
      <c r="J12255" s="0" t="n">
        <v>1101</v>
      </c>
    </row>
    <row r="12256" customFormat="false" ht="15" hidden="false" customHeight="false" outlineLevel="0" collapsed="false">
      <c r="A12256" s="0" t="n">
        <v>202506</v>
      </c>
      <c r="B12256" s="0" t="n">
        <v>202507</v>
      </c>
      <c r="C12256" s="37" t="s">
        <v>95</v>
      </c>
      <c r="D12256" s="37" t="s">
        <v>269</v>
      </c>
      <c r="E12256" s="0" t="n">
        <v>2</v>
      </c>
      <c r="F12256" s="38" t="s">
        <v>70</v>
      </c>
      <c r="G12256" s="37" t="s">
        <v>523</v>
      </c>
      <c r="H12256" s="0" t="n">
        <v>4153297</v>
      </c>
      <c r="I12256" s="0" t="n">
        <v>2345294</v>
      </c>
      <c r="J12256" s="0" t="n">
        <v>-19945</v>
      </c>
    </row>
    <row r="12257" customFormat="false" ht="15" hidden="false" customHeight="false" outlineLevel="0" collapsed="false">
      <c r="A12257" s="0" t="n">
        <v>202506</v>
      </c>
      <c r="B12257" s="0" t="n">
        <v>202507</v>
      </c>
      <c r="C12257" s="37" t="s">
        <v>106</v>
      </c>
      <c r="D12257" s="37" t="s">
        <v>110</v>
      </c>
      <c r="E12257" s="0" t="n">
        <v>2</v>
      </c>
      <c r="F12257" s="38" t="s">
        <v>70</v>
      </c>
      <c r="G12257" s="37" t="s">
        <v>524</v>
      </c>
      <c r="H12257" s="0" t="n">
        <v>479523</v>
      </c>
      <c r="I12257" s="0" t="n">
        <v>126003</v>
      </c>
      <c r="J12257" s="0" t="n">
        <v>-3552</v>
      </c>
    </row>
    <row r="12258" customFormat="false" ht="15" hidden="false" customHeight="false" outlineLevel="0" collapsed="false">
      <c r="A12258" s="0" t="n">
        <v>202506</v>
      </c>
      <c r="B12258" s="0" t="n">
        <v>202507</v>
      </c>
      <c r="C12258" s="37" t="s">
        <v>149</v>
      </c>
      <c r="D12258" s="37" t="s">
        <v>383</v>
      </c>
      <c r="E12258" s="0" t="n">
        <v>2</v>
      </c>
      <c r="F12258" s="38" t="s">
        <v>70</v>
      </c>
      <c r="G12258" s="37" t="s">
        <v>525</v>
      </c>
      <c r="H12258" s="0" t="n">
        <v>826504</v>
      </c>
      <c r="I12258" s="0" t="n">
        <v>516643</v>
      </c>
      <c r="J12258" s="0" t="n">
        <v>-17212</v>
      </c>
    </row>
    <row r="12259" customFormat="false" ht="15" hidden="false" customHeight="false" outlineLevel="0" collapsed="false">
      <c r="A12259" s="0" t="n">
        <v>202506</v>
      </c>
      <c r="B12259" s="0" t="n">
        <v>202507</v>
      </c>
      <c r="C12259" s="37" t="s">
        <v>184</v>
      </c>
      <c r="D12259" s="37" t="s">
        <v>218</v>
      </c>
      <c r="E12259" s="0" t="n">
        <v>2</v>
      </c>
      <c r="F12259" s="38" t="s">
        <v>70</v>
      </c>
      <c r="G12259" s="37" t="s">
        <v>526</v>
      </c>
      <c r="H12259" s="0" t="n">
        <v>691585</v>
      </c>
      <c r="I12259" s="0" t="n">
        <v>293076</v>
      </c>
      <c r="J12259" s="0" t="n">
        <v>89815</v>
      </c>
    </row>
    <row r="12260" customFormat="false" ht="15" hidden="false" customHeight="false" outlineLevel="0" collapsed="false">
      <c r="A12260" s="0" t="n">
        <v>202506</v>
      </c>
      <c r="B12260" s="0" t="n">
        <v>202507</v>
      </c>
      <c r="C12260" s="37" t="s">
        <v>112</v>
      </c>
      <c r="D12260" s="37" t="s">
        <v>200</v>
      </c>
      <c r="E12260" s="0" t="n">
        <v>2</v>
      </c>
      <c r="F12260" s="38" t="s">
        <v>70</v>
      </c>
      <c r="G12260" s="37" t="s">
        <v>527</v>
      </c>
      <c r="H12260" s="0" t="n">
        <v>130984</v>
      </c>
      <c r="I12260" s="0" t="n">
        <v>68934</v>
      </c>
      <c r="J12260" s="0" t="n">
        <v>4971</v>
      </c>
    </row>
    <row r="12261" customFormat="false" ht="15" hidden="false" customHeight="false" outlineLevel="0" collapsed="false">
      <c r="A12261" s="0" t="n">
        <v>202506</v>
      </c>
      <c r="B12261" s="0" t="n">
        <v>202507</v>
      </c>
      <c r="C12261" s="37" t="s">
        <v>152</v>
      </c>
      <c r="D12261" s="37" t="s">
        <v>328</v>
      </c>
      <c r="E12261" s="0" t="n">
        <v>2</v>
      </c>
      <c r="F12261" s="38" t="s">
        <v>70</v>
      </c>
      <c r="G12261" s="37" t="s">
        <v>528</v>
      </c>
      <c r="H12261" s="0" t="n">
        <v>2049565</v>
      </c>
      <c r="I12261" s="0" t="n">
        <v>546760</v>
      </c>
      <c r="J12261" s="0" t="n">
        <v>93205</v>
      </c>
    </row>
    <row r="12262" customFormat="false" ht="15" hidden="false" customHeight="false" outlineLevel="0" collapsed="false">
      <c r="A12262" s="0" t="n">
        <v>202506</v>
      </c>
      <c r="B12262" s="0" t="n">
        <v>202507</v>
      </c>
      <c r="C12262" s="37" t="s">
        <v>95</v>
      </c>
      <c r="D12262" s="37" t="s">
        <v>96</v>
      </c>
      <c r="E12262" s="0" t="n">
        <v>2</v>
      </c>
      <c r="F12262" s="38" t="s">
        <v>70</v>
      </c>
      <c r="G12262" s="37" t="s">
        <v>529</v>
      </c>
      <c r="H12262" s="0" t="n">
        <v>4875482</v>
      </c>
      <c r="I12262" s="0" t="n">
        <v>1776165</v>
      </c>
      <c r="J12262" s="0" t="n">
        <v>293003</v>
      </c>
    </row>
    <row r="12263" customFormat="false" ht="15" hidden="false" customHeight="false" outlineLevel="0" collapsed="false">
      <c r="A12263" s="0" t="n">
        <v>202506</v>
      </c>
      <c r="B12263" s="0" t="n">
        <v>202507</v>
      </c>
      <c r="C12263" s="37" t="s">
        <v>158</v>
      </c>
      <c r="D12263" s="37" t="s">
        <v>474</v>
      </c>
      <c r="E12263" s="0" t="n">
        <v>2</v>
      </c>
      <c r="F12263" s="38" t="s">
        <v>70</v>
      </c>
      <c r="G12263" s="37" t="s">
        <v>530</v>
      </c>
      <c r="H12263" s="0" t="n">
        <v>1558319</v>
      </c>
      <c r="I12263" s="0" t="n">
        <v>434291</v>
      </c>
      <c r="J12263" s="0" t="n">
        <v>40937</v>
      </c>
    </row>
    <row r="12264" customFormat="false" ht="15" hidden="false" customHeight="false" outlineLevel="0" collapsed="false">
      <c r="A12264" s="0" t="n">
        <v>202506</v>
      </c>
      <c r="B12264" s="0" t="n">
        <v>202507</v>
      </c>
      <c r="C12264" s="37" t="s">
        <v>197</v>
      </c>
      <c r="D12264" s="37" t="s">
        <v>531</v>
      </c>
      <c r="E12264" s="0" t="n">
        <v>2</v>
      </c>
      <c r="F12264" s="38" t="s">
        <v>70</v>
      </c>
      <c r="G12264" s="37" t="s">
        <v>532</v>
      </c>
      <c r="H12264" s="0" t="n">
        <v>192770</v>
      </c>
      <c r="I12264" s="0" t="n">
        <v>118667</v>
      </c>
      <c r="J12264" s="0" t="n">
        <v>-1562</v>
      </c>
    </row>
    <row r="12265" customFormat="false" ht="15" hidden="false" customHeight="false" outlineLevel="0" collapsed="false">
      <c r="A12265" s="0" t="n">
        <v>202506</v>
      </c>
      <c r="B12265" s="0" t="n">
        <v>202507</v>
      </c>
      <c r="C12265" s="37" t="s">
        <v>101</v>
      </c>
      <c r="D12265" s="37" t="s">
        <v>533</v>
      </c>
      <c r="E12265" s="0" t="n">
        <v>2</v>
      </c>
      <c r="F12265" s="38" t="s">
        <v>70</v>
      </c>
      <c r="G12265" s="37" t="s">
        <v>534</v>
      </c>
      <c r="H12265" s="0" t="n">
        <v>978775</v>
      </c>
      <c r="I12265" s="0" t="n">
        <v>324755</v>
      </c>
      <c r="J12265" s="0" t="n">
        <v>42825</v>
      </c>
    </row>
    <row r="12266" customFormat="false" ht="15" hidden="false" customHeight="false" outlineLevel="0" collapsed="false">
      <c r="A12266" s="0" t="n">
        <v>202506</v>
      </c>
      <c r="B12266" s="0" t="n">
        <v>202507</v>
      </c>
      <c r="C12266" s="37" t="s">
        <v>124</v>
      </c>
      <c r="D12266" s="37" t="s">
        <v>277</v>
      </c>
      <c r="E12266" s="0" t="n">
        <v>2</v>
      </c>
      <c r="F12266" s="38" t="s">
        <v>70</v>
      </c>
      <c r="G12266" s="37" t="s">
        <v>535</v>
      </c>
      <c r="H12266" s="0" t="n">
        <v>1958629</v>
      </c>
      <c r="I12266" s="0" t="n">
        <v>915295</v>
      </c>
      <c r="J12266" s="0" t="n">
        <v>-25859</v>
      </c>
    </row>
    <row r="12267" customFormat="false" ht="15" hidden="false" customHeight="false" outlineLevel="0" collapsed="false">
      <c r="A12267" s="0" t="n">
        <v>202506</v>
      </c>
      <c r="B12267" s="0" t="n">
        <v>202507</v>
      </c>
      <c r="C12267" s="37" t="s">
        <v>101</v>
      </c>
      <c r="D12267" s="37" t="s">
        <v>450</v>
      </c>
      <c r="E12267" s="0" t="n">
        <v>2</v>
      </c>
      <c r="F12267" s="38" t="s">
        <v>70</v>
      </c>
      <c r="G12267" s="37" t="s">
        <v>536</v>
      </c>
      <c r="H12267" s="0" t="n">
        <v>109316</v>
      </c>
      <c r="I12267" s="0" t="n">
        <v>28526</v>
      </c>
      <c r="J12267" s="0" t="n">
        <v>4000</v>
      </c>
    </row>
    <row r="12268" customFormat="false" ht="15" hidden="false" customHeight="false" outlineLevel="0" collapsed="false">
      <c r="A12268" s="0" t="n">
        <v>202506</v>
      </c>
      <c r="B12268" s="0" t="n">
        <v>202507</v>
      </c>
      <c r="C12268" s="37" t="s">
        <v>178</v>
      </c>
      <c r="D12268" s="37" t="s">
        <v>102</v>
      </c>
      <c r="E12268" s="0" t="n">
        <v>2</v>
      </c>
      <c r="F12268" s="38" t="s">
        <v>70</v>
      </c>
      <c r="G12268" s="37" t="s">
        <v>537</v>
      </c>
      <c r="H12268" s="0" t="n">
        <v>311787</v>
      </c>
      <c r="I12268" s="0" t="n">
        <v>211813</v>
      </c>
      <c r="J12268" s="0" t="n">
        <v>-5017</v>
      </c>
    </row>
    <row r="12269" customFormat="false" ht="15" hidden="false" customHeight="false" outlineLevel="0" collapsed="false">
      <c r="A12269" s="0" t="n">
        <v>202506</v>
      </c>
      <c r="B12269" s="0" t="n">
        <v>202507</v>
      </c>
      <c r="C12269" s="37" t="s">
        <v>178</v>
      </c>
      <c r="D12269" s="37" t="s">
        <v>374</v>
      </c>
      <c r="E12269" s="0" t="n">
        <v>2</v>
      </c>
      <c r="F12269" s="38" t="s">
        <v>70</v>
      </c>
      <c r="G12269" s="37" t="s">
        <v>538</v>
      </c>
      <c r="H12269" s="0" t="n">
        <v>4735773</v>
      </c>
      <c r="I12269" s="0" t="n">
        <v>2565524</v>
      </c>
      <c r="J12269" s="0" t="n">
        <v>93344</v>
      </c>
    </row>
    <row r="12270" customFormat="false" ht="15" hidden="false" customHeight="false" outlineLevel="0" collapsed="false">
      <c r="A12270" s="0" t="n">
        <v>202506</v>
      </c>
      <c r="B12270" s="0" t="n">
        <v>202507</v>
      </c>
      <c r="C12270" s="37" t="s">
        <v>109</v>
      </c>
      <c r="D12270" s="37" t="s">
        <v>150</v>
      </c>
      <c r="E12270" s="0" t="n">
        <v>2</v>
      </c>
      <c r="F12270" s="38" t="s">
        <v>70</v>
      </c>
      <c r="G12270" s="37" t="s">
        <v>539</v>
      </c>
      <c r="H12270" s="0" t="n">
        <v>1420777</v>
      </c>
      <c r="I12270" s="0" t="n">
        <v>2356643</v>
      </c>
      <c r="J12270" s="0" t="n">
        <v>85350</v>
      </c>
    </row>
    <row r="12271" customFormat="false" ht="15" hidden="false" customHeight="false" outlineLevel="0" collapsed="false">
      <c r="A12271" s="0" t="n">
        <v>202506</v>
      </c>
      <c r="B12271" s="0" t="n">
        <v>202507</v>
      </c>
      <c r="C12271" s="37" t="s">
        <v>158</v>
      </c>
      <c r="D12271" s="37" t="s">
        <v>540</v>
      </c>
      <c r="E12271" s="0" t="n">
        <v>2</v>
      </c>
      <c r="F12271" s="38" t="s">
        <v>70</v>
      </c>
      <c r="G12271" s="37" t="s">
        <v>541</v>
      </c>
      <c r="H12271" s="0" t="n">
        <v>1908200</v>
      </c>
      <c r="I12271" s="0" t="n">
        <v>1161079</v>
      </c>
      <c r="J12271" s="0" t="n">
        <v>255316</v>
      </c>
    </row>
    <row r="12272" customFormat="false" ht="15" hidden="false" customHeight="false" outlineLevel="0" collapsed="false">
      <c r="A12272" s="0" t="n">
        <v>202506</v>
      </c>
      <c r="B12272" s="0" t="n">
        <v>202507</v>
      </c>
      <c r="C12272" s="37" t="s">
        <v>106</v>
      </c>
      <c r="D12272" s="37" t="s">
        <v>118</v>
      </c>
      <c r="E12272" s="0" t="n">
        <v>2</v>
      </c>
      <c r="F12272" s="38" t="s">
        <v>70</v>
      </c>
      <c r="G12272" s="37" t="s">
        <v>542</v>
      </c>
      <c r="H12272" s="0" t="n">
        <v>10716148</v>
      </c>
      <c r="I12272" s="0" t="n">
        <v>5164266</v>
      </c>
      <c r="J12272" s="0" t="n">
        <v>-843890</v>
      </c>
    </row>
    <row r="12273" customFormat="false" ht="15" hidden="false" customHeight="false" outlineLevel="0" collapsed="false">
      <c r="A12273" s="0" t="n">
        <v>202506</v>
      </c>
      <c r="B12273" s="0" t="n">
        <v>202507</v>
      </c>
      <c r="C12273" s="37" t="s">
        <v>136</v>
      </c>
      <c r="D12273" s="37" t="s">
        <v>130</v>
      </c>
      <c r="E12273" s="0" t="n">
        <v>2</v>
      </c>
      <c r="F12273" s="38" t="s">
        <v>70</v>
      </c>
      <c r="G12273" s="37" t="s">
        <v>543</v>
      </c>
      <c r="H12273" s="0" t="n">
        <v>2163697</v>
      </c>
      <c r="I12273" s="0" t="n">
        <v>1276067</v>
      </c>
      <c r="J12273" s="0" t="n">
        <v>399509</v>
      </c>
    </row>
    <row r="12274" customFormat="false" ht="15" hidden="false" customHeight="false" outlineLevel="0" collapsed="false">
      <c r="A12274" s="0" t="n">
        <v>202506</v>
      </c>
      <c r="B12274" s="0" t="n">
        <v>202507</v>
      </c>
      <c r="C12274" s="37" t="s">
        <v>136</v>
      </c>
      <c r="D12274" s="37" t="s">
        <v>447</v>
      </c>
      <c r="E12274" s="0" t="n">
        <v>2</v>
      </c>
      <c r="F12274" s="38" t="s">
        <v>70</v>
      </c>
      <c r="G12274" s="37" t="s">
        <v>544</v>
      </c>
      <c r="H12274" s="0" t="n">
        <v>2449819</v>
      </c>
      <c r="I12274" s="0" t="n">
        <v>1165407</v>
      </c>
      <c r="J12274" s="0" t="n">
        <v>-688</v>
      </c>
    </row>
    <row r="12275" customFormat="false" ht="15" hidden="false" customHeight="false" outlineLevel="0" collapsed="false">
      <c r="A12275" s="0" t="n">
        <v>202506</v>
      </c>
      <c r="B12275" s="0" t="n">
        <v>202507</v>
      </c>
      <c r="C12275" s="37" t="s">
        <v>136</v>
      </c>
      <c r="D12275" s="37" t="s">
        <v>170</v>
      </c>
      <c r="E12275" s="0" t="n">
        <v>2</v>
      </c>
      <c r="F12275" s="38" t="s">
        <v>70</v>
      </c>
      <c r="G12275" s="37" t="s">
        <v>545</v>
      </c>
      <c r="H12275" s="0" t="n">
        <v>35855879</v>
      </c>
      <c r="I12275" s="0" t="n">
        <v>15424810</v>
      </c>
      <c r="J12275" s="0" t="n">
        <v>1043702</v>
      </c>
    </row>
    <row r="12276" customFormat="false" ht="15" hidden="false" customHeight="false" outlineLevel="0" collapsed="false">
      <c r="A12276" s="0" t="n">
        <v>202506</v>
      </c>
      <c r="B12276" s="0" t="n">
        <v>202507</v>
      </c>
      <c r="C12276" s="37" t="s">
        <v>106</v>
      </c>
      <c r="D12276" s="37" t="s">
        <v>210</v>
      </c>
      <c r="E12276" s="0" t="n">
        <v>2</v>
      </c>
      <c r="F12276" s="38" t="s">
        <v>70</v>
      </c>
      <c r="G12276" s="37" t="s">
        <v>546</v>
      </c>
      <c r="H12276" s="0" t="n">
        <v>1237702</v>
      </c>
      <c r="I12276" s="0" t="n">
        <v>290407</v>
      </c>
      <c r="J12276" s="0" t="n">
        <v>35235</v>
      </c>
    </row>
    <row r="12277" customFormat="false" ht="15" hidden="false" customHeight="false" outlineLevel="0" collapsed="false">
      <c r="A12277" s="0" t="n">
        <v>202506</v>
      </c>
      <c r="B12277" s="0" t="n">
        <v>202507</v>
      </c>
      <c r="C12277" s="37" t="s">
        <v>158</v>
      </c>
      <c r="D12277" s="37" t="s">
        <v>269</v>
      </c>
      <c r="E12277" s="0" t="n">
        <v>2</v>
      </c>
      <c r="F12277" s="38" t="s">
        <v>70</v>
      </c>
      <c r="G12277" s="37" t="s">
        <v>547</v>
      </c>
      <c r="H12277" s="0" t="n">
        <v>467908</v>
      </c>
      <c r="I12277" s="0" t="n">
        <v>273683</v>
      </c>
      <c r="J12277" s="0" t="n">
        <v>30861</v>
      </c>
    </row>
    <row r="12278" customFormat="false" ht="15" hidden="false" customHeight="false" outlineLevel="0" collapsed="false">
      <c r="A12278" s="0" t="n">
        <v>202506</v>
      </c>
      <c r="B12278" s="0" t="n">
        <v>202507</v>
      </c>
      <c r="C12278" s="37" t="s">
        <v>124</v>
      </c>
      <c r="D12278" s="37" t="s">
        <v>396</v>
      </c>
      <c r="E12278" s="0" t="n">
        <v>2</v>
      </c>
      <c r="F12278" s="38" t="s">
        <v>70</v>
      </c>
      <c r="G12278" s="37" t="s">
        <v>548</v>
      </c>
      <c r="H12278" s="0" t="n">
        <v>2338003</v>
      </c>
      <c r="I12278" s="0" t="n">
        <v>461887</v>
      </c>
      <c r="J12278" s="0" t="n">
        <v>75917</v>
      </c>
    </row>
    <row r="12279" customFormat="false" ht="15" hidden="false" customHeight="false" outlineLevel="0" collapsed="false">
      <c r="A12279" s="0" t="n">
        <v>202506</v>
      </c>
      <c r="B12279" s="0" t="n">
        <v>202507</v>
      </c>
      <c r="C12279" s="37" t="s">
        <v>101</v>
      </c>
      <c r="D12279" s="37" t="s">
        <v>282</v>
      </c>
      <c r="E12279" s="0" t="n">
        <v>2</v>
      </c>
      <c r="F12279" s="38" t="s">
        <v>70</v>
      </c>
      <c r="G12279" s="37" t="s">
        <v>549</v>
      </c>
      <c r="H12279" s="0" t="n">
        <v>1374003</v>
      </c>
      <c r="I12279" s="0" t="n">
        <v>612326</v>
      </c>
      <c r="J12279" s="0" t="n">
        <v>86361</v>
      </c>
    </row>
    <row r="12280" customFormat="false" ht="15" hidden="false" customHeight="false" outlineLevel="0" collapsed="false">
      <c r="A12280" s="0" t="n">
        <v>202506</v>
      </c>
      <c r="B12280" s="0" t="n">
        <v>202507</v>
      </c>
      <c r="C12280" s="37" t="s">
        <v>197</v>
      </c>
      <c r="D12280" s="37" t="s">
        <v>540</v>
      </c>
      <c r="E12280" s="0" t="n">
        <v>2</v>
      </c>
      <c r="F12280" s="38" t="s">
        <v>70</v>
      </c>
      <c r="G12280" s="37" t="s">
        <v>550</v>
      </c>
      <c r="H12280" s="0" t="n">
        <v>737236</v>
      </c>
      <c r="I12280" s="0" t="n">
        <v>254598</v>
      </c>
      <c r="J12280" s="0" t="n">
        <v>72229</v>
      </c>
    </row>
    <row r="12281" customFormat="false" ht="15" hidden="false" customHeight="false" outlineLevel="0" collapsed="false">
      <c r="A12281" s="0" t="n">
        <v>202506</v>
      </c>
      <c r="B12281" s="0" t="n">
        <v>202507</v>
      </c>
      <c r="C12281" s="37" t="s">
        <v>158</v>
      </c>
      <c r="D12281" s="37" t="s">
        <v>243</v>
      </c>
      <c r="E12281" s="0" t="n">
        <v>2</v>
      </c>
      <c r="F12281" s="38" t="s">
        <v>70</v>
      </c>
      <c r="G12281" s="37" t="s">
        <v>551</v>
      </c>
      <c r="H12281" s="0" t="n">
        <v>309288</v>
      </c>
      <c r="I12281" s="0" t="n">
        <v>138414</v>
      </c>
      <c r="J12281" s="0" t="n">
        <v>21199</v>
      </c>
    </row>
    <row r="12282" customFormat="false" ht="15" hidden="false" customHeight="false" outlineLevel="0" collapsed="false">
      <c r="A12282" s="0" t="n">
        <v>202506</v>
      </c>
      <c r="B12282" s="0" t="n">
        <v>202507</v>
      </c>
      <c r="C12282" s="37" t="s">
        <v>112</v>
      </c>
      <c r="D12282" s="37" t="s">
        <v>220</v>
      </c>
      <c r="E12282" s="0" t="n">
        <v>2</v>
      </c>
      <c r="F12282" s="38" t="s">
        <v>70</v>
      </c>
      <c r="G12282" s="37" t="s">
        <v>552</v>
      </c>
      <c r="H12282" s="0" t="n">
        <v>18345121</v>
      </c>
      <c r="I12282" s="0" t="n">
        <v>7844245</v>
      </c>
      <c r="J12282" s="0" t="n">
        <v>535478</v>
      </c>
    </row>
    <row r="12283" customFormat="false" ht="15" hidden="false" customHeight="false" outlineLevel="0" collapsed="false">
      <c r="A12283" s="0" t="n">
        <v>202506</v>
      </c>
      <c r="B12283" s="0" t="n">
        <v>202507</v>
      </c>
      <c r="C12283" s="37" t="s">
        <v>184</v>
      </c>
      <c r="D12283" s="37" t="s">
        <v>509</v>
      </c>
      <c r="E12283" s="0" t="n">
        <v>2</v>
      </c>
      <c r="F12283" s="38" t="s">
        <v>70</v>
      </c>
      <c r="G12283" s="37" t="s">
        <v>553</v>
      </c>
      <c r="H12283" s="0" t="n">
        <v>1178250</v>
      </c>
      <c r="I12283" s="0" t="n">
        <v>261620</v>
      </c>
      <c r="J12283" s="0" t="n">
        <v>6462</v>
      </c>
    </row>
    <row r="12284" customFormat="false" ht="15" hidden="false" customHeight="false" outlineLevel="0" collapsed="false">
      <c r="A12284" s="0" t="n">
        <v>202506</v>
      </c>
      <c r="B12284" s="0" t="n">
        <v>202507</v>
      </c>
      <c r="C12284" s="37" t="s">
        <v>109</v>
      </c>
      <c r="D12284" s="37" t="s">
        <v>143</v>
      </c>
      <c r="E12284" s="0" t="n">
        <v>2</v>
      </c>
      <c r="F12284" s="38" t="s">
        <v>70</v>
      </c>
      <c r="G12284" s="37" t="s">
        <v>554</v>
      </c>
      <c r="H12284" s="0" t="n">
        <v>537473</v>
      </c>
      <c r="I12284" s="0" t="n">
        <v>467415</v>
      </c>
      <c r="J12284" s="0" t="n">
        <v>10337</v>
      </c>
    </row>
    <row r="12285" customFormat="false" ht="15" hidden="false" customHeight="false" outlineLevel="0" collapsed="false">
      <c r="A12285" s="0" t="n">
        <v>202506</v>
      </c>
      <c r="B12285" s="0" t="n">
        <v>202507</v>
      </c>
      <c r="C12285" s="37" t="s">
        <v>136</v>
      </c>
      <c r="D12285" s="37" t="s">
        <v>314</v>
      </c>
      <c r="E12285" s="0" t="n">
        <v>2</v>
      </c>
      <c r="F12285" s="38" t="s">
        <v>70</v>
      </c>
      <c r="G12285" s="37" t="s">
        <v>555</v>
      </c>
      <c r="H12285" s="0" t="n">
        <v>4930693</v>
      </c>
      <c r="I12285" s="0" t="n">
        <v>864467</v>
      </c>
      <c r="J12285" s="0" t="n">
        <v>180954</v>
      </c>
    </row>
    <row r="12286" customFormat="false" ht="15" hidden="false" customHeight="false" outlineLevel="0" collapsed="false">
      <c r="A12286" s="0" t="n">
        <v>202506</v>
      </c>
      <c r="B12286" s="0" t="n">
        <v>202507</v>
      </c>
      <c r="C12286" s="37" t="s">
        <v>106</v>
      </c>
      <c r="D12286" s="37" t="s">
        <v>174</v>
      </c>
      <c r="E12286" s="0" t="n">
        <v>2</v>
      </c>
      <c r="F12286" s="38" t="s">
        <v>70</v>
      </c>
      <c r="G12286" s="37" t="s">
        <v>556</v>
      </c>
      <c r="H12286" s="0" t="n">
        <v>1220627</v>
      </c>
      <c r="I12286" s="0" t="n">
        <v>692529</v>
      </c>
      <c r="J12286" s="0" t="n">
        <v>176955</v>
      </c>
    </row>
    <row r="12287" customFormat="false" ht="15" hidden="false" customHeight="false" outlineLevel="0" collapsed="false">
      <c r="A12287" s="0" t="n">
        <v>202506</v>
      </c>
      <c r="B12287" s="0" t="n">
        <v>202507</v>
      </c>
      <c r="C12287" s="37" t="s">
        <v>112</v>
      </c>
      <c r="D12287" s="37" t="s">
        <v>482</v>
      </c>
      <c r="E12287" s="0" t="n">
        <v>2</v>
      </c>
      <c r="F12287" s="38" t="s">
        <v>70</v>
      </c>
      <c r="G12287" s="37" t="s">
        <v>557</v>
      </c>
      <c r="H12287" s="0" t="n">
        <v>932461</v>
      </c>
      <c r="I12287" s="0" t="n">
        <v>314076</v>
      </c>
      <c r="J12287" s="0" t="n">
        <v>56662</v>
      </c>
    </row>
    <row r="12288" customFormat="false" ht="15" hidden="false" customHeight="false" outlineLevel="0" collapsed="false">
      <c r="A12288" s="0" t="n">
        <v>202506</v>
      </c>
      <c r="B12288" s="0" t="n">
        <v>202507</v>
      </c>
      <c r="C12288" s="37" t="s">
        <v>101</v>
      </c>
      <c r="D12288" s="37" t="s">
        <v>391</v>
      </c>
      <c r="E12288" s="0" t="n">
        <v>2</v>
      </c>
      <c r="F12288" s="38" t="s">
        <v>70</v>
      </c>
      <c r="G12288" s="37" t="s">
        <v>558</v>
      </c>
      <c r="H12288" s="0" t="n">
        <v>2731411</v>
      </c>
      <c r="I12288" s="0" t="n">
        <v>454408</v>
      </c>
      <c r="J12288" s="0" t="n">
        <v>-107441</v>
      </c>
    </row>
    <row r="12289" customFormat="false" ht="15" hidden="false" customHeight="false" outlineLevel="0" collapsed="false">
      <c r="A12289" s="0" t="n">
        <v>202506</v>
      </c>
      <c r="B12289" s="0" t="n">
        <v>202507</v>
      </c>
      <c r="C12289" s="37" t="s">
        <v>197</v>
      </c>
      <c r="D12289" s="37" t="s">
        <v>470</v>
      </c>
      <c r="E12289" s="0" t="n">
        <v>2</v>
      </c>
      <c r="F12289" s="38" t="s">
        <v>70</v>
      </c>
      <c r="G12289" s="37" t="s">
        <v>559</v>
      </c>
      <c r="H12289" s="0" t="n">
        <v>221275</v>
      </c>
      <c r="I12289" s="0" t="n">
        <v>110125</v>
      </c>
      <c r="J12289" s="0" t="n">
        <v>-15937</v>
      </c>
    </row>
    <row r="12290" customFormat="false" ht="15" hidden="false" customHeight="false" outlineLevel="0" collapsed="false">
      <c r="A12290" s="0" t="n">
        <v>202506</v>
      </c>
      <c r="B12290" s="0" t="n">
        <v>202507</v>
      </c>
      <c r="C12290" s="37" t="s">
        <v>112</v>
      </c>
      <c r="D12290" s="37" t="s">
        <v>531</v>
      </c>
      <c r="E12290" s="0" t="n">
        <v>2</v>
      </c>
      <c r="F12290" s="38" t="s">
        <v>70</v>
      </c>
      <c r="G12290" s="37" t="s">
        <v>560</v>
      </c>
      <c r="H12290" s="0" t="n">
        <v>2091020</v>
      </c>
      <c r="I12290" s="0" t="n">
        <v>1168107</v>
      </c>
      <c r="J12290" s="0" t="n">
        <v>92565</v>
      </c>
    </row>
    <row r="12291" customFormat="false" ht="15" hidden="false" customHeight="false" outlineLevel="0" collapsed="false">
      <c r="A12291" s="0" t="n">
        <v>202506</v>
      </c>
      <c r="B12291" s="0" t="n">
        <v>202507</v>
      </c>
      <c r="C12291" s="37" t="s">
        <v>109</v>
      </c>
      <c r="D12291" s="37" t="s">
        <v>561</v>
      </c>
      <c r="E12291" s="0" t="n">
        <v>2</v>
      </c>
      <c r="F12291" s="38" t="s">
        <v>70</v>
      </c>
      <c r="G12291" s="37" t="s">
        <v>562</v>
      </c>
      <c r="H12291" s="0" t="n">
        <v>15780702</v>
      </c>
      <c r="I12291" s="0" t="n">
        <v>5816674</v>
      </c>
      <c r="J12291" s="0" t="n">
        <v>368374</v>
      </c>
    </row>
    <row r="12292" customFormat="false" ht="15" hidden="false" customHeight="false" outlineLevel="0" collapsed="false">
      <c r="A12292" s="0" t="n">
        <v>202506</v>
      </c>
      <c r="B12292" s="0" t="n">
        <v>202507</v>
      </c>
      <c r="C12292" s="37" t="s">
        <v>149</v>
      </c>
      <c r="D12292" s="37" t="s">
        <v>385</v>
      </c>
      <c r="E12292" s="0" t="n">
        <v>2</v>
      </c>
      <c r="F12292" s="38" t="s">
        <v>70</v>
      </c>
      <c r="G12292" s="37" t="s">
        <v>563</v>
      </c>
      <c r="H12292" s="0" t="n">
        <v>2765031</v>
      </c>
      <c r="I12292" s="0" t="n">
        <v>1156435</v>
      </c>
      <c r="J12292" s="0" t="n">
        <v>94817</v>
      </c>
    </row>
    <row r="12293" customFormat="false" ht="15" hidden="false" customHeight="false" outlineLevel="0" collapsed="false">
      <c r="A12293" s="0" t="n">
        <v>202506</v>
      </c>
      <c r="B12293" s="0" t="n">
        <v>202507</v>
      </c>
      <c r="C12293" s="37" t="s">
        <v>178</v>
      </c>
      <c r="D12293" s="37" t="s">
        <v>294</v>
      </c>
      <c r="E12293" s="0" t="n">
        <v>2</v>
      </c>
      <c r="F12293" s="38" t="s">
        <v>70</v>
      </c>
      <c r="G12293" s="37" t="s">
        <v>564</v>
      </c>
      <c r="H12293" s="0" t="n">
        <v>710747</v>
      </c>
      <c r="I12293" s="0" t="n">
        <v>268054</v>
      </c>
      <c r="J12293" s="0" t="n">
        <v>54998</v>
      </c>
    </row>
    <row r="12294" customFormat="false" ht="15" hidden="false" customHeight="false" outlineLevel="0" collapsed="false">
      <c r="A12294" s="0" t="n">
        <v>202506</v>
      </c>
      <c r="B12294" s="0" t="n">
        <v>202507</v>
      </c>
      <c r="C12294" s="37" t="s">
        <v>112</v>
      </c>
      <c r="D12294" s="37" t="s">
        <v>476</v>
      </c>
      <c r="E12294" s="0" t="n">
        <v>2</v>
      </c>
      <c r="F12294" s="38" t="s">
        <v>70</v>
      </c>
      <c r="G12294" s="37" t="s">
        <v>565</v>
      </c>
      <c r="H12294" s="0" t="n">
        <v>522179</v>
      </c>
      <c r="I12294" s="0" t="n">
        <v>526968</v>
      </c>
      <c r="J12294" s="0" t="n">
        <v>105493</v>
      </c>
    </row>
    <row r="12295" customFormat="false" ht="15" hidden="false" customHeight="false" outlineLevel="0" collapsed="false">
      <c r="A12295" s="0" t="n">
        <v>202506</v>
      </c>
      <c r="B12295" s="0" t="n">
        <v>202507</v>
      </c>
      <c r="C12295" s="37" t="s">
        <v>158</v>
      </c>
      <c r="D12295" s="37" t="s">
        <v>145</v>
      </c>
      <c r="E12295" s="0" t="n">
        <v>2</v>
      </c>
      <c r="F12295" s="38" t="s">
        <v>70</v>
      </c>
      <c r="G12295" s="37" t="s">
        <v>566</v>
      </c>
      <c r="H12295" s="0" t="n">
        <v>968043</v>
      </c>
      <c r="I12295" s="0" t="n">
        <v>329080</v>
      </c>
      <c r="J12295" s="0" t="n">
        <v>32082</v>
      </c>
    </row>
    <row r="12296" customFormat="false" ht="15" hidden="false" customHeight="false" outlineLevel="0" collapsed="false">
      <c r="A12296" s="0" t="n">
        <v>202506</v>
      </c>
      <c r="B12296" s="0" t="n">
        <v>202507</v>
      </c>
      <c r="C12296" s="37" t="s">
        <v>95</v>
      </c>
      <c r="D12296" s="37" t="s">
        <v>223</v>
      </c>
      <c r="E12296" s="0" t="n">
        <v>2</v>
      </c>
      <c r="F12296" s="38" t="s">
        <v>70</v>
      </c>
      <c r="G12296" s="37" t="s">
        <v>567</v>
      </c>
      <c r="H12296" s="0" t="n">
        <v>1016598</v>
      </c>
      <c r="I12296" s="0" t="n">
        <v>501855</v>
      </c>
      <c r="J12296" s="0" t="n">
        <v>-36328</v>
      </c>
    </row>
    <row r="12297" customFormat="false" ht="15" hidden="false" customHeight="false" outlineLevel="0" collapsed="false">
      <c r="A12297" s="0" t="n">
        <v>202506</v>
      </c>
      <c r="B12297" s="0" t="n">
        <v>202507</v>
      </c>
      <c r="C12297" s="37" t="s">
        <v>197</v>
      </c>
      <c r="D12297" s="37" t="s">
        <v>495</v>
      </c>
      <c r="E12297" s="0" t="n">
        <v>2</v>
      </c>
      <c r="F12297" s="38" t="s">
        <v>70</v>
      </c>
      <c r="G12297" s="37" t="s">
        <v>568</v>
      </c>
      <c r="H12297" s="0" t="n">
        <v>632179</v>
      </c>
      <c r="I12297" s="0" t="n">
        <v>210659</v>
      </c>
      <c r="J12297" s="0" t="n">
        <v>-9042</v>
      </c>
    </row>
    <row r="12298" customFormat="false" ht="15" hidden="false" customHeight="false" outlineLevel="0" collapsed="false">
      <c r="A12298" s="0" t="n">
        <v>202506</v>
      </c>
      <c r="B12298" s="0" t="n">
        <v>202507</v>
      </c>
      <c r="C12298" s="37" t="s">
        <v>124</v>
      </c>
      <c r="D12298" s="37" t="s">
        <v>569</v>
      </c>
      <c r="E12298" s="0" t="n">
        <v>2</v>
      </c>
      <c r="F12298" s="38" t="s">
        <v>70</v>
      </c>
      <c r="G12298" s="37" t="s">
        <v>570</v>
      </c>
      <c r="H12298" s="0" t="n">
        <v>4165153</v>
      </c>
      <c r="I12298" s="0" t="n">
        <v>2034096</v>
      </c>
      <c r="J12298" s="0" t="n">
        <v>176443</v>
      </c>
    </row>
    <row r="12299" customFormat="false" ht="15" hidden="false" customHeight="false" outlineLevel="0" collapsed="false">
      <c r="A12299" s="0" t="n">
        <v>202506</v>
      </c>
      <c r="B12299" s="0" t="n">
        <v>202507</v>
      </c>
      <c r="C12299" s="37" t="s">
        <v>136</v>
      </c>
      <c r="D12299" s="37" t="s">
        <v>571</v>
      </c>
      <c r="E12299" s="0" t="n">
        <v>2</v>
      </c>
      <c r="F12299" s="38" t="s">
        <v>70</v>
      </c>
      <c r="G12299" s="37" t="s">
        <v>572</v>
      </c>
      <c r="H12299" s="0" t="n">
        <v>171857</v>
      </c>
      <c r="I12299" s="0" t="n">
        <v>110256</v>
      </c>
      <c r="J12299" s="0" t="n">
        <v>13416</v>
      </c>
    </row>
    <row r="12300" customFormat="false" ht="15" hidden="false" customHeight="false" outlineLevel="0" collapsed="false">
      <c r="A12300" s="0" t="n">
        <v>202506</v>
      </c>
      <c r="B12300" s="0" t="n">
        <v>202507</v>
      </c>
      <c r="C12300" s="37" t="s">
        <v>149</v>
      </c>
      <c r="D12300" s="37" t="s">
        <v>116</v>
      </c>
      <c r="E12300" s="0" t="n">
        <v>2</v>
      </c>
      <c r="F12300" s="38" t="s">
        <v>70</v>
      </c>
      <c r="G12300" s="37" t="s">
        <v>573</v>
      </c>
      <c r="H12300" s="0" t="n">
        <v>2869760</v>
      </c>
      <c r="I12300" s="0" t="n">
        <v>1681516</v>
      </c>
      <c r="J12300" s="0" t="n">
        <v>-70171</v>
      </c>
    </row>
    <row r="12301" customFormat="false" ht="15" hidden="false" customHeight="false" outlineLevel="0" collapsed="false">
      <c r="A12301" s="0" t="n">
        <v>202506</v>
      </c>
      <c r="B12301" s="0" t="n">
        <v>202507</v>
      </c>
      <c r="C12301" s="37" t="s">
        <v>158</v>
      </c>
      <c r="D12301" s="37" t="s">
        <v>476</v>
      </c>
      <c r="E12301" s="0" t="n">
        <v>2</v>
      </c>
      <c r="F12301" s="38" t="s">
        <v>70</v>
      </c>
      <c r="G12301" s="37" t="s">
        <v>574</v>
      </c>
      <c r="H12301" s="0" t="n">
        <v>880588</v>
      </c>
      <c r="I12301" s="0" t="n">
        <v>462503</v>
      </c>
      <c r="J12301" s="0" t="n">
        <v>67550</v>
      </c>
    </row>
    <row r="12302" customFormat="false" ht="15" hidden="false" customHeight="false" outlineLevel="0" collapsed="false">
      <c r="A12302" s="0" t="n">
        <v>202506</v>
      </c>
      <c r="B12302" s="0" t="n">
        <v>202507</v>
      </c>
      <c r="C12302" s="37" t="s">
        <v>106</v>
      </c>
      <c r="D12302" s="37" t="s">
        <v>237</v>
      </c>
      <c r="E12302" s="0" t="n">
        <v>2</v>
      </c>
      <c r="F12302" s="38" t="s">
        <v>70</v>
      </c>
      <c r="G12302" s="37" t="s">
        <v>575</v>
      </c>
      <c r="H12302" s="0" t="n">
        <v>1947921</v>
      </c>
      <c r="I12302" s="0" t="n">
        <v>2050162</v>
      </c>
      <c r="J12302" s="0" t="n">
        <v>-195253</v>
      </c>
    </row>
    <row r="12303" customFormat="false" ht="15" hidden="false" customHeight="false" outlineLevel="0" collapsed="false">
      <c r="A12303" s="0" t="n">
        <v>202506</v>
      </c>
      <c r="B12303" s="0" t="n">
        <v>202507</v>
      </c>
      <c r="C12303" s="37" t="s">
        <v>152</v>
      </c>
      <c r="D12303" s="37" t="s">
        <v>445</v>
      </c>
      <c r="E12303" s="0" t="n">
        <v>2</v>
      </c>
      <c r="F12303" s="38" t="s">
        <v>70</v>
      </c>
      <c r="G12303" s="37" t="s">
        <v>576</v>
      </c>
      <c r="H12303" s="0" t="n">
        <v>299705</v>
      </c>
      <c r="I12303" s="0" t="n">
        <v>82110</v>
      </c>
      <c r="J12303" s="0" t="n">
        <v>-15298</v>
      </c>
    </row>
    <row r="12304" customFormat="false" ht="15" hidden="false" customHeight="false" outlineLevel="0" collapsed="false">
      <c r="A12304" s="0" t="n">
        <v>202506</v>
      </c>
      <c r="B12304" s="0" t="n">
        <v>202507</v>
      </c>
      <c r="C12304" s="37" t="s">
        <v>112</v>
      </c>
      <c r="D12304" s="37" t="s">
        <v>367</v>
      </c>
      <c r="E12304" s="0" t="n">
        <v>2</v>
      </c>
      <c r="F12304" s="38" t="s">
        <v>70</v>
      </c>
      <c r="G12304" s="37" t="s">
        <v>577</v>
      </c>
      <c r="H12304" s="0" t="n">
        <v>6710679</v>
      </c>
      <c r="I12304" s="0" t="n">
        <v>4437551</v>
      </c>
      <c r="J12304" s="0" t="n">
        <v>-33338</v>
      </c>
    </row>
    <row r="12305" customFormat="false" ht="15" hidden="false" customHeight="false" outlineLevel="0" collapsed="false">
      <c r="A12305" s="0" t="n">
        <v>202506</v>
      </c>
      <c r="B12305" s="0" t="n">
        <v>202507</v>
      </c>
      <c r="C12305" s="37" t="s">
        <v>109</v>
      </c>
      <c r="D12305" s="37" t="s">
        <v>320</v>
      </c>
      <c r="E12305" s="0" t="n">
        <v>2</v>
      </c>
      <c r="F12305" s="38" t="s">
        <v>70</v>
      </c>
      <c r="G12305" s="37" t="s">
        <v>578</v>
      </c>
      <c r="H12305" s="0" t="n">
        <v>3767727</v>
      </c>
      <c r="I12305" s="0" t="n">
        <v>754491</v>
      </c>
      <c r="J12305" s="0" t="n">
        <v>163956</v>
      </c>
    </row>
    <row r="12306" customFormat="false" ht="15" hidden="false" customHeight="false" outlineLevel="0" collapsed="false">
      <c r="A12306" s="0" t="n">
        <v>202506</v>
      </c>
      <c r="B12306" s="0" t="n">
        <v>202507</v>
      </c>
      <c r="C12306" s="37" t="s">
        <v>197</v>
      </c>
      <c r="D12306" s="37" t="s">
        <v>362</v>
      </c>
      <c r="E12306" s="0" t="n">
        <v>2</v>
      </c>
      <c r="F12306" s="38" t="s">
        <v>70</v>
      </c>
      <c r="G12306" s="37" t="s">
        <v>579</v>
      </c>
      <c r="H12306" s="0" t="n">
        <v>4703484</v>
      </c>
      <c r="I12306" s="0" t="n">
        <v>6290095</v>
      </c>
      <c r="J12306" s="0" t="n">
        <v>1460739</v>
      </c>
    </row>
    <row r="12307" customFormat="false" ht="15" hidden="false" customHeight="false" outlineLevel="0" collapsed="false">
      <c r="A12307" s="0" t="n">
        <v>202506</v>
      </c>
      <c r="B12307" s="0" t="n">
        <v>202507</v>
      </c>
      <c r="C12307" s="37" t="s">
        <v>106</v>
      </c>
      <c r="D12307" s="37" t="s">
        <v>280</v>
      </c>
      <c r="E12307" s="0" t="n">
        <v>2</v>
      </c>
      <c r="F12307" s="38" t="s">
        <v>70</v>
      </c>
      <c r="G12307" s="37" t="s">
        <v>580</v>
      </c>
      <c r="H12307" s="0" t="n">
        <v>161451</v>
      </c>
      <c r="I12307" s="0" t="n">
        <v>44608</v>
      </c>
      <c r="J12307" s="0" t="n">
        <v>-3546</v>
      </c>
    </row>
    <row r="12308" customFormat="false" ht="15" hidden="false" customHeight="false" outlineLevel="0" collapsed="false">
      <c r="A12308" s="0" t="n">
        <v>202506</v>
      </c>
      <c r="B12308" s="0" t="n">
        <v>202507</v>
      </c>
      <c r="C12308" s="37" t="s">
        <v>136</v>
      </c>
      <c r="D12308" s="37" t="s">
        <v>208</v>
      </c>
      <c r="E12308" s="0" t="n">
        <v>2</v>
      </c>
      <c r="F12308" s="38" t="s">
        <v>70</v>
      </c>
      <c r="G12308" s="37" t="s">
        <v>581</v>
      </c>
      <c r="H12308" s="0" t="n">
        <v>2105469</v>
      </c>
      <c r="I12308" s="0" t="n">
        <v>383301</v>
      </c>
      <c r="J12308" s="0" t="n">
        <v>-27540</v>
      </c>
    </row>
    <row r="12309" customFormat="false" ht="15" hidden="false" customHeight="false" outlineLevel="0" collapsed="false">
      <c r="A12309" s="0" t="n">
        <v>202506</v>
      </c>
      <c r="B12309" s="0" t="n">
        <v>202507</v>
      </c>
      <c r="C12309" s="37" t="s">
        <v>124</v>
      </c>
      <c r="D12309" s="37" t="s">
        <v>212</v>
      </c>
      <c r="E12309" s="0" t="n">
        <v>2</v>
      </c>
      <c r="F12309" s="38" t="s">
        <v>70</v>
      </c>
      <c r="G12309" s="37" t="s">
        <v>582</v>
      </c>
      <c r="H12309" s="0" t="n">
        <v>2665938</v>
      </c>
      <c r="I12309" s="0" t="n">
        <v>2596347</v>
      </c>
      <c r="J12309" s="0" t="n">
        <v>405273</v>
      </c>
    </row>
    <row r="12310" customFormat="false" ht="15" hidden="false" customHeight="false" outlineLevel="0" collapsed="false">
      <c r="A12310" s="0" t="n">
        <v>202506</v>
      </c>
      <c r="B12310" s="0" t="n">
        <v>202507</v>
      </c>
      <c r="C12310" s="37" t="s">
        <v>109</v>
      </c>
      <c r="D12310" s="37" t="s">
        <v>482</v>
      </c>
      <c r="E12310" s="0" t="n">
        <v>2</v>
      </c>
      <c r="F12310" s="38" t="s">
        <v>70</v>
      </c>
      <c r="G12310" s="37" t="s">
        <v>583</v>
      </c>
      <c r="H12310" s="0" t="n">
        <v>155368</v>
      </c>
      <c r="I12310" s="0" t="n">
        <v>75880</v>
      </c>
      <c r="J12310" s="0" t="n">
        <v>2726</v>
      </c>
    </row>
    <row r="12311" customFormat="false" ht="15" hidden="false" customHeight="false" outlineLevel="0" collapsed="false">
      <c r="A12311" s="0" t="n">
        <v>202506</v>
      </c>
      <c r="B12311" s="0" t="n">
        <v>202507</v>
      </c>
      <c r="C12311" s="37" t="s">
        <v>178</v>
      </c>
      <c r="D12311" s="37" t="s">
        <v>216</v>
      </c>
      <c r="E12311" s="0" t="n">
        <v>2</v>
      </c>
      <c r="F12311" s="38" t="s">
        <v>70</v>
      </c>
      <c r="G12311" s="37" t="s">
        <v>584</v>
      </c>
      <c r="H12311" s="0" t="n">
        <v>1173292</v>
      </c>
      <c r="I12311" s="0" t="n">
        <v>468991</v>
      </c>
      <c r="J12311" s="0" t="n">
        <v>101601</v>
      </c>
    </row>
    <row r="12312" customFormat="false" ht="15" hidden="false" customHeight="false" outlineLevel="0" collapsed="false">
      <c r="A12312" s="0" t="n">
        <v>202506</v>
      </c>
      <c r="B12312" s="0" t="n">
        <v>202507</v>
      </c>
      <c r="C12312" s="37" t="s">
        <v>95</v>
      </c>
      <c r="D12312" s="37" t="s">
        <v>383</v>
      </c>
      <c r="E12312" s="0" t="n">
        <v>2</v>
      </c>
      <c r="F12312" s="38" t="s">
        <v>70</v>
      </c>
      <c r="G12312" s="37" t="s">
        <v>585</v>
      </c>
      <c r="H12312" s="0" t="n">
        <v>1885618</v>
      </c>
      <c r="I12312" s="0" t="n">
        <v>882025</v>
      </c>
      <c r="J12312" s="0" t="n">
        <v>136243</v>
      </c>
    </row>
    <row r="12313" customFormat="false" ht="15" hidden="false" customHeight="false" outlineLevel="0" collapsed="false">
      <c r="A12313" s="0" t="n">
        <v>202506</v>
      </c>
      <c r="B12313" s="0" t="n">
        <v>202507</v>
      </c>
      <c r="C12313" s="37" t="s">
        <v>106</v>
      </c>
      <c r="D12313" s="37" t="s">
        <v>586</v>
      </c>
      <c r="E12313" s="0" t="n">
        <v>2</v>
      </c>
      <c r="F12313" s="38" t="s">
        <v>70</v>
      </c>
      <c r="G12313" s="37" t="s">
        <v>587</v>
      </c>
      <c r="H12313" s="0" t="n">
        <v>1921972</v>
      </c>
      <c r="I12313" s="0" t="n">
        <v>1378711</v>
      </c>
      <c r="J12313" s="0" t="n">
        <v>236641</v>
      </c>
    </row>
    <row r="12314" customFormat="false" ht="15" hidden="false" customHeight="false" outlineLevel="0" collapsed="false">
      <c r="A12314" s="0" t="n">
        <v>202506</v>
      </c>
      <c r="B12314" s="0" t="n">
        <v>202507</v>
      </c>
      <c r="C12314" s="37" t="s">
        <v>178</v>
      </c>
      <c r="D12314" s="37" t="s">
        <v>356</v>
      </c>
      <c r="E12314" s="0" t="n">
        <v>2</v>
      </c>
      <c r="F12314" s="38" t="s">
        <v>70</v>
      </c>
      <c r="G12314" s="37" t="s">
        <v>588</v>
      </c>
      <c r="H12314" s="0" t="n">
        <v>1362922</v>
      </c>
      <c r="I12314" s="0" t="n">
        <v>369603</v>
      </c>
      <c r="J12314" s="0" t="n">
        <v>-809</v>
      </c>
    </row>
    <row r="12315" customFormat="false" ht="15" hidden="false" customHeight="false" outlineLevel="0" collapsed="false">
      <c r="A12315" s="0" t="n">
        <v>202506</v>
      </c>
      <c r="B12315" s="0" t="n">
        <v>202507</v>
      </c>
      <c r="C12315" s="37" t="s">
        <v>124</v>
      </c>
      <c r="D12315" s="37" t="s">
        <v>367</v>
      </c>
      <c r="E12315" s="0" t="n">
        <v>2</v>
      </c>
      <c r="F12315" s="38" t="s">
        <v>70</v>
      </c>
      <c r="G12315" s="37" t="s">
        <v>589</v>
      </c>
      <c r="H12315" s="0" t="n">
        <v>2674567</v>
      </c>
      <c r="I12315" s="0" t="n">
        <v>1173348</v>
      </c>
      <c r="J12315" s="0" t="n">
        <v>145942</v>
      </c>
    </row>
    <row r="12316" customFormat="false" ht="15" hidden="false" customHeight="false" outlineLevel="0" collapsed="false">
      <c r="A12316" s="0" t="n">
        <v>202506</v>
      </c>
      <c r="B12316" s="0" t="n">
        <v>202507</v>
      </c>
      <c r="C12316" s="37" t="s">
        <v>101</v>
      </c>
      <c r="D12316" s="37" t="s">
        <v>590</v>
      </c>
      <c r="E12316" s="0" t="n">
        <v>2</v>
      </c>
      <c r="F12316" s="38" t="s">
        <v>70</v>
      </c>
      <c r="G12316" s="37" t="s">
        <v>591</v>
      </c>
      <c r="H12316" s="0" t="n">
        <v>5985632</v>
      </c>
      <c r="I12316" s="0" t="n">
        <v>4592859</v>
      </c>
      <c r="J12316" s="0" t="n">
        <v>1293525</v>
      </c>
    </row>
    <row r="12317" customFormat="false" ht="15" hidden="false" customHeight="false" outlineLevel="0" collapsed="false">
      <c r="A12317" s="0" t="n">
        <v>202506</v>
      </c>
      <c r="B12317" s="0" t="n">
        <v>202507</v>
      </c>
      <c r="C12317" s="37" t="s">
        <v>112</v>
      </c>
      <c r="D12317" s="37" t="s">
        <v>141</v>
      </c>
      <c r="E12317" s="0" t="n">
        <v>2</v>
      </c>
      <c r="F12317" s="38" t="s">
        <v>70</v>
      </c>
      <c r="G12317" s="37" t="s">
        <v>592</v>
      </c>
      <c r="H12317" s="0" t="n">
        <v>6713139</v>
      </c>
      <c r="I12317" s="0" t="n">
        <v>3250462</v>
      </c>
      <c r="J12317" s="0" t="n">
        <v>306274</v>
      </c>
    </row>
    <row r="12318" customFormat="false" ht="15" hidden="false" customHeight="false" outlineLevel="0" collapsed="false">
      <c r="A12318" s="0" t="n">
        <v>202506</v>
      </c>
      <c r="B12318" s="0" t="n">
        <v>202507</v>
      </c>
      <c r="C12318" s="37" t="s">
        <v>149</v>
      </c>
      <c r="D12318" s="37" t="s">
        <v>113</v>
      </c>
      <c r="E12318" s="0" t="n">
        <v>2</v>
      </c>
      <c r="F12318" s="38" t="s">
        <v>70</v>
      </c>
      <c r="G12318" s="37" t="s">
        <v>593</v>
      </c>
      <c r="H12318" s="0" t="n">
        <v>41993</v>
      </c>
      <c r="I12318" s="0" t="n">
        <v>36398</v>
      </c>
      <c r="J12318" s="0" t="n">
        <v>2748</v>
      </c>
    </row>
    <row r="12319" customFormat="false" ht="15" hidden="false" customHeight="false" outlineLevel="0" collapsed="false">
      <c r="A12319" s="0" t="n">
        <v>202506</v>
      </c>
      <c r="B12319" s="0" t="n">
        <v>202507</v>
      </c>
      <c r="C12319" s="37" t="s">
        <v>178</v>
      </c>
      <c r="D12319" s="37" t="s">
        <v>102</v>
      </c>
      <c r="E12319" s="0" t="n">
        <v>2</v>
      </c>
      <c r="F12319" s="38" t="s">
        <v>70</v>
      </c>
      <c r="G12319" s="37" t="s">
        <v>594</v>
      </c>
      <c r="H12319" s="0" t="n">
        <v>944754</v>
      </c>
      <c r="I12319" s="0" t="n">
        <v>293902</v>
      </c>
      <c r="J12319" s="0" t="n">
        <v>10707</v>
      </c>
    </row>
    <row r="12320" customFormat="false" ht="15" hidden="false" customHeight="false" outlineLevel="0" collapsed="false">
      <c r="A12320" s="0" t="n">
        <v>202506</v>
      </c>
      <c r="B12320" s="0" t="n">
        <v>202507</v>
      </c>
      <c r="C12320" s="37" t="s">
        <v>98</v>
      </c>
      <c r="D12320" s="37" t="s">
        <v>102</v>
      </c>
      <c r="E12320" s="0" t="n">
        <v>2</v>
      </c>
      <c r="F12320" s="38" t="s">
        <v>70</v>
      </c>
      <c r="G12320" s="37" t="s">
        <v>595</v>
      </c>
      <c r="H12320" s="0" t="n">
        <v>1065568</v>
      </c>
      <c r="I12320" s="0" t="n">
        <v>873937</v>
      </c>
      <c r="J12320" s="0" t="n">
        <v>-70084</v>
      </c>
    </row>
    <row r="12321" customFormat="false" ht="15" hidden="false" customHeight="false" outlineLevel="0" collapsed="false">
      <c r="A12321" s="0" t="n">
        <v>202506</v>
      </c>
      <c r="B12321" s="0" t="n">
        <v>202507</v>
      </c>
      <c r="C12321" s="37" t="s">
        <v>184</v>
      </c>
      <c r="D12321" s="37" t="s">
        <v>163</v>
      </c>
      <c r="E12321" s="0" t="n">
        <v>2</v>
      </c>
      <c r="F12321" s="38" t="s">
        <v>70</v>
      </c>
      <c r="G12321" s="37" t="s">
        <v>596</v>
      </c>
      <c r="H12321" s="0" t="n">
        <v>194443</v>
      </c>
      <c r="I12321" s="0" t="n">
        <v>73348</v>
      </c>
      <c r="J12321" s="0" t="n">
        <v>-2193</v>
      </c>
    </row>
    <row r="12322" customFormat="false" ht="15" hidden="false" customHeight="false" outlineLevel="0" collapsed="false">
      <c r="A12322" s="0" t="n">
        <v>202506</v>
      </c>
      <c r="B12322" s="0" t="n">
        <v>202507</v>
      </c>
      <c r="C12322" s="37" t="s">
        <v>184</v>
      </c>
      <c r="D12322" s="37" t="s">
        <v>380</v>
      </c>
      <c r="E12322" s="0" t="n">
        <v>2</v>
      </c>
      <c r="F12322" s="38" t="s">
        <v>70</v>
      </c>
      <c r="G12322" s="37" t="s">
        <v>597</v>
      </c>
      <c r="H12322" s="0" t="n">
        <v>1306661</v>
      </c>
      <c r="I12322" s="0" t="n">
        <v>774953</v>
      </c>
      <c r="J12322" s="0" t="n">
        <v>-7116</v>
      </c>
    </row>
    <row r="12323" customFormat="false" ht="15" hidden="false" customHeight="false" outlineLevel="0" collapsed="false">
      <c r="A12323" s="0" t="n">
        <v>202506</v>
      </c>
      <c r="B12323" s="0" t="n">
        <v>202507</v>
      </c>
      <c r="C12323" s="37" t="s">
        <v>98</v>
      </c>
      <c r="D12323" s="37" t="s">
        <v>380</v>
      </c>
      <c r="E12323" s="0" t="n">
        <v>2</v>
      </c>
      <c r="F12323" s="38" t="s">
        <v>70</v>
      </c>
      <c r="G12323" s="37" t="s">
        <v>598</v>
      </c>
      <c r="H12323" s="0" t="n">
        <v>3745591</v>
      </c>
      <c r="I12323" s="0" t="n">
        <v>885341</v>
      </c>
      <c r="J12323" s="0" t="n">
        <v>-74749</v>
      </c>
    </row>
    <row r="12324" customFormat="false" ht="15" hidden="false" customHeight="false" outlineLevel="0" collapsed="false">
      <c r="A12324" s="0" t="n">
        <v>202506</v>
      </c>
      <c r="B12324" s="0" t="n">
        <v>202507</v>
      </c>
      <c r="C12324" s="37" t="s">
        <v>109</v>
      </c>
      <c r="D12324" s="37" t="s">
        <v>372</v>
      </c>
      <c r="E12324" s="0" t="n">
        <v>2</v>
      </c>
      <c r="F12324" s="38" t="s">
        <v>70</v>
      </c>
      <c r="G12324" s="37" t="s">
        <v>599</v>
      </c>
      <c r="H12324" s="0" t="n">
        <v>398271</v>
      </c>
      <c r="I12324" s="0" t="n">
        <v>250968</v>
      </c>
      <c r="J12324" s="0" t="n">
        <v>-18659</v>
      </c>
    </row>
    <row r="12325" customFormat="false" ht="15" hidden="false" customHeight="false" outlineLevel="0" collapsed="false">
      <c r="A12325" s="0" t="n">
        <v>202506</v>
      </c>
      <c r="B12325" s="0" t="n">
        <v>202507</v>
      </c>
      <c r="C12325" s="37" t="s">
        <v>152</v>
      </c>
      <c r="D12325" s="37" t="s">
        <v>220</v>
      </c>
      <c r="E12325" s="0" t="n">
        <v>2</v>
      </c>
      <c r="F12325" s="38" t="s">
        <v>70</v>
      </c>
      <c r="G12325" s="37" t="s">
        <v>600</v>
      </c>
      <c r="H12325" s="0" t="n">
        <v>1928409</v>
      </c>
      <c r="I12325" s="0" t="n">
        <v>1785100</v>
      </c>
      <c r="J12325" s="0" t="n">
        <v>-294217</v>
      </c>
    </row>
    <row r="12326" customFormat="false" ht="15" hidden="false" customHeight="false" outlineLevel="0" collapsed="false">
      <c r="A12326" s="0" t="n">
        <v>202506</v>
      </c>
      <c r="B12326" s="0" t="n">
        <v>202507</v>
      </c>
      <c r="C12326" s="37" t="s">
        <v>149</v>
      </c>
      <c r="D12326" s="37" t="s">
        <v>216</v>
      </c>
      <c r="E12326" s="0" t="n">
        <v>2</v>
      </c>
      <c r="F12326" s="38" t="s">
        <v>70</v>
      </c>
      <c r="G12326" s="37" t="s">
        <v>601</v>
      </c>
      <c r="H12326" s="0" t="n">
        <v>354502</v>
      </c>
      <c r="I12326" s="0" t="n">
        <v>121101</v>
      </c>
      <c r="J12326" s="0" t="n">
        <v>212</v>
      </c>
    </row>
    <row r="12327" customFormat="false" ht="15" hidden="false" customHeight="false" outlineLevel="0" collapsed="false">
      <c r="A12327" s="0" t="n">
        <v>202506</v>
      </c>
      <c r="B12327" s="0" t="n">
        <v>202507</v>
      </c>
      <c r="C12327" s="37" t="s">
        <v>124</v>
      </c>
      <c r="D12327" s="37" t="s">
        <v>249</v>
      </c>
      <c r="E12327" s="0" t="n">
        <v>2</v>
      </c>
      <c r="F12327" s="38" t="s">
        <v>70</v>
      </c>
      <c r="G12327" s="37" t="s">
        <v>602</v>
      </c>
      <c r="H12327" s="0" t="n">
        <v>714220</v>
      </c>
      <c r="I12327" s="0" t="n">
        <v>978013</v>
      </c>
      <c r="J12327" s="0" t="n">
        <v>144281</v>
      </c>
    </row>
    <row r="12328" customFormat="false" ht="15" hidden="false" customHeight="false" outlineLevel="0" collapsed="false">
      <c r="A12328" s="0" t="n">
        <v>202506</v>
      </c>
      <c r="B12328" s="0" t="n">
        <v>202507</v>
      </c>
      <c r="C12328" s="37" t="s">
        <v>115</v>
      </c>
      <c r="D12328" s="37" t="s">
        <v>603</v>
      </c>
      <c r="E12328" s="0" t="n">
        <v>2</v>
      </c>
      <c r="F12328" s="38" t="s">
        <v>70</v>
      </c>
      <c r="G12328" s="37" t="s">
        <v>604</v>
      </c>
      <c r="H12328" s="0" t="n">
        <v>7381212</v>
      </c>
      <c r="I12328" s="0" t="n">
        <v>1161932</v>
      </c>
      <c r="J12328" s="0" t="n">
        <v>56177</v>
      </c>
    </row>
    <row r="12329" customFormat="false" ht="15" hidden="false" customHeight="false" outlineLevel="0" collapsed="false">
      <c r="A12329" s="0" t="n">
        <v>202506</v>
      </c>
      <c r="B12329" s="0" t="n">
        <v>202507</v>
      </c>
      <c r="C12329" s="37" t="s">
        <v>158</v>
      </c>
      <c r="D12329" s="37" t="s">
        <v>519</v>
      </c>
      <c r="E12329" s="0" t="n">
        <v>2</v>
      </c>
      <c r="F12329" s="38" t="s">
        <v>70</v>
      </c>
      <c r="G12329" s="37" t="s">
        <v>605</v>
      </c>
      <c r="H12329" s="0" t="n">
        <v>917692</v>
      </c>
      <c r="I12329" s="0" t="n">
        <v>389883</v>
      </c>
      <c r="J12329" s="0" t="n">
        <v>19027</v>
      </c>
    </row>
    <row r="12330" customFormat="false" ht="15" hidden="false" customHeight="false" outlineLevel="0" collapsed="false">
      <c r="A12330" s="0" t="n">
        <v>202506</v>
      </c>
      <c r="B12330" s="0" t="n">
        <v>202507</v>
      </c>
      <c r="C12330" s="37" t="s">
        <v>106</v>
      </c>
      <c r="D12330" s="37" t="s">
        <v>606</v>
      </c>
      <c r="E12330" s="0" t="n">
        <v>2</v>
      </c>
      <c r="F12330" s="38" t="s">
        <v>70</v>
      </c>
      <c r="G12330" s="37" t="s">
        <v>607</v>
      </c>
      <c r="H12330" s="0" t="n">
        <v>3051654</v>
      </c>
      <c r="I12330" s="0" t="n">
        <v>1239141</v>
      </c>
      <c r="J12330" s="0" t="n">
        <v>194146</v>
      </c>
    </row>
    <row r="12331" customFormat="false" ht="15" hidden="false" customHeight="false" outlineLevel="0" collapsed="false">
      <c r="A12331" s="0" t="n">
        <v>202506</v>
      </c>
      <c r="B12331" s="0" t="n">
        <v>202507</v>
      </c>
      <c r="C12331" s="37" t="s">
        <v>152</v>
      </c>
      <c r="D12331" s="37" t="s">
        <v>608</v>
      </c>
      <c r="E12331" s="0" t="n">
        <v>2</v>
      </c>
      <c r="F12331" s="38" t="s">
        <v>70</v>
      </c>
      <c r="G12331" s="37" t="s">
        <v>609</v>
      </c>
      <c r="H12331" s="0" t="n">
        <v>102839</v>
      </c>
      <c r="I12331" s="0" t="n">
        <v>112768</v>
      </c>
      <c r="J12331" s="0" t="n">
        <v>28068</v>
      </c>
    </row>
    <row r="12332" customFormat="false" ht="15" hidden="false" customHeight="false" outlineLevel="0" collapsed="false">
      <c r="A12332" s="0" t="n">
        <v>202506</v>
      </c>
      <c r="B12332" s="0" t="n">
        <v>202507</v>
      </c>
      <c r="C12332" s="37" t="s">
        <v>109</v>
      </c>
      <c r="D12332" s="37" t="s">
        <v>393</v>
      </c>
      <c r="E12332" s="0" t="n">
        <v>2</v>
      </c>
      <c r="F12332" s="38" t="s">
        <v>70</v>
      </c>
      <c r="G12332" s="37" t="s">
        <v>610</v>
      </c>
      <c r="H12332" s="0" t="n">
        <v>13855615</v>
      </c>
      <c r="I12332" s="0" t="n">
        <v>3408307</v>
      </c>
      <c r="J12332" s="0" t="n">
        <v>1047485</v>
      </c>
    </row>
    <row r="12333" customFormat="false" ht="15" hidden="false" customHeight="false" outlineLevel="0" collapsed="false">
      <c r="A12333" s="0" t="n">
        <v>202506</v>
      </c>
      <c r="B12333" s="0" t="n">
        <v>202507</v>
      </c>
      <c r="C12333" s="37" t="s">
        <v>178</v>
      </c>
      <c r="D12333" s="37" t="s">
        <v>320</v>
      </c>
      <c r="E12333" s="0" t="n">
        <v>2</v>
      </c>
      <c r="F12333" s="38" t="s">
        <v>70</v>
      </c>
      <c r="G12333" s="37" t="s">
        <v>611</v>
      </c>
      <c r="H12333" s="0" t="n">
        <v>2325404</v>
      </c>
      <c r="I12333" s="0" t="n">
        <v>530613</v>
      </c>
      <c r="J12333" s="0" t="n">
        <v>50117</v>
      </c>
    </row>
    <row r="12334" customFormat="false" ht="15" hidden="false" customHeight="false" outlineLevel="0" collapsed="false">
      <c r="A12334" s="0" t="n">
        <v>202506</v>
      </c>
      <c r="B12334" s="0" t="n">
        <v>202507</v>
      </c>
      <c r="C12334" s="37" t="s">
        <v>101</v>
      </c>
      <c r="D12334" s="37" t="s">
        <v>104</v>
      </c>
      <c r="E12334" s="0" t="n">
        <v>2</v>
      </c>
      <c r="F12334" s="38" t="s">
        <v>70</v>
      </c>
      <c r="G12334" s="37" t="s">
        <v>612</v>
      </c>
      <c r="H12334" s="0" t="n">
        <v>1005778</v>
      </c>
      <c r="I12334" s="0" t="n">
        <v>525737</v>
      </c>
      <c r="J12334" s="0" t="n">
        <v>27244</v>
      </c>
    </row>
    <row r="12335" customFormat="false" ht="15" hidden="false" customHeight="false" outlineLevel="0" collapsed="false">
      <c r="A12335" s="0" t="n">
        <v>202506</v>
      </c>
      <c r="B12335" s="0" t="n">
        <v>202507</v>
      </c>
      <c r="C12335" s="37" t="s">
        <v>124</v>
      </c>
      <c r="D12335" s="37" t="s">
        <v>362</v>
      </c>
      <c r="E12335" s="0" t="n">
        <v>2</v>
      </c>
      <c r="F12335" s="38" t="s">
        <v>70</v>
      </c>
      <c r="G12335" s="37" t="s">
        <v>613</v>
      </c>
      <c r="H12335" s="0" t="n">
        <v>2824670</v>
      </c>
      <c r="I12335" s="0" t="n">
        <v>1053288</v>
      </c>
      <c r="J12335" s="0" t="n">
        <v>40754</v>
      </c>
    </row>
    <row r="12336" customFormat="false" ht="15" hidden="false" customHeight="false" outlineLevel="0" collapsed="false">
      <c r="A12336" s="0" t="n">
        <v>202506</v>
      </c>
      <c r="B12336" s="0" t="n">
        <v>202507</v>
      </c>
      <c r="C12336" s="37" t="s">
        <v>136</v>
      </c>
      <c r="D12336" s="37" t="s">
        <v>603</v>
      </c>
      <c r="E12336" s="0" t="n">
        <v>2</v>
      </c>
      <c r="F12336" s="38" t="s">
        <v>70</v>
      </c>
      <c r="G12336" s="37" t="s">
        <v>614</v>
      </c>
      <c r="H12336" s="0" t="n">
        <v>216752</v>
      </c>
      <c r="I12336" s="0" t="n">
        <v>176019</v>
      </c>
      <c r="J12336" s="0" t="n">
        <v>24488</v>
      </c>
    </row>
    <row r="12337" customFormat="false" ht="15" hidden="false" customHeight="false" outlineLevel="0" collapsed="false">
      <c r="A12337" s="0" t="n">
        <v>202506</v>
      </c>
      <c r="B12337" s="0" t="n">
        <v>202507</v>
      </c>
      <c r="C12337" s="37" t="s">
        <v>152</v>
      </c>
      <c r="D12337" s="37" t="s">
        <v>387</v>
      </c>
      <c r="E12337" s="0" t="n">
        <v>2</v>
      </c>
      <c r="F12337" s="38" t="s">
        <v>70</v>
      </c>
      <c r="G12337" s="37" t="s">
        <v>615</v>
      </c>
      <c r="H12337" s="0" t="n">
        <v>5050279</v>
      </c>
      <c r="I12337" s="0" t="n">
        <v>1722412</v>
      </c>
      <c r="J12337" s="0" t="n">
        <v>110871</v>
      </c>
    </row>
    <row r="12338" customFormat="false" ht="15" hidden="false" customHeight="false" outlineLevel="0" collapsed="false">
      <c r="A12338" s="0" t="n">
        <v>202506</v>
      </c>
      <c r="B12338" s="0" t="n">
        <v>202507</v>
      </c>
      <c r="C12338" s="37" t="s">
        <v>178</v>
      </c>
      <c r="D12338" s="37" t="s">
        <v>616</v>
      </c>
      <c r="E12338" s="0" t="n">
        <v>2</v>
      </c>
      <c r="F12338" s="38" t="s">
        <v>70</v>
      </c>
      <c r="G12338" s="37" t="s">
        <v>617</v>
      </c>
      <c r="H12338" s="0" t="n">
        <v>556250</v>
      </c>
      <c r="I12338" s="0" t="n">
        <v>200609</v>
      </c>
      <c r="J12338" s="0" t="n">
        <v>12985</v>
      </c>
    </row>
    <row r="12339" customFormat="false" ht="15" hidden="false" customHeight="false" outlineLevel="0" collapsed="false">
      <c r="A12339" s="0" t="n">
        <v>202506</v>
      </c>
      <c r="B12339" s="0" t="n">
        <v>202507</v>
      </c>
      <c r="C12339" s="37" t="s">
        <v>106</v>
      </c>
      <c r="D12339" s="37" t="s">
        <v>618</v>
      </c>
      <c r="E12339" s="0" t="n">
        <v>2</v>
      </c>
      <c r="F12339" s="38" t="s">
        <v>70</v>
      </c>
      <c r="G12339" s="37" t="s">
        <v>619</v>
      </c>
      <c r="H12339" s="0" t="n">
        <v>1386638</v>
      </c>
      <c r="I12339" s="0" t="n">
        <v>736134</v>
      </c>
      <c r="J12339" s="0" t="n">
        <v>52525</v>
      </c>
    </row>
    <row r="12340" customFormat="false" ht="15" hidden="false" customHeight="false" outlineLevel="0" collapsed="false">
      <c r="A12340" s="0" t="n">
        <v>202506</v>
      </c>
      <c r="B12340" s="0" t="n">
        <v>202507</v>
      </c>
      <c r="C12340" s="37" t="s">
        <v>184</v>
      </c>
      <c r="D12340" s="37" t="s">
        <v>231</v>
      </c>
      <c r="E12340" s="0" t="n">
        <v>2</v>
      </c>
      <c r="F12340" s="38" t="s">
        <v>70</v>
      </c>
      <c r="G12340" s="37" t="s">
        <v>620</v>
      </c>
      <c r="H12340" s="0" t="n">
        <v>730980</v>
      </c>
      <c r="I12340" s="0" t="n">
        <v>385988</v>
      </c>
      <c r="J12340" s="0" t="n">
        <v>-5486</v>
      </c>
    </row>
    <row r="12341" customFormat="false" ht="15" hidden="false" customHeight="false" outlineLevel="0" collapsed="false">
      <c r="A12341" s="0" t="n">
        <v>202506</v>
      </c>
      <c r="B12341" s="0" t="n">
        <v>202507</v>
      </c>
      <c r="C12341" s="37" t="s">
        <v>124</v>
      </c>
      <c r="D12341" s="37" t="s">
        <v>467</v>
      </c>
      <c r="E12341" s="0" t="n">
        <v>2</v>
      </c>
      <c r="F12341" s="38" t="s">
        <v>70</v>
      </c>
      <c r="G12341" s="37" t="s">
        <v>621</v>
      </c>
      <c r="H12341" s="0" t="n">
        <v>737526</v>
      </c>
      <c r="I12341" s="0" t="n">
        <v>296781</v>
      </c>
      <c r="J12341" s="0" t="n">
        <v>-45473</v>
      </c>
    </row>
    <row r="12342" customFormat="false" ht="15" hidden="false" customHeight="false" outlineLevel="0" collapsed="false">
      <c r="A12342" s="0" t="n">
        <v>202506</v>
      </c>
      <c r="B12342" s="0" t="n">
        <v>202507</v>
      </c>
      <c r="C12342" s="37" t="s">
        <v>112</v>
      </c>
      <c r="D12342" s="37" t="s">
        <v>324</v>
      </c>
      <c r="E12342" s="0" t="n">
        <v>2</v>
      </c>
      <c r="F12342" s="38" t="s">
        <v>70</v>
      </c>
      <c r="G12342" s="37" t="s">
        <v>622</v>
      </c>
      <c r="H12342" s="0" t="n">
        <v>3353455</v>
      </c>
      <c r="I12342" s="0" t="n">
        <v>2105792</v>
      </c>
      <c r="J12342" s="0" t="n">
        <v>27536</v>
      </c>
    </row>
    <row r="12343" customFormat="false" ht="15" hidden="false" customHeight="false" outlineLevel="0" collapsed="false">
      <c r="A12343" s="0" t="n">
        <v>202506</v>
      </c>
      <c r="B12343" s="0" t="n">
        <v>202507</v>
      </c>
      <c r="C12343" s="37" t="s">
        <v>106</v>
      </c>
      <c r="D12343" s="37" t="s">
        <v>623</v>
      </c>
      <c r="E12343" s="0" t="n">
        <v>2</v>
      </c>
      <c r="F12343" s="38" t="s">
        <v>70</v>
      </c>
      <c r="G12343" s="37" t="s">
        <v>624</v>
      </c>
      <c r="H12343" s="0" t="n">
        <v>2073074</v>
      </c>
      <c r="I12343" s="0" t="n">
        <v>746915</v>
      </c>
      <c r="J12343" s="0" t="n">
        <v>168615</v>
      </c>
    </row>
    <row r="12344" customFormat="false" ht="15" hidden="false" customHeight="false" outlineLevel="0" collapsed="false">
      <c r="A12344" s="0" t="n">
        <v>202506</v>
      </c>
      <c r="B12344" s="0" t="n">
        <v>202507</v>
      </c>
      <c r="C12344" s="37" t="s">
        <v>95</v>
      </c>
      <c r="D12344" s="37" t="s">
        <v>320</v>
      </c>
      <c r="E12344" s="0" t="n">
        <v>2</v>
      </c>
      <c r="F12344" s="38" t="s">
        <v>70</v>
      </c>
      <c r="G12344" s="37" t="s">
        <v>625</v>
      </c>
      <c r="H12344" s="0" t="n">
        <v>1940987</v>
      </c>
      <c r="I12344" s="0" t="n">
        <v>522911</v>
      </c>
      <c r="J12344" s="0" t="n">
        <v>115588</v>
      </c>
    </row>
    <row r="12345" customFormat="false" ht="15" hidden="false" customHeight="false" outlineLevel="0" collapsed="false">
      <c r="A12345" s="0" t="n">
        <v>202506</v>
      </c>
      <c r="B12345" s="0" t="n">
        <v>202507</v>
      </c>
      <c r="C12345" s="37" t="s">
        <v>197</v>
      </c>
      <c r="D12345" s="37" t="s">
        <v>626</v>
      </c>
      <c r="E12345" s="0" t="n">
        <v>2</v>
      </c>
      <c r="F12345" s="38" t="s">
        <v>70</v>
      </c>
      <c r="G12345" s="37" t="s">
        <v>627</v>
      </c>
      <c r="H12345" s="0" t="n">
        <v>1080887</v>
      </c>
      <c r="I12345" s="0" t="n">
        <v>349939</v>
      </c>
      <c r="J12345" s="0" t="n">
        <v>60882</v>
      </c>
    </row>
    <row r="12346" customFormat="false" ht="15" hidden="false" customHeight="false" outlineLevel="0" collapsed="false">
      <c r="A12346" s="0" t="n">
        <v>202506</v>
      </c>
      <c r="B12346" s="0" t="n">
        <v>202507</v>
      </c>
      <c r="C12346" s="37" t="s">
        <v>197</v>
      </c>
      <c r="D12346" s="37" t="s">
        <v>172</v>
      </c>
      <c r="E12346" s="0" t="n">
        <v>2</v>
      </c>
      <c r="F12346" s="38" t="s">
        <v>70</v>
      </c>
      <c r="G12346" s="37" t="s">
        <v>628</v>
      </c>
      <c r="H12346" s="0" t="n">
        <v>2183520</v>
      </c>
      <c r="I12346" s="0" t="n">
        <v>890079</v>
      </c>
      <c r="J12346" s="0" t="n">
        <v>27261</v>
      </c>
    </row>
    <row r="12347" customFormat="false" ht="15" hidden="false" customHeight="false" outlineLevel="0" collapsed="false">
      <c r="A12347" s="0" t="n">
        <v>202506</v>
      </c>
      <c r="B12347" s="0" t="n">
        <v>202507</v>
      </c>
      <c r="C12347" s="37" t="s">
        <v>124</v>
      </c>
      <c r="D12347" s="37" t="s">
        <v>420</v>
      </c>
      <c r="E12347" s="0" t="n">
        <v>2</v>
      </c>
      <c r="F12347" s="38" t="s">
        <v>70</v>
      </c>
      <c r="G12347" s="37" t="s">
        <v>629</v>
      </c>
      <c r="H12347" s="0" t="n">
        <v>910209</v>
      </c>
      <c r="I12347" s="0" t="n">
        <v>375644</v>
      </c>
      <c r="J12347" s="0" t="n">
        <v>356</v>
      </c>
    </row>
    <row r="12348" customFormat="false" ht="15" hidden="false" customHeight="false" outlineLevel="0" collapsed="false">
      <c r="A12348" s="0" t="n">
        <v>202506</v>
      </c>
      <c r="B12348" s="0" t="n">
        <v>202507</v>
      </c>
      <c r="C12348" s="37" t="s">
        <v>95</v>
      </c>
      <c r="D12348" s="37" t="s">
        <v>200</v>
      </c>
      <c r="E12348" s="0" t="n">
        <v>2</v>
      </c>
      <c r="F12348" s="38" t="s">
        <v>70</v>
      </c>
      <c r="G12348" s="37" t="s">
        <v>630</v>
      </c>
      <c r="H12348" s="0" t="n">
        <v>18417594</v>
      </c>
      <c r="I12348" s="0" t="n">
        <v>5740859</v>
      </c>
      <c r="J12348" s="0" t="n">
        <v>1391927</v>
      </c>
    </row>
    <row r="12349" customFormat="false" ht="15" hidden="false" customHeight="false" outlineLevel="0" collapsed="false">
      <c r="A12349" s="0" t="n">
        <v>202506</v>
      </c>
      <c r="B12349" s="0" t="n">
        <v>202507</v>
      </c>
      <c r="C12349" s="37" t="s">
        <v>106</v>
      </c>
      <c r="D12349" s="37" t="s">
        <v>631</v>
      </c>
      <c r="E12349" s="0" t="n">
        <v>2</v>
      </c>
      <c r="F12349" s="38" t="s">
        <v>70</v>
      </c>
      <c r="G12349" s="37" t="s">
        <v>632</v>
      </c>
      <c r="H12349" s="0" t="n">
        <v>232834</v>
      </c>
      <c r="I12349" s="0" t="n">
        <v>177954</v>
      </c>
      <c r="J12349" s="0" t="n">
        <v>-5038</v>
      </c>
    </row>
    <row r="12350" customFormat="false" ht="15" hidden="false" customHeight="false" outlineLevel="0" collapsed="false">
      <c r="A12350" s="0" t="n">
        <v>202506</v>
      </c>
      <c r="B12350" s="0" t="n">
        <v>202507</v>
      </c>
      <c r="C12350" s="37" t="s">
        <v>106</v>
      </c>
      <c r="D12350" s="37" t="s">
        <v>214</v>
      </c>
      <c r="E12350" s="0" t="n">
        <v>2</v>
      </c>
      <c r="F12350" s="38" t="s">
        <v>70</v>
      </c>
      <c r="G12350" s="37" t="s">
        <v>633</v>
      </c>
      <c r="H12350" s="0" t="n">
        <v>6406702</v>
      </c>
      <c r="I12350" s="0" t="n">
        <v>2691096</v>
      </c>
      <c r="J12350" s="0" t="n">
        <v>225890</v>
      </c>
    </row>
    <row r="12351" customFormat="false" ht="15" hidden="false" customHeight="false" outlineLevel="0" collapsed="false">
      <c r="A12351" s="0" t="n">
        <v>202506</v>
      </c>
      <c r="B12351" s="0" t="n">
        <v>202507</v>
      </c>
      <c r="C12351" s="37" t="s">
        <v>184</v>
      </c>
      <c r="D12351" s="37" t="s">
        <v>634</v>
      </c>
      <c r="E12351" s="0" t="n">
        <v>2</v>
      </c>
      <c r="F12351" s="38" t="s">
        <v>70</v>
      </c>
      <c r="G12351" s="37" t="s">
        <v>635</v>
      </c>
      <c r="H12351" s="0" t="n">
        <v>8558396</v>
      </c>
      <c r="I12351" s="0" t="n">
        <v>2819762</v>
      </c>
      <c r="J12351" s="0" t="n">
        <v>701978</v>
      </c>
    </row>
    <row r="12352" customFormat="false" ht="15" hidden="false" customHeight="false" outlineLevel="0" collapsed="false">
      <c r="A12352" s="0" t="n">
        <v>202506</v>
      </c>
      <c r="B12352" s="0" t="n">
        <v>202507</v>
      </c>
      <c r="C12352" s="37" t="s">
        <v>109</v>
      </c>
      <c r="D12352" s="37" t="s">
        <v>636</v>
      </c>
      <c r="E12352" s="0" t="n">
        <v>2</v>
      </c>
      <c r="F12352" s="38" t="s">
        <v>70</v>
      </c>
      <c r="G12352" s="37" t="s">
        <v>637</v>
      </c>
      <c r="H12352" s="0" t="n">
        <v>540118</v>
      </c>
      <c r="I12352" s="0" t="n">
        <v>470642</v>
      </c>
      <c r="J12352" s="0" t="n">
        <v>43485</v>
      </c>
    </row>
    <row r="12353" customFormat="false" ht="15" hidden="false" customHeight="false" outlineLevel="0" collapsed="false">
      <c r="A12353" s="0" t="n">
        <v>202506</v>
      </c>
      <c r="B12353" s="0" t="n">
        <v>202507</v>
      </c>
      <c r="C12353" s="37" t="s">
        <v>106</v>
      </c>
      <c r="D12353" s="37" t="s">
        <v>638</v>
      </c>
      <c r="E12353" s="0" t="n">
        <v>2</v>
      </c>
      <c r="F12353" s="38" t="s">
        <v>70</v>
      </c>
      <c r="G12353" s="37" t="s">
        <v>639</v>
      </c>
      <c r="H12353" s="0" t="n">
        <v>21649466</v>
      </c>
      <c r="I12353" s="0" t="n">
        <v>4205428</v>
      </c>
      <c r="J12353" s="0" t="n">
        <v>213014</v>
      </c>
    </row>
    <row r="12354" customFormat="false" ht="15" hidden="false" customHeight="false" outlineLevel="0" collapsed="false">
      <c r="A12354" s="0" t="n">
        <v>202506</v>
      </c>
      <c r="B12354" s="0" t="n">
        <v>202507</v>
      </c>
      <c r="C12354" s="37" t="s">
        <v>124</v>
      </c>
      <c r="D12354" s="37" t="s">
        <v>99</v>
      </c>
      <c r="E12354" s="0" t="n">
        <v>2</v>
      </c>
      <c r="F12354" s="38" t="s">
        <v>70</v>
      </c>
      <c r="G12354" s="37" t="s">
        <v>640</v>
      </c>
      <c r="H12354" s="0" t="n">
        <v>4856353</v>
      </c>
      <c r="I12354" s="0" t="n">
        <v>971757</v>
      </c>
      <c r="J12354" s="0" t="n">
        <v>190449</v>
      </c>
    </row>
    <row r="12355" customFormat="false" ht="15" hidden="false" customHeight="false" outlineLevel="0" collapsed="false">
      <c r="A12355" s="0" t="n">
        <v>202506</v>
      </c>
      <c r="B12355" s="0" t="n">
        <v>202507</v>
      </c>
      <c r="C12355" s="37" t="s">
        <v>109</v>
      </c>
      <c r="D12355" s="37" t="s">
        <v>300</v>
      </c>
      <c r="E12355" s="0" t="n">
        <v>2</v>
      </c>
      <c r="F12355" s="38" t="s">
        <v>70</v>
      </c>
      <c r="G12355" s="37" t="s">
        <v>641</v>
      </c>
      <c r="H12355" s="0" t="n">
        <v>5367227</v>
      </c>
      <c r="I12355" s="0" t="n">
        <v>1122844</v>
      </c>
      <c r="J12355" s="0" t="n">
        <v>97913</v>
      </c>
    </row>
    <row r="12356" customFormat="false" ht="15" hidden="false" customHeight="false" outlineLevel="0" collapsed="false">
      <c r="A12356" s="0" t="n">
        <v>202506</v>
      </c>
      <c r="B12356" s="0" t="n">
        <v>202507</v>
      </c>
      <c r="C12356" s="37" t="s">
        <v>109</v>
      </c>
      <c r="D12356" s="37" t="s">
        <v>116</v>
      </c>
      <c r="E12356" s="0" t="n">
        <v>2</v>
      </c>
      <c r="F12356" s="38" t="s">
        <v>70</v>
      </c>
      <c r="G12356" s="37" t="s">
        <v>642</v>
      </c>
      <c r="H12356" s="0" t="n">
        <v>1609432</v>
      </c>
      <c r="I12356" s="0" t="n">
        <v>400579</v>
      </c>
      <c r="J12356" s="0" t="n">
        <v>39904</v>
      </c>
    </row>
    <row r="12357" customFormat="false" ht="15" hidden="false" customHeight="false" outlineLevel="0" collapsed="false">
      <c r="A12357" s="0" t="n">
        <v>202506</v>
      </c>
      <c r="B12357" s="0" t="n">
        <v>202507</v>
      </c>
      <c r="C12357" s="37" t="s">
        <v>124</v>
      </c>
      <c r="D12357" s="37" t="s">
        <v>170</v>
      </c>
      <c r="E12357" s="0" t="n">
        <v>2</v>
      </c>
      <c r="F12357" s="38" t="s">
        <v>70</v>
      </c>
      <c r="G12357" s="37" t="s">
        <v>643</v>
      </c>
      <c r="H12357" s="0" t="n">
        <v>769443</v>
      </c>
      <c r="I12357" s="0" t="n">
        <v>271881</v>
      </c>
      <c r="J12357" s="0" t="n">
        <v>62933</v>
      </c>
    </row>
    <row r="12358" customFormat="false" ht="15" hidden="false" customHeight="false" outlineLevel="0" collapsed="false">
      <c r="A12358" s="0" t="n">
        <v>202506</v>
      </c>
      <c r="B12358" s="0" t="n">
        <v>202507</v>
      </c>
      <c r="C12358" s="37" t="s">
        <v>115</v>
      </c>
      <c r="D12358" s="37" t="s">
        <v>130</v>
      </c>
      <c r="E12358" s="0" t="n">
        <v>2</v>
      </c>
      <c r="F12358" s="38" t="s">
        <v>70</v>
      </c>
      <c r="G12358" s="37" t="s">
        <v>644</v>
      </c>
      <c r="H12358" s="0" t="n">
        <v>1465459</v>
      </c>
      <c r="I12358" s="0" t="n">
        <v>494543</v>
      </c>
      <c r="J12358" s="0" t="n">
        <v>-86294</v>
      </c>
    </row>
    <row r="12359" customFormat="false" ht="15" hidden="false" customHeight="false" outlineLevel="0" collapsed="false">
      <c r="A12359" s="0" t="n">
        <v>202506</v>
      </c>
      <c r="B12359" s="0" t="n">
        <v>202507</v>
      </c>
      <c r="C12359" s="37" t="s">
        <v>95</v>
      </c>
      <c r="D12359" s="37" t="s">
        <v>235</v>
      </c>
      <c r="E12359" s="0" t="n">
        <v>2</v>
      </c>
      <c r="F12359" s="38" t="s">
        <v>70</v>
      </c>
      <c r="G12359" s="37" t="s">
        <v>645</v>
      </c>
      <c r="H12359" s="0" t="n">
        <v>1671880</v>
      </c>
      <c r="I12359" s="0" t="n">
        <v>1384486</v>
      </c>
      <c r="J12359" s="0" t="n">
        <v>160440</v>
      </c>
    </row>
    <row r="12360" customFormat="false" ht="15" hidden="false" customHeight="false" outlineLevel="0" collapsed="false">
      <c r="A12360" s="0" t="n">
        <v>202506</v>
      </c>
      <c r="B12360" s="0" t="n">
        <v>202507</v>
      </c>
      <c r="C12360" s="37" t="s">
        <v>115</v>
      </c>
      <c r="D12360" s="37" t="s">
        <v>646</v>
      </c>
      <c r="E12360" s="0" t="n">
        <v>2</v>
      </c>
      <c r="F12360" s="38" t="s">
        <v>70</v>
      </c>
      <c r="G12360" s="37" t="s">
        <v>647</v>
      </c>
      <c r="H12360" s="0" t="n">
        <v>8966469</v>
      </c>
      <c r="I12360" s="0" t="n">
        <v>2616284</v>
      </c>
      <c r="J12360" s="0" t="n">
        <v>8812</v>
      </c>
    </row>
    <row r="12361" customFormat="false" ht="15" hidden="false" customHeight="false" outlineLevel="0" collapsed="false">
      <c r="A12361" s="0" t="n">
        <v>202506</v>
      </c>
      <c r="B12361" s="0" t="n">
        <v>202507</v>
      </c>
      <c r="C12361" s="37" t="s">
        <v>149</v>
      </c>
      <c r="D12361" s="37" t="s">
        <v>531</v>
      </c>
      <c r="E12361" s="0" t="n">
        <v>2</v>
      </c>
      <c r="F12361" s="38" t="s">
        <v>70</v>
      </c>
      <c r="G12361" s="37" t="s">
        <v>648</v>
      </c>
      <c r="H12361" s="0" t="n">
        <v>1491778</v>
      </c>
      <c r="I12361" s="0" t="n">
        <v>1338563</v>
      </c>
      <c r="J12361" s="0" t="n">
        <v>79347</v>
      </c>
    </row>
    <row r="12362" customFormat="false" ht="15" hidden="false" customHeight="false" outlineLevel="0" collapsed="false">
      <c r="A12362" s="0" t="n">
        <v>202506</v>
      </c>
      <c r="B12362" s="0" t="n">
        <v>202507</v>
      </c>
      <c r="C12362" s="37" t="s">
        <v>124</v>
      </c>
      <c r="D12362" s="37" t="s">
        <v>616</v>
      </c>
      <c r="E12362" s="0" t="n">
        <v>2</v>
      </c>
      <c r="F12362" s="38" t="s">
        <v>70</v>
      </c>
      <c r="G12362" s="37" t="s">
        <v>649</v>
      </c>
      <c r="H12362" s="0" t="n">
        <v>449992</v>
      </c>
      <c r="I12362" s="0" t="n">
        <v>314151</v>
      </c>
      <c r="J12362" s="0" t="n">
        <v>28681</v>
      </c>
    </row>
    <row r="12363" customFormat="false" ht="15" hidden="false" customHeight="false" outlineLevel="0" collapsed="false">
      <c r="A12363" s="0" t="n">
        <v>202506</v>
      </c>
      <c r="B12363" s="0" t="n">
        <v>202507</v>
      </c>
      <c r="C12363" s="37" t="s">
        <v>101</v>
      </c>
      <c r="D12363" s="37" t="s">
        <v>445</v>
      </c>
      <c r="E12363" s="0" t="n">
        <v>2</v>
      </c>
      <c r="F12363" s="38" t="s">
        <v>70</v>
      </c>
      <c r="G12363" s="37" t="s">
        <v>650</v>
      </c>
      <c r="H12363" s="0" t="n">
        <v>4343509</v>
      </c>
      <c r="I12363" s="0" t="n">
        <v>2252652</v>
      </c>
      <c r="J12363" s="0" t="n">
        <v>28052</v>
      </c>
    </row>
    <row r="12364" customFormat="false" ht="15" hidden="false" customHeight="false" outlineLevel="0" collapsed="false">
      <c r="A12364" s="0" t="n">
        <v>202506</v>
      </c>
      <c r="B12364" s="0" t="n">
        <v>202507</v>
      </c>
      <c r="C12364" s="37" t="s">
        <v>109</v>
      </c>
      <c r="D12364" s="37" t="s">
        <v>651</v>
      </c>
      <c r="E12364" s="0" t="n">
        <v>2</v>
      </c>
      <c r="F12364" s="38" t="s">
        <v>70</v>
      </c>
      <c r="G12364" s="37" t="s">
        <v>652</v>
      </c>
      <c r="H12364" s="0" t="n">
        <v>4833573</v>
      </c>
      <c r="I12364" s="0" t="n">
        <v>1986921</v>
      </c>
      <c r="J12364" s="0" t="n">
        <v>204359</v>
      </c>
    </row>
    <row r="12365" customFormat="false" ht="15" hidden="false" customHeight="false" outlineLevel="0" collapsed="false">
      <c r="A12365" s="0" t="n">
        <v>202506</v>
      </c>
      <c r="B12365" s="0" t="n">
        <v>202507</v>
      </c>
      <c r="C12365" s="37" t="s">
        <v>184</v>
      </c>
      <c r="D12365" s="37" t="s">
        <v>482</v>
      </c>
      <c r="E12365" s="0" t="n">
        <v>2</v>
      </c>
      <c r="F12365" s="38" t="s">
        <v>70</v>
      </c>
      <c r="G12365" s="37" t="s">
        <v>653</v>
      </c>
      <c r="H12365" s="0" t="n">
        <v>3047215</v>
      </c>
      <c r="I12365" s="0" t="n">
        <v>1927316</v>
      </c>
      <c r="J12365" s="0" t="n">
        <v>228457</v>
      </c>
    </row>
    <row r="12366" customFormat="false" ht="15" hidden="false" customHeight="false" outlineLevel="0" collapsed="false">
      <c r="A12366" s="0" t="n">
        <v>202506</v>
      </c>
      <c r="B12366" s="0" t="n">
        <v>202507</v>
      </c>
      <c r="C12366" s="37" t="s">
        <v>136</v>
      </c>
      <c r="D12366" s="37" t="s">
        <v>606</v>
      </c>
      <c r="E12366" s="0" t="n">
        <v>2</v>
      </c>
      <c r="F12366" s="38" t="s">
        <v>70</v>
      </c>
      <c r="G12366" s="37" t="s">
        <v>654</v>
      </c>
      <c r="H12366" s="0" t="n">
        <v>2386596</v>
      </c>
      <c r="I12366" s="0" t="n">
        <v>601873</v>
      </c>
      <c r="J12366" s="0" t="n">
        <v>60395</v>
      </c>
    </row>
    <row r="12367" customFormat="false" ht="15" hidden="false" customHeight="false" outlineLevel="0" collapsed="false">
      <c r="A12367" s="0" t="n">
        <v>202506</v>
      </c>
      <c r="B12367" s="0" t="n">
        <v>202507</v>
      </c>
      <c r="C12367" s="37" t="s">
        <v>152</v>
      </c>
      <c r="D12367" s="37" t="s">
        <v>655</v>
      </c>
      <c r="E12367" s="0" t="n">
        <v>2</v>
      </c>
      <c r="F12367" s="38" t="s">
        <v>70</v>
      </c>
      <c r="G12367" s="37" t="s">
        <v>656</v>
      </c>
      <c r="H12367" s="0" t="n">
        <v>848231</v>
      </c>
      <c r="I12367" s="0" t="n">
        <v>846491</v>
      </c>
      <c r="J12367" s="0" t="n">
        <v>77150</v>
      </c>
    </row>
    <row r="12368" customFormat="false" ht="15" hidden="false" customHeight="false" outlineLevel="0" collapsed="false">
      <c r="A12368" s="0" t="n">
        <v>202506</v>
      </c>
      <c r="B12368" s="0" t="n">
        <v>202507</v>
      </c>
      <c r="C12368" s="37" t="s">
        <v>178</v>
      </c>
      <c r="D12368" s="37" t="s">
        <v>127</v>
      </c>
      <c r="E12368" s="0" t="n">
        <v>2</v>
      </c>
      <c r="F12368" s="38" t="s">
        <v>70</v>
      </c>
      <c r="G12368" s="37" t="s">
        <v>657</v>
      </c>
      <c r="H12368" s="0" t="n">
        <v>629078</v>
      </c>
      <c r="I12368" s="0" t="n">
        <v>346482</v>
      </c>
      <c r="J12368" s="0" t="n">
        <v>23644</v>
      </c>
    </row>
    <row r="12369" customFormat="false" ht="15" hidden="false" customHeight="false" outlineLevel="0" collapsed="false">
      <c r="A12369" s="0" t="n">
        <v>202506</v>
      </c>
      <c r="B12369" s="0" t="n">
        <v>202507</v>
      </c>
      <c r="C12369" s="37" t="s">
        <v>158</v>
      </c>
      <c r="D12369" s="37" t="s">
        <v>189</v>
      </c>
      <c r="E12369" s="0" t="n">
        <v>2</v>
      </c>
      <c r="F12369" s="38" t="s">
        <v>70</v>
      </c>
      <c r="G12369" s="37" t="s">
        <v>658</v>
      </c>
      <c r="H12369" s="0" t="n">
        <v>437494</v>
      </c>
      <c r="I12369" s="0" t="n">
        <v>236912</v>
      </c>
      <c r="J12369" s="0" t="n">
        <v>16633</v>
      </c>
    </row>
    <row r="12370" customFormat="false" ht="15" hidden="false" customHeight="false" outlineLevel="0" collapsed="false">
      <c r="A12370" s="0" t="n">
        <v>202506</v>
      </c>
      <c r="B12370" s="0" t="n">
        <v>202507</v>
      </c>
      <c r="C12370" s="37" t="s">
        <v>98</v>
      </c>
      <c r="D12370" s="37" t="s">
        <v>659</v>
      </c>
      <c r="E12370" s="0" t="n">
        <v>2</v>
      </c>
      <c r="F12370" s="38" t="s">
        <v>70</v>
      </c>
      <c r="G12370" s="37" t="s">
        <v>660</v>
      </c>
      <c r="H12370" s="0" t="n">
        <v>98750</v>
      </c>
      <c r="I12370" s="0" t="n">
        <v>177729</v>
      </c>
      <c r="J12370" s="0" t="n">
        <v>15629</v>
      </c>
    </row>
    <row r="12371" customFormat="false" ht="15" hidden="false" customHeight="false" outlineLevel="0" collapsed="false">
      <c r="A12371" s="0" t="n">
        <v>202506</v>
      </c>
      <c r="B12371" s="0" t="n">
        <v>202507</v>
      </c>
      <c r="C12371" s="37" t="s">
        <v>184</v>
      </c>
      <c r="D12371" s="37" t="s">
        <v>385</v>
      </c>
      <c r="E12371" s="0" t="n">
        <v>2</v>
      </c>
      <c r="F12371" s="38" t="s">
        <v>70</v>
      </c>
      <c r="G12371" s="37" t="s">
        <v>661</v>
      </c>
      <c r="H12371" s="0" t="n">
        <v>2488905</v>
      </c>
      <c r="I12371" s="0" t="n">
        <v>1934230</v>
      </c>
      <c r="J12371" s="0" t="n">
        <v>-27546</v>
      </c>
    </row>
    <row r="12372" customFormat="false" ht="15" hidden="false" customHeight="false" outlineLevel="0" collapsed="false">
      <c r="A12372" s="0" t="n">
        <v>202506</v>
      </c>
      <c r="B12372" s="0" t="n">
        <v>202507</v>
      </c>
      <c r="C12372" s="37" t="s">
        <v>101</v>
      </c>
      <c r="D12372" s="37" t="s">
        <v>141</v>
      </c>
      <c r="E12372" s="0" t="n">
        <v>2</v>
      </c>
      <c r="F12372" s="38" t="s">
        <v>70</v>
      </c>
      <c r="G12372" s="37" t="s">
        <v>662</v>
      </c>
      <c r="H12372" s="0" t="n">
        <v>1457334</v>
      </c>
      <c r="I12372" s="0" t="n">
        <v>1061063</v>
      </c>
      <c r="J12372" s="0" t="n">
        <v>219652</v>
      </c>
    </row>
    <row r="12373" customFormat="false" ht="15" hidden="false" customHeight="false" outlineLevel="0" collapsed="false">
      <c r="A12373" s="0" t="n">
        <v>202506</v>
      </c>
      <c r="B12373" s="0" t="n">
        <v>202507</v>
      </c>
      <c r="C12373" s="37" t="s">
        <v>98</v>
      </c>
      <c r="D12373" s="37" t="s">
        <v>110</v>
      </c>
      <c r="E12373" s="0" t="n">
        <v>2</v>
      </c>
      <c r="F12373" s="38" t="s">
        <v>70</v>
      </c>
      <c r="G12373" s="37" t="s">
        <v>663</v>
      </c>
      <c r="H12373" s="0" t="n">
        <v>763503</v>
      </c>
      <c r="I12373" s="0" t="n">
        <v>480293</v>
      </c>
      <c r="J12373" s="0" t="n">
        <v>34047</v>
      </c>
    </row>
    <row r="12374" customFormat="false" ht="15" hidden="false" customHeight="false" outlineLevel="0" collapsed="false">
      <c r="A12374" s="0" t="n">
        <v>202506</v>
      </c>
      <c r="B12374" s="0" t="n">
        <v>202507</v>
      </c>
      <c r="C12374" s="37" t="s">
        <v>158</v>
      </c>
      <c r="D12374" s="37" t="s">
        <v>332</v>
      </c>
      <c r="E12374" s="0" t="n">
        <v>2</v>
      </c>
      <c r="F12374" s="38" t="s">
        <v>70</v>
      </c>
      <c r="G12374" s="37" t="s">
        <v>664</v>
      </c>
      <c r="H12374" s="0" t="n">
        <v>31540</v>
      </c>
      <c r="I12374" s="0" t="n">
        <v>18029</v>
      </c>
      <c r="J12374" s="0" t="n">
        <v>715</v>
      </c>
    </row>
    <row r="12375" customFormat="false" ht="15" hidden="false" customHeight="false" outlineLevel="0" collapsed="false">
      <c r="A12375" s="0" t="n">
        <v>202506</v>
      </c>
      <c r="B12375" s="0" t="n">
        <v>202507</v>
      </c>
      <c r="C12375" s="37" t="s">
        <v>178</v>
      </c>
      <c r="D12375" s="37" t="s">
        <v>134</v>
      </c>
      <c r="E12375" s="0" t="n">
        <v>2</v>
      </c>
      <c r="F12375" s="38" t="s">
        <v>70</v>
      </c>
      <c r="G12375" s="37" t="s">
        <v>665</v>
      </c>
      <c r="H12375" s="0" t="n">
        <v>281024</v>
      </c>
      <c r="I12375" s="0" t="n">
        <v>95310</v>
      </c>
      <c r="J12375" s="0" t="n">
        <v>11398</v>
      </c>
    </row>
    <row r="12376" customFormat="false" ht="15" hidden="false" customHeight="false" outlineLevel="0" collapsed="false">
      <c r="A12376" s="0" t="n">
        <v>202506</v>
      </c>
      <c r="B12376" s="0" t="n">
        <v>202507</v>
      </c>
      <c r="C12376" s="37" t="s">
        <v>136</v>
      </c>
      <c r="D12376" s="37" t="s">
        <v>511</v>
      </c>
      <c r="E12376" s="0" t="n">
        <v>2</v>
      </c>
      <c r="F12376" s="38" t="s">
        <v>70</v>
      </c>
      <c r="G12376" s="37" t="s">
        <v>666</v>
      </c>
      <c r="H12376" s="0" t="n">
        <v>4097581</v>
      </c>
      <c r="I12376" s="0" t="n">
        <v>973633</v>
      </c>
      <c r="J12376" s="0" t="n">
        <v>66724</v>
      </c>
    </row>
    <row r="12377" customFormat="false" ht="15" hidden="false" customHeight="false" outlineLevel="0" collapsed="false">
      <c r="A12377" s="0" t="n">
        <v>202506</v>
      </c>
      <c r="B12377" s="0" t="n">
        <v>202507</v>
      </c>
      <c r="C12377" s="37" t="s">
        <v>149</v>
      </c>
      <c r="D12377" s="37" t="s">
        <v>298</v>
      </c>
      <c r="E12377" s="0" t="n">
        <v>2</v>
      </c>
      <c r="F12377" s="38" t="s">
        <v>70</v>
      </c>
      <c r="G12377" s="37" t="s">
        <v>667</v>
      </c>
      <c r="H12377" s="0" t="n">
        <v>698859</v>
      </c>
      <c r="I12377" s="0" t="n">
        <v>196884</v>
      </c>
      <c r="J12377" s="0" t="n">
        <v>40216</v>
      </c>
    </row>
    <row r="12378" customFormat="false" ht="15" hidden="false" customHeight="false" outlineLevel="0" collapsed="false">
      <c r="A12378" s="0" t="n">
        <v>202506</v>
      </c>
      <c r="B12378" s="0" t="n">
        <v>202507</v>
      </c>
      <c r="C12378" s="37" t="s">
        <v>115</v>
      </c>
      <c r="D12378" s="37" t="s">
        <v>288</v>
      </c>
      <c r="E12378" s="0" t="n">
        <v>2</v>
      </c>
      <c r="F12378" s="38" t="s">
        <v>70</v>
      </c>
      <c r="G12378" s="37" t="s">
        <v>668</v>
      </c>
      <c r="H12378" s="0" t="n">
        <v>1632698</v>
      </c>
      <c r="I12378" s="0" t="n">
        <v>1554946</v>
      </c>
      <c r="J12378" s="0" t="n">
        <v>263514</v>
      </c>
    </row>
    <row r="12379" customFormat="false" ht="15" hidden="false" customHeight="false" outlineLevel="0" collapsed="false">
      <c r="A12379" s="0" t="n">
        <v>202506</v>
      </c>
      <c r="B12379" s="0" t="n">
        <v>202507</v>
      </c>
      <c r="C12379" s="37" t="s">
        <v>112</v>
      </c>
      <c r="D12379" s="37" t="s">
        <v>280</v>
      </c>
      <c r="E12379" s="0" t="n">
        <v>2</v>
      </c>
      <c r="F12379" s="38" t="s">
        <v>70</v>
      </c>
      <c r="G12379" s="37" t="s">
        <v>669</v>
      </c>
      <c r="H12379" s="0" t="n">
        <v>269742</v>
      </c>
      <c r="I12379" s="0" t="n">
        <v>141256</v>
      </c>
      <c r="J12379" s="0" t="n">
        <v>12613</v>
      </c>
    </row>
    <row r="12380" customFormat="false" ht="15" hidden="false" customHeight="false" outlineLevel="0" collapsed="false">
      <c r="A12380" s="0" t="n">
        <v>202506</v>
      </c>
      <c r="B12380" s="0" t="n">
        <v>202507</v>
      </c>
      <c r="C12380" s="37" t="s">
        <v>101</v>
      </c>
      <c r="D12380" s="37" t="s">
        <v>401</v>
      </c>
      <c r="E12380" s="0" t="n">
        <v>2</v>
      </c>
      <c r="F12380" s="38" t="s">
        <v>70</v>
      </c>
      <c r="G12380" s="37" t="s">
        <v>670</v>
      </c>
      <c r="H12380" s="0" t="n">
        <v>7529211</v>
      </c>
      <c r="I12380" s="0" t="n">
        <v>2547874</v>
      </c>
      <c r="J12380" s="0" t="n">
        <v>443054</v>
      </c>
    </row>
    <row r="12381" customFormat="false" ht="15" hidden="false" customHeight="false" outlineLevel="0" collapsed="false">
      <c r="A12381" s="0" t="n">
        <v>202506</v>
      </c>
      <c r="B12381" s="0" t="n">
        <v>202507</v>
      </c>
      <c r="C12381" s="37" t="s">
        <v>149</v>
      </c>
      <c r="D12381" s="37" t="s">
        <v>258</v>
      </c>
      <c r="E12381" s="0" t="n">
        <v>2</v>
      </c>
      <c r="F12381" s="38" t="s">
        <v>70</v>
      </c>
      <c r="G12381" s="37" t="s">
        <v>671</v>
      </c>
      <c r="H12381" s="0" t="n">
        <v>1293183</v>
      </c>
      <c r="I12381" s="0" t="n">
        <v>701491</v>
      </c>
      <c r="J12381" s="0" t="n">
        <v>72623</v>
      </c>
    </row>
    <row r="12382" customFormat="false" ht="15" hidden="false" customHeight="false" outlineLevel="0" collapsed="false">
      <c r="A12382" s="0" t="n">
        <v>202506</v>
      </c>
      <c r="B12382" s="0" t="n">
        <v>202507</v>
      </c>
      <c r="C12382" s="37" t="s">
        <v>106</v>
      </c>
      <c r="D12382" s="37" t="s">
        <v>389</v>
      </c>
      <c r="E12382" s="0" t="n">
        <v>2</v>
      </c>
      <c r="F12382" s="38" t="s">
        <v>70</v>
      </c>
      <c r="G12382" s="37" t="s">
        <v>672</v>
      </c>
      <c r="H12382" s="0" t="n">
        <v>2340324</v>
      </c>
      <c r="I12382" s="0" t="n">
        <v>2385523</v>
      </c>
      <c r="J12382" s="0" t="n">
        <v>-84474</v>
      </c>
    </row>
    <row r="12383" customFormat="false" ht="15" hidden="false" customHeight="false" outlineLevel="0" collapsed="false">
      <c r="A12383" s="0" t="n">
        <v>202506</v>
      </c>
      <c r="B12383" s="0" t="n">
        <v>202507</v>
      </c>
      <c r="C12383" s="37" t="s">
        <v>115</v>
      </c>
      <c r="D12383" s="37" t="s">
        <v>673</v>
      </c>
      <c r="E12383" s="0" t="n">
        <v>2</v>
      </c>
      <c r="F12383" s="38" t="s">
        <v>70</v>
      </c>
      <c r="G12383" s="37" t="s">
        <v>674</v>
      </c>
      <c r="H12383" s="0" t="n">
        <v>16707910</v>
      </c>
      <c r="I12383" s="0" t="n">
        <v>8059490</v>
      </c>
      <c r="J12383" s="0" t="n">
        <v>1361947</v>
      </c>
    </row>
    <row r="12384" customFormat="false" ht="15" hidden="false" customHeight="false" outlineLevel="0" collapsed="false">
      <c r="A12384" s="0" t="n">
        <v>202506</v>
      </c>
      <c r="B12384" s="0" t="n">
        <v>202507</v>
      </c>
      <c r="C12384" s="37" t="s">
        <v>152</v>
      </c>
      <c r="D12384" s="37" t="s">
        <v>425</v>
      </c>
      <c r="E12384" s="0" t="n">
        <v>2</v>
      </c>
      <c r="F12384" s="38" t="s">
        <v>70</v>
      </c>
      <c r="G12384" s="37" t="s">
        <v>675</v>
      </c>
      <c r="H12384" s="0" t="n">
        <v>4817752</v>
      </c>
      <c r="I12384" s="0" t="n">
        <v>2289791</v>
      </c>
      <c r="J12384" s="0" t="n">
        <v>-251979</v>
      </c>
    </row>
    <row r="12385" customFormat="false" ht="15" hidden="false" customHeight="false" outlineLevel="0" collapsed="false">
      <c r="A12385" s="0" t="n">
        <v>202506</v>
      </c>
      <c r="B12385" s="0" t="n">
        <v>202507</v>
      </c>
      <c r="C12385" s="37" t="s">
        <v>158</v>
      </c>
      <c r="D12385" s="37" t="s">
        <v>282</v>
      </c>
      <c r="E12385" s="0" t="n">
        <v>2</v>
      </c>
      <c r="F12385" s="38" t="s">
        <v>70</v>
      </c>
      <c r="G12385" s="37" t="s">
        <v>676</v>
      </c>
      <c r="H12385" s="0" t="n">
        <v>862673</v>
      </c>
      <c r="I12385" s="0" t="n">
        <v>552585</v>
      </c>
      <c r="J12385" s="0" t="n">
        <v>-150129</v>
      </c>
    </row>
    <row r="12386" customFormat="false" ht="15" hidden="false" customHeight="false" outlineLevel="0" collapsed="false">
      <c r="A12386" s="0" t="n">
        <v>202506</v>
      </c>
      <c r="B12386" s="0" t="n">
        <v>202507</v>
      </c>
      <c r="C12386" s="37" t="s">
        <v>136</v>
      </c>
      <c r="D12386" s="37" t="s">
        <v>420</v>
      </c>
      <c r="E12386" s="0" t="n">
        <v>2</v>
      </c>
      <c r="F12386" s="38" t="s">
        <v>70</v>
      </c>
      <c r="G12386" s="37" t="s">
        <v>677</v>
      </c>
      <c r="H12386" s="0" t="n">
        <v>852835</v>
      </c>
      <c r="I12386" s="0" t="n">
        <v>201250</v>
      </c>
      <c r="J12386" s="0" t="n">
        <v>30147</v>
      </c>
    </row>
    <row r="12387" customFormat="false" ht="15" hidden="false" customHeight="false" outlineLevel="0" collapsed="false">
      <c r="A12387" s="0" t="n">
        <v>202506</v>
      </c>
      <c r="B12387" s="0" t="n">
        <v>202507</v>
      </c>
      <c r="C12387" s="37" t="s">
        <v>109</v>
      </c>
      <c r="D12387" s="37" t="s">
        <v>493</v>
      </c>
      <c r="E12387" s="0" t="n">
        <v>2</v>
      </c>
      <c r="F12387" s="38" t="s">
        <v>70</v>
      </c>
      <c r="G12387" s="37" t="s">
        <v>678</v>
      </c>
      <c r="H12387" s="0" t="n">
        <v>979729</v>
      </c>
      <c r="I12387" s="0" t="n">
        <v>440151</v>
      </c>
      <c r="J12387" s="0" t="n">
        <v>54736</v>
      </c>
    </row>
    <row r="12388" customFormat="false" ht="15" hidden="false" customHeight="false" outlineLevel="0" collapsed="false">
      <c r="A12388" s="0" t="n">
        <v>202506</v>
      </c>
      <c r="B12388" s="0" t="n">
        <v>202507</v>
      </c>
      <c r="C12388" s="37" t="s">
        <v>109</v>
      </c>
      <c r="D12388" s="37" t="s">
        <v>320</v>
      </c>
      <c r="E12388" s="0" t="n">
        <v>2</v>
      </c>
      <c r="F12388" s="38" t="s">
        <v>70</v>
      </c>
      <c r="G12388" s="37" t="s">
        <v>679</v>
      </c>
      <c r="H12388" s="0" t="n">
        <v>2767689</v>
      </c>
      <c r="I12388" s="0" t="n">
        <v>2264210</v>
      </c>
      <c r="J12388" s="0" t="n">
        <v>266441</v>
      </c>
    </row>
    <row r="12389" customFormat="false" ht="15" hidden="false" customHeight="false" outlineLevel="0" collapsed="false">
      <c r="A12389" s="0" t="n">
        <v>202506</v>
      </c>
      <c r="B12389" s="0" t="n">
        <v>202507</v>
      </c>
      <c r="C12389" s="37" t="s">
        <v>178</v>
      </c>
      <c r="D12389" s="37" t="s">
        <v>380</v>
      </c>
      <c r="E12389" s="0" t="n">
        <v>2</v>
      </c>
      <c r="F12389" s="38" t="s">
        <v>70</v>
      </c>
      <c r="G12389" s="37" t="s">
        <v>680</v>
      </c>
      <c r="H12389" s="0" t="n">
        <v>995274</v>
      </c>
      <c r="I12389" s="0" t="n">
        <v>745118</v>
      </c>
      <c r="J12389" s="0" t="n">
        <v>163148</v>
      </c>
    </row>
    <row r="12390" customFormat="false" ht="15" hidden="false" customHeight="false" outlineLevel="0" collapsed="false">
      <c r="A12390" s="0" t="n">
        <v>202506</v>
      </c>
      <c r="B12390" s="0" t="n">
        <v>202507</v>
      </c>
      <c r="C12390" s="37" t="s">
        <v>101</v>
      </c>
      <c r="D12390" s="37" t="s">
        <v>571</v>
      </c>
      <c r="E12390" s="0" t="n">
        <v>2</v>
      </c>
      <c r="F12390" s="38" t="s">
        <v>70</v>
      </c>
      <c r="G12390" s="37" t="s">
        <v>681</v>
      </c>
      <c r="H12390" s="0" t="n">
        <v>964319</v>
      </c>
      <c r="I12390" s="0" t="n">
        <v>629436</v>
      </c>
      <c r="J12390" s="0" t="n">
        <v>48799</v>
      </c>
    </row>
    <row r="12391" customFormat="false" ht="15" hidden="false" customHeight="false" outlineLevel="0" collapsed="false">
      <c r="A12391" s="0" t="n">
        <v>202506</v>
      </c>
      <c r="B12391" s="0" t="n">
        <v>202507</v>
      </c>
      <c r="C12391" s="37" t="s">
        <v>115</v>
      </c>
      <c r="D12391" s="37" t="s">
        <v>396</v>
      </c>
      <c r="E12391" s="0" t="n">
        <v>2</v>
      </c>
      <c r="F12391" s="38" t="s">
        <v>70</v>
      </c>
      <c r="G12391" s="37" t="s">
        <v>682</v>
      </c>
      <c r="H12391" s="0" t="n">
        <v>5975668</v>
      </c>
      <c r="I12391" s="0" t="n">
        <v>5272488</v>
      </c>
      <c r="J12391" s="0" t="n">
        <v>222367</v>
      </c>
    </row>
    <row r="12392" customFormat="false" ht="15" hidden="false" customHeight="false" outlineLevel="0" collapsed="false">
      <c r="A12392" s="0" t="n">
        <v>202506</v>
      </c>
      <c r="B12392" s="0" t="n">
        <v>202507</v>
      </c>
      <c r="C12392" s="37" t="s">
        <v>178</v>
      </c>
      <c r="D12392" s="37" t="s">
        <v>247</v>
      </c>
      <c r="E12392" s="0" t="n">
        <v>2</v>
      </c>
      <c r="F12392" s="38" t="s">
        <v>70</v>
      </c>
      <c r="G12392" s="37" t="s">
        <v>683</v>
      </c>
      <c r="H12392" s="0" t="n">
        <v>1214858</v>
      </c>
      <c r="I12392" s="0" t="n">
        <v>1144599</v>
      </c>
      <c r="J12392" s="0" t="n">
        <v>182751</v>
      </c>
    </row>
    <row r="12393" customFormat="false" ht="15" hidden="false" customHeight="false" outlineLevel="0" collapsed="false">
      <c r="A12393" s="0" t="n">
        <v>202506</v>
      </c>
      <c r="B12393" s="0" t="n">
        <v>202507</v>
      </c>
      <c r="C12393" s="37" t="s">
        <v>178</v>
      </c>
      <c r="D12393" s="37" t="s">
        <v>684</v>
      </c>
      <c r="E12393" s="0" t="n">
        <v>2</v>
      </c>
      <c r="F12393" s="38" t="s">
        <v>70</v>
      </c>
      <c r="G12393" s="37" t="s">
        <v>685</v>
      </c>
      <c r="H12393" s="0" t="n">
        <v>16499976</v>
      </c>
      <c r="I12393" s="0" t="n">
        <v>10652159</v>
      </c>
      <c r="J12393" s="0" t="n">
        <v>91828</v>
      </c>
    </row>
    <row r="12394" customFormat="false" ht="15" hidden="false" customHeight="false" outlineLevel="0" collapsed="false">
      <c r="A12394" s="0" t="n">
        <v>202506</v>
      </c>
      <c r="B12394" s="0" t="n">
        <v>202507</v>
      </c>
      <c r="C12394" s="37" t="s">
        <v>95</v>
      </c>
      <c r="D12394" s="37" t="s">
        <v>513</v>
      </c>
      <c r="E12394" s="0" t="n">
        <v>2</v>
      </c>
      <c r="F12394" s="38" t="s">
        <v>70</v>
      </c>
      <c r="G12394" s="37" t="s">
        <v>686</v>
      </c>
      <c r="H12394" s="0" t="n">
        <v>1379254</v>
      </c>
      <c r="I12394" s="0" t="n">
        <v>1256403</v>
      </c>
      <c r="J12394" s="0" t="n">
        <v>70596</v>
      </c>
    </row>
    <row r="12395" customFormat="false" ht="15" hidden="false" customHeight="false" outlineLevel="0" collapsed="false">
      <c r="A12395" s="0" t="n">
        <v>202506</v>
      </c>
      <c r="B12395" s="0" t="n">
        <v>202507</v>
      </c>
      <c r="C12395" s="37" t="s">
        <v>109</v>
      </c>
      <c r="D12395" s="37" t="s">
        <v>531</v>
      </c>
      <c r="E12395" s="0" t="n">
        <v>2</v>
      </c>
      <c r="F12395" s="38" t="s">
        <v>70</v>
      </c>
      <c r="G12395" s="37" t="s">
        <v>687</v>
      </c>
      <c r="H12395" s="0" t="n">
        <v>11792571</v>
      </c>
      <c r="I12395" s="0" t="n">
        <v>3653142</v>
      </c>
      <c r="J12395" s="0" t="n">
        <v>384520</v>
      </c>
    </row>
    <row r="12396" customFormat="false" ht="15" hidden="false" customHeight="false" outlineLevel="0" collapsed="false">
      <c r="A12396" s="0" t="n">
        <v>202506</v>
      </c>
      <c r="B12396" s="0" t="n">
        <v>202507</v>
      </c>
      <c r="C12396" s="37" t="s">
        <v>115</v>
      </c>
      <c r="D12396" s="37" t="s">
        <v>385</v>
      </c>
      <c r="E12396" s="0" t="n">
        <v>2</v>
      </c>
      <c r="F12396" s="38" t="s">
        <v>70</v>
      </c>
      <c r="G12396" s="37" t="s">
        <v>688</v>
      </c>
      <c r="H12396" s="0" t="n">
        <v>2176196</v>
      </c>
      <c r="I12396" s="0" t="n">
        <v>359371</v>
      </c>
      <c r="J12396" s="0" t="n">
        <v>40700</v>
      </c>
    </row>
    <row r="12397" customFormat="false" ht="15" hidden="false" customHeight="false" outlineLevel="0" collapsed="false">
      <c r="A12397" s="0" t="n">
        <v>202506</v>
      </c>
      <c r="B12397" s="0" t="n">
        <v>202507</v>
      </c>
      <c r="C12397" s="37" t="s">
        <v>95</v>
      </c>
      <c r="D12397" s="37" t="s">
        <v>328</v>
      </c>
      <c r="E12397" s="0" t="n">
        <v>2</v>
      </c>
      <c r="F12397" s="38" t="s">
        <v>70</v>
      </c>
      <c r="G12397" s="37" t="s">
        <v>689</v>
      </c>
      <c r="H12397" s="0" t="n">
        <v>3214084</v>
      </c>
      <c r="I12397" s="0" t="n">
        <v>2976016</v>
      </c>
      <c r="J12397" s="0" t="n">
        <v>138973</v>
      </c>
    </row>
    <row r="12398" customFormat="false" ht="15" hidden="false" customHeight="false" outlineLevel="0" collapsed="false">
      <c r="A12398" s="0" t="n">
        <v>202506</v>
      </c>
      <c r="B12398" s="0" t="n">
        <v>202507</v>
      </c>
      <c r="C12398" s="37" t="s">
        <v>178</v>
      </c>
      <c r="D12398" s="37" t="s">
        <v>372</v>
      </c>
      <c r="E12398" s="0" t="n">
        <v>2</v>
      </c>
      <c r="F12398" s="38" t="s">
        <v>70</v>
      </c>
      <c r="G12398" s="37" t="s">
        <v>690</v>
      </c>
      <c r="H12398" s="0" t="n">
        <v>405059</v>
      </c>
      <c r="I12398" s="0" t="n">
        <v>324722</v>
      </c>
      <c r="J12398" s="0" t="n">
        <v>10051</v>
      </c>
    </row>
    <row r="12399" customFormat="false" ht="15" hidden="false" customHeight="false" outlineLevel="0" collapsed="false">
      <c r="A12399" s="0" t="n">
        <v>202506</v>
      </c>
      <c r="B12399" s="0" t="n">
        <v>202507</v>
      </c>
      <c r="C12399" s="37" t="s">
        <v>197</v>
      </c>
      <c r="D12399" s="37" t="s">
        <v>502</v>
      </c>
      <c r="E12399" s="0" t="n">
        <v>2</v>
      </c>
      <c r="F12399" s="38" t="s">
        <v>70</v>
      </c>
      <c r="G12399" s="37" t="s">
        <v>691</v>
      </c>
      <c r="H12399" s="0" t="n">
        <v>481046</v>
      </c>
      <c r="I12399" s="0" t="n">
        <v>220258</v>
      </c>
      <c r="J12399" s="0" t="n">
        <v>-7046</v>
      </c>
    </row>
    <row r="12400" customFormat="false" ht="15" hidden="false" customHeight="false" outlineLevel="0" collapsed="false">
      <c r="A12400" s="0" t="n">
        <v>202506</v>
      </c>
      <c r="B12400" s="0" t="n">
        <v>202507</v>
      </c>
      <c r="C12400" s="37" t="s">
        <v>124</v>
      </c>
      <c r="D12400" s="37" t="s">
        <v>393</v>
      </c>
      <c r="E12400" s="0" t="n">
        <v>2</v>
      </c>
      <c r="F12400" s="38" t="s">
        <v>70</v>
      </c>
      <c r="G12400" s="37" t="s">
        <v>692</v>
      </c>
      <c r="H12400" s="0" t="n">
        <v>1829589</v>
      </c>
      <c r="I12400" s="0" t="n">
        <v>776009</v>
      </c>
      <c r="J12400" s="0" t="n">
        <v>995</v>
      </c>
    </row>
    <row r="12401" customFormat="false" ht="15" hidden="false" customHeight="false" outlineLevel="0" collapsed="false">
      <c r="A12401" s="0" t="n">
        <v>202506</v>
      </c>
      <c r="B12401" s="0" t="n">
        <v>202507</v>
      </c>
      <c r="C12401" s="37" t="s">
        <v>178</v>
      </c>
      <c r="D12401" s="37" t="s">
        <v>693</v>
      </c>
      <c r="E12401" s="0" t="n">
        <v>2</v>
      </c>
      <c r="F12401" s="38" t="s">
        <v>70</v>
      </c>
      <c r="G12401" s="37" t="s">
        <v>694</v>
      </c>
      <c r="H12401" s="0" t="n">
        <v>4351166</v>
      </c>
      <c r="I12401" s="0" t="n">
        <v>2012838</v>
      </c>
      <c r="J12401" s="0" t="n">
        <v>527180</v>
      </c>
    </row>
    <row r="12402" customFormat="false" ht="15" hidden="false" customHeight="false" outlineLevel="0" collapsed="false">
      <c r="A12402" s="0" t="n">
        <v>202506</v>
      </c>
      <c r="B12402" s="0" t="n">
        <v>202507</v>
      </c>
      <c r="C12402" s="37" t="s">
        <v>95</v>
      </c>
      <c r="D12402" s="37" t="s">
        <v>519</v>
      </c>
      <c r="E12402" s="0" t="n">
        <v>2</v>
      </c>
      <c r="F12402" s="38" t="s">
        <v>70</v>
      </c>
      <c r="G12402" s="37" t="s">
        <v>695</v>
      </c>
      <c r="H12402" s="0" t="n">
        <v>1475530</v>
      </c>
      <c r="I12402" s="0" t="n">
        <v>451519</v>
      </c>
      <c r="J12402" s="0" t="n">
        <v>24130</v>
      </c>
    </row>
    <row r="12403" customFormat="false" ht="15" hidden="false" customHeight="false" outlineLevel="0" collapsed="false">
      <c r="A12403" s="0" t="n">
        <v>202506</v>
      </c>
      <c r="B12403" s="0" t="n">
        <v>202507</v>
      </c>
      <c r="C12403" s="37" t="s">
        <v>152</v>
      </c>
      <c r="D12403" s="37" t="s">
        <v>341</v>
      </c>
      <c r="E12403" s="0" t="n">
        <v>2</v>
      </c>
      <c r="F12403" s="38" t="s">
        <v>70</v>
      </c>
      <c r="G12403" s="37" t="s">
        <v>696</v>
      </c>
      <c r="H12403" s="0" t="n">
        <v>234259</v>
      </c>
      <c r="I12403" s="0" t="n">
        <v>343911</v>
      </c>
      <c r="J12403" s="0" t="n">
        <v>34021</v>
      </c>
    </row>
    <row r="12404" customFormat="false" ht="15" hidden="false" customHeight="false" outlineLevel="0" collapsed="false">
      <c r="A12404" s="0" t="n">
        <v>202506</v>
      </c>
      <c r="B12404" s="0" t="n">
        <v>202507</v>
      </c>
      <c r="C12404" s="37" t="s">
        <v>149</v>
      </c>
      <c r="D12404" s="37" t="s">
        <v>245</v>
      </c>
      <c r="E12404" s="0" t="n">
        <v>2</v>
      </c>
      <c r="F12404" s="38" t="s">
        <v>70</v>
      </c>
      <c r="G12404" s="37" t="s">
        <v>697</v>
      </c>
      <c r="H12404" s="0" t="n">
        <v>306755</v>
      </c>
      <c r="I12404" s="0" t="n">
        <v>234708</v>
      </c>
      <c r="J12404" s="0" t="n">
        <v>-16225</v>
      </c>
    </row>
    <row r="12405" customFormat="false" ht="15" hidden="false" customHeight="false" outlineLevel="0" collapsed="false">
      <c r="A12405" s="0" t="n">
        <v>202506</v>
      </c>
      <c r="B12405" s="0" t="n">
        <v>202507</v>
      </c>
      <c r="C12405" s="37" t="s">
        <v>184</v>
      </c>
      <c r="D12405" s="37" t="s">
        <v>306</v>
      </c>
      <c r="E12405" s="0" t="n">
        <v>2</v>
      </c>
      <c r="F12405" s="38" t="s">
        <v>70</v>
      </c>
      <c r="G12405" s="37" t="s">
        <v>698</v>
      </c>
      <c r="H12405" s="0" t="n">
        <v>203050</v>
      </c>
      <c r="I12405" s="0" t="n">
        <v>152002</v>
      </c>
      <c r="J12405" s="0" t="n">
        <v>51121</v>
      </c>
    </row>
    <row r="12406" customFormat="false" ht="15" hidden="false" customHeight="false" outlineLevel="0" collapsed="false">
      <c r="A12406" s="0" t="n">
        <v>202506</v>
      </c>
      <c r="B12406" s="0" t="n">
        <v>202507</v>
      </c>
      <c r="C12406" s="37" t="s">
        <v>124</v>
      </c>
      <c r="D12406" s="37" t="s">
        <v>311</v>
      </c>
      <c r="E12406" s="0" t="n">
        <v>2</v>
      </c>
      <c r="F12406" s="38" t="s">
        <v>70</v>
      </c>
      <c r="G12406" s="37" t="s">
        <v>699</v>
      </c>
      <c r="H12406" s="0" t="n">
        <v>158131</v>
      </c>
      <c r="I12406" s="0" t="n">
        <v>93950</v>
      </c>
      <c r="J12406" s="0" t="n">
        <v>-577</v>
      </c>
    </row>
    <row r="12407" customFormat="false" ht="15" hidden="false" customHeight="false" outlineLevel="0" collapsed="false">
      <c r="A12407" s="0" t="n">
        <v>202506</v>
      </c>
      <c r="B12407" s="0" t="n">
        <v>202507</v>
      </c>
      <c r="C12407" s="37" t="s">
        <v>109</v>
      </c>
      <c r="D12407" s="37" t="s">
        <v>700</v>
      </c>
      <c r="E12407" s="0" t="n">
        <v>2</v>
      </c>
      <c r="F12407" s="38" t="s">
        <v>70</v>
      </c>
      <c r="G12407" s="37" t="s">
        <v>701</v>
      </c>
      <c r="H12407" s="0" t="n">
        <v>2002746</v>
      </c>
      <c r="I12407" s="0" t="n">
        <v>1484014</v>
      </c>
      <c r="J12407" s="0" t="n">
        <v>-55662</v>
      </c>
    </row>
    <row r="12408" customFormat="false" ht="15" hidden="false" customHeight="false" outlineLevel="0" collapsed="false">
      <c r="A12408" s="0" t="n">
        <v>202506</v>
      </c>
      <c r="B12408" s="0" t="n">
        <v>202507</v>
      </c>
      <c r="C12408" s="37" t="s">
        <v>178</v>
      </c>
      <c r="D12408" s="37" t="s">
        <v>702</v>
      </c>
      <c r="E12408" s="0" t="n">
        <v>2</v>
      </c>
      <c r="F12408" s="38" t="s">
        <v>70</v>
      </c>
      <c r="G12408" s="37" t="s">
        <v>703</v>
      </c>
      <c r="H12408" s="0" t="n">
        <v>5105087</v>
      </c>
      <c r="I12408" s="0" t="n">
        <v>1355870</v>
      </c>
      <c r="J12408" s="0" t="n">
        <v>100174</v>
      </c>
    </row>
    <row r="12409" customFormat="false" ht="15" hidden="false" customHeight="false" outlineLevel="0" collapsed="false">
      <c r="A12409" s="0" t="n">
        <v>202506</v>
      </c>
      <c r="B12409" s="0" t="n">
        <v>202507</v>
      </c>
      <c r="C12409" s="37" t="s">
        <v>115</v>
      </c>
      <c r="D12409" s="37" t="s">
        <v>569</v>
      </c>
      <c r="E12409" s="0" t="n">
        <v>2</v>
      </c>
      <c r="F12409" s="38" t="s">
        <v>70</v>
      </c>
      <c r="G12409" s="37" t="s">
        <v>704</v>
      </c>
      <c r="H12409" s="0" t="n">
        <v>1533689</v>
      </c>
      <c r="I12409" s="0" t="n">
        <v>435343</v>
      </c>
      <c r="J12409" s="0" t="n">
        <v>-4026</v>
      </c>
    </row>
    <row r="12410" customFormat="false" ht="15" hidden="false" customHeight="false" outlineLevel="0" collapsed="false">
      <c r="A12410" s="0" t="n">
        <v>202506</v>
      </c>
      <c r="B12410" s="0" t="n">
        <v>202507</v>
      </c>
      <c r="C12410" s="37" t="s">
        <v>136</v>
      </c>
      <c r="D12410" s="37" t="s">
        <v>210</v>
      </c>
      <c r="E12410" s="0" t="n">
        <v>2</v>
      </c>
      <c r="F12410" s="38" t="s">
        <v>70</v>
      </c>
      <c r="G12410" s="37" t="s">
        <v>705</v>
      </c>
      <c r="H12410" s="0" t="n">
        <v>93874</v>
      </c>
      <c r="I12410" s="0" t="n">
        <v>33802</v>
      </c>
      <c r="J12410" s="0" t="n">
        <v>3938</v>
      </c>
    </row>
    <row r="12411" customFormat="false" ht="15" hidden="false" customHeight="false" outlineLevel="0" collapsed="false">
      <c r="A12411" s="0" t="n">
        <v>202506</v>
      </c>
      <c r="B12411" s="0" t="n">
        <v>202507</v>
      </c>
      <c r="C12411" s="37" t="s">
        <v>158</v>
      </c>
      <c r="D12411" s="37" t="s">
        <v>706</v>
      </c>
      <c r="E12411" s="0" t="n">
        <v>2</v>
      </c>
      <c r="F12411" s="38" t="s">
        <v>70</v>
      </c>
      <c r="G12411" s="37" t="s">
        <v>707</v>
      </c>
      <c r="H12411" s="0" t="n">
        <v>1086680</v>
      </c>
      <c r="I12411" s="0" t="n">
        <v>1282657</v>
      </c>
      <c r="J12411" s="0" t="n">
        <v>-91279</v>
      </c>
    </row>
    <row r="12412" customFormat="false" ht="15" hidden="false" customHeight="false" outlineLevel="0" collapsed="false">
      <c r="A12412" s="0" t="n">
        <v>202506</v>
      </c>
      <c r="B12412" s="0" t="n">
        <v>202507</v>
      </c>
      <c r="C12412" s="37" t="s">
        <v>109</v>
      </c>
      <c r="D12412" s="37" t="s">
        <v>251</v>
      </c>
      <c r="E12412" s="0" t="n">
        <v>2</v>
      </c>
      <c r="F12412" s="38" t="s">
        <v>70</v>
      </c>
      <c r="G12412" s="37" t="s">
        <v>708</v>
      </c>
      <c r="H12412" s="0" t="n">
        <v>1110536</v>
      </c>
      <c r="I12412" s="0" t="n">
        <v>761365</v>
      </c>
      <c r="J12412" s="0" t="n">
        <v>147480</v>
      </c>
    </row>
    <row r="12413" customFormat="false" ht="15" hidden="false" customHeight="false" outlineLevel="0" collapsed="false">
      <c r="A12413" s="0" t="n">
        <v>202506</v>
      </c>
      <c r="B12413" s="0" t="n">
        <v>202507</v>
      </c>
      <c r="C12413" s="37" t="s">
        <v>101</v>
      </c>
      <c r="D12413" s="37" t="s">
        <v>273</v>
      </c>
      <c r="E12413" s="0" t="n">
        <v>2</v>
      </c>
      <c r="F12413" s="38" t="s">
        <v>70</v>
      </c>
      <c r="G12413" s="37" t="s">
        <v>709</v>
      </c>
      <c r="H12413" s="0" t="n">
        <v>20676556</v>
      </c>
      <c r="I12413" s="0" t="n">
        <v>2742249</v>
      </c>
      <c r="J12413" s="0" t="n">
        <v>477113</v>
      </c>
    </row>
    <row r="12414" customFormat="false" ht="15" hidden="false" customHeight="false" outlineLevel="0" collapsed="false">
      <c r="A12414" s="0" t="n">
        <v>202506</v>
      </c>
      <c r="B12414" s="0" t="n">
        <v>202507</v>
      </c>
      <c r="C12414" s="37" t="s">
        <v>115</v>
      </c>
      <c r="D12414" s="37" t="s">
        <v>700</v>
      </c>
      <c r="E12414" s="0" t="n">
        <v>2</v>
      </c>
      <c r="F12414" s="38" t="s">
        <v>70</v>
      </c>
      <c r="G12414" s="37" t="s">
        <v>710</v>
      </c>
      <c r="H12414" s="0" t="n">
        <v>270284</v>
      </c>
      <c r="I12414" s="0" t="n">
        <v>80366</v>
      </c>
      <c r="J12414" s="0" t="n">
        <v>5476</v>
      </c>
    </row>
    <row r="12415" customFormat="false" ht="15" hidden="false" customHeight="false" outlineLevel="0" collapsed="false">
      <c r="A12415" s="0" t="n">
        <v>202506</v>
      </c>
      <c r="B12415" s="0" t="n">
        <v>202507</v>
      </c>
      <c r="C12415" s="37" t="s">
        <v>106</v>
      </c>
      <c r="D12415" s="37" t="s">
        <v>181</v>
      </c>
      <c r="E12415" s="0" t="n">
        <v>2</v>
      </c>
      <c r="F12415" s="38" t="s">
        <v>70</v>
      </c>
      <c r="G12415" s="37" t="s">
        <v>711</v>
      </c>
      <c r="H12415" s="0" t="n">
        <v>660941</v>
      </c>
      <c r="I12415" s="0" t="n">
        <v>147849</v>
      </c>
      <c r="J12415" s="0" t="n">
        <v>-12649</v>
      </c>
    </row>
    <row r="12416" customFormat="false" ht="15" hidden="false" customHeight="false" outlineLevel="0" collapsed="false">
      <c r="A12416" s="0" t="n">
        <v>202506</v>
      </c>
      <c r="B12416" s="0" t="n">
        <v>202507</v>
      </c>
      <c r="C12416" s="37" t="s">
        <v>101</v>
      </c>
      <c r="D12416" s="37" t="s">
        <v>369</v>
      </c>
      <c r="E12416" s="0" t="n">
        <v>2</v>
      </c>
      <c r="F12416" s="38" t="s">
        <v>70</v>
      </c>
      <c r="G12416" s="37" t="s">
        <v>712</v>
      </c>
      <c r="H12416" s="0" t="n">
        <v>11770768</v>
      </c>
      <c r="I12416" s="0" t="n">
        <v>7528361</v>
      </c>
      <c r="J12416" s="0" t="n">
        <v>-9225</v>
      </c>
    </row>
    <row r="12417" customFormat="false" ht="15" hidden="false" customHeight="false" outlineLevel="0" collapsed="false">
      <c r="A12417" s="0" t="n">
        <v>202506</v>
      </c>
      <c r="B12417" s="0" t="n">
        <v>202507</v>
      </c>
      <c r="C12417" s="37" t="s">
        <v>184</v>
      </c>
      <c r="D12417" s="37" t="s">
        <v>249</v>
      </c>
      <c r="E12417" s="0" t="n">
        <v>2</v>
      </c>
      <c r="F12417" s="38" t="s">
        <v>70</v>
      </c>
      <c r="G12417" s="37" t="s">
        <v>713</v>
      </c>
      <c r="H12417" s="0" t="n">
        <v>2901513</v>
      </c>
      <c r="I12417" s="0" t="n">
        <v>1091534</v>
      </c>
      <c r="J12417" s="0" t="n">
        <v>94148</v>
      </c>
    </row>
    <row r="12418" customFormat="false" ht="15" hidden="false" customHeight="false" outlineLevel="0" collapsed="false">
      <c r="A12418" s="0" t="n">
        <v>202506</v>
      </c>
      <c r="B12418" s="0" t="n">
        <v>202507</v>
      </c>
      <c r="C12418" s="37" t="s">
        <v>109</v>
      </c>
      <c r="D12418" s="37" t="s">
        <v>714</v>
      </c>
      <c r="E12418" s="0" t="n">
        <v>2</v>
      </c>
      <c r="F12418" s="38" t="s">
        <v>70</v>
      </c>
      <c r="G12418" s="37" t="s">
        <v>715</v>
      </c>
      <c r="H12418" s="0" t="n">
        <v>2321067</v>
      </c>
      <c r="I12418" s="0" t="n">
        <v>1229931</v>
      </c>
      <c r="J12418" s="0" t="n">
        <v>-50490</v>
      </c>
    </row>
    <row r="12419" customFormat="false" ht="15" hidden="false" customHeight="false" outlineLevel="0" collapsed="false">
      <c r="A12419" s="0" t="n">
        <v>202506</v>
      </c>
      <c r="B12419" s="0" t="n">
        <v>202507</v>
      </c>
      <c r="C12419" s="37" t="s">
        <v>106</v>
      </c>
      <c r="D12419" s="37" t="s">
        <v>249</v>
      </c>
      <c r="E12419" s="0" t="n">
        <v>2</v>
      </c>
      <c r="F12419" s="38" t="s">
        <v>70</v>
      </c>
      <c r="G12419" s="37" t="s">
        <v>716</v>
      </c>
      <c r="H12419" s="0" t="n">
        <v>1450870</v>
      </c>
      <c r="I12419" s="0" t="n">
        <v>431024</v>
      </c>
      <c r="J12419" s="0" t="n">
        <v>-10682</v>
      </c>
    </row>
    <row r="12420" customFormat="false" ht="15" hidden="false" customHeight="false" outlineLevel="0" collapsed="false">
      <c r="A12420" s="0" t="n">
        <v>202506</v>
      </c>
      <c r="B12420" s="0" t="n">
        <v>202507</v>
      </c>
      <c r="C12420" s="37" t="s">
        <v>197</v>
      </c>
      <c r="D12420" s="37" t="s">
        <v>511</v>
      </c>
      <c r="E12420" s="0" t="n">
        <v>2</v>
      </c>
      <c r="F12420" s="38" t="s">
        <v>70</v>
      </c>
      <c r="G12420" s="37" t="s">
        <v>717</v>
      </c>
      <c r="H12420" s="0" t="n">
        <v>2410141</v>
      </c>
      <c r="I12420" s="0" t="n">
        <v>1255791</v>
      </c>
      <c r="J12420" s="0" t="n">
        <v>232233</v>
      </c>
    </row>
    <row r="12421" customFormat="false" ht="15" hidden="false" customHeight="false" outlineLevel="0" collapsed="false">
      <c r="A12421" s="0" t="n">
        <v>202506</v>
      </c>
      <c r="B12421" s="0" t="n">
        <v>202507</v>
      </c>
      <c r="C12421" s="37" t="s">
        <v>149</v>
      </c>
      <c r="D12421" s="37" t="s">
        <v>150</v>
      </c>
      <c r="E12421" s="0" t="n">
        <v>2</v>
      </c>
      <c r="F12421" s="38" t="s">
        <v>70</v>
      </c>
      <c r="G12421" s="37" t="s">
        <v>718</v>
      </c>
      <c r="H12421" s="0" t="n">
        <v>3252494</v>
      </c>
      <c r="I12421" s="0" t="n">
        <v>2250673</v>
      </c>
      <c r="J12421" s="0" t="n">
        <v>214921</v>
      </c>
    </row>
    <row r="12422" customFormat="false" ht="15" hidden="false" customHeight="false" outlineLevel="0" collapsed="false">
      <c r="A12422" s="0" t="n">
        <v>202506</v>
      </c>
      <c r="B12422" s="0" t="n">
        <v>202507</v>
      </c>
      <c r="C12422" s="37" t="s">
        <v>98</v>
      </c>
      <c r="D12422" s="37" t="s">
        <v>719</v>
      </c>
      <c r="E12422" s="0" t="n">
        <v>2</v>
      </c>
      <c r="F12422" s="38" t="s">
        <v>70</v>
      </c>
      <c r="G12422" s="37" t="s">
        <v>720</v>
      </c>
      <c r="H12422" s="0" t="n">
        <v>556119</v>
      </c>
      <c r="I12422" s="0" t="n">
        <v>634390</v>
      </c>
      <c r="J12422" s="0" t="n">
        <v>58575</v>
      </c>
    </row>
    <row r="12423" customFormat="false" ht="15" hidden="false" customHeight="false" outlineLevel="0" collapsed="false">
      <c r="A12423" s="0" t="n">
        <v>202506</v>
      </c>
      <c r="B12423" s="0" t="n">
        <v>202507</v>
      </c>
      <c r="C12423" s="37" t="s">
        <v>149</v>
      </c>
      <c r="D12423" s="37" t="s">
        <v>292</v>
      </c>
      <c r="E12423" s="0" t="n">
        <v>2</v>
      </c>
      <c r="F12423" s="38" t="s">
        <v>70</v>
      </c>
      <c r="G12423" s="37" t="s">
        <v>721</v>
      </c>
      <c r="H12423" s="0" t="n">
        <v>3409192</v>
      </c>
      <c r="I12423" s="0" t="n">
        <v>2410291</v>
      </c>
      <c r="J12423" s="0" t="n">
        <v>319956</v>
      </c>
    </row>
    <row r="12424" customFormat="false" ht="15" hidden="false" customHeight="false" outlineLevel="0" collapsed="false">
      <c r="A12424" s="0" t="n">
        <v>202506</v>
      </c>
      <c r="B12424" s="0" t="n">
        <v>202507</v>
      </c>
      <c r="C12424" s="37" t="s">
        <v>178</v>
      </c>
      <c r="D12424" s="37" t="s">
        <v>167</v>
      </c>
      <c r="E12424" s="0" t="n">
        <v>2</v>
      </c>
      <c r="F12424" s="38" t="s">
        <v>70</v>
      </c>
      <c r="G12424" s="37" t="s">
        <v>722</v>
      </c>
      <c r="H12424" s="0" t="n">
        <v>225229</v>
      </c>
      <c r="I12424" s="0" t="n">
        <v>249540</v>
      </c>
      <c r="J12424" s="0" t="n">
        <v>15875</v>
      </c>
    </row>
    <row r="12425" customFormat="false" ht="15" hidden="false" customHeight="false" outlineLevel="0" collapsed="false">
      <c r="A12425" s="0" t="n">
        <v>202506</v>
      </c>
      <c r="B12425" s="0" t="n">
        <v>202507</v>
      </c>
      <c r="C12425" s="37" t="s">
        <v>106</v>
      </c>
      <c r="D12425" s="37" t="s">
        <v>723</v>
      </c>
      <c r="E12425" s="0" t="n">
        <v>2</v>
      </c>
      <c r="F12425" s="38" t="s">
        <v>70</v>
      </c>
      <c r="G12425" s="37" t="s">
        <v>724</v>
      </c>
      <c r="H12425" s="0" t="n">
        <v>2385115</v>
      </c>
      <c r="I12425" s="0" t="n">
        <v>824963</v>
      </c>
      <c r="J12425" s="0" t="n">
        <v>61088</v>
      </c>
    </row>
    <row r="12426" customFormat="false" ht="15" hidden="false" customHeight="false" outlineLevel="0" collapsed="false">
      <c r="A12426" s="0" t="n">
        <v>202506</v>
      </c>
      <c r="B12426" s="0" t="n">
        <v>202507</v>
      </c>
      <c r="C12426" s="37" t="s">
        <v>158</v>
      </c>
      <c r="D12426" s="37" t="s">
        <v>618</v>
      </c>
      <c r="E12426" s="0" t="n">
        <v>2</v>
      </c>
      <c r="F12426" s="38" t="s">
        <v>70</v>
      </c>
      <c r="G12426" s="37" t="s">
        <v>725</v>
      </c>
      <c r="H12426" s="0" t="n">
        <v>2127633</v>
      </c>
      <c r="I12426" s="0" t="n">
        <v>925183</v>
      </c>
      <c r="J12426" s="0" t="n">
        <v>116202</v>
      </c>
    </row>
    <row r="12427" customFormat="false" ht="15" hidden="false" customHeight="false" outlineLevel="0" collapsed="false">
      <c r="A12427" s="0" t="n">
        <v>202506</v>
      </c>
      <c r="B12427" s="0" t="n">
        <v>202507</v>
      </c>
      <c r="C12427" s="37" t="s">
        <v>178</v>
      </c>
      <c r="D12427" s="37" t="s">
        <v>391</v>
      </c>
      <c r="E12427" s="0" t="n">
        <v>2</v>
      </c>
      <c r="F12427" s="38" t="s">
        <v>70</v>
      </c>
      <c r="G12427" s="37" t="s">
        <v>726</v>
      </c>
      <c r="H12427" s="0" t="n">
        <v>476478</v>
      </c>
      <c r="I12427" s="0" t="n">
        <v>186996</v>
      </c>
      <c r="J12427" s="0" t="n">
        <v>30087</v>
      </c>
    </row>
    <row r="12428" customFormat="false" ht="15" hidden="false" customHeight="false" outlineLevel="0" collapsed="false">
      <c r="A12428" s="0" t="n">
        <v>202506</v>
      </c>
      <c r="B12428" s="0" t="n">
        <v>202507</v>
      </c>
      <c r="C12428" s="37" t="s">
        <v>184</v>
      </c>
      <c r="D12428" s="37" t="s">
        <v>200</v>
      </c>
      <c r="E12428" s="0" t="n">
        <v>2</v>
      </c>
      <c r="F12428" s="38" t="s">
        <v>70</v>
      </c>
      <c r="G12428" s="37" t="s">
        <v>727</v>
      </c>
      <c r="H12428" s="0" t="n">
        <v>1712120</v>
      </c>
      <c r="I12428" s="0" t="n">
        <v>348367</v>
      </c>
      <c r="J12428" s="0" t="n">
        <v>45222</v>
      </c>
    </row>
    <row r="12429" customFormat="false" ht="15" hidden="false" customHeight="false" outlineLevel="0" collapsed="false">
      <c r="A12429" s="0" t="n">
        <v>202506</v>
      </c>
      <c r="B12429" s="0" t="n">
        <v>202507</v>
      </c>
      <c r="C12429" s="37" t="s">
        <v>95</v>
      </c>
      <c r="D12429" s="37" t="s">
        <v>684</v>
      </c>
      <c r="E12429" s="0" t="n">
        <v>2</v>
      </c>
      <c r="F12429" s="38" t="s">
        <v>70</v>
      </c>
      <c r="G12429" s="37" t="s">
        <v>728</v>
      </c>
      <c r="H12429" s="0" t="n">
        <v>544216</v>
      </c>
      <c r="I12429" s="0" t="n">
        <v>282399</v>
      </c>
      <c r="J12429" s="0" t="n">
        <v>63833</v>
      </c>
    </row>
    <row r="12430" customFormat="false" ht="15" hidden="false" customHeight="false" outlineLevel="0" collapsed="false">
      <c r="A12430" s="0" t="n">
        <v>202506</v>
      </c>
      <c r="B12430" s="0" t="n">
        <v>202507</v>
      </c>
      <c r="C12430" s="37" t="s">
        <v>178</v>
      </c>
      <c r="D12430" s="37" t="s">
        <v>509</v>
      </c>
      <c r="E12430" s="0" t="n">
        <v>2</v>
      </c>
      <c r="F12430" s="38" t="s">
        <v>70</v>
      </c>
      <c r="G12430" s="37" t="s">
        <v>729</v>
      </c>
      <c r="H12430" s="0" t="n">
        <v>389631</v>
      </c>
      <c r="I12430" s="0" t="n">
        <v>221309</v>
      </c>
      <c r="J12430" s="0" t="n">
        <v>18250</v>
      </c>
    </row>
    <row r="12431" customFormat="false" ht="15" hidden="false" customHeight="false" outlineLevel="0" collapsed="false">
      <c r="A12431" s="0" t="n">
        <v>202506</v>
      </c>
      <c r="B12431" s="0" t="n">
        <v>202507</v>
      </c>
      <c r="C12431" s="37" t="s">
        <v>136</v>
      </c>
      <c r="D12431" s="37" t="s">
        <v>700</v>
      </c>
      <c r="E12431" s="0" t="n">
        <v>2</v>
      </c>
      <c r="F12431" s="38" t="s">
        <v>70</v>
      </c>
      <c r="G12431" s="37" t="s">
        <v>730</v>
      </c>
      <c r="H12431" s="0" t="n">
        <v>757012</v>
      </c>
      <c r="I12431" s="0" t="n">
        <v>647469</v>
      </c>
      <c r="J12431" s="0" t="n">
        <v>-35428</v>
      </c>
    </row>
    <row r="12432" customFormat="false" ht="15" hidden="false" customHeight="false" outlineLevel="0" collapsed="false">
      <c r="A12432" s="0" t="n">
        <v>202506</v>
      </c>
      <c r="B12432" s="0" t="n">
        <v>202507</v>
      </c>
      <c r="C12432" s="37" t="s">
        <v>184</v>
      </c>
      <c r="D12432" s="37" t="s">
        <v>311</v>
      </c>
      <c r="E12432" s="0" t="n">
        <v>2</v>
      </c>
      <c r="F12432" s="38" t="s">
        <v>70</v>
      </c>
      <c r="G12432" s="37" t="s">
        <v>731</v>
      </c>
      <c r="H12432" s="0" t="n">
        <v>383289</v>
      </c>
      <c r="I12432" s="0" t="n">
        <v>189232</v>
      </c>
      <c r="J12432" s="0" t="n">
        <v>35732</v>
      </c>
    </row>
    <row r="12433" customFormat="false" ht="15" hidden="false" customHeight="false" outlineLevel="0" collapsed="false">
      <c r="A12433" s="0" t="n">
        <v>202506</v>
      </c>
      <c r="B12433" s="0" t="n">
        <v>202507</v>
      </c>
      <c r="C12433" s="37" t="s">
        <v>101</v>
      </c>
      <c r="D12433" s="37" t="s">
        <v>253</v>
      </c>
      <c r="E12433" s="0" t="n">
        <v>2</v>
      </c>
      <c r="F12433" s="38" t="s">
        <v>70</v>
      </c>
      <c r="G12433" s="37" t="s">
        <v>732</v>
      </c>
      <c r="H12433" s="0" t="n">
        <v>1752873</v>
      </c>
      <c r="I12433" s="0" t="n">
        <v>706275</v>
      </c>
      <c r="J12433" s="0" t="n">
        <v>39192</v>
      </c>
    </row>
    <row r="12434" customFormat="false" ht="15" hidden="false" customHeight="false" outlineLevel="0" collapsed="false">
      <c r="A12434" s="0" t="n">
        <v>202506</v>
      </c>
      <c r="B12434" s="0" t="n">
        <v>202507</v>
      </c>
      <c r="C12434" s="37" t="s">
        <v>184</v>
      </c>
      <c r="D12434" s="37" t="s">
        <v>603</v>
      </c>
      <c r="E12434" s="0" t="n">
        <v>2</v>
      </c>
      <c r="F12434" s="38" t="s">
        <v>70</v>
      </c>
      <c r="G12434" s="37" t="s">
        <v>733</v>
      </c>
      <c r="H12434" s="0" t="n">
        <v>392132</v>
      </c>
      <c r="I12434" s="0" t="n">
        <v>845898</v>
      </c>
      <c r="J12434" s="0" t="n">
        <v>2649</v>
      </c>
    </row>
    <row r="12435" customFormat="false" ht="15" hidden="false" customHeight="false" outlineLevel="0" collapsed="false">
      <c r="A12435" s="0" t="n">
        <v>202506</v>
      </c>
      <c r="B12435" s="0" t="n">
        <v>202507</v>
      </c>
      <c r="C12435" s="37" t="s">
        <v>109</v>
      </c>
      <c r="D12435" s="37" t="s">
        <v>502</v>
      </c>
      <c r="E12435" s="0" t="n">
        <v>2</v>
      </c>
      <c r="F12435" s="38" t="s">
        <v>70</v>
      </c>
      <c r="G12435" s="37" t="s">
        <v>734</v>
      </c>
      <c r="H12435" s="0" t="n">
        <v>3554482</v>
      </c>
      <c r="I12435" s="0" t="n">
        <v>1930762</v>
      </c>
      <c r="J12435" s="0" t="n">
        <v>291999</v>
      </c>
    </row>
    <row r="12436" customFormat="false" ht="15" hidden="false" customHeight="false" outlineLevel="0" collapsed="false">
      <c r="A12436" s="0" t="n">
        <v>202506</v>
      </c>
      <c r="B12436" s="0" t="n">
        <v>202507</v>
      </c>
      <c r="C12436" s="37" t="s">
        <v>158</v>
      </c>
      <c r="D12436" s="37" t="s">
        <v>693</v>
      </c>
      <c r="E12436" s="0" t="n">
        <v>2</v>
      </c>
      <c r="F12436" s="38" t="s">
        <v>70</v>
      </c>
      <c r="G12436" s="37" t="s">
        <v>735</v>
      </c>
      <c r="H12436" s="0" t="n">
        <v>345840</v>
      </c>
      <c r="I12436" s="0" t="n">
        <v>40950</v>
      </c>
      <c r="J12436" s="0" t="n">
        <v>4794</v>
      </c>
    </row>
    <row r="12437" customFormat="false" ht="15" hidden="false" customHeight="false" outlineLevel="0" collapsed="false">
      <c r="A12437" s="0" t="n">
        <v>202506</v>
      </c>
      <c r="B12437" s="0" t="n">
        <v>202507</v>
      </c>
      <c r="C12437" s="37" t="s">
        <v>95</v>
      </c>
      <c r="D12437" s="37" t="s">
        <v>714</v>
      </c>
      <c r="E12437" s="0" t="n">
        <v>2</v>
      </c>
      <c r="F12437" s="38" t="s">
        <v>70</v>
      </c>
      <c r="G12437" s="37" t="s">
        <v>736</v>
      </c>
      <c r="H12437" s="0" t="n">
        <v>781165</v>
      </c>
      <c r="I12437" s="0" t="n">
        <v>857576</v>
      </c>
      <c r="J12437" s="0" t="n">
        <v>-41056</v>
      </c>
    </row>
    <row r="12438" customFormat="false" ht="15" hidden="false" customHeight="false" outlineLevel="0" collapsed="false">
      <c r="A12438" s="0" t="n">
        <v>202506</v>
      </c>
      <c r="B12438" s="0" t="n">
        <v>202507</v>
      </c>
      <c r="C12438" s="37" t="s">
        <v>112</v>
      </c>
      <c r="D12438" s="37" t="s">
        <v>243</v>
      </c>
      <c r="E12438" s="0" t="n">
        <v>2</v>
      </c>
      <c r="F12438" s="38" t="s">
        <v>70</v>
      </c>
      <c r="G12438" s="37" t="s">
        <v>737</v>
      </c>
      <c r="H12438" s="0" t="n">
        <v>899007</v>
      </c>
      <c r="I12438" s="0" t="n">
        <v>493875</v>
      </c>
      <c r="J12438" s="0" t="n">
        <v>72631</v>
      </c>
    </row>
    <row r="12439" customFormat="false" ht="15" hidden="false" customHeight="false" outlineLevel="0" collapsed="false">
      <c r="A12439" s="0" t="n">
        <v>202506</v>
      </c>
      <c r="B12439" s="0" t="n">
        <v>202507</v>
      </c>
      <c r="C12439" s="37" t="s">
        <v>98</v>
      </c>
      <c r="D12439" s="37" t="s">
        <v>298</v>
      </c>
      <c r="E12439" s="0" t="n">
        <v>2</v>
      </c>
      <c r="F12439" s="38" t="s">
        <v>70</v>
      </c>
      <c r="G12439" s="37" t="s">
        <v>738</v>
      </c>
      <c r="H12439" s="0" t="n">
        <v>6557250</v>
      </c>
      <c r="I12439" s="0" t="n">
        <v>1918035</v>
      </c>
      <c r="J12439" s="0" t="n">
        <v>512943</v>
      </c>
    </row>
    <row r="12440" customFormat="false" ht="15" hidden="false" customHeight="false" outlineLevel="0" collapsed="false">
      <c r="A12440" s="0" t="n">
        <v>202506</v>
      </c>
      <c r="B12440" s="0" t="n">
        <v>202507</v>
      </c>
      <c r="C12440" s="37" t="s">
        <v>178</v>
      </c>
      <c r="D12440" s="37" t="s">
        <v>253</v>
      </c>
      <c r="E12440" s="0" t="n">
        <v>2</v>
      </c>
      <c r="F12440" s="38" t="s">
        <v>70</v>
      </c>
      <c r="G12440" s="37" t="s">
        <v>739</v>
      </c>
      <c r="H12440" s="0" t="n">
        <v>2094486</v>
      </c>
      <c r="I12440" s="0" t="n">
        <v>420324</v>
      </c>
      <c r="J12440" s="0" t="n">
        <v>47228</v>
      </c>
    </row>
    <row r="12441" customFormat="false" ht="15" hidden="false" customHeight="false" outlineLevel="0" collapsed="false">
      <c r="A12441" s="0" t="n">
        <v>202506</v>
      </c>
      <c r="B12441" s="0" t="n">
        <v>202507</v>
      </c>
      <c r="C12441" s="37" t="s">
        <v>136</v>
      </c>
      <c r="D12441" s="37" t="s">
        <v>159</v>
      </c>
      <c r="E12441" s="0" t="n">
        <v>2</v>
      </c>
      <c r="F12441" s="38" t="s">
        <v>70</v>
      </c>
      <c r="G12441" s="37" t="s">
        <v>740</v>
      </c>
      <c r="H12441" s="0" t="n">
        <v>827999</v>
      </c>
      <c r="I12441" s="0" t="n">
        <v>526443</v>
      </c>
      <c r="J12441" s="0" t="n">
        <v>28629</v>
      </c>
    </row>
    <row r="12442" customFormat="false" ht="15" hidden="false" customHeight="false" outlineLevel="0" collapsed="false">
      <c r="A12442" s="0" t="n">
        <v>202506</v>
      </c>
      <c r="B12442" s="0" t="n">
        <v>202507</v>
      </c>
      <c r="C12442" s="37" t="s">
        <v>124</v>
      </c>
      <c r="D12442" s="37" t="s">
        <v>412</v>
      </c>
      <c r="E12442" s="0" t="n">
        <v>2</v>
      </c>
      <c r="F12442" s="38" t="s">
        <v>70</v>
      </c>
      <c r="G12442" s="37" t="s">
        <v>741</v>
      </c>
      <c r="H12442" s="0" t="n">
        <v>2326176</v>
      </c>
      <c r="I12442" s="0" t="n">
        <v>757735</v>
      </c>
      <c r="J12442" s="0" t="n">
        <v>-65867</v>
      </c>
    </row>
    <row r="12443" customFormat="false" ht="15" hidden="false" customHeight="false" outlineLevel="0" collapsed="false">
      <c r="A12443" s="0" t="n">
        <v>202506</v>
      </c>
      <c r="B12443" s="0" t="n">
        <v>202507</v>
      </c>
      <c r="C12443" s="37" t="s">
        <v>124</v>
      </c>
      <c r="D12443" s="37" t="s">
        <v>452</v>
      </c>
      <c r="E12443" s="0" t="n">
        <v>2</v>
      </c>
      <c r="F12443" s="38" t="s">
        <v>70</v>
      </c>
      <c r="G12443" s="37" t="s">
        <v>742</v>
      </c>
      <c r="H12443" s="0" t="n">
        <v>100899</v>
      </c>
      <c r="I12443" s="0" t="n">
        <v>43583</v>
      </c>
      <c r="J12443" s="0" t="n">
        <v>12426</v>
      </c>
    </row>
    <row r="12444" customFormat="false" ht="15" hidden="false" customHeight="false" outlineLevel="0" collapsed="false">
      <c r="A12444" s="0" t="n">
        <v>202506</v>
      </c>
      <c r="B12444" s="0" t="n">
        <v>202507</v>
      </c>
      <c r="C12444" s="37" t="s">
        <v>184</v>
      </c>
      <c r="D12444" s="37" t="s">
        <v>655</v>
      </c>
      <c r="E12444" s="0" t="n">
        <v>2</v>
      </c>
      <c r="F12444" s="38" t="s">
        <v>70</v>
      </c>
      <c r="G12444" s="37" t="s">
        <v>743</v>
      </c>
      <c r="H12444" s="0" t="n">
        <v>1410947</v>
      </c>
      <c r="I12444" s="0" t="n">
        <v>1174843</v>
      </c>
      <c r="J12444" s="0" t="n">
        <v>33253</v>
      </c>
    </row>
    <row r="12445" customFormat="false" ht="15" hidden="false" customHeight="false" outlineLevel="0" collapsed="false">
      <c r="A12445" s="0" t="n">
        <v>202506</v>
      </c>
      <c r="B12445" s="0" t="n">
        <v>202507</v>
      </c>
      <c r="C12445" s="37" t="s">
        <v>124</v>
      </c>
      <c r="D12445" s="37" t="s">
        <v>744</v>
      </c>
      <c r="E12445" s="0" t="n">
        <v>2</v>
      </c>
      <c r="F12445" s="38" t="s">
        <v>70</v>
      </c>
      <c r="G12445" s="37" t="s">
        <v>745</v>
      </c>
      <c r="H12445" s="0" t="n">
        <v>8743200</v>
      </c>
      <c r="I12445" s="0" t="n">
        <v>7021974</v>
      </c>
      <c r="J12445" s="0" t="n">
        <v>-426928</v>
      </c>
    </row>
    <row r="12446" customFormat="false" ht="15" hidden="false" customHeight="false" outlineLevel="0" collapsed="false">
      <c r="A12446" s="0" t="n">
        <v>202506</v>
      </c>
      <c r="B12446" s="0" t="n">
        <v>202507</v>
      </c>
      <c r="C12446" s="37" t="s">
        <v>136</v>
      </c>
      <c r="D12446" s="37" t="s">
        <v>603</v>
      </c>
      <c r="E12446" s="0" t="n">
        <v>2</v>
      </c>
      <c r="F12446" s="38" t="s">
        <v>70</v>
      </c>
      <c r="G12446" s="37" t="s">
        <v>746</v>
      </c>
      <c r="H12446" s="0" t="n">
        <v>1888826</v>
      </c>
      <c r="I12446" s="0" t="n">
        <v>495402</v>
      </c>
      <c r="J12446" s="0" t="n">
        <v>45123</v>
      </c>
    </row>
    <row r="12447" customFormat="false" ht="15" hidden="false" customHeight="false" outlineLevel="0" collapsed="false">
      <c r="A12447" s="0" t="n">
        <v>202506</v>
      </c>
      <c r="B12447" s="0" t="n">
        <v>202507</v>
      </c>
      <c r="C12447" s="37" t="s">
        <v>109</v>
      </c>
      <c r="D12447" s="37" t="s">
        <v>99</v>
      </c>
      <c r="E12447" s="0" t="n">
        <v>2</v>
      </c>
      <c r="F12447" s="38" t="s">
        <v>70</v>
      </c>
      <c r="G12447" s="37" t="s">
        <v>747</v>
      </c>
      <c r="H12447" s="0" t="n">
        <v>1536383</v>
      </c>
      <c r="I12447" s="0" t="n">
        <v>516018</v>
      </c>
      <c r="J12447" s="0" t="n">
        <v>93309</v>
      </c>
    </row>
    <row r="12448" customFormat="false" ht="15" hidden="false" customHeight="false" outlineLevel="0" collapsed="false">
      <c r="A12448" s="0" t="n">
        <v>202506</v>
      </c>
      <c r="B12448" s="0" t="n">
        <v>202507</v>
      </c>
      <c r="C12448" s="37" t="s">
        <v>178</v>
      </c>
      <c r="D12448" s="37" t="s">
        <v>107</v>
      </c>
      <c r="E12448" s="0" t="n">
        <v>2</v>
      </c>
      <c r="F12448" s="38" t="s">
        <v>70</v>
      </c>
      <c r="G12448" s="37" t="s">
        <v>748</v>
      </c>
      <c r="H12448" s="0" t="n">
        <v>3136666</v>
      </c>
      <c r="I12448" s="0" t="n">
        <v>1480020</v>
      </c>
      <c r="J12448" s="0" t="n">
        <v>301319</v>
      </c>
    </row>
    <row r="12449" customFormat="false" ht="15" hidden="false" customHeight="false" outlineLevel="0" collapsed="false">
      <c r="A12449" s="0" t="n">
        <v>202506</v>
      </c>
      <c r="B12449" s="0" t="n">
        <v>202507</v>
      </c>
      <c r="C12449" s="37" t="s">
        <v>136</v>
      </c>
      <c r="D12449" s="37" t="s">
        <v>723</v>
      </c>
      <c r="E12449" s="0" t="n">
        <v>2</v>
      </c>
      <c r="F12449" s="38" t="s">
        <v>70</v>
      </c>
      <c r="G12449" s="37" t="s">
        <v>749</v>
      </c>
      <c r="H12449" s="0" t="n">
        <v>2651275</v>
      </c>
      <c r="I12449" s="0" t="n">
        <v>491425</v>
      </c>
      <c r="J12449" s="0" t="n">
        <v>6279</v>
      </c>
    </row>
    <row r="12450" customFormat="false" ht="15" hidden="false" customHeight="false" outlineLevel="0" collapsed="false">
      <c r="A12450" s="0" t="n">
        <v>202506</v>
      </c>
      <c r="B12450" s="0" t="n">
        <v>202507</v>
      </c>
      <c r="C12450" s="37" t="s">
        <v>98</v>
      </c>
      <c r="D12450" s="37" t="s">
        <v>208</v>
      </c>
      <c r="E12450" s="0" t="n">
        <v>2</v>
      </c>
      <c r="F12450" s="38" t="s">
        <v>70</v>
      </c>
      <c r="G12450" s="37" t="s">
        <v>750</v>
      </c>
      <c r="H12450" s="0" t="n">
        <v>93030</v>
      </c>
      <c r="I12450" s="0" t="n">
        <v>26920</v>
      </c>
      <c r="J12450" s="0" t="n">
        <v>1888</v>
      </c>
    </row>
    <row r="12451" customFormat="false" ht="15" hidden="false" customHeight="false" outlineLevel="0" collapsed="false">
      <c r="A12451" s="0" t="n">
        <v>202506</v>
      </c>
      <c r="B12451" s="0" t="n">
        <v>202507</v>
      </c>
      <c r="C12451" s="37" t="s">
        <v>149</v>
      </c>
      <c r="D12451" s="37" t="s">
        <v>385</v>
      </c>
      <c r="E12451" s="0" t="n">
        <v>2</v>
      </c>
      <c r="F12451" s="38" t="s">
        <v>70</v>
      </c>
      <c r="G12451" s="37" t="s">
        <v>751</v>
      </c>
      <c r="H12451" s="0" t="n">
        <v>218430</v>
      </c>
      <c r="I12451" s="0" t="n">
        <v>68419</v>
      </c>
      <c r="J12451" s="0" t="n">
        <v>5476</v>
      </c>
    </row>
    <row r="12452" customFormat="false" ht="15" hidden="false" customHeight="false" outlineLevel="0" collapsed="false">
      <c r="A12452" s="0" t="n">
        <v>202506</v>
      </c>
      <c r="B12452" s="0" t="n">
        <v>202507</v>
      </c>
      <c r="C12452" s="37" t="s">
        <v>115</v>
      </c>
      <c r="D12452" s="37" t="s">
        <v>476</v>
      </c>
      <c r="E12452" s="0" t="n">
        <v>2</v>
      </c>
      <c r="F12452" s="38" t="s">
        <v>70</v>
      </c>
      <c r="G12452" s="37" t="s">
        <v>752</v>
      </c>
      <c r="H12452" s="0" t="n">
        <v>1012682</v>
      </c>
      <c r="I12452" s="0" t="n">
        <v>178192</v>
      </c>
      <c r="J12452" s="0" t="n">
        <v>31657</v>
      </c>
    </row>
    <row r="12453" customFormat="false" ht="15" hidden="false" customHeight="false" outlineLevel="0" collapsed="false">
      <c r="A12453" s="0" t="n">
        <v>202506</v>
      </c>
      <c r="B12453" s="0" t="n">
        <v>202507</v>
      </c>
      <c r="C12453" s="37" t="s">
        <v>101</v>
      </c>
      <c r="D12453" s="37" t="s">
        <v>425</v>
      </c>
      <c r="E12453" s="0" t="n">
        <v>2</v>
      </c>
      <c r="F12453" s="38" t="s">
        <v>70</v>
      </c>
      <c r="G12453" s="37" t="s">
        <v>753</v>
      </c>
      <c r="H12453" s="0" t="n">
        <v>520327</v>
      </c>
      <c r="I12453" s="0" t="n">
        <v>245175</v>
      </c>
      <c r="J12453" s="0" t="n">
        <v>34149</v>
      </c>
    </row>
    <row r="12454" customFormat="false" ht="15" hidden="false" customHeight="false" outlineLevel="0" collapsed="false">
      <c r="A12454" s="0" t="n">
        <v>202506</v>
      </c>
      <c r="B12454" s="0" t="n">
        <v>202507</v>
      </c>
      <c r="C12454" s="37" t="s">
        <v>124</v>
      </c>
      <c r="D12454" s="37" t="s">
        <v>243</v>
      </c>
      <c r="E12454" s="0" t="n">
        <v>2</v>
      </c>
      <c r="F12454" s="38" t="s">
        <v>70</v>
      </c>
      <c r="G12454" s="37" t="s">
        <v>754</v>
      </c>
      <c r="H12454" s="0" t="n">
        <v>7070519</v>
      </c>
      <c r="I12454" s="0" t="n">
        <v>2589185</v>
      </c>
      <c r="J12454" s="0" t="n">
        <v>277205</v>
      </c>
    </row>
    <row r="12455" customFormat="false" ht="15" hidden="false" customHeight="false" outlineLevel="0" collapsed="false">
      <c r="A12455" s="0" t="n">
        <v>202506</v>
      </c>
      <c r="B12455" s="0" t="n">
        <v>202507</v>
      </c>
      <c r="C12455" s="37" t="s">
        <v>136</v>
      </c>
      <c r="D12455" s="37" t="s">
        <v>300</v>
      </c>
      <c r="E12455" s="0" t="n">
        <v>2</v>
      </c>
      <c r="F12455" s="38" t="s">
        <v>70</v>
      </c>
      <c r="G12455" s="37" t="s">
        <v>755</v>
      </c>
      <c r="H12455" s="0" t="n">
        <v>1176177</v>
      </c>
      <c r="I12455" s="0" t="n">
        <v>630503</v>
      </c>
      <c r="J12455" s="0" t="n">
        <v>108120</v>
      </c>
    </row>
    <row r="12456" customFormat="false" ht="15" hidden="false" customHeight="false" outlineLevel="0" collapsed="false">
      <c r="A12456" s="0" t="n">
        <v>202506</v>
      </c>
      <c r="B12456" s="0" t="n">
        <v>202507</v>
      </c>
      <c r="C12456" s="37" t="s">
        <v>178</v>
      </c>
      <c r="D12456" s="37" t="s">
        <v>756</v>
      </c>
      <c r="E12456" s="0" t="n">
        <v>2</v>
      </c>
      <c r="F12456" s="38" t="s">
        <v>70</v>
      </c>
      <c r="G12456" s="37" t="s">
        <v>757</v>
      </c>
      <c r="H12456" s="0" t="n">
        <v>100200</v>
      </c>
      <c r="I12456" s="0" t="n">
        <v>50707</v>
      </c>
      <c r="J12456" s="0" t="n">
        <v>-2850</v>
      </c>
    </row>
    <row r="12457" customFormat="false" ht="15" hidden="false" customHeight="false" outlineLevel="0" collapsed="false">
      <c r="A12457" s="0" t="n">
        <v>202506</v>
      </c>
      <c r="B12457" s="0" t="n">
        <v>202507</v>
      </c>
      <c r="C12457" s="37" t="s">
        <v>152</v>
      </c>
      <c r="D12457" s="37" t="s">
        <v>420</v>
      </c>
      <c r="E12457" s="0" t="n">
        <v>2</v>
      </c>
      <c r="F12457" s="38" t="s">
        <v>70</v>
      </c>
      <c r="G12457" s="37" t="s">
        <v>758</v>
      </c>
      <c r="H12457" s="0" t="n">
        <v>232718</v>
      </c>
      <c r="I12457" s="0" t="n">
        <v>102504</v>
      </c>
      <c r="J12457" s="0" t="n">
        <v>12514</v>
      </c>
    </row>
    <row r="12458" customFormat="false" ht="15" hidden="false" customHeight="false" outlineLevel="0" collapsed="false">
      <c r="A12458" s="0" t="n">
        <v>202506</v>
      </c>
      <c r="B12458" s="0" t="n">
        <v>202507</v>
      </c>
      <c r="C12458" s="37" t="s">
        <v>115</v>
      </c>
      <c r="D12458" s="37" t="s">
        <v>626</v>
      </c>
      <c r="E12458" s="0" t="n">
        <v>2</v>
      </c>
      <c r="F12458" s="38" t="s">
        <v>70</v>
      </c>
      <c r="G12458" s="37" t="s">
        <v>759</v>
      </c>
      <c r="H12458" s="0" t="n">
        <v>55106</v>
      </c>
      <c r="I12458" s="0" t="n">
        <v>28726</v>
      </c>
      <c r="J12458" s="0" t="n">
        <v>2935</v>
      </c>
    </row>
    <row r="12459" customFormat="false" ht="15" hidden="false" customHeight="false" outlineLevel="0" collapsed="false">
      <c r="A12459" s="0" t="n">
        <v>202506</v>
      </c>
      <c r="B12459" s="0" t="n">
        <v>202507</v>
      </c>
      <c r="C12459" s="37" t="s">
        <v>184</v>
      </c>
      <c r="D12459" s="37" t="s">
        <v>425</v>
      </c>
      <c r="E12459" s="0" t="n">
        <v>2</v>
      </c>
      <c r="F12459" s="38" t="s">
        <v>70</v>
      </c>
      <c r="G12459" s="37" t="s">
        <v>760</v>
      </c>
      <c r="H12459" s="0" t="n">
        <v>720444</v>
      </c>
      <c r="I12459" s="0" t="n">
        <v>333920</v>
      </c>
      <c r="J12459" s="0" t="n">
        <v>25044</v>
      </c>
    </row>
    <row r="12460" customFormat="false" ht="15" hidden="false" customHeight="false" outlineLevel="0" collapsed="false">
      <c r="A12460" s="0" t="n">
        <v>202506</v>
      </c>
      <c r="B12460" s="0" t="n">
        <v>202507</v>
      </c>
      <c r="C12460" s="37" t="s">
        <v>95</v>
      </c>
      <c r="D12460" s="37" t="s">
        <v>618</v>
      </c>
      <c r="E12460" s="0" t="n">
        <v>2</v>
      </c>
      <c r="F12460" s="38" t="s">
        <v>70</v>
      </c>
      <c r="G12460" s="37" t="s">
        <v>761</v>
      </c>
      <c r="H12460" s="0" t="n">
        <v>1095408</v>
      </c>
      <c r="I12460" s="0" t="n">
        <v>316251</v>
      </c>
      <c r="J12460" s="0" t="n">
        <v>17404</v>
      </c>
    </row>
    <row r="12461" customFormat="false" ht="15" hidden="false" customHeight="false" outlineLevel="0" collapsed="false">
      <c r="A12461" s="0" t="n">
        <v>202506</v>
      </c>
      <c r="B12461" s="0" t="n">
        <v>202507</v>
      </c>
      <c r="C12461" s="37" t="s">
        <v>152</v>
      </c>
      <c r="D12461" s="37" t="s">
        <v>372</v>
      </c>
      <c r="E12461" s="0" t="n">
        <v>2</v>
      </c>
      <c r="F12461" s="38" t="s">
        <v>70</v>
      </c>
      <c r="G12461" s="37" t="s">
        <v>762</v>
      </c>
      <c r="H12461" s="0" t="n">
        <v>713487</v>
      </c>
      <c r="I12461" s="0" t="n">
        <v>517181</v>
      </c>
      <c r="J12461" s="0" t="n">
        <v>48312</v>
      </c>
    </row>
    <row r="12462" customFormat="false" ht="15" hidden="false" customHeight="false" outlineLevel="0" collapsed="false">
      <c r="A12462" s="0" t="n">
        <v>202506</v>
      </c>
      <c r="B12462" s="0" t="n">
        <v>202507</v>
      </c>
      <c r="C12462" s="37" t="s">
        <v>158</v>
      </c>
      <c r="D12462" s="37" t="s">
        <v>461</v>
      </c>
      <c r="E12462" s="0" t="n">
        <v>2</v>
      </c>
      <c r="F12462" s="38" t="s">
        <v>70</v>
      </c>
      <c r="G12462" s="37" t="s">
        <v>763</v>
      </c>
      <c r="H12462" s="0" t="n">
        <v>4761036</v>
      </c>
      <c r="I12462" s="0" t="n">
        <v>1379733</v>
      </c>
      <c r="J12462" s="0" t="n">
        <v>31708</v>
      </c>
    </row>
    <row r="12463" customFormat="false" ht="15" hidden="false" customHeight="false" outlineLevel="0" collapsed="false">
      <c r="A12463" s="0" t="n">
        <v>202506</v>
      </c>
      <c r="B12463" s="0" t="n">
        <v>202507</v>
      </c>
      <c r="C12463" s="37" t="s">
        <v>106</v>
      </c>
      <c r="D12463" s="37" t="s">
        <v>116</v>
      </c>
      <c r="E12463" s="0" t="n">
        <v>2</v>
      </c>
      <c r="F12463" s="38" t="s">
        <v>70</v>
      </c>
      <c r="G12463" s="37" t="s">
        <v>764</v>
      </c>
      <c r="H12463" s="0" t="n">
        <v>5069299</v>
      </c>
      <c r="I12463" s="0" t="n">
        <v>1498857</v>
      </c>
      <c r="J12463" s="0" t="n">
        <v>528690</v>
      </c>
    </row>
    <row r="12464" customFormat="false" ht="15" hidden="false" customHeight="false" outlineLevel="0" collapsed="false">
      <c r="A12464" s="0" t="n">
        <v>202506</v>
      </c>
      <c r="B12464" s="0" t="n">
        <v>202507</v>
      </c>
      <c r="C12464" s="37" t="s">
        <v>109</v>
      </c>
      <c r="D12464" s="37" t="s">
        <v>540</v>
      </c>
      <c r="E12464" s="0" t="n">
        <v>2</v>
      </c>
      <c r="F12464" s="38" t="s">
        <v>70</v>
      </c>
      <c r="G12464" s="37" t="s">
        <v>765</v>
      </c>
      <c r="H12464" s="0" t="n">
        <v>1335764</v>
      </c>
      <c r="I12464" s="0" t="n">
        <v>214539</v>
      </c>
      <c r="J12464" s="0" t="n">
        <v>46318</v>
      </c>
    </row>
    <row r="12465" customFormat="false" ht="15" hidden="false" customHeight="false" outlineLevel="0" collapsed="false">
      <c r="A12465" s="0" t="n">
        <v>202506</v>
      </c>
      <c r="B12465" s="0" t="n">
        <v>202507</v>
      </c>
      <c r="C12465" s="37" t="s">
        <v>178</v>
      </c>
      <c r="D12465" s="37" t="s">
        <v>364</v>
      </c>
      <c r="E12465" s="0" t="n">
        <v>2</v>
      </c>
      <c r="F12465" s="38" t="s">
        <v>70</v>
      </c>
      <c r="G12465" s="37" t="s">
        <v>766</v>
      </c>
      <c r="H12465" s="0" t="n">
        <v>108736</v>
      </c>
      <c r="I12465" s="0" t="n">
        <v>38226</v>
      </c>
      <c r="J12465" s="0" t="n">
        <v>7236</v>
      </c>
    </row>
    <row r="12466" customFormat="false" ht="15" hidden="false" customHeight="false" outlineLevel="0" collapsed="false">
      <c r="A12466" s="0" t="n">
        <v>202506</v>
      </c>
      <c r="B12466" s="0" t="n">
        <v>202507</v>
      </c>
      <c r="C12466" s="37" t="s">
        <v>184</v>
      </c>
      <c r="D12466" s="37" t="s">
        <v>571</v>
      </c>
      <c r="E12466" s="0" t="n">
        <v>2</v>
      </c>
      <c r="F12466" s="38" t="s">
        <v>70</v>
      </c>
      <c r="G12466" s="37" t="s">
        <v>767</v>
      </c>
      <c r="H12466" s="0" t="n">
        <v>3992005</v>
      </c>
      <c r="I12466" s="0" t="n">
        <v>1787172</v>
      </c>
      <c r="J12466" s="0" t="n">
        <v>48311</v>
      </c>
    </row>
    <row r="12467" customFormat="false" ht="15" hidden="false" customHeight="false" outlineLevel="0" collapsed="false">
      <c r="A12467" s="0" t="n">
        <v>202506</v>
      </c>
      <c r="B12467" s="0" t="n">
        <v>202507</v>
      </c>
      <c r="C12467" s="37" t="s">
        <v>136</v>
      </c>
      <c r="D12467" s="37" t="s">
        <v>509</v>
      </c>
      <c r="E12467" s="0" t="n">
        <v>2</v>
      </c>
      <c r="F12467" s="38" t="s">
        <v>70</v>
      </c>
      <c r="G12467" s="37" t="s">
        <v>768</v>
      </c>
      <c r="H12467" s="0" t="n">
        <v>2669811</v>
      </c>
      <c r="I12467" s="0" t="n">
        <v>1832945</v>
      </c>
      <c r="J12467" s="0" t="n">
        <v>-28813</v>
      </c>
    </row>
    <row r="12468" customFormat="false" ht="15" hidden="false" customHeight="false" outlineLevel="0" collapsed="false">
      <c r="A12468" s="0" t="n">
        <v>202506</v>
      </c>
      <c r="B12468" s="0" t="n">
        <v>202507</v>
      </c>
      <c r="C12468" s="37" t="s">
        <v>136</v>
      </c>
      <c r="D12468" s="37" t="s">
        <v>258</v>
      </c>
      <c r="E12468" s="0" t="n">
        <v>2</v>
      </c>
      <c r="F12468" s="38" t="s">
        <v>70</v>
      </c>
      <c r="G12468" s="37" t="s">
        <v>769</v>
      </c>
      <c r="H12468" s="0" t="n">
        <v>1342133</v>
      </c>
      <c r="I12468" s="0" t="n">
        <v>796804</v>
      </c>
      <c r="J12468" s="0" t="n">
        <v>46856</v>
      </c>
    </row>
    <row r="12469" customFormat="false" ht="15" hidden="false" customHeight="false" outlineLevel="0" collapsed="false">
      <c r="A12469" s="0" t="n">
        <v>202506</v>
      </c>
      <c r="B12469" s="0" t="n">
        <v>202507</v>
      </c>
      <c r="C12469" s="37" t="s">
        <v>115</v>
      </c>
      <c r="D12469" s="37" t="s">
        <v>288</v>
      </c>
      <c r="E12469" s="0" t="n">
        <v>2</v>
      </c>
      <c r="F12469" s="38" t="s">
        <v>70</v>
      </c>
      <c r="G12469" s="37" t="s">
        <v>770</v>
      </c>
      <c r="H12469" s="0" t="n">
        <v>5432966</v>
      </c>
      <c r="I12469" s="0" t="n">
        <v>5558308</v>
      </c>
      <c r="J12469" s="0" t="n">
        <v>508118</v>
      </c>
    </row>
    <row r="12470" customFormat="false" ht="15" hidden="false" customHeight="false" outlineLevel="0" collapsed="false">
      <c r="A12470" s="0" t="n">
        <v>202506</v>
      </c>
      <c r="B12470" s="0" t="n">
        <v>202507</v>
      </c>
      <c r="C12470" s="37" t="s">
        <v>109</v>
      </c>
      <c r="D12470" s="37" t="s">
        <v>412</v>
      </c>
      <c r="E12470" s="0" t="n">
        <v>2</v>
      </c>
      <c r="F12470" s="38" t="s">
        <v>70</v>
      </c>
      <c r="G12470" s="37" t="s">
        <v>771</v>
      </c>
      <c r="H12470" s="0" t="n">
        <v>364019</v>
      </c>
      <c r="I12470" s="0" t="n">
        <v>112935</v>
      </c>
      <c r="J12470" s="0" t="n">
        <v>-7323</v>
      </c>
    </row>
    <row r="12471" customFormat="false" ht="15" hidden="false" customHeight="false" outlineLevel="0" collapsed="false">
      <c r="A12471" s="0" t="n">
        <v>202506</v>
      </c>
      <c r="B12471" s="0" t="n">
        <v>202507</v>
      </c>
      <c r="C12471" s="37" t="s">
        <v>98</v>
      </c>
      <c r="D12471" s="37" t="s">
        <v>233</v>
      </c>
      <c r="E12471" s="0" t="n">
        <v>2</v>
      </c>
      <c r="F12471" s="38" t="s">
        <v>70</v>
      </c>
      <c r="G12471" s="37" t="s">
        <v>772</v>
      </c>
      <c r="H12471" s="0" t="n">
        <v>15611178</v>
      </c>
      <c r="I12471" s="0" t="n">
        <v>4603453</v>
      </c>
      <c r="J12471" s="0" t="n">
        <v>589231</v>
      </c>
    </row>
    <row r="12472" customFormat="false" ht="15" hidden="false" customHeight="false" outlineLevel="0" collapsed="false">
      <c r="A12472" s="0" t="n">
        <v>202506</v>
      </c>
      <c r="B12472" s="0" t="n">
        <v>202507</v>
      </c>
      <c r="C12472" s="37" t="s">
        <v>178</v>
      </c>
      <c r="D12472" s="37" t="s">
        <v>294</v>
      </c>
      <c r="E12472" s="0" t="n">
        <v>2</v>
      </c>
      <c r="F12472" s="38" t="s">
        <v>70</v>
      </c>
      <c r="G12472" s="37" t="s">
        <v>773</v>
      </c>
      <c r="H12472" s="0" t="n">
        <v>434178</v>
      </c>
      <c r="I12472" s="0" t="n">
        <v>210069</v>
      </c>
      <c r="J12472" s="0" t="n">
        <v>39538</v>
      </c>
    </row>
    <row r="12473" customFormat="false" ht="15" hidden="false" customHeight="false" outlineLevel="0" collapsed="false">
      <c r="A12473" s="0" t="n">
        <v>202506</v>
      </c>
      <c r="B12473" s="0" t="n">
        <v>202507</v>
      </c>
      <c r="C12473" s="37" t="s">
        <v>149</v>
      </c>
      <c r="D12473" s="37" t="s">
        <v>130</v>
      </c>
      <c r="E12473" s="0" t="n">
        <v>2</v>
      </c>
      <c r="F12473" s="38" t="s">
        <v>70</v>
      </c>
      <c r="G12473" s="37" t="s">
        <v>774</v>
      </c>
      <c r="H12473" s="0" t="n">
        <v>4785164</v>
      </c>
      <c r="I12473" s="0" t="n">
        <v>2262989</v>
      </c>
      <c r="J12473" s="0" t="n">
        <v>-324892</v>
      </c>
    </row>
    <row r="12474" customFormat="false" ht="15" hidden="false" customHeight="false" outlineLevel="0" collapsed="false">
      <c r="A12474" s="0" t="n">
        <v>202506</v>
      </c>
      <c r="B12474" s="0" t="n">
        <v>202507</v>
      </c>
      <c r="C12474" s="37" t="s">
        <v>109</v>
      </c>
      <c r="D12474" s="37" t="s">
        <v>139</v>
      </c>
      <c r="E12474" s="0" t="n">
        <v>2</v>
      </c>
      <c r="F12474" s="38" t="s">
        <v>70</v>
      </c>
      <c r="G12474" s="37" t="s">
        <v>775</v>
      </c>
      <c r="H12474" s="0" t="n">
        <v>156893</v>
      </c>
      <c r="I12474" s="0" t="n">
        <v>25541</v>
      </c>
      <c r="J12474" s="0" t="n">
        <v>-256</v>
      </c>
    </row>
    <row r="12475" customFormat="false" ht="15" hidden="false" customHeight="false" outlineLevel="0" collapsed="false">
      <c r="A12475" s="0" t="n">
        <v>202506</v>
      </c>
      <c r="B12475" s="0" t="n">
        <v>202507</v>
      </c>
      <c r="C12475" s="37" t="s">
        <v>106</v>
      </c>
      <c r="D12475" s="37" t="s">
        <v>776</v>
      </c>
      <c r="E12475" s="0" t="n">
        <v>2</v>
      </c>
      <c r="F12475" s="38" t="s">
        <v>70</v>
      </c>
      <c r="G12475" s="37" t="s">
        <v>777</v>
      </c>
      <c r="H12475" s="0" t="n">
        <v>410030</v>
      </c>
      <c r="I12475" s="0" t="n">
        <v>330413</v>
      </c>
      <c r="J12475" s="0" t="n">
        <v>67002</v>
      </c>
    </row>
    <row r="12476" customFormat="false" ht="15" hidden="false" customHeight="false" outlineLevel="0" collapsed="false">
      <c r="A12476" s="0" t="n">
        <v>202506</v>
      </c>
      <c r="B12476" s="0" t="n">
        <v>202507</v>
      </c>
      <c r="C12476" s="37" t="s">
        <v>109</v>
      </c>
      <c r="D12476" s="37" t="s">
        <v>396</v>
      </c>
      <c r="E12476" s="0" t="n">
        <v>2</v>
      </c>
      <c r="F12476" s="38" t="s">
        <v>70</v>
      </c>
      <c r="G12476" s="37" t="s">
        <v>778</v>
      </c>
      <c r="H12476" s="0" t="n">
        <v>8559411</v>
      </c>
      <c r="I12476" s="0" t="n">
        <v>4220272</v>
      </c>
      <c r="J12476" s="0" t="n">
        <v>495445</v>
      </c>
    </row>
    <row r="12477" customFormat="false" ht="15" hidden="false" customHeight="false" outlineLevel="0" collapsed="false">
      <c r="A12477" s="0" t="n">
        <v>202506</v>
      </c>
      <c r="B12477" s="0" t="n">
        <v>202507</v>
      </c>
      <c r="C12477" s="37" t="s">
        <v>106</v>
      </c>
      <c r="D12477" s="37" t="s">
        <v>189</v>
      </c>
      <c r="E12477" s="0" t="n">
        <v>2</v>
      </c>
      <c r="F12477" s="38" t="s">
        <v>70</v>
      </c>
      <c r="G12477" s="37" t="s">
        <v>779</v>
      </c>
      <c r="H12477" s="0" t="n">
        <v>1101004</v>
      </c>
      <c r="I12477" s="0" t="n">
        <v>511378</v>
      </c>
      <c r="J12477" s="0" t="n">
        <v>-3392</v>
      </c>
    </row>
    <row r="12478" customFormat="false" ht="15" hidden="false" customHeight="false" outlineLevel="0" collapsed="false">
      <c r="A12478" s="0" t="n">
        <v>202506</v>
      </c>
      <c r="B12478" s="0" t="n">
        <v>202507</v>
      </c>
      <c r="C12478" s="37" t="s">
        <v>152</v>
      </c>
      <c r="D12478" s="37" t="s">
        <v>320</v>
      </c>
      <c r="E12478" s="0" t="n">
        <v>2</v>
      </c>
      <c r="F12478" s="38" t="s">
        <v>70</v>
      </c>
      <c r="G12478" s="37" t="s">
        <v>780</v>
      </c>
      <c r="H12478" s="0" t="n">
        <v>3870413</v>
      </c>
      <c r="I12478" s="0" t="n">
        <v>1767428</v>
      </c>
      <c r="J12478" s="0" t="n">
        <v>271364</v>
      </c>
    </row>
    <row r="12479" customFormat="false" ht="15" hidden="false" customHeight="false" outlineLevel="0" collapsed="false">
      <c r="A12479" s="0" t="n">
        <v>202506</v>
      </c>
      <c r="B12479" s="0" t="n">
        <v>202507</v>
      </c>
      <c r="C12479" s="37" t="s">
        <v>95</v>
      </c>
      <c r="D12479" s="37" t="s">
        <v>693</v>
      </c>
      <c r="E12479" s="0" t="n">
        <v>2</v>
      </c>
      <c r="F12479" s="38" t="s">
        <v>70</v>
      </c>
      <c r="G12479" s="37" t="s">
        <v>781</v>
      </c>
      <c r="H12479" s="0" t="n">
        <v>1498989</v>
      </c>
      <c r="I12479" s="0" t="n">
        <v>617838</v>
      </c>
      <c r="J12479" s="0" t="n">
        <v>12714</v>
      </c>
    </row>
    <row r="12480" customFormat="false" ht="15" hidden="false" customHeight="false" outlineLevel="0" collapsed="false">
      <c r="A12480" s="0" t="n">
        <v>202506</v>
      </c>
      <c r="B12480" s="0" t="n">
        <v>202507</v>
      </c>
      <c r="C12480" s="37" t="s">
        <v>98</v>
      </c>
      <c r="D12480" s="37" t="s">
        <v>369</v>
      </c>
      <c r="E12480" s="0" t="n">
        <v>2</v>
      </c>
      <c r="F12480" s="38" t="s">
        <v>70</v>
      </c>
      <c r="G12480" s="37" t="s">
        <v>782</v>
      </c>
      <c r="H12480" s="0" t="n">
        <v>1436947</v>
      </c>
      <c r="I12480" s="0" t="n">
        <v>947155</v>
      </c>
      <c r="J12480" s="0" t="n">
        <v>53408</v>
      </c>
    </row>
    <row r="12481" customFormat="false" ht="15" hidden="false" customHeight="false" outlineLevel="0" collapsed="false">
      <c r="A12481" s="0" t="n">
        <v>202506</v>
      </c>
      <c r="B12481" s="0" t="n">
        <v>202507</v>
      </c>
      <c r="C12481" s="37" t="s">
        <v>136</v>
      </c>
      <c r="D12481" s="37" t="s">
        <v>719</v>
      </c>
      <c r="E12481" s="0" t="n">
        <v>2</v>
      </c>
      <c r="F12481" s="38" t="s">
        <v>70</v>
      </c>
      <c r="G12481" s="37" t="s">
        <v>783</v>
      </c>
      <c r="H12481" s="0" t="n">
        <v>8734779</v>
      </c>
      <c r="I12481" s="0" t="n">
        <v>5464495</v>
      </c>
      <c r="J12481" s="0" t="n">
        <v>-185179</v>
      </c>
    </row>
    <row r="12482" customFormat="false" ht="15" hidden="false" customHeight="false" outlineLevel="0" collapsed="false">
      <c r="A12482" s="0" t="n">
        <v>202506</v>
      </c>
      <c r="B12482" s="0" t="n">
        <v>202507</v>
      </c>
      <c r="C12482" s="37" t="s">
        <v>101</v>
      </c>
      <c r="D12482" s="37" t="s">
        <v>247</v>
      </c>
      <c r="E12482" s="0" t="n">
        <v>2</v>
      </c>
      <c r="F12482" s="38" t="s">
        <v>70</v>
      </c>
      <c r="G12482" s="37" t="s">
        <v>784</v>
      </c>
      <c r="H12482" s="0" t="n">
        <v>1110066</v>
      </c>
      <c r="I12482" s="0" t="n">
        <v>708268</v>
      </c>
      <c r="J12482" s="0" t="n">
        <v>57859</v>
      </c>
    </row>
    <row r="12483" customFormat="false" ht="15" hidden="false" customHeight="false" outlineLevel="0" collapsed="false">
      <c r="A12483" s="0" t="n">
        <v>202506</v>
      </c>
      <c r="B12483" s="0" t="n">
        <v>202507</v>
      </c>
      <c r="C12483" s="37" t="s">
        <v>184</v>
      </c>
      <c r="D12483" s="37" t="s">
        <v>367</v>
      </c>
      <c r="E12483" s="0" t="n">
        <v>2</v>
      </c>
      <c r="F12483" s="38" t="s">
        <v>70</v>
      </c>
      <c r="G12483" s="37" t="s">
        <v>785</v>
      </c>
      <c r="H12483" s="0" t="n">
        <v>127638</v>
      </c>
      <c r="I12483" s="0" t="n">
        <v>104474</v>
      </c>
      <c r="J12483" s="0" t="n">
        <v>18995</v>
      </c>
    </row>
    <row r="12484" customFormat="false" ht="15" hidden="false" customHeight="false" outlineLevel="0" collapsed="false">
      <c r="A12484" s="0" t="n">
        <v>202506</v>
      </c>
      <c r="B12484" s="0" t="n">
        <v>202507</v>
      </c>
      <c r="C12484" s="37" t="s">
        <v>98</v>
      </c>
      <c r="D12484" s="37" t="s">
        <v>376</v>
      </c>
      <c r="E12484" s="0" t="n">
        <v>2</v>
      </c>
      <c r="F12484" s="38" t="s">
        <v>70</v>
      </c>
      <c r="G12484" s="37" t="s">
        <v>786</v>
      </c>
      <c r="H12484" s="0" t="n">
        <v>495020</v>
      </c>
      <c r="I12484" s="0" t="n">
        <v>294585</v>
      </c>
      <c r="J12484" s="0" t="n">
        <v>9500</v>
      </c>
    </row>
    <row r="12485" customFormat="false" ht="15" hidden="false" customHeight="false" outlineLevel="0" collapsed="false">
      <c r="A12485" s="0" t="n">
        <v>202506</v>
      </c>
      <c r="B12485" s="0" t="n">
        <v>202507</v>
      </c>
      <c r="C12485" s="37" t="s">
        <v>158</v>
      </c>
      <c r="D12485" s="37" t="s">
        <v>96</v>
      </c>
      <c r="E12485" s="0" t="n">
        <v>2</v>
      </c>
      <c r="F12485" s="38" t="s">
        <v>70</v>
      </c>
      <c r="G12485" s="37" t="s">
        <v>787</v>
      </c>
      <c r="H12485" s="0" t="n">
        <v>2869058</v>
      </c>
      <c r="I12485" s="0" t="n">
        <v>1742043</v>
      </c>
      <c r="J12485" s="0" t="n">
        <v>251805</v>
      </c>
    </row>
    <row r="12486" customFormat="false" ht="15" hidden="false" customHeight="false" outlineLevel="0" collapsed="false">
      <c r="A12486" s="0" t="n">
        <v>202506</v>
      </c>
      <c r="B12486" s="0" t="n">
        <v>202507</v>
      </c>
      <c r="C12486" s="37" t="s">
        <v>115</v>
      </c>
      <c r="D12486" s="37" t="s">
        <v>241</v>
      </c>
      <c r="E12486" s="0" t="n">
        <v>2</v>
      </c>
      <c r="F12486" s="38" t="s">
        <v>70</v>
      </c>
      <c r="G12486" s="37" t="s">
        <v>788</v>
      </c>
      <c r="H12486" s="0" t="n">
        <v>2018732</v>
      </c>
      <c r="I12486" s="0" t="n">
        <v>1566172</v>
      </c>
      <c r="J12486" s="0" t="n">
        <v>117477</v>
      </c>
    </row>
    <row r="12487" customFormat="false" ht="15" hidden="false" customHeight="false" outlineLevel="0" collapsed="false">
      <c r="A12487" s="0" t="n">
        <v>202506</v>
      </c>
      <c r="B12487" s="0" t="n">
        <v>202507</v>
      </c>
      <c r="C12487" s="37" t="s">
        <v>101</v>
      </c>
      <c r="D12487" s="37" t="s">
        <v>482</v>
      </c>
      <c r="E12487" s="0" t="n">
        <v>2</v>
      </c>
      <c r="F12487" s="38" t="s">
        <v>70</v>
      </c>
      <c r="G12487" s="37" t="s">
        <v>789</v>
      </c>
      <c r="H12487" s="0" t="n">
        <v>195054</v>
      </c>
      <c r="I12487" s="0" t="n">
        <v>84129</v>
      </c>
      <c r="J12487" s="0" t="n">
        <v>15808</v>
      </c>
    </row>
    <row r="12488" customFormat="false" ht="15" hidden="false" customHeight="false" outlineLevel="0" collapsed="false">
      <c r="A12488" s="0" t="n">
        <v>202506</v>
      </c>
      <c r="B12488" s="0" t="n">
        <v>202507</v>
      </c>
      <c r="C12488" s="37" t="s">
        <v>136</v>
      </c>
      <c r="D12488" s="37" t="s">
        <v>120</v>
      </c>
      <c r="E12488" s="0" t="n">
        <v>2</v>
      </c>
      <c r="F12488" s="38" t="s">
        <v>70</v>
      </c>
      <c r="G12488" s="37" t="s">
        <v>790</v>
      </c>
      <c r="H12488" s="0" t="n">
        <v>589404</v>
      </c>
      <c r="I12488" s="0" t="n">
        <v>229847</v>
      </c>
      <c r="J12488" s="0" t="n">
        <v>7745</v>
      </c>
    </row>
    <row r="12489" customFormat="false" ht="15" hidden="false" customHeight="false" outlineLevel="0" collapsed="false">
      <c r="A12489" s="0" t="n">
        <v>202506</v>
      </c>
      <c r="B12489" s="0" t="n">
        <v>202507</v>
      </c>
      <c r="C12489" s="37" t="s">
        <v>98</v>
      </c>
      <c r="D12489" s="37" t="s">
        <v>447</v>
      </c>
      <c r="E12489" s="0" t="n">
        <v>2</v>
      </c>
      <c r="F12489" s="38" t="s">
        <v>70</v>
      </c>
      <c r="G12489" s="37" t="s">
        <v>791</v>
      </c>
      <c r="H12489" s="0" t="n">
        <v>526210</v>
      </c>
      <c r="I12489" s="0" t="n">
        <v>224713</v>
      </c>
      <c r="J12489" s="0" t="n">
        <v>52920</v>
      </c>
    </row>
    <row r="12490" customFormat="false" ht="15" hidden="false" customHeight="false" outlineLevel="0" collapsed="false">
      <c r="A12490" s="0" t="n">
        <v>202506</v>
      </c>
      <c r="B12490" s="0" t="n">
        <v>202507</v>
      </c>
      <c r="C12490" s="37" t="s">
        <v>136</v>
      </c>
      <c r="D12490" s="37" t="s">
        <v>391</v>
      </c>
      <c r="E12490" s="0" t="n">
        <v>2</v>
      </c>
      <c r="F12490" s="38" t="s">
        <v>70</v>
      </c>
      <c r="G12490" s="37" t="s">
        <v>792</v>
      </c>
      <c r="H12490" s="0" t="n">
        <v>871778</v>
      </c>
      <c r="I12490" s="0" t="n">
        <v>246449</v>
      </c>
      <c r="J12490" s="0" t="n">
        <v>36514</v>
      </c>
    </row>
    <row r="12491" customFormat="false" ht="15" hidden="false" customHeight="false" outlineLevel="0" collapsed="false">
      <c r="A12491" s="0" t="n">
        <v>202506</v>
      </c>
      <c r="B12491" s="0" t="n">
        <v>202507</v>
      </c>
      <c r="C12491" s="37" t="s">
        <v>106</v>
      </c>
      <c r="D12491" s="37" t="s">
        <v>467</v>
      </c>
      <c r="E12491" s="0" t="n">
        <v>2</v>
      </c>
      <c r="F12491" s="38" t="s">
        <v>70</v>
      </c>
      <c r="G12491" s="37" t="s">
        <v>793</v>
      </c>
      <c r="H12491" s="0" t="n">
        <v>386750</v>
      </c>
      <c r="I12491" s="0" t="n">
        <v>314158</v>
      </c>
      <c r="J12491" s="0" t="n">
        <v>32799</v>
      </c>
    </row>
    <row r="12492" customFormat="false" ht="15" hidden="false" customHeight="false" outlineLevel="0" collapsed="false">
      <c r="A12492" s="0" t="n">
        <v>202506</v>
      </c>
      <c r="B12492" s="0" t="n">
        <v>202507</v>
      </c>
      <c r="C12492" s="37" t="s">
        <v>95</v>
      </c>
      <c r="D12492" s="37" t="s">
        <v>147</v>
      </c>
      <c r="E12492" s="0" t="n">
        <v>2</v>
      </c>
      <c r="F12492" s="38" t="s">
        <v>70</v>
      </c>
      <c r="G12492" s="37" t="s">
        <v>794</v>
      </c>
      <c r="H12492" s="0" t="n">
        <v>529168</v>
      </c>
      <c r="I12492" s="0" t="n">
        <v>183867</v>
      </c>
      <c r="J12492" s="0" t="n">
        <v>19867</v>
      </c>
    </row>
    <row r="12493" customFormat="false" ht="15" hidden="false" customHeight="false" outlineLevel="0" collapsed="false">
      <c r="A12493" s="0" t="n">
        <v>202506</v>
      </c>
      <c r="B12493" s="0" t="n">
        <v>202507</v>
      </c>
      <c r="C12493" s="37" t="s">
        <v>184</v>
      </c>
      <c r="D12493" s="37" t="s">
        <v>603</v>
      </c>
      <c r="E12493" s="0" t="n">
        <v>2</v>
      </c>
      <c r="F12493" s="38" t="s">
        <v>70</v>
      </c>
      <c r="G12493" s="37" t="s">
        <v>795</v>
      </c>
      <c r="H12493" s="0" t="n">
        <v>671224</v>
      </c>
      <c r="I12493" s="0" t="n">
        <v>295690</v>
      </c>
      <c r="J12493" s="0" t="n">
        <v>9906</v>
      </c>
    </row>
    <row r="12494" customFormat="false" ht="15" hidden="false" customHeight="false" outlineLevel="0" collapsed="false">
      <c r="A12494" s="0" t="n">
        <v>202506</v>
      </c>
      <c r="B12494" s="0" t="n">
        <v>202507</v>
      </c>
      <c r="C12494" s="37" t="s">
        <v>149</v>
      </c>
      <c r="D12494" s="37" t="s">
        <v>318</v>
      </c>
      <c r="E12494" s="0" t="n">
        <v>2</v>
      </c>
      <c r="F12494" s="38" t="s">
        <v>70</v>
      </c>
      <c r="G12494" s="37" t="s">
        <v>796</v>
      </c>
      <c r="H12494" s="0" t="n">
        <v>3522265</v>
      </c>
      <c r="I12494" s="0" t="n">
        <v>1283792</v>
      </c>
      <c r="J12494" s="0" t="n">
        <v>34747</v>
      </c>
    </row>
    <row r="12495" customFormat="false" ht="15" hidden="false" customHeight="false" outlineLevel="0" collapsed="false">
      <c r="A12495" s="0" t="n">
        <v>202506</v>
      </c>
      <c r="B12495" s="0" t="n">
        <v>202507</v>
      </c>
      <c r="C12495" s="37" t="s">
        <v>115</v>
      </c>
      <c r="D12495" s="37" t="s">
        <v>191</v>
      </c>
      <c r="E12495" s="0" t="n">
        <v>2</v>
      </c>
      <c r="F12495" s="38" t="s">
        <v>70</v>
      </c>
      <c r="G12495" s="37" t="s">
        <v>797</v>
      </c>
      <c r="H12495" s="0" t="n">
        <v>3718895</v>
      </c>
      <c r="I12495" s="0" t="n">
        <v>4309394</v>
      </c>
      <c r="J12495" s="0" t="n">
        <v>457741</v>
      </c>
    </row>
    <row r="12496" customFormat="false" ht="15" hidden="false" customHeight="false" outlineLevel="0" collapsed="false">
      <c r="A12496" s="0" t="n">
        <v>202506</v>
      </c>
      <c r="B12496" s="0" t="n">
        <v>202507</v>
      </c>
      <c r="C12496" s="37" t="s">
        <v>101</v>
      </c>
      <c r="D12496" s="37" t="s">
        <v>519</v>
      </c>
      <c r="E12496" s="0" t="n">
        <v>2</v>
      </c>
      <c r="F12496" s="38" t="s">
        <v>70</v>
      </c>
      <c r="G12496" s="37" t="s">
        <v>798</v>
      </c>
      <c r="H12496" s="0" t="n">
        <v>1185919</v>
      </c>
      <c r="I12496" s="0" t="n">
        <v>622664</v>
      </c>
      <c r="J12496" s="0" t="n">
        <v>-24828</v>
      </c>
    </row>
    <row r="12497" customFormat="false" ht="15" hidden="false" customHeight="false" outlineLevel="0" collapsed="false">
      <c r="A12497" s="0" t="n">
        <v>202506</v>
      </c>
      <c r="B12497" s="0" t="n">
        <v>202507</v>
      </c>
      <c r="C12497" s="37" t="s">
        <v>101</v>
      </c>
      <c r="D12497" s="37" t="s">
        <v>99</v>
      </c>
      <c r="E12497" s="0" t="n">
        <v>2</v>
      </c>
      <c r="F12497" s="38" t="s">
        <v>70</v>
      </c>
      <c r="G12497" s="37" t="s">
        <v>799</v>
      </c>
      <c r="H12497" s="0" t="n">
        <v>788117</v>
      </c>
      <c r="I12497" s="0" t="n">
        <v>492483</v>
      </c>
      <c r="J12497" s="0" t="n">
        <v>9766</v>
      </c>
    </row>
    <row r="12498" customFormat="false" ht="15" hidden="false" customHeight="false" outlineLevel="0" collapsed="false">
      <c r="A12498" s="0" t="n">
        <v>202506</v>
      </c>
      <c r="B12498" s="0" t="n">
        <v>202507</v>
      </c>
      <c r="C12498" s="37" t="s">
        <v>197</v>
      </c>
      <c r="D12498" s="37" t="s">
        <v>623</v>
      </c>
      <c r="E12498" s="0" t="n">
        <v>2</v>
      </c>
      <c r="F12498" s="38" t="s">
        <v>70</v>
      </c>
      <c r="G12498" s="37" t="s">
        <v>800</v>
      </c>
      <c r="H12498" s="0" t="n">
        <v>1033067</v>
      </c>
      <c r="I12498" s="0" t="n">
        <v>1132951</v>
      </c>
      <c r="J12498" s="0" t="n">
        <v>-15550</v>
      </c>
    </row>
    <row r="12499" customFormat="false" ht="15" hidden="false" customHeight="false" outlineLevel="0" collapsed="false">
      <c r="A12499" s="0" t="n">
        <v>202506</v>
      </c>
      <c r="B12499" s="0" t="n">
        <v>202507</v>
      </c>
      <c r="C12499" s="37" t="s">
        <v>115</v>
      </c>
      <c r="D12499" s="37" t="s">
        <v>102</v>
      </c>
      <c r="E12499" s="0" t="n">
        <v>2</v>
      </c>
      <c r="F12499" s="38" t="s">
        <v>70</v>
      </c>
      <c r="G12499" s="37" t="s">
        <v>801</v>
      </c>
      <c r="H12499" s="0" t="n">
        <v>592169</v>
      </c>
      <c r="I12499" s="0" t="n">
        <v>194819</v>
      </c>
      <c r="J12499" s="0" t="n">
        <v>26726</v>
      </c>
    </row>
    <row r="12500" customFormat="false" ht="15" hidden="false" customHeight="false" outlineLevel="0" collapsed="false">
      <c r="A12500" s="0" t="n">
        <v>202506</v>
      </c>
      <c r="B12500" s="0" t="n">
        <v>202507</v>
      </c>
      <c r="C12500" s="37" t="s">
        <v>136</v>
      </c>
      <c r="D12500" s="37" t="s">
        <v>719</v>
      </c>
      <c r="E12500" s="0" t="n">
        <v>2</v>
      </c>
      <c r="F12500" s="38" t="s">
        <v>70</v>
      </c>
      <c r="G12500" s="37" t="s">
        <v>802</v>
      </c>
      <c r="H12500" s="0" t="n">
        <v>250115</v>
      </c>
      <c r="I12500" s="0" t="n">
        <v>194009</v>
      </c>
      <c r="J12500" s="0" t="n">
        <v>26910</v>
      </c>
    </row>
    <row r="12501" customFormat="false" ht="15" hidden="false" customHeight="false" outlineLevel="0" collapsed="false">
      <c r="A12501" s="0" t="n">
        <v>202506</v>
      </c>
      <c r="B12501" s="0" t="n">
        <v>202507</v>
      </c>
      <c r="C12501" s="37" t="s">
        <v>106</v>
      </c>
      <c r="D12501" s="37" t="s">
        <v>369</v>
      </c>
      <c r="E12501" s="0" t="n">
        <v>2</v>
      </c>
      <c r="F12501" s="38" t="s">
        <v>70</v>
      </c>
      <c r="G12501" s="37" t="s">
        <v>803</v>
      </c>
      <c r="H12501" s="0" t="n">
        <v>472128</v>
      </c>
      <c r="I12501" s="0" t="n">
        <v>113932</v>
      </c>
      <c r="J12501" s="0" t="n">
        <v>23559</v>
      </c>
    </row>
    <row r="12502" customFormat="false" ht="15" hidden="false" customHeight="false" outlineLevel="0" collapsed="false">
      <c r="A12502" s="0" t="n">
        <v>202506</v>
      </c>
      <c r="B12502" s="0" t="n">
        <v>202507</v>
      </c>
      <c r="C12502" s="37" t="s">
        <v>106</v>
      </c>
      <c r="D12502" s="37" t="s">
        <v>756</v>
      </c>
      <c r="E12502" s="0" t="n">
        <v>2</v>
      </c>
      <c r="F12502" s="38" t="s">
        <v>70</v>
      </c>
      <c r="G12502" s="37" t="s">
        <v>804</v>
      </c>
      <c r="H12502" s="0" t="n">
        <v>522902</v>
      </c>
      <c r="I12502" s="0" t="n">
        <v>296995</v>
      </c>
      <c r="J12502" s="0" t="n">
        <v>13821</v>
      </c>
    </row>
    <row r="12503" customFormat="false" ht="15" hidden="false" customHeight="false" outlineLevel="0" collapsed="false">
      <c r="A12503" s="0" t="n">
        <v>202506</v>
      </c>
      <c r="B12503" s="0" t="n">
        <v>202507</v>
      </c>
      <c r="C12503" s="37" t="s">
        <v>101</v>
      </c>
      <c r="D12503" s="37" t="s">
        <v>165</v>
      </c>
      <c r="E12503" s="0" t="n">
        <v>2</v>
      </c>
      <c r="F12503" s="38" t="s">
        <v>70</v>
      </c>
      <c r="G12503" s="37" t="s">
        <v>805</v>
      </c>
      <c r="H12503" s="0" t="n">
        <v>381713</v>
      </c>
      <c r="I12503" s="0" t="n">
        <v>403717</v>
      </c>
      <c r="J12503" s="0" t="n">
        <v>-314</v>
      </c>
    </row>
    <row r="12504" customFormat="false" ht="15" hidden="false" customHeight="false" outlineLevel="0" collapsed="false">
      <c r="A12504" s="0" t="n">
        <v>202506</v>
      </c>
      <c r="B12504" s="0" t="n">
        <v>202507</v>
      </c>
      <c r="C12504" s="37" t="s">
        <v>149</v>
      </c>
      <c r="D12504" s="37" t="s">
        <v>806</v>
      </c>
      <c r="E12504" s="0" t="n">
        <v>2</v>
      </c>
      <c r="F12504" s="38" t="s">
        <v>70</v>
      </c>
      <c r="G12504" s="37" t="s">
        <v>807</v>
      </c>
      <c r="H12504" s="0" t="n">
        <v>1325917</v>
      </c>
      <c r="I12504" s="0" t="n">
        <v>540425</v>
      </c>
      <c r="J12504" s="0" t="n">
        <v>-36170</v>
      </c>
    </row>
    <row r="12505" customFormat="false" ht="15" hidden="false" customHeight="false" outlineLevel="0" collapsed="false">
      <c r="A12505" s="0" t="n">
        <v>202506</v>
      </c>
      <c r="B12505" s="0" t="n">
        <v>202507</v>
      </c>
      <c r="C12505" s="37" t="s">
        <v>101</v>
      </c>
      <c r="D12505" s="37" t="s">
        <v>412</v>
      </c>
      <c r="E12505" s="0" t="n">
        <v>2</v>
      </c>
      <c r="F12505" s="38" t="s">
        <v>70</v>
      </c>
      <c r="G12505" s="37" t="s">
        <v>808</v>
      </c>
      <c r="H12505" s="0" t="n">
        <v>2828128</v>
      </c>
      <c r="I12505" s="0" t="n">
        <v>2321058</v>
      </c>
      <c r="J12505" s="0" t="n">
        <v>248574</v>
      </c>
    </row>
    <row r="12506" customFormat="false" ht="15" hidden="false" customHeight="false" outlineLevel="0" collapsed="false">
      <c r="A12506" s="0" t="n">
        <v>202506</v>
      </c>
      <c r="B12506" s="0" t="n">
        <v>202507</v>
      </c>
      <c r="C12506" s="37" t="s">
        <v>115</v>
      </c>
      <c r="D12506" s="37" t="s">
        <v>493</v>
      </c>
      <c r="E12506" s="0" t="n">
        <v>2</v>
      </c>
      <c r="F12506" s="38" t="s">
        <v>70</v>
      </c>
      <c r="G12506" s="37" t="s">
        <v>809</v>
      </c>
      <c r="H12506" s="0" t="n">
        <v>218574</v>
      </c>
      <c r="I12506" s="0" t="n">
        <v>119324</v>
      </c>
      <c r="J12506" s="0" t="n">
        <v>26213</v>
      </c>
    </row>
    <row r="12507" customFormat="false" ht="15" hidden="false" customHeight="false" outlineLevel="0" collapsed="false">
      <c r="A12507" s="0" t="n">
        <v>202506</v>
      </c>
      <c r="B12507" s="0" t="n">
        <v>202507</v>
      </c>
      <c r="C12507" s="37" t="s">
        <v>115</v>
      </c>
      <c r="D12507" s="37" t="s">
        <v>493</v>
      </c>
      <c r="E12507" s="0" t="n">
        <v>2</v>
      </c>
      <c r="F12507" s="38" t="s">
        <v>70</v>
      </c>
      <c r="G12507" s="37" t="s">
        <v>810</v>
      </c>
      <c r="H12507" s="0" t="n">
        <v>979783</v>
      </c>
      <c r="I12507" s="0" t="n">
        <v>362429</v>
      </c>
      <c r="J12507" s="0" t="n">
        <v>26290</v>
      </c>
    </row>
    <row r="12508" customFormat="false" ht="15" hidden="false" customHeight="false" outlineLevel="0" collapsed="false">
      <c r="A12508" s="0" t="n">
        <v>202506</v>
      </c>
      <c r="B12508" s="0" t="n">
        <v>202507</v>
      </c>
      <c r="C12508" s="37" t="s">
        <v>184</v>
      </c>
      <c r="D12508" s="37" t="s">
        <v>425</v>
      </c>
      <c r="E12508" s="0" t="n">
        <v>2</v>
      </c>
      <c r="F12508" s="38" t="s">
        <v>70</v>
      </c>
      <c r="G12508" s="37" t="s">
        <v>811</v>
      </c>
      <c r="H12508" s="0" t="n">
        <v>1179359</v>
      </c>
      <c r="I12508" s="0" t="n">
        <v>463019</v>
      </c>
      <c r="J12508" s="0" t="n">
        <v>38275</v>
      </c>
    </row>
    <row r="12509" customFormat="false" ht="15" hidden="false" customHeight="false" outlineLevel="0" collapsed="false">
      <c r="A12509" s="0" t="n">
        <v>202506</v>
      </c>
      <c r="B12509" s="0" t="n">
        <v>202507</v>
      </c>
      <c r="C12509" s="37" t="s">
        <v>149</v>
      </c>
      <c r="D12509" s="37" t="s">
        <v>756</v>
      </c>
      <c r="E12509" s="0" t="n">
        <v>2</v>
      </c>
      <c r="F12509" s="38" t="s">
        <v>70</v>
      </c>
      <c r="G12509" s="37" t="s">
        <v>812</v>
      </c>
      <c r="H12509" s="0" t="n">
        <v>1914877</v>
      </c>
      <c r="I12509" s="0" t="n">
        <v>1280473</v>
      </c>
      <c r="J12509" s="0" t="n">
        <v>101642</v>
      </c>
    </row>
    <row r="12510" customFormat="false" ht="15" hidden="false" customHeight="false" outlineLevel="0" collapsed="false">
      <c r="A12510" s="0" t="n">
        <v>202506</v>
      </c>
      <c r="B12510" s="0" t="n">
        <v>202507</v>
      </c>
      <c r="C12510" s="37" t="s">
        <v>149</v>
      </c>
      <c r="D12510" s="37" t="s">
        <v>616</v>
      </c>
      <c r="E12510" s="0" t="n">
        <v>2</v>
      </c>
      <c r="F12510" s="38" t="s">
        <v>70</v>
      </c>
      <c r="G12510" s="37" t="s">
        <v>813</v>
      </c>
      <c r="H12510" s="0" t="n">
        <v>941559</v>
      </c>
      <c r="I12510" s="0" t="n">
        <v>312574</v>
      </c>
      <c r="J12510" s="0" t="n">
        <v>32946</v>
      </c>
    </row>
    <row r="12511" customFormat="false" ht="15" hidden="false" customHeight="false" outlineLevel="0" collapsed="false">
      <c r="A12511" s="0" t="n">
        <v>202506</v>
      </c>
      <c r="B12511" s="0" t="n">
        <v>202507</v>
      </c>
      <c r="C12511" s="37" t="s">
        <v>109</v>
      </c>
      <c r="D12511" s="37" t="s">
        <v>364</v>
      </c>
      <c r="E12511" s="0" t="n">
        <v>2</v>
      </c>
      <c r="F12511" s="38" t="s">
        <v>70</v>
      </c>
      <c r="G12511" s="37" t="s">
        <v>814</v>
      </c>
      <c r="H12511" s="0" t="n">
        <v>201241</v>
      </c>
      <c r="I12511" s="0" t="n">
        <v>168353</v>
      </c>
      <c r="J12511" s="0" t="n">
        <v>30254</v>
      </c>
    </row>
    <row r="12512" customFormat="false" ht="15" hidden="false" customHeight="false" outlineLevel="0" collapsed="false">
      <c r="A12512" s="0" t="n">
        <v>202506</v>
      </c>
      <c r="B12512" s="0" t="n">
        <v>202507</v>
      </c>
      <c r="C12512" s="37" t="s">
        <v>95</v>
      </c>
      <c r="D12512" s="37" t="s">
        <v>396</v>
      </c>
      <c r="E12512" s="0" t="n">
        <v>2</v>
      </c>
      <c r="F12512" s="38" t="s">
        <v>70</v>
      </c>
      <c r="G12512" s="37" t="s">
        <v>815</v>
      </c>
      <c r="H12512" s="0" t="n">
        <v>291005</v>
      </c>
      <c r="I12512" s="0" t="n">
        <v>288118</v>
      </c>
      <c r="J12512" s="0" t="n">
        <v>78345</v>
      </c>
    </row>
    <row r="12513" customFormat="false" ht="15" hidden="false" customHeight="false" outlineLevel="0" collapsed="false">
      <c r="A12513" s="0" t="n">
        <v>202506</v>
      </c>
      <c r="B12513" s="0" t="n">
        <v>202507</v>
      </c>
      <c r="C12513" s="37" t="s">
        <v>115</v>
      </c>
      <c r="D12513" s="37" t="s">
        <v>673</v>
      </c>
      <c r="E12513" s="0" t="n">
        <v>2</v>
      </c>
      <c r="F12513" s="38" t="s">
        <v>70</v>
      </c>
      <c r="G12513" s="37" t="s">
        <v>816</v>
      </c>
      <c r="H12513" s="0" t="n">
        <v>1475565</v>
      </c>
      <c r="I12513" s="0" t="n">
        <v>896558</v>
      </c>
      <c r="J12513" s="0" t="n">
        <v>116401</v>
      </c>
    </row>
    <row r="12514" customFormat="false" ht="15" hidden="false" customHeight="false" outlineLevel="0" collapsed="false">
      <c r="A12514" s="0" t="n">
        <v>202506</v>
      </c>
      <c r="B12514" s="0" t="n">
        <v>202507</v>
      </c>
      <c r="C12514" s="37" t="s">
        <v>112</v>
      </c>
      <c r="D12514" s="37" t="s">
        <v>120</v>
      </c>
      <c r="E12514" s="0" t="n">
        <v>2</v>
      </c>
      <c r="F12514" s="38" t="s">
        <v>70</v>
      </c>
      <c r="G12514" s="37" t="s">
        <v>817</v>
      </c>
      <c r="H12514" s="0" t="n">
        <v>3756134</v>
      </c>
      <c r="I12514" s="0" t="n">
        <v>1153875</v>
      </c>
      <c r="J12514" s="0" t="n">
        <v>157420</v>
      </c>
    </row>
    <row r="12515" customFormat="false" ht="15" hidden="false" customHeight="false" outlineLevel="0" collapsed="false">
      <c r="A12515" s="0" t="n">
        <v>202506</v>
      </c>
      <c r="B12515" s="0" t="n">
        <v>202507</v>
      </c>
      <c r="C12515" s="37" t="s">
        <v>124</v>
      </c>
      <c r="D12515" s="37" t="s">
        <v>493</v>
      </c>
      <c r="E12515" s="0" t="n">
        <v>2</v>
      </c>
      <c r="F12515" s="38" t="s">
        <v>70</v>
      </c>
      <c r="G12515" s="37" t="s">
        <v>818</v>
      </c>
      <c r="H12515" s="0" t="n">
        <v>85978</v>
      </c>
      <c r="I12515" s="0" t="n">
        <v>35435</v>
      </c>
      <c r="J12515" s="0" t="n">
        <v>1987</v>
      </c>
    </row>
    <row r="12516" customFormat="false" ht="15" hidden="false" customHeight="false" outlineLevel="0" collapsed="false">
      <c r="A12516" s="0" t="n">
        <v>202506</v>
      </c>
      <c r="B12516" s="0" t="n">
        <v>202507</v>
      </c>
      <c r="C12516" s="37" t="s">
        <v>95</v>
      </c>
      <c r="D12516" s="37" t="s">
        <v>414</v>
      </c>
      <c r="E12516" s="0" t="n">
        <v>2</v>
      </c>
      <c r="F12516" s="38" t="s">
        <v>70</v>
      </c>
      <c r="G12516" s="37" t="s">
        <v>819</v>
      </c>
      <c r="H12516" s="0" t="n">
        <v>1774294</v>
      </c>
      <c r="I12516" s="0" t="n">
        <v>693692</v>
      </c>
      <c r="J12516" s="0" t="n">
        <v>48016</v>
      </c>
    </row>
    <row r="12517" customFormat="false" ht="15" hidden="false" customHeight="false" outlineLevel="0" collapsed="false">
      <c r="A12517" s="0" t="n">
        <v>202506</v>
      </c>
      <c r="B12517" s="0" t="n">
        <v>202507</v>
      </c>
      <c r="C12517" s="37" t="s">
        <v>149</v>
      </c>
      <c r="D12517" s="37" t="s">
        <v>247</v>
      </c>
      <c r="E12517" s="0" t="n">
        <v>2</v>
      </c>
      <c r="F12517" s="38" t="s">
        <v>70</v>
      </c>
      <c r="G12517" s="37" t="s">
        <v>820</v>
      </c>
      <c r="H12517" s="0" t="n">
        <v>7478389</v>
      </c>
      <c r="I12517" s="0" t="n">
        <v>2220136</v>
      </c>
      <c r="J12517" s="0" t="n">
        <v>150679</v>
      </c>
    </row>
    <row r="12518" customFormat="false" ht="15" hidden="false" customHeight="false" outlineLevel="0" collapsed="false">
      <c r="A12518" s="0" t="n">
        <v>202506</v>
      </c>
      <c r="B12518" s="0" t="n">
        <v>202507</v>
      </c>
      <c r="C12518" s="37" t="s">
        <v>109</v>
      </c>
      <c r="D12518" s="37" t="s">
        <v>821</v>
      </c>
      <c r="E12518" s="0" t="n">
        <v>2</v>
      </c>
      <c r="F12518" s="38" t="s">
        <v>70</v>
      </c>
      <c r="G12518" s="37" t="s">
        <v>822</v>
      </c>
      <c r="H12518" s="0" t="n">
        <v>1506135</v>
      </c>
      <c r="I12518" s="0" t="n">
        <v>1019606</v>
      </c>
      <c r="J12518" s="0" t="n">
        <v>44236</v>
      </c>
    </row>
    <row r="12519" customFormat="false" ht="15" hidden="false" customHeight="false" outlineLevel="0" collapsed="false">
      <c r="A12519" s="0" t="n">
        <v>202506</v>
      </c>
      <c r="B12519" s="0" t="n">
        <v>202507</v>
      </c>
      <c r="C12519" s="37" t="s">
        <v>124</v>
      </c>
      <c r="D12519" s="37" t="s">
        <v>476</v>
      </c>
      <c r="E12519" s="0" t="n">
        <v>2</v>
      </c>
      <c r="F12519" s="38" t="s">
        <v>70</v>
      </c>
      <c r="G12519" s="37" t="s">
        <v>823</v>
      </c>
      <c r="H12519" s="0" t="n">
        <v>2984845</v>
      </c>
      <c r="I12519" s="0" t="n">
        <v>984580</v>
      </c>
      <c r="J12519" s="0" t="n">
        <v>91322</v>
      </c>
    </row>
    <row r="12520" customFormat="false" ht="15" hidden="false" customHeight="false" outlineLevel="0" collapsed="false">
      <c r="A12520" s="0" t="n">
        <v>202506</v>
      </c>
      <c r="B12520" s="0" t="n">
        <v>202507</v>
      </c>
      <c r="C12520" s="37" t="s">
        <v>115</v>
      </c>
      <c r="D12520" s="37" t="s">
        <v>300</v>
      </c>
      <c r="E12520" s="0" t="n">
        <v>2</v>
      </c>
      <c r="F12520" s="38" t="s">
        <v>70</v>
      </c>
      <c r="G12520" s="37" t="s">
        <v>824</v>
      </c>
      <c r="H12520" s="0" t="n">
        <v>599079</v>
      </c>
      <c r="I12520" s="0" t="n">
        <v>460780</v>
      </c>
      <c r="J12520" s="0" t="n">
        <v>65655</v>
      </c>
    </row>
    <row r="12521" customFormat="false" ht="15" hidden="false" customHeight="false" outlineLevel="0" collapsed="false">
      <c r="A12521" s="0" t="n">
        <v>202506</v>
      </c>
      <c r="B12521" s="0" t="n">
        <v>202507</v>
      </c>
      <c r="C12521" s="37" t="s">
        <v>158</v>
      </c>
      <c r="D12521" s="37" t="s">
        <v>700</v>
      </c>
      <c r="E12521" s="0" t="n">
        <v>2</v>
      </c>
      <c r="F12521" s="38" t="s">
        <v>70</v>
      </c>
      <c r="G12521" s="37" t="s">
        <v>825</v>
      </c>
      <c r="H12521" s="0" t="n">
        <v>1348884</v>
      </c>
      <c r="I12521" s="0" t="n">
        <v>876402</v>
      </c>
      <c r="J12521" s="0" t="n">
        <v>75682</v>
      </c>
    </row>
    <row r="12522" customFormat="false" ht="15" hidden="false" customHeight="false" outlineLevel="0" collapsed="false">
      <c r="A12522" s="0" t="n">
        <v>202506</v>
      </c>
      <c r="B12522" s="0" t="n">
        <v>202507</v>
      </c>
      <c r="C12522" s="37" t="s">
        <v>184</v>
      </c>
      <c r="D12522" s="37" t="s">
        <v>826</v>
      </c>
      <c r="E12522" s="0" t="n">
        <v>2</v>
      </c>
      <c r="F12522" s="38" t="s">
        <v>70</v>
      </c>
      <c r="G12522" s="37" t="s">
        <v>827</v>
      </c>
      <c r="H12522" s="0" t="n">
        <v>235973</v>
      </c>
      <c r="I12522" s="0" t="n">
        <v>162299</v>
      </c>
      <c r="J12522" s="0" t="n">
        <v>8431</v>
      </c>
    </row>
    <row r="12523" customFormat="false" ht="15" hidden="false" customHeight="false" outlineLevel="0" collapsed="false">
      <c r="A12523" s="0" t="n">
        <v>202506</v>
      </c>
      <c r="B12523" s="0" t="n">
        <v>202507</v>
      </c>
      <c r="C12523" s="37" t="s">
        <v>101</v>
      </c>
      <c r="D12523" s="37" t="s">
        <v>328</v>
      </c>
      <c r="E12523" s="0" t="n">
        <v>2</v>
      </c>
      <c r="F12523" s="38" t="s">
        <v>70</v>
      </c>
      <c r="G12523" s="37" t="s">
        <v>828</v>
      </c>
      <c r="H12523" s="0" t="n">
        <v>105349</v>
      </c>
      <c r="I12523" s="0" t="n">
        <v>125907</v>
      </c>
      <c r="J12523" s="0" t="n">
        <v>11659</v>
      </c>
    </row>
    <row r="12524" customFormat="false" ht="15" hidden="false" customHeight="false" outlineLevel="0" collapsed="false">
      <c r="A12524" s="0" t="n">
        <v>202506</v>
      </c>
      <c r="B12524" s="0" t="n">
        <v>202507</v>
      </c>
      <c r="C12524" s="37" t="s">
        <v>106</v>
      </c>
      <c r="D12524" s="37" t="s">
        <v>511</v>
      </c>
      <c r="E12524" s="0" t="n">
        <v>2</v>
      </c>
      <c r="F12524" s="38" t="s">
        <v>70</v>
      </c>
      <c r="G12524" s="37" t="s">
        <v>829</v>
      </c>
      <c r="H12524" s="0" t="n">
        <v>4843233</v>
      </c>
      <c r="I12524" s="0" t="n">
        <v>2658043</v>
      </c>
      <c r="J12524" s="0" t="n">
        <v>-42491</v>
      </c>
    </row>
    <row r="12525" customFormat="false" ht="15" hidden="false" customHeight="false" outlineLevel="0" collapsed="false">
      <c r="A12525" s="0" t="n">
        <v>202506</v>
      </c>
      <c r="B12525" s="0" t="n">
        <v>202507</v>
      </c>
      <c r="C12525" s="37" t="s">
        <v>149</v>
      </c>
      <c r="D12525" s="37" t="s">
        <v>360</v>
      </c>
      <c r="E12525" s="0" t="n">
        <v>2</v>
      </c>
      <c r="F12525" s="38" t="s">
        <v>70</v>
      </c>
      <c r="G12525" s="37" t="s">
        <v>830</v>
      </c>
      <c r="H12525" s="0" t="n">
        <v>274583</v>
      </c>
      <c r="I12525" s="0" t="n">
        <v>182185</v>
      </c>
      <c r="J12525" s="0" t="n">
        <v>29211</v>
      </c>
    </row>
    <row r="12526" customFormat="false" ht="15" hidden="false" customHeight="false" outlineLevel="0" collapsed="false">
      <c r="A12526" s="0" t="n">
        <v>202506</v>
      </c>
      <c r="B12526" s="0" t="n">
        <v>202507</v>
      </c>
      <c r="C12526" s="37" t="s">
        <v>112</v>
      </c>
      <c r="D12526" s="37" t="s">
        <v>284</v>
      </c>
      <c r="E12526" s="0" t="n">
        <v>2</v>
      </c>
      <c r="F12526" s="38" t="s">
        <v>70</v>
      </c>
      <c r="G12526" s="37" t="s">
        <v>831</v>
      </c>
      <c r="H12526" s="0" t="n">
        <v>1051491</v>
      </c>
      <c r="I12526" s="0" t="n">
        <v>182833</v>
      </c>
      <c r="J12526" s="0" t="n">
        <v>7073</v>
      </c>
    </row>
    <row r="12527" customFormat="false" ht="15" hidden="false" customHeight="false" outlineLevel="0" collapsed="false">
      <c r="A12527" s="0" t="n">
        <v>202506</v>
      </c>
      <c r="B12527" s="0" t="n">
        <v>202507</v>
      </c>
      <c r="C12527" s="37" t="s">
        <v>184</v>
      </c>
      <c r="D12527" s="37" t="s">
        <v>267</v>
      </c>
      <c r="E12527" s="0" t="n">
        <v>2</v>
      </c>
      <c r="F12527" s="38" t="s">
        <v>70</v>
      </c>
      <c r="G12527" s="37" t="s">
        <v>832</v>
      </c>
      <c r="H12527" s="0" t="n">
        <v>277760</v>
      </c>
      <c r="I12527" s="0" t="n">
        <v>134828</v>
      </c>
      <c r="J12527" s="0" t="n">
        <v>-4786</v>
      </c>
    </row>
    <row r="12528" customFormat="false" ht="15" hidden="false" customHeight="false" outlineLevel="0" collapsed="false">
      <c r="A12528" s="0" t="n">
        <v>202506</v>
      </c>
      <c r="B12528" s="0" t="n">
        <v>202507</v>
      </c>
      <c r="C12528" s="37" t="s">
        <v>197</v>
      </c>
      <c r="D12528" s="37" t="s">
        <v>387</v>
      </c>
      <c r="E12528" s="0" t="n">
        <v>2</v>
      </c>
      <c r="F12528" s="38" t="s">
        <v>70</v>
      </c>
      <c r="G12528" s="37" t="s">
        <v>833</v>
      </c>
      <c r="H12528" s="0" t="n">
        <v>252128</v>
      </c>
      <c r="I12528" s="0" t="n">
        <v>305762</v>
      </c>
      <c r="J12528" s="0" t="n">
        <v>38579</v>
      </c>
    </row>
    <row r="12529" customFormat="false" ht="15" hidden="false" customHeight="false" outlineLevel="0" collapsed="false">
      <c r="A12529" s="0" t="n">
        <v>202506</v>
      </c>
      <c r="B12529" s="0" t="n">
        <v>202507</v>
      </c>
      <c r="C12529" s="37" t="s">
        <v>197</v>
      </c>
      <c r="D12529" s="37" t="s">
        <v>334</v>
      </c>
      <c r="E12529" s="0" t="n">
        <v>2</v>
      </c>
      <c r="F12529" s="38" t="s">
        <v>70</v>
      </c>
      <c r="G12529" s="37" t="s">
        <v>834</v>
      </c>
      <c r="H12529" s="0" t="n">
        <v>1328261</v>
      </c>
      <c r="I12529" s="0" t="n">
        <v>405852</v>
      </c>
      <c r="J12529" s="0" t="n">
        <v>53223</v>
      </c>
    </row>
    <row r="12530" customFormat="false" ht="15" hidden="false" customHeight="false" outlineLevel="0" collapsed="false">
      <c r="A12530" s="0" t="n">
        <v>202506</v>
      </c>
      <c r="B12530" s="0" t="n">
        <v>202507</v>
      </c>
      <c r="C12530" s="37" t="s">
        <v>197</v>
      </c>
      <c r="D12530" s="37" t="s">
        <v>208</v>
      </c>
      <c r="E12530" s="0" t="n">
        <v>2</v>
      </c>
      <c r="F12530" s="38" t="s">
        <v>70</v>
      </c>
      <c r="G12530" s="37" t="s">
        <v>835</v>
      </c>
      <c r="H12530" s="0" t="n">
        <v>398319</v>
      </c>
      <c r="I12530" s="0" t="n">
        <v>115474</v>
      </c>
      <c r="J12530" s="0" t="n">
        <v>-692</v>
      </c>
    </row>
    <row r="12531" customFormat="false" ht="15" hidden="false" customHeight="false" outlineLevel="0" collapsed="false">
      <c r="A12531" s="0" t="n">
        <v>202506</v>
      </c>
      <c r="B12531" s="0" t="n">
        <v>202507</v>
      </c>
      <c r="C12531" s="37" t="s">
        <v>115</v>
      </c>
      <c r="D12531" s="37" t="s">
        <v>306</v>
      </c>
      <c r="E12531" s="0" t="n">
        <v>2</v>
      </c>
      <c r="F12531" s="38" t="s">
        <v>70</v>
      </c>
      <c r="G12531" s="37" t="s">
        <v>836</v>
      </c>
      <c r="H12531" s="0" t="n">
        <v>1610058</v>
      </c>
      <c r="I12531" s="0" t="n">
        <v>1253301</v>
      </c>
      <c r="J12531" s="0" t="n">
        <v>178416</v>
      </c>
    </row>
    <row r="12532" customFormat="false" ht="15" hidden="false" customHeight="false" outlineLevel="0" collapsed="false">
      <c r="A12532" s="0" t="n">
        <v>202506</v>
      </c>
      <c r="B12532" s="0" t="n">
        <v>202507</v>
      </c>
      <c r="C12532" s="37" t="s">
        <v>106</v>
      </c>
      <c r="D12532" s="37" t="s">
        <v>519</v>
      </c>
      <c r="E12532" s="0" t="n">
        <v>2</v>
      </c>
      <c r="F12532" s="38" t="s">
        <v>70</v>
      </c>
      <c r="G12532" s="37" t="s">
        <v>837</v>
      </c>
      <c r="H12532" s="0" t="n">
        <v>2350011</v>
      </c>
      <c r="I12532" s="0" t="n">
        <v>1747914</v>
      </c>
      <c r="J12532" s="0" t="n">
        <v>250633</v>
      </c>
    </row>
    <row r="12533" customFormat="false" ht="15" hidden="false" customHeight="false" outlineLevel="0" collapsed="false">
      <c r="A12533" s="0" t="n">
        <v>202506</v>
      </c>
      <c r="B12533" s="0" t="n">
        <v>202507</v>
      </c>
      <c r="C12533" s="37" t="s">
        <v>95</v>
      </c>
      <c r="D12533" s="37" t="s">
        <v>288</v>
      </c>
      <c r="E12533" s="0" t="n">
        <v>2</v>
      </c>
      <c r="F12533" s="38" t="s">
        <v>70</v>
      </c>
      <c r="G12533" s="37" t="s">
        <v>838</v>
      </c>
      <c r="H12533" s="0" t="n">
        <v>1418795</v>
      </c>
      <c r="I12533" s="0" t="n">
        <v>421396</v>
      </c>
      <c r="J12533" s="0" t="n">
        <v>116932</v>
      </c>
    </row>
    <row r="12534" customFormat="false" ht="15" hidden="false" customHeight="false" outlineLevel="0" collapsed="false">
      <c r="A12534" s="0" t="n">
        <v>202506</v>
      </c>
      <c r="B12534" s="0" t="n">
        <v>202507</v>
      </c>
      <c r="C12534" s="37" t="s">
        <v>101</v>
      </c>
      <c r="D12534" s="37" t="s">
        <v>839</v>
      </c>
      <c r="E12534" s="0" t="n">
        <v>2</v>
      </c>
      <c r="F12534" s="38" t="s">
        <v>70</v>
      </c>
      <c r="G12534" s="37" t="s">
        <v>840</v>
      </c>
      <c r="H12534" s="0" t="n">
        <v>1661993</v>
      </c>
      <c r="I12534" s="0" t="n">
        <v>2210131</v>
      </c>
      <c r="J12534" s="0" t="n">
        <v>124867</v>
      </c>
    </row>
    <row r="12535" customFormat="false" ht="15" hidden="false" customHeight="false" outlineLevel="0" collapsed="false">
      <c r="A12535" s="0" t="n">
        <v>202506</v>
      </c>
      <c r="B12535" s="0" t="n">
        <v>202507</v>
      </c>
      <c r="C12535" s="37" t="s">
        <v>106</v>
      </c>
      <c r="D12535" s="37" t="s">
        <v>841</v>
      </c>
      <c r="E12535" s="0" t="n">
        <v>2</v>
      </c>
      <c r="F12535" s="38" t="s">
        <v>70</v>
      </c>
      <c r="G12535" s="37" t="s">
        <v>842</v>
      </c>
      <c r="H12535" s="0" t="n">
        <v>12719179</v>
      </c>
      <c r="I12535" s="0" t="n">
        <v>4107958</v>
      </c>
      <c r="J12535" s="0" t="n">
        <v>306299</v>
      </c>
    </row>
    <row r="12536" customFormat="false" ht="15" hidden="false" customHeight="false" outlineLevel="0" collapsed="false">
      <c r="A12536" s="0" t="n">
        <v>202506</v>
      </c>
      <c r="B12536" s="0" t="n">
        <v>202507</v>
      </c>
      <c r="C12536" s="37" t="s">
        <v>178</v>
      </c>
      <c r="D12536" s="37" t="s">
        <v>843</v>
      </c>
      <c r="E12536" s="0" t="n">
        <v>2</v>
      </c>
      <c r="F12536" s="38" t="s">
        <v>70</v>
      </c>
      <c r="G12536" s="37" t="s">
        <v>844</v>
      </c>
      <c r="H12536" s="0" t="n">
        <v>234113</v>
      </c>
      <c r="I12536" s="0" t="n">
        <v>50874</v>
      </c>
      <c r="J12536" s="0" t="n">
        <v>983</v>
      </c>
    </row>
    <row r="12537" customFormat="false" ht="15" hidden="false" customHeight="false" outlineLevel="0" collapsed="false">
      <c r="A12537" s="0" t="n">
        <v>202506</v>
      </c>
      <c r="B12537" s="0" t="n">
        <v>202507</v>
      </c>
      <c r="C12537" s="37" t="s">
        <v>95</v>
      </c>
      <c r="D12537" s="37" t="s">
        <v>96</v>
      </c>
      <c r="E12537" s="0" t="n">
        <v>2</v>
      </c>
      <c r="F12537" s="38" t="s">
        <v>71</v>
      </c>
      <c r="G12537" s="37" t="s">
        <v>97</v>
      </c>
      <c r="H12537" s="0" t="n">
        <v>3326813</v>
      </c>
      <c r="I12537" s="0" t="n">
        <v>1336238</v>
      </c>
      <c r="J12537" s="0" t="n">
        <v>-202526</v>
      </c>
    </row>
    <row r="12538" customFormat="false" ht="15" hidden="false" customHeight="false" outlineLevel="0" collapsed="false">
      <c r="A12538" s="0" t="n">
        <v>202506</v>
      </c>
      <c r="B12538" s="0" t="n">
        <v>202507</v>
      </c>
      <c r="C12538" s="37" t="s">
        <v>98</v>
      </c>
      <c r="D12538" s="37" t="s">
        <v>99</v>
      </c>
      <c r="E12538" s="0" t="n">
        <v>2</v>
      </c>
      <c r="F12538" s="38" t="s">
        <v>71</v>
      </c>
      <c r="G12538" s="37" t="s">
        <v>100</v>
      </c>
      <c r="H12538" s="0" t="n">
        <v>607583</v>
      </c>
      <c r="I12538" s="0" t="n">
        <v>280948</v>
      </c>
      <c r="J12538" s="0" t="n">
        <v>35093</v>
      </c>
    </row>
    <row r="12539" customFormat="false" ht="15" hidden="false" customHeight="false" outlineLevel="0" collapsed="false">
      <c r="A12539" s="0" t="n">
        <v>202506</v>
      </c>
      <c r="B12539" s="0" t="n">
        <v>202507</v>
      </c>
      <c r="C12539" s="37" t="s">
        <v>101</v>
      </c>
      <c r="D12539" s="37" t="s">
        <v>102</v>
      </c>
      <c r="E12539" s="0" t="n">
        <v>2</v>
      </c>
      <c r="F12539" s="38" t="s">
        <v>71</v>
      </c>
      <c r="G12539" s="37" t="s">
        <v>103</v>
      </c>
      <c r="H12539" s="0" t="n">
        <v>1254612</v>
      </c>
      <c r="I12539" s="0" t="n">
        <v>2164768</v>
      </c>
      <c r="J12539" s="0" t="n">
        <v>594312</v>
      </c>
    </row>
    <row r="12540" customFormat="false" ht="15" hidden="false" customHeight="false" outlineLevel="0" collapsed="false">
      <c r="A12540" s="0" t="n">
        <v>202506</v>
      </c>
      <c r="B12540" s="0" t="n">
        <v>202507</v>
      </c>
      <c r="C12540" s="37" t="s">
        <v>101</v>
      </c>
      <c r="D12540" s="37" t="s">
        <v>104</v>
      </c>
      <c r="E12540" s="0" t="n">
        <v>2</v>
      </c>
      <c r="F12540" s="38" t="s">
        <v>71</v>
      </c>
      <c r="G12540" s="37" t="s">
        <v>105</v>
      </c>
      <c r="H12540" s="0" t="n">
        <v>599256</v>
      </c>
      <c r="I12540" s="0" t="n">
        <v>227011</v>
      </c>
      <c r="J12540" s="0" t="n">
        <v>42357</v>
      </c>
    </row>
    <row r="12541" customFormat="false" ht="15" hidden="false" customHeight="false" outlineLevel="0" collapsed="false">
      <c r="A12541" s="0" t="n">
        <v>202506</v>
      </c>
      <c r="B12541" s="0" t="n">
        <v>202507</v>
      </c>
      <c r="C12541" s="37" t="s">
        <v>106</v>
      </c>
      <c r="D12541" s="37" t="s">
        <v>107</v>
      </c>
      <c r="E12541" s="0" t="n">
        <v>2</v>
      </c>
      <c r="F12541" s="38" t="s">
        <v>71</v>
      </c>
      <c r="G12541" s="37" t="s">
        <v>108</v>
      </c>
      <c r="H12541" s="0" t="n">
        <v>1088639</v>
      </c>
      <c r="I12541" s="0" t="n">
        <v>254929</v>
      </c>
      <c r="J12541" s="0" t="n">
        <v>21529</v>
      </c>
    </row>
    <row r="12542" customFormat="false" ht="15" hidden="false" customHeight="false" outlineLevel="0" collapsed="false">
      <c r="A12542" s="0" t="n">
        <v>202506</v>
      </c>
      <c r="B12542" s="0" t="n">
        <v>202507</v>
      </c>
      <c r="C12542" s="37" t="s">
        <v>109</v>
      </c>
      <c r="D12542" s="37" t="s">
        <v>110</v>
      </c>
      <c r="E12542" s="0" t="n">
        <v>2</v>
      </c>
      <c r="F12542" s="38" t="s">
        <v>71</v>
      </c>
      <c r="G12542" s="37" t="s">
        <v>111</v>
      </c>
      <c r="H12542" s="0" t="n">
        <v>464861</v>
      </c>
      <c r="I12542" s="0" t="n">
        <v>262709</v>
      </c>
      <c r="J12542" s="0" t="n">
        <v>18482</v>
      </c>
    </row>
    <row r="12543" customFormat="false" ht="15" hidden="false" customHeight="false" outlineLevel="0" collapsed="false">
      <c r="A12543" s="0" t="n">
        <v>202506</v>
      </c>
      <c r="B12543" s="0" t="n">
        <v>202507</v>
      </c>
      <c r="C12543" s="37" t="s">
        <v>112</v>
      </c>
      <c r="D12543" s="37" t="s">
        <v>113</v>
      </c>
      <c r="E12543" s="0" t="n">
        <v>2</v>
      </c>
      <c r="F12543" s="38" t="s">
        <v>71</v>
      </c>
      <c r="G12543" s="37" t="s">
        <v>114</v>
      </c>
      <c r="H12543" s="0" t="n">
        <v>2796004</v>
      </c>
      <c r="I12543" s="0" t="n">
        <v>1672849</v>
      </c>
      <c r="J12543" s="0" t="n">
        <v>74882</v>
      </c>
    </row>
    <row r="12544" customFormat="false" ht="15" hidden="false" customHeight="false" outlineLevel="0" collapsed="false">
      <c r="A12544" s="0" t="n">
        <v>202506</v>
      </c>
      <c r="B12544" s="0" t="n">
        <v>202507</v>
      </c>
      <c r="C12544" s="37" t="s">
        <v>115</v>
      </c>
      <c r="D12544" s="37" t="s">
        <v>116</v>
      </c>
      <c r="E12544" s="0" t="n">
        <v>2</v>
      </c>
      <c r="F12544" s="38" t="s">
        <v>71</v>
      </c>
      <c r="G12544" s="37" t="s">
        <v>117</v>
      </c>
      <c r="H12544" s="0" t="n">
        <v>327676</v>
      </c>
      <c r="I12544" s="0" t="n">
        <v>543351</v>
      </c>
      <c r="J12544" s="0" t="n">
        <v>101045</v>
      </c>
    </row>
    <row r="12545" customFormat="false" ht="15" hidden="false" customHeight="false" outlineLevel="0" collapsed="false">
      <c r="A12545" s="0" t="n">
        <v>202506</v>
      </c>
      <c r="B12545" s="0" t="n">
        <v>202507</v>
      </c>
      <c r="C12545" s="37" t="s">
        <v>109</v>
      </c>
      <c r="D12545" s="37" t="s">
        <v>118</v>
      </c>
      <c r="E12545" s="0" t="n">
        <v>2</v>
      </c>
      <c r="F12545" s="38" t="s">
        <v>71</v>
      </c>
      <c r="G12545" s="37" t="s">
        <v>119</v>
      </c>
      <c r="H12545" s="0" t="n">
        <v>1488280</v>
      </c>
      <c r="I12545" s="0" t="n">
        <v>358323</v>
      </c>
      <c r="J12545" s="0" t="n">
        <v>36393</v>
      </c>
    </row>
    <row r="12546" customFormat="false" ht="15" hidden="false" customHeight="false" outlineLevel="0" collapsed="false">
      <c r="A12546" s="0" t="n">
        <v>202506</v>
      </c>
      <c r="B12546" s="0" t="n">
        <v>202507</v>
      </c>
      <c r="C12546" s="37" t="s">
        <v>109</v>
      </c>
      <c r="D12546" s="37" t="s">
        <v>120</v>
      </c>
      <c r="E12546" s="0" t="n">
        <v>2</v>
      </c>
      <c r="F12546" s="38" t="s">
        <v>71</v>
      </c>
      <c r="G12546" s="37" t="s">
        <v>121</v>
      </c>
      <c r="H12546" s="0" t="n">
        <v>271568</v>
      </c>
      <c r="I12546" s="0" t="n">
        <v>148412</v>
      </c>
      <c r="J12546" s="0" t="n">
        <v>12800</v>
      </c>
    </row>
    <row r="12547" customFormat="false" ht="15" hidden="false" customHeight="false" outlineLevel="0" collapsed="false">
      <c r="A12547" s="0" t="n">
        <v>202506</v>
      </c>
      <c r="B12547" s="0" t="n">
        <v>202507</v>
      </c>
      <c r="C12547" s="37" t="s">
        <v>95</v>
      </c>
      <c r="D12547" s="37" t="s">
        <v>122</v>
      </c>
      <c r="E12547" s="0" t="n">
        <v>2</v>
      </c>
      <c r="F12547" s="38" t="s">
        <v>71</v>
      </c>
      <c r="G12547" s="37" t="s">
        <v>123</v>
      </c>
      <c r="H12547" s="0" t="n">
        <v>576504</v>
      </c>
      <c r="I12547" s="0" t="n">
        <v>257193</v>
      </c>
      <c r="J12547" s="0" t="n">
        <v>-7800</v>
      </c>
    </row>
    <row r="12548" customFormat="false" ht="15" hidden="false" customHeight="false" outlineLevel="0" collapsed="false">
      <c r="A12548" s="0" t="n">
        <v>202506</v>
      </c>
      <c r="B12548" s="0" t="n">
        <v>202507</v>
      </c>
      <c r="C12548" s="37" t="s">
        <v>124</v>
      </c>
      <c r="D12548" s="37" t="s">
        <v>125</v>
      </c>
      <c r="E12548" s="0" t="n">
        <v>2</v>
      </c>
      <c r="F12548" s="38" t="s">
        <v>71</v>
      </c>
      <c r="G12548" s="37" t="s">
        <v>126</v>
      </c>
      <c r="H12548" s="0" t="n">
        <v>168720</v>
      </c>
      <c r="I12548" s="0" t="n">
        <v>82135</v>
      </c>
      <c r="J12548" s="0" t="n">
        <v>11508</v>
      </c>
    </row>
    <row r="12549" customFormat="false" ht="15" hidden="false" customHeight="false" outlineLevel="0" collapsed="false">
      <c r="A12549" s="0" t="n">
        <v>202506</v>
      </c>
      <c r="B12549" s="0" t="n">
        <v>202507</v>
      </c>
      <c r="C12549" s="37" t="s">
        <v>95</v>
      </c>
      <c r="D12549" s="37" t="s">
        <v>127</v>
      </c>
      <c r="E12549" s="0" t="n">
        <v>2</v>
      </c>
      <c r="F12549" s="38" t="s">
        <v>71</v>
      </c>
      <c r="G12549" s="37" t="s">
        <v>128</v>
      </c>
      <c r="H12549" s="0" t="n">
        <v>901953</v>
      </c>
      <c r="I12549" s="0" t="n">
        <v>384156</v>
      </c>
      <c r="J12549" s="0" t="n">
        <v>24971</v>
      </c>
    </row>
    <row r="12550" customFormat="false" ht="15" hidden="false" customHeight="false" outlineLevel="0" collapsed="false">
      <c r="A12550" s="0" t="n">
        <v>202506</v>
      </c>
      <c r="B12550" s="0" t="n">
        <v>202507</v>
      </c>
      <c r="C12550" s="37" t="s">
        <v>124</v>
      </c>
      <c r="D12550" s="37" t="s">
        <v>122</v>
      </c>
      <c r="E12550" s="0" t="n">
        <v>2</v>
      </c>
      <c r="F12550" s="38" t="s">
        <v>71</v>
      </c>
      <c r="G12550" s="37" t="s">
        <v>129</v>
      </c>
      <c r="H12550" s="0" t="n">
        <v>3642396</v>
      </c>
      <c r="I12550" s="0" t="n">
        <v>1508499</v>
      </c>
      <c r="J12550" s="0" t="n">
        <v>180563</v>
      </c>
    </row>
    <row r="12551" customFormat="false" ht="15" hidden="false" customHeight="false" outlineLevel="0" collapsed="false">
      <c r="A12551" s="0" t="n">
        <v>202506</v>
      </c>
      <c r="B12551" s="0" t="n">
        <v>202507</v>
      </c>
      <c r="C12551" s="37" t="s">
        <v>106</v>
      </c>
      <c r="D12551" s="37" t="s">
        <v>130</v>
      </c>
      <c r="E12551" s="0" t="n">
        <v>2</v>
      </c>
      <c r="F12551" s="38" t="s">
        <v>71</v>
      </c>
      <c r="G12551" s="37" t="s">
        <v>131</v>
      </c>
      <c r="H12551" s="0" t="n">
        <v>504356</v>
      </c>
      <c r="I12551" s="0" t="n">
        <v>192671</v>
      </c>
      <c r="J12551" s="0" t="n">
        <v>34663</v>
      </c>
    </row>
    <row r="12552" customFormat="false" ht="15" hidden="false" customHeight="false" outlineLevel="0" collapsed="false">
      <c r="A12552" s="0" t="n">
        <v>202506</v>
      </c>
      <c r="B12552" s="0" t="n">
        <v>202507</v>
      </c>
      <c r="C12552" s="37" t="s">
        <v>95</v>
      </c>
      <c r="D12552" s="37" t="s">
        <v>132</v>
      </c>
      <c r="E12552" s="0" t="n">
        <v>2</v>
      </c>
      <c r="F12552" s="38" t="s">
        <v>71</v>
      </c>
      <c r="G12552" s="37" t="s">
        <v>133</v>
      </c>
      <c r="H12552" s="0" t="n">
        <v>421126</v>
      </c>
      <c r="I12552" s="0" t="n">
        <v>173615</v>
      </c>
      <c r="J12552" s="0" t="n">
        <v>-14495</v>
      </c>
    </row>
    <row r="12553" customFormat="false" ht="15" hidden="false" customHeight="false" outlineLevel="0" collapsed="false">
      <c r="A12553" s="0" t="n">
        <v>202506</v>
      </c>
      <c r="B12553" s="0" t="n">
        <v>202507</v>
      </c>
      <c r="C12553" s="37" t="s">
        <v>112</v>
      </c>
      <c r="D12553" s="37" t="s">
        <v>134</v>
      </c>
      <c r="E12553" s="0" t="n">
        <v>2</v>
      </c>
      <c r="F12553" s="38" t="s">
        <v>71</v>
      </c>
      <c r="G12553" s="37" t="s">
        <v>135</v>
      </c>
      <c r="H12553" s="0" t="n">
        <v>197350</v>
      </c>
      <c r="I12553" s="0" t="n">
        <v>171820</v>
      </c>
      <c r="J12553" s="0" t="n">
        <v>8666</v>
      </c>
    </row>
    <row r="12554" customFormat="false" ht="15" hidden="false" customHeight="false" outlineLevel="0" collapsed="false">
      <c r="A12554" s="0" t="n">
        <v>202506</v>
      </c>
      <c r="B12554" s="0" t="n">
        <v>202507</v>
      </c>
      <c r="C12554" s="37" t="s">
        <v>136</v>
      </c>
      <c r="D12554" s="37" t="s">
        <v>137</v>
      </c>
      <c r="E12554" s="0" t="n">
        <v>2</v>
      </c>
      <c r="F12554" s="38" t="s">
        <v>71</v>
      </c>
      <c r="G12554" s="37" t="s">
        <v>138</v>
      </c>
      <c r="H12554" s="0" t="n">
        <v>497855</v>
      </c>
      <c r="I12554" s="0" t="n">
        <v>108853</v>
      </c>
      <c r="J12554" s="0" t="n">
        <v>3912</v>
      </c>
    </row>
    <row r="12555" customFormat="false" ht="15" hidden="false" customHeight="false" outlineLevel="0" collapsed="false">
      <c r="A12555" s="0" t="n">
        <v>202506</v>
      </c>
      <c r="B12555" s="0" t="n">
        <v>202507</v>
      </c>
      <c r="C12555" s="37" t="s">
        <v>115</v>
      </c>
      <c r="D12555" s="37" t="s">
        <v>139</v>
      </c>
      <c r="E12555" s="0" t="n">
        <v>2</v>
      </c>
      <c r="F12555" s="38" t="s">
        <v>71</v>
      </c>
      <c r="G12555" s="37" t="s">
        <v>140</v>
      </c>
      <c r="H12555" s="0" t="n">
        <v>78278</v>
      </c>
      <c r="I12555" s="0" t="n">
        <v>47686</v>
      </c>
      <c r="J12555" s="0" t="n">
        <v>1293</v>
      </c>
    </row>
    <row r="12556" customFormat="false" ht="15" hidden="false" customHeight="false" outlineLevel="0" collapsed="false">
      <c r="A12556" s="0" t="n">
        <v>202506</v>
      </c>
      <c r="B12556" s="0" t="n">
        <v>202507</v>
      </c>
      <c r="C12556" s="37" t="s">
        <v>109</v>
      </c>
      <c r="D12556" s="37" t="s">
        <v>141</v>
      </c>
      <c r="E12556" s="0" t="n">
        <v>2</v>
      </c>
      <c r="F12556" s="38" t="s">
        <v>71</v>
      </c>
      <c r="G12556" s="37" t="s">
        <v>142</v>
      </c>
      <c r="H12556" s="0" t="n">
        <v>171473</v>
      </c>
      <c r="I12556" s="0" t="n">
        <v>86180</v>
      </c>
      <c r="J12556" s="0" t="n">
        <v>-2731</v>
      </c>
    </row>
    <row r="12557" customFormat="false" ht="15" hidden="false" customHeight="false" outlineLevel="0" collapsed="false">
      <c r="A12557" s="0" t="n">
        <v>202506</v>
      </c>
      <c r="B12557" s="0" t="n">
        <v>202507</v>
      </c>
      <c r="C12557" s="37" t="s">
        <v>136</v>
      </c>
      <c r="D12557" s="37" t="s">
        <v>143</v>
      </c>
      <c r="E12557" s="0" t="n">
        <v>2</v>
      </c>
      <c r="F12557" s="38" t="s">
        <v>71</v>
      </c>
      <c r="G12557" s="37" t="s">
        <v>144</v>
      </c>
      <c r="H12557" s="0" t="n">
        <v>993600</v>
      </c>
      <c r="I12557" s="0" t="n">
        <v>912959</v>
      </c>
      <c r="J12557" s="0" t="n">
        <v>6617</v>
      </c>
    </row>
    <row r="12558" customFormat="false" ht="15" hidden="false" customHeight="false" outlineLevel="0" collapsed="false">
      <c r="A12558" s="0" t="n">
        <v>202506</v>
      </c>
      <c r="B12558" s="0" t="n">
        <v>202507</v>
      </c>
      <c r="C12558" s="37" t="s">
        <v>101</v>
      </c>
      <c r="D12558" s="37" t="s">
        <v>145</v>
      </c>
      <c r="E12558" s="0" t="n">
        <v>2</v>
      </c>
      <c r="F12558" s="38" t="s">
        <v>71</v>
      </c>
      <c r="G12558" s="37" t="s">
        <v>146</v>
      </c>
      <c r="H12558" s="0" t="n">
        <v>3116721</v>
      </c>
      <c r="I12558" s="0" t="n">
        <v>2881589</v>
      </c>
      <c r="J12558" s="0" t="n">
        <v>-86001</v>
      </c>
    </row>
    <row r="12559" customFormat="false" ht="15" hidden="false" customHeight="false" outlineLevel="0" collapsed="false">
      <c r="A12559" s="0" t="n">
        <v>202506</v>
      </c>
      <c r="B12559" s="0" t="n">
        <v>202507</v>
      </c>
      <c r="C12559" s="37" t="s">
        <v>106</v>
      </c>
      <c r="D12559" s="37" t="s">
        <v>147</v>
      </c>
      <c r="E12559" s="0" t="n">
        <v>2</v>
      </c>
      <c r="F12559" s="38" t="s">
        <v>71</v>
      </c>
      <c r="G12559" s="37" t="s">
        <v>148</v>
      </c>
      <c r="H12559" s="0" t="n">
        <v>10821359</v>
      </c>
      <c r="I12559" s="0" t="n">
        <v>2963278</v>
      </c>
      <c r="J12559" s="0" t="n">
        <v>481507</v>
      </c>
    </row>
    <row r="12560" customFormat="false" ht="15" hidden="false" customHeight="false" outlineLevel="0" collapsed="false">
      <c r="A12560" s="0" t="n">
        <v>202506</v>
      </c>
      <c r="B12560" s="0" t="n">
        <v>202507</v>
      </c>
      <c r="C12560" s="37" t="s">
        <v>149</v>
      </c>
      <c r="D12560" s="37" t="s">
        <v>150</v>
      </c>
      <c r="E12560" s="0" t="n">
        <v>2</v>
      </c>
      <c r="F12560" s="38" t="s">
        <v>71</v>
      </c>
      <c r="G12560" s="37" t="s">
        <v>151</v>
      </c>
      <c r="H12560" s="0" t="n">
        <v>211777</v>
      </c>
      <c r="I12560" s="0" t="n">
        <v>166999</v>
      </c>
      <c r="J12560" s="0" t="n">
        <v>19663</v>
      </c>
    </row>
    <row r="12561" customFormat="false" ht="15" hidden="false" customHeight="false" outlineLevel="0" collapsed="false">
      <c r="A12561" s="0" t="n">
        <v>202506</v>
      </c>
      <c r="B12561" s="0" t="n">
        <v>202507</v>
      </c>
      <c r="C12561" s="37" t="s">
        <v>152</v>
      </c>
      <c r="D12561" s="37" t="s">
        <v>153</v>
      </c>
      <c r="E12561" s="0" t="n">
        <v>2</v>
      </c>
      <c r="F12561" s="38" t="s">
        <v>71</v>
      </c>
      <c r="G12561" s="37" t="s">
        <v>154</v>
      </c>
      <c r="H12561" s="0" t="n">
        <v>3204029</v>
      </c>
      <c r="I12561" s="0" t="n">
        <v>998139</v>
      </c>
      <c r="J12561" s="0" t="n">
        <v>110602</v>
      </c>
    </row>
    <row r="12562" customFormat="false" ht="15" hidden="false" customHeight="false" outlineLevel="0" collapsed="false">
      <c r="A12562" s="0" t="n">
        <v>202506</v>
      </c>
      <c r="B12562" s="0" t="n">
        <v>202507</v>
      </c>
      <c r="C12562" s="37" t="s">
        <v>101</v>
      </c>
      <c r="D12562" s="37" t="s">
        <v>155</v>
      </c>
      <c r="E12562" s="0" t="n">
        <v>2</v>
      </c>
      <c r="F12562" s="38" t="s">
        <v>71</v>
      </c>
      <c r="G12562" s="37" t="s">
        <v>156</v>
      </c>
      <c r="H12562" s="0" t="n">
        <v>843072</v>
      </c>
      <c r="I12562" s="0" t="n">
        <v>339905</v>
      </c>
      <c r="J12562" s="0" t="n">
        <v>-38306</v>
      </c>
    </row>
    <row r="12563" customFormat="false" ht="15" hidden="false" customHeight="false" outlineLevel="0" collapsed="false">
      <c r="A12563" s="0" t="n">
        <v>202506</v>
      </c>
      <c r="B12563" s="0" t="n">
        <v>202507</v>
      </c>
      <c r="C12563" s="37" t="s">
        <v>106</v>
      </c>
      <c r="D12563" s="37" t="s">
        <v>116</v>
      </c>
      <c r="E12563" s="0" t="n">
        <v>2</v>
      </c>
      <c r="F12563" s="38" t="s">
        <v>71</v>
      </c>
      <c r="G12563" s="37" t="s">
        <v>157</v>
      </c>
      <c r="H12563" s="0" t="n">
        <v>359777</v>
      </c>
      <c r="I12563" s="0" t="n">
        <v>156441</v>
      </c>
      <c r="J12563" s="0" t="n">
        <v>43003</v>
      </c>
    </row>
    <row r="12564" customFormat="false" ht="15" hidden="false" customHeight="false" outlineLevel="0" collapsed="false">
      <c r="A12564" s="0" t="n">
        <v>202506</v>
      </c>
      <c r="B12564" s="0" t="n">
        <v>202507</v>
      </c>
      <c r="C12564" s="37" t="s">
        <v>158</v>
      </c>
      <c r="D12564" s="37" t="s">
        <v>159</v>
      </c>
      <c r="E12564" s="0" t="n">
        <v>2</v>
      </c>
      <c r="F12564" s="38" t="s">
        <v>71</v>
      </c>
      <c r="G12564" s="37" t="s">
        <v>160</v>
      </c>
      <c r="H12564" s="0" t="n">
        <v>1002857</v>
      </c>
      <c r="I12564" s="0" t="n">
        <v>461815</v>
      </c>
      <c r="J12564" s="0" t="n">
        <v>18079</v>
      </c>
    </row>
    <row r="12565" customFormat="false" ht="15" hidden="false" customHeight="false" outlineLevel="0" collapsed="false">
      <c r="A12565" s="0" t="n">
        <v>202506</v>
      </c>
      <c r="B12565" s="0" t="n">
        <v>202507</v>
      </c>
      <c r="C12565" s="37" t="s">
        <v>95</v>
      </c>
      <c r="D12565" s="37" t="s">
        <v>161</v>
      </c>
      <c r="E12565" s="0" t="n">
        <v>2</v>
      </c>
      <c r="F12565" s="38" t="s">
        <v>71</v>
      </c>
      <c r="G12565" s="37" t="s">
        <v>162</v>
      </c>
      <c r="H12565" s="0" t="n">
        <v>352258</v>
      </c>
      <c r="I12565" s="0" t="n">
        <v>137295</v>
      </c>
      <c r="J12565" s="0" t="n">
        <v>34937</v>
      </c>
    </row>
    <row r="12566" customFormat="false" ht="15" hidden="false" customHeight="false" outlineLevel="0" collapsed="false">
      <c r="A12566" s="0" t="n">
        <v>202506</v>
      </c>
      <c r="B12566" s="0" t="n">
        <v>202507</v>
      </c>
      <c r="C12566" s="37" t="s">
        <v>112</v>
      </c>
      <c r="D12566" s="37" t="s">
        <v>163</v>
      </c>
      <c r="E12566" s="0" t="n">
        <v>2</v>
      </c>
      <c r="F12566" s="38" t="s">
        <v>71</v>
      </c>
      <c r="G12566" s="37" t="s">
        <v>164</v>
      </c>
      <c r="H12566" s="0" t="n">
        <v>624496</v>
      </c>
      <c r="I12566" s="0" t="n">
        <v>530507</v>
      </c>
      <c r="J12566" s="0" t="n">
        <v>82183</v>
      </c>
    </row>
    <row r="12567" customFormat="false" ht="15" hidden="false" customHeight="false" outlineLevel="0" collapsed="false">
      <c r="A12567" s="0" t="n">
        <v>202506</v>
      </c>
      <c r="B12567" s="0" t="n">
        <v>202507</v>
      </c>
      <c r="C12567" s="37" t="s">
        <v>101</v>
      </c>
      <c r="D12567" s="37" t="s">
        <v>165</v>
      </c>
      <c r="E12567" s="0" t="n">
        <v>2</v>
      </c>
      <c r="F12567" s="38" t="s">
        <v>71</v>
      </c>
      <c r="G12567" s="37" t="s">
        <v>166</v>
      </c>
      <c r="H12567" s="0" t="n">
        <v>394739</v>
      </c>
      <c r="I12567" s="0" t="n">
        <v>395940</v>
      </c>
      <c r="J12567" s="0" t="n">
        <v>22503</v>
      </c>
    </row>
    <row r="12568" customFormat="false" ht="15" hidden="false" customHeight="false" outlineLevel="0" collapsed="false">
      <c r="A12568" s="0" t="n">
        <v>202506</v>
      </c>
      <c r="B12568" s="0" t="n">
        <v>202507</v>
      </c>
      <c r="C12568" s="37" t="s">
        <v>124</v>
      </c>
      <c r="D12568" s="37" t="s">
        <v>167</v>
      </c>
      <c r="E12568" s="0" t="n">
        <v>2</v>
      </c>
      <c r="F12568" s="38" t="s">
        <v>71</v>
      </c>
      <c r="G12568" s="37" t="s">
        <v>168</v>
      </c>
      <c r="H12568" s="0" t="n">
        <v>111140</v>
      </c>
      <c r="I12568" s="0" t="n">
        <v>26367</v>
      </c>
      <c r="J12568" s="0" t="n">
        <v>7497</v>
      </c>
    </row>
    <row r="12569" customFormat="false" ht="15" hidden="false" customHeight="false" outlineLevel="0" collapsed="false">
      <c r="A12569" s="0" t="n">
        <v>202506</v>
      </c>
      <c r="B12569" s="0" t="n">
        <v>202507</v>
      </c>
      <c r="C12569" s="37" t="s">
        <v>152</v>
      </c>
      <c r="D12569" s="37" t="s">
        <v>122</v>
      </c>
      <c r="E12569" s="0" t="n">
        <v>2</v>
      </c>
      <c r="F12569" s="38" t="s">
        <v>71</v>
      </c>
      <c r="G12569" s="37" t="s">
        <v>169</v>
      </c>
      <c r="H12569" s="0" t="n">
        <v>113931</v>
      </c>
      <c r="I12569" s="0" t="n">
        <v>52993</v>
      </c>
      <c r="J12569" s="0" t="n">
        <v>7246</v>
      </c>
    </row>
    <row r="12570" customFormat="false" ht="15" hidden="false" customHeight="false" outlineLevel="0" collapsed="false">
      <c r="A12570" s="0" t="n">
        <v>202506</v>
      </c>
      <c r="B12570" s="0" t="n">
        <v>202507</v>
      </c>
      <c r="C12570" s="37" t="s">
        <v>98</v>
      </c>
      <c r="D12570" s="37" t="s">
        <v>170</v>
      </c>
      <c r="E12570" s="0" t="n">
        <v>2</v>
      </c>
      <c r="F12570" s="38" t="s">
        <v>71</v>
      </c>
      <c r="G12570" s="37" t="s">
        <v>171</v>
      </c>
      <c r="H12570" s="0" t="n">
        <v>992316</v>
      </c>
      <c r="I12570" s="0" t="n">
        <v>394794</v>
      </c>
      <c r="J12570" s="0" t="n">
        <v>22569</v>
      </c>
    </row>
    <row r="12571" customFormat="false" ht="15" hidden="false" customHeight="false" outlineLevel="0" collapsed="false">
      <c r="A12571" s="0" t="n">
        <v>202506</v>
      </c>
      <c r="B12571" s="0" t="n">
        <v>202507</v>
      </c>
      <c r="C12571" s="37" t="s">
        <v>98</v>
      </c>
      <c r="D12571" s="37" t="s">
        <v>172</v>
      </c>
      <c r="E12571" s="0" t="n">
        <v>2</v>
      </c>
      <c r="F12571" s="38" t="s">
        <v>71</v>
      </c>
      <c r="G12571" s="37" t="s">
        <v>173</v>
      </c>
      <c r="H12571" s="0" t="n">
        <v>356080</v>
      </c>
      <c r="I12571" s="0" t="n">
        <v>98245</v>
      </c>
      <c r="J12571" s="0" t="n">
        <v>4017</v>
      </c>
    </row>
    <row r="12572" customFormat="false" ht="15" hidden="false" customHeight="false" outlineLevel="0" collapsed="false">
      <c r="A12572" s="0" t="n">
        <v>202506</v>
      </c>
      <c r="B12572" s="0" t="n">
        <v>202507</v>
      </c>
      <c r="C12572" s="37" t="s">
        <v>158</v>
      </c>
      <c r="D12572" s="37" t="s">
        <v>174</v>
      </c>
      <c r="E12572" s="0" t="n">
        <v>2</v>
      </c>
      <c r="F12572" s="38" t="s">
        <v>71</v>
      </c>
      <c r="G12572" s="37" t="s">
        <v>175</v>
      </c>
      <c r="H12572" s="0" t="n">
        <v>396037</v>
      </c>
      <c r="I12572" s="0" t="n">
        <v>313452</v>
      </c>
      <c r="J12572" s="0" t="n">
        <v>57423</v>
      </c>
    </row>
    <row r="12573" customFormat="false" ht="15" hidden="false" customHeight="false" outlineLevel="0" collapsed="false">
      <c r="A12573" s="0" t="n">
        <v>202506</v>
      </c>
      <c r="B12573" s="0" t="n">
        <v>202507</v>
      </c>
      <c r="C12573" s="37" t="s">
        <v>149</v>
      </c>
      <c r="D12573" s="37" t="s">
        <v>176</v>
      </c>
      <c r="E12573" s="0" t="n">
        <v>2</v>
      </c>
      <c r="F12573" s="38" t="s">
        <v>71</v>
      </c>
      <c r="G12573" s="37" t="s">
        <v>177</v>
      </c>
      <c r="H12573" s="0" t="n">
        <v>651303</v>
      </c>
      <c r="I12573" s="0" t="n">
        <v>81631</v>
      </c>
      <c r="J12573" s="0" t="n">
        <v>2151</v>
      </c>
    </row>
    <row r="12574" customFormat="false" ht="15" hidden="false" customHeight="false" outlineLevel="0" collapsed="false">
      <c r="A12574" s="0" t="n">
        <v>202506</v>
      </c>
      <c r="B12574" s="0" t="n">
        <v>202507</v>
      </c>
      <c r="C12574" s="37" t="s">
        <v>178</v>
      </c>
      <c r="D12574" s="37" t="s">
        <v>179</v>
      </c>
      <c r="E12574" s="0" t="n">
        <v>2</v>
      </c>
      <c r="F12574" s="38" t="s">
        <v>71</v>
      </c>
      <c r="G12574" s="37" t="s">
        <v>180</v>
      </c>
      <c r="H12574" s="0" t="n">
        <v>1215409</v>
      </c>
      <c r="I12574" s="0" t="n">
        <v>744566</v>
      </c>
      <c r="J12574" s="0" t="n">
        <v>31379</v>
      </c>
    </row>
    <row r="12575" customFormat="false" ht="15" hidden="false" customHeight="false" outlineLevel="0" collapsed="false">
      <c r="A12575" s="0" t="n">
        <v>202506</v>
      </c>
      <c r="B12575" s="0" t="n">
        <v>202507</v>
      </c>
      <c r="C12575" s="37" t="s">
        <v>149</v>
      </c>
      <c r="D12575" s="37" t="s">
        <v>181</v>
      </c>
      <c r="E12575" s="0" t="n">
        <v>2</v>
      </c>
      <c r="F12575" s="38" t="s">
        <v>71</v>
      </c>
      <c r="G12575" s="37" t="s">
        <v>182</v>
      </c>
      <c r="H12575" s="0" t="n">
        <v>644417</v>
      </c>
      <c r="I12575" s="0" t="n">
        <v>315975</v>
      </c>
      <c r="J12575" s="0" t="n">
        <v>6416</v>
      </c>
    </row>
    <row r="12576" customFormat="false" ht="15" hidden="false" customHeight="false" outlineLevel="0" collapsed="false">
      <c r="A12576" s="0" t="n">
        <v>202506</v>
      </c>
      <c r="B12576" s="0" t="n">
        <v>202507</v>
      </c>
      <c r="C12576" s="37" t="s">
        <v>115</v>
      </c>
      <c r="D12576" s="37" t="s">
        <v>104</v>
      </c>
      <c r="E12576" s="0" t="n">
        <v>2</v>
      </c>
      <c r="F12576" s="38" t="s">
        <v>71</v>
      </c>
      <c r="G12576" s="37" t="s">
        <v>183</v>
      </c>
      <c r="H12576" s="0" t="n">
        <v>169879</v>
      </c>
      <c r="I12576" s="0" t="n">
        <v>78820</v>
      </c>
      <c r="J12576" s="0" t="n">
        <v>350</v>
      </c>
    </row>
    <row r="12577" customFormat="false" ht="15" hidden="false" customHeight="false" outlineLevel="0" collapsed="false">
      <c r="A12577" s="0" t="n">
        <v>202506</v>
      </c>
      <c r="B12577" s="0" t="n">
        <v>202507</v>
      </c>
      <c r="C12577" s="37" t="s">
        <v>184</v>
      </c>
      <c r="D12577" s="37" t="s">
        <v>185</v>
      </c>
      <c r="E12577" s="0" t="n">
        <v>2</v>
      </c>
      <c r="F12577" s="38" t="s">
        <v>71</v>
      </c>
      <c r="G12577" s="37" t="s">
        <v>186</v>
      </c>
      <c r="H12577" s="0" t="n">
        <v>2270572</v>
      </c>
      <c r="I12577" s="0" t="n">
        <v>478475</v>
      </c>
      <c r="J12577" s="0" t="n">
        <v>5050</v>
      </c>
    </row>
    <row r="12578" customFormat="false" ht="15" hidden="false" customHeight="false" outlineLevel="0" collapsed="false">
      <c r="A12578" s="0" t="n">
        <v>202506</v>
      </c>
      <c r="B12578" s="0" t="n">
        <v>202507</v>
      </c>
      <c r="C12578" s="37" t="s">
        <v>109</v>
      </c>
      <c r="D12578" s="37" t="s">
        <v>187</v>
      </c>
      <c r="E12578" s="0" t="n">
        <v>2</v>
      </c>
      <c r="F12578" s="38" t="s">
        <v>71</v>
      </c>
      <c r="G12578" s="37" t="s">
        <v>188</v>
      </c>
      <c r="H12578" s="0" t="n">
        <v>5410605</v>
      </c>
      <c r="I12578" s="0" t="n">
        <v>4639380</v>
      </c>
      <c r="J12578" s="0" t="n">
        <v>1193461</v>
      </c>
    </row>
    <row r="12579" customFormat="false" ht="15" hidden="false" customHeight="false" outlineLevel="0" collapsed="false">
      <c r="A12579" s="0" t="n">
        <v>202506</v>
      </c>
      <c r="B12579" s="0" t="n">
        <v>202507</v>
      </c>
      <c r="C12579" s="37" t="s">
        <v>178</v>
      </c>
      <c r="D12579" s="37" t="s">
        <v>189</v>
      </c>
      <c r="E12579" s="0" t="n">
        <v>2</v>
      </c>
      <c r="F12579" s="38" t="s">
        <v>71</v>
      </c>
      <c r="G12579" s="37" t="s">
        <v>190</v>
      </c>
      <c r="H12579" s="0" t="n">
        <v>818921</v>
      </c>
      <c r="I12579" s="0" t="n">
        <v>196245</v>
      </c>
      <c r="J12579" s="0" t="n">
        <v>35473</v>
      </c>
    </row>
    <row r="12580" customFormat="false" ht="15" hidden="false" customHeight="false" outlineLevel="0" collapsed="false">
      <c r="A12580" s="0" t="n">
        <v>202506</v>
      </c>
      <c r="B12580" s="0" t="n">
        <v>202507</v>
      </c>
      <c r="C12580" s="37" t="s">
        <v>152</v>
      </c>
      <c r="D12580" s="37" t="s">
        <v>191</v>
      </c>
      <c r="E12580" s="0" t="n">
        <v>2</v>
      </c>
      <c r="F12580" s="38" t="s">
        <v>71</v>
      </c>
      <c r="G12580" s="37" t="s">
        <v>192</v>
      </c>
      <c r="H12580" s="0" t="n">
        <v>1945099</v>
      </c>
      <c r="I12580" s="0" t="n">
        <v>1716279</v>
      </c>
      <c r="J12580" s="0" t="n">
        <v>177691</v>
      </c>
    </row>
    <row r="12581" customFormat="false" ht="15" hidden="false" customHeight="false" outlineLevel="0" collapsed="false">
      <c r="A12581" s="0" t="n">
        <v>202506</v>
      </c>
      <c r="B12581" s="0" t="n">
        <v>202507</v>
      </c>
      <c r="C12581" s="37" t="s">
        <v>184</v>
      </c>
      <c r="D12581" s="37" t="s">
        <v>193</v>
      </c>
      <c r="E12581" s="0" t="n">
        <v>2</v>
      </c>
      <c r="F12581" s="38" t="s">
        <v>71</v>
      </c>
      <c r="G12581" s="37" t="s">
        <v>194</v>
      </c>
      <c r="H12581" s="0" t="n">
        <v>3091817</v>
      </c>
      <c r="I12581" s="0" t="n">
        <v>1876974</v>
      </c>
      <c r="J12581" s="0" t="n">
        <v>47394</v>
      </c>
    </row>
    <row r="12582" customFormat="false" ht="15" hidden="false" customHeight="false" outlineLevel="0" collapsed="false">
      <c r="A12582" s="0" t="n">
        <v>202506</v>
      </c>
      <c r="B12582" s="0" t="n">
        <v>202507</v>
      </c>
      <c r="C12582" s="37" t="s">
        <v>115</v>
      </c>
      <c r="D12582" s="37" t="s">
        <v>96</v>
      </c>
      <c r="E12582" s="0" t="n">
        <v>2</v>
      </c>
      <c r="F12582" s="38" t="s">
        <v>71</v>
      </c>
      <c r="G12582" s="37" t="s">
        <v>195</v>
      </c>
      <c r="H12582" s="0" t="n">
        <v>2130276</v>
      </c>
      <c r="I12582" s="0" t="n">
        <v>3963568</v>
      </c>
      <c r="J12582" s="0" t="n">
        <v>98545</v>
      </c>
    </row>
    <row r="12583" customFormat="false" ht="15" hidden="false" customHeight="false" outlineLevel="0" collapsed="false">
      <c r="A12583" s="0" t="n">
        <v>202506</v>
      </c>
      <c r="B12583" s="0" t="n">
        <v>202507</v>
      </c>
      <c r="C12583" s="37" t="s">
        <v>136</v>
      </c>
      <c r="D12583" s="37" t="s">
        <v>120</v>
      </c>
      <c r="E12583" s="0" t="n">
        <v>2</v>
      </c>
      <c r="F12583" s="38" t="s">
        <v>71</v>
      </c>
      <c r="G12583" s="37" t="s">
        <v>196</v>
      </c>
      <c r="H12583" s="0" t="n">
        <v>1391271</v>
      </c>
      <c r="I12583" s="0" t="n">
        <v>832063</v>
      </c>
      <c r="J12583" s="0" t="n">
        <v>36060</v>
      </c>
    </row>
    <row r="12584" customFormat="false" ht="15" hidden="false" customHeight="false" outlineLevel="0" collapsed="false">
      <c r="A12584" s="0" t="n">
        <v>202506</v>
      </c>
      <c r="B12584" s="0" t="n">
        <v>202507</v>
      </c>
      <c r="C12584" s="37" t="s">
        <v>197</v>
      </c>
      <c r="D12584" s="37" t="s">
        <v>198</v>
      </c>
      <c r="E12584" s="0" t="n">
        <v>2</v>
      </c>
      <c r="F12584" s="38" t="s">
        <v>71</v>
      </c>
      <c r="G12584" s="37" t="s">
        <v>199</v>
      </c>
      <c r="H12584" s="0" t="n">
        <v>1555399</v>
      </c>
      <c r="I12584" s="0" t="n">
        <v>1053124</v>
      </c>
      <c r="J12584" s="0" t="n">
        <v>272649</v>
      </c>
    </row>
    <row r="12585" customFormat="false" ht="15" hidden="false" customHeight="false" outlineLevel="0" collapsed="false">
      <c r="A12585" s="0" t="n">
        <v>202506</v>
      </c>
      <c r="B12585" s="0" t="n">
        <v>202507</v>
      </c>
      <c r="C12585" s="37" t="s">
        <v>136</v>
      </c>
      <c r="D12585" s="37" t="s">
        <v>200</v>
      </c>
      <c r="E12585" s="0" t="n">
        <v>2</v>
      </c>
      <c r="F12585" s="38" t="s">
        <v>71</v>
      </c>
      <c r="G12585" s="37" t="s">
        <v>201</v>
      </c>
      <c r="H12585" s="0" t="n">
        <v>1057062</v>
      </c>
      <c r="I12585" s="0" t="n">
        <v>726521</v>
      </c>
      <c r="J12585" s="0" t="n">
        <v>79257</v>
      </c>
    </row>
    <row r="12586" customFormat="false" ht="15" hidden="false" customHeight="false" outlineLevel="0" collapsed="false">
      <c r="A12586" s="0" t="n">
        <v>202506</v>
      </c>
      <c r="B12586" s="0" t="n">
        <v>202507</v>
      </c>
      <c r="C12586" s="37" t="s">
        <v>136</v>
      </c>
      <c r="D12586" s="37" t="s">
        <v>127</v>
      </c>
      <c r="E12586" s="0" t="n">
        <v>2</v>
      </c>
      <c r="F12586" s="38" t="s">
        <v>71</v>
      </c>
      <c r="G12586" s="37" t="s">
        <v>202</v>
      </c>
      <c r="H12586" s="0" t="n">
        <v>168015</v>
      </c>
      <c r="I12586" s="0" t="n">
        <v>104809</v>
      </c>
      <c r="J12586" s="0" t="n">
        <v>16220</v>
      </c>
    </row>
    <row r="12587" customFormat="false" ht="15" hidden="false" customHeight="false" outlineLevel="0" collapsed="false">
      <c r="A12587" s="0" t="n">
        <v>202506</v>
      </c>
      <c r="B12587" s="0" t="n">
        <v>202507</v>
      </c>
      <c r="C12587" s="37" t="s">
        <v>106</v>
      </c>
      <c r="D12587" s="37" t="s">
        <v>203</v>
      </c>
      <c r="E12587" s="0" t="n">
        <v>2</v>
      </c>
      <c r="F12587" s="38" t="s">
        <v>71</v>
      </c>
      <c r="G12587" s="37" t="s">
        <v>204</v>
      </c>
      <c r="H12587" s="0" t="n">
        <v>764867</v>
      </c>
      <c r="I12587" s="0" t="n">
        <v>216454</v>
      </c>
      <c r="J12587" s="0" t="n">
        <v>21642</v>
      </c>
    </row>
    <row r="12588" customFormat="false" ht="15" hidden="false" customHeight="false" outlineLevel="0" collapsed="false">
      <c r="A12588" s="0" t="n">
        <v>202506</v>
      </c>
      <c r="B12588" s="0" t="n">
        <v>202507</v>
      </c>
      <c r="C12588" s="37" t="s">
        <v>95</v>
      </c>
      <c r="D12588" s="37" t="s">
        <v>187</v>
      </c>
      <c r="E12588" s="0" t="n">
        <v>2</v>
      </c>
      <c r="F12588" s="38" t="s">
        <v>71</v>
      </c>
      <c r="G12588" s="37" t="s">
        <v>205</v>
      </c>
      <c r="H12588" s="0" t="n">
        <v>130726</v>
      </c>
      <c r="I12588" s="0" t="n">
        <v>74626</v>
      </c>
      <c r="J12588" s="0" t="n">
        <v>-639</v>
      </c>
    </row>
    <row r="12589" customFormat="false" ht="15" hidden="false" customHeight="false" outlineLevel="0" collapsed="false">
      <c r="A12589" s="0" t="n">
        <v>202506</v>
      </c>
      <c r="B12589" s="0" t="n">
        <v>202507</v>
      </c>
      <c r="C12589" s="37" t="s">
        <v>101</v>
      </c>
      <c r="D12589" s="37" t="s">
        <v>206</v>
      </c>
      <c r="E12589" s="0" t="n">
        <v>2</v>
      </c>
      <c r="F12589" s="38" t="s">
        <v>71</v>
      </c>
      <c r="G12589" s="37" t="s">
        <v>207</v>
      </c>
      <c r="H12589" s="0" t="n">
        <v>161311</v>
      </c>
      <c r="I12589" s="0" t="n">
        <v>113526</v>
      </c>
      <c r="J12589" s="0" t="n">
        <v>10246</v>
      </c>
    </row>
    <row r="12590" customFormat="false" ht="15" hidden="false" customHeight="false" outlineLevel="0" collapsed="false">
      <c r="A12590" s="0" t="n">
        <v>202506</v>
      </c>
      <c r="B12590" s="0" t="n">
        <v>202507</v>
      </c>
      <c r="C12590" s="37" t="s">
        <v>184</v>
      </c>
      <c r="D12590" s="37" t="s">
        <v>208</v>
      </c>
      <c r="E12590" s="0" t="n">
        <v>2</v>
      </c>
      <c r="F12590" s="38" t="s">
        <v>71</v>
      </c>
      <c r="G12590" s="37" t="s">
        <v>209</v>
      </c>
      <c r="H12590" s="0" t="n">
        <v>2216552</v>
      </c>
      <c r="I12590" s="0" t="n">
        <v>1228741</v>
      </c>
      <c r="J12590" s="0" t="n">
        <v>-33893</v>
      </c>
    </row>
    <row r="12591" customFormat="false" ht="15" hidden="false" customHeight="false" outlineLevel="0" collapsed="false">
      <c r="A12591" s="0" t="n">
        <v>202506</v>
      </c>
      <c r="B12591" s="0" t="n">
        <v>202507</v>
      </c>
      <c r="C12591" s="37" t="s">
        <v>95</v>
      </c>
      <c r="D12591" s="37" t="s">
        <v>210</v>
      </c>
      <c r="E12591" s="0" t="n">
        <v>2</v>
      </c>
      <c r="F12591" s="38" t="s">
        <v>71</v>
      </c>
      <c r="G12591" s="37" t="s">
        <v>211</v>
      </c>
      <c r="H12591" s="0" t="n">
        <v>1446459</v>
      </c>
      <c r="I12591" s="0" t="n">
        <v>784982</v>
      </c>
      <c r="J12591" s="0" t="n">
        <v>156630</v>
      </c>
    </row>
    <row r="12592" customFormat="false" ht="15" hidden="false" customHeight="false" outlineLevel="0" collapsed="false">
      <c r="A12592" s="0" t="n">
        <v>202506</v>
      </c>
      <c r="B12592" s="0" t="n">
        <v>202507</v>
      </c>
      <c r="C12592" s="37" t="s">
        <v>178</v>
      </c>
      <c r="D12592" s="37" t="s">
        <v>212</v>
      </c>
      <c r="E12592" s="0" t="n">
        <v>2</v>
      </c>
      <c r="F12592" s="38" t="s">
        <v>71</v>
      </c>
      <c r="G12592" s="37" t="s">
        <v>213</v>
      </c>
      <c r="H12592" s="0" t="n">
        <v>3497602</v>
      </c>
      <c r="I12592" s="0" t="n">
        <v>1405381</v>
      </c>
      <c r="J12592" s="0" t="n">
        <v>7220</v>
      </c>
    </row>
    <row r="12593" customFormat="false" ht="15" hidden="false" customHeight="false" outlineLevel="0" collapsed="false">
      <c r="A12593" s="0" t="n">
        <v>202506</v>
      </c>
      <c r="B12593" s="0" t="n">
        <v>202507</v>
      </c>
      <c r="C12593" s="37" t="s">
        <v>95</v>
      </c>
      <c r="D12593" s="37" t="s">
        <v>214</v>
      </c>
      <c r="E12593" s="0" t="n">
        <v>2</v>
      </c>
      <c r="F12593" s="38" t="s">
        <v>71</v>
      </c>
      <c r="G12593" s="37" t="s">
        <v>215</v>
      </c>
      <c r="H12593" s="0" t="n">
        <v>329387</v>
      </c>
      <c r="I12593" s="0" t="n">
        <v>312427</v>
      </c>
      <c r="J12593" s="0" t="n">
        <v>7127</v>
      </c>
    </row>
    <row r="12594" customFormat="false" ht="15" hidden="false" customHeight="false" outlineLevel="0" collapsed="false">
      <c r="A12594" s="0" t="n">
        <v>202506</v>
      </c>
      <c r="B12594" s="0" t="n">
        <v>202507</v>
      </c>
      <c r="C12594" s="37" t="s">
        <v>101</v>
      </c>
      <c r="D12594" s="37" t="s">
        <v>216</v>
      </c>
      <c r="E12594" s="0" t="n">
        <v>2</v>
      </c>
      <c r="F12594" s="38" t="s">
        <v>71</v>
      </c>
      <c r="G12594" s="37" t="s">
        <v>217</v>
      </c>
      <c r="H12594" s="0" t="n">
        <v>136886</v>
      </c>
      <c r="I12594" s="0" t="n">
        <v>45110</v>
      </c>
      <c r="J12594" s="0" t="n">
        <v>7277</v>
      </c>
    </row>
    <row r="12595" customFormat="false" ht="15" hidden="false" customHeight="false" outlineLevel="0" collapsed="false">
      <c r="A12595" s="0" t="n">
        <v>202506</v>
      </c>
      <c r="B12595" s="0" t="n">
        <v>202507</v>
      </c>
      <c r="C12595" s="37" t="s">
        <v>115</v>
      </c>
      <c r="D12595" s="37" t="s">
        <v>218</v>
      </c>
      <c r="E12595" s="0" t="n">
        <v>2</v>
      </c>
      <c r="F12595" s="38" t="s">
        <v>71</v>
      </c>
      <c r="G12595" s="37" t="s">
        <v>219</v>
      </c>
      <c r="H12595" s="0" t="n">
        <v>370034</v>
      </c>
      <c r="I12595" s="0" t="n">
        <v>152720</v>
      </c>
      <c r="J12595" s="0" t="n">
        <v>1553</v>
      </c>
    </row>
    <row r="12596" customFormat="false" ht="15" hidden="false" customHeight="false" outlineLevel="0" collapsed="false">
      <c r="A12596" s="0" t="n">
        <v>202506</v>
      </c>
      <c r="B12596" s="0" t="n">
        <v>202507</v>
      </c>
      <c r="C12596" s="37" t="s">
        <v>101</v>
      </c>
      <c r="D12596" s="37" t="s">
        <v>220</v>
      </c>
      <c r="E12596" s="0" t="n">
        <v>2</v>
      </c>
      <c r="F12596" s="38" t="s">
        <v>71</v>
      </c>
      <c r="G12596" s="37" t="s">
        <v>221</v>
      </c>
      <c r="H12596" s="0" t="n">
        <v>724475</v>
      </c>
      <c r="I12596" s="0" t="n">
        <v>296811</v>
      </c>
      <c r="J12596" s="0" t="n">
        <v>17243</v>
      </c>
    </row>
    <row r="12597" customFormat="false" ht="15" hidden="false" customHeight="false" outlineLevel="0" collapsed="false">
      <c r="A12597" s="0" t="n">
        <v>202506</v>
      </c>
      <c r="B12597" s="0" t="n">
        <v>202507</v>
      </c>
      <c r="C12597" s="37" t="s">
        <v>101</v>
      </c>
      <c r="D12597" s="37" t="s">
        <v>153</v>
      </c>
      <c r="E12597" s="0" t="n">
        <v>2</v>
      </c>
      <c r="F12597" s="38" t="s">
        <v>71</v>
      </c>
      <c r="G12597" s="37" t="s">
        <v>222</v>
      </c>
      <c r="H12597" s="0" t="n">
        <v>546553</v>
      </c>
      <c r="I12597" s="0" t="n">
        <v>883313</v>
      </c>
      <c r="J12597" s="0" t="n">
        <v>-162326</v>
      </c>
    </row>
    <row r="12598" customFormat="false" ht="15" hidden="false" customHeight="false" outlineLevel="0" collapsed="false">
      <c r="A12598" s="0" t="n">
        <v>202506</v>
      </c>
      <c r="B12598" s="0" t="n">
        <v>202507</v>
      </c>
      <c r="C12598" s="37" t="s">
        <v>136</v>
      </c>
      <c r="D12598" s="37" t="s">
        <v>223</v>
      </c>
      <c r="E12598" s="0" t="n">
        <v>2</v>
      </c>
      <c r="F12598" s="38" t="s">
        <v>71</v>
      </c>
      <c r="G12598" s="37" t="s">
        <v>224</v>
      </c>
      <c r="H12598" s="0" t="n">
        <v>1939740</v>
      </c>
      <c r="I12598" s="0" t="n">
        <v>578196</v>
      </c>
      <c r="J12598" s="0" t="n">
        <v>27603</v>
      </c>
    </row>
    <row r="12599" customFormat="false" ht="15" hidden="false" customHeight="false" outlineLevel="0" collapsed="false">
      <c r="A12599" s="0" t="n">
        <v>202506</v>
      </c>
      <c r="B12599" s="0" t="n">
        <v>202507</v>
      </c>
      <c r="C12599" s="37" t="s">
        <v>184</v>
      </c>
      <c r="D12599" s="37" t="s">
        <v>225</v>
      </c>
      <c r="E12599" s="0" t="n">
        <v>2</v>
      </c>
      <c r="F12599" s="38" t="s">
        <v>71</v>
      </c>
      <c r="G12599" s="37" t="s">
        <v>226</v>
      </c>
      <c r="H12599" s="0" t="n">
        <v>443131</v>
      </c>
      <c r="I12599" s="0" t="n">
        <v>221805</v>
      </c>
      <c r="J12599" s="0" t="n">
        <v>30926</v>
      </c>
    </row>
    <row r="12600" customFormat="false" ht="15" hidden="false" customHeight="false" outlineLevel="0" collapsed="false">
      <c r="A12600" s="0" t="n">
        <v>202506</v>
      </c>
      <c r="B12600" s="0" t="n">
        <v>202507</v>
      </c>
      <c r="C12600" s="37" t="s">
        <v>197</v>
      </c>
      <c r="D12600" s="37" t="s">
        <v>193</v>
      </c>
      <c r="E12600" s="0" t="n">
        <v>2</v>
      </c>
      <c r="F12600" s="38" t="s">
        <v>71</v>
      </c>
      <c r="G12600" s="37" t="s">
        <v>227</v>
      </c>
      <c r="H12600" s="0" t="n">
        <v>1009093</v>
      </c>
      <c r="I12600" s="0" t="n">
        <v>385040</v>
      </c>
      <c r="J12600" s="0" t="n">
        <v>6684</v>
      </c>
    </row>
    <row r="12601" customFormat="false" ht="15" hidden="false" customHeight="false" outlineLevel="0" collapsed="false">
      <c r="A12601" s="0" t="n">
        <v>202506</v>
      </c>
      <c r="B12601" s="0" t="n">
        <v>202507</v>
      </c>
      <c r="C12601" s="37" t="s">
        <v>149</v>
      </c>
      <c r="D12601" s="37" t="s">
        <v>153</v>
      </c>
      <c r="E12601" s="0" t="n">
        <v>2</v>
      </c>
      <c r="F12601" s="38" t="s">
        <v>71</v>
      </c>
      <c r="G12601" s="37" t="s">
        <v>228</v>
      </c>
      <c r="H12601" s="0" t="n">
        <v>182422</v>
      </c>
      <c r="I12601" s="0" t="n">
        <v>223701</v>
      </c>
      <c r="J12601" s="0" t="n">
        <v>30407</v>
      </c>
    </row>
    <row r="12602" customFormat="false" ht="15" hidden="false" customHeight="false" outlineLevel="0" collapsed="false">
      <c r="A12602" s="0" t="n">
        <v>202506</v>
      </c>
      <c r="B12602" s="0" t="n">
        <v>202507</v>
      </c>
      <c r="C12602" s="37" t="s">
        <v>184</v>
      </c>
      <c r="D12602" s="37" t="s">
        <v>229</v>
      </c>
      <c r="E12602" s="0" t="n">
        <v>2</v>
      </c>
      <c r="F12602" s="38" t="s">
        <v>71</v>
      </c>
      <c r="G12602" s="37" t="s">
        <v>230</v>
      </c>
      <c r="H12602" s="0" t="n">
        <v>1092100</v>
      </c>
      <c r="I12602" s="0" t="n">
        <v>284286</v>
      </c>
      <c r="J12602" s="0" t="n">
        <v>22284</v>
      </c>
    </row>
    <row r="12603" customFormat="false" ht="15" hidden="false" customHeight="false" outlineLevel="0" collapsed="false">
      <c r="A12603" s="0" t="n">
        <v>202506</v>
      </c>
      <c r="B12603" s="0" t="n">
        <v>202507</v>
      </c>
      <c r="C12603" s="37" t="s">
        <v>115</v>
      </c>
      <c r="D12603" s="37" t="s">
        <v>231</v>
      </c>
      <c r="E12603" s="0" t="n">
        <v>2</v>
      </c>
      <c r="F12603" s="38" t="s">
        <v>71</v>
      </c>
      <c r="G12603" s="37" t="s">
        <v>232</v>
      </c>
      <c r="H12603" s="0" t="n">
        <v>742133</v>
      </c>
      <c r="I12603" s="0" t="n">
        <v>327334</v>
      </c>
      <c r="J12603" s="0" t="n">
        <v>61795</v>
      </c>
    </row>
    <row r="12604" customFormat="false" ht="15" hidden="false" customHeight="false" outlineLevel="0" collapsed="false">
      <c r="A12604" s="0" t="n">
        <v>202506</v>
      </c>
      <c r="B12604" s="0" t="n">
        <v>202507</v>
      </c>
      <c r="C12604" s="37" t="s">
        <v>124</v>
      </c>
      <c r="D12604" s="37" t="s">
        <v>233</v>
      </c>
      <c r="E12604" s="0" t="n">
        <v>2</v>
      </c>
      <c r="F12604" s="38" t="s">
        <v>71</v>
      </c>
      <c r="G12604" s="37" t="s">
        <v>234</v>
      </c>
      <c r="H12604" s="0" t="n">
        <v>278847</v>
      </c>
      <c r="I12604" s="0" t="n">
        <v>155666</v>
      </c>
      <c r="J12604" s="0" t="n">
        <v>1012</v>
      </c>
    </row>
    <row r="12605" customFormat="false" ht="15" hidden="false" customHeight="false" outlineLevel="0" collapsed="false">
      <c r="A12605" s="0" t="n">
        <v>202506</v>
      </c>
      <c r="B12605" s="0" t="n">
        <v>202507</v>
      </c>
      <c r="C12605" s="37" t="s">
        <v>184</v>
      </c>
      <c r="D12605" s="37" t="s">
        <v>235</v>
      </c>
      <c r="E12605" s="0" t="n">
        <v>2</v>
      </c>
      <c r="F12605" s="38" t="s">
        <v>71</v>
      </c>
      <c r="G12605" s="37" t="s">
        <v>236</v>
      </c>
      <c r="H12605" s="0" t="n">
        <v>510161</v>
      </c>
      <c r="I12605" s="0" t="n">
        <v>244898</v>
      </c>
      <c r="J12605" s="0" t="n">
        <v>13676</v>
      </c>
    </row>
    <row r="12606" customFormat="false" ht="15" hidden="false" customHeight="false" outlineLevel="0" collapsed="false">
      <c r="A12606" s="0" t="n">
        <v>202506</v>
      </c>
      <c r="B12606" s="0" t="n">
        <v>202507</v>
      </c>
      <c r="C12606" s="37" t="s">
        <v>124</v>
      </c>
      <c r="D12606" s="37" t="s">
        <v>237</v>
      </c>
      <c r="E12606" s="0" t="n">
        <v>2</v>
      </c>
      <c r="F12606" s="38" t="s">
        <v>71</v>
      </c>
      <c r="G12606" s="37" t="s">
        <v>238</v>
      </c>
      <c r="H12606" s="0" t="n">
        <v>449016</v>
      </c>
      <c r="I12606" s="0" t="n">
        <v>577528</v>
      </c>
      <c r="J12606" s="0" t="n">
        <v>-38674</v>
      </c>
    </row>
    <row r="12607" customFormat="false" ht="15" hidden="false" customHeight="false" outlineLevel="0" collapsed="false">
      <c r="A12607" s="0" t="n">
        <v>202506</v>
      </c>
      <c r="B12607" s="0" t="n">
        <v>202507</v>
      </c>
      <c r="C12607" s="37" t="s">
        <v>124</v>
      </c>
      <c r="D12607" s="37" t="s">
        <v>107</v>
      </c>
      <c r="E12607" s="0" t="n">
        <v>2</v>
      </c>
      <c r="F12607" s="38" t="s">
        <v>71</v>
      </c>
      <c r="G12607" s="37" t="s">
        <v>239</v>
      </c>
      <c r="H12607" s="0" t="n">
        <v>397394</v>
      </c>
      <c r="I12607" s="0" t="n">
        <v>137145</v>
      </c>
      <c r="J12607" s="0" t="n">
        <v>9709</v>
      </c>
    </row>
    <row r="12608" customFormat="false" ht="15" hidden="false" customHeight="false" outlineLevel="0" collapsed="false">
      <c r="A12608" s="0" t="n">
        <v>202506</v>
      </c>
      <c r="B12608" s="0" t="n">
        <v>202507</v>
      </c>
      <c r="C12608" s="37" t="s">
        <v>106</v>
      </c>
      <c r="D12608" s="37" t="s">
        <v>139</v>
      </c>
      <c r="E12608" s="0" t="n">
        <v>2</v>
      </c>
      <c r="F12608" s="38" t="s">
        <v>71</v>
      </c>
      <c r="G12608" s="37" t="s">
        <v>240</v>
      </c>
      <c r="H12608" s="0" t="n">
        <v>4667829</v>
      </c>
      <c r="I12608" s="0" t="n">
        <v>1374272</v>
      </c>
      <c r="J12608" s="0" t="n">
        <v>52009</v>
      </c>
    </row>
    <row r="12609" customFormat="false" ht="15" hidden="false" customHeight="false" outlineLevel="0" collapsed="false">
      <c r="A12609" s="0" t="n">
        <v>202506</v>
      </c>
      <c r="B12609" s="0" t="n">
        <v>202507</v>
      </c>
      <c r="C12609" s="37" t="s">
        <v>106</v>
      </c>
      <c r="D12609" s="37" t="s">
        <v>241</v>
      </c>
      <c r="E12609" s="0" t="n">
        <v>2</v>
      </c>
      <c r="F12609" s="38" t="s">
        <v>71</v>
      </c>
      <c r="G12609" s="37" t="s">
        <v>242</v>
      </c>
      <c r="H12609" s="0" t="n">
        <v>601297</v>
      </c>
      <c r="I12609" s="0" t="n">
        <v>612884</v>
      </c>
      <c r="J12609" s="0" t="n">
        <v>107875</v>
      </c>
    </row>
    <row r="12610" customFormat="false" ht="15" hidden="false" customHeight="false" outlineLevel="0" collapsed="false">
      <c r="A12610" s="0" t="n">
        <v>202506</v>
      </c>
      <c r="B12610" s="0" t="n">
        <v>202507</v>
      </c>
      <c r="C12610" s="37" t="s">
        <v>158</v>
      </c>
      <c r="D12610" s="37" t="s">
        <v>243</v>
      </c>
      <c r="E12610" s="0" t="n">
        <v>2</v>
      </c>
      <c r="F12610" s="38" t="s">
        <v>71</v>
      </c>
      <c r="G12610" s="37" t="s">
        <v>244</v>
      </c>
      <c r="H12610" s="0" t="n">
        <v>459267</v>
      </c>
      <c r="I12610" s="0" t="n">
        <v>214350</v>
      </c>
      <c r="J12610" s="0" t="n">
        <v>3757</v>
      </c>
    </row>
    <row r="12611" customFormat="false" ht="15" hidden="false" customHeight="false" outlineLevel="0" collapsed="false">
      <c r="A12611" s="0" t="n">
        <v>202506</v>
      </c>
      <c r="B12611" s="0" t="n">
        <v>202507</v>
      </c>
      <c r="C12611" s="37" t="s">
        <v>112</v>
      </c>
      <c r="D12611" s="37" t="s">
        <v>245</v>
      </c>
      <c r="E12611" s="0" t="n">
        <v>2</v>
      </c>
      <c r="F12611" s="38" t="s">
        <v>71</v>
      </c>
      <c r="G12611" s="37" t="s">
        <v>246</v>
      </c>
      <c r="H12611" s="0" t="n">
        <v>35805</v>
      </c>
      <c r="I12611" s="0" t="n">
        <v>18990</v>
      </c>
      <c r="J12611" s="0" t="n">
        <v>715</v>
      </c>
    </row>
    <row r="12612" customFormat="false" ht="15" hidden="false" customHeight="false" outlineLevel="0" collapsed="false">
      <c r="A12612" s="0" t="n">
        <v>202506</v>
      </c>
      <c r="B12612" s="0" t="n">
        <v>202507</v>
      </c>
      <c r="C12612" s="37" t="s">
        <v>197</v>
      </c>
      <c r="D12612" s="37" t="s">
        <v>247</v>
      </c>
      <c r="E12612" s="0" t="n">
        <v>2</v>
      </c>
      <c r="F12612" s="38" t="s">
        <v>71</v>
      </c>
      <c r="G12612" s="37" t="s">
        <v>248</v>
      </c>
      <c r="H12612" s="0" t="n">
        <v>230758</v>
      </c>
      <c r="I12612" s="0" t="n">
        <v>85425</v>
      </c>
      <c r="J12612" s="0" t="n">
        <v>1066</v>
      </c>
    </row>
    <row r="12613" customFormat="false" ht="15" hidden="false" customHeight="false" outlineLevel="0" collapsed="false">
      <c r="A12613" s="0" t="n">
        <v>202506</v>
      </c>
      <c r="B12613" s="0" t="n">
        <v>202507</v>
      </c>
      <c r="C12613" s="37" t="s">
        <v>106</v>
      </c>
      <c r="D12613" s="37" t="s">
        <v>249</v>
      </c>
      <c r="E12613" s="0" t="n">
        <v>2</v>
      </c>
      <c r="F12613" s="38" t="s">
        <v>71</v>
      </c>
      <c r="G12613" s="37" t="s">
        <v>250</v>
      </c>
      <c r="H12613" s="0" t="n">
        <v>314327</v>
      </c>
      <c r="I12613" s="0" t="n">
        <v>289973</v>
      </c>
      <c r="J12613" s="0" t="n">
        <v>23986</v>
      </c>
    </row>
    <row r="12614" customFormat="false" ht="15" hidden="false" customHeight="false" outlineLevel="0" collapsed="false">
      <c r="A12614" s="0" t="n">
        <v>202506</v>
      </c>
      <c r="B12614" s="0" t="n">
        <v>202507</v>
      </c>
      <c r="C12614" s="37" t="s">
        <v>98</v>
      </c>
      <c r="D12614" s="37" t="s">
        <v>251</v>
      </c>
      <c r="E12614" s="0" t="n">
        <v>2</v>
      </c>
      <c r="F12614" s="38" t="s">
        <v>71</v>
      </c>
      <c r="G12614" s="37" t="s">
        <v>252</v>
      </c>
      <c r="H12614" s="0" t="n">
        <v>248600</v>
      </c>
      <c r="I12614" s="0" t="n">
        <v>143292</v>
      </c>
      <c r="J12614" s="0" t="n">
        <v>39957</v>
      </c>
    </row>
    <row r="12615" customFormat="false" ht="15" hidden="false" customHeight="false" outlineLevel="0" collapsed="false">
      <c r="A12615" s="0" t="n">
        <v>202506</v>
      </c>
      <c r="B12615" s="0" t="n">
        <v>202507</v>
      </c>
      <c r="C12615" s="37" t="s">
        <v>124</v>
      </c>
      <c r="D12615" s="37" t="s">
        <v>253</v>
      </c>
      <c r="E12615" s="0" t="n">
        <v>2</v>
      </c>
      <c r="F12615" s="38" t="s">
        <v>71</v>
      </c>
      <c r="G12615" s="37" t="s">
        <v>254</v>
      </c>
      <c r="H12615" s="0" t="n">
        <v>2438466</v>
      </c>
      <c r="I12615" s="0" t="n">
        <v>1258176</v>
      </c>
      <c r="J12615" s="0" t="n">
        <v>-339420</v>
      </c>
    </row>
    <row r="12616" customFormat="false" ht="15" hidden="false" customHeight="false" outlineLevel="0" collapsed="false">
      <c r="A12616" s="0" t="n">
        <v>202506</v>
      </c>
      <c r="B12616" s="0" t="n">
        <v>202507</v>
      </c>
      <c r="C12616" s="37" t="s">
        <v>101</v>
      </c>
      <c r="D12616" s="37" t="s">
        <v>255</v>
      </c>
      <c r="E12616" s="0" t="n">
        <v>2</v>
      </c>
      <c r="F12616" s="38" t="s">
        <v>71</v>
      </c>
      <c r="G12616" s="37" t="s">
        <v>256</v>
      </c>
      <c r="H12616" s="0" t="n">
        <v>406171</v>
      </c>
      <c r="I12616" s="0" t="n">
        <v>174489</v>
      </c>
      <c r="J12616" s="0" t="n">
        <v>13125</v>
      </c>
    </row>
    <row r="12617" customFormat="false" ht="15" hidden="false" customHeight="false" outlineLevel="0" collapsed="false">
      <c r="A12617" s="0" t="n">
        <v>202506</v>
      </c>
      <c r="B12617" s="0" t="n">
        <v>202507</v>
      </c>
      <c r="C12617" s="37" t="s">
        <v>112</v>
      </c>
      <c r="D12617" s="37" t="s">
        <v>132</v>
      </c>
      <c r="E12617" s="0" t="n">
        <v>2</v>
      </c>
      <c r="F12617" s="38" t="s">
        <v>71</v>
      </c>
      <c r="G12617" s="37" t="s">
        <v>257</v>
      </c>
      <c r="H12617" s="0" t="n">
        <v>3162260</v>
      </c>
      <c r="I12617" s="0" t="n">
        <v>2885101</v>
      </c>
      <c r="J12617" s="0" t="n">
        <v>569631</v>
      </c>
    </row>
    <row r="12618" customFormat="false" ht="15" hidden="false" customHeight="false" outlineLevel="0" collapsed="false">
      <c r="A12618" s="0" t="n">
        <v>202506</v>
      </c>
      <c r="B12618" s="0" t="n">
        <v>202507</v>
      </c>
      <c r="C12618" s="37" t="s">
        <v>115</v>
      </c>
      <c r="D12618" s="37" t="s">
        <v>258</v>
      </c>
      <c r="E12618" s="0" t="n">
        <v>2</v>
      </c>
      <c r="F12618" s="38" t="s">
        <v>71</v>
      </c>
      <c r="G12618" s="37" t="s">
        <v>259</v>
      </c>
      <c r="H12618" s="0" t="n">
        <v>698433</v>
      </c>
      <c r="I12618" s="0" t="n">
        <v>154856</v>
      </c>
      <c r="J12618" s="0" t="n">
        <v>4420</v>
      </c>
    </row>
    <row r="12619" customFormat="false" ht="15" hidden="false" customHeight="false" outlineLevel="0" collapsed="false">
      <c r="A12619" s="0" t="n">
        <v>202506</v>
      </c>
      <c r="B12619" s="0" t="n">
        <v>202507</v>
      </c>
      <c r="C12619" s="37" t="s">
        <v>184</v>
      </c>
      <c r="D12619" s="37" t="s">
        <v>179</v>
      </c>
      <c r="E12619" s="0" t="n">
        <v>2</v>
      </c>
      <c r="F12619" s="38" t="s">
        <v>71</v>
      </c>
      <c r="G12619" s="37" t="s">
        <v>260</v>
      </c>
      <c r="H12619" s="0" t="n">
        <v>703241</v>
      </c>
      <c r="I12619" s="0" t="n">
        <v>391998</v>
      </c>
      <c r="J12619" s="0" t="n">
        <v>52018</v>
      </c>
    </row>
    <row r="12620" customFormat="false" ht="15" hidden="false" customHeight="false" outlineLevel="0" collapsed="false">
      <c r="A12620" s="0" t="n">
        <v>202506</v>
      </c>
      <c r="B12620" s="0" t="n">
        <v>202507</v>
      </c>
      <c r="C12620" s="37" t="s">
        <v>158</v>
      </c>
      <c r="D12620" s="37" t="s">
        <v>155</v>
      </c>
      <c r="E12620" s="0" t="n">
        <v>2</v>
      </c>
      <c r="F12620" s="38" t="s">
        <v>71</v>
      </c>
      <c r="G12620" s="37" t="s">
        <v>261</v>
      </c>
      <c r="H12620" s="0" t="n">
        <v>699167</v>
      </c>
      <c r="I12620" s="0" t="n">
        <v>217385</v>
      </c>
      <c r="J12620" s="0" t="n">
        <v>42985</v>
      </c>
    </row>
    <row r="12621" customFormat="false" ht="15" hidden="false" customHeight="false" outlineLevel="0" collapsed="false">
      <c r="A12621" s="0" t="n">
        <v>202506</v>
      </c>
      <c r="B12621" s="0" t="n">
        <v>202507</v>
      </c>
      <c r="C12621" s="37" t="s">
        <v>98</v>
      </c>
      <c r="D12621" s="37" t="s">
        <v>262</v>
      </c>
      <c r="E12621" s="0" t="n">
        <v>2</v>
      </c>
      <c r="F12621" s="38" t="s">
        <v>71</v>
      </c>
      <c r="G12621" s="37" t="s">
        <v>263</v>
      </c>
      <c r="H12621" s="0" t="n">
        <v>595343</v>
      </c>
      <c r="I12621" s="0" t="n">
        <v>310051</v>
      </c>
      <c r="J12621" s="0" t="n">
        <v>16241</v>
      </c>
    </row>
    <row r="12622" customFormat="false" ht="15" hidden="false" customHeight="false" outlineLevel="0" collapsed="false">
      <c r="A12622" s="0" t="n">
        <v>202506</v>
      </c>
      <c r="B12622" s="0" t="n">
        <v>202507</v>
      </c>
      <c r="C12622" s="37" t="s">
        <v>98</v>
      </c>
      <c r="D12622" s="37" t="s">
        <v>214</v>
      </c>
      <c r="E12622" s="0" t="n">
        <v>2</v>
      </c>
      <c r="F12622" s="38" t="s">
        <v>71</v>
      </c>
      <c r="G12622" s="37" t="s">
        <v>264</v>
      </c>
      <c r="H12622" s="0" t="n">
        <v>5875992</v>
      </c>
      <c r="I12622" s="0" t="n">
        <v>3348652</v>
      </c>
      <c r="J12622" s="0" t="n">
        <v>49369</v>
      </c>
    </row>
    <row r="12623" customFormat="false" ht="15" hidden="false" customHeight="false" outlineLevel="0" collapsed="false">
      <c r="A12623" s="0" t="n">
        <v>202506</v>
      </c>
      <c r="B12623" s="0" t="n">
        <v>202507</v>
      </c>
      <c r="C12623" s="37" t="s">
        <v>101</v>
      </c>
      <c r="D12623" s="37" t="s">
        <v>161</v>
      </c>
      <c r="E12623" s="0" t="n">
        <v>2</v>
      </c>
      <c r="F12623" s="38" t="s">
        <v>71</v>
      </c>
      <c r="G12623" s="37" t="s">
        <v>265</v>
      </c>
      <c r="H12623" s="0" t="n">
        <v>24363</v>
      </c>
      <c r="I12623" s="0" t="n">
        <v>9732</v>
      </c>
      <c r="J12623" s="0" t="n">
        <v>1689</v>
      </c>
    </row>
    <row r="12624" customFormat="false" ht="15" hidden="false" customHeight="false" outlineLevel="0" collapsed="false">
      <c r="A12624" s="0" t="n">
        <v>202506</v>
      </c>
      <c r="B12624" s="0" t="n">
        <v>202507</v>
      </c>
      <c r="C12624" s="37" t="s">
        <v>106</v>
      </c>
      <c r="D12624" s="37" t="s">
        <v>102</v>
      </c>
      <c r="E12624" s="0" t="n">
        <v>2</v>
      </c>
      <c r="F12624" s="38" t="s">
        <v>71</v>
      </c>
      <c r="G12624" s="37" t="s">
        <v>266</v>
      </c>
      <c r="H12624" s="0" t="n">
        <v>39327</v>
      </c>
      <c r="I12624" s="0" t="n">
        <v>24663</v>
      </c>
      <c r="J12624" s="0" t="n">
        <v>3195</v>
      </c>
    </row>
    <row r="12625" customFormat="false" ht="15" hidden="false" customHeight="false" outlineLevel="0" collapsed="false">
      <c r="A12625" s="0" t="n">
        <v>202506</v>
      </c>
      <c r="B12625" s="0" t="n">
        <v>202507</v>
      </c>
      <c r="C12625" s="37" t="s">
        <v>95</v>
      </c>
      <c r="D12625" s="37" t="s">
        <v>267</v>
      </c>
      <c r="E12625" s="0" t="n">
        <v>2</v>
      </c>
      <c r="F12625" s="38" t="s">
        <v>71</v>
      </c>
      <c r="G12625" s="37" t="s">
        <v>268</v>
      </c>
      <c r="H12625" s="0" t="n">
        <v>395165</v>
      </c>
      <c r="I12625" s="0" t="n">
        <v>113564</v>
      </c>
      <c r="J12625" s="0" t="n">
        <v>8377</v>
      </c>
    </row>
    <row r="12626" customFormat="false" ht="15" hidden="false" customHeight="false" outlineLevel="0" collapsed="false">
      <c r="A12626" s="0" t="n">
        <v>202506</v>
      </c>
      <c r="B12626" s="0" t="n">
        <v>202507</v>
      </c>
      <c r="C12626" s="37" t="s">
        <v>136</v>
      </c>
      <c r="D12626" s="37" t="s">
        <v>269</v>
      </c>
      <c r="E12626" s="0" t="n">
        <v>2</v>
      </c>
      <c r="F12626" s="38" t="s">
        <v>71</v>
      </c>
      <c r="G12626" s="37" t="s">
        <v>270</v>
      </c>
      <c r="H12626" s="0" t="n">
        <v>652003</v>
      </c>
      <c r="I12626" s="0" t="n">
        <v>440684</v>
      </c>
      <c r="J12626" s="0" t="n">
        <v>62191</v>
      </c>
    </row>
    <row r="12627" customFormat="false" ht="15" hidden="false" customHeight="false" outlineLevel="0" collapsed="false">
      <c r="A12627" s="0" t="n">
        <v>202506</v>
      </c>
      <c r="B12627" s="0" t="n">
        <v>202507</v>
      </c>
      <c r="C12627" s="37" t="s">
        <v>98</v>
      </c>
      <c r="D12627" s="37" t="s">
        <v>181</v>
      </c>
      <c r="E12627" s="0" t="n">
        <v>2</v>
      </c>
      <c r="F12627" s="38" t="s">
        <v>71</v>
      </c>
      <c r="G12627" s="37" t="s">
        <v>271</v>
      </c>
      <c r="H12627" s="0" t="n">
        <v>1086051</v>
      </c>
      <c r="I12627" s="0" t="n">
        <v>426097</v>
      </c>
      <c r="J12627" s="0" t="n">
        <v>75007</v>
      </c>
    </row>
    <row r="12628" customFormat="false" ht="15" hidden="false" customHeight="false" outlineLevel="0" collapsed="false">
      <c r="A12628" s="0" t="n">
        <v>202506</v>
      </c>
      <c r="B12628" s="0" t="n">
        <v>202507</v>
      </c>
      <c r="C12628" s="37" t="s">
        <v>197</v>
      </c>
      <c r="D12628" s="37" t="s">
        <v>255</v>
      </c>
      <c r="E12628" s="0" t="n">
        <v>2</v>
      </c>
      <c r="F12628" s="38" t="s">
        <v>71</v>
      </c>
      <c r="G12628" s="37" t="s">
        <v>272</v>
      </c>
      <c r="H12628" s="0" t="n">
        <v>986159</v>
      </c>
      <c r="I12628" s="0" t="n">
        <v>505537</v>
      </c>
      <c r="J12628" s="0" t="n">
        <v>37763</v>
      </c>
    </row>
    <row r="12629" customFormat="false" ht="15" hidden="false" customHeight="false" outlineLevel="0" collapsed="false">
      <c r="A12629" s="0" t="n">
        <v>202506</v>
      </c>
      <c r="B12629" s="0" t="n">
        <v>202507</v>
      </c>
      <c r="C12629" s="37" t="s">
        <v>106</v>
      </c>
      <c r="D12629" s="37" t="s">
        <v>273</v>
      </c>
      <c r="E12629" s="0" t="n">
        <v>2</v>
      </c>
      <c r="F12629" s="38" t="s">
        <v>71</v>
      </c>
      <c r="G12629" s="37" t="s">
        <v>274</v>
      </c>
      <c r="H12629" s="0" t="n">
        <v>299918</v>
      </c>
      <c r="I12629" s="0" t="n">
        <v>156491</v>
      </c>
      <c r="J12629" s="0" t="n">
        <v>17299</v>
      </c>
    </row>
    <row r="12630" customFormat="false" ht="15" hidden="false" customHeight="false" outlineLevel="0" collapsed="false">
      <c r="A12630" s="0" t="n">
        <v>202506</v>
      </c>
      <c r="B12630" s="0" t="n">
        <v>202507</v>
      </c>
      <c r="C12630" s="37" t="s">
        <v>124</v>
      </c>
      <c r="D12630" s="37" t="s">
        <v>275</v>
      </c>
      <c r="E12630" s="0" t="n">
        <v>2</v>
      </c>
      <c r="F12630" s="38" t="s">
        <v>71</v>
      </c>
      <c r="G12630" s="37" t="s">
        <v>276</v>
      </c>
      <c r="H12630" s="0" t="n">
        <v>1601015</v>
      </c>
      <c r="I12630" s="0" t="n">
        <v>602458</v>
      </c>
      <c r="J12630" s="0" t="n">
        <v>79673</v>
      </c>
    </row>
    <row r="12631" customFormat="false" ht="15" hidden="false" customHeight="false" outlineLevel="0" collapsed="false">
      <c r="A12631" s="0" t="n">
        <v>202506</v>
      </c>
      <c r="B12631" s="0" t="n">
        <v>202507</v>
      </c>
      <c r="C12631" s="37" t="s">
        <v>115</v>
      </c>
      <c r="D12631" s="37" t="s">
        <v>277</v>
      </c>
      <c r="E12631" s="0" t="n">
        <v>2</v>
      </c>
      <c r="F12631" s="38" t="s">
        <v>71</v>
      </c>
      <c r="G12631" s="37" t="s">
        <v>278</v>
      </c>
      <c r="H12631" s="0" t="n">
        <v>2142838</v>
      </c>
      <c r="I12631" s="0" t="n">
        <v>1074227</v>
      </c>
      <c r="J12631" s="0" t="n">
        <v>36323</v>
      </c>
    </row>
    <row r="12632" customFormat="false" ht="15" hidden="false" customHeight="false" outlineLevel="0" collapsed="false">
      <c r="A12632" s="0" t="n">
        <v>202506</v>
      </c>
      <c r="B12632" s="0" t="n">
        <v>202507</v>
      </c>
      <c r="C12632" s="37" t="s">
        <v>115</v>
      </c>
      <c r="D12632" s="37" t="s">
        <v>269</v>
      </c>
      <c r="E12632" s="0" t="n">
        <v>2</v>
      </c>
      <c r="F12632" s="38" t="s">
        <v>71</v>
      </c>
      <c r="G12632" s="37" t="s">
        <v>279</v>
      </c>
      <c r="H12632" s="0" t="n">
        <v>1081499</v>
      </c>
      <c r="I12632" s="0" t="n">
        <v>593228</v>
      </c>
      <c r="J12632" s="0" t="n">
        <v>117932</v>
      </c>
    </row>
    <row r="12633" customFormat="false" ht="15" hidden="false" customHeight="false" outlineLevel="0" collapsed="false">
      <c r="A12633" s="0" t="n">
        <v>202506</v>
      </c>
      <c r="B12633" s="0" t="n">
        <v>202507</v>
      </c>
      <c r="C12633" s="37" t="s">
        <v>197</v>
      </c>
      <c r="D12633" s="37" t="s">
        <v>280</v>
      </c>
      <c r="E12633" s="0" t="n">
        <v>2</v>
      </c>
      <c r="F12633" s="38" t="s">
        <v>71</v>
      </c>
      <c r="G12633" s="37" t="s">
        <v>281</v>
      </c>
      <c r="H12633" s="0" t="n">
        <v>1576834</v>
      </c>
      <c r="I12633" s="0" t="n">
        <v>447787</v>
      </c>
      <c r="J12633" s="0" t="n">
        <v>-10340</v>
      </c>
    </row>
    <row r="12634" customFormat="false" ht="15" hidden="false" customHeight="false" outlineLevel="0" collapsed="false">
      <c r="A12634" s="0" t="n">
        <v>202506</v>
      </c>
      <c r="B12634" s="0" t="n">
        <v>202507</v>
      </c>
      <c r="C12634" s="37" t="s">
        <v>158</v>
      </c>
      <c r="D12634" s="37" t="s">
        <v>282</v>
      </c>
      <c r="E12634" s="0" t="n">
        <v>2</v>
      </c>
      <c r="F12634" s="38" t="s">
        <v>71</v>
      </c>
      <c r="G12634" s="37" t="s">
        <v>283</v>
      </c>
      <c r="H12634" s="0" t="n">
        <v>579922</v>
      </c>
      <c r="I12634" s="0" t="n">
        <v>369245</v>
      </c>
      <c r="J12634" s="0" t="n">
        <v>24693</v>
      </c>
    </row>
    <row r="12635" customFormat="false" ht="15" hidden="false" customHeight="false" outlineLevel="0" collapsed="false">
      <c r="A12635" s="0" t="n">
        <v>202506</v>
      </c>
      <c r="B12635" s="0" t="n">
        <v>202507</v>
      </c>
      <c r="C12635" s="37" t="s">
        <v>152</v>
      </c>
      <c r="D12635" s="37" t="s">
        <v>284</v>
      </c>
      <c r="E12635" s="0" t="n">
        <v>2</v>
      </c>
      <c r="F12635" s="38" t="s">
        <v>71</v>
      </c>
      <c r="G12635" s="37" t="s">
        <v>285</v>
      </c>
      <c r="H12635" s="0" t="n">
        <v>340498</v>
      </c>
      <c r="I12635" s="0" t="n">
        <v>63907</v>
      </c>
      <c r="J12635" s="0" t="n">
        <v>10017</v>
      </c>
    </row>
    <row r="12636" customFormat="false" ht="15" hidden="false" customHeight="false" outlineLevel="0" collapsed="false">
      <c r="A12636" s="0" t="n">
        <v>202506</v>
      </c>
      <c r="B12636" s="0" t="n">
        <v>202507</v>
      </c>
      <c r="C12636" s="37" t="s">
        <v>95</v>
      </c>
      <c r="D12636" s="37" t="s">
        <v>210</v>
      </c>
      <c r="E12636" s="0" t="n">
        <v>2</v>
      </c>
      <c r="F12636" s="38" t="s">
        <v>71</v>
      </c>
      <c r="G12636" s="37" t="s">
        <v>286</v>
      </c>
      <c r="H12636" s="0" t="n">
        <v>1132310</v>
      </c>
      <c r="I12636" s="0" t="n">
        <v>1232195</v>
      </c>
      <c r="J12636" s="0" t="n">
        <v>-31597</v>
      </c>
    </row>
    <row r="12637" customFormat="false" ht="15" hidden="false" customHeight="false" outlineLevel="0" collapsed="false">
      <c r="A12637" s="0" t="n">
        <v>202506</v>
      </c>
      <c r="B12637" s="0" t="n">
        <v>202507</v>
      </c>
      <c r="C12637" s="37" t="s">
        <v>136</v>
      </c>
      <c r="D12637" s="37" t="s">
        <v>223</v>
      </c>
      <c r="E12637" s="0" t="n">
        <v>2</v>
      </c>
      <c r="F12637" s="38" t="s">
        <v>71</v>
      </c>
      <c r="G12637" s="37" t="s">
        <v>287</v>
      </c>
      <c r="H12637" s="0" t="n">
        <v>734101</v>
      </c>
      <c r="I12637" s="0" t="n">
        <v>274709</v>
      </c>
      <c r="J12637" s="0" t="n">
        <v>45913</v>
      </c>
    </row>
    <row r="12638" customFormat="false" ht="15" hidden="false" customHeight="false" outlineLevel="0" collapsed="false">
      <c r="A12638" s="0" t="n">
        <v>202506</v>
      </c>
      <c r="B12638" s="0" t="n">
        <v>202507</v>
      </c>
      <c r="C12638" s="37" t="s">
        <v>152</v>
      </c>
      <c r="D12638" s="37" t="s">
        <v>288</v>
      </c>
      <c r="E12638" s="0" t="n">
        <v>2</v>
      </c>
      <c r="F12638" s="38" t="s">
        <v>71</v>
      </c>
      <c r="G12638" s="37" t="s">
        <v>289</v>
      </c>
      <c r="H12638" s="0" t="n">
        <v>379768</v>
      </c>
      <c r="I12638" s="0" t="n">
        <v>392791</v>
      </c>
      <c r="J12638" s="0" t="n">
        <v>38898</v>
      </c>
    </row>
    <row r="12639" customFormat="false" ht="15" hidden="false" customHeight="false" outlineLevel="0" collapsed="false">
      <c r="A12639" s="0" t="n">
        <v>202506</v>
      </c>
      <c r="B12639" s="0" t="n">
        <v>202507</v>
      </c>
      <c r="C12639" s="37" t="s">
        <v>112</v>
      </c>
      <c r="D12639" s="37" t="s">
        <v>290</v>
      </c>
      <c r="E12639" s="0" t="n">
        <v>2</v>
      </c>
      <c r="F12639" s="38" t="s">
        <v>71</v>
      </c>
      <c r="G12639" s="37" t="s">
        <v>291</v>
      </c>
      <c r="H12639" s="0" t="n">
        <v>3216804</v>
      </c>
      <c r="I12639" s="0" t="n">
        <v>1790503</v>
      </c>
      <c r="J12639" s="0" t="n">
        <v>380514</v>
      </c>
    </row>
    <row r="12640" customFormat="false" ht="15" hidden="false" customHeight="false" outlineLevel="0" collapsed="false">
      <c r="A12640" s="0" t="n">
        <v>202506</v>
      </c>
      <c r="B12640" s="0" t="n">
        <v>202507</v>
      </c>
      <c r="C12640" s="37" t="s">
        <v>106</v>
      </c>
      <c r="D12640" s="37" t="s">
        <v>292</v>
      </c>
      <c r="E12640" s="0" t="n">
        <v>2</v>
      </c>
      <c r="F12640" s="38" t="s">
        <v>71</v>
      </c>
      <c r="G12640" s="37" t="s">
        <v>293</v>
      </c>
      <c r="H12640" s="0" t="n">
        <v>32036</v>
      </c>
      <c r="I12640" s="0" t="n">
        <v>16110</v>
      </c>
      <c r="J12640" s="0" t="n">
        <v>2276</v>
      </c>
    </row>
    <row r="12641" customFormat="false" ht="15" hidden="false" customHeight="false" outlineLevel="0" collapsed="false">
      <c r="A12641" s="0" t="n">
        <v>202506</v>
      </c>
      <c r="B12641" s="0" t="n">
        <v>202507</v>
      </c>
      <c r="C12641" s="37" t="s">
        <v>136</v>
      </c>
      <c r="D12641" s="37" t="s">
        <v>294</v>
      </c>
      <c r="E12641" s="0" t="n">
        <v>2</v>
      </c>
      <c r="F12641" s="38" t="s">
        <v>71</v>
      </c>
      <c r="G12641" s="37" t="s">
        <v>295</v>
      </c>
      <c r="H12641" s="0" t="n">
        <v>136141</v>
      </c>
      <c r="I12641" s="0" t="n">
        <v>55071</v>
      </c>
      <c r="J12641" s="0" t="n">
        <v>3509</v>
      </c>
    </row>
    <row r="12642" customFormat="false" ht="15" hidden="false" customHeight="false" outlineLevel="0" collapsed="false">
      <c r="A12642" s="0" t="n">
        <v>202506</v>
      </c>
      <c r="B12642" s="0" t="n">
        <v>202507</v>
      </c>
      <c r="C12642" s="37" t="s">
        <v>101</v>
      </c>
      <c r="D12642" s="37" t="s">
        <v>296</v>
      </c>
      <c r="E12642" s="0" t="n">
        <v>2</v>
      </c>
      <c r="F12642" s="38" t="s">
        <v>71</v>
      </c>
      <c r="G12642" s="37" t="s">
        <v>297</v>
      </c>
      <c r="H12642" s="0" t="n">
        <v>125099</v>
      </c>
      <c r="I12642" s="0" t="n">
        <v>138305</v>
      </c>
      <c r="J12642" s="0" t="n">
        <v>14268</v>
      </c>
    </row>
    <row r="12643" customFormat="false" ht="15" hidden="false" customHeight="false" outlineLevel="0" collapsed="false">
      <c r="A12643" s="0" t="n">
        <v>202506</v>
      </c>
      <c r="B12643" s="0" t="n">
        <v>202507</v>
      </c>
      <c r="C12643" s="37" t="s">
        <v>149</v>
      </c>
      <c r="D12643" s="37" t="s">
        <v>298</v>
      </c>
      <c r="E12643" s="0" t="n">
        <v>2</v>
      </c>
      <c r="F12643" s="38" t="s">
        <v>71</v>
      </c>
      <c r="G12643" s="37" t="s">
        <v>299</v>
      </c>
      <c r="H12643" s="0" t="n">
        <v>373674</v>
      </c>
      <c r="I12643" s="0" t="n">
        <v>128436</v>
      </c>
      <c r="J12643" s="0" t="n">
        <v>13711</v>
      </c>
    </row>
    <row r="12644" customFormat="false" ht="15" hidden="false" customHeight="false" outlineLevel="0" collapsed="false">
      <c r="A12644" s="0" t="n">
        <v>202506</v>
      </c>
      <c r="B12644" s="0" t="n">
        <v>202507</v>
      </c>
      <c r="C12644" s="37" t="s">
        <v>184</v>
      </c>
      <c r="D12644" s="37" t="s">
        <v>300</v>
      </c>
      <c r="E12644" s="0" t="n">
        <v>2</v>
      </c>
      <c r="F12644" s="38" t="s">
        <v>71</v>
      </c>
      <c r="G12644" s="37" t="s">
        <v>301</v>
      </c>
      <c r="H12644" s="0" t="n">
        <v>502245</v>
      </c>
      <c r="I12644" s="0" t="n">
        <v>662761</v>
      </c>
      <c r="J12644" s="0" t="n">
        <v>187116</v>
      </c>
    </row>
    <row r="12645" customFormat="false" ht="15" hidden="false" customHeight="false" outlineLevel="0" collapsed="false">
      <c r="A12645" s="0" t="n">
        <v>202506</v>
      </c>
      <c r="B12645" s="0" t="n">
        <v>202507</v>
      </c>
      <c r="C12645" s="37" t="s">
        <v>136</v>
      </c>
      <c r="D12645" s="37" t="s">
        <v>298</v>
      </c>
      <c r="E12645" s="0" t="n">
        <v>2</v>
      </c>
      <c r="F12645" s="38" t="s">
        <v>71</v>
      </c>
      <c r="G12645" s="37" t="s">
        <v>302</v>
      </c>
      <c r="H12645" s="0" t="n">
        <v>72642</v>
      </c>
      <c r="I12645" s="0" t="n">
        <v>25186</v>
      </c>
      <c r="J12645" s="0" t="n">
        <v>2228</v>
      </c>
    </row>
    <row r="12646" customFormat="false" ht="15" hidden="false" customHeight="false" outlineLevel="0" collapsed="false">
      <c r="A12646" s="0" t="n">
        <v>202506</v>
      </c>
      <c r="B12646" s="0" t="n">
        <v>202507</v>
      </c>
      <c r="C12646" s="37" t="s">
        <v>149</v>
      </c>
      <c r="D12646" s="37" t="s">
        <v>303</v>
      </c>
      <c r="E12646" s="0" t="n">
        <v>2</v>
      </c>
      <c r="F12646" s="38" t="s">
        <v>71</v>
      </c>
      <c r="G12646" s="37" t="s">
        <v>304</v>
      </c>
      <c r="H12646" s="0" t="n">
        <v>268310</v>
      </c>
      <c r="I12646" s="0" t="n">
        <v>357299</v>
      </c>
      <c r="J12646" s="0" t="n">
        <v>23653</v>
      </c>
    </row>
    <row r="12647" customFormat="false" ht="15" hidden="false" customHeight="false" outlineLevel="0" collapsed="false">
      <c r="A12647" s="0" t="n">
        <v>202506</v>
      </c>
      <c r="B12647" s="0" t="n">
        <v>202507</v>
      </c>
      <c r="C12647" s="37" t="s">
        <v>106</v>
      </c>
      <c r="D12647" s="37" t="s">
        <v>107</v>
      </c>
      <c r="E12647" s="0" t="n">
        <v>2</v>
      </c>
      <c r="F12647" s="38" t="s">
        <v>71</v>
      </c>
      <c r="G12647" s="37" t="s">
        <v>305</v>
      </c>
      <c r="H12647" s="0" t="n">
        <v>147365</v>
      </c>
      <c r="I12647" s="0" t="n">
        <v>83688</v>
      </c>
      <c r="J12647" s="0" t="n">
        <v>5059</v>
      </c>
    </row>
    <row r="12648" customFormat="false" ht="15" hidden="false" customHeight="false" outlineLevel="0" collapsed="false">
      <c r="A12648" s="0" t="n">
        <v>202506</v>
      </c>
      <c r="B12648" s="0" t="n">
        <v>202507</v>
      </c>
      <c r="C12648" s="37" t="s">
        <v>124</v>
      </c>
      <c r="D12648" s="37" t="s">
        <v>306</v>
      </c>
      <c r="E12648" s="0" t="n">
        <v>2</v>
      </c>
      <c r="F12648" s="38" t="s">
        <v>71</v>
      </c>
      <c r="G12648" s="37" t="s">
        <v>307</v>
      </c>
      <c r="H12648" s="0" t="n">
        <v>8855807</v>
      </c>
      <c r="I12648" s="0" t="n">
        <v>2614306</v>
      </c>
      <c r="J12648" s="0" t="n">
        <v>258517</v>
      </c>
    </row>
    <row r="12649" customFormat="false" ht="15" hidden="false" customHeight="false" outlineLevel="0" collapsed="false">
      <c r="A12649" s="0" t="n">
        <v>202506</v>
      </c>
      <c r="B12649" s="0" t="n">
        <v>202507</v>
      </c>
      <c r="C12649" s="37" t="s">
        <v>115</v>
      </c>
      <c r="D12649" s="37" t="s">
        <v>308</v>
      </c>
      <c r="E12649" s="0" t="n">
        <v>2</v>
      </c>
      <c r="F12649" s="38" t="s">
        <v>71</v>
      </c>
      <c r="G12649" s="37" t="s">
        <v>309</v>
      </c>
      <c r="H12649" s="0" t="n">
        <v>4164877</v>
      </c>
      <c r="I12649" s="0" t="n">
        <v>1809579</v>
      </c>
      <c r="J12649" s="0" t="n">
        <v>-60496</v>
      </c>
    </row>
    <row r="12650" customFormat="false" ht="15" hidden="false" customHeight="false" outlineLevel="0" collapsed="false">
      <c r="A12650" s="0" t="n">
        <v>202506</v>
      </c>
      <c r="B12650" s="0" t="n">
        <v>202507</v>
      </c>
      <c r="C12650" s="37" t="s">
        <v>178</v>
      </c>
      <c r="D12650" s="37" t="s">
        <v>308</v>
      </c>
      <c r="E12650" s="0" t="n">
        <v>2</v>
      </c>
      <c r="F12650" s="38" t="s">
        <v>71</v>
      </c>
      <c r="G12650" s="37" t="s">
        <v>310</v>
      </c>
      <c r="H12650" s="0" t="n">
        <v>312600</v>
      </c>
      <c r="I12650" s="0" t="n">
        <v>306023</v>
      </c>
      <c r="J12650" s="0" t="n">
        <v>12768</v>
      </c>
    </row>
    <row r="12651" customFormat="false" ht="15" hidden="false" customHeight="false" outlineLevel="0" collapsed="false">
      <c r="A12651" s="0" t="n">
        <v>202506</v>
      </c>
      <c r="B12651" s="0" t="n">
        <v>202507</v>
      </c>
      <c r="C12651" s="37" t="s">
        <v>109</v>
      </c>
      <c r="D12651" s="37" t="s">
        <v>311</v>
      </c>
      <c r="E12651" s="0" t="n">
        <v>2</v>
      </c>
      <c r="F12651" s="38" t="s">
        <v>71</v>
      </c>
      <c r="G12651" s="37" t="s">
        <v>312</v>
      </c>
      <c r="H12651" s="0" t="n">
        <v>339739</v>
      </c>
      <c r="I12651" s="0" t="n">
        <v>197141</v>
      </c>
      <c r="J12651" s="0" t="n">
        <v>-4182</v>
      </c>
    </row>
    <row r="12652" customFormat="false" ht="15" hidden="false" customHeight="false" outlineLevel="0" collapsed="false">
      <c r="A12652" s="0" t="n">
        <v>202506</v>
      </c>
      <c r="B12652" s="0" t="n">
        <v>202507</v>
      </c>
      <c r="C12652" s="37" t="s">
        <v>178</v>
      </c>
      <c r="D12652" s="37" t="s">
        <v>203</v>
      </c>
      <c r="E12652" s="0" t="n">
        <v>2</v>
      </c>
      <c r="F12652" s="38" t="s">
        <v>71</v>
      </c>
      <c r="G12652" s="37" t="s">
        <v>313</v>
      </c>
      <c r="H12652" s="0" t="n">
        <v>80795</v>
      </c>
      <c r="I12652" s="0" t="n">
        <v>83563</v>
      </c>
      <c r="J12652" s="0" t="n">
        <v>-681</v>
      </c>
    </row>
    <row r="12653" customFormat="false" ht="15" hidden="false" customHeight="false" outlineLevel="0" collapsed="false">
      <c r="A12653" s="0" t="n">
        <v>202506</v>
      </c>
      <c r="B12653" s="0" t="n">
        <v>202507</v>
      </c>
      <c r="C12653" s="37" t="s">
        <v>152</v>
      </c>
      <c r="D12653" s="37" t="s">
        <v>314</v>
      </c>
      <c r="E12653" s="0" t="n">
        <v>2</v>
      </c>
      <c r="F12653" s="38" t="s">
        <v>71</v>
      </c>
      <c r="G12653" s="37" t="s">
        <v>315</v>
      </c>
      <c r="H12653" s="0" t="n">
        <v>49555</v>
      </c>
      <c r="I12653" s="0" t="n">
        <v>19335</v>
      </c>
      <c r="J12653" s="0" t="n">
        <v>3102</v>
      </c>
    </row>
    <row r="12654" customFormat="false" ht="15" hidden="false" customHeight="false" outlineLevel="0" collapsed="false">
      <c r="A12654" s="0" t="n">
        <v>202506</v>
      </c>
      <c r="B12654" s="0" t="n">
        <v>202507</v>
      </c>
      <c r="C12654" s="37" t="s">
        <v>152</v>
      </c>
      <c r="D12654" s="37" t="s">
        <v>159</v>
      </c>
      <c r="E12654" s="0" t="n">
        <v>2</v>
      </c>
      <c r="F12654" s="38" t="s">
        <v>71</v>
      </c>
      <c r="G12654" s="37" t="s">
        <v>316</v>
      </c>
      <c r="H12654" s="0" t="n">
        <v>588586</v>
      </c>
      <c r="I12654" s="0" t="n">
        <v>301779</v>
      </c>
      <c r="J12654" s="0" t="n">
        <v>24935</v>
      </c>
    </row>
    <row r="12655" customFormat="false" ht="15" hidden="false" customHeight="false" outlineLevel="0" collapsed="false">
      <c r="A12655" s="0" t="n">
        <v>202506</v>
      </c>
      <c r="B12655" s="0" t="n">
        <v>202507</v>
      </c>
      <c r="C12655" s="37" t="s">
        <v>184</v>
      </c>
      <c r="D12655" s="37" t="s">
        <v>218</v>
      </c>
      <c r="E12655" s="0" t="n">
        <v>2</v>
      </c>
      <c r="F12655" s="38" t="s">
        <v>71</v>
      </c>
      <c r="G12655" s="37" t="s">
        <v>317</v>
      </c>
      <c r="H12655" s="0" t="n">
        <v>188631</v>
      </c>
      <c r="I12655" s="0" t="n">
        <v>147048</v>
      </c>
      <c r="J12655" s="0" t="n">
        <v>855</v>
      </c>
    </row>
    <row r="12656" customFormat="false" ht="15" hidden="false" customHeight="false" outlineLevel="0" collapsed="false">
      <c r="A12656" s="0" t="n">
        <v>202506</v>
      </c>
      <c r="B12656" s="0" t="n">
        <v>202507</v>
      </c>
      <c r="C12656" s="37" t="s">
        <v>109</v>
      </c>
      <c r="D12656" s="37" t="s">
        <v>318</v>
      </c>
      <c r="E12656" s="0" t="n">
        <v>2</v>
      </c>
      <c r="F12656" s="38" t="s">
        <v>71</v>
      </c>
      <c r="G12656" s="37" t="s">
        <v>319</v>
      </c>
      <c r="H12656" s="0" t="n">
        <v>512741</v>
      </c>
      <c r="I12656" s="0" t="n">
        <v>258885</v>
      </c>
      <c r="J12656" s="0" t="n">
        <v>16820</v>
      </c>
    </row>
    <row r="12657" customFormat="false" ht="15" hidden="false" customHeight="false" outlineLevel="0" collapsed="false">
      <c r="A12657" s="0" t="n">
        <v>202506</v>
      </c>
      <c r="B12657" s="0" t="n">
        <v>202507</v>
      </c>
      <c r="C12657" s="37" t="s">
        <v>184</v>
      </c>
      <c r="D12657" s="37" t="s">
        <v>320</v>
      </c>
      <c r="E12657" s="0" t="n">
        <v>2</v>
      </c>
      <c r="F12657" s="38" t="s">
        <v>71</v>
      </c>
      <c r="G12657" s="37" t="s">
        <v>321</v>
      </c>
      <c r="H12657" s="0" t="n">
        <v>87716</v>
      </c>
      <c r="I12657" s="0" t="n">
        <v>62163</v>
      </c>
      <c r="J12657" s="0" t="n">
        <v>3444</v>
      </c>
    </row>
    <row r="12658" customFormat="false" ht="15" hidden="false" customHeight="false" outlineLevel="0" collapsed="false">
      <c r="A12658" s="0" t="n">
        <v>202506</v>
      </c>
      <c r="B12658" s="0" t="n">
        <v>202507</v>
      </c>
      <c r="C12658" s="37" t="s">
        <v>124</v>
      </c>
      <c r="D12658" s="37" t="s">
        <v>282</v>
      </c>
      <c r="E12658" s="0" t="n">
        <v>2</v>
      </c>
      <c r="F12658" s="38" t="s">
        <v>71</v>
      </c>
      <c r="G12658" s="37" t="s">
        <v>322</v>
      </c>
      <c r="H12658" s="0" t="n">
        <v>343460</v>
      </c>
      <c r="I12658" s="0" t="n">
        <v>103298</v>
      </c>
      <c r="J12658" s="0" t="n">
        <v>8808</v>
      </c>
    </row>
    <row r="12659" customFormat="false" ht="15" hidden="false" customHeight="false" outlineLevel="0" collapsed="false">
      <c r="A12659" s="0" t="n">
        <v>202506</v>
      </c>
      <c r="B12659" s="0" t="n">
        <v>202507</v>
      </c>
      <c r="C12659" s="37" t="s">
        <v>112</v>
      </c>
      <c r="D12659" s="37" t="s">
        <v>96</v>
      </c>
      <c r="E12659" s="0" t="n">
        <v>2</v>
      </c>
      <c r="F12659" s="38" t="s">
        <v>71</v>
      </c>
      <c r="G12659" s="37" t="s">
        <v>323</v>
      </c>
      <c r="H12659" s="0" t="n">
        <v>741041</v>
      </c>
      <c r="I12659" s="0" t="n">
        <v>220310</v>
      </c>
      <c r="J12659" s="0" t="n">
        <v>-15578</v>
      </c>
    </row>
    <row r="12660" customFormat="false" ht="15" hidden="false" customHeight="false" outlineLevel="0" collapsed="false">
      <c r="A12660" s="0" t="n">
        <v>202506</v>
      </c>
      <c r="B12660" s="0" t="n">
        <v>202507</v>
      </c>
      <c r="C12660" s="37" t="s">
        <v>152</v>
      </c>
      <c r="D12660" s="37" t="s">
        <v>324</v>
      </c>
      <c r="E12660" s="0" t="n">
        <v>2</v>
      </c>
      <c r="F12660" s="38" t="s">
        <v>71</v>
      </c>
      <c r="G12660" s="37" t="s">
        <v>325</v>
      </c>
      <c r="H12660" s="0" t="n">
        <v>692117</v>
      </c>
      <c r="I12660" s="0" t="n">
        <v>772549</v>
      </c>
      <c r="J12660" s="0" t="n">
        <v>-22501</v>
      </c>
    </row>
    <row r="12661" customFormat="false" ht="15" hidden="false" customHeight="false" outlineLevel="0" collapsed="false">
      <c r="A12661" s="0" t="n">
        <v>202506</v>
      </c>
      <c r="B12661" s="0" t="n">
        <v>202507</v>
      </c>
      <c r="C12661" s="37" t="s">
        <v>112</v>
      </c>
      <c r="D12661" s="37" t="s">
        <v>326</v>
      </c>
      <c r="E12661" s="0" t="n">
        <v>2</v>
      </c>
      <c r="F12661" s="38" t="s">
        <v>71</v>
      </c>
      <c r="G12661" s="37" t="s">
        <v>327</v>
      </c>
      <c r="H12661" s="0" t="n">
        <v>920152</v>
      </c>
      <c r="I12661" s="0" t="n">
        <v>673015</v>
      </c>
      <c r="J12661" s="0" t="n">
        <v>-43171</v>
      </c>
    </row>
    <row r="12662" customFormat="false" ht="15" hidden="false" customHeight="false" outlineLevel="0" collapsed="false">
      <c r="A12662" s="0" t="n">
        <v>202506</v>
      </c>
      <c r="B12662" s="0" t="n">
        <v>202507</v>
      </c>
      <c r="C12662" s="37" t="s">
        <v>152</v>
      </c>
      <c r="D12662" s="37" t="s">
        <v>328</v>
      </c>
      <c r="E12662" s="0" t="n">
        <v>2</v>
      </c>
      <c r="F12662" s="38" t="s">
        <v>71</v>
      </c>
      <c r="G12662" s="37" t="s">
        <v>329</v>
      </c>
      <c r="H12662" s="0" t="n">
        <v>121382</v>
      </c>
      <c r="I12662" s="0" t="n">
        <v>52422</v>
      </c>
      <c r="J12662" s="0" t="n">
        <v>-522</v>
      </c>
    </row>
    <row r="12663" customFormat="false" ht="15" hidden="false" customHeight="false" outlineLevel="0" collapsed="false">
      <c r="A12663" s="0" t="n">
        <v>202506</v>
      </c>
      <c r="B12663" s="0" t="n">
        <v>202507</v>
      </c>
      <c r="C12663" s="37" t="s">
        <v>95</v>
      </c>
      <c r="D12663" s="37" t="s">
        <v>330</v>
      </c>
      <c r="E12663" s="0" t="n">
        <v>2</v>
      </c>
      <c r="F12663" s="38" t="s">
        <v>71</v>
      </c>
      <c r="G12663" s="37" t="s">
        <v>331</v>
      </c>
      <c r="H12663" s="0" t="n">
        <v>1867889</v>
      </c>
      <c r="I12663" s="0" t="n">
        <v>848772</v>
      </c>
      <c r="J12663" s="0" t="n">
        <v>6559</v>
      </c>
    </row>
    <row r="12664" customFormat="false" ht="15" hidden="false" customHeight="false" outlineLevel="0" collapsed="false">
      <c r="A12664" s="0" t="n">
        <v>202506</v>
      </c>
      <c r="B12664" s="0" t="n">
        <v>202507</v>
      </c>
      <c r="C12664" s="37" t="s">
        <v>106</v>
      </c>
      <c r="D12664" s="37" t="s">
        <v>332</v>
      </c>
      <c r="E12664" s="0" t="n">
        <v>2</v>
      </c>
      <c r="F12664" s="38" t="s">
        <v>71</v>
      </c>
      <c r="G12664" s="37" t="s">
        <v>333</v>
      </c>
      <c r="H12664" s="0" t="n">
        <v>236515</v>
      </c>
      <c r="I12664" s="0" t="n">
        <v>57244</v>
      </c>
      <c r="J12664" s="0" t="n">
        <v>-1343</v>
      </c>
    </row>
    <row r="12665" customFormat="false" ht="15" hidden="false" customHeight="false" outlineLevel="0" collapsed="false">
      <c r="A12665" s="0" t="n">
        <v>202506</v>
      </c>
      <c r="B12665" s="0" t="n">
        <v>202507</v>
      </c>
      <c r="C12665" s="37" t="s">
        <v>95</v>
      </c>
      <c r="D12665" s="37" t="s">
        <v>334</v>
      </c>
      <c r="E12665" s="0" t="n">
        <v>2</v>
      </c>
      <c r="F12665" s="38" t="s">
        <v>71</v>
      </c>
      <c r="G12665" s="37" t="s">
        <v>335</v>
      </c>
      <c r="H12665" s="0" t="n">
        <v>1438478</v>
      </c>
      <c r="I12665" s="0" t="n">
        <v>427200</v>
      </c>
      <c r="J12665" s="0" t="n">
        <v>66832</v>
      </c>
    </row>
    <row r="12666" customFormat="false" ht="15" hidden="false" customHeight="false" outlineLevel="0" collapsed="false">
      <c r="A12666" s="0" t="n">
        <v>202506</v>
      </c>
      <c r="B12666" s="0" t="n">
        <v>202507</v>
      </c>
      <c r="C12666" s="37" t="s">
        <v>149</v>
      </c>
      <c r="D12666" s="37" t="s">
        <v>243</v>
      </c>
      <c r="E12666" s="0" t="n">
        <v>2</v>
      </c>
      <c r="F12666" s="38" t="s">
        <v>71</v>
      </c>
      <c r="G12666" s="37" t="s">
        <v>336</v>
      </c>
      <c r="H12666" s="0" t="n">
        <v>458553</v>
      </c>
      <c r="I12666" s="0" t="n">
        <v>194396</v>
      </c>
      <c r="J12666" s="0" t="n">
        <v>51320</v>
      </c>
    </row>
    <row r="12667" customFormat="false" ht="15" hidden="false" customHeight="false" outlineLevel="0" collapsed="false">
      <c r="A12667" s="0" t="n">
        <v>202506</v>
      </c>
      <c r="B12667" s="0" t="n">
        <v>202507</v>
      </c>
      <c r="C12667" s="37" t="s">
        <v>115</v>
      </c>
      <c r="D12667" s="37" t="s">
        <v>200</v>
      </c>
      <c r="E12667" s="0" t="n">
        <v>2</v>
      </c>
      <c r="F12667" s="38" t="s">
        <v>71</v>
      </c>
      <c r="G12667" s="37" t="s">
        <v>337</v>
      </c>
      <c r="H12667" s="0" t="n">
        <v>58515</v>
      </c>
      <c r="I12667" s="0" t="n">
        <v>26720</v>
      </c>
      <c r="J12667" s="0" t="n">
        <v>4344</v>
      </c>
    </row>
    <row r="12668" customFormat="false" ht="15" hidden="false" customHeight="false" outlineLevel="0" collapsed="false">
      <c r="A12668" s="0" t="n">
        <v>202506</v>
      </c>
      <c r="B12668" s="0" t="n">
        <v>202507</v>
      </c>
      <c r="C12668" s="37" t="s">
        <v>106</v>
      </c>
      <c r="D12668" s="37" t="s">
        <v>104</v>
      </c>
      <c r="E12668" s="0" t="n">
        <v>2</v>
      </c>
      <c r="F12668" s="38" t="s">
        <v>71</v>
      </c>
      <c r="G12668" s="37" t="s">
        <v>338</v>
      </c>
      <c r="H12668" s="0" t="n">
        <v>302848</v>
      </c>
      <c r="I12668" s="0" t="n">
        <v>191985</v>
      </c>
      <c r="J12668" s="0" t="n">
        <v>4504</v>
      </c>
    </row>
    <row r="12669" customFormat="false" ht="15" hidden="false" customHeight="false" outlineLevel="0" collapsed="false">
      <c r="A12669" s="0" t="n">
        <v>202506</v>
      </c>
      <c r="B12669" s="0" t="n">
        <v>202507</v>
      </c>
      <c r="C12669" s="37" t="s">
        <v>184</v>
      </c>
      <c r="D12669" s="37" t="s">
        <v>339</v>
      </c>
      <c r="E12669" s="0" t="n">
        <v>2</v>
      </c>
      <c r="F12669" s="38" t="s">
        <v>71</v>
      </c>
      <c r="G12669" s="37" t="s">
        <v>340</v>
      </c>
      <c r="H12669" s="0" t="n">
        <v>1229980</v>
      </c>
      <c r="I12669" s="0" t="n">
        <v>444014</v>
      </c>
      <c r="J12669" s="0" t="n">
        <v>44854</v>
      </c>
    </row>
    <row r="12670" customFormat="false" ht="15" hidden="false" customHeight="false" outlineLevel="0" collapsed="false">
      <c r="A12670" s="0" t="n">
        <v>202506</v>
      </c>
      <c r="B12670" s="0" t="n">
        <v>202507</v>
      </c>
      <c r="C12670" s="37" t="s">
        <v>112</v>
      </c>
      <c r="D12670" s="37" t="s">
        <v>341</v>
      </c>
      <c r="E12670" s="0" t="n">
        <v>2</v>
      </c>
      <c r="F12670" s="38" t="s">
        <v>71</v>
      </c>
      <c r="G12670" s="37" t="s">
        <v>342</v>
      </c>
      <c r="H12670" s="0" t="n">
        <v>1003280</v>
      </c>
      <c r="I12670" s="0" t="n">
        <v>514840</v>
      </c>
      <c r="J12670" s="0" t="n">
        <v>37768</v>
      </c>
    </row>
    <row r="12671" customFormat="false" ht="15" hidden="false" customHeight="false" outlineLevel="0" collapsed="false">
      <c r="A12671" s="0" t="n">
        <v>202506</v>
      </c>
      <c r="B12671" s="0" t="n">
        <v>202507</v>
      </c>
      <c r="C12671" s="37" t="s">
        <v>101</v>
      </c>
      <c r="D12671" s="37" t="s">
        <v>200</v>
      </c>
      <c r="E12671" s="0" t="n">
        <v>2</v>
      </c>
      <c r="F12671" s="38" t="s">
        <v>71</v>
      </c>
      <c r="G12671" s="37" t="s">
        <v>343</v>
      </c>
      <c r="H12671" s="0" t="n">
        <v>360100</v>
      </c>
      <c r="I12671" s="0" t="n">
        <v>229390</v>
      </c>
      <c r="J12671" s="0" t="n">
        <v>4385</v>
      </c>
    </row>
    <row r="12672" customFormat="false" ht="15" hidden="false" customHeight="false" outlineLevel="0" collapsed="false">
      <c r="A12672" s="0" t="n">
        <v>202506</v>
      </c>
      <c r="B12672" s="0" t="n">
        <v>202507</v>
      </c>
      <c r="C12672" s="37" t="s">
        <v>109</v>
      </c>
      <c r="D12672" s="37" t="s">
        <v>191</v>
      </c>
      <c r="E12672" s="0" t="n">
        <v>2</v>
      </c>
      <c r="F12672" s="38" t="s">
        <v>71</v>
      </c>
      <c r="G12672" s="37" t="s">
        <v>344</v>
      </c>
      <c r="H12672" s="0" t="n">
        <v>3929304</v>
      </c>
      <c r="I12672" s="0" t="n">
        <v>1506226</v>
      </c>
      <c r="J12672" s="0" t="n">
        <v>320031</v>
      </c>
    </row>
    <row r="12673" customFormat="false" ht="15" hidden="false" customHeight="false" outlineLevel="0" collapsed="false">
      <c r="A12673" s="0" t="n">
        <v>202506</v>
      </c>
      <c r="B12673" s="0" t="n">
        <v>202507</v>
      </c>
      <c r="C12673" s="37" t="s">
        <v>115</v>
      </c>
      <c r="D12673" s="37" t="s">
        <v>110</v>
      </c>
      <c r="E12673" s="0" t="n">
        <v>2</v>
      </c>
      <c r="F12673" s="38" t="s">
        <v>71</v>
      </c>
      <c r="G12673" s="37" t="s">
        <v>345</v>
      </c>
      <c r="H12673" s="0" t="n">
        <v>1663149</v>
      </c>
      <c r="I12673" s="0" t="n">
        <v>1094029</v>
      </c>
      <c r="J12673" s="0" t="n">
        <v>307117</v>
      </c>
    </row>
    <row r="12674" customFormat="false" ht="15" hidden="false" customHeight="false" outlineLevel="0" collapsed="false">
      <c r="A12674" s="0" t="n">
        <v>202506</v>
      </c>
      <c r="B12674" s="0" t="n">
        <v>202507</v>
      </c>
      <c r="C12674" s="37" t="s">
        <v>149</v>
      </c>
      <c r="D12674" s="37" t="s">
        <v>104</v>
      </c>
      <c r="E12674" s="0" t="n">
        <v>2</v>
      </c>
      <c r="F12674" s="38" t="s">
        <v>71</v>
      </c>
      <c r="G12674" s="37" t="s">
        <v>346</v>
      </c>
      <c r="H12674" s="0" t="n">
        <v>417502</v>
      </c>
      <c r="I12674" s="0" t="n">
        <v>247163</v>
      </c>
      <c r="J12674" s="0" t="n">
        <v>-16560</v>
      </c>
    </row>
    <row r="12675" customFormat="false" ht="15" hidden="false" customHeight="false" outlineLevel="0" collapsed="false">
      <c r="A12675" s="0" t="n">
        <v>202506</v>
      </c>
      <c r="B12675" s="0" t="n">
        <v>202507</v>
      </c>
      <c r="C12675" s="37" t="s">
        <v>124</v>
      </c>
      <c r="D12675" s="37" t="s">
        <v>277</v>
      </c>
      <c r="E12675" s="0" t="n">
        <v>2</v>
      </c>
      <c r="F12675" s="38" t="s">
        <v>71</v>
      </c>
      <c r="G12675" s="37" t="s">
        <v>347</v>
      </c>
      <c r="H12675" s="0" t="n">
        <v>1454736</v>
      </c>
      <c r="I12675" s="0" t="n">
        <v>743815</v>
      </c>
      <c r="J12675" s="0" t="n">
        <v>166634</v>
      </c>
    </row>
    <row r="12676" customFormat="false" ht="15" hidden="false" customHeight="false" outlineLevel="0" collapsed="false">
      <c r="A12676" s="0" t="n">
        <v>202506</v>
      </c>
      <c r="B12676" s="0" t="n">
        <v>202507</v>
      </c>
      <c r="C12676" s="37" t="s">
        <v>124</v>
      </c>
      <c r="D12676" s="37" t="s">
        <v>145</v>
      </c>
      <c r="E12676" s="0" t="n">
        <v>2</v>
      </c>
      <c r="F12676" s="38" t="s">
        <v>71</v>
      </c>
      <c r="G12676" s="37" t="s">
        <v>348</v>
      </c>
      <c r="H12676" s="0" t="n">
        <v>6428217</v>
      </c>
      <c r="I12676" s="0" t="n">
        <v>2219978</v>
      </c>
      <c r="J12676" s="0" t="n">
        <v>46402</v>
      </c>
    </row>
    <row r="12677" customFormat="false" ht="15" hidden="false" customHeight="false" outlineLevel="0" collapsed="false">
      <c r="A12677" s="0" t="n">
        <v>202506</v>
      </c>
      <c r="B12677" s="0" t="n">
        <v>202507</v>
      </c>
      <c r="C12677" s="37" t="s">
        <v>136</v>
      </c>
      <c r="D12677" s="37" t="s">
        <v>328</v>
      </c>
      <c r="E12677" s="0" t="n">
        <v>2</v>
      </c>
      <c r="F12677" s="38" t="s">
        <v>71</v>
      </c>
      <c r="G12677" s="37" t="s">
        <v>349</v>
      </c>
      <c r="H12677" s="0" t="n">
        <v>6269231</v>
      </c>
      <c r="I12677" s="0" t="n">
        <v>3055846</v>
      </c>
      <c r="J12677" s="0" t="n">
        <v>164307</v>
      </c>
    </row>
    <row r="12678" customFormat="false" ht="15" hidden="false" customHeight="false" outlineLevel="0" collapsed="false">
      <c r="A12678" s="0" t="n">
        <v>202506</v>
      </c>
      <c r="B12678" s="0" t="n">
        <v>202507</v>
      </c>
      <c r="C12678" s="37" t="s">
        <v>152</v>
      </c>
      <c r="D12678" s="37" t="s">
        <v>350</v>
      </c>
      <c r="E12678" s="0" t="n">
        <v>2</v>
      </c>
      <c r="F12678" s="38" t="s">
        <v>71</v>
      </c>
      <c r="G12678" s="37" t="s">
        <v>351</v>
      </c>
      <c r="H12678" s="0" t="n">
        <v>129623</v>
      </c>
      <c r="I12678" s="0" t="n">
        <v>127979</v>
      </c>
      <c r="J12678" s="0" t="n">
        <v>13856</v>
      </c>
    </row>
    <row r="12679" customFormat="false" ht="15" hidden="false" customHeight="false" outlineLevel="0" collapsed="false">
      <c r="A12679" s="0" t="n">
        <v>202506</v>
      </c>
      <c r="B12679" s="0" t="n">
        <v>202507</v>
      </c>
      <c r="C12679" s="37" t="s">
        <v>109</v>
      </c>
      <c r="D12679" s="37" t="s">
        <v>352</v>
      </c>
      <c r="E12679" s="0" t="n">
        <v>2</v>
      </c>
      <c r="F12679" s="38" t="s">
        <v>71</v>
      </c>
      <c r="G12679" s="37" t="s">
        <v>353</v>
      </c>
      <c r="H12679" s="0" t="n">
        <v>247900</v>
      </c>
      <c r="I12679" s="0" t="n">
        <v>191564</v>
      </c>
      <c r="J12679" s="0" t="n">
        <v>44973</v>
      </c>
    </row>
    <row r="12680" customFormat="false" ht="15" hidden="false" customHeight="false" outlineLevel="0" collapsed="false">
      <c r="A12680" s="0" t="n">
        <v>202506</v>
      </c>
      <c r="B12680" s="0" t="n">
        <v>202507</v>
      </c>
      <c r="C12680" s="37" t="s">
        <v>158</v>
      </c>
      <c r="D12680" s="37" t="s">
        <v>354</v>
      </c>
      <c r="E12680" s="0" t="n">
        <v>2</v>
      </c>
      <c r="F12680" s="38" t="s">
        <v>71</v>
      </c>
      <c r="G12680" s="37" t="s">
        <v>355</v>
      </c>
      <c r="H12680" s="0" t="n">
        <v>3754479</v>
      </c>
      <c r="I12680" s="0" t="n">
        <v>1480551</v>
      </c>
      <c r="J12680" s="0" t="n">
        <v>160084</v>
      </c>
    </row>
    <row r="12681" customFormat="false" ht="15" hidden="false" customHeight="false" outlineLevel="0" collapsed="false">
      <c r="A12681" s="0" t="n">
        <v>202506</v>
      </c>
      <c r="B12681" s="0" t="n">
        <v>202507</v>
      </c>
      <c r="C12681" s="37" t="s">
        <v>158</v>
      </c>
      <c r="D12681" s="37" t="s">
        <v>356</v>
      </c>
      <c r="E12681" s="0" t="n">
        <v>2</v>
      </c>
      <c r="F12681" s="38" t="s">
        <v>71</v>
      </c>
      <c r="G12681" s="37" t="s">
        <v>357</v>
      </c>
      <c r="H12681" s="0" t="n">
        <v>109582</v>
      </c>
      <c r="I12681" s="0" t="n">
        <v>62212</v>
      </c>
      <c r="J12681" s="0" t="n">
        <v>7543</v>
      </c>
    </row>
    <row r="12682" customFormat="false" ht="15" hidden="false" customHeight="false" outlineLevel="0" collapsed="false">
      <c r="A12682" s="0" t="n">
        <v>202506</v>
      </c>
      <c r="B12682" s="0" t="n">
        <v>202507</v>
      </c>
      <c r="C12682" s="37" t="s">
        <v>158</v>
      </c>
      <c r="D12682" s="37" t="s">
        <v>255</v>
      </c>
      <c r="E12682" s="0" t="n">
        <v>2</v>
      </c>
      <c r="F12682" s="38" t="s">
        <v>71</v>
      </c>
      <c r="G12682" s="37" t="s">
        <v>358</v>
      </c>
      <c r="H12682" s="0" t="n">
        <v>128548</v>
      </c>
      <c r="I12682" s="0" t="n">
        <v>50369</v>
      </c>
      <c r="J12682" s="0" t="n">
        <v>8328</v>
      </c>
    </row>
    <row r="12683" customFormat="false" ht="15" hidden="false" customHeight="false" outlineLevel="0" collapsed="false">
      <c r="A12683" s="0" t="n">
        <v>202506</v>
      </c>
      <c r="B12683" s="0" t="n">
        <v>202507</v>
      </c>
      <c r="C12683" s="37" t="s">
        <v>109</v>
      </c>
      <c r="D12683" s="37" t="s">
        <v>104</v>
      </c>
      <c r="E12683" s="0" t="n">
        <v>2</v>
      </c>
      <c r="F12683" s="38" t="s">
        <v>71</v>
      </c>
      <c r="G12683" s="37" t="s">
        <v>359</v>
      </c>
      <c r="H12683" s="0" t="n">
        <v>495701</v>
      </c>
      <c r="I12683" s="0" t="n">
        <v>224766</v>
      </c>
      <c r="J12683" s="0" t="n">
        <v>40708</v>
      </c>
    </row>
    <row r="12684" customFormat="false" ht="15" hidden="false" customHeight="false" outlineLevel="0" collapsed="false">
      <c r="A12684" s="0" t="n">
        <v>202506</v>
      </c>
      <c r="B12684" s="0" t="n">
        <v>202507</v>
      </c>
      <c r="C12684" s="37" t="s">
        <v>115</v>
      </c>
      <c r="D12684" s="37" t="s">
        <v>360</v>
      </c>
      <c r="E12684" s="0" t="n">
        <v>2</v>
      </c>
      <c r="F12684" s="38" t="s">
        <v>71</v>
      </c>
      <c r="G12684" s="37" t="s">
        <v>361</v>
      </c>
      <c r="H12684" s="0" t="n">
        <v>1104342</v>
      </c>
      <c r="I12684" s="0" t="n">
        <v>407017</v>
      </c>
      <c r="J12684" s="0" t="n">
        <v>53365</v>
      </c>
    </row>
    <row r="12685" customFormat="false" ht="15" hidden="false" customHeight="false" outlineLevel="0" collapsed="false">
      <c r="A12685" s="0" t="n">
        <v>202506</v>
      </c>
      <c r="B12685" s="0" t="n">
        <v>202507</v>
      </c>
      <c r="C12685" s="37" t="s">
        <v>152</v>
      </c>
      <c r="D12685" s="37" t="s">
        <v>362</v>
      </c>
      <c r="E12685" s="0" t="n">
        <v>2</v>
      </c>
      <c r="F12685" s="38" t="s">
        <v>71</v>
      </c>
      <c r="G12685" s="37" t="s">
        <v>363</v>
      </c>
      <c r="H12685" s="0" t="n">
        <v>390560</v>
      </c>
      <c r="I12685" s="0" t="n">
        <v>141776</v>
      </c>
      <c r="J12685" s="0" t="n">
        <v>25766</v>
      </c>
    </row>
    <row r="12686" customFormat="false" ht="15" hidden="false" customHeight="false" outlineLevel="0" collapsed="false">
      <c r="A12686" s="0" t="n">
        <v>202506</v>
      </c>
      <c r="B12686" s="0" t="n">
        <v>202507</v>
      </c>
      <c r="C12686" s="37" t="s">
        <v>112</v>
      </c>
      <c r="D12686" s="37" t="s">
        <v>364</v>
      </c>
      <c r="E12686" s="0" t="n">
        <v>2</v>
      </c>
      <c r="F12686" s="38" t="s">
        <v>71</v>
      </c>
      <c r="G12686" s="37" t="s">
        <v>365</v>
      </c>
      <c r="H12686" s="0" t="n">
        <v>387716</v>
      </c>
      <c r="I12686" s="0" t="n">
        <v>175398</v>
      </c>
      <c r="J12686" s="0" t="n">
        <v>3545</v>
      </c>
    </row>
    <row r="12687" customFormat="false" ht="15" hidden="false" customHeight="false" outlineLevel="0" collapsed="false">
      <c r="A12687" s="0" t="n">
        <v>202506</v>
      </c>
      <c r="B12687" s="0" t="n">
        <v>202507</v>
      </c>
      <c r="C12687" s="37" t="s">
        <v>184</v>
      </c>
      <c r="D12687" s="37" t="s">
        <v>341</v>
      </c>
      <c r="E12687" s="0" t="n">
        <v>2</v>
      </c>
      <c r="F12687" s="38" t="s">
        <v>71</v>
      </c>
      <c r="G12687" s="37" t="s">
        <v>366</v>
      </c>
      <c r="H12687" s="0" t="n">
        <v>354750</v>
      </c>
      <c r="I12687" s="0" t="n">
        <v>334418</v>
      </c>
      <c r="J12687" s="0" t="n">
        <v>-31251</v>
      </c>
    </row>
    <row r="12688" customFormat="false" ht="15" hidden="false" customHeight="false" outlineLevel="0" collapsed="false">
      <c r="A12688" s="0" t="n">
        <v>202506</v>
      </c>
      <c r="B12688" s="0" t="n">
        <v>202507</v>
      </c>
      <c r="C12688" s="37" t="s">
        <v>184</v>
      </c>
      <c r="D12688" s="37" t="s">
        <v>367</v>
      </c>
      <c r="E12688" s="0" t="n">
        <v>2</v>
      </c>
      <c r="F12688" s="38" t="s">
        <v>71</v>
      </c>
      <c r="G12688" s="37" t="s">
        <v>368</v>
      </c>
      <c r="H12688" s="0" t="n">
        <v>418328</v>
      </c>
      <c r="I12688" s="0" t="n">
        <v>146103</v>
      </c>
      <c r="J12688" s="0" t="n">
        <v>38352</v>
      </c>
    </row>
    <row r="12689" customFormat="false" ht="15" hidden="false" customHeight="false" outlineLevel="0" collapsed="false">
      <c r="A12689" s="0" t="n">
        <v>202506</v>
      </c>
      <c r="B12689" s="0" t="n">
        <v>202507</v>
      </c>
      <c r="C12689" s="37" t="s">
        <v>98</v>
      </c>
      <c r="D12689" s="37" t="s">
        <v>369</v>
      </c>
      <c r="E12689" s="0" t="n">
        <v>2</v>
      </c>
      <c r="F12689" s="38" t="s">
        <v>71</v>
      </c>
      <c r="G12689" s="37" t="s">
        <v>370</v>
      </c>
      <c r="H12689" s="0" t="n">
        <v>181083</v>
      </c>
      <c r="I12689" s="0" t="n">
        <v>53951</v>
      </c>
      <c r="J12689" s="0" t="n">
        <v>-1282</v>
      </c>
    </row>
    <row r="12690" customFormat="false" ht="15" hidden="false" customHeight="false" outlineLevel="0" collapsed="false">
      <c r="A12690" s="0" t="n">
        <v>202506</v>
      </c>
      <c r="B12690" s="0" t="n">
        <v>202507</v>
      </c>
      <c r="C12690" s="37" t="s">
        <v>98</v>
      </c>
      <c r="D12690" s="37" t="s">
        <v>308</v>
      </c>
      <c r="E12690" s="0" t="n">
        <v>2</v>
      </c>
      <c r="F12690" s="38" t="s">
        <v>71</v>
      </c>
      <c r="G12690" s="37" t="s">
        <v>371</v>
      </c>
      <c r="H12690" s="0" t="n">
        <v>7465485</v>
      </c>
      <c r="I12690" s="0" t="n">
        <v>4076515</v>
      </c>
      <c r="J12690" s="0" t="n">
        <v>108498</v>
      </c>
    </row>
    <row r="12691" customFormat="false" ht="15" hidden="false" customHeight="false" outlineLevel="0" collapsed="false">
      <c r="A12691" s="0" t="n">
        <v>202506</v>
      </c>
      <c r="B12691" s="0" t="n">
        <v>202507</v>
      </c>
      <c r="C12691" s="37" t="s">
        <v>95</v>
      </c>
      <c r="D12691" s="37" t="s">
        <v>372</v>
      </c>
      <c r="E12691" s="0" t="n">
        <v>2</v>
      </c>
      <c r="F12691" s="38" t="s">
        <v>71</v>
      </c>
      <c r="G12691" s="37" t="s">
        <v>373</v>
      </c>
      <c r="H12691" s="0" t="n">
        <v>699461</v>
      </c>
      <c r="I12691" s="0" t="n">
        <v>517419</v>
      </c>
      <c r="J12691" s="0" t="n">
        <v>24240</v>
      </c>
    </row>
    <row r="12692" customFormat="false" ht="15" hidden="false" customHeight="false" outlineLevel="0" collapsed="false">
      <c r="A12692" s="0" t="n">
        <v>202506</v>
      </c>
      <c r="B12692" s="0" t="n">
        <v>202507</v>
      </c>
      <c r="C12692" s="37" t="s">
        <v>115</v>
      </c>
      <c r="D12692" s="37" t="s">
        <v>374</v>
      </c>
      <c r="E12692" s="0" t="n">
        <v>2</v>
      </c>
      <c r="F12692" s="38" t="s">
        <v>71</v>
      </c>
      <c r="G12692" s="37" t="s">
        <v>375</v>
      </c>
      <c r="H12692" s="0" t="n">
        <v>1873338</v>
      </c>
      <c r="I12692" s="0" t="n">
        <v>3225683</v>
      </c>
      <c r="J12692" s="0" t="n">
        <v>95516</v>
      </c>
    </row>
    <row r="12693" customFormat="false" ht="15" hidden="false" customHeight="false" outlineLevel="0" collapsed="false">
      <c r="A12693" s="0" t="n">
        <v>202506</v>
      </c>
      <c r="B12693" s="0" t="n">
        <v>202507</v>
      </c>
      <c r="C12693" s="37" t="s">
        <v>101</v>
      </c>
      <c r="D12693" s="37" t="s">
        <v>376</v>
      </c>
      <c r="E12693" s="0" t="n">
        <v>2</v>
      </c>
      <c r="F12693" s="38" t="s">
        <v>71</v>
      </c>
      <c r="G12693" s="37" t="s">
        <v>377</v>
      </c>
      <c r="H12693" s="0" t="n">
        <v>362396</v>
      </c>
      <c r="I12693" s="0" t="n">
        <v>279003</v>
      </c>
      <c r="J12693" s="0" t="n">
        <v>2061</v>
      </c>
    </row>
    <row r="12694" customFormat="false" ht="15" hidden="false" customHeight="false" outlineLevel="0" collapsed="false">
      <c r="A12694" s="0" t="n">
        <v>202506</v>
      </c>
      <c r="B12694" s="0" t="n">
        <v>202507</v>
      </c>
      <c r="C12694" s="37" t="s">
        <v>184</v>
      </c>
      <c r="D12694" s="37" t="s">
        <v>147</v>
      </c>
      <c r="E12694" s="0" t="n">
        <v>2</v>
      </c>
      <c r="F12694" s="38" t="s">
        <v>71</v>
      </c>
      <c r="G12694" s="37" t="s">
        <v>378</v>
      </c>
      <c r="H12694" s="0" t="n">
        <v>251003</v>
      </c>
      <c r="I12694" s="0" t="n">
        <v>619978</v>
      </c>
      <c r="J12694" s="0" t="n">
        <v>78340</v>
      </c>
    </row>
    <row r="12695" customFormat="false" ht="15" hidden="false" customHeight="false" outlineLevel="0" collapsed="false">
      <c r="A12695" s="0" t="n">
        <v>202506</v>
      </c>
      <c r="B12695" s="0" t="n">
        <v>202507</v>
      </c>
      <c r="C12695" s="37" t="s">
        <v>98</v>
      </c>
      <c r="D12695" s="37" t="s">
        <v>320</v>
      </c>
      <c r="E12695" s="0" t="n">
        <v>2</v>
      </c>
      <c r="F12695" s="38" t="s">
        <v>71</v>
      </c>
      <c r="G12695" s="37" t="s">
        <v>379</v>
      </c>
      <c r="H12695" s="0" t="n">
        <v>159835</v>
      </c>
      <c r="I12695" s="0" t="n">
        <v>105329</v>
      </c>
      <c r="J12695" s="0" t="n">
        <v>13421</v>
      </c>
    </row>
    <row r="12696" customFormat="false" ht="15" hidden="false" customHeight="false" outlineLevel="0" collapsed="false">
      <c r="A12696" s="0" t="n">
        <v>202506</v>
      </c>
      <c r="B12696" s="0" t="n">
        <v>202507</v>
      </c>
      <c r="C12696" s="37" t="s">
        <v>112</v>
      </c>
      <c r="D12696" s="37" t="s">
        <v>380</v>
      </c>
      <c r="E12696" s="0" t="n">
        <v>2</v>
      </c>
      <c r="F12696" s="38" t="s">
        <v>71</v>
      </c>
      <c r="G12696" s="37" t="s">
        <v>381</v>
      </c>
      <c r="H12696" s="0" t="n">
        <v>25432</v>
      </c>
      <c r="I12696" s="0" t="n">
        <v>25916</v>
      </c>
      <c r="J12696" s="0" t="n">
        <v>3680</v>
      </c>
    </row>
    <row r="12697" customFormat="false" ht="15" hidden="false" customHeight="false" outlineLevel="0" collapsed="false">
      <c r="A12697" s="0" t="n">
        <v>202506</v>
      </c>
      <c r="B12697" s="0" t="n">
        <v>202507</v>
      </c>
      <c r="C12697" s="37" t="s">
        <v>106</v>
      </c>
      <c r="D12697" s="37" t="s">
        <v>120</v>
      </c>
      <c r="E12697" s="0" t="n">
        <v>2</v>
      </c>
      <c r="F12697" s="38" t="s">
        <v>71</v>
      </c>
      <c r="G12697" s="37" t="s">
        <v>382</v>
      </c>
      <c r="H12697" s="0" t="n">
        <v>90966</v>
      </c>
      <c r="I12697" s="0" t="n">
        <v>17417</v>
      </c>
      <c r="J12697" s="0" t="n">
        <v>2364</v>
      </c>
    </row>
    <row r="12698" customFormat="false" ht="15" hidden="false" customHeight="false" outlineLevel="0" collapsed="false">
      <c r="A12698" s="0" t="n">
        <v>202506</v>
      </c>
      <c r="B12698" s="0" t="n">
        <v>202507</v>
      </c>
      <c r="C12698" s="37" t="s">
        <v>112</v>
      </c>
      <c r="D12698" s="37" t="s">
        <v>383</v>
      </c>
      <c r="E12698" s="0" t="n">
        <v>2</v>
      </c>
      <c r="F12698" s="38" t="s">
        <v>71</v>
      </c>
      <c r="G12698" s="37" t="s">
        <v>384</v>
      </c>
      <c r="H12698" s="0" t="n">
        <v>75940</v>
      </c>
      <c r="I12698" s="0" t="n">
        <v>57798</v>
      </c>
      <c r="J12698" s="0" t="n">
        <v>2216</v>
      </c>
    </row>
    <row r="12699" customFormat="false" ht="15" hidden="false" customHeight="false" outlineLevel="0" collapsed="false">
      <c r="A12699" s="0" t="n">
        <v>202506</v>
      </c>
      <c r="B12699" s="0" t="n">
        <v>202507</v>
      </c>
      <c r="C12699" s="37" t="s">
        <v>184</v>
      </c>
      <c r="D12699" s="37" t="s">
        <v>385</v>
      </c>
      <c r="E12699" s="0" t="n">
        <v>2</v>
      </c>
      <c r="F12699" s="38" t="s">
        <v>71</v>
      </c>
      <c r="G12699" s="37" t="s">
        <v>386</v>
      </c>
      <c r="H12699" s="0" t="n">
        <v>37981</v>
      </c>
      <c r="I12699" s="0" t="n">
        <v>25533</v>
      </c>
      <c r="J12699" s="0" t="n">
        <v>975</v>
      </c>
    </row>
    <row r="12700" customFormat="false" ht="15" hidden="false" customHeight="false" outlineLevel="0" collapsed="false">
      <c r="A12700" s="0" t="n">
        <v>202506</v>
      </c>
      <c r="B12700" s="0" t="n">
        <v>202507</v>
      </c>
      <c r="C12700" s="37" t="s">
        <v>98</v>
      </c>
      <c r="D12700" s="37" t="s">
        <v>387</v>
      </c>
      <c r="E12700" s="0" t="n">
        <v>2</v>
      </c>
      <c r="F12700" s="38" t="s">
        <v>71</v>
      </c>
      <c r="G12700" s="37" t="s">
        <v>388</v>
      </c>
      <c r="H12700" s="0" t="n">
        <v>174631</v>
      </c>
      <c r="I12700" s="0" t="n">
        <v>39703</v>
      </c>
      <c r="J12700" s="0" t="n">
        <v>7620</v>
      </c>
    </row>
    <row r="12701" customFormat="false" ht="15" hidden="false" customHeight="false" outlineLevel="0" collapsed="false">
      <c r="A12701" s="0" t="n">
        <v>202506</v>
      </c>
      <c r="B12701" s="0" t="n">
        <v>202507</v>
      </c>
      <c r="C12701" s="37" t="s">
        <v>115</v>
      </c>
      <c r="D12701" s="37" t="s">
        <v>389</v>
      </c>
      <c r="E12701" s="0" t="n">
        <v>2</v>
      </c>
      <c r="F12701" s="38" t="s">
        <v>71</v>
      </c>
      <c r="G12701" s="37" t="s">
        <v>390</v>
      </c>
      <c r="H12701" s="0" t="n">
        <v>2641666</v>
      </c>
      <c r="I12701" s="0" t="n">
        <v>431582</v>
      </c>
      <c r="J12701" s="0" t="n">
        <v>12025</v>
      </c>
    </row>
    <row r="12702" customFormat="false" ht="15" hidden="false" customHeight="false" outlineLevel="0" collapsed="false">
      <c r="A12702" s="0" t="n">
        <v>202506</v>
      </c>
      <c r="B12702" s="0" t="n">
        <v>202507</v>
      </c>
      <c r="C12702" s="37" t="s">
        <v>124</v>
      </c>
      <c r="D12702" s="37" t="s">
        <v>391</v>
      </c>
      <c r="E12702" s="0" t="n">
        <v>2</v>
      </c>
      <c r="F12702" s="38" t="s">
        <v>71</v>
      </c>
      <c r="G12702" s="37" t="s">
        <v>392</v>
      </c>
      <c r="H12702" s="0" t="n">
        <v>630455</v>
      </c>
      <c r="I12702" s="0" t="n">
        <v>416400</v>
      </c>
      <c r="J12702" s="0" t="n">
        <v>10774</v>
      </c>
    </row>
    <row r="12703" customFormat="false" ht="15" hidden="false" customHeight="false" outlineLevel="0" collapsed="false">
      <c r="A12703" s="0" t="n">
        <v>202506</v>
      </c>
      <c r="B12703" s="0" t="n">
        <v>202507</v>
      </c>
      <c r="C12703" s="37" t="s">
        <v>197</v>
      </c>
      <c r="D12703" s="37" t="s">
        <v>393</v>
      </c>
      <c r="E12703" s="0" t="n">
        <v>2</v>
      </c>
      <c r="F12703" s="38" t="s">
        <v>71</v>
      </c>
      <c r="G12703" s="37" t="s">
        <v>394</v>
      </c>
      <c r="H12703" s="0" t="n">
        <v>2803158</v>
      </c>
      <c r="I12703" s="0" t="n">
        <v>1589330</v>
      </c>
      <c r="J12703" s="0" t="n">
        <v>274874</v>
      </c>
    </row>
    <row r="12704" customFormat="false" ht="15" hidden="false" customHeight="false" outlineLevel="0" collapsed="false">
      <c r="A12704" s="0" t="n">
        <v>202506</v>
      </c>
      <c r="B12704" s="0" t="n">
        <v>202507</v>
      </c>
      <c r="C12704" s="37" t="s">
        <v>136</v>
      </c>
      <c r="D12704" s="37" t="s">
        <v>245</v>
      </c>
      <c r="E12704" s="0" t="n">
        <v>2</v>
      </c>
      <c r="F12704" s="38" t="s">
        <v>71</v>
      </c>
      <c r="G12704" s="37" t="s">
        <v>395</v>
      </c>
      <c r="H12704" s="0" t="n">
        <v>806029</v>
      </c>
      <c r="I12704" s="0" t="n">
        <v>1325390</v>
      </c>
      <c r="J12704" s="0" t="n">
        <v>103568</v>
      </c>
    </row>
    <row r="12705" customFormat="false" ht="15" hidden="false" customHeight="false" outlineLevel="0" collapsed="false">
      <c r="A12705" s="0" t="n">
        <v>202506</v>
      </c>
      <c r="B12705" s="0" t="n">
        <v>202507</v>
      </c>
      <c r="C12705" s="37" t="s">
        <v>158</v>
      </c>
      <c r="D12705" s="37" t="s">
        <v>396</v>
      </c>
      <c r="E12705" s="0" t="n">
        <v>2</v>
      </c>
      <c r="F12705" s="38" t="s">
        <v>71</v>
      </c>
      <c r="G12705" s="37" t="s">
        <v>397</v>
      </c>
      <c r="H12705" s="0" t="n">
        <v>1634765</v>
      </c>
      <c r="I12705" s="0" t="n">
        <v>592926</v>
      </c>
      <c r="J12705" s="0" t="n">
        <v>17487</v>
      </c>
    </row>
    <row r="12706" customFormat="false" ht="15" hidden="false" customHeight="false" outlineLevel="0" collapsed="false">
      <c r="A12706" s="0" t="n">
        <v>202506</v>
      </c>
      <c r="B12706" s="0" t="n">
        <v>202507</v>
      </c>
      <c r="C12706" s="37" t="s">
        <v>136</v>
      </c>
      <c r="D12706" s="37" t="s">
        <v>398</v>
      </c>
      <c r="E12706" s="0" t="n">
        <v>2</v>
      </c>
      <c r="F12706" s="38" t="s">
        <v>71</v>
      </c>
      <c r="G12706" s="37" t="s">
        <v>399</v>
      </c>
      <c r="H12706" s="0" t="n">
        <v>198067</v>
      </c>
      <c r="I12706" s="0" t="n">
        <v>186989</v>
      </c>
      <c r="J12706" s="0" t="n">
        <v>5692</v>
      </c>
    </row>
    <row r="12707" customFormat="false" ht="15" hidden="false" customHeight="false" outlineLevel="0" collapsed="false">
      <c r="A12707" s="0" t="n">
        <v>202506</v>
      </c>
      <c r="B12707" s="0" t="n">
        <v>202507</v>
      </c>
      <c r="C12707" s="37" t="s">
        <v>95</v>
      </c>
      <c r="D12707" s="37" t="s">
        <v>367</v>
      </c>
      <c r="E12707" s="0" t="n">
        <v>2</v>
      </c>
      <c r="F12707" s="38" t="s">
        <v>71</v>
      </c>
      <c r="G12707" s="37" t="s">
        <v>400</v>
      </c>
      <c r="H12707" s="0" t="n">
        <v>952878</v>
      </c>
      <c r="I12707" s="0" t="n">
        <v>323664</v>
      </c>
      <c r="J12707" s="0" t="n">
        <v>62270</v>
      </c>
    </row>
    <row r="12708" customFormat="false" ht="15" hidden="false" customHeight="false" outlineLevel="0" collapsed="false">
      <c r="A12708" s="0" t="n">
        <v>202506</v>
      </c>
      <c r="B12708" s="0" t="n">
        <v>202507</v>
      </c>
      <c r="C12708" s="37" t="s">
        <v>149</v>
      </c>
      <c r="D12708" s="37" t="s">
        <v>401</v>
      </c>
      <c r="E12708" s="0" t="n">
        <v>2</v>
      </c>
      <c r="F12708" s="38" t="s">
        <v>71</v>
      </c>
      <c r="G12708" s="37" t="s">
        <v>402</v>
      </c>
      <c r="H12708" s="0" t="n">
        <v>1206395</v>
      </c>
      <c r="I12708" s="0" t="n">
        <v>502685</v>
      </c>
      <c r="J12708" s="0" t="n">
        <v>69673</v>
      </c>
    </row>
    <row r="12709" customFormat="false" ht="15" hidden="false" customHeight="false" outlineLevel="0" collapsed="false">
      <c r="A12709" s="0" t="n">
        <v>202506</v>
      </c>
      <c r="B12709" s="0" t="n">
        <v>202507</v>
      </c>
      <c r="C12709" s="37" t="s">
        <v>95</v>
      </c>
      <c r="D12709" s="37" t="s">
        <v>159</v>
      </c>
      <c r="E12709" s="0" t="n">
        <v>2</v>
      </c>
      <c r="F12709" s="38" t="s">
        <v>71</v>
      </c>
      <c r="G12709" s="37" t="s">
        <v>403</v>
      </c>
      <c r="H12709" s="0" t="n">
        <v>318585</v>
      </c>
      <c r="I12709" s="0" t="n">
        <v>378704</v>
      </c>
      <c r="J12709" s="0" t="n">
        <v>39254</v>
      </c>
    </row>
    <row r="12710" customFormat="false" ht="15" hidden="false" customHeight="false" outlineLevel="0" collapsed="false">
      <c r="A12710" s="0" t="n">
        <v>202506</v>
      </c>
      <c r="B12710" s="0" t="n">
        <v>202507</v>
      </c>
      <c r="C12710" s="37" t="s">
        <v>197</v>
      </c>
      <c r="D12710" s="37" t="s">
        <v>198</v>
      </c>
      <c r="E12710" s="0" t="n">
        <v>2</v>
      </c>
      <c r="F12710" s="38" t="s">
        <v>71</v>
      </c>
      <c r="G12710" s="37" t="s">
        <v>404</v>
      </c>
      <c r="H12710" s="0" t="n">
        <v>1509240</v>
      </c>
      <c r="I12710" s="0" t="n">
        <v>955982</v>
      </c>
      <c r="J12710" s="0" t="n">
        <v>-35021</v>
      </c>
    </row>
    <row r="12711" customFormat="false" ht="15" hidden="false" customHeight="false" outlineLevel="0" collapsed="false">
      <c r="A12711" s="0" t="n">
        <v>202506</v>
      </c>
      <c r="B12711" s="0" t="n">
        <v>202507</v>
      </c>
      <c r="C12711" s="37" t="s">
        <v>136</v>
      </c>
      <c r="D12711" s="37" t="s">
        <v>134</v>
      </c>
      <c r="E12711" s="0" t="n">
        <v>2</v>
      </c>
      <c r="F12711" s="38" t="s">
        <v>71</v>
      </c>
      <c r="G12711" s="37" t="s">
        <v>405</v>
      </c>
      <c r="H12711" s="0" t="n">
        <v>1222325</v>
      </c>
      <c r="I12711" s="0" t="n">
        <v>463481</v>
      </c>
      <c r="J12711" s="0" t="n">
        <v>48239</v>
      </c>
    </row>
    <row r="12712" customFormat="false" ht="15" hidden="false" customHeight="false" outlineLevel="0" collapsed="false">
      <c r="A12712" s="0" t="n">
        <v>202506</v>
      </c>
      <c r="B12712" s="0" t="n">
        <v>202507</v>
      </c>
      <c r="C12712" s="37" t="s">
        <v>152</v>
      </c>
      <c r="D12712" s="37" t="s">
        <v>132</v>
      </c>
      <c r="E12712" s="0" t="n">
        <v>2</v>
      </c>
      <c r="F12712" s="38" t="s">
        <v>71</v>
      </c>
      <c r="G12712" s="37" t="s">
        <v>406</v>
      </c>
      <c r="H12712" s="0" t="n">
        <v>341500</v>
      </c>
      <c r="I12712" s="0" t="n">
        <v>138054</v>
      </c>
      <c r="J12712" s="0" t="n">
        <v>8107</v>
      </c>
    </row>
    <row r="12713" customFormat="false" ht="15" hidden="false" customHeight="false" outlineLevel="0" collapsed="false">
      <c r="A12713" s="0" t="n">
        <v>202506</v>
      </c>
      <c r="B12713" s="0" t="n">
        <v>202507</v>
      </c>
      <c r="C12713" s="37" t="s">
        <v>178</v>
      </c>
      <c r="D12713" s="37" t="s">
        <v>391</v>
      </c>
      <c r="E12713" s="0" t="n">
        <v>2</v>
      </c>
      <c r="F12713" s="38" t="s">
        <v>71</v>
      </c>
      <c r="G12713" s="37" t="s">
        <v>407</v>
      </c>
      <c r="H12713" s="0" t="n">
        <v>149701</v>
      </c>
      <c r="I12713" s="0" t="n">
        <v>115320</v>
      </c>
      <c r="J12713" s="0" t="n">
        <v>-1297</v>
      </c>
    </row>
    <row r="12714" customFormat="false" ht="15" hidden="false" customHeight="false" outlineLevel="0" collapsed="false">
      <c r="A12714" s="0" t="n">
        <v>202506</v>
      </c>
      <c r="B12714" s="0" t="n">
        <v>202507</v>
      </c>
      <c r="C12714" s="37" t="s">
        <v>115</v>
      </c>
      <c r="D12714" s="37" t="s">
        <v>241</v>
      </c>
      <c r="E12714" s="0" t="n">
        <v>2</v>
      </c>
      <c r="F12714" s="38" t="s">
        <v>71</v>
      </c>
      <c r="G12714" s="37" t="s">
        <v>408</v>
      </c>
      <c r="H12714" s="0" t="n">
        <v>104963</v>
      </c>
      <c r="I12714" s="0" t="n">
        <v>53142</v>
      </c>
      <c r="J12714" s="0" t="n">
        <v>1054</v>
      </c>
    </row>
    <row r="12715" customFormat="false" ht="15" hidden="false" customHeight="false" outlineLevel="0" collapsed="false">
      <c r="A12715" s="0" t="n">
        <v>202506</v>
      </c>
      <c r="B12715" s="0" t="n">
        <v>202507</v>
      </c>
      <c r="C12715" s="37" t="s">
        <v>197</v>
      </c>
      <c r="D12715" s="37" t="s">
        <v>292</v>
      </c>
      <c r="E12715" s="0" t="n">
        <v>2</v>
      </c>
      <c r="F12715" s="38" t="s">
        <v>71</v>
      </c>
      <c r="G12715" s="37" t="s">
        <v>409</v>
      </c>
      <c r="H12715" s="0" t="n">
        <v>661339</v>
      </c>
      <c r="I12715" s="0" t="n">
        <v>747647</v>
      </c>
      <c r="J12715" s="0" t="n">
        <v>111860</v>
      </c>
    </row>
    <row r="12716" customFormat="false" ht="15" hidden="false" customHeight="false" outlineLevel="0" collapsed="false">
      <c r="A12716" s="0" t="n">
        <v>202506</v>
      </c>
      <c r="B12716" s="0" t="n">
        <v>202507</v>
      </c>
      <c r="C12716" s="37" t="s">
        <v>112</v>
      </c>
      <c r="D12716" s="37" t="s">
        <v>116</v>
      </c>
      <c r="E12716" s="0" t="n">
        <v>2</v>
      </c>
      <c r="F12716" s="38" t="s">
        <v>71</v>
      </c>
      <c r="G12716" s="37" t="s">
        <v>410</v>
      </c>
      <c r="H12716" s="0" t="n">
        <v>636346</v>
      </c>
      <c r="I12716" s="0" t="n">
        <v>426782</v>
      </c>
      <c r="J12716" s="0" t="n">
        <v>87167</v>
      </c>
    </row>
    <row r="12717" customFormat="false" ht="15" hidden="false" customHeight="false" outlineLevel="0" collapsed="false">
      <c r="A12717" s="0" t="n">
        <v>202506</v>
      </c>
      <c r="B12717" s="0" t="n">
        <v>202507</v>
      </c>
      <c r="C12717" s="37" t="s">
        <v>106</v>
      </c>
      <c r="D12717" s="37" t="s">
        <v>181</v>
      </c>
      <c r="E12717" s="0" t="n">
        <v>2</v>
      </c>
      <c r="F12717" s="38" t="s">
        <v>71</v>
      </c>
      <c r="G12717" s="37" t="s">
        <v>411</v>
      </c>
      <c r="H12717" s="0" t="n">
        <v>234770</v>
      </c>
      <c r="I12717" s="0" t="n">
        <v>150303</v>
      </c>
      <c r="J12717" s="0" t="n">
        <v>-3869</v>
      </c>
    </row>
    <row r="12718" customFormat="false" ht="15" hidden="false" customHeight="false" outlineLevel="0" collapsed="false">
      <c r="A12718" s="0" t="n">
        <v>202506</v>
      </c>
      <c r="B12718" s="0" t="n">
        <v>202507</v>
      </c>
      <c r="C12718" s="37" t="s">
        <v>112</v>
      </c>
      <c r="D12718" s="37" t="s">
        <v>412</v>
      </c>
      <c r="E12718" s="0" t="n">
        <v>2</v>
      </c>
      <c r="F12718" s="38" t="s">
        <v>71</v>
      </c>
      <c r="G12718" s="37" t="s">
        <v>413</v>
      </c>
      <c r="H12718" s="0" t="n">
        <v>460884</v>
      </c>
      <c r="I12718" s="0" t="n">
        <v>339264</v>
      </c>
      <c r="J12718" s="0" t="n">
        <v>-4453</v>
      </c>
    </row>
    <row r="12719" customFormat="false" ht="15" hidden="false" customHeight="false" outlineLevel="0" collapsed="false">
      <c r="A12719" s="0" t="n">
        <v>202506</v>
      </c>
      <c r="B12719" s="0" t="n">
        <v>202507</v>
      </c>
      <c r="C12719" s="37" t="s">
        <v>115</v>
      </c>
      <c r="D12719" s="37" t="s">
        <v>414</v>
      </c>
      <c r="E12719" s="0" t="n">
        <v>2</v>
      </c>
      <c r="F12719" s="38" t="s">
        <v>71</v>
      </c>
      <c r="G12719" s="37" t="s">
        <v>415</v>
      </c>
      <c r="H12719" s="0" t="n">
        <v>1200960</v>
      </c>
      <c r="I12719" s="0" t="n">
        <v>306269</v>
      </c>
      <c r="J12719" s="0" t="n">
        <v>45761</v>
      </c>
    </row>
    <row r="12720" customFormat="false" ht="15" hidden="false" customHeight="false" outlineLevel="0" collapsed="false">
      <c r="A12720" s="0" t="n">
        <v>202506</v>
      </c>
      <c r="B12720" s="0" t="n">
        <v>202507</v>
      </c>
      <c r="C12720" s="37" t="s">
        <v>184</v>
      </c>
      <c r="D12720" s="37" t="s">
        <v>231</v>
      </c>
      <c r="E12720" s="0" t="n">
        <v>2</v>
      </c>
      <c r="F12720" s="38" t="s">
        <v>71</v>
      </c>
      <c r="G12720" s="37" t="s">
        <v>416</v>
      </c>
      <c r="H12720" s="0" t="n">
        <v>1192598</v>
      </c>
      <c r="I12720" s="0" t="n">
        <v>398863</v>
      </c>
      <c r="J12720" s="0" t="n">
        <v>15588</v>
      </c>
    </row>
    <row r="12721" customFormat="false" ht="15" hidden="false" customHeight="false" outlineLevel="0" collapsed="false">
      <c r="A12721" s="0" t="n">
        <v>202506</v>
      </c>
      <c r="B12721" s="0" t="n">
        <v>202507</v>
      </c>
      <c r="C12721" s="37" t="s">
        <v>115</v>
      </c>
      <c r="D12721" s="37" t="s">
        <v>364</v>
      </c>
      <c r="E12721" s="0" t="n">
        <v>2</v>
      </c>
      <c r="F12721" s="38" t="s">
        <v>71</v>
      </c>
      <c r="G12721" s="37" t="s">
        <v>417</v>
      </c>
      <c r="H12721" s="0" t="n">
        <v>3732678</v>
      </c>
      <c r="I12721" s="0" t="n">
        <v>3117019</v>
      </c>
      <c r="J12721" s="0" t="n">
        <v>421655</v>
      </c>
    </row>
    <row r="12722" customFormat="false" ht="15" hidden="false" customHeight="false" outlineLevel="0" collapsed="false">
      <c r="A12722" s="0" t="n">
        <v>202506</v>
      </c>
      <c r="B12722" s="0" t="n">
        <v>202507</v>
      </c>
      <c r="C12722" s="37" t="s">
        <v>184</v>
      </c>
      <c r="D12722" s="37" t="s">
        <v>320</v>
      </c>
      <c r="E12722" s="0" t="n">
        <v>2</v>
      </c>
      <c r="F12722" s="38" t="s">
        <v>71</v>
      </c>
      <c r="G12722" s="37" t="s">
        <v>418</v>
      </c>
      <c r="H12722" s="0" t="n">
        <v>2627540</v>
      </c>
      <c r="I12722" s="0" t="n">
        <v>2570681</v>
      </c>
      <c r="J12722" s="0" t="n">
        <v>97006</v>
      </c>
    </row>
    <row r="12723" customFormat="false" ht="15" hidden="false" customHeight="false" outlineLevel="0" collapsed="false">
      <c r="A12723" s="0" t="n">
        <v>202506</v>
      </c>
      <c r="B12723" s="0" t="n">
        <v>202507</v>
      </c>
      <c r="C12723" s="37" t="s">
        <v>197</v>
      </c>
      <c r="D12723" s="37" t="s">
        <v>174</v>
      </c>
      <c r="E12723" s="0" t="n">
        <v>2</v>
      </c>
      <c r="F12723" s="38" t="s">
        <v>71</v>
      </c>
      <c r="G12723" s="37" t="s">
        <v>419</v>
      </c>
      <c r="H12723" s="0" t="n">
        <v>120268</v>
      </c>
      <c r="I12723" s="0" t="n">
        <v>72355</v>
      </c>
      <c r="J12723" s="0" t="n">
        <v>9963</v>
      </c>
    </row>
    <row r="12724" customFormat="false" ht="15" hidden="false" customHeight="false" outlineLevel="0" collapsed="false">
      <c r="A12724" s="0" t="n">
        <v>202506</v>
      </c>
      <c r="B12724" s="0" t="n">
        <v>202507</v>
      </c>
      <c r="C12724" s="37" t="s">
        <v>106</v>
      </c>
      <c r="D12724" s="37" t="s">
        <v>420</v>
      </c>
      <c r="E12724" s="0" t="n">
        <v>2</v>
      </c>
      <c r="F12724" s="38" t="s">
        <v>71</v>
      </c>
      <c r="G12724" s="37" t="s">
        <v>421</v>
      </c>
      <c r="H12724" s="0" t="n">
        <v>6220182</v>
      </c>
      <c r="I12724" s="0" t="n">
        <v>1073035</v>
      </c>
      <c r="J12724" s="0" t="n">
        <v>-61563</v>
      </c>
    </row>
    <row r="12725" customFormat="false" ht="15" hidden="false" customHeight="false" outlineLevel="0" collapsed="false">
      <c r="A12725" s="0" t="n">
        <v>202506</v>
      </c>
      <c r="B12725" s="0" t="n">
        <v>202507</v>
      </c>
      <c r="C12725" s="37" t="s">
        <v>109</v>
      </c>
      <c r="D12725" s="37" t="s">
        <v>107</v>
      </c>
      <c r="E12725" s="0" t="n">
        <v>2</v>
      </c>
      <c r="F12725" s="38" t="s">
        <v>71</v>
      </c>
      <c r="G12725" s="37" t="s">
        <v>422</v>
      </c>
      <c r="H12725" s="0" t="n">
        <v>285302</v>
      </c>
      <c r="I12725" s="0" t="n">
        <v>136722</v>
      </c>
      <c r="J12725" s="0" t="n">
        <v>18448</v>
      </c>
    </row>
    <row r="12726" customFormat="false" ht="15" hidden="false" customHeight="false" outlineLevel="0" collapsed="false">
      <c r="A12726" s="0" t="n">
        <v>202506</v>
      </c>
      <c r="B12726" s="0" t="n">
        <v>202507</v>
      </c>
      <c r="C12726" s="37" t="s">
        <v>184</v>
      </c>
      <c r="D12726" s="37" t="s">
        <v>423</v>
      </c>
      <c r="E12726" s="0" t="n">
        <v>2</v>
      </c>
      <c r="F12726" s="38" t="s">
        <v>71</v>
      </c>
      <c r="G12726" s="37" t="s">
        <v>424</v>
      </c>
      <c r="H12726" s="0" t="n">
        <v>2150726</v>
      </c>
      <c r="I12726" s="0" t="n">
        <v>1610236</v>
      </c>
      <c r="J12726" s="0" t="n">
        <v>-209208</v>
      </c>
    </row>
    <row r="12727" customFormat="false" ht="15" hidden="false" customHeight="false" outlineLevel="0" collapsed="false">
      <c r="A12727" s="0" t="n">
        <v>202506</v>
      </c>
      <c r="B12727" s="0" t="n">
        <v>202507</v>
      </c>
      <c r="C12727" s="37" t="s">
        <v>106</v>
      </c>
      <c r="D12727" s="37" t="s">
        <v>425</v>
      </c>
      <c r="E12727" s="0" t="n">
        <v>2</v>
      </c>
      <c r="F12727" s="38" t="s">
        <v>71</v>
      </c>
      <c r="G12727" s="37" t="s">
        <v>426</v>
      </c>
      <c r="H12727" s="0" t="n">
        <v>596214</v>
      </c>
      <c r="I12727" s="0" t="n">
        <v>302750</v>
      </c>
      <c r="J12727" s="0" t="n">
        <v>52234</v>
      </c>
    </row>
    <row r="12728" customFormat="false" ht="15" hidden="false" customHeight="false" outlineLevel="0" collapsed="false">
      <c r="A12728" s="0" t="n">
        <v>202506</v>
      </c>
      <c r="B12728" s="0" t="n">
        <v>202507</v>
      </c>
      <c r="C12728" s="37" t="s">
        <v>152</v>
      </c>
      <c r="D12728" s="37" t="s">
        <v>214</v>
      </c>
      <c r="E12728" s="0" t="n">
        <v>2</v>
      </c>
      <c r="F12728" s="38" t="s">
        <v>71</v>
      </c>
      <c r="G12728" s="37" t="s">
        <v>427</v>
      </c>
      <c r="H12728" s="0" t="n">
        <v>603053</v>
      </c>
      <c r="I12728" s="0" t="n">
        <v>535154</v>
      </c>
      <c r="J12728" s="0" t="n">
        <v>40992</v>
      </c>
    </row>
    <row r="12729" customFormat="false" ht="15" hidden="false" customHeight="false" outlineLevel="0" collapsed="false">
      <c r="A12729" s="0" t="n">
        <v>202506</v>
      </c>
      <c r="B12729" s="0" t="n">
        <v>202507</v>
      </c>
      <c r="C12729" s="37" t="s">
        <v>101</v>
      </c>
      <c r="D12729" s="37" t="s">
        <v>251</v>
      </c>
      <c r="E12729" s="0" t="n">
        <v>2</v>
      </c>
      <c r="F12729" s="38" t="s">
        <v>71</v>
      </c>
      <c r="G12729" s="37" t="s">
        <v>428</v>
      </c>
      <c r="H12729" s="0" t="n">
        <v>90564</v>
      </c>
      <c r="I12729" s="0" t="n">
        <v>54992</v>
      </c>
      <c r="J12729" s="0" t="n">
        <v>6826</v>
      </c>
    </row>
    <row r="12730" customFormat="false" ht="15" hidden="false" customHeight="false" outlineLevel="0" collapsed="false">
      <c r="A12730" s="0" t="n">
        <v>202506</v>
      </c>
      <c r="B12730" s="0" t="n">
        <v>202507</v>
      </c>
      <c r="C12730" s="37" t="s">
        <v>115</v>
      </c>
      <c r="D12730" s="37" t="s">
        <v>200</v>
      </c>
      <c r="E12730" s="0" t="n">
        <v>2</v>
      </c>
      <c r="F12730" s="38" t="s">
        <v>71</v>
      </c>
      <c r="G12730" s="37" t="s">
        <v>429</v>
      </c>
      <c r="H12730" s="0" t="n">
        <v>519220</v>
      </c>
      <c r="I12730" s="0" t="n">
        <v>244237</v>
      </c>
      <c r="J12730" s="0" t="n">
        <v>25330</v>
      </c>
    </row>
    <row r="12731" customFormat="false" ht="15" hidden="false" customHeight="false" outlineLevel="0" collapsed="false">
      <c r="A12731" s="0" t="n">
        <v>202506</v>
      </c>
      <c r="B12731" s="0" t="n">
        <v>202507</v>
      </c>
      <c r="C12731" s="37" t="s">
        <v>124</v>
      </c>
      <c r="D12731" s="37" t="s">
        <v>430</v>
      </c>
      <c r="E12731" s="0" t="n">
        <v>2</v>
      </c>
      <c r="F12731" s="38" t="s">
        <v>71</v>
      </c>
      <c r="G12731" s="37" t="s">
        <v>431</v>
      </c>
      <c r="H12731" s="0" t="n">
        <v>104740</v>
      </c>
      <c r="I12731" s="0" t="n">
        <v>28025</v>
      </c>
      <c r="J12731" s="0" t="n">
        <v>-2539</v>
      </c>
    </row>
    <row r="12732" customFormat="false" ht="15" hidden="false" customHeight="false" outlineLevel="0" collapsed="false">
      <c r="A12732" s="0" t="n">
        <v>202506</v>
      </c>
      <c r="B12732" s="0" t="n">
        <v>202507</v>
      </c>
      <c r="C12732" s="37" t="s">
        <v>197</v>
      </c>
      <c r="D12732" s="37" t="s">
        <v>243</v>
      </c>
      <c r="E12732" s="0" t="n">
        <v>2</v>
      </c>
      <c r="F12732" s="38" t="s">
        <v>71</v>
      </c>
      <c r="G12732" s="37" t="s">
        <v>432</v>
      </c>
      <c r="H12732" s="0" t="n">
        <v>2722836</v>
      </c>
      <c r="I12732" s="0" t="n">
        <v>1074050</v>
      </c>
      <c r="J12732" s="0" t="n">
        <v>232728</v>
      </c>
    </row>
    <row r="12733" customFormat="false" ht="15" hidden="false" customHeight="false" outlineLevel="0" collapsed="false">
      <c r="A12733" s="0" t="n">
        <v>202506</v>
      </c>
      <c r="B12733" s="0" t="n">
        <v>202507</v>
      </c>
      <c r="C12733" s="37" t="s">
        <v>136</v>
      </c>
      <c r="D12733" s="37" t="s">
        <v>389</v>
      </c>
      <c r="E12733" s="0" t="n">
        <v>2</v>
      </c>
      <c r="F12733" s="38" t="s">
        <v>71</v>
      </c>
      <c r="G12733" s="37" t="s">
        <v>433</v>
      </c>
      <c r="H12733" s="0" t="n">
        <v>3676606</v>
      </c>
      <c r="I12733" s="0" t="n">
        <v>1177017</v>
      </c>
      <c r="J12733" s="0" t="n">
        <v>133531</v>
      </c>
    </row>
    <row r="12734" customFormat="false" ht="15" hidden="false" customHeight="false" outlineLevel="0" collapsed="false">
      <c r="A12734" s="0" t="n">
        <v>202506</v>
      </c>
      <c r="B12734" s="0" t="n">
        <v>202507</v>
      </c>
      <c r="C12734" s="37" t="s">
        <v>197</v>
      </c>
      <c r="D12734" s="37" t="s">
        <v>127</v>
      </c>
      <c r="E12734" s="0" t="n">
        <v>2</v>
      </c>
      <c r="F12734" s="38" t="s">
        <v>71</v>
      </c>
      <c r="G12734" s="37" t="s">
        <v>434</v>
      </c>
      <c r="H12734" s="0" t="n">
        <v>139810</v>
      </c>
      <c r="I12734" s="0" t="n">
        <v>84491</v>
      </c>
      <c r="J12734" s="0" t="n">
        <v>13150</v>
      </c>
    </row>
    <row r="12735" customFormat="false" ht="15" hidden="false" customHeight="false" outlineLevel="0" collapsed="false">
      <c r="A12735" s="0" t="n">
        <v>202506</v>
      </c>
      <c r="B12735" s="0" t="n">
        <v>202507</v>
      </c>
      <c r="C12735" s="37" t="s">
        <v>149</v>
      </c>
      <c r="D12735" s="37" t="s">
        <v>330</v>
      </c>
      <c r="E12735" s="0" t="n">
        <v>2</v>
      </c>
      <c r="F12735" s="38" t="s">
        <v>71</v>
      </c>
      <c r="G12735" s="37" t="s">
        <v>435</v>
      </c>
      <c r="H12735" s="0" t="n">
        <v>826361</v>
      </c>
      <c r="I12735" s="0" t="n">
        <v>504072</v>
      </c>
      <c r="J12735" s="0" t="n">
        <v>39</v>
      </c>
    </row>
    <row r="12736" customFormat="false" ht="15" hidden="false" customHeight="false" outlineLevel="0" collapsed="false">
      <c r="A12736" s="0" t="n">
        <v>202506</v>
      </c>
      <c r="B12736" s="0" t="n">
        <v>202507</v>
      </c>
      <c r="C12736" s="37" t="s">
        <v>112</v>
      </c>
      <c r="D12736" s="37" t="s">
        <v>130</v>
      </c>
      <c r="E12736" s="0" t="n">
        <v>2</v>
      </c>
      <c r="F12736" s="38" t="s">
        <v>71</v>
      </c>
      <c r="G12736" s="37" t="s">
        <v>436</v>
      </c>
      <c r="H12736" s="0" t="n">
        <v>243428</v>
      </c>
      <c r="I12736" s="0" t="n">
        <v>75199</v>
      </c>
      <c r="J12736" s="0" t="n">
        <v>7827</v>
      </c>
    </row>
    <row r="12737" customFormat="false" ht="15" hidden="false" customHeight="false" outlineLevel="0" collapsed="false">
      <c r="A12737" s="0" t="n">
        <v>202506</v>
      </c>
      <c r="B12737" s="0" t="n">
        <v>202507</v>
      </c>
      <c r="C12737" s="37" t="s">
        <v>149</v>
      </c>
      <c r="D12737" s="37" t="s">
        <v>396</v>
      </c>
      <c r="E12737" s="0" t="n">
        <v>2</v>
      </c>
      <c r="F12737" s="38" t="s">
        <v>71</v>
      </c>
      <c r="G12737" s="37" t="s">
        <v>437</v>
      </c>
      <c r="H12737" s="0" t="n">
        <v>243348</v>
      </c>
      <c r="I12737" s="0" t="n">
        <v>127488</v>
      </c>
      <c r="J12737" s="0" t="n">
        <v>-6501</v>
      </c>
    </row>
    <row r="12738" customFormat="false" ht="15" hidden="false" customHeight="false" outlineLevel="0" collapsed="false">
      <c r="A12738" s="0" t="n">
        <v>202506</v>
      </c>
      <c r="B12738" s="0" t="n">
        <v>202507</v>
      </c>
      <c r="C12738" s="37" t="s">
        <v>98</v>
      </c>
      <c r="D12738" s="37" t="s">
        <v>438</v>
      </c>
      <c r="E12738" s="0" t="n">
        <v>2</v>
      </c>
      <c r="F12738" s="38" t="s">
        <v>71</v>
      </c>
      <c r="G12738" s="37" t="s">
        <v>439</v>
      </c>
      <c r="H12738" s="0" t="n">
        <v>1283275</v>
      </c>
      <c r="I12738" s="0" t="n">
        <v>789286</v>
      </c>
      <c r="J12738" s="0" t="n">
        <v>74921</v>
      </c>
    </row>
    <row r="12739" customFormat="false" ht="15" hidden="false" customHeight="false" outlineLevel="0" collapsed="false">
      <c r="A12739" s="0" t="n">
        <v>202506</v>
      </c>
      <c r="B12739" s="0" t="n">
        <v>202507</v>
      </c>
      <c r="C12739" s="37" t="s">
        <v>112</v>
      </c>
      <c r="D12739" s="37" t="s">
        <v>372</v>
      </c>
      <c r="E12739" s="0" t="n">
        <v>2</v>
      </c>
      <c r="F12739" s="38" t="s">
        <v>71</v>
      </c>
      <c r="G12739" s="37" t="s">
        <v>440</v>
      </c>
      <c r="H12739" s="0" t="n">
        <v>533447</v>
      </c>
      <c r="I12739" s="0" t="n">
        <v>328525</v>
      </c>
      <c r="J12739" s="0" t="n">
        <v>-4585</v>
      </c>
    </row>
    <row r="12740" customFormat="false" ht="15" hidden="false" customHeight="false" outlineLevel="0" collapsed="false">
      <c r="A12740" s="0" t="n">
        <v>202506</v>
      </c>
      <c r="B12740" s="0" t="n">
        <v>202507</v>
      </c>
      <c r="C12740" s="37" t="s">
        <v>149</v>
      </c>
      <c r="D12740" s="37" t="s">
        <v>425</v>
      </c>
      <c r="E12740" s="0" t="n">
        <v>2</v>
      </c>
      <c r="F12740" s="38" t="s">
        <v>71</v>
      </c>
      <c r="G12740" s="37" t="s">
        <v>441</v>
      </c>
      <c r="H12740" s="0" t="n">
        <v>4356534</v>
      </c>
      <c r="I12740" s="0" t="n">
        <v>1419495</v>
      </c>
      <c r="J12740" s="0" t="n">
        <v>824334</v>
      </c>
    </row>
    <row r="12741" customFormat="false" ht="15" hidden="false" customHeight="false" outlineLevel="0" collapsed="false">
      <c r="A12741" s="0" t="n">
        <v>202506</v>
      </c>
      <c r="B12741" s="0" t="n">
        <v>202507</v>
      </c>
      <c r="C12741" s="37" t="s">
        <v>106</v>
      </c>
      <c r="D12741" s="37" t="s">
        <v>282</v>
      </c>
      <c r="E12741" s="0" t="n">
        <v>2</v>
      </c>
      <c r="F12741" s="38" t="s">
        <v>71</v>
      </c>
      <c r="G12741" s="37" t="s">
        <v>442</v>
      </c>
      <c r="H12741" s="0" t="n">
        <v>305743</v>
      </c>
      <c r="I12741" s="0" t="n">
        <v>128189</v>
      </c>
      <c r="J12741" s="0" t="n">
        <v>18013</v>
      </c>
    </row>
    <row r="12742" customFormat="false" ht="15" hidden="false" customHeight="false" outlineLevel="0" collapsed="false">
      <c r="A12742" s="0" t="n">
        <v>202506</v>
      </c>
      <c r="B12742" s="0" t="n">
        <v>202507</v>
      </c>
      <c r="C12742" s="37" t="s">
        <v>115</v>
      </c>
      <c r="D12742" s="37" t="s">
        <v>134</v>
      </c>
      <c r="E12742" s="0" t="n">
        <v>2</v>
      </c>
      <c r="F12742" s="38" t="s">
        <v>71</v>
      </c>
      <c r="G12742" s="37" t="s">
        <v>443</v>
      </c>
      <c r="H12742" s="0" t="n">
        <v>1877219</v>
      </c>
      <c r="I12742" s="0" t="n">
        <v>261483</v>
      </c>
      <c r="J12742" s="0" t="n">
        <v>55718</v>
      </c>
    </row>
    <row r="12743" customFormat="false" ht="15" hidden="false" customHeight="false" outlineLevel="0" collapsed="false">
      <c r="A12743" s="0" t="n">
        <v>202506</v>
      </c>
      <c r="B12743" s="0" t="n">
        <v>202507</v>
      </c>
      <c r="C12743" s="37" t="s">
        <v>149</v>
      </c>
      <c r="D12743" s="37" t="s">
        <v>145</v>
      </c>
      <c r="E12743" s="0" t="n">
        <v>2</v>
      </c>
      <c r="F12743" s="38" t="s">
        <v>71</v>
      </c>
      <c r="G12743" s="37" t="s">
        <v>444</v>
      </c>
      <c r="H12743" s="0" t="n">
        <v>696711</v>
      </c>
      <c r="I12743" s="0" t="n">
        <v>450600</v>
      </c>
      <c r="J12743" s="0" t="n">
        <v>24802</v>
      </c>
    </row>
    <row r="12744" customFormat="false" ht="15" hidden="false" customHeight="false" outlineLevel="0" collapsed="false">
      <c r="A12744" s="0" t="n">
        <v>202506</v>
      </c>
      <c r="B12744" s="0" t="n">
        <v>202507</v>
      </c>
      <c r="C12744" s="37" t="s">
        <v>158</v>
      </c>
      <c r="D12744" s="37" t="s">
        <v>445</v>
      </c>
      <c r="E12744" s="0" t="n">
        <v>2</v>
      </c>
      <c r="F12744" s="38" t="s">
        <v>71</v>
      </c>
      <c r="G12744" s="37" t="s">
        <v>446</v>
      </c>
      <c r="H12744" s="0" t="n">
        <v>1204274</v>
      </c>
      <c r="I12744" s="0" t="n">
        <v>668294</v>
      </c>
      <c r="J12744" s="0" t="n">
        <v>80129</v>
      </c>
    </row>
    <row r="12745" customFormat="false" ht="15" hidden="false" customHeight="false" outlineLevel="0" collapsed="false">
      <c r="A12745" s="0" t="n">
        <v>202506</v>
      </c>
      <c r="B12745" s="0" t="n">
        <v>202507</v>
      </c>
      <c r="C12745" s="37" t="s">
        <v>112</v>
      </c>
      <c r="D12745" s="37" t="s">
        <v>447</v>
      </c>
      <c r="E12745" s="0" t="n">
        <v>2</v>
      </c>
      <c r="F12745" s="38" t="s">
        <v>71</v>
      </c>
      <c r="G12745" s="37" t="s">
        <v>448</v>
      </c>
      <c r="H12745" s="0" t="n">
        <v>307557</v>
      </c>
      <c r="I12745" s="0" t="n">
        <v>142660</v>
      </c>
      <c r="J12745" s="0" t="n">
        <v>24328</v>
      </c>
    </row>
    <row r="12746" customFormat="false" ht="15" hidden="false" customHeight="false" outlineLevel="0" collapsed="false">
      <c r="A12746" s="0" t="n">
        <v>202506</v>
      </c>
      <c r="B12746" s="0" t="n">
        <v>202507</v>
      </c>
      <c r="C12746" s="37" t="s">
        <v>136</v>
      </c>
      <c r="D12746" s="37" t="s">
        <v>267</v>
      </c>
      <c r="E12746" s="0" t="n">
        <v>2</v>
      </c>
      <c r="F12746" s="38" t="s">
        <v>71</v>
      </c>
      <c r="G12746" s="37" t="s">
        <v>449</v>
      </c>
      <c r="H12746" s="0" t="n">
        <v>517024</v>
      </c>
      <c r="I12746" s="0" t="n">
        <v>160983</v>
      </c>
      <c r="J12746" s="0" t="n">
        <v>-4391</v>
      </c>
    </row>
    <row r="12747" customFormat="false" ht="15" hidden="false" customHeight="false" outlineLevel="0" collapsed="false">
      <c r="A12747" s="0" t="n">
        <v>202506</v>
      </c>
      <c r="B12747" s="0" t="n">
        <v>202507</v>
      </c>
      <c r="C12747" s="37" t="s">
        <v>158</v>
      </c>
      <c r="D12747" s="37" t="s">
        <v>450</v>
      </c>
      <c r="E12747" s="0" t="n">
        <v>2</v>
      </c>
      <c r="F12747" s="38" t="s">
        <v>71</v>
      </c>
      <c r="G12747" s="37" t="s">
        <v>451</v>
      </c>
      <c r="H12747" s="0" t="n">
        <v>405345</v>
      </c>
      <c r="I12747" s="0" t="n">
        <v>147400</v>
      </c>
      <c r="J12747" s="0" t="n">
        <v>1878</v>
      </c>
    </row>
    <row r="12748" customFormat="false" ht="15" hidden="false" customHeight="false" outlineLevel="0" collapsed="false">
      <c r="A12748" s="0" t="n">
        <v>202506</v>
      </c>
      <c r="B12748" s="0" t="n">
        <v>202507</v>
      </c>
      <c r="C12748" s="37" t="s">
        <v>112</v>
      </c>
      <c r="D12748" s="37" t="s">
        <v>452</v>
      </c>
      <c r="E12748" s="0" t="n">
        <v>2</v>
      </c>
      <c r="F12748" s="38" t="s">
        <v>71</v>
      </c>
      <c r="G12748" s="37" t="s">
        <v>453</v>
      </c>
      <c r="H12748" s="0" t="n">
        <v>149608</v>
      </c>
      <c r="I12748" s="0" t="n">
        <v>74798</v>
      </c>
      <c r="J12748" s="0" t="n">
        <v>13258</v>
      </c>
    </row>
    <row r="12749" customFormat="false" ht="15" hidden="false" customHeight="false" outlineLevel="0" collapsed="false">
      <c r="A12749" s="0" t="n">
        <v>202506</v>
      </c>
      <c r="B12749" s="0" t="n">
        <v>202507</v>
      </c>
      <c r="C12749" s="37" t="s">
        <v>178</v>
      </c>
      <c r="D12749" s="37" t="s">
        <v>454</v>
      </c>
      <c r="E12749" s="0" t="n">
        <v>2</v>
      </c>
      <c r="F12749" s="38" t="s">
        <v>71</v>
      </c>
      <c r="G12749" s="37" t="s">
        <v>455</v>
      </c>
      <c r="H12749" s="0" t="n">
        <v>1237935</v>
      </c>
      <c r="I12749" s="0" t="n">
        <v>340249</v>
      </c>
      <c r="J12749" s="0" t="n">
        <v>19801</v>
      </c>
    </row>
    <row r="12750" customFormat="false" ht="15" hidden="false" customHeight="false" outlineLevel="0" collapsed="false">
      <c r="A12750" s="0" t="n">
        <v>202506</v>
      </c>
      <c r="B12750" s="0" t="n">
        <v>202507</v>
      </c>
      <c r="C12750" s="37" t="s">
        <v>115</v>
      </c>
      <c r="D12750" s="37" t="s">
        <v>170</v>
      </c>
      <c r="E12750" s="0" t="n">
        <v>2</v>
      </c>
      <c r="F12750" s="38" t="s">
        <v>71</v>
      </c>
      <c r="G12750" s="37" t="s">
        <v>456</v>
      </c>
      <c r="H12750" s="0" t="n">
        <v>1803483</v>
      </c>
      <c r="I12750" s="0" t="n">
        <v>1771101</v>
      </c>
      <c r="J12750" s="0" t="n">
        <v>9270</v>
      </c>
    </row>
    <row r="12751" customFormat="false" ht="15" hidden="false" customHeight="false" outlineLevel="0" collapsed="false">
      <c r="A12751" s="0" t="n">
        <v>202506</v>
      </c>
      <c r="B12751" s="0" t="n">
        <v>202507</v>
      </c>
      <c r="C12751" s="37" t="s">
        <v>152</v>
      </c>
      <c r="D12751" s="37" t="s">
        <v>350</v>
      </c>
      <c r="E12751" s="0" t="n">
        <v>2</v>
      </c>
      <c r="F12751" s="38" t="s">
        <v>71</v>
      </c>
      <c r="G12751" s="37" t="s">
        <v>457</v>
      </c>
      <c r="H12751" s="0" t="n">
        <v>1538061</v>
      </c>
      <c r="I12751" s="0" t="n">
        <v>999231</v>
      </c>
      <c r="J12751" s="0" t="n">
        <v>16890</v>
      </c>
    </row>
    <row r="12752" customFormat="false" ht="15" hidden="false" customHeight="false" outlineLevel="0" collapsed="false">
      <c r="A12752" s="0" t="n">
        <v>202506</v>
      </c>
      <c r="B12752" s="0" t="n">
        <v>202507</v>
      </c>
      <c r="C12752" s="37" t="s">
        <v>112</v>
      </c>
      <c r="D12752" s="37" t="s">
        <v>282</v>
      </c>
      <c r="E12752" s="0" t="n">
        <v>2</v>
      </c>
      <c r="F12752" s="38" t="s">
        <v>71</v>
      </c>
      <c r="G12752" s="37" t="s">
        <v>458</v>
      </c>
      <c r="H12752" s="0" t="n">
        <v>4785830</v>
      </c>
      <c r="I12752" s="0" t="n">
        <v>2317544</v>
      </c>
      <c r="J12752" s="0" t="n">
        <v>-97910</v>
      </c>
    </row>
    <row r="12753" customFormat="false" ht="15" hidden="false" customHeight="false" outlineLevel="0" collapsed="false">
      <c r="A12753" s="0" t="n">
        <v>202506</v>
      </c>
      <c r="B12753" s="0" t="n">
        <v>202507</v>
      </c>
      <c r="C12753" s="37" t="s">
        <v>158</v>
      </c>
      <c r="D12753" s="37" t="s">
        <v>210</v>
      </c>
      <c r="E12753" s="0" t="n">
        <v>2</v>
      </c>
      <c r="F12753" s="38" t="s">
        <v>71</v>
      </c>
      <c r="G12753" s="37" t="s">
        <v>459</v>
      </c>
      <c r="H12753" s="0" t="n">
        <v>3119166</v>
      </c>
      <c r="I12753" s="0" t="n">
        <v>1613661</v>
      </c>
      <c r="J12753" s="0" t="n">
        <v>-187079</v>
      </c>
    </row>
    <row r="12754" customFormat="false" ht="15" hidden="false" customHeight="false" outlineLevel="0" collapsed="false">
      <c r="A12754" s="0" t="n">
        <v>202506</v>
      </c>
      <c r="B12754" s="0" t="n">
        <v>202507</v>
      </c>
      <c r="C12754" s="37" t="s">
        <v>112</v>
      </c>
      <c r="D12754" s="37" t="s">
        <v>447</v>
      </c>
      <c r="E12754" s="0" t="n">
        <v>2</v>
      </c>
      <c r="F12754" s="38" t="s">
        <v>71</v>
      </c>
      <c r="G12754" s="37" t="s">
        <v>460</v>
      </c>
      <c r="H12754" s="0" t="n">
        <v>306974</v>
      </c>
      <c r="I12754" s="0" t="n">
        <v>89338</v>
      </c>
      <c r="J12754" s="0" t="n">
        <v>-8006</v>
      </c>
    </row>
    <row r="12755" customFormat="false" ht="15" hidden="false" customHeight="false" outlineLevel="0" collapsed="false">
      <c r="A12755" s="0" t="n">
        <v>202506</v>
      </c>
      <c r="B12755" s="0" t="n">
        <v>202507</v>
      </c>
      <c r="C12755" s="37" t="s">
        <v>124</v>
      </c>
      <c r="D12755" s="37" t="s">
        <v>461</v>
      </c>
      <c r="E12755" s="0" t="n">
        <v>2</v>
      </c>
      <c r="F12755" s="38" t="s">
        <v>71</v>
      </c>
      <c r="G12755" s="37" t="s">
        <v>462</v>
      </c>
      <c r="H12755" s="0" t="n">
        <v>1007319</v>
      </c>
      <c r="I12755" s="0" t="n">
        <v>832889</v>
      </c>
      <c r="J12755" s="0" t="n">
        <v>70438</v>
      </c>
    </row>
    <row r="12756" customFormat="false" ht="15" hidden="false" customHeight="false" outlineLevel="0" collapsed="false">
      <c r="A12756" s="0" t="n">
        <v>202506</v>
      </c>
      <c r="B12756" s="0" t="n">
        <v>202507</v>
      </c>
      <c r="C12756" s="37" t="s">
        <v>95</v>
      </c>
      <c r="D12756" s="37" t="s">
        <v>425</v>
      </c>
      <c r="E12756" s="0" t="n">
        <v>2</v>
      </c>
      <c r="F12756" s="38" t="s">
        <v>71</v>
      </c>
      <c r="G12756" s="37" t="s">
        <v>463</v>
      </c>
      <c r="H12756" s="0" t="n">
        <v>401202</v>
      </c>
      <c r="I12756" s="0" t="n">
        <v>224161</v>
      </c>
      <c r="J12756" s="0" t="n">
        <v>32988</v>
      </c>
    </row>
    <row r="12757" customFormat="false" ht="15" hidden="false" customHeight="false" outlineLevel="0" collapsed="false">
      <c r="A12757" s="0" t="n">
        <v>202506</v>
      </c>
      <c r="B12757" s="0" t="n">
        <v>202507</v>
      </c>
      <c r="C12757" s="37" t="s">
        <v>184</v>
      </c>
      <c r="D12757" s="37" t="s">
        <v>284</v>
      </c>
      <c r="E12757" s="0" t="n">
        <v>2</v>
      </c>
      <c r="F12757" s="38" t="s">
        <v>71</v>
      </c>
      <c r="G12757" s="37" t="s">
        <v>464</v>
      </c>
      <c r="H12757" s="0" t="n">
        <v>736374</v>
      </c>
      <c r="I12757" s="0" t="n">
        <v>323472</v>
      </c>
      <c r="J12757" s="0" t="n">
        <v>107358</v>
      </c>
    </row>
    <row r="12758" customFormat="false" ht="15" hidden="false" customHeight="false" outlineLevel="0" collapsed="false">
      <c r="A12758" s="0" t="n">
        <v>202506</v>
      </c>
      <c r="B12758" s="0" t="n">
        <v>202507</v>
      </c>
      <c r="C12758" s="37" t="s">
        <v>149</v>
      </c>
      <c r="D12758" s="37" t="s">
        <v>237</v>
      </c>
      <c r="E12758" s="0" t="n">
        <v>2</v>
      </c>
      <c r="F12758" s="38" t="s">
        <v>71</v>
      </c>
      <c r="G12758" s="37" t="s">
        <v>465</v>
      </c>
      <c r="H12758" s="0" t="n">
        <v>309966</v>
      </c>
      <c r="I12758" s="0" t="n">
        <v>204559</v>
      </c>
      <c r="J12758" s="0" t="n">
        <v>15518</v>
      </c>
    </row>
    <row r="12759" customFormat="false" ht="15" hidden="false" customHeight="false" outlineLevel="0" collapsed="false">
      <c r="A12759" s="0" t="n">
        <v>202506</v>
      </c>
      <c r="B12759" s="0" t="n">
        <v>202507</v>
      </c>
      <c r="C12759" s="37" t="s">
        <v>95</v>
      </c>
      <c r="D12759" s="37" t="s">
        <v>320</v>
      </c>
      <c r="E12759" s="0" t="n">
        <v>2</v>
      </c>
      <c r="F12759" s="38" t="s">
        <v>71</v>
      </c>
      <c r="G12759" s="37" t="s">
        <v>466</v>
      </c>
      <c r="H12759" s="0" t="n">
        <v>3836076</v>
      </c>
      <c r="I12759" s="0" t="n">
        <v>4831414</v>
      </c>
      <c r="J12759" s="0" t="n">
        <v>-231889</v>
      </c>
    </row>
    <row r="12760" customFormat="false" ht="15" hidden="false" customHeight="false" outlineLevel="0" collapsed="false">
      <c r="A12760" s="0" t="n">
        <v>202506</v>
      </c>
      <c r="B12760" s="0" t="n">
        <v>202507</v>
      </c>
      <c r="C12760" s="37" t="s">
        <v>101</v>
      </c>
      <c r="D12760" s="37" t="s">
        <v>467</v>
      </c>
      <c r="E12760" s="0" t="n">
        <v>2</v>
      </c>
      <c r="F12760" s="38" t="s">
        <v>71</v>
      </c>
      <c r="G12760" s="37" t="s">
        <v>468</v>
      </c>
      <c r="H12760" s="0" t="n">
        <v>668640</v>
      </c>
      <c r="I12760" s="0" t="n">
        <v>466093</v>
      </c>
      <c r="J12760" s="0" t="n">
        <v>35961</v>
      </c>
    </row>
    <row r="12761" customFormat="false" ht="15" hidden="false" customHeight="false" outlineLevel="0" collapsed="false">
      <c r="A12761" s="0" t="n">
        <v>202506</v>
      </c>
      <c r="B12761" s="0" t="n">
        <v>202507</v>
      </c>
      <c r="C12761" s="37" t="s">
        <v>112</v>
      </c>
      <c r="D12761" s="37" t="s">
        <v>233</v>
      </c>
      <c r="E12761" s="0" t="n">
        <v>2</v>
      </c>
      <c r="F12761" s="38" t="s">
        <v>71</v>
      </c>
      <c r="G12761" s="37" t="s">
        <v>469</v>
      </c>
      <c r="H12761" s="0" t="n">
        <v>547389</v>
      </c>
      <c r="I12761" s="0" t="n">
        <v>289772</v>
      </c>
      <c r="J12761" s="0" t="n">
        <v>43551</v>
      </c>
    </row>
    <row r="12762" customFormat="false" ht="15" hidden="false" customHeight="false" outlineLevel="0" collapsed="false">
      <c r="A12762" s="0" t="n">
        <v>202506</v>
      </c>
      <c r="B12762" s="0" t="n">
        <v>202507</v>
      </c>
      <c r="C12762" s="37" t="s">
        <v>112</v>
      </c>
      <c r="D12762" s="37" t="s">
        <v>470</v>
      </c>
      <c r="E12762" s="0" t="n">
        <v>2</v>
      </c>
      <c r="F12762" s="38" t="s">
        <v>71</v>
      </c>
      <c r="G12762" s="37" t="s">
        <v>471</v>
      </c>
      <c r="H12762" s="0" t="n">
        <v>1672107</v>
      </c>
      <c r="I12762" s="0" t="n">
        <v>1703124</v>
      </c>
      <c r="J12762" s="0" t="n">
        <v>311702</v>
      </c>
    </row>
    <row r="12763" customFormat="false" ht="15" hidden="false" customHeight="false" outlineLevel="0" collapsed="false">
      <c r="A12763" s="0" t="n">
        <v>202506</v>
      </c>
      <c r="B12763" s="0" t="n">
        <v>202507</v>
      </c>
      <c r="C12763" s="37" t="s">
        <v>98</v>
      </c>
      <c r="D12763" s="37" t="s">
        <v>383</v>
      </c>
      <c r="E12763" s="0" t="n">
        <v>2</v>
      </c>
      <c r="F12763" s="38" t="s">
        <v>71</v>
      </c>
      <c r="G12763" s="37" t="s">
        <v>472</v>
      </c>
      <c r="H12763" s="0" t="n">
        <v>36960</v>
      </c>
      <c r="I12763" s="0" t="n">
        <v>24534</v>
      </c>
      <c r="J12763" s="0" t="n">
        <v>4252</v>
      </c>
    </row>
    <row r="12764" customFormat="false" ht="15" hidden="false" customHeight="false" outlineLevel="0" collapsed="false">
      <c r="A12764" s="0" t="n">
        <v>202506</v>
      </c>
      <c r="B12764" s="0" t="n">
        <v>202507</v>
      </c>
      <c r="C12764" s="37" t="s">
        <v>101</v>
      </c>
      <c r="D12764" s="37" t="s">
        <v>258</v>
      </c>
      <c r="E12764" s="0" t="n">
        <v>2</v>
      </c>
      <c r="F12764" s="38" t="s">
        <v>71</v>
      </c>
      <c r="G12764" s="37" t="s">
        <v>473</v>
      </c>
      <c r="H12764" s="0" t="n">
        <v>56825</v>
      </c>
      <c r="I12764" s="0" t="n">
        <v>58827</v>
      </c>
      <c r="J12764" s="0" t="n">
        <v>8076</v>
      </c>
    </row>
    <row r="12765" customFormat="false" ht="15" hidden="false" customHeight="false" outlineLevel="0" collapsed="false">
      <c r="A12765" s="0" t="n">
        <v>202506</v>
      </c>
      <c r="B12765" s="0" t="n">
        <v>202507</v>
      </c>
      <c r="C12765" s="37" t="s">
        <v>98</v>
      </c>
      <c r="D12765" s="37" t="s">
        <v>474</v>
      </c>
      <c r="E12765" s="0" t="n">
        <v>2</v>
      </c>
      <c r="F12765" s="38" t="s">
        <v>71</v>
      </c>
      <c r="G12765" s="37" t="s">
        <v>475</v>
      </c>
      <c r="H12765" s="0" t="n">
        <v>1937411</v>
      </c>
      <c r="I12765" s="0" t="n">
        <v>684037</v>
      </c>
      <c r="J12765" s="0" t="n">
        <v>61241</v>
      </c>
    </row>
    <row r="12766" customFormat="false" ht="15" hidden="false" customHeight="false" outlineLevel="0" collapsed="false">
      <c r="A12766" s="0" t="n">
        <v>202506</v>
      </c>
      <c r="B12766" s="0" t="n">
        <v>202507</v>
      </c>
      <c r="C12766" s="37" t="s">
        <v>112</v>
      </c>
      <c r="D12766" s="37" t="s">
        <v>476</v>
      </c>
      <c r="E12766" s="0" t="n">
        <v>2</v>
      </c>
      <c r="F12766" s="38" t="s">
        <v>71</v>
      </c>
      <c r="G12766" s="37" t="s">
        <v>477</v>
      </c>
      <c r="H12766" s="0" t="n">
        <v>555639</v>
      </c>
      <c r="I12766" s="0" t="n">
        <v>221604</v>
      </c>
      <c r="J12766" s="0" t="n">
        <v>34056</v>
      </c>
    </row>
    <row r="12767" customFormat="false" ht="15" hidden="false" customHeight="false" outlineLevel="0" collapsed="false">
      <c r="A12767" s="0" t="n">
        <v>202506</v>
      </c>
      <c r="B12767" s="0" t="n">
        <v>202507</v>
      </c>
      <c r="C12767" s="37" t="s">
        <v>136</v>
      </c>
      <c r="D12767" s="37" t="s">
        <v>132</v>
      </c>
      <c r="E12767" s="0" t="n">
        <v>2</v>
      </c>
      <c r="F12767" s="38" t="s">
        <v>71</v>
      </c>
      <c r="G12767" s="37" t="s">
        <v>478</v>
      </c>
      <c r="H12767" s="0" t="n">
        <v>403707</v>
      </c>
      <c r="I12767" s="0" t="n">
        <v>252154</v>
      </c>
      <c r="J12767" s="0" t="n">
        <v>-9703</v>
      </c>
    </row>
    <row r="12768" customFormat="false" ht="15" hidden="false" customHeight="false" outlineLevel="0" collapsed="false">
      <c r="A12768" s="0" t="n">
        <v>202506</v>
      </c>
      <c r="B12768" s="0" t="n">
        <v>202507</v>
      </c>
      <c r="C12768" s="37" t="s">
        <v>106</v>
      </c>
      <c r="D12768" s="37" t="s">
        <v>273</v>
      </c>
      <c r="E12768" s="0" t="n">
        <v>2</v>
      </c>
      <c r="F12768" s="38" t="s">
        <v>71</v>
      </c>
      <c r="G12768" s="37" t="s">
        <v>479</v>
      </c>
      <c r="H12768" s="0" t="n">
        <v>126446</v>
      </c>
      <c r="I12768" s="0" t="n">
        <v>80201</v>
      </c>
      <c r="J12768" s="0" t="n">
        <v>-9690</v>
      </c>
    </row>
    <row r="12769" customFormat="false" ht="15" hidden="false" customHeight="false" outlineLevel="0" collapsed="false">
      <c r="A12769" s="0" t="n">
        <v>202506</v>
      </c>
      <c r="B12769" s="0" t="n">
        <v>202507</v>
      </c>
      <c r="C12769" s="37" t="s">
        <v>149</v>
      </c>
      <c r="D12769" s="37" t="s">
        <v>159</v>
      </c>
      <c r="E12769" s="0" t="n">
        <v>2</v>
      </c>
      <c r="F12769" s="38" t="s">
        <v>71</v>
      </c>
      <c r="G12769" s="37" t="s">
        <v>480</v>
      </c>
      <c r="H12769" s="0" t="n">
        <v>466922</v>
      </c>
      <c r="I12769" s="0" t="n">
        <v>156154</v>
      </c>
      <c r="J12769" s="0" t="n">
        <v>45179</v>
      </c>
    </row>
    <row r="12770" customFormat="false" ht="15" hidden="false" customHeight="false" outlineLevel="0" collapsed="false">
      <c r="A12770" s="0" t="n">
        <v>202506</v>
      </c>
      <c r="B12770" s="0" t="n">
        <v>202507</v>
      </c>
      <c r="C12770" s="37" t="s">
        <v>109</v>
      </c>
      <c r="D12770" s="37" t="s">
        <v>241</v>
      </c>
      <c r="E12770" s="0" t="n">
        <v>2</v>
      </c>
      <c r="F12770" s="38" t="s">
        <v>71</v>
      </c>
      <c r="G12770" s="37" t="s">
        <v>481</v>
      </c>
      <c r="H12770" s="0" t="n">
        <v>6994472</v>
      </c>
      <c r="I12770" s="0" t="n">
        <v>6130469</v>
      </c>
      <c r="J12770" s="0" t="n">
        <v>461612</v>
      </c>
    </row>
    <row r="12771" customFormat="false" ht="15" hidden="false" customHeight="false" outlineLevel="0" collapsed="false">
      <c r="A12771" s="0" t="n">
        <v>202506</v>
      </c>
      <c r="B12771" s="0" t="n">
        <v>202507</v>
      </c>
      <c r="C12771" s="37" t="s">
        <v>184</v>
      </c>
      <c r="D12771" s="37" t="s">
        <v>482</v>
      </c>
      <c r="E12771" s="0" t="n">
        <v>2</v>
      </c>
      <c r="F12771" s="38" t="s">
        <v>71</v>
      </c>
      <c r="G12771" s="37" t="s">
        <v>483</v>
      </c>
      <c r="H12771" s="0" t="n">
        <v>1436735</v>
      </c>
      <c r="I12771" s="0" t="n">
        <v>1250618</v>
      </c>
      <c r="J12771" s="0" t="n">
        <v>166820</v>
      </c>
    </row>
    <row r="12772" customFormat="false" ht="15" hidden="false" customHeight="false" outlineLevel="0" collapsed="false">
      <c r="A12772" s="0" t="n">
        <v>202506</v>
      </c>
      <c r="B12772" s="0" t="n">
        <v>202507</v>
      </c>
      <c r="C12772" s="37" t="s">
        <v>152</v>
      </c>
      <c r="D12772" s="37" t="s">
        <v>328</v>
      </c>
      <c r="E12772" s="0" t="n">
        <v>2</v>
      </c>
      <c r="F12772" s="38" t="s">
        <v>71</v>
      </c>
      <c r="G12772" s="37" t="s">
        <v>484</v>
      </c>
      <c r="H12772" s="0" t="n">
        <v>530060</v>
      </c>
      <c r="I12772" s="0" t="n">
        <v>426456</v>
      </c>
      <c r="J12772" s="0" t="n">
        <v>-85366</v>
      </c>
    </row>
    <row r="12773" customFormat="false" ht="15" hidden="false" customHeight="false" outlineLevel="0" collapsed="false">
      <c r="A12773" s="0" t="n">
        <v>202506</v>
      </c>
      <c r="B12773" s="0" t="n">
        <v>202507</v>
      </c>
      <c r="C12773" s="37" t="s">
        <v>115</v>
      </c>
      <c r="D12773" s="37" t="s">
        <v>423</v>
      </c>
      <c r="E12773" s="0" t="n">
        <v>2</v>
      </c>
      <c r="F12773" s="38" t="s">
        <v>71</v>
      </c>
      <c r="G12773" s="37" t="s">
        <v>485</v>
      </c>
      <c r="H12773" s="0" t="n">
        <v>311197</v>
      </c>
      <c r="I12773" s="0" t="n">
        <v>135654</v>
      </c>
      <c r="J12773" s="0" t="n">
        <v>31810</v>
      </c>
    </row>
    <row r="12774" customFormat="false" ht="15" hidden="false" customHeight="false" outlineLevel="0" collapsed="false">
      <c r="A12774" s="0" t="n">
        <v>202506</v>
      </c>
      <c r="B12774" s="0" t="n">
        <v>202507</v>
      </c>
      <c r="C12774" s="37" t="s">
        <v>136</v>
      </c>
      <c r="D12774" s="37" t="s">
        <v>258</v>
      </c>
      <c r="E12774" s="0" t="n">
        <v>2</v>
      </c>
      <c r="F12774" s="38" t="s">
        <v>71</v>
      </c>
      <c r="G12774" s="37" t="s">
        <v>486</v>
      </c>
      <c r="H12774" s="0" t="n">
        <v>268745</v>
      </c>
      <c r="I12774" s="0" t="n">
        <v>137535</v>
      </c>
      <c r="J12774" s="0" t="n">
        <v>26900</v>
      </c>
    </row>
    <row r="12775" customFormat="false" ht="15" hidden="false" customHeight="false" outlineLevel="0" collapsed="false">
      <c r="A12775" s="0" t="n">
        <v>202506</v>
      </c>
      <c r="B12775" s="0" t="n">
        <v>202507</v>
      </c>
      <c r="C12775" s="37" t="s">
        <v>109</v>
      </c>
      <c r="D12775" s="37" t="s">
        <v>130</v>
      </c>
      <c r="E12775" s="0" t="n">
        <v>2</v>
      </c>
      <c r="F12775" s="38" t="s">
        <v>71</v>
      </c>
      <c r="G12775" s="37" t="s">
        <v>487</v>
      </c>
      <c r="H12775" s="0" t="n">
        <v>42839</v>
      </c>
      <c r="I12775" s="0" t="n">
        <v>25504</v>
      </c>
      <c r="J12775" s="0" t="n">
        <v>-1953</v>
      </c>
    </row>
    <row r="12776" customFormat="false" ht="15" hidden="false" customHeight="false" outlineLevel="0" collapsed="false">
      <c r="A12776" s="0" t="n">
        <v>202506</v>
      </c>
      <c r="B12776" s="0" t="n">
        <v>202507</v>
      </c>
      <c r="C12776" s="37" t="s">
        <v>112</v>
      </c>
      <c r="D12776" s="37" t="s">
        <v>107</v>
      </c>
      <c r="E12776" s="0" t="n">
        <v>2</v>
      </c>
      <c r="F12776" s="38" t="s">
        <v>71</v>
      </c>
      <c r="G12776" s="37" t="s">
        <v>488</v>
      </c>
      <c r="H12776" s="0" t="n">
        <v>732192</v>
      </c>
      <c r="I12776" s="0" t="n">
        <v>149170</v>
      </c>
      <c r="J12776" s="0" t="n">
        <v>7200</v>
      </c>
    </row>
    <row r="12777" customFormat="false" ht="15" hidden="false" customHeight="false" outlineLevel="0" collapsed="false">
      <c r="A12777" s="0" t="n">
        <v>202506</v>
      </c>
      <c r="B12777" s="0" t="n">
        <v>202507</v>
      </c>
      <c r="C12777" s="37" t="s">
        <v>152</v>
      </c>
      <c r="D12777" s="37" t="s">
        <v>212</v>
      </c>
      <c r="E12777" s="0" t="n">
        <v>2</v>
      </c>
      <c r="F12777" s="38" t="s">
        <v>71</v>
      </c>
      <c r="G12777" s="37" t="s">
        <v>489</v>
      </c>
      <c r="H12777" s="0" t="n">
        <v>1316007</v>
      </c>
      <c r="I12777" s="0" t="n">
        <v>1762881</v>
      </c>
      <c r="J12777" s="0" t="n">
        <v>187963</v>
      </c>
    </row>
    <row r="12778" customFormat="false" ht="15" hidden="false" customHeight="false" outlineLevel="0" collapsed="false">
      <c r="A12778" s="0" t="n">
        <v>202506</v>
      </c>
      <c r="B12778" s="0" t="n">
        <v>202507</v>
      </c>
      <c r="C12778" s="37" t="s">
        <v>152</v>
      </c>
      <c r="D12778" s="37" t="s">
        <v>490</v>
      </c>
      <c r="E12778" s="0" t="n">
        <v>2</v>
      </c>
      <c r="F12778" s="38" t="s">
        <v>71</v>
      </c>
      <c r="G12778" s="37" t="s">
        <v>491</v>
      </c>
      <c r="H12778" s="0" t="n">
        <v>77164</v>
      </c>
      <c r="I12778" s="0" t="n">
        <v>20335</v>
      </c>
      <c r="J12778" s="0" t="n">
        <v>-943</v>
      </c>
    </row>
    <row r="12779" customFormat="false" ht="15" hidden="false" customHeight="false" outlineLevel="0" collapsed="false">
      <c r="A12779" s="0" t="n">
        <v>202506</v>
      </c>
      <c r="B12779" s="0" t="n">
        <v>202507</v>
      </c>
      <c r="C12779" s="37" t="s">
        <v>112</v>
      </c>
      <c r="D12779" s="37" t="s">
        <v>120</v>
      </c>
      <c r="E12779" s="0" t="n">
        <v>2</v>
      </c>
      <c r="F12779" s="38" t="s">
        <v>71</v>
      </c>
      <c r="G12779" s="37" t="s">
        <v>492</v>
      </c>
      <c r="H12779" s="0" t="n">
        <v>341121</v>
      </c>
      <c r="I12779" s="0" t="n">
        <v>352813</v>
      </c>
      <c r="J12779" s="0" t="n">
        <v>45469</v>
      </c>
    </row>
    <row r="12780" customFormat="false" ht="15" hidden="false" customHeight="false" outlineLevel="0" collapsed="false">
      <c r="A12780" s="0" t="n">
        <v>202506</v>
      </c>
      <c r="B12780" s="0" t="n">
        <v>202507</v>
      </c>
      <c r="C12780" s="37" t="s">
        <v>184</v>
      </c>
      <c r="D12780" s="37" t="s">
        <v>493</v>
      </c>
      <c r="E12780" s="0" t="n">
        <v>2</v>
      </c>
      <c r="F12780" s="38" t="s">
        <v>71</v>
      </c>
      <c r="G12780" s="37" t="s">
        <v>494</v>
      </c>
      <c r="H12780" s="0" t="n">
        <v>175604</v>
      </c>
      <c r="I12780" s="0" t="n">
        <v>30967</v>
      </c>
      <c r="J12780" s="0" t="n">
        <v>5715</v>
      </c>
    </row>
    <row r="12781" customFormat="false" ht="15" hidden="false" customHeight="false" outlineLevel="0" collapsed="false">
      <c r="A12781" s="0" t="n">
        <v>202506</v>
      </c>
      <c r="B12781" s="0" t="n">
        <v>202507</v>
      </c>
      <c r="C12781" s="37" t="s">
        <v>109</v>
      </c>
      <c r="D12781" s="37" t="s">
        <v>495</v>
      </c>
      <c r="E12781" s="0" t="n">
        <v>2</v>
      </c>
      <c r="F12781" s="38" t="s">
        <v>71</v>
      </c>
      <c r="G12781" s="37" t="s">
        <v>496</v>
      </c>
      <c r="H12781" s="0" t="n">
        <v>174732</v>
      </c>
      <c r="I12781" s="0" t="n">
        <v>72214</v>
      </c>
      <c r="J12781" s="0" t="n">
        <v>8118</v>
      </c>
    </row>
    <row r="12782" customFormat="false" ht="15" hidden="false" customHeight="false" outlineLevel="0" collapsed="false">
      <c r="A12782" s="0" t="n">
        <v>202506</v>
      </c>
      <c r="B12782" s="0" t="n">
        <v>202507</v>
      </c>
      <c r="C12782" s="37" t="s">
        <v>101</v>
      </c>
      <c r="D12782" s="37" t="s">
        <v>269</v>
      </c>
      <c r="E12782" s="0" t="n">
        <v>2</v>
      </c>
      <c r="F12782" s="38" t="s">
        <v>71</v>
      </c>
      <c r="G12782" s="37" t="s">
        <v>497</v>
      </c>
      <c r="H12782" s="0" t="n">
        <v>413122</v>
      </c>
      <c r="I12782" s="0" t="n">
        <v>268498</v>
      </c>
      <c r="J12782" s="0" t="n">
        <v>-20573</v>
      </c>
    </row>
    <row r="12783" customFormat="false" ht="15" hidden="false" customHeight="false" outlineLevel="0" collapsed="false">
      <c r="A12783" s="0" t="n">
        <v>202506</v>
      </c>
      <c r="B12783" s="0" t="n">
        <v>202507</v>
      </c>
      <c r="C12783" s="37" t="s">
        <v>109</v>
      </c>
      <c r="D12783" s="37" t="s">
        <v>391</v>
      </c>
      <c r="E12783" s="0" t="n">
        <v>2</v>
      </c>
      <c r="F12783" s="38" t="s">
        <v>71</v>
      </c>
      <c r="G12783" s="37" t="s">
        <v>498</v>
      </c>
      <c r="H12783" s="0" t="n">
        <v>57045</v>
      </c>
      <c r="I12783" s="0" t="n">
        <v>50416</v>
      </c>
      <c r="J12783" s="0" t="n">
        <v>-1193</v>
      </c>
    </row>
    <row r="12784" customFormat="false" ht="15" hidden="false" customHeight="false" outlineLevel="0" collapsed="false">
      <c r="A12784" s="0" t="n">
        <v>202506</v>
      </c>
      <c r="B12784" s="0" t="n">
        <v>202507</v>
      </c>
      <c r="C12784" s="37" t="s">
        <v>184</v>
      </c>
      <c r="D12784" s="37" t="s">
        <v>141</v>
      </c>
      <c r="E12784" s="0" t="n">
        <v>2</v>
      </c>
      <c r="F12784" s="38" t="s">
        <v>71</v>
      </c>
      <c r="G12784" s="37" t="s">
        <v>499</v>
      </c>
      <c r="H12784" s="0" t="n">
        <v>896323</v>
      </c>
      <c r="I12784" s="0" t="n">
        <v>415630</v>
      </c>
      <c r="J12784" s="0" t="n">
        <v>28105</v>
      </c>
    </row>
    <row r="12785" customFormat="false" ht="15" hidden="false" customHeight="false" outlineLevel="0" collapsed="false">
      <c r="A12785" s="0" t="n">
        <v>202506</v>
      </c>
      <c r="B12785" s="0" t="n">
        <v>202507</v>
      </c>
      <c r="C12785" s="37" t="s">
        <v>101</v>
      </c>
      <c r="D12785" s="37" t="s">
        <v>500</v>
      </c>
      <c r="E12785" s="0" t="n">
        <v>2</v>
      </c>
      <c r="F12785" s="38" t="s">
        <v>71</v>
      </c>
      <c r="G12785" s="37" t="s">
        <v>501</v>
      </c>
      <c r="H12785" s="0" t="n">
        <v>1729068</v>
      </c>
      <c r="I12785" s="0" t="n">
        <v>910692</v>
      </c>
      <c r="J12785" s="0" t="n">
        <v>50127</v>
      </c>
    </row>
    <row r="12786" customFormat="false" ht="15" hidden="false" customHeight="false" outlineLevel="0" collapsed="false">
      <c r="A12786" s="0" t="n">
        <v>202506</v>
      </c>
      <c r="B12786" s="0" t="n">
        <v>202507</v>
      </c>
      <c r="C12786" s="37" t="s">
        <v>149</v>
      </c>
      <c r="D12786" s="37" t="s">
        <v>502</v>
      </c>
      <c r="E12786" s="0" t="n">
        <v>2</v>
      </c>
      <c r="F12786" s="38" t="s">
        <v>71</v>
      </c>
      <c r="G12786" s="37" t="s">
        <v>503</v>
      </c>
      <c r="H12786" s="0" t="n">
        <v>438664</v>
      </c>
      <c r="I12786" s="0" t="n">
        <v>423401</v>
      </c>
      <c r="J12786" s="0" t="n">
        <v>24165</v>
      </c>
    </row>
    <row r="12787" customFormat="false" ht="15" hidden="false" customHeight="false" outlineLevel="0" collapsed="false">
      <c r="A12787" s="0" t="n">
        <v>202506</v>
      </c>
      <c r="B12787" s="0" t="n">
        <v>202507</v>
      </c>
      <c r="C12787" s="37" t="s">
        <v>178</v>
      </c>
      <c r="D12787" s="37" t="s">
        <v>161</v>
      </c>
      <c r="E12787" s="0" t="n">
        <v>2</v>
      </c>
      <c r="F12787" s="38" t="s">
        <v>71</v>
      </c>
      <c r="G12787" s="37" t="s">
        <v>504</v>
      </c>
      <c r="H12787" s="0" t="n">
        <v>26568</v>
      </c>
      <c r="I12787" s="0" t="n">
        <v>17251</v>
      </c>
      <c r="J12787" s="0" t="n">
        <v>924</v>
      </c>
    </row>
    <row r="12788" customFormat="false" ht="15" hidden="false" customHeight="false" outlineLevel="0" collapsed="false">
      <c r="A12788" s="0" t="n">
        <v>202506</v>
      </c>
      <c r="B12788" s="0" t="n">
        <v>202507</v>
      </c>
      <c r="C12788" s="37" t="s">
        <v>112</v>
      </c>
      <c r="D12788" s="37" t="s">
        <v>294</v>
      </c>
      <c r="E12788" s="0" t="n">
        <v>2</v>
      </c>
      <c r="F12788" s="38" t="s">
        <v>71</v>
      </c>
      <c r="G12788" s="37" t="s">
        <v>505</v>
      </c>
      <c r="H12788" s="0" t="n">
        <v>154009</v>
      </c>
      <c r="I12788" s="0" t="n">
        <v>220269</v>
      </c>
      <c r="J12788" s="0" t="n">
        <v>-22115</v>
      </c>
    </row>
    <row r="12789" customFormat="false" ht="15" hidden="false" customHeight="false" outlineLevel="0" collapsed="false">
      <c r="A12789" s="0" t="n">
        <v>202506</v>
      </c>
      <c r="B12789" s="0" t="n">
        <v>202507</v>
      </c>
      <c r="C12789" s="37" t="s">
        <v>149</v>
      </c>
      <c r="D12789" s="37" t="s">
        <v>116</v>
      </c>
      <c r="E12789" s="0" t="n">
        <v>2</v>
      </c>
      <c r="F12789" s="38" t="s">
        <v>71</v>
      </c>
      <c r="G12789" s="37" t="s">
        <v>506</v>
      </c>
      <c r="H12789" s="0" t="n">
        <v>2348037</v>
      </c>
      <c r="I12789" s="0" t="n">
        <v>584015</v>
      </c>
      <c r="J12789" s="0" t="n">
        <v>93773</v>
      </c>
    </row>
    <row r="12790" customFormat="false" ht="15" hidden="false" customHeight="false" outlineLevel="0" collapsed="false">
      <c r="A12790" s="0" t="n">
        <v>202506</v>
      </c>
      <c r="B12790" s="0" t="n">
        <v>202507</v>
      </c>
      <c r="C12790" s="37" t="s">
        <v>95</v>
      </c>
      <c r="D12790" s="37" t="s">
        <v>251</v>
      </c>
      <c r="E12790" s="0" t="n">
        <v>2</v>
      </c>
      <c r="F12790" s="38" t="s">
        <v>71</v>
      </c>
      <c r="G12790" s="37" t="s">
        <v>507</v>
      </c>
      <c r="H12790" s="0" t="n">
        <v>14832</v>
      </c>
      <c r="I12790" s="0" t="n">
        <v>8688</v>
      </c>
      <c r="J12790" s="0" t="n">
        <v>1240</v>
      </c>
    </row>
    <row r="12791" customFormat="false" ht="15" hidden="false" customHeight="false" outlineLevel="0" collapsed="false">
      <c r="A12791" s="0" t="n">
        <v>202506</v>
      </c>
      <c r="B12791" s="0" t="n">
        <v>202507</v>
      </c>
      <c r="C12791" s="37" t="s">
        <v>106</v>
      </c>
      <c r="D12791" s="37" t="s">
        <v>118</v>
      </c>
      <c r="E12791" s="0" t="n">
        <v>2</v>
      </c>
      <c r="F12791" s="38" t="s">
        <v>71</v>
      </c>
      <c r="G12791" s="37" t="s">
        <v>508</v>
      </c>
      <c r="H12791" s="0" t="n">
        <v>413379</v>
      </c>
      <c r="I12791" s="0" t="n">
        <v>155390</v>
      </c>
      <c r="J12791" s="0" t="n">
        <v>20548</v>
      </c>
    </row>
    <row r="12792" customFormat="false" ht="15" hidden="false" customHeight="false" outlineLevel="0" collapsed="false">
      <c r="A12792" s="0" t="n">
        <v>202506</v>
      </c>
      <c r="B12792" s="0" t="n">
        <v>202507</v>
      </c>
      <c r="C12792" s="37" t="s">
        <v>152</v>
      </c>
      <c r="D12792" s="37" t="s">
        <v>509</v>
      </c>
      <c r="E12792" s="0" t="n">
        <v>2</v>
      </c>
      <c r="F12792" s="38" t="s">
        <v>71</v>
      </c>
      <c r="G12792" s="37" t="s">
        <v>510</v>
      </c>
      <c r="H12792" s="0" t="n">
        <v>131392</v>
      </c>
      <c r="I12792" s="0" t="n">
        <v>43528</v>
      </c>
      <c r="J12792" s="0" t="n">
        <v>5353</v>
      </c>
    </row>
    <row r="12793" customFormat="false" ht="15" hidden="false" customHeight="false" outlineLevel="0" collapsed="false">
      <c r="A12793" s="0" t="n">
        <v>202506</v>
      </c>
      <c r="B12793" s="0" t="n">
        <v>202507</v>
      </c>
      <c r="C12793" s="37" t="s">
        <v>101</v>
      </c>
      <c r="D12793" s="37" t="s">
        <v>511</v>
      </c>
      <c r="E12793" s="0" t="n">
        <v>2</v>
      </c>
      <c r="F12793" s="38" t="s">
        <v>71</v>
      </c>
      <c r="G12793" s="37" t="s">
        <v>512</v>
      </c>
      <c r="H12793" s="0" t="n">
        <v>1418263</v>
      </c>
      <c r="I12793" s="0" t="n">
        <v>967490</v>
      </c>
      <c r="J12793" s="0" t="n">
        <v>49912</v>
      </c>
    </row>
    <row r="12794" customFormat="false" ht="15" hidden="false" customHeight="false" outlineLevel="0" collapsed="false">
      <c r="A12794" s="0" t="n">
        <v>202506</v>
      </c>
      <c r="B12794" s="0" t="n">
        <v>202507</v>
      </c>
      <c r="C12794" s="37" t="s">
        <v>178</v>
      </c>
      <c r="D12794" s="37" t="s">
        <v>513</v>
      </c>
      <c r="E12794" s="0" t="n">
        <v>2</v>
      </c>
      <c r="F12794" s="38" t="s">
        <v>71</v>
      </c>
      <c r="G12794" s="37" t="s">
        <v>514</v>
      </c>
      <c r="H12794" s="0" t="n">
        <v>385096</v>
      </c>
      <c r="I12794" s="0" t="n">
        <v>279746</v>
      </c>
      <c r="J12794" s="0" t="n">
        <v>5397</v>
      </c>
    </row>
    <row r="12795" customFormat="false" ht="15" hidden="false" customHeight="false" outlineLevel="0" collapsed="false">
      <c r="A12795" s="0" t="n">
        <v>202506</v>
      </c>
      <c r="B12795" s="0" t="n">
        <v>202507</v>
      </c>
      <c r="C12795" s="37" t="s">
        <v>178</v>
      </c>
      <c r="D12795" s="37" t="s">
        <v>452</v>
      </c>
      <c r="E12795" s="0" t="n">
        <v>2</v>
      </c>
      <c r="F12795" s="38" t="s">
        <v>71</v>
      </c>
      <c r="G12795" s="37" t="s">
        <v>515</v>
      </c>
      <c r="H12795" s="0" t="n">
        <v>931668</v>
      </c>
      <c r="I12795" s="0" t="n">
        <v>356561</v>
      </c>
      <c r="J12795" s="0" t="n">
        <v>-7759</v>
      </c>
    </row>
    <row r="12796" customFormat="false" ht="15" hidden="false" customHeight="false" outlineLevel="0" collapsed="false">
      <c r="A12796" s="0" t="n">
        <v>202506</v>
      </c>
      <c r="B12796" s="0" t="n">
        <v>202507</v>
      </c>
      <c r="C12796" s="37" t="s">
        <v>101</v>
      </c>
      <c r="D12796" s="37" t="s">
        <v>516</v>
      </c>
      <c r="E12796" s="0" t="n">
        <v>2</v>
      </c>
      <c r="F12796" s="38" t="s">
        <v>71</v>
      </c>
      <c r="G12796" s="37" t="s">
        <v>517</v>
      </c>
      <c r="H12796" s="0" t="n">
        <v>893409</v>
      </c>
      <c r="I12796" s="0" t="n">
        <v>359002</v>
      </c>
      <c r="J12796" s="0" t="n">
        <v>84112</v>
      </c>
    </row>
    <row r="12797" customFormat="false" ht="15" hidden="false" customHeight="false" outlineLevel="0" collapsed="false">
      <c r="A12797" s="0" t="n">
        <v>202506</v>
      </c>
      <c r="B12797" s="0" t="n">
        <v>202507</v>
      </c>
      <c r="C12797" s="37" t="s">
        <v>149</v>
      </c>
      <c r="D12797" s="37" t="s">
        <v>396</v>
      </c>
      <c r="E12797" s="0" t="n">
        <v>2</v>
      </c>
      <c r="F12797" s="38" t="s">
        <v>71</v>
      </c>
      <c r="G12797" s="37" t="s">
        <v>518</v>
      </c>
      <c r="H12797" s="0" t="n">
        <v>5555067</v>
      </c>
      <c r="I12797" s="0" t="n">
        <v>2589865</v>
      </c>
      <c r="J12797" s="0" t="n">
        <v>201878</v>
      </c>
    </row>
    <row r="12798" customFormat="false" ht="15" hidden="false" customHeight="false" outlineLevel="0" collapsed="false">
      <c r="A12798" s="0" t="n">
        <v>202506</v>
      </c>
      <c r="B12798" s="0" t="n">
        <v>202507</v>
      </c>
      <c r="C12798" s="37" t="s">
        <v>106</v>
      </c>
      <c r="D12798" s="37" t="s">
        <v>519</v>
      </c>
      <c r="E12798" s="0" t="n">
        <v>2</v>
      </c>
      <c r="F12798" s="38" t="s">
        <v>71</v>
      </c>
      <c r="G12798" s="37" t="s">
        <v>520</v>
      </c>
      <c r="H12798" s="0" t="n">
        <v>442458</v>
      </c>
      <c r="I12798" s="0" t="n">
        <v>202913</v>
      </c>
      <c r="J12798" s="0" t="n">
        <v>-17462</v>
      </c>
    </row>
    <row r="12799" customFormat="false" ht="15" hidden="false" customHeight="false" outlineLevel="0" collapsed="false">
      <c r="A12799" s="0" t="n">
        <v>202506</v>
      </c>
      <c r="B12799" s="0" t="n">
        <v>202507</v>
      </c>
      <c r="C12799" s="37" t="s">
        <v>149</v>
      </c>
      <c r="D12799" s="37" t="s">
        <v>430</v>
      </c>
      <c r="E12799" s="0" t="n">
        <v>2</v>
      </c>
      <c r="F12799" s="38" t="s">
        <v>71</v>
      </c>
      <c r="G12799" s="37" t="s">
        <v>521</v>
      </c>
      <c r="H12799" s="0" t="n">
        <v>988313</v>
      </c>
      <c r="I12799" s="0" t="n">
        <v>266551</v>
      </c>
      <c r="J12799" s="0" t="n">
        <v>20545</v>
      </c>
    </row>
    <row r="12800" customFormat="false" ht="15" hidden="false" customHeight="false" outlineLevel="0" collapsed="false">
      <c r="A12800" s="0" t="n">
        <v>202506</v>
      </c>
      <c r="B12800" s="0" t="n">
        <v>202507</v>
      </c>
      <c r="C12800" s="37" t="s">
        <v>149</v>
      </c>
      <c r="D12800" s="37" t="s">
        <v>352</v>
      </c>
      <c r="E12800" s="0" t="n">
        <v>2</v>
      </c>
      <c r="F12800" s="38" t="s">
        <v>71</v>
      </c>
      <c r="G12800" s="37" t="s">
        <v>522</v>
      </c>
      <c r="H12800" s="0" t="n">
        <v>66826</v>
      </c>
      <c r="I12800" s="0" t="n">
        <v>25636</v>
      </c>
      <c r="J12800" s="0" t="n">
        <v>-3292</v>
      </c>
    </row>
    <row r="12801" customFormat="false" ht="15" hidden="false" customHeight="false" outlineLevel="0" collapsed="false">
      <c r="A12801" s="0" t="n">
        <v>202506</v>
      </c>
      <c r="B12801" s="0" t="n">
        <v>202507</v>
      </c>
      <c r="C12801" s="37" t="s">
        <v>95</v>
      </c>
      <c r="D12801" s="37" t="s">
        <v>269</v>
      </c>
      <c r="E12801" s="0" t="n">
        <v>2</v>
      </c>
      <c r="F12801" s="38" t="s">
        <v>71</v>
      </c>
      <c r="G12801" s="37" t="s">
        <v>523</v>
      </c>
      <c r="H12801" s="0" t="n">
        <v>2106140</v>
      </c>
      <c r="I12801" s="0" t="n">
        <v>1818299</v>
      </c>
      <c r="J12801" s="0" t="n">
        <v>190559</v>
      </c>
    </row>
    <row r="12802" customFormat="false" ht="15" hidden="false" customHeight="false" outlineLevel="0" collapsed="false">
      <c r="A12802" s="0" t="n">
        <v>202506</v>
      </c>
      <c r="B12802" s="0" t="n">
        <v>202507</v>
      </c>
      <c r="C12802" s="37" t="s">
        <v>106</v>
      </c>
      <c r="D12802" s="37" t="s">
        <v>110</v>
      </c>
      <c r="E12802" s="0" t="n">
        <v>2</v>
      </c>
      <c r="F12802" s="38" t="s">
        <v>71</v>
      </c>
      <c r="G12802" s="37" t="s">
        <v>524</v>
      </c>
      <c r="H12802" s="0" t="n">
        <v>195166</v>
      </c>
      <c r="I12802" s="0" t="n">
        <v>86208</v>
      </c>
      <c r="J12802" s="0" t="n">
        <v>8129</v>
      </c>
    </row>
    <row r="12803" customFormat="false" ht="15" hidden="false" customHeight="false" outlineLevel="0" collapsed="false">
      <c r="A12803" s="0" t="n">
        <v>202506</v>
      </c>
      <c r="B12803" s="0" t="n">
        <v>202507</v>
      </c>
      <c r="C12803" s="37" t="s">
        <v>149</v>
      </c>
      <c r="D12803" s="37" t="s">
        <v>383</v>
      </c>
      <c r="E12803" s="0" t="n">
        <v>2</v>
      </c>
      <c r="F12803" s="38" t="s">
        <v>71</v>
      </c>
      <c r="G12803" s="37" t="s">
        <v>525</v>
      </c>
      <c r="H12803" s="0" t="n">
        <v>450877</v>
      </c>
      <c r="I12803" s="0" t="n">
        <v>221947</v>
      </c>
      <c r="J12803" s="0" t="n">
        <v>5728</v>
      </c>
    </row>
    <row r="12804" customFormat="false" ht="15" hidden="false" customHeight="false" outlineLevel="0" collapsed="false">
      <c r="A12804" s="0" t="n">
        <v>202506</v>
      </c>
      <c r="B12804" s="0" t="n">
        <v>202507</v>
      </c>
      <c r="C12804" s="37" t="s">
        <v>184</v>
      </c>
      <c r="D12804" s="37" t="s">
        <v>218</v>
      </c>
      <c r="E12804" s="0" t="n">
        <v>2</v>
      </c>
      <c r="F12804" s="38" t="s">
        <v>71</v>
      </c>
      <c r="G12804" s="37" t="s">
        <v>526</v>
      </c>
      <c r="H12804" s="0" t="n">
        <v>495515</v>
      </c>
      <c r="I12804" s="0" t="n">
        <v>284668</v>
      </c>
      <c r="J12804" s="0" t="n">
        <v>-3971</v>
      </c>
    </row>
    <row r="12805" customFormat="false" ht="15" hidden="false" customHeight="false" outlineLevel="0" collapsed="false">
      <c r="A12805" s="0" t="n">
        <v>202506</v>
      </c>
      <c r="B12805" s="0" t="n">
        <v>202507</v>
      </c>
      <c r="C12805" s="37" t="s">
        <v>112</v>
      </c>
      <c r="D12805" s="37" t="s">
        <v>200</v>
      </c>
      <c r="E12805" s="0" t="n">
        <v>2</v>
      </c>
      <c r="F12805" s="38" t="s">
        <v>71</v>
      </c>
      <c r="G12805" s="37" t="s">
        <v>527</v>
      </c>
      <c r="H12805" s="0" t="n">
        <v>70351</v>
      </c>
      <c r="I12805" s="0" t="n">
        <v>38176</v>
      </c>
      <c r="J12805" s="0" t="n">
        <v>5201</v>
      </c>
    </row>
    <row r="12806" customFormat="false" ht="15" hidden="false" customHeight="false" outlineLevel="0" collapsed="false">
      <c r="A12806" s="0" t="n">
        <v>202506</v>
      </c>
      <c r="B12806" s="0" t="n">
        <v>202507</v>
      </c>
      <c r="C12806" s="37" t="s">
        <v>152</v>
      </c>
      <c r="D12806" s="37" t="s">
        <v>328</v>
      </c>
      <c r="E12806" s="0" t="n">
        <v>2</v>
      </c>
      <c r="F12806" s="38" t="s">
        <v>71</v>
      </c>
      <c r="G12806" s="37" t="s">
        <v>528</v>
      </c>
      <c r="H12806" s="0" t="n">
        <v>652655</v>
      </c>
      <c r="I12806" s="0" t="n">
        <v>341658</v>
      </c>
      <c r="J12806" s="0" t="n">
        <v>24496</v>
      </c>
    </row>
    <row r="12807" customFormat="false" ht="15" hidden="false" customHeight="false" outlineLevel="0" collapsed="false">
      <c r="A12807" s="0" t="n">
        <v>202506</v>
      </c>
      <c r="B12807" s="0" t="n">
        <v>202507</v>
      </c>
      <c r="C12807" s="37" t="s">
        <v>95</v>
      </c>
      <c r="D12807" s="37" t="s">
        <v>96</v>
      </c>
      <c r="E12807" s="0" t="n">
        <v>2</v>
      </c>
      <c r="F12807" s="38" t="s">
        <v>71</v>
      </c>
      <c r="G12807" s="37" t="s">
        <v>529</v>
      </c>
      <c r="H12807" s="0" t="n">
        <v>2321486</v>
      </c>
      <c r="I12807" s="0" t="n">
        <v>1080170</v>
      </c>
      <c r="J12807" s="0" t="n">
        <v>-123323</v>
      </c>
    </row>
    <row r="12808" customFormat="false" ht="15" hidden="false" customHeight="false" outlineLevel="0" collapsed="false">
      <c r="A12808" s="0" t="n">
        <v>202506</v>
      </c>
      <c r="B12808" s="0" t="n">
        <v>202507</v>
      </c>
      <c r="C12808" s="37" t="s">
        <v>158</v>
      </c>
      <c r="D12808" s="37" t="s">
        <v>474</v>
      </c>
      <c r="E12808" s="0" t="n">
        <v>2</v>
      </c>
      <c r="F12808" s="38" t="s">
        <v>71</v>
      </c>
      <c r="G12808" s="37" t="s">
        <v>530</v>
      </c>
      <c r="H12808" s="0" t="n">
        <v>617713</v>
      </c>
      <c r="I12808" s="0" t="n">
        <v>153074</v>
      </c>
      <c r="J12808" s="0" t="n">
        <v>30674</v>
      </c>
    </row>
    <row r="12809" customFormat="false" ht="15" hidden="false" customHeight="false" outlineLevel="0" collapsed="false">
      <c r="A12809" s="0" t="n">
        <v>202506</v>
      </c>
      <c r="B12809" s="0" t="n">
        <v>202507</v>
      </c>
      <c r="C12809" s="37" t="s">
        <v>197</v>
      </c>
      <c r="D12809" s="37" t="s">
        <v>531</v>
      </c>
      <c r="E12809" s="0" t="n">
        <v>2</v>
      </c>
      <c r="F12809" s="38" t="s">
        <v>71</v>
      </c>
      <c r="G12809" s="37" t="s">
        <v>532</v>
      </c>
      <c r="H12809" s="0" t="n">
        <v>85878</v>
      </c>
      <c r="I12809" s="0" t="n">
        <v>19851</v>
      </c>
      <c r="J12809" s="0" t="n">
        <v>-278</v>
      </c>
    </row>
    <row r="12810" customFormat="false" ht="15" hidden="false" customHeight="false" outlineLevel="0" collapsed="false">
      <c r="A12810" s="0" t="n">
        <v>202506</v>
      </c>
      <c r="B12810" s="0" t="n">
        <v>202507</v>
      </c>
      <c r="C12810" s="37" t="s">
        <v>101</v>
      </c>
      <c r="D12810" s="37" t="s">
        <v>533</v>
      </c>
      <c r="E12810" s="0" t="n">
        <v>2</v>
      </c>
      <c r="F12810" s="38" t="s">
        <v>71</v>
      </c>
      <c r="G12810" s="37" t="s">
        <v>534</v>
      </c>
      <c r="H12810" s="0" t="n">
        <v>491342</v>
      </c>
      <c r="I12810" s="0" t="n">
        <v>190253</v>
      </c>
      <c r="J12810" s="0" t="n">
        <v>-9859</v>
      </c>
    </row>
    <row r="12811" customFormat="false" ht="15" hidden="false" customHeight="false" outlineLevel="0" collapsed="false">
      <c r="A12811" s="0" t="n">
        <v>202506</v>
      </c>
      <c r="B12811" s="0" t="n">
        <v>202507</v>
      </c>
      <c r="C12811" s="37" t="s">
        <v>124</v>
      </c>
      <c r="D12811" s="37" t="s">
        <v>277</v>
      </c>
      <c r="E12811" s="0" t="n">
        <v>2</v>
      </c>
      <c r="F12811" s="38" t="s">
        <v>71</v>
      </c>
      <c r="G12811" s="37" t="s">
        <v>535</v>
      </c>
      <c r="H12811" s="0" t="n">
        <v>879476</v>
      </c>
      <c r="I12811" s="0" t="n">
        <v>397719</v>
      </c>
      <c r="J12811" s="0" t="n">
        <v>85855</v>
      </c>
    </row>
    <row r="12812" customFormat="false" ht="15" hidden="false" customHeight="false" outlineLevel="0" collapsed="false">
      <c r="A12812" s="0" t="n">
        <v>202506</v>
      </c>
      <c r="B12812" s="0" t="n">
        <v>202507</v>
      </c>
      <c r="C12812" s="37" t="s">
        <v>101</v>
      </c>
      <c r="D12812" s="37" t="s">
        <v>450</v>
      </c>
      <c r="E12812" s="0" t="n">
        <v>2</v>
      </c>
      <c r="F12812" s="38" t="s">
        <v>71</v>
      </c>
      <c r="G12812" s="37" t="s">
        <v>536</v>
      </c>
      <c r="H12812" s="0" t="n">
        <v>41360</v>
      </c>
      <c r="I12812" s="0" t="n">
        <v>18569</v>
      </c>
      <c r="J12812" s="0" t="n">
        <v>3453</v>
      </c>
    </row>
    <row r="12813" customFormat="false" ht="15" hidden="false" customHeight="false" outlineLevel="0" collapsed="false">
      <c r="A12813" s="0" t="n">
        <v>202506</v>
      </c>
      <c r="B12813" s="0" t="n">
        <v>202507</v>
      </c>
      <c r="C12813" s="37" t="s">
        <v>178</v>
      </c>
      <c r="D12813" s="37" t="s">
        <v>102</v>
      </c>
      <c r="E12813" s="0" t="n">
        <v>2</v>
      </c>
      <c r="F12813" s="38" t="s">
        <v>71</v>
      </c>
      <c r="G12813" s="37" t="s">
        <v>537</v>
      </c>
      <c r="H12813" s="0" t="n">
        <v>180239</v>
      </c>
      <c r="I12813" s="0" t="n">
        <v>228864</v>
      </c>
      <c r="J12813" s="0" t="n">
        <v>8685</v>
      </c>
    </row>
    <row r="12814" customFormat="false" ht="15" hidden="false" customHeight="false" outlineLevel="0" collapsed="false">
      <c r="A12814" s="0" t="n">
        <v>202506</v>
      </c>
      <c r="B12814" s="0" t="n">
        <v>202507</v>
      </c>
      <c r="C12814" s="37" t="s">
        <v>178</v>
      </c>
      <c r="D12814" s="37" t="s">
        <v>374</v>
      </c>
      <c r="E12814" s="0" t="n">
        <v>2</v>
      </c>
      <c r="F12814" s="38" t="s">
        <v>71</v>
      </c>
      <c r="G12814" s="37" t="s">
        <v>538</v>
      </c>
      <c r="H12814" s="0" t="n">
        <v>1560202</v>
      </c>
      <c r="I12814" s="0" t="n">
        <v>1601383</v>
      </c>
      <c r="J12814" s="0" t="n">
        <v>-72460</v>
      </c>
    </row>
    <row r="12815" customFormat="false" ht="15" hidden="false" customHeight="false" outlineLevel="0" collapsed="false">
      <c r="A12815" s="0" t="n">
        <v>202506</v>
      </c>
      <c r="B12815" s="0" t="n">
        <v>202507</v>
      </c>
      <c r="C12815" s="37" t="s">
        <v>109</v>
      </c>
      <c r="D12815" s="37" t="s">
        <v>150</v>
      </c>
      <c r="E12815" s="0" t="n">
        <v>2</v>
      </c>
      <c r="F12815" s="38" t="s">
        <v>71</v>
      </c>
      <c r="G12815" s="37" t="s">
        <v>539</v>
      </c>
      <c r="H12815" s="0" t="n">
        <v>848144</v>
      </c>
      <c r="I12815" s="0" t="n">
        <v>851883</v>
      </c>
      <c r="J12815" s="0" t="n">
        <v>-9347</v>
      </c>
    </row>
    <row r="12816" customFormat="false" ht="15" hidden="false" customHeight="false" outlineLevel="0" collapsed="false">
      <c r="A12816" s="0" t="n">
        <v>202506</v>
      </c>
      <c r="B12816" s="0" t="n">
        <v>202507</v>
      </c>
      <c r="C12816" s="37" t="s">
        <v>158</v>
      </c>
      <c r="D12816" s="37" t="s">
        <v>540</v>
      </c>
      <c r="E12816" s="0" t="n">
        <v>2</v>
      </c>
      <c r="F12816" s="38" t="s">
        <v>71</v>
      </c>
      <c r="G12816" s="37" t="s">
        <v>541</v>
      </c>
      <c r="H12816" s="0" t="n">
        <v>1022832</v>
      </c>
      <c r="I12816" s="0" t="n">
        <v>999703</v>
      </c>
      <c r="J12816" s="0" t="n">
        <v>36239</v>
      </c>
    </row>
    <row r="12817" customFormat="false" ht="15" hidden="false" customHeight="false" outlineLevel="0" collapsed="false">
      <c r="A12817" s="0" t="n">
        <v>202506</v>
      </c>
      <c r="B12817" s="0" t="n">
        <v>202507</v>
      </c>
      <c r="C12817" s="37" t="s">
        <v>106</v>
      </c>
      <c r="D12817" s="37" t="s">
        <v>118</v>
      </c>
      <c r="E12817" s="0" t="n">
        <v>2</v>
      </c>
      <c r="F12817" s="38" t="s">
        <v>71</v>
      </c>
      <c r="G12817" s="37" t="s">
        <v>542</v>
      </c>
      <c r="H12817" s="0" t="n">
        <v>6231883</v>
      </c>
      <c r="I12817" s="0" t="n">
        <v>2295323</v>
      </c>
      <c r="J12817" s="0" t="n">
        <v>462783</v>
      </c>
    </row>
    <row r="12818" customFormat="false" ht="15" hidden="false" customHeight="false" outlineLevel="0" collapsed="false">
      <c r="A12818" s="0" t="n">
        <v>202506</v>
      </c>
      <c r="B12818" s="0" t="n">
        <v>202507</v>
      </c>
      <c r="C12818" s="37" t="s">
        <v>136</v>
      </c>
      <c r="D12818" s="37" t="s">
        <v>130</v>
      </c>
      <c r="E12818" s="0" t="n">
        <v>2</v>
      </c>
      <c r="F12818" s="38" t="s">
        <v>71</v>
      </c>
      <c r="G12818" s="37" t="s">
        <v>543</v>
      </c>
      <c r="H12818" s="0" t="n">
        <v>1239456</v>
      </c>
      <c r="I12818" s="0" t="n">
        <v>1056306</v>
      </c>
      <c r="J12818" s="0" t="n">
        <v>221295</v>
      </c>
    </row>
    <row r="12819" customFormat="false" ht="15" hidden="false" customHeight="false" outlineLevel="0" collapsed="false">
      <c r="A12819" s="0" t="n">
        <v>202506</v>
      </c>
      <c r="B12819" s="0" t="n">
        <v>202507</v>
      </c>
      <c r="C12819" s="37" t="s">
        <v>136</v>
      </c>
      <c r="D12819" s="37" t="s">
        <v>447</v>
      </c>
      <c r="E12819" s="0" t="n">
        <v>2</v>
      </c>
      <c r="F12819" s="38" t="s">
        <v>71</v>
      </c>
      <c r="G12819" s="37" t="s">
        <v>544</v>
      </c>
      <c r="H12819" s="0" t="n">
        <v>1273630</v>
      </c>
      <c r="I12819" s="0" t="n">
        <v>1010285</v>
      </c>
      <c r="J12819" s="0" t="n">
        <v>97591</v>
      </c>
    </row>
    <row r="12820" customFormat="false" ht="15" hidden="false" customHeight="false" outlineLevel="0" collapsed="false">
      <c r="A12820" s="0" t="n">
        <v>202506</v>
      </c>
      <c r="B12820" s="0" t="n">
        <v>202507</v>
      </c>
      <c r="C12820" s="37" t="s">
        <v>136</v>
      </c>
      <c r="D12820" s="37" t="s">
        <v>170</v>
      </c>
      <c r="E12820" s="0" t="n">
        <v>2</v>
      </c>
      <c r="F12820" s="38" t="s">
        <v>71</v>
      </c>
      <c r="G12820" s="37" t="s">
        <v>545</v>
      </c>
      <c r="H12820" s="0" t="n">
        <v>14118599</v>
      </c>
      <c r="I12820" s="0" t="n">
        <v>7011443</v>
      </c>
      <c r="J12820" s="0" t="n">
        <v>1016742</v>
      </c>
    </row>
    <row r="12821" customFormat="false" ht="15" hidden="false" customHeight="false" outlineLevel="0" collapsed="false">
      <c r="A12821" s="0" t="n">
        <v>202506</v>
      </c>
      <c r="B12821" s="0" t="n">
        <v>202507</v>
      </c>
      <c r="C12821" s="37" t="s">
        <v>106</v>
      </c>
      <c r="D12821" s="37" t="s">
        <v>210</v>
      </c>
      <c r="E12821" s="0" t="n">
        <v>2</v>
      </c>
      <c r="F12821" s="38" t="s">
        <v>71</v>
      </c>
      <c r="G12821" s="37" t="s">
        <v>546</v>
      </c>
      <c r="H12821" s="0" t="n">
        <v>529728</v>
      </c>
      <c r="I12821" s="0" t="n">
        <v>296280</v>
      </c>
      <c r="J12821" s="0" t="n">
        <v>17499</v>
      </c>
    </row>
    <row r="12822" customFormat="false" ht="15" hidden="false" customHeight="false" outlineLevel="0" collapsed="false">
      <c r="A12822" s="0" t="n">
        <v>202506</v>
      </c>
      <c r="B12822" s="0" t="n">
        <v>202507</v>
      </c>
      <c r="C12822" s="37" t="s">
        <v>158</v>
      </c>
      <c r="D12822" s="37" t="s">
        <v>269</v>
      </c>
      <c r="E12822" s="0" t="n">
        <v>2</v>
      </c>
      <c r="F12822" s="38" t="s">
        <v>71</v>
      </c>
      <c r="G12822" s="37" t="s">
        <v>547</v>
      </c>
      <c r="H12822" s="0" t="n">
        <v>178624</v>
      </c>
      <c r="I12822" s="0" t="n">
        <v>151880</v>
      </c>
      <c r="J12822" s="0" t="n">
        <v>-1106</v>
      </c>
    </row>
    <row r="12823" customFormat="false" ht="15" hidden="false" customHeight="false" outlineLevel="0" collapsed="false">
      <c r="A12823" s="0" t="n">
        <v>202506</v>
      </c>
      <c r="B12823" s="0" t="n">
        <v>202507</v>
      </c>
      <c r="C12823" s="37" t="s">
        <v>124</v>
      </c>
      <c r="D12823" s="37" t="s">
        <v>396</v>
      </c>
      <c r="E12823" s="0" t="n">
        <v>2</v>
      </c>
      <c r="F12823" s="38" t="s">
        <v>71</v>
      </c>
      <c r="G12823" s="37" t="s">
        <v>548</v>
      </c>
      <c r="H12823" s="0" t="n">
        <v>1444369</v>
      </c>
      <c r="I12823" s="0" t="n">
        <v>456197</v>
      </c>
      <c r="J12823" s="0" t="n">
        <v>-31961</v>
      </c>
    </row>
    <row r="12824" customFormat="false" ht="15" hidden="false" customHeight="false" outlineLevel="0" collapsed="false">
      <c r="A12824" s="0" t="n">
        <v>202506</v>
      </c>
      <c r="B12824" s="0" t="n">
        <v>202507</v>
      </c>
      <c r="C12824" s="37" t="s">
        <v>101</v>
      </c>
      <c r="D12824" s="37" t="s">
        <v>282</v>
      </c>
      <c r="E12824" s="0" t="n">
        <v>2</v>
      </c>
      <c r="F12824" s="38" t="s">
        <v>71</v>
      </c>
      <c r="G12824" s="37" t="s">
        <v>549</v>
      </c>
      <c r="H12824" s="0" t="n">
        <v>677268</v>
      </c>
      <c r="I12824" s="0" t="n">
        <v>479292</v>
      </c>
      <c r="J12824" s="0" t="n">
        <v>53821</v>
      </c>
    </row>
    <row r="12825" customFormat="false" ht="15" hidden="false" customHeight="false" outlineLevel="0" collapsed="false">
      <c r="A12825" s="0" t="n">
        <v>202506</v>
      </c>
      <c r="B12825" s="0" t="n">
        <v>202507</v>
      </c>
      <c r="C12825" s="37" t="s">
        <v>197</v>
      </c>
      <c r="D12825" s="37" t="s">
        <v>540</v>
      </c>
      <c r="E12825" s="0" t="n">
        <v>2</v>
      </c>
      <c r="F12825" s="38" t="s">
        <v>71</v>
      </c>
      <c r="G12825" s="37" t="s">
        <v>550</v>
      </c>
      <c r="H12825" s="0" t="n">
        <v>339637</v>
      </c>
      <c r="I12825" s="0" t="n">
        <v>89270</v>
      </c>
      <c r="J12825" s="0" t="n">
        <v>15179</v>
      </c>
    </row>
    <row r="12826" customFormat="false" ht="15" hidden="false" customHeight="false" outlineLevel="0" collapsed="false">
      <c r="A12826" s="0" t="n">
        <v>202506</v>
      </c>
      <c r="B12826" s="0" t="n">
        <v>202507</v>
      </c>
      <c r="C12826" s="37" t="s">
        <v>158</v>
      </c>
      <c r="D12826" s="37" t="s">
        <v>243</v>
      </c>
      <c r="E12826" s="0" t="n">
        <v>2</v>
      </c>
      <c r="F12826" s="38" t="s">
        <v>71</v>
      </c>
      <c r="G12826" s="37" t="s">
        <v>551</v>
      </c>
      <c r="H12826" s="0" t="n">
        <v>160146</v>
      </c>
      <c r="I12826" s="0" t="n">
        <v>80841</v>
      </c>
      <c r="J12826" s="0" t="n">
        <v>2339</v>
      </c>
    </row>
    <row r="12827" customFormat="false" ht="15" hidden="false" customHeight="false" outlineLevel="0" collapsed="false">
      <c r="A12827" s="0" t="n">
        <v>202506</v>
      </c>
      <c r="B12827" s="0" t="n">
        <v>202507</v>
      </c>
      <c r="C12827" s="37" t="s">
        <v>112</v>
      </c>
      <c r="D12827" s="37" t="s">
        <v>220</v>
      </c>
      <c r="E12827" s="0" t="n">
        <v>2</v>
      </c>
      <c r="F12827" s="38" t="s">
        <v>71</v>
      </c>
      <c r="G12827" s="37" t="s">
        <v>552</v>
      </c>
      <c r="H12827" s="0" t="n">
        <v>7837222</v>
      </c>
      <c r="I12827" s="0" t="n">
        <v>7701725</v>
      </c>
      <c r="J12827" s="0" t="n">
        <v>1530735</v>
      </c>
    </row>
    <row r="12828" customFormat="false" ht="15" hidden="false" customHeight="false" outlineLevel="0" collapsed="false">
      <c r="A12828" s="0" t="n">
        <v>202506</v>
      </c>
      <c r="B12828" s="0" t="n">
        <v>202507</v>
      </c>
      <c r="C12828" s="37" t="s">
        <v>184</v>
      </c>
      <c r="D12828" s="37" t="s">
        <v>509</v>
      </c>
      <c r="E12828" s="0" t="n">
        <v>2</v>
      </c>
      <c r="F12828" s="38" t="s">
        <v>71</v>
      </c>
      <c r="G12828" s="37" t="s">
        <v>553</v>
      </c>
      <c r="H12828" s="0" t="n">
        <v>594104</v>
      </c>
      <c r="I12828" s="0" t="n">
        <v>164378</v>
      </c>
      <c r="J12828" s="0" t="n">
        <v>6823</v>
      </c>
    </row>
    <row r="12829" customFormat="false" ht="15" hidden="false" customHeight="false" outlineLevel="0" collapsed="false">
      <c r="A12829" s="0" t="n">
        <v>202506</v>
      </c>
      <c r="B12829" s="0" t="n">
        <v>202507</v>
      </c>
      <c r="C12829" s="37" t="s">
        <v>109</v>
      </c>
      <c r="D12829" s="37" t="s">
        <v>143</v>
      </c>
      <c r="E12829" s="0" t="n">
        <v>2</v>
      </c>
      <c r="F12829" s="38" t="s">
        <v>71</v>
      </c>
      <c r="G12829" s="37" t="s">
        <v>554</v>
      </c>
      <c r="H12829" s="0" t="n">
        <v>193690</v>
      </c>
      <c r="I12829" s="0" t="n">
        <v>107957</v>
      </c>
      <c r="J12829" s="0" t="n">
        <v>9541</v>
      </c>
    </row>
    <row r="12830" customFormat="false" ht="15" hidden="false" customHeight="false" outlineLevel="0" collapsed="false">
      <c r="A12830" s="0" t="n">
        <v>202506</v>
      </c>
      <c r="B12830" s="0" t="n">
        <v>202507</v>
      </c>
      <c r="C12830" s="37" t="s">
        <v>136</v>
      </c>
      <c r="D12830" s="37" t="s">
        <v>314</v>
      </c>
      <c r="E12830" s="0" t="n">
        <v>2</v>
      </c>
      <c r="F12830" s="38" t="s">
        <v>71</v>
      </c>
      <c r="G12830" s="37" t="s">
        <v>555</v>
      </c>
      <c r="H12830" s="0" t="n">
        <v>2101304</v>
      </c>
      <c r="I12830" s="0" t="n">
        <v>302919</v>
      </c>
      <c r="J12830" s="0" t="n">
        <v>17537</v>
      </c>
    </row>
    <row r="12831" customFormat="false" ht="15" hidden="false" customHeight="false" outlineLevel="0" collapsed="false">
      <c r="A12831" s="0" t="n">
        <v>202506</v>
      </c>
      <c r="B12831" s="0" t="n">
        <v>202507</v>
      </c>
      <c r="C12831" s="37" t="s">
        <v>106</v>
      </c>
      <c r="D12831" s="37" t="s">
        <v>174</v>
      </c>
      <c r="E12831" s="0" t="n">
        <v>2</v>
      </c>
      <c r="F12831" s="38" t="s">
        <v>71</v>
      </c>
      <c r="G12831" s="37" t="s">
        <v>556</v>
      </c>
      <c r="H12831" s="0" t="n">
        <v>416189</v>
      </c>
      <c r="I12831" s="0" t="n">
        <v>275031</v>
      </c>
      <c r="J12831" s="0" t="n">
        <v>56009</v>
      </c>
    </row>
    <row r="12832" customFormat="false" ht="15" hidden="false" customHeight="false" outlineLevel="0" collapsed="false">
      <c r="A12832" s="0" t="n">
        <v>202506</v>
      </c>
      <c r="B12832" s="0" t="n">
        <v>202507</v>
      </c>
      <c r="C12832" s="37" t="s">
        <v>112</v>
      </c>
      <c r="D12832" s="37" t="s">
        <v>482</v>
      </c>
      <c r="E12832" s="0" t="n">
        <v>2</v>
      </c>
      <c r="F12832" s="38" t="s">
        <v>71</v>
      </c>
      <c r="G12832" s="37" t="s">
        <v>557</v>
      </c>
      <c r="H12832" s="0" t="n">
        <v>507444</v>
      </c>
      <c r="I12832" s="0" t="n">
        <v>194580</v>
      </c>
      <c r="J12832" s="0" t="n">
        <v>25153</v>
      </c>
    </row>
    <row r="12833" customFormat="false" ht="15" hidden="false" customHeight="false" outlineLevel="0" collapsed="false">
      <c r="A12833" s="0" t="n">
        <v>202506</v>
      </c>
      <c r="B12833" s="0" t="n">
        <v>202507</v>
      </c>
      <c r="C12833" s="37" t="s">
        <v>101</v>
      </c>
      <c r="D12833" s="37" t="s">
        <v>391</v>
      </c>
      <c r="E12833" s="0" t="n">
        <v>2</v>
      </c>
      <c r="F12833" s="38" t="s">
        <v>71</v>
      </c>
      <c r="G12833" s="37" t="s">
        <v>558</v>
      </c>
      <c r="H12833" s="0" t="n">
        <v>1063570</v>
      </c>
      <c r="I12833" s="0" t="n">
        <v>294452</v>
      </c>
      <c r="J12833" s="0" t="n">
        <v>21837</v>
      </c>
    </row>
    <row r="12834" customFormat="false" ht="15" hidden="false" customHeight="false" outlineLevel="0" collapsed="false">
      <c r="A12834" s="0" t="n">
        <v>202506</v>
      </c>
      <c r="B12834" s="0" t="n">
        <v>202507</v>
      </c>
      <c r="C12834" s="37" t="s">
        <v>197</v>
      </c>
      <c r="D12834" s="37" t="s">
        <v>470</v>
      </c>
      <c r="E12834" s="0" t="n">
        <v>2</v>
      </c>
      <c r="F12834" s="38" t="s">
        <v>71</v>
      </c>
      <c r="G12834" s="37" t="s">
        <v>559</v>
      </c>
      <c r="H12834" s="0" t="n">
        <v>116527</v>
      </c>
      <c r="I12834" s="0" t="n">
        <v>105761</v>
      </c>
      <c r="J12834" s="0" t="n">
        <v>9271</v>
      </c>
    </row>
    <row r="12835" customFormat="false" ht="15" hidden="false" customHeight="false" outlineLevel="0" collapsed="false">
      <c r="A12835" s="0" t="n">
        <v>202506</v>
      </c>
      <c r="B12835" s="0" t="n">
        <v>202507</v>
      </c>
      <c r="C12835" s="37" t="s">
        <v>112</v>
      </c>
      <c r="D12835" s="37" t="s">
        <v>531</v>
      </c>
      <c r="E12835" s="0" t="n">
        <v>2</v>
      </c>
      <c r="F12835" s="38" t="s">
        <v>71</v>
      </c>
      <c r="G12835" s="37" t="s">
        <v>560</v>
      </c>
      <c r="H12835" s="0" t="n">
        <v>902561</v>
      </c>
      <c r="I12835" s="0" t="n">
        <v>490466</v>
      </c>
      <c r="J12835" s="0" t="n">
        <v>-19074</v>
      </c>
    </row>
    <row r="12836" customFormat="false" ht="15" hidden="false" customHeight="false" outlineLevel="0" collapsed="false">
      <c r="A12836" s="0" t="n">
        <v>202506</v>
      </c>
      <c r="B12836" s="0" t="n">
        <v>202507</v>
      </c>
      <c r="C12836" s="37" t="s">
        <v>109</v>
      </c>
      <c r="D12836" s="37" t="s">
        <v>561</v>
      </c>
      <c r="E12836" s="0" t="n">
        <v>2</v>
      </c>
      <c r="F12836" s="38" t="s">
        <v>71</v>
      </c>
      <c r="G12836" s="37" t="s">
        <v>562</v>
      </c>
      <c r="H12836" s="0" t="n">
        <v>5886514</v>
      </c>
      <c r="I12836" s="0" t="n">
        <v>3431675</v>
      </c>
      <c r="J12836" s="0" t="n">
        <v>-491911</v>
      </c>
    </row>
    <row r="12837" customFormat="false" ht="15" hidden="false" customHeight="false" outlineLevel="0" collapsed="false">
      <c r="A12837" s="0" t="n">
        <v>202506</v>
      </c>
      <c r="B12837" s="0" t="n">
        <v>202507</v>
      </c>
      <c r="C12837" s="37" t="s">
        <v>149</v>
      </c>
      <c r="D12837" s="37" t="s">
        <v>385</v>
      </c>
      <c r="E12837" s="0" t="n">
        <v>2</v>
      </c>
      <c r="F12837" s="38" t="s">
        <v>71</v>
      </c>
      <c r="G12837" s="37" t="s">
        <v>563</v>
      </c>
      <c r="H12837" s="0" t="n">
        <v>1214034</v>
      </c>
      <c r="I12837" s="0" t="n">
        <v>502945</v>
      </c>
      <c r="J12837" s="0" t="n">
        <v>13505</v>
      </c>
    </row>
    <row r="12838" customFormat="false" ht="15" hidden="false" customHeight="false" outlineLevel="0" collapsed="false">
      <c r="A12838" s="0" t="n">
        <v>202506</v>
      </c>
      <c r="B12838" s="0" t="n">
        <v>202507</v>
      </c>
      <c r="C12838" s="37" t="s">
        <v>178</v>
      </c>
      <c r="D12838" s="37" t="s">
        <v>294</v>
      </c>
      <c r="E12838" s="0" t="n">
        <v>2</v>
      </c>
      <c r="F12838" s="38" t="s">
        <v>71</v>
      </c>
      <c r="G12838" s="37" t="s">
        <v>564</v>
      </c>
      <c r="H12838" s="0" t="n">
        <v>376574</v>
      </c>
      <c r="I12838" s="0" t="n">
        <v>170628</v>
      </c>
      <c r="J12838" s="0" t="n">
        <v>10340</v>
      </c>
    </row>
    <row r="12839" customFormat="false" ht="15" hidden="false" customHeight="false" outlineLevel="0" collapsed="false">
      <c r="A12839" s="0" t="n">
        <v>202506</v>
      </c>
      <c r="B12839" s="0" t="n">
        <v>202507</v>
      </c>
      <c r="C12839" s="37" t="s">
        <v>112</v>
      </c>
      <c r="D12839" s="37" t="s">
        <v>476</v>
      </c>
      <c r="E12839" s="0" t="n">
        <v>2</v>
      </c>
      <c r="F12839" s="38" t="s">
        <v>71</v>
      </c>
      <c r="G12839" s="37" t="s">
        <v>565</v>
      </c>
      <c r="H12839" s="0" t="n">
        <v>331547</v>
      </c>
      <c r="I12839" s="0" t="n">
        <v>137791</v>
      </c>
      <c r="J12839" s="0" t="n">
        <v>18344</v>
      </c>
    </row>
    <row r="12840" customFormat="false" ht="15" hidden="false" customHeight="false" outlineLevel="0" collapsed="false">
      <c r="A12840" s="0" t="n">
        <v>202506</v>
      </c>
      <c r="B12840" s="0" t="n">
        <v>202507</v>
      </c>
      <c r="C12840" s="37" t="s">
        <v>158</v>
      </c>
      <c r="D12840" s="37" t="s">
        <v>145</v>
      </c>
      <c r="E12840" s="0" t="n">
        <v>2</v>
      </c>
      <c r="F12840" s="38" t="s">
        <v>71</v>
      </c>
      <c r="G12840" s="37" t="s">
        <v>566</v>
      </c>
      <c r="H12840" s="0" t="n">
        <v>377071</v>
      </c>
      <c r="I12840" s="0" t="n">
        <v>276964</v>
      </c>
      <c r="J12840" s="0" t="n">
        <v>17640</v>
      </c>
    </row>
    <row r="12841" customFormat="false" ht="15" hidden="false" customHeight="false" outlineLevel="0" collapsed="false">
      <c r="A12841" s="0" t="n">
        <v>202506</v>
      </c>
      <c r="B12841" s="0" t="n">
        <v>202507</v>
      </c>
      <c r="C12841" s="37" t="s">
        <v>95</v>
      </c>
      <c r="D12841" s="37" t="s">
        <v>223</v>
      </c>
      <c r="E12841" s="0" t="n">
        <v>2</v>
      </c>
      <c r="F12841" s="38" t="s">
        <v>71</v>
      </c>
      <c r="G12841" s="37" t="s">
        <v>567</v>
      </c>
      <c r="H12841" s="0" t="n">
        <v>524460</v>
      </c>
      <c r="I12841" s="0" t="n">
        <v>482738</v>
      </c>
      <c r="J12841" s="0" t="n">
        <v>15968</v>
      </c>
    </row>
    <row r="12842" customFormat="false" ht="15" hidden="false" customHeight="false" outlineLevel="0" collapsed="false">
      <c r="A12842" s="0" t="n">
        <v>202506</v>
      </c>
      <c r="B12842" s="0" t="n">
        <v>202507</v>
      </c>
      <c r="C12842" s="37" t="s">
        <v>197</v>
      </c>
      <c r="D12842" s="37" t="s">
        <v>495</v>
      </c>
      <c r="E12842" s="0" t="n">
        <v>2</v>
      </c>
      <c r="F12842" s="38" t="s">
        <v>71</v>
      </c>
      <c r="G12842" s="37" t="s">
        <v>568</v>
      </c>
      <c r="H12842" s="0" t="n">
        <v>344467</v>
      </c>
      <c r="I12842" s="0" t="n">
        <v>234856</v>
      </c>
      <c r="J12842" s="0" t="n">
        <v>-50437</v>
      </c>
    </row>
    <row r="12843" customFormat="false" ht="15" hidden="false" customHeight="false" outlineLevel="0" collapsed="false">
      <c r="A12843" s="0" t="n">
        <v>202506</v>
      </c>
      <c r="B12843" s="0" t="n">
        <v>202507</v>
      </c>
      <c r="C12843" s="37" t="s">
        <v>124</v>
      </c>
      <c r="D12843" s="37" t="s">
        <v>569</v>
      </c>
      <c r="E12843" s="0" t="n">
        <v>2</v>
      </c>
      <c r="F12843" s="38" t="s">
        <v>71</v>
      </c>
      <c r="G12843" s="37" t="s">
        <v>570</v>
      </c>
      <c r="H12843" s="0" t="n">
        <v>1356298</v>
      </c>
      <c r="I12843" s="0" t="n">
        <v>1409962</v>
      </c>
      <c r="J12843" s="0" t="n">
        <v>187128</v>
      </c>
    </row>
    <row r="12844" customFormat="false" ht="15" hidden="false" customHeight="false" outlineLevel="0" collapsed="false">
      <c r="A12844" s="0" t="n">
        <v>202506</v>
      </c>
      <c r="B12844" s="0" t="n">
        <v>202507</v>
      </c>
      <c r="C12844" s="37" t="s">
        <v>136</v>
      </c>
      <c r="D12844" s="37" t="s">
        <v>571</v>
      </c>
      <c r="E12844" s="0" t="n">
        <v>2</v>
      </c>
      <c r="F12844" s="38" t="s">
        <v>71</v>
      </c>
      <c r="G12844" s="37" t="s">
        <v>572</v>
      </c>
      <c r="H12844" s="0" t="n">
        <v>83104</v>
      </c>
      <c r="I12844" s="0" t="n">
        <v>45810</v>
      </c>
      <c r="J12844" s="0" t="n">
        <v>4632</v>
      </c>
    </row>
    <row r="12845" customFormat="false" ht="15" hidden="false" customHeight="false" outlineLevel="0" collapsed="false">
      <c r="A12845" s="0" t="n">
        <v>202506</v>
      </c>
      <c r="B12845" s="0" t="n">
        <v>202507</v>
      </c>
      <c r="C12845" s="37" t="s">
        <v>149</v>
      </c>
      <c r="D12845" s="37" t="s">
        <v>116</v>
      </c>
      <c r="E12845" s="0" t="n">
        <v>2</v>
      </c>
      <c r="F12845" s="38" t="s">
        <v>71</v>
      </c>
      <c r="G12845" s="37" t="s">
        <v>573</v>
      </c>
      <c r="H12845" s="0" t="n">
        <v>1391191</v>
      </c>
      <c r="I12845" s="0" t="n">
        <v>541498</v>
      </c>
      <c r="J12845" s="0" t="n">
        <v>87389</v>
      </c>
    </row>
    <row r="12846" customFormat="false" ht="15" hidden="false" customHeight="false" outlineLevel="0" collapsed="false">
      <c r="A12846" s="0" t="n">
        <v>202506</v>
      </c>
      <c r="B12846" s="0" t="n">
        <v>202507</v>
      </c>
      <c r="C12846" s="37" t="s">
        <v>158</v>
      </c>
      <c r="D12846" s="37" t="s">
        <v>476</v>
      </c>
      <c r="E12846" s="0" t="n">
        <v>2</v>
      </c>
      <c r="F12846" s="38" t="s">
        <v>71</v>
      </c>
      <c r="G12846" s="37" t="s">
        <v>574</v>
      </c>
      <c r="H12846" s="0" t="n">
        <v>236092</v>
      </c>
      <c r="I12846" s="0" t="n">
        <v>57855</v>
      </c>
      <c r="J12846" s="0" t="n">
        <v>4786</v>
      </c>
    </row>
    <row r="12847" customFormat="false" ht="15" hidden="false" customHeight="false" outlineLevel="0" collapsed="false">
      <c r="A12847" s="0" t="n">
        <v>202506</v>
      </c>
      <c r="B12847" s="0" t="n">
        <v>202507</v>
      </c>
      <c r="C12847" s="37" t="s">
        <v>106</v>
      </c>
      <c r="D12847" s="37" t="s">
        <v>237</v>
      </c>
      <c r="E12847" s="0" t="n">
        <v>2</v>
      </c>
      <c r="F12847" s="38" t="s">
        <v>71</v>
      </c>
      <c r="G12847" s="37" t="s">
        <v>575</v>
      </c>
      <c r="H12847" s="0" t="n">
        <v>877245</v>
      </c>
      <c r="I12847" s="0" t="n">
        <v>316935</v>
      </c>
      <c r="J12847" s="0" t="n">
        <v>61703</v>
      </c>
    </row>
    <row r="12848" customFormat="false" ht="15" hidden="false" customHeight="false" outlineLevel="0" collapsed="false">
      <c r="A12848" s="0" t="n">
        <v>202506</v>
      </c>
      <c r="B12848" s="0" t="n">
        <v>202507</v>
      </c>
      <c r="C12848" s="37" t="s">
        <v>152</v>
      </c>
      <c r="D12848" s="37" t="s">
        <v>445</v>
      </c>
      <c r="E12848" s="0" t="n">
        <v>2</v>
      </c>
      <c r="F12848" s="38" t="s">
        <v>71</v>
      </c>
      <c r="G12848" s="37" t="s">
        <v>576</v>
      </c>
      <c r="H12848" s="0" t="n">
        <v>133466</v>
      </c>
      <c r="I12848" s="0" t="n">
        <v>69645</v>
      </c>
      <c r="J12848" s="0" t="n">
        <v>1737</v>
      </c>
    </row>
    <row r="12849" customFormat="false" ht="15" hidden="false" customHeight="false" outlineLevel="0" collapsed="false">
      <c r="A12849" s="0" t="n">
        <v>202506</v>
      </c>
      <c r="B12849" s="0" t="n">
        <v>202507</v>
      </c>
      <c r="C12849" s="37" t="s">
        <v>112</v>
      </c>
      <c r="D12849" s="37" t="s">
        <v>367</v>
      </c>
      <c r="E12849" s="0" t="n">
        <v>2</v>
      </c>
      <c r="F12849" s="38" t="s">
        <v>71</v>
      </c>
      <c r="G12849" s="37" t="s">
        <v>577</v>
      </c>
      <c r="H12849" s="0" t="n">
        <v>2192102</v>
      </c>
      <c r="I12849" s="0" t="n">
        <v>766936</v>
      </c>
      <c r="J12849" s="0" t="n">
        <v>58244</v>
      </c>
    </row>
    <row r="12850" customFormat="false" ht="15" hidden="false" customHeight="false" outlineLevel="0" collapsed="false">
      <c r="A12850" s="0" t="n">
        <v>202506</v>
      </c>
      <c r="B12850" s="0" t="n">
        <v>202507</v>
      </c>
      <c r="C12850" s="37" t="s">
        <v>109</v>
      </c>
      <c r="D12850" s="37" t="s">
        <v>320</v>
      </c>
      <c r="E12850" s="0" t="n">
        <v>2</v>
      </c>
      <c r="F12850" s="38" t="s">
        <v>71</v>
      </c>
      <c r="G12850" s="37" t="s">
        <v>578</v>
      </c>
      <c r="H12850" s="0" t="n">
        <v>1867872</v>
      </c>
      <c r="I12850" s="0" t="n">
        <v>363216</v>
      </c>
      <c r="J12850" s="0" t="n">
        <v>37793</v>
      </c>
    </row>
    <row r="12851" customFormat="false" ht="15" hidden="false" customHeight="false" outlineLevel="0" collapsed="false">
      <c r="A12851" s="0" t="n">
        <v>202506</v>
      </c>
      <c r="B12851" s="0" t="n">
        <v>202507</v>
      </c>
      <c r="C12851" s="37" t="s">
        <v>197</v>
      </c>
      <c r="D12851" s="37" t="s">
        <v>362</v>
      </c>
      <c r="E12851" s="0" t="n">
        <v>2</v>
      </c>
      <c r="F12851" s="38" t="s">
        <v>71</v>
      </c>
      <c r="G12851" s="37" t="s">
        <v>579</v>
      </c>
      <c r="H12851" s="0" t="n">
        <v>1341325</v>
      </c>
      <c r="I12851" s="0" t="n">
        <v>1017590</v>
      </c>
      <c r="J12851" s="0" t="n">
        <v>148557</v>
      </c>
    </row>
    <row r="12852" customFormat="false" ht="15" hidden="false" customHeight="false" outlineLevel="0" collapsed="false">
      <c r="A12852" s="0" t="n">
        <v>202506</v>
      </c>
      <c r="B12852" s="0" t="n">
        <v>202507</v>
      </c>
      <c r="C12852" s="37" t="s">
        <v>106</v>
      </c>
      <c r="D12852" s="37" t="s">
        <v>280</v>
      </c>
      <c r="E12852" s="0" t="n">
        <v>2</v>
      </c>
      <c r="F12852" s="38" t="s">
        <v>71</v>
      </c>
      <c r="G12852" s="37" t="s">
        <v>580</v>
      </c>
      <c r="H12852" s="0" t="n">
        <v>69094</v>
      </c>
      <c r="I12852" s="0" t="n">
        <v>28960</v>
      </c>
      <c r="J12852" s="0" t="n">
        <v>3523</v>
      </c>
    </row>
    <row r="12853" customFormat="false" ht="15" hidden="false" customHeight="false" outlineLevel="0" collapsed="false">
      <c r="A12853" s="0" t="n">
        <v>202506</v>
      </c>
      <c r="B12853" s="0" t="n">
        <v>202507</v>
      </c>
      <c r="C12853" s="37" t="s">
        <v>136</v>
      </c>
      <c r="D12853" s="37" t="s">
        <v>208</v>
      </c>
      <c r="E12853" s="0" t="n">
        <v>2</v>
      </c>
      <c r="F12853" s="38" t="s">
        <v>71</v>
      </c>
      <c r="G12853" s="37" t="s">
        <v>581</v>
      </c>
      <c r="H12853" s="0" t="n">
        <v>1398808</v>
      </c>
      <c r="I12853" s="0" t="n">
        <v>475718</v>
      </c>
      <c r="J12853" s="0" t="n">
        <v>60777</v>
      </c>
    </row>
    <row r="12854" customFormat="false" ht="15" hidden="false" customHeight="false" outlineLevel="0" collapsed="false">
      <c r="A12854" s="0" t="n">
        <v>202506</v>
      </c>
      <c r="B12854" s="0" t="n">
        <v>202507</v>
      </c>
      <c r="C12854" s="37" t="s">
        <v>124</v>
      </c>
      <c r="D12854" s="37" t="s">
        <v>212</v>
      </c>
      <c r="E12854" s="0" t="n">
        <v>2</v>
      </c>
      <c r="F12854" s="38" t="s">
        <v>71</v>
      </c>
      <c r="G12854" s="37" t="s">
        <v>582</v>
      </c>
      <c r="H12854" s="0" t="n">
        <v>913824</v>
      </c>
      <c r="I12854" s="0" t="n">
        <v>943429</v>
      </c>
      <c r="J12854" s="0" t="n">
        <v>100834</v>
      </c>
    </row>
    <row r="12855" customFormat="false" ht="15" hidden="false" customHeight="false" outlineLevel="0" collapsed="false">
      <c r="A12855" s="0" t="n">
        <v>202506</v>
      </c>
      <c r="B12855" s="0" t="n">
        <v>202507</v>
      </c>
      <c r="C12855" s="37" t="s">
        <v>109</v>
      </c>
      <c r="D12855" s="37" t="s">
        <v>482</v>
      </c>
      <c r="E12855" s="0" t="n">
        <v>2</v>
      </c>
      <c r="F12855" s="38" t="s">
        <v>71</v>
      </c>
      <c r="G12855" s="37" t="s">
        <v>583</v>
      </c>
      <c r="H12855" s="0" t="n">
        <v>66707</v>
      </c>
      <c r="I12855" s="0" t="n">
        <v>67229</v>
      </c>
      <c r="J12855" s="0" t="n">
        <v>4083</v>
      </c>
    </row>
    <row r="12856" customFormat="false" ht="15" hidden="false" customHeight="false" outlineLevel="0" collapsed="false">
      <c r="A12856" s="0" t="n">
        <v>202506</v>
      </c>
      <c r="B12856" s="0" t="n">
        <v>202507</v>
      </c>
      <c r="C12856" s="37" t="s">
        <v>178</v>
      </c>
      <c r="D12856" s="37" t="s">
        <v>216</v>
      </c>
      <c r="E12856" s="0" t="n">
        <v>2</v>
      </c>
      <c r="F12856" s="38" t="s">
        <v>71</v>
      </c>
      <c r="G12856" s="37" t="s">
        <v>584</v>
      </c>
      <c r="H12856" s="0" t="n">
        <v>515609</v>
      </c>
      <c r="I12856" s="0" t="n">
        <v>99142</v>
      </c>
      <c r="J12856" s="0" t="n">
        <v>16867</v>
      </c>
    </row>
    <row r="12857" customFormat="false" ht="15" hidden="false" customHeight="false" outlineLevel="0" collapsed="false">
      <c r="A12857" s="0" t="n">
        <v>202506</v>
      </c>
      <c r="B12857" s="0" t="n">
        <v>202507</v>
      </c>
      <c r="C12857" s="37" t="s">
        <v>95</v>
      </c>
      <c r="D12857" s="37" t="s">
        <v>383</v>
      </c>
      <c r="E12857" s="0" t="n">
        <v>2</v>
      </c>
      <c r="F12857" s="38" t="s">
        <v>71</v>
      </c>
      <c r="G12857" s="37" t="s">
        <v>585</v>
      </c>
      <c r="H12857" s="0" t="n">
        <v>967927</v>
      </c>
      <c r="I12857" s="0" t="n">
        <v>1006436</v>
      </c>
      <c r="J12857" s="0" t="n">
        <v>-87994</v>
      </c>
    </row>
    <row r="12858" customFormat="false" ht="15" hidden="false" customHeight="false" outlineLevel="0" collapsed="false">
      <c r="A12858" s="0" t="n">
        <v>202506</v>
      </c>
      <c r="B12858" s="0" t="n">
        <v>202507</v>
      </c>
      <c r="C12858" s="37" t="s">
        <v>106</v>
      </c>
      <c r="D12858" s="37" t="s">
        <v>586</v>
      </c>
      <c r="E12858" s="0" t="n">
        <v>2</v>
      </c>
      <c r="F12858" s="38" t="s">
        <v>71</v>
      </c>
      <c r="G12858" s="37" t="s">
        <v>587</v>
      </c>
      <c r="H12858" s="0" t="n">
        <v>774570</v>
      </c>
      <c r="I12858" s="0" t="n">
        <v>667908</v>
      </c>
      <c r="J12858" s="0" t="n">
        <v>11411</v>
      </c>
    </row>
    <row r="12859" customFormat="false" ht="15" hidden="false" customHeight="false" outlineLevel="0" collapsed="false">
      <c r="A12859" s="0" t="n">
        <v>202506</v>
      </c>
      <c r="B12859" s="0" t="n">
        <v>202507</v>
      </c>
      <c r="C12859" s="37" t="s">
        <v>178</v>
      </c>
      <c r="D12859" s="37" t="s">
        <v>356</v>
      </c>
      <c r="E12859" s="0" t="n">
        <v>2</v>
      </c>
      <c r="F12859" s="38" t="s">
        <v>71</v>
      </c>
      <c r="G12859" s="37" t="s">
        <v>588</v>
      </c>
      <c r="H12859" s="0" t="n">
        <v>1039993</v>
      </c>
      <c r="I12859" s="0" t="n">
        <v>569912</v>
      </c>
      <c r="J12859" s="0" t="n">
        <v>136314</v>
      </c>
    </row>
    <row r="12860" customFormat="false" ht="15" hidden="false" customHeight="false" outlineLevel="0" collapsed="false">
      <c r="A12860" s="0" t="n">
        <v>202506</v>
      </c>
      <c r="B12860" s="0" t="n">
        <v>202507</v>
      </c>
      <c r="C12860" s="37" t="s">
        <v>124</v>
      </c>
      <c r="D12860" s="37" t="s">
        <v>367</v>
      </c>
      <c r="E12860" s="0" t="n">
        <v>2</v>
      </c>
      <c r="F12860" s="38" t="s">
        <v>71</v>
      </c>
      <c r="G12860" s="37" t="s">
        <v>589</v>
      </c>
      <c r="H12860" s="0" t="n">
        <v>825206</v>
      </c>
      <c r="I12860" s="0" t="n">
        <v>757944</v>
      </c>
      <c r="J12860" s="0" t="n">
        <v>9657</v>
      </c>
    </row>
    <row r="12861" customFormat="false" ht="15" hidden="false" customHeight="false" outlineLevel="0" collapsed="false">
      <c r="A12861" s="0" t="n">
        <v>202506</v>
      </c>
      <c r="B12861" s="0" t="n">
        <v>202507</v>
      </c>
      <c r="C12861" s="37" t="s">
        <v>101</v>
      </c>
      <c r="D12861" s="37" t="s">
        <v>590</v>
      </c>
      <c r="E12861" s="0" t="n">
        <v>2</v>
      </c>
      <c r="F12861" s="38" t="s">
        <v>71</v>
      </c>
      <c r="G12861" s="37" t="s">
        <v>591</v>
      </c>
      <c r="H12861" s="0" t="n">
        <v>3054684</v>
      </c>
      <c r="I12861" s="0" t="n">
        <v>1944990</v>
      </c>
      <c r="J12861" s="0" t="n">
        <v>140399</v>
      </c>
    </row>
    <row r="12862" customFormat="false" ht="15" hidden="false" customHeight="false" outlineLevel="0" collapsed="false">
      <c r="A12862" s="0" t="n">
        <v>202506</v>
      </c>
      <c r="B12862" s="0" t="n">
        <v>202507</v>
      </c>
      <c r="C12862" s="37" t="s">
        <v>112</v>
      </c>
      <c r="D12862" s="37" t="s">
        <v>141</v>
      </c>
      <c r="E12862" s="0" t="n">
        <v>2</v>
      </c>
      <c r="F12862" s="38" t="s">
        <v>71</v>
      </c>
      <c r="G12862" s="37" t="s">
        <v>592</v>
      </c>
      <c r="H12862" s="0" t="n">
        <v>2242707</v>
      </c>
      <c r="I12862" s="0" t="n">
        <v>1215414</v>
      </c>
      <c r="J12862" s="0" t="n">
        <v>265909</v>
      </c>
    </row>
    <row r="12863" customFormat="false" ht="15" hidden="false" customHeight="false" outlineLevel="0" collapsed="false">
      <c r="A12863" s="0" t="n">
        <v>202506</v>
      </c>
      <c r="B12863" s="0" t="n">
        <v>202507</v>
      </c>
      <c r="C12863" s="37" t="s">
        <v>149</v>
      </c>
      <c r="D12863" s="37" t="s">
        <v>113</v>
      </c>
      <c r="E12863" s="0" t="n">
        <v>2</v>
      </c>
      <c r="F12863" s="38" t="s">
        <v>71</v>
      </c>
      <c r="G12863" s="37" t="s">
        <v>593</v>
      </c>
      <c r="H12863" s="0" t="n">
        <v>15412</v>
      </c>
      <c r="I12863" s="0" t="n">
        <v>6547</v>
      </c>
      <c r="J12863" s="0" t="n">
        <v>441</v>
      </c>
    </row>
    <row r="12864" customFormat="false" ht="15" hidden="false" customHeight="false" outlineLevel="0" collapsed="false">
      <c r="A12864" s="0" t="n">
        <v>202506</v>
      </c>
      <c r="B12864" s="0" t="n">
        <v>202507</v>
      </c>
      <c r="C12864" s="37" t="s">
        <v>178</v>
      </c>
      <c r="D12864" s="37" t="s">
        <v>102</v>
      </c>
      <c r="E12864" s="0" t="n">
        <v>2</v>
      </c>
      <c r="F12864" s="38" t="s">
        <v>71</v>
      </c>
      <c r="G12864" s="37" t="s">
        <v>594</v>
      </c>
      <c r="H12864" s="0" t="n">
        <v>357177</v>
      </c>
      <c r="I12864" s="0" t="n">
        <v>108158</v>
      </c>
      <c r="J12864" s="0" t="n">
        <v>-366</v>
      </c>
    </row>
    <row r="12865" customFormat="false" ht="15" hidden="false" customHeight="false" outlineLevel="0" collapsed="false">
      <c r="A12865" s="0" t="n">
        <v>202506</v>
      </c>
      <c r="B12865" s="0" t="n">
        <v>202507</v>
      </c>
      <c r="C12865" s="37" t="s">
        <v>98</v>
      </c>
      <c r="D12865" s="37" t="s">
        <v>102</v>
      </c>
      <c r="E12865" s="0" t="n">
        <v>2</v>
      </c>
      <c r="F12865" s="38" t="s">
        <v>71</v>
      </c>
      <c r="G12865" s="37" t="s">
        <v>595</v>
      </c>
      <c r="H12865" s="0" t="n">
        <v>588838</v>
      </c>
      <c r="I12865" s="0" t="n">
        <v>466045</v>
      </c>
      <c r="J12865" s="0" t="n">
        <v>93133</v>
      </c>
    </row>
    <row r="12866" customFormat="false" ht="15" hidden="false" customHeight="false" outlineLevel="0" collapsed="false">
      <c r="A12866" s="0" t="n">
        <v>202506</v>
      </c>
      <c r="B12866" s="0" t="n">
        <v>202507</v>
      </c>
      <c r="C12866" s="37" t="s">
        <v>184</v>
      </c>
      <c r="D12866" s="37" t="s">
        <v>163</v>
      </c>
      <c r="E12866" s="0" t="n">
        <v>2</v>
      </c>
      <c r="F12866" s="38" t="s">
        <v>71</v>
      </c>
      <c r="G12866" s="37" t="s">
        <v>596</v>
      </c>
      <c r="H12866" s="0" t="n">
        <v>63905</v>
      </c>
      <c r="I12866" s="0" t="n">
        <v>48272</v>
      </c>
      <c r="J12866" s="0" t="n">
        <v>2465</v>
      </c>
    </row>
    <row r="12867" customFormat="false" ht="15" hidden="false" customHeight="false" outlineLevel="0" collapsed="false">
      <c r="A12867" s="0" t="n">
        <v>202506</v>
      </c>
      <c r="B12867" s="0" t="n">
        <v>202507</v>
      </c>
      <c r="C12867" s="37" t="s">
        <v>184</v>
      </c>
      <c r="D12867" s="37" t="s">
        <v>380</v>
      </c>
      <c r="E12867" s="0" t="n">
        <v>2</v>
      </c>
      <c r="F12867" s="38" t="s">
        <v>71</v>
      </c>
      <c r="G12867" s="37" t="s">
        <v>597</v>
      </c>
      <c r="H12867" s="0" t="n">
        <v>493300</v>
      </c>
      <c r="I12867" s="0" t="n">
        <v>279339</v>
      </c>
      <c r="J12867" s="0" t="n">
        <v>16172</v>
      </c>
    </row>
    <row r="12868" customFormat="false" ht="15" hidden="false" customHeight="false" outlineLevel="0" collapsed="false">
      <c r="A12868" s="0" t="n">
        <v>202506</v>
      </c>
      <c r="B12868" s="0" t="n">
        <v>202507</v>
      </c>
      <c r="C12868" s="37" t="s">
        <v>98</v>
      </c>
      <c r="D12868" s="37" t="s">
        <v>380</v>
      </c>
      <c r="E12868" s="0" t="n">
        <v>2</v>
      </c>
      <c r="F12868" s="38" t="s">
        <v>71</v>
      </c>
      <c r="G12868" s="37" t="s">
        <v>598</v>
      </c>
      <c r="H12868" s="0" t="n">
        <v>2077254</v>
      </c>
      <c r="I12868" s="0" t="n">
        <v>1323454</v>
      </c>
      <c r="J12868" s="0" t="n">
        <v>-156216</v>
      </c>
    </row>
    <row r="12869" customFormat="false" ht="15" hidden="false" customHeight="false" outlineLevel="0" collapsed="false">
      <c r="A12869" s="0" t="n">
        <v>202506</v>
      </c>
      <c r="B12869" s="0" t="n">
        <v>202507</v>
      </c>
      <c r="C12869" s="37" t="s">
        <v>109</v>
      </c>
      <c r="D12869" s="37" t="s">
        <v>372</v>
      </c>
      <c r="E12869" s="0" t="n">
        <v>2</v>
      </c>
      <c r="F12869" s="38" t="s">
        <v>71</v>
      </c>
      <c r="G12869" s="37" t="s">
        <v>599</v>
      </c>
      <c r="H12869" s="0" t="n">
        <v>176808</v>
      </c>
      <c r="I12869" s="0" t="n">
        <v>82295</v>
      </c>
      <c r="J12869" s="0" t="n">
        <v>5536</v>
      </c>
    </row>
    <row r="12870" customFormat="false" ht="15" hidden="false" customHeight="false" outlineLevel="0" collapsed="false">
      <c r="A12870" s="0" t="n">
        <v>202506</v>
      </c>
      <c r="B12870" s="0" t="n">
        <v>202507</v>
      </c>
      <c r="C12870" s="37" t="s">
        <v>152</v>
      </c>
      <c r="D12870" s="37" t="s">
        <v>220</v>
      </c>
      <c r="E12870" s="0" t="n">
        <v>2</v>
      </c>
      <c r="F12870" s="38" t="s">
        <v>71</v>
      </c>
      <c r="G12870" s="37" t="s">
        <v>600</v>
      </c>
      <c r="H12870" s="0" t="n">
        <v>774571</v>
      </c>
      <c r="I12870" s="0" t="n">
        <v>1151914</v>
      </c>
      <c r="J12870" s="0" t="n">
        <v>170825</v>
      </c>
    </row>
    <row r="12871" customFormat="false" ht="15" hidden="false" customHeight="false" outlineLevel="0" collapsed="false">
      <c r="A12871" s="0" t="n">
        <v>202506</v>
      </c>
      <c r="B12871" s="0" t="n">
        <v>202507</v>
      </c>
      <c r="C12871" s="37" t="s">
        <v>149</v>
      </c>
      <c r="D12871" s="37" t="s">
        <v>216</v>
      </c>
      <c r="E12871" s="0" t="n">
        <v>2</v>
      </c>
      <c r="F12871" s="38" t="s">
        <v>71</v>
      </c>
      <c r="G12871" s="37" t="s">
        <v>601</v>
      </c>
      <c r="H12871" s="0" t="n">
        <v>192303</v>
      </c>
      <c r="I12871" s="0" t="n">
        <v>81153</v>
      </c>
      <c r="J12871" s="0" t="n">
        <v>2996</v>
      </c>
    </row>
    <row r="12872" customFormat="false" ht="15" hidden="false" customHeight="false" outlineLevel="0" collapsed="false">
      <c r="A12872" s="0" t="n">
        <v>202506</v>
      </c>
      <c r="B12872" s="0" t="n">
        <v>202507</v>
      </c>
      <c r="C12872" s="37" t="s">
        <v>124</v>
      </c>
      <c r="D12872" s="37" t="s">
        <v>249</v>
      </c>
      <c r="E12872" s="0" t="n">
        <v>2</v>
      </c>
      <c r="F12872" s="38" t="s">
        <v>71</v>
      </c>
      <c r="G12872" s="37" t="s">
        <v>602</v>
      </c>
      <c r="H12872" s="0" t="n">
        <v>358687</v>
      </c>
      <c r="I12872" s="0" t="n">
        <v>281064</v>
      </c>
      <c r="J12872" s="0" t="n">
        <v>-13529</v>
      </c>
    </row>
    <row r="12873" customFormat="false" ht="15" hidden="false" customHeight="false" outlineLevel="0" collapsed="false">
      <c r="A12873" s="0" t="n">
        <v>202506</v>
      </c>
      <c r="B12873" s="0" t="n">
        <v>202507</v>
      </c>
      <c r="C12873" s="37" t="s">
        <v>115</v>
      </c>
      <c r="D12873" s="37" t="s">
        <v>603</v>
      </c>
      <c r="E12873" s="0" t="n">
        <v>2</v>
      </c>
      <c r="F12873" s="38" t="s">
        <v>71</v>
      </c>
      <c r="G12873" s="37" t="s">
        <v>604</v>
      </c>
      <c r="H12873" s="0" t="n">
        <v>2374087</v>
      </c>
      <c r="I12873" s="0" t="n">
        <v>884817</v>
      </c>
      <c r="J12873" s="0" t="n">
        <v>28273</v>
      </c>
    </row>
    <row r="12874" customFormat="false" ht="15" hidden="false" customHeight="false" outlineLevel="0" collapsed="false">
      <c r="A12874" s="0" t="n">
        <v>202506</v>
      </c>
      <c r="B12874" s="0" t="n">
        <v>202507</v>
      </c>
      <c r="C12874" s="37" t="s">
        <v>158</v>
      </c>
      <c r="D12874" s="37" t="s">
        <v>519</v>
      </c>
      <c r="E12874" s="0" t="n">
        <v>2</v>
      </c>
      <c r="F12874" s="38" t="s">
        <v>71</v>
      </c>
      <c r="G12874" s="37" t="s">
        <v>605</v>
      </c>
      <c r="H12874" s="0" t="n">
        <v>327725</v>
      </c>
      <c r="I12874" s="0" t="n">
        <v>209132</v>
      </c>
      <c r="J12874" s="0" t="n">
        <v>3865</v>
      </c>
    </row>
    <row r="12875" customFormat="false" ht="15" hidden="false" customHeight="false" outlineLevel="0" collapsed="false">
      <c r="A12875" s="0" t="n">
        <v>202506</v>
      </c>
      <c r="B12875" s="0" t="n">
        <v>202507</v>
      </c>
      <c r="C12875" s="37" t="s">
        <v>106</v>
      </c>
      <c r="D12875" s="37" t="s">
        <v>606</v>
      </c>
      <c r="E12875" s="0" t="n">
        <v>2</v>
      </c>
      <c r="F12875" s="38" t="s">
        <v>71</v>
      </c>
      <c r="G12875" s="37" t="s">
        <v>607</v>
      </c>
      <c r="H12875" s="0" t="n">
        <v>915161</v>
      </c>
      <c r="I12875" s="0" t="n">
        <v>251983</v>
      </c>
      <c r="J12875" s="0" t="n">
        <v>13767</v>
      </c>
    </row>
    <row r="12876" customFormat="false" ht="15" hidden="false" customHeight="false" outlineLevel="0" collapsed="false">
      <c r="A12876" s="0" t="n">
        <v>202506</v>
      </c>
      <c r="B12876" s="0" t="n">
        <v>202507</v>
      </c>
      <c r="C12876" s="37" t="s">
        <v>152</v>
      </c>
      <c r="D12876" s="37" t="s">
        <v>608</v>
      </c>
      <c r="E12876" s="0" t="n">
        <v>2</v>
      </c>
      <c r="F12876" s="38" t="s">
        <v>71</v>
      </c>
      <c r="G12876" s="37" t="s">
        <v>609</v>
      </c>
      <c r="H12876" s="0" t="n">
        <v>66190</v>
      </c>
      <c r="I12876" s="0" t="n">
        <v>30365</v>
      </c>
      <c r="J12876" s="0" t="n">
        <v>858</v>
      </c>
    </row>
    <row r="12877" customFormat="false" ht="15" hidden="false" customHeight="false" outlineLevel="0" collapsed="false">
      <c r="A12877" s="0" t="n">
        <v>202506</v>
      </c>
      <c r="B12877" s="0" t="n">
        <v>202507</v>
      </c>
      <c r="C12877" s="37" t="s">
        <v>109</v>
      </c>
      <c r="D12877" s="37" t="s">
        <v>393</v>
      </c>
      <c r="E12877" s="0" t="n">
        <v>2</v>
      </c>
      <c r="F12877" s="38" t="s">
        <v>71</v>
      </c>
      <c r="G12877" s="37" t="s">
        <v>610</v>
      </c>
      <c r="H12877" s="0" t="n">
        <v>4672392</v>
      </c>
      <c r="I12877" s="0" t="n">
        <v>939207</v>
      </c>
      <c r="J12877" s="0" t="n">
        <v>231475</v>
      </c>
    </row>
    <row r="12878" customFormat="false" ht="15" hidden="false" customHeight="false" outlineLevel="0" collapsed="false">
      <c r="A12878" s="0" t="n">
        <v>202506</v>
      </c>
      <c r="B12878" s="0" t="n">
        <v>202507</v>
      </c>
      <c r="C12878" s="37" t="s">
        <v>178</v>
      </c>
      <c r="D12878" s="37" t="s">
        <v>320</v>
      </c>
      <c r="E12878" s="0" t="n">
        <v>2</v>
      </c>
      <c r="F12878" s="38" t="s">
        <v>71</v>
      </c>
      <c r="G12878" s="37" t="s">
        <v>611</v>
      </c>
      <c r="H12878" s="0" t="n">
        <v>1429362</v>
      </c>
      <c r="I12878" s="0" t="n">
        <v>746810</v>
      </c>
      <c r="J12878" s="0" t="n">
        <v>82325</v>
      </c>
    </row>
    <row r="12879" customFormat="false" ht="15" hidden="false" customHeight="false" outlineLevel="0" collapsed="false">
      <c r="A12879" s="0" t="n">
        <v>202506</v>
      </c>
      <c r="B12879" s="0" t="n">
        <v>202507</v>
      </c>
      <c r="C12879" s="37" t="s">
        <v>101</v>
      </c>
      <c r="D12879" s="37" t="s">
        <v>104</v>
      </c>
      <c r="E12879" s="0" t="n">
        <v>2</v>
      </c>
      <c r="F12879" s="38" t="s">
        <v>71</v>
      </c>
      <c r="G12879" s="37" t="s">
        <v>612</v>
      </c>
      <c r="H12879" s="0" t="n">
        <v>505984</v>
      </c>
      <c r="I12879" s="0" t="n">
        <v>257678</v>
      </c>
      <c r="J12879" s="0" t="n">
        <v>-24227</v>
      </c>
    </row>
    <row r="12880" customFormat="false" ht="15" hidden="false" customHeight="false" outlineLevel="0" collapsed="false">
      <c r="A12880" s="0" t="n">
        <v>202506</v>
      </c>
      <c r="B12880" s="0" t="n">
        <v>202507</v>
      </c>
      <c r="C12880" s="37" t="s">
        <v>124</v>
      </c>
      <c r="D12880" s="37" t="s">
        <v>362</v>
      </c>
      <c r="E12880" s="0" t="n">
        <v>2</v>
      </c>
      <c r="F12880" s="38" t="s">
        <v>71</v>
      </c>
      <c r="G12880" s="37" t="s">
        <v>613</v>
      </c>
      <c r="H12880" s="0" t="n">
        <v>1266749</v>
      </c>
      <c r="I12880" s="0" t="n">
        <v>875630</v>
      </c>
      <c r="J12880" s="0" t="n">
        <v>76311</v>
      </c>
    </row>
    <row r="12881" customFormat="false" ht="15" hidden="false" customHeight="false" outlineLevel="0" collapsed="false">
      <c r="A12881" s="0" t="n">
        <v>202506</v>
      </c>
      <c r="B12881" s="0" t="n">
        <v>202507</v>
      </c>
      <c r="C12881" s="37" t="s">
        <v>136</v>
      </c>
      <c r="D12881" s="37" t="s">
        <v>603</v>
      </c>
      <c r="E12881" s="0" t="n">
        <v>2</v>
      </c>
      <c r="F12881" s="38" t="s">
        <v>71</v>
      </c>
      <c r="G12881" s="37" t="s">
        <v>614</v>
      </c>
      <c r="H12881" s="0" t="n">
        <v>96566</v>
      </c>
      <c r="I12881" s="0" t="n">
        <v>26612</v>
      </c>
      <c r="J12881" s="0" t="n">
        <v>2023</v>
      </c>
    </row>
    <row r="12882" customFormat="false" ht="15" hidden="false" customHeight="false" outlineLevel="0" collapsed="false">
      <c r="A12882" s="0" t="n">
        <v>202506</v>
      </c>
      <c r="B12882" s="0" t="n">
        <v>202507</v>
      </c>
      <c r="C12882" s="37" t="s">
        <v>152</v>
      </c>
      <c r="D12882" s="37" t="s">
        <v>387</v>
      </c>
      <c r="E12882" s="0" t="n">
        <v>2</v>
      </c>
      <c r="F12882" s="38" t="s">
        <v>71</v>
      </c>
      <c r="G12882" s="37" t="s">
        <v>615</v>
      </c>
      <c r="H12882" s="0" t="n">
        <v>3065945</v>
      </c>
      <c r="I12882" s="0" t="n">
        <v>1261344</v>
      </c>
      <c r="J12882" s="0" t="n">
        <v>251572</v>
      </c>
    </row>
    <row r="12883" customFormat="false" ht="15" hidden="false" customHeight="false" outlineLevel="0" collapsed="false">
      <c r="A12883" s="0" t="n">
        <v>202506</v>
      </c>
      <c r="B12883" s="0" t="n">
        <v>202507</v>
      </c>
      <c r="C12883" s="37" t="s">
        <v>178</v>
      </c>
      <c r="D12883" s="37" t="s">
        <v>616</v>
      </c>
      <c r="E12883" s="0" t="n">
        <v>2</v>
      </c>
      <c r="F12883" s="38" t="s">
        <v>71</v>
      </c>
      <c r="G12883" s="37" t="s">
        <v>617</v>
      </c>
      <c r="H12883" s="0" t="n">
        <v>320823</v>
      </c>
      <c r="I12883" s="0" t="n">
        <v>256803</v>
      </c>
      <c r="J12883" s="0" t="n">
        <v>16538</v>
      </c>
    </row>
    <row r="12884" customFormat="false" ht="15" hidden="false" customHeight="false" outlineLevel="0" collapsed="false">
      <c r="A12884" s="0" t="n">
        <v>202506</v>
      </c>
      <c r="B12884" s="0" t="n">
        <v>202507</v>
      </c>
      <c r="C12884" s="37" t="s">
        <v>106</v>
      </c>
      <c r="D12884" s="37" t="s">
        <v>618</v>
      </c>
      <c r="E12884" s="0" t="n">
        <v>2</v>
      </c>
      <c r="F12884" s="38" t="s">
        <v>71</v>
      </c>
      <c r="G12884" s="37" t="s">
        <v>619</v>
      </c>
      <c r="H12884" s="0" t="n">
        <v>593464</v>
      </c>
      <c r="I12884" s="0" t="n">
        <v>189436</v>
      </c>
      <c r="J12884" s="0" t="n">
        <v>11655</v>
      </c>
    </row>
    <row r="12885" customFormat="false" ht="15" hidden="false" customHeight="false" outlineLevel="0" collapsed="false">
      <c r="A12885" s="0" t="n">
        <v>202506</v>
      </c>
      <c r="B12885" s="0" t="n">
        <v>202507</v>
      </c>
      <c r="C12885" s="37" t="s">
        <v>184</v>
      </c>
      <c r="D12885" s="37" t="s">
        <v>231</v>
      </c>
      <c r="E12885" s="0" t="n">
        <v>2</v>
      </c>
      <c r="F12885" s="38" t="s">
        <v>71</v>
      </c>
      <c r="G12885" s="37" t="s">
        <v>620</v>
      </c>
      <c r="H12885" s="0" t="n">
        <v>299125</v>
      </c>
      <c r="I12885" s="0" t="n">
        <v>140853</v>
      </c>
      <c r="J12885" s="0" t="n">
        <v>37509</v>
      </c>
    </row>
    <row r="12886" customFormat="false" ht="15" hidden="false" customHeight="false" outlineLevel="0" collapsed="false">
      <c r="A12886" s="0" t="n">
        <v>202506</v>
      </c>
      <c r="B12886" s="0" t="n">
        <v>202507</v>
      </c>
      <c r="C12886" s="37" t="s">
        <v>124</v>
      </c>
      <c r="D12886" s="37" t="s">
        <v>467</v>
      </c>
      <c r="E12886" s="0" t="n">
        <v>2</v>
      </c>
      <c r="F12886" s="38" t="s">
        <v>71</v>
      </c>
      <c r="G12886" s="37" t="s">
        <v>621</v>
      </c>
      <c r="H12886" s="0" t="n">
        <v>272360</v>
      </c>
      <c r="I12886" s="0" t="n">
        <v>146537</v>
      </c>
      <c r="J12886" s="0" t="n">
        <v>-3939</v>
      </c>
    </row>
    <row r="12887" customFormat="false" ht="15" hidden="false" customHeight="false" outlineLevel="0" collapsed="false">
      <c r="A12887" s="0" t="n">
        <v>202506</v>
      </c>
      <c r="B12887" s="0" t="n">
        <v>202507</v>
      </c>
      <c r="C12887" s="37" t="s">
        <v>112</v>
      </c>
      <c r="D12887" s="37" t="s">
        <v>324</v>
      </c>
      <c r="E12887" s="0" t="n">
        <v>2</v>
      </c>
      <c r="F12887" s="38" t="s">
        <v>71</v>
      </c>
      <c r="G12887" s="37" t="s">
        <v>622</v>
      </c>
      <c r="H12887" s="0" t="n">
        <v>1765095</v>
      </c>
      <c r="I12887" s="0" t="n">
        <v>989438</v>
      </c>
      <c r="J12887" s="0" t="n">
        <v>158081</v>
      </c>
    </row>
    <row r="12888" customFormat="false" ht="15" hidden="false" customHeight="false" outlineLevel="0" collapsed="false">
      <c r="A12888" s="0" t="n">
        <v>202506</v>
      </c>
      <c r="B12888" s="0" t="n">
        <v>202507</v>
      </c>
      <c r="C12888" s="37" t="s">
        <v>106</v>
      </c>
      <c r="D12888" s="37" t="s">
        <v>623</v>
      </c>
      <c r="E12888" s="0" t="n">
        <v>2</v>
      </c>
      <c r="F12888" s="38" t="s">
        <v>71</v>
      </c>
      <c r="G12888" s="37" t="s">
        <v>624</v>
      </c>
      <c r="H12888" s="0" t="n">
        <v>786595</v>
      </c>
      <c r="I12888" s="0" t="n">
        <v>510675</v>
      </c>
      <c r="J12888" s="0" t="n">
        <v>44117</v>
      </c>
    </row>
    <row r="12889" customFormat="false" ht="15" hidden="false" customHeight="false" outlineLevel="0" collapsed="false">
      <c r="A12889" s="0" t="n">
        <v>202506</v>
      </c>
      <c r="B12889" s="0" t="n">
        <v>202507</v>
      </c>
      <c r="C12889" s="37" t="s">
        <v>95</v>
      </c>
      <c r="D12889" s="37" t="s">
        <v>320</v>
      </c>
      <c r="E12889" s="0" t="n">
        <v>2</v>
      </c>
      <c r="F12889" s="38" t="s">
        <v>71</v>
      </c>
      <c r="G12889" s="37" t="s">
        <v>625</v>
      </c>
      <c r="H12889" s="0" t="n">
        <v>718323</v>
      </c>
      <c r="I12889" s="0" t="n">
        <v>309807</v>
      </c>
      <c r="J12889" s="0" t="n">
        <v>9268</v>
      </c>
    </row>
    <row r="12890" customFormat="false" ht="15" hidden="false" customHeight="false" outlineLevel="0" collapsed="false">
      <c r="A12890" s="0" t="n">
        <v>202506</v>
      </c>
      <c r="B12890" s="0" t="n">
        <v>202507</v>
      </c>
      <c r="C12890" s="37" t="s">
        <v>197</v>
      </c>
      <c r="D12890" s="37" t="s">
        <v>626</v>
      </c>
      <c r="E12890" s="0" t="n">
        <v>2</v>
      </c>
      <c r="F12890" s="38" t="s">
        <v>71</v>
      </c>
      <c r="G12890" s="37" t="s">
        <v>627</v>
      </c>
      <c r="H12890" s="0" t="n">
        <v>534971</v>
      </c>
      <c r="I12890" s="0" t="n">
        <v>199407</v>
      </c>
      <c r="J12890" s="0" t="n">
        <v>3029</v>
      </c>
    </row>
    <row r="12891" customFormat="false" ht="15" hidden="false" customHeight="false" outlineLevel="0" collapsed="false">
      <c r="A12891" s="0" t="n">
        <v>202506</v>
      </c>
      <c r="B12891" s="0" t="n">
        <v>202507</v>
      </c>
      <c r="C12891" s="37" t="s">
        <v>197</v>
      </c>
      <c r="D12891" s="37" t="s">
        <v>172</v>
      </c>
      <c r="E12891" s="0" t="n">
        <v>2</v>
      </c>
      <c r="F12891" s="38" t="s">
        <v>71</v>
      </c>
      <c r="G12891" s="37" t="s">
        <v>628</v>
      </c>
      <c r="H12891" s="0" t="n">
        <v>1374442</v>
      </c>
      <c r="I12891" s="0" t="n">
        <v>435222</v>
      </c>
      <c r="J12891" s="0" t="n">
        <v>93936</v>
      </c>
    </row>
    <row r="12892" customFormat="false" ht="15" hidden="false" customHeight="false" outlineLevel="0" collapsed="false">
      <c r="A12892" s="0" t="n">
        <v>202506</v>
      </c>
      <c r="B12892" s="0" t="n">
        <v>202507</v>
      </c>
      <c r="C12892" s="37" t="s">
        <v>124</v>
      </c>
      <c r="D12892" s="37" t="s">
        <v>420</v>
      </c>
      <c r="E12892" s="0" t="n">
        <v>2</v>
      </c>
      <c r="F12892" s="38" t="s">
        <v>71</v>
      </c>
      <c r="G12892" s="37" t="s">
        <v>629</v>
      </c>
      <c r="H12892" s="0" t="n">
        <v>450930</v>
      </c>
      <c r="I12892" s="0" t="n">
        <v>169389</v>
      </c>
      <c r="J12892" s="0" t="n">
        <v>21433</v>
      </c>
    </row>
    <row r="12893" customFormat="false" ht="15" hidden="false" customHeight="false" outlineLevel="0" collapsed="false">
      <c r="A12893" s="0" t="n">
        <v>202506</v>
      </c>
      <c r="B12893" s="0" t="n">
        <v>202507</v>
      </c>
      <c r="C12893" s="37" t="s">
        <v>95</v>
      </c>
      <c r="D12893" s="37" t="s">
        <v>200</v>
      </c>
      <c r="E12893" s="0" t="n">
        <v>2</v>
      </c>
      <c r="F12893" s="38" t="s">
        <v>71</v>
      </c>
      <c r="G12893" s="37" t="s">
        <v>630</v>
      </c>
      <c r="H12893" s="0" t="n">
        <v>10332130</v>
      </c>
      <c r="I12893" s="0" t="n">
        <v>5642146</v>
      </c>
      <c r="J12893" s="0" t="n">
        <v>790530</v>
      </c>
    </row>
    <row r="12894" customFormat="false" ht="15" hidden="false" customHeight="false" outlineLevel="0" collapsed="false">
      <c r="A12894" s="0" t="n">
        <v>202506</v>
      </c>
      <c r="B12894" s="0" t="n">
        <v>202507</v>
      </c>
      <c r="C12894" s="37" t="s">
        <v>106</v>
      </c>
      <c r="D12894" s="37" t="s">
        <v>631</v>
      </c>
      <c r="E12894" s="0" t="n">
        <v>2</v>
      </c>
      <c r="F12894" s="38" t="s">
        <v>71</v>
      </c>
      <c r="G12894" s="37" t="s">
        <v>632</v>
      </c>
      <c r="H12894" s="0" t="n">
        <v>145278</v>
      </c>
      <c r="I12894" s="0" t="n">
        <v>74010</v>
      </c>
      <c r="J12894" s="0" t="n">
        <v>12506</v>
      </c>
    </row>
    <row r="12895" customFormat="false" ht="15" hidden="false" customHeight="false" outlineLevel="0" collapsed="false">
      <c r="A12895" s="0" t="n">
        <v>202506</v>
      </c>
      <c r="B12895" s="0" t="n">
        <v>202507</v>
      </c>
      <c r="C12895" s="37" t="s">
        <v>106</v>
      </c>
      <c r="D12895" s="37" t="s">
        <v>214</v>
      </c>
      <c r="E12895" s="0" t="n">
        <v>2</v>
      </c>
      <c r="F12895" s="38" t="s">
        <v>71</v>
      </c>
      <c r="G12895" s="37" t="s">
        <v>633</v>
      </c>
      <c r="H12895" s="0" t="n">
        <v>2832822</v>
      </c>
      <c r="I12895" s="0" t="n">
        <v>1427443</v>
      </c>
      <c r="J12895" s="0" t="n">
        <v>163000</v>
      </c>
    </row>
    <row r="12896" customFormat="false" ht="15" hidden="false" customHeight="false" outlineLevel="0" collapsed="false">
      <c r="A12896" s="0" t="n">
        <v>202506</v>
      </c>
      <c r="B12896" s="0" t="n">
        <v>202507</v>
      </c>
      <c r="C12896" s="37" t="s">
        <v>184</v>
      </c>
      <c r="D12896" s="37" t="s">
        <v>634</v>
      </c>
      <c r="E12896" s="0" t="n">
        <v>2</v>
      </c>
      <c r="F12896" s="38" t="s">
        <v>71</v>
      </c>
      <c r="G12896" s="37" t="s">
        <v>635</v>
      </c>
      <c r="H12896" s="0" t="n">
        <v>3833432</v>
      </c>
      <c r="I12896" s="0" t="n">
        <v>1467074</v>
      </c>
      <c r="J12896" s="0" t="n">
        <v>-38289</v>
      </c>
    </row>
    <row r="12897" customFormat="false" ht="15" hidden="false" customHeight="false" outlineLevel="0" collapsed="false">
      <c r="A12897" s="0" t="n">
        <v>202506</v>
      </c>
      <c r="B12897" s="0" t="n">
        <v>202507</v>
      </c>
      <c r="C12897" s="37" t="s">
        <v>109</v>
      </c>
      <c r="D12897" s="37" t="s">
        <v>636</v>
      </c>
      <c r="E12897" s="0" t="n">
        <v>2</v>
      </c>
      <c r="F12897" s="38" t="s">
        <v>71</v>
      </c>
      <c r="G12897" s="37" t="s">
        <v>637</v>
      </c>
      <c r="H12897" s="0" t="n">
        <v>216448</v>
      </c>
      <c r="I12897" s="0" t="n">
        <v>245982</v>
      </c>
      <c r="J12897" s="0" t="n">
        <v>-18983</v>
      </c>
    </row>
    <row r="12898" customFormat="false" ht="15" hidden="false" customHeight="false" outlineLevel="0" collapsed="false">
      <c r="A12898" s="0" t="n">
        <v>202506</v>
      </c>
      <c r="B12898" s="0" t="n">
        <v>202507</v>
      </c>
      <c r="C12898" s="37" t="s">
        <v>106</v>
      </c>
      <c r="D12898" s="37" t="s">
        <v>638</v>
      </c>
      <c r="E12898" s="0" t="n">
        <v>2</v>
      </c>
      <c r="F12898" s="38" t="s">
        <v>71</v>
      </c>
      <c r="G12898" s="37" t="s">
        <v>639</v>
      </c>
      <c r="H12898" s="0" t="n">
        <v>13632256</v>
      </c>
      <c r="I12898" s="0" t="n">
        <v>10350034</v>
      </c>
      <c r="J12898" s="0" t="n">
        <v>2421539</v>
      </c>
    </row>
    <row r="12899" customFormat="false" ht="15" hidden="false" customHeight="false" outlineLevel="0" collapsed="false">
      <c r="A12899" s="0" t="n">
        <v>202506</v>
      </c>
      <c r="B12899" s="0" t="n">
        <v>202507</v>
      </c>
      <c r="C12899" s="37" t="s">
        <v>124</v>
      </c>
      <c r="D12899" s="37" t="s">
        <v>99</v>
      </c>
      <c r="E12899" s="0" t="n">
        <v>2</v>
      </c>
      <c r="F12899" s="38" t="s">
        <v>71</v>
      </c>
      <c r="G12899" s="37" t="s">
        <v>640</v>
      </c>
      <c r="H12899" s="0" t="n">
        <v>1772732</v>
      </c>
      <c r="I12899" s="0" t="n">
        <v>941998</v>
      </c>
      <c r="J12899" s="0" t="n">
        <v>94955</v>
      </c>
    </row>
    <row r="12900" customFormat="false" ht="15" hidden="false" customHeight="false" outlineLevel="0" collapsed="false">
      <c r="A12900" s="0" t="n">
        <v>202506</v>
      </c>
      <c r="B12900" s="0" t="n">
        <v>202507</v>
      </c>
      <c r="C12900" s="37" t="s">
        <v>109</v>
      </c>
      <c r="D12900" s="37" t="s">
        <v>300</v>
      </c>
      <c r="E12900" s="0" t="n">
        <v>2</v>
      </c>
      <c r="F12900" s="38" t="s">
        <v>71</v>
      </c>
      <c r="G12900" s="37" t="s">
        <v>641</v>
      </c>
      <c r="H12900" s="0" t="n">
        <v>2780490</v>
      </c>
      <c r="I12900" s="0" t="n">
        <v>1495831</v>
      </c>
      <c r="J12900" s="0" t="n">
        <v>131523</v>
      </c>
    </row>
    <row r="12901" customFormat="false" ht="15" hidden="false" customHeight="false" outlineLevel="0" collapsed="false">
      <c r="A12901" s="0" t="n">
        <v>202506</v>
      </c>
      <c r="B12901" s="0" t="n">
        <v>202507</v>
      </c>
      <c r="C12901" s="37" t="s">
        <v>109</v>
      </c>
      <c r="D12901" s="37" t="s">
        <v>116</v>
      </c>
      <c r="E12901" s="0" t="n">
        <v>2</v>
      </c>
      <c r="F12901" s="38" t="s">
        <v>71</v>
      </c>
      <c r="G12901" s="37" t="s">
        <v>642</v>
      </c>
      <c r="H12901" s="0" t="n">
        <v>747977</v>
      </c>
      <c r="I12901" s="0" t="n">
        <v>509991</v>
      </c>
      <c r="J12901" s="0" t="n">
        <v>132831</v>
      </c>
    </row>
    <row r="12902" customFormat="false" ht="15" hidden="false" customHeight="false" outlineLevel="0" collapsed="false">
      <c r="A12902" s="0" t="n">
        <v>202506</v>
      </c>
      <c r="B12902" s="0" t="n">
        <v>202507</v>
      </c>
      <c r="C12902" s="37" t="s">
        <v>124</v>
      </c>
      <c r="D12902" s="37" t="s">
        <v>170</v>
      </c>
      <c r="E12902" s="0" t="n">
        <v>2</v>
      </c>
      <c r="F12902" s="38" t="s">
        <v>71</v>
      </c>
      <c r="G12902" s="37" t="s">
        <v>643</v>
      </c>
      <c r="H12902" s="0" t="n">
        <v>366889</v>
      </c>
      <c r="I12902" s="0" t="n">
        <v>252318</v>
      </c>
      <c r="J12902" s="0" t="n">
        <v>-6670</v>
      </c>
    </row>
    <row r="12903" customFormat="false" ht="15" hidden="false" customHeight="false" outlineLevel="0" collapsed="false">
      <c r="A12903" s="0" t="n">
        <v>202506</v>
      </c>
      <c r="B12903" s="0" t="n">
        <v>202507</v>
      </c>
      <c r="C12903" s="37" t="s">
        <v>115</v>
      </c>
      <c r="D12903" s="37" t="s">
        <v>130</v>
      </c>
      <c r="E12903" s="0" t="n">
        <v>2</v>
      </c>
      <c r="F12903" s="38" t="s">
        <v>71</v>
      </c>
      <c r="G12903" s="37" t="s">
        <v>644</v>
      </c>
      <c r="H12903" s="0" t="n">
        <v>656936</v>
      </c>
      <c r="I12903" s="0" t="n">
        <v>554961</v>
      </c>
      <c r="J12903" s="0" t="n">
        <v>-95647</v>
      </c>
    </row>
    <row r="12904" customFormat="false" ht="15" hidden="false" customHeight="false" outlineLevel="0" collapsed="false">
      <c r="A12904" s="0" t="n">
        <v>202506</v>
      </c>
      <c r="B12904" s="0" t="n">
        <v>202507</v>
      </c>
      <c r="C12904" s="37" t="s">
        <v>95</v>
      </c>
      <c r="D12904" s="37" t="s">
        <v>235</v>
      </c>
      <c r="E12904" s="0" t="n">
        <v>2</v>
      </c>
      <c r="F12904" s="38" t="s">
        <v>71</v>
      </c>
      <c r="G12904" s="37" t="s">
        <v>645</v>
      </c>
      <c r="H12904" s="0" t="n">
        <v>1030120</v>
      </c>
      <c r="I12904" s="0" t="n">
        <v>775143</v>
      </c>
      <c r="J12904" s="0" t="n">
        <v>-78410</v>
      </c>
    </row>
    <row r="12905" customFormat="false" ht="15" hidden="false" customHeight="false" outlineLevel="0" collapsed="false">
      <c r="A12905" s="0" t="n">
        <v>202506</v>
      </c>
      <c r="B12905" s="0" t="n">
        <v>202507</v>
      </c>
      <c r="C12905" s="37" t="s">
        <v>115</v>
      </c>
      <c r="D12905" s="37" t="s">
        <v>646</v>
      </c>
      <c r="E12905" s="0" t="n">
        <v>2</v>
      </c>
      <c r="F12905" s="38" t="s">
        <v>71</v>
      </c>
      <c r="G12905" s="37" t="s">
        <v>647</v>
      </c>
      <c r="H12905" s="0" t="n">
        <v>3282282</v>
      </c>
      <c r="I12905" s="0" t="n">
        <v>2395932</v>
      </c>
      <c r="J12905" s="0" t="n">
        <v>64476</v>
      </c>
    </row>
    <row r="12906" customFormat="false" ht="15" hidden="false" customHeight="false" outlineLevel="0" collapsed="false">
      <c r="A12906" s="0" t="n">
        <v>202506</v>
      </c>
      <c r="B12906" s="0" t="n">
        <v>202507</v>
      </c>
      <c r="C12906" s="37" t="s">
        <v>149</v>
      </c>
      <c r="D12906" s="37" t="s">
        <v>531</v>
      </c>
      <c r="E12906" s="0" t="n">
        <v>2</v>
      </c>
      <c r="F12906" s="38" t="s">
        <v>71</v>
      </c>
      <c r="G12906" s="37" t="s">
        <v>648</v>
      </c>
      <c r="H12906" s="0" t="n">
        <v>724110</v>
      </c>
      <c r="I12906" s="0" t="n">
        <v>794172</v>
      </c>
      <c r="J12906" s="0" t="n">
        <v>72839</v>
      </c>
    </row>
    <row r="12907" customFormat="false" ht="15" hidden="false" customHeight="false" outlineLevel="0" collapsed="false">
      <c r="A12907" s="0" t="n">
        <v>202506</v>
      </c>
      <c r="B12907" s="0" t="n">
        <v>202507</v>
      </c>
      <c r="C12907" s="37" t="s">
        <v>124</v>
      </c>
      <c r="D12907" s="37" t="s">
        <v>616</v>
      </c>
      <c r="E12907" s="0" t="n">
        <v>2</v>
      </c>
      <c r="F12907" s="38" t="s">
        <v>71</v>
      </c>
      <c r="G12907" s="37" t="s">
        <v>649</v>
      </c>
      <c r="H12907" s="0" t="n">
        <v>187133</v>
      </c>
      <c r="I12907" s="0" t="n">
        <v>65970</v>
      </c>
      <c r="J12907" s="0" t="n">
        <v>14458</v>
      </c>
    </row>
    <row r="12908" customFormat="false" ht="15" hidden="false" customHeight="false" outlineLevel="0" collapsed="false">
      <c r="A12908" s="0" t="n">
        <v>202506</v>
      </c>
      <c r="B12908" s="0" t="n">
        <v>202507</v>
      </c>
      <c r="C12908" s="37" t="s">
        <v>101</v>
      </c>
      <c r="D12908" s="37" t="s">
        <v>445</v>
      </c>
      <c r="E12908" s="0" t="n">
        <v>2</v>
      </c>
      <c r="F12908" s="38" t="s">
        <v>71</v>
      </c>
      <c r="G12908" s="37" t="s">
        <v>650</v>
      </c>
      <c r="H12908" s="0" t="n">
        <v>1661757</v>
      </c>
      <c r="I12908" s="0" t="n">
        <v>451778</v>
      </c>
      <c r="J12908" s="0" t="n">
        <v>74237</v>
      </c>
    </row>
    <row r="12909" customFormat="false" ht="15" hidden="false" customHeight="false" outlineLevel="0" collapsed="false">
      <c r="A12909" s="0" t="n">
        <v>202506</v>
      </c>
      <c r="B12909" s="0" t="n">
        <v>202507</v>
      </c>
      <c r="C12909" s="37" t="s">
        <v>109</v>
      </c>
      <c r="D12909" s="37" t="s">
        <v>651</v>
      </c>
      <c r="E12909" s="0" t="n">
        <v>2</v>
      </c>
      <c r="F12909" s="38" t="s">
        <v>71</v>
      </c>
      <c r="G12909" s="37" t="s">
        <v>652</v>
      </c>
      <c r="H12909" s="0" t="n">
        <v>2649339</v>
      </c>
      <c r="I12909" s="0" t="n">
        <v>1674567</v>
      </c>
      <c r="J12909" s="0" t="n">
        <v>-295020</v>
      </c>
    </row>
    <row r="12910" customFormat="false" ht="15" hidden="false" customHeight="false" outlineLevel="0" collapsed="false">
      <c r="A12910" s="0" t="n">
        <v>202506</v>
      </c>
      <c r="B12910" s="0" t="n">
        <v>202507</v>
      </c>
      <c r="C12910" s="37" t="s">
        <v>184</v>
      </c>
      <c r="D12910" s="37" t="s">
        <v>482</v>
      </c>
      <c r="E12910" s="0" t="n">
        <v>2</v>
      </c>
      <c r="F12910" s="38" t="s">
        <v>71</v>
      </c>
      <c r="G12910" s="37" t="s">
        <v>653</v>
      </c>
      <c r="H12910" s="0" t="n">
        <v>1504568</v>
      </c>
      <c r="I12910" s="0" t="n">
        <v>838160</v>
      </c>
      <c r="J12910" s="0" t="n">
        <v>301796</v>
      </c>
    </row>
    <row r="12911" customFormat="false" ht="15" hidden="false" customHeight="false" outlineLevel="0" collapsed="false">
      <c r="A12911" s="0" t="n">
        <v>202506</v>
      </c>
      <c r="B12911" s="0" t="n">
        <v>202507</v>
      </c>
      <c r="C12911" s="37" t="s">
        <v>136</v>
      </c>
      <c r="D12911" s="37" t="s">
        <v>606</v>
      </c>
      <c r="E12911" s="0" t="n">
        <v>2</v>
      </c>
      <c r="F12911" s="38" t="s">
        <v>71</v>
      </c>
      <c r="G12911" s="37" t="s">
        <v>654</v>
      </c>
      <c r="H12911" s="0" t="n">
        <v>971067</v>
      </c>
      <c r="I12911" s="0" t="n">
        <v>344995</v>
      </c>
      <c r="J12911" s="0" t="n">
        <v>13436</v>
      </c>
    </row>
    <row r="12912" customFormat="false" ht="15" hidden="false" customHeight="false" outlineLevel="0" collapsed="false">
      <c r="A12912" s="0" t="n">
        <v>202506</v>
      </c>
      <c r="B12912" s="0" t="n">
        <v>202507</v>
      </c>
      <c r="C12912" s="37" t="s">
        <v>152</v>
      </c>
      <c r="D12912" s="37" t="s">
        <v>655</v>
      </c>
      <c r="E12912" s="0" t="n">
        <v>2</v>
      </c>
      <c r="F12912" s="38" t="s">
        <v>71</v>
      </c>
      <c r="G12912" s="37" t="s">
        <v>656</v>
      </c>
      <c r="H12912" s="0" t="n">
        <v>457957</v>
      </c>
      <c r="I12912" s="0" t="n">
        <v>411367</v>
      </c>
      <c r="J12912" s="0" t="n">
        <v>83417</v>
      </c>
    </row>
    <row r="12913" customFormat="false" ht="15" hidden="false" customHeight="false" outlineLevel="0" collapsed="false">
      <c r="A12913" s="0" t="n">
        <v>202506</v>
      </c>
      <c r="B12913" s="0" t="n">
        <v>202507</v>
      </c>
      <c r="C12913" s="37" t="s">
        <v>178</v>
      </c>
      <c r="D12913" s="37" t="s">
        <v>127</v>
      </c>
      <c r="E12913" s="0" t="n">
        <v>2</v>
      </c>
      <c r="F12913" s="38" t="s">
        <v>71</v>
      </c>
      <c r="G12913" s="37" t="s">
        <v>657</v>
      </c>
      <c r="H12913" s="0" t="n">
        <v>184000</v>
      </c>
      <c r="I12913" s="0" t="n">
        <v>95797</v>
      </c>
      <c r="J12913" s="0" t="n">
        <v>12894</v>
      </c>
    </row>
    <row r="12914" customFormat="false" ht="15" hidden="false" customHeight="false" outlineLevel="0" collapsed="false">
      <c r="A12914" s="0" t="n">
        <v>202506</v>
      </c>
      <c r="B12914" s="0" t="n">
        <v>202507</v>
      </c>
      <c r="C12914" s="37" t="s">
        <v>158</v>
      </c>
      <c r="D12914" s="37" t="s">
        <v>189</v>
      </c>
      <c r="E12914" s="0" t="n">
        <v>2</v>
      </c>
      <c r="F12914" s="38" t="s">
        <v>71</v>
      </c>
      <c r="G12914" s="37" t="s">
        <v>658</v>
      </c>
      <c r="H12914" s="0" t="n">
        <v>188809</v>
      </c>
      <c r="I12914" s="0" t="n">
        <v>145907</v>
      </c>
      <c r="J12914" s="0" t="n">
        <v>11751</v>
      </c>
    </row>
    <row r="12915" customFormat="false" ht="15" hidden="false" customHeight="false" outlineLevel="0" collapsed="false">
      <c r="A12915" s="0" t="n">
        <v>202506</v>
      </c>
      <c r="B12915" s="0" t="n">
        <v>202507</v>
      </c>
      <c r="C12915" s="37" t="s">
        <v>98</v>
      </c>
      <c r="D12915" s="37" t="s">
        <v>659</v>
      </c>
      <c r="E12915" s="0" t="n">
        <v>2</v>
      </c>
      <c r="F12915" s="38" t="s">
        <v>71</v>
      </c>
      <c r="G12915" s="37" t="s">
        <v>660</v>
      </c>
      <c r="H12915" s="0" t="n">
        <v>58958</v>
      </c>
      <c r="I12915" s="0" t="n">
        <v>62016</v>
      </c>
      <c r="J12915" s="0" t="n">
        <v>3491</v>
      </c>
    </row>
    <row r="12916" customFormat="false" ht="15" hidden="false" customHeight="false" outlineLevel="0" collapsed="false">
      <c r="A12916" s="0" t="n">
        <v>202506</v>
      </c>
      <c r="B12916" s="0" t="n">
        <v>202507</v>
      </c>
      <c r="C12916" s="37" t="s">
        <v>184</v>
      </c>
      <c r="D12916" s="37" t="s">
        <v>385</v>
      </c>
      <c r="E12916" s="0" t="n">
        <v>2</v>
      </c>
      <c r="F12916" s="38" t="s">
        <v>71</v>
      </c>
      <c r="G12916" s="37" t="s">
        <v>661</v>
      </c>
      <c r="H12916" s="0" t="n">
        <v>1082700</v>
      </c>
      <c r="I12916" s="0" t="n">
        <v>909074</v>
      </c>
      <c r="J12916" s="0" t="n">
        <v>-28396</v>
      </c>
    </row>
    <row r="12917" customFormat="false" ht="15" hidden="false" customHeight="false" outlineLevel="0" collapsed="false">
      <c r="A12917" s="0" t="n">
        <v>202506</v>
      </c>
      <c r="B12917" s="0" t="n">
        <v>202507</v>
      </c>
      <c r="C12917" s="37" t="s">
        <v>101</v>
      </c>
      <c r="D12917" s="37" t="s">
        <v>141</v>
      </c>
      <c r="E12917" s="0" t="n">
        <v>2</v>
      </c>
      <c r="F12917" s="38" t="s">
        <v>71</v>
      </c>
      <c r="G12917" s="37" t="s">
        <v>662</v>
      </c>
      <c r="H12917" s="0" t="n">
        <v>755010</v>
      </c>
      <c r="I12917" s="0" t="n">
        <v>445258</v>
      </c>
      <c r="J12917" s="0" t="n">
        <v>-21723</v>
      </c>
    </row>
    <row r="12918" customFormat="false" ht="15" hidden="false" customHeight="false" outlineLevel="0" collapsed="false">
      <c r="A12918" s="0" t="n">
        <v>202506</v>
      </c>
      <c r="B12918" s="0" t="n">
        <v>202507</v>
      </c>
      <c r="C12918" s="37" t="s">
        <v>98</v>
      </c>
      <c r="D12918" s="37" t="s">
        <v>110</v>
      </c>
      <c r="E12918" s="0" t="n">
        <v>2</v>
      </c>
      <c r="F12918" s="38" t="s">
        <v>71</v>
      </c>
      <c r="G12918" s="37" t="s">
        <v>663</v>
      </c>
      <c r="H12918" s="0" t="n">
        <v>352692</v>
      </c>
      <c r="I12918" s="0" t="n">
        <v>165602</v>
      </c>
      <c r="J12918" s="0" t="n">
        <v>10495</v>
      </c>
    </row>
    <row r="12919" customFormat="false" ht="15" hidden="false" customHeight="false" outlineLevel="0" collapsed="false">
      <c r="A12919" s="0" t="n">
        <v>202506</v>
      </c>
      <c r="B12919" s="0" t="n">
        <v>202507</v>
      </c>
      <c r="C12919" s="37" t="s">
        <v>158</v>
      </c>
      <c r="D12919" s="37" t="s">
        <v>332</v>
      </c>
      <c r="E12919" s="0" t="n">
        <v>2</v>
      </c>
      <c r="F12919" s="38" t="s">
        <v>71</v>
      </c>
      <c r="G12919" s="37" t="s">
        <v>664</v>
      </c>
      <c r="H12919" s="0" t="n">
        <v>15132</v>
      </c>
      <c r="I12919" s="0" t="n">
        <v>6205</v>
      </c>
      <c r="J12919" s="0" t="n">
        <v>-365</v>
      </c>
    </row>
    <row r="12920" customFormat="false" ht="15" hidden="false" customHeight="false" outlineLevel="0" collapsed="false">
      <c r="A12920" s="0" t="n">
        <v>202506</v>
      </c>
      <c r="B12920" s="0" t="n">
        <v>202507</v>
      </c>
      <c r="C12920" s="37" t="s">
        <v>178</v>
      </c>
      <c r="D12920" s="37" t="s">
        <v>134</v>
      </c>
      <c r="E12920" s="0" t="n">
        <v>2</v>
      </c>
      <c r="F12920" s="38" t="s">
        <v>71</v>
      </c>
      <c r="G12920" s="37" t="s">
        <v>665</v>
      </c>
      <c r="H12920" s="0" t="n">
        <v>135534</v>
      </c>
      <c r="I12920" s="0" t="n">
        <v>42742</v>
      </c>
      <c r="J12920" s="0" t="n">
        <v>10463</v>
      </c>
    </row>
    <row r="12921" customFormat="false" ht="15" hidden="false" customHeight="false" outlineLevel="0" collapsed="false">
      <c r="A12921" s="0" t="n">
        <v>202506</v>
      </c>
      <c r="B12921" s="0" t="n">
        <v>202507</v>
      </c>
      <c r="C12921" s="37" t="s">
        <v>136</v>
      </c>
      <c r="D12921" s="37" t="s">
        <v>511</v>
      </c>
      <c r="E12921" s="0" t="n">
        <v>2</v>
      </c>
      <c r="F12921" s="38" t="s">
        <v>71</v>
      </c>
      <c r="G12921" s="37" t="s">
        <v>666</v>
      </c>
      <c r="H12921" s="0" t="n">
        <v>2351253</v>
      </c>
      <c r="I12921" s="0" t="n">
        <v>757270</v>
      </c>
      <c r="J12921" s="0" t="n">
        <v>67923</v>
      </c>
    </row>
    <row r="12922" customFormat="false" ht="15" hidden="false" customHeight="false" outlineLevel="0" collapsed="false">
      <c r="A12922" s="0" t="n">
        <v>202506</v>
      </c>
      <c r="B12922" s="0" t="n">
        <v>202507</v>
      </c>
      <c r="C12922" s="37" t="s">
        <v>149</v>
      </c>
      <c r="D12922" s="37" t="s">
        <v>298</v>
      </c>
      <c r="E12922" s="0" t="n">
        <v>2</v>
      </c>
      <c r="F12922" s="38" t="s">
        <v>71</v>
      </c>
      <c r="G12922" s="37" t="s">
        <v>667</v>
      </c>
      <c r="H12922" s="0" t="n">
        <v>296454</v>
      </c>
      <c r="I12922" s="0" t="n">
        <v>249304</v>
      </c>
      <c r="J12922" s="0" t="n">
        <v>72117</v>
      </c>
    </row>
    <row r="12923" customFormat="false" ht="15" hidden="false" customHeight="false" outlineLevel="0" collapsed="false">
      <c r="A12923" s="0" t="n">
        <v>202506</v>
      </c>
      <c r="B12923" s="0" t="n">
        <v>202507</v>
      </c>
      <c r="C12923" s="37" t="s">
        <v>115</v>
      </c>
      <c r="D12923" s="37" t="s">
        <v>288</v>
      </c>
      <c r="E12923" s="0" t="n">
        <v>2</v>
      </c>
      <c r="F12923" s="38" t="s">
        <v>71</v>
      </c>
      <c r="G12923" s="37" t="s">
        <v>668</v>
      </c>
      <c r="H12923" s="0" t="n">
        <v>898325</v>
      </c>
      <c r="I12923" s="0" t="n">
        <v>439615</v>
      </c>
      <c r="J12923" s="0" t="n">
        <v>16019</v>
      </c>
    </row>
    <row r="12924" customFormat="false" ht="15" hidden="false" customHeight="false" outlineLevel="0" collapsed="false">
      <c r="A12924" s="0" t="n">
        <v>202506</v>
      </c>
      <c r="B12924" s="0" t="n">
        <v>202507</v>
      </c>
      <c r="C12924" s="37" t="s">
        <v>112</v>
      </c>
      <c r="D12924" s="37" t="s">
        <v>280</v>
      </c>
      <c r="E12924" s="0" t="n">
        <v>2</v>
      </c>
      <c r="F12924" s="38" t="s">
        <v>71</v>
      </c>
      <c r="G12924" s="37" t="s">
        <v>669</v>
      </c>
      <c r="H12924" s="0" t="n">
        <v>131366</v>
      </c>
      <c r="I12924" s="0" t="n">
        <v>40155</v>
      </c>
      <c r="J12924" s="0" t="n">
        <v>841</v>
      </c>
    </row>
    <row r="12925" customFormat="false" ht="15" hidden="false" customHeight="false" outlineLevel="0" collapsed="false">
      <c r="A12925" s="0" t="n">
        <v>202506</v>
      </c>
      <c r="B12925" s="0" t="n">
        <v>202507</v>
      </c>
      <c r="C12925" s="37" t="s">
        <v>101</v>
      </c>
      <c r="D12925" s="37" t="s">
        <v>401</v>
      </c>
      <c r="E12925" s="0" t="n">
        <v>2</v>
      </c>
      <c r="F12925" s="38" t="s">
        <v>71</v>
      </c>
      <c r="G12925" s="37" t="s">
        <v>670</v>
      </c>
      <c r="H12925" s="0" t="n">
        <v>3993985</v>
      </c>
      <c r="I12925" s="0" t="n">
        <v>754426</v>
      </c>
      <c r="J12925" s="0" t="n">
        <v>104931</v>
      </c>
    </row>
    <row r="12926" customFormat="false" ht="15" hidden="false" customHeight="false" outlineLevel="0" collapsed="false">
      <c r="A12926" s="0" t="n">
        <v>202506</v>
      </c>
      <c r="B12926" s="0" t="n">
        <v>202507</v>
      </c>
      <c r="C12926" s="37" t="s">
        <v>149</v>
      </c>
      <c r="D12926" s="37" t="s">
        <v>258</v>
      </c>
      <c r="E12926" s="0" t="n">
        <v>2</v>
      </c>
      <c r="F12926" s="38" t="s">
        <v>71</v>
      </c>
      <c r="G12926" s="37" t="s">
        <v>671</v>
      </c>
      <c r="H12926" s="0" t="n">
        <v>415449</v>
      </c>
      <c r="I12926" s="0" t="n">
        <v>204706</v>
      </c>
      <c r="J12926" s="0" t="n">
        <v>11069</v>
      </c>
    </row>
    <row r="12927" customFormat="false" ht="15" hidden="false" customHeight="false" outlineLevel="0" collapsed="false">
      <c r="A12927" s="0" t="n">
        <v>202506</v>
      </c>
      <c r="B12927" s="0" t="n">
        <v>202507</v>
      </c>
      <c r="C12927" s="37" t="s">
        <v>106</v>
      </c>
      <c r="D12927" s="37" t="s">
        <v>389</v>
      </c>
      <c r="E12927" s="0" t="n">
        <v>2</v>
      </c>
      <c r="F12927" s="38" t="s">
        <v>71</v>
      </c>
      <c r="G12927" s="37" t="s">
        <v>672</v>
      </c>
      <c r="H12927" s="0" t="n">
        <v>757378</v>
      </c>
      <c r="I12927" s="0" t="n">
        <v>829281</v>
      </c>
      <c r="J12927" s="0" t="n">
        <v>147039</v>
      </c>
    </row>
    <row r="12928" customFormat="false" ht="15" hidden="false" customHeight="false" outlineLevel="0" collapsed="false">
      <c r="A12928" s="0" t="n">
        <v>202506</v>
      </c>
      <c r="B12928" s="0" t="n">
        <v>202507</v>
      </c>
      <c r="C12928" s="37" t="s">
        <v>115</v>
      </c>
      <c r="D12928" s="37" t="s">
        <v>673</v>
      </c>
      <c r="E12928" s="0" t="n">
        <v>2</v>
      </c>
      <c r="F12928" s="38" t="s">
        <v>71</v>
      </c>
      <c r="G12928" s="37" t="s">
        <v>674</v>
      </c>
      <c r="H12928" s="0" t="n">
        <v>8257862</v>
      </c>
      <c r="I12928" s="0" t="n">
        <v>3138722</v>
      </c>
      <c r="J12928" s="0" t="n">
        <v>702514</v>
      </c>
    </row>
    <row r="12929" customFormat="false" ht="15" hidden="false" customHeight="false" outlineLevel="0" collapsed="false">
      <c r="A12929" s="0" t="n">
        <v>202506</v>
      </c>
      <c r="B12929" s="0" t="n">
        <v>202507</v>
      </c>
      <c r="C12929" s="37" t="s">
        <v>152</v>
      </c>
      <c r="D12929" s="37" t="s">
        <v>425</v>
      </c>
      <c r="E12929" s="0" t="n">
        <v>2</v>
      </c>
      <c r="F12929" s="38" t="s">
        <v>71</v>
      </c>
      <c r="G12929" s="37" t="s">
        <v>675</v>
      </c>
      <c r="H12929" s="0" t="n">
        <v>2354664</v>
      </c>
      <c r="I12929" s="0" t="n">
        <v>1279166</v>
      </c>
      <c r="J12929" s="0" t="n">
        <v>242933</v>
      </c>
    </row>
    <row r="12930" customFormat="false" ht="15" hidden="false" customHeight="false" outlineLevel="0" collapsed="false">
      <c r="A12930" s="0" t="n">
        <v>202506</v>
      </c>
      <c r="B12930" s="0" t="n">
        <v>202507</v>
      </c>
      <c r="C12930" s="37" t="s">
        <v>158</v>
      </c>
      <c r="D12930" s="37" t="s">
        <v>282</v>
      </c>
      <c r="E12930" s="0" t="n">
        <v>2</v>
      </c>
      <c r="F12930" s="38" t="s">
        <v>71</v>
      </c>
      <c r="G12930" s="37" t="s">
        <v>676</v>
      </c>
      <c r="H12930" s="0" t="n">
        <v>362547</v>
      </c>
      <c r="I12930" s="0" t="n">
        <v>227796</v>
      </c>
      <c r="J12930" s="0" t="n">
        <v>49305</v>
      </c>
    </row>
    <row r="12931" customFormat="false" ht="15" hidden="false" customHeight="false" outlineLevel="0" collapsed="false">
      <c r="A12931" s="0" t="n">
        <v>202506</v>
      </c>
      <c r="B12931" s="0" t="n">
        <v>202507</v>
      </c>
      <c r="C12931" s="37" t="s">
        <v>136</v>
      </c>
      <c r="D12931" s="37" t="s">
        <v>420</v>
      </c>
      <c r="E12931" s="0" t="n">
        <v>2</v>
      </c>
      <c r="F12931" s="38" t="s">
        <v>71</v>
      </c>
      <c r="G12931" s="37" t="s">
        <v>677</v>
      </c>
      <c r="H12931" s="0" t="n">
        <v>266874</v>
      </c>
      <c r="I12931" s="0" t="n">
        <v>105815</v>
      </c>
      <c r="J12931" s="0" t="n">
        <v>17116</v>
      </c>
    </row>
    <row r="12932" customFormat="false" ht="15" hidden="false" customHeight="false" outlineLevel="0" collapsed="false">
      <c r="A12932" s="0" t="n">
        <v>202506</v>
      </c>
      <c r="B12932" s="0" t="n">
        <v>202507</v>
      </c>
      <c r="C12932" s="37" t="s">
        <v>109</v>
      </c>
      <c r="D12932" s="37" t="s">
        <v>493</v>
      </c>
      <c r="E12932" s="0" t="n">
        <v>2</v>
      </c>
      <c r="F12932" s="38" t="s">
        <v>71</v>
      </c>
      <c r="G12932" s="37" t="s">
        <v>678</v>
      </c>
      <c r="H12932" s="0" t="n">
        <v>493535</v>
      </c>
      <c r="I12932" s="0" t="n">
        <v>270278</v>
      </c>
      <c r="J12932" s="0" t="n">
        <v>6783</v>
      </c>
    </row>
    <row r="12933" customFormat="false" ht="15" hidden="false" customHeight="false" outlineLevel="0" collapsed="false">
      <c r="A12933" s="0" t="n">
        <v>202506</v>
      </c>
      <c r="B12933" s="0" t="n">
        <v>202507</v>
      </c>
      <c r="C12933" s="37" t="s">
        <v>109</v>
      </c>
      <c r="D12933" s="37" t="s">
        <v>320</v>
      </c>
      <c r="E12933" s="0" t="n">
        <v>2</v>
      </c>
      <c r="F12933" s="38" t="s">
        <v>71</v>
      </c>
      <c r="G12933" s="37" t="s">
        <v>679</v>
      </c>
      <c r="H12933" s="0" t="n">
        <v>1255410</v>
      </c>
      <c r="I12933" s="0" t="n">
        <v>1199009</v>
      </c>
      <c r="J12933" s="0" t="n">
        <v>232593</v>
      </c>
    </row>
    <row r="12934" customFormat="false" ht="15" hidden="false" customHeight="false" outlineLevel="0" collapsed="false">
      <c r="A12934" s="0" t="n">
        <v>202506</v>
      </c>
      <c r="B12934" s="0" t="n">
        <v>202507</v>
      </c>
      <c r="C12934" s="37" t="s">
        <v>178</v>
      </c>
      <c r="D12934" s="37" t="s">
        <v>380</v>
      </c>
      <c r="E12934" s="0" t="n">
        <v>2</v>
      </c>
      <c r="F12934" s="38" t="s">
        <v>71</v>
      </c>
      <c r="G12934" s="37" t="s">
        <v>680</v>
      </c>
      <c r="H12934" s="0" t="n">
        <v>711596</v>
      </c>
      <c r="I12934" s="0" t="n">
        <v>845375</v>
      </c>
      <c r="J12934" s="0" t="n">
        <v>126603</v>
      </c>
    </row>
    <row r="12935" customFormat="false" ht="15" hidden="false" customHeight="false" outlineLevel="0" collapsed="false">
      <c r="A12935" s="0" t="n">
        <v>202506</v>
      </c>
      <c r="B12935" s="0" t="n">
        <v>202507</v>
      </c>
      <c r="C12935" s="37" t="s">
        <v>101</v>
      </c>
      <c r="D12935" s="37" t="s">
        <v>571</v>
      </c>
      <c r="E12935" s="0" t="n">
        <v>2</v>
      </c>
      <c r="F12935" s="38" t="s">
        <v>71</v>
      </c>
      <c r="G12935" s="37" t="s">
        <v>681</v>
      </c>
      <c r="H12935" s="0" t="n">
        <v>366466</v>
      </c>
      <c r="I12935" s="0" t="n">
        <v>181528</v>
      </c>
      <c r="J12935" s="0" t="n">
        <v>3309</v>
      </c>
    </row>
    <row r="12936" customFormat="false" ht="15" hidden="false" customHeight="false" outlineLevel="0" collapsed="false">
      <c r="A12936" s="0" t="n">
        <v>202506</v>
      </c>
      <c r="B12936" s="0" t="n">
        <v>202507</v>
      </c>
      <c r="C12936" s="37" t="s">
        <v>115</v>
      </c>
      <c r="D12936" s="37" t="s">
        <v>396</v>
      </c>
      <c r="E12936" s="0" t="n">
        <v>2</v>
      </c>
      <c r="F12936" s="38" t="s">
        <v>71</v>
      </c>
      <c r="G12936" s="37" t="s">
        <v>682</v>
      </c>
      <c r="H12936" s="0" t="n">
        <v>4123441</v>
      </c>
      <c r="I12936" s="0" t="n">
        <v>3790886</v>
      </c>
      <c r="J12936" s="0" t="n">
        <v>117171</v>
      </c>
    </row>
    <row r="12937" customFormat="false" ht="15" hidden="false" customHeight="false" outlineLevel="0" collapsed="false">
      <c r="A12937" s="0" t="n">
        <v>202506</v>
      </c>
      <c r="B12937" s="0" t="n">
        <v>202507</v>
      </c>
      <c r="C12937" s="37" t="s">
        <v>178</v>
      </c>
      <c r="D12937" s="37" t="s">
        <v>247</v>
      </c>
      <c r="E12937" s="0" t="n">
        <v>2</v>
      </c>
      <c r="F12937" s="38" t="s">
        <v>71</v>
      </c>
      <c r="G12937" s="37" t="s">
        <v>683</v>
      </c>
      <c r="H12937" s="0" t="n">
        <v>511643</v>
      </c>
      <c r="I12937" s="0" t="n">
        <v>115290</v>
      </c>
      <c r="J12937" s="0" t="n">
        <v>8165</v>
      </c>
    </row>
    <row r="12938" customFormat="false" ht="15" hidden="false" customHeight="false" outlineLevel="0" collapsed="false">
      <c r="A12938" s="0" t="n">
        <v>202506</v>
      </c>
      <c r="B12938" s="0" t="n">
        <v>202507</v>
      </c>
      <c r="C12938" s="37" t="s">
        <v>178</v>
      </c>
      <c r="D12938" s="37" t="s">
        <v>684</v>
      </c>
      <c r="E12938" s="0" t="n">
        <v>2</v>
      </c>
      <c r="F12938" s="38" t="s">
        <v>71</v>
      </c>
      <c r="G12938" s="37" t="s">
        <v>685</v>
      </c>
      <c r="H12938" s="0" t="n">
        <v>8123061</v>
      </c>
      <c r="I12938" s="0" t="n">
        <v>6297191</v>
      </c>
      <c r="J12938" s="0" t="n">
        <v>1203695</v>
      </c>
    </row>
    <row r="12939" customFormat="false" ht="15" hidden="false" customHeight="false" outlineLevel="0" collapsed="false">
      <c r="A12939" s="0" t="n">
        <v>202506</v>
      </c>
      <c r="B12939" s="0" t="n">
        <v>202507</v>
      </c>
      <c r="C12939" s="37" t="s">
        <v>95</v>
      </c>
      <c r="D12939" s="37" t="s">
        <v>513</v>
      </c>
      <c r="E12939" s="0" t="n">
        <v>2</v>
      </c>
      <c r="F12939" s="38" t="s">
        <v>71</v>
      </c>
      <c r="G12939" s="37" t="s">
        <v>686</v>
      </c>
      <c r="H12939" s="0" t="n">
        <v>816438</v>
      </c>
      <c r="I12939" s="0" t="n">
        <v>306241</v>
      </c>
      <c r="J12939" s="0" t="n">
        <v>28080</v>
      </c>
    </row>
    <row r="12940" customFormat="false" ht="15" hidden="false" customHeight="false" outlineLevel="0" collapsed="false">
      <c r="A12940" s="0" t="n">
        <v>202506</v>
      </c>
      <c r="B12940" s="0" t="n">
        <v>202507</v>
      </c>
      <c r="C12940" s="37" t="s">
        <v>109</v>
      </c>
      <c r="D12940" s="37" t="s">
        <v>531</v>
      </c>
      <c r="E12940" s="0" t="n">
        <v>2</v>
      </c>
      <c r="F12940" s="38" t="s">
        <v>71</v>
      </c>
      <c r="G12940" s="37" t="s">
        <v>687</v>
      </c>
      <c r="H12940" s="0" t="n">
        <v>3474469</v>
      </c>
      <c r="I12940" s="0" t="n">
        <v>1595509</v>
      </c>
      <c r="J12940" s="0" t="n">
        <v>126739</v>
      </c>
    </row>
    <row r="12941" customFormat="false" ht="15" hidden="false" customHeight="false" outlineLevel="0" collapsed="false">
      <c r="A12941" s="0" t="n">
        <v>202506</v>
      </c>
      <c r="B12941" s="0" t="n">
        <v>202507</v>
      </c>
      <c r="C12941" s="37" t="s">
        <v>115</v>
      </c>
      <c r="D12941" s="37" t="s">
        <v>385</v>
      </c>
      <c r="E12941" s="0" t="n">
        <v>2</v>
      </c>
      <c r="F12941" s="38" t="s">
        <v>71</v>
      </c>
      <c r="G12941" s="37" t="s">
        <v>688</v>
      </c>
      <c r="H12941" s="0" t="n">
        <v>997649</v>
      </c>
      <c r="I12941" s="0" t="n">
        <v>304550</v>
      </c>
      <c r="J12941" s="0" t="n">
        <v>19517</v>
      </c>
    </row>
    <row r="12942" customFormat="false" ht="15" hidden="false" customHeight="false" outlineLevel="0" collapsed="false">
      <c r="A12942" s="0" t="n">
        <v>202506</v>
      </c>
      <c r="B12942" s="0" t="n">
        <v>202507</v>
      </c>
      <c r="C12942" s="37" t="s">
        <v>95</v>
      </c>
      <c r="D12942" s="37" t="s">
        <v>328</v>
      </c>
      <c r="E12942" s="0" t="n">
        <v>2</v>
      </c>
      <c r="F12942" s="38" t="s">
        <v>71</v>
      </c>
      <c r="G12942" s="37" t="s">
        <v>689</v>
      </c>
      <c r="H12942" s="0" t="n">
        <v>1650303</v>
      </c>
      <c r="I12942" s="0" t="n">
        <v>2766566</v>
      </c>
      <c r="J12942" s="0" t="n">
        <v>123569</v>
      </c>
    </row>
    <row r="12943" customFormat="false" ht="15" hidden="false" customHeight="false" outlineLevel="0" collapsed="false">
      <c r="A12943" s="0" t="n">
        <v>202506</v>
      </c>
      <c r="B12943" s="0" t="n">
        <v>202507</v>
      </c>
      <c r="C12943" s="37" t="s">
        <v>178</v>
      </c>
      <c r="D12943" s="37" t="s">
        <v>372</v>
      </c>
      <c r="E12943" s="0" t="n">
        <v>2</v>
      </c>
      <c r="F12943" s="38" t="s">
        <v>71</v>
      </c>
      <c r="G12943" s="37" t="s">
        <v>690</v>
      </c>
      <c r="H12943" s="0" t="n">
        <v>228316</v>
      </c>
      <c r="I12943" s="0" t="n">
        <v>103256</v>
      </c>
      <c r="J12943" s="0" t="n">
        <v>-3758</v>
      </c>
    </row>
    <row r="12944" customFormat="false" ht="15" hidden="false" customHeight="false" outlineLevel="0" collapsed="false">
      <c r="A12944" s="0" t="n">
        <v>202506</v>
      </c>
      <c r="B12944" s="0" t="n">
        <v>202507</v>
      </c>
      <c r="C12944" s="37" t="s">
        <v>197</v>
      </c>
      <c r="D12944" s="37" t="s">
        <v>502</v>
      </c>
      <c r="E12944" s="0" t="n">
        <v>2</v>
      </c>
      <c r="F12944" s="38" t="s">
        <v>71</v>
      </c>
      <c r="G12944" s="37" t="s">
        <v>691</v>
      </c>
      <c r="H12944" s="0" t="n">
        <v>223929</v>
      </c>
      <c r="I12944" s="0" t="n">
        <v>133967</v>
      </c>
      <c r="J12944" s="0" t="n">
        <v>21371</v>
      </c>
    </row>
    <row r="12945" customFormat="false" ht="15" hidden="false" customHeight="false" outlineLevel="0" collapsed="false">
      <c r="A12945" s="0" t="n">
        <v>202506</v>
      </c>
      <c r="B12945" s="0" t="n">
        <v>202507</v>
      </c>
      <c r="C12945" s="37" t="s">
        <v>124</v>
      </c>
      <c r="D12945" s="37" t="s">
        <v>393</v>
      </c>
      <c r="E12945" s="0" t="n">
        <v>2</v>
      </c>
      <c r="F12945" s="38" t="s">
        <v>71</v>
      </c>
      <c r="G12945" s="37" t="s">
        <v>692</v>
      </c>
      <c r="H12945" s="0" t="n">
        <v>872289</v>
      </c>
      <c r="I12945" s="0" t="n">
        <v>651153</v>
      </c>
      <c r="J12945" s="0" t="n">
        <v>-14157</v>
      </c>
    </row>
    <row r="12946" customFormat="false" ht="15" hidden="false" customHeight="false" outlineLevel="0" collapsed="false">
      <c r="A12946" s="0" t="n">
        <v>202506</v>
      </c>
      <c r="B12946" s="0" t="n">
        <v>202507</v>
      </c>
      <c r="C12946" s="37" t="s">
        <v>178</v>
      </c>
      <c r="D12946" s="37" t="s">
        <v>693</v>
      </c>
      <c r="E12946" s="0" t="n">
        <v>2</v>
      </c>
      <c r="F12946" s="38" t="s">
        <v>71</v>
      </c>
      <c r="G12946" s="37" t="s">
        <v>694</v>
      </c>
      <c r="H12946" s="0" t="n">
        <v>2524184</v>
      </c>
      <c r="I12946" s="0" t="n">
        <v>996621</v>
      </c>
      <c r="J12946" s="0" t="n">
        <v>86469</v>
      </c>
    </row>
    <row r="12947" customFormat="false" ht="15" hidden="false" customHeight="false" outlineLevel="0" collapsed="false">
      <c r="A12947" s="0" t="n">
        <v>202506</v>
      </c>
      <c r="B12947" s="0" t="n">
        <v>202507</v>
      </c>
      <c r="C12947" s="37" t="s">
        <v>95</v>
      </c>
      <c r="D12947" s="37" t="s">
        <v>519</v>
      </c>
      <c r="E12947" s="0" t="n">
        <v>2</v>
      </c>
      <c r="F12947" s="38" t="s">
        <v>71</v>
      </c>
      <c r="G12947" s="37" t="s">
        <v>695</v>
      </c>
      <c r="H12947" s="0" t="n">
        <v>487279</v>
      </c>
      <c r="I12947" s="0" t="n">
        <v>249643</v>
      </c>
      <c r="J12947" s="0" t="n">
        <v>9765</v>
      </c>
    </row>
    <row r="12948" customFormat="false" ht="15" hidden="false" customHeight="false" outlineLevel="0" collapsed="false">
      <c r="A12948" s="0" t="n">
        <v>202506</v>
      </c>
      <c r="B12948" s="0" t="n">
        <v>202507</v>
      </c>
      <c r="C12948" s="37" t="s">
        <v>152</v>
      </c>
      <c r="D12948" s="37" t="s">
        <v>341</v>
      </c>
      <c r="E12948" s="0" t="n">
        <v>2</v>
      </c>
      <c r="F12948" s="38" t="s">
        <v>71</v>
      </c>
      <c r="G12948" s="37" t="s">
        <v>696</v>
      </c>
      <c r="H12948" s="0" t="n">
        <v>87792</v>
      </c>
      <c r="I12948" s="0" t="n">
        <v>122011</v>
      </c>
      <c r="J12948" s="0" t="n">
        <v>19111</v>
      </c>
    </row>
    <row r="12949" customFormat="false" ht="15" hidden="false" customHeight="false" outlineLevel="0" collapsed="false">
      <c r="A12949" s="0" t="n">
        <v>202506</v>
      </c>
      <c r="B12949" s="0" t="n">
        <v>202507</v>
      </c>
      <c r="C12949" s="37" t="s">
        <v>149</v>
      </c>
      <c r="D12949" s="37" t="s">
        <v>245</v>
      </c>
      <c r="E12949" s="0" t="n">
        <v>2</v>
      </c>
      <c r="F12949" s="38" t="s">
        <v>71</v>
      </c>
      <c r="G12949" s="37" t="s">
        <v>697</v>
      </c>
      <c r="H12949" s="0" t="n">
        <v>141896</v>
      </c>
      <c r="I12949" s="0" t="n">
        <v>63168</v>
      </c>
      <c r="J12949" s="0" t="n">
        <v>2893</v>
      </c>
    </row>
    <row r="12950" customFormat="false" ht="15" hidden="false" customHeight="false" outlineLevel="0" collapsed="false">
      <c r="A12950" s="0" t="n">
        <v>202506</v>
      </c>
      <c r="B12950" s="0" t="n">
        <v>202507</v>
      </c>
      <c r="C12950" s="37" t="s">
        <v>184</v>
      </c>
      <c r="D12950" s="37" t="s">
        <v>306</v>
      </c>
      <c r="E12950" s="0" t="n">
        <v>2</v>
      </c>
      <c r="F12950" s="38" t="s">
        <v>71</v>
      </c>
      <c r="G12950" s="37" t="s">
        <v>698</v>
      </c>
      <c r="H12950" s="0" t="n">
        <v>107433</v>
      </c>
      <c r="I12950" s="0" t="n">
        <v>164553</v>
      </c>
      <c r="J12950" s="0" t="n">
        <v>-3394</v>
      </c>
    </row>
    <row r="12951" customFormat="false" ht="15" hidden="false" customHeight="false" outlineLevel="0" collapsed="false">
      <c r="A12951" s="0" t="n">
        <v>202506</v>
      </c>
      <c r="B12951" s="0" t="n">
        <v>202507</v>
      </c>
      <c r="C12951" s="37" t="s">
        <v>124</v>
      </c>
      <c r="D12951" s="37" t="s">
        <v>311</v>
      </c>
      <c r="E12951" s="0" t="n">
        <v>2</v>
      </c>
      <c r="F12951" s="38" t="s">
        <v>71</v>
      </c>
      <c r="G12951" s="37" t="s">
        <v>699</v>
      </c>
      <c r="H12951" s="0" t="n">
        <v>69493</v>
      </c>
      <c r="I12951" s="0" t="n">
        <v>48296</v>
      </c>
      <c r="J12951" s="0" t="n">
        <v>8642</v>
      </c>
    </row>
    <row r="12952" customFormat="false" ht="15" hidden="false" customHeight="false" outlineLevel="0" collapsed="false">
      <c r="A12952" s="0" t="n">
        <v>202506</v>
      </c>
      <c r="B12952" s="0" t="n">
        <v>202507</v>
      </c>
      <c r="C12952" s="37" t="s">
        <v>109</v>
      </c>
      <c r="D12952" s="37" t="s">
        <v>700</v>
      </c>
      <c r="E12952" s="0" t="n">
        <v>2</v>
      </c>
      <c r="F12952" s="38" t="s">
        <v>71</v>
      </c>
      <c r="G12952" s="37" t="s">
        <v>701</v>
      </c>
      <c r="H12952" s="0" t="n">
        <v>696990</v>
      </c>
      <c r="I12952" s="0" t="n">
        <v>241388</v>
      </c>
      <c r="J12952" s="0" t="n">
        <v>-627</v>
      </c>
    </row>
    <row r="12953" customFormat="false" ht="15" hidden="false" customHeight="false" outlineLevel="0" collapsed="false">
      <c r="A12953" s="0" t="n">
        <v>202506</v>
      </c>
      <c r="B12953" s="0" t="n">
        <v>202507</v>
      </c>
      <c r="C12953" s="37" t="s">
        <v>178</v>
      </c>
      <c r="D12953" s="37" t="s">
        <v>702</v>
      </c>
      <c r="E12953" s="0" t="n">
        <v>2</v>
      </c>
      <c r="F12953" s="38" t="s">
        <v>71</v>
      </c>
      <c r="G12953" s="37" t="s">
        <v>703</v>
      </c>
      <c r="H12953" s="0" t="n">
        <v>2132782</v>
      </c>
      <c r="I12953" s="0" t="n">
        <v>909552</v>
      </c>
      <c r="J12953" s="0" t="n">
        <v>86833</v>
      </c>
    </row>
    <row r="12954" customFormat="false" ht="15" hidden="false" customHeight="false" outlineLevel="0" collapsed="false">
      <c r="A12954" s="0" t="n">
        <v>202506</v>
      </c>
      <c r="B12954" s="0" t="n">
        <v>202507</v>
      </c>
      <c r="C12954" s="37" t="s">
        <v>115</v>
      </c>
      <c r="D12954" s="37" t="s">
        <v>569</v>
      </c>
      <c r="E12954" s="0" t="n">
        <v>2</v>
      </c>
      <c r="F12954" s="38" t="s">
        <v>71</v>
      </c>
      <c r="G12954" s="37" t="s">
        <v>704</v>
      </c>
      <c r="H12954" s="0" t="n">
        <v>663839</v>
      </c>
      <c r="I12954" s="0" t="n">
        <v>240132</v>
      </c>
      <c r="J12954" s="0" t="n">
        <v>49799</v>
      </c>
    </row>
    <row r="12955" customFormat="false" ht="15" hidden="false" customHeight="false" outlineLevel="0" collapsed="false">
      <c r="A12955" s="0" t="n">
        <v>202506</v>
      </c>
      <c r="B12955" s="0" t="n">
        <v>202507</v>
      </c>
      <c r="C12955" s="37" t="s">
        <v>136</v>
      </c>
      <c r="D12955" s="37" t="s">
        <v>210</v>
      </c>
      <c r="E12955" s="0" t="n">
        <v>2</v>
      </c>
      <c r="F12955" s="38" t="s">
        <v>71</v>
      </c>
      <c r="G12955" s="37" t="s">
        <v>705</v>
      </c>
      <c r="H12955" s="0" t="n">
        <v>44589</v>
      </c>
      <c r="I12955" s="0" t="n">
        <v>28907</v>
      </c>
      <c r="J12955" s="0" t="n">
        <v>202</v>
      </c>
    </row>
    <row r="12956" customFormat="false" ht="15" hidden="false" customHeight="false" outlineLevel="0" collapsed="false">
      <c r="A12956" s="0" t="n">
        <v>202506</v>
      </c>
      <c r="B12956" s="0" t="n">
        <v>202507</v>
      </c>
      <c r="C12956" s="37" t="s">
        <v>158</v>
      </c>
      <c r="D12956" s="37" t="s">
        <v>706</v>
      </c>
      <c r="E12956" s="0" t="n">
        <v>2</v>
      </c>
      <c r="F12956" s="38" t="s">
        <v>71</v>
      </c>
      <c r="G12956" s="37" t="s">
        <v>707</v>
      </c>
      <c r="H12956" s="0" t="n">
        <v>743955</v>
      </c>
      <c r="I12956" s="0" t="n">
        <v>994786</v>
      </c>
      <c r="J12956" s="0" t="n">
        <v>69285</v>
      </c>
    </row>
    <row r="12957" customFormat="false" ht="15" hidden="false" customHeight="false" outlineLevel="0" collapsed="false">
      <c r="A12957" s="0" t="n">
        <v>202506</v>
      </c>
      <c r="B12957" s="0" t="n">
        <v>202507</v>
      </c>
      <c r="C12957" s="37" t="s">
        <v>109</v>
      </c>
      <c r="D12957" s="37" t="s">
        <v>251</v>
      </c>
      <c r="E12957" s="0" t="n">
        <v>2</v>
      </c>
      <c r="F12957" s="38" t="s">
        <v>71</v>
      </c>
      <c r="G12957" s="37" t="s">
        <v>708</v>
      </c>
      <c r="H12957" s="0" t="n">
        <v>389922</v>
      </c>
      <c r="I12957" s="0" t="n">
        <v>109020</v>
      </c>
      <c r="J12957" s="0" t="n">
        <v>4021</v>
      </c>
    </row>
    <row r="12958" customFormat="false" ht="15" hidden="false" customHeight="false" outlineLevel="0" collapsed="false">
      <c r="A12958" s="0" t="n">
        <v>202506</v>
      </c>
      <c r="B12958" s="0" t="n">
        <v>202507</v>
      </c>
      <c r="C12958" s="37" t="s">
        <v>101</v>
      </c>
      <c r="D12958" s="37" t="s">
        <v>273</v>
      </c>
      <c r="E12958" s="0" t="n">
        <v>2</v>
      </c>
      <c r="F12958" s="38" t="s">
        <v>71</v>
      </c>
      <c r="G12958" s="37" t="s">
        <v>709</v>
      </c>
      <c r="H12958" s="0" t="n">
        <v>8113801</v>
      </c>
      <c r="I12958" s="0" t="n">
        <v>2938289</v>
      </c>
      <c r="J12958" s="0" t="n">
        <v>273687</v>
      </c>
    </row>
    <row r="12959" customFormat="false" ht="15" hidden="false" customHeight="false" outlineLevel="0" collapsed="false">
      <c r="A12959" s="0" t="n">
        <v>202506</v>
      </c>
      <c r="B12959" s="0" t="n">
        <v>202507</v>
      </c>
      <c r="C12959" s="37" t="s">
        <v>115</v>
      </c>
      <c r="D12959" s="37" t="s">
        <v>700</v>
      </c>
      <c r="E12959" s="0" t="n">
        <v>2</v>
      </c>
      <c r="F12959" s="38" t="s">
        <v>71</v>
      </c>
      <c r="G12959" s="37" t="s">
        <v>710</v>
      </c>
      <c r="H12959" s="0" t="n">
        <v>116650</v>
      </c>
      <c r="I12959" s="0" t="n">
        <v>44126</v>
      </c>
      <c r="J12959" s="0" t="n">
        <v>3228</v>
      </c>
    </row>
    <row r="12960" customFormat="false" ht="15" hidden="false" customHeight="false" outlineLevel="0" collapsed="false">
      <c r="A12960" s="0" t="n">
        <v>202506</v>
      </c>
      <c r="B12960" s="0" t="n">
        <v>202507</v>
      </c>
      <c r="C12960" s="37" t="s">
        <v>106</v>
      </c>
      <c r="D12960" s="37" t="s">
        <v>181</v>
      </c>
      <c r="E12960" s="0" t="n">
        <v>2</v>
      </c>
      <c r="F12960" s="38" t="s">
        <v>71</v>
      </c>
      <c r="G12960" s="37" t="s">
        <v>711</v>
      </c>
      <c r="H12960" s="0" t="n">
        <v>212533</v>
      </c>
      <c r="I12960" s="0" t="n">
        <v>61824</v>
      </c>
      <c r="J12960" s="0" t="n">
        <v>10636</v>
      </c>
    </row>
    <row r="12961" customFormat="false" ht="15" hidden="false" customHeight="false" outlineLevel="0" collapsed="false">
      <c r="A12961" s="0" t="n">
        <v>202506</v>
      </c>
      <c r="B12961" s="0" t="n">
        <v>202507</v>
      </c>
      <c r="C12961" s="37" t="s">
        <v>101</v>
      </c>
      <c r="D12961" s="37" t="s">
        <v>369</v>
      </c>
      <c r="E12961" s="0" t="n">
        <v>2</v>
      </c>
      <c r="F12961" s="38" t="s">
        <v>71</v>
      </c>
      <c r="G12961" s="37" t="s">
        <v>712</v>
      </c>
      <c r="H12961" s="0" t="n">
        <v>6007665</v>
      </c>
      <c r="I12961" s="0" t="n">
        <v>2872082</v>
      </c>
      <c r="J12961" s="0" t="n">
        <v>51491</v>
      </c>
    </row>
    <row r="12962" customFormat="false" ht="15" hidden="false" customHeight="false" outlineLevel="0" collapsed="false">
      <c r="A12962" s="0" t="n">
        <v>202506</v>
      </c>
      <c r="B12962" s="0" t="n">
        <v>202507</v>
      </c>
      <c r="C12962" s="37" t="s">
        <v>184</v>
      </c>
      <c r="D12962" s="37" t="s">
        <v>249</v>
      </c>
      <c r="E12962" s="0" t="n">
        <v>2</v>
      </c>
      <c r="F12962" s="38" t="s">
        <v>71</v>
      </c>
      <c r="G12962" s="37" t="s">
        <v>713</v>
      </c>
      <c r="H12962" s="0" t="n">
        <v>1449401</v>
      </c>
      <c r="I12962" s="0" t="n">
        <v>1082755</v>
      </c>
      <c r="J12962" s="0" t="n">
        <v>224583</v>
      </c>
    </row>
    <row r="12963" customFormat="false" ht="15" hidden="false" customHeight="false" outlineLevel="0" collapsed="false">
      <c r="A12963" s="0" t="n">
        <v>202506</v>
      </c>
      <c r="B12963" s="0" t="n">
        <v>202507</v>
      </c>
      <c r="C12963" s="37" t="s">
        <v>109</v>
      </c>
      <c r="D12963" s="37" t="s">
        <v>714</v>
      </c>
      <c r="E12963" s="0" t="n">
        <v>2</v>
      </c>
      <c r="F12963" s="38" t="s">
        <v>71</v>
      </c>
      <c r="G12963" s="37" t="s">
        <v>715</v>
      </c>
      <c r="H12963" s="0" t="n">
        <v>1280961</v>
      </c>
      <c r="I12963" s="0" t="n">
        <v>681822</v>
      </c>
      <c r="J12963" s="0" t="n">
        <v>163955</v>
      </c>
    </row>
    <row r="12964" customFormat="false" ht="15" hidden="false" customHeight="false" outlineLevel="0" collapsed="false">
      <c r="A12964" s="0" t="n">
        <v>202506</v>
      </c>
      <c r="B12964" s="0" t="n">
        <v>202507</v>
      </c>
      <c r="C12964" s="37" t="s">
        <v>106</v>
      </c>
      <c r="D12964" s="37" t="s">
        <v>249</v>
      </c>
      <c r="E12964" s="0" t="n">
        <v>2</v>
      </c>
      <c r="F12964" s="38" t="s">
        <v>71</v>
      </c>
      <c r="G12964" s="37" t="s">
        <v>716</v>
      </c>
      <c r="H12964" s="0" t="n">
        <v>946713</v>
      </c>
      <c r="I12964" s="0" t="n">
        <v>582912</v>
      </c>
      <c r="J12964" s="0" t="n">
        <v>61587</v>
      </c>
    </row>
    <row r="12965" customFormat="false" ht="15" hidden="false" customHeight="false" outlineLevel="0" collapsed="false">
      <c r="A12965" s="0" t="n">
        <v>202506</v>
      </c>
      <c r="B12965" s="0" t="n">
        <v>202507</v>
      </c>
      <c r="C12965" s="37" t="s">
        <v>197</v>
      </c>
      <c r="D12965" s="37" t="s">
        <v>511</v>
      </c>
      <c r="E12965" s="0" t="n">
        <v>2</v>
      </c>
      <c r="F12965" s="38" t="s">
        <v>71</v>
      </c>
      <c r="G12965" s="37" t="s">
        <v>717</v>
      </c>
      <c r="H12965" s="0" t="n">
        <v>884083</v>
      </c>
      <c r="I12965" s="0" t="n">
        <v>242088</v>
      </c>
      <c r="J12965" s="0" t="n">
        <v>239</v>
      </c>
    </row>
    <row r="12966" customFormat="false" ht="15" hidden="false" customHeight="false" outlineLevel="0" collapsed="false">
      <c r="A12966" s="0" t="n">
        <v>202506</v>
      </c>
      <c r="B12966" s="0" t="n">
        <v>202507</v>
      </c>
      <c r="C12966" s="37" t="s">
        <v>149</v>
      </c>
      <c r="D12966" s="37" t="s">
        <v>150</v>
      </c>
      <c r="E12966" s="0" t="n">
        <v>2</v>
      </c>
      <c r="F12966" s="38" t="s">
        <v>71</v>
      </c>
      <c r="G12966" s="37" t="s">
        <v>718</v>
      </c>
      <c r="H12966" s="0" t="n">
        <v>1678906</v>
      </c>
      <c r="I12966" s="0" t="n">
        <v>1083138</v>
      </c>
      <c r="J12966" s="0" t="n">
        <v>82198</v>
      </c>
    </row>
    <row r="12967" customFormat="false" ht="15" hidden="false" customHeight="false" outlineLevel="0" collapsed="false">
      <c r="A12967" s="0" t="n">
        <v>202506</v>
      </c>
      <c r="B12967" s="0" t="n">
        <v>202507</v>
      </c>
      <c r="C12967" s="37" t="s">
        <v>98</v>
      </c>
      <c r="D12967" s="37" t="s">
        <v>719</v>
      </c>
      <c r="E12967" s="0" t="n">
        <v>2</v>
      </c>
      <c r="F12967" s="38" t="s">
        <v>71</v>
      </c>
      <c r="G12967" s="37" t="s">
        <v>720</v>
      </c>
      <c r="H12967" s="0" t="n">
        <v>175824</v>
      </c>
      <c r="I12967" s="0" t="n">
        <v>260937</v>
      </c>
      <c r="J12967" s="0" t="n">
        <v>17616</v>
      </c>
    </row>
    <row r="12968" customFormat="false" ht="15" hidden="false" customHeight="false" outlineLevel="0" collapsed="false">
      <c r="A12968" s="0" t="n">
        <v>202506</v>
      </c>
      <c r="B12968" s="0" t="n">
        <v>202507</v>
      </c>
      <c r="C12968" s="37" t="s">
        <v>149</v>
      </c>
      <c r="D12968" s="37" t="s">
        <v>292</v>
      </c>
      <c r="E12968" s="0" t="n">
        <v>2</v>
      </c>
      <c r="F12968" s="38" t="s">
        <v>71</v>
      </c>
      <c r="G12968" s="37" t="s">
        <v>721</v>
      </c>
      <c r="H12968" s="0" t="n">
        <v>1680318</v>
      </c>
      <c r="I12968" s="0" t="n">
        <v>1236508</v>
      </c>
      <c r="J12968" s="0" t="n">
        <v>318075</v>
      </c>
    </row>
    <row r="12969" customFormat="false" ht="15" hidden="false" customHeight="false" outlineLevel="0" collapsed="false">
      <c r="A12969" s="0" t="n">
        <v>202506</v>
      </c>
      <c r="B12969" s="0" t="n">
        <v>202507</v>
      </c>
      <c r="C12969" s="37" t="s">
        <v>178</v>
      </c>
      <c r="D12969" s="37" t="s">
        <v>167</v>
      </c>
      <c r="E12969" s="0" t="n">
        <v>2</v>
      </c>
      <c r="F12969" s="38" t="s">
        <v>71</v>
      </c>
      <c r="G12969" s="37" t="s">
        <v>722</v>
      </c>
      <c r="H12969" s="0" t="n">
        <v>100176</v>
      </c>
      <c r="I12969" s="0" t="n">
        <v>90648</v>
      </c>
      <c r="J12969" s="0" t="n">
        <v>6317</v>
      </c>
    </row>
    <row r="12970" customFormat="false" ht="15" hidden="false" customHeight="false" outlineLevel="0" collapsed="false">
      <c r="A12970" s="0" t="n">
        <v>202506</v>
      </c>
      <c r="B12970" s="0" t="n">
        <v>202507</v>
      </c>
      <c r="C12970" s="37" t="s">
        <v>106</v>
      </c>
      <c r="D12970" s="37" t="s">
        <v>723</v>
      </c>
      <c r="E12970" s="0" t="n">
        <v>2</v>
      </c>
      <c r="F12970" s="38" t="s">
        <v>71</v>
      </c>
      <c r="G12970" s="37" t="s">
        <v>724</v>
      </c>
      <c r="H12970" s="0" t="n">
        <v>1050102</v>
      </c>
      <c r="I12970" s="0" t="n">
        <v>751238</v>
      </c>
      <c r="J12970" s="0" t="n">
        <v>163980</v>
      </c>
    </row>
    <row r="12971" customFormat="false" ht="15" hidden="false" customHeight="false" outlineLevel="0" collapsed="false">
      <c r="A12971" s="0" t="n">
        <v>202506</v>
      </c>
      <c r="B12971" s="0" t="n">
        <v>202507</v>
      </c>
      <c r="C12971" s="37" t="s">
        <v>158</v>
      </c>
      <c r="D12971" s="37" t="s">
        <v>618</v>
      </c>
      <c r="E12971" s="0" t="n">
        <v>2</v>
      </c>
      <c r="F12971" s="38" t="s">
        <v>71</v>
      </c>
      <c r="G12971" s="37" t="s">
        <v>725</v>
      </c>
      <c r="H12971" s="0" t="n">
        <v>759989</v>
      </c>
      <c r="I12971" s="0" t="n">
        <v>261486</v>
      </c>
      <c r="J12971" s="0" t="n">
        <v>23833</v>
      </c>
    </row>
    <row r="12972" customFormat="false" ht="15" hidden="false" customHeight="false" outlineLevel="0" collapsed="false">
      <c r="A12972" s="0" t="n">
        <v>202506</v>
      </c>
      <c r="B12972" s="0" t="n">
        <v>202507</v>
      </c>
      <c r="C12972" s="37" t="s">
        <v>178</v>
      </c>
      <c r="D12972" s="37" t="s">
        <v>391</v>
      </c>
      <c r="E12972" s="0" t="n">
        <v>2</v>
      </c>
      <c r="F12972" s="38" t="s">
        <v>71</v>
      </c>
      <c r="G12972" s="37" t="s">
        <v>726</v>
      </c>
      <c r="H12972" s="0" t="n">
        <v>232810</v>
      </c>
      <c r="I12972" s="0" t="n">
        <v>79997</v>
      </c>
      <c r="J12972" s="0" t="n">
        <v>6766</v>
      </c>
    </row>
    <row r="12973" customFormat="false" ht="15" hidden="false" customHeight="false" outlineLevel="0" collapsed="false">
      <c r="A12973" s="0" t="n">
        <v>202506</v>
      </c>
      <c r="B12973" s="0" t="n">
        <v>202507</v>
      </c>
      <c r="C12973" s="37" t="s">
        <v>184</v>
      </c>
      <c r="D12973" s="37" t="s">
        <v>200</v>
      </c>
      <c r="E12973" s="0" t="n">
        <v>2</v>
      </c>
      <c r="F12973" s="38" t="s">
        <v>71</v>
      </c>
      <c r="G12973" s="37" t="s">
        <v>727</v>
      </c>
      <c r="H12973" s="0" t="n">
        <v>621664</v>
      </c>
      <c r="I12973" s="0" t="n">
        <v>182283</v>
      </c>
      <c r="J12973" s="0" t="n">
        <v>8123</v>
      </c>
    </row>
    <row r="12974" customFormat="false" ht="15" hidden="false" customHeight="false" outlineLevel="0" collapsed="false">
      <c r="A12974" s="0" t="n">
        <v>202506</v>
      </c>
      <c r="B12974" s="0" t="n">
        <v>202507</v>
      </c>
      <c r="C12974" s="37" t="s">
        <v>95</v>
      </c>
      <c r="D12974" s="37" t="s">
        <v>684</v>
      </c>
      <c r="E12974" s="0" t="n">
        <v>2</v>
      </c>
      <c r="F12974" s="38" t="s">
        <v>71</v>
      </c>
      <c r="G12974" s="37" t="s">
        <v>728</v>
      </c>
      <c r="H12974" s="0" t="n">
        <v>230587</v>
      </c>
      <c r="I12974" s="0" t="n">
        <v>112792</v>
      </c>
      <c r="J12974" s="0" t="n">
        <v>6078</v>
      </c>
    </row>
    <row r="12975" customFormat="false" ht="15" hidden="false" customHeight="false" outlineLevel="0" collapsed="false">
      <c r="A12975" s="0" t="n">
        <v>202506</v>
      </c>
      <c r="B12975" s="0" t="n">
        <v>202507</v>
      </c>
      <c r="C12975" s="37" t="s">
        <v>178</v>
      </c>
      <c r="D12975" s="37" t="s">
        <v>509</v>
      </c>
      <c r="E12975" s="0" t="n">
        <v>2</v>
      </c>
      <c r="F12975" s="38" t="s">
        <v>71</v>
      </c>
      <c r="G12975" s="37" t="s">
        <v>729</v>
      </c>
      <c r="H12975" s="0" t="n">
        <v>178487</v>
      </c>
      <c r="I12975" s="0" t="n">
        <v>62473</v>
      </c>
      <c r="J12975" s="0" t="n">
        <v>10556</v>
      </c>
    </row>
    <row r="12976" customFormat="false" ht="15" hidden="false" customHeight="false" outlineLevel="0" collapsed="false">
      <c r="A12976" s="0" t="n">
        <v>202506</v>
      </c>
      <c r="B12976" s="0" t="n">
        <v>202507</v>
      </c>
      <c r="C12976" s="37" t="s">
        <v>136</v>
      </c>
      <c r="D12976" s="37" t="s">
        <v>700</v>
      </c>
      <c r="E12976" s="0" t="n">
        <v>2</v>
      </c>
      <c r="F12976" s="38" t="s">
        <v>71</v>
      </c>
      <c r="G12976" s="37" t="s">
        <v>730</v>
      </c>
      <c r="H12976" s="0" t="n">
        <v>515067</v>
      </c>
      <c r="I12976" s="0" t="n">
        <v>587258</v>
      </c>
      <c r="J12976" s="0" t="n">
        <v>4075</v>
      </c>
    </row>
    <row r="12977" customFormat="false" ht="15" hidden="false" customHeight="false" outlineLevel="0" collapsed="false">
      <c r="A12977" s="0" t="n">
        <v>202506</v>
      </c>
      <c r="B12977" s="0" t="n">
        <v>202507</v>
      </c>
      <c r="C12977" s="37" t="s">
        <v>184</v>
      </c>
      <c r="D12977" s="37" t="s">
        <v>311</v>
      </c>
      <c r="E12977" s="0" t="n">
        <v>2</v>
      </c>
      <c r="F12977" s="38" t="s">
        <v>71</v>
      </c>
      <c r="G12977" s="37" t="s">
        <v>731</v>
      </c>
      <c r="H12977" s="0" t="n">
        <v>142891</v>
      </c>
      <c r="I12977" s="0" t="n">
        <v>73022</v>
      </c>
      <c r="J12977" s="0" t="n">
        <v>12850</v>
      </c>
    </row>
    <row r="12978" customFormat="false" ht="15" hidden="false" customHeight="false" outlineLevel="0" collapsed="false">
      <c r="A12978" s="0" t="n">
        <v>202506</v>
      </c>
      <c r="B12978" s="0" t="n">
        <v>202507</v>
      </c>
      <c r="C12978" s="37" t="s">
        <v>101</v>
      </c>
      <c r="D12978" s="37" t="s">
        <v>253</v>
      </c>
      <c r="E12978" s="0" t="n">
        <v>2</v>
      </c>
      <c r="F12978" s="38" t="s">
        <v>71</v>
      </c>
      <c r="G12978" s="37" t="s">
        <v>732</v>
      </c>
      <c r="H12978" s="0" t="n">
        <v>937311</v>
      </c>
      <c r="I12978" s="0" t="n">
        <v>532193</v>
      </c>
      <c r="J12978" s="0" t="n">
        <v>119258</v>
      </c>
    </row>
    <row r="12979" customFormat="false" ht="15" hidden="false" customHeight="false" outlineLevel="0" collapsed="false">
      <c r="A12979" s="0" t="n">
        <v>202506</v>
      </c>
      <c r="B12979" s="0" t="n">
        <v>202507</v>
      </c>
      <c r="C12979" s="37" t="s">
        <v>184</v>
      </c>
      <c r="D12979" s="37" t="s">
        <v>603</v>
      </c>
      <c r="E12979" s="0" t="n">
        <v>2</v>
      </c>
      <c r="F12979" s="38" t="s">
        <v>71</v>
      </c>
      <c r="G12979" s="37" t="s">
        <v>733</v>
      </c>
      <c r="H12979" s="0" t="n">
        <v>165074</v>
      </c>
      <c r="I12979" s="0" t="n">
        <v>136997</v>
      </c>
      <c r="J12979" s="0" t="n">
        <v>2852</v>
      </c>
    </row>
    <row r="12980" customFormat="false" ht="15" hidden="false" customHeight="false" outlineLevel="0" collapsed="false">
      <c r="A12980" s="0" t="n">
        <v>202506</v>
      </c>
      <c r="B12980" s="0" t="n">
        <v>202507</v>
      </c>
      <c r="C12980" s="37" t="s">
        <v>109</v>
      </c>
      <c r="D12980" s="37" t="s">
        <v>502</v>
      </c>
      <c r="E12980" s="0" t="n">
        <v>2</v>
      </c>
      <c r="F12980" s="38" t="s">
        <v>71</v>
      </c>
      <c r="G12980" s="37" t="s">
        <v>734</v>
      </c>
      <c r="H12980" s="0" t="n">
        <v>1321814</v>
      </c>
      <c r="I12980" s="0" t="n">
        <v>312146</v>
      </c>
      <c r="J12980" s="0" t="n">
        <v>62678</v>
      </c>
    </row>
    <row r="12981" customFormat="false" ht="15" hidden="false" customHeight="false" outlineLevel="0" collapsed="false">
      <c r="A12981" s="0" t="n">
        <v>202506</v>
      </c>
      <c r="B12981" s="0" t="n">
        <v>202507</v>
      </c>
      <c r="C12981" s="37" t="s">
        <v>158</v>
      </c>
      <c r="D12981" s="37" t="s">
        <v>693</v>
      </c>
      <c r="E12981" s="0" t="n">
        <v>2</v>
      </c>
      <c r="F12981" s="38" t="s">
        <v>71</v>
      </c>
      <c r="G12981" s="37" t="s">
        <v>735</v>
      </c>
      <c r="H12981" s="0" t="n">
        <v>155598</v>
      </c>
      <c r="I12981" s="0" t="n">
        <v>50620</v>
      </c>
      <c r="J12981" s="0" t="n">
        <v>9356</v>
      </c>
    </row>
    <row r="12982" customFormat="false" ht="15" hidden="false" customHeight="false" outlineLevel="0" collapsed="false">
      <c r="A12982" s="0" t="n">
        <v>202506</v>
      </c>
      <c r="B12982" s="0" t="n">
        <v>202507</v>
      </c>
      <c r="C12982" s="37" t="s">
        <v>95</v>
      </c>
      <c r="D12982" s="37" t="s">
        <v>714</v>
      </c>
      <c r="E12982" s="0" t="n">
        <v>2</v>
      </c>
      <c r="F12982" s="38" t="s">
        <v>71</v>
      </c>
      <c r="G12982" s="37" t="s">
        <v>736</v>
      </c>
      <c r="H12982" s="0" t="n">
        <v>265506</v>
      </c>
      <c r="I12982" s="0" t="n">
        <v>108766</v>
      </c>
      <c r="J12982" s="0" t="n">
        <v>18155</v>
      </c>
    </row>
    <row r="12983" customFormat="false" ht="15" hidden="false" customHeight="false" outlineLevel="0" collapsed="false">
      <c r="A12983" s="0" t="n">
        <v>202506</v>
      </c>
      <c r="B12983" s="0" t="n">
        <v>202507</v>
      </c>
      <c r="C12983" s="37" t="s">
        <v>112</v>
      </c>
      <c r="D12983" s="37" t="s">
        <v>243</v>
      </c>
      <c r="E12983" s="0" t="n">
        <v>2</v>
      </c>
      <c r="F12983" s="38" t="s">
        <v>71</v>
      </c>
      <c r="G12983" s="37" t="s">
        <v>737</v>
      </c>
      <c r="H12983" s="0" t="n">
        <v>369111</v>
      </c>
      <c r="I12983" s="0" t="n">
        <v>236096</v>
      </c>
      <c r="J12983" s="0" t="n">
        <v>3870</v>
      </c>
    </row>
    <row r="12984" customFormat="false" ht="15" hidden="false" customHeight="false" outlineLevel="0" collapsed="false">
      <c r="A12984" s="0" t="n">
        <v>202506</v>
      </c>
      <c r="B12984" s="0" t="n">
        <v>202507</v>
      </c>
      <c r="C12984" s="37" t="s">
        <v>98</v>
      </c>
      <c r="D12984" s="37" t="s">
        <v>298</v>
      </c>
      <c r="E12984" s="0" t="n">
        <v>2</v>
      </c>
      <c r="F12984" s="38" t="s">
        <v>71</v>
      </c>
      <c r="G12984" s="37" t="s">
        <v>738</v>
      </c>
      <c r="H12984" s="0" t="n">
        <v>2577195</v>
      </c>
      <c r="I12984" s="0" t="n">
        <v>2450908</v>
      </c>
      <c r="J12984" s="0" t="n">
        <v>166807</v>
      </c>
    </row>
    <row r="12985" customFormat="false" ht="15" hidden="false" customHeight="false" outlineLevel="0" collapsed="false">
      <c r="A12985" s="0" t="n">
        <v>202506</v>
      </c>
      <c r="B12985" s="0" t="n">
        <v>202507</v>
      </c>
      <c r="C12985" s="37" t="s">
        <v>178</v>
      </c>
      <c r="D12985" s="37" t="s">
        <v>253</v>
      </c>
      <c r="E12985" s="0" t="n">
        <v>2</v>
      </c>
      <c r="F12985" s="38" t="s">
        <v>71</v>
      </c>
      <c r="G12985" s="37" t="s">
        <v>739</v>
      </c>
      <c r="H12985" s="0" t="n">
        <v>1124350</v>
      </c>
      <c r="I12985" s="0" t="n">
        <v>320861</v>
      </c>
      <c r="J12985" s="0" t="n">
        <v>21794</v>
      </c>
    </row>
    <row r="12986" customFormat="false" ht="15" hidden="false" customHeight="false" outlineLevel="0" collapsed="false">
      <c r="A12986" s="0" t="n">
        <v>202506</v>
      </c>
      <c r="B12986" s="0" t="n">
        <v>202507</v>
      </c>
      <c r="C12986" s="37" t="s">
        <v>136</v>
      </c>
      <c r="D12986" s="37" t="s">
        <v>159</v>
      </c>
      <c r="E12986" s="0" t="n">
        <v>2</v>
      </c>
      <c r="F12986" s="38" t="s">
        <v>71</v>
      </c>
      <c r="G12986" s="37" t="s">
        <v>740</v>
      </c>
      <c r="H12986" s="0" t="n">
        <v>356385</v>
      </c>
      <c r="I12986" s="0" t="n">
        <v>444084</v>
      </c>
      <c r="J12986" s="0" t="n">
        <v>128370</v>
      </c>
    </row>
    <row r="12987" customFormat="false" ht="15" hidden="false" customHeight="false" outlineLevel="0" collapsed="false">
      <c r="A12987" s="0" t="n">
        <v>202506</v>
      </c>
      <c r="B12987" s="0" t="n">
        <v>202507</v>
      </c>
      <c r="C12987" s="37" t="s">
        <v>124</v>
      </c>
      <c r="D12987" s="37" t="s">
        <v>412</v>
      </c>
      <c r="E12987" s="0" t="n">
        <v>2</v>
      </c>
      <c r="F12987" s="38" t="s">
        <v>71</v>
      </c>
      <c r="G12987" s="37" t="s">
        <v>741</v>
      </c>
      <c r="H12987" s="0" t="n">
        <v>1029572</v>
      </c>
      <c r="I12987" s="0" t="n">
        <v>346822</v>
      </c>
      <c r="J12987" s="0" t="n">
        <v>27397</v>
      </c>
    </row>
    <row r="12988" customFormat="false" ht="15" hidden="false" customHeight="false" outlineLevel="0" collapsed="false">
      <c r="A12988" s="0" t="n">
        <v>202506</v>
      </c>
      <c r="B12988" s="0" t="n">
        <v>202507</v>
      </c>
      <c r="C12988" s="37" t="s">
        <v>124</v>
      </c>
      <c r="D12988" s="37" t="s">
        <v>452</v>
      </c>
      <c r="E12988" s="0" t="n">
        <v>2</v>
      </c>
      <c r="F12988" s="38" t="s">
        <v>71</v>
      </c>
      <c r="G12988" s="37" t="s">
        <v>742</v>
      </c>
      <c r="H12988" s="0" t="n">
        <v>65556</v>
      </c>
      <c r="I12988" s="0" t="n">
        <v>41713</v>
      </c>
      <c r="J12988" s="0" t="n">
        <v>2572</v>
      </c>
    </row>
    <row r="12989" customFormat="false" ht="15" hidden="false" customHeight="false" outlineLevel="0" collapsed="false">
      <c r="A12989" s="0" t="n">
        <v>202506</v>
      </c>
      <c r="B12989" s="0" t="n">
        <v>202507</v>
      </c>
      <c r="C12989" s="37" t="s">
        <v>184</v>
      </c>
      <c r="D12989" s="37" t="s">
        <v>655</v>
      </c>
      <c r="E12989" s="0" t="n">
        <v>2</v>
      </c>
      <c r="F12989" s="38" t="s">
        <v>71</v>
      </c>
      <c r="G12989" s="37" t="s">
        <v>743</v>
      </c>
      <c r="H12989" s="0" t="n">
        <v>432612</v>
      </c>
      <c r="I12989" s="0" t="n">
        <v>326685</v>
      </c>
      <c r="J12989" s="0" t="n">
        <v>-11367</v>
      </c>
    </row>
    <row r="12990" customFormat="false" ht="15" hidden="false" customHeight="false" outlineLevel="0" collapsed="false">
      <c r="A12990" s="0" t="n">
        <v>202506</v>
      </c>
      <c r="B12990" s="0" t="n">
        <v>202507</v>
      </c>
      <c r="C12990" s="37" t="s">
        <v>124</v>
      </c>
      <c r="D12990" s="37" t="s">
        <v>744</v>
      </c>
      <c r="E12990" s="0" t="n">
        <v>2</v>
      </c>
      <c r="F12990" s="38" t="s">
        <v>71</v>
      </c>
      <c r="G12990" s="37" t="s">
        <v>745</v>
      </c>
      <c r="H12990" s="0" t="n">
        <v>5183866</v>
      </c>
      <c r="I12990" s="0" t="n">
        <v>3062114</v>
      </c>
      <c r="J12990" s="0" t="n">
        <v>-52624</v>
      </c>
    </row>
    <row r="12991" customFormat="false" ht="15" hidden="false" customHeight="false" outlineLevel="0" collapsed="false">
      <c r="A12991" s="0" t="n">
        <v>202506</v>
      </c>
      <c r="B12991" s="0" t="n">
        <v>202507</v>
      </c>
      <c r="C12991" s="37" t="s">
        <v>136</v>
      </c>
      <c r="D12991" s="37" t="s">
        <v>603</v>
      </c>
      <c r="E12991" s="0" t="n">
        <v>2</v>
      </c>
      <c r="F12991" s="38" t="s">
        <v>71</v>
      </c>
      <c r="G12991" s="37" t="s">
        <v>746</v>
      </c>
      <c r="H12991" s="0" t="n">
        <v>764788</v>
      </c>
      <c r="I12991" s="0" t="n">
        <v>240550</v>
      </c>
      <c r="J12991" s="0" t="n">
        <v>2787</v>
      </c>
    </row>
    <row r="12992" customFormat="false" ht="15" hidden="false" customHeight="false" outlineLevel="0" collapsed="false">
      <c r="A12992" s="0" t="n">
        <v>202506</v>
      </c>
      <c r="B12992" s="0" t="n">
        <v>202507</v>
      </c>
      <c r="C12992" s="37" t="s">
        <v>109</v>
      </c>
      <c r="D12992" s="37" t="s">
        <v>99</v>
      </c>
      <c r="E12992" s="0" t="n">
        <v>2</v>
      </c>
      <c r="F12992" s="38" t="s">
        <v>71</v>
      </c>
      <c r="G12992" s="37" t="s">
        <v>747</v>
      </c>
      <c r="H12992" s="0" t="n">
        <v>683000</v>
      </c>
      <c r="I12992" s="0" t="n">
        <v>381291</v>
      </c>
      <c r="J12992" s="0" t="n">
        <v>44281</v>
      </c>
    </row>
    <row r="12993" customFormat="false" ht="15" hidden="false" customHeight="false" outlineLevel="0" collapsed="false">
      <c r="A12993" s="0" t="n">
        <v>202506</v>
      </c>
      <c r="B12993" s="0" t="n">
        <v>202507</v>
      </c>
      <c r="C12993" s="37" t="s">
        <v>178</v>
      </c>
      <c r="D12993" s="37" t="s">
        <v>107</v>
      </c>
      <c r="E12993" s="0" t="n">
        <v>2</v>
      </c>
      <c r="F12993" s="38" t="s">
        <v>71</v>
      </c>
      <c r="G12993" s="37" t="s">
        <v>748</v>
      </c>
      <c r="H12993" s="0" t="n">
        <v>1196611</v>
      </c>
      <c r="I12993" s="0" t="n">
        <v>594446</v>
      </c>
      <c r="J12993" s="0" t="n">
        <v>-37097</v>
      </c>
    </row>
    <row r="12994" customFormat="false" ht="15" hidden="false" customHeight="false" outlineLevel="0" collapsed="false">
      <c r="A12994" s="0" t="n">
        <v>202506</v>
      </c>
      <c r="B12994" s="0" t="n">
        <v>202507</v>
      </c>
      <c r="C12994" s="37" t="s">
        <v>136</v>
      </c>
      <c r="D12994" s="37" t="s">
        <v>723</v>
      </c>
      <c r="E12994" s="0" t="n">
        <v>2</v>
      </c>
      <c r="F12994" s="38" t="s">
        <v>71</v>
      </c>
      <c r="G12994" s="37" t="s">
        <v>749</v>
      </c>
      <c r="H12994" s="0" t="n">
        <v>1945846</v>
      </c>
      <c r="I12994" s="0" t="n">
        <v>854466</v>
      </c>
      <c r="J12994" s="0" t="n">
        <v>11460</v>
      </c>
    </row>
    <row r="12995" customFormat="false" ht="15" hidden="false" customHeight="false" outlineLevel="0" collapsed="false">
      <c r="A12995" s="0" t="n">
        <v>202506</v>
      </c>
      <c r="B12995" s="0" t="n">
        <v>202507</v>
      </c>
      <c r="C12995" s="37" t="s">
        <v>98</v>
      </c>
      <c r="D12995" s="37" t="s">
        <v>208</v>
      </c>
      <c r="E12995" s="0" t="n">
        <v>2</v>
      </c>
      <c r="F12995" s="38" t="s">
        <v>71</v>
      </c>
      <c r="G12995" s="37" t="s">
        <v>750</v>
      </c>
      <c r="H12995" s="0" t="n">
        <v>46690</v>
      </c>
      <c r="I12995" s="0" t="n">
        <v>19944</v>
      </c>
      <c r="J12995" s="0" t="n">
        <v>-2116</v>
      </c>
    </row>
    <row r="12996" customFormat="false" ht="15" hidden="false" customHeight="false" outlineLevel="0" collapsed="false">
      <c r="A12996" s="0" t="n">
        <v>202506</v>
      </c>
      <c r="B12996" s="0" t="n">
        <v>202507</v>
      </c>
      <c r="C12996" s="37" t="s">
        <v>149</v>
      </c>
      <c r="D12996" s="37" t="s">
        <v>385</v>
      </c>
      <c r="E12996" s="0" t="n">
        <v>2</v>
      </c>
      <c r="F12996" s="38" t="s">
        <v>71</v>
      </c>
      <c r="G12996" s="37" t="s">
        <v>751</v>
      </c>
      <c r="H12996" s="0" t="n">
        <v>95955</v>
      </c>
      <c r="I12996" s="0" t="n">
        <v>54487</v>
      </c>
      <c r="J12996" s="0" t="n">
        <v>11998</v>
      </c>
    </row>
    <row r="12997" customFormat="false" ht="15" hidden="false" customHeight="false" outlineLevel="0" collapsed="false">
      <c r="A12997" s="0" t="n">
        <v>202506</v>
      </c>
      <c r="B12997" s="0" t="n">
        <v>202507</v>
      </c>
      <c r="C12997" s="37" t="s">
        <v>115</v>
      </c>
      <c r="D12997" s="37" t="s">
        <v>476</v>
      </c>
      <c r="E12997" s="0" t="n">
        <v>2</v>
      </c>
      <c r="F12997" s="38" t="s">
        <v>71</v>
      </c>
      <c r="G12997" s="37" t="s">
        <v>752</v>
      </c>
      <c r="H12997" s="0" t="n">
        <v>687150</v>
      </c>
      <c r="I12997" s="0" t="n">
        <v>216723</v>
      </c>
      <c r="J12997" s="0" t="n">
        <v>19644</v>
      </c>
    </row>
    <row r="12998" customFormat="false" ht="15" hidden="false" customHeight="false" outlineLevel="0" collapsed="false">
      <c r="A12998" s="0" t="n">
        <v>202506</v>
      </c>
      <c r="B12998" s="0" t="n">
        <v>202507</v>
      </c>
      <c r="C12998" s="37" t="s">
        <v>101</v>
      </c>
      <c r="D12998" s="37" t="s">
        <v>425</v>
      </c>
      <c r="E12998" s="0" t="n">
        <v>2</v>
      </c>
      <c r="F12998" s="38" t="s">
        <v>71</v>
      </c>
      <c r="G12998" s="37" t="s">
        <v>753</v>
      </c>
      <c r="H12998" s="0" t="n">
        <v>208754</v>
      </c>
      <c r="I12998" s="0" t="n">
        <v>166977</v>
      </c>
      <c r="J12998" s="0" t="n">
        <v>18541</v>
      </c>
    </row>
    <row r="12999" customFormat="false" ht="15" hidden="false" customHeight="false" outlineLevel="0" collapsed="false">
      <c r="A12999" s="0" t="n">
        <v>202506</v>
      </c>
      <c r="B12999" s="0" t="n">
        <v>202507</v>
      </c>
      <c r="C12999" s="37" t="s">
        <v>124</v>
      </c>
      <c r="D12999" s="37" t="s">
        <v>243</v>
      </c>
      <c r="E12999" s="0" t="n">
        <v>2</v>
      </c>
      <c r="F12999" s="38" t="s">
        <v>71</v>
      </c>
      <c r="G12999" s="37" t="s">
        <v>754</v>
      </c>
      <c r="H12999" s="0" t="n">
        <v>2351115</v>
      </c>
      <c r="I12999" s="0" t="n">
        <v>1374517</v>
      </c>
      <c r="J12999" s="0" t="n">
        <v>-39859</v>
      </c>
    </row>
    <row r="13000" customFormat="false" ht="15" hidden="false" customHeight="false" outlineLevel="0" collapsed="false">
      <c r="A13000" s="0" t="n">
        <v>202506</v>
      </c>
      <c r="B13000" s="0" t="n">
        <v>202507</v>
      </c>
      <c r="C13000" s="37" t="s">
        <v>136</v>
      </c>
      <c r="D13000" s="37" t="s">
        <v>300</v>
      </c>
      <c r="E13000" s="0" t="n">
        <v>2</v>
      </c>
      <c r="F13000" s="38" t="s">
        <v>71</v>
      </c>
      <c r="G13000" s="37" t="s">
        <v>755</v>
      </c>
      <c r="H13000" s="0" t="n">
        <v>422393</v>
      </c>
      <c r="I13000" s="0" t="n">
        <v>171044</v>
      </c>
      <c r="J13000" s="0" t="n">
        <v>33547</v>
      </c>
    </row>
    <row r="13001" customFormat="false" ht="15" hidden="false" customHeight="false" outlineLevel="0" collapsed="false">
      <c r="A13001" s="0" t="n">
        <v>202506</v>
      </c>
      <c r="B13001" s="0" t="n">
        <v>202507</v>
      </c>
      <c r="C13001" s="37" t="s">
        <v>178</v>
      </c>
      <c r="D13001" s="37" t="s">
        <v>756</v>
      </c>
      <c r="E13001" s="0" t="n">
        <v>2</v>
      </c>
      <c r="F13001" s="38" t="s">
        <v>71</v>
      </c>
      <c r="G13001" s="37" t="s">
        <v>757</v>
      </c>
      <c r="H13001" s="0" t="n">
        <v>53695</v>
      </c>
      <c r="I13001" s="0" t="n">
        <v>28581</v>
      </c>
      <c r="J13001" s="0" t="n">
        <v>6582</v>
      </c>
    </row>
    <row r="13002" customFormat="false" ht="15" hidden="false" customHeight="false" outlineLevel="0" collapsed="false">
      <c r="A13002" s="0" t="n">
        <v>202506</v>
      </c>
      <c r="B13002" s="0" t="n">
        <v>202507</v>
      </c>
      <c r="C13002" s="37" t="s">
        <v>152</v>
      </c>
      <c r="D13002" s="37" t="s">
        <v>420</v>
      </c>
      <c r="E13002" s="0" t="n">
        <v>2</v>
      </c>
      <c r="F13002" s="38" t="s">
        <v>71</v>
      </c>
      <c r="G13002" s="37" t="s">
        <v>758</v>
      </c>
      <c r="H13002" s="0" t="n">
        <v>122573</v>
      </c>
      <c r="I13002" s="0" t="n">
        <v>114881</v>
      </c>
      <c r="J13002" s="0" t="n">
        <v>9959</v>
      </c>
    </row>
    <row r="13003" customFormat="false" ht="15" hidden="false" customHeight="false" outlineLevel="0" collapsed="false">
      <c r="A13003" s="0" t="n">
        <v>202506</v>
      </c>
      <c r="B13003" s="0" t="n">
        <v>202507</v>
      </c>
      <c r="C13003" s="37" t="s">
        <v>115</v>
      </c>
      <c r="D13003" s="37" t="s">
        <v>626</v>
      </c>
      <c r="E13003" s="0" t="n">
        <v>2</v>
      </c>
      <c r="F13003" s="38" t="s">
        <v>71</v>
      </c>
      <c r="G13003" s="37" t="s">
        <v>759</v>
      </c>
      <c r="H13003" s="0" t="n">
        <v>32218</v>
      </c>
      <c r="I13003" s="0" t="n">
        <v>20053</v>
      </c>
      <c r="J13003" s="0" t="n">
        <v>643</v>
      </c>
    </row>
    <row r="13004" customFormat="false" ht="15" hidden="false" customHeight="false" outlineLevel="0" collapsed="false">
      <c r="A13004" s="0" t="n">
        <v>202506</v>
      </c>
      <c r="B13004" s="0" t="n">
        <v>202507</v>
      </c>
      <c r="C13004" s="37" t="s">
        <v>184</v>
      </c>
      <c r="D13004" s="37" t="s">
        <v>425</v>
      </c>
      <c r="E13004" s="0" t="n">
        <v>2</v>
      </c>
      <c r="F13004" s="38" t="s">
        <v>71</v>
      </c>
      <c r="G13004" s="37" t="s">
        <v>760</v>
      </c>
      <c r="H13004" s="0" t="n">
        <v>437599</v>
      </c>
      <c r="I13004" s="0" t="n">
        <v>316271</v>
      </c>
      <c r="J13004" s="0" t="n">
        <v>42768</v>
      </c>
    </row>
    <row r="13005" customFormat="false" ht="15" hidden="false" customHeight="false" outlineLevel="0" collapsed="false">
      <c r="A13005" s="0" t="n">
        <v>202506</v>
      </c>
      <c r="B13005" s="0" t="n">
        <v>202507</v>
      </c>
      <c r="C13005" s="37" t="s">
        <v>95</v>
      </c>
      <c r="D13005" s="37" t="s">
        <v>618</v>
      </c>
      <c r="E13005" s="0" t="n">
        <v>2</v>
      </c>
      <c r="F13005" s="38" t="s">
        <v>71</v>
      </c>
      <c r="G13005" s="37" t="s">
        <v>761</v>
      </c>
      <c r="H13005" s="0" t="n">
        <v>457756</v>
      </c>
      <c r="I13005" s="0" t="n">
        <v>326438</v>
      </c>
      <c r="J13005" s="0" t="n">
        <v>50102</v>
      </c>
    </row>
    <row r="13006" customFormat="false" ht="15" hidden="false" customHeight="false" outlineLevel="0" collapsed="false">
      <c r="A13006" s="0" t="n">
        <v>202506</v>
      </c>
      <c r="B13006" s="0" t="n">
        <v>202507</v>
      </c>
      <c r="C13006" s="37" t="s">
        <v>152</v>
      </c>
      <c r="D13006" s="37" t="s">
        <v>372</v>
      </c>
      <c r="E13006" s="0" t="n">
        <v>2</v>
      </c>
      <c r="F13006" s="38" t="s">
        <v>71</v>
      </c>
      <c r="G13006" s="37" t="s">
        <v>762</v>
      </c>
      <c r="H13006" s="0" t="n">
        <v>278780</v>
      </c>
      <c r="I13006" s="0" t="n">
        <v>148891</v>
      </c>
      <c r="J13006" s="0" t="n">
        <v>24870</v>
      </c>
    </row>
    <row r="13007" customFormat="false" ht="15" hidden="false" customHeight="false" outlineLevel="0" collapsed="false">
      <c r="A13007" s="0" t="n">
        <v>202506</v>
      </c>
      <c r="B13007" s="0" t="n">
        <v>202507</v>
      </c>
      <c r="C13007" s="37" t="s">
        <v>158</v>
      </c>
      <c r="D13007" s="37" t="s">
        <v>461</v>
      </c>
      <c r="E13007" s="0" t="n">
        <v>2</v>
      </c>
      <c r="F13007" s="38" t="s">
        <v>71</v>
      </c>
      <c r="G13007" s="37" t="s">
        <v>763</v>
      </c>
      <c r="H13007" s="0" t="n">
        <v>2580093</v>
      </c>
      <c r="I13007" s="0" t="n">
        <v>727757</v>
      </c>
      <c r="J13007" s="0" t="n">
        <v>106536</v>
      </c>
    </row>
    <row r="13008" customFormat="false" ht="15" hidden="false" customHeight="false" outlineLevel="0" collapsed="false">
      <c r="A13008" s="0" t="n">
        <v>202506</v>
      </c>
      <c r="B13008" s="0" t="n">
        <v>202507</v>
      </c>
      <c r="C13008" s="37" t="s">
        <v>106</v>
      </c>
      <c r="D13008" s="37" t="s">
        <v>116</v>
      </c>
      <c r="E13008" s="0" t="n">
        <v>2</v>
      </c>
      <c r="F13008" s="38" t="s">
        <v>71</v>
      </c>
      <c r="G13008" s="37" t="s">
        <v>764</v>
      </c>
      <c r="H13008" s="0" t="n">
        <v>2659687</v>
      </c>
      <c r="I13008" s="0" t="n">
        <v>704308</v>
      </c>
      <c r="J13008" s="0" t="n">
        <v>124239</v>
      </c>
    </row>
    <row r="13009" customFormat="false" ht="15" hidden="false" customHeight="false" outlineLevel="0" collapsed="false">
      <c r="A13009" s="0" t="n">
        <v>202506</v>
      </c>
      <c r="B13009" s="0" t="n">
        <v>202507</v>
      </c>
      <c r="C13009" s="37" t="s">
        <v>109</v>
      </c>
      <c r="D13009" s="37" t="s">
        <v>540</v>
      </c>
      <c r="E13009" s="0" t="n">
        <v>2</v>
      </c>
      <c r="F13009" s="38" t="s">
        <v>71</v>
      </c>
      <c r="G13009" s="37" t="s">
        <v>765</v>
      </c>
      <c r="H13009" s="0" t="n">
        <v>545029</v>
      </c>
      <c r="I13009" s="0" t="n">
        <v>106479</v>
      </c>
      <c r="J13009" s="0" t="n">
        <v>1143</v>
      </c>
    </row>
    <row r="13010" customFormat="false" ht="15" hidden="false" customHeight="false" outlineLevel="0" collapsed="false">
      <c r="A13010" s="0" t="n">
        <v>202506</v>
      </c>
      <c r="B13010" s="0" t="n">
        <v>202507</v>
      </c>
      <c r="C13010" s="37" t="s">
        <v>178</v>
      </c>
      <c r="D13010" s="37" t="s">
        <v>364</v>
      </c>
      <c r="E13010" s="0" t="n">
        <v>2</v>
      </c>
      <c r="F13010" s="38" t="s">
        <v>71</v>
      </c>
      <c r="G13010" s="37" t="s">
        <v>766</v>
      </c>
      <c r="H13010" s="0" t="n">
        <v>38647</v>
      </c>
      <c r="I13010" s="0" t="n">
        <v>9639</v>
      </c>
      <c r="J13010" s="0" t="n">
        <v>1650</v>
      </c>
    </row>
    <row r="13011" customFormat="false" ht="15" hidden="false" customHeight="false" outlineLevel="0" collapsed="false">
      <c r="A13011" s="0" t="n">
        <v>202506</v>
      </c>
      <c r="B13011" s="0" t="n">
        <v>202507</v>
      </c>
      <c r="C13011" s="37" t="s">
        <v>184</v>
      </c>
      <c r="D13011" s="37" t="s">
        <v>571</v>
      </c>
      <c r="E13011" s="0" t="n">
        <v>2</v>
      </c>
      <c r="F13011" s="38" t="s">
        <v>71</v>
      </c>
      <c r="G13011" s="37" t="s">
        <v>767</v>
      </c>
      <c r="H13011" s="0" t="n">
        <v>1472382</v>
      </c>
      <c r="I13011" s="0" t="n">
        <v>832740</v>
      </c>
      <c r="J13011" s="0" t="n">
        <v>28829</v>
      </c>
    </row>
    <row r="13012" customFormat="false" ht="15" hidden="false" customHeight="false" outlineLevel="0" collapsed="false">
      <c r="A13012" s="0" t="n">
        <v>202506</v>
      </c>
      <c r="B13012" s="0" t="n">
        <v>202507</v>
      </c>
      <c r="C13012" s="37" t="s">
        <v>136</v>
      </c>
      <c r="D13012" s="37" t="s">
        <v>509</v>
      </c>
      <c r="E13012" s="0" t="n">
        <v>2</v>
      </c>
      <c r="F13012" s="38" t="s">
        <v>71</v>
      </c>
      <c r="G13012" s="37" t="s">
        <v>768</v>
      </c>
      <c r="H13012" s="0" t="n">
        <v>1091365</v>
      </c>
      <c r="I13012" s="0" t="n">
        <v>437681</v>
      </c>
      <c r="J13012" s="0" t="n">
        <v>-74840</v>
      </c>
    </row>
    <row r="13013" customFormat="false" ht="15" hidden="false" customHeight="false" outlineLevel="0" collapsed="false">
      <c r="A13013" s="0" t="n">
        <v>202506</v>
      </c>
      <c r="B13013" s="0" t="n">
        <v>202507</v>
      </c>
      <c r="C13013" s="37" t="s">
        <v>136</v>
      </c>
      <c r="D13013" s="37" t="s">
        <v>258</v>
      </c>
      <c r="E13013" s="0" t="n">
        <v>2</v>
      </c>
      <c r="F13013" s="38" t="s">
        <v>71</v>
      </c>
      <c r="G13013" s="37" t="s">
        <v>769</v>
      </c>
      <c r="H13013" s="0" t="n">
        <v>685104</v>
      </c>
      <c r="I13013" s="0" t="n">
        <v>385497</v>
      </c>
      <c r="J13013" s="0" t="n">
        <v>12992</v>
      </c>
    </row>
    <row r="13014" customFormat="false" ht="15" hidden="false" customHeight="false" outlineLevel="0" collapsed="false">
      <c r="A13014" s="0" t="n">
        <v>202506</v>
      </c>
      <c r="B13014" s="0" t="n">
        <v>202507</v>
      </c>
      <c r="C13014" s="37" t="s">
        <v>115</v>
      </c>
      <c r="D13014" s="37" t="s">
        <v>288</v>
      </c>
      <c r="E13014" s="0" t="n">
        <v>2</v>
      </c>
      <c r="F13014" s="38" t="s">
        <v>71</v>
      </c>
      <c r="G13014" s="37" t="s">
        <v>770</v>
      </c>
      <c r="H13014" s="0" t="n">
        <v>2096521</v>
      </c>
      <c r="I13014" s="0" t="n">
        <v>2140167</v>
      </c>
      <c r="J13014" s="0" t="n">
        <v>52669</v>
      </c>
    </row>
    <row r="13015" customFormat="false" ht="15" hidden="false" customHeight="false" outlineLevel="0" collapsed="false">
      <c r="A13015" s="0" t="n">
        <v>202506</v>
      </c>
      <c r="B13015" s="0" t="n">
        <v>202507</v>
      </c>
      <c r="C13015" s="37" t="s">
        <v>109</v>
      </c>
      <c r="D13015" s="37" t="s">
        <v>412</v>
      </c>
      <c r="E13015" s="0" t="n">
        <v>2</v>
      </c>
      <c r="F13015" s="38" t="s">
        <v>71</v>
      </c>
      <c r="G13015" s="37" t="s">
        <v>771</v>
      </c>
      <c r="H13015" s="0" t="n">
        <v>147271</v>
      </c>
      <c r="I13015" s="0" t="n">
        <v>46276</v>
      </c>
      <c r="J13015" s="0" t="n">
        <v>4818</v>
      </c>
    </row>
    <row r="13016" customFormat="false" ht="15" hidden="false" customHeight="false" outlineLevel="0" collapsed="false">
      <c r="A13016" s="0" t="n">
        <v>202506</v>
      </c>
      <c r="B13016" s="0" t="n">
        <v>202507</v>
      </c>
      <c r="C13016" s="37" t="s">
        <v>98</v>
      </c>
      <c r="D13016" s="37" t="s">
        <v>233</v>
      </c>
      <c r="E13016" s="0" t="n">
        <v>2</v>
      </c>
      <c r="F13016" s="38" t="s">
        <v>71</v>
      </c>
      <c r="G13016" s="37" t="s">
        <v>772</v>
      </c>
      <c r="H13016" s="0" t="n">
        <v>5617537</v>
      </c>
      <c r="I13016" s="0" t="n">
        <v>4232447</v>
      </c>
      <c r="J13016" s="0" t="n">
        <v>693271</v>
      </c>
    </row>
    <row r="13017" customFormat="false" ht="15" hidden="false" customHeight="false" outlineLevel="0" collapsed="false">
      <c r="A13017" s="0" t="n">
        <v>202506</v>
      </c>
      <c r="B13017" s="0" t="n">
        <v>202507</v>
      </c>
      <c r="C13017" s="37" t="s">
        <v>178</v>
      </c>
      <c r="D13017" s="37" t="s">
        <v>294</v>
      </c>
      <c r="E13017" s="0" t="n">
        <v>2</v>
      </c>
      <c r="F13017" s="38" t="s">
        <v>71</v>
      </c>
      <c r="G13017" s="37" t="s">
        <v>773</v>
      </c>
      <c r="H13017" s="0" t="n">
        <v>197764</v>
      </c>
      <c r="I13017" s="0" t="n">
        <v>158730</v>
      </c>
      <c r="J13017" s="0" t="n">
        <v>15759</v>
      </c>
    </row>
    <row r="13018" customFormat="false" ht="15" hidden="false" customHeight="false" outlineLevel="0" collapsed="false">
      <c r="A13018" s="0" t="n">
        <v>202506</v>
      </c>
      <c r="B13018" s="0" t="n">
        <v>202507</v>
      </c>
      <c r="C13018" s="37" t="s">
        <v>149</v>
      </c>
      <c r="D13018" s="37" t="s">
        <v>130</v>
      </c>
      <c r="E13018" s="0" t="n">
        <v>2</v>
      </c>
      <c r="F13018" s="38" t="s">
        <v>71</v>
      </c>
      <c r="G13018" s="37" t="s">
        <v>774</v>
      </c>
      <c r="H13018" s="0" t="n">
        <v>1887605</v>
      </c>
      <c r="I13018" s="0" t="n">
        <v>1809475</v>
      </c>
      <c r="J13018" s="0" t="n">
        <v>508216</v>
      </c>
    </row>
    <row r="13019" customFormat="false" ht="15" hidden="false" customHeight="false" outlineLevel="0" collapsed="false">
      <c r="A13019" s="0" t="n">
        <v>202506</v>
      </c>
      <c r="B13019" s="0" t="n">
        <v>202507</v>
      </c>
      <c r="C13019" s="37" t="s">
        <v>109</v>
      </c>
      <c r="D13019" s="37" t="s">
        <v>139</v>
      </c>
      <c r="E13019" s="0" t="n">
        <v>2</v>
      </c>
      <c r="F13019" s="38" t="s">
        <v>71</v>
      </c>
      <c r="G13019" s="37" t="s">
        <v>775</v>
      </c>
      <c r="H13019" s="0" t="n">
        <v>96603</v>
      </c>
      <c r="I13019" s="0" t="n">
        <v>29652</v>
      </c>
      <c r="J13019" s="0" t="n">
        <v>815</v>
      </c>
    </row>
    <row r="13020" customFormat="false" ht="15" hidden="false" customHeight="false" outlineLevel="0" collapsed="false">
      <c r="A13020" s="0" t="n">
        <v>202506</v>
      </c>
      <c r="B13020" s="0" t="n">
        <v>202507</v>
      </c>
      <c r="C13020" s="37" t="s">
        <v>106</v>
      </c>
      <c r="D13020" s="37" t="s">
        <v>776</v>
      </c>
      <c r="E13020" s="0" t="n">
        <v>2</v>
      </c>
      <c r="F13020" s="38" t="s">
        <v>71</v>
      </c>
      <c r="G13020" s="37" t="s">
        <v>777</v>
      </c>
      <c r="H13020" s="0" t="n">
        <v>182629</v>
      </c>
      <c r="I13020" s="0" t="n">
        <v>116933</v>
      </c>
      <c r="J13020" s="0" t="n">
        <v>-13888</v>
      </c>
    </row>
    <row r="13021" customFormat="false" ht="15" hidden="false" customHeight="false" outlineLevel="0" collapsed="false">
      <c r="A13021" s="0" t="n">
        <v>202506</v>
      </c>
      <c r="B13021" s="0" t="n">
        <v>202507</v>
      </c>
      <c r="C13021" s="37" t="s">
        <v>109</v>
      </c>
      <c r="D13021" s="37" t="s">
        <v>396</v>
      </c>
      <c r="E13021" s="0" t="n">
        <v>2</v>
      </c>
      <c r="F13021" s="38" t="s">
        <v>71</v>
      </c>
      <c r="G13021" s="37" t="s">
        <v>778</v>
      </c>
      <c r="H13021" s="0" t="n">
        <v>3648489</v>
      </c>
      <c r="I13021" s="0" t="n">
        <v>2702645</v>
      </c>
      <c r="J13021" s="0" t="n">
        <v>291344</v>
      </c>
    </row>
    <row r="13022" customFormat="false" ht="15" hidden="false" customHeight="false" outlineLevel="0" collapsed="false">
      <c r="A13022" s="0" t="n">
        <v>202506</v>
      </c>
      <c r="B13022" s="0" t="n">
        <v>202507</v>
      </c>
      <c r="C13022" s="37" t="s">
        <v>106</v>
      </c>
      <c r="D13022" s="37" t="s">
        <v>189</v>
      </c>
      <c r="E13022" s="0" t="n">
        <v>2</v>
      </c>
      <c r="F13022" s="38" t="s">
        <v>71</v>
      </c>
      <c r="G13022" s="37" t="s">
        <v>779</v>
      </c>
      <c r="H13022" s="0" t="n">
        <v>244992</v>
      </c>
      <c r="I13022" s="0" t="n">
        <v>159973</v>
      </c>
      <c r="J13022" s="0" t="n">
        <v>4082</v>
      </c>
    </row>
    <row r="13023" customFormat="false" ht="15" hidden="false" customHeight="false" outlineLevel="0" collapsed="false">
      <c r="A13023" s="0" t="n">
        <v>202506</v>
      </c>
      <c r="B13023" s="0" t="n">
        <v>202507</v>
      </c>
      <c r="C13023" s="37" t="s">
        <v>152</v>
      </c>
      <c r="D13023" s="37" t="s">
        <v>320</v>
      </c>
      <c r="E13023" s="0" t="n">
        <v>2</v>
      </c>
      <c r="F13023" s="38" t="s">
        <v>71</v>
      </c>
      <c r="G13023" s="37" t="s">
        <v>780</v>
      </c>
      <c r="H13023" s="0" t="n">
        <v>1211858</v>
      </c>
      <c r="I13023" s="0" t="n">
        <v>448178</v>
      </c>
      <c r="J13023" s="0" t="n">
        <v>-12804</v>
      </c>
    </row>
    <row r="13024" customFormat="false" ht="15" hidden="false" customHeight="false" outlineLevel="0" collapsed="false">
      <c r="A13024" s="0" t="n">
        <v>202506</v>
      </c>
      <c r="B13024" s="0" t="n">
        <v>202507</v>
      </c>
      <c r="C13024" s="37" t="s">
        <v>95</v>
      </c>
      <c r="D13024" s="37" t="s">
        <v>693</v>
      </c>
      <c r="E13024" s="0" t="n">
        <v>2</v>
      </c>
      <c r="F13024" s="38" t="s">
        <v>71</v>
      </c>
      <c r="G13024" s="37" t="s">
        <v>781</v>
      </c>
      <c r="H13024" s="0" t="n">
        <v>856952</v>
      </c>
      <c r="I13024" s="0" t="n">
        <v>316527</v>
      </c>
      <c r="J13024" s="0" t="n">
        <v>15904</v>
      </c>
    </row>
    <row r="13025" customFormat="false" ht="15" hidden="false" customHeight="false" outlineLevel="0" collapsed="false">
      <c r="A13025" s="0" t="n">
        <v>202506</v>
      </c>
      <c r="B13025" s="0" t="n">
        <v>202507</v>
      </c>
      <c r="C13025" s="37" t="s">
        <v>98</v>
      </c>
      <c r="D13025" s="37" t="s">
        <v>369</v>
      </c>
      <c r="E13025" s="0" t="n">
        <v>2</v>
      </c>
      <c r="F13025" s="38" t="s">
        <v>71</v>
      </c>
      <c r="G13025" s="37" t="s">
        <v>782</v>
      </c>
      <c r="H13025" s="0" t="n">
        <v>454712</v>
      </c>
      <c r="I13025" s="0" t="n">
        <v>169566</v>
      </c>
      <c r="J13025" s="0" t="n">
        <v>281</v>
      </c>
    </row>
    <row r="13026" customFormat="false" ht="15" hidden="false" customHeight="false" outlineLevel="0" collapsed="false">
      <c r="A13026" s="0" t="n">
        <v>202506</v>
      </c>
      <c r="B13026" s="0" t="n">
        <v>202507</v>
      </c>
      <c r="C13026" s="37" t="s">
        <v>136</v>
      </c>
      <c r="D13026" s="37" t="s">
        <v>719</v>
      </c>
      <c r="E13026" s="0" t="n">
        <v>2</v>
      </c>
      <c r="F13026" s="38" t="s">
        <v>71</v>
      </c>
      <c r="G13026" s="37" t="s">
        <v>783</v>
      </c>
      <c r="H13026" s="0" t="n">
        <v>3954614</v>
      </c>
      <c r="I13026" s="0" t="n">
        <v>1671201</v>
      </c>
      <c r="J13026" s="0" t="n">
        <v>19254</v>
      </c>
    </row>
    <row r="13027" customFormat="false" ht="15" hidden="false" customHeight="false" outlineLevel="0" collapsed="false">
      <c r="A13027" s="0" t="n">
        <v>202506</v>
      </c>
      <c r="B13027" s="0" t="n">
        <v>202507</v>
      </c>
      <c r="C13027" s="37" t="s">
        <v>101</v>
      </c>
      <c r="D13027" s="37" t="s">
        <v>247</v>
      </c>
      <c r="E13027" s="0" t="n">
        <v>2</v>
      </c>
      <c r="F13027" s="38" t="s">
        <v>71</v>
      </c>
      <c r="G13027" s="37" t="s">
        <v>784</v>
      </c>
      <c r="H13027" s="0" t="n">
        <v>589035</v>
      </c>
      <c r="I13027" s="0" t="n">
        <v>1279460</v>
      </c>
      <c r="J13027" s="0" t="n">
        <v>297155</v>
      </c>
    </row>
    <row r="13028" customFormat="false" ht="15" hidden="false" customHeight="false" outlineLevel="0" collapsed="false">
      <c r="A13028" s="0" t="n">
        <v>202506</v>
      </c>
      <c r="B13028" s="0" t="n">
        <v>202507</v>
      </c>
      <c r="C13028" s="37" t="s">
        <v>184</v>
      </c>
      <c r="D13028" s="37" t="s">
        <v>367</v>
      </c>
      <c r="E13028" s="0" t="n">
        <v>2</v>
      </c>
      <c r="F13028" s="38" t="s">
        <v>71</v>
      </c>
      <c r="G13028" s="37" t="s">
        <v>785</v>
      </c>
      <c r="H13028" s="0" t="n">
        <v>63256</v>
      </c>
      <c r="I13028" s="0" t="n">
        <v>24202</v>
      </c>
      <c r="J13028" s="0" t="n">
        <v>2237</v>
      </c>
    </row>
    <row r="13029" customFormat="false" ht="15" hidden="false" customHeight="false" outlineLevel="0" collapsed="false">
      <c r="A13029" s="0" t="n">
        <v>202506</v>
      </c>
      <c r="B13029" s="0" t="n">
        <v>202507</v>
      </c>
      <c r="C13029" s="37" t="s">
        <v>98</v>
      </c>
      <c r="D13029" s="37" t="s">
        <v>376</v>
      </c>
      <c r="E13029" s="0" t="n">
        <v>2</v>
      </c>
      <c r="F13029" s="38" t="s">
        <v>71</v>
      </c>
      <c r="G13029" s="37" t="s">
        <v>786</v>
      </c>
      <c r="H13029" s="0" t="n">
        <v>197959</v>
      </c>
      <c r="I13029" s="0" t="n">
        <v>99869</v>
      </c>
      <c r="J13029" s="0" t="n">
        <v>5339</v>
      </c>
    </row>
    <row r="13030" customFormat="false" ht="15" hidden="false" customHeight="false" outlineLevel="0" collapsed="false">
      <c r="A13030" s="0" t="n">
        <v>202506</v>
      </c>
      <c r="B13030" s="0" t="n">
        <v>202507</v>
      </c>
      <c r="C13030" s="37" t="s">
        <v>158</v>
      </c>
      <c r="D13030" s="37" t="s">
        <v>96</v>
      </c>
      <c r="E13030" s="0" t="n">
        <v>2</v>
      </c>
      <c r="F13030" s="38" t="s">
        <v>71</v>
      </c>
      <c r="G13030" s="37" t="s">
        <v>787</v>
      </c>
      <c r="H13030" s="0" t="n">
        <v>1238701</v>
      </c>
      <c r="I13030" s="0" t="n">
        <v>1025232</v>
      </c>
      <c r="J13030" s="0" t="n">
        <v>245811</v>
      </c>
    </row>
    <row r="13031" customFormat="false" ht="15" hidden="false" customHeight="false" outlineLevel="0" collapsed="false">
      <c r="A13031" s="0" t="n">
        <v>202506</v>
      </c>
      <c r="B13031" s="0" t="n">
        <v>202507</v>
      </c>
      <c r="C13031" s="37" t="s">
        <v>115</v>
      </c>
      <c r="D13031" s="37" t="s">
        <v>241</v>
      </c>
      <c r="E13031" s="0" t="n">
        <v>2</v>
      </c>
      <c r="F13031" s="38" t="s">
        <v>71</v>
      </c>
      <c r="G13031" s="37" t="s">
        <v>788</v>
      </c>
      <c r="H13031" s="0" t="n">
        <v>857428</v>
      </c>
      <c r="I13031" s="0" t="n">
        <v>402610</v>
      </c>
      <c r="J13031" s="0" t="n">
        <v>20313</v>
      </c>
    </row>
    <row r="13032" customFormat="false" ht="15" hidden="false" customHeight="false" outlineLevel="0" collapsed="false">
      <c r="A13032" s="0" t="n">
        <v>202506</v>
      </c>
      <c r="B13032" s="0" t="n">
        <v>202507</v>
      </c>
      <c r="C13032" s="37" t="s">
        <v>101</v>
      </c>
      <c r="D13032" s="37" t="s">
        <v>482</v>
      </c>
      <c r="E13032" s="0" t="n">
        <v>2</v>
      </c>
      <c r="F13032" s="38" t="s">
        <v>71</v>
      </c>
      <c r="G13032" s="37" t="s">
        <v>789</v>
      </c>
      <c r="H13032" s="0" t="n">
        <v>105939</v>
      </c>
      <c r="I13032" s="0" t="n">
        <v>71762</v>
      </c>
      <c r="J13032" s="0" t="n">
        <v>-3087</v>
      </c>
    </row>
    <row r="13033" customFormat="false" ht="15" hidden="false" customHeight="false" outlineLevel="0" collapsed="false">
      <c r="A13033" s="0" t="n">
        <v>202506</v>
      </c>
      <c r="B13033" s="0" t="n">
        <v>202507</v>
      </c>
      <c r="C13033" s="37" t="s">
        <v>136</v>
      </c>
      <c r="D13033" s="37" t="s">
        <v>120</v>
      </c>
      <c r="E13033" s="0" t="n">
        <v>2</v>
      </c>
      <c r="F13033" s="38" t="s">
        <v>71</v>
      </c>
      <c r="G13033" s="37" t="s">
        <v>790</v>
      </c>
      <c r="H13033" s="0" t="n">
        <v>170381</v>
      </c>
      <c r="I13033" s="0" t="n">
        <v>121792</v>
      </c>
      <c r="J13033" s="0" t="n">
        <v>-6412</v>
      </c>
    </row>
    <row r="13034" customFormat="false" ht="15" hidden="false" customHeight="false" outlineLevel="0" collapsed="false">
      <c r="A13034" s="0" t="n">
        <v>202506</v>
      </c>
      <c r="B13034" s="0" t="n">
        <v>202507</v>
      </c>
      <c r="C13034" s="37" t="s">
        <v>98</v>
      </c>
      <c r="D13034" s="37" t="s">
        <v>447</v>
      </c>
      <c r="E13034" s="0" t="n">
        <v>2</v>
      </c>
      <c r="F13034" s="38" t="s">
        <v>71</v>
      </c>
      <c r="G13034" s="37" t="s">
        <v>791</v>
      </c>
      <c r="H13034" s="0" t="n">
        <v>225408</v>
      </c>
      <c r="I13034" s="0" t="n">
        <v>188793</v>
      </c>
      <c r="J13034" s="0" t="n">
        <v>13593</v>
      </c>
    </row>
    <row r="13035" customFormat="false" ht="15" hidden="false" customHeight="false" outlineLevel="0" collapsed="false">
      <c r="A13035" s="0" t="n">
        <v>202506</v>
      </c>
      <c r="B13035" s="0" t="n">
        <v>202507</v>
      </c>
      <c r="C13035" s="37" t="s">
        <v>136</v>
      </c>
      <c r="D13035" s="37" t="s">
        <v>391</v>
      </c>
      <c r="E13035" s="0" t="n">
        <v>2</v>
      </c>
      <c r="F13035" s="38" t="s">
        <v>71</v>
      </c>
      <c r="G13035" s="37" t="s">
        <v>792</v>
      </c>
      <c r="H13035" s="0" t="n">
        <v>280811</v>
      </c>
      <c r="I13035" s="0" t="n">
        <v>93661</v>
      </c>
      <c r="J13035" s="0" t="n">
        <v>-7889</v>
      </c>
    </row>
    <row r="13036" customFormat="false" ht="15" hidden="false" customHeight="false" outlineLevel="0" collapsed="false">
      <c r="A13036" s="0" t="n">
        <v>202506</v>
      </c>
      <c r="B13036" s="0" t="n">
        <v>202507</v>
      </c>
      <c r="C13036" s="37" t="s">
        <v>106</v>
      </c>
      <c r="D13036" s="37" t="s">
        <v>467</v>
      </c>
      <c r="E13036" s="0" t="n">
        <v>2</v>
      </c>
      <c r="F13036" s="38" t="s">
        <v>71</v>
      </c>
      <c r="G13036" s="37" t="s">
        <v>793</v>
      </c>
      <c r="H13036" s="0" t="n">
        <v>92295</v>
      </c>
      <c r="I13036" s="0" t="n">
        <v>81496</v>
      </c>
      <c r="J13036" s="0" t="n">
        <v>-3035</v>
      </c>
    </row>
    <row r="13037" customFormat="false" ht="15" hidden="false" customHeight="false" outlineLevel="0" collapsed="false">
      <c r="A13037" s="0" t="n">
        <v>202506</v>
      </c>
      <c r="B13037" s="0" t="n">
        <v>202507</v>
      </c>
      <c r="C13037" s="37" t="s">
        <v>95</v>
      </c>
      <c r="D13037" s="37" t="s">
        <v>147</v>
      </c>
      <c r="E13037" s="0" t="n">
        <v>2</v>
      </c>
      <c r="F13037" s="38" t="s">
        <v>71</v>
      </c>
      <c r="G13037" s="37" t="s">
        <v>794</v>
      </c>
      <c r="H13037" s="0" t="n">
        <v>249751</v>
      </c>
      <c r="I13037" s="0" t="n">
        <v>92753</v>
      </c>
      <c r="J13037" s="0" t="n">
        <v>3884</v>
      </c>
    </row>
    <row r="13038" customFormat="false" ht="15" hidden="false" customHeight="false" outlineLevel="0" collapsed="false">
      <c r="A13038" s="0" t="n">
        <v>202506</v>
      </c>
      <c r="B13038" s="0" t="n">
        <v>202507</v>
      </c>
      <c r="C13038" s="37" t="s">
        <v>184</v>
      </c>
      <c r="D13038" s="37" t="s">
        <v>603</v>
      </c>
      <c r="E13038" s="0" t="n">
        <v>2</v>
      </c>
      <c r="F13038" s="38" t="s">
        <v>71</v>
      </c>
      <c r="G13038" s="37" t="s">
        <v>795</v>
      </c>
      <c r="H13038" s="0" t="n">
        <v>239050</v>
      </c>
      <c r="I13038" s="0" t="n">
        <v>101558</v>
      </c>
      <c r="J13038" s="0" t="n">
        <v>19620</v>
      </c>
    </row>
    <row r="13039" customFormat="false" ht="15" hidden="false" customHeight="false" outlineLevel="0" collapsed="false">
      <c r="A13039" s="0" t="n">
        <v>202506</v>
      </c>
      <c r="B13039" s="0" t="n">
        <v>202507</v>
      </c>
      <c r="C13039" s="37" t="s">
        <v>149</v>
      </c>
      <c r="D13039" s="37" t="s">
        <v>318</v>
      </c>
      <c r="E13039" s="0" t="n">
        <v>2</v>
      </c>
      <c r="F13039" s="38" t="s">
        <v>71</v>
      </c>
      <c r="G13039" s="37" t="s">
        <v>796</v>
      </c>
      <c r="H13039" s="0" t="n">
        <v>1292592</v>
      </c>
      <c r="I13039" s="0" t="n">
        <v>801585</v>
      </c>
      <c r="J13039" s="0" t="n">
        <v>167677</v>
      </c>
    </row>
    <row r="13040" customFormat="false" ht="15" hidden="false" customHeight="false" outlineLevel="0" collapsed="false">
      <c r="A13040" s="0" t="n">
        <v>202506</v>
      </c>
      <c r="B13040" s="0" t="n">
        <v>202507</v>
      </c>
      <c r="C13040" s="37" t="s">
        <v>115</v>
      </c>
      <c r="D13040" s="37" t="s">
        <v>191</v>
      </c>
      <c r="E13040" s="0" t="n">
        <v>2</v>
      </c>
      <c r="F13040" s="38" t="s">
        <v>71</v>
      </c>
      <c r="G13040" s="37" t="s">
        <v>797</v>
      </c>
      <c r="H13040" s="0" t="n">
        <v>1492337</v>
      </c>
      <c r="I13040" s="0" t="n">
        <v>2244934</v>
      </c>
      <c r="J13040" s="0" t="n">
        <v>327681</v>
      </c>
    </row>
    <row r="13041" customFormat="false" ht="15" hidden="false" customHeight="false" outlineLevel="0" collapsed="false">
      <c r="A13041" s="0" t="n">
        <v>202506</v>
      </c>
      <c r="B13041" s="0" t="n">
        <v>202507</v>
      </c>
      <c r="C13041" s="37" t="s">
        <v>101</v>
      </c>
      <c r="D13041" s="37" t="s">
        <v>519</v>
      </c>
      <c r="E13041" s="0" t="n">
        <v>2</v>
      </c>
      <c r="F13041" s="38" t="s">
        <v>71</v>
      </c>
      <c r="G13041" s="37" t="s">
        <v>798</v>
      </c>
      <c r="H13041" s="0" t="n">
        <v>699700</v>
      </c>
      <c r="I13041" s="0" t="n">
        <v>226936</v>
      </c>
      <c r="J13041" s="0" t="n">
        <v>18067</v>
      </c>
    </row>
    <row r="13042" customFormat="false" ht="15" hidden="false" customHeight="false" outlineLevel="0" collapsed="false">
      <c r="A13042" s="0" t="n">
        <v>202506</v>
      </c>
      <c r="B13042" s="0" t="n">
        <v>202507</v>
      </c>
      <c r="C13042" s="37" t="s">
        <v>101</v>
      </c>
      <c r="D13042" s="37" t="s">
        <v>99</v>
      </c>
      <c r="E13042" s="0" t="n">
        <v>2</v>
      </c>
      <c r="F13042" s="38" t="s">
        <v>71</v>
      </c>
      <c r="G13042" s="37" t="s">
        <v>799</v>
      </c>
      <c r="H13042" s="0" t="n">
        <v>300034</v>
      </c>
      <c r="I13042" s="0" t="n">
        <v>136480</v>
      </c>
      <c r="J13042" s="0" t="n">
        <v>3133</v>
      </c>
    </row>
    <row r="13043" customFormat="false" ht="15" hidden="false" customHeight="false" outlineLevel="0" collapsed="false">
      <c r="A13043" s="0" t="n">
        <v>202506</v>
      </c>
      <c r="B13043" s="0" t="n">
        <v>202507</v>
      </c>
      <c r="C13043" s="37" t="s">
        <v>197</v>
      </c>
      <c r="D13043" s="37" t="s">
        <v>623</v>
      </c>
      <c r="E13043" s="0" t="n">
        <v>2</v>
      </c>
      <c r="F13043" s="38" t="s">
        <v>71</v>
      </c>
      <c r="G13043" s="37" t="s">
        <v>800</v>
      </c>
      <c r="H13043" s="0" t="n">
        <v>395016</v>
      </c>
      <c r="I13043" s="0" t="n">
        <v>410399</v>
      </c>
      <c r="J13043" s="0" t="n">
        <v>48770</v>
      </c>
    </row>
    <row r="13044" customFormat="false" ht="15" hidden="false" customHeight="false" outlineLevel="0" collapsed="false">
      <c r="A13044" s="0" t="n">
        <v>202506</v>
      </c>
      <c r="B13044" s="0" t="n">
        <v>202507</v>
      </c>
      <c r="C13044" s="37" t="s">
        <v>115</v>
      </c>
      <c r="D13044" s="37" t="s">
        <v>102</v>
      </c>
      <c r="E13044" s="0" t="n">
        <v>2</v>
      </c>
      <c r="F13044" s="38" t="s">
        <v>71</v>
      </c>
      <c r="G13044" s="37" t="s">
        <v>801</v>
      </c>
      <c r="H13044" s="0" t="n">
        <v>272379</v>
      </c>
      <c r="I13044" s="0" t="n">
        <v>170956</v>
      </c>
      <c r="J13044" s="0" t="n">
        <v>44140</v>
      </c>
    </row>
    <row r="13045" customFormat="false" ht="15" hidden="false" customHeight="false" outlineLevel="0" collapsed="false">
      <c r="A13045" s="0" t="n">
        <v>202506</v>
      </c>
      <c r="B13045" s="0" t="n">
        <v>202507</v>
      </c>
      <c r="C13045" s="37" t="s">
        <v>136</v>
      </c>
      <c r="D13045" s="37" t="s">
        <v>719</v>
      </c>
      <c r="E13045" s="0" t="n">
        <v>2</v>
      </c>
      <c r="F13045" s="38" t="s">
        <v>71</v>
      </c>
      <c r="G13045" s="37" t="s">
        <v>802</v>
      </c>
      <c r="H13045" s="0" t="n">
        <v>187823</v>
      </c>
      <c r="I13045" s="0" t="n">
        <v>65754</v>
      </c>
      <c r="J13045" s="0" t="n">
        <v>6190</v>
      </c>
    </row>
    <row r="13046" customFormat="false" ht="15" hidden="false" customHeight="false" outlineLevel="0" collapsed="false">
      <c r="A13046" s="0" t="n">
        <v>202506</v>
      </c>
      <c r="B13046" s="0" t="n">
        <v>202507</v>
      </c>
      <c r="C13046" s="37" t="s">
        <v>106</v>
      </c>
      <c r="D13046" s="37" t="s">
        <v>369</v>
      </c>
      <c r="E13046" s="0" t="n">
        <v>2</v>
      </c>
      <c r="F13046" s="38" t="s">
        <v>71</v>
      </c>
      <c r="G13046" s="37" t="s">
        <v>803</v>
      </c>
      <c r="H13046" s="0" t="n">
        <v>221587</v>
      </c>
      <c r="I13046" s="0" t="n">
        <v>55340</v>
      </c>
      <c r="J13046" s="0" t="n">
        <v>1870</v>
      </c>
    </row>
    <row r="13047" customFormat="false" ht="15" hidden="false" customHeight="false" outlineLevel="0" collapsed="false">
      <c r="A13047" s="0" t="n">
        <v>202506</v>
      </c>
      <c r="B13047" s="0" t="n">
        <v>202507</v>
      </c>
      <c r="C13047" s="37" t="s">
        <v>106</v>
      </c>
      <c r="D13047" s="37" t="s">
        <v>756</v>
      </c>
      <c r="E13047" s="0" t="n">
        <v>2</v>
      </c>
      <c r="F13047" s="38" t="s">
        <v>71</v>
      </c>
      <c r="G13047" s="37" t="s">
        <v>804</v>
      </c>
      <c r="H13047" s="0" t="n">
        <v>277530</v>
      </c>
      <c r="I13047" s="0" t="n">
        <v>100080</v>
      </c>
      <c r="J13047" s="0" t="n">
        <v>6428</v>
      </c>
    </row>
    <row r="13048" customFormat="false" ht="15" hidden="false" customHeight="false" outlineLevel="0" collapsed="false">
      <c r="A13048" s="0" t="n">
        <v>202506</v>
      </c>
      <c r="B13048" s="0" t="n">
        <v>202507</v>
      </c>
      <c r="C13048" s="37" t="s">
        <v>101</v>
      </c>
      <c r="D13048" s="37" t="s">
        <v>165</v>
      </c>
      <c r="E13048" s="0" t="n">
        <v>2</v>
      </c>
      <c r="F13048" s="38" t="s">
        <v>71</v>
      </c>
      <c r="G13048" s="37" t="s">
        <v>805</v>
      </c>
      <c r="H13048" s="0" t="n">
        <v>145733</v>
      </c>
      <c r="I13048" s="0" t="n">
        <v>179953</v>
      </c>
      <c r="J13048" s="0" t="n">
        <v>9597</v>
      </c>
    </row>
    <row r="13049" customFormat="false" ht="15" hidden="false" customHeight="false" outlineLevel="0" collapsed="false">
      <c r="A13049" s="0" t="n">
        <v>202506</v>
      </c>
      <c r="B13049" s="0" t="n">
        <v>202507</v>
      </c>
      <c r="C13049" s="37" t="s">
        <v>149</v>
      </c>
      <c r="D13049" s="37" t="s">
        <v>806</v>
      </c>
      <c r="E13049" s="0" t="n">
        <v>2</v>
      </c>
      <c r="F13049" s="38" t="s">
        <v>71</v>
      </c>
      <c r="G13049" s="37" t="s">
        <v>807</v>
      </c>
      <c r="H13049" s="0" t="n">
        <v>572463</v>
      </c>
      <c r="I13049" s="0" t="n">
        <v>223369</v>
      </c>
      <c r="J13049" s="0" t="n">
        <v>30127</v>
      </c>
    </row>
    <row r="13050" customFormat="false" ht="15" hidden="false" customHeight="false" outlineLevel="0" collapsed="false">
      <c r="A13050" s="0" t="n">
        <v>202506</v>
      </c>
      <c r="B13050" s="0" t="n">
        <v>202507</v>
      </c>
      <c r="C13050" s="37" t="s">
        <v>101</v>
      </c>
      <c r="D13050" s="37" t="s">
        <v>412</v>
      </c>
      <c r="E13050" s="0" t="n">
        <v>2</v>
      </c>
      <c r="F13050" s="38" t="s">
        <v>71</v>
      </c>
      <c r="G13050" s="37" t="s">
        <v>808</v>
      </c>
      <c r="H13050" s="0" t="n">
        <v>1257656</v>
      </c>
      <c r="I13050" s="0" t="n">
        <v>1199315</v>
      </c>
      <c r="J13050" s="0" t="n">
        <v>4357</v>
      </c>
    </row>
    <row r="13051" customFormat="false" ht="15" hidden="false" customHeight="false" outlineLevel="0" collapsed="false">
      <c r="A13051" s="0" t="n">
        <v>202506</v>
      </c>
      <c r="B13051" s="0" t="n">
        <v>202507</v>
      </c>
      <c r="C13051" s="37" t="s">
        <v>115</v>
      </c>
      <c r="D13051" s="37" t="s">
        <v>493</v>
      </c>
      <c r="E13051" s="0" t="n">
        <v>2</v>
      </c>
      <c r="F13051" s="38" t="s">
        <v>71</v>
      </c>
      <c r="G13051" s="37" t="s">
        <v>809</v>
      </c>
      <c r="H13051" s="0" t="n">
        <v>95859</v>
      </c>
      <c r="I13051" s="0" t="n">
        <v>41542</v>
      </c>
      <c r="J13051" s="0" t="n">
        <v>5011</v>
      </c>
    </row>
    <row r="13052" customFormat="false" ht="15" hidden="false" customHeight="false" outlineLevel="0" collapsed="false">
      <c r="A13052" s="0" t="n">
        <v>202506</v>
      </c>
      <c r="B13052" s="0" t="n">
        <v>202507</v>
      </c>
      <c r="C13052" s="37" t="s">
        <v>115</v>
      </c>
      <c r="D13052" s="37" t="s">
        <v>493</v>
      </c>
      <c r="E13052" s="0" t="n">
        <v>2</v>
      </c>
      <c r="F13052" s="38" t="s">
        <v>71</v>
      </c>
      <c r="G13052" s="37" t="s">
        <v>810</v>
      </c>
      <c r="H13052" s="0" t="n">
        <v>436850</v>
      </c>
      <c r="I13052" s="0" t="n">
        <v>226681</v>
      </c>
      <c r="J13052" s="0" t="n">
        <v>31014</v>
      </c>
    </row>
    <row r="13053" customFormat="false" ht="15" hidden="false" customHeight="false" outlineLevel="0" collapsed="false">
      <c r="A13053" s="0" t="n">
        <v>202506</v>
      </c>
      <c r="B13053" s="0" t="n">
        <v>202507</v>
      </c>
      <c r="C13053" s="37" t="s">
        <v>184</v>
      </c>
      <c r="D13053" s="37" t="s">
        <v>425</v>
      </c>
      <c r="E13053" s="0" t="n">
        <v>2</v>
      </c>
      <c r="F13053" s="38" t="s">
        <v>71</v>
      </c>
      <c r="G13053" s="37" t="s">
        <v>811</v>
      </c>
      <c r="H13053" s="0" t="n">
        <v>418860</v>
      </c>
      <c r="I13053" s="0" t="n">
        <v>247923</v>
      </c>
      <c r="J13053" s="0" t="n">
        <v>28364</v>
      </c>
    </row>
    <row r="13054" customFormat="false" ht="15" hidden="false" customHeight="false" outlineLevel="0" collapsed="false">
      <c r="A13054" s="0" t="n">
        <v>202506</v>
      </c>
      <c r="B13054" s="0" t="n">
        <v>202507</v>
      </c>
      <c r="C13054" s="37" t="s">
        <v>149</v>
      </c>
      <c r="D13054" s="37" t="s">
        <v>756</v>
      </c>
      <c r="E13054" s="0" t="n">
        <v>2</v>
      </c>
      <c r="F13054" s="38" t="s">
        <v>71</v>
      </c>
      <c r="G13054" s="37" t="s">
        <v>812</v>
      </c>
      <c r="H13054" s="0" t="n">
        <v>758629</v>
      </c>
      <c r="I13054" s="0" t="n">
        <v>497831</v>
      </c>
      <c r="J13054" s="0" t="n">
        <v>-14250</v>
      </c>
    </row>
    <row r="13055" customFormat="false" ht="15" hidden="false" customHeight="false" outlineLevel="0" collapsed="false">
      <c r="A13055" s="0" t="n">
        <v>202506</v>
      </c>
      <c r="B13055" s="0" t="n">
        <v>202507</v>
      </c>
      <c r="C13055" s="37" t="s">
        <v>149</v>
      </c>
      <c r="D13055" s="37" t="s">
        <v>616</v>
      </c>
      <c r="E13055" s="0" t="n">
        <v>2</v>
      </c>
      <c r="F13055" s="38" t="s">
        <v>71</v>
      </c>
      <c r="G13055" s="37" t="s">
        <v>813</v>
      </c>
      <c r="H13055" s="0" t="n">
        <v>356665</v>
      </c>
      <c r="I13055" s="0" t="n">
        <v>193871</v>
      </c>
      <c r="J13055" s="0" t="n">
        <v>12612</v>
      </c>
    </row>
    <row r="13056" customFormat="false" ht="15" hidden="false" customHeight="false" outlineLevel="0" collapsed="false">
      <c r="A13056" s="0" t="n">
        <v>202506</v>
      </c>
      <c r="B13056" s="0" t="n">
        <v>202507</v>
      </c>
      <c r="C13056" s="37" t="s">
        <v>109</v>
      </c>
      <c r="D13056" s="37" t="s">
        <v>364</v>
      </c>
      <c r="E13056" s="0" t="n">
        <v>2</v>
      </c>
      <c r="F13056" s="38" t="s">
        <v>71</v>
      </c>
      <c r="G13056" s="37" t="s">
        <v>814</v>
      </c>
      <c r="H13056" s="0" t="n">
        <v>86855</v>
      </c>
      <c r="I13056" s="0" t="n">
        <v>49470</v>
      </c>
      <c r="J13056" s="0" t="n">
        <v>1352</v>
      </c>
    </row>
    <row r="13057" customFormat="false" ht="15" hidden="false" customHeight="false" outlineLevel="0" collapsed="false">
      <c r="A13057" s="0" t="n">
        <v>202506</v>
      </c>
      <c r="B13057" s="0" t="n">
        <v>202507</v>
      </c>
      <c r="C13057" s="37" t="s">
        <v>95</v>
      </c>
      <c r="D13057" s="37" t="s">
        <v>396</v>
      </c>
      <c r="E13057" s="0" t="n">
        <v>2</v>
      </c>
      <c r="F13057" s="38" t="s">
        <v>71</v>
      </c>
      <c r="G13057" s="37" t="s">
        <v>815</v>
      </c>
      <c r="H13057" s="0" t="n">
        <v>157571</v>
      </c>
      <c r="I13057" s="0" t="n">
        <v>106109</v>
      </c>
      <c r="J13057" s="0" t="n">
        <v>7705</v>
      </c>
    </row>
    <row r="13058" customFormat="false" ht="15" hidden="false" customHeight="false" outlineLevel="0" collapsed="false">
      <c r="A13058" s="0" t="n">
        <v>202506</v>
      </c>
      <c r="B13058" s="0" t="n">
        <v>202507</v>
      </c>
      <c r="C13058" s="37" t="s">
        <v>115</v>
      </c>
      <c r="D13058" s="37" t="s">
        <v>673</v>
      </c>
      <c r="E13058" s="0" t="n">
        <v>2</v>
      </c>
      <c r="F13058" s="38" t="s">
        <v>71</v>
      </c>
      <c r="G13058" s="37" t="s">
        <v>816</v>
      </c>
      <c r="H13058" s="0" t="n">
        <v>583866</v>
      </c>
      <c r="I13058" s="0" t="n">
        <v>307382</v>
      </c>
      <c r="J13058" s="0" t="n">
        <v>4100</v>
      </c>
    </row>
    <row r="13059" customFormat="false" ht="15" hidden="false" customHeight="false" outlineLevel="0" collapsed="false">
      <c r="A13059" s="0" t="n">
        <v>202506</v>
      </c>
      <c r="B13059" s="0" t="n">
        <v>202507</v>
      </c>
      <c r="C13059" s="37" t="s">
        <v>112</v>
      </c>
      <c r="D13059" s="37" t="s">
        <v>120</v>
      </c>
      <c r="E13059" s="0" t="n">
        <v>2</v>
      </c>
      <c r="F13059" s="38" t="s">
        <v>71</v>
      </c>
      <c r="G13059" s="37" t="s">
        <v>817</v>
      </c>
      <c r="H13059" s="0" t="n">
        <v>1134491</v>
      </c>
      <c r="I13059" s="0" t="n">
        <v>440550</v>
      </c>
      <c r="J13059" s="0" t="n">
        <v>90019</v>
      </c>
    </row>
    <row r="13060" customFormat="false" ht="15" hidden="false" customHeight="false" outlineLevel="0" collapsed="false">
      <c r="A13060" s="0" t="n">
        <v>202506</v>
      </c>
      <c r="B13060" s="0" t="n">
        <v>202507</v>
      </c>
      <c r="C13060" s="37" t="s">
        <v>124</v>
      </c>
      <c r="D13060" s="37" t="s">
        <v>493</v>
      </c>
      <c r="E13060" s="0" t="n">
        <v>2</v>
      </c>
      <c r="F13060" s="38" t="s">
        <v>71</v>
      </c>
      <c r="G13060" s="37" t="s">
        <v>818</v>
      </c>
      <c r="H13060" s="0" t="n">
        <v>36961</v>
      </c>
      <c r="I13060" s="0" t="n">
        <v>28181</v>
      </c>
      <c r="J13060" s="0" t="n">
        <v>2781</v>
      </c>
    </row>
    <row r="13061" customFormat="false" ht="15" hidden="false" customHeight="false" outlineLevel="0" collapsed="false">
      <c r="A13061" s="0" t="n">
        <v>202506</v>
      </c>
      <c r="B13061" s="0" t="n">
        <v>202507</v>
      </c>
      <c r="C13061" s="37" t="s">
        <v>95</v>
      </c>
      <c r="D13061" s="37" t="s">
        <v>414</v>
      </c>
      <c r="E13061" s="0" t="n">
        <v>2</v>
      </c>
      <c r="F13061" s="38" t="s">
        <v>71</v>
      </c>
      <c r="G13061" s="37" t="s">
        <v>819</v>
      </c>
      <c r="H13061" s="0" t="n">
        <v>921097</v>
      </c>
      <c r="I13061" s="0" t="n">
        <v>285148</v>
      </c>
      <c r="J13061" s="0" t="n">
        <v>-23329</v>
      </c>
    </row>
    <row r="13062" customFormat="false" ht="15" hidden="false" customHeight="false" outlineLevel="0" collapsed="false">
      <c r="A13062" s="0" t="n">
        <v>202506</v>
      </c>
      <c r="B13062" s="0" t="n">
        <v>202507</v>
      </c>
      <c r="C13062" s="37" t="s">
        <v>149</v>
      </c>
      <c r="D13062" s="37" t="s">
        <v>247</v>
      </c>
      <c r="E13062" s="0" t="n">
        <v>2</v>
      </c>
      <c r="F13062" s="38" t="s">
        <v>71</v>
      </c>
      <c r="G13062" s="37" t="s">
        <v>820</v>
      </c>
      <c r="H13062" s="0" t="n">
        <v>2553293</v>
      </c>
      <c r="I13062" s="0" t="n">
        <v>1158809</v>
      </c>
      <c r="J13062" s="0" t="n">
        <v>-61384</v>
      </c>
    </row>
    <row r="13063" customFormat="false" ht="15" hidden="false" customHeight="false" outlineLevel="0" collapsed="false">
      <c r="A13063" s="0" t="n">
        <v>202506</v>
      </c>
      <c r="B13063" s="0" t="n">
        <v>202507</v>
      </c>
      <c r="C13063" s="37" t="s">
        <v>109</v>
      </c>
      <c r="D13063" s="37" t="s">
        <v>821</v>
      </c>
      <c r="E13063" s="0" t="n">
        <v>2</v>
      </c>
      <c r="F13063" s="38" t="s">
        <v>71</v>
      </c>
      <c r="G13063" s="37" t="s">
        <v>822</v>
      </c>
      <c r="H13063" s="0" t="n">
        <v>631117</v>
      </c>
      <c r="I13063" s="0" t="n">
        <v>685058</v>
      </c>
      <c r="J13063" s="0" t="n">
        <v>137338</v>
      </c>
    </row>
    <row r="13064" customFormat="false" ht="15" hidden="false" customHeight="false" outlineLevel="0" collapsed="false">
      <c r="A13064" s="0" t="n">
        <v>202506</v>
      </c>
      <c r="B13064" s="0" t="n">
        <v>202507</v>
      </c>
      <c r="C13064" s="37" t="s">
        <v>124</v>
      </c>
      <c r="D13064" s="37" t="s">
        <v>476</v>
      </c>
      <c r="E13064" s="0" t="n">
        <v>2</v>
      </c>
      <c r="F13064" s="38" t="s">
        <v>71</v>
      </c>
      <c r="G13064" s="37" t="s">
        <v>823</v>
      </c>
      <c r="H13064" s="0" t="n">
        <v>997224</v>
      </c>
      <c r="I13064" s="0" t="n">
        <v>183285</v>
      </c>
      <c r="J13064" s="0" t="n">
        <v>11362</v>
      </c>
    </row>
    <row r="13065" customFormat="false" ht="15" hidden="false" customHeight="false" outlineLevel="0" collapsed="false">
      <c r="A13065" s="0" t="n">
        <v>202506</v>
      </c>
      <c r="B13065" s="0" t="n">
        <v>202507</v>
      </c>
      <c r="C13065" s="37" t="s">
        <v>115</v>
      </c>
      <c r="D13065" s="37" t="s">
        <v>300</v>
      </c>
      <c r="E13065" s="0" t="n">
        <v>2</v>
      </c>
      <c r="F13065" s="38" t="s">
        <v>71</v>
      </c>
      <c r="G13065" s="37" t="s">
        <v>824</v>
      </c>
      <c r="H13065" s="0" t="n">
        <v>275840</v>
      </c>
      <c r="I13065" s="0" t="n">
        <v>261332</v>
      </c>
      <c r="J13065" s="0" t="n">
        <v>10720</v>
      </c>
    </row>
    <row r="13066" customFormat="false" ht="15" hidden="false" customHeight="false" outlineLevel="0" collapsed="false">
      <c r="A13066" s="0" t="n">
        <v>202506</v>
      </c>
      <c r="B13066" s="0" t="n">
        <v>202507</v>
      </c>
      <c r="C13066" s="37" t="s">
        <v>158</v>
      </c>
      <c r="D13066" s="37" t="s">
        <v>700</v>
      </c>
      <c r="E13066" s="0" t="n">
        <v>2</v>
      </c>
      <c r="F13066" s="38" t="s">
        <v>71</v>
      </c>
      <c r="G13066" s="37" t="s">
        <v>825</v>
      </c>
      <c r="H13066" s="0" t="n">
        <v>492210</v>
      </c>
      <c r="I13066" s="0" t="n">
        <v>351463</v>
      </c>
      <c r="J13066" s="0" t="n">
        <v>67781</v>
      </c>
    </row>
    <row r="13067" customFormat="false" ht="15" hidden="false" customHeight="false" outlineLevel="0" collapsed="false">
      <c r="A13067" s="0" t="n">
        <v>202506</v>
      </c>
      <c r="B13067" s="0" t="n">
        <v>202507</v>
      </c>
      <c r="C13067" s="37" t="s">
        <v>184</v>
      </c>
      <c r="D13067" s="37" t="s">
        <v>826</v>
      </c>
      <c r="E13067" s="0" t="n">
        <v>2</v>
      </c>
      <c r="F13067" s="38" t="s">
        <v>71</v>
      </c>
      <c r="G13067" s="37" t="s">
        <v>827</v>
      </c>
      <c r="H13067" s="0" t="n">
        <v>79697</v>
      </c>
      <c r="I13067" s="0" t="n">
        <v>40036</v>
      </c>
      <c r="J13067" s="0" t="n">
        <v>2596</v>
      </c>
    </row>
    <row r="13068" customFormat="false" ht="15" hidden="false" customHeight="false" outlineLevel="0" collapsed="false">
      <c r="A13068" s="0" t="n">
        <v>202506</v>
      </c>
      <c r="B13068" s="0" t="n">
        <v>202507</v>
      </c>
      <c r="C13068" s="37" t="s">
        <v>101</v>
      </c>
      <c r="D13068" s="37" t="s">
        <v>328</v>
      </c>
      <c r="E13068" s="0" t="n">
        <v>2</v>
      </c>
      <c r="F13068" s="38" t="s">
        <v>71</v>
      </c>
      <c r="G13068" s="37" t="s">
        <v>828</v>
      </c>
      <c r="H13068" s="0" t="n">
        <v>46525</v>
      </c>
      <c r="I13068" s="0" t="n">
        <v>38012</v>
      </c>
      <c r="J13068" s="0" t="n">
        <v>-1502</v>
      </c>
    </row>
    <row r="13069" customFormat="false" ht="15" hidden="false" customHeight="false" outlineLevel="0" collapsed="false">
      <c r="A13069" s="0" t="n">
        <v>202506</v>
      </c>
      <c r="B13069" s="0" t="n">
        <v>202507</v>
      </c>
      <c r="C13069" s="37" t="s">
        <v>106</v>
      </c>
      <c r="D13069" s="37" t="s">
        <v>511</v>
      </c>
      <c r="E13069" s="0" t="n">
        <v>2</v>
      </c>
      <c r="F13069" s="38" t="s">
        <v>71</v>
      </c>
      <c r="G13069" s="37" t="s">
        <v>829</v>
      </c>
      <c r="H13069" s="0" t="n">
        <v>2440629</v>
      </c>
      <c r="I13069" s="0" t="n">
        <v>1389401</v>
      </c>
      <c r="J13069" s="0" t="n">
        <v>-45522</v>
      </c>
    </row>
    <row r="13070" customFormat="false" ht="15" hidden="false" customHeight="false" outlineLevel="0" collapsed="false">
      <c r="A13070" s="0" t="n">
        <v>202506</v>
      </c>
      <c r="B13070" s="0" t="n">
        <v>202507</v>
      </c>
      <c r="C13070" s="37" t="s">
        <v>149</v>
      </c>
      <c r="D13070" s="37" t="s">
        <v>360</v>
      </c>
      <c r="E13070" s="0" t="n">
        <v>2</v>
      </c>
      <c r="F13070" s="38" t="s">
        <v>71</v>
      </c>
      <c r="G13070" s="37" t="s">
        <v>830</v>
      </c>
      <c r="H13070" s="0" t="n">
        <v>143112</v>
      </c>
      <c r="I13070" s="0" t="n">
        <v>132892</v>
      </c>
      <c r="J13070" s="0" t="n">
        <v>18970</v>
      </c>
    </row>
    <row r="13071" customFormat="false" ht="15" hidden="false" customHeight="false" outlineLevel="0" collapsed="false">
      <c r="A13071" s="0" t="n">
        <v>202506</v>
      </c>
      <c r="B13071" s="0" t="n">
        <v>202507</v>
      </c>
      <c r="C13071" s="37" t="s">
        <v>112</v>
      </c>
      <c r="D13071" s="37" t="s">
        <v>284</v>
      </c>
      <c r="E13071" s="0" t="n">
        <v>2</v>
      </c>
      <c r="F13071" s="38" t="s">
        <v>71</v>
      </c>
      <c r="G13071" s="37" t="s">
        <v>831</v>
      </c>
      <c r="H13071" s="0" t="n">
        <v>365332</v>
      </c>
      <c r="I13071" s="0" t="n">
        <v>80803</v>
      </c>
      <c r="J13071" s="0" t="n">
        <v>22863</v>
      </c>
    </row>
    <row r="13072" customFormat="false" ht="15" hidden="false" customHeight="false" outlineLevel="0" collapsed="false">
      <c r="A13072" s="0" t="n">
        <v>202506</v>
      </c>
      <c r="B13072" s="0" t="n">
        <v>202507</v>
      </c>
      <c r="C13072" s="37" t="s">
        <v>184</v>
      </c>
      <c r="D13072" s="37" t="s">
        <v>267</v>
      </c>
      <c r="E13072" s="0" t="n">
        <v>2</v>
      </c>
      <c r="F13072" s="38" t="s">
        <v>71</v>
      </c>
      <c r="G13072" s="37" t="s">
        <v>832</v>
      </c>
      <c r="H13072" s="0" t="n">
        <v>114268</v>
      </c>
      <c r="I13072" s="0" t="n">
        <v>54923</v>
      </c>
      <c r="J13072" s="0" t="n">
        <v>9005</v>
      </c>
    </row>
    <row r="13073" customFormat="false" ht="15" hidden="false" customHeight="false" outlineLevel="0" collapsed="false">
      <c r="A13073" s="0" t="n">
        <v>202506</v>
      </c>
      <c r="B13073" s="0" t="n">
        <v>202507</v>
      </c>
      <c r="C13073" s="37" t="s">
        <v>197</v>
      </c>
      <c r="D13073" s="37" t="s">
        <v>387</v>
      </c>
      <c r="E13073" s="0" t="n">
        <v>2</v>
      </c>
      <c r="F13073" s="38" t="s">
        <v>71</v>
      </c>
      <c r="G13073" s="37" t="s">
        <v>833</v>
      </c>
      <c r="H13073" s="0" t="n">
        <v>120086</v>
      </c>
      <c r="I13073" s="0" t="n">
        <v>58321</v>
      </c>
      <c r="J13073" s="0" t="n">
        <v>2438</v>
      </c>
    </row>
    <row r="13074" customFormat="false" ht="15" hidden="false" customHeight="false" outlineLevel="0" collapsed="false">
      <c r="A13074" s="0" t="n">
        <v>202506</v>
      </c>
      <c r="B13074" s="0" t="n">
        <v>202507</v>
      </c>
      <c r="C13074" s="37" t="s">
        <v>197</v>
      </c>
      <c r="D13074" s="37" t="s">
        <v>334</v>
      </c>
      <c r="E13074" s="0" t="n">
        <v>2</v>
      </c>
      <c r="F13074" s="38" t="s">
        <v>71</v>
      </c>
      <c r="G13074" s="37" t="s">
        <v>834</v>
      </c>
      <c r="H13074" s="0" t="n">
        <v>500174</v>
      </c>
      <c r="I13074" s="0" t="n">
        <v>227522</v>
      </c>
      <c r="J13074" s="0" t="n">
        <v>13043</v>
      </c>
    </row>
    <row r="13075" customFormat="false" ht="15" hidden="false" customHeight="false" outlineLevel="0" collapsed="false">
      <c r="A13075" s="0" t="n">
        <v>202506</v>
      </c>
      <c r="B13075" s="0" t="n">
        <v>202507</v>
      </c>
      <c r="C13075" s="37" t="s">
        <v>197</v>
      </c>
      <c r="D13075" s="37" t="s">
        <v>208</v>
      </c>
      <c r="E13075" s="0" t="n">
        <v>2</v>
      </c>
      <c r="F13075" s="38" t="s">
        <v>71</v>
      </c>
      <c r="G13075" s="37" t="s">
        <v>835</v>
      </c>
      <c r="H13075" s="0" t="n">
        <v>239499</v>
      </c>
      <c r="I13075" s="0" t="n">
        <v>143555</v>
      </c>
      <c r="J13075" s="0" t="n">
        <v>12180</v>
      </c>
    </row>
    <row r="13076" customFormat="false" ht="15" hidden="false" customHeight="false" outlineLevel="0" collapsed="false">
      <c r="A13076" s="0" t="n">
        <v>202506</v>
      </c>
      <c r="B13076" s="0" t="n">
        <v>202507</v>
      </c>
      <c r="C13076" s="37" t="s">
        <v>115</v>
      </c>
      <c r="D13076" s="37" t="s">
        <v>306</v>
      </c>
      <c r="E13076" s="0" t="n">
        <v>2</v>
      </c>
      <c r="F13076" s="38" t="s">
        <v>71</v>
      </c>
      <c r="G13076" s="37" t="s">
        <v>836</v>
      </c>
      <c r="H13076" s="0" t="n">
        <v>818470</v>
      </c>
      <c r="I13076" s="0" t="n">
        <v>1814100</v>
      </c>
      <c r="J13076" s="0" t="n">
        <v>-221315</v>
      </c>
    </row>
    <row r="13077" customFormat="false" ht="15" hidden="false" customHeight="false" outlineLevel="0" collapsed="false">
      <c r="A13077" s="0" t="n">
        <v>202506</v>
      </c>
      <c r="B13077" s="0" t="n">
        <v>202507</v>
      </c>
      <c r="C13077" s="37" t="s">
        <v>106</v>
      </c>
      <c r="D13077" s="37" t="s">
        <v>519</v>
      </c>
      <c r="E13077" s="0" t="n">
        <v>2</v>
      </c>
      <c r="F13077" s="38" t="s">
        <v>71</v>
      </c>
      <c r="G13077" s="37" t="s">
        <v>837</v>
      </c>
      <c r="H13077" s="0" t="n">
        <v>1189499</v>
      </c>
      <c r="I13077" s="0" t="n">
        <v>416576</v>
      </c>
      <c r="J13077" s="0" t="n">
        <v>34304</v>
      </c>
    </row>
    <row r="13078" customFormat="false" ht="15" hidden="false" customHeight="false" outlineLevel="0" collapsed="false">
      <c r="A13078" s="0" t="n">
        <v>202506</v>
      </c>
      <c r="B13078" s="0" t="n">
        <v>202507</v>
      </c>
      <c r="C13078" s="37" t="s">
        <v>95</v>
      </c>
      <c r="D13078" s="37" t="s">
        <v>288</v>
      </c>
      <c r="E13078" s="0" t="n">
        <v>2</v>
      </c>
      <c r="F13078" s="38" t="s">
        <v>71</v>
      </c>
      <c r="G13078" s="37" t="s">
        <v>838</v>
      </c>
      <c r="H13078" s="0" t="n">
        <v>755200</v>
      </c>
      <c r="I13078" s="0" t="n">
        <v>430913</v>
      </c>
      <c r="J13078" s="0" t="n">
        <v>59642</v>
      </c>
    </row>
    <row r="13079" customFormat="false" ht="15" hidden="false" customHeight="false" outlineLevel="0" collapsed="false">
      <c r="A13079" s="0" t="n">
        <v>202506</v>
      </c>
      <c r="B13079" s="0" t="n">
        <v>202507</v>
      </c>
      <c r="C13079" s="37" t="s">
        <v>101</v>
      </c>
      <c r="D13079" s="37" t="s">
        <v>839</v>
      </c>
      <c r="E13079" s="0" t="n">
        <v>2</v>
      </c>
      <c r="F13079" s="38" t="s">
        <v>71</v>
      </c>
      <c r="G13079" s="37" t="s">
        <v>840</v>
      </c>
      <c r="H13079" s="0" t="n">
        <v>870131</v>
      </c>
      <c r="I13079" s="0" t="n">
        <v>1656845</v>
      </c>
      <c r="J13079" s="0" t="n">
        <v>426296</v>
      </c>
    </row>
    <row r="13080" customFormat="false" ht="15" hidden="false" customHeight="false" outlineLevel="0" collapsed="false">
      <c r="A13080" s="0" t="n">
        <v>202506</v>
      </c>
      <c r="B13080" s="0" t="n">
        <v>202507</v>
      </c>
      <c r="C13080" s="37" t="s">
        <v>106</v>
      </c>
      <c r="D13080" s="37" t="s">
        <v>841</v>
      </c>
      <c r="E13080" s="0" t="n">
        <v>2</v>
      </c>
      <c r="F13080" s="38" t="s">
        <v>71</v>
      </c>
      <c r="G13080" s="37" t="s">
        <v>842</v>
      </c>
      <c r="H13080" s="0" t="n">
        <v>3789625</v>
      </c>
      <c r="I13080" s="0" t="n">
        <v>898413</v>
      </c>
      <c r="J13080" s="0" t="n">
        <v>169866</v>
      </c>
    </row>
    <row r="13081" customFormat="false" ht="15" hidden="false" customHeight="false" outlineLevel="0" collapsed="false">
      <c r="A13081" s="0" t="n">
        <v>202506</v>
      </c>
      <c r="B13081" s="0" t="n">
        <v>202507</v>
      </c>
      <c r="C13081" s="37" t="s">
        <v>178</v>
      </c>
      <c r="D13081" s="37" t="s">
        <v>843</v>
      </c>
      <c r="E13081" s="0" t="n">
        <v>2</v>
      </c>
      <c r="F13081" s="38" t="s">
        <v>71</v>
      </c>
      <c r="G13081" s="37" t="s">
        <v>844</v>
      </c>
      <c r="H13081" s="0" t="n">
        <v>104847</v>
      </c>
      <c r="I13081" s="0" t="n">
        <v>27887</v>
      </c>
      <c r="J13081" s="0" t="n">
        <v>7613</v>
      </c>
    </row>
    <row r="13082" customFormat="false" ht="15" hidden="false" customHeight="false" outlineLevel="0" collapsed="false">
      <c r="A13082" s="0" t="n">
        <v>202506</v>
      </c>
      <c r="B13082" s="0" t="n">
        <v>202508</v>
      </c>
      <c r="C13082" s="37" t="s">
        <v>95</v>
      </c>
      <c r="D13082" s="37" t="s">
        <v>96</v>
      </c>
      <c r="E13082" s="0" t="n">
        <v>3</v>
      </c>
      <c r="F13082" s="38" t="s">
        <v>70</v>
      </c>
      <c r="G13082" s="37" t="s">
        <v>97</v>
      </c>
      <c r="H13082" s="0" t="n">
        <v>8833563</v>
      </c>
      <c r="I13082" s="0" t="n">
        <v>6813385</v>
      </c>
      <c r="J13082" s="0" t="n">
        <v>654558</v>
      </c>
    </row>
    <row r="13083" customFormat="false" ht="15" hidden="false" customHeight="false" outlineLevel="0" collapsed="false">
      <c r="A13083" s="0" t="n">
        <v>202506</v>
      </c>
      <c r="B13083" s="0" t="n">
        <v>202508</v>
      </c>
      <c r="C13083" s="37" t="s">
        <v>98</v>
      </c>
      <c r="D13083" s="37" t="s">
        <v>99</v>
      </c>
      <c r="E13083" s="0" t="n">
        <v>3</v>
      </c>
      <c r="F13083" s="38" t="s">
        <v>70</v>
      </c>
      <c r="G13083" s="37" t="s">
        <v>100</v>
      </c>
      <c r="H13083" s="0" t="n">
        <v>1665518</v>
      </c>
      <c r="I13083" s="0" t="n">
        <v>718496</v>
      </c>
      <c r="J13083" s="0" t="n">
        <v>80760</v>
      </c>
    </row>
    <row r="13084" customFormat="false" ht="15" hidden="false" customHeight="false" outlineLevel="0" collapsed="false">
      <c r="A13084" s="0" t="n">
        <v>202506</v>
      </c>
      <c r="B13084" s="0" t="n">
        <v>202508</v>
      </c>
      <c r="C13084" s="37" t="s">
        <v>101</v>
      </c>
      <c r="D13084" s="37" t="s">
        <v>102</v>
      </c>
      <c r="E13084" s="0" t="n">
        <v>3</v>
      </c>
      <c r="F13084" s="38" t="s">
        <v>70</v>
      </c>
      <c r="G13084" s="37" t="s">
        <v>103</v>
      </c>
      <c r="H13084" s="0" t="n">
        <v>2413492</v>
      </c>
      <c r="I13084" s="0" t="n">
        <v>3669166</v>
      </c>
      <c r="J13084" s="0" t="n">
        <v>396871</v>
      </c>
    </row>
    <row r="13085" customFormat="false" ht="15" hidden="false" customHeight="false" outlineLevel="0" collapsed="false">
      <c r="A13085" s="0" t="n">
        <v>202506</v>
      </c>
      <c r="B13085" s="0" t="n">
        <v>202508</v>
      </c>
      <c r="C13085" s="37" t="s">
        <v>101</v>
      </c>
      <c r="D13085" s="37" t="s">
        <v>104</v>
      </c>
      <c r="E13085" s="0" t="n">
        <v>3</v>
      </c>
      <c r="F13085" s="38" t="s">
        <v>70</v>
      </c>
      <c r="G13085" s="37" t="s">
        <v>105</v>
      </c>
      <c r="H13085" s="0" t="n">
        <v>1496700</v>
      </c>
      <c r="I13085" s="0" t="n">
        <v>1673451</v>
      </c>
      <c r="J13085" s="0" t="n">
        <v>371083</v>
      </c>
    </row>
    <row r="13086" customFormat="false" ht="15" hidden="false" customHeight="false" outlineLevel="0" collapsed="false">
      <c r="A13086" s="0" t="n">
        <v>202506</v>
      </c>
      <c r="B13086" s="0" t="n">
        <v>202508</v>
      </c>
      <c r="C13086" s="37" t="s">
        <v>106</v>
      </c>
      <c r="D13086" s="37" t="s">
        <v>107</v>
      </c>
      <c r="E13086" s="0" t="n">
        <v>3</v>
      </c>
      <c r="F13086" s="38" t="s">
        <v>70</v>
      </c>
      <c r="G13086" s="37" t="s">
        <v>108</v>
      </c>
      <c r="H13086" s="0" t="n">
        <v>1754408</v>
      </c>
      <c r="I13086" s="0" t="n">
        <v>545494</v>
      </c>
      <c r="J13086" s="0" t="n">
        <v>45499</v>
      </c>
    </row>
    <row r="13087" customFormat="false" ht="15" hidden="false" customHeight="false" outlineLevel="0" collapsed="false">
      <c r="A13087" s="0" t="n">
        <v>202506</v>
      </c>
      <c r="B13087" s="0" t="n">
        <v>202508</v>
      </c>
      <c r="C13087" s="37" t="s">
        <v>109</v>
      </c>
      <c r="D13087" s="37" t="s">
        <v>110</v>
      </c>
      <c r="E13087" s="0" t="n">
        <v>3</v>
      </c>
      <c r="F13087" s="38" t="s">
        <v>70</v>
      </c>
      <c r="G13087" s="37" t="s">
        <v>111</v>
      </c>
      <c r="H13087" s="0" t="n">
        <v>1091683</v>
      </c>
      <c r="I13087" s="0" t="n">
        <v>650716</v>
      </c>
      <c r="J13087" s="0" t="n">
        <v>64350</v>
      </c>
    </row>
    <row r="13088" customFormat="false" ht="15" hidden="false" customHeight="false" outlineLevel="0" collapsed="false">
      <c r="A13088" s="0" t="n">
        <v>202506</v>
      </c>
      <c r="B13088" s="0" t="n">
        <v>202508</v>
      </c>
      <c r="C13088" s="37" t="s">
        <v>112</v>
      </c>
      <c r="D13088" s="37" t="s">
        <v>113</v>
      </c>
      <c r="E13088" s="0" t="n">
        <v>3</v>
      </c>
      <c r="F13088" s="38" t="s">
        <v>70</v>
      </c>
      <c r="G13088" s="37" t="s">
        <v>114</v>
      </c>
      <c r="H13088" s="0" t="n">
        <v>8917315</v>
      </c>
      <c r="I13088" s="0" t="n">
        <v>11028744</v>
      </c>
      <c r="J13088" s="0" t="n">
        <v>2348920</v>
      </c>
    </row>
    <row r="13089" customFormat="false" ht="15" hidden="false" customHeight="false" outlineLevel="0" collapsed="false">
      <c r="A13089" s="0" t="n">
        <v>202506</v>
      </c>
      <c r="B13089" s="0" t="n">
        <v>202508</v>
      </c>
      <c r="C13089" s="37" t="s">
        <v>115</v>
      </c>
      <c r="D13089" s="37" t="s">
        <v>116</v>
      </c>
      <c r="E13089" s="0" t="n">
        <v>3</v>
      </c>
      <c r="F13089" s="38" t="s">
        <v>70</v>
      </c>
      <c r="G13089" s="37" t="s">
        <v>117</v>
      </c>
      <c r="H13089" s="0" t="n">
        <v>635125</v>
      </c>
      <c r="I13089" s="0" t="n">
        <v>766869</v>
      </c>
      <c r="J13089" s="0" t="n">
        <v>206809</v>
      </c>
    </row>
    <row r="13090" customFormat="false" ht="15" hidden="false" customHeight="false" outlineLevel="0" collapsed="false">
      <c r="A13090" s="0" t="n">
        <v>202506</v>
      </c>
      <c r="B13090" s="0" t="n">
        <v>202508</v>
      </c>
      <c r="C13090" s="37" t="s">
        <v>109</v>
      </c>
      <c r="D13090" s="37" t="s">
        <v>118</v>
      </c>
      <c r="E13090" s="0" t="n">
        <v>3</v>
      </c>
      <c r="F13090" s="38" t="s">
        <v>70</v>
      </c>
      <c r="G13090" s="37" t="s">
        <v>119</v>
      </c>
      <c r="H13090" s="0" t="n">
        <v>3411291</v>
      </c>
      <c r="I13090" s="0" t="n">
        <v>1592972</v>
      </c>
      <c r="J13090" s="0" t="n">
        <v>124617</v>
      </c>
    </row>
    <row r="13091" customFormat="false" ht="15" hidden="false" customHeight="false" outlineLevel="0" collapsed="false">
      <c r="A13091" s="0" t="n">
        <v>202506</v>
      </c>
      <c r="B13091" s="0" t="n">
        <v>202508</v>
      </c>
      <c r="C13091" s="37" t="s">
        <v>109</v>
      </c>
      <c r="D13091" s="37" t="s">
        <v>120</v>
      </c>
      <c r="E13091" s="0" t="n">
        <v>3</v>
      </c>
      <c r="F13091" s="38" t="s">
        <v>70</v>
      </c>
      <c r="G13091" s="37" t="s">
        <v>121</v>
      </c>
      <c r="H13091" s="0" t="n">
        <v>783728</v>
      </c>
      <c r="I13091" s="0" t="n">
        <v>627627</v>
      </c>
      <c r="J13091" s="0" t="n">
        <v>18070</v>
      </c>
    </row>
    <row r="13092" customFormat="false" ht="15" hidden="false" customHeight="false" outlineLevel="0" collapsed="false">
      <c r="A13092" s="0" t="n">
        <v>202506</v>
      </c>
      <c r="B13092" s="0" t="n">
        <v>202508</v>
      </c>
      <c r="C13092" s="37" t="s">
        <v>95</v>
      </c>
      <c r="D13092" s="37" t="s">
        <v>122</v>
      </c>
      <c r="E13092" s="0" t="n">
        <v>3</v>
      </c>
      <c r="F13092" s="38" t="s">
        <v>70</v>
      </c>
      <c r="G13092" s="37" t="s">
        <v>123</v>
      </c>
      <c r="H13092" s="0" t="n">
        <v>1391280</v>
      </c>
      <c r="I13092" s="0" t="n">
        <v>572784</v>
      </c>
      <c r="J13092" s="0" t="n">
        <v>19331</v>
      </c>
    </row>
    <row r="13093" customFormat="false" ht="15" hidden="false" customHeight="false" outlineLevel="0" collapsed="false">
      <c r="A13093" s="0" t="n">
        <v>202506</v>
      </c>
      <c r="B13093" s="0" t="n">
        <v>202508</v>
      </c>
      <c r="C13093" s="37" t="s">
        <v>124</v>
      </c>
      <c r="D13093" s="37" t="s">
        <v>125</v>
      </c>
      <c r="E13093" s="0" t="n">
        <v>3</v>
      </c>
      <c r="F13093" s="38" t="s">
        <v>70</v>
      </c>
      <c r="G13093" s="37" t="s">
        <v>126</v>
      </c>
      <c r="H13093" s="0" t="n">
        <v>485944</v>
      </c>
      <c r="I13093" s="0" t="n">
        <v>429636</v>
      </c>
      <c r="J13093" s="0" t="n">
        <v>53736</v>
      </c>
    </row>
    <row r="13094" customFormat="false" ht="15" hidden="false" customHeight="false" outlineLevel="0" collapsed="false">
      <c r="A13094" s="0" t="n">
        <v>202506</v>
      </c>
      <c r="B13094" s="0" t="n">
        <v>202508</v>
      </c>
      <c r="C13094" s="37" t="s">
        <v>95</v>
      </c>
      <c r="D13094" s="37" t="s">
        <v>127</v>
      </c>
      <c r="E13094" s="0" t="n">
        <v>3</v>
      </c>
      <c r="F13094" s="38" t="s">
        <v>70</v>
      </c>
      <c r="G13094" s="37" t="s">
        <v>128</v>
      </c>
      <c r="H13094" s="0" t="n">
        <v>2224526</v>
      </c>
      <c r="I13094" s="0" t="n">
        <v>1827822</v>
      </c>
      <c r="J13094" s="0" t="n">
        <v>109050</v>
      </c>
    </row>
    <row r="13095" customFormat="false" ht="15" hidden="false" customHeight="false" outlineLevel="0" collapsed="false">
      <c r="A13095" s="0" t="n">
        <v>202506</v>
      </c>
      <c r="B13095" s="0" t="n">
        <v>202508</v>
      </c>
      <c r="C13095" s="37" t="s">
        <v>124</v>
      </c>
      <c r="D13095" s="37" t="s">
        <v>122</v>
      </c>
      <c r="E13095" s="0" t="n">
        <v>3</v>
      </c>
      <c r="F13095" s="38" t="s">
        <v>70</v>
      </c>
      <c r="G13095" s="37" t="s">
        <v>129</v>
      </c>
      <c r="H13095" s="0" t="n">
        <v>9882799</v>
      </c>
      <c r="I13095" s="0" t="n">
        <v>6130002</v>
      </c>
      <c r="J13095" s="0" t="n">
        <v>-581891</v>
      </c>
    </row>
    <row r="13096" customFormat="false" ht="15" hidden="false" customHeight="false" outlineLevel="0" collapsed="false">
      <c r="A13096" s="0" t="n">
        <v>202506</v>
      </c>
      <c r="B13096" s="0" t="n">
        <v>202508</v>
      </c>
      <c r="C13096" s="37" t="s">
        <v>106</v>
      </c>
      <c r="D13096" s="37" t="s">
        <v>130</v>
      </c>
      <c r="E13096" s="0" t="n">
        <v>3</v>
      </c>
      <c r="F13096" s="38" t="s">
        <v>70</v>
      </c>
      <c r="G13096" s="37" t="s">
        <v>131</v>
      </c>
      <c r="H13096" s="0" t="n">
        <v>1263691</v>
      </c>
      <c r="I13096" s="0" t="n">
        <v>849028</v>
      </c>
      <c r="J13096" s="0" t="n">
        <v>163272</v>
      </c>
    </row>
    <row r="13097" customFormat="false" ht="15" hidden="false" customHeight="false" outlineLevel="0" collapsed="false">
      <c r="A13097" s="0" t="n">
        <v>202506</v>
      </c>
      <c r="B13097" s="0" t="n">
        <v>202508</v>
      </c>
      <c r="C13097" s="37" t="s">
        <v>95</v>
      </c>
      <c r="D13097" s="37" t="s">
        <v>132</v>
      </c>
      <c r="E13097" s="0" t="n">
        <v>3</v>
      </c>
      <c r="F13097" s="38" t="s">
        <v>70</v>
      </c>
      <c r="G13097" s="37" t="s">
        <v>133</v>
      </c>
      <c r="H13097" s="0" t="n">
        <v>859058</v>
      </c>
      <c r="I13097" s="0" t="n">
        <v>711167</v>
      </c>
      <c r="J13097" s="0" t="n">
        <v>114881</v>
      </c>
    </row>
    <row r="13098" customFormat="false" ht="15" hidden="false" customHeight="false" outlineLevel="0" collapsed="false">
      <c r="A13098" s="0" t="n">
        <v>202506</v>
      </c>
      <c r="B13098" s="0" t="n">
        <v>202508</v>
      </c>
      <c r="C13098" s="37" t="s">
        <v>112</v>
      </c>
      <c r="D13098" s="37" t="s">
        <v>134</v>
      </c>
      <c r="E13098" s="0" t="n">
        <v>3</v>
      </c>
      <c r="F13098" s="38" t="s">
        <v>70</v>
      </c>
      <c r="G13098" s="37" t="s">
        <v>135</v>
      </c>
      <c r="H13098" s="0" t="n">
        <v>274455</v>
      </c>
      <c r="I13098" s="0" t="n">
        <v>234834</v>
      </c>
      <c r="J13098" s="0" t="n">
        <v>45714</v>
      </c>
    </row>
    <row r="13099" customFormat="false" ht="15" hidden="false" customHeight="false" outlineLevel="0" collapsed="false">
      <c r="A13099" s="0" t="n">
        <v>202506</v>
      </c>
      <c r="B13099" s="0" t="n">
        <v>202508</v>
      </c>
      <c r="C13099" s="37" t="s">
        <v>136</v>
      </c>
      <c r="D13099" s="37" t="s">
        <v>137</v>
      </c>
      <c r="E13099" s="0" t="n">
        <v>3</v>
      </c>
      <c r="F13099" s="38" t="s">
        <v>70</v>
      </c>
      <c r="G13099" s="37" t="s">
        <v>138</v>
      </c>
      <c r="H13099" s="0" t="n">
        <v>1092167</v>
      </c>
      <c r="I13099" s="0" t="n">
        <v>296373</v>
      </c>
      <c r="J13099" s="0" t="n">
        <v>63546</v>
      </c>
    </row>
    <row r="13100" customFormat="false" ht="15" hidden="false" customHeight="false" outlineLevel="0" collapsed="false">
      <c r="A13100" s="0" t="n">
        <v>202506</v>
      </c>
      <c r="B13100" s="0" t="n">
        <v>202508</v>
      </c>
      <c r="C13100" s="37" t="s">
        <v>115</v>
      </c>
      <c r="D13100" s="37" t="s">
        <v>139</v>
      </c>
      <c r="E13100" s="0" t="n">
        <v>3</v>
      </c>
      <c r="F13100" s="38" t="s">
        <v>70</v>
      </c>
      <c r="G13100" s="37" t="s">
        <v>140</v>
      </c>
      <c r="H13100" s="0" t="n">
        <v>180769</v>
      </c>
      <c r="I13100" s="0" t="n">
        <v>153148</v>
      </c>
      <c r="J13100" s="0" t="n">
        <v>15171</v>
      </c>
    </row>
    <row r="13101" customFormat="false" ht="15" hidden="false" customHeight="false" outlineLevel="0" collapsed="false">
      <c r="A13101" s="0" t="n">
        <v>202506</v>
      </c>
      <c r="B13101" s="0" t="n">
        <v>202508</v>
      </c>
      <c r="C13101" s="37" t="s">
        <v>109</v>
      </c>
      <c r="D13101" s="37" t="s">
        <v>141</v>
      </c>
      <c r="E13101" s="0" t="n">
        <v>3</v>
      </c>
      <c r="F13101" s="38" t="s">
        <v>70</v>
      </c>
      <c r="G13101" s="37" t="s">
        <v>142</v>
      </c>
      <c r="H13101" s="0" t="n">
        <v>613514</v>
      </c>
      <c r="I13101" s="0" t="n">
        <v>276884</v>
      </c>
      <c r="J13101" s="0" t="n">
        <v>29365</v>
      </c>
    </row>
    <row r="13102" customFormat="false" ht="15" hidden="false" customHeight="false" outlineLevel="0" collapsed="false">
      <c r="A13102" s="0" t="n">
        <v>202506</v>
      </c>
      <c r="B13102" s="0" t="n">
        <v>202508</v>
      </c>
      <c r="C13102" s="37" t="s">
        <v>136</v>
      </c>
      <c r="D13102" s="37" t="s">
        <v>143</v>
      </c>
      <c r="E13102" s="0" t="n">
        <v>3</v>
      </c>
      <c r="F13102" s="38" t="s">
        <v>70</v>
      </c>
      <c r="G13102" s="37" t="s">
        <v>144</v>
      </c>
      <c r="H13102" s="0" t="n">
        <v>2013128</v>
      </c>
      <c r="I13102" s="0" t="n">
        <v>1661346</v>
      </c>
      <c r="J13102" s="0" t="n">
        <v>300148</v>
      </c>
    </row>
    <row r="13103" customFormat="false" ht="15" hidden="false" customHeight="false" outlineLevel="0" collapsed="false">
      <c r="A13103" s="0" t="n">
        <v>202506</v>
      </c>
      <c r="B13103" s="0" t="n">
        <v>202508</v>
      </c>
      <c r="C13103" s="37" t="s">
        <v>101</v>
      </c>
      <c r="D13103" s="37" t="s">
        <v>145</v>
      </c>
      <c r="E13103" s="0" t="n">
        <v>3</v>
      </c>
      <c r="F13103" s="38" t="s">
        <v>70</v>
      </c>
      <c r="G13103" s="37" t="s">
        <v>146</v>
      </c>
      <c r="H13103" s="0" t="n">
        <v>9421184</v>
      </c>
      <c r="I13103" s="0" t="n">
        <v>6760150</v>
      </c>
      <c r="J13103" s="0" t="n">
        <v>-280577</v>
      </c>
    </row>
    <row r="13104" customFormat="false" ht="15" hidden="false" customHeight="false" outlineLevel="0" collapsed="false">
      <c r="A13104" s="0" t="n">
        <v>202506</v>
      </c>
      <c r="B13104" s="0" t="n">
        <v>202508</v>
      </c>
      <c r="C13104" s="37" t="s">
        <v>106</v>
      </c>
      <c r="D13104" s="37" t="s">
        <v>147</v>
      </c>
      <c r="E13104" s="0" t="n">
        <v>3</v>
      </c>
      <c r="F13104" s="38" t="s">
        <v>70</v>
      </c>
      <c r="G13104" s="37" t="s">
        <v>148</v>
      </c>
      <c r="H13104" s="0" t="n">
        <v>23613941</v>
      </c>
      <c r="I13104" s="0" t="n">
        <v>22090590</v>
      </c>
      <c r="J13104" s="0" t="n">
        <v>988610</v>
      </c>
    </row>
    <row r="13105" customFormat="false" ht="15" hidden="false" customHeight="false" outlineLevel="0" collapsed="false">
      <c r="A13105" s="0" t="n">
        <v>202506</v>
      </c>
      <c r="B13105" s="0" t="n">
        <v>202508</v>
      </c>
      <c r="C13105" s="37" t="s">
        <v>149</v>
      </c>
      <c r="D13105" s="37" t="s">
        <v>150</v>
      </c>
      <c r="E13105" s="0" t="n">
        <v>3</v>
      </c>
      <c r="F13105" s="38" t="s">
        <v>70</v>
      </c>
      <c r="G13105" s="37" t="s">
        <v>151</v>
      </c>
      <c r="H13105" s="0" t="n">
        <v>651900</v>
      </c>
      <c r="I13105" s="0" t="n">
        <v>721363</v>
      </c>
      <c r="J13105" s="0" t="n">
        <v>53430</v>
      </c>
    </row>
    <row r="13106" customFormat="false" ht="15" hidden="false" customHeight="false" outlineLevel="0" collapsed="false">
      <c r="A13106" s="0" t="n">
        <v>202506</v>
      </c>
      <c r="B13106" s="0" t="n">
        <v>202508</v>
      </c>
      <c r="C13106" s="37" t="s">
        <v>152</v>
      </c>
      <c r="D13106" s="37" t="s">
        <v>153</v>
      </c>
      <c r="E13106" s="0" t="n">
        <v>3</v>
      </c>
      <c r="F13106" s="38" t="s">
        <v>70</v>
      </c>
      <c r="G13106" s="37" t="s">
        <v>154</v>
      </c>
      <c r="H13106" s="0" t="n">
        <v>6252163</v>
      </c>
      <c r="I13106" s="0" t="n">
        <v>6791958</v>
      </c>
      <c r="J13106" s="0" t="n">
        <v>1169533</v>
      </c>
    </row>
    <row r="13107" customFormat="false" ht="15" hidden="false" customHeight="false" outlineLevel="0" collapsed="false">
      <c r="A13107" s="0" t="n">
        <v>202506</v>
      </c>
      <c r="B13107" s="0" t="n">
        <v>202508</v>
      </c>
      <c r="C13107" s="37" t="s">
        <v>101</v>
      </c>
      <c r="D13107" s="37" t="s">
        <v>155</v>
      </c>
      <c r="E13107" s="0" t="n">
        <v>3</v>
      </c>
      <c r="F13107" s="38" t="s">
        <v>70</v>
      </c>
      <c r="G13107" s="37" t="s">
        <v>156</v>
      </c>
      <c r="H13107" s="0" t="n">
        <v>1853997</v>
      </c>
      <c r="I13107" s="0" t="n">
        <v>1734178</v>
      </c>
      <c r="J13107" s="0" t="n">
        <v>45330</v>
      </c>
    </row>
    <row r="13108" customFormat="false" ht="15" hidden="false" customHeight="false" outlineLevel="0" collapsed="false">
      <c r="A13108" s="0" t="n">
        <v>202506</v>
      </c>
      <c r="B13108" s="0" t="n">
        <v>202508</v>
      </c>
      <c r="C13108" s="37" t="s">
        <v>106</v>
      </c>
      <c r="D13108" s="37" t="s">
        <v>116</v>
      </c>
      <c r="E13108" s="0" t="n">
        <v>3</v>
      </c>
      <c r="F13108" s="38" t="s">
        <v>70</v>
      </c>
      <c r="G13108" s="37" t="s">
        <v>157</v>
      </c>
      <c r="H13108" s="0" t="n">
        <v>831119</v>
      </c>
      <c r="I13108" s="0" t="n">
        <v>223842</v>
      </c>
      <c r="J13108" s="0" t="n">
        <v>1966</v>
      </c>
    </row>
    <row r="13109" customFormat="false" ht="15" hidden="false" customHeight="false" outlineLevel="0" collapsed="false">
      <c r="A13109" s="0" t="n">
        <v>202506</v>
      </c>
      <c r="B13109" s="0" t="n">
        <v>202508</v>
      </c>
      <c r="C13109" s="37" t="s">
        <v>158</v>
      </c>
      <c r="D13109" s="37" t="s">
        <v>159</v>
      </c>
      <c r="E13109" s="0" t="n">
        <v>3</v>
      </c>
      <c r="F13109" s="38" t="s">
        <v>70</v>
      </c>
      <c r="G13109" s="37" t="s">
        <v>160</v>
      </c>
      <c r="H13109" s="0" t="n">
        <v>2554452</v>
      </c>
      <c r="I13109" s="0" t="n">
        <v>1952178</v>
      </c>
      <c r="J13109" s="0" t="n">
        <v>72042</v>
      </c>
    </row>
    <row r="13110" customFormat="false" ht="15" hidden="false" customHeight="false" outlineLevel="0" collapsed="false">
      <c r="A13110" s="0" t="n">
        <v>202506</v>
      </c>
      <c r="B13110" s="0" t="n">
        <v>202508</v>
      </c>
      <c r="C13110" s="37" t="s">
        <v>95</v>
      </c>
      <c r="D13110" s="37" t="s">
        <v>161</v>
      </c>
      <c r="E13110" s="0" t="n">
        <v>3</v>
      </c>
      <c r="F13110" s="38" t="s">
        <v>70</v>
      </c>
      <c r="G13110" s="37" t="s">
        <v>162</v>
      </c>
      <c r="H13110" s="0" t="n">
        <v>1338817</v>
      </c>
      <c r="I13110" s="0" t="n">
        <v>1131006</v>
      </c>
      <c r="J13110" s="0" t="n">
        <v>143596</v>
      </c>
    </row>
    <row r="13111" customFormat="false" ht="15" hidden="false" customHeight="false" outlineLevel="0" collapsed="false">
      <c r="A13111" s="0" t="n">
        <v>202506</v>
      </c>
      <c r="B13111" s="0" t="n">
        <v>202508</v>
      </c>
      <c r="C13111" s="37" t="s">
        <v>112</v>
      </c>
      <c r="D13111" s="37" t="s">
        <v>163</v>
      </c>
      <c r="E13111" s="0" t="n">
        <v>3</v>
      </c>
      <c r="F13111" s="38" t="s">
        <v>70</v>
      </c>
      <c r="G13111" s="37" t="s">
        <v>164</v>
      </c>
      <c r="H13111" s="0" t="n">
        <v>1447091</v>
      </c>
      <c r="I13111" s="0" t="n">
        <v>1576433</v>
      </c>
      <c r="J13111" s="0" t="n">
        <v>115351</v>
      </c>
    </row>
    <row r="13112" customFormat="false" ht="15" hidden="false" customHeight="false" outlineLevel="0" collapsed="false">
      <c r="A13112" s="0" t="n">
        <v>202506</v>
      </c>
      <c r="B13112" s="0" t="n">
        <v>202508</v>
      </c>
      <c r="C13112" s="37" t="s">
        <v>101</v>
      </c>
      <c r="D13112" s="37" t="s">
        <v>165</v>
      </c>
      <c r="E13112" s="0" t="n">
        <v>3</v>
      </c>
      <c r="F13112" s="38" t="s">
        <v>70</v>
      </c>
      <c r="G13112" s="37" t="s">
        <v>166</v>
      </c>
      <c r="H13112" s="0" t="n">
        <v>991319</v>
      </c>
      <c r="I13112" s="0" t="n">
        <v>520132</v>
      </c>
      <c r="J13112" s="0" t="n">
        <v>-33847</v>
      </c>
    </row>
    <row r="13113" customFormat="false" ht="15" hidden="false" customHeight="false" outlineLevel="0" collapsed="false">
      <c r="A13113" s="0" t="n">
        <v>202506</v>
      </c>
      <c r="B13113" s="0" t="n">
        <v>202508</v>
      </c>
      <c r="C13113" s="37" t="s">
        <v>124</v>
      </c>
      <c r="D13113" s="37" t="s">
        <v>167</v>
      </c>
      <c r="E13113" s="0" t="n">
        <v>3</v>
      </c>
      <c r="F13113" s="38" t="s">
        <v>70</v>
      </c>
      <c r="G13113" s="37" t="s">
        <v>168</v>
      </c>
      <c r="H13113" s="0" t="n">
        <v>307497</v>
      </c>
      <c r="I13113" s="0" t="n">
        <v>308674</v>
      </c>
      <c r="J13113" s="0" t="n">
        <v>-14001</v>
      </c>
    </row>
    <row r="13114" customFormat="false" ht="15" hidden="false" customHeight="false" outlineLevel="0" collapsed="false">
      <c r="A13114" s="0" t="n">
        <v>202506</v>
      </c>
      <c r="B13114" s="0" t="n">
        <v>202508</v>
      </c>
      <c r="C13114" s="37" t="s">
        <v>152</v>
      </c>
      <c r="D13114" s="37" t="s">
        <v>122</v>
      </c>
      <c r="E13114" s="0" t="n">
        <v>3</v>
      </c>
      <c r="F13114" s="38" t="s">
        <v>70</v>
      </c>
      <c r="G13114" s="37" t="s">
        <v>169</v>
      </c>
      <c r="H13114" s="0" t="n">
        <v>234732</v>
      </c>
      <c r="I13114" s="0" t="n">
        <v>202861</v>
      </c>
      <c r="J13114" s="0" t="n">
        <v>19000</v>
      </c>
    </row>
    <row r="13115" customFormat="false" ht="15" hidden="false" customHeight="false" outlineLevel="0" collapsed="false">
      <c r="A13115" s="0" t="n">
        <v>202506</v>
      </c>
      <c r="B13115" s="0" t="n">
        <v>202508</v>
      </c>
      <c r="C13115" s="37" t="s">
        <v>98</v>
      </c>
      <c r="D13115" s="37" t="s">
        <v>170</v>
      </c>
      <c r="E13115" s="0" t="n">
        <v>3</v>
      </c>
      <c r="F13115" s="38" t="s">
        <v>70</v>
      </c>
      <c r="G13115" s="37" t="s">
        <v>171</v>
      </c>
      <c r="H13115" s="0" t="n">
        <v>2655757</v>
      </c>
      <c r="I13115" s="0" t="n">
        <v>2500868</v>
      </c>
      <c r="J13115" s="0" t="n">
        <v>242560</v>
      </c>
    </row>
    <row r="13116" customFormat="false" ht="15" hidden="false" customHeight="false" outlineLevel="0" collapsed="false">
      <c r="A13116" s="0" t="n">
        <v>202506</v>
      </c>
      <c r="B13116" s="0" t="n">
        <v>202508</v>
      </c>
      <c r="C13116" s="37" t="s">
        <v>98</v>
      </c>
      <c r="D13116" s="37" t="s">
        <v>172</v>
      </c>
      <c r="E13116" s="0" t="n">
        <v>3</v>
      </c>
      <c r="F13116" s="38" t="s">
        <v>70</v>
      </c>
      <c r="G13116" s="37" t="s">
        <v>173</v>
      </c>
      <c r="H13116" s="0" t="n">
        <v>996179</v>
      </c>
      <c r="I13116" s="0" t="n">
        <v>673064</v>
      </c>
      <c r="J13116" s="0" t="n">
        <v>55702</v>
      </c>
    </row>
    <row r="13117" customFormat="false" ht="15" hidden="false" customHeight="false" outlineLevel="0" collapsed="false">
      <c r="A13117" s="0" t="n">
        <v>202506</v>
      </c>
      <c r="B13117" s="0" t="n">
        <v>202508</v>
      </c>
      <c r="C13117" s="37" t="s">
        <v>158</v>
      </c>
      <c r="D13117" s="37" t="s">
        <v>174</v>
      </c>
      <c r="E13117" s="0" t="n">
        <v>3</v>
      </c>
      <c r="F13117" s="38" t="s">
        <v>70</v>
      </c>
      <c r="G13117" s="37" t="s">
        <v>175</v>
      </c>
      <c r="H13117" s="0" t="n">
        <v>830481</v>
      </c>
      <c r="I13117" s="0" t="n">
        <v>490757</v>
      </c>
      <c r="J13117" s="0" t="n">
        <v>16160</v>
      </c>
    </row>
    <row r="13118" customFormat="false" ht="15" hidden="false" customHeight="false" outlineLevel="0" collapsed="false">
      <c r="A13118" s="0" t="n">
        <v>202506</v>
      </c>
      <c r="B13118" s="0" t="n">
        <v>202508</v>
      </c>
      <c r="C13118" s="37" t="s">
        <v>149</v>
      </c>
      <c r="D13118" s="37" t="s">
        <v>176</v>
      </c>
      <c r="E13118" s="0" t="n">
        <v>3</v>
      </c>
      <c r="F13118" s="38" t="s">
        <v>70</v>
      </c>
      <c r="G13118" s="37" t="s">
        <v>177</v>
      </c>
      <c r="H13118" s="0" t="n">
        <v>1364926</v>
      </c>
      <c r="I13118" s="0" t="n">
        <v>241366</v>
      </c>
      <c r="J13118" s="0" t="n">
        <v>38320</v>
      </c>
    </row>
    <row r="13119" customFormat="false" ht="15" hidden="false" customHeight="false" outlineLevel="0" collapsed="false">
      <c r="A13119" s="0" t="n">
        <v>202506</v>
      </c>
      <c r="B13119" s="0" t="n">
        <v>202508</v>
      </c>
      <c r="C13119" s="37" t="s">
        <v>178</v>
      </c>
      <c r="D13119" s="37" t="s">
        <v>179</v>
      </c>
      <c r="E13119" s="0" t="n">
        <v>3</v>
      </c>
      <c r="F13119" s="38" t="s">
        <v>70</v>
      </c>
      <c r="G13119" s="37" t="s">
        <v>180</v>
      </c>
      <c r="H13119" s="0" t="n">
        <v>2527227</v>
      </c>
      <c r="I13119" s="0" t="n">
        <v>2290078</v>
      </c>
      <c r="J13119" s="0" t="n">
        <v>267706</v>
      </c>
    </row>
    <row r="13120" customFormat="false" ht="15" hidden="false" customHeight="false" outlineLevel="0" collapsed="false">
      <c r="A13120" s="0" t="n">
        <v>202506</v>
      </c>
      <c r="B13120" s="0" t="n">
        <v>202508</v>
      </c>
      <c r="C13120" s="37" t="s">
        <v>149</v>
      </c>
      <c r="D13120" s="37" t="s">
        <v>181</v>
      </c>
      <c r="E13120" s="0" t="n">
        <v>3</v>
      </c>
      <c r="F13120" s="38" t="s">
        <v>70</v>
      </c>
      <c r="G13120" s="37" t="s">
        <v>182</v>
      </c>
      <c r="H13120" s="0" t="n">
        <v>1381893</v>
      </c>
      <c r="I13120" s="0" t="n">
        <v>1287050</v>
      </c>
      <c r="J13120" s="0" t="n">
        <v>146069</v>
      </c>
    </row>
    <row r="13121" customFormat="false" ht="15" hidden="false" customHeight="false" outlineLevel="0" collapsed="false">
      <c r="A13121" s="0" t="n">
        <v>202506</v>
      </c>
      <c r="B13121" s="0" t="n">
        <v>202508</v>
      </c>
      <c r="C13121" s="37" t="s">
        <v>115</v>
      </c>
      <c r="D13121" s="37" t="s">
        <v>104</v>
      </c>
      <c r="E13121" s="0" t="n">
        <v>3</v>
      </c>
      <c r="F13121" s="38" t="s">
        <v>70</v>
      </c>
      <c r="G13121" s="37" t="s">
        <v>183</v>
      </c>
      <c r="H13121" s="0" t="n">
        <v>393614</v>
      </c>
      <c r="I13121" s="0" t="n">
        <v>440712</v>
      </c>
      <c r="J13121" s="0" t="n">
        <v>51581</v>
      </c>
    </row>
    <row r="13122" customFormat="false" ht="15" hidden="false" customHeight="false" outlineLevel="0" collapsed="false">
      <c r="A13122" s="0" t="n">
        <v>202506</v>
      </c>
      <c r="B13122" s="0" t="n">
        <v>202508</v>
      </c>
      <c r="C13122" s="37" t="s">
        <v>184</v>
      </c>
      <c r="D13122" s="37" t="s">
        <v>185</v>
      </c>
      <c r="E13122" s="0" t="n">
        <v>3</v>
      </c>
      <c r="F13122" s="38" t="s">
        <v>70</v>
      </c>
      <c r="G13122" s="37" t="s">
        <v>186</v>
      </c>
      <c r="H13122" s="0" t="n">
        <v>4518150</v>
      </c>
      <c r="I13122" s="0" t="n">
        <v>3050998</v>
      </c>
      <c r="J13122" s="0" t="n">
        <v>731451</v>
      </c>
    </row>
    <row r="13123" customFormat="false" ht="15" hidden="false" customHeight="false" outlineLevel="0" collapsed="false">
      <c r="A13123" s="0" t="n">
        <v>202506</v>
      </c>
      <c r="B13123" s="0" t="n">
        <v>202508</v>
      </c>
      <c r="C13123" s="37" t="s">
        <v>109</v>
      </c>
      <c r="D13123" s="37" t="s">
        <v>187</v>
      </c>
      <c r="E13123" s="0" t="n">
        <v>3</v>
      </c>
      <c r="F13123" s="38" t="s">
        <v>70</v>
      </c>
      <c r="G13123" s="37" t="s">
        <v>188</v>
      </c>
      <c r="H13123" s="0" t="n">
        <v>6561079</v>
      </c>
      <c r="I13123" s="0" t="n">
        <v>9436509</v>
      </c>
      <c r="J13123" s="0" t="n">
        <v>-211635</v>
      </c>
    </row>
    <row r="13124" customFormat="false" ht="15" hidden="false" customHeight="false" outlineLevel="0" collapsed="false">
      <c r="A13124" s="0" t="n">
        <v>202506</v>
      </c>
      <c r="B13124" s="0" t="n">
        <v>202508</v>
      </c>
      <c r="C13124" s="37" t="s">
        <v>178</v>
      </c>
      <c r="D13124" s="37" t="s">
        <v>189</v>
      </c>
      <c r="E13124" s="0" t="n">
        <v>3</v>
      </c>
      <c r="F13124" s="38" t="s">
        <v>70</v>
      </c>
      <c r="G13124" s="37" t="s">
        <v>190</v>
      </c>
      <c r="H13124" s="0" t="n">
        <v>2299169</v>
      </c>
      <c r="I13124" s="0" t="n">
        <v>1872420</v>
      </c>
      <c r="J13124" s="0" t="n">
        <v>70952</v>
      </c>
    </row>
    <row r="13125" customFormat="false" ht="15" hidden="false" customHeight="false" outlineLevel="0" collapsed="false">
      <c r="A13125" s="0" t="n">
        <v>202506</v>
      </c>
      <c r="B13125" s="0" t="n">
        <v>202508</v>
      </c>
      <c r="C13125" s="37" t="s">
        <v>152</v>
      </c>
      <c r="D13125" s="37" t="s">
        <v>191</v>
      </c>
      <c r="E13125" s="0" t="n">
        <v>3</v>
      </c>
      <c r="F13125" s="38" t="s">
        <v>70</v>
      </c>
      <c r="G13125" s="37" t="s">
        <v>192</v>
      </c>
      <c r="H13125" s="0" t="n">
        <v>3715764</v>
      </c>
      <c r="I13125" s="0" t="n">
        <v>1723044</v>
      </c>
      <c r="J13125" s="0" t="n">
        <v>79890</v>
      </c>
    </row>
    <row r="13126" customFormat="false" ht="15" hidden="false" customHeight="false" outlineLevel="0" collapsed="false">
      <c r="A13126" s="0" t="n">
        <v>202506</v>
      </c>
      <c r="B13126" s="0" t="n">
        <v>202508</v>
      </c>
      <c r="C13126" s="37" t="s">
        <v>184</v>
      </c>
      <c r="D13126" s="37" t="s">
        <v>193</v>
      </c>
      <c r="E13126" s="0" t="n">
        <v>3</v>
      </c>
      <c r="F13126" s="38" t="s">
        <v>70</v>
      </c>
      <c r="G13126" s="37" t="s">
        <v>194</v>
      </c>
      <c r="H13126" s="0" t="n">
        <v>6918621</v>
      </c>
      <c r="I13126" s="0" t="n">
        <v>4563554</v>
      </c>
      <c r="J13126" s="0" t="n">
        <v>939027</v>
      </c>
    </row>
    <row r="13127" customFormat="false" ht="15" hidden="false" customHeight="false" outlineLevel="0" collapsed="false">
      <c r="A13127" s="0" t="n">
        <v>202506</v>
      </c>
      <c r="B13127" s="0" t="n">
        <v>202508</v>
      </c>
      <c r="C13127" s="37" t="s">
        <v>115</v>
      </c>
      <c r="D13127" s="37" t="s">
        <v>96</v>
      </c>
      <c r="E13127" s="0" t="n">
        <v>3</v>
      </c>
      <c r="F13127" s="38" t="s">
        <v>70</v>
      </c>
      <c r="G13127" s="37" t="s">
        <v>195</v>
      </c>
      <c r="H13127" s="0" t="n">
        <v>5986904</v>
      </c>
      <c r="I13127" s="0" t="n">
        <v>4878778</v>
      </c>
      <c r="J13127" s="0" t="n">
        <v>207956</v>
      </c>
    </row>
    <row r="13128" customFormat="false" ht="15" hidden="false" customHeight="false" outlineLevel="0" collapsed="false">
      <c r="A13128" s="0" t="n">
        <v>202506</v>
      </c>
      <c r="B13128" s="0" t="n">
        <v>202508</v>
      </c>
      <c r="C13128" s="37" t="s">
        <v>136</v>
      </c>
      <c r="D13128" s="37" t="s">
        <v>120</v>
      </c>
      <c r="E13128" s="0" t="n">
        <v>3</v>
      </c>
      <c r="F13128" s="38" t="s">
        <v>70</v>
      </c>
      <c r="G13128" s="37" t="s">
        <v>196</v>
      </c>
      <c r="H13128" s="0" t="n">
        <v>2258012</v>
      </c>
      <c r="I13128" s="0" t="n">
        <v>2686056</v>
      </c>
      <c r="J13128" s="0" t="n">
        <v>2025</v>
      </c>
    </row>
    <row r="13129" customFormat="false" ht="15" hidden="false" customHeight="false" outlineLevel="0" collapsed="false">
      <c r="A13129" s="0" t="n">
        <v>202506</v>
      </c>
      <c r="B13129" s="0" t="n">
        <v>202508</v>
      </c>
      <c r="C13129" s="37" t="s">
        <v>197</v>
      </c>
      <c r="D13129" s="37" t="s">
        <v>198</v>
      </c>
      <c r="E13129" s="0" t="n">
        <v>3</v>
      </c>
      <c r="F13129" s="38" t="s">
        <v>70</v>
      </c>
      <c r="G13129" s="37" t="s">
        <v>199</v>
      </c>
      <c r="H13129" s="0" t="n">
        <v>2675275</v>
      </c>
      <c r="I13129" s="0" t="n">
        <v>1458219</v>
      </c>
      <c r="J13129" s="0" t="n">
        <v>101228</v>
      </c>
    </row>
    <row r="13130" customFormat="false" ht="15" hidden="false" customHeight="false" outlineLevel="0" collapsed="false">
      <c r="A13130" s="0" t="n">
        <v>202506</v>
      </c>
      <c r="B13130" s="0" t="n">
        <v>202508</v>
      </c>
      <c r="C13130" s="37" t="s">
        <v>136</v>
      </c>
      <c r="D13130" s="37" t="s">
        <v>200</v>
      </c>
      <c r="E13130" s="0" t="n">
        <v>3</v>
      </c>
      <c r="F13130" s="38" t="s">
        <v>70</v>
      </c>
      <c r="G13130" s="37" t="s">
        <v>201</v>
      </c>
      <c r="H13130" s="0" t="n">
        <v>2342295</v>
      </c>
      <c r="I13130" s="0" t="n">
        <v>3119104</v>
      </c>
      <c r="J13130" s="0" t="n">
        <v>282146</v>
      </c>
    </row>
    <row r="13131" customFormat="false" ht="15" hidden="false" customHeight="false" outlineLevel="0" collapsed="false">
      <c r="A13131" s="0" t="n">
        <v>202506</v>
      </c>
      <c r="B13131" s="0" t="n">
        <v>202508</v>
      </c>
      <c r="C13131" s="37" t="s">
        <v>136</v>
      </c>
      <c r="D13131" s="37" t="s">
        <v>127</v>
      </c>
      <c r="E13131" s="0" t="n">
        <v>3</v>
      </c>
      <c r="F13131" s="38" t="s">
        <v>70</v>
      </c>
      <c r="G13131" s="37" t="s">
        <v>202</v>
      </c>
      <c r="H13131" s="0" t="n">
        <v>379529</v>
      </c>
      <c r="I13131" s="0" t="n">
        <v>133410</v>
      </c>
      <c r="J13131" s="0" t="n">
        <v>26634</v>
      </c>
    </row>
    <row r="13132" customFormat="false" ht="15" hidden="false" customHeight="false" outlineLevel="0" collapsed="false">
      <c r="A13132" s="0" t="n">
        <v>202506</v>
      </c>
      <c r="B13132" s="0" t="n">
        <v>202508</v>
      </c>
      <c r="C13132" s="37" t="s">
        <v>106</v>
      </c>
      <c r="D13132" s="37" t="s">
        <v>203</v>
      </c>
      <c r="E13132" s="0" t="n">
        <v>3</v>
      </c>
      <c r="F13132" s="38" t="s">
        <v>70</v>
      </c>
      <c r="G13132" s="37" t="s">
        <v>204</v>
      </c>
      <c r="H13132" s="0" t="n">
        <v>1666003</v>
      </c>
      <c r="I13132" s="0" t="n">
        <v>653375</v>
      </c>
      <c r="J13132" s="0" t="n">
        <v>27462</v>
      </c>
    </row>
    <row r="13133" customFormat="false" ht="15" hidden="false" customHeight="false" outlineLevel="0" collapsed="false">
      <c r="A13133" s="0" t="n">
        <v>202506</v>
      </c>
      <c r="B13133" s="0" t="n">
        <v>202508</v>
      </c>
      <c r="C13133" s="37" t="s">
        <v>95</v>
      </c>
      <c r="D13133" s="37" t="s">
        <v>187</v>
      </c>
      <c r="E13133" s="0" t="n">
        <v>3</v>
      </c>
      <c r="F13133" s="38" t="s">
        <v>70</v>
      </c>
      <c r="G13133" s="37" t="s">
        <v>205</v>
      </c>
      <c r="H13133" s="0" t="n">
        <v>177788</v>
      </c>
      <c r="I13133" s="0" t="n">
        <v>121594</v>
      </c>
      <c r="J13133" s="0" t="n">
        <v>1369</v>
      </c>
    </row>
    <row r="13134" customFormat="false" ht="15" hidden="false" customHeight="false" outlineLevel="0" collapsed="false">
      <c r="A13134" s="0" t="n">
        <v>202506</v>
      </c>
      <c r="B13134" s="0" t="n">
        <v>202508</v>
      </c>
      <c r="C13134" s="37" t="s">
        <v>101</v>
      </c>
      <c r="D13134" s="37" t="s">
        <v>206</v>
      </c>
      <c r="E13134" s="0" t="n">
        <v>3</v>
      </c>
      <c r="F13134" s="38" t="s">
        <v>70</v>
      </c>
      <c r="G13134" s="37" t="s">
        <v>207</v>
      </c>
      <c r="H13134" s="0" t="n">
        <v>484123</v>
      </c>
      <c r="I13134" s="0" t="n">
        <v>336906</v>
      </c>
      <c r="J13134" s="0" t="n">
        <v>-3701</v>
      </c>
    </row>
    <row r="13135" customFormat="false" ht="15" hidden="false" customHeight="false" outlineLevel="0" collapsed="false">
      <c r="A13135" s="0" t="n">
        <v>202506</v>
      </c>
      <c r="B13135" s="0" t="n">
        <v>202508</v>
      </c>
      <c r="C13135" s="37" t="s">
        <v>184</v>
      </c>
      <c r="D13135" s="37" t="s">
        <v>208</v>
      </c>
      <c r="E13135" s="0" t="n">
        <v>3</v>
      </c>
      <c r="F13135" s="38" t="s">
        <v>70</v>
      </c>
      <c r="G13135" s="37" t="s">
        <v>209</v>
      </c>
      <c r="H13135" s="0" t="n">
        <v>6416158</v>
      </c>
      <c r="I13135" s="0" t="n">
        <v>6014394</v>
      </c>
      <c r="J13135" s="0" t="n">
        <v>274085</v>
      </c>
    </row>
    <row r="13136" customFormat="false" ht="15" hidden="false" customHeight="false" outlineLevel="0" collapsed="false">
      <c r="A13136" s="0" t="n">
        <v>202506</v>
      </c>
      <c r="B13136" s="0" t="n">
        <v>202508</v>
      </c>
      <c r="C13136" s="37" t="s">
        <v>95</v>
      </c>
      <c r="D13136" s="37" t="s">
        <v>210</v>
      </c>
      <c r="E13136" s="0" t="n">
        <v>3</v>
      </c>
      <c r="F13136" s="38" t="s">
        <v>70</v>
      </c>
      <c r="G13136" s="37" t="s">
        <v>211</v>
      </c>
      <c r="H13136" s="0" t="n">
        <v>3641430</v>
      </c>
      <c r="I13136" s="0" t="n">
        <v>3898725</v>
      </c>
      <c r="J13136" s="0" t="n">
        <v>1311396</v>
      </c>
    </row>
    <row r="13137" customFormat="false" ht="15" hidden="false" customHeight="false" outlineLevel="0" collapsed="false">
      <c r="A13137" s="0" t="n">
        <v>202506</v>
      </c>
      <c r="B13137" s="0" t="n">
        <v>202508</v>
      </c>
      <c r="C13137" s="37" t="s">
        <v>178</v>
      </c>
      <c r="D13137" s="37" t="s">
        <v>212</v>
      </c>
      <c r="E13137" s="0" t="n">
        <v>3</v>
      </c>
      <c r="F13137" s="38" t="s">
        <v>70</v>
      </c>
      <c r="G13137" s="37" t="s">
        <v>213</v>
      </c>
      <c r="H13137" s="0" t="n">
        <v>6971619</v>
      </c>
      <c r="I13137" s="0" t="n">
        <v>2679578</v>
      </c>
      <c r="J13137" s="0" t="n">
        <v>316838</v>
      </c>
    </row>
    <row r="13138" customFormat="false" ht="15" hidden="false" customHeight="false" outlineLevel="0" collapsed="false">
      <c r="A13138" s="0" t="n">
        <v>202506</v>
      </c>
      <c r="B13138" s="0" t="n">
        <v>202508</v>
      </c>
      <c r="C13138" s="37" t="s">
        <v>95</v>
      </c>
      <c r="D13138" s="37" t="s">
        <v>214</v>
      </c>
      <c r="E13138" s="0" t="n">
        <v>3</v>
      </c>
      <c r="F13138" s="38" t="s">
        <v>70</v>
      </c>
      <c r="G13138" s="37" t="s">
        <v>215</v>
      </c>
      <c r="H13138" s="0" t="n">
        <v>948907</v>
      </c>
      <c r="I13138" s="0" t="n">
        <v>1142454</v>
      </c>
      <c r="J13138" s="0" t="n">
        <v>159747</v>
      </c>
    </row>
    <row r="13139" customFormat="false" ht="15" hidden="false" customHeight="false" outlineLevel="0" collapsed="false">
      <c r="A13139" s="0" t="n">
        <v>202506</v>
      </c>
      <c r="B13139" s="0" t="n">
        <v>202508</v>
      </c>
      <c r="C13139" s="37" t="s">
        <v>101</v>
      </c>
      <c r="D13139" s="37" t="s">
        <v>216</v>
      </c>
      <c r="E13139" s="0" t="n">
        <v>3</v>
      </c>
      <c r="F13139" s="38" t="s">
        <v>70</v>
      </c>
      <c r="G13139" s="37" t="s">
        <v>217</v>
      </c>
      <c r="H13139" s="0" t="n">
        <v>371287</v>
      </c>
      <c r="I13139" s="0" t="n">
        <v>171398</v>
      </c>
      <c r="J13139" s="0" t="n">
        <v>13707</v>
      </c>
    </row>
    <row r="13140" customFormat="false" ht="15" hidden="false" customHeight="false" outlineLevel="0" collapsed="false">
      <c r="A13140" s="0" t="n">
        <v>202506</v>
      </c>
      <c r="B13140" s="0" t="n">
        <v>202508</v>
      </c>
      <c r="C13140" s="37" t="s">
        <v>115</v>
      </c>
      <c r="D13140" s="37" t="s">
        <v>218</v>
      </c>
      <c r="E13140" s="0" t="n">
        <v>3</v>
      </c>
      <c r="F13140" s="38" t="s">
        <v>70</v>
      </c>
      <c r="G13140" s="37" t="s">
        <v>219</v>
      </c>
      <c r="H13140" s="0" t="n">
        <v>1035018</v>
      </c>
      <c r="I13140" s="0" t="n">
        <v>455800</v>
      </c>
      <c r="J13140" s="0" t="n">
        <v>42726</v>
      </c>
    </row>
    <row r="13141" customFormat="false" ht="15" hidden="false" customHeight="false" outlineLevel="0" collapsed="false">
      <c r="A13141" s="0" t="n">
        <v>202506</v>
      </c>
      <c r="B13141" s="0" t="n">
        <v>202508</v>
      </c>
      <c r="C13141" s="37" t="s">
        <v>101</v>
      </c>
      <c r="D13141" s="37" t="s">
        <v>220</v>
      </c>
      <c r="E13141" s="0" t="n">
        <v>3</v>
      </c>
      <c r="F13141" s="38" t="s">
        <v>70</v>
      </c>
      <c r="G13141" s="37" t="s">
        <v>221</v>
      </c>
      <c r="H13141" s="0" t="n">
        <v>1843825</v>
      </c>
      <c r="I13141" s="0" t="n">
        <v>1595922</v>
      </c>
      <c r="J13141" s="0" t="n">
        <v>253195</v>
      </c>
    </row>
    <row r="13142" customFormat="false" ht="15" hidden="false" customHeight="false" outlineLevel="0" collapsed="false">
      <c r="A13142" s="0" t="n">
        <v>202506</v>
      </c>
      <c r="B13142" s="0" t="n">
        <v>202508</v>
      </c>
      <c r="C13142" s="37" t="s">
        <v>101</v>
      </c>
      <c r="D13142" s="37" t="s">
        <v>153</v>
      </c>
      <c r="E13142" s="0" t="n">
        <v>3</v>
      </c>
      <c r="F13142" s="38" t="s">
        <v>70</v>
      </c>
      <c r="G13142" s="37" t="s">
        <v>222</v>
      </c>
      <c r="H13142" s="0" t="n">
        <v>1156241</v>
      </c>
      <c r="I13142" s="0" t="n">
        <v>2080653</v>
      </c>
      <c r="J13142" s="0" t="n">
        <v>283526</v>
      </c>
    </row>
    <row r="13143" customFormat="false" ht="15" hidden="false" customHeight="false" outlineLevel="0" collapsed="false">
      <c r="A13143" s="0" t="n">
        <v>202506</v>
      </c>
      <c r="B13143" s="0" t="n">
        <v>202508</v>
      </c>
      <c r="C13143" s="37" t="s">
        <v>136</v>
      </c>
      <c r="D13143" s="37" t="s">
        <v>223</v>
      </c>
      <c r="E13143" s="0" t="n">
        <v>3</v>
      </c>
      <c r="F13143" s="38" t="s">
        <v>70</v>
      </c>
      <c r="G13143" s="37" t="s">
        <v>224</v>
      </c>
      <c r="H13143" s="0" t="n">
        <v>3698589</v>
      </c>
      <c r="I13143" s="0" t="n">
        <v>1669032</v>
      </c>
      <c r="J13143" s="0" t="n">
        <v>191798</v>
      </c>
    </row>
    <row r="13144" customFormat="false" ht="15" hidden="false" customHeight="false" outlineLevel="0" collapsed="false">
      <c r="A13144" s="0" t="n">
        <v>202506</v>
      </c>
      <c r="B13144" s="0" t="n">
        <v>202508</v>
      </c>
      <c r="C13144" s="37" t="s">
        <v>184</v>
      </c>
      <c r="D13144" s="37" t="s">
        <v>225</v>
      </c>
      <c r="E13144" s="0" t="n">
        <v>3</v>
      </c>
      <c r="F13144" s="38" t="s">
        <v>70</v>
      </c>
      <c r="G13144" s="37" t="s">
        <v>226</v>
      </c>
      <c r="H13144" s="0" t="n">
        <v>824363</v>
      </c>
      <c r="I13144" s="0" t="n">
        <v>613854</v>
      </c>
      <c r="J13144" s="0" t="n">
        <v>50098</v>
      </c>
    </row>
    <row r="13145" customFormat="false" ht="15" hidden="false" customHeight="false" outlineLevel="0" collapsed="false">
      <c r="A13145" s="0" t="n">
        <v>202506</v>
      </c>
      <c r="B13145" s="0" t="n">
        <v>202508</v>
      </c>
      <c r="C13145" s="37" t="s">
        <v>197</v>
      </c>
      <c r="D13145" s="37" t="s">
        <v>193</v>
      </c>
      <c r="E13145" s="0" t="n">
        <v>3</v>
      </c>
      <c r="F13145" s="38" t="s">
        <v>70</v>
      </c>
      <c r="G13145" s="37" t="s">
        <v>227</v>
      </c>
      <c r="H13145" s="0" t="n">
        <v>2414607</v>
      </c>
      <c r="I13145" s="0" t="n">
        <v>4407507</v>
      </c>
      <c r="J13145" s="0" t="n">
        <v>197321</v>
      </c>
    </row>
    <row r="13146" customFormat="false" ht="15" hidden="false" customHeight="false" outlineLevel="0" collapsed="false">
      <c r="A13146" s="0" t="n">
        <v>202506</v>
      </c>
      <c r="B13146" s="0" t="n">
        <v>202508</v>
      </c>
      <c r="C13146" s="37" t="s">
        <v>149</v>
      </c>
      <c r="D13146" s="37" t="s">
        <v>153</v>
      </c>
      <c r="E13146" s="0" t="n">
        <v>3</v>
      </c>
      <c r="F13146" s="38" t="s">
        <v>70</v>
      </c>
      <c r="G13146" s="37" t="s">
        <v>228</v>
      </c>
      <c r="H13146" s="0" t="n">
        <v>334955</v>
      </c>
      <c r="I13146" s="0" t="n">
        <v>467819</v>
      </c>
      <c r="J13146" s="0" t="n">
        <v>57277</v>
      </c>
    </row>
    <row r="13147" customFormat="false" ht="15" hidden="false" customHeight="false" outlineLevel="0" collapsed="false">
      <c r="A13147" s="0" t="n">
        <v>202506</v>
      </c>
      <c r="B13147" s="0" t="n">
        <v>202508</v>
      </c>
      <c r="C13147" s="37" t="s">
        <v>184</v>
      </c>
      <c r="D13147" s="37" t="s">
        <v>229</v>
      </c>
      <c r="E13147" s="0" t="n">
        <v>3</v>
      </c>
      <c r="F13147" s="38" t="s">
        <v>70</v>
      </c>
      <c r="G13147" s="37" t="s">
        <v>230</v>
      </c>
      <c r="H13147" s="0" t="n">
        <v>2728116</v>
      </c>
      <c r="I13147" s="0" t="n">
        <v>1203335</v>
      </c>
      <c r="J13147" s="0" t="n">
        <v>106322</v>
      </c>
    </row>
    <row r="13148" customFormat="false" ht="15" hidden="false" customHeight="false" outlineLevel="0" collapsed="false">
      <c r="A13148" s="0" t="n">
        <v>202506</v>
      </c>
      <c r="B13148" s="0" t="n">
        <v>202508</v>
      </c>
      <c r="C13148" s="37" t="s">
        <v>115</v>
      </c>
      <c r="D13148" s="37" t="s">
        <v>231</v>
      </c>
      <c r="E13148" s="0" t="n">
        <v>3</v>
      </c>
      <c r="F13148" s="38" t="s">
        <v>70</v>
      </c>
      <c r="G13148" s="37" t="s">
        <v>232</v>
      </c>
      <c r="H13148" s="0" t="n">
        <v>1269591</v>
      </c>
      <c r="I13148" s="0" t="n">
        <v>261736</v>
      </c>
      <c r="J13148" s="0" t="n">
        <v>76761</v>
      </c>
    </row>
    <row r="13149" customFormat="false" ht="15" hidden="false" customHeight="false" outlineLevel="0" collapsed="false">
      <c r="A13149" s="0" t="n">
        <v>202506</v>
      </c>
      <c r="B13149" s="0" t="n">
        <v>202508</v>
      </c>
      <c r="C13149" s="37" t="s">
        <v>124</v>
      </c>
      <c r="D13149" s="37" t="s">
        <v>233</v>
      </c>
      <c r="E13149" s="0" t="n">
        <v>3</v>
      </c>
      <c r="F13149" s="38" t="s">
        <v>70</v>
      </c>
      <c r="G13149" s="37" t="s">
        <v>234</v>
      </c>
      <c r="H13149" s="0" t="n">
        <v>570812</v>
      </c>
      <c r="I13149" s="0" t="n">
        <v>284574</v>
      </c>
      <c r="J13149" s="0" t="n">
        <v>52663</v>
      </c>
    </row>
    <row r="13150" customFormat="false" ht="15" hidden="false" customHeight="false" outlineLevel="0" collapsed="false">
      <c r="A13150" s="0" t="n">
        <v>202506</v>
      </c>
      <c r="B13150" s="0" t="n">
        <v>202508</v>
      </c>
      <c r="C13150" s="37" t="s">
        <v>184</v>
      </c>
      <c r="D13150" s="37" t="s">
        <v>235</v>
      </c>
      <c r="E13150" s="0" t="n">
        <v>3</v>
      </c>
      <c r="F13150" s="38" t="s">
        <v>70</v>
      </c>
      <c r="G13150" s="37" t="s">
        <v>236</v>
      </c>
      <c r="H13150" s="0" t="n">
        <v>1265533</v>
      </c>
      <c r="I13150" s="0" t="n">
        <v>744696</v>
      </c>
      <c r="J13150" s="0" t="n">
        <v>9362</v>
      </c>
    </row>
    <row r="13151" customFormat="false" ht="15" hidden="false" customHeight="false" outlineLevel="0" collapsed="false">
      <c r="A13151" s="0" t="n">
        <v>202506</v>
      </c>
      <c r="B13151" s="0" t="n">
        <v>202508</v>
      </c>
      <c r="C13151" s="37" t="s">
        <v>124</v>
      </c>
      <c r="D13151" s="37" t="s">
        <v>237</v>
      </c>
      <c r="E13151" s="0" t="n">
        <v>3</v>
      </c>
      <c r="F13151" s="38" t="s">
        <v>70</v>
      </c>
      <c r="G13151" s="37" t="s">
        <v>238</v>
      </c>
      <c r="H13151" s="0" t="n">
        <v>828707</v>
      </c>
      <c r="I13151" s="0" t="n">
        <v>392167</v>
      </c>
      <c r="J13151" s="0" t="n">
        <v>-14493</v>
      </c>
    </row>
    <row r="13152" customFormat="false" ht="15" hidden="false" customHeight="false" outlineLevel="0" collapsed="false">
      <c r="A13152" s="0" t="n">
        <v>202506</v>
      </c>
      <c r="B13152" s="0" t="n">
        <v>202508</v>
      </c>
      <c r="C13152" s="37" t="s">
        <v>124</v>
      </c>
      <c r="D13152" s="37" t="s">
        <v>107</v>
      </c>
      <c r="E13152" s="0" t="n">
        <v>3</v>
      </c>
      <c r="F13152" s="38" t="s">
        <v>70</v>
      </c>
      <c r="G13152" s="37" t="s">
        <v>239</v>
      </c>
      <c r="H13152" s="0" t="n">
        <v>873278</v>
      </c>
      <c r="I13152" s="0" t="n">
        <v>745887</v>
      </c>
      <c r="J13152" s="0" t="n">
        <v>29969</v>
      </c>
    </row>
    <row r="13153" customFormat="false" ht="15" hidden="false" customHeight="false" outlineLevel="0" collapsed="false">
      <c r="A13153" s="0" t="n">
        <v>202506</v>
      </c>
      <c r="B13153" s="0" t="n">
        <v>202508</v>
      </c>
      <c r="C13153" s="37" t="s">
        <v>106</v>
      </c>
      <c r="D13153" s="37" t="s">
        <v>139</v>
      </c>
      <c r="E13153" s="0" t="n">
        <v>3</v>
      </c>
      <c r="F13153" s="38" t="s">
        <v>70</v>
      </c>
      <c r="G13153" s="37" t="s">
        <v>240</v>
      </c>
      <c r="H13153" s="0" t="n">
        <v>7369598</v>
      </c>
      <c r="I13153" s="0" t="n">
        <v>4779672</v>
      </c>
      <c r="J13153" s="0" t="n">
        <v>-135375</v>
      </c>
    </row>
    <row r="13154" customFormat="false" ht="15" hidden="false" customHeight="false" outlineLevel="0" collapsed="false">
      <c r="A13154" s="0" t="n">
        <v>202506</v>
      </c>
      <c r="B13154" s="0" t="n">
        <v>202508</v>
      </c>
      <c r="C13154" s="37" t="s">
        <v>106</v>
      </c>
      <c r="D13154" s="37" t="s">
        <v>241</v>
      </c>
      <c r="E13154" s="0" t="n">
        <v>3</v>
      </c>
      <c r="F13154" s="38" t="s">
        <v>70</v>
      </c>
      <c r="G13154" s="37" t="s">
        <v>242</v>
      </c>
      <c r="H13154" s="0" t="n">
        <v>1291091</v>
      </c>
      <c r="I13154" s="0" t="n">
        <v>1402017</v>
      </c>
      <c r="J13154" s="0" t="n">
        <v>47905</v>
      </c>
    </row>
    <row r="13155" customFormat="false" ht="15" hidden="false" customHeight="false" outlineLevel="0" collapsed="false">
      <c r="A13155" s="0" t="n">
        <v>202506</v>
      </c>
      <c r="B13155" s="0" t="n">
        <v>202508</v>
      </c>
      <c r="C13155" s="37" t="s">
        <v>158</v>
      </c>
      <c r="D13155" s="37" t="s">
        <v>243</v>
      </c>
      <c r="E13155" s="0" t="n">
        <v>3</v>
      </c>
      <c r="F13155" s="38" t="s">
        <v>70</v>
      </c>
      <c r="G13155" s="37" t="s">
        <v>244</v>
      </c>
      <c r="H13155" s="0" t="n">
        <v>866305</v>
      </c>
      <c r="I13155" s="0" t="n">
        <v>337554</v>
      </c>
      <c r="J13155" s="0" t="n">
        <v>-5724</v>
      </c>
    </row>
    <row r="13156" customFormat="false" ht="15" hidden="false" customHeight="false" outlineLevel="0" collapsed="false">
      <c r="A13156" s="0" t="n">
        <v>202506</v>
      </c>
      <c r="B13156" s="0" t="n">
        <v>202508</v>
      </c>
      <c r="C13156" s="37" t="s">
        <v>112</v>
      </c>
      <c r="D13156" s="37" t="s">
        <v>245</v>
      </c>
      <c r="E13156" s="0" t="n">
        <v>3</v>
      </c>
      <c r="F13156" s="38" t="s">
        <v>70</v>
      </c>
      <c r="G13156" s="37" t="s">
        <v>246</v>
      </c>
      <c r="H13156" s="0" t="n">
        <v>72196</v>
      </c>
      <c r="I13156" s="0" t="n">
        <v>26511</v>
      </c>
      <c r="J13156" s="0" t="n">
        <v>1254</v>
      </c>
    </row>
    <row r="13157" customFormat="false" ht="15" hidden="false" customHeight="false" outlineLevel="0" collapsed="false">
      <c r="A13157" s="0" t="n">
        <v>202506</v>
      </c>
      <c r="B13157" s="0" t="n">
        <v>202508</v>
      </c>
      <c r="C13157" s="37" t="s">
        <v>197</v>
      </c>
      <c r="D13157" s="37" t="s">
        <v>247</v>
      </c>
      <c r="E13157" s="0" t="n">
        <v>3</v>
      </c>
      <c r="F13157" s="38" t="s">
        <v>70</v>
      </c>
      <c r="G13157" s="37" t="s">
        <v>248</v>
      </c>
      <c r="H13157" s="0" t="n">
        <v>592196</v>
      </c>
      <c r="I13157" s="0" t="n">
        <v>354712</v>
      </c>
      <c r="J13157" s="0" t="n">
        <v>17199</v>
      </c>
    </row>
    <row r="13158" customFormat="false" ht="15" hidden="false" customHeight="false" outlineLevel="0" collapsed="false">
      <c r="A13158" s="0" t="n">
        <v>202506</v>
      </c>
      <c r="B13158" s="0" t="n">
        <v>202508</v>
      </c>
      <c r="C13158" s="37" t="s">
        <v>106</v>
      </c>
      <c r="D13158" s="37" t="s">
        <v>249</v>
      </c>
      <c r="E13158" s="0" t="n">
        <v>3</v>
      </c>
      <c r="F13158" s="38" t="s">
        <v>70</v>
      </c>
      <c r="G13158" s="37" t="s">
        <v>250</v>
      </c>
      <c r="H13158" s="0" t="n">
        <v>751670</v>
      </c>
      <c r="I13158" s="0" t="n">
        <v>948159</v>
      </c>
      <c r="J13158" s="0" t="n">
        <v>89807</v>
      </c>
    </row>
    <row r="13159" customFormat="false" ht="15" hidden="false" customHeight="false" outlineLevel="0" collapsed="false">
      <c r="A13159" s="0" t="n">
        <v>202506</v>
      </c>
      <c r="B13159" s="0" t="n">
        <v>202508</v>
      </c>
      <c r="C13159" s="37" t="s">
        <v>98</v>
      </c>
      <c r="D13159" s="37" t="s">
        <v>251</v>
      </c>
      <c r="E13159" s="0" t="n">
        <v>3</v>
      </c>
      <c r="F13159" s="38" t="s">
        <v>70</v>
      </c>
      <c r="G13159" s="37" t="s">
        <v>252</v>
      </c>
      <c r="H13159" s="0" t="n">
        <v>534176</v>
      </c>
      <c r="I13159" s="0" t="n">
        <v>194602</v>
      </c>
      <c r="J13159" s="0" t="n">
        <v>11542</v>
      </c>
    </row>
    <row r="13160" customFormat="false" ht="15" hidden="false" customHeight="false" outlineLevel="0" collapsed="false">
      <c r="A13160" s="0" t="n">
        <v>202506</v>
      </c>
      <c r="B13160" s="0" t="n">
        <v>202508</v>
      </c>
      <c r="C13160" s="37" t="s">
        <v>124</v>
      </c>
      <c r="D13160" s="37" t="s">
        <v>253</v>
      </c>
      <c r="E13160" s="0" t="n">
        <v>3</v>
      </c>
      <c r="F13160" s="38" t="s">
        <v>70</v>
      </c>
      <c r="G13160" s="37" t="s">
        <v>254</v>
      </c>
      <c r="H13160" s="0" t="n">
        <v>5250792</v>
      </c>
      <c r="I13160" s="0" t="n">
        <v>2764997</v>
      </c>
      <c r="J13160" s="0" t="n">
        <v>-28285</v>
      </c>
    </row>
    <row r="13161" customFormat="false" ht="15" hidden="false" customHeight="false" outlineLevel="0" collapsed="false">
      <c r="A13161" s="0" t="n">
        <v>202506</v>
      </c>
      <c r="B13161" s="0" t="n">
        <v>202508</v>
      </c>
      <c r="C13161" s="37" t="s">
        <v>101</v>
      </c>
      <c r="D13161" s="37" t="s">
        <v>255</v>
      </c>
      <c r="E13161" s="0" t="n">
        <v>3</v>
      </c>
      <c r="F13161" s="38" t="s">
        <v>70</v>
      </c>
      <c r="G13161" s="37" t="s">
        <v>256</v>
      </c>
      <c r="H13161" s="0" t="n">
        <v>1065404</v>
      </c>
      <c r="I13161" s="0" t="n">
        <v>459601</v>
      </c>
      <c r="J13161" s="0" t="n">
        <v>92605</v>
      </c>
    </row>
    <row r="13162" customFormat="false" ht="15" hidden="false" customHeight="false" outlineLevel="0" collapsed="false">
      <c r="A13162" s="0" t="n">
        <v>202506</v>
      </c>
      <c r="B13162" s="0" t="n">
        <v>202508</v>
      </c>
      <c r="C13162" s="37" t="s">
        <v>112</v>
      </c>
      <c r="D13162" s="37" t="s">
        <v>132</v>
      </c>
      <c r="E13162" s="0" t="n">
        <v>3</v>
      </c>
      <c r="F13162" s="38" t="s">
        <v>70</v>
      </c>
      <c r="G13162" s="37" t="s">
        <v>257</v>
      </c>
      <c r="H13162" s="0" t="n">
        <v>7804304</v>
      </c>
      <c r="I13162" s="0" t="n">
        <v>4478556</v>
      </c>
      <c r="J13162" s="0" t="n">
        <v>538765</v>
      </c>
    </row>
    <row r="13163" customFormat="false" ht="15" hidden="false" customHeight="false" outlineLevel="0" collapsed="false">
      <c r="A13163" s="0" t="n">
        <v>202506</v>
      </c>
      <c r="B13163" s="0" t="n">
        <v>202508</v>
      </c>
      <c r="C13163" s="37" t="s">
        <v>115</v>
      </c>
      <c r="D13163" s="37" t="s">
        <v>258</v>
      </c>
      <c r="E13163" s="0" t="n">
        <v>3</v>
      </c>
      <c r="F13163" s="38" t="s">
        <v>70</v>
      </c>
      <c r="G13163" s="37" t="s">
        <v>259</v>
      </c>
      <c r="H13163" s="0" t="n">
        <v>1744250</v>
      </c>
      <c r="I13163" s="0" t="n">
        <v>796676</v>
      </c>
      <c r="J13163" s="0" t="n">
        <v>20358</v>
      </c>
    </row>
    <row r="13164" customFormat="false" ht="15" hidden="false" customHeight="false" outlineLevel="0" collapsed="false">
      <c r="A13164" s="0" t="n">
        <v>202506</v>
      </c>
      <c r="B13164" s="0" t="n">
        <v>202508</v>
      </c>
      <c r="C13164" s="37" t="s">
        <v>184</v>
      </c>
      <c r="D13164" s="37" t="s">
        <v>179</v>
      </c>
      <c r="E13164" s="0" t="n">
        <v>3</v>
      </c>
      <c r="F13164" s="38" t="s">
        <v>70</v>
      </c>
      <c r="G13164" s="37" t="s">
        <v>260</v>
      </c>
      <c r="H13164" s="0" t="n">
        <v>1789902</v>
      </c>
      <c r="I13164" s="0" t="n">
        <v>3505613</v>
      </c>
      <c r="J13164" s="0" t="n">
        <v>-30193</v>
      </c>
    </row>
    <row r="13165" customFormat="false" ht="15" hidden="false" customHeight="false" outlineLevel="0" collapsed="false">
      <c r="A13165" s="0" t="n">
        <v>202506</v>
      </c>
      <c r="B13165" s="0" t="n">
        <v>202508</v>
      </c>
      <c r="C13165" s="37" t="s">
        <v>158</v>
      </c>
      <c r="D13165" s="37" t="s">
        <v>155</v>
      </c>
      <c r="E13165" s="0" t="n">
        <v>3</v>
      </c>
      <c r="F13165" s="38" t="s">
        <v>70</v>
      </c>
      <c r="G13165" s="37" t="s">
        <v>261</v>
      </c>
      <c r="H13165" s="0" t="n">
        <v>1391555</v>
      </c>
      <c r="I13165" s="0" t="n">
        <v>707193</v>
      </c>
      <c r="J13165" s="0" t="n">
        <v>-47186</v>
      </c>
    </row>
    <row r="13166" customFormat="false" ht="15" hidden="false" customHeight="false" outlineLevel="0" collapsed="false">
      <c r="A13166" s="0" t="n">
        <v>202506</v>
      </c>
      <c r="B13166" s="0" t="n">
        <v>202508</v>
      </c>
      <c r="C13166" s="37" t="s">
        <v>98</v>
      </c>
      <c r="D13166" s="37" t="s">
        <v>262</v>
      </c>
      <c r="E13166" s="0" t="n">
        <v>3</v>
      </c>
      <c r="F13166" s="38" t="s">
        <v>70</v>
      </c>
      <c r="G13166" s="37" t="s">
        <v>263</v>
      </c>
      <c r="H13166" s="0" t="n">
        <v>1741348</v>
      </c>
      <c r="I13166" s="0" t="n">
        <v>1187706</v>
      </c>
      <c r="J13166" s="0" t="n">
        <v>-87946</v>
      </c>
    </row>
    <row r="13167" customFormat="false" ht="15" hidden="false" customHeight="false" outlineLevel="0" collapsed="false">
      <c r="A13167" s="0" t="n">
        <v>202506</v>
      </c>
      <c r="B13167" s="0" t="n">
        <v>202508</v>
      </c>
      <c r="C13167" s="37" t="s">
        <v>98</v>
      </c>
      <c r="D13167" s="37" t="s">
        <v>214</v>
      </c>
      <c r="E13167" s="0" t="n">
        <v>3</v>
      </c>
      <c r="F13167" s="38" t="s">
        <v>70</v>
      </c>
      <c r="G13167" s="37" t="s">
        <v>264</v>
      </c>
      <c r="H13167" s="0" t="n">
        <v>10589508</v>
      </c>
      <c r="I13167" s="0" t="n">
        <v>8538713</v>
      </c>
      <c r="J13167" s="0" t="n">
        <v>1577492</v>
      </c>
    </row>
    <row r="13168" customFormat="false" ht="15" hidden="false" customHeight="false" outlineLevel="0" collapsed="false">
      <c r="A13168" s="0" t="n">
        <v>202506</v>
      </c>
      <c r="B13168" s="0" t="n">
        <v>202508</v>
      </c>
      <c r="C13168" s="37" t="s">
        <v>101</v>
      </c>
      <c r="D13168" s="37" t="s">
        <v>161</v>
      </c>
      <c r="E13168" s="0" t="n">
        <v>3</v>
      </c>
      <c r="F13168" s="38" t="s">
        <v>70</v>
      </c>
      <c r="G13168" s="37" t="s">
        <v>265</v>
      </c>
      <c r="H13168" s="0" t="n">
        <v>54172</v>
      </c>
      <c r="I13168" s="0" t="n">
        <v>37170</v>
      </c>
      <c r="J13168" s="0" t="n">
        <v>6472</v>
      </c>
    </row>
    <row r="13169" customFormat="false" ht="15" hidden="false" customHeight="false" outlineLevel="0" collapsed="false">
      <c r="A13169" s="0" t="n">
        <v>202506</v>
      </c>
      <c r="B13169" s="0" t="n">
        <v>202508</v>
      </c>
      <c r="C13169" s="37" t="s">
        <v>106</v>
      </c>
      <c r="D13169" s="37" t="s">
        <v>102</v>
      </c>
      <c r="E13169" s="0" t="n">
        <v>3</v>
      </c>
      <c r="F13169" s="38" t="s">
        <v>70</v>
      </c>
      <c r="G13169" s="37" t="s">
        <v>266</v>
      </c>
      <c r="H13169" s="0" t="n">
        <v>90601</v>
      </c>
      <c r="I13169" s="0" t="n">
        <v>50163</v>
      </c>
      <c r="J13169" s="0" t="n">
        <v>1082</v>
      </c>
    </row>
    <row r="13170" customFormat="false" ht="15" hidden="false" customHeight="false" outlineLevel="0" collapsed="false">
      <c r="A13170" s="0" t="n">
        <v>202506</v>
      </c>
      <c r="B13170" s="0" t="n">
        <v>202508</v>
      </c>
      <c r="C13170" s="37" t="s">
        <v>95</v>
      </c>
      <c r="D13170" s="37" t="s">
        <v>267</v>
      </c>
      <c r="E13170" s="0" t="n">
        <v>3</v>
      </c>
      <c r="F13170" s="38" t="s">
        <v>70</v>
      </c>
      <c r="G13170" s="37" t="s">
        <v>268</v>
      </c>
      <c r="H13170" s="0" t="n">
        <v>866976</v>
      </c>
      <c r="I13170" s="0" t="n">
        <v>382039</v>
      </c>
      <c r="J13170" s="0" t="n">
        <v>82757</v>
      </c>
    </row>
    <row r="13171" customFormat="false" ht="15" hidden="false" customHeight="false" outlineLevel="0" collapsed="false">
      <c r="A13171" s="0" t="n">
        <v>202506</v>
      </c>
      <c r="B13171" s="0" t="n">
        <v>202508</v>
      </c>
      <c r="C13171" s="37" t="s">
        <v>136</v>
      </c>
      <c r="D13171" s="37" t="s">
        <v>269</v>
      </c>
      <c r="E13171" s="0" t="n">
        <v>3</v>
      </c>
      <c r="F13171" s="38" t="s">
        <v>70</v>
      </c>
      <c r="G13171" s="37" t="s">
        <v>270</v>
      </c>
      <c r="H13171" s="0" t="n">
        <v>1045918</v>
      </c>
      <c r="I13171" s="0" t="n">
        <v>571260</v>
      </c>
      <c r="J13171" s="0" t="n">
        <v>80934</v>
      </c>
    </row>
    <row r="13172" customFormat="false" ht="15" hidden="false" customHeight="false" outlineLevel="0" collapsed="false">
      <c r="A13172" s="0" t="n">
        <v>202506</v>
      </c>
      <c r="B13172" s="0" t="n">
        <v>202508</v>
      </c>
      <c r="C13172" s="37" t="s">
        <v>98</v>
      </c>
      <c r="D13172" s="37" t="s">
        <v>181</v>
      </c>
      <c r="E13172" s="0" t="n">
        <v>3</v>
      </c>
      <c r="F13172" s="38" t="s">
        <v>70</v>
      </c>
      <c r="G13172" s="37" t="s">
        <v>271</v>
      </c>
      <c r="H13172" s="0" t="n">
        <v>2598581</v>
      </c>
      <c r="I13172" s="0" t="n">
        <v>736225</v>
      </c>
      <c r="J13172" s="0" t="n">
        <v>73862</v>
      </c>
    </row>
    <row r="13173" customFormat="false" ht="15" hidden="false" customHeight="false" outlineLevel="0" collapsed="false">
      <c r="A13173" s="0" t="n">
        <v>202506</v>
      </c>
      <c r="B13173" s="0" t="n">
        <v>202508</v>
      </c>
      <c r="C13173" s="37" t="s">
        <v>197</v>
      </c>
      <c r="D13173" s="37" t="s">
        <v>255</v>
      </c>
      <c r="E13173" s="0" t="n">
        <v>3</v>
      </c>
      <c r="F13173" s="38" t="s">
        <v>70</v>
      </c>
      <c r="G13173" s="37" t="s">
        <v>272</v>
      </c>
      <c r="H13173" s="0" t="n">
        <v>2469951</v>
      </c>
      <c r="I13173" s="0" t="n">
        <v>1434845</v>
      </c>
      <c r="J13173" s="0" t="n">
        <v>238463</v>
      </c>
    </row>
    <row r="13174" customFormat="false" ht="15" hidden="false" customHeight="false" outlineLevel="0" collapsed="false">
      <c r="A13174" s="0" t="n">
        <v>202506</v>
      </c>
      <c r="B13174" s="0" t="n">
        <v>202508</v>
      </c>
      <c r="C13174" s="37" t="s">
        <v>106</v>
      </c>
      <c r="D13174" s="37" t="s">
        <v>273</v>
      </c>
      <c r="E13174" s="0" t="n">
        <v>3</v>
      </c>
      <c r="F13174" s="38" t="s">
        <v>70</v>
      </c>
      <c r="G13174" s="37" t="s">
        <v>274</v>
      </c>
      <c r="H13174" s="0" t="n">
        <v>860141</v>
      </c>
      <c r="I13174" s="0" t="n">
        <v>263088</v>
      </c>
      <c r="J13174" s="0" t="n">
        <v>37318</v>
      </c>
    </row>
    <row r="13175" customFormat="false" ht="15" hidden="false" customHeight="false" outlineLevel="0" collapsed="false">
      <c r="A13175" s="0" t="n">
        <v>202506</v>
      </c>
      <c r="B13175" s="0" t="n">
        <v>202508</v>
      </c>
      <c r="C13175" s="37" t="s">
        <v>124</v>
      </c>
      <c r="D13175" s="37" t="s">
        <v>275</v>
      </c>
      <c r="E13175" s="0" t="n">
        <v>3</v>
      </c>
      <c r="F13175" s="38" t="s">
        <v>70</v>
      </c>
      <c r="G13175" s="37" t="s">
        <v>276</v>
      </c>
      <c r="H13175" s="0" t="n">
        <v>4257336</v>
      </c>
      <c r="I13175" s="0" t="n">
        <v>1697848</v>
      </c>
      <c r="J13175" s="0" t="n">
        <v>161920</v>
      </c>
    </row>
    <row r="13176" customFormat="false" ht="15" hidden="false" customHeight="false" outlineLevel="0" collapsed="false">
      <c r="A13176" s="0" t="n">
        <v>202506</v>
      </c>
      <c r="B13176" s="0" t="n">
        <v>202508</v>
      </c>
      <c r="C13176" s="37" t="s">
        <v>115</v>
      </c>
      <c r="D13176" s="37" t="s">
        <v>277</v>
      </c>
      <c r="E13176" s="0" t="n">
        <v>3</v>
      </c>
      <c r="F13176" s="38" t="s">
        <v>70</v>
      </c>
      <c r="G13176" s="37" t="s">
        <v>278</v>
      </c>
      <c r="H13176" s="0" t="n">
        <v>4167836</v>
      </c>
      <c r="I13176" s="0" t="n">
        <v>2080666</v>
      </c>
      <c r="J13176" s="0" t="n">
        <v>116508</v>
      </c>
    </row>
    <row r="13177" customFormat="false" ht="15" hidden="false" customHeight="false" outlineLevel="0" collapsed="false">
      <c r="A13177" s="0" t="n">
        <v>202506</v>
      </c>
      <c r="B13177" s="0" t="n">
        <v>202508</v>
      </c>
      <c r="C13177" s="37" t="s">
        <v>115</v>
      </c>
      <c r="D13177" s="37" t="s">
        <v>269</v>
      </c>
      <c r="E13177" s="0" t="n">
        <v>3</v>
      </c>
      <c r="F13177" s="38" t="s">
        <v>70</v>
      </c>
      <c r="G13177" s="37" t="s">
        <v>279</v>
      </c>
      <c r="H13177" s="0" t="n">
        <v>1700409</v>
      </c>
      <c r="I13177" s="0" t="n">
        <v>1304367</v>
      </c>
      <c r="J13177" s="0" t="n">
        <v>90367</v>
      </c>
    </row>
    <row r="13178" customFormat="false" ht="15" hidden="false" customHeight="false" outlineLevel="0" collapsed="false">
      <c r="A13178" s="0" t="n">
        <v>202506</v>
      </c>
      <c r="B13178" s="0" t="n">
        <v>202508</v>
      </c>
      <c r="C13178" s="37" t="s">
        <v>197</v>
      </c>
      <c r="D13178" s="37" t="s">
        <v>280</v>
      </c>
      <c r="E13178" s="0" t="n">
        <v>3</v>
      </c>
      <c r="F13178" s="38" t="s">
        <v>70</v>
      </c>
      <c r="G13178" s="37" t="s">
        <v>281</v>
      </c>
      <c r="H13178" s="0" t="n">
        <v>2937015</v>
      </c>
      <c r="I13178" s="0" t="n">
        <v>2249025</v>
      </c>
      <c r="J13178" s="0" t="n">
        <v>-181716</v>
      </c>
    </row>
    <row r="13179" customFormat="false" ht="15" hidden="false" customHeight="false" outlineLevel="0" collapsed="false">
      <c r="A13179" s="0" t="n">
        <v>202506</v>
      </c>
      <c r="B13179" s="0" t="n">
        <v>202508</v>
      </c>
      <c r="C13179" s="37" t="s">
        <v>158</v>
      </c>
      <c r="D13179" s="37" t="s">
        <v>282</v>
      </c>
      <c r="E13179" s="0" t="n">
        <v>3</v>
      </c>
      <c r="F13179" s="38" t="s">
        <v>70</v>
      </c>
      <c r="G13179" s="37" t="s">
        <v>283</v>
      </c>
      <c r="H13179" s="0" t="n">
        <v>1433747</v>
      </c>
      <c r="I13179" s="0" t="n">
        <v>1068409</v>
      </c>
      <c r="J13179" s="0" t="n">
        <v>-78</v>
      </c>
    </row>
    <row r="13180" customFormat="false" ht="15" hidden="false" customHeight="false" outlineLevel="0" collapsed="false">
      <c r="A13180" s="0" t="n">
        <v>202506</v>
      </c>
      <c r="B13180" s="0" t="n">
        <v>202508</v>
      </c>
      <c r="C13180" s="37" t="s">
        <v>152</v>
      </c>
      <c r="D13180" s="37" t="s">
        <v>284</v>
      </c>
      <c r="E13180" s="0" t="n">
        <v>3</v>
      </c>
      <c r="F13180" s="38" t="s">
        <v>70</v>
      </c>
      <c r="G13180" s="37" t="s">
        <v>285</v>
      </c>
      <c r="H13180" s="0" t="n">
        <v>690813</v>
      </c>
      <c r="I13180" s="0" t="n">
        <v>161464</v>
      </c>
      <c r="J13180" s="0" t="n">
        <v>41983</v>
      </c>
    </row>
    <row r="13181" customFormat="false" ht="15" hidden="false" customHeight="false" outlineLevel="0" collapsed="false">
      <c r="A13181" s="0" t="n">
        <v>202506</v>
      </c>
      <c r="B13181" s="0" t="n">
        <v>202508</v>
      </c>
      <c r="C13181" s="37" t="s">
        <v>95</v>
      </c>
      <c r="D13181" s="37" t="s">
        <v>210</v>
      </c>
      <c r="E13181" s="0" t="n">
        <v>3</v>
      </c>
      <c r="F13181" s="38" t="s">
        <v>70</v>
      </c>
      <c r="G13181" s="37" t="s">
        <v>286</v>
      </c>
      <c r="H13181" s="0" t="n">
        <v>3149382</v>
      </c>
      <c r="I13181" s="0" t="n">
        <v>2933474</v>
      </c>
      <c r="J13181" s="0" t="n">
        <v>-8055</v>
      </c>
    </row>
    <row r="13182" customFormat="false" ht="15" hidden="false" customHeight="false" outlineLevel="0" collapsed="false">
      <c r="A13182" s="0" t="n">
        <v>202506</v>
      </c>
      <c r="B13182" s="0" t="n">
        <v>202508</v>
      </c>
      <c r="C13182" s="37" t="s">
        <v>136</v>
      </c>
      <c r="D13182" s="37" t="s">
        <v>223</v>
      </c>
      <c r="E13182" s="0" t="n">
        <v>3</v>
      </c>
      <c r="F13182" s="38" t="s">
        <v>70</v>
      </c>
      <c r="G13182" s="37" t="s">
        <v>287</v>
      </c>
      <c r="H13182" s="0" t="n">
        <v>993494</v>
      </c>
      <c r="I13182" s="0" t="n">
        <v>948978</v>
      </c>
      <c r="J13182" s="0" t="n">
        <v>-99705</v>
      </c>
    </row>
    <row r="13183" customFormat="false" ht="15" hidden="false" customHeight="false" outlineLevel="0" collapsed="false">
      <c r="A13183" s="0" t="n">
        <v>202506</v>
      </c>
      <c r="B13183" s="0" t="n">
        <v>202508</v>
      </c>
      <c r="C13183" s="37" t="s">
        <v>152</v>
      </c>
      <c r="D13183" s="37" t="s">
        <v>288</v>
      </c>
      <c r="E13183" s="0" t="n">
        <v>3</v>
      </c>
      <c r="F13183" s="38" t="s">
        <v>70</v>
      </c>
      <c r="G13183" s="37" t="s">
        <v>289</v>
      </c>
      <c r="H13183" s="0" t="n">
        <v>808284</v>
      </c>
      <c r="I13183" s="0" t="n">
        <v>551485</v>
      </c>
      <c r="J13183" s="0" t="n">
        <v>93971</v>
      </c>
    </row>
    <row r="13184" customFormat="false" ht="15" hidden="false" customHeight="false" outlineLevel="0" collapsed="false">
      <c r="A13184" s="0" t="n">
        <v>202506</v>
      </c>
      <c r="B13184" s="0" t="n">
        <v>202508</v>
      </c>
      <c r="C13184" s="37" t="s">
        <v>112</v>
      </c>
      <c r="D13184" s="37" t="s">
        <v>290</v>
      </c>
      <c r="E13184" s="0" t="n">
        <v>3</v>
      </c>
      <c r="F13184" s="38" t="s">
        <v>70</v>
      </c>
      <c r="G13184" s="37" t="s">
        <v>291</v>
      </c>
      <c r="H13184" s="0" t="n">
        <v>7361944</v>
      </c>
      <c r="I13184" s="0" t="n">
        <v>3713138</v>
      </c>
      <c r="J13184" s="0" t="n">
        <v>389365</v>
      </c>
    </row>
    <row r="13185" customFormat="false" ht="15" hidden="false" customHeight="false" outlineLevel="0" collapsed="false">
      <c r="A13185" s="0" t="n">
        <v>202506</v>
      </c>
      <c r="B13185" s="0" t="n">
        <v>202508</v>
      </c>
      <c r="C13185" s="37" t="s">
        <v>106</v>
      </c>
      <c r="D13185" s="37" t="s">
        <v>292</v>
      </c>
      <c r="E13185" s="0" t="n">
        <v>3</v>
      </c>
      <c r="F13185" s="38" t="s">
        <v>70</v>
      </c>
      <c r="G13185" s="37" t="s">
        <v>293</v>
      </c>
      <c r="H13185" s="0" t="n">
        <v>53261</v>
      </c>
      <c r="I13185" s="0" t="n">
        <v>23860</v>
      </c>
      <c r="J13185" s="0" t="n">
        <v>2636</v>
      </c>
    </row>
    <row r="13186" customFormat="false" ht="15" hidden="false" customHeight="false" outlineLevel="0" collapsed="false">
      <c r="A13186" s="0" t="n">
        <v>202506</v>
      </c>
      <c r="B13186" s="0" t="n">
        <v>202508</v>
      </c>
      <c r="C13186" s="37" t="s">
        <v>136</v>
      </c>
      <c r="D13186" s="37" t="s">
        <v>294</v>
      </c>
      <c r="E13186" s="0" t="n">
        <v>3</v>
      </c>
      <c r="F13186" s="38" t="s">
        <v>70</v>
      </c>
      <c r="G13186" s="37" t="s">
        <v>295</v>
      </c>
      <c r="H13186" s="0" t="n">
        <v>267611</v>
      </c>
      <c r="I13186" s="0" t="n">
        <v>197685</v>
      </c>
      <c r="J13186" s="0" t="n">
        <v>12701</v>
      </c>
    </row>
    <row r="13187" customFormat="false" ht="15" hidden="false" customHeight="false" outlineLevel="0" collapsed="false">
      <c r="A13187" s="0" t="n">
        <v>202506</v>
      </c>
      <c r="B13187" s="0" t="n">
        <v>202508</v>
      </c>
      <c r="C13187" s="37" t="s">
        <v>101</v>
      </c>
      <c r="D13187" s="37" t="s">
        <v>296</v>
      </c>
      <c r="E13187" s="0" t="n">
        <v>3</v>
      </c>
      <c r="F13187" s="38" t="s">
        <v>70</v>
      </c>
      <c r="G13187" s="37" t="s">
        <v>297</v>
      </c>
      <c r="H13187" s="0" t="n">
        <v>236194</v>
      </c>
      <c r="I13187" s="0" t="n">
        <v>521472</v>
      </c>
      <c r="J13187" s="0" t="n">
        <v>89211</v>
      </c>
    </row>
    <row r="13188" customFormat="false" ht="15" hidden="false" customHeight="false" outlineLevel="0" collapsed="false">
      <c r="A13188" s="0" t="n">
        <v>202506</v>
      </c>
      <c r="B13188" s="0" t="n">
        <v>202508</v>
      </c>
      <c r="C13188" s="37" t="s">
        <v>149</v>
      </c>
      <c r="D13188" s="37" t="s">
        <v>298</v>
      </c>
      <c r="E13188" s="0" t="n">
        <v>3</v>
      </c>
      <c r="F13188" s="38" t="s">
        <v>70</v>
      </c>
      <c r="G13188" s="37" t="s">
        <v>299</v>
      </c>
      <c r="H13188" s="0" t="n">
        <v>725844</v>
      </c>
      <c r="I13188" s="0" t="n">
        <v>481840</v>
      </c>
      <c r="J13188" s="0" t="n">
        <v>112253</v>
      </c>
    </row>
    <row r="13189" customFormat="false" ht="15" hidden="false" customHeight="false" outlineLevel="0" collapsed="false">
      <c r="A13189" s="0" t="n">
        <v>202506</v>
      </c>
      <c r="B13189" s="0" t="n">
        <v>202508</v>
      </c>
      <c r="C13189" s="37" t="s">
        <v>184</v>
      </c>
      <c r="D13189" s="37" t="s">
        <v>300</v>
      </c>
      <c r="E13189" s="0" t="n">
        <v>3</v>
      </c>
      <c r="F13189" s="38" t="s">
        <v>70</v>
      </c>
      <c r="G13189" s="37" t="s">
        <v>301</v>
      </c>
      <c r="H13189" s="0" t="n">
        <v>1060083</v>
      </c>
      <c r="I13189" s="0" t="n">
        <v>803468</v>
      </c>
      <c r="J13189" s="0" t="n">
        <v>22381</v>
      </c>
    </row>
    <row r="13190" customFormat="false" ht="15" hidden="false" customHeight="false" outlineLevel="0" collapsed="false">
      <c r="A13190" s="0" t="n">
        <v>202506</v>
      </c>
      <c r="B13190" s="0" t="n">
        <v>202508</v>
      </c>
      <c r="C13190" s="37" t="s">
        <v>136</v>
      </c>
      <c r="D13190" s="37" t="s">
        <v>298</v>
      </c>
      <c r="E13190" s="0" t="n">
        <v>3</v>
      </c>
      <c r="F13190" s="38" t="s">
        <v>70</v>
      </c>
      <c r="G13190" s="37" t="s">
        <v>302</v>
      </c>
      <c r="H13190" s="0" t="n">
        <v>143041</v>
      </c>
      <c r="I13190" s="0" t="n">
        <v>147406</v>
      </c>
      <c r="J13190" s="0" t="n">
        <v>21122</v>
      </c>
    </row>
    <row r="13191" customFormat="false" ht="15" hidden="false" customHeight="false" outlineLevel="0" collapsed="false">
      <c r="A13191" s="0" t="n">
        <v>202506</v>
      </c>
      <c r="B13191" s="0" t="n">
        <v>202508</v>
      </c>
      <c r="C13191" s="37" t="s">
        <v>149</v>
      </c>
      <c r="D13191" s="37" t="s">
        <v>303</v>
      </c>
      <c r="E13191" s="0" t="n">
        <v>3</v>
      </c>
      <c r="F13191" s="38" t="s">
        <v>70</v>
      </c>
      <c r="G13191" s="37" t="s">
        <v>304</v>
      </c>
      <c r="H13191" s="0" t="n">
        <v>494290</v>
      </c>
      <c r="I13191" s="0" t="n">
        <v>521385</v>
      </c>
      <c r="J13191" s="0" t="n">
        <v>100028</v>
      </c>
    </row>
    <row r="13192" customFormat="false" ht="15" hidden="false" customHeight="false" outlineLevel="0" collapsed="false">
      <c r="A13192" s="0" t="n">
        <v>202506</v>
      </c>
      <c r="B13192" s="0" t="n">
        <v>202508</v>
      </c>
      <c r="C13192" s="37" t="s">
        <v>106</v>
      </c>
      <c r="D13192" s="37" t="s">
        <v>107</v>
      </c>
      <c r="E13192" s="0" t="n">
        <v>3</v>
      </c>
      <c r="F13192" s="38" t="s">
        <v>70</v>
      </c>
      <c r="G13192" s="37" t="s">
        <v>305</v>
      </c>
      <c r="H13192" s="0" t="n">
        <v>327502</v>
      </c>
      <c r="I13192" s="0" t="n">
        <v>243401</v>
      </c>
      <c r="J13192" s="0" t="n">
        <v>5409</v>
      </c>
    </row>
    <row r="13193" customFormat="false" ht="15" hidden="false" customHeight="false" outlineLevel="0" collapsed="false">
      <c r="A13193" s="0" t="n">
        <v>202506</v>
      </c>
      <c r="B13193" s="0" t="n">
        <v>202508</v>
      </c>
      <c r="C13193" s="37" t="s">
        <v>124</v>
      </c>
      <c r="D13193" s="37" t="s">
        <v>306</v>
      </c>
      <c r="E13193" s="0" t="n">
        <v>3</v>
      </c>
      <c r="F13193" s="38" t="s">
        <v>70</v>
      </c>
      <c r="G13193" s="37" t="s">
        <v>307</v>
      </c>
      <c r="H13193" s="0" t="n">
        <v>22709194</v>
      </c>
      <c r="I13193" s="0" t="n">
        <v>8282821</v>
      </c>
      <c r="J13193" s="0" t="n">
        <v>1912982</v>
      </c>
    </row>
    <row r="13194" customFormat="false" ht="15" hidden="false" customHeight="false" outlineLevel="0" collapsed="false">
      <c r="A13194" s="0" t="n">
        <v>202506</v>
      </c>
      <c r="B13194" s="0" t="n">
        <v>202508</v>
      </c>
      <c r="C13194" s="37" t="s">
        <v>115</v>
      </c>
      <c r="D13194" s="37" t="s">
        <v>308</v>
      </c>
      <c r="E13194" s="0" t="n">
        <v>3</v>
      </c>
      <c r="F13194" s="38" t="s">
        <v>70</v>
      </c>
      <c r="G13194" s="37" t="s">
        <v>309</v>
      </c>
      <c r="H13194" s="0" t="n">
        <v>13814422</v>
      </c>
      <c r="I13194" s="0" t="n">
        <v>13269839</v>
      </c>
      <c r="J13194" s="0" t="n">
        <v>2541396</v>
      </c>
    </row>
    <row r="13195" customFormat="false" ht="15" hidden="false" customHeight="false" outlineLevel="0" collapsed="false">
      <c r="A13195" s="0" t="n">
        <v>202506</v>
      </c>
      <c r="B13195" s="0" t="n">
        <v>202508</v>
      </c>
      <c r="C13195" s="37" t="s">
        <v>178</v>
      </c>
      <c r="D13195" s="37" t="s">
        <v>308</v>
      </c>
      <c r="E13195" s="0" t="n">
        <v>3</v>
      </c>
      <c r="F13195" s="38" t="s">
        <v>70</v>
      </c>
      <c r="G13195" s="37" t="s">
        <v>310</v>
      </c>
      <c r="H13195" s="0" t="n">
        <v>881590</v>
      </c>
      <c r="I13195" s="0" t="n">
        <v>616433</v>
      </c>
      <c r="J13195" s="0" t="n">
        <v>-27247</v>
      </c>
    </row>
    <row r="13196" customFormat="false" ht="15" hidden="false" customHeight="false" outlineLevel="0" collapsed="false">
      <c r="A13196" s="0" t="n">
        <v>202506</v>
      </c>
      <c r="B13196" s="0" t="n">
        <v>202508</v>
      </c>
      <c r="C13196" s="37" t="s">
        <v>109</v>
      </c>
      <c r="D13196" s="37" t="s">
        <v>311</v>
      </c>
      <c r="E13196" s="0" t="n">
        <v>3</v>
      </c>
      <c r="F13196" s="38" t="s">
        <v>70</v>
      </c>
      <c r="G13196" s="37" t="s">
        <v>312</v>
      </c>
      <c r="H13196" s="0" t="n">
        <v>954818</v>
      </c>
      <c r="I13196" s="0" t="n">
        <v>342631</v>
      </c>
      <c r="J13196" s="0" t="n">
        <v>82059</v>
      </c>
    </row>
    <row r="13197" customFormat="false" ht="15" hidden="false" customHeight="false" outlineLevel="0" collapsed="false">
      <c r="A13197" s="0" t="n">
        <v>202506</v>
      </c>
      <c r="B13197" s="0" t="n">
        <v>202508</v>
      </c>
      <c r="C13197" s="37" t="s">
        <v>178</v>
      </c>
      <c r="D13197" s="37" t="s">
        <v>203</v>
      </c>
      <c r="E13197" s="0" t="n">
        <v>3</v>
      </c>
      <c r="F13197" s="38" t="s">
        <v>70</v>
      </c>
      <c r="G13197" s="37" t="s">
        <v>313</v>
      </c>
      <c r="H13197" s="0" t="n">
        <v>203334</v>
      </c>
      <c r="I13197" s="0" t="n">
        <v>222437</v>
      </c>
      <c r="J13197" s="0" t="n">
        <v>-8666</v>
      </c>
    </row>
    <row r="13198" customFormat="false" ht="15" hidden="false" customHeight="false" outlineLevel="0" collapsed="false">
      <c r="A13198" s="0" t="n">
        <v>202506</v>
      </c>
      <c r="B13198" s="0" t="n">
        <v>202508</v>
      </c>
      <c r="C13198" s="37" t="s">
        <v>152</v>
      </c>
      <c r="D13198" s="37" t="s">
        <v>314</v>
      </c>
      <c r="E13198" s="0" t="n">
        <v>3</v>
      </c>
      <c r="F13198" s="38" t="s">
        <v>70</v>
      </c>
      <c r="G13198" s="37" t="s">
        <v>315</v>
      </c>
      <c r="H13198" s="0" t="n">
        <v>125503</v>
      </c>
      <c r="I13198" s="0" t="n">
        <v>93169</v>
      </c>
      <c r="J13198" s="0" t="n">
        <v>1049</v>
      </c>
    </row>
    <row r="13199" customFormat="false" ht="15" hidden="false" customHeight="false" outlineLevel="0" collapsed="false">
      <c r="A13199" s="0" t="n">
        <v>202506</v>
      </c>
      <c r="B13199" s="0" t="n">
        <v>202508</v>
      </c>
      <c r="C13199" s="37" t="s">
        <v>152</v>
      </c>
      <c r="D13199" s="37" t="s">
        <v>159</v>
      </c>
      <c r="E13199" s="0" t="n">
        <v>3</v>
      </c>
      <c r="F13199" s="38" t="s">
        <v>70</v>
      </c>
      <c r="G13199" s="37" t="s">
        <v>316</v>
      </c>
      <c r="H13199" s="0" t="n">
        <v>792070</v>
      </c>
      <c r="I13199" s="0" t="n">
        <v>499886</v>
      </c>
      <c r="J13199" s="0" t="n">
        <v>74166</v>
      </c>
    </row>
    <row r="13200" customFormat="false" ht="15" hidden="false" customHeight="false" outlineLevel="0" collapsed="false">
      <c r="A13200" s="0" t="n">
        <v>202506</v>
      </c>
      <c r="B13200" s="0" t="n">
        <v>202508</v>
      </c>
      <c r="C13200" s="37" t="s">
        <v>184</v>
      </c>
      <c r="D13200" s="37" t="s">
        <v>218</v>
      </c>
      <c r="E13200" s="0" t="n">
        <v>3</v>
      </c>
      <c r="F13200" s="38" t="s">
        <v>70</v>
      </c>
      <c r="G13200" s="37" t="s">
        <v>317</v>
      </c>
      <c r="H13200" s="0" t="n">
        <v>453520</v>
      </c>
      <c r="I13200" s="0" t="n">
        <v>328207</v>
      </c>
      <c r="J13200" s="0" t="n">
        <v>60438</v>
      </c>
    </row>
    <row r="13201" customFormat="false" ht="15" hidden="false" customHeight="false" outlineLevel="0" collapsed="false">
      <c r="A13201" s="0" t="n">
        <v>202506</v>
      </c>
      <c r="B13201" s="0" t="n">
        <v>202508</v>
      </c>
      <c r="C13201" s="37" t="s">
        <v>109</v>
      </c>
      <c r="D13201" s="37" t="s">
        <v>318</v>
      </c>
      <c r="E13201" s="0" t="n">
        <v>3</v>
      </c>
      <c r="F13201" s="38" t="s">
        <v>70</v>
      </c>
      <c r="G13201" s="37" t="s">
        <v>319</v>
      </c>
      <c r="H13201" s="0" t="n">
        <v>1168317</v>
      </c>
      <c r="I13201" s="0" t="n">
        <v>1240720</v>
      </c>
      <c r="J13201" s="0" t="n">
        <v>111501</v>
      </c>
    </row>
    <row r="13202" customFormat="false" ht="15" hidden="false" customHeight="false" outlineLevel="0" collapsed="false">
      <c r="A13202" s="0" t="n">
        <v>202506</v>
      </c>
      <c r="B13202" s="0" t="n">
        <v>202508</v>
      </c>
      <c r="C13202" s="37" t="s">
        <v>184</v>
      </c>
      <c r="D13202" s="37" t="s">
        <v>320</v>
      </c>
      <c r="E13202" s="0" t="n">
        <v>3</v>
      </c>
      <c r="F13202" s="38" t="s">
        <v>70</v>
      </c>
      <c r="G13202" s="37" t="s">
        <v>321</v>
      </c>
      <c r="H13202" s="0" t="n">
        <v>175151</v>
      </c>
      <c r="I13202" s="0" t="n">
        <v>173876</v>
      </c>
      <c r="J13202" s="0" t="n">
        <v>2958</v>
      </c>
    </row>
    <row r="13203" customFormat="false" ht="15" hidden="false" customHeight="false" outlineLevel="0" collapsed="false">
      <c r="A13203" s="0" t="n">
        <v>202506</v>
      </c>
      <c r="B13203" s="0" t="n">
        <v>202508</v>
      </c>
      <c r="C13203" s="37" t="s">
        <v>124</v>
      </c>
      <c r="D13203" s="37" t="s">
        <v>282</v>
      </c>
      <c r="E13203" s="0" t="n">
        <v>3</v>
      </c>
      <c r="F13203" s="38" t="s">
        <v>70</v>
      </c>
      <c r="G13203" s="37" t="s">
        <v>322</v>
      </c>
      <c r="H13203" s="0" t="n">
        <v>481347</v>
      </c>
      <c r="I13203" s="0" t="n">
        <v>389017</v>
      </c>
      <c r="J13203" s="0" t="n">
        <v>21003</v>
      </c>
    </row>
    <row r="13204" customFormat="false" ht="15" hidden="false" customHeight="false" outlineLevel="0" collapsed="false">
      <c r="A13204" s="0" t="n">
        <v>202506</v>
      </c>
      <c r="B13204" s="0" t="n">
        <v>202508</v>
      </c>
      <c r="C13204" s="37" t="s">
        <v>112</v>
      </c>
      <c r="D13204" s="37" t="s">
        <v>96</v>
      </c>
      <c r="E13204" s="0" t="n">
        <v>3</v>
      </c>
      <c r="F13204" s="38" t="s">
        <v>70</v>
      </c>
      <c r="G13204" s="37" t="s">
        <v>323</v>
      </c>
      <c r="H13204" s="0" t="n">
        <v>1447811</v>
      </c>
      <c r="I13204" s="0" t="n">
        <v>333167</v>
      </c>
      <c r="J13204" s="0" t="n">
        <v>14044</v>
      </c>
    </row>
    <row r="13205" customFormat="false" ht="15" hidden="false" customHeight="false" outlineLevel="0" collapsed="false">
      <c r="A13205" s="0" t="n">
        <v>202506</v>
      </c>
      <c r="B13205" s="0" t="n">
        <v>202508</v>
      </c>
      <c r="C13205" s="37" t="s">
        <v>152</v>
      </c>
      <c r="D13205" s="37" t="s">
        <v>324</v>
      </c>
      <c r="E13205" s="0" t="n">
        <v>3</v>
      </c>
      <c r="F13205" s="38" t="s">
        <v>70</v>
      </c>
      <c r="G13205" s="37" t="s">
        <v>325</v>
      </c>
      <c r="H13205" s="0" t="n">
        <v>1474093</v>
      </c>
      <c r="I13205" s="0" t="n">
        <v>1137931</v>
      </c>
      <c r="J13205" s="0" t="n">
        <v>186760</v>
      </c>
    </row>
    <row r="13206" customFormat="false" ht="15" hidden="false" customHeight="false" outlineLevel="0" collapsed="false">
      <c r="A13206" s="0" t="n">
        <v>202506</v>
      </c>
      <c r="B13206" s="0" t="n">
        <v>202508</v>
      </c>
      <c r="C13206" s="37" t="s">
        <v>112</v>
      </c>
      <c r="D13206" s="37" t="s">
        <v>326</v>
      </c>
      <c r="E13206" s="0" t="n">
        <v>3</v>
      </c>
      <c r="F13206" s="38" t="s">
        <v>70</v>
      </c>
      <c r="G13206" s="37" t="s">
        <v>327</v>
      </c>
      <c r="H13206" s="0" t="n">
        <v>2050831</v>
      </c>
      <c r="I13206" s="0" t="n">
        <v>1521646</v>
      </c>
      <c r="J13206" s="0" t="n">
        <v>59972</v>
      </c>
    </row>
    <row r="13207" customFormat="false" ht="15" hidden="false" customHeight="false" outlineLevel="0" collapsed="false">
      <c r="A13207" s="0" t="n">
        <v>202506</v>
      </c>
      <c r="B13207" s="0" t="n">
        <v>202508</v>
      </c>
      <c r="C13207" s="37" t="s">
        <v>152</v>
      </c>
      <c r="D13207" s="37" t="s">
        <v>328</v>
      </c>
      <c r="E13207" s="0" t="n">
        <v>3</v>
      </c>
      <c r="F13207" s="38" t="s">
        <v>70</v>
      </c>
      <c r="G13207" s="37" t="s">
        <v>329</v>
      </c>
      <c r="H13207" s="0" t="n">
        <v>235554</v>
      </c>
      <c r="I13207" s="0" t="n">
        <v>139150</v>
      </c>
      <c r="J13207" s="0" t="n">
        <v>2062</v>
      </c>
    </row>
    <row r="13208" customFormat="false" ht="15" hidden="false" customHeight="false" outlineLevel="0" collapsed="false">
      <c r="A13208" s="0" t="n">
        <v>202506</v>
      </c>
      <c r="B13208" s="0" t="n">
        <v>202508</v>
      </c>
      <c r="C13208" s="37" t="s">
        <v>95</v>
      </c>
      <c r="D13208" s="37" t="s">
        <v>330</v>
      </c>
      <c r="E13208" s="0" t="n">
        <v>3</v>
      </c>
      <c r="F13208" s="38" t="s">
        <v>70</v>
      </c>
      <c r="G13208" s="37" t="s">
        <v>331</v>
      </c>
      <c r="H13208" s="0" t="n">
        <v>3502656</v>
      </c>
      <c r="I13208" s="0" t="n">
        <v>1292828</v>
      </c>
      <c r="J13208" s="0" t="n">
        <v>-87556</v>
      </c>
    </row>
    <row r="13209" customFormat="false" ht="15" hidden="false" customHeight="false" outlineLevel="0" collapsed="false">
      <c r="A13209" s="0" t="n">
        <v>202506</v>
      </c>
      <c r="B13209" s="0" t="n">
        <v>202508</v>
      </c>
      <c r="C13209" s="37" t="s">
        <v>106</v>
      </c>
      <c r="D13209" s="37" t="s">
        <v>332</v>
      </c>
      <c r="E13209" s="0" t="n">
        <v>3</v>
      </c>
      <c r="F13209" s="38" t="s">
        <v>70</v>
      </c>
      <c r="G13209" s="37" t="s">
        <v>333</v>
      </c>
      <c r="H13209" s="0" t="n">
        <v>499873</v>
      </c>
      <c r="I13209" s="0" t="n">
        <v>316803</v>
      </c>
      <c r="J13209" s="0" t="n">
        <v>6519</v>
      </c>
    </row>
    <row r="13210" customFormat="false" ht="15" hidden="false" customHeight="false" outlineLevel="0" collapsed="false">
      <c r="A13210" s="0" t="n">
        <v>202506</v>
      </c>
      <c r="B13210" s="0" t="n">
        <v>202508</v>
      </c>
      <c r="C13210" s="37" t="s">
        <v>95</v>
      </c>
      <c r="D13210" s="37" t="s">
        <v>334</v>
      </c>
      <c r="E13210" s="0" t="n">
        <v>3</v>
      </c>
      <c r="F13210" s="38" t="s">
        <v>70</v>
      </c>
      <c r="G13210" s="37" t="s">
        <v>335</v>
      </c>
      <c r="H13210" s="0" t="n">
        <v>2867818</v>
      </c>
      <c r="I13210" s="0" t="n">
        <v>1881733</v>
      </c>
      <c r="J13210" s="0" t="n">
        <v>128265</v>
      </c>
    </row>
    <row r="13211" customFormat="false" ht="15" hidden="false" customHeight="false" outlineLevel="0" collapsed="false">
      <c r="A13211" s="0" t="n">
        <v>202506</v>
      </c>
      <c r="B13211" s="0" t="n">
        <v>202508</v>
      </c>
      <c r="C13211" s="37" t="s">
        <v>149</v>
      </c>
      <c r="D13211" s="37" t="s">
        <v>243</v>
      </c>
      <c r="E13211" s="0" t="n">
        <v>3</v>
      </c>
      <c r="F13211" s="38" t="s">
        <v>70</v>
      </c>
      <c r="G13211" s="37" t="s">
        <v>336</v>
      </c>
      <c r="H13211" s="0" t="n">
        <v>1261386</v>
      </c>
      <c r="I13211" s="0" t="n">
        <v>654398</v>
      </c>
      <c r="J13211" s="0" t="n">
        <v>-21621</v>
      </c>
    </row>
    <row r="13212" customFormat="false" ht="15" hidden="false" customHeight="false" outlineLevel="0" collapsed="false">
      <c r="A13212" s="0" t="n">
        <v>202506</v>
      </c>
      <c r="B13212" s="0" t="n">
        <v>202508</v>
      </c>
      <c r="C13212" s="37" t="s">
        <v>115</v>
      </c>
      <c r="D13212" s="37" t="s">
        <v>200</v>
      </c>
      <c r="E13212" s="0" t="n">
        <v>3</v>
      </c>
      <c r="F13212" s="38" t="s">
        <v>70</v>
      </c>
      <c r="G13212" s="37" t="s">
        <v>337</v>
      </c>
      <c r="H13212" s="0" t="n">
        <v>158011</v>
      </c>
      <c r="I13212" s="0" t="n">
        <v>91689</v>
      </c>
      <c r="J13212" s="0" t="n">
        <v>-8662</v>
      </c>
    </row>
    <row r="13213" customFormat="false" ht="15" hidden="false" customHeight="false" outlineLevel="0" collapsed="false">
      <c r="A13213" s="0" t="n">
        <v>202506</v>
      </c>
      <c r="B13213" s="0" t="n">
        <v>202508</v>
      </c>
      <c r="C13213" s="37" t="s">
        <v>106</v>
      </c>
      <c r="D13213" s="37" t="s">
        <v>104</v>
      </c>
      <c r="E13213" s="0" t="n">
        <v>3</v>
      </c>
      <c r="F13213" s="38" t="s">
        <v>70</v>
      </c>
      <c r="G13213" s="37" t="s">
        <v>338</v>
      </c>
      <c r="H13213" s="0" t="n">
        <v>727244</v>
      </c>
      <c r="I13213" s="0" t="n">
        <v>1441796</v>
      </c>
      <c r="J13213" s="0" t="n">
        <v>256634</v>
      </c>
    </row>
    <row r="13214" customFormat="false" ht="15" hidden="false" customHeight="false" outlineLevel="0" collapsed="false">
      <c r="A13214" s="0" t="n">
        <v>202506</v>
      </c>
      <c r="B13214" s="0" t="n">
        <v>202508</v>
      </c>
      <c r="C13214" s="37" t="s">
        <v>184</v>
      </c>
      <c r="D13214" s="37" t="s">
        <v>339</v>
      </c>
      <c r="E13214" s="0" t="n">
        <v>3</v>
      </c>
      <c r="F13214" s="38" t="s">
        <v>70</v>
      </c>
      <c r="G13214" s="37" t="s">
        <v>340</v>
      </c>
      <c r="H13214" s="0" t="n">
        <v>2342479</v>
      </c>
      <c r="I13214" s="0" t="n">
        <v>2488214</v>
      </c>
      <c r="J13214" s="0" t="n">
        <v>-49868</v>
      </c>
    </row>
    <row r="13215" customFormat="false" ht="15" hidden="false" customHeight="false" outlineLevel="0" collapsed="false">
      <c r="A13215" s="0" t="n">
        <v>202506</v>
      </c>
      <c r="B13215" s="0" t="n">
        <v>202508</v>
      </c>
      <c r="C13215" s="37" t="s">
        <v>112</v>
      </c>
      <c r="D13215" s="37" t="s">
        <v>341</v>
      </c>
      <c r="E13215" s="0" t="n">
        <v>3</v>
      </c>
      <c r="F13215" s="38" t="s">
        <v>70</v>
      </c>
      <c r="G13215" s="37" t="s">
        <v>342</v>
      </c>
      <c r="H13215" s="0" t="n">
        <v>2385727</v>
      </c>
      <c r="I13215" s="0" t="n">
        <v>1036373</v>
      </c>
      <c r="J13215" s="0" t="n">
        <v>-52786</v>
      </c>
    </row>
    <row r="13216" customFormat="false" ht="15" hidden="false" customHeight="false" outlineLevel="0" collapsed="false">
      <c r="A13216" s="0" t="n">
        <v>202506</v>
      </c>
      <c r="B13216" s="0" t="n">
        <v>202508</v>
      </c>
      <c r="C13216" s="37" t="s">
        <v>101</v>
      </c>
      <c r="D13216" s="37" t="s">
        <v>200</v>
      </c>
      <c r="E13216" s="0" t="n">
        <v>3</v>
      </c>
      <c r="F13216" s="38" t="s">
        <v>70</v>
      </c>
      <c r="G13216" s="37" t="s">
        <v>343</v>
      </c>
      <c r="H13216" s="0" t="n">
        <v>953859</v>
      </c>
      <c r="I13216" s="0" t="n">
        <v>574803</v>
      </c>
      <c r="J13216" s="0" t="n">
        <v>136201</v>
      </c>
    </row>
    <row r="13217" customFormat="false" ht="15" hidden="false" customHeight="false" outlineLevel="0" collapsed="false">
      <c r="A13217" s="0" t="n">
        <v>202506</v>
      </c>
      <c r="B13217" s="0" t="n">
        <v>202508</v>
      </c>
      <c r="C13217" s="37" t="s">
        <v>109</v>
      </c>
      <c r="D13217" s="37" t="s">
        <v>191</v>
      </c>
      <c r="E13217" s="0" t="n">
        <v>3</v>
      </c>
      <c r="F13217" s="38" t="s">
        <v>70</v>
      </c>
      <c r="G13217" s="37" t="s">
        <v>344</v>
      </c>
      <c r="H13217" s="0" t="n">
        <v>11203530</v>
      </c>
      <c r="I13217" s="0" t="n">
        <v>7495872</v>
      </c>
      <c r="J13217" s="0" t="n">
        <v>1235899</v>
      </c>
    </row>
    <row r="13218" customFormat="false" ht="15" hidden="false" customHeight="false" outlineLevel="0" collapsed="false">
      <c r="A13218" s="0" t="n">
        <v>202506</v>
      </c>
      <c r="B13218" s="0" t="n">
        <v>202508</v>
      </c>
      <c r="C13218" s="37" t="s">
        <v>115</v>
      </c>
      <c r="D13218" s="37" t="s">
        <v>110</v>
      </c>
      <c r="E13218" s="0" t="n">
        <v>3</v>
      </c>
      <c r="F13218" s="38" t="s">
        <v>70</v>
      </c>
      <c r="G13218" s="37" t="s">
        <v>345</v>
      </c>
      <c r="H13218" s="0" t="n">
        <v>4605230</v>
      </c>
      <c r="I13218" s="0" t="n">
        <v>6222895</v>
      </c>
      <c r="J13218" s="0" t="n">
        <v>1135981</v>
      </c>
    </row>
    <row r="13219" customFormat="false" ht="15" hidden="false" customHeight="false" outlineLevel="0" collapsed="false">
      <c r="A13219" s="0" t="n">
        <v>202506</v>
      </c>
      <c r="B13219" s="0" t="n">
        <v>202508</v>
      </c>
      <c r="C13219" s="37" t="s">
        <v>149</v>
      </c>
      <c r="D13219" s="37" t="s">
        <v>104</v>
      </c>
      <c r="E13219" s="0" t="n">
        <v>3</v>
      </c>
      <c r="F13219" s="38" t="s">
        <v>70</v>
      </c>
      <c r="G13219" s="37" t="s">
        <v>346</v>
      </c>
      <c r="H13219" s="0" t="n">
        <v>1125837</v>
      </c>
      <c r="I13219" s="0" t="n">
        <v>1088523</v>
      </c>
      <c r="J13219" s="0" t="n">
        <v>142074</v>
      </c>
    </row>
    <row r="13220" customFormat="false" ht="15" hidden="false" customHeight="false" outlineLevel="0" collapsed="false">
      <c r="A13220" s="0" t="n">
        <v>202506</v>
      </c>
      <c r="B13220" s="0" t="n">
        <v>202508</v>
      </c>
      <c r="C13220" s="37" t="s">
        <v>124</v>
      </c>
      <c r="D13220" s="37" t="s">
        <v>277</v>
      </c>
      <c r="E13220" s="0" t="n">
        <v>3</v>
      </c>
      <c r="F13220" s="38" t="s">
        <v>70</v>
      </c>
      <c r="G13220" s="37" t="s">
        <v>347</v>
      </c>
      <c r="H13220" s="0" t="n">
        <v>4694458</v>
      </c>
      <c r="I13220" s="0" t="n">
        <v>3092153</v>
      </c>
      <c r="J13220" s="0" t="n">
        <v>652869</v>
      </c>
    </row>
    <row r="13221" customFormat="false" ht="15" hidden="false" customHeight="false" outlineLevel="0" collapsed="false">
      <c r="A13221" s="0" t="n">
        <v>202506</v>
      </c>
      <c r="B13221" s="0" t="n">
        <v>202508</v>
      </c>
      <c r="C13221" s="37" t="s">
        <v>124</v>
      </c>
      <c r="D13221" s="37" t="s">
        <v>145</v>
      </c>
      <c r="E13221" s="0" t="n">
        <v>3</v>
      </c>
      <c r="F13221" s="38" t="s">
        <v>70</v>
      </c>
      <c r="G13221" s="37" t="s">
        <v>348</v>
      </c>
      <c r="H13221" s="0" t="n">
        <v>15078542</v>
      </c>
      <c r="I13221" s="0" t="n">
        <v>12214201</v>
      </c>
      <c r="J13221" s="0" t="n">
        <v>2056143</v>
      </c>
    </row>
    <row r="13222" customFormat="false" ht="15" hidden="false" customHeight="false" outlineLevel="0" collapsed="false">
      <c r="A13222" s="0" t="n">
        <v>202506</v>
      </c>
      <c r="B13222" s="0" t="n">
        <v>202508</v>
      </c>
      <c r="C13222" s="37" t="s">
        <v>136</v>
      </c>
      <c r="D13222" s="37" t="s">
        <v>328</v>
      </c>
      <c r="E13222" s="0" t="n">
        <v>3</v>
      </c>
      <c r="F13222" s="38" t="s">
        <v>70</v>
      </c>
      <c r="G13222" s="37" t="s">
        <v>349</v>
      </c>
      <c r="H13222" s="0" t="n">
        <v>14736269</v>
      </c>
      <c r="I13222" s="0" t="n">
        <v>11367068</v>
      </c>
      <c r="J13222" s="0" t="n">
        <v>517838</v>
      </c>
    </row>
    <row r="13223" customFormat="false" ht="15" hidden="false" customHeight="false" outlineLevel="0" collapsed="false">
      <c r="A13223" s="0" t="n">
        <v>202506</v>
      </c>
      <c r="B13223" s="0" t="n">
        <v>202508</v>
      </c>
      <c r="C13223" s="37" t="s">
        <v>152</v>
      </c>
      <c r="D13223" s="37" t="s">
        <v>350</v>
      </c>
      <c r="E13223" s="0" t="n">
        <v>3</v>
      </c>
      <c r="F13223" s="38" t="s">
        <v>70</v>
      </c>
      <c r="G13223" s="37" t="s">
        <v>351</v>
      </c>
      <c r="H13223" s="0" t="n">
        <v>316637</v>
      </c>
      <c r="I13223" s="0" t="n">
        <v>159879</v>
      </c>
      <c r="J13223" s="0" t="n">
        <v>-4238</v>
      </c>
    </row>
    <row r="13224" customFormat="false" ht="15" hidden="false" customHeight="false" outlineLevel="0" collapsed="false">
      <c r="A13224" s="0" t="n">
        <v>202506</v>
      </c>
      <c r="B13224" s="0" t="n">
        <v>202508</v>
      </c>
      <c r="C13224" s="37" t="s">
        <v>109</v>
      </c>
      <c r="D13224" s="37" t="s">
        <v>352</v>
      </c>
      <c r="E13224" s="0" t="n">
        <v>3</v>
      </c>
      <c r="F13224" s="38" t="s">
        <v>70</v>
      </c>
      <c r="G13224" s="37" t="s">
        <v>353</v>
      </c>
      <c r="H13224" s="0" t="n">
        <v>593311</v>
      </c>
      <c r="I13224" s="0" t="n">
        <v>741859</v>
      </c>
      <c r="J13224" s="0" t="n">
        <v>-35843</v>
      </c>
    </row>
    <row r="13225" customFormat="false" ht="15" hidden="false" customHeight="false" outlineLevel="0" collapsed="false">
      <c r="A13225" s="0" t="n">
        <v>202506</v>
      </c>
      <c r="B13225" s="0" t="n">
        <v>202508</v>
      </c>
      <c r="C13225" s="37" t="s">
        <v>158</v>
      </c>
      <c r="D13225" s="37" t="s">
        <v>354</v>
      </c>
      <c r="E13225" s="0" t="n">
        <v>3</v>
      </c>
      <c r="F13225" s="38" t="s">
        <v>70</v>
      </c>
      <c r="G13225" s="37" t="s">
        <v>355</v>
      </c>
      <c r="H13225" s="0" t="n">
        <v>5545995</v>
      </c>
      <c r="I13225" s="0" t="n">
        <v>2623936</v>
      </c>
      <c r="J13225" s="0" t="n">
        <v>173259</v>
      </c>
    </row>
    <row r="13226" customFormat="false" ht="15" hidden="false" customHeight="false" outlineLevel="0" collapsed="false">
      <c r="A13226" s="0" t="n">
        <v>202506</v>
      </c>
      <c r="B13226" s="0" t="n">
        <v>202508</v>
      </c>
      <c r="C13226" s="37" t="s">
        <v>158</v>
      </c>
      <c r="D13226" s="37" t="s">
        <v>356</v>
      </c>
      <c r="E13226" s="0" t="n">
        <v>3</v>
      </c>
      <c r="F13226" s="38" t="s">
        <v>70</v>
      </c>
      <c r="G13226" s="37" t="s">
        <v>357</v>
      </c>
      <c r="H13226" s="0" t="n">
        <v>332160</v>
      </c>
      <c r="I13226" s="0" t="n">
        <v>206707</v>
      </c>
      <c r="J13226" s="0" t="n">
        <v>-6201</v>
      </c>
    </row>
    <row r="13227" customFormat="false" ht="15" hidden="false" customHeight="false" outlineLevel="0" collapsed="false">
      <c r="A13227" s="0" t="n">
        <v>202506</v>
      </c>
      <c r="B13227" s="0" t="n">
        <v>202508</v>
      </c>
      <c r="C13227" s="37" t="s">
        <v>158</v>
      </c>
      <c r="D13227" s="37" t="s">
        <v>255</v>
      </c>
      <c r="E13227" s="0" t="n">
        <v>3</v>
      </c>
      <c r="F13227" s="38" t="s">
        <v>70</v>
      </c>
      <c r="G13227" s="37" t="s">
        <v>358</v>
      </c>
      <c r="H13227" s="0" t="n">
        <v>233126</v>
      </c>
      <c r="I13227" s="0" t="n">
        <v>137103</v>
      </c>
      <c r="J13227" s="0" t="n">
        <v>32</v>
      </c>
    </row>
    <row r="13228" customFormat="false" ht="15" hidden="false" customHeight="false" outlineLevel="0" collapsed="false">
      <c r="A13228" s="0" t="n">
        <v>202506</v>
      </c>
      <c r="B13228" s="0" t="n">
        <v>202508</v>
      </c>
      <c r="C13228" s="37" t="s">
        <v>109</v>
      </c>
      <c r="D13228" s="37" t="s">
        <v>104</v>
      </c>
      <c r="E13228" s="0" t="n">
        <v>3</v>
      </c>
      <c r="F13228" s="38" t="s">
        <v>70</v>
      </c>
      <c r="G13228" s="37" t="s">
        <v>359</v>
      </c>
      <c r="H13228" s="0" t="n">
        <v>753871</v>
      </c>
      <c r="I13228" s="0" t="n">
        <v>503826</v>
      </c>
      <c r="J13228" s="0" t="n">
        <v>32633</v>
      </c>
    </row>
    <row r="13229" customFormat="false" ht="15" hidden="false" customHeight="false" outlineLevel="0" collapsed="false">
      <c r="A13229" s="0" t="n">
        <v>202506</v>
      </c>
      <c r="B13229" s="0" t="n">
        <v>202508</v>
      </c>
      <c r="C13229" s="37" t="s">
        <v>115</v>
      </c>
      <c r="D13229" s="37" t="s">
        <v>360</v>
      </c>
      <c r="E13229" s="0" t="n">
        <v>3</v>
      </c>
      <c r="F13229" s="38" t="s">
        <v>70</v>
      </c>
      <c r="G13229" s="37" t="s">
        <v>361</v>
      </c>
      <c r="H13229" s="0" t="n">
        <v>2034332</v>
      </c>
      <c r="I13229" s="0" t="n">
        <v>954330</v>
      </c>
      <c r="J13229" s="0" t="n">
        <v>209750</v>
      </c>
    </row>
    <row r="13230" customFormat="false" ht="15" hidden="false" customHeight="false" outlineLevel="0" collapsed="false">
      <c r="A13230" s="0" t="n">
        <v>202506</v>
      </c>
      <c r="B13230" s="0" t="n">
        <v>202508</v>
      </c>
      <c r="C13230" s="37" t="s">
        <v>152</v>
      </c>
      <c r="D13230" s="37" t="s">
        <v>362</v>
      </c>
      <c r="E13230" s="0" t="n">
        <v>3</v>
      </c>
      <c r="F13230" s="38" t="s">
        <v>70</v>
      </c>
      <c r="G13230" s="37" t="s">
        <v>363</v>
      </c>
      <c r="H13230" s="0" t="n">
        <v>967571</v>
      </c>
      <c r="I13230" s="0" t="n">
        <v>589693</v>
      </c>
      <c r="J13230" s="0" t="n">
        <v>-41902</v>
      </c>
    </row>
    <row r="13231" customFormat="false" ht="15" hidden="false" customHeight="false" outlineLevel="0" collapsed="false">
      <c r="A13231" s="0" t="n">
        <v>202506</v>
      </c>
      <c r="B13231" s="0" t="n">
        <v>202508</v>
      </c>
      <c r="C13231" s="37" t="s">
        <v>112</v>
      </c>
      <c r="D13231" s="37" t="s">
        <v>364</v>
      </c>
      <c r="E13231" s="0" t="n">
        <v>3</v>
      </c>
      <c r="F13231" s="38" t="s">
        <v>70</v>
      </c>
      <c r="G13231" s="37" t="s">
        <v>365</v>
      </c>
      <c r="H13231" s="0" t="n">
        <v>656846</v>
      </c>
      <c r="I13231" s="0" t="n">
        <v>327883</v>
      </c>
      <c r="J13231" s="0" t="n">
        <v>27205</v>
      </c>
    </row>
    <row r="13232" customFormat="false" ht="15" hidden="false" customHeight="false" outlineLevel="0" collapsed="false">
      <c r="A13232" s="0" t="n">
        <v>202506</v>
      </c>
      <c r="B13232" s="0" t="n">
        <v>202508</v>
      </c>
      <c r="C13232" s="37" t="s">
        <v>184</v>
      </c>
      <c r="D13232" s="37" t="s">
        <v>341</v>
      </c>
      <c r="E13232" s="0" t="n">
        <v>3</v>
      </c>
      <c r="F13232" s="38" t="s">
        <v>70</v>
      </c>
      <c r="G13232" s="37" t="s">
        <v>366</v>
      </c>
      <c r="H13232" s="0" t="n">
        <v>746022</v>
      </c>
      <c r="I13232" s="0" t="n">
        <v>788837</v>
      </c>
      <c r="J13232" s="0" t="n">
        <v>-35611</v>
      </c>
    </row>
    <row r="13233" customFormat="false" ht="15" hidden="false" customHeight="false" outlineLevel="0" collapsed="false">
      <c r="A13233" s="0" t="n">
        <v>202506</v>
      </c>
      <c r="B13233" s="0" t="n">
        <v>202508</v>
      </c>
      <c r="C13233" s="37" t="s">
        <v>184</v>
      </c>
      <c r="D13233" s="37" t="s">
        <v>367</v>
      </c>
      <c r="E13233" s="0" t="n">
        <v>3</v>
      </c>
      <c r="F13233" s="38" t="s">
        <v>70</v>
      </c>
      <c r="G13233" s="37" t="s">
        <v>368</v>
      </c>
      <c r="H13233" s="0" t="n">
        <v>909827</v>
      </c>
      <c r="I13233" s="0" t="n">
        <v>709190</v>
      </c>
      <c r="J13233" s="0" t="n">
        <v>17280</v>
      </c>
    </row>
    <row r="13234" customFormat="false" ht="15" hidden="false" customHeight="false" outlineLevel="0" collapsed="false">
      <c r="A13234" s="0" t="n">
        <v>202506</v>
      </c>
      <c r="B13234" s="0" t="n">
        <v>202508</v>
      </c>
      <c r="C13234" s="37" t="s">
        <v>98</v>
      </c>
      <c r="D13234" s="37" t="s">
        <v>369</v>
      </c>
      <c r="E13234" s="0" t="n">
        <v>3</v>
      </c>
      <c r="F13234" s="38" t="s">
        <v>70</v>
      </c>
      <c r="G13234" s="37" t="s">
        <v>370</v>
      </c>
      <c r="H13234" s="0" t="n">
        <v>541833</v>
      </c>
      <c r="I13234" s="0" t="n">
        <v>122598</v>
      </c>
      <c r="J13234" s="0" t="n">
        <v>21208</v>
      </c>
    </row>
    <row r="13235" customFormat="false" ht="15" hidden="false" customHeight="false" outlineLevel="0" collapsed="false">
      <c r="A13235" s="0" t="n">
        <v>202506</v>
      </c>
      <c r="B13235" s="0" t="n">
        <v>202508</v>
      </c>
      <c r="C13235" s="37" t="s">
        <v>98</v>
      </c>
      <c r="D13235" s="37" t="s">
        <v>308</v>
      </c>
      <c r="E13235" s="0" t="n">
        <v>3</v>
      </c>
      <c r="F13235" s="38" t="s">
        <v>70</v>
      </c>
      <c r="G13235" s="37" t="s">
        <v>371</v>
      </c>
      <c r="H13235" s="0" t="n">
        <v>18947404</v>
      </c>
      <c r="I13235" s="0" t="n">
        <v>9654313</v>
      </c>
      <c r="J13235" s="0" t="n">
        <v>-46664</v>
      </c>
    </row>
    <row r="13236" customFormat="false" ht="15" hidden="false" customHeight="false" outlineLevel="0" collapsed="false">
      <c r="A13236" s="0" t="n">
        <v>202506</v>
      </c>
      <c r="B13236" s="0" t="n">
        <v>202508</v>
      </c>
      <c r="C13236" s="37" t="s">
        <v>95</v>
      </c>
      <c r="D13236" s="37" t="s">
        <v>372</v>
      </c>
      <c r="E13236" s="0" t="n">
        <v>3</v>
      </c>
      <c r="F13236" s="38" t="s">
        <v>70</v>
      </c>
      <c r="G13236" s="37" t="s">
        <v>373</v>
      </c>
      <c r="H13236" s="0" t="n">
        <v>1719713</v>
      </c>
      <c r="I13236" s="0" t="n">
        <v>753493</v>
      </c>
      <c r="J13236" s="0" t="n">
        <v>40435</v>
      </c>
    </row>
    <row r="13237" customFormat="false" ht="15" hidden="false" customHeight="false" outlineLevel="0" collapsed="false">
      <c r="A13237" s="0" t="n">
        <v>202506</v>
      </c>
      <c r="B13237" s="0" t="n">
        <v>202508</v>
      </c>
      <c r="C13237" s="37" t="s">
        <v>115</v>
      </c>
      <c r="D13237" s="37" t="s">
        <v>374</v>
      </c>
      <c r="E13237" s="0" t="n">
        <v>3</v>
      </c>
      <c r="F13237" s="38" t="s">
        <v>70</v>
      </c>
      <c r="G13237" s="37" t="s">
        <v>375</v>
      </c>
      <c r="H13237" s="0" t="n">
        <v>3943156</v>
      </c>
      <c r="I13237" s="0" t="n">
        <v>2760258</v>
      </c>
      <c r="J13237" s="0" t="n">
        <v>259746</v>
      </c>
    </row>
    <row r="13238" customFormat="false" ht="15" hidden="false" customHeight="false" outlineLevel="0" collapsed="false">
      <c r="A13238" s="0" t="n">
        <v>202506</v>
      </c>
      <c r="B13238" s="0" t="n">
        <v>202508</v>
      </c>
      <c r="C13238" s="37" t="s">
        <v>101</v>
      </c>
      <c r="D13238" s="37" t="s">
        <v>376</v>
      </c>
      <c r="E13238" s="0" t="n">
        <v>3</v>
      </c>
      <c r="F13238" s="38" t="s">
        <v>70</v>
      </c>
      <c r="G13238" s="37" t="s">
        <v>377</v>
      </c>
      <c r="H13238" s="0" t="n">
        <v>556820</v>
      </c>
      <c r="I13238" s="0" t="n">
        <v>851406</v>
      </c>
      <c r="J13238" s="0" t="n">
        <v>127811</v>
      </c>
    </row>
    <row r="13239" customFormat="false" ht="15" hidden="false" customHeight="false" outlineLevel="0" collapsed="false">
      <c r="A13239" s="0" t="n">
        <v>202506</v>
      </c>
      <c r="B13239" s="0" t="n">
        <v>202508</v>
      </c>
      <c r="C13239" s="37" t="s">
        <v>184</v>
      </c>
      <c r="D13239" s="37" t="s">
        <v>147</v>
      </c>
      <c r="E13239" s="0" t="n">
        <v>3</v>
      </c>
      <c r="F13239" s="38" t="s">
        <v>70</v>
      </c>
      <c r="G13239" s="37" t="s">
        <v>378</v>
      </c>
      <c r="H13239" s="0" t="n">
        <v>553992</v>
      </c>
      <c r="I13239" s="0" t="n">
        <v>1091193</v>
      </c>
      <c r="J13239" s="0" t="n">
        <v>27510</v>
      </c>
    </row>
    <row r="13240" customFormat="false" ht="15" hidden="false" customHeight="false" outlineLevel="0" collapsed="false">
      <c r="A13240" s="0" t="n">
        <v>202506</v>
      </c>
      <c r="B13240" s="0" t="n">
        <v>202508</v>
      </c>
      <c r="C13240" s="37" t="s">
        <v>98</v>
      </c>
      <c r="D13240" s="37" t="s">
        <v>320</v>
      </c>
      <c r="E13240" s="0" t="n">
        <v>3</v>
      </c>
      <c r="F13240" s="38" t="s">
        <v>70</v>
      </c>
      <c r="G13240" s="37" t="s">
        <v>379</v>
      </c>
      <c r="H13240" s="0" t="n">
        <v>490578</v>
      </c>
      <c r="I13240" s="0" t="n">
        <v>235910</v>
      </c>
      <c r="J13240" s="0" t="n">
        <v>48616</v>
      </c>
    </row>
    <row r="13241" customFormat="false" ht="15" hidden="false" customHeight="false" outlineLevel="0" collapsed="false">
      <c r="A13241" s="0" t="n">
        <v>202506</v>
      </c>
      <c r="B13241" s="0" t="n">
        <v>202508</v>
      </c>
      <c r="C13241" s="37" t="s">
        <v>112</v>
      </c>
      <c r="D13241" s="37" t="s">
        <v>380</v>
      </c>
      <c r="E13241" s="0" t="n">
        <v>3</v>
      </c>
      <c r="F13241" s="38" t="s">
        <v>70</v>
      </c>
      <c r="G13241" s="37" t="s">
        <v>381</v>
      </c>
      <c r="H13241" s="0" t="n">
        <v>56380</v>
      </c>
      <c r="I13241" s="0" t="n">
        <v>33264</v>
      </c>
      <c r="J13241" s="0" t="n">
        <v>1180</v>
      </c>
    </row>
    <row r="13242" customFormat="false" ht="15" hidden="false" customHeight="false" outlineLevel="0" collapsed="false">
      <c r="A13242" s="0" t="n">
        <v>202506</v>
      </c>
      <c r="B13242" s="0" t="n">
        <v>202508</v>
      </c>
      <c r="C13242" s="37" t="s">
        <v>106</v>
      </c>
      <c r="D13242" s="37" t="s">
        <v>120</v>
      </c>
      <c r="E13242" s="0" t="n">
        <v>3</v>
      </c>
      <c r="F13242" s="38" t="s">
        <v>70</v>
      </c>
      <c r="G13242" s="37" t="s">
        <v>382</v>
      </c>
      <c r="H13242" s="0" t="n">
        <v>169797</v>
      </c>
      <c r="I13242" s="0" t="n">
        <v>54668</v>
      </c>
      <c r="J13242" s="0" t="n">
        <v>7021</v>
      </c>
    </row>
    <row r="13243" customFormat="false" ht="15" hidden="false" customHeight="false" outlineLevel="0" collapsed="false">
      <c r="A13243" s="0" t="n">
        <v>202506</v>
      </c>
      <c r="B13243" s="0" t="n">
        <v>202508</v>
      </c>
      <c r="C13243" s="37" t="s">
        <v>112</v>
      </c>
      <c r="D13243" s="37" t="s">
        <v>383</v>
      </c>
      <c r="E13243" s="0" t="n">
        <v>3</v>
      </c>
      <c r="F13243" s="38" t="s">
        <v>70</v>
      </c>
      <c r="G13243" s="37" t="s">
        <v>384</v>
      </c>
      <c r="H13243" s="0" t="n">
        <v>220210</v>
      </c>
      <c r="I13243" s="0" t="n">
        <v>108038</v>
      </c>
      <c r="J13243" s="0" t="n">
        <v>6591</v>
      </c>
    </row>
    <row r="13244" customFormat="false" ht="15" hidden="false" customHeight="false" outlineLevel="0" collapsed="false">
      <c r="A13244" s="0" t="n">
        <v>202506</v>
      </c>
      <c r="B13244" s="0" t="n">
        <v>202508</v>
      </c>
      <c r="C13244" s="37" t="s">
        <v>184</v>
      </c>
      <c r="D13244" s="37" t="s">
        <v>385</v>
      </c>
      <c r="E13244" s="0" t="n">
        <v>3</v>
      </c>
      <c r="F13244" s="38" t="s">
        <v>70</v>
      </c>
      <c r="G13244" s="37" t="s">
        <v>386</v>
      </c>
      <c r="H13244" s="0" t="n">
        <v>90680</v>
      </c>
      <c r="I13244" s="0" t="n">
        <v>49062</v>
      </c>
      <c r="J13244" s="0" t="n">
        <v>7560</v>
      </c>
    </row>
    <row r="13245" customFormat="false" ht="15" hidden="false" customHeight="false" outlineLevel="0" collapsed="false">
      <c r="A13245" s="0" t="n">
        <v>202506</v>
      </c>
      <c r="B13245" s="0" t="n">
        <v>202508</v>
      </c>
      <c r="C13245" s="37" t="s">
        <v>98</v>
      </c>
      <c r="D13245" s="37" t="s">
        <v>387</v>
      </c>
      <c r="E13245" s="0" t="n">
        <v>3</v>
      </c>
      <c r="F13245" s="38" t="s">
        <v>70</v>
      </c>
      <c r="G13245" s="37" t="s">
        <v>388</v>
      </c>
      <c r="H13245" s="0" t="n">
        <v>411346</v>
      </c>
      <c r="I13245" s="0" t="n">
        <v>146486</v>
      </c>
      <c r="J13245" s="0" t="n">
        <v>41419</v>
      </c>
    </row>
    <row r="13246" customFormat="false" ht="15" hidden="false" customHeight="false" outlineLevel="0" collapsed="false">
      <c r="A13246" s="0" t="n">
        <v>202506</v>
      </c>
      <c r="B13246" s="0" t="n">
        <v>202508</v>
      </c>
      <c r="C13246" s="37" t="s">
        <v>115</v>
      </c>
      <c r="D13246" s="37" t="s">
        <v>389</v>
      </c>
      <c r="E13246" s="0" t="n">
        <v>3</v>
      </c>
      <c r="F13246" s="38" t="s">
        <v>70</v>
      </c>
      <c r="G13246" s="37" t="s">
        <v>390</v>
      </c>
      <c r="H13246" s="0" t="n">
        <v>5214740</v>
      </c>
      <c r="I13246" s="0" t="n">
        <v>2832355</v>
      </c>
      <c r="J13246" s="0" t="n">
        <v>147962</v>
      </c>
    </row>
    <row r="13247" customFormat="false" ht="15" hidden="false" customHeight="false" outlineLevel="0" collapsed="false">
      <c r="A13247" s="0" t="n">
        <v>202506</v>
      </c>
      <c r="B13247" s="0" t="n">
        <v>202508</v>
      </c>
      <c r="C13247" s="37" t="s">
        <v>124</v>
      </c>
      <c r="D13247" s="37" t="s">
        <v>391</v>
      </c>
      <c r="E13247" s="0" t="n">
        <v>3</v>
      </c>
      <c r="F13247" s="38" t="s">
        <v>70</v>
      </c>
      <c r="G13247" s="37" t="s">
        <v>392</v>
      </c>
      <c r="H13247" s="0" t="n">
        <v>1242372</v>
      </c>
      <c r="I13247" s="0" t="n">
        <v>1053285</v>
      </c>
      <c r="J13247" s="0" t="n">
        <v>82576</v>
      </c>
    </row>
    <row r="13248" customFormat="false" ht="15" hidden="false" customHeight="false" outlineLevel="0" collapsed="false">
      <c r="A13248" s="0" t="n">
        <v>202506</v>
      </c>
      <c r="B13248" s="0" t="n">
        <v>202508</v>
      </c>
      <c r="C13248" s="37" t="s">
        <v>197</v>
      </c>
      <c r="D13248" s="37" t="s">
        <v>393</v>
      </c>
      <c r="E13248" s="0" t="n">
        <v>3</v>
      </c>
      <c r="F13248" s="38" t="s">
        <v>70</v>
      </c>
      <c r="G13248" s="37" t="s">
        <v>394</v>
      </c>
      <c r="H13248" s="0" t="n">
        <v>5701965</v>
      </c>
      <c r="I13248" s="0" t="n">
        <v>3184001</v>
      </c>
      <c r="J13248" s="0" t="n">
        <v>117162</v>
      </c>
    </row>
    <row r="13249" customFormat="false" ht="15" hidden="false" customHeight="false" outlineLevel="0" collapsed="false">
      <c r="A13249" s="0" t="n">
        <v>202506</v>
      </c>
      <c r="B13249" s="0" t="n">
        <v>202508</v>
      </c>
      <c r="C13249" s="37" t="s">
        <v>136</v>
      </c>
      <c r="D13249" s="37" t="s">
        <v>245</v>
      </c>
      <c r="E13249" s="0" t="n">
        <v>3</v>
      </c>
      <c r="F13249" s="38" t="s">
        <v>70</v>
      </c>
      <c r="G13249" s="37" t="s">
        <v>395</v>
      </c>
      <c r="H13249" s="0" t="n">
        <v>2455334</v>
      </c>
      <c r="I13249" s="0" t="n">
        <v>3103732</v>
      </c>
      <c r="J13249" s="0" t="n">
        <v>66436</v>
      </c>
    </row>
    <row r="13250" customFormat="false" ht="15" hidden="false" customHeight="false" outlineLevel="0" collapsed="false">
      <c r="A13250" s="0" t="n">
        <v>202506</v>
      </c>
      <c r="B13250" s="0" t="n">
        <v>202508</v>
      </c>
      <c r="C13250" s="37" t="s">
        <v>158</v>
      </c>
      <c r="D13250" s="37" t="s">
        <v>396</v>
      </c>
      <c r="E13250" s="0" t="n">
        <v>3</v>
      </c>
      <c r="F13250" s="38" t="s">
        <v>70</v>
      </c>
      <c r="G13250" s="37" t="s">
        <v>397</v>
      </c>
      <c r="H13250" s="0" t="n">
        <v>3330845</v>
      </c>
      <c r="I13250" s="0" t="n">
        <v>2741306</v>
      </c>
      <c r="J13250" s="0" t="n">
        <v>27606</v>
      </c>
    </row>
    <row r="13251" customFormat="false" ht="15" hidden="false" customHeight="false" outlineLevel="0" collapsed="false">
      <c r="A13251" s="0" t="n">
        <v>202506</v>
      </c>
      <c r="B13251" s="0" t="n">
        <v>202508</v>
      </c>
      <c r="C13251" s="37" t="s">
        <v>136</v>
      </c>
      <c r="D13251" s="37" t="s">
        <v>398</v>
      </c>
      <c r="E13251" s="0" t="n">
        <v>3</v>
      </c>
      <c r="F13251" s="38" t="s">
        <v>70</v>
      </c>
      <c r="G13251" s="37" t="s">
        <v>399</v>
      </c>
      <c r="H13251" s="0" t="n">
        <v>536573</v>
      </c>
      <c r="I13251" s="0" t="n">
        <v>373607</v>
      </c>
      <c r="J13251" s="0" t="n">
        <v>29192</v>
      </c>
    </row>
    <row r="13252" customFormat="false" ht="15" hidden="false" customHeight="false" outlineLevel="0" collapsed="false">
      <c r="A13252" s="0" t="n">
        <v>202506</v>
      </c>
      <c r="B13252" s="0" t="n">
        <v>202508</v>
      </c>
      <c r="C13252" s="37" t="s">
        <v>95</v>
      </c>
      <c r="D13252" s="37" t="s">
        <v>367</v>
      </c>
      <c r="E13252" s="0" t="n">
        <v>3</v>
      </c>
      <c r="F13252" s="38" t="s">
        <v>70</v>
      </c>
      <c r="G13252" s="37" t="s">
        <v>400</v>
      </c>
      <c r="H13252" s="0" t="n">
        <v>2597717</v>
      </c>
      <c r="I13252" s="0" t="n">
        <v>1788961</v>
      </c>
      <c r="J13252" s="0" t="n">
        <v>4118</v>
      </c>
    </row>
    <row r="13253" customFormat="false" ht="15" hidden="false" customHeight="false" outlineLevel="0" collapsed="false">
      <c r="A13253" s="0" t="n">
        <v>202506</v>
      </c>
      <c r="B13253" s="0" t="n">
        <v>202508</v>
      </c>
      <c r="C13253" s="37" t="s">
        <v>149</v>
      </c>
      <c r="D13253" s="37" t="s">
        <v>401</v>
      </c>
      <c r="E13253" s="0" t="n">
        <v>3</v>
      </c>
      <c r="F13253" s="38" t="s">
        <v>70</v>
      </c>
      <c r="G13253" s="37" t="s">
        <v>402</v>
      </c>
      <c r="H13253" s="0" t="n">
        <v>2674705</v>
      </c>
      <c r="I13253" s="0" t="n">
        <v>1104420</v>
      </c>
      <c r="J13253" s="0" t="n">
        <v>5894</v>
      </c>
    </row>
    <row r="13254" customFormat="false" ht="15" hidden="false" customHeight="false" outlineLevel="0" collapsed="false">
      <c r="A13254" s="0" t="n">
        <v>202506</v>
      </c>
      <c r="B13254" s="0" t="n">
        <v>202508</v>
      </c>
      <c r="C13254" s="37" t="s">
        <v>95</v>
      </c>
      <c r="D13254" s="37" t="s">
        <v>159</v>
      </c>
      <c r="E13254" s="0" t="n">
        <v>3</v>
      </c>
      <c r="F13254" s="38" t="s">
        <v>70</v>
      </c>
      <c r="G13254" s="37" t="s">
        <v>403</v>
      </c>
      <c r="H13254" s="0" t="n">
        <v>953471</v>
      </c>
      <c r="I13254" s="0" t="n">
        <v>874538</v>
      </c>
      <c r="J13254" s="0" t="n">
        <v>-206872</v>
      </c>
    </row>
    <row r="13255" customFormat="false" ht="15" hidden="false" customHeight="false" outlineLevel="0" collapsed="false">
      <c r="A13255" s="0" t="n">
        <v>202506</v>
      </c>
      <c r="B13255" s="0" t="n">
        <v>202508</v>
      </c>
      <c r="C13255" s="37" t="s">
        <v>197</v>
      </c>
      <c r="D13255" s="37" t="s">
        <v>198</v>
      </c>
      <c r="E13255" s="0" t="n">
        <v>3</v>
      </c>
      <c r="F13255" s="38" t="s">
        <v>70</v>
      </c>
      <c r="G13255" s="37" t="s">
        <v>404</v>
      </c>
      <c r="H13255" s="0" t="n">
        <v>3200617</v>
      </c>
      <c r="I13255" s="0" t="n">
        <v>5645135</v>
      </c>
      <c r="J13255" s="0" t="n">
        <v>1233435</v>
      </c>
    </row>
    <row r="13256" customFormat="false" ht="15" hidden="false" customHeight="false" outlineLevel="0" collapsed="false">
      <c r="A13256" s="0" t="n">
        <v>202506</v>
      </c>
      <c r="B13256" s="0" t="n">
        <v>202508</v>
      </c>
      <c r="C13256" s="37" t="s">
        <v>136</v>
      </c>
      <c r="D13256" s="37" t="s">
        <v>134</v>
      </c>
      <c r="E13256" s="0" t="n">
        <v>3</v>
      </c>
      <c r="F13256" s="38" t="s">
        <v>70</v>
      </c>
      <c r="G13256" s="37" t="s">
        <v>405</v>
      </c>
      <c r="H13256" s="0" t="n">
        <v>2152380</v>
      </c>
      <c r="I13256" s="0" t="n">
        <v>2058083</v>
      </c>
      <c r="J13256" s="0" t="n">
        <v>502955</v>
      </c>
    </row>
    <row r="13257" customFormat="false" ht="15" hidden="false" customHeight="false" outlineLevel="0" collapsed="false">
      <c r="A13257" s="0" t="n">
        <v>202506</v>
      </c>
      <c r="B13257" s="0" t="n">
        <v>202508</v>
      </c>
      <c r="C13257" s="37" t="s">
        <v>152</v>
      </c>
      <c r="D13257" s="37" t="s">
        <v>132</v>
      </c>
      <c r="E13257" s="0" t="n">
        <v>3</v>
      </c>
      <c r="F13257" s="38" t="s">
        <v>70</v>
      </c>
      <c r="G13257" s="37" t="s">
        <v>406</v>
      </c>
      <c r="H13257" s="0" t="n">
        <v>535711</v>
      </c>
      <c r="I13257" s="0" t="n">
        <v>196568</v>
      </c>
      <c r="J13257" s="0" t="n">
        <v>28478</v>
      </c>
    </row>
    <row r="13258" customFormat="false" ht="15" hidden="false" customHeight="false" outlineLevel="0" collapsed="false">
      <c r="A13258" s="0" t="n">
        <v>202506</v>
      </c>
      <c r="B13258" s="0" t="n">
        <v>202508</v>
      </c>
      <c r="C13258" s="37" t="s">
        <v>178</v>
      </c>
      <c r="D13258" s="37" t="s">
        <v>391</v>
      </c>
      <c r="E13258" s="0" t="n">
        <v>3</v>
      </c>
      <c r="F13258" s="38" t="s">
        <v>70</v>
      </c>
      <c r="G13258" s="37" t="s">
        <v>407</v>
      </c>
      <c r="H13258" s="0" t="n">
        <v>401999</v>
      </c>
      <c r="I13258" s="0" t="n">
        <v>204293</v>
      </c>
      <c r="J13258" s="0" t="n">
        <v>-1509</v>
      </c>
    </row>
    <row r="13259" customFormat="false" ht="15" hidden="false" customHeight="false" outlineLevel="0" collapsed="false">
      <c r="A13259" s="0" t="n">
        <v>202506</v>
      </c>
      <c r="B13259" s="0" t="n">
        <v>202508</v>
      </c>
      <c r="C13259" s="37" t="s">
        <v>115</v>
      </c>
      <c r="D13259" s="37" t="s">
        <v>241</v>
      </c>
      <c r="E13259" s="0" t="n">
        <v>3</v>
      </c>
      <c r="F13259" s="38" t="s">
        <v>70</v>
      </c>
      <c r="G13259" s="37" t="s">
        <v>408</v>
      </c>
      <c r="H13259" s="0" t="n">
        <v>402977</v>
      </c>
      <c r="I13259" s="0" t="n">
        <v>215465</v>
      </c>
      <c r="J13259" s="0" t="n">
        <v>-9987</v>
      </c>
    </row>
    <row r="13260" customFormat="false" ht="15" hidden="false" customHeight="false" outlineLevel="0" collapsed="false">
      <c r="A13260" s="0" t="n">
        <v>202506</v>
      </c>
      <c r="B13260" s="0" t="n">
        <v>202508</v>
      </c>
      <c r="C13260" s="37" t="s">
        <v>197</v>
      </c>
      <c r="D13260" s="37" t="s">
        <v>292</v>
      </c>
      <c r="E13260" s="0" t="n">
        <v>3</v>
      </c>
      <c r="F13260" s="38" t="s">
        <v>70</v>
      </c>
      <c r="G13260" s="37" t="s">
        <v>409</v>
      </c>
      <c r="H13260" s="0" t="n">
        <v>1216390</v>
      </c>
      <c r="I13260" s="0" t="n">
        <v>418161</v>
      </c>
      <c r="J13260" s="0" t="n">
        <v>-31968</v>
      </c>
    </row>
    <row r="13261" customFormat="false" ht="15" hidden="false" customHeight="false" outlineLevel="0" collapsed="false">
      <c r="A13261" s="0" t="n">
        <v>202506</v>
      </c>
      <c r="B13261" s="0" t="n">
        <v>202508</v>
      </c>
      <c r="C13261" s="37" t="s">
        <v>112</v>
      </c>
      <c r="D13261" s="37" t="s">
        <v>116</v>
      </c>
      <c r="E13261" s="0" t="n">
        <v>3</v>
      </c>
      <c r="F13261" s="38" t="s">
        <v>70</v>
      </c>
      <c r="G13261" s="37" t="s">
        <v>410</v>
      </c>
      <c r="H13261" s="0" t="n">
        <v>1412838</v>
      </c>
      <c r="I13261" s="0" t="n">
        <v>1370220</v>
      </c>
      <c r="J13261" s="0" t="n">
        <v>197197</v>
      </c>
    </row>
    <row r="13262" customFormat="false" ht="15" hidden="false" customHeight="false" outlineLevel="0" collapsed="false">
      <c r="A13262" s="0" t="n">
        <v>202506</v>
      </c>
      <c r="B13262" s="0" t="n">
        <v>202508</v>
      </c>
      <c r="C13262" s="37" t="s">
        <v>106</v>
      </c>
      <c r="D13262" s="37" t="s">
        <v>181</v>
      </c>
      <c r="E13262" s="0" t="n">
        <v>3</v>
      </c>
      <c r="F13262" s="38" t="s">
        <v>70</v>
      </c>
      <c r="G13262" s="37" t="s">
        <v>411</v>
      </c>
      <c r="H13262" s="0" t="n">
        <v>544587</v>
      </c>
      <c r="I13262" s="0" t="n">
        <v>843909</v>
      </c>
      <c r="J13262" s="0" t="n">
        <v>174292</v>
      </c>
    </row>
    <row r="13263" customFormat="false" ht="15" hidden="false" customHeight="false" outlineLevel="0" collapsed="false">
      <c r="A13263" s="0" t="n">
        <v>202506</v>
      </c>
      <c r="B13263" s="0" t="n">
        <v>202508</v>
      </c>
      <c r="C13263" s="37" t="s">
        <v>112</v>
      </c>
      <c r="D13263" s="37" t="s">
        <v>412</v>
      </c>
      <c r="E13263" s="0" t="n">
        <v>3</v>
      </c>
      <c r="F13263" s="38" t="s">
        <v>70</v>
      </c>
      <c r="G13263" s="37" t="s">
        <v>413</v>
      </c>
      <c r="H13263" s="0" t="n">
        <v>710918</v>
      </c>
      <c r="I13263" s="0" t="n">
        <v>448222</v>
      </c>
      <c r="J13263" s="0" t="n">
        <v>43302</v>
      </c>
    </row>
    <row r="13264" customFormat="false" ht="15" hidden="false" customHeight="false" outlineLevel="0" collapsed="false">
      <c r="A13264" s="0" t="n">
        <v>202506</v>
      </c>
      <c r="B13264" s="0" t="n">
        <v>202508</v>
      </c>
      <c r="C13264" s="37" t="s">
        <v>115</v>
      </c>
      <c r="D13264" s="37" t="s">
        <v>414</v>
      </c>
      <c r="E13264" s="0" t="n">
        <v>3</v>
      </c>
      <c r="F13264" s="38" t="s">
        <v>70</v>
      </c>
      <c r="G13264" s="37" t="s">
        <v>415</v>
      </c>
      <c r="H13264" s="0" t="n">
        <v>3406646</v>
      </c>
      <c r="I13264" s="0" t="n">
        <v>1345072</v>
      </c>
      <c r="J13264" s="0" t="n">
        <v>222990</v>
      </c>
    </row>
    <row r="13265" customFormat="false" ht="15" hidden="false" customHeight="false" outlineLevel="0" collapsed="false">
      <c r="A13265" s="0" t="n">
        <v>202506</v>
      </c>
      <c r="B13265" s="0" t="n">
        <v>202508</v>
      </c>
      <c r="C13265" s="37" t="s">
        <v>184</v>
      </c>
      <c r="D13265" s="37" t="s">
        <v>231</v>
      </c>
      <c r="E13265" s="0" t="n">
        <v>3</v>
      </c>
      <c r="F13265" s="38" t="s">
        <v>70</v>
      </c>
      <c r="G13265" s="37" t="s">
        <v>416</v>
      </c>
      <c r="H13265" s="0" t="n">
        <v>2682602</v>
      </c>
      <c r="I13265" s="0" t="n">
        <v>1111101</v>
      </c>
      <c r="J13265" s="0" t="n">
        <v>138315</v>
      </c>
    </row>
    <row r="13266" customFormat="false" ht="15" hidden="false" customHeight="false" outlineLevel="0" collapsed="false">
      <c r="A13266" s="0" t="n">
        <v>202506</v>
      </c>
      <c r="B13266" s="0" t="n">
        <v>202508</v>
      </c>
      <c r="C13266" s="37" t="s">
        <v>115</v>
      </c>
      <c r="D13266" s="37" t="s">
        <v>364</v>
      </c>
      <c r="E13266" s="0" t="n">
        <v>3</v>
      </c>
      <c r="F13266" s="38" t="s">
        <v>70</v>
      </c>
      <c r="G13266" s="37" t="s">
        <v>417</v>
      </c>
      <c r="H13266" s="0" t="n">
        <v>8043011</v>
      </c>
      <c r="I13266" s="0" t="n">
        <v>14093110</v>
      </c>
      <c r="J13266" s="0" t="n">
        <v>41037</v>
      </c>
    </row>
    <row r="13267" customFormat="false" ht="15" hidden="false" customHeight="false" outlineLevel="0" collapsed="false">
      <c r="A13267" s="0" t="n">
        <v>202506</v>
      </c>
      <c r="B13267" s="0" t="n">
        <v>202508</v>
      </c>
      <c r="C13267" s="37" t="s">
        <v>184</v>
      </c>
      <c r="D13267" s="37" t="s">
        <v>320</v>
      </c>
      <c r="E13267" s="0" t="n">
        <v>3</v>
      </c>
      <c r="F13267" s="38" t="s">
        <v>70</v>
      </c>
      <c r="G13267" s="37" t="s">
        <v>418</v>
      </c>
      <c r="H13267" s="0" t="n">
        <v>6070835</v>
      </c>
      <c r="I13267" s="0" t="n">
        <v>5018190</v>
      </c>
      <c r="J13267" s="0" t="n">
        <v>908025</v>
      </c>
    </row>
    <row r="13268" customFormat="false" ht="15" hidden="false" customHeight="false" outlineLevel="0" collapsed="false">
      <c r="A13268" s="0" t="n">
        <v>202506</v>
      </c>
      <c r="B13268" s="0" t="n">
        <v>202508</v>
      </c>
      <c r="C13268" s="37" t="s">
        <v>197</v>
      </c>
      <c r="D13268" s="37" t="s">
        <v>174</v>
      </c>
      <c r="E13268" s="0" t="n">
        <v>3</v>
      </c>
      <c r="F13268" s="38" t="s">
        <v>70</v>
      </c>
      <c r="G13268" s="37" t="s">
        <v>419</v>
      </c>
      <c r="H13268" s="0" t="n">
        <v>352647</v>
      </c>
      <c r="I13268" s="0" t="n">
        <v>347748</v>
      </c>
      <c r="J13268" s="0" t="n">
        <v>60702</v>
      </c>
    </row>
    <row r="13269" customFormat="false" ht="15" hidden="false" customHeight="false" outlineLevel="0" collapsed="false">
      <c r="A13269" s="0" t="n">
        <v>202506</v>
      </c>
      <c r="B13269" s="0" t="n">
        <v>202508</v>
      </c>
      <c r="C13269" s="37" t="s">
        <v>106</v>
      </c>
      <c r="D13269" s="37" t="s">
        <v>420</v>
      </c>
      <c r="E13269" s="0" t="n">
        <v>3</v>
      </c>
      <c r="F13269" s="38" t="s">
        <v>70</v>
      </c>
      <c r="G13269" s="37" t="s">
        <v>421</v>
      </c>
      <c r="H13269" s="0" t="n">
        <v>8543415</v>
      </c>
      <c r="I13269" s="0" t="n">
        <v>2758244</v>
      </c>
      <c r="J13269" s="0" t="n">
        <v>-52540</v>
      </c>
    </row>
    <row r="13270" customFormat="false" ht="15" hidden="false" customHeight="false" outlineLevel="0" collapsed="false">
      <c r="A13270" s="0" t="n">
        <v>202506</v>
      </c>
      <c r="B13270" s="0" t="n">
        <v>202508</v>
      </c>
      <c r="C13270" s="37" t="s">
        <v>109</v>
      </c>
      <c r="D13270" s="37" t="s">
        <v>107</v>
      </c>
      <c r="E13270" s="0" t="n">
        <v>3</v>
      </c>
      <c r="F13270" s="38" t="s">
        <v>70</v>
      </c>
      <c r="G13270" s="37" t="s">
        <v>422</v>
      </c>
      <c r="H13270" s="0" t="n">
        <v>714351</v>
      </c>
      <c r="I13270" s="0" t="n">
        <v>234520</v>
      </c>
      <c r="J13270" s="0" t="n">
        <v>37690</v>
      </c>
    </row>
    <row r="13271" customFormat="false" ht="15" hidden="false" customHeight="false" outlineLevel="0" collapsed="false">
      <c r="A13271" s="0" t="n">
        <v>202506</v>
      </c>
      <c r="B13271" s="0" t="n">
        <v>202508</v>
      </c>
      <c r="C13271" s="37" t="s">
        <v>184</v>
      </c>
      <c r="D13271" s="37" t="s">
        <v>423</v>
      </c>
      <c r="E13271" s="0" t="n">
        <v>3</v>
      </c>
      <c r="F13271" s="38" t="s">
        <v>70</v>
      </c>
      <c r="G13271" s="37" t="s">
        <v>424</v>
      </c>
      <c r="H13271" s="0" t="n">
        <v>4371373</v>
      </c>
      <c r="I13271" s="0" t="n">
        <v>3230329</v>
      </c>
      <c r="J13271" s="0" t="n">
        <v>210745</v>
      </c>
    </row>
    <row r="13272" customFormat="false" ht="15" hidden="false" customHeight="false" outlineLevel="0" collapsed="false">
      <c r="A13272" s="0" t="n">
        <v>202506</v>
      </c>
      <c r="B13272" s="0" t="n">
        <v>202508</v>
      </c>
      <c r="C13272" s="37" t="s">
        <v>106</v>
      </c>
      <c r="D13272" s="37" t="s">
        <v>425</v>
      </c>
      <c r="E13272" s="0" t="n">
        <v>3</v>
      </c>
      <c r="F13272" s="38" t="s">
        <v>70</v>
      </c>
      <c r="G13272" s="37" t="s">
        <v>426</v>
      </c>
      <c r="H13272" s="0" t="n">
        <v>1411335</v>
      </c>
      <c r="I13272" s="0" t="n">
        <v>854557</v>
      </c>
      <c r="J13272" s="0" t="n">
        <v>46070</v>
      </c>
    </row>
    <row r="13273" customFormat="false" ht="15" hidden="false" customHeight="false" outlineLevel="0" collapsed="false">
      <c r="A13273" s="0" t="n">
        <v>202506</v>
      </c>
      <c r="B13273" s="0" t="n">
        <v>202508</v>
      </c>
      <c r="C13273" s="37" t="s">
        <v>152</v>
      </c>
      <c r="D13273" s="37" t="s">
        <v>214</v>
      </c>
      <c r="E13273" s="0" t="n">
        <v>3</v>
      </c>
      <c r="F13273" s="38" t="s">
        <v>70</v>
      </c>
      <c r="G13273" s="37" t="s">
        <v>427</v>
      </c>
      <c r="H13273" s="0" t="n">
        <v>1014875</v>
      </c>
      <c r="I13273" s="0" t="n">
        <v>323465</v>
      </c>
      <c r="J13273" s="0" t="n">
        <v>38512</v>
      </c>
    </row>
    <row r="13274" customFormat="false" ht="15" hidden="false" customHeight="false" outlineLevel="0" collapsed="false">
      <c r="A13274" s="0" t="n">
        <v>202506</v>
      </c>
      <c r="B13274" s="0" t="n">
        <v>202508</v>
      </c>
      <c r="C13274" s="37" t="s">
        <v>101</v>
      </c>
      <c r="D13274" s="37" t="s">
        <v>251</v>
      </c>
      <c r="E13274" s="0" t="n">
        <v>3</v>
      </c>
      <c r="F13274" s="38" t="s">
        <v>70</v>
      </c>
      <c r="G13274" s="37" t="s">
        <v>428</v>
      </c>
      <c r="H13274" s="0" t="n">
        <v>161964</v>
      </c>
      <c r="I13274" s="0" t="n">
        <v>86993</v>
      </c>
      <c r="J13274" s="0" t="n">
        <v>10089</v>
      </c>
    </row>
    <row r="13275" customFormat="false" ht="15" hidden="false" customHeight="false" outlineLevel="0" collapsed="false">
      <c r="A13275" s="0" t="n">
        <v>202506</v>
      </c>
      <c r="B13275" s="0" t="n">
        <v>202508</v>
      </c>
      <c r="C13275" s="37" t="s">
        <v>115</v>
      </c>
      <c r="D13275" s="37" t="s">
        <v>200</v>
      </c>
      <c r="E13275" s="0" t="n">
        <v>3</v>
      </c>
      <c r="F13275" s="38" t="s">
        <v>70</v>
      </c>
      <c r="G13275" s="37" t="s">
        <v>429</v>
      </c>
      <c r="H13275" s="0" t="n">
        <v>1394338</v>
      </c>
      <c r="I13275" s="0" t="n">
        <v>1238202</v>
      </c>
      <c r="J13275" s="0" t="n">
        <v>209093</v>
      </c>
    </row>
    <row r="13276" customFormat="false" ht="15" hidden="false" customHeight="false" outlineLevel="0" collapsed="false">
      <c r="A13276" s="0" t="n">
        <v>202506</v>
      </c>
      <c r="B13276" s="0" t="n">
        <v>202508</v>
      </c>
      <c r="C13276" s="37" t="s">
        <v>124</v>
      </c>
      <c r="D13276" s="37" t="s">
        <v>430</v>
      </c>
      <c r="E13276" s="0" t="n">
        <v>3</v>
      </c>
      <c r="F13276" s="38" t="s">
        <v>70</v>
      </c>
      <c r="G13276" s="37" t="s">
        <v>431</v>
      </c>
      <c r="H13276" s="0" t="n">
        <v>237497</v>
      </c>
      <c r="I13276" s="0" t="n">
        <v>77821</v>
      </c>
      <c r="J13276" s="0" t="n">
        <v>-384</v>
      </c>
    </row>
    <row r="13277" customFormat="false" ht="15" hidden="false" customHeight="false" outlineLevel="0" collapsed="false">
      <c r="A13277" s="0" t="n">
        <v>202506</v>
      </c>
      <c r="B13277" s="0" t="n">
        <v>202508</v>
      </c>
      <c r="C13277" s="37" t="s">
        <v>197</v>
      </c>
      <c r="D13277" s="37" t="s">
        <v>243</v>
      </c>
      <c r="E13277" s="0" t="n">
        <v>3</v>
      </c>
      <c r="F13277" s="38" t="s">
        <v>70</v>
      </c>
      <c r="G13277" s="37" t="s">
        <v>432</v>
      </c>
      <c r="H13277" s="0" t="n">
        <v>3743077</v>
      </c>
      <c r="I13277" s="0" t="n">
        <v>2451632</v>
      </c>
      <c r="J13277" s="0" t="n">
        <v>334795</v>
      </c>
    </row>
    <row r="13278" customFormat="false" ht="15" hidden="false" customHeight="false" outlineLevel="0" collapsed="false">
      <c r="A13278" s="0" t="n">
        <v>202506</v>
      </c>
      <c r="B13278" s="0" t="n">
        <v>202508</v>
      </c>
      <c r="C13278" s="37" t="s">
        <v>136</v>
      </c>
      <c r="D13278" s="37" t="s">
        <v>389</v>
      </c>
      <c r="E13278" s="0" t="n">
        <v>3</v>
      </c>
      <c r="F13278" s="38" t="s">
        <v>70</v>
      </c>
      <c r="G13278" s="37" t="s">
        <v>433</v>
      </c>
      <c r="H13278" s="0" t="n">
        <v>5659464</v>
      </c>
      <c r="I13278" s="0" t="n">
        <v>3225786</v>
      </c>
      <c r="J13278" s="0" t="n">
        <v>-116119</v>
      </c>
    </row>
    <row r="13279" customFormat="false" ht="15" hidden="false" customHeight="false" outlineLevel="0" collapsed="false">
      <c r="A13279" s="0" t="n">
        <v>202506</v>
      </c>
      <c r="B13279" s="0" t="n">
        <v>202508</v>
      </c>
      <c r="C13279" s="37" t="s">
        <v>197</v>
      </c>
      <c r="D13279" s="37" t="s">
        <v>127</v>
      </c>
      <c r="E13279" s="0" t="n">
        <v>3</v>
      </c>
      <c r="F13279" s="38" t="s">
        <v>70</v>
      </c>
      <c r="G13279" s="37" t="s">
        <v>434</v>
      </c>
      <c r="H13279" s="0" t="n">
        <v>269977</v>
      </c>
      <c r="I13279" s="0" t="n">
        <v>239249</v>
      </c>
      <c r="J13279" s="0" t="n">
        <v>14863</v>
      </c>
    </row>
    <row r="13280" customFormat="false" ht="15" hidden="false" customHeight="false" outlineLevel="0" collapsed="false">
      <c r="A13280" s="0" t="n">
        <v>202506</v>
      </c>
      <c r="B13280" s="0" t="n">
        <v>202508</v>
      </c>
      <c r="C13280" s="37" t="s">
        <v>149</v>
      </c>
      <c r="D13280" s="37" t="s">
        <v>330</v>
      </c>
      <c r="E13280" s="0" t="n">
        <v>3</v>
      </c>
      <c r="F13280" s="38" t="s">
        <v>70</v>
      </c>
      <c r="G13280" s="37" t="s">
        <v>435</v>
      </c>
      <c r="H13280" s="0" t="n">
        <v>1482221</v>
      </c>
      <c r="I13280" s="0" t="n">
        <v>849155</v>
      </c>
      <c r="J13280" s="0" t="n">
        <v>58415</v>
      </c>
    </row>
    <row r="13281" customFormat="false" ht="15" hidden="false" customHeight="false" outlineLevel="0" collapsed="false">
      <c r="A13281" s="0" t="n">
        <v>202506</v>
      </c>
      <c r="B13281" s="0" t="n">
        <v>202508</v>
      </c>
      <c r="C13281" s="37" t="s">
        <v>112</v>
      </c>
      <c r="D13281" s="37" t="s">
        <v>130</v>
      </c>
      <c r="E13281" s="0" t="n">
        <v>3</v>
      </c>
      <c r="F13281" s="38" t="s">
        <v>70</v>
      </c>
      <c r="G13281" s="37" t="s">
        <v>436</v>
      </c>
      <c r="H13281" s="0" t="n">
        <v>540388</v>
      </c>
      <c r="I13281" s="0" t="n">
        <v>254998</v>
      </c>
      <c r="J13281" s="0" t="n">
        <v>45136</v>
      </c>
    </row>
    <row r="13282" customFormat="false" ht="15" hidden="false" customHeight="false" outlineLevel="0" collapsed="false">
      <c r="A13282" s="0" t="n">
        <v>202506</v>
      </c>
      <c r="B13282" s="0" t="n">
        <v>202508</v>
      </c>
      <c r="C13282" s="37" t="s">
        <v>149</v>
      </c>
      <c r="D13282" s="37" t="s">
        <v>396</v>
      </c>
      <c r="E13282" s="0" t="n">
        <v>3</v>
      </c>
      <c r="F13282" s="38" t="s">
        <v>70</v>
      </c>
      <c r="G13282" s="37" t="s">
        <v>437</v>
      </c>
      <c r="H13282" s="0" t="n">
        <v>493956</v>
      </c>
      <c r="I13282" s="0" t="n">
        <v>215527</v>
      </c>
      <c r="J13282" s="0" t="n">
        <v>17442</v>
      </c>
    </row>
    <row r="13283" customFormat="false" ht="15" hidden="false" customHeight="false" outlineLevel="0" collapsed="false">
      <c r="A13283" s="0" t="n">
        <v>202506</v>
      </c>
      <c r="B13283" s="0" t="n">
        <v>202508</v>
      </c>
      <c r="C13283" s="37" t="s">
        <v>98</v>
      </c>
      <c r="D13283" s="37" t="s">
        <v>438</v>
      </c>
      <c r="E13283" s="0" t="n">
        <v>3</v>
      </c>
      <c r="F13283" s="38" t="s">
        <v>70</v>
      </c>
      <c r="G13283" s="37" t="s">
        <v>439</v>
      </c>
      <c r="H13283" s="0" t="n">
        <v>3177866</v>
      </c>
      <c r="I13283" s="0" t="n">
        <v>2433244</v>
      </c>
      <c r="J13283" s="0" t="n">
        <v>130947</v>
      </c>
    </row>
    <row r="13284" customFormat="false" ht="15" hidden="false" customHeight="false" outlineLevel="0" collapsed="false">
      <c r="A13284" s="0" t="n">
        <v>202506</v>
      </c>
      <c r="B13284" s="0" t="n">
        <v>202508</v>
      </c>
      <c r="C13284" s="37" t="s">
        <v>112</v>
      </c>
      <c r="D13284" s="37" t="s">
        <v>372</v>
      </c>
      <c r="E13284" s="0" t="n">
        <v>3</v>
      </c>
      <c r="F13284" s="38" t="s">
        <v>70</v>
      </c>
      <c r="G13284" s="37" t="s">
        <v>440</v>
      </c>
      <c r="H13284" s="0" t="n">
        <v>1115291</v>
      </c>
      <c r="I13284" s="0" t="n">
        <v>612900</v>
      </c>
      <c r="J13284" s="0" t="n">
        <v>136427</v>
      </c>
    </row>
    <row r="13285" customFormat="false" ht="15" hidden="false" customHeight="false" outlineLevel="0" collapsed="false">
      <c r="A13285" s="0" t="n">
        <v>202506</v>
      </c>
      <c r="B13285" s="0" t="n">
        <v>202508</v>
      </c>
      <c r="C13285" s="37" t="s">
        <v>149</v>
      </c>
      <c r="D13285" s="37" t="s">
        <v>425</v>
      </c>
      <c r="E13285" s="0" t="n">
        <v>3</v>
      </c>
      <c r="F13285" s="38" t="s">
        <v>70</v>
      </c>
      <c r="G13285" s="37" t="s">
        <v>441</v>
      </c>
      <c r="H13285" s="0" t="n">
        <v>12568736</v>
      </c>
      <c r="I13285" s="0" t="n">
        <v>7496731</v>
      </c>
      <c r="J13285" s="0" t="n">
        <v>278131</v>
      </c>
    </row>
    <row r="13286" customFormat="false" ht="15" hidden="false" customHeight="false" outlineLevel="0" collapsed="false">
      <c r="A13286" s="0" t="n">
        <v>202506</v>
      </c>
      <c r="B13286" s="0" t="n">
        <v>202508</v>
      </c>
      <c r="C13286" s="37" t="s">
        <v>106</v>
      </c>
      <c r="D13286" s="37" t="s">
        <v>282</v>
      </c>
      <c r="E13286" s="0" t="n">
        <v>3</v>
      </c>
      <c r="F13286" s="38" t="s">
        <v>70</v>
      </c>
      <c r="G13286" s="37" t="s">
        <v>442</v>
      </c>
      <c r="H13286" s="0" t="n">
        <v>954411</v>
      </c>
      <c r="I13286" s="0" t="n">
        <v>407412</v>
      </c>
      <c r="J13286" s="0" t="n">
        <v>13398</v>
      </c>
    </row>
    <row r="13287" customFormat="false" ht="15" hidden="false" customHeight="false" outlineLevel="0" collapsed="false">
      <c r="A13287" s="0" t="n">
        <v>202506</v>
      </c>
      <c r="B13287" s="0" t="n">
        <v>202508</v>
      </c>
      <c r="C13287" s="37" t="s">
        <v>115</v>
      </c>
      <c r="D13287" s="37" t="s">
        <v>134</v>
      </c>
      <c r="E13287" s="0" t="n">
        <v>3</v>
      </c>
      <c r="F13287" s="38" t="s">
        <v>70</v>
      </c>
      <c r="G13287" s="37" t="s">
        <v>443</v>
      </c>
      <c r="H13287" s="0" t="n">
        <v>3653839</v>
      </c>
      <c r="I13287" s="0" t="n">
        <v>965330</v>
      </c>
      <c r="J13287" s="0" t="n">
        <v>-103917</v>
      </c>
    </row>
    <row r="13288" customFormat="false" ht="15" hidden="false" customHeight="false" outlineLevel="0" collapsed="false">
      <c r="A13288" s="0" t="n">
        <v>202506</v>
      </c>
      <c r="B13288" s="0" t="n">
        <v>202508</v>
      </c>
      <c r="C13288" s="37" t="s">
        <v>149</v>
      </c>
      <c r="D13288" s="37" t="s">
        <v>145</v>
      </c>
      <c r="E13288" s="0" t="n">
        <v>3</v>
      </c>
      <c r="F13288" s="38" t="s">
        <v>70</v>
      </c>
      <c r="G13288" s="37" t="s">
        <v>444</v>
      </c>
      <c r="H13288" s="0" t="n">
        <v>1667371</v>
      </c>
      <c r="I13288" s="0" t="n">
        <v>753365</v>
      </c>
      <c r="J13288" s="0" t="n">
        <v>43931</v>
      </c>
    </row>
    <row r="13289" customFormat="false" ht="15" hidden="false" customHeight="false" outlineLevel="0" collapsed="false">
      <c r="A13289" s="0" t="n">
        <v>202506</v>
      </c>
      <c r="B13289" s="0" t="n">
        <v>202508</v>
      </c>
      <c r="C13289" s="37" t="s">
        <v>158</v>
      </c>
      <c r="D13289" s="37" t="s">
        <v>445</v>
      </c>
      <c r="E13289" s="0" t="n">
        <v>3</v>
      </c>
      <c r="F13289" s="38" t="s">
        <v>70</v>
      </c>
      <c r="G13289" s="37" t="s">
        <v>446</v>
      </c>
      <c r="H13289" s="0" t="n">
        <v>3527404</v>
      </c>
      <c r="I13289" s="0" t="n">
        <v>3603729</v>
      </c>
      <c r="J13289" s="0" t="n">
        <v>-50338</v>
      </c>
    </row>
    <row r="13290" customFormat="false" ht="15" hidden="false" customHeight="false" outlineLevel="0" collapsed="false">
      <c r="A13290" s="0" t="n">
        <v>202506</v>
      </c>
      <c r="B13290" s="0" t="n">
        <v>202508</v>
      </c>
      <c r="C13290" s="37" t="s">
        <v>112</v>
      </c>
      <c r="D13290" s="37" t="s">
        <v>447</v>
      </c>
      <c r="E13290" s="0" t="n">
        <v>3</v>
      </c>
      <c r="F13290" s="38" t="s">
        <v>70</v>
      </c>
      <c r="G13290" s="37" t="s">
        <v>448</v>
      </c>
      <c r="H13290" s="0" t="n">
        <v>645666</v>
      </c>
      <c r="I13290" s="0" t="n">
        <v>291920</v>
      </c>
      <c r="J13290" s="0" t="n">
        <v>16034</v>
      </c>
    </row>
    <row r="13291" customFormat="false" ht="15" hidden="false" customHeight="false" outlineLevel="0" collapsed="false">
      <c r="A13291" s="0" t="n">
        <v>202506</v>
      </c>
      <c r="B13291" s="0" t="n">
        <v>202508</v>
      </c>
      <c r="C13291" s="37" t="s">
        <v>136</v>
      </c>
      <c r="D13291" s="37" t="s">
        <v>267</v>
      </c>
      <c r="E13291" s="0" t="n">
        <v>3</v>
      </c>
      <c r="F13291" s="38" t="s">
        <v>70</v>
      </c>
      <c r="G13291" s="37" t="s">
        <v>449</v>
      </c>
      <c r="H13291" s="0" t="n">
        <v>1107596</v>
      </c>
      <c r="I13291" s="0" t="n">
        <v>1295504</v>
      </c>
      <c r="J13291" s="0" t="n">
        <v>134727</v>
      </c>
    </row>
    <row r="13292" customFormat="false" ht="15" hidden="false" customHeight="false" outlineLevel="0" collapsed="false">
      <c r="A13292" s="0" t="n">
        <v>202506</v>
      </c>
      <c r="B13292" s="0" t="n">
        <v>202508</v>
      </c>
      <c r="C13292" s="37" t="s">
        <v>158</v>
      </c>
      <c r="D13292" s="37" t="s">
        <v>450</v>
      </c>
      <c r="E13292" s="0" t="n">
        <v>3</v>
      </c>
      <c r="F13292" s="38" t="s">
        <v>70</v>
      </c>
      <c r="G13292" s="37" t="s">
        <v>451</v>
      </c>
      <c r="H13292" s="0" t="n">
        <v>832604</v>
      </c>
      <c r="I13292" s="0" t="n">
        <v>691812</v>
      </c>
      <c r="J13292" s="0" t="n">
        <v>-19724</v>
      </c>
    </row>
    <row r="13293" customFormat="false" ht="15" hidden="false" customHeight="false" outlineLevel="0" collapsed="false">
      <c r="A13293" s="0" t="n">
        <v>202506</v>
      </c>
      <c r="B13293" s="0" t="n">
        <v>202508</v>
      </c>
      <c r="C13293" s="37" t="s">
        <v>112</v>
      </c>
      <c r="D13293" s="37" t="s">
        <v>452</v>
      </c>
      <c r="E13293" s="0" t="n">
        <v>3</v>
      </c>
      <c r="F13293" s="38" t="s">
        <v>70</v>
      </c>
      <c r="G13293" s="37" t="s">
        <v>453</v>
      </c>
      <c r="H13293" s="0" t="n">
        <v>483030</v>
      </c>
      <c r="I13293" s="0" t="n">
        <v>159483</v>
      </c>
      <c r="J13293" s="0" t="n">
        <v>-366</v>
      </c>
    </row>
    <row r="13294" customFormat="false" ht="15" hidden="false" customHeight="false" outlineLevel="0" collapsed="false">
      <c r="A13294" s="0" t="n">
        <v>202506</v>
      </c>
      <c r="B13294" s="0" t="n">
        <v>202508</v>
      </c>
      <c r="C13294" s="37" t="s">
        <v>178</v>
      </c>
      <c r="D13294" s="37" t="s">
        <v>454</v>
      </c>
      <c r="E13294" s="0" t="n">
        <v>3</v>
      </c>
      <c r="F13294" s="38" t="s">
        <v>70</v>
      </c>
      <c r="G13294" s="37" t="s">
        <v>455</v>
      </c>
      <c r="H13294" s="0" t="n">
        <v>2090305</v>
      </c>
      <c r="I13294" s="0" t="n">
        <v>629092</v>
      </c>
      <c r="J13294" s="0" t="n">
        <v>-50293</v>
      </c>
    </row>
    <row r="13295" customFormat="false" ht="15" hidden="false" customHeight="false" outlineLevel="0" collapsed="false">
      <c r="A13295" s="0" t="n">
        <v>202506</v>
      </c>
      <c r="B13295" s="0" t="n">
        <v>202508</v>
      </c>
      <c r="C13295" s="37" t="s">
        <v>115</v>
      </c>
      <c r="D13295" s="37" t="s">
        <v>170</v>
      </c>
      <c r="E13295" s="0" t="n">
        <v>3</v>
      </c>
      <c r="F13295" s="38" t="s">
        <v>70</v>
      </c>
      <c r="G13295" s="37" t="s">
        <v>456</v>
      </c>
      <c r="H13295" s="0" t="n">
        <v>3825044</v>
      </c>
      <c r="I13295" s="0" t="n">
        <v>4236274</v>
      </c>
      <c r="J13295" s="0" t="n">
        <v>122931</v>
      </c>
    </row>
    <row r="13296" customFormat="false" ht="15" hidden="false" customHeight="false" outlineLevel="0" collapsed="false">
      <c r="A13296" s="0" t="n">
        <v>202506</v>
      </c>
      <c r="B13296" s="0" t="n">
        <v>202508</v>
      </c>
      <c r="C13296" s="37" t="s">
        <v>152</v>
      </c>
      <c r="D13296" s="37" t="s">
        <v>350</v>
      </c>
      <c r="E13296" s="0" t="n">
        <v>3</v>
      </c>
      <c r="F13296" s="38" t="s">
        <v>70</v>
      </c>
      <c r="G13296" s="37" t="s">
        <v>457</v>
      </c>
      <c r="H13296" s="0" t="n">
        <v>3337184</v>
      </c>
      <c r="I13296" s="0" t="n">
        <v>3724892</v>
      </c>
      <c r="J13296" s="0" t="n">
        <v>-53819</v>
      </c>
    </row>
    <row r="13297" customFormat="false" ht="15" hidden="false" customHeight="false" outlineLevel="0" collapsed="false">
      <c r="A13297" s="0" t="n">
        <v>202506</v>
      </c>
      <c r="B13297" s="0" t="n">
        <v>202508</v>
      </c>
      <c r="C13297" s="37" t="s">
        <v>112</v>
      </c>
      <c r="D13297" s="37" t="s">
        <v>282</v>
      </c>
      <c r="E13297" s="0" t="n">
        <v>3</v>
      </c>
      <c r="F13297" s="38" t="s">
        <v>70</v>
      </c>
      <c r="G13297" s="37" t="s">
        <v>458</v>
      </c>
      <c r="H13297" s="0" t="n">
        <v>10629165</v>
      </c>
      <c r="I13297" s="0" t="n">
        <v>4329653</v>
      </c>
      <c r="J13297" s="0" t="n">
        <v>1274733</v>
      </c>
    </row>
    <row r="13298" customFormat="false" ht="15" hidden="false" customHeight="false" outlineLevel="0" collapsed="false">
      <c r="A13298" s="0" t="n">
        <v>202506</v>
      </c>
      <c r="B13298" s="0" t="n">
        <v>202508</v>
      </c>
      <c r="C13298" s="37" t="s">
        <v>158</v>
      </c>
      <c r="D13298" s="37" t="s">
        <v>210</v>
      </c>
      <c r="E13298" s="0" t="n">
        <v>3</v>
      </c>
      <c r="F13298" s="38" t="s">
        <v>70</v>
      </c>
      <c r="G13298" s="37" t="s">
        <v>459</v>
      </c>
      <c r="H13298" s="0" t="n">
        <v>3829916</v>
      </c>
      <c r="I13298" s="0" t="n">
        <v>1853902</v>
      </c>
      <c r="J13298" s="0" t="n">
        <v>427146</v>
      </c>
    </row>
    <row r="13299" customFormat="false" ht="15" hidden="false" customHeight="false" outlineLevel="0" collapsed="false">
      <c r="A13299" s="0" t="n">
        <v>202506</v>
      </c>
      <c r="B13299" s="0" t="n">
        <v>202508</v>
      </c>
      <c r="C13299" s="37" t="s">
        <v>112</v>
      </c>
      <c r="D13299" s="37" t="s">
        <v>447</v>
      </c>
      <c r="E13299" s="0" t="n">
        <v>3</v>
      </c>
      <c r="F13299" s="38" t="s">
        <v>70</v>
      </c>
      <c r="G13299" s="37" t="s">
        <v>460</v>
      </c>
      <c r="H13299" s="0" t="n">
        <v>727331</v>
      </c>
      <c r="I13299" s="0" t="n">
        <v>481794</v>
      </c>
      <c r="J13299" s="0" t="n">
        <v>103193</v>
      </c>
    </row>
    <row r="13300" customFormat="false" ht="15" hidden="false" customHeight="false" outlineLevel="0" collapsed="false">
      <c r="A13300" s="0" t="n">
        <v>202506</v>
      </c>
      <c r="B13300" s="0" t="n">
        <v>202508</v>
      </c>
      <c r="C13300" s="37" t="s">
        <v>124</v>
      </c>
      <c r="D13300" s="37" t="s">
        <v>461</v>
      </c>
      <c r="E13300" s="0" t="n">
        <v>3</v>
      </c>
      <c r="F13300" s="38" t="s">
        <v>70</v>
      </c>
      <c r="G13300" s="37" t="s">
        <v>462</v>
      </c>
      <c r="H13300" s="0" t="n">
        <v>1748297</v>
      </c>
      <c r="I13300" s="0" t="n">
        <v>1191235</v>
      </c>
      <c r="J13300" s="0" t="n">
        <v>-58941</v>
      </c>
    </row>
    <row r="13301" customFormat="false" ht="15" hidden="false" customHeight="false" outlineLevel="0" collapsed="false">
      <c r="A13301" s="0" t="n">
        <v>202506</v>
      </c>
      <c r="B13301" s="0" t="n">
        <v>202508</v>
      </c>
      <c r="C13301" s="37" t="s">
        <v>95</v>
      </c>
      <c r="D13301" s="37" t="s">
        <v>425</v>
      </c>
      <c r="E13301" s="0" t="n">
        <v>3</v>
      </c>
      <c r="F13301" s="38" t="s">
        <v>70</v>
      </c>
      <c r="G13301" s="37" t="s">
        <v>463</v>
      </c>
      <c r="H13301" s="0" t="n">
        <v>1008508</v>
      </c>
      <c r="I13301" s="0" t="n">
        <v>422921</v>
      </c>
      <c r="J13301" s="0" t="n">
        <v>26333</v>
      </c>
    </row>
    <row r="13302" customFormat="false" ht="15" hidden="false" customHeight="false" outlineLevel="0" collapsed="false">
      <c r="A13302" s="0" t="n">
        <v>202506</v>
      </c>
      <c r="B13302" s="0" t="n">
        <v>202508</v>
      </c>
      <c r="C13302" s="37" t="s">
        <v>184</v>
      </c>
      <c r="D13302" s="37" t="s">
        <v>284</v>
      </c>
      <c r="E13302" s="0" t="n">
        <v>3</v>
      </c>
      <c r="F13302" s="38" t="s">
        <v>70</v>
      </c>
      <c r="G13302" s="37" t="s">
        <v>464</v>
      </c>
      <c r="H13302" s="0" t="n">
        <v>1364347</v>
      </c>
      <c r="I13302" s="0" t="n">
        <v>605367</v>
      </c>
      <c r="J13302" s="0" t="n">
        <v>-24408</v>
      </c>
    </row>
    <row r="13303" customFormat="false" ht="15" hidden="false" customHeight="false" outlineLevel="0" collapsed="false">
      <c r="A13303" s="0" t="n">
        <v>202506</v>
      </c>
      <c r="B13303" s="0" t="n">
        <v>202508</v>
      </c>
      <c r="C13303" s="37" t="s">
        <v>149</v>
      </c>
      <c r="D13303" s="37" t="s">
        <v>237</v>
      </c>
      <c r="E13303" s="0" t="n">
        <v>3</v>
      </c>
      <c r="F13303" s="38" t="s">
        <v>70</v>
      </c>
      <c r="G13303" s="37" t="s">
        <v>465</v>
      </c>
      <c r="H13303" s="0" t="n">
        <v>912242</v>
      </c>
      <c r="I13303" s="0" t="n">
        <v>1558264</v>
      </c>
      <c r="J13303" s="0" t="n">
        <v>411822</v>
      </c>
    </row>
    <row r="13304" customFormat="false" ht="15" hidden="false" customHeight="false" outlineLevel="0" collapsed="false">
      <c r="A13304" s="0" t="n">
        <v>202506</v>
      </c>
      <c r="B13304" s="0" t="n">
        <v>202508</v>
      </c>
      <c r="C13304" s="37" t="s">
        <v>95</v>
      </c>
      <c r="D13304" s="37" t="s">
        <v>320</v>
      </c>
      <c r="E13304" s="0" t="n">
        <v>3</v>
      </c>
      <c r="F13304" s="38" t="s">
        <v>70</v>
      </c>
      <c r="G13304" s="37" t="s">
        <v>466</v>
      </c>
      <c r="H13304" s="0" t="n">
        <v>9905579</v>
      </c>
      <c r="I13304" s="0" t="n">
        <v>9624094</v>
      </c>
      <c r="J13304" s="0" t="n">
        <v>1569770</v>
      </c>
    </row>
    <row r="13305" customFormat="false" ht="15" hidden="false" customHeight="false" outlineLevel="0" collapsed="false">
      <c r="A13305" s="0" t="n">
        <v>202506</v>
      </c>
      <c r="B13305" s="0" t="n">
        <v>202508</v>
      </c>
      <c r="C13305" s="37" t="s">
        <v>101</v>
      </c>
      <c r="D13305" s="37" t="s">
        <v>467</v>
      </c>
      <c r="E13305" s="0" t="n">
        <v>3</v>
      </c>
      <c r="F13305" s="38" t="s">
        <v>70</v>
      </c>
      <c r="G13305" s="37" t="s">
        <v>468</v>
      </c>
      <c r="H13305" s="0" t="n">
        <v>1822524</v>
      </c>
      <c r="I13305" s="0" t="n">
        <v>1744881</v>
      </c>
      <c r="J13305" s="0" t="n">
        <v>-44073</v>
      </c>
    </row>
    <row r="13306" customFormat="false" ht="15" hidden="false" customHeight="false" outlineLevel="0" collapsed="false">
      <c r="A13306" s="0" t="n">
        <v>202506</v>
      </c>
      <c r="B13306" s="0" t="n">
        <v>202508</v>
      </c>
      <c r="C13306" s="37" t="s">
        <v>112</v>
      </c>
      <c r="D13306" s="37" t="s">
        <v>233</v>
      </c>
      <c r="E13306" s="0" t="n">
        <v>3</v>
      </c>
      <c r="F13306" s="38" t="s">
        <v>70</v>
      </c>
      <c r="G13306" s="37" t="s">
        <v>469</v>
      </c>
      <c r="H13306" s="0" t="n">
        <v>1315342</v>
      </c>
      <c r="I13306" s="0" t="n">
        <v>648710</v>
      </c>
      <c r="J13306" s="0" t="n">
        <v>75865</v>
      </c>
    </row>
    <row r="13307" customFormat="false" ht="15" hidden="false" customHeight="false" outlineLevel="0" collapsed="false">
      <c r="A13307" s="0" t="n">
        <v>202506</v>
      </c>
      <c r="B13307" s="0" t="n">
        <v>202508</v>
      </c>
      <c r="C13307" s="37" t="s">
        <v>112</v>
      </c>
      <c r="D13307" s="37" t="s">
        <v>470</v>
      </c>
      <c r="E13307" s="0" t="n">
        <v>3</v>
      </c>
      <c r="F13307" s="38" t="s">
        <v>70</v>
      </c>
      <c r="G13307" s="37" t="s">
        <v>471</v>
      </c>
      <c r="H13307" s="0" t="n">
        <v>3999741</v>
      </c>
      <c r="I13307" s="0" t="n">
        <v>5163962</v>
      </c>
      <c r="J13307" s="0" t="n">
        <v>-352473</v>
      </c>
    </row>
    <row r="13308" customFormat="false" ht="15" hidden="false" customHeight="false" outlineLevel="0" collapsed="false">
      <c r="A13308" s="0" t="n">
        <v>202506</v>
      </c>
      <c r="B13308" s="0" t="n">
        <v>202508</v>
      </c>
      <c r="C13308" s="37" t="s">
        <v>98</v>
      </c>
      <c r="D13308" s="37" t="s">
        <v>383</v>
      </c>
      <c r="E13308" s="0" t="n">
        <v>3</v>
      </c>
      <c r="F13308" s="38" t="s">
        <v>70</v>
      </c>
      <c r="G13308" s="37" t="s">
        <v>472</v>
      </c>
      <c r="H13308" s="0" t="n">
        <v>82765</v>
      </c>
      <c r="I13308" s="0" t="n">
        <v>42131</v>
      </c>
      <c r="J13308" s="0" t="n">
        <v>2795</v>
      </c>
    </row>
    <row r="13309" customFormat="false" ht="15" hidden="false" customHeight="false" outlineLevel="0" collapsed="false">
      <c r="A13309" s="0" t="n">
        <v>202506</v>
      </c>
      <c r="B13309" s="0" t="n">
        <v>202508</v>
      </c>
      <c r="C13309" s="37" t="s">
        <v>101</v>
      </c>
      <c r="D13309" s="37" t="s">
        <v>258</v>
      </c>
      <c r="E13309" s="0" t="n">
        <v>3</v>
      </c>
      <c r="F13309" s="38" t="s">
        <v>70</v>
      </c>
      <c r="G13309" s="37" t="s">
        <v>473</v>
      </c>
      <c r="H13309" s="0" t="n">
        <v>130917</v>
      </c>
      <c r="I13309" s="0" t="n">
        <v>122947</v>
      </c>
      <c r="J13309" s="0" t="n">
        <v>7677</v>
      </c>
    </row>
    <row r="13310" customFormat="false" ht="15" hidden="false" customHeight="false" outlineLevel="0" collapsed="false">
      <c r="A13310" s="0" t="n">
        <v>202506</v>
      </c>
      <c r="B13310" s="0" t="n">
        <v>202508</v>
      </c>
      <c r="C13310" s="37" t="s">
        <v>98</v>
      </c>
      <c r="D13310" s="37" t="s">
        <v>474</v>
      </c>
      <c r="E13310" s="0" t="n">
        <v>3</v>
      </c>
      <c r="F13310" s="38" t="s">
        <v>70</v>
      </c>
      <c r="G13310" s="37" t="s">
        <v>475</v>
      </c>
      <c r="H13310" s="0" t="n">
        <v>3579953</v>
      </c>
      <c r="I13310" s="0" t="n">
        <v>5279368</v>
      </c>
      <c r="J13310" s="0" t="n">
        <v>812837</v>
      </c>
    </row>
    <row r="13311" customFormat="false" ht="15" hidden="false" customHeight="false" outlineLevel="0" collapsed="false">
      <c r="A13311" s="0" t="n">
        <v>202506</v>
      </c>
      <c r="B13311" s="0" t="n">
        <v>202508</v>
      </c>
      <c r="C13311" s="37" t="s">
        <v>112</v>
      </c>
      <c r="D13311" s="37" t="s">
        <v>476</v>
      </c>
      <c r="E13311" s="0" t="n">
        <v>3</v>
      </c>
      <c r="F13311" s="38" t="s">
        <v>70</v>
      </c>
      <c r="G13311" s="37" t="s">
        <v>477</v>
      </c>
      <c r="H13311" s="0" t="n">
        <v>1088305</v>
      </c>
      <c r="I13311" s="0" t="n">
        <v>501429</v>
      </c>
      <c r="J13311" s="0" t="n">
        <v>89647</v>
      </c>
    </row>
    <row r="13312" customFormat="false" ht="15" hidden="false" customHeight="false" outlineLevel="0" collapsed="false">
      <c r="A13312" s="0" t="n">
        <v>202506</v>
      </c>
      <c r="B13312" s="0" t="n">
        <v>202508</v>
      </c>
      <c r="C13312" s="37" t="s">
        <v>136</v>
      </c>
      <c r="D13312" s="37" t="s">
        <v>132</v>
      </c>
      <c r="E13312" s="0" t="n">
        <v>3</v>
      </c>
      <c r="F13312" s="38" t="s">
        <v>70</v>
      </c>
      <c r="G13312" s="37" t="s">
        <v>478</v>
      </c>
      <c r="H13312" s="0" t="n">
        <v>1105299</v>
      </c>
      <c r="I13312" s="0" t="n">
        <v>396757</v>
      </c>
      <c r="J13312" s="0" t="n">
        <v>32547</v>
      </c>
    </row>
    <row r="13313" customFormat="false" ht="15" hidden="false" customHeight="false" outlineLevel="0" collapsed="false">
      <c r="A13313" s="0" t="n">
        <v>202506</v>
      </c>
      <c r="B13313" s="0" t="n">
        <v>202508</v>
      </c>
      <c r="C13313" s="37" t="s">
        <v>106</v>
      </c>
      <c r="D13313" s="37" t="s">
        <v>273</v>
      </c>
      <c r="E13313" s="0" t="n">
        <v>3</v>
      </c>
      <c r="F13313" s="38" t="s">
        <v>70</v>
      </c>
      <c r="G13313" s="37" t="s">
        <v>479</v>
      </c>
      <c r="H13313" s="0" t="n">
        <v>247875</v>
      </c>
      <c r="I13313" s="0" t="n">
        <v>141715</v>
      </c>
      <c r="J13313" s="0" t="n">
        <v>8163</v>
      </c>
    </row>
    <row r="13314" customFormat="false" ht="15" hidden="false" customHeight="false" outlineLevel="0" collapsed="false">
      <c r="A13314" s="0" t="n">
        <v>202506</v>
      </c>
      <c r="B13314" s="0" t="n">
        <v>202508</v>
      </c>
      <c r="C13314" s="37" t="s">
        <v>149</v>
      </c>
      <c r="D13314" s="37" t="s">
        <v>159</v>
      </c>
      <c r="E13314" s="0" t="n">
        <v>3</v>
      </c>
      <c r="F13314" s="38" t="s">
        <v>70</v>
      </c>
      <c r="G13314" s="37" t="s">
        <v>480</v>
      </c>
      <c r="H13314" s="0" t="n">
        <v>1508702</v>
      </c>
      <c r="I13314" s="0" t="n">
        <v>1280200</v>
      </c>
      <c r="J13314" s="0" t="n">
        <v>-311762</v>
      </c>
    </row>
    <row r="13315" customFormat="false" ht="15" hidden="false" customHeight="false" outlineLevel="0" collapsed="false">
      <c r="A13315" s="0" t="n">
        <v>202506</v>
      </c>
      <c r="B13315" s="0" t="n">
        <v>202508</v>
      </c>
      <c r="C13315" s="37" t="s">
        <v>109</v>
      </c>
      <c r="D13315" s="37" t="s">
        <v>241</v>
      </c>
      <c r="E13315" s="0" t="n">
        <v>3</v>
      </c>
      <c r="F13315" s="38" t="s">
        <v>70</v>
      </c>
      <c r="G13315" s="37" t="s">
        <v>481</v>
      </c>
      <c r="H13315" s="0" t="n">
        <v>16246364</v>
      </c>
      <c r="I13315" s="0" t="n">
        <v>17935492</v>
      </c>
      <c r="J13315" s="0" t="n">
        <v>4236585</v>
      </c>
    </row>
    <row r="13316" customFormat="false" ht="15" hidden="false" customHeight="false" outlineLevel="0" collapsed="false">
      <c r="A13316" s="0" t="n">
        <v>202506</v>
      </c>
      <c r="B13316" s="0" t="n">
        <v>202508</v>
      </c>
      <c r="C13316" s="37" t="s">
        <v>184</v>
      </c>
      <c r="D13316" s="37" t="s">
        <v>482</v>
      </c>
      <c r="E13316" s="0" t="n">
        <v>3</v>
      </c>
      <c r="F13316" s="38" t="s">
        <v>70</v>
      </c>
      <c r="G13316" s="37" t="s">
        <v>483</v>
      </c>
      <c r="H13316" s="0" t="n">
        <v>3164442</v>
      </c>
      <c r="I13316" s="0" t="n">
        <v>3511077</v>
      </c>
      <c r="J13316" s="0" t="n">
        <v>50001</v>
      </c>
    </row>
    <row r="13317" customFormat="false" ht="15" hidden="false" customHeight="false" outlineLevel="0" collapsed="false">
      <c r="A13317" s="0" t="n">
        <v>202506</v>
      </c>
      <c r="B13317" s="0" t="n">
        <v>202508</v>
      </c>
      <c r="C13317" s="37" t="s">
        <v>152</v>
      </c>
      <c r="D13317" s="37" t="s">
        <v>328</v>
      </c>
      <c r="E13317" s="0" t="n">
        <v>3</v>
      </c>
      <c r="F13317" s="38" t="s">
        <v>70</v>
      </c>
      <c r="G13317" s="37" t="s">
        <v>484</v>
      </c>
      <c r="H13317" s="0" t="n">
        <v>1318029</v>
      </c>
      <c r="I13317" s="0" t="n">
        <v>863486</v>
      </c>
      <c r="J13317" s="0" t="n">
        <v>77899</v>
      </c>
    </row>
    <row r="13318" customFormat="false" ht="15" hidden="false" customHeight="false" outlineLevel="0" collapsed="false">
      <c r="A13318" s="0" t="n">
        <v>202506</v>
      </c>
      <c r="B13318" s="0" t="n">
        <v>202508</v>
      </c>
      <c r="C13318" s="37" t="s">
        <v>115</v>
      </c>
      <c r="D13318" s="37" t="s">
        <v>423</v>
      </c>
      <c r="E13318" s="0" t="n">
        <v>3</v>
      </c>
      <c r="F13318" s="38" t="s">
        <v>70</v>
      </c>
      <c r="G13318" s="37" t="s">
        <v>485</v>
      </c>
      <c r="H13318" s="0" t="n">
        <v>895420</v>
      </c>
      <c r="I13318" s="0" t="n">
        <v>499207</v>
      </c>
      <c r="J13318" s="0" t="n">
        <v>152712</v>
      </c>
    </row>
    <row r="13319" customFormat="false" ht="15" hidden="false" customHeight="false" outlineLevel="0" collapsed="false">
      <c r="A13319" s="0" t="n">
        <v>202506</v>
      </c>
      <c r="B13319" s="0" t="n">
        <v>202508</v>
      </c>
      <c r="C13319" s="37" t="s">
        <v>136</v>
      </c>
      <c r="D13319" s="37" t="s">
        <v>258</v>
      </c>
      <c r="E13319" s="0" t="n">
        <v>3</v>
      </c>
      <c r="F13319" s="38" t="s">
        <v>70</v>
      </c>
      <c r="G13319" s="37" t="s">
        <v>486</v>
      </c>
      <c r="H13319" s="0" t="n">
        <v>760863</v>
      </c>
      <c r="I13319" s="0" t="n">
        <v>439497</v>
      </c>
      <c r="J13319" s="0" t="n">
        <v>-17319</v>
      </c>
    </row>
    <row r="13320" customFormat="false" ht="15" hidden="false" customHeight="false" outlineLevel="0" collapsed="false">
      <c r="A13320" s="0" t="n">
        <v>202506</v>
      </c>
      <c r="B13320" s="0" t="n">
        <v>202508</v>
      </c>
      <c r="C13320" s="37" t="s">
        <v>109</v>
      </c>
      <c r="D13320" s="37" t="s">
        <v>130</v>
      </c>
      <c r="E13320" s="0" t="n">
        <v>3</v>
      </c>
      <c r="F13320" s="38" t="s">
        <v>70</v>
      </c>
      <c r="G13320" s="37" t="s">
        <v>487</v>
      </c>
      <c r="H13320" s="0" t="n">
        <v>97836</v>
      </c>
      <c r="I13320" s="0" t="n">
        <v>55007</v>
      </c>
      <c r="J13320" s="0" t="n">
        <v>4518</v>
      </c>
    </row>
    <row r="13321" customFormat="false" ht="15" hidden="false" customHeight="false" outlineLevel="0" collapsed="false">
      <c r="A13321" s="0" t="n">
        <v>202506</v>
      </c>
      <c r="B13321" s="0" t="n">
        <v>202508</v>
      </c>
      <c r="C13321" s="37" t="s">
        <v>112</v>
      </c>
      <c r="D13321" s="37" t="s">
        <v>107</v>
      </c>
      <c r="E13321" s="0" t="n">
        <v>3</v>
      </c>
      <c r="F13321" s="38" t="s">
        <v>70</v>
      </c>
      <c r="G13321" s="37" t="s">
        <v>488</v>
      </c>
      <c r="H13321" s="0" t="n">
        <v>1679883</v>
      </c>
      <c r="I13321" s="0" t="n">
        <v>474606</v>
      </c>
      <c r="J13321" s="0" t="n">
        <v>61550</v>
      </c>
    </row>
    <row r="13322" customFormat="false" ht="15" hidden="false" customHeight="false" outlineLevel="0" collapsed="false">
      <c r="A13322" s="0" t="n">
        <v>202506</v>
      </c>
      <c r="B13322" s="0" t="n">
        <v>202508</v>
      </c>
      <c r="C13322" s="37" t="s">
        <v>152</v>
      </c>
      <c r="D13322" s="37" t="s">
        <v>212</v>
      </c>
      <c r="E13322" s="0" t="n">
        <v>3</v>
      </c>
      <c r="F13322" s="38" t="s">
        <v>70</v>
      </c>
      <c r="G13322" s="37" t="s">
        <v>489</v>
      </c>
      <c r="H13322" s="0" t="n">
        <v>2641580</v>
      </c>
      <c r="I13322" s="0" t="n">
        <v>3914984</v>
      </c>
      <c r="J13322" s="0" t="n">
        <v>740896</v>
      </c>
    </row>
    <row r="13323" customFormat="false" ht="15" hidden="false" customHeight="false" outlineLevel="0" collapsed="false">
      <c r="A13323" s="0" t="n">
        <v>202506</v>
      </c>
      <c r="B13323" s="0" t="n">
        <v>202508</v>
      </c>
      <c r="C13323" s="37" t="s">
        <v>152</v>
      </c>
      <c r="D13323" s="37" t="s">
        <v>490</v>
      </c>
      <c r="E13323" s="0" t="n">
        <v>3</v>
      </c>
      <c r="F13323" s="38" t="s">
        <v>70</v>
      </c>
      <c r="G13323" s="37" t="s">
        <v>491</v>
      </c>
      <c r="H13323" s="0" t="n">
        <v>143863</v>
      </c>
      <c r="I13323" s="0" t="n">
        <v>107871</v>
      </c>
      <c r="J13323" s="0" t="n">
        <v>8643</v>
      </c>
    </row>
    <row r="13324" customFormat="false" ht="15" hidden="false" customHeight="false" outlineLevel="0" collapsed="false">
      <c r="A13324" s="0" t="n">
        <v>202506</v>
      </c>
      <c r="B13324" s="0" t="n">
        <v>202508</v>
      </c>
      <c r="C13324" s="37" t="s">
        <v>112</v>
      </c>
      <c r="D13324" s="37" t="s">
        <v>120</v>
      </c>
      <c r="E13324" s="0" t="n">
        <v>3</v>
      </c>
      <c r="F13324" s="38" t="s">
        <v>70</v>
      </c>
      <c r="G13324" s="37" t="s">
        <v>492</v>
      </c>
      <c r="H13324" s="0" t="n">
        <v>672954</v>
      </c>
      <c r="I13324" s="0" t="n">
        <v>1078657</v>
      </c>
      <c r="J13324" s="0" t="n">
        <v>213098</v>
      </c>
    </row>
    <row r="13325" customFormat="false" ht="15" hidden="false" customHeight="false" outlineLevel="0" collapsed="false">
      <c r="A13325" s="0" t="n">
        <v>202506</v>
      </c>
      <c r="B13325" s="0" t="n">
        <v>202508</v>
      </c>
      <c r="C13325" s="37" t="s">
        <v>184</v>
      </c>
      <c r="D13325" s="37" t="s">
        <v>493</v>
      </c>
      <c r="E13325" s="0" t="n">
        <v>3</v>
      </c>
      <c r="F13325" s="38" t="s">
        <v>70</v>
      </c>
      <c r="G13325" s="37" t="s">
        <v>494</v>
      </c>
      <c r="H13325" s="0" t="n">
        <v>348845</v>
      </c>
      <c r="I13325" s="0" t="n">
        <v>131123</v>
      </c>
      <c r="J13325" s="0" t="n">
        <v>5040</v>
      </c>
    </row>
    <row r="13326" customFormat="false" ht="15" hidden="false" customHeight="false" outlineLevel="0" collapsed="false">
      <c r="A13326" s="0" t="n">
        <v>202506</v>
      </c>
      <c r="B13326" s="0" t="n">
        <v>202508</v>
      </c>
      <c r="C13326" s="37" t="s">
        <v>109</v>
      </c>
      <c r="D13326" s="37" t="s">
        <v>495</v>
      </c>
      <c r="E13326" s="0" t="n">
        <v>3</v>
      </c>
      <c r="F13326" s="38" t="s">
        <v>70</v>
      </c>
      <c r="G13326" s="37" t="s">
        <v>496</v>
      </c>
      <c r="H13326" s="0" t="n">
        <v>471384</v>
      </c>
      <c r="I13326" s="0" t="n">
        <v>185270</v>
      </c>
      <c r="J13326" s="0" t="n">
        <v>24891</v>
      </c>
    </row>
    <row r="13327" customFormat="false" ht="15" hidden="false" customHeight="false" outlineLevel="0" collapsed="false">
      <c r="A13327" s="0" t="n">
        <v>202506</v>
      </c>
      <c r="B13327" s="0" t="n">
        <v>202508</v>
      </c>
      <c r="C13327" s="37" t="s">
        <v>101</v>
      </c>
      <c r="D13327" s="37" t="s">
        <v>269</v>
      </c>
      <c r="E13327" s="0" t="n">
        <v>3</v>
      </c>
      <c r="F13327" s="38" t="s">
        <v>70</v>
      </c>
      <c r="G13327" s="37" t="s">
        <v>497</v>
      </c>
      <c r="H13327" s="0" t="n">
        <v>1090660</v>
      </c>
      <c r="I13327" s="0" t="n">
        <v>739255</v>
      </c>
      <c r="J13327" s="0" t="n">
        <v>89742</v>
      </c>
    </row>
    <row r="13328" customFormat="false" ht="15" hidden="false" customHeight="false" outlineLevel="0" collapsed="false">
      <c r="A13328" s="0" t="n">
        <v>202506</v>
      </c>
      <c r="B13328" s="0" t="n">
        <v>202508</v>
      </c>
      <c r="C13328" s="37" t="s">
        <v>109</v>
      </c>
      <c r="D13328" s="37" t="s">
        <v>391</v>
      </c>
      <c r="E13328" s="0" t="n">
        <v>3</v>
      </c>
      <c r="F13328" s="38" t="s">
        <v>70</v>
      </c>
      <c r="G13328" s="37" t="s">
        <v>498</v>
      </c>
      <c r="H13328" s="0" t="n">
        <v>121154</v>
      </c>
      <c r="I13328" s="0" t="n">
        <v>115834</v>
      </c>
      <c r="J13328" s="0" t="n">
        <v>8211</v>
      </c>
    </row>
    <row r="13329" customFormat="false" ht="15" hidden="false" customHeight="false" outlineLevel="0" collapsed="false">
      <c r="A13329" s="0" t="n">
        <v>202506</v>
      </c>
      <c r="B13329" s="0" t="n">
        <v>202508</v>
      </c>
      <c r="C13329" s="37" t="s">
        <v>184</v>
      </c>
      <c r="D13329" s="37" t="s">
        <v>141</v>
      </c>
      <c r="E13329" s="0" t="n">
        <v>3</v>
      </c>
      <c r="F13329" s="38" t="s">
        <v>70</v>
      </c>
      <c r="G13329" s="37" t="s">
        <v>499</v>
      </c>
      <c r="H13329" s="0" t="n">
        <v>2253819</v>
      </c>
      <c r="I13329" s="0" t="n">
        <v>1334858</v>
      </c>
      <c r="J13329" s="0" t="n">
        <v>149971</v>
      </c>
    </row>
    <row r="13330" customFormat="false" ht="15" hidden="false" customHeight="false" outlineLevel="0" collapsed="false">
      <c r="A13330" s="0" t="n">
        <v>202506</v>
      </c>
      <c r="B13330" s="0" t="n">
        <v>202508</v>
      </c>
      <c r="C13330" s="37" t="s">
        <v>101</v>
      </c>
      <c r="D13330" s="37" t="s">
        <v>500</v>
      </c>
      <c r="E13330" s="0" t="n">
        <v>3</v>
      </c>
      <c r="F13330" s="38" t="s">
        <v>70</v>
      </c>
      <c r="G13330" s="37" t="s">
        <v>501</v>
      </c>
      <c r="H13330" s="0" t="n">
        <v>2717463</v>
      </c>
      <c r="I13330" s="0" t="n">
        <v>2111339</v>
      </c>
      <c r="J13330" s="0" t="n">
        <v>-15743</v>
      </c>
    </row>
    <row r="13331" customFormat="false" ht="15" hidden="false" customHeight="false" outlineLevel="0" collapsed="false">
      <c r="A13331" s="0" t="n">
        <v>202506</v>
      </c>
      <c r="B13331" s="0" t="n">
        <v>202508</v>
      </c>
      <c r="C13331" s="37" t="s">
        <v>149</v>
      </c>
      <c r="D13331" s="37" t="s">
        <v>502</v>
      </c>
      <c r="E13331" s="0" t="n">
        <v>3</v>
      </c>
      <c r="F13331" s="38" t="s">
        <v>70</v>
      </c>
      <c r="G13331" s="37" t="s">
        <v>503</v>
      </c>
      <c r="H13331" s="0" t="n">
        <v>781804</v>
      </c>
      <c r="I13331" s="0" t="n">
        <v>1293552</v>
      </c>
      <c r="J13331" s="0" t="n">
        <v>64852</v>
      </c>
    </row>
    <row r="13332" customFormat="false" ht="15" hidden="false" customHeight="false" outlineLevel="0" collapsed="false">
      <c r="A13332" s="0" t="n">
        <v>202506</v>
      </c>
      <c r="B13332" s="0" t="n">
        <v>202508</v>
      </c>
      <c r="C13332" s="37" t="s">
        <v>178</v>
      </c>
      <c r="D13332" s="37" t="s">
        <v>161</v>
      </c>
      <c r="E13332" s="0" t="n">
        <v>3</v>
      </c>
      <c r="F13332" s="38" t="s">
        <v>70</v>
      </c>
      <c r="G13332" s="37" t="s">
        <v>504</v>
      </c>
      <c r="H13332" s="0" t="n">
        <v>47497</v>
      </c>
      <c r="I13332" s="0" t="n">
        <v>24593</v>
      </c>
      <c r="J13332" s="0" t="n">
        <v>-1197</v>
      </c>
    </row>
    <row r="13333" customFormat="false" ht="15" hidden="false" customHeight="false" outlineLevel="0" collapsed="false">
      <c r="A13333" s="0" t="n">
        <v>202506</v>
      </c>
      <c r="B13333" s="0" t="n">
        <v>202508</v>
      </c>
      <c r="C13333" s="37" t="s">
        <v>112</v>
      </c>
      <c r="D13333" s="37" t="s">
        <v>294</v>
      </c>
      <c r="E13333" s="0" t="n">
        <v>3</v>
      </c>
      <c r="F13333" s="38" t="s">
        <v>70</v>
      </c>
      <c r="G13333" s="37" t="s">
        <v>505</v>
      </c>
      <c r="H13333" s="0" t="n">
        <v>390653</v>
      </c>
      <c r="I13333" s="0" t="n">
        <v>548992</v>
      </c>
      <c r="J13333" s="0" t="n">
        <v>19678</v>
      </c>
    </row>
    <row r="13334" customFormat="false" ht="15" hidden="false" customHeight="false" outlineLevel="0" collapsed="false">
      <c r="A13334" s="0" t="n">
        <v>202506</v>
      </c>
      <c r="B13334" s="0" t="n">
        <v>202508</v>
      </c>
      <c r="C13334" s="37" t="s">
        <v>149</v>
      </c>
      <c r="D13334" s="37" t="s">
        <v>116</v>
      </c>
      <c r="E13334" s="0" t="n">
        <v>3</v>
      </c>
      <c r="F13334" s="38" t="s">
        <v>70</v>
      </c>
      <c r="G13334" s="37" t="s">
        <v>506</v>
      </c>
      <c r="H13334" s="0" t="n">
        <v>4765458</v>
      </c>
      <c r="I13334" s="0" t="n">
        <v>2680088</v>
      </c>
      <c r="J13334" s="0" t="n">
        <v>519450</v>
      </c>
    </row>
    <row r="13335" customFormat="false" ht="15" hidden="false" customHeight="false" outlineLevel="0" collapsed="false">
      <c r="A13335" s="0" t="n">
        <v>202506</v>
      </c>
      <c r="B13335" s="0" t="n">
        <v>202508</v>
      </c>
      <c r="C13335" s="37" t="s">
        <v>95</v>
      </c>
      <c r="D13335" s="37" t="s">
        <v>251</v>
      </c>
      <c r="E13335" s="0" t="n">
        <v>3</v>
      </c>
      <c r="F13335" s="38" t="s">
        <v>70</v>
      </c>
      <c r="G13335" s="37" t="s">
        <v>507</v>
      </c>
      <c r="H13335" s="0" t="n">
        <v>42699</v>
      </c>
      <c r="I13335" s="0" t="n">
        <v>33302</v>
      </c>
      <c r="J13335" s="0" t="n">
        <v>4064</v>
      </c>
    </row>
    <row r="13336" customFormat="false" ht="15" hidden="false" customHeight="false" outlineLevel="0" collapsed="false">
      <c r="A13336" s="0" t="n">
        <v>202506</v>
      </c>
      <c r="B13336" s="0" t="n">
        <v>202508</v>
      </c>
      <c r="C13336" s="37" t="s">
        <v>106</v>
      </c>
      <c r="D13336" s="37" t="s">
        <v>118</v>
      </c>
      <c r="E13336" s="0" t="n">
        <v>3</v>
      </c>
      <c r="F13336" s="38" t="s">
        <v>70</v>
      </c>
      <c r="G13336" s="37" t="s">
        <v>508</v>
      </c>
      <c r="H13336" s="0" t="n">
        <v>903336</v>
      </c>
      <c r="I13336" s="0" t="n">
        <v>1146605</v>
      </c>
      <c r="J13336" s="0" t="n">
        <v>127036</v>
      </c>
    </row>
    <row r="13337" customFormat="false" ht="15" hidden="false" customHeight="false" outlineLevel="0" collapsed="false">
      <c r="A13337" s="0" t="n">
        <v>202506</v>
      </c>
      <c r="B13337" s="0" t="n">
        <v>202508</v>
      </c>
      <c r="C13337" s="37" t="s">
        <v>152</v>
      </c>
      <c r="D13337" s="37" t="s">
        <v>509</v>
      </c>
      <c r="E13337" s="0" t="n">
        <v>3</v>
      </c>
      <c r="F13337" s="38" t="s">
        <v>70</v>
      </c>
      <c r="G13337" s="37" t="s">
        <v>510</v>
      </c>
      <c r="H13337" s="0" t="n">
        <v>323516</v>
      </c>
      <c r="I13337" s="0" t="n">
        <v>158714</v>
      </c>
      <c r="J13337" s="0" t="n">
        <v>-12679</v>
      </c>
    </row>
    <row r="13338" customFormat="false" ht="15" hidden="false" customHeight="false" outlineLevel="0" collapsed="false">
      <c r="A13338" s="0" t="n">
        <v>202506</v>
      </c>
      <c r="B13338" s="0" t="n">
        <v>202508</v>
      </c>
      <c r="C13338" s="37" t="s">
        <v>101</v>
      </c>
      <c r="D13338" s="37" t="s">
        <v>511</v>
      </c>
      <c r="E13338" s="0" t="n">
        <v>3</v>
      </c>
      <c r="F13338" s="38" t="s">
        <v>70</v>
      </c>
      <c r="G13338" s="37" t="s">
        <v>512</v>
      </c>
      <c r="H13338" s="0" t="n">
        <v>3238366</v>
      </c>
      <c r="I13338" s="0" t="n">
        <v>2417283</v>
      </c>
      <c r="J13338" s="0" t="n">
        <v>270748</v>
      </c>
    </row>
    <row r="13339" customFormat="false" ht="15" hidden="false" customHeight="false" outlineLevel="0" collapsed="false">
      <c r="A13339" s="0" t="n">
        <v>202506</v>
      </c>
      <c r="B13339" s="0" t="n">
        <v>202508</v>
      </c>
      <c r="C13339" s="37" t="s">
        <v>178</v>
      </c>
      <c r="D13339" s="37" t="s">
        <v>513</v>
      </c>
      <c r="E13339" s="0" t="n">
        <v>3</v>
      </c>
      <c r="F13339" s="38" t="s">
        <v>70</v>
      </c>
      <c r="G13339" s="37" t="s">
        <v>514</v>
      </c>
      <c r="H13339" s="0" t="n">
        <v>642355</v>
      </c>
      <c r="I13339" s="0" t="n">
        <v>481580</v>
      </c>
      <c r="J13339" s="0" t="n">
        <v>35503</v>
      </c>
    </row>
    <row r="13340" customFormat="false" ht="15" hidden="false" customHeight="false" outlineLevel="0" collapsed="false">
      <c r="A13340" s="0" t="n">
        <v>202506</v>
      </c>
      <c r="B13340" s="0" t="n">
        <v>202508</v>
      </c>
      <c r="C13340" s="37" t="s">
        <v>178</v>
      </c>
      <c r="D13340" s="37" t="s">
        <v>452</v>
      </c>
      <c r="E13340" s="0" t="n">
        <v>3</v>
      </c>
      <c r="F13340" s="38" t="s">
        <v>70</v>
      </c>
      <c r="G13340" s="37" t="s">
        <v>515</v>
      </c>
      <c r="H13340" s="0" t="n">
        <v>1622342</v>
      </c>
      <c r="I13340" s="0" t="n">
        <v>497179</v>
      </c>
      <c r="J13340" s="0" t="n">
        <v>66493</v>
      </c>
    </row>
    <row r="13341" customFormat="false" ht="15" hidden="false" customHeight="false" outlineLevel="0" collapsed="false">
      <c r="A13341" s="0" t="n">
        <v>202506</v>
      </c>
      <c r="B13341" s="0" t="n">
        <v>202508</v>
      </c>
      <c r="C13341" s="37" t="s">
        <v>101</v>
      </c>
      <c r="D13341" s="37" t="s">
        <v>516</v>
      </c>
      <c r="E13341" s="0" t="n">
        <v>3</v>
      </c>
      <c r="F13341" s="38" t="s">
        <v>70</v>
      </c>
      <c r="G13341" s="37" t="s">
        <v>517</v>
      </c>
      <c r="H13341" s="0" t="n">
        <v>1948803</v>
      </c>
      <c r="I13341" s="0" t="n">
        <v>1244172</v>
      </c>
      <c r="J13341" s="0" t="n">
        <v>271630</v>
      </c>
    </row>
    <row r="13342" customFormat="false" ht="15" hidden="false" customHeight="false" outlineLevel="0" collapsed="false">
      <c r="A13342" s="0" t="n">
        <v>202506</v>
      </c>
      <c r="B13342" s="0" t="n">
        <v>202508</v>
      </c>
      <c r="C13342" s="37" t="s">
        <v>149</v>
      </c>
      <c r="D13342" s="37" t="s">
        <v>396</v>
      </c>
      <c r="E13342" s="0" t="n">
        <v>3</v>
      </c>
      <c r="F13342" s="38" t="s">
        <v>70</v>
      </c>
      <c r="G13342" s="37" t="s">
        <v>518</v>
      </c>
      <c r="H13342" s="0" t="n">
        <v>8879098</v>
      </c>
      <c r="I13342" s="0" t="n">
        <v>3014754</v>
      </c>
      <c r="J13342" s="0" t="n">
        <v>117901</v>
      </c>
    </row>
    <row r="13343" customFormat="false" ht="15" hidden="false" customHeight="false" outlineLevel="0" collapsed="false">
      <c r="A13343" s="0" t="n">
        <v>202506</v>
      </c>
      <c r="B13343" s="0" t="n">
        <v>202508</v>
      </c>
      <c r="C13343" s="37" t="s">
        <v>106</v>
      </c>
      <c r="D13343" s="37" t="s">
        <v>519</v>
      </c>
      <c r="E13343" s="0" t="n">
        <v>3</v>
      </c>
      <c r="F13343" s="38" t="s">
        <v>70</v>
      </c>
      <c r="G13343" s="37" t="s">
        <v>520</v>
      </c>
      <c r="H13343" s="0" t="n">
        <v>1267004</v>
      </c>
      <c r="I13343" s="0" t="n">
        <v>1500578</v>
      </c>
      <c r="J13343" s="0" t="n">
        <v>72687</v>
      </c>
    </row>
    <row r="13344" customFormat="false" ht="15" hidden="false" customHeight="false" outlineLevel="0" collapsed="false">
      <c r="A13344" s="0" t="n">
        <v>202506</v>
      </c>
      <c r="B13344" s="0" t="n">
        <v>202508</v>
      </c>
      <c r="C13344" s="37" t="s">
        <v>149</v>
      </c>
      <c r="D13344" s="37" t="s">
        <v>430</v>
      </c>
      <c r="E13344" s="0" t="n">
        <v>3</v>
      </c>
      <c r="F13344" s="38" t="s">
        <v>70</v>
      </c>
      <c r="G13344" s="37" t="s">
        <v>521</v>
      </c>
      <c r="H13344" s="0" t="n">
        <v>1709090</v>
      </c>
      <c r="I13344" s="0" t="n">
        <v>968276</v>
      </c>
      <c r="J13344" s="0" t="n">
        <v>166363</v>
      </c>
    </row>
    <row r="13345" customFormat="false" ht="15" hidden="false" customHeight="false" outlineLevel="0" collapsed="false">
      <c r="A13345" s="0" t="n">
        <v>202506</v>
      </c>
      <c r="B13345" s="0" t="n">
        <v>202508</v>
      </c>
      <c r="C13345" s="37" t="s">
        <v>149</v>
      </c>
      <c r="D13345" s="37" t="s">
        <v>352</v>
      </c>
      <c r="E13345" s="0" t="n">
        <v>3</v>
      </c>
      <c r="F13345" s="38" t="s">
        <v>70</v>
      </c>
      <c r="G13345" s="37" t="s">
        <v>522</v>
      </c>
      <c r="H13345" s="0" t="n">
        <v>112256</v>
      </c>
      <c r="I13345" s="0" t="n">
        <v>111629</v>
      </c>
      <c r="J13345" s="0" t="n">
        <v>2194</v>
      </c>
    </row>
    <row r="13346" customFormat="false" ht="15" hidden="false" customHeight="false" outlineLevel="0" collapsed="false">
      <c r="A13346" s="0" t="n">
        <v>202506</v>
      </c>
      <c r="B13346" s="0" t="n">
        <v>202508</v>
      </c>
      <c r="C13346" s="37" t="s">
        <v>95</v>
      </c>
      <c r="D13346" s="37" t="s">
        <v>269</v>
      </c>
      <c r="E13346" s="0" t="n">
        <v>3</v>
      </c>
      <c r="F13346" s="38" t="s">
        <v>70</v>
      </c>
      <c r="G13346" s="37" t="s">
        <v>523</v>
      </c>
      <c r="H13346" s="0" t="n">
        <v>4352878</v>
      </c>
      <c r="I13346" s="0" t="n">
        <v>4371651</v>
      </c>
      <c r="J13346" s="0" t="n">
        <v>387937</v>
      </c>
    </row>
    <row r="13347" customFormat="false" ht="15" hidden="false" customHeight="false" outlineLevel="0" collapsed="false">
      <c r="A13347" s="0" t="n">
        <v>202506</v>
      </c>
      <c r="B13347" s="0" t="n">
        <v>202508</v>
      </c>
      <c r="C13347" s="37" t="s">
        <v>106</v>
      </c>
      <c r="D13347" s="37" t="s">
        <v>110</v>
      </c>
      <c r="E13347" s="0" t="n">
        <v>3</v>
      </c>
      <c r="F13347" s="38" t="s">
        <v>70</v>
      </c>
      <c r="G13347" s="37" t="s">
        <v>524</v>
      </c>
      <c r="H13347" s="0" t="n">
        <v>430577</v>
      </c>
      <c r="I13347" s="0" t="n">
        <v>177350</v>
      </c>
      <c r="J13347" s="0" t="n">
        <v>-21222</v>
      </c>
    </row>
    <row r="13348" customFormat="false" ht="15" hidden="false" customHeight="false" outlineLevel="0" collapsed="false">
      <c r="A13348" s="0" t="n">
        <v>202506</v>
      </c>
      <c r="B13348" s="0" t="n">
        <v>202508</v>
      </c>
      <c r="C13348" s="37" t="s">
        <v>149</v>
      </c>
      <c r="D13348" s="37" t="s">
        <v>383</v>
      </c>
      <c r="E13348" s="0" t="n">
        <v>3</v>
      </c>
      <c r="F13348" s="38" t="s">
        <v>70</v>
      </c>
      <c r="G13348" s="37" t="s">
        <v>525</v>
      </c>
      <c r="H13348" s="0" t="n">
        <v>1069087</v>
      </c>
      <c r="I13348" s="0" t="n">
        <v>919569</v>
      </c>
      <c r="J13348" s="0" t="n">
        <v>45238</v>
      </c>
    </row>
    <row r="13349" customFormat="false" ht="15" hidden="false" customHeight="false" outlineLevel="0" collapsed="false">
      <c r="A13349" s="0" t="n">
        <v>202506</v>
      </c>
      <c r="B13349" s="0" t="n">
        <v>202508</v>
      </c>
      <c r="C13349" s="37" t="s">
        <v>184</v>
      </c>
      <c r="D13349" s="37" t="s">
        <v>218</v>
      </c>
      <c r="E13349" s="0" t="n">
        <v>3</v>
      </c>
      <c r="F13349" s="38" t="s">
        <v>70</v>
      </c>
      <c r="G13349" s="37" t="s">
        <v>526</v>
      </c>
      <c r="H13349" s="0" t="n">
        <v>1023435</v>
      </c>
      <c r="I13349" s="0" t="n">
        <v>667697</v>
      </c>
      <c r="J13349" s="0" t="n">
        <v>140552</v>
      </c>
    </row>
    <row r="13350" customFormat="false" ht="15" hidden="false" customHeight="false" outlineLevel="0" collapsed="false">
      <c r="A13350" s="0" t="n">
        <v>202506</v>
      </c>
      <c r="B13350" s="0" t="n">
        <v>202508</v>
      </c>
      <c r="C13350" s="37" t="s">
        <v>112</v>
      </c>
      <c r="D13350" s="37" t="s">
        <v>200</v>
      </c>
      <c r="E13350" s="0" t="n">
        <v>3</v>
      </c>
      <c r="F13350" s="38" t="s">
        <v>70</v>
      </c>
      <c r="G13350" s="37" t="s">
        <v>527</v>
      </c>
      <c r="H13350" s="0" t="n">
        <v>142221</v>
      </c>
      <c r="I13350" s="0" t="n">
        <v>65490</v>
      </c>
      <c r="J13350" s="0" t="n">
        <v>7436</v>
      </c>
    </row>
    <row r="13351" customFormat="false" ht="15" hidden="false" customHeight="false" outlineLevel="0" collapsed="false">
      <c r="A13351" s="0" t="n">
        <v>202506</v>
      </c>
      <c r="B13351" s="0" t="n">
        <v>202508</v>
      </c>
      <c r="C13351" s="37" t="s">
        <v>152</v>
      </c>
      <c r="D13351" s="37" t="s">
        <v>328</v>
      </c>
      <c r="E13351" s="0" t="n">
        <v>3</v>
      </c>
      <c r="F13351" s="38" t="s">
        <v>70</v>
      </c>
      <c r="G13351" s="37" t="s">
        <v>528</v>
      </c>
      <c r="H13351" s="0" t="n">
        <v>1931233</v>
      </c>
      <c r="I13351" s="0" t="n">
        <v>711828</v>
      </c>
      <c r="J13351" s="0" t="n">
        <v>120969</v>
      </c>
    </row>
    <row r="13352" customFormat="false" ht="15" hidden="false" customHeight="false" outlineLevel="0" collapsed="false">
      <c r="A13352" s="0" t="n">
        <v>202506</v>
      </c>
      <c r="B13352" s="0" t="n">
        <v>202508</v>
      </c>
      <c r="C13352" s="37" t="s">
        <v>95</v>
      </c>
      <c r="D13352" s="37" t="s">
        <v>96</v>
      </c>
      <c r="E13352" s="0" t="n">
        <v>3</v>
      </c>
      <c r="F13352" s="38" t="s">
        <v>70</v>
      </c>
      <c r="G13352" s="37" t="s">
        <v>529</v>
      </c>
      <c r="H13352" s="0" t="n">
        <v>6238228</v>
      </c>
      <c r="I13352" s="0" t="n">
        <v>2857654</v>
      </c>
      <c r="J13352" s="0" t="n">
        <v>501894</v>
      </c>
    </row>
    <row r="13353" customFormat="false" ht="15" hidden="false" customHeight="false" outlineLevel="0" collapsed="false">
      <c r="A13353" s="0" t="n">
        <v>202506</v>
      </c>
      <c r="B13353" s="0" t="n">
        <v>202508</v>
      </c>
      <c r="C13353" s="37" t="s">
        <v>158</v>
      </c>
      <c r="D13353" s="37" t="s">
        <v>474</v>
      </c>
      <c r="E13353" s="0" t="n">
        <v>3</v>
      </c>
      <c r="F13353" s="38" t="s">
        <v>70</v>
      </c>
      <c r="G13353" s="37" t="s">
        <v>530</v>
      </c>
      <c r="H13353" s="0" t="n">
        <v>1596305</v>
      </c>
      <c r="I13353" s="0" t="n">
        <v>1613693</v>
      </c>
      <c r="J13353" s="0" t="n">
        <v>346824</v>
      </c>
    </row>
    <row r="13354" customFormat="false" ht="15" hidden="false" customHeight="false" outlineLevel="0" collapsed="false">
      <c r="A13354" s="0" t="n">
        <v>202506</v>
      </c>
      <c r="B13354" s="0" t="n">
        <v>202508</v>
      </c>
      <c r="C13354" s="37" t="s">
        <v>197</v>
      </c>
      <c r="D13354" s="37" t="s">
        <v>531</v>
      </c>
      <c r="E13354" s="0" t="n">
        <v>3</v>
      </c>
      <c r="F13354" s="38" t="s">
        <v>70</v>
      </c>
      <c r="G13354" s="37" t="s">
        <v>532</v>
      </c>
      <c r="H13354" s="0" t="n">
        <v>170100</v>
      </c>
      <c r="I13354" s="0" t="n">
        <v>40606</v>
      </c>
      <c r="J13354" s="0" t="n">
        <v>1839</v>
      </c>
    </row>
    <row r="13355" customFormat="false" ht="15" hidden="false" customHeight="false" outlineLevel="0" collapsed="false">
      <c r="A13355" s="0" t="n">
        <v>202506</v>
      </c>
      <c r="B13355" s="0" t="n">
        <v>202508</v>
      </c>
      <c r="C13355" s="37" t="s">
        <v>101</v>
      </c>
      <c r="D13355" s="37" t="s">
        <v>533</v>
      </c>
      <c r="E13355" s="0" t="n">
        <v>3</v>
      </c>
      <c r="F13355" s="38" t="s">
        <v>70</v>
      </c>
      <c r="G13355" s="37" t="s">
        <v>534</v>
      </c>
      <c r="H13355" s="0" t="n">
        <v>1143605</v>
      </c>
      <c r="I13355" s="0" t="n">
        <v>522286</v>
      </c>
      <c r="J13355" s="0" t="n">
        <v>90997</v>
      </c>
    </row>
    <row r="13356" customFormat="false" ht="15" hidden="false" customHeight="false" outlineLevel="0" collapsed="false">
      <c r="A13356" s="0" t="n">
        <v>202506</v>
      </c>
      <c r="B13356" s="0" t="n">
        <v>202508</v>
      </c>
      <c r="C13356" s="37" t="s">
        <v>124</v>
      </c>
      <c r="D13356" s="37" t="s">
        <v>277</v>
      </c>
      <c r="E13356" s="0" t="n">
        <v>3</v>
      </c>
      <c r="F13356" s="38" t="s">
        <v>70</v>
      </c>
      <c r="G13356" s="37" t="s">
        <v>535</v>
      </c>
      <c r="H13356" s="0" t="n">
        <v>2377152</v>
      </c>
      <c r="I13356" s="0" t="n">
        <v>2838386</v>
      </c>
      <c r="J13356" s="0" t="n">
        <v>865032</v>
      </c>
    </row>
    <row r="13357" customFormat="false" ht="15" hidden="false" customHeight="false" outlineLevel="0" collapsed="false">
      <c r="A13357" s="0" t="n">
        <v>202506</v>
      </c>
      <c r="B13357" s="0" t="n">
        <v>202508</v>
      </c>
      <c r="C13357" s="37" t="s">
        <v>101</v>
      </c>
      <c r="D13357" s="37" t="s">
        <v>450</v>
      </c>
      <c r="E13357" s="0" t="n">
        <v>3</v>
      </c>
      <c r="F13357" s="38" t="s">
        <v>70</v>
      </c>
      <c r="G13357" s="37" t="s">
        <v>536</v>
      </c>
      <c r="H13357" s="0" t="n">
        <v>93478</v>
      </c>
      <c r="I13357" s="0" t="n">
        <v>71562</v>
      </c>
      <c r="J13357" s="0" t="n">
        <v>5537</v>
      </c>
    </row>
    <row r="13358" customFormat="false" ht="15" hidden="false" customHeight="false" outlineLevel="0" collapsed="false">
      <c r="A13358" s="0" t="n">
        <v>202506</v>
      </c>
      <c r="B13358" s="0" t="n">
        <v>202508</v>
      </c>
      <c r="C13358" s="37" t="s">
        <v>178</v>
      </c>
      <c r="D13358" s="37" t="s">
        <v>102</v>
      </c>
      <c r="E13358" s="0" t="n">
        <v>3</v>
      </c>
      <c r="F13358" s="38" t="s">
        <v>70</v>
      </c>
      <c r="G13358" s="37" t="s">
        <v>537</v>
      </c>
      <c r="H13358" s="0" t="n">
        <v>391724</v>
      </c>
      <c r="I13358" s="0" t="n">
        <v>223344</v>
      </c>
      <c r="J13358" s="0" t="n">
        <v>-11606</v>
      </c>
    </row>
    <row r="13359" customFormat="false" ht="15" hidden="false" customHeight="false" outlineLevel="0" collapsed="false">
      <c r="A13359" s="0" t="n">
        <v>202506</v>
      </c>
      <c r="B13359" s="0" t="n">
        <v>202508</v>
      </c>
      <c r="C13359" s="37" t="s">
        <v>178</v>
      </c>
      <c r="D13359" s="37" t="s">
        <v>374</v>
      </c>
      <c r="E13359" s="0" t="n">
        <v>3</v>
      </c>
      <c r="F13359" s="38" t="s">
        <v>70</v>
      </c>
      <c r="G13359" s="37" t="s">
        <v>538</v>
      </c>
      <c r="H13359" s="0" t="n">
        <v>5299850</v>
      </c>
      <c r="I13359" s="0" t="n">
        <v>3283823</v>
      </c>
      <c r="J13359" s="0" t="n">
        <v>67333</v>
      </c>
    </row>
    <row r="13360" customFormat="false" ht="15" hidden="false" customHeight="false" outlineLevel="0" collapsed="false">
      <c r="A13360" s="0" t="n">
        <v>202506</v>
      </c>
      <c r="B13360" s="0" t="n">
        <v>202508</v>
      </c>
      <c r="C13360" s="37" t="s">
        <v>109</v>
      </c>
      <c r="D13360" s="37" t="s">
        <v>150</v>
      </c>
      <c r="E13360" s="0" t="n">
        <v>3</v>
      </c>
      <c r="F13360" s="38" t="s">
        <v>70</v>
      </c>
      <c r="G13360" s="37" t="s">
        <v>539</v>
      </c>
      <c r="H13360" s="0" t="n">
        <v>1849956</v>
      </c>
      <c r="I13360" s="0" t="n">
        <v>3586104</v>
      </c>
      <c r="J13360" s="0" t="n">
        <v>454839</v>
      </c>
    </row>
    <row r="13361" customFormat="false" ht="15" hidden="false" customHeight="false" outlineLevel="0" collapsed="false">
      <c r="A13361" s="0" t="n">
        <v>202506</v>
      </c>
      <c r="B13361" s="0" t="n">
        <v>202508</v>
      </c>
      <c r="C13361" s="37" t="s">
        <v>158</v>
      </c>
      <c r="D13361" s="37" t="s">
        <v>540</v>
      </c>
      <c r="E13361" s="0" t="n">
        <v>3</v>
      </c>
      <c r="F13361" s="38" t="s">
        <v>70</v>
      </c>
      <c r="G13361" s="37" t="s">
        <v>541</v>
      </c>
      <c r="H13361" s="0" t="n">
        <v>2087792</v>
      </c>
      <c r="I13361" s="0" t="n">
        <v>1212866</v>
      </c>
      <c r="J13361" s="0" t="n">
        <v>-104514</v>
      </c>
    </row>
    <row r="13362" customFormat="false" ht="15" hidden="false" customHeight="false" outlineLevel="0" collapsed="false">
      <c r="A13362" s="0" t="n">
        <v>202506</v>
      </c>
      <c r="B13362" s="0" t="n">
        <v>202508</v>
      </c>
      <c r="C13362" s="37" t="s">
        <v>106</v>
      </c>
      <c r="D13362" s="37" t="s">
        <v>118</v>
      </c>
      <c r="E13362" s="0" t="n">
        <v>3</v>
      </c>
      <c r="F13362" s="38" t="s">
        <v>70</v>
      </c>
      <c r="G13362" s="37" t="s">
        <v>542</v>
      </c>
      <c r="H13362" s="0" t="n">
        <v>11351060</v>
      </c>
      <c r="I13362" s="0" t="n">
        <v>5648601</v>
      </c>
      <c r="J13362" s="0" t="n">
        <v>21417</v>
      </c>
    </row>
    <row r="13363" customFormat="false" ht="15" hidden="false" customHeight="false" outlineLevel="0" collapsed="false">
      <c r="A13363" s="0" t="n">
        <v>202506</v>
      </c>
      <c r="B13363" s="0" t="n">
        <v>202508</v>
      </c>
      <c r="C13363" s="37" t="s">
        <v>136</v>
      </c>
      <c r="D13363" s="37" t="s">
        <v>130</v>
      </c>
      <c r="E13363" s="0" t="n">
        <v>3</v>
      </c>
      <c r="F13363" s="38" t="s">
        <v>70</v>
      </c>
      <c r="G13363" s="37" t="s">
        <v>543</v>
      </c>
      <c r="H13363" s="0" t="n">
        <v>2848496</v>
      </c>
      <c r="I13363" s="0" t="n">
        <v>2093042</v>
      </c>
      <c r="J13363" s="0" t="n">
        <v>98418</v>
      </c>
    </row>
    <row r="13364" customFormat="false" ht="15" hidden="false" customHeight="false" outlineLevel="0" collapsed="false">
      <c r="A13364" s="0" t="n">
        <v>202506</v>
      </c>
      <c r="B13364" s="0" t="n">
        <v>202508</v>
      </c>
      <c r="C13364" s="37" t="s">
        <v>136</v>
      </c>
      <c r="D13364" s="37" t="s">
        <v>447</v>
      </c>
      <c r="E13364" s="0" t="n">
        <v>3</v>
      </c>
      <c r="F13364" s="38" t="s">
        <v>70</v>
      </c>
      <c r="G13364" s="37" t="s">
        <v>544</v>
      </c>
      <c r="H13364" s="0" t="n">
        <v>2380048</v>
      </c>
      <c r="I13364" s="0" t="n">
        <v>1109702</v>
      </c>
      <c r="J13364" s="0" t="n">
        <v>100967</v>
      </c>
    </row>
    <row r="13365" customFormat="false" ht="15" hidden="false" customHeight="false" outlineLevel="0" collapsed="false">
      <c r="A13365" s="0" t="n">
        <v>202506</v>
      </c>
      <c r="B13365" s="0" t="n">
        <v>202508</v>
      </c>
      <c r="C13365" s="37" t="s">
        <v>136</v>
      </c>
      <c r="D13365" s="37" t="s">
        <v>170</v>
      </c>
      <c r="E13365" s="0" t="n">
        <v>3</v>
      </c>
      <c r="F13365" s="38" t="s">
        <v>70</v>
      </c>
      <c r="G13365" s="37" t="s">
        <v>545</v>
      </c>
      <c r="H13365" s="0" t="n">
        <v>29819157</v>
      </c>
      <c r="I13365" s="0" t="n">
        <v>24068325</v>
      </c>
      <c r="J13365" s="0" t="n">
        <v>6249365</v>
      </c>
    </row>
    <row r="13366" customFormat="false" ht="15" hidden="false" customHeight="false" outlineLevel="0" collapsed="false">
      <c r="A13366" s="0" t="n">
        <v>202506</v>
      </c>
      <c r="B13366" s="0" t="n">
        <v>202508</v>
      </c>
      <c r="C13366" s="37" t="s">
        <v>106</v>
      </c>
      <c r="D13366" s="37" t="s">
        <v>210</v>
      </c>
      <c r="E13366" s="0" t="n">
        <v>3</v>
      </c>
      <c r="F13366" s="38" t="s">
        <v>70</v>
      </c>
      <c r="G13366" s="37" t="s">
        <v>546</v>
      </c>
      <c r="H13366" s="0" t="n">
        <v>1214790</v>
      </c>
      <c r="I13366" s="0" t="n">
        <v>394878</v>
      </c>
      <c r="J13366" s="0" t="n">
        <v>58750</v>
      </c>
    </row>
    <row r="13367" customFormat="false" ht="15" hidden="false" customHeight="false" outlineLevel="0" collapsed="false">
      <c r="A13367" s="0" t="n">
        <v>202506</v>
      </c>
      <c r="B13367" s="0" t="n">
        <v>202508</v>
      </c>
      <c r="C13367" s="37" t="s">
        <v>158</v>
      </c>
      <c r="D13367" s="37" t="s">
        <v>269</v>
      </c>
      <c r="E13367" s="0" t="n">
        <v>3</v>
      </c>
      <c r="F13367" s="38" t="s">
        <v>70</v>
      </c>
      <c r="G13367" s="37" t="s">
        <v>547</v>
      </c>
      <c r="H13367" s="0" t="n">
        <v>422468</v>
      </c>
      <c r="I13367" s="0" t="n">
        <v>214363</v>
      </c>
      <c r="J13367" s="0" t="n">
        <v>-6728</v>
      </c>
    </row>
    <row r="13368" customFormat="false" ht="15" hidden="false" customHeight="false" outlineLevel="0" collapsed="false">
      <c r="A13368" s="0" t="n">
        <v>202506</v>
      </c>
      <c r="B13368" s="0" t="n">
        <v>202508</v>
      </c>
      <c r="C13368" s="37" t="s">
        <v>124</v>
      </c>
      <c r="D13368" s="37" t="s">
        <v>396</v>
      </c>
      <c r="E13368" s="0" t="n">
        <v>3</v>
      </c>
      <c r="F13368" s="38" t="s">
        <v>70</v>
      </c>
      <c r="G13368" s="37" t="s">
        <v>548</v>
      </c>
      <c r="H13368" s="0" t="n">
        <v>2258714</v>
      </c>
      <c r="I13368" s="0" t="n">
        <v>638474</v>
      </c>
      <c r="J13368" s="0" t="n">
        <v>298015</v>
      </c>
    </row>
    <row r="13369" customFormat="false" ht="15" hidden="false" customHeight="false" outlineLevel="0" collapsed="false">
      <c r="A13369" s="0" t="n">
        <v>202506</v>
      </c>
      <c r="B13369" s="0" t="n">
        <v>202508</v>
      </c>
      <c r="C13369" s="37" t="s">
        <v>101</v>
      </c>
      <c r="D13369" s="37" t="s">
        <v>282</v>
      </c>
      <c r="E13369" s="0" t="n">
        <v>3</v>
      </c>
      <c r="F13369" s="38" t="s">
        <v>70</v>
      </c>
      <c r="G13369" s="37" t="s">
        <v>549</v>
      </c>
      <c r="H13369" s="0" t="n">
        <v>1536532</v>
      </c>
      <c r="I13369" s="0" t="n">
        <v>2161462</v>
      </c>
      <c r="J13369" s="0" t="n">
        <v>169346</v>
      </c>
    </row>
    <row r="13370" customFormat="false" ht="15" hidden="false" customHeight="false" outlineLevel="0" collapsed="false">
      <c r="A13370" s="0" t="n">
        <v>202506</v>
      </c>
      <c r="B13370" s="0" t="n">
        <v>202508</v>
      </c>
      <c r="C13370" s="37" t="s">
        <v>197</v>
      </c>
      <c r="D13370" s="37" t="s">
        <v>540</v>
      </c>
      <c r="E13370" s="0" t="n">
        <v>3</v>
      </c>
      <c r="F13370" s="38" t="s">
        <v>70</v>
      </c>
      <c r="G13370" s="37" t="s">
        <v>550</v>
      </c>
      <c r="H13370" s="0" t="n">
        <v>606356</v>
      </c>
      <c r="I13370" s="0" t="n">
        <v>201875</v>
      </c>
      <c r="J13370" s="0" t="n">
        <v>-17774</v>
      </c>
    </row>
    <row r="13371" customFormat="false" ht="15" hidden="false" customHeight="false" outlineLevel="0" collapsed="false">
      <c r="A13371" s="0" t="n">
        <v>202506</v>
      </c>
      <c r="B13371" s="0" t="n">
        <v>202508</v>
      </c>
      <c r="C13371" s="37" t="s">
        <v>158</v>
      </c>
      <c r="D13371" s="37" t="s">
        <v>243</v>
      </c>
      <c r="E13371" s="0" t="n">
        <v>3</v>
      </c>
      <c r="F13371" s="38" t="s">
        <v>70</v>
      </c>
      <c r="G13371" s="37" t="s">
        <v>551</v>
      </c>
      <c r="H13371" s="0" t="n">
        <v>468531</v>
      </c>
      <c r="I13371" s="0" t="n">
        <v>368566</v>
      </c>
      <c r="J13371" s="0" t="n">
        <v>-8786</v>
      </c>
    </row>
    <row r="13372" customFormat="false" ht="15" hidden="false" customHeight="false" outlineLevel="0" collapsed="false">
      <c r="A13372" s="0" t="n">
        <v>202506</v>
      </c>
      <c r="B13372" s="0" t="n">
        <v>202508</v>
      </c>
      <c r="C13372" s="37" t="s">
        <v>112</v>
      </c>
      <c r="D13372" s="37" t="s">
        <v>220</v>
      </c>
      <c r="E13372" s="0" t="n">
        <v>3</v>
      </c>
      <c r="F13372" s="38" t="s">
        <v>70</v>
      </c>
      <c r="G13372" s="37" t="s">
        <v>552</v>
      </c>
      <c r="H13372" s="0" t="n">
        <v>19546429</v>
      </c>
      <c r="I13372" s="0" t="n">
        <v>23814146</v>
      </c>
      <c r="J13372" s="0" t="n">
        <v>-553587</v>
      </c>
    </row>
    <row r="13373" customFormat="false" ht="15" hidden="false" customHeight="false" outlineLevel="0" collapsed="false">
      <c r="A13373" s="0" t="n">
        <v>202506</v>
      </c>
      <c r="B13373" s="0" t="n">
        <v>202508</v>
      </c>
      <c r="C13373" s="37" t="s">
        <v>184</v>
      </c>
      <c r="D13373" s="37" t="s">
        <v>509</v>
      </c>
      <c r="E13373" s="0" t="n">
        <v>3</v>
      </c>
      <c r="F13373" s="38" t="s">
        <v>70</v>
      </c>
      <c r="G13373" s="37" t="s">
        <v>553</v>
      </c>
      <c r="H13373" s="0" t="n">
        <v>1437913</v>
      </c>
      <c r="I13373" s="0" t="n">
        <v>289046</v>
      </c>
      <c r="J13373" s="0" t="n">
        <v>-15839</v>
      </c>
    </row>
    <row r="13374" customFormat="false" ht="15" hidden="false" customHeight="false" outlineLevel="0" collapsed="false">
      <c r="A13374" s="0" t="n">
        <v>202506</v>
      </c>
      <c r="B13374" s="0" t="n">
        <v>202508</v>
      </c>
      <c r="C13374" s="37" t="s">
        <v>109</v>
      </c>
      <c r="D13374" s="37" t="s">
        <v>143</v>
      </c>
      <c r="E13374" s="0" t="n">
        <v>3</v>
      </c>
      <c r="F13374" s="38" t="s">
        <v>70</v>
      </c>
      <c r="G13374" s="37" t="s">
        <v>554</v>
      </c>
      <c r="H13374" s="0" t="n">
        <v>679588</v>
      </c>
      <c r="I13374" s="0" t="n">
        <v>636533</v>
      </c>
      <c r="J13374" s="0" t="n">
        <v>83574</v>
      </c>
    </row>
    <row r="13375" customFormat="false" ht="15" hidden="false" customHeight="false" outlineLevel="0" collapsed="false">
      <c r="A13375" s="0" t="n">
        <v>202506</v>
      </c>
      <c r="B13375" s="0" t="n">
        <v>202508</v>
      </c>
      <c r="C13375" s="37" t="s">
        <v>136</v>
      </c>
      <c r="D13375" s="37" t="s">
        <v>314</v>
      </c>
      <c r="E13375" s="0" t="n">
        <v>3</v>
      </c>
      <c r="F13375" s="38" t="s">
        <v>70</v>
      </c>
      <c r="G13375" s="37" t="s">
        <v>555</v>
      </c>
      <c r="H13375" s="0" t="n">
        <v>4280552</v>
      </c>
      <c r="I13375" s="0" t="n">
        <v>1637624</v>
      </c>
      <c r="J13375" s="0" t="n">
        <v>-305731</v>
      </c>
    </row>
    <row r="13376" customFormat="false" ht="15" hidden="false" customHeight="false" outlineLevel="0" collapsed="false">
      <c r="A13376" s="0" t="n">
        <v>202506</v>
      </c>
      <c r="B13376" s="0" t="n">
        <v>202508</v>
      </c>
      <c r="C13376" s="37" t="s">
        <v>106</v>
      </c>
      <c r="D13376" s="37" t="s">
        <v>174</v>
      </c>
      <c r="E13376" s="0" t="n">
        <v>3</v>
      </c>
      <c r="F13376" s="38" t="s">
        <v>70</v>
      </c>
      <c r="G13376" s="37" t="s">
        <v>556</v>
      </c>
      <c r="H13376" s="0" t="n">
        <v>1574593</v>
      </c>
      <c r="I13376" s="0" t="n">
        <v>2904413</v>
      </c>
      <c r="J13376" s="0" t="n">
        <v>517639</v>
      </c>
    </row>
    <row r="13377" customFormat="false" ht="15" hidden="false" customHeight="false" outlineLevel="0" collapsed="false">
      <c r="A13377" s="0" t="n">
        <v>202506</v>
      </c>
      <c r="B13377" s="0" t="n">
        <v>202508</v>
      </c>
      <c r="C13377" s="37" t="s">
        <v>112</v>
      </c>
      <c r="D13377" s="37" t="s">
        <v>482</v>
      </c>
      <c r="E13377" s="0" t="n">
        <v>3</v>
      </c>
      <c r="F13377" s="38" t="s">
        <v>70</v>
      </c>
      <c r="G13377" s="37" t="s">
        <v>557</v>
      </c>
      <c r="H13377" s="0" t="n">
        <v>1007016</v>
      </c>
      <c r="I13377" s="0" t="n">
        <v>416896</v>
      </c>
      <c r="J13377" s="0" t="n">
        <v>67304</v>
      </c>
    </row>
    <row r="13378" customFormat="false" ht="15" hidden="false" customHeight="false" outlineLevel="0" collapsed="false">
      <c r="A13378" s="0" t="n">
        <v>202506</v>
      </c>
      <c r="B13378" s="0" t="n">
        <v>202508</v>
      </c>
      <c r="C13378" s="37" t="s">
        <v>101</v>
      </c>
      <c r="D13378" s="37" t="s">
        <v>391</v>
      </c>
      <c r="E13378" s="0" t="n">
        <v>3</v>
      </c>
      <c r="F13378" s="38" t="s">
        <v>70</v>
      </c>
      <c r="G13378" s="37" t="s">
        <v>558</v>
      </c>
      <c r="H13378" s="0" t="n">
        <v>2996204</v>
      </c>
      <c r="I13378" s="0" t="n">
        <v>285177</v>
      </c>
      <c r="J13378" s="0" t="n">
        <v>9796</v>
      </c>
    </row>
    <row r="13379" customFormat="false" ht="15" hidden="false" customHeight="false" outlineLevel="0" collapsed="false">
      <c r="A13379" s="0" t="n">
        <v>202506</v>
      </c>
      <c r="B13379" s="0" t="n">
        <v>202508</v>
      </c>
      <c r="C13379" s="37" t="s">
        <v>197</v>
      </c>
      <c r="D13379" s="37" t="s">
        <v>470</v>
      </c>
      <c r="E13379" s="0" t="n">
        <v>3</v>
      </c>
      <c r="F13379" s="38" t="s">
        <v>70</v>
      </c>
      <c r="G13379" s="37" t="s">
        <v>559</v>
      </c>
      <c r="H13379" s="0" t="n">
        <v>270312</v>
      </c>
      <c r="I13379" s="0" t="n">
        <v>358199</v>
      </c>
      <c r="J13379" s="0" t="n">
        <v>61457</v>
      </c>
    </row>
    <row r="13380" customFormat="false" ht="15" hidden="false" customHeight="false" outlineLevel="0" collapsed="false">
      <c r="A13380" s="0" t="n">
        <v>202506</v>
      </c>
      <c r="B13380" s="0" t="n">
        <v>202508</v>
      </c>
      <c r="C13380" s="37" t="s">
        <v>112</v>
      </c>
      <c r="D13380" s="37" t="s">
        <v>531</v>
      </c>
      <c r="E13380" s="0" t="n">
        <v>3</v>
      </c>
      <c r="F13380" s="38" t="s">
        <v>70</v>
      </c>
      <c r="G13380" s="37" t="s">
        <v>560</v>
      </c>
      <c r="H13380" s="0" t="n">
        <v>2732709</v>
      </c>
      <c r="I13380" s="0" t="n">
        <v>1508850</v>
      </c>
      <c r="J13380" s="0" t="n">
        <v>-44170</v>
      </c>
    </row>
    <row r="13381" customFormat="false" ht="15" hidden="false" customHeight="false" outlineLevel="0" collapsed="false">
      <c r="A13381" s="0" t="n">
        <v>202506</v>
      </c>
      <c r="B13381" s="0" t="n">
        <v>202508</v>
      </c>
      <c r="C13381" s="37" t="s">
        <v>109</v>
      </c>
      <c r="D13381" s="37" t="s">
        <v>561</v>
      </c>
      <c r="E13381" s="0" t="n">
        <v>3</v>
      </c>
      <c r="F13381" s="38" t="s">
        <v>70</v>
      </c>
      <c r="G13381" s="37" t="s">
        <v>562</v>
      </c>
      <c r="H13381" s="0" t="n">
        <v>13449216</v>
      </c>
      <c r="I13381" s="0" t="n">
        <v>4184609</v>
      </c>
      <c r="J13381" s="0" t="n">
        <v>-17711</v>
      </c>
    </row>
    <row r="13382" customFormat="false" ht="15" hidden="false" customHeight="false" outlineLevel="0" collapsed="false">
      <c r="A13382" s="0" t="n">
        <v>202506</v>
      </c>
      <c r="B13382" s="0" t="n">
        <v>202508</v>
      </c>
      <c r="C13382" s="37" t="s">
        <v>149</v>
      </c>
      <c r="D13382" s="37" t="s">
        <v>385</v>
      </c>
      <c r="E13382" s="0" t="n">
        <v>3</v>
      </c>
      <c r="F13382" s="38" t="s">
        <v>70</v>
      </c>
      <c r="G13382" s="37" t="s">
        <v>563</v>
      </c>
      <c r="H13382" s="0" t="n">
        <v>3817012</v>
      </c>
      <c r="I13382" s="0" t="n">
        <v>2666890</v>
      </c>
      <c r="J13382" s="0" t="n">
        <v>359910</v>
      </c>
    </row>
    <row r="13383" customFormat="false" ht="15" hidden="false" customHeight="false" outlineLevel="0" collapsed="false">
      <c r="A13383" s="0" t="n">
        <v>202506</v>
      </c>
      <c r="B13383" s="0" t="n">
        <v>202508</v>
      </c>
      <c r="C13383" s="37" t="s">
        <v>178</v>
      </c>
      <c r="D13383" s="37" t="s">
        <v>294</v>
      </c>
      <c r="E13383" s="0" t="n">
        <v>3</v>
      </c>
      <c r="F13383" s="38" t="s">
        <v>70</v>
      </c>
      <c r="G13383" s="37" t="s">
        <v>564</v>
      </c>
      <c r="H13383" s="0" t="n">
        <v>713749</v>
      </c>
      <c r="I13383" s="0" t="n">
        <v>425486</v>
      </c>
      <c r="J13383" s="0" t="n">
        <v>25123</v>
      </c>
    </row>
    <row r="13384" customFormat="false" ht="15" hidden="false" customHeight="false" outlineLevel="0" collapsed="false">
      <c r="A13384" s="0" t="n">
        <v>202506</v>
      </c>
      <c r="B13384" s="0" t="n">
        <v>202508</v>
      </c>
      <c r="C13384" s="37" t="s">
        <v>112</v>
      </c>
      <c r="D13384" s="37" t="s">
        <v>476</v>
      </c>
      <c r="E13384" s="0" t="n">
        <v>3</v>
      </c>
      <c r="F13384" s="38" t="s">
        <v>70</v>
      </c>
      <c r="G13384" s="37" t="s">
        <v>565</v>
      </c>
      <c r="H13384" s="0" t="n">
        <v>626862</v>
      </c>
      <c r="I13384" s="0" t="n">
        <v>336044</v>
      </c>
      <c r="J13384" s="0" t="n">
        <v>5877</v>
      </c>
    </row>
    <row r="13385" customFormat="false" ht="15" hidden="false" customHeight="false" outlineLevel="0" collapsed="false">
      <c r="A13385" s="0" t="n">
        <v>202506</v>
      </c>
      <c r="B13385" s="0" t="n">
        <v>202508</v>
      </c>
      <c r="C13385" s="37" t="s">
        <v>158</v>
      </c>
      <c r="D13385" s="37" t="s">
        <v>145</v>
      </c>
      <c r="E13385" s="0" t="n">
        <v>3</v>
      </c>
      <c r="F13385" s="38" t="s">
        <v>70</v>
      </c>
      <c r="G13385" s="37" t="s">
        <v>566</v>
      </c>
      <c r="H13385" s="0" t="n">
        <v>879725</v>
      </c>
      <c r="I13385" s="0" t="n">
        <v>526801</v>
      </c>
      <c r="J13385" s="0" t="n">
        <v>36163</v>
      </c>
    </row>
    <row r="13386" customFormat="false" ht="15" hidden="false" customHeight="false" outlineLevel="0" collapsed="false">
      <c r="A13386" s="0" t="n">
        <v>202506</v>
      </c>
      <c r="B13386" s="0" t="n">
        <v>202508</v>
      </c>
      <c r="C13386" s="37" t="s">
        <v>95</v>
      </c>
      <c r="D13386" s="37" t="s">
        <v>223</v>
      </c>
      <c r="E13386" s="0" t="n">
        <v>3</v>
      </c>
      <c r="F13386" s="38" t="s">
        <v>70</v>
      </c>
      <c r="G13386" s="37" t="s">
        <v>567</v>
      </c>
      <c r="H13386" s="0" t="n">
        <v>1224467</v>
      </c>
      <c r="I13386" s="0" t="n">
        <v>1334748</v>
      </c>
      <c r="J13386" s="0" t="n">
        <v>282802</v>
      </c>
    </row>
    <row r="13387" customFormat="false" ht="15" hidden="false" customHeight="false" outlineLevel="0" collapsed="false">
      <c r="A13387" s="0" t="n">
        <v>202506</v>
      </c>
      <c r="B13387" s="0" t="n">
        <v>202508</v>
      </c>
      <c r="C13387" s="37" t="s">
        <v>197</v>
      </c>
      <c r="D13387" s="37" t="s">
        <v>495</v>
      </c>
      <c r="E13387" s="0" t="n">
        <v>3</v>
      </c>
      <c r="F13387" s="38" t="s">
        <v>70</v>
      </c>
      <c r="G13387" s="37" t="s">
        <v>568</v>
      </c>
      <c r="H13387" s="0" t="n">
        <v>727113</v>
      </c>
      <c r="I13387" s="0" t="n">
        <v>397312</v>
      </c>
      <c r="J13387" s="0" t="n">
        <v>82641</v>
      </c>
    </row>
    <row r="13388" customFormat="false" ht="15" hidden="false" customHeight="false" outlineLevel="0" collapsed="false">
      <c r="A13388" s="0" t="n">
        <v>202506</v>
      </c>
      <c r="B13388" s="0" t="n">
        <v>202508</v>
      </c>
      <c r="C13388" s="37" t="s">
        <v>124</v>
      </c>
      <c r="D13388" s="37" t="s">
        <v>569</v>
      </c>
      <c r="E13388" s="0" t="n">
        <v>3</v>
      </c>
      <c r="F13388" s="38" t="s">
        <v>70</v>
      </c>
      <c r="G13388" s="37" t="s">
        <v>570</v>
      </c>
      <c r="H13388" s="0" t="n">
        <v>4716225</v>
      </c>
      <c r="I13388" s="0" t="n">
        <v>3605943</v>
      </c>
      <c r="J13388" s="0" t="n">
        <v>442134</v>
      </c>
    </row>
    <row r="13389" customFormat="false" ht="15" hidden="false" customHeight="false" outlineLevel="0" collapsed="false">
      <c r="A13389" s="0" t="n">
        <v>202506</v>
      </c>
      <c r="B13389" s="0" t="n">
        <v>202508</v>
      </c>
      <c r="C13389" s="37" t="s">
        <v>136</v>
      </c>
      <c r="D13389" s="37" t="s">
        <v>571</v>
      </c>
      <c r="E13389" s="0" t="n">
        <v>3</v>
      </c>
      <c r="F13389" s="38" t="s">
        <v>70</v>
      </c>
      <c r="G13389" s="37" t="s">
        <v>572</v>
      </c>
      <c r="H13389" s="0" t="n">
        <v>212893</v>
      </c>
      <c r="I13389" s="0" t="n">
        <v>190895</v>
      </c>
      <c r="J13389" s="0" t="n">
        <v>8487</v>
      </c>
    </row>
    <row r="13390" customFormat="false" ht="15" hidden="false" customHeight="false" outlineLevel="0" collapsed="false">
      <c r="A13390" s="0" t="n">
        <v>202506</v>
      </c>
      <c r="B13390" s="0" t="n">
        <v>202508</v>
      </c>
      <c r="C13390" s="37" t="s">
        <v>149</v>
      </c>
      <c r="D13390" s="37" t="s">
        <v>116</v>
      </c>
      <c r="E13390" s="0" t="n">
        <v>3</v>
      </c>
      <c r="F13390" s="38" t="s">
        <v>70</v>
      </c>
      <c r="G13390" s="37" t="s">
        <v>573</v>
      </c>
      <c r="H13390" s="0" t="n">
        <v>3253358</v>
      </c>
      <c r="I13390" s="0" t="n">
        <v>1078770</v>
      </c>
      <c r="J13390" s="0" t="n">
        <v>142550</v>
      </c>
    </row>
    <row r="13391" customFormat="false" ht="15" hidden="false" customHeight="false" outlineLevel="0" collapsed="false">
      <c r="A13391" s="0" t="n">
        <v>202506</v>
      </c>
      <c r="B13391" s="0" t="n">
        <v>202508</v>
      </c>
      <c r="C13391" s="37" t="s">
        <v>158</v>
      </c>
      <c r="D13391" s="37" t="s">
        <v>476</v>
      </c>
      <c r="E13391" s="0" t="n">
        <v>3</v>
      </c>
      <c r="F13391" s="38" t="s">
        <v>70</v>
      </c>
      <c r="G13391" s="37" t="s">
        <v>574</v>
      </c>
      <c r="H13391" s="0" t="n">
        <v>671803</v>
      </c>
      <c r="I13391" s="0" t="n">
        <v>363919</v>
      </c>
      <c r="J13391" s="0" t="n">
        <v>-2273</v>
      </c>
    </row>
    <row r="13392" customFormat="false" ht="15" hidden="false" customHeight="false" outlineLevel="0" collapsed="false">
      <c r="A13392" s="0" t="n">
        <v>202506</v>
      </c>
      <c r="B13392" s="0" t="n">
        <v>202508</v>
      </c>
      <c r="C13392" s="37" t="s">
        <v>106</v>
      </c>
      <c r="D13392" s="37" t="s">
        <v>237</v>
      </c>
      <c r="E13392" s="0" t="n">
        <v>3</v>
      </c>
      <c r="F13392" s="38" t="s">
        <v>70</v>
      </c>
      <c r="G13392" s="37" t="s">
        <v>575</v>
      </c>
      <c r="H13392" s="0" t="n">
        <v>2402049</v>
      </c>
      <c r="I13392" s="0" t="n">
        <v>1664138</v>
      </c>
      <c r="J13392" s="0" t="n">
        <v>327660</v>
      </c>
    </row>
    <row r="13393" customFormat="false" ht="15" hidden="false" customHeight="false" outlineLevel="0" collapsed="false">
      <c r="A13393" s="0" t="n">
        <v>202506</v>
      </c>
      <c r="B13393" s="0" t="n">
        <v>202508</v>
      </c>
      <c r="C13393" s="37" t="s">
        <v>152</v>
      </c>
      <c r="D13393" s="37" t="s">
        <v>445</v>
      </c>
      <c r="E13393" s="0" t="n">
        <v>3</v>
      </c>
      <c r="F13393" s="38" t="s">
        <v>70</v>
      </c>
      <c r="G13393" s="37" t="s">
        <v>576</v>
      </c>
      <c r="H13393" s="0" t="n">
        <v>279229</v>
      </c>
      <c r="I13393" s="0" t="n">
        <v>171713</v>
      </c>
      <c r="J13393" s="0" t="n">
        <v>30057</v>
      </c>
    </row>
    <row r="13394" customFormat="false" ht="15" hidden="false" customHeight="false" outlineLevel="0" collapsed="false">
      <c r="A13394" s="0" t="n">
        <v>202506</v>
      </c>
      <c r="B13394" s="0" t="n">
        <v>202508</v>
      </c>
      <c r="C13394" s="37" t="s">
        <v>112</v>
      </c>
      <c r="D13394" s="37" t="s">
        <v>367</v>
      </c>
      <c r="E13394" s="0" t="n">
        <v>3</v>
      </c>
      <c r="F13394" s="38" t="s">
        <v>70</v>
      </c>
      <c r="G13394" s="37" t="s">
        <v>577</v>
      </c>
      <c r="H13394" s="0" t="n">
        <v>6548877</v>
      </c>
      <c r="I13394" s="0" t="n">
        <v>4232970</v>
      </c>
      <c r="J13394" s="0" t="n">
        <v>1156274</v>
      </c>
    </row>
    <row r="13395" customFormat="false" ht="15" hidden="false" customHeight="false" outlineLevel="0" collapsed="false">
      <c r="A13395" s="0" t="n">
        <v>202506</v>
      </c>
      <c r="B13395" s="0" t="n">
        <v>202508</v>
      </c>
      <c r="C13395" s="37" t="s">
        <v>109</v>
      </c>
      <c r="D13395" s="37" t="s">
        <v>320</v>
      </c>
      <c r="E13395" s="0" t="n">
        <v>3</v>
      </c>
      <c r="F13395" s="38" t="s">
        <v>70</v>
      </c>
      <c r="G13395" s="37" t="s">
        <v>578</v>
      </c>
      <c r="H13395" s="0" t="n">
        <v>3807899</v>
      </c>
      <c r="I13395" s="0" t="n">
        <v>998217</v>
      </c>
      <c r="J13395" s="0" t="n">
        <v>-217</v>
      </c>
    </row>
    <row r="13396" customFormat="false" ht="15" hidden="false" customHeight="false" outlineLevel="0" collapsed="false">
      <c r="A13396" s="0" t="n">
        <v>202506</v>
      </c>
      <c r="B13396" s="0" t="n">
        <v>202508</v>
      </c>
      <c r="C13396" s="37" t="s">
        <v>197</v>
      </c>
      <c r="D13396" s="37" t="s">
        <v>362</v>
      </c>
      <c r="E13396" s="0" t="n">
        <v>3</v>
      </c>
      <c r="F13396" s="38" t="s">
        <v>70</v>
      </c>
      <c r="G13396" s="37" t="s">
        <v>579</v>
      </c>
      <c r="H13396" s="0" t="n">
        <v>3639652</v>
      </c>
      <c r="I13396" s="0" t="n">
        <v>3079494</v>
      </c>
      <c r="J13396" s="0" t="n">
        <v>-38893</v>
      </c>
    </row>
    <row r="13397" customFormat="false" ht="15" hidden="false" customHeight="false" outlineLevel="0" collapsed="false">
      <c r="A13397" s="0" t="n">
        <v>202506</v>
      </c>
      <c r="B13397" s="0" t="n">
        <v>202508</v>
      </c>
      <c r="C13397" s="37" t="s">
        <v>106</v>
      </c>
      <c r="D13397" s="37" t="s">
        <v>280</v>
      </c>
      <c r="E13397" s="0" t="n">
        <v>3</v>
      </c>
      <c r="F13397" s="38" t="s">
        <v>70</v>
      </c>
      <c r="G13397" s="37" t="s">
        <v>580</v>
      </c>
      <c r="H13397" s="0" t="n">
        <v>141366</v>
      </c>
      <c r="I13397" s="0" t="n">
        <v>71661</v>
      </c>
      <c r="J13397" s="0" t="n">
        <v>9684</v>
      </c>
    </row>
    <row r="13398" customFormat="false" ht="15" hidden="false" customHeight="false" outlineLevel="0" collapsed="false">
      <c r="A13398" s="0" t="n">
        <v>202506</v>
      </c>
      <c r="B13398" s="0" t="n">
        <v>202508</v>
      </c>
      <c r="C13398" s="37" t="s">
        <v>136</v>
      </c>
      <c r="D13398" s="37" t="s">
        <v>208</v>
      </c>
      <c r="E13398" s="0" t="n">
        <v>3</v>
      </c>
      <c r="F13398" s="38" t="s">
        <v>70</v>
      </c>
      <c r="G13398" s="37" t="s">
        <v>581</v>
      </c>
      <c r="H13398" s="0" t="n">
        <v>2600500</v>
      </c>
      <c r="I13398" s="0" t="n">
        <v>2329028</v>
      </c>
      <c r="J13398" s="0" t="n">
        <v>122562</v>
      </c>
    </row>
    <row r="13399" customFormat="false" ht="15" hidden="false" customHeight="false" outlineLevel="0" collapsed="false">
      <c r="A13399" s="0" t="n">
        <v>202506</v>
      </c>
      <c r="B13399" s="0" t="n">
        <v>202508</v>
      </c>
      <c r="C13399" s="37" t="s">
        <v>124</v>
      </c>
      <c r="D13399" s="37" t="s">
        <v>212</v>
      </c>
      <c r="E13399" s="0" t="n">
        <v>3</v>
      </c>
      <c r="F13399" s="38" t="s">
        <v>70</v>
      </c>
      <c r="G13399" s="37" t="s">
        <v>582</v>
      </c>
      <c r="H13399" s="0" t="n">
        <v>2206242</v>
      </c>
      <c r="I13399" s="0" t="n">
        <v>4155281</v>
      </c>
      <c r="J13399" s="0" t="n">
        <v>747668</v>
      </c>
    </row>
    <row r="13400" customFormat="false" ht="15" hidden="false" customHeight="false" outlineLevel="0" collapsed="false">
      <c r="A13400" s="0" t="n">
        <v>202506</v>
      </c>
      <c r="B13400" s="0" t="n">
        <v>202508</v>
      </c>
      <c r="C13400" s="37" t="s">
        <v>109</v>
      </c>
      <c r="D13400" s="37" t="s">
        <v>482</v>
      </c>
      <c r="E13400" s="0" t="n">
        <v>3</v>
      </c>
      <c r="F13400" s="38" t="s">
        <v>70</v>
      </c>
      <c r="G13400" s="37" t="s">
        <v>583</v>
      </c>
      <c r="H13400" s="0" t="n">
        <v>172889</v>
      </c>
      <c r="I13400" s="0" t="n">
        <v>63097</v>
      </c>
      <c r="J13400" s="0" t="n">
        <v>13362</v>
      </c>
    </row>
    <row r="13401" customFormat="false" ht="15" hidden="false" customHeight="false" outlineLevel="0" collapsed="false">
      <c r="A13401" s="0" t="n">
        <v>202506</v>
      </c>
      <c r="B13401" s="0" t="n">
        <v>202508</v>
      </c>
      <c r="C13401" s="37" t="s">
        <v>178</v>
      </c>
      <c r="D13401" s="37" t="s">
        <v>216</v>
      </c>
      <c r="E13401" s="0" t="n">
        <v>3</v>
      </c>
      <c r="F13401" s="38" t="s">
        <v>70</v>
      </c>
      <c r="G13401" s="37" t="s">
        <v>584</v>
      </c>
      <c r="H13401" s="0" t="n">
        <v>1036320</v>
      </c>
      <c r="I13401" s="0" t="n">
        <v>324012</v>
      </c>
      <c r="J13401" s="0" t="n">
        <v>81094</v>
      </c>
    </row>
    <row r="13402" customFormat="false" ht="15" hidden="false" customHeight="false" outlineLevel="0" collapsed="false">
      <c r="A13402" s="0" t="n">
        <v>202506</v>
      </c>
      <c r="B13402" s="0" t="n">
        <v>202508</v>
      </c>
      <c r="C13402" s="37" t="s">
        <v>95</v>
      </c>
      <c r="D13402" s="37" t="s">
        <v>383</v>
      </c>
      <c r="E13402" s="0" t="n">
        <v>3</v>
      </c>
      <c r="F13402" s="38" t="s">
        <v>70</v>
      </c>
      <c r="G13402" s="37" t="s">
        <v>585</v>
      </c>
      <c r="H13402" s="0" t="n">
        <v>1708013</v>
      </c>
      <c r="I13402" s="0" t="n">
        <v>1835276</v>
      </c>
      <c r="J13402" s="0" t="n">
        <v>157540</v>
      </c>
    </row>
    <row r="13403" customFormat="false" ht="15" hidden="false" customHeight="false" outlineLevel="0" collapsed="false">
      <c r="A13403" s="0" t="n">
        <v>202506</v>
      </c>
      <c r="B13403" s="0" t="n">
        <v>202508</v>
      </c>
      <c r="C13403" s="37" t="s">
        <v>106</v>
      </c>
      <c r="D13403" s="37" t="s">
        <v>586</v>
      </c>
      <c r="E13403" s="0" t="n">
        <v>3</v>
      </c>
      <c r="F13403" s="38" t="s">
        <v>70</v>
      </c>
      <c r="G13403" s="37" t="s">
        <v>587</v>
      </c>
      <c r="H13403" s="0" t="n">
        <v>2741494</v>
      </c>
      <c r="I13403" s="0" t="n">
        <v>3916197</v>
      </c>
      <c r="J13403" s="0" t="n">
        <v>658072</v>
      </c>
    </row>
    <row r="13404" customFormat="false" ht="15" hidden="false" customHeight="false" outlineLevel="0" collapsed="false">
      <c r="A13404" s="0" t="n">
        <v>202506</v>
      </c>
      <c r="B13404" s="0" t="n">
        <v>202508</v>
      </c>
      <c r="C13404" s="37" t="s">
        <v>178</v>
      </c>
      <c r="D13404" s="37" t="s">
        <v>356</v>
      </c>
      <c r="E13404" s="0" t="n">
        <v>3</v>
      </c>
      <c r="F13404" s="38" t="s">
        <v>70</v>
      </c>
      <c r="G13404" s="37" t="s">
        <v>588</v>
      </c>
      <c r="H13404" s="0" t="n">
        <v>2211813</v>
      </c>
      <c r="I13404" s="0" t="n">
        <v>665942</v>
      </c>
      <c r="J13404" s="0" t="n">
        <v>18849</v>
      </c>
    </row>
    <row r="13405" customFormat="false" ht="15" hidden="false" customHeight="false" outlineLevel="0" collapsed="false">
      <c r="A13405" s="0" t="n">
        <v>202506</v>
      </c>
      <c r="B13405" s="0" t="n">
        <v>202508</v>
      </c>
      <c r="C13405" s="37" t="s">
        <v>124</v>
      </c>
      <c r="D13405" s="37" t="s">
        <v>367</v>
      </c>
      <c r="E13405" s="0" t="n">
        <v>3</v>
      </c>
      <c r="F13405" s="38" t="s">
        <v>70</v>
      </c>
      <c r="G13405" s="37" t="s">
        <v>589</v>
      </c>
      <c r="H13405" s="0" t="n">
        <v>1908118</v>
      </c>
      <c r="I13405" s="0" t="n">
        <v>1599386</v>
      </c>
      <c r="J13405" s="0" t="n">
        <v>162692</v>
      </c>
    </row>
    <row r="13406" customFormat="false" ht="15" hidden="false" customHeight="false" outlineLevel="0" collapsed="false">
      <c r="A13406" s="0" t="n">
        <v>202506</v>
      </c>
      <c r="B13406" s="0" t="n">
        <v>202508</v>
      </c>
      <c r="C13406" s="37" t="s">
        <v>101</v>
      </c>
      <c r="D13406" s="37" t="s">
        <v>590</v>
      </c>
      <c r="E13406" s="0" t="n">
        <v>3</v>
      </c>
      <c r="F13406" s="38" t="s">
        <v>70</v>
      </c>
      <c r="G13406" s="37" t="s">
        <v>591</v>
      </c>
      <c r="H13406" s="0" t="n">
        <v>6965379</v>
      </c>
      <c r="I13406" s="0" t="n">
        <v>4519021</v>
      </c>
      <c r="J13406" s="0" t="n">
        <v>337373</v>
      </c>
    </row>
    <row r="13407" customFormat="false" ht="15" hidden="false" customHeight="false" outlineLevel="0" collapsed="false">
      <c r="A13407" s="0" t="n">
        <v>202506</v>
      </c>
      <c r="B13407" s="0" t="n">
        <v>202508</v>
      </c>
      <c r="C13407" s="37" t="s">
        <v>112</v>
      </c>
      <c r="D13407" s="37" t="s">
        <v>141</v>
      </c>
      <c r="E13407" s="0" t="n">
        <v>3</v>
      </c>
      <c r="F13407" s="38" t="s">
        <v>70</v>
      </c>
      <c r="G13407" s="37" t="s">
        <v>592</v>
      </c>
      <c r="H13407" s="0" t="n">
        <v>4310978</v>
      </c>
      <c r="I13407" s="0" t="n">
        <v>3087922</v>
      </c>
      <c r="J13407" s="0" t="n">
        <v>214063</v>
      </c>
    </row>
    <row r="13408" customFormat="false" ht="15" hidden="false" customHeight="false" outlineLevel="0" collapsed="false">
      <c r="A13408" s="0" t="n">
        <v>202506</v>
      </c>
      <c r="B13408" s="0" t="n">
        <v>202508</v>
      </c>
      <c r="C13408" s="37" t="s">
        <v>149</v>
      </c>
      <c r="D13408" s="37" t="s">
        <v>113</v>
      </c>
      <c r="E13408" s="0" t="n">
        <v>3</v>
      </c>
      <c r="F13408" s="38" t="s">
        <v>70</v>
      </c>
      <c r="G13408" s="37" t="s">
        <v>593</v>
      </c>
      <c r="H13408" s="0" t="n">
        <v>40639</v>
      </c>
      <c r="I13408" s="0" t="n">
        <v>27586</v>
      </c>
      <c r="J13408" s="0" t="n">
        <v>7238</v>
      </c>
    </row>
    <row r="13409" customFormat="false" ht="15" hidden="false" customHeight="false" outlineLevel="0" collapsed="false">
      <c r="A13409" s="0" t="n">
        <v>202506</v>
      </c>
      <c r="B13409" s="0" t="n">
        <v>202508</v>
      </c>
      <c r="C13409" s="37" t="s">
        <v>178</v>
      </c>
      <c r="D13409" s="37" t="s">
        <v>102</v>
      </c>
      <c r="E13409" s="0" t="n">
        <v>3</v>
      </c>
      <c r="F13409" s="38" t="s">
        <v>70</v>
      </c>
      <c r="G13409" s="37" t="s">
        <v>594</v>
      </c>
      <c r="H13409" s="0" t="n">
        <v>1048052</v>
      </c>
      <c r="I13409" s="0" t="n">
        <v>487793</v>
      </c>
      <c r="J13409" s="0" t="n">
        <v>-26442</v>
      </c>
    </row>
    <row r="13410" customFormat="false" ht="15" hidden="false" customHeight="false" outlineLevel="0" collapsed="false">
      <c r="A13410" s="0" t="n">
        <v>202506</v>
      </c>
      <c r="B13410" s="0" t="n">
        <v>202508</v>
      </c>
      <c r="C13410" s="37" t="s">
        <v>98</v>
      </c>
      <c r="D13410" s="37" t="s">
        <v>102</v>
      </c>
      <c r="E13410" s="0" t="n">
        <v>3</v>
      </c>
      <c r="F13410" s="38" t="s">
        <v>70</v>
      </c>
      <c r="G13410" s="37" t="s">
        <v>595</v>
      </c>
      <c r="H13410" s="0" t="n">
        <v>1178902</v>
      </c>
      <c r="I13410" s="0" t="n">
        <v>725524</v>
      </c>
      <c r="J13410" s="0" t="n">
        <v>57681</v>
      </c>
    </row>
    <row r="13411" customFormat="false" ht="15" hidden="false" customHeight="false" outlineLevel="0" collapsed="false">
      <c r="A13411" s="0" t="n">
        <v>202506</v>
      </c>
      <c r="B13411" s="0" t="n">
        <v>202508</v>
      </c>
      <c r="C13411" s="37" t="s">
        <v>184</v>
      </c>
      <c r="D13411" s="37" t="s">
        <v>163</v>
      </c>
      <c r="E13411" s="0" t="n">
        <v>3</v>
      </c>
      <c r="F13411" s="38" t="s">
        <v>70</v>
      </c>
      <c r="G13411" s="37" t="s">
        <v>596</v>
      </c>
      <c r="H13411" s="0" t="n">
        <v>120687</v>
      </c>
      <c r="I13411" s="0" t="n">
        <v>55552</v>
      </c>
      <c r="J13411" s="0" t="n">
        <v>4743</v>
      </c>
    </row>
    <row r="13412" customFormat="false" ht="15" hidden="false" customHeight="false" outlineLevel="0" collapsed="false">
      <c r="A13412" s="0" t="n">
        <v>202506</v>
      </c>
      <c r="B13412" s="0" t="n">
        <v>202508</v>
      </c>
      <c r="C13412" s="37" t="s">
        <v>184</v>
      </c>
      <c r="D13412" s="37" t="s">
        <v>380</v>
      </c>
      <c r="E13412" s="0" t="n">
        <v>3</v>
      </c>
      <c r="F13412" s="38" t="s">
        <v>70</v>
      </c>
      <c r="G13412" s="37" t="s">
        <v>597</v>
      </c>
      <c r="H13412" s="0" t="n">
        <v>1910762</v>
      </c>
      <c r="I13412" s="0" t="n">
        <v>2914500</v>
      </c>
      <c r="J13412" s="0" t="n">
        <v>420650</v>
      </c>
    </row>
    <row r="13413" customFormat="false" ht="15" hidden="false" customHeight="false" outlineLevel="0" collapsed="false">
      <c r="A13413" s="0" t="n">
        <v>202506</v>
      </c>
      <c r="B13413" s="0" t="n">
        <v>202508</v>
      </c>
      <c r="C13413" s="37" t="s">
        <v>98</v>
      </c>
      <c r="D13413" s="37" t="s">
        <v>380</v>
      </c>
      <c r="E13413" s="0" t="n">
        <v>3</v>
      </c>
      <c r="F13413" s="38" t="s">
        <v>70</v>
      </c>
      <c r="G13413" s="37" t="s">
        <v>598</v>
      </c>
      <c r="H13413" s="0" t="n">
        <v>3043255</v>
      </c>
      <c r="I13413" s="0" t="n">
        <v>1370482</v>
      </c>
      <c r="J13413" s="0" t="n">
        <v>-40727</v>
      </c>
    </row>
    <row r="13414" customFormat="false" ht="15" hidden="false" customHeight="false" outlineLevel="0" collapsed="false">
      <c r="A13414" s="0" t="n">
        <v>202506</v>
      </c>
      <c r="B13414" s="0" t="n">
        <v>202508</v>
      </c>
      <c r="C13414" s="37" t="s">
        <v>109</v>
      </c>
      <c r="D13414" s="37" t="s">
        <v>372</v>
      </c>
      <c r="E13414" s="0" t="n">
        <v>3</v>
      </c>
      <c r="F13414" s="38" t="s">
        <v>70</v>
      </c>
      <c r="G13414" s="37" t="s">
        <v>599</v>
      </c>
      <c r="H13414" s="0" t="n">
        <v>414072</v>
      </c>
      <c r="I13414" s="0" t="n">
        <v>568876</v>
      </c>
      <c r="J13414" s="0" t="n">
        <v>28502</v>
      </c>
    </row>
    <row r="13415" customFormat="false" ht="15" hidden="false" customHeight="false" outlineLevel="0" collapsed="false">
      <c r="A13415" s="0" t="n">
        <v>202506</v>
      </c>
      <c r="B13415" s="0" t="n">
        <v>202508</v>
      </c>
      <c r="C13415" s="37" t="s">
        <v>152</v>
      </c>
      <c r="D13415" s="37" t="s">
        <v>220</v>
      </c>
      <c r="E13415" s="0" t="n">
        <v>3</v>
      </c>
      <c r="F13415" s="38" t="s">
        <v>70</v>
      </c>
      <c r="G13415" s="37" t="s">
        <v>600</v>
      </c>
      <c r="H13415" s="0" t="n">
        <v>2221664</v>
      </c>
      <c r="I13415" s="0" t="n">
        <v>4506037</v>
      </c>
      <c r="J13415" s="0" t="n">
        <v>92028</v>
      </c>
    </row>
    <row r="13416" customFormat="false" ht="15" hidden="false" customHeight="false" outlineLevel="0" collapsed="false">
      <c r="A13416" s="0" t="n">
        <v>202506</v>
      </c>
      <c r="B13416" s="0" t="n">
        <v>202508</v>
      </c>
      <c r="C13416" s="37" t="s">
        <v>149</v>
      </c>
      <c r="D13416" s="37" t="s">
        <v>216</v>
      </c>
      <c r="E13416" s="0" t="n">
        <v>3</v>
      </c>
      <c r="F13416" s="38" t="s">
        <v>70</v>
      </c>
      <c r="G13416" s="37" t="s">
        <v>601</v>
      </c>
      <c r="H13416" s="0" t="n">
        <v>446234</v>
      </c>
      <c r="I13416" s="0" t="n">
        <v>116150</v>
      </c>
      <c r="J13416" s="0" t="n">
        <v>-16864</v>
      </c>
    </row>
    <row r="13417" customFormat="false" ht="15" hidden="false" customHeight="false" outlineLevel="0" collapsed="false">
      <c r="A13417" s="0" t="n">
        <v>202506</v>
      </c>
      <c r="B13417" s="0" t="n">
        <v>202508</v>
      </c>
      <c r="C13417" s="37" t="s">
        <v>124</v>
      </c>
      <c r="D13417" s="37" t="s">
        <v>249</v>
      </c>
      <c r="E13417" s="0" t="n">
        <v>3</v>
      </c>
      <c r="F13417" s="38" t="s">
        <v>70</v>
      </c>
      <c r="G13417" s="37" t="s">
        <v>602</v>
      </c>
      <c r="H13417" s="0" t="n">
        <v>645397</v>
      </c>
      <c r="I13417" s="0" t="n">
        <v>1088993</v>
      </c>
      <c r="J13417" s="0" t="n">
        <v>213712</v>
      </c>
    </row>
    <row r="13418" customFormat="false" ht="15" hidden="false" customHeight="false" outlineLevel="0" collapsed="false">
      <c r="A13418" s="0" t="n">
        <v>202506</v>
      </c>
      <c r="B13418" s="0" t="n">
        <v>202508</v>
      </c>
      <c r="C13418" s="37" t="s">
        <v>115</v>
      </c>
      <c r="D13418" s="37" t="s">
        <v>603</v>
      </c>
      <c r="E13418" s="0" t="n">
        <v>3</v>
      </c>
      <c r="F13418" s="38" t="s">
        <v>70</v>
      </c>
      <c r="G13418" s="37" t="s">
        <v>604</v>
      </c>
      <c r="H13418" s="0" t="n">
        <v>6559423</v>
      </c>
      <c r="I13418" s="0" t="n">
        <v>1966552</v>
      </c>
      <c r="J13418" s="0" t="n">
        <v>-131746</v>
      </c>
    </row>
    <row r="13419" customFormat="false" ht="15" hidden="false" customHeight="false" outlineLevel="0" collapsed="false">
      <c r="A13419" s="0" t="n">
        <v>202506</v>
      </c>
      <c r="B13419" s="0" t="n">
        <v>202508</v>
      </c>
      <c r="C13419" s="37" t="s">
        <v>158</v>
      </c>
      <c r="D13419" s="37" t="s">
        <v>519</v>
      </c>
      <c r="E13419" s="0" t="n">
        <v>3</v>
      </c>
      <c r="F13419" s="38" t="s">
        <v>70</v>
      </c>
      <c r="G13419" s="37" t="s">
        <v>605</v>
      </c>
      <c r="H13419" s="0" t="n">
        <v>729159</v>
      </c>
      <c r="I13419" s="0" t="n">
        <v>483595</v>
      </c>
      <c r="J13419" s="0" t="n">
        <v>-38843</v>
      </c>
    </row>
    <row r="13420" customFormat="false" ht="15" hidden="false" customHeight="false" outlineLevel="0" collapsed="false">
      <c r="A13420" s="0" t="n">
        <v>202506</v>
      </c>
      <c r="B13420" s="0" t="n">
        <v>202508</v>
      </c>
      <c r="C13420" s="37" t="s">
        <v>106</v>
      </c>
      <c r="D13420" s="37" t="s">
        <v>606</v>
      </c>
      <c r="E13420" s="0" t="n">
        <v>3</v>
      </c>
      <c r="F13420" s="38" t="s">
        <v>70</v>
      </c>
      <c r="G13420" s="37" t="s">
        <v>607</v>
      </c>
      <c r="H13420" s="0" t="n">
        <v>2221637</v>
      </c>
      <c r="I13420" s="0" t="n">
        <v>508864</v>
      </c>
      <c r="J13420" s="0" t="n">
        <v>88931</v>
      </c>
    </row>
    <row r="13421" customFormat="false" ht="15" hidden="false" customHeight="false" outlineLevel="0" collapsed="false">
      <c r="A13421" s="0" t="n">
        <v>202506</v>
      </c>
      <c r="B13421" s="0" t="n">
        <v>202508</v>
      </c>
      <c r="C13421" s="37" t="s">
        <v>152</v>
      </c>
      <c r="D13421" s="37" t="s">
        <v>608</v>
      </c>
      <c r="E13421" s="0" t="n">
        <v>3</v>
      </c>
      <c r="F13421" s="38" t="s">
        <v>70</v>
      </c>
      <c r="G13421" s="37" t="s">
        <v>609</v>
      </c>
      <c r="H13421" s="0" t="n">
        <v>103612</v>
      </c>
      <c r="I13421" s="0" t="n">
        <v>47343</v>
      </c>
      <c r="J13421" s="0" t="n">
        <v>2202</v>
      </c>
    </row>
    <row r="13422" customFormat="false" ht="15" hidden="false" customHeight="false" outlineLevel="0" collapsed="false">
      <c r="A13422" s="0" t="n">
        <v>202506</v>
      </c>
      <c r="B13422" s="0" t="n">
        <v>202508</v>
      </c>
      <c r="C13422" s="37" t="s">
        <v>109</v>
      </c>
      <c r="D13422" s="37" t="s">
        <v>393</v>
      </c>
      <c r="E13422" s="0" t="n">
        <v>3</v>
      </c>
      <c r="F13422" s="38" t="s">
        <v>70</v>
      </c>
      <c r="G13422" s="37" t="s">
        <v>610</v>
      </c>
      <c r="H13422" s="0" t="n">
        <v>15442157</v>
      </c>
      <c r="I13422" s="0" t="n">
        <v>4024022</v>
      </c>
      <c r="J13422" s="0" t="n">
        <v>201087</v>
      </c>
    </row>
    <row r="13423" customFormat="false" ht="15" hidden="false" customHeight="false" outlineLevel="0" collapsed="false">
      <c r="A13423" s="0" t="n">
        <v>202506</v>
      </c>
      <c r="B13423" s="0" t="n">
        <v>202508</v>
      </c>
      <c r="C13423" s="37" t="s">
        <v>178</v>
      </c>
      <c r="D13423" s="37" t="s">
        <v>320</v>
      </c>
      <c r="E13423" s="0" t="n">
        <v>3</v>
      </c>
      <c r="F13423" s="38" t="s">
        <v>70</v>
      </c>
      <c r="G13423" s="37" t="s">
        <v>611</v>
      </c>
      <c r="H13423" s="0" t="n">
        <v>2994955</v>
      </c>
      <c r="I13423" s="0" t="n">
        <v>1877196</v>
      </c>
      <c r="J13423" s="0" t="n">
        <v>97385</v>
      </c>
    </row>
    <row r="13424" customFormat="false" ht="15" hidden="false" customHeight="false" outlineLevel="0" collapsed="false">
      <c r="A13424" s="0" t="n">
        <v>202506</v>
      </c>
      <c r="B13424" s="0" t="n">
        <v>202508</v>
      </c>
      <c r="C13424" s="37" t="s">
        <v>101</v>
      </c>
      <c r="D13424" s="37" t="s">
        <v>104</v>
      </c>
      <c r="E13424" s="0" t="n">
        <v>3</v>
      </c>
      <c r="F13424" s="38" t="s">
        <v>70</v>
      </c>
      <c r="G13424" s="37" t="s">
        <v>612</v>
      </c>
      <c r="H13424" s="0" t="n">
        <v>1172311</v>
      </c>
      <c r="I13424" s="0" t="n">
        <v>983325</v>
      </c>
      <c r="J13424" s="0" t="n">
        <v>184312</v>
      </c>
    </row>
    <row r="13425" customFormat="false" ht="15" hidden="false" customHeight="false" outlineLevel="0" collapsed="false">
      <c r="A13425" s="0" t="n">
        <v>202506</v>
      </c>
      <c r="B13425" s="0" t="n">
        <v>202508</v>
      </c>
      <c r="C13425" s="37" t="s">
        <v>124</v>
      </c>
      <c r="D13425" s="37" t="s">
        <v>362</v>
      </c>
      <c r="E13425" s="0" t="n">
        <v>3</v>
      </c>
      <c r="F13425" s="38" t="s">
        <v>70</v>
      </c>
      <c r="G13425" s="37" t="s">
        <v>613</v>
      </c>
      <c r="H13425" s="0" t="n">
        <v>3133213</v>
      </c>
      <c r="I13425" s="0" t="n">
        <v>1176186</v>
      </c>
      <c r="J13425" s="0" t="n">
        <v>29190</v>
      </c>
    </row>
    <row r="13426" customFormat="false" ht="15" hidden="false" customHeight="false" outlineLevel="0" collapsed="false">
      <c r="A13426" s="0" t="n">
        <v>202506</v>
      </c>
      <c r="B13426" s="0" t="n">
        <v>202508</v>
      </c>
      <c r="C13426" s="37" t="s">
        <v>136</v>
      </c>
      <c r="D13426" s="37" t="s">
        <v>603</v>
      </c>
      <c r="E13426" s="0" t="n">
        <v>3</v>
      </c>
      <c r="F13426" s="38" t="s">
        <v>70</v>
      </c>
      <c r="G13426" s="37" t="s">
        <v>614</v>
      </c>
      <c r="H13426" s="0" t="n">
        <v>307868</v>
      </c>
      <c r="I13426" s="0" t="n">
        <v>253095</v>
      </c>
      <c r="J13426" s="0" t="n">
        <v>35308</v>
      </c>
    </row>
    <row r="13427" customFormat="false" ht="15" hidden="false" customHeight="false" outlineLevel="0" collapsed="false">
      <c r="A13427" s="0" t="n">
        <v>202506</v>
      </c>
      <c r="B13427" s="0" t="n">
        <v>202508</v>
      </c>
      <c r="C13427" s="37" t="s">
        <v>152</v>
      </c>
      <c r="D13427" s="37" t="s">
        <v>387</v>
      </c>
      <c r="E13427" s="0" t="n">
        <v>3</v>
      </c>
      <c r="F13427" s="38" t="s">
        <v>70</v>
      </c>
      <c r="G13427" s="37" t="s">
        <v>615</v>
      </c>
      <c r="H13427" s="0" t="n">
        <v>5346014</v>
      </c>
      <c r="I13427" s="0" t="n">
        <v>3779297</v>
      </c>
      <c r="J13427" s="0" t="n">
        <v>-128941</v>
      </c>
    </row>
    <row r="13428" customFormat="false" ht="15" hidden="false" customHeight="false" outlineLevel="0" collapsed="false">
      <c r="A13428" s="0" t="n">
        <v>202506</v>
      </c>
      <c r="B13428" s="0" t="n">
        <v>202508</v>
      </c>
      <c r="C13428" s="37" t="s">
        <v>178</v>
      </c>
      <c r="D13428" s="37" t="s">
        <v>616</v>
      </c>
      <c r="E13428" s="0" t="n">
        <v>3</v>
      </c>
      <c r="F13428" s="38" t="s">
        <v>70</v>
      </c>
      <c r="G13428" s="37" t="s">
        <v>617</v>
      </c>
      <c r="H13428" s="0" t="n">
        <v>687209</v>
      </c>
      <c r="I13428" s="0" t="n">
        <v>604137</v>
      </c>
      <c r="J13428" s="0" t="n">
        <v>68270</v>
      </c>
    </row>
    <row r="13429" customFormat="false" ht="15" hidden="false" customHeight="false" outlineLevel="0" collapsed="false">
      <c r="A13429" s="0" t="n">
        <v>202506</v>
      </c>
      <c r="B13429" s="0" t="n">
        <v>202508</v>
      </c>
      <c r="C13429" s="37" t="s">
        <v>106</v>
      </c>
      <c r="D13429" s="37" t="s">
        <v>618</v>
      </c>
      <c r="E13429" s="0" t="n">
        <v>3</v>
      </c>
      <c r="F13429" s="38" t="s">
        <v>70</v>
      </c>
      <c r="G13429" s="37" t="s">
        <v>619</v>
      </c>
      <c r="H13429" s="0" t="n">
        <v>1277844</v>
      </c>
      <c r="I13429" s="0" t="n">
        <v>669964</v>
      </c>
      <c r="J13429" s="0" t="n">
        <v>114074</v>
      </c>
    </row>
    <row r="13430" customFormat="false" ht="15" hidden="false" customHeight="false" outlineLevel="0" collapsed="false">
      <c r="A13430" s="0" t="n">
        <v>202506</v>
      </c>
      <c r="B13430" s="0" t="n">
        <v>202508</v>
      </c>
      <c r="C13430" s="37" t="s">
        <v>184</v>
      </c>
      <c r="D13430" s="37" t="s">
        <v>231</v>
      </c>
      <c r="E13430" s="0" t="n">
        <v>3</v>
      </c>
      <c r="F13430" s="38" t="s">
        <v>70</v>
      </c>
      <c r="G13430" s="37" t="s">
        <v>620</v>
      </c>
      <c r="H13430" s="0" t="n">
        <v>690048</v>
      </c>
      <c r="I13430" s="0" t="n">
        <v>476824</v>
      </c>
      <c r="J13430" s="0" t="n">
        <v>105144</v>
      </c>
    </row>
    <row r="13431" customFormat="false" ht="15" hidden="false" customHeight="false" outlineLevel="0" collapsed="false">
      <c r="A13431" s="0" t="n">
        <v>202506</v>
      </c>
      <c r="B13431" s="0" t="n">
        <v>202508</v>
      </c>
      <c r="C13431" s="37" t="s">
        <v>124</v>
      </c>
      <c r="D13431" s="37" t="s">
        <v>467</v>
      </c>
      <c r="E13431" s="0" t="n">
        <v>3</v>
      </c>
      <c r="F13431" s="38" t="s">
        <v>70</v>
      </c>
      <c r="G13431" s="37" t="s">
        <v>621</v>
      </c>
      <c r="H13431" s="0" t="n">
        <v>640334</v>
      </c>
      <c r="I13431" s="0" t="n">
        <v>282147</v>
      </c>
      <c r="J13431" s="0" t="n">
        <v>-21136</v>
      </c>
    </row>
    <row r="13432" customFormat="false" ht="15" hidden="false" customHeight="false" outlineLevel="0" collapsed="false">
      <c r="A13432" s="0" t="n">
        <v>202506</v>
      </c>
      <c r="B13432" s="0" t="n">
        <v>202508</v>
      </c>
      <c r="C13432" s="37" t="s">
        <v>112</v>
      </c>
      <c r="D13432" s="37" t="s">
        <v>324</v>
      </c>
      <c r="E13432" s="0" t="n">
        <v>3</v>
      </c>
      <c r="F13432" s="38" t="s">
        <v>70</v>
      </c>
      <c r="G13432" s="37" t="s">
        <v>622</v>
      </c>
      <c r="H13432" s="0" t="n">
        <v>4600282</v>
      </c>
      <c r="I13432" s="0" t="n">
        <v>4438746</v>
      </c>
      <c r="J13432" s="0" t="n">
        <v>223403</v>
      </c>
    </row>
    <row r="13433" customFormat="false" ht="15" hidden="false" customHeight="false" outlineLevel="0" collapsed="false">
      <c r="A13433" s="0" t="n">
        <v>202506</v>
      </c>
      <c r="B13433" s="0" t="n">
        <v>202508</v>
      </c>
      <c r="C13433" s="37" t="s">
        <v>106</v>
      </c>
      <c r="D13433" s="37" t="s">
        <v>623</v>
      </c>
      <c r="E13433" s="0" t="n">
        <v>3</v>
      </c>
      <c r="F13433" s="38" t="s">
        <v>70</v>
      </c>
      <c r="G13433" s="37" t="s">
        <v>624</v>
      </c>
      <c r="H13433" s="0" t="n">
        <v>1814266</v>
      </c>
      <c r="I13433" s="0" t="n">
        <v>737341</v>
      </c>
      <c r="J13433" s="0" t="n">
        <v>176841</v>
      </c>
    </row>
    <row r="13434" customFormat="false" ht="15" hidden="false" customHeight="false" outlineLevel="0" collapsed="false">
      <c r="A13434" s="0" t="n">
        <v>202506</v>
      </c>
      <c r="B13434" s="0" t="n">
        <v>202508</v>
      </c>
      <c r="C13434" s="37" t="s">
        <v>95</v>
      </c>
      <c r="D13434" s="37" t="s">
        <v>320</v>
      </c>
      <c r="E13434" s="0" t="n">
        <v>3</v>
      </c>
      <c r="F13434" s="38" t="s">
        <v>70</v>
      </c>
      <c r="G13434" s="37" t="s">
        <v>625</v>
      </c>
      <c r="H13434" s="0" t="n">
        <v>1725819</v>
      </c>
      <c r="I13434" s="0" t="n">
        <v>1258591</v>
      </c>
      <c r="J13434" s="0" t="n">
        <v>216713</v>
      </c>
    </row>
    <row r="13435" customFormat="false" ht="15" hidden="false" customHeight="false" outlineLevel="0" collapsed="false">
      <c r="A13435" s="0" t="n">
        <v>202506</v>
      </c>
      <c r="B13435" s="0" t="n">
        <v>202508</v>
      </c>
      <c r="C13435" s="37" t="s">
        <v>197</v>
      </c>
      <c r="D13435" s="37" t="s">
        <v>626</v>
      </c>
      <c r="E13435" s="0" t="n">
        <v>3</v>
      </c>
      <c r="F13435" s="38" t="s">
        <v>70</v>
      </c>
      <c r="G13435" s="37" t="s">
        <v>627</v>
      </c>
      <c r="H13435" s="0" t="n">
        <v>1277968</v>
      </c>
      <c r="I13435" s="0" t="n">
        <v>923996</v>
      </c>
      <c r="J13435" s="0" t="n">
        <v>55531</v>
      </c>
    </row>
    <row r="13436" customFormat="false" ht="15" hidden="false" customHeight="false" outlineLevel="0" collapsed="false">
      <c r="A13436" s="0" t="n">
        <v>202506</v>
      </c>
      <c r="B13436" s="0" t="n">
        <v>202508</v>
      </c>
      <c r="C13436" s="37" t="s">
        <v>197</v>
      </c>
      <c r="D13436" s="37" t="s">
        <v>172</v>
      </c>
      <c r="E13436" s="0" t="n">
        <v>3</v>
      </c>
      <c r="F13436" s="38" t="s">
        <v>70</v>
      </c>
      <c r="G13436" s="37" t="s">
        <v>628</v>
      </c>
      <c r="H13436" s="0" t="n">
        <v>2963386</v>
      </c>
      <c r="I13436" s="0" t="n">
        <v>2317600</v>
      </c>
      <c r="J13436" s="0" t="n">
        <v>186291</v>
      </c>
    </row>
    <row r="13437" customFormat="false" ht="15" hidden="false" customHeight="false" outlineLevel="0" collapsed="false">
      <c r="A13437" s="0" t="n">
        <v>202506</v>
      </c>
      <c r="B13437" s="0" t="n">
        <v>202508</v>
      </c>
      <c r="C13437" s="37" t="s">
        <v>124</v>
      </c>
      <c r="D13437" s="37" t="s">
        <v>420</v>
      </c>
      <c r="E13437" s="0" t="n">
        <v>3</v>
      </c>
      <c r="F13437" s="38" t="s">
        <v>70</v>
      </c>
      <c r="G13437" s="37" t="s">
        <v>629</v>
      </c>
      <c r="H13437" s="0" t="n">
        <v>834965</v>
      </c>
      <c r="I13437" s="0" t="n">
        <v>438487</v>
      </c>
      <c r="J13437" s="0" t="n">
        <v>48103</v>
      </c>
    </row>
    <row r="13438" customFormat="false" ht="15" hidden="false" customHeight="false" outlineLevel="0" collapsed="false">
      <c r="A13438" s="0" t="n">
        <v>202506</v>
      </c>
      <c r="B13438" s="0" t="n">
        <v>202508</v>
      </c>
      <c r="C13438" s="37" t="s">
        <v>95</v>
      </c>
      <c r="D13438" s="37" t="s">
        <v>200</v>
      </c>
      <c r="E13438" s="0" t="n">
        <v>3</v>
      </c>
      <c r="F13438" s="38" t="s">
        <v>70</v>
      </c>
      <c r="G13438" s="37" t="s">
        <v>630</v>
      </c>
      <c r="H13438" s="0" t="n">
        <v>20671635</v>
      </c>
      <c r="I13438" s="0" t="n">
        <v>17042911</v>
      </c>
      <c r="J13438" s="0" t="n">
        <v>727764</v>
      </c>
    </row>
    <row r="13439" customFormat="false" ht="15" hidden="false" customHeight="false" outlineLevel="0" collapsed="false">
      <c r="A13439" s="0" t="n">
        <v>202506</v>
      </c>
      <c r="B13439" s="0" t="n">
        <v>202508</v>
      </c>
      <c r="C13439" s="37" t="s">
        <v>106</v>
      </c>
      <c r="D13439" s="37" t="s">
        <v>631</v>
      </c>
      <c r="E13439" s="0" t="n">
        <v>3</v>
      </c>
      <c r="F13439" s="38" t="s">
        <v>70</v>
      </c>
      <c r="G13439" s="37" t="s">
        <v>632</v>
      </c>
      <c r="H13439" s="0" t="n">
        <v>247826</v>
      </c>
      <c r="I13439" s="0" t="n">
        <v>138456</v>
      </c>
      <c r="J13439" s="0" t="n">
        <v>18652</v>
      </c>
    </row>
    <row r="13440" customFormat="false" ht="15" hidden="false" customHeight="false" outlineLevel="0" collapsed="false">
      <c r="A13440" s="0" t="n">
        <v>202506</v>
      </c>
      <c r="B13440" s="0" t="n">
        <v>202508</v>
      </c>
      <c r="C13440" s="37" t="s">
        <v>106</v>
      </c>
      <c r="D13440" s="37" t="s">
        <v>214</v>
      </c>
      <c r="E13440" s="0" t="n">
        <v>3</v>
      </c>
      <c r="F13440" s="38" t="s">
        <v>70</v>
      </c>
      <c r="G13440" s="37" t="s">
        <v>633</v>
      </c>
      <c r="H13440" s="0" t="n">
        <v>7219764</v>
      </c>
      <c r="I13440" s="0" t="n">
        <v>2904895</v>
      </c>
      <c r="J13440" s="0" t="n">
        <v>374879</v>
      </c>
    </row>
    <row r="13441" customFormat="false" ht="15" hidden="false" customHeight="false" outlineLevel="0" collapsed="false">
      <c r="A13441" s="0" t="n">
        <v>202506</v>
      </c>
      <c r="B13441" s="0" t="n">
        <v>202508</v>
      </c>
      <c r="C13441" s="37" t="s">
        <v>184</v>
      </c>
      <c r="D13441" s="37" t="s">
        <v>634</v>
      </c>
      <c r="E13441" s="0" t="n">
        <v>3</v>
      </c>
      <c r="F13441" s="38" t="s">
        <v>70</v>
      </c>
      <c r="G13441" s="37" t="s">
        <v>635</v>
      </c>
      <c r="H13441" s="0" t="n">
        <v>7966875</v>
      </c>
      <c r="I13441" s="0" t="n">
        <v>7868409</v>
      </c>
      <c r="J13441" s="0" t="n">
        <v>-247682</v>
      </c>
    </row>
    <row r="13442" customFormat="false" ht="15" hidden="false" customHeight="false" outlineLevel="0" collapsed="false">
      <c r="A13442" s="0" t="n">
        <v>202506</v>
      </c>
      <c r="B13442" s="0" t="n">
        <v>202508</v>
      </c>
      <c r="C13442" s="37" t="s">
        <v>109</v>
      </c>
      <c r="D13442" s="37" t="s">
        <v>636</v>
      </c>
      <c r="E13442" s="0" t="n">
        <v>3</v>
      </c>
      <c r="F13442" s="38" t="s">
        <v>70</v>
      </c>
      <c r="G13442" s="37" t="s">
        <v>637</v>
      </c>
      <c r="H13442" s="0" t="n">
        <v>505830</v>
      </c>
      <c r="I13442" s="0" t="n">
        <v>642719</v>
      </c>
      <c r="J13442" s="0" t="n">
        <v>19939</v>
      </c>
    </row>
    <row r="13443" customFormat="false" ht="15" hidden="false" customHeight="false" outlineLevel="0" collapsed="false">
      <c r="A13443" s="0" t="n">
        <v>202506</v>
      </c>
      <c r="B13443" s="0" t="n">
        <v>202508</v>
      </c>
      <c r="C13443" s="37" t="s">
        <v>106</v>
      </c>
      <c r="D13443" s="37" t="s">
        <v>638</v>
      </c>
      <c r="E13443" s="0" t="n">
        <v>3</v>
      </c>
      <c r="F13443" s="38" t="s">
        <v>70</v>
      </c>
      <c r="G13443" s="37" t="s">
        <v>639</v>
      </c>
      <c r="H13443" s="0" t="n">
        <v>23669118</v>
      </c>
      <c r="I13443" s="0" t="n">
        <v>6060484</v>
      </c>
      <c r="J13443" s="0" t="n">
        <v>209640</v>
      </c>
    </row>
    <row r="13444" customFormat="false" ht="15" hidden="false" customHeight="false" outlineLevel="0" collapsed="false">
      <c r="A13444" s="0" t="n">
        <v>202506</v>
      </c>
      <c r="B13444" s="0" t="n">
        <v>202508</v>
      </c>
      <c r="C13444" s="37" t="s">
        <v>124</v>
      </c>
      <c r="D13444" s="37" t="s">
        <v>99</v>
      </c>
      <c r="E13444" s="0" t="n">
        <v>3</v>
      </c>
      <c r="F13444" s="38" t="s">
        <v>70</v>
      </c>
      <c r="G13444" s="37" t="s">
        <v>640</v>
      </c>
      <c r="H13444" s="0" t="n">
        <v>5383300</v>
      </c>
      <c r="I13444" s="0" t="n">
        <v>3236922</v>
      </c>
      <c r="J13444" s="0" t="n">
        <v>176243</v>
      </c>
    </row>
    <row r="13445" customFormat="false" ht="15" hidden="false" customHeight="false" outlineLevel="0" collapsed="false">
      <c r="A13445" s="0" t="n">
        <v>202506</v>
      </c>
      <c r="B13445" s="0" t="n">
        <v>202508</v>
      </c>
      <c r="C13445" s="37" t="s">
        <v>109</v>
      </c>
      <c r="D13445" s="37" t="s">
        <v>300</v>
      </c>
      <c r="E13445" s="0" t="n">
        <v>3</v>
      </c>
      <c r="F13445" s="38" t="s">
        <v>70</v>
      </c>
      <c r="G13445" s="37" t="s">
        <v>641</v>
      </c>
      <c r="H13445" s="0" t="n">
        <v>5153826</v>
      </c>
      <c r="I13445" s="0" t="n">
        <v>2344052</v>
      </c>
      <c r="J13445" s="0" t="n">
        <v>250785</v>
      </c>
    </row>
    <row r="13446" customFormat="false" ht="15" hidden="false" customHeight="false" outlineLevel="0" collapsed="false">
      <c r="A13446" s="0" t="n">
        <v>202506</v>
      </c>
      <c r="B13446" s="0" t="n">
        <v>202508</v>
      </c>
      <c r="C13446" s="37" t="s">
        <v>109</v>
      </c>
      <c r="D13446" s="37" t="s">
        <v>116</v>
      </c>
      <c r="E13446" s="0" t="n">
        <v>3</v>
      </c>
      <c r="F13446" s="38" t="s">
        <v>70</v>
      </c>
      <c r="G13446" s="37" t="s">
        <v>642</v>
      </c>
      <c r="H13446" s="0" t="n">
        <v>1224429</v>
      </c>
      <c r="I13446" s="0" t="n">
        <v>746924</v>
      </c>
      <c r="J13446" s="0" t="n">
        <v>73234</v>
      </c>
    </row>
    <row r="13447" customFormat="false" ht="15" hidden="false" customHeight="false" outlineLevel="0" collapsed="false">
      <c r="A13447" s="0" t="n">
        <v>202506</v>
      </c>
      <c r="B13447" s="0" t="n">
        <v>202508</v>
      </c>
      <c r="C13447" s="37" t="s">
        <v>124</v>
      </c>
      <c r="D13447" s="37" t="s">
        <v>170</v>
      </c>
      <c r="E13447" s="0" t="n">
        <v>3</v>
      </c>
      <c r="F13447" s="38" t="s">
        <v>70</v>
      </c>
      <c r="G13447" s="37" t="s">
        <v>643</v>
      </c>
      <c r="H13447" s="0" t="n">
        <v>924867</v>
      </c>
      <c r="I13447" s="0" t="n">
        <v>542817</v>
      </c>
      <c r="J13447" s="0" t="n">
        <v>4356</v>
      </c>
    </row>
    <row r="13448" customFormat="false" ht="15" hidden="false" customHeight="false" outlineLevel="0" collapsed="false">
      <c r="A13448" s="0" t="n">
        <v>202506</v>
      </c>
      <c r="B13448" s="0" t="n">
        <v>202508</v>
      </c>
      <c r="C13448" s="37" t="s">
        <v>115</v>
      </c>
      <c r="D13448" s="37" t="s">
        <v>130</v>
      </c>
      <c r="E13448" s="0" t="n">
        <v>3</v>
      </c>
      <c r="F13448" s="38" t="s">
        <v>70</v>
      </c>
      <c r="G13448" s="37" t="s">
        <v>644</v>
      </c>
      <c r="H13448" s="0" t="n">
        <v>1604383</v>
      </c>
      <c r="I13448" s="0" t="n">
        <v>1750961</v>
      </c>
      <c r="J13448" s="0" t="n">
        <v>374754</v>
      </c>
    </row>
    <row r="13449" customFormat="false" ht="15" hidden="false" customHeight="false" outlineLevel="0" collapsed="false">
      <c r="A13449" s="0" t="n">
        <v>202506</v>
      </c>
      <c r="B13449" s="0" t="n">
        <v>202508</v>
      </c>
      <c r="C13449" s="37" t="s">
        <v>95</v>
      </c>
      <c r="D13449" s="37" t="s">
        <v>235</v>
      </c>
      <c r="E13449" s="0" t="n">
        <v>3</v>
      </c>
      <c r="F13449" s="38" t="s">
        <v>70</v>
      </c>
      <c r="G13449" s="37" t="s">
        <v>645</v>
      </c>
      <c r="H13449" s="0" t="n">
        <v>2391851</v>
      </c>
      <c r="I13449" s="0" t="n">
        <v>2546028</v>
      </c>
      <c r="J13449" s="0" t="n">
        <v>204970</v>
      </c>
    </row>
    <row r="13450" customFormat="false" ht="15" hidden="false" customHeight="false" outlineLevel="0" collapsed="false">
      <c r="A13450" s="0" t="n">
        <v>202506</v>
      </c>
      <c r="B13450" s="0" t="n">
        <v>202508</v>
      </c>
      <c r="C13450" s="37" t="s">
        <v>115</v>
      </c>
      <c r="D13450" s="37" t="s">
        <v>646</v>
      </c>
      <c r="E13450" s="0" t="n">
        <v>3</v>
      </c>
      <c r="F13450" s="38" t="s">
        <v>70</v>
      </c>
      <c r="G13450" s="37" t="s">
        <v>647</v>
      </c>
      <c r="H13450" s="0" t="n">
        <v>7937642</v>
      </c>
      <c r="I13450" s="0" t="n">
        <v>5757472</v>
      </c>
      <c r="J13450" s="0" t="n">
        <v>1303272</v>
      </c>
    </row>
    <row r="13451" customFormat="false" ht="15" hidden="false" customHeight="false" outlineLevel="0" collapsed="false">
      <c r="A13451" s="0" t="n">
        <v>202506</v>
      </c>
      <c r="B13451" s="0" t="n">
        <v>202508</v>
      </c>
      <c r="C13451" s="37" t="s">
        <v>149</v>
      </c>
      <c r="D13451" s="37" t="s">
        <v>531</v>
      </c>
      <c r="E13451" s="0" t="n">
        <v>3</v>
      </c>
      <c r="F13451" s="38" t="s">
        <v>70</v>
      </c>
      <c r="G13451" s="37" t="s">
        <v>648</v>
      </c>
      <c r="H13451" s="0" t="n">
        <v>1948626</v>
      </c>
      <c r="I13451" s="0" t="n">
        <v>2576766</v>
      </c>
      <c r="J13451" s="0" t="n">
        <v>577244</v>
      </c>
    </row>
    <row r="13452" customFormat="false" ht="15" hidden="false" customHeight="false" outlineLevel="0" collapsed="false">
      <c r="A13452" s="0" t="n">
        <v>202506</v>
      </c>
      <c r="B13452" s="0" t="n">
        <v>202508</v>
      </c>
      <c r="C13452" s="37" t="s">
        <v>124</v>
      </c>
      <c r="D13452" s="37" t="s">
        <v>616</v>
      </c>
      <c r="E13452" s="0" t="n">
        <v>3</v>
      </c>
      <c r="F13452" s="38" t="s">
        <v>70</v>
      </c>
      <c r="G13452" s="37" t="s">
        <v>649</v>
      </c>
      <c r="H13452" s="0" t="n">
        <v>368352</v>
      </c>
      <c r="I13452" s="0" t="n">
        <v>187409</v>
      </c>
      <c r="J13452" s="0" t="n">
        <v>-4858</v>
      </c>
    </row>
    <row r="13453" customFormat="false" ht="15" hidden="false" customHeight="false" outlineLevel="0" collapsed="false">
      <c r="A13453" s="0" t="n">
        <v>202506</v>
      </c>
      <c r="B13453" s="0" t="n">
        <v>202508</v>
      </c>
      <c r="C13453" s="37" t="s">
        <v>101</v>
      </c>
      <c r="D13453" s="37" t="s">
        <v>445</v>
      </c>
      <c r="E13453" s="0" t="n">
        <v>3</v>
      </c>
      <c r="F13453" s="38" t="s">
        <v>70</v>
      </c>
      <c r="G13453" s="37" t="s">
        <v>650</v>
      </c>
      <c r="H13453" s="0" t="n">
        <v>3675257</v>
      </c>
      <c r="I13453" s="0" t="n">
        <v>2372083</v>
      </c>
      <c r="J13453" s="0" t="n">
        <v>73454</v>
      </c>
    </row>
    <row r="13454" customFormat="false" ht="15" hidden="false" customHeight="false" outlineLevel="0" collapsed="false">
      <c r="A13454" s="0" t="n">
        <v>202506</v>
      </c>
      <c r="B13454" s="0" t="n">
        <v>202508</v>
      </c>
      <c r="C13454" s="37" t="s">
        <v>109</v>
      </c>
      <c r="D13454" s="37" t="s">
        <v>651</v>
      </c>
      <c r="E13454" s="0" t="n">
        <v>3</v>
      </c>
      <c r="F13454" s="38" t="s">
        <v>70</v>
      </c>
      <c r="G13454" s="37" t="s">
        <v>652</v>
      </c>
      <c r="H13454" s="0" t="n">
        <v>6234089</v>
      </c>
      <c r="I13454" s="0" t="n">
        <v>3223587</v>
      </c>
      <c r="J13454" s="0" t="n">
        <v>123378</v>
      </c>
    </row>
    <row r="13455" customFormat="false" ht="15" hidden="false" customHeight="false" outlineLevel="0" collapsed="false">
      <c r="A13455" s="0" t="n">
        <v>202506</v>
      </c>
      <c r="B13455" s="0" t="n">
        <v>202508</v>
      </c>
      <c r="C13455" s="37" t="s">
        <v>184</v>
      </c>
      <c r="D13455" s="37" t="s">
        <v>482</v>
      </c>
      <c r="E13455" s="0" t="n">
        <v>3</v>
      </c>
      <c r="F13455" s="38" t="s">
        <v>70</v>
      </c>
      <c r="G13455" s="37" t="s">
        <v>653</v>
      </c>
      <c r="H13455" s="0" t="n">
        <v>3385028</v>
      </c>
      <c r="I13455" s="0" t="n">
        <v>2150940</v>
      </c>
      <c r="J13455" s="0" t="n">
        <v>239466</v>
      </c>
    </row>
    <row r="13456" customFormat="false" ht="15" hidden="false" customHeight="false" outlineLevel="0" collapsed="false">
      <c r="A13456" s="0" t="n">
        <v>202506</v>
      </c>
      <c r="B13456" s="0" t="n">
        <v>202508</v>
      </c>
      <c r="C13456" s="37" t="s">
        <v>136</v>
      </c>
      <c r="D13456" s="37" t="s">
        <v>606</v>
      </c>
      <c r="E13456" s="0" t="n">
        <v>3</v>
      </c>
      <c r="F13456" s="38" t="s">
        <v>70</v>
      </c>
      <c r="G13456" s="37" t="s">
        <v>654</v>
      </c>
      <c r="H13456" s="0" t="n">
        <v>3088716</v>
      </c>
      <c r="I13456" s="0" t="n">
        <v>1536323</v>
      </c>
      <c r="J13456" s="0" t="n">
        <v>234506</v>
      </c>
    </row>
    <row r="13457" customFormat="false" ht="15" hidden="false" customHeight="false" outlineLevel="0" collapsed="false">
      <c r="A13457" s="0" t="n">
        <v>202506</v>
      </c>
      <c r="B13457" s="0" t="n">
        <v>202508</v>
      </c>
      <c r="C13457" s="37" t="s">
        <v>152</v>
      </c>
      <c r="D13457" s="37" t="s">
        <v>655</v>
      </c>
      <c r="E13457" s="0" t="n">
        <v>3</v>
      </c>
      <c r="F13457" s="38" t="s">
        <v>70</v>
      </c>
      <c r="G13457" s="37" t="s">
        <v>656</v>
      </c>
      <c r="H13457" s="0" t="n">
        <v>898905</v>
      </c>
      <c r="I13457" s="0" t="n">
        <v>423133</v>
      </c>
      <c r="J13457" s="0" t="n">
        <v>40068</v>
      </c>
    </row>
    <row r="13458" customFormat="false" ht="15" hidden="false" customHeight="false" outlineLevel="0" collapsed="false">
      <c r="A13458" s="0" t="n">
        <v>202506</v>
      </c>
      <c r="B13458" s="0" t="n">
        <v>202508</v>
      </c>
      <c r="C13458" s="37" t="s">
        <v>178</v>
      </c>
      <c r="D13458" s="37" t="s">
        <v>127</v>
      </c>
      <c r="E13458" s="0" t="n">
        <v>3</v>
      </c>
      <c r="F13458" s="38" t="s">
        <v>70</v>
      </c>
      <c r="G13458" s="37" t="s">
        <v>657</v>
      </c>
      <c r="H13458" s="0" t="n">
        <v>494804</v>
      </c>
      <c r="I13458" s="0" t="n">
        <v>172010</v>
      </c>
      <c r="J13458" s="0" t="n">
        <v>4285</v>
      </c>
    </row>
    <row r="13459" customFormat="false" ht="15" hidden="false" customHeight="false" outlineLevel="0" collapsed="false">
      <c r="A13459" s="0" t="n">
        <v>202506</v>
      </c>
      <c r="B13459" s="0" t="n">
        <v>202508</v>
      </c>
      <c r="C13459" s="37" t="s">
        <v>158</v>
      </c>
      <c r="D13459" s="37" t="s">
        <v>189</v>
      </c>
      <c r="E13459" s="0" t="n">
        <v>3</v>
      </c>
      <c r="F13459" s="38" t="s">
        <v>70</v>
      </c>
      <c r="G13459" s="37" t="s">
        <v>658</v>
      </c>
      <c r="H13459" s="0" t="n">
        <v>529145</v>
      </c>
      <c r="I13459" s="0" t="n">
        <v>507997</v>
      </c>
      <c r="J13459" s="0" t="n">
        <v>124541</v>
      </c>
    </row>
    <row r="13460" customFormat="false" ht="15" hidden="false" customHeight="false" outlineLevel="0" collapsed="false">
      <c r="A13460" s="0" t="n">
        <v>202506</v>
      </c>
      <c r="B13460" s="0" t="n">
        <v>202508</v>
      </c>
      <c r="C13460" s="37" t="s">
        <v>98</v>
      </c>
      <c r="D13460" s="37" t="s">
        <v>659</v>
      </c>
      <c r="E13460" s="0" t="n">
        <v>3</v>
      </c>
      <c r="F13460" s="38" t="s">
        <v>70</v>
      </c>
      <c r="G13460" s="37" t="s">
        <v>660</v>
      </c>
      <c r="H13460" s="0" t="n">
        <v>104025</v>
      </c>
      <c r="I13460" s="0" t="n">
        <v>65158</v>
      </c>
      <c r="J13460" s="0" t="n">
        <v>2356</v>
      </c>
    </row>
    <row r="13461" customFormat="false" ht="15" hidden="false" customHeight="false" outlineLevel="0" collapsed="false">
      <c r="A13461" s="0" t="n">
        <v>202506</v>
      </c>
      <c r="B13461" s="0" t="n">
        <v>202508</v>
      </c>
      <c r="C13461" s="37" t="s">
        <v>184</v>
      </c>
      <c r="D13461" s="37" t="s">
        <v>385</v>
      </c>
      <c r="E13461" s="0" t="n">
        <v>3</v>
      </c>
      <c r="F13461" s="38" t="s">
        <v>70</v>
      </c>
      <c r="G13461" s="37" t="s">
        <v>661</v>
      </c>
      <c r="H13461" s="0" t="n">
        <v>2239486</v>
      </c>
      <c r="I13461" s="0" t="n">
        <v>1951838</v>
      </c>
      <c r="J13461" s="0" t="n">
        <v>300940</v>
      </c>
    </row>
    <row r="13462" customFormat="false" ht="15" hidden="false" customHeight="false" outlineLevel="0" collapsed="false">
      <c r="A13462" s="0" t="n">
        <v>202506</v>
      </c>
      <c r="B13462" s="0" t="n">
        <v>202508</v>
      </c>
      <c r="C13462" s="37" t="s">
        <v>101</v>
      </c>
      <c r="D13462" s="37" t="s">
        <v>141</v>
      </c>
      <c r="E13462" s="0" t="n">
        <v>3</v>
      </c>
      <c r="F13462" s="38" t="s">
        <v>70</v>
      </c>
      <c r="G13462" s="37" t="s">
        <v>662</v>
      </c>
      <c r="H13462" s="0" t="n">
        <v>1501544</v>
      </c>
      <c r="I13462" s="0" t="n">
        <v>706273</v>
      </c>
      <c r="J13462" s="0" t="n">
        <v>53877</v>
      </c>
    </row>
    <row r="13463" customFormat="false" ht="15" hidden="false" customHeight="false" outlineLevel="0" collapsed="false">
      <c r="A13463" s="0" t="n">
        <v>202506</v>
      </c>
      <c r="B13463" s="0" t="n">
        <v>202508</v>
      </c>
      <c r="C13463" s="37" t="s">
        <v>98</v>
      </c>
      <c r="D13463" s="37" t="s">
        <v>110</v>
      </c>
      <c r="E13463" s="0" t="n">
        <v>3</v>
      </c>
      <c r="F13463" s="38" t="s">
        <v>70</v>
      </c>
      <c r="G13463" s="37" t="s">
        <v>663</v>
      </c>
      <c r="H13463" s="0" t="n">
        <v>825365</v>
      </c>
      <c r="I13463" s="0" t="n">
        <v>483030</v>
      </c>
      <c r="J13463" s="0" t="n">
        <v>35495</v>
      </c>
    </row>
    <row r="13464" customFormat="false" ht="15" hidden="false" customHeight="false" outlineLevel="0" collapsed="false">
      <c r="A13464" s="0" t="n">
        <v>202506</v>
      </c>
      <c r="B13464" s="0" t="n">
        <v>202508</v>
      </c>
      <c r="C13464" s="37" t="s">
        <v>158</v>
      </c>
      <c r="D13464" s="37" t="s">
        <v>332</v>
      </c>
      <c r="E13464" s="0" t="n">
        <v>3</v>
      </c>
      <c r="F13464" s="38" t="s">
        <v>70</v>
      </c>
      <c r="G13464" s="37" t="s">
        <v>664</v>
      </c>
      <c r="H13464" s="0" t="n">
        <v>25897</v>
      </c>
      <c r="I13464" s="0" t="n">
        <v>38841</v>
      </c>
      <c r="J13464" s="0" t="n">
        <v>5724</v>
      </c>
    </row>
    <row r="13465" customFormat="false" ht="15" hidden="false" customHeight="false" outlineLevel="0" collapsed="false">
      <c r="A13465" s="0" t="n">
        <v>202506</v>
      </c>
      <c r="B13465" s="0" t="n">
        <v>202508</v>
      </c>
      <c r="C13465" s="37" t="s">
        <v>178</v>
      </c>
      <c r="D13465" s="37" t="s">
        <v>134</v>
      </c>
      <c r="E13465" s="0" t="n">
        <v>3</v>
      </c>
      <c r="F13465" s="38" t="s">
        <v>70</v>
      </c>
      <c r="G13465" s="37" t="s">
        <v>665</v>
      </c>
      <c r="H13465" s="0" t="n">
        <v>273300</v>
      </c>
      <c r="I13465" s="0" t="n">
        <v>177539</v>
      </c>
      <c r="J13465" s="0" t="n">
        <v>41598</v>
      </c>
    </row>
    <row r="13466" customFormat="false" ht="15" hidden="false" customHeight="false" outlineLevel="0" collapsed="false">
      <c r="A13466" s="0" t="n">
        <v>202506</v>
      </c>
      <c r="B13466" s="0" t="n">
        <v>202508</v>
      </c>
      <c r="C13466" s="37" t="s">
        <v>136</v>
      </c>
      <c r="D13466" s="37" t="s">
        <v>511</v>
      </c>
      <c r="E13466" s="0" t="n">
        <v>3</v>
      </c>
      <c r="F13466" s="38" t="s">
        <v>70</v>
      </c>
      <c r="G13466" s="37" t="s">
        <v>666</v>
      </c>
      <c r="H13466" s="0" t="n">
        <v>4531451</v>
      </c>
      <c r="I13466" s="0" t="n">
        <v>2568704</v>
      </c>
      <c r="J13466" s="0" t="n">
        <v>283840</v>
      </c>
    </row>
    <row r="13467" customFormat="false" ht="15" hidden="false" customHeight="false" outlineLevel="0" collapsed="false">
      <c r="A13467" s="0" t="n">
        <v>202506</v>
      </c>
      <c r="B13467" s="0" t="n">
        <v>202508</v>
      </c>
      <c r="C13467" s="37" t="s">
        <v>149</v>
      </c>
      <c r="D13467" s="37" t="s">
        <v>298</v>
      </c>
      <c r="E13467" s="0" t="n">
        <v>3</v>
      </c>
      <c r="F13467" s="38" t="s">
        <v>70</v>
      </c>
      <c r="G13467" s="37" t="s">
        <v>667</v>
      </c>
      <c r="H13467" s="0" t="n">
        <v>728404</v>
      </c>
      <c r="I13467" s="0" t="n">
        <v>458661</v>
      </c>
      <c r="J13467" s="0" t="n">
        <v>14272</v>
      </c>
    </row>
    <row r="13468" customFormat="false" ht="15" hidden="false" customHeight="false" outlineLevel="0" collapsed="false">
      <c r="A13468" s="0" t="n">
        <v>202506</v>
      </c>
      <c r="B13468" s="0" t="n">
        <v>202508</v>
      </c>
      <c r="C13468" s="37" t="s">
        <v>115</v>
      </c>
      <c r="D13468" s="37" t="s">
        <v>288</v>
      </c>
      <c r="E13468" s="0" t="n">
        <v>3</v>
      </c>
      <c r="F13468" s="38" t="s">
        <v>70</v>
      </c>
      <c r="G13468" s="37" t="s">
        <v>668</v>
      </c>
      <c r="H13468" s="0" t="n">
        <v>2325382</v>
      </c>
      <c r="I13468" s="0" t="n">
        <v>1837366</v>
      </c>
      <c r="J13468" s="0" t="n">
        <v>418933</v>
      </c>
    </row>
    <row r="13469" customFormat="false" ht="15" hidden="false" customHeight="false" outlineLevel="0" collapsed="false">
      <c r="A13469" s="0" t="n">
        <v>202506</v>
      </c>
      <c r="B13469" s="0" t="n">
        <v>202508</v>
      </c>
      <c r="C13469" s="37" t="s">
        <v>112</v>
      </c>
      <c r="D13469" s="37" t="s">
        <v>280</v>
      </c>
      <c r="E13469" s="0" t="n">
        <v>3</v>
      </c>
      <c r="F13469" s="38" t="s">
        <v>70</v>
      </c>
      <c r="G13469" s="37" t="s">
        <v>669</v>
      </c>
      <c r="H13469" s="0" t="n">
        <v>252871</v>
      </c>
      <c r="I13469" s="0" t="n">
        <v>204083</v>
      </c>
      <c r="J13469" s="0" t="n">
        <v>26405</v>
      </c>
    </row>
    <row r="13470" customFormat="false" ht="15" hidden="false" customHeight="false" outlineLevel="0" collapsed="false">
      <c r="A13470" s="0" t="n">
        <v>202506</v>
      </c>
      <c r="B13470" s="0" t="n">
        <v>202508</v>
      </c>
      <c r="C13470" s="37" t="s">
        <v>101</v>
      </c>
      <c r="D13470" s="37" t="s">
        <v>401</v>
      </c>
      <c r="E13470" s="0" t="n">
        <v>3</v>
      </c>
      <c r="F13470" s="38" t="s">
        <v>70</v>
      </c>
      <c r="G13470" s="37" t="s">
        <v>670</v>
      </c>
      <c r="H13470" s="0" t="n">
        <v>8309853</v>
      </c>
      <c r="I13470" s="0" t="n">
        <v>2849677</v>
      </c>
      <c r="J13470" s="0" t="n">
        <v>276522</v>
      </c>
    </row>
    <row r="13471" customFormat="false" ht="15" hidden="false" customHeight="false" outlineLevel="0" collapsed="false">
      <c r="A13471" s="0" t="n">
        <v>202506</v>
      </c>
      <c r="B13471" s="0" t="n">
        <v>202508</v>
      </c>
      <c r="C13471" s="37" t="s">
        <v>149</v>
      </c>
      <c r="D13471" s="37" t="s">
        <v>258</v>
      </c>
      <c r="E13471" s="0" t="n">
        <v>3</v>
      </c>
      <c r="F13471" s="38" t="s">
        <v>70</v>
      </c>
      <c r="G13471" s="37" t="s">
        <v>671</v>
      </c>
      <c r="H13471" s="0" t="n">
        <v>1138316</v>
      </c>
      <c r="I13471" s="0" t="n">
        <v>1143301</v>
      </c>
      <c r="J13471" s="0" t="n">
        <v>208958</v>
      </c>
    </row>
    <row r="13472" customFormat="false" ht="15" hidden="false" customHeight="false" outlineLevel="0" collapsed="false">
      <c r="A13472" s="0" t="n">
        <v>202506</v>
      </c>
      <c r="B13472" s="0" t="n">
        <v>202508</v>
      </c>
      <c r="C13472" s="37" t="s">
        <v>106</v>
      </c>
      <c r="D13472" s="37" t="s">
        <v>389</v>
      </c>
      <c r="E13472" s="0" t="n">
        <v>3</v>
      </c>
      <c r="F13472" s="38" t="s">
        <v>70</v>
      </c>
      <c r="G13472" s="37" t="s">
        <v>672</v>
      </c>
      <c r="H13472" s="0" t="n">
        <v>2066406</v>
      </c>
      <c r="I13472" s="0" t="n">
        <v>1918165</v>
      </c>
      <c r="J13472" s="0" t="n">
        <v>215260</v>
      </c>
    </row>
    <row r="13473" customFormat="false" ht="15" hidden="false" customHeight="false" outlineLevel="0" collapsed="false">
      <c r="A13473" s="0" t="n">
        <v>202506</v>
      </c>
      <c r="B13473" s="0" t="n">
        <v>202508</v>
      </c>
      <c r="C13473" s="37" t="s">
        <v>115</v>
      </c>
      <c r="D13473" s="37" t="s">
        <v>673</v>
      </c>
      <c r="E13473" s="0" t="n">
        <v>3</v>
      </c>
      <c r="F13473" s="38" t="s">
        <v>70</v>
      </c>
      <c r="G13473" s="37" t="s">
        <v>674</v>
      </c>
      <c r="H13473" s="0" t="n">
        <v>20185831</v>
      </c>
      <c r="I13473" s="0" t="n">
        <v>13329156</v>
      </c>
      <c r="J13473" s="0" t="n">
        <v>4341243</v>
      </c>
    </row>
    <row r="13474" customFormat="false" ht="15" hidden="false" customHeight="false" outlineLevel="0" collapsed="false">
      <c r="A13474" s="0" t="n">
        <v>202506</v>
      </c>
      <c r="B13474" s="0" t="n">
        <v>202508</v>
      </c>
      <c r="C13474" s="37" t="s">
        <v>152</v>
      </c>
      <c r="D13474" s="37" t="s">
        <v>425</v>
      </c>
      <c r="E13474" s="0" t="n">
        <v>3</v>
      </c>
      <c r="F13474" s="38" t="s">
        <v>70</v>
      </c>
      <c r="G13474" s="37" t="s">
        <v>675</v>
      </c>
      <c r="H13474" s="0" t="n">
        <v>5634009</v>
      </c>
      <c r="I13474" s="0" t="n">
        <v>3926605</v>
      </c>
      <c r="J13474" s="0" t="n">
        <v>314858</v>
      </c>
    </row>
    <row r="13475" customFormat="false" ht="15" hidden="false" customHeight="false" outlineLevel="0" collapsed="false">
      <c r="A13475" s="0" t="n">
        <v>202506</v>
      </c>
      <c r="B13475" s="0" t="n">
        <v>202508</v>
      </c>
      <c r="C13475" s="37" t="s">
        <v>158</v>
      </c>
      <c r="D13475" s="37" t="s">
        <v>282</v>
      </c>
      <c r="E13475" s="0" t="n">
        <v>3</v>
      </c>
      <c r="F13475" s="38" t="s">
        <v>70</v>
      </c>
      <c r="G13475" s="37" t="s">
        <v>676</v>
      </c>
      <c r="H13475" s="0" t="n">
        <v>1073567</v>
      </c>
      <c r="I13475" s="0" t="n">
        <v>1619012</v>
      </c>
      <c r="J13475" s="0" t="n">
        <v>315651</v>
      </c>
    </row>
    <row r="13476" customFormat="false" ht="15" hidden="false" customHeight="false" outlineLevel="0" collapsed="false">
      <c r="A13476" s="0" t="n">
        <v>202506</v>
      </c>
      <c r="B13476" s="0" t="n">
        <v>202508</v>
      </c>
      <c r="C13476" s="37" t="s">
        <v>136</v>
      </c>
      <c r="D13476" s="37" t="s">
        <v>420</v>
      </c>
      <c r="E13476" s="0" t="n">
        <v>3</v>
      </c>
      <c r="F13476" s="38" t="s">
        <v>70</v>
      </c>
      <c r="G13476" s="37" t="s">
        <v>677</v>
      </c>
      <c r="H13476" s="0" t="n">
        <v>610541</v>
      </c>
      <c r="I13476" s="0" t="n">
        <v>284083</v>
      </c>
      <c r="J13476" s="0" t="n">
        <v>35283</v>
      </c>
    </row>
    <row r="13477" customFormat="false" ht="15" hidden="false" customHeight="false" outlineLevel="0" collapsed="false">
      <c r="A13477" s="0" t="n">
        <v>202506</v>
      </c>
      <c r="B13477" s="0" t="n">
        <v>202508</v>
      </c>
      <c r="C13477" s="37" t="s">
        <v>109</v>
      </c>
      <c r="D13477" s="37" t="s">
        <v>493</v>
      </c>
      <c r="E13477" s="0" t="n">
        <v>3</v>
      </c>
      <c r="F13477" s="38" t="s">
        <v>70</v>
      </c>
      <c r="G13477" s="37" t="s">
        <v>678</v>
      </c>
      <c r="H13477" s="0" t="n">
        <v>1008519</v>
      </c>
      <c r="I13477" s="0" t="n">
        <v>1378912</v>
      </c>
      <c r="J13477" s="0" t="n">
        <v>170804</v>
      </c>
    </row>
    <row r="13478" customFormat="false" ht="15" hidden="false" customHeight="false" outlineLevel="0" collapsed="false">
      <c r="A13478" s="0" t="n">
        <v>202506</v>
      </c>
      <c r="B13478" s="0" t="n">
        <v>202508</v>
      </c>
      <c r="C13478" s="37" t="s">
        <v>109</v>
      </c>
      <c r="D13478" s="37" t="s">
        <v>320</v>
      </c>
      <c r="E13478" s="0" t="n">
        <v>3</v>
      </c>
      <c r="F13478" s="38" t="s">
        <v>70</v>
      </c>
      <c r="G13478" s="37" t="s">
        <v>679</v>
      </c>
      <c r="H13478" s="0" t="n">
        <v>2712417</v>
      </c>
      <c r="I13478" s="0" t="n">
        <v>3670447</v>
      </c>
      <c r="J13478" s="0" t="n">
        <v>160737</v>
      </c>
    </row>
    <row r="13479" customFormat="false" ht="15" hidden="false" customHeight="false" outlineLevel="0" collapsed="false">
      <c r="A13479" s="0" t="n">
        <v>202506</v>
      </c>
      <c r="B13479" s="0" t="n">
        <v>202508</v>
      </c>
      <c r="C13479" s="37" t="s">
        <v>178</v>
      </c>
      <c r="D13479" s="37" t="s">
        <v>380</v>
      </c>
      <c r="E13479" s="0" t="n">
        <v>3</v>
      </c>
      <c r="F13479" s="38" t="s">
        <v>70</v>
      </c>
      <c r="G13479" s="37" t="s">
        <v>680</v>
      </c>
      <c r="H13479" s="0" t="n">
        <v>1045829</v>
      </c>
      <c r="I13479" s="0" t="n">
        <v>713751</v>
      </c>
      <c r="J13479" s="0" t="n">
        <v>31611</v>
      </c>
    </row>
    <row r="13480" customFormat="false" ht="15" hidden="false" customHeight="false" outlineLevel="0" collapsed="false">
      <c r="A13480" s="0" t="n">
        <v>202506</v>
      </c>
      <c r="B13480" s="0" t="n">
        <v>202508</v>
      </c>
      <c r="C13480" s="37" t="s">
        <v>101</v>
      </c>
      <c r="D13480" s="37" t="s">
        <v>571</v>
      </c>
      <c r="E13480" s="0" t="n">
        <v>3</v>
      </c>
      <c r="F13480" s="38" t="s">
        <v>70</v>
      </c>
      <c r="G13480" s="37" t="s">
        <v>681</v>
      </c>
      <c r="H13480" s="0" t="n">
        <v>986290</v>
      </c>
      <c r="I13480" s="0" t="n">
        <v>544215</v>
      </c>
      <c r="J13480" s="0" t="n">
        <v>70565</v>
      </c>
    </row>
    <row r="13481" customFormat="false" ht="15" hidden="false" customHeight="false" outlineLevel="0" collapsed="false">
      <c r="A13481" s="0" t="n">
        <v>202506</v>
      </c>
      <c r="B13481" s="0" t="n">
        <v>202508</v>
      </c>
      <c r="C13481" s="37" t="s">
        <v>115</v>
      </c>
      <c r="D13481" s="37" t="s">
        <v>396</v>
      </c>
      <c r="E13481" s="0" t="n">
        <v>3</v>
      </c>
      <c r="F13481" s="38" t="s">
        <v>70</v>
      </c>
      <c r="G13481" s="37" t="s">
        <v>682</v>
      </c>
      <c r="H13481" s="0" t="n">
        <v>9460499</v>
      </c>
      <c r="I13481" s="0" t="n">
        <v>11210412</v>
      </c>
      <c r="J13481" s="0" t="n">
        <v>-76524</v>
      </c>
    </row>
    <row r="13482" customFormat="false" ht="15" hidden="false" customHeight="false" outlineLevel="0" collapsed="false">
      <c r="A13482" s="0" t="n">
        <v>202506</v>
      </c>
      <c r="B13482" s="0" t="n">
        <v>202508</v>
      </c>
      <c r="C13482" s="37" t="s">
        <v>178</v>
      </c>
      <c r="D13482" s="37" t="s">
        <v>247</v>
      </c>
      <c r="E13482" s="0" t="n">
        <v>3</v>
      </c>
      <c r="F13482" s="38" t="s">
        <v>70</v>
      </c>
      <c r="G13482" s="37" t="s">
        <v>683</v>
      </c>
      <c r="H13482" s="0" t="n">
        <v>906055</v>
      </c>
      <c r="I13482" s="0" t="n">
        <v>471358</v>
      </c>
      <c r="J13482" s="0" t="n">
        <v>10580</v>
      </c>
    </row>
    <row r="13483" customFormat="false" ht="15" hidden="false" customHeight="false" outlineLevel="0" collapsed="false">
      <c r="A13483" s="0" t="n">
        <v>202506</v>
      </c>
      <c r="B13483" s="0" t="n">
        <v>202508</v>
      </c>
      <c r="C13483" s="37" t="s">
        <v>178</v>
      </c>
      <c r="D13483" s="37" t="s">
        <v>684</v>
      </c>
      <c r="E13483" s="0" t="n">
        <v>3</v>
      </c>
      <c r="F13483" s="38" t="s">
        <v>70</v>
      </c>
      <c r="G13483" s="37" t="s">
        <v>685</v>
      </c>
      <c r="H13483" s="0" t="n">
        <v>22641910</v>
      </c>
      <c r="I13483" s="0" t="n">
        <v>24468045</v>
      </c>
      <c r="J13483" s="0" t="n">
        <v>1994876</v>
      </c>
    </row>
    <row r="13484" customFormat="false" ht="15" hidden="false" customHeight="false" outlineLevel="0" collapsed="false">
      <c r="A13484" s="0" t="n">
        <v>202506</v>
      </c>
      <c r="B13484" s="0" t="n">
        <v>202508</v>
      </c>
      <c r="C13484" s="37" t="s">
        <v>95</v>
      </c>
      <c r="D13484" s="37" t="s">
        <v>513</v>
      </c>
      <c r="E13484" s="0" t="n">
        <v>3</v>
      </c>
      <c r="F13484" s="38" t="s">
        <v>70</v>
      </c>
      <c r="G13484" s="37" t="s">
        <v>686</v>
      </c>
      <c r="H13484" s="0" t="n">
        <v>2182954</v>
      </c>
      <c r="I13484" s="0" t="n">
        <v>1954244</v>
      </c>
      <c r="J13484" s="0" t="n">
        <v>398739</v>
      </c>
    </row>
    <row r="13485" customFormat="false" ht="15" hidden="false" customHeight="false" outlineLevel="0" collapsed="false">
      <c r="A13485" s="0" t="n">
        <v>202506</v>
      </c>
      <c r="B13485" s="0" t="n">
        <v>202508</v>
      </c>
      <c r="C13485" s="37" t="s">
        <v>109</v>
      </c>
      <c r="D13485" s="37" t="s">
        <v>531</v>
      </c>
      <c r="E13485" s="0" t="n">
        <v>3</v>
      </c>
      <c r="F13485" s="38" t="s">
        <v>70</v>
      </c>
      <c r="G13485" s="37" t="s">
        <v>687</v>
      </c>
      <c r="H13485" s="0" t="n">
        <v>8141961</v>
      </c>
      <c r="I13485" s="0" t="n">
        <v>7306362</v>
      </c>
      <c r="J13485" s="0" t="n">
        <v>643349</v>
      </c>
    </row>
    <row r="13486" customFormat="false" ht="15" hidden="false" customHeight="false" outlineLevel="0" collapsed="false">
      <c r="A13486" s="0" t="n">
        <v>202506</v>
      </c>
      <c r="B13486" s="0" t="n">
        <v>202508</v>
      </c>
      <c r="C13486" s="37" t="s">
        <v>115</v>
      </c>
      <c r="D13486" s="37" t="s">
        <v>385</v>
      </c>
      <c r="E13486" s="0" t="n">
        <v>3</v>
      </c>
      <c r="F13486" s="38" t="s">
        <v>70</v>
      </c>
      <c r="G13486" s="37" t="s">
        <v>688</v>
      </c>
      <c r="H13486" s="0" t="n">
        <v>2404834</v>
      </c>
      <c r="I13486" s="0" t="n">
        <v>720506</v>
      </c>
      <c r="J13486" s="0" t="n">
        <v>62302</v>
      </c>
    </row>
    <row r="13487" customFormat="false" ht="15" hidden="false" customHeight="false" outlineLevel="0" collapsed="false">
      <c r="A13487" s="0" t="n">
        <v>202506</v>
      </c>
      <c r="B13487" s="0" t="n">
        <v>202508</v>
      </c>
      <c r="C13487" s="37" t="s">
        <v>95</v>
      </c>
      <c r="D13487" s="37" t="s">
        <v>328</v>
      </c>
      <c r="E13487" s="0" t="n">
        <v>3</v>
      </c>
      <c r="F13487" s="38" t="s">
        <v>70</v>
      </c>
      <c r="G13487" s="37" t="s">
        <v>689</v>
      </c>
      <c r="H13487" s="0" t="n">
        <v>3044313</v>
      </c>
      <c r="I13487" s="0" t="n">
        <v>4442537</v>
      </c>
      <c r="J13487" s="0" t="n">
        <v>-114891</v>
      </c>
    </row>
    <row r="13488" customFormat="false" ht="15" hidden="false" customHeight="false" outlineLevel="0" collapsed="false">
      <c r="A13488" s="0" t="n">
        <v>202506</v>
      </c>
      <c r="B13488" s="0" t="n">
        <v>202508</v>
      </c>
      <c r="C13488" s="37" t="s">
        <v>178</v>
      </c>
      <c r="D13488" s="37" t="s">
        <v>372</v>
      </c>
      <c r="E13488" s="0" t="n">
        <v>3</v>
      </c>
      <c r="F13488" s="38" t="s">
        <v>70</v>
      </c>
      <c r="G13488" s="37" t="s">
        <v>690</v>
      </c>
      <c r="H13488" s="0" t="n">
        <v>647395</v>
      </c>
      <c r="I13488" s="0" t="n">
        <v>377010</v>
      </c>
      <c r="J13488" s="0" t="n">
        <v>94090</v>
      </c>
    </row>
    <row r="13489" customFormat="false" ht="15" hidden="false" customHeight="false" outlineLevel="0" collapsed="false">
      <c r="A13489" s="0" t="n">
        <v>202506</v>
      </c>
      <c r="B13489" s="0" t="n">
        <v>202508</v>
      </c>
      <c r="C13489" s="37" t="s">
        <v>197</v>
      </c>
      <c r="D13489" s="37" t="s">
        <v>502</v>
      </c>
      <c r="E13489" s="0" t="n">
        <v>3</v>
      </c>
      <c r="F13489" s="38" t="s">
        <v>70</v>
      </c>
      <c r="G13489" s="37" t="s">
        <v>691</v>
      </c>
      <c r="H13489" s="0" t="n">
        <v>290539</v>
      </c>
      <c r="I13489" s="0" t="n">
        <v>397626</v>
      </c>
      <c r="J13489" s="0" t="n">
        <v>75832</v>
      </c>
    </row>
    <row r="13490" customFormat="false" ht="15" hidden="false" customHeight="false" outlineLevel="0" collapsed="false">
      <c r="A13490" s="0" t="n">
        <v>202506</v>
      </c>
      <c r="B13490" s="0" t="n">
        <v>202508</v>
      </c>
      <c r="C13490" s="37" t="s">
        <v>124</v>
      </c>
      <c r="D13490" s="37" t="s">
        <v>393</v>
      </c>
      <c r="E13490" s="0" t="n">
        <v>3</v>
      </c>
      <c r="F13490" s="38" t="s">
        <v>70</v>
      </c>
      <c r="G13490" s="37" t="s">
        <v>692</v>
      </c>
      <c r="H13490" s="0" t="n">
        <v>1989577</v>
      </c>
      <c r="I13490" s="0" t="n">
        <v>848584</v>
      </c>
      <c r="J13490" s="0" t="n">
        <v>171389</v>
      </c>
    </row>
    <row r="13491" customFormat="false" ht="15" hidden="false" customHeight="false" outlineLevel="0" collapsed="false">
      <c r="A13491" s="0" t="n">
        <v>202506</v>
      </c>
      <c r="B13491" s="0" t="n">
        <v>202508</v>
      </c>
      <c r="C13491" s="37" t="s">
        <v>178</v>
      </c>
      <c r="D13491" s="37" t="s">
        <v>693</v>
      </c>
      <c r="E13491" s="0" t="n">
        <v>3</v>
      </c>
      <c r="F13491" s="38" t="s">
        <v>70</v>
      </c>
      <c r="G13491" s="37" t="s">
        <v>694</v>
      </c>
      <c r="H13491" s="0" t="n">
        <v>3794287</v>
      </c>
      <c r="I13491" s="0" t="n">
        <v>2573076</v>
      </c>
      <c r="J13491" s="0" t="n">
        <v>-167933</v>
      </c>
    </row>
    <row r="13492" customFormat="false" ht="15" hidden="false" customHeight="false" outlineLevel="0" collapsed="false">
      <c r="A13492" s="0" t="n">
        <v>202506</v>
      </c>
      <c r="B13492" s="0" t="n">
        <v>202508</v>
      </c>
      <c r="C13492" s="37" t="s">
        <v>95</v>
      </c>
      <c r="D13492" s="37" t="s">
        <v>519</v>
      </c>
      <c r="E13492" s="0" t="n">
        <v>3</v>
      </c>
      <c r="F13492" s="38" t="s">
        <v>70</v>
      </c>
      <c r="G13492" s="37" t="s">
        <v>695</v>
      </c>
      <c r="H13492" s="0" t="n">
        <v>1308690</v>
      </c>
      <c r="I13492" s="0" t="n">
        <v>725457</v>
      </c>
      <c r="J13492" s="0" t="n">
        <v>83540</v>
      </c>
    </row>
    <row r="13493" customFormat="false" ht="15" hidden="false" customHeight="false" outlineLevel="0" collapsed="false">
      <c r="A13493" s="0" t="n">
        <v>202506</v>
      </c>
      <c r="B13493" s="0" t="n">
        <v>202508</v>
      </c>
      <c r="C13493" s="37" t="s">
        <v>152</v>
      </c>
      <c r="D13493" s="37" t="s">
        <v>341</v>
      </c>
      <c r="E13493" s="0" t="n">
        <v>3</v>
      </c>
      <c r="F13493" s="38" t="s">
        <v>70</v>
      </c>
      <c r="G13493" s="37" t="s">
        <v>696</v>
      </c>
      <c r="H13493" s="0" t="n">
        <v>173948</v>
      </c>
      <c r="I13493" s="0" t="n">
        <v>160517</v>
      </c>
      <c r="J13493" s="0" t="n">
        <v>-2219</v>
      </c>
    </row>
    <row r="13494" customFormat="false" ht="15" hidden="false" customHeight="false" outlineLevel="0" collapsed="false">
      <c r="A13494" s="0" t="n">
        <v>202506</v>
      </c>
      <c r="B13494" s="0" t="n">
        <v>202508</v>
      </c>
      <c r="C13494" s="37" t="s">
        <v>149</v>
      </c>
      <c r="D13494" s="37" t="s">
        <v>245</v>
      </c>
      <c r="E13494" s="0" t="n">
        <v>3</v>
      </c>
      <c r="F13494" s="38" t="s">
        <v>70</v>
      </c>
      <c r="G13494" s="37" t="s">
        <v>697</v>
      </c>
      <c r="H13494" s="0" t="n">
        <v>354840</v>
      </c>
      <c r="I13494" s="0" t="n">
        <v>501434</v>
      </c>
      <c r="J13494" s="0" t="n">
        <v>78807</v>
      </c>
    </row>
    <row r="13495" customFormat="false" ht="15" hidden="false" customHeight="false" outlineLevel="0" collapsed="false">
      <c r="A13495" s="0" t="n">
        <v>202506</v>
      </c>
      <c r="B13495" s="0" t="n">
        <v>202508</v>
      </c>
      <c r="C13495" s="37" t="s">
        <v>184</v>
      </c>
      <c r="D13495" s="37" t="s">
        <v>306</v>
      </c>
      <c r="E13495" s="0" t="n">
        <v>3</v>
      </c>
      <c r="F13495" s="38" t="s">
        <v>70</v>
      </c>
      <c r="G13495" s="37" t="s">
        <v>698</v>
      </c>
      <c r="H13495" s="0" t="n">
        <v>271518</v>
      </c>
      <c r="I13495" s="0" t="n">
        <v>207472</v>
      </c>
      <c r="J13495" s="0" t="n">
        <v>23272</v>
      </c>
    </row>
    <row r="13496" customFormat="false" ht="15" hidden="false" customHeight="false" outlineLevel="0" collapsed="false">
      <c r="A13496" s="0" t="n">
        <v>202506</v>
      </c>
      <c r="B13496" s="0" t="n">
        <v>202508</v>
      </c>
      <c r="C13496" s="37" t="s">
        <v>124</v>
      </c>
      <c r="D13496" s="37" t="s">
        <v>311</v>
      </c>
      <c r="E13496" s="0" t="n">
        <v>3</v>
      </c>
      <c r="F13496" s="38" t="s">
        <v>70</v>
      </c>
      <c r="G13496" s="37" t="s">
        <v>699</v>
      </c>
      <c r="H13496" s="0" t="n">
        <v>173270</v>
      </c>
      <c r="I13496" s="0" t="n">
        <v>122127</v>
      </c>
      <c r="J13496" s="0" t="n">
        <v>16107</v>
      </c>
    </row>
    <row r="13497" customFormat="false" ht="15" hidden="false" customHeight="false" outlineLevel="0" collapsed="false">
      <c r="A13497" s="0" t="n">
        <v>202506</v>
      </c>
      <c r="B13497" s="0" t="n">
        <v>202508</v>
      </c>
      <c r="C13497" s="37" t="s">
        <v>109</v>
      </c>
      <c r="D13497" s="37" t="s">
        <v>700</v>
      </c>
      <c r="E13497" s="0" t="n">
        <v>3</v>
      </c>
      <c r="F13497" s="38" t="s">
        <v>70</v>
      </c>
      <c r="G13497" s="37" t="s">
        <v>701</v>
      </c>
      <c r="H13497" s="0" t="n">
        <v>1839533</v>
      </c>
      <c r="I13497" s="0" t="n">
        <v>2477631</v>
      </c>
      <c r="J13497" s="0" t="n">
        <v>20661</v>
      </c>
    </row>
    <row r="13498" customFormat="false" ht="15" hidden="false" customHeight="false" outlineLevel="0" collapsed="false">
      <c r="A13498" s="0" t="n">
        <v>202506</v>
      </c>
      <c r="B13498" s="0" t="n">
        <v>202508</v>
      </c>
      <c r="C13498" s="37" t="s">
        <v>178</v>
      </c>
      <c r="D13498" s="37" t="s">
        <v>702</v>
      </c>
      <c r="E13498" s="0" t="n">
        <v>3</v>
      </c>
      <c r="F13498" s="38" t="s">
        <v>70</v>
      </c>
      <c r="G13498" s="37" t="s">
        <v>703</v>
      </c>
      <c r="H13498" s="0" t="n">
        <v>5627697</v>
      </c>
      <c r="I13498" s="0" t="n">
        <v>1787733</v>
      </c>
      <c r="J13498" s="0" t="n">
        <v>-42878</v>
      </c>
    </row>
    <row r="13499" customFormat="false" ht="15" hidden="false" customHeight="false" outlineLevel="0" collapsed="false">
      <c r="A13499" s="0" t="n">
        <v>202506</v>
      </c>
      <c r="B13499" s="0" t="n">
        <v>202508</v>
      </c>
      <c r="C13499" s="37" t="s">
        <v>115</v>
      </c>
      <c r="D13499" s="37" t="s">
        <v>569</v>
      </c>
      <c r="E13499" s="0" t="n">
        <v>3</v>
      </c>
      <c r="F13499" s="38" t="s">
        <v>70</v>
      </c>
      <c r="G13499" s="37" t="s">
        <v>704</v>
      </c>
      <c r="H13499" s="0" t="n">
        <v>1439936</v>
      </c>
      <c r="I13499" s="0" t="n">
        <v>827909</v>
      </c>
      <c r="J13499" s="0" t="n">
        <v>13186</v>
      </c>
    </row>
    <row r="13500" customFormat="false" ht="15" hidden="false" customHeight="false" outlineLevel="0" collapsed="false">
      <c r="A13500" s="0" t="n">
        <v>202506</v>
      </c>
      <c r="B13500" s="0" t="n">
        <v>202508</v>
      </c>
      <c r="C13500" s="37" t="s">
        <v>136</v>
      </c>
      <c r="D13500" s="37" t="s">
        <v>210</v>
      </c>
      <c r="E13500" s="0" t="n">
        <v>3</v>
      </c>
      <c r="F13500" s="38" t="s">
        <v>70</v>
      </c>
      <c r="G13500" s="37" t="s">
        <v>705</v>
      </c>
      <c r="H13500" s="0" t="n">
        <v>91654</v>
      </c>
      <c r="I13500" s="0" t="n">
        <v>47825</v>
      </c>
      <c r="J13500" s="0" t="n">
        <v>5298</v>
      </c>
    </row>
    <row r="13501" customFormat="false" ht="15" hidden="false" customHeight="false" outlineLevel="0" collapsed="false">
      <c r="A13501" s="0" t="n">
        <v>202506</v>
      </c>
      <c r="B13501" s="0" t="n">
        <v>202508</v>
      </c>
      <c r="C13501" s="37" t="s">
        <v>158</v>
      </c>
      <c r="D13501" s="37" t="s">
        <v>706</v>
      </c>
      <c r="E13501" s="0" t="n">
        <v>3</v>
      </c>
      <c r="F13501" s="38" t="s">
        <v>70</v>
      </c>
      <c r="G13501" s="37" t="s">
        <v>707</v>
      </c>
      <c r="H13501" s="0" t="n">
        <v>1009860</v>
      </c>
      <c r="I13501" s="0" t="n">
        <v>1434862</v>
      </c>
      <c r="J13501" s="0" t="n">
        <v>80032</v>
      </c>
    </row>
    <row r="13502" customFormat="false" ht="15" hidden="false" customHeight="false" outlineLevel="0" collapsed="false">
      <c r="A13502" s="0" t="n">
        <v>202506</v>
      </c>
      <c r="B13502" s="0" t="n">
        <v>202508</v>
      </c>
      <c r="C13502" s="37" t="s">
        <v>109</v>
      </c>
      <c r="D13502" s="37" t="s">
        <v>251</v>
      </c>
      <c r="E13502" s="0" t="n">
        <v>3</v>
      </c>
      <c r="F13502" s="38" t="s">
        <v>70</v>
      </c>
      <c r="G13502" s="37" t="s">
        <v>708</v>
      </c>
      <c r="H13502" s="0" t="n">
        <v>1124351</v>
      </c>
      <c r="I13502" s="0" t="n">
        <v>1389165</v>
      </c>
      <c r="J13502" s="0" t="n">
        <v>146301</v>
      </c>
    </row>
    <row r="13503" customFormat="false" ht="15" hidden="false" customHeight="false" outlineLevel="0" collapsed="false">
      <c r="A13503" s="0" t="n">
        <v>202506</v>
      </c>
      <c r="B13503" s="0" t="n">
        <v>202508</v>
      </c>
      <c r="C13503" s="37" t="s">
        <v>101</v>
      </c>
      <c r="D13503" s="37" t="s">
        <v>273</v>
      </c>
      <c r="E13503" s="0" t="n">
        <v>3</v>
      </c>
      <c r="F13503" s="38" t="s">
        <v>70</v>
      </c>
      <c r="G13503" s="37" t="s">
        <v>709</v>
      </c>
      <c r="H13503" s="0" t="n">
        <v>17585402</v>
      </c>
      <c r="I13503" s="0" t="n">
        <v>5338097</v>
      </c>
      <c r="J13503" s="0" t="n">
        <v>-119558</v>
      </c>
    </row>
    <row r="13504" customFormat="false" ht="15" hidden="false" customHeight="false" outlineLevel="0" collapsed="false">
      <c r="A13504" s="0" t="n">
        <v>202506</v>
      </c>
      <c r="B13504" s="0" t="n">
        <v>202508</v>
      </c>
      <c r="C13504" s="37" t="s">
        <v>115</v>
      </c>
      <c r="D13504" s="37" t="s">
        <v>700</v>
      </c>
      <c r="E13504" s="0" t="n">
        <v>3</v>
      </c>
      <c r="F13504" s="38" t="s">
        <v>70</v>
      </c>
      <c r="G13504" s="37" t="s">
        <v>710</v>
      </c>
      <c r="H13504" s="0" t="n">
        <v>246141</v>
      </c>
      <c r="I13504" s="0" t="n">
        <v>47708</v>
      </c>
      <c r="J13504" s="0" t="n">
        <v>3785</v>
      </c>
    </row>
    <row r="13505" customFormat="false" ht="15" hidden="false" customHeight="false" outlineLevel="0" collapsed="false">
      <c r="A13505" s="0" t="n">
        <v>202506</v>
      </c>
      <c r="B13505" s="0" t="n">
        <v>202508</v>
      </c>
      <c r="C13505" s="37" t="s">
        <v>106</v>
      </c>
      <c r="D13505" s="37" t="s">
        <v>181</v>
      </c>
      <c r="E13505" s="0" t="n">
        <v>3</v>
      </c>
      <c r="F13505" s="38" t="s">
        <v>70</v>
      </c>
      <c r="G13505" s="37" t="s">
        <v>711</v>
      </c>
      <c r="H13505" s="0" t="n">
        <v>655083</v>
      </c>
      <c r="I13505" s="0" t="n">
        <v>265607</v>
      </c>
      <c r="J13505" s="0" t="n">
        <v>58304</v>
      </c>
    </row>
    <row r="13506" customFormat="false" ht="15" hidden="false" customHeight="false" outlineLevel="0" collapsed="false">
      <c r="A13506" s="0" t="n">
        <v>202506</v>
      </c>
      <c r="B13506" s="0" t="n">
        <v>202508</v>
      </c>
      <c r="C13506" s="37" t="s">
        <v>101</v>
      </c>
      <c r="D13506" s="37" t="s">
        <v>369</v>
      </c>
      <c r="E13506" s="0" t="n">
        <v>3</v>
      </c>
      <c r="F13506" s="38" t="s">
        <v>70</v>
      </c>
      <c r="G13506" s="37" t="s">
        <v>712</v>
      </c>
      <c r="H13506" s="0" t="n">
        <v>7999090</v>
      </c>
      <c r="I13506" s="0" t="n">
        <v>5440721</v>
      </c>
      <c r="J13506" s="0" t="n">
        <v>616072</v>
      </c>
    </row>
    <row r="13507" customFormat="false" ht="15" hidden="false" customHeight="false" outlineLevel="0" collapsed="false">
      <c r="A13507" s="0" t="n">
        <v>202506</v>
      </c>
      <c r="B13507" s="0" t="n">
        <v>202508</v>
      </c>
      <c r="C13507" s="37" t="s">
        <v>184</v>
      </c>
      <c r="D13507" s="37" t="s">
        <v>249</v>
      </c>
      <c r="E13507" s="0" t="n">
        <v>3</v>
      </c>
      <c r="F13507" s="38" t="s">
        <v>70</v>
      </c>
      <c r="G13507" s="37" t="s">
        <v>713</v>
      </c>
      <c r="H13507" s="0" t="n">
        <v>2792981</v>
      </c>
      <c r="I13507" s="0" t="n">
        <v>2035121</v>
      </c>
      <c r="J13507" s="0" t="n">
        <v>243178</v>
      </c>
    </row>
    <row r="13508" customFormat="false" ht="15" hidden="false" customHeight="false" outlineLevel="0" collapsed="false">
      <c r="A13508" s="0" t="n">
        <v>202506</v>
      </c>
      <c r="B13508" s="0" t="n">
        <v>202508</v>
      </c>
      <c r="C13508" s="37" t="s">
        <v>109</v>
      </c>
      <c r="D13508" s="37" t="s">
        <v>714</v>
      </c>
      <c r="E13508" s="0" t="n">
        <v>3</v>
      </c>
      <c r="F13508" s="38" t="s">
        <v>70</v>
      </c>
      <c r="G13508" s="37" t="s">
        <v>715</v>
      </c>
      <c r="H13508" s="0" t="n">
        <v>2658815</v>
      </c>
      <c r="I13508" s="0" t="n">
        <v>2199793</v>
      </c>
      <c r="J13508" s="0" t="n">
        <v>264615</v>
      </c>
    </row>
    <row r="13509" customFormat="false" ht="15" hidden="false" customHeight="false" outlineLevel="0" collapsed="false">
      <c r="A13509" s="0" t="n">
        <v>202506</v>
      </c>
      <c r="B13509" s="0" t="n">
        <v>202508</v>
      </c>
      <c r="C13509" s="37" t="s">
        <v>106</v>
      </c>
      <c r="D13509" s="37" t="s">
        <v>249</v>
      </c>
      <c r="E13509" s="0" t="n">
        <v>3</v>
      </c>
      <c r="F13509" s="38" t="s">
        <v>70</v>
      </c>
      <c r="G13509" s="37" t="s">
        <v>716</v>
      </c>
      <c r="H13509" s="0" t="n">
        <v>2079944</v>
      </c>
      <c r="I13509" s="0" t="n">
        <v>770002</v>
      </c>
      <c r="J13509" s="0" t="n">
        <v>22181</v>
      </c>
    </row>
    <row r="13510" customFormat="false" ht="15" hidden="false" customHeight="false" outlineLevel="0" collapsed="false">
      <c r="A13510" s="0" t="n">
        <v>202506</v>
      </c>
      <c r="B13510" s="0" t="n">
        <v>202508</v>
      </c>
      <c r="C13510" s="37" t="s">
        <v>197</v>
      </c>
      <c r="D13510" s="37" t="s">
        <v>511</v>
      </c>
      <c r="E13510" s="0" t="n">
        <v>3</v>
      </c>
      <c r="F13510" s="38" t="s">
        <v>70</v>
      </c>
      <c r="G13510" s="37" t="s">
        <v>717</v>
      </c>
      <c r="H13510" s="0" t="n">
        <v>1587415</v>
      </c>
      <c r="I13510" s="0" t="n">
        <v>815240</v>
      </c>
      <c r="J13510" s="0" t="n">
        <v>198245</v>
      </c>
    </row>
    <row r="13511" customFormat="false" ht="15" hidden="false" customHeight="false" outlineLevel="0" collapsed="false">
      <c r="A13511" s="0" t="n">
        <v>202506</v>
      </c>
      <c r="B13511" s="0" t="n">
        <v>202508</v>
      </c>
      <c r="C13511" s="37" t="s">
        <v>149</v>
      </c>
      <c r="D13511" s="37" t="s">
        <v>150</v>
      </c>
      <c r="E13511" s="0" t="n">
        <v>3</v>
      </c>
      <c r="F13511" s="38" t="s">
        <v>70</v>
      </c>
      <c r="G13511" s="37" t="s">
        <v>718</v>
      </c>
      <c r="H13511" s="0" t="n">
        <v>3828251</v>
      </c>
      <c r="I13511" s="0" t="n">
        <v>4959197</v>
      </c>
      <c r="J13511" s="0" t="n">
        <v>573791</v>
      </c>
    </row>
    <row r="13512" customFormat="false" ht="15" hidden="false" customHeight="false" outlineLevel="0" collapsed="false">
      <c r="A13512" s="0" t="n">
        <v>202506</v>
      </c>
      <c r="B13512" s="0" t="n">
        <v>202508</v>
      </c>
      <c r="C13512" s="37" t="s">
        <v>98</v>
      </c>
      <c r="D13512" s="37" t="s">
        <v>719</v>
      </c>
      <c r="E13512" s="0" t="n">
        <v>3</v>
      </c>
      <c r="F13512" s="38" t="s">
        <v>70</v>
      </c>
      <c r="G13512" s="37" t="s">
        <v>720</v>
      </c>
      <c r="H13512" s="0" t="n">
        <v>677619</v>
      </c>
      <c r="I13512" s="0" t="n">
        <v>907876</v>
      </c>
      <c r="J13512" s="0" t="n">
        <v>88718</v>
      </c>
    </row>
    <row r="13513" customFormat="false" ht="15" hidden="false" customHeight="false" outlineLevel="0" collapsed="false">
      <c r="A13513" s="0" t="n">
        <v>202506</v>
      </c>
      <c r="B13513" s="0" t="n">
        <v>202508</v>
      </c>
      <c r="C13513" s="37" t="s">
        <v>149</v>
      </c>
      <c r="D13513" s="37" t="s">
        <v>292</v>
      </c>
      <c r="E13513" s="0" t="n">
        <v>3</v>
      </c>
      <c r="F13513" s="38" t="s">
        <v>70</v>
      </c>
      <c r="G13513" s="37" t="s">
        <v>721</v>
      </c>
      <c r="H13513" s="0" t="n">
        <v>2552308</v>
      </c>
      <c r="I13513" s="0" t="n">
        <v>2181149</v>
      </c>
      <c r="J13513" s="0" t="n">
        <v>324331</v>
      </c>
    </row>
    <row r="13514" customFormat="false" ht="15" hidden="false" customHeight="false" outlineLevel="0" collapsed="false">
      <c r="A13514" s="0" t="n">
        <v>202506</v>
      </c>
      <c r="B13514" s="0" t="n">
        <v>202508</v>
      </c>
      <c r="C13514" s="37" t="s">
        <v>178</v>
      </c>
      <c r="D13514" s="37" t="s">
        <v>167</v>
      </c>
      <c r="E13514" s="0" t="n">
        <v>3</v>
      </c>
      <c r="F13514" s="38" t="s">
        <v>70</v>
      </c>
      <c r="G13514" s="37" t="s">
        <v>722</v>
      </c>
      <c r="H13514" s="0" t="n">
        <v>217108</v>
      </c>
      <c r="I13514" s="0" t="n">
        <v>154007</v>
      </c>
      <c r="J13514" s="0" t="n">
        <v>26808</v>
      </c>
    </row>
    <row r="13515" customFormat="false" ht="15" hidden="false" customHeight="false" outlineLevel="0" collapsed="false">
      <c r="A13515" s="0" t="n">
        <v>202506</v>
      </c>
      <c r="B13515" s="0" t="n">
        <v>202508</v>
      </c>
      <c r="C13515" s="37" t="s">
        <v>106</v>
      </c>
      <c r="D13515" s="37" t="s">
        <v>723</v>
      </c>
      <c r="E13515" s="0" t="n">
        <v>3</v>
      </c>
      <c r="F13515" s="38" t="s">
        <v>70</v>
      </c>
      <c r="G13515" s="37" t="s">
        <v>724</v>
      </c>
      <c r="H13515" s="0" t="n">
        <v>2440997</v>
      </c>
      <c r="I13515" s="0" t="n">
        <v>2035334</v>
      </c>
      <c r="J13515" s="0" t="n">
        <v>-90695</v>
      </c>
    </row>
    <row r="13516" customFormat="false" ht="15" hidden="false" customHeight="false" outlineLevel="0" collapsed="false">
      <c r="A13516" s="0" t="n">
        <v>202506</v>
      </c>
      <c r="B13516" s="0" t="n">
        <v>202508</v>
      </c>
      <c r="C13516" s="37" t="s">
        <v>158</v>
      </c>
      <c r="D13516" s="37" t="s">
        <v>618</v>
      </c>
      <c r="E13516" s="0" t="n">
        <v>3</v>
      </c>
      <c r="F13516" s="38" t="s">
        <v>70</v>
      </c>
      <c r="G13516" s="37" t="s">
        <v>725</v>
      </c>
      <c r="H13516" s="0" t="n">
        <v>2184438</v>
      </c>
      <c r="I13516" s="0" t="n">
        <v>770672</v>
      </c>
      <c r="J13516" s="0" t="n">
        <v>65998</v>
      </c>
    </row>
    <row r="13517" customFormat="false" ht="15" hidden="false" customHeight="false" outlineLevel="0" collapsed="false">
      <c r="A13517" s="0" t="n">
        <v>202506</v>
      </c>
      <c r="B13517" s="0" t="n">
        <v>202508</v>
      </c>
      <c r="C13517" s="37" t="s">
        <v>178</v>
      </c>
      <c r="D13517" s="37" t="s">
        <v>391</v>
      </c>
      <c r="E13517" s="0" t="n">
        <v>3</v>
      </c>
      <c r="F13517" s="38" t="s">
        <v>70</v>
      </c>
      <c r="G13517" s="37" t="s">
        <v>726</v>
      </c>
      <c r="H13517" s="0" t="n">
        <v>386401</v>
      </c>
      <c r="I13517" s="0" t="n">
        <v>384545</v>
      </c>
      <c r="J13517" s="0" t="n">
        <v>116717</v>
      </c>
    </row>
    <row r="13518" customFormat="false" ht="15" hidden="false" customHeight="false" outlineLevel="0" collapsed="false">
      <c r="A13518" s="0" t="n">
        <v>202506</v>
      </c>
      <c r="B13518" s="0" t="n">
        <v>202508</v>
      </c>
      <c r="C13518" s="37" t="s">
        <v>184</v>
      </c>
      <c r="D13518" s="37" t="s">
        <v>200</v>
      </c>
      <c r="E13518" s="0" t="n">
        <v>3</v>
      </c>
      <c r="F13518" s="38" t="s">
        <v>70</v>
      </c>
      <c r="G13518" s="37" t="s">
        <v>727</v>
      </c>
      <c r="H13518" s="0" t="n">
        <v>1508346</v>
      </c>
      <c r="I13518" s="0" t="n">
        <v>391578</v>
      </c>
      <c r="J13518" s="0" t="n">
        <v>96145</v>
      </c>
    </row>
    <row r="13519" customFormat="false" ht="15" hidden="false" customHeight="false" outlineLevel="0" collapsed="false">
      <c r="A13519" s="0" t="n">
        <v>202506</v>
      </c>
      <c r="B13519" s="0" t="n">
        <v>202508</v>
      </c>
      <c r="C13519" s="37" t="s">
        <v>95</v>
      </c>
      <c r="D13519" s="37" t="s">
        <v>684</v>
      </c>
      <c r="E13519" s="0" t="n">
        <v>3</v>
      </c>
      <c r="F13519" s="38" t="s">
        <v>70</v>
      </c>
      <c r="G13519" s="37" t="s">
        <v>728</v>
      </c>
      <c r="H13519" s="0" t="n">
        <v>588275</v>
      </c>
      <c r="I13519" s="0" t="n">
        <v>550994</v>
      </c>
      <c r="J13519" s="0" t="n">
        <v>38217</v>
      </c>
    </row>
    <row r="13520" customFormat="false" ht="15" hidden="false" customHeight="false" outlineLevel="0" collapsed="false">
      <c r="A13520" s="0" t="n">
        <v>202506</v>
      </c>
      <c r="B13520" s="0" t="n">
        <v>202508</v>
      </c>
      <c r="C13520" s="37" t="s">
        <v>178</v>
      </c>
      <c r="D13520" s="37" t="s">
        <v>509</v>
      </c>
      <c r="E13520" s="0" t="n">
        <v>3</v>
      </c>
      <c r="F13520" s="38" t="s">
        <v>70</v>
      </c>
      <c r="G13520" s="37" t="s">
        <v>729</v>
      </c>
      <c r="H13520" s="0" t="n">
        <v>360246</v>
      </c>
      <c r="I13520" s="0" t="n">
        <v>252881</v>
      </c>
      <c r="J13520" s="0" t="n">
        <v>38640</v>
      </c>
    </row>
    <row r="13521" customFormat="false" ht="15" hidden="false" customHeight="false" outlineLevel="0" collapsed="false">
      <c r="A13521" s="0" t="n">
        <v>202506</v>
      </c>
      <c r="B13521" s="0" t="n">
        <v>202508</v>
      </c>
      <c r="C13521" s="37" t="s">
        <v>136</v>
      </c>
      <c r="D13521" s="37" t="s">
        <v>700</v>
      </c>
      <c r="E13521" s="0" t="n">
        <v>3</v>
      </c>
      <c r="F13521" s="38" t="s">
        <v>70</v>
      </c>
      <c r="G13521" s="37" t="s">
        <v>730</v>
      </c>
      <c r="H13521" s="0" t="n">
        <v>1232976</v>
      </c>
      <c r="I13521" s="0" t="n">
        <v>988734</v>
      </c>
      <c r="J13521" s="0" t="n">
        <v>46806</v>
      </c>
    </row>
    <row r="13522" customFormat="false" ht="15" hidden="false" customHeight="false" outlineLevel="0" collapsed="false">
      <c r="A13522" s="0" t="n">
        <v>202506</v>
      </c>
      <c r="B13522" s="0" t="n">
        <v>202508</v>
      </c>
      <c r="C13522" s="37" t="s">
        <v>184</v>
      </c>
      <c r="D13522" s="37" t="s">
        <v>311</v>
      </c>
      <c r="E13522" s="0" t="n">
        <v>3</v>
      </c>
      <c r="F13522" s="38" t="s">
        <v>70</v>
      </c>
      <c r="G13522" s="37" t="s">
        <v>731</v>
      </c>
      <c r="H13522" s="0" t="n">
        <v>380486</v>
      </c>
      <c r="I13522" s="0" t="n">
        <v>187544</v>
      </c>
      <c r="J13522" s="0" t="n">
        <v>21636</v>
      </c>
    </row>
    <row r="13523" customFormat="false" ht="15" hidden="false" customHeight="false" outlineLevel="0" collapsed="false">
      <c r="A13523" s="0" t="n">
        <v>202506</v>
      </c>
      <c r="B13523" s="0" t="n">
        <v>202508</v>
      </c>
      <c r="C13523" s="37" t="s">
        <v>101</v>
      </c>
      <c r="D13523" s="37" t="s">
        <v>253</v>
      </c>
      <c r="E13523" s="0" t="n">
        <v>3</v>
      </c>
      <c r="F13523" s="38" t="s">
        <v>70</v>
      </c>
      <c r="G13523" s="37" t="s">
        <v>732</v>
      </c>
      <c r="H13523" s="0" t="n">
        <v>2070332</v>
      </c>
      <c r="I13523" s="0" t="n">
        <v>468854</v>
      </c>
      <c r="J13523" s="0" t="n">
        <v>16020</v>
      </c>
    </row>
    <row r="13524" customFormat="false" ht="15" hidden="false" customHeight="false" outlineLevel="0" collapsed="false">
      <c r="A13524" s="0" t="n">
        <v>202506</v>
      </c>
      <c r="B13524" s="0" t="n">
        <v>202508</v>
      </c>
      <c r="C13524" s="37" t="s">
        <v>184</v>
      </c>
      <c r="D13524" s="37" t="s">
        <v>603</v>
      </c>
      <c r="E13524" s="0" t="n">
        <v>3</v>
      </c>
      <c r="F13524" s="38" t="s">
        <v>70</v>
      </c>
      <c r="G13524" s="37" t="s">
        <v>733</v>
      </c>
      <c r="H13524" s="0" t="n">
        <v>383721</v>
      </c>
      <c r="I13524" s="0" t="n">
        <v>614018</v>
      </c>
      <c r="J13524" s="0" t="n">
        <v>19938</v>
      </c>
    </row>
    <row r="13525" customFormat="false" ht="15" hidden="false" customHeight="false" outlineLevel="0" collapsed="false">
      <c r="A13525" s="0" t="n">
        <v>202506</v>
      </c>
      <c r="B13525" s="0" t="n">
        <v>202508</v>
      </c>
      <c r="C13525" s="37" t="s">
        <v>109</v>
      </c>
      <c r="D13525" s="37" t="s">
        <v>502</v>
      </c>
      <c r="E13525" s="0" t="n">
        <v>3</v>
      </c>
      <c r="F13525" s="38" t="s">
        <v>70</v>
      </c>
      <c r="G13525" s="37" t="s">
        <v>734</v>
      </c>
      <c r="H13525" s="0" t="n">
        <v>3300531</v>
      </c>
      <c r="I13525" s="0" t="n">
        <v>968739</v>
      </c>
      <c r="J13525" s="0" t="n">
        <v>20164</v>
      </c>
    </row>
    <row r="13526" customFormat="false" ht="15" hidden="false" customHeight="false" outlineLevel="0" collapsed="false">
      <c r="A13526" s="0" t="n">
        <v>202506</v>
      </c>
      <c r="B13526" s="0" t="n">
        <v>202508</v>
      </c>
      <c r="C13526" s="37" t="s">
        <v>158</v>
      </c>
      <c r="D13526" s="37" t="s">
        <v>693</v>
      </c>
      <c r="E13526" s="0" t="n">
        <v>3</v>
      </c>
      <c r="F13526" s="38" t="s">
        <v>70</v>
      </c>
      <c r="G13526" s="37" t="s">
        <v>735</v>
      </c>
      <c r="H13526" s="0" t="n">
        <v>371469</v>
      </c>
      <c r="I13526" s="0" t="n">
        <v>166633</v>
      </c>
      <c r="J13526" s="0" t="n">
        <v>41364</v>
      </c>
    </row>
    <row r="13527" customFormat="false" ht="15" hidden="false" customHeight="false" outlineLevel="0" collapsed="false">
      <c r="A13527" s="0" t="n">
        <v>202506</v>
      </c>
      <c r="B13527" s="0" t="n">
        <v>202508</v>
      </c>
      <c r="C13527" s="37" t="s">
        <v>95</v>
      </c>
      <c r="D13527" s="37" t="s">
        <v>714</v>
      </c>
      <c r="E13527" s="0" t="n">
        <v>3</v>
      </c>
      <c r="F13527" s="38" t="s">
        <v>70</v>
      </c>
      <c r="G13527" s="37" t="s">
        <v>736</v>
      </c>
      <c r="H13527" s="0" t="n">
        <v>665580</v>
      </c>
      <c r="I13527" s="0" t="n">
        <v>416169</v>
      </c>
      <c r="J13527" s="0" t="n">
        <v>13299</v>
      </c>
    </row>
    <row r="13528" customFormat="false" ht="15" hidden="false" customHeight="false" outlineLevel="0" collapsed="false">
      <c r="A13528" s="0" t="n">
        <v>202506</v>
      </c>
      <c r="B13528" s="0" t="n">
        <v>202508</v>
      </c>
      <c r="C13528" s="37" t="s">
        <v>112</v>
      </c>
      <c r="D13528" s="37" t="s">
        <v>243</v>
      </c>
      <c r="E13528" s="0" t="n">
        <v>3</v>
      </c>
      <c r="F13528" s="38" t="s">
        <v>70</v>
      </c>
      <c r="G13528" s="37" t="s">
        <v>737</v>
      </c>
      <c r="H13528" s="0" t="n">
        <v>710065</v>
      </c>
      <c r="I13528" s="0" t="n">
        <v>273077</v>
      </c>
      <c r="J13528" s="0" t="n">
        <v>53025</v>
      </c>
    </row>
    <row r="13529" customFormat="false" ht="15" hidden="false" customHeight="false" outlineLevel="0" collapsed="false">
      <c r="A13529" s="0" t="n">
        <v>202506</v>
      </c>
      <c r="B13529" s="0" t="n">
        <v>202508</v>
      </c>
      <c r="C13529" s="37" t="s">
        <v>98</v>
      </c>
      <c r="D13529" s="37" t="s">
        <v>298</v>
      </c>
      <c r="E13529" s="0" t="n">
        <v>3</v>
      </c>
      <c r="F13529" s="38" t="s">
        <v>70</v>
      </c>
      <c r="G13529" s="37" t="s">
        <v>738</v>
      </c>
      <c r="H13529" s="0" t="n">
        <v>6942995</v>
      </c>
      <c r="I13529" s="0" t="n">
        <v>4201727</v>
      </c>
      <c r="J13529" s="0" t="n">
        <v>154765</v>
      </c>
    </row>
    <row r="13530" customFormat="false" ht="15" hidden="false" customHeight="false" outlineLevel="0" collapsed="false">
      <c r="A13530" s="0" t="n">
        <v>202506</v>
      </c>
      <c r="B13530" s="0" t="n">
        <v>202508</v>
      </c>
      <c r="C13530" s="37" t="s">
        <v>178</v>
      </c>
      <c r="D13530" s="37" t="s">
        <v>253</v>
      </c>
      <c r="E13530" s="0" t="n">
        <v>3</v>
      </c>
      <c r="F13530" s="38" t="s">
        <v>70</v>
      </c>
      <c r="G13530" s="37" t="s">
        <v>739</v>
      </c>
      <c r="H13530" s="0" t="n">
        <v>2182385</v>
      </c>
      <c r="I13530" s="0" t="n">
        <v>811111</v>
      </c>
      <c r="J13530" s="0" t="n">
        <v>20591</v>
      </c>
    </row>
    <row r="13531" customFormat="false" ht="15" hidden="false" customHeight="false" outlineLevel="0" collapsed="false">
      <c r="A13531" s="0" t="n">
        <v>202506</v>
      </c>
      <c r="B13531" s="0" t="n">
        <v>202508</v>
      </c>
      <c r="C13531" s="37" t="s">
        <v>136</v>
      </c>
      <c r="D13531" s="37" t="s">
        <v>159</v>
      </c>
      <c r="E13531" s="0" t="n">
        <v>3</v>
      </c>
      <c r="F13531" s="38" t="s">
        <v>70</v>
      </c>
      <c r="G13531" s="37" t="s">
        <v>740</v>
      </c>
      <c r="H13531" s="0" t="n">
        <v>611027</v>
      </c>
      <c r="I13531" s="0" t="n">
        <v>181859</v>
      </c>
      <c r="J13531" s="0" t="n">
        <v>21630</v>
      </c>
    </row>
    <row r="13532" customFormat="false" ht="15" hidden="false" customHeight="false" outlineLevel="0" collapsed="false">
      <c r="A13532" s="0" t="n">
        <v>202506</v>
      </c>
      <c r="B13532" s="0" t="n">
        <v>202508</v>
      </c>
      <c r="C13532" s="37" t="s">
        <v>124</v>
      </c>
      <c r="D13532" s="37" t="s">
        <v>412</v>
      </c>
      <c r="E13532" s="0" t="n">
        <v>3</v>
      </c>
      <c r="F13532" s="38" t="s">
        <v>70</v>
      </c>
      <c r="G13532" s="37" t="s">
        <v>741</v>
      </c>
      <c r="H13532" s="0" t="n">
        <v>1813988</v>
      </c>
      <c r="I13532" s="0" t="n">
        <v>618200</v>
      </c>
      <c r="J13532" s="0" t="n">
        <v>-30832</v>
      </c>
    </row>
    <row r="13533" customFormat="false" ht="15" hidden="false" customHeight="false" outlineLevel="0" collapsed="false">
      <c r="A13533" s="0" t="n">
        <v>202506</v>
      </c>
      <c r="B13533" s="0" t="n">
        <v>202508</v>
      </c>
      <c r="C13533" s="37" t="s">
        <v>124</v>
      </c>
      <c r="D13533" s="37" t="s">
        <v>452</v>
      </c>
      <c r="E13533" s="0" t="n">
        <v>3</v>
      </c>
      <c r="F13533" s="38" t="s">
        <v>70</v>
      </c>
      <c r="G13533" s="37" t="s">
        <v>742</v>
      </c>
      <c r="H13533" s="0" t="n">
        <v>138776</v>
      </c>
      <c r="I13533" s="0" t="n">
        <v>82187</v>
      </c>
      <c r="J13533" s="0" t="n">
        <v>12038</v>
      </c>
    </row>
    <row r="13534" customFormat="false" ht="15" hidden="false" customHeight="false" outlineLevel="0" collapsed="false">
      <c r="A13534" s="0" t="n">
        <v>202506</v>
      </c>
      <c r="B13534" s="0" t="n">
        <v>202508</v>
      </c>
      <c r="C13534" s="37" t="s">
        <v>184</v>
      </c>
      <c r="D13534" s="37" t="s">
        <v>655</v>
      </c>
      <c r="E13534" s="0" t="n">
        <v>3</v>
      </c>
      <c r="F13534" s="38" t="s">
        <v>70</v>
      </c>
      <c r="G13534" s="37" t="s">
        <v>743</v>
      </c>
      <c r="H13534" s="0" t="n">
        <v>1196641</v>
      </c>
      <c r="I13534" s="0" t="n">
        <v>1367722</v>
      </c>
      <c r="J13534" s="0" t="n">
        <v>90799</v>
      </c>
    </row>
    <row r="13535" customFormat="false" ht="15" hidden="false" customHeight="false" outlineLevel="0" collapsed="false">
      <c r="A13535" s="0" t="n">
        <v>202506</v>
      </c>
      <c r="B13535" s="0" t="n">
        <v>202508</v>
      </c>
      <c r="C13535" s="37" t="s">
        <v>124</v>
      </c>
      <c r="D13535" s="37" t="s">
        <v>744</v>
      </c>
      <c r="E13535" s="0" t="n">
        <v>3</v>
      </c>
      <c r="F13535" s="38" t="s">
        <v>70</v>
      </c>
      <c r="G13535" s="37" t="s">
        <v>745</v>
      </c>
      <c r="H13535" s="0" t="n">
        <v>15506982</v>
      </c>
      <c r="I13535" s="0" t="n">
        <v>33609419</v>
      </c>
      <c r="J13535" s="0" t="n">
        <v>837683</v>
      </c>
    </row>
    <row r="13536" customFormat="false" ht="15" hidden="false" customHeight="false" outlineLevel="0" collapsed="false">
      <c r="A13536" s="0" t="n">
        <v>202506</v>
      </c>
      <c r="B13536" s="0" t="n">
        <v>202508</v>
      </c>
      <c r="C13536" s="37" t="s">
        <v>136</v>
      </c>
      <c r="D13536" s="37" t="s">
        <v>603</v>
      </c>
      <c r="E13536" s="0" t="n">
        <v>3</v>
      </c>
      <c r="F13536" s="38" t="s">
        <v>70</v>
      </c>
      <c r="G13536" s="37" t="s">
        <v>746</v>
      </c>
      <c r="H13536" s="0" t="n">
        <v>2012623</v>
      </c>
      <c r="I13536" s="0" t="n">
        <v>649512</v>
      </c>
      <c r="J13536" s="0" t="n">
        <v>2242</v>
      </c>
    </row>
    <row r="13537" customFormat="false" ht="15" hidden="false" customHeight="false" outlineLevel="0" collapsed="false">
      <c r="A13537" s="0" t="n">
        <v>202506</v>
      </c>
      <c r="B13537" s="0" t="n">
        <v>202508</v>
      </c>
      <c r="C13537" s="37" t="s">
        <v>109</v>
      </c>
      <c r="D13537" s="37" t="s">
        <v>99</v>
      </c>
      <c r="E13537" s="0" t="n">
        <v>3</v>
      </c>
      <c r="F13537" s="38" t="s">
        <v>70</v>
      </c>
      <c r="G13537" s="37" t="s">
        <v>747</v>
      </c>
      <c r="H13537" s="0" t="n">
        <v>1394023</v>
      </c>
      <c r="I13537" s="0" t="n">
        <v>799457</v>
      </c>
      <c r="J13537" s="0" t="n">
        <v>221556</v>
      </c>
    </row>
    <row r="13538" customFormat="false" ht="15" hidden="false" customHeight="false" outlineLevel="0" collapsed="false">
      <c r="A13538" s="0" t="n">
        <v>202506</v>
      </c>
      <c r="B13538" s="0" t="n">
        <v>202508</v>
      </c>
      <c r="C13538" s="37" t="s">
        <v>178</v>
      </c>
      <c r="D13538" s="37" t="s">
        <v>107</v>
      </c>
      <c r="E13538" s="0" t="n">
        <v>3</v>
      </c>
      <c r="F13538" s="38" t="s">
        <v>70</v>
      </c>
      <c r="G13538" s="37" t="s">
        <v>748</v>
      </c>
      <c r="H13538" s="0" t="n">
        <v>3761284</v>
      </c>
      <c r="I13538" s="0" t="n">
        <v>1984404</v>
      </c>
      <c r="J13538" s="0" t="n">
        <v>151944</v>
      </c>
    </row>
    <row r="13539" customFormat="false" ht="15" hidden="false" customHeight="false" outlineLevel="0" collapsed="false">
      <c r="A13539" s="0" t="n">
        <v>202506</v>
      </c>
      <c r="B13539" s="0" t="n">
        <v>202508</v>
      </c>
      <c r="C13539" s="37" t="s">
        <v>136</v>
      </c>
      <c r="D13539" s="37" t="s">
        <v>723</v>
      </c>
      <c r="E13539" s="0" t="n">
        <v>3</v>
      </c>
      <c r="F13539" s="38" t="s">
        <v>70</v>
      </c>
      <c r="G13539" s="37" t="s">
        <v>749</v>
      </c>
      <c r="H13539" s="0" t="n">
        <v>4219898</v>
      </c>
      <c r="I13539" s="0" t="n">
        <v>1722680</v>
      </c>
      <c r="J13539" s="0" t="n">
        <v>124640</v>
      </c>
    </row>
    <row r="13540" customFormat="false" ht="15" hidden="false" customHeight="false" outlineLevel="0" collapsed="false">
      <c r="A13540" s="0" t="n">
        <v>202506</v>
      </c>
      <c r="B13540" s="0" t="n">
        <v>202508</v>
      </c>
      <c r="C13540" s="37" t="s">
        <v>98</v>
      </c>
      <c r="D13540" s="37" t="s">
        <v>208</v>
      </c>
      <c r="E13540" s="0" t="n">
        <v>3</v>
      </c>
      <c r="F13540" s="38" t="s">
        <v>70</v>
      </c>
      <c r="G13540" s="37" t="s">
        <v>750</v>
      </c>
      <c r="H13540" s="0" t="n">
        <v>124950</v>
      </c>
      <c r="I13540" s="0" t="n">
        <v>76436</v>
      </c>
      <c r="J13540" s="0" t="n">
        <v>12787</v>
      </c>
    </row>
    <row r="13541" customFormat="false" ht="15" hidden="false" customHeight="false" outlineLevel="0" collapsed="false">
      <c r="A13541" s="0" t="n">
        <v>202506</v>
      </c>
      <c r="B13541" s="0" t="n">
        <v>202508</v>
      </c>
      <c r="C13541" s="37" t="s">
        <v>149</v>
      </c>
      <c r="D13541" s="37" t="s">
        <v>385</v>
      </c>
      <c r="E13541" s="0" t="n">
        <v>3</v>
      </c>
      <c r="F13541" s="38" t="s">
        <v>70</v>
      </c>
      <c r="G13541" s="37" t="s">
        <v>751</v>
      </c>
      <c r="H13541" s="0" t="n">
        <v>162379</v>
      </c>
      <c r="I13541" s="0" t="n">
        <v>149155</v>
      </c>
      <c r="J13541" s="0" t="n">
        <v>-621</v>
      </c>
    </row>
    <row r="13542" customFormat="false" ht="15" hidden="false" customHeight="false" outlineLevel="0" collapsed="false">
      <c r="A13542" s="0" t="n">
        <v>202506</v>
      </c>
      <c r="B13542" s="0" t="n">
        <v>202508</v>
      </c>
      <c r="C13542" s="37" t="s">
        <v>115</v>
      </c>
      <c r="D13542" s="37" t="s">
        <v>476</v>
      </c>
      <c r="E13542" s="0" t="n">
        <v>3</v>
      </c>
      <c r="F13542" s="38" t="s">
        <v>70</v>
      </c>
      <c r="G13542" s="37" t="s">
        <v>752</v>
      </c>
      <c r="H13542" s="0" t="n">
        <v>1616829</v>
      </c>
      <c r="I13542" s="0" t="n">
        <v>699249</v>
      </c>
      <c r="J13542" s="0" t="n">
        <v>135255</v>
      </c>
    </row>
    <row r="13543" customFormat="false" ht="15" hidden="false" customHeight="false" outlineLevel="0" collapsed="false">
      <c r="A13543" s="0" t="n">
        <v>202506</v>
      </c>
      <c r="B13543" s="0" t="n">
        <v>202508</v>
      </c>
      <c r="C13543" s="37" t="s">
        <v>101</v>
      </c>
      <c r="D13543" s="37" t="s">
        <v>425</v>
      </c>
      <c r="E13543" s="0" t="n">
        <v>3</v>
      </c>
      <c r="F13543" s="38" t="s">
        <v>70</v>
      </c>
      <c r="G13543" s="37" t="s">
        <v>753</v>
      </c>
      <c r="H13543" s="0" t="n">
        <v>585509</v>
      </c>
      <c r="I13543" s="0" t="n">
        <v>617345</v>
      </c>
      <c r="J13543" s="0" t="n">
        <v>47181</v>
      </c>
    </row>
    <row r="13544" customFormat="false" ht="15" hidden="false" customHeight="false" outlineLevel="0" collapsed="false">
      <c r="A13544" s="0" t="n">
        <v>202506</v>
      </c>
      <c r="B13544" s="0" t="n">
        <v>202508</v>
      </c>
      <c r="C13544" s="37" t="s">
        <v>124</v>
      </c>
      <c r="D13544" s="37" t="s">
        <v>243</v>
      </c>
      <c r="E13544" s="0" t="n">
        <v>3</v>
      </c>
      <c r="F13544" s="38" t="s">
        <v>70</v>
      </c>
      <c r="G13544" s="37" t="s">
        <v>754</v>
      </c>
      <c r="H13544" s="0" t="n">
        <v>5580505</v>
      </c>
      <c r="I13544" s="0" t="n">
        <v>3230441</v>
      </c>
      <c r="J13544" s="0" t="n">
        <v>-188583</v>
      </c>
    </row>
    <row r="13545" customFormat="false" ht="15" hidden="false" customHeight="false" outlineLevel="0" collapsed="false">
      <c r="A13545" s="0" t="n">
        <v>202506</v>
      </c>
      <c r="B13545" s="0" t="n">
        <v>202508</v>
      </c>
      <c r="C13545" s="37" t="s">
        <v>136</v>
      </c>
      <c r="D13545" s="37" t="s">
        <v>300</v>
      </c>
      <c r="E13545" s="0" t="n">
        <v>3</v>
      </c>
      <c r="F13545" s="38" t="s">
        <v>70</v>
      </c>
      <c r="G13545" s="37" t="s">
        <v>755</v>
      </c>
      <c r="H13545" s="0" t="n">
        <v>754341</v>
      </c>
      <c r="I13545" s="0" t="n">
        <v>545605</v>
      </c>
      <c r="J13545" s="0" t="n">
        <v>14704</v>
      </c>
    </row>
    <row r="13546" customFormat="false" ht="15" hidden="false" customHeight="false" outlineLevel="0" collapsed="false">
      <c r="A13546" s="0" t="n">
        <v>202506</v>
      </c>
      <c r="B13546" s="0" t="n">
        <v>202508</v>
      </c>
      <c r="C13546" s="37" t="s">
        <v>178</v>
      </c>
      <c r="D13546" s="37" t="s">
        <v>756</v>
      </c>
      <c r="E13546" s="0" t="n">
        <v>3</v>
      </c>
      <c r="F13546" s="38" t="s">
        <v>70</v>
      </c>
      <c r="G13546" s="37" t="s">
        <v>757</v>
      </c>
      <c r="H13546" s="0" t="n">
        <v>88500</v>
      </c>
      <c r="I13546" s="0" t="n">
        <v>39177</v>
      </c>
      <c r="J13546" s="0" t="n">
        <v>-1156</v>
      </c>
    </row>
    <row r="13547" customFormat="false" ht="15" hidden="false" customHeight="false" outlineLevel="0" collapsed="false">
      <c r="A13547" s="0" t="n">
        <v>202506</v>
      </c>
      <c r="B13547" s="0" t="n">
        <v>202508</v>
      </c>
      <c r="C13547" s="37" t="s">
        <v>152</v>
      </c>
      <c r="D13547" s="37" t="s">
        <v>420</v>
      </c>
      <c r="E13547" s="0" t="n">
        <v>3</v>
      </c>
      <c r="F13547" s="38" t="s">
        <v>70</v>
      </c>
      <c r="G13547" s="37" t="s">
        <v>758</v>
      </c>
      <c r="H13547" s="0" t="n">
        <v>283697</v>
      </c>
      <c r="I13547" s="0" t="n">
        <v>173959</v>
      </c>
      <c r="J13547" s="0" t="n">
        <v>15328</v>
      </c>
    </row>
    <row r="13548" customFormat="false" ht="15" hidden="false" customHeight="false" outlineLevel="0" collapsed="false">
      <c r="A13548" s="0" t="n">
        <v>202506</v>
      </c>
      <c r="B13548" s="0" t="n">
        <v>202508</v>
      </c>
      <c r="C13548" s="37" t="s">
        <v>115</v>
      </c>
      <c r="D13548" s="37" t="s">
        <v>626</v>
      </c>
      <c r="E13548" s="0" t="n">
        <v>3</v>
      </c>
      <c r="F13548" s="38" t="s">
        <v>70</v>
      </c>
      <c r="G13548" s="37" t="s">
        <v>759</v>
      </c>
      <c r="H13548" s="0" t="n">
        <v>54052</v>
      </c>
      <c r="I13548" s="0" t="n">
        <v>40276</v>
      </c>
      <c r="J13548" s="0" t="n">
        <v>26</v>
      </c>
    </row>
    <row r="13549" customFormat="false" ht="15" hidden="false" customHeight="false" outlineLevel="0" collapsed="false">
      <c r="A13549" s="0" t="n">
        <v>202506</v>
      </c>
      <c r="B13549" s="0" t="n">
        <v>202508</v>
      </c>
      <c r="C13549" s="37" t="s">
        <v>184</v>
      </c>
      <c r="D13549" s="37" t="s">
        <v>425</v>
      </c>
      <c r="E13549" s="0" t="n">
        <v>3</v>
      </c>
      <c r="F13549" s="38" t="s">
        <v>70</v>
      </c>
      <c r="G13549" s="37" t="s">
        <v>760</v>
      </c>
      <c r="H13549" s="0" t="n">
        <v>1118515</v>
      </c>
      <c r="I13549" s="0" t="n">
        <v>769016</v>
      </c>
      <c r="J13549" s="0" t="n">
        <v>-7975</v>
      </c>
    </row>
    <row r="13550" customFormat="false" ht="15" hidden="false" customHeight="false" outlineLevel="0" collapsed="false">
      <c r="A13550" s="0" t="n">
        <v>202506</v>
      </c>
      <c r="B13550" s="0" t="n">
        <v>202508</v>
      </c>
      <c r="C13550" s="37" t="s">
        <v>95</v>
      </c>
      <c r="D13550" s="37" t="s">
        <v>618</v>
      </c>
      <c r="E13550" s="0" t="n">
        <v>3</v>
      </c>
      <c r="F13550" s="38" t="s">
        <v>70</v>
      </c>
      <c r="G13550" s="37" t="s">
        <v>761</v>
      </c>
      <c r="H13550" s="0" t="n">
        <v>982387</v>
      </c>
      <c r="I13550" s="0" t="n">
        <v>648570</v>
      </c>
      <c r="J13550" s="0" t="n">
        <v>70837</v>
      </c>
    </row>
    <row r="13551" customFormat="false" ht="15" hidden="false" customHeight="false" outlineLevel="0" collapsed="false">
      <c r="A13551" s="0" t="n">
        <v>202506</v>
      </c>
      <c r="B13551" s="0" t="n">
        <v>202508</v>
      </c>
      <c r="C13551" s="37" t="s">
        <v>152</v>
      </c>
      <c r="D13551" s="37" t="s">
        <v>372</v>
      </c>
      <c r="E13551" s="0" t="n">
        <v>3</v>
      </c>
      <c r="F13551" s="38" t="s">
        <v>70</v>
      </c>
      <c r="G13551" s="37" t="s">
        <v>762</v>
      </c>
      <c r="H13551" s="0" t="n">
        <v>537600</v>
      </c>
      <c r="I13551" s="0" t="n">
        <v>551636</v>
      </c>
      <c r="J13551" s="0" t="n">
        <v>46554</v>
      </c>
    </row>
    <row r="13552" customFormat="false" ht="15" hidden="false" customHeight="false" outlineLevel="0" collapsed="false">
      <c r="A13552" s="0" t="n">
        <v>202506</v>
      </c>
      <c r="B13552" s="0" t="n">
        <v>202508</v>
      </c>
      <c r="C13552" s="37" t="s">
        <v>158</v>
      </c>
      <c r="D13552" s="37" t="s">
        <v>461</v>
      </c>
      <c r="E13552" s="0" t="n">
        <v>3</v>
      </c>
      <c r="F13552" s="38" t="s">
        <v>70</v>
      </c>
      <c r="G13552" s="37" t="s">
        <v>763</v>
      </c>
      <c r="H13552" s="0" t="n">
        <v>5913539</v>
      </c>
      <c r="I13552" s="0" t="n">
        <v>4595836</v>
      </c>
      <c r="J13552" s="0" t="n">
        <v>923376</v>
      </c>
    </row>
    <row r="13553" customFormat="false" ht="15" hidden="false" customHeight="false" outlineLevel="0" collapsed="false">
      <c r="A13553" s="0" t="n">
        <v>202506</v>
      </c>
      <c r="B13553" s="0" t="n">
        <v>202508</v>
      </c>
      <c r="C13553" s="37" t="s">
        <v>106</v>
      </c>
      <c r="D13553" s="37" t="s">
        <v>116</v>
      </c>
      <c r="E13553" s="0" t="n">
        <v>3</v>
      </c>
      <c r="F13553" s="38" t="s">
        <v>70</v>
      </c>
      <c r="G13553" s="37" t="s">
        <v>764</v>
      </c>
      <c r="H13553" s="0" t="n">
        <v>5170038</v>
      </c>
      <c r="I13553" s="0" t="n">
        <v>2884047</v>
      </c>
      <c r="J13553" s="0" t="n">
        <v>566672</v>
      </c>
    </row>
    <row r="13554" customFormat="false" ht="15" hidden="false" customHeight="false" outlineLevel="0" collapsed="false">
      <c r="A13554" s="0" t="n">
        <v>202506</v>
      </c>
      <c r="B13554" s="0" t="n">
        <v>202508</v>
      </c>
      <c r="C13554" s="37" t="s">
        <v>109</v>
      </c>
      <c r="D13554" s="37" t="s">
        <v>540</v>
      </c>
      <c r="E13554" s="0" t="n">
        <v>3</v>
      </c>
      <c r="F13554" s="38" t="s">
        <v>70</v>
      </c>
      <c r="G13554" s="37" t="s">
        <v>765</v>
      </c>
      <c r="H13554" s="0" t="n">
        <v>1151598</v>
      </c>
      <c r="I13554" s="0" t="n">
        <v>348994</v>
      </c>
      <c r="J13554" s="0" t="n">
        <v>30061</v>
      </c>
    </row>
    <row r="13555" customFormat="false" ht="15" hidden="false" customHeight="false" outlineLevel="0" collapsed="false">
      <c r="A13555" s="0" t="n">
        <v>202506</v>
      </c>
      <c r="B13555" s="0" t="n">
        <v>202508</v>
      </c>
      <c r="C13555" s="37" t="s">
        <v>178</v>
      </c>
      <c r="D13555" s="37" t="s">
        <v>364</v>
      </c>
      <c r="E13555" s="0" t="n">
        <v>3</v>
      </c>
      <c r="F13555" s="38" t="s">
        <v>70</v>
      </c>
      <c r="G13555" s="37" t="s">
        <v>766</v>
      </c>
      <c r="H13555" s="0" t="n">
        <v>95906</v>
      </c>
      <c r="I13555" s="0" t="n">
        <v>29966</v>
      </c>
      <c r="J13555" s="0" t="n">
        <v>3895</v>
      </c>
    </row>
    <row r="13556" customFormat="false" ht="15" hidden="false" customHeight="false" outlineLevel="0" collapsed="false">
      <c r="A13556" s="0" t="n">
        <v>202506</v>
      </c>
      <c r="B13556" s="0" t="n">
        <v>202508</v>
      </c>
      <c r="C13556" s="37" t="s">
        <v>184</v>
      </c>
      <c r="D13556" s="37" t="s">
        <v>571</v>
      </c>
      <c r="E13556" s="0" t="n">
        <v>3</v>
      </c>
      <c r="F13556" s="38" t="s">
        <v>70</v>
      </c>
      <c r="G13556" s="37" t="s">
        <v>767</v>
      </c>
      <c r="H13556" s="0" t="n">
        <v>3208626</v>
      </c>
      <c r="I13556" s="0" t="n">
        <v>2023260</v>
      </c>
      <c r="J13556" s="0" t="n">
        <v>-122919</v>
      </c>
    </row>
    <row r="13557" customFormat="false" ht="15" hidden="false" customHeight="false" outlineLevel="0" collapsed="false">
      <c r="A13557" s="0" t="n">
        <v>202506</v>
      </c>
      <c r="B13557" s="0" t="n">
        <v>202508</v>
      </c>
      <c r="C13557" s="37" t="s">
        <v>136</v>
      </c>
      <c r="D13557" s="37" t="s">
        <v>509</v>
      </c>
      <c r="E13557" s="0" t="n">
        <v>3</v>
      </c>
      <c r="F13557" s="38" t="s">
        <v>70</v>
      </c>
      <c r="G13557" s="37" t="s">
        <v>768</v>
      </c>
      <c r="H13557" s="0" t="n">
        <v>2572049</v>
      </c>
      <c r="I13557" s="0" t="n">
        <v>947655</v>
      </c>
      <c r="J13557" s="0" t="n">
        <v>141773</v>
      </c>
    </row>
    <row r="13558" customFormat="false" ht="15" hidden="false" customHeight="false" outlineLevel="0" collapsed="false">
      <c r="A13558" s="0" t="n">
        <v>202506</v>
      </c>
      <c r="B13558" s="0" t="n">
        <v>202508</v>
      </c>
      <c r="C13558" s="37" t="s">
        <v>136</v>
      </c>
      <c r="D13558" s="37" t="s">
        <v>258</v>
      </c>
      <c r="E13558" s="0" t="n">
        <v>3</v>
      </c>
      <c r="F13558" s="38" t="s">
        <v>70</v>
      </c>
      <c r="G13558" s="37" t="s">
        <v>769</v>
      </c>
      <c r="H13558" s="0" t="n">
        <v>1821991</v>
      </c>
      <c r="I13558" s="0" t="n">
        <v>1165384</v>
      </c>
      <c r="J13558" s="0" t="n">
        <v>141093</v>
      </c>
    </row>
    <row r="13559" customFormat="false" ht="15" hidden="false" customHeight="false" outlineLevel="0" collapsed="false">
      <c r="A13559" s="0" t="n">
        <v>202506</v>
      </c>
      <c r="B13559" s="0" t="n">
        <v>202508</v>
      </c>
      <c r="C13559" s="37" t="s">
        <v>115</v>
      </c>
      <c r="D13559" s="37" t="s">
        <v>288</v>
      </c>
      <c r="E13559" s="0" t="n">
        <v>3</v>
      </c>
      <c r="F13559" s="38" t="s">
        <v>70</v>
      </c>
      <c r="G13559" s="37" t="s">
        <v>770</v>
      </c>
      <c r="H13559" s="0" t="n">
        <v>5504588</v>
      </c>
      <c r="I13559" s="0" t="n">
        <v>6019990</v>
      </c>
      <c r="J13559" s="0" t="n">
        <v>1055954</v>
      </c>
    </row>
    <row r="13560" customFormat="false" ht="15" hidden="false" customHeight="false" outlineLevel="0" collapsed="false">
      <c r="A13560" s="0" t="n">
        <v>202506</v>
      </c>
      <c r="B13560" s="0" t="n">
        <v>202508</v>
      </c>
      <c r="C13560" s="37" t="s">
        <v>109</v>
      </c>
      <c r="D13560" s="37" t="s">
        <v>412</v>
      </c>
      <c r="E13560" s="0" t="n">
        <v>3</v>
      </c>
      <c r="F13560" s="38" t="s">
        <v>70</v>
      </c>
      <c r="G13560" s="37" t="s">
        <v>771</v>
      </c>
      <c r="H13560" s="0" t="n">
        <v>301226</v>
      </c>
      <c r="I13560" s="0" t="n">
        <v>254270</v>
      </c>
      <c r="J13560" s="0" t="n">
        <v>12555</v>
      </c>
    </row>
    <row r="13561" customFormat="false" ht="15" hidden="false" customHeight="false" outlineLevel="0" collapsed="false">
      <c r="A13561" s="0" t="n">
        <v>202506</v>
      </c>
      <c r="B13561" s="0" t="n">
        <v>202508</v>
      </c>
      <c r="C13561" s="37" t="s">
        <v>98</v>
      </c>
      <c r="D13561" s="37" t="s">
        <v>233</v>
      </c>
      <c r="E13561" s="0" t="n">
        <v>3</v>
      </c>
      <c r="F13561" s="38" t="s">
        <v>70</v>
      </c>
      <c r="G13561" s="37" t="s">
        <v>772</v>
      </c>
      <c r="H13561" s="0" t="n">
        <v>10410640</v>
      </c>
      <c r="I13561" s="0" t="n">
        <v>5740046</v>
      </c>
      <c r="J13561" s="0" t="n">
        <v>288429</v>
      </c>
    </row>
    <row r="13562" customFormat="false" ht="15" hidden="false" customHeight="false" outlineLevel="0" collapsed="false">
      <c r="A13562" s="0" t="n">
        <v>202506</v>
      </c>
      <c r="B13562" s="0" t="n">
        <v>202508</v>
      </c>
      <c r="C13562" s="37" t="s">
        <v>178</v>
      </c>
      <c r="D13562" s="37" t="s">
        <v>294</v>
      </c>
      <c r="E13562" s="0" t="n">
        <v>3</v>
      </c>
      <c r="F13562" s="38" t="s">
        <v>70</v>
      </c>
      <c r="G13562" s="37" t="s">
        <v>773</v>
      </c>
      <c r="H13562" s="0" t="n">
        <v>354704</v>
      </c>
      <c r="I13562" s="0" t="n">
        <v>185395</v>
      </c>
      <c r="J13562" s="0" t="n">
        <v>9432</v>
      </c>
    </row>
    <row r="13563" customFormat="false" ht="15" hidden="false" customHeight="false" outlineLevel="0" collapsed="false">
      <c r="A13563" s="0" t="n">
        <v>202506</v>
      </c>
      <c r="B13563" s="0" t="n">
        <v>202508</v>
      </c>
      <c r="C13563" s="37" t="s">
        <v>149</v>
      </c>
      <c r="D13563" s="37" t="s">
        <v>130</v>
      </c>
      <c r="E13563" s="0" t="n">
        <v>3</v>
      </c>
      <c r="F13563" s="38" t="s">
        <v>70</v>
      </c>
      <c r="G13563" s="37" t="s">
        <v>774</v>
      </c>
      <c r="H13563" s="0" t="n">
        <v>3391008</v>
      </c>
      <c r="I13563" s="0" t="n">
        <v>4045091</v>
      </c>
      <c r="J13563" s="0" t="n">
        <v>903910</v>
      </c>
    </row>
    <row r="13564" customFormat="false" ht="15" hidden="false" customHeight="false" outlineLevel="0" collapsed="false">
      <c r="A13564" s="0" t="n">
        <v>202506</v>
      </c>
      <c r="B13564" s="0" t="n">
        <v>202508</v>
      </c>
      <c r="C13564" s="37" t="s">
        <v>109</v>
      </c>
      <c r="D13564" s="37" t="s">
        <v>139</v>
      </c>
      <c r="E13564" s="0" t="n">
        <v>3</v>
      </c>
      <c r="F13564" s="38" t="s">
        <v>70</v>
      </c>
      <c r="G13564" s="37" t="s">
        <v>775</v>
      </c>
      <c r="H13564" s="0" t="n">
        <v>215645</v>
      </c>
      <c r="I13564" s="0" t="n">
        <v>49666</v>
      </c>
      <c r="J13564" s="0" t="n">
        <v>5378</v>
      </c>
    </row>
    <row r="13565" customFormat="false" ht="15" hidden="false" customHeight="false" outlineLevel="0" collapsed="false">
      <c r="A13565" s="0" t="n">
        <v>202506</v>
      </c>
      <c r="B13565" s="0" t="n">
        <v>202508</v>
      </c>
      <c r="C13565" s="37" t="s">
        <v>106</v>
      </c>
      <c r="D13565" s="37" t="s">
        <v>776</v>
      </c>
      <c r="E13565" s="0" t="n">
        <v>3</v>
      </c>
      <c r="F13565" s="38" t="s">
        <v>70</v>
      </c>
      <c r="G13565" s="37" t="s">
        <v>777</v>
      </c>
      <c r="H13565" s="0" t="n">
        <v>333691</v>
      </c>
      <c r="I13565" s="0" t="n">
        <v>384909</v>
      </c>
      <c r="J13565" s="0" t="n">
        <v>-26788</v>
      </c>
    </row>
    <row r="13566" customFormat="false" ht="15" hidden="false" customHeight="false" outlineLevel="0" collapsed="false">
      <c r="A13566" s="0" t="n">
        <v>202506</v>
      </c>
      <c r="B13566" s="0" t="n">
        <v>202508</v>
      </c>
      <c r="C13566" s="37" t="s">
        <v>109</v>
      </c>
      <c r="D13566" s="37" t="s">
        <v>396</v>
      </c>
      <c r="E13566" s="0" t="n">
        <v>3</v>
      </c>
      <c r="F13566" s="38" t="s">
        <v>70</v>
      </c>
      <c r="G13566" s="37" t="s">
        <v>778</v>
      </c>
      <c r="H13566" s="0" t="n">
        <v>6394172</v>
      </c>
      <c r="I13566" s="0" t="n">
        <v>2674088</v>
      </c>
      <c r="J13566" s="0" t="n">
        <v>386240</v>
      </c>
    </row>
    <row r="13567" customFormat="false" ht="15" hidden="false" customHeight="false" outlineLevel="0" collapsed="false">
      <c r="A13567" s="0" t="n">
        <v>202506</v>
      </c>
      <c r="B13567" s="0" t="n">
        <v>202508</v>
      </c>
      <c r="C13567" s="37" t="s">
        <v>106</v>
      </c>
      <c r="D13567" s="37" t="s">
        <v>189</v>
      </c>
      <c r="E13567" s="0" t="n">
        <v>3</v>
      </c>
      <c r="F13567" s="38" t="s">
        <v>70</v>
      </c>
      <c r="G13567" s="37" t="s">
        <v>779</v>
      </c>
      <c r="H13567" s="0" t="n">
        <v>809633</v>
      </c>
      <c r="I13567" s="0" t="n">
        <v>856737</v>
      </c>
      <c r="J13567" s="0" t="n">
        <v>28846</v>
      </c>
    </row>
    <row r="13568" customFormat="false" ht="15" hidden="false" customHeight="false" outlineLevel="0" collapsed="false">
      <c r="A13568" s="0" t="n">
        <v>202506</v>
      </c>
      <c r="B13568" s="0" t="n">
        <v>202508</v>
      </c>
      <c r="C13568" s="37" t="s">
        <v>152</v>
      </c>
      <c r="D13568" s="37" t="s">
        <v>320</v>
      </c>
      <c r="E13568" s="0" t="n">
        <v>3</v>
      </c>
      <c r="F13568" s="38" t="s">
        <v>70</v>
      </c>
      <c r="G13568" s="37" t="s">
        <v>780</v>
      </c>
      <c r="H13568" s="0" t="n">
        <v>3254977</v>
      </c>
      <c r="I13568" s="0" t="n">
        <v>1562566</v>
      </c>
      <c r="J13568" s="0" t="n">
        <v>294478</v>
      </c>
    </row>
    <row r="13569" customFormat="false" ht="15" hidden="false" customHeight="false" outlineLevel="0" collapsed="false">
      <c r="A13569" s="0" t="n">
        <v>202506</v>
      </c>
      <c r="B13569" s="0" t="n">
        <v>202508</v>
      </c>
      <c r="C13569" s="37" t="s">
        <v>95</v>
      </c>
      <c r="D13569" s="37" t="s">
        <v>693</v>
      </c>
      <c r="E13569" s="0" t="n">
        <v>3</v>
      </c>
      <c r="F13569" s="38" t="s">
        <v>70</v>
      </c>
      <c r="G13569" s="37" t="s">
        <v>781</v>
      </c>
      <c r="H13569" s="0" t="n">
        <v>1898655</v>
      </c>
      <c r="I13569" s="0" t="n">
        <v>1220211</v>
      </c>
      <c r="J13569" s="0" t="n">
        <v>163356</v>
      </c>
    </row>
    <row r="13570" customFormat="false" ht="15" hidden="false" customHeight="false" outlineLevel="0" collapsed="false">
      <c r="A13570" s="0" t="n">
        <v>202506</v>
      </c>
      <c r="B13570" s="0" t="n">
        <v>202508</v>
      </c>
      <c r="C13570" s="37" t="s">
        <v>98</v>
      </c>
      <c r="D13570" s="37" t="s">
        <v>369</v>
      </c>
      <c r="E13570" s="0" t="n">
        <v>3</v>
      </c>
      <c r="F13570" s="38" t="s">
        <v>70</v>
      </c>
      <c r="G13570" s="37" t="s">
        <v>782</v>
      </c>
      <c r="H13570" s="0" t="n">
        <v>1062095</v>
      </c>
      <c r="I13570" s="0" t="n">
        <v>1255348</v>
      </c>
      <c r="J13570" s="0" t="n">
        <v>256147</v>
      </c>
    </row>
    <row r="13571" customFormat="false" ht="15" hidden="false" customHeight="false" outlineLevel="0" collapsed="false">
      <c r="A13571" s="0" t="n">
        <v>202506</v>
      </c>
      <c r="B13571" s="0" t="n">
        <v>202508</v>
      </c>
      <c r="C13571" s="37" t="s">
        <v>136</v>
      </c>
      <c r="D13571" s="37" t="s">
        <v>719</v>
      </c>
      <c r="E13571" s="0" t="n">
        <v>3</v>
      </c>
      <c r="F13571" s="38" t="s">
        <v>70</v>
      </c>
      <c r="G13571" s="37" t="s">
        <v>783</v>
      </c>
      <c r="H13571" s="0" t="n">
        <v>7279538</v>
      </c>
      <c r="I13571" s="0" t="n">
        <v>4135572</v>
      </c>
      <c r="J13571" s="0" t="n">
        <v>760474</v>
      </c>
    </row>
    <row r="13572" customFormat="false" ht="15" hidden="false" customHeight="false" outlineLevel="0" collapsed="false">
      <c r="A13572" s="0" t="n">
        <v>202506</v>
      </c>
      <c r="B13572" s="0" t="n">
        <v>202508</v>
      </c>
      <c r="C13572" s="37" t="s">
        <v>101</v>
      </c>
      <c r="D13572" s="37" t="s">
        <v>247</v>
      </c>
      <c r="E13572" s="0" t="n">
        <v>3</v>
      </c>
      <c r="F13572" s="38" t="s">
        <v>70</v>
      </c>
      <c r="G13572" s="37" t="s">
        <v>784</v>
      </c>
      <c r="H13572" s="0" t="n">
        <v>1251810</v>
      </c>
      <c r="I13572" s="0" t="n">
        <v>842209</v>
      </c>
      <c r="J13572" s="0" t="n">
        <v>146323</v>
      </c>
    </row>
    <row r="13573" customFormat="false" ht="15" hidden="false" customHeight="false" outlineLevel="0" collapsed="false">
      <c r="A13573" s="0" t="n">
        <v>202506</v>
      </c>
      <c r="B13573" s="0" t="n">
        <v>202508</v>
      </c>
      <c r="C13573" s="37" t="s">
        <v>184</v>
      </c>
      <c r="D13573" s="37" t="s">
        <v>367</v>
      </c>
      <c r="E13573" s="0" t="n">
        <v>3</v>
      </c>
      <c r="F13573" s="38" t="s">
        <v>70</v>
      </c>
      <c r="G13573" s="37" t="s">
        <v>785</v>
      </c>
      <c r="H13573" s="0" t="n">
        <v>149956</v>
      </c>
      <c r="I13573" s="0" t="n">
        <v>140198</v>
      </c>
      <c r="J13573" s="0" t="n">
        <v>27121</v>
      </c>
    </row>
    <row r="13574" customFormat="false" ht="15" hidden="false" customHeight="false" outlineLevel="0" collapsed="false">
      <c r="A13574" s="0" t="n">
        <v>202506</v>
      </c>
      <c r="B13574" s="0" t="n">
        <v>202508</v>
      </c>
      <c r="C13574" s="37" t="s">
        <v>98</v>
      </c>
      <c r="D13574" s="37" t="s">
        <v>376</v>
      </c>
      <c r="E13574" s="0" t="n">
        <v>3</v>
      </c>
      <c r="F13574" s="38" t="s">
        <v>70</v>
      </c>
      <c r="G13574" s="37" t="s">
        <v>786</v>
      </c>
      <c r="H13574" s="0" t="n">
        <v>574249</v>
      </c>
      <c r="I13574" s="0" t="n">
        <v>836135</v>
      </c>
      <c r="J13574" s="0" t="n">
        <v>135041</v>
      </c>
    </row>
    <row r="13575" customFormat="false" ht="15" hidden="false" customHeight="false" outlineLevel="0" collapsed="false">
      <c r="A13575" s="0" t="n">
        <v>202506</v>
      </c>
      <c r="B13575" s="0" t="n">
        <v>202508</v>
      </c>
      <c r="C13575" s="37" t="s">
        <v>158</v>
      </c>
      <c r="D13575" s="37" t="s">
        <v>96</v>
      </c>
      <c r="E13575" s="0" t="n">
        <v>3</v>
      </c>
      <c r="F13575" s="38" t="s">
        <v>70</v>
      </c>
      <c r="G13575" s="37" t="s">
        <v>787</v>
      </c>
      <c r="H13575" s="0" t="n">
        <v>2684469</v>
      </c>
      <c r="I13575" s="0" t="n">
        <v>2305347</v>
      </c>
      <c r="J13575" s="0" t="n">
        <v>24473</v>
      </c>
    </row>
    <row r="13576" customFormat="false" ht="15" hidden="false" customHeight="false" outlineLevel="0" collapsed="false">
      <c r="A13576" s="0" t="n">
        <v>202506</v>
      </c>
      <c r="B13576" s="0" t="n">
        <v>202508</v>
      </c>
      <c r="C13576" s="37" t="s">
        <v>115</v>
      </c>
      <c r="D13576" s="37" t="s">
        <v>241</v>
      </c>
      <c r="E13576" s="0" t="n">
        <v>3</v>
      </c>
      <c r="F13576" s="38" t="s">
        <v>70</v>
      </c>
      <c r="G13576" s="37" t="s">
        <v>788</v>
      </c>
      <c r="H13576" s="0" t="n">
        <v>1693125</v>
      </c>
      <c r="I13576" s="0" t="n">
        <v>1230603</v>
      </c>
      <c r="J13576" s="0" t="n">
        <v>-42282</v>
      </c>
    </row>
    <row r="13577" customFormat="false" ht="15" hidden="false" customHeight="false" outlineLevel="0" collapsed="false">
      <c r="A13577" s="0" t="n">
        <v>202506</v>
      </c>
      <c r="B13577" s="0" t="n">
        <v>202508</v>
      </c>
      <c r="C13577" s="37" t="s">
        <v>101</v>
      </c>
      <c r="D13577" s="37" t="s">
        <v>482</v>
      </c>
      <c r="E13577" s="0" t="n">
        <v>3</v>
      </c>
      <c r="F13577" s="38" t="s">
        <v>70</v>
      </c>
      <c r="G13577" s="37" t="s">
        <v>789</v>
      </c>
      <c r="H13577" s="0" t="n">
        <v>252215</v>
      </c>
      <c r="I13577" s="0" t="n">
        <v>246127</v>
      </c>
      <c r="J13577" s="0" t="n">
        <v>-745</v>
      </c>
    </row>
    <row r="13578" customFormat="false" ht="15" hidden="false" customHeight="false" outlineLevel="0" collapsed="false">
      <c r="A13578" s="0" t="n">
        <v>202506</v>
      </c>
      <c r="B13578" s="0" t="n">
        <v>202508</v>
      </c>
      <c r="C13578" s="37" t="s">
        <v>136</v>
      </c>
      <c r="D13578" s="37" t="s">
        <v>120</v>
      </c>
      <c r="E13578" s="0" t="n">
        <v>3</v>
      </c>
      <c r="F13578" s="38" t="s">
        <v>70</v>
      </c>
      <c r="G13578" s="37" t="s">
        <v>790</v>
      </c>
      <c r="H13578" s="0" t="n">
        <v>513380</v>
      </c>
      <c r="I13578" s="0" t="n">
        <v>269922</v>
      </c>
      <c r="J13578" s="0" t="n">
        <v>41317</v>
      </c>
    </row>
    <row r="13579" customFormat="false" ht="15" hidden="false" customHeight="false" outlineLevel="0" collapsed="false">
      <c r="A13579" s="0" t="n">
        <v>202506</v>
      </c>
      <c r="B13579" s="0" t="n">
        <v>202508</v>
      </c>
      <c r="C13579" s="37" t="s">
        <v>98</v>
      </c>
      <c r="D13579" s="37" t="s">
        <v>447</v>
      </c>
      <c r="E13579" s="0" t="n">
        <v>3</v>
      </c>
      <c r="F13579" s="38" t="s">
        <v>70</v>
      </c>
      <c r="G13579" s="37" t="s">
        <v>791</v>
      </c>
      <c r="H13579" s="0" t="n">
        <v>496816</v>
      </c>
      <c r="I13579" s="0" t="n">
        <v>370612</v>
      </c>
      <c r="J13579" s="0" t="n">
        <v>-52753</v>
      </c>
    </row>
    <row r="13580" customFormat="false" ht="15" hidden="false" customHeight="false" outlineLevel="0" collapsed="false">
      <c r="A13580" s="0" t="n">
        <v>202506</v>
      </c>
      <c r="B13580" s="0" t="n">
        <v>202508</v>
      </c>
      <c r="C13580" s="37" t="s">
        <v>136</v>
      </c>
      <c r="D13580" s="37" t="s">
        <v>391</v>
      </c>
      <c r="E13580" s="0" t="n">
        <v>3</v>
      </c>
      <c r="F13580" s="38" t="s">
        <v>70</v>
      </c>
      <c r="G13580" s="37" t="s">
        <v>792</v>
      </c>
      <c r="H13580" s="0" t="n">
        <v>830452</v>
      </c>
      <c r="I13580" s="0" t="n">
        <v>318928</v>
      </c>
      <c r="J13580" s="0" t="n">
        <v>25023</v>
      </c>
    </row>
    <row r="13581" customFormat="false" ht="15" hidden="false" customHeight="false" outlineLevel="0" collapsed="false">
      <c r="A13581" s="0" t="n">
        <v>202506</v>
      </c>
      <c r="B13581" s="0" t="n">
        <v>202508</v>
      </c>
      <c r="C13581" s="37" t="s">
        <v>106</v>
      </c>
      <c r="D13581" s="37" t="s">
        <v>467</v>
      </c>
      <c r="E13581" s="0" t="n">
        <v>3</v>
      </c>
      <c r="F13581" s="38" t="s">
        <v>70</v>
      </c>
      <c r="G13581" s="37" t="s">
        <v>793</v>
      </c>
      <c r="H13581" s="0" t="n">
        <v>371904</v>
      </c>
      <c r="I13581" s="0" t="n">
        <v>453563</v>
      </c>
      <c r="J13581" s="0" t="n">
        <v>24226</v>
      </c>
    </row>
    <row r="13582" customFormat="false" ht="15" hidden="false" customHeight="false" outlineLevel="0" collapsed="false">
      <c r="A13582" s="0" t="n">
        <v>202506</v>
      </c>
      <c r="B13582" s="0" t="n">
        <v>202508</v>
      </c>
      <c r="C13582" s="37" t="s">
        <v>95</v>
      </c>
      <c r="D13582" s="37" t="s">
        <v>147</v>
      </c>
      <c r="E13582" s="0" t="n">
        <v>3</v>
      </c>
      <c r="F13582" s="38" t="s">
        <v>70</v>
      </c>
      <c r="G13582" s="37" t="s">
        <v>794</v>
      </c>
      <c r="H13582" s="0" t="n">
        <v>614422</v>
      </c>
      <c r="I13582" s="0" t="n">
        <v>656117</v>
      </c>
      <c r="J13582" s="0" t="n">
        <v>132788</v>
      </c>
    </row>
    <row r="13583" customFormat="false" ht="15" hidden="false" customHeight="false" outlineLevel="0" collapsed="false">
      <c r="A13583" s="0" t="n">
        <v>202506</v>
      </c>
      <c r="B13583" s="0" t="n">
        <v>202508</v>
      </c>
      <c r="C13583" s="37" t="s">
        <v>184</v>
      </c>
      <c r="D13583" s="37" t="s">
        <v>603</v>
      </c>
      <c r="E13583" s="0" t="n">
        <v>3</v>
      </c>
      <c r="F13583" s="38" t="s">
        <v>70</v>
      </c>
      <c r="G13583" s="37" t="s">
        <v>795</v>
      </c>
      <c r="H13583" s="0" t="n">
        <v>572193</v>
      </c>
      <c r="I13583" s="0" t="n">
        <v>227013</v>
      </c>
      <c r="J13583" s="0" t="n">
        <v>15500</v>
      </c>
    </row>
    <row r="13584" customFormat="false" ht="15" hidden="false" customHeight="false" outlineLevel="0" collapsed="false">
      <c r="A13584" s="0" t="n">
        <v>202506</v>
      </c>
      <c r="B13584" s="0" t="n">
        <v>202508</v>
      </c>
      <c r="C13584" s="37" t="s">
        <v>149</v>
      </c>
      <c r="D13584" s="37" t="s">
        <v>318</v>
      </c>
      <c r="E13584" s="0" t="n">
        <v>3</v>
      </c>
      <c r="F13584" s="38" t="s">
        <v>70</v>
      </c>
      <c r="G13584" s="37" t="s">
        <v>796</v>
      </c>
      <c r="H13584" s="0" t="n">
        <v>3832422</v>
      </c>
      <c r="I13584" s="0" t="n">
        <v>2173183</v>
      </c>
      <c r="J13584" s="0" t="n">
        <v>93769</v>
      </c>
    </row>
    <row r="13585" customFormat="false" ht="15" hidden="false" customHeight="false" outlineLevel="0" collapsed="false">
      <c r="A13585" s="0" t="n">
        <v>202506</v>
      </c>
      <c r="B13585" s="0" t="n">
        <v>202508</v>
      </c>
      <c r="C13585" s="37" t="s">
        <v>115</v>
      </c>
      <c r="D13585" s="37" t="s">
        <v>191</v>
      </c>
      <c r="E13585" s="0" t="n">
        <v>3</v>
      </c>
      <c r="F13585" s="38" t="s">
        <v>70</v>
      </c>
      <c r="G13585" s="37" t="s">
        <v>797</v>
      </c>
      <c r="H13585" s="0" t="n">
        <v>3775575</v>
      </c>
      <c r="I13585" s="0" t="n">
        <v>4111781</v>
      </c>
      <c r="J13585" s="0" t="n">
        <v>870059</v>
      </c>
    </row>
    <row r="13586" customFormat="false" ht="15" hidden="false" customHeight="false" outlineLevel="0" collapsed="false">
      <c r="A13586" s="0" t="n">
        <v>202506</v>
      </c>
      <c r="B13586" s="0" t="n">
        <v>202508</v>
      </c>
      <c r="C13586" s="37" t="s">
        <v>101</v>
      </c>
      <c r="D13586" s="37" t="s">
        <v>519</v>
      </c>
      <c r="E13586" s="0" t="n">
        <v>3</v>
      </c>
      <c r="F13586" s="38" t="s">
        <v>70</v>
      </c>
      <c r="G13586" s="37" t="s">
        <v>798</v>
      </c>
      <c r="H13586" s="0" t="n">
        <v>1501339</v>
      </c>
      <c r="I13586" s="0" t="n">
        <v>581303</v>
      </c>
      <c r="J13586" s="0" t="n">
        <v>41162</v>
      </c>
    </row>
    <row r="13587" customFormat="false" ht="15" hidden="false" customHeight="false" outlineLevel="0" collapsed="false">
      <c r="A13587" s="0" t="n">
        <v>202506</v>
      </c>
      <c r="B13587" s="0" t="n">
        <v>202508</v>
      </c>
      <c r="C13587" s="37" t="s">
        <v>101</v>
      </c>
      <c r="D13587" s="37" t="s">
        <v>99</v>
      </c>
      <c r="E13587" s="0" t="n">
        <v>3</v>
      </c>
      <c r="F13587" s="38" t="s">
        <v>70</v>
      </c>
      <c r="G13587" s="37" t="s">
        <v>799</v>
      </c>
      <c r="H13587" s="0" t="n">
        <v>651535</v>
      </c>
      <c r="I13587" s="0" t="n">
        <v>363640</v>
      </c>
      <c r="J13587" s="0" t="n">
        <v>19875</v>
      </c>
    </row>
    <row r="13588" customFormat="false" ht="15" hidden="false" customHeight="false" outlineLevel="0" collapsed="false">
      <c r="A13588" s="0" t="n">
        <v>202506</v>
      </c>
      <c r="B13588" s="0" t="n">
        <v>202508</v>
      </c>
      <c r="C13588" s="37" t="s">
        <v>197</v>
      </c>
      <c r="D13588" s="37" t="s">
        <v>623</v>
      </c>
      <c r="E13588" s="0" t="n">
        <v>3</v>
      </c>
      <c r="F13588" s="38" t="s">
        <v>70</v>
      </c>
      <c r="G13588" s="37" t="s">
        <v>800</v>
      </c>
      <c r="H13588" s="0" t="n">
        <v>1340271</v>
      </c>
      <c r="I13588" s="0" t="n">
        <v>1261982</v>
      </c>
      <c r="J13588" s="0" t="n">
        <v>39219</v>
      </c>
    </row>
    <row r="13589" customFormat="false" ht="15" hidden="false" customHeight="false" outlineLevel="0" collapsed="false">
      <c r="A13589" s="0" t="n">
        <v>202506</v>
      </c>
      <c r="B13589" s="0" t="n">
        <v>202508</v>
      </c>
      <c r="C13589" s="37" t="s">
        <v>115</v>
      </c>
      <c r="D13589" s="37" t="s">
        <v>102</v>
      </c>
      <c r="E13589" s="0" t="n">
        <v>3</v>
      </c>
      <c r="F13589" s="38" t="s">
        <v>70</v>
      </c>
      <c r="G13589" s="37" t="s">
        <v>801</v>
      </c>
      <c r="H13589" s="0" t="n">
        <v>486605</v>
      </c>
      <c r="I13589" s="0" t="n">
        <v>406018</v>
      </c>
      <c r="J13589" s="0" t="n">
        <v>44079</v>
      </c>
    </row>
    <row r="13590" customFormat="false" ht="15" hidden="false" customHeight="false" outlineLevel="0" collapsed="false">
      <c r="A13590" s="0" t="n">
        <v>202506</v>
      </c>
      <c r="B13590" s="0" t="n">
        <v>202508</v>
      </c>
      <c r="C13590" s="37" t="s">
        <v>136</v>
      </c>
      <c r="D13590" s="37" t="s">
        <v>719</v>
      </c>
      <c r="E13590" s="0" t="n">
        <v>3</v>
      </c>
      <c r="F13590" s="38" t="s">
        <v>70</v>
      </c>
      <c r="G13590" s="37" t="s">
        <v>802</v>
      </c>
      <c r="H13590" s="0" t="n">
        <v>242370</v>
      </c>
      <c r="I13590" s="0" t="n">
        <v>188318</v>
      </c>
      <c r="J13590" s="0" t="n">
        <v>8823</v>
      </c>
    </row>
    <row r="13591" customFormat="false" ht="15" hidden="false" customHeight="false" outlineLevel="0" collapsed="false">
      <c r="A13591" s="0" t="n">
        <v>202506</v>
      </c>
      <c r="B13591" s="0" t="n">
        <v>202508</v>
      </c>
      <c r="C13591" s="37" t="s">
        <v>106</v>
      </c>
      <c r="D13591" s="37" t="s">
        <v>369</v>
      </c>
      <c r="E13591" s="0" t="n">
        <v>3</v>
      </c>
      <c r="F13591" s="38" t="s">
        <v>70</v>
      </c>
      <c r="G13591" s="37" t="s">
        <v>803</v>
      </c>
      <c r="H13591" s="0" t="n">
        <v>556817</v>
      </c>
      <c r="I13591" s="0" t="n">
        <v>277208</v>
      </c>
      <c r="J13591" s="0" t="n">
        <v>13088</v>
      </c>
    </row>
    <row r="13592" customFormat="false" ht="15" hidden="false" customHeight="false" outlineLevel="0" collapsed="false">
      <c r="A13592" s="0" t="n">
        <v>202506</v>
      </c>
      <c r="B13592" s="0" t="n">
        <v>202508</v>
      </c>
      <c r="C13592" s="37" t="s">
        <v>106</v>
      </c>
      <c r="D13592" s="37" t="s">
        <v>756</v>
      </c>
      <c r="E13592" s="0" t="n">
        <v>3</v>
      </c>
      <c r="F13592" s="38" t="s">
        <v>70</v>
      </c>
      <c r="G13592" s="37" t="s">
        <v>804</v>
      </c>
      <c r="H13592" s="0" t="n">
        <v>489403</v>
      </c>
      <c r="I13592" s="0" t="n">
        <v>600462</v>
      </c>
      <c r="J13592" s="0" t="n">
        <v>135118</v>
      </c>
    </row>
    <row r="13593" customFormat="false" ht="15" hidden="false" customHeight="false" outlineLevel="0" collapsed="false">
      <c r="A13593" s="0" t="n">
        <v>202506</v>
      </c>
      <c r="B13593" s="0" t="n">
        <v>202508</v>
      </c>
      <c r="C13593" s="37" t="s">
        <v>101</v>
      </c>
      <c r="D13593" s="37" t="s">
        <v>165</v>
      </c>
      <c r="E13593" s="0" t="n">
        <v>3</v>
      </c>
      <c r="F13593" s="38" t="s">
        <v>70</v>
      </c>
      <c r="G13593" s="37" t="s">
        <v>805</v>
      </c>
      <c r="H13593" s="0" t="n">
        <v>385121</v>
      </c>
      <c r="I13593" s="0" t="n">
        <v>375390</v>
      </c>
      <c r="J13593" s="0" t="n">
        <v>31867</v>
      </c>
    </row>
    <row r="13594" customFormat="false" ht="15" hidden="false" customHeight="false" outlineLevel="0" collapsed="false">
      <c r="A13594" s="0" t="n">
        <v>202506</v>
      </c>
      <c r="B13594" s="0" t="n">
        <v>202508</v>
      </c>
      <c r="C13594" s="37" t="s">
        <v>149</v>
      </c>
      <c r="D13594" s="37" t="s">
        <v>806</v>
      </c>
      <c r="E13594" s="0" t="n">
        <v>3</v>
      </c>
      <c r="F13594" s="38" t="s">
        <v>70</v>
      </c>
      <c r="G13594" s="37" t="s">
        <v>807</v>
      </c>
      <c r="H13594" s="0" t="n">
        <v>1683882</v>
      </c>
      <c r="I13594" s="0" t="n">
        <v>1148565</v>
      </c>
      <c r="J13594" s="0" t="n">
        <v>40405</v>
      </c>
    </row>
    <row r="13595" customFormat="false" ht="15" hidden="false" customHeight="false" outlineLevel="0" collapsed="false">
      <c r="A13595" s="0" t="n">
        <v>202506</v>
      </c>
      <c r="B13595" s="0" t="n">
        <v>202508</v>
      </c>
      <c r="C13595" s="37" t="s">
        <v>101</v>
      </c>
      <c r="D13595" s="37" t="s">
        <v>412</v>
      </c>
      <c r="E13595" s="0" t="n">
        <v>3</v>
      </c>
      <c r="F13595" s="38" t="s">
        <v>70</v>
      </c>
      <c r="G13595" s="37" t="s">
        <v>808</v>
      </c>
      <c r="H13595" s="0" t="n">
        <v>3137181</v>
      </c>
      <c r="I13595" s="0" t="n">
        <v>1616926</v>
      </c>
      <c r="J13595" s="0" t="n">
        <v>-31547</v>
      </c>
    </row>
    <row r="13596" customFormat="false" ht="15" hidden="false" customHeight="false" outlineLevel="0" collapsed="false">
      <c r="A13596" s="0" t="n">
        <v>202506</v>
      </c>
      <c r="B13596" s="0" t="n">
        <v>202508</v>
      </c>
      <c r="C13596" s="37" t="s">
        <v>115</v>
      </c>
      <c r="D13596" s="37" t="s">
        <v>493</v>
      </c>
      <c r="E13596" s="0" t="n">
        <v>3</v>
      </c>
      <c r="F13596" s="38" t="s">
        <v>70</v>
      </c>
      <c r="G13596" s="37" t="s">
        <v>809</v>
      </c>
      <c r="H13596" s="0" t="n">
        <v>180032</v>
      </c>
      <c r="I13596" s="0" t="n">
        <v>172638</v>
      </c>
      <c r="J13596" s="0" t="n">
        <v>17238</v>
      </c>
    </row>
    <row r="13597" customFormat="false" ht="15" hidden="false" customHeight="false" outlineLevel="0" collapsed="false">
      <c r="A13597" s="0" t="n">
        <v>202506</v>
      </c>
      <c r="B13597" s="0" t="n">
        <v>202508</v>
      </c>
      <c r="C13597" s="37" t="s">
        <v>115</v>
      </c>
      <c r="D13597" s="37" t="s">
        <v>493</v>
      </c>
      <c r="E13597" s="0" t="n">
        <v>3</v>
      </c>
      <c r="F13597" s="38" t="s">
        <v>70</v>
      </c>
      <c r="G13597" s="37" t="s">
        <v>810</v>
      </c>
      <c r="H13597" s="0" t="n">
        <v>1265160</v>
      </c>
      <c r="I13597" s="0" t="n">
        <v>1027587</v>
      </c>
      <c r="J13597" s="0" t="n">
        <v>24688</v>
      </c>
    </row>
    <row r="13598" customFormat="false" ht="15" hidden="false" customHeight="false" outlineLevel="0" collapsed="false">
      <c r="A13598" s="0" t="n">
        <v>202506</v>
      </c>
      <c r="B13598" s="0" t="n">
        <v>202508</v>
      </c>
      <c r="C13598" s="37" t="s">
        <v>184</v>
      </c>
      <c r="D13598" s="37" t="s">
        <v>425</v>
      </c>
      <c r="E13598" s="0" t="n">
        <v>3</v>
      </c>
      <c r="F13598" s="38" t="s">
        <v>70</v>
      </c>
      <c r="G13598" s="37" t="s">
        <v>811</v>
      </c>
      <c r="H13598" s="0" t="n">
        <v>1109603</v>
      </c>
      <c r="I13598" s="0" t="n">
        <v>917538</v>
      </c>
      <c r="J13598" s="0" t="n">
        <v>39607</v>
      </c>
    </row>
    <row r="13599" customFormat="false" ht="15" hidden="false" customHeight="false" outlineLevel="0" collapsed="false">
      <c r="A13599" s="0" t="n">
        <v>202506</v>
      </c>
      <c r="B13599" s="0" t="n">
        <v>202508</v>
      </c>
      <c r="C13599" s="37" t="s">
        <v>149</v>
      </c>
      <c r="D13599" s="37" t="s">
        <v>756</v>
      </c>
      <c r="E13599" s="0" t="n">
        <v>3</v>
      </c>
      <c r="F13599" s="38" t="s">
        <v>70</v>
      </c>
      <c r="G13599" s="37" t="s">
        <v>812</v>
      </c>
      <c r="H13599" s="0" t="n">
        <v>1960468</v>
      </c>
      <c r="I13599" s="0" t="n">
        <v>968787</v>
      </c>
      <c r="J13599" s="0" t="n">
        <v>-4992</v>
      </c>
    </row>
    <row r="13600" customFormat="false" ht="15" hidden="false" customHeight="false" outlineLevel="0" collapsed="false">
      <c r="A13600" s="0" t="n">
        <v>202506</v>
      </c>
      <c r="B13600" s="0" t="n">
        <v>202508</v>
      </c>
      <c r="C13600" s="37" t="s">
        <v>149</v>
      </c>
      <c r="D13600" s="37" t="s">
        <v>616</v>
      </c>
      <c r="E13600" s="0" t="n">
        <v>3</v>
      </c>
      <c r="F13600" s="38" t="s">
        <v>70</v>
      </c>
      <c r="G13600" s="37" t="s">
        <v>813</v>
      </c>
      <c r="H13600" s="0" t="n">
        <v>916450</v>
      </c>
      <c r="I13600" s="0" t="n">
        <v>571284</v>
      </c>
      <c r="J13600" s="0" t="n">
        <v>56951</v>
      </c>
    </row>
    <row r="13601" customFormat="false" ht="15" hidden="false" customHeight="false" outlineLevel="0" collapsed="false">
      <c r="A13601" s="0" t="n">
        <v>202506</v>
      </c>
      <c r="B13601" s="0" t="n">
        <v>202508</v>
      </c>
      <c r="C13601" s="37" t="s">
        <v>109</v>
      </c>
      <c r="D13601" s="37" t="s">
        <v>364</v>
      </c>
      <c r="E13601" s="0" t="n">
        <v>3</v>
      </c>
      <c r="F13601" s="38" t="s">
        <v>70</v>
      </c>
      <c r="G13601" s="37" t="s">
        <v>814</v>
      </c>
      <c r="H13601" s="0" t="n">
        <v>223702</v>
      </c>
      <c r="I13601" s="0" t="n">
        <v>175842</v>
      </c>
      <c r="J13601" s="0" t="n">
        <v>-8851</v>
      </c>
    </row>
    <row r="13602" customFormat="false" ht="15" hidden="false" customHeight="false" outlineLevel="0" collapsed="false">
      <c r="A13602" s="0" t="n">
        <v>202506</v>
      </c>
      <c r="B13602" s="0" t="n">
        <v>202508</v>
      </c>
      <c r="C13602" s="37" t="s">
        <v>95</v>
      </c>
      <c r="D13602" s="37" t="s">
        <v>396</v>
      </c>
      <c r="E13602" s="0" t="n">
        <v>3</v>
      </c>
      <c r="F13602" s="38" t="s">
        <v>70</v>
      </c>
      <c r="G13602" s="37" t="s">
        <v>815</v>
      </c>
      <c r="H13602" s="0" t="n">
        <v>235806</v>
      </c>
      <c r="I13602" s="0" t="n">
        <v>271214</v>
      </c>
      <c r="J13602" s="0" t="n">
        <v>32857</v>
      </c>
    </row>
    <row r="13603" customFormat="false" ht="15" hidden="false" customHeight="false" outlineLevel="0" collapsed="false">
      <c r="A13603" s="0" t="n">
        <v>202506</v>
      </c>
      <c r="B13603" s="0" t="n">
        <v>202508</v>
      </c>
      <c r="C13603" s="37" t="s">
        <v>115</v>
      </c>
      <c r="D13603" s="37" t="s">
        <v>673</v>
      </c>
      <c r="E13603" s="0" t="n">
        <v>3</v>
      </c>
      <c r="F13603" s="38" t="s">
        <v>70</v>
      </c>
      <c r="G13603" s="37" t="s">
        <v>816</v>
      </c>
      <c r="H13603" s="0" t="n">
        <v>1098139</v>
      </c>
      <c r="I13603" s="0" t="n">
        <v>482181</v>
      </c>
      <c r="J13603" s="0" t="n">
        <v>12225</v>
      </c>
    </row>
    <row r="13604" customFormat="false" ht="15" hidden="false" customHeight="false" outlineLevel="0" collapsed="false">
      <c r="A13604" s="0" t="n">
        <v>202506</v>
      </c>
      <c r="B13604" s="0" t="n">
        <v>202508</v>
      </c>
      <c r="C13604" s="37" t="s">
        <v>112</v>
      </c>
      <c r="D13604" s="37" t="s">
        <v>120</v>
      </c>
      <c r="E13604" s="0" t="n">
        <v>3</v>
      </c>
      <c r="F13604" s="38" t="s">
        <v>70</v>
      </c>
      <c r="G13604" s="37" t="s">
        <v>817</v>
      </c>
      <c r="H13604" s="0" t="n">
        <v>4132041</v>
      </c>
      <c r="I13604" s="0" t="n">
        <v>1852624</v>
      </c>
      <c r="J13604" s="0" t="n">
        <v>280976</v>
      </c>
    </row>
    <row r="13605" customFormat="false" ht="15" hidden="false" customHeight="false" outlineLevel="0" collapsed="false">
      <c r="A13605" s="0" t="n">
        <v>202506</v>
      </c>
      <c r="B13605" s="0" t="n">
        <v>202508</v>
      </c>
      <c r="C13605" s="37" t="s">
        <v>124</v>
      </c>
      <c r="D13605" s="37" t="s">
        <v>493</v>
      </c>
      <c r="E13605" s="0" t="n">
        <v>3</v>
      </c>
      <c r="F13605" s="38" t="s">
        <v>70</v>
      </c>
      <c r="G13605" s="37" t="s">
        <v>818</v>
      </c>
      <c r="H13605" s="0" t="n">
        <v>91711</v>
      </c>
      <c r="I13605" s="0" t="n">
        <v>59483</v>
      </c>
      <c r="J13605" s="0" t="n">
        <v>7645</v>
      </c>
    </row>
    <row r="13606" customFormat="false" ht="15" hidden="false" customHeight="false" outlineLevel="0" collapsed="false">
      <c r="A13606" s="0" t="n">
        <v>202506</v>
      </c>
      <c r="B13606" s="0" t="n">
        <v>202508</v>
      </c>
      <c r="C13606" s="37" t="s">
        <v>95</v>
      </c>
      <c r="D13606" s="37" t="s">
        <v>414</v>
      </c>
      <c r="E13606" s="0" t="n">
        <v>3</v>
      </c>
      <c r="F13606" s="38" t="s">
        <v>70</v>
      </c>
      <c r="G13606" s="37" t="s">
        <v>819</v>
      </c>
      <c r="H13606" s="0" t="n">
        <v>1492607</v>
      </c>
      <c r="I13606" s="0" t="n">
        <v>561968</v>
      </c>
      <c r="J13606" s="0" t="n">
        <v>50802</v>
      </c>
    </row>
    <row r="13607" customFormat="false" ht="15" hidden="false" customHeight="false" outlineLevel="0" collapsed="false">
      <c r="A13607" s="0" t="n">
        <v>202506</v>
      </c>
      <c r="B13607" s="0" t="n">
        <v>202508</v>
      </c>
      <c r="C13607" s="37" t="s">
        <v>149</v>
      </c>
      <c r="D13607" s="37" t="s">
        <v>247</v>
      </c>
      <c r="E13607" s="0" t="n">
        <v>3</v>
      </c>
      <c r="F13607" s="38" t="s">
        <v>70</v>
      </c>
      <c r="G13607" s="37" t="s">
        <v>820</v>
      </c>
      <c r="H13607" s="0" t="n">
        <v>6160187</v>
      </c>
      <c r="I13607" s="0" t="n">
        <v>5771617</v>
      </c>
      <c r="J13607" s="0" t="n">
        <v>950091</v>
      </c>
    </row>
    <row r="13608" customFormat="false" ht="15" hidden="false" customHeight="false" outlineLevel="0" collapsed="false">
      <c r="A13608" s="0" t="n">
        <v>202506</v>
      </c>
      <c r="B13608" s="0" t="n">
        <v>202508</v>
      </c>
      <c r="C13608" s="37" t="s">
        <v>109</v>
      </c>
      <c r="D13608" s="37" t="s">
        <v>821</v>
      </c>
      <c r="E13608" s="0" t="n">
        <v>3</v>
      </c>
      <c r="F13608" s="38" t="s">
        <v>70</v>
      </c>
      <c r="G13608" s="37" t="s">
        <v>822</v>
      </c>
      <c r="H13608" s="0" t="n">
        <v>1402034</v>
      </c>
      <c r="I13608" s="0" t="n">
        <v>1745904</v>
      </c>
      <c r="J13608" s="0" t="n">
        <v>411501</v>
      </c>
    </row>
    <row r="13609" customFormat="false" ht="15" hidden="false" customHeight="false" outlineLevel="0" collapsed="false">
      <c r="A13609" s="0" t="n">
        <v>202506</v>
      </c>
      <c r="B13609" s="0" t="n">
        <v>202508</v>
      </c>
      <c r="C13609" s="37" t="s">
        <v>124</v>
      </c>
      <c r="D13609" s="37" t="s">
        <v>476</v>
      </c>
      <c r="E13609" s="0" t="n">
        <v>3</v>
      </c>
      <c r="F13609" s="38" t="s">
        <v>70</v>
      </c>
      <c r="G13609" s="37" t="s">
        <v>823</v>
      </c>
      <c r="H13609" s="0" t="n">
        <v>2276897</v>
      </c>
      <c r="I13609" s="0" t="n">
        <v>801004</v>
      </c>
      <c r="J13609" s="0" t="n">
        <v>165687</v>
      </c>
    </row>
    <row r="13610" customFormat="false" ht="15" hidden="false" customHeight="false" outlineLevel="0" collapsed="false">
      <c r="A13610" s="0" t="n">
        <v>202506</v>
      </c>
      <c r="B13610" s="0" t="n">
        <v>202508</v>
      </c>
      <c r="C13610" s="37" t="s">
        <v>115</v>
      </c>
      <c r="D13610" s="37" t="s">
        <v>300</v>
      </c>
      <c r="E13610" s="0" t="n">
        <v>3</v>
      </c>
      <c r="F13610" s="38" t="s">
        <v>70</v>
      </c>
      <c r="G13610" s="37" t="s">
        <v>824</v>
      </c>
      <c r="H13610" s="0" t="n">
        <v>431388</v>
      </c>
      <c r="I13610" s="0" t="n">
        <v>446324</v>
      </c>
      <c r="J13610" s="0" t="n">
        <v>-22801</v>
      </c>
    </row>
    <row r="13611" customFormat="false" ht="15" hidden="false" customHeight="false" outlineLevel="0" collapsed="false">
      <c r="A13611" s="0" t="n">
        <v>202506</v>
      </c>
      <c r="B13611" s="0" t="n">
        <v>202508</v>
      </c>
      <c r="C13611" s="37" t="s">
        <v>158</v>
      </c>
      <c r="D13611" s="37" t="s">
        <v>700</v>
      </c>
      <c r="E13611" s="0" t="n">
        <v>3</v>
      </c>
      <c r="F13611" s="38" t="s">
        <v>70</v>
      </c>
      <c r="G13611" s="37" t="s">
        <v>825</v>
      </c>
      <c r="H13611" s="0" t="n">
        <v>1105207</v>
      </c>
      <c r="I13611" s="0" t="n">
        <v>1995208</v>
      </c>
      <c r="J13611" s="0" t="n">
        <v>38834</v>
      </c>
    </row>
    <row r="13612" customFormat="false" ht="15" hidden="false" customHeight="false" outlineLevel="0" collapsed="false">
      <c r="A13612" s="0" t="n">
        <v>202506</v>
      </c>
      <c r="B13612" s="0" t="n">
        <v>202508</v>
      </c>
      <c r="C13612" s="37" t="s">
        <v>184</v>
      </c>
      <c r="D13612" s="37" t="s">
        <v>826</v>
      </c>
      <c r="E13612" s="0" t="n">
        <v>3</v>
      </c>
      <c r="F13612" s="38" t="s">
        <v>70</v>
      </c>
      <c r="G13612" s="37" t="s">
        <v>827</v>
      </c>
      <c r="H13612" s="0" t="n">
        <v>256173</v>
      </c>
      <c r="I13612" s="0" t="n">
        <v>256217</v>
      </c>
      <c r="J13612" s="0" t="n">
        <v>8124</v>
      </c>
    </row>
    <row r="13613" customFormat="false" ht="15" hidden="false" customHeight="false" outlineLevel="0" collapsed="false">
      <c r="A13613" s="0" t="n">
        <v>202506</v>
      </c>
      <c r="B13613" s="0" t="n">
        <v>202508</v>
      </c>
      <c r="C13613" s="37" t="s">
        <v>101</v>
      </c>
      <c r="D13613" s="37" t="s">
        <v>328</v>
      </c>
      <c r="E13613" s="0" t="n">
        <v>3</v>
      </c>
      <c r="F13613" s="38" t="s">
        <v>70</v>
      </c>
      <c r="G13613" s="37" t="s">
        <v>828</v>
      </c>
      <c r="H13613" s="0" t="n">
        <v>101639</v>
      </c>
      <c r="I13613" s="0" t="n">
        <v>80344</v>
      </c>
      <c r="J13613" s="0" t="n">
        <v>11558</v>
      </c>
    </row>
    <row r="13614" customFormat="false" ht="15" hidden="false" customHeight="false" outlineLevel="0" collapsed="false">
      <c r="A13614" s="0" t="n">
        <v>202506</v>
      </c>
      <c r="B13614" s="0" t="n">
        <v>202508</v>
      </c>
      <c r="C13614" s="37" t="s">
        <v>106</v>
      </c>
      <c r="D13614" s="37" t="s">
        <v>511</v>
      </c>
      <c r="E13614" s="0" t="n">
        <v>3</v>
      </c>
      <c r="F13614" s="38" t="s">
        <v>70</v>
      </c>
      <c r="G13614" s="37" t="s">
        <v>829</v>
      </c>
      <c r="H13614" s="0" t="n">
        <v>4320522</v>
      </c>
      <c r="I13614" s="0" t="n">
        <v>1533864</v>
      </c>
      <c r="J13614" s="0" t="n">
        <v>42606</v>
      </c>
    </row>
    <row r="13615" customFormat="false" ht="15" hidden="false" customHeight="false" outlineLevel="0" collapsed="false">
      <c r="A13615" s="0" t="n">
        <v>202506</v>
      </c>
      <c r="B13615" s="0" t="n">
        <v>202508</v>
      </c>
      <c r="C13615" s="37" t="s">
        <v>149</v>
      </c>
      <c r="D13615" s="37" t="s">
        <v>360</v>
      </c>
      <c r="E13615" s="0" t="n">
        <v>3</v>
      </c>
      <c r="F13615" s="38" t="s">
        <v>70</v>
      </c>
      <c r="G13615" s="37" t="s">
        <v>830</v>
      </c>
      <c r="H13615" s="0" t="n">
        <v>283886</v>
      </c>
      <c r="I13615" s="0" t="n">
        <v>293320</v>
      </c>
      <c r="J13615" s="0" t="n">
        <v>6996</v>
      </c>
    </row>
    <row r="13616" customFormat="false" ht="15" hidden="false" customHeight="false" outlineLevel="0" collapsed="false">
      <c r="A13616" s="0" t="n">
        <v>202506</v>
      </c>
      <c r="B13616" s="0" t="n">
        <v>202508</v>
      </c>
      <c r="C13616" s="37" t="s">
        <v>112</v>
      </c>
      <c r="D13616" s="37" t="s">
        <v>284</v>
      </c>
      <c r="E13616" s="0" t="n">
        <v>3</v>
      </c>
      <c r="F13616" s="38" t="s">
        <v>70</v>
      </c>
      <c r="G13616" s="37" t="s">
        <v>831</v>
      </c>
      <c r="H13616" s="0" t="n">
        <v>871562</v>
      </c>
      <c r="I13616" s="0" t="n">
        <v>433765</v>
      </c>
      <c r="J13616" s="0" t="n">
        <v>2855</v>
      </c>
    </row>
    <row r="13617" customFormat="false" ht="15" hidden="false" customHeight="false" outlineLevel="0" collapsed="false">
      <c r="A13617" s="0" t="n">
        <v>202506</v>
      </c>
      <c r="B13617" s="0" t="n">
        <v>202508</v>
      </c>
      <c r="C13617" s="37" t="s">
        <v>184</v>
      </c>
      <c r="D13617" s="37" t="s">
        <v>267</v>
      </c>
      <c r="E13617" s="0" t="n">
        <v>3</v>
      </c>
      <c r="F13617" s="38" t="s">
        <v>70</v>
      </c>
      <c r="G13617" s="37" t="s">
        <v>832</v>
      </c>
      <c r="H13617" s="0" t="n">
        <v>297316</v>
      </c>
      <c r="I13617" s="0" t="n">
        <v>187164</v>
      </c>
      <c r="J13617" s="0" t="n">
        <v>20567</v>
      </c>
    </row>
    <row r="13618" customFormat="false" ht="15" hidden="false" customHeight="false" outlineLevel="0" collapsed="false">
      <c r="A13618" s="0" t="n">
        <v>202506</v>
      </c>
      <c r="B13618" s="0" t="n">
        <v>202508</v>
      </c>
      <c r="C13618" s="37" t="s">
        <v>197</v>
      </c>
      <c r="D13618" s="37" t="s">
        <v>387</v>
      </c>
      <c r="E13618" s="0" t="n">
        <v>3</v>
      </c>
      <c r="F13618" s="38" t="s">
        <v>70</v>
      </c>
      <c r="G13618" s="37" t="s">
        <v>833</v>
      </c>
      <c r="H13618" s="0" t="n">
        <v>257773</v>
      </c>
      <c r="I13618" s="0" t="n">
        <v>266906</v>
      </c>
      <c r="J13618" s="0" t="n">
        <v>38292</v>
      </c>
    </row>
    <row r="13619" customFormat="false" ht="15" hidden="false" customHeight="false" outlineLevel="0" collapsed="false">
      <c r="A13619" s="0" t="n">
        <v>202506</v>
      </c>
      <c r="B13619" s="0" t="n">
        <v>202508</v>
      </c>
      <c r="C13619" s="37" t="s">
        <v>197</v>
      </c>
      <c r="D13619" s="37" t="s">
        <v>334</v>
      </c>
      <c r="E13619" s="0" t="n">
        <v>3</v>
      </c>
      <c r="F13619" s="38" t="s">
        <v>70</v>
      </c>
      <c r="G13619" s="37" t="s">
        <v>834</v>
      </c>
      <c r="H13619" s="0" t="n">
        <v>1018077</v>
      </c>
      <c r="I13619" s="0" t="n">
        <v>596222</v>
      </c>
      <c r="J13619" s="0" t="n">
        <v>-24541</v>
      </c>
    </row>
    <row r="13620" customFormat="false" ht="15" hidden="false" customHeight="false" outlineLevel="0" collapsed="false">
      <c r="A13620" s="0" t="n">
        <v>202506</v>
      </c>
      <c r="B13620" s="0" t="n">
        <v>202508</v>
      </c>
      <c r="C13620" s="37" t="s">
        <v>197</v>
      </c>
      <c r="D13620" s="37" t="s">
        <v>208</v>
      </c>
      <c r="E13620" s="0" t="n">
        <v>3</v>
      </c>
      <c r="F13620" s="38" t="s">
        <v>70</v>
      </c>
      <c r="G13620" s="37" t="s">
        <v>835</v>
      </c>
      <c r="H13620" s="0" t="n">
        <v>498276</v>
      </c>
      <c r="I13620" s="0" t="n">
        <v>299589</v>
      </c>
      <c r="J13620" s="0" t="n">
        <v>8561</v>
      </c>
    </row>
    <row r="13621" customFormat="false" ht="15" hidden="false" customHeight="false" outlineLevel="0" collapsed="false">
      <c r="A13621" s="0" t="n">
        <v>202506</v>
      </c>
      <c r="B13621" s="0" t="n">
        <v>202508</v>
      </c>
      <c r="C13621" s="37" t="s">
        <v>115</v>
      </c>
      <c r="D13621" s="37" t="s">
        <v>306</v>
      </c>
      <c r="E13621" s="0" t="n">
        <v>3</v>
      </c>
      <c r="F13621" s="38" t="s">
        <v>70</v>
      </c>
      <c r="G13621" s="37" t="s">
        <v>836</v>
      </c>
      <c r="H13621" s="0" t="n">
        <v>1514000</v>
      </c>
      <c r="I13621" s="0" t="n">
        <v>2371615</v>
      </c>
      <c r="J13621" s="0" t="n">
        <v>-259699</v>
      </c>
    </row>
    <row r="13622" customFormat="false" ht="15" hidden="false" customHeight="false" outlineLevel="0" collapsed="false">
      <c r="A13622" s="0" t="n">
        <v>202506</v>
      </c>
      <c r="B13622" s="0" t="n">
        <v>202508</v>
      </c>
      <c r="C13622" s="37" t="s">
        <v>106</v>
      </c>
      <c r="D13622" s="37" t="s">
        <v>519</v>
      </c>
      <c r="E13622" s="0" t="n">
        <v>3</v>
      </c>
      <c r="F13622" s="38" t="s">
        <v>70</v>
      </c>
      <c r="G13622" s="37" t="s">
        <v>837</v>
      </c>
      <c r="H13622" s="0" t="n">
        <v>2410063</v>
      </c>
      <c r="I13622" s="0" t="n">
        <v>763755</v>
      </c>
      <c r="J13622" s="0" t="n">
        <v>-121566</v>
      </c>
    </row>
    <row r="13623" customFormat="false" ht="15" hidden="false" customHeight="false" outlineLevel="0" collapsed="false">
      <c r="A13623" s="0" t="n">
        <v>202506</v>
      </c>
      <c r="B13623" s="0" t="n">
        <v>202508</v>
      </c>
      <c r="C13623" s="37" t="s">
        <v>95</v>
      </c>
      <c r="D13623" s="37" t="s">
        <v>288</v>
      </c>
      <c r="E13623" s="0" t="n">
        <v>3</v>
      </c>
      <c r="F13623" s="38" t="s">
        <v>70</v>
      </c>
      <c r="G13623" s="37" t="s">
        <v>838</v>
      </c>
      <c r="H13623" s="0" t="n">
        <v>1077862</v>
      </c>
      <c r="I13623" s="0" t="n">
        <v>742510</v>
      </c>
      <c r="J13623" s="0" t="n">
        <v>95388</v>
      </c>
    </row>
    <row r="13624" customFormat="false" ht="15" hidden="false" customHeight="false" outlineLevel="0" collapsed="false">
      <c r="A13624" s="0" t="n">
        <v>202506</v>
      </c>
      <c r="B13624" s="0" t="n">
        <v>202508</v>
      </c>
      <c r="C13624" s="37" t="s">
        <v>101</v>
      </c>
      <c r="D13624" s="37" t="s">
        <v>839</v>
      </c>
      <c r="E13624" s="0" t="n">
        <v>3</v>
      </c>
      <c r="F13624" s="38" t="s">
        <v>70</v>
      </c>
      <c r="G13624" s="37" t="s">
        <v>840</v>
      </c>
      <c r="H13624" s="0" t="n">
        <v>1576163</v>
      </c>
      <c r="I13624" s="0" t="n">
        <v>1830470</v>
      </c>
      <c r="J13624" s="0" t="n">
        <v>204175</v>
      </c>
    </row>
    <row r="13625" customFormat="false" ht="15" hidden="false" customHeight="false" outlineLevel="0" collapsed="false">
      <c r="A13625" s="0" t="n">
        <v>202506</v>
      </c>
      <c r="B13625" s="0" t="n">
        <v>202508</v>
      </c>
      <c r="C13625" s="37" t="s">
        <v>106</v>
      </c>
      <c r="D13625" s="37" t="s">
        <v>841</v>
      </c>
      <c r="E13625" s="0" t="n">
        <v>3</v>
      </c>
      <c r="F13625" s="38" t="s">
        <v>70</v>
      </c>
      <c r="G13625" s="37" t="s">
        <v>842</v>
      </c>
      <c r="H13625" s="0" t="n">
        <v>11029527</v>
      </c>
      <c r="I13625" s="0" t="n">
        <v>6706963</v>
      </c>
      <c r="J13625" s="0" t="n">
        <v>652189</v>
      </c>
    </row>
    <row r="13626" customFormat="false" ht="15" hidden="false" customHeight="false" outlineLevel="0" collapsed="false">
      <c r="A13626" s="0" t="n">
        <v>202506</v>
      </c>
      <c r="B13626" s="0" t="n">
        <v>202508</v>
      </c>
      <c r="C13626" s="37" t="s">
        <v>178</v>
      </c>
      <c r="D13626" s="37" t="s">
        <v>843</v>
      </c>
      <c r="E13626" s="0" t="n">
        <v>3</v>
      </c>
      <c r="F13626" s="38" t="s">
        <v>70</v>
      </c>
      <c r="G13626" s="37" t="s">
        <v>844</v>
      </c>
      <c r="H13626" s="0" t="n">
        <v>294546</v>
      </c>
      <c r="I13626" s="0" t="n">
        <v>127414</v>
      </c>
      <c r="J13626" s="0" t="n">
        <v>30413</v>
      </c>
    </row>
    <row r="13627" customFormat="false" ht="15" hidden="false" customHeight="false" outlineLevel="0" collapsed="false">
      <c r="A13627" s="0" t="n">
        <v>202506</v>
      </c>
      <c r="B13627" s="0" t="n">
        <v>202508</v>
      </c>
      <c r="C13627" s="37" t="s">
        <v>95</v>
      </c>
      <c r="D13627" s="37" t="s">
        <v>96</v>
      </c>
      <c r="E13627" s="0" t="n">
        <v>3</v>
      </c>
      <c r="F13627" s="38" t="s">
        <v>71</v>
      </c>
      <c r="G13627" s="37" t="s">
        <v>97</v>
      </c>
      <c r="H13627" s="0" t="n">
        <v>2402724</v>
      </c>
      <c r="I13627" s="0" t="n">
        <v>2996535</v>
      </c>
      <c r="J13627" s="0" t="n">
        <v>562857</v>
      </c>
    </row>
    <row r="13628" customFormat="false" ht="15" hidden="false" customHeight="false" outlineLevel="0" collapsed="false">
      <c r="A13628" s="0" t="n">
        <v>202506</v>
      </c>
      <c r="B13628" s="0" t="n">
        <v>202508</v>
      </c>
      <c r="C13628" s="37" t="s">
        <v>98</v>
      </c>
      <c r="D13628" s="37" t="s">
        <v>99</v>
      </c>
      <c r="E13628" s="0" t="n">
        <v>3</v>
      </c>
      <c r="F13628" s="38" t="s">
        <v>71</v>
      </c>
      <c r="G13628" s="37" t="s">
        <v>100</v>
      </c>
      <c r="H13628" s="0" t="n">
        <v>445040</v>
      </c>
      <c r="I13628" s="0" t="n">
        <v>935559</v>
      </c>
      <c r="J13628" s="0" t="n">
        <v>-43870</v>
      </c>
    </row>
    <row r="13629" customFormat="false" ht="15" hidden="false" customHeight="false" outlineLevel="0" collapsed="false">
      <c r="A13629" s="0" t="n">
        <v>202506</v>
      </c>
      <c r="B13629" s="0" t="n">
        <v>202508</v>
      </c>
      <c r="C13629" s="37" t="s">
        <v>101</v>
      </c>
      <c r="D13629" s="37" t="s">
        <v>102</v>
      </c>
      <c r="E13629" s="0" t="n">
        <v>3</v>
      </c>
      <c r="F13629" s="38" t="s">
        <v>71</v>
      </c>
      <c r="G13629" s="37" t="s">
        <v>103</v>
      </c>
      <c r="H13629" s="0" t="n">
        <v>914055</v>
      </c>
      <c r="I13629" s="0" t="n">
        <v>1435872</v>
      </c>
      <c r="J13629" s="0" t="n">
        <v>278910</v>
      </c>
    </row>
    <row r="13630" customFormat="false" ht="15" hidden="false" customHeight="false" outlineLevel="0" collapsed="false">
      <c r="A13630" s="0" t="n">
        <v>202506</v>
      </c>
      <c r="B13630" s="0" t="n">
        <v>202508</v>
      </c>
      <c r="C13630" s="37" t="s">
        <v>101</v>
      </c>
      <c r="D13630" s="37" t="s">
        <v>104</v>
      </c>
      <c r="E13630" s="0" t="n">
        <v>3</v>
      </c>
      <c r="F13630" s="38" t="s">
        <v>71</v>
      </c>
      <c r="G13630" s="37" t="s">
        <v>105</v>
      </c>
      <c r="H13630" s="0" t="n">
        <v>465372</v>
      </c>
      <c r="I13630" s="0" t="n">
        <v>277679</v>
      </c>
      <c r="J13630" s="0" t="n">
        <v>-4854</v>
      </c>
    </row>
    <row r="13631" customFormat="false" ht="15" hidden="false" customHeight="false" outlineLevel="0" collapsed="false">
      <c r="A13631" s="0" t="n">
        <v>202506</v>
      </c>
      <c r="B13631" s="0" t="n">
        <v>202508</v>
      </c>
      <c r="C13631" s="37" t="s">
        <v>106</v>
      </c>
      <c r="D13631" s="37" t="s">
        <v>107</v>
      </c>
      <c r="E13631" s="0" t="n">
        <v>3</v>
      </c>
      <c r="F13631" s="38" t="s">
        <v>71</v>
      </c>
      <c r="G13631" s="37" t="s">
        <v>108</v>
      </c>
      <c r="H13631" s="0" t="n">
        <v>925100</v>
      </c>
      <c r="I13631" s="0" t="n">
        <v>536152</v>
      </c>
      <c r="J13631" s="0" t="n">
        <v>-82142</v>
      </c>
    </row>
    <row r="13632" customFormat="false" ht="15" hidden="false" customHeight="false" outlineLevel="0" collapsed="false">
      <c r="A13632" s="0" t="n">
        <v>202506</v>
      </c>
      <c r="B13632" s="0" t="n">
        <v>202508</v>
      </c>
      <c r="C13632" s="37" t="s">
        <v>109</v>
      </c>
      <c r="D13632" s="37" t="s">
        <v>110</v>
      </c>
      <c r="E13632" s="0" t="n">
        <v>3</v>
      </c>
      <c r="F13632" s="38" t="s">
        <v>71</v>
      </c>
      <c r="G13632" s="37" t="s">
        <v>111</v>
      </c>
      <c r="H13632" s="0" t="n">
        <v>525760</v>
      </c>
      <c r="I13632" s="0" t="n">
        <v>473339</v>
      </c>
      <c r="J13632" s="0" t="n">
        <v>38379</v>
      </c>
    </row>
    <row r="13633" customFormat="false" ht="15" hidden="false" customHeight="false" outlineLevel="0" collapsed="false">
      <c r="A13633" s="0" t="n">
        <v>202506</v>
      </c>
      <c r="B13633" s="0" t="n">
        <v>202508</v>
      </c>
      <c r="C13633" s="37" t="s">
        <v>112</v>
      </c>
      <c r="D13633" s="37" t="s">
        <v>113</v>
      </c>
      <c r="E13633" s="0" t="n">
        <v>3</v>
      </c>
      <c r="F13633" s="38" t="s">
        <v>71</v>
      </c>
      <c r="G13633" s="37" t="s">
        <v>114</v>
      </c>
      <c r="H13633" s="0" t="n">
        <v>3853753</v>
      </c>
      <c r="I13633" s="0" t="n">
        <v>9212481</v>
      </c>
      <c r="J13633" s="0" t="n">
        <v>1204228</v>
      </c>
    </row>
    <row r="13634" customFormat="false" ht="15" hidden="false" customHeight="false" outlineLevel="0" collapsed="false">
      <c r="A13634" s="0" t="n">
        <v>202506</v>
      </c>
      <c r="B13634" s="0" t="n">
        <v>202508</v>
      </c>
      <c r="C13634" s="37" t="s">
        <v>115</v>
      </c>
      <c r="D13634" s="37" t="s">
        <v>116</v>
      </c>
      <c r="E13634" s="0" t="n">
        <v>3</v>
      </c>
      <c r="F13634" s="38" t="s">
        <v>71</v>
      </c>
      <c r="G13634" s="37" t="s">
        <v>117</v>
      </c>
      <c r="H13634" s="0" t="n">
        <v>347911</v>
      </c>
      <c r="I13634" s="0" t="n">
        <v>480139</v>
      </c>
      <c r="J13634" s="0" t="n">
        <v>-34365</v>
      </c>
    </row>
    <row r="13635" customFormat="false" ht="15" hidden="false" customHeight="false" outlineLevel="0" collapsed="false">
      <c r="A13635" s="0" t="n">
        <v>202506</v>
      </c>
      <c r="B13635" s="0" t="n">
        <v>202508</v>
      </c>
      <c r="C13635" s="37" t="s">
        <v>109</v>
      </c>
      <c r="D13635" s="37" t="s">
        <v>118</v>
      </c>
      <c r="E13635" s="0" t="n">
        <v>3</v>
      </c>
      <c r="F13635" s="38" t="s">
        <v>71</v>
      </c>
      <c r="G13635" s="37" t="s">
        <v>119</v>
      </c>
      <c r="H13635" s="0" t="n">
        <v>2045094</v>
      </c>
      <c r="I13635" s="0" t="n">
        <v>553636</v>
      </c>
      <c r="J13635" s="0" t="n">
        <v>-65482</v>
      </c>
    </row>
    <row r="13636" customFormat="false" ht="15" hidden="false" customHeight="false" outlineLevel="0" collapsed="false">
      <c r="A13636" s="0" t="n">
        <v>202506</v>
      </c>
      <c r="B13636" s="0" t="n">
        <v>202508</v>
      </c>
      <c r="C13636" s="37" t="s">
        <v>109</v>
      </c>
      <c r="D13636" s="37" t="s">
        <v>120</v>
      </c>
      <c r="E13636" s="0" t="n">
        <v>3</v>
      </c>
      <c r="F13636" s="38" t="s">
        <v>71</v>
      </c>
      <c r="G13636" s="37" t="s">
        <v>121</v>
      </c>
      <c r="H13636" s="0" t="n">
        <v>261786</v>
      </c>
      <c r="I13636" s="0" t="n">
        <v>270953</v>
      </c>
      <c r="J13636" s="0" t="n">
        <v>8270</v>
      </c>
    </row>
    <row r="13637" customFormat="false" ht="15" hidden="false" customHeight="false" outlineLevel="0" collapsed="false">
      <c r="A13637" s="0" t="n">
        <v>202506</v>
      </c>
      <c r="B13637" s="0" t="n">
        <v>202508</v>
      </c>
      <c r="C13637" s="37" t="s">
        <v>95</v>
      </c>
      <c r="D13637" s="37" t="s">
        <v>122</v>
      </c>
      <c r="E13637" s="0" t="n">
        <v>3</v>
      </c>
      <c r="F13637" s="38" t="s">
        <v>71</v>
      </c>
      <c r="G13637" s="37" t="s">
        <v>123</v>
      </c>
      <c r="H13637" s="0" t="n">
        <v>544391</v>
      </c>
      <c r="I13637" s="0" t="n">
        <v>593098</v>
      </c>
      <c r="J13637" s="0" t="n">
        <v>10168</v>
      </c>
    </row>
    <row r="13638" customFormat="false" ht="15" hidden="false" customHeight="false" outlineLevel="0" collapsed="false">
      <c r="A13638" s="0" t="n">
        <v>202506</v>
      </c>
      <c r="B13638" s="0" t="n">
        <v>202508</v>
      </c>
      <c r="C13638" s="37" t="s">
        <v>124</v>
      </c>
      <c r="D13638" s="37" t="s">
        <v>125</v>
      </c>
      <c r="E13638" s="0" t="n">
        <v>3</v>
      </c>
      <c r="F13638" s="38" t="s">
        <v>71</v>
      </c>
      <c r="G13638" s="37" t="s">
        <v>126</v>
      </c>
      <c r="H13638" s="0" t="n">
        <v>180388</v>
      </c>
      <c r="I13638" s="0" t="n">
        <v>308785</v>
      </c>
      <c r="J13638" s="0" t="n">
        <v>66995</v>
      </c>
    </row>
    <row r="13639" customFormat="false" ht="15" hidden="false" customHeight="false" outlineLevel="0" collapsed="false">
      <c r="A13639" s="0" t="n">
        <v>202506</v>
      </c>
      <c r="B13639" s="0" t="n">
        <v>202508</v>
      </c>
      <c r="C13639" s="37" t="s">
        <v>95</v>
      </c>
      <c r="D13639" s="37" t="s">
        <v>127</v>
      </c>
      <c r="E13639" s="0" t="n">
        <v>3</v>
      </c>
      <c r="F13639" s="38" t="s">
        <v>71</v>
      </c>
      <c r="G13639" s="37" t="s">
        <v>128</v>
      </c>
      <c r="H13639" s="0" t="n">
        <v>711902</v>
      </c>
      <c r="I13639" s="0" t="n">
        <v>647744</v>
      </c>
      <c r="J13639" s="0" t="n">
        <v>52603</v>
      </c>
    </row>
    <row r="13640" customFormat="false" ht="15" hidden="false" customHeight="false" outlineLevel="0" collapsed="false">
      <c r="A13640" s="0" t="n">
        <v>202506</v>
      </c>
      <c r="B13640" s="0" t="n">
        <v>202508</v>
      </c>
      <c r="C13640" s="37" t="s">
        <v>124</v>
      </c>
      <c r="D13640" s="37" t="s">
        <v>122</v>
      </c>
      <c r="E13640" s="0" t="n">
        <v>3</v>
      </c>
      <c r="F13640" s="38" t="s">
        <v>71</v>
      </c>
      <c r="G13640" s="37" t="s">
        <v>129</v>
      </c>
      <c r="H13640" s="0" t="n">
        <v>2248736</v>
      </c>
      <c r="I13640" s="0" t="n">
        <v>2414146</v>
      </c>
      <c r="J13640" s="0" t="n">
        <v>370462</v>
      </c>
    </row>
    <row r="13641" customFormat="false" ht="15" hidden="false" customHeight="false" outlineLevel="0" collapsed="false">
      <c r="A13641" s="0" t="n">
        <v>202506</v>
      </c>
      <c r="B13641" s="0" t="n">
        <v>202508</v>
      </c>
      <c r="C13641" s="37" t="s">
        <v>106</v>
      </c>
      <c r="D13641" s="37" t="s">
        <v>130</v>
      </c>
      <c r="E13641" s="0" t="n">
        <v>3</v>
      </c>
      <c r="F13641" s="38" t="s">
        <v>71</v>
      </c>
      <c r="G13641" s="37" t="s">
        <v>131</v>
      </c>
      <c r="H13641" s="0" t="n">
        <v>506414</v>
      </c>
      <c r="I13641" s="0" t="n">
        <v>412124</v>
      </c>
      <c r="J13641" s="0" t="n">
        <v>41612</v>
      </c>
    </row>
    <row r="13642" customFormat="false" ht="15" hidden="false" customHeight="false" outlineLevel="0" collapsed="false">
      <c r="A13642" s="0" t="n">
        <v>202506</v>
      </c>
      <c r="B13642" s="0" t="n">
        <v>202508</v>
      </c>
      <c r="C13642" s="37" t="s">
        <v>95</v>
      </c>
      <c r="D13642" s="37" t="s">
        <v>132</v>
      </c>
      <c r="E13642" s="0" t="n">
        <v>3</v>
      </c>
      <c r="F13642" s="38" t="s">
        <v>71</v>
      </c>
      <c r="G13642" s="37" t="s">
        <v>133</v>
      </c>
      <c r="H13642" s="0" t="n">
        <v>443362</v>
      </c>
      <c r="I13642" s="0" t="n">
        <v>414713</v>
      </c>
      <c r="J13642" s="0" t="n">
        <v>98233</v>
      </c>
    </row>
    <row r="13643" customFormat="false" ht="15" hidden="false" customHeight="false" outlineLevel="0" collapsed="false">
      <c r="A13643" s="0" t="n">
        <v>202506</v>
      </c>
      <c r="B13643" s="0" t="n">
        <v>202508</v>
      </c>
      <c r="C13643" s="37" t="s">
        <v>112</v>
      </c>
      <c r="D13643" s="37" t="s">
        <v>134</v>
      </c>
      <c r="E13643" s="0" t="n">
        <v>3</v>
      </c>
      <c r="F13643" s="38" t="s">
        <v>71</v>
      </c>
      <c r="G13643" s="37" t="s">
        <v>135</v>
      </c>
      <c r="H13643" s="0" t="n">
        <v>168683</v>
      </c>
      <c r="I13643" s="0" t="n">
        <v>207919</v>
      </c>
      <c r="J13643" s="0" t="n">
        <v>-1907</v>
      </c>
    </row>
    <row r="13644" customFormat="false" ht="15" hidden="false" customHeight="false" outlineLevel="0" collapsed="false">
      <c r="A13644" s="0" t="n">
        <v>202506</v>
      </c>
      <c r="B13644" s="0" t="n">
        <v>202508</v>
      </c>
      <c r="C13644" s="37" t="s">
        <v>136</v>
      </c>
      <c r="D13644" s="37" t="s">
        <v>137</v>
      </c>
      <c r="E13644" s="0" t="n">
        <v>3</v>
      </c>
      <c r="F13644" s="38" t="s">
        <v>71</v>
      </c>
      <c r="G13644" s="37" t="s">
        <v>138</v>
      </c>
      <c r="H13644" s="0" t="n">
        <v>581804</v>
      </c>
      <c r="I13644" s="0" t="n">
        <v>194693</v>
      </c>
      <c r="J13644" s="0" t="n">
        <v>13863</v>
      </c>
    </row>
    <row r="13645" customFormat="false" ht="15" hidden="false" customHeight="false" outlineLevel="0" collapsed="false">
      <c r="A13645" s="0" t="n">
        <v>202506</v>
      </c>
      <c r="B13645" s="0" t="n">
        <v>202508</v>
      </c>
      <c r="C13645" s="37" t="s">
        <v>115</v>
      </c>
      <c r="D13645" s="37" t="s">
        <v>139</v>
      </c>
      <c r="E13645" s="0" t="n">
        <v>3</v>
      </c>
      <c r="F13645" s="38" t="s">
        <v>71</v>
      </c>
      <c r="G13645" s="37" t="s">
        <v>140</v>
      </c>
      <c r="H13645" s="0" t="n">
        <v>98498</v>
      </c>
      <c r="I13645" s="0" t="n">
        <v>164328</v>
      </c>
      <c r="J13645" s="0" t="n">
        <v>-12638</v>
      </c>
    </row>
    <row r="13646" customFormat="false" ht="15" hidden="false" customHeight="false" outlineLevel="0" collapsed="false">
      <c r="A13646" s="0" t="n">
        <v>202506</v>
      </c>
      <c r="B13646" s="0" t="n">
        <v>202508</v>
      </c>
      <c r="C13646" s="37" t="s">
        <v>109</v>
      </c>
      <c r="D13646" s="37" t="s">
        <v>141</v>
      </c>
      <c r="E13646" s="0" t="n">
        <v>3</v>
      </c>
      <c r="F13646" s="38" t="s">
        <v>71</v>
      </c>
      <c r="G13646" s="37" t="s">
        <v>142</v>
      </c>
      <c r="H13646" s="0" t="n">
        <v>202170</v>
      </c>
      <c r="I13646" s="0" t="n">
        <v>142599</v>
      </c>
      <c r="J13646" s="0" t="n">
        <v>22978</v>
      </c>
    </row>
    <row r="13647" customFormat="false" ht="15" hidden="false" customHeight="false" outlineLevel="0" collapsed="false">
      <c r="A13647" s="0" t="n">
        <v>202506</v>
      </c>
      <c r="B13647" s="0" t="n">
        <v>202508</v>
      </c>
      <c r="C13647" s="37" t="s">
        <v>136</v>
      </c>
      <c r="D13647" s="37" t="s">
        <v>143</v>
      </c>
      <c r="E13647" s="0" t="n">
        <v>3</v>
      </c>
      <c r="F13647" s="38" t="s">
        <v>71</v>
      </c>
      <c r="G13647" s="37" t="s">
        <v>144</v>
      </c>
      <c r="H13647" s="0" t="n">
        <v>797058</v>
      </c>
      <c r="I13647" s="0" t="n">
        <v>711734</v>
      </c>
      <c r="J13647" s="0" t="n">
        <v>136228</v>
      </c>
    </row>
    <row r="13648" customFormat="false" ht="15" hidden="false" customHeight="false" outlineLevel="0" collapsed="false">
      <c r="A13648" s="0" t="n">
        <v>202506</v>
      </c>
      <c r="B13648" s="0" t="n">
        <v>202508</v>
      </c>
      <c r="C13648" s="37" t="s">
        <v>101</v>
      </c>
      <c r="D13648" s="37" t="s">
        <v>145</v>
      </c>
      <c r="E13648" s="0" t="n">
        <v>3</v>
      </c>
      <c r="F13648" s="38" t="s">
        <v>71</v>
      </c>
      <c r="G13648" s="37" t="s">
        <v>146</v>
      </c>
      <c r="H13648" s="0" t="n">
        <v>3794258</v>
      </c>
      <c r="I13648" s="0" t="n">
        <v>3066655</v>
      </c>
      <c r="J13648" s="0" t="n">
        <v>512982</v>
      </c>
    </row>
    <row r="13649" customFormat="false" ht="15" hidden="false" customHeight="false" outlineLevel="0" collapsed="false">
      <c r="A13649" s="0" t="n">
        <v>202506</v>
      </c>
      <c r="B13649" s="0" t="n">
        <v>202508</v>
      </c>
      <c r="C13649" s="37" t="s">
        <v>106</v>
      </c>
      <c r="D13649" s="37" t="s">
        <v>147</v>
      </c>
      <c r="E13649" s="0" t="n">
        <v>3</v>
      </c>
      <c r="F13649" s="38" t="s">
        <v>71</v>
      </c>
      <c r="G13649" s="37" t="s">
        <v>148</v>
      </c>
      <c r="H13649" s="0" t="n">
        <v>14973083</v>
      </c>
      <c r="I13649" s="0" t="n">
        <v>13533620</v>
      </c>
      <c r="J13649" s="0" t="n">
        <v>913951</v>
      </c>
    </row>
    <row r="13650" customFormat="false" ht="15" hidden="false" customHeight="false" outlineLevel="0" collapsed="false">
      <c r="A13650" s="0" t="n">
        <v>202506</v>
      </c>
      <c r="B13650" s="0" t="n">
        <v>202508</v>
      </c>
      <c r="C13650" s="37" t="s">
        <v>149</v>
      </c>
      <c r="D13650" s="37" t="s">
        <v>150</v>
      </c>
      <c r="E13650" s="0" t="n">
        <v>3</v>
      </c>
      <c r="F13650" s="38" t="s">
        <v>71</v>
      </c>
      <c r="G13650" s="37" t="s">
        <v>151</v>
      </c>
      <c r="H13650" s="0" t="n">
        <v>278146</v>
      </c>
      <c r="I13650" s="0" t="n">
        <v>215152</v>
      </c>
      <c r="J13650" s="0" t="n">
        <v>-14833</v>
      </c>
    </row>
    <row r="13651" customFormat="false" ht="15" hidden="false" customHeight="false" outlineLevel="0" collapsed="false">
      <c r="A13651" s="0" t="n">
        <v>202506</v>
      </c>
      <c r="B13651" s="0" t="n">
        <v>202508</v>
      </c>
      <c r="C13651" s="37" t="s">
        <v>152</v>
      </c>
      <c r="D13651" s="37" t="s">
        <v>153</v>
      </c>
      <c r="E13651" s="0" t="n">
        <v>3</v>
      </c>
      <c r="F13651" s="38" t="s">
        <v>71</v>
      </c>
      <c r="G13651" s="37" t="s">
        <v>154</v>
      </c>
      <c r="H13651" s="0" t="n">
        <v>3441724</v>
      </c>
      <c r="I13651" s="0" t="n">
        <v>3512506</v>
      </c>
      <c r="J13651" s="0" t="n">
        <v>250652</v>
      </c>
    </row>
    <row r="13652" customFormat="false" ht="15" hidden="false" customHeight="false" outlineLevel="0" collapsed="false">
      <c r="A13652" s="0" t="n">
        <v>202506</v>
      </c>
      <c r="B13652" s="0" t="n">
        <v>202508</v>
      </c>
      <c r="C13652" s="37" t="s">
        <v>101</v>
      </c>
      <c r="D13652" s="37" t="s">
        <v>155</v>
      </c>
      <c r="E13652" s="0" t="n">
        <v>3</v>
      </c>
      <c r="F13652" s="38" t="s">
        <v>71</v>
      </c>
      <c r="G13652" s="37" t="s">
        <v>156</v>
      </c>
      <c r="H13652" s="0" t="n">
        <v>701663</v>
      </c>
      <c r="I13652" s="0" t="n">
        <v>568760</v>
      </c>
      <c r="J13652" s="0" t="n">
        <v>6955</v>
      </c>
    </row>
    <row r="13653" customFormat="false" ht="15" hidden="false" customHeight="false" outlineLevel="0" collapsed="false">
      <c r="A13653" s="0" t="n">
        <v>202506</v>
      </c>
      <c r="B13653" s="0" t="n">
        <v>202508</v>
      </c>
      <c r="C13653" s="37" t="s">
        <v>106</v>
      </c>
      <c r="D13653" s="37" t="s">
        <v>116</v>
      </c>
      <c r="E13653" s="0" t="n">
        <v>3</v>
      </c>
      <c r="F13653" s="38" t="s">
        <v>71</v>
      </c>
      <c r="G13653" s="37" t="s">
        <v>157</v>
      </c>
      <c r="H13653" s="0" t="n">
        <v>362181</v>
      </c>
      <c r="I13653" s="0" t="n">
        <v>110790</v>
      </c>
      <c r="J13653" s="0" t="n">
        <v>19085</v>
      </c>
    </row>
    <row r="13654" customFormat="false" ht="15" hidden="false" customHeight="false" outlineLevel="0" collapsed="false">
      <c r="A13654" s="0" t="n">
        <v>202506</v>
      </c>
      <c r="B13654" s="0" t="n">
        <v>202508</v>
      </c>
      <c r="C13654" s="37" t="s">
        <v>158</v>
      </c>
      <c r="D13654" s="37" t="s">
        <v>159</v>
      </c>
      <c r="E13654" s="0" t="n">
        <v>3</v>
      </c>
      <c r="F13654" s="38" t="s">
        <v>71</v>
      </c>
      <c r="G13654" s="37" t="s">
        <v>160</v>
      </c>
      <c r="H13654" s="0" t="n">
        <v>1120342</v>
      </c>
      <c r="I13654" s="0" t="n">
        <v>1159444</v>
      </c>
      <c r="J13654" s="0" t="n">
        <v>43281</v>
      </c>
    </row>
    <row r="13655" customFormat="false" ht="15" hidden="false" customHeight="false" outlineLevel="0" collapsed="false">
      <c r="A13655" s="0" t="n">
        <v>202506</v>
      </c>
      <c r="B13655" s="0" t="n">
        <v>202508</v>
      </c>
      <c r="C13655" s="37" t="s">
        <v>95</v>
      </c>
      <c r="D13655" s="37" t="s">
        <v>161</v>
      </c>
      <c r="E13655" s="0" t="n">
        <v>3</v>
      </c>
      <c r="F13655" s="38" t="s">
        <v>71</v>
      </c>
      <c r="G13655" s="37" t="s">
        <v>162</v>
      </c>
      <c r="H13655" s="0" t="n">
        <v>614260</v>
      </c>
      <c r="I13655" s="0" t="n">
        <v>335265</v>
      </c>
      <c r="J13655" s="0" t="n">
        <v>11799</v>
      </c>
    </row>
    <row r="13656" customFormat="false" ht="15" hidden="false" customHeight="false" outlineLevel="0" collapsed="false">
      <c r="A13656" s="0" t="n">
        <v>202506</v>
      </c>
      <c r="B13656" s="0" t="n">
        <v>202508</v>
      </c>
      <c r="C13656" s="37" t="s">
        <v>112</v>
      </c>
      <c r="D13656" s="37" t="s">
        <v>163</v>
      </c>
      <c r="E13656" s="0" t="n">
        <v>3</v>
      </c>
      <c r="F13656" s="38" t="s">
        <v>71</v>
      </c>
      <c r="G13656" s="37" t="s">
        <v>164</v>
      </c>
      <c r="H13656" s="0" t="n">
        <v>718011</v>
      </c>
      <c r="I13656" s="0" t="n">
        <v>966814</v>
      </c>
      <c r="J13656" s="0" t="n">
        <v>287529</v>
      </c>
    </row>
    <row r="13657" customFormat="false" ht="15" hidden="false" customHeight="false" outlineLevel="0" collapsed="false">
      <c r="A13657" s="0" t="n">
        <v>202506</v>
      </c>
      <c r="B13657" s="0" t="n">
        <v>202508</v>
      </c>
      <c r="C13657" s="37" t="s">
        <v>101</v>
      </c>
      <c r="D13657" s="37" t="s">
        <v>165</v>
      </c>
      <c r="E13657" s="0" t="n">
        <v>3</v>
      </c>
      <c r="F13657" s="38" t="s">
        <v>71</v>
      </c>
      <c r="G13657" s="37" t="s">
        <v>166</v>
      </c>
      <c r="H13657" s="0" t="n">
        <v>391995</v>
      </c>
      <c r="I13657" s="0" t="n">
        <v>359473</v>
      </c>
      <c r="J13657" s="0" t="n">
        <v>57491</v>
      </c>
    </row>
    <row r="13658" customFormat="false" ht="15" hidden="false" customHeight="false" outlineLevel="0" collapsed="false">
      <c r="A13658" s="0" t="n">
        <v>202506</v>
      </c>
      <c r="B13658" s="0" t="n">
        <v>202508</v>
      </c>
      <c r="C13658" s="37" t="s">
        <v>124</v>
      </c>
      <c r="D13658" s="37" t="s">
        <v>167</v>
      </c>
      <c r="E13658" s="0" t="n">
        <v>3</v>
      </c>
      <c r="F13658" s="38" t="s">
        <v>71</v>
      </c>
      <c r="G13658" s="37" t="s">
        <v>168</v>
      </c>
      <c r="H13658" s="0" t="n">
        <v>125560</v>
      </c>
      <c r="I13658" s="0" t="n">
        <v>155720</v>
      </c>
      <c r="J13658" s="0" t="n">
        <v>29212</v>
      </c>
    </row>
    <row r="13659" customFormat="false" ht="15" hidden="false" customHeight="false" outlineLevel="0" collapsed="false">
      <c r="A13659" s="0" t="n">
        <v>202506</v>
      </c>
      <c r="B13659" s="0" t="n">
        <v>202508</v>
      </c>
      <c r="C13659" s="37" t="s">
        <v>152</v>
      </c>
      <c r="D13659" s="37" t="s">
        <v>122</v>
      </c>
      <c r="E13659" s="0" t="n">
        <v>3</v>
      </c>
      <c r="F13659" s="38" t="s">
        <v>71</v>
      </c>
      <c r="G13659" s="37" t="s">
        <v>169</v>
      </c>
      <c r="H13659" s="0" t="n">
        <v>91490</v>
      </c>
      <c r="I13659" s="0" t="n">
        <v>80785</v>
      </c>
      <c r="J13659" s="0" t="n">
        <v>2326</v>
      </c>
    </row>
    <row r="13660" customFormat="false" ht="15" hidden="false" customHeight="false" outlineLevel="0" collapsed="false">
      <c r="A13660" s="0" t="n">
        <v>202506</v>
      </c>
      <c r="B13660" s="0" t="n">
        <v>202508</v>
      </c>
      <c r="C13660" s="37" t="s">
        <v>98</v>
      </c>
      <c r="D13660" s="37" t="s">
        <v>170</v>
      </c>
      <c r="E13660" s="0" t="n">
        <v>3</v>
      </c>
      <c r="F13660" s="38" t="s">
        <v>71</v>
      </c>
      <c r="G13660" s="37" t="s">
        <v>171</v>
      </c>
      <c r="H13660" s="0" t="n">
        <v>1334093</v>
      </c>
      <c r="I13660" s="0" t="n">
        <v>775913</v>
      </c>
      <c r="J13660" s="0" t="n">
        <v>-23305</v>
      </c>
    </row>
    <row r="13661" customFormat="false" ht="15" hidden="false" customHeight="false" outlineLevel="0" collapsed="false">
      <c r="A13661" s="0" t="n">
        <v>202506</v>
      </c>
      <c r="B13661" s="0" t="n">
        <v>202508</v>
      </c>
      <c r="C13661" s="37" t="s">
        <v>98</v>
      </c>
      <c r="D13661" s="37" t="s">
        <v>172</v>
      </c>
      <c r="E13661" s="0" t="n">
        <v>3</v>
      </c>
      <c r="F13661" s="38" t="s">
        <v>71</v>
      </c>
      <c r="G13661" s="37" t="s">
        <v>173</v>
      </c>
      <c r="H13661" s="0" t="n">
        <v>346870</v>
      </c>
      <c r="I13661" s="0" t="n">
        <v>218950</v>
      </c>
      <c r="J13661" s="0" t="n">
        <v>40874</v>
      </c>
    </row>
    <row r="13662" customFormat="false" ht="15" hidden="false" customHeight="false" outlineLevel="0" collapsed="false">
      <c r="A13662" s="0" t="n">
        <v>202506</v>
      </c>
      <c r="B13662" s="0" t="n">
        <v>202508</v>
      </c>
      <c r="C13662" s="37" t="s">
        <v>158</v>
      </c>
      <c r="D13662" s="37" t="s">
        <v>174</v>
      </c>
      <c r="E13662" s="0" t="n">
        <v>3</v>
      </c>
      <c r="F13662" s="38" t="s">
        <v>71</v>
      </c>
      <c r="G13662" s="37" t="s">
        <v>175</v>
      </c>
      <c r="H13662" s="0" t="n">
        <v>355677</v>
      </c>
      <c r="I13662" s="0" t="n">
        <v>364986</v>
      </c>
      <c r="J13662" s="0" t="n">
        <v>83659</v>
      </c>
    </row>
    <row r="13663" customFormat="false" ht="15" hidden="false" customHeight="false" outlineLevel="0" collapsed="false">
      <c r="A13663" s="0" t="n">
        <v>202506</v>
      </c>
      <c r="B13663" s="0" t="n">
        <v>202508</v>
      </c>
      <c r="C13663" s="37" t="s">
        <v>149</v>
      </c>
      <c r="D13663" s="37" t="s">
        <v>176</v>
      </c>
      <c r="E13663" s="0" t="n">
        <v>3</v>
      </c>
      <c r="F13663" s="38" t="s">
        <v>71</v>
      </c>
      <c r="G13663" s="37" t="s">
        <v>177</v>
      </c>
      <c r="H13663" s="0" t="n">
        <v>711640</v>
      </c>
      <c r="I13663" s="0" t="n">
        <v>273610</v>
      </c>
      <c r="J13663" s="0" t="n">
        <v>-13311</v>
      </c>
    </row>
    <row r="13664" customFormat="false" ht="15" hidden="false" customHeight="false" outlineLevel="0" collapsed="false">
      <c r="A13664" s="0" t="n">
        <v>202506</v>
      </c>
      <c r="B13664" s="0" t="n">
        <v>202508</v>
      </c>
      <c r="C13664" s="37" t="s">
        <v>178</v>
      </c>
      <c r="D13664" s="37" t="s">
        <v>179</v>
      </c>
      <c r="E13664" s="0" t="n">
        <v>3</v>
      </c>
      <c r="F13664" s="38" t="s">
        <v>71</v>
      </c>
      <c r="G13664" s="37" t="s">
        <v>180</v>
      </c>
      <c r="H13664" s="0" t="n">
        <v>1275960</v>
      </c>
      <c r="I13664" s="0" t="n">
        <v>1819556</v>
      </c>
      <c r="J13664" s="0" t="n">
        <v>51404</v>
      </c>
    </row>
    <row r="13665" customFormat="false" ht="15" hidden="false" customHeight="false" outlineLevel="0" collapsed="false">
      <c r="A13665" s="0" t="n">
        <v>202506</v>
      </c>
      <c r="B13665" s="0" t="n">
        <v>202508</v>
      </c>
      <c r="C13665" s="37" t="s">
        <v>149</v>
      </c>
      <c r="D13665" s="37" t="s">
        <v>181</v>
      </c>
      <c r="E13665" s="0" t="n">
        <v>3</v>
      </c>
      <c r="F13665" s="38" t="s">
        <v>71</v>
      </c>
      <c r="G13665" s="37" t="s">
        <v>182</v>
      </c>
      <c r="H13665" s="0" t="n">
        <v>679250</v>
      </c>
      <c r="I13665" s="0" t="n">
        <v>556618</v>
      </c>
      <c r="J13665" s="0" t="n">
        <v>-6360</v>
      </c>
    </row>
    <row r="13666" customFormat="false" ht="15" hidden="false" customHeight="false" outlineLevel="0" collapsed="false">
      <c r="A13666" s="0" t="n">
        <v>202506</v>
      </c>
      <c r="B13666" s="0" t="n">
        <v>202508</v>
      </c>
      <c r="C13666" s="37" t="s">
        <v>115</v>
      </c>
      <c r="D13666" s="37" t="s">
        <v>104</v>
      </c>
      <c r="E13666" s="0" t="n">
        <v>3</v>
      </c>
      <c r="F13666" s="38" t="s">
        <v>71</v>
      </c>
      <c r="G13666" s="37" t="s">
        <v>183</v>
      </c>
      <c r="H13666" s="0" t="n">
        <v>232894</v>
      </c>
      <c r="I13666" s="0" t="n">
        <v>260754</v>
      </c>
      <c r="J13666" s="0" t="n">
        <v>33413</v>
      </c>
    </row>
    <row r="13667" customFormat="false" ht="15" hidden="false" customHeight="false" outlineLevel="0" collapsed="false">
      <c r="A13667" s="0" t="n">
        <v>202506</v>
      </c>
      <c r="B13667" s="0" t="n">
        <v>202508</v>
      </c>
      <c r="C13667" s="37" t="s">
        <v>184</v>
      </c>
      <c r="D13667" s="37" t="s">
        <v>185</v>
      </c>
      <c r="E13667" s="0" t="n">
        <v>3</v>
      </c>
      <c r="F13667" s="38" t="s">
        <v>71</v>
      </c>
      <c r="G13667" s="37" t="s">
        <v>186</v>
      </c>
      <c r="H13667" s="0" t="n">
        <v>2415972</v>
      </c>
      <c r="I13667" s="0" t="n">
        <v>2677186</v>
      </c>
      <c r="J13667" s="0" t="n">
        <v>505010</v>
      </c>
    </row>
    <row r="13668" customFormat="false" ht="15" hidden="false" customHeight="false" outlineLevel="0" collapsed="false">
      <c r="A13668" s="0" t="n">
        <v>202506</v>
      </c>
      <c r="B13668" s="0" t="n">
        <v>202508</v>
      </c>
      <c r="C13668" s="37" t="s">
        <v>109</v>
      </c>
      <c r="D13668" s="37" t="s">
        <v>187</v>
      </c>
      <c r="E13668" s="0" t="n">
        <v>3</v>
      </c>
      <c r="F13668" s="38" t="s">
        <v>71</v>
      </c>
      <c r="G13668" s="37" t="s">
        <v>188</v>
      </c>
      <c r="H13668" s="0" t="n">
        <v>3205620</v>
      </c>
      <c r="I13668" s="0" t="n">
        <v>2572842</v>
      </c>
      <c r="J13668" s="0" t="n">
        <v>111068</v>
      </c>
    </row>
    <row r="13669" customFormat="false" ht="15" hidden="false" customHeight="false" outlineLevel="0" collapsed="false">
      <c r="A13669" s="0" t="n">
        <v>202506</v>
      </c>
      <c r="B13669" s="0" t="n">
        <v>202508</v>
      </c>
      <c r="C13669" s="37" t="s">
        <v>178</v>
      </c>
      <c r="D13669" s="37" t="s">
        <v>189</v>
      </c>
      <c r="E13669" s="0" t="n">
        <v>3</v>
      </c>
      <c r="F13669" s="38" t="s">
        <v>71</v>
      </c>
      <c r="G13669" s="37" t="s">
        <v>190</v>
      </c>
      <c r="H13669" s="0" t="n">
        <v>966192</v>
      </c>
      <c r="I13669" s="0" t="n">
        <v>994447</v>
      </c>
      <c r="J13669" s="0" t="n">
        <v>42641</v>
      </c>
    </row>
    <row r="13670" customFormat="false" ht="15" hidden="false" customHeight="false" outlineLevel="0" collapsed="false">
      <c r="A13670" s="0" t="n">
        <v>202506</v>
      </c>
      <c r="B13670" s="0" t="n">
        <v>202508</v>
      </c>
      <c r="C13670" s="37" t="s">
        <v>152</v>
      </c>
      <c r="D13670" s="37" t="s">
        <v>191</v>
      </c>
      <c r="E13670" s="0" t="n">
        <v>3</v>
      </c>
      <c r="F13670" s="38" t="s">
        <v>71</v>
      </c>
      <c r="G13670" s="37" t="s">
        <v>192</v>
      </c>
      <c r="H13670" s="0" t="n">
        <v>2377371</v>
      </c>
      <c r="I13670" s="0" t="n">
        <v>3107730</v>
      </c>
      <c r="J13670" s="0" t="n">
        <v>-359484</v>
      </c>
    </row>
    <row r="13671" customFormat="false" ht="15" hidden="false" customHeight="false" outlineLevel="0" collapsed="false">
      <c r="A13671" s="0" t="n">
        <v>202506</v>
      </c>
      <c r="B13671" s="0" t="n">
        <v>202508</v>
      </c>
      <c r="C13671" s="37" t="s">
        <v>184</v>
      </c>
      <c r="D13671" s="37" t="s">
        <v>193</v>
      </c>
      <c r="E13671" s="0" t="n">
        <v>3</v>
      </c>
      <c r="F13671" s="38" t="s">
        <v>71</v>
      </c>
      <c r="G13671" s="37" t="s">
        <v>194</v>
      </c>
      <c r="H13671" s="0" t="n">
        <v>3089891</v>
      </c>
      <c r="I13671" s="0" t="n">
        <v>5559153</v>
      </c>
      <c r="J13671" s="0" t="n">
        <v>-85745</v>
      </c>
    </row>
    <row r="13672" customFormat="false" ht="15" hidden="false" customHeight="false" outlineLevel="0" collapsed="false">
      <c r="A13672" s="0" t="n">
        <v>202506</v>
      </c>
      <c r="B13672" s="0" t="n">
        <v>202508</v>
      </c>
      <c r="C13672" s="37" t="s">
        <v>115</v>
      </c>
      <c r="D13672" s="37" t="s">
        <v>96</v>
      </c>
      <c r="E13672" s="0" t="n">
        <v>3</v>
      </c>
      <c r="F13672" s="38" t="s">
        <v>71</v>
      </c>
      <c r="G13672" s="37" t="s">
        <v>195</v>
      </c>
      <c r="H13672" s="0" t="n">
        <v>2696242</v>
      </c>
      <c r="I13672" s="0" t="n">
        <v>2550842</v>
      </c>
      <c r="J13672" s="0" t="n">
        <v>588560</v>
      </c>
    </row>
    <row r="13673" customFormat="false" ht="15" hidden="false" customHeight="false" outlineLevel="0" collapsed="false">
      <c r="A13673" s="0" t="n">
        <v>202506</v>
      </c>
      <c r="B13673" s="0" t="n">
        <v>202508</v>
      </c>
      <c r="C13673" s="37" t="s">
        <v>136</v>
      </c>
      <c r="D13673" s="37" t="s">
        <v>120</v>
      </c>
      <c r="E13673" s="0" t="n">
        <v>3</v>
      </c>
      <c r="F13673" s="38" t="s">
        <v>71</v>
      </c>
      <c r="G13673" s="37" t="s">
        <v>196</v>
      </c>
      <c r="H13673" s="0" t="n">
        <v>1237351</v>
      </c>
      <c r="I13673" s="0" t="n">
        <v>1153246</v>
      </c>
      <c r="J13673" s="0" t="n">
        <v>149076</v>
      </c>
    </row>
    <row r="13674" customFormat="false" ht="15" hidden="false" customHeight="false" outlineLevel="0" collapsed="false">
      <c r="A13674" s="0" t="n">
        <v>202506</v>
      </c>
      <c r="B13674" s="0" t="n">
        <v>202508</v>
      </c>
      <c r="C13674" s="37" t="s">
        <v>197</v>
      </c>
      <c r="D13674" s="37" t="s">
        <v>198</v>
      </c>
      <c r="E13674" s="0" t="n">
        <v>3</v>
      </c>
      <c r="F13674" s="38" t="s">
        <v>71</v>
      </c>
      <c r="G13674" s="37" t="s">
        <v>199</v>
      </c>
      <c r="H13674" s="0" t="n">
        <v>762868</v>
      </c>
      <c r="I13674" s="0" t="n">
        <v>629524</v>
      </c>
      <c r="J13674" s="0" t="n">
        <v>108674</v>
      </c>
    </row>
    <row r="13675" customFormat="false" ht="15" hidden="false" customHeight="false" outlineLevel="0" collapsed="false">
      <c r="A13675" s="0" t="n">
        <v>202506</v>
      </c>
      <c r="B13675" s="0" t="n">
        <v>202508</v>
      </c>
      <c r="C13675" s="37" t="s">
        <v>136</v>
      </c>
      <c r="D13675" s="37" t="s">
        <v>200</v>
      </c>
      <c r="E13675" s="0" t="n">
        <v>3</v>
      </c>
      <c r="F13675" s="38" t="s">
        <v>71</v>
      </c>
      <c r="G13675" s="37" t="s">
        <v>201</v>
      </c>
      <c r="H13675" s="0" t="n">
        <v>972320</v>
      </c>
      <c r="I13675" s="0" t="n">
        <v>1462463</v>
      </c>
      <c r="J13675" s="0" t="n">
        <v>63593</v>
      </c>
    </row>
    <row r="13676" customFormat="false" ht="15" hidden="false" customHeight="false" outlineLevel="0" collapsed="false">
      <c r="A13676" s="0" t="n">
        <v>202506</v>
      </c>
      <c r="B13676" s="0" t="n">
        <v>202508</v>
      </c>
      <c r="C13676" s="37" t="s">
        <v>136</v>
      </c>
      <c r="D13676" s="37" t="s">
        <v>127</v>
      </c>
      <c r="E13676" s="0" t="n">
        <v>3</v>
      </c>
      <c r="F13676" s="38" t="s">
        <v>71</v>
      </c>
      <c r="G13676" s="37" t="s">
        <v>202</v>
      </c>
      <c r="H13676" s="0" t="n">
        <v>158212</v>
      </c>
      <c r="I13676" s="0" t="n">
        <v>90525</v>
      </c>
      <c r="J13676" s="0" t="n">
        <v>4770</v>
      </c>
    </row>
    <row r="13677" customFormat="false" ht="15" hidden="false" customHeight="false" outlineLevel="0" collapsed="false">
      <c r="A13677" s="0" t="n">
        <v>202506</v>
      </c>
      <c r="B13677" s="0" t="n">
        <v>202508</v>
      </c>
      <c r="C13677" s="37" t="s">
        <v>106</v>
      </c>
      <c r="D13677" s="37" t="s">
        <v>203</v>
      </c>
      <c r="E13677" s="0" t="n">
        <v>3</v>
      </c>
      <c r="F13677" s="38" t="s">
        <v>71</v>
      </c>
      <c r="G13677" s="37" t="s">
        <v>204</v>
      </c>
      <c r="H13677" s="0" t="n">
        <v>1080635</v>
      </c>
      <c r="I13677" s="0" t="n">
        <v>489263</v>
      </c>
      <c r="J13677" s="0" t="n">
        <v>40052</v>
      </c>
    </row>
    <row r="13678" customFormat="false" ht="15" hidden="false" customHeight="false" outlineLevel="0" collapsed="false">
      <c r="A13678" s="0" t="n">
        <v>202506</v>
      </c>
      <c r="B13678" s="0" t="n">
        <v>202508</v>
      </c>
      <c r="C13678" s="37" t="s">
        <v>95</v>
      </c>
      <c r="D13678" s="37" t="s">
        <v>187</v>
      </c>
      <c r="E13678" s="0" t="n">
        <v>3</v>
      </c>
      <c r="F13678" s="38" t="s">
        <v>71</v>
      </c>
      <c r="G13678" s="37" t="s">
        <v>205</v>
      </c>
      <c r="H13678" s="0" t="n">
        <v>153319</v>
      </c>
      <c r="I13678" s="0" t="n">
        <v>168802</v>
      </c>
      <c r="J13678" s="0" t="n">
        <v>18977</v>
      </c>
    </row>
    <row r="13679" customFormat="false" ht="15" hidden="false" customHeight="false" outlineLevel="0" collapsed="false">
      <c r="A13679" s="0" t="n">
        <v>202506</v>
      </c>
      <c r="B13679" s="0" t="n">
        <v>202508</v>
      </c>
      <c r="C13679" s="37" t="s">
        <v>101</v>
      </c>
      <c r="D13679" s="37" t="s">
        <v>206</v>
      </c>
      <c r="E13679" s="0" t="n">
        <v>3</v>
      </c>
      <c r="F13679" s="38" t="s">
        <v>71</v>
      </c>
      <c r="G13679" s="37" t="s">
        <v>207</v>
      </c>
      <c r="H13679" s="0" t="n">
        <v>194909</v>
      </c>
      <c r="I13679" s="0" t="n">
        <v>154927</v>
      </c>
      <c r="J13679" s="0" t="n">
        <v>33713</v>
      </c>
    </row>
    <row r="13680" customFormat="false" ht="15" hidden="false" customHeight="false" outlineLevel="0" collapsed="false">
      <c r="A13680" s="0" t="n">
        <v>202506</v>
      </c>
      <c r="B13680" s="0" t="n">
        <v>202508</v>
      </c>
      <c r="C13680" s="37" t="s">
        <v>184</v>
      </c>
      <c r="D13680" s="37" t="s">
        <v>208</v>
      </c>
      <c r="E13680" s="0" t="n">
        <v>3</v>
      </c>
      <c r="F13680" s="38" t="s">
        <v>71</v>
      </c>
      <c r="G13680" s="37" t="s">
        <v>209</v>
      </c>
      <c r="H13680" s="0" t="n">
        <v>2436124</v>
      </c>
      <c r="I13680" s="0" t="n">
        <v>2001602</v>
      </c>
      <c r="J13680" s="0" t="n">
        <v>25470</v>
      </c>
    </row>
    <row r="13681" customFormat="false" ht="15" hidden="false" customHeight="false" outlineLevel="0" collapsed="false">
      <c r="A13681" s="0" t="n">
        <v>202506</v>
      </c>
      <c r="B13681" s="0" t="n">
        <v>202508</v>
      </c>
      <c r="C13681" s="37" t="s">
        <v>95</v>
      </c>
      <c r="D13681" s="37" t="s">
        <v>210</v>
      </c>
      <c r="E13681" s="0" t="n">
        <v>3</v>
      </c>
      <c r="F13681" s="38" t="s">
        <v>71</v>
      </c>
      <c r="G13681" s="37" t="s">
        <v>211</v>
      </c>
      <c r="H13681" s="0" t="n">
        <v>1333531</v>
      </c>
      <c r="I13681" s="0" t="n">
        <v>1431078</v>
      </c>
      <c r="J13681" s="0" t="n">
        <v>94725</v>
      </c>
    </row>
    <row r="13682" customFormat="false" ht="15" hidden="false" customHeight="false" outlineLevel="0" collapsed="false">
      <c r="A13682" s="0" t="n">
        <v>202506</v>
      </c>
      <c r="B13682" s="0" t="n">
        <v>202508</v>
      </c>
      <c r="C13682" s="37" t="s">
        <v>178</v>
      </c>
      <c r="D13682" s="37" t="s">
        <v>212</v>
      </c>
      <c r="E13682" s="0" t="n">
        <v>3</v>
      </c>
      <c r="F13682" s="38" t="s">
        <v>71</v>
      </c>
      <c r="G13682" s="37" t="s">
        <v>213</v>
      </c>
      <c r="H13682" s="0" t="n">
        <v>2880874</v>
      </c>
      <c r="I13682" s="0" t="n">
        <v>1132522</v>
      </c>
      <c r="J13682" s="0" t="n">
        <v>764</v>
      </c>
    </row>
    <row r="13683" customFormat="false" ht="15" hidden="false" customHeight="false" outlineLevel="0" collapsed="false">
      <c r="A13683" s="0" t="n">
        <v>202506</v>
      </c>
      <c r="B13683" s="0" t="n">
        <v>202508</v>
      </c>
      <c r="C13683" s="37" t="s">
        <v>95</v>
      </c>
      <c r="D13683" s="37" t="s">
        <v>214</v>
      </c>
      <c r="E13683" s="0" t="n">
        <v>3</v>
      </c>
      <c r="F13683" s="38" t="s">
        <v>71</v>
      </c>
      <c r="G13683" s="37" t="s">
        <v>215</v>
      </c>
      <c r="H13683" s="0" t="n">
        <v>360172</v>
      </c>
      <c r="I13683" s="0" t="n">
        <v>358457</v>
      </c>
      <c r="J13683" s="0" t="n">
        <v>-41874</v>
      </c>
    </row>
    <row r="13684" customFormat="false" ht="15" hidden="false" customHeight="false" outlineLevel="0" collapsed="false">
      <c r="A13684" s="0" t="n">
        <v>202506</v>
      </c>
      <c r="B13684" s="0" t="n">
        <v>202508</v>
      </c>
      <c r="C13684" s="37" t="s">
        <v>101</v>
      </c>
      <c r="D13684" s="37" t="s">
        <v>216</v>
      </c>
      <c r="E13684" s="0" t="n">
        <v>3</v>
      </c>
      <c r="F13684" s="38" t="s">
        <v>71</v>
      </c>
      <c r="G13684" s="37" t="s">
        <v>217</v>
      </c>
      <c r="H13684" s="0" t="n">
        <v>149518</v>
      </c>
      <c r="I13684" s="0" t="n">
        <v>34203</v>
      </c>
      <c r="J13684" s="0" t="n">
        <v>5883</v>
      </c>
    </row>
    <row r="13685" customFormat="false" ht="15" hidden="false" customHeight="false" outlineLevel="0" collapsed="false">
      <c r="A13685" s="0" t="n">
        <v>202506</v>
      </c>
      <c r="B13685" s="0" t="n">
        <v>202508</v>
      </c>
      <c r="C13685" s="37" t="s">
        <v>115</v>
      </c>
      <c r="D13685" s="37" t="s">
        <v>218</v>
      </c>
      <c r="E13685" s="0" t="n">
        <v>3</v>
      </c>
      <c r="F13685" s="38" t="s">
        <v>71</v>
      </c>
      <c r="G13685" s="37" t="s">
        <v>219</v>
      </c>
      <c r="H13685" s="0" t="n">
        <v>550252</v>
      </c>
      <c r="I13685" s="0" t="n">
        <v>337421</v>
      </c>
      <c r="J13685" s="0" t="n">
        <v>85957</v>
      </c>
    </row>
    <row r="13686" customFormat="false" ht="15" hidden="false" customHeight="false" outlineLevel="0" collapsed="false">
      <c r="A13686" s="0" t="n">
        <v>202506</v>
      </c>
      <c r="B13686" s="0" t="n">
        <v>202508</v>
      </c>
      <c r="C13686" s="37" t="s">
        <v>101</v>
      </c>
      <c r="D13686" s="37" t="s">
        <v>220</v>
      </c>
      <c r="E13686" s="0" t="n">
        <v>3</v>
      </c>
      <c r="F13686" s="38" t="s">
        <v>71</v>
      </c>
      <c r="G13686" s="37" t="s">
        <v>221</v>
      </c>
      <c r="H13686" s="0" t="n">
        <v>773483</v>
      </c>
      <c r="I13686" s="0" t="n">
        <v>295062</v>
      </c>
      <c r="J13686" s="0" t="n">
        <v>46191</v>
      </c>
    </row>
    <row r="13687" customFormat="false" ht="15" hidden="false" customHeight="false" outlineLevel="0" collapsed="false">
      <c r="A13687" s="0" t="n">
        <v>202506</v>
      </c>
      <c r="B13687" s="0" t="n">
        <v>202508</v>
      </c>
      <c r="C13687" s="37" t="s">
        <v>101</v>
      </c>
      <c r="D13687" s="37" t="s">
        <v>153</v>
      </c>
      <c r="E13687" s="0" t="n">
        <v>3</v>
      </c>
      <c r="F13687" s="38" t="s">
        <v>71</v>
      </c>
      <c r="G13687" s="37" t="s">
        <v>222</v>
      </c>
      <c r="H13687" s="0" t="n">
        <v>541740</v>
      </c>
      <c r="I13687" s="0" t="n">
        <v>876076</v>
      </c>
      <c r="J13687" s="0" t="n">
        <v>90261</v>
      </c>
    </row>
    <row r="13688" customFormat="false" ht="15" hidden="false" customHeight="false" outlineLevel="0" collapsed="false">
      <c r="A13688" s="0" t="n">
        <v>202506</v>
      </c>
      <c r="B13688" s="0" t="n">
        <v>202508</v>
      </c>
      <c r="C13688" s="37" t="s">
        <v>136</v>
      </c>
      <c r="D13688" s="37" t="s">
        <v>223</v>
      </c>
      <c r="E13688" s="0" t="n">
        <v>3</v>
      </c>
      <c r="F13688" s="38" t="s">
        <v>71</v>
      </c>
      <c r="G13688" s="37" t="s">
        <v>224</v>
      </c>
      <c r="H13688" s="0" t="n">
        <v>2071919</v>
      </c>
      <c r="I13688" s="0" t="n">
        <v>877365</v>
      </c>
      <c r="J13688" s="0" t="n">
        <v>232804</v>
      </c>
    </row>
    <row r="13689" customFormat="false" ht="15" hidden="false" customHeight="false" outlineLevel="0" collapsed="false">
      <c r="A13689" s="0" t="n">
        <v>202506</v>
      </c>
      <c r="B13689" s="0" t="n">
        <v>202508</v>
      </c>
      <c r="C13689" s="37" t="s">
        <v>184</v>
      </c>
      <c r="D13689" s="37" t="s">
        <v>225</v>
      </c>
      <c r="E13689" s="0" t="n">
        <v>3</v>
      </c>
      <c r="F13689" s="38" t="s">
        <v>71</v>
      </c>
      <c r="G13689" s="37" t="s">
        <v>226</v>
      </c>
      <c r="H13689" s="0" t="n">
        <v>343915</v>
      </c>
      <c r="I13689" s="0" t="n">
        <v>242107</v>
      </c>
      <c r="J13689" s="0" t="n">
        <v>30478</v>
      </c>
    </row>
    <row r="13690" customFormat="false" ht="15" hidden="false" customHeight="false" outlineLevel="0" collapsed="false">
      <c r="A13690" s="0" t="n">
        <v>202506</v>
      </c>
      <c r="B13690" s="0" t="n">
        <v>202508</v>
      </c>
      <c r="C13690" s="37" t="s">
        <v>197</v>
      </c>
      <c r="D13690" s="37" t="s">
        <v>193</v>
      </c>
      <c r="E13690" s="0" t="n">
        <v>3</v>
      </c>
      <c r="F13690" s="38" t="s">
        <v>71</v>
      </c>
      <c r="G13690" s="37" t="s">
        <v>227</v>
      </c>
      <c r="H13690" s="0" t="n">
        <v>1121055</v>
      </c>
      <c r="I13690" s="0" t="n">
        <v>2300222</v>
      </c>
      <c r="J13690" s="0" t="n">
        <v>368668</v>
      </c>
    </row>
    <row r="13691" customFormat="false" ht="15" hidden="false" customHeight="false" outlineLevel="0" collapsed="false">
      <c r="A13691" s="0" t="n">
        <v>202506</v>
      </c>
      <c r="B13691" s="0" t="n">
        <v>202508</v>
      </c>
      <c r="C13691" s="37" t="s">
        <v>149</v>
      </c>
      <c r="D13691" s="37" t="s">
        <v>153</v>
      </c>
      <c r="E13691" s="0" t="n">
        <v>3</v>
      </c>
      <c r="F13691" s="38" t="s">
        <v>71</v>
      </c>
      <c r="G13691" s="37" t="s">
        <v>228</v>
      </c>
      <c r="H13691" s="0" t="n">
        <v>209101</v>
      </c>
      <c r="I13691" s="0" t="n">
        <v>227576</v>
      </c>
      <c r="J13691" s="0" t="n">
        <v>21414</v>
      </c>
    </row>
    <row r="13692" customFormat="false" ht="15" hidden="false" customHeight="false" outlineLevel="0" collapsed="false">
      <c r="A13692" s="0" t="n">
        <v>202506</v>
      </c>
      <c r="B13692" s="0" t="n">
        <v>202508</v>
      </c>
      <c r="C13692" s="37" t="s">
        <v>184</v>
      </c>
      <c r="D13692" s="37" t="s">
        <v>229</v>
      </c>
      <c r="E13692" s="0" t="n">
        <v>3</v>
      </c>
      <c r="F13692" s="38" t="s">
        <v>71</v>
      </c>
      <c r="G13692" s="37" t="s">
        <v>230</v>
      </c>
      <c r="H13692" s="0" t="n">
        <v>876527</v>
      </c>
      <c r="I13692" s="0" t="n">
        <v>306636</v>
      </c>
      <c r="J13692" s="0" t="n">
        <v>33537</v>
      </c>
    </row>
    <row r="13693" customFormat="false" ht="15" hidden="false" customHeight="false" outlineLevel="0" collapsed="false">
      <c r="A13693" s="0" t="n">
        <v>202506</v>
      </c>
      <c r="B13693" s="0" t="n">
        <v>202508</v>
      </c>
      <c r="C13693" s="37" t="s">
        <v>115</v>
      </c>
      <c r="D13693" s="37" t="s">
        <v>231</v>
      </c>
      <c r="E13693" s="0" t="n">
        <v>3</v>
      </c>
      <c r="F13693" s="38" t="s">
        <v>71</v>
      </c>
      <c r="G13693" s="37" t="s">
        <v>232</v>
      </c>
      <c r="H13693" s="0" t="n">
        <v>689759</v>
      </c>
      <c r="I13693" s="0" t="n">
        <v>738261</v>
      </c>
      <c r="J13693" s="0" t="n">
        <v>49246</v>
      </c>
    </row>
    <row r="13694" customFormat="false" ht="15" hidden="false" customHeight="false" outlineLevel="0" collapsed="false">
      <c r="A13694" s="0" t="n">
        <v>202506</v>
      </c>
      <c r="B13694" s="0" t="n">
        <v>202508</v>
      </c>
      <c r="C13694" s="37" t="s">
        <v>124</v>
      </c>
      <c r="D13694" s="37" t="s">
        <v>233</v>
      </c>
      <c r="E13694" s="0" t="n">
        <v>3</v>
      </c>
      <c r="F13694" s="38" t="s">
        <v>71</v>
      </c>
      <c r="G13694" s="37" t="s">
        <v>234</v>
      </c>
      <c r="H13694" s="0" t="n">
        <v>249435</v>
      </c>
      <c r="I13694" s="0" t="n">
        <v>283402</v>
      </c>
      <c r="J13694" s="0" t="n">
        <v>46268</v>
      </c>
    </row>
    <row r="13695" customFormat="false" ht="15" hidden="false" customHeight="false" outlineLevel="0" collapsed="false">
      <c r="A13695" s="0" t="n">
        <v>202506</v>
      </c>
      <c r="B13695" s="0" t="n">
        <v>202508</v>
      </c>
      <c r="C13695" s="37" t="s">
        <v>184</v>
      </c>
      <c r="D13695" s="37" t="s">
        <v>235</v>
      </c>
      <c r="E13695" s="0" t="n">
        <v>3</v>
      </c>
      <c r="F13695" s="38" t="s">
        <v>71</v>
      </c>
      <c r="G13695" s="37" t="s">
        <v>236</v>
      </c>
      <c r="H13695" s="0" t="n">
        <v>554389</v>
      </c>
      <c r="I13695" s="0" t="n">
        <v>352120</v>
      </c>
      <c r="J13695" s="0" t="n">
        <v>-10257</v>
      </c>
    </row>
    <row r="13696" customFormat="false" ht="15" hidden="false" customHeight="false" outlineLevel="0" collapsed="false">
      <c r="A13696" s="0" t="n">
        <v>202506</v>
      </c>
      <c r="B13696" s="0" t="n">
        <v>202508</v>
      </c>
      <c r="C13696" s="37" t="s">
        <v>124</v>
      </c>
      <c r="D13696" s="37" t="s">
        <v>237</v>
      </c>
      <c r="E13696" s="0" t="n">
        <v>3</v>
      </c>
      <c r="F13696" s="38" t="s">
        <v>71</v>
      </c>
      <c r="G13696" s="37" t="s">
        <v>238</v>
      </c>
      <c r="H13696" s="0" t="n">
        <v>406929</v>
      </c>
      <c r="I13696" s="0" t="n">
        <v>272761</v>
      </c>
      <c r="J13696" s="0" t="n">
        <v>33257</v>
      </c>
    </row>
    <row r="13697" customFormat="false" ht="15" hidden="false" customHeight="false" outlineLevel="0" collapsed="false">
      <c r="A13697" s="0" t="n">
        <v>202506</v>
      </c>
      <c r="B13697" s="0" t="n">
        <v>202508</v>
      </c>
      <c r="C13697" s="37" t="s">
        <v>124</v>
      </c>
      <c r="D13697" s="37" t="s">
        <v>107</v>
      </c>
      <c r="E13697" s="0" t="n">
        <v>3</v>
      </c>
      <c r="F13697" s="38" t="s">
        <v>71</v>
      </c>
      <c r="G13697" s="37" t="s">
        <v>239</v>
      </c>
      <c r="H13697" s="0" t="n">
        <v>346292</v>
      </c>
      <c r="I13697" s="0" t="n">
        <v>233895</v>
      </c>
      <c r="J13697" s="0" t="n">
        <v>-1241</v>
      </c>
    </row>
    <row r="13698" customFormat="false" ht="15" hidden="false" customHeight="false" outlineLevel="0" collapsed="false">
      <c r="A13698" s="0" t="n">
        <v>202506</v>
      </c>
      <c r="B13698" s="0" t="n">
        <v>202508</v>
      </c>
      <c r="C13698" s="37" t="s">
        <v>106</v>
      </c>
      <c r="D13698" s="37" t="s">
        <v>139</v>
      </c>
      <c r="E13698" s="0" t="n">
        <v>3</v>
      </c>
      <c r="F13698" s="38" t="s">
        <v>71</v>
      </c>
      <c r="G13698" s="37" t="s">
        <v>240</v>
      </c>
      <c r="H13698" s="0" t="n">
        <v>5879313</v>
      </c>
      <c r="I13698" s="0" t="n">
        <v>2939636</v>
      </c>
      <c r="J13698" s="0" t="n">
        <v>385051</v>
      </c>
    </row>
    <row r="13699" customFormat="false" ht="15" hidden="false" customHeight="false" outlineLevel="0" collapsed="false">
      <c r="A13699" s="0" t="n">
        <v>202506</v>
      </c>
      <c r="B13699" s="0" t="n">
        <v>202508</v>
      </c>
      <c r="C13699" s="37" t="s">
        <v>106</v>
      </c>
      <c r="D13699" s="37" t="s">
        <v>241</v>
      </c>
      <c r="E13699" s="0" t="n">
        <v>3</v>
      </c>
      <c r="F13699" s="38" t="s">
        <v>71</v>
      </c>
      <c r="G13699" s="37" t="s">
        <v>242</v>
      </c>
      <c r="H13699" s="0" t="n">
        <v>500742</v>
      </c>
      <c r="I13699" s="0" t="n">
        <v>653758</v>
      </c>
      <c r="J13699" s="0" t="n">
        <v>208819</v>
      </c>
    </row>
    <row r="13700" customFormat="false" ht="15" hidden="false" customHeight="false" outlineLevel="0" collapsed="false">
      <c r="A13700" s="0" t="n">
        <v>202506</v>
      </c>
      <c r="B13700" s="0" t="n">
        <v>202508</v>
      </c>
      <c r="C13700" s="37" t="s">
        <v>158</v>
      </c>
      <c r="D13700" s="37" t="s">
        <v>243</v>
      </c>
      <c r="E13700" s="0" t="n">
        <v>3</v>
      </c>
      <c r="F13700" s="38" t="s">
        <v>71</v>
      </c>
      <c r="G13700" s="37" t="s">
        <v>244</v>
      </c>
      <c r="H13700" s="0" t="n">
        <v>369820</v>
      </c>
      <c r="I13700" s="0" t="n">
        <v>172389</v>
      </c>
      <c r="J13700" s="0" t="n">
        <v>25856</v>
      </c>
    </row>
    <row r="13701" customFormat="false" ht="15" hidden="false" customHeight="false" outlineLevel="0" collapsed="false">
      <c r="A13701" s="0" t="n">
        <v>202506</v>
      </c>
      <c r="B13701" s="0" t="n">
        <v>202508</v>
      </c>
      <c r="C13701" s="37" t="s">
        <v>112</v>
      </c>
      <c r="D13701" s="37" t="s">
        <v>245</v>
      </c>
      <c r="E13701" s="0" t="n">
        <v>3</v>
      </c>
      <c r="F13701" s="38" t="s">
        <v>71</v>
      </c>
      <c r="G13701" s="37" t="s">
        <v>246</v>
      </c>
      <c r="H13701" s="0" t="n">
        <v>38096</v>
      </c>
      <c r="I13701" s="0" t="n">
        <v>15144</v>
      </c>
      <c r="J13701" s="0" t="n">
        <v>2989</v>
      </c>
    </row>
    <row r="13702" customFormat="false" ht="15" hidden="false" customHeight="false" outlineLevel="0" collapsed="false">
      <c r="A13702" s="0" t="n">
        <v>202506</v>
      </c>
      <c r="B13702" s="0" t="n">
        <v>202508</v>
      </c>
      <c r="C13702" s="37" t="s">
        <v>197</v>
      </c>
      <c r="D13702" s="37" t="s">
        <v>247</v>
      </c>
      <c r="E13702" s="0" t="n">
        <v>3</v>
      </c>
      <c r="F13702" s="38" t="s">
        <v>71</v>
      </c>
      <c r="G13702" s="37" t="s">
        <v>248</v>
      </c>
      <c r="H13702" s="0" t="n">
        <v>177656</v>
      </c>
      <c r="I13702" s="0" t="n">
        <v>153081</v>
      </c>
      <c r="J13702" s="0" t="n">
        <v>26062</v>
      </c>
    </row>
    <row r="13703" customFormat="false" ht="15" hidden="false" customHeight="false" outlineLevel="0" collapsed="false">
      <c r="A13703" s="0" t="n">
        <v>202506</v>
      </c>
      <c r="B13703" s="0" t="n">
        <v>202508</v>
      </c>
      <c r="C13703" s="37" t="s">
        <v>106</v>
      </c>
      <c r="D13703" s="37" t="s">
        <v>249</v>
      </c>
      <c r="E13703" s="0" t="n">
        <v>3</v>
      </c>
      <c r="F13703" s="38" t="s">
        <v>71</v>
      </c>
      <c r="G13703" s="37" t="s">
        <v>250</v>
      </c>
      <c r="H13703" s="0" t="n">
        <v>370410</v>
      </c>
      <c r="I13703" s="0" t="n">
        <v>381845</v>
      </c>
      <c r="J13703" s="0" t="n">
        <v>-58260</v>
      </c>
    </row>
    <row r="13704" customFormat="false" ht="15" hidden="false" customHeight="false" outlineLevel="0" collapsed="false">
      <c r="A13704" s="0" t="n">
        <v>202506</v>
      </c>
      <c r="B13704" s="0" t="n">
        <v>202508</v>
      </c>
      <c r="C13704" s="37" t="s">
        <v>98</v>
      </c>
      <c r="D13704" s="37" t="s">
        <v>251</v>
      </c>
      <c r="E13704" s="0" t="n">
        <v>3</v>
      </c>
      <c r="F13704" s="38" t="s">
        <v>71</v>
      </c>
      <c r="G13704" s="37" t="s">
        <v>252</v>
      </c>
      <c r="H13704" s="0" t="n">
        <v>197147</v>
      </c>
      <c r="I13704" s="0" t="n">
        <v>269808</v>
      </c>
      <c r="J13704" s="0" t="n">
        <v>18031</v>
      </c>
    </row>
    <row r="13705" customFormat="false" ht="15" hidden="false" customHeight="false" outlineLevel="0" collapsed="false">
      <c r="A13705" s="0" t="n">
        <v>202506</v>
      </c>
      <c r="B13705" s="0" t="n">
        <v>202508</v>
      </c>
      <c r="C13705" s="37" t="s">
        <v>124</v>
      </c>
      <c r="D13705" s="37" t="s">
        <v>253</v>
      </c>
      <c r="E13705" s="0" t="n">
        <v>3</v>
      </c>
      <c r="F13705" s="38" t="s">
        <v>71</v>
      </c>
      <c r="G13705" s="37" t="s">
        <v>254</v>
      </c>
      <c r="H13705" s="0" t="n">
        <v>1916637</v>
      </c>
      <c r="I13705" s="0" t="n">
        <v>1651939</v>
      </c>
      <c r="J13705" s="0" t="n">
        <v>206141</v>
      </c>
    </row>
    <row r="13706" customFormat="false" ht="15" hidden="false" customHeight="false" outlineLevel="0" collapsed="false">
      <c r="A13706" s="0" t="n">
        <v>202506</v>
      </c>
      <c r="B13706" s="0" t="n">
        <v>202508</v>
      </c>
      <c r="C13706" s="37" t="s">
        <v>101</v>
      </c>
      <c r="D13706" s="37" t="s">
        <v>255</v>
      </c>
      <c r="E13706" s="0" t="n">
        <v>3</v>
      </c>
      <c r="F13706" s="38" t="s">
        <v>71</v>
      </c>
      <c r="G13706" s="37" t="s">
        <v>256</v>
      </c>
      <c r="H13706" s="0" t="n">
        <v>351259</v>
      </c>
      <c r="I13706" s="0" t="n">
        <v>267884</v>
      </c>
      <c r="J13706" s="0" t="n">
        <v>-34527</v>
      </c>
    </row>
    <row r="13707" customFormat="false" ht="15" hidden="false" customHeight="false" outlineLevel="0" collapsed="false">
      <c r="A13707" s="0" t="n">
        <v>202506</v>
      </c>
      <c r="B13707" s="0" t="n">
        <v>202508</v>
      </c>
      <c r="C13707" s="37" t="s">
        <v>112</v>
      </c>
      <c r="D13707" s="37" t="s">
        <v>132</v>
      </c>
      <c r="E13707" s="0" t="n">
        <v>3</v>
      </c>
      <c r="F13707" s="38" t="s">
        <v>71</v>
      </c>
      <c r="G13707" s="37" t="s">
        <v>257</v>
      </c>
      <c r="H13707" s="0" t="n">
        <v>2614940</v>
      </c>
      <c r="I13707" s="0" t="n">
        <v>1545969</v>
      </c>
      <c r="J13707" s="0" t="n">
        <v>79793</v>
      </c>
    </row>
    <row r="13708" customFormat="false" ht="15" hidden="false" customHeight="false" outlineLevel="0" collapsed="false">
      <c r="A13708" s="0" t="n">
        <v>202506</v>
      </c>
      <c r="B13708" s="0" t="n">
        <v>202508</v>
      </c>
      <c r="C13708" s="37" t="s">
        <v>115</v>
      </c>
      <c r="D13708" s="37" t="s">
        <v>258</v>
      </c>
      <c r="E13708" s="0" t="n">
        <v>3</v>
      </c>
      <c r="F13708" s="38" t="s">
        <v>71</v>
      </c>
      <c r="G13708" s="37" t="s">
        <v>259</v>
      </c>
      <c r="H13708" s="0" t="n">
        <v>493705</v>
      </c>
      <c r="I13708" s="0" t="n">
        <v>394286</v>
      </c>
      <c r="J13708" s="0" t="n">
        <v>28418</v>
      </c>
    </row>
    <row r="13709" customFormat="false" ht="15" hidden="false" customHeight="false" outlineLevel="0" collapsed="false">
      <c r="A13709" s="0" t="n">
        <v>202506</v>
      </c>
      <c r="B13709" s="0" t="n">
        <v>202508</v>
      </c>
      <c r="C13709" s="37" t="s">
        <v>184</v>
      </c>
      <c r="D13709" s="37" t="s">
        <v>179</v>
      </c>
      <c r="E13709" s="0" t="n">
        <v>3</v>
      </c>
      <c r="F13709" s="38" t="s">
        <v>71</v>
      </c>
      <c r="G13709" s="37" t="s">
        <v>260</v>
      </c>
      <c r="H13709" s="0" t="n">
        <v>612858</v>
      </c>
      <c r="I13709" s="0" t="n">
        <v>808550</v>
      </c>
      <c r="J13709" s="0" t="n">
        <v>-34896</v>
      </c>
    </row>
    <row r="13710" customFormat="false" ht="15" hidden="false" customHeight="false" outlineLevel="0" collapsed="false">
      <c r="A13710" s="0" t="n">
        <v>202506</v>
      </c>
      <c r="B13710" s="0" t="n">
        <v>202508</v>
      </c>
      <c r="C13710" s="37" t="s">
        <v>158</v>
      </c>
      <c r="D13710" s="37" t="s">
        <v>155</v>
      </c>
      <c r="E13710" s="0" t="n">
        <v>3</v>
      </c>
      <c r="F13710" s="38" t="s">
        <v>71</v>
      </c>
      <c r="G13710" s="37" t="s">
        <v>261</v>
      </c>
      <c r="H13710" s="0" t="n">
        <v>632201</v>
      </c>
      <c r="I13710" s="0" t="n">
        <v>646791</v>
      </c>
      <c r="J13710" s="0" t="n">
        <v>-10975</v>
      </c>
    </row>
    <row r="13711" customFormat="false" ht="15" hidden="false" customHeight="false" outlineLevel="0" collapsed="false">
      <c r="A13711" s="0" t="n">
        <v>202506</v>
      </c>
      <c r="B13711" s="0" t="n">
        <v>202508</v>
      </c>
      <c r="C13711" s="37" t="s">
        <v>98</v>
      </c>
      <c r="D13711" s="37" t="s">
        <v>262</v>
      </c>
      <c r="E13711" s="0" t="n">
        <v>3</v>
      </c>
      <c r="F13711" s="38" t="s">
        <v>71</v>
      </c>
      <c r="G13711" s="37" t="s">
        <v>263</v>
      </c>
      <c r="H13711" s="0" t="n">
        <v>604141</v>
      </c>
      <c r="I13711" s="0" t="n">
        <v>335249</v>
      </c>
      <c r="J13711" s="0" t="n">
        <v>71655</v>
      </c>
    </row>
    <row r="13712" customFormat="false" ht="15" hidden="false" customHeight="false" outlineLevel="0" collapsed="false">
      <c r="A13712" s="0" t="n">
        <v>202506</v>
      </c>
      <c r="B13712" s="0" t="n">
        <v>202508</v>
      </c>
      <c r="C13712" s="37" t="s">
        <v>98</v>
      </c>
      <c r="D13712" s="37" t="s">
        <v>214</v>
      </c>
      <c r="E13712" s="0" t="n">
        <v>3</v>
      </c>
      <c r="F13712" s="38" t="s">
        <v>71</v>
      </c>
      <c r="G13712" s="37" t="s">
        <v>264</v>
      </c>
      <c r="H13712" s="0" t="n">
        <v>5380707</v>
      </c>
      <c r="I13712" s="0" t="n">
        <v>3780472</v>
      </c>
      <c r="J13712" s="0" t="n">
        <v>-1051285</v>
      </c>
    </row>
    <row r="13713" customFormat="false" ht="15" hidden="false" customHeight="false" outlineLevel="0" collapsed="false">
      <c r="A13713" s="0" t="n">
        <v>202506</v>
      </c>
      <c r="B13713" s="0" t="n">
        <v>202508</v>
      </c>
      <c r="C13713" s="37" t="s">
        <v>101</v>
      </c>
      <c r="D13713" s="37" t="s">
        <v>161</v>
      </c>
      <c r="E13713" s="0" t="n">
        <v>3</v>
      </c>
      <c r="F13713" s="38" t="s">
        <v>71</v>
      </c>
      <c r="G13713" s="37" t="s">
        <v>265</v>
      </c>
      <c r="H13713" s="0" t="n">
        <v>39720</v>
      </c>
      <c r="I13713" s="0" t="n">
        <v>31484</v>
      </c>
      <c r="J13713" s="0" t="n">
        <v>3373</v>
      </c>
    </row>
    <row r="13714" customFormat="false" ht="15" hidden="false" customHeight="false" outlineLevel="0" collapsed="false">
      <c r="A13714" s="0" t="n">
        <v>202506</v>
      </c>
      <c r="B13714" s="0" t="n">
        <v>202508</v>
      </c>
      <c r="C13714" s="37" t="s">
        <v>106</v>
      </c>
      <c r="D13714" s="37" t="s">
        <v>102</v>
      </c>
      <c r="E13714" s="0" t="n">
        <v>3</v>
      </c>
      <c r="F13714" s="38" t="s">
        <v>71</v>
      </c>
      <c r="G13714" s="37" t="s">
        <v>266</v>
      </c>
      <c r="H13714" s="0" t="n">
        <v>46348</v>
      </c>
      <c r="I13714" s="0" t="n">
        <v>28508</v>
      </c>
      <c r="J13714" s="0" t="n">
        <v>5598</v>
      </c>
    </row>
    <row r="13715" customFormat="false" ht="15" hidden="false" customHeight="false" outlineLevel="0" collapsed="false">
      <c r="A13715" s="0" t="n">
        <v>202506</v>
      </c>
      <c r="B13715" s="0" t="n">
        <v>202508</v>
      </c>
      <c r="C13715" s="37" t="s">
        <v>95</v>
      </c>
      <c r="D13715" s="37" t="s">
        <v>267</v>
      </c>
      <c r="E13715" s="0" t="n">
        <v>3</v>
      </c>
      <c r="F13715" s="38" t="s">
        <v>71</v>
      </c>
      <c r="G13715" s="37" t="s">
        <v>268</v>
      </c>
      <c r="H13715" s="0" t="n">
        <v>320536</v>
      </c>
      <c r="I13715" s="0" t="n">
        <v>131089</v>
      </c>
      <c r="J13715" s="0" t="n">
        <v>10131</v>
      </c>
    </row>
    <row r="13716" customFormat="false" ht="15" hidden="false" customHeight="false" outlineLevel="0" collapsed="false">
      <c r="A13716" s="0" t="n">
        <v>202506</v>
      </c>
      <c r="B13716" s="0" t="n">
        <v>202508</v>
      </c>
      <c r="C13716" s="37" t="s">
        <v>136</v>
      </c>
      <c r="D13716" s="37" t="s">
        <v>269</v>
      </c>
      <c r="E13716" s="0" t="n">
        <v>3</v>
      </c>
      <c r="F13716" s="38" t="s">
        <v>71</v>
      </c>
      <c r="G13716" s="37" t="s">
        <v>270</v>
      </c>
      <c r="H13716" s="0" t="n">
        <v>572974</v>
      </c>
      <c r="I13716" s="0" t="n">
        <v>466701</v>
      </c>
      <c r="J13716" s="0" t="n">
        <v>103077</v>
      </c>
    </row>
    <row r="13717" customFormat="false" ht="15" hidden="false" customHeight="false" outlineLevel="0" collapsed="false">
      <c r="A13717" s="0" t="n">
        <v>202506</v>
      </c>
      <c r="B13717" s="0" t="n">
        <v>202508</v>
      </c>
      <c r="C13717" s="37" t="s">
        <v>98</v>
      </c>
      <c r="D13717" s="37" t="s">
        <v>181</v>
      </c>
      <c r="E13717" s="0" t="n">
        <v>3</v>
      </c>
      <c r="F13717" s="38" t="s">
        <v>71</v>
      </c>
      <c r="G13717" s="37" t="s">
        <v>271</v>
      </c>
      <c r="H13717" s="0" t="n">
        <v>1411304</v>
      </c>
      <c r="I13717" s="0" t="n">
        <v>596567</v>
      </c>
      <c r="J13717" s="0" t="n">
        <v>22229</v>
      </c>
    </row>
    <row r="13718" customFormat="false" ht="15" hidden="false" customHeight="false" outlineLevel="0" collapsed="false">
      <c r="A13718" s="0" t="n">
        <v>202506</v>
      </c>
      <c r="B13718" s="0" t="n">
        <v>202508</v>
      </c>
      <c r="C13718" s="37" t="s">
        <v>197</v>
      </c>
      <c r="D13718" s="37" t="s">
        <v>255</v>
      </c>
      <c r="E13718" s="0" t="n">
        <v>3</v>
      </c>
      <c r="F13718" s="38" t="s">
        <v>71</v>
      </c>
      <c r="G13718" s="37" t="s">
        <v>272</v>
      </c>
      <c r="H13718" s="0" t="n">
        <v>866894</v>
      </c>
      <c r="I13718" s="0" t="n">
        <v>584158</v>
      </c>
      <c r="J13718" s="0" t="n">
        <v>-6138</v>
      </c>
    </row>
    <row r="13719" customFormat="false" ht="15" hidden="false" customHeight="false" outlineLevel="0" collapsed="false">
      <c r="A13719" s="0" t="n">
        <v>202506</v>
      </c>
      <c r="B13719" s="0" t="n">
        <v>202508</v>
      </c>
      <c r="C13719" s="37" t="s">
        <v>106</v>
      </c>
      <c r="D13719" s="37" t="s">
        <v>273</v>
      </c>
      <c r="E13719" s="0" t="n">
        <v>3</v>
      </c>
      <c r="F13719" s="38" t="s">
        <v>71</v>
      </c>
      <c r="G13719" s="37" t="s">
        <v>274</v>
      </c>
      <c r="H13719" s="0" t="n">
        <v>310227</v>
      </c>
      <c r="I13719" s="0" t="n">
        <v>219984</v>
      </c>
      <c r="J13719" s="0" t="n">
        <v>17391</v>
      </c>
    </row>
    <row r="13720" customFormat="false" ht="15" hidden="false" customHeight="false" outlineLevel="0" collapsed="false">
      <c r="A13720" s="0" t="n">
        <v>202506</v>
      </c>
      <c r="B13720" s="0" t="n">
        <v>202508</v>
      </c>
      <c r="C13720" s="37" t="s">
        <v>124</v>
      </c>
      <c r="D13720" s="37" t="s">
        <v>275</v>
      </c>
      <c r="E13720" s="0" t="n">
        <v>3</v>
      </c>
      <c r="F13720" s="38" t="s">
        <v>71</v>
      </c>
      <c r="G13720" s="37" t="s">
        <v>276</v>
      </c>
      <c r="H13720" s="0" t="n">
        <v>1403132</v>
      </c>
      <c r="I13720" s="0" t="n">
        <v>480222</v>
      </c>
      <c r="J13720" s="0" t="n">
        <v>20095</v>
      </c>
    </row>
    <row r="13721" customFormat="false" ht="15" hidden="false" customHeight="false" outlineLevel="0" collapsed="false">
      <c r="A13721" s="0" t="n">
        <v>202506</v>
      </c>
      <c r="B13721" s="0" t="n">
        <v>202508</v>
      </c>
      <c r="C13721" s="37" t="s">
        <v>115</v>
      </c>
      <c r="D13721" s="37" t="s">
        <v>277</v>
      </c>
      <c r="E13721" s="0" t="n">
        <v>3</v>
      </c>
      <c r="F13721" s="38" t="s">
        <v>71</v>
      </c>
      <c r="G13721" s="37" t="s">
        <v>278</v>
      </c>
      <c r="H13721" s="0" t="n">
        <v>1770429</v>
      </c>
      <c r="I13721" s="0" t="n">
        <v>1256769</v>
      </c>
      <c r="J13721" s="0" t="n">
        <v>28677</v>
      </c>
    </row>
    <row r="13722" customFormat="false" ht="15" hidden="false" customHeight="false" outlineLevel="0" collapsed="false">
      <c r="A13722" s="0" t="n">
        <v>202506</v>
      </c>
      <c r="B13722" s="0" t="n">
        <v>202508</v>
      </c>
      <c r="C13722" s="37" t="s">
        <v>115</v>
      </c>
      <c r="D13722" s="37" t="s">
        <v>269</v>
      </c>
      <c r="E13722" s="0" t="n">
        <v>3</v>
      </c>
      <c r="F13722" s="38" t="s">
        <v>71</v>
      </c>
      <c r="G13722" s="37" t="s">
        <v>279</v>
      </c>
      <c r="H13722" s="0" t="n">
        <v>902521</v>
      </c>
      <c r="I13722" s="0" t="n">
        <v>559099</v>
      </c>
      <c r="J13722" s="0" t="n">
        <v>34638</v>
      </c>
    </row>
    <row r="13723" customFormat="false" ht="15" hidden="false" customHeight="false" outlineLevel="0" collapsed="false">
      <c r="A13723" s="0" t="n">
        <v>202506</v>
      </c>
      <c r="B13723" s="0" t="n">
        <v>202508</v>
      </c>
      <c r="C13723" s="37" t="s">
        <v>197</v>
      </c>
      <c r="D13723" s="37" t="s">
        <v>280</v>
      </c>
      <c r="E13723" s="0" t="n">
        <v>3</v>
      </c>
      <c r="F13723" s="38" t="s">
        <v>71</v>
      </c>
      <c r="G13723" s="37" t="s">
        <v>281</v>
      </c>
      <c r="H13723" s="0" t="n">
        <v>2058325</v>
      </c>
      <c r="I13723" s="0" t="n">
        <v>1183496</v>
      </c>
      <c r="J13723" s="0" t="n">
        <v>948</v>
      </c>
    </row>
    <row r="13724" customFormat="false" ht="15" hidden="false" customHeight="false" outlineLevel="0" collapsed="false">
      <c r="A13724" s="0" t="n">
        <v>202506</v>
      </c>
      <c r="B13724" s="0" t="n">
        <v>202508</v>
      </c>
      <c r="C13724" s="37" t="s">
        <v>158</v>
      </c>
      <c r="D13724" s="37" t="s">
        <v>282</v>
      </c>
      <c r="E13724" s="0" t="n">
        <v>3</v>
      </c>
      <c r="F13724" s="38" t="s">
        <v>71</v>
      </c>
      <c r="G13724" s="37" t="s">
        <v>283</v>
      </c>
      <c r="H13724" s="0" t="n">
        <v>747318</v>
      </c>
      <c r="I13724" s="0" t="n">
        <v>539074</v>
      </c>
      <c r="J13724" s="0" t="n">
        <v>-2042</v>
      </c>
    </row>
    <row r="13725" customFormat="false" ht="15" hidden="false" customHeight="false" outlineLevel="0" collapsed="false">
      <c r="A13725" s="0" t="n">
        <v>202506</v>
      </c>
      <c r="B13725" s="0" t="n">
        <v>202508</v>
      </c>
      <c r="C13725" s="37" t="s">
        <v>152</v>
      </c>
      <c r="D13725" s="37" t="s">
        <v>284</v>
      </c>
      <c r="E13725" s="0" t="n">
        <v>3</v>
      </c>
      <c r="F13725" s="38" t="s">
        <v>71</v>
      </c>
      <c r="G13725" s="37" t="s">
        <v>285</v>
      </c>
      <c r="H13725" s="0" t="n">
        <v>357014</v>
      </c>
      <c r="I13725" s="0" t="n">
        <v>151969</v>
      </c>
      <c r="J13725" s="0" t="n">
        <v>-4893</v>
      </c>
    </row>
    <row r="13726" customFormat="false" ht="15" hidden="false" customHeight="false" outlineLevel="0" collapsed="false">
      <c r="A13726" s="0" t="n">
        <v>202506</v>
      </c>
      <c r="B13726" s="0" t="n">
        <v>202508</v>
      </c>
      <c r="C13726" s="37" t="s">
        <v>95</v>
      </c>
      <c r="D13726" s="37" t="s">
        <v>210</v>
      </c>
      <c r="E13726" s="0" t="n">
        <v>3</v>
      </c>
      <c r="F13726" s="38" t="s">
        <v>71</v>
      </c>
      <c r="G13726" s="37" t="s">
        <v>286</v>
      </c>
      <c r="H13726" s="0" t="n">
        <v>1452556</v>
      </c>
      <c r="I13726" s="0" t="n">
        <v>624192</v>
      </c>
      <c r="J13726" s="0" t="n">
        <v>75935</v>
      </c>
    </row>
    <row r="13727" customFormat="false" ht="15" hidden="false" customHeight="false" outlineLevel="0" collapsed="false">
      <c r="A13727" s="0" t="n">
        <v>202506</v>
      </c>
      <c r="B13727" s="0" t="n">
        <v>202508</v>
      </c>
      <c r="C13727" s="37" t="s">
        <v>136</v>
      </c>
      <c r="D13727" s="37" t="s">
        <v>223</v>
      </c>
      <c r="E13727" s="0" t="n">
        <v>3</v>
      </c>
      <c r="F13727" s="38" t="s">
        <v>71</v>
      </c>
      <c r="G13727" s="37" t="s">
        <v>287</v>
      </c>
      <c r="H13727" s="0" t="n">
        <v>646799</v>
      </c>
      <c r="I13727" s="0" t="n">
        <v>586349</v>
      </c>
      <c r="J13727" s="0" t="n">
        <v>-11667</v>
      </c>
    </row>
    <row r="13728" customFormat="false" ht="15" hidden="false" customHeight="false" outlineLevel="0" collapsed="false">
      <c r="A13728" s="0" t="n">
        <v>202506</v>
      </c>
      <c r="B13728" s="0" t="n">
        <v>202508</v>
      </c>
      <c r="C13728" s="37" t="s">
        <v>152</v>
      </c>
      <c r="D13728" s="37" t="s">
        <v>288</v>
      </c>
      <c r="E13728" s="0" t="n">
        <v>3</v>
      </c>
      <c r="F13728" s="38" t="s">
        <v>71</v>
      </c>
      <c r="G13728" s="37" t="s">
        <v>289</v>
      </c>
      <c r="H13728" s="0" t="n">
        <v>488694</v>
      </c>
      <c r="I13728" s="0" t="n">
        <v>473861</v>
      </c>
      <c r="J13728" s="0" t="n">
        <v>-20947</v>
      </c>
    </row>
    <row r="13729" customFormat="false" ht="15" hidden="false" customHeight="false" outlineLevel="0" collapsed="false">
      <c r="A13729" s="0" t="n">
        <v>202506</v>
      </c>
      <c r="B13729" s="0" t="n">
        <v>202508</v>
      </c>
      <c r="C13729" s="37" t="s">
        <v>112</v>
      </c>
      <c r="D13729" s="37" t="s">
        <v>290</v>
      </c>
      <c r="E13729" s="0" t="n">
        <v>3</v>
      </c>
      <c r="F13729" s="38" t="s">
        <v>71</v>
      </c>
      <c r="G13729" s="37" t="s">
        <v>291</v>
      </c>
      <c r="H13729" s="0" t="n">
        <v>3731457</v>
      </c>
      <c r="I13729" s="0" t="n">
        <v>2230503</v>
      </c>
      <c r="J13729" s="0" t="n">
        <v>-61051</v>
      </c>
    </row>
    <row r="13730" customFormat="false" ht="15" hidden="false" customHeight="false" outlineLevel="0" collapsed="false">
      <c r="A13730" s="0" t="n">
        <v>202506</v>
      </c>
      <c r="B13730" s="0" t="n">
        <v>202508</v>
      </c>
      <c r="C13730" s="37" t="s">
        <v>106</v>
      </c>
      <c r="D13730" s="37" t="s">
        <v>292</v>
      </c>
      <c r="E13730" s="0" t="n">
        <v>3</v>
      </c>
      <c r="F13730" s="38" t="s">
        <v>71</v>
      </c>
      <c r="G13730" s="37" t="s">
        <v>293</v>
      </c>
      <c r="H13730" s="0" t="n">
        <v>30536</v>
      </c>
      <c r="I13730" s="0" t="n">
        <v>20113</v>
      </c>
      <c r="J13730" s="0" t="n">
        <v>2023</v>
      </c>
    </row>
    <row r="13731" customFormat="false" ht="15" hidden="false" customHeight="false" outlineLevel="0" collapsed="false">
      <c r="A13731" s="0" t="n">
        <v>202506</v>
      </c>
      <c r="B13731" s="0" t="n">
        <v>202508</v>
      </c>
      <c r="C13731" s="37" t="s">
        <v>136</v>
      </c>
      <c r="D13731" s="37" t="s">
        <v>294</v>
      </c>
      <c r="E13731" s="0" t="n">
        <v>3</v>
      </c>
      <c r="F13731" s="38" t="s">
        <v>71</v>
      </c>
      <c r="G13731" s="37" t="s">
        <v>295</v>
      </c>
      <c r="H13731" s="0" t="n">
        <v>128869</v>
      </c>
      <c r="I13731" s="0" t="n">
        <v>78285</v>
      </c>
      <c r="J13731" s="0" t="n">
        <v>11503</v>
      </c>
    </row>
    <row r="13732" customFormat="false" ht="15" hidden="false" customHeight="false" outlineLevel="0" collapsed="false">
      <c r="A13732" s="0" t="n">
        <v>202506</v>
      </c>
      <c r="B13732" s="0" t="n">
        <v>202508</v>
      </c>
      <c r="C13732" s="37" t="s">
        <v>101</v>
      </c>
      <c r="D13732" s="37" t="s">
        <v>296</v>
      </c>
      <c r="E13732" s="0" t="n">
        <v>3</v>
      </c>
      <c r="F13732" s="38" t="s">
        <v>71</v>
      </c>
      <c r="G13732" s="37" t="s">
        <v>297</v>
      </c>
      <c r="H13732" s="0" t="n">
        <v>113238</v>
      </c>
      <c r="I13732" s="0" t="n">
        <v>194594</v>
      </c>
      <c r="J13732" s="0" t="n">
        <v>30182</v>
      </c>
    </row>
    <row r="13733" customFormat="false" ht="15" hidden="false" customHeight="false" outlineLevel="0" collapsed="false">
      <c r="A13733" s="0" t="n">
        <v>202506</v>
      </c>
      <c r="B13733" s="0" t="n">
        <v>202508</v>
      </c>
      <c r="C13733" s="37" t="s">
        <v>149</v>
      </c>
      <c r="D13733" s="37" t="s">
        <v>298</v>
      </c>
      <c r="E13733" s="0" t="n">
        <v>3</v>
      </c>
      <c r="F13733" s="38" t="s">
        <v>71</v>
      </c>
      <c r="G13733" s="37" t="s">
        <v>299</v>
      </c>
      <c r="H13733" s="0" t="n">
        <v>379930</v>
      </c>
      <c r="I13733" s="0" t="n">
        <v>150672</v>
      </c>
      <c r="J13733" s="0" t="n">
        <v>15283</v>
      </c>
    </row>
    <row r="13734" customFormat="false" ht="15" hidden="false" customHeight="false" outlineLevel="0" collapsed="false">
      <c r="A13734" s="0" t="n">
        <v>202506</v>
      </c>
      <c r="B13734" s="0" t="n">
        <v>202508</v>
      </c>
      <c r="C13734" s="37" t="s">
        <v>184</v>
      </c>
      <c r="D13734" s="37" t="s">
        <v>300</v>
      </c>
      <c r="E13734" s="0" t="n">
        <v>3</v>
      </c>
      <c r="F13734" s="38" t="s">
        <v>71</v>
      </c>
      <c r="G13734" s="37" t="s">
        <v>301</v>
      </c>
      <c r="H13734" s="0" t="n">
        <v>453209</v>
      </c>
      <c r="I13734" s="0" t="n">
        <v>831697</v>
      </c>
      <c r="J13734" s="0" t="n">
        <v>111076</v>
      </c>
    </row>
    <row r="13735" customFormat="false" ht="15" hidden="false" customHeight="false" outlineLevel="0" collapsed="false">
      <c r="A13735" s="0" t="n">
        <v>202506</v>
      </c>
      <c r="B13735" s="0" t="n">
        <v>202508</v>
      </c>
      <c r="C13735" s="37" t="s">
        <v>136</v>
      </c>
      <c r="D13735" s="37" t="s">
        <v>298</v>
      </c>
      <c r="E13735" s="0" t="n">
        <v>3</v>
      </c>
      <c r="F13735" s="38" t="s">
        <v>71</v>
      </c>
      <c r="G13735" s="37" t="s">
        <v>302</v>
      </c>
      <c r="H13735" s="0" t="n">
        <v>53619</v>
      </c>
      <c r="I13735" s="0" t="n">
        <v>45319</v>
      </c>
      <c r="J13735" s="0" t="n">
        <v>3377</v>
      </c>
    </row>
    <row r="13736" customFormat="false" ht="15" hidden="false" customHeight="false" outlineLevel="0" collapsed="false">
      <c r="A13736" s="0" t="n">
        <v>202506</v>
      </c>
      <c r="B13736" s="0" t="n">
        <v>202508</v>
      </c>
      <c r="C13736" s="37" t="s">
        <v>149</v>
      </c>
      <c r="D13736" s="37" t="s">
        <v>303</v>
      </c>
      <c r="E13736" s="0" t="n">
        <v>3</v>
      </c>
      <c r="F13736" s="38" t="s">
        <v>71</v>
      </c>
      <c r="G13736" s="37" t="s">
        <v>304</v>
      </c>
      <c r="H13736" s="0" t="n">
        <v>233613</v>
      </c>
      <c r="I13736" s="0" t="n">
        <v>320853</v>
      </c>
      <c r="J13736" s="0" t="n">
        <v>40286</v>
      </c>
    </row>
    <row r="13737" customFormat="false" ht="15" hidden="false" customHeight="false" outlineLevel="0" collapsed="false">
      <c r="A13737" s="0" t="n">
        <v>202506</v>
      </c>
      <c r="B13737" s="0" t="n">
        <v>202508</v>
      </c>
      <c r="C13737" s="37" t="s">
        <v>106</v>
      </c>
      <c r="D13737" s="37" t="s">
        <v>107</v>
      </c>
      <c r="E13737" s="0" t="n">
        <v>3</v>
      </c>
      <c r="F13737" s="38" t="s">
        <v>71</v>
      </c>
      <c r="G13737" s="37" t="s">
        <v>305</v>
      </c>
      <c r="H13737" s="0" t="n">
        <v>217354</v>
      </c>
      <c r="I13737" s="0" t="n">
        <v>83190</v>
      </c>
      <c r="J13737" s="0" t="n">
        <v>10317</v>
      </c>
    </row>
    <row r="13738" customFormat="false" ht="15" hidden="false" customHeight="false" outlineLevel="0" collapsed="false">
      <c r="A13738" s="0" t="n">
        <v>202506</v>
      </c>
      <c r="B13738" s="0" t="n">
        <v>202508</v>
      </c>
      <c r="C13738" s="37" t="s">
        <v>124</v>
      </c>
      <c r="D13738" s="37" t="s">
        <v>306</v>
      </c>
      <c r="E13738" s="0" t="n">
        <v>3</v>
      </c>
      <c r="F13738" s="38" t="s">
        <v>71</v>
      </c>
      <c r="G13738" s="37" t="s">
        <v>307</v>
      </c>
      <c r="H13738" s="0" t="n">
        <v>11603614</v>
      </c>
      <c r="I13738" s="0" t="n">
        <v>2957569</v>
      </c>
      <c r="J13738" s="0" t="n">
        <v>20810</v>
      </c>
    </row>
    <row r="13739" customFormat="false" ht="15" hidden="false" customHeight="false" outlineLevel="0" collapsed="false">
      <c r="A13739" s="0" t="n">
        <v>202506</v>
      </c>
      <c r="B13739" s="0" t="n">
        <v>202508</v>
      </c>
      <c r="C13739" s="37" t="s">
        <v>115</v>
      </c>
      <c r="D13739" s="37" t="s">
        <v>308</v>
      </c>
      <c r="E13739" s="0" t="n">
        <v>3</v>
      </c>
      <c r="F13739" s="38" t="s">
        <v>71</v>
      </c>
      <c r="G13739" s="37" t="s">
        <v>309</v>
      </c>
      <c r="H13739" s="0" t="n">
        <v>5520833</v>
      </c>
      <c r="I13739" s="0" t="n">
        <v>3854079</v>
      </c>
      <c r="J13739" s="0" t="n">
        <v>-106237</v>
      </c>
    </row>
    <row r="13740" customFormat="false" ht="15" hidden="false" customHeight="false" outlineLevel="0" collapsed="false">
      <c r="A13740" s="0" t="n">
        <v>202506</v>
      </c>
      <c r="B13740" s="0" t="n">
        <v>202508</v>
      </c>
      <c r="C13740" s="37" t="s">
        <v>178</v>
      </c>
      <c r="D13740" s="37" t="s">
        <v>308</v>
      </c>
      <c r="E13740" s="0" t="n">
        <v>3</v>
      </c>
      <c r="F13740" s="38" t="s">
        <v>71</v>
      </c>
      <c r="G13740" s="37" t="s">
        <v>310</v>
      </c>
      <c r="H13740" s="0" t="n">
        <v>466922</v>
      </c>
      <c r="I13740" s="0" t="n">
        <v>374711</v>
      </c>
      <c r="J13740" s="0" t="n">
        <v>80644</v>
      </c>
    </row>
    <row r="13741" customFormat="false" ht="15" hidden="false" customHeight="false" outlineLevel="0" collapsed="false">
      <c r="A13741" s="0" t="n">
        <v>202506</v>
      </c>
      <c r="B13741" s="0" t="n">
        <v>202508</v>
      </c>
      <c r="C13741" s="37" t="s">
        <v>109</v>
      </c>
      <c r="D13741" s="37" t="s">
        <v>311</v>
      </c>
      <c r="E13741" s="0" t="n">
        <v>3</v>
      </c>
      <c r="F13741" s="38" t="s">
        <v>71</v>
      </c>
      <c r="G13741" s="37" t="s">
        <v>312</v>
      </c>
      <c r="H13741" s="0" t="n">
        <v>398071</v>
      </c>
      <c r="I13741" s="0" t="n">
        <v>186030</v>
      </c>
      <c r="J13741" s="0" t="n">
        <v>17214</v>
      </c>
    </row>
    <row r="13742" customFormat="false" ht="15" hidden="false" customHeight="false" outlineLevel="0" collapsed="false">
      <c r="A13742" s="0" t="n">
        <v>202506</v>
      </c>
      <c r="B13742" s="0" t="n">
        <v>202508</v>
      </c>
      <c r="C13742" s="37" t="s">
        <v>178</v>
      </c>
      <c r="D13742" s="37" t="s">
        <v>203</v>
      </c>
      <c r="E13742" s="0" t="n">
        <v>3</v>
      </c>
      <c r="F13742" s="38" t="s">
        <v>71</v>
      </c>
      <c r="G13742" s="37" t="s">
        <v>313</v>
      </c>
      <c r="H13742" s="0" t="n">
        <v>101428</v>
      </c>
      <c r="I13742" s="0" t="n">
        <v>141395</v>
      </c>
      <c r="J13742" s="0" t="n">
        <v>26183</v>
      </c>
    </row>
    <row r="13743" customFormat="false" ht="15" hidden="false" customHeight="false" outlineLevel="0" collapsed="false">
      <c r="A13743" s="0" t="n">
        <v>202506</v>
      </c>
      <c r="B13743" s="0" t="n">
        <v>202508</v>
      </c>
      <c r="C13743" s="37" t="s">
        <v>152</v>
      </c>
      <c r="D13743" s="37" t="s">
        <v>314</v>
      </c>
      <c r="E13743" s="0" t="n">
        <v>3</v>
      </c>
      <c r="F13743" s="38" t="s">
        <v>71</v>
      </c>
      <c r="G13743" s="37" t="s">
        <v>315</v>
      </c>
      <c r="H13743" s="0" t="n">
        <v>51059</v>
      </c>
      <c r="I13743" s="0" t="n">
        <v>37444</v>
      </c>
      <c r="J13743" s="0" t="n">
        <v>-1123</v>
      </c>
    </row>
    <row r="13744" customFormat="false" ht="15" hidden="false" customHeight="false" outlineLevel="0" collapsed="false">
      <c r="A13744" s="0" t="n">
        <v>202506</v>
      </c>
      <c r="B13744" s="0" t="n">
        <v>202508</v>
      </c>
      <c r="C13744" s="37" t="s">
        <v>152</v>
      </c>
      <c r="D13744" s="37" t="s">
        <v>159</v>
      </c>
      <c r="E13744" s="0" t="n">
        <v>3</v>
      </c>
      <c r="F13744" s="38" t="s">
        <v>71</v>
      </c>
      <c r="G13744" s="37" t="s">
        <v>316</v>
      </c>
      <c r="H13744" s="0" t="n">
        <v>476768</v>
      </c>
      <c r="I13744" s="0" t="n">
        <v>441019</v>
      </c>
      <c r="J13744" s="0" t="n">
        <v>17396</v>
      </c>
    </row>
    <row r="13745" customFormat="false" ht="15" hidden="false" customHeight="false" outlineLevel="0" collapsed="false">
      <c r="A13745" s="0" t="n">
        <v>202506</v>
      </c>
      <c r="B13745" s="0" t="n">
        <v>202508</v>
      </c>
      <c r="C13745" s="37" t="s">
        <v>184</v>
      </c>
      <c r="D13745" s="37" t="s">
        <v>218</v>
      </c>
      <c r="E13745" s="0" t="n">
        <v>3</v>
      </c>
      <c r="F13745" s="38" t="s">
        <v>71</v>
      </c>
      <c r="G13745" s="37" t="s">
        <v>317</v>
      </c>
      <c r="H13745" s="0" t="n">
        <v>185686</v>
      </c>
      <c r="I13745" s="0" t="n">
        <v>195992</v>
      </c>
      <c r="J13745" s="0" t="n">
        <v>-11301</v>
      </c>
    </row>
    <row r="13746" customFormat="false" ht="15" hidden="false" customHeight="false" outlineLevel="0" collapsed="false">
      <c r="A13746" s="0" t="n">
        <v>202506</v>
      </c>
      <c r="B13746" s="0" t="n">
        <v>202508</v>
      </c>
      <c r="C13746" s="37" t="s">
        <v>109</v>
      </c>
      <c r="D13746" s="37" t="s">
        <v>318</v>
      </c>
      <c r="E13746" s="0" t="n">
        <v>3</v>
      </c>
      <c r="F13746" s="38" t="s">
        <v>71</v>
      </c>
      <c r="G13746" s="37" t="s">
        <v>319</v>
      </c>
      <c r="H13746" s="0" t="n">
        <v>607883</v>
      </c>
      <c r="I13746" s="0" t="n">
        <v>339988</v>
      </c>
      <c r="J13746" s="0" t="n">
        <v>49173</v>
      </c>
    </row>
    <row r="13747" customFormat="false" ht="15" hidden="false" customHeight="false" outlineLevel="0" collapsed="false">
      <c r="A13747" s="0" t="n">
        <v>202506</v>
      </c>
      <c r="B13747" s="0" t="n">
        <v>202508</v>
      </c>
      <c r="C13747" s="37" t="s">
        <v>184</v>
      </c>
      <c r="D13747" s="37" t="s">
        <v>320</v>
      </c>
      <c r="E13747" s="0" t="n">
        <v>3</v>
      </c>
      <c r="F13747" s="38" t="s">
        <v>71</v>
      </c>
      <c r="G13747" s="37" t="s">
        <v>321</v>
      </c>
      <c r="H13747" s="0" t="n">
        <v>109165</v>
      </c>
      <c r="I13747" s="0" t="n">
        <v>70856</v>
      </c>
      <c r="J13747" s="0" t="n">
        <v>1314</v>
      </c>
    </row>
    <row r="13748" customFormat="false" ht="15" hidden="false" customHeight="false" outlineLevel="0" collapsed="false">
      <c r="A13748" s="0" t="n">
        <v>202506</v>
      </c>
      <c r="B13748" s="0" t="n">
        <v>202508</v>
      </c>
      <c r="C13748" s="37" t="s">
        <v>124</v>
      </c>
      <c r="D13748" s="37" t="s">
        <v>282</v>
      </c>
      <c r="E13748" s="0" t="n">
        <v>3</v>
      </c>
      <c r="F13748" s="38" t="s">
        <v>71</v>
      </c>
      <c r="G13748" s="37" t="s">
        <v>322</v>
      </c>
      <c r="H13748" s="0" t="n">
        <v>253901</v>
      </c>
      <c r="I13748" s="0" t="n">
        <v>331065</v>
      </c>
      <c r="J13748" s="0" t="n">
        <v>8135</v>
      </c>
    </row>
    <row r="13749" customFormat="false" ht="15" hidden="false" customHeight="false" outlineLevel="0" collapsed="false">
      <c r="A13749" s="0" t="n">
        <v>202506</v>
      </c>
      <c r="B13749" s="0" t="n">
        <v>202508</v>
      </c>
      <c r="C13749" s="37" t="s">
        <v>112</v>
      </c>
      <c r="D13749" s="37" t="s">
        <v>96</v>
      </c>
      <c r="E13749" s="0" t="n">
        <v>3</v>
      </c>
      <c r="F13749" s="38" t="s">
        <v>71</v>
      </c>
      <c r="G13749" s="37" t="s">
        <v>323</v>
      </c>
      <c r="H13749" s="0" t="n">
        <v>566153</v>
      </c>
      <c r="I13749" s="0" t="n">
        <v>272659</v>
      </c>
      <c r="J13749" s="0" t="n">
        <v>75139</v>
      </c>
    </row>
    <row r="13750" customFormat="false" ht="15" hidden="false" customHeight="false" outlineLevel="0" collapsed="false">
      <c r="A13750" s="0" t="n">
        <v>202506</v>
      </c>
      <c r="B13750" s="0" t="n">
        <v>202508</v>
      </c>
      <c r="C13750" s="37" t="s">
        <v>152</v>
      </c>
      <c r="D13750" s="37" t="s">
        <v>324</v>
      </c>
      <c r="E13750" s="0" t="n">
        <v>3</v>
      </c>
      <c r="F13750" s="38" t="s">
        <v>71</v>
      </c>
      <c r="G13750" s="37" t="s">
        <v>325</v>
      </c>
      <c r="H13750" s="0" t="n">
        <v>796318</v>
      </c>
      <c r="I13750" s="0" t="n">
        <v>1587679</v>
      </c>
      <c r="J13750" s="0" t="n">
        <v>232798</v>
      </c>
    </row>
    <row r="13751" customFormat="false" ht="15" hidden="false" customHeight="false" outlineLevel="0" collapsed="false">
      <c r="A13751" s="0" t="n">
        <v>202506</v>
      </c>
      <c r="B13751" s="0" t="n">
        <v>202508</v>
      </c>
      <c r="C13751" s="37" t="s">
        <v>112</v>
      </c>
      <c r="D13751" s="37" t="s">
        <v>326</v>
      </c>
      <c r="E13751" s="0" t="n">
        <v>3</v>
      </c>
      <c r="F13751" s="38" t="s">
        <v>71</v>
      </c>
      <c r="G13751" s="37" t="s">
        <v>327</v>
      </c>
      <c r="H13751" s="0" t="n">
        <v>809270</v>
      </c>
      <c r="I13751" s="0" t="n">
        <v>572604</v>
      </c>
      <c r="J13751" s="0" t="n">
        <v>83262</v>
      </c>
    </row>
    <row r="13752" customFormat="false" ht="15" hidden="false" customHeight="false" outlineLevel="0" collapsed="false">
      <c r="A13752" s="0" t="n">
        <v>202506</v>
      </c>
      <c r="B13752" s="0" t="n">
        <v>202508</v>
      </c>
      <c r="C13752" s="37" t="s">
        <v>152</v>
      </c>
      <c r="D13752" s="37" t="s">
        <v>328</v>
      </c>
      <c r="E13752" s="0" t="n">
        <v>3</v>
      </c>
      <c r="F13752" s="38" t="s">
        <v>71</v>
      </c>
      <c r="G13752" s="37" t="s">
        <v>329</v>
      </c>
      <c r="H13752" s="0" t="n">
        <v>113246</v>
      </c>
      <c r="I13752" s="0" t="n">
        <v>186224</v>
      </c>
      <c r="J13752" s="0" t="n">
        <v>-7488</v>
      </c>
    </row>
    <row r="13753" customFormat="false" ht="15" hidden="false" customHeight="false" outlineLevel="0" collapsed="false">
      <c r="A13753" s="0" t="n">
        <v>202506</v>
      </c>
      <c r="B13753" s="0" t="n">
        <v>202508</v>
      </c>
      <c r="C13753" s="37" t="s">
        <v>95</v>
      </c>
      <c r="D13753" s="37" t="s">
        <v>330</v>
      </c>
      <c r="E13753" s="0" t="n">
        <v>3</v>
      </c>
      <c r="F13753" s="38" t="s">
        <v>71</v>
      </c>
      <c r="G13753" s="37" t="s">
        <v>331</v>
      </c>
      <c r="H13753" s="0" t="n">
        <v>1277040</v>
      </c>
      <c r="I13753" s="0" t="n">
        <v>878187</v>
      </c>
      <c r="J13753" s="0" t="n">
        <v>-92872</v>
      </c>
    </row>
    <row r="13754" customFormat="false" ht="15" hidden="false" customHeight="false" outlineLevel="0" collapsed="false">
      <c r="A13754" s="0" t="n">
        <v>202506</v>
      </c>
      <c r="B13754" s="0" t="n">
        <v>202508</v>
      </c>
      <c r="C13754" s="37" t="s">
        <v>106</v>
      </c>
      <c r="D13754" s="37" t="s">
        <v>332</v>
      </c>
      <c r="E13754" s="0" t="n">
        <v>3</v>
      </c>
      <c r="F13754" s="38" t="s">
        <v>71</v>
      </c>
      <c r="G13754" s="37" t="s">
        <v>333</v>
      </c>
      <c r="H13754" s="0" t="n">
        <v>187345</v>
      </c>
      <c r="I13754" s="0" t="n">
        <v>160383</v>
      </c>
      <c r="J13754" s="0" t="n">
        <v>28398</v>
      </c>
    </row>
    <row r="13755" customFormat="false" ht="15" hidden="false" customHeight="false" outlineLevel="0" collapsed="false">
      <c r="A13755" s="0" t="n">
        <v>202506</v>
      </c>
      <c r="B13755" s="0" t="n">
        <v>202508</v>
      </c>
      <c r="C13755" s="37" t="s">
        <v>95</v>
      </c>
      <c r="D13755" s="37" t="s">
        <v>334</v>
      </c>
      <c r="E13755" s="0" t="n">
        <v>3</v>
      </c>
      <c r="F13755" s="38" t="s">
        <v>71</v>
      </c>
      <c r="G13755" s="37" t="s">
        <v>335</v>
      </c>
      <c r="H13755" s="0" t="n">
        <v>1361446</v>
      </c>
      <c r="I13755" s="0" t="n">
        <v>731325</v>
      </c>
      <c r="J13755" s="0" t="n">
        <v>-105339</v>
      </c>
    </row>
    <row r="13756" customFormat="false" ht="15" hidden="false" customHeight="false" outlineLevel="0" collapsed="false">
      <c r="A13756" s="0" t="n">
        <v>202506</v>
      </c>
      <c r="B13756" s="0" t="n">
        <v>202508</v>
      </c>
      <c r="C13756" s="37" t="s">
        <v>149</v>
      </c>
      <c r="D13756" s="37" t="s">
        <v>243</v>
      </c>
      <c r="E13756" s="0" t="n">
        <v>3</v>
      </c>
      <c r="F13756" s="38" t="s">
        <v>71</v>
      </c>
      <c r="G13756" s="37" t="s">
        <v>336</v>
      </c>
      <c r="H13756" s="0" t="n">
        <v>644387</v>
      </c>
      <c r="I13756" s="0" t="n">
        <v>461813</v>
      </c>
      <c r="J13756" s="0" t="n">
        <v>13782</v>
      </c>
    </row>
    <row r="13757" customFormat="false" ht="15" hidden="false" customHeight="false" outlineLevel="0" collapsed="false">
      <c r="A13757" s="0" t="n">
        <v>202506</v>
      </c>
      <c r="B13757" s="0" t="n">
        <v>202508</v>
      </c>
      <c r="C13757" s="37" t="s">
        <v>115</v>
      </c>
      <c r="D13757" s="37" t="s">
        <v>200</v>
      </c>
      <c r="E13757" s="0" t="n">
        <v>3</v>
      </c>
      <c r="F13757" s="38" t="s">
        <v>71</v>
      </c>
      <c r="G13757" s="37" t="s">
        <v>337</v>
      </c>
      <c r="H13757" s="0" t="n">
        <v>60322</v>
      </c>
      <c r="I13757" s="0" t="n">
        <v>30028</v>
      </c>
      <c r="J13757" s="0" t="n">
        <v>-35</v>
      </c>
    </row>
    <row r="13758" customFormat="false" ht="15" hidden="false" customHeight="false" outlineLevel="0" collapsed="false">
      <c r="A13758" s="0" t="n">
        <v>202506</v>
      </c>
      <c r="B13758" s="0" t="n">
        <v>202508</v>
      </c>
      <c r="C13758" s="37" t="s">
        <v>106</v>
      </c>
      <c r="D13758" s="37" t="s">
        <v>104</v>
      </c>
      <c r="E13758" s="0" t="n">
        <v>3</v>
      </c>
      <c r="F13758" s="38" t="s">
        <v>71</v>
      </c>
      <c r="G13758" s="37" t="s">
        <v>338</v>
      </c>
      <c r="H13758" s="0" t="n">
        <v>402047</v>
      </c>
      <c r="I13758" s="0" t="n">
        <v>389087</v>
      </c>
      <c r="J13758" s="0" t="n">
        <v>-4869</v>
      </c>
    </row>
    <row r="13759" customFormat="false" ht="15" hidden="false" customHeight="false" outlineLevel="0" collapsed="false">
      <c r="A13759" s="0" t="n">
        <v>202506</v>
      </c>
      <c r="B13759" s="0" t="n">
        <v>202508</v>
      </c>
      <c r="C13759" s="37" t="s">
        <v>184</v>
      </c>
      <c r="D13759" s="37" t="s">
        <v>339</v>
      </c>
      <c r="E13759" s="0" t="n">
        <v>3</v>
      </c>
      <c r="F13759" s="38" t="s">
        <v>71</v>
      </c>
      <c r="G13759" s="37" t="s">
        <v>340</v>
      </c>
      <c r="H13759" s="0" t="n">
        <v>1384701</v>
      </c>
      <c r="I13759" s="0" t="n">
        <v>1434153</v>
      </c>
      <c r="J13759" s="0" t="n">
        <v>51494</v>
      </c>
    </row>
    <row r="13760" customFormat="false" ht="15" hidden="false" customHeight="false" outlineLevel="0" collapsed="false">
      <c r="A13760" s="0" t="n">
        <v>202506</v>
      </c>
      <c r="B13760" s="0" t="n">
        <v>202508</v>
      </c>
      <c r="C13760" s="37" t="s">
        <v>112</v>
      </c>
      <c r="D13760" s="37" t="s">
        <v>341</v>
      </c>
      <c r="E13760" s="0" t="n">
        <v>3</v>
      </c>
      <c r="F13760" s="38" t="s">
        <v>71</v>
      </c>
      <c r="G13760" s="37" t="s">
        <v>342</v>
      </c>
      <c r="H13760" s="0" t="n">
        <v>1287820</v>
      </c>
      <c r="I13760" s="0" t="n">
        <v>715907</v>
      </c>
      <c r="J13760" s="0" t="n">
        <v>-18307</v>
      </c>
    </row>
    <row r="13761" customFormat="false" ht="15" hidden="false" customHeight="false" outlineLevel="0" collapsed="false">
      <c r="A13761" s="0" t="n">
        <v>202506</v>
      </c>
      <c r="B13761" s="0" t="n">
        <v>202508</v>
      </c>
      <c r="C13761" s="37" t="s">
        <v>101</v>
      </c>
      <c r="D13761" s="37" t="s">
        <v>200</v>
      </c>
      <c r="E13761" s="0" t="n">
        <v>3</v>
      </c>
      <c r="F13761" s="38" t="s">
        <v>71</v>
      </c>
      <c r="G13761" s="37" t="s">
        <v>343</v>
      </c>
      <c r="H13761" s="0" t="n">
        <v>267439</v>
      </c>
      <c r="I13761" s="0" t="n">
        <v>374205</v>
      </c>
      <c r="J13761" s="0" t="n">
        <v>-15567</v>
      </c>
    </row>
    <row r="13762" customFormat="false" ht="15" hidden="false" customHeight="false" outlineLevel="0" collapsed="false">
      <c r="A13762" s="0" t="n">
        <v>202506</v>
      </c>
      <c r="B13762" s="0" t="n">
        <v>202508</v>
      </c>
      <c r="C13762" s="37" t="s">
        <v>109</v>
      </c>
      <c r="D13762" s="37" t="s">
        <v>191</v>
      </c>
      <c r="E13762" s="0" t="n">
        <v>3</v>
      </c>
      <c r="F13762" s="38" t="s">
        <v>71</v>
      </c>
      <c r="G13762" s="37" t="s">
        <v>344</v>
      </c>
      <c r="H13762" s="0" t="n">
        <v>5335979</v>
      </c>
      <c r="I13762" s="0" t="n">
        <v>5332834</v>
      </c>
      <c r="J13762" s="0" t="n">
        <v>562658</v>
      </c>
    </row>
    <row r="13763" customFormat="false" ht="15" hidden="false" customHeight="false" outlineLevel="0" collapsed="false">
      <c r="A13763" s="0" t="n">
        <v>202506</v>
      </c>
      <c r="B13763" s="0" t="n">
        <v>202508</v>
      </c>
      <c r="C13763" s="37" t="s">
        <v>115</v>
      </c>
      <c r="D13763" s="37" t="s">
        <v>110</v>
      </c>
      <c r="E13763" s="0" t="n">
        <v>3</v>
      </c>
      <c r="F13763" s="38" t="s">
        <v>71</v>
      </c>
      <c r="G13763" s="37" t="s">
        <v>345</v>
      </c>
      <c r="H13763" s="0" t="n">
        <v>1893132</v>
      </c>
      <c r="I13763" s="0" t="n">
        <v>2177915</v>
      </c>
      <c r="J13763" s="0" t="n">
        <v>406468</v>
      </c>
    </row>
    <row r="13764" customFormat="false" ht="15" hidden="false" customHeight="false" outlineLevel="0" collapsed="false">
      <c r="A13764" s="0" t="n">
        <v>202506</v>
      </c>
      <c r="B13764" s="0" t="n">
        <v>202508</v>
      </c>
      <c r="C13764" s="37" t="s">
        <v>149</v>
      </c>
      <c r="D13764" s="37" t="s">
        <v>104</v>
      </c>
      <c r="E13764" s="0" t="n">
        <v>3</v>
      </c>
      <c r="F13764" s="38" t="s">
        <v>71</v>
      </c>
      <c r="G13764" s="37" t="s">
        <v>346</v>
      </c>
      <c r="H13764" s="0" t="n">
        <v>637302</v>
      </c>
      <c r="I13764" s="0" t="n">
        <v>527498</v>
      </c>
      <c r="J13764" s="0" t="n">
        <v>-49388</v>
      </c>
    </row>
    <row r="13765" customFormat="false" ht="15" hidden="false" customHeight="false" outlineLevel="0" collapsed="false">
      <c r="A13765" s="0" t="n">
        <v>202506</v>
      </c>
      <c r="B13765" s="0" t="n">
        <v>202508</v>
      </c>
      <c r="C13765" s="37" t="s">
        <v>124</v>
      </c>
      <c r="D13765" s="37" t="s">
        <v>277</v>
      </c>
      <c r="E13765" s="0" t="n">
        <v>3</v>
      </c>
      <c r="F13765" s="38" t="s">
        <v>71</v>
      </c>
      <c r="G13765" s="37" t="s">
        <v>347</v>
      </c>
      <c r="H13765" s="0" t="n">
        <v>1363730</v>
      </c>
      <c r="I13765" s="0" t="n">
        <v>625951</v>
      </c>
      <c r="J13765" s="0" t="n">
        <v>62317</v>
      </c>
    </row>
    <row r="13766" customFormat="false" ht="15" hidden="false" customHeight="false" outlineLevel="0" collapsed="false">
      <c r="A13766" s="0" t="n">
        <v>202506</v>
      </c>
      <c r="B13766" s="0" t="n">
        <v>202508</v>
      </c>
      <c r="C13766" s="37" t="s">
        <v>124</v>
      </c>
      <c r="D13766" s="37" t="s">
        <v>145</v>
      </c>
      <c r="E13766" s="0" t="n">
        <v>3</v>
      </c>
      <c r="F13766" s="38" t="s">
        <v>71</v>
      </c>
      <c r="G13766" s="37" t="s">
        <v>348</v>
      </c>
      <c r="H13766" s="0" t="n">
        <v>6198247</v>
      </c>
      <c r="I13766" s="0" t="n">
        <v>3065619</v>
      </c>
      <c r="J13766" s="0" t="n">
        <v>411226</v>
      </c>
    </row>
    <row r="13767" customFormat="false" ht="15" hidden="false" customHeight="false" outlineLevel="0" collapsed="false">
      <c r="A13767" s="0" t="n">
        <v>202506</v>
      </c>
      <c r="B13767" s="0" t="n">
        <v>202508</v>
      </c>
      <c r="C13767" s="37" t="s">
        <v>136</v>
      </c>
      <c r="D13767" s="37" t="s">
        <v>328</v>
      </c>
      <c r="E13767" s="0" t="n">
        <v>3</v>
      </c>
      <c r="F13767" s="38" t="s">
        <v>71</v>
      </c>
      <c r="G13767" s="37" t="s">
        <v>349</v>
      </c>
      <c r="H13767" s="0" t="n">
        <v>6541436</v>
      </c>
      <c r="I13767" s="0" t="n">
        <v>3920467</v>
      </c>
      <c r="J13767" s="0" t="n">
        <v>488691</v>
      </c>
    </row>
    <row r="13768" customFormat="false" ht="15" hidden="false" customHeight="false" outlineLevel="0" collapsed="false">
      <c r="A13768" s="0" t="n">
        <v>202506</v>
      </c>
      <c r="B13768" s="0" t="n">
        <v>202508</v>
      </c>
      <c r="C13768" s="37" t="s">
        <v>152</v>
      </c>
      <c r="D13768" s="37" t="s">
        <v>350</v>
      </c>
      <c r="E13768" s="0" t="n">
        <v>3</v>
      </c>
      <c r="F13768" s="38" t="s">
        <v>71</v>
      </c>
      <c r="G13768" s="37" t="s">
        <v>351</v>
      </c>
      <c r="H13768" s="0" t="n">
        <v>127703</v>
      </c>
      <c r="I13768" s="0" t="n">
        <v>148566</v>
      </c>
      <c r="J13768" s="0" t="n">
        <v>8599</v>
      </c>
    </row>
    <row r="13769" customFormat="false" ht="15" hidden="false" customHeight="false" outlineLevel="0" collapsed="false">
      <c r="A13769" s="0" t="n">
        <v>202506</v>
      </c>
      <c r="B13769" s="0" t="n">
        <v>202508</v>
      </c>
      <c r="C13769" s="37" t="s">
        <v>109</v>
      </c>
      <c r="D13769" s="37" t="s">
        <v>352</v>
      </c>
      <c r="E13769" s="0" t="n">
        <v>3</v>
      </c>
      <c r="F13769" s="38" t="s">
        <v>71</v>
      </c>
      <c r="G13769" s="37" t="s">
        <v>353</v>
      </c>
      <c r="H13769" s="0" t="n">
        <v>198467</v>
      </c>
      <c r="I13769" s="0" t="n">
        <v>320359</v>
      </c>
      <c r="J13769" s="0" t="n">
        <v>6501</v>
      </c>
    </row>
    <row r="13770" customFormat="false" ht="15" hidden="false" customHeight="false" outlineLevel="0" collapsed="false">
      <c r="A13770" s="0" t="n">
        <v>202506</v>
      </c>
      <c r="B13770" s="0" t="n">
        <v>202508</v>
      </c>
      <c r="C13770" s="37" t="s">
        <v>158</v>
      </c>
      <c r="D13770" s="37" t="s">
        <v>354</v>
      </c>
      <c r="E13770" s="0" t="n">
        <v>3</v>
      </c>
      <c r="F13770" s="38" t="s">
        <v>71</v>
      </c>
      <c r="G13770" s="37" t="s">
        <v>355</v>
      </c>
      <c r="H13770" s="0" t="n">
        <v>2750306</v>
      </c>
      <c r="I13770" s="0" t="n">
        <v>2192273</v>
      </c>
      <c r="J13770" s="0" t="n">
        <v>341685</v>
      </c>
    </row>
    <row r="13771" customFormat="false" ht="15" hidden="false" customHeight="false" outlineLevel="0" collapsed="false">
      <c r="A13771" s="0" t="n">
        <v>202506</v>
      </c>
      <c r="B13771" s="0" t="n">
        <v>202508</v>
      </c>
      <c r="C13771" s="37" t="s">
        <v>158</v>
      </c>
      <c r="D13771" s="37" t="s">
        <v>356</v>
      </c>
      <c r="E13771" s="0" t="n">
        <v>3</v>
      </c>
      <c r="F13771" s="38" t="s">
        <v>71</v>
      </c>
      <c r="G13771" s="37" t="s">
        <v>357</v>
      </c>
      <c r="H13771" s="0" t="n">
        <v>199512</v>
      </c>
      <c r="I13771" s="0" t="n">
        <v>188606</v>
      </c>
      <c r="J13771" s="0" t="n">
        <v>21412</v>
      </c>
    </row>
    <row r="13772" customFormat="false" ht="15" hidden="false" customHeight="false" outlineLevel="0" collapsed="false">
      <c r="A13772" s="0" t="n">
        <v>202506</v>
      </c>
      <c r="B13772" s="0" t="n">
        <v>202508</v>
      </c>
      <c r="C13772" s="37" t="s">
        <v>158</v>
      </c>
      <c r="D13772" s="37" t="s">
        <v>255</v>
      </c>
      <c r="E13772" s="0" t="n">
        <v>3</v>
      </c>
      <c r="F13772" s="38" t="s">
        <v>71</v>
      </c>
      <c r="G13772" s="37" t="s">
        <v>358</v>
      </c>
      <c r="H13772" s="0" t="n">
        <v>98844</v>
      </c>
      <c r="I13772" s="0" t="n">
        <v>155525</v>
      </c>
      <c r="J13772" s="0" t="n">
        <v>-17019</v>
      </c>
    </row>
    <row r="13773" customFormat="false" ht="15" hidden="false" customHeight="false" outlineLevel="0" collapsed="false">
      <c r="A13773" s="0" t="n">
        <v>202506</v>
      </c>
      <c r="B13773" s="0" t="n">
        <v>202508</v>
      </c>
      <c r="C13773" s="37" t="s">
        <v>109</v>
      </c>
      <c r="D13773" s="37" t="s">
        <v>104</v>
      </c>
      <c r="E13773" s="0" t="n">
        <v>3</v>
      </c>
      <c r="F13773" s="38" t="s">
        <v>71</v>
      </c>
      <c r="G13773" s="37" t="s">
        <v>359</v>
      </c>
      <c r="H13773" s="0" t="n">
        <v>294771</v>
      </c>
      <c r="I13773" s="0" t="n">
        <v>177974</v>
      </c>
      <c r="J13773" s="0" t="n">
        <v>10304</v>
      </c>
    </row>
    <row r="13774" customFormat="false" ht="15" hidden="false" customHeight="false" outlineLevel="0" collapsed="false">
      <c r="A13774" s="0" t="n">
        <v>202506</v>
      </c>
      <c r="B13774" s="0" t="n">
        <v>202508</v>
      </c>
      <c r="C13774" s="37" t="s">
        <v>115</v>
      </c>
      <c r="D13774" s="37" t="s">
        <v>360</v>
      </c>
      <c r="E13774" s="0" t="n">
        <v>3</v>
      </c>
      <c r="F13774" s="38" t="s">
        <v>71</v>
      </c>
      <c r="G13774" s="37" t="s">
        <v>361</v>
      </c>
      <c r="H13774" s="0" t="n">
        <v>1230581</v>
      </c>
      <c r="I13774" s="0" t="n">
        <v>819006</v>
      </c>
      <c r="J13774" s="0" t="n">
        <v>70065</v>
      </c>
    </row>
    <row r="13775" customFormat="false" ht="15" hidden="false" customHeight="false" outlineLevel="0" collapsed="false">
      <c r="A13775" s="0" t="n">
        <v>202506</v>
      </c>
      <c r="B13775" s="0" t="n">
        <v>202508</v>
      </c>
      <c r="C13775" s="37" t="s">
        <v>152</v>
      </c>
      <c r="D13775" s="37" t="s">
        <v>362</v>
      </c>
      <c r="E13775" s="0" t="n">
        <v>3</v>
      </c>
      <c r="F13775" s="38" t="s">
        <v>71</v>
      </c>
      <c r="G13775" s="37" t="s">
        <v>363</v>
      </c>
      <c r="H13775" s="0" t="n">
        <v>392748</v>
      </c>
      <c r="I13775" s="0" t="n">
        <v>200963</v>
      </c>
      <c r="J13775" s="0" t="n">
        <v>-5903</v>
      </c>
    </row>
    <row r="13776" customFormat="false" ht="15" hidden="false" customHeight="false" outlineLevel="0" collapsed="false">
      <c r="A13776" s="0" t="n">
        <v>202506</v>
      </c>
      <c r="B13776" s="0" t="n">
        <v>202508</v>
      </c>
      <c r="C13776" s="37" t="s">
        <v>112</v>
      </c>
      <c r="D13776" s="37" t="s">
        <v>364</v>
      </c>
      <c r="E13776" s="0" t="n">
        <v>3</v>
      </c>
      <c r="F13776" s="38" t="s">
        <v>71</v>
      </c>
      <c r="G13776" s="37" t="s">
        <v>365</v>
      </c>
      <c r="H13776" s="0" t="n">
        <v>244338</v>
      </c>
      <c r="I13776" s="0" t="n">
        <v>93629</v>
      </c>
      <c r="J13776" s="0" t="n">
        <v>5211</v>
      </c>
    </row>
    <row r="13777" customFormat="false" ht="15" hidden="false" customHeight="false" outlineLevel="0" collapsed="false">
      <c r="A13777" s="0" t="n">
        <v>202506</v>
      </c>
      <c r="B13777" s="0" t="n">
        <v>202508</v>
      </c>
      <c r="C13777" s="37" t="s">
        <v>184</v>
      </c>
      <c r="D13777" s="37" t="s">
        <v>341</v>
      </c>
      <c r="E13777" s="0" t="n">
        <v>3</v>
      </c>
      <c r="F13777" s="38" t="s">
        <v>71</v>
      </c>
      <c r="G13777" s="37" t="s">
        <v>366</v>
      </c>
      <c r="H13777" s="0" t="n">
        <v>190889</v>
      </c>
      <c r="I13777" s="0" t="n">
        <v>119300</v>
      </c>
      <c r="J13777" s="0" t="n">
        <v>15408</v>
      </c>
    </row>
    <row r="13778" customFormat="false" ht="15" hidden="false" customHeight="false" outlineLevel="0" collapsed="false">
      <c r="A13778" s="0" t="n">
        <v>202506</v>
      </c>
      <c r="B13778" s="0" t="n">
        <v>202508</v>
      </c>
      <c r="C13778" s="37" t="s">
        <v>184</v>
      </c>
      <c r="D13778" s="37" t="s">
        <v>367</v>
      </c>
      <c r="E13778" s="0" t="n">
        <v>3</v>
      </c>
      <c r="F13778" s="38" t="s">
        <v>71</v>
      </c>
      <c r="G13778" s="37" t="s">
        <v>368</v>
      </c>
      <c r="H13778" s="0" t="n">
        <v>352586</v>
      </c>
      <c r="I13778" s="0" t="n">
        <v>513837</v>
      </c>
      <c r="J13778" s="0" t="n">
        <v>-1405</v>
      </c>
    </row>
    <row r="13779" customFormat="false" ht="15" hidden="false" customHeight="false" outlineLevel="0" collapsed="false">
      <c r="A13779" s="0" t="n">
        <v>202506</v>
      </c>
      <c r="B13779" s="0" t="n">
        <v>202508</v>
      </c>
      <c r="C13779" s="37" t="s">
        <v>98</v>
      </c>
      <c r="D13779" s="37" t="s">
        <v>369</v>
      </c>
      <c r="E13779" s="0" t="n">
        <v>3</v>
      </c>
      <c r="F13779" s="38" t="s">
        <v>71</v>
      </c>
      <c r="G13779" s="37" t="s">
        <v>370</v>
      </c>
      <c r="H13779" s="0" t="n">
        <v>155210</v>
      </c>
      <c r="I13779" s="0" t="n">
        <v>97392</v>
      </c>
      <c r="J13779" s="0" t="n">
        <v>10060</v>
      </c>
    </row>
    <row r="13780" customFormat="false" ht="15" hidden="false" customHeight="false" outlineLevel="0" collapsed="false">
      <c r="A13780" s="0" t="n">
        <v>202506</v>
      </c>
      <c r="B13780" s="0" t="n">
        <v>202508</v>
      </c>
      <c r="C13780" s="37" t="s">
        <v>98</v>
      </c>
      <c r="D13780" s="37" t="s">
        <v>308</v>
      </c>
      <c r="E13780" s="0" t="n">
        <v>3</v>
      </c>
      <c r="F13780" s="38" t="s">
        <v>71</v>
      </c>
      <c r="G13780" s="37" t="s">
        <v>371</v>
      </c>
      <c r="H13780" s="0" t="n">
        <v>9247303</v>
      </c>
      <c r="I13780" s="0" t="n">
        <v>4772959</v>
      </c>
      <c r="J13780" s="0" t="n">
        <v>-90463</v>
      </c>
    </row>
    <row r="13781" customFormat="false" ht="15" hidden="false" customHeight="false" outlineLevel="0" collapsed="false">
      <c r="A13781" s="0" t="n">
        <v>202506</v>
      </c>
      <c r="B13781" s="0" t="n">
        <v>202508</v>
      </c>
      <c r="C13781" s="37" t="s">
        <v>95</v>
      </c>
      <c r="D13781" s="37" t="s">
        <v>372</v>
      </c>
      <c r="E13781" s="0" t="n">
        <v>3</v>
      </c>
      <c r="F13781" s="38" t="s">
        <v>71</v>
      </c>
      <c r="G13781" s="37" t="s">
        <v>373</v>
      </c>
      <c r="H13781" s="0" t="n">
        <v>790680</v>
      </c>
      <c r="I13781" s="0" t="n">
        <v>589570</v>
      </c>
      <c r="J13781" s="0" t="n">
        <v>-25745</v>
      </c>
    </row>
    <row r="13782" customFormat="false" ht="15" hidden="false" customHeight="false" outlineLevel="0" collapsed="false">
      <c r="A13782" s="0" t="n">
        <v>202506</v>
      </c>
      <c r="B13782" s="0" t="n">
        <v>202508</v>
      </c>
      <c r="C13782" s="37" t="s">
        <v>115</v>
      </c>
      <c r="D13782" s="37" t="s">
        <v>374</v>
      </c>
      <c r="E13782" s="0" t="n">
        <v>3</v>
      </c>
      <c r="F13782" s="38" t="s">
        <v>71</v>
      </c>
      <c r="G13782" s="37" t="s">
        <v>375</v>
      </c>
      <c r="H13782" s="0" t="n">
        <v>1598981</v>
      </c>
      <c r="I13782" s="0" t="n">
        <v>2754940</v>
      </c>
      <c r="J13782" s="0" t="n">
        <v>389987</v>
      </c>
    </row>
    <row r="13783" customFormat="false" ht="15" hidden="false" customHeight="false" outlineLevel="0" collapsed="false">
      <c r="A13783" s="0" t="n">
        <v>202506</v>
      </c>
      <c r="B13783" s="0" t="n">
        <v>202508</v>
      </c>
      <c r="C13783" s="37" t="s">
        <v>101</v>
      </c>
      <c r="D13783" s="37" t="s">
        <v>376</v>
      </c>
      <c r="E13783" s="0" t="n">
        <v>3</v>
      </c>
      <c r="F13783" s="38" t="s">
        <v>71</v>
      </c>
      <c r="G13783" s="37" t="s">
        <v>377</v>
      </c>
      <c r="H13783" s="0" t="n">
        <v>266092</v>
      </c>
      <c r="I13783" s="0" t="n">
        <v>155897</v>
      </c>
      <c r="J13783" s="0" t="n">
        <v>30774</v>
      </c>
    </row>
    <row r="13784" customFormat="false" ht="15" hidden="false" customHeight="false" outlineLevel="0" collapsed="false">
      <c r="A13784" s="0" t="n">
        <v>202506</v>
      </c>
      <c r="B13784" s="0" t="n">
        <v>202508</v>
      </c>
      <c r="C13784" s="37" t="s">
        <v>184</v>
      </c>
      <c r="D13784" s="37" t="s">
        <v>147</v>
      </c>
      <c r="E13784" s="0" t="n">
        <v>3</v>
      </c>
      <c r="F13784" s="38" t="s">
        <v>71</v>
      </c>
      <c r="G13784" s="37" t="s">
        <v>378</v>
      </c>
      <c r="H13784" s="0" t="n">
        <v>276484</v>
      </c>
      <c r="I13784" s="0" t="n">
        <v>901959</v>
      </c>
      <c r="J13784" s="0" t="n">
        <v>-34611</v>
      </c>
    </row>
    <row r="13785" customFormat="false" ht="15" hidden="false" customHeight="false" outlineLevel="0" collapsed="false">
      <c r="A13785" s="0" t="n">
        <v>202506</v>
      </c>
      <c r="B13785" s="0" t="n">
        <v>202508</v>
      </c>
      <c r="C13785" s="37" t="s">
        <v>98</v>
      </c>
      <c r="D13785" s="37" t="s">
        <v>320</v>
      </c>
      <c r="E13785" s="0" t="n">
        <v>3</v>
      </c>
      <c r="F13785" s="38" t="s">
        <v>71</v>
      </c>
      <c r="G13785" s="37" t="s">
        <v>379</v>
      </c>
      <c r="H13785" s="0" t="n">
        <v>203963</v>
      </c>
      <c r="I13785" s="0" t="n">
        <v>234659</v>
      </c>
      <c r="J13785" s="0" t="n">
        <v>41136</v>
      </c>
    </row>
    <row r="13786" customFormat="false" ht="15" hidden="false" customHeight="false" outlineLevel="0" collapsed="false">
      <c r="A13786" s="0" t="n">
        <v>202506</v>
      </c>
      <c r="B13786" s="0" t="n">
        <v>202508</v>
      </c>
      <c r="C13786" s="37" t="s">
        <v>112</v>
      </c>
      <c r="D13786" s="37" t="s">
        <v>380</v>
      </c>
      <c r="E13786" s="0" t="n">
        <v>3</v>
      </c>
      <c r="F13786" s="38" t="s">
        <v>71</v>
      </c>
      <c r="G13786" s="37" t="s">
        <v>381</v>
      </c>
      <c r="H13786" s="0" t="n">
        <v>22616</v>
      </c>
      <c r="I13786" s="0" t="n">
        <v>32606</v>
      </c>
      <c r="J13786" s="0" t="n">
        <v>2566</v>
      </c>
    </row>
    <row r="13787" customFormat="false" ht="15" hidden="false" customHeight="false" outlineLevel="0" collapsed="false">
      <c r="A13787" s="0" t="n">
        <v>202506</v>
      </c>
      <c r="B13787" s="0" t="n">
        <v>202508</v>
      </c>
      <c r="C13787" s="37" t="s">
        <v>106</v>
      </c>
      <c r="D13787" s="37" t="s">
        <v>120</v>
      </c>
      <c r="E13787" s="0" t="n">
        <v>3</v>
      </c>
      <c r="F13787" s="38" t="s">
        <v>71</v>
      </c>
      <c r="G13787" s="37" t="s">
        <v>382</v>
      </c>
      <c r="H13787" s="0" t="n">
        <v>88400</v>
      </c>
      <c r="I13787" s="0" t="n">
        <v>53023</v>
      </c>
      <c r="J13787" s="0" t="n">
        <v>-7495</v>
      </c>
    </row>
    <row r="13788" customFormat="false" ht="15" hidden="false" customHeight="false" outlineLevel="0" collapsed="false">
      <c r="A13788" s="0" t="n">
        <v>202506</v>
      </c>
      <c r="B13788" s="0" t="n">
        <v>202508</v>
      </c>
      <c r="C13788" s="37" t="s">
        <v>112</v>
      </c>
      <c r="D13788" s="37" t="s">
        <v>383</v>
      </c>
      <c r="E13788" s="0" t="n">
        <v>3</v>
      </c>
      <c r="F13788" s="38" t="s">
        <v>71</v>
      </c>
      <c r="G13788" s="37" t="s">
        <v>384</v>
      </c>
      <c r="H13788" s="0" t="n">
        <v>105967</v>
      </c>
      <c r="I13788" s="0" t="n">
        <v>47714</v>
      </c>
      <c r="J13788" s="0" t="n">
        <v>-3030</v>
      </c>
    </row>
    <row r="13789" customFormat="false" ht="15" hidden="false" customHeight="false" outlineLevel="0" collapsed="false">
      <c r="A13789" s="0" t="n">
        <v>202506</v>
      </c>
      <c r="B13789" s="0" t="n">
        <v>202508</v>
      </c>
      <c r="C13789" s="37" t="s">
        <v>184</v>
      </c>
      <c r="D13789" s="37" t="s">
        <v>385</v>
      </c>
      <c r="E13789" s="0" t="n">
        <v>3</v>
      </c>
      <c r="F13789" s="38" t="s">
        <v>71</v>
      </c>
      <c r="G13789" s="37" t="s">
        <v>386</v>
      </c>
      <c r="H13789" s="0" t="n">
        <v>37092</v>
      </c>
      <c r="I13789" s="0" t="n">
        <v>23877</v>
      </c>
      <c r="J13789" s="0" t="n">
        <v>3362</v>
      </c>
    </row>
    <row r="13790" customFormat="false" ht="15" hidden="false" customHeight="false" outlineLevel="0" collapsed="false">
      <c r="A13790" s="0" t="n">
        <v>202506</v>
      </c>
      <c r="B13790" s="0" t="n">
        <v>202508</v>
      </c>
      <c r="C13790" s="37" t="s">
        <v>98</v>
      </c>
      <c r="D13790" s="37" t="s">
        <v>387</v>
      </c>
      <c r="E13790" s="0" t="n">
        <v>3</v>
      </c>
      <c r="F13790" s="38" t="s">
        <v>71</v>
      </c>
      <c r="G13790" s="37" t="s">
        <v>388</v>
      </c>
      <c r="H13790" s="0" t="n">
        <v>116918</v>
      </c>
      <c r="I13790" s="0" t="n">
        <v>74458</v>
      </c>
      <c r="J13790" s="0" t="n">
        <v>-6135</v>
      </c>
    </row>
    <row r="13791" customFormat="false" ht="15" hidden="false" customHeight="false" outlineLevel="0" collapsed="false">
      <c r="A13791" s="0" t="n">
        <v>202506</v>
      </c>
      <c r="B13791" s="0" t="n">
        <v>202508</v>
      </c>
      <c r="C13791" s="37" t="s">
        <v>115</v>
      </c>
      <c r="D13791" s="37" t="s">
        <v>389</v>
      </c>
      <c r="E13791" s="0" t="n">
        <v>3</v>
      </c>
      <c r="F13791" s="38" t="s">
        <v>71</v>
      </c>
      <c r="G13791" s="37" t="s">
        <v>390</v>
      </c>
      <c r="H13791" s="0" t="n">
        <v>3087521</v>
      </c>
      <c r="I13791" s="0" t="n">
        <v>1774417</v>
      </c>
      <c r="J13791" s="0" t="n">
        <v>32195</v>
      </c>
    </row>
    <row r="13792" customFormat="false" ht="15" hidden="false" customHeight="false" outlineLevel="0" collapsed="false">
      <c r="A13792" s="0" t="n">
        <v>202506</v>
      </c>
      <c r="B13792" s="0" t="n">
        <v>202508</v>
      </c>
      <c r="C13792" s="37" t="s">
        <v>124</v>
      </c>
      <c r="D13792" s="37" t="s">
        <v>391</v>
      </c>
      <c r="E13792" s="0" t="n">
        <v>3</v>
      </c>
      <c r="F13792" s="38" t="s">
        <v>71</v>
      </c>
      <c r="G13792" s="37" t="s">
        <v>392</v>
      </c>
      <c r="H13792" s="0" t="n">
        <v>547559</v>
      </c>
      <c r="I13792" s="0" t="n">
        <v>630659</v>
      </c>
      <c r="J13792" s="0" t="n">
        <v>45322</v>
      </c>
    </row>
    <row r="13793" customFormat="false" ht="15" hidden="false" customHeight="false" outlineLevel="0" collapsed="false">
      <c r="A13793" s="0" t="n">
        <v>202506</v>
      </c>
      <c r="B13793" s="0" t="n">
        <v>202508</v>
      </c>
      <c r="C13793" s="37" t="s">
        <v>197</v>
      </c>
      <c r="D13793" s="37" t="s">
        <v>393</v>
      </c>
      <c r="E13793" s="0" t="n">
        <v>3</v>
      </c>
      <c r="F13793" s="38" t="s">
        <v>71</v>
      </c>
      <c r="G13793" s="37" t="s">
        <v>394</v>
      </c>
      <c r="H13793" s="0" t="n">
        <v>2837711</v>
      </c>
      <c r="I13793" s="0" t="n">
        <v>4079436</v>
      </c>
      <c r="J13793" s="0" t="n">
        <v>509122</v>
      </c>
    </row>
    <row r="13794" customFormat="false" ht="15" hidden="false" customHeight="false" outlineLevel="0" collapsed="false">
      <c r="A13794" s="0" t="n">
        <v>202506</v>
      </c>
      <c r="B13794" s="0" t="n">
        <v>202508</v>
      </c>
      <c r="C13794" s="37" t="s">
        <v>136</v>
      </c>
      <c r="D13794" s="37" t="s">
        <v>245</v>
      </c>
      <c r="E13794" s="0" t="n">
        <v>3</v>
      </c>
      <c r="F13794" s="38" t="s">
        <v>71</v>
      </c>
      <c r="G13794" s="37" t="s">
        <v>395</v>
      </c>
      <c r="H13794" s="0" t="n">
        <v>1093884</v>
      </c>
      <c r="I13794" s="0" t="n">
        <v>2036359</v>
      </c>
      <c r="J13794" s="0" t="n">
        <v>200516</v>
      </c>
    </row>
    <row r="13795" customFormat="false" ht="15" hidden="false" customHeight="false" outlineLevel="0" collapsed="false">
      <c r="A13795" s="0" t="n">
        <v>202506</v>
      </c>
      <c r="B13795" s="0" t="n">
        <v>202508</v>
      </c>
      <c r="C13795" s="37" t="s">
        <v>158</v>
      </c>
      <c r="D13795" s="37" t="s">
        <v>396</v>
      </c>
      <c r="E13795" s="0" t="n">
        <v>3</v>
      </c>
      <c r="F13795" s="38" t="s">
        <v>71</v>
      </c>
      <c r="G13795" s="37" t="s">
        <v>397</v>
      </c>
      <c r="H13795" s="0" t="n">
        <v>1883778</v>
      </c>
      <c r="I13795" s="0" t="n">
        <v>1067812</v>
      </c>
      <c r="J13795" s="0" t="n">
        <v>252917</v>
      </c>
    </row>
    <row r="13796" customFormat="false" ht="15" hidden="false" customHeight="false" outlineLevel="0" collapsed="false">
      <c r="A13796" s="0" t="n">
        <v>202506</v>
      </c>
      <c r="B13796" s="0" t="n">
        <v>202508</v>
      </c>
      <c r="C13796" s="37" t="s">
        <v>136</v>
      </c>
      <c r="D13796" s="37" t="s">
        <v>398</v>
      </c>
      <c r="E13796" s="0" t="n">
        <v>3</v>
      </c>
      <c r="F13796" s="38" t="s">
        <v>71</v>
      </c>
      <c r="G13796" s="37" t="s">
        <v>399</v>
      </c>
      <c r="H13796" s="0" t="n">
        <v>200079</v>
      </c>
      <c r="I13796" s="0" t="n">
        <v>418934</v>
      </c>
      <c r="J13796" s="0" t="n">
        <v>-662</v>
      </c>
    </row>
    <row r="13797" customFormat="false" ht="15" hidden="false" customHeight="false" outlineLevel="0" collapsed="false">
      <c r="A13797" s="0" t="n">
        <v>202506</v>
      </c>
      <c r="B13797" s="0" t="n">
        <v>202508</v>
      </c>
      <c r="C13797" s="37" t="s">
        <v>95</v>
      </c>
      <c r="D13797" s="37" t="s">
        <v>367</v>
      </c>
      <c r="E13797" s="0" t="n">
        <v>3</v>
      </c>
      <c r="F13797" s="38" t="s">
        <v>71</v>
      </c>
      <c r="G13797" s="37" t="s">
        <v>400</v>
      </c>
      <c r="H13797" s="0" t="n">
        <v>1301767</v>
      </c>
      <c r="I13797" s="0" t="n">
        <v>525921</v>
      </c>
      <c r="J13797" s="0" t="n">
        <v>47259</v>
      </c>
    </row>
    <row r="13798" customFormat="false" ht="15" hidden="false" customHeight="false" outlineLevel="0" collapsed="false">
      <c r="A13798" s="0" t="n">
        <v>202506</v>
      </c>
      <c r="B13798" s="0" t="n">
        <v>202508</v>
      </c>
      <c r="C13798" s="37" t="s">
        <v>149</v>
      </c>
      <c r="D13798" s="37" t="s">
        <v>401</v>
      </c>
      <c r="E13798" s="0" t="n">
        <v>3</v>
      </c>
      <c r="F13798" s="38" t="s">
        <v>71</v>
      </c>
      <c r="G13798" s="37" t="s">
        <v>402</v>
      </c>
      <c r="H13798" s="0" t="n">
        <v>1496474</v>
      </c>
      <c r="I13798" s="0" t="n">
        <v>1307533</v>
      </c>
      <c r="J13798" s="0" t="n">
        <v>163784</v>
      </c>
    </row>
    <row r="13799" customFormat="false" ht="15" hidden="false" customHeight="false" outlineLevel="0" collapsed="false">
      <c r="A13799" s="0" t="n">
        <v>202506</v>
      </c>
      <c r="B13799" s="0" t="n">
        <v>202508</v>
      </c>
      <c r="C13799" s="37" t="s">
        <v>95</v>
      </c>
      <c r="D13799" s="37" t="s">
        <v>159</v>
      </c>
      <c r="E13799" s="0" t="n">
        <v>3</v>
      </c>
      <c r="F13799" s="38" t="s">
        <v>71</v>
      </c>
      <c r="G13799" s="37" t="s">
        <v>403</v>
      </c>
      <c r="H13799" s="0" t="n">
        <v>251756</v>
      </c>
      <c r="I13799" s="0" t="n">
        <v>216713</v>
      </c>
      <c r="J13799" s="0" t="n">
        <v>32776</v>
      </c>
    </row>
    <row r="13800" customFormat="false" ht="15" hidden="false" customHeight="false" outlineLevel="0" collapsed="false">
      <c r="A13800" s="0" t="n">
        <v>202506</v>
      </c>
      <c r="B13800" s="0" t="n">
        <v>202508</v>
      </c>
      <c r="C13800" s="37" t="s">
        <v>197</v>
      </c>
      <c r="D13800" s="37" t="s">
        <v>198</v>
      </c>
      <c r="E13800" s="0" t="n">
        <v>3</v>
      </c>
      <c r="F13800" s="38" t="s">
        <v>71</v>
      </c>
      <c r="G13800" s="37" t="s">
        <v>404</v>
      </c>
      <c r="H13800" s="0" t="n">
        <v>1541619</v>
      </c>
      <c r="I13800" s="0" t="n">
        <v>2541304</v>
      </c>
      <c r="J13800" s="0" t="n">
        <v>470464</v>
      </c>
    </row>
    <row r="13801" customFormat="false" ht="15" hidden="false" customHeight="false" outlineLevel="0" collapsed="false">
      <c r="A13801" s="0" t="n">
        <v>202506</v>
      </c>
      <c r="B13801" s="0" t="n">
        <v>202508</v>
      </c>
      <c r="C13801" s="37" t="s">
        <v>136</v>
      </c>
      <c r="D13801" s="37" t="s">
        <v>134</v>
      </c>
      <c r="E13801" s="0" t="n">
        <v>3</v>
      </c>
      <c r="F13801" s="38" t="s">
        <v>71</v>
      </c>
      <c r="G13801" s="37" t="s">
        <v>405</v>
      </c>
      <c r="H13801" s="0" t="n">
        <v>990387</v>
      </c>
      <c r="I13801" s="0" t="n">
        <v>1274801</v>
      </c>
      <c r="J13801" s="0" t="n">
        <v>46649</v>
      </c>
    </row>
    <row r="13802" customFormat="false" ht="15" hidden="false" customHeight="false" outlineLevel="0" collapsed="false">
      <c r="A13802" s="0" t="n">
        <v>202506</v>
      </c>
      <c r="B13802" s="0" t="n">
        <v>202508</v>
      </c>
      <c r="C13802" s="37" t="s">
        <v>152</v>
      </c>
      <c r="D13802" s="37" t="s">
        <v>132</v>
      </c>
      <c r="E13802" s="0" t="n">
        <v>3</v>
      </c>
      <c r="F13802" s="38" t="s">
        <v>71</v>
      </c>
      <c r="G13802" s="37" t="s">
        <v>406</v>
      </c>
      <c r="H13802" s="0" t="n">
        <v>266817</v>
      </c>
      <c r="I13802" s="0" t="n">
        <v>171691</v>
      </c>
      <c r="J13802" s="0" t="n">
        <v>24921</v>
      </c>
    </row>
    <row r="13803" customFormat="false" ht="15" hidden="false" customHeight="false" outlineLevel="0" collapsed="false">
      <c r="A13803" s="0" t="n">
        <v>202506</v>
      </c>
      <c r="B13803" s="0" t="n">
        <v>202508</v>
      </c>
      <c r="C13803" s="37" t="s">
        <v>178</v>
      </c>
      <c r="D13803" s="37" t="s">
        <v>391</v>
      </c>
      <c r="E13803" s="0" t="n">
        <v>3</v>
      </c>
      <c r="F13803" s="38" t="s">
        <v>71</v>
      </c>
      <c r="G13803" s="37" t="s">
        <v>407</v>
      </c>
      <c r="H13803" s="0" t="n">
        <v>148959</v>
      </c>
      <c r="I13803" s="0" t="n">
        <v>85746</v>
      </c>
      <c r="J13803" s="0" t="n">
        <v>-1079</v>
      </c>
    </row>
    <row r="13804" customFormat="false" ht="15" hidden="false" customHeight="false" outlineLevel="0" collapsed="false">
      <c r="A13804" s="0" t="n">
        <v>202506</v>
      </c>
      <c r="B13804" s="0" t="n">
        <v>202508</v>
      </c>
      <c r="C13804" s="37" t="s">
        <v>115</v>
      </c>
      <c r="D13804" s="37" t="s">
        <v>241</v>
      </c>
      <c r="E13804" s="0" t="n">
        <v>3</v>
      </c>
      <c r="F13804" s="38" t="s">
        <v>71</v>
      </c>
      <c r="G13804" s="37" t="s">
        <v>408</v>
      </c>
      <c r="H13804" s="0" t="n">
        <v>184926</v>
      </c>
      <c r="I13804" s="0" t="n">
        <v>194298</v>
      </c>
      <c r="J13804" s="0" t="n">
        <v>14034</v>
      </c>
    </row>
    <row r="13805" customFormat="false" ht="15" hidden="false" customHeight="false" outlineLevel="0" collapsed="false">
      <c r="A13805" s="0" t="n">
        <v>202506</v>
      </c>
      <c r="B13805" s="0" t="n">
        <v>202508</v>
      </c>
      <c r="C13805" s="37" t="s">
        <v>197</v>
      </c>
      <c r="D13805" s="37" t="s">
        <v>292</v>
      </c>
      <c r="E13805" s="0" t="n">
        <v>3</v>
      </c>
      <c r="F13805" s="38" t="s">
        <v>71</v>
      </c>
      <c r="G13805" s="37" t="s">
        <v>409</v>
      </c>
      <c r="H13805" s="0" t="n">
        <v>965441</v>
      </c>
      <c r="I13805" s="0" t="n">
        <v>642263</v>
      </c>
      <c r="J13805" s="0" t="n">
        <v>83574</v>
      </c>
    </row>
    <row r="13806" customFormat="false" ht="15" hidden="false" customHeight="false" outlineLevel="0" collapsed="false">
      <c r="A13806" s="0" t="n">
        <v>202506</v>
      </c>
      <c r="B13806" s="0" t="n">
        <v>202508</v>
      </c>
      <c r="C13806" s="37" t="s">
        <v>112</v>
      </c>
      <c r="D13806" s="37" t="s">
        <v>116</v>
      </c>
      <c r="E13806" s="0" t="n">
        <v>3</v>
      </c>
      <c r="F13806" s="38" t="s">
        <v>71</v>
      </c>
      <c r="G13806" s="37" t="s">
        <v>410</v>
      </c>
      <c r="H13806" s="0" t="n">
        <v>513014</v>
      </c>
      <c r="I13806" s="0" t="n">
        <v>907921</v>
      </c>
      <c r="J13806" s="0" t="n">
        <v>161191</v>
      </c>
    </row>
    <row r="13807" customFormat="false" ht="15" hidden="false" customHeight="false" outlineLevel="0" collapsed="false">
      <c r="A13807" s="0" t="n">
        <v>202506</v>
      </c>
      <c r="B13807" s="0" t="n">
        <v>202508</v>
      </c>
      <c r="C13807" s="37" t="s">
        <v>106</v>
      </c>
      <c r="D13807" s="37" t="s">
        <v>181</v>
      </c>
      <c r="E13807" s="0" t="n">
        <v>3</v>
      </c>
      <c r="F13807" s="38" t="s">
        <v>71</v>
      </c>
      <c r="G13807" s="37" t="s">
        <v>411</v>
      </c>
      <c r="H13807" s="0" t="n">
        <v>249968</v>
      </c>
      <c r="I13807" s="0" t="n">
        <v>583918</v>
      </c>
      <c r="J13807" s="0" t="n">
        <v>80010</v>
      </c>
    </row>
    <row r="13808" customFormat="false" ht="15" hidden="false" customHeight="false" outlineLevel="0" collapsed="false">
      <c r="A13808" s="0" t="n">
        <v>202506</v>
      </c>
      <c r="B13808" s="0" t="n">
        <v>202508</v>
      </c>
      <c r="C13808" s="37" t="s">
        <v>112</v>
      </c>
      <c r="D13808" s="37" t="s">
        <v>412</v>
      </c>
      <c r="E13808" s="0" t="n">
        <v>3</v>
      </c>
      <c r="F13808" s="38" t="s">
        <v>71</v>
      </c>
      <c r="G13808" s="37" t="s">
        <v>413</v>
      </c>
      <c r="H13808" s="0" t="n">
        <v>437300</v>
      </c>
      <c r="I13808" s="0" t="n">
        <v>717403</v>
      </c>
      <c r="J13808" s="0" t="n">
        <v>63888</v>
      </c>
    </row>
    <row r="13809" customFormat="false" ht="15" hidden="false" customHeight="false" outlineLevel="0" collapsed="false">
      <c r="A13809" s="0" t="n">
        <v>202506</v>
      </c>
      <c r="B13809" s="0" t="n">
        <v>202508</v>
      </c>
      <c r="C13809" s="37" t="s">
        <v>115</v>
      </c>
      <c r="D13809" s="37" t="s">
        <v>414</v>
      </c>
      <c r="E13809" s="0" t="n">
        <v>3</v>
      </c>
      <c r="F13809" s="38" t="s">
        <v>71</v>
      </c>
      <c r="G13809" s="37" t="s">
        <v>415</v>
      </c>
      <c r="H13809" s="0" t="n">
        <v>1289004</v>
      </c>
      <c r="I13809" s="0" t="n">
        <v>422244</v>
      </c>
      <c r="J13809" s="0" t="n">
        <v>30423</v>
      </c>
    </row>
    <row r="13810" customFormat="false" ht="15" hidden="false" customHeight="false" outlineLevel="0" collapsed="false">
      <c r="A13810" s="0" t="n">
        <v>202506</v>
      </c>
      <c r="B13810" s="0" t="n">
        <v>202508</v>
      </c>
      <c r="C13810" s="37" t="s">
        <v>184</v>
      </c>
      <c r="D13810" s="37" t="s">
        <v>231</v>
      </c>
      <c r="E13810" s="0" t="n">
        <v>3</v>
      </c>
      <c r="F13810" s="38" t="s">
        <v>71</v>
      </c>
      <c r="G13810" s="37" t="s">
        <v>416</v>
      </c>
      <c r="H13810" s="0" t="n">
        <v>1551431</v>
      </c>
      <c r="I13810" s="0" t="n">
        <v>825573</v>
      </c>
      <c r="J13810" s="0" t="n">
        <v>111353</v>
      </c>
    </row>
    <row r="13811" customFormat="false" ht="15" hidden="false" customHeight="false" outlineLevel="0" collapsed="false">
      <c r="A13811" s="0" t="n">
        <v>202506</v>
      </c>
      <c r="B13811" s="0" t="n">
        <v>202508</v>
      </c>
      <c r="C13811" s="37" t="s">
        <v>115</v>
      </c>
      <c r="D13811" s="37" t="s">
        <v>364</v>
      </c>
      <c r="E13811" s="0" t="n">
        <v>3</v>
      </c>
      <c r="F13811" s="38" t="s">
        <v>71</v>
      </c>
      <c r="G13811" s="37" t="s">
        <v>417</v>
      </c>
      <c r="H13811" s="0" t="n">
        <v>5958115</v>
      </c>
      <c r="I13811" s="0" t="n">
        <v>5732803</v>
      </c>
      <c r="J13811" s="0" t="n">
        <v>1713658</v>
      </c>
    </row>
    <row r="13812" customFormat="false" ht="15" hidden="false" customHeight="false" outlineLevel="0" collapsed="false">
      <c r="A13812" s="0" t="n">
        <v>202506</v>
      </c>
      <c r="B13812" s="0" t="n">
        <v>202508</v>
      </c>
      <c r="C13812" s="37" t="s">
        <v>184</v>
      </c>
      <c r="D13812" s="37" t="s">
        <v>320</v>
      </c>
      <c r="E13812" s="0" t="n">
        <v>3</v>
      </c>
      <c r="F13812" s="38" t="s">
        <v>71</v>
      </c>
      <c r="G13812" s="37" t="s">
        <v>418</v>
      </c>
      <c r="H13812" s="0" t="n">
        <v>2163652</v>
      </c>
      <c r="I13812" s="0" t="n">
        <v>2003169</v>
      </c>
      <c r="J13812" s="0" t="n">
        <v>331442</v>
      </c>
    </row>
    <row r="13813" customFormat="false" ht="15" hidden="false" customHeight="false" outlineLevel="0" collapsed="false">
      <c r="A13813" s="0" t="n">
        <v>202506</v>
      </c>
      <c r="B13813" s="0" t="n">
        <v>202508</v>
      </c>
      <c r="C13813" s="37" t="s">
        <v>197</v>
      </c>
      <c r="D13813" s="37" t="s">
        <v>174</v>
      </c>
      <c r="E13813" s="0" t="n">
        <v>3</v>
      </c>
      <c r="F13813" s="38" t="s">
        <v>71</v>
      </c>
      <c r="G13813" s="37" t="s">
        <v>419</v>
      </c>
      <c r="H13813" s="0" t="n">
        <v>178830</v>
      </c>
      <c r="I13813" s="0" t="n">
        <v>204751</v>
      </c>
      <c r="J13813" s="0" t="n">
        <v>24192</v>
      </c>
    </row>
    <row r="13814" customFormat="false" ht="15" hidden="false" customHeight="false" outlineLevel="0" collapsed="false">
      <c r="A13814" s="0" t="n">
        <v>202506</v>
      </c>
      <c r="B13814" s="0" t="n">
        <v>202508</v>
      </c>
      <c r="C13814" s="37" t="s">
        <v>106</v>
      </c>
      <c r="D13814" s="37" t="s">
        <v>420</v>
      </c>
      <c r="E13814" s="0" t="n">
        <v>3</v>
      </c>
      <c r="F13814" s="38" t="s">
        <v>71</v>
      </c>
      <c r="G13814" s="37" t="s">
        <v>421</v>
      </c>
      <c r="H13814" s="0" t="n">
        <v>4207274</v>
      </c>
      <c r="I13814" s="0" t="n">
        <v>1043992</v>
      </c>
      <c r="J13814" s="0" t="n">
        <v>-59400</v>
      </c>
    </row>
    <row r="13815" customFormat="false" ht="15" hidden="false" customHeight="false" outlineLevel="0" collapsed="false">
      <c r="A13815" s="0" t="n">
        <v>202506</v>
      </c>
      <c r="B13815" s="0" t="n">
        <v>202508</v>
      </c>
      <c r="C13815" s="37" t="s">
        <v>109</v>
      </c>
      <c r="D13815" s="37" t="s">
        <v>107</v>
      </c>
      <c r="E13815" s="0" t="n">
        <v>3</v>
      </c>
      <c r="F13815" s="38" t="s">
        <v>71</v>
      </c>
      <c r="G13815" s="37" t="s">
        <v>422</v>
      </c>
      <c r="H13815" s="0" t="n">
        <v>265950</v>
      </c>
      <c r="I13815" s="0" t="n">
        <v>253653</v>
      </c>
      <c r="J13815" s="0" t="n">
        <v>-1128</v>
      </c>
    </row>
    <row r="13816" customFormat="false" ht="15" hidden="false" customHeight="false" outlineLevel="0" collapsed="false">
      <c r="A13816" s="0" t="n">
        <v>202506</v>
      </c>
      <c r="B13816" s="0" t="n">
        <v>202508</v>
      </c>
      <c r="C13816" s="37" t="s">
        <v>184</v>
      </c>
      <c r="D13816" s="37" t="s">
        <v>423</v>
      </c>
      <c r="E13816" s="0" t="n">
        <v>3</v>
      </c>
      <c r="F13816" s="38" t="s">
        <v>71</v>
      </c>
      <c r="G13816" s="37" t="s">
        <v>424</v>
      </c>
      <c r="H13816" s="0" t="n">
        <v>1868579</v>
      </c>
      <c r="I13816" s="0" t="n">
        <v>1254329</v>
      </c>
      <c r="J13816" s="0" t="n">
        <v>59696</v>
      </c>
    </row>
    <row r="13817" customFormat="false" ht="15" hidden="false" customHeight="false" outlineLevel="0" collapsed="false">
      <c r="A13817" s="0" t="n">
        <v>202506</v>
      </c>
      <c r="B13817" s="0" t="n">
        <v>202508</v>
      </c>
      <c r="C13817" s="37" t="s">
        <v>106</v>
      </c>
      <c r="D13817" s="37" t="s">
        <v>425</v>
      </c>
      <c r="E13817" s="0" t="n">
        <v>3</v>
      </c>
      <c r="F13817" s="38" t="s">
        <v>71</v>
      </c>
      <c r="G13817" s="37" t="s">
        <v>426</v>
      </c>
      <c r="H13817" s="0" t="n">
        <v>730935</v>
      </c>
      <c r="I13817" s="0" t="n">
        <v>636797</v>
      </c>
      <c r="J13817" s="0" t="n">
        <v>108894</v>
      </c>
    </row>
    <row r="13818" customFormat="false" ht="15" hidden="false" customHeight="false" outlineLevel="0" collapsed="false">
      <c r="A13818" s="0" t="n">
        <v>202506</v>
      </c>
      <c r="B13818" s="0" t="n">
        <v>202508</v>
      </c>
      <c r="C13818" s="37" t="s">
        <v>152</v>
      </c>
      <c r="D13818" s="37" t="s">
        <v>214</v>
      </c>
      <c r="E13818" s="0" t="n">
        <v>3</v>
      </c>
      <c r="F13818" s="38" t="s">
        <v>71</v>
      </c>
      <c r="G13818" s="37" t="s">
        <v>427</v>
      </c>
      <c r="H13818" s="0" t="n">
        <v>485766</v>
      </c>
      <c r="I13818" s="0" t="n">
        <v>738624</v>
      </c>
      <c r="J13818" s="0" t="n">
        <v>-10102</v>
      </c>
    </row>
    <row r="13819" customFormat="false" ht="15" hidden="false" customHeight="false" outlineLevel="0" collapsed="false">
      <c r="A13819" s="0" t="n">
        <v>202506</v>
      </c>
      <c r="B13819" s="0" t="n">
        <v>202508</v>
      </c>
      <c r="C13819" s="37" t="s">
        <v>101</v>
      </c>
      <c r="D13819" s="37" t="s">
        <v>251</v>
      </c>
      <c r="E13819" s="0" t="n">
        <v>3</v>
      </c>
      <c r="F13819" s="38" t="s">
        <v>71</v>
      </c>
      <c r="G13819" s="37" t="s">
        <v>428</v>
      </c>
      <c r="H13819" s="0" t="n">
        <v>83246</v>
      </c>
      <c r="I13819" s="0" t="n">
        <v>89902</v>
      </c>
      <c r="J13819" s="0" t="n">
        <v>12968</v>
      </c>
    </row>
    <row r="13820" customFormat="false" ht="15" hidden="false" customHeight="false" outlineLevel="0" collapsed="false">
      <c r="A13820" s="0" t="n">
        <v>202506</v>
      </c>
      <c r="B13820" s="0" t="n">
        <v>202508</v>
      </c>
      <c r="C13820" s="37" t="s">
        <v>115</v>
      </c>
      <c r="D13820" s="37" t="s">
        <v>200</v>
      </c>
      <c r="E13820" s="0" t="n">
        <v>3</v>
      </c>
      <c r="F13820" s="38" t="s">
        <v>71</v>
      </c>
      <c r="G13820" s="37" t="s">
        <v>429</v>
      </c>
      <c r="H13820" s="0" t="n">
        <v>563901</v>
      </c>
      <c r="I13820" s="0" t="n">
        <v>399354</v>
      </c>
      <c r="J13820" s="0" t="n">
        <v>36729</v>
      </c>
    </row>
    <row r="13821" customFormat="false" ht="15" hidden="false" customHeight="false" outlineLevel="0" collapsed="false">
      <c r="A13821" s="0" t="n">
        <v>202506</v>
      </c>
      <c r="B13821" s="0" t="n">
        <v>202508</v>
      </c>
      <c r="C13821" s="37" t="s">
        <v>124</v>
      </c>
      <c r="D13821" s="37" t="s">
        <v>430</v>
      </c>
      <c r="E13821" s="0" t="n">
        <v>3</v>
      </c>
      <c r="F13821" s="38" t="s">
        <v>71</v>
      </c>
      <c r="G13821" s="37" t="s">
        <v>431</v>
      </c>
      <c r="H13821" s="0" t="n">
        <v>123125</v>
      </c>
      <c r="I13821" s="0" t="n">
        <v>34283</v>
      </c>
      <c r="J13821" s="0" t="n">
        <v>3959</v>
      </c>
    </row>
    <row r="13822" customFormat="false" ht="15" hidden="false" customHeight="false" outlineLevel="0" collapsed="false">
      <c r="A13822" s="0" t="n">
        <v>202506</v>
      </c>
      <c r="B13822" s="0" t="n">
        <v>202508</v>
      </c>
      <c r="C13822" s="37" t="s">
        <v>197</v>
      </c>
      <c r="D13822" s="37" t="s">
        <v>243</v>
      </c>
      <c r="E13822" s="0" t="n">
        <v>3</v>
      </c>
      <c r="F13822" s="38" t="s">
        <v>71</v>
      </c>
      <c r="G13822" s="37" t="s">
        <v>432</v>
      </c>
      <c r="H13822" s="0" t="n">
        <v>2435563</v>
      </c>
      <c r="I13822" s="0" t="n">
        <v>1437106</v>
      </c>
      <c r="J13822" s="0" t="n">
        <v>83934</v>
      </c>
    </row>
    <row r="13823" customFormat="false" ht="15" hidden="false" customHeight="false" outlineLevel="0" collapsed="false">
      <c r="A13823" s="0" t="n">
        <v>202506</v>
      </c>
      <c r="B13823" s="0" t="n">
        <v>202508</v>
      </c>
      <c r="C13823" s="37" t="s">
        <v>136</v>
      </c>
      <c r="D13823" s="37" t="s">
        <v>389</v>
      </c>
      <c r="E13823" s="0" t="n">
        <v>3</v>
      </c>
      <c r="F13823" s="38" t="s">
        <v>71</v>
      </c>
      <c r="G13823" s="37" t="s">
        <v>433</v>
      </c>
      <c r="H13823" s="0" t="n">
        <v>4419042</v>
      </c>
      <c r="I13823" s="0" t="n">
        <v>4576327</v>
      </c>
      <c r="J13823" s="0" t="n">
        <v>93069</v>
      </c>
    </row>
    <row r="13824" customFormat="false" ht="15" hidden="false" customHeight="false" outlineLevel="0" collapsed="false">
      <c r="A13824" s="0" t="n">
        <v>202506</v>
      </c>
      <c r="B13824" s="0" t="n">
        <v>202508</v>
      </c>
      <c r="C13824" s="37" t="s">
        <v>197</v>
      </c>
      <c r="D13824" s="37" t="s">
        <v>127</v>
      </c>
      <c r="E13824" s="0" t="n">
        <v>3</v>
      </c>
      <c r="F13824" s="38" t="s">
        <v>71</v>
      </c>
      <c r="G13824" s="37" t="s">
        <v>434</v>
      </c>
      <c r="H13824" s="0" t="n">
        <v>141141</v>
      </c>
      <c r="I13824" s="0" t="n">
        <v>140763</v>
      </c>
      <c r="J13824" s="0" t="n">
        <v>-2446</v>
      </c>
    </row>
    <row r="13825" customFormat="false" ht="15" hidden="false" customHeight="false" outlineLevel="0" collapsed="false">
      <c r="A13825" s="0" t="n">
        <v>202506</v>
      </c>
      <c r="B13825" s="0" t="n">
        <v>202508</v>
      </c>
      <c r="C13825" s="37" t="s">
        <v>149</v>
      </c>
      <c r="D13825" s="37" t="s">
        <v>330</v>
      </c>
      <c r="E13825" s="0" t="n">
        <v>3</v>
      </c>
      <c r="F13825" s="38" t="s">
        <v>71</v>
      </c>
      <c r="G13825" s="37" t="s">
        <v>435</v>
      </c>
      <c r="H13825" s="0" t="n">
        <v>793143</v>
      </c>
      <c r="I13825" s="0" t="n">
        <v>577566</v>
      </c>
      <c r="J13825" s="0" t="n">
        <v>81529</v>
      </c>
    </row>
    <row r="13826" customFormat="false" ht="15" hidden="false" customHeight="false" outlineLevel="0" collapsed="false">
      <c r="A13826" s="0" t="n">
        <v>202506</v>
      </c>
      <c r="B13826" s="0" t="n">
        <v>202508</v>
      </c>
      <c r="C13826" s="37" t="s">
        <v>112</v>
      </c>
      <c r="D13826" s="37" t="s">
        <v>130</v>
      </c>
      <c r="E13826" s="0" t="n">
        <v>3</v>
      </c>
      <c r="F13826" s="38" t="s">
        <v>71</v>
      </c>
      <c r="G13826" s="37" t="s">
        <v>436</v>
      </c>
      <c r="H13826" s="0" t="n">
        <v>272278</v>
      </c>
      <c r="I13826" s="0" t="n">
        <v>186426</v>
      </c>
      <c r="J13826" s="0" t="n">
        <v>13484</v>
      </c>
    </row>
    <row r="13827" customFormat="false" ht="15" hidden="false" customHeight="false" outlineLevel="0" collapsed="false">
      <c r="A13827" s="0" t="n">
        <v>202506</v>
      </c>
      <c r="B13827" s="0" t="n">
        <v>202508</v>
      </c>
      <c r="C13827" s="37" t="s">
        <v>149</v>
      </c>
      <c r="D13827" s="37" t="s">
        <v>396</v>
      </c>
      <c r="E13827" s="0" t="n">
        <v>3</v>
      </c>
      <c r="F13827" s="38" t="s">
        <v>71</v>
      </c>
      <c r="G13827" s="37" t="s">
        <v>437</v>
      </c>
      <c r="H13827" s="0" t="n">
        <v>209299</v>
      </c>
      <c r="I13827" s="0" t="n">
        <v>115169</v>
      </c>
      <c r="J13827" s="0" t="n">
        <v>-3193</v>
      </c>
    </row>
    <row r="13828" customFormat="false" ht="15" hidden="false" customHeight="false" outlineLevel="0" collapsed="false">
      <c r="A13828" s="0" t="n">
        <v>202506</v>
      </c>
      <c r="B13828" s="0" t="n">
        <v>202508</v>
      </c>
      <c r="C13828" s="37" t="s">
        <v>98</v>
      </c>
      <c r="D13828" s="37" t="s">
        <v>438</v>
      </c>
      <c r="E13828" s="0" t="n">
        <v>3</v>
      </c>
      <c r="F13828" s="38" t="s">
        <v>71</v>
      </c>
      <c r="G13828" s="37" t="s">
        <v>439</v>
      </c>
      <c r="H13828" s="0" t="n">
        <v>1241687</v>
      </c>
      <c r="I13828" s="0" t="n">
        <v>1169126</v>
      </c>
      <c r="J13828" s="0" t="n">
        <v>119634</v>
      </c>
    </row>
    <row r="13829" customFormat="false" ht="15" hidden="false" customHeight="false" outlineLevel="0" collapsed="false">
      <c r="A13829" s="0" t="n">
        <v>202506</v>
      </c>
      <c r="B13829" s="0" t="n">
        <v>202508</v>
      </c>
      <c r="C13829" s="37" t="s">
        <v>112</v>
      </c>
      <c r="D13829" s="37" t="s">
        <v>372</v>
      </c>
      <c r="E13829" s="0" t="n">
        <v>3</v>
      </c>
      <c r="F13829" s="38" t="s">
        <v>71</v>
      </c>
      <c r="G13829" s="37" t="s">
        <v>440</v>
      </c>
      <c r="H13829" s="0" t="n">
        <v>534192</v>
      </c>
      <c r="I13829" s="0" t="n">
        <v>228480</v>
      </c>
      <c r="J13829" s="0" t="n">
        <v>96494</v>
      </c>
    </row>
    <row r="13830" customFormat="false" ht="15" hidden="false" customHeight="false" outlineLevel="0" collapsed="false">
      <c r="A13830" s="0" t="n">
        <v>202506</v>
      </c>
      <c r="B13830" s="0" t="n">
        <v>202508</v>
      </c>
      <c r="C13830" s="37" t="s">
        <v>149</v>
      </c>
      <c r="D13830" s="37" t="s">
        <v>425</v>
      </c>
      <c r="E13830" s="0" t="n">
        <v>3</v>
      </c>
      <c r="F13830" s="38" t="s">
        <v>71</v>
      </c>
      <c r="G13830" s="37" t="s">
        <v>441</v>
      </c>
      <c r="H13830" s="0" t="n">
        <v>6295172</v>
      </c>
      <c r="I13830" s="0" t="n">
        <v>2760394</v>
      </c>
      <c r="J13830" s="0" t="n">
        <v>165217</v>
      </c>
    </row>
    <row r="13831" customFormat="false" ht="15" hidden="false" customHeight="false" outlineLevel="0" collapsed="false">
      <c r="A13831" s="0" t="n">
        <v>202506</v>
      </c>
      <c r="B13831" s="0" t="n">
        <v>202508</v>
      </c>
      <c r="C13831" s="37" t="s">
        <v>106</v>
      </c>
      <c r="D13831" s="37" t="s">
        <v>282</v>
      </c>
      <c r="E13831" s="0" t="n">
        <v>3</v>
      </c>
      <c r="F13831" s="38" t="s">
        <v>71</v>
      </c>
      <c r="G13831" s="37" t="s">
        <v>442</v>
      </c>
      <c r="H13831" s="0" t="n">
        <v>367946</v>
      </c>
      <c r="I13831" s="0" t="n">
        <v>188277</v>
      </c>
      <c r="J13831" s="0" t="n">
        <v>46205</v>
      </c>
    </row>
    <row r="13832" customFormat="false" ht="15" hidden="false" customHeight="false" outlineLevel="0" collapsed="false">
      <c r="A13832" s="0" t="n">
        <v>202506</v>
      </c>
      <c r="B13832" s="0" t="n">
        <v>202508</v>
      </c>
      <c r="C13832" s="37" t="s">
        <v>115</v>
      </c>
      <c r="D13832" s="37" t="s">
        <v>134</v>
      </c>
      <c r="E13832" s="0" t="n">
        <v>3</v>
      </c>
      <c r="F13832" s="38" t="s">
        <v>71</v>
      </c>
      <c r="G13832" s="37" t="s">
        <v>443</v>
      </c>
      <c r="H13832" s="0" t="n">
        <v>2478438</v>
      </c>
      <c r="I13832" s="0" t="n">
        <v>1467452</v>
      </c>
      <c r="J13832" s="0" t="n">
        <v>-261982</v>
      </c>
    </row>
    <row r="13833" customFormat="false" ht="15" hidden="false" customHeight="false" outlineLevel="0" collapsed="false">
      <c r="A13833" s="0" t="n">
        <v>202506</v>
      </c>
      <c r="B13833" s="0" t="n">
        <v>202508</v>
      </c>
      <c r="C13833" s="37" t="s">
        <v>149</v>
      </c>
      <c r="D13833" s="37" t="s">
        <v>145</v>
      </c>
      <c r="E13833" s="0" t="n">
        <v>3</v>
      </c>
      <c r="F13833" s="38" t="s">
        <v>71</v>
      </c>
      <c r="G13833" s="37" t="s">
        <v>444</v>
      </c>
      <c r="H13833" s="0" t="n">
        <v>604804</v>
      </c>
      <c r="I13833" s="0" t="n">
        <v>467060</v>
      </c>
      <c r="J13833" s="0" t="n">
        <v>24732</v>
      </c>
    </row>
    <row r="13834" customFormat="false" ht="15" hidden="false" customHeight="false" outlineLevel="0" collapsed="false">
      <c r="A13834" s="0" t="n">
        <v>202506</v>
      </c>
      <c r="B13834" s="0" t="n">
        <v>202508</v>
      </c>
      <c r="C13834" s="37" t="s">
        <v>158</v>
      </c>
      <c r="D13834" s="37" t="s">
        <v>445</v>
      </c>
      <c r="E13834" s="0" t="n">
        <v>3</v>
      </c>
      <c r="F13834" s="38" t="s">
        <v>71</v>
      </c>
      <c r="G13834" s="37" t="s">
        <v>446</v>
      </c>
      <c r="H13834" s="0" t="n">
        <v>1424798</v>
      </c>
      <c r="I13834" s="0" t="n">
        <v>916248</v>
      </c>
      <c r="J13834" s="0" t="n">
        <v>160782</v>
      </c>
    </row>
    <row r="13835" customFormat="false" ht="15" hidden="false" customHeight="false" outlineLevel="0" collapsed="false">
      <c r="A13835" s="0" t="n">
        <v>202506</v>
      </c>
      <c r="B13835" s="0" t="n">
        <v>202508</v>
      </c>
      <c r="C13835" s="37" t="s">
        <v>112</v>
      </c>
      <c r="D13835" s="37" t="s">
        <v>447</v>
      </c>
      <c r="E13835" s="0" t="n">
        <v>3</v>
      </c>
      <c r="F13835" s="38" t="s">
        <v>71</v>
      </c>
      <c r="G13835" s="37" t="s">
        <v>448</v>
      </c>
      <c r="H13835" s="0" t="n">
        <v>294182</v>
      </c>
      <c r="I13835" s="0" t="n">
        <v>307296</v>
      </c>
      <c r="J13835" s="0" t="n">
        <v>25062</v>
      </c>
    </row>
    <row r="13836" customFormat="false" ht="15" hidden="false" customHeight="false" outlineLevel="0" collapsed="false">
      <c r="A13836" s="0" t="n">
        <v>202506</v>
      </c>
      <c r="B13836" s="0" t="n">
        <v>202508</v>
      </c>
      <c r="C13836" s="37" t="s">
        <v>136</v>
      </c>
      <c r="D13836" s="37" t="s">
        <v>267</v>
      </c>
      <c r="E13836" s="0" t="n">
        <v>3</v>
      </c>
      <c r="F13836" s="38" t="s">
        <v>71</v>
      </c>
      <c r="G13836" s="37" t="s">
        <v>449</v>
      </c>
      <c r="H13836" s="0" t="n">
        <v>469787</v>
      </c>
      <c r="I13836" s="0" t="n">
        <v>303133</v>
      </c>
      <c r="J13836" s="0" t="n">
        <v>4770</v>
      </c>
    </row>
    <row r="13837" customFormat="false" ht="15" hidden="false" customHeight="false" outlineLevel="0" collapsed="false">
      <c r="A13837" s="0" t="n">
        <v>202506</v>
      </c>
      <c r="B13837" s="0" t="n">
        <v>202508</v>
      </c>
      <c r="C13837" s="37" t="s">
        <v>158</v>
      </c>
      <c r="D13837" s="37" t="s">
        <v>450</v>
      </c>
      <c r="E13837" s="0" t="n">
        <v>3</v>
      </c>
      <c r="F13837" s="38" t="s">
        <v>71</v>
      </c>
      <c r="G13837" s="37" t="s">
        <v>451</v>
      </c>
      <c r="H13837" s="0" t="n">
        <v>381208</v>
      </c>
      <c r="I13837" s="0" t="n">
        <v>251153</v>
      </c>
      <c r="J13837" s="0" t="n">
        <v>19429</v>
      </c>
    </row>
    <row r="13838" customFormat="false" ht="15" hidden="false" customHeight="false" outlineLevel="0" collapsed="false">
      <c r="A13838" s="0" t="n">
        <v>202506</v>
      </c>
      <c r="B13838" s="0" t="n">
        <v>202508</v>
      </c>
      <c r="C13838" s="37" t="s">
        <v>112</v>
      </c>
      <c r="D13838" s="37" t="s">
        <v>452</v>
      </c>
      <c r="E13838" s="0" t="n">
        <v>3</v>
      </c>
      <c r="F13838" s="38" t="s">
        <v>71</v>
      </c>
      <c r="G13838" s="37" t="s">
        <v>453</v>
      </c>
      <c r="H13838" s="0" t="n">
        <v>267558</v>
      </c>
      <c r="I13838" s="0" t="n">
        <v>177647</v>
      </c>
      <c r="J13838" s="0" t="n">
        <v>31712</v>
      </c>
    </row>
    <row r="13839" customFormat="false" ht="15" hidden="false" customHeight="false" outlineLevel="0" collapsed="false">
      <c r="A13839" s="0" t="n">
        <v>202506</v>
      </c>
      <c r="B13839" s="0" t="n">
        <v>202508</v>
      </c>
      <c r="C13839" s="37" t="s">
        <v>178</v>
      </c>
      <c r="D13839" s="37" t="s">
        <v>454</v>
      </c>
      <c r="E13839" s="0" t="n">
        <v>3</v>
      </c>
      <c r="F13839" s="38" t="s">
        <v>71</v>
      </c>
      <c r="G13839" s="37" t="s">
        <v>455</v>
      </c>
      <c r="H13839" s="0" t="n">
        <v>1132999</v>
      </c>
      <c r="I13839" s="0" t="n">
        <v>591292</v>
      </c>
      <c r="J13839" s="0" t="n">
        <v>174043</v>
      </c>
    </row>
    <row r="13840" customFormat="false" ht="15" hidden="false" customHeight="false" outlineLevel="0" collapsed="false">
      <c r="A13840" s="0" t="n">
        <v>202506</v>
      </c>
      <c r="B13840" s="0" t="n">
        <v>202508</v>
      </c>
      <c r="C13840" s="37" t="s">
        <v>115</v>
      </c>
      <c r="D13840" s="37" t="s">
        <v>170</v>
      </c>
      <c r="E13840" s="0" t="n">
        <v>3</v>
      </c>
      <c r="F13840" s="38" t="s">
        <v>71</v>
      </c>
      <c r="G13840" s="37" t="s">
        <v>456</v>
      </c>
      <c r="H13840" s="0" t="n">
        <v>1575162</v>
      </c>
      <c r="I13840" s="0" t="n">
        <v>1634516</v>
      </c>
      <c r="J13840" s="0" t="n">
        <v>304920</v>
      </c>
    </row>
    <row r="13841" customFormat="false" ht="15" hidden="false" customHeight="false" outlineLevel="0" collapsed="false">
      <c r="A13841" s="0" t="n">
        <v>202506</v>
      </c>
      <c r="B13841" s="0" t="n">
        <v>202508</v>
      </c>
      <c r="C13841" s="37" t="s">
        <v>152</v>
      </c>
      <c r="D13841" s="37" t="s">
        <v>350</v>
      </c>
      <c r="E13841" s="0" t="n">
        <v>3</v>
      </c>
      <c r="F13841" s="38" t="s">
        <v>71</v>
      </c>
      <c r="G13841" s="37" t="s">
        <v>457</v>
      </c>
      <c r="H13841" s="0" t="n">
        <v>1800444</v>
      </c>
      <c r="I13841" s="0" t="n">
        <v>1426498</v>
      </c>
      <c r="J13841" s="0" t="n">
        <v>42121</v>
      </c>
    </row>
    <row r="13842" customFormat="false" ht="15" hidden="false" customHeight="false" outlineLevel="0" collapsed="false">
      <c r="A13842" s="0" t="n">
        <v>202506</v>
      </c>
      <c r="B13842" s="0" t="n">
        <v>202508</v>
      </c>
      <c r="C13842" s="37" t="s">
        <v>112</v>
      </c>
      <c r="D13842" s="37" t="s">
        <v>282</v>
      </c>
      <c r="E13842" s="0" t="n">
        <v>3</v>
      </c>
      <c r="F13842" s="38" t="s">
        <v>71</v>
      </c>
      <c r="G13842" s="37" t="s">
        <v>458</v>
      </c>
      <c r="H13842" s="0" t="n">
        <v>3874063</v>
      </c>
      <c r="I13842" s="0" t="n">
        <v>3929099</v>
      </c>
      <c r="J13842" s="0" t="n">
        <v>222830</v>
      </c>
    </row>
    <row r="13843" customFormat="false" ht="15" hidden="false" customHeight="false" outlineLevel="0" collapsed="false">
      <c r="A13843" s="0" t="n">
        <v>202506</v>
      </c>
      <c r="B13843" s="0" t="n">
        <v>202508</v>
      </c>
      <c r="C13843" s="37" t="s">
        <v>158</v>
      </c>
      <c r="D13843" s="37" t="s">
        <v>210</v>
      </c>
      <c r="E13843" s="0" t="n">
        <v>3</v>
      </c>
      <c r="F13843" s="38" t="s">
        <v>71</v>
      </c>
      <c r="G13843" s="37" t="s">
        <v>459</v>
      </c>
      <c r="H13843" s="0" t="n">
        <v>2380966</v>
      </c>
      <c r="I13843" s="0" t="n">
        <v>1738455</v>
      </c>
      <c r="J13843" s="0" t="n">
        <v>99885</v>
      </c>
    </row>
    <row r="13844" customFormat="false" ht="15" hidden="false" customHeight="false" outlineLevel="0" collapsed="false">
      <c r="A13844" s="0" t="n">
        <v>202506</v>
      </c>
      <c r="B13844" s="0" t="n">
        <v>202508</v>
      </c>
      <c r="C13844" s="37" t="s">
        <v>112</v>
      </c>
      <c r="D13844" s="37" t="s">
        <v>447</v>
      </c>
      <c r="E13844" s="0" t="n">
        <v>3</v>
      </c>
      <c r="F13844" s="38" t="s">
        <v>71</v>
      </c>
      <c r="G13844" s="37" t="s">
        <v>460</v>
      </c>
      <c r="H13844" s="0" t="n">
        <v>284130</v>
      </c>
      <c r="I13844" s="0" t="n">
        <v>196792</v>
      </c>
      <c r="J13844" s="0" t="n">
        <v>-1323</v>
      </c>
    </row>
    <row r="13845" customFormat="false" ht="15" hidden="false" customHeight="false" outlineLevel="0" collapsed="false">
      <c r="A13845" s="0" t="n">
        <v>202506</v>
      </c>
      <c r="B13845" s="0" t="n">
        <v>202508</v>
      </c>
      <c r="C13845" s="37" t="s">
        <v>124</v>
      </c>
      <c r="D13845" s="37" t="s">
        <v>461</v>
      </c>
      <c r="E13845" s="0" t="n">
        <v>3</v>
      </c>
      <c r="F13845" s="38" t="s">
        <v>71</v>
      </c>
      <c r="G13845" s="37" t="s">
        <v>462</v>
      </c>
      <c r="H13845" s="0" t="n">
        <v>1071285</v>
      </c>
      <c r="I13845" s="0" t="n">
        <v>837231</v>
      </c>
      <c r="J13845" s="0" t="n">
        <v>53996</v>
      </c>
    </row>
    <row r="13846" customFormat="false" ht="15" hidden="false" customHeight="false" outlineLevel="0" collapsed="false">
      <c r="A13846" s="0" t="n">
        <v>202506</v>
      </c>
      <c r="B13846" s="0" t="n">
        <v>202508</v>
      </c>
      <c r="C13846" s="37" t="s">
        <v>95</v>
      </c>
      <c r="D13846" s="37" t="s">
        <v>425</v>
      </c>
      <c r="E13846" s="0" t="n">
        <v>3</v>
      </c>
      <c r="F13846" s="38" t="s">
        <v>71</v>
      </c>
      <c r="G13846" s="37" t="s">
        <v>463</v>
      </c>
      <c r="H13846" s="0" t="n">
        <v>335253</v>
      </c>
      <c r="I13846" s="0" t="n">
        <v>253505</v>
      </c>
      <c r="J13846" s="0" t="n">
        <v>13339</v>
      </c>
    </row>
    <row r="13847" customFormat="false" ht="15" hidden="false" customHeight="false" outlineLevel="0" collapsed="false">
      <c r="A13847" s="0" t="n">
        <v>202506</v>
      </c>
      <c r="B13847" s="0" t="n">
        <v>202508</v>
      </c>
      <c r="C13847" s="37" t="s">
        <v>184</v>
      </c>
      <c r="D13847" s="37" t="s">
        <v>284</v>
      </c>
      <c r="E13847" s="0" t="n">
        <v>3</v>
      </c>
      <c r="F13847" s="38" t="s">
        <v>71</v>
      </c>
      <c r="G13847" s="37" t="s">
        <v>464</v>
      </c>
      <c r="H13847" s="0" t="n">
        <v>778512</v>
      </c>
      <c r="I13847" s="0" t="n">
        <v>616303</v>
      </c>
      <c r="J13847" s="0" t="n">
        <v>-24686</v>
      </c>
    </row>
    <row r="13848" customFormat="false" ht="15" hidden="false" customHeight="false" outlineLevel="0" collapsed="false">
      <c r="A13848" s="0" t="n">
        <v>202506</v>
      </c>
      <c r="B13848" s="0" t="n">
        <v>202508</v>
      </c>
      <c r="C13848" s="37" t="s">
        <v>149</v>
      </c>
      <c r="D13848" s="37" t="s">
        <v>237</v>
      </c>
      <c r="E13848" s="0" t="n">
        <v>3</v>
      </c>
      <c r="F13848" s="38" t="s">
        <v>71</v>
      </c>
      <c r="G13848" s="37" t="s">
        <v>465</v>
      </c>
      <c r="H13848" s="0" t="n">
        <v>318329</v>
      </c>
      <c r="I13848" s="0" t="n">
        <v>227043</v>
      </c>
      <c r="J13848" s="0" t="n">
        <v>37193</v>
      </c>
    </row>
    <row r="13849" customFormat="false" ht="15" hidden="false" customHeight="false" outlineLevel="0" collapsed="false">
      <c r="A13849" s="0" t="n">
        <v>202506</v>
      </c>
      <c r="B13849" s="0" t="n">
        <v>202508</v>
      </c>
      <c r="C13849" s="37" t="s">
        <v>95</v>
      </c>
      <c r="D13849" s="37" t="s">
        <v>320</v>
      </c>
      <c r="E13849" s="0" t="n">
        <v>3</v>
      </c>
      <c r="F13849" s="38" t="s">
        <v>71</v>
      </c>
      <c r="G13849" s="37" t="s">
        <v>466</v>
      </c>
      <c r="H13849" s="0" t="n">
        <v>5062186</v>
      </c>
      <c r="I13849" s="0" t="n">
        <v>5985326</v>
      </c>
      <c r="J13849" s="0" t="n">
        <v>730763</v>
      </c>
    </row>
    <row r="13850" customFormat="false" ht="15" hidden="false" customHeight="false" outlineLevel="0" collapsed="false">
      <c r="A13850" s="0" t="n">
        <v>202506</v>
      </c>
      <c r="B13850" s="0" t="n">
        <v>202508</v>
      </c>
      <c r="C13850" s="37" t="s">
        <v>101</v>
      </c>
      <c r="D13850" s="37" t="s">
        <v>467</v>
      </c>
      <c r="E13850" s="0" t="n">
        <v>3</v>
      </c>
      <c r="F13850" s="38" t="s">
        <v>71</v>
      </c>
      <c r="G13850" s="37" t="s">
        <v>468</v>
      </c>
      <c r="H13850" s="0" t="n">
        <v>892875</v>
      </c>
      <c r="I13850" s="0" t="n">
        <v>953454</v>
      </c>
      <c r="J13850" s="0" t="n">
        <v>15165</v>
      </c>
    </row>
    <row r="13851" customFormat="false" ht="15" hidden="false" customHeight="false" outlineLevel="0" collapsed="false">
      <c r="A13851" s="0" t="n">
        <v>202506</v>
      </c>
      <c r="B13851" s="0" t="n">
        <v>202508</v>
      </c>
      <c r="C13851" s="37" t="s">
        <v>112</v>
      </c>
      <c r="D13851" s="37" t="s">
        <v>233</v>
      </c>
      <c r="E13851" s="0" t="n">
        <v>3</v>
      </c>
      <c r="F13851" s="38" t="s">
        <v>71</v>
      </c>
      <c r="G13851" s="37" t="s">
        <v>469</v>
      </c>
      <c r="H13851" s="0" t="n">
        <v>442511</v>
      </c>
      <c r="I13851" s="0" t="n">
        <v>484212</v>
      </c>
      <c r="J13851" s="0" t="n">
        <v>45894</v>
      </c>
    </row>
    <row r="13852" customFormat="false" ht="15" hidden="false" customHeight="false" outlineLevel="0" collapsed="false">
      <c r="A13852" s="0" t="n">
        <v>202506</v>
      </c>
      <c r="B13852" s="0" t="n">
        <v>202508</v>
      </c>
      <c r="C13852" s="37" t="s">
        <v>112</v>
      </c>
      <c r="D13852" s="37" t="s">
        <v>470</v>
      </c>
      <c r="E13852" s="0" t="n">
        <v>3</v>
      </c>
      <c r="F13852" s="38" t="s">
        <v>71</v>
      </c>
      <c r="G13852" s="37" t="s">
        <v>471</v>
      </c>
      <c r="H13852" s="0" t="n">
        <v>1981929</v>
      </c>
      <c r="I13852" s="0" t="n">
        <v>2400562</v>
      </c>
      <c r="J13852" s="0" t="n">
        <v>-39502</v>
      </c>
    </row>
    <row r="13853" customFormat="false" ht="15" hidden="false" customHeight="false" outlineLevel="0" collapsed="false">
      <c r="A13853" s="0" t="n">
        <v>202506</v>
      </c>
      <c r="B13853" s="0" t="n">
        <v>202508</v>
      </c>
      <c r="C13853" s="37" t="s">
        <v>98</v>
      </c>
      <c r="D13853" s="37" t="s">
        <v>383</v>
      </c>
      <c r="E13853" s="0" t="n">
        <v>3</v>
      </c>
      <c r="F13853" s="38" t="s">
        <v>71</v>
      </c>
      <c r="G13853" s="37" t="s">
        <v>472</v>
      </c>
      <c r="H13853" s="0" t="n">
        <v>47015</v>
      </c>
      <c r="I13853" s="0" t="n">
        <v>43287</v>
      </c>
      <c r="J13853" s="0" t="n">
        <v>1072</v>
      </c>
    </row>
    <row r="13854" customFormat="false" ht="15" hidden="false" customHeight="false" outlineLevel="0" collapsed="false">
      <c r="A13854" s="0" t="n">
        <v>202506</v>
      </c>
      <c r="B13854" s="0" t="n">
        <v>202508</v>
      </c>
      <c r="C13854" s="37" t="s">
        <v>101</v>
      </c>
      <c r="D13854" s="37" t="s">
        <v>258</v>
      </c>
      <c r="E13854" s="0" t="n">
        <v>3</v>
      </c>
      <c r="F13854" s="38" t="s">
        <v>71</v>
      </c>
      <c r="G13854" s="37" t="s">
        <v>473</v>
      </c>
      <c r="H13854" s="0" t="n">
        <v>43703</v>
      </c>
      <c r="I13854" s="0" t="n">
        <v>89689</v>
      </c>
      <c r="J13854" s="0" t="n">
        <v>13343</v>
      </c>
    </row>
    <row r="13855" customFormat="false" ht="15" hidden="false" customHeight="false" outlineLevel="0" collapsed="false">
      <c r="A13855" s="0" t="n">
        <v>202506</v>
      </c>
      <c r="B13855" s="0" t="n">
        <v>202508</v>
      </c>
      <c r="C13855" s="37" t="s">
        <v>98</v>
      </c>
      <c r="D13855" s="37" t="s">
        <v>474</v>
      </c>
      <c r="E13855" s="0" t="n">
        <v>3</v>
      </c>
      <c r="F13855" s="38" t="s">
        <v>71</v>
      </c>
      <c r="G13855" s="37" t="s">
        <v>475</v>
      </c>
      <c r="H13855" s="0" t="n">
        <v>2214749</v>
      </c>
      <c r="I13855" s="0" t="n">
        <v>1012136</v>
      </c>
      <c r="J13855" s="0" t="n">
        <v>128647</v>
      </c>
    </row>
    <row r="13856" customFormat="false" ht="15" hidden="false" customHeight="false" outlineLevel="0" collapsed="false">
      <c r="A13856" s="0" t="n">
        <v>202506</v>
      </c>
      <c r="B13856" s="0" t="n">
        <v>202508</v>
      </c>
      <c r="C13856" s="37" t="s">
        <v>112</v>
      </c>
      <c r="D13856" s="37" t="s">
        <v>476</v>
      </c>
      <c r="E13856" s="0" t="n">
        <v>3</v>
      </c>
      <c r="F13856" s="38" t="s">
        <v>71</v>
      </c>
      <c r="G13856" s="37" t="s">
        <v>477</v>
      </c>
      <c r="H13856" s="0" t="n">
        <v>575483</v>
      </c>
      <c r="I13856" s="0" t="n">
        <v>197986</v>
      </c>
      <c r="J13856" s="0" t="n">
        <v>5678</v>
      </c>
    </row>
    <row r="13857" customFormat="false" ht="15" hidden="false" customHeight="false" outlineLevel="0" collapsed="false">
      <c r="A13857" s="0" t="n">
        <v>202506</v>
      </c>
      <c r="B13857" s="0" t="n">
        <v>202508</v>
      </c>
      <c r="C13857" s="37" t="s">
        <v>136</v>
      </c>
      <c r="D13857" s="37" t="s">
        <v>132</v>
      </c>
      <c r="E13857" s="0" t="n">
        <v>3</v>
      </c>
      <c r="F13857" s="38" t="s">
        <v>71</v>
      </c>
      <c r="G13857" s="37" t="s">
        <v>478</v>
      </c>
      <c r="H13857" s="0" t="n">
        <v>589276</v>
      </c>
      <c r="I13857" s="0" t="n">
        <v>434090</v>
      </c>
      <c r="J13857" s="0" t="n">
        <v>48248</v>
      </c>
    </row>
    <row r="13858" customFormat="false" ht="15" hidden="false" customHeight="false" outlineLevel="0" collapsed="false">
      <c r="A13858" s="0" t="n">
        <v>202506</v>
      </c>
      <c r="B13858" s="0" t="n">
        <v>202508</v>
      </c>
      <c r="C13858" s="37" t="s">
        <v>106</v>
      </c>
      <c r="D13858" s="37" t="s">
        <v>273</v>
      </c>
      <c r="E13858" s="0" t="n">
        <v>3</v>
      </c>
      <c r="F13858" s="38" t="s">
        <v>71</v>
      </c>
      <c r="G13858" s="37" t="s">
        <v>479</v>
      </c>
      <c r="H13858" s="0" t="n">
        <v>123634</v>
      </c>
      <c r="I13858" s="0" t="n">
        <v>97572</v>
      </c>
      <c r="J13858" s="0" t="n">
        <v>7080</v>
      </c>
    </row>
    <row r="13859" customFormat="false" ht="15" hidden="false" customHeight="false" outlineLevel="0" collapsed="false">
      <c r="A13859" s="0" t="n">
        <v>202506</v>
      </c>
      <c r="B13859" s="0" t="n">
        <v>202508</v>
      </c>
      <c r="C13859" s="37" t="s">
        <v>149</v>
      </c>
      <c r="D13859" s="37" t="s">
        <v>159</v>
      </c>
      <c r="E13859" s="0" t="n">
        <v>3</v>
      </c>
      <c r="F13859" s="38" t="s">
        <v>71</v>
      </c>
      <c r="G13859" s="37" t="s">
        <v>480</v>
      </c>
      <c r="H13859" s="0" t="n">
        <v>474429</v>
      </c>
      <c r="I13859" s="0" t="n">
        <v>373659</v>
      </c>
      <c r="J13859" s="0" t="n">
        <v>-7371</v>
      </c>
    </row>
    <row r="13860" customFormat="false" ht="15" hidden="false" customHeight="false" outlineLevel="0" collapsed="false">
      <c r="A13860" s="0" t="n">
        <v>202506</v>
      </c>
      <c r="B13860" s="0" t="n">
        <v>202508</v>
      </c>
      <c r="C13860" s="37" t="s">
        <v>109</v>
      </c>
      <c r="D13860" s="37" t="s">
        <v>241</v>
      </c>
      <c r="E13860" s="0" t="n">
        <v>3</v>
      </c>
      <c r="F13860" s="38" t="s">
        <v>71</v>
      </c>
      <c r="G13860" s="37" t="s">
        <v>481</v>
      </c>
      <c r="H13860" s="0" t="n">
        <v>5870471</v>
      </c>
      <c r="I13860" s="0" t="n">
        <v>9125387</v>
      </c>
      <c r="J13860" s="0" t="n">
        <v>577418</v>
      </c>
    </row>
    <row r="13861" customFormat="false" ht="15" hidden="false" customHeight="false" outlineLevel="0" collapsed="false">
      <c r="A13861" s="0" t="n">
        <v>202506</v>
      </c>
      <c r="B13861" s="0" t="n">
        <v>202508</v>
      </c>
      <c r="C13861" s="37" t="s">
        <v>184</v>
      </c>
      <c r="D13861" s="37" t="s">
        <v>482</v>
      </c>
      <c r="E13861" s="0" t="n">
        <v>3</v>
      </c>
      <c r="F13861" s="38" t="s">
        <v>71</v>
      </c>
      <c r="G13861" s="37" t="s">
        <v>483</v>
      </c>
      <c r="H13861" s="0" t="n">
        <v>2013196</v>
      </c>
      <c r="I13861" s="0" t="n">
        <v>1606418</v>
      </c>
      <c r="J13861" s="0" t="n">
        <v>197916</v>
      </c>
    </row>
    <row r="13862" customFormat="false" ht="15" hidden="false" customHeight="false" outlineLevel="0" collapsed="false">
      <c r="A13862" s="0" t="n">
        <v>202506</v>
      </c>
      <c r="B13862" s="0" t="n">
        <v>202508</v>
      </c>
      <c r="C13862" s="37" t="s">
        <v>152</v>
      </c>
      <c r="D13862" s="37" t="s">
        <v>328</v>
      </c>
      <c r="E13862" s="0" t="n">
        <v>3</v>
      </c>
      <c r="F13862" s="38" t="s">
        <v>71</v>
      </c>
      <c r="G13862" s="37" t="s">
        <v>484</v>
      </c>
      <c r="H13862" s="0" t="n">
        <v>659395</v>
      </c>
      <c r="I13862" s="0" t="n">
        <v>824482</v>
      </c>
      <c r="J13862" s="0" t="n">
        <v>91201</v>
      </c>
    </row>
    <row r="13863" customFormat="false" ht="15" hidden="false" customHeight="false" outlineLevel="0" collapsed="false">
      <c r="A13863" s="0" t="n">
        <v>202506</v>
      </c>
      <c r="B13863" s="0" t="n">
        <v>202508</v>
      </c>
      <c r="C13863" s="37" t="s">
        <v>115</v>
      </c>
      <c r="D13863" s="37" t="s">
        <v>423</v>
      </c>
      <c r="E13863" s="0" t="n">
        <v>3</v>
      </c>
      <c r="F13863" s="38" t="s">
        <v>71</v>
      </c>
      <c r="G13863" s="37" t="s">
        <v>485</v>
      </c>
      <c r="H13863" s="0" t="n">
        <v>607940</v>
      </c>
      <c r="I13863" s="0" t="n">
        <v>209791</v>
      </c>
      <c r="J13863" s="0" t="n">
        <v>-18726</v>
      </c>
    </row>
    <row r="13864" customFormat="false" ht="15" hidden="false" customHeight="false" outlineLevel="0" collapsed="false">
      <c r="A13864" s="0" t="n">
        <v>202506</v>
      </c>
      <c r="B13864" s="0" t="n">
        <v>202508</v>
      </c>
      <c r="C13864" s="37" t="s">
        <v>136</v>
      </c>
      <c r="D13864" s="37" t="s">
        <v>258</v>
      </c>
      <c r="E13864" s="0" t="n">
        <v>3</v>
      </c>
      <c r="F13864" s="38" t="s">
        <v>71</v>
      </c>
      <c r="G13864" s="37" t="s">
        <v>486</v>
      </c>
      <c r="H13864" s="0" t="n">
        <v>293122</v>
      </c>
      <c r="I13864" s="0" t="n">
        <v>353126</v>
      </c>
      <c r="J13864" s="0" t="n">
        <v>34115</v>
      </c>
    </row>
    <row r="13865" customFormat="false" ht="15" hidden="false" customHeight="false" outlineLevel="0" collapsed="false">
      <c r="A13865" s="0" t="n">
        <v>202506</v>
      </c>
      <c r="B13865" s="0" t="n">
        <v>202508</v>
      </c>
      <c r="C13865" s="37" t="s">
        <v>109</v>
      </c>
      <c r="D13865" s="37" t="s">
        <v>130</v>
      </c>
      <c r="E13865" s="0" t="n">
        <v>3</v>
      </c>
      <c r="F13865" s="38" t="s">
        <v>71</v>
      </c>
      <c r="G13865" s="37" t="s">
        <v>487</v>
      </c>
      <c r="H13865" s="0" t="n">
        <v>37097</v>
      </c>
      <c r="I13865" s="0" t="n">
        <v>44098</v>
      </c>
      <c r="J13865" s="0" t="n">
        <v>3640</v>
      </c>
    </row>
    <row r="13866" customFormat="false" ht="15" hidden="false" customHeight="false" outlineLevel="0" collapsed="false">
      <c r="A13866" s="0" t="n">
        <v>202506</v>
      </c>
      <c r="B13866" s="0" t="n">
        <v>202508</v>
      </c>
      <c r="C13866" s="37" t="s">
        <v>112</v>
      </c>
      <c r="D13866" s="37" t="s">
        <v>107</v>
      </c>
      <c r="E13866" s="0" t="n">
        <v>3</v>
      </c>
      <c r="F13866" s="38" t="s">
        <v>71</v>
      </c>
      <c r="G13866" s="37" t="s">
        <v>488</v>
      </c>
      <c r="H13866" s="0" t="n">
        <v>687345</v>
      </c>
      <c r="I13866" s="0" t="n">
        <v>258132</v>
      </c>
      <c r="J13866" s="0" t="n">
        <v>-28350</v>
      </c>
    </row>
    <row r="13867" customFormat="false" ht="15" hidden="false" customHeight="false" outlineLevel="0" collapsed="false">
      <c r="A13867" s="0" t="n">
        <v>202506</v>
      </c>
      <c r="B13867" s="0" t="n">
        <v>202508</v>
      </c>
      <c r="C13867" s="37" t="s">
        <v>152</v>
      </c>
      <c r="D13867" s="37" t="s">
        <v>212</v>
      </c>
      <c r="E13867" s="0" t="n">
        <v>3</v>
      </c>
      <c r="F13867" s="38" t="s">
        <v>71</v>
      </c>
      <c r="G13867" s="37" t="s">
        <v>489</v>
      </c>
      <c r="H13867" s="0" t="n">
        <v>1774098</v>
      </c>
      <c r="I13867" s="0" t="n">
        <v>939135</v>
      </c>
      <c r="J13867" s="0" t="n">
        <v>-755</v>
      </c>
    </row>
    <row r="13868" customFormat="false" ht="15" hidden="false" customHeight="false" outlineLevel="0" collapsed="false">
      <c r="A13868" s="0" t="n">
        <v>202506</v>
      </c>
      <c r="B13868" s="0" t="n">
        <v>202508</v>
      </c>
      <c r="C13868" s="37" t="s">
        <v>152</v>
      </c>
      <c r="D13868" s="37" t="s">
        <v>490</v>
      </c>
      <c r="E13868" s="0" t="n">
        <v>3</v>
      </c>
      <c r="F13868" s="38" t="s">
        <v>71</v>
      </c>
      <c r="G13868" s="37" t="s">
        <v>491</v>
      </c>
      <c r="H13868" s="0" t="n">
        <v>66554</v>
      </c>
      <c r="I13868" s="0" t="n">
        <v>41213</v>
      </c>
      <c r="J13868" s="0" t="n">
        <v>5323</v>
      </c>
    </row>
    <row r="13869" customFormat="false" ht="15" hidden="false" customHeight="false" outlineLevel="0" collapsed="false">
      <c r="A13869" s="0" t="n">
        <v>202506</v>
      </c>
      <c r="B13869" s="0" t="n">
        <v>202508</v>
      </c>
      <c r="C13869" s="37" t="s">
        <v>112</v>
      </c>
      <c r="D13869" s="37" t="s">
        <v>120</v>
      </c>
      <c r="E13869" s="0" t="n">
        <v>3</v>
      </c>
      <c r="F13869" s="38" t="s">
        <v>71</v>
      </c>
      <c r="G13869" s="37" t="s">
        <v>492</v>
      </c>
      <c r="H13869" s="0" t="n">
        <v>326750</v>
      </c>
      <c r="I13869" s="0" t="n">
        <v>609411</v>
      </c>
      <c r="J13869" s="0" t="n">
        <v>133144</v>
      </c>
    </row>
    <row r="13870" customFormat="false" ht="15" hidden="false" customHeight="false" outlineLevel="0" collapsed="false">
      <c r="A13870" s="0" t="n">
        <v>202506</v>
      </c>
      <c r="B13870" s="0" t="n">
        <v>202508</v>
      </c>
      <c r="C13870" s="37" t="s">
        <v>184</v>
      </c>
      <c r="D13870" s="37" t="s">
        <v>493</v>
      </c>
      <c r="E13870" s="0" t="n">
        <v>3</v>
      </c>
      <c r="F13870" s="38" t="s">
        <v>71</v>
      </c>
      <c r="G13870" s="37" t="s">
        <v>494</v>
      </c>
      <c r="H13870" s="0" t="n">
        <v>238659</v>
      </c>
      <c r="I13870" s="0" t="n">
        <v>167588</v>
      </c>
      <c r="J13870" s="0" t="n">
        <v>-14086</v>
      </c>
    </row>
    <row r="13871" customFormat="false" ht="15" hidden="false" customHeight="false" outlineLevel="0" collapsed="false">
      <c r="A13871" s="0" t="n">
        <v>202506</v>
      </c>
      <c r="B13871" s="0" t="n">
        <v>202508</v>
      </c>
      <c r="C13871" s="37" t="s">
        <v>109</v>
      </c>
      <c r="D13871" s="37" t="s">
        <v>495</v>
      </c>
      <c r="E13871" s="0" t="n">
        <v>3</v>
      </c>
      <c r="F13871" s="38" t="s">
        <v>71</v>
      </c>
      <c r="G13871" s="37" t="s">
        <v>496</v>
      </c>
      <c r="H13871" s="0" t="n">
        <v>201610</v>
      </c>
      <c r="I13871" s="0" t="n">
        <v>256227</v>
      </c>
      <c r="J13871" s="0" t="n">
        <v>45591</v>
      </c>
    </row>
    <row r="13872" customFormat="false" ht="15" hidden="false" customHeight="false" outlineLevel="0" collapsed="false">
      <c r="A13872" s="0" t="n">
        <v>202506</v>
      </c>
      <c r="B13872" s="0" t="n">
        <v>202508</v>
      </c>
      <c r="C13872" s="37" t="s">
        <v>101</v>
      </c>
      <c r="D13872" s="37" t="s">
        <v>269</v>
      </c>
      <c r="E13872" s="0" t="n">
        <v>3</v>
      </c>
      <c r="F13872" s="38" t="s">
        <v>71</v>
      </c>
      <c r="G13872" s="37" t="s">
        <v>497</v>
      </c>
      <c r="H13872" s="0" t="n">
        <v>477016</v>
      </c>
      <c r="I13872" s="0" t="n">
        <v>347920</v>
      </c>
      <c r="J13872" s="0" t="n">
        <v>-37588</v>
      </c>
    </row>
    <row r="13873" customFormat="false" ht="15" hidden="false" customHeight="false" outlineLevel="0" collapsed="false">
      <c r="A13873" s="0" t="n">
        <v>202506</v>
      </c>
      <c r="B13873" s="0" t="n">
        <v>202508</v>
      </c>
      <c r="C13873" s="37" t="s">
        <v>109</v>
      </c>
      <c r="D13873" s="37" t="s">
        <v>391</v>
      </c>
      <c r="E13873" s="0" t="n">
        <v>3</v>
      </c>
      <c r="F13873" s="38" t="s">
        <v>71</v>
      </c>
      <c r="G13873" s="37" t="s">
        <v>498</v>
      </c>
      <c r="H13873" s="0" t="n">
        <v>63238</v>
      </c>
      <c r="I13873" s="0" t="n">
        <v>130508</v>
      </c>
      <c r="J13873" s="0" t="n">
        <v>28679</v>
      </c>
    </row>
    <row r="13874" customFormat="false" ht="15" hidden="false" customHeight="false" outlineLevel="0" collapsed="false">
      <c r="A13874" s="0" t="n">
        <v>202506</v>
      </c>
      <c r="B13874" s="0" t="n">
        <v>202508</v>
      </c>
      <c r="C13874" s="37" t="s">
        <v>184</v>
      </c>
      <c r="D13874" s="37" t="s">
        <v>141</v>
      </c>
      <c r="E13874" s="0" t="n">
        <v>3</v>
      </c>
      <c r="F13874" s="38" t="s">
        <v>71</v>
      </c>
      <c r="G13874" s="37" t="s">
        <v>499</v>
      </c>
      <c r="H13874" s="0" t="n">
        <v>1060370</v>
      </c>
      <c r="I13874" s="0" t="n">
        <v>370103</v>
      </c>
      <c r="J13874" s="0" t="n">
        <v>20775</v>
      </c>
    </row>
    <row r="13875" customFormat="false" ht="15" hidden="false" customHeight="false" outlineLevel="0" collapsed="false">
      <c r="A13875" s="0" t="n">
        <v>202506</v>
      </c>
      <c r="B13875" s="0" t="n">
        <v>202508</v>
      </c>
      <c r="C13875" s="37" t="s">
        <v>101</v>
      </c>
      <c r="D13875" s="37" t="s">
        <v>500</v>
      </c>
      <c r="E13875" s="0" t="n">
        <v>3</v>
      </c>
      <c r="F13875" s="38" t="s">
        <v>71</v>
      </c>
      <c r="G13875" s="37" t="s">
        <v>501</v>
      </c>
      <c r="H13875" s="0" t="n">
        <v>1246266</v>
      </c>
      <c r="I13875" s="0" t="n">
        <v>806233</v>
      </c>
      <c r="J13875" s="0" t="n">
        <v>6875</v>
      </c>
    </row>
    <row r="13876" customFormat="false" ht="15" hidden="false" customHeight="false" outlineLevel="0" collapsed="false">
      <c r="A13876" s="0" t="n">
        <v>202506</v>
      </c>
      <c r="B13876" s="0" t="n">
        <v>202508</v>
      </c>
      <c r="C13876" s="37" t="s">
        <v>149</v>
      </c>
      <c r="D13876" s="37" t="s">
        <v>502</v>
      </c>
      <c r="E13876" s="0" t="n">
        <v>3</v>
      </c>
      <c r="F13876" s="38" t="s">
        <v>71</v>
      </c>
      <c r="G13876" s="37" t="s">
        <v>503</v>
      </c>
      <c r="H13876" s="0" t="n">
        <v>463001</v>
      </c>
      <c r="I13876" s="0" t="n">
        <v>342758</v>
      </c>
      <c r="J13876" s="0" t="n">
        <v>39573</v>
      </c>
    </row>
    <row r="13877" customFormat="false" ht="15" hidden="false" customHeight="false" outlineLevel="0" collapsed="false">
      <c r="A13877" s="0" t="n">
        <v>202506</v>
      </c>
      <c r="B13877" s="0" t="n">
        <v>202508</v>
      </c>
      <c r="C13877" s="37" t="s">
        <v>178</v>
      </c>
      <c r="D13877" s="37" t="s">
        <v>161</v>
      </c>
      <c r="E13877" s="0" t="n">
        <v>3</v>
      </c>
      <c r="F13877" s="38" t="s">
        <v>71</v>
      </c>
      <c r="G13877" s="37" t="s">
        <v>504</v>
      </c>
      <c r="H13877" s="0" t="n">
        <v>24811</v>
      </c>
      <c r="I13877" s="0" t="n">
        <v>22000</v>
      </c>
      <c r="J13877" s="0" t="n">
        <v>-357</v>
      </c>
    </row>
    <row r="13878" customFormat="false" ht="15" hidden="false" customHeight="false" outlineLevel="0" collapsed="false">
      <c r="A13878" s="0" t="n">
        <v>202506</v>
      </c>
      <c r="B13878" s="0" t="n">
        <v>202508</v>
      </c>
      <c r="C13878" s="37" t="s">
        <v>112</v>
      </c>
      <c r="D13878" s="37" t="s">
        <v>294</v>
      </c>
      <c r="E13878" s="0" t="n">
        <v>3</v>
      </c>
      <c r="F13878" s="38" t="s">
        <v>71</v>
      </c>
      <c r="G13878" s="37" t="s">
        <v>505</v>
      </c>
      <c r="H13878" s="0" t="n">
        <v>209110</v>
      </c>
      <c r="I13878" s="0" t="n">
        <v>177762</v>
      </c>
      <c r="J13878" s="0" t="n">
        <v>23392</v>
      </c>
    </row>
    <row r="13879" customFormat="false" ht="15" hidden="false" customHeight="false" outlineLevel="0" collapsed="false">
      <c r="A13879" s="0" t="n">
        <v>202506</v>
      </c>
      <c r="B13879" s="0" t="n">
        <v>202508</v>
      </c>
      <c r="C13879" s="37" t="s">
        <v>149</v>
      </c>
      <c r="D13879" s="37" t="s">
        <v>116</v>
      </c>
      <c r="E13879" s="0" t="n">
        <v>3</v>
      </c>
      <c r="F13879" s="38" t="s">
        <v>71</v>
      </c>
      <c r="G13879" s="37" t="s">
        <v>506</v>
      </c>
      <c r="H13879" s="0" t="n">
        <v>2698495</v>
      </c>
      <c r="I13879" s="0" t="n">
        <v>2207885</v>
      </c>
      <c r="J13879" s="0" t="n">
        <v>149260</v>
      </c>
    </row>
    <row r="13880" customFormat="false" ht="15" hidden="false" customHeight="false" outlineLevel="0" collapsed="false">
      <c r="A13880" s="0" t="n">
        <v>202506</v>
      </c>
      <c r="B13880" s="0" t="n">
        <v>202508</v>
      </c>
      <c r="C13880" s="37" t="s">
        <v>95</v>
      </c>
      <c r="D13880" s="37" t="s">
        <v>251</v>
      </c>
      <c r="E13880" s="0" t="n">
        <v>3</v>
      </c>
      <c r="F13880" s="38" t="s">
        <v>71</v>
      </c>
      <c r="G13880" s="37" t="s">
        <v>507</v>
      </c>
      <c r="H13880" s="0" t="n">
        <v>22694</v>
      </c>
      <c r="I13880" s="0" t="n">
        <v>26687</v>
      </c>
      <c r="J13880" s="0" t="n">
        <v>-8033</v>
      </c>
    </row>
    <row r="13881" customFormat="false" ht="15" hidden="false" customHeight="false" outlineLevel="0" collapsed="false">
      <c r="A13881" s="0" t="n">
        <v>202506</v>
      </c>
      <c r="B13881" s="0" t="n">
        <v>202508</v>
      </c>
      <c r="C13881" s="37" t="s">
        <v>106</v>
      </c>
      <c r="D13881" s="37" t="s">
        <v>118</v>
      </c>
      <c r="E13881" s="0" t="n">
        <v>3</v>
      </c>
      <c r="F13881" s="38" t="s">
        <v>71</v>
      </c>
      <c r="G13881" s="37" t="s">
        <v>508</v>
      </c>
      <c r="H13881" s="0" t="n">
        <v>402853</v>
      </c>
      <c r="I13881" s="0" t="n">
        <v>511595</v>
      </c>
      <c r="J13881" s="0" t="n">
        <v>-548</v>
      </c>
    </row>
    <row r="13882" customFormat="false" ht="15" hidden="false" customHeight="false" outlineLevel="0" collapsed="false">
      <c r="A13882" s="0" t="n">
        <v>202506</v>
      </c>
      <c r="B13882" s="0" t="n">
        <v>202508</v>
      </c>
      <c r="C13882" s="37" t="s">
        <v>152</v>
      </c>
      <c r="D13882" s="37" t="s">
        <v>509</v>
      </c>
      <c r="E13882" s="0" t="n">
        <v>3</v>
      </c>
      <c r="F13882" s="38" t="s">
        <v>71</v>
      </c>
      <c r="G13882" s="37" t="s">
        <v>510</v>
      </c>
      <c r="H13882" s="0" t="n">
        <v>105969</v>
      </c>
      <c r="I13882" s="0" t="n">
        <v>80139</v>
      </c>
      <c r="J13882" s="0" t="n">
        <v>7943</v>
      </c>
    </row>
    <row r="13883" customFormat="false" ht="15" hidden="false" customHeight="false" outlineLevel="0" collapsed="false">
      <c r="A13883" s="0" t="n">
        <v>202506</v>
      </c>
      <c r="B13883" s="0" t="n">
        <v>202508</v>
      </c>
      <c r="C13883" s="37" t="s">
        <v>101</v>
      </c>
      <c r="D13883" s="37" t="s">
        <v>511</v>
      </c>
      <c r="E13883" s="0" t="n">
        <v>3</v>
      </c>
      <c r="F13883" s="38" t="s">
        <v>71</v>
      </c>
      <c r="G13883" s="37" t="s">
        <v>512</v>
      </c>
      <c r="H13883" s="0" t="n">
        <v>1897654</v>
      </c>
      <c r="I13883" s="0" t="n">
        <v>1685822</v>
      </c>
      <c r="J13883" s="0" t="n">
        <v>314654</v>
      </c>
    </row>
    <row r="13884" customFormat="false" ht="15" hidden="false" customHeight="false" outlineLevel="0" collapsed="false">
      <c r="A13884" s="0" t="n">
        <v>202506</v>
      </c>
      <c r="B13884" s="0" t="n">
        <v>202508</v>
      </c>
      <c r="C13884" s="37" t="s">
        <v>178</v>
      </c>
      <c r="D13884" s="37" t="s">
        <v>513</v>
      </c>
      <c r="E13884" s="0" t="n">
        <v>3</v>
      </c>
      <c r="F13884" s="38" t="s">
        <v>71</v>
      </c>
      <c r="G13884" s="37" t="s">
        <v>514</v>
      </c>
      <c r="H13884" s="0" t="n">
        <v>312748</v>
      </c>
      <c r="I13884" s="0" t="n">
        <v>304747</v>
      </c>
      <c r="J13884" s="0" t="n">
        <v>34482</v>
      </c>
    </row>
    <row r="13885" customFormat="false" ht="15" hidden="false" customHeight="false" outlineLevel="0" collapsed="false">
      <c r="A13885" s="0" t="n">
        <v>202506</v>
      </c>
      <c r="B13885" s="0" t="n">
        <v>202508</v>
      </c>
      <c r="C13885" s="37" t="s">
        <v>178</v>
      </c>
      <c r="D13885" s="37" t="s">
        <v>452</v>
      </c>
      <c r="E13885" s="0" t="n">
        <v>3</v>
      </c>
      <c r="F13885" s="38" t="s">
        <v>71</v>
      </c>
      <c r="G13885" s="37" t="s">
        <v>515</v>
      </c>
      <c r="H13885" s="0" t="n">
        <v>788396</v>
      </c>
      <c r="I13885" s="0" t="n">
        <v>439348</v>
      </c>
      <c r="J13885" s="0" t="n">
        <v>81302</v>
      </c>
    </row>
    <row r="13886" customFormat="false" ht="15" hidden="false" customHeight="false" outlineLevel="0" collapsed="false">
      <c r="A13886" s="0" t="n">
        <v>202506</v>
      </c>
      <c r="B13886" s="0" t="n">
        <v>202508</v>
      </c>
      <c r="C13886" s="37" t="s">
        <v>101</v>
      </c>
      <c r="D13886" s="37" t="s">
        <v>516</v>
      </c>
      <c r="E13886" s="0" t="n">
        <v>3</v>
      </c>
      <c r="F13886" s="38" t="s">
        <v>71</v>
      </c>
      <c r="G13886" s="37" t="s">
        <v>517</v>
      </c>
      <c r="H13886" s="0" t="n">
        <v>983006</v>
      </c>
      <c r="I13886" s="0" t="n">
        <v>839676</v>
      </c>
      <c r="J13886" s="0" t="n">
        <v>-7890</v>
      </c>
    </row>
    <row r="13887" customFormat="false" ht="15" hidden="false" customHeight="false" outlineLevel="0" collapsed="false">
      <c r="A13887" s="0" t="n">
        <v>202506</v>
      </c>
      <c r="B13887" s="0" t="n">
        <v>202508</v>
      </c>
      <c r="C13887" s="37" t="s">
        <v>149</v>
      </c>
      <c r="D13887" s="37" t="s">
        <v>396</v>
      </c>
      <c r="E13887" s="0" t="n">
        <v>3</v>
      </c>
      <c r="F13887" s="38" t="s">
        <v>71</v>
      </c>
      <c r="G13887" s="37" t="s">
        <v>518</v>
      </c>
      <c r="H13887" s="0" t="n">
        <v>2928320</v>
      </c>
      <c r="I13887" s="0" t="n">
        <v>3048643</v>
      </c>
      <c r="J13887" s="0" t="n">
        <v>465724</v>
      </c>
    </row>
    <row r="13888" customFormat="false" ht="15" hidden="false" customHeight="false" outlineLevel="0" collapsed="false">
      <c r="A13888" s="0" t="n">
        <v>202506</v>
      </c>
      <c r="B13888" s="0" t="n">
        <v>202508</v>
      </c>
      <c r="C13888" s="37" t="s">
        <v>106</v>
      </c>
      <c r="D13888" s="37" t="s">
        <v>519</v>
      </c>
      <c r="E13888" s="0" t="n">
        <v>3</v>
      </c>
      <c r="F13888" s="38" t="s">
        <v>71</v>
      </c>
      <c r="G13888" s="37" t="s">
        <v>520</v>
      </c>
      <c r="H13888" s="0" t="n">
        <v>465661</v>
      </c>
      <c r="I13888" s="0" t="n">
        <v>355837</v>
      </c>
      <c r="J13888" s="0" t="n">
        <v>54956</v>
      </c>
    </row>
    <row r="13889" customFormat="false" ht="15" hidden="false" customHeight="false" outlineLevel="0" collapsed="false">
      <c r="A13889" s="0" t="n">
        <v>202506</v>
      </c>
      <c r="B13889" s="0" t="n">
        <v>202508</v>
      </c>
      <c r="C13889" s="37" t="s">
        <v>149</v>
      </c>
      <c r="D13889" s="37" t="s">
        <v>430</v>
      </c>
      <c r="E13889" s="0" t="n">
        <v>3</v>
      </c>
      <c r="F13889" s="38" t="s">
        <v>71</v>
      </c>
      <c r="G13889" s="37" t="s">
        <v>521</v>
      </c>
      <c r="H13889" s="0" t="n">
        <v>723341</v>
      </c>
      <c r="I13889" s="0" t="n">
        <v>913925</v>
      </c>
      <c r="J13889" s="0" t="n">
        <v>-75945</v>
      </c>
    </row>
    <row r="13890" customFormat="false" ht="15" hidden="false" customHeight="false" outlineLevel="0" collapsed="false">
      <c r="A13890" s="0" t="n">
        <v>202506</v>
      </c>
      <c r="B13890" s="0" t="n">
        <v>202508</v>
      </c>
      <c r="C13890" s="37" t="s">
        <v>149</v>
      </c>
      <c r="D13890" s="37" t="s">
        <v>352</v>
      </c>
      <c r="E13890" s="0" t="n">
        <v>3</v>
      </c>
      <c r="F13890" s="38" t="s">
        <v>71</v>
      </c>
      <c r="G13890" s="37" t="s">
        <v>522</v>
      </c>
      <c r="H13890" s="0" t="n">
        <v>71274</v>
      </c>
      <c r="I13890" s="0" t="n">
        <v>55700</v>
      </c>
      <c r="J13890" s="0" t="n">
        <v>10580</v>
      </c>
    </row>
    <row r="13891" customFormat="false" ht="15" hidden="false" customHeight="false" outlineLevel="0" collapsed="false">
      <c r="A13891" s="0" t="n">
        <v>202506</v>
      </c>
      <c r="B13891" s="0" t="n">
        <v>202508</v>
      </c>
      <c r="C13891" s="37" t="s">
        <v>95</v>
      </c>
      <c r="D13891" s="37" t="s">
        <v>269</v>
      </c>
      <c r="E13891" s="0" t="n">
        <v>3</v>
      </c>
      <c r="F13891" s="38" t="s">
        <v>71</v>
      </c>
      <c r="G13891" s="37" t="s">
        <v>523</v>
      </c>
      <c r="H13891" s="0" t="n">
        <v>2373485</v>
      </c>
      <c r="I13891" s="0" t="n">
        <v>3867059</v>
      </c>
      <c r="J13891" s="0" t="n">
        <v>435962</v>
      </c>
    </row>
    <row r="13892" customFormat="false" ht="15" hidden="false" customHeight="false" outlineLevel="0" collapsed="false">
      <c r="A13892" s="0" t="n">
        <v>202506</v>
      </c>
      <c r="B13892" s="0" t="n">
        <v>202508</v>
      </c>
      <c r="C13892" s="37" t="s">
        <v>106</v>
      </c>
      <c r="D13892" s="37" t="s">
        <v>110</v>
      </c>
      <c r="E13892" s="0" t="n">
        <v>3</v>
      </c>
      <c r="F13892" s="38" t="s">
        <v>71</v>
      </c>
      <c r="G13892" s="37" t="s">
        <v>524</v>
      </c>
      <c r="H13892" s="0" t="n">
        <v>205752</v>
      </c>
      <c r="I13892" s="0" t="n">
        <v>71297</v>
      </c>
      <c r="J13892" s="0" t="n">
        <v>3697</v>
      </c>
    </row>
    <row r="13893" customFormat="false" ht="15" hidden="false" customHeight="false" outlineLevel="0" collapsed="false">
      <c r="A13893" s="0" t="n">
        <v>202506</v>
      </c>
      <c r="B13893" s="0" t="n">
        <v>202508</v>
      </c>
      <c r="C13893" s="37" t="s">
        <v>149</v>
      </c>
      <c r="D13893" s="37" t="s">
        <v>383</v>
      </c>
      <c r="E13893" s="0" t="n">
        <v>3</v>
      </c>
      <c r="F13893" s="38" t="s">
        <v>71</v>
      </c>
      <c r="G13893" s="37" t="s">
        <v>525</v>
      </c>
      <c r="H13893" s="0" t="n">
        <v>443232</v>
      </c>
      <c r="I13893" s="0" t="n">
        <v>270743</v>
      </c>
      <c r="J13893" s="0" t="n">
        <v>13573</v>
      </c>
    </row>
    <row r="13894" customFormat="false" ht="15" hidden="false" customHeight="false" outlineLevel="0" collapsed="false">
      <c r="A13894" s="0" t="n">
        <v>202506</v>
      </c>
      <c r="B13894" s="0" t="n">
        <v>202508</v>
      </c>
      <c r="C13894" s="37" t="s">
        <v>184</v>
      </c>
      <c r="D13894" s="37" t="s">
        <v>218</v>
      </c>
      <c r="E13894" s="0" t="n">
        <v>3</v>
      </c>
      <c r="F13894" s="38" t="s">
        <v>71</v>
      </c>
      <c r="G13894" s="37" t="s">
        <v>526</v>
      </c>
      <c r="H13894" s="0" t="n">
        <v>450477</v>
      </c>
      <c r="I13894" s="0" t="n">
        <v>254088</v>
      </c>
      <c r="J13894" s="0" t="n">
        <v>-6048</v>
      </c>
    </row>
    <row r="13895" customFormat="false" ht="15" hidden="false" customHeight="false" outlineLevel="0" collapsed="false">
      <c r="A13895" s="0" t="n">
        <v>202506</v>
      </c>
      <c r="B13895" s="0" t="n">
        <v>202508</v>
      </c>
      <c r="C13895" s="37" t="s">
        <v>112</v>
      </c>
      <c r="D13895" s="37" t="s">
        <v>200</v>
      </c>
      <c r="E13895" s="0" t="n">
        <v>3</v>
      </c>
      <c r="F13895" s="38" t="s">
        <v>71</v>
      </c>
      <c r="G13895" s="37" t="s">
        <v>527</v>
      </c>
      <c r="H13895" s="0" t="n">
        <v>73764</v>
      </c>
      <c r="I13895" s="0" t="n">
        <v>68099</v>
      </c>
      <c r="J13895" s="0" t="n">
        <v>9744</v>
      </c>
    </row>
    <row r="13896" customFormat="false" ht="15" hidden="false" customHeight="false" outlineLevel="0" collapsed="false">
      <c r="A13896" s="0" t="n">
        <v>202506</v>
      </c>
      <c r="B13896" s="0" t="n">
        <v>202508</v>
      </c>
      <c r="C13896" s="37" t="s">
        <v>152</v>
      </c>
      <c r="D13896" s="37" t="s">
        <v>328</v>
      </c>
      <c r="E13896" s="0" t="n">
        <v>3</v>
      </c>
      <c r="F13896" s="38" t="s">
        <v>71</v>
      </c>
      <c r="G13896" s="37" t="s">
        <v>528</v>
      </c>
      <c r="H13896" s="0" t="n">
        <v>931541</v>
      </c>
      <c r="I13896" s="0" t="n">
        <v>427735</v>
      </c>
      <c r="J13896" s="0" t="n">
        <v>47138</v>
      </c>
    </row>
    <row r="13897" customFormat="false" ht="15" hidden="false" customHeight="false" outlineLevel="0" collapsed="false">
      <c r="A13897" s="0" t="n">
        <v>202506</v>
      </c>
      <c r="B13897" s="0" t="n">
        <v>202508</v>
      </c>
      <c r="C13897" s="37" t="s">
        <v>95</v>
      </c>
      <c r="D13897" s="37" t="s">
        <v>96</v>
      </c>
      <c r="E13897" s="0" t="n">
        <v>3</v>
      </c>
      <c r="F13897" s="38" t="s">
        <v>71</v>
      </c>
      <c r="G13897" s="37" t="s">
        <v>529</v>
      </c>
      <c r="H13897" s="0" t="n">
        <v>2032206</v>
      </c>
      <c r="I13897" s="0" t="n">
        <v>1628365</v>
      </c>
      <c r="J13897" s="0" t="n">
        <v>225191</v>
      </c>
    </row>
    <row r="13898" customFormat="false" ht="15" hidden="false" customHeight="false" outlineLevel="0" collapsed="false">
      <c r="A13898" s="0" t="n">
        <v>202506</v>
      </c>
      <c r="B13898" s="0" t="n">
        <v>202508</v>
      </c>
      <c r="C13898" s="37" t="s">
        <v>158</v>
      </c>
      <c r="D13898" s="37" t="s">
        <v>474</v>
      </c>
      <c r="E13898" s="0" t="n">
        <v>3</v>
      </c>
      <c r="F13898" s="38" t="s">
        <v>71</v>
      </c>
      <c r="G13898" s="37" t="s">
        <v>530</v>
      </c>
      <c r="H13898" s="0" t="n">
        <v>864112</v>
      </c>
      <c r="I13898" s="0" t="n">
        <v>455738</v>
      </c>
      <c r="J13898" s="0" t="n">
        <v>40059</v>
      </c>
    </row>
    <row r="13899" customFormat="false" ht="15" hidden="false" customHeight="false" outlineLevel="0" collapsed="false">
      <c r="A13899" s="0" t="n">
        <v>202506</v>
      </c>
      <c r="B13899" s="0" t="n">
        <v>202508</v>
      </c>
      <c r="C13899" s="37" t="s">
        <v>197</v>
      </c>
      <c r="D13899" s="37" t="s">
        <v>531</v>
      </c>
      <c r="E13899" s="0" t="n">
        <v>3</v>
      </c>
      <c r="F13899" s="38" t="s">
        <v>71</v>
      </c>
      <c r="G13899" s="37" t="s">
        <v>532</v>
      </c>
      <c r="H13899" s="0" t="n">
        <v>69040</v>
      </c>
      <c r="I13899" s="0" t="n">
        <v>31969</v>
      </c>
      <c r="J13899" s="0" t="n">
        <v>3215</v>
      </c>
    </row>
    <row r="13900" customFormat="false" ht="15" hidden="false" customHeight="false" outlineLevel="0" collapsed="false">
      <c r="A13900" s="0" t="n">
        <v>202506</v>
      </c>
      <c r="B13900" s="0" t="n">
        <v>202508</v>
      </c>
      <c r="C13900" s="37" t="s">
        <v>101</v>
      </c>
      <c r="D13900" s="37" t="s">
        <v>533</v>
      </c>
      <c r="E13900" s="0" t="n">
        <v>3</v>
      </c>
      <c r="F13900" s="38" t="s">
        <v>71</v>
      </c>
      <c r="G13900" s="37" t="s">
        <v>534</v>
      </c>
      <c r="H13900" s="0" t="n">
        <v>582694</v>
      </c>
      <c r="I13900" s="0" t="n">
        <v>296101</v>
      </c>
      <c r="J13900" s="0" t="n">
        <v>14926</v>
      </c>
    </row>
    <row r="13901" customFormat="false" ht="15" hidden="false" customHeight="false" outlineLevel="0" collapsed="false">
      <c r="A13901" s="0" t="n">
        <v>202506</v>
      </c>
      <c r="B13901" s="0" t="n">
        <v>202508</v>
      </c>
      <c r="C13901" s="37" t="s">
        <v>124</v>
      </c>
      <c r="D13901" s="37" t="s">
        <v>277</v>
      </c>
      <c r="E13901" s="0" t="n">
        <v>3</v>
      </c>
      <c r="F13901" s="38" t="s">
        <v>71</v>
      </c>
      <c r="G13901" s="37" t="s">
        <v>535</v>
      </c>
      <c r="H13901" s="0" t="n">
        <v>1156951</v>
      </c>
      <c r="I13901" s="0" t="n">
        <v>573565</v>
      </c>
      <c r="J13901" s="0" t="n">
        <v>107646</v>
      </c>
    </row>
    <row r="13902" customFormat="false" ht="15" hidden="false" customHeight="false" outlineLevel="0" collapsed="false">
      <c r="A13902" s="0" t="n">
        <v>202506</v>
      </c>
      <c r="B13902" s="0" t="n">
        <v>202508</v>
      </c>
      <c r="C13902" s="37" t="s">
        <v>101</v>
      </c>
      <c r="D13902" s="37" t="s">
        <v>450</v>
      </c>
      <c r="E13902" s="0" t="n">
        <v>3</v>
      </c>
      <c r="F13902" s="38" t="s">
        <v>71</v>
      </c>
      <c r="G13902" s="37" t="s">
        <v>536</v>
      </c>
      <c r="H13902" s="0" t="n">
        <v>39019</v>
      </c>
      <c r="I13902" s="0" t="n">
        <v>22060</v>
      </c>
      <c r="J13902" s="0" t="n">
        <v>3102</v>
      </c>
    </row>
    <row r="13903" customFormat="false" ht="15" hidden="false" customHeight="false" outlineLevel="0" collapsed="false">
      <c r="A13903" s="0" t="n">
        <v>202506</v>
      </c>
      <c r="B13903" s="0" t="n">
        <v>202508</v>
      </c>
      <c r="C13903" s="37" t="s">
        <v>178</v>
      </c>
      <c r="D13903" s="37" t="s">
        <v>102</v>
      </c>
      <c r="E13903" s="0" t="n">
        <v>3</v>
      </c>
      <c r="F13903" s="38" t="s">
        <v>71</v>
      </c>
      <c r="G13903" s="37" t="s">
        <v>537</v>
      </c>
      <c r="H13903" s="0" t="n">
        <v>126450</v>
      </c>
      <c r="I13903" s="0" t="n">
        <v>110365</v>
      </c>
      <c r="J13903" s="0" t="n">
        <v>10737</v>
      </c>
    </row>
    <row r="13904" customFormat="false" ht="15" hidden="false" customHeight="false" outlineLevel="0" collapsed="false">
      <c r="A13904" s="0" t="n">
        <v>202506</v>
      </c>
      <c r="B13904" s="0" t="n">
        <v>202508</v>
      </c>
      <c r="C13904" s="37" t="s">
        <v>178</v>
      </c>
      <c r="D13904" s="37" t="s">
        <v>374</v>
      </c>
      <c r="E13904" s="0" t="n">
        <v>3</v>
      </c>
      <c r="F13904" s="38" t="s">
        <v>71</v>
      </c>
      <c r="G13904" s="37" t="s">
        <v>538</v>
      </c>
      <c r="H13904" s="0" t="n">
        <v>1738697</v>
      </c>
      <c r="I13904" s="0" t="n">
        <v>1788430</v>
      </c>
      <c r="J13904" s="0" t="n">
        <v>119008</v>
      </c>
    </row>
    <row r="13905" customFormat="false" ht="15" hidden="false" customHeight="false" outlineLevel="0" collapsed="false">
      <c r="A13905" s="0" t="n">
        <v>202506</v>
      </c>
      <c r="B13905" s="0" t="n">
        <v>202508</v>
      </c>
      <c r="C13905" s="37" t="s">
        <v>109</v>
      </c>
      <c r="D13905" s="37" t="s">
        <v>150</v>
      </c>
      <c r="E13905" s="0" t="n">
        <v>3</v>
      </c>
      <c r="F13905" s="38" t="s">
        <v>71</v>
      </c>
      <c r="G13905" s="37" t="s">
        <v>539</v>
      </c>
      <c r="H13905" s="0" t="n">
        <v>997193</v>
      </c>
      <c r="I13905" s="0" t="n">
        <v>1593059</v>
      </c>
      <c r="J13905" s="0" t="n">
        <v>-154200</v>
      </c>
    </row>
    <row r="13906" customFormat="false" ht="15" hidden="false" customHeight="false" outlineLevel="0" collapsed="false">
      <c r="A13906" s="0" t="n">
        <v>202506</v>
      </c>
      <c r="B13906" s="0" t="n">
        <v>202508</v>
      </c>
      <c r="C13906" s="37" t="s">
        <v>158</v>
      </c>
      <c r="D13906" s="37" t="s">
        <v>540</v>
      </c>
      <c r="E13906" s="0" t="n">
        <v>3</v>
      </c>
      <c r="F13906" s="38" t="s">
        <v>71</v>
      </c>
      <c r="G13906" s="37" t="s">
        <v>541</v>
      </c>
      <c r="H13906" s="0" t="n">
        <v>886773</v>
      </c>
      <c r="I13906" s="0" t="n">
        <v>1806636</v>
      </c>
      <c r="J13906" s="0" t="n">
        <v>-214020</v>
      </c>
    </row>
    <row r="13907" customFormat="false" ht="15" hidden="false" customHeight="false" outlineLevel="0" collapsed="false">
      <c r="A13907" s="0" t="n">
        <v>202506</v>
      </c>
      <c r="B13907" s="0" t="n">
        <v>202508</v>
      </c>
      <c r="C13907" s="37" t="s">
        <v>106</v>
      </c>
      <c r="D13907" s="37" t="s">
        <v>118</v>
      </c>
      <c r="E13907" s="0" t="n">
        <v>3</v>
      </c>
      <c r="F13907" s="38" t="s">
        <v>71</v>
      </c>
      <c r="G13907" s="37" t="s">
        <v>542</v>
      </c>
      <c r="H13907" s="0" t="n">
        <v>5261968</v>
      </c>
      <c r="I13907" s="0" t="n">
        <v>6411567</v>
      </c>
      <c r="J13907" s="0" t="n">
        <v>276786</v>
      </c>
    </row>
    <row r="13908" customFormat="false" ht="15" hidden="false" customHeight="false" outlineLevel="0" collapsed="false">
      <c r="A13908" s="0" t="n">
        <v>202506</v>
      </c>
      <c r="B13908" s="0" t="n">
        <v>202508</v>
      </c>
      <c r="C13908" s="37" t="s">
        <v>136</v>
      </c>
      <c r="D13908" s="37" t="s">
        <v>130</v>
      </c>
      <c r="E13908" s="0" t="n">
        <v>3</v>
      </c>
      <c r="F13908" s="38" t="s">
        <v>71</v>
      </c>
      <c r="G13908" s="37" t="s">
        <v>543</v>
      </c>
      <c r="H13908" s="0" t="n">
        <v>1400505</v>
      </c>
      <c r="I13908" s="0" t="n">
        <v>1209522</v>
      </c>
      <c r="J13908" s="0" t="n">
        <v>250213</v>
      </c>
    </row>
    <row r="13909" customFormat="false" ht="15" hidden="false" customHeight="false" outlineLevel="0" collapsed="false">
      <c r="A13909" s="0" t="n">
        <v>202506</v>
      </c>
      <c r="B13909" s="0" t="n">
        <v>202508</v>
      </c>
      <c r="C13909" s="37" t="s">
        <v>136</v>
      </c>
      <c r="D13909" s="37" t="s">
        <v>447</v>
      </c>
      <c r="E13909" s="0" t="n">
        <v>3</v>
      </c>
      <c r="F13909" s="38" t="s">
        <v>71</v>
      </c>
      <c r="G13909" s="37" t="s">
        <v>544</v>
      </c>
      <c r="H13909" s="0" t="n">
        <v>786885</v>
      </c>
      <c r="I13909" s="0" t="n">
        <v>657092</v>
      </c>
      <c r="J13909" s="0" t="n">
        <v>6251</v>
      </c>
    </row>
    <row r="13910" customFormat="false" ht="15" hidden="false" customHeight="false" outlineLevel="0" collapsed="false">
      <c r="A13910" s="0" t="n">
        <v>202506</v>
      </c>
      <c r="B13910" s="0" t="n">
        <v>202508</v>
      </c>
      <c r="C13910" s="37" t="s">
        <v>136</v>
      </c>
      <c r="D13910" s="37" t="s">
        <v>170</v>
      </c>
      <c r="E13910" s="0" t="n">
        <v>3</v>
      </c>
      <c r="F13910" s="38" t="s">
        <v>71</v>
      </c>
      <c r="G13910" s="37" t="s">
        <v>545</v>
      </c>
      <c r="H13910" s="0" t="n">
        <v>13069845</v>
      </c>
      <c r="I13910" s="0" t="n">
        <v>11514965</v>
      </c>
      <c r="J13910" s="0" t="n">
        <v>154832</v>
      </c>
    </row>
    <row r="13911" customFormat="false" ht="15" hidden="false" customHeight="false" outlineLevel="0" collapsed="false">
      <c r="A13911" s="0" t="n">
        <v>202506</v>
      </c>
      <c r="B13911" s="0" t="n">
        <v>202508</v>
      </c>
      <c r="C13911" s="37" t="s">
        <v>106</v>
      </c>
      <c r="D13911" s="37" t="s">
        <v>210</v>
      </c>
      <c r="E13911" s="0" t="n">
        <v>3</v>
      </c>
      <c r="F13911" s="38" t="s">
        <v>71</v>
      </c>
      <c r="G13911" s="37" t="s">
        <v>546</v>
      </c>
      <c r="H13911" s="0" t="n">
        <v>700528</v>
      </c>
      <c r="I13911" s="0" t="n">
        <v>297035</v>
      </c>
      <c r="J13911" s="0" t="n">
        <v>-5119</v>
      </c>
    </row>
    <row r="13912" customFormat="false" ht="15" hidden="false" customHeight="false" outlineLevel="0" collapsed="false">
      <c r="A13912" s="0" t="n">
        <v>202506</v>
      </c>
      <c r="B13912" s="0" t="n">
        <v>202508</v>
      </c>
      <c r="C13912" s="37" t="s">
        <v>158</v>
      </c>
      <c r="D13912" s="37" t="s">
        <v>269</v>
      </c>
      <c r="E13912" s="0" t="n">
        <v>3</v>
      </c>
      <c r="F13912" s="38" t="s">
        <v>71</v>
      </c>
      <c r="G13912" s="37" t="s">
        <v>547</v>
      </c>
      <c r="H13912" s="0" t="n">
        <v>153303</v>
      </c>
      <c r="I13912" s="0" t="n">
        <v>159883</v>
      </c>
      <c r="J13912" s="0" t="n">
        <v>-7840</v>
      </c>
    </row>
    <row r="13913" customFormat="false" ht="15" hidden="false" customHeight="false" outlineLevel="0" collapsed="false">
      <c r="A13913" s="0" t="n">
        <v>202506</v>
      </c>
      <c r="B13913" s="0" t="n">
        <v>202508</v>
      </c>
      <c r="C13913" s="37" t="s">
        <v>124</v>
      </c>
      <c r="D13913" s="37" t="s">
        <v>396</v>
      </c>
      <c r="E13913" s="0" t="n">
        <v>3</v>
      </c>
      <c r="F13913" s="38" t="s">
        <v>71</v>
      </c>
      <c r="G13913" s="37" t="s">
        <v>548</v>
      </c>
      <c r="H13913" s="0" t="n">
        <v>1073142</v>
      </c>
      <c r="I13913" s="0" t="n">
        <v>531538</v>
      </c>
      <c r="J13913" s="0" t="n">
        <v>-6059</v>
      </c>
    </row>
    <row r="13914" customFormat="false" ht="15" hidden="false" customHeight="false" outlineLevel="0" collapsed="false">
      <c r="A13914" s="0" t="n">
        <v>202506</v>
      </c>
      <c r="B13914" s="0" t="n">
        <v>202508</v>
      </c>
      <c r="C13914" s="37" t="s">
        <v>101</v>
      </c>
      <c r="D13914" s="37" t="s">
        <v>282</v>
      </c>
      <c r="E13914" s="0" t="n">
        <v>3</v>
      </c>
      <c r="F13914" s="38" t="s">
        <v>71</v>
      </c>
      <c r="G13914" s="37" t="s">
        <v>549</v>
      </c>
      <c r="H13914" s="0" t="n">
        <v>888127</v>
      </c>
      <c r="I13914" s="0" t="n">
        <v>988175</v>
      </c>
      <c r="J13914" s="0" t="n">
        <v>106588</v>
      </c>
    </row>
    <row r="13915" customFormat="false" ht="15" hidden="false" customHeight="false" outlineLevel="0" collapsed="false">
      <c r="A13915" s="0" t="n">
        <v>202506</v>
      </c>
      <c r="B13915" s="0" t="n">
        <v>202508</v>
      </c>
      <c r="C13915" s="37" t="s">
        <v>197</v>
      </c>
      <c r="D13915" s="37" t="s">
        <v>540</v>
      </c>
      <c r="E13915" s="0" t="n">
        <v>3</v>
      </c>
      <c r="F13915" s="38" t="s">
        <v>71</v>
      </c>
      <c r="G13915" s="37" t="s">
        <v>550</v>
      </c>
      <c r="H13915" s="0" t="n">
        <v>329301</v>
      </c>
      <c r="I13915" s="0" t="n">
        <v>115932</v>
      </c>
      <c r="J13915" s="0" t="n">
        <v>3573</v>
      </c>
    </row>
    <row r="13916" customFormat="false" ht="15" hidden="false" customHeight="false" outlineLevel="0" collapsed="false">
      <c r="A13916" s="0" t="n">
        <v>202506</v>
      </c>
      <c r="B13916" s="0" t="n">
        <v>202508</v>
      </c>
      <c r="C13916" s="37" t="s">
        <v>158</v>
      </c>
      <c r="D13916" s="37" t="s">
        <v>243</v>
      </c>
      <c r="E13916" s="0" t="n">
        <v>3</v>
      </c>
      <c r="F13916" s="38" t="s">
        <v>71</v>
      </c>
      <c r="G13916" s="37" t="s">
        <v>551</v>
      </c>
      <c r="H13916" s="0" t="n">
        <v>151058</v>
      </c>
      <c r="I13916" s="0" t="n">
        <v>130508</v>
      </c>
      <c r="J13916" s="0" t="n">
        <v>3430</v>
      </c>
    </row>
    <row r="13917" customFormat="false" ht="15" hidden="false" customHeight="false" outlineLevel="0" collapsed="false">
      <c r="A13917" s="0" t="n">
        <v>202506</v>
      </c>
      <c r="B13917" s="0" t="n">
        <v>202508</v>
      </c>
      <c r="C13917" s="37" t="s">
        <v>112</v>
      </c>
      <c r="D13917" s="37" t="s">
        <v>220</v>
      </c>
      <c r="E13917" s="0" t="n">
        <v>3</v>
      </c>
      <c r="F13917" s="38" t="s">
        <v>71</v>
      </c>
      <c r="G13917" s="37" t="s">
        <v>552</v>
      </c>
      <c r="H13917" s="0" t="n">
        <v>8792784</v>
      </c>
      <c r="I13917" s="0" t="n">
        <v>5842625</v>
      </c>
      <c r="J13917" s="0" t="n">
        <v>101504</v>
      </c>
    </row>
    <row r="13918" customFormat="false" ht="15" hidden="false" customHeight="false" outlineLevel="0" collapsed="false">
      <c r="A13918" s="0" t="n">
        <v>202506</v>
      </c>
      <c r="B13918" s="0" t="n">
        <v>202508</v>
      </c>
      <c r="C13918" s="37" t="s">
        <v>184</v>
      </c>
      <c r="D13918" s="37" t="s">
        <v>509</v>
      </c>
      <c r="E13918" s="0" t="n">
        <v>3</v>
      </c>
      <c r="F13918" s="38" t="s">
        <v>71</v>
      </c>
      <c r="G13918" s="37" t="s">
        <v>553</v>
      </c>
      <c r="H13918" s="0" t="n">
        <v>928002</v>
      </c>
      <c r="I13918" s="0" t="n">
        <v>453697</v>
      </c>
      <c r="J13918" s="0" t="n">
        <v>47048</v>
      </c>
    </row>
    <row r="13919" customFormat="false" ht="15" hidden="false" customHeight="false" outlineLevel="0" collapsed="false">
      <c r="A13919" s="0" t="n">
        <v>202506</v>
      </c>
      <c r="B13919" s="0" t="n">
        <v>202508</v>
      </c>
      <c r="C13919" s="37" t="s">
        <v>109</v>
      </c>
      <c r="D13919" s="37" t="s">
        <v>143</v>
      </c>
      <c r="E13919" s="0" t="n">
        <v>3</v>
      </c>
      <c r="F13919" s="38" t="s">
        <v>71</v>
      </c>
      <c r="G13919" s="37" t="s">
        <v>554</v>
      </c>
      <c r="H13919" s="0" t="n">
        <v>214945</v>
      </c>
      <c r="I13919" s="0" t="n">
        <v>90201</v>
      </c>
      <c r="J13919" s="0" t="n">
        <v>10737</v>
      </c>
    </row>
    <row r="13920" customFormat="false" ht="15" hidden="false" customHeight="false" outlineLevel="0" collapsed="false">
      <c r="A13920" s="0" t="n">
        <v>202506</v>
      </c>
      <c r="B13920" s="0" t="n">
        <v>202508</v>
      </c>
      <c r="C13920" s="37" t="s">
        <v>136</v>
      </c>
      <c r="D13920" s="37" t="s">
        <v>314</v>
      </c>
      <c r="E13920" s="0" t="n">
        <v>3</v>
      </c>
      <c r="F13920" s="38" t="s">
        <v>71</v>
      </c>
      <c r="G13920" s="37" t="s">
        <v>555</v>
      </c>
      <c r="H13920" s="0" t="n">
        <v>1856889</v>
      </c>
      <c r="I13920" s="0" t="n">
        <v>642214</v>
      </c>
      <c r="J13920" s="0" t="n">
        <v>-68653</v>
      </c>
    </row>
    <row r="13921" customFormat="false" ht="15" hidden="false" customHeight="false" outlineLevel="0" collapsed="false">
      <c r="A13921" s="0" t="n">
        <v>202506</v>
      </c>
      <c r="B13921" s="0" t="n">
        <v>202508</v>
      </c>
      <c r="C13921" s="37" t="s">
        <v>106</v>
      </c>
      <c r="D13921" s="37" t="s">
        <v>174</v>
      </c>
      <c r="E13921" s="0" t="n">
        <v>3</v>
      </c>
      <c r="F13921" s="38" t="s">
        <v>71</v>
      </c>
      <c r="G13921" s="37" t="s">
        <v>556</v>
      </c>
      <c r="H13921" s="0" t="n">
        <v>495600</v>
      </c>
      <c r="I13921" s="0" t="n">
        <v>408545</v>
      </c>
      <c r="J13921" s="0" t="n">
        <v>1624</v>
      </c>
    </row>
    <row r="13922" customFormat="false" ht="15" hidden="false" customHeight="false" outlineLevel="0" collapsed="false">
      <c r="A13922" s="0" t="n">
        <v>202506</v>
      </c>
      <c r="B13922" s="0" t="n">
        <v>202508</v>
      </c>
      <c r="C13922" s="37" t="s">
        <v>112</v>
      </c>
      <c r="D13922" s="37" t="s">
        <v>482</v>
      </c>
      <c r="E13922" s="0" t="n">
        <v>3</v>
      </c>
      <c r="F13922" s="38" t="s">
        <v>71</v>
      </c>
      <c r="G13922" s="37" t="s">
        <v>557</v>
      </c>
      <c r="H13922" s="0" t="n">
        <v>483915</v>
      </c>
      <c r="I13922" s="0" t="n">
        <v>731043</v>
      </c>
      <c r="J13922" s="0" t="n">
        <v>51949</v>
      </c>
    </row>
    <row r="13923" customFormat="false" ht="15" hidden="false" customHeight="false" outlineLevel="0" collapsed="false">
      <c r="A13923" s="0" t="n">
        <v>202506</v>
      </c>
      <c r="B13923" s="0" t="n">
        <v>202508</v>
      </c>
      <c r="C13923" s="37" t="s">
        <v>101</v>
      </c>
      <c r="D13923" s="37" t="s">
        <v>391</v>
      </c>
      <c r="E13923" s="0" t="n">
        <v>3</v>
      </c>
      <c r="F13923" s="38" t="s">
        <v>71</v>
      </c>
      <c r="G13923" s="37" t="s">
        <v>558</v>
      </c>
      <c r="H13923" s="0" t="n">
        <v>1244803</v>
      </c>
      <c r="I13923" s="0" t="n">
        <v>442956</v>
      </c>
      <c r="J13923" s="0" t="n">
        <v>54878</v>
      </c>
    </row>
    <row r="13924" customFormat="false" ht="15" hidden="false" customHeight="false" outlineLevel="0" collapsed="false">
      <c r="A13924" s="0" t="n">
        <v>202506</v>
      </c>
      <c r="B13924" s="0" t="n">
        <v>202508</v>
      </c>
      <c r="C13924" s="37" t="s">
        <v>197</v>
      </c>
      <c r="D13924" s="37" t="s">
        <v>470</v>
      </c>
      <c r="E13924" s="0" t="n">
        <v>3</v>
      </c>
      <c r="F13924" s="38" t="s">
        <v>71</v>
      </c>
      <c r="G13924" s="37" t="s">
        <v>559</v>
      </c>
      <c r="H13924" s="0" t="n">
        <v>105256</v>
      </c>
      <c r="I13924" s="0" t="n">
        <v>133867</v>
      </c>
      <c r="J13924" s="0" t="n">
        <v>12419</v>
      </c>
    </row>
    <row r="13925" customFormat="false" ht="15" hidden="false" customHeight="false" outlineLevel="0" collapsed="false">
      <c r="A13925" s="0" t="n">
        <v>202506</v>
      </c>
      <c r="B13925" s="0" t="n">
        <v>202508</v>
      </c>
      <c r="C13925" s="37" t="s">
        <v>112</v>
      </c>
      <c r="D13925" s="37" t="s">
        <v>531</v>
      </c>
      <c r="E13925" s="0" t="n">
        <v>3</v>
      </c>
      <c r="F13925" s="38" t="s">
        <v>71</v>
      </c>
      <c r="G13925" s="37" t="s">
        <v>560</v>
      </c>
      <c r="H13925" s="0" t="n">
        <v>779957</v>
      </c>
      <c r="I13925" s="0" t="n">
        <v>734455</v>
      </c>
      <c r="J13925" s="0" t="n">
        <v>119191</v>
      </c>
    </row>
    <row r="13926" customFormat="false" ht="15" hidden="false" customHeight="false" outlineLevel="0" collapsed="false">
      <c r="A13926" s="0" t="n">
        <v>202506</v>
      </c>
      <c r="B13926" s="0" t="n">
        <v>202508</v>
      </c>
      <c r="C13926" s="37" t="s">
        <v>109</v>
      </c>
      <c r="D13926" s="37" t="s">
        <v>561</v>
      </c>
      <c r="E13926" s="0" t="n">
        <v>3</v>
      </c>
      <c r="F13926" s="38" t="s">
        <v>71</v>
      </c>
      <c r="G13926" s="37" t="s">
        <v>562</v>
      </c>
      <c r="H13926" s="0" t="n">
        <v>5453761</v>
      </c>
      <c r="I13926" s="0" t="n">
        <v>2481643</v>
      </c>
      <c r="J13926" s="0" t="n">
        <v>-151839</v>
      </c>
    </row>
    <row r="13927" customFormat="false" ht="15" hidden="false" customHeight="false" outlineLevel="0" collapsed="false">
      <c r="A13927" s="0" t="n">
        <v>202506</v>
      </c>
      <c r="B13927" s="0" t="n">
        <v>202508</v>
      </c>
      <c r="C13927" s="37" t="s">
        <v>149</v>
      </c>
      <c r="D13927" s="37" t="s">
        <v>385</v>
      </c>
      <c r="E13927" s="0" t="n">
        <v>3</v>
      </c>
      <c r="F13927" s="38" t="s">
        <v>71</v>
      </c>
      <c r="G13927" s="37" t="s">
        <v>563</v>
      </c>
      <c r="H13927" s="0" t="n">
        <v>1433227</v>
      </c>
      <c r="I13927" s="0" t="n">
        <v>1713367</v>
      </c>
      <c r="J13927" s="0" t="n">
        <v>208205</v>
      </c>
    </row>
    <row r="13928" customFormat="false" ht="15" hidden="false" customHeight="false" outlineLevel="0" collapsed="false">
      <c r="A13928" s="0" t="n">
        <v>202506</v>
      </c>
      <c r="B13928" s="0" t="n">
        <v>202508</v>
      </c>
      <c r="C13928" s="37" t="s">
        <v>178</v>
      </c>
      <c r="D13928" s="37" t="s">
        <v>294</v>
      </c>
      <c r="E13928" s="0" t="n">
        <v>3</v>
      </c>
      <c r="F13928" s="38" t="s">
        <v>71</v>
      </c>
      <c r="G13928" s="37" t="s">
        <v>564</v>
      </c>
      <c r="H13928" s="0" t="n">
        <v>326528</v>
      </c>
      <c r="I13928" s="0" t="n">
        <v>348375</v>
      </c>
      <c r="J13928" s="0" t="n">
        <v>99332</v>
      </c>
    </row>
    <row r="13929" customFormat="false" ht="15" hidden="false" customHeight="false" outlineLevel="0" collapsed="false">
      <c r="A13929" s="0" t="n">
        <v>202506</v>
      </c>
      <c r="B13929" s="0" t="n">
        <v>202508</v>
      </c>
      <c r="C13929" s="37" t="s">
        <v>112</v>
      </c>
      <c r="D13929" s="37" t="s">
        <v>476</v>
      </c>
      <c r="E13929" s="0" t="n">
        <v>3</v>
      </c>
      <c r="F13929" s="38" t="s">
        <v>71</v>
      </c>
      <c r="G13929" s="37" t="s">
        <v>565</v>
      </c>
      <c r="H13929" s="0" t="n">
        <v>282908</v>
      </c>
      <c r="I13929" s="0" t="n">
        <v>234539</v>
      </c>
      <c r="J13929" s="0" t="n">
        <v>19882</v>
      </c>
    </row>
    <row r="13930" customFormat="false" ht="15" hidden="false" customHeight="false" outlineLevel="0" collapsed="false">
      <c r="A13930" s="0" t="n">
        <v>202506</v>
      </c>
      <c r="B13930" s="0" t="n">
        <v>202508</v>
      </c>
      <c r="C13930" s="37" t="s">
        <v>158</v>
      </c>
      <c r="D13930" s="37" t="s">
        <v>145</v>
      </c>
      <c r="E13930" s="0" t="n">
        <v>3</v>
      </c>
      <c r="F13930" s="38" t="s">
        <v>71</v>
      </c>
      <c r="G13930" s="37" t="s">
        <v>566</v>
      </c>
      <c r="H13930" s="0" t="n">
        <v>391695</v>
      </c>
      <c r="I13930" s="0" t="n">
        <v>199992</v>
      </c>
      <c r="J13930" s="0" t="n">
        <v>17769</v>
      </c>
    </row>
    <row r="13931" customFormat="false" ht="15" hidden="false" customHeight="false" outlineLevel="0" collapsed="false">
      <c r="A13931" s="0" t="n">
        <v>202506</v>
      </c>
      <c r="B13931" s="0" t="n">
        <v>202508</v>
      </c>
      <c r="C13931" s="37" t="s">
        <v>95</v>
      </c>
      <c r="D13931" s="37" t="s">
        <v>223</v>
      </c>
      <c r="E13931" s="0" t="n">
        <v>3</v>
      </c>
      <c r="F13931" s="38" t="s">
        <v>71</v>
      </c>
      <c r="G13931" s="37" t="s">
        <v>567</v>
      </c>
      <c r="H13931" s="0" t="n">
        <v>681939</v>
      </c>
      <c r="I13931" s="0" t="n">
        <v>631232</v>
      </c>
      <c r="J13931" s="0" t="n">
        <v>83276</v>
      </c>
    </row>
    <row r="13932" customFormat="false" ht="15" hidden="false" customHeight="false" outlineLevel="0" collapsed="false">
      <c r="A13932" s="0" t="n">
        <v>202506</v>
      </c>
      <c r="B13932" s="0" t="n">
        <v>202508</v>
      </c>
      <c r="C13932" s="37" t="s">
        <v>197</v>
      </c>
      <c r="D13932" s="37" t="s">
        <v>495</v>
      </c>
      <c r="E13932" s="0" t="n">
        <v>3</v>
      </c>
      <c r="F13932" s="38" t="s">
        <v>71</v>
      </c>
      <c r="G13932" s="37" t="s">
        <v>568</v>
      </c>
      <c r="H13932" s="0" t="n">
        <v>319093</v>
      </c>
      <c r="I13932" s="0" t="n">
        <v>186369</v>
      </c>
      <c r="J13932" s="0" t="n">
        <v>4746</v>
      </c>
    </row>
    <row r="13933" customFormat="false" ht="15" hidden="false" customHeight="false" outlineLevel="0" collapsed="false">
      <c r="A13933" s="0" t="n">
        <v>202506</v>
      </c>
      <c r="B13933" s="0" t="n">
        <v>202508</v>
      </c>
      <c r="C13933" s="37" t="s">
        <v>124</v>
      </c>
      <c r="D13933" s="37" t="s">
        <v>569</v>
      </c>
      <c r="E13933" s="0" t="n">
        <v>3</v>
      </c>
      <c r="F13933" s="38" t="s">
        <v>71</v>
      </c>
      <c r="G13933" s="37" t="s">
        <v>570</v>
      </c>
      <c r="H13933" s="0" t="n">
        <v>2039971</v>
      </c>
      <c r="I13933" s="0" t="n">
        <v>1181154</v>
      </c>
      <c r="J13933" s="0" t="n">
        <v>-17346</v>
      </c>
    </row>
    <row r="13934" customFormat="false" ht="15" hidden="false" customHeight="false" outlineLevel="0" collapsed="false">
      <c r="A13934" s="0" t="n">
        <v>202506</v>
      </c>
      <c r="B13934" s="0" t="n">
        <v>202508</v>
      </c>
      <c r="C13934" s="37" t="s">
        <v>136</v>
      </c>
      <c r="D13934" s="37" t="s">
        <v>571</v>
      </c>
      <c r="E13934" s="0" t="n">
        <v>3</v>
      </c>
      <c r="F13934" s="38" t="s">
        <v>71</v>
      </c>
      <c r="G13934" s="37" t="s">
        <v>572</v>
      </c>
      <c r="H13934" s="0" t="n">
        <v>95621</v>
      </c>
      <c r="I13934" s="0" t="n">
        <v>73828</v>
      </c>
      <c r="J13934" s="0" t="n">
        <v>6335</v>
      </c>
    </row>
    <row r="13935" customFormat="false" ht="15" hidden="false" customHeight="false" outlineLevel="0" collapsed="false">
      <c r="A13935" s="0" t="n">
        <v>202506</v>
      </c>
      <c r="B13935" s="0" t="n">
        <v>202508</v>
      </c>
      <c r="C13935" s="37" t="s">
        <v>149</v>
      </c>
      <c r="D13935" s="37" t="s">
        <v>116</v>
      </c>
      <c r="E13935" s="0" t="n">
        <v>3</v>
      </c>
      <c r="F13935" s="38" t="s">
        <v>71</v>
      </c>
      <c r="G13935" s="37" t="s">
        <v>573</v>
      </c>
      <c r="H13935" s="0" t="n">
        <v>1641819</v>
      </c>
      <c r="I13935" s="0" t="n">
        <v>944021</v>
      </c>
      <c r="J13935" s="0" t="n">
        <v>-80620</v>
      </c>
    </row>
    <row r="13936" customFormat="false" ht="15" hidden="false" customHeight="false" outlineLevel="0" collapsed="false">
      <c r="A13936" s="0" t="n">
        <v>202506</v>
      </c>
      <c r="B13936" s="0" t="n">
        <v>202508</v>
      </c>
      <c r="C13936" s="37" t="s">
        <v>158</v>
      </c>
      <c r="D13936" s="37" t="s">
        <v>476</v>
      </c>
      <c r="E13936" s="0" t="n">
        <v>3</v>
      </c>
      <c r="F13936" s="38" t="s">
        <v>71</v>
      </c>
      <c r="G13936" s="37" t="s">
        <v>574</v>
      </c>
      <c r="H13936" s="0" t="n">
        <v>307738</v>
      </c>
      <c r="I13936" s="0" t="n">
        <v>186587</v>
      </c>
      <c r="J13936" s="0" t="n">
        <v>22315</v>
      </c>
    </row>
    <row r="13937" customFormat="false" ht="15" hidden="false" customHeight="false" outlineLevel="0" collapsed="false">
      <c r="A13937" s="0" t="n">
        <v>202506</v>
      </c>
      <c r="B13937" s="0" t="n">
        <v>202508</v>
      </c>
      <c r="C13937" s="37" t="s">
        <v>106</v>
      </c>
      <c r="D13937" s="37" t="s">
        <v>237</v>
      </c>
      <c r="E13937" s="0" t="n">
        <v>3</v>
      </c>
      <c r="F13937" s="38" t="s">
        <v>71</v>
      </c>
      <c r="G13937" s="37" t="s">
        <v>575</v>
      </c>
      <c r="H13937" s="0" t="n">
        <v>949541</v>
      </c>
      <c r="I13937" s="0" t="n">
        <v>666808</v>
      </c>
      <c r="J13937" s="0" t="n">
        <v>90988</v>
      </c>
    </row>
    <row r="13938" customFormat="false" ht="15" hidden="false" customHeight="false" outlineLevel="0" collapsed="false">
      <c r="A13938" s="0" t="n">
        <v>202506</v>
      </c>
      <c r="B13938" s="0" t="n">
        <v>202508</v>
      </c>
      <c r="C13938" s="37" t="s">
        <v>152</v>
      </c>
      <c r="D13938" s="37" t="s">
        <v>445</v>
      </c>
      <c r="E13938" s="0" t="n">
        <v>3</v>
      </c>
      <c r="F13938" s="38" t="s">
        <v>71</v>
      </c>
      <c r="G13938" s="37" t="s">
        <v>576</v>
      </c>
      <c r="H13938" s="0" t="n">
        <v>162276</v>
      </c>
      <c r="I13938" s="0" t="n">
        <v>159448</v>
      </c>
      <c r="J13938" s="0" t="n">
        <v>-12817</v>
      </c>
    </row>
    <row r="13939" customFormat="false" ht="15" hidden="false" customHeight="false" outlineLevel="0" collapsed="false">
      <c r="A13939" s="0" t="n">
        <v>202506</v>
      </c>
      <c r="B13939" s="0" t="n">
        <v>202508</v>
      </c>
      <c r="C13939" s="37" t="s">
        <v>112</v>
      </c>
      <c r="D13939" s="37" t="s">
        <v>367</v>
      </c>
      <c r="E13939" s="0" t="n">
        <v>3</v>
      </c>
      <c r="F13939" s="38" t="s">
        <v>71</v>
      </c>
      <c r="G13939" s="37" t="s">
        <v>577</v>
      </c>
      <c r="H13939" s="0" t="n">
        <v>3567104</v>
      </c>
      <c r="I13939" s="0" t="n">
        <v>3677066</v>
      </c>
      <c r="J13939" s="0" t="n">
        <v>354103</v>
      </c>
    </row>
    <row r="13940" customFormat="false" ht="15" hidden="false" customHeight="false" outlineLevel="0" collapsed="false">
      <c r="A13940" s="0" t="n">
        <v>202506</v>
      </c>
      <c r="B13940" s="0" t="n">
        <v>202508</v>
      </c>
      <c r="C13940" s="37" t="s">
        <v>109</v>
      </c>
      <c r="D13940" s="37" t="s">
        <v>320</v>
      </c>
      <c r="E13940" s="0" t="n">
        <v>3</v>
      </c>
      <c r="F13940" s="38" t="s">
        <v>71</v>
      </c>
      <c r="G13940" s="37" t="s">
        <v>578</v>
      </c>
      <c r="H13940" s="0" t="n">
        <v>2062133</v>
      </c>
      <c r="I13940" s="0" t="n">
        <v>953400</v>
      </c>
      <c r="J13940" s="0" t="n">
        <v>55633</v>
      </c>
    </row>
    <row r="13941" customFormat="false" ht="15" hidden="false" customHeight="false" outlineLevel="0" collapsed="false">
      <c r="A13941" s="0" t="n">
        <v>202506</v>
      </c>
      <c r="B13941" s="0" t="n">
        <v>202508</v>
      </c>
      <c r="C13941" s="37" t="s">
        <v>197</v>
      </c>
      <c r="D13941" s="37" t="s">
        <v>362</v>
      </c>
      <c r="E13941" s="0" t="n">
        <v>3</v>
      </c>
      <c r="F13941" s="38" t="s">
        <v>71</v>
      </c>
      <c r="G13941" s="37" t="s">
        <v>579</v>
      </c>
      <c r="H13941" s="0" t="n">
        <v>1313852</v>
      </c>
      <c r="I13941" s="0" t="n">
        <v>1585878</v>
      </c>
      <c r="J13941" s="0" t="n">
        <v>361244</v>
      </c>
    </row>
    <row r="13942" customFormat="false" ht="15" hidden="false" customHeight="false" outlineLevel="0" collapsed="false">
      <c r="A13942" s="0" t="n">
        <v>202506</v>
      </c>
      <c r="B13942" s="0" t="n">
        <v>202508</v>
      </c>
      <c r="C13942" s="37" t="s">
        <v>106</v>
      </c>
      <c r="D13942" s="37" t="s">
        <v>280</v>
      </c>
      <c r="E13942" s="0" t="n">
        <v>3</v>
      </c>
      <c r="F13942" s="38" t="s">
        <v>71</v>
      </c>
      <c r="G13942" s="37" t="s">
        <v>580</v>
      </c>
      <c r="H13942" s="0" t="n">
        <v>102356</v>
      </c>
      <c r="I13942" s="0" t="n">
        <v>41525</v>
      </c>
      <c r="J13942" s="0" t="n">
        <v>8761</v>
      </c>
    </row>
    <row r="13943" customFormat="false" ht="15" hidden="false" customHeight="false" outlineLevel="0" collapsed="false">
      <c r="A13943" s="0" t="n">
        <v>202506</v>
      </c>
      <c r="B13943" s="0" t="n">
        <v>202508</v>
      </c>
      <c r="C13943" s="37" t="s">
        <v>136</v>
      </c>
      <c r="D13943" s="37" t="s">
        <v>208</v>
      </c>
      <c r="E13943" s="0" t="n">
        <v>3</v>
      </c>
      <c r="F13943" s="38" t="s">
        <v>71</v>
      </c>
      <c r="G13943" s="37" t="s">
        <v>581</v>
      </c>
      <c r="H13943" s="0" t="n">
        <v>1225868</v>
      </c>
      <c r="I13943" s="0" t="n">
        <v>964338</v>
      </c>
      <c r="J13943" s="0" t="n">
        <v>158308</v>
      </c>
    </row>
    <row r="13944" customFormat="false" ht="15" hidden="false" customHeight="false" outlineLevel="0" collapsed="false">
      <c r="A13944" s="0" t="n">
        <v>202506</v>
      </c>
      <c r="B13944" s="0" t="n">
        <v>202508</v>
      </c>
      <c r="C13944" s="37" t="s">
        <v>124</v>
      </c>
      <c r="D13944" s="37" t="s">
        <v>212</v>
      </c>
      <c r="E13944" s="0" t="n">
        <v>3</v>
      </c>
      <c r="F13944" s="38" t="s">
        <v>71</v>
      </c>
      <c r="G13944" s="37" t="s">
        <v>582</v>
      </c>
      <c r="H13944" s="0" t="n">
        <v>1009851</v>
      </c>
      <c r="I13944" s="0" t="n">
        <v>540531</v>
      </c>
      <c r="J13944" s="0" t="n">
        <v>108684</v>
      </c>
    </row>
    <row r="13945" customFormat="false" ht="15" hidden="false" customHeight="false" outlineLevel="0" collapsed="false">
      <c r="A13945" s="0" t="n">
        <v>202506</v>
      </c>
      <c r="B13945" s="0" t="n">
        <v>202508</v>
      </c>
      <c r="C13945" s="37" t="s">
        <v>109</v>
      </c>
      <c r="D13945" s="37" t="s">
        <v>482</v>
      </c>
      <c r="E13945" s="0" t="n">
        <v>3</v>
      </c>
      <c r="F13945" s="38" t="s">
        <v>71</v>
      </c>
      <c r="G13945" s="37" t="s">
        <v>583</v>
      </c>
      <c r="H13945" s="0" t="n">
        <v>78986</v>
      </c>
      <c r="I13945" s="0" t="n">
        <v>51804</v>
      </c>
      <c r="J13945" s="0" t="n">
        <v>2252</v>
      </c>
    </row>
    <row r="13946" customFormat="false" ht="15" hidden="false" customHeight="false" outlineLevel="0" collapsed="false">
      <c r="A13946" s="0" t="n">
        <v>202506</v>
      </c>
      <c r="B13946" s="0" t="n">
        <v>202508</v>
      </c>
      <c r="C13946" s="37" t="s">
        <v>178</v>
      </c>
      <c r="D13946" s="37" t="s">
        <v>216</v>
      </c>
      <c r="E13946" s="0" t="n">
        <v>3</v>
      </c>
      <c r="F13946" s="38" t="s">
        <v>71</v>
      </c>
      <c r="G13946" s="37" t="s">
        <v>584</v>
      </c>
      <c r="H13946" s="0" t="n">
        <v>539663</v>
      </c>
      <c r="I13946" s="0" t="n">
        <v>226521</v>
      </c>
      <c r="J13946" s="0" t="n">
        <v>24010</v>
      </c>
    </row>
    <row r="13947" customFormat="false" ht="15" hidden="false" customHeight="false" outlineLevel="0" collapsed="false">
      <c r="A13947" s="0" t="n">
        <v>202506</v>
      </c>
      <c r="B13947" s="0" t="n">
        <v>202508</v>
      </c>
      <c r="C13947" s="37" t="s">
        <v>95</v>
      </c>
      <c r="D13947" s="37" t="s">
        <v>383</v>
      </c>
      <c r="E13947" s="0" t="n">
        <v>3</v>
      </c>
      <c r="F13947" s="38" t="s">
        <v>71</v>
      </c>
      <c r="G13947" s="37" t="s">
        <v>585</v>
      </c>
      <c r="H13947" s="0" t="n">
        <v>795075</v>
      </c>
      <c r="I13947" s="0" t="n">
        <v>835043</v>
      </c>
      <c r="J13947" s="0" t="n">
        <v>45722</v>
      </c>
    </row>
    <row r="13948" customFormat="false" ht="15" hidden="false" customHeight="false" outlineLevel="0" collapsed="false">
      <c r="A13948" s="0" t="n">
        <v>202506</v>
      </c>
      <c r="B13948" s="0" t="n">
        <v>202508</v>
      </c>
      <c r="C13948" s="37" t="s">
        <v>106</v>
      </c>
      <c r="D13948" s="37" t="s">
        <v>586</v>
      </c>
      <c r="E13948" s="0" t="n">
        <v>3</v>
      </c>
      <c r="F13948" s="38" t="s">
        <v>71</v>
      </c>
      <c r="G13948" s="37" t="s">
        <v>587</v>
      </c>
      <c r="H13948" s="0" t="n">
        <v>1212553</v>
      </c>
      <c r="I13948" s="0" t="n">
        <v>1038305</v>
      </c>
      <c r="J13948" s="0" t="n">
        <v>-20471</v>
      </c>
    </row>
    <row r="13949" customFormat="false" ht="15" hidden="false" customHeight="false" outlineLevel="0" collapsed="false">
      <c r="A13949" s="0" t="n">
        <v>202506</v>
      </c>
      <c r="B13949" s="0" t="n">
        <v>202508</v>
      </c>
      <c r="C13949" s="37" t="s">
        <v>178</v>
      </c>
      <c r="D13949" s="37" t="s">
        <v>356</v>
      </c>
      <c r="E13949" s="0" t="n">
        <v>3</v>
      </c>
      <c r="F13949" s="38" t="s">
        <v>71</v>
      </c>
      <c r="G13949" s="37" t="s">
        <v>588</v>
      </c>
      <c r="H13949" s="0" t="n">
        <v>778640</v>
      </c>
      <c r="I13949" s="0" t="n">
        <v>470218</v>
      </c>
      <c r="J13949" s="0" t="n">
        <v>41505</v>
      </c>
    </row>
    <row r="13950" customFormat="false" ht="15" hidden="false" customHeight="false" outlineLevel="0" collapsed="false">
      <c r="A13950" s="0" t="n">
        <v>202506</v>
      </c>
      <c r="B13950" s="0" t="n">
        <v>202508</v>
      </c>
      <c r="C13950" s="37" t="s">
        <v>124</v>
      </c>
      <c r="D13950" s="37" t="s">
        <v>367</v>
      </c>
      <c r="E13950" s="0" t="n">
        <v>3</v>
      </c>
      <c r="F13950" s="38" t="s">
        <v>71</v>
      </c>
      <c r="G13950" s="37" t="s">
        <v>589</v>
      </c>
      <c r="H13950" s="0" t="n">
        <v>1069753</v>
      </c>
      <c r="I13950" s="0" t="n">
        <v>1279112</v>
      </c>
      <c r="J13950" s="0" t="n">
        <v>91681</v>
      </c>
    </row>
    <row r="13951" customFormat="false" ht="15" hidden="false" customHeight="false" outlineLevel="0" collapsed="false">
      <c r="A13951" s="0" t="n">
        <v>202506</v>
      </c>
      <c r="B13951" s="0" t="n">
        <v>202508</v>
      </c>
      <c r="C13951" s="37" t="s">
        <v>101</v>
      </c>
      <c r="D13951" s="37" t="s">
        <v>590</v>
      </c>
      <c r="E13951" s="0" t="n">
        <v>3</v>
      </c>
      <c r="F13951" s="38" t="s">
        <v>71</v>
      </c>
      <c r="G13951" s="37" t="s">
        <v>591</v>
      </c>
      <c r="H13951" s="0" t="n">
        <v>3291364</v>
      </c>
      <c r="I13951" s="0" t="n">
        <v>2306912</v>
      </c>
      <c r="J13951" s="0" t="n">
        <v>137879</v>
      </c>
    </row>
    <row r="13952" customFormat="false" ht="15" hidden="false" customHeight="false" outlineLevel="0" collapsed="false">
      <c r="A13952" s="0" t="n">
        <v>202506</v>
      </c>
      <c r="B13952" s="0" t="n">
        <v>202508</v>
      </c>
      <c r="C13952" s="37" t="s">
        <v>112</v>
      </c>
      <c r="D13952" s="37" t="s">
        <v>141</v>
      </c>
      <c r="E13952" s="0" t="n">
        <v>3</v>
      </c>
      <c r="F13952" s="38" t="s">
        <v>71</v>
      </c>
      <c r="G13952" s="37" t="s">
        <v>592</v>
      </c>
      <c r="H13952" s="0" t="n">
        <v>2911532</v>
      </c>
      <c r="I13952" s="0" t="n">
        <v>2415679</v>
      </c>
      <c r="J13952" s="0" t="n">
        <v>178944</v>
      </c>
    </row>
    <row r="13953" customFormat="false" ht="15" hidden="false" customHeight="false" outlineLevel="0" collapsed="false">
      <c r="A13953" s="0" t="n">
        <v>202506</v>
      </c>
      <c r="B13953" s="0" t="n">
        <v>202508</v>
      </c>
      <c r="C13953" s="37" t="s">
        <v>149</v>
      </c>
      <c r="D13953" s="37" t="s">
        <v>113</v>
      </c>
      <c r="E13953" s="0" t="n">
        <v>3</v>
      </c>
      <c r="F13953" s="38" t="s">
        <v>71</v>
      </c>
      <c r="G13953" s="37" t="s">
        <v>593</v>
      </c>
      <c r="H13953" s="0" t="n">
        <v>20596</v>
      </c>
      <c r="I13953" s="0" t="n">
        <v>13199</v>
      </c>
      <c r="J13953" s="0" t="n">
        <v>1136</v>
      </c>
    </row>
    <row r="13954" customFormat="false" ht="15" hidden="false" customHeight="false" outlineLevel="0" collapsed="false">
      <c r="A13954" s="0" t="n">
        <v>202506</v>
      </c>
      <c r="B13954" s="0" t="n">
        <v>202508</v>
      </c>
      <c r="C13954" s="37" t="s">
        <v>178</v>
      </c>
      <c r="D13954" s="37" t="s">
        <v>102</v>
      </c>
      <c r="E13954" s="0" t="n">
        <v>3</v>
      </c>
      <c r="F13954" s="38" t="s">
        <v>71</v>
      </c>
      <c r="G13954" s="37" t="s">
        <v>594</v>
      </c>
      <c r="H13954" s="0" t="n">
        <v>453359</v>
      </c>
      <c r="I13954" s="0" t="n">
        <v>276237</v>
      </c>
      <c r="J13954" s="0" t="n">
        <v>46626</v>
      </c>
    </row>
    <row r="13955" customFormat="false" ht="15" hidden="false" customHeight="false" outlineLevel="0" collapsed="false">
      <c r="A13955" s="0" t="n">
        <v>202506</v>
      </c>
      <c r="B13955" s="0" t="n">
        <v>202508</v>
      </c>
      <c r="C13955" s="37" t="s">
        <v>98</v>
      </c>
      <c r="D13955" s="37" t="s">
        <v>102</v>
      </c>
      <c r="E13955" s="0" t="n">
        <v>3</v>
      </c>
      <c r="F13955" s="38" t="s">
        <v>71</v>
      </c>
      <c r="G13955" s="37" t="s">
        <v>595</v>
      </c>
      <c r="H13955" s="0" t="n">
        <v>511628</v>
      </c>
      <c r="I13955" s="0" t="n">
        <v>482272</v>
      </c>
      <c r="J13955" s="0" t="n">
        <v>10394</v>
      </c>
    </row>
    <row r="13956" customFormat="false" ht="15" hidden="false" customHeight="false" outlineLevel="0" collapsed="false">
      <c r="A13956" s="0" t="n">
        <v>202506</v>
      </c>
      <c r="B13956" s="0" t="n">
        <v>202508</v>
      </c>
      <c r="C13956" s="37" t="s">
        <v>184</v>
      </c>
      <c r="D13956" s="37" t="s">
        <v>163</v>
      </c>
      <c r="E13956" s="0" t="n">
        <v>3</v>
      </c>
      <c r="F13956" s="38" t="s">
        <v>71</v>
      </c>
      <c r="G13956" s="37" t="s">
        <v>596</v>
      </c>
      <c r="H13956" s="0" t="n">
        <v>73614</v>
      </c>
      <c r="I13956" s="0" t="n">
        <v>53456</v>
      </c>
      <c r="J13956" s="0" t="n">
        <v>-2564</v>
      </c>
    </row>
    <row r="13957" customFormat="false" ht="15" hidden="false" customHeight="false" outlineLevel="0" collapsed="false">
      <c r="A13957" s="0" t="n">
        <v>202506</v>
      </c>
      <c r="B13957" s="0" t="n">
        <v>202508</v>
      </c>
      <c r="C13957" s="37" t="s">
        <v>184</v>
      </c>
      <c r="D13957" s="37" t="s">
        <v>380</v>
      </c>
      <c r="E13957" s="0" t="n">
        <v>3</v>
      </c>
      <c r="F13957" s="38" t="s">
        <v>71</v>
      </c>
      <c r="G13957" s="37" t="s">
        <v>597</v>
      </c>
      <c r="H13957" s="0" t="n">
        <v>716541</v>
      </c>
      <c r="I13957" s="0" t="n">
        <v>239629</v>
      </c>
      <c r="J13957" s="0" t="n">
        <v>35417</v>
      </c>
    </row>
    <row r="13958" customFormat="false" ht="15" hidden="false" customHeight="false" outlineLevel="0" collapsed="false">
      <c r="A13958" s="0" t="n">
        <v>202506</v>
      </c>
      <c r="B13958" s="0" t="n">
        <v>202508</v>
      </c>
      <c r="C13958" s="37" t="s">
        <v>98</v>
      </c>
      <c r="D13958" s="37" t="s">
        <v>380</v>
      </c>
      <c r="E13958" s="0" t="n">
        <v>3</v>
      </c>
      <c r="F13958" s="38" t="s">
        <v>71</v>
      </c>
      <c r="G13958" s="37" t="s">
        <v>598</v>
      </c>
      <c r="H13958" s="0" t="n">
        <v>1158876</v>
      </c>
      <c r="I13958" s="0" t="n">
        <v>581972</v>
      </c>
      <c r="J13958" s="0" t="n">
        <v>96408</v>
      </c>
    </row>
    <row r="13959" customFormat="false" ht="15" hidden="false" customHeight="false" outlineLevel="0" collapsed="false">
      <c r="A13959" s="0" t="n">
        <v>202506</v>
      </c>
      <c r="B13959" s="0" t="n">
        <v>202508</v>
      </c>
      <c r="C13959" s="37" t="s">
        <v>109</v>
      </c>
      <c r="D13959" s="37" t="s">
        <v>372</v>
      </c>
      <c r="E13959" s="0" t="n">
        <v>3</v>
      </c>
      <c r="F13959" s="38" t="s">
        <v>71</v>
      </c>
      <c r="G13959" s="37" t="s">
        <v>599</v>
      </c>
      <c r="H13959" s="0" t="n">
        <v>144480</v>
      </c>
      <c r="I13959" s="0" t="n">
        <v>73983</v>
      </c>
      <c r="J13959" s="0" t="n">
        <v>8567</v>
      </c>
    </row>
    <row r="13960" customFormat="false" ht="15" hidden="false" customHeight="false" outlineLevel="0" collapsed="false">
      <c r="A13960" s="0" t="n">
        <v>202506</v>
      </c>
      <c r="B13960" s="0" t="n">
        <v>202508</v>
      </c>
      <c r="C13960" s="37" t="s">
        <v>152</v>
      </c>
      <c r="D13960" s="37" t="s">
        <v>220</v>
      </c>
      <c r="E13960" s="0" t="n">
        <v>3</v>
      </c>
      <c r="F13960" s="38" t="s">
        <v>71</v>
      </c>
      <c r="G13960" s="37" t="s">
        <v>600</v>
      </c>
      <c r="H13960" s="0" t="n">
        <v>992580</v>
      </c>
      <c r="I13960" s="0" t="n">
        <v>833451</v>
      </c>
      <c r="J13960" s="0" t="n">
        <v>-28237</v>
      </c>
    </row>
    <row r="13961" customFormat="false" ht="15" hidden="false" customHeight="false" outlineLevel="0" collapsed="false">
      <c r="A13961" s="0" t="n">
        <v>202506</v>
      </c>
      <c r="B13961" s="0" t="n">
        <v>202508</v>
      </c>
      <c r="C13961" s="37" t="s">
        <v>149</v>
      </c>
      <c r="D13961" s="37" t="s">
        <v>216</v>
      </c>
      <c r="E13961" s="0" t="n">
        <v>3</v>
      </c>
      <c r="F13961" s="38" t="s">
        <v>71</v>
      </c>
      <c r="G13961" s="37" t="s">
        <v>601</v>
      </c>
      <c r="H13961" s="0" t="n">
        <v>195194</v>
      </c>
      <c r="I13961" s="0" t="n">
        <v>113420</v>
      </c>
      <c r="J13961" s="0" t="n">
        <v>7582</v>
      </c>
    </row>
    <row r="13962" customFormat="false" ht="15" hidden="false" customHeight="false" outlineLevel="0" collapsed="false">
      <c r="A13962" s="0" t="n">
        <v>202506</v>
      </c>
      <c r="B13962" s="0" t="n">
        <v>202508</v>
      </c>
      <c r="C13962" s="37" t="s">
        <v>124</v>
      </c>
      <c r="D13962" s="37" t="s">
        <v>249</v>
      </c>
      <c r="E13962" s="0" t="n">
        <v>3</v>
      </c>
      <c r="F13962" s="38" t="s">
        <v>71</v>
      </c>
      <c r="G13962" s="37" t="s">
        <v>602</v>
      </c>
      <c r="H13962" s="0" t="n">
        <v>363382</v>
      </c>
      <c r="I13962" s="0" t="n">
        <v>894911</v>
      </c>
      <c r="J13962" s="0" t="n">
        <v>97102</v>
      </c>
    </row>
    <row r="13963" customFormat="false" ht="15" hidden="false" customHeight="false" outlineLevel="0" collapsed="false">
      <c r="A13963" s="0" t="n">
        <v>202506</v>
      </c>
      <c r="B13963" s="0" t="n">
        <v>202508</v>
      </c>
      <c r="C13963" s="37" t="s">
        <v>115</v>
      </c>
      <c r="D13963" s="37" t="s">
        <v>603</v>
      </c>
      <c r="E13963" s="0" t="n">
        <v>3</v>
      </c>
      <c r="F13963" s="38" t="s">
        <v>71</v>
      </c>
      <c r="G13963" s="37" t="s">
        <v>604</v>
      </c>
      <c r="H13963" s="0" t="n">
        <v>3809829</v>
      </c>
      <c r="I13963" s="0" t="n">
        <v>2434181</v>
      </c>
      <c r="J13963" s="0" t="n">
        <v>-65320</v>
      </c>
    </row>
    <row r="13964" customFormat="false" ht="15" hidden="false" customHeight="false" outlineLevel="0" collapsed="false">
      <c r="A13964" s="0" t="n">
        <v>202506</v>
      </c>
      <c r="B13964" s="0" t="n">
        <v>202508</v>
      </c>
      <c r="C13964" s="37" t="s">
        <v>158</v>
      </c>
      <c r="D13964" s="37" t="s">
        <v>519</v>
      </c>
      <c r="E13964" s="0" t="n">
        <v>3</v>
      </c>
      <c r="F13964" s="38" t="s">
        <v>71</v>
      </c>
      <c r="G13964" s="37" t="s">
        <v>605</v>
      </c>
      <c r="H13964" s="0" t="n">
        <v>342880</v>
      </c>
      <c r="I13964" s="0" t="n">
        <v>180382</v>
      </c>
      <c r="J13964" s="0" t="n">
        <v>641</v>
      </c>
    </row>
    <row r="13965" customFormat="false" ht="15" hidden="false" customHeight="false" outlineLevel="0" collapsed="false">
      <c r="A13965" s="0" t="n">
        <v>202506</v>
      </c>
      <c r="B13965" s="0" t="n">
        <v>202508</v>
      </c>
      <c r="C13965" s="37" t="s">
        <v>106</v>
      </c>
      <c r="D13965" s="37" t="s">
        <v>606</v>
      </c>
      <c r="E13965" s="0" t="n">
        <v>3</v>
      </c>
      <c r="F13965" s="38" t="s">
        <v>71</v>
      </c>
      <c r="G13965" s="37" t="s">
        <v>607</v>
      </c>
      <c r="H13965" s="0" t="n">
        <v>740787</v>
      </c>
      <c r="I13965" s="0" t="n">
        <v>369167</v>
      </c>
      <c r="J13965" s="0" t="n">
        <v>24122</v>
      </c>
    </row>
    <row r="13966" customFormat="false" ht="15" hidden="false" customHeight="false" outlineLevel="0" collapsed="false">
      <c r="A13966" s="0" t="n">
        <v>202506</v>
      </c>
      <c r="B13966" s="0" t="n">
        <v>202508</v>
      </c>
      <c r="C13966" s="37" t="s">
        <v>152</v>
      </c>
      <c r="D13966" s="37" t="s">
        <v>608</v>
      </c>
      <c r="E13966" s="0" t="n">
        <v>3</v>
      </c>
      <c r="F13966" s="38" t="s">
        <v>71</v>
      </c>
      <c r="G13966" s="37" t="s">
        <v>609</v>
      </c>
      <c r="H13966" s="0" t="n">
        <v>62857</v>
      </c>
      <c r="I13966" s="0" t="n">
        <v>74613</v>
      </c>
      <c r="J13966" s="0" t="n">
        <v>14795</v>
      </c>
    </row>
    <row r="13967" customFormat="false" ht="15" hidden="false" customHeight="false" outlineLevel="0" collapsed="false">
      <c r="A13967" s="0" t="n">
        <v>202506</v>
      </c>
      <c r="B13967" s="0" t="n">
        <v>202508</v>
      </c>
      <c r="C13967" s="37" t="s">
        <v>109</v>
      </c>
      <c r="D13967" s="37" t="s">
        <v>393</v>
      </c>
      <c r="E13967" s="0" t="n">
        <v>3</v>
      </c>
      <c r="F13967" s="38" t="s">
        <v>71</v>
      </c>
      <c r="G13967" s="37" t="s">
        <v>610</v>
      </c>
      <c r="H13967" s="0" t="n">
        <v>6450057</v>
      </c>
      <c r="I13967" s="0" t="n">
        <v>2550333</v>
      </c>
      <c r="J13967" s="0" t="n">
        <v>261451</v>
      </c>
    </row>
    <row r="13968" customFormat="false" ht="15" hidden="false" customHeight="false" outlineLevel="0" collapsed="false">
      <c r="A13968" s="0" t="n">
        <v>202506</v>
      </c>
      <c r="B13968" s="0" t="n">
        <v>202508</v>
      </c>
      <c r="C13968" s="37" t="s">
        <v>178</v>
      </c>
      <c r="D13968" s="37" t="s">
        <v>320</v>
      </c>
      <c r="E13968" s="0" t="n">
        <v>3</v>
      </c>
      <c r="F13968" s="38" t="s">
        <v>71</v>
      </c>
      <c r="G13968" s="37" t="s">
        <v>611</v>
      </c>
      <c r="H13968" s="0" t="n">
        <v>1243127</v>
      </c>
      <c r="I13968" s="0" t="n">
        <v>1247251</v>
      </c>
      <c r="J13968" s="0" t="n">
        <v>28371</v>
      </c>
    </row>
    <row r="13969" customFormat="false" ht="15" hidden="false" customHeight="false" outlineLevel="0" collapsed="false">
      <c r="A13969" s="0" t="n">
        <v>202506</v>
      </c>
      <c r="B13969" s="0" t="n">
        <v>202508</v>
      </c>
      <c r="C13969" s="37" t="s">
        <v>101</v>
      </c>
      <c r="D13969" s="37" t="s">
        <v>104</v>
      </c>
      <c r="E13969" s="0" t="n">
        <v>3</v>
      </c>
      <c r="F13969" s="38" t="s">
        <v>71</v>
      </c>
      <c r="G13969" s="37" t="s">
        <v>612</v>
      </c>
      <c r="H13969" s="0" t="n">
        <v>541072</v>
      </c>
      <c r="I13969" s="0" t="n">
        <v>453341</v>
      </c>
      <c r="J13969" s="0" t="n">
        <v>27125</v>
      </c>
    </row>
    <row r="13970" customFormat="false" ht="15" hidden="false" customHeight="false" outlineLevel="0" collapsed="false">
      <c r="A13970" s="0" t="n">
        <v>202506</v>
      </c>
      <c r="B13970" s="0" t="n">
        <v>202508</v>
      </c>
      <c r="C13970" s="37" t="s">
        <v>124</v>
      </c>
      <c r="D13970" s="37" t="s">
        <v>362</v>
      </c>
      <c r="E13970" s="0" t="n">
        <v>3</v>
      </c>
      <c r="F13970" s="38" t="s">
        <v>71</v>
      </c>
      <c r="G13970" s="37" t="s">
        <v>613</v>
      </c>
      <c r="H13970" s="0" t="n">
        <v>1289881</v>
      </c>
      <c r="I13970" s="0" t="n">
        <v>717706</v>
      </c>
      <c r="J13970" s="0" t="n">
        <v>9598</v>
      </c>
    </row>
    <row r="13971" customFormat="false" ht="15" hidden="false" customHeight="false" outlineLevel="0" collapsed="false">
      <c r="A13971" s="0" t="n">
        <v>202506</v>
      </c>
      <c r="B13971" s="0" t="n">
        <v>202508</v>
      </c>
      <c r="C13971" s="37" t="s">
        <v>136</v>
      </c>
      <c r="D13971" s="37" t="s">
        <v>603</v>
      </c>
      <c r="E13971" s="0" t="n">
        <v>3</v>
      </c>
      <c r="F13971" s="38" t="s">
        <v>71</v>
      </c>
      <c r="G13971" s="37" t="s">
        <v>614</v>
      </c>
      <c r="H13971" s="0" t="n">
        <v>124087</v>
      </c>
      <c r="I13971" s="0" t="n">
        <v>90692</v>
      </c>
      <c r="J13971" s="0" t="n">
        <v>3519</v>
      </c>
    </row>
    <row r="13972" customFormat="false" ht="15" hidden="false" customHeight="false" outlineLevel="0" collapsed="false">
      <c r="A13972" s="0" t="n">
        <v>202506</v>
      </c>
      <c r="B13972" s="0" t="n">
        <v>202508</v>
      </c>
      <c r="C13972" s="37" t="s">
        <v>152</v>
      </c>
      <c r="D13972" s="37" t="s">
        <v>387</v>
      </c>
      <c r="E13972" s="0" t="n">
        <v>3</v>
      </c>
      <c r="F13972" s="38" t="s">
        <v>71</v>
      </c>
      <c r="G13972" s="37" t="s">
        <v>615</v>
      </c>
      <c r="H13972" s="0" t="n">
        <v>2550467</v>
      </c>
      <c r="I13972" s="0" t="n">
        <v>1771213</v>
      </c>
      <c r="J13972" s="0" t="n">
        <v>269626</v>
      </c>
    </row>
    <row r="13973" customFormat="false" ht="15" hidden="false" customHeight="false" outlineLevel="0" collapsed="false">
      <c r="A13973" s="0" t="n">
        <v>202506</v>
      </c>
      <c r="B13973" s="0" t="n">
        <v>202508</v>
      </c>
      <c r="C13973" s="37" t="s">
        <v>178</v>
      </c>
      <c r="D13973" s="37" t="s">
        <v>616</v>
      </c>
      <c r="E13973" s="0" t="n">
        <v>3</v>
      </c>
      <c r="F13973" s="38" t="s">
        <v>71</v>
      </c>
      <c r="G13973" s="37" t="s">
        <v>617</v>
      </c>
      <c r="H13973" s="0" t="n">
        <v>390838</v>
      </c>
      <c r="I13973" s="0" t="n">
        <v>466561</v>
      </c>
      <c r="J13973" s="0" t="n">
        <v>-52255</v>
      </c>
    </row>
    <row r="13974" customFormat="false" ht="15" hidden="false" customHeight="false" outlineLevel="0" collapsed="false">
      <c r="A13974" s="0" t="n">
        <v>202506</v>
      </c>
      <c r="B13974" s="0" t="n">
        <v>202508</v>
      </c>
      <c r="C13974" s="37" t="s">
        <v>106</v>
      </c>
      <c r="D13974" s="37" t="s">
        <v>618</v>
      </c>
      <c r="E13974" s="0" t="n">
        <v>3</v>
      </c>
      <c r="F13974" s="38" t="s">
        <v>71</v>
      </c>
      <c r="G13974" s="37" t="s">
        <v>619</v>
      </c>
      <c r="H13974" s="0" t="n">
        <v>539796</v>
      </c>
      <c r="I13974" s="0" t="n">
        <v>281534</v>
      </c>
      <c r="J13974" s="0" t="n">
        <v>59543</v>
      </c>
    </row>
    <row r="13975" customFormat="false" ht="15" hidden="false" customHeight="false" outlineLevel="0" collapsed="false">
      <c r="A13975" s="0" t="n">
        <v>202506</v>
      </c>
      <c r="B13975" s="0" t="n">
        <v>202508</v>
      </c>
      <c r="C13975" s="37" t="s">
        <v>184</v>
      </c>
      <c r="D13975" s="37" t="s">
        <v>231</v>
      </c>
      <c r="E13975" s="0" t="n">
        <v>3</v>
      </c>
      <c r="F13975" s="38" t="s">
        <v>71</v>
      </c>
      <c r="G13975" s="37" t="s">
        <v>620</v>
      </c>
      <c r="H13975" s="0" t="n">
        <v>292067</v>
      </c>
      <c r="I13975" s="0" t="n">
        <v>275205</v>
      </c>
      <c r="J13975" s="0" t="n">
        <v>82264</v>
      </c>
    </row>
    <row r="13976" customFormat="false" ht="15" hidden="false" customHeight="false" outlineLevel="0" collapsed="false">
      <c r="A13976" s="0" t="n">
        <v>202506</v>
      </c>
      <c r="B13976" s="0" t="n">
        <v>202508</v>
      </c>
      <c r="C13976" s="37" t="s">
        <v>124</v>
      </c>
      <c r="D13976" s="37" t="s">
        <v>467</v>
      </c>
      <c r="E13976" s="0" t="n">
        <v>3</v>
      </c>
      <c r="F13976" s="38" t="s">
        <v>71</v>
      </c>
      <c r="G13976" s="37" t="s">
        <v>621</v>
      </c>
      <c r="H13976" s="0" t="n">
        <v>360531</v>
      </c>
      <c r="I13976" s="0" t="n">
        <v>187980</v>
      </c>
      <c r="J13976" s="0" t="n">
        <v>18094</v>
      </c>
    </row>
    <row r="13977" customFormat="false" ht="15" hidden="false" customHeight="false" outlineLevel="0" collapsed="false">
      <c r="A13977" s="0" t="n">
        <v>202506</v>
      </c>
      <c r="B13977" s="0" t="n">
        <v>202508</v>
      </c>
      <c r="C13977" s="37" t="s">
        <v>112</v>
      </c>
      <c r="D13977" s="37" t="s">
        <v>324</v>
      </c>
      <c r="E13977" s="0" t="n">
        <v>3</v>
      </c>
      <c r="F13977" s="38" t="s">
        <v>71</v>
      </c>
      <c r="G13977" s="37" t="s">
        <v>622</v>
      </c>
      <c r="H13977" s="0" t="n">
        <v>1812231</v>
      </c>
      <c r="I13977" s="0" t="n">
        <v>1392682</v>
      </c>
      <c r="J13977" s="0" t="n">
        <v>-4328</v>
      </c>
    </row>
    <row r="13978" customFormat="false" ht="15" hidden="false" customHeight="false" outlineLevel="0" collapsed="false">
      <c r="A13978" s="0" t="n">
        <v>202506</v>
      </c>
      <c r="B13978" s="0" t="n">
        <v>202508</v>
      </c>
      <c r="C13978" s="37" t="s">
        <v>106</v>
      </c>
      <c r="D13978" s="37" t="s">
        <v>623</v>
      </c>
      <c r="E13978" s="0" t="n">
        <v>3</v>
      </c>
      <c r="F13978" s="38" t="s">
        <v>71</v>
      </c>
      <c r="G13978" s="37" t="s">
        <v>624</v>
      </c>
      <c r="H13978" s="0" t="n">
        <v>946037</v>
      </c>
      <c r="I13978" s="0" t="n">
        <v>429575</v>
      </c>
      <c r="J13978" s="0" t="n">
        <v>84336</v>
      </c>
    </row>
    <row r="13979" customFormat="false" ht="15" hidden="false" customHeight="false" outlineLevel="0" collapsed="false">
      <c r="A13979" s="0" t="n">
        <v>202506</v>
      </c>
      <c r="B13979" s="0" t="n">
        <v>202508</v>
      </c>
      <c r="C13979" s="37" t="s">
        <v>95</v>
      </c>
      <c r="D13979" s="37" t="s">
        <v>320</v>
      </c>
      <c r="E13979" s="0" t="n">
        <v>3</v>
      </c>
      <c r="F13979" s="38" t="s">
        <v>71</v>
      </c>
      <c r="G13979" s="37" t="s">
        <v>625</v>
      </c>
      <c r="H13979" s="0" t="n">
        <v>983533</v>
      </c>
      <c r="I13979" s="0" t="n">
        <v>330846</v>
      </c>
      <c r="J13979" s="0" t="n">
        <v>35663</v>
      </c>
    </row>
    <row r="13980" customFormat="false" ht="15" hidden="false" customHeight="false" outlineLevel="0" collapsed="false">
      <c r="A13980" s="0" t="n">
        <v>202506</v>
      </c>
      <c r="B13980" s="0" t="n">
        <v>202508</v>
      </c>
      <c r="C13980" s="37" t="s">
        <v>197</v>
      </c>
      <c r="D13980" s="37" t="s">
        <v>626</v>
      </c>
      <c r="E13980" s="0" t="n">
        <v>3</v>
      </c>
      <c r="F13980" s="38" t="s">
        <v>71</v>
      </c>
      <c r="G13980" s="37" t="s">
        <v>627</v>
      </c>
      <c r="H13980" s="0" t="n">
        <v>624486</v>
      </c>
      <c r="I13980" s="0" t="n">
        <v>252239</v>
      </c>
      <c r="J13980" s="0" t="n">
        <v>6912</v>
      </c>
    </row>
    <row r="13981" customFormat="false" ht="15" hidden="false" customHeight="false" outlineLevel="0" collapsed="false">
      <c r="A13981" s="0" t="n">
        <v>202506</v>
      </c>
      <c r="B13981" s="0" t="n">
        <v>202508</v>
      </c>
      <c r="C13981" s="37" t="s">
        <v>197</v>
      </c>
      <c r="D13981" s="37" t="s">
        <v>172</v>
      </c>
      <c r="E13981" s="0" t="n">
        <v>3</v>
      </c>
      <c r="F13981" s="38" t="s">
        <v>71</v>
      </c>
      <c r="G13981" s="37" t="s">
        <v>628</v>
      </c>
      <c r="H13981" s="0" t="n">
        <v>1129905</v>
      </c>
      <c r="I13981" s="0" t="n">
        <v>682185</v>
      </c>
      <c r="J13981" s="0" t="n">
        <v>-11726</v>
      </c>
    </row>
    <row r="13982" customFormat="false" ht="15" hidden="false" customHeight="false" outlineLevel="0" collapsed="false">
      <c r="A13982" s="0" t="n">
        <v>202506</v>
      </c>
      <c r="B13982" s="0" t="n">
        <v>202508</v>
      </c>
      <c r="C13982" s="37" t="s">
        <v>124</v>
      </c>
      <c r="D13982" s="37" t="s">
        <v>420</v>
      </c>
      <c r="E13982" s="0" t="n">
        <v>3</v>
      </c>
      <c r="F13982" s="38" t="s">
        <v>71</v>
      </c>
      <c r="G13982" s="37" t="s">
        <v>629</v>
      </c>
      <c r="H13982" s="0" t="n">
        <v>336331</v>
      </c>
      <c r="I13982" s="0" t="n">
        <v>209858</v>
      </c>
      <c r="J13982" s="0" t="n">
        <v>8272</v>
      </c>
    </row>
    <row r="13983" customFormat="false" ht="15" hidden="false" customHeight="false" outlineLevel="0" collapsed="false">
      <c r="A13983" s="0" t="n">
        <v>202506</v>
      </c>
      <c r="B13983" s="0" t="n">
        <v>202508</v>
      </c>
      <c r="C13983" s="37" t="s">
        <v>95</v>
      </c>
      <c r="D13983" s="37" t="s">
        <v>200</v>
      </c>
      <c r="E13983" s="0" t="n">
        <v>3</v>
      </c>
      <c r="F13983" s="38" t="s">
        <v>71</v>
      </c>
      <c r="G13983" s="37" t="s">
        <v>630</v>
      </c>
      <c r="H13983" s="0" t="n">
        <v>8864150</v>
      </c>
      <c r="I13983" s="0" t="n">
        <v>8395845</v>
      </c>
      <c r="J13983" s="0" t="n">
        <v>833356</v>
      </c>
    </row>
    <row r="13984" customFormat="false" ht="15" hidden="false" customHeight="false" outlineLevel="0" collapsed="false">
      <c r="A13984" s="0" t="n">
        <v>202506</v>
      </c>
      <c r="B13984" s="0" t="n">
        <v>202508</v>
      </c>
      <c r="C13984" s="37" t="s">
        <v>106</v>
      </c>
      <c r="D13984" s="37" t="s">
        <v>631</v>
      </c>
      <c r="E13984" s="0" t="n">
        <v>3</v>
      </c>
      <c r="F13984" s="38" t="s">
        <v>71</v>
      </c>
      <c r="G13984" s="37" t="s">
        <v>632</v>
      </c>
      <c r="H13984" s="0" t="n">
        <v>113603</v>
      </c>
      <c r="I13984" s="0" t="n">
        <v>80392</v>
      </c>
      <c r="J13984" s="0" t="n">
        <v>13631</v>
      </c>
    </row>
    <row r="13985" customFormat="false" ht="15" hidden="false" customHeight="false" outlineLevel="0" collapsed="false">
      <c r="A13985" s="0" t="n">
        <v>202506</v>
      </c>
      <c r="B13985" s="0" t="n">
        <v>202508</v>
      </c>
      <c r="C13985" s="37" t="s">
        <v>106</v>
      </c>
      <c r="D13985" s="37" t="s">
        <v>214</v>
      </c>
      <c r="E13985" s="0" t="n">
        <v>3</v>
      </c>
      <c r="F13985" s="38" t="s">
        <v>71</v>
      </c>
      <c r="G13985" s="37" t="s">
        <v>633</v>
      </c>
      <c r="H13985" s="0" t="n">
        <v>3067633</v>
      </c>
      <c r="I13985" s="0" t="n">
        <v>1905779</v>
      </c>
      <c r="J13985" s="0" t="n">
        <v>206624</v>
      </c>
    </row>
    <row r="13986" customFormat="false" ht="15" hidden="false" customHeight="false" outlineLevel="0" collapsed="false">
      <c r="A13986" s="0" t="n">
        <v>202506</v>
      </c>
      <c r="B13986" s="0" t="n">
        <v>202508</v>
      </c>
      <c r="C13986" s="37" t="s">
        <v>184</v>
      </c>
      <c r="D13986" s="37" t="s">
        <v>634</v>
      </c>
      <c r="E13986" s="0" t="n">
        <v>3</v>
      </c>
      <c r="F13986" s="38" t="s">
        <v>71</v>
      </c>
      <c r="G13986" s="37" t="s">
        <v>635</v>
      </c>
      <c r="H13986" s="0" t="n">
        <v>3151883</v>
      </c>
      <c r="I13986" s="0" t="n">
        <v>968883</v>
      </c>
      <c r="J13986" s="0" t="n">
        <v>121509</v>
      </c>
    </row>
    <row r="13987" customFormat="false" ht="15" hidden="false" customHeight="false" outlineLevel="0" collapsed="false">
      <c r="A13987" s="0" t="n">
        <v>202506</v>
      </c>
      <c r="B13987" s="0" t="n">
        <v>202508</v>
      </c>
      <c r="C13987" s="37" t="s">
        <v>109</v>
      </c>
      <c r="D13987" s="37" t="s">
        <v>636</v>
      </c>
      <c r="E13987" s="0" t="n">
        <v>3</v>
      </c>
      <c r="F13987" s="38" t="s">
        <v>71</v>
      </c>
      <c r="G13987" s="37" t="s">
        <v>637</v>
      </c>
      <c r="H13987" s="0" t="n">
        <v>266499</v>
      </c>
      <c r="I13987" s="0" t="n">
        <v>470770</v>
      </c>
      <c r="J13987" s="0" t="n">
        <v>21950</v>
      </c>
    </row>
    <row r="13988" customFormat="false" ht="15" hidden="false" customHeight="false" outlineLevel="0" collapsed="false">
      <c r="A13988" s="0" t="n">
        <v>202506</v>
      </c>
      <c r="B13988" s="0" t="n">
        <v>202508</v>
      </c>
      <c r="C13988" s="37" t="s">
        <v>106</v>
      </c>
      <c r="D13988" s="37" t="s">
        <v>638</v>
      </c>
      <c r="E13988" s="0" t="n">
        <v>3</v>
      </c>
      <c r="F13988" s="38" t="s">
        <v>71</v>
      </c>
      <c r="G13988" s="37" t="s">
        <v>639</v>
      </c>
      <c r="H13988" s="0" t="n">
        <v>9352356</v>
      </c>
      <c r="I13988" s="0" t="n">
        <v>1900875</v>
      </c>
      <c r="J13988" s="0" t="n">
        <v>314581</v>
      </c>
    </row>
    <row r="13989" customFormat="false" ht="15" hidden="false" customHeight="false" outlineLevel="0" collapsed="false">
      <c r="A13989" s="0" t="n">
        <v>202506</v>
      </c>
      <c r="B13989" s="0" t="n">
        <v>202508</v>
      </c>
      <c r="C13989" s="37" t="s">
        <v>124</v>
      </c>
      <c r="D13989" s="37" t="s">
        <v>99</v>
      </c>
      <c r="E13989" s="0" t="n">
        <v>3</v>
      </c>
      <c r="F13989" s="38" t="s">
        <v>71</v>
      </c>
      <c r="G13989" s="37" t="s">
        <v>640</v>
      </c>
      <c r="H13989" s="0" t="n">
        <v>2241712</v>
      </c>
      <c r="I13989" s="0" t="n">
        <v>1036338</v>
      </c>
      <c r="J13989" s="0" t="n">
        <v>61484</v>
      </c>
    </row>
    <row r="13990" customFormat="false" ht="15" hidden="false" customHeight="false" outlineLevel="0" collapsed="false">
      <c r="A13990" s="0" t="n">
        <v>202506</v>
      </c>
      <c r="B13990" s="0" t="n">
        <v>202508</v>
      </c>
      <c r="C13990" s="37" t="s">
        <v>109</v>
      </c>
      <c r="D13990" s="37" t="s">
        <v>300</v>
      </c>
      <c r="E13990" s="0" t="n">
        <v>3</v>
      </c>
      <c r="F13990" s="38" t="s">
        <v>71</v>
      </c>
      <c r="G13990" s="37" t="s">
        <v>641</v>
      </c>
      <c r="H13990" s="0" t="n">
        <v>2202790</v>
      </c>
      <c r="I13990" s="0" t="n">
        <v>1019961</v>
      </c>
      <c r="J13990" s="0" t="n">
        <v>269065</v>
      </c>
    </row>
    <row r="13991" customFormat="false" ht="15" hidden="false" customHeight="false" outlineLevel="0" collapsed="false">
      <c r="A13991" s="0" t="n">
        <v>202506</v>
      </c>
      <c r="B13991" s="0" t="n">
        <v>202508</v>
      </c>
      <c r="C13991" s="37" t="s">
        <v>109</v>
      </c>
      <c r="D13991" s="37" t="s">
        <v>116</v>
      </c>
      <c r="E13991" s="0" t="n">
        <v>3</v>
      </c>
      <c r="F13991" s="38" t="s">
        <v>71</v>
      </c>
      <c r="G13991" s="37" t="s">
        <v>642</v>
      </c>
      <c r="H13991" s="0" t="n">
        <v>559455</v>
      </c>
      <c r="I13991" s="0" t="n">
        <v>528170</v>
      </c>
      <c r="J13991" s="0" t="n">
        <v>7776</v>
      </c>
    </row>
    <row r="13992" customFormat="false" ht="15" hidden="false" customHeight="false" outlineLevel="0" collapsed="false">
      <c r="A13992" s="0" t="n">
        <v>202506</v>
      </c>
      <c r="B13992" s="0" t="n">
        <v>202508</v>
      </c>
      <c r="C13992" s="37" t="s">
        <v>124</v>
      </c>
      <c r="D13992" s="37" t="s">
        <v>170</v>
      </c>
      <c r="E13992" s="0" t="n">
        <v>3</v>
      </c>
      <c r="F13992" s="38" t="s">
        <v>71</v>
      </c>
      <c r="G13992" s="37" t="s">
        <v>643</v>
      </c>
      <c r="H13992" s="0" t="n">
        <v>380847</v>
      </c>
      <c r="I13992" s="0" t="n">
        <v>392677</v>
      </c>
      <c r="J13992" s="0" t="n">
        <v>46925</v>
      </c>
    </row>
    <row r="13993" customFormat="false" ht="15" hidden="false" customHeight="false" outlineLevel="0" collapsed="false">
      <c r="A13993" s="0" t="n">
        <v>202506</v>
      </c>
      <c r="B13993" s="0" t="n">
        <v>202508</v>
      </c>
      <c r="C13993" s="37" t="s">
        <v>115</v>
      </c>
      <c r="D13993" s="37" t="s">
        <v>130</v>
      </c>
      <c r="E13993" s="0" t="n">
        <v>3</v>
      </c>
      <c r="F13993" s="38" t="s">
        <v>71</v>
      </c>
      <c r="G13993" s="37" t="s">
        <v>644</v>
      </c>
      <c r="H13993" s="0" t="n">
        <v>573705</v>
      </c>
      <c r="I13993" s="0" t="n">
        <v>561317</v>
      </c>
      <c r="J13993" s="0" t="n">
        <v>167800</v>
      </c>
    </row>
    <row r="13994" customFormat="false" ht="15" hidden="false" customHeight="false" outlineLevel="0" collapsed="false">
      <c r="A13994" s="0" t="n">
        <v>202506</v>
      </c>
      <c r="B13994" s="0" t="n">
        <v>202508</v>
      </c>
      <c r="C13994" s="37" t="s">
        <v>95</v>
      </c>
      <c r="D13994" s="37" t="s">
        <v>235</v>
      </c>
      <c r="E13994" s="0" t="n">
        <v>3</v>
      </c>
      <c r="F13994" s="38" t="s">
        <v>71</v>
      </c>
      <c r="G13994" s="37" t="s">
        <v>645</v>
      </c>
      <c r="H13994" s="0" t="n">
        <v>973968</v>
      </c>
      <c r="I13994" s="0" t="n">
        <v>1463176</v>
      </c>
      <c r="J13994" s="0" t="n">
        <v>269510</v>
      </c>
    </row>
    <row r="13995" customFormat="false" ht="15" hidden="false" customHeight="false" outlineLevel="0" collapsed="false">
      <c r="A13995" s="0" t="n">
        <v>202506</v>
      </c>
      <c r="B13995" s="0" t="n">
        <v>202508</v>
      </c>
      <c r="C13995" s="37" t="s">
        <v>115</v>
      </c>
      <c r="D13995" s="37" t="s">
        <v>646</v>
      </c>
      <c r="E13995" s="0" t="n">
        <v>3</v>
      </c>
      <c r="F13995" s="38" t="s">
        <v>71</v>
      </c>
      <c r="G13995" s="37" t="s">
        <v>647</v>
      </c>
      <c r="H13995" s="0" t="n">
        <v>2984261</v>
      </c>
      <c r="I13995" s="0" t="n">
        <v>4618682</v>
      </c>
      <c r="J13995" s="0" t="n">
        <v>713778</v>
      </c>
    </row>
    <row r="13996" customFormat="false" ht="15" hidden="false" customHeight="false" outlineLevel="0" collapsed="false">
      <c r="A13996" s="0" t="n">
        <v>202506</v>
      </c>
      <c r="B13996" s="0" t="n">
        <v>202508</v>
      </c>
      <c r="C13996" s="37" t="s">
        <v>149</v>
      </c>
      <c r="D13996" s="37" t="s">
        <v>531</v>
      </c>
      <c r="E13996" s="0" t="n">
        <v>3</v>
      </c>
      <c r="F13996" s="38" t="s">
        <v>71</v>
      </c>
      <c r="G13996" s="37" t="s">
        <v>648</v>
      </c>
      <c r="H13996" s="0" t="n">
        <v>808860</v>
      </c>
      <c r="I13996" s="0" t="n">
        <v>1233956</v>
      </c>
      <c r="J13996" s="0" t="n">
        <v>135344</v>
      </c>
    </row>
    <row r="13997" customFormat="false" ht="15" hidden="false" customHeight="false" outlineLevel="0" collapsed="false">
      <c r="A13997" s="0" t="n">
        <v>202506</v>
      </c>
      <c r="B13997" s="0" t="n">
        <v>202508</v>
      </c>
      <c r="C13997" s="37" t="s">
        <v>124</v>
      </c>
      <c r="D13997" s="37" t="s">
        <v>616</v>
      </c>
      <c r="E13997" s="0" t="n">
        <v>3</v>
      </c>
      <c r="F13997" s="38" t="s">
        <v>71</v>
      </c>
      <c r="G13997" s="37" t="s">
        <v>649</v>
      </c>
      <c r="H13997" s="0" t="n">
        <v>213898</v>
      </c>
      <c r="I13997" s="0" t="n">
        <v>163053</v>
      </c>
      <c r="J13997" s="0" t="n">
        <v>13906</v>
      </c>
    </row>
    <row r="13998" customFormat="false" ht="15" hidden="false" customHeight="false" outlineLevel="0" collapsed="false">
      <c r="A13998" s="0" t="n">
        <v>202506</v>
      </c>
      <c r="B13998" s="0" t="n">
        <v>202508</v>
      </c>
      <c r="C13998" s="37" t="s">
        <v>101</v>
      </c>
      <c r="D13998" s="37" t="s">
        <v>445</v>
      </c>
      <c r="E13998" s="0" t="n">
        <v>3</v>
      </c>
      <c r="F13998" s="38" t="s">
        <v>71</v>
      </c>
      <c r="G13998" s="37" t="s">
        <v>650</v>
      </c>
      <c r="H13998" s="0" t="n">
        <v>1791165</v>
      </c>
      <c r="I13998" s="0" t="n">
        <v>1090544</v>
      </c>
      <c r="J13998" s="0" t="n">
        <v>68283</v>
      </c>
    </row>
    <row r="13999" customFormat="false" ht="15" hidden="false" customHeight="false" outlineLevel="0" collapsed="false">
      <c r="A13999" s="0" t="n">
        <v>202506</v>
      </c>
      <c r="B13999" s="0" t="n">
        <v>202508</v>
      </c>
      <c r="C13999" s="37" t="s">
        <v>109</v>
      </c>
      <c r="D13999" s="37" t="s">
        <v>651</v>
      </c>
      <c r="E13999" s="0" t="n">
        <v>3</v>
      </c>
      <c r="F13999" s="38" t="s">
        <v>71</v>
      </c>
      <c r="G13999" s="37" t="s">
        <v>652</v>
      </c>
      <c r="H13999" s="0" t="n">
        <v>2219844</v>
      </c>
      <c r="I13999" s="0" t="n">
        <v>1365815</v>
      </c>
      <c r="J13999" s="0" t="n">
        <v>32533</v>
      </c>
    </row>
    <row r="14000" customFormat="false" ht="15" hidden="false" customHeight="false" outlineLevel="0" collapsed="false">
      <c r="A14000" s="0" t="n">
        <v>202506</v>
      </c>
      <c r="B14000" s="0" t="n">
        <v>202508</v>
      </c>
      <c r="C14000" s="37" t="s">
        <v>184</v>
      </c>
      <c r="D14000" s="37" t="s">
        <v>482</v>
      </c>
      <c r="E14000" s="0" t="n">
        <v>3</v>
      </c>
      <c r="F14000" s="38" t="s">
        <v>71</v>
      </c>
      <c r="G14000" s="37" t="s">
        <v>653</v>
      </c>
      <c r="H14000" s="0" t="n">
        <v>1290889</v>
      </c>
      <c r="I14000" s="0" t="n">
        <v>1723410</v>
      </c>
      <c r="J14000" s="0" t="n">
        <v>-126796</v>
      </c>
    </row>
    <row r="14001" customFormat="false" ht="15" hidden="false" customHeight="false" outlineLevel="0" collapsed="false">
      <c r="A14001" s="0" t="n">
        <v>202506</v>
      </c>
      <c r="B14001" s="0" t="n">
        <v>202508</v>
      </c>
      <c r="C14001" s="37" t="s">
        <v>136</v>
      </c>
      <c r="D14001" s="37" t="s">
        <v>606</v>
      </c>
      <c r="E14001" s="0" t="n">
        <v>3</v>
      </c>
      <c r="F14001" s="38" t="s">
        <v>71</v>
      </c>
      <c r="G14001" s="37" t="s">
        <v>654</v>
      </c>
      <c r="H14001" s="0" t="n">
        <v>1111223</v>
      </c>
      <c r="I14001" s="0" t="n">
        <v>686392</v>
      </c>
      <c r="J14001" s="0" t="n">
        <v>98883</v>
      </c>
    </row>
    <row r="14002" customFormat="false" ht="15" hidden="false" customHeight="false" outlineLevel="0" collapsed="false">
      <c r="A14002" s="0" t="n">
        <v>202506</v>
      </c>
      <c r="B14002" s="0" t="n">
        <v>202508</v>
      </c>
      <c r="C14002" s="37" t="s">
        <v>152</v>
      </c>
      <c r="D14002" s="37" t="s">
        <v>655</v>
      </c>
      <c r="E14002" s="0" t="n">
        <v>3</v>
      </c>
      <c r="F14002" s="38" t="s">
        <v>71</v>
      </c>
      <c r="G14002" s="37" t="s">
        <v>656</v>
      </c>
      <c r="H14002" s="0" t="n">
        <v>401623</v>
      </c>
      <c r="I14002" s="0" t="n">
        <v>133812</v>
      </c>
      <c r="J14002" s="0" t="n">
        <v>-9876</v>
      </c>
    </row>
    <row r="14003" customFormat="false" ht="15" hidden="false" customHeight="false" outlineLevel="0" collapsed="false">
      <c r="A14003" s="0" t="n">
        <v>202506</v>
      </c>
      <c r="B14003" s="0" t="n">
        <v>202508</v>
      </c>
      <c r="C14003" s="37" t="s">
        <v>178</v>
      </c>
      <c r="D14003" s="37" t="s">
        <v>127</v>
      </c>
      <c r="E14003" s="0" t="n">
        <v>3</v>
      </c>
      <c r="F14003" s="38" t="s">
        <v>71</v>
      </c>
      <c r="G14003" s="37" t="s">
        <v>657</v>
      </c>
      <c r="H14003" s="0" t="n">
        <v>243649</v>
      </c>
      <c r="I14003" s="0" t="n">
        <v>182944</v>
      </c>
      <c r="J14003" s="0" t="n">
        <v>26552</v>
      </c>
    </row>
    <row r="14004" customFormat="false" ht="15" hidden="false" customHeight="false" outlineLevel="0" collapsed="false">
      <c r="A14004" s="0" t="n">
        <v>202506</v>
      </c>
      <c r="B14004" s="0" t="n">
        <v>202508</v>
      </c>
      <c r="C14004" s="37" t="s">
        <v>158</v>
      </c>
      <c r="D14004" s="37" t="s">
        <v>189</v>
      </c>
      <c r="E14004" s="0" t="n">
        <v>3</v>
      </c>
      <c r="F14004" s="38" t="s">
        <v>71</v>
      </c>
      <c r="G14004" s="37" t="s">
        <v>658</v>
      </c>
      <c r="H14004" s="0" t="n">
        <v>230255</v>
      </c>
      <c r="I14004" s="0" t="n">
        <v>277763</v>
      </c>
      <c r="J14004" s="0" t="n">
        <v>13631</v>
      </c>
    </row>
    <row r="14005" customFormat="false" ht="15" hidden="false" customHeight="false" outlineLevel="0" collapsed="false">
      <c r="A14005" s="0" t="n">
        <v>202506</v>
      </c>
      <c r="B14005" s="0" t="n">
        <v>202508</v>
      </c>
      <c r="C14005" s="37" t="s">
        <v>98</v>
      </c>
      <c r="D14005" s="37" t="s">
        <v>659</v>
      </c>
      <c r="E14005" s="0" t="n">
        <v>3</v>
      </c>
      <c r="F14005" s="38" t="s">
        <v>71</v>
      </c>
      <c r="G14005" s="37" t="s">
        <v>660</v>
      </c>
      <c r="H14005" s="0" t="n">
        <v>60592</v>
      </c>
      <c r="I14005" s="0" t="n">
        <v>94635</v>
      </c>
      <c r="J14005" s="0" t="n">
        <v>-1471</v>
      </c>
    </row>
    <row r="14006" customFormat="false" ht="15" hidden="false" customHeight="false" outlineLevel="0" collapsed="false">
      <c r="A14006" s="0" t="n">
        <v>202506</v>
      </c>
      <c r="B14006" s="0" t="n">
        <v>202508</v>
      </c>
      <c r="C14006" s="37" t="s">
        <v>184</v>
      </c>
      <c r="D14006" s="37" t="s">
        <v>385</v>
      </c>
      <c r="E14006" s="0" t="n">
        <v>3</v>
      </c>
      <c r="F14006" s="38" t="s">
        <v>71</v>
      </c>
      <c r="G14006" s="37" t="s">
        <v>661</v>
      </c>
      <c r="H14006" s="0" t="n">
        <v>744614</v>
      </c>
      <c r="I14006" s="0" t="n">
        <v>1014491</v>
      </c>
      <c r="J14006" s="0" t="n">
        <v>223765</v>
      </c>
    </row>
    <row r="14007" customFormat="false" ht="15" hidden="false" customHeight="false" outlineLevel="0" collapsed="false">
      <c r="A14007" s="0" t="n">
        <v>202506</v>
      </c>
      <c r="B14007" s="0" t="n">
        <v>202508</v>
      </c>
      <c r="C14007" s="37" t="s">
        <v>101</v>
      </c>
      <c r="D14007" s="37" t="s">
        <v>141</v>
      </c>
      <c r="E14007" s="0" t="n">
        <v>3</v>
      </c>
      <c r="F14007" s="38" t="s">
        <v>71</v>
      </c>
      <c r="G14007" s="37" t="s">
        <v>662</v>
      </c>
      <c r="H14007" s="0" t="n">
        <v>652651</v>
      </c>
      <c r="I14007" s="0" t="n">
        <v>303523</v>
      </c>
      <c r="J14007" s="0" t="n">
        <v>-19702</v>
      </c>
    </row>
    <row r="14008" customFormat="false" ht="15" hidden="false" customHeight="false" outlineLevel="0" collapsed="false">
      <c r="A14008" s="0" t="n">
        <v>202506</v>
      </c>
      <c r="B14008" s="0" t="n">
        <v>202508</v>
      </c>
      <c r="C14008" s="37" t="s">
        <v>98</v>
      </c>
      <c r="D14008" s="37" t="s">
        <v>110</v>
      </c>
      <c r="E14008" s="0" t="n">
        <v>3</v>
      </c>
      <c r="F14008" s="38" t="s">
        <v>71</v>
      </c>
      <c r="G14008" s="37" t="s">
        <v>663</v>
      </c>
      <c r="H14008" s="0" t="n">
        <v>362318</v>
      </c>
      <c r="I14008" s="0" t="n">
        <v>412140</v>
      </c>
      <c r="J14008" s="0" t="n">
        <v>5517</v>
      </c>
    </row>
    <row r="14009" customFormat="false" ht="15" hidden="false" customHeight="false" outlineLevel="0" collapsed="false">
      <c r="A14009" s="0" t="n">
        <v>202506</v>
      </c>
      <c r="B14009" s="0" t="n">
        <v>202508</v>
      </c>
      <c r="C14009" s="37" t="s">
        <v>158</v>
      </c>
      <c r="D14009" s="37" t="s">
        <v>332</v>
      </c>
      <c r="E14009" s="0" t="n">
        <v>3</v>
      </c>
      <c r="F14009" s="38" t="s">
        <v>71</v>
      </c>
      <c r="G14009" s="37" t="s">
        <v>664</v>
      </c>
      <c r="H14009" s="0" t="n">
        <v>16338</v>
      </c>
      <c r="I14009" s="0" t="n">
        <v>18899</v>
      </c>
      <c r="J14009" s="0" t="n">
        <v>430</v>
      </c>
    </row>
    <row r="14010" customFormat="false" ht="15" hidden="false" customHeight="false" outlineLevel="0" collapsed="false">
      <c r="A14010" s="0" t="n">
        <v>202506</v>
      </c>
      <c r="B14010" s="0" t="n">
        <v>202508</v>
      </c>
      <c r="C14010" s="37" t="s">
        <v>178</v>
      </c>
      <c r="D14010" s="37" t="s">
        <v>134</v>
      </c>
      <c r="E14010" s="0" t="n">
        <v>3</v>
      </c>
      <c r="F14010" s="38" t="s">
        <v>71</v>
      </c>
      <c r="G14010" s="37" t="s">
        <v>665</v>
      </c>
      <c r="H14010" s="0" t="n">
        <v>126192</v>
      </c>
      <c r="I14010" s="0" t="n">
        <v>107497</v>
      </c>
      <c r="J14010" s="0" t="n">
        <v>10208</v>
      </c>
    </row>
    <row r="14011" customFormat="false" ht="15" hidden="false" customHeight="false" outlineLevel="0" collapsed="false">
      <c r="A14011" s="0" t="n">
        <v>202506</v>
      </c>
      <c r="B14011" s="0" t="n">
        <v>202508</v>
      </c>
      <c r="C14011" s="37" t="s">
        <v>136</v>
      </c>
      <c r="D14011" s="37" t="s">
        <v>511</v>
      </c>
      <c r="E14011" s="0" t="n">
        <v>3</v>
      </c>
      <c r="F14011" s="38" t="s">
        <v>71</v>
      </c>
      <c r="G14011" s="37" t="s">
        <v>666</v>
      </c>
      <c r="H14011" s="0" t="n">
        <v>1830968</v>
      </c>
      <c r="I14011" s="0" t="n">
        <v>858395</v>
      </c>
      <c r="J14011" s="0" t="n">
        <v>16079</v>
      </c>
    </row>
    <row r="14012" customFormat="false" ht="15" hidden="false" customHeight="false" outlineLevel="0" collapsed="false">
      <c r="A14012" s="0" t="n">
        <v>202506</v>
      </c>
      <c r="B14012" s="0" t="n">
        <v>202508</v>
      </c>
      <c r="C14012" s="37" t="s">
        <v>149</v>
      </c>
      <c r="D14012" s="37" t="s">
        <v>298</v>
      </c>
      <c r="E14012" s="0" t="n">
        <v>3</v>
      </c>
      <c r="F14012" s="38" t="s">
        <v>71</v>
      </c>
      <c r="G14012" s="37" t="s">
        <v>667</v>
      </c>
      <c r="H14012" s="0" t="n">
        <v>274187</v>
      </c>
      <c r="I14012" s="0" t="n">
        <v>180386</v>
      </c>
      <c r="J14012" s="0" t="n">
        <v>40798</v>
      </c>
    </row>
    <row r="14013" customFormat="false" ht="15" hidden="false" customHeight="false" outlineLevel="0" collapsed="false">
      <c r="A14013" s="0" t="n">
        <v>202506</v>
      </c>
      <c r="B14013" s="0" t="n">
        <v>202508</v>
      </c>
      <c r="C14013" s="37" t="s">
        <v>115</v>
      </c>
      <c r="D14013" s="37" t="s">
        <v>288</v>
      </c>
      <c r="E14013" s="0" t="n">
        <v>3</v>
      </c>
      <c r="F14013" s="38" t="s">
        <v>71</v>
      </c>
      <c r="G14013" s="37" t="s">
        <v>668</v>
      </c>
      <c r="H14013" s="0" t="n">
        <v>887543</v>
      </c>
      <c r="I14013" s="0" t="n">
        <v>721664</v>
      </c>
      <c r="J14013" s="0" t="n">
        <v>-41228</v>
      </c>
    </row>
    <row r="14014" customFormat="false" ht="15" hidden="false" customHeight="false" outlineLevel="0" collapsed="false">
      <c r="A14014" s="0" t="n">
        <v>202506</v>
      </c>
      <c r="B14014" s="0" t="n">
        <v>202508</v>
      </c>
      <c r="C14014" s="37" t="s">
        <v>112</v>
      </c>
      <c r="D14014" s="37" t="s">
        <v>280</v>
      </c>
      <c r="E14014" s="0" t="n">
        <v>3</v>
      </c>
      <c r="F14014" s="38" t="s">
        <v>71</v>
      </c>
      <c r="G14014" s="37" t="s">
        <v>669</v>
      </c>
      <c r="H14014" s="0" t="n">
        <v>105824</v>
      </c>
      <c r="I14014" s="0" t="n">
        <v>45928</v>
      </c>
      <c r="J14014" s="0" t="n">
        <v>22438</v>
      </c>
    </row>
    <row r="14015" customFormat="false" ht="15" hidden="false" customHeight="false" outlineLevel="0" collapsed="false">
      <c r="A14015" s="0" t="n">
        <v>202506</v>
      </c>
      <c r="B14015" s="0" t="n">
        <v>202508</v>
      </c>
      <c r="C14015" s="37" t="s">
        <v>101</v>
      </c>
      <c r="D14015" s="37" t="s">
        <v>401</v>
      </c>
      <c r="E14015" s="0" t="n">
        <v>3</v>
      </c>
      <c r="F14015" s="38" t="s">
        <v>71</v>
      </c>
      <c r="G14015" s="37" t="s">
        <v>670</v>
      </c>
      <c r="H14015" s="0" t="n">
        <v>2807068</v>
      </c>
      <c r="I14015" s="0" t="n">
        <v>1318589</v>
      </c>
      <c r="J14015" s="0" t="n">
        <v>-34121</v>
      </c>
    </row>
    <row r="14016" customFormat="false" ht="15" hidden="false" customHeight="false" outlineLevel="0" collapsed="false">
      <c r="A14016" s="0" t="n">
        <v>202506</v>
      </c>
      <c r="B14016" s="0" t="n">
        <v>202508</v>
      </c>
      <c r="C14016" s="37" t="s">
        <v>149</v>
      </c>
      <c r="D14016" s="37" t="s">
        <v>258</v>
      </c>
      <c r="E14016" s="0" t="n">
        <v>3</v>
      </c>
      <c r="F14016" s="38" t="s">
        <v>71</v>
      </c>
      <c r="G14016" s="37" t="s">
        <v>671</v>
      </c>
      <c r="H14016" s="0" t="n">
        <v>662494</v>
      </c>
      <c r="I14016" s="0" t="n">
        <v>885010</v>
      </c>
      <c r="J14016" s="0" t="n">
        <v>332398</v>
      </c>
    </row>
    <row r="14017" customFormat="false" ht="15" hidden="false" customHeight="false" outlineLevel="0" collapsed="false">
      <c r="A14017" s="0" t="n">
        <v>202506</v>
      </c>
      <c r="B14017" s="0" t="n">
        <v>202508</v>
      </c>
      <c r="C14017" s="37" t="s">
        <v>106</v>
      </c>
      <c r="D14017" s="37" t="s">
        <v>389</v>
      </c>
      <c r="E14017" s="0" t="n">
        <v>3</v>
      </c>
      <c r="F14017" s="38" t="s">
        <v>71</v>
      </c>
      <c r="G14017" s="37" t="s">
        <v>672</v>
      </c>
      <c r="H14017" s="0" t="n">
        <v>1187569</v>
      </c>
      <c r="I14017" s="0" t="n">
        <v>1292698</v>
      </c>
      <c r="J14017" s="0" t="n">
        <v>244713</v>
      </c>
    </row>
    <row r="14018" customFormat="false" ht="15" hidden="false" customHeight="false" outlineLevel="0" collapsed="false">
      <c r="A14018" s="0" t="n">
        <v>202506</v>
      </c>
      <c r="B14018" s="0" t="n">
        <v>202508</v>
      </c>
      <c r="C14018" s="37" t="s">
        <v>115</v>
      </c>
      <c r="D14018" s="37" t="s">
        <v>673</v>
      </c>
      <c r="E14018" s="0" t="n">
        <v>3</v>
      </c>
      <c r="F14018" s="38" t="s">
        <v>71</v>
      </c>
      <c r="G14018" s="37" t="s">
        <v>674</v>
      </c>
      <c r="H14018" s="0" t="n">
        <v>8735611</v>
      </c>
      <c r="I14018" s="0" t="n">
        <v>3875338</v>
      </c>
      <c r="J14018" s="0" t="n">
        <v>267286</v>
      </c>
    </row>
    <row r="14019" customFormat="false" ht="15" hidden="false" customHeight="false" outlineLevel="0" collapsed="false">
      <c r="A14019" s="0" t="n">
        <v>202506</v>
      </c>
      <c r="B14019" s="0" t="n">
        <v>202508</v>
      </c>
      <c r="C14019" s="37" t="s">
        <v>152</v>
      </c>
      <c r="D14019" s="37" t="s">
        <v>425</v>
      </c>
      <c r="E14019" s="0" t="n">
        <v>3</v>
      </c>
      <c r="F14019" s="38" t="s">
        <v>71</v>
      </c>
      <c r="G14019" s="37" t="s">
        <v>675</v>
      </c>
      <c r="H14019" s="0" t="n">
        <v>2779817</v>
      </c>
      <c r="I14019" s="0" t="n">
        <v>1686636</v>
      </c>
      <c r="J14019" s="0" t="n">
        <v>173155</v>
      </c>
    </row>
    <row r="14020" customFormat="false" ht="15" hidden="false" customHeight="false" outlineLevel="0" collapsed="false">
      <c r="A14020" s="0" t="n">
        <v>202506</v>
      </c>
      <c r="B14020" s="0" t="n">
        <v>202508</v>
      </c>
      <c r="C14020" s="37" t="s">
        <v>158</v>
      </c>
      <c r="D14020" s="37" t="s">
        <v>282</v>
      </c>
      <c r="E14020" s="0" t="n">
        <v>3</v>
      </c>
      <c r="F14020" s="38" t="s">
        <v>71</v>
      </c>
      <c r="G14020" s="37" t="s">
        <v>676</v>
      </c>
      <c r="H14020" s="0" t="n">
        <v>577490</v>
      </c>
      <c r="I14020" s="0" t="n">
        <v>741591</v>
      </c>
      <c r="J14020" s="0" t="n">
        <v>31239</v>
      </c>
    </row>
    <row r="14021" customFormat="false" ht="15" hidden="false" customHeight="false" outlineLevel="0" collapsed="false">
      <c r="A14021" s="0" t="n">
        <v>202506</v>
      </c>
      <c r="B14021" s="0" t="n">
        <v>202508</v>
      </c>
      <c r="C14021" s="37" t="s">
        <v>136</v>
      </c>
      <c r="D14021" s="37" t="s">
        <v>420</v>
      </c>
      <c r="E14021" s="0" t="n">
        <v>3</v>
      </c>
      <c r="F14021" s="38" t="s">
        <v>71</v>
      </c>
      <c r="G14021" s="37" t="s">
        <v>677</v>
      </c>
      <c r="H14021" s="0" t="n">
        <v>397995</v>
      </c>
      <c r="I14021" s="0" t="n">
        <v>175654</v>
      </c>
      <c r="J14021" s="0" t="n">
        <v>20149</v>
      </c>
    </row>
    <row r="14022" customFormat="false" ht="15" hidden="false" customHeight="false" outlineLevel="0" collapsed="false">
      <c r="A14022" s="0" t="n">
        <v>202506</v>
      </c>
      <c r="B14022" s="0" t="n">
        <v>202508</v>
      </c>
      <c r="C14022" s="37" t="s">
        <v>109</v>
      </c>
      <c r="D14022" s="37" t="s">
        <v>493</v>
      </c>
      <c r="E14022" s="0" t="n">
        <v>3</v>
      </c>
      <c r="F14022" s="38" t="s">
        <v>71</v>
      </c>
      <c r="G14022" s="37" t="s">
        <v>678</v>
      </c>
      <c r="H14022" s="0" t="n">
        <v>377521</v>
      </c>
      <c r="I14022" s="0" t="n">
        <v>468726</v>
      </c>
      <c r="J14022" s="0" t="n">
        <v>2952</v>
      </c>
    </row>
    <row r="14023" customFormat="false" ht="15" hidden="false" customHeight="false" outlineLevel="0" collapsed="false">
      <c r="A14023" s="0" t="n">
        <v>202506</v>
      </c>
      <c r="B14023" s="0" t="n">
        <v>202508</v>
      </c>
      <c r="C14023" s="37" t="s">
        <v>109</v>
      </c>
      <c r="D14023" s="37" t="s">
        <v>320</v>
      </c>
      <c r="E14023" s="0" t="n">
        <v>3</v>
      </c>
      <c r="F14023" s="38" t="s">
        <v>71</v>
      </c>
      <c r="G14023" s="37" t="s">
        <v>679</v>
      </c>
      <c r="H14023" s="0" t="n">
        <v>1181820</v>
      </c>
      <c r="I14023" s="0" t="n">
        <v>1424435</v>
      </c>
      <c r="J14023" s="0" t="n">
        <v>214946</v>
      </c>
    </row>
    <row r="14024" customFormat="false" ht="15" hidden="false" customHeight="false" outlineLevel="0" collapsed="false">
      <c r="A14024" s="0" t="n">
        <v>202506</v>
      </c>
      <c r="B14024" s="0" t="n">
        <v>202508</v>
      </c>
      <c r="C14024" s="37" t="s">
        <v>178</v>
      </c>
      <c r="D14024" s="37" t="s">
        <v>380</v>
      </c>
      <c r="E14024" s="0" t="n">
        <v>3</v>
      </c>
      <c r="F14024" s="38" t="s">
        <v>71</v>
      </c>
      <c r="G14024" s="37" t="s">
        <v>680</v>
      </c>
      <c r="H14024" s="0" t="n">
        <v>478917</v>
      </c>
      <c r="I14024" s="0" t="n">
        <v>458078</v>
      </c>
      <c r="J14024" s="0" t="n">
        <v>44983</v>
      </c>
    </row>
    <row r="14025" customFormat="false" ht="15" hidden="false" customHeight="false" outlineLevel="0" collapsed="false">
      <c r="A14025" s="0" t="n">
        <v>202506</v>
      </c>
      <c r="B14025" s="0" t="n">
        <v>202508</v>
      </c>
      <c r="C14025" s="37" t="s">
        <v>101</v>
      </c>
      <c r="D14025" s="37" t="s">
        <v>571</v>
      </c>
      <c r="E14025" s="0" t="n">
        <v>3</v>
      </c>
      <c r="F14025" s="38" t="s">
        <v>71</v>
      </c>
      <c r="G14025" s="37" t="s">
        <v>681</v>
      </c>
      <c r="H14025" s="0" t="n">
        <v>387531</v>
      </c>
      <c r="I14025" s="0" t="n">
        <v>211739</v>
      </c>
      <c r="J14025" s="0" t="n">
        <v>-4013</v>
      </c>
    </row>
    <row r="14026" customFormat="false" ht="15" hidden="false" customHeight="false" outlineLevel="0" collapsed="false">
      <c r="A14026" s="0" t="n">
        <v>202506</v>
      </c>
      <c r="B14026" s="0" t="n">
        <v>202508</v>
      </c>
      <c r="C14026" s="37" t="s">
        <v>115</v>
      </c>
      <c r="D14026" s="37" t="s">
        <v>396</v>
      </c>
      <c r="E14026" s="0" t="n">
        <v>3</v>
      </c>
      <c r="F14026" s="38" t="s">
        <v>71</v>
      </c>
      <c r="G14026" s="37" t="s">
        <v>682</v>
      </c>
      <c r="H14026" s="0" t="n">
        <v>3294953</v>
      </c>
      <c r="I14026" s="0" t="n">
        <v>5665688</v>
      </c>
      <c r="J14026" s="0" t="n">
        <v>695263</v>
      </c>
    </row>
    <row r="14027" customFormat="false" ht="15" hidden="false" customHeight="false" outlineLevel="0" collapsed="false">
      <c r="A14027" s="0" t="n">
        <v>202506</v>
      </c>
      <c r="B14027" s="0" t="n">
        <v>202508</v>
      </c>
      <c r="C14027" s="37" t="s">
        <v>178</v>
      </c>
      <c r="D14027" s="37" t="s">
        <v>247</v>
      </c>
      <c r="E14027" s="0" t="n">
        <v>3</v>
      </c>
      <c r="F14027" s="38" t="s">
        <v>71</v>
      </c>
      <c r="G14027" s="37" t="s">
        <v>683</v>
      </c>
      <c r="H14027" s="0" t="n">
        <v>469066</v>
      </c>
      <c r="I14027" s="0" t="n">
        <v>452989</v>
      </c>
      <c r="J14027" s="0" t="n">
        <v>52792</v>
      </c>
    </row>
    <row r="14028" customFormat="false" ht="15" hidden="false" customHeight="false" outlineLevel="0" collapsed="false">
      <c r="A14028" s="0" t="n">
        <v>202506</v>
      </c>
      <c r="B14028" s="0" t="n">
        <v>202508</v>
      </c>
      <c r="C14028" s="37" t="s">
        <v>178</v>
      </c>
      <c r="D14028" s="37" t="s">
        <v>684</v>
      </c>
      <c r="E14028" s="0" t="n">
        <v>3</v>
      </c>
      <c r="F14028" s="38" t="s">
        <v>71</v>
      </c>
      <c r="G14028" s="37" t="s">
        <v>685</v>
      </c>
      <c r="H14028" s="0" t="n">
        <v>9113672</v>
      </c>
      <c r="I14028" s="0" t="n">
        <v>5115483</v>
      </c>
      <c r="J14028" s="0" t="n">
        <v>42389</v>
      </c>
    </row>
    <row r="14029" customFormat="false" ht="15" hidden="false" customHeight="false" outlineLevel="0" collapsed="false">
      <c r="A14029" s="0" t="n">
        <v>202506</v>
      </c>
      <c r="B14029" s="0" t="n">
        <v>202508</v>
      </c>
      <c r="C14029" s="37" t="s">
        <v>95</v>
      </c>
      <c r="D14029" s="37" t="s">
        <v>513</v>
      </c>
      <c r="E14029" s="0" t="n">
        <v>3</v>
      </c>
      <c r="F14029" s="38" t="s">
        <v>71</v>
      </c>
      <c r="G14029" s="37" t="s">
        <v>686</v>
      </c>
      <c r="H14029" s="0" t="n">
        <v>862136</v>
      </c>
      <c r="I14029" s="0" t="n">
        <v>720928</v>
      </c>
      <c r="J14029" s="0" t="n">
        <v>26840</v>
      </c>
    </row>
    <row r="14030" customFormat="false" ht="15" hidden="false" customHeight="false" outlineLevel="0" collapsed="false">
      <c r="A14030" s="0" t="n">
        <v>202506</v>
      </c>
      <c r="B14030" s="0" t="n">
        <v>202508</v>
      </c>
      <c r="C14030" s="37" t="s">
        <v>109</v>
      </c>
      <c r="D14030" s="37" t="s">
        <v>531</v>
      </c>
      <c r="E14030" s="0" t="n">
        <v>3</v>
      </c>
      <c r="F14030" s="38" t="s">
        <v>71</v>
      </c>
      <c r="G14030" s="37" t="s">
        <v>687</v>
      </c>
      <c r="H14030" s="0" t="n">
        <v>4689563</v>
      </c>
      <c r="I14030" s="0" t="n">
        <v>2380919</v>
      </c>
      <c r="J14030" s="0" t="n">
        <v>312492</v>
      </c>
    </row>
    <row r="14031" customFormat="false" ht="15" hidden="false" customHeight="false" outlineLevel="0" collapsed="false">
      <c r="A14031" s="0" t="n">
        <v>202506</v>
      </c>
      <c r="B14031" s="0" t="n">
        <v>202508</v>
      </c>
      <c r="C14031" s="37" t="s">
        <v>115</v>
      </c>
      <c r="D14031" s="37" t="s">
        <v>385</v>
      </c>
      <c r="E14031" s="0" t="n">
        <v>3</v>
      </c>
      <c r="F14031" s="38" t="s">
        <v>71</v>
      </c>
      <c r="G14031" s="37" t="s">
        <v>688</v>
      </c>
      <c r="H14031" s="0" t="n">
        <v>850275</v>
      </c>
      <c r="I14031" s="0" t="n">
        <v>291093</v>
      </c>
      <c r="J14031" s="0" t="n">
        <v>55038</v>
      </c>
    </row>
    <row r="14032" customFormat="false" ht="15" hidden="false" customHeight="false" outlineLevel="0" collapsed="false">
      <c r="A14032" s="0" t="n">
        <v>202506</v>
      </c>
      <c r="B14032" s="0" t="n">
        <v>202508</v>
      </c>
      <c r="C14032" s="37" t="s">
        <v>95</v>
      </c>
      <c r="D14032" s="37" t="s">
        <v>328</v>
      </c>
      <c r="E14032" s="0" t="n">
        <v>3</v>
      </c>
      <c r="F14032" s="38" t="s">
        <v>71</v>
      </c>
      <c r="G14032" s="37" t="s">
        <v>689</v>
      </c>
      <c r="H14032" s="0" t="n">
        <v>1645413</v>
      </c>
      <c r="I14032" s="0" t="n">
        <v>4009776</v>
      </c>
      <c r="J14032" s="0" t="n">
        <v>263742</v>
      </c>
    </row>
    <row r="14033" customFormat="false" ht="15" hidden="false" customHeight="false" outlineLevel="0" collapsed="false">
      <c r="A14033" s="0" t="n">
        <v>202506</v>
      </c>
      <c r="B14033" s="0" t="n">
        <v>202508</v>
      </c>
      <c r="C14033" s="37" t="s">
        <v>178</v>
      </c>
      <c r="D14033" s="37" t="s">
        <v>372</v>
      </c>
      <c r="E14033" s="0" t="n">
        <v>3</v>
      </c>
      <c r="F14033" s="38" t="s">
        <v>71</v>
      </c>
      <c r="G14033" s="37" t="s">
        <v>690</v>
      </c>
      <c r="H14033" s="0" t="n">
        <v>205360</v>
      </c>
      <c r="I14033" s="0" t="n">
        <v>133298</v>
      </c>
      <c r="J14033" s="0" t="n">
        <v>23069</v>
      </c>
    </row>
    <row r="14034" customFormat="false" ht="15" hidden="false" customHeight="false" outlineLevel="0" collapsed="false">
      <c r="A14034" s="0" t="n">
        <v>202506</v>
      </c>
      <c r="B14034" s="0" t="n">
        <v>202508</v>
      </c>
      <c r="C14034" s="37" t="s">
        <v>197</v>
      </c>
      <c r="D14034" s="37" t="s">
        <v>502</v>
      </c>
      <c r="E14034" s="0" t="n">
        <v>3</v>
      </c>
      <c r="F14034" s="38" t="s">
        <v>71</v>
      </c>
      <c r="G14034" s="37" t="s">
        <v>691</v>
      </c>
      <c r="H14034" s="0" t="n">
        <v>204302</v>
      </c>
      <c r="I14034" s="0" t="n">
        <v>220285</v>
      </c>
      <c r="J14034" s="0" t="n">
        <v>43331</v>
      </c>
    </row>
    <row r="14035" customFormat="false" ht="15" hidden="false" customHeight="false" outlineLevel="0" collapsed="false">
      <c r="A14035" s="0" t="n">
        <v>202506</v>
      </c>
      <c r="B14035" s="0" t="n">
        <v>202508</v>
      </c>
      <c r="C14035" s="37" t="s">
        <v>124</v>
      </c>
      <c r="D14035" s="37" t="s">
        <v>393</v>
      </c>
      <c r="E14035" s="0" t="n">
        <v>3</v>
      </c>
      <c r="F14035" s="38" t="s">
        <v>71</v>
      </c>
      <c r="G14035" s="37" t="s">
        <v>692</v>
      </c>
      <c r="H14035" s="0" t="n">
        <v>842976</v>
      </c>
      <c r="I14035" s="0" t="n">
        <v>833791</v>
      </c>
      <c r="J14035" s="0" t="n">
        <v>175368</v>
      </c>
    </row>
    <row r="14036" customFormat="false" ht="15" hidden="false" customHeight="false" outlineLevel="0" collapsed="false">
      <c r="A14036" s="0" t="n">
        <v>202506</v>
      </c>
      <c r="B14036" s="0" t="n">
        <v>202508</v>
      </c>
      <c r="C14036" s="37" t="s">
        <v>178</v>
      </c>
      <c r="D14036" s="37" t="s">
        <v>693</v>
      </c>
      <c r="E14036" s="0" t="n">
        <v>3</v>
      </c>
      <c r="F14036" s="38" t="s">
        <v>71</v>
      </c>
      <c r="G14036" s="37" t="s">
        <v>694</v>
      </c>
      <c r="H14036" s="0" t="n">
        <v>2197202</v>
      </c>
      <c r="I14036" s="0" t="n">
        <v>1638449</v>
      </c>
      <c r="J14036" s="0" t="n">
        <v>199397</v>
      </c>
    </row>
    <row r="14037" customFormat="false" ht="15" hidden="false" customHeight="false" outlineLevel="0" collapsed="false">
      <c r="A14037" s="0" t="n">
        <v>202506</v>
      </c>
      <c r="B14037" s="0" t="n">
        <v>202508</v>
      </c>
      <c r="C14037" s="37" t="s">
        <v>95</v>
      </c>
      <c r="D14037" s="37" t="s">
        <v>519</v>
      </c>
      <c r="E14037" s="0" t="n">
        <v>3</v>
      </c>
      <c r="F14037" s="38" t="s">
        <v>71</v>
      </c>
      <c r="G14037" s="37" t="s">
        <v>695</v>
      </c>
      <c r="H14037" s="0" t="n">
        <v>554088</v>
      </c>
      <c r="I14037" s="0" t="n">
        <v>423280</v>
      </c>
      <c r="J14037" s="0" t="n">
        <v>-4307</v>
      </c>
    </row>
    <row r="14038" customFormat="false" ht="15" hidden="false" customHeight="false" outlineLevel="0" collapsed="false">
      <c r="A14038" s="0" t="n">
        <v>202506</v>
      </c>
      <c r="B14038" s="0" t="n">
        <v>202508</v>
      </c>
      <c r="C14038" s="37" t="s">
        <v>152</v>
      </c>
      <c r="D14038" s="37" t="s">
        <v>341</v>
      </c>
      <c r="E14038" s="0" t="n">
        <v>3</v>
      </c>
      <c r="F14038" s="38" t="s">
        <v>71</v>
      </c>
      <c r="G14038" s="37" t="s">
        <v>696</v>
      </c>
      <c r="H14038" s="0" t="n">
        <v>92302</v>
      </c>
      <c r="I14038" s="0" t="n">
        <v>87073</v>
      </c>
      <c r="J14038" s="0" t="n">
        <v>14727</v>
      </c>
    </row>
    <row r="14039" customFormat="false" ht="15" hidden="false" customHeight="false" outlineLevel="0" collapsed="false">
      <c r="A14039" s="0" t="n">
        <v>202506</v>
      </c>
      <c r="B14039" s="0" t="n">
        <v>202508</v>
      </c>
      <c r="C14039" s="37" t="s">
        <v>149</v>
      </c>
      <c r="D14039" s="37" t="s">
        <v>245</v>
      </c>
      <c r="E14039" s="0" t="n">
        <v>3</v>
      </c>
      <c r="F14039" s="38" t="s">
        <v>71</v>
      </c>
      <c r="G14039" s="37" t="s">
        <v>697</v>
      </c>
      <c r="H14039" s="0" t="n">
        <v>163453</v>
      </c>
      <c r="I14039" s="0" t="n">
        <v>105756</v>
      </c>
      <c r="J14039" s="0" t="n">
        <v>6436</v>
      </c>
    </row>
    <row r="14040" customFormat="false" ht="15" hidden="false" customHeight="false" outlineLevel="0" collapsed="false">
      <c r="A14040" s="0" t="n">
        <v>202506</v>
      </c>
      <c r="B14040" s="0" t="n">
        <v>202508</v>
      </c>
      <c r="C14040" s="37" t="s">
        <v>184</v>
      </c>
      <c r="D14040" s="37" t="s">
        <v>306</v>
      </c>
      <c r="E14040" s="0" t="n">
        <v>3</v>
      </c>
      <c r="F14040" s="38" t="s">
        <v>71</v>
      </c>
      <c r="G14040" s="37" t="s">
        <v>698</v>
      </c>
      <c r="H14040" s="0" t="n">
        <v>115714</v>
      </c>
      <c r="I14040" s="0" t="n">
        <v>110203</v>
      </c>
      <c r="J14040" s="0" t="n">
        <v>14398</v>
      </c>
    </row>
    <row r="14041" customFormat="false" ht="15" hidden="false" customHeight="false" outlineLevel="0" collapsed="false">
      <c r="A14041" s="0" t="n">
        <v>202506</v>
      </c>
      <c r="B14041" s="0" t="n">
        <v>202508</v>
      </c>
      <c r="C14041" s="37" t="s">
        <v>124</v>
      </c>
      <c r="D14041" s="37" t="s">
        <v>311</v>
      </c>
      <c r="E14041" s="0" t="n">
        <v>3</v>
      </c>
      <c r="F14041" s="38" t="s">
        <v>71</v>
      </c>
      <c r="G14041" s="37" t="s">
        <v>699</v>
      </c>
      <c r="H14041" s="0" t="n">
        <v>92078</v>
      </c>
      <c r="I14041" s="0" t="n">
        <v>72909</v>
      </c>
      <c r="J14041" s="0" t="n">
        <v>1247</v>
      </c>
    </row>
    <row r="14042" customFormat="false" ht="15" hidden="false" customHeight="false" outlineLevel="0" collapsed="false">
      <c r="A14042" s="0" t="n">
        <v>202506</v>
      </c>
      <c r="B14042" s="0" t="n">
        <v>202508</v>
      </c>
      <c r="C14042" s="37" t="s">
        <v>109</v>
      </c>
      <c r="D14042" s="37" t="s">
        <v>700</v>
      </c>
      <c r="E14042" s="0" t="n">
        <v>3</v>
      </c>
      <c r="F14042" s="38" t="s">
        <v>71</v>
      </c>
      <c r="G14042" s="37" t="s">
        <v>701</v>
      </c>
      <c r="H14042" s="0" t="n">
        <v>808755</v>
      </c>
      <c r="I14042" s="0" t="n">
        <v>604922</v>
      </c>
      <c r="J14042" s="0" t="n">
        <v>12088</v>
      </c>
    </row>
    <row r="14043" customFormat="false" ht="15" hidden="false" customHeight="false" outlineLevel="0" collapsed="false">
      <c r="A14043" s="0" t="n">
        <v>202506</v>
      </c>
      <c r="B14043" s="0" t="n">
        <v>202508</v>
      </c>
      <c r="C14043" s="37" t="s">
        <v>178</v>
      </c>
      <c r="D14043" s="37" t="s">
        <v>702</v>
      </c>
      <c r="E14043" s="0" t="n">
        <v>3</v>
      </c>
      <c r="F14043" s="38" t="s">
        <v>71</v>
      </c>
      <c r="G14043" s="37" t="s">
        <v>703</v>
      </c>
      <c r="H14043" s="0" t="n">
        <v>2140776</v>
      </c>
      <c r="I14043" s="0" t="n">
        <v>934446</v>
      </c>
      <c r="J14043" s="0" t="n">
        <v>9214</v>
      </c>
    </row>
    <row r="14044" customFormat="false" ht="15" hidden="false" customHeight="false" outlineLevel="0" collapsed="false">
      <c r="A14044" s="0" t="n">
        <v>202506</v>
      </c>
      <c r="B14044" s="0" t="n">
        <v>202508</v>
      </c>
      <c r="C14044" s="37" t="s">
        <v>115</v>
      </c>
      <c r="D14044" s="37" t="s">
        <v>569</v>
      </c>
      <c r="E14044" s="0" t="n">
        <v>3</v>
      </c>
      <c r="F14044" s="38" t="s">
        <v>71</v>
      </c>
      <c r="G14044" s="37" t="s">
        <v>704</v>
      </c>
      <c r="H14044" s="0" t="n">
        <v>883770</v>
      </c>
      <c r="I14044" s="0" t="n">
        <v>572098</v>
      </c>
      <c r="J14044" s="0" t="n">
        <v>-30034</v>
      </c>
    </row>
    <row r="14045" customFormat="false" ht="15" hidden="false" customHeight="false" outlineLevel="0" collapsed="false">
      <c r="A14045" s="0" t="n">
        <v>202506</v>
      </c>
      <c r="B14045" s="0" t="n">
        <v>202508</v>
      </c>
      <c r="C14045" s="37" t="s">
        <v>136</v>
      </c>
      <c r="D14045" s="37" t="s">
        <v>210</v>
      </c>
      <c r="E14045" s="0" t="n">
        <v>3</v>
      </c>
      <c r="F14045" s="38" t="s">
        <v>71</v>
      </c>
      <c r="G14045" s="37" t="s">
        <v>705</v>
      </c>
      <c r="H14045" s="0" t="n">
        <v>65312</v>
      </c>
      <c r="I14045" s="0" t="n">
        <v>47629</v>
      </c>
      <c r="J14045" s="0" t="n">
        <v>1016</v>
      </c>
    </row>
    <row r="14046" customFormat="false" ht="15" hidden="false" customHeight="false" outlineLevel="0" collapsed="false">
      <c r="A14046" s="0" t="n">
        <v>202506</v>
      </c>
      <c r="B14046" s="0" t="n">
        <v>202508</v>
      </c>
      <c r="C14046" s="37" t="s">
        <v>158</v>
      </c>
      <c r="D14046" s="37" t="s">
        <v>706</v>
      </c>
      <c r="E14046" s="0" t="n">
        <v>3</v>
      </c>
      <c r="F14046" s="38" t="s">
        <v>71</v>
      </c>
      <c r="G14046" s="37" t="s">
        <v>707</v>
      </c>
      <c r="H14046" s="0" t="n">
        <v>634033</v>
      </c>
      <c r="I14046" s="0" t="n">
        <v>1152807</v>
      </c>
      <c r="J14046" s="0" t="n">
        <v>-26856</v>
      </c>
    </row>
    <row r="14047" customFormat="false" ht="15" hidden="false" customHeight="false" outlineLevel="0" collapsed="false">
      <c r="A14047" s="0" t="n">
        <v>202506</v>
      </c>
      <c r="B14047" s="0" t="n">
        <v>202508</v>
      </c>
      <c r="C14047" s="37" t="s">
        <v>109</v>
      </c>
      <c r="D14047" s="37" t="s">
        <v>251</v>
      </c>
      <c r="E14047" s="0" t="n">
        <v>3</v>
      </c>
      <c r="F14047" s="38" t="s">
        <v>71</v>
      </c>
      <c r="G14047" s="37" t="s">
        <v>708</v>
      </c>
      <c r="H14047" s="0" t="n">
        <v>492560</v>
      </c>
      <c r="I14047" s="0" t="n">
        <v>601120</v>
      </c>
      <c r="J14047" s="0" t="n">
        <v>82129</v>
      </c>
    </row>
    <row r="14048" customFormat="false" ht="15" hidden="false" customHeight="false" outlineLevel="0" collapsed="false">
      <c r="A14048" s="0" t="n">
        <v>202506</v>
      </c>
      <c r="B14048" s="0" t="n">
        <v>202508</v>
      </c>
      <c r="C14048" s="37" t="s">
        <v>101</v>
      </c>
      <c r="D14048" s="37" t="s">
        <v>273</v>
      </c>
      <c r="E14048" s="0" t="n">
        <v>3</v>
      </c>
      <c r="F14048" s="38" t="s">
        <v>71</v>
      </c>
      <c r="G14048" s="37" t="s">
        <v>709</v>
      </c>
      <c r="H14048" s="0" t="n">
        <v>5734019</v>
      </c>
      <c r="I14048" s="0" t="n">
        <v>1532233</v>
      </c>
      <c r="J14048" s="0" t="n">
        <v>-40586</v>
      </c>
    </row>
    <row r="14049" customFormat="false" ht="15" hidden="false" customHeight="false" outlineLevel="0" collapsed="false">
      <c r="A14049" s="0" t="n">
        <v>202506</v>
      </c>
      <c r="B14049" s="0" t="n">
        <v>202508</v>
      </c>
      <c r="C14049" s="37" t="s">
        <v>115</v>
      </c>
      <c r="D14049" s="37" t="s">
        <v>700</v>
      </c>
      <c r="E14049" s="0" t="n">
        <v>3</v>
      </c>
      <c r="F14049" s="38" t="s">
        <v>71</v>
      </c>
      <c r="G14049" s="37" t="s">
        <v>710</v>
      </c>
      <c r="H14049" s="0" t="n">
        <v>88522</v>
      </c>
      <c r="I14049" s="0" t="n">
        <v>61270</v>
      </c>
      <c r="J14049" s="0" t="n">
        <v>800</v>
      </c>
    </row>
    <row r="14050" customFormat="false" ht="15" hidden="false" customHeight="false" outlineLevel="0" collapsed="false">
      <c r="A14050" s="0" t="n">
        <v>202506</v>
      </c>
      <c r="B14050" s="0" t="n">
        <v>202508</v>
      </c>
      <c r="C14050" s="37" t="s">
        <v>106</v>
      </c>
      <c r="D14050" s="37" t="s">
        <v>181</v>
      </c>
      <c r="E14050" s="0" t="n">
        <v>3</v>
      </c>
      <c r="F14050" s="38" t="s">
        <v>71</v>
      </c>
      <c r="G14050" s="37" t="s">
        <v>711</v>
      </c>
      <c r="H14050" s="0" t="n">
        <v>270360</v>
      </c>
      <c r="I14050" s="0" t="n">
        <v>77064</v>
      </c>
      <c r="J14050" s="0" t="n">
        <v>6190</v>
      </c>
    </row>
    <row r="14051" customFormat="false" ht="15" hidden="false" customHeight="false" outlineLevel="0" collapsed="false">
      <c r="A14051" s="0" t="n">
        <v>202506</v>
      </c>
      <c r="B14051" s="0" t="n">
        <v>202508</v>
      </c>
      <c r="C14051" s="37" t="s">
        <v>101</v>
      </c>
      <c r="D14051" s="37" t="s">
        <v>369</v>
      </c>
      <c r="E14051" s="0" t="n">
        <v>3</v>
      </c>
      <c r="F14051" s="38" t="s">
        <v>71</v>
      </c>
      <c r="G14051" s="37" t="s">
        <v>712</v>
      </c>
      <c r="H14051" s="0" t="n">
        <v>4368655</v>
      </c>
      <c r="I14051" s="0" t="n">
        <v>1289823</v>
      </c>
      <c r="J14051" s="0" t="n">
        <v>336957</v>
      </c>
    </row>
    <row r="14052" customFormat="false" ht="15" hidden="false" customHeight="false" outlineLevel="0" collapsed="false">
      <c r="A14052" s="0" t="n">
        <v>202506</v>
      </c>
      <c r="B14052" s="0" t="n">
        <v>202508</v>
      </c>
      <c r="C14052" s="37" t="s">
        <v>184</v>
      </c>
      <c r="D14052" s="37" t="s">
        <v>249</v>
      </c>
      <c r="E14052" s="0" t="n">
        <v>3</v>
      </c>
      <c r="F14052" s="38" t="s">
        <v>71</v>
      </c>
      <c r="G14052" s="37" t="s">
        <v>713</v>
      </c>
      <c r="H14052" s="0" t="n">
        <v>1449418</v>
      </c>
      <c r="I14052" s="0" t="n">
        <v>2321194</v>
      </c>
      <c r="J14052" s="0" t="n">
        <v>25045</v>
      </c>
    </row>
    <row r="14053" customFormat="false" ht="15" hidden="false" customHeight="false" outlineLevel="0" collapsed="false">
      <c r="A14053" s="0" t="n">
        <v>202506</v>
      </c>
      <c r="B14053" s="0" t="n">
        <v>202508</v>
      </c>
      <c r="C14053" s="37" t="s">
        <v>109</v>
      </c>
      <c r="D14053" s="37" t="s">
        <v>714</v>
      </c>
      <c r="E14053" s="0" t="n">
        <v>3</v>
      </c>
      <c r="F14053" s="38" t="s">
        <v>71</v>
      </c>
      <c r="G14053" s="37" t="s">
        <v>715</v>
      </c>
      <c r="H14053" s="0" t="n">
        <v>816254</v>
      </c>
      <c r="I14053" s="0" t="n">
        <v>611726</v>
      </c>
      <c r="J14053" s="0" t="n">
        <v>-35616</v>
      </c>
    </row>
    <row r="14054" customFormat="false" ht="15" hidden="false" customHeight="false" outlineLevel="0" collapsed="false">
      <c r="A14054" s="0" t="n">
        <v>202506</v>
      </c>
      <c r="B14054" s="0" t="n">
        <v>202508</v>
      </c>
      <c r="C14054" s="37" t="s">
        <v>106</v>
      </c>
      <c r="D14054" s="37" t="s">
        <v>249</v>
      </c>
      <c r="E14054" s="0" t="n">
        <v>3</v>
      </c>
      <c r="F14054" s="38" t="s">
        <v>71</v>
      </c>
      <c r="G14054" s="37" t="s">
        <v>716</v>
      </c>
      <c r="H14054" s="0" t="n">
        <v>886509</v>
      </c>
      <c r="I14054" s="0" t="n">
        <v>447724</v>
      </c>
      <c r="J14054" s="0" t="n">
        <v>-22917</v>
      </c>
    </row>
    <row r="14055" customFormat="false" ht="15" hidden="false" customHeight="false" outlineLevel="0" collapsed="false">
      <c r="A14055" s="0" t="n">
        <v>202506</v>
      </c>
      <c r="B14055" s="0" t="n">
        <v>202508</v>
      </c>
      <c r="C14055" s="37" t="s">
        <v>197</v>
      </c>
      <c r="D14055" s="37" t="s">
        <v>511</v>
      </c>
      <c r="E14055" s="0" t="n">
        <v>3</v>
      </c>
      <c r="F14055" s="38" t="s">
        <v>71</v>
      </c>
      <c r="G14055" s="37" t="s">
        <v>717</v>
      </c>
      <c r="H14055" s="0" t="n">
        <v>867275</v>
      </c>
      <c r="I14055" s="0" t="n">
        <v>298266</v>
      </c>
      <c r="J14055" s="0" t="n">
        <v>-1809</v>
      </c>
    </row>
    <row r="14056" customFormat="false" ht="15" hidden="false" customHeight="false" outlineLevel="0" collapsed="false">
      <c r="A14056" s="0" t="n">
        <v>202506</v>
      </c>
      <c r="B14056" s="0" t="n">
        <v>202508</v>
      </c>
      <c r="C14056" s="37" t="s">
        <v>149</v>
      </c>
      <c r="D14056" s="37" t="s">
        <v>150</v>
      </c>
      <c r="E14056" s="0" t="n">
        <v>3</v>
      </c>
      <c r="F14056" s="38" t="s">
        <v>71</v>
      </c>
      <c r="G14056" s="37" t="s">
        <v>718</v>
      </c>
      <c r="H14056" s="0" t="n">
        <v>1356060</v>
      </c>
      <c r="I14056" s="0" t="n">
        <v>953188</v>
      </c>
      <c r="J14056" s="0" t="n">
        <v>13647</v>
      </c>
    </row>
    <row r="14057" customFormat="false" ht="15" hidden="false" customHeight="false" outlineLevel="0" collapsed="false">
      <c r="A14057" s="0" t="n">
        <v>202506</v>
      </c>
      <c r="B14057" s="0" t="n">
        <v>202508</v>
      </c>
      <c r="C14057" s="37" t="s">
        <v>98</v>
      </c>
      <c r="D14057" s="37" t="s">
        <v>719</v>
      </c>
      <c r="E14057" s="0" t="n">
        <v>3</v>
      </c>
      <c r="F14057" s="38" t="s">
        <v>71</v>
      </c>
      <c r="G14057" s="37" t="s">
        <v>720</v>
      </c>
      <c r="H14057" s="0" t="n">
        <v>310103</v>
      </c>
      <c r="I14057" s="0" t="n">
        <v>534876</v>
      </c>
      <c r="J14057" s="0" t="n">
        <v>166058</v>
      </c>
    </row>
    <row r="14058" customFormat="false" ht="15" hidden="false" customHeight="false" outlineLevel="0" collapsed="false">
      <c r="A14058" s="0" t="n">
        <v>202506</v>
      </c>
      <c r="B14058" s="0" t="n">
        <v>202508</v>
      </c>
      <c r="C14058" s="37" t="s">
        <v>149</v>
      </c>
      <c r="D14058" s="37" t="s">
        <v>292</v>
      </c>
      <c r="E14058" s="0" t="n">
        <v>3</v>
      </c>
      <c r="F14058" s="38" t="s">
        <v>71</v>
      </c>
      <c r="G14058" s="37" t="s">
        <v>721</v>
      </c>
      <c r="H14058" s="0" t="n">
        <v>1419272</v>
      </c>
      <c r="I14058" s="0" t="n">
        <v>1239821</v>
      </c>
      <c r="J14058" s="0" t="n">
        <v>219045</v>
      </c>
    </row>
    <row r="14059" customFormat="false" ht="15" hidden="false" customHeight="false" outlineLevel="0" collapsed="false">
      <c r="A14059" s="0" t="n">
        <v>202506</v>
      </c>
      <c r="B14059" s="0" t="n">
        <v>202508</v>
      </c>
      <c r="C14059" s="37" t="s">
        <v>178</v>
      </c>
      <c r="D14059" s="37" t="s">
        <v>167</v>
      </c>
      <c r="E14059" s="0" t="n">
        <v>3</v>
      </c>
      <c r="F14059" s="38" t="s">
        <v>71</v>
      </c>
      <c r="G14059" s="37" t="s">
        <v>722</v>
      </c>
      <c r="H14059" s="0" t="n">
        <v>76468</v>
      </c>
      <c r="I14059" s="0" t="n">
        <v>60245</v>
      </c>
      <c r="J14059" s="0" t="n">
        <v>2922</v>
      </c>
    </row>
    <row r="14060" customFormat="false" ht="15" hidden="false" customHeight="false" outlineLevel="0" collapsed="false">
      <c r="A14060" s="0" t="n">
        <v>202506</v>
      </c>
      <c r="B14060" s="0" t="n">
        <v>202508</v>
      </c>
      <c r="C14060" s="37" t="s">
        <v>106</v>
      </c>
      <c r="D14060" s="37" t="s">
        <v>723</v>
      </c>
      <c r="E14060" s="0" t="n">
        <v>3</v>
      </c>
      <c r="F14060" s="38" t="s">
        <v>71</v>
      </c>
      <c r="G14060" s="37" t="s">
        <v>724</v>
      </c>
      <c r="H14060" s="0" t="n">
        <v>1091488</v>
      </c>
      <c r="I14060" s="0" t="n">
        <v>1018193</v>
      </c>
      <c r="J14060" s="0" t="n">
        <v>270112</v>
      </c>
    </row>
    <row r="14061" customFormat="false" ht="15" hidden="false" customHeight="false" outlineLevel="0" collapsed="false">
      <c r="A14061" s="0" t="n">
        <v>202506</v>
      </c>
      <c r="B14061" s="0" t="n">
        <v>202508</v>
      </c>
      <c r="C14061" s="37" t="s">
        <v>158</v>
      </c>
      <c r="D14061" s="37" t="s">
        <v>618</v>
      </c>
      <c r="E14061" s="0" t="n">
        <v>3</v>
      </c>
      <c r="F14061" s="38" t="s">
        <v>71</v>
      </c>
      <c r="G14061" s="37" t="s">
        <v>725</v>
      </c>
      <c r="H14061" s="0" t="n">
        <v>913217</v>
      </c>
      <c r="I14061" s="0" t="n">
        <v>613952</v>
      </c>
      <c r="J14061" s="0" t="n">
        <v>11507</v>
      </c>
    </row>
    <row r="14062" customFormat="false" ht="15" hidden="false" customHeight="false" outlineLevel="0" collapsed="false">
      <c r="A14062" s="0" t="n">
        <v>202506</v>
      </c>
      <c r="B14062" s="0" t="n">
        <v>202508</v>
      </c>
      <c r="C14062" s="37" t="s">
        <v>178</v>
      </c>
      <c r="D14062" s="37" t="s">
        <v>391</v>
      </c>
      <c r="E14062" s="0" t="n">
        <v>3</v>
      </c>
      <c r="F14062" s="38" t="s">
        <v>71</v>
      </c>
      <c r="G14062" s="37" t="s">
        <v>726</v>
      </c>
      <c r="H14062" s="0" t="n">
        <v>234383</v>
      </c>
      <c r="I14062" s="0" t="n">
        <v>190255</v>
      </c>
      <c r="J14062" s="0" t="n">
        <v>7396</v>
      </c>
    </row>
    <row r="14063" customFormat="false" ht="15" hidden="false" customHeight="false" outlineLevel="0" collapsed="false">
      <c r="A14063" s="0" t="n">
        <v>202506</v>
      </c>
      <c r="B14063" s="0" t="n">
        <v>202508</v>
      </c>
      <c r="C14063" s="37" t="s">
        <v>184</v>
      </c>
      <c r="D14063" s="37" t="s">
        <v>200</v>
      </c>
      <c r="E14063" s="0" t="n">
        <v>3</v>
      </c>
      <c r="F14063" s="38" t="s">
        <v>71</v>
      </c>
      <c r="G14063" s="37" t="s">
        <v>727</v>
      </c>
      <c r="H14063" s="0" t="n">
        <v>918106</v>
      </c>
      <c r="I14063" s="0" t="n">
        <v>507073</v>
      </c>
      <c r="J14063" s="0" t="n">
        <v>16671</v>
      </c>
    </row>
    <row r="14064" customFormat="false" ht="15" hidden="false" customHeight="false" outlineLevel="0" collapsed="false">
      <c r="A14064" s="0" t="n">
        <v>202506</v>
      </c>
      <c r="B14064" s="0" t="n">
        <v>202508</v>
      </c>
      <c r="C14064" s="37" t="s">
        <v>95</v>
      </c>
      <c r="D14064" s="37" t="s">
        <v>684</v>
      </c>
      <c r="E14064" s="0" t="n">
        <v>3</v>
      </c>
      <c r="F14064" s="38" t="s">
        <v>71</v>
      </c>
      <c r="G14064" s="37" t="s">
        <v>728</v>
      </c>
      <c r="H14064" s="0" t="n">
        <v>282312</v>
      </c>
      <c r="I14064" s="0" t="n">
        <v>357404</v>
      </c>
      <c r="J14064" s="0" t="n">
        <v>65292</v>
      </c>
    </row>
    <row r="14065" customFormat="false" ht="15" hidden="false" customHeight="false" outlineLevel="0" collapsed="false">
      <c r="A14065" s="0" t="n">
        <v>202506</v>
      </c>
      <c r="B14065" s="0" t="n">
        <v>202508</v>
      </c>
      <c r="C14065" s="37" t="s">
        <v>178</v>
      </c>
      <c r="D14065" s="37" t="s">
        <v>509</v>
      </c>
      <c r="E14065" s="0" t="n">
        <v>3</v>
      </c>
      <c r="F14065" s="38" t="s">
        <v>71</v>
      </c>
      <c r="G14065" s="37" t="s">
        <v>729</v>
      </c>
      <c r="H14065" s="0" t="n">
        <v>196958</v>
      </c>
      <c r="I14065" s="0" t="n">
        <v>139383</v>
      </c>
      <c r="J14065" s="0" t="n">
        <v>10175</v>
      </c>
    </row>
    <row r="14066" customFormat="false" ht="15" hidden="false" customHeight="false" outlineLevel="0" collapsed="false">
      <c r="A14066" s="0" t="n">
        <v>202506</v>
      </c>
      <c r="B14066" s="0" t="n">
        <v>202508</v>
      </c>
      <c r="C14066" s="37" t="s">
        <v>136</v>
      </c>
      <c r="D14066" s="37" t="s">
        <v>700</v>
      </c>
      <c r="E14066" s="0" t="n">
        <v>3</v>
      </c>
      <c r="F14066" s="38" t="s">
        <v>71</v>
      </c>
      <c r="G14066" s="37" t="s">
        <v>730</v>
      </c>
      <c r="H14066" s="0" t="n">
        <v>426998</v>
      </c>
      <c r="I14066" s="0" t="n">
        <v>597195</v>
      </c>
      <c r="J14066" s="0" t="n">
        <v>137792</v>
      </c>
    </row>
    <row r="14067" customFormat="false" ht="15" hidden="false" customHeight="false" outlineLevel="0" collapsed="false">
      <c r="A14067" s="0" t="n">
        <v>202506</v>
      </c>
      <c r="B14067" s="0" t="n">
        <v>202508</v>
      </c>
      <c r="C14067" s="37" t="s">
        <v>184</v>
      </c>
      <c r="D14067" s="37" t="s">
        <v>311</v>
      </c>
      <c r="E14067" s="0" t="n">
        <v>3</v>
      </c>
      <c r="F14067" s="38" t="s">
        <v>71</v>
      </c>
      <c r="G14067" s="37" t="s">
        <v>731</v>
      </c>
      <c r="H14067" s="0" t="n">
        <v>213975</v>
      </c>
      <c r="I14067" s="0" t="n">
        <v>255200</v>
      </c>
      <c r="J14067" s="0" t="n">
        <v>31492</v>
      </c>
    </row>
    <row r="14068" customFormat="false" ht="15" hidden="false" customHeight="false" outlineLevel="0" collapsed="false">
      <c r="A14068" s="0" t="n">
        <v>202506</v>
      </c>
      <c r="B14068" s="0" t="n">
        <v>202508</v>
      </c>
      <c r="C14068" s="37" t="s">
        <v>101</v>
      </c>
      <c r="D14068" s="37" t="s">
        <v>253</v>
      </c>
      <c r="E14068" s="0" t="n">
        <v>3</v>
      </c>
      <c r="F14068" s="38" t="s">
        <v>71</v>
      </c>
      <c r="G14068" s="37" t="s">
        <v>732</v>
      </c>
      <c r="H14068" s="0" t="n">
        <v>828690</v>
      </c>
      <c r="I14068" s="0" t="n">
        <v>573236</v>
      </c>
      <c r="J14068" s="0" t="n">
        <v>97965</v>
      </c>
    </row>
    <row r="14069" customFormat="false" ht="15" hidden="false" customHeight="false" outlineLevel="0" collapsed="false">
      <c r="A14069" s="0" t="n">
        <v>202506</v>
      </c>
      <c r="B14069" s="0" t="n">
        <v>202508</v>
      </c>
      <c r="C14069" s="37" t="s">
        <v>184</v>
      </c>
      <c r="D14069" s="37" t="s">
        <v>603</v>
      </c>
      <c r="E14069" s="0" t="n">
        <v>3</v>
      </c>
      <c r="F14069" s="38" t="s">
        <v>71</v>
      </c>
      <c r="G14069" s="37" t="s">
        <v>733</v>
      </c>
      <c r="H14069" s="0" t="n">
        <v>149896</v>
      </c>
      <c r="I14069" s="0" t="n">
        <v>350773</v>
      </c>
      <c r="J14069" s="0" t="n">
        <v>-35643</v>
      </c>
    </row>
    <row r="14070" customFormat="false" ht="15" hidden="false" customHeight="false" outlineLevel="0" collapsed="false">
      <c r="A14070" s="0" t="n">
        <v>202506</v>
      </c>
      <c r="B14070" s="0" t="n">
        <v>202508</v>
      </c>
      <c r="C14070" s="37" t="s">
        <v>109</v>
      </c>
      <c r="D14070" s="37" t="s">
        <v>502</v>
      </c>
      <c r="E14070" s="0" t="n">
        <v>3</v>
      </c>
      <c r="F14070" s="38" t="s">
        <v>71</v>
      </c>
      <c r="G14070" s="37" t="s">
        <v>734</v>
      </c>
      <c r="H14070" s="0" t="n">
        <v>1606812</v>
      </c>
      <c r="I14070" s="0" t="n">
        <v>433143</v>
      </c>
      <c r="J14070" s="0" t="n">
        <v>-38946</v>
      </c>
    </row>
    <row r="14071" customFormat="false" ht="15" hidden="false" customHeight="false" outlineLevel="0" collapsed="false">
      <c r="A14071" s="0" t="n">
        <v>202506</v>
      </c>
      <c r="B14071" s="0" t="n">
        <v>202508</v>
      </c>
      <c r="C14071" s="37" t="s">
        <v>158</v>
      </c>
      <c r="D14071" s="37" t="s">
        <v>693</v>
      </c>
      <c r="E14071" s="0" t="n">
        <v>3</v>
      </c>
      <c r="F14071" s="38" t="s">
        <v>71</v>
      </c>
      <c r="G14071" s="37" t="s">
        <v>735</v>
      </c>
      <c r="H14071" s="0" t="n">
        <v>160927</v>
      </c>
      <c r="I14071" s="0" t="n">
        <v>124476</v>
      </c>
      <c r="J14071" s="0" t="n">
        <v>-10783</v>
      </c>
    </row>
    <row r="14072" customFormat="false" ht="15" hidden="false" customHeight="false" outlineLevel="0" collapsed="false">
      <c r="A14072" s="0" t="n">
        <v>202506</v>
      </c>
      <c r="B14072" s="0" t="n">
        <v>202508</v>
      </c>
      <c r="C14072" s="37" t="s">
        <v>95</v>
      </c>
      <c r="D14072" s="37" t="s">
        <v>714</v>
      </c>
      <c r="E14072" s="0" t="n">
        <v>3</v>
      </c>
      <c r="F14072" s="38" t="s">
        <v>71</v>
      </c>
      <c r="G14072" s="37" t="s">
        <v>736</v>
      </c>
      <c r="H14072" s="0" t="n">
        <v>295135</v>
      </c>
      <c r="I14072" s="0" t="n">
        <v>201930</v>
      </c>
      <c r="J14072" s="0" t="n">
        <v>7510</v>
      </c>
    </row>
    <row r="14073" customFormat="false" ht="15" hidden="false" customHeight="false" outlineLevel="0" collapsed="false">
      <c r="A14073" s="0" t="n">
        <v>202506</v>
      </c>
      <c r="B14073" s="0" t="n">
        <v>202508</v>
      </c>
      <c r="C14073" s="37" t="s">
        <v>112</v>
      </c>
      <c r="D14073" s="37" t="s">
        <v>243</v>
      </c>
      <c r="E14073" s="0" t="n">
        <v>3</v>
      </c>
      <c r="F14073" s="38" t="s">
        <v>71</v>
      </c>
      <c r="G14073" s="37" t="s">
        <v>737</v>
      </c>
      <c r="H14073" s="0" t="n">
        <v>327304</v>
      </c>
      <c r="I14073" s="0" t="n">
        <v>150843</v>
      </c>
      <c r="J14073" s="0" t="n">
        <v>-11145</v>
      </c>
    </row>
    <row r="14074" customFormat="false" ht="15" hidden="false" customHeight="false" outlineLevel="0" collapsed="false">
      <c r="A14074" s="0" t="n">
        <v>202506</v>
      </c>
      <c r="B14074" s="0" t="n">
        <v>202508</v>
      </c>
      <c r="C14074" s="37" t="s">
        <v>98</v>
      </c>
      <c r="D14074" s="37" t="s">
        <v>298</v>
      </c>
      <c r="E14074" s="0" t="n">
        <v>3</v>
      </c>
      <c r="F14074" s="38" t="s">
        <v>71</v>
      </c>
      <c r="G14074" s="37" t="s">
        <v>738</v>
      </c>
      <c r="H14074" s="0" t="n">
        <v>3281695</v>
      </c>
      <c r="I14074" s="0" t="n">
        <v>3101686</v>
      </c>
      <c r="J14074" s="0" t="n">
        <v>632843</v>
      </c>
    </row>
    <row r="14075" customFormat="false" ht="15" hidden="false" customHeight="false" outlineLevel="0" collapsed="false">
      <c r="A14075" s="0" t="n">
        <v>202506</v>
      </c>
      <c r="B14075" s="0" t="n">
        <v>202508</v>
      </c>
      <c r="C14075" s="37" t="s">
        <v>178</v>
      </c>
      <c r="D14075" s="37" t="s">
        <v>253</v>
      </c>
      <c r="E14075" s="0" t="n">
        <v>3</v>
      </c>
      <c r="F14075" s="38" t="s">
        <v>71</v>
      </c>
      <c r="G14075" s="37" t="s">
        <v>739</v>
      </c>
      <c r="H14075" s="0" t="n">
        <v>751695</v>
      </c>
      <c r="I14075" s="0" t="n">
        <v>348866</v>
      </c>
      <c r="J14075" s="0" t="n">
        <v>20960</v>
      </c>
    </row>
    <row r="14076" customFormat="false" ht="15" hidden="false" customHeight="false" outlineLevel="0" collapsed="false">
      <c r="A14076" s="0" t="n">
        <v>202506</v>
      </c>
      <c r="B14076" s="0" t="n">
        <v>202508</v>
      </c>
      <c r="C14076" s="37" t="s">
        <v>136</v>
      </c>
      <c r="D14076" s="37" t="s">
        <v>159</v>
      </c>
      <c r="E14076" s="0" t="n">
        <v>3</v>
      </c>
      <c r="F14076" s="38" t="s">
        <v>71</v>
      </c>
      <c r="G14076" s="37" t="s">
        <v>740</v>
      </c>
      <c r="H14076" s="0" t="n">
        <v>327626</v>
      </c>
      <c r="I14076" s="0" t="n">
        <v>129657</v>
      </c>
      <c r="J14076" s="0" t="n">
        <v>18351</v>
      </c>
    </row>
    <row r="14077" customFormat="false" ht="15" hidden="false" customHeight="false" outlineLevel="0" collapsed="false">
      <c r="A14077" s="0" t="n">
        <v>202506</v>
      </c>
      <c r="B14077" s="0" t="n">
        <v>202508</v>
      </c>
      <c r="C14077" s="37" t="s">
        <v>124</v>
      </c>
      <c r="D14077" s="37" t="s">
        <v>412</v>
      </c>
      <c r="E14077" s="0" t="n">
        <v>3</v>
      </c>
      <c r="F14077" s="38" t="s">
        <v>71</v>
      </c>
      <c r="G14077" s="37" t="s">
        <v>741</v>
      </c>
      <c r="H14077" s="0" t="n">
        <v>847361</v>
      </c>
      <c r="I14077" s="0" t="n">
        <v>410596</v>
      </c>
      <c r="J14077" s="0" t="n">
        <v>12635</v>
      </c>
    </row>
    <row r="14078" customFormat="false" ht="15" hidden="false" customHeight="false" outlineLevel="0" collapsed="false">
      <c r="A14078" s="0" t="n">
        <v>202506</v>
      </c>
      <c r="B14078" s="0" t="n">
        <v>202508</v>
      </c>
      <c r="C14078" s="37" t="s">
        <v>124</v>
      </c>
      <c r="D14078" s="37" t="s">
        <v>452</v>
      </c>
      <c r="E14078" s="0" t="n">
        <v>3</v>
      </c>
      <c r="F14078" s="38" t="s">
        <v>71</v>
      </c>
      <c r="G14078" s="37" t="s">
        <v>742</v>
      </c>
      <c r="H14078" s="0" t="n">
        <v>58857</v>
      </c>
      <c r="I14078" s="0" t="n">
        <v>48144</v>
      </c>
      <c r="J14078" s="0" t="n">
        <v>7823</v>
      </c>
    </row>
    <row r="14079" customFormat="false" ht="15" hidden="false" customHeight="false" outlineLevel="0" collapsed="false">
      <c r="A14079" s="0" t="n">
        <v>202506</v>
      </c>
      <c r="B14079" s="0" t="n">
        <v>202508</v>
      </c>
      <c r="C14079" s="37" t="s">
        <v>184</v>
      </c>
      <c r="D14079" s="37" t="s">
        <v>655</v>
      </c>
      <c r="E14079" s="0" t="n">
        <v>3</v>
      </c>
      <c r="F14079" s="38" t="s">
        <v>71</v>
      </c>
      <c r="G14079" s="37" t="s">
        <v>743</v>
      </c>
      <c r="H14079" s="0" t="n">
        <v>536667</v>
      </c>
      <c r="I14079" s="0" t="n">
        <v>1049609</v>
      </c>
      <c r="J14079" s="0" t="n">
        <v>-122289</v>
      </c>
    </row>
    <row r="14080" customFormat="false" ht="15" hidden="false" customHeight="false" outlineLevel="0" collapsed="false">
      <c r="A14080" s="0" t="n">
        <v>202506</v>
      </c>
      <c r="B14080" s="0" t="n">
        <v>202508</v>
      </c>
      <c r="C14080" s="37" t="s">
        <v>124</v>
      </c>
      <c r="D14080" s="37" t="s">
        <v>744</v>
      </c>
      <c r="E14080" s="0" t="n">
        <v>3</v>
      </c>
      <c r="F14080" s="38" t="s">
        <v>71</v>
      </c>
      <c r="G14080" s="37" t="s">
        <v>745</v>
      </c>
      <c r="H14080" s="0" t="n">
        <v>3838410</v>
      </c>
      <c r="I14080" s="0" t="n">
        <v>3410423</v>
      </c>
      <c r="J14080" s="0" t="n">
        <v>256160</v>
      </c>
    </row>
    <row r="14081" customFormat="false" ht="15" hidden="false" customHeight="false" outlineLevel="0" collapsed="false">
      <c r="A14081" s="0" t="n">
        <v>202506</v>
      </c>
      <c r="B14081" s="0" t="n">
        <v>202508</v>
      </c>
      <c r="C14081" s="37" t="s">
        <v>136</v>
      </c>
      <c r="D14081" s="37" t="s">
        <v>603</v>
      </c>
      <c r="E14081" s="0" t="n">
        <v>3</v>
      </c>
      <c r="F14081" s="38" t="s">
        <v>71</v>
      </c>
      <c r="G14081" s="37" t="s">
        <v>746</v>
      </c>
      <c r="H14081" s="0" t="n">
        <v>719811</v>
      </c>
      <c r="I14081" s="0" t="n">
        <v>586194</v>
      </c>
      <c r="J14081" s="0" t="n">
        <v>76247</v>
      </c>
    </row>
    <row r="14082" customFormat="false" ht="15" hidden="false" customHeight="false" outlineLevel="0" collapsed="false">
      <c r="A14082" s="0" t="n">
        <v>202506</v>
      </c>
      <c r="B14082" s="0" t="n">
        <v>202508</v>
      </c>
      <c r="C14082" s="37" t="s">
        <v>109</v>
      </c>
      <c r="D14082" s="37" t="s">
        <v>99</v>
      </c>
      <c r="E14082" s="0" t="n">
        <v>3</v>
      </c>
      <c r="F14082" s="38" t="s">
        <v>71</v>
      </c>
      <c r="G14082" s="37" t="s">
        <v>747</v>
      </c>
      <c r="H14082" s="0" t="n">
        <v>641262</v>
      </c>
      <c r="I14082" s="0" t="n">
        <v>430990</v>
      </c>
      <c r="J14082" s="0" t="n">
        <v>59692</v>
      </c>
    </row>
    <row r="14083" customFormat="false" ht="15" hidden="false" customHeight="false" outlineLevel="0" collapsed="false">
      <c r="A14083" s="0" t="n">
        <v>202506</v>
      </c>
      <c r="B14083" s="0" t="n">
        <v>202508</v>
      </c>
      <c r="C14083" s="37" t="s">
        <v>178</v>
      </c>
      <c r="D14083" s="37" t="s">
        <v>107</v>
      </c>
      <c r="E14083" s="0" t="n">
        <v>3</v>
      </c>
      <c r="F14083" s="38" t="s">
        <v>71</v>
      </c>
      <c r="G14083" s="37" t="s">
        <v>748</v>
      </c>
      <c r="H14083" s="0" t="n">
        <v>1376241</v>
      </c>
      <c r="I14083" s="0" t="n">
        <v>783824</v>
      </c>
      <c r="J14083" s="0" t="n">
        <v>37805</v>
      </c>
    </row>
    <row r="14084" customFormat="false" ht="15" hidden="false" customHeight="false" outlineLevel="0" collapsed="false">
      <c r="A14084" s="0" t="n">
        <v>202506</v>
      </c>
      <c r="B14084" s="0" t="n">
        <v>202508</v>
      </c>
      <c r="C14084" s="37" t="s">
        <v>136</v>
      </c>
      <c r="D14084" s="37" t="s">
        <v>723</v>
      </c>
      <c r="E14084" s="0" t="n">
        <v>3</v>
      </c>
      <c r="F14084" s="38" t="s">
        <v>71</v>
      </c>
      <c r="G14084" s="37" t="s">
        <v>749</v>
      </c>
      <c r="H14084" s="0" t="n">
        <v>1512301</v>
      </c>
      <c r="I14084" s="0" t="n">
        <v>935228</v>
      </c>
      <c r="J14084" s="0" t="n">
        <v>-85199</v>
      </c>
    </row>
    <row r="14085" customFormat="false" ht="15" hidden="false" customHeight="false" outlineLevel="0" collapsed="false">
      <c r="A14085" s="0" t="n">
        <v>202506</v>
      </c>
      <c r="B14085" s="0" t="n">
        <v>202508</v>
      </c>
      <c r="C14085" s="37" t="s">
        <v>98</v>
      </c>
      <c r="D14085" s="37" t="s">
        <v>208</v>
      </c>
      <c r="E14085" s="0" t="n">
        <v>3</v>
      </c>
      <c r="F14085" s="38" t="s">
        <v>71</v>
      </c>
      <c r="G14085" s="37" t="s">
        <v>750</v>
      </c>
      <c r="H14085" s="0" t="n">
        <v>62032</v>
      </c>
      <c r="I14085" s="0" t="n">
        <v>94562</v>
      </c>
      <c r="J14085" s="0" t="n">
        <v>17128</v>
      </c>
    </row>
    <row r="14086" customFormat="false" ht="15" hidden="false" customHeight="false" outlineLevel="0" collapsed="false">
      <c r="A14086" s="0" t="n">
        <v>202506</v>
      </c>
      <c r="B14086" s="0" t="n">
        <v>202508</v>
      </c>
      <c r="C14086" s="37" t="s">
        <v>149</v>
      </c>
      <c r="D14086" s="37" t="s">
        <v>385</v>
      </c>
      <c r="E14086" s="0" t="n">
        <v>3</v>
      </c>
      <c r="F14086" s="38" t="s">
        <v>71</v>
      </c>
      <c r="G14086" s="37" t="s">
        <v>751</v>
      </c>
      <c r="H14086" s="0" t="n">
        <v>114247</v>
      </c>
      <c r="I14086" s="0" t="n">
        <v>69458</v>
      </c>
      <c r="J14086" s="0" t="n">
        <v>2832</v>
      </c>
    </row>
    <row r="14087" customFormat="false" ht="15" hidden="false" customHeight="false" outlineLevel="0" collapsed="false">
      <c r="A14087" s="0" t="n">
        <v>202506</v>
      </c>
      <c r="B14087" s="0" t="n">
        <v>202508</v>
      </c>
      <c r="C14087" s="37" t="s">
        <v>115</v>
      </c>
      <c r="D14087" s="37" t="s">
        <v>476</v>
      </c>
      <c r="E14087" s="0" t="n">
        <v>3</v>
      </c>
      <c r="F14087" s="38" t="s">
        <v>71</v>
      </c>
      <c r="G14087" s="37" t="s">
        <v>752</v>
      </c>
      <c r="H14087" s="0" t="n">
        <v>754638</v>
      </c>
      <c r="I14087" s="0" t="n">
        <v>233843</v>
      </c>
      <c r="J14087" s="0" t="n">
        <v>11566</v>
      </c>
    </row>
    <row r="14088" customFormat="false" ht="15" hidden="false" customHeight="false" outlineLevel="0" collapsed="false">
      <c r="A14088" s="0" t="n">
        <v>202506</v>
      </c>
      <c r="B14088" s="0" t="n">
        <v>202508</v>
      </c>
      <c r="C14088" s="37" t="s">
        <v>101</v>
      </c>
      <c r="D14088" s="37" t="s">
        <v>425</v>
      </c>
      <c r="E14088" s="0" t="n">
        <v>3</v>
      </c>
      <c r="F14088" s="38" t="s">
        <v>71</v>
      </c>
      <c r="G14088" s="37" t="s">
        <v>753</v>
      </c>
      <c r="H14088" s="0" t="n">
        <v>151161</v>
      </c>
      <c r="I14088" s="0" t="n">
        <v>170977</v>
      </c>
      <c r="J14088" s="0" t="n">
        <v>51621</v>
      </c>
    </row>
    <row r="14089" customFormat="false" ht="15" hidden="false" customHeight="false" outlineLevel="0" collapsed="false">
      <c r="A14089" s="0" t="n">
        <v>202506</v>
      </c>
      <c r="B14089" s="0" t="n">
        <v>202508</v>
      </c>
      <c r="C14089" s="37" t="s">
        <v>124</v>
      </c>
      <c r="D14089" s="37" t="s">
        <v>243</v>
      </c>
      <c r="E14089" s="0" t="n">
        <v>3</v>
      </c>
      <c r="F14089" s="38" t="s">
        <v>71</v>
      </c>
      <c r="G14089" s="37" t="s">
        <v>754</v>
      </c>
      <c r="H14089" s="0" t="n">
        <v>2844182</v>
      </c>
      <c r="I14089" s="0" t="n">
        <v>1936835</v>
      </c>
      <c r="J14089" s="0" t="n">
        <v>173657</v>
      </c>
    </row>
    <row r="14090" customFormat="false" ht="15" hidden="false" customHeight="false" outlineLevel="0" collapsed="false">
      <c r="A14090" s="0" t="n">
        <v>202506</v>
      </c>
      <c r="B14090" s="0" t="n">
        <v>202508</v>
      </c>
      <c r="C14090" s="37" t="s">
        <v>136</v>
      </c>
      <c r="D14090" s="37" t="s">
        <v>300</v>
      </c>
      <c r="E14090" s="0" t="n">
        <v>3</v>
      </c>
      <c r="F14090" s="38" t="s">
        <v>71</v>
      </c>
      <c r="G14090" s="37" t="s">
        <v>755</v>
      </c>
      <c r="H14090" s="0" t="n">
        <v>437014</v>
      </c>
      <c r="I14090" s="0" t="n">
        <v>228709</v>
      </c>
      <c r="J14090" s="0" t="n">
        <v>6429</v>
      </c>
    </row>
    <row r="14091" customFormat="false" ht="15" hidden="false" customHeight="false" outlineLevel="0" collapsed="false">
      <c r="A14091" s="0" t="n">
        <v>202506</v>
      </c>
      <c r="B14091" s="0" t="n">
        <v>202508</v>
      </c>
      <c r="C14091" s="37" t="s">
        <v>178</v>
      </c>
      <c r="D14091" s="37" t="s">
        <v>756</v>
      </c>
      <c r="E14091" s="0" t="n">
        <v>3</v>
      </c>
      <c r="F14091" s="38" t="s">
        <v>71</v>
      </c>
      <c r="G14091" s="37" t="s">
        <v>757</v>
      </c>
      <c r="H14091" s="0" t="n">
        <v>34451</v>
      </c>
      <c r="I14091" s="0" t="n">
        <v>33987</v>
      </c>
      <c r="J14091" s="0" t="n">
        <v>752</v>
      </c>
    </row>
    <row r="14092" customFormat="false" ht="15" hidden="false" customHeight="false" outlineLevel="0" collapsed="false">
      <c r="A14092" s="0" t="n">
        <v>202506</v>
      </c>
      <c r="B14092" s="0" t="n">
        <v>202508</v>
      </c>
      <c r="C14092" s="37" t="s">
        <v>152</v>
      </c>
      <c r="D14092" s="37" t="s">
        <v>420</v>
      </c>
      <c r="E14092" s="0" t="n">
        <v>3</v>
      </c>
      <c r="F14092" s="38" t="s">
        <v>71</v>
      </c>
      <c r="G14092" s="37" t="s">
        <v>758</v>
      </c>
      <c r="H14092" s="0" t="n">
        <v>80800</v>
      </c>
      <c r="I14092" s="0" t="n">
        <v>96557</v>
      </c>
      <c r="J14092" s="0" t="n">
        <v>13954</v>
      </c>
    </row>
    <row r="14093" customFormat="false" ht="15" hidden="false" customHeight="false" outlineLevel="0" collapsed="false">
      <c r="A14093" s="0" t="n">
        <v>202506</v>
      </c>
      <c r="B14093" s="0" t="n">
        <v>202508</v>
      </c>
      <c r="C14093" s="37" t="s">
        <v>115</v>
      </c>
      <c r="D14093" s="37" t="s">
        <v>626</v>
      </c>
      <c r="E14093" s="0" t="n">
        <v>3</v>
      </c>
      <c r="F14093" s="38" t="s">
        <v>71</v>
      </c>
      <c r="G14093" s="37" t="s">
        <v>759</v>
      </c>
      <c r="H14093" s="0" t="n">
        <v>27093</v>
      </c>
      <c r="I14093" s="0" t="n">
        <v>21966</v>
      </c>
      <c r="J14093" s="0" t="n">
        <v>-46</v>
      </c>
    </row>
    <row r="14094" customFormat="false" ht="15" hidden="false" customHeight="false" outlineLevel="0" collapsed="false">
      <c r="A14094" s="0" t="n">
        <v>202506</v>
      </c>
      <c r="B14094" s="0" t="n">
        <v>202508</v>
      </c>
      <c r="C14094" s="37" t="s">
        <v>184</v>
      </c>
      <c r="D14094" s="37" t="s">
        <v>425</v>
      </c>
      <c r="E14094" s="0" t="n">
        <v>3</v>
      </c>
      <c r="F14094" s="38" t="s">
        <v>71</v>
      </c>
      <c r="G14094" s="37" t="s">
        <v>760</v>
      </c>
      <c r="H14094" s="0" t="n">
        <v>415771</v>
      </c>
      <c r="I14094" s="0" t="n">
        <v>1030544</v>
      </c>
      <c r="J14094" s="0" t="n">
        <v>135177</v>
      </c>
    </row>
    <row r="14095" customFormat="false" ht="15" hidden="false" customHeight="false" outlineLevel="0" collapsed="false">
      <c r="A14095" s="0" t="n">
        <v>202506</v>
      </c>
      <c r="B14095" s="0" t="n">
        <v>202508</v>
      </c>
      <c r="C14095" s="37" t="s">
        <v>95</v>
      </c>
      <c r="D14095" s="37" t="s">
        <v>618</v>
      </c>
      <c r="E14095" s="0" t="n">
        <v>3</v>
      </c>
      <c r="F14095" s="38" t="s">
        <v>71</v>
      </c>
      <c r="G14095" s="37" t="s">
        <v>761</v>
      </c>
      <c r="H14095" s="0" t="n">
        <v>446177</v>
      </c>
      <c r="I14095" s="0" t="n">
        <v>182619</v>
      </c>
      <c r="J14095" s="0" t="n">
        <v>34722</v>
      </c>
    </row>
    <row r="14096" customFormat="false" ht="15" hidden="false" customHeight="false" outlineLevel="0" collapsed="false">
      <c r="A14096" s="0" t="n">
        <v>202506</v>
      </c>
      <c r="B14096" s="0" t="n">
        <v>202508</v>
      </c>
      <c r="C14096" s="37" t="s">
        <v>152</v>
      </c>
      <c r="D14096" s="37" t="s">
        <v>372</v>
      </c>
      <c r="E14096" s="0" t="n">
        <v>3</v>
      </c>
      <c r="F14096" s="38" t="s">
        <v>71</v>
      </c>
      <c r="G14096" s="37" t="s">
        <v>762</v>
      </c>
      <c r="H14096" s="0" t="n">
        <v>236411</v>
      </c>
      <c r="I14096" s="0" t="n">
        <v>252195</v>
      </c>
      <c r="J14096" s="0" t="n">
        <v>17949</v>
      </c>
    </row>
    <row r="14097" customFormat="false" ht="15" hidden="false" customHeight="false" outlineLevel="0" collapsed="false">
      <c r="A14097" s="0" t="n">
        <v>202506</v>
      </c>
      <c r="B14097" s="0" t="n">
        <v>202508</v>
      </c>
      <c r="C14097" s="37" t="s">
        <v>158</v>
      </c>
      <c r="D14097" s="37" t="s">
        <v>461</v>
      </c>
      <c r="E14097" s="0" t="n">
        <v>3</v>
      </c>
      <c r="F14097" s="38" t="s">
        <v>71</v>
      </c>
      <c r="G14097" s="37" t="s">
        <v>763</v>
      </c>
      <c r="H14097" s="0" t="n">
        <v>2272522</v>
      </c>
      <c r="I14097" s="0" t="n">
        <v>1137000</v>
      </c>
      <c r="J14097" s="0" t="n">
        <v>203276</v>
      </c>
    </row>
    <row r="14098" customFormat="false" ht="15" hidden="false" customHeight="false" outlineLevel="0" collapsed="false">
      <c r="A14098" s="0" t="n">
        <v>202506</v>
      </c>
      <c r="B14098" s="0" t="n">
        <v>202508</v>
      </c>
      <c r="C14098" s="37" t="s">
        <v>106</v>
      </c>
      <c r="D14098" s="37" t="s">
        <v>116</v>
      </c>
      <c r="E14098" s="0" t="n">
        <v>3</v>
      </c>
      <c r="F14098" s="38" t="s">
        <v>71</v>
      </c>
      <c r="G14098" s="37" t="s">
        <v>764</v>
      </c>
      <c r="H14098" s="0" t="n">
        <v>2045505</v>
      </c>
      <c r="I14098" s="0" t="n">
        <v>2266882</v>
      </c>
      <c r="J14098" s="0" t="n">
        <v>165745</v>
      </c>
    </row>
    <row r="14099" customFormat="false" ht="15" hidden="false" customHeight="false" outlineLevel="0" collapsed="false">
      <c r="A14099" s="0" t="n">
        <v>202506</v>
      </c>
      <c r="B14099" s="0" t="n">
        <v>202508</v>
      </c>
      <c r="C14099" s="37" t="s">
        <v>109</v>
      </c>
      <c r="D14099" s="37" t="s">
        <v>540</v>
      </c>
      <c r="E14099" s="0" t="n">
        <v>3</v>
      </c>
      <c r="F14099" s="38" t="s">
        <v>71</v>
      </c>
      <c r="G14099" s="37" t="s">
        <v>765</v>
      </c>
      <c r="H14099" s="0" t="n">
        <v>470864</v>
      </c>
      <c r="I14099" s="0" t="n">
        <v>137132</v>
      </c>
      <c r="J14099" s="0" t="n">
        <v>1543</v>
      </c>
    </row>
    <row r="14100" customFormat="false" ht="15" hidden="false" customHeight="false" outlineLevel="0" collapsed="false">
      <c r="A14100" s="0" t="n">
        <v>202506</v>
      </c>
      <c r="B14100" s="0" t="n">
        <v>202508</v>
      </c>
      <c r="C14100" s="37" t="s">
        <v>178</v>
      </c>
      <c r="D14100" s="37" t="s">
        <v>364</v>
      </c>
      <c r="E14100" s="0" t="n">
        <v>3</v>
      </c>
      <c r="F14100" s="38" t="s">
        <v>71</v>
      </c>
      <c r="G14100" s="37" t="s">
        <v>766</v>
      </c>
      <c r="H14100" s="0" t="n">
        <v>38402</v>
      </c>
      <c r="I14100" s="0" t="n">
        <v>14358</v>
      </c>
      <c r="J14100" s="0" t="n">
        <v>-1241</v>
      </c>
    </row>
    <row r="14101" customFormat="false" ht="15" hidden="false" customHeight="false" outlineLevel="0" collapsed="false">
      <c r="A14101" s="0" t="n">
        <v>202506</v>
      </c>
      <c r="B14101" s="0" t="n">
        <v>202508</v>
      </c>
      <c r="C14101" s="37" t="s">
        <v>184</v>
      </c>
      <c r="D14101" s="37" t="s">
        <v>571</v>
      </c>
      <c r="E14101" s="0" t="n">
        <v>3</v>
      </c>
      <c r="F14101" s="38" t="s">
        <v>71</v>
      </c>
      <c r="G14101" s="37" t="s">
        <v>767</v>
      </c>
      <c r="H14101" s="0" t="n">
        <v>1199602</v>
      </c>
      <c r="I14101" s="0" t="n">
        <v>516833</v>
      </c>
      <c r="J14101" s="0" t="n">
        <v>55565</v>
      </c>
    </row>
    <row r="14102" customFormat="false" ht="15" hidden="false" customHeight="false" outlineLevel="0" collapsed="false">
      <c r="A14102" s="0" t="n">
        <v>202506</v>
      </c>
      <c r="B14102" s="0" t="n">
        <v>202508</v>
      </c>
      <c r="C14102" s="37" t="s">
        <v>136</v>
      </c>
      <c r="D14102" s="37" t="s">
        <v>509</v>
      </c>
      <c r="E14102" s="0" t="n">
        <v>3</v>
      </c>
      <c r="F14102" s="38" t="s">
        <v>71</v>
      </c>
      <c r="G14102" s="37" t="s">
        <v>768</v>
      </c>
      <c r="H14102" s="0" t="n">
        <v>902326</v>
      </c>
      <c r="I14102" s="0" t="n">
        <v>1068542</v>
      </c>
      <c r="J14102" s="0" t="n">
        <v>117121</v>
      </c>
    </row>
    <row r="14103" customFormat="false" ht="15" hidden="false" customHeight="false" outlineLevel="0" collapsed="false">
      <c r="A14103" s="0" t="n">
        <v>202506</v>
      </c>
      <c r="B14103" s="0" t="n">
        <v>202508</v>
      </c>
      <c r="C14103" s="37" t="s">
        <v>136</v>
      </c>
      <c r="D14103" s="37" t="s">
        <v>258</v>
      </c>
      <c r="E14103" s="0" t="n">
        <v>3</v>
      </c>
      <c r="F14103" s="38" t="s">
        <v>71</v>
      </c>
      <c r="G14103" s="37" t="s">
        <v>769</v>
      </c>
      <c r="H14103" s="0" t="n">
        <v>899215</v>
      </c>
      <c r="I14103" s="0" t="n">
        <v>635134</v>
      </c>
      <c r="J14103" s="0" t="n">
        <v>113138</v>
      </c>
    </row>
    <row r="14104" customFormat="false" ht="15" hidden="false" customHeight="false" outlineLevel="0" collapsed="false">
      <c r="A14104" s="0" t="n">
        <v>202506</v>
      </c>
      <c r="B14104" s="0" t="n">
        <v>202508</v>
      </c>
      <c r="C14104" s="37" t="s">
        <v>115</v>
      </c>
      <c r="D14104" s="37" t="s">
        <v>288</v>
      </c>
      <c r="E14104" s="0" t="n">
        <v>3</v>
      </c>
      <c r="F14104" s="38" t="s">
        <v>71</v>
      </c>
      <c r="G14104" s="37" t="s">
        <v>770</v>
      </c>
      <c r="H14104" s="0" t="n">
        <v>2029120</v>
      </c>
      <c r="I14104" s="0" t="n">
        <v>2736957</v>
      </c>
      <c r="J14104" s="0" t="n">
        <v>461166</v>
      </c>
    </row>
    <row r="14105" customFormat="false" ht="15" hidden="false" customHeight="false" outlineLevel="0" collapsed="false">
      <c r="A14105" s="0" t="n">
        <v>202506</v>
      </c>
      <c r="B14105" s="0" t="n">
        <v>202508</v>
      </c>
      <c r="C14105" s="37" t="s">
        <v>109</v>
      </c>
      <c r="D14105" s="37" t="s">
        <v>412</v>
      </c>
      <c r="E14105" s="0" t="n">
        <v>3</v>
      </c>
      <c r="F14105" s="38" t="s">
        <v>71</v>
      </c>
      <c r="G14105" s="37" t="s">
        <v>771</v>
      </c>
      <c r="H14105" s="0" t="n">
        <v>167165</v>
      </c>
      <c r="I14105" s="0" t="n">
        <v>97277</v>
      </c>
      <c r="J14105" s="0" t="n">
        <v>27893</v>
      </c>
    </row>
    <row r="14106" customFormat="false" ht="15" hidden="false" customHeight="false" outlineLevel="0" collapsed="false">
      <c r="A14106" s="0" t="n">
        <v>202506</v>
      </c>
      <c r="B14106" s="0" t="n">
        <v>202508</v>
      </c>
      <c r="C14106" s="37" t="s">
        <v>98</v>
      </c>
      <c r="D14106" s="37" t="s">
        <v>233</v>
      </c>
      <c r="E14106" s="0" t="n">
        <v>3</v>
      </c>
      <c r="F14106" s="38" t="s">
        <v>71</v>
      </c>
      <c r="G14106" s="37" t="s">
        <v>772</v>
      </c>
      <c r="H14106" s="0" t="n">
        <v>6612245</v>
      </c>
      <c r="I14106" s="0" t="n">
        <v>3737703</v>
      </c>
      <c r="J14106" s="0" t="n">
        <v>81844</v>
      </c>
    </row>
    <row r="14107" customFormat="false" ht="15" hidden="false" customHeight="false" outlineLevel="0" collapsed="false">
      <c r="A14107" s="0" t="n">
        <v>202506</v>
      </c>
      <c r="B14107" s="0" t="n">
        <v>202508</v>
      </c>
      <c r="C14107" s="37" t="s">
        <v>178</v>
      </c>
      <c r="D14107" s="37" t="s">
        <v>294</v>
      </c>
      <c r="E14107" s="0" t="n">
        <v>3</v>
      </c>
      <c r="F14107" s="38" t="s">
        <v>71</v>
      </c>
      <c r="G14107" s="37" t="s">
        <v>773</v>
      </c>
      <c r="H14107" s="0" t="n">
        <v>176327</v>
      </c>
      <c r="I14107" s="0" t="n">
        <v>66159</v>
      </c>
      <c r="J14107" s="0" t="n">
        <v>7647</v>
      </c>
    </row>
    <row r="14108" customFormat="false" ht="15" hidden="false" customHeight="false" outlineLevel="0" collapsed="false">
      <c r="A14108" s="0" t="n">
        <v>202506</v>
      </c>
      <c r="B14108" s="0" t="n">
        <v>202508</v>
      </c>
      <c r="C14108" s="37" t="s">
        <v>149</v>
      </c>
      <c r="D14108" s="37" t="s">
        <v>130</v>
      </c>
      <c r="E14108" s="0" t="n">
        <v>3</v>
      </c>
      <c r="F14108" s="38" t="s">
        <v>71</v>
      </c>
      <c r="G14108" s="37" t="s">
        <v>774</v>
      </c>
      <c r="H14108" s="0" t="n">
        <v>1379029</v>
      </c>
      <c r="I14108" s="0" t="n">
        <v>1276505</v>
      </c>
      <c r="J14108" s="0" t="n">
        <v>14347</v>
      </c>
    </row>
    <row r="14109" customFormat="false" ht="15" hidden="false" customHeight="false" outlineLevel="0" collapsed="false">
      <c r="A14109" s="0" t="n">
        <v>202506</v>
      </c>
      <c r="B14109" s="0" t="n">
        <v>202508</v>
      </c>
      <c r="C14109" s="37" t="s">
        <v>109</v>
      </c>
      <c r="D14109" s="37" t="s">
        <v>139</v>
      </c>
      <c r="E14109" s="0" t="n">
        <v>3</v>
      </c>
      <c r="F14109" s="38" t="s">
        <v>71</v>
      </c>
      <c r="G14109" s="37" t="s">
        <v>775</v>
      </c>
      <c r="H14109" s="0" t="n">
        <v>93760</v>
      </c>
      <c r="I14109" s="0" t="n">
        <v>46698</v>
      </c>
      <c r="J14109" s="0" t="n">
        <v>8079</v>
      </c>
    </row>
    <row r="14110" customFormat="false" ht="15" hidden="false" customHeight="false" outlineLevel="0" collapsed="false">
      <c r="A14110" s="0" t="n">
        <v>202506</v>
      </c>
      <c r="B14110" s="0" t="n">
        <v>202508</v>
      </c>
      <c r="C14110" s="37" t="s">
        <v>106</v>
      </c>
      <c r="D14110" s="37" t="s">
        <v>776</v>
      </c>
      <c r="E14110" s="0" t="n">
        <v>3</v>
      </c>
      <c r="F14110" s="38" t="s">
        <v>71</v>
      </c>
      <c r="G14110" s="37" t="s">
        <v>777</v>
      </c>
      <c r="H14110" s="0" t="n">
        <v>123637</v>
      </c>
      <c r="I14110" s="0" t="n">
        <v>130598</v>
      </c>
      <c r="J14110" s="0" t="n">
        <v>-1657</v>
      </c>
    </row>
    <row r="14111" customFormat="false" ht="15" hidden="false" customHeight="false" outlineLevel="0" collapsed="false">
      <c r="A14111" s="0" t="n">
        <v>202506</v>
      </c>
      <c r="B14111" s="0" t="n">
        <v>202508</v>
      </c>
      <c r="C14111" s="37" t="s">
        <v>109</v>
      </c>
      <c r="D14111" s="37" t="s">
        <v>396</v>
      </c>
      <c r="E14111" s="0" t="n">
        <v>3</v>
      </c>
      <c r="F14111" s="38" t="s">
        <v>71</v>
      </c>
      <c r="G14111" s="37" t="s">
        <v>778</v>
      </c>
      <c r="H14111" s="0" t="n">
        <v>3311293</v>
      </c>
      <c r="I14111" s="0" t="n">
        <v>5717217</v>
      </c>
      <c r="J14111" s="0" t="n">
        <v>979764</v>
      </c>
    </row>
    <row r="14112" customFormat="false" ht="15" hidden="false" customHeight="false" outlineLevel="0" collapsed="false">
      <c r="A14112" s="0" t="n">
        <v>202506</v>
      </c>
      <c r="B14112" s="0" t="n">
        <v>202508</v>
      </c>
      <c r="C14112" s="37" t="s">
        <v>106</v>
      </c>
      <c r="D14112" s="37" t="s">
        <v>189</v>
      </c>
      <c r="E14112" s="0" t="n">
        <v>3</v>
      </c>
      <c r="F14112" s="38" t="s">
        <v>71</v>
      </c>
      <c r="G14112" s="37" t="s">
        <v>779</v>
      </c>
      <c r="H14112" s="0" t="n">
        <v>448788</v>
      </c>
      <c r="I14112" s="0" t="n">
        <v>557901</v>
      </c>
      <c r="J14112" s="0" t="n">
        <v>3541</v>
      </c>
    </row>
    <row r="14113" customFormat="false" ht="15" hidden="false" customHeight="false" outlineLevel="0" collapsed="false">
      <c r="A14113" s="0" t="n">
        <v>202506</v>
      </c>
      <c r="B14113" s="0" t="n">
        <v>202508</v>
      </c>
      <c r="C14113" s="37" t="s">
        <v>152</v>
      </c>
      <c r="D14113" s="37" t="s">
        <v>320</v>
      </c>
      <c r="E14113" s="0" t="n">
        <v>3</v>
      </c>
      <c r="F14113" s="38" t="s">
        <v>71</v>
      </c>
      <c r="G14113" s="37" t="s">
        <v>780</v>
      </c>
      <c r="H14113" s="0" t="n">
        <v>1574545</v>
      </c>
      <c r="I14113" s="0" t="n">
        <v>1423627</v>
      </c>
      <c r="J14113" s="0" t="n">
        <v>223013</v>
      </c>
    </row>
    <row r="14114" customFormat="false" ht="15" hidden="false" customHeight="false" outlineLevel="0" collapsed="false">
      <c r="A14114" s="0" t="n">
        <v>202506</v>
      </c>
      <c r="B14114" s="0" t="n">
        <v>202508</v>
      </c>
      <c r="C14114" s="37" t="s">
        <v>95</v>
      </c>
      <c r="D14114" s="37" t="s">
        <v>693</v>
      </c>
      <c r="E14114" s="0" t="n">
        <v>3</v>
      </c>
      <c r="F14114" s="38" t="s">
        <v>71</v>
      </c>
      <c r="G14114" s="37" t="s">
        <v>781</v>
      </c>
      <c r="H14114" s="0" t="n">
        <v>753341</v>
      </c>
      <c r="I14114" s="0" t="n">
        <v>458877</v>
      </c>
      <c r="J14114" s="0" t="n">
        <v>92072</v>
      </c>
    </row>
    <row r="14115" customFormat="false" ht="15" hidden="false" customHeight="false" outlineLevel="0" collapsed="false">
      <c r="A14115" s="0" t="n">
        <v>202506</v>
      </c>
      <c r="B14115" s="0" t="n">
        <v>202508</v>
      </c>
      <c r="C14115" s="37" t="s">
        <v>98</v>
      </c>
      <c r="D14115" s="37" t="s">
        <v>369</v>
      </c>
      <c r="E14115" s="0" t="n">
        <v>3</v>
      </c>
      <c r="F14115" s="38" t="s">
        <v>71</v>
      </c>
      <c r="G14115" s="37" t="s">
        <v>782</v>
      </c>
      <c r="H14115" s="0" t="n">
        <v>470733</v>
      </c>
      <c r="I14115" s="0" t="n">
        <v>199982</v>
      </c>
      <c r="J14115" s="0" t="n">
        <v>-15081</v>
      </c>
    </row>
    <row r="14116" customFormat="false" ht="15" hidden="false" customHeight="false" outlineLevel="0" collapsed="false">
      <c r="A14116" s="0" t="n">
        <v>202506</v>
      </c>
      <c r="B14116" s="0" t="n">
        <v>202508</v>
      </c>
      <c r="C14116" s="37" t="s">
        <v>136</v>
      </c>
      <c r="D14116" s="37" t="s">
        <v>719</v>
      </c>
      <c r="E14116" s="0" t="n">
        <v>3</v>
      </c>
      <c r="F14116" s="38" t="s">
        <v>71</v>
      </c>
      <c r="G14116" s="37" t="s">
        <v>783</v>
      </c>
      <c r="H14116" s="0" t="n">
        <v>3137315</v>
      </c>
      <c r="I14116" s="0" t="n">
        <v>2557216</v>
      </c>
      <c r="J14116" s="0" t="n">
        <v>-139929</v>
      </c>
    </row>
    <row r="14117" customFormat="false" ht="15" hidden="false" customHeight="false" outlineLevel="0" collapsed="false">
      <c r="A14117" s="0" t="n">
        <v>202506</v>
      </c>
      <c r="B14117" s="0" t="n">
        <v>202508</v>
      </c>
      <c r="C14117" s="37" t="s">
        <v>101</v>
      </c>
      <c r="D14117" s="37" t="s">
        <v>247</v>
      </c>
      <c r="E14117" s="0" t="n">
        <v>3</v>
      </c>
      <c r="F14117" s="38" t="s">
        <v>71</v>
      </c>
      <c r="G14117" s="37" t="s">
        <v>784</v>
      </c>
      <c r="H14117" s="0" t="n">
        <v>478902</v>
      </c>
      <c r="I14117" s="0" t="n">
        <v>417305</v>
      </c>
      <c r="J14117" s="0" t="n">
        <v>43187</v>
      </c>
    </row>
    <row r="14118" customFormat="false" ht="15" hidden="false" customHeight="false" outlineLevel="0" collapsed="false">
      <c r="A14118" s="0" t="n">
        <v>202506</v>
      </c>
      <c r="B14118" s="0" t="n">
        <v>202508</v>
      </c>
      <c r="C14118" s="37" t="s">
        <v>184</v>
      </c>
      <c r="D14118" s="37" t="s">
        <v>367</v>
      </c>
      <c r="E14118" s="0" t="n">
        <v>3</v>
      </c>
      <c r="F14118" s="38" t="s">
        <v>71</v>
      </c>
      <c r="G14118" s="37" t="s">
        <v>785</v>
      </c>
      <c r="H14118" s="0" t="n">
        <v>72286</v>
      </c>
      <c r="I14118" s="0" t="n">
        <v>76246</v>
      </c>
      <c r="J14118" s="0" t="n">
        <v>7079</v>
      </c>
    </row>
    <row r="14119" customFormat="false" ht="15" hidden="false" customHeight="false" outlineLevel="0" collapsed="false">
      <c r="A14119" s="0" t="n">
        <v>202506</v>
      </c>
      <c r="B14119" s="0" t="n">
        <v>202508</v>
      </c>
      <c r="C14119" s="37" t="s">
        <v>98</v>
      </c>
      <c r="D14119" s="37" t="s">
        <v>376</v>
      </c>
      <c r="E14119" s="0" t="n">
        <v>3</v>
      </c>
      <c r="F14119" s="38" t="s">
        <v>71</v>
      </c>
      <c r="G14119" s="37" t="s">
        <v>786</v>
      </c>
      <c r="H14119" s="0" t="n">
        <v>227957</v>
      </c>
      <c r="I14119" s="0" t="n">
        <v>193171</v>
      </c>
      <c r="J14119" s="0" t="n">
        <v>9810</v>
      </c>
    </row>
    <row r="14120" customFormat="false" ht="15" hidden="false" customHeight="false" outlineLevel="0" collapsed="false">
      <c r="A14120" s="0" t="n">
        <v>202506</v>
      </c>
      <c r="B14120" s="0" t="n">
        <v>202508</v>
      </c>
      <c r="C14120" s="37" t="s">
        <v>158</v>
      </c>
      <c r="D14120" s="37" t="s">
        <v>96</v>
      </c>
      <c r="E14120" s="0" t="n">
        <v>3</v>
      </c>
      <c r="F14120" s="38" t="s">
        <v>71</v>
      </c>
      <c r="G14120" s="37" t="s">
        <v>787</v>
      </c>
      <c r="H14120" s="0" t="n">
        <v>1232842</v>
      </c>
      <c r="I14120" s="0" t="n">
        <v>652257</v>
      </c>
      <c r="J14120" s="0" t="n">
        <v>21116</v>
      </c>
    </row>
    <row r="14121" customFormat="false" ht="15" hidden="false" customHeight="false" outlineLevel="0" collapsed="false">
      <c r="A14121" s="0" t="n">
        <v>202506</v>
      </c>
      <c r="B14121" s="0" t="n">
        <v>202508</v>
      </c>
      <c r="C14121" s="37" t="s">
        <v>115</v>
      </c>
      <c r="D14121" s="37" t="s">
        <v>241</v>
      </c>
      <c r="E14121" s="0" t="n">
        <v>3</v>
      </c>
      <c r="F14121" s="38" t="s">
        <v>71</v>
      </c>
      <c r="G14121" s="37" t="s">
        <v>788</v>
      </c>
      <c r="H14121" s="0" t="n">
        <v>948654</v>
      </c>
      <c r="I14121" s="0" t="n">
        <v>1248021</v>
      </c>
      <c r="J14121" s="0" t="n">
        <v>-6889</v>
      </c>
    </row>
    <row r="14122" customFormat="false" ht="15" hidden="false" customHeight="false" outlineLevel="0" collapsed="false">
      <c r="A14122" s="0" t="n">
        <v>202506</v>
      </c>
      <c r="B14122" s="0" t="n">
        <v>202508</v>
      </c>
      <c r="C14122" s="37" t="s">
        <v>101</v>
      </c>
      <c r="D14122" s="37" t="s">
        <v>482</v>
      </c>
      <c r="E14122" s="0" t="n">
        <v>3</v>
      </c>
      <c r="F14122" s="38" t="s">
        <v>71</v>
      </c>
      <c r="G14122" s="37" t="s">
        <v>789</v>
      </c>
      <c r="H14122" s="0" t="n">
        <v>96437</v>
      </c>
      <c r="I14122" s="0" t="n">
        <v>99635</v>
      </c>
      <c r="J14122" s="0" t="n">
        <v>11269</v>
      </c>
    </row>
    <row r="14123" customFormat="false" ht="15" hidden="false" customHeight="false" outlineLevel="0" collapsed="false">
      <c r="A14123" s="0" t="n">
        <v>202506</v>
      </c>
      <c r="B14123" s="0" t="n">
        <v>202508</v>
      </c>
      <c r="C14123" s="37" t="s">
        <v>136</v>
      </c>
      <c r="D14123" s="37" t="s">
        <v>120</v>
      </c>
      <c r="E14123" s="0" t="n">
        <v>3</v>
      </c>
      <c r="F14123" s="38" t="s">
        <v>71</v>
      </c>
      <c r="G14123" s="37" t="s">
        <v>790</v>
      </c>
      <c r="H14123" s="0" t="n">
        <v>198140</v>
      </c>
      <c r="I14123" s="0" t="n">
        <v>155669</v>
      </c>
      <c r="J14123" s="0" t="n">
        <v>-2560</v>
      </c>
    </row>
    <row r="14124" customFormat="false" ht="15" hidden="false" customHeight="false" outlineLevel="0" collapsed="false">
      <c r="A14124" s="0" t="n">
        <v>202506</v>
      </c>
      <c r="B14124" s="0" t="n">
        <v>202508</v>
      </c>
      <c r="C14124" s="37" t="s">
        <v>98</v>
      </c>
      <c r="D14124" s="37" t="s">
        <v>447</v>
      </c>
      <c r="E14124" s="0" t="n">
        <v>3</v>
      </c>
      <c r="F14124" s="38" t="s">
        <v>71</v>
      </c>
      <c r="G14124" s="37" t="s">
        <v>791</v>
      </c>
      <c r="H14124" s="0" t="n">
        <v>213039</v>
      </c>
      <c r="I14124" s="0" t="n">
        <v>119644</v>
      </c>
      <c r="J14124" s="0" t="n">
        <v>13952</v>
      </c>
    </row>
    <row r="14125" customFormat="false" ht="15" hidden="false" customHeight="false" outlineLevel="0" collapsed="false">
      <c r="A14125" s="0" t="n">
        <v>202506</v>
      </c>
      <c r="B14125" s="0" t="n">
        <v>202508</v>
      </c>
      <c r="C14125" s="37" t="s">
        <v>136</v>
      </c>
      <c r="D14125" s="37" t="s">
        <v>391</v>
      </c>
      <c r="E14125" s="0" t="n">
        <v>3</v>
      </c>
      <c r="F14125" s="38" t="s">
        <v>71</v>
      </c>
      <c r="G14125" s="37" t="s">
        <v>792</v>
      </c>
      <c r="H14125" s="0" t="n">
        <v>357735</v>
      </c>
      <c r="I14125" s="0" t="n">
        <v>157496</v>
      </c>
      <c r="J14125" s="0" t="n">
        <v>3553</v>
      </c>
    </row>
    <row r="14126" customFormat="false" ht="15" hidden="false" customHeight="false" outlineLevel="0" collapsed="false">
      <c r="A14126" s="0" t="n">
        <v>202506</v>
      </c>
      <c r="B14126" s="0" t="n">
        <v>202508</v>
      </c>
      <c r="C14126" s="37" t="s">
        <v>106</v>
      </c>
      <c r="D14126" s="37" t="s">
        <v>467</v>
      </c>
      <c r="E14126" s="0" t="n">
        <v>3</v>
      </c>
      <c r="F14126" s="38" t="s">
        <v>71</v>
      </c>
      <c r="G14126" s="37" t="s">
        <v>793</v>
      </c>
      <c r="H14126" s="0" t="n">
        <v>109579</v>
      </c>
      <c r="I14126" s="0" t="n">
        <v>73379</v>
      </c>
      <c r="J14126" s="0" t="n">
        <v>2769</v>
      </c>
    </row>
    <row r="14127" customFormat="false" ht="15" hidden="false" customHeight="false" outlineLevel="0" collapsed="false">
      <c r="A14127" s="0" t="n">
        <v>202506</v>
      </c>
      <c r="B14127" s="0" t="n">
        <v>202508</v>
      </c>
      <c r="C14127" s="37" t="s">
        <v>95</v>
      </c>
      <c r="D14127" s="37" t="s">
        <v>147</v>
      </c>
      <c r="E14127" s="0" t="n">
        <v>3</v>
      </c>
      <c r="F14127" s="38" t="s">
        <v>71</v>
      </c>
      <c r="G14127" s="37" t="s">
        <v>794</v>
      </c>
      <c r="H14127" s="0" t="n">
        <v>254053</v>
      </c>
      <c r="I14127" s="0" t="n">
        <v>159416</v>
      </c>
      <c r="J14127" s="0" t="n">
        <v>32135</v>
      </c>
    </row>
    <row r="14128" customFormat="false" ht="15" hidden="false" customHeight="false" outlineLevel="0" collapsed="false">
      <c r="A14128" s="0" t="n">
        <v>202506</v>
      </c>
      <c r="B14128" s="0" t="n">
        <v>202508</v>
      </c>
      <c r="C14128" s="37" t="s">
        <v>184</v>
      </c>
      <c r="D14128" s="37" t="s">
        <v>603</v>
      </c>
      <c r="E14128" s="0" t="n">
        <v>3</v>
      </c>
      <c r="F14128" s="38" t="s">
        <v>71</v>
      </c>
      <c r="G14128" s="37" t="s">
        <v>795</v>
      </c>
      <c r="H14128" s="0" t="n">
        <v>294267</v>
      </c>
      <c r="I14128" s="0" t="n">
        <v>231781</v>
      </c>
      <c r="J14128" s="0" t="n">
        <v>40666</v>
      </c>
    </row>
    <row r="14129" customFormat="false" ht="15" hidden="false" customHeight="false" outlineLevel="0" collapsed="false">
      <c r="A14129" s="0" t="n">
        <v>202506</v>
      </c>
      <c r="B14129" s="0" t="n">
        <v>202508</v>
      </c>
      <c r="C14129" s="37" t="s">
        <v>149</v>
      </c>
      <c r="D14129" s="37" t="s">
        <v>318</v>
      </c>
      <c r="E14129" s="0" t="n">
        <v>3</v>
      </c>
      <c r="F14129" s="38" t="s">
        <v>71</v>
      </c>
      <c r="G14129" s="37" t="s">
        <v>796</v>
      </c>
      <c r="H14129" s="0" t="n">
        <v>1173239</v>
      </c>
      <c r="I14129" s="0" t="n">
        <v>735641</v>
      </c>
      <c r="J14129" s="0" t="n">
        <v>-14485</v>
      </c>
    </row>
    <row r="14130" customFormat="false" ht="15" hidden="false" customHeight="false" outlineLevel="0" collapsed="false">
      <c r="A14130" s="0" t="n">
        <v>202506</v>
      </c>
      <c r="B14130" s="0" t="n">
        <v>202508</v>
      </c>
      <c r="C14130" s="37" t="s">
        <v>115</v>
      </c>
      <c r="D14130" s="37" t="s">
        <v>191</v>
      </c>
      <c r="E14130" s="0" t="n">
        <v>3</v>
      </c>
      <c r="F14130" s="38" t="s">
        <v>71</v>
      </c>
      <c r="G14130" s="37" t="s">
        <v>797</v>
      </c>
      <c r="H14130" s="0" t="n">
        <v>1250290</v>
      </c>
      <c r="I14130" s="0" t="n">
        <v>1735698</v>
      </c>
      <c r="J14130" s="0" t="n">
        <v>-12657</v>
      </c>
    </row>
    <row r="14131" customFormat="false" ht="15" hidden="false" customHeight="false" outlineLevel="0" collapsed="false">
      <c r="A14131" s="0" t="n">
        <v>202506</v>
      </c>
      <c r="B14131" s="0" t="n">
        <v>202508</v>
      </c>
      <c r="C14131" s="37" t="s">
        <v>101</v>
      </c>
      <c r="D14131" s="37" t="s">
        <v>519</v>
      </c>
      <c r="E14131" s="0" t="n">
        <v>3</v>
      </c>
      <c r="F14131" s="38" t="s">
        <v>71</v>
      </c>
      <c r="G14131" s="37" t="s">
        <v>798</v>
      </c>
      <c r="H14131" s="0" t="n">
        <v>548084</v>
      </c>
      <c r="I14131" s="0" t="n">
        <v>311224</v>
      </c>
      <c r="J14131" s="0" t="n">
        <v>49106</v>
      </c>
    </row>
    <row r="14132" customFormat="false" ht="15" hidden="false" customHeight="false" outlineLevel="0" collapsed="false">
      <c r="A14132" s="0" t="n">
        <v>202506</v>
      </c>
      <c r="B14132" s="0" t="n">
        <v>202508</v>
      </c>
      <c r="C14132" s="37" t="s">
        <v>101</v>
      </c>
      <c r="D14132" s="37" t="s">
        <v>99</v>
      </c>
      <c r="E14132" s="0" t="n">
        <v>3</v>
      </c>
      <c r="F14132" s="38" t="s">
        <v>71</v>
      </c>
      <c r="G14132" s="37" t="s">
        <v>799</v>
      </c>
      <c r="H14132" s="0" t="n">
        <v>237451</v>
      </c>
      <c r="I14132" s="0" t="n">
        <v>237515</v>
      </c>
      <c r="J14132" s="0" t="n">
        <v>-15055</v>
      </c>
    </row>
    <row r="14133" customFormat="false" ht="15" hidden="false" customHeight="false" outlineLevel="0" collapsed="false">
      <c r="A14133" s="0" t="n">
        <v>202506</v>
      </c>
      <c r="B14133" s="0" t="n">
        <v>202508</v>
      </c>
      <c r="C14133" s="37" t="s">
        <v>197</v>
      </c>
      <c r="D14133" s="37" t="s">
        <v>623</v>
      </c>
      <c r="E14133" s="0" t="n">
        <v>3</v>
      </c>
      <c r="F14133" s="38" t="s">
        <v>71</v>
      </c>
      <c r="G14133" s="37" t="s">
        <v>800</v>
      </c>
      <c r="H14133" s="0" t="n">
        <v>558017</v>
      </c>
      <c r="I14133" s="0" t="n">
        <v>751153</v>
      </c>
      <c r="J14133" s="0" t="n">
        <v>169310</v>
      </c>
    </row>
    <row r="14134" customFormat="false" ht="15" hidden="false" customHeight="false" outlineLevel="0" collapsed="false">
      <c r="A14134" s="0" t="n">
        <v>202506</v>
      </c>
      <c r="B14134" s="0" t="n">
        <v>202508</v>
      </c>
      <c r="C14134" s="37" t="s">
        <v>115</v>
      </c>
      <c r="D14134" s="37" t="s">
        <v>102</v>
      </c>
      <c r="E14134" s="0" t="n">
        <v>3</v>
      </c>
      <c r="F14134" s="38" t="s">
        <v>71</v>
      </c>
      <c r="G14134" s="37" t="s">
        <v>801</v>
      </c>
      <c r="H14134" s="0" t="n">
        <v>274468</v>
      </c>
      <c r="I14134" s="0" t="n">
        <v>274081</v>
      </c>
      <c r="J14134" s="0" t="n">
        <v>25631</v>
      </c>
    </row>
    <row r="14135" customFormat="false" ht="15" hidden="false" customHeight="false" outlineLevel="0" collapsed="false">
      <c r="A14135" s="0" t="n">
        <v>202506</v>
      </c>
      <c r="B14135" s="0" t="n">
        <v>202508</v>
      </c>
      <c r="C14135" s="37" t="s">
        <v>136</v>
      </c>
      <c r="D14135" s="37" t="s">
        <v>719</v>
      </c>
      <c r="E14135" s="0" t="n">
        <v>3</v>
      </c>
      <c r="F14135" s="38" t="s">
        <v>71</v>
      </c>
      <c r="G14135" s="37" t="s">
        <v>802</v>
      </c>
      <c r="H14135" s="0" t="n">
        <v>116580</v>
      </c>
      <c r="I14135" s="0" t="n">
        <v>55387</v>
      </c>
      <c r="J14135" s="0" t="n">
        <v>1228</v>
      </c>
    </row>
    <row r="14136" customFormat="false" ht="15" hidden="false" customHeight="false" outlineLevel="0" collapsed="false">
      <c r="A14136" s="0" t="n">
        <v>202506</v>
      </c>
      <c r="B14136" s="0" t="n">
        <v>202508</v>
      </c>
      <c r="C14136" s="37" t="s">
        <v>106</v>
      </c>
      <c r="D14136" s="37" t="s">
        <v>369</v>
      </c>
      <c r="E14136" s="0" t="n">
        <v>3</v>
      </c>
      <c r="F14136" s="38" t="s">
        <v>71</v>
      </c>
      <c r="G14136" s="37" t="s">
        <v>803</v>
      </c>
      <c r="H14136" s="0" t="n">
        <v>153615</v>
      </c>
      <c r="I14136" s="0" t="n">
        <v>113973</v>
      </c>
      <c r="J14136" s="0" t="n">
        <v>9237</v>
      </c>
    </row>
    <row r="14137" customFormat="false" ht="15" hidden="false" customHeight="false" outlineLevel="0" collapsed="false">
      <c r="A14137" s="0" t="n">
        <v>202506</v>
      </c>
      <c r="B14137" s="0" t="n">
        <v>202508</v>
      </c>
      <c r="C14137" s="37" t="s">
        <v>106</v>
      </c>
      <c r="D14137" s="37" t="s">
        <v>756</v>
      </c>
      <c r="E14137" s="0" t="n">
        <v>3</v>
      </c>
      <c r="F14137" s="38" t="s">
        <v>71</v>
      </c>
      <c r="G14137" s="37" t="s">
        <v>804</v>
      </c>
      <c r="H14137" s="0" t="n">
        <v>298565</v>
      </c>
      <c r="I14137" s="0" t="n">
        <v>120807</v>
      </c>
      <c r="J14137" s="0" t="n">
        <v>26107</v>
      </c>
    </row>
    <row r="14138" customFormat="false" ht="15" hidden="false" customHeight="false" outlineLevel="0" collapsed="false">
      <c r="A14138" s="0" t="n">
        <v>202506</v>
      </c>
      <c r="B14138" s="0" t="n">
        <v>202508</v>
      </c>
      <c r="C14138" s="37" t="s">
        <v>101</v>
      </c>
      <c r="D14138" s="37" t="s">
        <v>165</v>
      </c>
      <c r="E14138" s="0" t="n">
        <v>3</v>
      </c>
      <c r="F14138" s="38" t="s">
        <v>71</v>
      </c>
      <c r="G14138" s="37" t="s">
        <v>805</v>
      </c>
      <c r="H14138" s="0" t="n">
        <v>160316</v>
      </c>
      <c r="I14138" s="0" t="n">
        <v>237173</v>
      </c>
      <c r="J14138" s="0" t="n">
        <v>-31571</v>
      </c>
    </row>
    <row r="14139" customFormat="false" ht="15" hidden="false" customHeight="false" outlineLevel="0" collapsed="false">
      <c r="A14139" s="0" t="n">
        <v>202506</v>
      </c>
      <c r="B14139" s="0" t="n">
        <v>202508</v>
      </c>
      <c r="C14139" s="37" t="s">
        <v>149</v>
      </c>
      <c r="D14139" s="37" t="s">
        <v>806</v>
      </c>
      <c r="E14139" s="0" t="n">
        <v>3</v>
      </c>
      <c r="F14139" s="38" t="s">
        <v>71</v>
      </c>
      <c r="G14139" s="37" t="s">
        <v>807</v>
      </c>
      <c r="H14139" s="0" t="n">
        <v>561397</v>
      </c>
      <c r="I14139" s="0" t="n">
        <v>228722</v>
      </c>
      <c r="J14139" s="0" t="n">
        <v>41772</v>
      </c>
    </row>
    <row r="14140" customFormat="false" ht="15" hidden="false" customHeight="false" outlineLevel="0" collapsed="false">
      <c r="A14140" s="0" t="n">
        <v>202506</v>
      </c>
      <c r="B14140" s="0" t="n">
        <v>202508</v>
      </c>
      <c r="C14140" s="37" t="s">
        <v>101</v>
      </c>
      <c r="D14140" s="37" t="s">
        <v>412</v>
      </c>
      <c r="E14140" s="0" t="n">
        <v>3</v>
      </c>
      <c r="F14140" s="38" t="s">
        <v>71</v>
      </c>
      <c r="G14140" s="37" t="s">
        <v>808</v>
      </c>
      <c r="H14140" s="0" t="n">
        <v>1634539</v>
      </c>
      <c r="I14140" s="0" t="n">
        <v>1404956</v>
      </c>
      <c r="J14140" s="0" t="n">
        <v>280225</v>
      </c>
    </row>
    <row r="14141" customFormat="false" ht="15" hidden="false" customHeight="false" outlineLevel="0" collapsed="false">
      <c r="A14141" s="0" t="n">
        <v>202506</v>
      </c>
      <c r="B14141" s="0" t="n">
        <v>202508</v>
      </c>
      <c r="C14141" s="37" t="s">
        <v>115</v>
      </c>
      <c r="D14141" s="37" t="s">
        <v>493</v>
      </c>
      <c r="E14141" s="0" t="n">
        <v>3</v>
      </c>
      <c r="F14141" s="38" t="s">
        <v>71</v>
      </c>
      <c r="G14141" s="37" t="s">
        <v>809</v>
      </c>
      <c r="H14141" s="0" t="n">
        <v>94389</v>
      </c>
      <c r="I14141" s="0" t="n">
        <v>83009</v>
      </c>
      <c r="J14141" s="0" t="n">
        <v>3977</v>
      </c>
    </row>
    <row r="14142" customFormat="false" ht="15" hidden="false" customHeight="false" outlineLevel="0" collapsed="false">
      <c r="A14142" s="0" t="n">
        <v>202506</v>
      </c>
      <c r="B14142" s="0" t="n">
        <v>202508</v>
      </c>
      <c r="C14142" s="37" t="s">
        <v>115</v>
      </c>
      <c r="D14142" s="37" t="s">
        <v>493</v>
      </c>
      <c r="E14142" s="0" t="n">
        <v>3</v>
      </c>
      <c r="F14142" s="38" t="s">
        <v>71</v>
      </c>
      <c r="G14142" s="37" t="s">
        <v>810</v>
      </c>
      <c r="H14142" s="0" t="n">
        <v>543311</v>
      </c>
      <c r="I14142" s="0" t="n">
        <v>393010</v>
      </c>
      <c r="J14142" s="0" t="n">
        <v>28627</v>
      </c>
    </row>
    <row r="14143" customFormat="false" ht="15" hidden="false" customHeight="false" outlineLevel="0" collapsed="false">
      <c r="A14143" s="0" t="n">
        <v>202506</v>
      </c>
      <c r="B14143" s="0" t="n">
        <v>202508</v>
      </c>
      <c r="C14143" s="37" t="s">
        <v>184</v>
      </c>
      <c r="D14143" s="37" t="s">
        <v>425</v>
      </c>
      <c r="E14143" s="0" t="n">
        <v>3</v>
      </c>
      <c r="F14143" s="38" t="s">
        <v>71</v>
      </c>
      <c r="G14143" s="37" t="s">
        <v>811</v>
      </c>
      <c r="H14143" s="0" t="n">
        <v>346606</v>
      </c>
      <c r="I14143" s="0" t="n">
        <v>381879</v>
      </c>
      <c r="J14143" s="0" t="n">
        <v>35761</v>
      </c>
    </row>
    <row r="14144" customFormat="false" ht="15" hidden="false" customHeight="false" outlineLevel="0" collapsed="false">
      <c r="A14144" s="0" t="n">
        <v>202506</v>
      </c>
      <c r="B14144" s="0" t="n">
        <v>202508</v>
      </c>
      <c r="C14144" s="37" t="s">
        <v>149</v>
      </c>
      <c r="D14144" s="37" t="s">
        <v>756</v>
      </c>
      <c r="E14144" s="0" t="n">
        <v>3</v>
      </c>
      <c r="F14144" s="38" t="s">
        <v>71</v>
      </c>
      <c r="G14144" s="37" t="s">
        <v>812</v>
      </c>
      <c r="H14144" s="0" t="n">
        <v>667555</v>
      </c>
      <c r="I14144" s="0" t="n">
        <v>642798</v>
      </c>
      <c r="J14144" s="0" t="n">
        <v>98575</v>
      </c>
    </row>
    <row r="14145" customFormat="false" ht="15" hidden="false" customHeight="false" outlineLevel="0" collapsed="false">
      <c r="A14145" s="0" t="n">
        <v>202506</v>
      </c>
      <c r="B14145" s="0" t="n">
        <v>202508</v>
      </c>
      <c r="C14145" s="37" t="s">
        <v>149</v>
      </c>
      <c r="D14145" s="37" t="s">
        <v>616</v>
      </c>
      <c r="E14145" s="0" t="n">
        <v>3</v>
      </c>
      <c r="F14145" s="38" t="s">
        <v>71</v>
      </c>
      <c r="G14145" s="37" t="s">
        <v>813</v>
      </c>
      <c r="H14145" s="0" t="n">
        <v>364475</v>
      </c>
      <c r="I14145" s="0" t="n">
        <v>288210</v>
      </c>
      <c r="J14145" s="0" t="n">
        <v>2025</v>
      </c>
    </row>
    <row r="14146" customFormat="false" ht="15" hidden="false" customHeight="false" outlineLevel="0" collapsed="false">
      <c r="A14146" s="0" t="n">
        <v>202506</v>
      </c>
      <c r="B14146" s="0" t="n">
        <v>202508</v>
      </c>
      <c r="C14146" s="37" t="s">
        <v>109</v>
      </c>
      <c r="D14146" s="37" t="s">
        <v>364</v>
      </c>
      <c r="E14146" s="0" t="n">
        <v>3</v>
      </c>
      <c r="F14146" s="38" t="s">
        <v>71</v>
      </c>
      <c r="G14146" s="37" t="s">
        <v>814</v>
      </c>
      <c r="H14146" s="0" t="n">
        <v>131414</v>
      </c>
      <c r="I14146" s="0" t="n">
        <v>127428</v>
      </c>
      <c r="J14146" s="0" t="n">
        <v>10009</v>
      </c>
    </row>
    <row r="14147" customFormat="false" ht="15" hidden="false" customHeight="false" outlineLevel="0" collapsed="false">
      <c r="A14147" s="0" t="n">
        <v>202506</v>
      </c>
      <c r="B14147" s="0" t="n">
        <v>202508</v>
      </c>
      <c r="C14147" s="37" t="s">
        <v>95</v>
      </c>
      <c r="D14147" s="37" t="s">
        <v>396</v>
      </c>
      <c r="E14147" s="0" t="n">
        <v>3</v>
      </c>
      <c r="F14147" s="38" t="s">
        <v>71</v>
      </c>
      <c r="G14147" s="37" t="s">
        <v>815</v>
      </c>
      <c r="H14147" s="0" t="n">
        <v>115360</v>
      </c>
      <c r="I14147" s="0" t="n">
        <v>113778</v>
      </c>
      <c r="J14147" s="0" t="n">
        <v>7966</v>
      </c>
    </row>
    <row r="14148" customFormat="false" ht="15" hidden="false" customHeight="false" outlineLevel="0" collapsed="false">
      <c r="A14148" s="0" t="n">
        <v>202506</v>
      </c>
      <c r="B14148" s="0" t="n">
        <v>202508</v>
      </c>
      <c r="C14148" s="37" t="s">
        <v>115</v>
      </c>
      <c r="D14148" s="37" t="s">
        <v>673</v>
      </c>
      <c r="E14148" s="0" t="n">
        <v>3</v>
      </c>
      <c r="F14148" s="38" t="s">
        <v>71</v>
      </c>
      <c r="G14148" s="37" t="s">
        <v>816</v>
      </c>
      <c r="H14148" s="0" t="n">
        <v>577490</v>
      </c>
      <c r="I14148" s="0" t="n">
        <v>521021</v>
      </c>
      <c r="J14148" s="0" t="n">
        <v>77051</v>
      </c>
    </row>
    <row r="14149" customFormat="false" ht="15" hidden="false" customHeight="false" outlineLevel="0" collapsed="false">
      <c r="A14149" s="0" t="n">
        <v>202506</v>
      </c>
      <c r="B14149" s="0" t="n">
        <v>202508</v>
      </c>
      <c r="C14149" s="37" t="s">
        <v>112</v>
      </c>
      <c r="D14149" s="37" t="s">
        <v>120</v>
      </c>
      <c r="E14149" s="0" t="n">
        <v>3</v>
      </c>
      <c r="F14149" s="38" t="s">
        <v>71</v>
      </c>
      <c r="G14149" s="37" t="s">
        <v>817</v>
      </c>
      <c r="H14149" s="0" t="n">
        <v>2070939</v>
      </c>
      <c r="I14149" s="0" t="n">
        <v>1342259</v>
      </c>
      <c r="J14149" s="0" t="n">
        <v>466492</v>
      </c>
    </row>
    <row r="14150" customFormat="false" ht="15" hidden="false" customHeight="false" outlineLevel="0" collapsed="false">
      <c r="A14150" s="0" t="n">
        <v>202506</v>
      </c>
      <c r="B14150" s="0" t="n">
        <v>202508</v>
      </c>
      <c r="C14150" s="37" t="s">
        <v>124</v>
      </c>
      <c r="D14150" s="37" t="s">
        <v>493</v>
      </c>
      <c r="E14150" s="0" t="n">
        <v>3</v>
      </c>
      <c r="F14150" s="38" t="s">
        <v>71</v>
      </c>
      <c r="G14150" s="37" t="s">
        <v>818</v>
      </c>
      <c r="H14150" s="0" t="n">
        <v>40763</v>
      </c>
      <c r="I14150" s="0" t="n">
        <v>29152</v>
      </c>
      <c r="J14150" s="0" t="n">
        <v>193</v>
      </c>
    </row>
    <row r="14151" customFormat="false" ht="15" hidden="false" customHeight="false" outlineLevel="0" collapsed="false">
      <c r="A14151" s="0" t="n">
        <v>202506</v>
      </c>
      <c r="B14151" s="0" t="n">
        <v>202508</v>
      </c>
      <c r="C14151" s="37" t="s">
        <v>95</v>
      </c>
      <c r="D14151" s="37" t="s">
        <v>414</v>
      </c>
      <c r="E14151" s="0" t="n">
        <v>3</v>
      </c>
      <c r="F14151" s="38" t="s">
        <v>71</v>
      </c>
      <c r="G14151" s="37" t="s">
        <v>819</v>
      </c>
      <c r="H14151" s="0" t="n">
        <v>785986</v>
      </c>
      <c r="I14151" s="0" t="n">
        <v>584817</v>
      </c>
      <c r="J14151" s="0" t="n">
        <v>51396</v>
      </c>
    </row>
    <row r="14152" customFormat="false" ht="15" hidden="false" customHeight="false" outlineLevel="0" collapsed="false">
      <c r="A14152" s="0" t="n">
        <v>202506</v>
      </c>
      <c r="B14152" s="0" t="n">
        <v>202508</v>
      </c>
      <c r="C14152" s="37" t="s">
        <v>149</v>
      </c>
      <c r="D14152" s="37" t="s">
        <v>247</v>
      </c>
      <c r="E14152" s="0" t="n">
        <v>3</v>
      </c>
      <c r="F14152" s="38" t="s">
        <v>71</v>
      </c>
      <c r="G14152" s="37" t="s">
        <v>820</v>
      </c>
      <c r="H14152" s="0" t="n">
        <v>2600377</v>
      </c>
      <c r="I14152" s="0" t="n">
        <v>2533296</v>
      </c>
      <c r="J14152" s="0" t="n">
        <v>9929</v>
      </c>
    </row>
    <row r="14153" customFormat="false" ht="15" hidden="false" customHeight="false" outlineLevel="0" collapsed="false">
      <c r="A14153" s="0" t="n">
        <v>202506</v>
      </c>
      <c r="B14153" s="0" t="n">
        <v>202508</v>
      </c>
      <c r="C14153" s="37" t="s">
        <v>109</v>
      </c>
      <c r="D14153" s="37" t="s">
        <v>821</v>
      </c>
      <c r="E14153" s="0" t="n">
        <v>3</v>
      </c>
      <c r="F14153" s="38" t="s">
        <v>71</v>
      </c>
      <c r="G14153" s="37" t="s">
        <v>822</v>
      </c>
      <c r="H14153" s="0" t="n">
        <v>626980</v>
      </c>
      <c r="I14153" s="0" t="n">
        <v>1055364</v>
      </c>
      <c r="J14153" s="0" t="n">
        <v>32839</v>
      </c>
    </row>
    <row r="14154" customFormat="false" ht="15" hidden="false" customHeight="false" outlineLevel="0" collapsed="false">
      <c r="A14154" s="0" t="n">
        <v>202506</v>
      </c>
      <c r="B14154" s="0" t="n">
        <v>202508</v>
      </c>
      <c r="C14154" s="37" t="s">
        <v>124</v>
      </c>
      <c r="D14154" s="37" t="s">
        <v>476</v>
      </c>
      <c r="E14154" s="0" t="n">
        <v>3</v>
      </c>
      <c r="F14154" s="38" t="s">
        <v>71</v>
      </c>
      <c r="G14154" s="37" t="s">
        <v>823</v>
      </c>
      <c r="H14154" s="0" t="n">
        <v>905330</v>
      </c>
      <c r="I14154" s="0" t="n">
        <v>299384</v>
      </c>
      <c r="J14154" s="0" t="n">
        <v>-8262</v>
      </c>
    </row>
    <row r="14155" customFormat="false" ht="15" hidden="false" customHeight="false" outlineLevel="0" collapsed="false">
      <c r="A14155" s="0" t="n">
        <v>202506</v>
      </c>
      <c r="B14155" s="0" t="n">
        <v>202508</v>
      </c>
      <c r="C14155" s="37" t="s">
        <v>115</v>
      </c>
      <c r="D14155" s="37" t="s">
        <v>300</v>
      </c>
      <c r="E14155" s="0" t="n">
        <v>3</v>
      </c>
      <c r="F14155" s="38" t="s">
        <v>71</v>
      </c>
      <c r="G14155" s="37" t="s">
        <v>824</v>
      </c>
      <c r="H14155" s="0" t="n">
        <v>251175</v>
      </c>
      <c r="I14155" s="0" t="n">
        <v>207066</v>
      </c>
      <c r="J14155" s="0" t="n">
        <v>-15126</v>
      </c>
    </row>
    <row r="14156" customFormat="false" ht="15" hidden="false" customHeight="false" outlineLevel="0" collapsed="false">
      <c r="A14156" s="0" t="n">
        <v>202506</v>
      </c>
      <c r="B14156" s="0" t="n">
        <v>202508</v>
      </c>
      <c r="C14156" s="37" t="s">
        <v>158</v>
      </c>
      <c r="D14156" s="37" t="s">
        <v>700</v>
      </c>
      <c r="E14156" s="0" t="n">
        <v>3</v>
      </c>
      <c r="F14156" s="38" t="s">
        <v>71</v>
      </c>
      <c r="G14156" s="37" t="s">
        <v>825</v>
      </c>
      <c r="H14156" s="0" t="n">
        <v>346558</v>
      </c>
      <c r="I14156" s="0" t="n">
        <v>366913</v>
      </c>
      <c r="J14156" s="0" t="n">
        <v>72753</v>
      </c>
    </row>
    <row r="14157" customFormat="false" ht="15" hidden="false" customHeight="false" outlineLevel="0" collapsed="false">
      <c r="A14157" s="0" t="n">
        <v>202506</v>
      </c>
      <c r="B14157" s="0" t="n">
        <v>202508</v>
      </c>
      <c r="C14157" s="37" t="s">
        <v>184</v>
      </c>
      <c r="D14157" s="37" t="s">
        <v>826</v>
      </c>
      <c r="E14157" s="0" t="n">
        <v>3</v>
      </c>
      <c r="F14157" s="38" t="s">
        <v>71</v>
      </c>
      <c r="G14157" s="37" t="s">
        <v>827</v>
      </c>
      <c r="H14157" s="0" t="n">
        <v>66398</v>
      </c>
      <c r="I14157" s="0" t="n">
        <v>80076</v>
      </c>
      <c r="J14157" s="0" t="n">
        <v>9257</v>
      </c>
    </row>
    <row r="14158" customFormat="false" ht="15" hidden="false" customHeight="false" outlineLevel="0" collapsed="false">
      <c r="A14158" s="0" t="n">
        <v>202506</v>
      </c>
      <c r="B14158" s="0" t="n">
        <v>202508</v>
      </c>
      <c r="C14158" s="37" t="s">
        <v>101</v>
      </c>
      <c r="D14158" s="37" t="s">
        <v>328</v>
      </c>
      <c r="E14158" s="0" t="n">
        <v>3</v>
      </c>
      <c r="F14158" s="38" t="s">
        <v>71</v>
      </c>
      <c r="G14158" s="37" t="s">
        <v>828</v>
      </c>
      <c r="H14158" s="0" t="n">
        <v>35147</v>
      </c>
      <c r="I14158" s="0" t="n">
        <v>46500</v>
      </c>
      <c r="J14158" s="0" t="n">
        <v>4152</v>
      </c>
    </row>
    <row r="14159" customFormat="false" ht="15" hidden="false" customHeight="false" outlineLevel="0" collapsed="false">
      <c r="A14159" s="0" t="n">
        <v>202506</v>
      </c>
      <c r="B14159" s="0" t="n">
        <v>202508</v>
      </c>
      <c r="C14159" s="37" t="s">
        <v>106</v>
      </c>
      <c r="D14159" s="37" t="s">
        <v>511</v>
      </c>
      <c r="E14159" s="0" t="n">
        <v>3</v>
      </c>
      <c r="F14159" s="38" t="s">
        <v>71</v>
      </c>
      <c r="G14159" s="37" t="s">
        <v>829</v>
      </c>
      <c r="H14159" s="0" t="n">
        <v>2204690</v>
      </c>
      <c r="I14159" s="0" t="n">
        <v>1013816</v>
      </c>
      <c r="J14159" s="0" t="n">
        <v>-7498</v>
      </c>
    </row>
    <row r="14160" customFormat="false" ht="15" hidden="false" customHeight="false" outlineLevel="0" collapsed="false">
      <c r="A14160" s="0" t="n">
        <v>202506</v>
      </c>
      <c r="B14160" s="0" t="n">
        <v>202508</v>
      </c>
      <c r="C14160" s="37" t="s">
        <v>149</v>
      </c>
      <c r="D14160" s="37" t="s">
        <v>360</v>
      </c>
      <c r="E14160" s="0" t="n">
        <v>3</v>
      </c>
      <c r="F14160" s="38" t="s">
        <v>71</v>
      </c>
      <c r="G14160" s="37" t="s">
        <v>830</v>
      </c>
      <c r="H14160" s="0" t="n">
        <v>129675</v>
      </c>
      <c r="I14160" s="0" t="n">
        <v>73160</v>
      </c>
      <c r="J14160" s="0" t="n">
        <v>5304</v>
      </c>
    </row>
    <row r="14161" customFormat="false" ht="15" hidden="false" customHeight="false" outlineLevel="0" collapsed="false">
      <c r="A14161" s="0" t="n">
        <v>202506</v>
      </c>
      <c r="B14161" s="0" t="n">
        <v>202508</v>
      </c>
      <c r="C14161" s="37" t="s">
        <v>112</v>
      </c>
      <c r="D14161" s="37" t="s">
        <v>284</v>
      </c>
      <c r="E14161" s="0" t="n">
        <v>3</v>
      </c>
      <c r="F14161" s="38" t="s">
        <v>71</v>
      </c>
      <c r="G14161" s="37" t="s">
        <v>831</v>
      </c>
      <c r="H14161" s="0" t="n">
        <v>399344</v>
      </c>
      <c r="I14161" s="0" t="n">
        <v>212581</v>
      </c>
      <c r="J14161" s="0" t="n">
        <v>-7575</v>
      </c>
    </row>
    <row r="14162" customFormat="false" ht="15" hidden="false" customHeight="false" outlineLevel="0" collapsed="false">
      <c r="A14162" s="0" t="n">
        <v>202506</v>
      </c>
      <c r="B14162" s="0" t="n">
        <v>202508</v>
      </c>
      <c r="C14162" s="37" t="s">
        <v>184</v>
      </c>
      <c r="D14162" s="37" t="s">
        <v>267</v>
      </c>
      <c r="E14162" s="0" t="n">
        <v>3</v>
      </c>
      <c r="F14162" s="38" t="s">
        <v>71</v>
      </c>
      <c r="G14162" s="37" t="s">
        <v>832</v>
      </c>
      <c r="H14162" s="0" t="n">
        <v>137381</v>
      </c>
      <c r="I14162" s="0" t="n">
        <v>135469</v>
      </c>
      <c r="J14162" s="0" t="n">
        <v>10468</v>
      </c>
    </row>
    <row r="14163" customFormat="false" ht="15" hidden="false" customHeight="false" outlineLevel="0" collapsed="false">
      <c r="A14163" s="0" t="n">
        <v>202506</v>
      </c>
      <c r="B14163" s="0" t="n">
        <v>202508</v>
      </c>
      <c r="C14163" s="37" t="s">
        <v>197</v>
      </c>
      <c r="D14163" s="37" t="s">
        <v>387</v>
      </c>
      <c r="E14163" s="0" t="n">
        <v>3</v>
      </c>
      <c r="F14163" s="38" t="s">
        <v>71</v>
      </c>
      <c r="G14163" s="37" t="s">
        <v>833</v>
      </c>
      <c r="H14163" s="0" t="n">
        <v>108472</v>
      </c>
      <c r="I14163" s="0" t="n">
        <v>54838</v>
      </c>
      <c r="J14163" s="0" t="n">
        <v>6217</v>
      </c>
    </row>
    <row r="14164" customFormat="false" ht="15" hidden="false" customHeight="false" outlineLevel="0" collapsed="false">
      <c r="A14164" s="0" t="n">
        <v>202506</v>
      </c>
      <c r="B14164" s="0" t="n">
        <v>202508</v>
      </c>
      <c r="C14164" s="37" t="s">
        <v>197</v>
      </c>
      <c r="D14164" s="37" t="s">
        <v>334</v>
      </c>
      <c r="E14164" s="0" t="n">
        <v>3</v>
      </c>
      <c r="F14164" s="38" t="s">
        <v>71</v>
      </c>
      <c r="G14164" s="37" t="s">
        <v>834</v>
      </c>
      <c r="H14164" s="0" t="n">
        <v>468718</v>
      </c>
      <c r="I14164" s="0" t="n">
        <v>339519</v>
      </c>
      <c r="J14164" s="0" t="n">
        <v>8743</v>
      </c>
    </row>
    <row r="14165" customFormat="false" ht="15" hidden="false" customHeight="false" outlineLevel="0" collapsed="false">
      <c r="A14165" s="0" t="n">
        <v>202506</v>
      </c>
      <c r="B14165" s="0" t="n">
        <v>202508</v>
      </c>
      <c r="C14165" s="37" t="s">
        <v>197</v>
      </c>
      <c r="D14165" s="37" t="s">
        <v>208</v>
      </c>
      <c r="E14165" s="0" t="n">
        <v>3</v>
      </c>
      <c r="F14165" s="38" t="s">
        <v>71</v>
      </c>
      <c r="G14165" s="37" t="s">
        <v>835</v>
      </c>
      <c r="H14165" s="0" t="n">
        <v>222669</v>
      </c>
      <c r="I14165" s="0" t="n">
        <v>98862</v>
      </c>
      <c r="J14165" s="0" t="n">
        <v>427</v>
      </c>
    </row>
    <row r="14166" customFormat="false" ht="15" hidden="false" customHeight="false" outlineLevel="0" collapsed="false">
      <c r="A14166" s="0" t="n">
        <v>202506</v>
      </c>
      <c r="B14166" s="0" t="n">
        <v>202508</v>
      </c>
      <c r="C14166" s="37" t="s">
        <v>115</v>
      </c>
      <c r="D14166" s="37" t="s">
        <v>306</v>
      </c>
      <c r="E14166" s="0" t="n">
        <v>3</v>
      </c>
      <c r="F14166" s="38" t="s">
        <v>71</v>
      </c>
      <c r="G14166" s="37" t="s">
        <v>836</v>
      </c>
      <c r="H14166" s="0" t="n">
        <v>758509</v>
      </c>
      <c r="I14166" s="0" t="n">
        <v>1729925</v>
      </c>
      <c r="J14166" s="0" t="n">
        <v>53229</v>
      </c>
    </row>
    <row r="14167" customFormat="false" ht="15" hidden="false" customHeight="false" outlineLevel="0" collapsed="false">
      <c r="A14167" s="0" t="n">
        <v>202506</v>
      </c>
      <c r="B14167" s="0" t="n">
        <v>202508</v>
      </c>
      <c r="C14167" s="37" t="s">
        <v>106</v>
      </c>
      <c r="D14167" s="37" t="s">
        <v>519</v>
      </c>
      <c r="E14167" s="0" t="n">
        <v>3</v>
      </c>
      <c r="F14167" s="38" t="s">
        <v>71</v>
      </c>
      <c r="G14167" s="37" t="s">
        <v>837</v>
      </c>
      <c r="H14167" s="0" t="n">
        <v>1426905</v>
      </c>
      <c r="I14167" s="0" t="n">
        <v>708305</v>
      </c>
      <c r="J14167" s="0" t="n">
        <v>114378</v>
      </c>
    </row>
    <row r="14168" customFormat="false" ht="15" hidden="false" customHeight="false" outlineLevel="0" collapsed="false">
      <c r="A14168" s="0" t="n">
        <v>202506</v>
      </c>
      <c r="B14168" s="0" t="n">
        <v>202508</v>
      </c>
      <c r="C14168" s="37" t="s">
        <v>95</v>
      </c>
      <c r="D14168" s="37" t="s">
        <v>288</v>
      </c>
      <c r="E14168" s="0" t="n">
        <v>3</v>
      </c>
      <c r="F14168" s="38" t="s">
        <v>71</v>
      </c>
      <c r="G14168" s="37" t="s">
        <v>838</v>
      </c>
      <c r="H14168" s="0" t="n">
        <v>616564</v>
      </c>
      <c r="I14168" s="0" t="n">
        <v>518622</v>
      </c>
      <c r="J14168" s="0" t="n">
        <v>51946</v>
      </c>
    </row>
    <row r="14169" customFormat="false" ht="15" hidden="false" customHeight="false" outlineLevel="0" collapsed="false">
      <c r="A14169" s="0" t="n">
        <v>202506</v>
      </c>
      <c r="B14169" s="0" t="n">
        <v>202508</v>
      </c>
      <c r="C14169" s="37" t="s">
        <v>101</v>
      </c>
      <c r="D14169" s="37" t="s">
        <v>839</v>
      </c>
      <c r="E14169" s="0" t="n">
        <v>3</v>
      </c>
      <c r="F14169" s="38" t="s">
        <v>71</v>
      </c>
      <c r="G14169" s="37" t="s">
        <v>840</v>
      </c>
      <c r="H14169" s="0" t="n">
        <v>839648</v>
      </c>
      <c r="I14169" s="0" t="n">
        <v>1701330</v>
      </c>
      <c r="J14169" s="0" t="n">
        <v>-137283</v>
      </c>
    </row>
    <row r="14170" customFormat="false" ht="15" hidden="false" customHeight="false" outlineLevel="0" collapsed="false">
      <c r="A14170" s="0" t="n">
        <v>202506</v>
      </c>
      <c r="B14170" s="0" t="n">
        <v>202508</v>
      </c>
      <c r="C14170" s="37" t="s">
        <v>106</v>
      </c>
      <c r="D14170" s="37" t="s">
        <v>841</v>
      </c>
      <c r="E14170" s="0" t="n">
        <v>3</v>
      </c>
      <c r="F14170" s="38" t="s">
        <v>71</v>
      </c>
      <c r="G14170" s="37" t="s">
        <v>842</v>
      </c>
      <c r="H14170" s="0" t="n">
        <v>4491194</v>
      </c>
      <c r="I14170" s="0" t="n">
        <v>2166065</v>
      </c>
      <c r="J14170" s="0" t="n">
        <v>329992</v>
      </c>
    </row>
    <row r="14171" customFormat="false" ht="15" hidden="false" customHeight="false" outlineLevel="0" collapsed="false">
      <c r="A14171" s="0" t="n">
        <v>202506</v>
      </c>
      <c r="B14171" s="0" t="n">
        <v>202508</v>
      </c>
      <c r="C14171" s="37" t="s">
        <v>178</v>
      </c>
      <c r="D14171" s="37" t="s">
        <v>843</v>
      </c>
      <c r="E14171" s="0" t="n">
        <v>3</v>
      </c>
      <c r="F14171" s="38" t="s">
        <v>71</v>
      </c>
      <c r="G14171" s="37" t="s">
        <v>844</v>
      </c>
      <c r="H14171" s="0" t="n">
        <v>107343</v>
      </c>
      <c r="I14171" s="0" t="n">
        <v>79119</v>
      </c>
      <c r="J14171" s="0" t="n">
        <v>10628</v>
      </c>
    </row>
    <row r="14172" customFormat="false" ht="15" hidden="false" customHeight="false" outlineLevel="0" collapsed="false">
      <c r="A14172" s="0" t="n">
        <v>202506</v>
      </c>
      <c r="B14172" s="0" t="n">
        <v>202509</v>
      </c>
      <c r="C14172" s="37" t="s">
        <v>95</v>
      </c>
      <c r="D14172" s="37" t="s">
        <v>96</v>
      </c>
      <c r="E14172" s="0" t="n">
        <v>4</v>
      </c>
      <c r="F14172" s="38" t="s">
        <v>70</v>
      </c>
      <c r="G14172" s="37" t="s">
        <v>97</v>
      </c>
      <c r="H14172" s="0" t="n">
        <v>7060640</v>
      </c>
      <c r="I14172" s="0" t="n">
        <v>8011987</v>
      </c>
      <c r="J14172" s="0" t="n">
        <v>572659</v>
      </c>
    </row>
    <row r="14173" customFormat="false" ht="15" hidden="false" customHeight="false" outlineLevel="0" collapsed="false">
      <c r="A14173" s="0" t="n">
        <v>202506</v>
      </c>
      <c r="B14173" s="0" t="n">
        <v>202509</v>
      </c>
      <c r="C14173" s="37" t="s">
        <v>98</v>
      </c>
      <c r="D14173" s="37" t="s">
        <v>99</v>
      </c>
      <c r="E14173" s="0" t="n">
        <v>4</v>
      </c>
      <c r="F14173" s="38" t="s">
        <v>70</v>
      </c>
      <c r="G14173" s="37" t="s">
        <v>100</v>
      </c>
      <c r="H14173" s="0" t="n">
        <v>1729400</v>
      </c>
      <c r="I14173" s="0" t="n">
        <v>1367291</v>
      </c>
      <c r="J14173" s="0" t="n">
        <v>233681</v>
      </c>
    </row>
    <row r="14174" customFormat="false" ht="15" hidden="false" customHeight="false" outlineLevel="0" collapsed="false">
      <c r="A14174" s="0" t="n">
        <v>202506</v>
      </c>
      <c r="B14174" s="0" t="n">
        <v>202509</v>
      </c>
      <c r="C14174" s="37" t="s">
        <v>101</v>
      </c>
      <c r="D14174" s="37" t="s">
        <v>102</v>
      </c>
      <c r="E14174" s="0" t="n">
        <v>4</v>
      </c>
      <c r="F14174" s="38" t="s">
        <v>70</v>
      </c>
      <c r="G14174" s="37" t="s">
        <v>103</v>
      </c>
      <c r="H14174" s="0" t="n">
        <v>2412635</v>
      </c>
      <c r="I14174" s="0" t="n">
        <v>2650048</v>
      </c>
      <c r="J14174" s="0" t="n">
        <v>546049</v>
      </c>
    </row>
    <row r="14175" customFormat="false" ht="15" hidden="false" customHeight="false" outlineLevel="0" collapsed="false">
      <c r="A14175" s="0" t="n">
        <v>202506</v>
      </c>
      <c r="B14175" s="0" t="n">
        <v>202509</v>
      </c>
      <c r="C14175" s="37" t="s">
        <v>101</v>
      </c>
      <c r="D14175" s="37" t="s">
        <v>104</v>
      </c>
      <c r="E14175" s="0" t="n">
        <v>4</v>
      </c>
      <c r="F14175" s="38" t="s">
        <v>70</v>
      </c>
      <c r="G14175" s="37" t="s">
        <v>105</v>
      </c>
      <c r="H14175" s="0" t="n">
        <v>1516107</v>
      </c>
      <c r="I14175" s="0" t="n">
        <v>1347433</v>
      </c>
      <c r="J14175" s="0" t="n">
        <v>20358</v>
      </c>
    </row>
    <row r="14176" customFormat="false" ht="15" hidden="false" customHeight="false" outlineLevel="0" collapsed="false">
      <c r="A14176" s="0" t="n">
        <v>202506</v>
      </c>
      <c r="B14176" s="0" t="n">
        <v>202509</v>
      </c>
      <c r="C14176" s="37" t="s">
        <v>106</v>
      </c>
      <c r="D14176" s="37" t="s">
        <v>107</v>
      </c>
      <c r="E14176" s="0" t="n">
        <v>4</v>
      </c>
      <c r="F14176" s="38" t="s">
        <v>70</v>
      </c>
      <c r="G14176" s="37" t="s">
        <v>108</v>
      </c>
      <c r="H14176" s="0" t="n">
        <v>2418312</v>
      </c>
      <c r="I14176" s="0" t="n">
        <v>934525</v>
      </c>
      <c r="J14176" s="0" t="n">
        <v>60203</v>
      </c>
    </row>
    <row r="14177" customFormat="false" ht="15" hidden="false" customHeight="false" outlineLevel="0" collapsed="false">
      <c r="A14177" s="0" t="n">
        <v>202506</v>
      </c>
      <c r="B14177" s="0" t="n">
        <v>202509</v>
      </c>
      <c r="C14177" s="37" t="s">
        <v>109</v>
      </c>
      <c r="D14177" s="37" t="s">
        <v>110</v>
      </c>
      <c r="E14177" s="0" t="n">
        <v>4</v>
      </c>
      <c r="F14177" s="38" t="s">
        <v>70</v>
      </c>
      <c r="G14177" s="37" t="s">
        <v>111</v>
      </c>
      <c r="H14177" s="0" t="n">
        <v>1221135</v>
      </c>
      <c r="I14177" s="0" t="n">
        <v>583899</v>
      </c>
      <c r="J14177" s="0" t="n">
        <v>111682</v>
      </c>
    </row>
    <row r="14178" customFormat="false" ht="15" hidden="false" customHeight="false" outlineLevel="0" collapsed="false">
      <c r="A14178" s="0" t="n">
        <v>202506</v>
      </c>
      <c r="B14178" s="0" t="n">
        <v>202509</v>
      </c>
      <c r="C14178" s="37" t="s">
        <v>112</v>
      </c>
      <c r="D14178" s="37" t="s">
        <v>113</v>
      </c>
      <c r="E14178" s="0" t="n">
        <v>4</v>
      </c>
      <c r="F14178" s="38" t="s">
        <v>70</v>
      </c>
      <c r="G14178" s="37" t="s">
        <v>114</v>
      </c>
      <c r="H14178" s="0" t="n">
        <v>7921980</v>
      </c>
      <c r="I14178" s="0" t="n">
        <v>6882603</v>
      </c>
      <c r="J14178" s="0" t="n">
        <v>902620</v>
      </c>
    </row>
    <row r="14179" customFormat="false" ht="15" hidden="false" customHeight="false" outlineLevel="0" collapsed="false">
      <c r="A14179" s="0" t="n">
        <v>202506</v>
      </c>
      <c r="B14179" s="0" t="n">
        <v>202509</v>
      </c>
      <c r="C14179" s="37" t="s">
        <v>115</v>
      </c>
      <c r="D14179" s="37" t="s">
        <v>116</v>
      </c>
      <c r="E14179" s="0" t="n">
        <v>4</v>
      </c>
      <c r="F14179" s="38" t="s">
        <v>70</v>
      </c>
      <c r="G14179" s="37" t="s">
        <v>117</v>
      </c>
      <c r="H14179" s="0" t="n">
        <v>601605</v>
      </c>
      <c r="I14179" s="0" t="n">
        <v>594177</v>
      </c>
      <c r="J14179" s="0" t="n">
        <v>108939</v>
      </c>
    </row>
    <row r="14180" customFormat="false" ht="15" hidden="false" customHeight="false" outlineLevel="0" collapsed="false">
      <c r="A14180" s="0" t="n">
        <v>202506</v>
      </c>
      <c r="B14180" s="0" t="n">
        <v>202509</v>
      </c>
      <c r="C14180" s="37" t="s">
        <v>109</v>
      </c>
      <c r="D14180" s="37" t="s">
        <v>118</v>
      </c>
      <c r="E14180" s="0" t="n">
        <v>4</v>
      </c>
      <c r="F14180" s="38" t="s">
        <v>70</v>
      </c>
      <c r="G14180" s="37" t="s">
        <v>119</v>
      </c>
      <c r="H14180" s="0" t="n">
        <v>4974361</v>
      </c>
      <c r="I14180" s="0" t="n">
        <v>3376489</v>
      </c>
      <c r="J14180" s="0" t="n">
        <v>665649</v>
      </c>
    </row>
    <row r="14181" customFormat="false" ht="15" hidden="false" customHeight="false" outlineLevel="0" collapsed="false">
      <c r="A14181" s="0" t="n">
        <v>202506</v>
      </c>
      <c r="B14181" s="0" t="n">
        <v>202509</v>
      </c>
      <c r="C14181" s="37" t="s">
        <v>109</v>
      </c>
      <c r="D14181" s="37" t="s">
        <v>120</v>
      </c>
      <c r="E14181" s="0" t="n">
        <v>4</v>
      </c>
      <c r="F14181" s="38" t="s">
        <v>70</v>
      </c>
      <c r="G14181" s="37" t="s">
        <v>121</v>
      </c>
      <c r="H14181" s="0" t="n">
        <v>709701</v>
      </c>
      <c r="I14181" s="0" t="n">
        <v>349557</v>
      </c>
      <c r="J14181" s="0" t="n">
        <v>47320</v>
      </c>
    </row>
    <row r="14182" customFormat="false" ht="15" hidden="false" customHeight="false" outlineLevel="0" collapsed="false">
      <c r="A14182" s="0" t="n">
        <v>202506</v>
      </c>
      <c r="B14182" s="0" t="n">
        <v>202509</v>
      </c>
      <c r="C14182" s="37" t="s">
        <v>95</v>
      </c>
      <c r="D14182" s="37" t="s">
        <v>122</v>
      </c>
      <c r="E14182" s="0" t="n">
        <v>4</v>
      </c>
      <c r="F14182" s="38" t="s">
        <v>70</v>
      </c>
      <c r="G14182" s="37" t="s">
        <v>123</v>
      </c>
      <c r="H14182" s="0" t="n">
        <v>1584928</v>
      </c>
      <c r="I14182" s="0" t="n">
        <v>1284372</v>
      </c>
      <c r="J14182" s="0" t="n">
        <v>121187</v>
      </c>
    </row>
    <row r="14183" customFormat="false" ht="15" hidden="false" customHeight="false" outlineLevel="0" collapsed="false">
      <c r="A14183" s="0" t="n">
        <v>202506</v>
      </c>
      <c r="B14183" s="0" t="n">
        <v>202509</v>
      </c>
      <c r="C14183" s="37" t="s">
        <v>124</v>
      </c>
      <c r="D14183" s="37" t="s">
        <v>125</v>
      </c>
      <c r="E14183" s="0" t="n">
        <v>4</v>
      </c>
      <c r="F14183" s="38" t="s">
        <v>70</v>
      </c>
      <c r="G14183" s="37" t="s">
        <v>126</v>
      </c>
      <c r="H14183" s="0" t="n">
        <v>399549</v>
      </c>
      <c r="I14183" s="0" t="n">
        <v>1004767</v>
      </c>
      <c r="J14183" s="0" t="n">
        <v>12964</v>
      </c>
    </row>
    <row r="14184" customFormat="false" ht="15" hidden="false" customHeight="false" outlineLevel="0" collapsed="false">
      <c r="A14184" s="0" t="n">
        <v>202506</v>
      </c>
      <c r="B14184" s="0" t="n">
        <v>202509</v>
      </c>
      <c r="C14184" s="37" t="s">
        <v>95</v>
      </c>
      <c r="D14184" s="37" t="s">
        <v>127</v>
      </c>
      <c r="E14184" s="0" t="n">
        <v>4</v>
      </c>
      <c r="F14184" s="38" t="s">
        <v>70</v>
      </c>
      <c r="G14184" s="37" t="s">
        <v>128</v>
      </c>
      <c r="H14184" s="0" t="n">
        <v>1554112</v>
      </c>
      <c r="I14184" s="0" t="n">
        <v>822883</v>
      </c>
      <c r="J14184" s="0" t="n">
        <v>45735</v>
      </c>
    </row>
    <row r="14185" customFormat="false" ht="15" hidden="false" customHeight="false" outlineLevel="0" collapsed="false">
      <c r="A14185" s="0" t="n">
        <v>202506</v>
      </c>
      <c r="B14185" s="0" t="n">
        <v>202509</v>
      </c>
      <c r="C14185" s="37" t="s">
        <v>124</v>
      </c>
      <c r="D14185" s="37" t="s">
        <v>122</v>
      </c>
      <c r="E14185" s="0" t="n">
        <v>4</v>
      </c>
      <c r="F14185" s="38" t="s">
        <v>70</v>
      </c>
      <c r="G14185" s="37" t="s">
        <v>129</v>
      </c>
      <c r="H14185" s="0" t="n">
        <v>8249409</v>
      </c>
      <c r="I14185" s="0" t="n">
        <v>7817694</v>
      </c>
      <c r="J14185" s="0" t="n">
        <v>486369</v>
      </c>
    </row>
    <row r="14186" customFormat="false" ht="15" hidden="false" customHeight="false" outlineLevel="0" collapsed="false">
      <c r="A14186" s="0" t="n">
        <v>202506</v>
      </c>
      <c r="B14186" s="0" t="n">
        <v>202509</v>
      </c>
      <c r="C14186" s="37" t="s">
        <v>106</v>
      </c>
      <c r="D14186" s="37" t="s">
        <v>130</v>
      </c>
      <c r="E14186" s="0" t="n">
        <v>4</v>
      </c>
      <c r="F14186" s="38" t="s">
        <v>70</v>
      </c>
      <c r="G14186" s="37" t="s">
        <v>131</v>
      </c>
      <c r="H14186" s="0" t="n">
        <v>1066761</v>
      </c>
      <c r="I14186" s="0" t="n">
        <v>578418</v>
      </c>
      <c r="J14186" s="0" t="n">
        <v>115626</v>
      </c>
    </row>
    <row r="14187" customFormat="false" ht="15" hidden="false" customHeight="false" outlineLevel="0" collapsed="false">
      <c r="A14187" s="0" t="n">
        <v>202506</v>
      </c>
      <c r="B14187" s="0" t="n">
        <v>202509</v>
      </c>
      <c r="C14187" s="37" t="s">
        <v>95</v>
      </c>
      <c r="D14187" s="37" t="s">
        <v>132</v>
      </c>
      <c r="E14187" s="0" t="n">
        <v>4</v>
      </c>
      <c r="F14187" s="38" t="s">
        <v>70</v>
      </c>
      <c r="G14187" s="37" t="s">
        <v>133</v>
      </c>
      <c r="H14187" s="0" t="n">
        <v>1143864</v>
      </c>
      <c r="I14187" s="0" t="n">
        <v>1342109</v>
      </c>
      <c r="J14187" s="0" t="n">
        <v>131036</v>
      </c>
    </row>
    <row r="14188" customFormat="false" ht="15" hidden="false" customHeight="false" outlineLevel="0" collapsed="false">
      <c r="A14188" s="0" t="n">
        <v>202506</v>
      </c>
      <c r="B14188" s="0" t="n">
        <v>202509</v>
      </c>
      <c r="C14188" s="37" t="s">
        <v>112</v>
      </c>
      <c r="D14188" s="37" t="s">
        <v>134</v>
      </c>
      <c r="E14188" s="0" t="n">
        <v>4</v>
      </c>
      <c r="F14188" s="38" t="s">
        <v>70</v>
      </c>
      <c r="G14188" s="37" t="s">
        <v>135</v>
      </c>
      <c r="H14188" s="0" t="n">
        <v>347199</v>
      </c>
      <c r="I14188" s="0" t="n">
        <v>921662</v>
      </c>
      <c r="J14188" s="0" t="n">
        <v>90858</v>
      </c>
    </row>
    <row r="14189" customFormat="false" ht="15" hidden="false" customHeight="false" outlineLevel="0" collapsed="false">
      <c r="A14189" s="0" t="n">
        <v>202506</v>
      </c>
      <c r="B14189" s="0" t="n">
        <v>202509</v>
      </c>
      <c r="C14189" s="37" t="s">
        <v>136</v>
      </c>
      <c r="D14189" s="37" t="s">
        <v>137</v>
      </c>
      <c r="E14189" s="0" t="n">
        <v>4</v>
      </c>
      <c r="F14189" s="38" t="s">
        <v>70</v>
      </c>
      <c r="G14189" s="37" t="s">
        <v>138</v>
      </c>
      <c r="H14189" s="0" t="n">
        <v>1276781</v>
      </c>
      <c r="I14189" s="0" t="n">
        <v>585236</v>
      </c>
      <c r="J14189" s="0" t="n">
        <v>-11356</v>
      </c>
    </row>
    <row r="14190" customFormat="false" ht="15" hidden="false" customHeight="false" outlineLevel="0" collapsed="false">
      <c r="A14190" s="0" t="n">
        <v>202506</v>
      </c>
      <c r="B14190" s="0" t="n">
        <v>202509</v>
      </c>
      <c r="C14190" s="37" t="s">
        <v>115</v>
      </c>
      <c r="D14190" s="37" t="s">
        <v>139</v>
      </c>
      <c r="E14190" s="0" t="n">
        <v>4</v>
      </c>
      <c r="F14190" s="38" t="s">
        <v>70</v>
      </c>
      <c r="G14190" s="37" t="s">
        <v>140</v>
      </c>
      <c r="H14190" s="0" t="n">
        <v>153120</v>
      </c>
      <c r="I14190" s="0" t="n">
        <v>238344</v>
      </c>
      <c r="J14190" s="0" t="n">
        <v>47776</v>
      </c>
    </row>
    <row r="14191" customFormat="false" ht="15" hidden="false" customHeight="false" outlineLevel="0" collapsed="false">
      <c r="A14191" s="0" t="n">
        <v>202506</v>
      </c>
      <c r="B14191" s="0" t="n">
        <v>202509</v>
      </c>
      <c r="C14191" s="37" t="s">
        <v>109</v>
      </c>
      <c r="D14191" s="37" t="s">
        <v>141</v>
      </c>
      <c r="E14191" s="0" t="n">
        <v>4</v>
      </c>
      <c r="F14191" s="38" t="s">
        <v>70</v>
      </c>
      <c r="G14191" s="37" t="s">
        <v>142</v>
      </c>
      <c r="H14191" s="0" t="n">
        <v>416011</v>
      </c>
      <c r="I14191" s="0" t="n">
        <v>203964</v>
      </c>
      <c r="J14191" s="0" t="n">
        <v>666</v>
      </c>
    </row>
    <row r="14192" customFormat="false" ht="15" hidden="false" customHeight="false" outlineLevel="0" collapsed="false">
      <c r="A14192" s="0" t="n">
        <v>202506</v>
      </c>
      <c r="B14192" s="0" t="n">
        <v>202509</v>
      </c>
      <c r="C14192" s="37" t="s">
        <v>136</v>
      </c>
      <c r="D14192" s="37" t="s">
        <v>143</v>
      </c>
      <c r="E14192" s="0" t="n">
        <v>4</v>
      </c>
      <c r="F14192" s="38" t="s">
        <v>70</v>
      </c>
      <c r="G14192" s="37" t="s">
        <v>144</v>
      </c>
      <c r="H14192" s="0" t="n">
        <v>1894030</v>
      </c>
      <c r="I14192" s="0" t="n">
        <v>1770380</v>
      </c>
      <c r="J14192" s="0" t="n">
        <v>91224</v>
      </c>
    </row>
    <row r="14193" customFormat="false" ht="15" hidden="false" customHeight="false" outlineLevel="0" collapsed="false">
      <c r="A14193" s="0" t="n">
        <v>202506</v>
      </c>
      <c r="B14193" s="0" t="n">
        <v>202509</v>
      </c>
      <c r="C14193" s="37" t="s">
        <v>101</v>
      </c>
      <c r="D14193" s="37" t="s">
        <v>145</v>
      </c>
      <c r="E14193" s="0" t="n">
        <v>4</v>
      </c>
      <c r="F14193" s="38" t="s">
        <v>70</v>
      </c>
      <c r="G14193" s="37" t="s">
        <v>146</v>
      </c>
      <c r="H14193" s="0" t="n">
        <v>8354741</v>
      </c>
      <c r="I14193" s="0" t="n">
        <v>5886254</v>
      </c>
      <c r="J14193" s="0" t="n">
        <v>1241651</v>
      </c>
    </row>
    <row r="14194" customFormat="false" ht="15" hidden="false" customHeight="false" outlineLevel="0" collapsed="false">
      <c r="A14194" s="0" t="n">
        <v>202506</v>
      </c>
      <c r="B14194" s="0" t="n">
        <v>202509</v>
      </c>
      <c r="C14194" s="37" t="s">
        <v>106</v>
      </c>
      <c r="D14194" s="37" t="s">
        <v>147</v>
      </c>
      <c r="E14194" s="0" t="n">
        <v>4</v>
      </c>
      <c r="F14194" s="38" t="s">
        <v>70</v>
      </c>
      <c r="G14194" s="37" t="s">
        <v>148</v>
      </c>
      <c r="H14194" s="0" t="n">
        <v>29562980</v>
      </c>
      <c r="I14194" s="0" t="n">
        <v>16054927</v>
      </c>
      <c r="J14194" s="0" t="n">
        <v>2707838</v>
      </c>
    </row>
    <row r="14195" customFormat="false" ht="15" hidden="false" customHeight="false" outlineLevel="0" collapsed="false">
      <c r="A14195" s="0" t="n">
        <v>202506</v>
      </c>
      <c r="B14195" s="0" t="n">
        <v>202509</v>
      </c>
      <c r="C14195" s="37" t="s">
        <v>149</v>
      </c>
      <c r="D14195" s="37" t="s">
        <v>150</v>
      </c>
      <c r="E14195" s="0" t="n">
        <v>4</v>
      </c>
      <c r="F14195" s="38" t="s">
        <v>70</v>
      </c>
      <c r="G14195" s="37" t="s">
        <v>151</v>
      </c>
      <c r="H14195" s="0" t="n">
        <v>719916</v>
      </c>
      <c r="I14195" s="0" t="n">
        <v>491564</v>
      </c>
      <c r="J14195" s="0" t="n">
        <v>-2447</v>
      </c>
    </row>
    <row r="14196" customFormat="false" ht="15" hidden="false" customHeight="false" outlineLevel="0" collapsed="false">
      <c r="A14196" s="0" t="n">
        <v>202506</v>
      </c>
      <c r="B14196" s="0" t="n">
        <v>202509</v>
      </c>
      <c r="C14196" s="37" t="s">
        <v>152</v>
      </c>
      <c r="D14196" s="37" t="s">
        <v>153</v>
      </c>
      <c r="E14196" s="0" t="n">
        <v>4</v>
      </c>
      <c r="F14196" s="38" t="s">
        <v>70</v>
      </c>
      <c r="G14196" s="37" t="s">
        <v>154</v>
      </c>
      <c r="H14196" s="0" t="n">
        <v>7472533</v>
      </c>
      <c r="I14196" s="0" t="n">
        <v>3972445</v>
      </c>
      <c r="J14196" s="0" t="n">
        <v>-110761</v>
      </c>
    </row>
    <row r="14197" customFormat="false" ht="15" hidden="false" customHeight="false" outlineLevel="0" collapsed="false">
      <c r="A14197" s="0" t="n">
        <v>202506</v>
      </c>
      <c r="B14197" s="0" t="n">
        <v>202509</v>
      </c>
      <c r="C14197" s="37" t="s">
        <v>101</v>
      </c>
      <c r="D14197" s="37" t="s">
        <v>155</v>
      </c>
      <c r="E14197" s="0" t="n">
        <v>4</v>
      </c>
      <c r="F14197" s="38" t="s">
        <v>70</v>
      </c>
      <c r="G14197" s="37" t="s">
        <v>156</v>
      </c>
      <c r="H14197" s="0" t="n">
        <v>1336893</v>
      </c>
      <c r="I14197" s="0" t="n">
        <v>946051</v>
      </c>
      <c r="J14197" s="0" t="n">
        <v>56410</v>
      </c>
    </row>
    <row r="14198" customFormat="false" ht="15" hidden="false" customHeight="false" outlineLevel="0" collapsed="false">
      <c r="A14198" s="0" t="n">
        <v>202506</v>
      </c>
      <c r="B14198" s="0" t="n">
        <v>202509</v>
      </c>
      <c r="C14198" s="37" t="s">
        <v>106</v>
      </c>
      <c r="D14198" s="37" t="s">
        <v>116</v>
      </c>
      <c r="E14198" s="0" t="n">
        <v>4</v>
      </c>
      <c r="F14198" s="38" t="s">
        <v>70</v>
      </c>
      <c r="G14198" s="37" t="s">
        <v>157</v>
      </c>
      <c r="H14198" s="0" t="n">
        <v>813450</v>
      </c>
      <c r="I14198" s="0" t="n">
        <v>454664</v>
      </c>
      <c r="J14198" s="0" t="n">
        <v>10166</v>
      </c>
    </row>
    <row r="14199" customFormat="false" ht="15" hidden="false" customHeight="false" outlineLevel="0" collapsed="false">
      <c r="A14199" s="0" t="n">
        <v>202506</v>
      </c>
      <c r="B14199" s="0" t="n">
        <v>202509</v>
      </c>
      <c r="C14199" s="37" t="s">
        <v>158</v>
      </c>
      <c r="D14199" s="37" t="s">
        <v>159</v>
      </c>
      <c r="E14199" s="0" t="n">
        <v>4</v>
      </c>
      <c r="F14199" s="38" t="s">
        <v>70</v>
      </c>
      <c r="G14199" s="37" t="s">
        <v>160</v>
      </c>
      <c r="H14199" s="0" t="n">
        <v>1822493</v>
      </c>
      <c r="I14199" s="0" t="n">
        <v>1180847</v>
      </c>
      <c r="J14199" s="0" t="n">
        <v>-78811</v>
      </c>
    </row>
    <row r="14200" customFormat="false" ht="15" hidden="false" customHeight="false" outlineLevel="0" collapsed="false">
      <c r="A14200" s="0" t="n">
        <v>202506</v>
      </c>
      <c r="B14200" s="0" t="n">
        <v>202509</v>
      </c>
      <c r="C14200" s="37" t="s">
        <v>95</v>
      </c>
      <c r="D14200" s="37" t="s">
        <v>161</v>
      </c>
      <c r="E14200" s="0" t="n">
        <v>4</v>
      </c>
      <c r="F14200" s="38" t="s">
        <v>70</v>
      </c>
      <c r="G14200" s="37" t="s">
        <v>162</v>
      </c>
      <c r="H14200" s="0" t="n">
        <v>1142400</v>
      </c>
      <c r="I14200" s="0" t="n">
        <v>794170</v>
      </c>
      <c r="J14200" s="0" t="n">
        <v>3709</v>
      </c>
    </row>
    <row r="14201" customFormat="false" ht="15" hidden="false" customHeight="false" outlineLevel="0" collapsed="false">
      <c r="A14201" s="0" t="n">
        <v>202506</v>
      </c>
      <c r="B14201" s="0" t="n">
        <v>202509</v>
      </c>
      <c r="C14201" s="37" t="s">
        <v>112</v>
      </c>
      <c r="D14201" s="37" t="s">
        <v>163</v>
      </c>
      <c r="E14201" s="0" t="n">
        <v>4</v>
      </c>
      <c r="F14201" s="38" t="s">
        <v>70</v>
      </c>
      <c r="G14201" s="37" t="s">
        <v>164</v>
      </c>
      <c r="H14201" s="0" t="n">
        <v>1751095</v>
      </c>
      <c r="I14201" s="0" t="n">
        <v>1548364</v>
      </c>
      <c r="J14201" s="0" t="n">
        <v>-301629</v>
      </c>
    </row>
    <row r="14202" customFormat="false" ht="15" hidden="false" customHeight="false" outlineLevel="0" collapsed="false">
      <c r="A14202" s="0" t="n">
        <v>202506</v>
      </c>
      <c r="B14202" s="0" t="n">
        <v>202509</v>
      </c>
      <c r="C14202" s="37" t="s">
        <v>101</v>
      </c>
      <c r="D14202" s="37" t="s">
        <v>165</v>
      </c>
      <c r="E14202" s="0" t="n">
        <v>4</v>
      </c>
      <c r="F14202" s="38" t="s">
        <v>70</v>
      </c>
      <c r="G14202" s="37" t="s">
        <v>166</v>
      </c>
      <c r="H14202" s="0" t="n">
        <v>926083</v>
      </c>
      <c r="I14202" s="0" t="n">
        <v>561211</v>
      </c>
      <c r="J14202" s="0" t="n">
        <v>95629</v>
      </c>
    </row>
    <row r="14203" customFormat="false" ht="15" hidden="false" customHeight="false" outlineLevel="0" collapsed="false">
      <c r="A14203" s="0" t="n">
        <v>202506</v>
      </c>
      <c r="B14203" s="0" t="n">
        <v>202509</v>
      </c>
      <c r="C14203" s="37" t="s">
        <v>124</v>
      </c>
      <c r="D14203" s="37" t="s">
        <v>167</v>
      </c>
      <c r="E14203" s="0" t="n">
        <v>4</v>
      </c>
      <c r="F14203" s="38" t="s">
        <v>70</v>
      </c>
      <c r="G14203" s="37" t="s">
        <v>168</v>
      </c>
      <c r="H14203" s="0" t="n">
        <v>244622</v>
      </c>
      <c r="I14203" s="0" t="n">
        <v>77845</v>
      </c>
      <c r="J14203" s="0" t="n">
        <v>12775</v>
      </c>
    </row>
    <row r="14204" customFormat="false" ht="15" hidden="false" customHeight="false" outlineLevel="0" collapsed="false">
      <c r="A14204" s="0" t="n">
        <v>202506</v>
      </c>
      <c r="B14204" s="0" t="n">
        <v>202509</v>
      </c>
      <c r="C14204" s="37" t="s">
        <v>152</v>
      </c>
      <c r="D14204" s="37" t="s">
        <v>122</v>
      </c>
      <c r="E14204" s="0" t="n">
        <v>4</v>
      </c>
      <c r="F14204" s="38" t="s">
        <v>70</v>
      </c>
      <c r="G14204" s="37" t="s">
        <v>169</v>
      </c>
      <c r="H14204" s="0" t="n">
        <v>217126</v>
      </c>
      <c r="I14204" s="0" t="n">
        <v>378809</v>
      </c>
      <c r="J14204" s="0" t="n">
        <v>83705</v>
      </c>
    </row>
    <row r="14205" customFormat="false" ht="15" hidden="false" customHeight="false" outlineLevel="0" collapsed="false">
      <c r="A14205" s="0" t="n">
        <v>202506</v>
      </c>
      <c r="B14205" s="0" t="n">
        <v>202509</v>
      </c>
      <c r="C14205" s="37" t="s">
        <v>98</v>
      </c>
      <c r="D14205" s="37" t="s">
        <v>170</v>
      </c>
      <c r="E14205" s="0" t="n">
        <v>4</v>
      </c>
      <c r="F14205" s="38" t="s">
        <v>70</v>
      </c>
      <c r="G14205" s="37" t="s">
        <v>171</v>
      </c>
      <c r="H14205" s="0" t="n">
        <v>3962597</v>
      </c>
      <c r="I14205" s="0" t="n">
        <v>3231001</v>
      </c>
      <c r="J14205" s="0" t="n">
        <v>372612</v>
      </c>
    </row>
    <row r="14206" customFormat="false" ht="15" hidden="false" customHeight="false" outlineLevel="0" collapsed="false">
      <c r="A14206" s="0" t="n">
        <v>202506</v>
      </c>
      <c r="B14206" s="0" t="n">
        <v>202509</v>
      </c>
      <c r="C14206" s="37" t="s">
        <v>98</v>
      </c>
      <c r="D14206" s="37" t="s">
        <v>172</v>
      </c>
      <c r="E14206" s="0" t="n">
        <v>4</v>
      </c>
      <c r="F14206" s="38" t="s">
        <v>70</v>
      </c>
      <c r="G14206" s="37" t="s">
        <v>173</v>
      </c>
      <c r="H14206" s="0" t="n">
        <v>707107</v>
      </c>
      <c r="I14206" s="0" t="n">
        <v>533499</v>
      </c>
      <c r="J14206" s="0" t="n">
        <v>18763</v>
      </c>
    </row>
    <row r="14207" customFormat="false" ht="15" hidden="false" customHeight="false" outlineLevel="0" collapsed="false">
      <c r="A14207" s="0" t="n">
        <v>202506</v>
      </c>
      <c r="B14207" s="0" t="n">
        <v>202509</v>
      </c>
      <c r="C14207" s="37" t="s">
        <v>158</v>
      </c>
      <c r="D14207" s="37" t="s">
        <v>174</v>
      </c>
      <c r="E14207" s="0" t="n">
        <v>4</v>
      </c>
      <c r="F14207" s="38" t="s">
        <v>70</v>
      </c>
      <c r="G14207" s="37" t="s">
        <v>175</v>
      </c>
      <c r="H14207" s="0" t="n">
        <v>904876</v>
      </c>
      <c r="I14207" s="0" t="n">
        <v>829480</v>
      </c>
      <c r="J14207" s="0" t="n">
        <v>151248</v>
      </c>
    </row>
    <row r="14208" customFormat="false" ht="15" hidden="false" customHeight="false" outlineLevel="0" collapsed="false">
      <c r="A14208" s="0" t="n">
        <v>202506</v>
      </c>
      <c r="B14208" s="0" t="n">
        <v>202509</v>
      </c>
      <c r="C14208" s="37" t="s">
        <v>149</v>
      </c>
      <c r="D14208" s="37" t="s">
        <v>176</v>
      </c>
      <c r="E14208" s="0" t="n">
        <v>4</v>
      </c>
      <c r="F14208" s="38" t="s">
        <v>70</v>
      </c>
      <c r="G14208" s="37" t="s">
        <v>177</v>
      </c>
      <c r="H14208" s="0" t="n">
        <v>1466958</v>
      </c>
      <c r="I14208" s="0" t="n">
        <v>1184301</v>
      </c>
      <c r="J14208" s="0" t="n">
        <v>11670</v>
      </c>
    </row>
    <row r="14209" customFormat="false" ht="15" hidden="false" customHeight="false" outlineLevel="0" collapsed="false">
      <c r="A14209" s="0" t="n">
        <v>202506</v>
      </c>
      <c r="B14209" s="0" t="n">
        <v>202509</v>
      </c>
      <c r="C14209" s="37" t="s">
        <v>178</v>
      </c>
      <c r="D14209" s="37" t="s">
        <v>179</v>
      </c>
      <c r="E14209" s="0" t="n">
        <v>4</v>
      </c>
      <c r="F14209" s="38" t="s">
        <v>70</v>
      </c>
      <c r="G14209" s="37" t="s">
        <v>180</v>
      </c>
      <c r="H14209" s="0" t="n">
        <v>2390617</v>
      </c>
      <c r="I14209" s="0" t="n">
        <v>2086084</v>
      </c>
      <c r="J14209" s="0" t="n">
        <v>-109838</v>
      </c>
    </row>
    <row r="14210" customFormat="false" ht="15" hidden="false" customHeight="false" outlineLevel="0" collapsed="false">
      <c r="A14210" s="0" t="n">
        <v>202506</v>
      </c>
      <c r="B14210" s="0" t="n">
        <v>202509</v>
      </c>
      <c r="C14210" s="37" t="s">
        <v>149</v>
      </c>
      <c r="D14210" s="37" t="s">
        <v>181</v>
      </c>
      <c r="E14210" s="0" t="n">
        <v>4</v>
      </c>
      <c r="F14210" s="38" t="s">
        <v>70</v>
      </c>
      <c r="G14210" s="37" t="s">
        <v>182</v>
      </c>
      <c r="H14210" s="0" t="n">
        <v>1384314</v>
      </c>
      <c r="I14210" s="0" t="n">
        <v>699156</v>
      </c>
      <c r="J14210" s="0" t="n">
        <v>45639</v>
      </c>
    </row>
    <row r="14211" customFormat="false" ht="15" hidden="false" customHeight="false" outlineLevel="0" collapsed="false">
      <c r="A14211" s="0" t="n">
        <v>202506</v>
      </c>
      <c r="B14211" s="0" t="n">
        <v>202509</v>
      </c>
      <c r="C14211" s="37" t="s">
        <v>115</v>
      </c>
      <c r="D14211" s="37" t="s">
        <v>104</v>
      </c>
      <c r="E14211" s="0" t="n">
        <v>4</v>
      </c>
      <c r="F14211" s="38" t="s">
        <v>70</v>
      </c>
      <c r="G14211" s="37" t="s">
        <v>183</v>
      </c>
      <c r="H14211" s="0" t="n">
        <v>477349</v>
      </c>
      <c r="I14211" s="0" t="n">
        <v>819356</v>
      </c>
      <c r="J14211" s="0" t="n">
        <v>99228</v>
      </c>
    </row>
    <row r="14212" customFormat="false" ht="15" hidden="false" customHeight="false" outlineLevel="0" collapsed="false">
      <c r="A14212" s="0" t="n">
        <v>202506</v>
      </c>
      <c r="B14212" s="0" t="n">
        <v>202509</v>
      </c>
      <c r="C14212" s="37" t="s">
        <v>184</v>
      </c>
      <c r="D14212" s="37" t="s">
        <v>185</v>
      </c>
      <c r="E14212" s="0" t="n">
        <v>4</v>
      </c>
      <c r="F14212" s="38" t="s">
        <v>70</v>
      </c>
      <c r="G14212" s="37" t="s">
        <v>186</v>
      </c>
      <c r="H14212" s="0" t="n">
        <v>5426116</v>
      </c>
      <c r="I14212" s="0" t="n">
        <v>1926171</v>
      </c>
      <c r="J14212" s="0" t="n">
        <v>-2304</v>
      </c>
    </row>
    <row r="14213" customFormat="false" ht="15" hidden="false" customHeight="false" outlineLevel="0" collapsed="false">
      <c r="A14213" s="0" t="n">
        <v>202506</v>
      </c>
      <c r="B14213" s="0" t="n">
        <v>202509</v>
      </c>
      <c r="C14213" s="37" t="s">
        <v>109</v>
      </c>
      <c r="D14213" s="37" t="s">
        <v>187</v>
      </c>
      <c r="E14213" s="0" t="n">
        <v>4</v>
      </c>
      <c r="F14213" s="38" t="s">
        <v>70</v>
      </c>
      <c r="G14213" s="37" t="s">
        <v>188</v>
      </c>
      <c r="H14213" s="0" t="n">
        <v>7719658</v>
      </c>
      <c r="I14213" s="0" t="n">
        <v>15619758</v>
      </c>
      <c r="J14213" s="0" t="n">
        <v>-386600</v>
      </c>
    </row>
    <row r="14214" customFormat="false" ht="15" hidden="false" customHeight="false" outlineLevel="0" collapsed="false">
      <c r="A14214" s="0" t="n">
        <v>202506</v>
      </c>
      <c r="B14214" s="0" t="n">
        <v>202509</v>
      </c>
      <c r="C14214" s="37" t="s">
        <v>178</v>
      </c>
      <c r="D14214" s="37" t="s">
        <v>189</v>
      </c>
      <c r="E14214" s="0" t="n">
        <v>4</v>
      </c>
      <c r="F14214" s="38" t="s">
        <v>70</v>
      </c>
      <c r="G14214" s="37" t="s">
        <v>190</v>
      </c>
      <c r="H14214" s="0" t="n">
        <v>1975278</v>
      </c>
      <c r="I14214" s="0" t="n">
        <v>850612</v>
      </c>
      <c r="J14214" s="0" t="n">
        <v>32592</v>
      </c>
    </row>
    <row r="14215" customFormat="false" ht="15" hidden="false" customHeight="false" outlineLevel="0" collapsed="false">
      <c r="A14215" s="0" t="n">
        <v>202506</v>
      </c>
      <c r="B14215" s="0" t="n">
        <v>202509</v>
      </c>
      <c r="C14215" s="37" t="s">
        <v>152</v>
      </c>
      <c r="D14215" s="37" t="s">
        <v>191</v>
      </c>
      <c r="E14215" s="0" t="n">
        <v>4</v>
      </c>
      <c r="F14215" s="38" t="s">
        <v>70</v>
      </c>
      <c r="G14215" s="37" t="s">
        <v>192</v>
      </c>
      <c r="H14215" s="0" t="n">
        <v>7067319</v>
      </c>
      <c r="I14215" s="0" t="n">
        <v>7723618</v>
      </c>
      <c r="J14215" s="0" t="n">
        <v>936032</v>
      </c>
    </row>
    <row r="14216" customFormat="false" ht="15" hidden="false" customHeight="false" outlineLevel="0" collapsed="false">
      <c r="A14216" s="0" t="n">
        <v>202506</v>
      </c>
      <c r="B14216" s="0" t="n">
        <v>202509</v>
      </c>
      <c r="C14216" s="37" t="s">
        <v>184</v>
      </c>
      <c r="D14216" s="37" t="s">
        <v>193</v>
      </c>
      <c r="E14216" s="0" t="n">
        <v>4</v>
      </c>
      <c r="F14216" s="38" t="s">
        <v>70</v>
      </c>
      <c r="G14216" s="37" t="s">
        <v>194</v>
      </c>
      <c r="H14216" s="0" t="n">
        <v>5808016</v>
      </c>
      <c r="I14216" s="0" t="n">
        <v>2514222</v>
      </c>
      <c r="J14216" s="0" t="n">
        <v>164574</v>
      </c>
    </row>
    <row r="14217" customFormat="false" ht="15" hidden="false" customHeight="false" outlineLevel="0" collapsed="false">
      <c r="A14217" s="0" t="n">
        <v>202506</v>
      </c>
      <c r="B14217" s="0" t="n">
        <v>202509</v>
      </c>
      <c r="C14217" s="37" t="s">
        <v>115</v>
      </c>
      <c r="D14217" s="37" t="s">
        <v>96</v>
      </c>
      <c r="E14217" s="0" t="n">
        <v>4</v>
      </c>
      <c r="F14217" s="38" t="s">
        <v>70</v>
      </c>
      <c r="G14217" s="37" t="s">
        <v>195</v>
      </c>
      <c r="H14217" s="0" t="n">
        <v>5719333</v>
      </c>
      <c r="I14217" s="0" t="n">
        <v>18865060</v>
      </c>
      <c r="J14217" s="0" t="n">
        <v>6482973</v>
      </c>
    </row>
    <row r="14218" customFormat="false" ht="15" hidden="false" customHeight="false" outlineLevel="0" collapsed="false">
      <c r="A14218" s="0" t="n">
        <v>202506</v>
      </c>
      <c r="B14218" s="0" t="n">
        <v>202509</v>
      </c>
      <c r="C14218" s="37" t="s">
        <v>136</v>
      </c>
      <c r="D14218" s="37" t="s">
        <v>120</v>
      </c>
      <c r="E14218" s="0" t="n">
        <v>4</v>
      </c>
      <c r="F14218" s="38" t="s">
        <v>70</v>
      </c>
      <c r="G14218" s="37" t="s">
        <v>196</v>
      </c>
      <c r="H14218" s="0" t="n">
        <v>2658286</v>
      </c>
      <c r="I14218" s="0" t="n">
        <v>1890148</v>
      </c>
      <c r="J14218" s="0" t="n">
        <v>125493</v>
      </c>
    </row>
    <row r="14219" customFormat="false" ht="15" hidden="false" customHeight="false" outlineLevel="0" collapsed="false">
      <c r="A14219" s="0" t="n">
        <v>202506</v>
      </c>
      <c r="B14219" s="0" t="n">
        <v>202509</v>
      </c>
      <c r="C14219" s="37" t="s">
        <v>197</v>
      </c>
      <c r="D14219" s="37" t="s">
        <v>198</v>
      </c>
      <c r="E14219" s="0" t="n">
        <v>4</v>
      </c>
      <c r="F14219" s="38" t="s">
        <v>70</v>
      </c>
      <c r="G14219" s="37" t="s">
        <v>199</v>
      </c>
      <c r="H14219" s="0" t="n">
        <v>2221869</v>
      </c>
      <c r="I14219" s="0" t="n">
        <v>1352531</v>
      </c>
      <c r="J14219" s="0" t="n">
        <v>209730</v>
      </c>
    </row>
    <row r="14220" customFormat="false" ht="15" hidden="false" customHeight="false" outlineLevel="0" collapsed="false">
      <c r="A14220" s="0" t="n">
        <v>202506</v>
      </c>
      <c r="B14220" s="0" t="n">
        <v>202509</v>
      </c>
      <c r="C14220" s="37" t="s">
        <v>136</v>
      </c>
      <c r="D14220" s="37" t="s">
        <v>200</v>
      </c>
      <c r="E14220" s="0" t="n">
        <v>4</v>
      </c>
      <c r="F14220" s="38" t="s">
        <v>70</v>
      </c>
      <c r="G14220" s="37" t="s">
        <v>201</v>
      </c>
      <c r="H14220" s="0" t="n">
        <v>2448585</v>
      </c>
      <c r="I14220" s="0" t="n">
        <v>3265451</v>
      </c>
      <c r="J14220" s="0" t="n">
        <v>-211847</v>
      </c>
    </row>
    <row r="14221" customFormat="false" ht="15" hidden="false" customHeight="false" outlineLevel="0" collapsed="false">
      <c r="A14221" s="0" t="n">
        <v>202506</v>
      </c>
      <c r="B14221" s="0" t="n">
        <v>202509</v>
      </c>
      <c r="C14221" s="37" t="s">
        <v>136</v>
      </c>
      <c r="D14221" s="37" t="s">
        <v>127</v>
      </c>
      <c r="E14221" s="0" t="n">
        <v>4</v>
      </c>
      <c r="F14221" s="38" t="s">
        <v>70</v>
      </c>
      <c r="G14221" s="37" t="s">
        <v>202</v>
      </c>
      <c r="H14221" s="0" t="n">
        <v>384351</v>
      </c>
      <c r="I14221" s="0" t="n">
        <v>148429</v>
      </c>
      <c r="J14221" s="0" t="n">
        <v>20585</v>
      </c>
    </row>
    <row r="14222" customFormat="false" ht="15" hidden="false" customHeight="false" outlineLevel="0" collapsed="false">
      <c r="A14222" s="0" t="n">
        <v>202506</v>
      </c>
      <c r="B14222" s="0" t="n">
        <v>202509</v>
      </c>
      <c r="C14222" s="37" t="s">
        <v>106</v>
      </c>
      <c r="D14222" s="37" t="s">
        <v>203</v>
      </c>
      <c r="E14222" s="0" t="n">
        <v>4</v>
      </c>
      <c r="F14222" s="38" t="s">
        <v>70</v>
      </c>
      <c r="G14222" s="37" t="s">
        <v>204</v>
      </c>
      <c r="H14222" s="0" t="n">
        <v>1967893</v>
      </c>
      <c r="I14222" s="0" t="n">
        <v>909299</v>
      </c>
      <c r="J14222" s="0" t="n">
        <v>30702</v>
      </c>
    </row>
    <row r="14223" customFormat="false" ht="15" hidden="false" customHeight="false" outlineLevel="0" collapsed="false">
      <c r="A14223" s="0" t="n">
        <v>202506</v>
      </c>
      <c r="B14223" s="0" t="n">
        <v>202509</v>
      </c>
      <c r="C14223" s="37" t="s">
        <v>95</v>
      </c>
      <c r="D14223" s="37" t="s">
        <v>187</v>
      </c>
      <c r="E14223" s="0" t="n">
        <v>4</v>
      </c>
      <c r="F14223" s="38" t="s">
        <v>70</v>
      </c>
      <c r="G14223" s="37" t="s">
        <v>205</v>
      </c>
      <c r="H14223" s="0" t="n">
        <v>197631</v>
      </c>
      <c r="I14223" s="0" t="n">
        <v>106234</v>
      </c>
      <c r="J14223" s="0" t="n">
        <v>8401</v>
      </c>
    </row>
    <row r="14224" customFormat="false" ht="15" hidden="false" customHeight="false" outlineLevel="0" collapsed="false">
      <c r="A14224" s="0" t="n">
        <v>202506</v>
      </c>
      <c r="B14224" s="0" t="n">
        <v>202509</v>
      </c>
      <c r="C14224" s="37" t="s">
        <v>101</v>
      </c>
      <c r="D14224" s="37" t="s">
        <v>206</v>
      </c>
      <c r="E14224" s="0" t="n">
        <v>4</v>
      </c>
      <c r="F14224" s="38" t="s">
        <v>70</v>
      </c>
      <c r="G14224" s="37" t="s">
        <v>207</v>
      </c>
      <c r="H14224" s="0" t="n">
        <v>449461</v>
      </c>
      <c r="I14224" s="0" t="n">
        <v>389094</v>
      </c>
      <c r="J14224" s="0" t="n">
        <v>96760</v>
      </c>
    </row>
    <row r="14225" customFormat="false" ht="15" hidden="false" customHeight="false" outlineLevel="0" collapsed="false">
      <c r="A14225" s="0" t="n">
        <v>202506</v>
      </c>
      <c r="B14225" s="0" t="n">
        <v>202509</v>
      </c>
      <c r="C14225" s="37" t="s">
        <v>184</v>
      </c>
      <c r="D14225" s="37" t="s">
        <v>208</v>
      </c>
      <c r="E14225" s="0" t="n">
        <v>4</v>
      </c>
      <c r="F14225" s="38" t="s">
        <v>70</v>
      </c>
      <c r="G14225" s="37" t="s">
        <v>209</v>
      </c>
      <c r="H14225" s="0" t="n">
        <v>7804194</v>
      </c>
      <c r="I14225" s="0" t="n">
        <v>6200547</v>
      </c>
      <c r="J14225" s="0" t="n">
        <v>265219</v>
      </c>
    </row>
    <row r="14226" customFormat="false" ht="15" hidden="false" customHeight="false" outlineLevel="0" collapsed="false">
      <c r="A14226" s="0" t="n">
        <v>202506</v>
      </c>
      <c r="B14226" s="0" t="n">
        <v>202509</v>
      </c>
      <c r="C14226" s="37" t="s">
        <v>95</v>
      </c>
      <c r="D14226" s="37" t="s">
        <v>210</v>
      </c>
      <c r="E14226" s="0" t="n">
        <v>4</v>
      </c>
      <c r="F14226" s="38" t="s">
        <v>70</v>
      </c>
      <c r="G14226" s="37" t="s">
        <v>211</v>
      </c>
      <c r="H14226" s="0" t="n">
        <v>2896675</v>
      </c>
      <c r="I14226" s="0" t="n">
        <v>2010467</v>
      </c>
      <c r="J14226" s="0" t="n">
        <v>-102135</v>
      </c>
    </row>
    <row r="14227" customFormat="false" ht="15" hidden="false" customHeight="false" outlineLevel="0" collapsed="false">
      <c r="A14227" s="0" t="n">
        <v>202506</v>
      </c>
      <c r="B14227" s="0" t="n">
        <v>202509</v>
      </c>
      <c r="C14227" s="37" t="s">
        <v>178</v>
      </c>
      <c r="D14227" s="37" t="s">
        <v>212</v>
      </c>
      <c r="E14227" s="0" t="n">
        <v>4</v>
      </c>
      <c r="F14227" s="38" t="s">
        <v>70</v>
      </c>
      <c r="G14227" s="37" t="s">
        <v>213</v>
      </c>
      <c r="H14227" s="0" t="n">
        <v>7301166</v>
      </c>
      <c r="I14227" s="0" t="n">
        <v>2467392</v>
      </c>
      <c r="J14227" s="0" t="n">
        <v>-86878</v>
      </c>
    </row>
    <row r="14228" customFormat="false" ht="15" hidden="false" customHeight="false" outlineLevel="0" collapsed="false">
      <c r="A14228" s="0" t="n">
        <v>202506</v>
      </c>
      <c r="B14228" s="0" t="n">
        <v>202509</v>
      </c>
      <c r="C14228" s="37" t="s">
        <v>95</v>
      </c>
      <c r="D14228" s="37" t="s">
        <v>214</v>
      </c>
      <c r="E14228" s="0" t="n">
        <v>4</v>
      </c>
      <c r="F14228" s="38" t="s">
        <v>70</v>
      </c>
      <c r="G14228" s="37" t="s">
        <v>215</v>
      </c>
      <c r="H14228" s="0" t="n">
        <v>749536</v>
      </c>
      <c r="I14228" s="0" t="n">
        <v>1059627</v>
      </c>
      <c r="J14228" s="0" t="n">
        <v>103090</v>
      </c>
    </row>
    <row r="14229" customFormat="false" ht="15" hidden="false" customHeight="false" outlineLevel="0" collapsed="false">
      <c r="A14229" s="0" t="n">
        <v>202506</v>
      </c>
      <c r="B14229" s="0" t="n">
        <v>202509</v>
      </c>
      <c r="C14229" s="37" t="s">
        <v>101</v>
      </c>
      <c r="D14229" s="37" t="s">
        <v>216</v>
      </c>
      <c r="E14229" s="0" t="n">
        <v>4</v>
      </c>
      <c r="F14229" s="38" t="s">
        <v>70</v>
      </c>
      <c r="G14229" s="37" t="s">
        <v>217</v>
      </c>
      <c r="H14229" s="0" t="n">
        <v>403574</v>
      </c>
      <c r="I14229" s="0" t="n">
        <v>134829</v>
      </c>
      <c r="J14229" s="0" t="n">
        <v>12386</v>
      </c>
    </row>
    <row r="14230" customFormat="false" ht="15" hidden="false" customHeight="false" outlineLevel="0" collapsed="false">
      <c r="A14230" s="0" t="n">
        <v>202506</v>
      </c>
      <c r="B14230" s="0" t="n">
        <v>202509</v>
      </c>
      <c r="C14230" s="37" t="s">
        <v>115</v>
      </c>
      <c r="D14230" s="37" t="s">
        <v>218</v>
      </c>
      <c r="E14230" s="0" t="n">
        <v>4</v>
      </c>
      <c r="F14230" s="38" t="s">
        <v>70</v>
      </c>
      <c r="G14230" s="37" t="s">
        <v>219</v>
      </c>
      <c r="H14230" s="0" t="n">
        <v>1008455</v>
      </c>
      <c r="I14230" s="0" t="n">
        <v>566910</v>
      </c>
      <c r="J14230" s="0" t="n">
        <v>49724</v>
      </c>
    </row>
    <row r="14231" customFormat="false" ht="15" hidden="false" customHeight="false" outlineLevel="0" collapsed="false">
      <c r="A14231" s="0" t="n">
        <v>202506</v>
      </c>
      <c r="B14231" s="0" t="n">
        <v>202509</v>
      </c>
      <c r="C14231" s="37" t="s">
        <v>101</v>
      </c>
      <c r="D14231" s="37" t="s">
        <v>220</v>
      </c>
      <c r="E14231" s="0" t="n">
        <v>4</v>
      </c>
      <c r="F14231" s="38" t="s">
        <v>70</v>
      </c>
      <c r="G14231" s="37" t="s">
        <v>221</v>
      </c>
      <c r="H14231" s="0" t="n">
        <v>1576980</v>
      </c>
      <c r="I14231" s="0" t="n">
        <v>963961</v>
      </c>
      <c r="J14231" s="0" t="n">
        <v>-46803</v>
      </c>
    </row>
    <row r="14232" customFormat="false" ht="15" hidden="false" customHeight="false" outlineLevel="0" collapsed="false">
      <c r="A14232" s="0" t="n">
        <v>202506</v>
      </c>
      <c r="B14232" s="0" t="n">
        <v>202509</v>
      </c>
      <c r="C14232" s="37" t="s">
        <v>101</v>
      </c>
      <c r="D14232" s="37" t="s">
        <v>153</v>
      </c>
      <c r="E14232" s="0" t="n">
        <v>4</v>
      </c>
      <c r="F14232" s="38" t="s">
        <v>70</v>
      </c>
      <c r="G14232" s="37" t="s">
        <v>222</v>
      </c>
      <c r="H14232" s="0" t="n">
        <v>1342430</v>
      </c>
      <c r="I14232" s="0" t="n">
        <v>3263333</v>
      </c>
      <c r="J14232" s="0" t="n">
        <v>922332</v>
      </c>
    </row>
    <row r="14233" customFormat="false" ht="15" hidden="false" customHeight="false" outlineLevel="0" collapsed="false">
      <c r="A14233" s="0" t="n">
        <v>202506</v>
      </c>
      <c r="B14233" s="0" t="n">
        <v>202509</v>
      </c>
      <c r="C14233" s="37" t="s">
        <v>136</v>
      </c>
      <c r="D14233" s="37" t="s">
        <v>223</v>
      </c>
      <c r="E14233" s="0" t="n">
        <v>4</v>
      </c>
      <c r="F14233" s="38" t="s">
        <v>70</v>
      </c>
      <c r="G14233" s="37" t="s">
        <v>224</v>
      </c>
      <c r="H14233" s="0" t="n">
        <v>6912779</v>
      </c>
      <c r="I14233" s="0" t="n">
        <v>3089595</v>
      </c>
      <c r="J14233" s="0" t="n">
        <v>699642</v>
      </c>
    </row>
    <row r="14234" customFormat="false" ht="15" hidden="false" customHeight="false" outlineLevel="0" collapsed="false">
      <c r="A14234" s="0" t="n">
        <v>202506</v>
      </c>
      <c r="B14234" s="0" t="n">
        <v>202509</v>
      </c>
      <c r="C14234" s="37" t="s">
        <v>184</v>
      </c>
      <c r="D14234" s="37" t="s">
        <v>225</v>
      </c>
      <c r="E14234" s="0" t="n">
        <v>4</v>
      </c>
      <c r="F14234" s="38" t="s">
        <v>70</v>
      </c>
      <c r="G14234" s="37" t="s">
        <v>226</v>
      </c>
      <c r="H14234" s="0" t="n">
        <v>954245</v>
      </c>
      <c r="I14234" s="0" t="n">
        <v>728437</v>
      </c>
      <c r="J14234" s="0" t="n">
        <v>67768</v>
      </c>
    </row>
    <row r="14235" customFormat="false" ht="15" hidden="false" customHeight="false" outlineLevel="0" collapsed="false">
      <c r="A14235" s="0" t="n">
        <v>202506</v>
      </c>
      <c r="B14235" s="0" t="n">
        <v>202509</v>
      </c>
      <c r="C14235" s="37" t="s">
        <v>197</v>
      </c>
      <c r="D14235" s="37" t="s">
        <v>193</v>
      </c>
      <c r="E14235" s="0" t="n">
        <v>4</v>
      </c>
      <c r="F14235" s="38" t="s">
        <v>70</v>
      </c>
      <c r="G14235" s="37" t="s">
        <v>227</v>
      </c>
      <c r="H14235" s="0" t="n">
        <v>2099722</v>
      </c>
      <c r="I14235" s="0" t="n">
        <v>2280213</v>
      </c>
      <c r="J14235" s="0" t="n">
        <v>-164433</v>
      </c>
    </row>
    <row r="14236" customFormat="false" ht="15" hidden="false" customHeight="false" outlineLevel="0" collapsed="false">
      <c r="A14236" s="0" t="n">
        <v>202506</v>
      </c>
      <c r="B14236" s="0" t="n">
        <v>202509</v>
      </c>
      <c r="C14236" s="37" t="s">
        <v>149</v>
      </c>
      <c r="D14236" s="37" t="s">
        <v>153</v>
      </c>
      <c r="E14236" s="0" t="n">
        <v>4</v>
      </c>
      <c r="F14236" s="38" t="s">
        <v>70</v>
      </c>
      <c r="G14236" s="37" t="s">
        <v>228</v>
      </c>
      <c r="H14236" s="0" t="n">
        <v>241829</v>
      </c>
      <c r="I14236" s="0" t="n">
        <v>300506</v>
      </c>
      <c r="J14236" s="0" t="n">
        <v>71654</v>
      </c>
    </row>
    <row r="14237" customFormat="false" ht="15" hidden="false" customHeight="false" outlineLevel="0" collapsed="false">
      <c r="A14237" s="0" t="n">
        <v>202506</v>
      </c>
      <c r="B14237" s="0" t="n">
        <v>202509</v>
      </c>
      <c r="C14237" s="37" t="s">
        <v>184</v>
      </c>
      <c r="D14237" s="37" t="s">
        <v>229</v>
      </c>
      <c r="E14237" s="0" t="n">
        <v>4</v>
      </c>
      <c r="F14237" s="38" t="s">
        <v>70</v>
      </c>
      <c r="G14237" s="37" t="s">
        <v>230</v>
      </c>
      <c r="H14237" s="0" t="n">
        <v>3031142</v>
      </c>
      <c r="I14237" s="0" t="n">
        <v>2127758</v>
      </c>
      <c r="J14237" s="0" t="n">
        <v>412109</v>
      </c>
    </row>
    <row r="14238" customFormat="false" ht="15" hidden="false" customHeight="false" outlineLevel="0" collapsed="false">
      <c r="A14238" s="0" t="n">
        <v>202506</v>
      </c>
      <c r="B14238" s="0" t="n">
        <v>202509</v>
      </c>
      <c r="C14238" s="37" t="s">
        <v>115</v>
      </c>
      <c r="D14238" s="37" t="s">
        <v>231</v>
      </c>
      <c r="E14238" s="0" t="n">
        <v>4</v>
      </c>
      <c r="F14238" s="38" t="s">
        <v>70</v>
      </c>
      <c r="G14238" s="37" t="s">
        <v>232</v>
      </c>
      <c r="H14238" s="0" t="n">
        <v>1334435</v>
      </c>
      <c r="I14238" s="0" t="n">
        <v>476529</v>
      </c>
      <c r="J14238" s="0" t="n">
        <v>43022</v>
      </c>
    </row>
    <row r="14239" customFormat="false" ht="15" hidden="false" customHeight="false" outlineLevel="0" collapsed="false">
      <c r="A14239" s="0" t="n">
        <v>202506</v>
      </c>
      <c r="B14239" s="0" t="n">
        <v>202509</v>
      </c>
      <c r="C14239" s="37" t="s">
        <v>124</v>
      </c>
      <c r="D14239" s="37" t="s">
        <v>233</v>
      </c>
      <c r="E14239" s="0" t="n">
        <v>4</v>
      </c>
      <c r="F14239" s="38" t="s">
        <v>70</v>
      </c>
      <c r="G14239" s="37" t="s">
        <v>234</v>
      </c>
      <c r="H14239" s="0" t="n">
        <v>548144</v>
      </c>
      <c r="I14239" s="0" t="n">
        <v>326542</v>
      </c>
      <c r="J14239" s="0" t="n">
        <v>65268</v>
      </c>
    </row>
    <row r="14240" customFormat="false" ht="15" hidden="false" customHeight="false" outlineLevel="0" collapsed="false">
      <c r="A14240" s="0" t="n">
        <v>202506</v>
      </c>
      <c r="B14240" s="0" t="n">
        <v>202509</v>
      </c>
      <c r="C14240" s="37" t="s">
        <v>184</v>
      </c>
      <c r="D14240" s="37" t="s">
        <v>235</v>
      </c>
      <c r="E14240" s="0" t="n">
        <v>4</v>
      </c>
      <c r="F14240" s="38" t="s">
        <v>70</v>
      </c>
      <c r="G14240" s="37" t="s">
        <v>236</v>
      </c>
      <c r="H14240" s="0" t="n">
        <v>1088390</v>
      </c>
      <c r="I14240" s="0" t="n">
        <v>547975</v>
      </c>
      <c r="J14240" s="0" t="n">
        <v>16750</v>
      </c>
    </row>
    <row r="14241" customFormat="false" ht="15" hidden="false" customHeight="false" outlineLevel="0" collapsed="false">
      <c r="A14241" s="0" t="n">
        <v>202506</v>
      </c>
      <c r="B14241" s="0" t="n">
        <v>202509</v>
      </c>
      <c r="C14241" s="37" t="s">
        <v>124</v>
      </c>
      <c r="D14241" s="37" t="s">
        <v>237</v>
      </c>
      <c r="E14241" s="0" t="n">
        <v>4</v>
      </c>
      <c r="F14241" s="38" t="s">
        <v>70</v>
      </c>
      <c r="G14241" s="37" t="s">
        <v>238</v>
      </c>
      <c r="H14241" s="0" t="n">
        <v>1141084</v>
      </c>
      <c r="I14241" s="0" t="n">
        <v>1025382</v>
      </c>
      <c r="J14241" s="0" t="n">
        <v>-16433</v>
      </c>
    </row>
    <row r="14242" customFormat="false" ht="15" hidden="false" customHeight="false" outlineLevel="0" collapsed="false">
      <c r="A14242" s="0" t="n">
        <v>202506</v>
      </c>
      <c r="B14242" s="0" t="n">
        <v>202509</v>
      </c>
      <c r="C14242" s="37" t="s">
        <v>124</v>
      </c>
      <c r="D14242" s="37" t="s">
        <v>107</v>
      </c>
      <c r="E14242" s="0" t="n">
        <v>4</v>
      </c>
      <c r="F14242" s="38" t="s">
        <v>70</v>
      </c>
      <c r="G14242" s="37" t="s">
        <v>239</v>
      </c>
      <c r="H14242" s="0" t="n">
        <v>935072</v>
      </c>
      <c r="I14242" s="0" t="n">
        <v>1202939</v>
      </c>
      <c r="J14242" s="0" t="n">
        <v>115166</v>
      </c>
    </row>
    <row r="14243" customFormat="false" ht="15" hidden="false" customHeight="false" outlineLevel="0" collapsed="false">
      <c r="A14243" s="0" t="n">
        <v>202506</v>
      </c>
      <c r="B14243" s="0" t="n">
        <v>202509</v>
      </c>
      <c r="C14243" s="37" t="s">
        <v>106</v>
      </c>
      <c r="D14243" s="37" t="s">
        <v>139</v>
      </c>
      <c r="E14243" s="0" t="n">
        <v>4</v>
      </c>
      <c r="F14243" s="38" t="s">
        <v>70</v>
      </c>
      <c r="G14243" s="37" t="s">
        <v>240</v>
      </c>
      <c r="H14243" s="0" t="n">
        <v>8673877</v>
      </c>
      <c r="I14243" s="0" t="n">
        <v>2680861</v>
      </c>
      <c r="J14243" s="0" t="n">
        <v>-201800</v>
      </c>
    </row>
    <row r="14244" customFormat="false" ht="15" hidden="false" customHeight="false" outlineLevel="0" collapsed="false">
      <c r="A14244" s="0" t="n">
        <v>202506</v>
      </c>
      <c r="B14244" s="0" t="n">
        <v>202509</v>
      </c>
      <c r="C14244" s="37" t="s">
        <v>106</v>
      </c>
      <c r="D14244" s="37" t="s">
        <v>241</v>
      </c>
      <c r="E14244" s="0" t="n">
        <v>4</v>
      </c>
      <c r="F14244" s="38" t="s">
        <v>70</v>
      </c>
      <c r="G14244" s="37" t="s">
        <v>242</v>
      </c>
      <c r="H14244" s="0" t="n">
        <v>1104044</v>
      </c>
      <c r="I14244" s="0" t="n">
        <v>2407903</v>
      </c>
      <c r="J14244" s="0" t="n">
        <v>-74677</v>
      </c>
    </row>
    <row r="14245" customFormat="false" ht="15" hidden="false" customHeight="false" outlineLevel="0" collapsed="false">
      <c r="A14245" s="0" t="n">
        <v>202506</v>
      </c>
      <c r="B14245" s="0" t="n">
        <v>202509</v>
      </c>
      <c r="C14245" s="37" t="s">
        <v>158</v>
      </c>
      <c r="D14245" s="37" t="s">
        <v>243</v>
      </c>
      <c r="E14245" s="0" t="n">
        <v>4</v>
      </c>
      <c r="F14245" s="38" t="s">
        <v>70</v>
      </c>
      <c r="G14245" s="37" t="s">
        <v>244</v>
      </c>
      <c r="H14245" s="0" t="n">
        <v>778444</v>
      </c>
      <c r="I14245" s="0" t="n">
        <v>794104</v>
      </c>
      <c r="J14245" s="0" t="n">
        <v>106718</v>
      </c>
    </row>
    <row r="14246" customFormat="false" ht="15" hidden="false" customHeight="false" outlineLevel="0" collapsed="false">
      <c r="A14246" s="0" t="n">
        <v>202506</v>
      </c>
      <c r="B14246" s="0" t="n">
        <v>202509</v>
      </c>
      <c r="C14246" s="37" t="s">
        <v>112</v>
      </c>
      <c r="D14246" s="37" t="s">
        <v>245</v>
      </c>
      <c r="E14246" s="0" t="n">
        <v>4</v>
      </c>
      <c r="F14246" s="38" t="s">
        <v>70</v>
      </c>
      <c r="G14246" s="37" t="s">
        <v>246</v>
      </c>
      <c r="H14246" s="0" t="n">
        <v>87804</v>
      </c>
      <c r="I14246" s="0" t="n">
        <v>45126</v>
      </c>
      <c r="J14246" s="0" t="n">
        <v>4693</v>
      </c>
    </row>
    <row r="14247" customFormat="false" ht="15" hidden="false" customHeight="false" outlineLevel="0" collapsed="false">
      <c r="A14247" s="0" t="n">
        <v>202506</v>
      </c>
      <c r="B14247" s="0" t="n">
        <v>202509</v>
      </c>
      <c r="C14247" s="37" t="s">
        <v>197</v>
      </c>
      <c r="D14247" s="37" t="s">
        <v>247</v>
      </c>
      <c r="E14247" s="0" t="n">
        <v>4</v>
      </c>
      <c r="F14247" s="38" t="s">
        <v>70</v>
      </c>
      <c r="G14247" s="37" t="s">
        <v>248</v>
      </c>
      <c r="H14247" s="0" t="n">
        <v>424531</v>
      </c>
      <c r="I14247" s="0" t="n">
        <v>140771</v>
      </c>
      <c r="J14247" s="0" t="n">
        <v>-8188</v>
      </c>
    </row>
    <row r="14248" customFormat="false" ht="15" hidden="false" customHeight="false" outlineLevel="0" collapsed="false">
      <c r="A14248" s="0" t="n">
        <v>202506</v>
      </c>
      <c r="B14248" s="0" t="n">
        <v>202509</v>
      </c>
      <c r="C14248" s="37" t="s">
        <v>106</v>
      </c>
      <c r="D14248" s="37" t="s">
        <v>249</v>
      </c>
      <c r="E14248" s="0" t="n">
        <v>4</v>
      </c>
      <c r="F14248" s="38" t="s">
        <v>70</v>
      </c>
      <c r="G14248" s="37" t="s">
        <v>250</v>
      </c>
      <c r="H14248" s="0" t="n">
        <v>668658</v>
      </c>
      <c r="I14248" s="0" t="n">
        <v>523076</v>
      </c>
      <c r="J14248" s="0" t="n">
        <v>20452</v>
      </c>
    </row>
    <row r="14249" customFormat="false" ht="15" hidden="false" customHeight="false" outlineLevel="0" collapsed="false">
      <c r="A14249" s="0" t="n">
        <v>202506</v>
      </c>
      <c r="B14249" s="0" t="n">
        <v>202509</v>
      </c>
      <c r="C14249" s="37" t="s">
        <v>98</v>
      </c>
      <c r="D14249" s="37" t="s">
        <v>251</v>
      </c>
      <c r="E14249" s="0" t="n">
        <v>4</v>
      </c>
      <c r="F14249" s="38" t="s">
        <v>70</v>
      </c>
      <c r="G14249" s="37" t="s">
        <v>252</v>
      </c>
      <c r="H14249" s="0" t="n">
        <v>570026</v>
      </c>
      <c r="I14249" s="0" t="n">
        <v>724747</v>
      </c>
      <c r="J14249" s="0" t="n">
        <v>-38996</v>
      </c>
    </row>
    <row r="14250" customFormat="false" ht="15" hidden="false" customHeight="false" outlineLevel="0" collapsed="false">
      <c r="A14250" s="0" t="n">
        <v>202506</v>
      </c>
      <c r="B14250" s="0" t="n">
        <v>202509</v>
      </c>
      <c r="C14250" s="37" t="s">
        <v>124</v>
      </c>
      <c r="D14250" s="37" t="s">
        <v>253</v>
      </c>
      <c r="E14250" s="0" t="n">
        <v>4</v>
      </c>
      <c r="F14250" s="38" t="s">
        <v>70</v>
      </c>
      <c r="G14250" s="37" t="s">
        <v>254</v>
      </c>
      <c r="H14250" s="0" t="n">
        <v>6014225</v>
      </c>
      <c r="I14250" s="0" t="n">
        <v>3655642</v>
      </c>
      <c r="J14250" s="0" t="n">
        <v>113848</v>
      </c>
    </row>
    <row r="14251" customFormat="false" ht="15" hidden="false" customHeight="false" outlineLevel="0" collapsed="false">
      <c r="A14251" s="0" t="n">
        <v>202506</v>
      </c>
      <c r="B14251" s="0" t="n">
        <v>202509</v>
      </c>
      <c r="C14251" s="37" t="s">
        <v>101</v>
      </c>
      <c r="D14251" s="37" t="s">
        <v>255</v>
      </c>
      <c r="E14251" s="0" t="n">
        <v>4</v>
      </c>
      <c r="F14251" s="38" t="s">
        <v>70</v>
      </c>
      <c r="G14251" s="37" t="s">
        <v>256</v>
      </c>
      <c r="H14251" s="0" t="n">
        <v>748088</v>
      </c>
      <c r="I14251" s="0" t="n">
        <v>595637</v>
      </c>
      <c r="J14251" s="0" t="n">
        <v>12039</v>
      </c>
    </row>
    <row r="14252" customFormat="false" ht="15" hidden="false" customHeight="false" outlineLevel="0" collapsed="false">
      <c r="A14252" s="0" t="n">
        <v>202506</v>
      </c>
      <c r="B14252" s="0" t="n">
        <v>202509</v>
      </c>
      <c r="C14252" s="37" t="s">
        <v>112</v>
      </c>
      <c r="D14252" s="37" t="s">
        <v>132</v>
      </c>
      <c r="E14252" s="0" t="n">
        <v>4</v>
      </c>
      <c r="F14252" s="38" t="s">
        <v>70</v>
      </c>
      <c r="G14252" s="37" t="s">
        <v>257</v>
      </c>
      <c r="H14252" s="0" t="n">
        <v>4690766</v>
      </c>
      <c r="I14252" s="0" t="n">
        <v>2183795</v>
      </c>
      <c r="J14252" s="0" t="n">
        <v>391386</v>
      </c>
    </row>
    <row r="14253" customFormat="false" ht="15" hidden="false" customHeight="false" outlineLevel="0" collapsed="false">
      <c r="A14253" s="0" t="n">
        <v>202506</v>
      </c>
      <c r="B14253" s="0" t="n">
        <v>202509</v>
      </c>
      <c r="C14253" s="37" t="s">
        <v>115</v>
      </c>
      <c r="D14253" s="37" t="s">
        <v>258</v>
      </c>
      <c r="E14253" s="0" t="n">
        <v>4</v>
      </c>
      <c r="F14253" s="38" t="s">
        <v>70</v>
      </c>
      <c r="G14253" s="37" t="s">
        <v>259</v>
      </c>
      <c r="H14253" s="0" t="n">
        <v>1489787</v>
      </c>
      <c r="I14253" s="0" t="n">
        <v>1093738</v>
      </c>
      <c r="J14253" s="0" t="n">
        <v>70350</v>
      </c>
    </row>
    <row r="14254" customFormat="false" ht="15" hidden="false" customHeight="false" outlineLevel="0" collapsed="false">
      <c r="A14254" s="0" t="n">
        <v>202506</v>
      </c>
      <c r="B14254" s="0" t="n">
        <v>202509</v>
      </c>
      <c r="C14254" s="37" t="s">
        <v>184</v>
      </c>
      <c r="D14254" s="37" t="s">
        <v>179</v>
      </c>
      <c r="E14254" s="0" t="n">
        <v>4</v>
      </c>
      <c r="F14254" s="38" t="s">
        <v>70</v>
      </c>
      <c r="G14254" s="37" t="s">
        <v>260</v>
      </c>
      <c r="H14254" s="0" t="n">
        <v>1406931</v>
      </c>
      <c r="I14254" s="0" t="n">
        <v>1346621</v>
      </c>
      <c r="J14254" s="0" t="n">
        <v>74972</v>
      </c>
    </row>
    <row r="14255" customFormat="false" ht="15" hidden="false" customHeight="false" outlineLevel="0" collapsed="false">
      <c r="A14255" s="0" t="n">
        <v>202506</v>
      </c>
      <c r="B14255" s="0" t="n">
        <v>202509</v>
      </c>
      <c r="C14255" s="37" t="s">
        <v>158</v>
      </c>
      <c r="D14255" s="37" t="s">
        <v>155</v>
      </c>
      <c r="E14255" s="0" t="n">
        <v>4</v>
      </c>
      <c r="F14255" s="38" t="s">
        <v>70</v>
      </c>
      <c r="G14255" s="37" t="s">
        <v>261</v>
      </c>
      <c r="H14255" s="0" t="n">
        <v>1473648</v>
      </c>
      <c r="I14255" s="0" t="n">
        <v>979363</v>
      </c>
      <c r="J14255" s="0" t="n">
        <v>39915</v>
      </c>
    </row>
    <row r="14256" customFormat="false" ht="15" hidden="false" customHeight="false" outlineLevel="0" collapsed="false">
      <c r="A14256" s="0" t="n">
        <v>202506</v>
      </c>
      <c r="B14256" s="0" t="n">
        <v>202509</v>
      </c>
      <c r="C14256" s="37" t="s">
        <v>98</v>
      </c>
      <c r="D14256" s="37" t="s">
        <v>262</v>
      </c>
      <c r="E14256" s="0" t="n">
        <v>4</v>
      </c>
      <c r="F14256" s="38" t="s">
        <v>70</v>
      </c>
      <c r="G14256" s="37" t="s">
        <v>263</v>
      </c>
      <c r="H14256" s="0" t="n">
        <v>1515386</v>
      </c>
      <c r="I14256" s="0" t="n">
        <v>814764</v>
      </c>
      <c r="J14256" s="0" t="n">
        <v>-75009</v>
      </c>
    </row>
    <row r="14257" customFormat="false" ht="15" hidden="false" customHeight="false" outlineLevel="0" collapsed="false">
      <c r="A14257" s="0" t="n">
        <v>202506</v>
      </c>
      <c r="B14257" s="0" t="n">
        <v>202509</v>
      </c>
      <c r="C14257" s="37" t="s">
        <v>98</v>
      </c>
      <c r="D14257" s="37" t="s">
        <v>214</v>
      </c>
      <c r="E14257" s="0" t="n">
        <v>4</v>
      </c>
      <c r="F14257" s="38" t="s">
        <v>70</v>
      </c>
      <c r="G14257" s="37" t="s">
        <v>264</v>
      </c>
      <c r="H14257" s="0" t="n">
        <v>8153133</v>
      </c>
      <c r="I14257" s="0" t="n">
        <v>4334887</v>
      </c>
      <c r="J14257" s="0" t="n">
        <v>304031</v>
      </c>
    </row>
    <row r="14258" customFormat="false" ht="15" hidden="false" customHeight="false" outlineLevel="0" collapsed="false">
      <c r="A14258" s="0" t="n">
        <v>202506</v>
      </c>
      <c r="B14258" s="0" t="n">
        <v>202509</v>
      </c>
      <c r="C14258" s="37" t="s">
        <v>101</v>
      </c>
      <c r="D14258" s="37" t="s">
        <v>161</v>
      </c>
      <c r="E14258" s="0" t="n">
        <v>4</v>
      </c>
      <c r="F14258" s="38" t="s">
        <v>70</v>
      </c>
      <c r="G14258" s="37" t="s">
        <v>265</v>
      </c>
      <c r="H14258" s="0" t="n">
        <v>68896</v>
      </c>
      <c r="I14258" s="0" t="n">
        <v>44760</v>
      </c>
      <c r="J14258" s="0" t="n">
        <v>5742</v>
      </c>
    </row>
    <row r="14259" customFormat="false" ht="15" hidden="false" customHeight="false" outlineLevel="0" collapsed="false">
      <c r="A14259" s="0" t="n">
        <v>202506</v>
      </c>
      <c r="B14259" s="0" t="n">
        <v>202509</v>
      </c>
      <c r="C14259" s="37" t="s">
        <v>106</v>
      </c>
      <c r="D14259" s="37" t="s">
        <v>102</v>
      </c>
      <c r="E14259" s="0" t="n">
        <v>4</v>
      </c>
      <c r="F14259" s="38" t="s">
        <v>70</v>
      </c>
      <c r="G14259" s="37" t="s">
        <v>266</v>
      </c>
      <c r="H14259" s="0" t="n">
        <v>106679</v>
      </c>
      <c r="I14259" s="0" t="n">
        <v>39163</v>
      </c>
      <c r="J14259" s="0" t="n">
        <v>4040</v>
      </c>
    </row>
    <row r="14260" customFormat="false" ht="15" hidden="false" customHeight="false" outlineLevel="0" collapsed="false">
      <c r="A14260" s="0" t="n">
        <v>202506</v>
      </c>
      <c r="B14260" s="0" t="n">
        <v>202509</v>
      </c>
      <c r="C14260" s="37" t="s">
        <v>95</v>
      </c>
      <c r="D14260" s="37" t="s">
        <v>267</v>
      </c>
      <c r="E14260" s="0" t="n">
        <v>4</v>
      </c>
      <c r="F14260" s="38" t="s">
        <v>70</v>
      </c>
      <c r="G14260" s="37" t="s">
        <v>268</v>
      </c>
      <c r="H14260" s="0" t="n">
        <v>803294</v>
      </c>
      <c r="I14260" s="0" t="n">
        <v>335215</v>
      </c>
      <c r="J14260" s="0" t="n">
        <v>50035</v>
      </c>
    </row>
    <row r="14261" customFormat="false" ht="15" hidden="false" customHeight="false" outlineLevel="0" collapsed="false">
      <c r="A14261" s="0" t="n">
        <v>202506</v>
      </c>
      <c r="B14261" s="0" t="n">
        <v>202509</v>
      </c>
      <c r="C14261" s="37" t="s">
        <v>136</v>
      </c>
      <c r="D14261" s="37" t="s">
        <v>269</v>
      </c>
      <c r="E14261" s="0" t="n">
        <v>4</v>
      </c>
      <c r="F14261" s="38" t="s">
        <v>70</v>
      </c>
      <c r="G14261" s="37" t="s">
        <v>270</v>
      </c>
      <c r="H14261" s="0" t="n">
        <v>931645</v>
      </c>
      <c r="I14261" s="0" t="n">
        <v>413610</v>
      </c>
      <c r="J14261" s="0" t="n">
        <v>63749</v>
      </c>
    </row>
    <row r="14262" customFormat="false" ht="15" hidden="false" customHeight="false" outlineLevel="0" collapsed="false">
      <c r="A14262" s="0" t="n">
        <v>202506</v>
      </c>
      <c r="B14262" s="0" t="n">
        <v>202509</v>
      </c>
      <c r="C14262" s="37" t="s">
        <v>98</v>
      </c>
      <c r="D14262" s="37" t="s">
        <v>181</v>
      </c>
      <c r="E14262" s="0" t="n">
        <v>4</v>
      </c>
      <c r="F14262" s="38" t="s">
        <v>70</v>
      </c>
      <c r="G14262" s="37" t="s">
        <v>271</v>
      </c>
      <c r="H14262" s="0" t="n">
        <v>2302065</v>
      </c>
      <c r="I14262" s="0" t="n">
        <v>1216201</v>
      </c>
      <c r="J14262" s="0" t="n">
        <v>364627</v>
      </c>
    </row>
    <row r="14263" customFormat="false" ht="15" hidden="false" customHeight="false" outlineLevel="0" collapsed="false">
      <c r="A14263" s="0" t="n">
        <v>202506</v>
      </c>
      <c r="B14263" s="0" t="n">
        <v>202509</v>
      </c>
      <c r="C14263" s="37" t="s">
        <v>197</v>
      </c>
      <c r="D14263" s="37" t="s">
        <v>255</v>
      </c>
      <c r="E14263" s="0" t="n">
        <v>4</v>
      </c>
      <c r="F14263" s="38" t="s">
        <v>70</v>
      </c>
      <c r="G14263" s="37" t="s">
        <v>272</v>
      </c>
      <c r="H14263" s="0" t="n">
        <v>2129719</v>
      </c>
      <c r="I14263" s="0" t="n">
        <v>1329945</v>
      </c>
      <c r="J14263" s="0" t="n">
        <v>-43720</v>
      </c>
    </row>
    <row r="14264" customFormat="false" ht="15" hidden="false" customHeight="false" outlineLevel="0" collapsed="false">
      <c r="A14264" s="0" t="n">
        <v>202506</v>
      </c>
      <c r="B14264" s="0" t="n">
        <v>202509</v>
      </c>
      <c r="C14264" s="37" t="s">
        <v>106</v>
      </c>
      <c r="D14264" s="37" t="s">
        <v>273</v>
      </c>
      <c r="E14264" s="0" t="n">
        <v>4</v>
      </c>
      <c r="F14264" s="38" t="s">
        <v>70</v>
      </c>
      <c r="G14264" s="37" t="s">
        <v>274</v>
      </c>
      <c r="H14264" s="0" t="n">
        <v>638204</v>
      </c>
      <c r="I14264" s="0" t="n">
        <v>298183</v>
      </c>
      <c r="J14264" s="0" t="n">
        <v>30854</v>
      </c>
    </row>
    <row r="14265" customFormat="false" ht="15" hidden="false" customHeight="false" outlineLevel="0" collapsed="false">
      <c r="A14265" s="0" t="n">
        <v>202506</v>
      </c>
      <c r="B14265" s="0" t="n">
        <v>202509</v>
      </c>
      <c r="C14265" s="37" t="s">
        <v>124</v>
      </c>
      <c r="D14265" s="37" t="s">
        <v>275</v>
      </c>
      <c r="E14265" s="0" t="n">
        <v>4</v>
      </c>
      <c r="F14265" s="38" t="s">
        <v>70</v>
      </c>
      <c r="G14265" s="37" t="s">
        <v>276</v>
      </c>
      <c r="H14265" s="0" t="n">
        <v>4079930</v>
      </c>
      <c r="I14265" s="0" t="n">
        <v>2251185</v>
      </c>
      <c r="J14265" s="0" t="n">
        <v>258163</v>
      </c>
    </row>
    <row r="14266" customFormat="false" ht="15" hidden="false" customHeight="false" outlineLevel="0" collapsed="false">
      <c r="A14266" s="0" t="n">
        <v>202506</v>
      </c>
      <c r="B14266" s="0" t="n">
        <v>202509</v>
      </c>
      <c r="C14266" s="37" t="s">
        <v>115</v>
      </c>
      <c r="D14266" s="37" t="s">
        <v>277</v>
      </c>
      <c r="E14266" s="0" t="n">
        <v>4</v>
      </c>
      <c r="F14266" s="38" t="s">
        <v>70</v>
      </c>
      <c r="G14266" s="37" t="s">
        <v>278</v>
      </c>
      <c r="H14266" s="0" t="n">
        <v>4283990</v>
      </c>
      <c r="I14266" s="0" t="n">
        <v>2034685</v>
      </c>
      <c r="J14266" s="0" t="n">
        <v>97706</v>
      </c>
    </row>
    <row r="14267" customFormat="false" ht="15" hidden="false" customHeight="false" outlineLevel="0" collapsed="false">
      <c r="A14267" s="0" t="n">
        <v>202506</v>
      </c>
      <c r="B14267" s="0" t="n">
        <v>202509</v>
      </c>
      <c r="C14267" s="37" t="s">
        <v>115</v>
      </c>
      <c r="D14267" s="37" t="s">
        <v>269</v>
      </c>
      <c r="E14267" s="0" t="n">
        <v>4</v>
      </c>
      <c r="F14267" s="38" t="s">
        <v>70</v>
      </c>
      <c r="G14267" s="37" t="s">
        <v>279</v>
      </c>
      <c r="H14267" s="0" t="n">
        <v>1722061</v>
      </c>
      <c r="I14267" s="0" t="n">
        <v>973363</v>
      </c>
      <c r="J14267" s="0" t="n">
        <v>16304</v>
      </c>
    </row>
    <row r="14268" customFormat="false" ht="15" hidden="false" customHeight="false" outlineLevel="0" collapsed="false">
      <c r="A14268" s="0" t="n">
        <v>202506</v>
      </c>
      <c r="B14268" s="0" t="n">
        <v>202509</v>
      </c>
      <c r="C14268" s="37" t="s">
        <v>197</v>
      </c>
      <c r="D14268" s="37" t="s">
        <v>280</v>
      </c>
      <c r="E14268" s="0" t="n">
        <v>4</v>
      </c>
      <c r="F14268" s="38" t="s">
        <v>70</v>
      </c>
      <c r="G14268" s="37" t="s">
        <v>281</v>
      </c>
      <c r="H14268" s="0" t="n">
        <v>4245027</v>
      </c>
      <c r="I14268" s="0" t="n">
        <v>3538560</v>
      </c>
      <c r="J14268" s="0" t="n">
        <v>459578</v>
      </c>
    </row>
    <row r="14269" customFormat="false" ht="15" hidden="false" customHeight="false" outlineLevel="0" collapsed="false">
      <c r="A14269" s="0" t="n">
        <v>202506</v>
      </c>
      <c r="B14269" s="0" t="n">
        <v>202509</v>
      </c>
      <c r="C14269" s="37" t="s">
        <v>158</v>
      </c>
      <c r="D14269" s="37" t="s">
        <v>282</v>
      </c>
      <c r="E14269" s="0" t="n">
        <v>4</v>
      </c>
      <c r="F14269" s="38" t="s">
        <v>70</v>
      </c>
      <c r="G14269" s="37" t="s">
        <v>283</v>
      </c>
      <c r="H14269" s="0" t="n">
        <v>1343388</v>
      </c>
      <c r="I14269" s="0" t="n">
        <v>2443580</v>
      </c>
      <c r="J14269" s="0" t="n">
        <v>293913</v>
      </c>
    </row>
    <row r="14270" customFormat="false" ht="15" hidden="false" customHeight="false" outlineLevel="0" collapsed="false">
      <c r="A14270" s="0" t="n">
        <v>202506</v>
      </c>
      <c r="B14270" s="0" t="n">
        <v>202509</v>
      </c>
      <c r="C14270" s="37" t="s">
        <v>152</v>
      </c>
      <c r="D14270" s="37" t="s">
        <v>284</v>
      </c>
      <c r="E14270" s="0" t="n">
        <v>4</v>
      </c>
      <c r="F14270" s="38" t="s">
        <v>70</v>
      </c>
      <c r="G14270" s="37" t="s">
        <v>285</v>
      </c>
      <c r="H14270" s="0" t="n">
        <v>934900</v>
      </c>
      <c r="I14270" s="0" t="n">
        <v>462708</v>
      </c>
      <c r="J14270" s="0" t="n">
        <v>-11710</v>
      </c>
    </row>
    <row r="14271" customFormat="false" ht="15" hidden="false" customHeight="false" outlineLevel="0" collapsed="false">
      <c r="A14271" s="0" t="n">
        <v>202506</v>
      </c>
      <c r="B14271" s="0" t="n">
        <v>202509</v>
      </c>
      <c r="C14271" s="37" t="s">
        <v>95</v>
      </c>
      <c r="D14271" s="37" t="s">
        <v>210</v>
      </c>
      <c r="E14271" s="0" t="n">
        <v>4</v>
      </c>
      <c r="F14271" s="38" t="s">
        <v>70</v>
      </c>
      <c r="G14271" s="37" t="s">
        <v>286</v>
      </c>
      <c r="H14271" s="0" t="n">
        <v>3079077</v>
      </c>
      <c r="I14271" s="0" t="n">
        <v>4550053</v>
      </c>
      <c r="J14271" s="0" t="n">
        <v>-453912</v>
      </c>
    </row>
    <row r="14272" customFormat="false" ht="15" hidden="false" customHeight="false" outlineLevel="0" collapsed="false">
      <c r="A14272" s="0" t="n">
        <v>202506</v>
      </c>
      <c r="B14272" s="0" t="n">
        <v>202509</v>
      </c>
      <c r="C14272" s="37" t="s">
        <v>136</v>
      </c>
      <c r="D14272" s="37" t="s">
        <v>223</v>
      </c>
      <c r="E14272" s="0" t="n">
        <v>4</v>
      </c>
      <c r="F14272" s="38" t="s">
        <v>70</v>
      </c>
      <c r="G14272" s="37" t="s">
        <v>287</v>
      </c>
      <c r="H14272" s="0" t="n">
        <v>1174544</v>
      </c>
      <c r="I14272" s="0" t="n">
        <v>635251</v>
      </c>
      <c r="J14272" s="0" t="n">
        <v>19591</v>
      </c>
    </row>
    <row r="14273" customFormat="false" ht="15" hidden="false" customHeight="false" outlineLevel="0" collapsed="false">
      <c r="A14273" s="0" t="n">
        <v>202506</v>
      </c>
      <c r="B14273" s="0" t="n">
        <v>202509</v>
      </c>
      <c r="C14273" s="37" t="s">
        <v>152</v>
      </c>
      <c r="D14273" s="37" t="s">
        <v>288</v>
      </c>
      <c r="E14273" s="0" t="n">
        <v>4</v>
      </c>
      <c r="F14273" s="38" t="s">
        <v>70</v>
      </c>
      <c r="G14273" s="37" t="s">
        <v>289</v>
      </c>
      <c r="H14273" s="0" t="n">
        <v>883619</v>
      </c>
      <c r="I14273" s="0" t="n">
        <v>786258</v>
      </c>
      <c r="J14273" s="0" t="n">
        <v>9951</v>
      </c>
    </row>
    <row r="14274" customFormat="false" ht="15" hidden="false" customHeight="false" outlineLevel="0" collapsed="false">
      <c r="A14274" s="0" t="n">
        <v>202506</v>
      </c>
      <c r="B14274" s="0" t="n">
        <v>202509</v>
      </c>
      <c r="C14274" s="37" t="s">
        <v>112</v>
      </c>
      <c r="D14274" s="37" t="s">
        <v>290</v>
      </c>
      <c r="E14274" s="0" t="n">
        <v>4</v>
      </c>
      <c r="F14274" s="38" t="s">
        <v>70</v>
      </c>
      <c r="G14274" s="37" t="s">
        <v>291</v>
      </c>
      <c r="H14274" s="0" t="n">
        <v>6913591</v>
      </c>
      <c r="I14274" s="0" t="n">
        <v>5398803</v>
      </c>
      <c r="J14274" s="0" t="n">
        <v>757306</v>
      </c>
    </row>
    <row r="14275" customFormat="false" ht="15" hidden="false" customHeight="false" outlineLevel="0" collapsed="false">
      <c r="A14275" s="0" t="n">
        <v>202506</v>
      </c>
      <c r="B14275" s="0" t="n">
        <v>202509</v>
      </c>
      <c r="C14275" s="37" t="s">
        <v>106</v>
      </c>
      <c r="D14275" s="37" t="s">
        <v>292</v>
      </c>
      <c r="E14275" s="0" t="n">
        <v>4</v>
      </c>
      <c r="F14275" s="38" t="s">
        <v>70</v>
      </c>
      <c r="G14275" s="37" t="s">
        <v>293</v>
      </c>
      <c r="H14275" s="0" t="n">
        <v>57972</v>
      </c>
      <c r="I14275" s="0" t="n">
        <v>58888</v>
      </c>
      <c r="J14275" s="0" t="n">
        <v>-730</v>
      </c>
    </row>
    <row r="14276" customFormat="false" ht="15" hidden="false" customHeight="false" outlineLevel="0" collapsed="false">
      <c r="A14276" s="0" t="n">
        <v>202506</v>
      </c>
      <c r="B14276" s="0" t="n">
        <v>202509</v>
      </c>
      <c r="C14276" s="37" t="s">
        <v>136</v>
      </c>
      <c r="D14276" s="37" t="s">
        <v>294</v>
      </c>
      <c r="E14276" s="0" t="n">
        <v>4</v>
      </c>
      <c r="F14276" s="38" t="s">
        <v>70</v>
      </c>
      <c r="G14276" s="37" t="s">
        <v>295</v>
      </c>
      <c r="H14276" s="0" t="n">
        <v>281378</v>
      </c>
      <c r="I14276" s="0" t="n">
        <v>359170</v>
      </c>
      <c r="J14276" s="0" t="n">
        <v>22354</v>
      </c>
    </row>
    <row r="14277" customFormat="false" ht="15" hidden="false" customHeight="false" outlineLevel="0" collapsed="false">
      <c r="A14277" s="0" t="n">
        <v>202506</v>
      </c>
      <c r="B14277" s="0" t="n">
        <v>202509</v>
      </c>
      <c r="C14277" s="37" t="s">
        <v>101</v>
      </c>
      <c r="D14277" s="37" t="s">
        <v>296</v>
      </c>
      <c r="E14277" s="0" t="n">
        <v>4</v>
      </c>
      <c r="F14277" s="38" t="s">
        <v>70</v>
      </c>
      <c r="G14277" s="37" t="s">
        <v>297</v>
      </c>
      <c r="H14277" s="0" t="n">
        <v>251941</v>
      </c>
      <c r="I14277" s="0" t="n">
        <v>413846</v>
      </c>
      <c r="J14277" s="0" t="n">
        <v>-37532</v>
      </c>
    </row>
    <row r="14278" customFormat="false" ht="15" hidden="false" customHeight="false" outlineLevel="0" collapsed="false">
      <c r="A14278" s="0" t="n">
        <v>202506</v>
      </c>
      <c r="B14278" s="0" t="n">
        <v>202509</v>
      </c>
      <c r="C14278" s="37" t="s">
        <v>149</v>
      </c>
      <c r="D14278" s="37" t="s">
        <v>298</v>
      </c>
      <c r="E14278" s="0" t="n">
        <v>4</v>
      </c>
      <c r="F14278" s="38" t="s">
        <v>70</v>
      </c>
      <c r="G14278" s="37" t="s">
        <v>299</v>
      </c>
      <c r="H14278" s="0" t="n">
        <v>778966</v>
      </c>
      <c r="I14278" s="0" t="n">
        <v>214222</v>
      </c>
      <c r="J14278" s="0" t="n">
        <v>-16099</v>
      </c>
    </row>
    <row r="14279" customFormat="false" ht="15" hidden="false" customHeight="false" outlineLevel="0" collapsed="false">
      <c r="A14279" s="0" t="n">
        <v>202506</v>
      </c>
      <c r="B14279" s="0" t="n">
        <v>202509</v>
      </c>
      <c r="C14279" s="37" t="s">
        <v>184</v>
      </c>
      <c r="D14279" s="37" t="s">
        <v>300</v>
      </c>
      <c r="E14279" s="0" t="n">
        <v>4</v>
      </c>
      <c r="F14279" s="38" t="s">
        <v>70</v>
      </c>
      <c r="G14279" s="37" t="s">
        <v>301</v>
      </c>
      <c r="H14279" s="0" t="n">
        <v>1040089</v>
      </c>
      <c r="I14279" s="0" t="n">
        <v>618923</v>
      </c>
      <c r="J14279" s="0" t="n">
        <v>1889</v>
      </c>
    </row>
    <row r="14280" customFormat="false" ht="15" hidden="false" customHeight="false" outlineLevel="0" collapsed="false">
      <c r="A14280" s="0" t="n">
        <v>202506</v>
      </c>
      <c r="B14280" s="0" t="n">
        <v>202509</v>
      </c>
      <c r="C14280" s="37" t="s">
        <v>136</v>
      </c>
      <c r="D14280" s="37" t="s">
        <v>298</v>
      </c>
      <c r="E14280" s="0" t="n">
        <v>4</v>
      </c>
      <c r="F14280" s="38" t="s">
        <v>70</v>
      </c>
      <c r="G14280" s="37" t="s">
        <v>302</v>
      </c>
      <c r="H14280" s="0" t="n">
        <v>165595</v>
      </c>
      <c r="I14280" s="0" t="n">
        <v>128820</v>
      </c>
      <c r="J14280" s="0" t="n">
        <v>7078</v>
      </c>
    </row>
    <row r="14281" customFormat="false" ht="15" hidden="false" customHeight="false" outlineLevel="0" collapsed="false">
      <c r="A14281" s="0" t="n">
        <v>202506</v>
      </c>
      <c r="B14281" s="0" t="n">
        <v>202509</v>
      </c>
      <c r="C14281" s="37" t="s">
        <v>149</v>
      </c>
      <c r="D14281" s="37" t="s">
        <v>303</v>
      </c>
      <c r="E14281" s="0" t="n">
        <v>4</v>
      </c>
      <c r="F14281" s="38" t="s">
        <v>70</v>
      </c>
      <c r="G14281" s="37" t="s">
        <v>304</v>
      </c>
      <c r="H14281" s="0" t="n">
        <v>419780</v>
      </c>
      <c r="I14281" s="0" t="n">
        <v>471318</v>
      </c>
      <c r="J14281" s="0" t="n">
        <v>-934</v>
      </c>
    </row>
    <row r="14282" customFormat="false" ht="15" hidden="false" customHeight="false" outlineLevel="0" collapsed="false">
      <c r="A14282" s="0" t="n">
        <v>202506</v>
      </c>
      <c r="B14282" s="0" t="n">
        <v>202509</v>
      </c>
      <c r="C14282" s="37" t="s">
        <v>106</v>
      </c>
      <c r="D14282" s="37" t="s">
        <v>107</v>
      </c>
      <c r="E14282" s="0" t="n">
        <v>4</v>
      </c>
      <c r="F14282" s="38" t="s">
        <v>70</v>
      </c>
      <c r="G14282" s="37" t="s">
        <v>305</v>
      </c>
      <c r="H14282" s="0" t="n">
        <v>397190</v>
      </c>
      <c r="I14282" s="0" t="n">
        <v>203722</v>
      </c>
      <c r="J14282" s="0" t="n">
        <v>19206</v>
      </c>
    </row>
    <row r="14283" customFormat="false" ht="15" hidden="false" customHeight="false" outlineLevel="0" collapsed="false">
      <c r="A14283" s="0" t="n">
        <v>202506</v>
      </c>
      <c r="B14283" s="0" t="n">
        <v>202509</v>
      </c>
      <c r="C14283" s="37" t="s">
        <v>124</v>
      </c>
      <c r="D14283" s="37" t="s">
        <v>306</v>
      </c>
      <c r="E14283" s="0" t="n">
        <v>4</v>
      </c>
      <c r="F14283" s="38" t="s">
        <v>70</v>
      </c>
      <c r="G14283" s="37" t="s">
        <v>307</v>
      </c>
      <c r="H14283" s="0" t="n">
        <v>27718034</v>
      </c>
      <c r="I14283" s="0" t="n">
        <v>9615200</v>
      </c>
      <c r="J14283" s="0" t="n">
        <v>-866583</v>
      </c>
    </row>
    <row r="14284" customFormat="false" ht="15" hidden="false" customHeight="false" outlineLevel="0" collapsed="false">
      <c r="A14284" s="0" t="n">
        <v>202506</v>
      </c>
      <c r="B14284" s="0" t="n">
        <v>202509</v>
      </c>
      <c r="C14284" s="37" t="s">
        <v>115</v>
      </c>
      <c r="D14284" s="37" t="s">
        <v>308</v>
      </c>
      <c r="E14284" s="0" t="n">
        <v>4</v>
      </c>
      <c r="F14284" s="38" t="s">
        <v>70</v>
      </c>
      <c r="G14284" s="37" t="s">
        <v>309</v>
      </c>
      <c r="H14284" s="0" t="n">
        <v>9735237</v>
      </c>
      <c r="I14284" s="0" t="n">
        <v>10929434</v>
      </c>
      <c r="J14284" s="0" t="n">
        <v>639339</v>
      </c>
    </row>
    <row r="14285" customFormat="false" ht="15" hidden="false" customHeight="false" outlineLevel="0" collapsed="false">
      <c r="A14285" s="0" t="n">
        <v>202506</v>
      </c>
      <c r="B14285" s="0" t="n">
        <v>202509</v>
      </c>
      <c r="C14285" s="37" t="s">
        <v>178</v>
      </c>
      <c r="D14285" s="37" t="s">
        <v>308</v>
      </c>
      <c r="E14285" s="0" t="n">
        <v>4</v>
      </c>
      <c r="F14285" s="38" t="s">
        <v>70</v>
      </c>
      <c r="G14285" s="37" t="s">
        <v>310</v>
      </c>
      <c r="H14285" s="0" t="n">
        <v>986178</v>
      </c>
      <c r="I14285" s="0" t="n">
        <v>552019</v>
      </c>
      <c r="J14285" s="0" t="n">
        <v>32930</v>
      </c>
    </row>
    <row r="14286" customFormat="false" ht="15" hidden="false" customHeight="false" outlineLevel="0" collapsed="false">
      <c r="A14286" s="0" t="n">
        <v>202506</v>
      </c>
      <c r="B14286" s="0" t="n">
        <v>202509</v>
      </c>
      <c r="C14286" s="37" t="s">
        <v>109</v>
      </c>
      <c r="D14286" s="37" t="s">
        <v>311</v>
      </c>
      <c r="E14286" s="0" t="n">
        <v>4</v>
      </c>
      <c r="F14286" s="38" t="s">
        <v>70</v>
      </c>
      <c r="G14286" s="37" t="s">
        <v>312</v>
      </c>
      <c r="H14286" s="0" t="n">
        <v>1021415</v>
      </c>
      <c r="I14286" s="0" t="n">
        <v>509185</v>
      </c>
      <c r="J14286" s="0" t="n">
        <v>-32987</v>
      </c>
    </row>
    <row r="14287" customFormat="false" ht="15" hidden="false" customHeight="false" outlineLevel="0" collapsed="false">
      <c r="A14287" s="0" t="n">
        <v>202506</v>
      </c>
      <c r="B14287" s="0" t="n">
        <v>202509</v>
      </c>
      <c r="C14287" s="37" t="s">
        <v>178</v>
      </c>
      <c r="D14287" s="37" t="s">
        <v>203</v>
      </c>
      <c r="E14287" s="0" t="n">
        <v>4</v>
      </c>
      <c r="F14287" s="38" t="s">
        <v>70</v>
      </c>
      <c r="G14287" s="37" t="s">
        <v>313</v>
      </c>
      <c r="H14287" s="0" t="n">
        <v>253240</v>
      </c>
      <c r="I14287" s="0" t="n">
        <v>571838</v>
      </c>
      <c r="J14287" s="0" t="n">
        <v>58807</v>
      </c>
    </row>
    <row r="14288" customFormat="false" ht="15" hidden="false" customHeight="false" outlineLevel="0" collapsed="false">
      <c r="A14288" s="0" t="n">
        <v>202506</v>
      </c>
      <c r="B14288" s="0" t="n">
        <v>202509</v>
      </c>
      <c r="C14288" s="37" t="s">
        <v>152</v>
      </c>
      <c r="D14288" s="37" t="s">
        <v>314</v>
      </c>
      <c r="E14288" s="0" t="n">
        <v>4</v>
      </c>
      <c r="F14288" s="38" t="s">
        <v>70</v>
      </c>
      <c r="G14288" s="37" t="s">
        <v>315</v>
      </c>
      <c r="H14288" s="0" t="n">
        <v>99259</v>
      </c>
      <c r="I14288" s="0" t="n">
        <v>106120</v>
      </c>
      <c r="J14288" s="0" t="n">
        <v>-14528</v>
      </c>
    </row>
    <row r="14289" customFormat="false" ht="15" hidden="false" customHeight="false" outlineLevel="0" collapsed="false">
      <c r="A14289" s="0" t="n">
        <v>202506</v>
      </c>
      <c r="B14289" s="0" t="n">
        <v>202509</v>
      </c>
      <c r="C14289" s="37" t="s">
        <v>152</v>
      </c>
      <c r="D14289" s="37" t="s">
        <v>159</v>
      </c>
      <c r="E14289" s="0" t="n">
        <v>4</v>
      </c>
      <c r="F14289" s="38" t="s">
        <v>70</v>
      </c>
      <c r="G14289" s="37" t="s">
        <v>316</v>
      </c>
      <c r="H14289" s="0" t="n">
        <v>984499</v>
      </c>
      <c r="I14289" s="0" t="n">
        <v>800196</v>
      </c>
      <c r="J14289" s="0" t="n">
        <v>9186</v>
      </c>
    </row>
    <row r="14290" customFormat="false" ht="15" hidden="false" customHeight="false" outlineLevel="0" collapsed="false">
      <c r="A14290" s="0" t="n">
        <v>202506</v>
      </c>
      <c r="B14290" s="0" t="n">
        <v>202509</v>
      </c>
      <c r="C14290" s="37" t="s">
        <v>184</v>
      </c>
      <c r="D14290" s="37" t="s">
        <v>218</v>
      </c>
      <c r="E14290" s="0" t="n">
        <v>4</v>
      </c>
      <c r="F14290" s="38" t="s">
        <v>70</v>
      </c>
      <c r="G14290" s="37" t="s">
        <v>317</v>
      </c>
      <c r="H14290" s="0" t="n">
        <v>378485</v>
      </c>
      <c r="I14290" s="0" t="n">
        <v>391717</v>
      </c>
      <c r="J14290" s="0" t="n">
        <v>62185</v>
      </c>
    </row>
    <row r="14291" customFormat="false" ht="15" hidden="false" customHeight="false" outlineLevel="0" collapsed="false">
      <c r="A14291" s="0" t="n">
        <v>202506</v>
      </c>
      <c r="B14291" s="0" t="n">
        <v>202509</v>
      </c>
      <c r="C14291" s="37" t="s">
        <v>109</v>
      </c>
      <c r="D14291" s="37" t="s">
        <v>318</v>
      </c>
      <c r="E14291" s="0" t="n">
        <v>4</v>
      </c>
      <c r="F14291" s="38" t="s">
        <v>70</v>
      </c>
      <c r="G14291" s="37" t="s">
        <v>319</v>
      </c>
      <c r="H14291" s="0" t="n">
        <v>1230192</v>
      </c>
      <c r="I14291" s="0" t="n">
        <v>1115321</v>
      </c>
      <c r="J14291" s="0" t="n">
        <v>-158940</v>
      </c>
    </row>
    <row r="14292" customFormat="false" ht="15" hidden="false" customHeight="false" outlineLevel="0" collapsed="false">
      <c r="A14292" s="0" t="n">
        <v>202506</v>
      </c>
      <c r="B14292" s="0" t="n">
        <v>202509</v>
      </c>
      <c r="C14292" s="37" t="s">
        <v>184</v>
      </c>
      <c r="D14292" s="37" t="s">
        <v>320</v>
      </c>
      <c r="E14292" s="0" t="n">
        <v>4</v>
      </c>
      <c r="F14292" s="38" t="s">
        <v>70</v>
      </c>
      <c r="G14292" s="37" t="s">
        <v>321</v>
      </c>
      <c r="H14292" s="0" t="n">
        <v>211852</v>
      </c>
      <c r="I14292" s="0" t="n">
        <v>200329</v>
      </c>
      <c r="J14292" s="0" t="n">
        <v>29469</v>
      </c>
    </row>
    <row r="14293" customFormat="false" ht="15" hidden="false" customHeight="false" outlineLevel="0" collapsed="false">
      <c r="A14293" s="0" t="n">
        <v>202506</v>
      </c>
      <c r="B14293" s="0" t="n">
        <v>202509</v>
      </c>
      <c r="C14293" s="37" t="s">
        <v>124</v>
      </c>
      <c r="D14293" s="37" t="s">
        <v>282</v>
      </c>
      <c r="E14293" s="0" t="n">
        <v>4</v>
      </c>
      <c r="F14293" s="38" t="s">
        <v>70</v>
      </c>
      <c r="G14293" s="37" t="s">
        <v>322</v>
      </c>
      <c r="H14293" s="0" t="n">
        <v>535109</v>
      </c>
      <c r="I14293" s="0" t="n">
        <v>333909</v>
      </c>
      <c r="J14293" s="0" t="n">
        <v>-12219</v>
      </c>
    </row>
    <row r="14294" customFormat="false" ht="15" hidden="false" customHeight="false" outlineLevel="0" collapsed="false">
      <c r="A14294" s="0" t="n">
        <v>202506</v>
      </c>
      <c r="B14294" s="0" t="n">
        <v>202509</v>
      </c>
      <c r="C14294" s="37" t="s">
        <v>112</v>
      </c>
      <c r="D14294" s="37" t="s">
        <v>96</v>
      </c>
      <c r="E14294" s="0" t="n">
        <v>4</v>
      </c>
      <c r="F14294" s="38" t="s">
        <v>70</v>
      </c>
      <c r="G14294" s="37" t="s">
        <v>323</v>
      </c>
      <c r="H14294" s="0" t="n">
        <v>1548777</v>
      </c>
      <c r="I14294" s="0" t="n">
        <v>350836</v>
      </c>
      <c r="J14294" s="0" t="n">
        <v>7352</v>
      </c>
    </row>
    <row r="14295" customFormat="false" ht="15" hidden="false" customHeight="false" outlineLevel="0" collapsed="false">
      <c r="A14295" s="0" t="n">
        <v>202506</v>
      </c>
      <c r="B14295" s="0" t="n">
        <v>202509</v>
      </c>
      <c r="C14295" s="37" t="s">
        <v>152</v>
      </c>
      <c r="D14295" s="37" t="s">
        <v>324</v>
      </c>
      <c r="E14295" s="0" t="n">
        <v>4</v>
      </c>
      <c r="F14295" s="38" t="s">
        <v>70</v>
      </c>
      <c r="G14295" s="37" t="s">
        <v>325</v>
      </c>
      <c r="H14295" s="0" t="n">
        <v>1021723</v>
      </c>
      <c r="I14295" s="0" t="n">
        <v>797413</v>
      </c>
      <c r="J14295" s="0" t="n">
        <v>175954</v>
      </c>
    </row>
    <row r="14296" customFormat="false" ht="15" hidden="false" customHeight="false" outlineLevel="0" collapsed="false">
      <c r="A14296" s="0" t="n">
        <v>202506</v>
      </c>
      <c r="B14296" s="0" t="n">
        <v>202509</v>
      </c>
      <c r="C14296" s="37" t="s">
        <v>112</v>
      </c>
      <c r="D14296" s="37" t="s">
        <v>326</v>
      </c>
      <c r="E14296" s="0" t="n">
        <v>4</v>
      </c>
      <c r="F14296" s="38" t="s">
        <v>70</v>
      </c>
      <c r="G14296" s="37" t="s">
        <v>327</v>
      </c>
      <c r="H14296" s="0" t="n">
        <v>2216165</v>
      </c>
      <c r="I14296" s="0" t="n">
        <v>1349371</v>
      </c>
      <c r="J14296" s="0" t="n">
        <v>23353</v>
      </c>
    </row>
    <row r="14297" customFormat="false" ht="15" hidden="false" customHeight="false" outlineLevel="0" collapsed="false">
      <c r="A14297" s="0" t="n">
        <v>202506</v>
      </c>
      <c r="B14297" s="0" t="n">
        <v>202509</v>
      </c>
      <c r="C14297" s="37" t="s">
        <v>152</v>
      </c>
      <c r="D14297" s="37" t="s">
        <v>328</v>
      </c>
      <c r="E14297" s="0" t="n">
        <v>4</v>
      </c>
      <c r="F14297" s="38" t="s">
        <v>70</v>
      </c>
      <c r="G14297" s="37" t="s">
        <v>329</v>
      </c>
      <c r="H14297" s="0" t="n">
        <v>351293</v>
      </c>
      <c r="I14297" s="0" t="n">
        <v>159299</v>
      </c>
      <c r="J14297" s="0" t="n">
        <v>38451</v>
      </c>
    </row>
    <row r="14298" customFormat="false" ht="15" hidden="false" customHeight="false" outlineLevel="0" collapsed="false">
      <c r="A14298" s="0" t="n">
        <v>202506</v>
      </c>
      <c r="B14298" s="0" t="n">
        <v>202509</v>
      </c>
      <c r="C14298" s="37" t="s">
        <v>95</v>
      </c>
      <c r="D14298" s="37" t="s">
        <v>330</v>
      </c>
      <c r="E14298" s="0" t="n">
        <v>4</v>
      </c>
      <c r="F14298" s="38" t="s">
        <v>70</v>
      </c>
      <c r="G14298" s="37" t="s">
        <v>331</v>
      </c>
      <c r="H14298" s="0" t="n">
        <v>2828901</v>
      </c>
      <c r="I14298" s="0" t="n">
        <v>1959943</v>
      </c>
      <c r="J14298" s="0" t="n">
        <v>96965</v>
      </c>
    </row>
    <row r="14299" customFormat="false" ht="15" hidden="false" customHeight="false" outlineLevel="0" collapsed="false">
      <c r="A14299" s="0" t="n">
        <v>202506</v>
      </c>
      <c r="B14299" s="0" t="n">
        <v>202509</v>
      </c>
      <c r="C14299" s="37" t="s">
        <v>106</v>
      </c>
      <c r="D14299" s="37" t="s">
        <v>332</v>
      </c>
      <c r="E14299" s="0" t="n">
        <v>4</v>
      </c>
      <c r="F14299" s="38" t="s">
        <v>70</v>
      </c>
      <c r="G14299" s="37" t="s">
        <v>333</v>
      </c>
      <c r="H14299" s="0" t="n">
        <v>557437</v>
      </c>
      <c r="I14299" s="0" t="n">
        <v>431460</v>
      </c>
      <c r="J14299" s="0" t="n">
        <v>30866</v>
      </c>
    </row>
    <row r="14300" customFormat="false" ht="15" hidden="false" customHeight="false" outlineLevel="0" collapsed="false">
      <c r="A14300" s="0" t="n">
        <v>202506</v>
      </c>
      <c r="B14300" s="0" t="n">
        <v>202509</v>
      </c>
      <c r="C14300" s="37" t="s">
        <v>95</v>
      </c>
      <c r="D14300" s="37" t="s">
        <v>334</v>
      </c>
      <c r="E14300" s="0" t="n">
        <v>4</v>
      </c>
      <c r="F14300" s="38" t="s">
        <v>70</v>
      </c>
      <c r="G14300" s="37" t="s">
        <v>335</v>
      </c>
      <c r="H14300" s="0" t="n">
        <v>4022079</v>
      </c>
      <c r="I14300" s="0" t="n">
        <v>1838833</v>
      </c>
      <c r="J14300" s="0" t="n">
        <v>301984</v>
      </c>
    </row>
    <row r="14301" customFormat="false" ht="15" hidden="false" customHeight="false" outlineLevel="0" collapsed="false">
      <c r="A14301" s="0" t="n">
        <v>202506</v>
      </c>
      <c r="B14301" s="0" t="n">
        <v>202509</v>
      </c>
      <c r="C14301" s="37" t="s">
        <v>149</v>
      </c>
      <c r="D14301" s="37" t="s">
        <v>243</v>
      </c>
      <c r="E14301" s="0" t="n">
        <v>4</v>
      </c>
      <c r="F14301" s="38" t="s">
        <v>70</v>
      </c>
      <c r="G14301" s="37" t="s">
        <v>336</v>
      </c>
      <c r="H14301" s="0" t="n">
        <v>1311499</v>
      </c>
      <c r="I14301" s="0" t="n">
        <v>409023</v>
      </c>
      <c r="J14301" s="0" t="n">
        <v>54975</v>
      </c>
    </row>
    <row r="14302" customFormat="false" ht="15" hidden="false" customHeight="false" outlineLevel="0" collapsed="false">
      <c r="A14302" s="0" t="n">
        <v>202506</v>
      </c>
      <c r="B14302" s="0" t="n">
        <v>202509</v>
      </c>
      <c r="C14302" s="37" t="s">
        <v>115</v>
      </c>
      <c r="D14302" s="37" t="s">
        <v>200</v>
      </c>
      <c r="E14302" s="0" t="n">
        <v>4</v>
      </c>
      <c r="F14302" s="38" t="s">
        <v>70</v>
      </c>
      <c r="G14302" s="37" t="s">
        <v>337</v>
      </c>
      <c r="H14302" s="0" t="n">
        <v>149763</v>
      </c>
      <c r="I14302" s="0" t="n">
        <v>74246</v>
      </c>
      <c r="J14302" s="0" t="n">
        <v>7084</v>
      </c>
    </row>
    <row r="14303" customFormat="false" ht="15" hidden="false" customHeight="false" outlineLevel="0" collapsed="false">
      <c r="A14303" s="0" t="n">
        <v>202506</v>
      </c>
      <c r="B14303" s="0" t="n">
        <v>202509</v>
      </c>
      <c r="C14303" s="37" t="s">
        <v>106</v>
      </c>
      <c r="D14303" s="37" t="s">
        <v>104</v>
      </c>
      <c r="E14303" s="0" t="n">
        <v>4</v>
      </c>
      <c r="F14303" s="38" t="s">
        <v>70</v>
      </c>
      <c r="G14303" s="37" t="s">
        <v>338</v>
      </c>
      <c r="H14303" s="0" t="n">
        <v>963528</v>
      </c>
      <c r="I14303" s="0" t="n">
        <v>1215872</v>
      </c>
      <c r="J14303" s="0" t="n">
        <v>40935</v>
      </c>
    </row>
    <row r="14304" customFormat="false" ht="15" hidden="false" customHeight="false" outlineLevel="0" collapsed="false">
      <c r="A14304" s="0" t="n">
        <v>202506</v>
      </c>
      <c r="B14304" s="0" t="n">
        <v>202509</v>
      </c>
      <c r="C14304" s="37" t="s">
        <v>184</v>
      </c>
      <c r="D14304" s="37" t="s">
        <v>339</v>
      </c>
      <c r="E14304" s="0" t="n">
        <v>4</v>
      </c>
      <c r="F14304" s="38" t="s">
        <v>70</v>
      </c>
      <c r="G14304" s="37" t="s">
        <v>340</v>
      </c>
      <c r="H14304" s="0" t="n">
        <v>3448798</v>
      </c>
      <c r="I14304" s="0" t="n">
        <v>2716282</v>
      </c>
      <c r="J14304" s="0" t="n">
        <v>-203956</v>
      </c>
    </row>
    <row r="14305" customFormat="false" ht="15" hidden="false" customHeight="false" outlineLevel="0" collapsed="false">
      <c r="A14305" s="0" t="n">
        <v>202506</v>
      </c>
      <c r="B14305" s="0" t="n">
        <v>202509</v>
      </c>
      <c r="C14305" s="37" t="s">
        <v>112</v>
      </c>
      <c r="D14305" s="37" t="s">
        <v>341</v>
      </c>
      <c r="E14305" s="0" t="n">
        <v>4</v>
      </c>
      <c r="F14305" s="38" t="s">
        <v>70</v>
      </c>
      <c r="G14305" s="37" t="s">
        <v>342</v>
      </c>
      <c r="H14305" s="0" t="n">
        <v>2136033</v>
      </c>
      <c r="I14305" s="0" t="n">
        <v>922654</v>
      </c>
      <c r="J14305" s="0" t="n">
        <v>-64787</v>
      </c>
    </row>
    <row r="14306" customFormat="false" ht="15" hidden="false" customHeight="false" outlineLevel="0" collapsed="false">
      <c r="A14306" s="0" t="n">
        <v>202506</v>
      </c>
      <c r="B14306" s="0" t="n">
        <v>202509</v>
      </c>
      <c r="C14306" s="37" t="s">
        <v>101</v>
      </c>
      <c r="D14306" s="37" t="s">
        <v>200</v>
      </c>
      <c r="E14306" s="0" t="n">
        <v>4</v>
      </c>
      <c r="F14306" s="38" t="s">
        <v>70</v>
      </c>
      <c r="G14306" s="37" t="s">
        <v>343</v>
      </c>
      <c r="H14306" s="0" t="n">
        <v>746891</v>
      </c>
      <c r="I14306" s="0" t="n">
        <v>511033</v>
      </c>
      <c r="J14306" s="0" t="n">
        <v>107990</v>
      </c>
    </row>
    <row r="14307" customFormat="false" ht="15" hidden="false" customHeight="false" outlineLevel="0" collapsed="false">
      <c r="A14307" s="0" t="n">
        <v>202506</v>
      </c>
      <c r="B14307" s="0" t="n">
        <v>202509</v>
      </c>
      <c r="C14307" s="37" t="s">
        <v>109</v>
      </c>
      <c r="D14307" s="37" t="s">
        <v>191</v>
      </c>
      <c r="E14307" s="0" t="n">
        <v>4</v>
      </c>
      <c r="F14307" s="38" t="s">
        <v>70</v>
      </c>
      <c r="G14307" s="37" t="s">
        <v>344</v>
      </c>
      <c r="H14307" s="0" t="n">
        <v>10934922</v>
      </c>
      <c r="I14307" s="0" t="n">
        <v>10829659</v>
      </c>
      <c r="J14307" s="0" t="n">
        <v>2706806</v>
      </c>
    </row>
    <row r="14308" customFormat="false" ht="15" hidden="false" customHeight="false" outlineLevel="0" collapsed="false">
      <c r="A14308" s="0" t="n">
        <v>202506</v>
      </c>
      <c r="B14308" s="0" t="n">
        <v>202509</v>
      </c>
      <c r="C14308" s="37" t="s">
        <v>115</v>
      </c>
      <c r="D14308" s="37" t="s">
        <v>110</v>
      </c>
      <c r="E14308" s="0" t="n">
        <v>4</v>
      </c>
      <c r="F14308" s="38" t="s">
        <v>70</v>
      </c>
      <c r="G14308" s="37" t="s">
        <v>345</v>
      </c>
      <c r="H14308" s="0" t="n">
        <v>4696812</v>
      </c>
      <c r="I14308" s="0" t="n">
        <v>3714003</v>
      </c>
      <c r="J14308" s="0" t="n">
        <v>345245</v>
      </c>
    </row>
    <row r="14309" customFormat="false" ht="15" hidden="false" customHeight="false" outlineLevel="0" collapsed="false">
      <c r="A14309" s="0" t="n">
        <v>202506</v>
      </c>
      <c r="B14309" s="0" t="n">
        <v>202509</v>
      </c>
      <c r="C14309" s="37" t="s">
        <v>149</v>
      </c>
      <c r="D14309" s="37" t="s">
        <v>104</v>
      </c>
      <c r="E14309" s="0" t="n">
        <v>4</v>
      </c>
      <c r="F14309" s="38" t="s">
        <v>70</v>
      </c>
      <c r="G14309" s="37" t="s">
        <v>346</v>
      </c>
      <c r="H14309" s="0" t="n">
        <v>1224021</v>
      </c>
      <c r="I14309" s="0" t="n">
        <v>686744</v>
      </c>
      <c r="J14309" s="0" t="n">
        <v>-66868</v>
      </c>
    </row>
    <row r="14310" customFormat="false" ht="15" hidden="false" customHeight="false" outlineLevel="0" collapsed="false">
      <c r="A14310" s="0" t="n">
        <v>202506</v>
      </c>
      <c r="B14310" s="0" t="n">
        <v>202509</v>
      </c>
      <c r="C14310" s="37" t="s">
        <v>124</v>
      </c>
      <c r="D14310" s="37" t="s">
        <v>277</v>
      </c>
      <c r="E14310" s="0" t="n">
        <v>4</v>
      </c>
      <c r="F14310" s="38" t="s">
        <v>70</v>
      </c>
      <c r="G14310" s="37" t="s">
        <v>347</v>
      </c>
      <c r="H14310" s="0" t="n">
        <v>2239174</v>
      </c>
      <c r="I14310" s="0" t="n">
        <v>1028222</v>
      </c>
      <c r="J14310" s="0" t="n">
        <v>2851</v>
      </c>
    </row>
    <row r="14311" customFormat="false" ht="15" hidden="false" customHeight="false" outlineLevel="0" collapsed="false">
      <c r="A14311" s="0" t="n">
        <v>202506</v>
      </c>
      <c r="B14311" s="0" t="n">
        <v>202509</v>
      </c>
      <c r="C14311" s="37" t="s">
        <v>124</v>
      </c>
      <c r="D14311" s="37" t="s">
        <v>145</v>
      </c>
      <c r="E14311" s="0" t="n">
        <v>4</v>
      </c>
      <c r="F14311" s="38" t="s">
        <v>70</v>
      </c>
      <c r="G14311" s="37" t="s">
        <v>348</v>
      </c>
      <c r="H14311" s="0" t="n">
        <v>10492532</v>
      </c>
      <c r="I14311" s="0" t="n">
        <v>6256591</v>
      </c>
      <c r="J14311" s="0" t="n">
        <v>-13698</v>
      </c>
    </row>
    <row r="14312" customFormat="false" ht="15" hidden="false" customHeight="false" outlineLevel="0" collapsed="false">
      <c r="A14312" s="0" t="n">
        <v>202506</v>
      </c>
      <c r="B14312" s="0" t="n">
        <v>202509</v>
      </c>
      <c r="C14312" s="37" t="s">
        <v>136</v>
      </c>
      <c r="D14312" s="37" t="s">
        <v>328</v>
      </c>
      <c r="E14312" s="0" t="n">
        <v>4</v>
      </c>
      <c r="F14312" s="38" t="s">
        <v>70</v>
      </c>
      <c r="G14312" s="37" t="s">
        <v>349</v>
      </c>
      <c r="H14312" s="0" t="n">
        <v>18743601</v>
      </c>
      <c r="I14312" s="0" t="n">
        <v>8253114</v>
      </c>
      <c r="J14312" s="0" t="n">
        <v>201558</v>
      </c>
    </row>
    <row r="14313" customFormat="false" ht="15" hidden="false" customHeight="false" outlineLevel="0" collapsed="false">
      <c r="A14313" s="0" t="n">
        <v>202506</v>
      </c>
      <c r="B14313" s="0" t="n">
        <v>202509</v>
      </c>
      <c r="C14313" s="37" t="s">
        <v>152</v>
      </c>
      <c r="D14313" s="37" t="s">
        <v>350</v>
      </c>
      <c r="E14313" s="0" t="n">
        <v>4</v>
      </c>
      <c r="F14313" s="38" t="s">
        <v>70</v>
      </c>
      <c r="G14313" s="37" t="s">
        <v>351</v>
      </c>
      <c r="H14313" s="0" t="n">
        <v>366556</v>
      </c>
      <c r="I14313" s="0" t="n">
        <v>483994</v>
      </c>
      <c r="J14313" s="0" t="n">
        <v>-4099</v>
      </c>
    </row>
    <row r="14314" customFormat="false" ht="15" hidden="false" customHeight="false" outlineLevel="0" collapsed="false">
      <c r="A14314" s="0" t="n">
        <v>202506</v>
      </c>
      <c r="B14314" s="0" t="n">
        <v>202509</v>
      </c>
      <c r="C14314" s="37" t="s">
        <v>109</v>
      </c>
      <c r="D14314" s="37" t="s">
        <v>352</v>
      </c>
      <c r="E14314" s="0" t="n">
        <v>4</v>
      </c>
      <c r="F14314" s="38" t="s">
        <v>70</v>
      </c>
      <c r="G14314" s="37" t="s">
        <v>353</v>
      </c>
      <c r="H14314" s="0" t="n">
        <v>593030</v>
      </c>
      <c r="I14314" s="0" t="n">
        <v>635794</v>
      </c>
      <c r="J14314" s="0" t="n">
        <v>83963</v>
      </c>
    </row>
    <row r="14315" customFormat="false" ht="15" hidden="false" customHeight="false" outlineLevel="0" collapsed="false">
      <c r="A14315" s="0" t="n">
        <v>202506</v>
      </c>
      <c r="B14315" s="0" t="n">
        <v>202509</v>
      </c>
      <c r="C14315" s="37" t="s">
        <v>158</v>
      </c>
      <c r="D14315" s="37" t="s">
        <v>354</v>
      </c>
      <c r="E14315" s="0" t="n">
        <v>4</v>
      </c>
      <c r="F14315" s="38" t="s">
        <v>70</v>
      </c>
      <c r="G14315" s="37" t="s">
        <v>355</v>
      </c>
      <c r="H14315" s="0" t="n">
        <v>7268287</v>
      </c>
      <c r="I14315" s="0" t="n">
        <v>8028443</v>
      </c>
      <c r="J14315" s="0" t="n">
        <v>840894</v>
      </c>
    </row>
    <row r="14316" customFormat="false" ht="15" hidden="false" customHeight="false" outlineLevel="0" collapsed="false">
      <c r="A14316" s="0" t="n">
        <v>202506</v>
      </c>
      <c r="B14316" s="0" t="n">
        <v>202509</v>
      </c>
      <c r="C14316" s="37" t="s">
        <v>158</v>
      </c>
      <c r="D14316" s="37" t="s">
        <v>356</v>
      </c>
      <c r="E14316" s="0" t="n">
        <v>4</v>
      </c>
      <c r="F14316" s="38" t="s">
        <v>70</v>
      </c>
      <c r="G14316" s="37" t="s">
        <v>357</v>
      </c>
      <c r="H14316" s="0" t="n">
        <v>267524</v>
      </c>
      <c r="I14316" s="0" t="n">
        <v>258128</v>
      </c>
      <c r="J14316" s="0" t="n">
        <v>61436</v>
      </c>
    </row>
    <row r="14317" customFormat="false" ht="15" hidden="false" customHeight="false" outlineLevel="0" collapsed="false">
      <c r="A14317" s="0" t="n">
        <v>202506</v>
      </c>
      <c r="B14317" s="0" t="n">
        <v>202509</v>
      </c>
      <c r="C14317" s="37" t="s">
        <v>158</v>
      </c>
      <c r="D14317" s="37" t="s">
        <v>255</v>
      </c>
      <c r="E14317" s="0" t="n">
        <v>4</v>
      </c>
      <c r="F14317" s="38" t="s">
        <v>70</v>
      </c>
      <c r="G14317" s="37" t="s">
        <v>358</v>
      </c>
      <c r="H14317" s="0" t="n">
        <v>307290</v>
      </c>
      <c r="I14317" s="0" t="n">
        <v>414798</v>
      </c>
      <c r="J14317" s="0" t="n">
        <v>17042</v>
      </c>
    </row>
    <row r="14318" customFormat="false" ht="15" hidden="false" customHeight="false" outlineLevel="0" collapsed="false">
      <c r="A14318" s="0" t="n">
        <v>202506</v>
      </c>
      <c r="B14318" s="0" t="n">
        <v>202509</v>
      </c>
      <c r="C14318" s="37" t="s">
        <v>109</v>
      </c>
      <c r="D14318" s="37" t="s">
        <v>104</v>
      </c>
      <c r="E14318" s="0" t="n">
        <v>4</v>
      </c>
      <c r="F14318" s="38" t="s">
        <v>70</v>
      </c>
      <c r="G14318" s="37" t="s">
        <v>359</v>
      </c>
      <c r="H14318" s="0" t="n">
        <v>682301</v>
      </c>
      <c r="I14318" s="0" t="n">
        <v>477553</v>
      </c>
      <c r="J14318" s="0" t="n">
        <v>47764</v>
      </c>
    </row>
    <row r="14319" customFormat="false" ht="15" hidden="false" customHeight="false" outlineLevel="0" collapsed="false">
      <c r="A14319" s="0" t="n">
        <v>202506</v>
      </c>
      <c r="B14319" s="0" t="n">
        <v>202509</v>
      </c>
      <c r="C14319" s="37" t="s">
        <v>115</v>
      </c>
      <c r="D14319" s="37" t="s">
        <v>360</v>
      </c>
      <c r="E14319" s="0" t="n">
        <v>4</v>
      </c>
      <c r="F14319" s="38" t="s">
        <v>70</v>
      </c>
      <c r="G14319" s="37" t="s">
        <v>361</v>
      </c>
      <c r="H14319" s="0" t="n">
        <v>2257835</v>
      </c>
      <c r="I14319" s="0" t="n">
        <v>1302817</v>
      </c>
      <c r="J14319" s="0" t="n">
        <v>200781</v>
      </c>
    </row>
    <row r="14320" customFormat="false" ht="15" hidden="false" customHeight="false" outlineLevel="0" collapsed="false">
      <c r="A14320" s="0" t="n">
        <v>202506</v>
      </c>
      <c r="B14320" s="0" t="n">
        <v>202509</v>
      </c>
      <c r="C14320" s="37" t="s">
        <v>152</v>
      </c>
      <c r="D14320" s="37" t="s">
        <v>362</v>
      </c>
      <c r="E14320" s="0" t="n">
        <v>4</v>
      </c>
      <c r="F14320" s="38" t="s">
        <v>70</v>
      </c>
      <c r="G14320" s="37" t="s">
        <v>363</v>
      </c>
      <c r="H14320" s="0" t="n">
        <v>1143171</v>
      </c>
      <c r="I14320" s="0" t="n">
        <v>590777</v>
      </c>
      <c r="J14320" s="0" t="n">
        <v>107620</v>
      </c>
    </row>
    <row r="14321" customFormat="false" ht="15" hidden="false" customHeight="false" outlineLevel="0" collapsed="false">
      <c r="A14321" s="0" t="n">
        <v>202506</v>
      </c>
      <c r="B14321" s="0" t="n">
        <v>202509</v>
      </c>
      <c r="C14321" s="37" t="s">
        <v>112</v>
      </c>
      <c r="D14321" s="37" t="s">
        <v>364</v>
      </c>
      <c r="E14321" s="0" t="n">
        <v>4</v>
      </c>
      <c r="F14321" s="38" t="s">
        <v>70</v>
      </c>
      <c r="G14321" s="37" t="s">
        <v>365</v>
      </c>
      <c r="H14321" s="0" t="n">
        <v>755183</v>
      </c>
      <c r="I14321" s="0" t="n">
        <v>366319</v>
      </c>
      <c r="J14321" s="0" t="n">
        <v>-15931</v>
      </c>
    </row>
    <row r="14322" customFormat="false" ht="15" hidden="false" customHeight="false" outlineLevel="0" collapsed="false">
      <c r="A14322" s="0" t="n">
        <v>202506</v>
      </c>
      <c r="B14322" s="0" t="n">
        <v>202509</v>
      </c>
      <c r="C14322" s="37" t="s">
        <v>184</v>
      </c>
      <c r="D14322" s="37" t="s">
        <v>341</v>
      </c>
      <c r="E14322" s="0" t="n">
        <v>4</v>
      </c>
      <c r="F14322" s="38" t="s">
        <v>70</v>
      </c>
      <c r="G14322" s="37" t="s">
        <v>366</v>
      </c>
      <c r="H14322" s="0" t="n">
        <v>603590</v>
      </c>
      <c r="I14322" s="0" t="n">
        <v>660540</v>
      </c>
      <c r="J14322" s="0" t="n">
        <v>79585</v>
      </c>
    </row>
    <row r="14323" customFormat="false" ht="15" hidden="false" customHeight="false" outlineLevel="0" collapsed="false">
      <c r="A14323" s="0" t="n">
        <v>202506</v>
      </c>
      <c r="B14323" s="0" t="n">
        <v>202509</v>
      </c>
      <c r="C14323" s="37" t="s">
        <v>184</v>
      </c>
      <c r="D14323" s="37" t="s">
        <v>367</v>
      </c>
      <c r="E14323" s="0" t="n">
        <v>4</v>
      </c>
      <c r="F14323" s="38" t="s">
        <v>70</v>
      </c>
      <c r="G14323" s="37" t="s">
        <v>368</v>
      </c>
      <c r="H14323" s="0" t="n">
        <v>868906</v>
      </c>
      <c r="I14323" s="0" t="n">
        <v>926408</v>
      </c>
      <c r="J14323" s="0" t="n">
        <v>87699</v>
      </c>
    </row>
    <row r="14324" customFormat="false" ht="15" hidden="false" customHeight="false" outlineLevel="0" collapsed="false">
      <c r="A14324" s="0" t="n">
        <v>202506</v>
      </c>
      <c r="B14324" s="0" t="n">
        <v>202509</v>
      </c>
      <c r="C14324" s="37" t="s">
        <v>98</v>
      </c>
      <c r="D14324" s="37" t="s">
        <v>369</v>
      </c>
      <c r="E14324" s="0" t="n">
        <v>4</v>
      </c>
      <c r="F14324" s="38" t="s">
        <v>70</v>
      </c>
      <c r="G14324" s="37" t="s">
        <v>370</v>
      </c>
      <c r="H14324" s="0" t="n">
        <v>466967</v>
      </c>
      <c r="I14324" s="0" t="n">
        <v>118413</v>
      </c>
      <c r="J14324" s="0" t="n">
        <v>13059</v>
      </c>
    </row>
    <row r="14325" customFormat="false" ht="15" hidden="false" customHeight="false" outlineLevel="0" collapsed="false">
      <c r="A14325" s="0" t="n">
        <v>202506</v>
      </c>
      <c r="B14325" s="0" t="n">
        <v>202509</v>
      </c>
      <c r="C14325" s="37" t="s">
        <v>98</v>
      </c>
      <c r="D14325" s="37" t="s">
        <v>308</v>
      </c>
      <c r="E14325" s="0" t="n">
        <v>4</v>
      </c>
      <c r="F14325" s="38" t="s">
        <v>70</v>
      </c>
      <c r="G14325" s="37" t="s">
        <v>371</v>
      </c>
      <c r="H14325" s="0" t="n">
        <v>14259428</v>
      </c>
      <c r="I14325" s="0" t="n">
        <v>14287103</v>
      </c>
      <c r="J14325" s="0" t="n">
        <v>1228172</v>
      </c>
    </row>
    <row r="14326" customFormat="false" ht="15" hidden="false" customHeight="false" outlineLevel="0" collapsed="false">
      <c r="A14326" s="0" t="n">
        <v>202506</v>
      </c>
      <c r="B14326" s="0" t="n">
        <v>202509</v>
      </c>
      <c r="C14326" s="37" t="s">
        <v>95</v>
      </c>
      <c r="D14326" s="37" t="s">
        <v>372</v>
      </c>
      <c r="E14326" s="0" t="n">
        <v>4</v>
      </c>
      <c r="F14326" s="38" t="s">
        <v>70</v>
      </c>
      <c r="G14326" s="37" t="s">
        <v>373</v>
      </c>
      <c r="H14326" s="0" t="n">
        <v>2272117</v>
      </c>
      <c r="I14326" s="0" t="n">
        <v>2735123</v>
      </c>
      <c r="J14326" s="0" t="n">
        <v>687301</v>
      </c>
    </row>
    <row r="14327" customFormat="false" ht="15" hidden="false" customHeight="false" outlineLevel="0" collapsed="false">
      <c r="A14327" s="0" t="n">
        <v>202506</v>
      </c>
      <c r="B14327" s="0" t="n">
        <v>202509</v>
      </c>
      <c r="C14327" s="37" t="s">
        <v>115</v>
      </c>
      <c r="D14327" s="37" t="s">
        <v>374</v>
      </c>
      <c r="E14327" s="0" t="n">
        <v>4</v>
      </c>
      <c r="F14327" s="38" t="s">
        <v>70</v>
      </c>
      <c r="G14327" s="37" t="s">
        <v>375</v>
      </c>
      <c r="H14327" s="0" t="n">
        <v>4178735</v>
      </c>
      <c r="I14327" s="0" t="n">
        <v>2834036</v>
      </c>
      <c r="J14327" s="0" t="n">
        <v>-25744</v>
      </c>
    </row>
    <row r="14328" customFormat="false" ht="15" hidden="false" customHeight="false" outlineLevel="0" collapsed="false">
      <c r="A14328" s="0" t="n">
        <v>202506</v>
      </c>
      <c r="B14328" s="0" t="n">
        <v>202509</v>
      </c>
      <c r="C14328" s="37" t="s">
        <v>101</v>
      </c>
      <c r="D14328" s="37" t="s">
        <v>376</v>
      </c>
      <c r="E14328" s="0" t="n">
        <v>4</v>
      </c>
      <c r="F14328" s="38" t="s">
        <v>70</v>
      </c>
      <c r="G14328" s="37" t="s">
        <v>377</v>
      </c>
      <c r="H14328" s="0" t="n">
        <v>652851</v>
      </c>
      <c r="I14328" s="0" t="n">
        <v>1107206</v>
      </c>
      <c r="J14328" s="0" t="n">
        <v>-16608</v>
      </c>
    </row>
    <row r="14329" customFormat="false" ht="15" hidden="false" customHeight="false" outlineLevel="0" collapsed="false">
      <c r="A14329" s="0" t="n">
        <v>202506</v>
      </c>
      <c r="B14329" s="0" t="n">
        <v>202509</v>
      </c>
      <c r="C14329" s="37" t="s">
        <v>184</v>
      </c>
      <c r="D14329" s="37" t="s">
        <v>147</v>
      </c>
      <c r="E14329" s="0" t="n">
        <v>4</v>
      </c>
      <c r="F14329" s="38" t="s">
        <v>70</v>
      </c>
      <c r="G14329" s="37" t="s">
        <v>378</v>
      </c>
      <c r="H14329" s="0" t="n">
        <v>627305</v>
      </c>
      <c r="I14329" s="0" t="n">
        <v>1977648</v>
      </c>
      <c r="J14329" s="0" t="n">
        <v>-4148</v>
      </c>
    </row>
    <row r="14330" customFormat="false" ht="15" hidden="false" customHeight="false" outlineLevel="0" collapsed="false">
      <c r="A14330" s="0" t="n">
        <v>202506</v>
      </c>
      <c r="B14330" s="0" t="n">
        <v>202509</v>
      </c>
      <c r="C14330" s="37" t="s">
        <v>98</v>
      </c>
      <c r="D14330" s="37" t="s">
        <v>320</v>
      </c>
      <c r="E14330" s="0" t="n">
        <v>4</v>
      </c>
      <c r="F14330" s="38" t="s">
        <v>70</v>
      </c>
      <c r="G14330" s="37" t="s">
        <v>379</v>
      </c>
      <c r="H14330" s="0" t="n">
        <v>583514</v>
      </c>
      <c r="I14330" s="0" t="n">
        <v>246968</v>
      </c>
      <c r="J14330" s="0" t="n">
        <v>12590</v>
      </c>
    </row>
    <row r="14331" customFormat="false" ht="15" hidden="false" customHeight="false" outlineLevel="0" collapsed="false">
      <c r="A14331" s="0" t="n">
        <v>202506</v>
      </c>
      <c r="B14331" s="0" t="n">
        <v>202509</v>
      </c>
      <c r="C14331" s="37" t="s">
        <v>112</v>
      </c>
      <c r="D14331" s="37" t="s">
        <v>380</v>
      </c>
      <c r="E14331" s="0" t="n">
        <v>4</v>
      </c>
      <c r="F14331" s="38" t="s">
        <v>70</v>
      </c>
      <c r="G14331" s="37" t="s">
        <v>381</v>
      </c>
      <c r="H14331" s="0" t="n">
        <v>61390</v>
      </c>
      <c r="I14331" s="0" t="n">
        <v>56423</v>
      </c>
      <c r="J14331" s="0" t="n">
        <v>6169</v>
      </c>
    </row>
    <row r="14332" customFormat="false" ht="15" hidden="false" customHeight="false" outlineLevel="0" collapsed="false">
      <c r="A14332" s="0" t="n">
        <v>202506</v>
      </c>
      <c r="B14332" s="0" t="n">
        <v>202509</v>
      </c>
      <c r="C14332" s="37" t="s">
        <v>106</v>
      </c>
      <c r="D14332" s="37" t="s">
        <v>120</v>
      </c>
      <c r="E14332" s="0" t="n">
        <v>4</v>
      </c>
      <c r="F14332" s="38" t="s">
        <v>70</v>
      </c>
      <c r="G14332" s="37" t="s">
        <v>382</v>
      </c>
      <c r="H14332" s="0" t="n">
        <v>222271</v>
      </c>
      <c r="I14332" s="0" t="n">
        <v>64825</v>
      </c>
      <c r="J14332" s="0" t="n">
        <v>2229</v>
      </c>
    </row>
    <row r="14333" customFormat="false" ht="15" hidden="false" customHeight="false" outlineLevel="0" collapsed="false">
      <c r="A14333" s="0" t="n">
        <v>202506</v>
      </c>
      <c r="B14333" s="0" t="n">
        <v>202509</v>
      </c>
      <c r="C14333" s="37" t="s">
        <v>112</v>
      </c>
      <c r="D14333" s="37" t="s">
        <v>383</v>
      </c>
      <c r="E14333" s="0" t="n">
        <v>4</v>
      </c>
      <c r="F14333" s="38" t="s">
        <v>70</v>
      </c>
      <c r="G14333" s="37" t="s">
        <v>384</v>
      </c>
      <c r="H14333" s="0" t="n">
        <v>238765</v>
      </c>
      <c r="I14333" s="0" t="n">
        <v>307963</v>
      </c>
      <c r="J14333" s="0" t="n">
        <v>55628</v>
      </c>
    </row>
    <row r="14334" customFormat="false" ht="15" hidden="false" customHeight="false" outlineLevel="0" collapsed="false">
      <c r="A14334" s="0" t="n">
        <v>202506</v>
      </c>
      <c r="B14334" s="0" t="n">
        <v>202509</v>
      </c>
      <c r="C14334" s="37" t="s">
        <v>184</v>
      </c>
      <c r="D14334" s="37" t="s">
        <v>385</v>
      </c>
      <c r="E14334" s="0" t="n">
        <v>4</v>
      </c>
      <c r="F14334" s="38" t="s">
        <v>70</v>
      </c>
      <c r="G14334" s="37" t="s">
        <v>386</v>
      </c>
      <c r="H14334" s="0" t="n">
        <v>63791</v>
      </c>
      <c r="I14334" s="0" t="n">
        <v>38225</v>
      </c>
      <c r="J14334" s="0" t="n">
        <v>3045</v>
      </c>
    </row>
    <row r="14335" customFormat="false" ht="15" hidden="false" customHeight="false" outlineLevel="0" collapsed="false">
      <c r="A14335" s="0" t="n">
        <v>202506</v>
      </c>
      <c r="B14335" s="0" t="n">
        <v>202509</v>
      </c>
      <c r="C14335" s="37" t="s">
        <v>98</v>
      </c>
      <c r="D14335" s="37" t="s">
        <v>387</v>
      </c>
      <c r="E14335" s="0" t="n">
        <v>4</v>
      </c>
      <c r="F14335" s="38" t="s">
        <v>70</v>
      </c>
      <c r="G14335" s="37" t="s">
        <v>388</v>
      </c>
      <c r="H14335" s="0" t="n">
        <v>330290</v>
      </c>
      <c r="I14335" s="0" t="n">
        <v>115147</v>
      </c>
      <c r="J14335" s="0" t="n">
        <v>8102</v>
      </c>
    </row>
    <row r="14336" customFormat="false" ht="15" hidden="false" customHeight="false" outlineLevel="0" collapsed="false">
      <c r="A14336" s="0" t="n">
        <v>202506</v>
      </c>
      <c r="B14336" s="0" t="n">
        <v>202509</v>
      </c>
      <c r="C14336" s="37" t="s">
        <v>115</v>
      </c>
      <c r="D14336" s="37" t="s">
        <v>389</v>
      </c>
      <c r="E14336" s="0" t="n">
        <v>4</v>
      </c>
      <c r="F14336" s="38" t="s">
        <v>70</v>
      </c>
      <c r="G14336" s="37" t="s">
        <v>390</v>
      </c>
      <c r="H14336" s="0" t="n">
        <v>7058474</v>
      </c>
      <c r="I14336" s="0" t="n">
        <v>4698484</v>
      </c>
      <c r="J14336" s="0" t="n">
        <v>-249133</v>
      </c>
    </row>
    <row r="14337" customFormat="false" ht="15" hidden="false" customHeight="false" outlineLevel="0" collapsed="false">
      <c r="A14337" s="0" t="n">
        <v>202506</v>
      </c>
      <c r="B14337" s="0" t="n">
        <v>202509</v>
      </c>
      <c r="C14337" s="37" t="s">
        <v>124</v>
      </c>
      <c r="D14337" s="37" t="s">
        <v>391</v>
      </c>
      <c r="E14337" s="0" t="n">
        <v>4</v>
      </c>
      <c r="F14337" s="38" t="s">
        <v>70</v>
      </c>
      <c r="G14337" s="37" t="s">
        <v>392</v>
      </c>
      <c r="H14337" s="0" t="n">
        <v>1362018</v>
      </c>
      <c r="I14337" s="0" t="n">
        <v>2081725</v>
      </c>
      <c r="J14337" s="0" t="n">
        <v>545639</v>
      </c>
    </row>
    <row r="14338" customFormat="false" ht="15" hidden="false" customHeight="false" outlineLevel="0" collapsed="false">
      <c r="A14338" s="0" t="n">
        <v>202506</v>
      </c>
      <c r="B14338" s="0" t="n">
        <v>202509</v>
      </c>
      <c r="C14338" s="37" t="s">
        <v>197</v>
      </c>
      <c r="D14338" s="37" t="s">
        <v>393</v>
      </c>
      <c r="E14338" s="0" t="n">
        <v>4</v>
      </c>
      <c r="F14338" s="38" t="s">
        <v>70</v>
      </c>
      <c r="G14338" s="37" t="s">
        <v>394</v>
      </c>
      <c r="H14338" s="0" t="n">
        <v>7050623</v>
      </c>
      <c r="I14338" s="0" t="n">
        <v>5957462</v>
      </c>
      <c r="J14338" s="0" t="n">
        <v>448328</v>
      </c>
    </row>
    <row r="14339" customFormat="false" ht="15" hidden="false" customHeight="false" outlineLevel="0" collapsed="false">
      <c r="A14339" s="0" t="n">
        <v>202506</v>
      </c>
      <c r="B14339" s="0" t="n">
        <v>202509</v>
      </c>
      <c r="C14339" s="37" t="s">
        <v>136</v>
      </c>
      <c r="D14339" s="37" t="s">
        <v>245</v>
      </c>
      <c r="E14339" s="0" t="n">
        <v>4</v>
      </c>
      <c r="F14339" s="38" t="s">
        <v>70</v>
      </c>
      <c r="G14339" s="37" t="s">
        <v>395</v>
      </c>
      <c r="H14339" s="0" t="n">
        <v>2053362</v>
      </c>
      <c r="I14339" s="0" t="n">
        <v>2526631</v>
      </c>
      <c r="J14339" s="0" t="n">
        <v>615766</v>
      </c>
    </row>
    <row r="14340" customFormat="false" ht="15" hidden="false" customHeight="false" outlineLevel="0" collapsed="false">
      <c r="A14340" s="0" t="n">
        <v>202506</v>
      </c>
      <c r="B14340" s="0" t="n">
        <v>202509</v>
      </c>
      <c r="C14340" s="37" t="s">
        <v>158</v>
      </c>
      <c r="D14340" s="37" t="s">
        <v>396</v>
      </c>
      <c r="E14340" s="0" t="n">
        <v>4</v>
      </c>
      <c r="F14340" s="38" t="s">
        <v>70</v>
      </c>
      <c r="G14340" s="37" t="s">
        <v>397</v>
      </c>
      <c r="H14340" s="0" t="n">
        <v>3222296</v>
      </c>
      <c r="I14340" s="0" t="n">
        <v>1804179</v>
      </c>
      <c r="J14340" s="0" t="n">
        <v>32067</v>
      </c>
    </row>
    <row r="14341" customFormat="false" ht="15" hidden="false" customHeight="false" outlineLevel="0" collapsed="false">
      <c r="A14341" s="0" t="n">
        <v>202506</v>
      </c>
      <c r="B14341" s="0" t="n">
        <v>202509</v>
      </c>
      <c r="C14341" s="37" t="s">
        <v>136</v>
      </c>
      <c r="D14341" s="37" t="s">
        <v>398</v>
      </c>
      <c r="E14341" s="0" t="n">
        <v>4</v>
      </c>
      <c r="F14341" s="38" t="s">
        <v>70</v>
      </c>
      <c r="G14341" s="37" t="s">
        <v>399</v>
      </c>
      <c r="H14341" s="0" t="n">
        <v>559655</v>
      </c>
      <c r="I14341" s="0" t="n">
        <v>1202525</v>
      </c>
      <c r="J14341" s="0" t="n">
        <v>196087</v>
      </c>
    </row>
    <row r="14342" customFormat="false" ht="15" hidden="false" customHeight="false" outlineLevel="0" collapsed="false">
      <c r="A14342" s="0" t="n">
        <v>202506</v>
      </c>
      <c r="B14342" s="0" t="n">
        <v>202509</v>
      </c>
      <c r="C14342" s="37" t="s">
        <v>95</v>
      </c>
      <c r="D14342" s="37" t="s">
        <v>367</v>
      </c>
      <c r="E14342" s="0" t="n">
        <v>4</v>
      </c>
      <c r="F14342" s="38" t="s">
        <v>70</v>
      </c>
      <c r="G14342" s="37" t="s">
        <v>400</v>
      </c>
      <c r="H14342" s="0" t="n">
        <v>2045747</v>
      </c>
      <c r="I14342" s="0" t="n">
        <v>928028</v>
      </c>
      <c r="J14342" s="0" t="n">
        <v>22029</v>
      </c>
    </row>
    <row r="14343" customFormat="false" ht="15" hidden="false" customHeight="false" outlineLevel="0" collapsed="false">
      <c r="A14343" s="0" t="n">
        <v>202506</v>
      </c>
      <c r="B14343" s="0" t="n">
        <v>202509</v>
      </c>
      <c r="C14343" s="37" t="s">
        <v>149</v>
      </c>
      <c r="D14343" s="37" t="s">
        <v>401</v>
      </c>
      <c r="E14343" s="0" t="n">
        <v>4</v>
      </c>
      <c r="F14343" s="38" t="s">
        <v>70</v>
      </c>
      <c r="G14343" s="37" t="s">
        <v>402</v>
      </c>
      <c r="H14343" s="0" t="n">
        <v>2883411</v>
      </c>
      <c r="I14343" s="0" t="n">
        <v>2103563</v>
      </c>
      <c r="J14343" s="0" t="n">
        <v>550932</v>
      </c>
    </row>
    <row r="14344" customFormat="false" ht="15" hidden="false" customHeight="false" outlineLevel="0" collapsed="false">
      <c r="A14344" s="0" t="n">
        <v>202506</v>
      </c>
      <c r="B14344" s="0" t="n">
        <v>202509</v>
      </c>
      <c r="C14344" s="37" t="s">
        <v>95</v>
      </c>
      <c r="D14344" s="37" t="s">
        <v>159</v>
      </c>
      <c r="E14344" s="0" t="n">
        <v>4</v>
      </c>
      <c r="F14344" s="38" t="s">
        <v>70</v>
      </c>
      <c r="G14344" s="37" t="s">
        <v>403</v>
      </c>
      <c r="H14344" s="0" t="n">
        <v>634177</v>
      </c>
      <c r="I14344" s="0" t="n">
        <v>301529</v>
      </c>
      <c r="J14344" s="0" t="n">
        <v>57917</v>
      </c>
    </row>
    <row r="14345" customFormat="false" ht="15" hidden="false" customHeight="false" outlineLevel="0" collapsed="false">
      <c r="A14345" s="0" t="n">
        <v>202506</v>
      </c>
      <c r="B14345" s="0" t="n">
        <v>202509</v>
      </c>
      <c r="C14345" s="37" t="s">
        <v>197</v>
      </c>
      <c r="D14345" s="37" t="s">
        <v>198</v>
      </c>
      <c r="E14345" s="0" t="n">
        <v>4</v>
      </c>
      <c r="F14345" s="38" t="s">
        <v>70</v>
      </c>
      <c r="G14345" s="37" t="s">
        <v>404</v>
      </c>
      <c r="H14345" s="0" t="n">
        <v>3517264</v>
      </c>
      <c r="I14345" s="0" t="n">
        <v>3598981</v>
      </c>
      <c r="J14345" s="0" t="n">
        <v>593666</v>
      </c>
    </row>
    <row r="14346" customFormat="false" ht="15" hidden="false" customHeight="false" outlineLevel="0" collapsed="false">
      <c r="A14346" s="0" t="n">
        <v>202506</v>
      </c>
      <c r="B14346" s="0" t="n">
        <v>202509</v>
      </c>
      <c r="C14346" s="37" t="s">
        <v>136</v>
      </c>
      <c r="D14346" s="37" t="s">
        <v>134</v>
      </c>
      <c r="E14346" s="0" t="n">
        <v>4</v>
      </c>
      <c r="F14346" s="38" t="s">
        <v>70</v>
      </c>
      <c r="G14346" s="37" t="s">
        <v>405</v>
      </c>
      <c r="H14346" s="0" t="n">
        <v>2615778</v>
      </c>
      <c r="I14346" s="0" t="n">
        <v>1131837</v>
      </c>
      <c r="J14346" s="0" t="n">
        <v>8521</v>
      </c>
    </row>
    <row r="14347" customFormat="false" ht="15" hidden="false" customHeight="false" outlineLevel="0" collapsed="false">
      <c r="A14347" s="0" t="n">
        <v>202506</v>
      </c>
      <c r="B14347" s="0" t="n">
        <v>202509</v>
      </c>
      <c r="C14347" s="37" t="s">
        <v>152</v>
      </c>
      <c r="D14347" s="37" t="s">
        <v>132</v>
      </c>
      <c r="E14347" s="0" t="n">
        <v>4</v>
      </c>
      <c r="F14347" s="38" t="s">
        <v>70</v>
      </c>
      <c r="G14347" s="37" t="s">
        <v>406</v>
      </c>
      <c r="H14347" s="0" t="n">
        <v>721212</v>
      </c>
      <c r="I14347" s="0" t="n">
        <v>350480</v>
      </c>
      <c r="J14347" s="0" t="n">
        <v>94863</v>
      </c>
    </row>
    <row r="14348" customFormat="false" ht="15" hidden="false" customHeight="false" outlineLevel="0" collapsed="false">
      <c r="A14348" s="0" t="n">
        <v>202506</v>
      </c>
      <c r="B14348" s="0" t="n">
        <v>202509</v>
      </c>
      <c r="C14348" s="37" t="s">
        <v>178</v>
      </c>
      <c r="D14348" s="37" t="s">
        <v>391</v>
      </c>
      <c r="E14348" s="0" t="n">
        <v>4</v>
      </c>
      <c r="F14348" s="38" t="s">
        <v>70</v>
      </c>
      <c r="G14348" s="37" t="s">
        <v>407</v>
      </c>
      <c r="H14348" s="0" t="n">
        <v>379711</v>
      </c>
      <c r="I14348" s="0" t="n">
        <v>301947</v>
      </c>
      <c r="J14348" s="0" t="n">
        <v>85692</v>
      </c>
    </row>
    <row r="14349" customFormat="false" ht="15" hidden="false" customHeight="false" outlineLevel="0" collapsed="false">
      <c r="A14349" s="0" t="n">
        <v>202506</v>
      </c>
      <c r="B14349" s="0" t="n">
        <v>202509</v>
      </c>
      <c r="C14349" s="37" t="s">
        <v>115</v>
      </c>
      <c r="D14349" s="37" t="s">
        <v>241</v>
      </c>
      <c r="E14349" s="0" t="n">
        <v>4</v>
      </c>
      <c r="F14349" s="38" t="s">
        <v>70</v>
      </c>
      <c r="G14349" s="37" t="s">
        <v>408</v>
      </c>
      <c r="H14349" s="0" t="n">
        <v>366777</v>
      </c>
      <c r="I14349" s="0" t="n">
        <v>101058</v>
      </c>
      <c r="J14349" s="0" t="n">
        <v>4248</v>
      </c>
    </row>
    <row r="14350" customFormat="false" ht="15" hidden="false" customHeight="false" outlineLevel="0" collapsed="false">
      <c r="A14350" s="0" t="n">
        <v>202506</v>
      </c>
      <c r="B14350" s="0" t="n">
        <v>202509</v>
      </c>
      <c r="C14350" s="37" t="s">
        <v>197</v>
      </c>
      <c r="D14350" s="37" t="s">
        <v>292</v>
      </c>
      <c r="E14350" s="0" t="n">
        <v>4</v>
      </c>
      <c r="F14350" s="38" t="s">
        <v>70</v>
      </c>
      <c r="G14350" s="37" t="s">
        <v>409</v>
      </c>
      <c r="H14350" s="0" t="n">
        <v>1408021</v>
      </c>
      <c r="I14350" s="0" t="n">
        <v>1579009</v>
      </c>
      <c r="J14350" s="0" t="n">
        <v>151847</v>
      </c>
    </row>
    <row r="14351" customFormat="false" ht="15" hidden="false" customHeight="false" outlineLevel="0" collapsed="false">
      <c r="A14351" s="0" t="n">
        <v>202506</v>
      </c>
      <c r="B14351" s="0" t="n">
        <v>202509</v>
      </c>
      <c r="C14351" s="37" t="s">
        <v>112</v>
      </c>
      <c r="D14351" s="37" t="s">
        <v>116</v>
      </c>
      <c r="E14351" s="0" t="n">
        <v>4</v>
      </c>
      <c r="F14351" s="38" t="s">
        <v>70</v>
      </c>
      <c r="G14351" s="37" t="s">
        <v>410</v>
      </c>
      <c r="H14351" s="0" t="n">
        <v>1280157</v>
      </c>
      <c r="I14351" s="0" t="n">
        <v>1105726</v>
      </c>
      <c r="J14351" s="0" t="n">
        <v>190938</v>
      </c>
    </row>
    <row r="14352" customFormat="false" ht="15" hidden="false" customHeight="false" outlineLevel="0" collapsed="false">
      <c r="A14352" s="0" t="n">
        <v>202506</v>
      </c>
      <c r="B14352" s="0" t="n">
        <v>202509</v>
      </c>
      <c r="C14352" s="37" t="s">
        <v>106</v>
      </c>
      <c r="D14352" s="37" t="s">
        <v>181</v>
      </c>
      <c r="E14352" s="0" t="n">
        <v>4</v>
      </c>
      <c r="F14352" s="38" t="s">
        <v>70</v>
      </c>
      <c r="G14352" s="37" t="s">
        <v>411</v>
      </c>
      <c r="H14352" s="0" t="n">
        <v>669162</v>
      </c>
      <c r="I14352" s="0" t="n">
        <v>678395</v>
      </c>
      <c r="J14352" s="0" t="n">
        <v>-79520</v>
      </c>
    </row>
    <row r="14353" customFormat="false" ht="15" hidden="false" customHeight="false" outlineLevel="0" collapsed="false">
      <c r="A14353" s="0" t="n">
        <v>202506</v>
      </c>
      <c r="B14353" s="0" t="n">
        <v>202509</v>
      </c>
      <c r="C14353" s="37" t="s">
        <v>112</v>
      </c>
      <c r="D14353" s="37" t="s">
        <v>412</v>
      </c>
      <c r="E14353" s="0" t="n">
        <v>4</v>
      </c>
      <c r="F14353" s="38" t="s">
        <v>70</v>
      </c>
      <c r="G14353" s="37" t="s">
        <v>413</v>
      </c>
      <c r="H14353" s="0" t="n">
        <v>774505</v>
      </c>
      <c r="I14353" s="0" t="n">
        <v>1062894</v>
      </c>
      <c r="J14353" s="0" t="n">
        <v>206825</v>
      </c>
    </row>
    <row r="14354" customFormat="false" ht="15" hidden="false" customHeight="false" outlineLevel="0" collapsed="false">
      <c r="A14354" s="0" t="n">
        <v>202506</v>
      </c>
      <c r="B14354" s="0" t="n">
        <v>202509</v>
      </c>
      <c r="C14354" s="37" t="s">
        <v>115</v>
      </c>
      <c r="D14354" s="37" t="s">
        <v>414</v>
      </c>
      <c r="E14354" s="0" t="n">
        <v>4</v>
      </c>
      <c r="F14354" s="38" t="s">
        <v>70</v>
      </c>
      <c r="G14354" s="37" t="s">
        <v>415</v>
      </c>
      <c r="H14354" s="0" t="n">
        <v>3264556</v>
      </c>
      <c r="I14354" s="0" t="n">
        <v>1943258</v>
      </c>
      <c r="J14354" s="0" t="n">
        <v>354387</v>
      </c>
    </row>
    <row r="14355" customFormat="false" ht="15" hidden="false" customHeight="false" outlineLevel="0" collapsed="false">
      <c r="A14355" s="0" t="n">
        <v>202506</v>
      </c>
      <c r="B14355" s="0" t="n">
        <v>202509</v>
      </c>
      <c r="C14355" s="37" t="s">
        <v>184</v>
      </c>
      <c r="D14355" s="37" t="s">
        <v>231</v>
      </c>
      <c r="E14355" s="0" t="n">
        <v>4</v>
      </c>
      <c r="F14355" s="38" t="s">
        <v>70</v>
      </c>
      <c r="G14355" s="37" t="s">
        <v>416</v>
      </c>
      <c r="H14355" s="0" t="n">
        <v>2423536</v>
      </c>
      <c r="I14355" s="0" t="n">
        <v>1926550</v>
      </c>
      <c r="J14355" s="0" t="n">
        <v>45631</v>
      </c>
    </row>
    <row r="14356" customFormat="false" ht="15" hidden="false" customHeight="false" outlineLevel="0" collapsed="false">
      <c r="A14356" s="0" t="n">
        <v>202506</v>
      </c>
      <c r="B14356" s="0" t="n">
        <v>202509</v>
      </c>
      <c r="C14356" s="37" t="s">
        <v>115</v>
      </c>
      <c r="D14356" s="37" t="s">
        <v>364</v>
      </c>
      <c r="E14356" s="0" t="n">
        <v>4</v>
      </c>
      <c r="F14356" s="38" t="s">
        <v>70</v>
      </c>
      <c r="G14356" s="37" t="s">
        <v>417</v>
      </c>
      <c r="H14356" s="0" t="n">
        <v>12768342</v>
      </c>
      <c r="I14356" s="0" t="n">
        <v>17925441</v>
      </c>
      <c r="J14356" s="0" t="n">
        <v>-2495785</v>
      </c>
    </row>
    <row r="14357" customFormat="false" ht="15" hidden="false" customHeight="false" outlineLevel="0" collapsed="false">
      <c r="A14357" s="0" t="n">
        <v>202506</v>
      </c>
      <c r="B14357" s="0" t="n">
        <v>202509</v>
      </c>
      <c r="C14357" s="37" t="s">
        <v>184</v>
      </c>
      <c r="D14357" s="37" t="s">
        <v>320</v>
      </c>
      <c r="E14357" s="0" t="n">
        <v>4</v>
      </c>
      <c r="F14357" s="38" t="s">
        <v>70</v>
      </c>
      <c r="G14357" s="37" t="s">
        <v>418</v>
      </c>
      <c r="H14357" s="0" t="n">
        <v>5329848</v>
      </c>
      <c r="I14357" s="0" t="n">
        <v>5843911</v>
      </c>
      <c r="J14357" s="0" t="n">
        <v>662222</v>
      </c>
    </row>
    <row r="14358" customFormat="false" ht="15" hidden="false" customHeight="false" outlineLevel="0" collapsed="false">
      <c r="A14358" s="0" t="n">
        <v>202506</v>
      </c>
      <c r="B14358" s="0" t="n">
        <v>202509</v>
      </c>
      <c r="C14358" s="37" t="s">
        <v>197</v>
      </c>
      <c r="D14358" s="37" t="s">
        <v>174</v>
      </c>
      <c r="E14358" s="0" t="n">
        <v>4</v>
      </c>
      <c r="F14358" s="38" t="s">
        <v>70</v>
      </c>
      <c r="G14358" s="37" t="s">
        <v>419</v>
      </c>
      <c r="H14358" s="0" t="n">
        <v>253308</v>
      </c>
      <c r="I14358" s="0" t="n">
        <v>316715</v>
      </c>
      <c r="J14358" s="0" t="n">
        <v>-10568</v>
      </c>
    </row>
    <row r="14359" customFormat="false" ht="15" hidden="false" customHeight="false" outlineLevel="0" collapsed="false">
      <c r="A14359" s="0" t="n">
        <v>202506</v>
      </c>
      <c r="B14359" s="0" t="n">
        <v>202509</v>
      </c>
      <c r="C14359" s="37" t="s">
        <v>106</v>
      </c>
      <c r="D14359" s="37" t="s">
        <v>420</v>
      </c>
      <c r="E14359" s="0" t="n">
        <v>4</v>
      </c>
      <c r="F14359" s="38" t="s">
        <v>70</v>
      </c>
      <c r="G14359" s="37" t="s">
        <v>421</v>
      </c>
      <c r="H14359" s="0" t="n">
        <v>9801569</v>
      </c>
      <c r="I14359" s="0" t="n">
        <v>7861581</v>
      </c>
      <c r="J14359" s="0" t="n">
        <v>-619653</v>
      </c>
    </row>
    <row r="14360" customFormat="false" ht="15" hidden="false" customHeight="false" outlineLevel="0" collapsed="false">
      <c r="A14360" s="0" t="n">
        <v>202506</v>
      </c>
      <c r="B14360" s="0" t="n">
        <v>202509</v>
      </c>
      <c r="C14360" s="37" t="s">
        <v>109</v>
      </c>
      <c r="D14360" s="37" t="s">
        <v>107</v>
      </c>
      <c r="E14360" s="0" t="n">
        <v>4</v>
      </c>
      <c r="F14360" s="38" t="s">
        <v>70</v>
      </c>
      <c r="G14360" s="37" t="s">
        <v>422</v>
      </c>
      <c r="H14360" s="0" t="n">
        <v>549231</v>
      </c>
      <c r="I14360" s="0" t="n">
        <v>511531</v>
      </c>
      <c r="J14360" s="0" t="n">
        <v>59885</v>
      </c>
    </row>
    <row r="14361" customFormat="false" ht="15" hidden="false" customHeight="false" outlineLevel="0" collapsed="false">
      <c r="A14361" s="0" t="n">
        <v>202506</v>
      </c>
      <c r="B14361" s="0" t="n">
        <v>202509</v>
      </c>
      <c r="C14361" s="37" t="s">
        <v>184</v>
      </c>
      <c r="D14361" s="37" t="s">
        <v>423</v>
      </c>
      <c r="E14361" s="0" t="n">
        <v>4</v>
      </c>
      <c r="F14361" s="38" t="s">
        <v>70</v>
      </c>
      <c r="G14361" s="37" t="s">
        <v>424</v>
      </c>
      <c r="H14361" s="0" t="n">
        <v>3855888</v>
      </c>
      <c r="I14361" s="0" t="n">
        <v>5646054</v>
      </c>
      <c r="J14361" s="0" t="n">
        <v>1195810</v>
      </c>
    </row>
    <row r="14362" customFormat="false" ht="15" hidden="false" customHeight="false" outlineLevel="0" collapsed="false">
      <c r="A14362" s="0" t="n">
        <v>202506</v>
      </c>
      <c r="B14362" s="0" t="n">
        <v>202509</v>
      </c>
      <c r="C14362" s="37" t="s">
        <v>106</v>
      </c>
      <c r="D14362" s="37" t="s">
        <v>425</v>
      </c>
      <c r="E14362" s="0" t="n">
        <v>4</v>
      </c>
      <c r="F14362" s="38" t="s">
        <v>70</v>
      </c>
      <c r="G14362" s="37" t="s">
        <v>426</v>
      </c>
      <c r="H14362" s="0" t="n">
        <v>1563751</v>
      </c>
      <c r="I14362" s="0" t="n">
        <v>878415</v>
      </c>
      <c r="J14362" s="0" t="n">
        <v>51042</v>
      </c>
    </row>
    <row r="14363" customFormat="false" ht="15" hidden="false" customHeight="false" outlineLevel="0" collapsed="false">
      <c r="A14363" s="0" t="n">
        <v>202506</v>
      </c>
      <c r="B14363" s="0" t="n">
        <v>202509</v>
      </c>
      <c r="C14363" s="37" t="s">
        <v>152</v>
      </c>
      <c r="D14363" s="37" t="s">
        <v>214</v>
      </c>
      <c r="E14363" s="0" t="n">
        <v>4</v>
      </c>
      <c r="F14363" s="38" t="s">
        <v>70</v>
      </c>
      <c r="G14363" s="37" t="s">
        <v>427</v>
      </c>
      <c r="H14363" s="0" t="n">
        <v>1344872</v>
      </c>
      <c r="I14363" s="0" t="n">
        <v>860229</v>
      </c>
      <c r="J14363" s="0" t="n">
        <v>170767</v>
      </c>
    </row>
    <row r="14364" customFormat="false" ht="15" hidden="false" customHeight="false" outlineLevel="0" collapsed="false">
      <c r="A14364" s="0" t="n">
        <v>202506</v>
      </c>
      <c r="B14364" s="0" t="n">
        <v>202509</v>
      </c>
      <c r="C14364" s="37" t="s">
        <v>101</v>
      </c>
      <c r="D14364" s="37" t="s">
        <v>251</v>
      </c>
      <c r="E14364" s="0" t="n">
        <v>4</v>
      </c>
      <c r="F14364" s="38" t="s">
        <v>70</v>
      </c>
      <c r="G14364" s="37" t="s">
        <v>428</v>
      </c>
      <c r="H14364" s="0" t="n">
        <v>194754</v>
      </c>
      <c r="I14364" s="0" t="n">
        <v>180522</v>
      </c>
      <c r="J14364" s="0" t="n">
        <v>26431</v>
      </c>
    </row>
    <row r="14365" customFormat="false" ht="15" hidden="false" customHeight="false" outlineLevel="0" collapsed="false">
      <c r="A14365" s="0" t="n">
        <v>202506</v>
      </c>
      <c r="B14365" s="0" t="n">
        <v>202509</v>
      </c>
      <c r="C14365" s="37" t="s">
        <v>115</v>
      </c>
      <c r="D14365" s="37" t="s">
        <v>200</v>
      </c>
      <c r="E14365" s="0" t="n">
        <v>4</v>
      </c>
      <c r="F14365" s="38" t="s">
        <v>70</v>
      </c>
      <c r="G14365" s="37" t="s">
        <v>429</v>
      </c>
      <c r="H14365" s="0" t="n">
        <v>1192334</v>
      </c>
      <c r="I14365" s="0" t="n">
        <v>1209913</v>
      </c>
      <c r="J14365" s="0" t="n">
        <v>-69351</v>
      </c>
    </row>
    <row r="14366" customFormat="false" ht="15" hidden="false" customHeight="false" outlineLevel="0" collapsed="false">
      <c r="A14366" s="0" t="n">
        <v>202506</v>
      </c>
      <c r="B14366" s="0" t="n">
        <v>202509</v>
      </c>
      <c r="C14366" s="37" t="s">
        <v>124</v>
      </c>
      <c r="D14366" s="37" t="s">
        <v>430</v>
      </c>
      <c r="E14366" s="0" t="n">
        <v>4</v>
      </c>
      <c r="F14366" s="38" t="s">
        <v>70</v>
      </c>
      <c r="G14366" s="37" t="s">
        <v>431</v>
      </c>
      <c r="H14366" s="0" t="n">
        <v>243299</v>
      </c>
      <c r="I14366" s="0" t="n">
        <v>98651</v>
      </c>
      <c r="J14366" s="0" t="n">
        <v>2426</v>
      </c>
    </row>
    <row r="14367" customFormat="false" ht="15" hidden="false" customHeight="false" outlineLevel="0" collapsed="false">
      <c r="A14367" s="0" t="n">
        <v>202506</v>
      </c>
      <c r="B14367" s="0" t="n">
        <v>202509</v>
      </c>
      <c r="C14367" s="37" t="s">
        <v>197</v>
      </c>
      <c r="D14367" s="37" t="s">
        <v>243</v>
      </c>
      <c r="E14367" s="0" t="n">
        <v>4</v>
      </c>
      <c r="F14367" s="38" t="s">
        <v>70</v>
      </c>
      <c r="G14367" s="37" t="s">
        <v>432</v>
      </c>
      <c r="H14367" s="0" t="n">
        <v>5642708</v>
      </c>
      <c r="I14367" s="0" t="n">
        <v>4090816</v>
      </c>
      <c r="J14367" s="0" t="n">
        <v>768774</v>
      </c>
    </row>
    <row r="14368" customFormat="false" ht="15" hidden="false" customHeight="false" outlineLevel="0" collapsed="false">
      <c r="A14368" s="0" t="n">
        <v>202506</v>
      </c>
      <c r="B14368" s="0" t="n">
        <v>202509</v>
      </c>
      <c r="C14368" s="37" t="s">
        <v>136</v>
      </c>
      <c r="D14368" s="37" t="s">
        <v>389</v>
      </c>
      <c r="E14368" s="0" t="n">
        <v>4</v>
      </c>
      <c r="F14368" s="38" t="s">
        <v>70</v>
      </c>
      <c r="G14368" s="37" t="s">
        <v>433</v>
      </c>
      <c r="H14368" s="0" t="n">
        <v>10938702</v>
      </c>
      <c r="I14368" s="0" t="n">
        <v>6196841</v>
      </c>
      <c r="J14368" s="0" t="n">
        <v>147322</v>
      </c>
    </row>
    <row r="14369" customFormat="false" ht="15" hidden="false" customHeight="false" outlineLevel="0" collapsed="false">
      <c r="A14369" s="0" t="n">
        <v>202506</v>
      </c>
      <c r="B14369" s="0" t="n">
        <v>202509</v>
      </c>
      <c r="C14369" s="37" t="s">
        <v>197</v>
      </c>
      <c r="D14369" s="37" t="s">
        <v>127</v>
      </c>
      <c r="E14369" s="0" t="n">
        <v>4</v>
      </c>
      <c r="F14369" s="38" t="s">
        <v>70</v>
      </c>
      <c r="G14369" s="37" t="s">
        <v>434</v>
      </c>
      <c r="H14369" s="0" t="n">
        <v>325808</v>
      </c>
      <c r="I14369" s="0" t="n">
        <v>286987</v>
      </c>
      <c r="J14369" s="0" t="n">
        <v>46466</v>
      </c>
    </row>
    <row r="14370" customFormat="false" ht="15" hidden="false" customHeight="false" outlineLevel="0" collapsed="false">
      <c r="A14370" s="0" t="n">
        <v>202506</v>
      </c>
      <c r="B14370" s="0" t="n">
        <v>202509</v>
      </c>
      <c r="C14370" s="37" t="s">
        <v>149</v>
      </c>
      <c r="D14370" s="37" t="s">
        <v>330</v>
      </c>
      <c r="E14370" s="0" t="n">
        <v>4</v>
      </c>
      <c r="F14370" s="38" t="s">
        <v>70</v>
      </c>
      <c r="G14370" s="37" t="s">
        <v>435</v>
      </c>
      <c r="H14370" s="0" t="n">
        <v>2278876</v>
      </c>
      <c r="I14370" s="0" t="n">
        <v>906331</v>
      </c>
      <c r="J14370" s="0" t="n">
        <v>35333</v>
      </c>
    </row>
    <row r="14371" customFormat="false" ht="15" hidden="false" customHeight="false" outlineLevel="0" collapsed="false">
      <c r="A14371" s="0" t="n">
        <v>202506</v>
      </c>
      <c r="B14371" s="0" t="n">
        <v>202509</v>
      </c>
      <c r="C14371" s="37" t="s">
        <v>112</v>
      </c>
      <c r="D14371" s="37" t="s">
        <v>130</v>
      </c>
      <c r="E14371" s="0" t="n">
        <v>4</v>
      </c>
      <c r="F14371" s="38" t="s">
        <v>70</v>
      </c>
      <c r="G14371" s="37" t="s">
        <v>436</v>
      </c>
      <c r="H14371" s="0" t="n">
        <v>513760</v>
      </c>
      <c r="I14371" s="0" t="n">
        <v>314220</v>
      </c>
      <c r="J14371" s="0" t="n">
        <v>47801</v>
      </c>
    </row>
    <row r="14372" customFormat="false" ht="15" hidden="false" customHeight="false" outlineLevel="0" collapsed="false">
      <c r="A14372" s="0" t="n">
        <v>202506</v>
      </c>
      <c r="B14372" s="0" t="n">
        <v>202509</v>
      </c>
      <c r="C14372" s="37" t="s">
        <v>149</v>
      </c>
      <c r="D14372" s="37" t="s">
        <v>396</v>
      </c>
      <c r="E14372" s="0" t="n">
        <v>4</v>
      </c>
      <c r="F14372" s="38" t="s">
        <v>70</v>
      </c>
      <c r="G14372" s="37" t="s">
        <v>437</v>
      </c>
      <c r="H14372" s="0" t="n">
        <v>631023</v>
      </c>
      <c r="I14372" s="0" t="n">
        <v>702151</v>
      </c>
      <c r="J14372" s="0" t="n">
        <v>86302</v>
      </c>
    </row>
    <row r="14373" customFormat="false" ht="15" hidden="false" customHeight="false" outlineLevel="0" collapsed="false">
      <c r="A14373" s="0" t="n">
        <v>202506</v>
      </c>
      <c r="B14373" s="0" t="n">
        <v>202509</v>
      </c>
      <c r="C14373" s="37" t="s">
        <v>98</v>
      </c>
      <c r="D14373" s="37" t="s">
        <v>438</v>
      </c>
      <c r="E14373" s="0" t="n">
        <v>4</v>
      </c>
      <c r="F14373" s="38" t="s">
        <v>70</v>
      </c>
      <c r="G14373" s="37" t="s">
        <v>439</v>
      </c>
      <c r="H14373" s="0" t="n">
        <v>2923980</v>
      </c>
      <c r="I14373" s="0" t="n">
        <v>2096470</v>
      </c>
      <c r="J14373" s="0" t="n">
        <v>115664</v>
      </c>
    </row>
    <row r="14374" customFormat="false" ht="15" hidden="false" customHeight="false" outlineLevel="0" collapsed="false">
      <c r="A14374" s="0" t="n">
        <v>202506</v>
      </c>
      <c r="B14374" s="0" t="n">
        <v>202509</v>
      </c>
      <c r="C14374" s="37" t="s">
        <v>112</v>
      </c>
      <c r="D14374" s="37" t="s">
        <v>372</v>
      </c>
      <c r="E14374" s="0" t="n">
        <v>4</v>
      </c>
      <c r="F14374" s="38" t="s">
        <v>70</v>
      </c>
      <c r="G14374" s="37" t="s">
        <v>440</v>
      </c>
      <c r="H14374" s="0" t="n">
        <v>1011699</v>
      </c>
      <c r="I14374" s="0" t="n">
        <v>1300595</v>
      </c>
      <c r="J14374" s="0" t="n">
        <v>194186</v>
      </c>
    </row>
    <row r="14375" customFormat="false" ht="15" hidden="false" customHeight="false" outlineLevel="0" collapsed="false">
      <c r="A14375" s="0" t="n">
        <v>202506</v>
      </c>
      <c r="B14375" s="0" t="n">
        <v>202509</v>
      </c>
      <c r="C14375" s="37" t="s">
        <v>149</v>
      </c>
      <c r="D14375" s="37" t="s">
        <v>425</v>
      </c>
      <c r="E14375" s="0" t="n">
        <v>4</v>
      </c>
      <c r="F14375" s="38" t="s">
        <v>70</v>
      </c>
      <c r="G14375" s="37" t="s">
        <v>441</v>
      </c>
      <c r="H14375" s="0" t="n">
        <v>12131507</v>
      </c>
      <c r="I14375" s="0" t="n">
        <v>6152113</v>
      </c>
      <c r="J14375" s="0" t="n">
        <v>-836610</v>
      </c>
    </row>
    <row r="14376" customFormat="false" ht="15" hidden="false" customHeight="false" outlineLevel="0" collapsed="false">
      <c r="A14376" s="0" t="n">
        <v>202506</v>
      </c>
      <c r="B14376" s="0" t="n">
        <v>202509</v>
      </c>
      <c r="C14376" s="37" t="s">
        <v>106</v>
      </c>
      <c r="D14376" s="37" t="s">
        <v>282</v>
      </c>
      <c r="E14376" s="0" t="n">
        <v>4</v>
      </c>
      <c r="F14376" s="38" t="s">
        <v>70</v>
      </c>
      <c r="G14376" s="37" t="s">
        <v>442</v>
      </c>
      <c r="H14376" s="0" t="n">
        <v>715621</v>
      </c>
      <c r="I14376" s="0" t="n">
        <v>420105</v>
      </c>
      <c r="J14376" s="0" t="n">
        <v>-12001</v>
      </c>
    </row>
    <row r="14377" customFormat="false" ht="15" hidden="false" customHeight="false" outlineLevel="0" collapsed="false">
      <c r="A14377" s="0" t="n">
        <v>202506</v>
      </c>
      <c r="B14377" s="0" t="n">
        <v>202509</v>
      </c>
      <c r="C14377" s="37" t="s">
        <v>115</v>
      </c>
      <c r="D14377" s="37" t="s">
        <v>134</v>
      </c>
      <c r="E14377" s="0" t="n">
        <v>4</v>
      </c>
      <c r="F14377" s="38" t="s">
        <v>70</v>
      </c>
      <c r="G14377" s="37" t="s">
        <v>443</v>
      </c>
      <c r="H14377" s="0" t="n">
        <v>5008774</v>
      </c>
      <c r="I14377" s="0" t="n">
        <v>3508388</v>
      </c>
      <c r="J14377" s="0" t="n">
        <v>118012</v>
      </c>
    </row>
    <row r="14378" customFormat="false" ht="15" hidden="false" customHeight="false" outlineLevel="0" collapsed="false">
      <c r="A14378" s="0" t="n">
        <v>202506</v>
      </c>
      <c r="B14378" s="0" t="n">
        <v>202509</v>
      </c>
      <c r="C14378" s="37" t="s">
        <v>149</v>
      </c>
      <c r="D14378" s="37" t="s">
        <v>145</v>
      </c>
      <c r="E14378" s="0" t="n">
        <v>4</v>
      </c>
      <c r="F14378" s="38" t="s">
        <v>70</v>
      </c>
      <c r="G14378" s="37" t="s">
        <v>444</v>
      </c>
      <c r="H14378" s="0" t="n">
        <v>1906246</v>
      </c>
      <c r="I14378" s="0" t="n">
        <v>1049295</v>
      </c>
      <c r="J14378" s="0" t="n">
        <v>206995</v>
      </c>
    </row>
    <row r="14379" customFormat="false" ht="15" hidden="false" customHeight="false" outlineLevel="0" collapsed="false">
      <c r="A14379" s="0" t="n">
        <v>202506</v>
      </c>
      <c r="B14379" s="0" t="n">
        <v>202509</v>
      </c>
      <c r="C14379" s="37" t="s">
        <v>158</v>
      </c>
      <c r="D14379" s="37" t="s">
        <v>445</v>
      </c>
      <c r="E14379" s="0" t="n">
        <v>4</v>
      </c>
      <c r="F14379" s="38" t="s">
        <v>70</v>
      </c>
      <c r="G14379" s="37" t="s">
        <v>446</v>
      </c>
      <c r="H14379" s="0" t="n">
        <v>2446022</v>
      </c>
      <c r="I14379" s="0" t="n">
        <v>1478708</v>
      </c>
      <c r="J14379" s="0" t="n">
        <v>-95550</v>
      </c>
    </row>
    <row r="14380" customFormat="false" ht="15" hidden="false" customHeight="false" outlineLevel="0" collapsed="false">
      <c r="A14380" s="0" t="n">
        <v>202506</v>
      </c>
      <c r="B14380" s="0" t="n">
        <v>202509</v>
      </c>
      <c r="C14380" s="37" t="s">
        <v>112</v>
      </c>
      <c r="D14380" s="37" t="s">
        <v>447</v>
      </c>
      <c r="E14380" s="0" t="n">
        <v>4</v>
      </c>
      <c r="F14380" s="38" t="s">
        <v>70</v>
      </c>
      <c r="G14380" s="37" t="s">
        <v>448</v>
      </c>
      <c r="H14380" s="0" t="n">
        <v>760134</v>
      </c>
      <c r="I14380" s="0" t="n">
        <v>403791</v>
      </c>
      <c r="J14380" s="0" t="n">
        <v>30903</v>
      </c>
    </row>
    <row r="14381" customFormat="false" ht="15" hidden="false" customHeight="false" outlineLevel="0" collapsed="false">
      <c r="A14381" s="0" t="n">
        <v>202506</v>
      </c>
      <c r="B14381" s="0" t="n">
        <v>202509</v>
      </c>
      <c r="C14381" s="37" t="s">
        <v>136</v>
      </c>
      <c r="D14381" s="37" t="s">
        <v>267</v>
      </c>
      <c r="E14381" s="0" t="n">
        <v>4</v>
      </c>
      <c r="F14381" s="38" t="s">
        <v>70</v>
      </c>
      <c r="G14381" s="37" t="s">
        <v>449</v>
      </c>
      <c r="H14381" s="0" t="n">
        <v>868611</v>
      </c>
      <c r="I14381" s="0" t="n">
        <v>438170</v>
      </c>
      <c r="J14381" s="0" t="n">
        <v>48962</v>
      </c>
    </row>
    <row r="14382" customFormat="false" ht="15" hidden="false" customHeight="false" outlineLevel="0" collapsed="false">
      <c r="A14382" s="0" t="n">
        <v>202506</v>
      </c>
      <c r="B14382" s="0" t="n">
        <v>202509</v>
      </c>
      <c r="C14382" s="37" t="s">
        <v>158</v>
      </c>
      <c r="D14382" s="37" t="s">
        <v>450</v>
      </c>
      <c r="E14382" s="0" t="n">
        <v>4</v>
      </c>
      <c r="F14382" s="38" t="s">
        <v>70</v>
      </c>
      <c r="G14382" s="37" t="s">
        <v>451</v>
      </c>
      <c r="H14382" s="0" t="n">
        <v>901837</v>
      </c>
      <c r="I14382" s="0" t="n">
        <v>473861</v>
      </c>
      <c r="J14382" s="0" t="n">
        <v>49639</v>
      </c>
    </row>
    <row r="14383" customFormat="false" ht="15" hidden="false" customHeight="false" outlineLevel="0" collapsed="false">
      <c r="A14383" s="0" t="n">
        <v>202506</v>
      </c>
      <c r="B14383" s="0" t="n">
        <v>202509</v>
      </c>
      <c r="C14383" s="37" t="s">
        <v>112</v>
      </c>
      <c r="D14383" s="37" t="s">
        <v>452</v>
      </c>
      <c r="E14383" s="0" t="n">
        <v>4</v>
      </c>
      <c r="F14383" s="38" t="s">
        <v>70</v>
      </c>
      <c r="G14383" s="37" t="s">
        <v>453</v>
      </c>
      <c r="H14383" s="0" t="n">
        <v>601621</v>
      </c>
      <c r="I14383" s="0" t="n">
        <v>621448</v>
      </c>
      <c r="J14383" s="0" t="n">
        <v>43589</v>
      </c>
    </row>
    <row r="14384" customFormat="false" ht="15" hidden="false" customHeight="false" outlineLevel="0" collapsed="false">
      <c r="A14384" s="0" t="n">
        <v>202506</v>
      </c>
      <c r="B14384" s="0" t="n">
        <v>202509</v>
      </c>
      <c r="C14384" s="37" t="s">
        <v>178</v>
      </c>
      <c r="D14384" s="37" t="s">
        <v>454</v>
      </c>
      <c r="E14384" s="0" t="n">
        <v>4</v>
      </c>
      <c r="F14384" s="38" t="s">
        <v>70</v>
      </c>
      <c r="G14384" s="37" t="s">
        <v>455</v>
      </c>
      <c r="H14384" s="0" t="n">
        <v>2926384</v>
      </c>
      <c r="I14384" s="0" t="n">
        <v>2618576</v>
      </c>
      <c r="J14384" s="0" t="n">
        <v>46981</v>
      </c>
    </row>
    <row r="14385" customFormat="false" ht="15" hidden="false" customHeight="false" outlineLevel="0" collapsed="false">
      <c r="A14385" s="0" t="n">
        <v>202506</v>
      </c>
      <c r="B14385" s="0" t="n">
        <v>202509</v>
      </c>
      <c r="C14385" s="37" t="s">
        <v>115</v>
      </c>
      <c r="D14385" s="37" t="s">
        <v>170</v>
      </c>
      <c r="E14385" s="0" t="n">
        <v>4</v>
      </c>
      <c r="F14385" s="38" t="s">
        <v>70</v>
      </c>
      <c r="G14385" s="37" t="s">
        <v>456</v>
      </c>
      <c r="H14385" s="0" t="n">
        <v>2978759</v>
      </c>
      <c r="I14385" s="0" t="n">
        <v>5555877</v>
      </c>
      <c r="J14385" s="0" t="n">
        <v>307423</v>
      </c>
    </row>
    <row r="14386" customFormat="false" ht="15" hidden="false" customHeight="false" outlineLevel="0" collapsed="false">
      <c r="A14386" s="0" t="n">
        <v>202506</v>
      </c>
      <c r="B14386" s="0" t="n">
        <v>202509</v>
      </c>
      <c r="C14386" s="37" t="s">
        <v>152</v>
      </c>
      <c r="D14386" s="37" t="s">
        <v>350</v>
      </c>
      <c r="E14386" s="0" t="n">
        <v>4</v>
      </c>
      <c r="F14386" s="38" t="s">
        <v>70</v>
      </c>
      <c r="G14386" s="37" t="s">
        <v>457</v>
      </c>
      <c r="H14386" s="0" t="n">
        <v>2531580</v>
      </c>
      <c r="I14386" s="0" t="n">
        <v>4055993</v>
      </c>
      <c r="J14386" s="0" t="n">
        <v>719844</v>
      </c>
    </row>
    <row r="14387" customFormat="false" ht="15" hidden="false" customHeight="false" outlineLevel="0" collapsed="false">
      <c r="A14387" s="0" t="n">
        <v>202506</v>
      </c>
      <c r="B14387" s="0" t="n">
        <v>202509</v>
      </c>
      <c r="C14387" s="37" t="s">
        <v>112</v>
      </c>
      <c r="D14387" s="37" t="s">
        <v>282</v>
      </c>
      <c r="E14387" s="0" t="n">
        <v>4</v>
      </c>
      <c r="F14387" s="38" t="s">
        <v>70</v>
      </c>
      <c r="G14387" s="37" t="s">
        <v>458</v>
      </c>
      <c r="H14387" s="0" t="n">
        <v>13401724</v>
      </c>
      <c r="I14387" s="0" t="n">
        <v>12466184</v>
      </c>
      <c r="J14387" s="0" t="n">
        <v>139242</v>
      </c>
    </row>
    <row r="14388" customFormat="false" ht="15" hidden="false" customHeight="false" outlineLevel="0" collapsed="false">
      <c r="A14388" s="0" t="n">
        <v>202506</v>
      </c>
      <c r="B14388" s="0" t="n">
        <v>202509</v>
      </c>
      <c r="C14388" s="37" t="s">
        <v>158</v>
      </c>
      <c r="D14388" s="37" t="s">
        <v>210</v>
      </c>
      <c r="E14388" s="0" t="n">
        <v>4</v>
      </c>
      <c r="F14388" s="38" t="s">
        <v>70</v>
      </c>
      <c r="G14388" s="37" t="s">
        <v>459</v>
      </c>
      <c r="H14388" s="0" t="n">
        <v>7762394</v>
      </c>
      <c r="I14388" s="0" t="n">
        <v>3241430</v>
      </c>
      <c r="J14388" s="0" t="n">
        <v>-440621</v>
      </c>
    </row>
    <row r="14389" customFormat="false" ht="15" hidden="false" customHeight="false" outlineLevel="0" collapsed="false">
      <c r="A14389" s="0" t="n">
        <v>202506</v>
      </c>
      <c r="B14389" s="0" t="n">
        <v>202509</v>
      </c>
      <c r="C14389" s="37" t="s">
        <v>112</v>
      </c>
      <c r="D14389" s="37" t="s">
        <v>447</v>
      </c>
      <c r="E14389" s="0" t="n">
        <v>4</v>
      </c>
      <c r="F14389" s="38" t="s">
        <v>70</v>
      </c>
      <c r="G14389" s="37" t="s">
        <v>460</v>
      </c>
      <c r="H14389" s="0" t="n">
        <v>585422</v>
      </c>
      <c r="I14389" s="0" t="n">
        <v>703982</v>
      </c>
      <c r="J14389" s="0" t="n">
        <v>89136</v>
      </c>
    </row>
    <row r="14390" customFormat="false" ht="15" hidden="false" customHeight="false" outlineLevel="0" collapsed="false">
      <c r="A14390" s="0" t="n">
        <v>202506</v>
      </c>
      <c r="B14390" s="0" t="n">
        <v>202509</v>
      </c>
      <c r="C14390" s="37" t="s">
        <v>124</v>
      </c>
      <c r="D14390" s="37" t="s">
        <v>461</v>
      </c>
      <c r="E14390" s="0" t="n">
        <v>4</v>
      </c>
      <c r="F14390" s="38" t="s">
        <v>70</v>
      </c>
      <c r="G14390" s="37" t="s">
        <v>462</v>
      </c>
      <c r="H14390" s="0" t="n">
        <v>2391729</v>
      </c>
      <c r="I14390" s="0" t="n">
        <v>2039467</v>
      </c>
      <c r="J14390" s="0" t="n">
        <v>468229</v>
      </c>
    </row>
    <row r="14391" customFormat="false" ht="15" hidden="false" customHeight="false" outlineLevel="0" collapsed="false">
      <c r="A14391" s="0" t="n">
        <v>202506</v>
      </c>
      <c r="B14391" s="0" t="n">
        <v>202509</v>
      </c>
      <c r="C14391" s="37" t="s">
        <v>95</v>
      </c>
      <c r="D14391" s="37" t="s">
        <v>425</v>
      </c>
      <c r="E14391" s="0" t="n">
        <v>4</v>
      </c>
      <c r="F14391" s="38" t="s">
        <v>70</v>
      </c>
      <c r="G14391" s="37" t="s">
        <v>463</v>
      </c>
      <c r="H14391" s="0" t="n">
        <v>703026</v>
      </c>
      <c r="I14391" s="0" t="n">
        <v>712977</v>
      </c>
      <c r="J14391" s="0" t="n">
        <v>-17911</v>
      </c>
    </row>
    <row r="14392" customFormat="false" ht="15" hidden="false" customHeight="false" outlineLevel="0" collapsed="false">
      <c r="A14392" s="0" t="n">
        <v>202506</v>
      </c>
      <c r="B14392" s="0" t="n">
        <v>202509</v>
      </c>
      <c r="C14392" s="37" t="s">
        <v>184</v>
      </c>
      <c r="D14392" s="37" t="s">
        <v>284</v>
      </c>
      <c r="E14392" s="0" t="n">
        <v>4</v>
      </c>
      <c r="F14392" s="38" t="s">
        <v>70</v>
      </c>
      <c r="G14392" s="37" t="s">
        <v>464</v>
      </c>
      <c r="H14392" s="0" t="n">
        <v>1492048</v>
      </c>
      <c r="I14392" s="0" t="n">
        <v>557821</v>
      </c>
      <c r="J14392" s="0" t="n">
        <v>120531</v>
      </c>
    </row>
    <row r="14393" customFormat="false" ht="15" hidden="false" customHeight="false" outlineLevel="0" collapsed="false">
      <c r="A14393" s="0" t="n">
        <v>202506</v>
      </c>
      <c r="B14393" s="0" t="n">
        <v>202509</v>
      </c>
      <c r="C14393" s="37" t="s">
        <v>149</v>
      </c>
      <c r="D14393" s="37" t="s">
        <v>237</v>
      </c>
      <c r="E14393" s="0" t="n">
        <v>4</v>
      </c>
      <c r="F14393" s="38" t="s">
        <v>70</v>
      </c>
      <c r="G14393" s="37" t="s">
        <v>465</v>
      </c>
      <c r="H14393" s="0" t="n">
        <v>605917</v>
      </c>
      <c r="I14393" s="0" t="n">
        <v>503705</v>
      </c>
      <c r="J14393" s="0" t="n">
        <v>66523</v>
      </c>
    </row>
    <row r="14394" customFormat="false" ht="15" hidden="false" customHeight="false" outlineLevel="0" collapsed="false">
      <c r="A14394" s="0" t="n">
        <v>202506</v>
      </c>
      <c r="B14394" s="0" t="n">
        <v>202509</v>
      </c>
      <c r="C14394" s="37" t="s">
        <v>95</v>
      </c>
      <c r="D14394" s="37" t="s">
        <v>320</v>
      </c>
      <c r="E14394" s="0" t="n">
        <v>4</v>
      </c>
      <c r="F14394" s="38" t="s">
        <v>70</v>
      </c>
      <c r="G14394" s="37" t="s">
        <v>466</v>
      </c>
      <c r="H14394" s="0" t="n">
        <v>6360146</v>
      </c>
      <c r="I14394" s="0" t="n">
        <v>9732538</v>
      </c>
      <c r="J14394" s="0" t="n">
        <v>-346834</v>
      </c>
    </row>
    <row r="14395" customFormat="false" ht="15" hidden="false" customHeight="false" outlineLevel="0" collapsed="false">
      <c r="A14395" s="0" t="n">
        <v>202506</v>
      </c>
      <c r="B14395" s="0" t="n">
        <v>202509</v>
      </c>
      <c r="C14395" s="37" t="s">
        <v>101</v>
      </c>
      <c r="D14395" s="37" t="s">
        <v>467</v>
      </c>
      <c r="E14395" s="0" t="n">
        <v>4</v>
      </c>
      <c r="F14395" s="38" t="s">
        <v>70</v>
      </c>
      <c r="G14395" s="37" t="s">
        <v>468</v>
      </c>
      <c r="H14395" s="0" t="n">
        <v>1750991</v>
      </c>
      <c r="I14395" s="0" t="n">
        <v>3581008</v>
      </c>
      <c r="J14395" s="0" t="n">
        <v>34474</v>
      </c>
    </row>
    <row r="14396" customFormat="false" ht="15" hidden="false" customHeight="false" outlineLevel="0" collapsed="false">
      <c r="A14396" s="0" t="n">
        <v>202506</v>
      </c>
      <c r="B14396" s="0" t="n">
        <v>202509</v>
      </c>
      <c r="C14396" s="37" t="s">
        <v>112</v>
      </c>
      <c r="D14396" s="37" t="s">
        <v>233</v>
      </c>
      <c r="E14396" s="0" t="n">
        <v>4</v>
      </c>
      <c r="F14396" s="38" t="s">
        <v>70</v>
      </c>
      <c r="G14396" s="37" t="s">
        <v>469</v>
      </c>
      <c r="H14396" s="0" t="n">
        <v>1474178</v>
      </c>
      <c r="I14396" s="0" t="n">
        <v>1742876</v>
      </c>
      <c r="J14396" s="0" t="n">
        <v>9144</v>
      </c>
    </row>
    <row r="14397" customFormat="false" ht="15" hidden="false" customHeight="false" outlineLevel="0" collapsed="false">
      <c r="A14397" s="0" t="n">
        <v>202506</v>
      </c>
      <c r="B14397" s="0" t="n">
        <v>202509</v>
      </c>
      <c r="C14397" s="37" t="s">
        <v>112</v>
      </c>
      <c r="D14397" s="37" t="s">
        <v>470</v>
      </c>
      <c r="E14397" s="0" t="n">
        <v>4</v>
      </c>
      <c r="F14397" s="38" t="s">
        <v>70</v>
      </c>
      <c r="G14397" s="37" t="s">
        <v>471</v>
      </c>
      <c r="H14397" s="0" t="n">
        <v>4010784</v>
      </c>
      <c r="I14397" s="0" t="n">
        <v>6314041</v>
      </c>
      <c r="J14397" s="0" t="n">
        <v>611850</v>
      </c>
    </row>
    <row r="14398" customFormat="false" ht="15" hidden="false" customHeight="false" outlineLevel="0" collapsed="false">
      <c r="A14398" s="0" t="n">
        <v>202506</v>
      </c>
      <c r="B14398" s="0" t="n">
        <v>202509</v>
      </c>
      <c r="C14398" s="37" t="s">
        <v>98</v>
      </c>
      <c r="D14398" s="37" t="s">
        <v>383</v>
      </c>
      <c r="E14398" s="0" t="n">
        <v>4</v>
      </c>
      <c r="F14398" s="38" t="s">
        <v>70</v>
      </c>
      <c r="G14398" s="37" t="s">
        <v>472</v>
      </c>
      <c r="H14398" s="0" t="n">
        <v>106111</v>
      </c>
      <c r="I14398" s="0" t="n">
        <v>80856</v>
      </c>
      <c r="J14398" s="0" t="n">
        <v>5003</v>
      </c>
    </row>
    <row r="14399" customFormat="false" ht="15" hidden="false" customHeight="false" outlineLevel="0" collapsed="false">
      <c r="A14399" s="0" t="n">
        <v>202506</v>
      </c>
      <c r="B14399" s="0" t="n">
        <v>202509</v>
      </c>
      <c r="C14399" s="37" t="s">
        <v>101</v>
      </c>
      <c r="D14399" s="37" t="s">
        <v>258</v>
      </c>
      <c r="E14399" s="0" t="n">
        <v>4</v>
      </c>
      <c r="F14399" s="38" t="s">
        <v>70</v>
      </c>
      <c r="G14399" s="37" t="s">
        <v>473</v>
      </c>
      <c r="H14399" s="0" t="n">
        <v>133414</v>
      </c>
      <c r="I14399" s="0" t="n">
        <v>212152</v>
      </c>
      <c r="J14399" s="0" t="n">
        <v>40427</v>
      </c>
    </row>
    <row r="14400" customFormat="false" ht="15" hidden="false" customHeight="false" outlineLevel="0" collapsed="false">
      <c r="A14400" s="0" t="n">
        <v>202506</v>
      </c>
      <c r="B14400" s="0" t="n">
        <v>202509</v>
      </c>
      <c r="C14400" s="37" t="s">
        <v>98</v>
      </c>
      <c r="D14400" s="37" t="s">
        <v>474</v>
      </c>
      <c r="E14400" s="0" t="n">
        <v>4</v>
      </c>
      <c r="F14400" s="38" t="s">
        <v>70</v>
      </c>
      <c r="G14400" s="37" t="s">
        <v>475</v>
      </c>
      <c r="H14400" s="0" t="n">
        <v>4593234</v>
      </c>
      <c r="I14400" s="0" t="n">
        <v>5453067</v>
      </c>
      <c r="J14400" s="0" t="n">
        <v>899414</v>
      </c>
    </row>
    <row r="14401" customFormat="false" ht="15" hidden="false" customHeight="false" outlineLevel="0" collapsed="false">
      <c r="A14401" s="0" t="n">
        <v>202506</v>
      </c>
      <c r="B14401" s="0" t="n">
        <v>202509</v>
      </c>
      <c r="C14401" s="37" t="s">
        <v>112</v>
      </c>
      <c r="D14401" s="37" t="s">
        <v>476</v>
      </c>
      <c r="E14401" s="0" t="n">
        <v>4</v>
      </c>
      <c r="F14401" s="38" t="s">
        <v>70</v>
      </c>
      <c r="G14401" s="37" t="s">
        <v>477</v>
      </c>
      <c r="H14401" s="0" t="n">
        <v>1791338</v>
      </c>
      <c r="I14401" s="0" t="n">
        <v>505047</v>
      </c>
      <c r="J14401" s="0" t="n">
        <v>-37641</v>
      </c>
    </row>
    <row r="14402" customFormat="false" ht="15" hidden="false" customHeight="false" outlineLevel="0" collapsed="false">
      <c r="A14402" s="0" t="n">
        <v>202506</v>
      </c>
      <c r="B14402" s="0" t="n">
        <v>202509</v>
      </c>
      <c r="C14402" s="37" t="s">
        <v>136</v>
      </c>
      <c r="D14402" s="37" t="s">
        <v>132</v>
      </c>
      <c r="E14402" s="0" t="n">
        <v>4</v>
      </c>
      <c r="F14402" s="38" t="s">
        <v>70</v>
      </c>
      <c r="G14402" s="37" t="s">
        <v>478</v>
      </c>
      <c r="H14402" s="0" t="n">
        <v>1338556</v>
      </c>
      <c r="I14402" s="0" t="n">
        <v>934794</v>
      </c>
      <c r="J14402" s="0" t="n">
        <v>-57860</v>
      </c>
    </row>
    <row r="14403" customFormat="false" ht="15" hidden="false" customHeight="false" outlineLevel="0" collapsed="false">
      <c r="A14403" s="0" t="n">
        <v>202506</v>
      </c>
      <c r="B14403" s="0" t="n">
        <v>202509</v>
      </c>
      <c r="C14403" s="37" t="s">
        <v>106</v>
      </c>
      <c r="D14403" s="37" t="s">
        <v>273</v>
      </c>
      <c r="E14403" s="0" t="n">
        <v>4</v>
      </c>
      <c r="F14403" s="38" t="s">
        <v>70</v>
      </c>
      <c r="G14403" s="37" t="s">
        <v>479</v>
      </c>
      <c r="H14403" s="0" t="n">
        <v>370905</v>
      </c>
      <c r="I14403" s="0" t="n">
        <v>137829</v>
      </c>
      <c r="J14403" s="0" t="n">
        <v>19493</v>
      </c>
    </row>
    <row r="14404" customFormat="false" ht="15" hidden="false" customHeight="false" outlineLevel="0" collapsed="false">
      <c r="A14404" s="0" t="n">
        <v>202506</v>
      </c>
      <c r="B14404" s="0" t="n">
        <v>202509</v>
      </c>
      <c r="C14404" s="37" t="s">
        <v>149</v>
      </c>
      <c r="D14404" s="37" t="s">
        <v>159</v>
      </c>
      <c r="E14404" s="0" t="n">
        <v>4</v>
      </c>
      <c r="F14404" s="38" t="s">
        <v>70</v>
      </c>
      <c r="G14404" s="37" t="s">
        <v>480</v>
      </c>
      <c r="H14404" s="0" t="n">
        <v>960196</v>
      </c>
      <c r="I14404" s="0" t="n">
        <v>598017</v>
      </c>
      <c r="J14404" s="0" t="n">
        <v>17018</v>
      </c>
    </row>
    <row r="14405" customFormat="false" ht="15" hidden="false" customHeight="false" outlineLevel="0" collapsed="false">
      <c r="A14405" s="0" t="n">
        <v>202506</v>
      </c>
      <c r="B14405" s="0" t="n">
        <v>202509</v>
      </c>
      <c r="C14405" s="37" t="s">
        <v>109</v>
      </c>
      <c r="D14405" s="37" t="s">
        <v>241</v>
      </c>
      <c r="E14405" s="0" t="n">
        <v>4</v>
      </c>
      <c r="F14405" s="38" t="s">
        <v>70</v>
      </c>
      <c r="G14405" s="37" t="s">
        <v>481</v>
      </c>
      <c r="H14405" s="0" t="n">
        <v>16173417</v>
      </c>
      <c r="I14405" s="0" t="n">
        <v>10677175</v>
      </c>
      <c r="J14405" s="0" t="n">
        <v>667456</v>
      </c>
    </row>
    <row r="14406" customFormat="false" ht="15" hidden="false" customHeight="false" outlineLevel="0" collapsed="false">
      <c r="A14406" s="0" t="n">
        <v>202506</v>
      </c>
      <c r="B14406" s="0" t="n">
        <v>202509</v>
      </c>
      <c r="C14406" s="37" t="s">
        <v>184</v>
      </c>
      <c r="D14406" s="37" t="s">
        <v>482</v>
      </c>
      <c r="E14406" s="0" t="n">
        <v>4</v>
      </c>
      <c r="F14406" s="38" t="s">
        <v>70</v>
      </c>
      <c r="G14406" s="37" t="s">
        <v>483</v>
      </c>
      <c r="H14406" s="0" t="n">
        <v>4327584</v>
      </c>
      <c r="I14406" s="0" t="n">
        <v>3193831</v>
      </c>
      <c r="J14406" s="0" t="n">
        <v>430068</v>
      </c>
    </row>
    <row r="14407" customFormat="false" ht="15" hidden="false" customHeight="false" outlineLevel="0" collapsed="false">
      <c r="A14407" s="0" t="n">
        <v>202506</v>
      </c>
      <c r="B14407" s="0" t="n">
        <v>202509</v>
      </c>
      <c r="C14407" s="37" t="s">
        <v>152</v>
      </c>
      <c r="D14407" s="37" t="s">
        <v>328</v>
      </c>
      <c r="E14407" s="0" t="n">
        <v>4</v>
      </c>
      <c r="F14407" s="38" t="s">
        <v>70</v>
      </c>
      <c r="G14407" s="37" t="s">
        <v>484</v>
      </c>
      <c r="H14407" s="0" t="n">
        <v>1364164</v>
      </c>
      <c r="I14407" s="0" t="n">
        <v>913459</v>
      </c>
      <c r="J14407" s="0" t="n">
        <v>151495</v>
      </c>
    </row>
    <row r="14408" customFormat="false" ht="15" hidden="false" customHeight="false" outlineLevel="0" collapsed="false">
      <c r="A14408" s="0" t="n">
        <v>202506</v>
      </c>
      <c r="B14408" s="0" t="n">
        <v>202509</v>
      </c>
      <c r="C14408" s="37" t="s">
        <v>115</v>
      </c>
      <c r="D14408" s="37" t="s">
        <v>423</v>
      </c>
      <c r="E14408" s="0" t="n">
        <v>4</v>
      </c>
      <c r="F14408" s="38" t="s">
        <v>70</v>
      </c>
      <c r="G14408" s="37" t="s">
        <v>485</v>
      </c>
      <c r="H14408" s="0" t="n">
        <v>504501</v>
      </c>
      <c r="I14408" s="0" t="n">
        <v>372620</v>
      </c>
      <c r="J14408" s="0" t="n">
        <v>-16149</v>
      </c>
    </row>
    <row r="14409" customFormat="false" ht="15" hidden="false" customHeight="false" outlineLevel="0" collapsed="false">
      <c r="A14409" s="0" t="n">
        <v>202506</v>
      </c>
      <c r="B14409" s="0" t="n">
        <v>202509</v>
      </c>
      <c r="C14409" s="37" t="s">
        <v>136</v>
      </c>
      <c r="D14409" s="37" t="s">
        <v>258</v>
      </c>
      <c r="E14409" s="0" t="n">
        <v>4</v>
      </c>
      <c r="F14409" s="38" t="s">
        <v>70</v>
      </c>
      <c r="G14409" s="37" t="s">
        <v>486</v>
      </c>
      <c r="H14409" s="0" t="n">
        <v>526484</v>
      </c>
      <c r="I14409" s="0" t="n">
        <v>469476</v>
      </c>
      <c r="J14409" s="0" t="n">
        <v>-66741</v>
      </c>
    </row>
    <row r="14410" customFormat="false" ht="15" hidden="false" customHeight="false" outlineLevel="0" collapsed="false">
      <c r="A14410" s="0" t="n">
        <v>202506</v>
      </c>
      <c r="B14410" s="0" t="n">
        <v>202509</v>
      </c>
      <c r="C14410" s="37" t="s">
        <v>109</v>
      </c>
      <c r="D14410" s="37" t="s">
        <v>130</v>
      </c>
      <c r="E14410" s="0" t="n">
        <v>4</v>
      </c>
      <c r="F14410" s="38" t="s">
        <v>70</v>
      </c>
      <c r="G14410" s="37" t="s">
        <v>487</v>
      </c>
      <c r="H14410" s="0" t="n">
        <v>84010</v>
      </c>
      <c r="I14410" s="0" t="n">
        <v>47520</v>
      </c>
      <c r="J14410" s="0" t="n">
        <v>3264</v>
      </c>
    </row>
    <row r="14411" customFormat="false" ht="15" hidden="false" customHeight="false" outlineLevel="0" collapsed="false">
      <c r="A14411" s="0" t="n">
        <v>202506</v>
      </c>
      <c r="B14411" s="0" t="n">
        <v>202509</v>
      </c>
      <c r="C14411" s="37" t="s">
        <v>112</v>
      </c>
      <c r="D14411" s="37" t="s">
        <v>107</v>
      </c>
      <c r="E14411" s="0" t="n">
        <v>4</v>
      </c>
      <c r="F14411" s="38" t="s">
        <v>70</v>
      </c>
      <c r="G14411" s="37" t="s">
        <v>488</v>
      </c>
      <c r="H14411" s="0" t="n">
        <v>2107612</v>
      </c>
      <c r="I14411" s="0" t="n">
        <v>629054</v>
      </c>
      <c r="J14411" s="0" t="n">
        <v>-3450</v>
      </c>
    </row>
    <row r="14412" customFormat="false" ht="15" hidden="false" customHeight="false" outlineLevel="0" collapsed="false">
      <c r="A14412" s="0" t="n">
        <v>202506</v>
      </c>
      <c r="B14412" s="0" t="n">
        <v>202509</v>
      </c>
      <c r="C14412" s="37" t="s">
        <v>152</v>
      </c>
      <c r="D14412" s="37" t="s">
        <v>212</v>
      </c>
      <c r="E14412" s="0" t="n">
        <v>4</v>
      </c>
      <c r="F14412" s="38" t="s">
        <v>70</v>
      </c>
      <c r="G14412" s="37" t="s">
        <v>489</v>
      </c>
      <c r="H14412" s="0" t="n">
        <v>3009931</v>
      </c>
      <c r="I14412" s="0" t="n">
        <v>3939328</v>
      </c>
      <c r="J14412" s="0" t="n">
        <v>341245</v>
      </c>
    </row>
    <row r="14413" customFormat="false" ht="15" hidden="false" customHeight="false" outlineLevel="0" collapsed="false">
      <c r="A14413" s="0" t="n">
        <v>202506</v>
      </c>
      <c r="B14413" s="0" t="n">
        <v>202509</v>
      </c>
      <c r="C14413" s="37" t="s">
        <v>152</v>
      </c>
      <c r="D14413" s="37" t="s">
        <v>490</v>
      </c>
      <c r="E14413" s="0" t="n">
        <v>4</v>
      </c>
      <c r="F14413" s="38" t="s">
        <v>70</v>
      </c>
      <c r="G14413" s="37" t="s">
        <v>491</v>
      </c>
      <c r="H14413" s="0" t="n">
        <v>152329</v>
      </c>
      <c r="I14413" s="0" t="n">
        <v>107620</v>
      </c>
      <c r="J14413" s="0" t="n">
        <v>7656</v>
      </c>
    </row>
    <row r="14414" customFormat="false" ht="15" hidden="false" customHeight="false" outlineLevel="0" collapsed="false">
      <c r="A14414" s="0" t="n">
        <v>202506</v>
      </c>
      <c r="B14414" s="0" t="n">
        <v>202509</v>
      </c>
      <c r="C14414" s="37" t="s">
        <v>112</v>
      </c>
      <c r="D14414" s="37" t="s">
        <v>120</v>
      </c>
      <c r="E14414" s="0" t="n">
        <v>4</v>
      </c>
      <c r="F14414" s="38" t="s">
        <v>70</v>
      </c>
      <c r="G14414" s="37" t="s">
        <v>492</v>
      </c>
      <c r="H14414" s="0" t="n">
        <v>586193</v>
      </c>
      <c r="I14414" s="0" t="n">
        <v>1287272</v>
      </c>
      <c r="J14414" s="0" t="n">
        <v>-22580</v>
      </c>
    </row>
    <row r="14415" customFormat="false" ht="15" hidden="false" customHeight="false" outlineLevel="0" collapsed="false">
      <c r="A14415" s="0" t="n">
        <v>202506</v>
      </c>
      <c r="B14415" s="0" t="n">
        <v>202509</v>
      </c>
      <c r="C14415" s="37" t="s">
        <v>184</v>
      </c>
      <c r="D14415" s="37" t="s">
        <v>493</v>
      </c>
      <c r="E14415" s="0" t="n">
        <v>4</v>
      </c>
      <c r="F14415" s="38" t="s">
        <v>70</v>
      </c>
      <c r="G14415" s="37" t="s">
        <v>494</v>
      </c>
      <c r="H14415" s="0" t="n">
        <v>367205</v>
      </c>
      <c r="I14415" s="0" t="n">
        <v>296787</v>
      </c>
      <c r="J14415" s="0" t="n">
        <v>85678</v>
      </c>
    </row>
    <row r="14416" customFormat="false" ht="15" hidden="false" customHeight="false" outlineLevel="0" collapsed="false">
      <c r="A14416" s="0" t="n">
        <v>202506</v>
      </c>
      <c r="B14416" s="0" t="n">
        <v>202509</v>
      </c>
      <c r="C14416" s="37" t="s">
        <v>109</v>
      </c>
      <c r="D14416" s="37" t="s">
        <v>495</v>
      </c>
      <c r="E14416" s="0" t="n">
        <v>4</v>
      </c>
      <c r="F14416" s="38" t="s">
        <v>70</v>
      </c>
      <c r="G14416" s="37" t="s">
        <v>496</v>
      </c>
      <c r="H14416" s="0" t="n">
        <v>401249</v>
      </c>
      <c r="I14416" s="0" t="n">
        <v>178834</v>
      </c>
      <c r="J14416" s="0" t="n">
        <v>14611</v>
      </c>
    </row>
    <row r="14417" customFormat="false" ht="15" hidden="false" customHeight="false" outlineLevel="0" collapsed="false">
      <c r="A14417" s="0" t="n">
        <v>202506</v>
      </c>
      <c r="B14417" s="0" t="n">
        <v>202509</v>
      </c>
      <c r="C14417" s="37" t="s">
        <v>101</v>
      </c>
      <c r="D14417" s="37" t="s">
        <v>269</v>
      </c>
      <c r="E14417" s="0" t="n">
        <v>4</v>
      </c>
      <c r="F14417" s="38" t="s">
        <v>70</v>
      </c>
      <c r="G14417" s="37" t="s">
        <v>497</v>
      </c>
      <c r="H14417" s="0" t="n">
        <v>916540</v>
      </c>
      <c r="I14417" s="0" t="n">
        <v>562531</v>
      </c>
      <c r="J14417" s="0" t="n">
        <v>12727</v>
      </c>
    </row>
    <row r="14418" customFormat="false" ht="15" hidden="false" customHeight="false" outlineLevel="0" collapsed="false">
      <c r="A14418" s="0" t="n">
        <v>202506</v>
      </c>
      <c r="B14418" s="0" t="n">
        <v>202509</v>
      </c>
      <c r="C14418" s="37" t="s">
        <v>109</v>
      </c>
      <c r="D14418" s="37" t="s">
        <v>391</v>
      </c>
      <c r="E14418" s="0" t="n">
        <v>4</v>
      </c>
      <c r="F14418" s="38" t="s">
        <v>70</v>
      </c>
      <c r="G14418" s="37" t="s">
        <v>498</v>
      </c>
      <c r="H14418" s="0" t="n">
        <v>132244</v>
      </c>
      <c r="I14418" s="0" t="n">
        <v>167049</v>
      </c>
      <c r="J14418" s="0" t="n">
        <v>15058</v>
      </c>
    </row>
    <row r="14419" customFormat="false" ht="15" hidden="false" customHeight="false" outlineLevel="0" collapsed="false">
      <c r="A14419" s="0" t="n">
        <v>202506</v>
      </c>
      <c r="B14419" s="0" t="n">
        <v>202509</v>
      </c>
      <c r="C14419" s="37" t="s">
        <v>184</v>
      </c>
      <c r="D14419" s="37" t="s">
        <v>141</v>
      </c>
      <c r="E14419" s="0" t="n">
        <v>4</v>
      </c>
      <c r="F14419" s="38" t="s">
        <v>70</v>
      </c>
      <c r="G14419" s="37" t="s">
        <v>499</v>
      </c>
      <c r="H14419" s="0" t="n">
        <v>2569101</v>
      </c>
      <c r="I14419" s="0" t="n">
        <v>1280115</v>
      </c>
      <c r="J14419" s="0" t="n">
        <v>170240</v>
      </c>
    </row>
    <row r="14420" customFormat="false" ht="15" hidden="false" customHeight="false" outlineLevel="0" collapsed="false">
      <c r="A14420" s="0" t="n">
        <v>202506</v>
      </c>
      <c r="B14420" s="0" t="n">
        <v>202509</v>
      </c>
      <c r="C14420" s="37" t="s">
        <v>101</v>
      </c>
      <c r="D14420" s="37" t="s">
        <v>500</v>
      </c>
      <c r="E14420" s="0" t="n">
        <v>4</v>
      </c>
      <c r="F14420" s="38" t="s">
        <v>70</v>
      </c>
      <c r="G14420" s="37" t="s">
        <v>501</v>
      </c>
      <c r="H14420" s="0" t="n">
        <v>2817192</v>
      </c>
      <c r="I14420" s="0" t="n">
        <v>2035961</v>
      </c>
      <c r="J14420" s="0" t="n">
        <v>34094</v>
      </c>
    </row>
    <row r="14421" customFormat="false" ht="15" hidden="false" customHeight="false" outlineLevel="0" collapsed="false">
      <c r="A14421" s="0" t="n">
        <v>202506</v>
      </c>
      <c r="B14421" s="0" t="n">
        <v>202509</v>
      </c>
      <c r="C14421" s="37" t="s">
        <v>149</v>
      </c>
      <c r="D14421" s="37" t="s">
        <v>502</v>
      </c>
      <c r="E14421" s="0" t="n">
        <v>4</v>
      </c>
      <c r="F14421" s="38" t="s">
        <v>70</v>
      </c>
      <c r="G14421" s="37" t="s">
        <v>503</v>
      </c>
      <c r="H14421" s="0" t="n">
        <v>870386</v>
      </c>
      <c r="I14421" s="0" t="n">
        <v>534628</v>
      </c>
      <c r="J14421" s="0" t="n">
        <v>166818</v>
      </c>
    </row>
    <row r="14422" customFormat="false" ht="15" hidden="false" customHeight="false" outlineLevel="0" collapsed="false">
      <c r="A14422" s="0" t="n">
        <v>202506</v>
      </c>
      <c r="B14422" s="0" t="n">
        <v>202509</v>
      </c>
      <c r="C14422" s="37" t="s">
        <v>178</v>
      </c>
      <c r="D14422" s="37" t="s">
        <v>161</v>
      </c>
      <c r="E14422" s="0" t="n">
        <v>4</v>
      </c>
      <c r="F14422" s="38" t="s">
        <v>70</v>
      </c>
      <c r="G14422" s="37" t="s">
        <v>504</v>
      </c>
      <c r="H14422" s="0" t="n">
        <v>44803</v>
      </c>
      <c r="I14422" s="0" t="n">
        <v>18647</v>
      </c>
      <c r="J14422" s="0" t="n">
        <v>-1347</v>
      </c>
    </row>
    <row r="14423" customFormat="false" ht="15" hidden="false" customHeight="false" outlineLevel="0" collapsed="false">
      <c r="A14423" s="0" t="n">
        <v>202506</v>
      </c>
      <c r="B14423" s="0" t="n">
        <v>202509</v>
      </c>
      <c r="C14423" s="37" t="s">
        <v>112</v>
      </c>
      <c r="D14423" s="37" t="s">
        <v>294</v>
      </c>
      <c r="E14423" s="0" t="n">
        <v>4</v>
      </c>
      <c r="F14423" s="38" t="s">
        <v>70</v>
      </c>
      <c r="G14423" s="37" t="s">
        <v>505</v>
      </c>
      <c r="H14423" s="0" t="n">
        <v>283512</v>
      </c>
      <c r="I14423" s="0" t="n">
        <v>549122</v>
      </c>
      <c r="J14423" s="0" t="n">
        <v>-35861</v>
      </c>
    </row>
    <row r="14424" customFormat="false" ht="15" hidden="false" customHeight="false" outlineLevel="0" collapsed="false">
      <c r="A14424" s="0" t="n">
        <v>202506</v>
      </c>
      <c r="B14424" s="0" t="n">
        <v>202509</v>
      </c>
      <c r="C14424" s="37" t="s">
        <v>149</v>
      </c>
      <c r="D14424" s="37" t="s">
        <v>116</v>
      </c>
      <c r="E14424" s="0" t="n">
        <v>4</v>
      </c>
      <c r="F14424" s="38" t="s">
        <v>70</v>
      </c>
      <c r="G14424" s="37" t="s">
        <v>506</v>
      </c>
      <c r="H14424" s="0" t="n">
        <v>6492362</v>
      </c>
      <c r="I14424" s="0" t="n">
        <v>3799354</v>
      </c>
      <c r="J14424" s="0" t="n">
        <v>-303695</v>
      </c>
    </row>
    <row r="14425" customFormat="false" ht="15" hidden="false" customHeight="false" outlineLevel="0" collapsed="false">
      <c r="A14425" s="0" t="n">
        <v>202506</v>
      </c>
      <c r="B14425" s="0" t="n">
        <v>202509</v>
      </c>
      <c r="C14425" s="37" t="s">
        <v>95</v>
      </c>
      <c r="D14425" s="37" t="s">
        <v>251</v>
      </c>
      <c r="E14425" s="0" t="n">
        <v>4</v>
      </c>
      <c r="F14425" s="38" t="s">
        <v>70</v>
      </c>
      <c r="G14425" s="37" t="s">
        <v>507</v>
      </c>
      <c r="H14425" s="0" t="n">
        <v>56997</v>
      </c>
      <c r="I14425" s="0" t="n">
        <v>40587</v>
      </c>
      <c r="J14425" s="0" t="n">
        <v>3263</v>
      </c>
    </row>
    <row r="14426" customFormat="false" ht="15" hidden="false" customHeight="false" outlineLevel="0" collapsed="false">
      <c r="A14426" s="0" t="n">
        <v>202506</v>
      </c>
      <c r="B14426" s="0" t="n">
        <v>202509</v>
      </c>
      <c r="C14426" s="37" t="s">
        <v>106</v>
      </c>
      <c r="D14426" s="37" t="s">
        <v>118</v>
      </c>
      <c r="E14426" s="0" t="n">
        <v>4</v>
      </c>
      <c r="F14426" s="38" t="s">
        <v>70</v>
      </c>
      <c r="G14426" s="37" t="s">
        <v>508</v>
      </c>
      <c r="H14426" s="0" t="n">
        <v>881404</v>
      </c>
      <c r="I14426" s="0" t="n">
        <v>849938</v>
      </c>
      <c r="J14426" s="0" t="n">
        <v>108193</v>
      </c>
    </row>
    <row r="14427" customFormat="false" ht="15" hidden="false" customHeight="false" outlineLevel="0" collapsed="false">
      <c r="A14427" s="0" t="n">
        <v>202506</v>
      </c>
      <c r="B14427" s="0" t="n">
        <v>202509</v>
      </c>
      <c r="C14427" s="37" t="s">
        <v>152</v>
      </c>
      <c r="D14427" s="37" t="s">
        <v>509</v>
      </c>
      <c r="E14427" s="0" t="n">
        <v>4</v>
      </c>
      <c r="F14427" s="38" t="s">
        <v>70</v>
      </c>
      <c r="G14427" s="37" t="s">
        <v>510</v>
      </c>
      <c r="H14427" s="0" t="n">
        <v>389258</v>
      </c>
      <c r="I14427" s="0" t="n">
        <v>535798</v>
      </c>
      <c r="J14427" s="0" t="n">
        <v>25158</v>
      </c>
    </row>
    <row r="14428" customFormat="false" ht="15" hidden="false" customHeight="false" outlineLevel="0" collapsed="false">
      <c r="A14428" s="0" t="n">
        <v>202506</v>
      </c>
      <c r="B14428" s="0" t="n">
        <v>202509</v>
      </c>
      <c r="C14428" s="37" t="s">
        <v>101</v>
      </c>
      <c r="D14428" s="37" t="s">
        <v>511</v>
      </c>
      <c r="E14428" s="0" t="n">
        <v>4</v>
      </c>
      <c r="F14428" s="38" t="s">
        <v>70</v>
      </c>
      <c r="G14428" s="37" t="s">
        <v>512</v>
      </c>
      <c r="H14428" s="0" t="n">
        <v>3516054</v>
      </c>
      <c r="I14428" s="0" t="n">
        <v>3444312</v>
      </c>
      <c r="J14428" s="0" t="n">
        <v>437419</v>
      </c>
    </row>
    <row r="14429" customFormat="false" ht="15" hidden="false" customHeight="false" outlineLevel="0" collapsed="false">
      <c r="A14429" s="0" t="n">
        <v>202506</v>
      </c>
      <c r="B14429" s="0" t="n">
        <v>202509</v>
      </c>
      <c r="C14429" s="37" t="s">
        <v>178</v>
      </c>
      <c r="D14429" s="37" t="s">
        <v>513</v>
      </c>
      <c r="E14429" s="0" t="n">
        <v>4</v>
      </c>
      <c r="F14429" s="38" t="s">
        <v>70</v>
      </c>
      <c r="G14429" s="37" t="s">
        <v>514</v>
      </c>
      <c r="H14429" s="0" t="n">
        <v>579523</v>
      </c>
      <c r="I14429" s="0" t="n">
        <v>518442</v>
      </c>
      <c r="J14429" s="0" t="n">
        <v>65145</v>
      </c>
    </row>
    <row r="14430" customFormat="false" ht="15" hidden="false" customHeight="false" outlineLevel="0" collapsed="false">
      <c r="A14430" s="0" t="n">
        <v>202506</v>
      </c>
      <c r="B14430" s="0" t="n">
        <v>202509</v>
      </c>
      <c r="C14430" s="37" t="s">
        <v>178</v>
      </c>
      <c r="D14430" s="37" t="s">
        <v>452</v>
      </c>
      <c r="E14430" s="0" t="n">
        <v>4</v>
      </c>
      <c r="F14430" s="38" t="s">
        <v>70</v>
      </c>
      <c r="G14430" s="37" t="s">
        <v>515</v>
      </c>
      <c r="H14430" s="0" t="n">
        <v>2445996</v>
      </c>
      <c r="I14430" s="0" t="n">
        <v>2122545</v>
      </c>
      <c r="J14430" s="0" t="n">
        <v>93230</v>
      </c>
    </row>
    <row r="14431" customFormat="false" ht="15" hidden="false" customHeight="false" outlineLevel="0" collapsed="false">
      <c r="A14431" s="0" t="n">
        <v>202506</v>
      </c>
      <c r="B14431" s="0" t="n">
        <v>202509</v>
      </c>
      <c r="C14431" s="37" t="s">
        <v>101</v>
      </c>
      <c r="D14431" s="37" t="s">
        <v>516</v>
      </c>
      <c r="E14431" s="0" t="n">
        <v>4</v>
      </c>
      <c r="F14431" s="38" t="s">
        <v>70</v>
      </c>
      <c r="G14431" s="37" t="s">
        <v>517</v>
      </c>
      <c r="H14431" s="0" t="n">
        <v>1963962</v>
      </c>
      <c r="I14431" s="0" t="n">
        <v>2045081</v>
      </c>
      <c r="J14431" s="0" t="n">
        <v>251014</v>
      </c>
    </row>
    <row r="14432" customFormat="false" ht="15" hidden="false" customHeight="false" outlineLevel="0" collapsed="false">
      <c r="A14432" s="0" t="n">
        <v>202506</v>
      </c>
      <c r="B14432" s="0" t="n">
        <v>202509</v>
      </c>
      <c r="C14432" s="37" t="s">
        <v>149</v>
      </c>
      <c r="D14432" s="37" t="s">
        <v>396</v>
      </c>
      <c r="E14432" s="0" t="n">
        <v>4</v>
      </c>
      <c r="F14432" s="38" t="s">
        <v>70</v>
      </c>
      <c r="G14432" s="37" t="s">
        <v>518</v>
      </c>
      <c r="H14432" s="0" t="n">
        <v>10408172</v>
      </c>
      <c r="I14432" s="0" t="n">
        <v>4580989</v>
      </c>
      <c r="J14432" s="0" t="n">
        <v>276487</v>
      </c>
    </row>
    <row r="14433" customFormat="false" ht="15" hidden="false" customHeight="false" outlineLevel="0" collapsed="false">
      <c r="A14433" s="0" t="n">
        <v>202506</v>
      </c>
      <c r="B14433" s="0" t="n">
        <v>202509</v>
      </c>
      <c r="C14433" s="37" t="s">
        <v>106</v>
      </c>
      <c r="D14433" s="37" t="s">
        <v>519</v>
      </c>
      <c r="E14433" s="0" t="n">
        <v>4</v>
      </c>
      <c r="F14433" s="38" t="s">
        <v>70</v>
      </c>
      <c r="G14433" s="37" t="s">
        <v>520</v>
      </c>
      <c r="H14433" s="0" t="n">
        <v>1005278</v>
      </c>
      <c r="I14433" s="0" t="n">
        <v>504543</v>
      </c>
      <c r="J14433" s="0" t="n">
        <v>19726</v>
      </c>
    </row>
    <row r="14434" customFormat="false" ht="15" hidden="false" customHeight="false" outlineLevel="0" collapsed="false">
      <c r="A14434" s="0" t="n">
        <v>202506</v>
      </c>
      <c r="B14434" s="0" t="n">
        <v>202509</v>
      </c>
      <c r="C14434" s="37" t="s">
        <v>149</v>
      </c>
      <c r="D14434" s="37" t="s">
        <v>430</v>
      </c>
      <c r="E14434" s="0" t="n">
        <v>4</v>
      </c>
      <c r="F14434" s="38" t="s">
        <v>70</v>
      </c>
      <c r="G14434" s="37" t="s">
        <v>521</v>
      </c>
      <c r="H14434" s="0" t="n">
        <v>1740366</v>
      </c>
      <c r="I14434" s="0" t="n">
        <v>905582</v>
      </c>
      <c r="J14434" s="0" t="n">
        <v>27302</v>
      </c>
    </row>
    <row r="14435" customFormat="false" ht="15" hidden="false" customHeight="false" outlineLevel="0" collapsed="false">
      <c r="A14435" s="0" t="n">
        <v>202506</v>
      </c>
      <c r="B14435" s="0" t="n">
        <v>202509</v>
      </c>
      <c r="C14435" s="37" t="s">
        <v>149</v>
      </c>
      <c r="D14435" s="37" t="s">
        <v>352</v>
      </c>
      <c r="E14435" s="0" t="n">
        <v>4</v>
      </c>
      <c r="F14435" s="38" t="s">
        <v>70</v>
      </c>
      <c r="G14435" s="37" t="s">
        <v>522</v>
      </c>
      <c r="H14435" s="0" t="n">
        <v>135793</v>
      </c>
      <c r="I14435" s="0" t="n">
        <v>123382</v>
      </c>
      <c r="J14435" s="0" t="n">
        <v>12746</v>
      </c>
    </row>
    <row r="14436" customFormat="false" ht="15" hidden="false" customHeight="false" outlineLevel="0" collapsed="false">
      <c r="A14436" s="0" t="n">
        <v>202506</v>
      </c>
      <c r="B14436" s="0" t="n">
        <v>202509</v>
      </c>
      <c r="C14436" s="37" t="s">
        <v>95</v>
      </c>
      <c r="D14436" s="37" t="s">
        <v>269</v>
      </c>
      <c r="E14436" s="0" t="n">
        <v>4</v>
      </c>
      <c r="F14436" s="38" t="s">
        <v>70</v>
      </c>
      <c r="G14436" s="37" t="s">
        <v>523</v>
      </c>
      <c r="H14436" s="0" t="n">
        <v>3623294</v>
      </c>
      <c r="I14436" s="0" t="n">
        <v>9254957</v>
      </c>
      <c r="J14436" s="0" t="n">
        <v>1867457</v>
      </c>
    </row>
    <row r="14437" customFormat="false" ht="15" hidden="false" customHeight="false" outlineLevel="0" collapsed="false">
      <c r="A14437" s="0" t="n">
        <v>202506</v>
      </c>
      <c r="B14437" s="0" t="n">
        <v>202509</v>
      </c>
      <c r="C14437" s="37" t="s">
        <v>106</v>
      </c>
      <c r="D14437" s="37" t="s">
        <v>110</v>
      </c>
      <c r="E14437" s="0" t="n">
        <v>4</v>
      </c>
      <c r="F14437" s="38" t="s">
        <v>70</v>
      </c>
      <c r="G14437" s="37" t="s">
        <v>524</v>
      </c>
      <c r="H14437" s="0" t="n">
        <v>551181</v>
      </c>
      <c r="I14437" s="0" t="n">
        <v>381591</v>
      </c>
      <c r="J14437" s="0" t="n">
        <v>-15456</v>
      </c>
    </row>
    <row r="14438" customFormat="false" ht="15" hidden="false" customHeight="false" outlineLevel="0" collapsed="false">
      <c r="A14438" s="0" t="n">
        <v>202506</v>
      </c>
      <c r="B14438" s="0" t="n">
        <v>202509</v>
      </c>
      <c r="C14438" s="37" t="s">
        <v>149</v>
      </c>
      <c r="D14438" s="37" t="s">
        <v>383</v>
      </c>
      <c r="E14438" s="0" t="n">
        <v>4</v>
      </c>
      <c r="F14438" s="38" t="s">
        <v>70</v>
      </c>
      <c r="G14438" s="37" t="s">
        <v>525</v>
      </c>
      <c r="H14438" s="0" t="n">
        <v>835599</v>
      </c>
      <c r="I14438" s="0" t="n">
        <v>495773</v>
      </c>
      <c r="J14438" s="0" t="n">
        <v>15850</v>
      </c>
    </row>
    <row r="14439" customFormat="false" ht="15" hidden="false" customHeight="false" outlineLevel="0" collapsed="false">
      <c r="A14439" s="0" t="n">
        <v>202506</v>
      </c>
      <c r="B14439" s="0" t="n">
        <v>202509</v>
      </c>
      <c r="C14439" s="37" t="s">
        <v>184</v>
      </c>
      <c r="D14439" s="37" t="s">
        <v>218</v>
      </c>
      <c r="E14439" s="0" t="n">
        <v>4</v>
      </c>
      <c r="F14439" s="38" t="s">
        <v>70</v>
      </c>
      <c r="G14439" s="37" t="s">
        <v>526</v>
      </c>
      <c r="H14439" s="0" t="n">
        <v>944325</v>
      </c>
      <c r="I14439" s="0" t="n">
        <v>991386</v>
      </c>
      <c r="J14439" s="0" t="n">
        <v>95437</v>
      </c>
    </row>
    <row r="14440" customFormat="false" ht="15" hidden="false" customHeight="false" outlineLevel="0" collapsed="false">
      <c r="A14440" s="0" t="n">
        <v>202506</v>
      </c>
      <c r="B14440" s="0" t="n">
        <v>202509</v>
      </c>
      <c r="C14440" s="37" t="s">
        <v>112</v>
      </c>
      <c r="D14440" s="37" t="s">
        <v>200</v>
      </c>
      <c r="E14440" s="0" t="n">
        <v>4</v>
      </c>
      <c r="F14440" s="38" t="s">
        <v>70</v>
      </c>
      <c r="G14440" s="37" t="s">
        <v>527</v>
      </c>
      <c r="H14440" s="0" t="n">
        <v>143513</v>
      </c>
      <c r="I14440" s="0" t="n">
        <v>67533</v>
      </c>
      <c r="J14440" s="0" t="n">
        <v>17267</v>
      </c>
    </row>
    <row r="14441" customFormat="false" ht="15" hidden="false" customHeight="false" outlineLevel="0" collapsed="false">
      <c r="A14441" s="0" t="n">
        <v>202506</v>
      </c>
      <c r="B14441" s="0" t="n">
        <v>202509</v>
      </c>
      <c r="C14441" s="37" t="s">
        <v>152</v>
      </c>
      <c r="D14441" s="37" t="s">
        <v>328</v>
      </c>
      <c r="E14441" s="0" t="n">
        <v>4</v>
      </c>
      <c r="F14441" s="38" t="s">
        <v>70</v>
      </c>
      <c r="G14441" s="37" t="s">
        <v>528</v>
      </c>
      <c r="H14441" s="0" t="n">
        <v>2067036</v>
      </c>
      <c r="I14441" s="0" t="n">
        <v>771743</v>
      </c>
      <c r="J14441" s="0" t="n">
        <v>95055</v>
      </c>
    </row>
    <row r="14442" customFormat="false" ht="15" hidden="false" customHeight="false" outlineLevel="0" collapsed="false">
      <c r="A14442" s="0" t="n">
        <v>202506</v>
      </c>
      <c r="B14442" s="0" t="n">
        <v>202509</v>
      </c>
      <c r="C14442" s="37" t="s">
        <v>95</v>
      </c>
      <c r="D14442" s="37" t="s">
        <v>96</v>
      </c>
      <c r="E14442" s="0" t="n">
        <v>4</v>
      </c>
      <c r="F14442" s="38" t="s">
        <v>70</v>
      </c>
      <c r="G14442" s="37" t="s">
        <v>529</v>
      </c>
      <c r="H14442" s="0" t="n">
        <v>5626956</v>
      </c>
      <c r="I14442" s="0" t="n">
        <v>3100247</v>
      </c>
      <c r="J14442" s="0" t="n">
        <v>-3939</v>
      </c>
    </row>
    <row r="14443" customFormat="false" ht="15" hidden="false" customHeight="false" outlineLevel="0" collapsed="false">
      <c r="A14443" s="0" t="n">
        <v>202506</v>
      </c>
      <c r="B14443" s="0" t="n">
        <v>202509</v>
      </c>
      <c r="C14443" s="37" t="s">
        <v>158</v>
      </c>
      <c r="D14443" s="37" t="s">
        <v>474</v>
      </c>
      <c r="E14443" s="0" t="n">
        <v>4</v>
      </c>
      <c r="F14443" s="38" t="s">
        <v>70</v>
      </c>
      <c r="G14443" s="37" t="s">
        <v>530</v>
      </c>
      <c r="H14443" s="0" t="n">
        <v>1588144</v>
      </c>
      <c r="I14443" s="0" t="n">
        <v>675290</v>
      </c>
      <c r="J14443" s="0" t="n">
        <v>-8367</v>
      </c>
    </row>
    <row r="14444" customFormat="false" ht="15" hidden="false" customHeight="false" outlineLevel="0" collapsed="false">
      <c r="A14444" s="0" t="n">
        <v>202506</v>
      </c>
      <c r="B14444" s="0" t="n">
        <v>202509</v>
      </c>
      <c r="C14444" s="37" t="s">
        <v>197</v>
      </c>
      <c r="D14444" s="37" t="s">
        <v>531</v>
      </c>
      <c r="E14444" s="0" t="n">
        <v>4</v>
      </c>
      <c r="F14444" s="38" t="s">
        <v>70</v>
      </c>
      <c r="G14444" s="37" t="s">
        <v>532</v>
      </c>
      <c r="H14444" s="0" t="n">
        <v>203402</v>
      </c>
      <c r="I14444" s="0" t="n">
        <v>80313</v>
      </c>
      <c r="J14444" s="0" t="n">
        <v>14337</v>
      </c>
    </row>
    <row r="14445" customFormat="false" ht="15" hidden="false" customHeight="false" outlineLevel="0" collapsed="false">
      <c r="A14445" s="0" t="n">
        <v>202506</v>
      </c>
      <c r="B14445" s="0" t="n">
        <v>202509</v>
      </c>
      <c r="C14445" s="37" t="s">
        <v>101</v>
      </c>
      <c r="D14445" s="37" t="s">
        <v>533</v>
      </c>
      <c r="E14445" s="0" t="n">
        <v>4</v>
      </c>
      <c r="F14445" s="38" t="s">
        <v>70</v>
      </c>
      <c r="G14445" s="37" t="s">
        <v>534</v>
      </c>
      <c r="H14445" s="0" t="n">
        <v>1266512</v>
      </c>
      <c r="I14445" s="0" t="n">
        <v>1589725</v>
      </c>
      <c r="J14445" s="0" t="n">
        <v>77319</v>
      </c>
    </row>
    <row r="14446" customFormat="false" ht="15" hidden="false" customHeight="false" outlineLevel="0" collapsed="false">
      <c r="A14446" s="0" t="n">
        <v>202506</v>
      </c>
      <c r="B14446" s="0" t="n">
        <v>202509</v>
      </c>
      <c r="C14446" s="37" t="s">
        <v>124</v>
      </c>
      <c r="D14446" s="37" t="s">
        <v>277</v>
      </c>
      <c r="E14446" s="0" t="n">
        <v>4</v>
      </c>
      <c r="F14446" s="38" t="s">
        <v>70</v>
      </c>
      <c r="G14446" s="37" t="s">
        <v>535</v>
      </c>
      <c r="H14446" s="0" t="n">
        <v>2111685</v>
      </c>
      <c r="I14446" s="0" t="n">
        <v>1640345</v>
      </c>
      <c r="J14446" s="0" t="n">
        <v>-70684</v>
      </c>
    </row>
    <row r="14447" customFormat="false" ht="15" hidden="false" customHeight="false" outlineLevel="0" collapsed="false">
      <c r="A14447" s="0" t="n">
        <v>202506</v>
      </c>
      <c r="B14447" s="0" t="n">
        <v>202509</v>
      </c>
      <c r="C14447" s="37" t="s">
        <v>101</v>
      </c>
      <c r="D14447" s="37" t="s">
        <v>450</v>
      </c>
      <c r="E14447" s="0" t="n">
        <v>4</v>
      </c>
      <c r="F14447" s="38" t="s">
        <v>70</v>
      </c>
      <c r="G14447" s="37" t="s">
        <v>536</v>
      </c>
      <c r="H14447" s="0" t="n">
        <v>115977</v>
      </c>
      <c r="I14447" s="0" t="n">
        <v>40753</v>
      </c>
      <c r="J14447" s="0" t="n">
        <v>7392</v>
      </c>
    </row>
    <row r="14448" customFormat="false" ht="15" hidden="false" customHeight="false" outlineLevel="0" collapsed="false">
      <c r="A14448" s="0" t="n">
        <v>202506</v>
      </c>
      <c r="B14448" s="0" t="n">
        <v>202509</v>
      </c>
      <c r="C14448" s="37" t="s">
        <v>178</v>
      </c>
      <c r="D14448" s="37" t="s">
        <v>102</v>
      </c>
      <c r="E14448" s="0" t="n">
        <v>4</v>
      </c>
      <c r="F14448" s="38" t="s">
        <v>70</v>
      </c>
      <c r="G14448" s="37" t="s">
        <v>537</v>
      </c>
      <c r="H14448" s="0" t="n">
        <v>318470</v>
      </c>
      <c r="I14448" s="0" t="n">
        <v>362177</v>
      </c>
      <c r="J14448" s="0" t="n">
        <v>40136</v>
      </c>
    </row>
    <row r="14449" customFormat="false" ht="15" hidden="false" customHeight="false" outlineLevel="0" collapsed="false">
      <c r="A14449" s="0" t="n">
        <v>202506</v>
      </c>
      <c r="B14449" s="0" t="n">
        <v>202509</v>
      </c>
      <c r="C14449" s="37" t="s">
        <v>178</v>
      </c>
      <c r="D14449" s="37" t="s">
        <v>374</v>
      </c>
      <c r="E14449" s="0" t="n">
        <v>4</v>
      </c>
      <c r="F14449" s="38" t="s">
        <v>70</v>
      </c>
      <c r="G14449" s="37" t="s">
        <v>538</v>
      </c>
      <c r="H14449" s="0" t="n">
        <v>3745418</v>
      </c>
      <c r="I14449" s="0" t="n">
        <v>3609642</v>
      </c>
      <c r="J14449" s="0" t="n">
        <v>-142273</v>
      </c>
    </row>
    <row r="14450" customFormat="false" ht="15" hidden="false" customHeight="false" outlineLevel="0" collapsed="false">
      <c r="A14450" s="0" t="n">
        <v>202506</v>
      </c>
      <c r="B14450" s="0" t="n">
        <v>202509</v>
      </c>
      <c r="C14450" s="37" t="s">
        <v>109</v>
      </c>
      <c r="D14450" s="37" t="s">
        <v>150</v>
      </c>
      <c r="E14450" s="0" t="n">
        <v>4</v>
      </c>
      <c r="F14450" s="38" t="s">
        <v>70</v>
      </c>
      <c r="G14450" s="37" t="s">
        <v>539</v>
      </c>
      <c r="H14450" s="0" t="n">
        <v>1673931</v>
      </c>
      <c r="I14450" s="0" t="n">
        <v>1770824</v>
      </c>
      <c r="J14450" s="0" t="n">
        <v>-95683</v>
      </c>
    </row>
    <row r="14451" customFormat="false" ht="15" hidden="false" customHeight="false" outlineLevel="0" collapsed="false">
      <c r="A14451" s="0" t="n">
        <v>202506</v>
      </c>
      <c r="B14451" s="0" t="n">
        <v>202509</v>
      </c>
      <c r="C14451" s="37" t="s">
        <v>158</v>
      </c>
      <c r="D14451" s="37" t="s">
        <v>540</v>
      </c>
      <c r="E14451" s="0" t="n">
        <v>4</v>
      </c>
      <c r="F14451" s="38" t="s">
        <v>70</v>
      </c>
      <c r="G14451" s="37" t="s">
        <v>541</v>
      </c>
      <c r="H14451" s="0" t="n">
        <v>2170657</v>
      </c>
      <c r="I14451" s="0" t="n">
        <v>2735300</v>
      </c>
      <c r="J14451" s="0" t="n">
        <v>-374090</v>
      </c>
    </row>
    <row r="14452" customFormat="false" ht="15" hidden="false" customHeight="false" outlineLevel="0" collapsed="false">
      <c r="A14452" s="0" t="n">
        <v>202506</v>
      </c>
      <c r="B14452" s="0" t="n">
        <v>202509</v>
      </c>
      <c r="C14452" s="37" t="s">
        <v>106</v>
      </c>
      <c r="D14452" s="37" t="s">
        <v>118</v>
      </c>
      <c r="E14452" s="0" t="n">
        <v>4</v>
      </c>
      <c r="F14452" s="38" t="s">
        <v>70</v>
      </c>
      <c r="G14452" s="37" t="s">
        <v>542</v>
      </c>
      <c r="H14452" s="0" t="n">
        <v>13541149</v>
      </c>
      <c r="I14452" s="0" t="n">
        <v>7303379</v>
      </c>
      <c r="J14452" s="0" t="n">
        <v>129725</v>
      </c>
    </row>
    <row r="14453" customFormat="false" ht="15" hidden="false" customHeight="false" outlineLevel="0" collapsed="false">
      <c r="A14453" s="0" t="n">
        <v>202506</v>
      </c>
      <c r="B14453" s="0" t="n">
        <v>202509</v>
      </c>
      <c r="C14453" s="37" t="s">
        <v>136</v>
      </c>
      <c r="D14453" s="37" t="s">
        <v>130</v>
      </c>
      <c r="E14453" s="0" t="n">
        <v>4</v>
      </c>
      <c r="F14453" s="38" t="s">
        <v>70</v>
      </c>
      <c r="G14453" s="37" t="s">
        <v>543</v>
      </c>
      <c r="H14453" s="0" t="n">
        <v>3521445</v>
      </c>
      <c r="I14453" s="0" t="n">
        <v>2512000</v>
      </c>
      <c r="J14453" s="0" t="n">
        <v>277470</v>
      </c>
    </row>
    <row r="14454" customFormat="false" ht="15" hidden="false" customHeight="false" outlineLevel="0" collapsed="false">
      <c r="A14454" s="0" t="n">
        <v>202506</v>
      </c>
      <c r="B14454" s="0" t="n">
        <v>202509</v>
      </c>
      <c r="C14454" s="37" t="s">
        <v>136</v>
      </c>
      <c r="D14454" s="37" t="s">
        <v>447</v>
      </c>
      <c r="E14454" s="0" t="n">
        <v>4</v>
      </c>
      <c r="F14454" s="38" t="s">
        <v>70</v>
      </c>
      <c r="G14454" s="37" t="s">
        <v>544</v>
      </c>
      <c r="H14454" s="0" t="n">
        <v>2836243</v>
      </c>
      <c r="I14454" s="0" t="n">
        <v>2298242</v>
      </c>
      <c r="J14454" s="0" t="n">
        <v>404618</v>
      </c>
    </row>
    <row r="14455" customFormat="false" ht="15" hidden="false" customHeight="false" outlineLevel="0" collapsed="false">
      <c r="A14455" s="0" t="n">
        <v>202506</v>
      </c>
      <c r="B14455" s="0" t="n">
        <v>202509</v>
      </c>
      <c r="C14455" s="37" t="s">
        <v>136</v>
      </c>
      <c r="D14455" s="37" t="s">
        <v>170</v>
      </c>
      <c r="E14455" s="0" t="n">
        <v>4</v>
      </c>
      <c r="F14455" s="38" t="s">
        <v>70</v>
      </c>
      <c r="G14455" s="37" t="s">
        <v>545</v>
      </c>
      <c r="H14455" s="0" t="n">
        <v>32941866</v>
      </c>
      <c r="I14455" s="0" t="n">
        <v>20475672</v>
      </c>
      <c r="J14455" s="0" t="n">
        <v>2508153</v>
      </c>
    </row>
    <row r="14456" customFormat="false" ht="15" hidden="false" customHeight="false" outlineLevel="0" collapsed="false">
      <c r="A14456" s="0" t="n">
        <v>202506</v>
      </c>
      <c r="B14456" s="0" t="n">
        <v>202509</v>
      </c>
      <c r="C14456" s="37" t="s">
        <v>106</v>
      </c>
      <c r="D14456" s="37" t="s">
        <v>210</v>
      </c>
      <c r="E14456" s="0" t="n">
        <v>4</v>
      </c>
      <c r="F14456" s="38" t="s">
        <v>70</v>
      </c>
      <c r="G14456" s="37" t="s">
        <v>546</v>
      </c>
      <c r="H14456" s="0" t="n">
        <v>1258159</v>
      </c>
      <c r="I14456" s="0" t="n">
        <v>411012</v>
      </c>
      <c r="J14456" s="0" t="n">
        <v>-20749</v>
      </c>
    </row>
    <row r="14457" customFormat="false" ht="15" hidden="false" customHeight="false" outlineLevel="0" collapsed="false">
      <c r="A14457" s="0" t="n">
        <v>202506</v>
      </c>
      <c r="B14457" s="0" t="n">
        <v>202509</v>
      </c>
      <c r="C14457" s="37" t="s">
        <v>158</v>
      </c>
      <c r="D14457" s="37" t="s">
        <v>269</v>
      </c>
      <c r="E14457" s="0" t="n">
        <v>4</v>
      </c>
      <c r="F14457" s="38" t="s">
        <v>70</v>
      </c>
      <c r="G14457" s="37" t="s">
        <v>547</v>
      </c>
      <c r="H14457" s="0" t="n">
        <v>397949</v>
      </c>
      <c r="I14457" s="0" t="n">
        <v>142463</v>
      </c>
      <c r="J14457" s="0" t="n">
        <v>7355</v>
      </c>
    </row>
    <row r="14458" customFormat="false" ht="15" hidden="false" customHeight="false" outlineLevel="0" collapsed="false">
      <c r="A14458" s="0" t="n">
        <v>202506</v>
      </c>
      <c r="B14458" s="0" t="n">
        <v>202509</v>
      </c>
      <c r="C14458" s="37" t="s">
        <v>124</v>
      </c>
      <c r="D14458" s="37" t="s">
        <v>396</v>
      </c>
      <c r="E14458" s="0" t="n">
        <v>4</v>
      </c>
      <c r="F14458" s="38" t="s">
        <v>70</v>
      </c>
      <c r="G14458" s="37" t="s">
        <v>548</v>
      </c>
      <c r="H14458" s="0" t="n">
        <v>2683509</v>
      </c>
      <c r="I14458" s="0" t="n">
        <v>1109096</v>
      </c>
      <c r="J14458" s="0" t="n">
        <v>247259</v>
      </c>
    </row>
    <row r="14459" customFormat="false" ht="15" hidden="false" customHeight="false" outlineLevel="0" collapsed="false">
      <c r="A14459" s="0" t="n">
        <v>202506</v>
      </c>
      <c r="B14459" s="0" t="n">
        <v>202509</v>
      </c>
      <c r="C14459" s="37" t="s">
        <v>101</v>
      </c>
      <c r="D14459" s="37" t="s">
        <v>282</v>
      </c>
      <c r="E14459" s="0" t="n">
        <v>4</v>
      </c>
      <c r="F14459" s="38" t="s">
        <v>70</v>
      </c>
      <c r="G14459" s="37" t="s">
        <v>549</v>
      </c>
      <c r="H14459" s="0" t="n">
        <v>1903377</v>
      </c>
      <c r="I14459" s="0" t="n">
        <v>3518985</v>
      </c>
      <c r="J14459" s="0" t="n">
        <v>101309</v>
      </c>
    </row>
    <row r="14460" customFormat="false" ht="15" hidden="false" customHeight="false" outlineLevel="0" collapsed="false">
      <c r="A14460" s="0" t="n">
        <v>202506</v>
      </c>
      <c r="B14460" s="0" t="n">
        <v>202509</v>
      </c>
      <c r="C14460" s="37" t="s">
        <v>197</v>
      </c>
      <c r="D14460" s="37" t="s">
        <v>540</v>
      </c>
      <c r="E14460" s="0" t="n">
        <v>4</v>
      </c>
      <c r="F14460" s="38" t="s">
        <v>70</v>
      </c>
      <c r="G14460" s="37" t="s">
        <v>550</v>
      </c>
      <c r="H14460" s="0" t="n">
        <v>684104</v>
      </c>
      <c r="I14460" s="0" t="n">
        <v>368246</v>
      </c>
      <c r="J14460" s="0" t="n">
        <v>57773</v>
      </c>
    </row>
    <row r="14461" customFormat="false" ht="15" hidden="false" customHeight="false" outlineLevel="0" collapsed="false">
      <c r="A14461" s="0" t="n">
        <v>202506</v>
      </c>
      <c r="B14461" s="0" t="n">
        <v>202509</v>
      </c>
      <c r="C14461" s="37" t="s">
        <v>158</v>
      </c>
      <c r="D14461" s="37" t="s">
        <v>243</v>
      </c>
      <c r="E14461" s="0" t="n">
        <v>4</v>
      </c>
      <c r="F14461" s="38" t="s">
        <v>70</v>
      </c>
      <c r="G14461" s="37" t="s">
        <v>551</v>
      </c>
      <c r="H14461" s="0" t="n">
        <v>297651</v>
      </c>
      <c r="I14461" s="0" t="n">
        <v>194799</v>
      </c>
      <c r="J14461" s="0" t="n">
        <v>28155</v>
      </c>
    </row>
    <row r="14462" customFormat="false" ht="15" hidden="false" customHeight="false" outlineLevel="0" collapsed="false">
      <c r="A14462" s="0" t="n">
        <v>202506</v>
      </c>
      <c r="B14462" s="0" t="n">
        <v>202509</v>
      </c>
      <c r="C14462" s="37" t="s">
        <v>112</v>
      </c>
      <c r="D14462" s="37" t="s">
        <v>220</v>
      </c>
      <c r="E14462" s="0" t="n">
        <v>4</v>
      </c>
      <c r="F14462" s="38" t="s">
        <v>70</v>
      </c>
      <c r="G14462" s="37" t="s">
        <v>552</v>
      </c>
      <c r="H14462" s="0" t="n">
        <v>16183823</v>
      </c>
      <c r="I14462" s="0" t="n">
        <v>27442026</v>
      </c>
      <c r="J14462" s="0" t="n">
        <v>4280454</v>
      </c>
    </row>
    <row r="14463" customFormat="false" ht="15" hidden="false" customHeight="false" outlineLevel="0" collapsed="false">
      <c r="A14463" s="0" t="n">
        <v>202506</v>
      </c>
      <c r="B14463" s="0" t="n">
        <v>202509</v>
      </c>
      <c r="C14463" s="37" t="s">
        <v>184</v>
      </c>
      <c r="D14463" s="37" t="s">
        <v>509</v>
      </c>
      <c r="E14463" s="0" t="n">
        <v>4</v>
      </c>
      <c r="F14463" s="38" t="s">
        <v>70</v>
      </c>
      <c r="G14463" s="37" t="s">
        <v>553</v>
      </c>
      <c r="H14463" s="0" t="n">
        <v>1730487</v>
      </c>
      <c r="I14463" s="0" t="n">
        <v>941980</v>
      </c>
      <c r="J14463" s="0" t="n">
        <v>115976</v>
      </c>
    </row>
    <row r="14464" customFormat="false" ht="15" hidden="false" customHeight="false" outlineLevel="0" collapsed="false">
      <c r="A14464" s="0" t="n">
        <v>202506</v>
      </c>
      <c r="B14464" s="0" t="n">
        <v>202509</v>
      </c>
      <c r="C14464" s="37" t="s">
        <v>109</v>
      </c>
      <c r="D14464" s="37" t="s">
        <v>143</v>
      </c>
      <c r="E14464" s="0" t="n">
        <v>4</v>
      </c>
      <c r="F14464" s="38" t="s">
        <v>70</v>
      </c>
      <c r="G14464" s="37" t="s">
        <v>554</v>
      </c>
      <c r="H14464" s="0" t="n">
        <v>576132</v>
      </c>
      <c r="I14464" s="0" t="n">
        <v>364049</v>
      </c>
      <c r="J14464" s="0" t="n">
        <v>56673</v>
      </c>
    </row>
    <row r="14465" customFormat="false" ht="15" hidden="false" customHeight="false" outlineLevel="0" collapsed="false">
      <c r="A14465" s="0" t="n">
        <v>202506</v>
      </c>
      <c r="B14465" s="0" t="n">
        <v>202509</v>
      </c>
      <c r="C14465" s="37" t="s">
        <v>136</v>
      </c>
      <c r="D14465" s="37" t="s">
        <v>314</v>
      </c>
      <c r="E14465" s="0" t="n">
        <v>4</v>
      </c>
      <c r="F14465" s="38" t="s">
        <v>70</v>
      </c>
      <c r="G14465" s="37" t="s">
        <v>555</v>
      </c>
      <c r="H14465" s="0" t="n">
        <v>3551167</v>
      </c>
      <c r="I14465" s="0" t="n">
        <v>1704247</v>
      </c>
      <c r="J14465" s="0" t="n">
        <v>-116153</v>
      </c>
    </row>
    <row r="14466" customFormat="false" ht="15" hidden="false" customHeight="false" outlineLevel="0" collapsed="false">
      <c r="A14466" s="0" t="n">
        <v>202506</v>
      </c>
      <c r="B14466" s="0" t="n">
        <v>202509</v>
      </c>
      <c r="C14466" s="37" t="s">
        <v>106</v>
      </c>
      <c r="D14466" s="37" t="s">
        <v>174</v>
      </c>
      <c r="E14466" s="0" t="n">
        <v>4</v>
      </c>
      <c r="F14466" s="38" t="s">
        <v>70</v>
      </c>
      <c r="G14466" s="37" t="s">
        <v>556</v>
      </c>
      <c r="H14466" s="0" t="n">
        <v>1028401</v>
      </c>
      <c r="I14466" s="0" t="n">
        <v>1239842</v>
      </c>
      <c r="J14466" s="0" t="n">
        <v>287064</v>
      </c>
    </row>
    <row r="14467" customFormat="false" ht="15" hidden="false" customHeight="false" outlineLevel="0" collapsed="false">
      <c r="A14467" s="0" t="n">
        <v>202506</v>
      </c>
      <c r="B14467" s="0" t="n">
        <v>202509</v>
      </c>
      <c r="C14467" s="37" t="s">
        <v>112</v>
      </c>
      <c r="D14467" s="37" t="s">
        <v>482</v>
      </c>
      <c r="E14467" s="0" t="n">
        <v>4</v>
      </c>
      <c r="F14467" s="38" t="s">
        <v>70</v>
      </c>
      <c r="G14467" s="37" t="s">
        <v>557</v>
      </c>
      <c r="H14467" s="0" t="n">
        <v>842165</v>
      </c>
      <c r="I14467" s="0" t="n">
        <v>715135</v>
      </c>
      <c r="J14467" s="0" t="n">
        <v>-71984</v>
      </c>
    </row>
    <row r="14468" customFormat="false" ht="15" hidden="false" customHeight="false" outlineLevel="0" collapsed="false">
      <c r="A14468" s="0" t="n">
        <v>202506</v>
      </c>
      <c r="B14468" s="0" t="n">
        <v>202509</v>
      </c>
      <c r="C14468" s="37" t="s">
        <v>101</v>
      </c>
      <c r="D14468" s="37" t="s">
        <v>391</v>
      </c>
      <c r="E14468" s="0" t="n">
        <v>4</v>
      </c>
      <c r="F14468" s="38" t="s">
        <v>70</v>
      </c>
      <c r="G14468" s="37" t="s">
        <v>558</v>
      </c>
      <c r="H14468" s="0" t="n">
        <v>3377762</v>
      </c>
      <c r="I14468" s="0" t="n">
        <v>1993423</v>
      </c>
      <c r="J14468" s="0" t="n">
        <v>221630</v>
      </c>
    </row>
    <row r="14469" customFormat="false" ht="15" hidden="false" customHeight="false" outlineLevel="0" collapsed="false">
      <c r="A14469" s="0" t="n">
        <v>202506</v>
      </c>
      <c r="B14469" s="0" t="n">
        <v>202509</v>
      </c>
      <c r="C14469" s="37" t="s">
        <v>197</v>
      </c>
      <c r="D14469" s="37" t="s">
        <v>470</v>
      </c>
      <c r="E14469" s="0" t="n">
        <v>4</v>
      </c>
      <c r="F14469" s="38" t="s">
        <v>70</v>
      </c>
      <c r="G14469" s="37" t="s">
        <v>559</v>
      </c>
      <c r="H14469" s="0" t="n">
        <v>247560</v>
      </c>
      <c r="I14469" s="0" t="n">
        <v>149618</v>
      </c>
      <c r="J14469" s="0" t="n">
        <v>11245</v>
      </c>
    </row>
    <row r="14470" customFormat="false" ht="15" hidden="false" customHeight="false" outlineLevel="0" collapsed="false">
      <c r="A14470" s="0" t="n">
        <v>202506</v>
      </c>
      <c r="B14470" s="0" t="n">
        <v>202509</v>
      </c>
      <c r="C14470" s="37" t="s">
        <v>112</v>
      </c>
      <c r="D14470" s="37" t="s">
        <v>531</v>
      </c>
      <c r="E14470" s="0" t="n">
        <v>4</v>
      </c>
      <c r="F14470" s="38" t="s">
        <v>70</v>
      </c>
      <c r="G14470" s="37" t="s">
        <v>560</v>
      </c>
      <c r="H14470" s="0" t="n">
        <v>2332519</v>
      </c>
      <c r="I14470" s="0" t="n">
        <v>1238316</v>
      </c>
      <c r="J14470" s="0" t="n">
        <v>21592</v>
      </c>
    </row>
    <row r="14471" customFormat="false" ht="15" hidden="false" customHeight="false" outlineLevel="0" collapsed="false">
      <c r="A14471" s="0" t="n">
        <v>202506</v>
      </c>
      <c r="B14471" s="0" t="n">
        <v>202509</v>
      </c>
      <c r="C14471" s="37" t="s">
        <v>109</v>
      </c>
      <c r="D14471" s="37" t="s">
        <v>561</v>
      </c>
      <c r="E14471" s="0" t="n">
        <v>4</v>
      </c>
      <c r="F14471" s="38" t="s">
        <v>70</v>
      </c>
      <c r="G14471" s="37" t="s">
        <v>562</v>
      </c>
      <c r="H14471" s="0" t="n">
        <v>14221624</v>
      </c>
      <c r="I14471" s="0" t="n">
        <v>10749278</v>
      </c>
      <c r="J14471" s="0" t="n">
        <v>-188285</v>
      </c>
    </row>
    <row r="14472" customFormat="false" ht="15" hidden="false" customHeight="false" outlineLevel="0" collapsed="false">
      <c r="A14472" s="0" t="n">
        <v>202506</v>
      </c>
      <c r="B14472" s="0" t="n">
        <v>202509</v>
      </c>
      <c r="C14472" s="37" t="s">
        <v>149</v>
      </c>
      <c r="D14472" s="37" t="s">
        <v>385</v>
      </c>
      <c r="E14472" s="0" t="n">
        <v>4</v>
      </c>
      <c r="F14472" s="38" t="s">
        <v>70</v>
      </c>
      <c r="G14472" s="37" t="s">
        <v>563</v>
      </c>
      <c r="H14472" s="0" t="n">
        <v>2816756</v>
      </c>
      <c r="I14472" s="0" t="n">
        <v>2823122</v>
      </c>
      <c r="J14472" s="0" t="n">
        <v>381051</v>
      </c>
    </row>
    <row r="14473" customFormat="false" ht="15" hidden="false" customHeight="false" outlineLevel="0" collapsed="false">
      <c r="A14473" s="0" t="n">
        <v>202506</v>
      </c>
      <c r="B14473" s="0" t="n">
        <v>202509</v>
      </c>
      <c r="C14473" s="37" t="s">
        <v>178</v>
      </c>
      <c r="D14473" s="37" t="s">
        <v>294</v>
      </c>
      <c r="E14473" s="0" t="n">
        <v>4</v>
      </c>
      <c r="F14473" s="38" t="s">
        <v>70</v>
      </c>
      <c r="G14473" s="37" t="s">
        <v>564</v>
      </c>
      <c r="H14473" s="0" t="n">
        <v>733102</v>
      </c>
      <c r="I14473" s="0" t="n">
        <v>1070773</v>
      </c>
      <c r="J14473" s="0" t="n">
        <v>171467</v>
      </c>
    </row>
    <row r="14474" customFormat="false" ht="15" hidden="false" customHeight="false" outlineLevel="0" collapsed="false">
      <c r="A14474" s="0" t="n">
        <v>202506</v>
      </c>
      <c r="B14474" s="0" t="n">
        <v>202509</v>
      </c>
      <c r="C14474" s="37" t="s">
        <v>112</v>
      </c>
      <c r="D14474" s="37" t="s">
        <v>476</v>
      </c>
      <c r="E14474" s="0" t="n">
        <v>4</v>
      </c>
      <c r="F14474" s="38" t="s">
        <v>70</v>
      </c>
      <c r="G14474" s="37" t="s">
        <v>565</v>
      </c>
      <c r="H14474" s="0" t="n">
        <v>712551</v>
      </c>
      <c r="I14474" s="0" t="n">
        <v>318926</v>
      </c>
      <c r="J14474" s="0" t="n">
        <v>22227</v>
      </c>
    </row>
    <row r="14475" customFormat="false" ht="15" hidden="false" customHeight="false" outlineLevel="0" collapsed="false">
      <c r="A14475" s="0" t="n">
        <v>202506</v>
      </c>
      <c r="B14475" s="0" t="n">
        <v>202509</v>
      </c>
      <c r="C14475" s="37" t="s">
        <v>158</v>
      </c>
      <c r="D14475" s="37" t="s">
        <v>145</v>
      </c>
      <c r="E14475" s="0" t="n">
        <v>4</v>
      </c>
      <c r="F14475" s="38" t="s">
        <v>70</v>
      </c>
      <c r="G14475" s="37" t="s">
        <v>566</v>
      </c>
      <c r="H14475" s="0" t="n">
        <v>844933</v>
      </c>
      <c r="I14475" s="0" t="n">
        <v>827585</v>
      </c>
      <c r="J14475" s="0" t="n">
        <v>42269</v>
      </c>
    </row>
    <row r="14476" customFormat="false" ht="15" hidden="false" customHeight="false" outlineLevel="0" collapsed="false">
      <c r="A14476" s="0" t="n">
        <v>202506</v>
      </c>
      <c r="B14476" s="0" t="n">
        <v>202509</v>
      </c>
      <c r="C14476" s="37" t="s">
        <v>95</v>
      </c>
      <c r="D14476" s="37" t="s">
        <v>223</v>
      </c>
      <c r="E14476" s="0" t="n">
        <v>4</v>
      </c>
      <c r="F14476" s="38" t="s">
        <v>70</v>
      </c>
      <c r="G14476" s="37" t="s">
        <v>567</v>
      </c>
      <c r="H14476" s="0" t="n">
        <v>1150163</v>
      </c>
      <c r="I14476" s="0" t="n">
        <v>782322</v>
      </c>
      <c r="J14476" s="0" t="n">
        <v>162835</v>
      </c>
    </row>
    <row r="14477" customFormat="false" ht="15" hidden="false" customHeight="false" outlineLevel="0" collapsed="false">
      <c r="A14477" s="0" t="n">
        <v>202506</v>
      </c>
      <c r="B14477" s="0" t="n">
        <v>202509</v>
      </c>
      <c r="C14477" s="37" t="s">
        <v>197</v>
      </c>
      <c r="D14477" s="37" t="s">
        <v>495</v>
      </c>
      <c r="E14477" s="0" t="n">
        <v>4</v>
      </c>
      <c r="F14477" s="38" t="s">
        <v>70</v>
      </c>
      <c r="G14477" s="37" t="s">
        <v>568</v>
      </c>
      <c r="H14477" s="0" t="n">
        <v>780598</v>
      </c>
      <c r="I14477" s="0" t="n">
        <v>546540</v>
      </c>
      <c r="J14477" s="0" t="n">
        <v>20675</v>
      </c>
    </row>
    <row r="14478" customFormat="false" ht="15" hidden="false" customHeight="false" outlineLevel="0" collapsed="false">
      <c r="A14478" s="0" t="n">
        <v>202506</v>
      </c>
      <c r="B14478" s="0" t="n">
        <v>202509</v>
      </c>
      <c r="C14478" s="37" t="s">
        <v>124</v>
      </c>
      <c r="D14478" s="37" t="s">
        <v>569</v>
      </c>
      <c r="E14478" s="0" t="n">
        <v>4</v>
      </c>
      <c r="F14478" s="38" t="s">
        <v>70</v>
      </c>
      <c r="G14478" s="37" t="s">
        <v>570</v>
      </c>
      <c r="H14478" s="0" t="n">
        <v>3848688</v>
      </c>
      <c r="I14478" s="0" t="n">
        <v>3174633</v>
      </c>
      <c r="J14478" s="0" t="n">
        <v>240579</v>
      </c>
    </row>
    <row r="14479" customFormat="false" ht="15" hidden="false" customHeight="false" outlineLevel="0" collapsed="false">
      <c r="A14479" s="0" t="n">
        <v>202506</v>
      </c>
      <c r="B14479" s="0" t="n">
        <v>202509</v>
      </c>
      <c r="C14479" s="37" t="s">
        <v>136</v>
      </c>
      <c r="D14479" s="37" t="s">
        <v>571</v>
      </c>
      <c r="E14479" s="0" t="n">
        <v>4</v>
      </c>
      <c r="F14479" s="38" t="s">
        <v>70</v>
      </c>
      <c r="G14479" s="37" t="s">
        <v>572</v>
      </c>
      <c r="H14479" s="0" t="n">
        <v>183792</v>
      </c>
      <c r="I14479" s="0" t="n">
        <v>223525</v>
      </c>
      <c r="J14479" s="0" t="n">
        <v>13331</v>
      </c>
    </row>
    <row r="14480" customFormat="false" ht="15" hidden="false" customHeight="false" outlineLevel="0" collapsed="false">
      <c r="A14480" s="0" t="n">
        <v>202506</v>
      </c>
      <c r="B14480" s="0" t="n">
        <v>202509</v>
      </c>
      <c r="C14480" s="37" t="s">
        <v>149</v>
      </c>
      <c r="D14480" s="37" t="s">
        <v>116</v>
      </c>
      <c r="E14480" s="0" t="n">
        <v>4</v>
      </c>
      <c r="F14480" s="38" t="s">
        <v>70</v>
      </c>
      <c r="G14480" s="37" t="s">
        <v>573</v>
      </c>
      <c r="H14480" s="0" t="n">
        <v>2988659</v>
      </c>
      <c r="I14480" s="0" t="n">
        <v>1940763</v>
      </c>
      <c r="J14480" s="0" t="n">
        <v>634783</v>
      </c>
    </row>
    <row r="14481" customFormat="false" ht="15" hidden="false" customHeight="false" outlineLevel="0" collapsed="false">
      <c r="A14481" s="0" t="n">
        <v>202506</v>
      </c>
      <c r="B14481" s="0" t="n">
        <v>202509</v>
      </c>
      <c r="C14481" s="37" t="s">
        <v>158</v>
      </c>
      <c r="D14481" s="37" t="s">
        <v>476</v>
      </c>
      <c r="E14481" s="0" t="n">
        <v>4</v>
      </c>
      <c r="F14481" s="38" t="s">
        <v>70</v>
      </c>
      <c r="G14481" s="37" t="s">
        <v>574</v>
      </c>
      <c r="H14481" s="0" t="n">
        <v>741174</v>
      </c>
      <c r="I14481" s="0" t="n">
        <v>685075</v>
      </c>
      <c r="J14481" s="0" t="n">
        <v>-2739</v>
      </c>
    </row>
    <row r="14482" customFormat="false" ht="15" hidden="false" customHeight="false" outlineLevel="0" collapsed="false">
      <c r="A14482" s="0" t="n">
        <v>202506</v>
      </c>
      <c r="B14482" s="0" t="n">
        <v>202509</v>
      </c>
      <c r="C14482" s="37" t="s">
        <v>106</v>
      </c>
      <c r="D14482" s="37" t="s">
        <v>237</v>
      </c>
      <c r="E14482" s="0" t="n">
        <v>4</v>
      </c>
      <c r="F14482" s="38" t="s">
        <v>70</v>
      </c>
      <c r="G14482" s="37" t="s">
        <v>575</v>
      </c>
      <c r="H14482" s="0" t="n">
        <v>2369032</v>
      </c>
      <c r="I14482" s="0" t="n">
        <v>1328659</v>
      </c>
      <c r="J14482" s="0" t="n">
        <v>216761</v>
      </c>
    </row>
    <row r="14483" customFormat="false" ht="15" hidden="false" customHeight="false" outlineLevel="0" collapsed="false">
      <c r="A14483" s="0" t="n">
        <v>202506</v>
      </c>
      <c r="B14483" s="0" t="n">
        <v>202509</v>
      </c>
      <c r="C14483" s="37" t="s">
        <v>152</v>
      </c>
      <c r="D14483" s="37" t="s">
        <v>445</v>
      </c>
      <c r="E14483" s="0" t="n">
        <v>4</v>
      </c>
      <c r="F14483" s="38" t="s">
        <v>70</v>
      </c>
      <c r="G14483" s="37" t="s">
        <v>576</v>
      </c>
      <c r="H14483" s="0" t="n">
        <v>502870</v>
      </c>
      <c r="I14483" s="0" t="n">
        <v>403597</v>
      </c>
      <c r="J14483" s="0" t="n">
        <v>-36298</v>
      </c>
    </row>
    <row r="14484" customFormat="false" ht="15" hidden="false" customHeight="false" outlineLevel="0" collapsed="false">
      <c r="A14484" s="0" t="n">
        <v>202506</v>
      </c>
      <c r="B14484" s="0" t="n">
        <v>202509</v>
      </c>
      <c r="C14484" s="37" t="s">
        <v>112</v>
      </c>
      <c r="D14484" s="37" t="s">
        <v>367</v>
      </c>
      <c r="E14484" s="0" t="n">
        <v>4</v>
      </c>
      <c r="F14484" s="38" t="s">
        <v>70</v>
      </c>
      <c r="G14484" s="37" t="s">
        <v>577</v>
      </c>
      <c r="H14484" s="0" t="n">
        <v>6724773</v>
      </c>
      <c r="I14484" s="0" t="n">
        <v>7313363</v>
      </c>
      <c r="J14484" s="0" t="n">
        <v>-115497</v>
      </c>
    </row>
    <row r="14485" customFormat="false" ht="15" hidden="false" customHeight="false" outlineLevel="0" collapsed="false">
      <c r="A14485" s="0" t="n">
        <v>202506</v>
      </c>
      <c r="B14485" s="0" t="n">
        <v>202509</v>
      </c>
      <c r="C14485" s="37" t="s">
        <v>109</v>
      </c>
      <c r="D14485" s="37" t="s">
        <v>320</v>
      </c>
      <c r="E14485" s="0" t="n">
        <v>4</v>
      </c>
      <c r="F14485" s="38" t="s">
        <v>70</v>
      </c>
      <c r="G14485" s="37" t="s">
        <v>578</v>
      </c>
      <c r="H14485" s="0" t="n">
        <v>2835763</v>
      </c>
      <c r="I14485" s="0" t="n">
        <v>2042094</v>
      </c>
      <c r="J14485" s="0" t="n">
        <v>100224</v>
      </c>
    </row>
    <row r="14486" customFormat="false" ht="15" hidden="false" customHeight="false" outlineLevel="0" collapsed="false">
      <c r="A14486" s="0" t="n">
        <v>202506</v>
      </c>
      <c r="B14486" s="0" t="n">
        <v>202509</v>
      </c>
      <c r="C14486" s="37" t="s">
        <v>197</v>
      </c>
      <c r="D14486" s="37" t="s">
        <v>362</v>
      </c>
      <c r="E14486" s="0" t="n">
        <v>4</v>
      </c>
      <c r="F14486" s="38" t="s">
        <v>70</v>
      </c>
      <c r="G14486" s="37" t="s">
        <v>579</v>
      </c>
      <c r="H14486" s="0" t="n">
        <v>2690558</v>
      </c>
      <c r="I14486" s="0" t="n">
        <v>3972371</v>
      </c>
      <c r="J14486" s="0" t="n">
        <v>265768</v>
      </c>
    </row>
    <row r="14487" customFormat="false" ht="15" hidden="false" customHeight="false" outlineLevel="0" collapsed="false">
      <c r="A14487" s="0" t="n">
        <v>202506</v>
      </c>
      <c r="B14487" s="0" t="n">
        <v>202509</v>
      </c>
      <c r="C14487" s="37" t="s">
        <v>106</v>
      </c>
      <c r="D14487" s="37" t="s">
        <v>280</v>
      </c>
      <c r="E14487" s="0" t="n">
        <v>4</v>
      </c>
      <c r="F14487" s="38" t="s">
        <v>70</v>
      </c>
      <c r="G14487" s="37" t="s">
        <v>580</v>
      </c>
      <c r="H14487" s="0" t="n">
        <v>177050</v>
      </c>
      <c r="I14487" s="0" t="n">
        <v>82354</v>
      </c>
      <c r="J14487" s="0" t="n">
        <v>4328</v>
      </c>
    </row>
    <row r="14488" customFormat="false" ht="15" hidden="false" customHeight="false" outlineLevel="0" collapsed="false">
      <c r="A14488" s="0" t="n">
        <v>202506</v>
      </c>
      <c r="B14488" s="0" t="n">
        <v>202509</v>
      </c>
      <c r="C14488" s="37" t="s">
        <v>136</v>
      </c>
      <c r="D14488" s="37" t="s">
        <v>208</v>
      </c>
      <c r="E14488" s="0" t="n">
        <v>4</v>
      </c>
      <c r="F14488" s="38" t="s">
        <v>70</v>
      </c>
      <c r="G14488" s="37" t="s">
        <v>581</v>
      </c>
      <c r="H14488" s="0" t="n">
        <v>2435861</v>
      </c>
      <c r="I14488" s="0" t="n">
        <v>1881315</v>
      </c>
      <c r="J14488" s="0" t="n">
        <v>131803</v>
      </c>
    </row>
    <row r="14489" customFormat="false" ht="15" hidden="false" customHeight="false" outlineLevel="0" collapsed="false">
      <c r="A14489" s="0" t="n">
        <v>202506</v>
      </c>
      <c r="B14489" s="0" t="n">
        <v>202509</v>
      </c>
      <c r="C14489" s="37" t="s">
        <v>124</v>
      </c>
      <c r="D14489" s="37" t="s">
        <v>212</v>
      </c>
      <c r="E14489" s="0" t="n">
        <v>4</v>
      </c>
      <c r="F14489" s="38" t="s">
        <v>70</v>
      </c>
      <c r="G14489" s="37" t="s">
        <v>582</v>
      </c>
      <c r="H14489" s="0" t="n">
        <v>1739862</v>
      </c>
      <c r="I14489" s="0" t="n">
        <v>3547917</v>
      </c>
      <c r="J14489" s="0" t="n">
        <v>39372</v>
      </c>
    </row>
    <row r="14490" customFormat="false" ht="15" hidden="false" customHeight="false" outlineLevel="0" collapsed="false">
      <c r="A14490" s="0" t="n">
        <v>202506</v>
      </c>
      <c r="B14490" s="0" t="n">
        <v>202509</v>
      </c>
      <c r="C14490" s="37" t="s">
        <v>109</v>
      </c>
      <c r="D14490" s="37" t="s">
        <v>482</v>
      </c>
      <c r="E14490" s="0" t="n">
        <v>4</v>
      </c>
      <c r="F14490" s="38" t="s">
        <v>70</v>
      </c>
      <c r="G14490" s="37" t="s">
        <v>583</v>
      </c>
      <c r="H14490" s="0" t="n">
        <v>148354</v>
      </c>
      <c r="I14490" s="0" t="n">
        <v>125397</v>
      </c>
      <c r="J14490" s="0" t="n">
        <v>26177</v>
      </c>
    </row>
    <row r="14491" customFormat="false" ht="15" hidden="false" customHeight="false" outlineLevel="0" collapsed="false">
      <c r="A14491" s="0" t="n">
        <v>202506</v>
      </c>
      <c r="B14491" s="0" t="n">
        <v>202509</v>
      </c>
      <c r="C14491" s="37" t="s">
        <v>178</v>
      </c>
      <c r="D14491" s="37" t="s">
        <v>216</v>
      </c>
      <c r="E14491" s="0" t="n">
        <v>4</v>
      </c>
      <c r="F14491" s="38" t="s">
        <v>70</v>
      </c>
      <c r="G14491" s="37" t="s">
        <v>584</v>
      </c>
      <c r="H14491" s="0" t="n">
        <v>1198882</v>
      </c>
      <c r="I14491" s="0" t="n">
        <v>427921</v>
      </c>
      <c r="J14491" s="0" t="n">
        <v>-8576</v>
      </c>
    </row>
    <row r="14492" customFormat="false" ht="15" hidden="false" customHeight="false" outlineLevel="0" collapsed="false">
      <c r="A14492" s="0" t="n">
        <v>202506</v>
      </c>
      <c r="B14492" s="0" t="n">
        <v>202509</v>
      </c>
      <c r="C14492" s="37" t="s">
        <v>95</v>
      </c>
      <c r="D14492" s="37" t="s">
        <v>383</v>
      </c>
      <c r="E14492" s="0" t="n">
        <v>4</v>
      </c>
      <c r="F14492" s="38" t="s">
        <v>70</v>
      </c>
      <c r="G14492" s="37" t="s">
        <v>585</v>
      </c>
      <c r="H14492" s="0" t="n">
        <v>1969501</v>
      </c>
      <c r="I14492" s="0" t="n">
        <v>2464483</v>
      </c>
      <c r="J14492" s="0" t="n">
        <v>380628</v>
      </c>
    </row>
    <row r="14493" customFormat="false" ht="15" hidden="false" customHeight="false" outlineLevel="0" collapsed="false">
      <c r="A14493" s="0" t="n">
        <v>202506</v>
      </c>
      <c r="B14493" s="0" t="n">
        <v>202509</v>
      </c>
      <c r="C14493" s="37" t="s">
        <v>106</v>
      </c>
      <c r="D14493" s="37" t="s">
        <v>586</v>
      </c>
      <c r="E14493" s="0" t="n">
        <v>4</v>
      </c>
      <c r="F14493" s="38" t="s">
        <v>70</v>
      </c>
      <c r="G14493" s="37" t="s">
        <v>587</v>
      </c>
      <c r="H14493" s="0" t="n">
        <v>2249045</v>
      </c>
      <c r="I14493" s="0" t="n">
        <v>2373769</v>
      </c>
      <c r="J14493" s="0" t="n">
        <v>350753</v>
      </c>
    </row>
    <row r="14494" customFormat="false" ht="15" hidden="false" customHeight="false" outlineLevel="0" collapsed="false">
      <c r="A14494" s="0" t="n">
        <v>202506</v>
      </c>
      <c r="B14494" s="0" t="n">
        <v>202509</v>
      </c>
      <c r="C14494" s="37" t="s">
        <v>178</v>
      </c>
      <c r="D14494" s="37" t="s">
        <v>356</v>
      </c>
      <c r="E14494" s="0" t="n">
        <v>4</v>
      </c>
      <c r="F14494" s="38" t="s">
        <v>70</v>
      </c>
      <c r="G14494" s="37" t="s">
        <v>588</v>
      </c>
      <c r="H14494" s="0" t="n">
        <v>1779219</v>
      </c>
      <c r="I14494" s="0" t="n">
        <v>781270</v>
      </c>
      <c r="J14494" s="0" t="n">
        <v>-11550</v>
      </c>
    </row>
    <row r="14495" customFormat="false" ht="15" hidden="false" customHeight="false" outlineLevel="0" collapsed="false">
      <c r="A14495" s="0" t="n">
        <v>202506</v>
      </c>
      <c r="B14495" s="0" t="n">
        <v>202509</v>
      </c>
      <c r="C14495" s="37" t="s">
        <v>124</v>
      </c>
      <c r="D14495" s="37" t="s">
        <v>367</v>
      </c>
      <c r="E14495" s="0" t="n">
        <v>4</v>
      </c>
      <c r="F14495" s="38" t="s">
        <v>70</v>
      </c>
      <c r="G14495" s="37" t="s">
        <v>589</v>
      </c>
      <c r="H14495" s="0" t="n">
        <v>1772391</v>
      </c>
      <c r="I14495" s="0" t="n">
        <v>1245294</v>
      </c>
      <c r="J14495" s="0" t="n">
        <v>53922</v>
      </c>
    </row>
    <row r="14496" customFormat="false" ht="15" hidden="false" customHeight="false" outlineLevel="0" collapsed="false">
      <c r="A14496" s="0" t="n">
        <v>202506</v>
      </c>
      <c r="B14496" s="0" t="n">
        <v>202509</v>
      </c>
      <c r="C14496" s="37" t="s">
        <v>101</v>
      </c>
      <c r="D14496" s="37" t="s">
        <v>590</v>
      </c>
      <c r="E14496" s="0" t="n">
        <v>4</v>
      </c>
      <c r="F14496" s="38" t="s">
        <v>70</v>
      </c>
      <c r="G14496" s="37" t="s">
        <v>591</v>
      </c>
      <c r="H14496" s="0" t="n">
        <v>8232472</v>
      </c>
      <c r="I14496" s="0" t="n">
        <v>11437137</v>
      </c>
      <c r="J14496" s="0" t="n">
        <v>912128</v>
      </c>
    </row>
    <row r="14497" customFormat="false" ht="15" hidden="false" customHeight="false" outlineLevel="0" collapsed="false">
      <c r="A14497" s="0" t="n">
        <v>202506</v>
      </c>
      <c r="B14497" s="0" t="n">
        <v>202509</v>
      </c>
      <c r="C14497" s="37" t="s">
        <v>112</v>
      </c>
      <c r="D14497" s="37" t="s">
        <v>141</v>
      </c>
      <c r="E14497" s="0" t="n">
        <v>4</v>
      </c>
      <c r="F14497" s="38" t="s">
        <v>70</v>
      </c>
      <c r="G14497" s="37" t="s">
        <v>592</v>
      </c>
      <c r="H14497" s="0" t="n">
        <v>5654780</v>
      </c>
      <c r="I14497" s="0" t="n">
        <v>5174709</v>
      </c>
      <c r="J14497" s="0" t="n">
        <v>1280956</v>
      </c>
    </row>
    <row r="14498" customFormat="false" ht="15" hidden="false" customHeight="false" outlineLevel="0" collapsed="false">
      <c r="A14498" s="0" t="n">
        <v>202506</v>
      </c>
      <c r="B14498" s="0" t="n">
        <v>202509</v>
      </c>
      <c r="C14498" s="37" t="s">
        <v>149</v>
      </c>
      <c r="D14498" s="37" t="s">
        <v>113</v>
      </c>
      <c r="E14498" s="0" t="n">
        <v>4</v>
      </c>
      <c r="F14498" s="38" t="s">
        <v>70</v>
      </c>
      <c r="G14498" s="37" t="s">
        <v>593</v>
      </c>
      <c r="H14498" s="0" t="n">
        <v>44824</v>
      </c>
      <c r="I14498" s="0" t="n">
        <v>32092</v>
      </c>
      <c r="J14498" s="0" t="n">
        <v>1383</v>
      </c>
    </row>
    <row r="14499" customFormat="false" ht="15" hidden="false" customHeight="false" outlineLevel="0" collapsed="false">
      <c r="A14499" s="0" t="n">
        <v>202506</v>
      </c>
      <c r="B14499" s="0" t="n">
        <v>202509</v>
      </c>
      <c r="C14499" s="37" t="s">
        <v>178</v>
      </c>
      <c r="D14499" s="37" t="s">
        <v>102</v>
      </c>
      <c r="E14499" s="0" t="n">
        <v>4</v>
      </c>
      <c r="F14499" s="38" t="s">
        <v>70</v>
      </c>
      <c r="G14499" s="37" t="s">
        <v>594</v>
      </c>
      <c r="H14499" s="0" t="n">
        <v>946014</v>
      </c>
      <c r="I14499" s="0" t="n">
        <v>329909</v>
      </c>
      <c r="J14499" s="0" t="n">
        <v>145940</v>
      </c>
    </row>
    <row r="14500" customFormat="false" ht="15" hidden="false" customHeight="false" outlineLevel="0" collapsed="false">
      <c r="A14500" s="0" t="n">
        <v>202506</v>
      </c>
      <c r="B14500" s="0" t="n">
        <v>202509</v>
      </c>
      <c r="C14500" s="37" t="s">
        <v>98</v>
      </c>
      <c r="D14500" s="37" t="s">
        <v>102</v>
      </c>
      <c r="E14500" s="0" t="n">
        <v>4</v>
      </c>
      <c r="F14500" s="38" t="s">
        <v>70</v>
      </c>
      <c r="G14500" s="37" t="s">
        <v>595</v>
      </c>
      <c r="H14500" s="0" t="n">
        <v>946674</v>
      </c>
      <c r="I14500" s="0" t="n">
        <v>2030887</v>
      </c>
      <c r="J14500" s="0" t="n">
        <v>318418</v>
      </c>
    </row>
    <row r="14501" customFormat="false" ht="15" hidden="false" customHeight="false" outlineLevel="0" collapsed="false">
      <c r="A14501" s="0" t="n">
        <v>202506</v>
      </c>
      <c r="B14501" s="0" t="n">
        <v>202509</v>
      </c>
      <c r="C14501" s="37" t="s">
        <v>184</v>
      </c>
      <c r="D14501" s="37" t="s">
        <v>163</v>
      </c>
      <c r="E14501" s="0" t="n">
        <v>4</v>
      </c>
      <c r="F14501" s="38" t="s">
        <v>70</v>
      </c>
      <c r="G14501" s="37" t="s">
        <v>596</v>
      </c>
      <c r="H14501" s="0" t="n">
        <v>131580</v>
      </c>
      <c r="I14501" s="0" t="n">
        <v>170603</v>
      </c>
      <c r="J14501" s="0" t="n">
        <v>19508</v>
      </c>
    </row>
    <row r="14502" customFormat="false" ht="15" hidden="false" customHeight="false" outlineLevel="0" collapsed="false">
      <c r="A14502" s="0" t="n">
        <v>202506</v>
      </c>
      <c r="B14502" s="0" t="n">
        <v>202509</v>
      </c>
      <c r="C14502" s="37" t="s">
        <v>184</v>
      </c>
      <c r="D14502" s="37" t="s">
        <v>380</v>
      </c>
      <c r="E14502" s="0" t="n">
        <v>4</v>
      </c>
      <c r="F14502" s="38" t="s">
        <v>70</v>
      </c>
      <c r="G14502" s="37" t="s">
        <v>597</v>
      </c>
      <c r="H14502" s="0" t="n">
        <v>1662067</v>
      </c>
      <c r="I14502" s="0" t="n">
        <v>1039492</v>
      </c>
      <c r="J14502" s="0" t="n">
        <v>175073</v>
      </c>
    </row>
    <row r="14503" customFormat="false" ht="15" hidden="false" customHeight="false" outlineLevel="0" collapsed="false">
      <c r="A14503" s="0" t="n">
        <v>202506</v>
      </c>
      <c r="B14503" s="0" t="n">
        <v>202509</v>
      </c>
      <c r="C14503" s="37" t="s">
        <v>98</v>
      </c>
      <c r="D14503" s="37" t="s">
        <v>380</v>
      </c>
      <c r="E14503" s="0" t="n">
        <v>4</v>
      </c>
      <c r="F14503" s="38" t="s">
        <v>70</v>
      </c>
      <c r="G14503" s="37" t="s">
        <v>598</v>
      </c>
      <c r="H14503" s="0" t="n">
        <v>3215929</v>
      </c>
      <c r="I14503" s="0" t="n">
        <v>2056050</v>
      </c>
      <c r="J14503" s="0" t="n">
        <v>-188865</v>
      </c>
    </row>
    <row r="14504" customFormat="false" ht="15" hidden="false" customHeight="false" outlineLevel="0" collapsed="false">
      <c r="A14504" s="0" t="n">
        <v>202506</v>
      </c>
      <c r="B14504" s="0" t="n">
        <v>202509</v>
      </c>
      <c r="C14504" s="37" t="s">
        <v>109</v>
      </c>
      <c r="D14504" s="37" t="s">
        <v>372</v>
      </c>
      <c r="E14504" s="0" t="n">
        <v>4</v>
      </c>
      <c r="F14504" s="38" t="s">
        <v>70</v>
      </c>
      <c r="G14504" s="37" t="s">
        <v>599</v>
      </c>
      <c r="H14504" s="0" t="n">
        <v>358375</v>
      </c>
      <c r="I14504" s="0" t="n">
        <v>232960</v>
      </c>
      <c r="J14504" s="0" t="n">
        <v>45937</v>
      </c>
    </row>
    <row r="14505" customFormat="false" ht="15" hidden="false" customHeight="false" outlineLevel="0" collapsed="false">
      <c r="A14505" s="0" t="n">
        <v>202506</v>
      </c>
      <c r="B14505" s="0" t="n">
        <v>202509</v>
      </c>
      <c r="C14505" s="37" t="s">
        <v>152</v>
      </c>
      <c r="D14505" s="37" t="s">
        <v>220</v>
      </c>
      <c r="E14505" s="0" t="n">
        <v>4</v>
      </c>
      <c r="F14505" s="38" t="s">
        <v>70</v>
      </c>
      <c r="G14505" s="37" t="s">
        <v>600</v>
      </c>
      <c r="H14505" s="0" t="n">
        <v>2244588</v>
      </c>
      <c r="I14505" s="0" t="n">
        <v>2973371</v>
      </c>
      <c r="J14505" s="0" t="n">
        <v>-155453</v>
      </c>
    </row>
    <row r="14506" customFormat="false" ht="15" hidden="false" customHeight="false" outlineLevel="0" collapsed="false">
      <c r="A14506" s="0" t="n">
        <v>202506</v>
      </c>
      <c r="B14506" s="0" t="n">
        <v>202509</v>
      </c>
      <c r="C14506" s="37" t="s">
        <v>149</v>
      </c>
      <c r="D14506" s="37" t="s">
        <v>216</v>
      </c>
      <c r="E14506" s="0" t="n">
        <v>4</v>
      </c>
      <c r="F14506" s="38" t="s">
        <v>70</v>
      </c>
      <c r="G14506" s="37" t="s">
        <v>601</v>
      </c>
      <c r="H14506" s="0" t="n">
        <v>561772</v>
      </c>
      <c r="I14506" s="0" t="n">
        <v>307240</v>
      </c>
      <c r="J14506" s="0" t="n">
        <v>51299</v>
      </c>
    </row>
    <row r="14507" customFormat="false" ht="15" hidden="false" customHeight="false" outlineLevel="0" collapsed="false">
      <c r="A14507" s="0" t="n">
        <v>202506</v>
      </c>
      <c r="B14507" s="0" t="n">
        <v>202509</v>
      </c>
      <c r="C14507" s="37" t="s">
        <v>124</v>
      </c>
      <c r="D14507" s="37" t="s">
        <v>249</v>
      </c>
      <c r="E14507" s="0" t="n">
        <v>4</v>
      </c>
      <c r="F14507" s="38" t="s">
        <v>70</v>
      </c>
      <c r="G14507" s="37" t="s">
        <v>602</v>
      </c>
      <c r="H14507" s="0" t="n">
        <v>663628</v>
      </c>
      <c r="I14507" s="0" t="n">
        <v>1626630</v>
      </c>
      <c r="J14507" s="0" t="n">
        <v>33748</v>
      </c>
    </row>
    <row r="14508" customFormat="false" ht="15" hidden="false" customHeight="false" outlineLevel="0" collapsed="false">
      <c r="A14508" s="0" t="n">
        <v>202506</v>
      </c>
      <c r="B14508" s="0" t="n">
        <v>202509</v>
      </c>
      <c r="C14508" s="37" t="s">
        <v>115</v>
      </c>
      <c r="D14508" s="37" t="s">
        <v>603</v>
      </c>
      <c r="E14508" s="0" t="n">
        <v>4</v>
      </c>
      <c r="F14508" s="38" t="s">
        <v>70</v>
      </c>
      <c r="G14508" s="37" t="s">
        <v>604</v>
      </c>
      <c r="H14508" s="0" t="n">
        <v>6589737</v>
      </c>
      <c r="I14508" s="0" t="n">
        <v>2229583</v>
      </c>
      <c r="J14508" s="0" t="n">
        <v>163</v>
      </c>
    </row>
    <row r="14509" customFormat="false" ht="15" hidden="false" customHeight="false" outlineLevel="0" collapsed="false">
      <c r="A14509" s="0" t="n">
        <v>202506</v>
      </c>
      <c r="B14509" s="0" t="n">
        <v>202509</v>
      </c>
      <c r="C14509" s="37" t="s">
        <v>158</v>
      </c>
      <c r="D14509" s="37" t="s">
        <v>519</v>
      </c>
      <c r="E14509" s="0" t="n">
        <v>4</v>
      </c>
      <c r="F14509" s="38" t="s">
        <v>70</v>
      </c>
      <c r="G14509" s="37" t="s">
        <v>605</v>
      </c>
      <c r="H14509" s="0" t="n">
        <v>898772</v>
      </c>
      <c r="I14509" s="0" t="n">
        <v>544291</v>
      </c>
      <c r="J14509" s="0" t="n">
        <v>140019</v>
      </c>
    </row>
    <row r="14510" customFormat="false" ht="15" hidden="false" customHeight="false" outlineLevel="0" collapsed="false">
      <c r="A14510" s="0" t="n">
        <v>202506</v>
      </c>
      <c r="B14510" s="0" t="n">
        <v>202509</v>
      </c>
      <c r="C14510" s="37" t="s">
        <v>106</v>
      </c>
      <c r="D14510" s="37" t="s">
        <v>606</v>
      </c>
      <c r="E14510" s="0" t="n">
        <v>4</v>
      </c>
      <c r="F14510" s="38" t="s">
        <v>70</v>
      </c>
      <c r="G14510" s="37" t="s">
        <v>607</v>
      </c>
      <c r="H14510" s="0" t="n">
        <v>2060336</v>
      </c>
      <c r="I14510" s="0" t="n">
        <v>699510</v>
      </c>
      <c r="J14510" s="0" t="n">
        <v>48990</v>
      </c>
    </row>
    <row r="14511" customFormat="false" ht="15" hidden="false" customHeight="false" outlineLevel="0" collapsed="false">
      <c r="A14511" s="0" t="n">
        <v>202506</v>
      </c>
      <c r="B14511" s="0" t="n">
        <v>202509</v>
      </c>
      <c r="C14511" s="37" t="s">
        <v>152</v>
      </c>
      <c r="D14511" s="37" t="s">
        <v>608</v>
      </c>
      <c r="E14511" s="0" t="n">
        <v>4</v>
      </c>
      <c r="F14511" s="38" t="s">
        <v>70</v>
      </c>
      <c r="G14511" s="37" t="s">
        <v>609</v>
      </c>
      <c r="H14511" s="0" t="n">
        <v>159321</v>
      </c>
      <c r="I14511" s="0" t="n">
        <v>200292</v>
      </c>
      <c r="J14511" s="0" t="n">
        <v>-14642</v>
      </c>
    </row>
    <row r="14512" customFormat="false" ht="15" hidden="false" customHeight="false" outlineLevel="0" collapsed="false">
      <c r="A14512" s="0" t="n">
        <v>202506</v>
      </c>
      <c r="B14512" s="0" t="n">
        <v>202509</v>
      </c>
      <c r="C14512" s="37" t="s">
        <v>109</v>
      </c>
      <c r="D14512" s="37" t="s">
        <v>393</v>
      </c>
      <c r="E14512" s="0" t="n">
        <v>4</v>
      </c>
      <c r="F14512" s="38" t="s">
        <v>70</v>
      </c>
      <c r="G14512" s="37" t="s">
        <v>610</v>
      </c>
      <c r="H14512" s="0" t="n">
        <v>12668583</v>
      </c>
      <c r="I14512" s="0" t="n">
        <v>5056535</v>
      </c>
      <c r="J14512" s="0" t="n">
        <v>897427</v>
      </c>
    </row>
    <row r="14513" customFormat="false" ht="15" hidden="false" customHeight="false" outlineLevel="0" collapsed="false">
      <c r="A14513" s="0" t="n">
        <v>202506</v>
      </c>
      <c r="B14513" s="0" t="n">
        <v>202509</v>
      </c>
      <c r="C14513" s="37" t="s">
        <v>178</v>
      </c>
      <c r="D14513" s="37" t="s">
        <v>320</v>
      </c>
      <c r="E14513" s="0" t="n">
        <v>4</v>
      </c>
      <c r="F14513" s="38" t="s">
        <v>70</v>
      </c>
      <c r="G14513" s="37" t="s">
        <v>611</v>
      </c>
      <c r="H14513" s="0" t="n">
        <v>2628065</v>
      </c>
      <c r="I14513" s="0" t="n">
        <v>1702156</v>
      </c>
      <c r="J14513" s="0" t="n">
        <v>-71602</v>
      </c>
    </row>
    <row r="14514" customFormat="false" ht="15" hidden="false" customHeight="false" outlineLevel="0" collapsed="false">
      <c r="A14514" s="0" t="n">
        <v>202506</v>
      </c>
      <c r="B14514" s="0" t="n">
        <v>202509</v>
      </c>
      <c r="C14514" s="37" t="s">
        <v>101</v>
      </c>
      <c r="D14514" s="37" t="s">
        <v>104</v>
      </c>
      <c r="E14514" s="0" t="n">
        <v>4</v>
      </c>
      <c r="F14514" s="38" t="s">
        <v>70</v>
      </c>
      <c r="G14514" s="37" t="s">
        <v>612</v>
      </c>
      <c r="H14514" s="0" t="n">
        <v>1247986</v>
      </c>
      <c r="I14514" s="0" t="n">
        <v>1124271</v>
      </c>
      <c r="J14514" s="0" t="n">
        <v>242927</v>
      </c>
    </row>
    <row r="14515" customFormat="false" ht="15" hidden="false" customHeight="false" outlineLevel="0" collapsed="false">
      <c r="A14515" s="0" t="n">
        <v>202506</v>
      </c>
      <c r="B14515" s="0" t="n">
        <v>202509</v>
      </c>
      <c r="C14515" s="37" t="s">
        <v>124</v>
      </c>
      <c r="D14515" s="37" t="s">
        <v>362</v>
      </c>
      <c r="E14515" s="0" t="n">
        <v>4</v>
      </c>
      <c r="F14515" s="38" t="s">
        <v>70</v>
      </c>
      <c r="G14515" s="37" t="s">
        <v>613</v>
      </c>
      <c r="H14515" s="0" t="n">
        <v>3019431</v>
      </c>
      <c r="I14515" s="0" t="n">
        <v>1536242</v>
      </c>
      <c r="J14515" s="0" t="n">
        <v>120409</v>
      </c>
    </row>
    <row r="14516" customFormat="false" ht="15" hidden="false" customHeight="false" outlineLevel="0" collapsed="false">
      <c r="A14516" s="0" t="n">
        <v>202506</v>
      </c>
      <c r="B14516" s="0" t="n">
        <v>202509</v>
      </c>
      <c r="C14516" s="37" t="s">
        <v>136</v>
      </c>
      <c r="D14516" s="37" t="s">
        <v>603</v>
      </c>
      <c r="E14516" s="0" t="n">
        <v>4</v>
      </c>
      <c r="F14516" s="38" t="s">
        <v>70</v>
      </c>
      <c r="G14516" s="37" t="s">
        <v>614</v>
      </c>
      <c r="H14516" s="0" t="n">
        <v>335554</v>
      </c>
      <c r="I14516" s="0" t="n">
        <v>186429</v>
      </c>
      <c r="J14516" s="0" t="n">
        <v>-8834</v>
      </c>
    </row>
    <row r="14517" customFormat="false" ht="15" hidden="false" customHeight="false" outlineLevel="0" collapsed="false">
      <c r="A14517" s="0" t="n">
        <v>202506</v>
      </c>
      <c r="B14517" s="0" t="n">
        <v>202509</v>
      </c>
      <c r="C14517" s="37" t="s">
        <v>152</v>
      </c>
      <c r="D14517" s="37" t="s">
        <v>387</v>
      </c>
      <c r="E14517" s="0" t="n">
        <v>4</v>
      </c>
      <c r="F14517" s="38" t="s">
        <v>70</v>
      </c>
      <c r="G14517" s="37" t="s">
        <v>615</v>
      </c>
      <c r="H14517" s="0" t="n">
        <v>4383849</v>
      </c>
      <c r="I14517" s="0" t="n">
        <v>3808510</v>
      </c>
      <c r="J14517" s="0" t="n">
        <v>617486</v>
      </c>
    </row>
    <row r="14518" customFormat="false" ht="15" hidden="false" customHeight="false" outlineLevel="0" collapsed="false">
      <c r="A14518" s="0" t="n">
        <v>202506</v>
      </c>
      <c r="B14518" s="0" t="n">
        <v>202509</v>
      </c>
      <c r="C14518" s="37" t="s">
        <v>178</v>
      </c>
      <c r="D14518" s="37" t="s">
        <v>616</v>
      </c>
      <c r="E14518" s="0" t="n">
        <v>4</v>
      </c>
      <c r="F14518" s="38" t="s">
        <v>70</v>
      </c>
      <c r="G14518" s="37" t="s">
        <v>617</v>
      </c>
      <c r="H14518" s="0" t="n">
        <v>761662</v>
      </c>
      <c r="I14518" s="0" t="n">
        <v>679293</v>
      </c>
      <c r="J14518" s="0" t="n">
        <v>89748</v>
      </c>
    </row>
    <row r="14519" customFormat="false" ht="15" hidden="false" customHeight="false" outlineLevel="0" collapsed="false">
      <c r="A14519" s="0" t="n">
        <v>202506</v>
      </c>
      <c r="B14519" s="0" t="n">
        <v>202509</v>
      </c>
      <c r="C14519" s="37" t="s">
        <v>106</v>
      </c>
      <c r="D14519" s="37" t="s">
        <v>618</v>
      </c>
      <c r="E14519" s="0" t="n">
        <v>4</v>
      </c>
      <c r="F14519" s="38" t="s">
        <v>70</v>
      </c>
      <c r="G14519" s="37" t="s">
        <v>619</v>
      </c>
      <c r="H14519" s="0" t="n">
        <v>1082951</v>
      </c>
      <c r="I14519" s="0" t="n">
        <v>1071729</v>
      </c>
      <c r="J14519" s="0" t="n">
        <v>-141828</v>
      </c>
    </row>
    <row r="14520" customFormat="false" ht="15" hidden="false" customHeight="false" outlineLevel="0" collapsed="false">
      <c r="A14520" s="0" t="n">
        <v>202506</v>
      </c>
      <c r="B14520" s="0" t="n">
        <v>202509</v>
      </c>
      <c r="C14520" s="37" t="s">
        <v>184</v>
      </c>
      <c r="D14520" s="37" t="s">
        <v>231</v>
      </c>
      <c r="E14520" s="0" t="n">
        <v>4</v>
      </c>
      <c r="F14520" s="38" t="s">
        <v>70</v>
      </c>
      <c r="G14520" s="37" t="s">
        <v>620</v>
      </c>
      <c r="H14520" s="0" t="n">
        <v>630970</v>
      </c>
      <c r="I14520" s="0" t="n">
        <v>274108</v>
      </c>
      <c r="J14520" s="0" t="n">
        <v>20190</v>
      </c>
    </row>
    <row r="14521" customFormat="false" ht="15" hidden="false" customHeight="false" outlineLevel="0" collapsed="false">
      <c r="A14521" s="0" t="n">
        <v>202506</v>
      </c>
      <c r="B14521" s="0" t="n">
        <v>202509</v>
      </c>
      <c r="C14521" s="37" t="s">
        <v>124</v>
      </c>
      <c r="D14521" s="37" t="s">
        <v>467</v>
      </c>
      <c r="E14521" s="0" t="n">
        <v>4</v>
      </c>
      <c r="F14521" s="38" t="s">
        <v>70</v>
      </c>
      <c r="G14521" s="37" t="s">
        <v>621</v>
      </c>
      <c r="H14521" s="0" t="n">
        <v>876149</v>
      </c>
      <c r="I14521" s="0" t="n">
        <v>895368</v>
      </c>
      <c r="J14521" s="0" t="n">
        <v>98388</v>
      </c>
    </row>
    <row r="14522" customFormat="false" ht="15" hidden="false" customHeight="false" outlineLevel="0" collapsed="false">
      <c r="A14522" s="0" t="n">
        <v>202506</v>
      </c>
      <c r="B14522" s="0" t="n">
        <v>202509</v>
      </c>
      <c r="C14522" s="37" t="s">
        <v>112</v>
      </c>
      <c r="D14522" s="37" t="s">
        <v>324</v>
      </c>
      <c r="E14522" s="0" t="n">
        <v>4</v>
      </c>
      <c r="F14522" s="38" t="s">
        <v>70</v>
      </c>
      <c r="G14522" s="37" t="s">
        <v>622</v>
      </c>
      <c r="H14522" s="0" t="n">
        <v>3653771</v>
      </c>
      <c r="I14522" s="0" t="n">
        <v>1794011</v>
      </c>
      <c r="J14522" s="0" t="n">
        <v>186672</v>
      </c>
    </row>
    <row r="14523" customFormat="false" ht="15" hidden="false" customHeight="false" outlineLevel="0" collapsed="false">
      <c r="A14523" s="0" t="n">
        <v>202506</v>
      </c>
      <c r="B14523" s="0" t="n">
        <v>202509</v>
      </c>
      <c r="C14523" s="37" t="s">
        <v>106</v>
      </c>
      <c r="D14523" s="37" t="s">
        <v>623</v>
      </c>
      <c r="E14523" s="0" t="n">
        <v>4</v>
      </c>
      <c r="F14523" s="38" t="s">
        <v>70</v>
      </c>
      <c r="G14523" s="37" t="s">
        <v>624</v>
      </c>
      <c r="H14523" s="0" t="n">
        <v>1868700</v>
      </c>
      <c r="I14523" s="0" t="n">
        <v>3197699</v>
      </c>
      <c r="J14523" s="0" t="n">
        <v>196743</v>
      </c>
    </row>
    <row r="14524" customFormat="false" ht="15" hidden="false" customHeight="false" outlineLevel="0" collapsed="false">
      <c r="A14524" s="0" t="n">
        <v>202506</v>
      </c>
      <c r="B14524" s="0" t="n">
        <v>202509</v>
      </c>
      <c r="C14524" s="37" t="s">
        <v>95</v>
      </c>
      <c r="D14524" s="37" t="s">
        <v>320</v>
      </c>
      <c r="E14524" s="0" t="n">
        <v>4</v>
      </c>
      <c r="F14524" s="38" t="s">
        <v>70</v>
      </c>
      <c r="G14524" s="37" t="s">
        <v>625</v>
      </c>
      <c r="H14524" s="0" t="n">
        <v>2044422</v>
      </c>
      <c r="I14524" s="0" t="n">
        <v>556250</v>
      </c>
      <c r="J14524" s="0" t="n">
        <v>85940</v>
      </c>
    </row>
    <row r="14525" customFormat="false" ht="15" hidden="false" customHeight="false" outlineLevel="0" collapsed="false">
      <c r="A14525" s="0" t="n">
        <v>202506</v>
      </c>
      <c r="B14525" s="0" t="n">
        <v>202509</v>
      </c>
      <c r="C14525" s="37" t="s">
        <v>197</v>
      </c>
      <c r="D14525" s="37" t="s">
        <v>626</v>
      </c>
      <c r="E14525" s="0" t="n">
        <v>4</v>
      </c>
      <c r="F14525" s="38" t="s">
        <v>70</v>
      </c>
      <c r="G14525" s="37" t="s">
        <v>627</v>
      </c>
      <c r="H14525" s="0" t="n">
        <v>1346480</v>
      </c>
      <c r="I14525" s="0" t="n">
        <v>1639733</v>
      </c>
      <c r="J14525" s="0" t="n">
        <v>224470</v>
      </c>
    </row>
    <row r="14526" customFormat="false" ht="15" hidden="false" customHeight="false" outlineLevel="0" collapsed="false">
      <c r="A14526" s="0" t="n">
        <v>202506</v>
      </c>
      <c r="B14526" s="0" t="n">
        <v>202509</v>
      </c>
      <c r="C14526" s="37" t="s">
        <v>197</v>
      </c>
      <c r="D14526" s="37" t="s">
        <v>172</v>
      </c>
      <c r="E14526" s="0" t="n">
        <v>4</v>
      </c>
      <c r="F14526" s="38" t="s">
        <v>70</v>
      </c>
      <c r="G14526" s="37" t="s">
        <v>628</v>
      </c>
      <c r="H14526" s="0" t="n">
        <v>2758401</v>
      </c>
      <c r="I14526" s="0" t="n">
        <v>2074322</v>
      </c>
      <c r="J14526" s="0" t="n">
        <v>172406</v>
      </c>
    </row>
    <row r="14527" customFormat="false" ht="15" hidden="false" customHeight="false" outlineLevel="0" collapsed="false">
      <c r="A14527" s="0" t="n">
        <v>202506</v>
      </c>
      <c r="B14527" s="0" t="n">
        <v>202509</v>
      </c>
      <c r="C14527" s="37" t="s">
        <v>124</v>
      </c>
      <c r="D14527" s="37" t="s">
        <v>420</v>
      </c>
      <c r="E14527" s="0" t="n">
        <v>4</v>
      </c>
      <c r="F14527" s="38" t="s">
        <v>70</v>
      </c>
      <c r="G14527" s="37" t="s">
        <v>629</v>
      </c>
      <c r="H14527" s="0" t="n">
        <v>887960</v>
      </c>
      <c r="I14527" s="0" t="n">
        <v>417128</v>
      </c>
      <c r="J14527" s="0" t="n">
        <v>23511</v>
      </c>
    </row>
    <row r="14528" customFormat="false" ht="15" hidden="false" customHeight="false" outlineLevel="0" collapsed="false">
      <c r="A14528" s="0" t="n">
        <v>202506</v>
      </c>
      <c r="B14528" s="0" t="n">
        <v>202509</v>
      </c>
      <c r="C14528" s="37" t="s">
        <v>95</v>
      </c>
      <c r="D14528" s="37" t="s">
        <v>200</v>
      </c>
      <c r="E14528" s="0" t="n">
        <v>4</v>
      </c>
      <c r="F14528" s="38" t="s">
        <v>70</v>
      </c>
      <c r="G14528" s="37" t="s">
        <v>630</v>
      </c>
      <c r="H14528" s="0" t="n">
        <v>19155692</v>
      </c>
      <c r="I14528" s="0" t="n">
        <v>22851623</v>
      </c>
      <c r="J14528" s="0" t="n">
        <v>2166602</v>
      </c>
    </row>
    <row r="14529" customFormat="false" ht="15" hidden="false" customHeight="false" outlineLevel="0" collapsed="false">
      <c r="A14529" s="0" t="n">
        <v>202506</v>
      </c>
      <c r="B14529" s="0" t="n">
        <v>202509</v>
      </c>
      <c r="C14529" s="37" t="s">
        <v>106</v>
      </c>
      <c r="D14529" s="37" t="s">
        <v>631</v>
      </c>
      <c r="E14529" s="0" t="n">
        <v>4</v>
      </c>
      <c r="F14529" s="38" t="s">
        <v>70</v>
      </c>
      <c r="G14529" s="37" t="s">
        <v>632</v>
      </c>
      <c r="H14529" s="0" t="n">
        <v>194589</v>
      </c>
      <c r="I14529" s="0" t="n">
        <v>121287</v>
      </c>
      <c r="J14529" s="0" t="n">
        <v>2381</v>
      </c>
    </row>
    <row r="14530" customFormat="false" ht="15" hidden="false" customHeight="false" outlineLevel="0" collapsed="false">
      <c r="A14530" s="0" t="n">
        <v>202506</v>
      </c>
      <c r="B14530" s="0" t="n">
        <v>202509</v>
      </c>
      <c r="C14530" s="37" t="s">
        <v>106</v>
      </c>
      <c r="D14530" s="37" t="s">
        <v>214</v>
      </c>
      <c r="E14530" s="0" t="n">
        <v>4</v>
      </c>
      <c r="F14530" s="38" t="s">
        <v>70</v>
      </c>
      <c r="G14530" s="37" t="s">
        <v>633</v>
      </c>
      <c r="H14530" s="0" t="n">
        <v>8000860</v>
      </c>
      <c r="I14530" s="0" t="n">
        <v>6931337</v>
      </c>
      <c r="J14530" s="0" t="n">
        <v>-154223</v>
      </c>
    </row>
    <row r="14531" customFormat="false" ht="15" hidden="false" customHeight="false" outlineLevel="0" collapsed="false">
      <c r="A14531" s="0" t="n">
        <v>202506</v>
      </c>
      <c r="B14531" s="0" t="n">
        <v>202509</v>
      </c>
      <c r="C14531" s="37" t="s">
        <v>184</v>
      </c>
      <c r="D14531" s="37" t="s">
        <v>634</v>
      </c>
      <c r="E14531" s="0" t="n">
        <v>4</v>
      </c>
      <c r="F14531" s="38" t="s">
        <v>70</v>
      </c>
      <c r="G14531" s="37" t="s">
        <v>635</v>
      </c>
      <c r="H14531" s="0" t="n">
        <v>6992726</v>
      </c>
      <c r="I14531" s="0" t="n">
        <v>5944012</v>
      </c>
      <c r="J14531" s="0" t="n">
        <v>-192468</v>
      </c>
    </row>
    <row r="14532" customFormat="false" ht="15" hidden="false" customHeight="false" outlineLevel="0" collapsed="false">
      <c r="A14532" s="0" t="n">
        <v>202506</v>
      </c>
      <c r="B14532" s="0" t="n">
        <v>202509</v>
      </c>
      <c r="C14532" s="37" t="s">
        <v>109</v>
      </c>
      <c r="D14532" s="37" t="s">
        <v>636</v>
      </c>
      <c r="E14532" s="0" t="n">
        <v>4</v>
      </c>
      <c r="F14532" s="38" t="s">
        <v>70</v>
      </c>
      <c r="G14532" s="37" t="s">
        <v>637</v>
      </c>
      <c r="H14532" s="0" t="n">
        <v>490301</v>
      </c>
      <c r="I14532" s="0" t="n">
        <v>709854</v>
      </c>
      <c r="J14532" s="0" t="n">
        <v>49689</v>
      </c>
    </row>
    <row r="14533" customFormat="false" ht="15" hidden="false" customHeight="false" outlineLevel="0" collapsed="false">
      <c r="A14533" s="0" t="n">
        <v>202506</v>
      </c>
      <c r="B14533" s="0" t="n">
        <v>202509</v>
      </c>
      <c r="C14533" s="37" t="s">
        <v>106</v>
      </c>
      <c r="D14533" s="37" t="s">
        <v>638</v>
      </c>
      <c r="E14533" s="0" t="n">
        <v>4</v>
      </c>
      <c r="F14533" s="38" t="s">
        <v>70</v>
      </c>
      <c r="G14533" s="37" t="s">
        <v>639</v>
      </c>
      <c r="H14533" s="0" t="n">
        <v>20081293</v>
      </c>
      <c r="I14533" s="0" t="n">
        <v>9753922</v>
      </c>
      <c r="J14533" s="0" t="n">
        <v>-56313</v>
      </c>
    </row>
    <row r="14534" customFormat="false" ht="15" hidden="false" customHeight="false" outlineLevel="0" collapsed="false">
      <c r="A14534" s="0" t="n">
        <v>202506</v>
      </c>
      <c r="B14534" s="0" t="n">
        <v>202509</v>
      </c>
      <c r="C14534" s="37" t="s">
        <v>124</v>
      </c>
      <c r="D14534" s="37" t="s">
        <v>99</v>
      </c>
      <c r="E14534" s="0" t="n">
        <v>4</v>
      </c>
      <c r="F14534" s="38" t="s">
        <v>70</v>
      </c>
      <c r="G14534" s="37" t="s">
        <v>640</v>
      </c>
      <c r="H14534" s="0" t="n">
        <v>4782546</v>
      </c>
      <c r="I14534" s="0" t="n">
        <v>5547460</v>
      </c>
      <c r="J14534" s="0" t="n">
        <v>355703</v>
      </c>
    </row>
    <row r="14535" customFormat="false" ht="15" hidden="false" customHeight="false" outlineLevel="0" collapsed="false">
      <c r="A14535" s="0" t="n">
        <v>202506</v>
      </c>
      <c r="B14535" s="0" t="n">
        <v>202509</v>
      </c>
      <c r="C14535" s="37" t="s">
        <v>109</v>
      </c>
      <c r="D14535" s="37" t="s">
        <v>300</v>
      </c>
      <c r="E14535" s="0" t="n">
        <v>4</v>
      </c>
      <c r="F14535" s="38" t="s">
        <v>70</v>
      </c>
      <c r="G14535" s="37" t="s">
        <v>641</v>
      </c>
      <c r="H14535" s="0" t="n">
        <v>4364595</v>
      </c>
      <c r="I14535" s="0" t="n">
        <v>2601502</v>
      </c>
      <c r="J14535" s="0" t="n">
        <v>554145</v>
      </c>
    </row>
    <row r="14536" customFormat="false" ht="15" hidden="false" customHeight="false" outlineLevel="0" collapsed="false">
      <c r="A14536" s="0" t="n">
        <v>202506</v>
      </c>
      <c r="B14536" s="0" t="n">
        <v>202509</v>
      </c>
      <c r="C14536" s="37" t="s">
        <v>109</v>
      </c>
      <c r="D14536" s="37" t="s">
        <v>116</v>
      </c>
      <c r="E14536" s="0" t="n">
        <v>4</v>
      </c>
      <c r="F14536" s="38" t="s">
        <v>70</v>
      </c>
      <c r="G14536" s="37" t="s">
        <v>642</v>
      </c>
      <c r="H14536" s="0" t="n">
        <v>1614088</v>
      </c>
      <c r="I14536" s="0" t="n">
        <v>988584</v>
      </c>
      <c r="J14536" s="0" t="n">
        <v>58617</v>
      </c>
    </row>
    <row r="14537" customFormat="false" ht="15" hidden="false" customHeight="false" outlineLevel="0" collapsed="false">
      <c r="A14537" s="0" t="n">
        <v>202506</v>
      </c>
      <c r="B14537" s="0" t="n">
        <v>202509</v>
      </c>
      <c r="C14537" s="37" t="s">
        <v>124</v>
      </c>
      <c r="D14537" s="37" t="s">
        <v>170</v>
      </c>
      <c r="E14537" s="0" t="n">
        <v>4</v>
      </c>
      <c r="F14537" s="38" t="s">
        <v>70</v>
      </c>
      <c r="G14537" s="37" t="s">
        <v>643</v>
      </c>
      <c r="H14537" s="0" t="n">
        <v>993659</v>
      </c>
      <c r="I14537" s="0" t="n">
        <v>1221738</v>
      </c>
      <c r="J14537" s="0" t="n">
        <v>114620</v>
      </c>
    </row>
    <row r="14538" customFormat="false" ht="15" hidden="false" customHeight="false" outlineLevel="0" collapsed="false">
      <c r="A14538" s="0" t="n">
        <v>202506</v>
      </c>
      <c r="B14538" s="0" t="n">
        <v>202509</v>
      </c>
      <c r="C14538" s="37" t="s">
        <v>115</v>
      </c>
      <c r="D14538" s="37" t="s">
        <v>130</v>
      </c>
      <c r="E14538" s="0" t="n">
        <v>4</v>
      </c>
      <c r="F14538" s="38" t="s">
        <v>70</v>
      </c>
      <c r="G14538" s="37" t="s">
        <v>644</v>
      </c>
      <c r="H14538" s="0" t="n">
        <v>1198851</v>
      </c>
      <c r="I14538" s="0" t="n">
        <v>985689</v>
      </c>
      <c r="J14538" s="0" t="n">
        <v>56311</v>
      </c>
    </row>
    <row r="14539" customFormat="false" ht="15" hidden="false" customHeight="false" outlineLevel="0" collapsed="false">
      <c r="A14539" s="0" t="n">
        <v>202506</v>
      </c>
      <c r="B14539" s="0" t="n">
        <v>202509</v>
      </c>
      <c r="C14539" s="37" t="s">
        <v>95</v>
      </c>
      <c r="D14539" s="37" t="s">
        <v>235</v>
      </c>
      <c r="E14539" s="0" t="n">
        <v>4</v>
      </c>
      <c r="F14539" s="38" t="s">
        <v>70</v>
      </c>
      <c r="G14539" s="37" t="s">
        <v>645</v>
      </c>
      <c r="H14539" s="0" t="n">
        <v>1864907</v>
      </c>
      <c r="I14539" s="0" t="n">
        <v>1298277</v>
      </c>
      <c r="J14539" s="0" t="n">
        <v>273483</v>
      </c>
    </row>
    <row r="14540" customFormat="false" ht="15" hidden="false" customHeight="false" outlineLevel="0" collapsed="false">
      <c r="A14540" s="0" t="n">
        <v>202506</v>
      </c>
      <c r="B14540" s="0" t="n">
        <v>202509</v>
      </c>
      <c r="C14540" s="37" t="s">
        <v>115</v>
      </c>
      <c r="D14540" s="37" t="s">
        <v>646</v>
      </c>
      <c r="E14540" s="0" t="n">
        <v>4</v>
      </c>
      <c r="F14540" s="38" t="s">
        <v>70</v>
      </c>
      <c r="G14540" s="37" t="s">
        <v>647</v>
      </c>
      <c r="H14540" s="0" t="n">
        <v>7631149</v>
      </c>
      <c r="I14540" s="0" t="n">
        <v>6960334</v>
      </c>
      <c r="J14540" s="0" t="n">
        <v>1710705</v>
      </c>
    </row>
    <row r="14541" customFormat="false" ht="15" hidden="false" customHeight="false" outlineLevel="0" collapsed="false">
      <c r="A14541" s="0" t="n">
        <v>202506</v>
      </c>
      <c r="B14541" s="0" t="n">
        <v>202509</v>
      </c>
      <c r="C14541" s="37" t="s">
        <v>149</v>
      </c>
      <c r="D14541" s="37" t="s">
        <v>531</v>
      </c>
      <c r="E14541" s="0" t="n">
        <v>4</v>
      </c>
      <c r="F14541" s="38" t="s">
        <v>70</v>
      </c>
      <c r="G14541" s="37" t="s">
        <v>648</v>
      </c>
      <c r="H14541" s="0" t="n">
        <v>1775483</v>
      </c>
      <c r="I14541" s="0" t="n">
        <v>1892097</v>
      </c>
      <c r="J14541" s="0" t="n">
        <v>62528</v>
      </c>
    </row>
    <row r="14542" customFormat="false" ht="15" hidden="false" customHeight="false" outlineLevel="0" collapsed="false">
      <c r="A14542" s="0" t="n">
        <v>202506</v>
      </c>
      <c r="B14542" s="0" t="n">
        <v>202509</v>
      </c>
      <c r="C14542" s="37" t="s">
        <v>124</v>
      </c>
      <c r="D14542" s="37" t="s">
        <v>616</v>
      </c>
      <c r="E14542" s="0" t="n">
        <v>4</v>
      </c>
      <c r="F14542" s="38" t="s">
        <v>70</v>
      </c>
      <c r="G14542" s="37" t="s">
        <v>649</v>
      </c>
      <c r="H14542" s="0" t="n">
        <v>396875</v>
      </c>
      <c r="I14542" s="0" t="n">
        <v>317497</v>
      </c>
      <c r="J14542" s="0" t="n">
        <v>48507</v>
      </c>
    </row>
    <row r="14543" customFormat="false" ht="15" hidden="false" customHeight="false" outlineLevel="0" collapsed="false">
      <c r="A14543" s="0" t="n">
        <v>202506</v>
      </c>
      <c r="B14543" s="0" t="n">
        <v>202509</v>
      </c>
      <c r="C14543" s="37" t="s">
        <v>101</v>
      </c>
      <c r="D14543" s="37" t="s">
        <v>445</v>
      </c>
      <c r="E14543" s="0" t="n">
        <v>4</v>
      </c>
      <c r="F14543" s="38" t="s">
        <v>70</v>
      </c>
      <c r="G14543" s="37" t="s">
        <v>650</v>
      </c>
      <c r="H14543" s="0" t="n">
        <v>3425454</v>
      </c>
      <c r="I14543" s="0" t="n">
        <v>2783663</v>
      </c>
      <c r="J14543" s="0" t="n">
        <v>804798</v>
      </c>
    </row>
    <row r="14544" customFormat="false" ht="15" hidden="false" customHeight="false" outlineLevel="0" collapsed="false">
      <c r="A14544" s="0" t="n">
        <v>202506</v>
      </c>
      <c r="B14544" s="0" t="n">
        <v>202509</v>
      </c>
      <c r="C14544" s="37" t="s">
        <v>109</v>
      </c>
      <c r="D14544" s="37" t="s">
        <v>651</v>
      </c>
      <c r="E14544" s="0" t="n">
        <v>4</v>
      </c>
      <c r="F14544" s="38" t="s">
        <v>70</v>
      </c>
      <c r="G14544" s="37" t="s">
        <v>652</v>
      </c>
      <c r="H14544" s="0" t="n">
        <v>4037472</v>
      </c>
      <c r="I14544" s="0" t="n">
        <v>5984309</v>
      </c>
      <c r="J14544" s="0" t="n">
        <v>-215815</v>
      </c>
    </row>
    <row r="14545" customFormat="false" ht="15" hidden="false" customHeight="false" outlineLevel="0" collapsed="false">
      <c r="A14545" s="0" t="n">
        <v>202506</v>
      </c>
      <c r="B14545" s="0" t="n">
        <v>202509</v>
      </c>
      <c r="C14545" s="37" t="s">
        <v>184</v>
      </c>
      <c r="D14545" s="37" t="s">
        <v>482</v>
      </c>
      <c r="E14545" s="0" t="n">
        <v>4</v>
      </c>
      <c r="F14545" s="38" t="s">
        <v>70</v>
      </c>
      <c r="G14545" s="37" t="s">
        <v>653</v>
      </c>
      <c r="H14545" s="0" t="n">
        <v>4296504</v>
      </c>
      <c r="I14545" s="0" t="n">
        <v>6269185</v>
      </c>
      <c r="J14545" s="0" t="n">
        <v>1116118</v>
      </c>
    </row>
    <row r="14546" customFormat="false" ht="15" hidden="false" customHeight="false" outlineLevel="0" collapsed="false">
      <c r="A14546" s="0" t="n">
        <v>202506</v>
      </c>
      <c r="B14546" s="0" t="n">
        <v>202509</v>
      </c>
      <c r="C14546" s="37" t="s">
        <v>136</v>
      </c>
      <c r="D14546" s="37" t="s">
        <v>606</v>
      </c>
      <c r="E14546" s="0" t="n">
        <v>4</v>
      </c>
      <c r="F14546" s="38" t="s">
        <v>70</v>
      </c>
      <c r="G14546" s="37" t="s">
        <v>654</v>
      </c>
      <c r="H14546" s="0" t="n">
        <v>2350108</v>
      </c>
      <c r="I14546" s="0" t="n">
        <v>554421</v>
      </c>
      <c r="J14546" s="0" t="n">
        <v>-52156</v>
      </c>
    </row>
    <row r="14547" customFormat="false" ht="15" hidden="false" customHeight="false" outlineLevel="0" collapsed="false">
      <c r="A14547" s="0" t="n">
        <v>202506</v>
      </c>
      <c r="B14547" s="0" t="n">
        <v>202509</v>
      </c>
      <c r="C14547" s="37" t="s">
        <v>152</v>
      </c>
      <c r="D14547" s="37" t="s">
        <v>655</v>
      </c>
      <c r="E14547" s="0" t="n">
        <v>4</v>
      </c>
      <c r="F14547" s="38" t="s">
        <v>70</v>
      </c>
      <c r="G14547" s="37" t="s">
        <v>656</v>
      </c>
      <c r="H14547" s="0" t="n">
        <v>740676</v>
      </c>
      <c r="I14547" s="0" t="n">
        <v>371382</v>
      </c>
      <c r="J14547" s="0" t="n">
        <v>30811</v>
      </c>
    </row>
    <row r="14548" customFormat="false" ht="15" hidden="false" customHeight="false" outlineLevel="0" collapsed="false">
      <c r="A14548" s="0" t="n">
        <v>202506</v>
      </c>
      <c r="B14548" s="0" t="n">
        <v>202509</v>
      </c>
      <c r="C14548" s="37" t="s">
        <v>178</v>
      </c>
      <c r="D14548" s="37" t="s">
        <v>127</v>
      </c>
      <c r="E14548" s="0" t="n">
        <v>4</v>
      </c>
      <c r="F14548" s="38" t="s">
        <v>70</v>
      </c>
      <c r="G14548" s="37" t="s">
        <v>657</v>
      </c>
      <c r="H14548" s="0" t="n">
        <v>452296</v>
      </c>
      <c r="I14548" s="0" t="n">
        <v>657466</v>
      </c>
      <c r="J14548" s="0" t="n">
        <v>43387</v>
      </c>
    </row>
    <row r="14549" customFormat="false" ht="15" hidden="false" customHeight="false" outlineLevel="0" collapsed="false">
      <c r="A14549" s="0" t="n">
        <v>202506</v>
      </c>
      <c r="B14549" s="0" t="n">
        <v>202509</v>
      </c>
      <c r="C14549" s="37" t="s">
        <v>158</v>
      </c>
      <c r="D14549" s="37" t="s">
        <v>189</v>
      </c>
      <c r="E14549" s="0" t="n">
        <v>4</v>
      </c>
      <c r="F14549" s="38" t="s">
        <v>70</v>
      </c>
      <c r="G14549" s="37" t="s">
        <v>658</v>
      </c>
      <c r="H14549" s="0" t="n">
        <v>422257</v>
      </c>
      <c r="I14549" s="0" t="n">
        <v>241580</v>
      </c>
      <c r="J14549" s="0" t="n">
        <v>-21912</v>
      </c>
    </row>
    <row r="14550" customFormat="false" ht="15" hidden="false" customHeight="false" outlineLevel="0" collapsed="false">
      <c r="A14550" s="0" t="n">
        <v>202506</v>
      </c>
      <c r="B14550" s="0" t="n">
        <v>202509</v>
      </c>
      <c r="C14550" s="37" t="s">
        <v>98</v>
      </c>
      <c r="D14550" s="37" t="s">
        <v>659</v>
      </c>
      <c r="E14550" s="0" t="n">
        <v>4</v>
      </c>
      <c r="F14550" s="38" t="s">
        <v>70</v>
      </c>
      <c r="G14550" s="37" t="s">
        <v>660</v>
      </c>
      <c r="H14550" s="0" t="n">
        <v>183203</v>
      </c>
      <c r="I14550" s="0" t="n">
        <v>146216</v>
      </c>
      <c r="J14550" s="0" t="n">
        <v>27624</v>
      </c>
    </row>
    <row r="14551" customFormat="false" ht="15" hidden="false" customHeight="false" outlineLevel="0" collapsed="false">
      <c r="A14551" s="0" t="n">
        <v>202506</v>
      </c>
      <c r="B14551" s="0" t="n">
        <v>202509</v>
      </c>
      <c r="C14551" s="37" t="s">
        <v>184</v>
      </c>
      <c r="D14551" s="37" t="s">
        <v>385</v>
      </c>
      <c r="E14551" s="0" t="n">
        <v>4</v>
      </c>
      <c r="F14551" s="38" t="s">
        <v>70</v>
      </c>
      <c r="G14551" s="37" t="s">
        <v>661</v>
      </c>
      <c r="H14551" s="0" t="n">
        <v>2124757</v>
      </c>
      <c r="I14551" s="0" t="n">
        <v>1756707</v>
      </c>
      <c r="J14551" s="0" t="n">
        <v>166472</v>
      </c>
    </row>
    <row r="14552" customFormat="false" ht="15" hidden="false" customHeight="false" outlineLevel="0" collapsed="false">
      <c r="A14552" s="0" t="n">
        <v>202506</v>
      </c>
      <c r="B14552" s="0" t="n">
        <v>202509</v>
      </c>
      <c r="C14552" s="37" t="s">
        <v>101</v>
      </c>
      <c r="D14552" s="37" t="s">
        <v>141</v>
      </c>
      <c r="E14552" s="0" t="n">
        <v>4</v>
      </c>
      <c r="F14552" s="38" t="s">
        <v>70</v>
      </c>
      <c r="G14552" s="37" t="s">
        <v>662</v>
      </c>
      <c r="H14552" s="0" t="n">
        <v>1216092</v>
      </c>
      <c r="I14552" s="0" t="n">
        <v>1303855</v>
      </c>
      <c r="J14552" s="0" t="n">
        <v>-16592</v>
      </c>
    </row>
    <row r="14553" customFormat="false" ht="15" hidden="false" customHeight="false" outlineLevel="0" collapsed="false">
      <c r="A14553" s="0" t="n">
        <v>202506</v>
      </c>
      <c r="B14553" s="0" t="n">
        <v>202509</v>
      </c>
      <c r="C14553" s="37" t="s">
        <v>98</v>
      </c>
      <c r="D14553" s="37" t="s">
        <v>110</v>
      </c>
      <c r="E14553" s="0" t="n">
        <v>4</v>
      </c>
      <c r="F14553" s="38" t="s">
        <v>70</v>
      </c>
      <c r="G14553" s="37" t="s">
        <v>663</v>
      </c>
      <c r="H14553" s="0" t="n">
        <v>861050</v>
      </c>
      <c r="I14553" s="0" t="n">
        <v>794528</v>
      </c>
      <c r="J14553" s="0" t="n">
        <v>89669</v>
      </c>
    </row>
    <row r="14554" customFormat="false" ht="15" hidden="false" customHeight="false" outlineLevel="0" collapsed="false">
      <c r="A14554" s="0" t="n">
        <v>202506</v>
      </c>
      <c r="B14554" s="0" t="n">
        <v>202509</v>
      </c>
      <c r="C14554" s="37" t="s">
        <v>158</v>
      </c>
      <c r="D14554" s="37" t="s">
        <v>332</v>
      </c>
      <c r="E14554" s="0" t="n">
        <v>4</v>
      </c>
      <c r="F14554" s="38" t="s">
        <v>70</v>
      </c>
      <c r="G14554" s="37" t="s">
        <v>664</v>
      </c>
      <c r="H14554" s="0" t="n">
        <v>40738</v>
      </c>
      <c r="I14554" s="0" t="n">
        <v>41395</v>
      </c>
      <c r="J14554" s="0" t="n">
        <v>7053</v>
      </c>
    </row>
    <row r="14555" customFormat="false" ht="15" hidden="false" customHeight="false" outlineLevel="0" collapsed="false">
      <c r="A14555" s="0" t="n">
        <v>202506</v>
      </c>
      <c r="B14555" s="0" t="n">
        <v>202509</v>
      </c>
      <c r="C14555" s="37" t="s">
        <v>178</v>
      </c>
      <c r="D14555" s="37" t="s">
        <v>134</v>
      </c>
      <c r="E14555" s="0" t="n">
        <v>4</v>
      </c>
      <c r="F14555" s="38" t="s">
        <v>70</v>
      </c>
      <c r="G14555" s="37" t="s">
        <v>665</v>
      </c>
      <c r="H14555" s="0" t="n">
        <v>369198</v>
      </c>
      <c r="I14555" s="0" t="n">
        <v>289012</v>
      </c>
      <c r="J14555" s="0" t="n">
        <v>-27999</v>
      </c>
    </row>
    <row r="14556" customFormat="false" ht="15" hidden="false" customHeight="false" outlineLevel="0" collapsed="false">
      <c r="A14556" s="0" t="n">
        <v>202506</v>
      </c>
      <c r="B14556" s="0" t="n">
        <v>202509</v>
      </c>
      <c r="C14556" s="37" t="s">
        <v>136</v>
      </c>
      <c r="D14556" s="37" t="s">
        <v>511</v>
      </c>
      <c r="E14556" s="0" t="n">
        <v>4</v>
      </c>
      <c r="F14556" s="38" t="s">
        <v>70</v>
      </c>
      <c r="G14556" s="37" t="s">
        <v>666</v>
      </c>
      <c r="H14556" s="0" t="n">
        <v>4750174</v>
      </c>
      <c r="I14556" s="0" t="n">
        <v>1898557</v>
      </c>
      <c r="J14556" s="0" t="n">
        <v>-445840</v>
      </c>
    </row>
    <row r="14557" customFormat="false" ht="15" hidden="false" customHeight="false" outlineLevel="0" collapsed="false">
      <c r="A14557" s="0" t="n">
        <v>202506</v>
      </c>
      <c r="B14557" s="0" t="n">
        <v>202509</v>
      </c>
      <c r="C14557" s="37" t="s">
        <v>149</v>
      </c>
      <c r="D14557" s="37" t="s">
        <v>298</v>
      </c>
      <c r="E14557" s="0" t="n">
        <v>4</v>
      </c>
      <c r="F14557" s="38" t="s">
        <v>70</v>
      </c>
      <c r="G14557" s="37" t="s">
        <v>667</v>
      </c>
      <c r="H14557" s="0" t="n">
        <v>574773</v>
      </c>
      <c r="I14557" s="0" t="n">
        <v>172732</v>
      </c>
      <c r="J14557" s="0" t="n">
        <v>13093</v>
      </c>
    </row>
    <row r="14558" customFormat="false" ht="15" hidden="false" customHeight="false" outlineLevel="0" collapsed="false">
      <c r="A14558" s="0" t="n">
        <v>202506</v>
      </c>
      <c r="B14558" s="0" t="n">
        <v>202509</v>
      </c>
      <c r="C14558" s="37" t="s">
        <v>115</v>
      </c>
      <c r="D14558" s="37" t="s">
        <v>288</v>
      </c>
      <c r="E14558" s="0" t="n">
        <v>4</v>
      </c>
      <c r="F14558" s="38" t="s">
        <v>70</v>
      </c>
      <c r="G14558" s="37" t="s">
        <v>668</v>
      </c>
      <c r="H14558" s="0" t="n">
        <v>1923434</v>
      </c>
      <c r="I14558" s="0" t="n">
        <v>1674245</v>
      </c>
      <c r="J14558" s="0" t="n">
        <v>5309</v>
      </c>
    </row>
    <row r="14559" customFormat="false" ht="15" hidden="false" customHeight="false" outlineLevel="0" collapsed="false">
      <c r="A14559" s="0" t="n">
        <v>202506</v>
      </c>
      <c r="B14559" s="0" t="n">
        <v>202509</v>
      </c>
      <c r="C14559" s="37" t="s">
        <v>112</v>
      </c>
      <c r="D14559" s="37" t="s">
        <v>280</v>
      </c>
      <c r="E14559" s="0" t="n">
        <v>4</v>
      </c>
      <c r="F14559" s="38" t="s">
        <v>70</v>
      </c>
      <c r="G14559" s="37" t="s">
        <v>669</v>
      </c>
      <c r="H14559" s="0" t="n">
        <v>199370</v>
      </c>
      <c r="I14559" s="0" t="n">
        <v>135592</v>
      </c>
      <c r="J14559" s="0" t="n">
        <v>28996</v>
      </c>
    </row>
    <row r="14560" customFormat="false" ht="15" hidden="false" customHeight="false" outlineLevel="0" collapsed="false">
      <c r="A14560" s="0" t="n">
        <v>202506</v>
      </c>
      <c r="B14560" s="0" t="n">
        <v>202509</v>
      </c>
      <c r="C14560" s="37" t="s">
        <v>101</v>
      </c>
      <c r="D14560" s="37" t="s">
        <v>401</v>
      </c>
      <c r="E14560" s="0" t="n">
        <v>4</v>
      </c>
      <c r="F14560" s="38" t="s">
        <v>70</v>
      </c>
      <c r="G14560" s="37" t="s">
        <v>670</v>
      </c>
      <c r="H14560" s="0" t="n">
        <v>7201660</v>
      </c>
      <c r="I14560" s="0" t="n">
        <v>1683286</v>
      </c>
      <c r="J14560" s="0" t="n">
        <v>72311</v>
      </c>
    </row>
    <row r="14561" customFormat="false" ht="15" hidden="false" customHeight="false" outlineLevel="0" collapsed="false">
      <c r="A14561" s="0" t="n">
        <v>202506</v>
      </c>
      <c r="B14561" s="0" t="n">
        <v>202509</v>
      </c>
      <c r="C14561" s="37" t="s">
        <v>149</v>
      </c>
      <c r="D14561" s="37" t="s">
        <v>258</v>
      </c>
      <c r="E14561" s="0" t="n">
        <v>4</v>
      </c>
      <c r="F14561" s="38" t="s">
        <v>70</v>
      </c>
      <c r="G14561" s="37" t="s">
        <v>671</v>
      </c>
      <c r="H14561" s="0" t="n">
        <v>1000317</v>
      </c>
      <c r="I14561" s="0" t="n">
        <v>1280678</v>
      </c>
      <c r="J14561" s="0" t="n">
        <v>142083</v>
      </c>
    </row>
    <row r="14562" customFormat="false" ht="15" hidden="false" customHeight="false" outlineLevel="0" collapsed="false">
      <c r="A14562" s="0" t="n">
        <v>202506</v>
      </c>
      <c r="B14562" s="0" t="n">
        <v>202509</v>
      </c>
      <c r="C14562" s="37" t="s">
        <v>106</v>
      </c>
      <c r="D14562" s="37" t="s">
        <v>389</v>
      </c>
      <c r="E14562" s="0" t="n">
        <v>4</v>
      </c>
      <c r="F14562" s="38" t="s">
        <v>70</v>
      </c>
      <c r="G14562" s="37" t="s">
        <v>672</v>
      </c>
      <c r="H14562" s="0" t="n">
        <v>1946116</v>
      </c>
      <c r="I14562" s="0" t="n">
        <v>1930070</v>
      </c>
      <c r="J14562" s="0" t="n">
        <v>118317</v>
      </c>
    </row>
    <row r="14563" customFormat="false" ht="15" hidden="false" customHeight="false" outlineLevel="0" collapsed="false">
      <c r="A14563" s="0" t="n">
        <v>202506</v>
      </c>
      <c r="B14563" s="0" t="n">
        <v>202509</v>
      </c>
      <c r="C14563" s="37" t="s">
        <v>115</v>
      </c>
      <c r="D14563" s="37" t="s">
        <v>673</v>
      </c>
      <c r="E14563" s="0" t="n">
        <v>4</v>
      </c>
      <c r="F14563" s="38" t="s">
        <v>70</v>
      </c>
      <c r="G14563" s="37" t="s">
        <v>674</v>
      </c>
      <c r="H14563" s="0" t="n">
        <v>19418580</v>
      </c>
      <c r="I14563" s="0" t="n">
        <v>7243728</v>
      </c>
      <c r="J14563" s="0" t="n">
        <v>-540349</v>
      </c>
    </row>
    <row r="14564" customFormat="false" ht="15" hidden="false" customHeight="false" outlineLevel="0" collapsed="false">
      <c r="A14564" s="0" t="n">
        <v>202506</v>
      </c>
      <c r="B14564" s="0" t="n">
        <v>202509</v>
      </c>
      <c r="C14564" s="37" t="s">
        <v>152</v>
      </c>
      <c r="D14564" s="37" t="s">
        <v>425</v>
      </c>
      <c r="E14564" s="0" t="n">
        <v>4</v>
      </c>
      <c r="F14564" s="38" t="s">
        <v>70</v>
      </c>
      <c r="G14564" s="37" t="s">
        <v>675</v>
      </c>
      <c r="H14564" s="0" t="n">
        <v>5625798</v>
      </c>
      <c r="I14564" s="0" t="n">
        <v>4628330</v>
      </c>
      <c r="J14564" s="0" t="n">
        <v>384391</v>
      </c>
    </row>
    <row r="14565" customFormat="false" ht="15" hidden="false" customHeight="false" outlineLevel="0" collapsed="false">
      <c r="A14565" s="0" t="n">
        <v>202506</v>
      </c>
      <c r="B14565" s="0" t="n">
        <v>202509</v>
      </c>
      <c r="C14565" s="37" t="s">
        <v>158</v>
      </c>
      <c r="D14565" s="37" t="s">
        <v>282</v>
      </c>
      <c r="E14565" s="0" t="n">
        <v>4</v>
      </c>
      <c r="F14565" s="38" t="s">
        <v>70</v>
      </c>
      <c r="G14565" s="37" t="s">
        <v>676</v>
      </c>
      <c r="H14565" s="0" t="n">
        <v>927182</v>
      </c>
      <c r="I14565" s="0" t="n">
        <v>1445682</v>
      </c>
      <c r="J14565" s="0" t="n">
        <v>-76071</v>
      </c>
    </row>
    <row r="14566" customFormat="false" ht="15" hidden="false" customHeight="false" outlineLevel="0" collapsed="false">
      <c r="A14566" s="0" t="n">
        <v>202506</v>
      </c>
      <c r="B14566" s="0" t="n">
        <v>202509</v>
      </c>
      <c r="C14566" s="37" t="s">
        <v>136</v>
      </c>
      <c r="D14566" s="37" t="s">
        <v>420</v>
      </c>
      <c r="E14566" s="0" t="n">
        <v>4</v>
      </c>
      <c r="F14566" s="38" t="s">
        <v>70</v>
      </c>
      <c r="G14566" s="37" t="s">
        <v>677</v>
      </c>
      <c r="H14566" s="0" t="n">
        <v>644472</v>
      </c>
      <c r="I14566" s="0" t="n">
        <v>718656</v>
      </c>
      <c r="J14566" s="0" t="n">
        <v>-41332</v>
      </c>
    </row>
    <row r="14567" customFormat="false" ht="15" hidden="false" customHeight="false" outlineLevel="0" collapsed="false">
      <c r="A14567" s="0" t="n">
        <v>202506</v>
      </c>
      <c r="B14567" s="0" t="n">
        <v>202509</v>
      </c>
      <c r="C14567" s="37" t="s">
        <v>109</v>
      </c>
      <c r="D14567" s="37" t="s">
        <v>493</v>
      </c>
      <c r="E14567" s="0" t="n">
        <v>4</v>
      </c>
      <c r="F14567" s="38" t="s">
        <v>70</v>
      </c>
      <c r="G14567" s="37" t="s">
        <v>678</v>
      </c>
      <c r="H14567" s="0" t="n">
        <v>932943</v>
      </c>
      <c r="I14567" s="0" t="n">
        <v>419167</v>
      </c>
      <c r="J14567" s="0" t="n">
        <v>-12474</v>
      </c>
    </row>
    <row r="14568" customFormat="false" ht="15" hidden="false" customHeight="false" outlineLevel="0" collapsed="false">
      <c r="A14568" s="0" t="n">
        <v>202506</v>
      </c>
      <c r="B14568" s="0" t="n">
        <v>202509</v>
      </c>
      <c r="C14568" s="37" t="s">
        <v>109</v>
      </c>
      <c r="D14568" s="37" t="s">
        <v>320</v>
      </c>
      <c r="E14568" s="0" t="n">
        <v>4</v>
      </c>
      <c r="F14568" s="38" t="s">
        <v>70</v>
      </c>
      <c r="G14568" s="37" t="s">
        <v>679</v>
      </c>
      <c r="H14568" s="0" t="n">
        <v>2672749</v>
      </c>
      <c r="I14568" s="0" t="n">
        <v>6220424</v>
      </c>
      <c r="J14568" s="0" t="n">
        <v>-239689</v>
      </c>
    </row>
    <row r="14569" customFormat="false" ht="15" hidden="false" customHeight="false" outlineLevel="0" collapsed="false">
      <c r="A14569" s="0" t="n">
        <v>202506</v>
      </c>
      <c r="B14569" s="0" t="n">
        <v>202509</v>
      </c>
      <c r="C14569" s="37" t="s">
        <v>178</v>
      </c>
      <c r="D14569" s="37" t="s">
        <v>380</v>
      </c>
      <c r="E14569" s="0" t="n">
        <v>4</v>
      </c>
      <c r="F14569" s="38" t="s">
        <v>70</v>
      </c>
      <c r="G14569" s="37" t="s">
        <v>680</v>
      </c>
      <c r="H14569" s="0" t="n">
        <v>894009</v>
      </c>
      <c r="I14569" s="0" t="n">
        <v>800228</v>
      </c>
      <c r="J14569" s="0" t="n">
        <v>47177</v>
      </c>
    </row>
    <row r="14570" customFormat="false" ht="15" hidden="false" customHeight="false" outlineLevel="0" collapsed="false">
      <c r="A14570" s="0" t="n">
        <v>202506</v>
      </c>
      <c r="B14570" s="0" t="n">
        <v>202509</v>
      </c>
      <c r="C14570" s="37" t="s">
        <v>101</v>
      </c>
      <c r="D14570" s="37" t="s">
        <v>571</v>
      </c>
      <c r="E14570" s="0" t="n">
        <v>4</v>
      </c>
      <c r="F14570" s="38" t="s">
        <v>70</v>
      </c>
      <c r="G14570" s="37" t="s">
        <v>681</v>
      </c>
      <c r="H14570" s="0" t="n">
        <v>959766</v>
      </c>
      <c r="I14570" s="0" t="n">
        <v>545672</v>
      </c>
      <c r="J14570" s="0" t="n">
        <v>22264</v>
      </c>
    </row>
    <row r="14571" customFormat="false" ht="15" hidden="false" customHeight="false" outlineLevel="0" collapsed="false">
      <c r="A14571" s="0" t="n">
        <v>202506</v>
      </c>
      <c r="B14571" s="0" t="n">
        <v>202509</v>
      </c>
      <c r="C14571" s="37" t="s">
        <v>115</v>
      </c>
      <c r="D14571" s="37" t="s">
        <v>396</v>
      </c>
      <c r="E14571" s="0" t="n">
        <v>4</v>
      </c>
      <c r="F14571" s="38" t="s">
        <v>70</v>
      </c>
      <c r="G14571" s="37" t="s">
        <v>682</v>
      </c>
      <c r="H14571" s="0" t="n">
        <v>7809635</v>
      </c>
      <c r="I14571" s="0" t="n">
        <v>13849862</v>
      </c>
      <c r="J14571" s="0" t="n">
        <v>1501521</v>
      </c>
    </row>
    <row r="14572" customFormat="false" ht="15" hidden="false" customHeight="false" outlineLevel="0" collapsed="false">
      <c r="A14572" s="0" t="n">
        <v>202506</v>
      </c>
      <c r="B14572" s="0" t="n">
        <v>202509</v>
      </c>
      <c r="C14572" s="37" t="s">
        <v>178</v>
      </c>
      <c r="D14572" s="37" t="s">
        <v>247</v>
      </c>
      <c r="E14572" s="0" t="n">
        <v>4</v>
      </c>
      <c r="F14572" s="38" t="s">
        <v>70</v>
      </c>
      <c r="G14572" s="37" t="s">
        <v>683</v>
      </c>
      <c r="H14572" s="0" t="n">
        <v>1124277</v>
      </c>
      <c r="I14572" s="0" t="n">
        <v>1377946</v>
      </c>
      <c r="J14572" s="0" t="n">
        <v>-106679</v>
      </c>
    </row>
    <row r="14573" customFormat="false" ht="15" hidden="false" customHeight="false" outlineLevel="0" collapsed="false">
      <c r="A14573" s="0" t="n">
        <v>202506</v>
      </c>
      <c r="B14573" s="0" t="n">
        <v>202509</v>
      </c>
      <c r="C14573" s="37" t="s">
        <v>178</v>
      </c>
      <c r="D14573" s="37" t="s">
        <v>684</v>
      </c>
      <c r="E14573" s="0" t="n">
        <v>4</v>
      </c>
      <c r="F14573" s="38" t="s">
        <v>70</v>
      </c>
      <c r="G14573" s="37" t="s">
        <v>685</v>
      </c>
      <c r="H14573" s="0" t="n">
        <v>20018515</v>
      </c>
      <c r="I14573" s="0" t="n">
        <v>11197802</v>
      </c>
      <c r="J14573" s="0" t="n">
        <v>613983</v>
      </c>
    </row>
    <row r="14574" customFormat="false" ht="15" hidden="false" customHeight="false" outlineLevel="0" collapsed="false">
      <c r="A14574" s="0" t="n">
        <v>202506</v>
      </c>
      <c r="B14574" s="0" t="n">
        <v>202509</v>
      </c>
      <c r="C14574" s="37" t="s">
        <v>95</v>
      </c>
      <c r="D14574" s="37" t="s">
        <v>513</v>
      </c>
      <c r="E14574" s="0" t="n">
        <v>4</v>
      </c>
      <c r="F14574" s="38" t="s">
        <v>70</v>
      </c>
      <c r="G14574" s="37" t="s">
        <v>686</v>
      </c>
      <c r="H14574" s="0" t="n">
        <v>1958031</v>
      </c>
      <c r="I14574" s="0" t="n">
        <v>1780914</v>
      </c>
      <c r="J14574" s="0" t="n">
        <v>56752</v>
      </c>
    </row>
    <row r="14575" customFormat="false" ht="15" hidden="false" customHeight="false" outlineLevel="0" collapsed="false">
      <c r="A14575" s="0" t="n">
        <v>202506</v>
      </c>
      <c r="B14575" s="0" t="n">
        <v>202509</v>
      </c>
      <c r="C14575" s="37" t="s">
        <v>109</v>
      </c>
      <c r="D14575" s="37" t="s">
        <v>531</v>
      </c>
      <c r="E14575" s="0" t="n">
        <v>4</v>
      </c>
      <c r="F14575" s="38" t="s">
        <v>70</v>
      </c>
      <c r="G14575" s="37" t="s">
        <v>687</v>
      </c>
      <c r="H14575" s="0" t="n">
        <v>7891373</v>
      </c>
      <c r="I14575" s="0" t="n">
        <v>3487214</v>
      </c>
      <c r="J14575" s="0" t="n">
        <v>349210</v>
      </c>
    </row>
    <row r="14576" customFormat="false" ht="15" hidden="false" customHeight="false" outlineLevel="0" collapsed="false">
      <c r="A14576" s="0" t="n">
        <v>202506</v>
      </c>
      <c r="B14576" s="0" t="n">
        <v>202509</v>
      </c>
      <c r="C14576" s="37" t="s">
        <v>115</v>
      </c>
      <c r="D14576" s="37" t="s">
        <v>385</v>
      </c>
      <c r="E14576" s="0" t="n">
        <v>4</v>
      </c>
      <c r="F14576" s="38" t="s">
        <v>70</v>
      </c>
      <c r="G14576" s="37" t="s">
        <v>688</v>
      </c>
      <c r="H14576" s="0" t="n">
        <v>2279260</v>
      </c>
      <c r="I14576" s="0" t="n">
        <v>1163981</v>
      </c>
      <c r="J14576" s="0" t="n">
        <v>122144</v>
      </c>
    </row>
    <row r="14577" customFormat="false" ht="15" hidden="false" customHeight="false" outlineLevel="0" collapsed="false">
      <c r="A14577" s="0" t="n">
        <v>202506</v>
      </c>
      <c r="B14577" s="0" t="n">
        <v>202509</v>
      </c>
      <c r="C14577" s="37" t="s">
        <v>95</v>
      </c>
      <c r="D14577" s="37" t="s">
        <v>328</v>
      </c>
      <c r="E14577" s="0" t="n">
        <v>4</v>
      </c>
      <c r="F14577" s="38" t="s">
        <v>70</v>
      </c>
      <c r="G14577" s="37" t="s">
        <v>689</v>
      </c>
      <c r="H14577" s="0" t="n">
        <v>3755217</v>
      </c>
      <c r="I14577" s="0" t="n">
        <v>11210512</v>
      </c>
      <c r="J14577" s="0" t="n">
        <v>1072040</v>
      </c>
    </row>
    <row r="14578" customFormat="false" ht="15" hidden="false" customHeight="false" outlineLevel="0" collapsed="false">
      <c r="A14578" s="0" t="n">
        <v>202506</v>
      </c>
      <c r="B14578" s="0" t="n">
        <v>202509</v>
      </c>
      <c r="C14578" s="37" t="s">
        <v>178</v>
      </c>
      <c r="D14578" s="37" t="s">
        <v>372</v>
      </c>
      <c r="E14578" s="0" t="n">
        <v>4</v>
      </c>
      <c r="F14578" s="38" t="s">
        <v>70</v>
      </c>
      <c r="G14578" s="37" t="s">
        <v>690</v>
      </c>
      <c r="H14578" s="0" t="n">
        <v>497810</v>
      </c>
      <c r="I14578" s="0" t="n">
        <v>407383</v>
      </c>
      <c r="J14578" s="0" t="n">
        <v>-7751</v>
      </c>
    </row>
    <row r="14579" customFormat="false" ht="15" hidden="false" customHeight="false" outlineLevel="0" collapsed="false">
      <c r="A14579" s="0" t="n">
        <v>202506</v>
      </c>
      <c r="B14579" s="0" t="n">
        <v>202509</v>
      </c>
      <c r="C14579" s="37" t="s">
        <v>197</v>
      </c>
      <c r="D14579" s="37" t="s">
        <v>502</v>
      </c>
      <c r="E14579" s="0" t="n">
        <v>4</v>
      </c>
      <c r="F14579" s="38" t="s">
        <v>70</v>
      </c>
      <c r="G14579" s="37" t="s">
        <v>691</v>
      </c>
      <c r="H14579" s="0" t="n">
        <v>409000</v>
      </c>
      <c r="I14579" s="0" t="n">
        <v>309074</v>
      </c>
      <c r="J14579" s="0" t="n">
        <v>25489</v>
      </c>
    </row>
    <row r="14580" customFormat="false" ht="15" hidden="false" customHeight="false" outlineLevel="0" collapsed="false">
      <c r="A14580" s="0" t="n">
        <v>202506</v>
      </c>
      <c r="B14580" s="0" t="n">
        <v>202509</v>
      </c>
      <c r="C14580" s="37" t="s">
        <v>124</v>
      </c>
      <c r="D14580" s="37" t="s">
        <v>393</v>
      </c>
      <c r="E14580" s="0" t="n">
        <v>4</v>
      </c>
      <c r="F14580" s="38" t="s">
        <v>70</v>
      </c>
      <c r="G14580" s="37" t="s">
        <v>692</v>
      </c>
      <c r="H14580" s="0" t="n">
        <v>1760793</v>
      </c>
      <c r="I14580" s="0" t="n">
        <v>1712676</v>
      </c>
      <c r="J14580" s="0" t="n">
        <v>49119</v>
      </c>
    </row>
    <row r="14581" customFormat="false" ht="15" hidden="false" customHeight="false" outlineLevel="0" collapsed="false">
      <c r="A14581" s="0" t="n">
        <v>202506</v>
      </c>
      <c r="B14581" s="0" t="n">
        <v>202509</v>
      </c>
      <c r="C14581" s="37" t="s">
        <v>178</v>
      </c>
      <c r="D14581" s="37" t="s">
        <v>693</v>
      </c>
      <c r="E14581" s="0" t="n">
        <v>4</v>
      </c>
      <c r="F14581" s="38" t="s">
        <v>70</v>
      </c>
      <c r="G14581" s="37" t="s">
        <v>694</v>
      </c>
      <c r="H14581" s="0" t="n">
        <v>4125705</v>
      </c>
      <c r="I14581" s="0" t="n">
        <v>2934451</v>
      </c>
      <c r="J14581" s="0" t="n">
        <v>620402</v>
      </c>
    </row>
    <row r="14582" customFormat="false" ht="15" hidden="false" customHeight="false" outlineLevel="0" collapsed="false">
      <c r="A14582" s="0" t="n">
        <v>202506</v>
      </c>
      <c r="B14582" s="0" t="n">
        <v>202509</v>
      </c>
      <c r="C14582" s="37" t="s">
        <v>95</v>
      </c>
      <c r="D14582" s="37" t="s">
        <v>519</v>
      </c>
      <c r="E14582" s="0" t="n">
        <v>4</v>
      </c>
      <c r="F14582" s="38" t="s">
        <v>70</v>
      </c>
      <c r="G14582" s="37" t="s">
        <v>695</v>
      </c>
      <c r="H14582" s="0" t="n">
        <v>1159102</v>
      </c>
      <c r="I14582" s="0" t="n">
        <v>317048</v>
      </c>
      <c r="J14582" s="0" t="n">
        <v>28861</v>
      </c>
    </row>
    <row r="14583" customFormat="false" ht="15" hidden="false" customHeight="false" outlineLevel="0" collapsed="false">
      <c r="A14583" s="0" t="n">
        <v>202506</v>
      </c>
      <c r="B14583" s="0" t="n">
        <v>202509</v>
      </c>
      <c r="C14583" s="37" t="s">
        <v>152</v>
      </c>
      <c r="D14583" s="37" t="s">
        <v>341</v>
      </c>
      <c r="E14583" s="0" t="n">
        <v>4</v>
      </c>
      <c r="F14583" s="38" t="s">
        <v>70</v>
      </c>
      <c r="G14583" s="37" t="s">
        <v>696</v>
      </c>
      <c r="H14583" s="0" t="n">
        <v>209385</v>
      </c>
      <c r="I14583" s="0" t="n">
        <v>404278</v>
      </c>
      <c r="J14583" s="0" t="n">
        <v>35551</v>
      </c>
    </row>
    <row r="14584" customFormat="false" ht="15" hidden="false" customHeight="false" outlineLevel="0" collapsed="false">
      <c r="A14584" s="0" t="n">
        <v>202506</v>
      </c>
      <c r="B14584" s="0" t="n">
        <v>202509</v>
      </c>
      <c r="C14584" s="37" t="s">
        <v>149</v>
      </c>
      <c r="D14584" s="37" t="s">
        <v>245</v>
      </c>
      <c r="E14584" s="0" t="n">
        <v>4</v>
      </c>
      <c r="F14584" s="38" t="s">
        <v>70</v>
      </c>
      <c r="G14584" s="37" t="s">
        <v>697</v>
      </c>
      <c r="H14584" s="0" t="n">
        <v>265767</v>
      </c>
      <c r="I14584" s="0" t="n">
        <v>247353</v>
      </c>
      <c r="J14584" s="0" t="n">
        <v>-11895</v>
      </c>
    </row>
    <row r="14585" customFormat="false" ht="15" hidden="false" customHeight="false" outlineLevel="0" collapsed="false">
      <c r="A14585" s="0" t="n">
        <v>202506</v>
      </c>
      <c r="B14585" s="0" t="n">
        <v>202509</v>
      </c>
      <c r="C14585" s="37" t="s">
        <v>184</v>
      </c>
      <c r="D14585" s="37" t="s">
        <v>306</v>
      </c>
      <c r="E14585" s="0" t="n">
        <v>4</v>
      </c>
      <c r="F14585" s="38" t="s">
        <v>70</v>
      </c>
      <c r="G14585" s="37" t="s">
        <v>698</v>
      </c>
      <c r="H14585" s="0" t="n">
        <v>337528</v>
      </c>
      <c r="I14585" s="0" t="n">
        <v>611937</v>
      </c>
      <c r="J14585" s="0" t="n">
        <v>12826</v>
      </c>
    </row>
    <row r="14586" customFormat="false" ht="15" hidden="false" customHeight="false" outlineLevel="0" collapsed="false">
      <c r="A14586" s="0" t="n">
        <v>202506</v>
      </c>
      <c r="B14586" s="0" t="n">
        <v>202509</v>
      </c>
      <c r="C14586" s="37" t="s">
        <v>124</v>
      </c>
      <c r="D14586" s="37" t="s">
        <v>311</v>
      </c>
      <c r="E14586" s="0" t="n">
        <v>4</v>
      </c>
      <c r="F14586" s="38" t="s">
        <v>70</v>
      </c>
      <c r="G14586" s="37" t="s">
        <v>699</v>
      </c>
      <c r="H14586" s="0" t="n">
        <v>175254</v>
      </c>
      <c r="I14586" s="0" t="n">
        <v>95836</v>
      </c>
      <c r="J14586" s="0" t="n">
        <v>10147</v>
      </c>
    </row>
    <row r="14587" customFormat="false" ht="15" hidden="false" customHeight="false" outlineLevel="0" collapsed="false">
      <c r="A14587" s="0" t="n">
        <v>202506</v>
      </c>
      <c r="B14587" s="0" t="n">
        <v>202509</v>
      </c>
      <c r="C14587" s="37" t="s">
        <v>109</v>
      </c>
      <c r="D14587" s="37" t="s">
        <v>700</v>
      </c>
      <c r="E14587" s="0" t="n">
        <v>4</v>
      </c>
      <c r="F14587" s="38" t="s">
        <v>70</v>
      </c>
      <c r="G14587" s="37" t="s">
        <v>701</v>
      </c>
      <c r="H14587" s="0" t="n">
        <v>1375225</v>
      </c>
      <c r="I14587" s="0" t="n">
        <v>1494846</v>
      </c>
      <c r="J14587" s="0" t="n">
        <v>107819</v>
      </c>
    </row>
    <row r="14588" customFormat="false" ht="15" hidden="false" customHeight="false" outlineLevel="0" collapsed="false">
      <c r="A14588" s="0" t="n">
        <v>202506</v>
      </c>
      <c r="B14588" s="0" t="n">
        <v>202509</v>
      </c>
      <c r="C14588" s="37" t="s">
        <v>178</v>
      </c>
      <c r="D14588" s="37" t="s">
        <v>702</v>
      </c>
      <c r="E14588" s="0" t="n">
        <v>4</v>
      </c>
      <c r="F14588" s="38" t="s">
        <v>70</v>
      </c>
      <c r="G14588" s="37" t="s">
        <v>703</v>
      </c>
      <c r="H14588" s="0" t="n">
        <v>5038770</v>
      </c>
      <c r="I14588" s="0" t="n">
        <v>3671758</v>
      </c>
      <c r="J14588" s="0" t="n">
        <v>260871</v>
      </c>
    </row>
    <row r="14589" customFormat="false" ht="15" hidden="false" customHeight="false" outlineLevel="0" collapsed="false">
      <c r="A14589" s="0" t="n">
        <v>202506</v>
      </c>
      <c r="B14589" s="0" t="n">
        <v>202509</v>
      </c>
      <c r="C14589" s="37" t="s">
        <v>115</v>
      </c>
      <c r="D14589" s="37" t="s">
        <v>569</v>
      </c>
      <c r="E14589" s="0" t="n">
        <v>4</v>
      </c>
      <c r="F14589" s="38" t="s">
        <v>70</v>
      </c>
      <c r="G14589" s="37" t="s">
        <v>704</v>
      </c>
      <c r="H14589" s="0" t="n">
        <v>1616007</v>
      </c>
      <c r="I14589" s="0" t="n">
        <v>2520538</v>
      </c>
      <c r="J14589" s="0" t="n">
        <v>-240384</v>
      </c>
    </row>
    <row r="14590" customFormat="false" ht="15" hidden="false" customHeight="false" outlineLevel="0" collapsed="false">
      <c r="A14590" s="0" t="n">
        <v>202506</v>
      </c>
      <c r="B14590" s="0" t="n">
        <v>202509</v>
      </c>
      <c r="C14590" s="37" t="s">
        <v>136</v>
      </c>
      <c r="D14590" s="37" t="s">
        <v>210</v>
      </c>
      <c r="E14590" s="0" t="n">
        <v>4</v>
      </c>
      <c r="F14590" s="38" t="s">
        <v>70</v>
      </c>
      <c r="G14590" s="37" t="s">
        <v>705</v>
      </c>
      <c r="H14590" s="0" t="n">
        <v>111580</v>
      </c>
      <c r="I14590" s="0" t="n">
        <v>91385</v>
      </c>
      <c r="J14590" s="0" t="n">
        <v>-129</v>
      </c>
    </row>
    <row r="14591" customFormat="false" ht="15" hidden="false" customHeight="false" outlineLevel="0" collapsed="false">
      <c r="A14591" s="0" t="n">
        <v>202506</v>
      </c>
      <c r="B14591" s="0" t="n">
        <v>202509</v>
      </c>
      <c r="C14591" s="37" t="s">
        <v>158</v>
      </c>
      <c r="D14591" s="37" t="s">
        <v>706</v>
      </c>
      <c r="E14591" s="0" t="n">
        <v>4</v>
      </c>
      <c r="F14591" s="38" t="s">
        <v>70</v>
      </c>
      <c r="G14591" s="37" t="s">
        <v>707</v>
      </c>
      <c r="H14591" s="0" t="n">
        <v>1296393</v>
      </c>
      <c r="I14591" s="0" t="n">
        <v>3115411</v>
      </c>
      <c r="J14591" s="0" t="n">
        <v>163584</v>
      </c>
    </row>
    <row r="14592" customFormat="false" ht="15" hidden="false" customHeight="false" outlineLevel="0" collapsed="false">
      <c r="A14592" s="0" t="n">
        <v>202506</v>
      </c>
      <c r="B14592" s="0" t="n">
        <v>202509</v>
      </c>
      <c r="C14592" s="37" t="s">
        <v>109</v>
      </c>
      <c r="D14592" s="37" t="s">
        <v>251</v>
      </c>
      <c r="E14592" s="0" t="n">
        <v>4</v>
      </c>
      <c r="F14592" s="38" t="s">
        <v>70</v>
      </c>
      <c r="G14592" s="37" t="s">
        <v>708</v>
      </c>
      <c r="H14592" s="0" t="n">
        <v>854680</v>
      </c>
      <c r="I14592" s="0" t="n">
        <v>601132</v>
      </c>
      <c r="J14592" s="0" t="n">
        <v>120328</v>
      </c>
    </row>
    <row r="14593" customFormat="false" ht="15" hidden="false" customHeight="false" outlineLevel="0" collapsed="false">
      <c r="A14593" s="0" t="n">
        <v>202506</v>
      </c>
      <c r="B14593" s="0" t="n">
        <v>202509</v>
      </c>
      <c r="C14593" s="37" t="s">
        <v>101</v>
      </c>
      <c r="D14593" s="37" t="s">
        <v>273</v>
      </c>
      <c r="E14593" s="0" t="n">
        <v>4</v>
      </c>
      <c r="F14593" s="38" t="s">
        <v>70</v>
      </c>
      <c r="G14593" s="37" t="s">
        <v>709</v>
      </c>
      <c r="H14593" s="0" t="n">
        <v>19580882</v>
      </c>
      <c r="I14593" s="0" t="n">
        <v>5469753</v>
      </c>
      <c r="J14593" s="0" t="n">
        <v>-596792</v>
      </c>
    </row>
    <row r="14594" customFormat="false" ht="15" hidden="false" customHeight="false" outlineLevel="0" collapsed="false">
      <c r="A14594" s="0" t="n">
        <v>202506</v>
      </c>
      <c r="B14594" s="0" t="n">
        <v>202509</v>
      </c>
      <c r="C14594" s="37" t="s">
        <v>115</v>
      </c>
      <c r="D14594" s="37" t="s">
        <v>700</v>
      </c>
      <c r="E14594" s="0" t="n">
        <v>4</v>
      </c>
      <c r="F14594" s="38" t="s">
        <v>70</v>
      </c>
      <c r="G14594" s="37" t="s">
        <v>710</v>
      </c>
      <c r="H14594" s="0" t="n">
        <v>187090</v>
      </c>
      <c r="I14594" s="0" t="n">
        <v>152615</v>
      </c>
      <c r="J14594" s="0" t="n">
        <v>-3725</v>
      </c>
    </row>
    <row r="14595" customFormat="false" ht="15" hidden="false" customHeight="false" outlineLevel="0" collapsed="false">
      <c r="A14595" s="0" t="n">
        <v>202506</v>
      </c>
      <c r="B14595" s="0" t="n">
        <v>202509</v>
      </c>
      <c r="C14595" s="37" t="s">
        <v>106</v>
      </c>
      <c r="D14595" s="37" t="s">
        <v>181</v>
      </c>
      <c r="E14595" s="0" t="n">
        <v>4</v>
      </c>
      <c r="F14595" s="38" t="s">
        <v>70</v>
      </c>
      <c r="G14595" s="37" t="s">
        <v>711</v>
      </c>
      <c r="H14595" s="0" t="n">
        <v>541206</v>
      </c>
      <c r="I14595" s="0" t="n">
        <v>128066</v>
      </c>
      <c r="J14595" s="0" t="n">
        <v>-14064</v>
      </c>
    </row>
    <row r="14596" customFormat="false" ht="15" hidden="false" customHeight="false" outlineLevel="0" collapsed="false">
      <c r="A14596" s="0" t="n">
        <v>202506</v>
      </c>
      <c r="B14596" s="0" t="n">
        <v>202509</v>
      </c>
      <c r="C14596" s="37" t="s">
        <v>101</v>
      </c>
      <c r="D14596" s="37" t="s">
        <v>369</v>
      </c>
      <c r="E14596" s="0" t="n">
        <v>4</v>
      </c>
      <c r="F14596" s="38" t="s">
        <v>70</v>
      </c>
      <c r="G14596" s="37" t="s">
        <v>712</v>
      </c>
      <c r="H14596" s="0" t="n">
        <v>10776643</v>
      </c>
      <c r="I14596" s="0" t="n">
        <v>8906975</v>
      </c>
      <c r="J14596" s="0" t="n">
        <v>1002398</v>
      </c>
    </row>
    <row r="14597" customFormat="false" ht="15" hidden="false" customHeight="false" outlineLevel="0" collapsed="false">
      <c r="A14597" s="0" t="n">
        <v>202506</v>
      </c>
      <c r="B14597" s="0" t="n">
        <v>202509</v>
      </c>
      <c r="C14597" s="37" t="s">
        <v>184</v>
      </c>
      <c r="D14597" s="37" t="s">
        <v>249</v>
      </c>
      <c r="E14597" s="0" t="n">
        <v>4</v>
      </c>
      <c r="F14597" s="38" t="s">
        <v>70</v>
      </c>
      <c r="G14597" s="37" t="s">
        <v>713</v>
      </c>
      <c r="H14597" s="0" t="n">
        <v>2641166</v>
      </c>
      <c r="I14597" s="0" t="n">
        <v>3488570</v>
      </c>
      <c r="J14597" s="0" t="n">
        <v>692885</v>
      </c>
    </row>
    <row r="14598" customFormat="false" ht="15" hidden="false" customHeight="false" outlineLevel="0" collapsed="false">
      <c r="A14598" s="0" t="n">
        <v>202506</v>
      </c>
      <c r="B14598" s="0" t="n">
        <v>202509</v>
      </c>
      <c r="C14598" s="37" t="s">
        <v>109</v>
      </c>
      <c r="D14598" s="37" t="s">
        <v>714</v>
      </c>
      <c r="E14598" s="0" t="n">
        <v>4</v>
      </c>
      <c r="F14598" s="38" t="s">
        <v>70</v>
      </c>
      <c r="G14598" s="37" t="s">
        <v>715</v>
      </c>
      <c r="H14598" s="0" t="n">
        <v>2654140</v>
      </c>
      <c r="I14598" s="0" t="n">
        <v>3534897</v>
      </c>
      <c r="J14598" s="0" t="n">
        <v>410232</v>
      </c>
    </row>
    <row r="14599" customFormat="false" ht="15" hidden="false" customHeight="false" outlineLevel="0" collapsed="false">
      <c r="A14599" s="0" t="n">
        <v>202506</v>
      </c>
      <c r="B14599" s="0" t="n">
        <v>202509</v>
      </c>
      <c r="C14599" s="37" t="s">
        <v>106</v>
      </c>
      <c r="D14599" s="37" t="s">
        <v>249</v>
      </c>
      <c r="E14599" s="0" t="n">
        <v>4</v>
      </c>
      <c r="F14599" s="38" t="s">
        <v>70</v>
      </c>
      <c r="G14599" s="37" t="s">
        <v>716</v>
      </c>
      <c r="H14599" s="0" t="n">
        <v>1549425</v>
      </c>
      <c r="I14599" s="0" t="n">
        <v>1168490</v>
      </c>
      <c r="J14599" s="0" t="n">
        <v>160927</v>
      </c>
    </row>
    <row r="14600" customFormat="false" ht="15" hidden="false" customHeight="false" outlineLevel="0" collapsed="false">
      <c r="A14600" s="0" t="n">
        <v>202506</v>
      </c>
      <c r="B14600" s="0" t="n">
        <v>202509</v>
      </c>
      <c r="C14600" s="37" t="s">
        <v>197</v>
      </c>
      <c r="D14600" s="37" t="s">
        <v>511</v>
      </c>
      <c r="E14600" s="0" t="n">
        <v>4</v>
      </c>
      <c r="F14600" s="38" t="s">
        <v>70</v>
      </c>
      <c r="G14600" s="37" t="s">
        <v>717</v>
      </c>
      <c r="H14600" s="0" t="n">
        <v>1917930</v>
      </c>
      <c r="I14600" s="0" t="n">
        <v>1240943</v>
      </c>
      <c r="J14600" s="0" t="n">
        <v>-28794</v>
      </c>
    </row>
    <row r="14601" customFormat="false" ht="15" hidden="false" customHeight="false" outlineLevel="0" collapsed="false">
      <c r="A14601" s="0" t="n">
        <v>202506</v>
      </c>
      <c r="B14601" s="0" t="n">
        <v>202509</v>
      </c>
      <c r="C14601" s="37" t="s">
        <v>149</v>
      </c>
      <c r="D14601" s="37" t="s">
        <v>150</v>
      </c>
      <c r="E14601" s="0" t="n">
        <v>4</v>
      </c>
      <c r="F14601" s="38" t="s">
        <v>70</v>
      </c>
      <c r="G14601" s="37" t="s">
        <v>718</v>
      </c>
      <c r="H14601" s="0" t="n">
        <v>3503709</v>
      </c>
      <c r="I14601" s="0" t="n">
        <v>2494029</v>
      </c>
      <c r="J14601" s="0" t="n">
        <v>291659</v>
      </c>
    </row>
    <row r="14602" customFormat="false" ht="15" hidden="false" customHeight="false" outlineLevel="0" collapsed="false">
      <c r="A14602" s="0" t="n">
        <v>202506</v>
      </c>
      <c r="B14602" s="0" t="n">
        <v>202509</v>
      </c>
      <c r="C14602" s="37" t="s">
        <v>98</v>
      </c>
      <c r="D14602" s="37" t="s">
        <v>719</v>
      </c>
      <c r="E14602" s="0" t="n">
        <v>4</v>
      </c>
      <c r="F14602" s="38" t="s">
        <v>70</v>
      </c>
      <c r="G14602" s="37" t="s">
        <v>720</v>
      </c>
      <c r="H14602" s="0" t="n">
        <v>477751</v>
      </c>
      <c r="I14602" s="0" t="n">
        <v>1624601</v>
      </c>
      <c r="J14602" s="0" t="n">
        <v>4473</v>
      </c>
    </row>
    <row r="14603" customFormat="false" ht="15" hidden="false" customHeight="false" outlineLevel="0" collapsed="false">
      <c r="A14603" s="0" t="n">
        <v>202506</v>
      </c>
      <c r="B14603" s="0" t="n">
        <v>202509</v>
      </c>
      <c r="C14603" s="37" t="s">
        <v>149</v>
      </c>
      <c r="D14603" s="37" t="s">
        <v>292</v>
      </c>
      <c r="E14603" s="0" t="n">
        <v>4</v>
      </c>
      <c r="F14603" s="38" t="s">
        <v>70</v>
      </c>
      <c r="G14603" s="37" t="s">
        <v>721</v>
      </c>
      <c r="H14603" s="0" t="n">
        <v>2895091</v>
      </c>
      <c r="I14603" s="0" t="n">
        <v>3566721</v>
      </c>
      <c r="J14603" s="0" t="n">
        <v>306648</v>
      </c>
    </row>
    <row r="14604" customFormat="false" ht="15" hidden="false" customHeight="false" outlineLevel="0" collapsed="false">
      <c r="A14604" s="0" t="n">
        <v>202506</v>
      </c>
      <c r="B14604" s="0" t="n">
        <v>202509</v>
      </c>
      <c r="C14604" s="37" t="s">
        <v>178</v>
      </c>
      <c r="D14604" s="37" t="s">
        <v>167</v>
      </c>
      <c r="E14604" s="0" t="n">
        <v>4</v>
      </c>
      <c r="F14604" s="38" t="s">
        <v>70</v>
      </c>
      <c r="G14604" s="37" t="s">
        <v>722</v>
      </c>
      <c r="H14604" s="0" t="n">
        <v>202099</v>
      </c>
      <c r="I14604" s="0" t="n">
        <v>325668</v>
      </c>
      <c r="J14604" s="0" t="n">
        <v>42416</v>
      </c>
    </row>
    <row r="14605" customFormat="false" ht="15" hidden="false" customHeight="false" outlineLevel="0" collapsed="false">
      <c r="A14605" s="0" t="n">
        <v>202506</v>
      </c>
      <c r="B14605" s="0" t="n">
        <v>202509</v>
      </c>
      <c r="C14605" s="37" t="s">
        <v>106</v>
      </c>
      <c r="D14605" s="37" t="s">
        <v>723</v>
      </c>
      <c r="E14605" s="0" t="n">
        <v>4</v>
      </c>
      <c r="F14605" s="38" t="s">
        <v>70</v>
      </c>
      <c r="G14605" s="37" t="s">
        <v>724</v>
      </c>
      <c r="H14605" s="0" t="n">
        <v>2672690</v>
      </c>
      <c r="I14605" s="0" t="n">
        <v>2931755</v>
      </c>
      <c r="J14605" s="0" t="n">
        <v>148954</v>
      </c>
    </row>
    <row r="14606" customFormat="false" ht="15" hidden="false" customHeight="false" outlineLevel="0" collapsed="false">
      <c r="A14606" s="0" t="n">
        <v>202506</v>
      </c>
      <c r="B14606" s="0" t="n">
        <v>202509</v>
      </c>
      <c r="C14606" s="37" t="s">
        <v>158</v>
      </c>
      <c r="D14606" s="37" t="s">
        <v>618</v>
      </c>
      <c r="E14606" s="0" t="n">
        <v>4</v>
      </c>
      <c r="F14606" s="38" t="s">
        <v>70</v>
      </c>
      <c r="G14606" s="37" t="s">
        <v>725</v>
      </c>
      <c r="H14606" s="0" t="n">
        <v>2258579</v>
      </c>
      <c r="I14606" s="0" t="n">
        <v>1084563</v>
      </c>
      <c r="J14606" s="0" t="n">
        <v>175717</v>
      </c>
    </row>
    <row r="14607" customFormat="false" ht="15" hidden="false" customHeight="false" outlineLevel="0" collapsed="false">
      <c r="A14607" s="0" t="n">
        <v>202506</v>
      </c>
      <c r="B14607" s="0" t="n">
        <v>202509</v>
      </c>
      <c r="C14607" s="37" t="s">
        <v>178</v>
      </c>
      <c r="D14607" s="37" t="s">
        <v>391</v>
      </c>
      <c r="E14607" s="0" t="n">
        <v>4</v>
      </c>
      <c r="F14607" s="38" t="s">
        <v>70</v>
      </c>
      <c r="G14607" s="37" t="s">
        <v>726</v>
      </c>
      <c r="H14607" s="0" t="n">
        <v>497621</v>
      </c>
      <c r="I14607" s="0" t="n">
        <v>540574</v>
      </c>
      <c r="J14607" s="0" t="n">
        <v>34403</v>
      </c>
    </row>
    <row r="14608" customFormat="false" ht="15" hidden="false" customHeight="false" outlineLevel="0" collapsed="false">
      <c r="A14608" s="0" t="n">
        <v>202506</v>
      </c>
      <c r="B14608" s="0" t="n">
        <v>202509</v>
      </c>
      <c r="C14608" s="37" t="s">
        <v>184</v>
      </c>
      <c r="D14608" s="37" t="s">
        <v>200</v>
      </c>
      <c r="E14608" s="0" t="n">
        <v>4</v>
      </c>
      <c r="F14608" s="38" t="s">
        <v>70</v>
      </c>
      <c r="G14608" s="37" t="s">
        <v>727</v>
      </c>
      <c r="H14608" s="0" t="n">
        <v>1547459</v>
      </c>
      <c r="I14608" s="0" t="n">
        <v>731734</v>
      </c>
      <c r="J14608" s="0" t="n">
        <v>78561</v>
      </c>
    </row>
    <row r="14609" customFormat="false" ht="15" hidden="false" customHeight="false" outlineLevel="0" collapsed="false">
      <c r="A14609" s="0" t="n">
        <v>202506</v>
      </c>
      <c r="B14609" s="0" t="n">
        <v>202509</v>
      </c>
      <c r="C14609" s="37" t="s">
        <v>95</v>
      </c>
      <c r="D14609" s="37" t="s">
        <v>684</v>
      </c>
      <c r="E14609" s="0" t="n">
        <v>4</v>
      </c>
      <c r="F14609" s="38" t="s">
        <v>70</v>
      </c>
      <c r="G14609" s="37" t="s">
        <v>728</v>
      </c>
      <c r="H14609" s="0" t="n">
        <v>606228</v>
      </c>
      <c r="I14609" s="0" t="n">
        <v>602755</v>
      </c>
      <c r="J14609" s="0" t="n">
        <v>162200</v>
      </c>
    </row>
    <row r="14610" customFormat="false" ht="15" hidden="false" customHeight="false" outlineLevel="0" collapsed="false">
      <c r="A14610" s="0" t="n">
        <v>202506</v>
      </c>
      <c r="B14610" s="0" t="n">
        <v>202509</v>
      </c>
      <c r="C14610" s="37" t="s">
        <v>178</v>
      </c>
      <c r="D14610" s="37" t="s">
        <v>509</v>
      </c>
      <c r="E14610" s="0" t="n">
        <v>4</v>
      </c>
      <c r="F14610" s="38" t="s">
        <v>70</v>
      </c>
      <c r="G14610" s="37" t="s">
        <v>729</v>
      </c>
      <c r="H14610" s="0" t="n">
        <v>455724</v>
      </c>
      <c r="I14610" s="0" t="n">
        <v>414373</v>
      </c>
      <c r="J14610" s="0" t="n">
        <v>53764</v>
      </c>
    </row>
    <row r="14611" customFormat="false" ht="15" hidden="false" customHeight="false" outlineLevel="0" collapsed="false">
      <c r="A14611" s="0" t="n">
        <v>202506</v>
      </c>
      <c r="B14611" s="0" t="n">
        <v>202509</v>
      </c>
      <c r="C14611" s="37" t="s">
        <v>136</v>
      </c>
      <c r="D14611" s="37" t="s">
        <v>700</v>
      </c>
      <c r="E14611" s="0" t="n">
        <v>4</v>
      </c>
      <c r="F14611" s="38" t="s">
        <v>70</v>
      </c>
      <c r="G14611" s="37" t="s">
        <v>730</v>
      </c>
      <c r="H14611" s="0" t="n">
        <v>930352</v>
      </c>
      <c r="I14611" s="0" t="n">
        <v>857530</v>
      </c>
      <c r="J14611" s="0" t="n">
        <v>4340</v>
      </c>
    </row>
    <row r="14612" customFormat="false" ht="15" hidden="false" customHeight="false" outlineLevel="0" collapsed="false">
      <c r="A14612" s="0" t="n">
        <v>202506</v>
      </c>
      <c r="B14612" s="0" t="n">
        <v>202509</v>
      </c>
      <c r="C14612" s="37" t="s">
        <v>184</v>
      </c>
      <c r="D14612" s="37" t="s">
        <v>311</v>
      </c>
      <c r="E14612" s="0" t="n">
        <v>4</v>
      </c>
      <c r="F14612" s="38" t="s">
        <v>70</v>
      </c>
      <c r="G14612" s="37" t="s">
        <v>731</v>
      </c>
      <c r="H14612" s="0" t="n">
        <v>381286</v>
      </c>
      <c r="I14612" s="0" t="n">
        <v>864232</v>
      </c>
      <c r="J14612" s="0" t="n">
        <v>27614</v>
      </c>
    </row>
    <row r="14613" customFormat="false" ht="15" hidden="false" customHeight="false" outlineLevel="0" collapsed="false">
      <c r="A14613" s="0" t="n">
        <v>202506</v>
      </c>
      <c r="B14613" s="0" t="n">
        <v>202509</v>
      </c>
      <c r="C14613" s="37" t="s">
        <v>101</v>
      </c>
      <c r="D14613" s="37" t="s">
        <v>253</v>
      </c>
      <c r="E14613" s="0" t="n">
        <v>4</v>
      </c>
      <c r="F14613" s="38" t="s">
        <v>70</v>
      </c>
      <c r="G14613" s="37" t="s">
        <v>732</v>
      </c>
      <c r="H14613" s="0" t="n">
        <v>2460125</v>
      </c>
      <c r="I14613" s="0" t="n">
        <v>838283</v>
      </c>
      <c r="J14613" s="0" t="n">
        <v>140253</v>
      </c>
    </row>
    <row r="14614" customFormat="false" ht="15" hidden="false" customHeight="false" outlineLevel="0" collapsed="false">
      <c r="A14614" s="0" t="n">
        <v>202506</v>
      </c>
      <c r="B14614" s="0" t="n">
        <v>202509</v>
      </c>
      <c r="C14614" s="37" t="s">
        <v>184</v>
      </c>
      <c r="D14614" s="37" t="s">
        <v>603</v>
      </c>
      <c r="E14614" s="0" t="n">
        <v>4</v>
      </c>
      <c r="F14614" s="38" t="s">
        <v>70</v>
      </c>
      <c r="G14614" s="37" t="s">
        <v>733</v>
      </c>
      <c r="H14614" s="0" t="n">
        <v>340153</v>
      </c>
      <c r="I14614" s="0" t="n">
        <v>629308</v>
      </c>
      <c r="J14614" s="0" t="n">
        <v>115963</v>
      </c>
    </row>
    <row r="14615" customFormat="false" ht="15" hidden="false" customHeight="false" outlineLevel="0" collapsed="false">
      <c r="A14615" s="0" t="n">
        <v>202506</v>
      </c>
      <c r="B14615" s="0" t="n">
        <v>202509</v>
      </c>
      <c r="C14615" s="37" t="s">
        <v>109</v>
      </c>
      <c r="D14615" s="37" t="s">
        <v>502</v>
      </c>
      <c r="E14615" s="0" t="n">
        <v>4</v>
      </c>
      <c r="F14615" s="38" t="s">
        <v>70</v>
      </c>
      <c r="G14615" s="37" t="s">
        <v>734</v>
      </c>
      <c r="H14615" s="0" t="n">
        <v>3339362</v>
      </c>
      <c r="I14615" s="0" t="n">
        <v>3366486</v>
      </c>
      <c r="J14615" s="0" t="n">
        <v>257046</v>
      </c>
    </row>
    <row r="14616" customFormat="false" ht="15" hidden="false" customHeight="false" outlineLevel="0" collapsed="false">
      <c r="A14616" s="0" t="n">
        <v>202506</v>
      </c>
      <c r="B14616" s="0" t="n">
        <v>202509</v>
      </c>
      <c r="C14616" s="37" t="s">
        <v>158</v>
      </c>
      <c r="D14616" s="37" t="s">
        <v>693</v>
      </c>
      <c r="E14616" s="0" t="n">
        <v>4</v>
      </c>
      <c r="F14616" s="38" t="s">
        <v>70</v>
      </c>
      <c r="G14616" s="37" t="s">
        <v>735</v>
      </c>
      <c r="H14616" s="0" t="n">
        <v>419675</v>
      </c>
      <c r="I14616" s="0" t="n">
        <v>379669</v>
      </c>
      <c r="J14616" s="0" t="n">
        <v>-27605</v>
      </c>
    </row>
    <row r="14617" customFormat="false" ht="15" hidden="false" customHeight="false" outlineLevel="0" collapsed="false">
      <c r="A14617" s="0" t="n">
        <v>202506</v>
      </c>
      <c r="B14617" s="0" t="n">
        <v>202509</v>
      </c>
      <c r="C14617" s="37" t="s">
        <v>95</v>
      </c>
      <c r="D14617" s="37" t="s">
        <v>714</v>
      </c>
      <c r="E14617" s="0" t="n">
        <v>4</v>
      </c>
      <c r="F14617" s="38" t="s">
        <v>70</v>
      </c>
      <c r="G14617" s="37" t="s">
        <v>736</v>
      </c>
      <c r="H14617" s="0" t="n">
        <v>643281</v>
      </c>
      <c r="I14617" s="0" t="n">
        <v>512426</v>
      </c>
      <c r="J14617" s="0" t="n">
        <v>-7699</v>
      </c>
    </row>
    <row r="14618" customFormat="false" ht="15" hidden="false" customHeight="false" outlineLevel="0" collapsed="false">
      <c r="A14618" s="0" t="n">
        <v>202506</v>
      </c>
      <c r="B14618" s="0" t="n">
        <v>202509</v>
      </c>
      <c r="C14618" s="37" t="s">
        <v>112</v>
      </c>
      <c r="D14618" s="37" t="s">
        <v>243</v>
      </c>
      <c r="E14618" s="0" t="n">
        <v>4</v>
      </c>
      <c r="F14618" s="38" t="s">
        <v>70</v>
      </c>
      <c r="G14618" s="37" t="s">
        <v>737</v>
      </c>
      <c r="H14618" s="0" t="n">
        <v>711572</v>
      </c>
      <c r="I14618" s="0" t="n">
        <v>615551</v>
      </c>
      <c r="J14618" s="0" t="n">
        <v>60370</v>
      </c>
    </row>
    <row r="14619" customFormat="false" ht="15" hidden="false" customHeight="false" outlineLevel="0" collapsed="false">
      <c r="A14619" s="0" t="n">
        <v>202506</v>
      </c>
      <c r="B14619" s="0" t="n">
        <v>202509</v>
      </c>
      <c r="C14619" s="37" t="s">
        <v>98</v>
      </c>
      <c r="D14619" s="37" t="s">
        <v>298</v>
      </c>
      <c r="E14619" s="0" t="n">
        <v>4</v>
      </c>
      <c r="F14619" s="38" t="s">
        <v>70</v>
      </c>
      <c r="G14619" s="37" t="s">
        <v>738</v>
      </c>
      <c r="H14619" s="0" t="n">
        <v>6003478</v>
      </c>
      <c r="I14619" s="0" t="n">
        <v>6454453</v>
      </c>
      <c r="J14619" s="0" t="n">
        <v>890959</v>
      </c>
    </row>
    <row r="14620" customFormat="false" ht="15" hidden="false" customHeight="false" outlineLevel="0" collapsed="false">
      <c r="A14620" s="0" t="n">
        <v>202506</v>
      </c>
      <c r="B14620" s="0" t="n">
        <v>202509</v>
      </c>
      <c r="C14620" s="37" t="s">
        <v>178</v>
      </c>
      <c r="D14620" s="37" t="s">
        <v>253</v>
      </c>
      <c r="E14620" s="0" t="n">
        <v>4</v>
      </c>
      <c r="F14620" s="38" t="s">
        <v>70</v>
      </c>
      <c r="G14620" s="37" t="s">
        <v>739</v>
      </c>
      <c r="H14620" s="0" t="n">
        <v>1717639</v>
      </c>
      <c r="I14620" s="0" t="n">
        <v>1254768</v>
      </c>
      <c r="J14620" s="0" t="n">
        <v>226457</v>
      </c>
    </row>
    <row r="14621" customFormat="false" ht="15" hidden="false" customHeight="false" outlineLevel="0" collapsed="false">
      <c r="A14621" s="0" t="n">
        <v>202506</v>
      </c>
      <c r="B14621" s="0" t="n">
        <v>202509</v>
      </c>
      <c r="C14621" s="37" t="s">
        <v>136</v>
      </c>
      <c r="D14621" s="37" t="s">
        <v>159</v>
      </c>
      <c r="E14621" s="0" t="n">
        <v>4</v>
      </c>
      <c r="F14621" s="38" t="s">
        <v>70</v>
      </c>
      <c r="G14621" s="37" t="s">
        <v>740</v>
      </c>
      <c r="H14621" s="0" t="n">
        <v>977293</v>
      </c>
      <c r="I14621" s="0" t="n">
        <v>888882</v>
      </c>
      <c r="J14621" s="0" t="n">
        <v>-109527</v>
      </c>
    </row>
    <row r="14622" customFormat="false" ht="15" hidden="false" customHeight="false" outlineLevel="0" collapsed="false">
      <c r="A14622" s="0" t="n">
        <v>202506</v>
      </c>
      <c r="B14622" s="0" t="n">
        <v>202509</v>
      </c>
      <c r="C14622" s="37" t="s">
        <v>124</v>
      </c>
      <c r="D14622" s="37" t="s">
        <v>412</v>
      </c>
      <c r="E14622" s="0" t="n">
        <v>4</v>
      </c>
      <c r="F14622" s="38" t="s">
        <v>70</v>
      </c>
      <c r="G14622" s="37" t="s">
        <v>741</v>
      </c>
      <c r="H14622" s="0" t="n">
        <v>1765870</v>
      </c>
      <c r="I14622" s="0" t="n">
        <v>624028</v>
      </c>
      <c r="J14622" s="0" t="n">
        <v>104304</v>
      </c>
    </row>
    <row r="14623" customFormat="false" ht="15" hidden="false" customHeight="false" outlineLevel="0" collapsed="false">
      <c r="A14623" s="0" t="n">
        <v>202506</v>
      </c>
      <c r="B14623" s="0" t="n">
        <v>202509</v>
      </c>
      <c r="C14623" s="37" t="s">
        <v>124</v>
      </c>
      <c r="D14623" s="37" t="s">
        <v>452</v>
      </c>
      <c r="E14623" s="0" t="n">
        <v>4</v>
      </c>
      <c r="F14623" s="38" t="s">
        <v>70</v>
      </c>
      <c r="G14623" s="37" t="s">
        <v>742</v>
      </c>
      <c r="H14623" s="0" t="n">
        <v>135130</v>
      </c>
      <c r="I14623" s="0" t="n">
        <v>129271</v>
      </c>
      <c r="J14623" s="0" t="n">
        <v>28789</v>
      </c>
    </row>
    <row r="14624" customFormat="false" ht="15" hidden="false" customHeight="false" outlineLevel="0" collapsed="false">
      <c r="A14624" s="0" t="n">
        <v>202506</v>
      </c>
      <c r="B14624" s="0" t="n">
        <v>202509</v>
      </c>
      <c r="C14624" s="37" t="s">
        <v>184</v>
      </c>
      <c r="D14624" s="37" t="s">
        <v>655</v>
      </c>
      <c r="E14624" s="0" t="n">
        <v>4</v>
      </c>
      <c r="F14624" s="38" t="s">
        <v>70</v>
      </c>
      <c r="G14624" s="37" t="s">
        <v>743</v>
      </c>
      <c r="H14624" s="0" t="n">
        <v>1035398</v>
      </c>
      <c r="I14624" s="0" t="n">
        <v>1625381</v>
      </c>
      <c r="J14624" s="0" t="n">
        <v>-259014</v>
      </c>
    </row>
    <row r="14625" customFormat="false" ht="15" hidden="false" customHeight="false" outlineLevel="0" collapsed="false">
      <c r="A14625" s="0" t="n">
        <v>202506</v>
      </c>
      <c r="B14625" s="0" t="n">
        <v>202509</v>
      </c>
      <c r="C14625" s="37" t="s">
        <v>124</v>
      </c>
      <c r="D14625" s="37" t="s">
        <v>744</v>
      </c>
      <c r="E14625" s="0" t="n">
        <v>4</v>
      </c>
      <c r="F14625" s="38" t="s">
        <v>70</v>
      </c>
      <c r="G14625" s="37" t="s">
        <v>745</v>
      </c>
      <c r="H14625" s="0" t="n">
        <v>15379779</v>
      </c>
      <c r="I14625" s="0" t="n">
        <v>20033658</v>
      </c>
      <c r="J14625" s="0" t="n">
        <v>1592054</v>
      </c>
    </row>
    <row r="14626" customFormat="false" ht="15" hidden="false" customHeight="false" outlineLevel="0" collapsed="false">
      <c r="A14626" s="0" t="n">
        <v>202506</v>
      </c>
      <c r="B14626" s="0" t="n">
        <v>202509</v>
      </c>
      <c r="C14626" s="37" t="s">
        <v>136</v>
      </c>
      <c r="D14626" s="37" t="s">
        <v>603</v>
      </c>
      <c r="E14626" s="0" t="n">
        <v>4</v>
      </c>
      <c r="F14626" s="38" t="s">
        <v>70</v>
      </c>
      <c r="G14626" s="37" t="s">
        <v>746</v>
      </c>
      <c r="H14626" s="0" t="n">
        <v>1421970</v>
      </c>
      <c r="I14626" s="0" t="n">
        <v>851151</v>
      </c>
      <c r="J14626" s="0" t="n">
        <v>132590</v>
      </c>
    </row>
    <row r="14627" customFormat="false" ht="15" hidden="false" customHeight="false" outlineLevel="0" collapsed="false">
      <c r="A14627" s="0" t="n">
        <v>202506</v>
      </c>
      <c r="B14627" s="0" t="n">
        <v>202509</v>
      </c>
      <c r="C14627" s="37" t="s">
        <v>109</v>
      </c>
      <c r="D14627" s="37" t="s">
        <v>99</v>
      </c>
      <c r="E14627" s="0" t="n">
        <v>4</v>
      </c>
      <c r="F14627" s="38" t="s">
        <v>70</v>
      </c>
      <c r="G14627" s="37" t="s">
        <v>747</v>
      </c>
      <c r="H14627" s="0" t="n">
        <v>1311006</v>
      </c>
      <c r="I14627" s="0" t="n">
        <v>934941</v>
      </c>
      <c r="J14627" s="0" t="n">
        <v>-57165</v>
      </c>
    </row>
    <row r="14628" customFormat="false" ht="15" hidden="false" customHeight="false" outlineLevel="0" collapsed="false">
      <c r="A14628" s="0" t="n">
        <v>202506</v>
      </c>
      <c r="B14628" s="0" t="n">
        <v>202509</v>
      </c>
      <c r="C14628" s="37" t="s">
        <v>178</v>
      </c>
      <c r="D14628" s="37" t="s">
        <v>107</v>
      </c>
      <c r="E14628" s="0" t="n">
        <v>4</v>
      </c>
      <c r="F14628" s="38" t="s">
        <v>70</v>
      </c>
      <c r="G14628" s="37" t="s">
        <v>748</v>
      </c>
      <c r="H14628" s="0" t="n">
        <v>3596675</v>
      </c>
      <c r="I14628" s="0" t="n">
        <v>2392810</v>
      </c>
      <c r="J14628" s="0" t="n">
        <v>71925</v>
      </c>
    </row>
    <row r="14629" customFormat="false" ht="15" hidden="false" customHeight="false" outlineLevel="0" collapsed="false">
      <c r="A14629" s="0" t="n">
        <v>202506</v>
      </c>
      <c r="B14629" s="0" t="n">
        <v>202509</v>
      </c>
      <c r="C14629" s="37" t="s">
        <v>136</v>
      </c>
      <c r="D14629" s="37" t="s">
        <v>723</v>
      </c>
      <c r="E14629" s="0" t="n">
        <v>4</v>
      </c>
      <c r="F14629" s="38" t="s">
        <v>70</v>
      </c>
      <c r="G14629" s="37" t="s">
        <v>749</v>
      </c>
      <c r="H14629" s="0" t="n">
        <v>3381913</v>
      </c>
      <c r="I14629" s="0" t="n">
        <v>1037331</v>
      </c>
      <c r="J14629" s="0" t="n">
        <v>141099</v>
      </c>
    </row>
    <row r="14630" customFormat="false" ht="15" hidden="false" customHeight="false" outlineLevel="0" collapsed="false">
      <c r="A14630" s="0" t="n">
        <v>202506</v>
      </c>
      <c r="B14630" s="0" t="n">
        <v>202509</v>
      </c>
      <c r="C14630" s="37" t="s">
        <v>98</v>
      </c>
      <c r="D14630" s="37" t="s">
        <v>208</v>
      </c>
      <c r="E14630" s="0" t="n">
        <v>4</v>
      </c>
      <c r="F14630" s="38" t="s">
        <v>70</v>
      </c>
      <c r="G14630" s="37" t="s">
        <v>750</v>
      </c>
      <c r="H14630" s="0" t="n">
        <v>132270</v>
      </c>
      <c r="I14630" s="0" t="n">
        <v>87426</v>
      </c>
      <c r="J14630" s="0" t="n">
        <v>2424</v>
      </c>
    </row>
    <row r="14631" customFormat="false" ht="15" hidden="false" customHeight="false" outlineLevel="0" collapsed="false">
      <c r="A14631" s="0" t="n">
        <v>202506</v>
      </c>
      <c r="B14631" s="0" t="n">
        <v>202509</v>
      </c>
      <c r="C14631" s="37" t="s">
        <v>149</v>
      </c>
      <c r="D14631" s="37" t="s">
        <v>385</v>
      </c>
      <c r="E14631" s="0" t="n">
        <v>4</v>
      </c>
      <c r="F14631" s="38" t="s">
        <v>70</v>
      </c>
      <c r="G14631" s="37" t="s">
        <v>751</v>
      </c>
      <c r="H14631" s="0" t="n">
        <v>192439</v>
      </c>
      <c r="I14631" s="0" t="n">
        <v>114880</v>
      </c>
      <c r="J14631" s="0" t="n">
        <v>5013</v>
      </c>
    </row>
    <row r="14632" customFormat="false" ht="15" hidden="false" customHeight="false" outlineLevel="0" collapsed="false">
      <c r="A14632" s="0" t="n">
        <v>202506</v>
      </c>
      <c r="B14632" s="0" t="n">
        <v>202509</v>
      </c>
      <c r="C14632" s="37" t="s">
        <v>115</v>
      </c>
      <c r="D14632" s="37" t="s">
        <v>476</v>
      </c>
      <c r="E14632" s="0" t="n">
        <v>4</v>
      </c>
      <c r="F14632" s="38" t="s">
        <v>70</v>
      </c>
      <c r="G14632" s="37" t="s">
        <v>752</v>
      </c>
      <c r="H14632" s="0" t="n">
        <v>1550993</v>
      </c>
      <c r="I14632" s="0" t="n">
        <v>641966</v>
      </c>
      <c r="J14632" s="0" t="n">
        <v>65532</v>
      </c>
    </row>
    <row r="14633" customFormat="false" ht="15" hidden="false" customHeight="false" outlineLevel="0" collapsed="false">
      <c r="A14633" s="0" t="n">
        <v>202506</v>
      </c>
      <c r="B14633" s="0" t="n">
        <v>202509</v>
      </c>
      <c r="C14633" s="37" t="s">
        <v>101</v>
      </c>
      <c r="D14633" s="37" t="s">
        <v>425</v>
      </c>
      <c r="E14633" s="0" t="n">
        <v>4</v>
      </c>
      <c r="F14633" s="38" t="s">
        <v>70</v>
      </c>
      <c r="G14633" s="37" t="s">
        <v>753</v>
      </c>
      <c r="H14633" s="0" t="n">
        <v>558408</v>
      </c>
      <c r="I14633" s="0" t="n">
        <v>496369</v>
      </c>
      <c r="J14633" s="0" t="n">
        <v>-18356</v>
      </c>
    </row>
    <row r="14634" customFormat="false" ht="15" hidden="false" customHeight="false" outlineLevel="0" collapsed="false">
      <c r="A14634" s="0" t="n">
        <v>202506</v>
      </c>
      <c r="B14634" s="0" t="n">
        <v>202509</v>
      </c>
      <c r="C14634" s="37" t="s">
        <v>124</v>
      </c>
      <c r="D14634" s="37" t="s">
        <v>243</v>
      </c>
      <c r="E14634" s="0" t="n">
        <v>4</v>
      </c>
      <c r="F14634" s="38" t="s">
        <v>70</v>
      </c>
      <c r="G14634" s="37" t="s">
        <v>754</v>
      </c>
      <c r="H14634" s="0" t="n">
        <v>5719918</v>
      </c>
      <c r="I14634" s="0" t="n">
        <v>9400925</v>
      </c>
      <c r="J14634" s="0" t="n">
        <v>-250905</v>
      </c>
    </row>
    <row r="14635" customFormat="false" ht="15" hidden="false" customHeight="false" outlineLevel="0" collapsed="false">
      <c r="A14635" s="0" t="n">
        <v>202506</v>
      </c>
      <c r="B14635" s="0" t="n">
        <v>202509</v>
      </c>
      <c r="C14635" s="37" t="s">
        <v>136</v>
      </c>
      <c r="D14635" s="37" t="s">
        <v>300</v>
      </c>
      <c r="E14635" s="0" t="n">
        <v>4</v>
      </c>
      <c r="F14635" s="38" t="s">
        <v>70</v>
      </c>
      <c r="G14635" s="37" t="s">
        <v>755</v>
      </c>
      <c r="H14635" s="0" t="n">
        <v>1241759</v>
      </c>
      <c r="I14635" s="0" t="n">
        <v>730034</v>
      </c>
      <c r="J14635" s="0" t="n">
        <v>92597</v>
      </c>
    </row>
    <row r="14636" customFormat="false" ht="15" hidden="false" customHeight="false" outlineLevel="0" collapsed="false">
      <c r="A14636" s="0" t="n">
        <v>202506</v>
      </c>
      <c r="B14636" s="0" t="n">
        <v>202509</v>
      </c>
      <c r="C14636" s="37" t="s">
        <v>178</v>
      </c>
      <c r="D14636" s="37" t="s">
        <v>756</v>
      </c>
      <c r="E14636" s="0" t="n">
        <v>4</v>
      </c>
      <c r="F14636" s="38" t="s">
        <v>70</v>
      </c>
      <c r="G14636" s="37" t="s">
        <v>757</v>
      </c>
      <c r="H14636" s="0" t="n">
        <v>109536</v>
      </c>
      <c r="I14636" s="0" t="n">
        <v>37158</v>
      </c>
      <c r="J14636" s="0" t="n">
        <v>6499</v>
      </c>
    </row>
    <row r="14637" customFormat="false" ht="15" hidden="false" customHeight="false" outlineLevel="0" collapsed="false">
      <c r="A14637" s="0" t="n">
        <v>202506</v>
      </c>
      <c r="B14637" s="0" t="n">
        <v>202509</v>
      </c>
      <c r="C14637" s="37" t="s">
        <v>152</v>
      </c>
      <c r="D14637" s="37" t="s">
        <v>420</v>
      </c>
      <c r="E14637" s="0" t="n">
        <v>4</v>
      </c>
      <c r="F14637" s="38" t="s">
        <v>70</v>
      </c>
      <c r="G14637" s="37" t="s">
        <v>758</v>
      </c>
      <c r="H14637" s="0" t="n">
        <v>291874</v>
      </c>
      <c r="I14637" s="0" t="n">
        <v>566638</v>
      </c>
      <c r="J14637" s="0" t="n">
        <v>67913</v>
      </c>
    </row>
    <row r="14638" customFormat="false" ht="15" hidden="false" customHeight="false" outlineLevel="0" collapsed="false">
      <c r="A14638" s="0" t="n">
        <v>202506</v>
      </c>
      <c r="B14638" s="0" t="n">
        <v>202509</v>
      </c>
      <c r="C14638" s="37" t="s">
        <v>115</v>
      </c>
      <c r="D14638" s="37" t="s">
        <v>626</v>
      </c>
      <c r="E14638" s="0" t="n">
        <v>4</v>
      </c>
      <c r="F14638" s="38" t="s">
        <v>70</v>
      </c>
      <c r="G14638" s="37" t="s">
        <v>759</v>
      </c>
      <c r="H14638" s="0" t="n">
        <v>47140</v>
      </c>
      <c r="I14638" s="0" t="n">
        <v>38651</v>
      </c>
      <c r="J14638" s="0" t="n">
        <v>8353</v>
      </c>
    </row>
    <row r="14639" customFormat="false" ht="15" hidden="false" customHeight="false" outlineLevel="0" collapsed="false">
      <c r="A14639" s="0" t="n">
        <v>202506</v>
      </c>
      <c r="B14639" s="0" t="n">
        <v>202509</v>
      </c>
      <c r="C14639" s="37" t="s">
        <v>184</v>
      </c>
      <c r="D14639" s="37" t="s">
        <v>425</v>
      </c>
      <c r="E14639" s="0" t="n">
        <v>4</v>
      </c>
      <c r="F14639" s="38" t="s">
        <v>70</v>
      </c>
      <c r="G14639" s="37" t="s">
        <v>760</v>
      </c>
      <c r="H14639" s="0" t="n">
        <v>816054</v>
      </c>
      <c r="I14639" s="0" t="n">
        <v>989360</v>
      </c>
      <c r="J14639" s="0" t="n">
        <v>120670</v>
      </c>
    </row>
    <row r="14640" customFormat="false" ht="15" hidden="false" customHeight="false" outlineLevel="0" collapsed="false">
      <c r="A14640" s="0" t="n">
        <v>202506</v>
      </c>
      <c r="B14640" s="0" t="n">
        <v>202509</v>
      </c>
      <c r="C14640" s="37" t="s">
        <v>95</v>
      </c>
      <c r="D14640" s="37" t="s">
        <v>618</v>
      </c>
      <c r="E14640" s="0" t="n">
        <v>4</v>
      </c>
      <c r="F14640" s="38" t="s">
        <v>70</v>
      </c>
      <c r="G14640" s="37" t="s">
        <v>761</v>
      </c>
      <c r="H14640" s="0" t="n">
        <v>946044</v>
      </c>
      <c r="I14640" s="0" t="n">
        <v>774898</v>
      </c>
      <c r="J14640" s="0" t="n">
        <v>205118</v>
      </c>
    </row>
    <row r="14641" customFormat="false" ht="15" hidden="false" customHeight="false" outlineLevel="0" collapsed="false">
      <c r="A14641" s="0" t="n">
        <v>202506</v>
      </c>
      <c r="B14641" s="0" t="n">
        <v>202509</v>
      </c>
      <c r="C14641" s="37" t="s">
        <v>152</v>
      </c>
      <c r="D14641" s="37" t="s">
        <v>372</v>
      </c>
      <c r="E14641" s="0" t="n">
        <v>4</v>
      </c>
      <c r="F14641" s="38" t="s">
        <v>70</v>
      </c>
      <c r="G14641" s="37" t="s">
        <v>762</v>
      </c>
      <c r="H14641" s="0" t="n">
        <v>482844</v>
      </c>
      <c r="I14641" s="0" t="n">
        <v>314390</v>
      </c>
      <c r="J14641" s="0" t="n">
        <v>27220</v>
      </c>
    </row>
    <row r="14642" customFormat="false" ht="15" hidden="false" customHeight="false" outlineLevel="0" collapsed="false">
      <c r="A14642" s="0" t="n">
        <v>202506</v>
      </c>
      <c r="B14642" s="0" t="n">
        <v>202509</v>
      </c>
      <c r="C14642" s="37" t="s">
        <v>158</v>
      </c>
      <c r="D14642" s="37" t="s">
        <v>461</v>
      </c>
      <c r="E14642" s="0" t="n">
        <v>4</v>
      </c>
      <c r="F14642" s="38" t="s">
        <v>70</v>
      </c>
      <c r="G14642" s="37" t="s">
        <v>763</v>
      </c>
      <c r="H14642" s="0" t="n">
        <v>4932953</v>
      </c>
      <c r="I14642" s="0" t="n">
        <v>3103964</v>
      </c>
      <c r="J14642" s="0" t="n">
        <v>326753</v>
      </c>
    </row>
    <row r="14643" customFormat="false" ht="15" hidden="false" customHeight="false" outlineLevel="0" collapsed="false">
      <c r="A14643" s="0" t="n">
        <v>202506</v>
      </c>
      <c r="B14643" s="0" t="n">
        <v>202509</v>
      </c>
      <c r="C14643" s="37" t="s">
        <v>106</v>
      </c>
      <c r="D14643" s="37" t="s">
        <v>116</v>
      </c>
      <c r="E14643" s="0" t="n">
        <v>4</v>
      </c>
      <c r="F14643" s="38" t="s">
        <v>70</v>
      </c>
      <c r="G14643" s="37" t="s">
        <v>764</v>
      </c>
      <c r="H14643" s="0" t="n">
        <v>5404580</v>
      </c>
      <c r="I14643" s="0" t="n">
        <v>2900703</v>
      </c>
      <c r="J14643" s="0" t="n">
        <v>349013</v>
      </c>
    </row>
    <row r="14644" customFormat="false" ht="15" hidden="false" customHeight="false" outlineLevel="0" collapsed="false">
      <c r="A14644" s="0" t="n">
        <v>202506</v>
      </c>
      <c r="B14644" s="0" t="n">
        <v>202509</v>
      </c>
      <c r="C14644" s="37" t="s">
        <v>109</v>
      </c>
      <c r="D14644" s="37" t="s">
        <v>540</v>
      </c>
      <c r="E14644" s="0" t="n">
        <v>4</v>
      </c>
      <c r="F14644" s="38" t="s">
        <v>70</v>
      </c>
      <c r="G14644" s="37" t="s">
        <v>765</v>
      </c>
      <c r="H14644" s="0" t="n">
        <v>1006614</v>
      </c>
      <c r="I14644" s="0" t="n">
        <v>398729</v>
      </c>
      <c r="J14644" s="0" t="n">
        <v>6857</v>
      </c>
    </row>
    <row r="14645" customFormat="false" ht="15" hidden="false" customHeight="false" outlineLevel="0" collapsed="false">
      <c r="A14645" s="0" t="n">
        <v>202506</v>
      </c>
      <c r="B14645" s="0" t="n">
        <v>202509</v>
      </c>
      <c r="C14645" s="37" t="s">
        <v>178</v>
      </c>
      <c r="D14645" s="37" t="s">
        <v>364</v>
      </c>
      <c r="E14645" s="0" t="n">
        <v>4</v>
      </c>
      <c r="F14645" s="38" t="s">
        <v>70</v>
      </c>
      <c r="G14645" s="37" t="s">
        <v>766</v>
      </c>
      <c r="H14645" s="0" t="n">
        <v>79111</v>
      </c>
      <c r="I14645" s="0" t="n">
        <v>24905</v>
      </c>
      <c r="J14645" s="0" t="n">
        <v>60</v>
      </c>
    </row>
    <row r="14646" customFormat="false" ht="15" hidden="false" customHeight="false" outlineLevel="0" collapsed="false">
      <c r="A14646" s="0" t="n">
        <v>202506</v>
      </c>
      <c r="B14646" s="0" t="n">
        <v>202509</v>
      </c>
      <c r="C14646" s="37" t="s">
        <v>184</v>
      </c>
      <c r="D14646" s="37" t="s">
        <v>571</v>
      </c>
      <c r="E14646" s="0" t="n">
        <v>4</v>
      </c>
      <c r="F14646" s="38" t="s">
        <v>70</v>
      </c>
      <c r="G14646" s="37" t="s">
        <v>767</v>
      </c>
      <c r="H14646" s="0" t="n">
        <v>2941334</v>
      </c>
      <c r="I14646" s="0" t="n">
        <v>2236979</v>
      </c>
      <c r="J14646" s="0" t="n">
        <v>-22389</v>
      </c>
    </row>
    <row r="14647" customFormat="false" ht="15" hidden="false" customHeight="false" outlineLevel="0" collapsed="false">
      <c r="A14647" s="0" t="n">
        <v>202506</v>
      </c>
      <c r="B14647" s="0" t="n">
        <v>202509</v>
      </c>
      <c r="C14647" s="37" t="s">
        <v>136</v>
      </c>
      <c r="D14647" s="37" t="s">
        <v>509</v>
      </c>
      <c r="E14647" s="0" t="n">
        <v>4</v>
      </c>
      <c r="F14647" s="38" t="s">
        <v>70</v>
      </c>
      <c r="G14647" s="37" t="s">
        <v>768</v>
      </c>
      <c r="H14647" s="0" t="n">
        <v>2628796</v>
      </c>
      <c r="I14647" s="0" t="n">
        <v>1477928</v>
      </c>
      <c r="J14647" s="0" t="n">
        <v>36101</v>
      </c>
    </row>
    <row r="14648" customFormat="false" ht="15" hidden="false" customHeight="false" outlineLevel="0" collapsed="false">
      <c r="A14648" s="0" t="n">
        <v>202506</v>
      </c>
      <c r="B14648" s="0" t="n">
        <v>202509</v>
      </c>
      <c r="C14648" s="37" t="s">
        <v>136</v>
      </c>
      <c r="D14648" s="37" t="s">
        <v>258</v>
      </c>
      <c r="E14648" s="0" t="n">
        <v>4</v>
      </c>
      <c r="F14648" s="38" t="s">
        <v>70</v>
      </c>
      <c r="G14648" s="37" t="s">
        <v>769</v>
      </c>
      <c r="H14648" s="0" t="n">
        <v>1825065</v>
      </c>
      <c r="I14648" s="0" t="n">
        <v>2346334</v>
      </c>
      <c r="J14648" s="0" t="n">
        <v>673575</v>
      </c>
    </row>
    <row r="14649" customFormat="false" ht="15" hidden="false" customHeight="false" outlineLevel="0" collapsed="false">
      <c r="A14649" s="0" t="n">
        <v>202506</v>
      </c>
      <c r="B14649" s="0" t="n">
        <v>202509</v>
      </c>
      <c r="C14649" s="37" t="s">
        <v>115</v>
      </c>
      <c r="D14649" s="37" t="s">
        <v>288</v>
      </c>
      <c r="E14649" s="0" t="n">
        <v>4</v>
      </c>
      <c r="F14649" s="38" t="s">
        <v>70</v>
      </c>
      <c r="G14649" s="37" t="s">
        <v>770</v>
      </c>
      <c r="H14649" s="0" t="n">
        <v>5017180</v>
      </c>
      <c r="I14649" s="0" t="n">
        <v>4938994</v>
      </c>
      <c r="J14649" s="0" t="n">
        <v>1294747</v>
      </c>
    </row>
    <row r="14650" customFormat="false" ht="15" hidden="false" customHeight="false" outlineLevel="0" collapsed="false">
      <c r="A14650" s="0" t="n">
        <v>202506</v>
      </c>
      <c r="B14650" s="0" t="n">
        <v>202509</v>
      </c>
      <c r="C14650" s="37" t="s">
        <v>109</v>
      </c>
      <c r="D14650" s="37" t="s">
        <v>412</v>
      </c>
      <c r="E14650" s="0" t="n">
        <v>4</v>
      </c>
      <c r="F14650" s="38" t="s">
        <v>70</v>
      </c>
      <c r="G14650" s="37" t="s">
        <v>771</v>
      </c>
      <c r="H14650" s="0" t="n">
        <v>312800</v>
      </c>
      <c r="I14650" s="0" t="n">
        <v>128768</v>
      </c>
      <c r="J14650" s="0" t="n">
        <v>6079</v>
      </c>
    </row>
    <row r="14651" customFormat="false" ht="15" hidden="false" customHeight="false" outlineLevel="0" collapsed="false">
      <c r="A14651" s="0" t="n">
        <v>202506</v>
      </c>
      <c r="B14651" s="0" t="n">
        <v>202509</v>
      </c>
      <c r="C14651" s="37" t="s">
        <v>98</v>
      </c>
      <c r="D14651" s="37" t="s">
        <v>233</v>
      </c>
      <c r="E14651" s="0" t="n">
        <v>4</v>
      </c>
      <c r="F14651" s="38" t="s">
        <v>70</v>
      </c>
      <c r="G14651" s="37" t="s">
        <v>772</v>
      </c>
      <c r="H14651" s="0" t="n">
        <v>12889057</v>
      </c>
      <c r="I14651" s="0" t="n">
        <v>7281166</v>
      </c>
      <c r="J14651" s="0" t="n">
        <v>276297</v>
      </c>
    </row>
    <row r="14652" customFormat="false" ht="15" hidden="false" customHeight="false" outlineLevel="0" collapsed="false">
      <c r="A14652" s="0" t="n">
        <v>202506</v>
      </c>
      <c r="B14652" s="0" t="n">
        <v>202509</v>
      </c>
      <c r="C14652" s="37" t="s">
        <v>178</v>
      </c>
      <c r="D14652" s="37" t="s">
        <v>294</v>
      </c>
      <c r="E14652" s="0" t="n">
        <v>4</v>
      </c>
      <c r="F14652" s="38" t="s">
        <v>70</v>
      </c>
      <c r="G14652" s="37" t="s">
        <v>773</v>
      </c>
      <c r="H14652" s="0" t="n">
        <v>524937</v>
      </c>
      <c r="I14652" s="0" t="n">
        <v>486946</v>
      </c>
      <c r="J14652" s="0" t="n">
        <v>-65584</v>
      </c>
    </row>
    <row r="14653" customFormat="false" ht="15" hidden="false" customHeight="false" outlineLevel="0" collapsed="false">
      <c r="A14653" s="0" t="n">
        <v>202506</v>
      </c>
      <c r="B14653" s="0" t="n">
        <v>202509</v>
      </c>
      <c r="C14653" s="37" t="s">
        <v>149</v>
      </c>
      <c r="D14653" s="37" t="s">
        <v>130</v>
      </c>
      <c r="E14653" s="0" t="n">
        <v>4</v>
      </c>
      <c r="F14653" s="38" t="s">
        <v>70</v>
      </c>
      <c r="G14653" s="37" t="s">
        <v>774</v>
      </c>
      <c r="H14653" s="0" t="n">
        <v>3660656</v>
      </c>
      <c r="I14653" s="0" t="n">
        <v>1968443</v>
      </c>
      <c r="J14653" s="0" t="n">
        <v>-38239</v>
      </c>
    </row>
    <row r="14654" customFormat="false" ht="15" hidden="false" customHeight="false" outlineLevel="0" collapsed="false">
      <c r="A14654" s="0" t="n">
        <v>202506</v>
      </c>
      <c r="B14654" s="0" t="n">
        <v>202509</v>
      </c>
      <c r="C14654" s="37" t="s">
        <v>109</v>
      </c>
      <c r="D14654" s="37" t="s">
        <v>139</v>
      </c>
      <c r="E14654" s="0" t="n">
        <v>4</v>
      </c>
      <c r="F14654" s="38" t="s">
        <v>70</v>
      </c>
      <c r="G14654" s="37" t="s">
        <v>775</v>
      </c>
      <c r="H14654" s="0" t="n">
        <v>234715</v>
      </c>
      <c r="I14654" s="0" t="n">
        <v>194898</v>
      </c>
      <c r="J14654" s="0" t="n">
        <v>-182</v>
      </c>
    </row>
    <row r="14655" customFormat="false" ht="15" hidden="false" customHeight="false" outlineLevel="0" collapsed="false">
      <c r="A14655" s="0" t="n">
        <v>202506</v>
      </c>
      <c r="B14655" s="0" t="n">
        <v>202509</v>
      </c>
      <c r="C14655" s="37" t="s">
        <v>106</v>
      </c>
      <c r="D14655" s="37" t="s">
        <v>776</v>
      </c>
      <c r="E14655" s="0" t="n">
        <v>4</v>
      </c>
      <c r="F14655" s="38" t="s">
        <v>70</v>
      </c>
      <c r="G14655" s="37" t="s">
        <v>777</v>
      </c>
      <c r="H14655" s="0" t="n">
        <v>358913</v>
      </c>
      <c r="I14655" s="0" t="n">
        <v>340416</v>
      </c>
      <c r="J14655" s="0" t="n">
        <v>12266</v>
      </c>
    </row>
    <row r="14656" customFormat="false" ht="15" hidden="false" customHeight="false" outlineLevel="0" collapsed="false">
      <c r="A14656" s="0" t="n">
        <v>202506</v>
      </c>
      <c r="B14656" s="0" t="n">
        <v>202509</v>
      </c>
      <c r="C14656" s="37" t="s">
        <v>109</v>
      </c>
      <c r="D14656" s="37" t="s">
        <v>396</v>
      </c>
      <c r="E14656" s="0" t="n">
        <v>4</v>
      </c>
      <c r="F14656" s="38" t="s">
        <v>70</v>
      </c>
      <c r="G14656" s="37" t="s">
        <v>778</v>
      </c>
      <c r="H14656" s="0" t="n">
        <v>10252858</v>
      </c>
      <c r="I14656" s="0" t="n">
        <v>9693117</v>
      </c>
      <c r="J14656" s="0" t="n">
        <v>223250</v>
      </c>
    </row>
    <row r="14657" customFormat="false" ht="15" hidden="false" customHeight="false" outlineLevel="0" collapsed="false">
      <c r="A14657" s="0" t="n">
        <v>202506</v>
      </c>
      <c r="B14657" s="0" t="n">
        <v>202509</v>
      </c>
      <c r="C14657" s="37" t="s">
        <v>106</v>
      </c>
      <c r="D14657" s="37" t="s">
        <v>189</v>
      </c>
      <c r="E14657" s="0" t="n">
        <v>4</v>
      </c>
      <c r="F14657" s="38" t="s">
        <v>70</v>
      </c>
      <c r="G14657" s="37" t="s">
        <v>779</v>
      </c>
      <c r="H14657" s="0" t="n">
        <v>800864</v>
      </c>
      <c r="I14657" s="0" t="n">
        <v>855315</v>
      </c>
      <c r="J14657" s="0" t="n">
        <v>86794</v>
      </c>
    </row>
    <row r="14658" customFormat="false" ht="15" hidden="false" customHeight="false" outlineLevel="0" collapsed="false">
      <c r="A14658" s="0" t="n">
        <v>202506</v>
      </c>
      <c r="B14658" s="0" t="n">
        <v>202509</v>
      </c>
      <c r="C14658" s="37" t="s">
        <v>152</v>
      </c>
      <c r="D14658" s="37" t="s">
        <v>320</v>
      </c>
      <c r="E14658" s="0" t="n">
        <v>4</v>
      </c>
      <c r="F14658" s="38" t="s">
        <v>70</v>
      </c>
      <c r="G14658" s="37" t="s">
        <v>780</v>
      </c>
      <c r="H14658" s="0" t="n">
        <v>3466333</v>
      </c>
      <c r="I14658" s="0" t="n">
        <v>1830914</v>
      </c>
      <c r="J14658" s="0" t="n">
        <v>288360</v>
      </c>
    </row>
    <row r="14659" customFormat="false" ht="15" hidden="false" customHeight="false" outlineLevel="0" collapsed="false">
      <c r="A14659" s="0" t="n">
        <v>202506</v>
      </c>
      <c r="B14659" s="0" t="n">
        <v>202509</v>
      </c>
      <c r="C14659" s="37" t="s">
        <v>95</v>
      </c>
      <c r="D14659" s="37" t="s">
        <v>693</v>
      </c>
      <c r="E14659" s="0" t="n">
        <v>4</v>
      </c>
      <c r="F14659" s="38" t="s">
        <v>70</v>
      </c>
      <c r="G14659" s="37" t="s">
        <v>781</v>
      </c>
      <c r="H14659" s="0" t="n">
        <v>1528251</v>
      </c>
      <c r="I14659" s="0" t="n">
        <v>707112</v>
      </c>
      <c r="J14659" s="0" t="n">
        <v>5106</v>
      </c>
    </row>
    <row r="14660" customFormat="false" ht="15" hidden="false" customHeight="false" outlineLevel="0" collapsed="false">
      <c r="A14660" s="0" t="n">
        <v>202506</v>
      </c>
      <c r="B14660" s="0" t="n">
        <v>202509</v>
      </c>
      <c r="C14660" s="37" t="s">
        <v>98</v>
      </c>
      <c r="D14660" s="37" t="s">
        <v>369</v>
      </c>
      <c r="E14660" s="0" t="n">
        <v>4</v>
      </c>
      <c r="F14660" s="38" t="s">
        <v>70</v>
      </c>
      <c r="G14660" s="37" t="s">
        <v>782</v>
      </c>
      <c r="H14660" s="0" t="n">
        <v>1597172</v>
      </c>
      <c r="I14660" s="0" t="n">
        <v>838327</v>
      </c>
      <c r="J14660" s="0" t="n">
        <v>187528</v>
      </c>
    </row>
    <row r="14661" customFormat="false" ht="15" hidden="false" customHeight="false" outlineLevel="0" collapsed="false">
      <c r="A14661" s="0" t="n">
        <v>202506</v>
      </c>
      <c r="B14661" s="0" t="n">
        <v>202509</v>
      </c>
      <c r="C14661" s="37" t="s">
        <v>136</v>
      </c>
      <c r="D14661" s="37" t="s">
        <v>719</v>
      </c>
      <c r="E14661" s="0" t="n">
        <v>4</v>
      </c>
      <c r="F14661" s="38" t="s">
        <v>70</v>
      </c>
      <c r="G14661" s="37" t="s">
        <v>783</v>
      </c>
      <c r="H14661" s="0" t="n">
        <v>8582113</v>
      </c>
      <c r="I14661" s="0" t="n">
        <v>4539736</v>
      </c>
      <c r="J14661" s="0" t="n">
        <v>520102</v>
      </c>
    </row>
    <row r="14662" customFormat="false" ht="15" hidden="false" customHeight="false" outlineLevel="0" collapsed="false">
      <c r="A14662" s="0" t="n">
        <v>202506</v>
      </c>
      <c r="B14662" s="0" t="n">
        <v>202509</v>
      </c>
      <c r="C14662" s="37" t="s">
        <v>101</v>
      </c>
      <c r="D14662" s="37" t="s">
        <v>247</v>
      </c>
      <c r="E14662" s="0" t="n">
        <v>4</v>
      </c>
      <c r="F14662" s="38" t="s">
        <v>70</v>
      </c>
      <c r="G14662" s="37" t="s">
        <v>784</v>
      </c>
      <c r="H14662" s="0" t="n">
        <v>884198</v>
      </c>
      <c r="I14662" s="0" t="n">
        <v>1122107</v>
      </c>
      <c r="J14662" s="0" t="n">
        <v>189443</v>
      </c>
    </row>
    <row r="14663" customFormat="false" ht="15" hidden="false" customHeight="false" outlineLevel="0" collapsed="false">
      <c r="A14663" s="0" t="n">
        <v>202506</v>
      </c>
      <c r="B14663" s="0" t="n">
        <v>202509</v>
      </c>
      <c r="C14663" s="37" t="s">
        <v>184</v>
      </c>
      <c r="D14663" s="37" t="s">
        <v>367</v>
      </c>
      <c r="E14663" s="0" t="n">
        <v>4</v>
      </c>
      <c r="F14663" s="38" t="s">
        <v>70</v>
      </c>
      <c r="G14663" s="37" t="s">
        <v>785</v>
      </c>
      <c r="H14663" s="0" t="n">
        <v>127205</v>
      </c>
      <c r="I14663" s="0" t="n">
        <v>128599</v>
      </c>
      <c r="J14663" s="0" t="n">
        <v>4635</v>
      </c>
    </row>
    <row r="14664" customFormat="false" ht="15" hidden="false" customHeight="false" outlineLevel="0" collapsed="false">
      <c r="A14664" s="0" t="n">
        <v>202506</v>
      </c>
      <c r="B14664" s="0" t="n">
        <v>202509</v>
      </c>
      <c r="C14664" s="37" t="s">
        <v>98</v>
      </c>
      <c r="D14664" s="37" t="s">
        <v>376</v>
      </c>
      <c r="E14664" s="0" t="n">
        <v>4</v>
      </c>
      <c r="F14664" s="38" t="s">
        <v>70</v>
      </c>
      <c r="G14664" s="37" t="s">
        <v>786</v>
      </c>
      <c r="H14664" s="0" t="n">
        <v>532682</v>
      </c>
      <c r="I14664" s="0" t="n">
        <v>312715</v>
      </c>
      <c r="J14664" s="0" t="n">
        <v>42106</v>
      </c>
    </row>
    <row r="14665" customFormat="false" ht="15" hidden="false" customHeight="false" outlineLevel="0" collapsed="false">
      <c r="A14665" s="0" t="n">
        <v>202506</v>
      </c>
      <c r="B14665" s="0" t="n">
        <v>202509</v>
      </c>
      <c r="C14665" s="37" t="s">
        <v>158</v>
      </c>
      <c r="D14665" s="37" t="s">
        <v>96</v>
      </c>
      <c r="E14665" s="0" t="n">
        <v>4</v>
      </c>
      <c r="F14665" s="38" t="s">
        <v>70</v>
      </c>
      <c r="G14665" s="37" t="s">
        <v>787</v>
      </c>
      <c r="H14665" s="0" t="n">
        <v>3033754</v>
      </c>
      <c r="I14665" s="0" t="n">
        <v>2320037</v>
      </c>
      <c r="J14665" s="0" t="n">
        <v>290819</v>
      </c>
    </row>
    <row r="14666" customFormat="false" ht="15" hidden="false" customHeight="false" outlineLevel="0" collapsed="false">
      <c r="A14666" s="0" t="n">
        <v>202506</v>
      </c>
      <c r="B14666" s="0" t="n">
        <v>202509</v>
      </c>
      <c r="C14666" s="37" t="s">
        <v>115</v>
      </c>
      <c r="D14666" s="37" t="s">
        <v>241</v>
      </c>
      <c r="E14666" s="0" t="n">
        <v>4</v>
      </c>
      <c r="F14666" s="38" t="s">
        <v>70</v>
      </c>
      <c r="G14666" s="37" t="s">
        <v>788</v>
      </c>
      <c r="H14666" s="0" t="n">
        <v>2093339</v>
      </c>
      <c r="I14666" s="0" t="n">
        <v>2214086</v>
      </c>
      <c r="J14666" s="0" t="n">
        <v>502063</v>
      </c>
    </row>
    <row r="14667" customFormat="false" ht="15" hidden="false" customHeight="false" outlineLevel="0" collapsed="false">
      <c r="A14667" s="0" t="n">
        <v>202506</v>
      </c>
      <c r="B14667" s="0" t="n">
        <v>202509</v>
      </c>
      <c r="C14667" s="37" t="s">
        <v>101</v>
      </c>
      <c r="D14667" s="37" t="s">
        <v>482</v>
      </c>
      <c r="E14667" s="0" t="n">
        <v>4</v>
      </c>
      <c r="F14667" s="38" t="s">
        <v>70</v>
      </c>
      <c r="G14667" s="37" t="s">
        <v>789</v>
      </c>
      <c r="H14667" s="0" t="n">
        <v>219381</v>
      </c>
      <c r="I14667" s="0" t="n">
        <v>373258</v>
      </c>
      <c r="J14667" s="0" t="n">
        <v>54223</v>
      </c>
    </row>
    <row r="14668" customFormat="false" ht="15" hidden="false" customHeight="false" outlineLevel="0" collapsed="false">
      <c r="A14668" s="0" t="n">
        <v>202506</v>
      </c>
      <c r="B14668" s="0" t="n">
        <v>202509</v>
      </c>
      <c r="C14668" s="37" t="s">
        <v>136</v>
      </c>
      <c r="D14668" s="37" t="s">
        <v>120</v>
      </c>
      <c r="E14668" s="0" t="n">
        <v>4</v>
      </c>
      <c r="F14668" s="38" t="s">
        <v>70</v>
      </c>
      <c r="G14668" s="37" t="s">
        <v>790</v>
      </c>
      <c r="H14668" s="0" t="n">
        <v>512793</v>
      </c>
      <c r="I14668" s="0" t="n">
        <v>287662</v>
      </c>
      <c r="J14668" s="0" t="n">
        <v>47571</v>
      </c>
    </row>
    <row r="14669" customFormat="false" ht="15" hidden="false" customHeight="false" outlineLevel="0" collapsed="false">
      <c r="A14669" s="0" t="n">
        <v>202506</v>
      </c>
      <c r="B14669" s="0" t="n">
        <v>202509</v>
      </c>
      <c r="C14669" s="37" t="s">
        <v>98</v>
      </c>
      <c r="D14669" s="37" t="s">
        <v>447</v>
      </c>
      <c r="E14669" s="0" t="n">
        <v>4</v>
      </c>
      <c r="F14669" s="38" t="s">
        <v>70</v>
      </c>
      <c r="G14669" s="37" t="s">
        <v>791</v>
      </c>
      <c r="H14669" s="0" t="n">
        <v>658223</v>
      </c>
      <c r="I14669" s="0" t="n">
        <v>1156040</v>
      </c>
      <c r="J14669" s="0" t="n">
        <v>31327</v>
      </c>
    </row>
    <row r="14670" customFormat="false" ht="15" hidden="false" customHeight="false" outlineLevel="0" collapsed="false">
      <c r="A14670" s="0" t="n">
        <v>202506</v>
      </c>
      <c r="B14670" s="0" t="n">
        <v>202509</v>
      </c>
      <c r="C14670" s="37" t="s">
        <v>136</v>
      </c>
      <c r="D14670" s="37" t="s">
        <v>391</v>
      </c>
      <c r="E14670" s="0" t="n">
        <v>4</v>
      </c>
      <c r="F14670" s="38" t="s">
        <v>70</v>
      </c>
      <c r="G14670" s="37" t="s">
        <v>792</v>
      </c>
      <c r="H14670" s="0" t="n">
        <v>638055</v>
      </c>
      <c r="I14670" s="0" t="n">
        <v>236426</v>
      </c>
      <c r="J14670" s="0" t="n">
        <v>47189</v>
      </c>
    </row>
    <row r="14671" customFormat="false" ht="15" hidden="false" customHeight="false" outlineLevel="0" collapsed="false">
      <c r="A14671" s="0" t="n">
        <v>202506</v>
      </c>
      <c r="B14671" s="0" t="n">
        <v>202509</v>
      </c>
      <c r="C14671" s="37" t="s">
        <v>106</v>
      </c>
      <c r="D14671" s="37" t="s">
        <v>467</v>
      </c>
      <c r="E14671" s="0" t="n">
        <v>4</v>
      </c>
      <c r="F14671" s="38" t="s">
        <v>70</v>
      </c>
      <c r="G14671" s="37" t="s">
        <v>793</v>
      </c>
      <c r="H14671" s="0" t="n">
        <v>301649</v>
      </c>
      <c r="I14671" s="0" t="n">
        <v>150017</v>
      </c>
      <c r="J14671" s="0" t="n">
        <v>-7143</v>
      </c>
    </row>
    <row r="14672" customFormat="false" ht="15" hidden="false" customHeight="false" outlineLevel="0" collapsed="false">
      <c r="A14672" s="0" t="n">
        <v>202506</v>
      </c>
      <c r="B14672" s="0" t="n">
        <v>202509</v>
      </c>
      <c r="C14672" s="37" t="s">
        <v>95</v>
      </c>
      <c r="D14672" s="37" t="s">
        <v>147</v>
      </c>
      <c r="E14672" s="0" t="n">
        <v>4</v>
      </c>
      <c r="F14672" s="38" t="s">
        <v>70</v>
      </c>
      <c r="G14672" s="37" t="s">
        <v>794</v>
      </c>
      <c r="H14672" s="0" t="n">
        <v>544667</v>
      </c>
      <c r="I14672" s="0" t="n">
        <v>957345</v>
      </c>
      <c r="J14672" s="0" t="n">
        <v>21728</v>
      </c>
    </row>
    <row r="14673" customFormat="false" ht="15" hidden="false" customHeight="false" outlineLevel="0" collapsed="false">
      <c r="A14673" s="0" t="n">
        <v>202506</v>
      </c>
      <c r="B14673" s="0" t="n">
        <v>202509</v>
      </c>
      <c r="C14673" s="37" t="s">
        <v>184</v>
      </c>
      <c r="D14673" s="37" t="s">
        <v>603</v>
      </c>
      <c r="E14673" s="0" t="n">
        <v>4</v>
      </c>
      <c r="F14673" s="38" t="s">
        <v>70</v>
      </c>
      <c r="G14673" s="37" t="s">
        <v>795</v>
      </c>
      <c r="H14673" s="0" t="n">
        <v>598922</v>
      </c>
      <c r="I14673" s="0" t="n">
        <v>308647</v>
      </c>
      <c r="J14673" s="0" t="n">
        <v>33374</v>
      </c>
    </row>
    <row r="14674" customFormat="false" ht="15" hidden="false" customHeight="false" outlineLevel="0" collapsed="false">
      <c r="A14674" s="0" t="n">
        <v>202506</v>
      </c>
      <c r="B14674" s="0" t="n">
        <v>202509</v>
      </c>
      <c r="C14674" s="37" t="s">
        <v>149</v>
      </c>
      <c r="D14674" s="37" t="s">
        <v>318</v>
      </c>
      <c r="E14674" s="0" t="n">
        <v>4</v>
      </c>
      <c r="F14674" s="38" t="s">
        <v>70</v>
      </c>
      <c r="G14674" s="37" t="s">
        <v>796</v>
      </c>
      <c r="H14674" s="0" t="n">
        <v>2841777</v>
      </c>
      <c r="I14674" s="0" t="n">
        <v>3568277</v>
      </c>
      <c r="J14674" s="0" t="n">
        <v>-125855</v>
      </c>
    </row>
    <row r="14675" customFormat="false" ht="15" hidden="false" customHeight="false" outlineLevel="0" collapsed="false">
      <c r="A14675" s="0" t="n">
        <v>202506</v>
      </c>
      <c r="B14675" s="0" t="n">
        <v>202509</v>
      </c>
      <c r="C14675" s="37" t="s">
        <v>115</v>
      </c>
      <c r="D14675" s="37" t="s">
        <v>191</v>
      </c>
      <c r="E14675" s="0" t="n">
        <v>4</v>
      </c>
      <c r="F14675" s="38" t="s">
        <v>70</v>
      </c>
      <c r="G14675" s="37" t="s">
        <v>797</v>
      </c>
      <c r="H14675" s="0" t="n">
        <v>3195537</v>
      </c>
      <c r="I14675" s="0" t="n">
        <v>2696808</v>
      </c>
      <c r="J14675" s="0" t="n">
        <v>-33219</v>
      </c>
    </row>
    <row r="14676" customFormat="false" ht="15" hidden="false" customHeight="false" outlineLevel="0" collapsed="false">
      <c r="A14676" s="0" t="n">
        <v>202506</v>
      </c>
      <c r="B14676" s="0" t="n">
        <v>202509</v>
      </c>
      <c r="C14676" s="37" t="s">
        <v>101</v>
      </c>
      <c r="D14676" s="37" t="s">
        <v>519</v>
      </c>
      <c r="E14676" s="0" t="n">
        <v>4</v>
      </c>
      <c r="F14676" s="38" t="s">
        <v>70</v>
      </c>
      <c r="G14676" s="37" t="s">
        <v>798</v>
      </c>
      <c r="H14676" s="0" t="n">
        <v>1577520</v>
      </c>
      <c r="I14676" s="0" t="n">
        <v>914371</v>
      </c>
      <c r="J14676" s="0" t="n">
        <v>-11217</v>
      </c>
    </row>
    <row r="14677" customFormat="false" ht="15" hidden="false" customHeight="false" outlineLevel="0" collapsed="false">
      <c r="A14677" s="0" t="n">
        <v>202506</v>
      </c>
      <c r="B14677" s="0" t="n">
        <v>202509</v>
      </c>
      <c r="C14677" s="37" t="s">
        <v>101</v>
      </c>
      <c r="D14677" s="37" t="s">
        <v>99</v>
      </c>
      <c r="E14677" s="0" t="n">
        <v>4</v>
      </c>
      <c r="F14677" s="38" t="s">
        <v>70</v>
      </c>
      <c r="G14677" s="37" t="s">
        <v>799</v>
      </c>
      <c r="H14677" s="0" t="n">
        <v>554747</v>
      </c>
      <c r="I14677" s="0" t="n">
        <v>336574</v>
      </c>
      <c r="J14677" s="0" t="n">
        <v>39671</v>
      </c>
    </row>
    <row r="14678" customFormat="false" ht="15" hidden="false" customHeight="false" outlineLevel="0" collapsed="false">
      <c r="A14678" s="0" t="n">
        <v>202506</v>
      </c>
      <c r="B14678" s="0" t="n">
        <v>202509</v>
      </c>
      <c r="C14678" s="37" t="s">
        <v>197</v>
      </c>
      <c r="D14678" s="37" t="s">
        <v>623</v>
      </c>
      <c r="E14678" s="0" t="n">
        <v>4</v>
      </c>
      <c r="F14678" s="38" t="s">
        <v>70</v>
      </c>
      <c r="G14678" s="37" t="s">
        <v>800</v>
      </c>
      <c r="H14678" s="0" t="n">
        <v>1206894</v>
      </c>
      <c r="I14678" s="0" t="n">
        <v>2457582</v>
      </c>
      <c r="J14678" s="0" t="n">
        <v>157542</v>
      </c>
    </row>
    <row r="14679" customFormat="false" ht="15" hidden="false" customHeight="false" outlineLevel="0" collapsed="false">
      <c r="A14679" s="0" t="n">
        <v>202506</v>
      </c>
      <c r="B14679" s="0" t="n">
        <v>202509</v>
      </c>
      <c r="C14679" s="37" t="s">
        <v>115</v>
      </c>
      <c r="D14679" s="37" t="s">
        <v>102</v>
      </c>
      <c r="E14679" s="0" t="n">
        <v>4</v>
      </c>
      <c r="F14679" s="38" t="s">
        <v>70</v>
      </c>
      <c r="G14679" s="37" t="s">
        <v>801</v>
      </c>
      <c r="H14679" s="0" t="n">
        <v>522478</v>
      </c>
      <c r="I14679" s="0" t="n">
        <v>677573</v>
      </c>
      <c r="J14679" s="0" t="n">
        <v>119506</v>
      </c>
    </row>
    <row r="14680" customFormat="false" ht="15" hidden="false" customHeight="false" outlineLevel="0" collapsed="false">
      <c r="A14680" s="0" t="n">
        <v>202506</v>
      </c>
      <c r="B14680" s="0" t="n">
        <v>202509</v>
      </c>
      <c r="C14680" s="37" t="s">
        <v>136</v>
      </c>
      <c r="D14680" s="37" t="s">
        <v>719</v>
      </c>
      <c r="E14680" s="0" t="n">
        <v>4</v>
      </c>
      <c r="F14680" s="38" t="s">
        <v>70</v>
      </c>
      <c r="G14680" s="37" t="s">
        <v>802</v>
      </c>
      <c r="H14680" s="0" t="n">
        <v>291659</v>
      </c>
      <c r="I14680" s="0" t="n">
        <v>147171</v>
      </c>
      <c r="J14680" s="0" t="n">
        <v>39450</v>
      </c>
    </row>
    <row r="14681" customFormat="false" ht="15" hidden="false" customHeight="false" outlineLevel="0" collapsed="false">
      <c r="A14681" s="0" t="n">
        <v>202506</v>
      </c>
      <c r="B14681" s="0" t="n">
        <v>202509</v>
      </c>
      <c r="C14681" s="37" t="s">
        <v>106</v>
      </c>
      <c r="D14681" s="37" t="s">
        <v>369</v>
      </c>
      <c r="E14681" s="0" t="n">
        <v>4</v>
      </c>
      <c r="F14681" s="38" t="s">
        <v>70</v>
      </c>
      <c r="G14681" s="37" t="s">
        <v>803</v>
      </c>
      <c r="H14681" s="0" t="n">
        <v>408721</v>
      </c>
      <c r="I14681" s="0" t="n">
        <v>215002</v>
      </c>
      <c r="J14681" s="0" t="n">
        <v>23015</v>
      </c>
    </row>
    <row r="14682" customFormat="false" ht="15" hidden="false" customHeight="false" outlineLevel="0" collapsed="false">
      <c r="A14682" s="0" t="n">
        <v>202506</v>
      </c>
      <c r="B14682" s="0" t="n">
        <v>202509</v>
      </c>
      <c r="C14682" s="37" t="s">
        <v>106</v>
      </c>
      <c r="D14682" s="37" t="s">
        <v>756</v>
      </c>
      <c r="E14682" s="0" t="n">
        <v>4</v>
      </c>
      <c r="F14682" s="38" t="s">
        <v>70</v>
      </c>
      <c r="G14682" s="37" t="s">
        <v>804</v>
      </c>
      <c r="H14682" s="0" t="n">
        <v>516806</v>
      </c>
      <c r="I14682" s="0" t="n">
        <v>397269</v>
      </c>
      <c r="J14682" s="0" t="n">
        <v>11462</v>
      </c>
    </row>
    <row r="14683" customFormat="false" ht="15" hidden="false" customHeight="false" outlineLevel="0" collapsed="false">
      <c r="A14683" s="0" t="n">
        <v>202506</v>
      </c>
      <c r="B14683" s="0" t="n">
        <v>202509</v>
      </c>
      <c r="C14683" s="37" t="s">
        <v>101</v>
      </c>
      <c r="D14683" s="37" t="s">
        <v>165</v>
      </c>
      <c r="E14683" s="0" t="n">
        <v>4</v>
      </c>
      <c r="F14683" s="38" t="s">
        <v>70</v>
      </c>
      <c r="G14683" s="37" t="s">
        <v>805</v>
      </c>
      <c r="H14683" s="0" t="n">
        <v>400044</v>
      </c>
      <c r="I14683" s="0" t="n">
        <v>492932</v>
      </c>
      <c r="J14683" s="0" t="n">
        <v>57591</v>
      </c>
    </row>
    <row r="14684" customFormat="false" ht="15" hidden="false" customHeight="false" outlineLevel="0" collapsed="false">
      <c r="A14684" s="0" t="n">
        <v>202506</v>
      </c>
      <c r="B14684" s="0" t="n">
        <v>202509</v>
      </c>
      <c r="C14684" s="37" t="s">
        <v>149</v>
      </c>
      <c r="D14684" s="37" t="s">
        <v>806</v>
      </c>
      <c r="E14684" s="0" t="n">
        <v>4</v>
      </c>
      <c r="F14684" s="38" t="s">
        <v>70</v>
      </c>
      <c r="G14684" s="37" t="s">
        <v>807</v>
      </c>
      <c r="H14684" s="0" t="n">
        <v>1295251</v>
      </c>
      <c r="I14684" s="0" t="n">
        <v>1293031</v>
      </c>
      <c r="J14684" s="0" t="n">
        <v>-12375</v>
      </c>
    </row>
    <row r="14685" customFormat="false" ht="15" hidden="false" customHeight="false" outlineLevel="0" collapsed="false">
      <c r="A14685" s="0" t="n">
        <v>202506</v>
      </c>
      <c r="B14685" s="0" t="n">
        <v>202509</v>
      </c>
      <c r="C14685" s="37" t="s">
        <v>101</v>
      </c>
      <c r="D14685" s="37" t="s">
        <v>412</v>
      </c>
      <c r="E14685" s="0" t="n">
        <v>4</v>
      </c>
      <c r="F14685" s="38" t="s">
        <v>70</v>
      </c>
      <c r="G14685" s="37" t="s">
        <v>808</v>
      </c>
      <c r="H14685" s="0" t="n">
        <v>3378140</v>
      </c>
      <c r="I14685" s="0" t="n">
        <v>2910085</v>
      </c>
      <c r="J14685" s="0" t="n">
        <v>214280</v>
      </c>
    </row>
    <row r="14686" customFormat="false" ht="15" hidden="false" customHeight="false" outlineLevel="0" collapsed="false">
      <c r="A14686" s="0" t="n">
        <v>202506</v>
      </c>
      <c r="B14686" s="0" t="n">
        <v>202509</v>
      </c>
      <c r="C14686" s="37" t="s">
        <v>115</v>
      </c>
      <c r="D14686" s="37" t="s">
        <v>493</v>
      </c>
      <c r="E14686" s="0" t="n">
        <v>4</v>
      </c>
      <c r="F14686" s="38" t="s">
        <v>70</v>
      </c>
      <c r="G14686" s="37" t="s">
        <v>809</v>
      </c>
      <c r="H14686" s="0" t="n">
        <v>228777</v>
      </c>
      <c r="I14686" s="0" t="n">
        <v>122446</v>
      </c>
      <c r="J14686" s="0" t="n">
        <v>39945</v>
      </c>
    </row>
    <row r="14687" customFormat="false" ht="15" hidden="false" customHeight="false" outlineLevel="0" collapsed="false">
      <c r="A14687" s="0" t="n">
        <v>202506</v>
      </c>
      <c r="B14687" s="0" t="n">
        <v>202509</v>
      </c>
      <c r="C14687" s="37" t="s">
        <v>115</v>
      </c>
      <c r="D14687" s="37" t="s">
        <v>493</v>
      </c>
      <c r="E14687" s="0" t="n">
        <v>4</v>
      </c>
      <c r="F14687" s="38" t="s">
        <v>70</v>
      </c>
      <c r="G14687" s="37" t="s">
        <v>810</v>
      </c>
      <c r="H14687" s="0" t="n">
        <v>1104999</v>
      </c>
      <c r="I14687" s="0" t="n">
        <v>377038</v>
      </c>
      <c r="J14687" s="0" t="n">
        <v>22506</v>
      </c>
    </row>
    <row r="14688" customFormat="false" ht="15" hidden="false" customHeight="false" outlineLevel="0" collapsed="false">
      <c r="A14688" s="0" t="n">
        <v>202506</v>
      </c>
      <c r="B14688" s="0" t="n">
        <v>202509</v>
      </c>
      <c r="C14688" s="37" t="s">
        <v>184</v>
      </c>
      <c r="D14688" s="37" t="s">
        <v>425</v>
      </c>
      <c r="E14688" s="0" t="n">
        <v>4</v>
      </c>
      <c r="F14688" s="38" t="s">
        <v>70</v>
      </c>
      <c r="G14688" s="37" t="s">
        <v>811</v>
      </c>
      <c r="H14688" s="0" t="n">
        <v>745688</v>
      </c>
      <c r="I14688" s="0" t="n">
        <v>359580</v>
      </c>
      <c r="J14688" s="0" t="n">
        <v>39649</v>
      </c>
    </row>
    <row r="14689" customFormat="false" ht="15" hidden="false" customHeight="false" outlineLevel="0" collapsed="false">
      <c r="A14689" s="0" t="n">
        <v>202506</v>
      </c>
      <c r="B14689" s="0" t="n">
        <v>202509</v>
      </c>
      <c r="C14689" s="37" t="s">
        <v>149</v>
      </c>
      <c r="D14689" s="37" t="s">
        <v>756</v>
      </c>
      <c r="E14689" s="0" t="n">
        <v>4</v>
      </c>
      <c r="F14689" s="38" t="s">
        <v>70</v>
      </c>
      <c r="G14689" s="37" t="s">
        <v>812</v>
      </c>
      <c r="H14689" s="0" t="n">
        <v>1631482</v>
      </c>
      <c r="I14689" s="0" t="n">
        <v>2140036</v>
      </c>
      <c r="J14689" s="0" t="n">
        <v>136636</v>
      </c>
    </row>
    <row r="14690" customFormat="false" ht="15" hidden="false" customHeight="false" outlineLevel="0" collapsed="false">
      <c r="A14690" s="0" t="n">
        <v>202506</v>
      </c>
      <c r="B14690" s="0" t="n">
        <v>202509</v>
      </c>
      <c r="C14690" s="37" t="s">
        <v>149</v>
      </c>
      <c r="D14690" s="37" t="s">
        <v>616</v>
      </c>
      <c r="E14690" s="0" t="n">
        <v>4</v>
      </c>
      <c r="F14690" s="38" t="s">
        <v>70</v>
      </c>
      <c r="G14690" s="37" t="s">
        <v>813</v>
      </c>
      <c r="H14690" s="0" t="n">
        <v>1241773</v>
      </c>
      <c r="I14690" s="0" t="n">
        <v>773415</v>
      </c>
      <c r="J14690" s="0" t="n">
        <v>30195</v>
      </c>
    </row>
    <row r="14691" customFormat="false" ht="15" hidden="false" customHeight="false" outlineLevel="0" collapsed="false">
      <c r="A14691" s="0" t="n">
        <v>202506</v>
      </c>
      <c r="B14691" s="0" t="n">
        <v>202509</v>
      </c>
      <c r="C14691" s="37" t="s">
        <v>109</v>
      </c>
      <c r="D14691" s="37" t="s">
        <v>364</v>
      </c>
      <c r="E14691" s="0" t="n">
        <v>4</v>
      </c>
      <c r="F14691" s="38" t="s">
        <v>70</v>
      </c>
      <c r="G14691" s="37" t="s">
        <v>814</v>
      </c>
      <c r="H14691" s="0" t="n">
        <v>230048</v>
      </c>
      <c r="I14691" s="0" t="n">
        <v>377010</v>
      </c>
      <c r="J14691" s="0" t="n">
        <v>48291</v>
      </c>
    </row>
    <row r="14692" customFormat="false" ht="15" hidden="false" customHeight="false" outlineLevel="0" collapsed="false">
      <c r="A14692" s="0" t="n">
        <v>202506</v>
      </c>
      <c r="B14692" s="0" t="n">
        <v>202509</v>
      </c>
      <c r="C14692" s="37" t="s">
        <v>95</v>
      </c>
      <c r="D14692" s="37" t="s">
        <v>396</v>
      </c>
      <c r="E14692" s="0" t="n">
        <v>4</v>
      </c>
      <c r="F14692" s="38" t="s">
        <v>70</v>
      </c>
      <c r="G14692" s="37" t="s">
        <v>815</v>
      </c>
      <c r="H14692" s="0" t="n">
        <v>296347</v>
      </c>
      <c r="I14692" s="0" t="n">
        <v>280952</v>
      </c>
      <c r="J14692" s="0" t="n">
        <v>-13230</v>
      </c>
    </row>
    <row r="14693" customFormat="false" ht="15" hidden="false" customHeight="false" outlineLevel="0" collapsed="false">
      <c r="A14693" s="0" t="n">
        <v>202506</v>
      </c>
      <c r="B14693" s="0" t="n">
        <v>202509</v>
      </c>
      <c r="C14693" s="37" t="s">
        <v>115</v>
      </c>
      <c r="D14693" s="37" t="s">
        <v>673</v>
      </c>
      <c r="E14693" s="0" t="n">
        <v>4</v>
      </c>
      <c r="F14693" s="38" t="s">
        <v>70</v>
      </c>
      <c r="G14693" s="37" t="s">
        <v>816</v>
      </c>
      <c r="H14693" s="0" t="n">
        <v>1167206</v>
      </c>
      <c r="I14693" s="0" t="n">
        <v>564819</v>
      </c>
      <c r="J14693" s="0" t="n">
        <v>35799</v>
      </c>
    </row>
    <row r="14694" customFormat="false" ht="15" hidden="false" customHeight="false" outlineLevel="0" collapsed="false">
      <c r="A14694" s="0" t="n">
        <v>202506</v>
      </c>
      <c r="B14694" s="0" t="n">
        <v>202509</v>
      </c>
      <c r="C14694" s="37" t="s">
        <v>112</v>
      </c>
      <c r="D14694" s="37" t="s">
        <v>120</v>
      </c>
      <c r="E14694" s="0" t="n">
        <v>4</v>
      </c>
      <c r="F14694" s="38" t="s">
        <v>70</v>
      </c>
      <c r="G14694" s="37" t="s">
        <v>817</v>
      </c>
      <c r="H14694" s="0" t="n">
        <v>5569699</v>
      </c>
      <c r="I14694" s="0" t="n">
        <v>2246758</v>
      </c>
      <c r="J14694" s="0" t="n">
        <v>-125245</v>
      </c>
    </row>
    <row r="14695" customFormat="false" ht="15" hidden="false" customHeight="false" outlineLevel="0" collapsed="false">
      <c r="A14695" s="0" t="n">
        <v>202506</v>
      </c>
      <c r="B14695" s="0" t="n">
        <v>202509</v>
      </c>
      <c r="C14695" s="37" t="s">
        <v>124</v>
      </c>
      <c r="D14695" s="37" t="s">
        <v>493</v>
      </c>
      <c r="E14695" s="0" t="n">
        <v>4</v>
      </c>
      <c r="F14695" s="38" t="s">
        <v>70</v>
      </c>
      <c r="G14695" s="37" t="s">
        <v>818</v>
      </c>
      <c r="H14695" s="0" t="n">
        <v>79774</v>
      </c>
      <c r="I14695" s="0" t="n">
        <v>140581</v>
      </c>
      <c r="J14695" s="0" t="n">
        <v>32959</v>
      </c>
    </row>
    <row r="14696" customFormat="false" ht="15" hidden="false" customHeight="false" outlineLevel="0" collapsed="false">
      <c r="A14696" s="0" t="n">
        <v>202506</v>
      </c>
      <c r="B14696" s="0" t="n">
        <v>202509</v>
      </c>
      <c r="C14696" s="37" t="s">
        <v>95</v>
      </c>
      <c r="D14696" s="37" t="s">
        <v>414</v>
      </c>
      <c r="E14696" s="0" t="n">
        <v>4</v>
      </c>
      <c r="F14696" s="38" t="s">
        <v>70</v>
      </c>
      <c r="G14696" s="37" t="s">
        <v>819</v>
      </c>
      <c r="H14696" s="0" t="n">
        <v>1825375</v>
      </c>
      <c r="I14696" s="0" t="n">
        <v>757420</v>
      </c>
      <c r="J14696" s="0" t="n">
        <v>135367</v>
      </c>
    </row>
    <row r="14697" customFormat="false" ht="15" hidden="false" customHeight="false" outlineLevel="0" collapsed="false">
      <c r="A14697" s="0" t="n">
        <v>202506</v>
      </c>
      <c r="B14697" s="0" t="n">
        <v>202509</v>
      </c>
      <c r="C14697" s="37" t="s">
        <v>149</v>
      </c>
      <c r="D14697" s="37" t="s">
        <v>247</v>
      </c>
      <c r="E14697" s="0" t="n">
        <v>4</v>
      </c>
      <c r="F14697" s="38" t="s">
        <v>70</v>
      </c>
      <c r="G14697" s="37" t="s">
        <v>820</v>
      </c>
      <c r="H14697" s="0" t="n">
        <v>6397567</v>
      </c>
      <c r="I14697" s="0" t="n">
        <v>5658288</v>
      </c>
      <c r="J14697" s="0" t="n">
        <v>18009</v>
      </c>
    </row>
    <row r="14698" customFormat="false" ht="15" hidden="false" customHeight="false" outlineLevel="0" collapsed="false">
      <c r="A14698" s="0" t="n">
        <v>202506</v>
      </c>
      <c r="B14698" s="0" t="n">
        <v>202509</v>
      </c>
      <c r="C14698" s="37" t="s">
        <v>109</v>
      </c>
      <c r="D14698" s="37" t="s">
        <v>821</v>
      </c>
      <c r="E14698" s="0" t="n">
        <v>4</v>
      </c>
      <c r="F14698" s="38" t="s">
        <v>70</v>
      </c>
      <c r="G14698" s="37" t="s">
        <v>822</v>
      </c>
      <c r="H14698" s="0" t="n">
        <v>1065900</v>
      </c>
      <c r="I14698" s="0" t="n">
        <v>683104</v>
      </c>
      <c r="J14698" s="0" t="n">
        <v>-72124</v>
      </c>
    </row>
    <row r="14699" customFormat="false" ht="15" hidden="false" customHeight="false" outlineLevel="0" collapsed="false">
      <c r="A14699" s="0" t="n">
        <v>202506</v>
      </c>
      <c r="B14699" s="0" t="n">
        <v>202509</v>
      </c>
      <c r="C14699" s="37" t="s">
        <v>124</v>
      </c>
      <c r="D14699" s="37" t="s">
        <v>476</v>
      </c>
      <c r="E14699" s="0" t="n">
        <v>4</v>
      </c>
      <c r="F14699" s="38" t="s">
        <v>70</v>
      </c>
      <c r="G14699" s="37" t="s">
        <v>823</v>
      </c>
      <c r="H14699" s="0" t="n">
        <v>2098558</v>
      </c>
      <c r="I14699" s="0" t="n">
        <v>777903</v>
      </c>
      <c r="J14699" s="0" t="n">
        <v>100378</v>
      </c>
    </row>
    <row r="14700" customFormat="false" ht="15" hidden="false" customHeight="false" outlineLevel="0" collapsed="false">
      <c r="A14700" s="0" t="n">
        <v>202506</v>
      </c>
      <c r="B14700" s="0" t="n">
        <v>202509</v>
      </c>
      <c r="C14700" s="37" t="s">
        <v>115</v>
      </c>
      <c r="D14700" s="37" t="s">
        <v>300</v>
      </c>
      <c r="E14700" s="0" t="n">
        <v>4</v>
      </c>
      <c r="F14700" s="38" t="s">
        <v>70</v>
      </c>
      <c r="G14700" s="37" t="s">
        <v>824</v>
      </c>
      <c r="H14700" s="0" t="n">
        <v>556744</v>
      </c>
      <c r="I14700" s="0" t="n">
        <v>452943</v>
      </c>
      <c r="J14700" s="0" t="n">
        <v>34255</v>
      </c>
    </row>
    <row r="14701" customFormat="false" ht="15" hidden="false" customHeight="false" outlineLevel="0" collapsed="false">
      <c r="A14701" s="0" t="n">
        <v>202506</v>
      </c>
      <c r="B14701" s="0" t="n">
        <v>202509</v>
      </c>
      <c r="C14701" s="37" t="s">
        <v>158</v>
      </c>
      <c r="D14701" s="37" t="s">
        <v>700</v>
      </c>
      <c r="E14701" s="0" t="n">
        <v>4</v>
      </c>
      <c r="F14701" s="38" t="s">
        <v>70</v>
      </c>
      <c r="G14701" s="37" t="s">
        <v>825</v>
      </c>
      <c r="H14701" s="0" t="n">
        <v>1238190</v>
      </c>
      <c r="I14701" s="0" t="n">
        <v>1516866</v>
      </c>
      <c r="J14701" s="0" t="n">
        <v>461699</v>
      </c>
    </row>
    <row r="14702" customFormat="false" ht="15" hidden="false" customHeight="false" outlineLevel="0" collapsed="false">
      <c r="A14702" s="0" t="n">
        <v>202506</v>
      </c>
      <c r="B14702" s="0" t="n">
        <v>202509</v>
      </c>
      <c r="C14702" s="37" t="s">
        <v>184</v>
      </c>
      <c r="D14702" s="37" t="s">
        <v>826</v>
      </c>
      <c r="E14702" s="0" t="n">
        <v>4</v>
      </c>
      <c r="F14702" s="38" t="s">
        <v>70</v>
      </c>
      <c r="G14702" s="37" t="s">
        <v>827</v>
      </c>
      <c r="H14702" s="0" t="n">
        <v>182719</v>
      </c>
      <c r="I14702" s="0" t="n">
        <v>174665</v>
      </c>
      <c r="J14702" s="0" t="n">
        <v>38457</v>
      </c>
    </row>
    <row r="14703" customFormat="false" ht="15" hidden="false" customHeight="false" outlineLevel="0" collapsed="false">
      <c r="A14703" s="0" t="n">
        <v>202506</v>
      </c>
      <c r="B14703" s="0" t="n">
        <v>202509</v>
      </c>
      <c r="C14703" s="37" t="s">
        <v>101</v>
      </c>
      <c r="D14703" s="37" t="s">
        <v>328</v>
      </c>
      <c r="E14703" s="0" t="n">
        <v>4</v>
      </c>
      <c r="F14703" s="38" t="s">
        <v>70</v>
      </c>
      <c r="G14703" s="37" t="s">
        <v>828</v>
      </c>
      <c r="H14703" s="0" t="n">
        <v>76504</v>
      </c>
      <c r="I14703" s="0" t="n">
        <v>78676</v>
      </c>
      <c r="J14703" s="0" t="n">
        <v>11291</v>
      </c>
    </row>
    <row r="14704" customFormat="false" ht="15" hidden="false" customHeight="false" outlineLevel="0" collapsed="false">
      <c r="A14704" s="0" t="n">
        <v>202506</v>
      </c>
      <c r="B14704" s="0" t="n">
        <v>202509</v>
      </c>
      <c r="C14704" s="37" t="s">
        <v>106</v>
      </c>
      <c r="D14704" s="37" t="s">
        <v>511</v>
      </c>
      <c r="E14704" s="0" t="n">
        <v>4</v>
      </c>
      <c r="F14704" s="38" t="s">
        <v>70</v>
      </c>
      <c r="G14704" s="37" t="s">
        <v>829</v>
      </c>
      <c r="H14704" s="0" t="n">
        <v>3425304</v>
      </c>
      <c r="I14704" s="0" t="n">
        <v>1956493</v>
      </c>
      <c r="J14704" s="0" t="n">
        <v>53170</v>
      </c>
    </row>
    <row r="14705" customFormat="false" ht="15" hidden="false" customHeight="false" outlineLevel="0" collapsed="false">
      <c r="A14705" s="0" t="n">
        <v>202506</v>
      </c>
      <c r="B14705" s="0" t="n">
        <v>202509</v>
      </c>
      <c r="C14705" s="37" t="s">
        <v>149</v>
      </c>
      <c r="D14705" s="37" t="s">
        <v>360</v>
      </c>
      <c r="E14705" s="0" t="n">
        <v>4</v>
      </c>
      <c r="F14705" s="38" t="s">
        <v>70</v>
      </c>
      <c r="G14705" s="37" t="s">
        <v>830</v>
      </c>
      <c r="H14705" s="0" t="n">
        <v>267573</v>
      </c>
      <c r="I14705" s="0" t="n">
        <v>295624</v>
      </c>
      <c r="J14705" s="0" t="n">
        <v>15917</v>
      </c>
    </row>
    <row r="14706" customFormat="false" ht="15" hidden="false" customHeight="false" outlineLevel="0" collapsed="false">
      <c r="A14706" s="0" t="n">
        <v>202506</v>
      </c>
      <c r="B14706" s="0" t="n">
        <v>202509</v>
      </c>
      <c r="C14706" s="37" t="s">
        <v>112</v>
      </c>
      <c r="D14706" s="37" t="s">
        <v>284</v>
      </c>
      <c r="E14706" s="0" t="n">
        <v>4</v>
      </c>
      <c r="F14706" s="38" t="s">
        <v>70</v>
      </c>
      <c r="G14706" s="37" t="s">
        <v>831</v>
      </c>
      <c r="H14706" s="0" t="n">
        <v>639191</v>
      </c>
      <c r="I14706" s="0" t="n">
        <v>184383</v>
      </c>
      <c r="J14706" s="0" t="n">
        <v>20321</v>
      </c>
    </row>
    <row r="14707" customFormat="false" ht="15" hidden="false" customHeight="false" outlineLevel="0" collapsed="false">
      <c r="A14707" s="0" t="n">
        <v>202506</v>
      </c>
      <c r="B14707" s="0" t="n">
        <v>202509</v>
      </c>
      <c r="C14707" s="37" t="s">
        <v>184</v>
      </c>
      <c r="D14707" s="37" t="s">
        <v>267</v>
      </c>
      <c r="E14707" s="0" t="n">
        <v>4</v>
      </c>
      <c r="F14707" s="38" t="s">
        <v>70</v>
      </c>
      <c r="G14707" s="37" t="s">
        <v>832</v>
      </c>
      <c r="H14707" s="0" t="n">
        <v>323380</v>
      </c>
      <c r="I14707" s="0" t="n">
        <v>169624</v>
      </c>
      <c r="J14707" s="0" t="n">
        <v>19592</v>
      </c>
    </row>
    <row r="14708" customFormat="false" ht="15" hidden="false" customHeight="false" outlineLevel="0" collapsed="false">
      <c r="A14708" s="0" t="n">
        <v>202506</v>
      </c>
      <c r="B14708" s="0" t="n">
        <v>202509</v>
      </c>
      <c r="C14708" s="37" t="s">
        <v>197</v>
      </c>
      <c r="D14708" s="37" t="s">
        <v>387</v>
      </c>
      <c r="E14708" s="0" t="n">
        <v>4</v>
      </c>
      <c r="F14708" s="38" t="s">
        <v>70</v>
      </c>
      <c r="G14708" s="37" t="s">
        <v>833</v>
      </c>
      <c r="H14708" s="0" t="n">
        <v>261689</v>
      </c>
      <c r="I14708" s="0" t="n">
        <v>378896</v>
      </c>
      <c r="J14708" s="0" t="n">
        <v>3498</v>
      </c>
    </row>
    <row r="14709" customFormat="false" ht="15" hidden="false" customHeight="false" outlineLevel="0" collapsed="false">
      <c r="A14709" s="0" t="n">
        <v>202506</v>
      </c>
      <c r="B14709" s="0" t="n">
        <v>202509</v>
      </c>
      <c r="C14709" s="37" t="s">
        <v>197</v>
      </c>
      <c r="D14709" s="37" t="s">
        <v>334</v>
      </c>
      <c r="E14709" s="0" t="n">
        <v>4</v>
      </c>
      <c r="F14709" s="38" t="s">
        <v>70</v>
      </c>
      <c r="G14709" s="37" t="s">
        <v>834</v>
      </c>
      <c r="H14709" s="0" t="n">
        <v>1201324</v>
      </c>
      <c r="I14709" s="0" t="n">
        <v>678931</v>
      </c>
      <c r="J14709" s="0" t="n">
        <v>-38296</v>
      </c>
    </row>
    <row r="14710" customFormat="false" ht="15" hidden="false" customHeight="false" outlineLevel="0" collapsed="false">
      <c r="A14710" s="0" t="n">
        <v>202506</v>
      </c>
      <c r="B14710" s="0" t="n">
        <v>202509</v>
      </c>
      <c r="C14710" s="37" t="s">
        <v>197</v>
      </c>
      <c r="D14710" s="37" t="s">
        <v>208</v>
      </c>
      <c r="E14710" s="0" t="n">
        <v>4</v>
      </c>
      <c r="F14710" s="38" t="s">
        <v>70</v>
      </c>
      <c r="G14710" s="37" t="s">
        <v>835</v>
      </c>
      <c r="H14710" s="0" t="n">
        <v>470354</v>
      </c>
      <c r="I14710" s="0" t="n">
        <v>277137</v>
      </c>
      <c r="J14710" s="0" t="n">
        <v>75609</v>
      </c>
    </row>
    <row r="14711" customFormat="false" ht="15" hidden="false" customHeight="false" outlineLevel="0" collapsed="false">
      <c r="A14711" s="0" t="n">
        <v>202506</v>
      </c>
      <c r="B14711" s="0" t="n">
        <v>202509</v>
      </c>
      <c r="C14711" s="37" t="s">
        <v>115</v>
      </c>
      <c r="D14711" s="37" t="s">
        <v>306</v>
      </c>
      <c r="E14711" s="0" t="n">
        <v>4</v>
      </c>
      <c r="F14711" s="38" t="s">
        <v>70</v>
      </c>
      <c r="G14711" s="37" t="s">
        <v>836</v>
      </c>
      <c r="H14711" s="0" t="n">
        <v>1813347</v>
      </c>
      <c r="I14711" s="0" t="n">
        <v>2531371</v>
      </c>
      <c r="J14711" s="0" t="n">
        <v>211081</v>
      </c>
    </row>
    <row r="14712" customFormat="false" ht="15" hidden="false" customHeight="false" outlineLevel="0" collapsed="false">
      <c r="A14712" s="0" t="n">
        <v>202506</v>
      </c>
      <c r="B14712" s="0" t="n">
        <v>202509</v>
      </c>
      <c r="C14712" s="37" t="s">
        <v>106</v>
      </c>
      <c r="D14712" s="37" t="s">
        <v>519</v>
      </c>
      <c r="E14712" s="0" t="n">
        <v>4</v>
      </c>
      <c r="F14712" s="38" t="s">
        <v>70</v>
      </c>
      <c r="G14712" s="37" t="s">
        <v>837</v>
      </c>
      <c r="H14712" s="0" t="n">
        <v>2531826</v>
      </c>
      <c r="I14712" s="0" t="n">
        <v>876922</v>
      </c>
      <c r="J14712" s="0" t="n">
        <v>107352</v>
      </c>
    </row>
    <row r="14713" customFormat="false" ht="15" hidden="false" customHeight="false" outlineLevel="0" collapsed="false">
      <c r="A14713" s="0" t="n">
        <v>202506</v>
      </c>
      <c r="B14713" s="0" t="n">
        <v>202509</v>
      </c>
      <c r="C14713" s="37" t="s">
        <v>95</v>
      </c>
      <c r="D14713" s="37" t="s">
        <v>288</v>
      </c>
      <c r="E14713" s="0" t="n">
        <v>4</v>
      </c>
      <c r="F14713" s="38" t="s">
        <v>70</v>
      </c>
      <c r="G14713" s="37" t="s">
        <v>838</v>
      </c>
      <c r="H14713" s="0" t="n">
        <v>1244599</v>
      </c>
      <c r="I14713" s="0" t="n">
        <v>767486</v>
      </c>
      <c r="J14713" s="0" t="n">
        <v>-4408</v>
      </c>
    </row>
    <row r="14714" customFormat="false" ht="15" hidden="false" customHeight="false" outlineLevel="0" collapsed="false">
      <c r="A14714" s="0" t="n">
        <v>202506</v>
      </c>
      <c r="B14714" s="0" t="n">
        <v>202509</v>
      </c>
      <c r="C14714" s="37" t="s">
        <v>101</v>
      </c>
      <c r="D14714" s="37" t="s">
        <v>839</v>
      </c>
      <c r="E14714" s="0" t="n">
        <v>4</v>
      </c>
      <c r="F14714" s="38" t="s">
        <v>70</v>
      </c>
      <c r="G14714" s="37" t="s">
        <v>840</v>
      </c>
      <c r="H14714" s="0" t="n">
        <v>1472006</v>
      </c>
      <c r="I14714" s="0" t="n">
        <v>3820918</v>
      </c>
      <c r="J14714" s="0" t="n">
        <v>827686</v>
      </c>
    </row>
    <row r="14715" customFormat="false" ht="15" hidden="false" customHeight="false" outlineLevel="0" collapsed="false">
      <c r="A14715" s="0" t="n">
        <v>202506</v>
      </c>
      <c r="B14715" s="0" t="n">
        <v>202509</v>
      </c>
      <c r="C14715" s="37" t="s">
        <v>106</v>
      </c>
      <c r="D14715" s="37" t="s">
        <v>841</v>
      </c>
      <c r="E14715" s="0" t="n">
        <v>4</v>
      </c>
      <c r="F14715" s="38" t="s">
        <v>70</v>
      </c>
      <c r="G14715" s="37" t="s">
        <v>842</v>
      </c>
      <c r="H14715" s="0" t="n">
        <v>11304376</v>
      </c>
      <c r="I14715" s="0" t="n">
        <v>12696728</v>
      </c>
      <c r="J14715" s="0" t="n">
        <v>2336299</v>
      </c>
    </row>
    <row r="14716" customFormat="false" ht="15" hidden="false" customHeight="false" outlineLevel="0" collapsed="false">
      <c r="A14716" s="0" t="n">
        <v>202506</v>
      </c>
      <c r="B14716" s="0" t="n">
        <v>202509</v>
      </c>
      <c r="C14716" s="37" t="s">
        <v>178</v>
      </c>
      <c r="D14716" s="37" t="s">
        <v>843</v>
      </c>
      <c r="E14716" s="0" t="n">
        <v>4</v>
      </c>
      <c r="F14716" s="38" t="s">
        <v>70</v>
      </c>
      <c r="G14716" s="37" t="s">
        <v>844</v>
      </c>
      <c r="H14716" s="0" t="n">
        <v>276016</v>
      </c>
      <c r="I14716" s="0" t="n">
        <v>118341</v>
      </c>
      <c r="J14716" s="0" t="n">
        <v>10183</v>
      </c>
    </row>
    <row r="14717" customFormat="false" ht="15" hidden="false" customHeight="false" outlineLevel="0" collapsed="false">
      <c r="A14717" s="0" t="n">
        <v>202506</v>
      </c>
      <c r="B14717" s="0" t="n">
        <v>202509</v>
      </c>
      <c r="C14717" s="37" t="s">
        <v>95</v>
      </c>
      <c r="D14717" s="37" t="s">
        <v>96</v>
      </c>
      <c r="E14717" s="0" t="n">
        <v>4</v>
      </c>
      <c r="F14717" s="38" t="s">
        <v>71</v>
      </c>
      <c r="G14717" s="37" t="s">
        <v>97</v>
      </c>
      <c r="H14717" s="0" t="n">
        <v>3188276</v>
      </c>
      <c r="I14717" s="0" t="n">
        <v>3341134</v>
      </c>
      <c r="J14717" s="0" t="n">
        <v>591083</v>
      </c>
    </row>
    <row r="14718" customFormat="false" ht="15" hidden="false" customHeight="false" outlineLevel="0" collapsed="false">
      <c r="A14718" s="0" t="n">
        <v>202506</v>
      </c>
      <c r="B14718" s="0" t="n">
        <v>202509</v>
      </c>
      <c r="C14718" s="37" t="s">
        <v>98</v>
      </c>
      <c r="D14718" s="37" t="s">
        <v>99</v>
      </c>
      <c r="E14718" s="0" t="n">
        <v>4</v>
      </c>
      <c r="F14718" s="38" t="s">
        <v>71</v>
      </c>
      <c r="G14718" s="37" t="s">
        <v>100</v>
      </c>
      <c r="H14718" s="0" t="n">
        <v>634557</v>
      </c>
      <c r="I14718" s="0" t="n">
        <v>624483</v>
      </c>
      <c r="J14718" s="0" t="n">
        <v>152022</v>
      </c>
    </row>
    <row r="14719" customFormat="false" ht="15" hidden="false" customHeight="false" outlineLevel="0" collapsed="false">
      <c r="A14719" s="0" t="n">
        <v>202506</v>
      </c>
      <c r="B14719" s="0" t="n">
        <v>202509</v>
      </c>
      <c r="C14719" s="37" t="s">
        <v>101</v>
      </c>
      <c r="D14719" s="37" t="s">
        <v>102</v>
      </c>
      <c r="E14719" s="0" t="n">
        <v>4</v>
      </c>
      <c r="F14719" s="38" t="s">
        <v>71</v>
      </c>
      <c r="G14719" s="37" t="s">
        <v>103</v>
      </c>
      <c r="H14719" s="0" t="n">
        <v>1097862</v>
      </c>
      <c r="I14719" s="0" t="n">
        <v>1702972</v>
      </c>
      <c r="J14719" s="0" t="n">
        <v>116853</v>
      </c>
    </row>
    <row r="14720" customFormat="false" ht="15" hidden="false" customHeight="false" outlineLevel="0" collapsed="false">
      <c r="A14720" s="0" t="n">
        <v>202506</v>
      </c>
      <c r="B14720" s="0" t="n">
        <v>202509</v>
      </c>
      <c r="C14720" s="37" t="s">
        <v>101</v>
      </c>
      <c r="D14720" s="37" t="s">
        <v>104</v>
      </c>
      <c r="E14720" s="0" t="n">
        <v>4</v>
      </c>
      <c r="F14720" s="38" t="s">
        <v>71</v>
      </c>
      <c r="G14720" s="37" t="s">
        <v>105</v>
      </c>
      <c r="H14720" s="0" t="n">
        <v>695387</v>
      </c>
      <c r="I14720" s="0" t="n">
        <v>765913</v>
      </c>
      <c r="J14720" s="0" t="n">
        <v>69452</v>
      </c>
    </row>
    <row r="14721" customFormat="false" ht="15" hidden="false" customHeight="false" outlineLevel="0" collapsed="false">
      <c r="A14721" s="0" t="n">
        <v>202506</v>
      </c>
      <c r="B14721" s="0" t="n">
        <v>202509</v>
      </c>
      <c r="C14721" s="37" t="s">
        <v>106</v>
      </c>
      <c r="D14721" s="37" t="s">
        <v>107</v>
      </c>
      <c r="E14721" s="0" t="n">
        <v>4</v>
      </c>
      <c r="F14721" s="38" t="s">
        <v>71</v>
      </c>
      <c r="G14721" s="37" t="s">
        <v>108</v>
      </c>
      <c r="H14721" s="0" t="n">
        <v>1073192</v>
      </c>
      <c r="I14721" s="0" t="n">
        <v>875713</v>
      </c>
      <c r="J14721" s="0" t="n">
        <v>-68242</v>
      </c>
    </row>
    <row r="14722" customFormat="false" ht="15" hidden="false" customHeight="false" outlineLevel="0" collapsed="false">
      <c r="A14722" s="0" t="n">
        <v>202506</v>
      </c>
      <c r="B14722" s="0" t="n">
        <v>202509</v>
      </c>
      <c r="C14722" s="37" t="s">
        <v>109</v>
      </c>
      <c r="D14722" s="37" t="s">
        <v>110</v>
      </c>
      <c r="E14722" s="0" t="n">
        <v>4</v>
      </c>
      <c r="F14722" s="38" t="s">
        <v>71</v>
      </c>
      <c r="G14722" s="37" t="s">
        <v>111</v>
      </c>
      <c r="H14722" s="0" t="n">
        <v>469201</v>
      </c>
      <c r="I14722" s="0" t="n">
        <v>375619</v>
      </c>
      <c r="J14722" s="0" t="n">
        <v>-29278</v>
      </c>
    </row>
    <row r="14723" customFormat="false" ht="15" hidden="false" customHeight="false" outlineLevel="0" collapsed="false">
      <c r="A14723" s="0" t="n">
        <v>202506</v>
      </c>
      <c r="B14723" s="0" t="n">
        <v>202509</v>
      </c>
      <c r="C14723" s="37" t="s">
        <v>112</v>
      </c>
      <c r="D14723" s="37" t="s">
        <v>113</v>
      </c>
      <c r="E14723" s="0" t="n">
        <v>4</v>
      </c>
      <c r="F14723" s="38" t="s">
        <v>71</v>
      </c>
      <c r="G14723" s="37" t="s">
        <v>114</v>
      </c>
      <c r="H14723" s="0" t="n">
        <v>3093417</v>
      </c>
      <c r="I14723" s="0" t="n">
        <v>5061823</v>
      </c>
      <c r="J14723" s="0" t="n">
        <v>330765</v>
      </c>
    </row>
    <row r="14724" customFormat="false" ht="15" hidden="false" customHeight="false" outlineLevel="0" collapsed="false">
      <c r="A14724" s="0" t="n">
        <v>202506</v>
      </c>
      <c r="B14724" s="0" t="n">
        <v>202509</v>
      </c>
      <c r="C14724" s="37" t="s">
        <v>115</v>
      </c>
      <c r="D14724" s="37" t="s">
        <v>116</v>
      </c>
      <c r="E14724" s="0" t="n">
        <v>4</v>
      </c>
      <c r="F14724" s="38" t="s">
        <v>71</v>
      </c>
      <c r="G14724" s="37" t="s">
        <v>117</v>
      </c>
      <c r="H14724" s="0" t="n">
        <v>297085</v>
      </c>
      <c r="I14724" s="0" t="n">
        <v>271709</v>
      </c>
      <c r="J14724" s="0" t="n">
        <v>-15655</v>
      </c>
    </row>
    <row r="14725" customFormat="false" ht="15" hidden="false" customHeight="false" outlineLevel="0" collapsed="false">
      <c r="A14725" s="0" t="n">
        <v>202506</v>
      </c>
      <c r="B14725" s="0" t="n">
        <v>202509</v>
      </c>
      <c r="C14725" s="37" t="s">
        <v>109</v>
      </c>
      <c r="D14725" s="37" t="s">
        <v>118</v>
      </c>
      <c r="E14725" s="0" t="n">
        <v>4</v>
      </c>
      <c r="F14725" s="38" t="s">
        <v>71</v>
      </c>
      <c r="G14725" s="37" t="s">
        <v>119</v>
      </c>
      <c r="H14725" s="0" t="n">
        <v>2164886</v>
      </c>
      <c r="I14725" s="0" t="n">
        <v>610656</v>
      </c>
      <c r="J14725" s="0" t="n">
        <v>-3494</v>
      </c>
    </row>
    <row r="14726" customFormat="false" ht="15" hidden="false" customHeight="false" outlineLevel="0" collapsed="false">
      <c r="A14726" s="0" t="n">
        <v>202506</v>
      </c>
      <c r="B14726" s="0" t="n">
        <v>202509</v>
      </c>
      <c r="C14726" s="37" t="s">
        <v>109</v>
      </c>
      <c r="D14726" s="37" t="s">
        <v>120</v>
      </c>
      <c r="E14726" s="0" t="n">
        <v>4</v>
      </c>
      <c r="F14726" s="38" t="s">
        <v>71</v>
      </c>
      <c r="G14726" s="37" t="s">
        <v>121</v>
      </c>
      <c r="H14726" s="0" t="n">
        <v>307649</v>
      </c>
      <c r="I14726" s="0" t="n">
        <v>245809</v>
      </c>
      <c r="J14726" s="0" t="n">
        <v>20728</v>
      </c>
    </row>
    <row r="14727" customFormat="false" ht="15" hidden="false" customHeight="false" outlineLevel="0" collapsed="false">
      <c r="A14727" s="0" t="n">
        <v>202506</v>
      </c>
      <c r="B14727" s="0" t="n">
        <v>202509</v>
      </c>
      <c r="C14727" s="37" t="s">
        <v>95</v>
      </c>
      <c r="D14727" s="37" t="s">
        <v>122</v>
      </c>
      <c r="E14727" s="0" t="n">
        <v>4</v>
      </c>
      <c r="F14727" s="38" t="s">
        <v>71</v>
      </c>
      <c r="G14727" s="37" t="s">
        <v>123</v>
      </c>
      <c r="H14727" s="0" t="n">
        <v>717249</v>
      </c>
      <c r="I14727" s="0" t="n">
        <v>649219</v>
      </c>
      <c r="J14727" s="0" t="n">
        <v>134540</v>
      </c>
    </row>
    <row r="14728" customFormat="false" ht="15" hidden="false" customHeight="false" outlineLevel="0" collapsed="false">
      <c r="A14728" s="0" t="n">
        <v>202506</v>
      </c>
      <c r="B14728" s="0" t="n">
        <v>202509</v>
      </c>
      <c r="C14728" s="37" t="s">
        <v>124</v>
      </c>
      <c r="D14728" s="37" t="s">
        <v>125</v>
      </c>
      <c r="E14728" s="0" t="n">
        <v>4</v>
      </c>
      <c r="F14728" s="38" t="s">
        <v>71</v>
      </c>
      <c r="G14728" s="37" t="s">
        <v>126</v>
      </c>
      <c r="H14728" s="0" t="n">
        <v>208978</v>
      </c>
      <c r="I14728" s="0" t="n">
        <v>511107</v>
      </c>
      <c r="J14728" s="0" t="n">
        <v>41392</v>
      </c>
    </row>
    <row r="14729" customFormat="false" ht="15" hidden="false" customHeight="false" outlineLevel="0" collapsed="false">
      <c r="A14729" s="0" t="n">
        <v>202506</v>
      </c>
      <c r="B14729" s="0" t="n">
        <v>202509</v>
      </c>
      <c r="C14729" s="37" t="s">
        <v>95</v>
      </c>
      <c r="D14729" s="37" t="s">
        <v>127</v>
      </c>
      <c r="E14729" s="0" t="n">
        <v>4</v>
      </c>
      <c r="F14729" s="38" t="s">
        <v>71</v>
      </c>
      <c r="G14729" s="37" t="s">
        <v>128</v>
      </c>
      <c r="H14729" s="0" t="n">
        <v>994966</v>
      </c>
      <c r="I14729" s="0" t="n">
        <v>1919899</v>
      </c>
      <c r="J14729" s="0" t="n">
        <v>-107575</v>
      </c>
    </row>
    <row r="14730" customFormat="false" ht="15" hidden="false" customHeight="false" outlineLevel="0" collapsed="false">
      <c r="A14730" s="0" t="n">
        <v>202506</v>
      </c>
      <c r="B14730" s="0" t="n">
        <v>202509</v>
      </c>
      <c r="C14730" s="37" t="s">
        <v>124</v>
      </c>
      <c r="D14730" s="37" t="s">
        <v>122</v>
      </c>
      <c r="E14730" s="0" t="n">
        <v>4</v>
      </c>
      <c r="F14730" s="38" t="s">
        <v>71</v>
      </c>
      <c r="G14730" s="37" t="s">
        <v>129</v>
      </c>
      <c r="H14730" s="0" t="n">
        <v>3725265</v>
      </c>
      <c r="I14730" s="0" t="n">
        <v>2671758</v>
      </c>
      <c r="J14730" s="0" t="n">
        <v>-273001</v>
      </c>
    </row>
    <row r="14731" customFormat="false" ht="15" hidden="false" customHeight="false" outlineLevel="0" collapsed="false">
      <c r="A14731" s="0" t="n">
        <v>202506</v>
      </c>
      <c r="B14731" s="0" t="n">
        <v>202509</v>
      </c>
      <c r="C14731" s="37" t="s">
        <v>106</v>
      </c>
      <c r="D14731" s="37" t="s">
        <v>130</v>
      </c>
      <c r="E14731" s="0" t="n">
        <v>4</v>
      </c>
      <c r="F14731" s="38" t="s">
        <v>71</v>
      </c>
      <c r="G14731" s="37" t="s">
        <v>131</v>
      </c>
      <c r="H14731" s="0" t="n">
        <v>502878</v>
      </c>
      <c r="I14731" s="0" t="n">
        <v>218893</v>
      </c>
      <c r="J14731" s="0" t="n">
        <v>20136</v>
      </c>
    </row>
    <row r="14732" customFormat="false" ht="15" hidden="false" customHeight="false" outlineLevel="0" collapsed="false">
      <c r="A14732" s="0" t="n">
        <v>202506</v>
      </c>
      <c r="B14732" s="0" t="n">
        <v>202509</v>
      </c>
      <c r="C14732" s="37" t="s">
        <v>95</v>
      </c>
      <c r="D14732" s="37" t="s">
        <v>132</v>
      </c>
      <c r="E14732" s="0" t="n">
        <v>4</v>
      </c>
      <c r="F14732" s="38" t="s">
        <v>71</v>
      </c>
      <c r="G14732" s="37" t="s">
        <v>133</v>
      </c>
      <c r="H14732" s="0" t="n">
        <v>392716</v>
      </c>
      <c r="I14732" s="0" t="n">
        <v>292753</v>
      </c>
      <c r="J14732" s="0" t="n">
        <v>5004</v>
      </c>
    </row>
    <row r="14733" customFormat="false" ht="15" hidden="false" customHeight="false" outlineLevel="0" collapsed="false">
      <c r="A14733" s="0" t="n">
        <v>202506</v>
      </c>
      <c r="B14733" s="0" t="n">
        <v>202509</v>
      </c>
      <c r="C14733" s="37" t="s">
        <v>112</v>
      </c>
      <c r="D14733" s="37" t="s">
        <v>134</v>
      </c>
      <c r="E14733" s="0" t="n">
        <v>4</v>
      </c>
      <c r="F14733" s="38" t="s">
        <v>71</v>
      </c>
      <c r="G14733" s="37" t="s">
        <v>135</v>
      </c>
      <c r="H14733" s="0" t="n">
        <v>150282</v>
      </c>
      <c r="I14733" s="0" t="n">
        <v>155197</v>
      </c>
      <c r="J14733" s="0" t="n">
        <v>14218</v>
      </c>
    </row>
    <row r="14734" customFormat="false" ht="15" hidden="false" customHeight="false" outlineLevel="0" collapsed="false">
      <c r="A14734" s="0" t="n">
        <v>202506</v>
      </c>
      <c r="B14734" s="0" t="n">
        <v>202509</v>
      </c>
      <c r="C14734" s="37" t="s">
        <v>136</v>
      </c>
      <c r="D14734" s="37" t="s">
        <v>137</v>
      </c>
      <c r="E14734" s="0" t="n">
        <v>4</v>
      </c>
      <c r="F14734" s="38" t="s">
        <v>71</v>
      </c>
      <c r="G14734" s="37" t="s">
        <v>138</v>
      </c>
      <c r="H14734" s="0" t="n">
        <v>639201</v>
      </c>
      <c r="I14734" s="0" t="n">
        <v>281791</v>
      </c>
      <c r="J14734" s="0" t="n">
        <v>16790</v>
      </c>
    </row>
    <row r="14735" customFormat="false" ht="15" hidden="false" customHeight="false" outlineLevel="0" collapsed="false">
      <c r="A14735" s="0" t="n">
        <v>202506</v>
      </c>
      <c r="B14735" s="0" t="n">
        <v>202509</v>
      </c>
      <c r="C14735" s="37" t="s">
        <v>115</v>
      </c>
      <c r="D14735" s="37" t="s">
        <v>139</v>
      </c>
      <c r="E14735" s="0" t="n">
        <v>4</v>
      </c>
      <c r="F14735" s="38" t="s">
        <v>71</v>
      </c>
      <c r="G14735" s="37" t="s">
        <v>140</v>
      </c>
      <c r="H14735" s="0" t="n">
        <v>109937</v>
      </c>
      <c r="I14735" s="0" t="n">
        <v>174749</v>
      </c>
      <c r="J14735" s="0" t="n">
        <v>12749</v>
      </c>
    </row>
    <row r="14736" customFormat="false" ht="15" hidden="false" customHeight="false" outlineLevel="0" collapsed="false">
      <c r="A14736" s="0" t="n">
        <v>202506</v>
      </c>
      <c r="B14736" s="0" t="n">
        <v>202509</v>
      </c>
      <c r="C14736" s="37" t="s">
        <v>109</v>
      </c>
      <c r="D14736" s="37" t="s">
        <v>141</v>
      </c>
      <c r="E14736" s="0" t="n">
        <v>4</v>
      </c>
      <c r="F14736" s="38" t="s">
        <v>71</v>
      </c>
      <c r="G14736" s="37" t="s">
        <v>142</v>
      </c>
      <c r="H14736" s="0" t="n">
        <v>230300</v>
      </c>
      <c r="I14736" s="0" t="n">
        <v>119647</v>
      </c>
      <c r="J14736" s="0" t="n">
        <v>23948</v>
      </c>
    </row>
    <row r="14737" customFormat="false" ht="15" hidden="false" customHeight="false" outlineLevel="0" collapsed="false">
      <c r="A14737" s="0" t="n">
        <v>202506</v>
      </c>
      <c r="B14737" s="0" t="n">
        <v>202509</v>
      </c>
      <c r="C14737" s="37" t="s">
        <v>136</v>
      </c>
      <c r="D14737" s="37" t="s">
        <v>143</v>
      </c>
      <c r="E14737" s="0" t="n">
        <v>4</v>
      </c>
      <c r="F14737" s="38" t="s">
        <v>71</v>
      </c>
      <c r="G14737" s="37" t="s">
        <v>144</v>
      </c>
      <c r="H14737" s="0" t="n">
        <v>868266</v>
      </c>
      <c r="I14737" s="0" t="n">
        <v>1902733</v>
      </c>
      <c r="J14737" s="0" t="n">
        <v>352696</v>
      </c>
    </row>
    <row r="14738" customFormat="false" ht="15" hidden="false" customHeight="false" outlineLevel="0" collapsed="false">
      <c r="A14738" s="0" t="n">
        <v>202506</v>
      </c>
      <c r="B14738" s="0" t="n">
        <v>202509</v>
      </c>
      <c r="C14738" s="37" t="s">
        <v>101</v>
      </c>
      <c r="D14738" s="37" t="s">
        <v>145</v>
      </c>
      <c r="E14738" s="0" t="n">
        <v>4</v>
      </c>
      <c r="F14738" s="38" t="s">
        <v>71</v>
      </c>
      <c r="G14738" s="37" t="s">
        <v>146</v>
      </c>
      <c r="H14738" s="0" t="n">
        <v>3751407</v>
      </c>
      <c r="I14738" s="0" t="n">
        <v>4793744</v>
      </c>
      <c r="J14738" s="0" t="n">
        <v>560315</v>
      </c>
    </row>
    <row r="14739" customFormat="false" ht="15" hidden="false" customHeight="false" outlineLevel="0" collapsed="false">
      <c r="A14739" s="0" t="n">
        <v>202506</v>
      </c>
      <c r="B14739" s="0" t="n">
        <v>202509</v>
      </c>
      <c r="C14739" s="37" t="s">
        <v>106</v>
      </c>
      <c r="D14739" s="37" t="s">
        <v>147</v>
      </c>
      <c r="E14739" s="0" t="n">
        <v>4</v>
      </c>
      <c r="F14739" s="38" t="s">
        <v>71</v>
      </c>
      <c r="G14739" s="37" t="s">
        <v>148</v>
      </c>
      <c r="H14739" s="0" t="n">
        <v>12667204</v>
      </c>
      <c r="I14739" s="0" t="n">
        <v>24962496</v>
      </c>
      <c r="J14739" s="0" t="n">
        <v>-237621</v>
      </c>
    </row>
    <row r="14740" customFormat="false" ht="15" hidden="false" customHeight="false" outlineLevel="0" collapsed="false">
      <c r="A14740" s="0" t="n">
        <v>202506</v>
      </c>
      <c r="B14740" s="0" t="n">
        <v>202509</v>
      </c>
      <c r="C14740" s="37" t="s">
        <v>149</v>
      </c>
      <c r="D14740" s="37" t="s">
        <v>150</v>
      </c>
      <c r="E14740" s="0" t="n">
        <v>4</v>
      </c>
      <c r="F14740" s="38" t="s">
        <v>71</v>
      </c>
      <c r="G14740" s="37" t="s">
        <v>151</v>
      </c>
      <c r="H14740" s="0" t="n">
        <v>232542</v>
      </c>
      <c r="I14740" s="0" t="n">
        <v>210142</v>
      </c>
      <c r="J14740" s="0" t="n">
        <v>5227</v>
      </c>
    </row>
    <row r="14741" customFormat="false" ht="15" hidden="false" customHeight="false" outlineLevel="0" collapsed="false">
      <c r="A14741" s="0" t="n">
        <v>202506</v>
      </c>
      <c r="B14741" s="0" t="n">
        <v>202509</v>
      </c>
      <c r="C14741" s="37" t="s">
        <v>152</v>
      </c>
      <c r="D14741" s="37" t="s">
        <v>153</v>
      </c>
      <c r="E14741" s="0" t="n">
        <v>4</v>
      </c>
      <c r="F14741" s="38" t="s">
        <v>71</v>
      </c>
      <c r="G14741" s="37" t="s">
        <v>154</v>
      </c>
      <c r="H14741" s="0" t="n">
        <v>3117524</v>
      </c>
      <c r="I14741" s="0" t="n">
        <v>4082875</v>
      </c>
      <c r="J14741" s="0" t="n">
        <v>638255</v>
      </c>
    </row>
    <row r="14742" customFormat="false" ht="15" hidden="false" customHeight="false" outlineLevel="0" collapsed="false">
      <c r="A14742" s="0" t="n">
        <v>202506</v>
      </c>
      <c r="B14742" s="0" t="n">
        <v>202509</v>
      </c>
      <c r="C14742" s="37" t="s">
        <v>101</v>
      </c>
      <c r="D14742" s="37" t="s">
        <v>155</v>
      </c>
      <c r="E14742" s="0" t="n">
        <v>4</v>
      </c>
      <c r="F14742" s="38" t="s">
        <v>71</v>
      </c>
      <c r="G14742" s="37" t="s">
        <v>156</v>
      </c>
      <c r="H14742" s="0" t="n">
        <v>453942</v>
      </c>
      <c r="I14742" s="0" t="n">
        <v>363783</v>
      </c>
      <c r="J14742" s="0" t="n">
        <v>76445</v>
      </c>
    </row>
    <row r="14743" customFormat="false" ht="15" hidden="false" customHeight="false" outlineLevel="0" collapsed="false">
      <c r="A14743" s="0" t="n">
        <v>202506</v>
      </c>
      <c r="B14743" s="0" t="n">
        <v>202509</v>
      </c>
      <c r="C14743" s="37" t="s">
        <v>106</v>
      </c>
      <c r="D14743" s="37" t="s">
        <v>116</v>
      </c>
      <c r="E14743" s="0" t="n">
        <v>4</v>
      </c>
      <c r="F14743" s="38" t="s">
        <v>71</v>
      </c>
      <c r="G14743" s="37" t="s">
        <v>157</v>
      </c>
      <c r="H14743" s="0" t="n">
        <v>382320</v>
      </c>
      <c r="I14743" s="0" t="n">
        <v>148583</v>
      </c>
      <c r="J14743" s="0" t="n">
        <v>-7039</v>
      </c>
    </row>
    <row r="14744" customFormat="false" ht="15" hidden="false" customHeight="false" outlineLevel="0" collapsed="false">
      <c r="A14744" s="0" t="n">
        <v>202506</v>
      </c>
      <c r="B14744" s="0" t="n">
        <v>202509</v>
      </c>
      <c r="C14744" s="37" t="s">
        <v>158</v>
      </c>
      <c r="D14744" s="37" t="s">
        <v>159</v>
      </c>
      <c r="E14744" s="0" t="n">
        <v>4</v>
      </c>
      <c r="F14744" s="38" t="s">
        <v>71</v>
      </c>
      <c r="G14744" s="37" t="s">
        <v>160</v>
      </c>
      <c r="H14744" s="0" t="n">
        <v>951009</v>
      </c>
      <c r="I14744" s="0" t="n">
        <v>949510</v>
      </c>
      <c r="J14744" s="0" t="n">
        <v>221001</v>
      </c>
    </row>
    <row r="14745" customFormat="false" ht="15" hidden="false" customHeight="false" outlineLevel="0" collapsed="false">
      <c r="A14745" s="0" t="n">
        <v>202506</v>
      </c>
      <c r="B14745" s="0" t="n">
        <v>202509</v>
      </c>
      <c r="C14745" s="37" t="s">
        <v>95</v>
      </c>
      <c r="D14745" s="37" t="s">
        <v>161</v>
      </c>
      <c r="E14745" s="0" t="n">
        <v>4</v>
      </c>
      <c r="F14745" s="38" t="s">
        <v>71</v>
      </c>
      <c r="G14745" s="37" t="s">
        <v>162</v>
      </c>
      <c r="H14745" s="0" t="n">
        <v>761396</v>
      </c>
      <c r="I14745" s="0" t="n">
        <v>457231</v>
      </c>
      <c r="J14745" s="0" t="n">
        <v>926</v>
      </c>
    </row>
    <row r="14746" customFormat="false" ht="15" hidden="false" customHeight="false" outlineLevel="0" collapsed="false">
      <c r="A14746" s="0" t="n">
        <v>202506</v>
      </c>
      <c r="B14746" s="0" t="n">
        <v>202509</v>
      </c>
      <c r="C14746" s="37" t="s">
        <v>112</v>
      </c>
      <c r="D14746" s="37" t="s">
        <v>163</v>
      </c>
      <c r="E14746" s="0" t="n">
        <v>4</v>
      </c>
      <c r="F14746" s="38" t="s">
        <v>71</v>
      </c>
      <c r="G14746" s="37" t="s">
        <v>164</v>
      </c>
      <c r="H14746" s="0" t="n">
        <v>698769</v>
      </c>
      <c r="I14746" s="0" t="n">
        <v>1257853</v>
      </c>
      <c r="J14746" s="0" t="n">
        <v>184752</v>
      </c>
    </row>
    <row r="14747" customFormat="false" ht="15" hidden="false" customHeight="false" outlineLevel="0" collapsed="false">
      <c r="A14747" s="0" t="n">
        <v>202506</v>
      </c>
      <c r="B14747" s="0" t="n">
        <v>202509</v>
      </c>
      <c r="C14747" s="37" t="s">
        <v>101</v>
      </c>
      <c r="D14747" s="37" t="s">
        <v>165</v>
      </c>
      <c r="E14747" s="0" t="n">
        <v>4</v>
      </c>
      <c r="F14747" s="38" t="s">
        <v>71</v>
      </c>
      <c r="G14747" s="37" t="s">
        <v>166</v>
      </c>
      <c r="H14747" s="0" t="n">
        <v>362870</v>
      </c>
      <c r="I14747" s="0" t="n">
        <v>478224</v>
      </c>
      <c r="J14747" s="0" t="n">
        <v>172211</v>
      </c>
    </row>
    <row r="14748" customFormat="false" ht="15" hidden="false" customHeight="false" outlineLevel="0" collapsed="false">
      <c r="A14748" s="0" t="n">
        <v>202506</v>
      </c>
      <c r="B14748" s="0" t="n">
        <v>202509</v>
      </c>
      <c r="C14748" s="37" t="s">
        <v>124</v>
      </c>
      <c r="D14748" s="37" t="s">
        <v>167</v>
      </c>
      <c r="E14748" s="0" t="n">
        <v>4</v>
      </c>
      <c r="F14748" s="38" t="s">
        <v>71</v>
      </c>
      <c r="G14748" s="37" t="s">
        <v>168</v>
      </c>
      <c r="H14748" s="0" t="n">
        <v>102782</v>
      </c>
      <c r="I14748" s="0" t="n">
        <v>45725</v>
      </c>
      <c r="J14748" s="0" t="n">
        <v>-3611</v>
      </c>
    </row>
    <row r="14749" customFormat="false" ht="15" hidden="false" customHeight="false" outlineLevel="0" collapsed="false">
      <c r="A14749" s="0" t="n">
        <v>202506</v>
      </c>
      <c r="B14749" s="0" t="n">
        <v>202509</v>
      </c>
      <c r="C14749" s="37" t="s">
        <v>152</v>
      </c>
      <c r="D14749" s="37" t="s">
        <v>122</v>
      </c>
      <c r="E14749" s="0" t="n">
        <v>4</v>
      </c>
      <c r="F14749" s="38" t="s">
        <v>71</v>
      </c>
      <c r="G14749" s="37" t="s">
        <v>169</v>
      </c>
      <c r="H14749" s="0" t="n">
        <v>127030</v>
      </c>
      <c r="I14749" s="0" t="n">
        <v>202069</v>
      </c>
      <c r="J14749" s="0" t="n">
        <v>26374</v>
      </c>
    </row>
    <row r="14750" customFormat="false" ht="15" hidden="false" customHeight="false" outlineLevel="0" collapsed="false">
      <c r="A14750" s="0" t="n">
        <v>202506</v>
      </c>
      <c r="B14750" s="0" t="n">
        <v>202509</v>
      </c>
      <c r="C14750" s="37" t="s">
        <v>98</v>
      </c>
      <c r="D14750" s="37" t="s">
        <v>170</v>
      </c>
      <c r="E14750" s="0" t="n">
        <v>4</v>
      </c>
      <c r="F14750" s="38" t="s">
        <v>71</v>
      </c>
      <c r="G14750" s="37" t="s">
        <v>171</v>
      </c>
      <c r="H14750" s="0" t="n">
        <v>1227840</v>
      </c>
      <c r="I14750" s="0" t="n">
        <v>1264533</v>
      </c>
      <c r="J14750" s="0" t="n">
        <v>61463</v>
      </c>
    </row>
    <row r="14751" customFormat="false" ht="15" hidden="false" customHeight="false" outlineLevel="0" collapsed="false">
      <c r="A14751" s="0" t="n">
        <v>202506</v>
      </c>
      <c r="B14751" s="0" t="n">
        <v>202509</v>
      </c>
      <c r="C14751" s="37" t="s">
        <v>98</v>
      </c>
      <c r="D14751" s="37" t="s">
        <v>172</v>
      </c>
      <c r="E14751" s="0" t="n">
        <v>4</v>
      </c>
      <c r="F14751" s="38" t="s">
        <v>71</v>
      </c>
      <c r="G14751" s="37" t="s">
        <v>173</v>
      </c>
      <c r="H14751" s="0" t="n">
        <v>539327</v>
      </c>
      <c r="I14751" s="0" t="n">
        <v>435847</v>
      </c>
      <c r="J14751" s="0" t="n">
        <v>54361</v>
      </c>
    </row>
    <row r="14752" customFormat="false" ht="15" hidden="false" customHeight="false" outlineLevel="0" collapsed="false">
      <c r="A14752" s="0" t="n">
        <v>202506</v>
      </c>
      <c r="B14752" s="0" t="n">
        <v>202509</v>
      </c>
      <c r="C14752" s="37" t="s">
        <v>158</v>
      </c>
      <c r="D14752" s="37" t="s">
        <v>174</v>
      </c>
      <c r="E14752" s="0" t="n">
        <v>4</v>
      </c>
      <c r="F14752" s="38" t="s">
        <v>71</v>
      </c>
      <c r="G14752" s="37" t="s">
        <v>175</v>
      </c>
      <c r="H14752" s="0" t="n">
        <v>331161</v>
      </c>
      <c r="I14752" s="0" t="n">
        <v>412097</v>
      </c>
      <c r="J14752" s="0" t="n">
        <v>7460</v>
      </c>
    </row>
    <row r="14753" customFormat="false" ht="15" hidden="false" customHeight="false" outlineLevel="0" collapsed="false">
      <c r="A14753" s="0" t="n">
        <v>202506</v>
      </c>
      <c r="B14753" s="0" t="n">
        <v>202509</v>
      </c>
      <c r="C14753" s="37" t="s">
        <v>149</v>
      </c>
      <c r="D14753" s="37" t="s">
        <v>176</v>
      </c>
      <c r="E14753" s="0" t="n">
        <v>4</v>
      </c>
      <c r="F14753" s="38" t="s">
        <v>71</v>
      </c>
      <c r="G14753" s="37" t="s">
        <v>177</v>
      </c>
      <c r="H14753" s="0" t="n">
        <v>702180</v>
      </c>
      <c r="I14753" s="0" t="n">
        <v>313148</v>
      </c>
      <c r="J14753" s="0" t="n">
        <v>-52592</v>
      </c>
    </row>
    <row r="14754" customFormat="false" ht="15" hidden="false" customHeight="false" outlineLevel="0" collapsed="false">
      <c r="A14754" s="0" t="n">
        <v>202506</v>
      </c>
      <c r="B14754" s="0" t="n">
        <v>202509</v>
      </c>
      <c r="C14754" s="37" t="s">
        <v>178</v>
      </c>
      <c r="D14754" s="37" t="s">
        <v>179</v>
      </c>
      <c r="E14754" s="0" t="n">
        <v>4</v>
      </c>
      <c r="F14754" s="38" t="s">
        <v>71</v>
      </c>
      <c r="G14754" s="37" t="s">
        <v>180</v>
      </c>
      <c r="H14754" s="0" t="n">
        <v>1115203</v>
      </c>
      <c r="I14754" s="0" t="n">
        <v>1130506</v>
      </c>
      <c r="J14754" s="0" t="n">
        <v>5221</v>
      </c>
    </row>
    <row r="14755" customFormat="false" ht="15" hidden="false" customHeight="false" outlineLevel="0" collapsed="false">
      <c r="A14755" s="0" t="n">
        <v>202506</v>
      </c>
      <c r="B14755" s="0" t="n">
        <v>202509</v>
      </c>
      <c r="C14755" s="37" t="s">
        <v>149</v>
      </c>
      <c r="D14755" s="37" t="s">
        <v>181</v>
      </c>
      <c r="E14755" s="0" t="n">
        <v>4</v>
      </c>
      <c r="F14755" s="38" t="s">
        <v>71</v>
      </c>
      <c r="G14755" s="37" t="s">
        <v>182</v>
      </c>
      <c r="H14755" s="0" t="n">
        <v>574134</v>
      </c>
      <c r="I14755" s="0" t="n">
        <v>367993</v>
      </c>
      <c r="J14755" s="0" t="n">
        <v>42209</v>
      </c>
    </row>
    <row r="14756" customFormat="false" ht="15" hidden="false" customHeight="false" outlineLevel="0" collapsed="false">
      <c r="A14756" s="0" t="n">
        <v>202506</v>
      </c>
      <c r="B14756" s="0" t="n">
        <v>202509</v>
      </c>
      <c r="C14756" s="37" t="s">
        <v>115</v>
      </c>
      <c r="D14756" s="37" t="s">
        <v>104</v>
      </c>
      <c r="E14756" s="0" t="n">
        <v>4</v>
      </c>
      <c r="F14756" s="38" t="s">
        <v>71</v>
      </c>
      <c r="G14756" s="37" t="s">
        <v>183</v>
      </c>
      <c r="H14756" s="0" t="n">
        <v>234662</v>
      </c>
      <c r="I14756" s="0" t="n">
        <v>398900</v>
      </c>
      <c r="J14756" s="0" t="n">
        <v>85732</v>
      </c>
    </row>
    <row r="14757" customFormat="false" ht="15" hidden="false" customHeight="false" outlineLevel="0" collapsed="false">
      <c r="A14757" s="0" t="n">
        <v>202506</v>
      </c>
      <c r="B14757" s="0" t="n">
        <v>202509</v>
      </c>
      <c r="C14757" s="37" t="s">
        <v>184</v>
      </c>
      <c r="D14757" s="37" t="s">
        <v>185</v>
      </c>
      <c r="E14757" s="0" t="n">
        <v>4</v>
      </c>
      <c r="F14757" s="38" t="s">
        <v>71</v>
      </c>
      <c r="G14757" s="37" t="s">
        <v>186</v>
      </c>
      <c r="H14757" s="0" t="n">
        <v>3114828</v>
      </c>
      <c r="I14757" s="0" t="n">
        <v>1196201</v>
      </c>
      <c r="J14757" s="0" t="n">
        <v>144207</v>
      </c>
    </row>
    <row r="14758" customFormat="false" ht="15" hidden="false" customHeight="false" outlineLevel="0" collapsed="false">
      <c r="A14758" s="0" t="n">
        <v>202506</v>
      </c>
      <c r="B14758" s="0" t="n">
        <v>202509</v>
      </c>
      <c r="C14758" s="37" t="s">
        <v>109</v>
      </c>
      <c r="D14758" s="37" t="s">
        <v>187</v>
      </c>
      <c r="E14758" s="0" t="n">
        <v>4</v>
      </c>
      <c r="F14758" s="38" t="s">
        <v>71</v>
      </c>
      <c r="G14758" s="37" t="s">
        <v>188</v>
      </c>
      <c r="H14758" s="0" t="n">
        <v>3717583</v>
      </c>
      <c r="I14758" s="0" t="n">
        <v>5259800</v>
      </c>
      <c r="J14758" s="0" t="n">
        <v>1195425</v>
      </c>
    </row>
    <row r="14759" customFormat="false" ht="15" hidden="false" customHeight="false" outlineLevel="0" collapsed="false">
      <c r="A14759" s="0" t="n">
        <v>202506</v>
      </c>
      <c r="B14759" s="0" t="n">
        <v>202509</v>
      </c>
      <c r="C14759" s="37" t="s">
        <v>178</v>
      </c>
      <c r="D14759" s="37" t="s">
        <v>189</v>
      </c>
      <c r="E14759" s="0" t="n">
        <v>4</v>
      </c>
      <c r="F14759" s="38" t="s">
        <v>71</v>
      </c>
      <c r="G14759" s="37" t="s">
        <v>190</v>
      </c>
      <c r="H14759" s="0" t="n">
        <v>985615</v>
      </c>
      <c r="I14759" s="0" t="n">
        <v>313708</v>
      </c>
      <c r="J14759" s="0" t="n">
        <v>9617</v>
      </c>
    </row>
    <row r="14760" customFormat="false" ht="15" hidden="false" customHeight="false" outlineLevel="0" collapsed="false">
      <c r="A14760" s="0" t="n">
        <v>202506</v>
      </c>
      <c r="B14760" s="0" t="n">
        <v>202509</v>
      </c>
      <c r="C14760" s="37" t="s">
        <v>152</v>
      </c>
      <c r="D14760" s="37" t="s">
        <v>191</v>
      </c>
      <c r="E14760" s="0" t="n">
        <v>4</v>
      </c>
      <c r="F14760" s="38" t="s">
        <v>71</v>
      </c>
      <c r="G14760" s="37" t="s">
        <v>192</v>
      </c>
      <c r="H14760" s="0" t="n">
        <v>2260887</v>
      </c>
      <c r="I14760" s="0" t="n">
        <v>2971680</v>
      </c>
      <c r="J14760" s="0" t="n">
        <v>66927</v>
      </c>
    </row>
    <row r="14761" customFormat="false" ht="15" hidden="false" customHeight="false" outlineLevel="0" collapsed="false">
      <c r="A14761" s="0" t="n">
        <v>202506</v>
      </c>
      <c r="B14761" s="0" t="n">
        <v>202509</v>
      </c>
      <c r="C14761" s="37" t="s">
        <v>184</v>
      </c>
      <c r="D14761" s="37" t="s">
        <v>193</v>
      </c>
      <c r="E14761" s="0" t="n">
        <v>4</v>
      </c>
      <c r="F14761" s="38" t="s">
        <v>71</v>
      </c>
      <c r="G14761" s="37" t="s">
        <v>194</v>
      </c>
      <c r="H14761" s="0" t="n">
        <v>2887479</v>
      </c>
      <c r="I14761" s="0" t="n">
        <v>2357275</v>
      </c>
      <c r="J14761" s="0" t="n">
        <v>269455</v>
      </c>
    </row>
    <row r="14762" customFormat="false" ht="15" hidden="false" customHeight="false" outlineLevel="0" collapsed="false">
      <c r="A14762" s="0" t="n">
        <v>202506</v>
      </c>
      <c r="B14762" s="0" t="n">
        <v>202509</v>
      </c>
      <c r="C14762" s="37" t="s">
        <v>115</v>
      </c>
      <c r="D14762" s="37" t="s">
        <v>96</v>
      </c>
      <c r="E14762" s="0" t="n">
        <v>4</v>
      </c>
      <c r="F14762" s="38" t="s">
        <v>71</v>
      </c>
      <c r="G14762" s="37" t="s">
        <v>195</v>
      </c>
      <c r="H14762" s="0" t="n">
        <v>2118996</v>
      </c>
      <c r="I14762" s="0" t="n">
        <v>2148634</v>
      </c>
      <c r="J14762" s="0" t="n">
        <v>91316</v>
      </c>
    </row>
    <row r="14763" customFormat="false" ht="15" hidden="false" customHeight="false" outlineLevel="0" collapsed="false">
      <c r="A14763" s="0" t="n">
        <v>202506</v>
      </c>
      <c r="B14763" s="0" t="n">
        <v>202509</v>
      </c>
      <c r="C14763" s="37" t="s">
        <v>136</v>
      </c>
      <c r="D14763" s="37" t="s">
        <v>120</v>
      </c>
      <c r="E14763" s="0" t="n">
        <v>4</v>
      </c>
      <c r="F14763" s="38" t="s">
        <v>71</v>
      </c>
      <c r="G14763" s="37" t="s">
        <v>196</v>
      </c>
      <c r="H14763" s="0" t="n">
        <v>709907</v>
      </c>
      <c r="I14763" s="0" t="n">
        <v>502328</v>
      </c>
      <c r="J14763" s="0" t="n">
        <v>96573</v>
      </c>
    </row>
    <row r="14764" customFormat="false" ht="15" hidden="false" customHeight="false" outlineLevel="0" collapsed="false">
      <c r="A14764" s="0" t="n">
        <v>202506</v>
      </c>
      <c r="B14764" s="0" t="n">
        <v>202509</v>
      </c>
      <c r="C14764" s="37" t="s">
        <v>197</v>
      </c>
      <c r="D14764" s="37" t="s">
        <v>198</v>
      </c>
      <c r="E14764" s="0" t="n">
        <v>4</v>
      </c>
      <c r="F14764" s="38" t="s">
        <v>71</v>
      </c>
      <c r="G14764" s="37" t="s">
        <v>199</v>
      </c>
      <c r="H14764" s="0" t="n">
        <v>779604</v>
      </c>
      <c r="I14764" s="0" t="n">
        <v>727014</v>
      </c>
      <c r="J14764" s="0" t="n">
        <v>-44027</v>
      </c>
    </row>
    <row r="14765" customFormat="false" ht="15" hidden="false" customHeight="false" outlineLevel="0" collapsed="false">
      <c r="A14765" s="0" t="n">
        <v>202506</v>
      </c>
      <c r="B14765" s="0" t="n">
        <v>202509</v>
      </c>
      <c r="C14765" s="37" t="s">
        <v>136</v>
      </c>
      <c r="D14765" s="37" t="s">
        <v>200</v>
      </c>
      <c r="E14765" s="0" t="n">
        <v>4</v>
      </c>
      <c r="F14765" s="38" t="s">
        <v>71</v>
      </c>
      <c r="G14765" s="37" t="s">
        <v>201</v>
      </c>
      <c r="H14765" s="0" t="n">
        <v>1060219</v>
      </c>
      <c r="I14765" s="0" t="n">
        <v>1521541</v>
      </c>
      <c r="J14765" s="0" t="n">
        <v>252986</v>
      </c>
    </row>
    <row r="14766" customFormat="false" ht="15" hidden="false" customHeight="false" outlineLevel="0" collapsed="false">
      <c r="A14766" s="0" t="n">
        <v>202506</v>
      </c>
      <c r="B14766" s="0" t="n">
        <v>202509</v>
      </c>
      <c r="C14766" s="37" t="s">
        <v>136</v>
      </c>
      <c r="D14766" s="37" t="s">
        <v>127</v>
      </c>
      <c r="E14766" s="0" t="n">
        <v>4</v>
      </c>
      <c r="F14766" s="38" t="s">
        <v>71</v>
      </c>
      <c r="G14766" s="37" t="s">
        <v>202</v>
      </c>
      <c r="H14766" s="0" t="n">
        <v>136613</v>
      </c>
      <c r="I14766" s="0" t="n">
        <v>39605</v>
      </c>
      <c r="J14766" s="0" t="n">
        <v>7953</v>
      </c>
    </row>
    <row r="14767" customFormat="false" ht="15" hidden="false" customHeight="false" outlineLevel="0" collapsed="false">
      <c r="A14767" s="0" t="n">
        <v>202506</v>
      </c>
      <c r="B14767" s="0" t="n">
        <v>202509</v>
      </c>
      <c r="C14767" s="37" t="s">
        <v>106</v>
      </c>
      <c r="D14767" s="37" t="s">
        <v>203</v>
      </c>
      <c r="E14767" s="0" t="n">
        <v>4</v>
      </c>
      <c r="F14767" s="38" t="s">
        <v>71</v>
      </c>
      <c r="G14767" s="37" t="s">
        <v>204</v>
      </c>
      <c r="H14767" s="0" t="n">
        <v>988079</v>
      </c>
      <c r="I14767" s="0" t="n">
        <v>362771</v>
      </c>
      <c r="J14767" s="0" t="n">
        <v>42266</v>
      </c>
    </row>
    <row r="14768" customFormat="false" ht="15" hidden="false" customHeight="false" outlineLevel="0" collapsed="false">
      <c r="A14768" s="0" t="n">
        <v>202506</v>
      </c>
      <c r="B14768" s="0" t="n">
        <v>202509</v>
      </c>
      <c r="C14768" s="37" t="s">
        <v>95</v>
      </c>
      <c r="D14768" s="37" t="s">
        <v>187</v>
      </c>
      <c r="E14768" s="0" t="n">
        <v>4</v>
      </c>
      <c r="F14768" s="38" t="s">
        <v>71</v>
      </c>
      <c r="G14768" s="37" t="s">
        <v>205</v>
      </c>
      <c r="H14768" s="0" t="n">
        <v>103699</v>
      </c>
      <c r="I14768" s="0" t="n">
        <v>108175</v>
      </c>
      <c r="J14768" s="0" t="n">
        <v>18527</v>
      </c>
    </row>
    <row r="14769" customFormat="false" ht="15" hidden="false" customHeight="false" outlineLevel="0" collapsed="false">
      <c r="A14769" s="0" t="n">
        <v>202506</v>
      </c>
      <c r="B14769" s="0" t="n">
        <v>202509</v>
      </c>
      <c r="C14769" s="37" t="s">
        <v>101</v>
      </c>
      <c r="D14769" s="37" t="s">
        <v>206</v>
      </c>
      <c r="E14769" s="0" t="n">
        <v>4</v>
      </c>
      <c r="F14769" s="38" t="s">
        <v>71</v>
      </c>
      <c r="G14769" s="37" t="s">
        <v>207</v>
      </c>
      <c r="H14769" s="0" t="n">
        <v>202994</v>
      </c>
      <c r="I14769" s="0" t="n">
        <v>300948</v>
      </c>
      <c r="J14769" s="0" t="n">
        <v>4539</v>
      </c>
    </row>
    <row r="14770" customFormat="false" ht="15" hidden="false" customHeight="false" outlineLevel="0" collapsed="false">
      <c r="A14770" s="0" t="n">
        <v>202506</v>
      </c>
      <c r="B14770" s="0" t="n">
        <v>202509</v>
      </c>
      <c r="C14770" s="37" t="s">
        <v>184</v>
      </c>
      <c r="D14770" s="37" t="s">
        <v>208</v>
      </c>
      <c r="E14770" s="0" t="n">
        <v>4</v>
      </c>
      <c r="F14770" s="38" t="s">
        <v>71</v>
      </c>
      <c r="G14770" s="37" t="s">
        <v>209</v>
      </c>
      <c r="H14770" s="0" t="n">
        <v>2458513</v>
      </c>
      <c r="I14770" s="0" t="n">
        <v>3818648</v>
      </c>
      <c r="J14770" s="0" t="n">
        <v>-11996</v>
      </c>
    </row>
    <row r="14771" customFormat="false" ht="15" hidden="false" customHeight="false" outlineLevel="0" collapsed="false">
      <c r="A14771" s="0" t="n">
        <v>202506</v>
      </c>
      <c r="B14771" s="0" t="n">
        <v>202509</v>
      </c>
      <c r="C14771" s="37" t="s">
        <v>95</v>
      </c>
      <c r="D14771" s="37" t="s">
        <v>210</v>
      </c>
      <c r="E14771" s="0" t="n">
        <v>4</v>
      </c>
      <c r="F14771" s="38" t="s">
        <v>71</v>
      </c>
      <c r="G14771" s="37" t="s">
        <v>211</v>
      </c>
      <c r="H14771" s="0" t="n">
        <v>1642813</v>
      </c>
      <c r="I14771" s="0" t="n">
        <v>1509311</v>
      </c>
      <c r="J14771" s="0" t="n">
        <v>173903</v>
      </c>
    </row>
    <row r="14772" customFormat="false" ht="15" hidden="false" customHeight="false" outlineLevel="0" collapsed="false">
      <c r="A14772" s="0" t="n">
        <v>202506</v>
      </c>
      <c r="B14772" s="0" t="n">
        <v>202509</v>
      </c>
      <c r="C14772" s="37" t="s">
        <v>178</v>
      </c>
      <c r="D14772" s="37" t="s">
        <v>212</v>
      </c>
      <c r="E14772" s="0" t="n">
        <v>4</v>
      </c>
      <c r="F14772" s="38" t="s">
        <v>71</v>
      </c>
      <c r="G14772" s="37" t="s">
        <v>213</v>
      </c>
      <c r="H14772" s="0" t="n">
        <v>3337496</v>
      </c>
      <c r="I14772" s="0" t="n">
        <v>2624813</v>
      </c>
      <c r="J14772" s="0" t="n">
        <v>20415</v>
      </c>
    </row>
    <row r="14773" customFormat="false" ht="15" hidden="false" customHeight="false" outlineLevel="0" collapsed="false">
      <c r="A14773" s="0" t="n">
        <v>202506</v>
      </c>
      <c r="B14773" s="0" t="n">
        <v>202509</v>
      </c>
      <c r="C14773" s="37" t="s">
        <v>95</v>
      </c>
      <c r="D14773" s="37" t="s">
        <v>214</v>
      </c>
      <c r="E14773" s="0" t="n">
        <v>4</v>
      </c>
      <c r="F14773" s="38" t="s">
        <v>71</v>
      </c>
      <c r="G14773" s="37" t="s">
        <v>215</v>
      </c>
      <c r="H14773" s="0" t="n">
        <v>520381</v>
      </c>
      <c r="I14773" s="0" t="n">
        <v>570189</v>
      </c>
      <c r="J14773" s="0" t="n">
        <v>62750</v>
      </c>
    </row>
    <row r="14774" customFormat="false" ht="15" hidden="false" customHeight="false" outlineLevel="0" collapsed="false">
      <c r="A14774" s="0" t="n">
        <v>202506</v>
      </c>
      <c r="B14774" s="0" t="n">
        <v>202509</v>
      </c>
      <c r="C14774" s="37" t="s">
        <v>101</v>
      </c>
      <c r="D14774" s="37" t="s">
        <v>216</v>
      </c>
      <c r="E14774" s="0" t="n">
        <v>4</v>
      </c>
      <c r="F14774" s="38" t="s">
        <v>71</v>
      </c>
      <c r="G14774" s="37" t="s">
        <v>217</v>
      </c>
      <c r="H14774" s="0" t="n">
        <v>150810</v>
      </c>
      <c r="I14774" s="0" t="n">
        <v>22533</v>
      </c>
      <c r="J14774" s="0" t="n">
        <v>2482</v>
      </c>
    </row>
    <row r="14775" customFormat="false" ht="15" hidden="false" customHeight="false" outlineLevel="0" collapsed="false">
      <c r="A14775" s="0" t="n">
        <v>202506</v>
      </c>
      <c r="B14775" s="0" t="n">
        <v>202509</v>
      </c>
      <c r="C14775" s="37" t="s">
        <v>115</v>
      </c>
      <c r="D14775" s="37" t="s">
        <v>218</v>
      </c>
      <c r="E14775" s="0" t="n">
        <v>4</v>
      </c>
      <c r="F14775" s="38" t="s">
        <v>71</v>
      </c>
      <c r="G14775" s="37" t="s">
        <v>219</v>
      </c>
      <c r="H14775" s="0" t="n">
        <v>356501</v>
      </c>
      <c r="I14775" s="0" t="n">
        <v>417609</v>
      </c>
      <c r="J14775" s="0" t="n">
        <v>30594</v>
      </c>
    </row>
    <row r="14776" customFormat="false" ht="15" hidden="false" customHeight="false" outlineLevel="0" collapsed="false">
      <c r="A14776" s="0" t="n">
        <v>202506</v>
      </c>
      <c r="B14776" s="0" t="n">
        <v>202509</v>
      </c>
      <c r="C14776" s="37" t="s">
        <v>101</v>
      </c>
      <c r="D14776" s="37" t="s">
        <v>220</v>
      </c>
      <c r="E14776" s="0" t="n">
        <v>4</v>
      </c>
      <c r="F14776" s="38" t="s">
        <v>71</v>
      </c>
      <c r="G14776" s="37" t="s">
        <v>221</v>
      </c>
      <c r="H14776" s="0" t="n">
        <v>649648</v>
      </c>
      <c r="I14776" s="0" t="n">
        <v>473634</v>
      </c>
      <c r="J14776" s="0" t="n">
        <v>51261</v>
      </c>
    </row>
    <row r="14777" customFormat="false" ht="15" hidden="false" customHeight="false" outlineLevel="0" collapsed="false">
      <c r="A14777" s="0" t="n">
        <v>202506</v>
      </c>
      <c r="B14777" s="0" t="n">
        <v>202509</v>
      </c>
      <c r="C14777" s="37" t="s">
        <v>101</v>
      </c>
      <c r="D14777" s="37" t="s">
        <v>153</v>
      </c>
      <c r="E14777" s="0" t="n">
        <v>4</v>
      </c>
      <c r="F14777" s="38" t="s">
        <v>71</v>
      </c>
      <c r="G14777" s="37" t="s">
        <v>222</v>
      </c>
      <c r="H14777" s="0" t="n">
        <v>627042</v>
      </c>
      <c r="I14777" s="0" t="n">
        <v>1288919</v>
      </c>
      <c r="J14777" s="0" t="n">
        <v>184920</v>
      </c>
    </row>
    <row r="14778" customFormat="false" ht="15" hidden="false" customHeight="false" outlineLevel="0" collapsed="false">
      <c r="A14778" s="0" t="n">
        <v>202506</v>
      </c>
      <c r="B14778" s="0" t="n">
        <v>202509</v>
      </c>
      <c r="C14778" s="37" t="s">
        <v>136</v>
      </c>
      <c r="D14778" s="37" t="s">
        <v>223</v>
      </c>
      <c r="E14778" s="0" t="n">
        <v>4</v>
      </c>
      <c r="F14778" s="38" t="s">
        <v>71</v>
      </c>
      <c r="G14778" s="37" t="s">
        <v>224</v>
      </c>
      <c r="H14778" s="0" t="n">
        <v>2212681</v>
      </c>
      <c r="I14778" s="0" t="n">
        <v>1616729</v>
      </c>
      <c r="J14778" s="0" t="n">
        <v>113167</v>
      </c>
    </row>
    <row r="14779" customFormat="false" ht="15" hidden="false" customHeight="false" outlineLevel="0" collapsed="false">
      <c r="A14779" s="0" t="n">
        <v>202506</v>
      </c>
      <c r="B14779" s="0" t="n">
        <v>202509</v>
      </c>
      <c r="C14779" s="37" t="s">
        <v>184</v>
      </c>
      <c r="D14779" s="37" t="s">
        <v>225</v>
      </c>
      <c r="E14779" s="0" t="n">
        <v>4</v>
      </c>
      <c r="F14779" s="38" t="s">
        <v>71</v>
      </c>
      <c r="G14779" s="37" t="s">
        <v>226</v>
      </c>
      <c r="H14779" s="0" t="n">
        <v>368074</v>
      </c>
      <c r="I14779" s="0" t="n">
        <v>341213</v>
      </c>
      <c r="J14779" s="0" t="n">
        <v>11026</v>
      </c>
    </row>
    <row r="14780" customFormat="false" ht="15" hidden="false" customHeight="false" outlineLevel="0" collapsed="false">
      <c r="A14780" s="0" t="n">
        <v>202506</v>
      </c>
      <c r="B14780" s="0" t="n">
        <v>202509</v>
      </c>
      <c r="C14780" s="37" t="s">
        <v>197</v>
      </c>
      <c r="D14780" s="37" t="s">
        <v>193</v>
      </c>
      <c r="E14780" s="0" t="n">
        <v>4</v>
      </c>
      <c r="F14780" s="38" t="s">
        <v>71</v>
      </c>
      <c r="G14780" s="37" t="s">
        <v>227</v>
      </c>
      <c r="H14780" s="0" t="n">
        <v>858521</v>
      </c>
      <c r="I14780" s="0" t="n">
        <v>1516445</v>
      </c>
      <c r="J14780" s="0" t="n">
        <v>246068</v>
      </c>
    </row>
    <row r="14781" customFormat="false" ht="15" hidden="false" customHeight="false" outlineLevel="0" collapsed="false">
      <c r="A14781" s="0" t="n">
        <v>202506</v>
      </c>
      <c r="B14781" s="0" t="n">
        <v>202509</v>
      </c>
      <c r="C14781" s="37" t="s">
        <v>149</v>
      </c>
      <c r="D14781" s="37" t="s">
        <v>153</v>
      </c>
      <c r="E14781" s="0" t="n">
        <v>4</v>
      </c>
      <c r="F14781" s="38" t="s">
        <v>71</v>
      </c>
      <c r="G14781" s="37" t="s">
        <v>228</v>
      </c>
      <c r="H14781" s="0" t="n">
        <v>153078</v>
      </c>
      <c r="I14781" s="0" t="n">
        <v>218217</v>
      </c>
      <c r="J14781" s="0" t="n">
        <v>23421</v>
      </c>
    </row>
    <row r="14782" customFormat="false" ht="15" hidden="false" customHeight="false" outlineLevel="0" collapsed="false">
      <c r="A14782" s="0" t="n">
        <v>202506</v>
      </c>
      <c r="B14782" s="0" t="n">
        <v>202509</v>
      </c>
      <c r="C14782" s="37" t="s">
        <v>184</v>
      </c>
      <c r="D14782" s="37" t="s">
        <v>229</v>
      </c>
      <c r="E14782" s="0" t="n">
        <v>4</v>
      </c>
      <c r="F14782" s="38" t="s">
        <v>71</v>
      </c>
      <c r="G14782" s="37" t="s">
        <v>230</v>
      </c>
      <c r="H14782" s="0" t="n">
        <v>1089603</v>
      </c>
      <c r="I14782" s="0" t="n">
        <v>494648</v>
      </c>
      <c r="J14782" s="0" t="n">
        <v>61884</v>
      </c>
    </row>
    <row r="14783" customFormat="false" ht="15" hidden="false" customHeight="false" outlineLevel="0" collapsed="false">
      <c r="A14783" s="0" t="n">
        <v>202506</v>
      </c>
      <c r="B14783" s="0" t="n">
        <v>202509</v>
      </c>
      <c r="C14783" s="37" t="s">
        <v>115</v>
      </c>
      <c r="D14783" s="37" t="s">
        <v>231</v>
      </c>
      <c r="E14783" s="0" t="n">
        <v>4</v>
      </c>
      <c r="F14783" s="38" t="s">
        <v>71</v>
      </c>
      <c r="G14783" s="37" t="s">
        <v>232</v>
      </c>
      <c r="H14783" s="0" t="n">
        <v>661584</v>
      </c>
      <c r="I14783" s="0" t="n">
        <v>650974</v>
      </c>
      <c r="J14783" s="0" t="n">
        <v>90002</v>
      </c>
    </row>
    <row r="14784" customFormat="false" ht="15" hidden="false" customHeight="false" outlineLevel="0" collapsed="false">
      <c r="A14784" s="0" t="n">
        <v>202506</v>
      </c>
      <c r="B14784" s="0" t="n">
        <v>202509</v>
      </c>
      <c r="C14784" s="37" t="s">
        <v>124</v>
      </c>
      <c r="D14784" s="37" t="s">
        <v>233</v>
      </c>
      <c r="E14784" s="0" t="n">
        <v>4</v>
      </c>
      <c r="F14784" s="38" t="s">
        <v>71</v>
      </c>
      <c r="G14784" s="37" t="s">
        <v>234</v>
      </c>
      <c r="H14784" s="0" t="n">
        <v>237757</v>
      </c>
      <c r="I14784" s="0" t="n">
        <v>169583</v>
      </c>
      <c r="J14784" s="0" t="n">
        <v>16086</v>
      </c>
    </row>
    <row r="14785" customFormat="false" ht="15" hidden="false" customHeight="false" outlineLevel="0" collapsed="false">
      <c r="A14785" s="0" t="n">
        <v>202506</v>
      </c>
      <c r="B14785" s="0" t="n">
        <v>202509</v>
      </c>
      <c r="C14785" s="37" t="s">
        <v>184</v>
      </c>
      <c r="D14785" s="37" t="s">
        <v>235</v>
      </c>
      <c r="E14785" s="0" t="n">
        <v>4</v>
      </c>
      <c r="F14785" s="38" t="s">
        <v>71</v>
      </c>
      <c r="G14785" s="37" t="s">
        <v>236</v>
      </c>
      <c r="H14785" s="0" t="n">
        <v>569850</v>
      </c>
      <c r="I14785" s="0" t="n">
        <v>246106</v>
      </c>
      <c r="J14785" s="0" t="n">
        <v>11218</v>
      </c>
    </row>
    <row r="14786" customFormat="false" ht="15" hidden="false" customHeight="false" outlineLevel="0" collapsed="false">
      <c r="A14786" s="0" t="n">
        <v>202506</v>
      </c>
      <c r="B14786" s="0" t="n">
        <v>202509</v>
      </c>
      <c r="C14786" s="37" t="s">
        <v>124</v>
      </c>
      <c r="D14786" s="37" t="s">
        <v>237</v>
      </c>
      <c r="E14786" s="0" t="n">
        <v>4</v>
      </c>
      <c r="F14786" s="38" t="s">
        <v>71</v>
      </c>
      <c r="G14786" s="37" t="s">
        <v>238</v>
      </c>
      <c r="H14786" s="0" t="n">
        <v>427104</v>
      </c>
      <c r="I14786" s="0" t="n">
        <v>435650</v>
      </c>
      <c r="J14786" s="0" t="n">
        <v>7979</v>
      </c>
    </row>
    <row r="14787" customFormat="false" ht="15" hidden="false" customHeight="false" outlineLevel="0" collapsed="false">
      <c r="A14787" s="0" t="n">
        <v>202506</v>
      </c>
      <c r="B14787" s="0" t="n">
        <v>202509</v>
      </c>
      <c r="C14787" s="37" t="s">
        <v>124</v>
      </c>
      <c r="D14787" s="37" t="s">
        <v>107</v>
      </c>
      <c r="E14787" s="0" t="n">
        <v>4</v>
      </c>
      <c r="F14787" s="38" t="s">
        <v>71</v>
      </c>
      <c r="G14787" s="37" t="s">
        <v>239</v>
      </c>
      <c r="H14787" s="0" t="n">
        <v>416526</v>
      </c>
      <c r="I14787" s="0" t="n">
        <v>581405</v>
      </c>
      <c r="J14787" s="0" t="n">
        <v>41370</v>
      </c>
    </row>
    <row r="14788" customFormat="false" ht="15" hidden="false" customHeight="false" outlineLevel="0" collapsed="false">
      <c r="A14788" s="0" t="n">
        <v>202506</v>
      </c>
      <c r="B14788" s="0" t="n">
        <v>202509</v>
      </c>
      <c r="C14788" s="37" t="s">
        <v>106</v>
      </c>
      <c r="D14788" s="37" t="s">
        <v>139</v>
      </c>
      <c r="E14788" s="0" t="n">
        <v>4</v>
      </c>
      <c r="F14788" s="38" t="s">
        <v>71</v>
      </c>
      <c r="G14788" s="37" t="s">
        <v>240</v>
      </c>
      <c r="H14788" s="0" t="n">
        <v>4421454</v>
      </c>
      <c r="I14788" s="0" t="n">
        <v>2210426</v>
      </c>
      <c r="J14788" s="0" t="n">
        <v>283322</v>
      </c>
    </row>
    <row r="14789" customFormat="false" ht="15" hidden="false" customHeight="false" outlineLevel="0" collapsed="false">
      <c r="A14789" s="0" t="n">
        <v>202506</v>
      </c>
      <c r="B14789" s="0" t="n">
        <v>202509</v>
      </c>
      <c r="C14789" s="37" t="s">
        <v>106</v>
      </c>
      <c r="D14789" s="37" t="s">
        <v>241</v>
      </c>
      <c r="E14789" s="0" t="n">
        <v>4</v>
      </c>
      <c r="F14789" s="38" t="s">
        <v>71</v>
      </c>
      <c r="G14789" s="37" t="s">
        <v>242</v>
      </c>
      <c r="H14789" s="0" t="n">
        <v>566560</v>
      </c>
      <c r="I14789" s="0" t="n">
        <v>714563</v>
      </c>
      <c r="J14789" s="0" t="n">
        <v>94923</v>
      </c>
    </row>
    <row r="14790" customFormat="false" ht="15" hidden="false" customHeight="false" outlineLevel="0" collapsed="false">
      <c r="A14790" s="0" t="n">
        <v>202506</v>
      </c>
      <c r="B14790" s="0" t="n">
        <v>202509</v>
      </c>
      <c r="C14790" s="37" t="s">
        <v>158</v>
      </c>
      <c r="D14790" s="37" t="s">
        <v>243</v>
      </c>
      <c r="E14790" s="0" t="n">
        <v>4</v>
      </c>
      <c r="F14790" s="38" t="s">
        <v>71</v>
      </c>
      <c r="G14790" s="37" t="s">
        <v>244</v>
      </c>
      <c r="H14790" s="0" t="n">
        <v>483989</v>
      </c>
      <c r="I14790" s="0" t="n">
        <v>268183</v>
      </c>
      <c r="J14790" s="0" t="n">
        <v>25314</v>
      </c>
    </row>
    <row r="14791" customFormat="false" ht="15" hidden="false" customHeight="false" outlineLevel="0" collapsed="false">
      <c r="A14791" s="0" t="n">
        <v>202506</v>
      </c>
      <c r="B14791" s="0" t="n">
        <v>202509</v>
      </c>
      <c r="C14791" s="37" t="s">
        <v>112</v>
      </c>
      <c r="D14791" s="37" t="s">
        <v>245</v>
      </c>
      <c r="E14791" s="0" t="n">
        <v>4</v>
      </c>
      <c r="F14791" s="38" t="s">
        <v>71</v>
      </c>
      <c r="G14791" s="37" t="s">
        <v>246</v>
      </c>
      <c r="H14791" s="0" t="n">
        <v>35003</v>
      </c>
      <c r="I14791" s="0" t="n">
        <v>14568</v>
      </c>
      <c r="J14791" s="0" t="n">
        <v>1679</v>
      </c>
    </row>
    <row r="14792" customFormat="false" ht="15" hidden="false" customHeight="false" outlineLevel="0" collapsed="false">
      <c r="A14792" s="0" t="n">
        <v>202506</v>
      </c>
      <c r="B14792" s="0" t="n">
        <v>202509</v>
      </c>
      <c r="C14792" s="37" t="s">
        <v>197</v>
      </c>
      <c r="D14792" s="37" t="s">
        <v>247</v>
      </c>
      <c r="E14792" s="0" t="n">
        <v>4</v>
      </c>
      <c r="F14792" s="38" t="s">
        <v>71</v>
      </c>
      <c r="G14792" s="37" t="s">
        <v>248</v>
      </c>
      <c r="H14792" s="0" t="n">
        <v>184226</v>
      </c>
      <c r="I14792" s="0" t="n">
        <v>77059</v>
      </c>
      <c r="J14792" s="0" t="n">
        <v>-2348</v>
      </c>
    </row>
    <row r="14793" customFormat="false" ht="15" hidden="false" customHeight="false" outlineLevel="0" collapsed="false">
      <c r="A14793" s="0" t="n">
        <v>202506</v>
      </c>
      <c r="B14793" s="0" t="n">
        <v>202509</v>
      </c>
      <c r="C14793" s="37" t="s">
        <v>106</v>
      </c>
      <c r="D14793" s="37" t="s">
        <v>249</v>
      </c>
      <c r="E14793" s="0" t="n">
        <v>4</v>
      </c>
      <c r="F14793" s="38" t="s">
        <v>71</v>
      </c>
      <c r="G14793" s="37" t="s">
        <v>250</v>
      </c>
      <c r="H14793" s="0" t="n">
        <v>408318</v>
      </c>
      <c r="I14793" s="0" t="n">
        <v>647658</v>
      </c>
      <c r="J14793" s="0" t="n">
        <v>21734</v>
      </c>
    </row>
    <row r="14794" customFormat="false" ht="15" hidden="false" customHeight="false" outlineLevel="0" collapsed="false">
      <c r="A14794" s="0" t="n">
        <v>202506</v>
      </c>
      <c r="B14794" s="0" t="n">
        <v>202509</v>
      </c>
      <c r="C14794" s="37" t="s">
        <v>98</v>
      </c>
      <c r="D14794" s="37" t="s">
        <v>251</v>
      </c>
      <c r="E14794" s="0" t="n">
        <v>4</v>
      </c>
      <c r="F14794" s="38" t="s">
        <v>71</v>
      </c>
      <c r="G14794" s="37" t="s">
        <v>252</v>
      </c>
      <c r="H14794" s="0" t="n">
        <v>217883</v>
      </c>
      <c r="I14794" s="0" t="n">
        <v>124346</v>
      </c>
      <c r="J14794" s="0" t="n">
        <v>18290</v>
      </c>
    </row>
    <row r="14795" customFormat="false" ht="15" hidden="false" customHeight="false" outlineLevel="0" collapsed="false">
      <c r="A14795" s="0" t="n">
        <v>202506</v>
      </c>
      <c r="B14795" s="0" t="n">
        <v>202509</v>
      </c>
      <c r="C14795" s="37" t="s">
        <v>124</v>
      </c>
      <c r="D14795" s="37" t="s">
        <v>253</v>
      </c>
      <c r="E14795" s="0" t="n">
        <v>4</v>
      </c>
      <c r="F14795" s="38" t="s">
        <v>71</v>
      </c>
      <c r="G14795" s="37" t="s">
        <v>254</v>
      </c>
      <c r="H14795" s="0" t="n">
        <v>2253883</v>
      </c>
      <c r="I14795" s="0" t="n">
        <v>1880950</v>
      </c>
      <c r="J14795" s="0" t="n">
        <v>-6292</v>
      </c>
    </row>
    <row r="14796" customFormat="false" ht="15" hidden="false" customHeight="false" outlineLevel="0" collapsed="false">
      <c r="A14796" s="0" t="n">
        <v>202506</v>
      </c>
      <c r="B14796" s="0" t="n">
        <v>202509</v>
      </c>
      <c r="C14796" s="37" t="s">
        <v>101</v>
      </c>
      <c r="D14796" s="37" t="s">
        <v>255</v>
      </c>
      <c r="E14796" s="0" t="n">
        <v>4</v>
      </c>
      <c r="F14796" s="38" t="s">
        <v>71</v>
      </c>
      <c r="G14796" s="37" t="s">
        <v>256</v>
      </c>
      <c r="H14796" s="0" t="n">
        <v>368599</v>
      </c>
      <c r="I14796" s="0" t="n">
        <v>336230</v>
      </c>
      <c r="J14796" s="0" t="n">
        <v>31649</v>
      </c>
    </row>
    <row r="14797" customFormat="false" ht="15" hidden="false" customHeight="false" outlineLevel="0" collapsed="false">
      <c r="A14797" s="0" t="n">
        <v>202506</v>
      </c>
      <c r="B14797" s="0" t="n">
        <v>202509</v>
      </c>
      <c r="C14797" s="37" t="s">
        <v>112</v>
      </c>
      <c r="D14797" s="37" t="s">
        <v>132</v>
      </c>
      <c r="E14797" s="0" t="n">
        <v>4</v>
      </c>
      <c r="F14797" s="38" t="s">
        <v>71</v>
      </c>
      <c r="G14797" s="37" t="s">
        <v>257</v>
      </c>
      <c r="H14797" s="0" t="n">
        <v>2966912</v>
      </c>
      <c r="I14797" s="0" t="n">
        <v>2830288</v>
      </c>
      <c r="J14797" s="0" t="n">
        <v>241018</v>
      </c>
    </row>
    <row r="14798" customFormat="false" ht="15" hidden="false" customHeight="false" outlineLevel="0" collapsed="false">
      <c r="A14798" s="0" t="n">
        <v>202506</v>
      </c>
      <c r="B14798" s="0" t="n">
        <v>202509</v>
      </c>
      <c r="C14798" s="37" t="s">
        <v>115</v>
      </c>
      <c r="D14798" s="37" t="s">
        <v>258</v>
      </c>
      <c r="E14798" s="0" t="n">
        <v>4</v>
      </c>
      <c r="F14798" s="38" t="s">
        <v>71</v>
      </c>
      <c r="G14798" s="37" t="s">
        <v>259</v>
      </c>
      <c r="H14798" s="0" t="n">
        <v>563080</v>
      </c>
      <c r="I14798" s="0" t="n">
        <v>567333</v>
      </c>
      <c r="J14798" s="0" t="n">
        <v>38927</v>
      </c>
    </row>
    <row r="14799" customFormat="false" ht="15" hidden="false" customHeight="false" outlineLevel="0" collapsed="false">
      <c r="A14799" s="0" t="n">
        <v>202506</v>
      </c>
      <c r="B14799" s="0" t="n">
        <v>202509</v>
      </c>
      <c r="C14799" s="37" t="s">
        <v>184</v>
      </c>
      <c r="D14799" s="37" t="s">
        <v>179</v>
      </c>
      <c r="E14799" s="0" t="n">
        <v>4</v>
      </c>
      <c r="F14799" s="38" t="s">
        <v>71</v>
      </c>
      <c r="G14799" s="37" t="s">
        <v>260</v>
      </c>
      <c r="H14799" s="0" t="n">
        <v>658485</v>
      </c>
      <c r="I14799" s="0" t="n">
        <v>775543</v>
      </c>
      <c r="J14799" s="0" t="n">
        <v>114687</v>
      </c>
    </row>
    <row r="14800" customFormat="false" ht="15" hidden="false" customHeight="false" outlineLevel="0" collapsed="false">
      <c r="A14800" s="0" t="n">
        <v>202506</v>
      </c>
      <c r="B14800" s="0" t="n">
        <v>202509</v>
      </c>
      <c r="C14800" s="37" t="s">
        <v>158</v>
      </c>
      <c r="D14800" s="37" t="s">
        <v>155</v>
      </c>
      <c r="E14800" s="0" t="n">
        <v>4</v>
      </c>
      <c r="F14800" s="38" t="s">
        <v>71</v>
      </c>
      <c r="G14800" s="37" t="s">
        <v>261</v>
      </c>
      <c r="H14800" s="0" t="n">
        <v>506673</v>
      </c>
      <c r="I14800" s="0" t="n">
        <v>641886</v>
      </c>
      <c r="J14800" s="0" t="n">
        <v>65934</v>
      </c>
    </row>
    <row r="14801" customFormat="false" ht="15" hidden="false" customHeight="false" outlineLevel="0" collapsed="false">
      <c r="A14801" s="0" t="n">
        <v>202506</v>
      </c>
      <c r="B14801" s="0" t="n">
        <v>202509</v>
      </c>
      <c r="C14801" s="37" t="s">
        <v>98</v>
      </c>
      <c r="D14801" s="37" t="s">
        <v>262</v>
      </c>
      <c r="E14801" s="0" t="n">
        <v>4</v>
      </c>
      <c r="F14801" s="38" t="s">
        <v>71</v>
      </c>
      <c r="G14801" s="37" t="s">
        <v>263</v>
      </c>
      <c r="H14801" s="0" t="n">
        <v>668851</v>
      </c>
      <c r="I14801" s="0" t="n">
        <v>754707</v>
      </c>
      <c r="J14801" s="0" t="n">
        <v>-29997</v>
      </c>
    </row>
    <row r="14802" customFormat="false" ht="15" hidden="false" customHeight="false" outlineLevel="0" collapsed="false">
      <c r="A14802" s="0" t="n">
        <v>202506</v>
      </c>
      <c r="B14802" s="0" t="n">
        <v>202509</v>
      </c>
      <c r="C14802" s="37" t="s">
        <v>98</v>
      </c>
      <c r="D14802" s="37" t="s">
        <v>214</v>
      </c>
      <c r="E14802" s="0" t="n">
        <v>4</v>
      </c>
      <c r="F14802" s="38" t="s">
        <v>71</v>
      </c>
      <c r="G14802" s="37" t="s">
        <v>264</v>
      </c>
      <c r="H14802" s="0" t="n">
        <v>6090713</v>
      </c>
      <c r="I14802" s="0" t="n">
        <v>7672414</v>
      </c>
      <c r="J14802" s="0" t="n">
        <v>1009810</v>
      </c>
    </row>
    <row r="14803" customFormat="false" ht="15" hidden="false" customHeight="false" outlineLevel="0" collapsed="false">
      <c r="A14803" s="0" t="n">
        <v>202506</v>
      </c>
      <c r="B14803" s="0" t="n">
        <v>202509</v>
      </c>
      <c r="C14803" s="37" t="s">
        <v>101</v>
      </c>
      <c r="D14803" s="37" t="s">
        <v>161</v>
      </c>
      <c r="E14803" s="0" t="n">
        <v>4</v>
      </c>
      <c r="F14803" s="38" t="s">
        <v>71</v>
      </c>
      <c r="G14803" s="37" t="s">
        <v>265</v>
      </c>
      <c r="H14803" s="0" t="n">
        <v>26804</v>
      </c>
      <c r="I14803" s="0" t="n">
        <v>21604</v>
      </c>
      <c r="J14803" s="0" t="n">
        <v>633</v>
      </c>
    </row>
    <row r="14804" customFormat="false" ht="15" hidden="false" customHeight="false" outlineLevel="0" collapsed="false">
      <c r="A14804" s="0" t="n">
        <v>202506</v>
      </c>
      <c r="B14804" s="0" t="n">
        <v>202509</v>
      </c>
      <c r="C14804" s="37" t="s">
        <v>106</v>
      </c>
      <c r="D14804" s="37" t="s">
        <v>102</v>
      </c>
      <c r="E14804" s="0" t="n">
        <v>4</v>
      </c>
      <c r="F14804" s="38" t="s">
        <v>71</v>
      </c>
      <c r="G14804" s="37" t="s">
        <v>266</v>
      </c>
      <c r="H14804" s="0" t="n">
        <v>46458</v>
      </c>
      <c r="I14804" s="0" t="n">
        <v>17193</v>
      </c>
      <c r="J14804" s="0" t="n">
        <v>-969</v>
      </c>
    </row>
    <row r="14805" customFormat="false" ht="15" hidden="false" customHeight="false" outlineLevel="0" collapsed="false">
      <c r="A14805" s="0" t="n">
        <v>202506</v>
      </c>
      <c r="B14805" s="0" t="n">
        <v>202509</v>
      </c>
      <c r="C14805" s="37" t="s">
        <v>95</v>
      </c>
      <c r="D14805" s="37" t="s">
        <v>267</v>
      </c>
      <c r="E14805" s="0" t="n">
        <v>4</v>
      </c>
      <c r="F14805" s="38" t="s">
        <v>71</v>
      </c>
      <c r="G14805" s="37" t="s">
        <v>268</v>
      </c>
      <c r="H14805" s="0" t="n">
        <v>360107</v>
      </c>
      <c r="I14805" s="0" t="n">
        <v>210837</v>
      </c>
      <c r="J14805" s="0" t="n">
        <v>32516</v>
      </c>
    </row>
    <row r="14806" customFormat="false" ht="15" hidden="false" customHeight="false" outlineLevel="0" collapsed="false">
      <c r="A14806" s="0" t="n">
        <v>202506</v>
      </c>
      <c r="B14806" s="0" t="n">
        <v>202509</v>
      </c>
      <c r="C14806" s="37" t="s">
        <v>136</v>
      </c>
      <c r="D14806" s="37" t="s">
        <v>269</v>
      </c>
      <c r="E14806" s="0" t="n">
        <v>4</v>
      </c>
      <c r="F14806" s="38" t="s">
        <v>71</v>
      </c>
      <c r="G14806" s="37" t="s">
        <v>270</v>
      </c>
      <c r="H14806" s="0" t="n">
        <v>526784</v>
      </c>
      <c r="I14806" s="0" t="n">
        <v>551571</v>
      </c>
      <c r="J14806" s="0" t="n">
        <v>-21282</v>
      </c>
    </row>
    <row r="14807" customFormat="false" ht="15" hidden="false" customHeight="false" outlineLevel="0" collapsed="false">
      <c r="A14807" s="0" t="n">
        <v>202506</v>
      </c>
      <c r="B14807" s="0" t="n">
        <v>202509</v>
      </c>
      <c r="C14807" s="37" t="s">
        <v>98</v>
      </c>
      <c r="D14807" s="37" t="s">
        <v>181</v>
      </c>
      <c r="E14807" s="0" t="n">
        <v>4</v>
      </c>
      <c r="F14807" s="38" t="s">
        <v>71</v>
      </c>
      <c r="G14807" s="37" t="s">
        <v>271</v>
      </c>
      <c r="H14807" s="0" t="n">
        <v>1102455</v>
      </c>
      <c r="I14807" s="0" t="n">
        <v>292671</v>
      </c>
      <c r="J14807" s="0" t="n">
        <v>13033</v>
      </c>
    </row>
    <row r="14808" customFormat="false" ht="15" hidden="false" customHeight="false" outlineLevel="0" collapsed="false">
      <c r="A14808" s="0" t="n">
        <v>202506</v>
      </c>
      <c r="B14808" s="0" t="n">
        <v>202509</v>
      </c>
      <c r="C14808" s="37" t="s">
        <v>197</v>
      </c>
      <c r="D14808" s="37" t="s">
        <v>255</v>
      </c>
      <c r="E14808" s="0" t="n">
        <v>4</v>
      </c>
      <c r="F14808" s="38" t="s">
        <v>71</v>
      </c>
      <c r="G14808" s="37" t="s">
        <v>272</v>
      </c>
      <c r="H14808" s="0" t="n">
        <v>979882</v>
      </c>
      <c r="I14808" s="0" t="n">
        <v>931825</v>
      </c>
      <c r="J14808" s="0" t="n">
        <v>101895</v>
      </c>
    </row>
    <row r="14809" customFormat="false" ht="15" hidden="false" customHeight="false" outlineLevel="0" collapsed="false">
      <c r="A14809" s="0" t="n">
        <v>202506</v>
      </c>
      <c r="B14809" s="0" t="n">
        <v>202509</v>
      </c>
      <c r="C14809" s="37" t="s">
        <v>106</v>
      </c>
      <c r="D14809" s="37" t="s">
        <v>273</v>
      </c>
      <c r="E14809" s="0" t="n">
        <v>4</v>
      </c>
      <c r="F14809" s="38" t="s">
        <v>71</v>
      </c>
      <c r="G14809" s="37" t="s">
        <v>274</v>
      </c>
      <c r="H14809" s="0" t="n">
        <v>321188</v>
      </c>
      <c r="I14809" s="0" t="n">
        <v>82553</v>
      </c>
      <c r="J14809" s="0" t="n">
        <v>5999</v>
      </c>
    </row>
    <row r="14810" customFormat="false" ht="15" hidden="false" customHeight="false" outlineLevel="0" collapsed="false">
      <c r="A14810" s="0" t="n">
        <v>202506</v>
      </c>
      <c r="B14810" s="0" t="n">
        <v>202509</v>
      </c>
      <c r="C14810" s="37" t="s">
        <v>124</v>
      </c>
      <c r="D14810" s="37" t="s">
        <v>275</v>
      </c>
      <c r="E14810" s="0" t="n">
        <v>4</v>
      </c>
      <c r="F14810" s="38" t="s">
        <v>71</v>
      </c>
      <c r="G14810" s="37" t="s">
        <v>276</v>
      </c>
      <c r="H14810" s="0" t="n">
        <v>1473934</v>
      </c>
      <c r="I14810" s="0" t="n">
        <v>1670052</v>
      </c>
      <c r="J14810" s="0" t="n">
        <v>29345</v>
      </c>
    </row>
    <row r="14811" customFormat="false" ht="15" hidden="false" customHeight="false" outlineLevel="0" collapsed="false">
      <c r="A14811" s="0" t="n">
        <v>202506</v>
      </c>
      <c r="B14811" s="0" t="n">
        <v>202509</v>
      </c>
      <c r="C14811" s="37" t="s">
        <v>115</v>
      </c>
      <c r="D14811" s="37" t="s">
        <v>277</v>
      </c>
      <c r="E14811" s="0" t="n">
        <v>4</v>
      </c>
      <c r="F14811" s="38" t="s">
        <v>71</v>
      </c>
      <c r="G14811" s="37" t="s">
        <v>278</v>
      </c>
      <c r="H14811" s="0" t="n">
        <v>2272328</v>
      </c>
      <c r="I14811" s="0" t="n">
        <v>1992997</v>
      </c>
      <c r="J14811" s="0" t="n">
        <v>-38609</v>
      </c>
    </row>
    <row r="14812" customFormat="false" ht="15" hidden="false" customHeight="false" outlineLevel="0" collapsed="false">
      <c r="A14812" s="0" t="n">
        <v>202506</v>
      </c>
      <c r="B14812" s="0" t="n">
        <v>202509</v>
      </c>
      <c r="C14812" s="37" t="s">
        <v>115</v>
      </c>
      <c r="D14812" s="37" t="s">
        <v>269</v>
      </c>
      <c r="E14812" s="0" t="n">
        <v>4</v>
      </c>
      <c r="F14812" s="38" t="s">
        <v>71</v>
      </c>
      <c r="G14812" s="37" t="s">
        <v>279</v>
      </c>
      <c r="H14812" s="0" t="n">
        <v>663382</v>
      </c>
      <c r="I14812" s="0" t="n">
        <v>501351</v>
      </c>
      <c r="J14812" s="0" t="n">
        <v>2001</v>
      </c>
    </row>
    <row r="14813" customFormat="false" ht="15" hidden="false" customHeight="false" outlineLevel="0" collapsed="false">
      <c r="A14813" s="0" t="n">
        <v>202506</v>
      </c>
      <c r="B14813" s="0" t="n">
        <v>202509</v>
      </c>
      <c r="C14813" s="37" t="s">
        <v>197</v>
      </c>
      <c r="D14813" s="37" t="s">
        <v>280</v>
      </c>
      <c r="E14813" s="0" t="n">
        <v>4</v>
      </c>
      <c r="F14813" s="38" t="s">
        <v>71</v>
      </c>
      <c r="G14813" s="37" t="s">
        <v>281</v>
      </c>
      <c r="H14813" s="0" t="n">
        <v>1643140</v>
      </c>
      <c r="I14813" s="0" t="n">
        <v>1563303</v>
      </c>
      <c r="J14813" s="0" t="n">
        <v>-43372</v>
      </c>
    </row>
    <row r="14814" customFormat="false" ht="15" hidden="false" customHeight="false" outlineLevel="0" collapsed="false">
      <c r="A14814" s="0" t="n">
        <v>202506</v>
      </c>
      <c r="B14814" s="0" t="n">
        <v>202509</v>
      </c>
      <c r="C14814" s="37" t="s">
        <v>158</v>
      </c>
      <c r="D14814" s="37" t="s">
        <v>282</v>
      </c>
      <c r="E14814" s="0" t="n">
        <v>4</v>
      </c>
      <c r="F14814" s="38" t="s">
        <v>71</v>
      </c>
      <c r="G14814" s="37" t="s">
        <v>283</v>
      </c>
      <c r="H14814" s="0" t="n">
        <v>647502</v>
      </c>
      <c r="I14814" s="0" t="n">
        <v>783144</v>
      </c>
      <c r="J14814" s="0" t="n">
        <v>52746</v>
      </c>
    </row>
    <row r="14815" customFormat="false" ht="15" hidden="false" customHeight="false" outlineLevel="0" collapsed="false">
      <c r="A14815" s="0" t="n">
        <v>202506</v>
      </c>
      <c r="B14815" s="0" t="n">
        <v>202509</v>
      </c>
      <c r="C14815" s="37" t="s">
        <v>152</v>
      </c>
      <c r="D14815" s="37" t="s">
        <v>284</v>
      </c>
      <c r="E14815" s="0" t="n">
        <v>4</v>
      </c>
      <c r="F14815" s="38" t="s">
        <v>71</v>
      </c>
      <c r="G14815" s="37" t="s">
        <v>285</v>
      </c>
      <c r="H14815" s="0" t="n">
        <v>334590</v>
      </c>
      <c r="I14815" s="0" t="n">
        <v>168267</v>
      </c>
      <c r="J14815" s="0" t="n">
        <v>4285</v>
      </c>
    </row>
    <row r="14816" customFormat="false" ht="15" hidden="false" customHeight="false" outlineLevel="0" collapsed="false">
      <c r="A14816" s="0" t="n">
        <v>202506</v>
      </c>
      <c r="B14816" s="0" t="n">
        <v>202509</v>
      </c>
      <c r="C14816" s="37" t="s">
        <v>95</v>
      </c>
      <c r="D14816" s="37" t="s">
        <v>210</v>
      </c>
      <c r="E14816" s="0" t="n">
        <v>4</v>
      </c>
      <c r="F14816" s="38" t="s">
        <v>71</v>
      </c>
      <c r="G14816" s="37" t="s">
        <v>286</v>
      </c>
      <c r="H14816" s="0" t="n">
        <v>1593912</v>
      </c>
      <c r="I14816" s="0" t="n">
        <v>1819477</v>
      </c>
      <c r="J14816" s="0" t="n">
        <v>-105304</v>
      </c>
    </row>
    <row r="14817" customFormat="false" ht="15" hidden="false" customHeight="false" outlineLevel="0" collapsed="false">
      <c r="A14817" s="0" t="n">
        <v>202506</v>
      </c>
      <c r="B14817" s="0" t="n">
        <v>202509</v>
      </c>
      <c r="C14817" s="37" t="s">
        <v>136</v>
      </c>
      <c r="D14817" s="37" t="s">
        <v>223</v>
      </c>
      <c r="E14817" s="0" t="n">
        <v>4</v>
      </c>
      <c r="F14817" s="38" t="s">
        <v>71</v>
      </c>
      <c r="G14817" s="37" t="s">
        <v>287</v>
      </c>
      <c r="H14817" s="0" t="n">
        <v>576917</v>
      </c>
      <c r="I14817" s="0" t="n">
        <v>807381</v>
      </c>
      <c r="J14817" s="0" t="n">
        <v>41240</v>
      </c>
    </row>
    <row r="14818" customFormat="false" ht="15" hidden="false" customHeight="false" outlineLevel="0" collapsed="false">
      <c r="A14818" s="0" t="n">
        <v>202506</v>
      </c>
      <c r="B14818" s="0" t="n">
        <v>202509</v>
      </c>
      <c r="C14818" s="37" t="s">
        <v>152</v>
      </c>
      <c r="D14818" s="37" t="s">
        <v>288</v>
      </c>
      <c r="E14818" s="0" t="n">
        <v>4</v>
      </c>
      <c r="F14818" s="38" t="s">
        <v>71</v>
      </c>
      <c r="G14818" s="37" t="s">
        <v>289</v>
      </c>
      <c r="H14818" s="0" t="n">
        <v>503771</v>
      </c>
      <c r="I14818" s="0" t="n">
        <v>362911</v>
      </c>
      <c r="J14818" s="0" t="n">
        <v>5690</v>
      </c>
    </row>
    <row r="14819" customFormat="false" ht="15" hidden="false" customHeight="false" outlineLevel="0" collapsed="false">
      <c r="A14819" s="0" t="n">
        <v>202506</v>
      </c>
      <c r="B14819" s="0" t="n">
        <v>202509</v>
      </c>
      <c r="C14819" s="37" t="s">
        <v>112</v>
      </c>
      <c r="D14819" s="37" t="s">
        <v>290</v>
      </c>
      <c r="E14819" s="0" t="n">
        <v>4</v>
      </c>
      <c r="F14819" s="38" t="s">
        <v>71</v>
      </c>
      <c r="G14819" s="37" t="s">
        <v>291</v>
      </c>
      <c r="H14819" s="0" t="n">
        <v>4133816</v>
      </c>
      <c r="I14819" s="0" t="n">
        <v>3902026</v>
      </c>
      <c r="J14819" s="0" t="n">
        <v>416778</v>
      </c>
    </row>
    <row r="14820" customFormat="false" ht="15" hidden="false" customHeight="false" outlineLevel="0" collapsed="false">
      <c r="A14820" s="0" t="n">
        <v>202506</v>
      </c>
      <c r="B14820" s="0" t="n">
        <v>202509</v>
      </c>
      <c r="C14820" s="37" t="s">
        <v>106</v>
      </c>
      <c r="D14820" s="37" t="s">
        <v>292</v>
      </c>
      <c r="E14820" s="0" t="n">
        <v>4</v>
      </c>
      <c r="F14820" s="38" t="s">
        <v>71</v>
      </c>
      <c r="G14820" s="37" t="s">
        <v>293</v>
      </c>
      <c r="H14820" s="0" t="n">
        <v>29940</v>
      </c>
      <c r="I14820" s="0" t="n">
        <v>40681</v>
      </c>
      <c r="J14820" s="0" t="n">
        <v>4728</v>
      </c>
    </row>
    <row r="14821" customFormat="false" ht="15" hidden="false" customHeight="false" outlineLevel="0" collapsed="false">
      <c r="A14821" s="0" t="n">
        <v>202506</v>
      </c>
      <c r="B14821" s="0" t="n">
        <v>202509</v>
      </c>
      <c r="C14821" s="37" t="s">
        <v>136</v>
      </c>
      <c r="D14821" s="37" t="s">
        <v>294</v>
      </c>
      <c r="E14821" s="0" t="n">
        <v>4</v>
      </c>
      <c r="F14821" s="38" t="s">
        <v>71</v>
      </c>
      <c r="G14821" s="37" t="s">
        <v>295</v>
      </c>
      <c r="H14821" s="0" t="n">
        <v>91353</v>
      </c>
      <c r="I14821" s="0" t="n">
        <v>88265</v>
      </c>
      <c r="J14821" s="0" t="n">
        <v>18906</v>
      </c>
    </row>
    <row r="14822" customFormat="false" ht="15" hidden="false" customHeight="false" outlineLevel="0" collapsed="false">
      <c r="A14822" s="0" t="n">
        <v>202506</v>
      </c>
      <c r="B14822" s="0" t="n">
        <v>202509</v>
      </c>
      <c r="C14822" s="37" t="s">
        <v>101</v>
      </c>
      <c r="D14822" s="37" t="s">
        <v>296</v>
      </c>
      <c r="E14822" s="0" t="n">
        <v>4</v>
      </c>
      <c r="F14822" s="38" t="s">
        <v>71</v>
      </c>
      <c r="G14822" s="37" t="s">
        <v>297</v>
      </c>
      <c r="H14822" s="0" t="n">
        <v>117846</v>
      </c>
      <c r="I14822" s="0" t="n">
        <v>263257</v>
      </c>
      <c r="J14822" s="0" t="n">
        <v>38114</v>
      </c>
    </row>
    <row r="14823" customFormat="false" ht="15" hidden="false" customHeight="false" outlineLevel="0" collapsed="false">
      <c r="A14823" s="0" t="n">
        <v>202506</v>
      </c>
      <c r="B14823" s="0" t="n">
        <v>202509</v>
      </c>
      <c r="C14823" s="37" t="s">
        <v>149</v>
      </c>
      <c r="D14823" s="37" t="s">
        <v>298</v>
      </c>
      <c r="E14823" s="0" t="n">
        <v>4</v>
      </c>
      <c r="F14823" s="38" t="s">
        <v>71</v>
      </c>
      <c r="G14823" s="37" t="s">
        <v>299</v>
      </c>
      <c r="H14823" s="0" t="n">
        <v>360274</v>
      </c>
      <c r="I14823" s="0" t="n">
        <v>183830</v>
      </c>
      <c r="J14823" s="0" t="n">
        <v>-5299</v>
      </c>
    </row>
    <row r="14824" customFormat="false" ht="15" hidden="false" customHeight="false" outlineLevel="0" collapsed="false">
      <c r="A14824" s="0" t="n">
        <v>202506</v>
      </c>
      <c r="B14824" s="0" t="n">
        <v>202509</v>
      </c>
      <c r="C14824" s="37" t="s">
        <v>184</v>
      </c>
      <c r="D14824" s="37" t="s">
        <v>300</v>
      </c>
      <c r="E14824" s="0" t="n">
        <v>4</v>
      </c>
      <c r="F14824" s="38" t="s">
        <v>71</v>
      </c>
      <c r="G14824" s="37" t="s">
        <v>301</v>
      </c>
      <c r="H14824" s="0" t="n">
        <v>500247</v>
      </c>
      <c r="I14824" s="0" t="n">
        <v>1121048</v>
      </c>
      <c r="J14824" s="0" t="n">
        <v>-153927</v>
      </c>
    </row>
    <row r="14825" customFormat="false" ht="15" hidden="false" customHeight="false" outlineLevel="0" collapsed="false">
      <c r="A14825" s="0" t="n">
        <v>202506</v>
      </c>
      <c r="B14825" s="0" t="n">
        <v>202509</v>
      </c>
      <c r="C14825" s="37" t="s">
        <v>136</v>
      </c>
      <c r="D14825" s="37" t="s">
        <v>298</v>
      </c>
      <c r="E14825" s="0" t="n">
        <v>4</v>
      </c>
      <c r="F14825" s="38" t="s">
        <v>71</v>
      </c>
      <c r="G14825" s="37" t="s">
        <v>302</v>
      </c>
      <c r="H14825" s="0" t="n">
        <v>47524</v>
      </c>
      <c r="I14825" s="0" t="n">
        <v>38626</v>
      </c>
      <c r="J14825" s="0" t="n">
        <v>-2776</v>
      </c>
    </row>
    <row r="14826" customFormat="false" ht="15" hidden="false" customHeight="false" outlineLevel="0" collapsed="false">
      <c r="A14826" s="0" t="n">
        <v>202506</v>
      </c>
      <c r="B14826" s="0" t="n">
        <v>202509</v>
      </c>
      <c r="C14826" s="37" t="s">
        <v>149</v>
      </c>
      <c r="D14826" s="37" t="s">
        <v>303</v>
      </c>
      <c r="E14826" s="0" t="n">
        <v>4</v>
      </c>
      <c r="F14826" s="38" t="s">
        <v>71</v>
      </c>
      <c r="G14826" s="37" t="s">
        <v>304</v>
      </c>
      <c r="H14826" s="0" t="n">
        <v>215153</v>
      </c>
      <c r="I14826" s="0" t="n">
        <v>205279</v>
      </c>
      <c r="J14826" s="0" t="n">
        <v>6106</v>
      </c>
    </row>
    <row r="14827" customFormat="false" ht="15" hidden="false" customHeight="false" outlineLevel="0" collapsed="false">
      <c r="A14827" s="0" t="n">
        <v>202506</v>
      </c>
      <c r="B14827" s="0" t="n">
        <v>202509</v>
      </c>
      <c r="C14827" s="37" t="s">
        <v>106</v>
      </c>
      <c r="D14827" s="37" t="s">
        <v>107</v>
      </c>
      <c r="E14827" s="0" t="n">
        <v>4</v>
      </c>
      <c r="F14827" s="38" t="s">
        <v>71</v>
      </c>
      <c r="G14827" s="37" t="s">
        <v>305</v>
      </c>
      <c r="H14827" s="0" t="n">
        <v>163216</v>
      </c>
      <c r="I14827" s="0" t="n">
        <v>150375</v>
      </c>
      <c r="J14827" s="0" t="n">
        <v>-12150</v>
      </c>
    </row>
    <row r="14828" customFormat="false" ht="15" hidden="false" customHeight="false" outlineLevel="0" collapsed="false">
      <c r="A14828" s="0" t="n">
        <v>202506</v>
      </c>
      <c r="B14828" s="0" t="n">
        <v>202509</v>
      </c>
      <c r="C14828" s="37" t="s">
        <v>124</v>
      </c>
      <c r="D14828" s="37" t="s">
        <v>306</v>
      </c>
      <c r="E14828" s="0" t="n">
        <v>4</v>
      </c>
      <c r="F14828" s="38" t="s">
        <v>71</v>
      </c>
      <c r="G14828" s="37" t="s">
        <v>307</v>
      </c>
      <c r="H14828" s="0" t="n">
        <v>13162095</v>
      </c>
      <c r="I14828" s="0" t="n">
        <v>2985354</v>
      </c>
      <c r="J14828" s="0" t="n">
        <v>54895</v>
      </c>
    </row>
    <row r="14829" customFormat="false" ht="15" hidden="false" customHeight="false" outlineLevel="0" collapsed="false">
      <c r="A14829" s="0" t="n">
        <v>202506</v>
      </c>
      <c r="B14829" s="0" t="n">
        <v>202509</v>
      </c>
      <c r="C14829" s="37" t="s">
        <v>115</v>
      </c>
      <c r="D14829" s="37" t="s">
        <v>308</v>
      </c>
      <c r="E14829" s="0" t="n">
        <v>4</v>
      </c>
      <c r="F14829" s="38" t="s">
        <v>71</v>
      </c>
      <c r="G14829" s="37" t="s">
        <v>309</v>
      </c>
      <c r="H14829" s="0" t="n">
        <v>4859583</v>
      </c>
      <c r="I14829" s="0" t="n">
        <v>5503429</v>
      </c>
      <c r="J14829" s="0" t="n">
        <v>458027</v>
      </c>
    </row>
    <row r="14830" customFormat="false" ht="15" hidden="false" customHeight="false" outlineLevel="0" collapsed="false">
      <c r="A14830" s="0" t="n">
        <v>202506</v>
      </c>
      <c r="B14830" s="0" t="n">
        <v>202509</v>
      </c>
      <c r="C14830" s="37" t="s">
        <v>178</v>
      </c>
      <c r="D14830" s="37" t="s">
        <v>308</v>
      </c>
      <c r="E14830" s="0" t="n">
        <v>4</v>
      </c>
      <c r="F14830" s="38" t="s">
        <v>71</v>
      </c>
      <c r="G14830" s="37" t="s">
        <v>310</v>
      </c>
      <c r="H14830" s="0" t="n">
        <v>467366</v>
      </c>
      <c r="I14830" s="0" t="n">
        <v>581408</v>
      </c>
      <c r="J14830" s="0" t="n">
        <v>13769</v>
      </c>
    </row>
    <row r="14831" customFormat="false" ht="15" hidden="false" customHeight="false" outlineLevel="0" collapsed="false">
      <c r="A14831" s="0" t="n">
        <v>202506</v>
      </c>
      <c r="B14831" s="0" t="n">
        <v>202509</v>
      </c>
      <c r="C14831" s="37" t="s">
        <v>109</v>
      </c>
      <c r="D14831" s="37" t="s">
        <v>311</v>
      </c>
      <c r="E14831" s="0" t="n">
        <v>4</v>
      </c>
      <c r="F14831" s="38" t="s">
        <v>71</v>
      </c>
      <c r="G14831" s="37" t="s">
        <v>312</v>
      </c>
      <c r="H14831" s="0" t="n">
        <v>324252</v>
      </c>
      <c r="I14831" s="0" t="n">
        <v>315185</v>
      </c>
      <c r="J14831" s="0" t="n">
        <v>34000</v>
      </c>
    </row>
    <row r="14832" customFormat="false" ht="15" hidden="false" customHeight="false" outlineLevel="0" collapsed="false">
      <c r="A14832" s="0" t="n">
        <v>202506</v>
      </c>
      <c r="B14832" s="0" t="n">
        <v>202509</v>
      </c>
      <c r="C14832" s="37" t="s">
        <v>178</v>
      </c>
      <c r="D14832" s="37" t="s">
        <v>203</v>
      </c>
      <c r="E14832" s="0" t="n">
        <v>4</v>
      </c>
      <c r="F14832" s="38" t="s">
        <v>71</v>
      </c>
      <c r="G14832" s="37" t="s">
        <v>313</v>
      </c>
      <c r="H14832" s="0" t="n">
        <v>98847</v>
      </c>
      <c r="I14832" s="0" t="n">
        <v>162057</v>
      </c>
      <c r="J14832" s="0" t="n">
        <v>3103</v>
      </c>
    </row>
    <row r="14833" customFormat="false" ht="15" hidden="false" customHeight="false" outlineLevel="0" collapsed="false">
      <c r="A14833" s="0" t="n">
        <v>202506</v>
      </c>
      <c r="B14833" s="0" t="n">
        <v>202509</v>
      </c>
      <c r="C14833" s="37" t="s">
        <v>152</v>
      </c>
      <c r="D14833" s="37" t="s">
        <v>314</v>
      </c>
      <c r="E14833" s="0" t="n">
        <v>4</v>
      </c>
      <c r="F14833" s="38" t="s">
        <v>71</v>
      </c>
      <c r="G14833" s="37" t="s">
        <v>315</v>
      </c>
      <c r="H14833" s="0" t="n">
        <v>45593</v>
      </c>
      <c r="I14833" s="0" t="n">
        <v>35496</v>
      </c>
      <c r="J14833" s="0" t="n">
        <v>135</v>
      </c>
    </row>
    <row r="14834" customFormat="false" ht="15" hidden="false" customHeight="false" outlineLevel="0" collapsed="false">
      <c r="A14834" s="0" t="n">
        <v>202506</v>
      </c>
      <c r="B14834" s="0" t="n">
        <v>202509</v>
      </c>
      <c r="C14834" s="37" t="s">
        <v>152</v>
      </c>
      <c r="D14834" s="37" t="s">
        <v>159</v>
      </c>
      <c r="E14834" s="0" t="n">
        <v>4</v>
      </c>
      <c r="F14834" s="38" t="s">
        <v>71</v>
      </c>
      <c r="G14834" s="37" t="s">
        <v>316</v>
      </c>
      <c r="H14834" s="0" t="n">
        <v>481178</v>
      </c>
      <c r="I14834" s="0" t="n">
        <v>273375</v>
      </c>
      <c r="J14834" s="0" t="n">
        <v>68563</v>
      </c>
    </row>
    <row r="14835" customFormat="false" ht="15" hidden="false" customHeight="false" outlineLevel="0" collapsed="false">
      <c r="A14835" s="0" t="n">
        <v>202506</v>
      </c>
      <c r="B14835" s="0" t="n">
        <v>202509</v>
      </c>
      <c r="C14835" s="37" t="s">
        <v>184</v>
      </c>
      <c r="D14835" s="37" t="s">
        <v>218</v>
      </c>
      <c r="E14835" s="0" t="n">
        <v>4</v>
      </c>
      <c r="F14835" s="38" t="s">
        <v>71</v>
      </c>
      <c r="G14835" s="37" t="s">
        <v>317</v>
      </c>
      <c r="H14835" s="0" t="n">
        <v>258226</v>
      </c>
      <c r="I14835" s="0" t="n">
        <v>242420</v>
      </c>
      <c r="J14835" s="0" t="n">
        <v>18593</v>
      </c>
    </row>
    <row r="14836" customFormat="false" ht="15" hidden="false" customHeight="false" outlineLevel="0" collapsed="false">
      <c r="A14836" s="0" t="n">
        <v>202506</v>
      </c>
      <c r="B14836" s="0" t="n">
        <v>202509</v>
      </c>
      <c r="C14836" s="37" t="s">
        <v>109</v>
      </c>
      <c r="D14836" s="37" t="s">
        <v>318</v>
      </c>
      <c r="E14836" s="0" t="n">
        <v>4</v>
      </c>
      <c r="F14836" s="38" t="s">
        <v>71</v>
      </c>
      <c r="G14836" s="37" t="s">
        <v>319</v>
      </c>
      <c r="H14836" s="0" t="n">
        <v>488173</v>
      </c>
      <c r="I14836" s="0" t="n">
        <v>312749</v>
      </c>
      <c r="J14836" s="0" t="n">
        <v>28523</v>
      </c>
    </row>
    <row r="14837" customFormat="false" ht="15" hidden="false" customHeight="false" outlineLevel="0" collapsed="false">
      <c r="A14837" s="0" t="n">
        <v>202506</v>
      </c>
      <c r="B14837" s="0" t="n">
        <v>202509</v>
      </c>
      <c r="C14837" s="37" t="s">
        <v>184</v>
      </c>
      <c r="D14837" s="37" t="s">
        <v>320</v>
      </c>
      <c r="E14837" s="0" t="n">
        <v>4</v>
      </c>
      <c r="F14837" s="38" t="s">
        <v>71</v>
      </c>
      <c r="G14837" s="37" t="s">
        <v>321</v>
      </c>
      <c r="H14837" s="0" t="n">
        <v>89890</v>
      </c>
      <c r="I14837" s="0" t="n">
        <v>93491</v>
      </c>
      <c r="J14837" s="0" t="n">
        <v>15372</v>
      </c>
    </row>
    <row r="14838" customFormat="false" ht="15" hidden="false" customHeight="false" outlineLevel="0" collapsed="false">
      <c r="A14838" s="0" t="n">
        <v>202506</v>
      </c>
      <c r="B14838" s="0" t="n">
        <v>202509</v>
      </c>
      <c r="C14838" s="37" t="s">
        <v>124</v>
      </c>
      <c r="D14838" s="37" t="s">
        <v>282</v>
      </c>
      <c r="E14838" s="0" t="n">
        <v>4</v>
      </c>
      <c r="F14838" s="38" t="s">
        <v>71</v>
      </c>
      <c r="G14838" s="37" t="s">
        <v>322</v>
      </c>
      <c r="H14838" s="0" t="n">
        <v>213982</v>
      </c>
      <c r="I14838" s="0" t="n">
        <v>143307</v>
      </c>
      <c r="J14838" s="0" t="n">
        <v>24033</v>
      </c>
    </row>
    <row r="14839" customFormat="false" ht="15" hidden="false" customHeight="false" outlineLevel="0" collapsed="false">
      <c r="A14839" s="0" t="n">
        <v>202506</v>
      </c>
      <c r="B14839" s="0" t="n">
        <v>202509</v>
      </c>
      <c r="C14839" s="37" t="s">
        <v>112</v>
      </c>
      <c r="D14839" s="37" t="s">
        <v>96</v>
      </c>
      <c r="E14839" s="0" t="n">
        <v>4</v>
      </c>
      <c r="F14839" s="38" t="s">
        <v>71</v>
      </c>
      <c r="G14839" s="37" t="s">
        <v>323</v>
      </c>
      <c r="H14839" s="0" t="n">
        <v>647287</v>
      </c>
      <c r="I14839" s="0" t="n">
        <v>417479</v>
      </c>
      <c r="J14839" s="0" t="n">
        <v>18116</v>
      </c>
    </row>
    <row r="14840" customFormat="false" ht="15" hidden="false" customHeight="false" outlineLevel="0" collapsed="false">
      <c r="A14840" s="0" t="n">
        <v>202506</v>
      </c>
      <c r="B14840" s="0" t="n">
        <v>202509</v>
      </c>
      <c r="C14840" s="37" t="s">
        <v>152</v>
      </c>
      <c r="D14840" s="37" t="s">
        <v>324</v>
      </c>
      <c r="E14840" s="0" t="n">
        <v>4</v>
      </c>
      <c r="F14840" s="38" t="s">
        <v>71</v>
      </c>
      <c r="G14840" s="37" t="s">
        <v>325</v>
      </c>
      <c r="H14840" s="0" t="n">
        <v>659417</v>
      </c>
      <c r="I14840" s="0" t="n">
        <v>675820</v>
      </c>
      <c r="J14840" s="0" t="n">
        <v>124754</v>
      </c>
    </row>
    <row r="14841" customFormat="false" ht="15" hidden="false" customHeight="false" outlineLevel="0" collapsed="false">
      <c r="A14841" s="0" t="n">
        <v>202506</v>
      </c>
      <c r="B14841" s="0" t="n">
        <v>202509</v>
      </c>
      <c r="C14841" s="37" t="s">
        <v>112</v>
      </c>
      <c r="D14841" s="37" t="s">
        <v>326</v>
      </c>
      <c r="E14841" s="0" t="n">
        <v>4</v>
      </c>
      <c r="F14841" s="38" t="s">
        <v>71</v>
      </c>
      <c r="G14841" s="37" t="s">
        <v>327</v>
      </c>
      <c r="H14841" s="0" t="n">
        <v>809266</v>
      </c>
      <c r="I14841" s="0" t="n">
        <v>875945</v>
      </c>
      <c r="J14841" s="0" t="n">
        <v>30757</v>
      </c>
    </row>
    <row r="14842" customFormat="false" ht="15" hidden="false" customHeight="false" outlineLevel="0" collapsed="false">
      <c r="A14842" s="0" t="n">
        <v>202506</v>
      </c>
      <c r="B14842" s="0" t="n">
        <v>202509</v>
      </c>
      <c r="C14842" s="37" t="s">
        <v>152</v>
      </c>
      <c r="D14842" s="37" t="s">
        <v>328</v>
      </c>
      <c r="E14842" s="0" t="n">
        <v>4</v>
      </c>
      <c r="F14842" s="38" t="s">
        <v>71</v>
      </c>
      <c r="G14842" s="37" t="s">
        <v>329</v>
      </c>
      <c r="H14842" s="0" t="n">
        <v>160579</v>
      </c>
      <c r="I14842" s="0" t="n">
        <v>128318</v>
      </c>
      <c r="J14842" s="0" t="n">
        <v>23306</v>
      </c>
    </row>
    <row r="14843" customFormat="false" ht="15" hidden="false" customHeight="false" outlineLevel="0" collapsed="false">
      <c r="A14843" s="0" t="n">
        <v>202506</v>
      </c>
      <c r="B14843" s="0" t="n">
        <v>202509</v>
      </c>
      <c r="C14843" s="37" t="s">
        <v>95</v>
      </c>
      <c r="D14843" s="37" t="s">
        <v>330</v>
      </c>
      <c r="E14843" s="0" t="n">
        <v>4</v>
      </c>
      <c r="F14843" s="38" t="s">
        <v>71</v>
      </c>
      <c r="G14843" s="37" t="s">
        <v>331</v>
      </c>
      <c r="H14843" s="0" t="n">
        <v>1644791</v>
      </c>
      <c r="I14843" s="0" t="n">
        <v>1040677</v>
      </c>
      <c r="J14843" s="0" t="n">
        <v>-45146</v>
      </c>
    </row>
    <row r="14844" customFormat="false" ht="15" hidden="false" customHeight="false" outlineLevel="0" collapsed="false">
      <c r="A14844" s="0" t="n">
        <v>202506</v>
      </c>
      <c r="B14844" s="0" t="n">
        <v>202509</v>
      </c>
      <c r="C14844" s="37" t="s">
        <v>106</v>
      </c>
      <c r="D14844" s="37" t="s">
        <v>332</v>
      </c>
      <c r="E14844" s="0" t="n">
        <v>4</v>
      </c>
      <c r="F14844" s="38" t="s">
        <v>71</v>
      </c>
      <c r="G14844" s="37" t="s">
        <v>333</v>
      </c>
      <c r="H14844" s="0" t="n">
        <v>211129</v>
      </c>
      <c r="I14844" s="0" t="n">
        <v>110914</v>
      </c>
      <c r="J14844" s="0" t="n">
        <v>5471</v>
      </c>
    </row>
    <row r="14845" customFormat="false" ht="15" hidden="false" customHeight="false" outlineLevel="0" collapsed="false">
      <c r="A14845" s="0" t="n">
        <v>202506</v>
      </c>
      <c r="B14845" s="0" t="n">
        <v>202509</v>
      </c>
      <c r="C14845" s="37" t="s">
        <v>95</v>
      </c>
      <c r="D14845" s="37" t="s">
        <v>334</v>
      </c>
      <c r="E14845" s="0" t="n">
        <v>4</v>
      </c>
      <c r="F14845" s="38" t="s">
        <v>71</v>
      </c>
      <c r="G14845" s="37" t="s">
        <v>335</v>
      </c>
      <c r="H14845" s="0" t="n">
        <v>1589941</v>
      </c>
      <c r="I14845" s="0" t="n">
        <v>1077688</v>
      </c>
      <c r="J14845" s="0" t="n">
        <v>110204</v>
      </c>
    </row>
    <row r="14846" customFormat="false" ht="15" hidden="false" customHeight="false" outlineLevel="0" collapsed="false">
      <c r="A14846" s="0" t="n">
        <v>202506</v>
      </c>
      <c r="B14846" s="0" t="n">
        <v>202509</v>
      </c>
      <c r="C14846" s="37" t="s">
        <v>149</v>
      </c>
      <c r="D14846" s="37" t="s">
        <v>243</v>
      </c>
      <c r="E14846" s="0" t="n">
        <v>4</v>
      </c>
      <c r="F14846" s="38" t="s">
        <v>71</v>
      </c>
      <c r="G14846" s="37" t="s">
        <v>336</v>
      </c>
      <c r="H14846" s="0" t="n">
        <v>546419</v>
      </c>
      <c r="I14846" s="0" t="n">
        <v>702607</v>
      </c>
      <c r="J14846" s="0" t="n">
        <v>81558</v>
      </c>
    </row>
    <row r="14847" customFormat="false" ht="15" hidden="false" customHeight="false" outlineLevel="0" collapsed="false">
      <c r="A14847" s="0" t="n">
        <v>202506</v>
      </c>
      <c r="B14847" s="0" t="n">
        <v>202509</v>
      </c>
      <c r="C14847" s="37" t="s">
        <v>115</v>
      </c>
      <c r="D14847" s="37" t="s">
        <v>200</v>
      </c>
      <c r="E14847" s="0" t="n">
        <v>4</v>
      </c>
      <c r="F14847" s="38" t="s">
        <v>71</v>
      </c>
      <c r="G14847" s="37" t="s">
        <v>337</v>
      </c>
      <c r="H14847" s="0" t="n">
        <v>53535</v>
      </c>
      <c r="I14847" s="0" t="n">
        <v>25275</v>
      </c>
      <c r="J14847" s="0" t="n">
        <v>-110</v>
      </c>
    </row>
    <row r="14848" customFormat="false" ht="15" hidden="false" customHeight="false" outlineLevel="0" collapsed="false">
      <c r="A14848" s="0" t="n">
        <v>202506</v>
      </c>
      <c r="B14848" s="0" t="n">
        <v>202509</v>
      </c>
      <c r="C14848" s="37" t="s">
        <v>106</v>
      </c>
      <c r="D14848" s="37" t="s">
        <v>104</v>
      </c>
      <c r="E14848" s="0" t="n">
        <v>4</v>
      </c>
      <c r="F14848" s="38" t="s">
        <v>71</v>
      </c>
      <c r="G14848" s="37" t="s">
        <v>338</v>
      </c>
      <c r="H14848" s="0" t="n">
        <v>295350</v>
      </c>
      <c r="I14848" s="0" t="n">
        <v>406276</v>
      </c>
      <c r="J14848" s="0" t="n">
        <v>-34483</v>
      </c>
    </row>
    <row r="14849" customFormat="false" ht="15" hidden="false" customHeight="false" outlineLevel="0" collapsed="false">
      <c r="A14849" s="0" t="n">
        <v>202506</v>
      </c>
      <c r="B14849" s="0" t="n">
        <v>202509</v>
      </c>
      <c r="C14849" s="37" t="s">
        <v>184</v>
      </c>
      <c r="D14849" s="37" t="s">
        <v>339</v>
      </c>
      <c r="E14849" s="0" t="n">
        <v>4</v>
      </c>
      <c r="F14849" s="38" t="s">
        <v>71</v>
      </c>
      <c r="G14849" s="37" t="s">
        <v>340</v>
      </c>
      <c r="H14849" s="0" t="n">
        <v>947109</v>
      </c>
      <c r="I14849" s="0" t="n">
        <v>969986</v>
      </c>
      <c r="J14849" s="0" t="n">
        <v>122248</v>
      </c>
    </row>
    <row r="14850" customFormat="false" ht="15" hidden="false" customHeight="false" outlineLevel="0" collapsed="false">
      <c r="A14850" s="0" t="n">
        <v>202506</v>
      </c>
      <c r="B14850" s="0" t="n">
        <v>202509</v>
      </c>
      <c r="C14850" s="37" t="s">
        <v>112</v>
      </c>
      <c r="D14850" s="37" t="s">
        <v>341</v>
      </c>
      <c r="E14850" s="0" t="n">
        <v>4</v>
      </c>
      <c r="F14850" s="38" t="s">
        <v>71</v>
      </c>
      <c r="G14850" s="37" t="s">
        <v>342</v>
      </c>
      <c r="H14850" s="0" t="n">
        <v>1297885</v>
      </c>
      <c r="I14850" s="0" t="n">
        <v>845578</v>
      </c>
      <c r="J14850" s="0" t="n">
        <v>50168</v>
      </c>
    </row>
    <row r="14851" customFormat="false" ht="15" hidden="false" customHeight="false" outlineLevel="0" collapsed="false">
      <c r="A14851" s="0" t="n">
        <v>202506</v>
      </c>
      <c r="B14851" s="0" t="n">
        <v>202509</v>
      </c>
      <c r="C14851" s="37" t="s">
        <v>101</v>
      </c>
      <c r="D14851" s="37" t="s">
        <v>200</v>
      </c>
      <c r="E14851" s="0" t="n">
        <v>4</v>
      </c>
      <c r="F14851" s="38" t="s">
        <v>71</v>
      </c>
      <c r="G14851" s="37" t="s">
        <v>343</v>
      </c>
      <c r="H14851" s="0" t="n">
        <v>313461</v>
      </c>
      <c r="I14851" s="0" t="n">
        <v>208384</v>
      </c>
      <c r="J14851" s="0" t="n">
        <v>8528</v>
      </c>
    </row>
    <row r="14852" customFormat="false" ht="15" hidden="false" customHeight="false" outlineLevel="0" collapsed="false">
      <c r="A14852" s="0" t="n">
        <v>202506</v>
      </c>
      <c r="B14852" s="0" t="n">
        <v>202509</v>
      </c>
      <c r="C14852" s="37" t="s">
        <v>109</v>
      </c>
      <c r="D14852" s="37" t="s">
        <v>191</v>
      </c>
      <c r="E14852" s="0" t="n">
        <v>4</v>
      </c>
      <c r="F14852" s="38" t="s">
        <v>71</v>
      </c>
      <c r="G14852" s="37" t="s">
        <v>344</v>
      </c>
      <c r="H14852" s="0" t="n">
        <v>5220721</v>
      </c>
      <c r="I14852" s="0" t="n">
        <v>5290414</v>
      </c>
      <c r="J14852" s="0" t="n">
        <v>1298480</v>
      </c>
    </row>
    <row r="14853" customFormat="false" ht="15" hidden="false" customHeight="false" outlineLevel="0" collapsed="false">
      <c r="A14853" s="0" t="n">
        <v>202506</v>
      </c>
      <c r="B14853" s="0" t="n">
        <v>202509</v>
      </c>
      <c r="C14853" s="37" t="s">
        <v>115</v>
      </c>
      <c r="D14853" s="37" t="s">
        <v>110</v>
      </c>
      <c r="E14853" s="0" t="n">
        <v>4</v>
      </c>
      <c r="F14853" s="38" t="s">
        <v>71</v>
      </c>
      <c r="G14853" s="37" t="s">
        <v>345</v>
      </c>
      <c r="H14853" s="0" t="n">
        <v>2003588</v>
      </c>
      <c r="I14853" s="0" t="n">
        <v>975635</v>
      </c>
      <c r="J14853" s="0" t="n">
        <v>49464</v>
      </c>
    </row>
    <row r="14854" customFormat="false" ht="15" hidden="false" customHeight="false" outlineLevel="0" collapsed="false">
      <c r="A14854" s="0" t="n">
        <v>202506</v>
      </c>
      <c r="B14854" s="0" t="n">
        <v>202509</v>
      </c>
      <c r="C14854" s="37" t="s">
        <v>149</v>
      </c>
      <c r="D14854" s="37" t="s">
        <v>104</v>
      </c>
      <c r="E14854" s="0" t="n">
        <v>4</v>
      </c>
      <c r="F14854" s="38" t="s">
        <v>71</v>
      </c>
      <c r="G14854" s="37" t="s">
        <v>346</v>
      </c>
      <c r="H14854" s="0" t="n">
        <v>466355</v>
      </c>
      <c r="I14854" s="0" t="n">
        <v>232422</v>
      </c>
      <c r="J14854" s="0" t="n">
        <v>6579</v>
      </c>
    </row>
    <row r="14855" customFormat="false" ht="15" hidden="false" customHeight="false" outlineLevel="0" collapsed="false">
      <c r="A14855" s="0" t="n">
        <v>202506</v>
      </c>
      <c r="B14855" s="0" t="n">
        <v>202509</v>
      </c>
      <c r="C14855" s="37" t="s">
        <v>124</v>
      </c>
      <c r="D14855" s="37" t="s">
        <v>277</v>
      </c>
      <c r="E14855" s="0" t="n">
        <v>4</v>
      </c>
      <c r="F14855" s="38" t="s">
        <v>71</v>
      </c>
      <c r="G14855" s="37" t="s">
        <v>347</v>
      </c>
      <c r="H14855" s="0" t="n">
        <v>1384750</v>
      </c>
      <c r="I14855" s="0" t="n">
        <v>803745</v>
      </c>
      <c r="J14855" s="0" t="n">
        <v>-80385</v>
      </c>
    </row>
    <row r="14856" customFormat="false" ht="15" hidden="false" customHeight="false" outlineLevel="0" collapsed="false">
      <c r="A14856" s="0" t="n">
        <v>202506</v>
      </c>
      <c r="B14856" s="0" t="n">
        <v>202509</v>
      </c>
      <c r="C14856" s="37" t="s">
        <v>124</v>
      </c>
      <c r="D14856" s="37" t="s">
        <v>145</v>
      </c>
      <c r="E14856" s="0" t="n">
        <v>4</v>
      </c>
      <c r="F14856" s="38" t="s">
        <v>71</v>
      </c>
      <c r="G14856" s="37" t="s">
        <v>348</v>
      </c>
      <c r="H14856" s="0" t="n">
        <v>8232866</v>
      </c>
      <c r="I14856" s="0" t="n">
        <v>5063609</v>
      </c>
      <c r="J14856" s="0" t="n">
        <v>-143199</v>
      </c>
    </row>
    <row r="14857" customFormat="false" ht="15" hidden="false" customHeight="false" outlineLevel="0" collapsed="false">
      <c r="A14857" s="0" t="n">
        <v>202506</v>
      </c>
      <c r="B14857" s="0" t="n">
        <v>202509</v>
      </c>
      <c r="C14857" s="37" t="s">
        <v>136</v>
      </c>
      <c r="D14857" s="37" t="s">
        <v>328</v>
      </c>
      <c r="E14857" s="0" t="n">
        <v>4</v>
      </c>
      <c r="F14857" s="38" t="s">
        <v>71</v>
      </c>
      <c r="G14857" s="37" t="s">
        <v>349</v>
      </c>
      <c r="H14857" s="0" t="n">
        <v>6464065</v>
      </c>
      <c r="I14857" s="0" t="n">
        <v>3281787</v>
      </c>
      <c r="J14857" s="0" t="n">
        <v>549968</v>
      </c>
    </row>
    <row r="14858" customFormat="false" ht="15" hidden="false" customHeight="false" outlineLevel="0" collapsed="false">
      <c r="A14858" s="0" t="n">
        <v>202506</v>
      </c>
      <c r="B14858" s="0" t="n">
        <v>202509</v>
      </c>
      <c r="C14858" s="37" t="s">
        <v>152</v>
      </c>
      <c r="D14858" s="37" t="s">
        <v>350</v>
      </c>
      <c r="E14858" s="0" t="n">
        <v>4</v>
      </c>
      <c r="F14858" s="38" t="s">
        <v>71</v>
      </c>
      <c r="G14858" s="37" t="s">
        <v>351</v>
      </c>
      <c r="H14858" s="0" t="n">
        <v>136171</v>
      </c>
      <c r="I14858" s="0" t="n">
        <v>112281</v>
      </c>
      <c r="J14858" s="0" t="n">
        <v>837</v>
      </c>
    </row>
    <row r="14859" customFormat="false" ht="15" hidden="false" customHeight="false" outlineLevel="0" collapsed="false">
      <c r="A14859" s="0" t="n">
        <v>202506</v>
      </c>
      <c r="B14859" s="0" t="n">
        <v>202509</v>
      </c>
      <c r="C14859" s="37" t="s">
        <v>109</v>
      </c>
      <c r="D14859" s="37" t="s">
        <v>352</v>
      </c>
      <c r="E14859" s="0" t="n">
        <v>4</v>
      </c>
      <c r="F14859" s="38" t="s">
        <v>71</v>
      </c>
      <c r="G14859" s="37" t="s">
        <v>353</v>
      </c>
      <c r="H14859" s="0" t="n">
        <v>287639</v>
      </c>
      <c r="I14859" s="0" t="n">
        <v>393312</v>
      </c>
      <c r="J14859" s="0" t="n">
        <v>56185</v>
      </c>
    </row>
    <row r="14860" customFormat="false" ht="15" hidden="false" customHeight="false" outlineLevel="0" collapsed="false">
      <c r="A14860" s="0" t="n">
        <v>202506</v>
      </c>
      <c r="B14860" s="0" t="n">
        <v>202509</v>
      </c>
      <c r="C14860" s="37" t="s">
        <v>158</v>
      </c>
      <c r="D14860" s="37" t="s">
        <v>354</v>
      </c>
      <c r="E14860" s="0" t="n">
        <v>4</v>
      </c>
      <c r="F14860" s="38" t="s">
        <v>71</v>
      </c>
      <c r="G14860" s="37" t="s">
        <v>355</v>
      </c>
      <c r="H14860" s="0" t="n">
        <v>4302467</v>
      </c>
      <c r="I14860" s="0" t="n">
        <v>2685376</v>
      </c>
      <c r="J14860" s="0" t="n">
        <v>-132255</v>
      </c>
    </row>
    <row r="14861" customFormat="false" ht="15" hidden="false" customHeight="false" outlineLevel="0" collapsed="false">
      <c r="A14861" s="0" t="n">
        <v>202506</v>
      </c>
      <c r="B14861" s="0" t="n">
        <v>202509</v>
      </c>
      <c r="C14861" s="37" t="s">
        <v>158</v>
      </c>
      <c r="D14861" s="37" t="s">
        <v>356</v>
      </c>
      <c r="E14861" s="0" t="n">
        <v>4</v>
      </c>
      <c r="F14861" s="38" t="s">
        <v>71</v>
      </c>
      <c r="G14861" s="37" t="s">
        <v>357</v>
      </c>
      <c r="H14861" s="0" t="n">
        <v>110469</v>
      </c>
      <c r="I14861" s="0" t="n">
        <v>168501</v>
      </c>
      <c r="J14861" s="0" t="n">
        <v>-1166</v>
      </c>
    </row>
    <row r="14862" customFormat="false" ht="15" hidden="false" customHeight="false" outlineLevel="0" collapsed="false">
      <c r="A14862" s="0" t="n">
        <v>202506</v>
      </c>
      <c r="B14862" s="0" t="n">
        <v>202509</v>
      </c>
      <c r="C14862" s="37" t="s">
        <v>158</v>
      </c>
      <c r="D14862" s="37" t="s">
        <v>255</v>
      </c>
      <c r="E14862" s="0" t="n">
        <v>4</v>
      </c>
      <c r="F14862" s="38" t="s">
        <v>71</v>
      </c>
      <c r="G14862" s="37" t="s">
        <v>358</v>
      </c>
      <c r="H14862" s="0" t="n">
        <v>127055</v>
      </c>
      <c r="I14862" s="0" t="n">
        <v>77831</v>
      </c>
      <c r="J14862" s="0" t="n">
        <v>-737</v>
      </c>
    </row>
    <row r="14863" customFormat="false" ht="15" hidden="false" customHeight="false" outlineLevel="0" collapsed="false">
      <c r="A14863" s="0" t="n">
        <v>202506</v>
      </c>
      <c r="B14863" s="0" t="n">
        <v>202509</v>
      </c>
      <c r="C14863" s="37" t="s">
        <v>109</v>
      </c>
      <c r="D14863" s="37" t="s">
        <v>104</v>
      </c>
      <c r="E14863" s="0" t="n">
        <v>4</v>
      </c>
      <c r="F14863" s="38" t="s">
        <v>71</v>
      </c>
      <c r="G14863" s="37" t="s">
        <v>359</v>
      </c>
      <c r="H14863" s="0" t="n">
        <v>288046</v>
      </c>
      <c r="I14863" s="0" t="n">
        <v>226087</v>
      </c>
      <c r="J14863" s="0" t="n">
        <v>28866</v>
      </c>
    </row>
    <row r="14864" customFormat="false" ht="15" hidden="false" customHeight="false" outlineLevel="0" collapsed="false">
      <c r="A14864" s="0" t="n">
        <v>202506</v>
      </c>
      <c r="B14864" s="0" t="n">
        <v>202509</v>
      </c>
      <c r="C14864" s="37" t="s">
        <v>115</v>
      </c>
      <c r="D14864" s="37" t="s">
        <v>360</v>
      </c>
      <c r="E14864" s="0" t="n">
        <v>4</v>
      </c>
      <c r="F14864" s="38" t="s">
        <v>71</v>
      </c>
      <c r="G14864" s="37" t="s">
        <v>361</v>
      </c>
      <c r="H14864" s="0" t="n">
        <v>1123748</v>
      </c>
      <c r="I14864" s="0" t="n">
        <v>1278701</v>
      </c>
      <c r="J14864" s="0" t="n">
        <v>75199</v>
      </c>
    </row>
    <row r="14865" customFormat="false" ht="15" hidden="false" customHeight="false" outlineLevel="0" collapsed="false">
      <c r="A14865" s="0" t="n">
        <v>202506</v>
      </c>
      <c r="B14865" s="0" t="n">
        <v>202509</v>
      </c>
      <c r="C14865" s="37" t="s">
        <v>152</v>
      </c>
      <c r="D14865" s="37" t="s">
        <v>362</v>
      </c>
      <c r="E14865" s="0" t="n">
        <v>4</v>
      </c>
      <c r="F14865" s="38" t="s">
        <v>71</v>
      </c>
      <c r="G14865" s="37" t="s">
        <v>363</v>
      </c>
      <c r="H14865" s="0" t="n">
        <v>509726</v>
      </c>
      <c r="I14865" s="0" t="n">
        <v>284010</v>
      </c>
      <c r="J14865" s="0" t="n">
        <v>-8822</v>
      </c>
    </row>
    <row r="14866" customFormat="false" ht="15" hidden="false" customHeight="false" outlineLevel="0" collapsed="false">
      <c r="A14866" s="0" t="n">
        <v>202506</v>
      </c>
      <c r="B14866" s="0" t="n">
        <v>202509</v>
      </c>
      <c r="C14866" s="37" t="s">
        <v>112</v>
      </c>
      <c r="D14866" s="37" t="s">
        <v>364</v>
      </c>
      <c r="E14866" s="0" t="n">
        <v>4</v>
      </c>
      <c r="F14866" s="38" t="s">
        <v>71</v>
      </c>
      <c r="G14866" s="37" t="s">
        <v>365</v>
      </c>
      <c r="H14866" s="0" t="n">
        <v>332676</v>
      </c>
      <c r="I14866" s="0" t="n">
        <v>205333</v>
      </c>
      <c r="J14866" s="0" t="n">
        <v>31097</v>
      </c>
    </row>
    <row r="14867" customFormat="false" ht="15" hidden="false" customHeight="false" outlineLevel="0" collapsed="false">
      <c r="A14867" s="0" t="n">
        <v>202506</v>
      </c>
      <c r="B14867" s="0" t="n">
        <v>202509</v>
      </c>
      <c r="C14867" s="37" t="s">
        <v>184</v>
      </c>
      <c r="D14867" s="37" t="s">
        <v>341</v>
      </c>
      <c r="E14867" s="0" t="n">
        <v>4</v>
      </c>
      <c r="F14867" s="38" t="s">
        <v>71</v>
      </c>
      <c r="G14867" s="37" t="s">
        <v>366</v>
      </c>
      <c r="H14867" s="0" t="n">
        <v>252882</v>
      </c>
      <c r="I14867" s="0" t="n">
        <v>397780</v>
      </c>
      <c r="J14867" s="0" t="n">
        <v>51485</v>
      </c>
    </row>
    <row r="14868" customFormat="false" ht="15" hidden="false" customHeight="false" outlineLevel="0" collapsed="false">
      <c r="A14868" s="0" t="n">
        <v>202506</v>
      </c>
      <c r="B14868" s="0" t="n">
        <v>202509</v>
      </c>
      <c r="C14868" s="37" t="s">
        <v>184</v>
      </c>
      <c r="D14868" s="37" t="s">
        <v>367</v>
      </c>
      <c r="E14868" s="0" t="n">
        <v>4</v>
      </c>
      <c r="F14868" s="38" t="s">
        <v>71</v>
      </c>
      <c r="G14868" s="37" t="s">
        <v>368</v>
      </c>
      <c r="H14868" s="0" t="n">
        <v>302053</v>
      </c>
      <c r="I14868" s="0" t="n">
        <v>365710</v>
      </c>
      <c r="J14868" s="0" t="n">
        <v>41707</v>
      </c>
    </row>
    <row r="14869" customFormat="false" ht="15" hidden="false" customHeight="false" outlineLevel="0" collapsed="false">
      <c r="A14869" s="0" t="n">
        <v>202506</v>
      </c>
      <c r="B14869" s="0" t="n">
        <v>202509</v>
      </c>
      <c r="C14869" s="37" t="s">
        <v>98</v>
      </c>
      <c r="D14869" s="37" t="s">
        <v>369</v>
      </c>
      <c r="E14869" s="0" t="n">
        <v>4</v>
      </c>
      <c r="F14869" s="38" t="s">
        <v>71</v>
      </c>
      <c r="G14869" s="37" t="s">
        <v>370</v>
      </c>
      <c r="H14869" s="0" t="n">
        <v>189122</v>
      </c>
      <c r="I14869" s="0" t="n">
        <v>102172</v>
      </c>
      <c r="J14869" s="0" t="n">
        <v>11190</v>
      </c>
    </row>
    <row r="14870" customFormat="false" ht="15" hidden="false" customHeight="false" outlineLevel="0" collapsed="false">
      <c r="A14870" s="0" t="n">
        <v>202506</v>
      </c>
      <c r="B14870" s="0" t="n">
        <v>202509</v>
      </c>
      <c r="C14870" s="37" t="s">
        <v>98</v>
      </c>
      <c r="D14870" s="37" t="s">
        <v>308</v>
      </c>
      <c r="E14870" s="0" t="n">
        <v>4</v>
      </c>
      <c r="F14870" s="38" t="s">
        <v>71</v>
      </c>
      <c r="G14870" s="37" t="s">
        <v>371</v>
      </c>
      <c r="H14870" s="0" t="n">
        <v>10128933</v>
      </c>
      <c r="I14870" s="0" t="n">
        <v>8267118</v>
      </c>
      <c r="J14870" s="0" t="n">
        <v>-44614</v>
      </c>
    </row>
    <row r="14871" customFormat="false" ht="15" hidden="false" customHeight="false" outlineLevel="0" collapsed="false">
      <c r="A14871" s="0" t="n">
        <v>202506</v>
      </c>
      <c r="B14871" s="0" t="n">
        <v>202509</v>
      </c>
      <c r="C14871" s="37" t="s">
        <v>95</v>
      </c>
      <c r="D14871" s="37" t="s">
        <v>372</v>
      </c>
      <c r="E14871" s="0" t="n">
        <v>4</v>
      </c>
      <c r="F14871" s="38" t="s">
        <v>71</v>
      </c>
      <c r="G14871" s="37" t="s">
        <v>373</v>
      </c>
      <c r="H14871" s="0" t="n">
        <v>810843</v>
      </c>
      <c r="I14871" s="0" t="n">
        <v>1053838</v>
      </c>
      <c r="J14871" s="0" t="n">
        <v>216941</v>
      </c>
    </row>
    <row r="14872" customFormat="false" ht="15" hidden="false" customHeight="false" outlineLevel="0" collapsed="false">
      <c r="A14872" s="0" t="n">
        <v>202506</v>
      </c>
      <c r="B14872" s="0" t="n">
        <v>202509</v>
      </c>
      <c r="C14872" s="37" t="s">
        <v>115</v>
      </c>
      <c r="D14872" s="37" t="s">
        <v>374</v>
      </c>
      <c r="E14872" s="0" t="n">
        <v>4</v>
      </c>
      <c r="F14872" s="38" t="s">
        <v>71</v>
      </c>
      <c r="G14872" s="37" t="s">
        <v>375</v>
      </c>
      <c r="H14872" s="0" t="n">
        <v>1451826</v>
      </c>
      <c r="I14872" s="0" t="n">
        <v>2200493</v>
      </c>
      <c r="J14872" s="0" t="n">
        <v>153806</v>
      </c>
    </row>
    <row r="14873" customFormat="false" ht="15" hidden="false" customHeight="false" outlineLevel="0" collapsed="false">
      <c r="A14873" s="0" t="n">
        <v>202506</v>
      </c>
      <c r="B14873" s="0" t="n">
        <v>202509</v>
      </c>
      <c r="C14873" s="37" t="s">
        <v>101</v>
      </c>
      <c r="D14873" s="37" t="s">
        <v>376</v>
      </c>
      <c r="E14873" s="0" t="n">
        <v>4</v>
      </c>
      <c r="F14873" s="38" t="s">
        <v>71</v>
      </c>
      <c r="G14873" s="37" t="s">
        <v>377</v>
      </c>
      <c r="H14873" s="0" t="n">
        <v>329439</v>
      </c>
      <c r="I14873" s="0" t="n">
        <v>470073</v>
      </c>
      <c r="J14873" s="0" t="n">
        <v>50204</v>
      </c>
    </row>
    <row r="14874" customFormat="false" ht="15" hidden="false" customHeight="false" outlineLevel="0" collapsed="false">
      <c r="A14874" s="0" t="n">
        <v>202506</v>
      </c>
      <c r="B14874" s="0" t="n">
        <v>202509</v>
      </c>
      <c r="C14874" s="37" t="s">
        <v>184</v>
      </c>
      <c r="D14874" s="37" t="s">
        <v>147</v>
      </c>
      <c r="E14874" s="0" t="n">
        <v>4</v>
      </c>
      <c r="F14874" s="38" t="s">
        <v>71</v>
      </c>
      <c r="G14874" s="37" t="s">
        <v>378</v>
      </c>
      <c r="H14874" s="0" t="n">
        <v>293796</v>
      </c>
      <c r="I14874" s="0" t="n">
        <v>602861</v>
      </c>
      <c r="J14874" s="0" t="n">
        <v>71314</v>
      </c>
    </row>
    <row r="14875" customFormat="false" ht="15" hidden="false" customHeight="false" outlineLevel="0" collapsed="false">
      <c r="A14875" s="0" t="n">
        <v>202506</v>
      </c>
      <c r="B14875" s="0" t="n">
        <v>202509</v>
      </c>
      <c r="C14875" s="37" t="s">
        <v>98</v>
      </c>
      <c r="D14875" s="37" t="s">
        <v>320</v>
      </c>
      <c r="E14875" s="0" t="n">
        <v>4</v>
      </c>
      <c r="F14875" s="38" t="s">
        <v>71</v>
      </c>
      <c r="G14875" s="37" t="s">
        <v>379</v>
      </c>
      <c r="H14875" s="0" t="n">
        <v>239600</v>
      </c>
      <c r="I14875" s="0" t="n">
        <v>127449</v>
      </c>
      <c r="J14875" s="0" t="n">
        <v>-1847</v>
      </c>
    </row>
    <row r="14876" customFormat="false" ht="15" hidden="false" customHeight="false" outlineLevel="0" collapsed="false">
      <c r="A14876" s="0" t="n">
        <v>202506</v>
      </c>
      <c r="B14876" s="0" t="n">
        <v>202509</v>
      </c>
      <c r="C14876" s="37" t="s">
        <v>112</v>
      </c>
      <c r="D14876" s="37" t="s">
        <v>380</v>
      </c>
      <c r="E14876" s="0" t="n">
        <v>4</v>
      </c>
      <c r="F14876" s="38" t="s">
        <v>71</v>
      </c>
      <c r="G14876" s="37" t="s">
        <v>381</v>
      </c>
      <c r="H14876" s="0" t="n">
        <v>28741</v>
      </c>
      <c r="I14876" s="0" t="n">
        <v>43769</v>
      </c>
      <c r="J14876" s="0" t="n">
        <v>11802</v>
      </c>
    </row>
    <row r="14877" customFormat="false" ht="15" hidden="false" customHeight="false" outlineLevel="0" collapsed="false">
      <c r="A14877" s="0" t="n">
        <v>202506</v>
      </c>
      <c r="B14877" s="0" t="n">
        <v>202509</v>
      </c>
      <c r="C14877" s="37" t="s">
        <v>106</v>
      </c>
      <c r="D14877" s="37" t="s">
        <v>120</v>
      </c>
      <c r="E14877" s="0" t="n">
        <v>4</v>
      </c>
      <c r="F14877" s="38" t="s">
        <v>71</v>
      </c>
      <c r="G14877" s="37" t="s">
        <v>382</v>
      </c>
      <c r="H14877" s="0" t="n">
        <v>102686</v>
      </c>
      <c r="I14877" s="0" t="n">
        <v>35692</v>
      </c>
      <c r="J14877" s="0" t="n">
        <v>2759</v>
      </c>
    </row>
    <row r="14878" customFormat="false" ht="15" hidden="false" customHeight="false" outlineLevel="0" collapsed="false">
      <c r="A14878" s="0" t="n">
        <v>202506</v>
      </c>
      <c r="B14878" s="0" t="n">
        <v>202509</v>
      </c>
      <c r="C14878" s="37" t="s">
        <v>112</v>
      </c>
      <c r="D14878" s="37" t="s">
        <v>383</v>
      </c>
      <c r="E14878" s="0" t="n">
        <v>4</v>
      </c>
      <c r="F14878" s="38" t="s">
        <v>71</v>
      </c>
      <c r="G14878" s="37" t="s">
        <v>384</v>
      </c>
      <c r="H14878" s="0" t="n">
        <v>73407</v>
      </c>
      <c r="I14878" s="0" t="n">
        <v>51080</v>
      </c>
      <c r="J14878" s="0" t="n">
        <v>4257</v>
      </c>
    </row>
    <row r="14879" customFormat="false" ht="15" hidden="false" customHeight="false" outlineLevel="0" collapsed="false">
      <c r="A14879" s="0" t="n">
        <v>202506</v>
      </c>
      <c r="B14879" s="0" t="n">
        <v>202509</v>
      </c>
      <c r="C14879" s="37" t="s">
        <v>184</v>
      </c>
      <c r="D14879" s="37" t="s">
        <v>385</v>
      </c>
      <c r="E14879" s="0" t="n">
        <v>4</v>
      </c>
      <c r="F14879" s="38" t="s">
        <v>71</v>
      </c>
      <c r="G14879" s="37" t="s">
        <v>386</v>
      </c>
      <c r="H14879" s="0" t="n">
        <v>38460</v>
      </c>
      <c r="I14879" s="0" t="n">
        <v>17063</v>
      </c>
      <c r="J14879" s="0" t="n">
        <v>661</v>
      </c>
    </row>
    <row r="14880" customFormat="false" ht="15" hidden="false" customHeight="false" outlineLevel="0" collapsed="false">
      <c r="A14880" s="0" t="n">
        <v>202506</v>
      </c>
      <c r="B14880" s="0" t="n">
        <v>202509</v>
      </c>
      <c r="C14880" s="37" t="s">
        <v>98</v>
      </c>
      <c r="D14880" s="37" t="s">
        <v>387</v>
      </c>
      <c r="E14880" s="0" t="n">
        <v>4</v>
      </c>
      <c r="F14880" s="38" t="s">
        <v>71</v>
      </c>
      <c r="G14880" s="37" t="s">
        <v>388</v>
      </c>
      <c r="H14880" s="0" t="n">
        <v>194031</v>
      </c>
      <c r="I14880" s="0" t="n">
        <v>54615</v>
      </c>
      <c r="J14880" s="0" t="n">
        <v>10650</v>
      </c>
    </row>
    <row r="14881" customFormat="false" ht="15" hidden="false" customHeight="false" outlineLevel="0" collapsed="false">
      <c r="A14881" s="0" t="n">
        <v>202506</v>
      </c>
      <c r="B14881" s="0" t="n">
        <v>202509</v>
      </c>
      <c r="C14881" s="37" t="s">
        <v>115</v>
      </c>
      <c r="D14881" s="37" t="s">
        <v>389</v>
      </c>
      <c r="E14881" s="0" t="n">
        <v>4</v>
      </c>
      <c r="F14881" s="38" t="s">
        <v>71</v>
      </c>
      <c r="G14881" s="37" t="s">
        <v>390</v>
      </c>
      <c r="H14881" s="0" t="n">
        <v>3945025</v>
      </c>
      <c r="I14881" s="0" t="n">
        <v>1208367</v>
      </c>
      <c r="J14881" s="0" t="n">
        <v>240727</v>
      </c>
    </row>
    <row r="14882" customFormat="false" ht="15" hidden="false" customHeight="false" outlineLevel="0" collapsed="false">
      <c r="A14882" s="0" t="n">
        <v>202506</v>
      </c>
      <c r="B14882" s="0" t="n">
        <v>202509</v>
      </c>
      <c r="C14882" s="37" t="s">
        <v>124</v>
      </c>
      <c r="D14882" s="37" t="s">
        <v>391</v>
      </c>
      <c r="E14882" s="0" t="n">
        <v>4</v>
      </c>
      <c r="F14882" s="38" t="s">
        <v>71</v>
      </c>
      <c r="G14882" s="37" t="s">
        <v>392</v>
      </c>
      <c r="H14882" s="0" t="n">
        <v>514513</v>
      </c>
      <c r="I14882" s="0" t="n">
        <v>375524</v>
      </c>
      <c r="J14882" s="0" t="n">
        <v>35986</v>
      </c>
    </row>
    <row r="14883" customFormat="false" ht="15" hidden="false" customHeight="false" outlineLevel="0" collapsed="false">
      <c r="A14883" s="0" t="n">
        <v>202506</v>
      </c>
      <c r="B14883" s="0" t="n">
        <v>202509</v>
      </c>
      <c r="C14883" s="37" t="s">
        <v>197</v>
      </c>
      <c r="D14883" s="37" t="s">
        <v>393</v>
      </c>
      <c r="E14883" s="0" t="n">
        <v>4</v>
      </c>
      <c r="F14883" s="38" t="s">
        <v>71</v>
      </c>
      <c r="G14883" s="37" t="s">
        <v>394</v>
      </c>
      <c r="H14883" s="0" t="n">
        <v>3651935</v>
      </c>
      <c r="I14883" s="0" t="n">
        <v>3195520</v>
      </c>
      <c r="J14883" s="0" t="n">
        <v>-212766</v>
      </c>
    </row>
    <row r="14884" customFormat="false" ht="15" hidden="false" customHeight="false" outlineLevel="0" collapsed="false">
      <c r="A14884" s="0" t="n">
        <v>202506</v>
      </c>
      <c r="B14884" s="0" t="n">
        <v>202509</v>
      </c>
      <c r="C14884" s="37" t="s">
        <v>136</v>
      </c>
      <c r="D14884" s="37" t="s">
        <v>245</v>
      </c>
      <c r="E14884" s="0" t="n">
        <v>4</v>
      </c>
      <c r="F14884" s="38" t="s">
        <v>71</v>
      </c>
      <c r="G14884" s="37" t="s">
        <v>395</v>
      </c>
      <c r="H14884" s="0" t="n">
        <v>1078026</v>
      </c>
      <c r="I14884" s="0" t="n">
        <v>2675806</v>
      </c>
      <c r="J14884" s="0" t="n">
        <v>170057</v>
      </c>
    </row>
    <row r="14885" customFormat="false" ht="15" hidden="false" customHeight="false" outlineLevel="0" collapsed="false">
      <c r="A14885" s="0" t="n">
        <v>202506</v>
      </c>
      <c r="B14885" s="0" t="n">
        <v>202509</v>
      </c>
      <c r="C14885" s="37" t="s">
        <v>158</v>
      </c>
      <c r="D14885" s="37" t="s">
        <v>396</v>
      </c>
      <c r="E14885" s="0" t="n">
        <v>4</v>
      </c>
      <c r="F14885" s="38" t="s">
        <v>71</v>
      </c>
      <c r="G14885" s="37" t="s">
        <v>397</v>
      </c>
      <c r="H14885" s="0" t="n">
        <v>1511075</v>
      </c>
      <c r="I14885" s="0" t="n">
        <v>1126508</v>
      </c>
      <c r="J14885" s="0" t="n">
        <v>82799</v>
      </c>
    </row>
    <row r="14886" customFormat="false" ht="15" hidden="false" customHeight="false" outlineLevel="0" collapsed="false">
      <c r="A14886" s="0" t="n">
        <v>202506</v>
      </c>
      <c r="B14886" s="0" t="n">
        <v>202509</v>
      </c>
      <c r="C14886" s="37" t="s">
        <v>136</v>
      </c>
      <c r="D14886" s="37" t="s">
        <v>398</v>
      </c>
      <c r="E14886" s="0" t="n">
        <v>4</v>
      </c>
      <c r="F14886" s="38" t="s">
        <v>71</v>
      </c>
      <c r="G14886" s="37" t="s">
        <v>399</v>
      </c>
      <c r="H14886" s="0" t="n">
        <v>273482</v>
      </c>
      <c r="I14886" s="0" t="n">
        <v>601836</v>
      </c>
      <c r="J14886" s="0" t="n">
        <v>20965</v>
      </c>
    </row>
    <row r="14887" customFormat="false" ht="15" hidden="false" customHeight="false" outlineLevel="0" collapsed="false">
      <c r="A14887" s="0" t="n">
        <v>202506</v>
      </c>
      <c r="B14887" s="0" t="n">
        <v>202509</v>
      </c>
      <c r="C14887" s="37" t="s">
        <v>95</v>
      </c>
      <c r="D14887" s="37" t="s">
        <v>367</v>
      </c>
      <c r="E14887" s="0" t="n">
        <v>4</v>
      </c>
      <c r="F14887" s="38" t="s">
        <v>71</v>
      </c>
      <c r="G14887" s="37" t="s">
        <v>400</v>
      </c>
      <c r="H14887" s="0" t="n">
        <v>1083131</v>
      </c>
      <c r="I14887" s="0" t="n">
        <v>1445829</v>
      </c>
      <c r="J14887" s="0" t="n">
        <v>-26506</v>
      </c>
    </row>
    <row r="14888" customFormat="false" ht="15" hidden="false" customHeight="false" outlineLevel="0" collapsed="false">
      <c r="A14888" s="0" t="n">
        <v>202506</v>
      </c>
      <c r="B14888" s="0" t="n">
        <v>202509</v>
      </c>
      <c r="C14888" s="37" t="s">
        <v>149</v>
      </c>
      <c r="D14888" s="37" t="s">
        <v>401</v>
      </c>
      <c r="E14888" s="0" t="n">
        <v>4</v>
      </c>
      <c r="F14888" s="38" t="s">
        <v>71</v>
      </c>
      <c r="G14888" s="37" t="s">
        <v>402</v>
      </c>
      <c r="H14888" s="0" t="n">
        <v>1290948</v>
      </c>
      <c r="I14888" s="0" t="n">
        <v>412044</v>
      </c>
      <c r="J14888" s="0" t="n">
        <v>-31078</v>
      </c>
    </row>
    <row r="14889" customFormat="false" ht="15" hidden="false" customHeight="false" outlineLevel="0" collapsed="false">
      <c r="A14889" s="0" t="n">
        <v>202506</v>
      </c>
      <c r="B14889" s="0" t="n">
        <v>202509</v>
      </c>
      <c r="C14889" s="37" t="s">
        <v>95</v>
      </c>
      <c r="D14889" s="37" t="s">
        <v>159</v>
      </c>
      <c r="E14889" s="0" t="n">
        <v>4</v>
      </c>
      <c r="F14889" s="38" t="s">
        <v>71</v>
      </c>
      <c r="G14889" s="37" t="s">
        <v>403</v>
      </c>
      <c r="H14889" s="0" t="n">
        <v>280627</v>
      </c>
      <c r="I14889" s="0" t="n">
        <v>250727</v>
      </c>
      <c r="J14889" s="0" t="n">
        <v>56944</v>
      </c>
    </row>
    <row r="14890" customFormat="false" ht="15" hidden="false" customHeight="false" outlineLevel="0" collapsed="false">
      <c r="A14890" s="0" t="n">
        <v>202506</v>
      </c>
      <c r="B14890" s="0" t="n">
        <v>202509</v>
      </c>
      <c r="C14890" s="37" t="s">
        <v>197</v>
      </c>
      <c r="D14890" s="37" t="s">
        <v>198</v>
      </c>
      <c r="E14890" s="0" t="n">
        <v>4</v>
      </c>
      <c r="F14890" s="38" t="s">
        <v>71</v>
      </c>
      <c r="G14890" s="37" t="s">
        <v>404</v>
      </c>
      <c r="H14890" s="0" t="n">
        <v>1507349</v>
      </c>
      <c r="I14890" s="0" t="n">
        <v>3095961</v>
      </c>
      <c r="J14890" s="0" t="n">
        <v>477272</v>
      </c>
    </row>
    <row r="14891" customFormat="false" ht="15" hidden="false" customHeight="false" outlineLevel="0" collapsed="false">
      <c r="A14891" s="0" t="n">
        <v>202506</v>
      </c>
      <c r="B14891" s="0" t="n">
        <v>202509</v>
      </c>
      <c r="C14891" s="37" t="s">
        <v>136</v>
      </c>
      <c r="D14891" s="37" t="s">
        <v>134</v>
      </c>
      <c r="E14891" s="0" t="n">
        <v>4</v>
      </c>
      <c r="F14891" s="38" t="s">
        <v>71</v>
      </c>
      <c r="G14891" s="37" t="s">
        <v>405</v>
      </c>
      <c r="H14891" s="0" t="n">
        <v>1162827</v>
      </c>
      <c r="I14891" s="0" t="n">
        <v>1564496</v>
      </c>
      <c r="J14891" s="0" t="n">
        <v>130549</v>
      </c>
    </row>
    <row r="14892" customFormat="false" ht="15" hidden="false" customHeight="false" outlineLevel="0" collapsed="false">
      <c r="A14892" s="0" t="n">
        <v>202506</v>
      </c>
      <c r="B14892" s="0" t="n">
        <v>202509</v>
      </c>
      <c r="C14892" s="37" t="s">
        <v>152</v>
      </c>
      <c r="D14892" s="37" t="s">
        <v>132</v>
      </c>
      <c r="E14892" s="0" t="n">
        <v>4</v>
      </c>
      <c r="F14892" s="38" t="s">
        <v>71</v>
      </c>
      <c r="G14892" s="37" t="s">
        <v>406</v>
      </c>
      <c r="H14892" s="0" t="n">
        <v>288530</v>
      </c>
      <c r="I14892" s="0" t="n">
        <v>105660</v>
      </c>
      <c r="J14892" s="0" t="n">
        <v>1587</v>
      </c>
    </row>
    <row r="14893" customFormat="false" ht="15" hidden="false" customHeight="false" outlineLevel="0" collapsed="false">
      <c r="A14893" s="0" t="n">
        <v>202506</v>
      </c>
      <c r="B14893" s="0" t="n">
        <v>202509</v>
      </c>
      <c r="C14893" s="37" t="s">
        <v>178</v>
      </c>
      <c r="D14893" s="37" t="s">
        <v>391</v>
      </c>
      <c r="E14893" s="0" t="n">
        <v>4</v>
      </c>
      <c r="F14893" s="38" t="s">
        <v>71</v>
      </c>
      <c r="G14893" s="37" t="s">
        <v>407</v>
      </c>
      <c r="H14893" s="0" t="n">
        <v>221835</v>
      </c>
      <c r="I14893" s="0" t="n">
        <v>116726</v>
      </c>
      <c r="J14893" s="0" t="n">
        <v>13542</v>
      </c>
    </row>
    <row r="14894" customFormat="false" ht="15" hidden="false" customHeight="false" outlineLevel="0" collapsed="false">
      <c r="A14894" s="0" t="n">
        <v>202506</v>
      </c>
      <c r="B14894" s="0" t="n">
        <v>202509</v>
      </c>
      <c r="C14894" s="37" t="s">
        <v>115</v>
      </c>
      <c r="D14894" s="37" t="s">
        <v>241</v>
      </c>
      <c r="E14894" s="0" t="n">
        <v>4</v>
      </c>
      <c r="F14894" s="38" t="s">
        <v>71</v>
      </c>
      <c r="G14894" s="37" t="s">
        <v>408</v>
      </c>
      <c r="H14894" s="0" t="n">
        <v>146154</v>
      </c>
      <c r="I14894" s="0" t="n">
        <v>68680</v>
      </c>
      <c r="J14894" s="0" t="n">
        <v>6896</v>
      </c>
    </row>
    <row r="14895" customFormat="false" ht="15" hidden="false" customHeight="false" outlineLevel="0" collapsed="false">
      <c r="A14895" s="0" t="n">
        <v>202506</v>
      </c>
      <c r="B14895" s="0" t="n">
        <v>202509</v>
      </c>
      <c r="C14895" s="37" t="s">
        <v>197</v>
      </c>
      <c r="D14895" s="37" t="s">
        <v>292</v>
      </c>
      <c r="E14895" s="0" t="n">
        <v>4</v>
      </c>
      <c r="F14895" s="38" t="s">
        <v>71</v>
      </c>
      <c r="G14895" s="37" t="s">
        <v>409</v>
      </c>
      <c r="H14895" s="0" t="n">
        <v>699867</v>
      </c>
      <c r="I14895" s="0" t="n">
        <v>487994</v>
      </c>
      <c r="J14895" s="0" t="n">
        <v>19464</v>
      </c>
    </row>
    <row r="14896" customFormat="false" ht="15" hidden="false" customHeight="false" outlineLevel="0" collapsed="false">
      <c r="A14896" s="0" t="n">
        <v>202506</v>
      </c>
      <c r="B14896" s="0" t="n">
        <v>202509</v>
      </c>
      <c r="C14896" s="37" t="s">
        <v>112</v>
      </c>
      <c r="D14896" s="37" t="s">
        <v>116</v>
      </c>
      <c r="E14896" s="0" t="n">
        <v>4</v>
      </c>
      <c r="F14896" s="38" t="s">
        <v>71</v>
      </c>
      <c r="G14896" s="37" t="s">
        <v>410</v>
      </c>
      <c r="H14896" s="0" t="n">
        <v>581192</v>
      </c>
      <c r="I14896" s="0" t="n">
        <v>1670092</v>
      </c>
      <c r="J14896" s="0" t="n">
        <v>198689</v>
      </c>
    </row>
    <row r="14897" customFormat="false" ht="15" hidden="false" customHeight="false" outlineLevel="0" collapsed="false">
      <c r="A14897" s="0" t="n">
        <v>202506</v>
      </c>
      <c r="B14897" s="0" t="n">
        <v>202509</v>
      </c>
      <c r="C14897" s="37" t="s">
        <v>106</v>
      </c>
      <c r="D14897" s="37" t="s">
        <v>181</v>
      </c>
      <c r="E14897" s="0" t="n">
        <v>4</v>
      </c>
      <c r="F14897" s="38" t="s">
        <v>71</v>
      </c>
      <c r="G14897" s="37" t="s">
        <v>411</v>
      </c>
      <c r="H14897" s="0" t="n">
        <v>291643</v>
      </c>
      <c r="I14897" s="0" t="n">
        <v>415225</v>
      </c>
      <c r="J14897" s="0" t="n">
        <v>54493</v>
      </c>
    </row>
    <row r="14898" customFormat="false" ht="15" hidden="false" customHeight="false" outlineLevel="0" collapsed="false">
      <c r="A14898" s="0" t="n">
        <v>202506</v>
      </c>
      <c r="B14898" s="0" t="n">
        <v>202509</v>
      </c>
      <c r="C14898" s="37" t="s">
        <v>112</v>
      </c>
      <c r="D14898" s="37" t="s">
        <v>412</v>
      </c>
      <c r="E14898" s="0" t="n">
        <v>4</v>
      </c>
      <c r="F14898" s="38" t="s">
        <v>71</v>
      </c>
      <c r="G14898" s="37" t="s">
        <v>413</v>
      </c>
      <c r="H14898" s="0" t="n">
        <v>369986</v>
      </c>
      <c r="I14898" s="0" t="n">
        <v>734861</v>
      </c>
      <c r="J14898" s="0" t="n">
        <v>109300</v>
      </c>
    </row>
    <row r="14899" customFormat="false" ht="15" hidden="false" customHeight="false" outlineLevel="0" collapsed="false">
      <c r="A14899" s="0" t="n">
        <v>202506</v>
      </c>
      <c r="B14899" s="0" t="n">
        <v>202509</v>
      </c>
      <c r="C14899" s="37" t="s">
        <v>115</v>
      </c>
      <c r="D14899" s="37" t="s">
        <v>414</v>
      </c>
      <c r="E14899" s="0" t="n">
        <v>4</v>
      </c>
      <c r="F14899" s="38" t="s">
        <v>71</v>
      </c>
      <c r="G14899" s="37" t="s">
        <v>415</v>
      </c>
      <c r="H14899" s="0" t="n">
        <v>1520817</v>
      </c>
      <c r="I14899" s="0" t="n">
        <v>864417</v>
      </c>
      <c r="J14899" s="0" t="n">
        <v>-7619</v>
      </c>
    </row>
    <row r="14900" customFormat="false" ht="15" hidden="false" customHeight="false" outlineLevel="0" collapsed="false">
      <c r="A14900" s="0" t="n">
        <v>202506</v>
      </c>
      <c r="B14900" s="0" t="n">
        <v>202509</v>
      </c>
      <c r="C14900" s="37" t="s">
        <v>184</v>
      </c>
      <c r="D14900" s="37" t="s">
        <v>231</v>
      </c>
      <c r="E14900" s="0" t="n">
        <v>4</v>
      </c>
      <c r="F14900" s="38" t="s">
        <v>71</v>
      </c>
      <c r="G14900" s="37" t="s">
        <v>416</v>
      </c>
      <c r="H14900" s="0" t="n">
        <v>1806153</v>
      </c>
      <c r="I14900" s="0" t="n">
        <v>605833</v>
      </c>
      <c r="J14900" s="0" t="n">
        <v>74594</v>
      </c>
    </row>
    <row r="14901" customFormat="false" ht="15" hidden="false" customHeight="false" outlineLevel="0" collapsed="false">
      <c r="A14901" s="0" t="n">
        <v>202506</v>
      </c>
      <c r="B14901" s="0" t="n">
        <v>202509</v>
      </c>
      <c r="C14901" s="37" t="s">
        <v>115</v>
      </c>
      <c r="D14901" s="37" t="s">
        <v>364</v>
      </c>
      <c r="E14901" s="0" t="n">
        <v>4</v>
      </c>
      <c r="F14901" s="38" t="s">
        <v>71</v>
      </c>
      <c r="G14901" s="37" t="s">
        <v>417</v>
      </c>
      <c r="H14901" s="0" t="n">
        <v>3452057</v>
      </c>
      <c r="I14901" s="0" t="n">
        <v>4308737</v>
      </c>
      <c r="J14901" s="0" t="n">
        <v>852083</v>
      </c>
    </row>
    <row r="14902" customFormat="false" ht="15" hidden="false" customHeight="false" outlineLevel="0" collapsed="false">
      <c r="A14902" s="0" t="n">
        <v>202506</v>
      </c>
      <c r="B14902" s="0" t="n">
        <v>202509</v>
      </c>
      <c r="C14902" s="37" t="s">
        <v>184</v>
      </c>
      <c r="D14902" s="37" t="s">
        <v>320</v>
      </c>
      <c r="E14902" s="0" t="n">
        <v>4</v>
      </c>
      <c r="F14902" s="38" t="s">
        <v>71</v>
      </c>
      <c r="G14902" s="37" t="s">
        <v>418</v>
      </c>
      <c r="H14902" s="0" t="n">
        <v>2067552</v>
      </c>
      <c r="I14902" s="0" t="n">
        <v>2800091</v>
      </c>
      <c r="J14902" s="0" t="n">
        <v>306993</v>
      </c>
    </row>
    <row r="14903" customFormat="false" ht="15" hidden="false" customHeight="false" outlineLevel="0" collapsed="false">
      <c r="A14903" s="0" t="n">
        <v>202506</v>
      </c>
      <c r="B14903" s="0" t="n">
        <v>202509</v>
      </c>
      <c r="C14903" s="37" t="s">
        <v>197</v>
      </c>
      <c r="D14903" s="37" t="s">
        <v>174</v>
      </c>
      <c r="E14903" s="0" t="n">
        <v>4</v>
      </c>
      <c r="F14903" s="38" t="s">
        <v>71</v>
      </c>
      <c r="G14903" s="37" t="s">
        <v>419</v>
      </c>
      <c r="H14903" s="0" t="n">
        <v>188458</v>
      </c>
      <c r="I14903" s="0" t="n">
        <v>278427</v>
      </c>
      <c r="J14903" s="0" t="n">
        <v>83757</v>
      </c>
    </row>
    <row r="14904" customFormat="false" ht="15" hidden="false" customHeight="false" outlineLevel="0" collapsed="false">
      <c r="A14904" s="0" t="n">
        <v>202506</v>
      </c>
      <c r="B14904" s="0" t="n">
        <v>202509</v>
      </c>
      <c r="C14904" s="37" t="s">
        <v>106</v>
      </c>
      <c r="D14904" s="37" t="s">
        <v>420</v>
      </c>
      <c r="E14904" s="0" t="n">
        <v>4</v>
      </c>
      <c r="F14904" s="38" t="s">
        <v>71</v>
      </c>
      <c r="G14904" s="37" t="s">
        <v>421</v>
      </c>
      <c r="H14904" s="0" t="n">
        <v>4475853</v>
      </c>
      <c r="I14904" s="0" t="n">
        <v>1998638</v>
      </c>
      <c r="J14904" s="0" t="n">
        <v>123837</v>
      </c>
    </row>
    <row r="14905" customFormat="false" ht="15" hidden="false" customHeight="false" outlineLevel="0" collapsed="false">
      <c r="A14905" s="0" t="n">
        <v>202506</v>
      </c>
      <c r="B14905" s="0" t="n">
        <v>202509</v>
      </c>
      <c r="C14905" s="37" t="s">
        <v>109</v>
      </c>
      <c r="D14905" s="37" t="s">
        <v>107</v>
      </c>
      <c r="E14905" s="0" t="n">
        <v>4</v>
      </c>
      <c r="F14905" s="38" t="s">
        <v>71</v>
      </c>
      <c r="G14905" s="37" t="s">
        <v>422</v>
      </c>
      <c r="H14905" s="0" t="n">
        <v>312901</v>
      </c>
      <c r="I14905" s="0" t="n">
        <v>703684</v>
      </c>
      <c r="J14905" s="0" t="n">
        <v>-64579</v>
      </c>
    </row>
    <row r="14906" customFormat="false" ht="15" hidden="false" customHeight="false" outlineLevel="0" collapsed="false">
      <c r="A14906" s="0" t="n">
        <v>202506</v>
      </c>
      <c r="B14906" s="0" t="n">
        <v>202509</v>
      </c>
      <c r="C14906" s="37" t="s">
        <v>184</v>
      </c>
      <c r="D14906" s="37" t="s">
        <v>423</v>
      </c>
      <c r="E14906" s="0" t="n">
        <v>4</v>
      </c>
      <c r="F14906" s="38" t="s">
        <v>71</v>
      </c>
      <c r="G14906" s="37" t="s">
        <v>424</v>
      </c>
      <c r="H14906" s="0" t="n">
        <v>1815278</v>
      </c>
      <c r="I14906" s="0" t="n">
        <v>2899452</v>
      </c>
      <c r="J14906" s="0" t="n">
        <v>-14177</v>
      </c>
    </row>
    <row r="14907" customFormat="false" ht="15" hidden="false" customHeight="false" outlineLevel="0" collapsed="false">
      <c r="A14907" s="0" t="n">
        <v>202506</v>
      </c>
      <c r="B14907" s="0" t="n">
        <v>202509</v>
      </c>
      <c r="C14907" s="37" t="s">
        <v>106</v>
      </c>
      <c r="D14907" s="37" t="s">
        <v>425</v>
      </c>
      <c r="E14907" s="0" t="n">
        <v>4</v>
      </c>
      <c r="F14907" s="38" t="s">
        <v>71</v>
      </c>
      <c r="G14907" s="37" t="s">
        <v>426</v>
      </c>
      <c r="H14907" s="0" t="n">
        <v>822295</v>
      </c>
      <c r="I14907" s="0" t="n">
        <v>843996</v>
      </c>
      <c r="J14907" s="0" t="n">
        <v>11031</v>
      </c>
    </row>
    <row r="14908" customFormat="false" ht="15" hidden="false" customHeight="false" outlineLevel="0" collapsed="false">
      <c r="A14908" s="0" t="n">
        <v>202506</v>
      </c>
      <c r="B14908" s="0" t="n">
        <v>202509</v>
      </c>
      <c r="C14908" s="37" t="s">
        <v>152</v>
      </c>
      <c r="D14908" s="37" t="s">
        <v>214</v>
      </c>
      <c r="E14908" s="0" t="n">
        <v>4</v>
      </c>
      <c r="F14908" s="38" t="s">
        <v>71</v>
      </c>
      <c r="G14908" s="37" t="s">
        <v>427</v>
      </c>
      <c r="H14908" s="0" t="n">
        <v>387347</v>
      </c>
      <c r="I14908" s="0" t="n">
        <v>548727</v>
      </c>
      <c r="J14908" s="0" t="n">
        <v>74549</v>
      </c>
    </row>
    <row r="14909" customFormat="false" ht="15" hidden="false" customHeight="false" outlineLevel="0" collapsed="false">
      <c r="A14909" s="0" t="n">
        <v>202506</v>
      </c>
      <c r="B14909" s="0" t="n">
        <v>202509</v>
      </c>
      <c r="C14909" s="37" t="s">
        <v>101</v>
      </c>
      <c r="D14909" s="37" t="s">
        <v>251</v>
      </c>
      <c r="E14909" s="0" t="n">
        <v>4</v>
      </c>
      <c r="F14909" s="38" t="s">
        <v>71</v>
      </c>
      <c r="G14909" s="37" t="s">
        <v>428</v>
      </c>
      <c r="H14909" s="0" t="n">
        <v>89719</v>
      </c>
      <c r="I14909" s="0" t="n">
        <v>84832</v>
      </c>
      <c r="J14909" s="0" t="n">
        <v>13843</v>
      </c>
    </row>
    <row r="14910" customFormat="false" ht="15" hidden="false" customHeight="false" outlineLevel="0" collapsed="false">
      <c r="A14910" s="0" t="n">
        <v>202506</v>
      </c>
      <c r="B14910" s="0" t="n">
        <v>202509</v>
      </c>
      <c r="C14910" s="37" t="s">
        <v>115</v>
      </c>
      <c r="D14910" s="37" t="s">
        <v>200</v>
      </c>
      <c r="E14910" s="0" t="n">
        <v>4</v>
      </c>
      <c r="F14910" s="38" t="s">
        <v>71</v>
      </c>
      <c r="G14910" s="37" t="s">
        <v>429</v>
      </c>
      <c r="H14910" s="0" t="n">
        <v>436708</v>
      </c>
      <c r="I14910" s="0" t="n">
        <v>420073</v>
      </c>
      <c r="J14910" s="0" t="n">
        <v>39323</v>
      </c>
    </row>
    <row r="14911" customFormat="false" ht="15" hidden="false" customHeight="false" outlineLevel="0" collapsed="false">
      <c r="A14911" s="0" t="n">
        <v>202506</v>
      </c>
      <c r="B14911" s="0" t="n">
        <v>202509</v>
      </c>
      <c r="C14911" s="37" t="s">
        <v>124</v>
      </c>
      <c r="D14911" s="37" t="s">
        <v>430</v>
      </c>
      <c r="E14911" s="0" t="n">
        <v>4</v>
      </c>
      <c r="F14911" s="38" t="s">
        <v>71</v>
      </c>
      <c r="G14911" s="37" t="s">
        <v>431</v>
      </c>
      <c r="H14911" s="0" t="n">
        <v>79458</v>
      </c>
      <c r="I14911" s="0" t="n">
        <v>20219</v>
      </c>
      <c r="J14911" s="0" t="n">
        <v>2209</v>
      </c>
    </row>
    <row r="14912" customFormat="false" ht="15" hidden="false" customHeight="false" outlineLevel="0" collapsed="false">
      <c r="A14912" s="0" t="n">
        <v>202506</v>
      </c>
      <c r="B14912" s="0" t="n">
        <v>202509</v>
      </c>
      <c r="C14912" s="37" t="s">
        <v>197</v>
      </c>
      <c r="D14912" s="37" t="s">
        <v>243</v>
      </c>
      <c r="E14912" s="0" t="n">
        <v>4</v>
      </c>
      <c r="F14912" s="38" t="s">
        <v>71</v>
      </c>
      <c r="G14912" s="37" t="s">
        <v>432</v>
      </c>
      <c r="H14912" s="0" t="n">
        <v>1910824</v>
      </c>
      <c r="I14912" s="0" t="n">
        <v>1091632</v>
      </c>
      <c r="J14912" s="0" t="n">
        <v>296386</v>
      </c>
    </row>
    <row r="14913" customFormat="false" ht="15" hidden="false" customHeight="false" outlineLevel="0" collapsed="false">
      <c r="A14913" s="0" t="n">
        <v>202506</v>
      </c>
      <c r="B14913" s="0" t="n">
        <v>202509</v>
      </c>
      <c r="C14913" s="37" t="s">
        <v>136</v>
      </c>
      <c r="D14913" s="37" t="s">
        <v>389</v>
      </c>
      <c r="E14913" s="0" t="n">
        <v>4</v>
      </c>
      <c r="F14913" s="38" t="s">
        <v>71</v>
      </c>
      <c r="G14913" s="37" t="s">
        <v>433</v>
      </c>
      <c r="H14913" s="0" t="n">
        <v>3445830</v>
      </c>
      <c r="I14913" s="0" t="n">
        <v>1946566</v>
      </c>
      <c r="J14913" s="0" t="n">
        <v>-6052</v>
      </c>
    </row>
    <row r="14914" customFormat="false" ht="15" hidden="false" customHeight="false" outlineLevel="0" collapsed="false">
      <c r="A14914" s="0" t="n">
        <v>202506</v>
      </c>
      <c r="B14914" s="0" t="n">
        <v>202509</v>
      </c>
      <c r="C14914" s="37" t="s">
        <v>197</v>
      </c>
      <c r="D14914" s="37" t="s">
        <v>127</v>
      </c>
      <c r="E14914" s="0" t="n">
        <v>4</v>
      </c>
      <c r="F14914" s="38" t="s">
        <v>71</v>
      </c>
      <c r="G14914" s="37" t="s">
        <v>434</v>
      </c>
      <c r="H14914" s="0" t="n">
        <v>144207</v>
      </c>
      <c r="I14914" s="0" t="n">
        <v>123872</v>
      </c>
      <c r="J14914" s="0" t="n">
        <v>9007</v>
      </c>
    </row>
    <row r="14915" customFormat="false" ht="15" hidden="false" customHeight="false" outlineLevel="0" collapsed="false">
      <c r="A14915" s="0" t="n">
        <v>202506</v>
      </c>
      <c r="B14915" s="0" t="n">
        <v>202509</v>
      </c>
      <c r="C14915" s="37" t="s">
        <v>149</v>
      </c>
      <c r="D14915" s="37" t="s">
        <v>330</v>
      </c>
      <c r="E14915" s="0" t="n">
        <v>4</v>
      </c>
      <c r="F14915" s="38" t="s">
        <v>71</v>
      </c>
      <c r="G14915" s="37" t="s">
        <v>435</v>
      </c>
      <c r="H14915" s="0" t="n">
        <v>728129</v>
      </c>
      <c r="I14915" s="0" t="n">
        <v>443017</v>
      </c>
      <c r="J14915" s="0" t="n">
        <v>15398</v>
      </c>
    </row>
    <row r="14916" customFormat="false" ht="15" hidden="false" customHeight="false" outlineLevel="0" collapsed="false">
      <c r="A14916" s="0" t="n">
        <v>202506</v>
      </c>
      <c r="B14916" s="0" t="n">
        <v>202509</v>
      </c>
      <c r="C14916" s="37" t="s">
        <v>112</v>
      </c>
      <c r="D14916" s="37" t="s">
        <v>130</v>
      </c>
      <c r="E14916" s="0" t="n">
        <v>4</v>
      </c>
      <c r="F14916" s="38" t="s">
        <v>71</v>
      </c>
      <c r="G14916" s="37" t="s">
        <v>436</v>
      </c>
      <c r="H14916" s="0" t="n">
        <v>236966</v>
      </c>
      <c r="I14916" s="0" t="n">
        <v>125436</v>
      </c>
      <c r="J14916" s="0" t="n">
        <v>-4690</v>
      </c>
    </row>
    <row r="14917" customFormat="false" ht="15" hidden="false" customHeight="false" outlineLevel="0" collapsed="false">
      <c r="A14917" s="0" t="n">
        <v>202506</v>
      </c>
      <c r="B14917" s="0" t="n">
        <v>202509</v>
      </c>
      <c r="C14917" s="37" t="s">
        <v>149</v>
      </c>
      <c r="D14917" s="37" t="s">
        <v>396</v>
      </c>
      <c r="E14917" s="0" t="n">
        <v>4</v>
      </c>
      <c r="F14917" s="38" t="s">
        <v>71</v>
      </c>
      <c r="G14917" s="37" t="s">
        <v>437</v>
      </c>
      <c r="H14917" s="0" t="n">
        <v>207535</v>
      </c>
      <c r="I14917" s="0" t="n">
        <v>300703</v>
      </c>
      <c r="J14917" s="0" t="n">
        <v>-36834</v>
      </c>
    </row>
    <row r="14918" customFormat="false" ht="15" hidden="false" customHeight="false" outlineLevel="0" collapsed="false">
      <c r="A14918" s="0" t="n">
        <v>202506</v>
      </c>
      <c r="B14918" s="0" t="n">
        <v>202509</v>
      </c>
      <c r="C14918" s="37" t="s">
        <v>98</v>
      </c>
      <c r="D14918" s="37" t="s">
        <v>438</v>
      </c>
      <c r="E14918" s="0" t="n">
        <v>4</v>
      </c>
      <c r="F14918" s="38" t="s">
        <v>71</v>
      </c>
      <c r="G14918" s="37" t="s">
        <v>439</v>
      </c>
      <c r="H14918" s="0" t="n">
        <v>1255595</v>
      </c>
      <c r="I14918" s="0" t="n">
        <v>1457722</v>
      </c>
      <c r="J14918" s="0" t="n">
        <v>305613</v>
      </c>
    </row>
    <row r="14919" customFormat="false" ht="15" hidden="false" customHeight="false" outlineLevel="0" collapsed="false">
      <c r="A14919" s="0" t="n">
        <v>202506</v>
      </c>
      <c r="B14919" s="0" t="n">
        <v>202509</v>
      </c>
      <c r="C14919" s="37" t="s">
        <v>112</v>
      </c>
      <c r="D14919" s="37" t="s">
        <v>372</v>
      </c>
      <c r="E14919" s="0" t="n">
        <v>4</v>
      </c>
      <c r="F14919" s="38" t="s">
        <v>71</v>
      </c>
      <c r="G14919" s="37" t="s">
        <v>440</v>
      </c>
      <c r="H14919" s="0" t="n">
        <v>522522</v>
      </c>
      <c r="I14919" s="0" t="n">
        <v>442887</v>
      </c>
      <c r="J14919" s="0" t="n">
        <v>1586</v>
      </c>
    </row>
    <row r="14920" customFormat="false" ht="15" hidden="false" customHeight="false" outlineLevel="0" collapsed="false">
      <c r="A14920" s="0" t="n">
        <v>202506</v>
      </c>
      <c r="B14920" s="0" t="n">
        <v>202509</v>
      </c>
      <c r="C14920" s="37" t="s">
        <v>149</v>
      </c>
      <c r="D14920" s="37" t="s">
        <v>425</v>
      </c>
      <c r="E14920" s="0" t="n">
        <v>4</v>
      </c>
      <c r="F14920" s="38" t="s">
        <v>71</v>
      </c>
      <c r="G14920" s="37" t="s">
        <v>441</v>
      </c>
      <c r="H14920" s="0" t="n">
        <v>5178989</v>
      </c>
      <c r="I14920" s="0" t="n">
        <v>2009651</v>
      </c>
      <c r="J14920" s="0" t="n">
        <v>110452</v>
      </c>
    </row>
    <row r="14921" customFormat="false" ht="15" hidden="false" customHeight="false" outlineLevel="0" collapsed="false">
      <c r="A14921" s="0" t="n">
        <v>202506</v>
      </c>
      <c r="B14921" s="0" t="n">
        <v>202509</v>
      </c>
      <c r="C14921" s="37" t="s">
        <v>106</v>
      </c>
      <c r="D14921" s="37" t="s">
        <v>282</v>
      </c>
      <c r="E14921" s="0" t="n">
        <v>4</v>
      </c>
      <c r="F14921" s="38" t="s">
        <v>71</v>
      </c>
      <c r="G14921" s="37" t="s">
        <v>442</v>
      </c>
      <c r="H14921" s="0" t="n">
        <v>242563</v>
      </c>
      <c r="I14921" s="0" t="n">
        <v>119224</v>
      </c>
      <c r="J14921" s="0" t="n">
        <v>14672</v>
      </c>
    </row>
    <row r="14922" customFormat="false" ht="15" hidden="false" customHeight="false" outlineLevel="0" collapsed="false">
      <c r="A14922" s="0" t="n">
        <v>202506</v>
      </c>
      <c r="B14922" s="0" t="n">
        <v>202509</v>
      </c>
      <c r="C14922" s="37" t="s">
        <v>115</v>
      </c>
      <c r="D14922" s="37" t="s">
        <v>134</v>
      </c>
      <c r="E14922" s="0" t="n">
        <v>4</v>
      </c>
      <c r="F14922" s="38" t="s">
        <v>71</v>
      </c>
      <c r="G14922" s="37" t="s">
        <v>443</v>
      </c>
      <c r="H14922" s="0" t="n">
        <v>2102614</v>
      </c>
      <c r="I14922" s="0" t="n">
        <v>556520</v>
      </c>
      <c r="J14922" s="0" t="n">
        <v>-21704</v>
      </c>
    </row>
    <row r="14923" customFormat="false" ht="15" hidden="false" customHeight="false" outlineLevel="0" collapsed="false">
      <c r="A14923" s="0" t="n">
        <v>202506</v>
      </c>
      <c r="B14923" s="0" t="n">
        <v>202509</v>
      </c>
      <c r="C14923" s="37" t="s">
        <v>149</v>
      </c>
      <c r="D14923" s="37" t="s">
        <v>145</v>
      </c>
      <c r="E14923" s="0" t="n">
        <v>4</v>
      </c>
      <c r="F14923" s="38" t="s">
        <v>71</v>
      </c>
      <c r="G14923" s="37" t="s">
        <v>444</v>
      </c>
      <c r="H14923" s="0" t="n">
        <v>798564</v>
      </c>
      <c r="I14923" s="0" t="n">
        <v>859500</v>
      </c>
      <c r="J14923" s="0" t="n">
        <v>-2958</v>
      </c>
    </row>
    <row r="14924" customFormat="false" ht="15" hidden="false" customHeight="false" outlineLevel="0" collapsed="false">
      <c r="A14924" s="0" t="n">
        <v>202506</v>
      </c>
      <c r="B14924" s="0" t="n">
        <v>202509</v>
      </c>
      <c r="C14924" s="37" t="s">
        <v>158</v>
      </c>
      <c r="D14924" s="37" t="s">
        <v>445</v>
      </c>
      <c r="E14924" s="0" t="n">
        <v>4</v>
      </c>
      <c r="F14924" s="38" t="s">
        <v>71</v>
      </c>
      <c r="G14924" s="37" t="s">
        <v>446</v>
      </c>
      <c r="H14924" s="0" t="n">
        <v>1448991</v>
      </c>
      <c r="I14924" s="0" t="n">
        <v>2430619</v>
      </c>
      <c r="J14924" s="0" t="n">
        <v>189164</v>
      </c>
    </row>
    <row r="14925" customFormat="false" ht="15" hidden="false" customHeight="false" outlineLevel="0" collapsed="false">
      <c r="A14925" s="0" t="n">
        <v>202506</v>
      </c>
      <c r="B14925" s="0" t="n">
        <v>202509</v>
      </c>
      <c r="C14925" s="37" t="s">
        <v>112</v>
      </c>
      <c r="D14925" s="37" t="s">
        <v>447</v>
      </c>
      <c r="E14925" s="0" t="n">
        <v>4</v>
      </c>
      <c r="F14925" s="38" t="s">
        <v>71</v>
      </c>
      <c r="G14925" s="37" t="s">
        <v>448</v>
      </c>
      <c r="H14925" s="0" t="n">
        <v>290632</v>
      </c>
      <c r="I14925" s="0" t="n">
        <v>175498</v>
      </c>
      <c r="J14925" s="0" t="n">
        <v>6348</v>
      </c>
    </row>
    <row r="14926" customFormat="false" ht="15" hidden="false" customHeight="false" outlineLevel="0" collapsed="false">
      <c r="A14926" s="0" t="n">
        <v>202506</v>
      </c>
      <c r="B14926" s="0" t="n">
        <v>202509</v>
      </c>
      <c r="C14926" s="37" t="s">
        <v>136</v>
      </c>
      <c r="D14926" s="37" t="s">
        <v>267</v>
      </c>
      <c r="E14926" s="0" t="n">
        <v>4</v>
      </c>
      <c r="F14926" s="38" t="s">
        <v>71</v>
      </c>
      <c r="G14926" s="37" t="s">
        <v>449</v>
      </c>
      <c r="H14926" s="0" t="n">
        <v>514465</v>
      </c>
      <c r="I14926" s="0" t="n">
        <v>563701</v>
      </c>
      <c r="J14926" s="0" t="n">
        <v>-26826</v>
      </c>
    </row>
    <row r="14927" customFormat="false" ht="15" hidden="false" customHeight="false" outlineLevel="0" collapsed="false">
      <c r="A14927" s="0" t="n">
        <v>202506</v>
      </c>
      <c r="B14927" s="0" t="n">
        <v>202509</v>
      </c>
      <c r="C14927" s="37" t="s">
        <v>158</v>
      </c>
      <c r="D14927" s="37" t="s">
        <v>450</v>
      </c>
      <c r="E14927" s="0" t="n">
        <v>4</v>
      </c>
      <c r="F14927" s="38" t="s">
        <v>71</v>
      </c>
      <c r="G14927" s="37" t="s">
        <v>451</v>
      </c>
      <c r="H14927" s="0" t="n">
        <v>288381</v>
      </c>
      <c r="I14927" s="0" t="n">
        <v>161310</v>
      </c>
      <c r="J14927" s="0" t="n">
        <v>22699</v>
      </c>
    </row>
    <row r="14928" customFormat="false" ht="15" hidden="false" customHeight="false" outlineLevel="0" collapsed="false">
      <c r="A14928" s="0" t="n">
        <v>202506</v>
      </c>
      <c r="B14928" s="0" t="n">
        <v>202509</v>
      </c>
      <c r="C14928" s="37" t="s">
        <v>112</v>
      </c>
      <c r="D14928" s="37" t="s">
        <v>452</v>
      </c>
      <c r="E14928" s="0" t="n">
        <v>4</v>
      </c>
      <c r="F14928" s="38" t="s">
        <v>71</v>
      </c>
      <c r="G14928" s="37" t="s">
        <v>453</v>
      </c>
      <c r="H14928" s="0" t="n">
        <v>208488</v>
      </c>
      <c r="I14928" s="0" t="n">
        <v>114918</v>
      </c>
      <c r="J14928" s="0" t="n">
        <v>3859</v>
      </c>
    </row>
    <row r="14929" customFormat="false" ht="15" hidden="false" customHeight="false" outlineLevel="0" collapsed="false">
      <c r="A14929" s="0" t="n">
        <v>202506</v>
      </c>
      <c r="B14929" s="0" t="n">
        <v>202509</v>
      </c>
      <c r="C14929" s="37" t="s">
        <v>178</v>
      </c>
      <c r="D14929" s="37" t="s">
        <v>454</v>
      </c>
      <c r="E14929" s="0" t="n">
        <v>4</v>
      </c>
      <c r="F14929" s="38" t="s">
        <v>71</v>
      </c>
      <c r="G14929" s="37" t="s">
        <v>455</v>
      </c>
      <c r="H14929" s="0" t="n">
        <v>1347401</v>
      </c>
      <c r="I14929" s="0" t="n">
        <v>1171798</v>
      </c>
      <c r="J14929" s="0" t="n">
        <v>109768</v>
      </c>
    </row>
    <row r="14930" customFormat="false" ht="15" hidden="false" customHeight="false" outlineLevel="0" collapsed="false">
      <c r="A14930" s="0" t="n">
        <v>202506</v>
      </c>
      <c r="B14930" s="0" t="n">
        <v>202509</v>
      </c>
      <c r="C14930" s="37" t="s">
        <v>115</v>
      </c>
      <c r="D14930" s="37" t="s">
        <v>170</v>
      </c>
      <c r="E14930" s="0" t="n">
        <v>4</v>
      </c>
      <c r="F14930" s="38" t="s">
        <v>71</v>
      </c>
      <c r="G14930" s="37" t="s">
        <v>456</v>
      </c>
      <c r="H14930" s="0" t="n">
        <v>1751317</v>
      </c>
      <c r="I14930" s="0" t="n">
        <v>2906558</v>
      </c>
      <c r="J14930" s="0" t="n">
        <v>249072</v>
      </c>
    </row>
    <row r="14931" customFormat="false" ht="15" hidden="false" customHeight="false" outlineLevel="0" collapsed="false">
      <c r="A14931" s="0" t="n">
        <v>202506</v>
      </c>
      <c r="B14931" s="0" t="n">
        <v>202509</v>
      </c>
      <c r="C14931" s="37" t="s">
        <v>152</v>
      </c>
      <c r="D14931" s="37" t="s">
        <v>350</v>
      </c>
      <c r="E14931" s="0" t="n">
        <v>4</v>
      </c>
      <c r="F14931" s="38" t="s">
        <v>71</v>
      </c>
      <c r="G14931" s="37" t="s">
        <v>457</v>
      </c>
      <c r="H14931" s="0" t="n">
        <v>1582929</v>
      </c>
      <c r="I14931" s="0" t="n">
        <v>2474245</v>
      </c>
      <c r="J14931" s="0" t="n">
        <v>437846</v>
      </c>
    </row>
    <row r="14932" customFormat="false" ht="15" hidden="false" customHeight="false" outlineLevel="0" collapsed="false">
      <c r="A14932" s="0" t="n">
        <v>202506</v>
      </c>
      <c r="B14932" s="0" t="n">
        <v>202509</v>
      </c>
      <c r="C14932" s="37" t="s">
        <v>112</v>
      </c>
      <c r="D14932" s="37" t="s">
        <v>282</v>
      </c>
      <c r="E14932" s="0" t="n">
        <v>4</v>
      </c>
      <c r="F14932" s="38" t="s">
        <v>71</v>
      </c>
      <c r="G14932" s="37" t="s">
        <v>458</v>
      </c>
      <c r="H14932" s="0" t="n">
        <v>4666094</v>
      </c>
      <c r="I14932" s="0" t="n">
        <v>6794237</v>
      </c>
      <c r="J14932" s="0" t="n">
        <v>783422</v>
      </c>
    </row>
    <row r="14933" customFormat="false" ht="15" hidden="false" customHeight="false" outlineLevel="0" collapsed="false">
      <c r="A14933" s="0" t="n">
        <v>202506</v>
      </c>
      <c r="B14933" s="0" t="n">
        <v>202509</v>
      </c>
      <c r="C14933" s="37" t="s">
        <v>158</v>
      </c>
      <c r="D14933" s="37" t="s">
        <v>210</v>
      </c>
      <c r="E14933" s="0" t="n">
        <v>4</v>
      </c>
      <c r="F14933" s="38" t="s">
        <v>71</v>
      </c>
      <c r="G14933" s="37" t="s">
        <v>459</v>
      </c>
      <c r="H14933" s="0" t="n">
        <v>3295418</v>
      </c>
      <c r="I14933" s="0" t="n">
        <v>2775854</v>
      </c>
      <c r="J14933" s="0" t="n">
        <v>-17376</v>
      </c>
    </row>
    <row r="14934" customFormat="false" ht="15" hidden="false" customHeight="false" outlineLevel="0" collapsed="false">
      <c r="A14934" s="0" t="n">
        <v>202506</v>
      </c>
      <c r="B14934" s="0" t="n">
        <v>202509</v>
      </c>
      <c r="C14934" s="37" t="s">
        <v>112</v>
      </c>
      <c r="D14934" s="37" t="s">
        <v>447</v>
      </c>
      <c r="E14934" s="0" t="n">
        <v>4</v>
      </c>
      <c r="F14934" s="38" t="s">
        <v>71</v>
      </c>
      <c r="G14934" s="37" t="s">
        <v>460</v>
      </c>
      <c r="H14934" s="0" t="n">
        <v>297943</v>
      </c>
      <c r="I14934" s="0" t="n">
        <v>240543</v>
      </c>
      <c r="J14934" s="0" t="n">
        <v>47200</v>
      </c>
    </row>
    <row r="14935" customFormat="false" ht="15" hidden="false" customHeight="false" outlineLevel="0" collapsed="false">
      <c r="A14935" s="0" t="n">
        <v>202506</v>
      </c>
      <c r="B14935" s="0" t="n">
        <v>202509</v>
      </c>
      <c r="C14935" s="37" t="s">
        <v>124</v>
      </c>
      <c r="D14935" s="37" t="s">
        <v>461</v>
      </c>
      <c r="E14935" s="0" t="n">
        <v>4</v>
      </c>
      <c r="F14935" s="38" t="s">
        <v>71</v>
      </c>
      <c r="G14935" s="37" t="s">
        <v>462</v>
      </c>
      <c r="H14935" s="0" t="n">
        <v>1236374</v>
      </c>
      <c r="I14935" s="0" t="n">
        <v>1799480</v>
      </c>
      <c r="J14935" s="0" t="n">
        <v>58793</v>
      </c>
    </row>
    <row r="14936" customFormat="false" ht="15" hidden="false" customHeight="false" outlineLevel="0" collapsed="false">
      <c r="A14936" s="0" t="n">
        <v>202506</v>
      </c>
      <c r="B14936" s="0" t="n">
        <v>202509</v>
      </c>
      <c r="C14936" s="37" t="s">
        <v>95</v>
      </c>
      <c r="D14936" s="37" t="s">
        <v>425</v>
      </c>
      <c r="E14936" s="0" t="n">
        <v>4</v>
      </c>
      <c r="F14936" s="38" t="s">
        <v>71</v>
      </c>
      <c r="G14936" s="37" t="s">
        <v>463</v>
      </c>
      <c r="H14936" s="0" t="n">
        <v>236028</v>
      </c>
      <c r="I14936" s="0" t="n">
        <v>175800</v>
      </c>
      <c r="J14936" s="0" t="n">
        <v>-244</v>
      </c>
    </row>
    <row r="14937" customFormat="false" ht="15" hidden="false" customHeight="false" outlineLevel="0" collapsed="false">
      <c r="A14937" s="0" t="n">
        <v>202506</v>
      </c>
      <c r="B14937" s="0" t="n">
        <v>202509</v>
      </c>
      <c r="C14937" s="37" t="s">
        <v>184</v>
      </c>
      <c r="D14937" s="37" t="s">
        <v>284</v>
      </c>
      <c r="E14937" s="0" t="n">
        <v>4</v>
      </c>
      <c r="F14937" s="38" t="s">
        <v>71</v>
      </c>
      <c r="G14937" s="37" t="s">
        <v>464</v>
      </c>
      <c r="H14937" s="0" t="n">
        <v>897705</v>
      </c>
      <c r="I14937" s="0" t="n">
        <v>563591</v>
      </c>
      <c r="J14937" s="0" t="n">
        <v>-9132</v>
      </c>
    </row>
    <row r="14938" customFormat="false" ht="15" hidden="false" customHeight="false" outlineLevel="0" collapsed="false">
      <c r="A14938" s="0" t="n">
        <v>202506</v>
      </c>
      <c r="B14938" s="0" t="n">
        <v>202509</v>
      </c>
      <c r="C14938" s="37" t="s">
        <v>149</v>
      </c>
      <c r="D14938" s="37" t="s">
        <v>237</v>
      </c>
      <c r="E14938" s="0" t="n">
        <v>4</v>
      </c>
      <c r="F14938" s="38" t="s">
        <v>71</v>
      </c>
      <c r="G14938" s="37" t="s">
        <v>465</v>
      </c>
      <c r="H14938" s="0" t="n">
        <v>289837</v>
      </c>
      <c r="I14938" s="0" t="n">
        <v>287884</v>
      </c>
      <c r="J14938" s="0" t="n">
        <v>-44435</v>
      </c>
    </row>
    <row r="14939" customFormat="false" ht="15" hidden="false" customHeight="false" outlineLevel="0" collapsed="false">
      <c r="A14939" s="0" t="n">
        <v>202506</v>
      </c>
      <c r="B14939" s="0" t="n">
        <v>202509</v>
      </c>
      <c r="C14939" s="37" t="s">
        <v>95</v>
      </c>
      <c r="D14939" s="37" t="s">
        <v>320</v>
      </c>
      <c r="E14939" s="0" t="n">
        <v>4</v>
      </c>
      <c r="F14939" s="38" t="s">
        <v>71</v>
      </c>
      <c r="G14939" s="37" t="s">
        <v>466</v>
      </c>
      <c r="H14939" s="0" t="n">
        <v>4090593</v>
      </c>
      <c r="I14939" s="0" t="n">
        <v>6914600</v>
      </c>
      <c r="J14939" s="0" t="n">
        <v>132431</v>
      </c>
    </row>
    <row r="14940" customFormat="false" ht="15" hidden="false" customHeight="false" outlineLevel="0" collapsed="false">
      <c r="A14940" s="0" t="n">
        <v>202506</v>
      </c>
      <c r="B14940" s="0" t="n">
        <v>202509</v>
      </c>
      <c r="C14940" s="37" t="s">
        <v>101</v>
      </c>
      <c r="D14940" s="37" t="s">
        <v>467</v>
      </c>
      <c r="E14940" s="0" t="n">
        <v>4</v>
      </c>
      <c r="F14940" s="38" t="s">
        <v>71</v>
      </c>
      <c r="G14940" s="37" t="s">
        <v>468</v>
      </c>
      <c r="H14940" s="0" t="n">
        <v>985882</v>
      </c>
      <c r="I14940" s="0" t="n">
        <v>1679118</v>
      </c>
      <c r="J14940" s="0" t="n">
        <v>200933</v>
      </c>
    </row>
    <row r="14941" customFormat="false" ht="15" hidden="false" customHeight="false" outlineLevel="0" collapsed="false">
      <c r="A14941" s="0" t="n">
        <v>202506</v>
      </c>
      <c r="B14941" s="0" t="n">
        <v>202509</v>
      </c>
      <c r="C14941" s="37" t="s">
        <v>112</v>
      </c>
      <c r="D14941" s="37" t="s">
        <v>233</v>
      </c>
      <c r="E14941" s="0" t="n">
        <v>4</v>
      </c>
      <c r="F14941" s="38" t="s">
        <v>71</v>
      </c>
      <c r="G14941" s="37" t="s">
        <v>469</v>
      </c>
      <c r="H14941" s="0" t="n">
        <v>543037</v>
      </c>
      <c r="I14941" s="0" t="n">
        <v>254667</v>
      </c>
      <c r="J14941" s="0" t="n">
        <v>-14309</v>
      </c>
    </row>
    <row r="14942" customFormat="false" ht="15" hidden="false" customHeight="false" outlineLevel="0" collapsed="false">
      <c r="A14942" s="0" t="n">
        <v>202506</v>
      </c>
      <c r="B14942" s="0" t="n">
        <v>202509</v>
      </c>
      <c r="C14942" s="37" t="s">
        <v>112</v>
      </c>
      <c r="D14942" s="37" t="s">
        <v>470</v>
      </c>
      <c r="E14942" s="0" t="n">
        <v>4</v>
      </c>
      <c r="F14942" s="38" t="s">
        <v>71</v>
      </c>
      <c r="G14942" s="37" t="s">
        <v>471</v>
      </c>
      <c r="H14942" s="0" t="n">
        <v>2192949</v>
      </c>
      <c r="I14942" s="0" t="n">
        <v>1888659</v>
      </c>
      <c r="J14942" s="0" t="n">
        <v>473789</v>
      </c>
    </row>
    <row r="14943" customFormat="false" ht="15" hidden="false" customHeight="false" outlineLevel="0" collapsed="false">
      <c r="A14943" s="0" t="n">
        <v>202506</v>
      </c>
      <c r="B14943" s="0" t="n">
        <v>202509</v>
      </c>
      <c r="C14943" s="37" t="s">
        <v>98</v>
      </c>
      <c r="D14943" s="37" t="s">
        <v>383</v>
      </c>
      <c r="E14943" s="0" t="n">
        <v>4</v>
      </c>
      <c r="F14943" s="38" t="s">
        <v>71</v>
      </c>
      <c r="G14943" s="37" t="s">
        <v>472</v>
      </c>
      <c r="H14943" s="0" t="n">
        <v>47571</v>
      </c>
      <c r="I14943" s="0" t="n">
        <v>41194</v>
      </c>
      <c r="J14943" s="0" t="n">
        <v>-5935</v>
      </c>
    </row>
    <row r="14944" customFormat="false" ht="15" hidden="false" customHeight="false" outlineLevel="0" collapsed="false">
      <c r="A14944" s="0" t="n">
        <v>202506</v>
      </c>
      <c r="B14944" s="0" t="n">
        <v>202509</v>
      </c>
      <c r="C14944" s="37" t="s">
        <v>101</v>
      </c>
      <c r="D14944" s="37" t="s">
        <v>258</v>
      </c>
      <c r="E14944" s="0" t="n">
        <v>4</v>
      </c>
      <c r="F14944" s="38" t="s">
        <v>71</v>
      </c>
      <c r="G14944" s="37" t="s">
        <v>473</v>
      </c>
      <c r="H14944" s="0" t="n">
        <v>41088</v>
      </c>
      <c r="I14944" s="0" t="n">
        <v>74118</v>
      </c>
      <c r="J14944" s="0" t="n">
        <v>125</v>
      </c>
    </row>
    <row r="14945" customFormat="false" ht="15" hidden="false" customHeight="false" outlineLevel="0" collapsed="false">
      <c r="A14945" s="0" t="n">
        <v>202506</v>
      </c>
      <c r="B14945" s="0" t="n">
        <v>202509</v>
      </c>
      <c r="C14945" s="37" t="s">
        <v>98</v>
      </c>
      <c r="D14945" s="37" t="s">
        <v>474</v>
      </c>
      <c r="E14945" s="0" t="n">
        <v>4</v>
      </c>
      <c r="F14945" s="38" t="s">
        <v>71</v>
      </c>
      <c r="G14945" s="37" t="s">
        <v>475</v>
      </c>
      <c r="H14945" s="0" t="n">
        <v>1519410</v>
      </c>
      <c r="I14945" s="0" t="n">
        <v>1459410</v>
      </c>
      <c r="J14945" s="0" t="n">
        <v>-100340</v>
      </c>
    </row>
    <row r="14946" customFormat="false" ht="15" hidden="false" customHeight="false" outlineLevel="0" collapsed="false">
      <c r="A14946" s="0" t="n">
        <v>202506</v>
      </c>
      <c r="B14946" s="0" t="n">
        <v>202509</v>
      </c>
      <c r="C14946" s="37" t="s">
        <v>112</v>
      </c>
      <c r="D14946" s="37" t="s">
        <v>476</v>
      </c>
      <c r="E14946" s="0" t="n">
        <v>4</v>
      </c>
      <c r="F14946" s="38" t="s">
        <v>71</v>
      </c>
      <c r="G14946" s="37" t="s">
        <v>477</v>
      </c>
      <c r="H14946" s="0" t="n">
        <v>622314</v>
      </c>
      <c r="I14946" s="0" t="n">
        <v>250954</v>
      </c>
      <c r="J14946" s="0" t="n">
        <v>43116</v>
      </c>
    </row>
    <row r="14947" customFormat="false" ht="15" hidden="false" customHeight="false" outlineLevel="0" collapsed="false">
      <c r="A14947" s="0" t="n">
        <v>202506</v>
      </c>
      <c r="B14947" s="0" t="n">
        <v>202509</v>
      </c>
      <c r="C14947" s="37" t="s">
        <v>136</v>
      </c>
      <c r="D14947" s="37" t="s">
        <v>132</v>
      </c>
      <c r="E14947" s="0" t="n">
        <v>4</v>
      </c>
      <c r="F14947" s="38" t="s">
        <v>71</v>
      </c>
      <c r="G14947" s="37" t="s">
        <v>478</v>
      </c>
      <c r="H14947" s="0" t="n">
        <v>506699</v>
      </c>
      <c r="I14947" s="0" t="n">
        <v>598102</v>
      </c>
      <c r="J14947" s="0" t="n">
        <v>86874</v>
      </c>
    </row>
    <row r="14948" customFormat="false" ht="15" hidden="false" customHeight="false" outlineLevel="0" collapsed="false">
      <c r="A14948" s="0" t="n">
        <v>202506</v>
      </c>
      <c r="B14948" s="0" t="n">
        <v>202509</v>
      </c>
      <c r="C14948" s="37" t="s">
        <v>106</v>
      </c>
      <c r="D14948" s="37" t="s">
        <v>273</v>
      </c>
      <c r="E14948" s="0" t="n">
        <v>4</v>
      </c>
      <c r="F14948" s="38" t="s">
        <v>71</v>
      </c>
      <c r="G14948" s="37" t="s">
        <v>479</v>
      </c>
      <c r="H14948" s="0" t="n">
        <v>121488</v>
      </c>
      <c r="I14948" s="0" t="n">
        <v>150153</v>
      </c>
      <c r="J14948" s="0" t="n">
        <v>8018</v>
      </c>
    </row>
    <row r="14949" customFormat="false" ht="15" hidden="false" customHeight="false" outlineLevel="0" collapsed="false">
      <c r="A14949" s="0" t="n">
        <v>202506</v>
      </c>
      <c r="B14949" s="0" t="n">
        <v>202509</v>
      </c>
      <c r="C14949" s="37" t="s">
        <v>149</v>
      </c>
      <c r="D14949" s="37" t="s">
        <v>159</v>
      </c>
      <c r="E14949" s="0" t="n">
        <v>4</v>
      </c>
      <c r="F14949" s="38" t="s">
        <v>71</v>
      </c>
      <c r="G14949" s="37" t="s">
        <v>480</v>
      </c>
      <c r="H14949" s="0" t="n">
        <v>617957</v>
      </c>
      <c r="I14949" s="0" t="n">
        <v>361736</v>
      </c>
      <c r="J14949" s="0" t="n">
        <v>-22492</v>
      </c>
    </row>
    <row r="14950" customFormat="false" ht="15" hidden="false" customHeight="false" outlineLevel="0" collapsed="false">
      <c r="A14950" s="0" t="n">
        <v>202506</v>
      </c>
      <c r="B14950" s="0" t="n">
        <v>202509</v>
      </c>
      <c r="C14950" s="37" t="s">
        <v>109</v>
      </c>
      <c r="D14950" s="37" t="s">
        <v>241</v>
      </c>
      <c r="E14950" s="0" t="n">
        <v>4</v>
      </c>
      <c r="F14950" s="38" t="s">
        <v>71</v>
      </c>
      <c r="G14950" s="37" t="s">
        <v>481</v>
      </c>
      <c r="H14950" s="0" t="n">
        <v>7735188</v>
      </c>
      <c r="I14950" s="0" t="n">
        <v>7261180</v>
      </c>
      <c r="J14950" s="0" t="n">
        <v>-289331</v>
      </c>
    </row>
    <row r="14951" customFormat="false" ht="15" hidden="false" customHeight="false" outlineLevel="0" collapsed="false">
      <c r="A14951" s="0" t="n">
        <v>202506</v>
      </c>
      <c r="B14951" s="0" t="n">
        <v>202509</v>
      </c>
      <c r="C14951" s="37" t="s">
        <v>184</v>
      </c>
      <c r="D14951" s="37" t="s">
        <v>482</v>
      </c>
      <c r="E14951" s="0" t="n">
        <v>4</v>
      </c>
      <c r="F14951" s="38" t="s">
        <v>71</v>
      </c>
      <c r="G14951" s="37" t="s">
        <v>483</v>
      </c>
      <c r="H14951" s="0" t="n">
        <v>1352232</v>
      </c>
      <c r="I14951" s="0" t="n">
        <v>2235745</v>
      </c>
      <c r="J14951" s="0" t="n">
        <v>234750</v>
      </c>
    </row>
    <row r="14952" customFormat="false" ht="15" hidden="false" customHeight="false" outlineLevel="0" collapsed="false">
      <c r="A14952" s="0" t="n">
        <v>202506</v>
      </c>
      <c r="B14952" s="0" t="n">
        <v>202509</v>
      </c>
      <c r="C14952" s="37" t="s">
        <v>152</v>
      </c>
      <c r="D14952" s="37" t="s">
        <v>328</v>
      </c>
      <c r="E14952" s="0" t="n">
        <v>4</v>
      </c>
      <c r="F14952" s="38" t="s">
        <v>71</v>
      </c>
      <c r="G14952" s="37" t="s">
        <v>484</v>
      </c>
      <c r="H14952" s="0" t="n">
        <v>736532</v>
      </c>
      <c r="I14952" s="0" t="n">
        <v>883713</v>
      </c>
      <c r="J14952" s="0" t="n">
        <v>10946</v>
      </c>
    </row>
    <row r="14953" customFormat="false" ht="15" hidden="false" customHeight="false" outlineLevel="0" collapsed="false">
      <c r="A14953" s="0" t="n">
        <v>202506</v>
      </c>
      <c r="B14953" s="0" t="n">
        <v>202509</v>
      </c>
      <c r="C14953" s="37" t="s">
        <v>115</v>
      </c>
      <c r="D14953" s="37" t="s">
        <v>423</v>
      </c>
      <c r="E14953" s="0" t="n">
        <v>4</v>
      </c>
      <c r="F14953" s="38" t="s">
        <v>71</v>
      </c>
      <c r="G14953" s="37" t="s">
        <v>485</v>
      </c>
      <c r="H14953" s="0" t="n">
        <v>302880</v>
      </c>
      <c r="I14953" s="0" t="n">
        <v>488162</v>
      </c>
      <c r="J14953" s="0" t="n">
        <v>11616</v>
      </c>
    </row>
    <row r="14954" customFormat="false" ht="15" hidden="false" customHeight="false" outlineLevel="0" collapsed="false">
      <c r="A14954" s="0" t="n">
        <v>202506</v>
      </c>
      <c r="B14954" s="0" t="n">
        <v>202509</v>
      </c>
      <c r="C14954" s="37" t="s">
        <v>136</v>
      </c>
      <c r="D14954" s="37" t="s">
        <v>258</v>
      </c>
      <c r="E14954" s="0" t="n">
        <v>4</v>
      </c>
      <c r="F14954" s="38" t="s">
        <v>71</v>
      </c>
      <c r="G14954" s="37" t="s">
        <v>486</v>
      </c>
      <c r="H14954" s="0" t="n">
        <v>225779</v>
      </c>
      <c r="I14954" s="0" t="n">
        <v>213670</v>
      </c>
      <c r="J14954" s="0" t="n">
        <v>15518</v>
      </c>
    </row>
    <row r="14955" customFormat="false" ht="15" hidden="false" customHeight="false" outlineLevel="0" collapsed="false">
      <c r="A14955" s="0" t="n">
        <v>202506</v>
      </c>
      <c r="B14955" s="0" t="n">
        <v>202509</v>
      </c>
      <c r="C14955" s="37" t="s">
        <v>109</v>
      </c>
      <c r="D14955" s="37" t="s">
        <v>130</v>
      </c>
      <c r="E14955" s="0" t="n">
        <v>4</v>
      </c>
      <c r="F14955" s="38" t="s">
        <v>71</v>
      </c>
      <c r="G14955" s="37" t="s">
        <v>487</v>
      </c>
      <c r="H14955" s="0" t="n">
        <v>36863</v>
      </c>
      <c r="I14955" s="0" t="n">
        <v>29540</v>
      </c>
      <c r="J14955" s="0" t="n">
        <v>1144</v>
      </c>
    </row>
    <row r="14956" customFormat="false" ht="15" hidden="false" customHeight="false" outlineLevel="0" collapsed="false">
      <c r="A14956" s="0" t="n">
        <v>202506</v>
      </c>
      <c r="B14956" s="0" t="n">
        <v>202509</v>
      </c>
      <c r="C14956" s="37" t="s">
        <v>112</v>
      </c>
      <c r="D14956" s="37" t="s">
        <v>107</v>
      </c>
      <c r="E14956" s="0" t="n">
        <v>4</v>
      </c>
      <c r="F14956" s="38" t="s">
        <v>71</v>
      </c>
      <c r="G14956" s="37" t="s">
        <v>488</v>
      </c>
      <c r="H14956" s="0" t="n">
        <v>864957</v>
      </c>
      <c r="I14956" s="0" t="n">
        <v>335528</v>
      </c>
      <c r="J14956" s="0" t="n">
        <v>-31864</v>
      </c>
    </row>
    <row r="14957" customFormat="false" ht="15" hidden="false" customHeight="false" outlineLevel="0" collapsed="false">
      <c r="A14957" s="0" t="n">
        <v>202506</v>
      </c>
      <c r="B14957" s="0" t="n">
        <v>202509</v>
      </c>
      <c r="C14957" s="37" t="s">
        <v>152</v>
      </c>
      <c r="D14957" s="37" t="s">
        <v>212</v>
      </c>
      <c r="E14957" s="0" t="n">
        <v>4</v>
      </c>
      <c r="F14957" s="38" t="s">
        <v>71</v>
      </c>
      <c r="G14957" s="37" t="s">
        <v>489</v>
      </c>
      <c r="H14957" s="0" t="n">
        <v>1336984</v>
      </c>
      <c r="I14957" s="0" t="n">
        <v>1053240</v>
      </c>
      <c r="J14957" s="0" t="n">
        <v>-55916</v>
      </c>
    </row>
    <row r="14958" customFormat="false" ht="15" hidden="false" customHeight="false" outlineLevel="0" collapsed="false">
      <c r="A14958" s="0" t="n">
        <v>202506</v>
      </c>
      <c r="B14958" s="0" t="n">
        <v>202509</v>
      </c>
      <c r="C14958" s="37" t="s">
        <v>152</v>
      </c>
      <c r="D14958" s="37" t="s">
        <v>490</v>
      </c>
      <c r="E14958" s="0" t="n">
        <v>4</v>
      </c>
      <c r="F14958" s="38" t="s">
        <v>71</v>
      </c>
      <c r="G14958" s="37" t="s">
        <v>491</v>
      </c>
      <c r="H14958" s="0" t="n">
        <v>73314</v>
      </c>
      <c r="I14958" s="0" t="n">
        <v>89280</v>
      </c>
      <c r="J14958" s="0" t="n">
        <v>-4524</v>
      </c>
    </row>
    <row r="14959" customFormat="false" ht="15" hidden="false" customHeight="false" outlineLevel="0" collapsed="false">
      <c r="A14959" s="0" t="n">
        <v>202506</v>
      </c>
      <c r="B14959" s="0" t="n">
        <v>202509</v>
      </c>
      <c r="C14959" s="37" t="s">
        <v>112</v>
      </c>
      <c r="D14959" s="37" t="s">
        <v>120</v>
      </c>
      <c r="E14959" s="0" t="n">
        <v>4</v>
      </c>
      <c r="F14959" s="38" t="s">
        <v>71</v>
      </c>
      <c r="G14959" s="37" t="s">
        <v>492</v>
      </c>
      <c r="H14959" s="0" t="n">
        <v>288153</v>
      </c>
      <c r="I14959" s="0" t="n">
        <v>512627</v>
      </c>
      <c r="J14959" s="0" t="n">
        <v>3714</v>
      </c>
    </row>
    <row r="14960" customFormat="false" ht="15" hidden="false" customHeight="false" outlineLevel="0" collapsed="false">
      <c r="A14960" s="0" t="n">
        <v>202506</v>
      </c>
      <c r="B14960" s="0" t="n">
        <v>202509</v>
      </c>
      <c r="C14960" s="37" t="s">
        <v>184</v>
      </c>
      <c r="D14960" s="37" t="s">
        <v>493</v>
      </c>
      <c r="E14960" s="0" t="n">
        <v>4</v>
      </c>
      <c r="F14960" s="38" t="s">
        <v>71</v>
      </c>
      <c r="G14960" s="37" t="s">
        <v>494</v>
      </c>
      <c r="H14960" s="0" t="n">
        <v>199100</v>
      </c>
      <c r="I14960" s="0" t="n">
        <v>132636</v>
      </c>
      <c r="J14960" s="0" t="n">
        <v>11806</v>
      </c>
    </row>
    <row r="14961" customFormat="false" ht="15" hidden="false" customHeight="false" outlineLevel="0" collapsed="false">
      <c r="A14961" s="0" t="n">
        <v>202506</v>
      </c>
      <c r="B14961" s="0" t="n">
        <v>202509</v>
      </c>
      <c r="C14961" s="37" t="s">
        <v>109</v>
      </c>
      <c r="D14961" s="37" t="s">
        <v>495</v>
      </c>
      <c r="E14961" s="0" t="n">
        <v>4</v>
      </c>
      <c r="F14961" s="38" t="s">
        <v>71</v>
      </c>
      <c r="G14961" s="37" t="s">
        <v>496</v>
      </c>
      <c r="H14961" s="0" t="n">
        <v>197918</v>
      </c>
      <c r="I14961" s="0" t="n">
        <v>154836</v>
      </c>
      <c r="J14961" s="0" t="n">
        <v>13144</v>
      </c>
    </row>
    <row r="14962" customFormat="false" ht="15" hidden="false" customHeight="false" outlineLevel="0" collapsed="false">
      <c r="A14962" s="0" t="n">
        <v>202506</v>
      </c>
      <c r="B14962" s="0" t="n">
        <v>202509</v>
      </c>
      <c r="C14962" s="37" t="s">
        <v>101</v>
      </c>
      <c r="D14962" s="37" t="s">
        <v>269</v>
      </c>
      <c r="E14962" s="0" t="n">
        <v>4</v>
      </c>
      <c r="F14962" s="38" t="s">
        <v>71</v>
      </c>
      <c r="G14962" s="37" t="s">
        <v>497</v>
      </c>
      <c r="H14962" s="0" t="n">
        <v>388066</v>
      </c>
      <c r="I14962" s="0" t="n">
        <v>342252</v>
      </c>
      <c r="J14962" s="0" t="n">
        <v>67992</v>
      </c>
    </row>
    <row r="14963" customFormat="false" ht="15" hidden="false" customHeight="false" outlineLevel="0" collapsed="false">
      <c r="A14963" s="0" t="n">
        <v>202506</v>
      </c>
      <c r="B14963" s="0" t="n">
        <v>202509</v>
      </c>
      <c r="C14963" s="37" t="s">
        <v>109</v>
      </c>
      <c r="D14963" s="37" t="s">
        <v>391</v>
      </c>
      <c r="E14963" s="0" t="n">
        <v>4</v>
      </c>
      <c r="F14963" s="38" t="s">
        <v>71</v>
      </c>
      <c r="G14963" s="37" t="s">
        <v>498</v>
      </c>
      <c r="H14963" s="0" t="n">
        <v>60223</v>
      </c>
      <c r="I14963" s="0" t="n">
        <v>37263</v>
      </c>
      <c r="J14963" s="0" t="n">
        <v>-2262</v>
      </c>
    </row>
    <row r="14964" customFormat="false" ht="15" hidden="false" customHeight="false" outlineLevel="0" collapsed="false">
      <c r="A14964" s="0" t="n">
        <v>202506</v>
      </c>
      <c r="B14964" s="0" t="n">
        <v>202509</v>
      </c>
      <c r="C14964" s="37" t="s">
        <v>184</v>
      </c>
      <c r="D14964" s="37" t="s">
        <v>141</v>
      </c>
      <c r="E14964" s="0" t="n">
        <v>4</v>
      </c>
      <c r="F14964" s="38" t="s">
        <v>71</v>
      </c>
      <c r="G14964" s="37" t="s">
        <v>499</v>
      </c>
      <c r="H14964" s="0" t="n">
        <v>825891</v>
      </c>
      <c r="I14964" s="0" t="n">
        <v>402718</v>
      </c>
      <c r="J14964" s="0" t="n">
        <v>44557</v>
      </c>
    </row>
    <row r="14965" customFormat="false" ht="15" hidden="false" customHeight="false" outlineLevel="0" collapsed="false">
      <c r="A14965" s="0" t="n">
        <v>202506</v>
      </c>
      <c r="B14965" s="0" t="n">
        <v>202509</v>
      </c>
      <c r="C14965" s="37" t="s">
        <v>101</v>
      </c>
      <c r="D14965" s="37" t="s">
        <v>500</v>
      </c>
      <c r="E14965" s="0" t="n">
        <v>4</v>
      </c>
      <c r="F14965" s="38" t="s">
        <v>71</v>
      </c>
      <c r="G14965" s="37" t="s">
        <v>501</v>
      </c>
      <c r="H14965" s="0" t="n">
        <v>1602050</v>
      </c>
      <c r="I14965" s="0" t="n">
        <v>1424838</v>
      </c>
      <c r="J14965" s="0" t="n">
        <v>1908</v>
      </c>
    </row>
    <row r="14966" customFormat="false" ht="15" hidden="false" customHeight="false" outlineLevel="0" collapsed="false">
      <c r="A14966" s="0" t="n">
        <v>202506</v>
      </c>
      <c r="B14966" s="0" t="n">
        <v>202509</v>
      </c>
      <c r="C14966" s="37" t="s">
        <v>149</v>
      </c>
      <c r="D14966" s="37" t="s">
        <v>502</v>
      </c>
      <c r="E14966" s="0" t="n">
        <v>4</v>
      </c>
      <c r="F14966" s="38" t="s">
        <v>71</v>
      </c>
      <c r="G14966" s="37" t="s">
        <v>503</v>
      </c>
      <c r="H14966" s="0" t="n">
        <v>352126</v>
      </c>
      <c r="I14966" s="0" t="n">
        <v>429825</v>
      </c>
      <c r="J14966" s="0" t="n">
        <v>119299</v>
      </c>
    </row>
    <row r="14967" customFormat="false" ht="15" hidden="false" customHeight="false" outlineLevel="0" collapsed="false">
      <c r="A14967" s="0" t="n">
        <v>202506</v>
      </c>
      <c r="B14967" s="0" t="n">
        <v>202509</v>
      </c>
      <c r="C14967" s="37" t="s">
        <v>178</v>
      </c>
      <c r="D14967" s="37" t="s">
        <v>161</v>
      </c>
      <c r="E14967" s="0" t="n">
        <v>4</v>
      </c>
      <c r="F14967" s="38" t="s">
        <v>71</v>
      </c>
      <c r="G14967" s="37" t="s">
        <v>504</v>
      </c>
      <c r="H14967" s="0" t="n">
        <v>30472</v>
      </c>
      <c r="I14967" s="0" t="n">
        <v>23543</v>
      </c>
      <c r="J14967" s="0" t="n">
        <v>1634</v>
      </c>
    </row>
    <row r="14968" customFormat="false" ht="15" hidden="false" customHeight="false" outlineLevel="0" collapsed="false">
      <c r="A14968" s="0" t="n">
        <v>202506</v>
      </c>
      <c r="B14968" s="0" t="n">
        <v>202509</v>
      </c>
      <c r="C14968" s="37" t="s">
        <v>112</v>
      </c>
      <c r="D14968" s="37" t="s">
        <v>294</v>
      </c>
      <c r="E14968" s="0" t="n">
        <v>4</v>
      </c>
      <c r="F14968" s="38" t="s">
        <v>71</v>
      </c>
      <c r="G14968" s="37" t="s">
        <v>505</v>
      </c>
      <c r="H14968" s="0" t="n">
        <v>185181</v>
      </c>
      <c r="I14968" s="0" t="n">
        <v>493376</v>
      </c>
      <c r="J14968" s="0" t="n">
        <v>11762</v>
      </c>
    </row>
    <row r="14969" customFormat="false" ht="15" hidden="false" customHeight="false" outlineLevel="0" collapsed="false">
      <c r="A14969" s="0" t="n">
        <v>202506</v>
      </c>
      <c r="B14969" s="0" t="n">
        <v>202509</v>
      </c>
      <c r="C14969" s="37" t="s">
        <v>149</v>
      </c>
      <c r="D14969" s="37" t="s">
        <v>116</v>
      </c>
      <c r="E14969" s="0" t="n">
        <v>4</v>
      </c>
      <c r="F14969" s="38" t="s">
        <v>71</v>
      </c>
      <c r="G14969" s="37" t="s">
        <v>506</v>
      </c>
      <c r="H14969" s="0" t="n">
        <v>2254086</v>
      </c>
      <c r="I14969" s="0" t="n">
        <v>1328071</v>
      </c>
      <c r="J14969" s="0" t="n">
        <v>142675</v>
      </c>
    </row>
    <row r="14970" customFormat="false" ht="15" hidden="false" customHeight="false" outlineLevel="0" collapsed="false">
      <c r="A14970" s="0" t="n">
        <v>202506</v>
      </c>
      <c r="B14970" s="0" t="n">
        <v>202509</v>
      </c>
      <c r="C14970" s="37" t="s">
        <v>95</v>
      </c>
      <c r="D14970" s="37" t="s">
        <v>251</v>
      </c>
      <c r="E14970" s="0" t="n">
        <v>4</v>
      </c>
      <c r="F14970" s="38" t="s">
        <v>71</v>
      </c>
      <c r="G14970" s="37" t="s">
        <v>507</v>
      </c>
      <c r="H14970" s="0" t="n">
        <v>17912</v>
      </c>
      <c r="I14970" s="0" t="n">
        <v>14363</v>
      </c>
      <c r="J14970" s="0" t="n">
        <v>1432</v>
      </c>
    </row>
    <row r="14971" customFormat="false" ht="15" hidden="false" customHeight="false" outlineLevel="0" collapsed="false">
      <c r="A14971" s="0" t="n">
        <v>202506</v>
      </c>
      <c r="B14971" s="0" t="n">
        <v>202509</v>
      </c>
      <c r="C14971" s="37" t="s">
        <v>106</v>
      </c>
      <c r="D14971" s="37" t="s">
        <v>118</v>
      </c>
      <c r="E14971" s="0" t="n">
        <v>4</v>
      </c>
      <c r="F14971" s="38" t="s">
        <v>71</v>
      </c>
      <c r="G14971" s="37" t="s">
        <v>508</v>
      </c>
      <c r="H14971" s="0" t="n">
        <v>680386</v>
      </c>
      <c r="I14971" s="0" t="n">
        <v>935752</v>
      </c>
      <c r="J14971" s="0" t="n">
        <v>39307</v>
      </c>
    </row>
    <row r="14972" customFormat="false" ht="15" hidden="false" customHeight="false" outlineLevel="0" collapsed="false">
      <c r="A14972" s="0" t="n">
        <v>202506</v>
      </c>
      <c r="B14972" s="0" t="n">
        <v>202509</v>
      </c>
      <c r="C14972" s="37" t="s">
        <v>152</v>
      </c>
      <c r="D14972" s="37" t="s">
        <v>509</v>
      </c>
      <c r="E14972" s="0" t="n">
        <v>4</v>
      </c>
      <c r="F14972" s="38" t="s">
        <v>71</v>
      </c>
      <c r="G14972" s="37" t="s">
        <v>510</v>
      </c>
      <c r="H14972" s="0" t="n">
        <v>110123</v>
      </c>
      <c r="I14972" s="0" t="n">
        <v>60182</v>
      </c>
      <c r="J14972" s="0" t="n">
        <v>8389</v>
      </c>
    </row>
    <row r="14973" customFormat="false" ht="15" hidden="false" customHeight="false" outlineLevel="0" collapsed="false">
      <c r="A14973" s="0" t="n">
        <v>202506</v>
      </c>
      <c r="B14973" s="0" t="n">
        <v>202509</v>
      </c>
      <c r="C14973" s="37" t="s">
        <v>101</v>
      </c>
      <c r="D14973" s="37" t="s">
        <v>511</v>
      </c>
      <c r="E14973" s="0" t="n">
        <v>4</v>
      </c>
      <c r="F14973" s="38" t="s">
        <v>71</v>
      </c>
      <c r="G14973" s="37" t="s">
        <v>512</v>
      </c>
      <c r="H14973" s="0" t="n">
        <v>1565296</v>
      </c>
      <c r="I14973" s="0" t="n">
        <v>2404417</v>
      </c>
      <c r="J14973" s="0" t="n">
        <v>555512</v>
      </c>
    </row>
    <row r="14974" customFormat="false" ht="15" hidden="false" customHeight="false" outlineLevel="0" collapsed="false">
      <c r="A14974" s="0" t="n">
        <v>202506</v>
      </c>
      <c r="B14974" s="0" t="n">
        <v>202509</v>
      </c>
      <c r="C14974" s="37" t="s">
        <v>178</v>
      </c>
      <c r="D14974" s="37" t="s">
        <v>513</v>
      </c>
      <c r="E14974" s="0" t="n">
        <v>4</v>
      </c>
      <c r="F14974" s="38" t="s">
        <v>71</v>
      </c>
      <c r="G14974" s="37" t="s">
        <v>514</v>
      </c>
      <c r="H14974" s="0" t="n">
        <v>244256</v>
      </c>
      <c r="I14974" s="0" t="n">
        <v>169523</v>
      </c>
      <c r="J14974" s="0" t="n">
        <v>29127</v>
      </c>
    </row>
    <row r="14975" customFormat="false" ht="15" hidden="false" customHeight="false" outlineLevel="0" collapsed="false">
      <c r="A14975" s="0" t="n">
        <v>202506</v>
      </c>
      <c r="B14975" s="0" t="n">
        <v>202509</v>
      </c>
      <c r="C14975" s="37" t="s">
        <v>178</v>
      </c>
      <c r="D14975" s="37" t="s">
        <v>452</v>
      </c>
      <c r="E14975" s="0" t="n">
        <v>4</v>
      </c>
      <c r="F14975" s="38" t="s">
        <v>71</v>
      </c>
      <c r="G14975" s="37" t="s">
        <v>515</v>
      </c>
      <c r="H14975" s="0" t="n">
        <v>720323</v>
      </c>
      <c r="I14975" s="0" t="n">
        <v>588240</v>
      </c>
      <c r="J14975" s="0" t="n">
        <v>38301</v>
      </c>
    </row>
    <row r="14976" customFormat="false" ht="15" hidden="false" customHeight="false" outlineLevel="0" collapsed="false">
      <c r="A14976" s="0" t="n">
        <v>202506</v>
      </c>
      <c r="B14976" s="0" t="n">
        <v>202509</v>
      </c>
      <c r="C14976" s="37" t="s">
        <v>101</v>
      </c>
      <c r="D14976" s="37" t="s">
        <v>516</v>
      </c>
      <c r="E14976" s="0" t="n">
        <v>4</v>
      </c>
      <c r="F14976" s="38" t="s">
        <v>71</v>
      </c>
      <c r="G14976" s="37" t="s">
        <v>517</v>
      </c>
      <c r="H14976" s="0" t="n">
        <v>865263</v>
      </c>
      <c r="I14976" s="0" t="n">
        <v>601961</v>
      </c>
      <c r="J14976" s="0" t="n">
        <v>155105</v>
      </c>
    </row>
    <row r="14977" customFormat="false" ht="15" hidden="false" customHeight="false" outlineLevel="0" collapsed="false">
      <c r="A14977" s="0" t="n">
        <v>202506</v>
      </c>
      <c r="B14977" s="0" t="n">
        <v>202509</v>
      </c>
      <c r="C14977" s="37" t="s">
        <v>149</v>
      </c>
      <c r="D14977" s="37" t="s">
        <v>396</v>
      </c>
      <c r="E14977" s="0" t="n">
        <v>4</v>
      </c>
      <c r="F14977" s="38" t="s">
        <v>71</v>
      </c>
      <c r="G14977" s="37" t="s">
        <v>518</v>
      </c>
      <c r="H14977" s="0" t="n">
        <v>4015982</v>
      </c>
      <c r="I14977" s="0" t="n">
        <v>2673716</v>
      </c>
      <c r="J14977" s="0" t="n">
        <v>342799</v>
      </c>
    </row>
    <row r="14978" customFormat="false" ht="15" hidden="false" customHeight="false" outlineLevel="0" collapsed="false">
      <c r="A14978" s="0" t="n">
        <v>202506</v>
      </c>
      <c r="B14978" s="0" t="n">
        <v>202509</v>
      </c>
      <c r="C14978" s="37" t="s">
        <v>106</v>
      </c>
      <c r="D14978" s="37" t="s">
        <v>519</v>
      </c>
      <c r="E14978" s="0" t="n">
        <v>4</v>
      </c>
      <c r="F14978" s="38" t="s">
        <v>71</v>
      </c>
      <c r="G14978" s="37" t="s">
        <v>520</v>
      </c>
      <c r="H14978" s="0" t="n">
        <v>511953</v>
      </c>
      <c r="I14978" s="0" t="n">
        <v>616134</v>
      </c>
      <c r="J14978" s="0" t="n">
        <v>-18344</v>
      </c>
    </row>
    <row r="14979" customFormat="false" ht="15" hidden="false" customHeight="false" outlineLevel="0" collapsed="false">
      <c r="A14979" s="0" t="n">
        <v>202506</v>
      </c>
      <c r="B14979" s="0" t="n">
        <v>202509</v>
      </c>
      <c r="C14979" s="37" t="s">
        <v>149</v>
      </c>
      <c r="D14979" s="37" t="s">
        <v>430</v>
      </c>
      <c r="E14979" s="0" t="n">
        <v>4</v>
      </c>
      <c r="F14979" s="38" t="s">
        <v>71</v>
      </c>
      <c r="G14979" s="37" t="s">
        <v>521</v>
      </c>
      <c r="H14979" s="0" t="n">
        <v>687098</v>
      </c>
      <c r="I14979" s="0" t="n">
        <v>802747</v>
      </c>
      <c r="J14979" s="0" t="n">
        <v>68628</v>
      </c>
    </row>
    <row r="14980" customFormat="false" ht="15" hidden="false" customHeight="false" outlineLevel="0" collapsed="false">
      <c r="A14980" s="0" t="n">
        <v>202506</v>
      </c>
      <c r="B14980" s="0" t="n">
        <v>202509</v>
      </c>
      <c r="C14980" s="37" t="s">
        <v>149</v>
      </c>
      <c r="D14980" s="37" t="s">
        <v>352</v>
      </c>
      <c r="E14980" s="0" t="n">
        <v>4</v>
      </c>
      <c r="F14980" s="38" t="s">
        <v>71</v>
      </c>
      <c r="G14980" s="37" t="s">
        <v>522</v>
      </c>
      <c r="H14980" s="0" t="n">
        <v>61174</v>
      </c>
      <c r="I14980" s="0" t="n">
        <v>103455</v>
      </c>
      <c r="J14980" s="0" t="n">
        <v>6034</v>
      </c>
    </row>
    <row r="14981" customFormat="false" ht="15" hidden="false" customHeight="false" outlineLevel="0" collapsed="false">
      <c r="A14981" s="0" t="n">
        <v>202506</v>
      </c>
      <c r="B14981" s="0" t="n">
        <v>202509</v>
      </c>
      <c r="C14981" s="37" t="s">
        <v>95</v>
      </c>
      <c r="D14981" s="37" t="s">
        <v>269</v>
      </c>
      <c r="E14981" s="0" t="n">
        <v>4</v>
      </c>
      <c r="F14981" s="38" t="s">
        <v>71</v>
      </c>
      <c r="G14981" s="37" t="s">
        <v>523</v>
      </c>
      <c r="H14981" s="0" t="n">
        <v>2000751</v>
      </c>
      <c r="I14981" s="0" t="n">
        <v>3829192</v>
      </c>
      <c r="J14981" s="0" t="n">
        <v>99025</v>
      </c>
    </row>
    <row r="14982" customFormat="false" ht="15" hidden="false" customHeight="false" outlineLevel="0" collapsed="false">
      <c r="A14982" s="0" t="n">
        <v>202506</v>
      </c>
      <c r="B14982" s="0" t="n">
        <v>202509</v>
      </c>
      <c r="C14982" s="37" t="s">
        <v>106</v>
      </c>
      <c r="D14982" s="37" t="s">
        <v>110</v>
      </c>
      <c r="E14982" s="0" t="n">
        <v>4</v>
      </c>
      <c r="F14982" s="38" t="s">
        <v>71</v>
      </c>
      <c r="G14982" s="37" t="s">
        <v>524</v>
      </c>
      <c r="H14982" s="0" t="n">
        <v>172228</v>
      </c>
      <c r="I14982" s="0" t="n">
        <v>98776</v>
      </c>
      <c r="J14982" s="0" t="n">
        <v>11007</v>
      </c>
    </row>
    <row r="14983" customFormat="false" ht="15" hidden="false" customHeight="false" outlineLevel="0" collapsed="false">
      <c r="A14983" s="0" t="n">
        <v>202506</v>
      </c>
      <c r="B14983" s="0" t="n">
        <v>202509</v>
      </c>
      <c r="C14983" s="37" t="s">
        <v>149</v>
      </c>
      <c r="D14983" s="37" t="s">
        <v>383</v>
      </c>
      <c r="E14983" s="0" t="n">
        <v>4</v>
      </c>
      <c r="F14983" s="38" t="s">
        <v>71</v>
      </c>
      <c r="G14983" s="37" t="s">
        <v>525</v>
      </c>
      <c r="H14983" s="0" t="n">
        <v>422025</v>
      </c>
      <c r="I14983" s="0" t="n">
        <v>298256</v>
      </c>
      <c r="J14983" s="0" t="n">
        <v>-32182</v>
      </c>
    </row>
    <row r="14984" customFormat="false" ht="15" hidden="false" customHeight="false" outlineLevel="0" collapsed="false">
      <c r="A14984" s="0" t="n">
        <v>202506</v>
      </c>
      <c r="B14984" s="0" t="n">
        <v>202509</v>
      </c>
      <c r="C14984" s="37" t="s">
        <v>184</v>
      </c>
      <c r="D14984" s="37" t="s">
        <v>218</v>
      </c>
      <c r="E14984" s="0" t="n">
        <v>4</v>
      </c>
      <c r="F14984" s="38" t="s">
        <v>71</v>
      </c>
      <c r="G14984" s="37" t="s">
        <v>526</v>
      </c>
      <c r="H14984" s="0" t="n">
        <v>387382</v>
      </c>
      <c r="I14984" s="0" t="n">
        <v>357530</v>
      </c>
      <c r="J14984" s="0" t="n">
        <v>85919</v>
      </c>
    </row>
    <row r="14985" customFormat="false" ht="15" hidden="false" customHeight="false" outlineLevel="0" collapsed="false">
      <c r="A14985" s="0" t="n">
        <v>202506</v>
      </c>
      <c r="B14985" s="0" t="n">
        <v>202509</v>
      </c>
      <c r="C14985" s="37" t="s">
        <v>112</v>
      </c>
      <c r="D14985" s="37" t="s">
        <v>200</v>
      </c>
      <c r="E14985" s="0" t="n">
        <v>4</v>
      </c>
      <c r="F14985" s="38" t="s">
        <v>71</v>
      </c>
      <c r="G14985" s="37" t="s">
        <v>527</v>
      </c>
      <c r="H14985" s="0" t="n">
        <v>58345</v>
      </c>
      <c r="I14985" s="0" t="n">
        <v>63674</v>
      </c>
      <c r="J14985" s="0" t="n">
        <v>8990</v>
      </c>
    </row>
    <row r="14986" customFormat="false" ht="15" hidden="false" customHeight="false" outlineLevel="0" collapsed="false">
      <c r="A14986" s="0" t="n">
        <v>202506</v>
      </c>
      <c r="B14986" s="0" t="n">
        <v>202509</v>
      </c>
      <c r="C14986" s="37" t="s">
        <v>152</v>
      </c>
      <c r="D14986" s="37" t="s">
        <v>328</v>
      </c>
      <c r="E14986" s="0" t="n">
        <v>4</v>
      </c>
      <c r="F14986" s="38" t="s">
        <v>71</v>
      </c>
      <c r="G14986" s="37" t="s">
        <v>528</v>
      </c>
      <c r="H14986" s="0" t="n">
        <v>1012947</v>
      </c>
      <c r="I14986" s="0" t="n">
        <v>805701</v>
      </c>
      <c r="J14986" s="0" t="n">
        <v>-83905</v>
      </c>
    </row>
    <row r="14987" customFormat="false" ht="15" hidden="false" customHeight="false" outlineLevel="0" collapsed="false">
      <c r="A14987" s="0" t="n">
        <v>202506</v>
      </c>
      <c r="B14987" s="0" t="n">
        <v>202509</v>
      </c>
      <c r="C14987" s="37" t="s">
        <v>95</v>
      </c>
      <c r="D14987" s="37" t="s">
        <v>96</v>
      </c>
      <c r="E14987" s="0" t="n">
        <v>4</v>
      </c>
      <c r="F14987" s="38" t="s">
        <v>71</v>
      </c>
      <c r="G14987" s="37" t="s">
        <v>529</v>
      </c>
      <c r="H14987" s="0" t="n">
        <v>2675749</v>
      </c>
      <c r="I14987" s="0" t="n">
        <v>1522501</v>
      </c>
      <c r="J14987" s="0" t="n">
        <v>213163</v>
      </c>
    </row>
    <row r="14988" customFormat="false" ht="15" hidden="false" customHeight="false" outlineLevel="0" collapsed="false">
      <c r="A14988" s="0" t="n">
        <v>202506</v>
      </c>
      <c r="B14988" s="0" t="n">
        <v>202509</v>
      </c>
      <c r="C14988" s="37" t="s">
        <v>158</v>
      </c>
      <c r="D14988" s="37" t="s">
        <v>474</v>
      </c>
      <c r="E14988" s="0" t="n">
        <v>4</v>
      </c>
      <c r="F14988" s="38" t="s">
        <v>71</v>
      </c>
      <c r="G14988" s="37" t="s">
        <v>530</v>
      </c>
      <c r="H14988" s="0" t="n">
        <v>771737</v>
      </c>
      <c r="I14988" s="0" t="n">
        <v>556006</v>
      </c>
      <c r="J14988" s="0" t="n">
        <v>69126</v>
      </c>
    </row>
    <row r="14989" customFormat="false" ht="15" hidden="false" customHeight="false" outlineLevel="0" collapsed="false">
      <c r="A14989" s="0" t="n">
        <v>202506</v>
      </c>
      <c r="B14989" s="0" t="n">
        <v>202509</v>
      </c>
      <c r="C14989" s="37" t="s">
        <v>197</v>
      </c>
      <c r="D14989" s="37" t="s">
        <v>531</v>
      </c>
      <c r="E14989" s="0" t="n">
        <v>4</v>
      </c>
      <c r="F14989" s="38" t="s">
        <v>71</v>
      </c>
      <c r="G14989" s="37" t="s">
        <v>532</v>
      </c>
      <c r="H14989" s="0" t="n">
        <v>68787</v>
      </c>
      <c r="I14989" s="0" t="n">
        <v>44285</v>
      </c>
      <c r="J14989" s="0" t="n">
        <v>10032</v>
      </c>
    </row>
    <row r="14990" customFormat="false" ht="15" hidden="false" customHeight="false" outlineLevel="0" collapsed="false">
      <c r="A14990" s="0" t="n">
        <v>202506</v>
      </c>
      <c r="B14990" s="0" t="n">
        <v>202509</v>
      </c>
      <c r="C14990" s="37" t="s">
        <v>101</v>
      </c>
      <c r="D14990" s="37" t="s">
        <v>533</v>
      </c>
      <c r="E14990" s="0" t="n">
        <v>4</v>
      </c>
      <c r="F14990" s="38" t="s">
        <v>71</v>
      </c>
      <c r="G14990" s="37" t="s">
        <v>534</v>
      </c>
      <c r="H14990" s="0" t="n">
        <v>524581</v>
      </c>
      <c r="I14990" s="0" t="n">
        <v>731416</v>
      </c>
      <c r="J14990" s="0" t="n">
        <v>184612</v>
      </c>
    </row>
    <row r="14991" customFormat="false" ht="15" hidden="false" customHeight="false" outlineLevel="0" collapsed="false">
      <c r="A14991" s="0" t="n">
        <v>202506</v>
      </c>
      <c r="B14991" s="0" t="n">
        <v>202509</v>
      </c>
      <c r="C14991" s="37" t="s">
        <v>124</v>
      </c>
      <c r="D14991" s="37" t="s">
        <v>277</v>
      </c>
      <c r="E14991" s="0" t="n">
        <v>4</v>
      </c>
      <c r="F14991" s="38" t="s">
        <v>71</v>
      </c>
      <c r="G14991" s="37" t="s">
        <v>535</v>
      </c>
      <c r="H14991" s="0" t="n">
        <v>873480</v>
      </c>
      <c r="I14991" s="0" t="n">
        <v>1065750</v>
      </c>
      <c r="J14991" s="0" t="n">
        <v>286957</v>
      </c>
    </row>
    <row r="14992" customFormat="false" ht="15" hidden="false" customHeight="false" outlineLevel="0" collapsed="false">
      <c r="A14992" s="0" t="n">
        <v>202506</v>
      </c>
      <c r="B14992" s="0" t="n">
        <v>202509</v>
      </c>
      <c r="C14992" s="37" t="s">
        <v>101</v>
      </c>
      <c r="D14992" s="37" t="s">
        <v>450</v>
      </c>
      <c r="E14992" s="0" t="n">
        <v>4</v>
      </c>
      <c r="F14992" s="38" t="s">
        <v>71</v>
      </c>
      <c r="G14992" s="37" t="s">
        <v>536</v>
      </c>
      <c r="H14992" s="0" t="n">
        <v>45179</v>
      </c>
      <c r="I14992" s="0" t="n">
        <v>35810</v>
      </c>
      <c r="J14992" s="0" t="n">
        <v>1870</v>
      </c>
    </row>
    <row r="14993" customFormat="false" ht="15" hidden="false" customHeight="false" outlineLevel="0" collapsed="false">
      <c r="A14993" s="0" t="n">
        <v>202506</v>
      </c>
      <c r="B14993" s="0" t="n">
        <v>202509</v>
      </c>
      <c r="C14993" s="37" t="s">
        <v>178</v>
      </c>
      <c r="D14993" s="37" t="s">
        <v>102</v>
      </c>
      <c r="E14993" s="0" t="n">
        <v>4</v>
      </c>
      <c r="F14993" s="38" t="s">
        <v>71</v>
      </c>
      <c r="G14993" s="37" t="s">
        <v>537</v>
      </c>
      <c r="H14993" s="0" t="n">
        <v>172189</v>
      </c>
      <c r="I14993" s="0" t="n">
        <v>124489</v>
      </c>
      <c r="J14993" s="0" t="n">
        <v>16692</v>
      </c>
    </row>
    <row r="14994" customFormat="false" ht="15" hidden="false" customHeight="false" outlineLevel="0" collapsed="false">
      <c r="A14994" s="0" t="n">
        <v>202506</v>
      </c>
      <c r="B14994" s="0" t="n">
        <v>202509</v>
      </c>
      <c r="C14994" s="37" t="s">
        <v>178</v>
      </c>
      <c r="D14994" s="37" t="s">
        <v>374</v>
      </c>
      <c r="E14994" s="0" t="n">
        <v>4</v>
      </c>
      <c r="F14994" s="38" t="s">
        <v>71</v>
      </c>
      <c r="G14994" s="37" t="s">
        <v>538</v>
      </c>
      <c r="H14994" s="0" t="n">
        <v>2025813</v>
      </c>
      <c r="I14994" s="0" t="n">
        <v>4245683</v>
      </c>
      <c r="J14994" s="0" t="n">
        <v>135700</v>
      </c>
    </row>
    <row r="14995" customFormat="false" ht="15" hidden="false" customHeight="false" outlineLevel="0" collapsed="false">
      <c r="A14995" s="0" t="n">
        <v>202506</v>
      </c>
      <c r="B14995" s="0" t="n">
        <v>202509</v>
      </c>
      <c r="C14995" s="37" t="s">
        <v>109</v>
      </c>
      <c r="D14995" s="37" t="s">
        <v>150</v>
      </c>
      <c r="E14995" s="0" t="n">
        <v>4</v>
      </c>
      <c r="F14995" s="38" t="s">
        <v>71</v>
      </c>
      <c r="G14995" s="37" t="s">
        <v>539</v>
      </c>
      <c r="H14995" s="0" t="n">
        <v>758890</v>
      </c>
      <c r="I14995" s="0" t="n">
        <v>804139</v>
      </c>
      <c r="J14995" s="0" t="n">
        <v>143010</v>
      </c>
    </row>
    <row r="14996" customFormat="false" ht="15" hidden="false" customHeight="false" outlineLevel="0" collapsed="false">
      <c r="A14996" s="0" t="n">
        <v>202506</v>
      </c>
      <c r="B14996" s="0" t="n">
        <v>202509</v>
      </c>
      <c r="C14996" s="37" t="s">
        <v>158</v>
      </c>
      <c r="D14996" s="37" t="s">
        <v>540</v>
      </c>
      <c r="E14996" s="0" t="n">
        <v>4</v>
      </c>
      <c r="F14996" s="38" t="s">
        <v>71</v>
      </c>
      <c r="G14996" s="37" t="s">
        <v>541</v>
      </c>
      <c r="H14996" s="0" t="n">
        <v>899665</v>
      </c>
      <c r="I14996" s="0" t="n">
        <v>1079954</v>
      </c>
      <c r="J14996" s="0" t="n">
        <v>-147030</v>
      </c>
    </row>
    <row r="14997" customFormat="false" ht="15" hidden="false" customHeight="false" outlineLevel="0" collapsed="false">
      <c r="A14997" s="0" t="n">
        <v>202506</v>
      </c>
      <c r="B14997" s="0" t="n">
        <v>202509</v>
      </c>
      <c r="C14997" s="37" t="s">
        <v>106</v>
      </c>
      <c r="D14997" s="37" t="s">
        <v>118</v>
      </c>
      <c r="E14997" s="0" t="n">
        <v>4</v>
      </c>
      <c r="F14997" s="38" t="s">
        <v>71</v>
      </c>
      <c r="G14997" s="37" t="s">
        <v>542</v>
      </c>
      <c r="H14997" s="0" t="n">
        <v>6960864</v>
      </c>
      <c r="I14997" s="0" t="n">
        <v>4709359</v>
      </c>
      <c r="J14997" s="0" t="n">
        <v>-223884</v>
      </c>
    </row>
    <row r="14998" customFormat="false" ht="15" hidden="false" customHeight="false" outlineLevel="0" collapsed="false">
      <c r="A14998" s="0" t="n">
        <v>202506</v>
      </c>
      <c r="B14998" s="0" t="n">
        <v>202509</v>
      </c>
      <c r="C14998" s="37" t="s">
        <v>136</v>
      </c>
      <c r="D14998" s="37" t="s">
        <v>130</v>
      </c>
      <c r="E14998" s="0" t="n">
        <v>4</v>
      </c>
      <c r="F14998" s="38" t="s">
        <v>71</v>
      </c>
      <c r="G14998" s="37" t="s">
        <v>543</v>
      </c>
      <c r="H14998" s="0" t="n">
        <v>1400911</v>
      </c>
      <c r="I14998" s="0" t="n">
        <v>1116192</v>
      </c>
      <c r="J14998" s="0" t="n">
        <v>40867</v>
      </c>
    </row>
    <row r="14999" customFormat="false" ht="15" hidden="false" customHeight="false" outlineLevel="0" collapsed="false">
      <c r="A14999" s="0" t="n">
        <v>202506</v>
      </c>
      <c r="B14999" s="0" t="n">
        <v>202509</v>
      </c>
      <c r="C14999" s="37" t="s">
        <v>136</v>
      </c>
      <c r="D14999" s="37" t="s">
        <v>447</v>
      </c>
      <c r="E14999" s="0" t="n">
        <v>4</v>
      </c>
      <c r="F14999" s="38" t="s">
        <v>71</v>
      </c>
      <c r="G14999" s="37" t="s">
        <v>544</v>
      </c>
      <c r="H14999" s="0" t="n">
        <v>898679</v>
      </c>
      <c r="I14999" s="0" t="n">
        <v>1038207</v>
      </c>
      <c r="J14999" s="0" t="n">
        <v>76805</v>
      </c>
    </row>
    <row r="15000" customFormat="false" ht="15" hidden="false" customHeight="false" outlineLevel="0" collapsed="false">
      <c r="A15000" s="0" t="n">
        <v>202506</v>
      </c>
      <c r="B15000" s="0" t="n">
        <v>202509</v>
      </c>
      <c r="C15000" s="37" t="s">
        <v>136</v>
      </c>
      <c r="D15000" s="37" t="s">
        <v>170</v>
      </c>
      <c r="E15000" s="0" t="n">
        <v>4</v>
      </c>
      <c r="F15000" s="38" t="s">
        <v>71</v>
      </c>
      <c r="G15000" s="37" t="s">
        <v>545</v>
      </c>
      <c r="H15000" s="0" t="n">
        <v>11545243</v>
      </c>
      <c r="I15000" s="0" t="n">
        <v>9349966</v>
      </c>
      <c r="J15000" s="0" t="n">
        <v>900846</v>
      </c>
    </row>
    <row r="15001" customFormat="false" ht="15" hidden="false" customHeight="false" outlineLevel="0" collapsed="false">
      <c r="A15001" s="0" t="n">
        <v>202506</v>
      </c>
      <c r="B15001" s="0" t="n">
        <v>202509</v>
      </c>
      <c r="C15001" s="37" t="s">
        <v>106</v>
      </c>
      <c r="D15001" s="37" t="s">
        <v>210</v>
      </c>
      <c r="E15001" s="0" t="n">
        <v>4</v>
      </c>
      <c r="F15001" s="38" t="s">
        <v>71</v>
      </c>
      <c r="G15001" s="37" t="s">
        <v>546</v>
      </c>
      <c r="H15001" s="0" t="n">
        <v>539141</v>
      </c>
      <c r="I15001" s="0" t="n">
        <v>104505</v>
      </c>
      <c r="J15001" s="0" t="n">
        <v>21678</v>
      </c>
    </row>
    <row r="15002" customFormat="false" ht="15" hidden="false" customHeight="false" outlineLevel="0" collapsed="false">
      <c r="A15002" s="0" t="n">
        <v>202506</v>
      </c>
      <c r="B15002" s="0" t="n">
        <v>202509</v>
      </c>
      <c r="C15002" s="37" t="s">
        <v>158</v>
      </c>
      <c r="D15002" s="37" t="s">
        <v>269</v>
      </c>
      <c r="E15002" s="0" t="n">
        <v>4</v>
      </c>
      <c r="F15002" s="38" t="s">
        <v>71</v>
      </c>
      <c r="G15002" s="37" t="s">
        <v>547</v>
      </c>
      <c r="H15002" s="0" t="n">
        <v>204654</v>
      </c>
      <c r="I15002" s="0" t="n">
        <v>183163</v>
      </c>
      <c r="J15002" s="0" t="n">
        <v>2746</v>
      </c>
    </row>
    <row r="15003" customFormat="false" ht="15" hidden="false" customHeight="false" outlineLevel="0" collapsed="false">
      <c r="A15003" s="0" t="n">
        <v>202506</v>
      </c>
      <c r="B15003" s="0" t="n">
        <v>202509</v>
      </c>
      <c r="C15003" s="37" t="s">
        <v>124</v>
      </c>
      <c r="D15003" s="37" t="s">
        <v>396</v>
      </c>
      <c r="E15003" s="0" t="n">
        <v>4</v>
      </c>
      <c r="F15003" s="38" t="s">
        <v>71</v>
      </c>
      <c r="G15003" s="37" t="s">
        <v>548</v>
      </c>
      <c r="H15003" s="0" t="n">
        <v>1329372</v>
      </c>
      <c r="I15003" s="0" t="n">
        <v>601234</v>
      </c>
      <c r="J15003" s="0" t="n">
        <v>-29590</v>
      </c>
    </row>
    <row r="15004" customFormat="false" ht="15" hidden="false" customHeight="false" outlineLevel="0" collapsed="false">
      <c r="A15004" s="0" t="n">
        <v>202506</v>
      </c>
      <c r="B15004" s="0" t="n">
        <v>202509</v>
      </c>
      <c r="C15004" s="37" t="s">
        <v>101</v>
      </c>
      <c r="D15004" s="37" t="s">
        <v>282</v>
      </c>
      <c r="E15004" s="0" t="n">
        <v>4</v>
      </c>
      <c r="F15004" s="38" t="s">
        <v>71</v>
      </c>
      <c r="G15004" s="37" t="s">
        <v>549</v>
      </c>
      <c r="H15004" s="0" t="n">
        <v>952833</v>
      </c>
      <c r="I15004" s="0" t="n">
        <v>1835163</v>
      </c>
      <c r="J15004" s="0" t="n">
        <v>75692</v>
      </c>
    </row>
    <row r="15005" customFormat="false" ht="15" hidden="false" customHeight="false" outlineLevel="0" collapsed="false">
      <c r="A15005" s="0" t="n">
        <v>202506</v>
      </c>
      <c r="B15005" s="0" t="n">
        <v>202509</v>
      </c>
      <c r="C15005" s="37" t="s">
        <v>197</v>
      </c>
      <c r="D15005" s="37" t="s">
        <v>540</v>
      </c>
      <c r="E15005" s="0" t="n">
        <v>4</v>
      </c>
      <c r="F15005" s="38" t="s">
        <v>71</v>
      </c>
      <c r="G15005" s="37" t="s">
        <v>550</v>
      </c>
      <c r="H15005" s="0" t="n">
        <v>308022</v>
      </c>
      <c r="I15005" s="0" t="n">
        <v>101607</v>
      </c>
      <c r="J15005" s="0" t="n">
        <v>1971</v>
      </c>
    </row>
    <row r="15006" customFormat="false" ht="15" hidden="false" customHeight="false" outlineLevel="0" collapsed="false">
      <c r="A15006" s="0" t="n">
        <v>202506</v>
      </c>
      <c r="B15006" s="0" t="n">
        <v>202509</v>
      </c>
      <c r="C15006" s="37" t="s">
        <v>158</v>
      </c>
      <c r="D15006" s="37" t="s">
        <v>243</v>
      </c>
      <c r="E15006" s="0" t="n">
        <v>4</v>
      </c>
      <c r="F15006" s="38" t="s">
        <v>71</v>
      </c>
      <c r="G15006" s="37" t="s">
        <v>551</v>
      </c>
      <c r="H15006" s="0" t="n">
        <v>203829</v>
      </c>
      <c r="I15006" s="0" t="n">
        <v>351141</v>
      </c>
      <c r="J15006" s="0" t="n">
        <v>47517</v>
      </c>
    </row>
    <row r="15007" customFormat="false" ht="15" hidden="false" customHeight="false" outlineLevel="0" collapsed="false">
      <c r="A15007" s="0" t="n">
        <v>202506</v>
      </c>
      <c r="B15007" s="0" t="n">
        <v>202509</v>
      </c>
      <c r="C15007" s="37" t="s">
        <v>112</v>
      </c>
      <c r="D15007" s="37" t="s">
        <v>220</v>
      </c>
      <c r="E15007" s="0" t="n">
        <v>4</v>
      </c>
      <c r="F15007" s="38" t="s">
        <v>71</v>
      </c>
      <c r="G15007" s="37" t="s">
        <v>552</v>
      </c>
      <c r="H15007" s="0" t="n">
        <v>7268861</v>
      </c>
      <c r="I15007" s="0" t="n">
        <v>16650936</v>
      </c>
      <c r="J15007" s="0" t="n">
        <v>3871345</v>
      </c>
    </row>
    <row r="15008" customFormat="false" ht="15" hidden="false" customHeight="false" outlineLevel="0" collapsed="false">
      <c r="A15008" s="0" t="n">
        <v>202506</v>
      </c>
      <c r="B15008" s="0" t="n">
        <v>202509</v>
      </c>
      <c r="C15008" s="37" t="s">
        <v>184</v>
      </c>
      <c r="D15008" s="37" t="s">
        <v>509</v>
      </c>
      <c r="E15008" s="0" t="n">
        <v>4</v>
      </c>
      <c r="F15008" s="38" t="s">
        <v>71</v>
      </c>
      <c r="G15008" s="37" t="s">
        <v>553</v>
      </c>
      <c r="H15008" s="0" t="n">
        <v>709774</v>
      </c>
      <c r="I15008" s="0" t="n">
        <v>332088</v>
      </c>
      <c r="J15008" s="0" t="n">
        <v>74222</v>
      </c>
    </row>
    <row r="15009" customFormat="false" ht="15" hidden="false" customHeight="false" outlineLevel="0" collapsed="false">
      <c r="A15009" s="0" t="n">
        <v>202506</v>
      </c>
      <c r="B15009" s="0" t="n">
        <v>202509</v>
      </c>
      <c r="C15009" s="37" t="s">
        <v>109</v>
      </c>
      <c r="D15009" s="37" t="s">
        <v>143</v>
      </c>
      <c r="E15009" s="0" t="n">
        <v>4</v>
      </c>
      <c r="F15009" s="38" t="s">
        <v>71</v>
      </c>
      <c r="G15009" s="37" t="s">
        <v>554</v>
      </c>
      <c r="H15009" s="0" t="n">
        <v>203667</v>
      </c>
      <c r="I15009" s="0" t="n">
        <v>176104</v>
      </c>
      <c r="J15009" s="0" t="n">
        <v>33274</v>
      </c>
    </row>
    <row r="15010" customFormat="false" ht="15" hidden="false" customHeight="false" outlineLevel="0" collapsed="false">
      <c r="A15010" s="0" t="n">
        <v>202506</v>
      </c>
      <c r="B15010" s="0" t="n">
        <v>202509</v>
      </c>
      <c r="C15010" s="37" t="s">
        <v>136</v>
      </c>
      <c r="D15010" s="37" t="s">
        <v>314</v>
      </c>
      <c r="E15010" s="0" t="n">
        <v>4</v>
      </c>
      <c r="F15010" s="38" t="s">
        <v>71</v>
      </c>
      <c r="G15010" s="37" t="s">
        <v>555</v>
      </c>
      <c r="H15010" s="0" t="n">
        <v>1896040</v>
      </c>
      <c r="I15010" s="0" t="n">
        <v>553067</v>
      </c>
      <c r="J15010" s="0" t="n">
        <v>12745</v>
      </c>
    </row>
    <row r="15011" customFormat="false" ht="15" hidden="false" customHeight="false" outlineLevel="0" collapsed="false">
      <c r="A15011" s="0" t="n">
        <v>202506</v>
      </c>
      <c r="B15011" s="0" t="n">
        <v>202509</v>
      </c>
      <c r="C15011" s="37" t="s">
        <v>106</v>
      </c>
      <c r="D15011" s="37" t="s">
        <v>174</v>
      </c>
      <c r="E15011" s="0" t="n">
        <v>4</v>
      </c>
      <c r="F15011" s="38" t="s">
        <v>71</v>
      </c>
      <c r="G15011" s="37" t="s">
        <v>556</v>
      </c>
      <c r="H15011" s="0" t="n">
        <v>442430</v>
      </c>
      <c r="I15011" s="0" t="n">
        <v>664794</v>
      </c>
      <c r="J15011" s="0" t="n">
        <v>42431</v>
      </c>
    </row>
    <row r="15012" customFormat="false" ht="15" hidden="false" customHeight="false" outlineLevel="0" collapsed="false">
      <c r="A15012" s="0" t="n">
        <v>202506</v>
      </c>
      <c r="B15012" s="0" t="n">
        <v>202509</v>
      </c>
      <c r="C15012" s="37" t="s">
        <v>112</v>
      </c>
      <c r="D15012" s="37" t="s">
        <v>482</v>
      </c>
      <c r="E15012" s="0" t="n">
        <v>4</v>
      </c>
      <c r="F15012" s="38" t="s">
        <v>71</v>
      </c>
      <c r="G15012" s="37" t="s">
        <v>557</v>
      </c>
      <c r="H15012" s="0" t="n">
        <v>548733</v>
      </c>
      <c r="I15012" s="0" t="n">
        <v>465535</v>
      </c>
      <c r="J15012" s="0" t="n">
        <v>57010</v>
      </c>
    </row>
    <row r="15013" customFormat="false" ht="15" hidden="false" customHeight="false" outlineLevel="0" collapsed="false">
      <c r="A15013" s="0" t="n">
        <v>202506</v>
      </c>
      <c r="B15013" s="0" t="n">
        <v>202509</v>
      </c>
      <c r="C15013" s="37" t="s">
        <v>101</v>
      </c>
      <c r="D15013" s="37" t="s">
        <v>391</v>
      </c>
      <c r="E15013" s="0" t="n">
        <v>4</v>
      </c>
      <c r="F15013" s="38" t="s">
        <v>71</v>
      </c>
      <c r="G15013" s="37" t="s">
        <v>558</v>
      </c>
      <c r="H15013" s="0" t="n">
        <v>1514614</v>
      </c>
      <c r="I15013" s="0" t="n">
        <v>580186</v>
      </c>
      <c r="J15013" s="0" t="n">
        <v>1704</v>
      </c>
    </row>
    <row r="15014" customFormat="false" ht="15" hidden="false" customHeight="false" outlineLevel="0" collapsed="false">
      <c r="A15014" s="0" t="n">
        <v>202506</v>
      </c>
      <c r="B15014" s="0" t="n">
        <v>202509</v>
      </c>
      <c r="C15014" s="37" t="s">
        <v>197</v>
      </c>
      <c r="D15014" s="37" t="s">
        <v>470</v>
      </c>
      <c r="E15014" s="0" t="n">
        <v>4</v>
      </c>
      <c r="F15014" s="38" t="s">
        <v>71</v>
      </c>
      <c r="G15014" s="37" t="s">
        <v>559</v>
      </c>
      <c r="H15014" s="0" t="n">
        <v>108307</v>
      </c>
      <c r="I15014" s="0" t="n">
        <v>108910</v>
      </c>
      <c r="J15014" s="0" t="n">
        <v>1335</v>
      </c>
    </row>
    <row r="15015" customFormat="false" ht="15" hidden="false" customHeight="false" outlineLevel="0" collapsed="false">
      <c r="A15015" s="0" t="n">
        <v>202506</v>
      </c>
      <c r="B15015" s="0" t="n">
        <v>202509</v>
      </c>
      <c r="C15015" s="37" t="s">
        <v>112</v>
      </c>
      <c r="D15015" s="37" t="s">
        <v>531</v>
      </c>
      <c r="E15015" s="0" t="n">
        <v>4</v>
      </c>
      <c r="F15015" s="38" t="s">
        <v>71</v>
      </c>
      <c r="G15015" s="37" t="s">
        <v>560</v>
      </c>
      <c r="H15015" s="0" t="n">
        <v>1055412</v>
      </c>
      <c r="I15015" s="0" t="n">
        <v>1280500</v>
      </c>
      <c r="J15015" s="0" t="n">
        <v>150391</v>
      </c>
    </row>
    <row r="15016" customFormat="false" ht="15" hidden="false" customHeight="false" outlineLevel="0" collapsed="false">
      <c r="A15016" s="0" t="n">
        <v>202506</v>
      </c>
      <c r="B15016" s="0" t="n">
        <v>202509</v>
      </c>
      <c r="C15016" s="37" t="s">
        <v>109</v>
      </c>
      <c r="D15016" s="37" t="s">
        <v>561</v>
      </c>
      <c r="E15016" s="0" t="n">
        <v>4</v>
      </c>
      <c r="F15016" s="38" t="s">
        <v>71</v>
      </c>
      <c r="G15016" s="37" t="s">
        <v>562</v>
      </c>
      <c r="H15016" s="0" t="n">
        <v>5904019</v>
      </c>
      <c r="I15016" s="0" t="n">
        <v>4463699</v>
      </c>
      <c r="J15016" s="0" t="n">
        <v>-251945</v>
      </c>
    </row>
    <row r="15017" customFormat="false" ht="15" hidden="false" customHeight="false" outlineLevel="0" collapsed="false">
      <c r="A15017" s="0" t="n">
        <v>202506</v>
      </c>
      <c r="B15017" s="0" t="n">
        <v>202509</v>
      </c>
      <c r="C15017" s="37" t="s">
        <v>149</v>
      </c>
      <c r="D15017" s="37" t="s">
        <v>385</v>
      </c>
      <c r="E15017" s="0" t="n">
        <v>4</v>
      </c>
      <c r="F15017" s="38" t="s">
        <v>71</v>
      </c>
      <c r="G15017" s="37" t="s">
        <v>563</v>
      </c>
      <c r="H15017" s="0" t="n">
        <v>951733</v>
      </c>
      <c r="I15017" s="0" t="n">
        <v>754712</v>
      </c>
      <c r="J15017" s="0" t="n">
        <v>142837</v>
      </c>
    </row>
    <row r="15018" customFormat="false" ht="15" hidden="false" customHeight="false" outlineLevel="0" collapsed="false">
      <c r="A15018" s="0" t="n">
        <v>202506</v>
      </c>
      <c r="B15018" s="0" t="n">
        <v>202509</v>
      </c>
      <c r="C15018" s="37" t="s">
        <v>178</v>
      </c>
      <c r="D15018" s="37" t="s">
        <v>294</v>
      </c>
      <c r="E15018" s="0" t="n">
        <v>4</v>
      </c>
      <c r="F15018" s="38" t="s">
        <v>71</v>
      </c>
      <c r="G15018" s="37" t="s">
        <v>564</v>
      </c>
      <c r="H15018" s="0" t="n">
        <v>314575</v>
      </c>
      <c r="I15018" s="0" t="n">
        <v>279947</v>
      </c>
      <c r="J15018" s="0" t="n">
        <v>11155</v>
      </c>
    </row>
    <row r="15019" customFormat="false" ht="15" hidden="false" customHeight="false" outlineLevel="0" collapsed="false">
      <c r="A15019" s="0" t="n">
        <v>202506</v>
      </c>
      <c r="B15019" s="0" t="n">
        <v>202509</v>
      </c>
      <c r="C15019" s="37" t="s">
        <v>112</v>
      </c>
      <c r="D15019" s="37" t="s">
        <v>476</v>
      </c>
      <c r="E15019" s="0" t="n">
        <v>4</v>
      </c>
      <c r="F15019" s="38" t="s">
        <v>71</v>
      </c>
      <c r="G15019" s="37" t="s">
        <v>565</v>
      </c>
      <c r="H15019" s="0" t="n">
        <v>333162</v>
      </c>
      <c r="I15019" s="0" t="n">
        <v>304094</v>
      </c>
      <c r="J15019" s="0" t="n">
        <v>40765</v>
      </c>
    </row>
    <row r="15020" customFormat="false" ht="15" hidden="false" customHeight="false" outlineLevel="0" collapsed="false">
      <c r="A15020" s="0" t="n">
        <v>202506</v>
      </c>
      <c r="B15020" s="0" t="n">
        <v>202509</v>
      </c>
      <c r="C15020" s="37" t="s">
        <v>158</v>
      </c>
      <c r="D15020" s="37" t="s">
        <v>145</v>
      </c>
      <c r="E15020" s="0" t="n">
        <v>4</v>
      </c>
      <c r="F15020" s="38" t="s">
        <v>71</v>
      </c>
      <c r="G15020" s="37" t="s">
        <v>566</v>
      </c>
      <c r="H15020" s="0" t="n">
        <v>422203</v>
      </c>
      <c r="I15020" s="0" t="n">
        <v>403172</v>
      </c>
      <c r="J15020" s="0" t="n">
        <v>40592</v>
      </c>
    </row>
    <row r="15021" customFormat="false" ht="15" hidden="false" customHeight="false" outlineLevel="0" collapsed="false">
      <c r="A15021" s="0" t="n">
        <v>202506</v>
      </c>
      <c r="B15021" s="0" t="n">
        <v>202509</v>
      </c>
      <c r="C15021" s="37" t="s">
        <v>95</v>
      </c>
      <c r="D15021" s="37" t="s">
        <v>223</v>
      </c>
      <c r="E15021" s="0" t="n">
        <v>4</v>
      </c>
      <c r="F15021" s="38" t="s">
        <v>71</v>
      </c>
      <c r="G15021" s="37" t="s">
        <v>567</v>
      </c>
      <c r="H15021" s="0" t="n">
        <v>452541</v>
      </c>
      <c r="I15021" s="0" t="n">
        <v>361984</v>
      </c>
      <c r="J15021" s="0" t="n">
        <v>74358</v>
      </c>
    </row>
    <row r="15022" customFormat="false" ht="15" hidden="false" customHeight="false" outlineLevel="0" collapsed="false">
      <c r="A15022" s="0" t="n">
        <v>202506</v>
      </c>
      <c r="B15022" s="0" t="n">
        <v>202509</v>
      </c>
      <c r="C15022" s="37" t="s">
        <v>197</v>
      </c>
      <c r="D15022" s="37" t="s">
        <v>495</v>
      </c>
      <c r="E15022" s="0" t="n">
        <v>4</v>
      </c>
      <c r="F15022" s="38" t="s">
        <v>71</v>
      </c>
      <c r="G15022" s="37" t="s">
        <v>568</v>
      </c>
      <c r="H15022" s="0" t="n">
        <v>384149</v>
      </c>
      <c r="I15022" s="0" t="n">
        <v>375839</v>
      </c>
      <c r="J15022" s="0" t="n">
        <v>-49918</v>
      </c>
    </row>
    <row r="15023" customFormat="false" ht="15" hidden="false" customHeight="false" outlineLevel="0" collapsed="false">
      <c r="A15023" s="0" t="n">
        <v>202506</v>
      </c>
      <c r="B15023" s="0" t="n">
        <v>202509</v>
      </c>
      <c r="C15023" s="37" t="s">
        <v>124</v>
      </c>
      <c r="D15023" s="37" t="s">
        <v>569</v>
      </c>
      <c r="E15023" s="0" t="n">
        <v>4</v>
      </c>
      <c r="F15023" s="38" t="s">
        <v>71</v>
      </c>
      <c r="G15023" s="37" t="s">
        <v>570</v>
      </c>
      <c r="H15023" s="0" t="n">
        <v>1543834</v>
      </c>
      <c r="I15023" s="0" t="n">
        <v>1633382</v>
      </c>
      <c r="J15023" s="0" t="n">
        <v>336549</v>
      </c>
    </row>
    <row r="15024" customFormat="false" ht="15" hidden="false" customHeight="false" outlineLevel="0" collapsed="false">
      <c r="A15024" s="0" t="n">
        <v>202506</v>
      </c>
      <c r="B15024" s="0" t="n">
        <v>202509</v>
      </c>
      <c r="C15024" s="37" t="s">
        <v>136</v>
      </c>
      <c r="D15024" s="37" t="s">
        <v>571</v>
      </c>
      <c r="E15024" s="0" t="n">
        <v>4</v>
      </c>
      <c r="F15024" s="38" t="s">
        <v>71</v>
      </c>
      <c r="G15024" s="37" t="s">
        <v>572</v>
      </c>
      <c r="H15024" s="0" t="n">
        <v>66160</v>
      </c>
      <c r="I15024" s="0" t="n">
        <v>60269</v>
      </c>
      <c r="J15024" s="0" t="n">
        <v>12283</v>
      </c>
    </row>
    <row r="15025" customFormat="false" ht="15" hidden="false" customHeight="false" outlineLevel="0" collapsed="false">
      <c r="A15025" s="0" t="n">
        <v>202506</v>
      </c>
      <c r="B15025" s="0" t="n">
        <v>202509</v>
      </c>
      <c r="C15025" s="37" t="s">
        <v>149</v>
      </c>
      <c r="D15025" s="37" t="s">
        <v>116</v>
      </c>
      <c r="E15025" s="0" t="n">
        <v>4</v>
      </c>
      <c r="F15025" s="38" t="s">
        <v>71</v>
      </c>
      <c r="G15025" s="37" t="s">
        <v>573</v>
      </c>
      <c r="H15025" s="0" t="n">
        <v>1626091</v>
      </c>
      <c r="I15025" s="0" t="n">
        <v>1662003</v>
      </c>
      <c r="J15025" s="0" t="n">
        <v>179700</v>
      </c>
    </row>
    <row r="15026" customFormat="false" ht="15" hidden="false" customHeight="false" outlineLevel="0" collapsed="false">
      <c r="A15026" s="0" t="n">
        <v>202506</v>
      </c>
      <c r="B15026" s="0" t="n">
        <v>202509</v>
      </c>
      <c r="C15026" s="37" t="s">
        <v>158</v>
      </c>
      <c r="D15026" s="37" t="s">
        <v>476</v>
      </c>
      <c r="E15026" s="0" t="n">
        <v>4</v>
      </c>
      <c r="F15026" s="38" t="s">
        <v>71</v>
      </c>
      <c r="G15026" s="37" t="s">
        <v>574</v>
      </c>
      <c r="H15026" s="0" t="n">
        <v>318809</v>
      </c>
      <c r="I15026" s="0" t="n">
        <v>279656</v>
      </c>
      <c r="J15026" s="0" t="n">
        <v>36951</v>
      </c>
    </row>
    <row r="15027" customFormat="false" ht="15" hidden="false" customHeight="false" outlineLevel="0" collapsed="false">
      <c r="A15027" s="0" t="n">
        <v>202506</v>
      </c>
      <c r="B15027" s="0" t="n">
        <v>202509</v>
      </c>
      <c r="C15027" s="37" t="s">
        <v>106</v>
      </c>
      <c r="D15027" s="37" t="s">
        <v>237</v>
      </c>
      <c r="E15027" s="0" t="n">
        <v>4</v>
      </c>
      <c r="F15027" s="38" t="s">
        <v>71</v>
      </c>
      <c r="G15027" s="37" t="s">
        <v>575</v>
      </c>
      <c r="H15027" s="0" t="n">
        <v>1085064</v>
      </c>
      <c r="I15027" s="0" t="n">
        <v>665445</v>
      </c>
      <c r="J15027" s="0" t="n">
        <v>92921</v>
      </c>
    </row>
    <row r="15028" customFormat="false" ht="15" hidden="false" customHeight="false" outlineLevel="0" collapsed="false">
      <c r="A15028" s="0" t="n">
        <v>202506</v>
      </c>
      <c r="B15028" s="0" t="n">
        <v>202509</v>
      </c>
      <c r="C15028" s="37" t="s">
        <v>152</v>
      </c>
      <c r="D15028" s="37" t="s">
        <v>445</v>
      </c>
      <c r="E15028" s="0" t="n">
        <v>4</v>
      </c>
      <c r="F15028" s="38" t="s">
        <v>71</v>
      </c>
      <c r="G15028" s="37" t="s">
        <v>576</v>
      </c>
      <c r="H15028" s="0" t="n">
        <v>127513</v>
      </c>
      <c r="I15028" s="0" t="n">
        <v>196351</v>
      </c>
      <c r="J15028" s="0" t="n">
        <v>-1985</v>
      </c>
    </row>
    <row r="15029" customFormat="false" ht="15" hidden="false" customHeight="false" outlineLevel="0" collapsed="false">
      <c r="A15029" s="0" t="n">
        <v>202506</v>
      </c>
      <c r="B15029" s="0" t="n">
        <v>202509</v>
      </c>
      <c r="C15029" s="37" t="s">
        <v>112</v>
      </c>
      <c r="D15029" s="37" t="s">
        <v>367</v>
      </c>
      <c r="E15029" s="0" t="n">
        <v>4</v>
      </c>
      <c r="F15029" s="38" t="s">
        <v>71</v>
      </c>
      <c r="G15029" s="37" t="s">
        <v>577</v>
      </c>
      <c r="H15029" s="0" t="n">
        <v>2420950</v>
      </c>
      <c r="I15029" s="0" t="n">
        <v>1212048</v>
      </c>
      <c r="J15029" s="0" t="n">
        <v>103526</v>
      </c>
    </row>
    <row r="15030" customFormat="false" ht="15" hidden="false" customHeight="false" outlineLevel="0" collapsed="false">
      <c r="A15030" s="0" t="n">
        <v>202506</v>
      </c>
      <c r="B15030" s="0" t="n">
        <v>202509</v>
      </c>
      <c r="C15030" s="37" t="s">
        <v>109</v>
      </c>
      <c r="D15030" s="37" t="s">
        <v>320</v>
      </c>
      <c r="E15030" s="0" t="n">
        <v>4</v>
      </c>
      <c r="F15030" s="38" t="s">
        <v>71</v>
      </c>
      <c r="G15030" s="37" t="s">
        <v>578</v>
      </c>
      <c r="H15030" s="0" t="n">
        <v>2120643</v>
      </c>
      <c r="I15030" s="0" t="n">
        <v>1467254</v>
      </c>
      <c r="J15030" s="0" t="n">
        <v>247968</v>
      </c>
    </row>
    <row r="15031" customFormat="false" ht="15" hidden="false" customHeight="false" outlineLevel="0" collapsed="false">
      <c r="A15031" s="0" t="n">
        <v>202506</v>
      </c>
      <c r="B15031" s="0" t="n">
        <v>202509</v>
      </c>
      <c r="C15031" s="37" t="s">
        <v>197</v>
      </c>
      <c r="D15031" s="37" t="s">
        <v>362</v>
      </c>
      <c r="E15031" s="0" t="n">
        <v>4</v>
      </c>
      <c r="F15031" s="38" t="s">
        <v>71</v>
      </c>
      <c r="G15031" s="37" t="s">
        <v>579</v>
      </c>
      <c r="H15031" s="0" t="n">
        <v>1460853</v>
      </c>
      <c r="I15031" s="0" t="n">
        <v>1795918</v>
      </c>
      <c r="J15031" s="0" t="n">
        <v>-177368</v>
      </c>
    </row>
    <row r="15032" customFormat="false" ht="15" hidden="false" customHeight="false" outlineLevel="0" collapsed="false">
      <c r="A15032" s="0" t="n">
        <v>202506</v>
      </c>
      <c r="B15032" s="0" t="n">
        <v>202509</v>
      </c>
      <c r="C15032" s="37" t="s">
        <v>106</v>
      </c>
      <c r="D15032" s="37" t="s">
        <v>280</v>
      </c>
      <c r="E15032" s="0" t="n">
        <v>4</v>
      </c>
      <c r="F15032" s="38" t="s">
        <v>71</v>
      </c>
      <c r="G15032" s="37" t="s">
        <v>580</v>
      </c>
      <c r="H15032" s="0" t="n">
        <v>75758</v>
      </c>
      <c r="I15032" s="0" t="n">
        <v>54753</v>
      </c>
      <c r="J15032" s="0" t="n">
        <v>6959</v>
      </c>
    </row>
    <row r="15033" customFormat="false" ht="15" hidden="false" customHeight="false" outlineLevel="0" collapsed="false">
      <c r="A15033" s="0" t="n">
        <v>202506</v>
      </c>
      <c r="B15033" s="0" t="n">
        <v>202509</v>
      </c>
      <c r="C15033" s="37" t="s">
        <v>136</v>
      </c>
      <c r="D15033" s="37" t="s">
        <v>208</v>
      </c>
      <c r="E15033" s="0" t="n">
        <v>4</v>
      </c>
      <c r="F15033" s="38" t="s">
        <v>71</v>
      </c>
      <c r="G15033" s="37" t="s">
        <v>581</v>
      </c>
      <c r="H15033" s="0" t="n">
        <v>1349350</v>
      </c>
      <c r="I15033" s="0" t="n">
        <v>1627464</v>
      </c>
      <c r="J15033" s="0" t="n">
        <v>144367</v>
      </c>
    </row>
    <row r="15034" customFormat="false" ht="15" hidden="false" customHeight="false" outlineLevel="0" collapsed="false">
      <c r="A15034" s="0" t="n">
        <v>202506</v>
      </c>
      <c r="B15034" s="0" t="n">
        <v>202509</v>
      </c>
      <c r="C15034" s="37" t="s">
        <v>124</v>
      </c>
      <c r="D15034" s="37" t="s">
        <v>212</v>
      </c>
      <c r="E15034" s="0" t="n">
        <v>4</v>
      </c>
      <c r="F15034" s="38" t="s">
        <v>71</v>
      </c>
      <c r="G15034" s="37" t="s">
        <v>582</v>
      </c>
      <c r="H15034" s="0" t="n">
        <v>949410</v>
      </c>
      <c r="I15034" s="0" t="n">
        <v>1344992</v>
      </c>
      <c r="J15034" s="0" t="n">
        <v>191977</v>
      </c>
    </row>
    <row r="15035" customFormat="false" ht="15" hidden="false" customHeight="false" outlineLevel="0" collapsed="false">
      <c r="A15035" s="0" t="n">
        <v>202506</v>
      </c>
      <c r="B15035" s="0" t="n">
        <v>202509</v>
      </c>
      <c r="C15035" s="37" t="s">
        <v>109</v>
      </c>
      <c r="D15035" s="37" t="s">
        <v>482</v>
      </c>
      <c r="E15035" s="0" t="n">
        <v>4</v>
      </c>
      <c r="F15035" s="38" t="s">
        <v>71</v>
      </c>
      <c r="G15035" s="37" t="s">
        <v>583</v>
      </c>
      <c r="H15035" s="0" t="n">
        <v>56857</v>
      </c>
      <c r="I15035" s="0" t="n">
        <v>43540</v>
      </c>
      <c r="J15035" s="0" t="n">
        <v>-2055</v>
      </c>
    </row>
    <row r="15036" customFormat="false" ht="15" hidden="false" customHeight="false" outlineLevel="0" collapsed="false">
      <c r="A15036" s="0" t="n">
        <v>202506</v>
      </c>
      <c r="B15036" s="0" t="n">
        <v>202509</v>
      </c>
      <c r="C15036" s="37" t="s">
        <v>178</v>
      </c>
      <c r="D15036" s="37" t="s">
        <v>216</v>
      </c>
      <c r="E15036" s="0" t="n">
        <v>4</v>
      </c>
      <c r="F15036" s="38" t="s">
        <v>71</v>
      </c>
      <c r="G15036" s="37" t="s">
        <v>584</v>
      </c>
      <c r="H15036" s="0" t="n">
        <v>485071</v>
      </c>
      <c r="I15036" s="0" t="n">
        <v>326542</v>
      </c>
      <c r="J15036" s="0" t="n">
        <v>1840</v>
      </c>
    </row>
    <row r="15037" customFormat="false" ht="15" hidden="false" customHeight="false" outlineLevel="0" collapsed="false">
      <c r="A15037" s="0" t="n">
        <v>202506</v>
      </c>
      <c r="B15037" s="0" t="n">
        <v>202509</v>
      </c>
      <c r="C15037" s="37" t="s">
        <v>95</v>
      </c>
      <c r="D15037" s="37" t="s">
        <v>383</v>
      </c>
      <c r="E15037" s="0" t="n">
        <v>4</v>
      </c>
      <c r="F15037" s="38" t="s">
        <v>71</v>
      </c>
      <c r="G15037" s="37" t="s">
        <v>585</v>
      </c>
      <c r="H15037" s="0" t="n">
        <v>835897</v>
      </c>
      <c r="I15037" s="0" t="n">
        <v>666151</v>
      </c>
      <c r="J15037" s="0" t="n">
        <v>-39712</v>
      </c>
    </row>
    <row r="15038" customFormat="false" ht="15" hidden="false" customHeight="false" outlineLevel="0" collapsed="false">
      <c r="A15038" s="0" t="n">
        <v>202506</v>
      </c>
      <c r="B15038" s="0" t="n">
        <v>202509</v>
      </c>
      <c r="C15038" s="37" t="s">
        <v>106</v>
      </c>
      <c r="D15038" s="37" t="s">
        <v>586</v>
      </c>
      <c r="E15038" s="0" t="n">
        <v>4</v>
      </c>
      <c r="F15038" s="38" t="s">
        <v>71</v>
      </c>
      <c r="G15038" s="37" t="s">
        <v>587</v>
      </c>
      <c r="H15038" s="0" t="n">
        <v>1153767</v>
      </c>
      <c r="I15038" s="0" t="n">
        <v>1292196</v>
      </c>
      <c r="J15038" s="0" t="n">
        <v>-78421</v>
      </c>
    </row>
    <row r="15039" customFormat="false" ht="15" hidden="false" customHeight="false" outlineLevel="0" collapsed="false">
      <c r="A15039" s="0" t="n">
        <v>202506</v>
      </c>
      <c r="B15039" s="0" t="n">
        <v>202509</v>
      </c>
      <c r="C15039" s="37" t="s">
        <v>178</v>
      </c>
      <c r="D15039" s="37" t="s">
        <v>356</v>
      </c>
      <c r="E15039" s="0" t="n">
        <v>4</v>
      </c>
      <c r="F15039" s="38" t="s">
        <v>71</v>
      </c>
      <c r="G15039" s="37" t="s">
        <v>588</v>
      </c>
      <c r="H15039" s="0" t="n">
        <v>847485</v>
      </c>
      <c r="I15039" s="0" t="n">
        <v>429456</v>
      </c>
      <c r="J15039" s="0" t="n">
        <v>70040</v>
      </c>
    </row>
    <row r="15040" customFormat="false" ht="15" hidden="false" customHeight="false" outlineLevel="0" collapsed="false">
      <c r="A15040" s="0" t="n">
        <v>202506</v>
      </c>
      <c r="B15040" s="0" t="n">
        <v>202509</v>
      </c>
      <c r="C15040" s="37" t="s">
        <v>124</v>
      </c>
      <c r="D15040" s="37" t="s">
        <v>367</v>
      </c>
      <c r="E15040" s="0" t="n">
        <v>4</v>
      </c>
      <c r="F15040" s="38" t="s">
        <v>71</v>
      </c>
      <c r="G15040" s="37" t="s">
        <v>589</v>
      </c>
      <c r="H15040" s="0" t="n">
        <v>833251</v>
      </c>
      <c r="I15040" s="0" t="n">
        <v>600385</v>
      </c>
      <c r="J15040" s="0" t="n">
        <v>12675</v>
      </c>
    </row>
    <row r="15041" customFormat="false" ht="15" hidden="false" customHeight="false" outlineLevel="0" collapsed="false">
      <c r="A15041" s="0" t="n">
        <v>202506</v>
      </c>
      <c r="B15041" s="0" t="n">
        <v>202509</v>
      </c>
      <c r="C15041" s="37" t="s">
        <v>101</v>
      </c>
      <c r="D15041" s="37" t="s">
        <v>590</v>
      </c>
      <c r="E15041" s="0" t="n">
        <v>4</v>
      </c>
      <c r="F15041" s="38" t="s">
        <v>71</v>
      </c>
      <c r="G15041" s="37" t="s">
        <v>591</v>
      </c>
      <c r="H15041" s="0" t="n">
        <v>2810436</v>
      </c>
      <c r="I15041" s="0" t="n">
        <v>3192059</v>
      </c>
      <c r="J15041" s="0" t="n">
        <v>43932</v>
      </c>
    </row>
    <row r="15042" customFormat="false" ht="15" hidden="false" customHeight="false" outlineLevel="0" collapsed="false">
      <c r="A15042" s="0" t="n">
        <v>202506</v>
      </c>
      <c r="B15042" s="0" t="n">
        <v>202509</v>
      </c>
      <c r="C15042" s="37" t="s">
        <v>112</v>
      </c>
      <c r="D15042" s="37" t="s">
        <v>141</v>
      </c>
      <c r="E15042" s="0" t="n">
        <v>4</v>
      </c>
      <c r="F15042" s="38" t="s">
        <v>71</v>
      </c>
      <c r="G15042" s="37" t="s">
        <v>592</v>
      </c>
      <c r="H15042" s="0" t="n">
        <v>2666928</v>
      </c>
      <c r="I15042" s="0" t="n">
        <v>3133308</v>
      </c>
      <c r="J15042" s="0" t="n">
        <v>592389</v>
      </c>
    </row>
    <row r="15043" customFormat="false" ht="15" hidden="false" customHeight="false" outlineLevel="0" collapsed="false">
      <c r="A15043" s="0" t="n">
        <v>202506</v>
      </c>
      <c r="B15043" s="0" t="n">
        <v>202509</v>
      </c>
      <c r="C15043" s="37" t="s">
        <v>149</v>
      </c>
      <c r="D15043" s="37" t="s">
        <v>113</v>
      </c>
      <c r="E15043" s="0" t="n">
        <v>4</v>
      </c>
      <c r="F15043" s="38" t="s">
        <v>71</v>
      </c>
      <c r="G15043" s="37" t="s">
        <v>593</v>
      </c>
      <c r="H15043" s="0" t="n">
        <v>19387</v>
      </c>
      <c r="I15043" s="0" t="n">
        <v>29042</v>
      </c>
      <c r="J15043" s="0" t="n">
        <v>1326</v>
      </c>
    </row>
    <row r="15044" customFormat="false" ht="15" hidden="false" customHeight="false" outlineLevel="0" collapsed="false">
      <c r="A15044" s="0" t="n">
        <v>202506</v>
      </c>
      <c r="B15044" s="0" t="n">
        <v>202509</v>
      </c>
      <c r="C15044" s="37" t="s">
        <v>178</v>
      </c>
      <c r="D15044" s="37" t="s">
        <v>102</v>
      </c>
      <c r="E15044" s="0" t="n">
        <v>4</v>
      </c>
      <c r="F15044" s="38" t="s">
        <v>71</v>
      </c>
      <c r="G15044" s="37" t="s">
        <v>594</v>
      </c>
      <c r="H15044" s="0" t="n">
        <v>484139</v>
      </c>
      <c r="I15044" s="0" t="n">
        <v>275769</v>
      </c>
      <c r="J15044" s="0" t="n">
        <v>48638</v>
      </c>
    </row>
    <row r="15045" customFormat="false" ht="15" hidden="false" customHeight="false" outlineLevel="0" collapsed="false">
      <c r="A15045" s="0" t="n">
        <v>202506</v>
      </c>
      <c r="B15045" s="0" t="n">
        <v>202509</v>
      </c>
      <c r="C15045" s="37" t="s">
        <v>98</v>
      </c>
      <c r="D15045" s="37" t="s">
        <v>102</v>
      </c>
      <c r="E15045" s="0" t="n">
        <v>4</v>
      </c>
      <c r="F15045" s="38" t="s">
        <v>71</v>
      </c>
      <c r="G15045" s="37" t="s">
        <v>595</v>
      </c>
      <c r="H15045" s="0" t="n">
        <v>441144</v>
      </c>
      <c r="I15045" s="0" t="n">
        <v>588703</v>
      </c>
      <c r="J15045" s="0" t="n">
        <v>-14681</v>
      </c>
    </row>
    <row r="15046" customFormat="false" ht="15" hidden="false" customHeight="false" outlineLevel="0" collapsed="false">
      <c r="A15046" s="0" t="n">
        <v>202506</v>
      </c>
      <c r="B15046" s="0" t="n">
        <v>202509</v>
      </c>
      <c r="C15046" s="37" t="s">
        <v>184</v>
      </c>
      <c r="D15046" s="37" t="s">
        <v>163</v>
      </c>
      <c r="E15046" s="0" t="n">
        <v>4</v>
      </c>
      <c r="F15046" s="38" t="s">
        <v>71</v>
      </c>
      <c r="G15046" s="37" t="s">
        <v>596</v>
      </c>
      <c r="H15046" s="0" t="n">
        <v>63544</v>
      </c>
      <c r="I15046" s="0" t="n">
        <v>64670</v>
      </c>
      <c r="J15046" s="0" t="n">
        <v>2934</v>
      </c>
    </row>
    <row r="15047" customFormat="false" ht="15" hidden="false" customHeight="false" outlineLevel="0" collapsed="false">
      <c r="A15047" s="0" t="n">
        <v>202506</v>
      </c>
      <c r="B15047" s="0" t="n">
        <v>202509</v>
      </c>
      <c r="C15047" s="37" t="s">
        <v>184</v>
      </c>
      <c r="D15047" s="37" t="s">
        <v>380</v>
      </c>
      <c r="E15047" s="0" t="n">
        <v>4</v>
      </c>
      <c r="F15047" s="38" t="s">
        <v>71</v>
      </c>
      <c r="G15047" s="37" t="s">
        <v>597</v>
      </c>
      <c r="H15047" s="0" t="n">
        <v>592844</v>
      </c>
      <c r="I15047" s="0" t="n">
        <v>229129</v>
      </c>
      <c r="J15047" s="0" t="n">
        <v>-2421</v>
      </c>
    </row>
    <row r="15048" customFormat="false" ht="15" hidden="false" customHeight="false" outlineLevel="0" collapsed="false">
      <c r="A15048" s="0" t="n">
        <v>202506</v>
      </c>
      <c r="B15048" s="0" t="n">
        <v>202509</v>
      </c>
      <c r="C15048" s="37" t="s">
        <v>98</v>
      </c>
      <c r="D15048" s="37" t="s">
        <v>380</v>
      </c>
      <c r="E15048" s="0" t="n">
        <v>4</v>
      </c>
      <c r="F15048" s="38" t="s">
        <v>71</v>
      </c>
      <c r="G15048" s="37" t="s">
        <v>598</v>
      </c>
      <c r="H15048" s="0" t="n">
        <v>1890607</v>
      </c>
      <c r="I15048" s="0" t="n">
        <v>808199</v>
      </c>
      <c r="J15048" s="0" t="n">
        <v>108936</v>
      </c>
    </row>
    <row r="15049" customFormat="false" ht="15" hidden="false" customHeight="false" outlineLevel="0" collapsed="false">
      <c r="A15049" s="0" t="n">
        <v>202506</v>
      </c>
      <c r="B15049" s="0" t="n">
        <v>202509</v>
      </c>
      <c r="C15049" s="37" t="s">
        <v>109</v>
      </c>
      <c r="D15049" s="37" t="s">
        <v>372</v>
      </c>
      <c r="E15049" s="0" t="n">
        <v>4</v>
      </c>
      <c r="F15049" s="38" t="s">
        <v>71</v>
      </c>
      <c r="G15049" s="37" t="s">
        <v>599</v>
      </c>
      <c r="H15049" s="0" t="n">
        <v>252597</v>
      </c>
      <c r="I15049" s="0" t="n">
        <v>319243</v>
      </c>
      <c r="J15049" s="0" t="n">
        <v>18934</v>
      </c>
    </row>
    <row r="15050" customFormat="false" ht="15" hidden="false" customHeight="false" outlineLevel="0" collapsed="false">
      <c r="A15050" s="0" t="n">
        <v>202506</v>
      </c>
      <c r="B15050" s="0" t="n">
        <v>202509</v>
      </c>
      <c r="C15050" s="37" t="s">
        <v>152</v>
      </c>
      <c r="D15050" s="37" t="s">
        <v>220</v>
      </c>
      <c r="E15050" s="0" t="n">
        <v>4</v>
      </c>
      <c r="F15050" s="38" t="s">
        <v>71</v>
      </c>
      <c r="G15050" s="37" t="s">
        <v>600</v>
      </c>
      <c r="H15050" s="0" t="n">
        <v>1108257</v>
      </c>
      <c r="I15050" s="0" t="n">
        <v>2797840</v>
      </c>
      <c r="J15050" s="0" t="n">
        <v>428384</v>
      </c>
    </row>
    <row r="15051" customFormat="false" ht="15" hidden="false" customHeight="false" outlineLevel="0" collapsed="false">
      <c r="A15051" s="0" t="n">
        <v>202506</v>
      </c>
      <c r="B15051" s="0" t="n">
        <v>202509</v>
      </c>
      <c r="C15051" s="37" t="s">
        <v>149</v>
      </c>
      <c r="D15051" s="37" t="s">
        <v>216</v>
      </c>
      <c r="E15051" s="0" t="n">
        <v>4</v>
      </c>
      <c r="F15051" s="38" t="s">
        <v>71</v>
      </c>
      <c r="G15051" s="37" t="s">
        <v>601</v>
      </c>
      <c r="H15051" s="0" t="n">
        <v>167116</v>
      </c>
      <c r="I15051" s="0" t="n">
        <v>79266</v>
      </c>
      <c r="J15051" s="0" t="n">
        <v>7553</v>
      </c>
    </row>
    <row r="15052" customFormat="false" ht="15" hidden="false" customHeight="false" outlineLevel="0" collapsed="false">
      <c r="A15052" s="0" t="n">
        <v>202506</v>
      </c>
      <c r="B15052" s="0" t="n">
        <v>202509</v>
      </c>
      <c r="C15052" s="37" t="s">
        <v>124</v>
      </c>
      <c r="D15052" s="37" t="s">
        <v>249</v>
      </c>
      <c r="E15052" s="0" t="n">
        <v>4</v>
      </c>
      <c r="F15052" s="38" t="s">
        <v>71</v>
      </c>
      <c r="G15052" s="37" t="s">
        <v>602</v>
      </c>
      <c r="H15052" s="0" t="n">
        <v>314658</v>
      </c>
      <c r="I15052" s="0" t="n">
        <v>960756</v>
      </c>
      <c r="J15052" s="0" t="n">
        <v>-110100</v>
      </c>
    </row>
    <row r="15053" customFormat="false" ht="15" hidden="false" customHeight="false" outlineLevel="0" collapsed="false">
      <c r="A15053" s="0" t="n">
        <v>202506</v>
      </c>
      <c r="B15053" s="0" t="n">
        <v>202509</v>
      </c>
      <c r="C15053" s="37" t="s">
        <v>115</v>
      </c>
      <c r="D15053" s="37" t="s">
        <v>603</v>
      </c>
      <c r="E15053" s="0" t="n">
        <v>4</v>
      </c>
      <c r="F15053" s="38" t="s">
        <v>71</v>
      </c>
      <c r="G15053" s="37" t="s">
        <v>604</v>
      </c>
      <c r="H15053" s="0" t="n">
        <v>2860353</v>
      </c>
      <c r="I15053" s="0" t="n">
        <v>1230206</v>
      </c>
      <c r="J15053" s="0" t="n">
        <v>65930</v>
      </c>
    </row>
    <row r="15054" customFormat="false" ht="15" hidden="false" customHeight="false" outlineLevel="0" collapsed="false">
      <c r="A15054" s="0" t="n">
        <v>202506</v>
      </c>
      <c r="B15054" s="0" t="n">
        <v>202509</v>
      </c>
      <c r="C15054" s="37" t="s">
        <v>158</v>
      </c>
      <c r="D15054" s="37" t="s">
        <v>519</v>
      </c>
      <c r="E15054" s="0" t="n">
        <v>4</v>
      </c>
      <c r="F15054" s="38" t="s">
        <v>71</v>
      </c>
      <c r="G15054" s="37" t="s">
        <v>605</v>
      </c>
      <c r="H15054" s="0" t="n">
        <v>319887</v>
      </c>
      <c r="I15054" s="0" t="n">
        <v>272606</v>
      </c>
      <c r="J15054" s="0" t="n">
        <v>-20048</v>
      </c>
    </row>
    <row r="15055" customFormat="false" ht="15" hidden="false" customHeight="false" outlineLevel="0" collapsed="false">
      <c r="A15055" s="0" t="n">
        <v>202506</v>
      </c>
      <c r="B15055" s="0" t="n">
        <v>202509</v>
      </c>
      <c r="C15055" s="37" t="s">
        <v>106</v>
      </c>
      <c r="D15055" s="37" t="s">
        <v>606</v>
      </c>
      <c r="E15055" s="0" t="n">
        <v>4</v>
      </c>
      <c r="F15055" s="38" t="s">
        <v>71</v>
      </c>
      <c r="G15055" s="37" t="s">
        <v>607</v>
      </c>
      <c r="H15055" s="0" t="n">
        <v>805750</v>
      </c>
      <c r="I15055" s="0" t="n">
        <v>475383</v>
      </c>
      <c r="J15055" s="0" t="n">
        <v>54503</v>
      </c>
    </row>
    <row r="15056" customFormat="false" ht="15" hidden="false" customHeight="false" outlineLevel="0" collapsed="false">
      <c r="A15056" s="0" t="n">
        <v>202506</v>
      </c>
      <c r="B15056" s="0" t="n">
        <v>202509</v>
      </c>
      <c r="C15056" s="37" t="s">
        <v>152</v>
      </c>
      <c r="D15056" s="37" t="s">
        <v>608</v>
      </c>
      <c r="E15056" s="0" t="n">
        <v>4</v>
      </c>
      <c r="F15056" s="38" t="s">
        <v>71</v>
      </c>
      <c r="G15056" s="37" t="s">
        <v>609</v>
      </c>
      <c r="H15056" s="0" t="n">
        <v>64056</v>
      </c>
      <c r="I15056" s="0" t="n">
        <v>64067</v>
      </c>
      <c r="J15056" s="0" t="n">
        <v>8682</v>
      </c>
    </row>
    <row r="15057" customFormat="false" ht="15" hidden="false" customHeight="false" outlineLevel="0" collapsed="false">
      <c r="A15057" s="0" t="n">
        <v>202506</v>
      </c>
      <c r="B15057" s="0" t="n">
        <v>202509</v>
      </c>
      <c r="C15057" s="37" t="s">
        <v>109</v>
      </c>
      <c r="D15057" s="37" t="s">
        <v>393</v>
      </c>
      <c r="E15057" s="0" t="n">
        <v>4</v>
      </c>
      <c r="F15057" s="38" t="s">
        <v>71</v>
      </c>
      <c r="G15057" s="37" t="s">
        <v>610</v>
      </c>
      <c r="H15057" s="0" t="n">
        <v>3912108</v>
      </c>
      <c r="I15057" s="0" t="n">
        <v>1498114</v>
      </c>
      <c r="J15057" s="0" t="n">
        <v>218561</v>
      </c>
    </row>
    <row r="15058" customFormat="false" ht="15" hidden="false" customHeight="false" outlineLevel="0" collapsed="false">
      <c r="A15058" s="0" t="n">
        <v>202506</v>
      </c>
      <c r="B15058" s="0" t="n">
        <v>202509</v>
      </c>
      <c r="C15058" s="37" t="s">
        <v>178</v>
      </c>
      <c r="D15058" s="37" t="s">
        <v>320</v>
      </c>
      <c r="E15058" s="0" t="n">
        <v>4</v>
      </c>
      <c r="F15058" s="38" t="s">
        <v>71</v>
      </c>
      <c r="G15058" s="37" t="s">
        <v>611</v>
      </c>
      <c r="H15058" s="0" t="n">
        <v>951216</v>
      </c>
      <c r="I15058" s="0" t="n">
        <v>1047325</v>
      </c>
      <c r="J15058" s="0" t="n">
        <v>70919</v>
      </c>
    </row>
    <row r="15059" customFormat="false" ht="15" hidden="false" customHeight="false" outlineLevel="0" collapsed="false">
      <c r="A15059" s="0" t="n">
        <v>202506</v>
      </c>
      <c r="B15059" s="0" t="n">
        <v>202509</v>
      </c>
      <c r="C15059" s="37" t="s">
        <v>101</v>
      </c>
      <c r="D15059" s="37" t="s">
        <v>104</v>
      </c>
      <c r="E15059" s="0" t="n">
        <v>4</v>
      </c>
      <c r="F15059" s="38" t="s">
        <v>71</v>
      </c>
      <c r="G15059" s="37" t="s">
        <v>612</v>
      </c>
      <c r="H15059" s="0" t="n">
        <v>708597</v>
      </c>
      <c r="I15059" s="0" t="n">
        <v>1068164</v>
      </c>
      <c r="J15059" s="0" t="n">
        <v>-88882</v>
      </c>
    </row>
    <row r="15060" customFormat="false" ht="15" hidden="false" customHeight="false" outlineLevel="0" collapsed="false">
      <c r="A15060" s="0" t="n">
        <v>202506</v>
      </c>
      <c r="B15060" s="0" t="n">
        <v>202509</v>
      </c>
      <c r="C15060" s="37" t="s">
        <v>124</v>
      </c>
      <c r="D15060" s="37" t="s">
        <v>362</v>
      </c>
      <c r="E15060" s="0" t="n">
        <v>4</v>
      </c>
      <c r="F15060" s="38" t="s">
        <v>71</v>
      </c>
      <c r="G15060" s="37" t="s">
        <v>613</v>
      </c>
      <c r="H15060" s="0" t="n">
        <v>1315969</v>
      </c>
      <c r="I15060" s="0" t="n">
        <v>592548</v>
      </c>
      <c r="J15060" s="0" t="n">
        <v>59823</v>
      </c>
    </row>
    <row r="15061" customFormat="false" ht="15" hidden="false" customHeight="false" outlineLevel="0" collapsed="false">
      <c r="A15061" s="0" t="n">
        <v>202506</v>
      </c>
      <c r="B15061" s="0" t="n">
        <v>202509</v>
      </c>
      <c r="C15061" s="37" t="s">
        <v>136</v>
      </c>
      <c r="D15061" s="37" t="s">
        <v>603</v>
      </c>
      <c r="E15061" s="0" t="n">
        <v>4</v>
      </c>
      <c r="F15061" s="38" t="s">
        <v>71</v>
      </c>
      <c r="G15061" s="37" t="s">
        <v>614</v>
      </c>
      <c r="H15061" s="0" t="n">
        <v>133292</v>
      </c>
      <c r="I15061" s="0" t="n">
        <v>150895</v>
      </c>
      <c r="J15061" s="0" t="n">
        <v>18215</v>
      </c>
    </row>
    <row r="15062" customFormat="false" ht="15" hidden="false" customHeight="false" outlineLevel="0" collapsed="false">
      <c r="A15062" s="0" t="n">
        <v>202506</v>
      </c>
      <c r="B15062" s="0" t="n">
        <v>202509</v>
      </c>
      <c r="C15062" s="37" t="s">
        <v>152</v>
      </c>
      <c r="D15062" s="37" t="s">
        <v>387</v>
      </c>
      <c r="E15062" s="0" t="n">
        <v>4</v>
      </c>
      <c r="F15062" s="38" t="s">
        <v>71</v>
      </c>
      <c r="G15062" s="37" t="s">
        <v>615</v>
      </c>
      <c r="H15062" s="0" t="n">
        <v>2381495</v>
      </c>
      <c r="I15062" s="0" t="n">
        <v>2201527</v>
      </c>
      <c r="J15062" s="0" t="n">
        <v>135934</v>
      </c>
    </row>
    <row r="15063" customFormat="false" ht="15" hidden="false" customHeight="false" outlineLevel="0" collapsed="false">
      <c r="A15063" s="0" t="n">
        <v>202506</v>
      </c>
      <c r="B15063" s="0" t="n">
        <v>202509</v>
      </c>
      <c r="C15063" s="37" t="s">
        <v>178</v>
      </c>
      <c r="D15063" s="37" t="s">
        <v>616</v>
      </c>
      <c r="E15063" s="0" t="n">
        <v>4</v>
      </c>
      <c r="F15063" s="38" t="s">
        <v>71</v>
      </c>
      <c r="G15063" s="37" t="s">
        <v>617</v>
      </c>
      <c r="H15063" s="0" t="n">
        <v>260901</v>
      </c>
      <c r="I15063" s="0" t="n">
        <v>250389</v>
      </c>
      <c r="J15063" s="0" t="n">
        <v>22172</v>
      </c>
    </row>
    <row r="15064" customFormat="false" ht="15" hidden="false" customHeight="false" outlineLevel="0" collapsed="false">
      <c r="A15064" s="0" t="n">
        <v>202506</v>
      </c>
      <c r="B15064" s="0" t="n">
        <v>202509</v>
      </c>
      <c r="C15064" s="37" t="s">
        <v>106</v>
      </c>
      <c r="D15064" s="37" t="s">
        <v>618</v>
      </c>
      <c r="E15064" s="0" t="n">
        <v>4</v>
      </c>
      <c r="F15064" s="38" t="s">
        <v>71</v>
      </c>
      <c r="G15064" s="37" t="s">
        <v>619</v>
      </c>
      <c r="H15064" s="0" t="n">
        <v>432382</v>
      </c>
      <c r="I15064" s="0" t="n">
        <v>266079</v>
      </c>
      <c r="J15064" s="0" t="n">
        <v>-28947</v>
      </c>
    </row>
    <row r="15065" customFormat="false" ht="15" hidden="false" customHeight="false" outlineLevel="0" collapsed="false">
      <c r="A15065" s="0" t="n">
        <v>202506</v>
      </c>
      <c r="B15065" s="0" t="n">
        <v>202509</v>
      </c>
      <c r="C15065" s="37" t="s">
        <v>184</v>
      </c>
      <c r="D15065" s="37" t="s">
        <v>231</v>
      </c>
      <c r="E15065" s="0" t="n">
        <v>4</v>
      </c>
      <c r="F15065" s="38" t="s">
        <v>71</v>
      </c>
      <c r="G15065" s="37" t="s">
        <v>620</v>
      </c>
      <c r="H15065" s="0" t="n">
        <v>433568</v>
      </c>
      <c r="I15065" s="0" t="n">
        <v>273995</v>
      </c>
      <c r="J15065" s="0" t="n">
        <v>23734</v>
      </c>
    </row>
    <row r="15066" customFormat="false" ht="15" hidden="false" customHeight="false" outlineLevel="0" collapsed="false">
      <c r="A15066" s="0" t="n">
        <v>202506</v>
      </c>
      <c r="B15066" s="0" t="n">
        <v>202509</v>
      </c>
      <c r="C15066" s="37" t="s">
        <v>124</v>
      </c>
      <c r="D15066" s="37" t="s">
        <v>467</v>
      </c>
      <c r="E15066" s="0" t="n">
        <v>4</v>
      </c>
      <c r="F15066" s="38" t="s">
        <v>71</v>
      </c>
      <c r="G15066" s="37" t="s">
        <v>621</v>
      </c>
      <c r="H15066" s="0" t="n">
        <v>271337</v>
      </c>
      <c r="I15066" s="0" t="n">
        <v>552362</v>
      </c>
      <c r="J15066" s="0" t="n">
        <v>38202</v>
      </c>
    </row>
    <row r="15067" customFormat="false" ht="15" hidden="false" customHeight="false" outlineLevel="0" collapsed="false">
      <c r="A15067" s="0" t="n">
        <v>202506</v>
      </c>
      <c r="B15067" s="0" t="n">
        <v>202509</v>
      </c>
      <c r="C15067" s="37" t="s">
        <v>112</v>
      </c>
      <c r="D15067" s="37" t="s">
        <v>324</v>
      </c>
      <c r="E15067" s="0" t="n">
        <v>4</v>
      </c>
      <c r="F15067" s="38" t="s">
        <v>71</v>
      </c>
      <c r="G15067" s="37" t="s">
        <v>622</v>
      </c>
      <c r="H15067" s="0" t="n">
        <v>2295109</v>
      </c>
      <c r="I15067" s="0" t="n">
        <v>3715390</v>
      </c>
      <c r="J15067" s="0" t="n">
        <v>-153345</v>
      </c>
    </row>
    <row r="15068" customFormat="false" ht="15" hidden="false" customHeight="false" outlineLevel="0" collapsed="false">
      <c r="A15068" s="0" t="n">
        <v>202506</v>
      </c>
      <c r="B15068" s="0" t="n">
        <v>202509</v>
      </c>
      <c r="C15068" s="37" t="s">
        <v>106</v>
      </c>
      <c r="D15068" s="37" t="s">
        <v>623</v>
      </c>
      <c r="E15068" s="0" t="n">
        <v>4</v>
      </c>
      <c r="F15068" s="38" t="s">
        <v>71</v>
      </c>
      <c r="G15068" s="37" t="s">
        <v>624</v>
      </c>
      <c r="H15068" s="0" t="n">
        <v>822597</v>
      </c>
      <c r="I15068" s="0" t="n">
        <v>636559</v>
      </c>
      <c r="J15068" s="0" t="n">
        <v>84552</v>
      </c>
    </row>
    <row r="15069" customFormat="false" ht="15" hidden="false" customHeight="false" outlineLevel="0" collapsed="false">
      <c r="A15069" s="0" t="n">
        <v>202506</v>
      </c>
      <c r="B15069" s="0" t="n">
        <v>202509</v>
      </c>
      <c r="C15069" s="37" t="s">
        <v>95</v>
      </c>
      <c r="D15069" s="37" t="s">
        <v>320</v>
      </c>
      <c r="E15069" s="0" t="n">
        <v>4</v>
      </c>
      <c r="F15069" s="38" t="s">
        <v>71</v>
      </c>
      <c r="G15069" s="37" t="s">
        <v>625</v>
      </c>
      <c r="H15069" s="0" t="n">
        <v>904713</v>
      </c>
      <c r="I15069" s="0" t="n">
        <v>804233</v>
      </c>
      <c r="J15069" s="0" t="n">
        <v>24588</v>
      </c>
    </row>
    <row r="15070" customFormat="false" ht="15" hidden="false" customHeight="false" outlineLevel="0" collapsed="false">
      <c r="A15070" s="0" t="n">
        <v>202506</v>
      </c>
      <c r="B15070" s="0" t="n">
        <v>202509</v>
      </c>
      <c r="C15070" s="37" t="s">
        <v>197</v>
      </c>
      <c r="D15070" s="37" t="s">
        <v>626</v>
      </c>
      <c r="E15070" s="0" t="n">
        <v>4</v>
      </c>
      <c r="F15070" s="38" t="s">
        <v>71</v>
      </c>
      <c r="G15070" s="37" t="s">
        <v>627</v>
      </c>
      <c r="H15070" s="0" t="n">
        <v>477556</v>
      </c>
      <c r="I15070" s="0" t="n">
        <v>304447</v>
      </c>
      <c r="J15070" s="0" t="n">
        <v>31331</v>
      </c>
    </row>
    <row r="15071" customFormat="false" ht="15" hidden="false" customHeight="false" outlineLevel="0" collapsed="false">
      <c r="A15071" s="0" t="n">
        <v>202506</v>
      </c>
      <c r="B15071" s="0" t="n">
        <v>202509</v>
      </c>
      <c r="C15071" s="37" t="s">
        <v>197</v>
      </c>
      <c r="D15071" s="37" t="s">
        <v>172</v>
      </c>
      <c r="E15071" s="0" t="n">
        <v>4</v>
      </c>
      <c r="F15071" s="38" t="s">
        <v>71</v>
      </c>
      <c r="G15071" s="37" t="s">
        <v>628</v>
      </c>
      <c r="H15071" s="0" t="n">
        <v>1106873</v>
      </c>
      <c r="I15071" s="0" t="n">
        <v>936610</v>
      </c>
      <c r="J15071" s="0" t="n">
        <v>120639</v>
      </c>
    </row>
    <row r="15072" customFormat="false" ht="15" hidden="false" customHeight="false" outlineLevel="0" collapsed="false">
      <c r="A15072" s="0" t="n">
        <v>202506</v>
      </c>
      <c r="B15072" s="0" t="n">
        <v>202509</v>
      </c>
      <c r="C15072" s="37" t="s">
        <v>124</v>
      </c>
      <c r="D15072" s="37" t="s">
        <v>420</v>
      </c>
      <c r="E15072" s="0" t="n">
        <v>4</v>
      </c>
      <c r="F15072" s="38" t="s">
        <v>71</v>
      </c>
      <c r="G15072" s="37" t="s">
        <v>629</v>
      </c>
      <c r="H15072" s="0" t="n">
        <v>414346</v>
      </c>
      <c r="I15072" s="0" t="n">
        <v>168960</v>
      </c>
      <c r="J15072" s="0" t="n">
        <v>19072</v>
      </c>
    </row>
    <row r="15073" customFormat="false" ht="15" hidden="false" customHeight="false" outlineLevel="0" collapsed="false">
      <c r="A15073" s="0" t="n">
        <v>202506</v>
      </c>
      <c r="B15073" s="0" t="n">
        <v>202509</v>
      </c>
      <c r="C15073" s="37" t="s">
        <v>95</v>
      </c>
      <c r="D15073" s="37" t="s">
        <v>200</v>
      </c>
      <c r="E15073" s="0" t="n">
        <v>4</v>
      </c>
      <c r="F15073" s="38" t="s">
        <v>71</v>
      </c>
      <c r="G15073" s="37" t="s">
        <v>630</v>
      </c>
      <c r="H15073" s="0" t="n">
        <v>10702737</v>
      </c>
      <c r="I15073" s="0" t="n">
        <v>6430657</v>
      </c>
      <c r="J15073" s="0" t="n">
        <v>-347760</v>
      </c>
    </row>
    <row r="15074" customFormat="false" ht="15" hidden="false" customHeight="false" outlineLevel="0" collapsed="false">
      <c r="A15074" s="0" t="n">
        <v>202506</v>
      </c>
      <c r="B15074" s="0" t="n">
        <v>202509</v>
      </c>
      <c r="C15074" s="37" t="s">
        <v>106</v>
      </c>
      <c r="D15074" s="37" t="s">
        <v>631</v>
      </c>
      <c r="E15074" s="0" t="n">
        <v>4</v>
      </c>
      <c r="F15074" s="38" t="s">
        <v>71</v>
      </c>
      <c r="G15074" s="37" t="s">
        <v>632</v>
      </c>
      <c r="H15074" s="0" t="n">
        <v>104557</v>
      </c>
      <c r="I15074" s="0" t="n">
        <v>87162</v>
      </c>
      <c r="J15074" s="0" t="n">
        <v>3625</v>
      </c>
    </row>
    <row r="15075" customFormat="false" ht="15" hidden="false" customHeight="false" outlineLevel="0" collapsed="false">
      <c r="A15075" s="0" t="n">
        <v>202506</v>
      </c>
      <c r="B15075" s="0" t="n">
        <v>202509</v>
      </c>
      <c r="C15075" s="37" t="s">
        <v>106</v>
      </c>
      <c r="D15075" s="37" t="s">
        <v>214</v>
      </c>
      <c r="E15075" s="0" t="n">
        <v>4</v>
      </c>
      <c r="F15075" s="38" t="s">
        <v>71</v>
      </c>
      <c r="G15075" s="37" t="s">
        <v>633</v>
      </c>
      <c r="H15075" s="0" t="n">
        <v>3164899</v>
      </c>
      <c r="I15075" s="0" t="n">
        <v>2118261</v>
      </c>
      <c r="J15075" s="0" t="n">
        <v>620536</v>
      </c>
    </row>
    <row r="15076" customFormat="false" ht="15" hidden="false" customHeight="false" outlineLevel="0" collapsed="false">
      <c r="A15076" s="0" t="n">
        <v>202506</v>
      </c>
      <c r="B15076" s="0" t="n">
        <v>202509</v>
      </c>
      <c r="C15076" s="37" t="s">
        <v>184</v>
      </c>
      <c r="D15076" s="37" t="s">
        <v>634</v>
      </c>
      <c r="E15076" s="0" t="n">
        <v>4</v>
      </c>
      <c r="F15076" s="38" t="s">
        <v>71</v>
      </c>
      <c r="G15076" s="37" t="s">
        <v>635</v>
      </c>
      <c r="H15076" s="0" t="n">
        <v>3309681</v>
      </c>
      <c r="I15076" s="0" t="n">
        <v>2854123</v>
      </c>
      <c r="J15076" s="0" t="n">
        <v>626633</v>
      </c>
    </row>
    <row r="15077" customFormat="false" ht="15" hidden="false" customHeight="false" outlineLevel="0" collapsed="false">
      <c r="A15077" s="0" t="n">
        <v>202506</v>
      </c>
      <c r="B15077" s="0" t="n">
        <v>202509</v>
      </c>
      <c r="C15077" s="37" t="s">
        <v>109</v>
      </c>
      <c r="D15077" s="37" t="s">
        <v>636</v>
      </c>
      <c r="E15077" s="0" t="n">
        <v>4</v>
      </c>
      <c r="F15077" s="38" t="s">
        <v>71</v>
      </c>
      <c r="G15077" s="37" t="s">
        <v>637</v>
      </c>
      <c r="H15077" s="0" t="n">
        <v>328405</v>
      </c>
      <c r="I15077" s="0" t="n">
        <v>702651</v>
      </c>
      <c r="J15077" s="0" t="n">
        <v>114850</v>
      </c>
    </row>
    <row r="15078" customFormat="false" ht="15" hidden="false" customHeight="false" outlineLevel="0" collapsed="false">
      <c r="A15078" s="0" t="n">
        <v>202506</v>
      </c>
      <c r="B15078" s="0" t="n">
        <v>202509</v>
      </c>
      <c r="C15078" s="37" t="s">
        <v>106</v>
      </c>
      <c r="D15078" s="37" t="s">
        <v>638</v>
      </c>
      <c r="E15078" s="0" t="n">
        <v>4</v>
      </c>
      <c r="F15078" s="38" t="s">
        <v>71</v>
      </c>
      <c r="G15078" s="37" t="s">
        <v>639</v>
      </c>
      <c r="H15078" s="0" t="n">
        <v>10650345</v>
      </c>
      <c r="I15078" s="0" t="n">
        <v>5357647</v>
      </c>
      <c r="J15078" s="0" t="n">
        <v>575585</v>
      </c>
    </row>
    <row r="15079" customFormat="false" ht="15" hidden="false" customHeight="false" outlineLevel="0" collapsed="false">
      <c r="A15079" s="0" t="n">
        <v>202506</v>
      </c>
      <c r="B15079" s="0" t="n">
        <v>202509</v>
      </c>
      <c r="C15079" s="37" t="s">
        <v>124</v>
      </c>
      <c r="D15079" s="37" t="s">
        <v>99</v>
      </c>
      <c r="E15079" s="0" t="n">
        <v>4</v>
      </c>
      <c r="F15079" s="38" t="s">
        <v>71</v>
      </c>
      <c r="G15079" s="37" t="s">
        <v>640</v>
      </c>
      <c r="H15079" s="0" t="n">
        <v>2748739</v>
      </c>
      <c r="I15079" s="0" t="n">
        <v>1353576</v>
      </c>
      <c r="J15079" s="0" t="n">
        <v>-25455</v>
      </c>
    </row>
    <row r="15080" customFormat="false" ht="15" hidden="false" customHeight="false" outlineLevel="0" collapsed="false">
      <c r="A15080" s="0" t="n">
        <v>202506</v>
      </c>
      <c r="B15080" s="0" t="n">
        <v>202509</v>
      </c>
      <c r="C15080" s="37" t="s">
        <v>109</v>
      </c>
      <c r="D15080" s="37" t="s">
        <v>300</v>
      </c>
      <c r="E15080" s="0" t="n">
        <v>4</v>
      </c>
      <c r="F15080" s="38" t="s">
        <v>71</v>
      </c>
      <c r="G15080" s="37" t="s">
        <v>641</v>
      </c>
      <c r="H15080" s="0" t="n">
        <v>1825696</v>
      </c>
      <c r="I15080" s="0" t="n">
        <v>812083</v>
      </c>
      <c r="J15080" s="0" t="n">
        <v>51788</v>
      </c>
    </row>
    <row r="15081" customFormat="false" ht="15" hidden="false" customHeight="false" outlineLevel="0" collapsed="false">
      <c r="A15081" s="0" t="n">
        <v>202506</v>
      </c>
      <c r="B15081" s="0" t="n">
        <v>202509</v>
      </c>
      <c r="C15081" s="37" t="s">
        <v>109</v>
      </c>
      <c r="D15081" s="37" t="s">
        <v>116</v>
      </c>
      <c r="E15081" s="0" t="n">
        <v>4</v>
      </c>
      <c r="F15081" s="38" t="s">
        <v>71</v>
      </c>
      <c r="G15081" s="37" t="s">
        <v>642</v>
      </c>
      <c r="H15081" s="0" t="n">
        <v>574776</v>
      </c>
      <c r="I15081" s="0" t="n">
        <v>953272</v>
      </c>
      <c r="J15081" s="0" t="n">
        <v>35992</v>
      </c>
    </row>
    <row r="15082" customFormat="false" ht="15" hidden="false" customHeight="false" outlineLevel="0" collapsed="false">
      <c r="A15082" s="0" t="n">
        <v>202506</v>
      </c>
      <c r="B15082" s="0" t="n">
        <v>202509</v>
      </c>
      <c r="C15082" s="37" t="s">
        <v>124</v>
      </c>
      <c r="D15082" s="37" t="s">
        <v>170</v>
      </c>
      <c r="E15082" s="0" t="n">
        <v>4</v>
      </c>
      <c r="F15082" s="38" t="s">
        <v>71</v>
      </c>
      <c r="G15082" s="37" t="s">
        <v>643</v>
      </c>
      <c r="H15082" s="0" t="n">
        <v>484694</v>
      </c>
      <c r="I15082" s="0" t="n">
        <v>673968</v>
      </c>
      <c r="J15082" s="0" t="n">
        <v>48209</v>
      </c>
    </row>
    <row r="15083" customFormat="false" ht="15" hidden="false" customHeight="false" outlineLevel="0" collapsed="false">
      <c r="A15083" s="0" t="n">
        <v>202506</v>
      </c>
      <c r="B15083" s="0" t="n">
        <v>202509</v>
      </c>
      <c r="C15083" s="37" t="s">
        <v>115</v>
      </c>
      <c r="D15083" s="37" t="s">
        <v>130</v>
      </c>
      <c r="E15083" s="0" t="n">
        <v>4</v>
      </c>
      <c r="F15083" s="38" t="s">
        <v>71</v>
      </c>
      <c r="G15083" s="37" t="s">
        <v>644</v>
      </c>
      <c r="H15083" s="0" t="n">
        <v>574465</v>
      </c>
      <c r="I15083" s="0" t="n">
        <v>1107043</v>
      </c>
      <c r="J15083" s="0" t="n">
        <v>-71568</v>
      </c>
    </row>
    <row r="15084" customFormat="false" ht="15" hidden="false" customHeight="false" outlineLevel="0" collapsed="false">
      <c r="A15084" s="0" t="n">
        <v>202506</v>
      </c>
      <c r="B15084" s="0" t="n">
        <v>202509</v>
      </c>
      <c r="C15084" s="37" t="s">
        <v>95</v>
      </c>
      <c r="D15084" s="37" t="s">
        <v>235</v>
      </c>
      <c r="E15084" s="0" t="n">
        <v>4</v>
      </c>
      <c r="F15084" s="38" t="s">
        <v>71</v>
      </c>
      <c r="G15084" s="37" t="s">
        <v>645</v>
      </c>
      <c r="H15084" s="0" t="n">
        <v>1039590</v>
      </c>
      <c r="I15084" s="0" t="n">
        <v>2054738</v>
      </c>
      <c r="J15084" s="0" t="n">
        <v>360503</v>
      </c>
    </row>
    <row r="15085" customFormat="false" ht="15" hidden="false" customHeight="false" outlineLevel="0" collapsed="false">
      <c r="A15085" s="0" t="n">
        <v>202506</v>
      </c>
      <c r="B15085" s="0" t="n">
        <v>202509</v>
      </c>
      <c r="C15085" s="37" t="s">
        <v>115</v>
      </c>
      <c r="D15085" s="37" t="s">
        <v>646</v>
      </c>
      <c r="E15085" s="0" t="n">
        <v>4</v>
      </c>
      <c r="F15085" s="38" t="s">
        <v>71</v>
      </c>
      <c r="G15085" s="37" t="s">
        <v>647</v>
      </c>
      <c r="H15085" s="0" t="n">
        <v>3015211</v>
      </c>
      <c r="I15085" s="0" t="n">
        <v>2154661</v>
      </c>
      <c r="J15085" s="0" t="n">
        <v>-406472</v>
      </c>
    </row>
    <row r="15086" customFormat="false" ht="15" hidden="false" customHeight="false" outlineLevel="0" collapsed="false">
      <c r="A15086" s="0" t="n">
        <v>202506</v>
      </c>
      <c r="B15086" s="0" t="n">
        <v>202509</v>
      </c>
      <c r="C15086" s="37" t="s">
        <v>149</v>
      </c>
      <c r="D15086" s="37" t="s">
        <v>531</v>
      </c>
      <c r="E15086" s="0" t="n">
        <v>4</v>
      </c>
      <c r="F15086" s="38" t="s">
        <v>71</v>
      </c>
      <c r="G15086" s="37" t="s">
        <v>648</v>
      </c>
      <c r="H15086" s="0" t="n">
        <v>695403</v>
      </c>
      <c r="I15086" s="0" t="n">
        <v>1658978</v>
      </c>
      <c r="J15086" s="0" t="n">
        <v>274911</v>
      </c>
    </row>
    <row r="15087" customFormat="false" ht="15" hidden="false" customHeight="false" outlineLevel="0" collapsed="false">
      <c r="A15087" s="0" t="n">
        <v>202506</v>
      </c>
      <c r="B15087" s="0" t="n">
        <v>202509</v>
      </c>
      <c r="C15087" s="37" t="s">
        <v>124</v>
      </c>
      <c r="D15087" s="37" t="s">
        <v>616</v>
      </c>
      <c r="E15087" s="0" t="n">
        <v>4</v>
      </c>
      <c r="F15087" s="38" t="s">
        <v>71</v>
      </c>
      <c r="G15087" s="37" t="s">
        <v>649</v>
      </c>
      <c r="H15087" s="0" t="n">
        <v>157700</v>
      </c>
      <c r="I15087" s="0" t="n">
        <v>106810</v>
      </c>
      <c r="J15087" s="0" t="n">
        <v>17904</v>
      </c>
    </row>
    <row r="15088" customFormat="false" ht="15" hidden="false" customHeight="false" outlineLevel="0" collapsed="false">
      <c r="A15088" s="0" t="n">
        <v>202506</v>
      </c>
      <c r="B15088" s="0" t="n">
        <v>202509</v>
      </c>
      <c r="C15088" s="37" t="s">
        <v>101</v>
      </c>
      <c r="D15088" s="37" t="s">
        <v>445</v>
      </c>
      <c r="E15088" s="0" t="n">
        <v>4</v>
      </c>
      <c r="F15088" s="38" t="s">
        <v>71</v>
      </c>
      <c r="G15088" s="37" t="s">
        <v>650</v>
      </c>
      <c r="H15088" s="0" t="n">
        <v>1554184</v>
      </c>
      <c r="I15088" s="0" t="n">
        <v>1690191</v>
      </c>
      <c r="J15088" s="0" t="n">
        <v>528495</v>
      </c>
    </row>
    <row r="15089" customFormat="false" ht="15" hidden="false" customHeight="false" outlineLevel="0" collapsed="false">
      <c r="A15089" s="0" t="n">
        <v>202506</v>
      </c>
      <c r="B15089" s="0" t="n">
        <v>202509</v>
      </c>
      <c r="C15089" s="37" t="s">
        <v>109</v>
      </c>
      <c r="D15089" s="37" t="s">
        <v>651</v>
      </c>
      <c r="E15089" s="0" t="n">
        <v>4</v>
      </c>
      <c r="F15089" s="38" t="s">
        <v>71</v>
      </c>
      <c r="G15089" s="37" t="s">
        <v>652</v>
      </c>
      <c r="H15089" s="0" t="n">
        <v>2058385</v>
      </c>
      <c r="I15089" s="0" t="n">
        <v>2465267</v>
      </c>
      <c r="J15089" s="0" t="n">
        <v>135642</v>
      </c>
    </row>
    <row r="15090" customFormat="false" ht="15" hidden="false" customHeight="false" outlineLevel="0" collapsed="false">
      <c r="A15090" s="0" t="n">
        <v>202506</v>
      </c>
      <c r="B15090" s="0" t="n">
        <v>202509</v>
      </c>
      <c r="C15090" s="37" t="s">
        <v>184</v>
      </c>
      <c r="D15090" s="37" t="s">
        <v>482</v>
      </c>
      <c r="E15090" s="0" t="n">
        <v>4</v>
      </c>
      <c r="F15090" s="38" t="s">
        <v>71</v>
      </c>
      <c r="G15090" s="37" t="s">
        <v>653</v>
      </c>
      <c r="H15090" s="0" t="n">
        <v>1275663</v>
      </c>
      <c r="I15090" s="0" t="n">
        <v>838184</v>
      </c>
      <c r="J15090" s="0" t="n">
        <v>23470</v>
      </c>
    </row>
    <row r="15091" customFormat="false" ht="15" hidden="false" customHeight="false" outlineLevel="0" collapsed="false">
      <c r="A15091" s="0" t="n">
        <v>202506</v>
      </c>
      <c r="B15091" s="0" t="n">
        <v>202509</v>
      </c>
      <c r="C15091" s="37" t="s">
        <v>136</v>
      </c>
      <c r="D15091" s="37" t="s">
        <v>606</v>
      </c>
      <c r="E15091" s="0" t="n">
        <v>4</v>
      </c>
      <c r="F15091" s="38" t="s">
        <v>71</v>
      </c>
      <c r="G15091" s="37" t="s">
        <v>654</v>
      </c>
      <c r="H15091" s="0" t="n">
        <v>1198382</v>
      </c>
      <c r="I15091" s="0" t="n">
        <v>642527</v>
      </c>
      <c r="J15091" s="0" t="n">
        <v>59135</v>
      </c>
    </row>
    <row r="15092" customFormat="false" ht="15" hidden="false" customHeight="false" outlineLevel="0" collapsed="false">
      <c r="A15092" s="0" t="n">
        <v>202506</v>
      </c>
      <c r="B15092" s="0" t="n">
        <v>202509</v>
      </c>
      <c r="C15092" s="37" t="s">
        <v>152</v>
      </c>
      <c r="D15092" s="37" t="s">
        <v>655</v>
      </c>
      <c r="E15092" s="0" t="n">
        <v>4</v>
      </c>
      <c r="F15092" s="38" t="s">
        <v>71</v>
      </c>
      <c r="G15092" s="37" t="s">
        <v>656</v>
      </c>
      <c r="H15092" s="0" t="n">
        <v>349135</v>
      </c>
      <c r="I15092" s="0" t="n">
        <v>242418</v>
      </c>
      <c r="J15092" s="0" t="n">
        <v>32964</v>
      </c>
    </row>
    <row r="15093" customFormat="false" ht="15" hidden="false" customHeight="false" outlineLevel="0" collapsed="false">
      <c r="A15093" s="0" t="n">
        <v>202506</v>
      </c>
      <c r="B15093" s="0" t="n">
        <v>202509</v>
      </c>
      <c r="C15093" s="37" t="s">
        <v>178</v>
      </c>
      <c r="D15093" s="37" t="s">
        <v>127</v>
      </c>
      <c r="E15093" s="0" t="n">
        <v>4</v>
      </c>
      <c r="F15093" s="38" t="s">
        <v>71</v>
      </c>
      <c r="G15093" s="37" t="s">
        <v>657</v>
      </c>
      <c r="H15093" s="0" t="n">
        <v>173245</v>
      </c>
      <c r="I15093" s="0" t="n">
        <v>144159</v>
      </c>
      <c r="J15093" s="0" t="n">
        <v>10232</v>
      </c>
    </row>
    <row r="15094" customFormat="false" ht="15" hidden="false" customHeight="false" outlineLevel="0" collapsed="false">
      <c r="A15094" s="0" t="n">
        <v>202506</v>
      </c>
      <c r="B15094" s="0" t="n">
        <v>202509</v>
      </c>
      <c r="C15094" s="37" t="s">
        <v>158</v>
      </c>
      <c r="D15094" s="37" t="s">
        <v>189</v>
      </c>
      <c r="E15094" s="0" t="n">
        <v>4</v>
      </c>
      <c r="F15094" s="38" t="s">
        <v>71</v>
      </c>
      <c r="G15094" s="37" t="s">
        <v>658</v>
      </c>
      <c r="H15094" s="0" t="n">
        <v>183642</v>
      </c>
      <c r="I15094" s="0" t="n">
        <v>122877</v>
      </c>
      <c r="J15094" s="0" t="n">
        <v>-4707</v>
      </c>
    </row>
    <row r="15095" customFormat="false" ht="15" hidden="false" customHeight="false" outlineLevel="0" collapsed="false">
      <c r="A15095" s="0" t="n">
        <v>202506</v>
      </c>
      <c r="B15095" s="0" t="n">
        <v>202509</v>
      </c>
      <c r="C15095" s="37" t="s">
        <v>98</v>
      </c>
      <c r="D15095" s="37" t="s">
        <v>659</v>
      </c>
      <c r="E15095" s="0" t="n">
        <v>4</v>
      </c>
      <c r="F15095" s="38" t="s">
        <v>71</v>
      </c>
      <c r="G15095" s="37" t="s">
        <v>660</v>
      </c>
      <c r="H15095" s="0" t="n">
        <v>85049</v>
      </c>
      <c r="I15095" s="0" t="n">
        <v>187126</v>
      </c>
      <c r="J15095" s="0" t="n">
        <v>25422</v>
      </c>
    </row>
    <row r="15096" customFormat="false" ht="15" hidden="false" customHeight="false" outlineLevel="0" collapsed="false">
      <c r="A15096" s="0" t="n">
        <v>202506</v>
      </c>
      <c r="B15096" s="0" t="n">
        <v>202509</v>
      </c>
      <c r="C15096" s="37" t="s">
        <v>184</v>
      </c>
      <c r="D15096" s="37" t="s">
        <v>385</v>
      </c>
      <c r="E15096" s="0" t="n">
        <v>4</v>
      </c>
      <c r="F15096" s="38" t="s">
        <v>71</v>
      </c>
      <c r="G15096" s="37" t="s">
        <v>661</v>
      </c>
      <c r="H15096" s="0" t="n">
        <v>1058862</v>
      </c>
      <c r="I15096" s="0" t="n">
        <v>1155965</v>
      </c>
      <c r="J15096" s="0" t="n">
        <v>92401</v>
      </c>
    </row>
    <row r="15097" customFormat="false" ht="15" hidden="false" customHeight="false" outlineLevel="0" collapsed="false">
      <c r="A15097" s="0" t="n">
        <v>202506</v>
      </c>
      <c r="B15097" s="0" t="n">
        <v>202509</v>
      </c>
      <c r="C15097" s="37" t="s">
        <v>101</v>
      </c>
      <c r="D15097" s="37" t="s">
        <v>141</v>
      </c>
      <c r="E15097" s="0" t="n">
        <v>4</v>
      </c>
      <c r="F15097" s="38" t="s">
        <v>71</v>
      </c>
      <c r="G15097" s="37" t="s">
        <v>662</v>
      </c>
      <c r="H15097" s="0" t="n">
        <v>509879</v>
      </c>
      <c r="I15097" s="0" t="n">
        <v>312238</v>
      </c>
      <c r="J15097" s="0" t="n">
        <v>-6500</v>
      </c>
    </row>
    <row r="15098" customFormat="false" ht="15" hidden="false" customHeight="false" outlineLevel="0" collapsed="false">
      <c r="A15098" s="0" t="n">
        <v>202506</v>
      </c>
      <c r="B15098" s="0" t="n">
        <v>202509</v>
      </c>
      <c r="C15098" s="37" t="s">
        <v>98</v>
      </c>
      <c r="D15098" s="37" t="s">
        <v>110</v>
      </c>
      <c r="E15098" s="0" t="n">
        <v>4</v>
      </c>
      <c r="F15098" s="38" t="s">
        <v>71</v>
      </c>
      <c r="G15098" s="37" t="s">
        <v>663</v>
      </c>
      <c r="H15098" s="0" t="n">
        <v>364927</v>
      </c>
      <c r="I15098" s="0" t="n">
        <v>287915</v>
      </c>
      <c r="J15098" s="0" t="n">
        <v>-23748</v>
      </c>
    </row>
    <row r="15099" customFormat="false" ht="15" hidden="false" customHeight="false" outlineLevel="0" collapsed="false">
      <c r="A15099" s="0" t="n">
        <v>202506</v>
      </c>
      <c r="B15099" s="0" t="n">
        <v>202509</v>
      </c>
      <c r="C15099" s="37" t="s">
        <v>158</v>
      </c>
      <c r="D15099" s="37" t="s">
        <v>332</v>
      </c>
      <c r="E15099" s="0" t="n">
        <v>4</v>
      </c>
      <c r="F15099" s="38" t="s">
        <v>71</v>
      </c>
      <c r="G15099" s="37" t="s">
        <v>664</v>
      </c>
      <c r="H15099" s="0" t="n">
        <v>15656</v>
      </c>
      <c r="I15099" s="0" t="n">
        <v>13884</v>
      </c>
      <c r="J15099" s="0" t="n">
        <v>4539</v>
      </c>
    </row>
    <row r="15100" customFormat="false" ht="15" hidden="false" customHeight="false" outlineLevel="0" collapsed="false">
      <c r="A15100" s="0" t="n">
        <v>202506</v>
      </c>
      <c r="B15100" s="0" t="n">
        <v>202509</v>
      </c>
      <c r="C15100" s="37" t="s">
        <v>178</v>
      </c>
      <c r="D15100" s="37" t="s">
        <v>134</v>
      </c>
      <c r="E15100" s="0" t="n">
        <v>4</v>
      </c>
      <c r="F15100" s="38" t="s">
        <v>71</v>
      </c>
      <c r="G15100" s="37" t="s">
        <v>665</v>
      </c>
      <c r="H15100" s="0" t="n">
        <v>159510</v>
      </c>
      <c r="I15100" s="0" t="n">
        <v>172068</v>
      </c>
      <c r="J15100" s="0" t="n">
        <v>28082</v>
      </c>
    </row>
    <row r="15101" customFormat="false" ht="15" hidden="false" customHeight="false" outlineLevel="0" collapsed="false">
      <c r="A15101" s="0" t="n">
        <v>202506</v>
      </c>
      <c r="B15101" s="0" t="n">
        <v>202509</v>
      </c>
      <c r="C15101" s="37" t="s">
        <v>136</v>
      </c>
      <c r="D15101" s="37" t="s">
        <v>511</v>
      </c>
      <c r="E15101" s="0" t="n">
        <v>4</v>
      </c>
      <c r="F15101" s="38" t="s">
        <v>71</v>
      </c>
      <c r="G15101" s="37" t="s">
        <v>666</v>
      </c>
      <c r="H15101" s="0" t="n">
        <v>2367423</v>
      </c>
      <c r="I15101" s="0" t="n">
        <v>2496230</v>
      </c>
      <c r="J15101" s="0" t="n">
        <v>339333</v>
      </c>
    </row>
    <row r="15102" customFormat="false" ht="15" hidden="false" customHeight="false" outlineLevel="0" collapsed="false">
      <c r="A15102" s="0" t="n">
        <v>202506</v>
      </c>
      <c r="B15102" s="0" t="n">
        <v>202509</v>
      </c>
      <c r="C15102" s="37" t="s">
        <v>149</v>
      </c>
      <c r="D15102" s="37" t="s">
        <v>298</v>
      </c>
      <c r="E15102" s="0" t="n">
        <v>4</v>
      </c>
      <c r="F15102" s="38" t="s">
        <v>71</v>
      </c>
      <c r="G15102" s="37" t="s">
        <v>667</v>
      </c>
      <c r="H15102" s="0" t="n">
        <v>314236</v>
      </c>
      <c r="I15102" s="0" t="n">
        <v>249317</v>
      </c>
      <c r="J15102" s="0" t="n">
        <v>17079</v>
      </c>
    </row>
    <row r="15103" customFormat="false" ht="15" hidden="false" customHeight="false" outlineLevel="0" collapsed="false">
      <c r="A15103" s="0" t="n">
        <v>202506</v>
      </c>
      <c r="B15103" s="0" t="n">
        <v>202509</v>
      </c>
      <c r="C15103" s="37" t="s">
        <v>115</v>
      </c>
      <c r="D15103" s="37" t="s">
        <v>288</v>
      </c>
      <c r="E15103" s="0" t="n">
        <v>4</v>
      </c>
      <c r="F15103" s="38" t="s">
        <v>71</v>
      </c>
      <c r="G15103" s="37" t="s">
        <v>668</v>
      </c>
      <c r="H15103" s="0" t="n">
        <v>986432</v>
      </c>
      <c r="I15103" s="0" t="n">
        <v>1664520</v>
      </c>
      <c r="J15103" s="0" t="n">
        <v>248011</v>
      </c>
    </row>
    <row r="15104" customFormat="false" ht="15" hidden="false" customHeight="false" outlineLevel="0" collapsed="false">
      <c r="A15104" s="0" t="n">
        <v>202506</v>
      </c>
      <c r="B15104" s="0" t="n">
        <v>202509</v>
      </c>
      <c r="C15104" s="37" t="s">
        <v>112</v>
      </c>
      <c r="D15104" s="37" t="s">
        <v>280</v>
      </c>
      <c r="E15104" s="0" t="n">
        <v>4</v>
      </c>
      <c r="F15104" s="38" t="s">
        <v>71</v>
      </c>
      <c r="G15104" s="37" t="s">
        <v>669</v>
      </c>
      <c r="H15104" s="0" t="n">
        <v>142347</v>
      </c>
      <c r="I15104" s="0" t="n">
        <v>141758</v>
      </c>
      <c r="J15104" s="0" t="n">
        <v>-3576</v>
      </c>
    </row>
    <row r="15105" customFormat="false" ht="15" hidden="false" customHeight="false" outlineLevel="0" collapsed="false">
      <c r="A15105" s="0" t="n">
        <v>202506</v>
      </c>
      <c r="B15105" s="0" t="n">
        <v>202509</v>
      </c>
      <c r="C15105" s="37" t="s">
        <v>101</v>
      </c>
      <c r="D15105" s="37" t="s">
        <v>401</v>
      </c>
      <c r="E15105" s="0" t="n">
        <v>4</v>
      </c>
      <c r="F15105" s="38" t="s">
        <v>71</v>
      </c>
      <c r="G15105" s="37" t="s">
        <v>670</v>
      </c>
      <c r="H15105" s="0" t="n">
        <v>3634052</v>
      </c>
      <c r="I15105" s="0" t="n">
        <v>2019023</v>
      </c>
      <c r="J15105" s="0" t="n">
        <v>201781</v>
      </c>
    </row>
    <row r="15106" customFormat="false" ht="15" hidden="false" customHeight="false" outlineLevel="0" collapsed="false">
      <c r="A15106" s="0" t="n">
        <v>202506</v>
      </c>
      <c r="B15106" s="0" t="n">
        <v>202509</v>
      </c>
      <c r="C15106" s="37" t="s">
        <v>149</v>
      </c>
      <c r="D15106" s="37" t="s">
        <v>258</v>
      </c>
      <c r="E15106" s="0" t="n">
        <v>4</v>
      </c>
      <c r="F15106" s="38" t="s">
        <v>71</v>
      </c>
      <c r="G15106" s="37" t="s">
        <v>671</v>
      </c>
      <c r="H15106" s="0" t="n">
        <v>493977</v>
      </c>
      <c r="I15106" s="0" t="n">
        <v>759566</v>
      </c>
      <c r="J15106" s="0" t="n">
        <v>79222</v>
      </c>
    </row>
    <row r="15107" customFormat="false" ht="15" hidden="false" customHeight="false" outlineLevel="0" collapsed="false">
      <c r="A15107" s="0" t="n">
        <v>202506</v>
      </c>
      <c r="B15107" s="0" t="n">
        <v>202509</v>
      </c>
      <c r="C15107" s="37" t="s">
        <v>106</v>
      </c>
      <c r="D15107" s="37" t="s">
        <v>389</v>
      </c>
      <c r="E15107" s="0" t="n">
        <v>4</v>
      </c>
      <c r="F15107" s="38" t="s">
        <v>71</v>
      </c>
      <c r="G15107" s="37" t="s">
        <v>672</v>
      </c>
      <c r="H15107" s="0" t="n">
        <v>954018</v>
      </c>
      <c r="I15107" s="0" t="n">
        <v>3807473</v>
      </c>
      <c r="J15107" s="0" t="n">
        <v>-86634</v>
      </c>
    </row>
    <row r="15108" customFormat="false" ht="15" hidden="false" customHeight="false" outlineLevel="0" collapsed="false">
      <c r="A15108" s="0" t="n">
        <v>202506</v>
      </c>
      <c r="B15108" s="0" t="n">
        <v>202509</v>
      </c>
      <c r="C15108" s="37" t="s">
        <v>115</v>
      </c>
      <c r="D15108" s="37" t="s">
        <v>673</v>
      </c>
      <c r="E15108" s="0" t="n">
        <v>4</v>
      </c>
      <c r="F15108" s="38" t="s">
        <v>71</v>
      </c>
      <c r="G15108" s="37" t="s">
        <v>674</v>
      </c>
      <c r="H15108" s="0" t="n">
        <v>7697907</v>
      </c>
      <c r="I15108" s="0" t="n">
        <v>7995360</v>
      </c>
      <c r="J15108" s="0" t="n">
        <v>556121</v>
      </c>
    </row>
    <row r="15109" customFormat="false" ht="15" hidden="false" customHeight="false" outlineLevel="0" collapsed="false">
      <c r="A15109" s="0" t="n">
        <v>202506</v>
      </c>
      <c r="B15109" s="0" t="n">
        <v>202509</v>
      </c>
      <c r="C15109" s="37" t="s">
        <v>152</v>
      </c>
      <c r="D15109" s="37" t="s">
        <v>425</v>
      </c>
      <c r="E15109" s="0" t="n">
        <v>4</v>
      </c>
      <c r="F15109" s="38" t="s">
        <v>71</v>
      </c>
      <c r="G15109" s="37" t="s">
        <v>675</v>
      </c>
      <c r="H15109" s="0" t="n">
        <v>2317764</v>
      </c>
      <c r="I15109" s="0" t="n">
        <v>2486801</v>
      </c>
      <c r="J15109" s="0" t="n">
        <v>96298</v>
      </c>
    </row>
    <row r="15110" customFormat="false" ht="15" hidden="false" customHeight="false" outlineLevel="0" collapsed="false">
      <c r="A15110" s="0" t="n">
        <v>202506</v>
      </c>
      <c r="B15110" s="0" t="n">
        <v>202509</v>
      </c>
      <c r="C15110" s="37" t="s">
        <v>158</v>
      </c>
      <c r="D15110" s="37" t="s">
        <v>282</v>
      </c>
      <c r="E15110" s="0" t="n">
        <v>4</v>
      </c>
      <c r="F15110" s="38" t="s">
        <v>71</v>
      </c>
      <c r="G15110" s="37" t="s">
        <v>676</v>
      </c>
      <c r="H15110" s="0" t="n">
        <v>485545</v>
      </c>
      <c r="I15110" s="0" t="n">
        <v>581665</v>
      </c>
      <c r="J15110" s="0" t="n">
        <v>2097</v>
      </c>
    </row>
    <row r="15111" customFormat="false" ht="15" hidden="false" customHeight="false" outlineLevel="0" collapsed="false">
      <c r="A15111" s="0" t="n">
        <v>202506</v>
      </c>
      <c r="B15111" s="0" t="n">
        <v>202509</v>
      </c>
      <c r="C15111" s="37" t="s">
        <v>136</v>
      </c>
      <c r="D15111" s="37" t="s">
        <v>420</v>
      </c>
      <c r="E15111" s="0" t="n">
        <v>4</v>
      </c>
      <c r="F15111" s="38" t="s">
        <v>71</v>
      </c>
      <c r="G15111" s="37" t="s">
        <v>677</v>
      </c>
      <c r="H15111" s="0" t="n">
        <v>377799</v>
      </c>
      <c r="I15111" s="0" t="n">
        <v>328623</v>
      </c>
      <c r="J15111" s="0" t="n">
        <v>8582</v>
      </c>
    </row>
    <row r="15112" customFormat="false" ht="15" hidden="false" customHeight="false" outlineLevel="0" collapsed="false">
      <c r="A15112" s="0" t="n">
        <v>202506</v>
      </c>
      <c r="B15112" s="0" t="n">
        <v>202509</v>
      </c>
      <c r="C15112" s="37" t="s">
        <v>109</v>
      </c>
      <c r="D15112" s="37" t="s">
        <v>493</v>
      </c>
      <c r="E15112" s="0" t="n">
        <v>4</v>
      </c>
      <c r="F15112" s="38" t="s">
        <v>71</v>
      </c>
      <c r="G15112" s="37" t="s">
        <v>678</v>
      </c>
      <c r="H15112" s="0" t="n">
        <v>449794</v>
      </c>
      <c r="I15112" s="0" t="n">
        <v>627796</v>
      </c>
      <c r="J15112" s="0" t="n">
        <v>-56932</v>
      </c>
    </row>
    <row r="15113" customFormat="false" ht="15" hidden="false" customHeight="false" outlineLevel="0" collapsed="false">
      <c r="A15113" s="0" t="n">
        <v>202506</v>
      </c>
      <c r="B15113" s="0" t="n">
        <v>202509</v>
      </c>
      <c r="C15113" s="37" t="s">
        <v>109</v>
      </c>
      <c r="D15113" s="37" t="s">
        <v>320</v>
      </c>
      <c r="E15113" s="0" t="n">
        <v>4</v>
      </c>
      <c r="F15113" s="38" t="s">
        <v>71</v>
      </c>
      <c r="G15113" s="37" t="s">
        <v>679</v>
      </c>
      <c r="H15113" s="0" t="n">
        <v>1239607</v>
      </c>
      <c r="I15113" s="0" t="n">
        <v>1350336</v>
      </c>
      <c r="J15113" s="0" t="n">
        <v>251541</v>
      </c>
    </row>
    <row r="15114" customFormat="false" ht="15" hidden="false" customHeight="false" outlineLevel="0" collapsed="false">
      <c r="A15114" s="0" t="n">
        <v>202506</v>
      </c>
      <c r="B15114" s="0" t="n">
        <v>202509</v>
      </c>
      <c r="C15114" s="37" t="s">
        <v>178</v>
      </c>
      <c r="D15114" s="37" t="s">
        <v>380</v>
      </c>
      <c r="E15114" s="0" t="n">
        <v>4</v>
      </c>
      <c r="F15114" s="38" t="s">
        <v>71</v>
      </c>
      <c r="G15114" s="37" t="s">
        <v>680</v>
      </c>
      <c r="H15114" s="0" t="n">
        <v>430878</v>
      </c>
      <c r="I15114" s="0" t="n">
        <v>662590</v>
      </c>
      <c r="J15114" s="0" t="n">
        <v>156525</v>
      </c>
    </row>
    <row r="15115" customFormat="false" ht="15" hidden="false" customHeight="false" outlineLevel="0" collapsed="false">
      <c r="A15115" s="0" t="n">
        <v>202506</v>
      </c>
      <c r="B15115" s="0" t="n">
        <v>202509</v>
      </c>
      <c r="C15115" s="37" t="s">
        <v>101</v>
      </c>
      <c r="D15115" s="37" t="s">
        <v>571</v>
      </c>
      <c r="E15115" s="0" t="n">
        <v>4</v>
      </c>
      <c r="F15115" s="38" t="s">
        <v>71</v>
      </c>
      <c r="G15115" s="37" t="s">
        <v>681</v>
      </c>
      <c r="H15115" s="0" t="n">
        <v>368990</v>
      </c>
      <c r="I15115" s="0" t="n">
        <v>264967</v>
      </c>
      <c r="J15115" s="0" t="n">
        <v>-3347</v>
      </c>
    </row>
    <row r="15116" customFormat="false" ht="15" hidden="false" customHeight="false" outlineLevel="0" collapsed="false">
      <c r="A15116" s="0" t="n">
        <v>202506</v>
      </c>
      <c r="B15116" s="0" t="n">
        <v>202509</v>
      </c>
      <c r="C15116" s="37" t="s">
        <v>115</v>
      </c>
      <c r="D15116" s="37" t="s">
        <v>396</v>
      </c>
      <c r="E15116" s="0" t="n">
        <v>4</v>
      </c>
      <c r="F15116" s="38" t="s">
        <v>71</v>
      </c>
      <c r="G15116" s="37" t="s">
        <v>682</v>
      </c>
      <c r="H15116" s="0" t="n">
        <v>2786928</v>
      </c>
      <c r="I15116" s="0" t="n">
        <v>4237242</v>
      </c>
      <c r="J15116" s="0" t="n">
        <v>809310</v>
      </c>
    </row>
    <row r="15117" customFormat="false" ht="15" hidden="false" customHeight="false" outlineLevel="0" collapsed="false">
      <c r="A15117" s="0" t="n">
        <v>202506</v>
      </c>
      <c r="B15117" s="0" t="n">
        <v>202509</v>
      </c>
      <c r="C15117" s="37" t="s">
        <v>178</v>
      </c>
      <c r="D15117" s="37" t="s">
        <v>247</v>
      </c>
      <c r="E15117" s="0" t="n">
        <v>4</v>
      </c>
      <c r="F15117" s="38" t="s">
        <v>71</v>
      </c>
      <c r="G15117" s="37" t="s">
        <v>683</v>
      </c>
      <c r="H15117" s="0" t="n">
        <v>457678</v>
      </c>
      <c r="I15117" s="0" t="n">
        <v>494415</v>
      </c>
      <c r="J15117" s="0" t="n">
        <v>37970</v>
      </c>
    </row>
    <row r="15118" customFormat="false" ht="15" hidden="false" customHeight="false" outlineLevel="0" collapsed="false">
      <c r="A15118" s="0" t="n">
        <v>202506</v>
      </c>
      <c r="B15118" s="0" t="n">
        <v>202509</v>
      </c>
      <c r="C15118" s="37" t="s">
        <v>178</v>
      </c>
      <c r="D15118" s="37" t="s">
        <v>684</v>
      </c>
      <c r="E15118" s="0" t="n">
        <v>4</v>
      </c>
      <c r="F15118" s="38" t="s">
        <v>71</v>
      </c>
      <c r="G15118" s="37" t="s">
        <v>685</v>
      </c>
      <c r="H15118" s="0" t="n">
        <v>10233287</v>
      </c>
      <c r="I15118" s="0" t="n">
        <v>10110225</v>
      </c>
      <c r="J15118" s="0" t="n">
        <v>798506</v>
      </c>
    </row>
    <row r="15119" customFormat="false" ht="15" hidden="false" customHeight="false" outlineLevel="0" collapsed="false">
      <c r="A15119" s="0" t="n">
        <v>202506</v>
      </c>
      <c r="B15119" s="0" t="n">
        <v>202509</v>
      </c>
      <c r="C15119" s="37" t="s">
        <v>95</v>
      </c>
      <c r="D15119" s="37" t="s">
        <v>513</v>
      </c>
      <c r="E15119" s="0" t="n">
        <v>4</v>
      </c>
      <c r="F15119" s="38" t="s">
        <v>71</v>
      </c>
      <c r="G15119" s="37" t="s">
        <v>686</v>
      </c>
      <c r="H15119" s="0" t="n">
        <v>751701</v>
      </c>
      <c r="I15119" s="0" t="n">
        <v>1101525</v>
      </c>
      <c r="J15119" s="0" t="n">
        <v>-54558</v>
      </c>
    </row>
    <row r="15120" customFormat="false" ht="15" hidden="false" customHeight="false" outlineLevel="0" collapsed="false">
      <c r="A15120" s="0" t="n">
        <v>202506</v>
      </c>
      <c r="B15120" s="0" t="n">
        <v>202509</v>
      </c>
      <c r="C15120" s="37" t="s">
        <v>109</v>
      </c>
      <c r="D15120" s="37" t="s">
        <v>531</v>
      </c>
      <c r="E15120" s="0" t="n">
        <v>4</v>
      </c>
      <c r="F15120" s="38" t="s">
        <v>71</v>
      </c>
      <c r="G15120" s="37" t="s">
        <v>687</v>
      </c>
      <c r="H15120" s="0" t="n">
        <v>3737485</v>
      </c>
      <c r="I15120" s="0" t="n">
        <v>1575606</v>
      </c>
      <c r="J15120" s="0" t="n">
        <v>38171</v>
      </c>
    </row>
    <row r="15121" customFormat="false" ht="15" hidden="false" customHeight="false" outlineLevel="0" collapsed="false">
      <c r="A15121" s="0" t="n">
        <v>202506</v>
      </c>
      <c r="B15121" s="0" t="n">
        <v>202509</v>
      </c>
      <c r="C15121" s="37" t="s">
        <v>115</v>
      </c>
      <c r="D15121" s="37" t="s">
        <v>385</v>
      </c>
      <c r="E15121" s="0" t="n">
        <v>4</v>
      </c>
      <c r="F15121" s="38" t="s">
        <v>71</v>
      </c>
      <c r="G15121" s="37" t="s">
        <v>688</v>
      </c>
      <c r="H15121" s="0" t="n">
        <v>1066312</v>
      </c>
      <c r="I15121" s="0" t="n">
        <v>701318</v>
      </c>
      <c r="J15121" s="0" t="n">
        <v>93472</v>
      </c>
    </row>
    <row r="15122" customFormat="false" ht="15" hidden="false" customHeight="false" outlineLevel="0" collapsed="false">
      <c r="A15122" s="0" t="n">
        <v>202506</v>
      </c>
      <c r="B15122" s="0" t="n">
        <v>202509</v>
      </c>
      <c r="C15122" s="37" t="s">
        <v>95</v>
      </c>
      <c r="D15122" s="37" t="s">
        <v>328</v>
      </c>
      <c r="E15122" s="0" t="n">
        <v>4</v>
      </c>
      <c r="F15122" s="38" t="s">
        <v>71</v>
      </c>
      <c r="G15122" s="37" t="s">
        <v>689</v>
      </c>
      <c r="H15122" s="0" t="n">
        <v>1706035</v>
      </c>
      <c r="I15122" s="0" t="n">
        <v>3861180</v>
      </c>
      <c r="J15122" s="0" t="n">
        <v>-67702</v>
      </c>
    </row>
    <row r="15123" customFormat="false" ht="15" hidden="false" customHeight="false" outlineLevel="0" collapsed="false">
      <c r="A15123" s="0" t="n">
        <v>202506</v>
      </c>
      <c r="B15123" s="0" t="n">
        <v>202509</v>
      </c>
      <c r="C15123" s="37" t="s">
        <v>178</v>
      </c>
      <c r="D15123" s="37" t="s">
        <v>372</v>
      </c>
      <c r="E15123" s="0" t="n">
        <v>4</v>
      </c>
      <c r="F15123" s="38" t="s">
        <v>71</v>
      </c>
      <c r="G15123" s="37" t="s">
        <v>690</v>
      </c>
      <c r="H15123" s="0" t="n">
        <v>188475</v>
      </c>
      <c r="I15123" s="0" t="n">
        <v>177157</v>
      </c>
      <c r="J15123" s="0" t="n">
        <v>1033</v>
      </c>
    </row>
    <row r="15124" customFormat="false" ht="15" hidden="false" customHeight="false" outlineLevel="0" collapsed="false">
      <c r="A15124" s="0" t="n">
        <v>202506</v>
      </c>
      <c r="B15124" s="0" t="n">
        <v>202509</v>
      </c>
      <c r="C15124" s="37" t="s">
        <v>197</v>
      </c>
      <c r="D15124" s="37" t="s">
        <v>502</v>
      </c>
      <c r="E15124" s="0" t="n">
        <v>4</v>
      </c>
      <c r="F15124" s="38" t="s">
        <v>71</v>
      </c>
      <c r="G15124" s="37" t="s">
        <v>691</v>
      </c>
      <c r="H15124" s="0" t="n">
        <v>183565</v>
      </c>
      <c r="I15124" s="0" t="n">
        <v>199608</v>
      </c>
      <c r="J15124" s="0" t="n">
        <v>5826</v>
      </c>
    </row>
    <row r="15125" customFormat="false" ht="15" hidden="false" customHeight="false" outlineLevel="0" collapsed="false">
      <c r="A15125" s="0" t="n">
        <v>202506</v>
      </c>
      <c r="B15125" s="0" t="n">
        <v>202509</v>
      </c>
      <c r="C15125" s="37" t="s">
        <v>124</v>
      </c>
      <c r="D15125" s="37" t="s">
        <v>393</v>
      </c>
      <c r="E15125" s="0" t="n">
        <v>4</v>
      </c>
      <c r="F15125" s="38" t="s">
        <v>71</v>
      </c>
      <c r="G15125" s="37" t="s">
        <v>692</v>
      </c>
      <c r="H15125" s="0" t="n">
        <v>645286</v>
      </c>
      <c r="I15125" s="0" t="n">
        <v>629278</v>
      </c>
      <c r="J15125" s="0" t="n">
        <v>-164071</v>
      </c>
    </row>
    <row r="15126" customFormat="false" ht="15" hidden="false" customHeight="false" outlineLevel="0" collapsed="false">
      <c r="A15126" s="0" t="n">
        <v>202506</v>
      </c>
      <c r="B15126" s="0" t="n">
        <v>202509</v>
      </c>
      <c r="C15126" s="37" t="s">
        <v>178</v>
      </c>
      <c r="D15126" s="37" t="s">
        <v>693</v>
      </c>
      <c r="E15126" s="0" t="n">
        <v>4</v>
      </c>
      <c r="F15126" s="38" t="s">
        <v>71</v>
      </c>
      <c r="G15126" s="37" t="s">
        <v>694</v>
      </c>
      <c r="H15126" s="0" t="n">
        <v>1768842</v>
      </c>
      <c r="I15126" s="0" t="n">
        <v>1880871</v>
      </c>
      <c r="J15126" s="0" t="n">
        <v>212214</v>
      </c>
    </row>
    <row r="15127" customFormat="false" ht="15" hidden="false" customHeight="false" outlineLevel="0" collapsed="false">
      <c r="A15127" s="0" t="n">
        <v>202506</v>
      </c>
      <c r="B15127" s="0" t="n">
        <v>202509</v>
      </c>
      <c r="C15127" s="37" t="s">
        <v>95</v>
      </c>
      <c r="D15127" s="37" t="s">
        <v>519</v>
      </c>
      <c r="E15127" s="0" t="n">
        <v>4</v>
      </c>
      <c r="F15127" s="38" t="s">
        <v>71</v>
      </c>
      <c r="G15127" s="37" t="s">
        <v>695</v>
      </c>
      <c r="H15127" s="0" t="n">
        <v>548581</v>
      </c>
      <c r="I15127" s="0" t="n">
        <v>351883</v>
      </c>
      <c r="J15127" s="0" t="n">
        <v>50564</v>
      </c>
    </row>
    <row r="15128" customFormat="false" ht="15" hidden="false" customHeight="false" outlineLevel="0" collapsed="false">
      <c r="A15128" s="0" t="n">
        <v>202506</v>
      </c>
      <c r="B15128" s="0" t="n">
        <v>202509</v>
      </c>
      <c r="C15128" s="37" t="s">
        <v>152</v>
      </c>
      <c r="D15128" s="37" t="s">
        <v>341</v>
      </c>
      <c r="E15128" s="0" t="n">
        <v>4</v>
      </c>
      <c r="F15128" s="38" t="s">
        <v>71</v>
      </c>
      <c r="G15128" s="37" t="s">
        <v>696</v>
      </c>
      <c r="H15128" s="0" t="n">
        <v>66037</v>
      </c>
      <c r="I15128" s="0" t="n">
        <v>113398</v>
      </c>
      <c r="J15128" s="0" t="n">
        <v>13206</v>
      </c>
    </row>
    <row r="15129" customFormat="false" ht="15" hidden="false" customHeight="false" outlineLevel="0" collapsed="false">
      <c r="A15129" s="0" t="n">
        <v>202506</v>
      </c>
      <c r="B15129" s="0" t="n">
        <v>202509</v>
      </c>
      <c r="C15129" s="37" t="s">
        <v>149</v>
      </c>
      <c r="D15129" s="37" t="s">
        <v>245</v>
      </c>
      <c r="E15129" s="0" t="n">
        <v>4</v>
      </c>
      <c r="F15129" s="38" t="s">
        <v>71</v>
      </c>
      <c r="G15129" s="37" t="s">
        <v>697</v>
      </c>
      <c r="H15129" s="0" t="n">
        <v>120728</v>
      </c>
      <c r="I15129" s="0" t="n">
        <v>50576</v>
      </c>
      <c r="J15129" s="0" t="n">
        <v>8815</v>
      </c>
    </row>
    <row r="15130" customFormat="false" ht="15" hidden="false" customHeight="false" outlineLevel="0" collapsed="false">
      <c r="A15130" s="0" t="n">
        <v>202506</v>
      </c>
      <c r="B15130" s="0" t="n">
        <v>202509</v>
      </c>
      <c r="C15130" s="37" t="s">
        <v>184</v>
      </c>
      <c r="D15130" s="37" t="s">
        <v>306</v>
      </c>
      <c r="E15130" s="0" t="n">
        <v>4</v>
      </c>
      <c r="F15130" s="38" t="s">
        <v>71</v>
      </c>
      <c r="G15130" s="37" t="s">
        <v>698</v>
      </c>
      <c r="H15130" s="0" t="n">
        <v>127120</v>
      </c>
      <c r="I15130" s="0" t="n">
        <v>301128</v>
      </c>
      <c r="J15130" s="0" t="n">
        <v>10719</v>
      </c>
    </row>
    <row r="15131" customFormat="false" ht="15" hidden="false" customHeight="false" outlineLevel="0" collapsed="false">
      <c r="A15131" s="0" t="n">
        <v>202506</v>
      </c>
      <c r="B15131" s="0" t="n">
        <v>202509</v>
      </c>
      <c r="C15131" s="37" t="s">
        <v>124</v>
      </c>
      <c r="D15131" s="37" t="s">
        <v>311</v>
      </c>
      <c r="E15131" s="0" t="n">
        <v>4</v>
      </c>
      <c r="F15131" s="38" t="s">
        <v>71</v>
      </c>
      <c r="G15131" s="37" t="s">
        <v>699</v>
      </c>
      <c r="H15131" s="0" t="n">
        <v>72326</v>
      </c>
      <c r="I15131" s="0" t="n">
        <v>46556</v>
      </c>
      <c r="J15131" s="0" t="n">
        <v>12157</v>
      </c>
    </row>
    <row r="15132" customFormat="false" ht="15" hidden="false" customHeight="false" outlineLevel="0" collapsed="false">
      <c r="A15132" s="0" t="n">
        <v>202506</v>
      </c>
      <c r="B15132" s="0" t="n">
        <v>202509</v>
      </c>
      <c r="C15132" s="37" t="s">
        <v>109</v>
      </c>
      <c r="D15132" s="37" t="s">
        <v>700</v>
      </c>
      <c r="E15132" s="0" t="n">
        <v>4</v>
      </c>
      <c r="F15132" s="38" t="s">
        <v>71</v>
      </c>
      <c r="G15132" s="37" t="s">
        <v>701</v>
      </c>
      <c r="H15132" s="0" t="n">
        <v>650978</v>
      </c>
      <c r="I15132" s="0" t="n">
        <v>1188325</v>
      </c>
      <c r="J15132" s="0" t="n">
        <v>-5322</v>
      </c>
    </row>
    <row r="15133" customFormat="false" ht="15" hidden="false" customHeight="false" outlineLevel="0" collapsed="false">
      <c r="A15133" s="0" t="n">
        <v>202506</v>
      </c>
      <c r="B15133" s="0" t="n">
        <v>202509</v>
      </c>
      <c r="C15133" s="37" t="s">
        <v>178</v>
      </c>
      <c r="D15133" s="37" t="s">
        <v>702</v>
      </c>
      <c r="E15133" s="0" t="n">
        <v>4</v>
      </c>
      <c r="F15133" s="38" t="s">
        <v>71</v>
      </c>
      <c r="G15133" s="37" t="s">
        <v>703</v>
      </c>
      <c r="H15133" s="0" t="n">
        <v>2275741</v>
      </c>
      <c r="I15133" s="0" t="n">
        <v>1051317</v>
      </c>
      <c r="J15133" s="0" t="n">
        <v>60506</v>
      </c>
    </row>
    <row r="15134" customFormat="false" ht="15" hidden="false" customHeight="false" outlineLevel="0" collapsed="false">
      <c r="A15134" s="0" t="n">
        <v>202506</v>
      </c>
      <c r="B15134" s="0" t="n">
        <v>202509</v>
      </c>
      <c r="C15134" s="37" t="s">
        <v>115</v>
      </c>
      <c r="D15134" s="37" t="s">
        <v>569</v>
      </c>
      <c r="E15134" s="0" t="n">
        <v>4</v>
      </c>
      <c r="F15134" s="38" t="s">
        <v>71</v>
      </c>
      <c r="G15134" s="37" t="s">
        <v>704</v>
      </c>
      <c r="H15134" s="0" t="n">
        <v>693578</v>
      </c>
      <c r="I15134" s="0" t="n">
        <v>806182</v>
      </c>
      <c r="J15134" s="0" t="n">
        <v>38437</v>
      </c>
    </row>
    <row r="15135" customFormat="false" ht="15" hidden="false" customHeight="false" outlineLevel="0" collapsed="false">
      <c r="A15135" s="0" t="n">
        <v>202506</v>
      </c>
      <c r="B15135" s="0" t="n">
        <v>202509</v>
      </c>
      <c r="C15135" s="37" t="s">
        <v>136</v>
      </c>
      <c r="D15135" s="37" t="s">
        <v>210</v>
      </c>
      <c r="E15135" s="0" t="n">
        <v>4</v>
      </c>
      <c r="F15135" s="38" t="s">
        <v>71</v>
      </c>
      <c r="G15135" s="37" t="s">
        <v>705</v>
      </c>
      <c r="H15135" s="0" t="n">
        <v>37451</v>
      </c>
      <c r="I15135" s="0" t="n">
        <v>44081</v>
      </c>
      <c r="J15135" s="0" t="n">
        <v>4348</v>
      </c>
    </row>
    <row r="15136" customFormat="false" ht="15" hidden="false" customHeight="false" outlineLevel="0" collapsed="false">
      <c r="A15136" s="0" t="n">
        <v>202506</v>
      </c>
      <c r="B15136" s="0" t="n">
        <v>202509</v>
      </c>
      <c r="C15136" s="37" t="s">
        <v>158</v>
      </c>
      <c r="D15136" s="37" t="s">
        <v>706</v>
      </c>
      <c r="E15136" s="0" t="n">
        <v>4</v>
      </c>
      <c r="F15136" s="38" t="s">
        <v>71</v>
      </c>
      <c r="G15136" s="37" t="s">
        <v>707</v>
      </c>
      <c r="H15136" s="0" t="n">
        <v>597668</v>
      </c>
      <c r="I15136" s="0" t="n">
        <v>1682025</v>
      </c>
      <c r="J15136" s="0" t="n">
        <v>94265</v>
      </c>
    </row>
    <row r="15137" customFormat="false" ht="15" hidden="false" customHeight="false" outlineLevel="0" collapsed="false">
      <c r="A15137" s="0" t="n">
        <v>202506</v>
      </c>
      <c r="B15137" s="0" t="n">
        <v>202509</v>
      </c>
      <c r="C15137" s="37" t="s">
        <v>109</v>
      </c>
      <c r="D15137" s="37" t="s">
        <v>251</v>
      </c>
      <c r="E15137" s="0" t="n">
        <v>4</v>
      </c>
      <c r="F15137" s="38" t="s">
        <v>71</v>
      </c>
      <c r="G15137" s="37" t="s">
        <v>708</v>
      </c>
      <c r="H15137" s="0" t="n">
        <v>465838</v>
      </c>
      <c r="I15137" s="0" t="n">
        <v>556191</v>
      </c>
      <c r="J15137" s="0" t="n">
        <v>38770</v>
      </c>
    </row>
    <row r="15138" customFormat="false" ht="15" hidden="false" customHeight="false" outlineLevel="0" collapsed="false">
      <c r="A15138" s="0" t="n">
        <v>202506</v>
      </c>
      <c r="B15138" s="0" t="n">
        <v>202509</v>
      </c>
      <c r="C15138" s="37" t="s">
        <v>101</v>
      </c>
      <c r="D15138" s="37" t="s">
        <v>273</v>
      </c>
      <c r="E15138" s="0" t="n">
        <v>4</v>
      </c>
      <c r="F15138" s="38" t="s">
        <v>71</v>
      </c>
      <c r="G15138" s="37" t="s">
        <v>709</v>
      </c>
      <c r="H15138" s="0" t="n">
        <v>6648268</v>
      </c>
      <c r="I15138" s="0" t="n">
        <v>2137446</v>
      </c>
      <c r="J15138" s="0" t="n">
        <v>25976</v>
      </c>
    </row>
    <row r="15139" customFormat="false" ht="15" hidden="false" customHeight="false" outlineLevel="0" collapsed="false">
      <c r="A15139" s="0" t="n">
        <v>202506</v>
      </c>
      <c r="B15139" s="0" t="n">
        <v>202509</v>
      </c>
      <c r="C15139" s="37" t="s">
        <v>115</v>
      </c>
      <c r="D15139" s="37" t="s">
        <v>700</v>
      </c>
      <c r="E15139" s="0" t="n">
        <v>4</v>
      </c>
      <c r="F15139" s="38" t="s">
        <v>71</v>
      </c>
      <c r="G15139" s="37" t="s">
        <v>710</v>
      </c>
      <c r="H15139" s="0" t="n">
        <v>138806</v>
      </c>
      <c r="I15139" s="0" t="n">
        <v>88734</v>
      </c>
      <c r="J15139" s="0" t="n">
        <v>3208</v>
      </c>
    </row>
    <row r="15140" customFormat="false" ht="15" hidden="false" customHeight="false" outlineLevel="0" collapsed="false">
      <c r="A15140" s="0" t="n">
        <v>202506</v>
      </c>
      <c r="B15140" s="0" t="n">
        <v>202509</v>
      </c>
      <c r="C15140" s="37" t="s">
        <v>106</v>
      </c>
      <c r="D15140" s="37" t="s">
        <v>181</v>
      </c>
      <c r="E15140" s="0" t="n">
        <v>4</v>
      </c>
      <c r="F15140" s="38" t="s">
        <v>71</v>
      </c>
      <c r="G15140" s="37" t="s">
        <v>711</v>
      </c>
      <c r="H15140" s="0" t="n">
        <v>293182</v>
      </c>
      <c r="I15140" s="0" t="n">
        <v>149538</v>
      </c>
      <c r="J15140" s="0" t="n">
        <v>-21448</v>
      </c>
    </row>
    <row r="15141" customFormat="false" ht="15" hidden="false" customHeight="false" outlineLevel="0" collapsed="false">
      <c r="A15141" s="0" t="n">
        <v>202506</v>
      </c>
      <c r="B15141" s="0" t="n">
        <v>202509</v>
      </c>
      <c r="C15141" s="37" t="s">
        <v>101</v>
      </c>
      <c r="D15141" s="37" t="s">
        <v>369</v>
      </c>
      <c r="E15141" s="0" t="n">
        <v>4</v>
      </c>
      <c r="F15141" s="38" t="s">
        <v>71</v>
      </c>
      <c r="G15141" s="37" t="s">
        <v>712</v>
      </c>
      <c r="H15141" s="0" t="n">
        <v>5052126</v>
      </c>
      <c r="I15141" s="0" t="n">
        <v>4502561</v>
      </c>
      <c r="J15141" s="0" t="n">
        <v>721506</v>
      </c>
    </row>
    <row r="15142" customFormat="false" ht="15" hidden="false" customHeight="false" outlineLevel="0" collapsed="false">
      <c r="A15142" s="0" t="n">
        <v>202506</v>
      </c>
      <c r="B15142" s="0" t="n">
        <v>202509</v>
      </c>
      <c r="C15142" s="37" t="s">
        <v>184</v>
      </c>
      <c r="D15142" s="37" t="s">
        <v>249</v>
      </c>
      <c r="E15142" s="0" t="n">
        <v>4</v>
      </c>
      <c r="F15142" s="38" t="s">
        <v>71</v>
      </c>
      <c r="G15142" s="37" t="s">
        <v>713</v>
      </c>
      <c r="H15142" s="0" t="n">
        <v>1461905</v>
      </c>
      <c r="I15142" s="0" t="n">
        <v>898636</v>
      </c>
      <c r="J15142" s="0" t="n">
        <v>-19948</v>
      </c>
    </row>
    <row r="15143" customFormat="false" ht="15" hidden="false" customHeight="false" outlineLevel="0" collapsed="false">
      <c r="A15143" s="0" t="n">
        <v>202506</v>
      </c>
      <c r="B15143" s="0" t="n">
        <v>202509</v>
      </c>
      <c r="C15143" s="37" t="s">
        <v>109</v>
      </c>
      <c r="D15143" s="37" t="s">
        <v>714</v>
      </c>
      <c r="E15143" s="0" t="n">
        <v>4</v>
      </c>
      <c r="F15143" s="38" t="s">
        <v>71</v>
      </c>
      <c r="G15143" s="37" t="s">
        <v>715</v>
      </c>
      <c r="H15143" s="0" t="n">
        <v>1071564</v>
      </c>
      <c r="I15143" s="0" t="n">
        <v>1187193</v>
      </c>
      <c r="J15143" s="0" t="n">
        <v>36725</v>
      </c>
    </row>
    <row r="15144" customFormat="false" ht="15" hidden="false" customHeight="false" outlineLevel="0" collapsed="false">
      <c r="A15144" s="0" t="n">
        <v>202506</v>
      </c>
      <c r="B15144" s="0" t="n">
        <v>202509</v>
      </c>
      <c r="C15144" s="37" t="s">
        <v>106</v>
      </c>
      <c r="D15144" s="37" t="s">
        <v>249</v>
      </c>
      <c r="E15144" s="0" t="n">
        <v>4</v>
      </c>
      <c r="F15144" s="38" t="s">
        <v>71</v>
      </c>
      <c r="G15144" s="37" t="s">
        <v>716</v>
      </c>
      <c r="H15144" s="0" t="n">
        <v>766140</v>
      </c>
      <c r="I15144" s="0" t="n">
        <v>191455</v>
      </c>
      <c r="J15144" s="0" t="n">
        <v>-4973</v>
      </c>
    </row>
    <row r="15145" customFormat="false" ht="15" hidden="false" customHeight="false" outlineLevel="0" collapsed="false">
      <c r="A15145" s="0" t="n">
        <v>202506</v>
      </c>
      <c r="B15145" s="0" t="n">
        <v>202509</v>
      </c>
      <c r="C15145" s="37" t="s">
        <v>197</v>
      </c>
      <c r="D15145" s="37" t="s">
        <v>511</v>
      </c>
      <c r="E15145" s="0" t="n">
        <v>4</v>
      </c>
      <c r="F15145" s="38" t="s">
        <v>71</v>
      </c>
      <c r="G15145" s="37" t="s">
        <v>717</v>
      </c>
      <c r="H15145" s="0" t="n">
        <v>976874</v>
      </c>
      <c r="I15145" s="0" t="n">
        <v>683144</v>
      </c>
      <c r="J15145" s="0" t="n">
        <v>93569</v>
      </c>
    </row>
    <row r="15146" customFormat="false" ht="15" hidden="false" customHeight="false" outlineLevel="0" collapsed="false">
      <c r="A15146" s="0" t="n">
        <v>202506</v>
      </c>
      <c r="B15146" s="0" t="n">
        <v>202509</v>
      </c>
      <c r="C15146" s="37" t="s">
        <v>149</v>
      </c>
      <c r="D15146" s="37" t="s">
        <v>150</v>
      </c>
      <c r="E15146" s="0" t="n">
        <v>4</v>
      </c>
      <c r="F15146" s="38" t="s">
        <v>71</v>
      </c>
      <c r="G15146" s="37" t="s">
        <v>718</v>
      </c>
      <c r="H15146" s="0" t="n">
        <v>1304977</v>
      </c>
      <c r="I15146" s="0" t="n">
        <v>1322159</v>
      </c>
      <c r="J15146" s="0" t="n">
        <v>33931</v>
      </c>
    </row>
    <row r="15147" customFormat="false" ht="15" hidden="false" customHeight="false" outlineLevel="0" collapsed="false">
      <c r="A15147" s="0" t="n">
        <v>202506</v>
      </c>
      <c r="B15147" s="0" t="n">
        <v>202509</v>
      </c>
      <c r="C15147" s="37" t="s">
        <v>98</v>
      </c>
      <c r="D15147" s="37" t="s">
        <v>719</v>
      </c>
      <c r="E15147" s="0" t="n">
        <v>4</v>
      </c>
      <c r="F15147" s="38" t="s">
        <v>71</v>
      </c>
      <c r="G15147" s="37" t="s">
        <v>720</v>
      </c>
      <c r="H15147" s="0" t="n">
        <v>220975</v>
      </c>
      <c r="I15147" s="0" t="n">
        <v>317237</v>
      </c>
      <c r="J15147" s="0" t="n">
        <v>-52129</v>
      </c>
    </row>
    <row r="15148" customFormat="false" ht="15" hidden="false" customHeight="false" outlineLevel="0" collapsed="false">
      <c r="A15148" s="0" t="n">
        <v>202506</v>
      </c>
      <c r="B15148" s="0" t="n">
        <v>202509</v>
      </c>
      <c r="C15148" s="37" t="s">
        <v>149</v>
      </c>
      <c r="D15148" s="37" t="s">
        <v>292</v>
      </c>
      <c r="E15148" s="0" t="n">
        <v>4</v>
      </c>
      <c r="F15148" s="38" t="s">
        <v>71</v>
      </c>
      <c r="G15148" s="37" t="s">
        <v>721</v>
      </c>
      <c r="H15148" s="0" t="n">
        <v>1626625</v>
      </c>
      <c r="I15148" s="0" t="n">
        <v>1396997</v>
      </c>
      <c r="J15148" s="0" t="n">
        <v>150981</v>
      </c>
    </row>
    <row r="15149" customFormat="false" ht="15" hidden="false" customHeight="false" outlineLevel="0" collapsed="false">
      <c r="A15149" s="0" t="n">
        <v>202506</v>
      </c>
      <c r="B15149" s="0" t="n">
        <v>202509</v>
      </c>
      <c r="C15149" s="37" t="s">
        <v>178</v>
      </c>
      <c r="D15149" s="37" t="s">
        <v>167</v>
      </c>
      <c r="E15149" s="0" t="n">
        <v>4</v>
      </c>
      <c r="F15149" s="38" t="s">
        <v>71</v>
      </c>
      <c r="G15149" s="37" t="s">
        <v>722</v>
      </c>
      <c r="H15149" s="0" t="n">
        <v>102091</v>
      </c>
      <c r="I15149" s="0" t="n">
        <v>152812</v>
      </c>
      <c r="J15149" s="0" t="n">
        <v>806</v>
      </c>
    </row>
    <row r="15150" customFormat="false" ht="15" hidden="false" customHeight="false" outlineLevel="0" collapsed="false">
      <c r="A15150" s="0" t="n">
        <v>202506</v>
      </c>
      <c r="B15150" s="0" t="n">
        <v>202509</v>
      </c>
      <c r="C15150" s="37" t="s">
        <v>106</v>
      </c>
      <c r="D15150" s="37" t="s">
        <v>723</v>
      </c>
      <c r="E15150" s="0" t="n">
        <v>4</v>
      </c>
      <c r="F15150" s="38" t="s">
        <v>71</v>
      </c>
      <c r="G15150" s="37" t="s">
        <v>724</v>
      </c>
      <c r="H15150" s="0" t="n">
        <v>1022384</v>
      </c>
      <c r="I15150" s="0" t="n">
        <v>1868068</v>
      </c>
      <c r="J15150" s="0" t="n">
        <v>145080</v>
      </c>
    </row>
    <row r="15151" customFormat="false" ht="15" hidden="false" customHeight="false" outlineLevel="0" collapsed="false">
      <c r="A15151" s="0" t="n">
        <v>202506</v>
      </c>
      <c r="B15151" s="0" t="n">
        <v>202509</v>
      </c>
      <c r="C15151" s="37" t="s">
        <v>158</v>
      </c>
      <c r="D15151" s="37" t="s">
        <v>618</v>
      </c>
      <c r="E15151" s="0" t="n">
        <v>4</v>
      </c>
      <c r="F15151" s="38" t="s">
        <v>71</v>
      </c>
      <c r="G15151" s="37" t="s">
        <v>725</v>
      </c>
      <c r="H15151" s="0" t="n">
        <v>870470</v>
      </c>
      <c r="I15151" s="0" t="n">
        <v>875287</v>
      </c>
      <c r="J15151" s="0" t="n">
        <v>142863</v>
      </c>
    </row>
    <row r="15152" customFormat="false" ht="15" hidden="false" customHeight="false" outlineLevel="0" collapsed="false">
      <c r="A15152" s="0" t="n">
        <v>202506</v>
      </c>
      <c r="B15152" s="0" t="n">
        <v>202509</v>
      </c>
      <c r="C15152" s="37" t="s">
        <v>178</v>
      </c>
      <c r="D15152" s="37" t="s">
        <v>391</v>
      </c>
      <c r="E15152" s="0" t="n">
        <v>4</v>
      </c>
      <c r="F15152" s="38" t="s">
        <v>71</v>
      </c>
      <c r="G15152" s="37" t="s">
        <v>726</v>
      </c>
      <c r="H15152" s="0" t="n">
        <v>234350</v>
      </c>
      <c r="I15152" s="0" t="n">
        <v>229094</v>
      </c>
      <c r="J15152" s="0" t="n">
        <v>-4297</v>
      </c>
    </row>
    <row r="15153" customFormat="false" ht="15" hidden="false" customHeight="false" outlineLevel="0" collapsed="false">
      <c r="A15153" s="0" t="n">
        <v>202506</v>
      </c>
      <c r="B15153" s="0" t="n">
        <v>202509</v>
      </c>
      <c r="C15153" s="37" t="s">
        <v>184</v>
      </c>
      <c r="D15153" s="37" t="s">
        <v>200</v>
      </c>
      <c r="E15153" s="0" t="n">
        <v>4</v>
      </c>
      <c r="F15153" s="38" t="s">
        <v>71</v>
      </c>
      <c r="G15153" s="37" t="s">
        <v>727</v>
      </c>
      <c r="H15153" s="0" t="n">
        <v>733285</v>
      </c>
      <c r="I15153" s="0" t="n">
        <v>450889</v>
      </c>
      <c r="J15153" s="0" t="n">
        <v>33777</v>
      </c>
    </row>
    <row r="15154" customFormat="false" ht="15" hidden="false" customHeight="false" outlineLevel="0" collapsed="false">
      <c r="A15154" s="0" t="n">
        <v>202506</v>
      </c>
      <c r="B15154" s="0" t="n">
        <v>202509</v>
      </c>
      <c r="C15154" s="37" t="s">
        <v>95</v>
      </c>
      <c r="D15154" s="37" t="s">
        <v>684</v>
      </c>
      <c r="E15154" s="0" t="n">
        <v>4</v>
      </c>
      <c r="F15154" s="38" t="s">
        <v>71</v>
      </c>
      <c r="G15154" s="37" t="s">
        <v>728</v>
      </c>
      <c r="H15154" s="0" t="n">
        <v>374281</v>
      </c>
      <c r="I15154" s="0" t="n">
        <v>483737</v>
      </c>
      <c r="J15154" s="0" t="n">
        <v>1371</v>
      </c>
    </row>
    <row r="15155" customFormat="false" ht="15" hidden="false" customHeight="false" outlineLevel="0" collapsed="false">
      <c r="A15155" s="0" t="n">
        <v>202506</v>
      </c>
      <c r="B15155" s="0" t="n">
        <v>202509</v>
      </c>
      <c r="C15155" s="37" t="s">
        <v>178</v>
      </c>
      <c r="D15155" s="37" t="s">
        <v>509</v>
      </c>
      <c r="E15155" s="0" t="n">
        <v>4</v>
      </c>
      <c r="F15155" s="38" t="s">
        <v>71</v>
      </c>
      <c r="G15155" s="37" t="s">
        <v>729</v>
      </c>
      <c r="H15155" s="0" t="n">
        <v>176739</v>
      </c>
      <c r="I15155" s="0" t="n">
        <v>287022</v>
      </c>
      <c r="J15155" s="0" t="n">
        <v>51281</v>
      </c>
    </row>
    <row r="15156" customFormat="false" ht="15" hidden="false" customHeight="false" outlineLevel="0" collapsed="false">
      <c r="A15156" s="0" t="n">
        <v>202506</v>
      </c>
      <c r="B15156" s="0" t="n">
        <v>202509</v>
      </c>
      <c r="C15156" s="37" t="s">
        <v>136</v>
      </c>
      <c r="D15156" s="37" t="s">
        <v>700</v>
      </c>
      <c r="E15156" s="0" t="n">
        <v>4</v>
      </c>
      <c r="F15156" s="38" t="s">
        <v>71</v>
      </c>
      <c r="G15156" s="37" t="s">
        <v>730</v>
      </c>
      <c r="H15156" s="0" t="n">
        <v>493056</v>
      </c>
      <c r="I15156" s="0" t="n">
        <v>593975</v>
      </c>
      <c r="J15156" s="0" t="n">
        <v>52208</v>
      </c>
    </row>
    <row r="15157" customFormat="false" ht="15" hidden="false" customHeight="false" outlineLevel="0" collapsed="false">
      <c r="A15157" s="0" t="n">
        <v>202506</v>
      </c>
      <c r="B15157" s="0" t="n">
        <v>202509</v>
      </c>
      <c r="C15157" s="37" t="s">
        <v>184</v>
      </c>
      <c r="D15157" s="37" t="s">
        <v>311</v>
      </c>
      <c r="E15157" s="0" t="n">
        <v>4</v>
      </c>
      <c r="F15157" s="38" t="s">
        <v>71</v>
      </c>
      <c r="G15157" s="37" t="s">
        <v>731</v>
      </c>
      <c r="H15157" s="0" t="n">
        <v>165632</v>
      </c>
      <c r="I15157" s="0" t="n">
        <v>282110</v>
      </c>
      <c r="J15157" s="0" t="n">
        <v>21917</v>
      </c>
    </row>
    <row r="15158" customFormat="false" ht="15" hidden="false" customHeight="false" outlineLevel="0" collapsed="false">
      <c r="A15158" s="0" t="n">
        <v>202506</v>
      </c>
      <c r="B15158" s="0" t="n">
        <v>202509</v>
      </c>
      <c r="C15158" s="37" t="s">
        <v>101</v>
      </c>
      <c r="D15158" s="37" t="s">
        <v>253</v>
      </c>
      <c r="E15158" s="0" t="n">
        <v>4</v>
      </c>
      <c r="F15158" s="38" t="s">
        <v>71</v>
      </c>
      <c r="G15158" s="37" t="s">
        <v>732</v>
      </c>
      <c r="H15158" s="0" t="n">
        <v>786225</v>
      </c>
      <c r="I15158" s="0" t="n">
        <v>730436</v>
      </c>
      <c r="J15158" s="0" t="n">
        <v>-32205</v>
      </c>
    </row>
    <row r="15159" customFormat="false" ht="15" hidden="false" customHeight="false" outlineLevel="0" collapsed="false">
      <c r="A15159" s="0" t="n">
        <v>202506</v>
      </c>
      <c r="B15159" s="0" t="n">
        <v>202509</v>
      </c>
      <c r="C15159" s="37" t="s">
        <v>184</v>
      </c>
      <c r="D15159" s="37" t="s">
        <v>603</v>
      </c>
      <c r="E15159" s="0" t="n">
        <v>4</v>
      </c>
      <c r="F15159" s="38" t="s">
        <v>71</v>
      </c>
      <c r="G15159" s="37" t="s">
        <v>733</v>
      </c>
      <c r="H15159" s="0" t="n">
        <v>156214</v>
      </c>
      <c r="I15159" s="0" t="n">
        <v>338734</v>
      </c>
      <c r="J15159" s="0" t="n">
        <v>52510</v>
      </c>
    </row>
    <row r="15160" customFormat="false" ht="15" hidden="false" customHeight="false" outlineLevel="0" collapsed="false">
      <c r="A15160" s="0" t="n">
        <v>202506</v>
      </c>
      <c r="B15160" s="0" t="n">
        <v>202509</v>
      </c>
      <c r="C15160" s="37" t="s">
        <v>109</v>
      </c>
      <c r="D15160" s="37" t="s">
        <v>502</v>
      </c>
      <c r="E15160" s="0" t="n">
        <v>4</v>
      </c>
      <c r="F15160" s="38" t="s">
        <v>71</v>
      </c>
      <c r="G15160" s="37" t="s">
        <v>734</v>
      </c>
      <c r="H15160" s="0" t="n">
        <v>1248122</v>
      </c>
      <c r="I15160" s="0" t="n">
        <v>521129</v>
      </c>
      <c r="J15160" s="0" t="n">
        <v>87398</v>
      </c>
    </row>
    <row r="15161" customFormat="false" ht="15" hidden="false" customHeight="false" outlineLevel="0" collapsed="false">
      <c r="A15161" s="0" t="n">
        <v>202506</v>
      </c>
      <c r="B15161" s="0" t="n">
        <v>202509</v>
      </c>
      <c r="C15161" s="37" t="s">
        <v>158</v>
      </c>
      <c r="D15161" s="37" t="s">
        <v>693</v>
      </c>
      <c r="E15161" s="0" t="n">
        <v>4</v>
      </c>
      <c r="F15161" s="38" t="s">
        <v>71</v>
      </c>
      <c r="G15161" s="37" t="s">
        <v>735</v>
      </c>
      <c r="H15161" s="0" t="n">
        <v>147235</v>
      </c>
      <c r="I15161" s="0" t="n">
        <v>134842</v>
      </c>
      <c r="J15161" s="0" t="n">
        <v>457</v>
      </c>
    </row>
    <row r="15162" customFormat="false" ht="15" hidden="false" customHeight="false" outlineLevel="0" collapsed="false">
      <c r="A15162" s="0" t="n">
        <v>202506</v>
      </c>
      <c r="B15162" s="0" t="n">
        <v>202509</v>
      </c>
      <c r="C15162" s="37" t="s">
        <v>95</v>
      </c>
      <c r="D15162" s="37" t="s">
        <v>714</v>
      </c>
      <c r="E15162" s="0" t="n">
        <v>4</v>
      </c>
      <c r="F15162" s="38" t="s">
        <v>71</v>
      </c>
      <c r="G15162" s="37" t="s">
        <v>736</v>
      </c>
      <c r="H15162" s="0" t="n">
        <v>299186</v>
      </c>
      <c r="I15162" s="0" t="n">
        <v>319814</v>
      </c>
      <c r="J15162" s="0" t="n">
        <v>30507</v>
      </c>
    </row>
    <row r="15163" customFormat="false" ht="15" hidden="false" customHeight="false" outlineLevel="0" collapsed="false">
      <c r="A15163" s="0" t="n">
        <v>202506</v>
      </c>
      <c r="B15163" s="0" t="n">
        <v>202509</v>
      </c>
      <c r="C15163" s="37" t="s">
        <v>112</v>
      </c>
      <c r="D15163" s="37" t="s">
        <v>243</v>
      </c>
      <c r="E15163" s="0" t="n">
        <v>4</v>
      </c>
      <c r="F15163" s="38" t="s">
        <v>71</v>
      </c>
      <c r="G15163" s="37" t="s">
        <v>737</v>
      </c>
      <c r="H15163" s="0" t="n">
        <v>417312</v>
      </c>
      <c r="I15163" s="0" t="n">
        <v>298358</v>
      </c>
      <c r="J15163" s="0" t="n">
        <v>41412</v>
      </c>
    </row>
    <row r="15164" customFormat="false" ht="15" hidden="false" customHeight="false" outlineLevel="0" collapsed="false">
      <c r="A15164" s="0" t="n">
        <v>202506</v>
      </c>
      <c r="B15164" s="0" t="n">
        <v>202509</v>
      </c>
      <c r="C15164" s="37" t="s">
        <v>98</v>
      </c>
      <c r="D15164" s="37" t="s">
        <v>298</v>
      </c>
      <c r="E15164" s="0" t="n">
        <v>4</v>
      </c>
      <c r="F15164" s="38" t="s">
        <v>71</v>
      </c>
      <c r="G15164" s="37" t="s">
        <v>738</v>
      </c>
      <c r="H15164" s="0" t="n">
        <v>2828888</v>
      </c>
      <c r="I15164" s="0" t="n">
        <v>4414282</v>
      </c>
      <c r="J15164" s="0" t="n">
        <v>1332218</v>
      </c>
    </row>
    <row r="15165" customFormat="false" ht="15" hidden="false" customHeight="false" outlineLevel="0" collapsed="false">
      <c r="A15165" s="0" t="n">
        <v>202506</v>
      </c>
      <c r="B15165" s="0" t="n">
        <v>202509</v>
      </c>
      <c r="C15165" s="37" t="s">
        <v>178</v>
      </c>
      <c r="D15165" s="37" t="s">
        <v>253</v>
      </c>
      <c r="E15165" s="0" t="n">
        <v>4</v>
      </c>
      <c r="F15165" s="38" t="s">
        <v>71</v>
      </c>
      <c r="G15165" s="37" t="s">
        <v>739</v>
      </c>
      <c r="H15165" s="0" t="n">
        <v>909489</v>
      </c>
      <c r="I15165" s="0" t="n">
        <v>248831</v>
      </c>
      <c r="J15165" s="0" t="n">
        <v>29639</v>
      </c>
    </row>
    <row r="15166" customFormat="false" ht="15" hidden="false" customHeight="false" outlineLevel="0" collapsed="false">
      <c r="A15166" s="0" t="n">
        <v>202506</v>
      </c>
      <c r="B15166" s="0" t="n">
        <v>202509</v>
      </c>
      <c r="C15166" s="37" t="s">
        <v>136</v>
      </c>
      <c r="D15166" s="37" t="s">
        <v>159</v>
      </c>
      <c r="E15166" s="0" t="n">
        <v>4</v>
      </c>
      <c r="F15166" s="38" t="s">
        <v>71</v>
      </c>
      <c r="G15166" s="37" t="s">
        <v>740</v>
      </c>
      <c r="H15166" s="0" t="n">
        <v>351966</v>
      </c>
      <c r="I15166" s="0" t="n">
        <v>234524</v>
      </c>
      <c r="J15166" s="0" t="n">
        <v>18752</v>
      </c>
    </row>
    <row r="15167" customFormat="false" ht="15" hidden="false" customHeight="false" outlineLevel="0" collapsed="false">
      <c r="A15167" s="0" t="n">
        <v>202506</v>
      </c>
      <c r="B15167" s="0" t="n">
        <v>202509</v>
      </c>
      <c r="C15167" s="37" t="s">
        <v>124</v>
      </c>
      <c r="D15167" s="37" t="s">
        <v>412</v>
      </c>
      <c r="E15167" s="0" t="n">
        <v>4</v>
      </c>
      <c r="F15167" s="38" t="s">
        <v>71</v>
      </c>
      <c r="G15167" s="37" t="s">
        <v>741</v>
      </c>
      <c r="H15167" s="0" t="n">
        <v>975489</v>
      </c>
      <c r="I15167" s="0" t="n">
        <v>405042</v>
      </c>
      <c r="J15167" s="0" t="n">
        <v>26099</v>
      </c>
    </row>
    <row r="15168" customFormat="false" ht="15" hidden="false" customHeight="false" outlineLevel="0" collapsed="false">
      <c r="A15168" s="0" t="n">
        <v>202506</v>
      </c>
      <c r="B15168" s="0" t="n">
        <v>202509</v>
      </c>
      <c r="C15168" s="37" t="s">
        <v>124</v>
      </c>
      <c r="D15168" s="37" t="s">
        <v>452</v>
      </c>
      <c r="E15168" s="0" t="n">
        <v>4</v>
      </c>
      <c r="F15168" s="38" t="s">
        <v>71</v>
      </c>
      <c r="G15168" s="37" t="s">
        <v>742</v>
      </c>
      <c r="H15168" s="0" t="n">
        <v>59664</v>
      </c>
      <c r="I15168" s="0" t="n">
        <v>47242</v>
      </c>
      <c r="J15168" s="0" t="n">
        <v>3325</v>
      </c>
    </row>
    <row r="15169" customFormat="false" ht="15" hidden="false" customHeight="false" outlineLevel="0" collapsed="false">
      <c r="A15169" s="0" t="n">
        <v>202506</v>
      </c>
      <c r="B15169" s="0" t="n">
        <v>202509</v>
      </c>
      <c r="C15169" s="37" t="s">
        <v>184</v>
      </c>
      <c r="D15169" s="37" t="s">
        <v>655</v>
      </c>
      <c r="E15169" s="0" t="n">
        <v>4</v>
      </c>
      <c r="F15169" s="38" t="s">
        <v>71</v>
      </c>
      <c r="G15169" s="37" t="s">
        <v>743</v>
      </c>
      <c r="H15169" s="0" t="n">
        <v>543559</v>
      </c>
      <c r="I15169" s="0" t="n">
        <v>824022</v>
      </c>
      <c r="J15169" s="0" t="n">
        <v>129149</v>
      </c>
    </row>
    <row r="15170" customFormat="false" ht="15" hidden="false" customHeight="false" outlineLevel="0" collapsed="false">
      <c r="A15170" s="0" t="n">
        <v>202506</v>
      </c>
      <c r="B15170" s="0" t="n">
        <v>202509</v>
      </c>
      <c r="C15170" s="37" t="s">
        <v>124</v>
      </c>
      <c r="D15170" s="37" t="s">
        <v>744</v>
      </c>
      <c r="E15170" s="0" t="n">
        <v>4</v>
      </c>
      <c r="F15170" s="38" t="s">
        <v>71</v>
      </c>
      <c r="G15170" s="37" t="s">
        <v>745</v>
      </c>
      <c r="H15170" s="0" t="n">
        <v>4576428</v>
      </c>
      <c r="I15170" s="0" t="n">
        <v>4342497</v>
      </c>
      <c r="J15170" s="0" t="n">
        <v>-35624</v>
      </c>
    </row>
    <row r="15171" customFormat="false" ht="15" hidden="false" customHeight="false" outlineLevel="0" collapsed="false">
      <c r="A15171" s="0" t="n">
        <v>202506</v>
      </c>
      <c r="B15171" s="0" t="n">
        <v>202509</v>
      </c>
      <c r="C15171" s="37" t="s">
        <v>136</v>
      </c>
      <c r="D15171" s="37" t="s">
        <v>603</v>
      </c>
      <c r="E15171" s="0" t="n">
        <v>4</v>
      </c>
      <c r="F15171" s="38" t="s">
        <v>71</v>
      </c>
      <c r="G15171" s="37" t="s">
        <v>746</v>
      </c>
      <c r="H15171" s="0" t="n">
        <v>960476</v>
      </c>
      <c r="I15171" s="0" t="n">
        <v>1091283</v>
      </c>
      <c r="J15171" s="0" t="n">
        <v>189085</v>
      </c>
    </row>
    <row r="15172" customFormat="false" ht="15" hidden="false" customHeight="false" outlineLevel="0" collapsed="false">
      <c r="A15172" s="0" t="n">
        <v>202506</v>
      </c>
      <c r="B15172" s="0" t="n">
        <v>202509</v>
      </c>
      <c r="C15172" s="37" t="s">
        <v>109</v>
      </c>
      <c r="D15172" s="37" t="s">
        <v>99</v>
      </c>
      <c r="E15172" s="0" t="n">
        <v>4</v>
      </c>
      <c r="F15172" s="38" t="s">
        <v>71</v>
      </c>
      <c r="G15172" s="37" t="s">
        <v>747</v>
      </c>
      <c r="H15172" s="0" t="n">
        <v>562210</v>
      </c>
      <c r="I15172" s="0" t="n">
        <v>454750</v>
      </c>
      <c r="J15172" s="0" t="n">
        <v>-33708</v>
      </c>
    </row>
    <row r="15173" customFormat="false" ht="15" hidden="false" customHeight="false" outlineLevel="0" collapsed="false">
      <c r="A15173" s="0" t="n">
        <v>202506</v>
      </c>
      <c r="B15173" s="0" t="n">
        <v>202509</v>
      </c>
      <c r="C15173" s="37" t="s">
        <v>178</v>
      </c>
      <c r="D15173" s="37" t="s">
        <v>107</v>
      </c>
      <c r="E15173" s="0" t="n">
        <v>4</v>
      </c>
      <c r="F15173" s="38" t="s">
        <v>71</v>
      </c>
      <c r="G15173" s="37" t="s">
        <v>748</v>
      </c>
      <c r="H15173" s="0" t="n">
        <v>1238005</v>
      </c>
      <c r="I15173" s="0" t="n">
        <v>635582</v>
      </c>
      <c r="J15173" s="0" t="n">
        <v>93198</v>
      </c>
    </row>
    <row r="15174" customFormat="false" ht="15" hidden="false" customHeight="false" outlineLevel="0" collapsed="false">
      <c r="A15174" s="0" t="n">
        <v>202506</v>
      </c>
      <c r="B15174" s="0" t="n">
        <v>202509</v>
      </c>
      <c r="C15174" s="37" t="s">
        <v>136</v>
      </c>
      <c r="D15174" s="37" t="s">
        <v>723</v>
      </c>
      <c r="E15174" s="0" t="n">
        <v>4</v>
      </c>
      <c r="F15174" s="38" t="s">
        <v>71</v>
      </c>
      <c r="G15174" s="37" t="s">
        <v>749</v>
      </c>
      <c r="H15174" s="0" t="n">
        <v>1669567</v>
      </c>
      <c r="I15174" s="0" t="n">
        <v>422973</v>
      </c>
      <c r="J15174" s="0" t="n">
        <v>73801</v>
      </c>
    </row>
    <row r="15175" customFormat="false" ht="15" hidden="false" customHeight="false" outlineLevel="0" collapsed="false">
      <c r="A15175" s="0" t="n">
        <v>202506</v>
      </c>
      <c r="B15175" s="0" t="n">
        <v>202509</v>
      </c>
      <c r="C15175" s="37" t="s">
        <v>98</v>
      </c>
      <c r="D15175" s="37" t="s">
        <v>208</v>
      </c>
      <c r="E15175" s="0" t="n">
        <v>4</v>
      </c>
      <c r="F15175" s="38" t="s">
        <v>71</v>
      </c>
      <c r="G15175" s="37" t="s">
        <v>750</v>
      </c>
      <c r="H15175" s="0" t="n">
        <v>55340</v>
      </c>
      <c r="I15175" s="0" t="n">
        <v>41286</v>
      </c>
      <c r="J15175" s="0" t="n">
        <v>6631</v>
      </c>
    </row>
    <row r="15176" customFormat="false" ht="15" hidden="false" customHeight="false" outlineLevel="0" collapsed="false">
      <c r="A15176" s="0" t="n">
        <v>202506</v>
      </c>
      <c r="B15176" s="0" t="n">
        <v>202509</v>
      </c>
      <c r="C15176" s="37" t="s">
        <v>149</v>
      </c>
      <c r="D15176" s="37" t="s">
        <v>385</v>
      </c>
      <c r="E15176" s="0" t="n">
        <v>4</v>
      </c>
      <c r="F15176" s="38" t="s">
        <v>71</v>
      </c>
      <c r="G15176" s="37" t="s">
        <v>751</v>
      </c>
      <c r="H15176" s="0" t="n">
        <v>71695</v>
      </c>
      <c r="I15176" s="0" t="n">
        <v>49186</v>
      </c>
      <c r="J15176" s="0" t="n">
        <v>5265</v>
      </c>
    </row>
    <row r="15177" customFormat="false" ht="15" hidden="false" customHeight="false" outlineLevel="0" collapsed="false">
      <c r="A15177" s="0" t="n">
        <v>202506</v>
      </c>
      <c r="B15177" s="0" t="n">
        <v>202509</v>
      </c>
      <c r="C15177" s="37" t="s">
        <v>115</v>
      </c>
      <c r="D15177" s="37" t="s">
        <v>476</v>
      </c>
      <c r="E15177" s="0" t="n">
        <v>4</v>
      </c>
      <c r="F15177" s="38" t="s">
        <v>71</v>
      </c>
      <c r="G15177" s="37" t="s">
        <v>752</v>
      </c>
      <c r="H15177" s="0" t="n">
        <v>616071</v>
      </c>
      <c r="I15177" s="0" t="n">
        <v>233013</v>
      </c>
      <c r="J15177" s="0" t="n">
        <v>27842</v>
      </c>
    </row>
    <row r="15178" customFormat="false" ht="15" hidden="false" customHeight="false" outlineLevel="0" collapsed="false">
      <c r="A15178" s="0" t="n">
        <v>202506</v>
      </c>
      <c r="B15178" s="0" t="n">
        <v>202509</v>
      </c>
      <c r="C15178" s="37" t="s">
        <v>101</v>
      </c>
      <c r="D15178" s="37" t="s">
        <v>425</v>
      </c>
      <c r="E15178" s="0" t="n">
        <v>4</v>
      </c>
      <c r="F15178" s="38" t="s">
        <v>71</v>
      </c>
      <c r="G15178" s="37" t="s">
        <v>753</v>
      </c>
      <c r="H15178" s="0" t="n">
        <v>227571</v>
      </c>
      <c r="I15178" s="0" t="n">
        <v>634534</v>
      </c>
      <c r="J15178" s="0" t="n">
        <v>25369</v>
      </c>
    </row>
    <row r="15179" customFormat="false" ht="15" hidden="false" customHeight="false" outlineLevel="0" collapsed="false">
      <c r="A15179" s="0" t="n">
        <v>202506</v>
      </c>
      <c r="B15179" s="0" t="n">
        <v>202509</v>
      </c>
      <c r="C15179" s="37" t="s">
        <v>124</v>
      </c>
      <c r="D15179" s="37" t="s">
        <v>243</v>
      </c>
      <c r="E15179" s="0" t="n">
        <v>4</v>
      </c>
      <c r="F15179" s="38" t="s">
        <v>71</v>
      </c>
      <c r="G15179" s="37" t="s">
        <v>754</v>
      </c>
      <c r="H15179" s="0" t="n">
        <v>3707572</v>
      </c>
      <c r="I15179" s="0" t="n">
        <v>2739479</v>
      </c>
      <c r="J15179" s="0" t="n">
        <v>-89020</v>
      </c>
    </row>
    <row r="15180" customFormat="false" ht="15" hidden="false" customHeight="false" outlineLevel="0" collapsed="false">
      <c r="A15180" s="0" t="n">
        <v>202506</v>
      </c>
      <c r="B15180" s="0" t="n">
        <v>202509</v>
      </c>
      <c r="C15180" s="37" t="s">
        <v>136</v>
      </c>
      <c r="D15180" s="37" t="s">
        <v>300</v>
      </c>
      <c r="E15180" s="0" t="n">
        <v>4</v>
      </c>
      <c r="F15180" s="38" t="s">
        <v>71</v>
      </c>
      <c r="G15180" s="37" t="s">
        <v>755</v>
      </c>
      <c r="H15180" s="0" t="n">
        <v>412364</v>
      </c>
      <c r="I15180" s="0" t="n">
        <v>407539</v>
      </c>
      <c r="J15180" s="0" t="n">
        <v>42780</v>
      </c>
    </row>
    <row r="15181" customFormat="false" ht="15" hidden="false" customHeight="false" outlineLevel="0" collapsed="false">
      <c r="A15181" s="0" t="n">
        <v>202506</v>
      </c>
      <c r="B15181" s="0" t="n">
        <v>202509</v>
      </c>
      <c r="C15181" s="37" t="s">
        <v>178</v>
      </c>
      <c r="D15181" s="37" t="s">
        <v>756</v>
      </c>
      <c r="E15181" s="0" t="n">
        <v>4</v>
      </c>
      <c r="F15181" s="38" t="s">
        <v>71</v>
      </c>
      <c r="G15181" s="37" t="s">
        <v>757</v>
      </c>
      <c r="H15181" s="0" t="n">
        <v>52437</v>
      </c>
      <c r="I15181" s="0" t="n">
        <v>36808</v>
      </c>
      <c r="J15181" s="0" t="n">
        <v>3199</v>
      </c>
    </row>
    <row r="15182" customFormat="false" ht="15" hidden="false" customHeight="false" outlineLevel="0" collapsed="false">
      <c r="A15182" s="0" t="n">
        <v>202506</v>
      </c>
      <c r="B15182" s="0" t="n">
        <v>202509</v>
      </c>
      <c r="C15182" s="37" t="s">
        <v>152</v>
      </c>
      <c r="D15182" s="37" t="s">
        <v>420</v>
      </c>
      <c r="E15182" s="0" t="n">
        <v>4</v>
      </c>
      <c r="F15182" s="38" t="s">
        <v>71</v>
      </c>
      <c r="G15182" s="37" t="s">
        <v>758</v>
      </c>
      <c r="H15182" s="0" t="n">
        <v>100728</v>
      </c>
      <c r="I15182" s="0" t="n">
        <v>106245</v>
      </c>
      <c r="J15182" s="0" t="n">
        <v>18313</v>
      </c>
    </row>
    <row r="15183" customFormat="false" ht="15" hidden="false" customHeight="false" outlineLevel="0" collapsed="false">
      <c r="A15183" s="0" t="n">
        <v>202506</v>
      </c>
      <c r="B15183" s="0" t="n">
        <v>202509</v>
      </c>
      <c r="C15183" s="37" t="s">
        <v>115</v>
      </c>
      <c r="D15183" s="37" t="s">
        <v>626</v>
      </c>
      <c r="E15183" s="0" t="n">
        <v>4</v>
      </c>
      <c r="F15183" s="38" t="s">
        <v>71</v>
      </c>
      <c r="G15183" s="37" t="s">
        <v>759</v>
      </c>
      <c r="H15183" s="0" t="n">
        <v>28600</v>
      </c>
      <c r="I15183" s="0" t="n">
        <v>18685</v>
      </c>
      <c r="J15183" s="0" t="n">
        <v>1231</v>
      </c>
    </row>
    <row r="15184" customFormat="false" ht="15" hidden="false" customHeight="false" outlineLevel="0" collapsed="false">
      <c r="A15184" s="0" t="n">
        <v>202506</v>
      </c>
      <c r="B15184" s="0" t="n">
        <v>202509</v>
      </c>
      <c r="C15184" s="37" t="s">
        <v>184</v>
      </c>
      <c r="D15184" s="37" t="s">
        <v>425</v>
      </c>
      <c r="E15184" s="0" t="n">
        <v>4</v>
      </c>
      <c r="F15184" s="38" t="s">
        <v>71</v>
      </c>
      <c r="G15184" s="37" t="s">
        <v>760</v>
      </c>
      <c r="H15184" s="0" t="n">
        <v>368506</v>
      </c>
      <c r="I15184" s="0" t="n">
        <v>353345</v>
      </c>
      <c r="J15184" s="0" t="n">
        <v>33884</v>
      </c>
    </row>
    <row r="15185" customFormat="false" ht="15" hidden="false" customHeight="false" outlineLevel="0" collapsed="false">
      <c r="A15185" s="0" t="n">
        <v>202506</v>
      </c>
      <c r="B15185" s="0" t="n">
        <v>202509</v>
      </c>
      <c r="C15185" s="37" t="s">
        <v>95</v>
      </c>
      <c r="D15185" s="37" t="s">
        <v>618</v>
      </c>
      <c r="E15185" s="0" t="n">
        <v>4</v>
      </c>
      <c r="F15185" s="38" t="s">
        <v>71</v>
      </c>
      <c r="G15185" s="37" t="s">
        <v>761</v>
      </c>
      <c r="H15185" s="0" t="n">
        <v>520141</v>
      </c>
      <c r="I15185" s="0" t="n">
        <v>432763</v>
      </c>
      <c r="J15185" s="0" t="n">
        <v>47060</v>
      </c>
    </row>
    <row r="15186" customFormat="false" ht="15" hidden="false" customHeight="false" outlineLevel="0" collapsed="false">
      <c r="A15186" s="0" t="n">
        <v>202506</v>
      </c>
      <c r="B15186" s="0" t="n">
        <v>202509</v>
      </c>
      <c r="C15186" s="37" t="s">
        <v>152</v>
      </c>
      <c r="D15186" s="37" t="s">
        <v>372</v>
      </c>
      <c r="E15186" s="0" t="n">
        <v>4</v>
      </c>
      <c r="F15186" s="38" t="s">
        <v>71</v>
      </c>
      <c r="G15186" s="37" t="s">
        <v>762</v>
      </c>
      <c r="H15186" s="0" t="n">
        <v>321628</v>
      </c>
      <c r="I15186" s="0" t="n">
        <v>416562</v>
      </c>
      <c r="J15186" s="0" t="n">
        <v>57169</v>
      </c>
    </row>
    <row r="15187" customFormat="false" ht="15" hidden="false" customHeight="false" outlineLevel="0" collapsed="false">
      <c r="A15187" s="0" t="n">
        <v>202506</v>
      </c>
      <c r="B15187" s="0" t="n">
        <v>202509</v>
      </c>
      <c r="C15187" s="37" t="s">
        <v>158</v>
      </c>
      <c r="D15187" s="37" t="s">
        <v>461</v>
      </c>
      <c r="E15187" s="0" t="n">
        <v>4</v>
      </c>
      <c r="F15187" s="38" t="s">
        <v>71</v>
      </c>
      <c r="G15187" s="37" t="s">
        <v>763</v>
      </c>
      <c r="H15187" s="0" t="n">
        <v>2399449</v>
      </c>
      <c r="I15187" s="0" t="n">
        <v>2210368</v>
      </c>
      <c r="J15187" s="0" t="n">
        <v>386504</v>
      </c>
    </row>
    <row r="15188" customFormat="false" ht="15" hidden="false" customHeight="false" outlineLevel="0" collapsed="false">
      <c r="A15188" s="0" t="n">
        <v>202506</v>
      </c>
      <c r="B15188" s="0" t="n">
        <v>202509</v>
      </c>
      <c r="C15188" s="37" t="s">
        <v>106</v>
      </c>
      <c r="D15188" s="37" t="s">
        <v>116</v>
      </c>
      <c r="E15188" s="0" t="n">
        <v>4</v>
      </c>
      <c r="F15188" s="38" t="s">
        <v>71</v>
      </c>
      <c r="G15188" s="37" t="s">
        <v>764</v>
      </c>
      <c r="H15188" s="0" t="n">
        <v>3047209</v>
      </c>
      <c r="I15188" s="0" t="n">
        <v>3262582</v>
      </c>
      <c r="J15188" s="0" t="n">
        <v>-50157</v>
      </c>
    </row>
    <row r="15189" customFormat="false" ht="15" hidden="false" customHeight="false" outlineLevel="0" collapsed="false">
      <c r="A15189" s="0" t="n">
        <v>202506</v>
      </c>
      <c r="B15189" s="0" t="n">
        <v>202509</v>
      </c>
      <c r="C15189" s="37" t="s">
        <v>109</v>
      </c>
      <c r="D15189" s="37" t="s">
        <v>540</v>
      </c>
      <c r="E15189" s="0" t="n">
        <v>4</v>
      </c>
      <c r="F15189" s="38" t="s">
        <v>71</v>
      </c>
      <c r="G15189" s="37" t="s">
        <v>765</v>
      </c>
      <c r="H15189" s="0" t="n">
        <v>553570</v>
      </c>
      <c r="I15189" s="0" t="n">
        <v>111601</v>
      </c>
      <c r="J15189" s="0" t="n">
        <v>16759</v>
      </c>
    </row>
    <row r="15190" customFormat="false" ht="15" hidden="false" customHeight="false" outlineLevel="0" collapsed="false">
      <c r="A15190" s="0" t="n">
        <v>202506</v>
      </c>
      <c r="B15190" s="0" t="n">
        <v>202509</v>
      </c>
      <c r="C15190" s="37" t="s">
        <v>178</v>
      </c>
      <c r="D15190" s="37" t="s">
        <v>364</v>
      </c>
      <c r="E15190" s="0" t="n">
        <v>4</v>
      </c>
      <c r="F15190" s="38" t="s">
        <v>71</v>
      </c>
      <c r="G15190" s="37" t="s">
        <v>766</v>
      </c>
      <c r="H15190" s="0" t="n">
        <v>43970</v>
      </c>
      <c r="I15190" s="0" t="n">
        <v>19679</v>
      </c>
      <c r="J15190" s="0" t="n">
        <v>1219</v>
      </c>
    </row>
    <row r="15191" customFormat="false" ht="15" hidden="false" customHeight="false" outlineLevel="0" collapsed="false">
      <c r="A15191" s="0" t="n">
        <v>202506</v>
      </c>
      <c r="B15191" s="0" t="n">
        <v>202509</v>
      </c>
      <c r="C15191" s="37" t="s">
        <v>184</v>
      </c>
      <c r="D15191" s="37" t="s">
        <v>571</v>
      </c>
      <c r="E15191" s="0" t="n">
        <v>4</v>
      </c>
      <c r="F15191" s="38" t="s">
        <v>71</v>
      </c>
      <c r="G15191" s="37" t="s">
        <v>767</v>
      </c>
      <c r="H15191" s="0" t="n">
        <v>1416110</v>
      </c>
      <c r="I15191" s="0" t="n">
        <v>3248031</v>
      </c>
      <c r="J15191" s="0" t="n">
        <v>468566</v>
      </c>
    </row>
    <row r="15192" customFormat="false" ht="15" hidden="false" customHeight="false" outlineLevel="0" collapsed="false">
      <c r="A15192" s="0" t="n">
        <v>202506</v>
      </c>
      <c r="B15192" s="0" t="n">
        <v>202509</v>
      </c>
      <c r="C15192" s="37" t="s">
        <v>136</v>
      </c>
      <c r="D15192" s="37" t="s">
        <v>509</v>
      </c>
      <c r="E15192" s="0" t="n">
        <v>4</v>
      </c>
      <c r="F15192" s="38" t="s">
        <v>71</v>
      </c>
      <c r="G15192" s="37" t="s">
        <v>768</v>
      </c>
      <c r="H15192" s="0" t="n">
        <v>737883</v>
      </c>
      <c r="I15192" s="0" t="n">
        <v>718730</v>
      </c>
      <c r="J15192" s="0" t="n">
        <v>163761</v>
      </c>
    </row>
    <row r="15193" customFormat="false" ht="15" hidden="false" customHeight="false" outlineLevel="0" collapsed="false">
      <c r="A15193" s="0" t="n">
        <v>202506</v>
      </c>
      <c r="B15193" s="0" t="n">
        <v>202509</v>
      </c>
      <c r="C15193" s="37" t="s">
        <v>136</v>
      </c>
      <c r="D15193" s="37" t="s">
        <v>258</v>
      </c>
      <c r="E15193" s="0" t="n">
        <v>4</v>
      </c>
      <c r="F15193" s="38" t="s">
        <v>71</v>
      </c>
      <c r="G15193" s="37" t="s">
        <v>769</v>
      </c>
      <c r="H15193" s="0" t="n">
        <v>796851</v>
      </c>
      <c r="I15193" s="0" t="n">
        <v>494270</v>
      </c>
      <c r="J15193" s="0" t="n">
        <v>-64669</v>
      </c>
    </row>
    <row r="15194" customFormat="false" ht="15" hidden="false" customHeight="false" outlineLevel="0" collapsed="false">
      <c r="A15194" s="0" t="n">
        <v>202506</v>
      </c>
      <c r="B15194" s="0" t="n">
        <v>202509</v>
      </c>
      <c r="C15194" s="37" t="s">
        <v>115</v>
      </c>
      <c r="D15194" s="37" t="s">
        <v>288</v>
      </c>
      <c r="E15194" s="0" t="n">
        <v>4</v>
      </c>
      <c r="F15194" s="38" t="s">
        <v>71</v>
      </c>
      <c r="G15194" s="37" t="s">
        <v>770</v>
      </c>
      <c r="H15194" s="0" t="n">
        <v>2248124</v>
      </c>
      <c r="I15194" s="0" t="n">
        <v>3110058</v>
      </c>
      <c r="J15194" s="0" t="n">
        <v>626506</v>
      </c>
    </row>
    <row r="15195" customFormat="false" ht="15" hidden="false" customHeight="false" outlineLevel="0" collapsed="false">
      <c r="A15195" s="0" t="n">
        <v>202506</v>
      </c>
      <c r="B15195" s="0" t="n">
        <v>202509</v>
      </c>
      <c r="C15195" s="37" t="s">
        <v>109</v>
      </c>
      <c r="D15195" s="37" t="s">
        <v>412</v>
      </c>
      <c r="E15195" s="0" t="n">
        <v>4</v>
      </c>
      <c r="F15195" s="38" t="s">
        <v>71</v>
      </c>
      <c r="G15195" s="37" t="s">
        <v>771</v>
      </c>
      <c r="H15195" s="0" t="n">
        <v>171796</v>
      </c>
      <c r="I15195" s="0" t="n">
        <v>81382</v>
      </c>
      <c r="J15195" s="0" t="n">
        <v>5547</v>
      </c>
    </row>
    <row r="15196" customFormat="false" ht="15" hidden="false" customHeight="false" outlineLevel="0" collapsed="false">
      <c r="A15196" s="0" t="n">
        <v>202506</v>
      </c>
      <c r="B15196" s="0" t="n">
        <v>202509</v>
      </c>
      <c r="C15196" s="37" t="s">
        <v>98</v>
      </c>
      <c r="D15196" s="37" t="s">
        <v>233</v>
      </c>
      <c r="E15196" s="0" t="n">
        <v>4</v>
      </c>
      <c r="F15196" s="38" t="s">
        <v>71</v>
      </c>
      <c r="G15196" s="37" t="s">
        <v>772</v>
      </c>
      <c r="H15196" s="0" t="n">
        <v>6841295</v>
      </c>
      <c r="I15196" s="0" t="n">
        <v>4744640</v>
      </c>
      <c r="J15196" s="0" t="n">
        <v>-26313</v>
      </c>
    </row>
    <row r="15197" customFormat="false" ht="15" hidden="false" customHeight="false" outlineLevel="0" collapsed="false">
      <c r="A15197" s="0" t="n">
        <v>202506</v>
      </c>
      <c r="B15197" s="0" t="n">
        <v>202509</v>
      </c>
      <c r="C15197" s="37" t="s">
        <v>178</v>
      </c>
      <c r="D15197" s="37" t="s">
        <v>294</v>
      </c>
      <c r="E15197" s="0" t="n">
        <v>4</v>
      </c>
      <c r="F15197" s="38" t="s">
        <v>71</v>
      </c>
      <c r="G15197" s="37" t="s">
        <v>773</v>
      </c>
      <c r="H15197" s="0" t="n">
        <v>154204</v>
      </c>
      <c r="I15197" s="0" t="n">
        <v>298894</v>
      </c>
      <c r="J15197" s="0" t="n">
        <v>10834</v>
      </c>
    </row>
    <row r="15198" customFormat="false" ht="15" hidden="false" customHeight="false" outlineLevel="0" collapsed="false">
      <c r="A15198" s="0" t="n">
        <v>202506</v>
      </c>
      <c r="B15198" s="0" t="n">
        <v>202509</v>
      </c>
      <c r="C15198" s="37" t="s">
        <v>149</v>
      </c>
      <c r="D15198" s="37" t="s">
        <v>130</v>
      </c>
      <c r="E15198" s="0" t="n">
        <v>4</v>
      </c>
      <c r="F15198" s="38" t="s">
        <v>71</v>
      </c>
      <c r="G15198" s="37" t="s">
        <v>774</v>
      </c>
      <c r="H15198" s="0" t="n">
        <v>2423211</v>
      </c>
      <c r="I15198" s="0" t="n">
        <v>3997774</v>
      </c>
      <c r="J15198" s="0" t="n">
        <v>-92518</v>
      </c>
    </row>
    <row r="15199" customFormat="false" ht="15" hidden="false" customHeight="false" outlineLevel="0" collapsed="false">
      <c r="A15199" s="0" t="n">
        <v>202506</v>
      </c>
      <c r="B15199" s="0" t="n">
        <v>202509</v>
      </c>
      <c r="C15199" s="37" t="s">
        <v>109</v>
      </c>
      <c r="D15199" s="37" t="s">
        <v>139</v>
      </c>
      <c r="E15199" s="0" t="n">
        <v>4</v>
      </c>
      <c r="F15199" s="38" t="s">
        <v>71</v>
      </c>
      <c r="G15199" s="37" t="s">
        <v>775</v>
      </c>
      <c r="H15199" s="0" t="n">
        <v>98440</v>
      </c>
      <c r="I15199" s="0" t="n">
        <v>37264</v>
      </c>
      <c r="J15199" s="0" t="n">
        <v>4872</v>
      </c>
    </row>
    <row r="15200" customFormat="false" ht="15" hidden="false" customHeight="false" outlineLevel="0" collapsed="false">
      <c r="A15200" s="0" t="n">
        <v>202506</v>
      </c>
      <c r="B15200" s="0" t="n">
        <v>202509</v>
      </c>
      <c r="C15200" s="37" t="s">
        <v>106</v>
      </c>
      <c r="D15200" s="37" t="s">
        <v>776</v>
      </c>
      <c r="E15200" s="0" t="n">
        <v>4</v>
      </c>
      <c r="F15200" s="38" t="s">
        <v>71</v>
      </c>
      <c r="G15200" s="37" t="s">
        <v>777</v>
      </c>
      <c r="H15200" s="0" t="n">
        <v>139958</v>
      </c>
      <c r="I15200" s="0" t="n">
        <v>119014</v>
      </c>
      <c r="J15200" s="0" t="n">
        <v>-2795</v>
      </c>
    </row>
    <row r="15201" customFormat="false" ht="15" hidden="false" customHeight="false" outlineLevel="0" collapsed="false">
      <c r="A15201" s="0" t="n">
        <v>202506</v>
      </c>
      <c r="B15201" s="0" t="n">
        <v>202509</v>
      </c>
      <c r="C15201" s="37" t="s">
        <v>109</v>
      </c>
      <c r="D15201" s="37" t="s">
        <v>396</v>
      </c>
      <c r="E15201" s="0" t="n">
        <v>4</v>
      </c>
      <c r="F15201" s="38" t="s">
        <v>71</v>
      </c>
      <c r="G15201" s="37" t="s">
        <v>778</v>
      </c>
      <c r="H15201" s="0" t="n">
        <v>3019391</v>
      </c>
      <c r="I15201" s="0" t="n">
        <v>2895300</v>
      </c>
      <c r="J15201" s="0" t="n">
        <v>580312</v>
      </c>
    </row>
    <row r="15202" customFormat="false" ht="15" hidden="false" customHeight="false" outlineLevel="0" collapsed="false">
      <c r="A15202" s="0" t="n">
        <v>202506</v>
      </c>
      <c r="B15202" s="0" t="n">
        <v>202509</v>
      </c>
      <c r="C15202" s="37" t="s">
        <v>106</v>
      </c>
      <c r="D15202" s="37" t="s">
        <v>189</v>
      </c>
      <c r="E15202" s="0" t="n">
        <v>4</v>
      </c>
      <c r="F15202" s="38" t="s">
        <v>71</v>
      </c>
      <c r="G15202" s="37" t="s">
        <v>779</v>
      </c>
      <c r="H15202" s="0" t="n">
        <v>312123</v>
      </c>
      <c r="I15202" s="0" t="n">
        <v>332108</v>
      </c>
      <c r="J15202" s="0" t="n">
        <v>49548</v>
      </c>
    </row>
    <row r="15203" customFormat="false" ht="15" hidden="false" customHeight="false" outlineLevel="0" collapsed="false">
      <c r="A15203" s="0" t="n">
        <v>202506</v>
      </c>
      <c r="B15203" s="0" t="n">
        <v>202509</v>
      </c>
      <c r="C15203" s="37" t="s">
        <v>152</v>
      </c>
      <c r="D15203" s="37" t="s">
        <v>320</v>
      </c>
      <c r="E15203" s="0" t="n">
        <v>4</v>
      </c>
      <c r="F15203" s="38" t="s">
        <v>71</v>
      </c>
      <c r="G15203" s="37" t="s">
        <v>780</v>
      </c>
      <c r="H15203" s="0" t="n">
        <v>1549732</v>
      </c>
      <c r="I15203" s="0" t="n">
        <v>1361410</v>
      </c>
      <c r="J15203" s="0" t="n">
        <v>139838</v>
      </c>
    </row>
    <row r="15204" customFormat="false" ht="15" hidden="false" customHeight="false" outlineLevel="0" collapsed="false">
      <c r="A15204" s="0" t="n">
        <v>202506</v>
      </c>
      <c r="B15204" s="0" t="n">
        <v>202509</v>
      </c>
      <c r="C15204" s="37" t="s">
        <v>95</v>
      </c>
      <c r="D15204" s="37" t="s">
        <v>693</v>
      </c>
      <c r="E15204" s="0" t="n">
        <v>4</v>
      </c>
      <c r="F15204" s="38" t="s">
        <v>71</v>
      </c>
      <c r="G15204" s="37" t="s">
        <v>781</v>
      </c>
      <c r="H15204" s="0" t="n">
        <v>712123</v>
      </c>
      <c r="I15204" s="0" t="n">
        <v>433034</v>
      </c>
      <c r="J15204" s="0" t="n">
        <v>-53529</v>
      </c>
    </row>
    <row r="15205" customFormat="false" ht="15" hidden="false" customHeight="false" outlineLevel="0" collapsed="false">
      <c r="A15205" s="0" t="n">
        <v>202506</v>
      </c>
      <c r="B15205" s="0" t="n">
        <v>202509</v>
      </c>
      <c r="C15205" s="37" t="s">
        <v>98</v>
      </c>
      <c r="D15205" s="37" t="s">
        <v>369</v>
      </c>
      <c r="E15205" s="0" t="n">
        <v>4</v>
      </c>
      <c r="F15205" s="38" t="s">
        <v>71</v>
      </c>
      <c r="G15205" s="37" t="s">
        <v>782</v>
      </c>
      <c r="H15205" s="0" t="n">
        <v>454605</v>
      </c>
      <c r="I15205" s="0" t="n">
        <v>316509</v>
      </c>
      <c r="J15205" s="0" t="n">
        <v>-16539</v>
      </c>
    </row>
    <row r="15206" customFormat="false" ht="15" hidden="false" customHeight="false" outlineLevel="0" collapsed="false">
      <c r="A15206" s="0" t="n">
        <v>202506</v>
      </c>
      <c r="B15206" s="0" t="n">
        <v>202509</v>
      </c>
      <c r="C15206" s="37" t="s">
        <v>136</v>
      </c>
      <c r="D15206" s="37" t="s">
        <v>719</v>
      </c>
      <c r="E15206" s="0" t="n">
        <v>4</v>
      </c>
      <c r="F15206" s="38" t="s">
        <v>71</v>
      </c>
      <c r="G15206" s="37" t="s">
        <v>783</v>
      </c>
      <c r="H15206" s="0" t="n">
        <v>3158115</v>
      </c>
      <c r="I15206" s="0" t="n">
        <v>2536254</v>
      </c>
      <c r="J15206" s="0" t="n">
        <v>182572</v>
      </c>
    </row>
    <row r="15207" customFormat="false" ht="15" hidden="false" customHeight="false" outlineLevel="0" collapsed="false">
      <c r="A15207" s="0" t="n">
        <v>202506</v>
      </c>
      <c r="B15207" s="0" t="n">
        <v>202509</v>
      </c>
      <c r="C15207" s="37" t="s">
        <v>101</v>
      </c>
      <c r="D15207" s="37" t="s">
        <v>247</v>
      </c>
      <c r="E15207" s="0" t="n">
        <v>4</v>
      </c>
      <c r="F15207" s="38" t="s">
        <v>71</v>
      </c>
      <c r="G15207" s="37" t="s">
        <v>784</v>
      </c>
      <c r="H15207" s="0" t="n">
        <v>491101</v>
      </c>
      <c r="I15207" s="0" t="n">
        <v>572430</v>
      </c>
      <c r="J15207" s="0" t="n">
        <v>44325</v>
      </c>
    </row>
    <row r="15208" customFormat="false" ht="15" hidden="false" customHeight="false" outlineLevel="0" collapsed="false">
      <c r="A15208" s="0" t="n">
        <v>202506</v>
      </c>
      <c r="B15208" s="0" t="n">
        <v>202509</v>
      </c>
      <c r="C15208" s="37" t="s">
        <v>184</v>
      </c>
      <c r="D15208" s="37" t="s">
        <v>367</v>
      </c>
      <c r="E15208" s="0" t="n">
        <v>4</v>
      </c>
      <c r="F15208" s="38" t="s">
        <v>71</v>
      </c>
      <c r="G15208" s="37" t="s">
        <v>785</v>
      </c>
      <c r="H15208" s="0" t="n">
        <v>71762</v>
      </c>
      <c r="I15208" s="0" t="n">
        <v>115943</v>
      </c>
      <c r="J15208" s="0" t="n">
        <v>20172</v>
      </c>
    </row>
    <row r="15209" customFormat="false" ht="15" hidden="false" customHeight="false" outlineLevel="0" collapsed="false">
      <c r="A15209" s="0" t="n">
        <v>202506</v>
      </c>
      <c r="B15209" s="0" t="n">
        <v>202509</v>
      </c>
      <c r="C15209" s="37" t="s">
        <v>98</v>
      </c>
      <c r="D15209" s="37" t="s">
        <v>376</v>
      </c>
      <c r="E15209" s="0" t="n">
        <v>4</v>
      </c>
      <c r="F15209" s="38" t="s">
        <v>71</v>
      </c>
      <c r="G15209" s="37" t="s">
        <v>786</v>
      </c>
      <c r="H15209" s="0" t="n">
        <v>169013</v>
      </c>
      <c r="I15209" s="0" t="n">
        <v>222234</v>
      </c>
      <c r="J15209" s="0" t="n">
        <v>-46948</v>
      </c>
    </row>
    <row r="15210" customFormat="false" ht="15" hidden="false" customHeight="false" outlineLevel="0" collapsed="false">
      <c r="A15210" s="0" t="n">
        <v>202506</v>
      </c>
      <c r="B15210" s="0" t="n">
        <v>202509</v>
      </c>
      <c r="C15210" s="37" t="s">
        <v>158</v>
      </c>
      <c r="D15210" s="37" t="s">
        <v>96</v>
      </c>
      <c r="E15210" s="0" t="n">
        <v>4</v>
      </c>
      <c r="F15210" s="38" t="s">
        <v>71</v>
      </c>
      <c r="G15210" s="37" t="s">
        <v>787</v>
      </c>
      <c r="H15210" s="0" t="n">
        <v>1053538</v>
      </c>
      <c r="I15210" s="0" t="n">
        <v>922906</v>
      </c>
      <c r="J15210" s="0" t="n">
        <v>3768</v>
      </c>
    </row>
    <row r="15211" customFormat="false" ht="15" hidden="false" customHeight="false" outlineLevel="0" collapsed="false">
      <c r="A15211" s="0" t="n">
        <v>202506</v>
      </c>
      <c r="B15211" s="0" t="n">
        <v>202509</v>
      </c>
      <c r="C15211" s="37" t="s">
        <v>115</v>
      </c>
      <c r="D15211" s="37" t="s">
        <v>241</v>
      </c>
      <c r="E15211" s="0" t="n">
        <v>4</v>
      </c>
      <c r="F15211" s="38" t="s">
        <v>71</v>
      </c>
      <c r="G15211" s="37" t="s">
        <v>788</v>
      </c>
      <c r="H15211" s="0" t="n">
        <v>925463</v>
      </c>
      <c r="I15211" s="0" t="n">
        <v>1366415</v>
      </c>
      <c r="J15211" s="0" t="n">
        <v>223694</v>
      </c>
    </row>
    <row r="15212" customFormat="false" ht="15" hidden="false" customHeight="false" outlineLevel="0" collapsed="false">
      <c r="A15212" s="0" t="n">
        <v>202506</v>
      </c>
      <c r="B15212" s="0" t="n">
        <v>202509</v>
      </c>
      <c r="C15212" s="37" t="s">
        <v>101</v>
      </c>
      <c r="D15212" s="37" t="s">
        <v>482</v>
      </c>
      <c r="E15212" s="0" t="n">
        <v>4</v>
      </c>
      <c r="F15212" s="38" t="s">
        <v>71</v>
      </c>
      <c r="G15212" s="37" t="s">
        <v>789</v>
      </c>
      <c r="H15212" s="0" t="n">
        <v>88208</v>
      </c>
      <c r="I15212" s="0" t="n">
        <v>163437</v>
      </c>
      <c r="J15212" s="0" t="n">
        <v>7564</v>
      </c>
    </row>
    <row r="15213" customFormat="false" ht="15" hidden="false" customHeight="false" outlineLevel="0" collapsed="false">
      <c r="A15213" s="0" t="n">
        <v>202506</v>
      </c>
      <c r="B15213" s="0" t="n">
        <v>202509</v>
      </c>
      <c r="C15213" s="37" t="s">
        <v>136</v>
      </c>
      <c r="D15213" s="37" t="s">
        <v>120</v>
      </c>
      <c r="E15213" s="0" t="n">
        <v>4</v>
      </c>
      <c r="F15213" s="38" t="s">
        <v>71</v>
      </c>
      <c r="G15213" s="37" t="s">
        <v>790</v>
      </c>
      <c r="H15213" s="0" t="n">
        <v>264157</v>
      </c>
      <c r="I15213" s="0" t="n">
        <v>273949</v>
      </c>
      <c r="J15213" s="0" t="n">
        <v>9114</v>
      </c>
    </row>
    <row r="15214" customFormat="false" ht="15" hidden="false" customHeight="false" outlineLevel="0" collapsed="false">
      <c r="A15214" s="0" t="n">
        <v>202506</v>
      </c>
      <c r="B15214" s="0" t="n">
        <v>202509</v>
      </c>
      <c r="C15214" s="37" t="s">
        <v>98</v>
      </c>
      <c r="D15214" s="37" t="s">
        <v>447</v>
      </c>
      <c r="E15214" s="0" t="n">
        <v>4</v>
      </c>
      <c r="F15214" s="38" t="s">
        <v>71</v>
      </c>
      <c r="G15214" s="37" t="s">
        <v>791</v>
      </c>
      <c r="H15214" s="0" t="n">
        <v>233552</v>
      </c>
      <c r="I15214" s="0" t="n">
        <v>207539</v>
      </c>
      <c r="J15214" s="0" t="n">
        <v>-16857</v>
      </c>
    </row>
    <row r="15215" customFormat="false" ht="15" hidden="false" customHeight="false" outlineLevel="0" collapsed="false">
      <c r="A15215" s="0" t="n">
        <v>202506</v>
      </c>
      <c r="B15215" s="0" t="n">
        <v>202509</v>
      </c>
      <c r="C15215" s="37" t="s">
        <v>136</v>
      </c>
      <c r="D15215" s="37" t="s">
        <v>391</v>
      </c>
      <c r="E15215" s="0" t="n">
        <v>4</v>
      </c>
      <c r="F15215" s="38" t="s">
        <v>71</v>
      </c>
      <c r="G15215" s="37" t="s">
        <v>792</v>
      </c>
      <c r="H15215" s="0" t="n">
        <v>413957</v>
      </c>
      <c r="I15215" s="0" t="n">
        <v>469266</v>
      </c>
      <c r="J15215" s="0" t="n">
        <v>87214</v>
      </c>
    </row>
    <row r="15216" customFormat="false" ht="15" hidden="false" customHeight="false" outlineLevel="0" collapsed="false">
      <c r="A15216" s="0" t="n">
        <v>202506</v>
      </c>
      <c r="B15216" s="0" t="n">
        <v>202509</v>
      </c>
      <c r="C15216" s="37" t="s">
        <v>106</v>
      </c>
      <c r="D15216" s="37" t="s">
        <v>467</v>
      </c>
      <c r="E15216" s="0" t="n">
        <v>4</v>
      </c>
      <c r="F15216" s="38" t="s">
        <v>71</v>
      </c>
      <c r="G15216" s="37" t="s">
        <v>793</v>
      </c>
      <c r="H15216" s="0" t="n">
        <v>138940</v>
      </c>
      <c r="I15216" s="0" t="n">
        <v>259857</v>
      </c>
      <c r="J15216" s="0" t="n">
        <v>8186</v>
      </c>
    </row>
    <row r="15217" customFormat="false" ht="15" hidden="false" customHeight="false" outlineLevel="0" collapsed="false">
      <c r="A15217" s="0" t="n">
        <v>202506</v>
      </c>
      <c r="B15217" s="0" t="n">
        <v>202509</v>
      </c>
      <c r="C15217" s="37" t="s">
        <v>95</v>
      </c>
      <c r="D15217" s="37" t="s">
        <v>147</v>
      </c>
      <c r="E15217" s="0" t="n">
        <v>4</v>
      </c>
      <c r="F15217" s="38" t="s">
        <v>71</v>
      </c>
      <c r="G15217" s="37" t="s">
        <v>794</v>
      </c>
      <c r="H15217" s="0" t="n">
        <v>323315</v>
      </c>
      <c r="I15217" s="0" t="n">
        <v>213318</v>
      </c>
      <c r="J15217" s="0" t="n">
        <v>40396</v>
      </c>
    </row>
    <row r="15218" customFormat="false" ht="15" hidden="false" customHeight="false" outlineLevel="0" collapsed="false">
      <c r="A15218" s="0" t="n">
        <v>202506</v>
      </c>
      <c r="B15218" s="0" t="n">
        <v>202509</v>
      </c>
      <c r="C15218" s="37" t="s">
        <v>184</v>
      </c>
      <c r="D15218" s="37" t="s">
        <v>603</v>
      </c>
      <c r="E15218" s="0" t="n">
        <v>4</v>
      </c>
      <c r="F15218" s="38" t="s">
        <v>71</v>
      </c>
      <c r="G15218" s="37" t="s">
        <v>795</v>
      </c>
      <c r="H15218" s="0" t="n">
        <v>323525</v>
      </c>
      <c r="I15218" s="0" t="n">
        <v>430158</v>
      </c>
      <c r="J15218" s="0" t="n">
        <v>97463</v>
      </c>
    </row>
    <row r="15219" customFormat="false" ht="15" hidden="false" customHeight="false" outlineLevel="0" collapsed="false">
      <c r="A15219" s="0" t="n">
        <v>202506</v>
      </c>
      <c r="B15219" s="0" t="n">
        <v>202509</v>
      </c>
      <c r="C15219" s="37" t="s">
        <v>149</v>
      </c>
      <c r="D15219" s="37" t="s">
        <v>318</v>
      </c>
      <c r="E15219" s="0" t="n">
        <v>4</v>
      </c>
      <c r="F15219" s="38" t="s">
        <v>71</v>
      </c>
      <c r="G15219" s="37" t="s">
        <v>796</v>
      </c>
      <c r="H15219" s="0" t="n">
        <v>1494085</v>
      </c>
      <c r="I15219" s="0" t="n">
        <v>2374213</v>
      </c>
      <c r="J15219" s="0" t="n">
        <v>502652</v>
      </c>
    </row>
    <row r="15220" customFormat="false" ht="15" hidden="false" customHeight="false" outlineLevel="0" collapsed="false">
      <c r="A15220" s="0" t="n">
        <v>202506</v>
      </c>
      <c r="B15220" s="0" t="n">
        <v>202509</v>
      </c>
      <c r="C15220" s="37" t="s">
        <v>115</v>
      </c>
      <c r="D15220" s="37" t="s">
        <v>191</v>
      </c>
      <c r="E15220" s="0" t="n">
        <v>4</v>
      </c>
      <c r="F15220" s="38" t="s">
        <v>71</v>
      </c>
      <c r="G15220" s="37" t="s">
        <v>797</v>
      </c>
      <c r="H15220" s="0" t="n">
        <v>1434296</v>
      </c>
      <c r="I15220" s="0" t="n">
        <v>2268321</v>
      </c>
      <c r="J15220" s="0" t="n">
        <v>174112</v>
      </c>
    </row>
    <row r="15221" customFormat="false" ht="15" hidden="false" customHeight="false" outlineLevel="0" collapsed="false">
      <c r="A15221" s="0" t="n">
        <v>202506</v>
      </c>
      <c r="B15221" s="0" t="n">
        <v>202509</v>
      </c>
      <c r="C15221" s="37" t="s">
        <v>101</v>
      </c>
      <c r="D15221" s="37" t="s">
        <v>519</v>
      </c>
      <c r="E15221" s="0" t="n">
        <v>4</v>
      </c>
      <c r="F15221" s="38" t="s">
        <v>71</v>
      </c>
      <c r="G15221" s="37" t="s">
        <v>798</v>
      </c>
      <c r="H15221" s="0" t="n">
        <v>778798</v>
      </c>
      <c r="I15221" s="0" t="n">
        <v>501226</v>
      </c>
      <c r="J15221" s="0" t="n">
        <v>15830</v>
      </c>
    </row>
    <row r="15222" customFormat="false" ht="15" hidden="false" customHeight="false" outlineLevel="0" collapsed="false">
      <c r="A15222" s="0" t="n">
        <v>202506</v>
      </c>
      <c r="B15222" s="0" t="n">
        <v>202509</v>
      </c>
      <c r="C15222" s="37" t="s">
        <v>101</v>
      </c>
      <c r="D15222" s="37" t="s">
        <v>99</v>
      </c>
      <c r="E15222" s="0" t="n">
        <v>4</v>
      </c>
      <c r="F15222" s="38" t="s">
        <v>71</v>
      </c>
      <c r="G15222" s="37" t="s">
        <v>799</v>
      </c>
      <c r="H15222" s="0" t="n">
        <v>321753</v>
      </c>
      <c r="I15222" s="0" t="n">
        <v>322275</v>
      </c>
      <c r="J15222" s="0" t="n">
        <v>7983</v>
      </c>
    </row>
    <row r="15223" customFormat="false" ht="15" hidden="false" customHeight="false" outlineLevel="0" collapsed="false">
      <c r="A15223" s="0" t="n">
        <v>202506</v>
      </c>
      <c r="B15223" s="0" t="n">
        <v>202509</v>
      </c>
      <c r="C15223" s="37" t="s">
        <v>197</v>
      </c>
      <c r="D15223" s="37" t="s">
        <v>623</v>
      </c>
      <c r="E15223" s="0" t="n">
        <v>4</v>
      </c>
      <c r="F15223" s="38" t="s">
        <v>71</v>
      </c>
      <c r="G15223" s="37" t="s">
        <v>800</v>
      </c>
      <c r="H15223" s="0" t="n">
        <v>441234</v>
      </c>
      <c r="I15223" s="0" t="n">
        <v>1233770</v>
      </c>
      <c r="J15223" s="0" t="n">
        <v>341550</v>
      </c>
    </row>
    <row r="15224" customFormat="false" ht="15" hidden="false" customHeight="false" outlineLevel="0" collapsed="false">
      <c r="A15224" s="0" t="n">
        <v>202506</v>
      </c>
      <c r="B15224" s="0" t="n">
        <v>202509</v>
      </c>
      <c r="C15224" s="37" t="s">
        <v>115</v>
      </c>
      <c r="D15224" s="37" t="s">
        <v>102</v>
      </c>
      <c r="E15224" s="0" t="n">
        <v>4</v>
      </c>
      <c r="F15224" s="38" t="s">
        <v>71</v>
      </c>
      <c r="G15224" s="37" t="s">
        <v>801</v>
      </c>
      <c r="H15224" s="0" t="n">
        <v>188428</v>
      </c>
      <c r="I15224" s="0" t="n">
        <v>259184</v>
      </c>
      <c r="J15224" s="0" t="n">
        <v>15243</v>
      </c>
    </row>
    <row r="15225" customFormat="false" ht="15" hidden="false" customHeight="false" outlineLevel="0" collapsed="false">
      <c r="A15225" s="0" t="n">
        <v>202506</v>
      </c>
      <c r="B15225" s="0" t="n">
        <v>202509</v>
      </c>
      <c r="C15225" s="37" t="s">
        <v>136</v>
      </c>
      <c r="D15225" s="37" t="s">
        <v>719</v>
      </c>
      <c r="E15225" s="0" t="n">
        <v>4</v>
      </c>
      <c r="F15225" s="38" t="s">
        <v>71</v>
      </c>
      <c r="G15225" s="37" t="s">
        <v>802</v>
      </c>
      <c r="H15225" s="0" t="n">
        <v>133421</v>
      </c>
      <c r="I15225" s="0" t="n">
        <v>121237</v>
      </c>
      <c r="J15225" s="0" t="n">
        <v>22467</v>
      </c>
    </row>
    <row r="15226" customFormat="false" ht="15" hidden="false" customHeight="false" outlineLevel="0" collapsed="false">
      <c r="A15226" s="0" t="n">
        <v>202506</v>
      </c>
      <c r="B15226" s="0" t="n">
        <v>202509</v>
      </c>
      <c r="C15226" s="37" t="s">
        <v>106</v>
      </c>
      <c r="D15226" s="37" t="s">
        <v>369</v>
      </c>
      <c r="E15226" s="0" t="n">
        <v>4</v>
      </c>
      <c r="F15226" s="38" t="s">
        <v>71</v>
      </c>
      <c r="G15226" s="37" t="s">
        <v>803</v>
      </c>
      <c r="H15226" s="0" t="n">
        <v>236449</v>
      </c>
      <c r="I15226" s="0" t="n">
        <v>340885</v>
      </c>
      <c r="J15226" s="0" t="n">
        <v>43715</v>
      </c>
    </row>
    <row r="15227" customFormat="false" ht="15" hidden="false" customHeight="false" outlineLevel="0" collapsed="false">
      <c r="A15227" s="0" t="n">
        <v>202506</v>
      </c>
      <c r="B15227" s="0" t="n">
        <v>202509</v>
      </c>
      <c r="C15227" s="37" t="s">
        <v>106</v>
      </c>
      <c r="D15227" s="37" t="s">
        <v>756</v>
      </c>
      <c r="E15227" s="0" t="n">
        <v>4</v>
      </c>
      <c r="F15227" s="38" t="s">
        <v>71</v>
      </c>
      <c r="G15227" s="37" t="s">
        <v>804</v>
      </c>
      <c r="H15227" s="0" t="n">
        <v>218759</v>
      </c>
      <c r="I15227" s="0" t="n">
        <v>110609</v>
      </c>
      <c r="J15227" s="0" t="n">
        <v>4297</v>
      </c>
    </row>
    <row r="15228" customFormat="false" ht="15" hidden="false" customHeight="false" outlineLevel="0" collapsed="false">
      <c r="A15228" s="0" t="n">
        <v>202506</v>
      </c>
      <c r="B15228" s="0" t="n">
        <v>202509</v>
      </c>
      <c r="C15228" s="37" t="s">
        <v>101</v>
      </c>
      <c r="D15228" s="37" t="s">
        <v>165</v>
      </c>
      <c r="E15228" s="0" t="n">
        <v>4</v>
      </c>
      <c r="F15228" s="38" t="s">
        <v>71</v>
      </c>
      <c r="G15228" s="37" t="s">
        <v>805</v>
      </c>
      <c r="H15228" s="0" t="n">
        <v>130318</v>
      </c>
      <c r="I15228" s="0" t="n">
        <v>216485</v>
      </c>
      <c r="J15228" s="0" t="n">
        <v>11841</v>
      </c>
    </row>
    <row r="15229" customFormat="false" ht="15" hidden="false" customHeight="false" outlineLevel="0" collapsed="false">
      <c r="A15229" s="0" t="n">
        <v>202506</v>
      </c>
      <c r="B15229" s="0" t="n">
        <v>202509</v>
      </c>
      <c r="C15229" s="37" t="s">
        <v>149</v>
      </c>
      <c r="D15229" s="37" t="s">
        <v>806</v>
      </c>
      <c r="E15229" s="0" t="n">
        <v>4</v>
      </c>
      <c r="F15229" s="38" t="s">
        <v>71</v>
      </c>
      <c r="G15229" s="37" t="s">
        <v>807</v>
      </c>
      <c r="H15229" s="0" t="n">
        <v>587658</v>
      </c>
      <c r="I15229" s="0" t="n">
        <v>458962</v>
      </c>
      <c r="J15229" s="0" t="n">
        <v>91030</v>
      </c>
    </row>
    <row r="15230" customFormat="false" ht="15" hidden="false" customHeight="false" outlineLevel="0" collapsed="false">
      <c r="A15230" s="0" t="n">
        <v>202506</v>
      </c>
      <c r="B15230" s="0" t="n">
        <v>202509</v>
      </c>
      <c r="C15230" s="37" t="s">
        <v>101</v>
      </c>
      <c r="D15230" s="37" t="s">
        <v>412</v>
      </c>
      <c r="E15230" s="0" t="n">
        <v>4</v>
      </c>
      <c r="F15230" s="38" t="s">
        <v>71</v>
      </c>
      <c r="G15230" s="37" t="s">
        <v>808</v>
      </c>
      <c r="H15230" s="0" t="n">
        <v>1613616</v>
      </c>
      <c r="I15230" s="0" t="n">
        <v>1580659</v>
      </c>
      <c r="J15230" s="0" t="n">
        <v>131394</v>
      </c>
    </row>
    <row r="15231" customFormat="false" ht="15" hidden="false" customHeight="false" outlineLevel="0" collapsed="false">
      <c r="A15231" s="0" t="n">
        <v>202506</v>
      </c>
      <c r="B15231" s="0" t="n">
        <v>202509</v>
      </c>
      <c r="C15231" s="37" t="s">
        <v>115</v>
      </c>
      <c r="D15231" s="37" t="s">
        <v>493</v>
      </c>
      <c r="E15231" s="0" t="n">
        <v>4</v>
      </c>
      <c r="F15231" s="38" t="s">
        <v>71</v>
      </c>
      <c r="G15231" s="37" t="s">
        <v>809</v>
      </c>
      <c r="H15231" s="0" t="n">
        <v>70194</v>
      </c>
      <c r="I15231" s="0" t="n">
        <v>27921</v>
      </c>
      <c r="J15231" s="0" t="n">
        <v>967</v>
      </c>
    </row>
    <row r="15232" customFormat="false" ht="15" hidden="false" customHeight="false" outlineLevel="0" collapsed="false">
      <c r="A15232" s="0" t="n">
        <v>202506</v>
      </c>
      <c r="B15232" s="0" t="n">
        <v>202509</v>
      </c>
      <c r="C15232" s="37" t="s">
        <v>115</v>
      </c>
      <c r="D15232" s="37" t="s">
        <v>493</v>
      </c>
      <c r="E15232" s="0" t="n">
        <v>4</v>
      </c>
      <c r="F15232" s="38" t="s">
        <v>71</v>
      </c>
      <c r="G15232" s="37" t="s">
        <v>810</v>
      </c>
      <c r="H15232" s="0" t="n">
        <v>469868</v>
      </c>
      <c r="I15232" s="0" t="n">
        <v>467810</v>
      </c>
      <c r="J15232" s="0" t="n">
        <v>-321</v>
      </c>
    </row>
    <row r="15233" customFormat="false" ht="15" hidden="false" customHeight="false" outlineLevel="0" collapsed="false">
      <c r="A15233" s="0" t="n">
        <v>202506</v>
      </c>
      <c r="B15233" s="0" t="n">
        <v>202509</v>
      </c>
      <c r="C15233" s="37" t="s">
        <v>184</v>
      </c>
      <c r="D15233" s="37" t="s">
        <v>425</v>
      </c>
      <c r="E15233" s="0" t="n">
        <v>4</v>
      </c>
      <c r="F15233" s="38" t="s">
        <v>71</v>
      </c>
      <c r="G15233" s="37" t="s">
        <v>811</v>
      </c>
      <c r="H15233" s="0" t="n">
        <v>348493</v>
      </c>
      <c r="I15233" s="0" t="n">
        <v>239760</v>
      </c>
      <c r="J15233" s="0" t="n">
        <v>26855</v>
      </c>
    </row>
    <row r="15234" customFormat="false" ht="15" hidden="false" customHeight="false" outlineLevel="0" collapsed="false">
      <c r="A15234" s="0" t="n">
        <v>202506</v>
      </c>
      <c r="B15234" s="0" t="n">
        <v>202509</v>
      </c>
      <c r="C15234" s="37" t="s">
        <v>149</v>
      </c>
      <c r="D15234" s="37" t="s">
        <v>756</v>
      </c>
      <c r="E15234" s="0" t="n">
        <v>4</v>
      </c>
      <c r="F15234" s="38" t="s">
        <v>71</v>
      </c>
      <c r="G15234" s="37" t="s">
        <v>812</v>
      </c>
      <c r="H15234" s="0" t="n">
        <v>911757</v>
      </c>
      <c r="I15234" s="0" t="n">
        <v>877461</v>
      </c>
      <c r="J15234" s="0" t="n">
        <v>24879</v>
      </c>
    </row>
    <row r="15235" customFormat="false" ht="15" hidden="false" customHeight="false" outlineLevel="0" collapsed="false">
      <c r="A15235" s="0" t="n">
        <v>202506</v>
      </c>
      <c r="B15235" s="0" t="n">
        <v>202509</v>
      </c>
      <c r="C15235" s="37" t="s">
        <v>149</v>
      </c>
      <c r="D15235" s="37" t="s">
        <v>616</v>
      </c>
      <c r="E15235" s="0" t="n">
        <v>4</v>
      </c>
      <c r="F15235" s="38" t="s">
        <v>71</v>
      </c>
      <c r="G15235" s="37" t="s">
        <v>813</v>
      </c>
      <c r="H15235" s="0" t="n">
        <v>451493</v>
      </c>
      <c r="I15235" s="0" t="n">
        <v>269487</v>
      </c>
      <c r="J15235" s="0" t="n">
        <v>37564</v>
      </c>
    </row>
    <row r="15236" customFormat="false" ht="15" hidden="false" customHeight="false" outlineLevel="0" collapsed="false">
      <c r="A15236" s="0" t="n">
        <v>202506</v>
      </c>
      <c r="B15236" s="0" t="n">
        <v>202509</v>
      </c>
      <c r="C15236" s="37" t="s">
        <v>109</v>
      </c>
      <c r="D15236" s="37" t="s">
        <v>364</v>
      </c>
      <c r="E15236" s="0" t="n">
        <v>4</v>
      </c>
      <c r="F15236" s="38" t="s">
        <v>71</v>
      </c>
      <c r="G15236" s="37" t="s">
        <v>814</v>
      </c>
      <c r="H15236" s="0" t="n">
        <v>91278</v>
      </c>
      <c r="I15236" s="0" t="n">
        <v>122404</v>
      </c>
      <c r="J15236" s="0" t="n">
        <v>40934</v>
      </c>
    </row>
    <row r="15237" customFormat="false" ht="15" hidden="false" customHeight="false" outlineLevel="0" collapsed="false">
      <c r="A15237" s="0" t="n">
        <v>202506</v>
      </c>
      <c r="B15237" s="0" t="n">
        <v>202509</v>
      </c>
      <c r="C15237" s="37" t="s">
        <v>95</v>
      </c>
      <c r="D15237" s="37" t="s">
        <v>396</v>
      </c>
      <c r="E15237" s="0" t="n">
        <v>4</v>
      </c>
      <c r="F15237" s="38" t="s">
        <v>71</v>
      </c>
      <c r="G15237" s="37" t="s">
        <v>815</v>
      </c>
      <c r="H15237" s="0" t="n">
        <v>127127</v>
      </c>
      <c r="I15237" s="0" t="n">
        <v>165972</v>
      </c>
      <c r="J15237" s="0" t="n">
        <v>21877</v>
      </c>
    </row>
    <row r="15238" customFormat="false" ht="15" hidden="false" customHeight="false" outlineLevel="0" collapsed="false">
      <c r="A15238" s="0" t="n">
        <v>202506</v>
      </c>
      <c r="B15238" s="0" t="n">
        <v>202509</v>
      </c>
      <c r="C15238" s="37" t="s">
        <v>115</v>
      </c>
      <c r="D15238" s="37" t="s">
        <v>673</v>
      </c>
      <c r="E15238" s="0" t="n">
        <v>4</v>
      </c>
      <c r="F15238" s="38" t="s">
        <v>71</v>
      </c>
      <c r="G15238" s="37" t="s">
        <v>816</v>
      </c>
      <c r="H15238" s="0" t="n">
        <v>643317</v>
      </c>
      <c r="I15238" s="0" t="n">
        <v>914195</v>
      </c>
      <c r="J15238" s="0" t="n">
        <v>238066</v>
      </c>
    </row>
    <row r="15239" customFormat="false" ht="15" hidden="false" customHeight="false" outlineLevel="0" collapsed="false">
      <c r="A15239" s="0" t="n">
        <v>202506</v>
      </c>
      <c r="B15239" s="0" t="n">
        <v>202509</v>
      </c>
      <c r="C15239" s="37" t="s">
        <v>112</v>
      </c>
      <c r="D15239" s="37" t="s">
        <v>120</v>
      </c>
      <c r="E15239" s="0" t="n">
        <v>4</v>
      </c>
      <c r="F15239" s="38" t="s">
        <v>71</v>
      </c>
      <c r="G15239" s="37" t="s">
        <v>817</v>
      </c>
      <c r="H15239" s="0" t="n">
        <v>2287136</v>
      </c>
      <c r="I15239" s="0" t="n">
        <v>1949880</v>
      </c>
      <c r="J15239" s="0" t="n">
        <v>16607</v>
      </c>
    </row>
    <row r="15240" customFormat="false" ht="15" hidden="false" customHeight="false" outlineLevel="0" collapsed="false">
      <c r="A15240" s="0" t="n">
        <v>202506</v>
      </c>
      <c r="B15240" s="0" t="n">
        <v>202509</v>
      </c>
      <c r="C15240" s="37" t="s">
        <v>124</v>
      </c>
      <c r="D15240" s="37" t="s">
        <v>493</v>
      </c>
      <c r="E15240" s="0" t="n">
        <v>4</v>
      </c>
      <c r="F15240" s="38" t="s">
        <v>71</v>
      </c>
      <c r="G15240" s="37" t="s">
        <v>818</v>
      </c>
      <c r="H15240" s="0" t="n">
        <v>47684</v>
      </c>
      <c r="I15240" s="0" t="n">
        <v>44374</v>
      </c>
      <c r="J15240" s="0" t="n">
        <v>6585</v>
      </c>
    </row>
    <row r="15241" customFormat="false" ht="15" hidden="false" customHeight="false" outlineLevel="0" collapsed="false">
      <c r="A15241" s="0" t="n">
        <v>202506</v>
      </c>
      <c r="B15241" s="0" t="n">
        <v>202509</v>
      </c>
      <c r="C15241" s="37" t="s">
        <v>95</v>
      </c>
      <c r="D15241" s="37" t="s">
        <v>414</v>
      </c>
      <c r="E15241" s="0" t="n">
        <v>4</v>
      </c>
      <c r="F15241" s="38" t="s">
        <v>71</v>
      </c>
      <c r="G15241" s="37" t="s">
        <v>819</v>
      </c>
      <c r="H15241" s="0" t="n">
        <v>876895</v>
      </c>
      <c r="I15241" s="0" t="n">
        <v>488147</v>
      </c>
      <c r="J15241" s="0" t="n">
        <v>100345</v>
      </c>
    </row>
    <row r="15242" customFormat="false" ht="15" hidden="false" customHeight="false" outlineLevel="0" collapsed="false">
      <c r="A15242" s="0" t="n">
        <v>202506</v>
      </c>
      <c r="B15242" s="0" t="n">
        <v>202509</v>
      </c>
      <c r="C15242" s="37" t="s">
        <v>149</v>
      </c>
      <c r="D15242" s="37" t="s">
        <v>247</v>
      </c>
      <c r="E15242" s="0" t="n">
        <v>4</v>
      </c>
      <c r="F15242" s="38" t="s">
        <v>71</v>
      </c>
      <c r="G15242" s="37" t="s">
        <v>820</v>
      </c>
      <c r="H15242" s="0" t="n">
        <v>3286176</v>
      </c>
      <c r="I15242" s="0" t="n">
        <v>3320943</v>
      </c>
      <c r="J15242" s="0" t="n">
        <v>723907</v>
      </c>
    </row>
    <row r="15243" customFormat="false" ht="15" hidden="false" customHeight="false" outlineLevel="0" collapsed="false">
      <c r="A15243" s="0" t="n">
        <v>202506</v>
      </c>
      <c r="B15243" s="0" t="n">
        <v>202509</v>
      </c>
      <c r="C15243" s="37" t="s">
        <v>109</v>
      </c>
      <c r="D15243" s="37" t="s">
        <v>821</v>
      </c>
      <c r="E15243" s="0" t="n">
        <v>4</v>
      </c>
      <c r="F15243" s="38" t="s">
        <v>71</v>
      </c>
      <c r="G15243" s="37" t="s">
        <v>822</v>
      </c>
      <c r="H15243" s="0" t="n">
        <v>507340</v>
      </c>
      <c r="I15243" s="0" t="n">
        <v>653104</v>
      </c>
      <c r="J15243" s="0" t="n">
        <v>135798</v>
      </c>
    </row>
    <row r="15244" customFormat="false" ht="15" hidden="false" customHeight="false" outlineLevel="0" collapsed="false">
      <c r="A15244" s="0" t="n">
        <v>202506</v>
      </c>
      <c r="B15244" s="0" t="n">
        <v>202509</v>
      </c>
      <c r="C15244" s="37" t="s">
        <v>124</v>
      </c>
      <c r="D15244" s="37" t="s">
        <v>476</v>
      </c>
      <c r="E15244" s="0" t="n">
        <v>4</v>
      </c>
      <c r="F15244" s="38" t="s">
        <v>71</v>
      </c>
      <c r="G15244" s="37" t="s">
        <v>823</v>
      </c>
      <c r="H15244" s="0" t="n">
        <v>1121499</v>
      </c>
      <c r="I15244" s="0" t="n">
        <v>582636</v>
      </c>
      <c r="J15244" s="0" t="n">
        <v>47577</v>
      </c>
    </row>
    <row r="15245" customFormat="false" ht="15" hidden="false" customHeight="false" outlineLevel="0" collapsed="false">
      <c r="A15245" s="0" t="n">
        <v>202506</v>
      </c>
      <c r="B15245" s="0" t="n">
        <v>202509</v>
      </c>
      <c r="C15245" s="37" t="s">
        <v>115</v>
      </c>
      <c r="D15245" s="37" t="s">
        <v>300</v>
      </c>
      <c r="E15245" s="0" t="n">
        <v>4</v>
      </c>
      <c r="F15245" s="38" t="s">
        <v>71</v>
      </c>
      <c r="G15245" s="37" t="s">
        <v>824</v>
      </c>
      <c r="H15245" s="0" t="n">
        <v>381656</v>
      </c>
      <c r="I15245" s="0" t="n">
        <v>304121</v>
      </c>
      <c r="J15245" s="0" t="n">
        <v>51394</v>
      </c>
    </row>
    <row r="15246" customFormat="false" ht="15" hidden="false" customHeight="false" outlineLevel="0" collapsed="false">
      <c r="A15246" s="0" t="n">
        <v>202506</v>
      </c>
      <c r="B15246" s="0" t="n">
        <v>202509</v>
      </c>
      <c r="C15246" s="37" t="s">
        <v>158</v>
      </c>
      <c r="D15246" s="37" t="s">
        <v>700</v>
      </c>
      <c r="E15246" s="0" t="n">
        <v>4</v>
      </c>
      <c r="F15246" s="38" t="s">
        <v>71</v>
      </c>
      <c r="G15246" s="37" t="s">
        <v>825</v>
      </c>
      <c r="H15246" s="0" t="n">
        <v>371705</v>
      </c>
      <c r="I15246" s="0" t="n">
        <v>1007264</v>
      </c>
      <c r="J15246" s="0" t="n">
        <v>-21916</v>
      </c>
    </row>
    <row r="15247" customFormat="false" ht="15" hidden="false" customHeight="false" outlineLevel="0" collapsed="false">
      <c r="A15247" s="0" t="n">
        <v>202506</v>
      </c>
      <c r="B15247" s="0" t="n">
        <v>202509</v>
      </c>
      <c r="C15247" s="37" t="s">
        <v>184</v>
      </c>
      <c r="D15247" s="37" t="s">
        <v>826</v>
      </c>
      <c r="E15247" s="0" t="n">
        <v>4</v>
      </c>
      <c r="F15247" s="38" t="s">
        <v>71</v>
      </c>
      <c r="G15247" s="37" t="s">
        <v>827</v>
      </c>
      <c r="H15247" s="0" t="n">
        <v>81043</v>
      </c>
      <c r="I15247" s="0" t="n">
        <v>106855</v>
      </c>
      <c r="J15247" s="0" t="n">
        <v>25721</v>
      </c>
    </row>
    <row r="15248" customFormat="false" ht="15" hidden="false" customHeight="false" outlineLevel="0" collapsed="false">
      <c r="A15248" s="0" t="n">
        <v>202506</v>
      </c>
      <c r="B15248" s="0" t="n">
        <v>202509</v>
      </c>
      <c r="C15248" s="37" t="s">
        <v>101</v>
      </c>
      <c r="D15248" s="37" t="s">
        <v>328</v>
      </c>
      <c r="E15248" s="0" t="n">
        <v>4</v>
      </c>
      <c r="F15248" s="38" t="s">
        <v>71</v>
      </c>
      <c r="G15248" s="37" t="s">
        <v>828</v>
      </c>
      <c r="H15248" s="0" t="n">
        <v>36557</v>
      </c>
      <c r="I15248" s="0" t="n">
        <v>62531</v>
      </c>
      <c r="J15248" s="0" t="n">
        <v>-951</v>
      </c>
    </row>
    <row r="15249" customFormat="false" ht="15" hidden="false" customHeight="false" outlineLevel="0" collapsed="false">
      <c r="A15249" s="0" t="n">
        <v>202506</v>
      </c>
      <c r="B15249" s="0" t="n">
        <v>202509</v>
      </c>
      <c r="C15249" s="37" t="s">
        <v>106</v>
      </c>
      <c r="D15249" s="37" t="s">
        <v>511</v>
      </c>
      <c r="E15249" s="0" t="n">
        <v>4</v>
      </c>
      <c r="F15249" s="38" t="s">
        <v>71</v>
      </c>
      <c r="G15249" s="37" t="s">
        <v>829</v>
      </c>
      <c r="H15249" s="0" t="n">
        <v>2025533</v>
      </c>
      <c r="I15249" s="0" t="n">
        <v>2205005</v>
      </c>
      <c r="J15249" s="0" t="n">
        <v>452938</v>
      </c>
    </row>
    <row r="15250" customFormat="false" ht="15" hidden="false" customHeight="false" outlineLevel="0" collapsed="false">
      <c r="A15250" s="0" t="n">
        <v>202506</v>
      </c>
      <c r="B15250" s="0" t="n">
        <v>202509</v>
      </c>
      <c r="C15250" s="37" t="s">
        <v>149</v>
      </c>
      <c r="D15250" s="37" t="s">
        <v>360</v>
      </c>
      <c r="E15250" s="0" t="n">
        <v>4</v>
      </c>
      <c r="F15250" s="38" t="s">
        <v>71</v>
      </c>
      <c r="G15250" s="37" t="s">
        <v>830</v>
      </c>
      <c r="H15250" s="0" t="n">
        <v>167605</v>
      </c>
      <c r="I15250" s="0" t="n">
        <v>152474</v>
      </c>
      <c r="J15250" s="0" t="n">
        <v>28109</v>
      </c>
    </row>
    <row r="15251" customFormat="false" ht="15" hidden="false" customHeight="false" outlineLevel="0" collapsed="false">
      <c r="A15251" s="0" t="n">
        <v>202506</v>
      </c>
      <c r="B15251" s="0" t="n">
        <v>202509</v>
      </c>
      <c r="C15251" s="37" t="s">
        <v>112</v>
      </c>
      <c r="D15251" s="37" t="s">
        <v>284</v>
      </c>
      <c r="E15251" s="0" t="n">
        <v>4</v>
      </c>
      <c r="F15251" s="38" t="s">
        <v>71</v>
      </c>
      <c r="G15251" s="37" t="s">
        <v>831</v>
      </c>
      <c r="H15251" s="0" t="n">
        <v>389879</v>
      </c>
      <c r="I15251" s="0" t="n">
        <v>146610</v>
      </c>
      <c r="J15251" s="0" t="n">
        <v>26935</v>
      </c>
    </row>
    <row r="15252" customFormat="false" ht="15" hidden="false" customHeight="false" outlineLevel="0" collapsed="false">
      <c r="A15252" s="0" t="n">
        <v>202506</v>
      </c>
      <c r="B15252" s="0" t="n">
        <v>202509</v>
      </c>
      <c r="C15252" s="37" t="s">
        <v>184</v>
      </c>
      <c r="D15252" s="37" t="s">
        <v>267</v>
      </c>
      <c r="E15252" s="0" t="n">
        <v>4</v>
      </c>
      <c r="F15252" s="38" t="s">
        <v>71</v>
      </c>
      <c r="G15252" s="37" t="s">
        <v>832</v>
      </c>
      <c r="H15252" s="0" t="n">
        <v>125515</v>
      </c>
      <c r="I15252" s="0" t="n">
        <v>121368</v>
      </c>
      <c r="J15252" s="0" t="n">
        <v>34779</v>
      </c>
    </row>
    <row r="15253" customFormat="false" ht="15" hidden="false" customHeight="false" outlineLevel="0" collapsed="false">
      <c r="A15253" s="0" t="n">
        <v>202506</v>
      </c>
      <c r="B15253" s="0" t="n">
        <v>202509</v>
      </c>
      <c r="C15253" s="37" t="s">
        <v>197</v>
      </c>
      <c r="D15253" s="37" t="s">
        <v>387</v>
      </c>
      <c r="E15253" s="0" t="n">
        <v>4</v>
      </c>
      <c r="F15253" s="38" t="s">
        <v>71</v>
      </c>
      <c r="G15253" s="37" t="s">
        <v>833</v>
      </c>
      <c r="H15253" s="0" t="n">
        <v>113219</v>
      </c>
      <c r="I15253" s="0" t="n">
        <v>142667</v>
      </c>
      <c r="J15253" s="0" t="n">
        <v>26428</v>
      </c>
    </row>
    <row r="15254" customFormat="false" ht="15" hidden="false" customHeight="false" outlineLevel="0" collapsed="false">
      <c r="A15254" s="0" t="n">
        <v>202506</v>
      </c>
      <c r="B15254" s="0" t="n">
        <v>202509</v>
      </c>
      <c r="C15254" s="37" t="s">
        <v>197</v>
      </c>
      <c r="D15254" s="37" t="s">
        <v>334</v>
      </c>
      <c r="E15254" s="0" t="n">
        <v>4</v>
      </c>
      <c r="F15254" s="38" t="s">
        <v>71</v>
      </c>
      <c r="G15254" s="37" t="s">
        <v>834</v>
      </c>
      <c r="H15254" s="0" t="n">
        <v>517058</v>
      </c>
      <c r="I15254" s="0" t="n">
        <v>619420</v>
      </c>
      <c r="J15254" s="0" t="n">
        <v>-32618</v>
      </c>
    </row>
    <row r="15255" customFormat="false" ht="15" hidden="false" customHeight="false" outlineLevel="0" collapsed="false">
      <c r="A15255" s="0" t="n">
        <v>202506</v>
      </c>
      <c r="B15255" s="0" t="n">
        <v>202509</v>
      </c>
      <c r="C15255" s="37" t="s">
        <v>197</v>
      </c>
      <c r="D15255" s="37" t="s">
        <v>208</v>
      </c>
      <c r="E15255" s="0" t="n">
        <v>4</v>
      </c>
      <c r="F15255" s="38" t="s">
        <v>71</v>
      </c>
      <c r="G15255" s="37" t="s">
        <v>835</v>
      </c>
      <c r="H15255" s="0" t="n">
        <v>226693</v>
      </c>
      <c r="I15255" s="0" t="n">
        <v>51977</v>
      </c>
      <c r="J15255" s="0" t="n">
        <v>7224</v>
      </c>
    </row>
    <row r="15256" customFormat="false" ht="15" hidden="false" customHeight="false" outlineLevel="0" collapsed="false">
      <c r="A15256" s="0" t="n">
        <v>202506</v>
      </c>
      <c r="B15256" s="0" t="n">
        <v>202509</v>
      </c>
      <c r="C15256" s="37" t="s">
        <v>115</v>
      </c>
      <c r="D15256" s="37" t="s">
        <v>306</v>
      </c>
      <c r="E15256" s="0" t="n">
        <v>4</v>
      </c>
      <c r="F15256" s="38" t="s">
        <v>71</v>
      </c>
      <c r="G15256" s="37" t="s">
        <v>836</v>
      </c>
      <c r="H15256" s="0" t="n">
        <v>801091</v>
      </c>
      <c r="I15256" s="0" t="n">
        <v>1869368</v>
      </c>
      <c r="J15256" s="0" t="n">
        <v>-203641</v>
      </c>
    </row>
    <row r="15257" customFormat="false" ht="15" hidden="false" customHeight="false" outlineLevel="0" collapsed="false">
      <c r="A15257" s="0" t="n">
        <v>202506</v>
      </c>
      <c r="B15257" s="0" t="n">
        <v>202509</v>
      </c>
      <c r="C15257" s="37" t="s">
        <v>106</v>
      </c>
      <c r="D15257" s="37" t="s">
        <v>519</v>
      </c>
      <c r="E15257" s="0" t="n">
        <v>4</v>
      </c>
      <c r="F15257" s="38" t="s">
        <v>71</v>
      </c>
      <c r="G15257" s="37" t="s">
        <v>837</v>
      </c>
      <c r="H15257" s="0" t="n">
        <v>1334197</v>
      </c>
      <c r="I15257" s="0" t="n">
        <v>693417</v>
      </c>
      <c r="J15257" s="0" t="n">
        <v>49154</v>
      </c>
    </row>
    <row r="15258" customFormat="false" ht="15" hidden="false" customHeight="false" outlineLevel="0" collapsed="false">
      <c r="A15258" s="0" t="n">
        <v>202506</v>
      </c>
      <c r="B15258" s="0" t="n">
        <v>202509</v>
      </c>
      <c r="C15258" s="37" t="s">
        <v>95</v>
      </c>
      <c r="D15258" s="37" t="s">
        <v>288</v>
      </c>
      <c r="E15258" s="0" t="n">
        <v>4</v>
      </c>
      <c r="F15258" s="38" t="s">
        <v>71</v>
      </c>
      <c r="G15258" s="37" t="s">
        <v>838</v>
      </c>
      <c r="H15258" s="0" t="n">
        <v>694699</v>
      </c>
      <c r="I15258" s="0" t="n">
        <v>377094</v>
      </c>
      <c r="J15258" s="0" t="n">
        <v>14239</v>
      </c>
    </row>
    <row r="15259" customFormat="false" ht="15" hidden="false" customHeight="false" outlineLevel="0" collapsed="false">
      <c r="A15259" s="0" t="n">
        <v>202506</v>
      </c>
      <c r="B15259" s="0" t="n">
        <v>202509</v>
      </c>
      <c r="C15259" s="37" t="s">
        <v>101</v>
      </c>
      <c r="D15259" s="37" t="s">
        <v>839</v>
      </c>
      <c r="E15259" s="0" t="n">
        <v>4</v>
      </c>
      <c r="F15259" s="38" t="s">
        <v>71</v>
      </c>
      <c r="G15259" s="37" t="s">
        <v>840</v>
      </c>
      <c r="H15259" s="0" t="n">
        <v>777283</v>
      </c>
      <c r="I15259" s="0" t="n">
        <v>1176428</v>
      </c>
      <c r="J15259" s="0" t="n">
        <v>169152</v>
      </c>
    </row>
    <row r="15260" customFormat="false" ht="15" hidden="false" customHeight="false" outlineLevel="0" collapsed="false">
      <c r="A15260" s="0" t="n">
        <v>202506</v>
      </c>
      <c r="B15260" s="0" t="n">
        <v>202509</v>
      </c>
      <c r="C15260" s="37" t="s">
        <v>106</v>
      </c>
      <c r="D15260" s="37" t="s">
        <v>841</v>
      </c>
      <c r="E15260" s="0" t="n">
        <v>4</v>
      </c>
      <c r="F15260" s="38" t="s">
        <v>71</v>
      </c>
      <c r="G15260" s="37" t="s">
        <v>842</v>
      </c>
      <c r="H15260" s="0" t="n">
        <v>6209068</v>
      </c>
      <c r="I15260" s="0" t="n">
        <v>3688872</v>
      </c>
      <c r="J15260" s="0" t="n">
        <v>-8488</v>
      </c>
    </row>
    <row r="15261" customFormat="false" ht="15" hidden="false" customHeight="false" outlineLevel="0" collapsed="false">
      <c r="A15261" s="0" t="n">
        <v>202506</v>
      </c>
      <c r="B15261" s="0" t="n">
        <v>202509</v>
      </c>
      <c r="C15261" s="37" t="s">
        <v>178</v>
      </c>
      <c r="D15261" s="37" t="s">
        <v>843</v>
      </c>
      <c r="E15261" s="0" t="n">
        <v>4</v>
      </c>
      <c r="F15261" s="38" t="s">
        <v>71</v>
      </c>
      <c r="G15261" s="37" t="s">
        <v>844</v>
      </c>
      <c r="H15261" s="0" t="n">
        <v>88941</v>
      </c>
      <c r="I15261" s="0" t="n">
        <v>102861</v>
      </c>
      <c r="J15261" s="0" t="n">
        <v>72</v>
      </c>
    </row>
    <row r="15262" customFormat="false" ht="15" hidden="false" customHeight="false" outlineLevel="0" collapsed="false">
      <c r="A15262" s="0" t="n">
        <v>202507</v>
      </c>
      <c r="B15262" s="0" t="n">
        <v>202507</v>
      </c>
      <c r="C15262" s="37" t="s">
        <v>95</v>
      </c>
      <c r="D15262" s="37" t="s">
        <v>96</v>
      </c>
      <c r="E15262" s="0" t="n">
        <v>1</v>
      </c>
      <c r="F15262" s="38" t="s">
        <v>70</v>
      </c>
      <c r="G15262" s="37" t="s">
        <v>97</v>
      </c>
      <c r="H15262" s="0" t="n">
        <v>7401261</v>
      </c>
      <c r="I15262" s="0" t="n">
        <v>2085273</v>
      </c>
      <c r="J15262" s="0" t="n">
        <v>-290111</v>
      </c>
    </row>
    <row r="15263" customFormat="false" ht="15" hidden="false" customHeight="false" outlineLevel="0" collapsed="false">
      <c r="A15263" s="0" t="n">
        <v>202507</v>
      </c>
      <c r="B15263" s="0" t="n">
        <v>202507</v>
      </c>
      <c r="C15263" s="37" t="s">
        <v>98</v>
      </c>
      <c r="D15263" s="37" t="s">
        <v>99</v>
      </c>
      <c r="E15263" s="0" t="n">
        <v>1</v>
      </c>
      <c r="F15263" s="38" t="s">
        <v>70</v>
      </c>
      <c r="G15263" s="37" t="s">
        <v>100</v>
      </c>
      <c r="H15263" s="0" t="n">
        <v>1611470</v>
      </c>
      <c r="I15263" s="0" t="n">
        <v>913842</v>
      </c>
      <c r="J15263" s="0" t="n">
        <v>-107998</v>
      </c>
    </row>
    <row r="15264" customFormat="false" ht="15" hidden="false" customHeight="false" outlineLevel="0" collapsed="false">
      <c r="A15264" s="0" t="n">
        <v>202507</v>
      </c>
      <c r="B15264" s="0" t="n">
        <v>202507</v>
      </c>
      <c r="C15264" s="37" t="s">
        <v>101</v>
      </c>
      <c r="D15264" s="37" t="s">
        <v>102</v>
      </c>
      <c r="E15264" s="0" t="n">
        <v>1</v>
      </c>
      <c r="F15264" s="38" t="s">
        <v>70</v>
      </c>
      <c r="G15264" s="37" t="s">
        <v>103</v>
      </c>
      <c r="H15264" s="0" t="n">
        <v>2404971</v>
      </c>
      <c r="I15264" s="0" t="n">
        <v>1596276</v>
      </c>
      <c r="J15264" s="0" t="n">
        <v>123618</v>
      </c>
    </row>
    <row r="15265" customFormat="false" ht="15" hidden="false" customHeight="false" outlineLevel="0" collapsed="false">
      <c r="A15265" s="0" t="n">
        <v>202507</v>
      </c>
      <c r="B15265" s="0" t="n">
        <v>202507</v>
      </c>
      <c r="C15265" s="37" t="s">
        <v>101</v>
      </c>
      <c r="D15265" s="37" t="s">
        <v>104</v>
      </c>
      <c r="E15265" s="0" t="n">
        <v>1</v>
      </c>
      <c r="F15265" s="38" t="s">
        <v>70</v>
      </c>
      <c r="G15265" s="37" t="s">
        <v>105</v>
      </c>
      <c r="H15265" s="0" t="n">
        <v>2013736</v>
      </c>
      <c r="I15265" s="0" t="n">
        <v>550949</v>
      </c>
      <c r="J15265" s="0" t="n">
        <v>54515</v>
      </c>
    </row>
    <row r="15266" customFormat="false" ht="15" hidden="false" customHeight="false" outlineLevel="0" collapsed="false">
      <c r="A15266" s="0" t="n">
        <v>202507</v>
      </c>
      <c r="B15266" s="0" t="n">
        <v>202507</v>
      </c>
      <c r="C15266" s="37" t="s">
        <v>106</v>
      </c>
      <c r="D15266" s="37" t="s">
        <v>107</v>
      </c>
      <c r="E15266" s="0" t="n">
        <v>1</v>
      </c>
      <c r="F15266" s="38" t="s">
        <v>70</v>
      </c>
      <c r="G15266" s="37" t="s">
        <v>108</v>
      </c>
      <c r="H15266" s="0" t="n">
        <v>2140773</v>
      </c>
      <c r="I15266" s="0" t="n">
        <v>268544</v>
      </c>
      <c r="J15266" s="0" t="n">
        <v>51188</v>
      </c>
    </row>
    <row r="15267" customFormat="false" ht="15" hidden="false" customHeight="false" outlineLevel="0" collapsed="false">
      <c r="A15267" s="0" t="n">
        <v>202507</v>
      </c>
      <c r="B15267" s="0" t="n">
        <v>202507</v>
      </c>
      <c r="C15267" s="37" t="s">
        <v>109</v>
      </c>
      <c r="D15267" s="37" t="s">
        <v>110</v>
      </c>
      <c r="E15267" s="0" t="n">
        <v>1</v>
      </c>
      <c r="F15267" s="38" t="s">
        <v>70</v>
      </c>
      <c r="G15267" s="37" t="s">
        <v>111</v>
      </c>
      <c r="H15267" s="0" t="n">
        <v>1185458</v>
      </c>
      <c r="I15267" s="0" t="n">
        <v>209844</v>
      </c>
      <c r="J15267" s="0" t="n">
        <v>33599</v>
      </c>
    </row>
    <row r="15268" customFormat="false" ht="15" hidden="false" customHeight="false" outlineLevel="0" collapsed="false">
      <c r="A15268" s="0" t="n">
        <v>202507</v>
      </c>
      <c r="B15268" s="0" t="n">
        <v>202507</v>
      </c>
      <c r="C15268" s="37" t="s">
        <v>112</v>
      </c>
      <c r="D15268" s="37" t="s">
        <v>113</v>
      </c>
      <c r="E15268" s="0" t="n">
        <v>1</v>
      </c>
      <c r="F15268" s="38" t="s">
        <v>70</v>
      </c>
      <c r="G15268" s="37" t="s">
        <v>114</v>
      </c>
      <c r="H15268" s="0" t="n">
        <v>8621497</v>
      </c>
      <c r="I15268" s="0" t="n">
        <v>2381048</v>
      </c>
      <c r="J15268" s="0" t="n">
        <v>-188590</v>
      </c>
    </row>
    <row r="15269" customFormat="false" ht="15" hidden="false" customHeight="false" outlineLevel="0" collapsed="false">
      <c r="A15269" s="0" t="n">
        <v>202507</v>
      </c>
      <c r="B15269" s="0" t="n">
        <v>202507</v>
      </c>
      <c r="C15269" s="37" t="s">
        <v>115</v>
      </c>
      <c r="D15269" s="37" t="s">
        <v>116</v>
      </c>
      <c r="E15269" s="0" t="n">
        <v>1</v>
      </c>
      <c r="F15269" s="38" t="s">
        <v>70</v>
      </c>
      <c r="G15269" s="37" t="s">
        <v>117</v>
      </c>
      <c r="H15269" s="0" t="n">
        <v>629492</v>
      </c>
      <c r="I15269" s="0" t="n">
        <v>234801</v>
      </c>
      <c r="J15269" s="0" t="n">
        <v>48563</v>
      </c>
    </row>
    <row r="15270" customFormat="false" ht="15" hidden="false" customHeight="false" outlineLevel="0" collapsed="false">
      <c r="A15270" s="0" t="n">
        <v>202507</v>
      </c>
      <c r="B15270" s="0" t="n">
        <v>202507</v>
      </c>
      <c r="C15270" s="37" t="s">
        <v>109</v>
      </c>
      <c r="D15270" s="37" t="s">
        <v>118</v>
      </c>
      <c r="E15270" s="0" t="n">
        <v>1</v>
      </c>
      <c r="F15270" s="38" t="s">
        <v>70</v>
      </c>
      <c r="G15270" s="37" t="s">
        <v>119</v>
      </c>
      <c r="H15270" s="0" t="n">
        <v>5233317</v>
      </c>
      <c r="I15270" s="0" t="n">
        <v>693461</v>
      </c>
      <c r="J15270" s="0" t="n">
        <v>-27084</v>
      </c>
    </row>
    <row r="15271" customFormat="false" ht="15" hidden="false" customHeight="false" outlineLevel="0" collapsed="false">
      <c r="A15271" s="0" t="n">
        <v>202507</v>
      </c>
      <c r="B15271" s="0" t="n">
        <v>202507</v>
      </c>
      <c r="C15271" s="37" t="s">
        <v>109</v>
      </c>
      <c r="D15271" s="37" t="s">
        <v>120</v>
      </c>
      <c r="E15271" s="0" t="n">
        <v>1</v>
      </c>
      <c r="F15271" s="38" t="s">
        <v>70</v>
      </c>
      <c r="G15271" s="37" t="s">
        <v>121</v>
      </c>
      <c r="H15271" s="0" t="n">
        <v>540824</v>
      </c>
      <c r="I15271" s="0" t="n">
        <v>99542</v>
      </c>
      <c r="J15271" s="0" t="n">
        <v>16552</v>
      </c>
    </row>
    <row r="15272" customFormat="false" ht="15" hidden="false" customHeight="false" outlineLevel="0" collapsed="false">
      <c r="A15272" s="0" t="n">
        <v>202507</v>
      </c>
      <c r="B15272" s="0" t="n">
        <v>202507</v>
      </c>
      <c r="C15272" s="37" t="s">
        <v>95</v>
      </c>
      <c r="D15272" s="37" t="s">
        <v>122</v>
      </c>
      <c r="E15272" s="0" t="n">
        <v>1</v>
      </c>
      <c r="F15272" s="38" t="s">
        <v>70</v>
      </c>
      <c r="G15272" s="37" t="s">
        <v>123</v>
      </c>
      <c r="H15272" s="0" t="n">
        <v>958811</v>
      </c>
      <c r="I15272" s="0" t="n">
        <v>377822</v>
      </c>
      <c r="J15272" s="0" t="n">
        <v>13159</v>
      </c>
    </row>
    <row r="15273" customFormat="false" ht="15" hidden="false" customHeight="false" outlineLevel="0" collapsed="false">
      <c r="A15273" s="0" t="n">
        <v>202507</v>
      </c>
      <c r="B15273" s="0" t="n">
        <v>202507</v>
      </c>
      <c r="C15273" s="37" t="s">
        <v>124</v>
      </c>
      <c r="D15273" s="37" t="s">
        <v>125</v>
      </c>
      <c r="E15273" s="0" t="n">
        <v>1</v>
      </c>
      <c r="F15273" s="38" t="s">
        <v>70</v>
      </c>
      <c r="G15273" s="37" t="s">
        <v>126</v>
      </c>
      <c r="H15273" s="0" t="n">
        <v>368368</v>
      </c>
      <c r="I15273" s="0" t="n">
        <v>181450</v>
      </c>
      <c r="J15273" s="0" t="n">
        <v>63794</v>
      </c>
    </row>
    <row r="15274" customFormat="false" ht="15" hidden="false" customHeight="false" outlineLevel="0" collapsed="false">
      <c r="A15274" s="0" t="n">
        <v>202507</v>
      </c>
      <c r="B15274" s="0" t="n">
        <v>202507</v>
      </c>
      <c r="C15274" s="37" t="s">
        <v>95</v>
      </c>
      <c r="D15274" s="37" t="s">
        <v>127</v>
      </c>
      <c r="E15274" s="0" t="n">
        <v>1</v>
      </c>
      <c r="F15274" s="38" t="s">
        <v>70</v>
      </c>
      <c r="G15274" s="37" t="s">
        <v>128</v>
      </c>
      <c r="H15274" s="0" t="n">
        <v>1914941</v>
      </c>
      <c r="I15274" s="0" t="n">
        <v>205721</v>
      </c>
      <c r="J15274" s="0" t="n">
        <v>4313</v>
      </c>
    </row>
    <row r="15275" customFormat="false" ht="15" hidden="false" customHeight="false" outlineLevel="0" collapsed="false">
      <c r="A15275" s="0" t="n">
        <v>202507</v>
      </c>
      <c r="B15275" s="0" t="n">
        <v>202507</v>
      </c>
      <c r="C15275" s="37" t="s">
        <v>124</v>
      </c>
      <c r="D15275" s="37" t="s">
        <v>122</v>
      </c>
      <c r="E15275" s="0" t="n">
        <v>1</v>
      </c>
      <c r="F15275" s="38" t="s">
        <v>70</v>
      </c>
      <c r="G15275" s="37" t="s">
        <v>129</v>
      </c>
      <c r="H15275" s="0" t="n">
        <v>9439990</v>
      </c>
      <c r="I15275" s="0" t="n">
        <v>2581627</v>
      </c>
      <c r="J15275" s="0" t="n">
        <v>187418</v>
      </c>
    </row>
    <row r="15276" customFormat="false" ht="15" hidden="false" customHeight="false" outlineLevel="0" collapsed="false">
      <c r="A15276" s="0" t="n">
        <v>202507</v>
      </c>
      <c r="B15276" s="0" t="n">
        <v>202507</v>
      </c>
      <c r="C15276" s="37" t="s">
        <v>106</v>
      </c>
      <c r="D15276" s="37" t="s">
        <v>130</v>
      </c>
      <c r="E15276" s="0" t="n">
        <v>1</v>
      </c>
      <c r="F15276" s="38" t="s">
        <v>70</v>
      </c>
      <c r="G15276" s="37" t="s">
        <v>131</v>
      </c>
      <c r="H15276" s="0" t="n">
        <v>879951</v>
      </c>
      <c r="I15276" s="0" t="n">
        <v>279001</v>
      </c>
      <c r="J15276" s="0" t="n">
        <v>26737</v>
      </c>
    </row>
    <row r="15277" customFormat="false" ht="15" hidden="false" customHeight="false" outlineLevel="0" collapsed="false">
      <c r="A15277" s="0" t="n">
        <v>202507</v>
      </c>
      <c r="B15277" s="0" t="n">
        <v>202507</v>
      </c>
      <c r="C15277" s="37" t="s">
        <v>95</v>
      </c>
      <c r="D15277" s="37" t="s">
        <v>132</v>
      </c>
      <c r="E15277" s="0" t="n">
        <v>1</v>
      </c>
      <c r="F15277" s="38" t="s">
        <v>70</v>
      </c>
      <c r="G15277" s="37" t="s">
        <v>133</v>
      </c>
      <c r="H15277" s="0" t="n">
        <v>1028962</v>
      </c>
      <c r="I15277" s="0" t="n">
        <v>394088</v>
      </c>
      <c r="J15277" s="0" t="n">
        <v>21970</v>
      </c>
    </row>
    <row r="15278" customFormat="false" ht="15" hidden="false" customHeight="false" outlineLevel="0" collapsed="false">
      <c r="A15278" s="0" t="n">
        <v>202507</v>
      </c>
      <c r="B15278" s="0" t="n">
        <v>202507</v>
      </c>
      <c r="C15278" s="37" t="s">
        <v>112</v>
      </c>
      <c r="D15278" s="37" t="s">
        <v>134</v>
      </c>
      <c r="E15278" s="0" t="n">
        <v>1</v>
      </c>
      <c r="F15278" s="38" t="s">
        <v>70</v>
      </c>
      <c r="G15278" s="37" t="s">
        <v>135</v>
      </c>
      <c r="H15278" s="0" t="n">
        <v>314672</v>
      </c>
      <c r="I15278" s="0" t="n">
        <v>158284</v>
      </c>
      <c r="J15278" s="0" t="n">
        <v>-3121</v>
      </c>
    </row>
    <row r="15279" customFormat="false" ht="15" hidden="false" customHeight="false" outlineLevel="0" collapsed="false">
      <c r="A15279" s="0" t="n">
        <v>202507</v>
      </c>
      <c r="B15279" s="0" t="n">
        <v>202507</v>
      </c>
      <c r="C15279" s="37" t="s">
        <v>136</v>
      </c>
      <c r="D15279" s="37" t="s">
        <v>137</v>
      </c>
      <c r="E15279" s="0" t="n">
        <v>1</v>
      </c>
      <c r="F15279" s="38" t="s">
        <v>70</v>
      </c>
      <c r="G15279" s="37" t="s">
        <v>138</v>
      </c>
      <c r="H15279" s="0" t="n">
        <v>1222430</v>
      </c>
      <c r="I15279" s="0" t="n">
        <v>135563</v>
      </c>
      <c r="J15279" s="0" t="n">
        <v>40724</v>
      </c>
    </row>
    <row r="15280" customFormat="false" ht="15" hidden="false" customHeight="false" outlineLevel="0" collapsed="false">
      <c r="A15280" s="0" t="n">
        <v>202507</v>
      </c>
      <c r="B15280" s="0" t="n">
        <v>202507</v>
      </c>
      <c r="C15280" s="37" t="s">
        <v>115</v>
      </c>
      <c r="D15280" s="37" t="s">
        <v>139</v>
      </c>
      <c r="E15280" s="0" t="n">
        <v>1</v>
      </c>
      <c r="F15280" s="38" t="s">
        <v>70</v>
      </c>
      <c r="G15280" s="37" t="s">
        <v>140</v>
      </c>
      <c r="H15280" s="0" t="n">
        <v>244394</v>
      </c>
      <c r="I15280" s="0" t="n">
        <v>123404</v>
      </c>
      <c r="J15280" s="0" t="n">
        <v>2336</v>
      </c>
    </row>
    <row r="15281" customFormat="false" ht="15" hidden="false" customHeight="false" outlineLevel="0" collapsed="false">
      <c r="A15281" s="0" t="n">
        <v>202507</v>
      </c>
      <c r="B15281" s="0" t="n">
        <v>202507</v>
      </c>
      <c r="C15281" s="37" t="s">
        <v>109</v>
      </c>
      <c r="D15281" s="37" t="s">
        <v>141</v>
      </c>
      <c r="E15281" s="0" t="n">
        <v>1</v>
      </c>
      <c r="F15281" s="38" t="s">
        <v>70</v>
      </c>
      <c r="G15281" s="37" t="s">
        <v>142</v>
      </c>
      <c r="H15281" s="0" t="n">
        <v>469147</v>
      </c>
      <c r="I15281" s="0" t="n">
        <v>110576</v>
      </c>
      <c r="J15281" s="0" t="n">
        <v>1697</v>
      </c>
    </row>
    <row r="15282" customFormat="false" ht="15" hidden="false" customHeight="false" outlineLevel="0" collapsed="false">
      <c r="A15282" s="0" t="n">
        <v>202507</v>
      </c>
      <c r="B15282" s="0" t="n">
        <v>202507</v>
      </c>
      <c r="C15282" s="37" t="s">
        <v>136</v>
      </c>
      <c r="D15282" s="37" t="s">
        <v>143</v>
      </c>
      <c r="E15282" s="0" t="n">
        <v>1</v>
      </c>
      <c r="F15282" s="38" t="s">
        <v>70</v>
      </c>
      <c r="G15282" s="37" t="s">
        <v>144</v>
      </c>
      <c r="H15282" s="0" t="n">
        <v>2016123</v>
      </c>
      <c r="I15282" s="0" t="n">
        <v>748015</v>
      </c>
      <c r="J15282" s="0" t="n">
        <v>51658</v>
      </c>
    </row>
    <row r="15283" customFormat="false" ht="15" hidden="false" customHeight="false" outlineLevel="0" collapsed="false">
      <c r="A15283" s="0" t="n">
        <v>202507</v>
      </c>
      <c r="B15283" s="0" t="n">
        <v>202507</v>
      </c>
      <c r="C15283" s="37" t="s">
        <v>101</v>
      </c>
      <c r="D15283" s="37" t="s">
        <v>145</v>
      </c>
      <c r="E15283" s="0" t="n">
        <v>1</v>
      </c>
      <c r="F15283" s="38" t="s">
        <v>70</v>
      </c>
      <c r="G15283" s="37" t="s">
        <v>146</v>
      </c>
      <c r="H15283" s="0" t="n">
        <v>9408151</v>
      </c>
      <c r="I15283" s="0" t="n">
        <v>2308811</v>
      </c>
      <c r="J15283" s="0" t="n">
        <v>229322</v>
      </c>
    </row>
    <row r="15284" customFormat="false" ht="15" hidden="false" customHeight="false" outlineLevel="0" collapsed="false">
      <c r="A15284" s="0" t="n">
        <v>202507</v>
      </c>
      <c r="B15284" s="0" t="n">
        <v>202507</v>
      </c>
      <c r="C15284" s="37" t="s">
        <v>106</v>
      </c>
      <c r="D15284" s="37" t="s">
        <v>147</v>
      </c>
      <c r="E15284" s="0" t="n">
        <v>1</v>
      </c>
      <c r="F15284" s="38" t="s">
        <v>70</v>
      </c>
      <c r="G15284" s="37" t="s">
        <v>148</v>
      </c>
      <c r="H15284" s="0" t="n">
        <v>28394560</v>
      </c>
      <c r="I15284" s="0" t="n">
        <v>13143563</v>
      </c>
      <c r="J15284" s="0" t="n">
        <v>151333</v>
      </c>
    </row>
    <row r="15285" customFormat="false" ht="15" hidden="false" customHeight="false" outlineLevel="0" collapsed="false">
      <c r="A15285" s="0" t="n">
        <v>202507</v>
      </c>
      <c r="B15285" s="0" t="n">
        <v>202507</v>
      </c>
      <c r="C15285" s="37" t="s">
        <v>149</v>
      </c>
      <c r="D15285" s="37" t="s">
        <v>150</v>
      </c>
      <c r="E15285" s="0" t="n">
        <v>1</v>
      </c>
      <c r="F15285" s="38" t="s">
        <v>70</v>
      </c>
      <c r="G15285" s="37" t="s">
        <v>151</v>
      </c>
      <c r="H15285" s="0" t="n">
        <v>470649</v>
      </c>
      <c r="I15285" s="0" t="n">
        <v>389882</v>
      </c>
      <c r="J15285" s="0" t="n">
        <v>68365</v>
      </c>
    </row>
    <row r="15286" customFormat="false" ht="15" hidden="false" customHeight="false" outlineLevel="0" collapsed="false">
      <c r="A15286" s="0" t="n">
        <v>202507</v>
      </c>
      <c r="B15286" s="0" t="n">
        <v>202507</v>
      </c>
      <c r="C15286" s="37" t="s">
        <v>152</v>
      </c>
      <c r="D15286" s="37" t="s">
        <v>153</v>
      </c>
      <c r="E15286" s="0" t="n">
        <v>1</v>
      </c>
      <c r="F15286" s="38" t="s">
        <v>70</v>
      </c>
      <c r="G15286" s="37" t="s">
        <v>154</v>
      </c>
      <c r="H15286" s="0" t="n">
        <v>6251198</v>
      </c>
      <c r="I15286" s="0" t="n">
        <v>1291630</v>
      </c>
      <c r="J15286" s="0" t="n">
        <v>123057</v>
      </c>
    </row>
    <row r="15287" customFormat="false" ht="15" hidden="false" customHeight="false" outlineLevel="0" collapsed="false">
      <c r="A15287" s="0" t="n">
        <v>202507</v>
      </c>
      <c r="B15287" s="0" t="n">
        <v>202507</v>
      </c>
      <c r="C15287" s="37" t="s">
        <v>101</v>
      </c>
      <c r="D15287" s="37" t="s">
        <v>155</v>
      </c>
      <c r="E15287" s="0" t="n">
        <v>1</v>
      </c>
      <c r="F15287" s="38" t="s">
        <v>70</v>
      </c>
      <c r="G15287" s="37" t="s">
        <v>156</v>
      </c>
      <c r="H15287" s="0" t="n">
        <v>1476028</v>
      </c>
      <c r="I15287" s="0" t="n">
        <v>245544</v>
      </c>
      <c r="J15287" s="0" t="n">
        <v>20137</v>
      </c>
    </row>
    <row r="15288" customFormat="false" ht="15" hidden="false" customHeight="false" outlineLevel="0" collapsed="false">
      <c r="A15288" s="0" t="n">
        <v>202507</v>
      </c>
      <c r="B15288" s="0" t="n">
        <v>202507</v>
      </c>
      <c r="C15288" s="37" t="s">
        <v>106</v>
      </c>
      <c r="D15288" s="37" t="s">
        <v>116</v>
      </c>
      <c r="E15288" s="0" t="n">
        <v>1</v>
      </c>
      <c r="F15288" s="38" t="s">
        <v>70</v>
      </c>
      <c r="G15288" s="37" t="s">
        <v>157</v>
      </c>
      <c r="H15288" s="0" t="n">
        <v>846596</v>
      </c>
      <c r="I15288" s="0" t="n">
        <v>69901</v>
      </c>
      <c r="J15288" s="0" t="n">
        <v>9493</v>
      </c>
    </row>
    <row r="15289" customFormat="false" ht="15" hidden="false" customHeight="false" outlineLevel="0" collapsed="false">
      <c r="A15289" s="0" t="n">
        <v>202507</v>
      </c>
      <c r="B15289" s="0" t="n">
        <v>202507</v>
      </c>
      <c r="C15289" s="37" t="s">
        <v>158</v>
      </c>
      <c r="D15289" s="37" t="s">
        <v>159</v>
      </c>
      <c r="E15289" s="0" t="n">
        <v>1</v>
      </c>
      <c r="F15289" s="38" t="s">
        <v>70</v>
      </c>
      <c r="G15289" s="37" t="s">
        <v>160</v>
      </c>
      <c r="H15289" s="0" t="n">
        <v>1994872</v>
      </c>
      <c r="I15289" s="0" t="n">
        <v>674954</v>
      </c>
      <c r="J15289" s="0" t="n">
        <v>-3280</v>
      </c>
    </row>
    <row r="15290" customFormat="false" ht="15" hidden="false" customHeight="false" outlineLevel="0" collapsed="false">
      <c r="A15290" s="0" t="n">
        <v>202507</v>
      </c>
      <c r="B15290" s="0" t="n">
        <v>202507</v>
      </c>
      <c r="C15290" s="37" t="s">
        <v>95</v>
      </c>
      <c r="D15290" s="37" t="s">
        <v>161</v>
      </c>
      <c r="E15290" s="0" t="n">
        <v>1</v>
      </c>
      <c r="F15290" s="38" t="s">
        <v>70</v>
      </c>
      <c r="G15290" s="37" t="s">
        <v>162</v>
      </c>
      <c r="H15290" s="0" t="n">
        <v>1194345</v>
      </c>
      <c r="I15290" s="0" t="n">
        <v>333826</v>
      </c>
      <c r="J15290" s="0" t="n">
        <v>7176</v>
      </c>
    </row>
    <row r="15291" customFormat="false" ht="15" hidden="false" customHeight="false" outlineLevel="0" collapsed="false">
      <c r="A15291" s="0" t="n">
        <v>202507</v>
      </c>
      <c r="B15291" s="0" t="n">
        <v>202507</v>
      </c>
      <c r="C15291" s="37" t="s">
        <v>112</v>
      </c>
      <c r="D15291" s="37" t="s">
        <v>163</v>
      </c>
      <c r="E15291" s="0" t="n">
        <v>1</v>
      </c>
      <c r="F15291" s="38" t="s">
        <v>70</v>
      </c>
      <c r="G15291" s="37" t="s">
        <v>164</v>
      </c>
      <c r="H15291" s="0" t="n">
        <v>1489318</v>
      </c>
      <c r="I15291" s="0" t="n">
        <v>964718</v>
      </c>
      <c r="J15291" s="0" t="n">
        <v>75050</v>
      </c>
    </row>
    <row r="15292" customFormat="false" ht="15" hidden="false" customHeight="false" outlineLevel="0" collapsed="false">
      <c r="A15292" s="0" t="n">
        <v>202507</v>
      </c>
      <c r="B15292" s="0" t="n">
        <v>202507</v>
      </c>
      <c r="C15292" s="37" t="s">
        <v>101</v>
      </c>
      <c r="D15292" s="37" t="s">
        <v>165</v>
      </c>
      <c r="E15292" s="0" t="n">
        <v>1</v>
      </c>
      <c r="F15292" s="38" t="s">
        <v>70</v>
      </c>
      <c r="G15292" s="37" t="s">
        <v>166</v>
      </c>
      <c r="H15292" s="0" t="n">
        <v>910922</v>
      </c>
      <c r="I15292" s="0" t="n">
        <v>304056</v>
      </c>
      <c r="J15292" s="0" t="n">
        <v>52599</v>
      </c>
    </row>
    <row r="15293" customFormat="false" ht="15" hidden="false" customHeight="false" outlineLevel="0" collapsed="false">
      <c r="A15293" s="0" t="n">
        <v>202507</v>
      </c>
      <c r="B15293" s="0" t="n">
        <v>202507</v>
      </c>
      <c r="C15293" s="37" t="s">
        <v>124</v>
      </c>
      <c r="D15293" s="37" t="s">
        <v>167</v>
      </c>
      <c r="E15293" s="0" t="n">
        <v>1</v>
      </c>
      <c r="F15293" s="38" t="s">
        <v>70</v>
      </c>
      <c r="G15293" s="37" t="s">
        <v>168</v>
      </c>
      <c r="H15293" s="0" t="n">
        <v>294884</v>
      </c>
      <c r="I15293" s="0" t="n">
        <v>63396</v>
      </c>
      <c r="J15293" s="0" t="n">
        <v>3526</v>
      </c>
    </row>
    <row r="15294" customFormat="false" ht="15" hidden="false" customHeight="false" outlineLevel="0" collapsed="false">
      <c r="A15294" s="0" t="n">
        <v>202507</v>
      </c>
      <c r="B15294" s="0" t="n">
        <v>202507</v>
      </c>
      <c r="C15294" s="37" t="s">
        <v>152</v>
      </c>
      <c r="D15294" s="37" t="s">
        <v>122</v>
      </c>
      <c r="E15294" s="0" t="n">
        <v>1</v>
      </c>
      <c r="F15294" s="38" t="s">
        <v>70</v>
      </c>
      <c r="G15294" s="37" t="s">
        <v>169</v>
      </c>
      <c r="H15294" s="0" t="n">
        <v>152655</v>
      </c>
      <c r="I15294" s="0" t="n">
        <v>21251</v>
      </c>
      <c r="J15294" s="0" t="n">
        <v>1026</v>
      </c>
    </row>
    <row r="15295" customFormat="false" ht="15" hidden="false" customHeight="false" outlineLevel="0" collapsed="false">
      <c r="A15295" s="0" t="n">
        <v>202507</v>
      </c>
      <c r="B15295" s="0" t="n">
        <v>202507</v>
      </c>
      <c r="C15295" s="37" t="s">
        <v>98</v>
      </c>
      <c r="D15295" s="37" t="s">
        <v>170</v>
      </c>
      <c r="E15295" s="0" t="n">
        <v>1</v>
      </c>
      <c r="F15295" s="38" t="s">
        <v>70</v>
      </c>
      <c r="G15295" s="37" t="s">
        <v>171</v>
      </c>
      <c r="H15295" s="0" t="n">
        <v>2486311</v>
      </c>
      <c r="I15295" s="0" t="n">
        <v>556283</v>
      </c>
      <c r="J15295" s="0" t="n">
        <v>-72785</v>
      </c>
    </row>
    <row r="15296" customFormat="false" ht="15" hidden="false" customHeight="false" outlineLevel="0" collapsed="false">
      <c r="A15296" s="0" t="n">
        <v>202507</v>
      </c>
      <c r="B15296" s="0" t="n">
        <v>202507</v>
      </c>
      <c r="C15296" s="37" t="s">
        <v>98</v>
      </c>
      <c r="D15296" s="37" t="s">
        <v>172</v>
      </c>
      <c r="E15296" s="0" t="n">
        <v>1</v>
      </c>
      <c r="F15296" s="38" t="s">
        <v>70</v>
      </c>
      <c r="G15296" s="37" t="s">
        <v>173</v>
      </c>
      <c r="H15296" s="0" t="n">
        <v>615970</v>
      </c>
      <c r="I15296" s="0" t="n">
        <v>273762</v>
      </c>
      <c r="J15296" s="0" t="n">
        <v>2915</v>
      </c>
    </row>
    <row r="15297" customFormat="false" ht="15" hidden="false" customHeight="false" outlineLevel="0" collapsed="false">
      <c r="A15297" s="0" t="n">
        <v>202507</v>
      </c>
      <c r="B15297" s="0" t="n">
        <v>202507</v>
      </c>
      <c r="C15297" s="37" t="s">
        <v>158</v>
      </c>
      <c r="D15297" s="37" t="s">
        <v>174</v>
      </c>
      <c r="E15297" s="0" t="n">
        <v>1</v>
      </c>
      <c r="F15297" s="38" t="s">
        <v>70</v>
      </c>
      <c r="G15297" s="37" t="s">
        <v>175</v>
      </c>
      <c r="H15297" s="0" t="n">
        <v>789209</v>
      </c>
      <c r="I15297" s="0" t="n">
        <v>230341</v>
      </c>
      <c r="J15297" s="0" t="n">
        <v>-19592</v>
      </c>
    </row>
    <row r="15298" customFormat="false" ht="15" hidden="false" customHeight="false" outlineLevel="0" collapsed="false">
      <c r="A15298" s="0" t="n">
        <v>202507</v>
      </c>
      <c r="B15298" s="0" t="n">
        <v>202507</v>
      </c>
      <c r="C15298" s="37" t="s">
        <v>149</v>
      </c>
      <c r="D15298" s="37" t="s">
        <v>176</v>
      </c>
      <c r="E15298" s="0" t="n">
        <v>1</v>
      </c>
      <c r="F15298" s="38" t="s">
        <v>70</v>
      </c>
      <c r="G15298" s="37" t="s">
        <v>177</v>
      </c>
      <c r="H15298" s="0" t="n">
        <v>1288267</v>
      </c>
      <c r="I15298" s="0" t="n">
        <v>174070</v>
      </c>
      <c r="J15298" s="0" t="n">
        <v>-10470</v>
      </c>
    </row>
    <row r="15299" customFormat="false" ht="15" hidden="false" customHeight="false" outlineLevel="0" collapsed="false">
      <c r="A15299" s="0" t="n">
        <v>202507</v>
      </c>
      <c r="B15299" s="0" t="n">
        <v>202507</v>
      </c>
      <c r="C15299" s="37" t="s">
        <v>178</v>
      </c>
      <c r="D15299" s="37" t="s">
        <v>179</v>
      </c>
      <c r="E15299" s="0" t="n">
        <v>1</v>
      </c>
      <c r="F15299" s="38" t="s">
        <v>70</v>
      </c>
      <c r="G15299" s="37" t="s">
        <v>180</v>
      </c>
      <c r="H15299" s="0" t="n">
        <v>2556642</v>
      </c>
      <c r="I15299" s="0" t="n">
        <v>1248092</v>
      </c>
      <c r="J15299" s="0" t="n">
        <v>145499</v>
      </c>
    </row>
    <row r="15300" customFormat="false" ht="15" hidden="false" customHeight="false" outlineLevel="0" collapsed="false">
      <c r="A15300" s="0" t="n">
        <v>202507</v>
      </c>
      <c r="B15300" s="0" t="n">
        <v>202507</v>
      </c>
      <c r="C15300" s="37" t="s">
        <v>149</v>
      </c>
      <c r="D15300" s="37" t="s">
        <v>181</v>
      </c>
      <c r="E15300" s="0" t="n">
        <v>1</v>
      </c>
      <c r="F15300" s="38" t="s">
        <v>70</v>
      </c>
      <c r="G15300" s="37" t="s">
        <v>182</v>
      </c>
      <c r="H15300" s="0" t="n">
        <v>1575149</v>
      </c>
      <c r="I15300" s="0" t="n">
        <v>292492</v>
      </c>
      <c r="J15300" s="0" t="n">
        <v>120473</v>
      </c>
    </row>
    <row r="15301" customFormat="false" ht="15" hidden="false" customHeight="false" outlineLevel="0" collapsed="false">
      <c r="A15301" s="0" t="n">
        <v>202507</v>
      </c>
      <c r="B15301" s="0" t="n">
        <v>202507</v>
      </c>
      <c r="C15301" s="37" t="s">
        <v>115</v>
      </c>
      <c r="D15301" s="37" t="s">
        <v>104</v>
      </c>
      <c r="E15301" s="0" t="n">
        <v>1</v>
      </c>
      <c r="F15301" s="38" t="s">
        <v>70</v>
      </c>
      <c r="G15301" s="37" t="s">
        <v>183</v>
      </c>
      <c r="H15301" s="0" t="n">
        <v>445325</v>
      </c>
      <c r="I15301" s="0" t="n">
        <v>143654</v>
      </c>
      <c r="J15301" s="0" t="n">
        <v>14283</v>
      </c>
    </row>
    <row r="15302" customFormat="false" ht="15" hidden="false" customHeight="false" outlineLevel="0" collapsed="false">
      <c r="A15302" s="0" t="n">
        <v>202507</v>
      </c>
      <c r="B15302" s="0" t="n">
        <v>202507</v>
      </c>
      <c r="C15302" s="37" t="s">
        <v>184</v>
      </c>
      <c r="D15302" s="37" t="s">
        <v>185</v>
      </c>
      <c r="E15302" s="0" t="n">
        <v>1</v>
      </c>
      <c r="F15302" s="38" t="s">
        <v>70</v>
      </c>
      <c r="G15302" s="37" t="s">
        <v>186</v>
      </c>
      <c r="H15302" s="0" t="n">
        <v>5180873</v>
      </c>
      <c r="I15302" s="0" t="n">
        <v>1184764</v>
      </c>
      <c r="J15302" s="0" t="n">
        <v>134205</v>
      </c>
    </row>
    <row r="15303" customFormat="false" ht="15" hidden="false" customHeight="false" outlineLevel="0" collapsed="false">
      <c r="A15303" s="0" t="n">
        <v>202507</v>
      </c>
      <c r="B15303" s="0" t="n">
        <v>202507</v>
      </c>
      <c r="C15303" s="37" t="s">
        <v>109</v>
      </c>
      <c r="D15303" s="37" t="s">
        <v>187</v>
      </c>
      <c r="E15303" s="0" t="n">
        <v>1</v>
      </c>
      <c r="F15303" s="38" t="s">
        <v>70</v>
      </c>
      <c r="G15303" s="37" t="s">
        <v>188</v>
      </c>
      <c r="H15303" s="0" t="n">
        <v>8488936</v>
      </c>
      <c r="I15303" s="0" t="n">
        <v>2753801</v>
      </c>
      <c r="J15303" s="0" t="n">
        <v>10876</v>
      </c>
    </row>
    <row r="15304" customFormat="false" ht="15" hidden="false" customHeight="false" outlineLevel="0" collapsed="false">
      <c r="A15304" s="0" t="n">
        <v>202507</v>
      </c>
      <c r="B15304" s="0" t="n">
        <v>202507</v>
      </c>
      <c r="C15304" s="37" t="s">
        <v>178</v>
      </c>
      <c r="D15304" s="37" t="s">
        <v>189</v>
      </c>
      <c r="E15304" s="0" t="n">
        <v>1</v>
      </c>
      <c r="F15304" s="38" t="s">
        <v>70</v>
      </c>
      <c r="G15304" s="37" t="s">
        <v>190</v>
      </c>
      <c r="H15304" s="0" t="n">
        <v>2041250</v>
      </c>
      <c r="I15304" s="0" t="n">
        <v>358588</v>
      </c>
      <c r="J15304" s="0" t="n">
        <v>-8907</v>
      </c>
    </row>
    <row r="15305" customFormat="false" ht="15" hidden="false" customHeight="false" outlineLevel="0" collapsed="false">
      <c r="A15305" s="0" t="n">
        <v>202507</v>
      </c>
      <c r="B15305" s="0" t="n">
        <v>202507</v>
      </c>
      <c r="C15305" s="37" t="s">
        <v>152</v>
      </c>
      <c r="D15305" s="37" t="s">
        <v>191</v>
      </c>
      <c r="E15305" s="0" t="n">
        <v>1</v>
      </c>
      <c r="F15305" s="38" t="s">
        <v>70</v>
      </c>
      <c r="G15305" s="37" t="s">
        <v>192</v>
      </c>
      <c r="H15305" s="0" t="n">
        <v>4282574</v>
      </c>
      <c r="I15305" s="0" t="n">
        <v>2214973</v>
      </c>
      <c r="J15305" s="0" t="n">
        <v>632628</v>
      </c>
    </row>
    <row r="15306" customFormat="false" ht="15" hidden="false" customHeight="false" outlineLevel="0" collapsed="false">
      <c r="A15306" s="0" t="n">
        <v>202507</v>
      </c>
      <c r="B15306" s="0" t="n">
        <v>202507</v>
      </c>
      <c r="C15306" s="37" t="s">
        <v>184</v>
      </c>
      <c r="D15306" s="37" t="s">
        <v>193</v>
      </c>
      <c r="E15306" s="0" t="n">
        <v>1</v>
      </c>
      <c r="F15306" s="38" t="s">
        <v>70</v>
      </c>
      <c r="G15306" s="37" t="s">
        <v>194</v>
      </c>
      <c r="H15306" s="0" t="n">
        <v>7163180</v>
      </c>
      <c r="I15306" s="0" t="n">
        <v>1559648</v>
      </c>
      <c r="J15306" s="0" t="n">
        <v>-838</v>
      </c>
    </row>
    <row r="15307" customFormat="false" ht="15" hidden="false" customHeight="false" outlineLevel="0" collapsed="false">
      <c r="A15307" s="0" t="n">
        <v>202507</v>
      </c>
      <c r="B15307" s="0" t="n">
        <v>202507</v>
      </c>
      <c r="C15307" s="37" t="s">
        <v>115</v>
      </c>
      <c r="D15307" s="37" t="s">
        <v>96</v>
      </c>
      <c r="E15307" s="0" t="n">
        <v>1</v>
      </c>
      <c r="F15307" s="38" t="s">
        <v>70</v>
      </c>
      <c r="G15307" s="37" t="s">
        <v>195</v>
      </c>
      <c r="H15307" s="0" t="n">
        <v>5914072</v>
      </c>
      <c r="I15307" s="0" t="n">
        <v>1507410</v>
      </c>
      <c r="J15307" s="0" t="n">
        <v>-180871</v>
      </c>
    </row>
    <row r="15308" customFormat="false" ht="15" hidden="false" customHeight="false" outlineLevel="0" collapsed="false">
      <c r="A15308" s="0" t="n">
        <v>202507</v>
      </c>
      <c r="B15308" s="0" t="n">
        <v>202507</v>
      </c>
      <c r="C15308" s="37" t="s">
        <v>136</v>
      </c>
      <c r="D15308" s="37" t="s">
        <v>120</v>
      </c>
      <c r="E15308" s="0" t="n">
        <v>1</v>
      </c>
      <c r="F15308" s="38" t="s">
        <v>70</v>
      </c>
      <c r="G15308" s="37" t="s">
        <v>196</v>
      </c>
      <c r="H15308" s="0" t="n">
        <v>2936541</v>
      </c>
      <c r="I15308" s="0" t="n">
        <v>887428</v>
      </c>
      <c r="J15308" s="0" t="n">
        <v>92786</v>
      </c>
    </row>
    <row r="15309" customFormat="false" ht="15" hidden="false" customHeight="false" outlineLevel="0" collapsed="false">
      <c r="A15309" s="0" t="n">
        <v>202507</v>
      </c>
      <c r="B15309" s="0" t="n">
        <v>202507</v>
      </c>
      <c r="C15309" s="37" t="s">
        <v>197</v>
      </c>
      <c r="D15309" s="37" t="s">
        <v>198</v>
      </c>
      <c r="E15309" s="0" t="n">
        <v>1</v>
      </c>
      <c r="F15309" s="38" t="s">
        <v>70</v>
      </c>
      <c r="G15309" s="37" t="s">
        <v>199</v>
      </c>
      <c r="H15309" s="0" t="n">
        <v>1905069</v>
      </c>
      <c r="I15309" s="0" t="n">
        <v>412304</v>
      </c>
      <c r="J15309" s="0" t="n">
        <v>15265</v>
      </c>
    </row>
    <row r="15310" customFormat="false" ht="15" hidden="false" customHeight="false" outlineLevel="0" collapsed="false">
      <c r="A15310" s="0" t="n">
        <v>202507</v>
      </c>
      <c r="B15310" s="0" t="n">
        <v>202507</v>
      </c>
      <c r="C15310" s="37" t="s">
        <v>136</v>
      </c>
      <c r="D15310" s="37" t="s">
        <v>200</v>
      </c>
      <c r="E15310" s="0" t="n">
        <v>1</v>
      </c>
      <c r="F15310" s="38" t="s">
        <v>70</v>
      </c>
      <c r="G15310" s="37" t="s">
        <v>201</v>
      </c>
      <c r="H15310" s="0" t="n">
        <v>1911574</v>
      </c>
      <c r="I15310" s="0" t="n">
        <v>784619</v>
      </c>
      <c r="J15310" s="0" t="n">
        <v>109521</v>
      </c>
    </row>
    <row r="15311" customFormat="false" ht="15" hidden="false" customHeight="false" outlineLevel="0" collapsed="false">
      <c r="A15311" s="0" t="n">
        <v>202507</v>
      </c>
      <c r="B15311" s="0" t="n">
        <v>202507</v>
      </c>
      <c r="C15311" s="37" t="s">
        <v>136</v>
      </c>
      <c r="D15311" s="37" t="s">
        <v>127</v>
      </c>
      <c r="E15311" s="0" t="n">
        <v>1</v>
      </c>
      <c r="F15311" s="38" t="s">
        <v>70</v>
      </c>
      <c r="G15311" s="37" t="s">
        <v>202</v>
      </c>
      <c r="H15311" s="0" t="n">
        <v>309746</v>
      </c>
      <c r="I15311" s="0" t="n">
        <v>39074</v>
      </c>
      <c r="J15311" s="0" t="n">
        <v>9251</v>
      </c>
    </row>
    <row r="15312" customFormat="false" ht="15" hidden="false" customHeight="false" outlineLevel="0" collapsed="false">
      <c r="A15312" s="0" t="n">
        <v>202507</v>
      </c>
      <c r="B15312" s="0" t="n">
        <v>202507</v>
      </c>
      <c r="C15312" s="37" t="s">
        <v>106</v>
      </c>
      <c r="D15312" s="37" t="s">
        <v>203</v>
      </c>
      <c r="E15312" s="0" t="n">
        <v>1</v>
      </c>
      <c r="F15312" s="38" t="s">
        <v>70</v>
      </c>
      <c r="G15312" s="37" t="s">
        <v>204</v>
      </c>
      <c r="H15312" s="0" t="n">
        <v>2372590</v>
      </c>
      <c r="I15312" s="0" t="n">
        <v>337866</v>
      </c>
      <c r="J15312" s="0" t="n">
        <v>39496</v>
      </c>
    </row>
    <row r="15313" customFormat="false" ht="15" hidden="false" customHeight="false" outlineLevel="0" collapsed="false">
      <c r="A15313" s="0" t="n">
        <v>202507</v>
      </c>
      <c r="B15313" s="0" t="n">
        <v>202507</v>
      </c>
      <c r="C15313" s="37" t="s">
        <v>95</v>
      </c>
      <c r="D15313" s="37" t="s">
        <v>187</v>
      </c>
      <c r="E15313" s="0" t="n">
        <v>1</v>
      </c>
      <c r="F15313" s="38" t="s">
        <v>70</v>
      </c>
      <c r="G15313" s="37" t="s">
        <v>205</v>
      </c>
      <c r="H15313" s="0" t="n">
        <v>283075</v>
      </c>
      <c r="I15313" s="0" t="n">
        <v>127231</v>
      </c>
      <c r="J15313" s="0" t="n">
        <v>13066</v>
      </c>
    </row>
    <row r="15314" customFormat="false" ht="15" hidden="false" customHeight="false" outlineLevel="0" collapsed="false">
      <c r="A15314" s="0" t="n">
        <v>202507</v>
      </c>
      <c r="B15314" s="0" t="n">
        <v>202507</v>
      </c>
      <c r="C15314" s="37" t="s">
        <v>101</v>
      </c>
      <c r="D15314" s="37" t="s">
        <v>206</v>
      </c>
      <c r="E15314" s="0" t="n">
        <v>1</v>
      </c>
      <c r="F15314" s="38" t="s">
        <v>70</v>
      </c>
      <c r="G15314" s="37" t="s">
        <v>207</v>
      </c>
      <c r="H15314" s="0" t="n">
        <v>523523</v>
      </c>
      <c r="I15314" s="0" t="n">
        <v>149282</v>
      </c>
      <c r="J15314" s="0" t="n">
        <v>21789</v>
      </c>
    </row>
    <row r="15315" customFormat="false" ht="15" hidden="false" customHeight="false" outlineLevel="0" collapsed="false">
      <c r="A15315" s="0" t="n">
        <v>202507</v>
      </c>
      <c r="B15315" s="0" t="n">
        <v>202507</v>
      </c>
      <c r="C15315" s="37" t="s">
        <v>184</v>
      </c>
      <c r="D15315" s="37" t="s">
        <v>208</v>
      </c>
      <c r="E15315" s="0" t="n">
        <v>1</v>
      </c>
      <c r="F15315" s="38" t="s">
        <v>70</v>
      </c>
      <c r="G15315" s="37" t="s">
        <v>209</v>
      </c>
      <c r="H15315" s="0" t="n">
        <v>6152964</v>
      </c>
      <c r="I15315" s="0" t="n">
        <v>1186482</v>
      </c>
      <c r="J15315" s="0" t="n">
        <v>415827</v>
      </c>
    </row>
    <row r="15316" customFormat="false" ht="15" hidden="false" customHeight="false" outlineLevel="0" collapsed="false">
      <c r="A15316" s="0" t="n">
        <v>202507</v>
      </c>
      <c r="B15316" s="0" t="n">
        <v>202507</v>
      </c>
      <c r="C15316" s="37" t="s">
        <v>95</v>
      </c>
      <c r="D15316" s="37" t="s">
        <v>210</v>
      </c>
      <c r="E15316" s="0" t="n">
        <v>1</v>
      </c>
      <c r="F15316" s="38" t="s">
        <v>70</v>
      </c>
      <c r="G15316" s="37" t="s">
        <v>211</v>
      </c>
      <c r="H15316" s="0" t="n">
        <v>3589517</v>
      </c>
      <c r="I15316" s="0" t="n">
        <v>1308216</v>
      </c>
      <c r="J15316" s="0" t="n">
        <v>402735</v>
      </c>
    </row>
    <row r="15317" customFormat="false" ht="15" hidden="false" customHeight="false" outlineLevel="0" collapsed="false">
      <c r="A15317" s="0" t="n">
        <v>202507</v>
      </c>
      <c r="B15317" s="0" t="n">
        <v>202507</v>
      </c>
      <c r="C15317" s="37" t="s">
        <v>178</v>
      </c>
      <c r="D15317" s="37" t="s">
        <v>212</v>
      </c>
      <c r="E15317" s="0" t="n">
        <v>1</v>
      </c>
      <c r="F15317" s="38" t="s">
        <v>70</v>
      </c>
      <c r="G15317" s="37" t="s">
        <v>213</v>
      </c>
      <c r="H15317" s="0" t="n">
        <v>6682701</v>
      </c>
      <c r="I15317" s="0" t="n">
        <v>1106563</v>
      </c>
      <c r="J15317" s="0" t="n">
        <v>53562</v>
      </c>
    </row>
    <row r="15318" customFormat="false" ht="15" hidden="false" customHeight="false" outlineLevel="0" collapsed="false">
      <c r="A15318" s="0" t="n">
        <v>202507</v>
      </c>
      <c r="B15318" s="0" t="n">
        <v>202507</v>
      </c>
      <c r="C15318" s="37" t="s">
        <v>95</v>
      </c>
      <c r="D15318" s="37" t="s">
        <v>214</v>
      </c>
      <c r="E15318" s="0" t="n">
        <v>1</v>
      </c>
      <c r="F15318" s="38" t="s">
        <v>70</v>
      </c>
      <c r="G15318" s="37" t="s">
        <v>215</v>
      </c>
      <c r="H15318" s="0" t="n">
        <v>1071477</v>
      </c>
      <c r="I15318" s="0" t="n">
        <v>418956</v>
      </c>
      <c r="J15318" s="0" t="n">
        <v>73309</v>
      </c>
    </row>
    <row r="15319" customFormat="false" ht="15" hidden="false" customHeight="false" outlineLevel="0" collapsed="false">
      <c r="A15319" s="0" t="n">
        <v>202507</v>
      </c>
      <c r="B15319" s="0" t="n">
        <v>202507</v>
      </c>
      <c r="C15319" s="37" t="s">
        <v>101</v>
      </c>
      <c r="D15319" s="37" t="s">
        <v>216</v>
      </c>
      <c r="E15319" s="0" t="n">
        <v>1</v>
      </c>
      <c r="F15319" s="38" t="s">
        <v>70</v>
      </c>
      <c r="G15319" s="37" t="s">
        <v>217</v>
      </c>
      <c r="H15319" s="0" t="n">
        <v>444430</v>
      </c>
      <c r="I15319" s="0" t="n">
        <v>82589</v>
      </c>
      <c r="J15319" s="0" t="n">
        <v>21358</v>
      </c>
    </row>
    <row r="15320" customFormat="false" ht="15" hidden="false" customHeight="false" outlineLevel="0" collapsed="false">
      <c r="A15320" s="0" t="n">
        <v>202507</v>
      </c>
      <c r="B15320" s="0" t="n">
        <v>202507</v>
      </c>
      <c r="C15320" s="37" t="s">
        <v>115</v>
      </c>
      <c r="D15320" s="37" t="s">
        <v>218</v>
      </c>
      <c r="E15320" s="0" t="n">
        <v>1</v>
      </c>
      <c r="F15320" s="38" t="s">
        <v>70</v>
      </c>
      <c r="G15320" s="37" t="s">
        <v>219</v>
      </c>
      <c r="H15320" s="0" t="n">
        <v>899578</v>
      </c>
      <c r="I15320" s="0" t="n">
        <v>157074</v>
      </c>
      <c r="J15320" s="0" t="n">
        <v>23458</v>
      </c>
    </row>
    <row r="15321" customFormat="false" ht="15" hidden="false" customHeight="false" outlineLevel="0" collapsed="false">
      <c r="A15321" s="0" t="n">
        <v>202507</v>
      </c>
      <c r="B15321" s="0" t="n">
        <v>202507</v>
      </c>
      <c r="C15321" s="37" t="s">
        <v>101</v>
      </c>
      <c r="D15321" s="37" t="s">
        <v>220</v>
      </c>
      <c r="E15321" s="0" t="n">
        <v>1</v>
      </c>
      <c r="F15321" s="38" t="s">
        <v>70</v>
      </c>
      <c r="G15321" s="37" t="s">
        <v>221</v>
      </c>
      <c r="H15321" s="0" t="n">
        <v>1625222</v>
      </c>
      <c r="I15321" s="0" t="n">
        <v>270717</v>
      </c>
      <c r="J15321" s="0" t="n">
        <v>19862</v>
      </c>
    </row>
    <row r="15322" customFormat="false" ht="15" hidden="false" customHeight="false" outlineLevel="0" collapsed="false">
      <c r="A15322" s="0" t="n">
        <v>202507</v>
      </c>
      <c r="B15322" s="0" t="n">
        <v>202507</v>
      </c>
      <c r="C15322" s="37" t="s">
        <v>101</v>
      </c>
      <c r="D15322" s="37" t="s">
        <v>153</v>
      </c>
      <c r="E15322" s="0" t="n">
        <v>1</v>
      </c>
      <c r="F15322" s="38" t="s">
        <v>70</v>
      </c>
      <c r="G15322" s="37" t="s">
        <v>222</v>
      </c>
      <c r="H15322" s="0" t="n">
        <v>1111845</v>
      </c>
      <c r="I15322" s="0" t="n">
        <v>442689</v>
      </c>
      <c r="J15322" s="0" t="n">
        <v>13377</v>
      </c>
    </row>
    <row r="15323" customFormat="false" ht="15" hidden="false" customHeight="false" outlineLevel="0" collapsed="false">
      <c r="A15323" s="0" t="n">
        <v>202507</v>
      </c>
      <c r="B15323" s="0" t="n">
        <v>202507</v>
      </c>
      <c r="C15323" s="37" t="s">
        <v>136</v>
      </c>
      <c r="D15323" s="37" t="s">
        <v>223</v>
      </c>
      <c r="E15323" s="0" t="n">
        <v>1</v>
      </c>
      <c r="F15323" s="38" t="s">
        <v>70</v>
      </c>
      <c r="G15323" s="37" t="s">
        <v>224</v>
      </c>
      <c r="H15323" s="0" t="n">
        <v>4102674</v>
      </c>
      <c r="I15323" s="0" t="n">
        <v>948664</v>
      </c>
      <c r="J15323" s="0" t="n">
        <v>85249</v>
      </c>
    </row>
    <row r="15324" customFormat="false" ht="15" hidden="false" customHeight="false" outlineLevel="0" collapsed="false">
      <c r="A15324" s="0" t="n">
        <v>202507</v>
      </c>
      <c r="B15324" s="0" t="n">
        <v>202507</v>
      </c>
      <c r="C15324" s="37" t="s">
        <v>184</v>
      </c>
      <c r="D15324" s="37" t="s">
        <v>225</v>
      </c>
      <c r="E15324" s="0" t="n">
        <v>1</v>
      </c>
      <c r="F15324" s="38" t="s">
        <v>70</v>
      </c>
      <c r="G15324" s="37" t="s">
        <v>226</v>
      </c>
      <c r="H15324" s="0" t="n">
        <v>947259</v>
      </c>
      <c r="I15324" s="0" t="n">
        <v>248391</v>
      </c>
      <c r="J15324" s="0" t="n">
        <v>-8441</v>
      </c>
    </row>
    <row r="15325" customFormat="false" ht="15" hidden="false" customHeight="false" outlineLevel="0" collapsed="false">
      <c r="A15325" s="0" t="n">
        <v>202507</v>
      </c>
      <c r="B15325" s="0" t="n">
        <v>202507</v>
      </c>
      <c r="C15325" s="37" t="s">
        <v>197</v>
      </c>
      <c r="D15325" s="37" t="s">
        <v>193</v>
      </c>
      <c r="E15325" s="0" t="n">
        <v>1</v>
      </c>
      <c r="F15325" s="38" t="s">
        <v>70</v>
      </c>
      <c r="G15325" s="37" t="s">
        <v>227</v>
      </c>
      <c r="H15325" s="0" t="n">
        <v>1669428</v>
      </c>
      <c r="I15325" s="0" t="n">
        <v>796600</v>
      </c>
      <c r="J15325" s="0" t="n">
        <v>135050</v>
      </c>
    </row>
    <row r="15326" customFormat="false" ht="15" hidden="false" customHeight="false" outlineLevel="0" collapsed="false">
      <c r="A15326" s="0" t="n">
        <v>202507</v>
      </c>
      <c r="B15326" s="0" t="n">
        <v>202507</v>
      </c>
      <c r="C15326" s="37" t="s">
        <v>149</v>
      </c>
      <c r="D15326" s="37" t="s">
        <v>153</v>
      </c>
      <c r="E15326" s="0" t="n">
        <v>1</v>
      </c>
      <c r="F15326" s="38" t="s">
        <v>70</v>
      </c>
      <c r="G15326" s="37" t="s">
        <v>228</v>
      </c>
      <c r="H15326" s="0" t="n">
        <v>331529</v>
      </c>
      <c r="I15326" s="0" t="n">
        <v>201460</v>
      </c>
      <c r="J15326" s="0" t="n">
        <v>44138</v>
      </c>
    </row>
    <row r="15327" customFormat="false" ht="15" hidden="false" customHeight="false" outlineLevel="0" collapsed="false">
      <c r="A15327" s="0" t="n">
        <v>202507</v>
      </c>
      <c r="B15327" s="0" t="n">
        <v>202507</v>
      </c>
      <c r="C15327" s="37" t="s">
        <v>184</v>
      </c>
      <c r="D15327" s="37" t="s">
        <v>229</v>
      </c>
      <c r="E15327" s="0" t="n">
        <v>1</v>
      </c>
      <c r="F15327" s="38" t="s">
        <v>70</v>
      </c>
      <c r="G15327" s="37" t="s">
        <v>230</v>
      </c>
      <c r="H15327" s="0" t="n">
        <v>2898040</v>
      </c>
      <c r="I15327" s="0" t="n">
        <v>341202</v>
      </c>
      <c r="J15327" s="0" t="n">
        <v>13752</v>
      </c>
    </row>
    <row r="15328" customFormat="false" ht="15" hidden="false" customHeight="false" outlineLevel="0" collapsed="false">
      <c r="A15328" s="0" t="n">
        <v>202507</v>
      </c>
      <c r="B15328" s="0" t="n">
        <v>202507</v>
      </c>
      <c r="C15328" s="37" t="s">
        <v>115</v>
      </c>
      <c r="D15328" s="37" t="s">
        <v>231</v>
      </c>
      <c r="E15328" s="0" t="n">
        <v>1</v>
      </c>
      <c r="F15328" s="38" t="s">
        <v>70</v>
      </c>
      <c r="G15328" s="37" t="s">
        <v>232</v>
      </c>
      <c r="H15328" s="0" t="n">
        <v>1531516</v>
      </c>
      <c r="I15328" s="0" t="n">
        <v>454869</v>
      </c>
      <c r="J15328" s="0" t="n">
        <v>15896</v>
      </c>
    </row>
    <row r="15329" customFormat="false" ht="15" hidden="false" customHeight="false" outlineLevel="0" collapsed="false">
      <c r="A15329" s="0" t="n">
        <v>202507</v>
      </c>
      <c r="B15329" s="0" t="n">
        <v>202507</v>
      </c>
      <c r="C15329" s="37" t="s">
        <v>124</v>
      </c>
      <c r="D15329" s="37" t="s">
        <v>233</v>
      </c>
      <c r="E15329" s="0" t="n">
        <v>1</v>
      </c>
      <c r="F15329" s="38" t="s">
        <v>70</v>
      </c>
      <c r="G15329" s="37" t="s">
        <v>234</v>
      </c>
      <c r="H15329" s="0" t="n">
        <v>698990</v>
      </c>
      <c r="I15329" s="0" t="n">
        <v>248447</v>
      </c>
      <c r="J15329" s="0" t="n">
        <v>-6363</v>
      </c>
    </row>
    <row r="15330" customFormat="false" ht="15" hidden="false" customHeight="false" outlineLevel="0" collapsed="false">
      <c r="A15330" s="0" t="n">
        <v>202507</v>
      </c>
      <c r="B15330" s="0" t="n">
        <v>202507</v>
      </c>
      <c r="C15330" s="37" t="s">
        <v>184</v>
      </c>
      <c r="D15330" s="37" t="s">
        <v>235</v>
      </c>
      <c r="E15330" s="0" t="n">
        <v>1</v>
      </c>
      <c r="F15330" s="38" t="s">
        <v>70</v>
      </c>
      <c r="G15330" s="37" t="s">
        <v>236</v>
      </c>
      <c r="H15330" s="0" t="n">
        <v>1005168</v>
      </c>
      <c r="I15330" s="0" t="n">
        <v>158873</v>
      </c>
      <c r="J15330" s="0" t="n">
        <v>20128</v>
      </c>
    </row>
    <row r="15331" customFormat="false" ht="15" hidden="false" customHeight="false" outlineLevel="0" collapsed="false">
      <c r="A15331" s="0" t="n">
        <v>202507</v>
      </c>
      <c r="B15331" s="0" t="n">
        <v>202507</v>
      </c>
      <c r="C15331" s="37" t="s">
        <v>124</v>
      </c>
      <c r="D15331" s="37" t="s">
        <v>237</v>
      </c>
      <c r="E15331" s="0" t="n">
        <v>1</v>
      </c>
      <c r="F15331" s="38" t="s">
        <v>70</v>
      </c>
      <c r="G15331" s="37" t="s">
        <v>238</v>
      </c>
      <c r="H15331" s="0" t="n">
        <v>925319</v>
      </c>
      <c r="I15331" s="0" t="n">
        <v>157504</v>
      </c>
      <c r="J15331" s="0" t="n">
        <v>12429</v>
      </c>
    </row>
    <row r="15332" customFormat="false" ht="15" hidden="false" customHeight="false" outlineLevel="0" collapsed="false">
      <c r="A15332" s="0" t="n">
        <v>202507</v>
      </c>
      <c r="B15332" s="0" t="n">
        <v>202507</v>
      </c>
      <c r="C15332" s="37" t="s">
        <v>124</v>
      </c>
      <c r="D15332" s="37" t="s">
        <v>107</v>
      </c>
      <c r="E15332" s="0" t="n">
        <v>1</v>
      </c>
      <c r="F15332" s="38" t="s">
        <v>70</v>
      </c>
      <c r="G15332" s="37" t="s">
        <v>239</v>
      </c>
      <c r="H15332" s="0" t="n">
        <v>1248822</v>
      </c>
      <c r="I15332" s="0" t="n">
        <v>202704</v>
      </c>
      <c r="J15332" s="0" t="n">
        <v>-13042</v>
      </c>
    </row>
    <row r="15333" customFormat="false" ht="15" hidden="false" customHeight="false" outlineLevel="0" collapsed="false">
      <c r="A15333" s="0" t="n">
        <v>202507</v>
      </c>
      <c r="B15333" s="0" t="n">
        <v>202507</v>
      </c>
      <c r="C15333" s="37" t="s">
        <v>106</v>
      </c>
      <c r="D15333" s="37" t="s">
        <v>139</v>
      </c>
      <c r="E15333" s="0" t="n">
        <v>1</v>
      </c>
      <c r="F15333" s="38" t="s">
        <v>70</v>
      </c>
      <c r="G15333" s="37" t="s">
        <v>240</v>
      </c>
      <c r="H15333" s="0" t="n">
        <v>9868426</v>
      </c>
      <c r="I15333" s="0" t="n">
        <v>2041631</v>
      </c>
      <c r="J15333" s="0" t="n">
        <v>758448</v>
      </c>
    </row>
    <row r="15334" customFormat="false" ht="15" hidden="false" customHeight="false" outlineLevel="0" collapsed="false">
      <c r="A15334" s="0" t="n">
        <v>202507</v>
      </c>
      <c r="B15334" s="0" t="n">
        <v>202507</v>
      </c>
      <c r="C15334" s="37" t="s">
        <v>106</v>
      </c>
      <c r="D15334" s="37" t="s">
        <v>241</v>
      </c>
      <c r="E15334" s="0" t="n">
        <v>1</v>
      </c>
      <c r="F15334" s="38" t="s">
        <v>70</v>
      </c>
      <c r="G15334" s="37" t="s">
        <v>242</v>
      </c>
      <c r="H15334" s="0" t="n">
        <v>1058018</v>
      </c>
      <c r="I15334" s="0" t="n">
        <v>890335</v>
      </c>
      <c r="J15334" s="0" t="n">
        <v>-87101</v>
      </c>
    </row>
    <row r="15335" customFormat="false" ht="15" hidden="false" customHeight="false" outlineLevel="0" collapsed="false">
      <c r="A15335" s="0" t="n">
        <v>202507</v>
      </c>
      <c r="B15335" s="0" t="n">
        <v>202507</v>
      </c>
      <c r="C15335" s="37" t="s">
        <v>158</v>
      </c>
      <c r="D15335" s="37" t="s">
        <v>243</v>
      </c>
      <c r="E15335" s="0" t="n">
        <v>1</v>
      </c>
      <c r="F15335" s="38" t="s">
        <v>70</v>
      </c>
      <c r="G15335" s="37" t="s">
        <v>244</v>
      </c>
      <c r="H15335" s="0" t="n">
        <v>962257</v>
      </c>
      <c r="I15335" s="0" t="n">
        <v>231296</v>
      </c>
      <c r="J15335" s="0" t="n">
        <v>-14798</v>
      </c>
    </row>
    <row r="15336" customFormat="false" ht="15" hidden="false" customHeight="false" outlineLevel="0" collapsed="false">
      <c r="A15336" s="0" t="n">
        <v>202507</v>
      </c>
      <c r="B15336" s="0" t="n">
        <v>202507</v>
      </c>
      <c r="C15336" s="37" t="s">
        <v>112</v>
      </c>
      <c r="D15336" s="37" t="s">
        <v>245</v>
      </c>
      <c r="E15336" s="0" t="n">
        <v>1</v>
      </c>
      <c r="F15336" s="38" t="s">
        <v>70</v>
      </c>
      <c r="G15336" s="37" t="s">
        <v>246</v>
      </c>
      <c r="H15336" s="0" t="n">
        <v>72690</v>
      </c>
      <c r="I15336" s="0" t="n">
        <v>16658</v>
      </c>
      <c r="J15336" s="0" t="n">
        <v>2898</v>
      </c>
    </row>
    <row r="15337" customFormat="false" ht="15" hidden="false" customHeight="false" outlineLevel="0" collapsed="false">
      <c r="A15337" s="0" t="n">
        <v>202507</v>
      </c>
      <c r="B15337" s="0" t="n">
        <v>202507</v>
      </c>
      <c r="C15337" s="37" t="s">
        <v>197</v>
      </c>
      <c r="D15337" s="37" t="s">
        <v>247</v>
      </c>
      <c r="E15337" s="0" t="n">
        <v>1</v>
      </c>
      <c r="F15337" s="38" t="s">
        <v>70</v>
      </c>
      <c r="G15337" s="37" t="s">
        <v>248</v>
      </c>
      <c r="H15337" s="0" t="n">
        <v>500965</v>
      </c>
      <c r="I15337" s="0" t="n">
        <v>41603</v>
      </c>
      <c r="J15337" s="0" t="n">
        <v>6062</v>
      </c>
    </row>
    <row r="15338" customFormat="false" ht="15" hidden="false" customHeight="false" outlineLevel="0" collapsed="false">
      <c r="A15338" s="0" t="n">
        <v>202507</v>
      </c>
      <c r="B15338" s="0" t="n">
        <v>202507</v>
      </c>
      <c r="C15338" s="37" t="s">
        <v>106</v>
      </c>
      <c r="D15338" s="37" t="s">
        <v>249</v>
      </c>
      <c r="E15338" s="0" t="n">
        <v>1</v>
      </c>
      <c r="F15338" s="38" t="s">
        <v>70</v>
      </c>
      <c r="G15338" s="37" t="s">
        <v>250</v>
      </c>
      <c r="H15338" s="0" t="n">
        <v>646239</v>
      </c>
      <c r="I15338" s="0" t="n">
        <v>246362</v>
      </c>
      <c r="J15338" s="0" t="n">
        <v>2111</v>
      </c>
    </row>
    <row r="15339" customFormat="false" ht="15" hidden="false" customHeight="false" outlineLevel="0" collapsed="false">
      <c r="A15339" s="0" t="n">
        <v>202507</v>
      </c>
      <c r="B15339" s="0" t="n">
        <v>202507</v>
      </c>
      <c r="C15339" s="37" t="s">
        <v>98</v>
      </c>
      <c r="D15339" s="37" t="s">
        <v>251</v>
      </c>
      <c r="E15339" s="0" t="n">
        <v>1</v>
      </c>
      <c r="F15339" s="38" t="s">
        <v>70</v>
      </c>
      <c r="G15339" s="37" t="s">
        <v>252</v>
      </c>
      <c r="H15339" s="0" t="n">
        <v>401099</v>
      </c>
      <c r="I15339" s="0" t="n">
        <v>85180</v>
      </c>
      <c r="J15339" s="0" t="n">
        <v>181</v>
      </c>
    </row>
    <row r="15340" customFormat="false" ht="15" hidden="false" customHeight="false" outlineLevel="0" collapsed="false">
      <c r="A15340" s="0" t="n">
        <v>202507</v>
      </c>
      <c r="B15340" s="0" t="n">
        <v>202507</v>
      </c>
      <c r="C15340" s="37" t="s">
        <v>124</v>
      </c>
      <c r="D15340" s="37" t="s">
        <v>253</v>
      </c>
      <c r="E15340" s="0" t="n">
        <v>1</v>
      </c>
      <c r="F15340" s="38" t="s">
        <v>70</v>
      </c>
      <c r="G15340" s="37" t="s">
        <v>254</v>
      </c>
      <c r="H15340" s="0" t="n">
        <v>6358627</v>
      </c>
      <c r="I15340" s="0" t="n">
        <v>1167919</v>
      </c>
      <c r="J15340" s="0" t="n">
        <v>146911</v>
      </c>
    </row>
    <row r="15341" customFormat="false" ht="15" hidden="false" customHeight="false" outlineLevel="0" collapsed="false">
      <c r="A15341" s="0" t="n">
        <v>202507</v>
      </c>
      <c r="B15341" s="0" t="n">
        <v>202507</v>
      </c>
      <c r="C15341" s="37" t="s">
        <v>101</v>
      </c>
      <c r="D15341" s="37" t="s">
        <v>255</v>
      </c>
      <c r="E15341" s="0" t="n">
        <v>1</v>
      </c>
      <c r="F15341" s="38" t="s">
        <v>70</v>
      </c>
      <c r="G15341" s="37" t="s">
        <v>256</v>
      </c>
      <c r="H15341" s="0" t="n">
        <v>779436</v>
      </c>
      <c r="I15341" s="0" t="n">
        <v>237875</v>
      </c>
      <c r="J15341" s="0" t="n">
        <v>28025</v>
      </c>
    </row>
    <row r="15342" customFormat="false" ht="15" hidden="false" customHeight="false" outlineLevel="0" collapsed="false">
      <c r="A15342" s="0" t="n">
        <v>202507</v>
      </c>
      <c r="B15342" s="0" t="n">
        <v>202507</v>
      </c>
      <c r="C15342" s="37" t="s">
        <v>112</v>
      </c>
      <c r="D15342" s="37" t="s">
        <v>132</v>
      </c>
      <c r="E15342" s="0" t="n">
        <v>1</v>
      </c>
      <c r="F15342" s="38" t="s">
        <v>70</v>
      </c>
      <c r="G15342" s="37" t="s">
        <v>257</v>
      </c>
      <c r="H15342" s="0" t="n">
        <v>5781970</v>
      </c>
      <c r="I15342" s="0" t="n">
        <v>740177</v>
      </c>
      <c r="J15342" s="0" t="n">
        <v>7113</v>
      </c>
    </row>
    <row r="15343" customFormat="false" ht="15" hidden="false" customHeight="false" outlineLevel="0" collapsed="false">
      <c r="A15343" s="0" t="n">
        <v>202507</v>
      </c>
      <c r="B15343" s="0" t="n">
        <v>202507</v>
      </c>
      <c r="C15343" s="37" t="s">
        <v>115</v>
      </c>
      <c r="D15343" s="37" t="s">
        <v>258</v>
      </c>
      <c r="E15343" s="0" t="n">
        <v>1</v>
      </c>
      <c r="F15343" s="38" t="s">
        <v>70</v>
      </c>
      <c r="G15343" s="37" t="s">
        <v>259</v>
      </c>
      <c r="H15343" s="0" t="n">
        <v>1628623</v>
      </c>
      <c r="I15343" s="0" t="n">
        <v>973101</v>
      </c>
      <c r="J15343" s="0" t="n">
        <v>174561</v>
      </c>
    </row>
    <row r="15344" customFormat="false" ht="15" hidden="false" customHeight="false" outlineLevel="0" collapsed="false">
      <c r="A15344" s="0" t="n">
        <v>202507</v>
      </c>
      <c r="B15344" s="0" t="n">
        <v>202507</v>
      </c>
      <c r="C15344" s="37" t="s">
        <v>184</v>
      </c>
      <c r="D15344" s="37" t="s">
        <v>179</v>
      </c>
      <c r="E15344" s="0" t="n">
        <v>1</v>
      </c>
      <c r="F15344" s="38" t="s">
        <v>70</v>
      </c>
      <c r="G15344" s="37" t="s">
        <v>260</v>
      </c>
      <c r="H15344" s="0" t="n">
        <v>1611459</v>
      </c>
      <c r="I15344" s="0" t="n">
        <v>460264</v>
      </c>
      <c r="J15344" s="0" t="n">
        <v>63142</v>
      </c>
    </row>
    <row r="15345" customFormat="false" ht="15" hidden="false" customHeight="false" outlineLevel="0" collapsed="false">
      <c r="A15345" s="0" t="n">
        <v>202507</v>
      </c>
      <c r="B15345" s="0" t="n">
        <v>202507</v>
      </c>
      <c r="C15345" s="37" t="s">
        <v>158</v>
      </c>
      <c r="D15345" s="37" t="s">
        <v>155</v>
      </c>
      <c r="E15345" s="0" t="n">
        <v>1</v>
      </c>
      <c r="F15345" s="38" t="s">
        <v>70</v>
      </c>
      <c r="G15345" s="37" t="s">
        <v>261</v>
      </c>
      <c r="H15345" s="0" t="n">
        <v>1266075</v>
      </c>
      <c r="I15345" s="0" t="n">
        <v>395650</v>
      </c>
      <c r="J15345" s="0" t="n">
        <v>84530</v>
      </c>
    </row>
    <row r="15346" customFormat="false" ht="15" hidden="false" customHeight="false" outlineLevel="0" collapsed="false">
      <c r="A15346" s="0" t="n">
        <v>202507</v>
      </c>
      <c r="B15346" s="0" t="n">
        <v>202507</v>
      </c>
      <c r="C15346" s="37" t="s">
        <v>98</v>
      </c>
      <c r="D15346" s="37" t="s">
        <v>262</v>
      </c>
      <c r="E15346" s="0" t="n">
        <v>1</v>
      </c>
      <c r="F15346" s="38" t="s">
        <v>70</v>
      </c>
      <c r="G15346" s="37" t="s">
        <v>263</v>
      </c>
      <c r="H15346" s="0" t="n">
        <v>1464852</v>
      </c>
      <c r="I15346" s="0" t="n">
        <v>480547</v>
      </c>
      <c r="J15346" s="0" t="n">
        <v>36050</v>
      </c>
    </row>
    <row r="15347" customFormat="false" ht="15" hidden="false" customHeight="false" outlineLevel="0" collapsed="false">
      <c r="A15347" s="0" t="n">
        <v>202507</v>
      </c>
      <c r="B15347" s="0" t="n">
        <v>202507</v>
      </c>
      <c r="C15347" s="37" t="s">
        <v>98</v>
      </c>
      <c r="D15347" s="37" t="s">
        <v>214</v>
      </c>
      <c r="E15347" s="0" t="n">
        <v>1</v>
      </c>
      <c r="F15347" s="38" t="s">
        <v>70</v>
      </c>
      <c r="G15347" s="37" t="s">
        <v>264</v>
      </c>
      <c r="H15347" s="0" t="n">
        <v>10424643</v>
      </c>
      <c r="I15347" s="0" t="n">
        <v>2694193</v>
      </c>
      <c r="J15347" s="0" t="n">
        <v>433817</v>
      </c>
    </row>
    <row r="15348" customFormat="false" ht="15" hidden="false" customHeight="false" outlineLevel="0" collapsed="false">
      <c r="A15348" s="0" t="n">
        <v>202507</v>
      </c>
      <c r="B15348" s="0" t="n">
        <v>202507</v>
      </c>
      <c r="C15348" s="37" t="s">
        <v>101</v>
      </c>
      <c r="D15348" s="37" t="s">
        <v>161</v>
      </c>
      <c r="E15348" s="0" t="n">
        <v>1</v>
      </c>
      <c r="F15348" s="38" t="s">
        <v>70</v>
      </c>
      <c r="G15348" s="37" t="s">
        <v>265</v>
      </c>
      <c r="H15348" s="0" t="n">
        <v>72684</v>
      </c>
      <c r="I15348" s="0" t="n">
        <v>14306</v>
      </c>
      <c r="J15348" s="0" t="n">
        <v>818</v>
      </c>
    </row>
    <row r="15349" customFormat="false" ht="15" hidden="false" customHeight="false" outlineLevel="0" collapsed="false">
      <c r="A15349" s="0" t="n">
        <v>202507</v>
      </c>
      <c r="B15349" s="0" t="n">
        <v>202507</v>
      </c>
      <c r="C15349" s="37" t="s">
        <v>106</v>
      </c>
      <c r="D15349" s="37" t="s">
        <v>102</v>
      </c>
      <c r="E15349" s="0" t="n">
        <v>1</v>
      </c>
      <c r="F15349" s="38" t="s">
        <v>70</v>
      </c>
      <c r="G15349" s="37" t="s">
        <v>266</v>
      </c>
      <c r="H15349" s="0" t="n">
        <v>96295</v>
      </c>
      <c r="I15349" s="0" t="n">
        <v>21830</v>
      </c>
      <c r="J15349" s="0" t="n">
        <v>2928</v>
      </c>
    </row>
    <row r="15350" customFormat="false" ht="15" hidden="false" customHeight="false" outlineLevel="0" collapsed="false">
      <c r="A15350" s="0" t="n">
        <v>202507</v>
      </c>
      <c r="B15350" s="0" t="n">
        <v>202507</v>
      </c>
      <c r="C15350" s="37" t="s">
        <v>95</v>
      </c>
      <c r="D15350" s="37" t="s">
        <v>267</v>
      </c>
      <c r="E15350" s="0" t="n">
        <v>1</v>
      </c>
      <c r="F15350" s="38" t="s">
        <v>70</v>
      </c>
      <c r="G15350" s="37" t="s">
        <v>268</v>
      </c>
      <c r="H15350" s="0" t="n">
        <v>658918</v>
      </c>
      <c r="I15350" s="0" t="n">
        <v>62832</v>
      </c>
      <c r="J15350" s="0" t="n">
        <v>7275</v>
      </c>
    </row>
    <row r="15351" customFormat="false" ht="15" hidden="false" customHeight="false" outlineLevel="0" collapsed="false">
      <c r="A15351" s="0" t="n">
        <v>202507</v>
      </c>
      <c r="B15351" s="0" t="n">
        <v>202507</v>
      </c>
      <c r="C15351" s="37" t="s">
        <v>136</v>
      </c>
      <c r="D15351" s="37" t="s">
        <v>269</v>
      </c>
      <c r="E15351" s="0" t="n">
        <v>1</v>
      </c>
      <c r="F15351" s="38" t="s">
        <v>70</v>
      </c>
      <c r="G15351" s="37" t="s">
        <v>270</v>
      </c>
      <c r="H15351" s="0" t="n">
        <v>1035257</v>
      </c>
      <c r="I15351" s="0" t="n">
        <v>269015</v>
      </c>
      <c r="J15351" s="0" t="n">
        <v>44336</v>
      </c>
    </row>
    <row r="15352" customFormat="false" ht="15" hidden="false" customHeight="false" outlineLevel="0" collapsed="false">
      <c r="A15352" s="0" t="n">
        <v>202507</v>
      </c>
      <c r="B15352" s="0" t="n">
        <v>202507</v>
      </c>
      <c r="C15352" s="37" t="s">
        <v>98</v>
      </c>
      <c r="D15352" s="37" t="s">
        <v>181</v>
      </c>
      <c r="E15352" s="0" t="n">
        <v>1</v>
      </c>
      <c r="F15352" s="38" t="s">
        <v>70</v>
      </c>
      <c r="G15352" s="37" t="s">
        <v>271</v>
      </c>
      <c r="H15352" s="0" t="n">
        <v>1770240</v>
      </c>
      <c r="I15352" s="0" t="n">
        <v>496652</v>
      </c>
      <c r="J15352" s="0" t="n">
        <v>65533</v>
      </c>
    </row>
    <row r="15353" customFormat="false" ht="15" hidden="false" customHeight="false" outlineLevel="0" collapsed="false">
      <c r="A15353" s="0" t="n">
        <v>202507</v>
      </c>
      <c r="B15353" s="0" t="n">
        <v>202507</v>
      </c>
      <c r="C15353" s="37" t="s">
        <v>197</v>
      </c>
      <c r="D15353" s="37" t="s">
        <v>255</v>
      </c>
      <c r="E15353" s="0" t="n">
        <v>1</v>
      </c>
      <c r="F15353" s="38" t="s">
        <v>70</v>
      </c>
      <c r="G15353" s="37" t="s">
        <v>272</v>
      </c>
      <c r="H15353" s="0" t="n">
        <v>2343126</v>
      </c>
      <c r="I15353" s="0" t="n">
        <v>394776</v>
      </c>
      <c r="J15353" s="0" t="n">
        <v>-42985</v>
      </c>
    </row>
    <row r="15354" customFormat="false" ht="15" hidden="false" customHeight="false" outlineLevel="0" collapsed="false">
      <c r="A15354" s="0" t="n">
        <v>202507</v>
      </c>
      <c r="B15354" s="0" t="n">
        <v>202507</v>
      </c>
      <c r="C15354" s="37" t="s">
        <v>106</v>
      </c>
      <c r="D15354" s="37" t="s">
        <v>273</v>
      </c>
      <c r="E15354" s="0" t="n">
        <v>1</v>
      </c>
      <c r="F15354" s="38" t="s">
        <v>70</v>
      </c>
      <c r="G15354" s="37" t="s">
        <v>274</v>
      </c>
      <c r="H15354" s="0" t="n">
        <v>858374</v>
      </c>
      <c r="I15354" s="0" t="n">
        <v>120676</v>
      </c>
      <c r="J15354" s="0" t="n">
        <v>2093</v>
      </c>
    </row>
    <row r="15355" customFormat="false" ht="15" hidden="false" customHeight="false" outlineLevel="0" collapsed="false">
      <c r="A15355" s="0" t="n">
        <v>202507</v>
      </c>
      <c r="B15355" s="0" t="n">
        <v>202507</v>
      </c>
      <c r="C15355" s="37" t="s">
        <v>124</v>
      </c>
      <c r="D15355" s="37" t="s">
        <v>275</v>
      </c>
      <c r="E15355" s="0" t="n">
        <v>1</v>
      </c>
      <c r="F15355" s="38" t="s">
        <v>70</v>
      </c>
      <c r="G15355" s="37" t="s">
        <v>276</v>
      </c>
      <c r="H15355" s="0" t="n">
        <v>3471927</v>
      </c>
      <c r="I15355" s="0" t="n">
        <v>1299557</v>
      </c>
      <c r="J15355" s="0" t="n">
        <v>114773</v>
      </c>
    </row>
    <row r="15356" customFormat="false" ht="15" hidden="false" customHeight="false" outlineLevel="0" collapsed="false">
      <c r="A15356" s="0" t="n">
        <v>202507</v>
      </c>
      <c r="B15356" s="0" t="n">
        <v>202507</v>
      </c>
      <c r="C15356" s="37" t="s">
        <v>115</v>
      </c>
      <c r="D15356" s="37" t="s">
        <v>277</v>
      </c>
      <c r="E15356" s="0" t="n">
        <v>1</v>
      </c>
      <c r="F15356" s="38" t="s">
        <v>70</v>
      </c>
      <c r="G15356" s="37" t="s">
        <v>278</v>
      </c>
      <c r="H15356" s="0" t="n">
        <v>4208254</v>
      </c>
      <c r="I15356" s="0" t="n">
        <v>871505</v>
      </c>
      <c r="J15356" s="0" t="n">
        <v>110365</v>
      </c>
    </row>
    <row r="15357" customFormat="false" ht="15" hidden="false" customHeight="false" outlineLevel="0" collapsed="false">
      <c r="A15357" s="0" t="n">
        <v>202507</v>
      </c>
      <c r="B15357" s="0" t="n">
        <v>202507</v>
      </c>
      <c r="C15357" s="37" t="s">
        <v>115</v>
      </c>
      <c r="D15357" s="37" t="s">
        <v>269</v>
      </c>
      <c r="E15357" s="0" t="n">
        <v>1</v>
      </c>
      <c r="F15357" s="38" t="s">
        <v>70</v>
      </c>
      <c r="G15357" s="37" t="s">
        <v>279</v>
      </c>
      <c r="H15357" s="0" t="n">
        <v>1638616</v>
      </c>
      <c r="I15357" s="0" t="n">
        <v>357709</v>
      </c>
      <c r="J15357" s="0" t="n">
        <v>58123</v>
      </c>
    </row>
    <row r="15358" customFormat="false" ht="15" hidden="false" customHeight="false" outlineLevel="0" collapsed="false">
      <c r="A15358" s="0" t="n">
        <v>202507</v>
      </c>
      <c r="B15358" s="0" t="n">
        <v>202507</v>
      </c>
      <c r="C15358" s="37" t="s">
        <v>197</v>
      </c>
      <c r="D15358" s="37" t="s">
        <v>280</v>
      </c>
      <c r="E15358" s="0" t="n">
        <v>1</v>
      </c>
      <c r="F15358" s="38" t="s">
        <v>70</v>
      </c>
      <c r="G15358" s="37" t="s">
        <v>281</v>
      </c>
      <c r="H15358" s="0" t="n">
        <v>4421060</v>
      </c>
      <c r="I15358" s="0" t="n">
        <v>1367675</v>
      </c>
      <c r="J15358" s="0" t="n">
        <v>184457</v>
      </c>
    </row>
    <row r="15359" customFormat="false" ht="15" hidden="false" customHeight="false" outlineLevel="0" collapsed="false">
      <c r="A15359" s="0" t="n">
        <v>202507</v>
      </c>
      <c r="B15359" s="0" t="n">
        <v>202507</v>
      </c>
      <c r="C15359" s="37" t="s">
        <v>158</v>
      </c>
      <c r="D15359" s="37" t="s">
        <v>282</v>
      </c>
      <c r="E15359" s="0" t="n">
        <v>1</v>
      </c>
      <c r="F15359" s="38" t="s">
        <v>70</v>
      </c>
      <c r="G15359" s="37" t="s">
        <v>283</v>
      </c>
      <c r="H15359" s="0" t="n">
        <v>1197935</v>
      </c>
      <c r="I15359" s="0" t="n">
        <v>334143</v>
      </c>
      <c r="J15359" s="0" t="n">
        <v>3185</v>
      </c>
    </row>
    <row r="15360" customFormat="false" ht="15" hidden="false" customHeight="false" outlineLevel="0" collapsed="false">
      <c r="A15360" s="0" t="n">
        <v>202507</v>
      </c>
      <c r="B15360" s="0" t="n">
        <v>202507</v>
      </c>
      <c r="C15360" s="37" t="s">
        <v>152</v>
      </c>
      <c r="D15360" s="37" t="s">
        <v>284</v>
      </c>
      <c r="E15360" s="0" t="n">
        <v>1</v>
      </c>
      <c r="F15360" s="38" t="s">
        <v>70</v>
      </c>
      <c r="G15360" s="37" t="s">
        <v>285</v>
      </c>
      <c r="H15360" s="0" t="n">
        <v>714654</v>
      </c>
      <c r="I15360" s="0" t="n">
        <v>34796</v>
      </c>
      <c r="J15360" s="0" t="n">
        <v>5978</v>
      </c>
    </row>
    <row r="15361" customFormat="false" ht="15" hidden="false" customHeight="false" outlineLevel="0" collapsed="false">
      <c r="A15361" s="0" t="n">
        <v>202507</v>
      </c>
      <c r="B15361" s="0" t="n">
        <v>202507</v>
      </c>
      <c r="C15361" s="37" t="s">
        <v>95</v>
      </c>
      <c r="D15361" s="37" t="s">
        <v>210</v>
      </c>
      <c r="E15361" s="0" t="n">
        <v>1</v>
      </c>
      <c r="F15361" s="38" t="s">
        <v>70</v>
      </c>
      <c r="G15361" s="37" t="s">
        <v>286</v>
      </c>
      <c r="H15361" s="0" t="n">
        <v>2638546</v>
      </c>
      <c r="I15361" s="0" t="n">
        <v>541615</v>
      </c>
      <c r="J15361" s="0" t="n">
        <v>-490</v>
      </c>
    </row>
    <row r="15362" customFormat="false" ht="15" hidden="false" customHeight="false" outlineLevel="0" collapsed="false">
      <c r="A15362" s="0" t="n">
        <v>202507</v>
      </c>
      <c r="B15362" s="0" t="n">
        <v>202507</v>
      </c>
      <c r="C15362" s="37" t="s">
        <v>136</v>
      </c>
      <c r="D15362" s="37" t="s">
        <v>223</v>
      </c>
      <c r="E15362" s="0" t="n">
        <v>1</v>
      </c>
      <c r="F15362" s="38" t="s">
        <v>70</v>
      </c>
      <c r="G15362" s="37" t="s">
        <v>287</v>
      </c>
      <c r="H15362" s="0" t="n">
        <v>1403943</v>
      </c>
      <c r="I15362" s="0" t="n">
        <v>860061</v>
      </c>
      <c r="J15362" s="0" t="n">
        <v>177453</v>
      </c>
    </row>
    <row r="15363" customFormat="false" ht="15" hidden="false" customHeight="false" outlineLevel="0" collapsed="false">
      <c r="A15363" s="0" t="n">
        <v>202507</v>
      </c>
      <c r="B15363" s="0" t="n">
        <v>202507</v>
      </c>
      <c r="C15363" s="37" t="s">
        <v>152</v>
      </c>
      <c r="D15363" s="37" t="s">
        <v>288</v>
      </c>
      <c r="E15363" s="0" t="n">
        <v>1</v>
      </c>
      <c r="F15363" s="38" t="s">
        <v>70</v>
      </c>
      <c r="G15363" s="37" t="s">
        <v>289</v>
      </c>
      <c r="H15363" s="0" t="n">
        <v>1186080</v>
      </c>
      <c r="I15363" s="0" t="n">
        <v>443062</v>
      </c>
      <c r="J15363" s="0" t="n">
        <v>94371</v>
      </c>
    </row>
    <row r="15364" customFormat="false" ht="15" hidden="false" customHeight="false" outlineLevel="0" collapsed="false">
      <c r="A15364" s="0" t="n">
        <v>202507</v>
      </c>
      <c r="B15364" s="0" t="n">
        <v>202507</v>
      </c>
      <c r="C15364" s="37" t="s">
        <v>112</v>
      </c>
      <c r="D15364" s="37" t="s">
        <v>290</v>
      </c>
      <c r="E15364" s="0" t="n">
        <v>1</v>
      </c>
      <c r="F15364" s="38" t="s">
        <v>70</v>
      </c>
      <c r="G15364" s="37" t="s">
        <v>291</v>
      </c>
      <c r="H15364" s="0" t="n">
        <v>4994961</v>
      </c>
      <c r="I15364" s="0" t="n">
        <v>2442171</v>
      </c>
      <c r="J15364" s="0" t="n">
        <v>192907</v>
      </c>
    </row>
    <row r="15365" customFormat="false" ht="15" hidden="false" customHeight="false" outlineLevel="0" collapsed="false">
      <c r="A15365" s="0" t="n">
        <v>202507</v>
      </c>
      <c r="B15365" s="0" t="n">
        <v>202507</v>
      </c>
      <c r="C15365" s="37" t="s">
        <v>106</v>
      </c>
      <c r="D15365" s="37" t="s">
        <v>292</v>
      </c>
      <c r="E15365" s="0" t="n">
        <v>1</v>
      </c>
      <c r="F15365" s="38" t="s">
        <v>70</v>
      </c>
      <c r="G15365" s="37" t="s">
        <v>293</v>
      </c>
      <c r="H15365" s="0" t="n">
        <v>75086</v>
      </c>
      <c r="I15365" s="0" t="n">
        <v>11294</v>
      </c>
      <c r="J15365" s="0" t="n">
        <v>172</v>
      </c>
    </row>
    <row r="15366" customFormat="false" ht="15" hidden="false" customHeight="false" outlineLevel="0" collapsed="false">
      <c r="A15366" s="0" t="n">
        <v>202507</v>
      </c>
      <c r="B15366" s="0" t="n">
        <v>202507</v>
      </c>
      <c r="C15366" s="37" t="s">
        <v>136</v>
      </c>
      <c r="D15366" s="37" t="s">
        <v>294</v>
      </c>
      <c r="E15366" s="0" t="n">
        <v>1</v>
      </c>
      <c r="F15366" s="38" t="s">
        <v>70</v>
      </c>
      <c r="G15366" s="37" t="s">
        <v>295</v>
      </c>
      <c r="H15366" s="0" t="n">
        <v>351698</v>
      </c>
      <c r="I15366" s="0" t="n">
        <v>111821</v>
      </c>
      <c r="J15366" s="0" t="n">
        <v>1162</v>
      </c>
    </row>
    <row r="15367" customFormat="false" ht="15" hidden="false" customHeight="false" outlineLevel="0" collapsed="false">
      <c r="A15367" s="0" t="n">
        <v>202507</v>
      </c>
      <c r="B15367" s="0" t="n">
        <v>202507</v>
      </c>
      <c r="C15367" s="37" t="s">
        <v>101</v>
      </c>
      <c r="D15367" s="37" t="s">
        <v>296</v>
      </c>
      <c r="E15367" s="0" t="n">
        <v>1</v>
      </c>
      <c r="F15367" s="38" t="s">
        <v>70</v>
      </c>
      <c r="G15367" s="37" t="s">
        <v>297</v>
      </c>
      <c r="H15367" s="0" t="n">
        <v>272767</v>
      </c>
      <c r="I15367" s="0" t="n">
        <v>156558</v>
      </c>
      <c r="J15367" s="0" t="n">
        <v>-4603</v>
      </c>
    </row>
    <row r="15368" customFormat="false" ht="15" hidden="false" customHeight="false" outlineLevel="0" collapsed="false">
      <c r="A15368" s="0" t="n">
        <v>202507</v>
      </c>
      <c r="B15368" s="0" t="n">
        <v>202507</v>
      </c>
      <c r="C15368" s="37" t="s">
        <v>149</v>
      </c>
      <c r="D15368" s="37" t="s">
        <v>298</v>
      </c>
      <c r="E15368" s="0" t="n">
        <v>1</v>
      </c>
      <c r="F15368" s="38" t="s">
        <v>70</v>
      </c>
      <c r="G15368" s="37" t="s">
        <v>299</v>
      </c>
      <c r="H15368" s="0" t="n">
        <v>750149</v>
      </c>
      <c r="I15368" s="0" t="n">
        <v>132803</v>
      </c>
      <c r="J15368" s="0" t="n">
        <v>-1628</v>
      </c>
    </row>
    <row r="15369" customFormat="false" ht="15" hidden="false" customHeight="false" outlineLevel="0" collapsed="false">
      <c r="A15369" s="0" t="n">
        <v>202507</v>
      </c>
      <c r="B15369" s="0" t="n">
        <v>202507</v>
      </c>
      <c r="C15369" s="37" t="s">
        <v>184</v>
      </c>
      <c r="D15369" s="37" t="s">
        <v>300</v>
      </c>
      <c r="E15369" s="0" t="n">
        <v>1</v>
      </c>
      <c r="F15369" s="38" t="s">
        <v>70</v>
      </c>
      <c r="G15369" s="37" t="s">
        <v>301</v>
      </c>
      <c r="H15369" s="0" t="n">
        <v>1040644</v>
      </c>
      <c r="I15369" s="0" t="n">
        <v>349973</v>
      </c>
      <c r="J15369" s="0" t="n">
        <v>21682</v>
      </c>
    </row>
    <row r="15370" customFormat="false" ht="15" hidden="false" customHeight="false" outlineLevel="0" collapsed="false">
      <c r="A15370" s="0" t="n">
        <v>202507</v>
      </c>
      <c r="B15370" s="0" t="n">
        <v>202507</v>
      </c>
      <c r="C15370" s="37" t="s">
        <v>136</v>
      </c>
      <c r="D15370" s="37" t="s">
        <v>298</v>
      </c>
      <c r="E15370" s="0" t="n">
        <v>1</v>
      </c>
      <c r="F15370" s="38" t="s">
        <v>70</v>
      </c>
      <c r="G15370" s="37" t="s">
        <v>302</v>
      </c>
      <c r="H15370" s="0" t="n">
        <v>131237</v>
      </c>
      <c r="I15370" s="0" t="n">
        <v>19382</v>
      </c>
      <c r="J15370" s="0" t="n">
        <v>466</v>
      </c>
    </row>
    <row r="15371" customFormat="false" ht="15" hidden="false" customHeight="false" outlineLevel="0" collapsed="false">
      <c r="A15371" s="0" t="n">
        <v>202507</v>
      </c>
      <c r="B15371" s="0" t="n">
        <v>202507</v>
      </c>
      <c r="C15371" s="37" t="s">
        <v>149</v>
      </c>
      <c r="D15371" s="37" t="s">
        <v>303</v>
      </c>
      <c r="E15371" s="0" t="n">
        <v>1</v>
      </c>
      <c r="F15371" s="38" t="s">
        <v>70</v>
      </c>
      <c r="G15371" s="37" t="s">
        <v>304</v>
      </c>
      <c r="H15371" s="0" t="n">
        <v>611446</v>
      </c>
      <c r="I15371" s="0" t="n">
        <v>410503</v>
      </c>
      <c r="J15371" s="0" t="n">
        <v>-33247</v>
      </c>
    </row>
    <row r="15372" customFormat="false" ht="15" hidden="false" customHeight="false" outlineLevel="0" collapsed="false">
      <c r="A15372" s="0" t="n">
        <v>202507</v>
      </c>
      <c r="B15372" s="0" t="n">
        <v>202507</v>
      </c>
      <c r="C15372" s="37" t="s">
        <v>106</v>
      </c>
      <c r="D15372" s="37" t="s">
        <v>107</v>
      </c>
      <c r="E15372" s="0" t="n">
        <v>1</v>
      </c>
      <c r="F15372" s="38" t="s">
        <v>70</v>
      </c>
      <c r="G15372" s="37" t="s">
        <v>305</v>
      </c>
      <c r="H15372" s="0" t="n">
        <v>437924</v>
      </c>
      <c r="I15372" s="0" t="n">
        <v>96224</v>
      </c>
      <c r="J15372" s="0" t="n">
        <v>3045</v>
      </c>
    </row>
    <row r="15373" customFormat="false" ht="15" hidden="false" customHeight="false" outlineLevel="0" collapsed="false">
      <c r="A15373" s="0" t="n">
        <v>202507</v>
      </c>
      <c r="B15373" s="0" t="n">
        <v>202507</v>
      </c>
      <c r="C15373" s="37" t="s">
        <v>124</v>
      </c>
      <c r="D15373" s="37" t="s">
        <v>306</v>
      </c>
      <c r="E15373" s="0" t="n">
        <v>1</v>
      </c>
      <c r="F15373" s="38" t="s">
        <v>70</v>
      </c>
      <c r="G15373" s="37" t="s">
        <v>307</v>
      </c>
      <c r="H15373" s="0" t="n">
        <v>29681013</v>
      </c>
      <c r="I15373" s="0" t="n">
        <v>2735297</v>
      </c>
      <c r="J15373" s="0" t="n">
        <v>244232</v>
      </c>
    </row>
    <row r="15374" customFormat="false" ht="15" hidden="false" customHeight="false" outlineLevel="0" collapsed="false">
      <c r="A15374" s="0" t="n">
        <v>202507</v>
      </c>
      <c r="B15374" s="0" t="n">
        <v>202507</v>
      </c>
      <c r="C15374" s="37" t="s">
        <v>115</v>
      </c>
      <c r="D15374" s="37" t="s">
        <v>308</v>
      </c>
      <c r="E15374" s="0" t="n">
        <v>1</v>
      </c>
      <c r="F15374" s="38" t="s">
        <v>70</v>
      </c>
      <c r="G15374" s="37" t="s">
        <v>309</v>
      </c>
      <c r="H15374" s="0" t="n">
        <v>16126835</v>
      </c>
      <c r="I15374" s="0" t="n">
        <v>4467748</v>
      </c>
      <c r="J15374" s="0" t="n">
        <v>205913</v>
      </c>
    </row>
    <row r="15375" customFormat="false" ht="15" hidden="false" customHeight="false" outlineLevel="0" collapsed="false">
      <c r="A15375" s="0" t="n">
        <v>202507</v>
      </c>
      <c r="B15375" s="0" t="n">
        <v>202507</v>
      </c>
      <c r="C15375" s="37" t="s">
        <v>178</v>
      </c>
      <c r="D15375" s="37" t="s">
        <v>308</v>
      </c>
      <c r="E15375" s="0" t="n">
        <v>1</v>
      </c>
      <c r="F15375" s="38" t="s">
        <v>70</v>
      </c>
      <c r="G15375" s="37" t="s">
        <v>310</v>
      </c>
      <c r="H15375" s="0" t="n">
        <v>1115551</v>
      </c>
      <c r="I15375" s="0" t="n">
        <v>258215</v>
      </c>
      <c r="J15375" s="0" t="n">
        <v>-2451</v>
      </c>
    </row>
    <row r="15376" customFormat="false" ht="15" hidden="false" customHeight="false" outlineLevel="0" collapsed="false">
      <c r="A15376" s="0" t="n">
        <v>202507</v>
      </c>
      <c r="B15376" s="0" t="n">
        <v>202507</v>
      </c>
      <c r="C15376" s="37" t="s">
        <v>109</v>
      </c>
      <c r="D15376" s="37" t="s">
        <v>311</v>
      </c>
      <c r="E15376" s="0" t="n">
        <v>1</v>
      </c>
      <c r="F15376" s="38" t="s">
        <v>70</v>
      </c>
      <c r="G15376" s="37" t="s">
        <v>312</v>
      </c>
      <c r="H15376" s="0" t="n">
        <v>887517</v>
      </c>
      <c r="I15376" s="0" t="n">
        <v>68866</v>
      </c>
      <c r="J15376" s="0" t="n">
        <v>-10958</v>
      </c>
    </row>
    <row r="15377" customFormat="false" ht="15" hidden="false" customHeight="false" outlineLevel="0" collapsed="false">
      <c r="A15377" s="0" t="n">
        <v>202507</v>
      </c>
      <c r="B15377" s="0" t="n">
        <v>202507</v>
      </c>
      <c r="C15377" s="37" t="s">
        <v>178</v>
      </c>
      <c r="D15377" s="37" t="s">
        <v>203</v>
      </c>
      <c r="E15377" s="0" t="n">
        <v>1</v>
      </c>
      <c r="F15377" s="38" t="s">
        <v>70</v>
      </c>
      <c r="G15377" s="37" t="s">
        <v>313</v>
      </c>
      <c r="H15377" s="0" t="n">
        <v>219910</v>
      </c>
      <c r="I15377" s="0" t="n">
        <v>69907</v>
      </c>
      <c r="J15377" s="0" t="n">
        <v>13600</v>
      </c>
    </row>
    <row r="15378" customFormat="false" ht="15" hidden="false" customHeight="false" outlineLevel="0" collapsed="false">
      <c r="A15378" s="0" t="n">
        <v>202507</v>
      </c>
      <c r="B15378" s="0" t="n">
        <v>202507</v>
      </c>
      <c r="C15378" s="37" t="s">
        <v>152</v>
      </c>
      <c r="D15378" s="37" t="s">
        <v>314</v>
      </c>
      <c r="E15378" s="0" t="n">
        <v>1</v>
      </c>
      <c r="F15378" s="38" t="s">
        <v>70</v>
      </c>
      <c r="G15378" s="37" t="s">
        <v>315</v>
      </c>
      <c r="H15378" s="0" t="n">
        <v>167003</v>
      </c>
      <c r="I15378" s="0" t="n">
        <v>35595</v>
      </c>
      <c r="J15378" s="0" t="n">
        <v>2707</v>
      </c>
    </row>
    <row r="15379" customFormat="false" ht="15" hidden="false" customHeight="false" outlineLevel="0" collapsed="false">
      <c r="A15379" s="0" t="n">
        <v>202507</v>
      </c>
      <c r="B15379" s="0" t="n">
        <v>202507</v>
      </c>
      <c r="C15379" s="37" t="s">
        <v>152</v>
      </c>
      <c r="D15379" s="37" t="s">
        <v>159</v>
      </c>
      <c r="E15379" s="0" t="n">
        <v>1</v>
      </c>
      <c r="F15379" s="38" t="s">
        <v>70</v>
      </c>
      <c r="G15379" s="37" t="s">
        <v>316</v>
      </c>
      <c r="H15379" s="0" t="n">
        <v>1029748</v>
      </c>
      <c r="I15379" s="0" t="n">
        <v>311773</v>
      </c>
      <c r="J15379" s="0" t="n">
        <v>34940</v>
      </c>
    </row>
    <row r="15380" customFormat="false" ht="15" hidden="false" customHeight="false" outlineLevel="0" collapsed="false">
      <c r="A15380" s="0" t="n">
        <v>202507</v>
      </c>
      <c r="B15380" s="0" t="n">
        <v>202507</v>
      </c>
      <c r="C15380" s="37" t="s">
        <v>184</v>
      </c>
      <c r="D15380" s="37" t="s">
        <v>218</v>
      </c>
      <c r="E15380" s="0" t="n">
        <v>1</v>
      </c>
      <c r="F15380" s="38" t="s">
        <v>70</v>
      </c>
      <c r="G15380" s="37" t="s">
        <v>317</v>
      </c>
      <c r="H15380" s="0" t="n">
        <v>371885</v>
      </c>
      <c r="I15380" s="0" t="n">
        <v>152410</v>
      </c>
      <c r="J15380" s="0" t="n">
        <v>14949</v>
      </c>
    </row>
    <row r="15381" customFormat="false" ht="15" hidden="false" customHeight="false" outlineLevel="0" collapsed="false">
      <c r="A15381" s="0" t="n">
        <v>202507</v>
      </c>
      <c r="B15381" s="0" t="n">
        <v>202507</v>
      </c>
      <c r="C15381" s="37" t="s">
        <v>109</v>
      </c>
      <c r="D15381" s="37" t="s">
        <v>318</v>
      </c>
      <c r="E15381" s="0" t="n">
        <v>1</v>
      </c>
      <c r="F15381" s="38" t="s">
        <v>70</v>
      </c>
      <c r="G15381" s="37" t="s">
        <v>319</v>
      </c>
      <c r="H15381" s="0" t="n">
        <v>1074570</v>
      </c>
      <c r="I15381" s="0" t="n">
        <v>319000</v>
      </c>
      <c r="J15381" s="0" t="n">
        <v>41386</v>
      </c>
    </row>
    <row r="15382" customFormat="false" ht="15" hidden="false" customHeight="false" outlineLevel="0" collapsed="false">
      <c r="A15382" s="0" t="n">
        <v>202507</v>
      </c>
      <c r="B15382" s="0" t="n">
        <v>202507</v>
      </c>
      <c r="C15382" s="37" t="s">
        <v>184</v>
      </c>
      <c r="D15382" s="37" t="s">
        <v>320</v>
      </c>
      <c r="E15382" s="0" t="n">
        <v>1</v>
      </c>
      <c r="F15382" s="38" t="s">
        <v>70</v>
      </c>
      <c r="G15382" s="37" t="s">
        <v>321</v>
      </c>
      <c r="H15382" s="0" t="n">
        <v>160814</v>
      </c>
      <c r="I15382" s="0" t="n">
        <v>43445</v>
      </c>
      <c r="J15382" s="0" t="n">
        <v>4521</v>
      </c>
    </row>
    <row r="15383" customFormat="false" ht="15" hidden="false" customHeight="false" outlineLevel="0" collapsed="false">
      <c r="A15383" s="0" t="n">
        <v>202507</v>
      </c>
      <c r="B15383" s="0" t="n">
        <v>202507</v>
      </c>
      <c r="C15383" s="37" t="s">
        <v>124</v>
      </c>
      <c r="D15383" s="37" t="s">
        <v>282</v>
      </c>
      <c r="E15383" s="0" t="n">
        <v>1</v>
      </c>
      <c r="F15383" s="38" t="s">
        <v>70</v>
      </c>
      <c r="G15383" s="37" t="s">
        <v>322</v>
      </c>
      <c r="H15383" s="0" t="n">
        <v>494723</v>
      </c>
      <c r="I15383" s="0" t="n">
        <v>84339</v>
      </c>
      <c r="J15383" s="0" t="n">
        <v>7579</v>
      </c>
    </row>
    <row r="15384" customFormat="false" ht="15" hidden="false" customHeight="false" outlineLevel="0" collapsed="false">
      <c r="A15384" s="0" t="n">
        <v>202507</v>
      </c>
      <c r="B15384" s="0" t="n">
        <v>202507</v>
      </c>
      <c r="C15384" s="37" t="s">
        <v>112</v>
      </c>
      <c r="D15384" s="37" t="s">
        <v>96</v>
      </c>
      <c r="E15384" s="0" t="n">
        <v>1</v>
      </c>
      <c r="F15384" s="38" t="s">
        <v>70</v>
      </c>
      <c r="G15384" s="37" t="s">
        <v>323</v>
      </c>
      <c r="H15384" s="0" t="n">
        <v>1323885</v>
      </c>
      <c r="I15384" s="0" t="n">
        <v>250498</v>
      </c>
      <c r="J15384" s="0" t="n">
        <v>39160</v>
      </c>
    </row>
    <row r="15385" customFormat="false" ht="15" hidden="false" customHeight="false" outlineLevel="0" collapsed="false">
      <c r="A15385" s="0" t="n">
        <v>202507</v>
      </c>
      <c r="B15385" s="0" t="n">
        <v>202507</v>
      </c>
      <c r="C15385" s="37" t="s">
        <v>152</v>
      </c>
      <c r="D15385" s="37" t="s">
        <v>324</v>
      </c>
      <c r="E15385" s="0" t="n">
        <v>1</v>
      </c>
      <c r="F15385" s="38" t="s">
        <v>70</v>
      </c>
      <c r="G15385" s="37" t="s">
        <v>325</v>
      </c>
      <c r="H15385" s="0" t="n">
        <v>1364566</v>
      </c>
      <c r="I15385" s="0" t="n">
        <v>539113</v>
      </c>
      <c r="J15385" s="0" t="n">
        <v>95848</v>
      </c>
    </row>
    <row r="15386" customFormat="false" ht="15" hidden="false" customHeight="false" outlineLevel="0" collapsed="false">
      <c r="A15386" s="0" t="n">
        <v>202507</v>
      </c>
      <c r="B15386" s="0" t="n">
        <v>202507</v>
      </c>
      <c r="C15386" s="37" t="s">
        <v>112</v>
      </c>
      <c r="D15386" s="37" t="s">
        <v>326</v>
      </c>
      <c r="E15386" s="0" t="n">
        <v>1</v>
      </c>
      <c r="F15386" s="38" t="s">
        <v>70</v>
      </c>
      <c r="G15386" s="37" t="s">
        <v>327</v>
      </c>
      <c r="H15386" s="0" t="n">
        <v>2200987</v>
      </c>
      <c r="I15386" s="0" t="n">
        <v>481308</v>
      </c>
      <c r="J15386" s="0" t="n">
        <v>105084</v>
      </c>
    </row>
    <row r="15387" customFormat="false" ht="15" hidden="false" customHeight="false" outlineLevel="0" collapsed="false">
      <c r="A15387" s="0" t="n">
        <v>202507</v>
      </c>
      <c r="B15387" s="0" t="n">
        <v>202507</v>
      </c>
      <c r="C15387" s="37" t="s">
        <v>152</v>
      </c>
      <c r="D15387" s="37" t="s">
        <v>328</v>
      </c>
      <c r="E15387" s="0" t="n">
        <v>1</v>
      </c>
      <c r="F15387" s="38" t="s">
        <v>70</v>
      </c>
      <c r="G15387" s="37" t="s">
        <v>329</v>
      </c>
      <c r="H15387" s="0" t="n">
        <v>281196</v>
      </c>
      <c r="I15387" s="0" t="n">
        <v>46534</v>
      </c>
      <c r="J15387" s="0" t="n">
        <v>-149</v>
      </c>
    </row>
    <row r="15388" customFormat="false" ht="15" hidden="false" customHeight="false" outlineLevel="0" collapsed="false">
      <c r="A15388" s="0" t="n">
        <v>202507</v>
      </c>
      <c r="B15388" s="0" t="n">
        <v>202507</v>
      </c>
      <c r="C15388" s="37" t="s">
        <v>95</v>
      </c>
      <c r="D15388" s="37" t="s">
        <v>330</v>
      </c>
      <c r="E15388" s="0" t="n">
        <v>1</v>
      </c>
      <c r="F15388" s="38" t="s">
        <v>70</v>
      </c>
      <c r="G15388" s="37" t="s">
        <v>331</v>
      </c>
      <c r="H15388" s="0" t="n">
        <v>3576900</v>
      </c>
      <c r="I15388" s="0" t="n">
        <v>658912</v>
      </c>
      <c r="J15388" s="0" t="n">
        <v>69148</v>
      </c>
    </row>
    <row r="15389" customFormat="false" ht="15" hidden="false" customHeight="false" outlineLevel="0" collapsed="false">
      <c r="A15389" s="0" t="n">
        <v>202507</v>
      </c>
      <c r="B15389" s="0" t="n">
        <v>202507</v>
      </c>
      <c r="C15389" s="37" t="s">
        <v>106</v>
      </c>
      <c r="D15389" s="37" t="s">
        <v>332</v>
      </c>
      <c r="E15389" s="0" t="n">
        <v>1</v>
      </c>
      <c r="F15389" s="38" t="s">
        <v>70</v>
      </c>
      <c r="G15389" s="37" t="s">
        <v>333</v>
      </c>
      <c r="H15389" s="0" t="n">
        <v>553156</v>
      </c>
      <c r="I15389" s="0" t="n">
        <v>126917</v>
      </c>
      <c r="J15389" s="0" t="n">
        <v>-10222</v>
      </c>
    </row>
    <row r="15390" customFormat="false" ht="15" hidden="false" customHeight="false" outlineLevel="0" collapsed="false">
      <c r="A15390" s="0" t="n">
        <v>202507</v>
      </c>
      <c r="B15390" s="0" t="n">
        <v>202507</v>
      </c>
      <c r="C15390" s="37" t="s">
        <v>95</v>
      </c>
      <c r="D15390" s="37" t="s">
        <v>334</v>
      </c>
      <c r="E15390" s="0" t="n">
        <v>1</v>
      </c>
      <c r="F15390" s="38" t="s">
        <v>70</v>
      </c>
      <c r="G15390" s="37" t="s">
        <v>335</v>
      </c>
      <c r="H15390" s="0" t="n">
        <v>3210919</v>
      </c>
      <c r="I15390" s="0" t="n">
        <v>1073772</v>
      </c>
      <c r="J15390" s="0" t="n">
        <v>34209</v>
      </c>
    </row>
    <row r="15391" customFormat="false" ht="15" hidden="false" customHeight="false" outlineLevel="0" collapsed="false">
      <c r="A15391" s="0" t="n">
        <v>202507</v>
      </c>
      <c r="B15391" s="0" t="n">
        <v>202507</v>
      </c>
      <c r="C15391" s="37" t="s">
        <v>149</v>
      </c>
      <c r="D15391" s="37" t="s">
        <v>243</v>
      </c>
      <c r="E15391" s="0" t="n">
        <v>1</v>
      </c>
      <c r="F15391" s="38" t="s">
        <v>70</v>
      </c>
      <c r="G15391" s="37" t="s">
        <v>336</v>
      </c>
      <c r="H15391" s="0" t="n">
        <v>1249131</v>
      </c>
      <c r="I15391" s="0" t="n">
        <v>273788</v>
      </c>
      <c r="J15391" s="0" t="n">
        <v>16510</v>
      </c>
    </row>
    <row r="15392" customFormat="false" ht="15" hidden="false" customHeight="false" outlineLevel="0" collapsed="false">
      <c r="A15392" s="0" t="n">
        <v>202507</v>
      </c>
      <c r="B15392" s="0" t="n">
        <v>202507</v>
      </c>
      <c r="C15392" s="37" t="s">
        <v>115</v>
      </c>
      <c r="D15392" s="37" t="s">
        <v>200</v>
      </c>
      <c r="E15392" s="0" t="n">
        <v>1</v>
      </c>
      <c r="F15392" s="38" t="s">
        <v>70</v>
      </c>
      <c r="G15392" s="37" t="s">
        <v>337</v>
      </c>
      <c r="H15392" s="0" t="n">
        <v>191576</v>
      </c>
      <c r="I15392" s="0" t="n">
        <v>25885</v>
      </c>
      <c r="J15392" s="0" t="n">
        <v>3989</v>
      </c>
    </row>
    <row r="15393" customFormat="false" ht="15" hidden="false" customHeight="false" outlineLevel="0" collapsed="false">
      <c r="A15393" s="0" t="n">
        <v>202507</v>
      </c>
      <c r="B15393" s="0" t="n">
        <v>202507</v>
      </c>
      <c r="C15393" s="37" t="s">
        <v>106</v>
      </c>
      <c r="D15393" s="37" t="s">
        <v>104</v>
      </c>
      <c r="E15393" s="0" t="n">
        <v>1</v>
      </c>
      <c r="F15393" s="38" t="s">
        <v>70</v>
      </c>
      <c r="G15393" s="37" t="s">
        <v>338</v>
      </c>
      <c r="H15393" s="0" t="n">
        <v>685974</v>
      </c>
      <c r="I15393" s="0" t="n">
        <v>585671</v>
      </c>
      <c r="J15393" s="0" t="n">
        <v>39955</v>
      </c>
    </row>
    <row r="15394" customFormat="false" ht="15" hidden="false" customHeight="false" outlineLevel="0" collapsed="false">
      <c r="A15394" s="0" t="n">
        <v>202507</v>
      </c>
      <c r="B15394" s="0" t="n">
        <v>202507</v>
      </c>
      <c r="C15394" s="37" t="s">
        <v>184</v>
      </c>
      <c r="D15394" s="37" t="s">
        <v>339</v>
      </c>
      <c r="E15394" s="0" t="n">
        <v>1</v>
      </c>
      <c r="F15394" s="38" t="s">
        <v>70</v>
      </c>
      <c r="G15394" s="37" t="s">
        <v>340</v>
      </c>
      <c r="H15394" s="0" t="n">
        <v>2915567</v>
      </c>
      <c r="I15394" s="0" t="n">
        <v>656449</v>
      </c>
      <c r="J15394" s="0" t="n">
        <v>96682</v>
      </c>
    </row>
    <row r="15395" customFormat="false" ht="15" hidden="false" customHeight="false" outlineLevel="0" collapsed="false">
      <c r="A15395" s="0" t="n">
        <v>202507</v>
      </c>
      <c r="B15395" s="0" t="n">
        <v>202507</v>
      </c>
      <c r="C15395" s="37" t="s">
        <v>112</v>
      </c>
      <c r="D15395" s="37" t="s">
        <v>341</v>
      </c>
      <c r="E15395" s="0" t="n">
        <v>1</v>
      </c>
      <c r="F15395" s="38" t="s">
        <v>70</v>
      </c>
      <c r="G15395" s="37" t="s">
        <v>342</v>
      </c>
      <c r="H15395" s="0" t="n">
        <v>2097476</v>
      </c>
      <c r="I15395" s="0" t="n">
        <v>309104</v>
      </c>
      <c r="J15395" s="0" t="n">
        <v>14061</v>
      </c>
    </row>
    <row r="15396" customFormat="false" ht="15" hidden="false" customHeight="false" outlineLevel="0" collapsed="false">
      <c r="A15396" s="0" t="n">
        <v>202507</v>
      </c>
      <c r="B15396" s="0" t="n">
        <v>202507</v>
      </c>
      <c r="C15396" s="37" t="s">
        <v>101</v>
      </c>
      <c r="D15396" s="37" t="s">
        <v>200</v>
      </c>
      <c r="E15396" s="0" t="n">
        <v>1</v>
      </c>
      <c r="F15396" s="38" t="s">
        <v>70</v>
      </c>
      <c r="G15396" s="37" t="s">
        <v>343</v>
      </c>
      <c r="H15396" s="0" t="n">
        <v>765955</v>
      </c>
      <c r="I15396" s="0" t="n">
        <v>242501</v>
      </c>
      <c r="J15396" s="0" t="n">
        <v>5391</v>
      </c>
    </row>
    <row r="15397" customFormat="false" ht="15" hidden="false" customHeight="false" outlineLevel="0" collapsed="false">
      <c r="A15397" s="0" t="n">
        <v>202507</v>
      </c>
      <c r="B15397" s="0" t="n">
        <v>202507</v>
      </c>
      <c r="C15397" s="37" t="s">
        <v>109</v>
      </c>
      <c r="D15397" s="37" t="s">
        <v>191</v>
      </c>
      <c r="E15397" s="0" t="n">
        <v>1</v>
      </c>
      <c r="F15397" s="38" t="s">
        <v>70</v>
      </c>
      <c r="G15397" s="37" t="s">
        <v>344</v>
      </c>
      <c r="H15397" s="0" t="n">
        <v>12923646</v>
      </c>
      <c r="I15397" s="0" t="n">
        <v>2799200</v>
      </c>
      <c r="J15397" s="0" t="n">
        <v>-601</v>
      </c>
    </row>
    <row r="15398" customFormat="false" ht="15" hidden="false" customHeight="false" outlineLevel="0" collapsed="false">
      <c r="A15398" s="0" t="n">
        <v>202507</v>
      </c>
      <c r="B15398" s="0" t="n">
        <v>202507</v>
      </c>
      <c r="C15398" s="37" t="s">
        <v>115</v>
      </c>
      <c r="D15398" s="37" t="s">
        <v>110</v>
      </c>
      <c r="E15398" s="0" t="n">
        <v>1</v>
      </c>
      <c r="F15398" s="38" t="s">
        <v>70</v>
      </c>
      <c r="G15398" s="37" t="s">
        <v>345</v>
      </c>
      <c r="H15398" s="0" t="n">
        <v>4831093</v>
      </c>
      <c r="I15398" s="0" t="n">
        <v>1844235</v>
      </c>
      <c r="J15398" s="0" t="n">
        <v>274925</v>
      </c>
    </row>
    <row r="15399" customFormat="false" ht="15" hidden="false" customHeight="false" outlineLevel="0" collapsed="false">
      <c r="A15399" s="0" t="n">
        <v>202507</v>
      </c>
      <c r="B15399" s="0" t="n">
        <v>202507</v>
      </c>
      <c r="C15399" s="37" t="s">
        <v>149</v>
      </c>
      <c r="D15399" s="37" t="s">
        <v>104</v>
      </c>
      <c r="E15399" s="0" t="n">
        <v>1</v>
      </c>
      <c r="F15399" s="38" t="s">
        <v>70</v>
      </c>
      <c r="G15399" s="37" t="s">
        <v>346</v>
      </c>
      <c r="H15399" s="0" t="n">
        <v>892505</v>
      </c>
      <c r="I15399" s="0" t="n">
        <v>123829</v>
      </c>
      <c r="J15399" s="0" t="n">
        <v>5221</v>
      </c>
    </row>
    <row r="15400" customFormat="false" ht="15" hidden="false" customHeight="false" outlineLevel="0" collapsed="false">
      <c r="A15400" s="0" t="n">
        <v>202507</v>
      </c>
      <c r="B15400" s="0" t="n">
        <v>202507</v>
      </c>
      <c r="C15400" s="37" t="s">
        <v>124</v>
      </c>
      <c r="D15400" s="37" t="s">
        <v>277</v>
      </c>
      <c r="E15400" s="0" t="n">
        <v>1</v>
      </c>
      <c r="F15400" s="38" t="s">
        <v>70</v>
      </c>
      <c r="G15400" s="37" t="s">
        <v>347</v>
      </c>
      <c r="H15400" s="0" t="n">
        <v>2842156</v>
      </c>
      <c r="I15400" s="0" t="n">
        <v>951190</v>
      </c>
      <c r="J15400" s="0" t="n">
        <v>-154710</v>
      </c>
    </row>
    <row r="15401" customFormat="false" ht="15" hidden="false" customHeight="false" outlineLevel="0" collapsed="false">
      <c r="A15401" s="0" t="n">
        <v>202507</v>
      </c>
      <c r="B15401" s="0" t="n">
        <v>202507</v>
      </c>
      <c r="C15401" s="37" t="s">
        <v>124</v>
      </c>
      <c r="D15401" s="37" t="s">
        <v>145</v>
      </c>
      <c r="E15401" s="0" t="n">
        <v>1</v>
      </c>
      <c r="F15401" s="38" t="s">
        <v>70</v>
      </c>
      <c r="G15401" s="37" t="s">
        <v>348</v>
      </c>
      <c r="H15401" s="0" t="n">
        <v>17886849</v>
      </c>
      <c r="I15401" s="0" t="n">
        <v>3439988</v>
      </c>
      <c r="J15401" s="0" t="n">
        <v>493893</v>
      </c>
    </row>
    <row r="15402" customFormat="false" ht="15" hidden="false" customHeight="false" outlineLevel="0" collapsed="false">
      <c r="A15402" s="0" t="n">
        <v>202507</v>
      </c>
      <c r="B15402" s="0" t="n">
        <v>202507</v>
      </c>
      <c r="C15402" s="37" t="s">
        <v>136</v>
      </c>
      <c r="D15402" s="37" t="s">
        <v>328</v>
      </c>
      <c r="E15402" s="0" t="n">
        <v>1</v>
      </c>
      <c r="F15402" s="38" t="s">
        <v>70</v>
      </c>
      <c r="G15402" s="37" t="s">
        <v>349</v>
      </c>
      <c r="H15402" s="0" t="n">
        <v>14533736</v>
      </c>
      <c r="I15402" s="0" t="n">
        <v>2523600</v>
      </c>
      <c r="J15402" s="0" t="n">
        <v>-32622</v>
      </c>
    </row>
    <row r="15403" customFormat="false" ht="15" hidden="false" customHeight="false" outlineLevel="0" collapsed="false">
      <c r="A15403" s="0" t="n">
        <v>202507</v>
      </c>
      <c r="B15403" s="0" t="n">
        <v>202507</v>
      </c>
      <c r="C15403" s="37" t="s">
        <v>152</v>
      </c>
      <c r="D15403" s="37" t="s">
        <v>350</v>
      </c>
      <c r="E15403" s="0" t="n">
        <v>1</v>
      </c>
      <c r="F15403" s="38" t="s">
        <v>70</v>
      </c>
      <c r="G15403" s="37" t="s">
        <v>351</v>
      </c>
      <c r="H15403" s="0" t="n">
        <v>313182</v>
      </c>
      <c r="I15403" s="0" t="n">
        <v>112547</v>
      </c>
      <c r="J15403" s="0" t="n">
        <v>11178</v>
      </c>
    </row>
    <row r="15404" customFormat="false" ht="15" hidden="false" customHeight="false" outlineLevel="0" collapsed="false">
      <c r="A15404" s="0" t="n">
        <v>202507</v>
      </c>
      <c r="B15404" s="0" t="n">
        <v>202507</v>
      </c>
      <c r="C15404" s="37" t="s">
        <v>109</v>
      </c>
      <c r="D15404" s="37" t="s">
        <v>352</v>
      </c>
      <c r="E15404" s="0" t="n">
        <v>1</v>
      </c>
      <c r="F15404" s="38" t="s">
        <v>70</v>
      </c>
      <c r="G15404" s="37" t="s">
        <v>353</v>
      </c>
      <c r="H15404" s="0" t="n">
        <v>500368</v>
      </c>
      <c r="I15404" s="0" t="n">
        <v>162743</v>
      </c>
      <c r="J15404" s="0" t="n">
        <v>-5356</v>
      </c>
    </row>
    <row r="15405" customFormat="false" ht="15" hidden="false" customHeight="false" outlineLevel="0" collapsed="false">
      <c r="A15405" s="0" t="n">
        <v>202507</v>
      </c>
      <c r="B15405" s="0" t="n">
        <v>202507</v>
      </c>
      <c r="C15405" s="37" t="s">
        <v>158</v>
      </c>
      <c r="D15405" s="37" t="s">
        <v>354</v>
      </c>
      <c r="E15405" s="0" t="n">
        <v>1</v>
      </c>
      <c r="F15405" s="38" t="s">
        <v>70</v>
      </c>
      <c r="G15405" s="37" t="s">
        <v>355</v>
      </c>
      <c r="H15405" s="0" t="n">
        <v>8349933</v>
      </c>
      <c r="I15405" s="0" t="n">
        <v>1609319</v>
      </c>
      <c r="J15405" s="0" t="n">
        <v>131116</v>
      </c>
    </row>
    <row r="15406" customFormat="false" ht="15" hidden="false" customHeight="false" outlineLevel="0" collapsed="false">
      <c r="A15406" s="0" t="n">
        <v>202507</v>
      </c>
      <c r="B15406" s="0" t="n">
        <v>202507</v>
      </c>
      <c r="C15406" s="37" t="s">
        <v>158</v>
      </c>
      <c r="D15406" s="37" t="s">
        <v>356</v>
      </c>
      <c r="E15406" s="0" t="n">
        <v>1</v>
      </c>
      <c r="F15406" s="38" t="s">
        <v>70</v>
      </c>
      <c r="G15406" s="37" t="s">
        <v>357</v>
      </c>
      <c r="H15406" s="0" t="n">
        <v>351969</v>
      </c>
      <c r="I15406" s="0" t="n">
        <v>104299</v>
      </c>
      <c r="J15406" s="0" t="n">
        <v>-21594</v>
      </c>
    </row>
    <row r="15407" customFormat="false" ht="15" hidden="false" customHeight="false" outlineLevel="0" collapsed="false">
      <c r="A15407" s="0" t="n">
        <v>202507</v>
      </c>
      <c r="B15407" s="0" t="n">
        <v>202507</v>
      </c>
      <c r="C15407" s="37" t="s">
        <v>158</v>
      </c>
      <c r="D15407" s="37" t="s">
        <v>255</v>
      </c>
      <c r="E15407" s="0" t="n">
        <v>1</v>
      </c>
      <c r="F15407" s="38" t="s">
        <v>70</v>
      </c>
      <c r="G15407" s="37" t="s">
        <v>358</v>
      </c>
      <c r="H15407" s="0" t="n">
        <v>254002</v>
      </c>
      <c r="I15407" s="0" t="n">
        <v>58226</v>
      </c>
      <c r="J15407" s="0" t="n">
        <v>4462</v>
      </c>
    </row>
    <row r="15408" customFormat="false" ht="15" hidden="false" customHeight="false" outlineLevel="0" collapsed="false">
      <c r="A15408" s="0" t="n">
        <v>202507</v>
      </c>
      <c r="B15408" s="0" t="n">
        <v>202507</v>
      </c>
      <c r="C15408" s="37" t="s">
        <v>109</v>
      </c>
      <c r="D15408" s="37" t="s">
        <v>104</v>
      </c>
      <c r="E15408" s="0" t="n">
        <v>1</v>
      </c>
      <c r="F15408" s="38" t="s">
        <v>70</v>
      </c>
      <c r="G15408" s="37" t="s">
        <v>359</v>
      </c>
      <c r="H15408" s="0" t="n">
        <v>767111</v>
      </c>
      <c r="I15408" s="0" t="n">
        <v>139111</v>
      </c>
      <c r="J15408" s="0" t="n">
        <v>-1046</v>
      </c>
    </row>
    <row r="15409" customFormat="false" ht="15" hidden="false" customHeight="false" outlineLevel="0" collapsed="false">
      <c r="A15409" s="0" t="n">
        <v>202507</v>
      </c>
      <c r="B15409" s="0" t="n">
        <v>202507</v>
      </c>
      <c r="C15409" s="37" t="s">
        <v>115</v>
      </c>
      <c r="D15409" s="37" t="s">
        <v>360</v>
      </c>
      <c r="E15409" s="0" t="n">
        <v>1</v>
      </c>
      <c r="F15409" s="38" t="s">
        <v>70</v>
      </c>
      <c r="G15409" s="37" t="s">
        <v>361</v>
      </c>
      <c r="H15409" s="0" t="n">
        <v>2745944</v>
      </c>
      <c r="I15409" s="0" t="n">
        <v>1503089</v>
      </c>
      <c r="J15409" s="0" t="n">
        <v>-70305</v>
      </c>
    </row>
    <row r="15410" customFormat="false" ht="15" hidden="false" customHeight="false" outlineLevel="0" collapsed="false">
      <c r="A15410" s="0" t="n">
        <v>202507</v>
      </c>
      <c r="B15410" s="0" t="n">
        <v>202507</v>
      </c>
      <c r="C15410" s="37" t="s">
        <v>152</v>
      </c>
      <c r="D15410" s="37" t="s">
        <v>362</v>
      </c>
      <c r="E15410" s="0" t="n">
        <v>1</v>
      </c>
      <c r="F15410" s="38" t="s">
        <v>70</v>
      </c>
      <c r="G15410" s="37" t="s">
        <v>363</v>
      </c>
      <c r="H15410" s="0" t="n">
        <v>924540</v>
      </c>
      <c r="I15410" s="0" t="n">
        <v>344473</v>
      </c>
      <c r="J15410" s="0" t="n">
        <v>53882</v>
      </c>
    </row>
    <row r="15411" customFormat="false" ht="15" hidden="false" customHeight="false" outlineLevel="0" collapsed="false">
      <c r="A15411" s="0" t="n">
        <v>202507</v>
      </c>
      <c r="B15411" s="0" t="n">
        <v>202507</v>
      </c>
      <c r="C15411" s="37" t="s">
        <v>112</v>
      </c>
      <c r="D15411" s="37" t="s">
        <v>364</v>
      </c>
      <c r="E15411" s="0" t="n">
        <v>1</v>
      </c>
      <c r="F15411" s="38" t="s">
        <v>70</v>
      </c>
      <c r="G15411" s="37" t="s">
        <v>365</v>
      </c>
      <c r="H15411" s="0" t="n">
        <v>600794</v>
      </c>
      <c r="I15411" s="0" t="n">
        <v>164504</v>
      </c>
      <c r="J15411" s="0" t="n">
        <v>11208</v>
      </c>
    </row>
    <row r="15412" customFormat="false" ht="15" hidden="false" customHeight="false" outlineLevel="0" collapsed="false">
      <c r="A15412" s="0" t="n">
        <v>202507</v>
      </c>
      <c r="B15412" s="0" t="n">
        <v>202507</v>
      </c>
      <c r="C15412" s="37" t="s">
        <v>184</v>
      </c>
      <c r="D15412" s="37" t="s">
        <v>341</v>
      </c>
      <c r="E15412" s="0" t="n">
        <v>1</v>
      </c>
      <c r="F15412" s="38" t="s">
        <v>70</v>
      </c>
      <c r="G15412" s="37" t="s">
        <v>366</v>
      </c>
      <c r="H15412" s="0" t="n">
        <v>653470</v>
      </c>
      <c r="I15412" s="0" t="n">
        <v>184403</v>
      </c>
      <c r="J15412" s="0" t="n">
        <v>10251</v>
      </c>
    </row>
    <row r="15413" customFormat="false" ht="15" hidden="false" customHeight="false" outlineLevel="0" collapsed="false">
      <c r="A15413" s="0" t="n">
        <v>202507</v>
      </c>
      <c r="B15413" s="0" t="n">
        <v>202507</v>
      </c>
      <c r="C15413" s="37" t="s">
        <v>184</v>
      </c>
      <c r="D15413" s="37" t="s">
        <v>367</v>
      </c>
      <c r="E15413" s="0" t="n">
        <v>1</v>
      </c>
      <c r="F15413" s="38" t="s">
        <v>70</v>
      </c>
      <c r="G15413" s="37" t="s">
        <v>368</v>
      </c>
      <c r="H15413" s="0" t="n">
        <v>753402</v>
      </c>
      <c r="I15413" s="0" t="n">
        <v>358226</v>
      </c>
      <c r="J15413" s="0" t="n">
        <v>2712</v>
      </c>
    </row>
    <row r="15414" customFormat="false" ht="15" hidden="false" customHeight="false" outlineLevel="0" collapsed="false">
      <c r="A15414" s="0" t="n">
        <v>202507</v>
      </c>
      <c r="B15414" s="0" t="n">
        <v>202507</v>
      </c>
      <c r="C15414" s="37" t="s">
        <v>98</v>
      </c>
      <c r="D15414" s="37" t="s">
        <v>369</v>
      </c>
      <c r="E15414" s="0" t="n">
        <v>1</v>
      </c>
      <c r="F15414" s="38" t="s">
        <v>70</v>
      </c>
      <c r="G15414" s="37" t="s">
        <v>370</v>
      </c>
      <c r="H15414" s="0" t="n">
        <v>358672</v>
      </c>
      <c r="I15414" s="0" t="n">
        <v>67274</v>
      </c>
      <c r="J15414" s="0" t="n">
        <v>11400</v>
      </c>
    </row>
    <row r="15415" customFormat="false" ht="15" hidden="false" customHeight="false" outlineLevel="0" collapsed="false">
      <c r="A15415" s="0" t="n">
        <v>202507</v>
      </c>
      <c r="B15415" s="0" t="n">
        <v>202507</v>
      </c>
      <c r="C15415" s="37" t="s">
        <v>98</v>
      </c>
      <c r="D15415" s="37" t="s">
        <v>308</v>
      </c>
      <c r="E15415" s="0" t="n">
        <v>1</v>
      </c>
      <c r="F15415" s="38" t="s">
        <v>70</v>
      </c>
      <c r="G15415" s="37" t="s">
        <v>371</v>
      </c>
      <c r="H15415" s="0" t="n">
        <v>20031540</v>
      </c>
      <c r="I15415" s="0" t="n">
        <v>5124514</v>
      </c>
      <c r="J15415" s="0" t="n">
        <v>187180</v>
      </c>
    </row>
    <row r="15416" customFormat="false" ht="15" hidden="false" customHeight="false" outlineLevel="0" collapsed="false">
      <c r="A15416" s="0" t="n">
        <v>202507</v>
      </c>
      <c r="B15416" s="0" t="n">
        <v>202507</v>
      </c>
      <c r="C15416" s="37" t="s">
        <v>95</v>
      </c>
      <c r="D15416" s="37" t="s">
        <v>372</v>
      </c>
      <c r="E15416" s="0" t="n">
        <v>1</v>
      </c>
      <c r="F15416" s="38" t="s">
        <v>70</v>
      </c>
      <c r="G15416" s="37" t="s">
        <v>373</v>
      </c>
      <c r="H15416" s="0" t="n">
        <v>1836458</v>
      </c>
      <c r="I15416" s="0" t="n">
        <v>382895</v>
      </c>
      <c r="J15416" s="0" t="n">
        <v>87596</v>
      </c>
    </row>
    <row r="15417" customFormat="false" ht="15" hidden="false" customHeight="false" outlineLevel="0" collapsed="false">
      <c r="A15417" s="0" t="n">
        <v>202507</v>
      </c>
      <c r="B15417" s="0" t="n">
        <v>202507</v>
      </c>
      <c r="C15417" s="37" t="s">
        <v>115</v>
      </c>
      <c r="D15417" s="37" t="s">
        <v>374</v>
      </c>
      <c r="E15417" s="0" t="n">
        <v>1</v>
      </c>
      <c r="F15417" s="38" t="s">
        <v>70</v>
      </c>
      <c r="G15417" s="37" t="s">
        <v>375</v>
      </c>
      <c r="H15417" s="0" t="n">
        <v>2609136</v>
      </c>
      <c r="I15417" s="0" t="n">
        <v>1302219</v>
      </c>
      <c r="J15417" s="0" t="n">
        <v>264294</v>
      </c>
    </row>
    <row r="15418" customFormat="false" ht="15" hidden="false" customHeight="false" outlineLevel="0" collapsed="false">
      <c r="A15418" s="0" t="n">
        <v>202507</v>
      </c>
      <c r="B15418" s="0" t="n">
        <v>202507</v>
      </c>
      <c r="C15418" s="37" t="s">
        <v>101</v>
      </c>
      <c r="D15418" s="37" t="s">
        <v>376</v>
      </c>
      <c r="E15418" s="0" t="n">
        <v>1</v>
      </c>
      <c r="F15418" s="38" t="s">
        <v>70</v>
      </c>
      <c r="G15418" s="37" t="s">
        <v>377</v>
      </c>
      <c r="H15418" s="0" t="n">
        <v>711545</v>
      </c>
      <c r="I15418" s="0" t="n">
        <v>534269</v>
      </c>
      <c r="J15418" s="0" t="n">
        <v>118891</v>
      </c>
    </row>
    <row r="15419" customFormat="false" ht="15" hidden="false" customHeight="false" outlineLevel="0" collapsed="false">
      <c r="A15419" s="0" t="n">
        <v>202507</v>
      </c>
      <c r="B15419" s="0" t="n">
        <v>202507</v>
      </c>
      <c r="C15419" s="37" t="s">
        <v>184</v>
      </c>
      <c r="D15419" s="37" t="s">
        <v>147</v>
      </c>
      <c r="E15419" s="0" t="n">
        <v>1</v>
      </c>
      <c r="F15419" s="38" t="s">
        <v>70</v>
      </c>
      <c r="G15419" s="37" t="s">
        <v>378</v>
      </c>
      <c r="H15419" s="0" t="n">
        <v>587921</v>
      </c>
      <c r="I15419" s="0" t="n">
        <v>370241</v>
      </c>
      <c r="J15419" s="0" t="n">
        <v>65459</v>
      </c>
    </row>
    <row r="15420" customFormat="false" ht="15" hidden="false" customHeight="false" outlineLevel="0" collapsed="false">
      <c r="A15420" s="0" t="n">
        <v>202507</v>
      </c>
      <c r="B15420" s="0" t="n">
        <v>202507</v>
      </c>
      <c r="C15420" s="37" t="s">
        <v>98</v>
      </c>
      <c r="D15420" s="37" t="s">
        <v>320</v>
      </c>
      <c r="E15420" s="0" t="n">
        <v>1</v>
      </c>
      <c r="F15420" s="38" t="s">
        <v>70</v>
      </c>
      <c r="G15420" s="37" t="s">
        <v>379</v>
      </c>
      <c r="H15420" s="0" t="n">
        <v>584979</v>
      </c>
      <c r="I15420" s="0" t="n">
        <v>148157</v>
      </c>
      <c r="J15420" s="0" t="n">
        <v>2870</v>
      </c>
    </row>
    <row r="15421" customFormat="false" ht="15" hidden="false" customHeight="false" outlineLevel="0" collapsed="false">
      <c r="A15421" s="0" t="n">
        <v>202507</v>
      </c>
      <c r="B15421" s="0" t="n">
        <v>202507</v>
      </c>
      <c r="C15421" s="37" t="s">
        <v>112</v>
      </c>
      <c r="D15421" s="37" t="s">
        <v>380</v>
      </c>
      <c r="E15421" s="0" t="n">
        <v>1</v>
      </c>
      <c r="F15421" s="38" t="s">
        <v>70</v>
      </c>
      <c r="G15421" s="37" t="s">
        <v>381</v>
      </c>
      <c r="H15421" s="0" t="n">
        <v>77412</v>
      </c>
      <c r="I15421" s="0" t="n">
        <v>30363</v>
      </c>
      <c r="J15421" s="0" t="n">
        <v>2588</v>
      </c>
    </row>
    <row r="15422" customFormat="false" ht="15" hidden="false" customHeight="false" outlineLevel="0" collapsed="false">
      <c r="A15422" s="0" t="n">
        <v>202507</v>
      </c>
      <c r="B15422" s="0" t="n">
        <v>202507</v>
      </c>
      <c r="C15422" s="37" t="s">
        <v>106</v>
      </c>
      <c r="D15422" s="37" t="s">
        <v>120</v>
      </c>
      <c r="E15422" s="0" t="n">
        <v>1</v>
      </c>
      <c r="F15422" s="38" t="s">
        <v>70</v>
      </c>
      <c r="G15422" s="37" t="s">
        <v>382</v>
      </c>
      <c r="H15422" s="0" t="n">
        <v>229194</v>
      </c>
      <c r="I15422" s="0" t="n">
        <v>31983</v>
      </c>
      <c r="J15422" s="0" t="n">
        <v>1909</v>
      </c>
    </row>
    <row r="15423" customFormat="false" ht="15" hidden="false" customHeight="false" outlineLevel="0" collapsed="false">
      <c r="A15423" s="0" t="n">
        <v>202507</v>
      </c>
      <c r="B15423" s="0" t="n">
        <v>202507</v>
      </c>
      <c r="C15423" s="37" t="s">
        <v>112</v>
      </c>
      <c r="D15423" s="37" t="s">
        <v>383</v>
      </c>
      <c r="E15423" s="0" t="n">
        <v>1</v>
      </c>
      <c r="F15423" s="38" t="s">
        <v>70</v>
      </c>
      <c r="G15423" s="37" t="s">
        <v>384</v>
      </c>
      <c r="H15423" s="0" t="n">
        <v>170342</v>
      </c>
      <c r="I15423" s="0" t="n">
        <v>45156</v>
      </c>
      <c r="J15423" s="0" t="n">
        <v>7397</v>
      </c>
    </row>
    <row r="15424" customFormat="false" ht="15" hidden="false" customHeight="false" outlineLevel="0" collapsed="false">
      <c r="A15424" s="0" t="n">
        <v>202507</v>
      </c>
      <c r="B15424" s="0" t="n">
        <v>202507</v>
      </c>
      <c r="C15424" s="37" t="s">
        <v>184</v>
      </c>
      <c r="D15424" s="37" t="s">
        <v>385</v>
      </c>
      <c r="E15424" s="0" t="n">
        <v>1</v>
      </c>
      <c r="F15424" s="38" t="s">
        <v>70</v>
      </c>
      <c r="G15424" s="37" t="s">
        <v>386</v>
      </c>
      <c r="H15424" s="0" t="n">
        <v>107570</v>
      </c>
      <c r="I15424" s="0" t="n">
        <v>20124</v>
      </c>
      <c r="J15424" s="0" t="n">
        <v>1589</v>
      </c>
    </row>
    <row r="15425" customFormat="false" ht="15" hidden="false" customHeight="false" outlineLevel="0" collapsed="false">
      <c r="A15425" s="0" t="n">
        <v>202507</v>
      </c>
      <c r="B15425" s="0" t="n">
        <v>202507</v>
      </c>
      <c r="C15425" s="37" t="s">
        <v>98</v>
      </c>
      <c r="D15425" s="37" t="s">
        <v>387</v>
      </c>
      <c r="E15425" s="0" t="n">
        <v>1</v>
      </c>
      <c r="F15425" s="38" t="s">
        <v>70</v>
      </c>
      <c r="G15425" s="37" t="s">
        <v>388</v>
      </c>
      <c r="H15425" s="0" t="n">
        <v>321770</v>
      </c>
      <c r="I15425" s="0" t="n">
        <v>60764</v>
      </c>
      <c r="J15425" s="0" t="n">
        <v>3383</v>
      </c>
    </row>
    <row r="15426" customFormat="false" ht="15" hidden="false" customHeight="false" outlineLevel="0" collapsed="false">
      <c r="A15426" s="0" t="n">
        <v>202507</v>
      </c>
      <c r="B15426" s="0" t="n">
        <v>202507</v>
      </c>
      <c r="C15426" s="37" t="s">
        <v>115</v>
      </c>
      <c r="D15426" s="37" t="s">
        <v>389</v>
      </c>
      <c r="E15426" s="0" t="n">
        <v>1</v>
      </c>
      <c r="F15426" s="38" t="s">
        <v>70</v>
      </c>
      <c r="G15426" s="37" t="s">
        <v>390</v>
      </c>
      <c r="H15426" s="0" t="n">
        <v>8766418</v>
      </c>
      <c r="I15426" s="0" t="n">
        <v>2687319</v>
      </c>
      <c r="J15426" s="0" t="n">
        <v>660551</v>
      </c>
    </row>
    <row r="15427" customFormat="false" ht="15" hidden="false" customHeight="false" outlineLevel="0" collapsed="false">
      <c r="A15427" s="0" t="n">
        <v>202507</v>
      </c>
      <c r="B15427" s="0" t="n">
        <v>202507</v>
      </c>
      <c r="C15427" s="37" t="s">
        <v>124</v>
      </c>
      <c r="D15427" s="37" t="s">
        <v>391</v>
      </c>
      <c r="E15427" s="0" t="n">
        <v>1</v>
      </c>
      <c r="F15427" s="38" t="s">
        <v>70</v>
      </c>
      <c r="G15427" s="37" t="s">
        <v>392</v>
      </c>
      <c r="H15427" s="0" t="n">
        <v>1280498</v>
      </c>
      <c r="I15427" s="0" t="n">
        <v>877070</v>
      </c>
      <c r="J15427" s="0" t="n">
        <v>41448</v>
      </c>
    </row>
    <row r="15428" customFormat="false" ht="15" hidden="false" customHeight="false" outlineLevel="0" collapsed="false">
      <c r="A15428" s="0" t="n">
        <v>202507</v>
      </c>
      <c r="B15428" s="0" t="n">
        <v>202507</v>
      </c>
      <c r="C15428" s="37" t="s">
        <v>197</v>
      </c>
      <c r="D15428" s="37" t="s">
        <v>393</v>
      </c>
      <c r="E15428" s="0" t="n">
        <v>1</v>
      </c>
      <c r="F15428" s="38" t="s">
        <v>70</v>
      </c>
      <c r="G15428" s="37" t="s">
        <v>394</v>
      </c>
      <c r="H15428" s="0" t="n">
        <v>5778467</v>
      </c>
      <c r="I15428" s="0" t="n">
        <v>2049944</v>
      </c>
      <c r="J15428" s="0" t="n">
        <v>35989</v>
      </c>
    </row>
    <row r="15429" customFormat="false" ht="15" hidden="false" customHeight="false" outlineLevel="0" collapsed="false">
      <c r="A15429" s="0" t="n">
        <v>202507</v>
      </c>
      <c r="B15429" s="0" t="n">
        <v>202507</v>
      </c>
      <c r="C15429" s="37" t="s">
        <v>136</v>
      </c>
      <c r="D15429" s="37" t="s">
        <v>245</v>
      </c>
      <c r="E15429" s="0" t="n">
        <v>1</v>
      </c>
      <c r="F15429" s="38" t="s">
        <v>70</v>
      </c>
      <c r="G15429" s="37" t="s">
        <v>395</v>
      </c>
      <c r="H15429" s="0" t="n">
        <v>3609459</v>
      </c>
      <c r="I15429" s="0" t="n">
        <v>1909324</v>
      </c>
      <c r="J15429" s="0" t="n">
        <v>76001</v>
      </c>
    </row>
    <row r="15430" customFormat="false" ht="15" hidden="false" customHeight="false" outlineLevel="0" collapsed="false">
      <c r="A15430" s="0" t="n">
        <v>202507</v>
      </c>
      <c r="B15430" s="0" t="n">
        <v>202507</v>
      </c>
      <c r="C15430" s="37" t="s">
        <v>158</v>
      </c>
      <c r="D15430" s="37" t="s">
        <v>396</v>
      </c>
      <c r="E15430" s="0" t="n">
        <v>1</v>
      </c>
      <c r="F15430" s="38" t="s">
        <v>70</v>
      </c>
      <c r="G15430" s="37" t="s">
        <v>397</v>
      </c>
      <c r="H15430" s="0" t="n">
        <v>3535000</v>
      </c>
      <c r="I15430" s="0" t="n">
        <v>1049224</v>
      </c>
      <c r="J15430" s="0" t="n">
        <v>196334</v>
      </c>
    </row>
    <row r="15431" customFormat="false" ht="15" hidden="false" customHeight="false" outlineLevel="0" collapsed="false">
      <c r="A15431" s="0" t="n">
        <v>202507</v>
      </c>
      <c r="B15431" s="0" t="n">
        <v>202507</v>
      </c>
      <c r="C15431" s="37" t="s">
        <v>136</v>
      </c>
      <c r="D15431" s="37" t="s">
        <v>398</v>
      </c>
      <c r="E15431" s="0" t="n">
        <v>1</v>
      </c>
      <c r="F15431" s="38" t="s">
        <v>70</v>
      </c>
      <c r="G15431" s="37" t="s">
        <v>399</v>
      </c>
      <c r="H15431" s="0" t="n">
        <v>600678</v>
      </c>
      <c r="I15431" s="0" t="n">
        <v>261110</v>
      </c>
      <c r="J15431" s="0" t="n">
        <v>25792</v>
      </c>
    </row>
    <row r="15432" customFormat="false" ht="15" hidden="false" customHeight="false" outlineLevel="0" collapsed="false">
      <c r="A15432" s="0" t="n">
        <v>202507</v>
      </c>
      <c r="B15432" s="0" t="n">
        <v>202507</v>
      </c>
      <c r="C15432" s="37" t="s">
        <v>95</v>
      </c>
      <c r="D15432" s="37" t="s">
        <v>367</v>
      </c>
      <c r="E15432" s="0" t="n">
        <v>1</v>
      </c>
      <c r="F15432" s="38" t="s">
        <v>70</v>
      </c>
      <c r="G15432" s="37" t="s">
        <v>400</v>
      </c>
      <c r="H15432" s="0" t="n">
        <v>2549469</v>
      </c>
      <c r="I15432" s="0" t="n">
        <v>807746</v>
      </c>
      <c r="J15432" s="0" t="n">
        <v>101651</v>
      </c>
    </row>
    <row r="15433" customFormat="false" ht="15" hidden="false" customHeight="false" outlineLevel="0" collapsed="false">
      <c r="A15433" s="0" t="n">
        <v>202507</v>
      </c>
      <c r="B15433" s="0" t="n">
        <v>202507</v>
      </c>
      <c r="C15433" s="37" t="s">
        <v>149</v>
      </c>
      <c r="D15433" s="37" t="s">
        <v>401</v>
      </c>
      <c r="E15433" s="0" t="n">
        <v>1</v>
      </c>
      <c r="F15433" s="38" t="s">
        <v>70</v>
      </c>
      <c r="G15433" s="37" t="s">
        <v>402</v>
      </c>
      <c r="H15433" s="0" t="n">
        <v>2945973</v>
      </c>
      <c r="I15433" s="0" t="n">
        <v>1088279</v>
      </c>
      <c r="J15433" s="0" t="n">
        <v>112745</v>
      </c>
    </row>
    <row r="15434" customFormat="false" ht="15" hidden="false" customHeight="false" outlineLevel="0" collapsed="false">
      <c r="A15434" s="0" t="n">
        <v>202507</v>
      </c>
      <c r="B15434" s="0" t="n">
        <v>202507</v>
      </c>
      <c r="C15434" s="37" t="s">
        <v>95</v>
      </c>
      <c r="D15434" s="37" t="s">
        <v>159</v>
      </c>
      <c r="E15434" s="0" t="n">
        <v>1</v>
      </c>
      <c r="F15434" s="38" t="s">
        <v>70</v>
      </c>
      <c r="G15434" s="37" t="s">
        <v>403</v>
      </c>
      <c r="H15434" s="0" t="n">
        <v>442824</v>
      </c>
      <c r="I15434" s="0" t="n">
        <v>146433</v>
      </c>
      <c r="J15434" s="0" t="n">
        <v>-20397</v>
      </c>
    </row>
    <row r="15435" customFormat="false" ht="15" hidden="false" customHeight="false" outlineLevel="0" collapsed="false">
      <c r="A15435" s="0" t="n">
        <v>202507</v>
      </c>
      <c r="B15435" s="0" t="n">
        <v>202507</v>
      </c>
      <c r="C15435" s="37" t="s">
        <v>197</v>
      </c>
      <c r="D15435" s="37" t="s">
        <v>198</v>
      </c>
      <c r="E15435" s="0" t="n">
        <v>1</v>
      </c>
      <c r="F15435" s="38" t="s">
        <v>70</v>
      </c>
      <c r="G15435" s="37" t="s">
        <v>404</v>
      </c>
      <c r="H15435" s="0" t="n">
        <v>3876509</v>
      </c>
      <c r="I15435" s="0" t="n">
        <v>3791179</v>
      </c>
      <c r="J15435" s="0" t="n">
        <v>-101911</v>
      </c>
    </row>
    <row r="15436" customFormat="false" ht="15" hidden="false" customHeight="false" outlineLevel="0" collapsed="false">
      <c r="A15436" s="0" t="n">
        <v>202507</v>
      </c>
      <c r="B15436" s="0" t="n">
        <v>202507</v>
      </c>
      <c r="C15436" s="37" t="s">
        <v>136</v>
      </c>
      <c r="D15436" s="37" t="s">
        <v>134</v>
      </c>
      <c r="E15436" s="0" t="n">
        <v>1</v>
      </c>
      <c r="F15436" s="38" t="s">
        <v>70</v>
      </c>
      <c r="G15436" s="37" t="s">
        <v>405</v>
      </c>
      <c r="H15436" s="0" t="n">
        <v>2612704</v>
      </c>
      <c r="I15436" s="0" t="n">
        <v>633838</v>
      </c>
      <c r="J15436" s="0" t="n">
        <v>33038</v>
      </c>
    </row>
    <row r="15437" customFormat="false" ht="15" hidden="false" customHeight="false" outlineLevel="0" collapsed="false">
      <c r="A15437" s="0" t="n">
        <v>202507</v>
      </c>
      <c r="B15437" s="0" t="n">
        <v>202507</v>
      </c>
      <c r="C15437" s="37" t="s">
        <v>152</v>
      </c>
      <c r="D15437" s="37" t="s">
        <v>132</v>
      </c>
      <c r="E15437" s="0" t="n">
        <v>1</v>
      </c>
      <c r="F15437" s="38" t="s">
        <v>70</v>
      </c>
      <c r="G15437" s="37" t="s">
        <v>406</v>
      </c>
      <c r="H15437" s="0" t="n">
        <v>698963</v>
      </c>
      <c r="I15437" s="0" t="n">
        <v>119830</v>
      </c>
      <c r="J15437" s="0" t="n">
        <v>13358</v>
      </c>
    </row>
    <row r="15438" customFormat="false" ht="15" hidden="false" customHeight="false" outlineLevel="0" collapsed="false">
      <c r="A15438" s="0" t="n">
        <v>202507</v>
      </c>
      <c r="B15438" s="0" t="n">
        <v>202507</v>
      </c>
      <c r="C15438" s="37" t="s">
        <v>178</v>
      </c>
      <c r="D15438" s="37" t="s">
        <v>391</v>
      </c>
      <c r="E15438" s="0" t="n">
        <v>1</v>
      </c>
      <c r="F15438" s="38" t="s">
        <v>70</v>
      </c>
      <c r="G15438" s="37" t="s">
        <v>407</v>
      </c>
      <c r="H15438" s="0" t="n">
        <v>433406</v>
      </c>
      <c r="I15438" s="0" t="n">
        <v>76695</v>
      </c>
      <c r="J15438" s="0" t="n">
        <v>-1414</v>
      </c>
    </row>
    <row r="15439" customFormat="false" ht="15" hidden="false" customHeight="false" outlineLevel="0" collapsed="false">
      <c r="A15439" s="0" t="n">
        <v>202507</v>
      </c>
      <c r="B15439" s="0" t="n">
        <v>202507</v>
      </c>
      <c r="C15439" s="37" t="s">
        <v>115</v>
      </c>
      <c r="D15439" s="37" t="s">
        <v>241</v>
      </c>
      <c r="E15439" s="0" t="n">
        <v>1</v>
      </c>
      <c r="F15439" s="38" t="s">
        <v>70</v>
      </c>
      <c r="G15439" s="37" t="s">
        <v>408</v>
      </c>
      <c r="H15439" s="0" t="n">
        <v>365406</v>
      </c>
      <c r="I15439" s="0" t="n">
        <v>47745</v>
      </c>
      <c r="J15439" s="0" t="n">
        <v>-1027</v>
      </c>
    </row>
    <row r="15440" customFormat="false" ht="15" hidden="false" customHeight="false" outlineLevel="0" collapsed="false">
      <c r="A15440" s="0" t="n">
        <v>202507</v>
      </c>
      <c r="B15440" s="0" t="n">
        <v>202507</v>
      </c>
      <c r="C15440" s="37" t="s">
        <v>197</v>
      </c>
      <c r="D15440" s="37" t="s">
        <v>292</v>
      </c>
      <c r="E15440" s="0" t="n">
        <v>1</v>
      </c>
      <c r="F15440" s="38" t="s">
        <v>70</v>
      </c>
      <c r="G15440" s="37" t="s">
        <v>409</v>
      </c>
      <c r="H15440" s="0" t="n">
        <v>1252791</v>
      </c>
      <c r="I15440" s="0" t="n">
        <v>490982</v>
      </c>
      <c r="J15440" s="0" t="n">
        <v>23945</v>
      </c>
    </row>
    <row r="15441" customFormat="false" ht="15" hidden="false" customHeight="false" outlineLevel="0" collapsed="false">
      <c r="A15441" s="0" t="n">
        <v>202507</v>
      </c>
      <c r="B15441" s="0" t="n">
        <v>202507</v>
      </c>
      <c r="C15441" s="37" t="s">
        <v>112</v>
      </c>
      <c r="D15441" s="37" t="s">
        <v>116</v>
      </c>
      <c r="E15441" s="0" t="n">
        <v>1</v>
      </c>
      <c r="F15441" s="38" t="s">
        <v>70</v>
      </c>
      <c r="G15441" s="37" t="s">
        <v>410</v>
      </c>
      <c r="H15441" s="0" t="n">
        <v>1358319</v>
      </c>
      <c r="I15441" s="0" t="n">
        <v>652685</v>
      </c>
      <c r="J15441" s="0" t="n">
        <v>138779</v>
      </c>
    </row>
    <row r="15442" customFormat="false" ht="15" hidden="false" customHeight="false" outlineLevel="0" collapsed="false">
      <c r="A15442" s="0" t="n">
        <v>202507</v>
      </c>
      <c r="B15442" s="0" t="n">
        <v>202507</v>
      </c>
      <c r="C15442" s="37" t="s">
        <v>106</v>
      </c>
      <c r="D15442" s="37" t="s">
        <v>181</v>
      </c>
      <c r="E15442" s="0" t="n">
        <v>1</v>
      </c>
      <c r="F15442" s="38" t="s">
        <v>70</v>
      </c>
      <c r="G15442" s="37" t="s">
        <v>411</v>
      </c>
      <c r="H15442" s="0" t="n">
        <v>522631</v>
      </c>
      <c r="I15442" s="0" t="n">
        <v>327501</v>
      </c>
      <c r="J15442" s="0" t="n">
        <v>-44307</v>
      </c>
    </row>
    <row r="15443" customFormat="false" ht="15" hidden="false" customHeight="false" outlineLevel="0" collapsed="false">
      <c r="A15443" s="0" t="n">
        <v>202507</v>
      </c>
      <c r="B15443" s="0" t="n">
        <v>202507</v>
      </c>
      <c r="C15443" s="37" t="s">
        <v>112</v>
      </c>
      <c r="D15443" s="37" t="s">
        <v>412</v>
      </c>
      <c r="E15443" s="0" t="n">
        <v>1</v>
      </c>
      <c r="F15443" s="38" t="s">
        <v>70</v>
      </c>
      <c r="G15443" s="37" t="s">
        <v>413</v>
      </c>
      <c r="H15443" s="0" t="n">
        <v>1036620</v>
      </c>
      <c r="I15443" s="0" t="n">
        <v>465147</v>
      </c>
      <c r="J15443" s="0" t="n">
        <v>-86124</v>
      </c>
    </row>
    <row r="15444" customFormat="false" ht="15" hidden="false" customHeight="false" outlineLevel="0" collapsed="false">
      <c r="A15444" s="0" t="n">
        <v>202507</v>
      </c>
      <c r="B15444" s="0" t="n">
        <v>202507</v>
      </c>
      <c r="C15444" s="37" t="s">
        <v>115</v>
      </c>
      <c r="D15444" s="37" t="s">
        <v>414</v>
      </c>
      <c r="E15444" s="0" t="n">
        <v>1</v>
      </c>
      <c r="F15444" s="38" t="s">
        <v>70</v>
      </c>
      <c r="G15444" s="37" t="s">
        <v>415</v>
      </c>
      <c r="H15444" s="0" t="n">
        <v>2973780</v>
      </c>
      <c r="I15444" s="0" t="n">
        <v>556877</v>
      </c>
      <c r="J15444" s="0" t="n">
        <v>141188</v>
      </c>
    </row>
    <row r="15445" customFormat="false" ht="15" hidden="false" customHeight="false" outlineLevel="0" collapsed="false">
      <c r="A15445" s="0" t="n">
        <v>202507</v>
      </c>
      <c r="B15445" s="0" t="n">
        <v>202507</v>
      </c>
      <c r="C15445" s="37" t="s">
        <v>184</v>
      </c>
      <c r="D15445" s="37" t="s">
        <v>231</v>
      </c>
      <c r="E15445" s="0" t="n">
        <v>1</v>
      </c>
      <c r="F15445" s="38" t="s">
        <v>70</v>
      </c>
      <c r="G15445" s="37" t="s">
        <v>416</v>
      </c>
      <c r="H15445" s="0" t="n">
        <v>2601909</v>
      </c>
      <c r="I15445" s="0" t="n">
        <v>524107</v>
      </c>
      <c r="J15445" s="0" t="n">
        <v>-38280</v>
      </c>
    </row>
    <row r="15446" customFormat="false" ht="15" hidden="false" customHeight="false" outlineLevel="0" collapsed="false">
      <c r="A15446" s="0" t="n">
        <v>202507</v>
      </c>
      <c r="B15446" s="0" t="n">
        <v>202507</v>
      </c>
      <c r="C15446" s="37" t="s">
        <v>115</v>
      </c>
      <c r="D15446" s="37" t="s">
        <v>364</v>
      </c>
      <c r="E15446" s="0" t="n">
        <v>1</v>
      </c>
      <c r="F15446" s="38" t="s">
        <v>70</v>
      </c>
      <c r="G15446" s="37" t="s">
        <v>417</v>
      </c>
      <c r="H15446" s="0" t="n">
        <v>8776610</v>
      </c>
      <c r="I15446" s="0" t="n">
        <v>3162445</v>
      </c>
      <c r="J15446" s="0" t="n">
        <v>124815</v>
      </c>
    </row>
    <row r="15447" customFormat="false" ht="15" hidden="false" customHeight="false" outlineLevel="0" collapsed="false">
      <c r="A15447" s="0" t="n">
        <v>202507</v>
      </c>
      <c r="B15447" s="0" t="n">
        <v>202507</v>
      </c>
      <c r="C15447" s="37" t="s">
        <v>184</v>
      </c>
      <c r="D15447" s="37" t="s">
        <v>320</v>
      </c>
      <c r="E15447" s="0" t="n">
        <v>1</v>
      </c>
      <c r="F15447" s="38" t="s">
        <v>70</v>
      </c>
      <c r="G15447" s="37" t="s">
        <v>418</v>
      </c>
      <c r="H15447" s="0" t="n">
        <v>4606014</v>
      </c>
      <c r="I15447" s="0" t="n">
        <v>645156</v>
      </c>
      <c r="J15447" s="0" t="n">
        <v>-45210</v>
      </c>
    </row>
    <row r="15448" customFormat="false" ht="15" hidden="false" customHeight="false" outlineLevel="0" collapsed="false">
      <c r="A15448" s="0" t="n">
        <v>202507</v>
      </c>
      <c r="B15448" s="0" t="n">
        <v>202507</v>
      </c>
      <c r="C15448" s="37" t="s">
        <v>197</v>
      </c>
      <c r="D15448" s="37" t="s">
        <v>174</v>
      </c>
      <c r="E15448" s="0" t="n">
        <v>1</v>
      </c>
      <c r="F15448" s="38" t="s">
        <v>70</v>
      </c>
      <c r="G15448" s="37" t="s">
        <v>419</v>
      </c>
      <c r="H15448" s="0" t="n">
        <v>283271</v>
      </c>
      <c r="I15448" s="0" t="n">
        <v>96269</v>
      </c>
      <c r="J15448" s="0" t="n">
        <v>4789</v>
      </c>
    </row>
    <row r="15449" customFormat="false" ht="15" hidden="false" customHeight="false" outlineLevel="0" collapsed="false">
      <c r="A15449" s="0" t="n">
        <v>202507</v>
      </c>
      <c r="B15449" s="0" t="n">
        <v>202507</v>
      </c>
      <c r="C15449" s="37" t="s">
        <v>106</v>
      </c>
      <c r="D15449" s="37" t="s">
        <v>420</v>
      </c>
      <c r="E15449" s="0" t="n">
        <v>1</v>
      </c>
      <c r="F15449" s="38" t="s">
        <v>70</v>
      </c>
      <c r="G15449" s="37" t="s">
        <v>421</v>
      </c>
      <c r="H15449" s="0" t="n">
        <v>10827775</v>
      </c>
      <c r="I15449" s="0" t="n">
        <v>1294946</v>
      </c>
      <c r="J15449" s="0" t="n">
        <v>85968</v>
      </c>
    </row>
    <row r="15450" customFormat="false" ht="15" hidden="false" customHeight="false" outlineLevel="0" collapsed="false">
      <c r="A15450" s="0" t="n">
        <v>202507</v>
      </c>
      <c r="B15450" s="0" t="n">
        <v>202507</v>
      </c>
      <c r="C15450" s="37" t="s">
        <v>109</v>
      </c>
      <c r="D15450" s="37" t="s">
        <v>107</v>
      </c>
      <c r="E15450" s="0" t="n">
        <v>1</v>
      </c>
      <c r="F15450" s="38" t="s">
        <v>70</v>
      </c>
      <c r="G15450" s="37" t="s">
        <v>422</v>
      </c>
      <c r="H15450" s="0" t="n">
        <v>610882</v>
      </c>
      <c r="I15450" s="0" t="n">
        <v>224300</v>
      </c>
      <c r="J15450" s="0" t="n">
        <v>54071</v>
      </c>
    </row>
    <row r="15451" customFormat="false" ht="15" hidden="false" customHeight="false" outlineLevel="0" collapsed="false">
      <c r="A15451" s="0" t="n">
        <v>202507</v>
      </c>
      <c r="B15451" s="0" t="n">
        <v>202507</v>
      </c>
      <c r="C15451" s="37" t="s">
        <v>184</v>
      </c>
      <c r="D15451" s="37" t="s">
        <v>423</v>
      </c>
      <c r="E15451" s="0" t="n">
        <v>1</v>
      </c>
      <c r="F15451" s="38" t="s">
        <v>70</v>
      </c>
      <c r="G15451" s="37" t="s">
        <v>424</v>
      </c>
      <c r="H15451" s="0" t="n">
        <v>3554706</v>
      </c>
      <c r="I15451" s="0" t="n">
        <v>1150103</v>
      </c>
      <c r="J15451" s="0" t="n">
        <v>174893</v>
      </c>
    </row>
    <row r="15452" customFormat="false" ht="15" hidden="false" customHeight="false" outlineLevel="0" collapsed="false">
      <c r="A15452" s="0" t="n">
        <v>202507</v>
      </c>
      <c r="B15452" s="0" t="n">
        <v>202507</v>
      </c>
      <c r="C15452" s="37" t="s">
        <v>106</v>
      </c>
      <c r="D15452" s="37" t="s">
        <v>425</v>
      </c>
      <c r="E15452" s="0" t="n">
        <v>1</v>
      </c>
      <c r="F15452" s="38" t="s">
        <v>70</v>
      </c>
      <c r="G15452" s="37" t="s">
        <v>426</v>
      </c>
      <c r="H15452" s="0" t="n">
        <v>1605016</v>
      </c>
      <c r="I15452" s="0" t="n">
        <v>321754</v>
      </c>
      <c r="J15452" s="0" t="n">
        <v>-15545</v>
      </c>
    </row>
    <row r="15453" customFormat="false" ht="15" hidden="false" customHeight="false" outlineLevel="0" collapsed="false">
      <c r="A15453" s="0" t="n">
        <v>202507</v>
      </c>
      <c r="B15453" s="0" t="n">
        <v>202507</v>
      </c>
      <c r="C15453" s="37" t="s">
        <v>152</v>
      </c>
      <c r="D15453" s="37" t="s">
        <v>214</v>
      </c>
      <c r="E15453" s="0" t="n">
        <v>1</v>
      </c>
      <c r="F15453" s="38" t="s">
        <v>70</v>
      </c>
      <c r="G15453" s="37" t="s">
        <v>427</v>
      </c>
      <c r="H15453" s="0" t="n">
        <v>1073999</v>
      </c>
      <c r="I15453" s="0" t="n">
        <v>239082</v>
      </c>
      <c r="J15453" s="0" t="n">
        <v>-26490</v>
      </c>
    </row>
    <row r="15454" customFormat="false" ht="15" hidden="false" customHeight="false" outlineLevel="0" collapsed="false">
      <c r="A15454" s="0" t="n">
        <v>202507</v>
      </c>
      <c r="B15454" s="0" t="n">
        <v>202507</v>
      </c>
      <c r="C15454" s="37" t="s">
        <v>101</v>
      </c>
      <c r="D15454" s="37" t="s">
        <v>251</v>
      </c>
      <c r="E15454" s="0" t="n">
        <v>1</v>
      </c>
      <c r="F15454" s="38" t="s">
        <v>70</v>
      </c>
      <c r="G15454" s="37" t="s">
        <v>428</v>
      </c>
      <c r="H15454" s="0" t="n">
        <v>185831</v>
      </c>
      <c r="I15454" s="0" t="n">
        <v>22612</v>
      </c>
      <c r="J15454" s="0" t="n">
        <v>2939</v>
      </c>
    </row>
    <row r="15455" customFormat="false" ht="15" hidden="false" customHeight="false" outlineLevel="0" collapsed="false">
      <c r="A15455" s="0" t="n">
        <v>202507</v>
      </c>
      <c r="B15455" s="0" t="n">
        <v>202507</v>
      </c>
      <c r="C15455" s="37" t="s">
        <v>115</v>
      </c>
      <c r="D15455" s="37" t="s">
        <v>200</v>
      </c>
      <c r="E15455" s="0" t="n">
        <v>1</v>
      </c>
      <c r="F15455" s="38" t="s">
        <v>70</v>
      </c>
      <c r="G15455" s="37" t="s">
        <v>429</v>
      </c>
      <c r="H15455" s="0" t="n">
        <v>1171871</v>
      </c>
      <c r="I15455" s="0" t="n">
        <v>484189</v>
      </c>
      <c r="J15455" s="0" t="n">
        <v>13576</v>
      </c>
    </row>
    <row r="15456" customFormat="false" ht="15" hidden="false" customHeight="false" outlineLevel="0" collapsed="false">
      <c r="A15456" s="0" t="n">
        <v>202507</v>
      </c>
      <c r="B15456" s="0" t="n">
        <v>202507</v>
      </c>
      <c r="C15456" s="37" t="s">
        <v>124</v>
      </c>
      <c r="D15456" s="37" t="s">
        <v>430</v>
      </c>
      <c r="E15456" s="0" t="n">
        <v>1</v>
      </c>
      <c r="F15456" s="38" t="s">
        <v>70</v>
      </c>
      <c r="G15456" s="37" t="s">
        <v>431</v>
      </c>
      <c r="H15456" s="0" t="n">
        <v>205002</v>
      </c>
      <c r="I15456" s="0" t="n">
        <v>39362</v>
      </c>
      <c r="J15456" s="0" t="n">
        <v>303</v>
      </c>
    </row>
    <row r="15457" customFormat="false" ht="15" hidden="false" customHeight="false" outlineLevel="0" collapsed="false">
      <c r="A15457" s="0" t="n">
        <v>202507</v>
      </c>
      <c r="B15457" s="0" t="n">
        <v>202507</v>
      </c>
      <c r="C15457" s="37" t="s">
        <v>197</v>
      </c>
      <c r="D15457" s="37" t="s">
        <v>243</v>
      </c>
      <c r="E15457" s="0" t="n">
        <v>1</v>
      </c>
      <c r="F15457" s="38" t="s">
        <v>70</v>
      </c>
      <c r="G15457" s="37" t="s">
        <v>432</v>
      </c>
      <c r="H15457" s="0" t="n">
        <v>3848195</v>
      </c>
      <c r="I15457" s="0" t="n">
        <v>520377</v>
      </c>
      <c r="J15457" s="0" t="n">
        <v>103284</v>
      </c>
    </row>
    <row r="15458" customFormat="false" ht="15" hidden="false" customHeight="false" outlineLevel="0" collapsed="false">
      <c r="A15458" s="0" t="n">
        <v>202507</v>
      </c>
      <c r="B15458" s="0" t="n">
        <v>202507</v>
      </c>
      <c r="C15458" s="37" t="s">
        <v>136</v>
      </c>
      <c r="D15458" s="37" t="s">
        <v>389</v>
      </c>
      <c r="E15458" s="0" t="n">
        <v>1</v>
      </c>
      <c r="F15458" s="38" t="s">
        <v>70</v>
      </c>
      <c r="G15458" s="37" t="s">
        <v>433</v>
      </c>
      <c r="H15458" s="0" t="n">
        <v>6588717</v>
      </c>
      <c r="I15458" s="0" t="n">
        <v>1747602</v>
      </c>
      <c r="J15458" s="0" t="n">
        <v>-167148</v>
      </c>
    </row>
    <row r="15459" customFormat="false" ht="15" hidden="false" customHeight="false" outlineLevel="0" collapsed="false">
      <c r="A15459" s="0" t="n">
        <v>202507</v>
      </c>
      <c r="B15459" s="0" t="n">
        <v>202507</v>
      </c>
      <c r="C15459" s="37" t="s">
        <v>197</v>
      </c>
      <c r="D15459" s="37" t="s">
        <v>127</v>
      </c>
      <c r="E15459" s="0" t="n">
        <v>1</v>
      </c>
      <c r="F15459" s="38" t="s">
        <v>70</v>
      </c>
      <c r="G15459" s="37" t="s">
        <v>434</v>
      </c>
      <c r="H15459" s="0" t="n">
        <v>312939</v>
      </c>
      <c r="I15459" s="0" t="n">
        <v>148230</v>
      </c>
      <c r="J15459" s="0" t="n">
        <v>6429</v>
      </c>
    </row>
    <row r="15460" customFormat="false" ht="15" hidden="false" customHeight="false" outlineLevel="0" collapsed="false">
      <c r="A15460" s="0" t="n">
        <v>202507</v>
      </c>
      <c r="B15460" s="0" t="n">
        <v>202507</v>
      </c>
      <c r="C15460" s="37" t="s">
        <v>149</v>
      </c>
      <c r="D15460" s="37" t="s">
        <v>330</v>
      </c>
      <c r="E15460" s="0" t="n">
        <v>1</v>
      </c>
      <c r="F15460" s="38" t="s">
        <v>70</v>
      </c>
      <c r="G15460" s="37" t="s">
        <v>435</v>
      </c>
      <c r="H15460" s="0" t="n">
        <v>1895373</v>
      </c>
      <c r="I15460" s="0" t="n">
        <v>309179</v>
      </c>
      <c r="J15460" s="0" t="n">
        <v>44237</v>
      </c>
    </row>
    <row r="15461" customFormat="false" ht="15" hidden="false" customHeight="false" outlineLevel="0" collapsed="false">
      <c r="A15461" s="0" t="n">
        <v>202507</v>
      </c>
      <c r="B15461" s="0" t="n">
        <v>202507</v>
      </c>
      <c r="C15461" s="37" t="s">
        <v>112</v>
      </c>
      <c r="D15461" s="37" t="s">
        <v>130</v>
      </c>
      <c r="E15461" s="0" t="n">
        <v>1</v>
      </c>
      <c r="F15461" s="38" t="s">
        <v>70</v>
      </c>
      <c r="G15461" s="37" t="s">
        <v>436</v>
      </c>
      <c r="H15461" s="0" t="n">
        <v>595388</v>
      </c>
      <c r="I15461" s="0" t="n">
        <v>145775</v>
      </c>
      <c r="J15461" s="0" t="n">
        <v>-5544</v>
      </c>
    </row>
    <row r="15462" customFormat="false" ht="15" hidden="false" customHeight="false" outlineLevel="0" collapsed="false">
      <c r="A15462" s="0" t="n">
        <v>202507</v>
      </c>
      <c r="B15462" s="0" t="n">
        <v>202507</v>
      </c>
      <c r="C15462" s="37" t="s">
        <v>149</v>
      </c>
      <c r="D15462" s="37" t="s">
        <v>396</v>
      </c>
      <c r="E15462" s="0" t="n">
        <v>1</v>
      </c>
      <c r="F15462" s="38" t="s">
        <v>70</v>
      </c>
      <c r="G15462" s="37" t="s">
        <v>437</v>
      </c>
      <c r="H15462" s="0" t="n">
        <v>453287</v>
      </c>
      <c r="I15462" s="0" t="n">
        <v>226469</v>
      </c>
      <c r="J15462" s="0" t="n">
        <v>47516</v>
      </c>
    </row>
    <row r="15463" customFormat="false" ht="15" hidden="false" customHeight="false" outlineLevel="0" collapsed="false">
      <c r="A15463" s="0" t="n">
        <v>202507</v>
      </c>
      <c r="B15463" s="0" t="n">
        <v>202507</v>
      </c>
      <c r="C15463" s="37" t="s">
        <v>98</v>
      </c>
      <c r="D15463" s="37" t="s">
        <v>438</v>
      </c>
      <c r="E15463" s="0" t="n">
        <v>1</v>
      </c>
      <c r="F15463" s="38" t="s">
        <v>70</v>
      </c>
      <c r="G15463" s="37" t="s">
        <v>439</v>
      </c>
      <c r="H15463" s="0" t="n">
        <v>2114740</v>
      </c>
      <c r="I15463" s="0" t="n">
        <v>751742</v>
      </c>
      <c r="J15463" s="0" t="n">
        <v>-15911</v>
      </c>
    </row>
    <row r="15464" customFormat="false" ht="15" hidden="false" customHeight="false" outlineLevel="0" collapsed="false">
      <c r="A15464" s="0" t="n">
        <v>202507</v>
      </c>
      <c r="B15464" s="0" t="n">
        <v>202507</v>
      </c>
      <c r="C15464" s="37" t="s">
        <v>112</v>
      </c>
      <c r="D15464" s="37" t="s">
        <v>372</v>
      </c>
      <c r="E15464" s="0" t="n">
        <v>1</v>
      </c>
      <c r="F15464" s="38" t="s">
        <v>70</v>
      </c>
      <c r="G15464" s="37" t="s">
        <v>440</v>
      </c>
      <c r="H15464" s="0" t="n">
        <v>1201514</v>
      </c>
      <c r="I15464" s="0" t="n">
        <v>223520</v>
      </c>
      <c r="J15464" s="0" t="n">
        <v>16308</v>
      </c>
    </row>
    <row r="15465" customFormat="false" ht="15" hidden="false" customHeight="false" outlineLevel="0" collapsed="false">
      <c r="A15465" s="0" t="n">
        <v>202507</v>
      </c>
      <c r="B15465" s="0" t="n">
        <v>202507</v>
      </c>
      <c r="C15465" s="37" t="s">
        <v>149</v>
      </c>
      <c r="D15465" s="37" t="s">
        <v>425</v>
      </c>
      <c r="E15465" s="0" t="n">
        <v>1</v>
      </c>
      <c r="F15465" s="38" t="s">
        <v>70</v>
      </c>
      <c r="G15465" s="37" t="s">
        <v>441</v>
      </c>
      <c r="H15465" s="0" t="n">
        <v>14441575</v>
      </c>
      <c r="I15465" s="0" t="n">
        <v>4100595</v>
      </c>
      <c r="J15465" s="0" t="n">
        <v>43750</v>
      </c>
    </row>
    <row r="15466" customFormat="false" ht="15" hidden="false" customHeight="false" outlineLevel="0" collapsed="false">
      <c r="A15466" s="0" t="n">
        <v>202507</v>
      </c>
      <c r="B15466" s="0" t="n">
        <v>202507</v>
      </c>
      <c r="C15466" s="37" t="s">
        <v>106</v>
      </c>
      <c r="D15466" s="37" t="s">
        <v>282</v>
      </c>
      <c r="E15466" s="0" t="n">
        <v>1</v>
      </c>
      <c r="F15466" s="38" t="s">
        <v>70</v>
      </c>
      <c r="G15466" s="37" t="s">
        <v>442</v>
      </c>
      <c r="H15466" s="0" t="n">
        <v>929133</v>
      </c>
      <c r="I15466" s="0" t="n">
        <v>167704</v>
      </c>
      <c r="J15466" s="0" t="n">
        <v>-32536</v>
      </c>
    </row>
    <row r="15467" customFormat="false" ht="15" hidden="false" customHeight="false" outlineLevel="0" collapsed="false">
      <c r="A15467" s="0" t="n">
        <v>202507</v>
      </c>
      <c r="B15467" s="0" t="n">
        <v>202507</v>
      </c>
      <c r="C15467" s="37" t="s">
        <v>115</v>
      </c>
      <c r="D15467" s="37" t="s">
        <v>134</v>
      </c>
      <c r="E15467" s="0" t="n">
        <v>1</v>
      </c>
      <c r="F15467" s="38" t="s">
        <v>70</v>
      </c>
      <c r="G15467" s="37" t="s">
        <v>443</v>
      </c>
      <c r="H15467" s="0" t="n">
        <v>4065606</v>
      </c>
      <c r="I15467" s="0" t="n">
        <v>567158</v>
      </c>
      <c r="J15467" s="0" t="n">
        <v>21519</v>
      </c>
    </row>
    <row r="15468" customFormat="false" ht="15" hidden="false" customHeight="false" outlineLevel="0" collapsed="false">
      <c r="A15468" s="0" t="n">
        <v>202507</v>
      </c>
      <c r="B15468" s="0" t="n">
        <v>202507</v>
      </c>
      <c r="C15468" s="37" t="s">
        <v>149</v>
      </c>
      <c r="D15468" s="37" t="s">
        <v>145</v>
      </c>
      <c r="E15468" s="0" t="n">
        <v>1</v>
      </c>
      <c r="F15468" s="38" t="s">
        <v>70</v>
      </c>
      <c r="G15468" s="37" t="s">
        <v>444</v>
      </c>
      <c r="H15468" s="0" t="n">
        <v>1849986</v>
      </c>
      <c r="I15468" s="0" t="n">
        <v>579711</v>
      </c>
      <c r="J15468" s="0" t="n">
        <v>92306</v>
      </c>
    </row>
    <row r="15469" customFormat="false" ht="15" hidden="false" customHeight="false" outlineLevel="0" collapsed="false">
      <c r="A15469" s="0" t="n">
        <v>202507</v>
      </c>
      <c r="B15469" s="0" t="n">
        <v>202507</v>
      </c>
      <c r="C15469" s="37" t="s">
        <v>158</v>
      </c>
      <c r="D15469" s="37" t="s">
        <v>445</v>
      </c>
      <c r="E15469" s="0" t="n">
        <v>1</v>
      </c>
      <c r="F15469" s="38" t="s">
        <v>70</v>
      </c>
      <c r="G15469" s="37" t="s">
        <v>446</v>
      </c>
      <c r="H15469" s="0" t="n">
        <v>3655011</v>
      </c>
      <c r="I15469" s="0" t="n">
        <v>835079</v>
      </c>
      <c r="J15469" s="0" t="n">
        <v>-19586</v>
      </c>
    </row>
    <row r="15470" customFormat="false" ht="15" hidden="false" customHeight="false" outlineLevel="0" collapsed="false">
      <c r="A15470" s="0" t="n">
        <v>202507</v>
      </c>
      <c r="B15470" s="0" t="n">
        <v>202507</v>
      </c>
      <c r="C15470" s="37" t="s">
        <v>112</v>
      </c>
      <c r="D15470" s="37" t="s">
        <v>447</v>
      </c>
      <c r="E15470" s="0" t="n">
        <v>1</v>
      </c>
      <c r="F15470" s="38" t="s">
        <v>70</v>
      </c>
      <c r="G15470" s="37" t="s">
        <v>448</v>
      </c>
      <c r="H15470" s="0" t="n">
        <v>848838</v>
      </c>
      <c r="I15470" s="0" t="n">
        <v>132051</v>
      </c>
      <c r="J15470" s="0" t="n">
        <v>2269</v>
      </c>
    </row>
    <row r="15471" customFormat="false" ht="15" hidden="false" customHeight="false" outlineLevel="0" collapsed="false">
      <c r="A15471" s="0" t="n">
        <v>202507</v>
      </c>
      <c r="B15471" s="0" t="n">
        <v>202507</v>
      </c>
      <c r="C15471" s="37" t="s">
        <v>136</v>
      </c>
      <c r="D15471" s="37" t="s">
        <v>267</v>
      </c>
      <c r="E15471" s="0" t="n">
        <v>1</v>
      </c>
      <c r="F15471" s="38" t="s">
        <v>70</v>
      </c>
      <c r="G15471" s="37" t="s">
        <v>449</v>
      </c>
      <c r="H15471" s="0" t="n">
        <v>933062</v>
      </c>
      <c r="I15471" s="0" t="n">
        <v>242265</v>
      </c>
      <c r="J15471" s="0" t="n">
        <v>6869</v>
      </c>
    </row>
    <row r="15472" customFormat="false" ht="15" hidden="false" customHeight="false" outlineLevel="0" collapsed="false">
      <c r="A15472" s="0" t="n">
        <v>202507</v>
      </c>
      <c r="B15472" s="0" t="n">
        <v>202507</v>
      </c>
      <c r="C15472" s="37" t="s">
        <v>158</v>
      </c>
      <c r="D15472" s="37" t="s">
        <v>450</v>
      </c>
      <c r="E15472" s="0" t="n">
        <v>1</v>
      </c>
      <c r="F15472" s="38" t="s">
        <v>70</v>
      </c>
      <c r="G15472" s="37" t="s">
        <v>451</v>
      </c>
      <c r="H15472" s="0" t="n">
        <v>771827</v>
      </c>
      <c r="I15472" s="0" t="n">
        <v>144792</v>
      </c>
      <c r="J15472" s="0" t="n">
        <v>19345</v>
      </c>
    </row>
    <row r="15473" customFormat="false" ht="15" hidden="false" customHeight="false" outlineLevel="0" collapsed="false">
      <c r="A15473" s="0" t="n">
        <v>202507</v>
      </c>
      <c r="B15473" s="0" t="n">
        <v>202507</v>
      </c>
      <c r="C15473" s="37" t="s">
        <v>112</v>
      </c>
      <c r="D15473" s="37" t="s">
        <v>452</v>
      </c>
      <c r="E15473" s="0" t="n">
        <v>1</v>
      </c>
      <c r="F15473" s="38" t="s">
        <v>70</v>
      </c>
      <c r="G15473" s="37" t="s">
        <v>453</v>
      </c>
      <c r="H15473" s="0" t="n">
        <v>639889</v>
      </c>
      <c r="I15473" s="0" t="n">
        <v>120908</v>
      </c>
      <c r="J15473" s="0" t="n">
        <v>5323</v>
      </c>
    </row>
    <row r="15474" customFormat="false" ht="15" hidden="false" customHeight="false" outlineLevel="0" collapsed="false">
      <c r="A15474" s="0" t="n">
        <v>202507</v>
      </c>
      <c r="B15474" s="0" t="n">
        <v>202507</v>
      </c>
      <c r="C15474" s="37" t="s">
        <v>178</v>
      </c>
      <c r="D15474" s="37" t="s">
        <v>454</v>
      </c>
      <c r="E15474" s="0" t="n">
        <v>1</v>
      </c>
      <c r="F15474" s="38" t="s">
        <v>70</v>
      </c>
      <c r="G15474" s="37" t="s">
        <v>455</v>
      </c>
      <c r="H15474" s="0" t="n">
        <v>3863472</v>
      </c>
      <c r="I15474" s="0" t="n">
        <v>319825</v>
      </c>
      <c r="J15474" s="0" t="n">
        <v>26327</v>
      </c>
    </row>
    <row r="15475" customFormat="false" ht="15" hidden="false" customHeight="false" outlineLevel="0" collapsed="false">
      <c r="A15475" s="0" t="n">
        <v>202507</v>
      </c>
      <c r="B15475" s="0" t="n">
        <v>202507</v>
      </c>
      <c r="C15475" s="37" t="s">
        <v>115</v>
      </c>
      <c r="D15475" s="37" t="s">
        <v>170</v>
      </c>
      <c r="E15475" s="0" t="n">
        <v>1</v>
      </c>
      <c r="F15475" s="38" t="s">
        <v>70</v>
      </c>
      <c r="G15475" s="37" t="s">
        <v>456</v>
      </c>
      <c r="H15475" s="0" t="n">
        <v>3286292</v>
      </c>
      <c r="I15475" s="0" t="n">
        <v>1514355</v>
      </c>
      <c r="J15475" s="0" t="n">
        <v>126636</v>
      </c>
    </row>
    <row r="15476" customFormat="false" ht="15" hidden="false" customHeight="false" outlineLevel="0" collapsed="false">
      <c r="A15476" s="0" t="n">
        <v>202507</v>
      </c>
      <c r="B15476" s="0" t="n">
        <v>202507</v>
      </c>
      <c r="C15476" s="37" t="s">
        <v>152</v>
      </c>
      <c r="D15476" s="37" t="s">
        <v>350</v>
      </c>
      <c r="E15476" s="0" t="n">
        <v>1</v>
      </c>
      <c r="F15476" s="38" t="s">
        <v>70</v>
      </c>
      <c r="G15476" s="37" t="s">
        <v>457</v>
      </c>
      <c r="H15476" s="0" t="n">
        <v>3319713</v>
      </c>
      <c r="I15476" s="0" t="n">
        <v>663457</v>
      </c>
      <c r="J15476" s="0" t="n">
        <v>18349</v>
      </c>
    </row>
    <row r="15477" customFormat="false" ht="15" hidden="false" customHeight="false" outlineLevel="0" collapsed="false">
      <c r="A15477" s="0" t="n">
        <v>202507</v>
      </c>
      <c r="B15477" s="0" t="n">
        <v>202507</v>
      </c>
      <c r="C15477" s="37" t="s">
        <v>112</v>
      </c>
      <c r="D15477" s="37" t="s">
        <v>282</v>
      </c>
      <c r="E15477" s="0" t="n">
        <v>1</v>
      </c>
      <c r="F15477" s="38" t="s">
        <v>70</v>
      </c>
      <c r="G15477" s="37" t="s">
        <v>458</v>
      </c>
      <c r="H15477" s="0" t="n">
        <v>7198093</v>
      </c>
      <c r="I15477" s="0" t="n">
        <v>1710247</v>
      </c>
      <c r="J15477" s="0" t="n">
        <v>425787</v>
      </c>
    </row>
    <row r="15478" customFormat="false" ht="15" hidden="false" customHeight="false" outlineLevel="0" collapsed="false">
      <c r="A15478" s="0" t="n">
        <v>202507</v>
      </c>
      <c r="B15478" s="0" t="n">
        <v>202507</v>
      </c>
      <c r="C15478" s="37" t="s">
        <v>158</v>
      </c>
      <c r="D15478" s="37" t="s">
        <v>210</v>
      </c>
      <c r="E15478" s="0" t="n">
        <v>1</v>
      </c>
      <c r="F15478" s="38" t="s">
        <v>70</v>
      </c>
      <c r="G15478" s="37" t="s">
        <v>459</v>
      </c>
      <c r="H15478" s="0" t="n">
        <v>7629674</v>
      </c>
      <c r="I15478" s="0" t="n">
        <v>1459824</v>
      </c>
      <c r="J15478" s="0" t="n">
        <v>-32889</v>
      </c>
    </row>
    <row r="15479" customFormat="false" ht="15" hidden="false" customHeight="false" outlineLevel="0" collapsed="false">
      <c r="A15479" s="0" t="n">
        <v>202507</v>
      </c>
      <c r="B15479" s="0" t="n">
        <v>202507</v>
      </c>
      <c r="C15479" s="37" t="s">
        <v>112</v>
      </c>
      <c r="D15479" s="37" t="s">
        <v>447</v>
      </c>
      <c r="E15479" s="0" t="n">
        <v>1</v>
      </c>
      <c r="F15479" s="38" t="s">
        <v>70</v>
      </c>
      <c r="G15479" s="37" t="s">
        <v>460</v>
      </c>
      <c r="H15479" s="0" t="n">
        <v>880908</v>
      </c>
      <c r="I15479" s="0" t="n">
        <v>185989</v>
      </c>
      <c r="J15479" s="0" t="n">
        <v>27953</v>
      </c>
    </row>
    <row r="15480" customFormat="false" ht="15" hidden="false" customHeight="false" outlineLevel="0" collapsed="false">
      <c r="A15480" s="0" t="n">
        <v>202507</v>
      </c>
      <c r="B15480" s="0" t="n">
        <v>202507</v>
      </c>
      <c r="C15480" s="37" t="s">
        <v>124</v>
      </c>
      <c r="D15480" s="37" t="s">
        <v>461</v>
      </c>
      <c r="E15480" s="0" t="n">
        <v>1</v>
      </c>
      <c r="F15480" s="38" t="s">
        <v>70</v>
      </c>
      <c r="G15480" s="37" t="s">
        <v>462</v>
      </c>
      <c r="H15480" s="0" t="n">
        <v>2282922</v>
      </c>
      <c r="I15480" s="0" t="n">
        <v>1214615</v>
      </c>
      <c r="J15480" s="0" t="n">
        <v>252130</v>
      </c>
    </row>
    <row r="15481" customFormat="false" ht="15" hidden="false" customHeight="false" outlineLevel="0" collapsed="false">
      <c r="A15481" s="0" t="n">
        <v>202507</v>
      </c>
      <c r="B15481" s="0" t="n">
        <v>202507</v>
      </c>
      <c r="C15481" s="37" t="s">
        <v>95</v>
      </c>
      <c r="D15481" s="37" t="s">
        <v>425</v>
      </c>
      <c r="E15481" s="0" t="n">
        <v>1</v>
      </c>
      <c r="F15481" s="38" t="s">
        <v>70</v>
      </c>
      <c r="G15481" s="37" t="s">
        <v>463</v>
      </c>
      <c r="H15481" s="0" t="n">
        <v>758889</v>
      </c>
      <c r="I15481" s="0" t="n">
        <v>216761</v>
      </c>
      <c r="J15481" s="0" t="n">
        <v>14343</v>
      </c>
    </row>
    <row r="15482" customFormat="false" ht="15" hidden="false" customHeight="false" outlineLevel="0" collapsed="false">
      <c r="A15482" s="0" t="n">
        <v>202507</v>
      </c>
      <c r="B15482" s="0" t="n">
        <v>202507</v>
      </c>
      <c r="C15482" s="37" t="s">
        <v>184</v>
      </c>
      <c r="D15482" s="37" t="s">
        <v>284</v>
      </c>
      <c r="E15482" s="0" t="n">
        <v>1</v>
      </c>
      <c r="F15482" s="38" t="s">
        <v>70</v>
      </c>
      <c r="G15482" s="37" t="s">
        <v>464</v>
      </c>
      <c r="H15482" s="0" t="n">
        <v>1626436</v>
      </c>
      <c r="I15482" s="0" t="n">
        <v>119587</v>
      </c>
      <c r="J15482" s="0" t="n">
        <v>10295</v>
      </c>
    </row>
    <row r="15483" customFormat="false" ht="15" hidden="false" customHeight="false" outlineLevel="0" collapsed="false">
      <c r="A15483" s="0" t="n">
        <v>202507</v>
      </c>
      <c r="B15483" s="0" t="n">
        <v>202507</v>
      </c>
      <c r="C15483" s="37" t="s">
        <v>149</v>
      </c>
      <c r="D15483" s="37" t="s">
        <v>237</v>
      </c>
      <c r="E15483" s="0" t="n">
        <v>1</v>
      </c>
      <c r="F15483" s="38" t="s">
        <v>70</v>
      </c>
      <c r="G15483" s="37" t="s">
        <v>465</v>
      </c>
      <c r="H15483" s="0" t="n">
        <v>910395</v>
      </c>
      <c r="I15483" s="0" t="n">
        <v>471408</v>
      </c>
      <c r="J15483" s="0" t="n">
        <v>62714</v>
      </c>
    </row>
    <row r="15484" customFormat="false" ht="15" hidden="false" customHeight="false" outlineLevel="0" collapsed="false">
      <c r="A15484" s="0" t="n">
        <v>202507</v>
      </c>
      <c r="B15484" s="0" t="n">
        <v>202507</v>
      </c>
      <c r="C15484" s="37" t="s">
        <v>95</v>
      </c>
      <c r="D15484" s="37" t="s">
        <v>320</v>
      </c>
      <c r="E15484" s="0" t="n">
        <v>1</v>
      </c>
      <c r="F15484" s="38" t="s">
        <v>70</v>
      </c>
      <c r="G15484" s="37" t="s">
        <v>466</v>
      </c>
      <c r="H15484" s="0" t="n">
        <v>9065387</v>
      </c>
      <c r="I15484" s="0" t="n">
        <v>4388226</v>
      </c>
      <c r="J15484" s="0" t="n">
        <v>188142</v>
      </c>
    </row>
    <row r="15485" customFormat="false" ht="15" hidden="false" customHeight="false" outlineLevel="0" collapsed="false">
      <c r="A15485" s="0" t="n">
        <v>202507</v>
      </c>
      <c r="B15485" s="0" t="n">
        <v>202507</v>
      </c>
      <c r="C15485" s="37" t="s">
        <v>101</v>
      </c>
      <c r="D15485" s="37" t="s">
        <v>467</v>
      </c>
      <c r="E15485" s="0" t="n">
        <v>1</v>
      </c>
      <c r="F15485" s="38" t="s">
        <v>70</v>
      </c>
      <c r="G15485" s="37" t="s">
        <v>468</v>
      </c>
      <c r="H15485" s="0" t="n">
        <v>2616324</v>
      </c>
      <c r="I15485" s="0" t="n">
        <v>752985</v>
      </c>
      <c r="J15485" s="0" t="n">
        <v>-82534</v>
      </c>
    </row>
    <row r="15486" customFormat="false" ht="15" hidden="false" customHeight="false" outlineLevel="0" collapsed="false">
      <c r="A15486" s="0" t="n">
        <v>202507</v>
      </c>
      <c r="B15486" s="0" t="n">
        <v>202507</v>
      </c>
      <c r="C15486" s="37" t="s">
        <v>112</v>
      </c>
      <c r="D15486" s="37" t="s">
        <v>233</v>
      </c>
      <c r="E15486" s="0" t="n">
        <v>1</v>
      </c>
      <c r="F15486" s="38" t="s">
        <v>70</v>
      </c>
      <c r="G15486" s="37" t="s">
        <v>469</v>
      </c>
      <c r="H15486" s="0" t="n">
        <v>1252962</v>
      </c>
      <c r="I15486" s="0" t="n">
        <v>266778</v>
      </c>
      <c r="J15486" s="0" t="n">
        <v>14690</v>
      </c>
    </row>
    <row r="15487" customFormat="false" ht="15" hidden="false" customHeight="false" outlineLevel="0" collapsed="false">
      <c r="A15487" s="0" t="n">
        <v>202507</v>
      </c>
      <c r="B15487" s="0" t="n">
        <v>202507</v>
      </c>
      <c r="C15487" s="37" t="s">
        <v>112</v>
      </c>
      <c r="D15487" s="37" t="s">
        <v>470</v>
      </c>
      <c r="E15487" s="0" t="n">
        <v>1</v>
      </c>
      <c r="F15487" s="38" t="s">
        <v>70</v>
      </c>
      <c r="G15487" s="37" t="s">
        <v>471</v>
      </c>
      <c r="H15487" s="0" t="n">
        <v>4015155</v>
      </c>
      <c r="I15487" s="0" t="n">
        <v>947287</v>
      </c>
      <c r="J15487" s="0" t="n">
        <v>231688</v>
      </c>
    </row>
    <row r="15488" customFormat="false" ht="15" hidden="false" customHeight="false" outlineLevel="0" collapsed="false">
      <c r="A15488" s="0" t="n">
        <v>202507</v>
      </c>
      <c r="B15488" s="0" t="n">
        <v>202507</v>
      </c>
      <c r="C15488" s="37" t="s">
        <v>98</v>
      </c>
      <c r="D15488" s="37" t="s">
        <v>383</v>
      </c>
      <c r="E15488" s="0" t="n">
        <v>1</v>
      </c>
      <c r="F15488" s="38" t="s">
        <v>70</v>
      </c>
      <c r="G15488" s="37" t="s">
        <v>472</v>
      </c>
      <c r="H15488" s="0" t="n">
        <v>87284</v>
      </c>
      <c r="I15488" s="0" t="n">
        <v>24576</v>
      </c>
      <c r="J15488" s="0" t="n">
        <v>3364</v>
      </c>
    </row>
    <row r="15489" customFormat="false" ht="15" hidden="false" customHeight="false" outlineLevel="0" collapsed="false">
      <c r="A15489" s="0" t="n">
        <v>202507</v>
      </c>
      <c r="B15489" s="0" t="n">
        <v>202507</v>
      </c>
      <c r="C15489" s="37" t="s">
        <v>101</v>
      </c>
      <c r="D15489" s="37" t="s">
        <v>258</v>
      </c>
      <c r="E15489" s="0" t="n">
        <v>1</v>
      </c>
      <c r="F15489" s="38" t="s">
        <v>70</v>
      </c>
      <c r="G15489" s="37" t="s">
        <v>473</v>
      </c>
      <c r="H15489" s="0" t="n">
        <v>102488</v>
      </c>
      <c r="I15489" s="0" t="n">
        <v>54498</v>
      </c>
      <c r="J15489" s="0" t="n">
        <v>4780</v>
      </c>
    </row>
    <row r="15490" customFormat="false" ht="15" hidden="false" customHeight="false" outlineLevel="0" collapsed="false">
      <c r="A15490" s="0" t="n">
        <v>202507</v>
      </c>
      <c r="B15490" s="0" t="n">
        <v>202507</v>
      </c>
      <c r="C15490" s="37" t="s">
        <v>98</v>
      </c>
      <c r="D15490" s="37" t="s">
        <v>474</v>
      </c>
      <c r="E15490" s="0" t="n">
        <v>1</v>
      </c>
      <c r="F15490" s="38" t="s">
        <v>70</v>
      </c>
      <c r="G15490" s="37" t="s">
        <v>475</v>
      </c>
      <c r="H15490" s="0" t="n">
        <v>4687866</v>
      </c>
      <c r="I15490" s="0" t="n">
        <v>952123</v>
      </c>
      <c r="J15490" s="0" t="n">
        <v>148174</v>
      </c>
    </row>
    <row r="15491" customFormat="false" ht="15" hidden="false" customHeight="false" outlineLevel="0" collapsed="false">
      <c r="A15491" s="0" t="n">
        <v>202507</v>
      </c>
      <c r="B15491" s="0" t="n">
        <v>202507</v>
      </c>
      <c r="C15491" s="37" t="s">
        <v>112</v>
      </c>
      <c r="D15491" s="37" t="s">
        <v>476</v>
      </c>
      <c r="E15491" s="0" t="n">
        <v>1</v>
      </c>
      <c r="F15491" s="38" t="s">
        <v>70</v>
      </c>
      <c r="G15491" s="37" t="s">
        <v>477</v>
      </c>
      <c r="H15491" s="0" t="n">
        <v>1578582</v>
      </c>
      <c r="I15491" s="0" t="n">
        <v>210157</v>
      </c>
      <c r="J15491" s="0" t="n">
        <v>13778</v>
      </c>
    </row>
    <row r="15492" customFormat="false" ht="15" hidden="false" customHeight="false" outlineLevel="0" collapsed="false">
      <c r="A15492" s="0" t="n">
        <v>202507</v>
      </c>
      <c r="B15492" s="0" t="n">
        <v>202507</v>
      </c>
      <c r="C15492" s="37" t="s">
        <v>136</v>
      </c>
      <c r="D15492" s="37" t="s">
        <v>132</v>
      </c>
      <c r="E15492" s="0" t="n">
        <v>1</v>
      </c>
      <c r="F15492" s="38" t="s">
        <v>70</v>
      </c>
      <c r="G15492" s="37" t="s">
        <v>478</v>
      </c>
      <c r="H15492" s="0" t="n">
        <v>1500433</v>
      </c>
      <c r="I15492" s="0" t="n">
        <v>402745</v>
      </c>
      <c r="J15492" s="0" t="n">
        <v>33407</v>
      </c>
    </row>
    <row r="15493" customFormat="false" ht="15" hidden="false" customHeight="false" outlineLevel="0" collapsed="false">
      <c r="A15493" s="0" t="n">
        <v>202507</v>
      </c>
      <c r="B15493" s="0" t="n">
        <v>202507</v>
      </c>
      <c r="C15493" s="37" t="s">
        <v>106</v>
      </c>
      <c r="D15493" s="37" t="s">
        <v>273</v>
      </c>
      <c r="E15493" s="0" t="n">
        <v>1</v>
      </c>
      <c r="F15493" s="38" t="s">
        <v>70</v>
      </c>
      <c r="G15493" s="37" t="s">
        <v>479</v>
      </c>
      <c r="H15493" s="0" t="n">
        <v>269183</v>
      </c>
      <c r="I15493" s="0" t="n">
        <v>76870</v>
      </c>
      <c r="J15493" s="0" t="n">
        <v>2835</v>
      </c>
    </row>
    <row r="15494" customFormat="false" ht="15" hidden="false" customHeight="false" outlineLevel="0" collapsed="false">
      <c r="A15494" s="0" t="n">
        <v>202507</v>
      </c>
      <c r="B15494" s="0" t="n">
        <v>202507</v>
      </c>
      <c r="C15494" s="37" t="s">
        <v>149</v>
      </c>
      <c r="D15494" s="37" t="s">
        <v>159</v>
      </c>
      <c r="E15494" s="0" t="n">
        <v>1</v>
      </c>
      <c r="F15494" s="38" t="s">
        <v>70</v>
      </c>
      <c r="G15494" s="37" t="s">
        <v>480</v>
      </c>
      <c r="H15494" s="0" t="n">
        <v>1223411</v>
      </c>
      <c r="I15494" s="0" t="n">
        <v>421737</v>
      </c>
      <c r="J15494" s="0" t="n">
        <v>53877</v>
      </c>
    </row>
    <row r="15495" customFormat="false" ht="15" hidden="false" customHeight="false" outlineLevel="0" collapsed="false">
      <c r="A15495" s="0" t="n">
        <v>202507</v>
      </c>
      <c r="B15495" s="0" t="n">
        <v>202507</v>
      </c>
      <c r="C15495" s="37" t="s">
        <v>109</v>
      </c>
      <c r="D15495" s="37" t="s">
        <v>241</v>
      </c>
      <c r="E15495" s="0" t="n">
        <v>1</v>
      </c>
      <c r="F15495" s="38" t="s">
        <v>70</v>
      </c>
      <c r="G15495" s="37" t="s">
        <v>481</v>
      </c>
      <c r="H15495" s="0" t="n">
        <v>17524993</v>
      </c>
      <c r="I15495" s="0" t="n">
        <v>8405914</v>
      </c>
      <c r="J15495" s="0" t="n">
        <v>221802</v>
      </c>
    </row>
    <row r="15496" customFormat="false" ht="15" hidden="false" customHeight="false" outlineLevel="0" collapsed="false">
      <c r="A15496" s="0" t="n">
        <v>202507</v>
      </c>
      <c r="B15496" s="0" t="n">
        <v>202507</v>
      </c>
      <c r="C15496" s="37" t="s">
        <v>184</v>
      </c>
      <c r="D15496" s="37" t="s">
        <v>482</v>
      </c>
      <c r="E15496" s="0" t="n">
        <v>1</v>
      </c>
      <c r="F15496" s="38" t="s">
        <v>70</v>
      </c>
      <c r="G15496" s="37" t="s">
        <v>483</v>
      </c>
      <c r="H15496" s="0" t="n">
        <v>4352932</v>
      </c>
      <c r="I15496" s="0" t="n">
        <v>4290526</v>
      </c>
      <c r="J15496" s="0" t="n">
        <v>207970</v>
      </c>
    </row>
    <row r="15497" customFormat="false" ht="15" hidden="false" customHeight="false" outlineLevel="0" collapsed="false">
      <c r="A15497" s="0" t="n">
        <v>202507</v>
      </c>
      <c r="B15497" s="0" t="n">
        <v>202507</v>
      </c>
      <c r="C15497" s="37" t="s">
        <v>152</v>
      </c>
      <c r="D15497" s="37" t="s">
        <v>328</v>
      </c>
      <c r="E15497" s="0" t="n">
        <v>1</v>
      </c>
      <c r="F15497" s="38" t="s">
        <v>70</v>
      </c>
      <c r="G15497" s="37" t="s">
        <v>484</v>
      </c>
      <c r="H15497" s="0" t="n">
        <v>1273493</v>
      </c>
      <c r="I15497" s="0" t="n">
        <v>654517</v>
      </c>
      <c r="J15497" s="0" t="n">
        <v>109891</v>
      </c>
    </row>
    <row r="15498" customFormat="false" ht="15" hidden="false" customHeight="false" outlineLevel="0" collapsed="false">
      <c r="A15498" s="0" t="n">
        <v>202507</v>
      </c>
      <c r="B15498" s="0" t="n">
        <v>202507</v>
      </c>
      <c r="C15498" s="37" t="s">
        <v>115</v>
      </c>
      <c r="D15498" s="37" t="s">
        <v>423</v>
      </c>
      <c r="E15498" s="0" t="n">
        <v>1</v>
      </c>
      <c r="F15498" s="38" t="s">
        <v>70</v>
      </c>
      <c r="G15498" s="37" t="s">
        <v>485</v>
      </c>
      <c r="H15498" s="0" t="n">
        <v>934033</v>
      </c>
      <c r="I15498" s="0" t="n">
        <v>439325</v>
      </c>
      <c r="J15498" s="0" t="n">
        <v>26610</v>
      </c>
    </row>
    <row r="15499" customFormat="false" ht="15" hidden="false" customHeight="false" outlineLevel="0" collapsed="false">
      <c r="A15499" s="0" t="n">
        <v>202507</v>
      </c>
      <c r="B15499" s="0" t="n">
        <v>202507</v>
      </c>
      <c r="C15499" s="37" t="s">
        <v>136</v>
      </c>
      <c r="D15499" s="37" t="s">
        <v>258</v>
      </c>
      <c r="E15499" s="0" t="n">
        <v>1</v>
      </c>
      <c r="F15499" s="38" t="s">
        <v>70</v>
      </c>
      <c r="G15499" s="37" t="s">
        <v>486</v>
      </c>
      <c r="H15499" s="0" t="n">
        <v>532384</v>
      </c>
      <c r="I15499" s="0" t="n">
        <v>139509</v>
      </c>
      <c r="J15499" s="0" t="n">
        <v>19047</v>
      </c>
    </row>
    <row r="15500" customFormat="false" ht="15" hidden="false" customHeight="false" outlineLevel="0" collapsed="false">
      <c r="A15500" s="0" t="n">
        <v>202507</v>
      </c>
      <c r="B15500" s="0" t="n">
        <v>202507</v>
      </c>
      <c r="C15500" s="37" t="s">
        <v>109</v>
      </c>
      <c r="D15500" s="37" t="s">
        <v>130</v>
      </c>
      <c r="E15500" s="0" t="n">
        <v>1</v>
      </c>
      <c r="F15500" s="38" t="s">
        <v>70</v>
      </c>
      <c r="G15500" s="37" t="s">
        <v>487</v>
      </c>
      <c r="H15500" s="0" t="n">
        <v>85574</v>
      </c>
      <c r="I15500" s="0" t="n">
        <v>19951</v>
      </c>
      <c r="J15500" s="0" t="n">
        <v>2889</v>
      </c>
    </row>
    <row r="15501" customFormat="false" ht="15" hidden="false" customHeight="false" outlineLevel="0" collapsed="false">
      <c r="A15501" s="0" t="n">
        <v>202507</v>
      </c>
      <c r="B15501" s="0" t="n">
        <v>202507</v>
      </c>
      <c r="C15501" s="37" t="s">
        <v>112</v>
      </c>
      <c r="D15501" s="37" t="s">
        <v>107</v>
      </c>
      <c r="E15501" s="0" t="n">
        <v>1</v>
      </c>
      <c r="F15501" s="38" t="s">
        <v>70</v>
      </c>
      <c r="G15501" s="37" t="s">
        <v>488</v>
      </c>
      <c r="H15501" s="0" t="n">
        <v>1592587</v>
      </c>
      <c r="I15501" s="0" t="n">
        <v>335068</v>
      </c>
      <c r="J15501" s="0" t="n">
        <v>24235</v>
      </c>
    </row>
    <row r="15502" customFormat="false" ht="15" hidden="false" customHeight="false" outlineLevel="0" collapsed="false">
      <c r="A15502" s="0" t="n">
        <v>202507</v>
      </c>
      <c r="B15502" s="0" t="n">
        <v>202507</v>
      </c>
      <c r="C15502" s="37" t="s">
        <v>152</v>
      </c>
      <c r="D15502" s="37" t="s">
        <v>212</v>
      </c>
      <c r="E15502" s="0" t="n">
        <v>1</v>
      </c>
      <c r="F15502" s="38" t="s">
        <v>70</v>
      </c>
      <c r="G15502" s="37" t="s">
        <v>489</v>
      </c>
      <c r="H15502" s="0" t="n">
        <v>2985422</v>
      </c>
      <c r="I15502" s="0" t="n">
        <v>844633</v>
      </c>
      <c r="J15502" s="0" t="n">
        <v>38049</v>
      </c>
    </row>
    <row r="15503" customFormat="false" ht="15" hidden="false" customHeight="false" outlineLevel="0" collapsed="false">
      <c r="A15503" s="0" t="n">
        <v>202507</v>
      </c>
      <c r="B15503" s="0" t="n">
        <v>202507</v>
      </c>
      <c r="C15503" s="37" t="s">
        <v>152</v>
      </c>
      <c r="D15503" s="37" t="s">
        <v>490</v>
      </c>
      <c r="E15503" s="0" t="n">
        <v>1</v>
      </c>
      <c r="F15503" s="38" t="s">
        <v>70</v>
      </c>
      <c r="G15503" s="37" t="s">
        <v>491</v>
      </c>
      <c r="H15503" s="0" t="n">
        <v>122501</v>
      </c>
      <c r="I15503" s="0" t="n">
        <v>31779</v>
      </c>
      <c r="J15503" s="0" t="n">
        <v>-1652</v>
      </c>
    </row>
    <row r="15504" customFormat="false" ht="15" hidden="false" customHeight="false" outlineLevel="0" collapsed="false">
      <c r="A15504" s="0" t="n">
        <v>202507</v>
      </c>
      <c r="B15504" s="0" t="n">
        <v>202507</v>
      </c>
      <c r="C15504" s="37" t="s">
        <v>112</v>
      </c>
      <c r="D15504" s="37" t="s">
        <v>120</v>
      </c>
      <c r="E15504" s="0" t="n">
        <v>1</v>
      </c>
      <c r="F15504" s="38" t="s">
        <v>70</v>
      </c>
      <c r="G15504" s="37" t="s">
        <v>492</v>
      </c>
      <c r="H15504" s="0" t="n">
        <v>537542</v>
      </c>
      <c r="I15504" s="0" t="n">
        <v>184063</v>
      </c>
      <c r="J15504" s="0" t="n">
        <v>-5455</v>
      </c>
    </row>
    <row r="15505" customFormat="false" ht="15" hidden="false" customHeight="false" outlineLevel="0" collapsed="false">
      <c r="A15505" s="0" t="n">
        <v>202507</v>
      </c>
      <c r="B15505" s="0" t="n">
        <v>202507</v>
      </c>
      <c r="C15505" s="37" t="s">
        <v>184</v>
      </c>
      <c r="D15505" s="37" t="s">
        <v>493</v>
      </c>
      <c r="E15505" s="0" t="n">
        <v>1</v>
      </c>
      <c r="F15505" s="38" t="s">
        <v>70</v>
      </c>
      <c r="G15505" s="37" t="s">
        <v>494</v>
      </c>
      <c r="H15505" s="0" t="n">
        <v>326855</v>
      </c>
      <c r="I15505" s="0" t="n">
        <v>75067</v>
      </c>
      <c r="J15505" s="0" t="n">
        <v>10578</v>
      </c>
    </row>
    <row r="15506" customFormat="false" ht="15" hidden="false" customHeight="false" outlineLevel="0" collapsed="false">
      <c r="A15506" s="0" t="n">
        <v>202507</v>
      </c>
      <c r="B15506" s="0" t="n">
        <v>202507</v>
      </c>
      <c r="C15506" s="37" t="s">
        <v>109</v>
      </c>
      <c r="D15506" s="37" t="s">
        <v>495</v>
      </c>
      <c r="E15506" s="0" t="n">
        <v>1</v>
      </c>
      <c r="F15506" s="38" t="s">
        <v>70</v>
      </c>
      <c r="G15506" s="37" t="s">
        <v>496</v>
      </c>
      <c r="H15506" s="0" t="n">
        <v>424105</v>
      </c>
      <c r="I15506" s="0" t="n">
        <v>104049</v>
      </c>
      <c r="J15506" s="0" t="n">
        <v>14469</v>
      </c>
    </row>
    <row r="15507" customFormat="false" ht="15" hidden="false" customHeight="false" outlineLevel="0" collapsed="false">
      <c r="A15507" s="0" t="n">
        <v>202507</v>
      </c>
      <c r="B15507" s="0" t="n">
        <v>202507</v>
      </c>
      <c r="C15507" s="37" t="s">
        <v>101</v>
      </c>
      <c r="D15507" s="37" t="s">
        <v>269</v>
      </c>
      <c r="E15507" s="0" t="n">
        <v>1</v>
      </c>
      <c r="F15507" s="38" t="s">
        <v>70</v>
      </c>
      <c r="G15507" s="37" t="s">
        <v>497</v>
      </c>
      <c r="H15507" s="0" t="n">
        <v>1012874</v>
      </c>
      <c r="I15507" s="0" t="n">
        <v>291286</v>
      </c>
      <c r="J15507" s="0" t="n">
        <v>-5530</v>
      </c>
    </row>
    <row r="15508" customFormat="false" ht="15" hidden="false" customHeight="false" outlineLevel="0" collapsed="false">
      <c r="A15508" s="0" t="n">
        <v>202507</v>
      </c>
      <c r="B15508" s="0" t="n">
        <v>202507</v>
      </c>
      <c r="C15508" s="37" t="s">
        <v>109</v>
      </c>
      <c r="D15508" s="37" t="s">
        <v>391</v>
      </c>
      <c r="E15508" s="0" t="n">
        <v>1</v>
      </c>
      <c r="F15508" s="38" t="s">
        <v>70</v>
      </c>
      <c r="G15508" s="37" t="s">
        <v>498</v>
      </c>
      <c r="H15508" s="0" t="n">
        <v>91365</v>
      </c>
      <c r="I15508" s="0" t="n">
        <v>30914</v>
      </c>
      <c r="J15508" s="0" t="n">
        <v>3699</v>
      </c>
    </row>
    <row r="15509" customFormat="false" ht="15" hidden="false" customHeight="false" outlineLevel="0" collapsed="false">
      <c r="A15509" s="0" t="n">
        <v>202507</v>
      </c>
      <c r="B15509" s="0" t="n">
        <v>202507</v>
      </c>
      <c r="C15509" s="37" t="s">
        <v>184</v>
      </c>
      <c r="D15509" s="37" t="s">
        <v>141</v>
      </c>
      <c r="E15509" s="0" t="n">
        <v>1</v>
      </c>
      <c r="F15509" s="38" t="s">
        <v>70</v>
      </c>
      <c r="G15509" s="37" t="s">
        <v>499</v>
      </c>
      <c r="H15509" s="0" t="n">
        <v>3150993</v>
      </c>
      <c r="I15509" s="0" t="n">
        <v>903001</v>
      </c>
      <c r="J15509" s="0" t="n">
        <v>91776</v>
      </c>
    </row>
    <row r="15510" customFormat="false" ht="15" hidden="false" customHeight="false" outlineLevel="0" collapsed="false">
      <c r="A15510" s="0" t="n">
        <v>202507</v>
      </c>
      <c r="B15510" s="0" t="n">
        <v>202507</v>
      </c>
      <c r="C15510" s="37" t="s">
        <v>101</v>
      </c>
      <c r="D15510" s="37" t="s">
        <v>500</v>
      </c>
      <c r="E15510" s="0" t="n">
        <v>1</v>
      </c>
      <c r="F15510" s="38" t="s">
        <v>70</v>
      </c>
      <c r="G15510" s="37" t="s">
        <v>501</v>
      </c>
      <c r="H15510" s="0" t="n">
        <v>3110528</v>
      </c>
      <c r="I15510" s="0" t="n">
        <v>1123218</v>
      </c>
      <c r="J15510" s="0" t="n">
        <v>194936</v>
      </c>
    </row>
    <row r="15511" customFormat="false" ht="15" hidden="false" customHeight="false" outlineLevel="0" collapsed="false">
      <c r="A15511" s="0" t="n">
        <v>202507</v>
      </c>
      <c r="B15511" s="0" t="n">
        <v>202507</v>
      </c>
      <c r="C15511" s="37" t="s">
        <v>149</v>
      </c>
      <c r="D15511" s="37" t="s">
        <v>502</v>
      </c>
      <c r="E15511" s="0" t="n">
        <v>1</v>
      </c>
      <c r="F15511" s="38" t="s">
        <v>70</v>
      </c>
      <c r="G15511" s="37" t="s">
        <v>503</v>
      </c>
      <c r="H15511" s="0" t="n">
        <v>690178</v>
      </c>
      <c r="I15511" s="0" t="n">
        <v>165472</v>
      </c>
      <c r="J15511" s="0" t="n">
        <v>49071</v>
      </c>
    </row>
    <row r="15512" customFormat="false" ht="15" hidden="false" customHeight="false" outlineLevel="0" collapsed="false">
      <c r="A15512" s="0" t="n">
        <v>202507</v>
      </c>
      <c r="B15512" s="0" t="n">
        <v>202507</v>
      </c>
      <c r="C15512" s="37" t="s">
        <v>178</v>
      </c>
      <c r="D15512" s="37" t="s">
        <v>161</v>
      </c>
      <c r="E15512" s="0" t="n">
        <v>1</v>
      </c>
      <c r="F15512" s="38" t="s">
        <v>70</v>
      </c>
      <c r="G15512" s="37" t="s">
        <v>504</v>
      </c>
      <c r="H15512" s="0" t="n">
        <v>60587</v>
      </c>
      <c r="I15512" s="0" t="n">
        <v>13724</v>
      </c>
      <c r="J15512" s="0" t="n">
        <v>1887</v>
      </c>
    </row>
    <row r="15513" customFormat="false" ht="15" hidden="false" customHeight="false" outlineLevel="0" collapsed="false">
      <c r="A15513" s="0" t="n">
        <v>202507</v>
      </c>
      <c r="B15513" s="0" t="n">
        <v>202507</v>
      </c>
      <c r="C15513" s="37" t="s">
        <v>112</v>
      </c>
      <c r="D15513" s="37" t="s">
        <v>294</v>
      </c>
      <c r="E15513" s="0" t="n">
        <v>1</v>
      </c>
      <c r="F15513" s="38" t="s">
        <v>70</v>
      </c>
      <c r="G15513" s="37" t="s">
        <v>505</v>
      </c>
      <c r="H15513" s="0" t="n">
        <v>368513</v>
      </c>
      <c r="I15513" s="0" t="n">
        <v>138880</v>
      </c>
      <c r="J15513" s="0" t="n">
        <v>1517</v>
      </c>
    </row>
    <row r="15514" customFormat="false" ht="15" hidden="false" customHeight="false" outlineLevel="0" collapsed="false">
      <c r="A15514" s="0" t="n">
        <v>202507</v>
      </c>
      <c r="B15514" s="0" t="n">
        <v>202507</v>
      </c>
      <c r="C15514" s="37" t="s">
        <v>149</v>
      </c>
      <c r="D15514" s="37" t="s">
        <v>116</v>
      </c>
      <c r="E15514" s="0" t="n">
        <v>1</v>
      </c>
      <c r="F15514" s="38" t="s">
        <v>70</v>
      </c>
      <c r="G15514" s="37" t="s">
        <v>506</v>
      </c>
      <c r="H15514" s="0" t="n">
        <v>4919708</v>
      </c>
      <c r="I15514" s="0" t="n">
        <v>1017206</v>
      </c>
      <c r="J15514" s="0" t="n">
        <v>156994</v>
      </c>
    </row>
    <row r="15515" customFormat="false" ht="15" hidden="false" customHeight="false" outlineLevel="0" collapsed="false">
      <c r="A15515" s="0" t="n">
        <v>202507</v>
      </c>
      <c r="B15515" s="0" t="n">
        <v>202507</v>
      </c>
      <c r="C15515" s="37" t="s">
        <v>95</v>
      </c>
      <c r="D15515" s="37" t="s">
        <v>251</v>
      </c>
      <c r="E15515" s="0" t="n">
        <v>1</v>
      </c>
      <c r="F15515" s="38" t="s">
        <v>70</v>
      </c>
      <c r="G15515" s="37" t="s">
        <v>507</v>
      </c>
      <c r="H15515" s="0" t="n">
        <v>44722</v>
      </c>
      <c r="I15515" s="0" t="n">
        <v>12009</v>
      </c>
      <c r="J15515" s="0" t="n">
        <v>-291</v>
      </c>
    </row>
    <row r="15516" customFormat="false" ht="15" hidden="false" customHeight="false" outlineLevel="0" collapsed="false">
      <c r="A15516" s="0" t="n">
        <v>202507</v>
      </c>
      <c r="B15516" s="0" t="n">
        <v>202507</v>
      </c>
      <c r="C15516" s="37" t="s">
        <v>106</v>
      </c>
      <c r="D15516" s="37" t="s">
        <v>118</v>
      </c>
      <c r="E15516" s="0" t="n">
        <v>1</v>
      </c>
      <c r="F15516" s="38" t="s">
        <v>70</v>
      </c>
      <c r="G15516" s="37" t="s">
        <v>508</v>
      </c>
      <c r="H15516" s="0" t="n">
        <v>837071</v>
      </c>
      <c r="I15516" s="0" t="n">
        <v>523739</v>
      </c>
      <c r="J15516" s="0" t="n">
        <v>158242</v>
      </c>
    </row>
    <row r="15517" customFormat="false" ht="15" hidden="false" customHeight="false" outlineLevel="0" collapsed="false">
      <c r="A15517" s="0" t="n">
        <v>202507</v>
      </c>
      <c r="B15517" s="0" t="n">
        <v>202507</v>
      </c>
      <c r="C15517" s="37" t="s">
        <v>152</v>
      </c>
      <c r="D15517" s="37" t="s">
        <v>509</v>
      </c>
      <c r="E15517" s="0" t="n">
        <v>1</v>
      </c>
      <c r="F15517" s="38" t="s">
        <v>70</v>
      </c>
      <c r="G15517" s="37" t="s">
        <v>510</v>
      </c>
      <c r="H15517" s="0" t="n">
        <v>282844</v>
      </c>
      <c r="I15517" s="0" t="n">
        <v>72991</v>
      </c>
      <c r="J15517" s="0" t="n">
        <v>-3112</v>
      </c>
    </row>
    <row r="15518" customFormat="false" ht="15" hidden="false" customHeight="false" outlineLevel="0" collapsed="false">
      <c r="A15518" s="0" t="n">
        <v>202507</v>
      </c>
      <c r="B15518" s="0" t="n">
        <v>202507</v>
      </c>
      <c r="C15518" s="37" t="s">
        <v>101</v>
      </c>
      <c r="D15518" s="37" t="s">
        <v>511</v>
      </c>
      <c r="E15518" s="0" t="n">
        <v>1</v>
      </c>
      <c r="F15518" s="38" t="s">
        <v>70</v>
      </c>
      <c r="G15518" s="37" t="s">
        <v>512</v>
      </c>
      <c r="H15518" s="0" t="n">
        <v>4827906</v>
      </c>
      <c r="I15518" s="0" t="n">
        <v>2942184</v>
      </c>
      <c r="J15518" s="0" t="n">
        <v>364395</v>
      </c>
    </row>
    <row r="15519" customFormat="false" ht="15" hidden="false" customHeight="false" outlineLevel="0" collapsed="false">
      <c r="A15519" s="0" t="n">
        <v>202507</v>
      </c>
      <c r="B15519" s="0" t="n">
        <v>202507</v>
      </c>
      <c r="C15519" s="37" t="s">
        <v>178</v>
      </c>
      <c r="D15519" s="37" t="s">
        <v>513</v>
      </c>
      <c r="E15519" s="0" t="n">
        <v>1</v>
      </c>
      <c r="F15519" s="38" t="s">
        <v>70</v>
      </c>
      <c r="G15519" s="37" t="s">
        <v>514</v>
      </c>
      <c r="H15519" s="0" t="n">
        <v>611497</v>
      </c>
      <c r="I15519" s="0" t="n">
        <v>116253</v>
      </c>
      <c r="J15519" s="0" t="n">
        <v>9322</v>
      </c>
    </row>
    <row r="15520" customFormat="false" ht="15" hidden="false" customHeight="false" outlineLevel="0" collapsed="false">
      <c r="A15520" s="0" t="n">
        <v>202507</v>
      </c>
      <c r="B15520" s="0" t="n">
        <v>202507</v>
      </c>
      <c r="C15520" s="37" t="s">
        <v>178</v>
      </c>
      <c r="D15520" s="37" t="s">
        <v>452</v>
      </c>
      <c r="E15520" s="0" t="n">
        <v>1</v>
      </c>
      <c r="F15520" s="38" t="s">
        <v>70</v>
      </c>
      <c r="G15520" s="37" t="s">
        <v>515</v>
      </c>
      <c r="H15520" s="0" t="n">
        <v>2088425</v>
      </c>
      <c r="I15520" s="0" t="n">
        <v>423790</v>
      </c>
      <c r="J15520" s="0" t="n">
        <v>16372</v>
      </c>
    </row>
    <row r="15521" customFormat="false" ht="15" hidden="false" customHeight="false" outlineLevel="0" collapsed="false">
      <c r="A15521" s="0" t="n">
        <v>202507</v>
      </c>
      <c r="B15521" s="0" t="n">
        <v>202507</v>
      </c>
      <c r="C15521" s="37" t="s">
        <v>101</v>
      </c>
      <c r="D15521" s="37" t="s">
        <v>516</v>
      </c>
      <c r="E15521" s="0" t="n">
        <v>1</v>
      </c>
      <c r="F15521" s="38" t="s">
        <v>70</v>
      </c>
      <c r="G15521" s="37" t="s">
        <v>517</v>
      </c>
      <c r="H15521" s="0" t="n">
        <v>2082448</v>
      </c>
      <c r="I15521" s="0" t="n">
        <v>369099</v>
      </c>
      <c r="J15521" s="0" t="n">
        <v>11937</v>
      </c>
    </row>
    <row r="15522" customFormat="false" ht="15" hidden="false" customHeight="false" outlineLevel="0" collapsed="false">
      <c r="A15522" s="0" t="n">
        <v>202507</v>
      </c>
      <c r="B15522" s="0" t="n">
        <v>202507</v>
      </c>
      <c r="C15522" s="37" t="s">
        <v>149</v>
      </c>
      <c r="D15522" s="37" t="s">
        <v>396</v>
      </c>
      <c r="E15522" s="0" t="n">
        <v>1</v>
      </c>
      <c r="F15522" s="38" t="s">
        <v>70</v>
      </c>
      <c r="G15522" s="37" t="s">
        <v>518</v>
      </c>
      <c r="H15522" s="0" t="n">
        <v>9281931</v>
      </c>
      <c r="I15522" s="0" t="n">
        <v>2210529</v>
      </c>
      <c r="J15522" s="0" t="n">
        <v>477871</v>
      </c>
    </row>
    <row r="15523" customFormat="false" ht="15" hidden="false" customHeight="false" outlineLevel="0" collapsed="false">
      <c r="A15523" s="0" t="n">
        <v>202507</v>
      </c>
      <c r="B15523" s="0" t="n">
        <v>202507</v>
      </c>
      <c r="C15523" s="37" t="s">
        <v>106</v>
      </c>
      <c r="D15523" s="37" t="s">
        <v>519</v>
      </c>
      <c r="E15523" s="0" t="n">
        <v>1</v>
      </c>
      <c r="F15523" s="38" t="s">
        <v>70</v>
      </c>
      <c r="G15523" s="37" t="s">
        <v>520</v>
      </c>
      <c r="H15523" s="0" t="n">
        <v>943540</v>
      </c>
      <c r="I15523" s="0" t="n">
        <v>178665</v>
      </c>
      <c r="J15523" s="0" t="n">
        <v>24414</v>
      </c>
    </row>
    <row r="15524" customFormat="false" ht="15" hidden="false" customHeight="false" outlineLevel="0" collapsed="false">
      <c r="A15524" s="0" t="n">
        <v>202507</v>
      </c>
      <c r="B15524" s="0" t="n">
        <v>202507</v>
      </c>
      <c r="C15524" s="37" t="s">
        <v>149</v>
      </c>
      <c r="D15524" s="37" t="s">
        <v>430</v>
      </c>
      <c r="E15524" s="0" t="n">
        <v>1</v>
      </c>
      <c r="F15524" s="38" t="s">
        <v>70</v>
      </c>
      <c r="G15524" s="37" t="s">
        <v>521</v>
      </c>
      <c r="H15524" s="0" t="n">
        <v>1715902</v>
      </c>
      <c r="I15524" s="0" t="n">
        <v>252849</v>
      </c>
      <c r="J15524" s="0" t="n">
        <v>16376</v>
      </c>
    </row>
    <row r="15525" customFormat="false" ht="15" hidden="false" customHeight="false" outlineLevel="0" collapsed="false">
      <c r="A15525" s="0" t="n">
        <v>202507</v>
      </c>
      <c r="B15525" s="0" t="n">
        <v>202507</v>
      </c>
      <c r="C15525" s="37" t="s">
        <v>149</v>
      </c>
      <c r="D15525" s="37" t="s">
        <v>352</v>
      </c>
      <c r="E15525" s="0" t="n">
        <v>1</v>
      </c>
      <c r="F15525" s="38" t="s">
        <v>70</v>
      </c>
      <c r="G15525" s="37" t="s">
        <v>522</v>
      </c>
      <c r="H15525" s="0" t="n">
        <v>137771</v>
      </c>
      <c r="I15525" s="0" t="n">
        <v>27251</v>
      </c>
      <c r="J15525" s="0" t="n">
        <v>6901</v>
      </c>
    </row>
    <row r="15526" customFormat="false" ht="15" hidden="false" customHeight="false" outlineLevel="0" collapsed="false">
      <c r="A15526" s="0" t="n">
        <v>202507</v>
      </c>
      <c r="B15526" s="0" t="n">
        <v>202507</v>
      </c>
      <c r="C15526" s="37" t="s">
        <v>95</v>
      </c>
      <c r="D15526" s="37" t="s">
        <v>269</v>
      </c>
      <c r="E15526" s="0" t="n">
        <v>1</v>
      </c>
      <c r="F15526" s="38" t="s">
        <v>70</v>
      </c>
      <c r="G15526" s="37" t="s">
        <v>523</v>
      </c>
      <c r="H15526" s="0" t="n">
        <v>4519730</v>
      </c>
      <c r="I15526" s="0" t="n">
        <v>2448867</v>
      </c>
      <c r="J15526" s="0" t="n">
        <v>166846</v>
      </c>
    </row>
    <row r="15527" customFormat="false" ht="15" hidden="false" customHeight="false" outlineLevel="0" collapsed="false">
      <c r="A15527" s="0" t="n">
        <v>202507</v>
      </c>
      <c r="B15527" s="0" t="n">
        <v>202507</v>
      </c>
      <c r="C15527" s="37" t="s">
        <v>106</v>
      </c>
      <c r="D15527" s="37" t="s">
        <v>110</v>
      </c>
      <c r="E15527" s="0" t="n">
        <v>1</v>
      </c>
      <c r="F15527" s="38" t="s">
        <v>70</v>
      </c>
      <c r="G15527" s="37" t="s">
        <v>524</v>
      </c>
      <c r="H15527" s="0" t="n">
        <v>533045</v>
      </c>
      <c r="I15527" s="0" t="n">
        <v>74413</v>
      </c>
      <c r="J15527" s="0" t="n">
        <v>11421</v>
      </c>
    </row>
    <row r="15528" customFormat="false" ht="15" hidden="false" customHeight="false" outlineLevel="0" collapsed="false">
      <c r="A15528" s="0" t="n">
        <v>202507</v>
      </c>
      <c r="B15528" s="0" t="n">
        <v>202507</v>
      </c>
      <c r="C15528" s="37" t="s">
        <v>149</v>
      </c>
      <c r="D15528" s="37" t="s">
        <v>383</v>
      </c>
      <c r="E15528" s="0" t="n">
        <v>1</v>
      </c>
      <c r="F15528" s="38" t="s">
        <v>70</v>
      </c>
      <c r="G15528" s="37" t="s">
        <v>525</v>
      </c>
      <c r="H15528" s="0" t="n">
        <v>881015</v>
      </c>
      <c r="I15528" s="0" t="n">
        <v>252901</v>
      </c>
      <c r="J15528" s="0" t="n">
        <v>-13667</v>
      </c>
    </row>
    <row r="15529" customFormat="false" ht="15" hidden="false" customHeight="false" outlineLevel="0" collapsed="false">
      <c r="A15529" s="0" t="n">
        <v>202507</v>
      </c>
      <c r="B15529" s="0" t="n">
        <v>202507</v>
      </c>
      <c r="C15529" s="37" t="s">
        <v>184</v>
      </c>
      <c r="D15529" s="37" t="s">
        <v>218</v>
      </c>
      <c r="E15529" s="0" t="n">
        <v>1</v>
      </c>
      <c r="F15529" s="38" t="s">
        <v>70</v>
      </c>
      <c r="G15529" s="37" t="s">
        <v>526</v>
      </c>
      <c r="H15529" s="0" t="n">
        <v>684593</v>
      </c>
      <c r="I15529" s="0" t="n">
        <v>132335</v>
      </c>
      <c r="J15529" s="0" t="n">
        <v>-6444</v>
      </c>
    </row>
    <row r="15530" customFormat="false" ht="15" hidden="false" customHeight="false" outlineLevel="0" collapsed="false">
      <c r="A15530" s="0" t="n">
        <v>202507</v>
      </c>
      <c r="B15530" s="0" t="n">
        <v>202507</v>
      </c>
      <c r="C15530" s="37" t="s">
        <v>112</v>
      </c>
      <c r="D15530" s="37" t="s">
        <v>200</v>
      </c>
      <c r="E15530" s="0" t="n">
        <v>1</v>
      </c>
      <c r="F15530" s="38" t="s">
        <v>70</v>
      </c>
      <c r="G15530" s="37" t="s">
        <v>527</v>
      </c>
      <c r="H15530" s="0" t="n">
        <v>206230</v>
      </c>
      <c r="I15530" s="0" t="n">
        <v>21673</v>
      </c>
      <c r="J15530" s="0" t="n">
        <v>3272</v>
      </c>
    </row>
    <row r="15531" customFormat="false" ht="15" hidden="false" customHeight="false" outlineLevel="0" collapsed="false">
      <c r="A15531" s="0" t="n">
        <v>202507</v>
      </c>
      <c r="B15531" s="0" t="n">
        <v>202507</v>
      </c>
      <c r="C15531" s="37" t="s">
        <v>152</v>
      </c>
      <c r="D15531" s="37" t="s">
        <v>328</v>
      </c>
      <c r="E15531" s="0" t="n">
        <v>1</v>
      </c>
      <c r="F15531" s="38" t="s">
        <v>70</v>
      </c>
      <c r="G15531" s="37" t="s">
        <v>528</v>
      </c>
      <c r="H15531" s="0" t="n">
        <v>2171720</v>
      </c>
      <c r="I15531" s="0" t="n">
        <v>511584</v>
      </c>
      <c r="J15531" s="0" t="n">
        <v>56687</v>
      </c>
    </row>
    <row r="15532" customFormat="false" ht="15" hidden="false" customHeight="false" outlineLevel="0" collapsed="false">
      <c r="A15532" s="0" t="n">
        <v>202507</v>
      </c>
      <c r="B15532" s="0" t="n">
        <v>202507</v>
      </c>
      <c r="C15532" s="37" t="s">
        <v>95</v>
      </c>
      <c r="D15532" s="37" t="s">
        <v>96</v>
      </c>
      <c r="E15532" s="0" t="n">
        <v>1</v>
      </c>
      <c r="F15532" s="38" t="s">
        <v>70</v>
      </c>
      <c r="G15532" s="37" t="s">
        <v>529</v>
      </c>
      <c r="H15532" s="0" t="n">
        <v>5851755</v>
      </c>
      <c r="I15532" s="0" t="n">
        <v>1590600</v>
      </c>
      <c r="J15532" s="0" t="n">
        <v>468707</v>
      </c>
    </row>
    <row r="15533" customFormat="false" ht="15" hidden="false" customHeight="false" outlineLevel="0" collapsed="false">
      <c r="A15533" s="0" t="n">
        <v>202507</v>
      </c>
      <c r="B15533" s="0" t="n">
        <v>202507</v>
      </c>
      <c r="C15533" s="37" t="s">
        <v>158</v>
      </c>
      <c r="D15533" s="37" t="s">
        <v>474</v>
      </c>
      <c r="E15533" s="0" t="n">
        <v>1</v>
      </c>
      <c r="F15533" s="38" t="s">
        <v>70</v>
      </c>
      <c r="G15533" s="37" t="s">
        <v>530</v>
      </c>
      <c r="H15533" s="0" t="n">
        <v>1613016</v>
      </c>
      <c r="I15533" s="0" t="n">
        <v>290126</v>
      </c>
      <c r="J15533" s="0" t="n">
        <v>2747</v>
      </c>
    </row>
    <row r="15534" customFormat="false" ht="15" hidden="false" customHeight="false" outlineLevel="0" collapsed="false">
      <c r="A15534" s="0" t="n">
        <v>202507</v>
      </c>
      <c r="B15534" s="0" t="n">
        <v>202507</v>
      </c>
      <c r="C15534" s="37" t="s">
        <v>197</v>
      </c>
      <c r="D15534" s="37" t="s">
        <v>531</v>
      </c>
      <c r="E15534" s="0" t="n">
        <v>1</v>
      </c>
      <c r="F15534" s="38" t="s">
        <v>70</v>
      </c>
      <c r="G15534" s="37" t="s">
        <v>532</v>
      </c>
      <c r="H15534" s="0" t="n">
        <v>140687</v>
      </c>
      <c r="I15534" s="0" t="n">
        <v>25233</v>
      </c>
      <c r="J15534" s="0" t="n">
        <v>3724</v>
      </c>
    </row>
    <row r="15535" customFormat="false" ht="15" hidden="false" customHeight="false" outlineLevel="0" collapsed="false">
      <c r="A15535" s="0" t="n">
        <v>202507</v>
      </c>
      <c r="B15535" s="0" t="n">
        <v>202507</v>
      </c>
      <c r="C15535" s="37" t="s">
        <v>101</v>
      </c>
      <c r="D15535" s="37" t="s">
        <v>533</v>
      </c>
      <c r="E15535" s="0" t="n">
        <v>1</v>
      </c>
      <c r="F15535" s="38" t="s">
        <v>70</v>
      </c>
      <c r="G15535" s="37" t="s">
        <v>534</v>
      </c>
      <c r="H15535" s="0" t="n">
        <v>996400</v>
      </c>
      <c r="I15535" s="0" t="n">
        <v>265435</v>
      </c>
      <c r="J15535" s="0" t="n">
        <v>14712</v>
      </c>
    </row>
    <row r="15536" customFormat="false" ht="15" hidden="false" customHeight="false" outlineLevel="0" collapsed="false">
      <c r="A15536" s="0" t="n">
        <v>202507</v>
      </c>
      <c r="B15536" s="0" t="n">
        <v>202507</v>
      </c>
      <c r="C15536" s="37" t="s">
        <v>124</v>
      </c>
      <c r="D15536" s="37" t="s">
        <v>277</v>
      </c>
      <c r="E15536" s="0" t="n">
        <v>1</v>
      </c>
      <c r="F15536" s="38" t="s">
        <v>70</v>
      </c>
      <c r="G15536" s="37" t="s">
        <v>535</v>
      </c>
      <c r="H15536" s="0" t="n">
        <v>2766494</v>
      </c>
      <c r="I15536" s="0" t="n">
        <v>627695</v>
      </c>
      <c r="J15536" s="0" t="n">
        <v>103458</v>
      </c>
    </row>
    <row r="15537" customFormat="false" ht="15" hidden="false" customHeight="false" outlineLevel="0" collapsed="false">
      <c r="A15537" s="0" t="n">
        <v>202507</v>
      </c>
      <c r="B15537" s="0" t="n">
        <v>202507</v>
      </c>
      <c r="C15537" s="37" t="s">
        <v>101</v>
      </c>
      <c r="D15537" s="37" t="s">
        <v>450</v>
      </c>
      <c r="E15537" s="0" t="n">
        <v>1</v>
      </c>
      <c r="F15537" s="38" t="s">
        <v>70</v>
      </c>
      <c r="G15537" s="37" t="s">
        <v>536</v>
      </c>
      <c r="H15537" s="0" t="n">
        <v>79237</v>
      </c>
      <c r="I15537" s="0" t="n">
        <v>26827</v>
      </c>
      <c r="J15537" s="0" t="n">
        <v>4209</v>
      </c>
    </row>
    <row r="15538" customFormat="false" ht="15" hidden="false" customHeight="false" outlineLevel="0" collapsed="false">
      <c r="A15538" s="0" t="n">
        <v>202507</v>
      </c>
      <c r="B15538" s="0" t="n">
        <v>202507</v>
      </c>
      <c r="C15538" s="37" t="s">
        <v>178</v>
      </c>
      <c r="D15538" s="37" t="s">
        <v>102</v>
      </c>
      <c r="E15538" s="0" t="n">
        <v>1</v>
      </c>
      <c r="F15538" s="38" t="s">
        <v>70</v>
      </c>
      <c r="G15538" s="37" t="s">
        <v>537</v>
      </c>
      <c r="H15538" s="0" t="n">
        <v>276683</v>
      </c>
      <c r="I15538" s="0" t="n">
        <v>86607</v>
      </c>
      <c r="J15538" s="0" t="n">
        <v>6690</v>
      </c>
    </row>
    <row r="15539" customFormat="false" ht="15" hidden="false" customHeight="false" outlineLevel="0" collapsed="false">
      <c r="A15539" s="0" t="n">
        <v>202507</v>
      </c>
      <c r="B15539" s="0" t="n">
        <v>202507</v>
      </c>
      <c r="C15539" s="37" t="s">
        <v>178</v>
      </c>
      <c r="D15539" s="37" t="s">
        <v>374</v>
      </c>
      <c r="E15539" s="0" t="n">
        <v>1</v>
      </c>
      <c r="F15539" s="38" t="s">
        <v>70</v>
      </c>
      <c r="G15539" s="37" t="s">
        <v>538</v>
      </c>
      <c r="H15539" s="0" t="n">
        <v>4234810</v>
      </c>
      <c r="I15539" s="0" t="n">
        <v>2264350</v>
      </c>
      <c r="J15539" s="0" t="n">
        <v>13464</v>
      </c>
    </row>
    <row r="15540" customFormat="false" ht="15" hidden="false" customHeight="false" outlineLevel="0" collapsed="false">
      <c r="A15540" s="0" t="n">
        <v>202507</v>
      </c>
      <c r="B15540" s="0" t="n">
        <v>202507</v>
      </c>
      <c r="C15540" s="37" t="s">
        <v>109</v>
      </c>
      <c r="D15540" s="37" t="s">
        <v>150</v>
      </c>
      <c r="E15540" s="0" t="n">
        <v>1</v>
      </c>
      <c r="F15540" s="38" t="s">
        <v>70</v>
      </c>
      <c r="G15540" s="37" t="s">
        <v>539</v>
      </c>
      <c r="H15540" s="0" t="n">
        <v>1370838</v>
      </c>
      <c r="I15540" s="0" t="n">
        <v>588676</v>
      </c>
      <c r="J15540" s="0" t="n">
        <v>27125</v>
      </c>
    </row>
    <row r="15541" customFormat="false" ht="15" hidden="false" customHeight="false" outlineLevel="0" collapsed="false">
      <c r="A15541" s="0" t="n">
        <v>202507</v>
      </c>
      <c r="B15541" s="0" t="n">
        <v>202507</v>
      </c>
      <c r="C15541" s="37" t="s">
        <v>158</v>
      </c>
      <c r="D15541" s="37" t="s">
        <v>540</v>
      </c>
      <c r="E15541" s="0" t="n">
        <v>1</v>
      </c>
      <c r="F15541" s="38" t="s">
        <v>70</v>
      </c>
      <c r="G15541" s="37" t="s">
        <v>541</v>
      </c>
      <c r="H15541" s="0" t="n">
        <v>2338966</v>
      </c>
      <c r="I15541" s="0" t="n">
        <v>942396</v>
      </c>
      <c r="J15541" s="0" t="n">
        <v>-29477</v>
      </c>
    </row>
    <row r="15542" customFormat="false" ht="15" hidden="false" customHeight="false" outlineLevel="0" collapsed="false">
      <c r="A15542" s="0" t="n">
        <v>202507</v>
      </c>
      <c r="B15542" s="0" t="n">
        <v>202507</v>
      </c>
      <c r="C15542" s="37" t="s">
        <v>106</v>
      </c>
      <c r="D15542" s="37" t="s">
        <v>118</v>
      </c>
      <c r="E15542" s="0" t="n">
        <v>1</v>
      </c>
      <c r="F15542" s="38" t="s">
        <v>70</v>
      </c>
      <c r="G15542" s="37" t="s">
        <v>542</v>
      </c>
      <c r="H15542" s="0" t="n">
        <v>15343638</v>
      </c>
      <c r="I15542" s="0" t="n">
        <v>5574422</v>
      </c>
      <c r="J15542" s="0" t="n">
        <v>649302</v>
      </c>
    </row>
    <row r="15543" customFormat="false" ht="15" hidden="false" customHeight="false" outlineLevel="0" collapsed="false">
      <c r="A15543" s="0" t="n">
        <v>202507</v>
      </c>
      <c r="B15543" s="0" t="n">
        <v>202507</v>
      </c>
      <c r="C15543" s="37" t="s">
        <v>136</v>
      </c>
      <c r="D15543" s="37" t="s">
        <v>130</v>
      </c>
      <c r="E15543" s="0" t="n">
        <v>1</v>
      </c>
      <c r="F15543" s="38" t="s">
        <v>70</v>
      </c>
      <c r="G15543" s="37" t="s">
        <v>543</v>
      </c>
      <c r="H15543" s="0" t="n">
        <v>3134408</v>
      </c>
      <c r="I15543" s="0" t="n">
        <v>972039</v>
      </c>
      <c r="J15543" s="0" t="n">
        <v>-195272</v>
      </c>
    </row>
    <row r="15544" customFormat="false" ht="15" hidden="false" customHeight="false" outlineLevel="0" collapsed="false">
      <c r="A15544" s="0" t="n">
        <v>202507</v>
      </c>
      <c r="B15544" s="0" t="n">
        <v>202507</v>
      </c>
      <c r="C15544" s="37" t="s">
        <v>136</v>
      </c>
      <c r="D15544" s="37" t="s">
        <v>447</v>
      </c>
      <c r="E15544" s="0" t="n">
        <v>1</v>
      </c>
      <c r="F15544" s="38" t="s">
        <v>70</v>
      </c>
      <c r="G15544" s="37" t="s">
        <v>544</v>
      </c>
      <c r="H15544" s="0" t="n">
        <v>2399555</v>
      </c>
      <c r="I15544" s="0" t="n">
        <v>760759</v>
      </c>
      <c r="J15544" s="0" t="n">
        <v>16652</v>
      </c>
    </row>
    <row r="15545" customFormat="false" ht="15" hidden="false" customHeight="false" outlineLevel="0" collapsed="false">
      <c r="A15545" s="0" t="n">
        <v>202507</v>
      </c>
      <c r="B15545" s="0" t="n">
        <v>202507</v>
      </c>
      <c r="C15545" s="37" t="s">
        <v>136</v>
      </c>
      <c r="D15545" s="37" t="s">
        <v>170</v>
      </c>
      <c r="E15545" s="0" t="n">
        <v>1</v>
      </c>
      <c r="F15545" s="38" t="s">
        <v>70</v>
      </c>
      <c r="G15545" s="37" t="s">
        <v>545</v>
      </c>
      <c r="H15545" s="0" t="n">
        <v>34998949</v>
      </c>
      <c r="I15545" s="0" t="n">
        <v>11444506</v>
      </c>
      <c r="J15545" s="0" t="n">
        <v>1950263</v>
      </c>
    </row>
    <row r="15546" customFormat="false" ht="15" hidden="false" customHeight="false" outlineLevel="0" collapsed="false">
      <c r="A15546" s="0" t="n">
        <v>202507</v>
      </c>
      <c r="B15546" s="0" t="n">
        <v>202507</v>
      </c>
      <c r="C15546" s="37" t="s">
        <v>106</v>
      </c>
      <c r="D15546" s="37" t="s">
        <v>210</v>
      </c>
      <c r="E15546" s="0" t="n">
        <v>1</v>
      </c>
      <c r="F15546" s="38" t="s">
        <v>70</v>
      </c>
      <c r="G15546" s="37" t="s">
        <v>546</v>
      </c>
      <c r="H15546" s="0" t="n">
        <v>1645447</v>
      </c>
      <c r="I15546" s="0" t="n">
        <v>280048</v>
      </c>
      <c r="J15546" s="0" t="n">
        <v>47053</v>
      </c>
    </row>
    <row r="15547" customFormat="false" ht="15" hidden="false" customHeight="false" outlineLevel="0" collapsed="false">
      <c r="A15547" s="0" t="n">
        <v>202507</v>
      </c>
      <c r="B15547" s="0" t="n">
        <v>202507</v>
      </c>
      <c r="C15547" s="37" t="s">
        <v>158</v>
      </c>
      <c r="D15547" s="37" t="s">
        <v>269</v>
      </c>
      <c r="E15547" s="0" t="n">
        <v>1</v>
      </c>
      <c r="F15547" s="38" t="s">
        <v>70</v>
      </c>
      <c r="G15547" s="37" t="s">
        <v>547</v>
      </c>
      <c r="H15547" s="0" t="n">
        <v>317072</v>
      </c>
      <c r="I15547" s="0" t="n">
        <v>130001</v>
      </c>
      <c r="J15547" s="0" t="n">
        <v>-10557</v>
      </c>
    </row>
    <row r="15548" customFormat="false" ht="15" hidden="false" customHeight="false" outlineLevel="0" collapsed="false">
      <c r="A15548" s="0" t="n">
        <v>202507</v>
      </c>
      <c r="B15548" s="0" t="n">
        <v>202507</v>
      </c>
      <c r="C15548" s="37" t="s">
        <v>124</v>
      </c>
      <c r="D15548" s="37" t="s">
        <v>396</v>
      </c>
      <c r="E15548" s="0" t="n">
        <v>1</v>
      </c>
      <c r="F15548" s="38" t="s">
        <v>70</v>
      </c>
      <c r="G15548" s="37" t="s">
        <v>548</v>
      </c>
      <c r="H15548" s="0" t="n">
        <v>2932104</v>
      </c>
      <c r="I15548" s="0" t="n">
        <v>504153</v>
      </c>
      <c r="J15548" s="0" t="n">
        <v>69719</v>
      </c>
    </row>
    <row r="15549" customFormat="false" ht="15" hidden="false" customHeight="false" outlineLevel="0" collapsed="false">
      <c r="A15549" s="0" t="n">
        <v>202507</v>
      </c>
      <c r="B15549" s="0" t="n">
        <v>202507</v>
      </c>
      <c r="C15549" s="37" t="s">
        <v>101</v>
      </c>
      <c r="D15549" s="37" t="s">
        <v>282</v>
      </c>
      <c r="E15549" s="0" t="n">
        <v>1</v>
      </c>
      <c r="F15549" s="38" t="s">
        <v>70</v>
      </c>
      <c r="G15549" s="37" t="s">
        <v>549</v>
      </c>
      <c r="H15549" s="0" t="n">
        <v>2131759</v>
      </c>
      <c r="I15549" s="0" t="n">
        <v>877282</v>
      </c>
      <c r="J15549" s="0" t="n">
        <v>-29931</v>
      </c>
    </row>
    <row r="15550" customFormat="false" ht="15" hidden="false" customHeight="false" outlineLevel="0" collapsed="false">
      <c r="A15550" s="0" t="n">
        <v>202507</v>
      </c>
      <c r="B15550" s="0" t="n">
        <v>202507</v>
      </c>
      <c r="C15550" s="37" t="s">
        <v>197</v>
      </c>
      <c r="D15550" s="37" t="s">
        <v>540</v>
      </c>
      <c r="E15550" s="0" t="n">
        <v>1</v>
      </c>
      <c r="F15550" s="38" t="s">
        <v>70</v>
      </c>
      <c r="G15550" s="37" t="s">
        <v>550</v>
      </c>
      <c r="H15550" s="0" t="n">
        <v>689171</v>
      </c>
      <c r="I15550" s="0" t="n">
        <v>113263</v>
      </c>
      <c r="J15550" s="0" t="n">
        <v>4776</v>
      </c>
    </row>
    <row r="15551" customFormat="false" ht="15" hidden="false" customHeight="false" outlineLevel="0" collapsed="false">
      <c r="A15551" s="0" t="n">
        <v>202507</v>
      </c>
      <c r="B15551" s="0" t="n">
        <v>202507</v>
      </c>
      <c r="C15551" s="37" t="s">
        <v>158</v>
      </c>
      <c r="D15551" s="37" t="s">
        <v>243</v>
      </c>
      <c r="E15551" s="0" t="n">
        <v>1</v>
      </c>
      <c r="F15551" s="38" t="s">
        <v>70</v>
      </c>
      <c r="G15551" s="37" t="s">
        <v>551</v>
      </c>
      <c r="H15551" s="0" t="n">
        <v>372787</v>
      </c>
      <c r="I15551" s="0" t="n">
        <v>131804</v>
      </c>
      <c r="J15551" s="0" t="n">
        <v>20640</v>
      </c>
    </row>
    <row r="15552" customFormat="false" ht="15" hidden="false" customHeight="false" outlineLevel="0" collapsed="false">
      <c r="A15552" s="0" t="n">
        <v>202507</v>
      </c>
      <c r="B15552" s="0" t="n">
        <v>202507</v>
      </c>
      <c r="C15552" s="37" t="s">
        <v>112</v>
      </c>
      <c r="D15552" s="37" t="s">
        <v>220</v>
      </c>
      <c r="E15552" s="0" t="n">
        <v>1</v>
      </c>
      <c r="F15552" s="38" t="s">
        <v>70</v>
      </c>
      <c r="G15552" s="37" t="s">
        <v>552</v>
      </c>
      <c r="H15552" s="0" t="n">
        <v>18991467</v>
      </c>
      <c r="I15552" s="0" t="n">
        <v>8219881</v>
      </c>
      <c r="J15552" s="0" t="n">
        <v>-143963</v>
      </c>
    </row>
    <row r="15553" customFormat="false" ht="15" hidden="false" customHeight="false" outlineLevel="0" collapsed="false">
      <c r="A15553" s="0" t="n">
        <v>202507</v>
      </c>
      <c r="B15553" s="0" t="n">
        <v>202507</v>
      </c>
      <c r="C15553" s="37" t="s">
        <v>184</v>
      </c>
      <c r="D15553" s="37" t="s">
        <v>509</v>
      </c>
      <c r="E15553" s="0" t="n">
        <v>1</v>
      </c>
      <c r="F15553" s="38" t="s">
        <v>70</v>
      </c>
      <c r="G15553" s="37" t="s">
        <v>553</v>
      </c>
      <c r="H15553" s="0" t="n">
        <v>1433865</v>
      </c>
      <c r="I15553" s="0" t="n">
        <v>264079</v>
      </c>
      <c r="J15553" s="0" t="n">
        <v>58809</v>
      </c>
    </row>
    <row r="15554" customFormat="false" ht="15" hidden="false" customHeight="false" outlineLevel="0" collapsed="false">
      <c r="A15554" s="0" t="n">
        <v>202507</v>
      </c>
      <c r="B15554" s="0" t="n">
        <v>202507</v>
      </c>
      <c r="C15554" s="37" t="s">
        <v>109</v>
      </c>
      <c r="D15554" s="37" t="s">
        <v>143</v>
      </c>
      <c r="E15554" s="0" t="n">
        <v>1</v>
      </c>
      <c r="F15554" s="38" t="s">
        <v>70</v>
      </c>
      <c r="G15554" s="37" t="s">
        <v>554</v>
      </c>
      <c r="H15554" s="0" t="n">
        <v>438470</v>
      </c>
      <c r="I15554" s="0" t="n">
        <v>290978</v>
      </c>
      <c r="J15554" s="0" t="n">
        <v>30754</v>
      </c>
    </row>
    <row r="15555" customFormat="false" ht="15" hidden="false" customHeight="false" outlineLevel="0" collapsed="false">
      <c r="A15555" s="0" t="n">
        <v>202507</v>
      </c>
      <c r="B15555" s="0" t="n">
        <v>202507</v>
      </c>
      <c r="C15555" s="37" t="s">
        <v>136</v>
      </c>
      <c r="D15555" s="37" t="s">
        <v>314</v>
      </c>
      <c r="E15555" s="0" t="n">
        <v>1</v>
      </c>
      <c r="F15555" s="38" t="s">
        <v>70</v>
      </c>
      <c r="G15555" s="37" t="s">
        <v>555</v>
      </c>
      <c r="H15555" s="0" t="n">
        <v>5083774</v>
      </c>
      <c r="I15555" s="0" t="n">
        <v>623567</v>
      </c>
      <c r="J15555" s="0" t="n">
        <v>78738</v>
      </c>
    </row>
    <row r="15556" customFormat="false" ht="15" hidden="false" customHeight="false" outlineLevel="0" collapsed="false">
      <c r="A15556" s="0" t="n">
        <v>202507</v>
      </c>
      <c r="B15556" s="0" t="n">
        <v>202507</v>
      </c>
      <c r="C15556" s="37" t="s">
        <v>106</v>
      </c>
      <c r="D15556" s="37" t="s">
        <v>174</v>
      </c>
      <c r="E15556" s="0" t="n">
        <v>1</v>
      </c>
      <c r="F15556" s="38" t="s">
        <v>70</v>
      </c>
      <c r="G15556" s="37" t="s">
        <v>556</v>
      </c>
      <c r="H15556" s="0" t="n">
        <v>928260</v>
      </c>
      <c r="I15556" s="0" t="n">
        <v>243322</v>
      </c>
      <c r="J15556" s="0" t="n">
        <v>45677</v>
      </c>
    </row>
    <row r="15557" customFormat="false" ht="15" hidden="false" customHeight="false" outlineLevel="0" collapsed="false">
      <c r="A15557" s="0" t="n">
        <v>202507</v>
      </c>
      <c r="B15557" s="0" t="n">
        <v>202507</v>
      </c>
      <c r="C15557" s="37" t="s">
        <v>112</v>
      </c>
      <c r="D15557" s="37" t="s">
        <v>482</v>
      </c>
      <c r="E15557" s="0" t="n">
        <v>1</v>
      </c>
      <c r="F15557" s="38" t="s">
        <v>70</v>
      </c>
      <c r="G15557" s="37" t="s">
        <v>557</v>
      </c>
      <c r="H15557" s="0" t="n">
        <v>821775</v>
      </c>
      <c r="I15557" s="0" t="n">
        <v>246140</v>
      </c>
      <c r="J15557" s="0" t="n">
        <v>41609</v>
      </c>
    </row>
    <row r="15558" customFormat="false" ht="15" hidden="false" customHeight="false" outlineLevel="0" collapsed="false">
      <c r="A15558" s="0" t="n">
        <v>202507</v>
      </c>
      <c r="B15558" s="0" t="n">
        <v>202507</v>
      </c>
      <c r="C15558" s="37" t="s">
        <v>101</v>
      </c>
      <c r="D15558" s="37" t="s">
        <v>391</v>
      </c>
      <c r="E15558" s="0" t="n">
        <v>1</v>
      </c>
      <c r="F15558" s="38" t="s">
        <v>70</v>
      </c>
      <c r="G15558" s="37" t="s">
        <v>558</v>
      </c>
      <c r="H15558" s="0" t="n">
        <v>2547678</v>
      </c>
      <c r="I15558" s="0" t="n">
        <v>374795</v>
      </c>
      <c r="J15558" s="0" t="n">
        <v>60088</v>
      </c>
    </row>
    <row r="15559" customFormat="false" ht="15" hidden="false" customHeight="false" outlineLevel="0" collapsed="false">
      <c r="A15559" s="0" t="n">
        <v>202507</v>
      </c>
      <c r="B15559" s="0" t="n">
        <v>202507</v>
      </c>
      <c r="C15559" s="37" t="s">
        <v>197</v>
      </c>
      <c r="D15559" s="37" t="s">
        <v>470</v>
      </c>
      <c r="E15559" s="0" t="n">
        <v>1</v>
      </c>
      <c r="F15559" s="38" t="s">
        <v>70</v>
      </c>
      <c r="G15559" s="37" t="s">
        <v>559</v>
      </c>
      <c r="H15559" s="0" t="n">
        <v>248802</v>
      </c>
      <c r="I15559" s="0" t="n">
        <v>85839</v>
      </c>
      <c r="J15559" s="0" t="n">
        <v>1221</v>
      </c>
    </row>
    <row r="15560" customFormat="false" ht="15" hidden="false" customHeight="false" outlineLevel="0" collapsed="false">
      <c r="A15560" s="0" t="n">
        <v>202507</v>
      </c>
      <c r="B15560" s="0" t="n">
        <v>202507</v>
      </c>
      <c r="C15560" s="37" t="s">
        <v>112</v>
      </c>
      <c r="D15560" s="37" t="s">
        <v>531</v>
      </c>
      <c r="E15560" s="0" t="n">
        <v>1</v>
      </c>
      <c r="F15560" s="38" t="s">
        <v>70</v>
      </c>
      <c r="G15560" s="37" t="s">
        <v>560</v>
      </c>
      <c r="H15560" s="0" t="n">
        <v>2028899</v>
      </c>
      <c r="I15560" s="0" t="n">
        <v>404034</v>
      </c>
      <c r="J15560" s="0" t="n">
        <v>-12563</v>
      </c>
    </row>
    <row r="15561" customFormat="false" ht="15" hidden="false" customHeight="false" outlineLevel="0" collapsed="false">
      <c r="A15561" s="0" t="n">
        <v>202507</v>
      </c>
      <c r="B15561" s="0" t="n">
        <v>202507</v>
      </c>
      <c r="C15561" s="37" t="s">
        <v>109</v>
      </c>
      <c r="D15561" s="37" t="s">
        <v>561</v>
      </c>
      <c r="E15561" s="0" t="n">
        <v>1</v>
      </c>
      <c r="F15561" s="38" t="s">
        <v>70</v>
      </c>
      <c r="G15561" s="37" t="s">
        <v>562</v>
      </c>
      <c r="H15561" s="0" t="n">
        <v>12886432</v>
      </c>
      <c r="I15561" s="0" t="n">
        <v>1680554</v>
      </c>
      <c r="J15561" s="0" t="n">
        <v>87006</v>
      </c>
    </row>
    <row r="15562" customFormat="false" ht="15" hidden="false" customHeight="false" outlineLevel="0" collapsed="false">
      <c r="A15562" s="0" t="n">
        <v>202507</v>
      </c>
      <c r="B15562" s="0" t="n">
        <v>202507</v>
      </c>
      <c r="C15562" s="37" t="s">
        <v>149</v>
      </c>
      <c r="D15562" s="37" t="s">
        <v>385</v>
      </c>
      <c r="E15562" s="0" t="n">
        <v>1</v>
      </c>
      <c r="F15562" s="38" t="s">
        <v>70</v>
      </c>
      <c r="G15562" s="37" t="s">
        <v>563</v>
      </c>
      <c r="H15562" s="0" t="n">
        <v>3569584</v>
      </c>
      <c r="I15562" s="0" t="n">
        <v>919482</v>
      </c>
      <c r="J15562" s="0" t="n">
        <v>117179</v>
      </c>
    </row>
    <row r="15563" customFormat="false" ht="15" hidden="false" customHeight="false" outlineLevel="0" collapsed="false">
      <c r="A15563" s="0" t="n">
        <v>202507</v>
      </c>
      <c r="B15563" s="0" t="n">
        <v>202507</v>
      </c>
      <c r="C15563" s="37" t="s">
        <v>178</v>
      </c>
      <c r="D15563" s="37" t="s">
        <v>294</v>
      </c>
      <c r="E15563" s="0" t="n">
        <v>1</v>
      </c>
      <c r="F15563" s="38" t="s">
        <v>70</v>
      </c>
      <c r="G15563" s="37" t="s">
        <v>564</v>
      </c>
      <c r="H15563" s="0" t="n">
        <v>745548</v>
      </c>
      <c r="I15563" s="0" t="n">
        <v>376482</v>
      </c>
      <c r="J15563" s="0" t="n">
        <v>-18282</v>
      </c>
    </row>
    <row r="15564" customFormat="false" ht="15" hidden="false" customHeight="false" outlineLevel="0" collapsed="false">
      <c r="A15564" s="0" t="n">
        <v>202507</v>
      </c>
      <c r="B15564" s="0" t="n">
        <v>202507</v>
      </c>
      <c r="C15564" s="37" t="s">
        <v>112</v>
      </c>
      <c r="D15564" s="37" t="s">
        <v>476</v>
      </c>
      <c r="E15564" s="0" t="n">
        <v>1</v>
      </c>
      <c r="F15564" s="38" t="s">
        <v>70</v>
      </c>
      <c r="G15564" s="37" t="s">
        <v>565</v>
      </c>
      <c r="H15564" s="0" t="n">
        <v>587084</v>
      </c>
      <c r="I15564" s="0" t="n">
        <v>168196</v>
      </c>
      <c r="J15564" s="0" t="n">
        <v>23259</v>
      </c>
    </row>
    <row r="15565" customFormat="false" ht="15" hidden="false" customHeight="false" outlineLevel="0" collapsed="false">
      <c r="A15565" s="0" t="n">
        <v>202507</v>
      </c>
      <c r="B15565" s="0" t="n">
        <v>202507</v>
      </c>
      <c r="C15565" s="37" t="s">
        <v>158</v>
      </c>
      <c r="D15565" s="37" t="s">
        <v>145</v>
      </c>
      <c r="E15565" s="0" t="n">
        <v>1</v>
      </c>
      <c r="F15565" s="38" t="s">
        <v>70</v>
      </c>
      <c r="G15565" s="37" t="s">
        <v>566</v>
      </c>
      <c r="H15565" s="0" t="n">
        <v>932123</v>
      </c>
      <c r="I15565" s="0" t="n">
        <v>321467</v>
      </c>
      <c r="J15565" s="0" t="n">
        <v>37755</v>
      </c>
    </row>
    <row r="15566" customFormat="false" ht="15" hidden="false" customHeight="false" outlineLevel="0" collapsed="false">
      <c r="A15566" s="0" t="n">
        <v>202507</v>
      </c>
      <c r="B15566" s="0" t="n">
        <v>202507</v>
      </c>
      <c r="C15566" s="37" t="s">
        <v>95</v>
      </c>
      <c r="D15566" s="37" t="s">
        <v>223</v>
      </c>
      <c r="E15566" s="0" t="n">
        <v>1</v>
      </c>
      <c r="F15566" s="38" t="s">
        <v>70</v>
      </c>
      <c r="G15566" s="37" t="s">
        <v>567</v>
      </c>
      <c r="H15566" s="0" t="n">
        <v>1075977</v>
      </c>
      <c r="I15566" s="0" t="n">
        <v>359234</v>
      </c>
      <c r="J15566" s="0" t="n">
        <v>22208</v>
      </c>
    </row>
    <row r="15567" customFormat="false" ht="15" hidden="false" customHeight="false" outlineLevel="0" collapsed="false">
      <c r="A15567" s="0" t="n">
        <v>202507</v>
      </c>
      <c r="B15567" s="0" t="n">
        <v>202507</v>
      </c>
      <c r="C15567" s="37" t="s">
        <v>197</v>
      </c>
      <c r="D15567" s="37" t="s">
        <v>495</v>
      </c>
      <c r="E15567" s="0" t="n">
        <v>1</v>
      </c>
      <c r="F15567" s="38" t="s">
        <v>70</v>
      </c>
      <c r="G15567" s="37" t="s">
        <v>568</v>
      </c>
      <c r="H15567" s="0" t="n">
        <v>767334</v>
      </c>
      <c r="I15567" s="0" t="n">
        <v>141810</v>
      </c>
      <c r="J15567" s="0" t="n">
        <v>12217</v>
      </c>
    </row>
    <row r="15568" customFormat="false" ht="15" hidden="false" customHeight="false" outlineLevel="0" collapsed="false">
      <c r="A15568" s="0" t="n">
        <v>202507</v>
      </c>
      <c r="B15568" s="0" t="n">
        <v>202507</v>
      </c>
      <c r="C15568" s="37" t="s">
        <v>124</v>
      </c>
      <c r="D15568" s="37" t="s">
        <v>569</v>
      </c>
      <c r="E15568" s="0" t="n">
        <v>1</v>
      </c>
      <c r="F15568" s="38" t="s">
        <v>70</v>
      </c>
      <c r="G15568" s="37" t="s">
        <v>570</v>
      </c>
      <c r="H15568" s="0" t="n">
        <v>3935019</v>
      </c>
      <c r="I15568" s="0" t="n">
        <v>1392698</v>
      </c>
      <c r="J15568" s="0" t="n">
        <v>120484</v>
      </c>
    </row>
    <row r="15569" customFormat="false" ht="15" hidden="false" customHeight="false" outlineLevel="0" collapsed="false">
      <c r="A15569" s="0" t="n">
        <v>202507</v>
      </c>
      <c r="B15569" s="0" t="n">
        <v>202507</v>
      </c>
      <c r="C15569" s="37" t="s">
        <v>136</v>
      </c>
      <c r="D15569" s="37" t="s">
        <v>571</v>
      </c>
      <c r="E15569" s="0" t="n">
        <v>1</v>
      </c>
      <c r="F15569" s="38" t="s">
        <v>70</v>
      </c>
      <c r="G15569" s="37" t="s">
        <v>572</v>
      </c>
      <c r="H15569" s="0" t="n">
        <v>170922</v>
      </c>
      <c r="I15569" s="0" t="n">
        <v>31590</v>
      </c>
      <c r="J15569" s="0" t="n">
        <v>3922</v>
      </c>
    </row>
    <row r="15570" customFormat="false" ht="15" hidden="false" customHeight="false" outlineLevel="0" collapsed="false">
      <c r="A15570" s="0" t="n">
        <v>202507</v>
      </c>
      <c r="B15570" s="0" t="n">
        <v>202507</v>
      </c>
      <c r="C15570" s="37" t="s">
        <v>149</v>
      </c>
      <c r="D15570" s="37" t="s">
        <v>116</v>
      </c>
      <c r="E15570" s="0" t="n">
        <v>1</v>
      </c>
      <c r="F15570" s="38" t="s">
        <v>70</v>
      </c>
      <c r="G15570" s="37" t="s">
        <v>573</v>
      </c>
      <c r="H15570" s="0" t="n">
        <v>3670967</v>
      </c>
      <c r="I15570" s="0" t="n">
        <v>1625067</v>
      </c>
      <c r="J15570" s="0" t="n">
        <v>251303</v>
      </c>
    </row>
    <row r="15571" customFormat="false" ht="15" hidden="false" customHeight="false" outlineLevel="0" collapsed="false">
      <c r="A15571" s="0" t="n">
        <v>202507</v>
      </c>
      <c r="B15571" s="0" t="n">
        <v>202507</v>
      </c>
      <c r="C15571" s="37" t="s">
        <v>158</v>
      </c>
      <c r="D15571" s="37" t="s">
        <v>476</v>
      </c>
      <c r="E15571" s="0" t="n">
        <v>1</v>
      </c>
      <c r="F15571" s="38" t="s">
        <v>70</v>
      </c>
      <c r="G15571" s="37" t="s">
        <v>574</v>
      </c>
      <c r="H15571" s="0" t="n">
        <v>626791</v>
      </c>
      <c r="I15571" s="0" t="n">
        <v>171793</v>
      </c>
      <c r="J15571" s="0" t="n">
        <v>63073</v>
      </c>
    </row>
    <row r="15572" customFormat="false" ht="15" hidden="false" customHeight="false" outlineLevel="0" collapsed="false">
      <c r="A15572" s="0" t="n">
        <v>202507</v>
      </c>
      <c r="B15572" s="0" t="n">
        <v>202507</v>
      </c>
      <c r="C15572" s="37" t="s">
        <v>106</v>
      </c>
      <c r="D15572" s="37" t="s">
        <v>237</v>
      </c>
      <c r="E15572" s="0" t="n">
        <v>1</v>
      </c>
      <c r="F15572" s="38" t="s">
        <v>70</v>
      </c>
      <c r="G15572" s="37" t="s">
        <v>575</v>
      </c>
      <c r="H15572" s="0" t="n">
        <v>2490160</v>
      </c>
      <c r="I15572" s="0" t="n">
        <v>943686</v>
      </c>
      <c r="J15572" s="0" t="n">
        <v>91451</v>
      </c>
    </row>
    <row r="15573" customFormat="false" ht="15" hidden="false" customHeight="false" outlineLevel="0" collapsed="false">
      <c r="A15573" s="0" t="n">
        <v>202507</v>
      </c>
      <c r="B15573" s="0" t="n">
        <v>202507</v>
      </c>
      <c r="C15573" s="37" t="s">
        <v>152</v>
      </c>
      <c r="D15573" s="37" t="s">
        <v>445</v>
      </c>
      <c r="E15573" s="0" t="n">
        <v>1</v>
      </c>
      <c r="F15573" s="38" t="s">
        <v>70</v>
      </c>
      <c r="G15573" s="37" t="s">
        <v>576</v>
      </c>
      <c r="H15573" s="0" t="n">
        <v>333419</v>
      </c>
      <c r="I15573" s="0" t="n">
        <v>88050</v>
      </c>
      <c r="J15573" s="0" t="n">
        <v>1373</v>
      </c>
    </row>
    <row r="15574" customFormat="false" ht="15" hidden="false" customHeight="false" outlineLevel="0" collapsed="false">
      <c r="A15574" s="0" t="n">
        <v>202507</v>
      </c>
      <c r="B15574" s="0" t="n">
        <v>202507</v>
      </c>
      <c r="C15574" s="37" t="s">
        <v>112</v>
      </c>
      <c r="D15574" s="37" t="s">
        <v>367</v>
      </c>
      <c r="E15574" s="0" t="n">
        <v>1</v>
      </c>
      <c r="F15574" s="38" t="s">
        <v>70</v>
      </c>
      <c r="G15574" s="37" t="s">
        <v>577</v>
      </c>
      <c r="H15574" s="0" t="n">
        <v>4584141</v>
      </c>
      <c r="I15574" s="0" t="n">
        <v>1940502</v>
      </c>
      <c r="J15574" s="0" t="n">
        <v>-214655</v>
      </c>
    </row>
    <row r="15575" customFormat="false" ht="15" hidden="false" customHeight="false" outlineLevel="0" collapsed="false">
      <c r="A15575" s="0" t="n">
        <v>202507</v>
      </c>
      <c r="B15575" s="0" t="n">
        <v>202507</v>
      </c>
      <c r="C15575" s="37" t="s">
        <v>109</v>
      </c>
      <c r="D15575" s="37" t="s">
        <v>320</v>
      </c>
      <c r="E15575" s="0" t="n">
        <v>1</v>
      </c>
      <c r="F15575" s="38" t="s">
        <v>70</v>
      </c>
      <c r="G15575" s="37" t="s">
        <v>578</v>
      </c>
      <c r="H15575" s="0" t="n">
        <v>3828232</v>
      </c>
      <c r="I15575" s="0" t="n">
        <v>743700</v>
      </c>
      <c r="J15575" s="0" t="n">
        <v>-45214</v>
      </c>
    </row>
    <row r="15576" customFormat="false" ht="15" hidden="false" customHeight="false" outlineLevel="0" collapsed="false">
      <c r="A15576" s="0" t="n">
        <v>202507</v>
      </c>
      <c r="B15576" s="0" t="n">
        <v>202507</v>
      </c>
      <c r="C15576" s="37" t="s">
        <v>197</v>
      </c>
      <c r="D15576" s="37" t="s">
        <v>362</v>
      </c>
      <c r="E15576" s="0" t="n">
        <v>1</v>
      </c>
      <c r="F15576" s="38" t="s">
        <v>70</v>
      </c>
      <c r="G15576" s="37" t="s">
        <v>579</v>
      </c>
      <c r="H15576" s="0" t="n">
        <v>2860566</v>
      </c>
      <c r="I15576" s="0" t="n">
        <v>1069864</v>
      </c>
      <c r="J15576" s="0" t="n">
        <v>4561</v>
      </c>
    </row>
    <row r="15577" customFormat="false" ht="15" hidden="false" customHeight="false" outlineLevel="0" collapsed="false">
      <c r="A15577" s="0" t="n">
        <v>202507</v>
      </c>
      <c r="B15577" s="0" t="n">
        <v>202507</v>
      </c>
      <c r="C15577" s="37" t="s">
        <v>106</v>
      </c>
      <c r="D15577" s="37" t="s">
        <v>280</v>
      </c>
      <c r="E15577" s="0" t="n">
        <v>1</v>
      </c>
      <c r="F15577" s="38" t="s">
        <v>70</v>
      </c>
      <c r="G15577" s="37" t="s">
        <v>580</v>
      </c>
      <c r="H15577" s="0" t="n">
        <v>155863</v>
      </c>
      <c r="I15577" s="0" t="n">
        <v>17402</v>
      </c>
      <c r="J15577" s="0" t="n">
        <v>2592</v>
      </c>
    </row>
    <row r="15578" customFormat="false" ht="15" hidden="false" customHeight="false" outlineLevel="0" collapsed="false">
      <c r="A15578" s="0" t="n">
        <v>202507</v>
      </c>
      <c r="B15578" s="0" t="n">
        <v>202507</v>
      </c>
      <c r="C15578" s="37" t="s">
        <v>136</v>
      </c>
      <c r="D15578" s="37" t="s">
        <v>208</v>
      </c>
      <c r="E15578" s="0" t="n">
        <v>1</v>
      </c>
      <c r="F15578" s="38" t="s">
        <v>70</v>
      </c>
      <c r="G15578" s="37" t="s">
        <v>581</v>
      </c>
      <c r="H15578" s="0" t="n">
        <v>2484964</v>
      </c>
      <c r="I15578" s="0" t="n">
        <v>386000</v>
      </c>
      <c r="J15578" s="0" t="n">
        <v>15638</v>
      </c>
    </row>
    <row r="15579" customFormat="false" ht="15" hidden="false" customHeight="false" outlineLevel="0" collapsed="false">
      <c r="A15579" s="0" t="n">
        <v>202507</v>
      </c>
      <c r="B15579" s="0" t="n">
        <v>202507</v>
      </c>
      <c r="C15579" s="37" t="s">
        <v>124</v>
      </c>
      <c r="D15579" s="37" t="s">
        <v>212</v>
      </c>
      <c r="E15579" s="0" t="n">
        <v>1</v>
      </c>
      <c r="F15579" s="38" t="s">
        <v>70</v>
      </c>
      <c r="G15579" s="37" t="s">
        <v>582</v>
      </c>
      <c r="H15579" s="0" t="n">
        <v>2404051</v>
      </c>
      <c r="I15579" s="0" t="n">
        <v>1011817</v>
      </c>
      <c r="J15579" s="0" t="n">
        <v>122099</v>
      </c>
    </row>
    <row r="15580" customFormat="false" ht="15" hidden="false" customHeight="false" outlineLevel="0" collapsed="false">
      <c r="A15580" s="0" t="n">
        <v>202507</v>
      </c>
      <c r="B15580" s="0" t="n">
        <v>202507</v>
      </c>
      <c r="C15580" s="37" t="s">
        <v>109</v>
      </c>
      <c r="D15580" s="37" t="s">
        <v>482</v>
      </c>
      <c r="E15580" s="0" t="n">
        <v>1</v>
      </c>
      <c r="F15580" s="38" t="s">
        <v>70</v>
      </c>
      <c r="G15580" s="37" t="s">
        <v>583</v>
      </c>
      <c r="H15580" s="0" t="n">
        <v>138631</v>
      </c>
      <c r="I15580" s="0" t="n">
        <v>38948</v>
      </c>
      <c r="J15580" s="0" t="n">
        <v>265</v>
      </c>
    </row>
    <row r="15581" customFormat="false" ht="15" hidden="false" customHeight="false" outlineLevel="0" collapsed="false">
      <c r="A15581" s="0" t="n">
        <v>202507</v>
      </c>
      <c r="B15581" s="0" t="n">
        <v>202507</v>
      </c>
      <c r="C15581" s="37" t="s">
        <v>178</v>
      </c>
      <c r="D15581" s="37" t="s">
        <v>216</v>
      </c>
      <c r="E15581" s="0" t="n">
        <v>1</v>
      </c>
      <c r="F15581" s="38" t="s">
        <v>70</v>
      </c>
      <c r="G15581" s="37" t="s">
        <v>584</v>
      </c>
      <c r="H15581" s="0" t="n">
        <v>811332</v>
      </c>
      <c r="I15581" s="0" t="n">
        <v>137070</v>
      </c>
      <c r="J15581" s="0" t="n">
        <v>17208</v>
      </c>
    </row>
    <row r="15582" customFormat="false" ht="15" hidden="false" customHeight="false" outlineLevel="0" collapsed="false">
      <c r="A15582" s="0" t="n">
        <v>202507</v>
      </c>
      <c r="B15582" s="0" t="n">
        <v>202507</v>
      </c>
      <c r="C15582" s="37" t="s">
        <v>95</v>
      </c>
      <c r="D15582" s="37" t="s">
        <v>383</v>
      </c>
      <c r="E15582" s="0" t="n">
        <v>1</v>
      </c>
      <c r="F15582" s="38" t="s">
        <v>70</v>
      </c>
      <c r="G15582" s="37" t="s">
        <v>585</v>
      </c>
      <c r="H15582" s="0" t="n">
        <v>1703327</v>
      </c>
      <c r="I15582" s="0" t="n">
        <v>504462</v>
      </c>
      <c r="J15582" s="0" t="n">
        <v>84367</v>
      </c>
    </row>
    <row r="15583" customFormat="false" ht="15" hidden="false" customHeight="false" outlineLevel="0" collapsed="false">
      <c r="A15583" s="0" t="n">
        <v>202507</v>
      </c>
      <c r="B15583" s="0" t="n">
        <v>202507</v>
      </c>
      <c r="C15583" s="37" t="s">
        <v>106</v>
      </c>
      <c r="D15583" s="37" t="s">
        <v>586</v>
      </c>
      <c r="E15583" s="0" t="n">
        <v>1</v>
      </c>
      <c r="F15583" s="38" t="s">
        <v>70</v>
      </c>
      <c r="G15583" s="37" t="s">
        <v>587</v>
      </c>
      <c r="H15583" s="0" t="n">
        <v>3229787</v>
      </c>
      <c r="I15583" s="0" t="n">
        <v>1527735</v>
      </c>
      <c r="J15583" s="0" t="n">
        <v>60772</v>
      </c>
    </row>
    <row r="15584" customFormat="false" ht="15" hidden="false" customHeight="false" outlineLevel="0" collapsed="false">
      <c r="A15584" s="0" t="n">
        <v>202507</v>
      </c>
      <c r="B15584" s="0" t="n">
        <v>202507</v>
      </c>
      <c r="C15584" s="37" t="s">
        <v>178</v>
      </c>
      <c r="D15584" s="37" t="s">
        <v>356</v>
      </c>
      <c r="E15584" s="0" t="n">
        <v>1</v>
      </c>
      <c r="F15584" s="38" t="s">
        <v>70</v>
      </c>
      <c r="G15584" s="37" t="s">
        <v>588</v>
      </c>
      <c r="H15584" s="0" t="n">
        <v>1621234</v>
      </c>
      <c r="I15584" s="0" t="n">
        <v>239915</v>
      </c>
      <c r="J15584" s="0" t="n">
        <v>29629</v>
      </c>
    </row>
    <row r="15585" customFormat="false" ht="15" hidden="false" customHeight="false" outlineLevel="0" collapsed="false">
      <c r="A15585" s="0" t="n">
        <v>202507</v>
      </c>
      <c r="B15585" s="0" t="n">
        <v>202507</v>
      </c>
      <c r="C15585" s="37" t="s">
        <v>124</v>
      </c>
      <c r="D15585" s="37" t="s">
        <v>367</v>
      </c>
      <c r="E15585" s="0" t="n">
        <v>1</v>
      </c>
      <c r="F15585" s="38" t="s">
        <v>70</v>
      </c>
      <c r="G15585" s="37" t="s">
        <v>589</v>
      </c>
      <c r="H15585" s="0" t="n">
        <v>1757573</v>
      </c>
      <c r="I15585" s="0" t="n">
        <v>461546</v>
      </c>
      <c r="J15585" s="0" t="n">
        <v>16597</v>
      </c>
    </row>
    <row r="15586" customFormat="false" ht="15" hidden="false" customHeight="false" outlineLevel="0" collapsed="false">
      <c r="A15586" s="0" t="n">
        <v>202507</v>
      </c>
      <c r="B15586" s="0" t="n">
        <v>202507</v>
      </c>
      <c r="C15586" s="37" t="s">
        <v>101</v>
      </c>
      <c r="D15586" s="37" t="s">
        <v>590</v>
      </c>
      <c r="E15586" s="0" t="n">
        <v>1</v>
      </c>
      <c r="F15586" s="38" t="s">
        <v>70</v>
      </c>
      <c r="G15586" s="37" t="s">
        <v>591</v>
      </c>
      <c r="H15586" s="0" t="n">
        <v>7181227</v>
      </c>
      <c r="I15586" s="0" t="n">
        <v>3960792</v>
      </c>
      <c r="J15586" s="0" t="n">
        <v>-171056</v>
      </c>
    </row>
    <row r="15587" customFormat="false" ht="15" hidden="false" customHeight="false" outlineLevel="0" collapsed="false">
      <c r="A15587" s="0" t="n">
        <v>202507</v>
      </c>
      <c r="B15587" s="0" t="n">
        <v>202507</v>
      </c>
      <c r="C15587" s="37" t="s">
        <v>112</v>
      </c>
      <c r="D15587" s="37" t="s">
        <v>141</v>
      </c>
      <c r="E15587" s="0" t="n">
        <v>1</v>
      </c>
      <c r="F15587" s="38" t="s">
        <v>70</v>
      </c>
      <c r="G15587" s="37" t="s">
        <v>592</v>
      </c>
      <c r="H15587" s="0" t="n">
        <v>6673538</v>
      </c>
      <c r="I15587" s="0" t="n">
        <v>2166484</v>
      </c>
      <c r="J15587" s="0" t="n">
        <v>293276</v>
      </c>
    </row>
    <row r="15588" customFormat="false" ht="15" hidden="false" customHeight="false" outlineLevel="0" collapsed="false">
      <c r="A15588" s="0" t="n">
        <v>202507</v>
      </c>
      <c r="B15588" s="0" t="n">
        <v>202507</v>
      </c>
      <c r="C15588" s="37" t="s">
        <v>149</v>
      </c>
      <c r="D15588" s="37" t="s">
        <v>113</v>
      </c>
      <c r="E15588" s="0" t="n">
        <v>1</v>
      </c>
      <c r="F15588" s="38" t="s">
        <v>70</v>
      </c>
      <c r="G15588" s="37" t="s">
        <v>593</v>
      </c>
      <c r="H15588" s="0" t="n">
        <v>37068</v>
      </c>
      <c r="I15588" s="0" t="n">
        <v>8453</v>
      </c>
      <c r="J15588" s="0" t="n">
        <v>1025</v>
      </c>
    </row>
    <row r="15589" customFormat="false" ht="15" hidden="false" customHeight="false" outlineLevel="0" collapsed="false">
      <c r="A15589" s="0" t="n">
        <v>202507</v>
      </c>
      <c r="B15589" s="0" t="n">
        <v>202507</v>
      </c>
      <c r="C15589" s="37" t="s">
        <v>178</v>
      </c>
      <c r="D15589" s="37" t="s">
        <v>102</v>
      </c>
      <c r="E15589" s="0" t="n">
        <v>1</v>
      </c>
      <c r="F15589" s="38" t="s">
        <v>70</v>
      </c>
      <c r="G15589" s="37" t="s">
        <v>594</v>
      </c>
      <c r="H15589" s="0" t="n">
        <v>795758</v>
      </c>
      <c r="I15589" s="0" t="n">
        <v>89781</v>
      </c>
      <c r="J15589" s="0" t="n">
        <v>12511</v>
      </c>
    </row>
    <row r="15590" customFormat="false" ht="15" hidden="false" customHeight="false" outlineLevel="0" collapsed="false">
      <c r="A15590" s="0" t="n">
        <v>202507</v>
      </c>
      <c r="B15590" s="0" t="n">
        <v>202507</v>
      </c>
      <c r="C15590" s="37" t="s">
        <v>98</v>
      </c>
      <c r="D15590" s="37" t="s">
        <v>102</v>
      </c>
      <c r="E15590" s="0" t="n">
        <v>1</v>
      </c>
      <c r="F15590" s="38" t="s">
        <v>70</v>
      </c>
      <c r="G15590" s="37" t="s">
        <v>595</v>
      </c>
      <c r="H15590" s="0" t="n">
        <v>1216942</v>
      </c>
      <c r="I15590" s="0" t="n">
        <v>319824</v>
      </c>
      <c r="J15590" s="0" t="n">
        <v>56146</v>
      </c>
    </row>
    <row r="15591" customFormat="false" ht="15" hidden="false" customHeight="false" outlineLevel="0" collapsed="false">
      <c r="A15591" s="0" t="n">
        <v>202507</v>
      </c>
      <c r="B15591" s="0" t="n">
        <v>202507</v>
      </c>
      <c r="C15591" s="37" t="s">
        <v>184</v>
      </c>
      <c r="D15591" s="37" t="s">
        <v>163</v>
      </c>
      <c r="E15591" s="0" t="n">
        <v>1</v>
      </c>
      <c r="F15591" s="38" t="s">
        <v>70</v>
      </c>
      <c r="G15591" s="37" t="s">
        <v>596</v>
      </c>
      <c r="H15591" s="0" t="n">
        <v>144784</v>
      </c>
      <c r="I15591" s="0" t="n">
        <v>48097</v>
      </c>
      <c r="J15591" s="0" t="n">
        <v>2651</v>
      </c>
    </row>
    <row r="15592" customFormat="false" ht="15" hidden="false" customHeight="false" outlineLevel="0" collapsed="false">
      <c r="A15592" s="0" t="n">
        <v>202507</v>
      </c>
      <c r="B15592" s="0" t="n">
        <v>202507</v>
      </c>
      <c r="C15592" s="37" t="s">
        <v>184</v>
      </c>
      <c r="D15592" s="37" t="s">
        <v>380</v>
      </c>
      <c r="E15592" s="0" t="n">
        <v>1</v>
      </c>
      <c r="F15592" s="38" t="s">
        <v>70</v>
      </c>
      <c r="G15592" s="37" t="s">
        <v>597</v>
      </c>
      <c r="H15592" s="0" t="n">
        <v>1572272</v>
      </c>
      <c r="I15592" s="0" t="n">
        <v>504328</v>
      </c>
      <c r="J15592" s="0" t="n">
        <v>31513</v>
      </c>
    </row>
    <row r="15593" customFormat="false" ht="15" hidden="false" customHeight="false" outlineLevel="0" collapsed="false">
      <c r="A15593" s="0" t="n">
        <v>202507</v>
      </c>
      <c r="B15593" s="0" t="n">
        <v>202507</v>
      </c>
      <c r="C15593" s="37" t="s">
        <v>98</v>
      </c>
      <c r="D15593" s="37" t="s">
        <v>380</v>
      </c>
      <c r="E15593" s="0" t="n">
        <v>1</v>
      </c>
      <c r="F15593" s="38" t="s">
        <v>70</v>
      </c>
      <c r="G15593" s="37" t="s">
        <v>598</v>
      </c>
      <c r="H15593" s="0" t="n">
        <v>3557616</v>
      </c>
      <c r="I15593" s="0" t="n">
        <v>1068585</v>
      </c>
      <c r="J15593" s="0" t="n">
        <v>55045</v>
      </c>
    </row>
    <row r="15594" customFormat="false" ht="15" hidden="false" customHeight="false" outlineLevel="0" collapsed="false">
      <c r="A15594" s="0" t="n">
        <v>202507</v>
      </c>
      <c r="B15594" s="0" t="n">
        <v>202507</v>
      </c>
      <c r="C15594" s="37" t="s">
        <v>109</v>
      </c>
      <c r="D15594" s="37" t="s">
        <v>372</v>
      </c>
      <c r="E15594" s="0" t="n">
        <v>1</v>
      </c>
      <c r="F15594" s="38" t="s">
        <v>70</v>
      </c>
      <c r="G15594" s="37" t="s">
        <v>599</v>
      </c>
      <c r="H15594" s="0" t="n">
        <v>333496</v>
      </c>
      <c r="I15594" s="0" t="n">
        <v>116219</v>
      </c>
      <c r="J15594" s="0" t="n">
        <v>13310</v>
      </c>
    </row>
    <row r="15595" customFormat="false" ht="15" hidden="false" customHeight="false" outlineLevel="0" collapsed="false">
      <c r="A15595" s="0" t="n">
        <v>202507</v>
      </c>
      <c r="B15595" s="0" t="n">
        <v>202507</v>
      </c>
      <c r="C15595" s="37" t="s">
        <v>152</v>
      </c>
      <c r="D15595" s="37" t="s">
        <v>220</v>
      </c>
      <c r="E15595" s="0" t="n">
        <v>1</v>
      </c>
      <c r="F15595" s="38" t="s">
        <v>70</v>
      </c>
      <c r="G15595" s="37" t="s">
        <v>600</v>
      </c>
      <c r="H15595" s="0" t="n">
        <v>2546194</v>
      </c>
      <c r="I15595" s="0" t="n">
        <v>2449295</v>
      </c>
      <c r="J15595" s="0" t="n">
        <v>161960</v>
      </c>
    </row>
    <row r="15596" customFormat="false" ht="15" hidden="false" customHeight="false" outlineLevel="0" collapsed="false">
      <c r="A15596" s="0" t="n">
        <v>202507</v>
      </c>
      <c r="B15596" s="0" t="n">
        <v>202507</v>
      </c>
      <c r="C15596" s="37" t="s">
        <v>149</v>
      </c>
      <c r="D15596" s="37" t="s">
        <v>216</v>
      </c>
      <c r="E15596" s="0" t="n">
        <v>1</v>
      </c>
      <c r="F15596" s="38" t="s">
        <v>70</v>
      </c>
      <c r="G15596" s="37" t="s">
        <v>601</v>
      </c>
      <c r="H15596" s="0" t="n">
        <v>442258</v>
      </c>
      <c r="I15596" s="0" t="n">
        <v>90167</v>
      </c>
      <c r="J15596" s="0" t="n">
        <v>8349</v>
      </c>
    </row>
    <row r="15597" customFormat="false" ht="15" hidden="false" customHeight="false" outlineLevel="0" collapsed="false">
      <c r="A15597" s="0" t="n">
        <v>202507</v>
      </c>
      <c r="B15597" s="0" t="n">
        <v>202507</v>
      </c>
      <c r="C15597" s="37" t="s">
        <v>124</v>
      </c>
      <c r="D15597" s="37" t="s">
        <v>249</v>
      </c>
      <c r="E15597" s="0" t="n">
        <v>1</v>
      </c>
      <c r="F15597" s="38" t="s">
        <v>70</v>
      </c>
      <c r="G15597" s="37" t="s">
        <v>602</v>
      </c>
      <c r="H15597" s="0" t="n">
        <v>819906</v>
      </c>
      <c r="I15597" s="0" t="n">
        <v>739937</v>
      </c>
      <c r="J15597" s="0" t="n">
        <v>5872</v>
      </c>
    </row>
    <row r="15598" customFormat="false" ht="15" hidden="false" customHeight="false" outlineLevel="0" collapsed="false">
      <c r="A15598" s="0" t="n">
        <v>202507</v>
      </c>
      <c r="B15598" s="0" t="n">
        <v>202507</v>
      </c>
      <c r="C15598" s="37" t="s">
        <v>115</v>
      </c>
      <c r="D15598" s="37" t="s">
        <v>603</v>
      </c>
      <c r="E15598" s="0" t="n">
        <v>1</v>
      </c>
      <c r="F15598" s="38" t="s">
        <v>70</v>
      </c>
      <c r="G15598" s="37" t="s">
        <v>604</v>
      </c>
      <c r="H15598" s="0" t="n">
        <v>6656867</v>
      </c>
      <c r="I15598" s="0" t="n">
        <v>1058518</v>
      </c>
      <c r="J15598" s="0" t="n">
        <v>-24091</v>
      </c>
    </row>
    <row r="15599" customFormat="false" ht="15" hidden="false" customHeight="false" outlineLevel="0" collapsed="false">
      <c r="A15599" s="0" t="n">
        <v>202507</v>
      </c>
      <c r="B15599" s="0" t="n">
        <v>202507</v>
      </c>
      <c r="C15599" s="37" t="s">
        <v>158</v>
      </c>
      <c r="D15599" s="37" t="s">
        <v>519</v>
      </c>
      <c r="E15599" s="0" t="n">
        <v>1</v>
      </c>
      <c r="F15599" s="38" t="s">
        <v>70</v>
      </c>
      <c r="G15599" s="37" t="s">
        <v>605</v>
      </c>
      <c r="H15599" s="0" t="n">
        <v>817578</v>
      </c>
      <c r="I15599" s="0" t="n">
        <v>143657</v>
      </c>
      <c r="J15599" s="0" t="n">
        <v>-1562</v>
      </c>
    </row>
    <row r="15600" customFormat="false" ht="15" hidden="false" customHeight="false" outlineLevel="0" collapsed="false">
      <c r="A15600" s="0" t="n">
        <v>202507</v>
      </c>
      <c r="B15600" s="0" t="n">
        <v>202507</v>
      </c>
      <c r="C15600" s="37" t="s">
        <v>106</v>
      </c>
      <c r="D15600" s="37" t="s">
        <v>606</v>
      </c>
      <c r="E15600" s="0" t="n">
        <v>1</v>
      </c>
      <c r="F15600" s="38" t="s">
        <v>70</v>
      </c>
      <c r="G15600" s="37" t="s">
        <v>607</v>
      </c>
      <c r="H15600" s="0" t="n">
        <v>2351586</v>
      </c>
      <c r="I15600" s="0" t="n">
        <v>385064</v>
      </c>
      <c r="J15600" s="0" t="n">
        <v>46847</v>
      </c>
    </row>
    <row r="15601" customFormat="false" ht="15" hidden="false" customHeight="false" outlineLevel="0" collapsed="false">
      <c r="A15601" s="0" t="n">
        <v>202507</v>
      </c>
      <c r="B15601" s="0" t="n">
        <v>202507</v>
      </c>
      <c r="C15601" s="37" t="s">
        <v>152</v>
      </c>
      <c r="D15601" s="37" t="s">
        <v>608</v>
      </c>
      <c r="E15601" s="0" t="n">
        <v>1</v>
      </c>
      <c r="F15601" s="38" t="s">
        <v>70</v>
      </c>
      <c r="G15601" s="37" t="s">
        <v>609</v>
      </c>
      <c r="H15601" s="0" t="n">
        <v>125359</v>
      </c>
      <c r="I15601" s="0" t="n">
        <v>39167</v>
      </c>
      <c r="J15601" s="0" t="n">
        <v>2965</v>
      </c>
    </row>
    <row r="15602" customFormat="false" ht="15" hidden="false" customHeight="false" outlineLevel="0" collapsed="false">
      <c r="A15602" s="0" t="n">
        <v>202507</v>
      </c>
      <c r="B15602" s="0" t="n">
        <v>202507</v>
      </c>
      <c r="C15602" s="37" t="s">
        <v>109</v>
      </c>
      <c r="D15602" s="37" t="s">
        <v>393</v>
      </c>
      <c r="E15602" s="0" t="n">
        <v>1</v>
      </c>
      <c r="F15602" s="38" t="s">
        <v>70</v>
      </c>
      <c r="G15602" s="37" t="s">
        <v>610</v>
      </c>
      <c r="H15602" s="0" t="n">
        <v>13357071</v>
      </c>
      <c r="I15602" s="0" t="n">
        <v>4776956</v>
      </c>
      <c r="J15602" s="0" t="n">
        <v>146396</v>
      </c>
    </row>
    <row r="15603" customFormat="false" ht="15" hidden="false" customHeight="false" outlineLevel="0" collapsed="false">
      <c r="A15603" s="0" t="n">
        <v>202507</v>
      </c>
      <c r="B15603" s="0" t="n">
        <v>202507</v>
      </c>
      <c r="C15603" s="37" t="s">
        <v>178</v>
      </c>
      <c r="D15603" s="37" t="s">
        <v>320</v>
      </c>
      <c r="E15603" s="0" t="n">
        <v>1</v>
      </c>
      <c r="F15603" s="38" t="s">
        <v>70</v>
      </c>
      <c r="G15603" s="37" t="s">
        <v>611</v>
      </c>
      <c r="H15603" s="0" t="n">
        <v>2382477</v>
      </c>
      <c r="I15603" s="0" t="n">
        <v>744194</v>
      </c>
      <c r="J15603" s="0" t="n">
        <v>108901</v>
      </c>
    </row>
    <row r="15604" customFormat="false" ht="15" hidden="false" customHeight="false" outlineLevel="0" collapsed="false">
      <c r="A15604" s="0" t="n">
        <v>202507</v>
      </c>
      <c r="B15604" s="0" t="n">
        <v>202507</v>
      </c>
      <c r="C15604" s="37" t="s">
        <v>101</v>
      </c>
      <c r="D15604" s="37" t="s">
        <v>104</v>
      </c>
      <c r="E15604" s="0" t="n">
        <v>1</v>
      </c>
      <c r="F15604" s="38" t="s">
        <v>70</v>
      </c>
      <c r="G15604" s="37" t="s">
        <v>612</v>
      </c>
      <c r="H15604" s="0" t="n">
        <v>1470086</v>
      </c>
      <c r="I15604" s="0" t="n">
        <v>350779</v>
      </c>
      <c r="J15604" s="0" t="n">
        <v>79200</v>
      </c>
    </row>
    <row r="15605" customFormat="false" ht="15" hidden="false" customHeight="false" outlineLevel="0" collapsed="false">
      <c r="A15605" s="0" t="n">
        <v>202507</v>
      </c>
      <c r="B15605" s="0" t="n">
        <v>202507</v>
      </c>
      <c r="C15605" s="37" t="s">
        <v>124</v>
      </c>
      <c r="D15605" s="37" t="s">
        <v>362</v>
      </c>
      <c r="E15605" s="0" t="n">
        <v>1</v>
      </c>
      <c r="F15605" s="38" t="s">
        <v>70</v>
      </c>
      <c r="G15605" s="37" t="s">
        <v>613</v>
      </c>
      <c r="H15605" s="0" t="n">
        <v>3590941</v>
      </c>
      <c r="I15605" s="0" t="n">
        <v>1118090</v>
      </c>
      <c r="J15605" s="0" t="n">
        <v>34127</v>
      </c>
    </row>
    <row r="15606" customFormat="false" ht="15" hidden="false" customHeight="false" outlineLevel="0" collapsed="false">
      <c r="A15606" s="0" t="n">
        <v>202507</v>
      </c>
      <c r="B15606" s="0" t="n">
        <v>202507</v>
      </c>
      <c r="C15606" s="37" t="s">
        <v>136</v>
      </c>
      <c r="D15606" s="37" t="s">
        <v>603</v>
      </c>
      <c r="E15606" s="0" t="n">
        <v>1</v>
      </c>
      <c r="F15606" s="38" t="s">
        <v>70</v>
      </c>
      <c r="G15606" s="37" t="s">
        <v>614</v>
      </c>
      <c r="H15606" s="0" t="n">
        <v>228881</v>
      </c>
      <c r="I15606" s="0" t="n">
        <v>56367</v>
      </c>
      <c r="J15606" s="0" t="n">
        <v>-1601</v>
      </c>
    </row>
    <row r="15607" customFormat="false" ht="15" hidden="false" customHeight="false" outlineLevel="0" collapsed="false">
      <c r="A15607" s="0" t="n">
        <v>202507</v>
      </c>
      <c r="B15607" s="0" t="n">
        <v>202507</v>
      </c>
      <c r="C15607" s="37" t="s">
        <v>152</v>
      </c>
      <c r="D15607" s="37" t="s">
        <v>387</v>
      </c>
      <c r="E15607" s="0" t="n">
        <v>1</v>
      </c>
      <c r="F15607" s="38" t="s">
        <v>70</v>
      </c>
      <c r="G15607" s="37" t="s">
        <v>615</v>
      </c>
      <c r="H15607" s="0" t="n">
        <v>5812524</v>
      </c>
      <c r="I15607" s="0" t="n">
        <v>1195566</v>
      </c>
      <c r="J15607" s="0" t="n">
        <v>208641</v>
      </c>
    </row>
    <row r="15608" customFormat="false" ht="15" hidden="false" customHeight="false" outlineLevel="0" collapsed="false">
      <c r="A15608" s="0" t="n">
        <v>202507</v>
      </c>
      <c r="B15608" s="0" t="n">
        <v>202507</v>
      </c>
      <c r="C15608" s="37" t="s">
        <v>178</v>
      </c>
      <c r="D15608" s="37" t="s">
        <v>616</v>
      </c>
      <c r="E15608" s="0" t="n">
        <v>1</v>
      </c>
      <c r="F15608" s="38" t="s">
        <v>70</v>
      </c>
      <c r="G15608" s="37" t="s">
        <v>617</v>
      </c>
      <c r="H15608" s="0" t="n">
        <v>810562</v>
      </c>
      <c r="I15608" s="0" t="n">
        <v>362410</v>
      </c>
      <c r="J15608" s="0" t="n">
        <v>29552</v>
      </c>
    </row>
    <row r="15609" customFormat="false" ht="15" hidden="false" customHeight="false" outlineLevel="0" collapsed="false">
      <c r="A15609" s="0" t="n">
        <v>202507</v>
      </c>
      <c r="B15609" s="0" t="n">
        <v>202507</v>
      </c>
      <c r="C15609" s="37" t="s">
        <v>106</v>
      </c>
      <c r="D15609" s="37" t="s">
        <v>618</v>
      </c>
      <c r="E15609" s="0" t="n">
        <v>1</v>
      </c>
      <c r="F15609" s="38" t="s">
        <v>70</v>
      </c>
      <c r="G15609" s="37" t="s">
        <v>619</v>
      </c>
      <c r="H15609" s="0" t="n">
        <v>1096073</v>
      </c>
      <c r="I15609" s="0" t="n">
        <v>174857</v>
      </c>
      <c r="J15609" s="0" t="n">
        <v>10782</v>
      </c>
    </row>
    <row r="15610" customFormat="false" ht="15" hidden="false" customHeight="false" outlineLevel="0" collapsed="false">
      <c r="A15610" s="0" t="n">
        <v>202507</v>
      </c>
      <c r="B15610" s="0" t="n">
        <v>202507</v>
      </c>
      <c r="C15610" s="37" t="s">
        <v>184</v>
      </c>
      <c r="D15610" s="37" t="s">
        <v>231</v>
      </c>
      <c r="E15610" s="0" t="n">
        <v>1</v>
      </c>
      <c r="F15610" s="38" t="s">
        <v>70</v>
      </c>
      <c r="G15610" s="37" t="s">
        <v>620</v>
      </c>
      <c r="H15610" s="0" t="n">
        <v>784626</v>
      </c>
      <c r="I15610" s="0" t="n">
        <v>336915</v>
      </c>
      <c r="J15610" s="0" t="n">
        <v>61243</v>
      </c>
    </row>
    <row r="15611" customFormat="false" ht="15" hidden="false" customHeight="false" outlineLevel="0" collapsed="false">
      <c r="A15611" s="0" t="n">
        <v>202507</v>
      </c>
      <c r="B15611" s="0" t="n">
        <v>202507</v>
      </c>
      <c r="C15611" s="37" t="s">
        <v>124</v>
      </c>
      <c r="D15611" s="37" t="s">
        <v>467</v>
      </c>
      <c r="E15611" s="0" t="n">
        <v>1</v>
      </c>
      <c r="F15611" s="38" t="s">
        <v>70</v>
      </c>
      <c r="G15611" s="37" t="s">
        <v>621</v>
      </c>
      <c r="H15611" s="0" t="n">
        <v>687222</v>
      </c>
      <c r="I15611" s="0" t="n">
        <v>305644</v>
      </c>
      <c r="J15611" s="0" t="n">
        <v>16427</v>
      </c>
    </row>
    <row r="15612" customFormat="false" ht="15" hidden="false" customHeight="false" outlineLevel="0" collapsed="false">
      <c r="A15612" s="0" t="n">
        <v>202507</v>
      </c>
      <c r="B15612" s="0" t="n">
        <v>202507</v>
      </c>
      <c r="C15612" s="37" t="s">
        <v>112</v>
      </c>
      <c r="D15612" s="37" t="s">
        <v>324</v>
      </c>
      <c r="E15612" s="0" t="n">
        <v>1</v>
      </c>
      <c r="F15612" s="38" t="s">
        <v>70</v>
      </c>
      <c r="G15612" s="37" t="s">
        <v>622</v>
      </c>
      <c r="H15612" s="0" t="n">
        <v>3118757</v>
      </c>
      <c r="I15612" s="0" t="n">
        <v>1004843</v>
      </c>
      <c r="J15612" s="0" t="n">
        <v>120286</v>
      </c>
    </row>
    <row r="15613" customFormat="false" ht="15" hidden="false" customHeight="false" outlineLevel="0" collapsed="false">
      <c r="A15613" s="0" t="n">
        <v>202507</v>
      </c>
      <c r="B15613" s="0" t="n">
        <v>202507</v>
      </c>
      <c r="C15613" s="37" t="s">
        <v>106</v>
      </c>
      <c r="D15613" s="37" t="s">
        <v>623</v>
      </c>
      <c r="E15613" s="0" t="n">
        <v>1</v>
      </c>
      <c r="F15613" s="38" t="s">
        <v>70</v>
      </c>
      <c r="G15613" s="37" t="s">
        <v>624</v>
      </c>
      <c r="H15613" s="0" t="n">
        <v>1669693</v>
      </c>
      <c r="I15613" s="0" t="n">
        <v>784437</v>
      </c>
      <c r="J15613" s="0" t="n">
        <v>75327</v>
      </c>
    </row>
    <row r="15614" customFormat="false" ht="15" hidden="false" customHeight="false" outlineLevel="0" collapsed="false">
      <c r="A15614" s="0" t="n">
        <v>202507</v>
      </c>
      <c r="B15614" s="0" t="n">
        <v>202507</v>
      </c>
      <c r="C15614" s="37" t="s">
        <v>95</v>
      </c>
      <c r="D15614" s="37" t="s">
        <v>320</v>
      </c>
      <c r="E15614" s="0" t="n">
        <v>1</v>
      </c>
      <c r="F15614" s="38" t="s">
        <v>70</v>
      </c>
      <c r="G15614" s="37" t="s">
        <v>625</v>
      </c>
      <c r="H15614" s="0" t="n">
        <v>2210628</v>
      </c>
      <c r="I15614" s="0" t="n">
        <v>337337</v>
      </c>
      <c r="J15614" s="0" t="n">
        <v>136436</v>
      </c>
    </row>
    <row r="15615" customFormat="false" ht="15" hidden="false" customHeight="false" outlineLevel="0" collapsed="false">
      <c r="A15615" s="0" t="n">
        <v>202507</v>
      </c>
      <c r="B15615" s="0" t="n">
        <v>202507</v>
      </c>
      <c r="C15615" s="37" t="s">
        <v>197</v>
      </c>
      <c r="D15615" s="37" t="s">
        <v>626</v>
      </c>
      <c r="E15615" s="0" t="n">
        <v>1</v>
      </c>
      <c r="F15615" s="38" t="s">
        <v>70</v>
      </c>
      <c r="G15615" s="37" t="s">
        <v>627</v>
      </c>
      <c r="H15615" s="0" t="n">
        <v>1382541</v>
      </c>
      <c r="I15615" s="0" t="n">
        <v>414989</v>
      </c>
      <c r="J15615" s="0" t="n">
        <v>27626</v>
      </c>
    </row>
    <row r="15616" customFormat="false" ht="15" hidden="false" customHeight="false" outlineLevel="0" collapsed="false">
      <c r="A15616" s="0" t="n">
        <v>202507</v>
      </c>
      <c r="B15616" s="0" t="n">
        <v>202507</v>
      </c>
      <c r="C15616" s="37" t="s">
        <v>197</v>
      </c>
      <c r="D15616" s="37" t="s">
        <v>172</v>
      </c>
      <c r="E15616" s="0" t="n">
        <v>1</v>
      </c>
      <c r="F15616" s="38" t="s">
        <v>70</v>
      </c>
      <c r="G15616" s="37" t="s">
        <v>628</v>
      </c>
      <c r="H15616" s="0" t="n">
        <v>2864232</v>
      </c>
      <c r="I15616" s="0" t="n">
        <v>836931</v>
      </c>
      <c r="J15616" s="0" t="n">
        <v>145360</v>
      </c>
    </row>
    <row r="15617" customFormat="false" ht="15" hidden="false" customHeight="false" outlineLevel="0" collapsed="false">
      <c r="A15617" s="0" t="n">
        <v>202507</v>
      </c>
      <c r="B15617" s="0" t="n">
        <v>202507</v>
      </c>
      <c r="C15617" s="37" t="s">
        <v>124</v>
      </c>
      <c r="D15617" s="37" t="s">
        <v>420</v>
      </c>
      <c r="E15617" s="0" t="n">
        <v>1</v>
      </c>
      <c r="F15617" s="38" t="s">
        <v>70</v>
      </c>
      <c r="G15617" s="37" t="s">
        <v>629</v>
      </c>
      <c r="H15617" s="0" t="n">
        <v>769330</v>
      </c>
      <c r="I15617" s="0" t="n">
        <v>107865</v>
      </c>
      <c r="J15617" s="0" t="n">
        <v>5925</v>
      </c>
    </row>
    <row r="15618" customFormat="false" ht="15" hidden="false" customHeight="false" outlineLevel="0" collapsed="false">
      <c r="A15618" s="0" t="n">
        <v>202507</v>
      </c>
      <c r="B15618" s="0" t="n">
        <v>202507</v>
      </c>
      <c r="C15618" s="37" t="s">
        <v>95</v>
      </c>
      <c r="D15618" s="37" t="s">
        <v>200</v>
      </c>
      <c r="E15618" s="0" t="n">
        <v>1</v>
      </c>
      <c r="F15618" s="38" t="s">
        <v>70</v>
      </c>
      <c r="G15618" s="37" t="s">
        <v>630</v>
      </c>
      <c r="H15618" s="0" t="n">
        <v>19385066</v>
      </c>
      <c r="I15618" s="0" t="n">
        <v>5323390</v>
      </c>
      <c r="J15618" s="0" t="n">
        <v>665446</v>
      </c>
    </row>
    <row r="15619" customFormat="false" ht="15" hidden="false" customHeight="false" outlineLevel="0" collapsed="false">
      <c r="A15619" s="0" t="n">
        <v>202507</v>
      </c>
      <c r="B15619" s="0" t="n">
        <v>202507</v>
      </c>
      <c r="C15619" s="37" t="s">
        <v>106</v>
      </c>
      <c r="D15619" s="37" t="s">
        <v>631</v>
      </c>
      <c r="E15619" s="0" t="n">
        <v>1</v>
      </c>
      <c r="F15619" s="38" t="s">
        <v>70</v>
      </c>
      <c r="G15619" s="37" t="s">
        <v>632</v>
      </c>
      <c r="H15619" s="0" t="n">
        <v>204491</v>
      </c>
      <c r="I15619" s="0" t="n">
        <v>126110</v>
      </c>
      <c r="J15619" s="0" t="n">
        <v>7617</v>
      </c>
    </row>
    <row r="15620" customFormat="false" ht="15" hidden="false" customHeight="false" outlineLevel="0" collapsed="false">
      <c r="A15620" s="0" t="n">
        <v>202507</v>
      </c>
      <c r="B15620" s="0" t="n">
        <v>202507</v>
      </c>
      <c r="C15620" s="37" t="s">
        <v>106</v>
      </c>
      <c r="D15620" s="37" t="s">
        <v>214</v>
      </c>
      <c r="E15620" s="0" t="n">
        <v>1</v>
      </c>
      <c r="F15620" s="38" t="s">
        <v>70</v>
      </c>
      <c r="G15620" s="37" t="s">
        <v>633</v>
      </c>
      <c r="H15620" s="0" t="n">
        <v>4454445</v>
      </c>
      <c r="I15620" s="0" t="n">
        <v>1486696</v>
      </c>
      <c r="J15620" s="0" t="n">
        <v>237188</v>
      </c>
    </row>
    <row r="15621" customFormat="false" ht="15" hidden="false" customHeight="false" outlineLevel="0" collapsed="false">
      <c r="A15621" s="0" t="n">
        <v>202507</v>
      </c>
      <c r="B15621" s="0" t="n">
        <v>202507</v>
      </c>
      <c r="C15621" s="37" t="s">
        <v>184</v>
      </c>
      <c r="D15621" s="37" t="s">
        <v>634</v>
      </c>
      <c r="E15621" s="0" t="n">
        <v>1</v>
      </c>
      <c r="F15621" s="38" t="s">
        <v>70</v>
      </c>
      <c r="G15621" s="37" t="s">
        <v>635</v>
      </c>
      <c r="H15621" s="0" t="n">
        <v>6899098</v>
      </c>
      <c r="I15621" s="0" t="n">
        <v>2075063</v>
      </c>
      <c r="J15621" s="0" t="n">
        <v>146151</v>
      </c>
    </row>
    <row r="15622" customFormat="false" ht="15" hidden="false" customHeight="false" outlineLevel="0" collapsed="false">
      <c r="A15622" s="0" t="n">
        <v>202507</v>
      </c>
      <c r="B15622" s="0" t="n">
        <v>202507</v>
      </c>
      <c r="C15622" s="37" t="s">
        <v>109</v>
      </c>
      <c r="D15622" s="37" t="s">
        <v>636</v>
      </c>
      <c r="E15622" s="0" t="n">
        <v>1</v>
      </c>
      <c r="F15622" s="38" t="s">
        <v>70</v>
      </c>
      <c r="G15622" s="37" t="s">
        <v>637</v>
      </c>
      <c r="H15622" s="0" t="n">
        <v>568700</v>
      </c>
      <c r="I15622" s="0" t="n">
        <v>230570</v>
      </c>
      <c r="J15622" s="0" t="n">
        <v>30055</v>
      </c>
    </row>
    <row r="15623" customFormat="false" ht="15" hidden="false" customHeight="false" outlineLevel="0" collapsed="false">
      <c r="A15623" s="0" t="n">
        <v>202507</v>
      </c>
      <c r="B15623" s="0" t="n">
        <v>202507</v>
      </c>
      <c r="C15623" s="37" t="s">
        <v>106</v>
      </c>
      <c r="D15623" s="37" t="s">
        <v>638</v>
      </c>
      <c r="E15623" s="0" t="n">
        <v>1</v>
      </c>
      <c r="F15623" s="38" t="s">
        <v>70</v>
      </c>
      <c r="G15623" s="37" t="s">
        <v>639</v>
      </c>
      <c r="H15623" s="0" t="n">
        <v>21926868</v>
      </c>
      <c r="I15623" s="0" t="n">
        <v>4375557</v>
      </c>
      <c r="J15623" s="0" t="n">
        <v>19254</v>
      </c>
    </row>
    <row r="15624" customFormat="false" ht="15" hidden="false" customHeight="false" outlineLevel="0" collapsed="false">
      <c r="A15624" s="0" t="n">
        <v>202507</v>
      </c>
      <c r="B15624" s="0" t="n">
        <v>202507</v>
      </c>
      <c r="C15624" s="37" t="s">
        <v>124</v>
      </c>
      <c r="D15624" s="37" t="s">
        <v>99</v>
      </c>
      <c r="E15624" s="0" t="n">
        <v>1</v>
      </c>
      <c r="F15624" s="38" t="s">
        <v>70</v>
      </c>
      <c r="G15624" s="37" t="s">
        <v>640</v>
      </c>
      <c r="H15624" s="0" t="n">
        <v>4299021</v>
      </c>
      <c r="I15624" s="0" t="n">
        <v>780941</v>
      </c>
      <c r="J15624" s="0" t="n">
        <v>263</v>
      </c>
    </row>
    <row r="15625" customFormat="false" ht="15" hidden="false" customHeight="false" outlineLevel="0" collapsed="false">
      <c r="A15625" s="0" t="n">
        <v>202507</v>
      </c>
      <c r="B15625" s="0" t="n">
        <v>202507</v>
      </c>
      <c r="C15625" s="37" t="s">
        <v>109</v>
      </c>
      <c r="D15625" s="37" t="s">
        <v>300</v>
      </c>
      <c r="E15625" s="0" t="n">
        <v>1</v>
      </c>
      <c r="F15625" s="38" t="s">
        <v>70</v>
      </c>
      <c r="G15625" s="37" t="s">
        <v>641</v>
      </c>
      <c r="H15625" s="0" t="n">
        <v>5536012</v>
      </c>
      <c r="I15625" s="0" t="n">
        <v>1665986</v>
      </c>
      <c r="J15625" s="0" t="n">
        <v>-180272</v>
      </c>
    </row>
    <row r="15626" customFormat="false" ht="15" hidden="false" customHeight="false" outlineLevel="0" collapsed="false">
      <c r="A15626" s="0" t="n">
        <v>202507</v>
      </c>
      <c r="B15626" s="0" t="n">
        <v>202507</v>
      </c>
      <c r="C15626" s="37" t="s">
        <v>109</v>
      </c>
      <c r="D15626" s="37" t="s">
        <v>116</v>
      </c>
      <c r="E15626" s="0" t="n">
        <v>1</v>
      </c>
      <c r="F15626" s="38" t="s">
        <v>70</v>
      </c>
      <c r="G15626" s="37" t="s">
        <v>642</v>
      </c>
      <c r="H15626" s="0" t="n">
        <v>1112809</v>
      </c>
      <c r="I15626" s="0" t="n">
        <v>479555</v>
      </c>
      <c r="J15626" s="0" t="n">
        <v>55907</v>
      </c>
    </row>
    <row r="15627" customFormat="false" ht="15" hidden="false" customHeight="false" outlineLevel="0" collapsed="false">
      <c r="A15627" s="0" t="n">
        <v>202507</v>
      </c>
      <c r="B15627" s="0" t="n">
        <v>202507</v>
      </c>
      <c r="C15627" s="37" t="s">
        <v>124</v>
      </c>
      <c r="D15627" s="37" t="s">
        <v>170</v>
      </c>
      <c r="E15627" s="0" t="n">
        <v>1</v>
      </c>
      <c r="F15627" s="38" t="s">
        <v>70</v>
      </c>
      <c r="G15627" s="37" t="s">
        <v>643</v>
      </c>
      <c r="H15627" s="0" t="n">
        <v>805425</v>
      </c>
      <c r="I15627" s="0" t="n">
        <v>367698</v>
      </c>
      <c r="J15627" s="0" t="n">
        <v>5553</v>
      </c>
    </row>
    <row r="15628" customFormat="false" ht="15" hidden="false" customHeight="false" outlineLevel="0" collapsed="false">
      <c r="A15628" s="0" t="n">
        <v>202507</v>
      </c>
      <c r="B15628" s="0" t="n">
        <v>202507</v>
      </c>
      <c r="C15628" s="37" t="s">
        <v>115</v>
      </c>
      <c r="D15628" s="37" t="s">
        <v>130</v>
      </c>
      <c r="E15628" s="0" t="n">
        <v>1</v>
      </c>
      <c r="F15628" s="38" t="s">
        <v>70</v>
      </c>
      <c r="G15628" s="37" t="s">
        <v>644</v>
      </c>
      <c r="H15628" s="0" t="n">
        <v>1313284</v>
      </c>
      <c r="I15628" s="0" t="n">
        <v>607397</v>
      </c>
      <c r="J15628" s="0" t="n">
        <v>181946</v>
      </c>
    </row>
    <row r="15629" customFormat="false" ht="15" hidden="false" customHeight="false" outlineLevel="0" collapsed="false">
      <c r="A15629" s="0" t="n">
        <v>202507</v>
      </c>
      <c r="B15629" s="0" t="n">
        <v>202507</v>
      </c>
      <c r="C15629" s="37" t="s">
        <v>95</v>
      </c>
      <c r="D15629" s="37" t="s">
        <v>235</v>
      </c>
      <c r="E15629" s="0" t="n">
        <v>1</v>
      </c>
      <c r="F15629" s="38" t="s">
        <v>70</v>
      </c>
      <c r="G15629" s="37" t="s">
        <v>645</v>
      </c>
      <c r="H15629" s="0" t="n">
        <v>1921098</v>
      </c>
      <c r="I15629" s="0" t="n">
        <v>586384</v>
      </c>
      <c r="J15629" s="0" t="n">
        <v>19215</v>
      </c>
    </row>
    <row r="15630" customFormat="false" ht="15" hidden="false" customHeight="false" outlineLevel="0" collapsed="false">
      <c r="A15630" s="0" t="n">
        <v>202507</v>
      </c>
      <c r="B15630" s="0" t="n">
        <v>202507</v>
      </c>
      <c r="C15630" s="37" t="s">
        <v>115</v>
      </c>
      <c r="D15630" s="37" t="s">
        <v>646</v>
      </c>
      <c r="E15630" s="0" t="n">
        <v>1</v>
      </c>
      <c r="F15630" s="38" t="s">
        <v>70</v>
      </c>
      <c r="G15630" s="37" t="s">
        <v>647</v>
      </c>
      <c r="H15630" s="0" t="n">
        <v>6967942</v>
      </c>
      <c r="I15630" s="0" t="n">
        <v>2204657</v>
      </c>
      <c r="J15630" s="0" t="n">
        <v>451161</v>
      </c>
    </row>
    <row r="15631" customFormat="false" ht="15" hidden="false" customHeight="false" outlineLevel="0" collapsed="false">
      <c r="A15631" s="0" t="n">
        <v>202507</v>
      </c>
      <c r="B15631" s="0" t="n">
        <v>202507</v>
      </c>
      <c r="C15631" s="37" t="s">
        <v>149</v>
      </c>
      <c r="D15631" s="37" t="s">
        <v>531</v>
      </c>
      <c r="E15631" s="0" t="n">
        <v>1</v>
      </c>
      <c r="F15631" s="38" t="s">
        <v>70</v>
      </c>
      <c r="G15631" s="37" t="s">
        <v>648</v>
      </c>
      <c r="H15631" s="0" t="n">
        <v>2071873</v>
      </c>
      <c r="I15631" s="0" t="n">
        <v>1886999</v>
      </c>
      <c r="J15631" s="0" t="n">
        <v>366901</v>
      </c>
    </row>
    <row r="15632" customFormat="false" ht="15" hidden="false" customHeight="false" outlineLevel="0" collapsed="false">
      <c r="A15632" s="0" t="n">
        <v>202507</v>
      </c>
      <c r="B15632" s="0" t="n">
        <v>202507</v>
      </c>
      <c r="C15632" s="37" t="s">
        <v>124</v>
      </c>
      <c r="D15632" s="37" t="s">
        <v>616</v>
      </c>
      <c r="E15632" s="0" t="n">
        <v>1</v>
      </c>
      <c r="F15632" s="38" t="s">
        <v>70</v>
      </c>
      <c r="G15632" s="37" t="s">
        <v>649</v>
      </c>
      <c r="H15632" s="0" t="n">
        <v>340255</v>
      </c>
      <c r="I15632" s="0" t="n">
        <v>110368</v>
      </c>
      <c r="J15632" s="0" t="n">
        <v>6114</v>
      </c>
    </row>
    <row r="15633" customFormat="false" ht="15" hidden="false" customHeight="false" outlineLevel="0" collapsed="false">
      <c r="A15633" s="0" t="n">
        <v>202507</v>
      </c>
      <c r="B15633" s="0" t="n">
        <v>202507</v>
      </c>
      <c r="C15633" s="37" t="s">
        <v>101</v>
      </c>
      <c r="D15633" s="37" t="s">
        <v>445</v>
      </c>
      <c r="E15633" s="0" t="n">
        <v>1</v>
      </c>
      <c r="F15633" s="38" t="s">
        <v>70</v>
      </c>
      <c r="G15633" s="37" t="s">
        <v>650</v>
      </c>
      <c r="H15633" s="0" t="n">
        <v>3134320</v>
      </c>
      <c r="I15633" s="0" t="n">
        <v>524693</v>
      </c>
      <c r="J15633" s="0" t="n">
        <v>3319</v>
      </c>
    </row>
    <row r="15634" customFormat="false" ht="15" hidden="false" customHeight="false" outlineLevel="0" collapsed="false">
      <c r="A15634" s="0" t="n">
        <v>202507</v>
      </c>
      <c r="B15634" s="0" t="n">
        <v>202507</v>
      </c>
      <c r="C15634" s="37" t="s">
        <v>109</v>
      </c>
      <c r="D15634" s="37" t="s">
        <v>651</v>
      </c>
      <c r="E15634" s="0" t="n">
        <v>1</v>
      </c>
      <c r="F15634" s="38" t="s">
        <v>70</v>
      </c>
      <c r="G15634" s="37" t="s">
        <v>652</v>
      </c>
      <c r="H15634" s="0" t="n">
        <v>5025490</v>
      </c>
      <c r="I15634" s="0" t="n">
        <v>2073122</v>
      </c>
      <c r="J15634" s="0" t="n">
        <v>137927</v>
      </c>
    </row>
    <row r="15635" customFormat="false" ht="15" hidden="false" customHeight="false" outlineLevel="0" collapsed="false">
      <c r="A15635" s="0" t="n">
        <v>202507</v>
      </c>
      <c r="B15635" s="0" t="n">
        <v>202507</v>
      </c>
      <c r="C15635" s="37" t="s">
        <v>184</v>
      </c>
      <c r="D15635" s="37" t="s">
        <v>482</v>
      </c>
      <c r="E15635" s="0" t="n">
        <v>1</v>
      </c>
      <c r="F15635" s="38" t="s">
        <v>70</v>
      </c>
      <c r="G15635" s="37" t="s">
        <v>653</v>
      </c>
      <c r="H15635" s="0" t="n">
        <v>3046502</v>
      </c>
      <c r="I15635" s="0" t="n">
        <v>980983</v>
      </c>
      <c r="J15635" s="0" t="n">
        <v>189810</v>
      </c>
    </row>
    <row r="15636" customFormat="false" ht="15" hidden="false" customHeight="false" outlineLevel="0" collapsed="false">
      <c r="A15636" s="0" t="n">
        <v>202507</v>
      </c>
      <c r="B15636" s="0" t="n">
        <v>202507</v>
      </c>
      <c r="C15636" s="37" t="s">
        <v>136</v>
      </c>
      <c r="D15636" s="37" t="s">
        <v>606</v>
      </c>
      <c r="E15636" s="0" t="n">
        <v>1</v>
      </c>
      <c r="F15636" s="38" t="s">
        <v>70</v>
      </c>
      <c r="G15636" s="37" t="s">
        <v>654</v>
      </c>
      <c r="H15636" s="0" t="n">
        <v>1971133</v>
      </c>
      <c r="I15636" s="0" t="n">
        <v>269452</v>
      </c>
      <c r="J15636" s="0" t="n">
        <v>83139</v>
      </c>
    </row>
    <row r="15637" customFormat="false" ht="15" hidden="false" customHeight="false" outlineLevel="0" collapsed="false">
      <c r="A15637" s="0" t="n">
        <v>202507</v>
      </c>
      <c r="B15637" s="0" t="n">
        <v>202507</v>
      </c>
      <c r="C15637" s="37" t="s">
        <v>152</v>
      </c>
      <c r="D15637" s="37" t="s">
        <v>655</v>
      </c>
      <c r="E15637" s="0" t="n">
        <v>1</v>
      </c>
      <c r="F15637" s="38" t="s">
        <v>70</v>
      </c>
      <c r="G15637" s="37" t="s">
        <v>656</v>
      </c>
      <c r="H15637" s="0" t="n">
        <v>1189566</v>
      </c>
      <c r="I15637" s="0" t="n">
        <v>280123</v>
      </c>
      <c r="J15637" s="0" t="n">
        <v>-12181</v>
      </c>
    </row>
    <row r="15638" customFormat="false" ht="15" hidden="false" customHeight="false" outlineLevel="0" collapsed="false">
      <c r="A15638" s="0" t="n">
        <v>202507</v>
      </c>
      <c r="B15638" s="0" t="n">
        <v>202507</v>
      </c>
      <c r="C15638" s="37" t="s">
        <v>178</v>
      </c>
      <c r="D15638" s="37" t="s">
        <v>127</v>
      </c>
      <c r="E15638" s="0" t="n">
        <v>1</v>
      </c>
      <c r="F15638" s="38" t="s">
        <v>70</v>
      </c>
      <c r="G15638" s="37" t="s">
        <v>657</v>
      </c>
      <c r="H15638" s="0" t="n">
        <v>471752</v>
      </c>
      <c r="I15638" s="0" t="n">
        <v>52632</v>
      </c>
      <c r="J15638" s="0" t="n">
        <v>4286</v>
      </c>
    </row>
    <row r="15639" customFormat="false" ht="15" hidden="false" customHeight="false" outlineLevel="0" collapsed="false">
      <c r="A15639" s="0" t="n">
        <v>202507</v>
      </c>
      <c r="B15639" s="0" t="n">
        <v>202507</v>
      </c>
      <c r="C15639" s="37" t="s">
        <v>158</v>
      </c>
      <c r="D15639" s="37" t="s">
        <v>189</v>
      </c>
      <c r="E15639" s="0" t="n">
        <v>1</v>
      </c>
      <c r="F15639" s="38" t="s">
        <v>70</v>
      </c>
      <c r="G15639" s="37" t="s">
        <v>658</v>
      </c>
      <c r="H15639" s="0" t="n">
        <v>428547</v>
      </c>
      <c r="I15639" s="0" t="n">
        <v>113920</v>
      </c>
      <c r="J15639" s="0" t="n">
        <v>2227</v>
      </c>
    </row>
    <row r="15640" customFormat="false" ht="15" hidden="false" customHeight="false" outlineLevel="0" collapsed="false">
      <c r="A15640" s="0" t="n">
        <v>202507</v>
      </c>
      <c r="B15640" s="0" t="n">
        <v>202507</v>
      </c>
      <c r="C15640" s="37" t="s">
        <v>98</v>
      </c>
      <c r="D15640" s="37" t="s">
        <v>659</v>
      </c>
      <c r="E15640" s="0" t="n">
        <v>1</v>
      </c>
      <c r="F15640" s="38" t="s">
        <v>70</v>
      </c>
      <c r="G15640" s="37" t="s">
        <v>660</v>
      </c>
      <c r="H15640" s="0" t="n">
        <v>146116</v>
      </c>
      <c r="I15640" s="0" t="n">
        <v>148458</v>
      </c>
      <c r="J15640" s="0" t="n">
        <v>6507</v>
      </c>
    </row>
    <row r="15641" customFormat="false" ht="15" hidden="false" customHeight="false" outlineLevel="0" collapsed="false">
      <c r="A15641" s="0" t="n">
        <v>202507</v>
      </c>
      <c r="B15641" s="0" t="n">
        <v>202507</v>
      </c>
      <c r="C15641" s="37" t="s">
        <v>184</v>
      </c>
      <c r="D15641" s="37" t="s">
        <v>385</v>
      </c>
      <c r="E15641" s="0" t="n">
        <v>1</v>
      </c>
      <c r="F15641" s="38" t="s">
        <v>70</v>
      </c>
      <c r="G15641" s="37" t="s">
        <v>661</v>
      </c>
      <c r="H15641" s="0" t="n">
        <v>3014918</v>
      </c>
      <c r="I15641" s="0" t="n">
        <v>1387076</v>
      </c>
      <c r="J15641" s="0" t="n">
        <v>347721</v>
      </c>
    </row>
    <row r="15642" customFormat="false" ht="15" hidden="false" customHeight="false" outlineLevel="0" collapsed="false">
      <c r="A15642" s="0" t="n">
        <v>202507</v>
      </c>
      <c r="B15642" s="0" t="n">
        <v>202507</v>
      </c>
      <c r="C15642" s="37" t="s">
        <v>101</v>
      </c>
      <c r="D15642" s="37" t="s">
        <v>141</v>
      </c>
      <c r="E15642" s="0" t="n">
        <v>1</v>
      </c>
      <c r="F15642" s="38" t="s">
        <v>70</v>
      </c>
      <c r="G15642" s="37" t="s">
        <v>662</v>
      </c>
      <c r="H15642" s="0" t="n">
        <v>1209735</v>
      </c>
      <c r="I15642" s="0" t="n">
        <v>969934</v>
      </c>
      <c r="J15642" s="0" t="n">
        <v>2951</v>
      </c>
    </row>
    <row r="15643" customFormat="false" ht="15" hidden="false" customHeight="false" outlineLevel="0" collapsed="false">
      <c r="A15643" s="0" t="n">
        <v>202507</v>
      </c>
      <c r="B15643" s="0" t="n">
        <v>202507</v>
      </c>
      <c r="C15643" s="37" t="s">
        <v>98</v>
      </c>
      <c r="D15643" s="37" t="s">
        <v>110</v>
      </c>
      <c r="E15643" s="0" t="n">
        <v>1</v>
      </c>
      <c r="F15643" s="38" t="s">
        <v>70</v>
      </c>
      <c r="G15643" s="37" t="s">
        <v>663</v>
      </c>
      <c r="H15643" s="0" t="n">
        <v>660857</v>
      </c>
      <c r="I15643" s="0" t="n">
        <v>194453</v>
      </c>
      <c r="J15643" s="0" t="n">
        <v>-15700</v>
      </c>
    </row>
    <row r="15644" customFormat="false" ht="15" hidden="false" customHeight="false" outlineLevel="0" collapsed="false">
      <c r="A15644" s="0" t="n">
        <v>202507</v>
      </c>
      <c r="B15644" s="0" t="n">
        <v>202507</v>
      </c>
      <c r="C15644" s="37" t="s">
        <v>158</v>
      </c>
      <c r="D15644" s="37" t="s">
        <v>332</v>
      </c>
      <c r="E15644" s="0" t="n">
        <v>1</v>
      </c>
      <c r="F15644" s="38" t="s">
        <v>70</v>
      </c>
      <c r="G15644" s="37" t="s">
        <v>664</v>
      </c>
      <c r="H15644" s="0" t="n">
        <v>38251</v>
      </c>
      <c r="I15644" s="0" t="n">
        <v>11720</v>
      </c>
      <c r="J15644" s="0" t="n">
        <v>1174</v>
      </c>
    </row>
    <row r="15645" customFormat="false" ht="15" hidden="false" customHeight="false" outlineLevel="0" collapsed="false">
      <c r="A15645" s="0" t="n">
        <v>202507</v>
      </c>
      <c r="B15645" s="0" t="n">
        <v>202507</v>
      </c>
      <c r="C15645" s="37" t="s">
        <v>178</v>
      </c>
      <c r="D15645" s="37" t="s">
        <v>134</v>
      </c>
      <c r="E15645" s="0" t="n">
        <v>1</v>
      </c>
      <c r="F15645" s="38" t="s">
        <v>70</v>
      </c>
      <c r="G15645" s="37" t="s">
        <v>665</v>
      </c>
      <c r="H15645" s="0" t="n">
        <v>457461</v>
      </c>
      <c r="I15645" s="0" t="n">
        <v>122251</v>
      </c>
      <c r="J15645" s="0" t="n">
        <v>14420</v>
      </c>
    </row>
    <row r="15646" customFormat="false" ht="15" hidden="false" customHeight="false" outlineLevel="0" collapsed="false">
      <c r="A15646" s="0" t="n">
        <v>202507</v>
      </c>
      <c r="B15646" s="0" t="n">
        <v>202507</v>
      </c>
      <c r="C15646" s="37" t="s">
        <v>136</v>
      </c>
      <c r="D15646" s="37" t="s">
        <v>511</v>
      </c>
      <c r="E15646" s="0" t="n">
        <v>1</v>
      </c>
      <c r="F15646" s="38" t="s">
        <v>70</v>
      </c>
      <c r="G15646" s="37" t="s">
        <v>666</v>
      </c>
      <c r="H15646" s="0" t="n">
        <v>4704848</v>
      </c>
      <c r="I15646" s="0" t="n">
        <v>988862</v>
      </c>
      <c r="J15646" s="0" t="n">
        <v>37470</v>
      </c>
    </row>
    <row r="15647" customFormat="false" ht="15" hidden="false" customHeight="false" outlineLevel="0" collapsed="false">
      <c r="A15647" s="0" t="n">
        <v>202507</v>
      </c>
      <c r="B15647" s="0" t="n">
        <v>202507</v>
      </c>
      <c r="C15647" s="37" t="s">
        <v>149</v>
      </c>
      <c r="D15647" s="37" t="s">
        <v>298</v>
      </c>
      <c r="E15647" s="0" t="n">
        <v>1</v>
      </c>
      <c r="F15647" s="38" t="s">
        <v>70</v>
      </c>
      <c r="G15647" s="37" t="s">
        <v>667</v>
      </c>
      <c r="H15647" s="0" t="n">
        <v>649892</v>
      </c>
      <c r="I15647" s="0" t="n">
        <v>145444</v>
      </c>
      <c r="J15647" s="0" t="n">
        <v>1726</v>
      </c>
    </row>
    <row r="15648" customFormat="false" ht="15" hidden="false" customHeight="false" outlineLevel="0" collapsed="false">
      <c r="A15648" s="0" t="n">
        <v>202507</v>
      </c>
      <c r="B15648" s="0" t="n">
        <v>202507</v>
      </c>
      <c r="C15648" s="37" t="s">
        <v>115</v>
      </c>
      <c r="D15648" s="37" t="s">
        <v>288</v>
      </c>
      <c r="E15648" s="0" t="n">
        <v>1</v>
      </c>
      <c r="F15648" s="38" t="s">
        <v>70</v>
      </c>
      <c r="G15648" s="37" t="s">
        <v>668</v>
      </c>
      <c r="H15648" s="0" t="n">
        <v>2282930</v>
      </c>
      <c r="I15648" s="0" t="n">
        <v>1580274</v>
      </c>
      <c r="J15648" s="0" t="n">
        <v>151760</v>
      </c>
    </row>
    <row r="15649" customFormat="false" ht="15" hidden="false" customHeight="false" outlineLevel="0" collapsed="false">
      <c r="A15649" s="0" t="n">
        <v>202507</v>
      </c>
      <c r="B15649" s="0" t="n">
        <v>202507</v>
      </c>
      <c r="C15649" s="37" t="s">
        <v>112</v>
      </c>
      <c r="D15649" s="37" t="s">
        <v>280</v>
      </c>
      <c r="E15649" s="0" t="n">
        <v>1</v>
      </c>
      <c r="F15649" s="38" t="s">
        <v>70</v>
      </c>
      <c r="G15649" s="37" t="s">
        <v>669</v>
      </c>
      <c r="H15649" s="0" t="n">
        <v>185396</v>
      </c>
      <c r="I15649" s="0" t="n">
        <v>31530</v>
      </c>
      <c r="J15649" s="0" t="n">
        <v>-1734</v>
      </c>
    </row>
    <row r="15650" customFormat="false" ht="15" hidden="false" customHeight="false" outlineLevel="0" collapsed="false">
      <c r="A15650" s="0" t="n">
        <v>202507</v>
      </c>
      <c r="B15650" s="0" t="n">
        <v>202507</v>
      </c>
      <c r="C15650" s="37" t="s">
        <v>101</v>
      </c>
      <c r="D15650" s="37" t="s">
        <v>401</v>
      </c>
      <c r="E15650" s="0" t="n">
        <v>1</v>
      </c>
      <c r="F15650" s="38" t="s">
        <v>70</v>
      </c>
      <c r="G15650" s="37" t="s">
        <v>670</v>
      </c>
      <c r="H15650" s="0" t="n">
        <v>6791372</v>
      </c>
      <c r="I15650" s="0" t="n">
        <v>843294</v>
      </c>
      <c r="J15650" s="0" t="n">
        <v>103031</v>
      </c>
    </row>
    <row r="15651" customFormat="false" ht="15" hidden="false" customHeight="false" outlineLevel="0" collapsed="false">
      <c r="A15651" s="0" t="n">
        <v>202507</v>
      </c>
      <c r="B15651" s="0" t="n">
        <v>202507</v>
      </c>
      <c r="C15651" s="37" t="s">
        <v>149</v>
      </c>
      <c r="D15651" s="37" t="s">
        <v>258</v>
      </c>
      <c r="E15651" s="0" t="n">
        <v>1</v>
      </c>
      <c r="F15651" s="38" t="s">
        <v>70</v>
      </c>
      <c r="G15651" s="37" t="s">
        <v>671</v>
      </c>
      <c r="H15651" s="0" t="n">
        <v>810762</v>
      </c>
      <c r="I15651" s="0" t="n">
        <v>319488</v>
      </c>
      <c r="J15651" s="0" t="n">
        <v>14450</v>
      </c>
    </row>
    <row r="15652" customFormat="false" ht="15" hidden="false" customHeight="false" outlineLevel="0" collapsed="false">
      <c r="A15652" s="0" t="n">
        <v>202507</v>
      </c>
      <c r="B15652" s="0" t="n">
        <v>202507</v>
      </c>
      <c r="C15652" s="37" t="s">
        <v>106</v>
      </c>
      <c r="D15652" s="37" t="s">
        <v>389</v>
      </c>
      <c r="E15652" s="0" t="n">
        <v>1</v>
      </c>
      <c r="F15652" s="38" t="s">
        <v>70</v>
      </c>
      <c r="G15652" s="37" t="s">
        <v>672</v>
      </c>
      <c r="H15652" s="0" t="n">
        <v>1995913</v>
      </c>
      <c r="I15652" s="0" t="n">
        <v>1538877</v>
      </c>
      <c r="J15652" s="0" t="n">
        <v>336553</v>
      </c>
    </row>
    <row r="15653" customFormat="false" ht="15" hidden="false" customHeight="false" outlineLevel="0" collapsed="false">
      <c r="A15653" s="0" t="n">
        <v>202507</v>
      </c>
      <c r="B15653" s="0" t="n">
        <v>202507</v>
      </c>
      <c r="C15653" s="37" t="s">
        <v>115</v>
      </c>
      <c r="D15653" s="37" t="s">
        <v>673</v>
      </c>
      <c r="E15653" s="0" t="n">
        <v>1</v>
      </c>
      <c r="F15653" s="38" t="s">
        <v>70</v>
      </c>
      <c r="G15653" s="37" t="s">
        <v>674</v>
      </c>
      <c r="H15653" s="0" t="n">
        <v>17242773</v>
      </c>
      <c r="I15653" s="0" t="n">
        <v>1885971</v>
      </c>
      <c r="J15653" s="0" t="n">
        <v>210930</v>
      </c>
    </row>
    <row r="15654" customFormat="false" ht="15" hidden="false" customHeight="false" outlineLevel="0" collapsed="false">
      <c r="A15654" s="0" t="n">
        <v>202507</v>
      </c>
      <c r="B15654" s="0" t="n">
        <v>202507</v>
      </c>
      <c r="C15654" s="37" t="s">
        <v>152</v>
      </c>
      <c r="D15654" s="37" t="s">
        <v>425</v>
      </c>
      <c r="E15654" s="0" t="n">
        <v>1</v>
      </c>
      <c r="F15654" s="38" t="s">
        <v>70</v>
      </c>
      <c r="G15654" s="37" t="s">
        <v>675</v>
      </c>
      <c r="H15654" s="0" t="n">
        <v>4180002</v>
      </c>
      <c r="I15654" s="0" t="n">
        <v>737611</v>
      </c>
      <c r="J15654" s="0" t="n">
        <v>47689</v>
      </c>
    </row>
    <row r="15655" customFormat="false" ht="15" hidden="false" customHeight="false" outlineLevel="0" collapsed="false">
      <c r="A15655" s="0" t="n">
        <v>202507</v>
      </c>
      <c r="B15655" s="0" t="n">
        <v>202507</v>
      </c>
      <c r="C15655" s="37" t="s">
        <v>158</v>
      </c>
      <c r="D15655" s="37" t="s">
        <v>282</v>
      </c>
      <c r="E15655" s="0" t="n">
        <v>1</v>
      </c>
      <c r="F15655" s="38" t="s">
        <v>70</v>
      </c>
      <c r="G15655" s="37" t="s">
        <v>676</v>
      </c>
      <c r="H15655" s="0" t="n">
        <v>1002354</v>
      </c>
      <c r="I15655" s="0" t="n">
        <v>425147</v>
      </c>
      <c r="J15655" s="0" t="n">
        <v>24246</v>
      </c>
    </row>
    <row r="15656" customFormat="false" ht="15" hidden="false" customHeight="false" outlineLevel="0" collapsed="false">
      <c r="A15656" s="0" t="n">
        <v>202507</v>
      </c>
      <c r="B15656" s="0" t="n">
        <v>202507</v>
      </c>
      <c r="C15656" s="37" t="s">
        <v>136</v>
      </c>
      <c r="D15656" s="37" t="s">
        <v>420</v>
      </c>
      <c r="E15656" s="0" t="n">
        <v>1</v>
      </c>
      <c r="F15656" s="38" t="s">
        <v>70</v>
      </c>
      <c r="G15656" s="37" t="s">
        <v>677</v>
      </c>
      <c r="H15656" s="0" t="n">
        <v>760592</v>
      </c>
      <c r="I15656" s="0" t="n">
        <v>260495</v>
      </c>
      <c r="J15656" s="0" t="n">
        <v>-29533</v>
      </c>
    </row>
    <row r="15657" customFormat="false" ht="15" hidden="false" customHeight="false" outlineLevel="0" collapsed="false">
      <c r="A15657" s="0" t="n">
        <v>202507</v>
      </c>
      <c r="B15657" s="0" t="n">
        <v>202507</v>
      </c>
      <c r="C15657" s="37" t="s">
        <v>109</v>
      </c>
      <c r="D15657" s="37" t="s">
        <v>493</v>
      </c>
      <c r="E15657" s="0" t="n">
        <v>1</v>
      </c>
      <c r="F15657" s="38" t="s">
        <v>70</v>
      </c>
      <c r="G15657" s="37" t="s">
        <v>678</v>
      </c>
      <c r="H15657" s="0" t="n">
        <v>910606</v>
      </c>
      <c r="I15657" s="0" t="n">
        <v>212749</v>
      </c>
      <c r="J15657" s="0" t="n">
        <v>14379</v>
      </c>
    </row>
    <row r="15658" customFormat="false" ht="15" hidden="false" customHeight="false" outlineLevel="0" collapsed="false">
      <c r="A15658" s="0" t="n">
        <v>202507</v>
      </c>
      <c r="B15658" s="0" t="n">
        <v>202507</v>
      </c>
      <c r="C15658" s="37" t="s">
        <v>109</v>
      </c>
      <c r="D15658" s="37" t="s">
        <v>320</v>
      </c>
      <c r="E15658" s="0" t="n">
        <v>1</v>
      </c>
      <c r="F15658" s="38" t="s">
        <v>70</v>
      </c>
      <c r="G15658" s="37" t="s">
        <v>679</v>
      </c>
      <c r="H15658" s="0" t="n">
        <v>2012045</v>
      </c>
      <c r="I15658" s="0" t="n">
        <v>1258481</v>
      </c>
      <c r="J15658" s="0" t="n">
        <v>75100</v>
      </c>
    </row>
    <row r="15659" customFormat="false" ht="15" hidden="false" customHeight="false" outlineLevel="0" collapsed="false">
      <c r="A15659" s="0" t="n">
        <v>202507</v>
      </c>
      <c r="B15659" s="0" t="n">
        <v>202507</v>
      </c>
      <c r="C15659" s="37" t="s">
        <v>178</v>
      </c>
      <c r="D15659" s="37" t="s">
        <v>380</v>
      </c>
      <c r="E15659" s="0" t="n">
        <v>1</v>
      </c>
      <c r="F15659" s="38" t="s">
        <v>70</v>
      </c>
      <c r="G15659" s="37" t="s">
        <v>680</v>
      </c>
      <c r="H15659" s="0" t="n">
        <v>1322370</v>
      </c>
      <c r="I15659" s="0" t="n">
        <v>775825</v>
      </c>
      <c r="J15659" s="0" t="n">
        <v>66055</v>
      </c>
    </row>
    <row r="15660" customFormat="false" ht="15" hidden="false" customHeight="false" outlineLevel="0" collapsed="false">
      <c r="A15660" s="0" t="n">
        <v>202507</v>
      </c>
      <c r="B15660" s="0" t="n">
        <v>202507</v>
      </c>
      <c r="C15660" s="37" t="s">
        <v>101</v>
      </c>
      <c r="D15660" s="37" t="s">
        <v>571</v>
      </c>
      <c r="E15660" s="0" t="n">
        <v>1</v>
      </c>
      <c r="F15660" s="38" t="s">
        <v>70</v>
      </c>
      <c r="G15660" s="37" t="s">
        <v>681</v>
      </c>
      <c r="H15660" s="0" t="n">
        <v>1191873</v>
      </c>
      <c r="I15660" s="0" t="n">
        <v>295823</v>
      </c>
      <c r="J15660" s="0" t="n">
        <v>18036</v>
      </c>
    </row>
    <row r="15661" customFormat="false" ht="15" hidden="false" customHeight="false" outlineLevel="0" collapsed="false">
      <c r="A15661" s="0" t="n">
        <v>202507</v>
      </c>
      <c r="B15661" s="0" t="n">
        <v>202507</v>
      </c>
      <c r="C15661" s="37" t="s">
        <v>115</v>
      </c>
      <c r="D15661" s="37" t="s">
        <v>396</v>
      </c>
      <c r="E15661" s="0" t="n">
        <v>1</v>
      </c>
      <c r="F15661" s="38" t="s">
        <v>70</v>
      </c>
      <c r="G15661" s="37" t="s">
        <v>682</v>
      </c>
      <c r="H15661" s="0" t="n">
        <v>7970513</v>
      </c>
      <c r="I15661" s="0" t="n">
        <v>3599171</v>
      </c>
      <c r="J15661" s="0" t="n">
        <v>802006</v>
      </c>
    </row>
    <row r="15662" customFormat="false" ht="15" hidden="false" customHeight="false" outlineLevel="0" collapsed="false">
      <c r="A15662" s="0" t="n">
        <v>202507</v>
      </c>
      <c r="B15662" s="0" t="n">
        <v>202507</v>
      </c>
      <c r="C15662" s="37" t="s">
        <v>178</v>
      </c>
      <c r="D15662" s="37" t="s">
        <v>247</v>
      </c>
      <c r="E15662" s="0" t="n">
        <v>1</v>
      </c>
      <c r="F15662" s="38" t="s">
        <v>70</v>
      </c>
      <c r="G15662" s="37" t="s">
        <v>683</v>
      </c>
      <c r="H15662" s="0" t="n">
        <v>1001225</v>
      </c>
      <c r="I15662" s="0" t="n">
        <v>315253</v>
      </c>
      <c r="J15662" s="0" t="n">
        <v>16742</v>
      </c>
    </row>
    <row r="15663" customFormat="false" ht="15" hidden="false" customHeight="false" outlineLevel="0" collapsed="false">
      <c r="A15663" s="0" t="n">
        <v>202507</v>
      </c>
      <c r="B15663" s="0" t="n">
        <v>202507</v>
      </c>
      <c r="C15663" s="37" t="s">
        <v>178</v>
      </c>
      <c r="D15663" s="37" t="s">
        <v>684</v>
      </c>
      <c r="E15663" s="0" t="n">
        <v>1</v>
      </c>
      <c r="F15663" s="38" t="s">
        <v>70</v>
      </c>
      <c r="G15663" s="37" t="s">
        <v>685</v>
      </c>
      <c r="H15663" s="0" t="n">
        <v>18643715</v>
      </c>
      <c r="I15663" s="0" t="n">
        <v>6996640</v>
      </c>
      <c r="J15663" s="0" t="n">
        <v>-30720</v>
      </c>
    </row>
    <row r="15664" customFormat="false" ht="15" hidden="false" customHeight="false" outlineLevel="0" collapsed="false">
      <c r="A15664" s="0" t="n">
        <v>202507</v>
      </c>
      <c r="B15664" s="0" t="n">
        <v>202507</v>
      </c>
      <c r="C15664" s="37" t="s">
        <v>95</v>
      </c>
      <c r="D15664" s="37" t="s">
        <v>513</v>
      </c>
      <c r="E15664" s="0" t="n">
        <v>1</v>
      </c>
      <c r="F15664" s="38" t="s">
        <v>70</v>
      </c>
      <c r="G15664" s="37" t="s">
        <v>686</v>
      </c>
      <c r="H15664" s="0" t="n">
        <v>1979226</v>
      </c>
      <c r="I15664" s="0" t="n">
        <v>801103</v>
      </c>
      <c r="J15664" s="0" t="n">
        <v>-69272</v>
      </c>
    </row>
    <row r="15665" customFormat="false" ht="15" hidden="false" customHeight="false" outlineLevel="0" collapsed="false">
      <c r="A15665" s="0" t="n">
        <v>202507</v>
      </c>
      <c r="B15665" s="0" t="n">
        <v>202507</v>
      </c>
      <c r="C15665" s="37" t="s">
        <v>109</v>
      </c>
      <c r="D15665" s="37" t="s">
        <v>531</v>
      </c>
      <c r="E15665" s="0" t="n">
        <v>1</v>
      </c>
      <c r="F15665" s="38" t="s">
        <v>70</v>
      </c>
      <c r="G15665" s="37" t="s">
        <v>687</v>
      </c>
      <c r="H15665" s="0" t="n">
        <v>8513218</v>
      </c>
      <c r="I15665" s="0" t="n">
        <v>1495507</v>
      </c>
      <c r="J15665" s="0" t="n">
        <v>52953</v>
      </c>
    </row>
    <row r="15666" customFormat="false" ht="15" hidden="false" customHeight="false" outlineLevel="0" collapsed="false">
      <c r="A15666" s="0" t="n">
        <v>202507</v>
      </c>
      <c r="B15666" s="0" t="n">
        <v>202507</v>
      </c>
      <c r="C15666" s="37" t="s">
        <v>115</v>
      </c>
      <c r="D15666" s="37" t="s">
        <v>385</v>
      </c>
      <c r="E15666" s="0" t="n">
        <v>1</v>
      </c>
      <c r="F15666" s="38" t="s">
        <v>70</v>
      </c>
      <c r="G15666" s="37" t="s">
        <v>688</v>
      </c>
      <c r="H15666" s="0" t="n">
        <v>2276581</v>
      </c>
      <c r="I15666" s="0" t="n">
        <v>298721</v>
      </c>
      <c r="J15666" s="0" t="n">
        <v>-7380</v>
      </c>
    </row>
    <row r="15667" customFormat="false" ht="15" hidden="false" customHeight="false" outlineLevel="0" collapsed="false">
      <c r="A15667" s="0" t="n">
        <v>202507</v>
      </c>
      <c r="B15667" s="0" t="n">
        <v>202507</v>
      </c>
      <c r="C15667" s="37" t="s">
        <v>95</v>
      </c>
      <c r="D15667" s="37" t="s">
        <v>328</v>
      </c>
      <c r="E15667" s="0" t="n">
        <v>1</v>
      </c>
      <c r="F15667" s="38" t="s">
        <v>70</v>
      </c>
      <c r="G15667" s="37" t="s">
        <v>689</v>
      </c>
      <c r="H15667" s="0" t="n">
        <v>3383643</v>
      </c>
      <c r="I15667" s="0" t="n">
        <v>1492236</v>
      </c>
      <c r="J15667" s="0" t="n">
        <v>-74302</v>
      </c>
    </row>
    <row r="15668" customFormat="false" ht="15" hidden="false" customHeight="false" outlineLevel="0" collapsed="false">
      <c r="A15668" s="0" t="n">
        <v>202507</v>
      </c>
      <c r="B15668" s="0" t="n">
        <v>202507</v>
      </c>
      <c r="C15668" s="37" t="s">
        <v>178</v>
      </c>
      <c r="D15668" s="37" t="s">
        <v>372</v>
      </c>
      <c r="E15668" s="0" t="n">
        <v>1</v>
      </c>
      <c r="F15668" s="38" t="s">
        <v>70</v>
      </c>
      <c r="G15668" s="37" t="s">
        <v>690</v>
      </c>
      <c r="H15668" s="0" t="n">
        <v>480006</v>
      </c>
      <c r="I15668" s="0" t="n">
        <v>166080</v>
      </c>
      <c r="J15668" s="0" t="n">
        <v>8109</v>
      </c>
    </row>
    <row r="15669" customFormat="false" ht="15" hidden="false" customHeight="false" outlineLevel="0" collapsed="false">
      <c r="A15669" s="0" t="n">
        <v>202507</v>
      </c>
      <c r="B15669" s="0" t="n">
        <v>202507</v>
      </c>
      <c r="C15669" s="37" t="s">
        <v>197</v>
      </c>
      <c r="D15669" s="37" t="s">
        <v>502</v>
      </c>
      <c r="E15669" s="0" t="n">
        <v>1</v>
      </c>
      <c r="F15669" s="38" t="s">
        <v>70</v>
      </c>
      <c r="G15669" s="37" t="s">
        <v>691</v>
      </c>
      <c r="H15669" s="0" t="n">
        <v>387280</v>
      </c>
      <c r="I15669" s="0" t="n">
        <v>78850</v>
      </c>
      <c r="J15669" s="0" t="n">
        <v>15283</v>
      </c>
    </row>
    <row r="15670" customFormat="false" ht="15" hidden="false" customHeight="false" outlineLevel="0" collapsed="false">
      <c r="A15670" s="0" t="n">
        <v>202507</v>
      </c>
      <c r="B15670" s="0" t="n">
        <v>202507</v>
      </c>
      <c r="C15670" s="37" t="s">
        <v>124</v>
      </c>
      <c r="D15670" s="37" t="s">
        <v>393</v>
      </c>
      <c r="E15670" s="0" t="n">
        <v>1</v>
      </c>
      <c r="F15670" s="38" t="s">
        <v>70</v>
      </c>
      <c r="G15670" s="37" t="s">
        <v>692</v>
      </c>
      <c r="H15670" s="0" t="n">
        <v>1535921</v>
      </c>
      <c r="I15670" s="0" t="n">
        <v>336125</v>
      </c>
      <c r="J15670" s="0" t="n">
        <v>58318</v>
      </c>
    </row>
    <row r="15671" customFormat="false" ht="15" hidden="false" customHeight="false" outlineLevel="0" collapsed="false">
      <c r="A15671" s="0" t="n">
        <v>202507</v>
      </c>
      <c r="B15671" s="0" t="n">
        <v>202507</v>
      </c>
      <c r="C15671" s="37" t="s">
        <v>178</v>
      </c>
      <c r="D15671" s="37" t="s">
        <v>693</v>
      </c>
      <c r="E15671" s="0" t="n">
        <v>1</v>
      </c>
      <c r="F15671" s="38" t="s">
        <v>70</v>
      </c>
      <c r="G15671" s="37" t="s">
        <v>694</v>
      </c>
      <c r="H15671" s="0" t="n">
        <v>4808893</v>
      </c>
      <c r="I15671" s="0" t="n">
        <v>854486</v>
      </c>
      <c r="J15671" s="0" t="n">
        <v>-41186</v>
      </c>
    </row>
    <row r="15672" customFormat="false" ht="15" hidden="false" customHeight="false" outlineLevel="0" collapsed="false">
      <c r="A15672" s="0" t="n">
        <v>202507</v>
      </c>
      <c r="B15672" s="0" t="n">
        <v>202507</v>
      </c>
      <c r="C15672" s="37" t="s">
        <v>95</v>
      </c>
      <c r="D15672" s="37" t="s">
        <v>519</v>
      </c>
      <c r="E15672" s="0" t="n">
        <v>1</v>
      </c>
      <c r="F15672" s="38" t="s">
        <v>70</v>
      </c>
      <c r="G15672" s="37" t="s">
        <v>695</v>
      </c>
      <c r="H15672" s="0" t="n">
        <v>1021856</v>
      </c>
      <c r="I15672" s="0" t="n">
        <v>186493</v>
      </c>
      <c r="J15672" s="0" t="n">
        <v>15604</v>
      </c>
    </row>
    <row r="15673" customFormat="false" ht="15" hidden="false" customHeight="false" outlineLevel="0" collapsed="false">
      <c r="A15673" s="0" t="n">
        <v>202507</v>
      </c>
      <c r="B15673" s="0" t="n">
        <v>202507</v>
      </c>
      <c r="C15673" s="37" t="s">
        <v>152</v>
      </c>
      <c r="D15673" s="37" t="s">
        <v>341</v>
      </c>
      <c r="E15673" s="0" t="n">
        <v>1</v>
      </c>
      <c r="F15673" s="38" t="s">
        <v>70</v>
      </c>
      <c r="G15673" s="37" t="s">
        <v>696</v>
      </c>
      <c r="H15673" s="0" t="n">
        <v>189910</v>
      </c>
      <c r="I15673" s="0" t="n">
        <v>108069</v>
      </c>
      <c r="J15673" s="0" t="n">
        <v>13218</v>
      </c>
    </row>
    <row r="15674" customFormat="false" ht="15" hidden="false" customHeight="false" outlineLevel="0" collapsed="false">
      <c r="A15674" s="0" t="n">
        <v>202507</v>
      </c>
      <c r="B15674" s="0" t="n">
        <v>202507</v>
      </c>
      <c r="C15674" s="37" t="s">
        <v>149</v>
      </c>
      <c r="D15674" s="37" t="s">
        <v>245</v>
      </c>
      <c r="E15674" s="0" t="n">
        <v>1</v>
      </c>
      <c r="F15674" s="38" t="s">
        <v>70</v>
      </c>
      <c r="G15674" s="37" t="s">
        <v>697</v>
      </c>
      <c r="H15674" s="0" t="n">
        <v>281967</v>
      </c>
      <c r="I15674" s="0" t="n">
        <v>44269</v>
      </c>
      <c r="J15674" s="0" t="n">
        <v>6130</v>
      </c>
    </row>
    <row r="15675" customFormat="false" ht="15" hidden="false" customHeight="false" outlineLevel="0" collapsed="false">
      <c r="A15675" s="0" t="n">
        <v>202507</v>
      </c>
      <c r="B15675" s="0" t="n">
        <v>202507</v>
      </c>
      <c r="C15675" s="37" t="s">
        <v>184</v>
      </c>
      <c r="D15675" s="37" t="s">
        <v>306</v>
      </c>
      <c r="E15675" s="0" t="n">
        <v>1</v>
      </c>
      <c r="F15675" s="38" t="s">
        <v>70</v>
      </c>
      <c r="G15675" s="37" t="s">
        <v>698</v>
      </c>
      <c r="H15675" s="0" t="n">
        <v>261222</v>
      </c>
      <c r="I15675" s="0" t="n">
        <v>103702</v>
      </c>
      <c r="J15675" s="0" t="n">
        <v>24926</v>
      </c>
    </row>
    <row r="15676" customFormat="false" ht="15" hidden="false" customHeight="false" outlineLevel="0" collapsed="false">
      <c r="A15676" s="0" t="n">
        <v>202507</v>
      </c>
      <c r="B15676" s="0" t="n">
        <v>202507</v>
      </c>
      <c r="C15676" s="37" t="s">
        <v>124</v>
      </c>
      <c r="D15676" s="37" t="s">
        <v>311</v>
      </c>
      <c r="E15676" s="0" t="n">
        <v>1</v>
      </c>
      <c r="F15676" s="38" t="s">
        <v>70</v>
      </c>
      <c r="G15676" s="37" t="s">
        <v>699</v>
      </c>
      <c r="H15676" s="0" t="n">
        <v>231962</v>
      </c>
      <c r="I15676" s="0" t="n">
        <v>70412</v>
      </c>
      <c r="J15676" s="0" t="n">
        <v>-2603</v>
      </c>
    </row>
    <row r="15677" customFormat="false" ht="15" hidden="false" customHeight="false" outlineLevel="0" collapsed="false">
      <c r="A15677" s="0" t="n">
        <v>202507</v>
      </c>
      <c r="B15677" s="0" t="n">
        <v>202507</v>
      </c>
      <c r="C15677" s="37" t="s">
        <v>109</v>
      </c>
      <c r="D15677" s="37" t="s">
        <v>700</v>
      </c>
      <c r="E15677" s="0" t="n">
        <v>1</v>
      </c>
      <c r="F15677" s="38" t="s">
        <v>70</v>
      </c>
      <c r="G15677" s="37" t="s">
        <v>701</v>
      </c>
      <c r="H15677" s="0" t="n">
        <v>1870657</v>
      </c>
      <c r="I15677" s="0" t="n">
        <v>332241</v>
      </c>
      <c r="J15677" s="0" t="n">
        <v>-2851</v>
      </c>
    </row>
    <row r="15678" customFormat="false" ht="15" hidden="false" customHeight="false" outlineLevel="0" collapsed="false">
      <c r="A15678" s="0" t="n">
        <v>202507</v>
      </c>
      <c r="B15678" s="0" t="n">
        <v>202507</v>
      </c>
      <c r="C15678" s="37" t="s">
        <v>178</v>
      </c>
      <c r="D15678" s="37" t="s">
        <v>702</v>
      </c>
      <c r="E15678" s="0" t="n">
        <v>1</v>
      </c>
      <c r="F15678" s="38" t="s">
        <v>70</v>
      </c>
      <c r="G15678" s="37" t="s">
        <v>703</v>
      </c>
      <c r="H15678" s="0" t="n">
        <v>5366703</v>
      </c>
      <c r="I15678" s="0" t="n">
        <v>613623</v>
      </c>
      <c r="J15678" s="0" t="n">
        <v>8431</v>
      </c>
    </row>
    <row r="15679" customFormat="false" ht="15" hidden="false" customHeight="false" outlineLevel="0" collapsed="false">
      <c r="A15679" s="0" t="n">
        <v>202507</v>
      </c>
      <c r="B15679" s="0" t="n">
        <v>202507</v>
      </c>
      <c r="C15679" s="37" t="s">
        <v>115</v>
      </c>
      <c r="D15679" s="37" t="s">
        <v>569</v>
      </c>
      <c r="E15679" s="0" t="n">
        <v>1</v>
      </c>
      <c r="F15679" s="38" t="s">
        <v>70</v>
      </c>
      <c r="G15679" s="37" t="s">
        <v>704</v>
      </c>
      <c r="H15679" s="0" t="n">
        <v>1974281</v>
      </c>
      <c r="I15679" s="0" t="n">
        <v>835945</v>
      </c>
      <c r="J15679" s="0" t="n">
        <v>97501</v>
      </c>
    </row>
    <row r="15680" customFormat="false" ht="15" hidden="false" customHeight="false" outlineLevel="0" collapsed="false">
      <c r="A15680" s="0" t="n">
        <v>202507</v>
      </c>
      <c r="B15680" s="0" t="n">
        <v>202507</v>
      </c>
      <c r="C15680" s="37" t="s">
        <v>136</v>
      </c>
      <c r="D15680" s="37" t="s">
        <v>210</v>
      </c>
      <c r="E15680" s="0" t="n">
        <v>1</v>
      </c>
      <c r="F15680" s="38" t="s">
        <v>70</v>
      </c>
      <c r="G15680" s="37" t="s">
        <v>705</v>
      </c>
      <c r="H15680" s="0" t="n">
        <v>121322</v>
      </c>
      <c r="I15680" s="0" t="n">
        <v>22950</v>
      </c>
      <c r="J15680" s="0" t="n">
        <v>-4411</v>
      </c>
    </row>
    <row r="15681" customFormat="false" ht="15" hidden="false" customHeight="false" outlineLevel="0" collapsed="false">
      <c r="A15681" s="0" t="n">
        <v>202507</v>
      </c>
      <c r="B15681" s="0" t="n">
        <v>202507</v>
      </c>
      <c r="C15681" s="37" t="s">
        <v>158</v>
      </c>
      <c r="D15681" s="37" t="s">
        <v>706</v>
      </c>
      <c r="E15681" s="0" t="n">
        <v>1</v>
      </c>
      <c r="F15681" s="38" t="s">
        <v>70</v>
      </c>
      <c r="G15681" s="37" t="s">
        <v>707</v>
      </c>
      <c r="H15681" s="0" t="n">
        <v>1220018</v>
      </c>
      <c r="I15681" s="0" t="n">
        <v>931850</v>
      </c>
      <c r="J15681" s="0" t="n">
        <v>53240</v>
      </c>
    </row>
    <row r="15682" customFormat="false" ht="15" hidden="false" customHeight="false" outlineLevel="0" collapsed="false">
      <c r="A15682" s="0" t="n">
        <v>202507</v>
      </c>
      <c r="B15682" s="0" t="n">
        <v>202507</v>
      </c>
      <c r="C15682" s="37" t="s">
        <v>109</v>
      </c>
      <c r="D15682" s="37" t="s">
        <v>251</v>
      </c>
      <c r="E15682" s="0" t="n">
        <v>1</v>
      </c>
      <c r="F15682" s="38" t="s">
        <v>70</v>
      </c>
      <c r="G15682" s="37" t="s">
        <v>708</v>
      </c>
      <c r="H15682" s="0" t="n">
        <v>864508</v>
      </c>
      <c r="I15682" s="0" t="n">
        <v>252199</v>
      </c>
      <c r="J15682" s="0" t="n">
        <v>-24776</v>
      </c>
    </row>
    <row r="15683" customFormat="false" ht="15" hidden="false" customHeight="false" outlineLevel="0" collapsed="false">
      <c r="A15683" s="0" t="n">
        <v>202507</v>
      </c>
      <c r="B15683" s="0" t="n">
        <v>202507</v>
      </c>
      <c r="C15683" s="37" t="s">
        <v>101</v>
      </c>
      <c r="D15683" s="37" t="s">
        <v>273</v>
      </c>
      <c r="E15683" s="0" t="n">
        <v>1</v>
      </c>
      <c r="F15683" s="38" t="s">
        <v>70</v>
      </c>
      <c r="G15683" s="37" t="s">
        <v>709</v>
      </c>
      <c r="H15683" s="0" t="n">
        <v>15563714</v>
      </c>
      <c r="I15683" s="0" t="n">
        <v>2418210</v>
      </c>
      <c r="J15683" s="0" t="n">
        <v>192894</v>
      </c>
    </row>
    <row r="15684" customFormat="false" ht="15" hidden="false" customHeight="false" outlineLevel="0" collapsed="false">
      <c r="A15684" s="0" t="n">
        <v>202507</v>
      </c>
      <c r="B15684" s="0" t="n">
        <v>202507</v>
      </c>
      <c r="C15684" s="37" t="s">
        <v>115</v>
      </c>
      <c r="D15684" s="37" t="s">
        <v>700</v>
      </c>
      <c r="E15684" s="0" t="n">
        <v>1</v>
      </c>
      <c r="F15684" s="38" t="s">
        <v>70</v>
      </c>
      <c r="G15684" s="37" t="s">
        <v>710</v>
      </c>
      <c r="H15684" s="0" t="n">
        <v>253908</v>
      </c>
      <c r="I15684" s="0" t="n">
        <v>38817</v>
      </c>
      <c r="J15684" s="0" t="n">
        <v>11141</v>
      </c>
    </row>
    <row r="15685" customFormat="false" ht="15" hidden="false" customHeight="false" outlineLevel="0" collapsed="false">
      <c r="A15685" s="0" t="n">
        <v>202507</v>
      </c>
      <c r="B15685" s="0" t="n">
        <v>202507</v>
      </c>
      <c r="C15685" s="37" t="s">
        <v>106</v>
      </c>
      <c r="D15685" s="37" t="s">
        <v>181</v>
      </c>
      <c r="E15685" s="0" t="n">
        <v>1</v>
      </c>
      <c r="F15685" s="38" t="s">
        <v>70</v>
      </c>
      <c r="G15685" s="37" t="s">
        <v>711</v>
      </c>
      <c r="H15685" s="0" t="n">
        <v>575454</v>
      </c>
      <c r="I15685" s="0" t="n">
        <v>49950</v>
      </c>
      <c r="J15685" s="0" t="n">
        <v>8497</v>
      </c>
    </row>
    <row r="15686" customFormat="false" ht="15" hidden="false" customHeight="false" outlineLevel="0" collapsed="false">
      <c r="A15686" s="0" t="n">
        <v>202507</v>
      </c>
      <c r="B15686" s="0" t="n">
        <v>202507</v>
      </c>
      <c r="C15686" s="37" t="s">
        <v>101</v>
      </c>
      <c r="D15686" s="37" t="s">
        <v>369</v>
      </c>
      <c r="E15686" s="0" t="n">
        <v>1</v>
      </c>
      <c r="F15686" s="38" t="s">
        <v>70</v>
      </c>
      <c r="G15686" s="37" t="s">
        <v>712</v>
      </c>
      <c r="H15686" s="0" t="n">
        <v>8534219</v>
      </c>
      <c r="I15686" s="0" t="n">
        <v>2003703</v>
      </c>
      <c r="J15686" s="0" t="n">
        <v>-85404</v>
      </c>
    </row>
    <row r="15687" customFormat="false" ht="15" hidden="false" customHeight="false" outlineLevel="0" collapsed="false">
      <c r="A15687" s="0" t="n">
        <v>202507</v>
      </c>
      <c r="B15687" s="0" t="n">
        <v>202507</v>
      </c>
      <c r="C15687" s="37" t="s">
        <v>184</v>
      </c>
      <c r="D15687" s="37" t="s">
        <v>249</v>
      </c>
      <c r="E15687" s="0" t="n">
        <v>1</v>
      </c>
      <c r="F15687" s="38" t="s">
        <v>70</v>
      </c>
      <c r="G15687" s="37" t="s">
        <v>713</v>
      </c>
      <c r="H15687" s="0" t="n">
        <v>2769551</v>
      </c>
      <c r="I15687" s="0" t="n">
        <v>905802</v>
      </c>
      <c r="J15687" s="0" t="n">
        <v>34544</v>
      </c>
    </row>
    <row r="15688" customFormat="false" ht="15" hidden="false" customHeight="false" outlineLevel="0" collapsed="false">
      <c r="A15688" s="0" t="n">
        <v>202507</v>
      </c>
      <c r="B15688" s="0" t="n">
        <v>202507</v>
      </c>
      <c r="C15688" s="37" t="s">
        <v>109</v>
      </c>
      <c r="D15688" s="37" t="s">
        <v>714</v>
      </c>
      <c r="E15688" s="0" t="n">
        <v>1</v>
      </c>
      <c r="F15688" s="38" t="s">
        <v>70</v>
      </c>
      <c r="G15688" s="37" t="s">
        <v>715</v>
      </c>
      <c r="H15688" s="0" t="n">
        <v>3243706</v>
      </c>
      <c r="I15688" s="0" t="n">
        <v>1493988</v>
      </c>
      <c r="J15688" s="0" t="n">
        <v>-13413</v>
      </c>
    </row>
    <row r="15689" customFormat="false" ht="15" hidden="false" customHeight="false" outlineLevel="0" collapsed="false">
      <c r="A15689" s="0" t="n">
        <v>202507</v>
      </c>
      <c r="B15689" s="0" t="n">
        <v>202507</v>
      </c>
      <c r="C15689" s="37" t="s">
        <v>106</v>
      </c>
      <c r="D15689" s="37" t="s">
        <v>249</v>
      </c>
      <c r="E15689" s="0" t="n">
        <v>1</v>
      </c>
      <c r="F15689" s="38" t="s">
        <v>70</v>
      </c>
      <c r="G15689" s="37" t="s">
        <v>716</v>
      </c>
      <c r="H15689" s="0" t="n">
        <v>1220210</v>
      </c>
      <c r="I15689" s="0" t="n">
        <v>264468</v>
      </c>
      <c r="J15689" s="0" t="n">
        <v>55395</v>
      </c>
    </row>
    <row r="15690" customFormat="false" ht="15" hidden="false" customHeight="false" outlineLevel="0" collapsed="false">
      <c r="A15690" s="0" t="n">
        <v>202507</v>
      </c>
      <c r="B15690" s="0" t="n">
        <v>202507</v>
      </c>
      <c r="C15690" s="37" t="s">
        <v>197</v>
      </c>
      <c r="D15690" s="37" t="s">
        <v>511</v>
      </c>
      <c r="E15690" s="0" t="n">
        <v>1</v>
      </c>
      <c r="F15690" s="38" t="s">
        <v>70</v>
      </c>
      <c r="G15690" s="37" t="s">
        <v>717</v>
      </c>
      <c r="H15690" s="0" t="n">
        <v>2442270</v>
      </c>
      <c r="I15690" s="0" t="n">
        <v>428681</v>
      </c>
      <c r="J15690" s="0" t="n">
        <v>-60093</v>
      </c>
    </row>
    <row r="15691" customFormat="false" ht="15" hidden="false" customHeight="false" outlineLevel="0" collapsed="false">
      <c r="A15691" s="0" t="n">
        <v>202507</v>
      </c>
      <c r="B15691" s="0" t="n">
        <v>202507</v>
      </c>
      <c r="C15691" s="37" t="s">
        <v>149</v>
      </c>
      <c r="D15691" s="37" t="s">
        <v>150</v>
      </c>
      <c r="E15691" s="0" t="n">
        <v>1</v>
      </c>
      <c r="F15691" s="38" t="s">
        <v>70</v>
      </c>
      <c r="G15691" s="37" t="s">
        <v>718</v>
      </c>
      <c r="H15691" s="0" t="n">
        <v>3562524</v>
      </c>
      <c r="I15691" s="0" t="n">
        <v>1413788</v>
      </c>
      <c r="J15691" s="0" t="n">
        <v>51005</v>
      </c>
    </row>
    <row r="15692" customFormat="false" ht="15" hidden="false" customHeight="false" outlineLevel="0" collapsed="false">
      <c r="A15692" s="0" t="n">
        <v>202507</v>
      </c>
      <c r="B15692" s="0" t="n">
        <v>202507</v>
      </c>
      <c r="C15692" s="37" t="s">
        <v>98</v>
      </c>
      <c r="D15692" s="37" t="s">
        <v>719</v>
      </c>
      <c r="E15692" s="0" t="n">
        <v>1</v>
      </c>
      <c r="F15692" s="38" t="s">
        <v>70</v>
      </c>
      <c r="G15692" s="37" t="s">
        <v>720</v>
      </c>
      <c r="H15692" s="0" t="n">
        <v>499826</v>
      </c>
      <c r="I15692" s="0" t="n">
        <v>217349</v>
      </c>
      <c r="J15692" s="0" t="n">
        <v>2248</v>
      </c>
    </row>
    <row r="15693" customFormat="false" ht="15" hidden="false" customHeight="false" outlineLevel="0" collapsed="false">
      <c r="A15693" s="0" t="n">
        <v>202507</v>
      </c>
      <c r="B15693" s="0" t="n">
        <v>202507</v>
      </c>
      <c r="C15693" s="37" t="s">
        <v>149</v>
      </c>
      <c r="D15693" s="37" t="s">
        <v>292</v>
      </c>
      <c r="E15693" s="0" t="n">
        <v>1</v>
      </c>
      <c r="F15693" s="38" t="s">
        <v>70</v>
      </c>
      <c r="G15693" s="37" t="s">
        <v>721</v>
      </c>
      <c r="H15693" s="0" t="n">
        <v>3448743</v>
      </c>
      <c r="I15693" s="0" t="n">
        <v>766279</v>
      </c>
      <c r="J15693" s="0" t="n">
        <v>-28598</v>
      </c>
    </row>
    <row r="15694" customFormat="false" ht="15" hidden="false" customHeight="false" outlineLevel="0" collapsed="false">
      <c r="A15694" s="0" t="n">
        <v>202507</v>
      </c>
      <c r="B15694" s="0" t="n">
        <v>202507</v>
      </c>
      <c r="C15694" s="37" t="s">
        <v>178</v>
      </c>
      <c r="D15694" s="37" t="s">
        <v>167</v>
      </c>
      <c r="E15694" s="0" t="n">
        <v>1</v>
      </c>
      <c r="F15694" s="38" t="s">
        <v>70</v>
      </c>
      <c r="G15694" s="37" t="s">
        <v>722</v>
      </c>
      <c r="H15694" s="0" t="n">
        <v>250150</v>
      </c>
      <c r="I15694" s="0" t="n">
        <v>74447</v>
      </c>
      <c r="J15694" s="0" t="n">
        <v>18303</v>
      </c>
    </row>
    <row r="15695" customFormat="false" ht="15" hidden="false" customHeight="false" outlineLevel="0" collapsed="false">
      <c r="A15695" s="0" t="n">
        <v>202507</v>
      </c>
      <c r="B15695" s="0" t="n">
        <v>202507</v>
      </c>
      <c r="C15695" s="37" t="s">
        <v>106</v>
      </c>
      <c r="D15695" s="37" t="s">
        <v>723</v>
      </c>
      <c r="E15695" s="0" t="n">
        <v>1</v>
      </c>
      <c r="F15695" s="38" t="s">
        <v>70</v>
      </c>
      <c r="G15695" s="37" t="s">
        <v>724</v>
      </c>
      <c r="H15695" s="0" t="n">
        <v>2276217</v>
      </c>
      <c r="I15695" s="0" t="n">
        <v>746320</v>
      </c>
      <c r="J15695" s="0" t="n">
        <v>-57181</v>
      </c>
    </row>
    <row r="15696" customFormat="false" ht="15" hidden="false" customHeight="false" outlineLevel="0" collapsed="false">
      <c r="A15696" s="0" t="n">
        <v>202507</v>
      </c>
      <c r="B15696" s="0" t="n">
        <v>202507</v>
      </c>
      <c r="C15696" s="37" t="s">
        <v>158</v>
      </c>
      <c r="D15696" s="37" t="s">
        <v>618</v>
      </c>
      <c r="E15696" s="0" t="n">
        <v>1</v>
      </c>
      <c r="F15696" s="38" t="s">
        <v>70</v>
      </c>
      <c r="G15696" s="37" t="s">
        <v>725</v>
      </c>
      <c r="H15696" s="0" t="n">
        <v>2209347</v>
      </c>
      <c r="I15696" s="0" t="n">
        <v>410781</v>
      </c>
      <c r="J15696" s="0" t="n">
        <v>-16196</v>
      </c>
    </row>
    <row r="15697" customFormat="false" ht="15" hidden="false" customHeight="false" outlineLevel="0" collapsed="false">
      <c r="A15697" s="0" t="n">
        <v>202507</v>
      </c>
      <c r="B15697" s="0" t="n">
        <v>202507</v>
      </c>
      <c r="C15697" s="37" t="s">
        <v>178</v>
      </c>
      <c r="D15697" s="37" t="s">
        <v>391</v>
      </c>
      <c r="E15697" s="0" t="n">
        <v>1</v>
      </c>
      <c r="F15697" s="38" t="s">
        <v>70</v>
      </c>
      <c r="G15697" s="37" t="s">
        <v>726</v>
      </c>
      <c r="H15697" s="0" t="n">
        <v>607395</v>
      </c>
      <c r="I15697" s="0" t="n">
        <v>175377</v>
      </c>
      <c r="J15697" s="0" t="n">
        <v>42012</v>
      </c>
    </row>
    <row r="15698" customFormat="false" ht="15" hidden="false" customHeight="false" outlineLevel="0" collapsed="false">
      <c r="A15698" s="0" t="n">
        <v>202507</v>
      </c>
      <c r="B15698" s="0" t="n">
        <v>202507</v>
      </c>
      <c r="C15698" s="37" t="s">
        <v>184</v>
      </c>
      <c r="D15698" s="37" t="s">
        <v>200</v>
      </c>
      <c r="E15698" s="0" t="n">
        <v>1</v>
      </c>
      <c r="F15698" s="38" t="s">
        <v>70</v>
      </c>
      <c r="G15698" s="37" t="s">
        <v>727</v>
      </c>
      <c r="H15698" s="0" t="n">
        <v>1472034</v>
      </c>
      <c r="I15698" s="0" t="n">
        <v>168936</v>
      </c>
      <c r="J15698" s="0" t="n">
        <v>11832</v>
      </c>
    </row>
    <row r="15699" customFormat="false" ht="15" hidden="false" customHeight="false" outlineLevel="0" collapsed="false">
      <c r="A15699" s="0" t="n">
        <v>202507</v>
      </c>
      <c r="B15699" s="0" t="n">
        <v>202507</v>
      </c>
      <c r="C15699" s="37" t="s">
        <v>95</v>
      </c>
      <c r="D15699" s="37" t="s">
        <v>684</v>
      </c>
      <c r="E15699" s="0" t="n">
        <v>1</v>
      </c>
      <c r="F15699" s="38" t="s">
        <v>70</v>
      </c>
      <c r="G15699" s="37" t="s">
        <v>728</v>
      </c>
      <c r="H15699" s="0" t="n">
        <v>514605</v>
      </c>
      <c r="I15699" s="0" t="n">
        <v>148288</v>
      </c>
      <c r="J15699" s="0" t="n">
        <v>9260</v>
      </c>
    </row>
    <row r="15700" customFormat="false" ht="15" hidden="false" customHeight="false" outlineLevel="0" collapsed="false">
      <c r="A15700" s="0" t="n">
        <v>202507</v>
      </c>
      <c r="B15700" s="0" t="n">
        <v>202507</v>
      </c>
      <c r="C15700" s="37" t="s">
        <v>178</v>
      </c>
      <c r="D15700" s="37" t="s">
        <v>509</v>
      </c>
      <c r="E15700" s="0" t="n">
        <v>1</v>
      </c>
      <c r="F15700" s="38" t="s">
        <v>70</v>
      </c>
      <c r="G15700" s="37" t="s">
        <v>729</v>
      </c>
      <c r="H15700" s="0" t="n">
        <v>370412</v>
      </c>
      <c r="I15700" s="0" t="n">
        <v>71807</v>
      </c>
      <c r="J15700" s="0" t="n">
        <v>1254</v>
      </c>
    </row>
    <row r="15701" customFormat="false" ht="15" hidden="false" customHeight="false" outlineLevel="0" collapsed="false">
      <c r="A15701" s="0" t="n">
        <v>202507</v>
      </c>
      <c r="B15701" s="0" t="n">
        <v>202507</v>
      </c>
      <c r="C15701" s="37" t="s">
        <v>136</v>
      </c>
      <c r="D15701" s="37" t="s">
        <v>700</v>
      </c>
      <c r="E15701" s="0" t="n">
        <v>1</v>
      </c>
      <c r="F15701" s="38" t="s">
        <v>70</v>
      </c>
      <c r="G15701" s="37" t="s">
        <v>730</v>
      </c>
      <c r="H15701" s="0" t="n">
        <v>665560</v>
      </c>
      <c r="I15701" s="0" t="n">
        <v>231745</v>
      </c>
      <c r="J15701" s="0" t="n">
        <v>18489</v>
      </c>
    </row>
    <row r="15702" customFormat="false" ht="15" hidden="false" customHeight="false" outlineLevel="0" collapsed="false">
      <c r="A15702" s="0" t="n">
        <v>202507</v>
      </c>
      <c r="B15702" s="0" t="n">
        <v>202507</v>
      </c>
      <c r="C15702" s="37" t="s">
        <v>184</v>
      </c>
      <c r="D15702" s="37" t="s">
        <v>311</v>
      </c>
      <c r="E15702" s="0" t="n">
        <v>1</v>
      </c>
      <c r="F15702" s="38" t="s">
        <v>70</v>
      </c>
      <c r="G15702" s="37" t="s">
        <v>731</v>
      </c>
      <c r="H15702" s="0" t="n">
        <v>420161</v>
      </c>
      <c r="I15702" s="0" t="n">
        <v>215400</v>
      </c>
      <c r="J15702" s="0" t="n">
        <v>7988</v>
      </c>
    </row>
    <row r="15703" customFormat="false" ht="15" hidden="false" customHeight="false" outlineLevel="0" collapsed="false">
      <c r="A15703" s="0" t="n">
        <v>202507</v>
      </c>
      <c r="B15703" s="0" t="n">
        <v>202507</v>
      </c>
      <c r="C15703" s="37" t="s">
        <v>101</v>
      </c>
      <c r="D15703" s="37" t="s">
        <v>253</v>
      </c>
      <c r="E15703" s="0" t="n">
        <v>1</v>
      </c>
      <c r="F15703" s="38" t="s">
        <v>70</v>
      </c>
      <c r="G15703" s="37" t="s">
        <v>732</v>
      </c>
      <c r="H15703" s="0" t="n">
        <v>1817162</v>
      </c>
      <c r="I15703" s="0" t="n">
        <v>239908</v>
      </c>
      <c r="J15703" s="0" t="n">
        <v>1569</v>
      </c>
    </row>
    <row r="15704" customFormat="false" ht="15" hidden="false" customHeight="false" outlineLevel="0" collapsed="false">
      <c r="A15704" s="0" t="n">
        <v>202507</v>
      </c>
      <c r="B15704" s="0" t="n">
        <v>202507</v>
      </c>
      <c r="C15704" s="37" t="s">
        <v>184</v>
      </c>
      <c r="D15704" s="37" t="s">
        <v>603</v>
      </c>
      <c r="E15704" s="0" t="n">
        <v>1</v>
      </c>
      <c r="F15704" s="38" t="s">
        <v>70</v>
      </c>
      <c r="G15704" s="37" t="s">
        <v>733</v>
      </c>
      <c r="H15704" s="0" t="n">
        <v>356264</v>
      </c>
      <c r="I15704" s="0" t="n">
        <v>267680</v>
      </c>
      <c r="J15704" s="0" t="n">
        <v>-16099</v>
      </c>
    </row>
    <row r="15705" customFormat="false" ht="15" hidden="false" customHeight="false" outlineLevel="0" collapsed="false">
      <c r="A15705" s="0" t="n">
        <v>202507</v>
      </c>
      <c r="B15705" s="0" t="n">
        <v>202507</v>
      </c>
      <c r="C15705" s="37" t="s">
        <v>109</v>
      </c>
      <c r="D15705" s="37" t="s">
        <v>502</v>
      </c>
      <c r="E15705" s="0" t="n">
        <v>1</v>
      </c>
      <c r="F15705" s="38" t="s">
        <v>70</v>
      </c>
      <c r="G15705" s="37" t="s">
        <v>734</v>
      </c>
      <c r="H15705" s="0" t="n">
        <v>3512139</v>
      </c>
      <c r="I15705" s="0" t="n">
        <v>575708</v>
      </c>
      <c r="J15705" s="0" t="n">
        <v>48374</v>
      </c>
    </row>
    <row r="15706" customFormat="false" ht="15" hidden="false" customHeight="false" outlineLevel="0" collapsed="false">
      <c r="A15706" s="0" t="n">
        <v>202507</v>
      </c>
      <c r="B15706" s="0" t="n">
        <v>202507</v>
      </c>
      <c r="C15706" s="37" t="s">
        <v>158</v>
      </c>
      <c r="D15706" s="37" t="s">
        <v>693</v>
      </c>
      <c r="E15706" s="0" t="n">
        <v>1</v>
      </c>
      <c r="F15706" s="38" t="s">
        <v>70</v>
      </c>
      <c r="G15706" s="37" t="s">
        <v>735</v>
      </c>
      <c r="H15706" s="0" t="n">
        <v>282593</v>
      </c>
      <c r="I15706" s="0" t="n">
        <v>86284</v>
      </c>
      <c r="J15706" s="0" t="n">
        <v>1751</v>
      </c>
    </row>
    <row r="15707" customFormat="false" ht="15" hidden="false" customHeight="false" outlineLevel="0" collapsed="false">
      <c r="A15707" s="0" t="n">
        <v>202507</v>
      </c>
      <c r="B15707" s="0" t="n">
        <v>202507</v>
      </c>
      <c r="C15707" s="37" t="s">
        <v>95</v>
      </c>
      <c r="D15707" s="37" t="s">
        <v>714</v>
      </c>
      <c r="E15707" s="0" t="n">
        <v>1</v>
      </c>
      <c r="F15707" s="38" t="s">
        <v>70</v>
      </c>
      <c r="G15707" s="37" t="s">
        <v>736</v>
      </c>
      <c r="H15707" s="0" t="n">
        <v>591981</v>
      </c>
      <c r="I15707" s="0" t="n">
        <v>141040</v>
      </c>
      <c r="J15707" s="0" t="n">
        <v>4667</v>
      </c>
    </row>
    <row r="15708" customFormat="false" ht="15" hidden="false" customHeight="false" outlineLevel="0" collapsed="false">
      <c r="A15708" s="0" t="n">
        <v>202507</v>
      </c>
      <c r="B15708" s="0" t="n">
        <v>202507</v>
      </c>
      <c r="C15708" s="37" t="s">
        <v>112</v>
      </c>
      <c r="D15708" s="37" t="s">
        <v>243</v>
      </c>
      <c r="E15708" s="0" t="n">
        <v>1</v>
      </c>
      <c r="F15708" s="38" t="s">
        <v>70</v>
      </c>
      <c r="G15708" s="37" t="s">
        <v>737</v>
      </c>
      <c r="H15708" s="0" t="n">
        <v>758188</v>
      </c>
      <c r="I15708" s="0" t="n">
        <v>213411</v>
      </c>
      <c r="J15708" s="0" t="n">
        <v>31151</v>
      </c>
    </row>
    <row r="15709" customFormat="false" ht="15" hidden="false" customHeight="false" outlineLevel="0" collapsed="false">
      <c r="A15709" s="0" t="n">
        <v>202507</v>
      </c>
      <c r="B15709" s="0" t="n">
        <v>202507</v>
      </c>
      <c r="C15709" s="37" t="s">
        <v>98</v>
      </c>
      <c r="D15709" s="37" t="s">
        <v>298</v>
      </c>
      <c r="E15709" s="0" t="n">
        <v>1</v>
      </c>
      <c r="F15709" s="38" t="s">
        <v>70</v>
      </c>
      <c r="G15709" s="37" t="s">
        <v>738</v>
      </c>
      <c r="H15709" s="0" t="n">
        <v>6604672</v>
      </c>
      <c r="I15709" s="0" t="n">
        <v>3420681</v>
      </c>
      <c r="J15709" s="0" t="n">
        <v>100665</v>
      </c>
    </row>
    <row r="15710" customFormat="false" ht="15" hidden="false" customHeight="false" outlineLevel="0" collapsed="false">
      <c r="A15710" s="0" t="n">
        <v>202507</v>
      </c>
      <c r="B15710" s="0" t="n">
        <v>202507</v>
      </c>
      <c r="C15710" s="37" t="s">
        <v>178</v>
      </c>
      <c r="D15710" s="37" t="s">
        <v>253</v>
      </c>
      <c r="E15710" s="0" t="n">
        <v>1</v>
      </c>
      <c r="F15710" s="38" t="s">
        <v>70</v>
      </c>
      <c r="G15710" s="37" t="s">
        <v>739</v>
      </c>
      <c r="H15710" s="0" t="n">
        <v>2214146</v>
      </c>
      <c r="I15710" s="0" t="n">
        <v>347128</v>
      </c>
      <c r="J15710" s="0" t="n">
        <v>23955</v>
      </c>
    </row>
    <row r="15711" customFormat="false" ht="15" hidden="false" customHeight="false" outlineLevel="0" collapsed="false">
      <c r="A15711" s="0" t="n">
        <v>202507</v>
      </c>
      <c r="B15711" s="0" t="n">
        <v>202507</v>
      </c>
      <c r="C15711" s="37" t="s">
        <v>136</v>
      </c>
      <c r="D15711" s="37" t="s">
        <v>159</v>
      </c>
      <c r="E15711" s="0" t="n">
        <v>1</v>
      </c>
      <c r="F15711" s="38" t="s">
        <v>70</v>
      </c>
      <c r="G15711" s="37" t="s">
        <v>740</v>
      </c>
      <c r="H15711" s="0" t="n">
        <v>1028507</v>
      </c>
      <c r="I15711" s="0" t="n">
        <v>511847</v>
      </c>
      <c r="J15711" s="0" t="n">
        <v>126615</v>
      </c>
    </row>
    <row r="15712" customFormat="false" ht="15" hidden="false" customHeight="false" outlineLevel="0" collapsed="false">
      <c r="A15712" s="0" t="n">
        <v>202507</v>
      </c>
      <c r="B15712" s="0" t="n">
        <v>202507</v>
      </c>
      <c r="C15712" s="37" t="s">
        <v>124</v>
      </c>
      <c r="D15712" s="37" t="s">
        <v>412</v>
      </c>
      <c r="E15712" s="0" t="n">
        <v>1</v>
      </c>
      <c r="F15712" s="38" t="s">
        <v>70</v>
      </c>
      <c r="G15712" s="37" t="s">
        <v>741</v>
      </c>
      <c r="H15712" s="0" t="n">
        <v>2221874</v>
      </c>
      <c r="I15712" s="0" t="n">
        <v>442031</v>
      </c>
      <c r="J15712" s="0" t="n">
        <v>52320</v>
      </c>
    </row>
    <row r="15713" customFormat="false" ht="15" hidden="false" customHeight="false" outlineLevel="0" collapsed="false">
      <c r="A15713" s="0" t="n">
        <v>202507</v>
      </c>
      <c r="B15713" s="0" t="n">
        <v>202507</v>
      </c>
      <c r="C15713" s="37" t="s">
        <v>124</v>
      </c>
      <c r="D15713" s="37" t="s">
        <v>452</v>
      </c>
      <c r="E15713" s="0" t="n">
        <v>1</v>
      </c>
      <c r="F15713" s="38" t="s">
        <v>70</v>
      </c>
      <c r="G15713" s="37" t="s">
        <v>742</v>
      </c>
      <c r="H15713" s="0" t="n">
        <v>148854</v>
      </c>
      <c r="I15713" s="0" t="n">
        <v>84977</v>
      </c>
      <c r="J15713" s="0" t="n">
        <v>2211</v>
      </c>
    </row>
    <row r="15714" customFormat="false" ht="15" hidden="false" customHeight="false" outlineLevel="0" collapsed="false">
      <c r="A15714" s="0" t="n">
        <v>202507</v>
      </c>
      <c r="B15714" s="0" t="n">
        <v>202507</v>
      </c>
      <c r="C15714" s="37" t="s">
        <v>184</v>
      </c>
      <c r="D15714" s="37" t="s">
        <v>655</v>
      </c>
      <c r="E15714" s="0" t="n">
        <v>1</v>
      </c>
      <c r="F15714" s="38" t="s">
        <v>70</v>
      </c>
      <c r="G15714" s="37" t="s">
        <v>743</v>
      </c>
      <c r="H15714" s="0" t="n">
        <v>1581042</v>
      </c>
      <c r="I15714" s="0" t="n">
        <v>1813659</v>
      </c>
      <c r="J15714" s="0" t="n">
        <v>-53894</v>
      </c>
    </row>
    <row r="15715" customFormat="false" ht="15" hidden="false" customHeight="false" outlineLevel="0" collapsed="false">
      <c r="A15715" s="0" t="n">
        <v>202507</v>
      </c>
      <c r="B15715" s="0" t="n">
        <v>202507</v>
      </c>
      <c r="C15715" s="37" t="s">
        <v>124</v>
      </c>
      <c r="D15715" s="37" t="s">
        <v>744</v>
      </c>
      <c r="E15715" s="0" t="n">
        <v>1</v>
      </c>
      <c r="F15715" s="38" t="s">
        <v>70</v>
      </c>
      <c r="G15715" s="37" t="s">
        <v>745</v>
      </c>
      <c r="H15715" s="0" t="n">
        <v>11762799</v>
      </c>
      <c r="I15715" s="0" t="n">
        <v>2534839</v>
      </c>
      <c r="J15715" s="0" t="n">
        <v>169169</v>
      </c>
    </row>
    <row r="15716" customFormat="false" ht="15" hidden="false" customHeight="false" outlineLevel="0" collapsed="false">
      <c r="A15716" s="0" t="n">
        <v>202507</v>
      </c>
      <c r="B15716" s="0" t="n">
        <v>202507</v>
      </c>
      <c r="C15716" s="37" t="s">
        <v>136</v>
      </c>
      <c r="D15716" s="37" t="s">
        <v>603</v>
      </c>
      <c r="E15716" s="0" t="n">
        <v>1</v>
      </c>
      <c r="F15716" s="38" t="s">
        <v>70</v>
      </c>
      <c r="G15716" s="37" t="s">
        <v>746</v>
      </c>
      <c r="H15716" s="0" t="n">
        <v>1321004</v>
      </c>
      <c r="I15716" s="0" t="n">
        <v>370418</v>
      </c>
      <c r="J15716" s="0" t="n">
        <v>58812</v>
      </c>
    </row>
    <row r="15717" customFormat="false" ht="15" hidden="false" customHeight="false" outlineLevel="0" collapsed="false">
      <c r="A15717" s="0" t="n">
        <v>202507</v>
      </c>
      <c r="B15717" s="0" t="n">
        <v>202507</v>
      </c>
      <c r="C15717" s="37" t="s">
        <v>109</v>
      </c>
      <c r="D15717" s="37" t="s">
        <v>99</v>
      </c>
      <c r="E15717" s="0" t="n">
        <v>1</v>
      </c>
      <c r="F15717" s="38" t="s">
        <v>70</v>
      </c>
      <c r="G15717" s="37" t="s">
        <v>747</v>
      </c>
      <c r="H15717" s="0" t="n">
        <v>1256673</v>
      </c>
      <c r="I15717" s="0" t="n">
        <v>308399</v>
      </c>
      <c r="J15717" s="0" t="n">
        <v>6473</v>
      </c>
    </row>
    <row r="15718" customFormat="false" ht="15" hidden="false" customHeight="false" outlineLevel="0" collapsed="false">
      <c r="A15718" s="0" t="n">
        <v>202507</v>
      </c>
      <c r="B15718" s="0" t="n">
        <v>202507</v>
      </c>
      <c r="C15718" s="37" t="s">
        <v>178</v>
      </c>
      <c r="D15718" s="37" t="s">
        <v>107</v>
      </c>
      <c r="E15718" s="0" t="n">
        <v>1</v>
      </c>
      <c r="F15718" s="38" t="s">
        <v>70</v>
      </c>
      <c r="G15718" s="37" t="s">
        <v>748</v>
      </c>
      <c r="H15718" s="0" t="n">
        <v>2546208</v>
      </c>
      <c r="I15718" s="0" t="n">
        <v>557537</v>
      </c>
      <c r="J15718" s="0" t="n">
        <v>42188</v>
      </c>
    </row>
    <row r="15719" customFormat="false" ht="15" hidden="false" customHeight="false" outlineLevel="0" collapsed="false">
      <c r="A15719" s="0" t="n">
        <v>202507</v>
      </c>
      <c r="B15719" s="0" t="n">
        <v>202507</v>
      </c>
      <c r="C15719" s="37" t="s">
        <v>136</v>
      </c>
      <c r="D15719" s="37" t="s">
        <v>723</v>
      </c>
      <c r="E15719" s="0" t="n">
        <v>1</v>
      </c>
      <c r="F15719" s="38" t="s">
        <v>70</v>
      </c>
      <c r="G15719" s="37" t="s">
        <v>749</v>
      </c>
      <c r="H15719" s="0" t="n">
        <v>5774492</v>
      </c>
      <c r="I15719" s="0" t="n">
        <v>633151</v>
      </c>
      <c r="J15719" s="0" t="n">
        <v>11676</v>
      </c>
    </row>
    <row r="15720" customFormat="false" ht="15" hidden="false" customHeight="false" outlineLevel="0" collapsed="false">
      <c r="A15720" s="0" t="n">
        <v>202507</v>
      </c>
      <c r="B15720" s="0" t="n">
        <v>202507</v>
      </c>
      <c r="C15720" s="37" t="s">
        <v>98</v>
      </c>
      <c r="D15720" s="37" t="s">
        <v>208</v>
      </c>
      <c r="E15720" s="0" t="n">
        <v>1</v>
      </c>
      <c r="F15720" s="38" t="s">
        <v>70</v>
      </c>
      <c r="G15720" s="37" t="s">
        <v>750</v>
      </c>
      <c r="H15720" s="0" t="n">
        <v>104555</v>
      </c>
      <c r="I15720" s="0" t="n">
        <v>20773</v>
      </c>
      <c r="J15720" s="0" t="n">
        <v>815</v>
      </c>
    </row>
    <row r="15721" customFormat="false" ht="15" hidden="false" customHeight="false" outlineLevel="0" collapsed="false">
      <c r="A15721" s="0" t="n">
        <v>202507</v>
      </c>
      <c r="B15721" s="0" t="n">
        <v>202507</v>
      </c>
      <c r="C15721" s="37" t="s">
        <v>149</v>
      </c>
      <c r="D15721" s="37" t="s">
        <v>385</v>
      </c>
      <c r="E15721" s="0" t="n">
        <v>1</v>
      </c>
      <c r="F15721" s="38" t="s">
        <v>70</v>
      </c>
      <c r="G15721" s="37" t="s">
        <v>751</v>
      </c>
      <c r="H15721" s="0" t="n">
        <v>160368</v>
      </c>
      <c r="I15721" s="0" t="n">
        <v>25333</v>
      </c>
      <c r="J15721" s="0" t="n">
        <v>-1209</v>
      </c>
    </row>
    <row r="15722" customFormat="false" ht="15" hidden="false" customHeight="false" outlineLevel="0" collapsed="false">
      <c r="A15722" s="0" t="n">
        <v>202507</v>
      </c>
      <c r="B15722" s="0" t="n">
        <v>202507</v>
      </c>
      <c r="C15722" s="37" t="s">
        <v>115</v>
      </c>
      <c r="D15722" s="37" t="s">
        <v>476</v>
      </c>
      <c r="E15722" s="0" t="n">
        <v>1</v>
      </c>
      <c r="F15722" s="38" t="s">
        <v>70</v>
      </c>
      <c r="G15722" s="37" t="s">
        <v>752</v>
      </c>
      <c r="H15722" s="0" t="n">
        <v>965712</v>
      </c>
      <c r="I15722" s="0" t="n">
        <v>294608</v>
      </c>
      <c r="J15722" s="0" t="n">
        <v>29767</v>
      </c>
    </row>
    <row r="15723" customFormat="false" ht="15" hidden="false" customHeight="false" outlineLevel="0" collapsed="false">
      <c r="A15723" s="0" t="n">
        <v>202507</v>
      </c>
      <c r="B15723" s="0" t="n">
        <v>202507</v>
      </c>
      <c r="C15723" s="37" t="s">
        <v>101</v>
      </c>
      <c r="D15723" s="37" t="s">
        <v>425</v>
      </c>
      <c r="E15723" s="0" t="n">
        <v>1</v>
      </c>
      <c r="F15723" s="38" t="s">
        <v>70</v>
      </c>
      <c r="G15723" s="37" t="s">
        <v>753</v>
      </c>
      <c r="H15723" s="0" t="n">
        <v>406480</v>
      </c>
      <c r="I15723" s="0" t="n">
        <v>163750</v>
      </c>
      <c r="J15723" s="0" t="n">
        <v>14470</v>
      </c>
    </row>
    <row r="15724" customFormat="false" ht="15" hidden="false" customHeight="false" outlineLevel="0" collapsed="false">
      <c r="A15724" s="0" t="n">
        <v>202507</v>
      </c>
      <c r="B15724" s="0" t="n">
        <v>202507</v>
      </c>
      <c r="C15724" s="37" t="s">
        <v>124</v>
      </c>
      <c r="D15724" s="37" t="s">
        <v>243</v>
      </c>
      <c r="E15724" s="0" t="n">
        <v>1</v>
      </c>
      <c r="F15724" s="38" t="s">
        <v>70</v>
      </c>
      <c r="G15724" s="37" t="s">
        <v>754</v>
      </c>
      <c r="H15724" s="0" t="n">
        <v>6212958</v>
      </c>
      <c r="I15724" s="0" t="n">
        <v>1509756</v>
      </c>
      <c r="J15724" s="0" t="n">
        <v>334266</v>
      </c>
    </row>
    <row r="15725" customFormat="false" ht="15" hidden="false" customHeight="false" outlineLevel="0" collapsed="false">
      <c r="A15725" s="0" t="n">
        <v>202507</v>
      </c>
      <c r="B15725" s="0" t="n">
        <v>202507</v>
      </c>
      <c r="C15725" s="37" t="s">
        <v>136</v>
      </c>
      <c r="D15725" s="37" t="s">
        <v>300</v>
      </c>
      <c r="E15725" s="0" t="n">
        <v>1</v>
      </c>
      <c r="F15725" s="38" t="s">
        <v>70</v>
      </c>
      <c r="G15725" s="37" t="s">
        <v>755</v>
      </c>
      <c r="H15725" s="0" t="n">
        <v>1167751</v>
      </c>
      <c r="I15725" s="0" t="n">
        <v>232630</v>
      </c>
      <c r="J15725" s="0" t="n">
        <v>19619</v>
      </c>
    </row>
    <row r="15726" customFormat="false" ht="15" hidden="false" customHeight="false" outlineLevel="0" collapsed="false">
      <c r="A15726" s="0" t="n">
        <v>202507</v>
      </c>
      <c r="B15726" s="0" t="n">
        <v>202507</v>
      </c>
      <c r="C15726" s="37" t="s">
        <v>178</v>
      </c>
      <c r="D15726" s="37" t="s">
        <v>756</v>
      </c>
      <c r="E15726" s="0" t="n">
        <v>1</v>
      </c>
      <c r="F15726" s="38" t="s">
        <v>70</v>
      </c>
      <c r="G15726" s="37" t="s">
        <v>757</v>
      </c>
      <c r="H15726" s="0" t="n">
        <v>88488</v>
      </c>
      <c r="I15726" s="0" t="n">
        <v>9491</v>
      </c>
      <c r="J15726" s="0" t="n">
        <v>21</v>
      </c>
    </row>
    <row r="15727" customFormat="false" ht="15" hidden="false" customHeight="false" outlineLevel="0" collapsed="false">
      <c r="A15727" s="0" t="n">
        <v>202507</v>
      </c>
      <c r="B15727" s="0" t="n">
        <v>202507</v>
      </c>
      <c r="C15727" s="37" t="s">
        <v>152</v>
      </c>
      <c r="D15727" s="37" t="s">
        <v>420</v>
      </c>
      <c r="E15727" s="0" t="n">
        <v>1</v>
      </c>
      <c r="F15727" s="38" t="s">
        <v>70</v>
      </c>
      <c r="G15727" s="37" t="s">
        <v>758</v>
      </c>
      <c r="H15727" s="0" t="n">
        <v>259764</v>
      </c>
      <c r="I15727" s="0" t="n">
        <v>134535</v>
      </c>
      <c r="J15727" s="0" t="n">
        <v>29421</v>
      </c>
    </row>
    <row r="15728" customFormat="false" ht="15" hidden="false" customHeight="false" outlineLevel="0" collapsed="false">
      <c r="A15728" s="0" t="n">
        <v>202507</v>
      </c>
      <c r="B15728" s="0" t="n">
        <v>202507</v>
      </c>
      <c r="C15728" s="37" t="s">
        <v>115</v>
      </c>
      <c r="D15728" s="37" t="s">
        <v>626</v>
      </c>
      <c r="E15728" s="0" t="n">
        <v>1</v>
      </c>
      <c r="F15728" s="38" t="s">
        <v>70</v>
      </c>
      <c r="G15728" s="37" t="s">
        <v>759</v>
      </c>
      <c r="H15728" s="0" t="n">
        <v>52898</v>
      </c>
      <c r="I15728" s="0" t="n">
        <v>20532</v>
      </c>
      <c r="J15728" s="0" t="n">
        <v>2256</v>
      </c>
    </row>
    <row r="15729" customFormat="false" ht="15" hidden="false" customHeight="false" outlineLevel="0" collapsed="false">
      <c r="A15729" s="0" t="n">
        <v>202507</v>
      </c>
      <c r="B15729" s="0" t="n">
        <v>202507</v>
      </c>
      <c r="C15729" s="37" t="s">
        <v>184</v>
      </c>
      <c r="D15729" s="37" t="s">
        <v>425</v>
      </c>
      <c r="E15729" s="0" t="n">
        <v>1</v>
      </c>
      <c r="F15729" s="38" t="s">
        <v>70</v>
      </c>
      <c r="G15729" s="37" t="s">
        <v>760</v>
      </c>
      <c r="H15729" s="0" t="n">
        <v>835458</v>
      </c>
      <c r="I15729" s="0" t="n">
        <v>288246</v>
      </c>
      <c r="J15729" s="0" t="n">
        <v>26620</v>
      </c>
    </row>
    <row r="15730" customFormat="false" ht="15" hidden="false" customHeight="false" outlineLevel="0" collapsed="false">
      <c r="A15730" s="0" t="n">
        <v>202507</v>
      </c>
      <c r="B15730" s="0" t="n">
        <v>202507</v>
      </c>
      <c r="C15730" s="37" t="s">
        <v>95</v>
      </c>
      <c r="D15730" s="37" t="s">
        <v>618</v>
      </c>
      <c r="E15730" s="0" t="n">
        <v>1</v>
      </c>
      <c r="F15730" s="38" t="s">
        <v>70</v>
      </c>
      <c r="G15730" s="37" t="s">
        <v>761</v>
      </c>
      <c r="H15730" s="0" t="n">
        <v>1005314</v>
      </c>
      <c r="I15730" s="0" t="n">
        <v>233112</v>
      </c>
      <c r="J15730" s="0" t="n">
        <v>16782</v>
      </c>
    </row>
    <row r="15731" customFormat="false" ht="15" hidden="false" customHeight="false" outlineLevel="0" collapsed="false">
      <c r="A15731" s="0" t="n">
        <v>202507</v>
      </c>
      <c r="B15731" s="0" t="n">
        <v>202507</v>
      </c>
      <c r="C15731" s="37" t="s">
        <v>152</v>
      </c>
      <c r="D15731" s="37" t="s">
        <v>372</v>
      </c>
      <c r="E15731" s="0" t="n">
        <v>1</v>
      </c>
      <c r="F15731" s="38" t="s">
        <v>70</v>
      </c>
      <c r="G15731" s="37" t="s">
        <v>762</v>
      </c>
      <c r="H15731" s="0" t="n">
        <v>716392</v>
      </c>
      <c r="I15731" s="0" t="n">
        <v>299127</v>
      </c>
      <c r="J15731" s="0" t="n">
        <v>26474</v>
      </c>
    </row>
    <row r="15732" customFormat="false" ht="15" hidden="false" customHeight="false" outlineLevel="0" collapsed="false">
      <c r="A15732" s="0" t="n">
        <v>202507</v>
      </c>
      <c r="B15732" s="0" t="n">
        <v>202507</v>
      </c>
      <c r="C15732" s="37" t="s">
        <v>158</v>
      </c>
      <c r="D15732" s="37" t="s">
        <v>461</v>
      </c>
      <c r="E15732" s="0" t="n">
        <v>1</v>
      </c>
      <c r="F15732" s="38" t="s">
        <v>70</v>
      </c>
      <c r="G15732" s="37" t="s">
        <v>763</v>
      </c>
      <c r="H15732" s="0" t="n">
        <v>4326338</v>
      </c>
      <c r="I15732" s="0" t="n">
        <v>868736</v>
      </c>
      <c r="J15732" s="0" t="n">
        <v>-11452</v>
      </c>
    </row>
    <row r="15733" customFormat="false" ht="15" hidden="false" customHeight="false" outlineLevel="0" collapsed="false">
      <c r="A15733" s="0" t="n">
        <v>202507</v>
      </c>
      <c r="B15733" s="0" t="n">
        <v>202507</v>
      </c>
      <c r="C15733" s="37" t="s">
        <v>106</v>
      </c>
      <c r="D15733" s="37" t="s">
        <v>116</v>
      </c>
      <c r="E15733" s="0" t="n">
        <v>1</v>
      </c>
      <c r="F15733" s="38" t="s">
        <v>70</v>
      </c>
      <c r="G15733" s="37" t="s">
        <v>764</v>
      </c>
      <c r="H15733" s="0" t="n">
        <v>4629197</v>
      </c>
      <c r="I15733" s="0" t="n">
        <v>1064342</v>
      </c>
      <c r="J15733" s="0" t="n">
        <v>68865</v>
      </c>
    </row>
    <row r="15734" customFormat="false" ht="15" hidden="false" customHeight="false" outlineLevel="0" collapsed="false">
      <c r="A15734" s="0" t="n">
        <v>202507</v>
      </c>
      <c r="B15734" s="0" t="n">
        <v>202507</v>
      </c>
      <c r="C15734" s="37" t="s">
        <v>109</v>
      </c>
      <c r="D15734" s="37" t="s">
        <v>540</v>
      </c>
      <c r="E15734" s="0" t="n">
        <v>1</v>
      </c>
      <c r="F15734" s="38" t="s">
        <v>70</v>
      </c>
      <c r="G15734" s="37" t="s">
        <v>765</v>
      </c>
      <c r="H15734" s="0" t="n">
        <v>1273962</v>
      </c>
      <c r="I15734" s="0" t="n">
        <v>171603</v>
      </c>
      <c r="J15734" s="0" t="n">
        <v>8742</v>
      </c>
    </row>
    <row r="15735" customFormat="false" ht="15" hidden="false" customHeight="false" outlineLevel="0" collapsed="false">
      <c r="A15735" s="0" t="n">
        <v>202507</v>
      </c>
      <c r="B15735" s="0" t="n">
        <v>202507</v>
      </c>
      <c r="C15735" s="37" t="s">
        <v>178</v>
      </c>
      <c r="D15735" s="37" t="s">
        <v>364</v>
      </c>
      <c r="E15735" s="0" t="n">
        <v>1</v>
      </c>
      <c r="F15735" s="38" t="s">
        <v>70</v>
      </c>
      <c r="G15735" s="37" t="s">
        <v>766</v>
      </c>
      <c r="H15735" s="0" t="n">
        <v>95154</v>
      </c>
      <c r="I15735" s="0" t="n">
        <v>9137</v>
      </c>
      <c r="J15735" s="0" t="n">
        <v>992</v>
      </c>
    </row>
    <row r="15736" customFormat="false" ht="15" hidden="false" customHeight="false" outlineLevel="0" collapsed="false">
      <c r="A15736" s="0" t="n">
        <v>202507</v>
      </c>
      <c r="B15736" s="0" t="n">
        <v>202507</v>
      </c>
      <c r="C15736" s="37" t="s">
        <v>184</v>
      </c>
      <c r="D15736" s="37" t="s">
        <v>571</v>
      </c>
      <c r="E15736" s="0" t="n">
        <v>1</v>
      </c>
      <c r="F15736" s="38" t="s">
        <v>70</v>
      </c>
      <c r="G15736" s="37" t="s">
        <v>767</v>
      </c>
      <c r="H15736" s="0" t="n">
        <v>3257033</v>
      </c>
      <c r="I15736" s="0" t="n">
        <v>716036</v>
      </c>
      <c r="J15736" s="0" t="n">
        <v>132128</v>
      </c>
    </row>
    <row r="15737" customFormat="false" ht="15" hidden="false" customHeight="false" outlineLevel="0" collapsed="false">
      <c r="A15737" s="0" t="n">
        <v>202507</v>
      </c>
      <c r="B15737" s="0" t="n">
        <v>202507</v>
      </c>
      <c r="C15737" s="37" t="s">
        <v>136</v>
      </c>
      <c r="D15737" s="37" t="s">
        <v>509</v>
      </c>
      <c r="E15737" s="0" t="n">
        <v>1</v>
      </c>
      <c r="F15737" s="38" t="s">
        <v>70</v>
      </c>
      <c r="G15737" s="37" t="s">
        <v>768</v>
      </c>
      <c r="H15737" s="0" t="n">
        <v>2667679</v>
      </c>
      <c r="I15737" s="0" t="n">
        <v>478320</v>
      </c>
      <c r="J15737" s="0" t="n">
        <v>81066</v>
      </c>
    </row>
    <row r="15738" customFormat="false" ht="15" hidden="false" customHeight="false" outlineLevel="0" collapsed="false">
      <c r="A15738" s="0" t="n">
        <v>202507</v>
      </c>
      <c r="B15738" s="0" t="n">
        <v>202507</v>
      </c>
      <c r="C15738" s="37" t="s">
        <v>136</v>
      </c>
      <c r="D15738" s="37" t="s">
        <v>258</v>
      </c>
      <c r="E15738" s="0" t="n">
        <v>1</v>
      </c>
      <c r="F15738" s="38" t="s">
        <v>70</v>
      </c>
      <c r="G15738" s="37" t="s">
        <v>769</v>
      </c>
      <c r="H15738" s="0" t="n">
        <v>1208848</v>
      </c>
      <c r="I15738" s="0" t="n">
        <v>413870</v>
      </c>
      <c r="J15738" s="0" t="n">
        <v>51321</v>
      </c>
    </row>
    <row r="15739" customFormat="false" ht="15" hidden="false" customHeight="false" outlineLevel="0" collapsed="false">
      <c r="A15739" s="0" t="n">
        <v>202507</v>
      </c>
      <c r="B15739" s="0" t="n">
        <v>202507</v>
      </c>
      <c r="C15739" s="37" t="s">
        <v>115</v>
      </c>
      <c r="D15739" s="37" t="s">
        <v>288</v>
      </c>
      <c r="E15739" s="0" t="n">
        <v>1</v>
      </c>
      <c r="F15739" s="38" t="s">
        <v>70</v>
      </c>
      <c r="G15739" s="37" t="s">
        <v>770</v>
      </c>
      <c r="H15739" s="0" t="n">
        <v>5399541</v>
      </c>
      <c r="I15739" s="0" t="n">
        <v>3492519</v>
      </c>
      <c r="J15739" s="0" t="n">
        <v>-347405</v>
      </c>
    </row>
    <row r="15740" customFormat="false" ht="15" hidden="false" customHeight="false" outlineLevel="0" collapsed="false">
      <c r="A15740" s="0" t="n">
        <v>202507</v>
      </c>
      <c r="B15740" s="0" t="n">
        <v>202507</v>
      </c>
      <c r="C15740" s="37" t="s">
        <v>109</v>
      </c>
      <c r="D15740" s="37" t="s">
        <v>412</v>
      </c>
      <c r="E15740" s="0" t="n">
        <v>1</v>
      </c>
      <c r="F15740" s="38" t="s">
        <v>70</v>
      </c>
      <c r="G15740" s="37" t="s">
        <v>771</v>
      </c>
      <c r="H15740" s="0" t="n">
        <v>371672</v>
      </c>
      <c r="I15740" s="0" t="n">
        <v>78463</v>
      </c>
      <c r="J15740" s="0" t="n">
        <v>2306</v>
      </c>
    </row>
    <row r="15741" customFormat="false" ht="15" hidden="false" customHeight="false" outlineLevel="0" collapsed="false">
      <c r="A15741" s="0" t="n">
        <v>202507</v>
      </c>
      <c r="B15741" s="0" t="n">
        <v>202507</v>
      </c>
      <c r="C15741" s="37" t="s">
        <v>98</v>
      </c>
      <c r="D15741" s="37" t="s">
        <v>233</v>
      </c>
      <c r="E15741" s="0" t="n">
        <v>1</v>
      </c>
      <c r="F15741" s="38" t="s">
        <v>70</v>
      </c>
      <c r="G15741" s="37" t="s">
        <v>772</v>
      </c>
      <c r="H15741" s="0" t="n">
        <v>10749570</v>
      </c>
      <c r="I15741" s="0" t="n">
        <v>2494044</v>
      </c>
      <c r="J15741" s="0" t="n">
        <v>-272655</v>
      </c>
    </row>
    <row r="15742" customFormat="false" ht="15" hidden="false" customHeight="false" outlineLevel="0" collapsed="false">
      <c r="A15742" s="0" t="n">
        <v>202507</v>
      </c>
      <c r="B15742" s="0" t="n">
        <v>202507</v>
      </c>
      <c r="C15742" s="37" t="s">
        <v>178</v>
      </c>
      <c r="D15742" s="37" t="s">
        <v>294</v>
      </c>
      <c r="E15742" s="0" t="n">
        <v>1</v>
      </c>
      <c r="F15742" s="38" t="s">
        <v>70</v>
      </c>
      <c r="G15742" s="37" t="s">
        <v>773</v>
      </c>
      <c r="H15742" s="0" t="n">
        <v>321701</v>
      </c>
      <c r="I15742" s="0" t="n">
        <v>102381</v>
      </c>
      <c r="J15742" s="0" t="n">
        <v>18541</v>
      </c>
    </row>
    <row r="15743" customFormat="false" ht="15" hidden="false" customHeight="false" outlineLevel="0" collapsed="false">
      <c r="A15743" s="0" t="n">
        <v>202507</v>
      </c>
      <c r="B15743" s="0" t="n">
        <v>202507</v>
      </c>
      <c r="C15743" s="37" t="s">
        <v>149</v>
      </c>
      <c r="D15743" s="37" t="s">
        <v>130</v>
      </c>
      <c r="E15743" s="0" t="n">
        <v>1</v>
      </c>
      <c r="F15743" s="38" t="s">
        <v>70</v>
      </c>
      <c r="G15743" s="37" t="s">
        <v>774</v>
      </c>
      <c r="H15743" s="0" t="n">
        <v>4403708</v>
      </c>
      <c r="I15743" s="0" t="n">
        <v>1458354</v>
      </c>
      <c r="J15743" s="0" t="n">
        <v>88725</v>
      </c>
    </row>
    <row r="15744" customFormat="false" ht="15" hidden="false" customHeight="false" outlineLevel="0" collapsed="false">
      <c r="A15744" s="0" t="n">
        <v>202507</v>
      </c>
      <c r="B15744" s="0" t="n">
        <v>202507</v>
      </c>
      <c r="C15744" s="37" t="s">
        <v>109</v>
      </c>
      <c r="D15744" s="37" t="s">
        <v>139</v>
      </c>
      <c r="E15744" s="0" t="n">
        <v>1</v>
      </c>
      <c r="F15744" s="38" t="s">
        <v>70</v>
      </c>
      <c r="G15744" s="37" t="s">
        <v>775</v>
      </c>
      <c r="H15744" s="0" t="n">
        <v>246141</v>
      </c>
      <c r="I15744" s="0" t="n">
        <v>46674</v>
      </c>
      <c r="J15744" s="0" t="n">
        <v>2715</v>
      </c>
    </row>
    <row r="15745" customFormat="false" ht="15" hidden="false" customHeight="false" outlineLevel="0" collapsed="false">
      <c r="A15745" s="0" t="n">
        <v>202507</v>
      </c>
      <c r="B15745" s="0" t="n">
        <v>202507</v>
      </c>
      <c r="C15745" s="37" t="s">
        <v>106</v>
      </c>
      <c r="D15745" s="37" t="s">
        <v>776</v>
      </c>
      <c r="E15745" s="0" t="n">
        <v>1</v>
      </c>
      <c r="F15745" s="38" t="s">
        <v>70</v>
      </c>
      <c r="G15745" s="37" t="s">
        <v>777</v>
      </c>
      <c r="H15745" s="0" t="n">
        <v>462406</v>
      </c>
      <c r="I15745" s="0" t="n">
        <v>259147</v>
      </c>
      <c r="J15745" s="0" t="n">
        <v>1118</v>
      </c>
    </row>
    <row r="15746" customFormat="false" ht="15" hidden="false" customHeight="false" outlineLevel="0" collapsed="false">
      <c r="A15746" s="0" t="n">
        <v>202507</v>
      </c>
      <c r="B15746" s="0" t="n">
        <v>202507</v>
      </c>
      <c r="C15746" s="37" t="s">
        <v>109</v>
      </c>
      <c r="D15746" s="37" t="s">
        <v>396</v>
      </c>
      <c r="E15746" s="0" t="n">
        <v>1</v>
      </c>
      <c r="F15746" s="38" t="s">
        <v>70</v>
      </c>
      <c r="G15746" s="37" t="s">
        <v>778</v>
      </c>
      <c r="H15746" s="0" t="n">
        <v>7179526</v>
      </c>
      <c r="I15746" s="0" t="n">
        <v>1888103</v>
      </c>
      <c r="J15746" s="0" t="n">
        <v>376284</v>
      </c>
    </row>
    <row r="15747" customFormat="false" ht="15" hidden="false" customHeight="false" outlineLevel="0" collapsed="false">
      <c r="A15747" s="0" t="n">
        <v>202507</v>
      </c>
      <c r="B15747" s="0" t="n">
        <v>202507</v>
      </c>
      <c r="C15747" s="37" t="s">
        <v>106</v>
      </c>
      <c r="D15747" s="37" t="s">
        <v>189</v>
      </c>
      <c r="E15747" s="0" t="n">
        <v>1</v>
      </c>
      <c r="F15747" s="38" t="s">
        <v>70</v>
      </c>
      <c r="G15747" s="37" t="s">
        <v>779</v>
      </c>
      <c r="H15747" s="0" t="n">
        <v>991015</v>
      </c>
      <c r="I15747" s="0" t="n">
        <v>376023</v>
      </c>
      <c r="J15747" s="0" t="n">
        <v>31232</v>
      </c>
    </row>
    <row r="15748" customFormat="false" ht="15" hidden="false" customHeight="false" outlineLevel="0" collapsed="false">
      <c r="A15748" s="0" t="n">
        <v>202507</v>
      </c>
      <c r="B15748" s="0" t="n">
        <v>202507</v>
      </c>
      <c r="C15748" s="37" t="s">
        <v>152</v>
      </c>
      <c r="D15748" s="37" t="s">
        <v>320</v>
      </c>
      <c r="E15748" s="0" t="n">
        <v>1</v>
      </c>
      <c r="F15748" s="38" t="s">
        <v>70</v>
      </c>
      <c r="G15748" s="37" t="s">
        <v>780</v>
      </c>
      <c r="H15748" s="0" t="n">
        <v>3228550</v>
      </c>
      <c r="I15748" s="0" t="n">
        <v>601560</v>
      </c>
      <c r="J15748" s="0" t="n">
        <v>36972</v>
      </c>
    </row>
    <row r="15749" customFormat="false" ht="15" hidden="false" customHeight="false" outlineLevel="0" collapsed="false">
      <c r="A15749" s="0" t="n">
        <v>202507</v>
      </c>
      <c r="B15749" s="0" t="n">
        <v>202507</v>
      </c>
      <c r="C15749" s="37" t="s">
        <v>95</v>
      </c>
      <c r="D15749" s="37" t="s">
        <v>693</v>
      </c>
      <c r="E15749" s="0" t="n">
        <v>1</v>
      </c>
      <c r="F15749" s="38" t="s">
        <v>70</v>
      </c>
      <c r="G15749" s="37" t="s">
        <v>781</v>
      </c>
      <c r="H15749" s="0" t="n">
        <v>1325715</v>
      </c>
      <c r="I15749" s="0" t="n">
        <v>487485</v>
      </c>
      <c r="J15749" s="0" t="n">
        <v>41643</v>
      </c>
    </row>
    <row r="15750" customFormat="false" ht="15" hidden="false" customHeight="false" outlineLevel="0" collapsed="false">
      <c r="A15750" s="0" t="n">
        <v>202507</v>
      </c>
      <c r="B15750" s="0" t="n">
        <v>202507</v>
      </c>
      <c r="C15750" s="37" t="s">
        <v>98</v>
      </c>
      <c r="D15750" s="37" t="s">
        <v>369</v>
      </c>
      <c r="E15750" s="0" t="n">
        <v>1</v>
      </c>
      <c r="F15750" s="38" t="s">
        <v>70</v>
      </c>
      <c r="G15750" s="37" t="s">
        <v>782</v>
      </c>
      <c r="H15750" s="0" t="n">
        <v>1173310</v>
      </c>
      <c r="I15750" s="0" t="n">
        <v>200208</v>
      </c>
      <c r="J15750" s="0" t="n">
        <v>18640</v>
      </c>
    </row>
    <row r="15751" customFormat="false" ht="15" hidden="false" customHeight="false" outlineLevel="0" collapsed="false">
      <c r="A15751" s="0" t="n">
        <v>202507</v>
      </c>
      <c r="B15751" s="0" t="n">
        <v>202507</v>
      </c>
      <c r="C15751" s="37" t="s">
        <v>136</v>
      </c>
      <c r="D15751" s="37" t="s">
        <v>719</v>
      </c>
      <c r="E15751" s="0" t="n">
        <v>1</v>
      </c>
      <c r="F15751" s="38" t="s">
        <v>70</v>
      </c>
      <c r="G15751" s="37" t="s">
        <v>783</v>
      </c>
      <c r="H15751" s="0" t="n">
        <v>7892276</v>
      </c>
      <c r="I15751" s="0" t="n">
        <v>2413798</v>
      </c>
      <c r="J15751" s="0" t="n">
        <v>143451</v>
      </c>
    </row>
    <row r="15752" customFormat="false" ht="15" hidden="false" customHeight="false" outlineLevel="0" collapsed="false">
      <c r="A15752" s="0" t="n">
        <v>202507</v>
      </c>
      <c r="B15752" s="0" t="n">
        <v>202507</v>
      </c>
      <c r="C15752" s="37" t="s">
        <v>101</v>
      </c>
      <c r="D15752" s="37" t="s">
        <v>247</v>
      </c>
      <c r="E15752" s="0" t="n">
        <v>1</v>
      </c>
      <c r="F15752" s="38" t="s">
        <v>70</v>
      </c>
      <c r="G15752" s="37" t="s">
        <v>784</v>
      </c>
      <c r="H15752" s="0" t="n">
        <v>1276715</v>
      </c>
      <c r="I15752" s="0" t="n">
        <v>708035</v>
      </c>
      <c r="J15752" s="0" t="n">
        <v>141013</v>
      </c>
    </row>
    <row r="15753" customFormat="false" ht="15" hidden="false" customHeight="false" outlineLevel="0" collapsed="false">
      <c r="A15753" s="0" t="n">
        <v>202507</v>
      </c>
      <c r="B15753" s="0" t="n">
        <v>202507</v>
      </c>
      <c r="C15753" s="37" t="s">
        <v>184</v>
      </c>
      <c r="D15753" s="37" t="s">
        <v>367</v>
      </c>
      <c r="E15753" s="0" t="n">
        <v>1</v>
      </c>
      <c r="F15753" s="38" t="s">
        <v>70</v>
      </c>
      <c r="G15753" s="37" t="s">
        <v>785</v>
      </c>
      <c r="H15753" s="0" t="n">
        <v>134261</v>
      </c>
      <c r="I15753" s="0" t="n">
        <v>37141</v>
      </c>
      <c r="J15753" s="0" t="n">
        <v>7359</v>
      </c>
    </row>
    <row r="15754" customFormat="false" ht="15" hidden="false" customHeight="false" outlineLevel="0" collapsed="false">
      <c r="A15754" s="0" t="n">
        <v>202507</v>
      </c>
      <c r="B15754" s="0" t="n">
        <v>202507</v>
      </c>
      <c r="C15754" s="37" t="s">
        <v>98</v>
      </c>
      <c r="D15754" s="37" t="s">
        <v>376</v>
      </c>
      <c r="E15754" s="0" t="n">
        <v>1</v>
      </c>
      <c r="F15754" s="38" t="s">
        <v>70</v>
      </c>
      <c r="G15754" s="37" t="s">
        <v>786</v>
      </c>
      <c r="H15754" s="0" t="n">
        <v>579820</v>
      </c>
      <c r="I15754" s="0" t="n">
        <v>276175</v>
      </c>
      <c r="J15754" s="0" t="n">
        <v>22728</v>
      </c>
    </row>
    <row r="15755" customFormat="false" ht="15" hidden="false" customHeight="false" outlineLevel="0" collapsed="false">
      <c r="A15755" s="0" t="n">
        <v>202507</v>
      </c>
      <c r="B15755" s="0" t="n">
        <v>202507</v>
      </c>
      <c r="C15755" s="37" t="s">
        <v>158</v>
      </c>
      <c r="D15755" s="37" t="s">
        <v>96</v>
      </c>
      <c r="E15755" s="0" t="n">
        <v>1</v>
      </c>
      <c r="F15755" s="38" t="s">
        <v>70</v>
      </c>
      <c r="G15755" s="37" t="s">
        <v>787</v>
      </c>
      <c r="H15755" s="0" t="n">
        <v>2782035</v>
      </c>
      <c r="I15755" s="0" t="n">
        <v>451013</v>
      </c>
      <c r="J15755" s="0" t="n">
        <v>-2194</v>
      </c>
    </row>
    <row r="15756" customFormat="false" ht="15" hidden="false" customHeight="false" outlineLevel="0" collapsed="false">
      <c r="A15756" s="0" t="n">
        <v>202507</v>
      </c>
      <c r="B15756" s="0" t="n">
        <v>202507</v>
      </c>
      <c r="C15756" s="37" t="s">
        <v>115</v>
      </c>
      <c r="D15756" s="37" t="s">
        <v>241</v>
      </c>
      <c r="E15756" s="0" t="n">
        <v>1</v>
      </c>
      <c r="F15756" s="38" t="s">
        <v>70</v>
      </c>
      <c r="G15756" s="37" t="s">
        <v>788</v>
      </c>
      <c r="H15756" s="0" t="n">
        <v>2478738</v>
      </c>
      <c r="I15756" s="0" t="n">
        <v>498367</v>
      </c>
      <c r="J15756" s="0" t="n">
        <v>52630</v>
      </c>
    </row>
    <row r="15757" customFormat="false" ht="15" hidden="false" customHeight="false" outlineLevel="0" collapsed="false">
      <c r="A15757" s="0" t="n">
        <v>202507</v>
      </c>
      <c r="B15757" s="0" t="n">
        <v>202507</v>
      </c>
      <c r="C15757" s="37" t="s">
        <v>101</v>
      </c>
      <c r="D15757" s="37" t="s">
        <v>482</v>
      </c>
      <c r="E15757" s="0" t="n">
        <v>1</v>
      </c>
      <c r="F15757" s="38" t="s">
        <v>70</v>
      </c>
      <c r="G15757" s="37" t="s">
        <v>789</v>
      </c>
      <c r="H15757" s="0" t="n">
        <v>239682</v>
      </c>
      <c r="I15757" s="0" t="n">
        <v>87832</v>
      </c>
      <c r="J15757" s="0" t="n">
        <v>1176</v>
      </c>
    </row>
    <row r="15758" customFormat="false" ht="15" hidden="false" customHeight="false" outlineLevel="0" collapsed="false">
      <c r="A15758" s="0" t="n">
        <v>202507</v>
      </c>
      <c r="B15758" s="0" t="n">
        <v>202507</v>
      </c>
      <c r="C15758" s="37" t="s">
        <v>136</v>
      </c>
      <c r="D15758" s="37" t="s">
        <v>120</v>
      </c>
      <c r="E15758" s="0" t="n">
        <v>1</v>
      </c>
      <c r="F15758" s="38" t="s">
        <v>70</v>
      </c>
      <c r="G15758" s="37" t="s">
        <v>790</v>
      </c>
      <c r="H15758" s="0" t="n">
        <v>560800</v>
      </c>
      <c r="I15758" s="0" t="n">
        <v>401092</v>
      </c>
      <c r="J15758" s="0" t="n">
        <v>86483</v>
      </c>
    </row>
    <row r="15759" customFormat="false" ht="15" hidden="false" customHeight="false" outlineLevel="0" collapsed="false">
      <c r="A15759" s="0" t="n">
        <v>202507</v>
      </c>
      <c r="B15759" s="0" t="n">
        <v>202507</v>
      </c>
      <c r="C15759" s="37" t="s">
        <v>98</v>
      </c>
      <c r="D15759" s="37" t="s">
        <v>447</v>
      </c>
      <c r="E15759" s="0" t="n">
        <v>1</v>
      </c>
      <c r="F15759" s="38" t="s">
        <v>70</v>
      </c>
      <c r="G15759" s="37" t="s">
        <v>791</v>
      </c>
      <c r="H15759" s="0" t="n">
        <v>468365</v>
      </c>
      <c r="I15759" s="0" t="n">
        <v>142176</v>
      </c>
      <c r="J15759" s="0" t="n">
        <v>32701</v>
      </c>
    </row>
    <row r="15760" customFormat="false" ht="15" hidden="false" customHeight="false" outlineLevel="0" collapsed="false">
      <c r="A15760" s="0" t="n">
        <v>202507</v>
      </c>
      <c r="B15760" s="0" t="n">
        <v>202507</v>
      </c>
      <c r="C15760" s="37" t="s">
        <v>136</v>
      </c>
      <c r="D15760" s="37" t="s">
        <v>391</v>
      </c>
      <c r="E15760" s="0" t="n">
        <v>1</v>
      </c>
      <c r="F15760" s="38" t="s">
        <v>70</v>
      </c>
      <c r="G15760" s="37" t="s">
        <v>792</v>
      </c>
      <c r="H15760" s="0" t="n">
        <v>595885</v>
      </c>
      <c r="I15760" s="0" t="n">
        <v>114617</v>
      </c>
      <c r="J15760" s="0" t="n">
        <v>16618</v>
      </c>
    </row>
    <row r="15761" customFormat="false" ht="15" hidden="false" customHeight="false" outlineLevel="0" collapsed="false">
      <c r="A15761" s="0" t="n">
        <v>202507</v>
      </c>
      <c r="B15761" s="0" t="n">
        <v>202507</v>
      </c>
      <c r="C15761" s="37" t="s">
        <v>106</v>
      </c>
      <c r="D15761" s="37" t="s">
        <v>467</v>
      </c>
      <c r="E15761" s="0" t="n">
        <v>1</v>
      </c>
      <c r="F15761" s="38" t="s">
        <v>70</v>
      </c>
      <c r="G15761" s="37" t="s">
        <v>793</v>
      </c>
      <c r="H15761" s="0" t="n">
        <v>380459</v>
      </c>
      <c r="I15761" s="0" t="n">
        <v>179723</v>
      </c>
      <c r="J15761" s="0" t="n">
        <v>-7746</v>
      </c>
    </row>
    <row r="15762" customFormat="false" ht="15" hidden="false" customHeight="false" outlineLevel="0" collapsed="false">
      <c r="A15762" s="0" t="n">
        <v>202507</v>
      </c>
      <c r="B15762" s="0" t="n">
        <v>202507</v>
      </c>
      <c r="C15762" s="37" t="s">
        <v>95</v>
      </c>
      <c r="D15762" s="37" t="s">
        <v>147</v>
      </c>
      <c r="E15762" s="0" t="n">
        <v>1</v>
      </c>
      <c r="F15762" s="38" t="s">
        <v>70</v>
      </c>
      <c r="G15762" s="37" t="s">
        <v>794</v>
      </c>
      <c r="H15762" s="0" t="n">
        <v>681881</v>
      </c>
      <c r="I15762" s="0" t="n">
        <v>155041</v>
      </c>
      <c r="J15762" s="0" t="n">
        <v>4090</v>
      </c>
    </row>
    <row r="15763" customFormat="false" ht="15" hidden="false" customHeight="false" outlineLevel="0" collapsed="false">
      <c r="A15763" s="0" t="n">
        <v>202507</v>
      </c>
      <c r="B15763" s="0" t="n">
        <v>202507</v>
      </c>
      <c r="C15763" s="37" t="s">
        <v>184</v>
      </c>
      <c r="D15763" s="37" t="s">
        <v>603</v>
      </c>
      <c r="E15763" s="0" t="n">
        <v>1</v>
      </c>
      <c r="F15763" s="38" t="s">
        <v>70</v>
      </c>
      <c r="G15763" s="37" t="s">
        <v>795</v>
      </c>
      <c r="H15763" s="0" t="n">
        <v>637374</v>
      </c>
      <c r="I15763" s="0" t="n">
        <v>57239</v>
      </c>
      <c r="J15763" s="0" t="n">
        <v>3030</v>
      </c>
    </row>
    <row r="15764" customFormat="false" ht="15" hidden="false" customHeight="false" outlineLevel="0" collapsed="false">
      <c r="A15764" s="0" t="n">
        <v>202507</v>
      </c>
      <c r="B15764" s="0" t="n">
        <v>202507</v>
      </c>
      <c r="C15764" s="37" t="s">
        <v>149</v>
      </c>
      <c r="D15764" s="37" t="s">
        <v>318</v>
      </c>
      <c r="E15764" s="0" t="n">
        <v>1</v>
      </c>
      <c r="F15764" s="38" t="s">
        <v>70</v>
      </c>
      <c r="G15764" s="37" t="s">
        <v>796</v>
      </c>
      <c r="H15764" s="0" t="n">
        <v>2859820</v>
      </c>
      <c r="I15764" s="0" t="n">
        <v>1352692</v>
      </c>
      <c r="J15764" s="0" t="n">
        <v>-14971</v>
      </c>
    </row>
    <row r="15765" customFormat="false" ht="15" hidden="false" customHeight="false" outlineLevel="0" collapsed="false">
      <c r="A15765" s="0" t="n">
        <v>202507</v>
      </c>
      <c r="B15765" s="0" t="n">
        <v>202507</v>
      </c>
      <c r="C15765" s="37" t="s">
        <v>115</v>
      </c>
      <c r="D15765" s="37" t="s">
        <v>191</v>
      </c>
      <c r="E15765" s="0" t="n">
        <v>1</v>
      </c>
      <c r="F15765" s="38" t="s">
        <v>70</v>
      </c>
      <c r="G15765" s="37" t="s">
        <v>797</v>
      </c>
      <c r="H15765" s="0" t="n">
        <v>3688896</v>
      </c>
      <c r="I15765" s="0" t="n">
        <v>1699209</v>
      </c>
      <c r="J15765" s="0" t="n">
        <v>72584</v>
      </c>
    </row>
    <row r="15766" customFormat="false" ht="15" hidden="false" customHeight="false" outlineLevel="0" collapsed="false">
      <c r="A15766" s="0" t="n">
        <v>202507</v>
      </c>
      <c r="B15766" s="0" t="n">
        <v>202507</v>
      </c>
      <c r="C15766" s="37" t="s">
        <v>101</v>
      </c>
      <c r="D15766" s="37" t="s">
        <v>519</v>
      </c>
      <c r="E15766" s="0" t="n">
        <v>1</v>
      </c>
      <c r="F15766" s="38" t="s">
        <v>70</v>
      </c>
      <c r="G15766" s="37" t="s">
        <v>798</v>
      </c>
      <c r="H15766" s="0" t="n">
        <v>1187225</v>
      </c>
      <c r="I15766" s="0" t="n">
        <v>228359</v>
      </c>
      <c r="J15766" s="0" t="n">
        <v>21989</v>
      </c>
    </row>
    <row r="15767" customFormat="false" ht="15" hidden="false" customHeight="false" outlineLevel="0" collapsed="false">
      <c r="A15767" s="0" t="n">
        <v>202507</v>
      </c>
      <c r="B15767" s="0" t="n">
        <v>202507</v>
      </c>
      <c r="C15767" s="37" t="s">
        <v>101</v>
      </c>
      <c r="D15767" s="37" t="s">
        <v>99</v>
      </c>
      <c r="E15767" s="0" t="n">
        <v>1</v>
      </c>
      <c r="F15767" s="38" t="s">
        <v>70</v>
      </c>
      <c r="G15767" s="37" t="s">
        <v>799</v>
      </c>
      <c r="H15767" s="0" t="n">
        <v>645339</v>
      </c>
      <c r="I15767" s="0" t="n">
        <v>220771</v>
      </c>
      <c r="J15767" s="0" t="n">
        <v>27764</v>
      </c>
    </row>
    <row r="15768" customFormat="false" ht="15" hidden="false" customHeight="false" outlineLevel="0" collapsed="false">
      <c r="A15768" s="0" t="n">
        <v>202507</v>
      </c>
      <c r="B15768" s="0" t="n">
        <v>202507</v>
      </c>
      <c r="C15768" s="37" t="s">
        <v>197</v>
      </c>
      <c r="D15768" s="37" t="s">
        <v>623</v>
      </c>
      <c r="E15768" s="0" t="n">
        <v>1</v>
      </c>
      <c r="F15768" s="38" t="s">
        <v>70</v>
      </c>
      <c r="G15768" s="37" t="s">
        <v>800</v>
      </c>
      <c r="H15768" s="0" t="n">
        <v>1240207</v>
      </c>
      <c r="I15768" s="0" t="n">
        <v>816873</v>
      </c>
      <c r="J15768" s="0" t="n">
        <v>164873</v>
      </c>
    </row>
    <row r="15769" customFormat="false" ht="15" hidden="false" customHeight="false" outlineLevel="0" collapsed="false">
      <c r="A15769" s="0" t="n">
        <v>202507</v>
      </c>
      <c r="B15769" s="0" t="n">
        <v>202507</v>
      </c>
      <c r="C15769" s="37" t="s">
        <v>115</v>
      </c>
      <c r="D15769" s="37" t="s">
        <v>102</v>
      </c>
      <c r="E15769" s="0" t="n">
        <v>1</v>
      </c>
      <c r="F15769" s="38" t="s">
        <v>70</v>
      </c>
      <c r="G15769" s="37" t="s">
        <v>801</v>
      </c>
      <c r="H15769" s="0" t="n">
        <v>642693</v>
      </c>
      <c r="I15769" s="0" t="n">
        <v>187076</v>
      </c>
      <c r="J15769" s="0" t="n">
        <v>13265</v>
      </c>
    </row>
    <row r="15770" customFormat="false" ht="15" hidden="false" customHeight="false" outlineLevel="0" collapsed="false">
      <c r="A15770" s="0" t="n">
        <v>202507</v>
      </c>
      <c r="B15770" s="0" t="n">
        <v>202507</v>
      </c>
      <c r="C15770" s="37" t="s">
        <v>136</v>
      </c>
      <c r="D15770" s="37" t="s">
        <v>719</v>
      </c>
      <c r="E15770" s="0" t="n">
        <v>1</v>
      </c>
      <c r="F15770" s="38" t="s">
        <v>70</v>
      </c>
      <c r="G15770" s="37" t="s">
        <v>802</v>
      </c>
      <c r="H15770" s="0" t="n">
        <v>274737</v>
      </c>
      <c r="I15770" s="0" t="n">
        <v>64321</v>
      </c>
      <c r="J15770" s="0" t="n">
        <v>2771</v>
      </c>
    </row>
    <row r="15771" customFormat="false" ht="15" hidden="false" customHeight="false" outlineLevel="0" collapsed="false">
      <c r="A15771" s="0" t="n">
        <v>202507</v>
      </c>
      <c r="B15771" s="0" t="n">
        <v>202507</v>
      </c>
      <c r="C15771" s="37" t="s">
        <v>106</v>
      </c>
      <c r="D15771" s="37" t="s">
        <v>369</v>
      </c>
      <c r="E15771" s="0" t="n">
        <v>1</v>
      </c>
      <c r="F15771" s="38" t="s">
        <v>70</v>
      </c>
      <c r="G15771" s="37" t="s">
        <v>803</v>
      </c>
      <c r="H15771" s="0" t="n">
        <v>532774</v>
      </c>
      <c r="I15771" s="0" t="n">
        <v>205299</v>
      </c>
      <c r="J15771" s="0" t="n">
        <v>-11438</v>
      </c>
    </row>
    <row r="15772" customFormat="false" ht="15" hidden="false" customHeight="false" outlineLevel="0" collapsed="false">
      <c r="A15772" s="0" t="n">
        <v>202507</v>
      </c>
      <c r="B15772" s="0" t="n">
        <v>202507</v>
      </c>
      <c r="C15772" s="37" t="s">
        <v>106</v>
      </c>
      <c r="D15772" s="37" t="s">
        <v>756</v>
      </c>
      <c r="E15772" s="0" t="n">
        <v>1</v>
      </c>
      <c r="F15772" s="38" t="s">
        <v>70</v>
      </c>
      <c r="G15772" s="37" t="s">
        <v>804</v>
      </c>
      <c r="H15772" s="0" t="n">
        <v>651513</v>
      </c>
      <c r="I15772" s="0" t="n">
        <v>89967</v>
      </c>
      <c r="J15772" s="0" t="n">
        <v>9702</v>
      </c>
    </row>
    <row r="15773" customFormat="false" ht="15" hidden="false" customHeight="false" outlineLevel="0" collapsed="false">
      <c r="A15773" s="0" t="n">
        <v>202507</v>
      </c>
      <c r="B15773" s="0" t="n">
        <v>202507</v>
      </c>
      <c r="C15773" s="37" t="s">
        <v>101</v>
      </c>
      <c r="D15773" s="37" t="s">
        <v>165</v>
      </c>
      <c r="E15773" s="0" t="n">
        <v>1</v>
      </c>
      <c r="F15773" s="38" t="s">
        <v>70</v>
      </c>
      <c r="G15773" s="37" t="s">
        <v>805</v>
      </c>
      <c r="H15773" s="0" t="n">
        <v>297166</v>
      </c>
      <c r="I15773" s="0" t="n">
        <v>181143</v>
      </c>
      <c r="J15773" s="0" t="n">
        <v>5044</v>
      </c>
    </row>
    <row r="15774" customFormat="false" ht="15" hidden="false" customHeight="false" outlineLevel="0" collapsed="false">
      <c r="A15774" s="0" t="n">
        <v>202507</v>
      </c>
      <c r="B15774" s="0" t="n">
        <v>202507</v>
      </c>
      <c r="C15774" s="37" t="s">
        <v>149</v>
      </c>
      <c r="D15774" s="37" t="s">
        <v>806</v>
      </c>
      <c r="E15774" s="0" t="n">
        <v>1</v>
      </c>
      <c r="F15774" s="38" t="s">
        <v>70</v>
      </c>
      <c r="G15774" s="37" t="s">
        <v>807</v>
      </c>
      <c r="H15774" s="0" t="n">
        <v>1130844</v>
      </c>
      <c r="I15774" s="0" t="n">
        <v>159812</v>
      </c>
      <c r="J15774" s="0" t="n">
        <v>8357</v>
      </c>
    </row>
    <row r="15775" customFormat="false" ht="15" hidden="false" customHeight="false" outlineLevel="0" collapsed="false">
      <c r="A15775" s="0" t="n">
        <v>202507</v>
      </c>
      <c r="B15775" s="0" t="n">
        <v>202507</v>
      </c>
      <c r="C15775" s="37" t="s">
        <v>101</v>
      </c>
      <c r="D15775" s="37" t="s">
        <v>412</v>
      </c>
      <c r="E15775" s="0" t="n">
        <v>1</v>
      </c>
      <c r="F15775" s="38" t="s">
        <v>70</v>
      </c>
      <c r="G15775" s="37" t="s">
        <v>808</v>
      </c>
      <c r="H15775" s="0" t="n">
        <v>3323390</v>
      </c>
      <c r="I15775" s="0" t="n">
        <v>1797136</v>
      </c>
      <c r="J15775" s="0" t="n">
        <v>29825</v>
      </c>
    </row>
    <row r="15776" customFormat="false" ht="15" hidden="false" customHeight="false" outlineLevel="0" collapsed="false">
      <c r="A15776" s="0" t="n">
        <v>202507</v>
      </c>
      <c r="B15776" s="0" t="n">
        <v>202507</v>
      </c>
      <c r="C15776" s="37" t="s">
        <v>115</v>
      </c>
      <c r="D15776" s="37" t="s">
        <v>493</v>
      </c>
      <c r="E15776" s="0" t="n">
        <v>1</v>
      </c>
      <c r="F15776" s="38" t="s">
        <v>70</v>
      </c>
      <c r="G15776" s="37" t="s">
        <v>809</v>
      </c>
      <c r="H15776" s="0" t="n">
        <v>192054</v>
      </c>
      <c r="I15776" s="0" t="n">
        <v>47812</v>
      </c>
      <c r="J15776" s="0" t="n">
        <v>929</v>
      </c>
    </row>
    <row r="15777" customFormat="false" ht="15" hidden="false" customHeight="false" outlineLevel="0" collapsed="false">
      <c r="A15777" s="0" t="n">
        <v>202507</v>
      </c>
      <c r="B15777" s="0" t="n">
        <v>202507</v>
      </c>
      <c r="C15777" s="37" t="s">
        <v>115</v>
      </c>
      <c r="D15777" s="37" t="s">
        <v>493</v>
      </c>
      <c r="E15777" s="0" t="n">
        <v>1</v>
      </c>
      <c r="F15777" s="38" t="s">
        <v>70</v>
      </c>
      <c r="G15777" s="37" t="s">
        <v>810</v>
      </c>
      <c r="H15777" s="0" t="n">
        <v>1045741</v>
      </c>
      <c r="I15777" s="0" t="n">
        <v>170888</v>
      </c>
      <c r="J15777" s="0" t="n">
        <v>24776</v>
      </c>
    </row>
    <row r="15778" customFormat="false" ht="15" hidden="false" customHeight="false" outlineLevel="0" collapsed="false">
      <c r="A15778" s="0" t="n">
        <v>202507</v>
      </c>
      <c r="B15778" s="0" t="n">
        <v>202507</v>
      </c>
      <c r="C15778" s="37" t="s">
        <v>184</v>
      </c>
      <c r="D15778" s="37" t="s">
        <v>425</v>
      </c>
      <c r="E15778" s="0" t="n">
        <v>1</v>
      </c>
      <c r="F15778" s="38" t="s">
        <v>70</v>
      </c>
      <c r="G15778" s="37" t="s">
        <v>811</v>
      </c>
      <c r="H15778" s="0" t="n">
        <v>931154</v>
      </c>
      <c r="I15778" s="0" t="n">
        <v>146179</v>
      </c>
      <c r="J15778" s="0" t="n">
        <v>9872</v>
      </c>
    </row>
    <row r="15779" customFormat="false" ht="15" hidden="false" customHeight="false" outlineLevel="0" collapsed="false">
      <c r="A15779" s="0" t="n">
        <v>202507</v>
      </c>
      <c r="B15779" s="0" t="n">
        <v>202507</v>
      </c>
      <c r="C15779" s="37" t="s">
        <v>149</v>
      </c>
      <c r="D15779" s="37" t="s">
        <v>756</v>
      </c>
      <c r="E15779" s="0" t="n">
        <v>1</v>
      </c>
      <c r="F15779" s="38" t="s">
        <v>70</v>
      </c>
      <c r="G15779" s="37" t="s">
        <v>812</v>
      </c>
      <c r="H15779" s="0" t="n">
        <v>2074495</v>
      </c>
      <c r="I15779" s="0" t="n">
        <v>685689</v>
      </c>
      <c r="J15779" s="0" t="n">
        <v>157320</v>
      </c>
    </row>
    <row r="15780" customFormat="false" ht="15" hidden="false" customHeight="false" outlineLevel="0" collapsed="false">
      <c r="A15780" s="0" t="n">
        <v>202507</v>
      </c>
      <c r="B15780" s="0" t="n">
        <v>202507</v>
      </c>
      <c r="C15780" s="37" t="s">
        <v>149</v>
      </c>
      <c r="D15780" s="37" t="s">
        <v>616</v>
      </c>
      <c r="E15780" s="0" t="n">
        <v>1</v>
      </c>
      <c r="F15780" s="38" t="s">
        <v>70</v>
      </c>
      <c r="G15780" s="37" t="s">
        <v>813</v>
      </c>
      <c r="H15780" s="0" t="n">
        <v>1154317</v>
      </c>
      <c r="I15780" s="0" t="n">
        <v>247281</v>
      </c>
      <c r="J15780" s="0" t="n">
        <v>-9536</v>
      </c>
    </row>
    <row r="15781" customFormat="false" ht="15" hidden="false" customHeight="false" outlineLevel="0" collapsed="false">
      <c r="A15781" s="0" t="n">
        <v>202507</v>
      </c>
      <c r="B15781" s="0" t="n">
        <v>202507</v>
      </c>
      <c r="C15781" s="37" t="s">
        <v>109</v>
      </c>
      <c r="D15781" s="37" t="s">
        <v>364</v>
      </c>
      <c r="E15781" s="0" t="n">
        <v>1</v>
      </c>
      <c r="F15781" s="38" t="s">
        <v>70</v>
      </c>
      <c r="G15781" s="37" t="s">
        <v>814</v>
      </c>
      <c r="H15781" s="0" t="n">
        <v>215440</v>
      </c>
      <c r="I15781" s="0" t="n">
        <v>139323</v>
      </c>
      <c r="J15781" s="0" t="n">
        <v>27627</v>
      </c>
    </row>
    <row r="15782" customFormat="false" ht="15" hidden="false" customHeight="false" outlineLevel="0" collapsed="false">
      <c r="A15782" s="0" t="n">
        <v>202507</v>
      </c>
      <c r="B15782" s="0" t="n">
        <v>202507</v>
      </c>
      <c r="C15782" s="37" t="s">
        <v>95</v>
      </c>
      <c r="D15782" s="37" t="s">
        <v>396</v>
      </c>
      <c r="E15782" s="0" t="n">
        <v>1</v>
      </c>
      <c r="F15782" s="38" t="s">
        <v>70</v>
      </c>
      <c r="G15782" s="37" t="s">
        <v>815</v>
      </c>
      <c r="H15782" s="0" t="n">
        <v>205741</v>
      </c>
      <c r="I15782" s="0" t="n">
        <v>56695</v>
      </c>
      <c r="J15782" s="0" t="n">
        <v>1357</v>
      </c>
    </row>
    <row r="15783" customFormat="false" ht="15" hidden="false" customHeight="false" outlineLevel="0" collapsed="false">
      <c r="A15783" s="0" t="n">
        <v>202507</v>
      </c>
      <c r="B15783" s="0" t="n">
        <v>202507</v>
      </c>
      <c r="C15783" s="37" t="s">
        <v>115</v>
      </c>
      <c r="D15783" s="37" t="s">
        <v>673</v>
      </c>
      <c r="E15783" s="0" t="n">
        <v>1</v>
      </c>
      <c r="F15783" s="38" t="s">
        <v>70</v>
      </c>
      <c r="G15783" s="37" t="s">
        <v>816</v>
      </c>
      <c r="H15783" s="0" t="n">
        <v>1466428</v>
      </c>
      <c r="I15783" s="0" t="n">
        <v>330544</v>
      </c>
      <c r="J15783" s="0" t="n">
        <v>22387</v>
      </c>
    </row>
    <row r="15784" customFormat="false" ht="15" hidden="false" customHeight="false" outlineLevel="0" collapsed="false">
      <c r="A15784" s="0" t="n">
        <v>202507</v>
      </c>
      <c r="B15784" s="0" t="n">
        <v>202507</v>
      </c>
      <c r="C15784" s="37" t="s">
        <v>112</v>
      </c>
      <c r="D15784" s="37" t="s">
        <v>120</v>
      </c>
      <c r="E15784" s="0" t="n">
        <v>1</v>
      </c>
      <c r="F15784" s="38" t="s">
        <v>70</v>
      </c>
      <c r="G15784" s="37" t="s">
        <v>817</v>
      </c>
      <c r="H15784" s="0" t="n">
        <v>3806294</v>
      </c>
      <c r="I15784" s="0" t="n">
        <v>537260</v>
      </c>
      <c r="J15784" s="0" t="n">
        <v>65923</v>
      </c>
    </row>
    <row r="15785" customFormat="false" ht="15" hidden="false" customHeight="false" outlineLevel="0" collapsed="false">
      <c r="A15785" s="0" t="n">
        <v>202507</v>
      </c>
      <c r="B15785" s="0" t="n">
        <v>202507</v>
      </c>
      <c r="C15785" s="37" t="s">
        <v>124</v>
      </c>
      <c r="D15785" s="37" t="s">
        <v>493</v>
      </c>
      <c r="E15785" s="0" t="n">
        <v>1</v>
      </c>
      <c r="F15785" s="38" t="s">
        <v>70</v>
      </c>
      <c r="G15785" s="37" t="s">
        <v>818</v>
      </c>
      <c r="H15785" s="0" t="n">
        <v>95170</v>
      </c>
      <c r="I15785" s="0" t="n">
        <v>21930</v>
      </c>
      <c r="J15785" s="0" t="n">
        <v>3858</v>
      </c>
    </row>
    <row r="15786" customFormat="false" ht="15" hidden="false" customHeight="false" outlineLevel="0" collapsed="false">
      <c r="A15786" s="0" t="n">
        <v>202507</v>
      </c>
      <c r="B15786" s="0" t="n">
        <v>202507</v>
      </c>
      <c r="C15786" s="37" t="s">
        <v>95</v>
      </c>
      <c r="D15786" s="37" t="s">
        <v>414</v>
      </c>
      <c r="E15786" s="0" t="n">
        <v>1</v>
      </c>
      <c r="F15786" s="38" t="s">
        <v>70</v>
      </c>
      <c r="G15786" s="37" t="s">
        <v>819</v>
      </c>
      <c r="H15786" s="0" t="n">
        <v>1755064</v>
      </c>
      <c r="I15786" s="0" t="n">
        <v>298393</v>
      </c>
      <c r="J15786" s="0" t="n">
        <v>53668</v>
      </c>
    </row>
    <row r="15787" customFormat="false" ht="15" hidden="false" customHeight="false" outlineLevel="0" collapsed="false">
      <c r="A15787" s="0" t="n">
        <v>202507</v>
      </c>
      <c r="B15787" s="0" t="n">
        <v>202507</v>
      </c>
      <c r="C15787" s="37" t="s">
        <v>149</v>
      </c>
      <c r="D15787" s="37" t="s">
        <v>247</v>
      </c>
      <c r="E15787" s="0" t="n">
        <v>1</v>
      </c>
      <c r="F15787" s="38" t="s">
        <v>70</v>
      </c>
      <c r="G15787" s="37" t="s">
        <v>820</v>
      </c>
      <c r="H15787" s="0" t="n">
        <v>8308300</v>
      </c>
      <c r="I15787" s="0" t="n">
        <v>1871193</v>
      </c>
      <c r="J15787" s="0" t="n">
        <v>332917</v>
      </c>
    </row>
    <row r="15788" customFormat="false" ht="15" hidden="false" customHeight="false" outlineLevel="0" collapsed="false">
      <c r="A15788" s="0" t="n">
        <v>202507</v>
      </c>
      <c r="B15788" s="0" t="n">
        <v>202507</v>
      </c>
      <c r="C15788" s="37" t="s">
        <v>109</v>
      </c>
      <c r="D15788" s="37" t="s">
        <v>821</v>
      </c>
      <c r="E15788" s="0" t="n">
        <v>1</v>
      </c>
      <c r="F15788" s="38" t="s">
        <v>70</v>
      </c>
      <c r="G15788" s="37" t="s">
        <v>822</v>
      </c>
      <c r="H15788" s="0" t="n">
        <v>1765369</v>
      </c>
      <c r="I15788" s="0" t="n">
        <v>1066475</v>
      </c>
      <c r="J15788" s="0" t="n">
        <v>55977</v>
      </c>
    </row>
    <row r="15789" customFormat="false" ht="15" hidden="false" customHeight="false" outlineLevel="0" collapsed="false">
      <c r="A15789" s="0" t="n">
        <v>202507</v>
      </c>
      <c r="B15789" s="0" t="n">
        <v>202507</v>
      </c>
      <c r="C15789" s="37" t="s">
        <v>124</v>
      </c>
      <c r="D15789" s="37" t="s">
        <v>476</v>
      </c>
      <c r="E15789" s="0" t="n">
        <v>1</v>
      </c>
      <c r="F15789" s="38" t="s">
        <v>70</v>
      </c>
      <c r="G15789" s="37" t="s">
        <v>823</v>
      </c>
      <c r="H15789" s="0" t="n">
        <v>2194823</v>
      </c>
      <c r="I15789" s="0" t="n">
        <v>288461</v>
      </c>
      <c r="J15789" s="0" t="n">
        <v>73435</v>
      </c>
    </row>
    <row r="15790" customFormat="false" ht="15" hidden="false" customHeight="false" outlineLevel="0" collapsed="false">
      <c r="A15790" s="0" t="n">
        <v>202507</v>
      </c>
      <c r="B15790" s="0" t="n">
        <v>202507</v>
      </c>
      <c r="C15790" s="37" t="s">
        <v>115</v>
      </c>
      <c r="D15790" s="37" t="s">
        <v>300</v>
      </c>
      <c r="E15790" s="0" t="n">
        <v>1</v>
      </c>
      <c r="F15790" s="38" t="s">
        <v>70</v>
      </c>
      <c r="G15790" s="37" t="s">
        <v>824</v>
      </c>
      <c r="H15790" s="0" t="n">
        <v>487379</v>
      </c>
      <c r="I15790" s="0" t="n">
        <v>161022</v>
      </c>
      <c r="J15790" s="0" t="n">
        <v>21707</v>
      </c>
    </row>
    <row r="15791" customFormat="false" ht="15" hidden="false" customHeight="false" outlineLevel="0" collapsed="false">
      <c r="A15791" s="0" t="n">
        <v>202507</v>
      </c>
      <c r="B15791" s="0" t="n">
        <v>202507</v>
      </c>
      <c r="C15791" s="37" t="s">
        <v>158</v>
      </c>
      <c r="D15791" s="37" t="s">
        <v>700</v>
      </c>
      <c r="E15791" s="0" t="n">
        <v>1</v>
      </c>
      <c r="F15791" s="38" t="s">
        <v>70</v>
      </c>
      <c r="G15791" s="37" t="s">
        <v>825</v>
      </c>
      <c r="H15791" s="0" t="n">
        <v>899786</v>
      </c>
      <c r="I15791" s="0" t="n">
        <v>382103</v>
      </c>
      <c r="J15791" s="0" t="n">
        <v>-84426</v>
      </c>
    </row>
    <row r="15792" customFormat="false" ht="15" hidden="false" customHeight="false" outlineLevel="0" collapsed="false">
      <c r="A15792" s="0" t="n">
        <v>202507</v>
      </c>
      <c r="B15792" s="0" t="n">
        <v>202507</v>
      </c>
      <c r="C15792" s="37" t="s">
        <v>184</v>
      </c>
      <c r="D15792" s="37" t="s">
        <v>826</v>
      </c>
      <c r="E15792" s="0" t="n">
        <v>1</v>
      </c>
      <c r="F15792" s="38" t="s">
        <v>70</v>
      </c>
      <c r="G15792" s="37" t="s">
        <v>827</v>
      </c>
      <c r="H15792" s="0" t="n">
        <v>203234</v>
      </c>
      <c r="I15792" s="0" t="n">
        <v>46897</v>
      </c>
      <c r="J15792" s="0" t="n">
        <v>3716</v>
      </c>
    </row>
    <row r="15793" customFormat="false" ht="15" hidden="false" customHeight="false" outlineLevel="0" collapsed="false">
      <c r="A15793" s="0" t="n">
        <v>202507</v>
      </c>
      <c r="B15793" s="0" t="n">
        <v>202507</v>
      </c>
      <c r="C15793" s="37" t="s">
        <v>101</v>
      </c>
      <c r="D15793" s="37" t="s">
        <v>328</v>
      </c>
      <c r="E15793" s="0" t="n">
        <v>1</v>
      </c>
      <c r="F15793" s="38" t="s">
        <v>70</v>
      </c>
      <c r="G15793" s="37" t="s">
        <v>828</v>
      </c>
      <c r="H15793" s="0" t="n">
        <v>87515</v>
      </c>
      <c r="I15793" s="0" t="n">
        <v>65973</v>
      </c>
      <c r="J15793" s="0" t="n">
        <v>2496</v>
      </c>
    </row>
    <row r="15794" customFormat="false" ht="15" hidden="false" customHeight="false" outlineLevel="0" collapsed="false">
      <c r="A15794" s="0" t="n">
        <v>202507</v>
      </c>
      <c r="B15794" s="0" t="n">
        <v>202507</v>
      </c>
      <c r="C15794" s="37" t="s">
        <v>106</v>
      </c>
      <c r="D15794" s="37" t="s">
        <v>511</v>
      </c>
      <c r="E15794" s="0" t="n">
        <v>1</v>
      </c>
      <c r="F15794" s="38" t="s">
        <v>70</v>
      </c>
      <c r="G15794" s="37" t="s">
        <v>829</v>
      </c>
      <c r="H15794" s="0" t="n">
        <v>3648675</v>
      </c>
      <c r="I15794" s="0" t="n">
        <v>990229</v>
      </c>
      <c r="J15794" s="0" t="n">
        <v>44201</v>
      </c>
    </row>
    <row r="15795" customFormat="false" ht="15" hidden="false" customHeight="false" outlineLevel="0" collapsed="false">
      <c r="A15795" s="0" t="n">
        <v>202507</v>
      </c>
      <c r="B15795" s="0" t="n">
        <v>202507</v>
      </c>
      <c r="C15795" s="37" t="s">
        <v>149</v>
      </c>
      <c r="D15795" s="37" t="s">
        <v>360</v>
      </c>
      <c r="E15795" s="0" t="n">
        <v>1</v>
      </c>
      <c r="F15795" s="38" t="s">
        <v>70</v>
      </c>
      <c r="G15795" s="37" t="s">
        <v>830</v>
      </c>
      <c r="H15795" s="0" t="n">
        <v>277519</v>
      </c>
      <c r="I15795" s="0" t="n">
        <v>124068</v>
      </c>
      <c r="J15795" s="0" t="n">
        <v>17323</v>
      </c>
    </row>
    <row r="15796" customFormat="false" ht="15" hidden="false" customHeight="false" outlineLevel="0" collapsed="false">
      <c r="A15796" s="0" t="n">
        <v>202507</v>
      </c>
      <c r="B15796" s="0" t="n">
        <v>202507</v>
      </c>
      <c r="C15796" s="37" t="s">
        <v>112</v>
      </c>
      <c r="D15796" s="37" t="s">
        <v>284</v>
      </c>
      <c r="E15796" s="0" t="n">
        <v>1</v>
      </c>
      <c r="F15796" s="38" t="s">
        <v>70</v>
      </c>
      <c r="G15796" s="37" t="s">
        <v>831</v>
      </c>
      <c r="H15796" s="0" t="n">
        <v>855253</v>
      </c>
      <c r="I15796" s="0" t="n">
        <v>116791</v>
      </c>
      <c r="J15796" s="0" t="n">
        <v>12459</v>
      </c>
    </row>
    <row r="15797" customFormat="false" ht="15" hidden="false" customHeight="false" outlineLevel="0" collapsed="false">
      <c r="A15797" s="0" t="n">
        <v>202507</v>
      </c>
      <c r="B15797" s="0" t="n">
        <v>202507</v>
      </c>
      <c r="C15797" s="37" t="s">
        <v>184</v>
      </c>
      <c r="D15797" s="37" t="s">
        <v>267</v>
      </c>
      <c r="E15797" s="0" t="n">
        <v>1</v>
      </c>
      <c r="F15797" s="38" t="s">
        <v>70</v>
      </c>
      <c r="G15797" s="37" t="s">
        <v>832</v>
      </c>
      <c r="H15797" s="0" t="n">
        <v>284801</v>
      </c>
      <c r="I15797" s="0" t="n">
        <v>64083</v>
      </c>
      <c r="J15797" s="0" t="n">
        <v>536</v>
      </c>
    </row>
    <row r="15798" customFormat="false" ht="15" hidden="false" customHeight="false" outlineLevel="0" collapsed="false">
      <c r="A15798" s="0" t="n">
        <v>202507</v>
      </c>
      <c r="B15798" s="0" t="n">
        <v>202507</v>
      </c>
      <c r="C15798" s="37" t="s">
        <v>197</v>
      </c>
      <c r="D15798" s="37" t="s">
        <v>387</v>
      </c>
      <c r="E15798" s="0" t="n">
        <v>1</v>
      </c>
      <c r="F15798" s="38" t="s">
        <v>70</v>
      </c>
      <c r="G15798" s="37" t="s">
        <v>833</v>
      </c>
      <c r="H15798" s="0" t="n">
        <v>215643</v>
      </c>
      <c r="I15798" s="0" t="n">
        <v>78329</v>
      </c>
      <c r="J15798" s="0" t="n">
        <v>17726</v>
      </c>
    </row>
    <row r="15799" customFormat="false" ht="15" hidden="false" customHeight="false" outlineLevel="0" collapsed="false">
      <c r="A15799" s="0" t="n">
        <v>202507</v>
      </c>
      <c r="B15799" s="0" t="n">
        <v>202507</v>
      </c>
      <c r="C15799" s="37" t="s">
        <v>197</v>
      </c>
      <c r="D15799" s="37" t="s">
        <v>334</v>
      </c>
      <c r="E15799" s="0" t="n">
        <v>1</v>
      </c>
      <c r="F15799" s="38" t="s">
        <v>70</v>
      </c>
      <c r="G15799" s="37" t="s">
        <v>834</v>
      </c>
      <c r="H15799" s="0" t="n">
        <v>1137501</v>
      </c>
      <c r="I15799" s="0" t="n">
        <v>289545</v>
      </c>
      <c r="J15799" s="0" t="n">
        <v>-15204</v>
      </c>
    </row>
    <row r="15800" customFormat="false" ht="15" hidden="false" customHeight="false" outlineLevel="0" collapsed="false">
      <c r="A15800" s="0" t="n">
        <v>202507</v>
      </c>
      <c r="B15800" s="0" t="n">
        <v>202507</v>
      </c>
      <c r="C15800" s="37" t="s">
        <v>197</v>
      </c>
      <c r="D15800" s="37" t="s">
        <v>208</v>
      </c>
      <c r="E15800" s="0" t="n">
        <v>1</v>
      </c>
      <c r="F15800" s="38" t="s">
        <v>70</v>
      </c>
      <c r="G15800" s="37" t="s">
        <v>835</v>
      </c>
      <c r="H15800" s="0" t="n">
        <v>477548</v>
      </c>
      <c r="I15800" s="0" t="n">
        <v>55858</v>
      </c>
      <c r="J15800" s="0" t="n">
        <v>-3310</v>
      </c>
    </row>
    <row r="15801" customFormat="false" ht="15" hidden="false" customHeight="false" outlineLevel="0" collapsed="false">
      <c r="A15801" s="0" t="n">
        <v>202507</v>
      </c>
      <c r="B15801" s="0" t="n">
        <v>202507</v>
      </c>
      <c r="C15801" s="37" t="s">
        <v>115</v>
      </c>
      <c r="D15801" s="37" t="s">
        <v>306</v>
      </c>
      <c r="E15801" s="0" t="n">
        <v>1</v>
      </c>
      <c r="F15801" s="38" t="s">
        <v>70</v>
      </c>
      <c r="G15801" s="37" t="s">
        <v>836</v>
      </c>
      <c r="H15801" s="0" t="n">
        <v>1677541</v>
      </c>
      <c r="I15801" s="0" t="n">
        <v>1513439</v>
      </c>
      <c r="J15801" s="0" t="n">
        <v>-49349</v>
      </c>
    </row>
    <row r="15802" customFormat="false" ht="15" hidden="false" customHeight="false" outlineLevel="0" collapsed="false">
      <c r="A15802" s="0" t="n">
        <v>202507</v>
      </c>
      <c r="B15802" s="0" t="n">
        <v>202507</v>
      </c>
      <c r="C15802" s="37" t="s">
        <v>106</v>
      </c>
      <c r="D15802" s="37" t="s">
        <v>519</v>
      </c>
      <c r="E15802" s="0" t="n">
        <v>1</v>
      </c>
      <c r="F15802" s="38" t="s">
        <v>70</v>
      </c>
      <c r="G15802" s="37" t="s">
        <v>837</v>
      </c>
      <c r="H15802" s="0" t="n">
        <v>2377635</v>
      </c>
      <c r="I15802" s="0" t="n">
        <v>347489</v>
      </c>
      <c r="J15802" s="0" t="n">
        <v>41848</v>
      </c>
    </row>
    <row r="15803" customFormat="false" ht="15" hidden="false" customHeight="false" outlineLevel="0" collapsed="false">
      <c r="A15803" s="0" t="n">
        <v>202507</v>
      </c>
      <c r="B15803" s="0" t="n">
        <v>202507</v>
      </c>
      <c r="C15803" s="37" t="s">
        <v>95</v>
      </c>
      <c r="D15803" s="37" t="s">
        <v>288</v>
      </c>
      <c r="E15803" s="0" t="n">
        <v>1</v>
      </c>
      <c r="F15803" s="38" t="s">
        <v>70</v>
      </c>
      <c r="G15803" s="37" t="s">
        <v>838</v>
      </c>
      <c r="H15803" s="0" t="n">
        <v>1126997</v>
      </c>
      <c r="I15803" s="0" t="n">
        <v>279758</v>
      </c>
      <c r="J15803" s="0" t="n">
        <v>31540</v>
      </c>
    </row>
    <row r="15804" customFormat="false" ht="15" hidden="false" customHeight="false" outlineLevel="0" collapsed="false">
      <c r="A15804" s="0" t="n">
        <v>202507</v>
      </c>
      <c r="B15804" s="0" t="n">
        <v>202507</v>
      </c>
      <c r="C15804" s="37" t="s">
        <v>101</v>
      </c>
      <c r="D15804" s="37" t="s">
        <v>839</v>
      </c>
      <c r="E15804" s="0" t="n">
        <v>1</v>
      </c>
      <c r="F15804" s="38" t="s">
        <v>70</v>
      </c>
      <c r="G15804" s="37" t="s">
        <v>840</v>
      </c>
      <c r="H15804" s="0" t="n">
        <v>1714133</v>
      </c>
      <c r="I15804" s="0" t="n">
        <v>2114729</v>
      </c>
      <c r="J15804" s="0" t="n">
        <v>-11068</v>
      </c>
    </row>
    <row r="15805" customFormat="false" ht="15" hidden="false" customHeight="false" outlineLevel="0" collapsed="false">
      <c r="A15805" s="0" t="n">
        <v>202507</v>
      </c>
      <c r="B15805" s="0" t="n">
        <v>202507</v>
      </c>
      <c r="C15805" s="37" t="s">
        <v>106</v>
      </c>
      <c r="D15805" s="37" t="s">
        <v>841</v>
      </c>
      <c r="E15805" s="0" t="n">
        <v>1</v>
      </c>
      <c r="F15805" s="38" t="s">
        <v>70</v>
      </c>
      <c r="G15805" s="37" t="s">
        <v>842</v>
      </c>
      <c r="H15805" s="0" t="n">
        <v>9630163</v>
      </c>
      <c r="I15805" s="0" t="n">
        <v>1828940</v>
      </c>
      <c r="J15805" s="0" t="n">
        <v>30144</v>
      </c>
    </row>
    <row r="15806" customFormat="false" ht="15" hidden="false" customHeight="false" outlineLevel="0" collapsed="false">
      <c r="A15806" s="0" t="n">
        <v>202507</v>
      </c>
      <c r="B15806" s="0" t="n">
        <v>202507</v>
      </c>
      <c r="C15806" s="37" t="s">
        <v>178</v>
      </c>
      <c r="D15806" s="37" t="s">
        <v>843</v>
      </c>
      <c r="E15806" s="0" t="n">
        <v>1</v>
      </c>
      <c r="F15806" s="38" t="s">
        <v>70</v>
      </c>
      <c r="G15806" s="37" t="s">
        <v>844</v>
      </c>
      <c r="H15806" s="0" t="n">
        <v>227649</v>
      </c>
      <c r="I15806" s="0" t="n">
        <v>48634</v>
      </c>
      <c r="J15806" s="0" t="n">
        <v>3676</v>
      </c>
    </row>
    <row r="15807" customFormat="false" ht="15" hidden="false" customHeight="false" outlineLevel="0" collapsed="false">
      <c r="A15807" s="0" t="n">
        <v>202507</v>
      </c>
      <c r="B15807" s="0" t="n">
        <v>202507</v>
      </c>
      <c r="C15807" s="37" t="s">
        <v>95</v>
      </c>
      <c r="D15807" s="37" t="s">
        <v>96</v>
      </c>
      <c r="E15807" s="0" t="n">
        <v>1</v>
      </c>
      <c r="F15807" s="38" t="s">
        <v>71</v>
      </c>
      <c r="G15807" s="37" t="s">
        <v>97</v>
      </c>
      <c r="H15807" s="0" t="n">
        <v>2616111</v>
      </c>
      <c r="I15807" s="0" t="n">
        <v>1084196</v>
      </c>
      <c r="J15807" s="0" t="n">
        <v>-85336</v>
      </c>
    </row>
    <row r="15808" customFormat="false" ht="15" hidden="false" customHeight="false" outlineLevel="0" collapsed="false">
      <c r="A15808" s="0" t="n">
        <v>202507</v>
      </c>
      <c r="B15808" s="0" t="n">
        <v>202507</v>
      </c>
      <c r="C15808" s="37" t="s">
        <v>98</v>
      </c>
      <c r="D15808" s="37" t="s">
        <v>99</v>
      </c>
      <c r="E15808" s="0" t="n">
        <v>1</v>
      </c>
      <c r="F15808" s="38" t="s">
        <v>71</v>
      </c>
      <c r="G15808" s="37" t="s">
        <v>100</v>
      </c>
      <c r="H15808" s="0" t="n">
        <v>681283</v>
      </c>
      <c r="I15808" s="0" t="n">
        <v>631291</v>
      </c>
      <c r="J15808" s="0" t="n">
        <v>125043</v>
      </c>
    </row>
    <row r="15809" customFormat="false" ht="15" hidden="false" customHeight="false" outlineLevel="0" collapsed="false">
      <c r="A15809" s="0" t="n">
        <v>202507</v>
      </c>
      <c r="B15809" s="0" t="n">
        <v>202507</v>
      </c>
      <c r="C15809" s="37" t="s">
        <v>101</v>
      </c>
      <c r="D15809" s="37" t="s">
        <v>102</v>
      </c>
      <c r="E15809" s="0" t="n">
        <v>1</v>
      </c>
      <c r="F15809" s="38" t="s">
        <v>71</v>
      </c>
      <c r="G15809" s="37" t="s">
        <v>103</v>
      </c>
      <c r="H15809" s="0" t="n">
        <v>1360127</v>
      </c>
      <c r="I15809" s="0" t="n">
        <v>1075313</v>
      </c>
      <c r="J15809" s="0" t="n">
        <v>24008</v>
      </c>
    </row>
    <row r="15810" customFormat="false" ht="15" hidden="false" customHeight="false" outlineLevel="0" collapsed="false">
      <c r="A15810" s="0" t="n">
        <v>202507</v>
      </c>
      <c r="B15810" s="0" t="n">
        <v>202507</v>
      </c>
      <c r="C15810" s="37" t="s">
        <v>101</v>
      </c>
      <c r="D15810" s="37" t="s">
        <v>104</v>
      </c>
      <c r="E15810" s="0" t="n">
        <v>1</v>
      </c>
      <c r="F15810" s="38" t="s">
        <v>71</v>
      </c>
      <c r="G15810" s="37" t="s">
        <v>105</v>
      </c>
      <c r="H15810" s="0" t="n">
        <v>619031</v>
      </c>
      <c r="I15810" s="0" t="n">
        <v>174631</v>
      </c>
      <c r="J15810" s="0" t="n">
        <v>47274</v>
      </c>
    </row>
    <row r="15811" customFormat="false" ht="15" hidden="false" customHeight="false" outlineLevel="0" collapsed="false">
      <c r="A15811" s="0" t="n">
        <v>202507</v>
      </c>
      <c r="B15811" s="0" t="n">
        <v>202507</v>
      </c>
      <c r="C15811" s="37" t="s">
        <v>106</v>
      </c>
      <c r="D15811" s="37" t="s">
        <v>107</v>
      </c>
      <c r="E15811" s="0" t="n">
        <v>1</v>
      </c>
      <c r="F15811" s="38" t="s">
        <v>71</v>
      </c>
      <c r="G15811" s="37" t="s">
        <v>108</v>
      </c>
      <c r="H15811" s="0" t="n">
        <v>1062009</v>
      </c>
      <c r="I15811" s="0" t="n">
        <v>118696</v>
      </c>
      <c r="J15811" s="0" t="n">
        <v>26177</v>
      </c>
    </row>
    <row r="15812" customFormat="false" ht="15" hidden="false" customHeight="false" outlineLevel="0" collapsed="false">
      <c r="A15812" s="0" t="n">
        <v>202507</v>
      </c>
      <c r="B15812" s="0" t="n">
        <v>202507</v>
      </c>
      <c r="C15812" s="37" t="s">
        <v>109</v>
      </c>
      <c r="D15812" s="37" t="s">
        <v>110</v>
      </c>
      <c r="E15812" s="0" t="n">
        <v>1</v>
      </c>
      <c r="F15812" s="38" t="s">
        <v>71</v>
      </c>
      <c r="G15812" s="37" t="s">
        <v>111</v>
      </c>
      <c r="H15812" s="0" t="n">
        <v>486729</v>
      </c>
      <c r="I15812" s="0" t="n">
        <v>204635</v>
      </c>
      <c r="J15812" s="0" t="n">
        <v>16306</v>
      </c>
    </row>
    <row r="15813" customFormat="false" ht="15" hidden="false" customHeight="false" outlineLevel="0" collapsed="false">
      <c r="A15813" s="0" t="n">
        <v>202507</v>
      </c>
      <c r="B15813" s="0" t="n">
        <v>202507</v>
      </c>
      <c r="C15813" s="37" t="s">
        <v>112</v>
      </c>
      <c r="D15813" s="37" t="s">
        <v>113</v>
      </c>
      <c r="E15813" s="0" t="n">
        <v>1</v>
      </c>
      <c r="F15813" s="38" t="s">
        <v>71</v>
      </c>
      <c r="G15813" s="37" t="s">
        <v>114</v>
      </c>
      <c r="H15813" s="0" t="n">
        <v>4498331</v>
      </c>
      <c r="I15813" s="0" t="n">
        <v>1607627</v>
      </c>
      <c r="J15813" s="0" t="n">
        <v>-208223</v>
      </c>
    </row>
    <row r="15814" customFormat="false" ht="15" hidden="false" customHeight="false" outlineLevel="0" collapsed="false">
      <c r="A15814" s="0" t="n">
        <v>202507</v>
      </c>
      <c r="B15814" s="0" t="n">
        <v>202507</v>
      </c>
      <c r="C15814" s="37" t="s">
        <v>115</v>
      </c>
      <c r="D15814" s="37" t="s">
        <v>116</v>
      </c>
      <c r="E15814" s="0" t="n">
        <v>1</v>
      </c>
      <c r="F15814" s="38" t="s">
        <v>71</v>
      </c>
      <c r="G15814" s="37" t="s">
        <v>117</v>
      </c>
      <c r="H15814" s="0" t="n">
        <v>396621</v>
      </c>
      <c r="I15814" s="0" t="n">
        <v>218988</v>
      </c>
      <c r="J15814" s="0" t="n">
        <v>10069</v>
      </c>
    </row>
    <row r="15815" customFormat="false" ht="15" hidden="false" customHeight="false" outlineLevel="0" collapsed="false">
      <c r="A15815" s="0" t="n">
        <v>202507</v>
      </c>
      <c r="B15815" s="0" t="n">
        <v>202507</v>
      </c>
      <c r="C15815" s="37" t="s">
        <v>109</v>
      </c>
      <c r="D15815" s="37" t="s">
        <v>118</v>
      </c>
      <c r="E15815" s="0" t="n">
        <v>1</v>
      </c>
      <c r="F15815" s="38" t="s">
        <v>71</v>
      </c>
      <c r="G15815" s="37" t="s">
        <v>119</v>
      </c>
      <c r="H15815" s="0" t="n">
        <v>1822512</v>
      </c>
      <c r="I15815" s="0" t="n">
        <v>276955</v>
      </c>
      <c r="J15815" s="0" t="n">
        <v>85466</v>
      </c>
    </row>
    <row r="15816" customFormat="false" ht="15" hidden="false" customHeight="false" outlineLevel="0" collapsed="false">
      <c r="A15816" s="0" t="n">
        <v>202507</v>
      </c>
      <c r="B15816" s="0" t="n">
        <v>202507</v>
      </c>
      <c r="C15816" s="37" t="s">
        <v>109</v>
      </c>
      <c r="D15816" s="37" t="s">
        <v>120</v>
      </c>
      <c r="E15816" s="0" t="n">
        <v>1</v>
      </c>
      <c r="F15816" s="38" t="s">
        <v>71</v>
      </c>
      <c r="G15816" s="37" t="s">
        <v>121</v>
      </c>
      <c r="H15816" s="0" t="n">
        <v>277833</v>
      </c>
      <c r="I15816" s="0" t="n">
        <v>87449</v>
      </c>
      <c r="J15816" s="0" t="n">
        <v>10740</v>
      </c>
    </row>
    <row r="15817" customFormat="false" ht="15" hidden="false" customHeight="false" outlineLevel="0" collapsed="false">
      <c r="A15817" s="0" t="n">
        <v>202507</v>
      </c>
      <c r="B15817" s="0" t="n">
        <v>202507</v>
      </c>
      <c r="C15817" s="37" t="s">
        <v>95</v>
      </c>
      <c r="D15817" s="37" t="s">
        <v>122</v>
      </c>
      <c r="E15817" s="0" t="n">
        <v>1</v>
      </c>
      <c r="F15817" s="38" t="s">
        <v>71</v>
      </c>
      <c r="G15817" s="37" t="s">
        <v>123</v>
      </c>
      <c r="H15817" s="0" t="n">
        <v>666027</v>
      </c>
      <c r="I15817" s="0" t="n">
        <v>311653</v>
      </c>
      <c r="J15817" s="0" t="n">
        <v>19718</v>
      </c>
    </row>
    <row r="15818" customFormat="false" ht="15" hidden="false" customHeight="false" outlineLevel="0" collapsed="false">
      <c r="A15818" s="0" t="n">
        <v>202507</v>
      </c>
      <c r="B15818" s="0" t="n">
        <v>202507</v>
      </c>
      <c r="C15818" s="37" t="s">
        <v>124</v>
      </c>
      <c r="D15818" s="37" t="s">
        <v>125</v>
      </c>
      <c r="E15818" s="0" t="n">
        <v>1</v>
      </c>
      <c r="F15818" s="38" t="s">
        <v>71</v>
      </c>
      <c r="G15818" s="37" t="s">
        <v>126</v>
      </c>
      <c r="H15818" s="0" t="n">
        <v>176846</v>
      </c>
      <c r="I15818" s="0" t="n">
        <v>49052</v>
      </c>
      <c r="J15818" s="0" t="n">
        <v>925</v>
      </c>
    </row>
    <row r="15819" customFormat="false" ht="15" hidden="false" customHeight="false" outlineLevel="0" collapsed="false">
      <c r="A15819" s="0" t="n">
        <v>202507</v>
      </c>
      <c r="B15819" s="0" t="n">
        <v>202507</v>
      </c>
      <c r="C15819" s="37" t="s">
        <v>95</v>
      </c>
      <c r="D15819" s="37" t="s">
        <v>127</v>
      </c>
      <c r="E15819" s="0" t="n">
        <v>1</v>
      </c>
      <c r="F15819" s="38" t="s">
        <v>71</v>
      </c>
      <c r="G15819" s="37" t="s">
        <v>128</v>
      </c>
      <c r="H15819" s="0" t="n">
        <v>776463</v>
      </c>
      <c r="I15819" s="0" t="n">
        <v>260432</v>
      </c>
      <c r="J15819" s="0" t="n">
        <v>43940</v>
      </c>
    </row>
    <row r="15820" customFormat="false" ht="15" hidden="false" customHeight="false" outlineLevel="0" collapsed="false">
      <c r="A15820" s="0" t="n">
        <v>202507</v>
      </c>
      <c r="B15820" s="0" t="n">
        <v>202507</v>
      </c>
      <c r="C15820" s="37" t="s">
        <v>124</v>
      </c>
      <c r="D15820" s="37" t="s">
        <v>122</v>
      </c>
      <c r="E15820" s="0" t="n">
        <v>1</v>
      </c>
      <c r="F15820" s="38" t="s">
        <v>71</v>
      </c>
      <c r="G15820" s="37" t="s">
        <v>129</v>
      </c>
      <c r="H15820" s="0" t="n">
        <v>2744805</v>
      </c>
      <c r="I15820" s="0" t="n">
        <v>847142</v>
      </c>
      <c r="J15820" s="0" t="n">
        <v>99091</v>
      </c>
    </row>
    <row r="15821" customFormat="false" ht="15" hidden="false" customHeight="false" outlineLevel="0" collapsed="false">
      <c r="A15821" s="0" t="n">
        <v>202507</v>
      </c>
      <c r="B15821" s="0" t="n">
        <v>202507</v>
      </c>
      <c r="C15821" s="37" t="s">
        <v>106</v>
      </c>
      <c r="D15821" s="37" t="s">
        <v>130</v>
      </c>
      <c r="E15821" s="0" t="n">
        <v>1</v>
      </c>
      <c r="F15821" s="38" t="s">
        <v>71</v>
      </c>
      <c r="G15821" s="37" t="s">
        <v>131</v>
      </c>
      <c r="H15821" s="0" t="n">
        <v>434103</v>
      </c>
      <c r="I15821" s="0" t="n">
        <v>137897</v>
      </c>
      <c r="J15821" s="0" t="n">
        <v>14947</v>
      </c>
    </row>
    <row r="15822" customFormat="false" ht="15" hidden="false" customHeight="false" outlineLevel="0" collapsed="false">
      <c r="A15822" s="0" t="n">
        <v>202507</v>
      </c>
      <c r="B15822" s="0" t="n">
        <v>202507</v>
      </c>
      <c r="C15822" s="37" t="s">
        <v>95</v>
      </c>
      <c r="D15822" s="37" t="s">
        <v>132</v>
      </c>
      <c r="E15822" s="0" t="n">
        <v>1</v>
      </c>
      <c r="F15822" s="38" t="s">
        <v>71</v>
      </c>
      <c r="G15822" s="37" t="s">
        <v>133</v>
      </c>
      <c r="H15822" s="0" t="n">
        <v>446964</v>
      </c>
      <c r="I15822" s="0" t="n">
        <v>224516</v>
      </c>
      <c r="J15822" s="0" t="n">
        <v>43469</v>
      </c>
    </row>
    <row r="15823" customFormat="false" ht="15" hidden="false" customHeight="false" outlineLevel="0" collapsed="false">
      <c r="A15823" s="0" t="n">
        <v>202507</v>
      </c>
      <c r="B15823" s="0" t="n">
        <v>202507</v>
      </c>
      <c r="C15823" s="37" t="s">
        <v>112</v>
      </c>
      <c r="D15823" s="37" t="s">
        <v>134</v>
      </c>
      <c r="E15823" s="0" t="n">
        <v>1</v>
      </c>
      <c r="F15823" s="38" t="s">
        <v>71</v>
      </c>
      <c r="G15823" s="37" t="s">
        <v>135</v>
      </c>
      <c r="H15823" s="0" t="n">
        <v>124907</v>
      </c>
      <c r="I15823" s="0" t="n">
        <v>63792</v>
      </c>
      <c r="J15823" s="0" t="n">
        <v>12008</v>
      </c>
    </row>
    <row r="15824" customFormat="false" ht="15" hidden="false" customHeight="false" outlineLevel="0" collapsed="false">
      <c r="A15824" s="0" t="n">
        <v>202507</v>
      </c>
      <c r="B15824" s="0" t="n">
        <v>202507</v>
      </c>
      <c r="C15824" s="37" t="s">
        <v>136</v>
      </c>
      <c r="D15824" s="37" t="s">
        <v>137</v>
      </c>
      <c r="E15824" s="0" t="n">
        <v>1</v>
      </c>
      <c r="F15824" s="38" t="s">
        <v>71</v>
      </c>
      <c r="G15824" s="37" t="s">
        <v>138</v>
      </c>
      <c r="H15824" s="0" t="n">
        <v>444751</v>
      </c>
      <c r="I15824" s="0" t="n">
        <v>50873</v>
      </c>
      <c r="J15824" s="0" t="n">
        <v>6294</v>
      </c>
    </row>
    <row r="15825" customFormat="false" ht="15" hidden="false" customHeight="false" outlineLevel="0" collapsed="false">
      <c r="A15825" s="0" t="n">
        <v>202507</v>
      </c>
      <c r="B15825" s="0" t="n">
        <v>202507</v>
      </c>
      <c r="C15825" s="37" t="s">
        <v>115</v>
      </c>
      <c r="D15825" s="37" t="s">
        <v>139</v>
      </c>
      <c r="E15825" s="0" t="n">
        <v>1</v>
      </c>
      <c r="F15825" s="38" t="s">
        <v>71</v>
      </c>
      <c r="G15825" s="37" t="s">
        <v>140</v>
      </c>
      <c r="H15825" s="0" t="n">
        <v>85685</v>
      </c>
      <c r="I15825" s="0" t="n">
        <v>35178</v>
      </c>
      <c r="J15825" s="0" t="n">
        <v>-2768</v>
      </c>
    </row>
    <row r="15826" customFormat="false" ht="15" hidden="false" customHeight="false" outlineLevel="0" collapsed="false">
      <c r="A15826" s="0" t="n">
        <v>202507</v>
      </c>
      <c r="B15826" s="0" t="n">
        <v>202507</v>
      </c>
      <c r="C15826" s="37" t="s">
        <v>109</v>
      </c>
      <c r="D15826" s="37" t="s">
        <v>141</v>
      </c>
      <c r="E15826" s="0" t="n">
        <v>1</v>
      </c>
      <c r="F15826" s="38" t="s">
        <v>71</v>
      </c>
      <c r="G15826" s="37" t="s">
        <v>142</v>
      </c>
      <c r="H15826" s="0" t="n">
        <v>277163</v>
      </c>
      <c r="I15826" s="0" t="n">
        <v>44913</v>
      </c>
      <c r="J15826" s="0" t="n">
        <v>-819</v>
      </c>
    </row>
    <row r="15827" customFormat="false" ht="15" hidden="false" customHeight="false" outlineLevel="0" collapsed="false">
      <c r="A15827" s="0" t="n">
        <v>202507</v>
      </c>
      <c r="B15827" s="0" t="n">
        <v>202507</v>
      </c>
      <c r="C15827" s="37" t="s">
        <v>136</v>
      </c>
      <c r="D15827" s="37" t="s">
        <v>143</v>
      </c>
      <c r="E15827" s="0" t="n">
        <v>1</v>
      </c>
      <c r="F15827" s="38" t="s">
        <v>71</v>
      </c>
      <c r="G15827" s="37" t="s">
        <v>144</v>
      </c>
      <c r="H15827" s="0" t="n">
        <v>755500</v>
      </c>
      <c r="I15827" s="0" t="n">
        <v>323385</v>
      </c>
      <c r="J15827" s="0" t="n">
        <v>5931</v>
      </c>
    </row>
    <row r="15828" customFormat="false" ht="15" hidden="false" customHeight="false" outlineLevel="0" collapsed="false">
      <c r="A15828" s="0" t="n">
        <v>202507</v>
      </c>
      <c r="B15828" s="0" t="n">
        <v>202507</v>
      </c>
      <c r="C15828" s="37" t="s">
        <v>101</v>
      </c>
      <c r="D15828" s="37" t="s">
        <v>145</v>
      </c>
      <c r="E15828" s="0" t="n">
        <v>1</v>
      </c>
      <c r="F15828" s="38" t="s">
        <v>71</v>
      </c>
      <c r="G15828" s="37" t="s">
        <v>146</v>
      </c>
      <c r="H15828" s="0" t="n">
        <v>3752331</v>
      </c>
      <c r="I15828" s="0" t="n">
        <v>1600131</v>
      </c>
      <c r="J15828" s="0" t="n">
        <v>122047</v>
      </c>
    </row>
    <row r="15829" customFormat="false" ht="15" hidden="false" customHeight="false" outlineLevel="0" collapsed="false">
      <c r="A15829" s="0" t="n">
        <v>202507</v>
      </c>
      <c r="B15829" s="0" t="n">
        <v>202507</v>
      </c>
      <c r="C15829" s="37" t="s">
        <v>106</v>
      </c>
      <c r="D15829" s="37" t="s">
        <v>147</v>
      </c>
      <c r="E15829" s="0" t="n">
        <v>1</v>
      </c>
      <c r="F15829" s="38" t="s">
        <v>71</v>
      </c>
      <c r="G15829" s="37" t="s">
        <v>148</v>
      </c>
      <c r="H15829" s="0" t="n">
        <v>11936858</v>
      </c>
      <c r="I15829" s="0" t="n">
        <v>3946404</v>
      </c>
      <c r="J15829" s="0" t="n">
        <v>907282</v>
      </c>
    </row>
    <row r="15830" customFormat="false" ht="15" hidden="false" customHeight="false" outlineLevel="0" collapsed="false">
      <c r="A15830" s="0" t="n">
        <v>202507</v>
      </c>
      <c r="B15830" s="0" t="n">
        <v>202507</v>
      </c>
      <c r="C15830" s="37" t="s">
        <v>149</v>
      </c>
      <c r="D15830" s="37" t="s">
        <v>150</v>
      </c>
      <c r="E15830" s="0" t="n">
        <v>1</v>
      </c>
      <c r="F15830" s="38" t="s">
        <v>71</v>
      </c>
      <c r="G15830" s="37" t="s">
        <v>151</v>
      </c>
      <c r="H15830" s="0" t="n">
        <v>345880</v>
      </c>
      <c r="I15830" s="0" t="n">
        <v>274822</v>
      </c>
      <c r="J15830" s="0" t="n">
        <v>78396</v>
      </c>
    </row>
    <row r="15831" customFormat="false" ht="15" hidden="false" customHeight="false" outlineLevel="0" collapsed="false">
      <c r="A15831" s="0" t="n">
        <v>202507</v>
      </c>
      <c r="B15831" s="0" t="n">
        <v>202507</v>
      </c>
      <c r="C15831" s="37" t="s">
        <v>152</v>
      </c>
      <c r="D15831" s="37" t="s">
        <v>153</v>
      </c>
      <c r="E15831" s="0" t="n">
        <v>1</v>
      </c>
      <c r="F15831" s="38" t="s">
        <v>71</v>
      </c>
      <c r="G15831" s="37" t="s">
        <v>154</v>
      </c>
      <c r="H15831" s="0" t="n">
        <v>2384611</v>
      </c>
      <c r="I15831" s="0" t="n">
        <v>672652</v>
      </c>
      <c r="J15831" s="0" t="n">
        <v>80158</v>
      </c>
    </row>
    <row r="15832" customFormat="false" ht="15" hidden="false" customHeight="false" outlineLevel="0" collapsed="false">
      <c r="A15832" s="0" t="n">
        <v>202507</v>
      </c>
      <c r="B15832" s="0" t="n">
        <v>202507</v>
      </c>
      <c r="C15832" s="37" t="s">
        <v>101</v>
      </c>
      <c r="D15832" s="37" t="s">
        <v>155</v>
      </c>
      <c r="E15832" s="0" t="n">
        <v>1</v>
      </c>
      <c r="F15832" s="38" t="s">
        <v>71</v>
      </c>
      <c r="G15832" s="37" t="s">
        <v>156</v>
      </c>
      <c r="H15832" s="0" t="n">
        <v>610164</v>
      </c>
      <c r="I15832" s="0" t="n">
        <v>174982</v>
      </c>
      <c r="J15832" s="0" t="n">
        <v>23626</v>
      </c>
    </row>
    <row r="15833" customFormat="false" ht="15" hidden="false" customHeight="false" outlineLevel="0" collapsed="false">
      <c r="A15833" s="0" t="n">
        <v>202507</v>
      </c>
      <c r="B15833" s="0" t="n">
        <v>202507</v>
      </c>
      <c r="C15833" s="37" t="s">
        <v>106</v>
      </c>
      <c r="D15833" s="37" t="s">
        <v>116</v>
      </c>
      <c r="E15833" s="0" t="n">
        <v>1</v>
      </c>
      <c r="F15833" s="38" t="s">
        <v>71</v>
      </c>
      <c r="G15833" s="37" t="s">
        <v>157</v>
      </c>
      <c r="H15833" s="0" t="n">
        <v>416076</v>
      </c>
      <c r="I15833" s="0" t="n">
        <v>39240</v>
      </c>
      <c r="J15833" s="0" t="n">
        <v>-2791</v>
      </c>
    </row>
    <row r="15834" customFormat="false" ht="15" hidden="false" customHeight="false" outlineLevel="0" collapsed="false">
      <c r="A15834" s="0" t="n">
        <v>202507</v>
      </c>
      <c r="B15834" s="0" t="n">
        <v>202507</v>
      </c>
      <c r="C15834" s="37" t="s">
        <v>158</v>
      </c>
      <c r="D15834" s="37" t="s">
        <v>159</v>
      </c>
      <c r="E15834" s="0" t="n">
        <v>1</v>
      </c>
      <c r="F15834" s="38" t="s">
        <v>71</v>
      </c>
      <c r="G15834" s="37" t="s">
        <v>160</v>
      </c>
      <c r="H15834" s="0" t="n">
        <v>959822</v>
      </c>
      <c r="I15834" s="0" t="n">
        <v>284762</v>
      </c>
      <c r="J15834" s="0" t="n">
        <v>10742</v>
      </c>
    </row>
    <row r="15835" customFormat="false" ht="15" hidden="false" customHeight="false" outlineLevel="0" collapsed="false">
      <c r="A15835" s="0" t="n">
        <v>202507</v>
      </c>
      <c r="B15835" s="0" t="n">
        <v>202507</v>
      </c>
      <c r="C15835" s="37" t="s">
        <v>95</v>
      </c>
      <c r="D15835" s="37" t="s">
        <v>161</v>
      </c>
      <c r="E15835" s="0" t="n">
        <v>1</v>
      </c>
      <c r="F15835" s="38" t="s">
        <v>71</v>
      </c>
      <c r="G15835" s="37" t="s">
        <v>162</v>
      </c>
      <c r="H15835" s="0" t="n">
        <v>615479</v>
      </c>
      <c r="I15835" s="0" t="n">
        <v>228075</v>
      </c>
      <c r="J15835" s="0" t="n">
        <v>5630</v>
      </c>
    </row>
    <row r="15836" customFormat="false" ht="15" hidden="false" customHeight="false" outlineLevel="0" collapsed="false">
      <c r="A15836" s="0" t="n">
        <v>202507</v>
      </c>
      <c r="B15836" s="0" t="n">
        <v>202507</v>
      </c>
      <c r="C15836" s="37" t="s">
        <v>112</v>
      </c>
      <c r="D15836" s="37" t="s">
        <v>163</v>
      </c>
      <c r="E15836" s="0" t="n">
        <v>1</v>
      </c>
      <c r="F15836" s="38" t="s">
        <v>71</v>
      </c>
      <c r="G15836" s="37" t="s">
        <v>164</v>
      </c>
      <c r="H15836" s="0" t="n">
        <v>808884</v>
      </c>
      <c r="I15836" s="0" t="n">
        <v>873812</v>
      </c>
      <c r="J15836" s="0" t="n">
        <v>14274</v>
      </c>
    </row>
    <row r="15837" customFormat="false" ht="15" hidden="false" customHeight="false" outlineLevel="0" collapsed="false">
      <c r="A15837" s="0" t="n">
        <v>202507</v>
      </c>
      <c r="B15837" s="0" t="n">
        <v>202507</v>
      </c>
      <c r="C15837" s="37" t="s">
        <v>101</v>
      </c>
      <c r="D15837" s="37" t="s">
        <v>165</v>
      </c>
      <c r="E15837" s="0" t="n">
        <v>1</v>
      </c>
      <c r="F15837" s="38" t="s">
        <v>71</v>
      </c>
      <c r="G15837" s="37" t="s">
        <v>166</v>
      </c>
      <c r="H15837" s="0" t="n">
        <v>322635</v>
      </c>
      <c r="I15837" s="0" t="n">
        <v>99971</v>
      </c>
      <c r="J15837" s="0" t="n">
        <v>13793</v>
      </c>
    </row>
    <row r="15838" customFormat="false" ht="15" hidden="false" customHeight="false" outlineLevel="0" collapsed="false">
      <c r="A15838" s="0" t="n">
        <v>202507</v>
      </c>
      <c r="B15838" s="0" t="n">
        <v>202507</v>
      </c>
      <c r="C15838" s="37" t="s">
        <v>124</v>
      </c>
      <c r="D15838" s="37" t="s">
        <v>167</v>
      </c>
      <c r="E15838" s="0" t="n">
        <v>1</v>
      </c>
      <c r="F15838" s="38" t="s">
        <v>71</v>
      </c>
      <c r="G15838" s="37" t="s">
        <v>168</v>
      </c>
      <c r="H15838" s="0" t="n">
        <v>121381</v>
      </c>
      <c r="I15838" s="0" t="n">
        <v>50891</v>
      </c>
      <c r="J15838" s="0" t="n">
        <v>1776</v>
      </c>
    </row>
    <row r="15839" customFormat="false" ht="15" hidden="false" customHeight="false" outlineLevel="0" collapsed="false">
      <c r="A15839" s="0" t="n">
        <v>202507</v>
      </c>
      <c r="B15839" s="0" t="n">
        <v>202507</v>
      </c>
      <c r="C15839" s="37" t="s">
        <v>152</v>
      </c>
      <c r="D15839" s="37" t="s">
        <v>122</v>
      </c>
      <c r="E15839" s="0" t="n">
        <v>1</v>
      </c>
      <c r="F15839" s="38" t="s">
        <v>71</v>
      </c>
      <c r="G15839" s="37" t="s">
        <v>169</v>
      </c>
      <c r="H15839" s="0" t="n">
        <v>95088</v>
      </c>
      <c r="I15839" s="0" t="n">
        <v>51427</v>
      </c>
      <c r="J15839" s="0" t="n">
        <v>-5632</v>
      </c>
    </row>
    <row r="15840" customFormat="false" ht="15" hidden="false" customHeight="false" outlineLevel="0" collapsed="false">
      <c r="A15840" s="0" t="n">
        <v>202507</v>
      </c>
      <c r="B15840" s="0" t="n">
        <v>202507</v>
      </c>
      <c r="C15840" s="37" t="s">
        <v>98</v>
      </c>
      <c r="D15840" s="37" t="s">
        <v>170</v>
      </c>
      <c r="E15840" s="0" t="n">
        <v>1</v>
      </c>
      <c r="F15840" s="38" t="s">
        <v>71</v>
      </c>
      <c r="G15840" s="37" t="s">
        <v>171</v>
      </c>
      <c r="H15840" s="0" t="n">
        <v>1287733</v>
      </c>
      <c r="I15840" s="0" t="n">
        <v>291443</v>
      </c>
      <c r="J15840" s="0" t="n">
        <v>47872</v>
      </c>
    </row>
    <row r="15841" customFormat="false" ht="15" hidden="false" customHeight="false" outlineLevel="0" collapsed="false">
      <c r="A15841" s="0" t="n">
        <v>202507</v>
      </c>
      <c r="B15841" s="0" t="n">
        <v>202507</v>
      </c>
      <c r="C15841" s="37" t="s">
        <v>98</v>
      </c>
      <c r="D15841" s="37" t="s">
        <v>172</v>
      </c>
      <c r="E15841" s="0" t="n">
        <v>1</v>
      </c>
      <c r="F15841" s="38" t="s">
        <v>71</v>
      </c>
      <c r="G15841" s="37" t="s">
        <v>173</v>
      </c>
      <c r="H15841" s="0" t="n">
        <v>460405</v>
      </c>
      <c r="I15841" s="0" t="n">
        <v>151251</v>
      </c>
      <c r="J15841" s="0" t="n">
        <v>30303</v>
      </c>
    </row>
    <row r="15842" customFormat="false" ht="15" hidden="false" customHeight="false" outlineLevel="0" collapsed="false">
      <c r="A15842" s="0" t="n">
        <v>202507</v>
      </c>
      <c r="B15842" s="0" t="n">
        <v>202507</v>
      </c>
      <c r="C15842" s="37" t="s">
        <v>158</v>
      </c>
      <c r="D15842" s="37" t="s">
        <v>174</v>
      </c>
      <c r="E15842" s="0" t="n">
        <v>1</v>
      </c>
      <c r="F15842" s="38" t="s">
        <v>71</v>
      </c>
      <c r="G15842" s="37" t="s">
        <v>175</v>
      </c>
      <c r="H15842" s="0" t="n">
        <v>382237</v>
      </c>
      <c r="I15842" s="0" t="n">
        <v>128255</v>
      </c>
      <c r="J15842" s="0" t="n">
        <v>13958</v>
      </c>
    </row>
    <row r="15843" customFormat="false" ht="15" hidden="false" customHeight="false" outlineLevel="0" collapsed="false">
      <c r="A15843" s="0" t="n">
        <v>202507</v>
      </c>
      <c r="B15843" s="0" t="n">
        <v>202507</v>
      </c>
      <c r="C15843" s="37" t="s">
        <v>149</v>
      </c>
      <c r="D15843" s="37" t="s">
        <v>176</v>
      </c>
      <c r="E15843" s="0" t="n">
        <v>1</v>
      </c>
      <c r="F15843" s="38" t="s">
        <v>71</v>
      </c>
      <c r="G15843" s="37" t="s">
        <v>177</v>
      </c>
      <c r="H15843" s="0" t="n">
        <v>770014</v>
      </c>
      <c r="I15843" s="0" t="n">
        <v>154161</v>
      </c>
      <c r="J15843" s="0" t="n">
        <v>9740</v>
      </c>
    </row>
    <row r="15844" customFormat="false" ht="15" hidden="false" customHeight="false" outlineLevel="0" collapsed="false">
      <c r="A15844" s="0" t="n">
        <v>202507</v>
      </c>
      <c r="B15844" s="0" t="n">
        <v>202507</v>
      </c>
      <c r="C15844" s="37" t="s">
        <v>178</v>
      </c>
      <c r="D15844" s="37" t="s">
        <v>179</v>
      </c>
      <c r="E15844" s="0" t="n">
        <v>1</v>
      </c>
      <c r="F15844" s="38" t="s">
        <v>71</v>
      </c>
      <c r="G15844" s="37" t="s">
        <v>180</v>
      </c>
      <c r="H15844" s="0" t="n">
        <v>1201086</v>
      </c>
      <c r="I15844" s="0" t="n">
        <v>376330</v>
      </c>
      <c r="J15844" s="0" t="n">
        <v>-3740</v>
      </c>
    </row>
    <row r="15845" customFormat="false" ht="15" hidden="false" customHeight="false" outlineLevel="0" collapsed="false">
      <c r="A15845" s="0" t="n">
        <v>202507</v>
      </c>
      <c r="B15845" s="0" t="n">
        <v>202507</v>
      </c>
      <c r="C15845" s="37" t="s">
        <v>149</v>
      </c>
      <c r="D15845" s="37" t="s">
        <v>181</v>
      </c>
      <c r="E15845" s="0" t="n">
        <v>1</v>
      </c>
      <c r="F15845" s="38" t="s">
        <v>71</v>
      </c>
      <c r="G15845" s="37" t="s">
        <v>182</v>
      </c>
      <c r="H15845" s="0" t="n">
        <v>713794</v>
      </c>
      <c r="I15845" s="0" t="n">
        <v>234386</v>
      </c>
      <c r="J15845" s="0" t="n">
        <v>-874</v>
      </c>
    </row>
    <row r="15846" customFormat="false" ht="15" hidden="false" customHeight="false" outlineLevel="0" collapsed="false">
      <c r="A15846" s="0" t="n">
        <v>202507</v>
      </c>
      <c r="B15846" s="0" t="n">
        <v>202507</v>
      </c>
      <c r="C15846" s="37" t="s">
        <v>115</v>
      </c>
      <c r="D15846" s="37" t="s">
        <v>104</v>
      </c>
      <c r="E15846" s="0" t="n">
        <v>1</v>
      </c>
      <c r="F15846" s="38" t="s">
        <v>71</v>
      </c>
      <c r="G15846" s="37" t="s">
        <v>183</v>
      </c>
      <c r="H15846" s="0" t="n">
        <v>133470</v>
      </c>
      <c r="I15846" s="0" t="n">
        <v>42921</v>
      </c>
      <c r="J15846" s="0" t="n">
        <v>8030</v>
      </c>
    </row>
    <row r="15847" customFormat="false" ht="15" hidden="false" customHeight="false" outlineLevel="0" collapsed="false">
      <c r="A15847" s="0" t="n">
        <v>202507</v>
      </c>
      <c r="B15847" s="0" t="n">
        <v>202507</v>
      </c>
      <c r="C15847" s="37" t="s">
        <v>184</v>
      </c>
      <c r="D15847" s="37" t="s">
        <v>185</v>
      </c>
      <c r="E15847" s="0" t="n">
        <v>1</v>
      </c>
      <c r="F15847" s="38" t="s">
        <v>71</v>
      </c>
      <c r="G15847" s="37" t="s">
        <v>186</v>
      </c>
      <c r="H15847" s="0" t="n">
        <v>2572224</v>
      </c>
      <c r="I15847" s="0" t="n">
        <v>673225</v>
      </c>
      <c r="J15847" s="0" t="n">
        <v>3475</v>
      </c>
    </row>
    <row r="15848" customFormat="false" ht="15" hidden="false" customHeight="false" outlineLevel="0" collapsed="false">
      <c r="A15848" s="0" t="n">
        <v>202507</v>
      </c>
      <c r="B15848" s="0" t="n">
        <v>202507</v>
      </c>
      <c r="C15848" s="37" t="s">
        <v>109</v>
      </c>
      <c r="D15848" s="37" t="s">
        <v>187</v>
      </c>
      <c r="E15848" s="0" t="n">
        <v>1</v>
      </c>
      <c r="F15848" s="38" t="s">
        <v>71</v>
      </c>
      <c r="G15848" s="37" t="s">
        <v>188</v>
      </c>
      <c r="H15848" s="0" t="n">
        <v>4056402</v>
      </c>
      <c r="I15848" s="0" t="n">
        <v>3299917</v>
      </c>
      <c r="J15848" s="0" t="n">
        <v>928152</v>
      </c>
    </row>
    <row r="15849" customFormat="false" ht="15" hidden="false" customHeight="false" outlineLevel="0" collapsed="false">
      <c r="A15849" s="0" t="n">
        <v>202507</v>
      </c>
      <c r="B15849" s="0" t="n">
        <v>202507</v>
      </c>
      <c r="C15849" s="37" t="s">
        <v>178</v>
      </c>
      <c r="D15849" s="37" t="s">
        <v>189</v>
      </c>
      <c r="E15849" s="0" t="n">
        <v>1</v>
      </c>
      <c r="F15849" s="38" t="s">
        <v>71</v>
      </c>
      <c r="G15849" s="37" t="s">
        <v>190</v>
      </c>
      <c r="H15849" s="0" t="n">
        <v>1064369</v>
      </c>
      <c r="I15849" s="0" t="n">
        <v>325777</v>
      </c>
      <c r="J15849" s="0" t="n">
        <v>56998</v>
      </c>
    </row>
    <row r="15850" customFormat="false" ht="15" hidden="false" customHeight="false" outlineLevel="0" collapsed="false">
      <c r="A15850" s="0" t="n">
        <v>202507</v>
      </c>
      <c r="B15850" s="0" t="n">
        <v>202507</v>
      </c>
      <c r="C15850" s="37" t="s">
        <v>152</v>
      </c>
      <c r="D15850" s="37" t="s">
        <v>191</v>
      </c>
      <c r="E15850" s="0" t="n">
        <v>1</v>
      </c>
      <c r="F15850" s="38" t="s">
        <v>71</v>
      </c>
      <c r="G15850" s="37" t="s">
        <v>192</v>
      </c>
      <c r="H15850" s="0" t="n">
        <v>3016939</v>
      </c>
      <c r="I15850" s="0" t="n">
        <v>1799714</v>
      </c>
      <c r="J15850" s="0" t="n">
        <v>205105</v>
      </c>
    </row>
    <row r="15851" customFormat="false" ht="15" hidden="false" customHeight="false" outlineLevel="0" collapsed="false">
      <c r="A15851" s="0" t="n">
        <v>202507</v>
      </c>
      <c r="B15851" s="0" t="n">
        <v>202507</v>
      </c>
      <c r="C15851" s="37" t="s">
        <v>184</v>
      </c>
      <c r="D15851" s="37" t="s">
        <v>193</v>
      </c>
      <c r="E15851" s="0" t="n">
        <v>1</v>
      </c>
      <c r="F15851" s="38" t="s">
        <v>71</v>
      </c>
      <c r="G15851" s="37" t="s">
        <v>194</v>
      </c>
      <c r="H15851" s="0" t="n">
        <v>3047653</v>
      </c>
      <c r="I15851" s="0" t="n">
        <v>637021</v>
      </c>
      <c r="J15851" s="0" t="n">
        <v>223885</v>
      </c>
    </row>
    <row r="15852" customFormat="false" ht="15" hidden="false" customHeight="false" outlineLevel="0" collapsed="false">
      <c r="A15852" s="0" t="n">
        <v>202507</v>
      </c>
      <c r="B15852" s="0" t="n">
        <v>202507</v>
      </c>
      <c r="C15852" s="37" t="s">
        <v>115</v>
      </c>
      <c r="D15852" s="37" t="s">
        <v>96</v>
      </c>
      <c r="E15852" s="0" t="n">
        <v>1</v>
      </c>
      <c r="F15852" s="38" t="s">
        <v>71</v>
      </c>
      <c r="G15852" s="37" t="s">
        <v>195</v>
      </c>
      <c r="H15852" s="0" t="n">
        <v>2071343</v>
      </c>
      <c r="I15852" s="0" t="n">
        <v>964706</v>
      </c>
      <c r="J15852" s="0" t="n">
        <v>200247</v>
      </c>
    </row>
    <row r="15853" customFormat="false" ht="15" hidden="false" customHeight="false" outlineLevel="0" collapsed="false">
      <c r="A15853" s="0" t="n">
        <v>202507</v>
      </c>
      <c r="B15853" s="0" t="n">
        <v>202507</v>
      </c>
      <c r="C15853" s="37" t="s">
        <v>136</v>
      </c>
      <c r="D15853" s="37" t="s">
        <v>120</v>
      </c>
      <c r="E15853" s="0" t="n">
        <v>1</v>
      </c>
      <c r="F15853" s="38" t="s">
        <v>71</v>
      </c>
      <c r="G15853" s="37" t="s">
        <v>196</v>
      </c>
      <c r="H15853" s="0" t="n">
        <v>1147042</v>
      </c>
      <c r="I15853" s="0" t="n">
        <v>547637</v>
      </c>
      <c r="J15853" s="0" t="n">
        <v>20239</v>
      </c>
    </row>
    <row r="15854" customFormat="false" ht="15" hidden="false" customHeight="false" outlineLevel="0" collapsed="false">
      <c r="A15854" s="0" t="n">
        <v>202507</v>
      </c>
      <c r="B15854" s="0" t="n">
        <v>202507</v>
      </c>
      <c r="C15854" s="37" t="s">
        <v>197</v>
      </c>
      <c r="D15854" s="37" t="s">
        <v>198</v>
      </c>
      <c r="E15854" s="0" t="n">
        <v>1</v>
      </c>
      <c r="F15854" s="38" t="s">
        <v>71</v>
      </c>
      <c r="G15854" s="37" t="s">
        <v>199</v>
      </c>
      <c r="H15854" s="0" t="n">
        <v>1164398</v>
      </c>
      <c r="I15854" s="0" t="n">
        <v>462406</v>
      </c>
      <c r="J15854" s="0" t="n">
        <v>-10342</v>
      </c>
    </row>
    <row r="15855" customFormat="false" ht="15" hidden="false" customHeight="false" outlineLevel="0" collapsed="false">
      <c r="A15855" s="0" t="n">
        <v>202507</v>
      </c>
      <c r="B15855" s="0" t="n">
        <v>202507</v>
      </c>
      <c r="C15855" s="37" t="s">
        <v>136</v>
      </c>
      <c r="D15855" s="37" t="s">
        <v>200</v>
      </c>
      <c r="E15855" s="0" t="n">
        <v>1</v>
      </c>
      <c r="F15855" s="38" t="s">
        <v>71</v>
      </c>
      <c r="G15855" s="37" t="s">
        <v>201</v>
      </c>
      <c r="H15855" s="0" t="n">
        <v>995246</v>
      </c>
      <c r="I15855" s="0" t="n">
        <v>412687</v>
      </c>
      <c r="J15855" s="0" t="n">
        <v>15517</v>
      </c>
    </row>
    <row r="15856" customFormat="false" ht="15" hidden="false" customHeight="false" outlineLevel="0" collapsed="false">
      <c r="A15856" s="0" t="n">
        <v>202507</v>
      </c>
      <c r="B15856" s="0" t="n">
        <v>202507</v>
      </c>
      <c r="C15856" s="37" t="s">
        <v>136</v>
      </c>
      <c r="D15856" s="37" t="s">
        <v>127</v>
      </c>
      <c r="E15856" s="0" t="n">
        <v>1</v>
      </c>
      <c r="F15856" s="38" t="s">
        <v>71</v>
      </c>
      <c r="G15856" s="37" t="s">
        <v>202</v>
      </c>
      <c r="H15856" s="0" t="n">
        <v>150062</v>
      </c>
      <c r="I15856" s="0" t="n">
        <v>21764</v>
      </c>
      <c r="J15856" s="0" t="n">
        <v>1518</v>
      </c>
    </row>
    <row r="15857" customFormat="false" ht="15" hidden="false" customHeight="false" outlineLevel="0" collapsed="false">
      <c r="A15857" s="0" t="n">
        <v>202507</v>
      </c>
      <c r="B15857" s="0" t="n">
        <v>202507</v>
      </c>
      <c r="C15857" s="37" t="s">
        <v>106</v>
      </c>
      <c r="D15857" s="37" t="s">
        <v>203</v>
      </c>
      <c r="E15857" s="0" t="n">
        <v>1</v>
      </c>
      <c r="F15857" s="38" t="s">
        <v>71</v>
      </c>
      <c r="G15857" s="37" t="s">
        <v>204</v>
      </c>
      <c r="H15857" s="0" t="n">
        <v>1126309</v>
      </c>
      <c r="I15857" s="0" t="n">
        <v>47201</v>
      </c>
      <c r="J15857" s="0" t="n">
        <v>197</v>
      </c>
    </row>
    <row r="15858" customFormat="false" ht="15" hidden="false" customHeight="false" outlineLevel="0" collapsed="false">
      <c r="A15858" s="0" t="n">
        <v>202507</v>
      </c>
      <c r="B15858" s="0" t="n">
        <v>202507</v>
      </c>
      <c r="C15858" s="37" t="s">
        <v>95</v>
      </c>
      <c r="D15858" s="37" t="s">
        <v>187</v>
      </c>
      <c r="E15858" s="0" t="n">
        <v>1</v>
      </c>
      <c r="F15858" s="38" t="s">
        <v>71</v>
      </c>
      <c r="G15858" s="37" t="s">
        <v>205</v>
      </c>
      <c r="H15858" s="0" t="n">
        <v>111522</v>
      </c>
      <c r="I15858" s="0" t="n">
        <v>22033</v>
      </c>
      <c r="J15858" s="0" t="n">
        <v>-715</v>
      </c>
    </row>
    <row r="15859" customFormat="false" ht="15" hidden="false" customHeight="false" outlineLevel="0" collapsed="false">
      <c r="A15859" s="0" t="n">
        <v>202507</v>
      </c>
      <c r="B15859" s="0" t="n">
        <v>202507</v>
      </c>
      <c r="C15859" s="37" t="s">
        <v>101</v>
      </c>
      <c r="D15859" s="37" t="s">
        <v>206</v>
      </c>
      <c r="E15859" s="0" t="n">
        <v>1</v>
      </c>
      <c r="F15859" s="38" t="s">
        <v>71</v>
      </c>
      <c r="G15859" s="37" t="s">
        <v>207</v>
      </c>
      <c r="H15859" s="0" t="n">
        <v>264741</v>
      </c>
      <c r="I15859" s="0" t="n">
        <v>80829</v>
      </c>
      <c r="J15859" s="0" t="n">
        <v>8369</v>
      </c>
    </row>
    <row r="15860" customFormat="false" ht="15" hidden="false" customHeight="false" outlineLevel="0" collapsed="false">
      <c r="A15860" s="0" t="n">
        <v>202507</v>
      </c>
      <c r="B15860" s="0" t="n">
        <v>202507</v>
      </c>
      <c r="C15860" s="37" t="s">
        <v>184</v>
      </c>
      <c r="D15860" s="37" t="s">
        <v>208</v>
      </c>
      <c r="E15860" s="0" t="n">
        <v>1</v>
      </c>
      <c r="F15860" s="38" t="s">
        <v>71</v>
      </c>
      <c r="G15860" s="37" t="s">
        <v>209</v>
      </c>
      <c r="H15860" s="0" t="n">
        <v>2774233</v>
      </c>
      <c r="I15860" s="0" t="n">
        <v>1015674</v>
      </c>
      <c r="J15860" s="0" t="n">
        <v>171467</v>
      </c>
    </row>
    <row r="15861" customFormat="false" ht="15" hidden="false" customHeight="false" outlineLevel="0" collapsed="false">
      <c r="A15861" s="0" t="n">
        <v>202507</v>
      </c>
      <c r="B15861" s="0" t="n">
        <v>202507</v>
      </c>
      <c r="C15861" s="37" t="s">
        <v>95</v>
      </c>
      <c r="D15861" s="37" t="s">
        <v>210</v>
      </c>
      <c r="E15861" s="0" t="n">
        <v>1</v>
      </c>
      <c r="F15861" s="38" t="s">
        <v>71</v>
      </c>
      <c r="G15861" s="37" t="s">
        <v>211</v>
      </c>
      <c r="H15861" s="0" t="n">
        <v>1019889</v>
      </c>
      <c r="I15861" s="0" t="n">
        <v>444070</v>
      </c>
      <c r="J15861" s="0" t="n">
        <v>118021</v>
      </c>
    </row>
    <row r="15862" customFormat="false" ht="15" hidden="false" customHeight="false" outlineLevel="0" collapsed="false">
      <c r="A15862" s="0" t="n">
        <v>202507</v>
      </c>
      <c r="B15862" s="0" t="n">
        <v>202507</v>
      </c>
      <c r="C15862" s="37" t="s">
        <v>178</v>
      </c>
      <c r="D15862" s="37" t="s">
        <v>212</v>
      </c>
      <c r="E15862" s="0" t="n">
        <v>1</v>
      </c>
      <c r="F15862" s="38" t="s">
        <v>71</v>
      </c>
      <c r="G15862" s="37" t="s">
        <v>213</v>
      </c>
      <c r="H15862" s="0" t="n">
        <v>3236486</v>
      </c>
      <c r="I15862" s="0" t="n">
        <v>775183</v>
      </c>
      <c r="J15862" s="0" t="n">
        <v>67960</v>
      </c>
    </row>
    <row r="15863" customFormat="false" ht="15" hidden="false" customHeight="false" outlineLevel="0" collapsed="false">
      <c r="A15863" s="0" t="n">
        <v>202507</v>
      </c>
      <c r="B15863" s="0" t="n">
        <v>202507</v>
      </c>
      <c r="C15863" s="37" t="s">
        <v>95</v>
      </c>
      <c r="D15863" s="37" t="s">
        <v>214</v>
      </c>
      <c r="E15863" s="0" t="n">
        <v>1</v>
      </c>
      <c r="F15863" s="38" t="s">
        <v>71</v>
      </c>
      <c r="G15863" s="37" t="s">
        <v>215</v>
      </c>
      <c r="H15863" s="0" t="n">
        <v>386087</v>
      </c>
      <c r="I15863" s="0" t="n">
        <v>364520</v>
      </c>
      <c r="J15863" s="0" t="n">
        <v>51124</v>
      </c>
    </row>
    <row r="15864" customFormat="false" ht="15" hidden="false" customHeight="false" outlineLevel="0" collapsed="false">
      <c r="A15864" s="0" t="n">
        <v>202507</v>
      </c>
      <c r="B15864" s="0" t="n">
        <v>202507</v>
      </c>
      <c r="C15864" s="37" t="s">
        <v>101</v>
      </c>
      <c r="D15864" s="37" t="s">
        <v>216</v>
      </c>
      <c r="E15864" s="0" t="n">
        <v>1</v>
      </c>
      <c r="F15864" s="38" t="s">
        <v>71</v>
      </c>
      <c r="G15864" s="37" t="s">
        <v>217</v>
      </c>
      <c r="H15864" s="0" t="n">
        <v>162212</v>
      </c>
      <c r="I15864" s="0" t="n">
        <v>19326</v>
      </c>
      <c r="J15864" s="0" t="n">
        <v>-2032</v>
      </c>
    </row>
    <row r="15865" customFormat="false" ht="15" hidden="false" customHeight="false" outlineLevel="0" collapsed="false">
      <c r="A15865" s="0" t="n">
        <v>202507</v>
      </c>
      <c r="B15865" s="0" t="n">
        <v>202507</v>
      </c>
      <c r="C15865" s="37" t="s">
        <v>115</v>
      </c>
      <c r="D15865" s="37" t="s">
        <v>218</v>
      </c>
      <c r="E15865" s="0" t="n">
        <v>1</v>
      </c>
      <c r="F15865" s="38" t="s">
        <v>71</v>
      </c>
      <c r="G15865" s="37" t="s">
        <v>219</v>
      </c>
      <c r="H15865" s="0" t="n">
        <v>503899</v>
      </c>
      <c r="I15865" s="0" t="n">
        <v>63026</v>
      </c>
      <c r="J15865" s="0" t="n">
        <v>10454</v>
      </c>
    </row>
    <row r="15866" customFormat="false" ht="15" hidden="false" customHeight="false" outlineLevel="0" collapsed="false">
      <c r="A15866" s="0" t="n">
        <v>202507</v>
      </c>
      <c r="B15866" s="0" t="n">
        <v>202507</v>
      </c>
      <c r="C15866" s="37" t="s">
        <v>101</v>
      </c>
      <c r="D15866" s="37" t="s">
        <v>220</v>
      </c>
      <c r="E15866" s="0" t="n">
        <v>1</v>
      </c>
      <c r="F15866" s="38" t="s">
        <v>71</v>
      </c>
      <c r="G15866" s="37" t="s">
        <v>221</v>
      </c>
      <c r="H15866" s="0" t="n">
        <v>657023</v>
      </c>
      <c r="I15866" s="0" t="n">
        <v>103194</v>
      </c>
      <c r="J15866" s="0" t="n">
        <v>-2155</v>
      </c>
    </row>
    <row r="15867" customFormat="false" ht="15" hidden="false" customHeight="false" outlineLevel="0" collapsed="false">
      <c r="A15867" s="0" t="n">
        <v>202507</v>
      </c>
      <c r="B15867" s="0" t="n">
        <v>202507</v>
      </c>
      <c r="C15867" s="37" t="s">
        <v>101</v>
      </c>
      <c r="D15867" s="37" t="s">
        <v>153</v>
      </c>
      <c r="E15867" s="0" t="n">
        <v>1</v>
      </c>
      <c r="F15867" s="38" t="s">
        <v>71</v>
      </c>
      <c r="G15867" s="37" t="s">
        <v>222</v>
      </c>
      <c r="H15867" s="0" t="n">
        <v>632461</v>
      </c>
      <c r="I15867" s="0" t="n">
        <v>766152</v>
      </c>
      <c r="J15867" s="0" t="n">
        <v>84645</v>
      </c>
    </row>
    <row r="15868" customFormat="false" ht="15" hidden="false" customHeight="false" outlineLevel="0" collapsed="false">
      <c r="A15868" s="0" t="n">
        <v>202507</v>
      </c>
      <c r="B15868" s="0" t="n">
        <v>202507</v>
      </c>
      <c r="C15868" s="37" t="s">
        <v>136</v>
      </c>
      <c r="D15868" s="37" t="s">
        <v>223</v>
      </c>
      <c r="E15868" s="0" t="n">
        <v>1</v>
      </c>
      <c r="F15868" s="38" t="s">
        <v>71</v>
      </c>
      <c r="G15868" s="37" t="s">
        <v>224</v>
      </c>
      <c r="H15868" s="0" t="n">
        <v>2303538</v>
      </c>
      <c r="I15868" s="0" t="n">
        <v>590052</v>
      </c>
      <c r="J15868" s="0" t="n">
        <v>44660</v>
      </c>
    </row>
    <row r="15869" customFormat="false" ht="15" hidden="false" customHeight="false" outlineLevel="0" collapsed="false">
      <c r="A15869" s="0" t="n">
        <v>202507</v>
      </c>
      <c r="B15869" s="0" t="n">
        <v>202507</v>
      </c>
      <c r="C15869" s="37" t="s">
        <v>184</v>
      </c>
      <c r="D15869" s="37" t="s">
        <v>225</v>
      </c>
      <c r="E15869" s="0" t="n">
        <v>1</v>
      </c>
      <c r="F15869" s="38" t="s">
        <v>71</v>
      </c>
      <c r="G15869" s="37" t="s">
        <v>226</v>
      </c>
      <c r="H15869" s="0" t="n">
        <v>427923</v>
      </c>
      <c r="I15869" s="0" t="n">
        <v>177989</v>
      </c>
      <c r="J15869" s="0" t="n">
        <v>9934</v>
      </c>
    </row>
    <row r="15870" customFormat="false" ht="15" hidden="false" customHeight="false" outlineLevel="0" collapsed="false">
      <c r="A15870" s="0" t="n">
        <v>202507</v>
      </c>
      <c r="B15870" s="0" t="n">
        <v>202507</v>
      </c>
      <c r="C15870" s="37" t="s">
        <v>197</v>
      </c>
      <c r="D15870" s="37" t="s">
        <v>193</v>
      </c>
      <c r="E15870" s="0" t="n">
        <v>1</v>
      </c>
      <c r="F15870" s="38" t="s">
        <v>71</v>
      </c>
      <c r="G15870" s="37" t="s">
        <v>227</v>
      </c>
      <c r="H15870" s="0" t="n">
        <v>1115758</v>
      </c>
      <c r="I15870" s="0" t="n">
        <v>564999</v>
      </c>
      <c r="J15870" s="0" t="n">
        <v>-38630</v>
      </c>
    </row>
    <row r="15871" customFormat="false" ht="15" hidden="false" customHeight="false" outlineLevel="0" collapsed="false">
      <c r="A15871" s="0" t="n">
        <v>202507</v>
      </c>
      <c r="B15871" s="0" t="n">
        <v>202507</v>
      </c>
      <c r="C15871" s="37" t="s">
        <v>149</v>
      </c>
      <c r="D15871" s="37" t="s">
        <v>153</v>
      </c>
      <c r="E15871" s="0" t="n">
        <v>1</v>
      </c>
      <c r="F15871" s="38" t="s">
        <v>71</v>
      </c>
      <c r="G15871" s="37" t="s">
        <v>228</v>
      </c>
      <c r="H15871" s="0" t="n">
        <v>143302</v>
      </c>
      <c r="I15871" s="0" t="n">
        <v>66378</v>
      </c>
      <c r="J15871" s="0" t="n">
        <v>285</v>
      </c>
    </row>
    <row r="15872" customFormat="false" ht="15" hidden="false" customHeight="false" outlineLevel="0" collapsed="false">
      <c r="A15872" s="0" t="n">
        <v>202507</v>
      </c>
      <c r="B15872" s="0" t="n">
        <v>202507</v>
      </c>
      <c r="C15872" s="37" t="s">
        <v>184</v>
      </c>
      <c r="D15872" s="37" t="s">
        <v>229</v>
      </c>
      <c r="E15872" s="0" t="n">
        <v>1</v>
      </c>
      <c r="F15872" s="38" t="s">
        <v>71</v>
      </c>
      <c r="G15872" s="37" t="s">
        <v>230</v>
      </c>
      <c r="H15872" s="0" t="n">
        <v>1083546</v>
      </c>
      <c r="I15872" s="0" t="n">
        <v>118756</v>
      </c>
      <c r="J15872" s="0" t="n">
        <v>-1835</v>
      </c>
    </row>
    <row r="15873" customFormat="false" ht="15" hidden="false" customHeight="false" outlineLevel="0" collapsed="false">
      <c r="A15873" s="0" t="n">
        <v>202507</v>
      </c>
      <c r="B15873" s="0" t="n">
        <v>202507</v>
      </c>
      <c r="C15873" s="37" t="s">
        <v>115</v>
      </c>
      <c r="D15873" s="37" t="s">
        <v>231</v>
      </c>
      <c r="E15873" s="0" t="n">
        <v>1</v>
      </c>
      <c r="F15873" s="38" t="s">
        <v>71</v>
      </c>
      <c r="G15873" s="37" t="s">
        <v>232</v>
      </c>
      <c r="H15873" s="0" t="n">
        <v>475311</v>
      </c>
      <c r="I15873" s="0" t="n">
        <v>141923</v>
      </c>
      <c r="J15873" s="0" t="n">
        <v>2922</v>
      </c>
    </row>
    <row r="15874" customFormat="false" ht="15" hidden="false" customHeight="false" outlineLevel="0" collapsed="false">
      <c r="A15874" s="0" t="n">
        <v>202507</v>
      </c>
      <c r="B15874" s="0" t="n">
        <v>202507</v>
      </c>
      <c r="C15874" s="37" t="s">
        <v>124</v>
      </c>
      <c r="D15874" s="37" t="s">
        <v>233</v>
      </c>
      <c r="E15874" s="0" t="n">
        <v>1</v>
      </c>
      <c r="F15874" s="38" t="s">
        <v>71</v>
      </c>
      <c r="G15874" s="37" t="s">
        <v>234</v>
      </c>
      <c r="H15874" s="0" t="n">
        <v>333322</v>
      </c>
      <c r="I15874" s="0" t="n">
        <v>113708</v>
      </c>
      <c r="J15874" s="0" t="n">
        <v>22542</v>
      </c>
    </row>
    <row r="15875" customFormat="false" ht="15" hidden="false" customHeight="false" outlineLevel="0" collapsed="false">
      <c r="A15875" s="0" t="n">
        <v>202507</v>
      </c>
      <c r="B15875" s="0" t="n">
        <v>202507</v>
      </c>
      <c r="C15875" s="37" t="s">
        <v>184</v>
      </c>
      <c r="D15875" s="37" t="s">
        <v>235</v>
      </c>
      <c r="E15875" s="0" t="n">
        <v>1</v>
      </c>
      <c r="F15875" s="38" t="s">
        <v>71</v>
      </c>
      <c r="G15875" s="37" t="s">
        <v>236</v>
      </c>
      <c r="H15875" s="0" t="n">
        <v>557199</v>
      </c>
      <c r="I15875" s="0" t="n">
        <v>170203</v>
      </c>
      <c r="J15875" s="0" t="n">
        <v>7613</v>
      </c>
    </row>
    <row r="15876" customFormat="false" ht="15" hidden="false" customHeight="false" outlineLevel="0" collapsed="false">
      <c r="A15876" s="0" t="n">
        <v>202507</v>
      </c>
      <c r="B15876" s="0" t="n">
        <v>202507</v>
      </c>
      <c r="C15876" s="37" t="s">
        <v>124</v>
      </c>
      <c r="D15876" s="37" t="s">
        <v>237</v>
      </c>
      <c r="E15876" s="0" t="n">
        <v>1</v>
      </c>
      <c r="F15876" s="38" t="s">
        <v>71</v>
      </c>
      <c r="G15876" s="37" t="s">
        <v>238</v>
      </c>
      <c r="H15876" s="0" t="n">
        <v>405331</v>
      </c>
      <c r="I15876" s="0" t="n">
        <v>160234</v>
      </c>
      <c r="J15876" s="0" t="n">
        <v>2036</v>
      </c>
    </row>
    <row r="15877" customFormat="false" ht="15" hidden="false" customHeight="false" outlineLevel="0" collapsed="false">
      <c r="A15877" s="0" t="n">
        <v>202507</v>
      </c>
      <c r="B15877" s="0" t="n">
        <v>202507</v>
      </c>
      <c r="C15877" s="37" t="s">
        <v>124</v>
      </c>
      <c r="D15877" s="37" t="s">
        <v>107</v>
      </c>
      <c r="E15877" s="0" t="n">
        <v>1</v>
      </c>
      <c r="F15877" s="38" t="s">
        <v>71</v>
      </c>
      <c r="G15877" s="37" t="s">
        <v>239</v>
      </c>
      <c r="H15877" s="0" t="n">
        <v>415396</v>
      </c>
      <c r="I15877" s="0" t="n">
        <v>288702</v>
      </c>
      <c r="J15877" s="0" t="n">
        <v>41849</v>
      </c>
    </row>
    <row r="15878" customFormat="false" ht="15" hidden="false" customHeight="false" outlineLevel="0" collapsed="false">
      <c r="A15878" s="0" t="n">
        <v>202507</v>
      </c>
      <c r="B15878" s="0" t="n">
        <v>202507</v>
      </c>
      <c r="C15878" s="37" t="s">
        <v>106</v>
      </c>
      <c r="D15878" s="37" t="s">
        <v>139</v>
      </c>
      <c r="E15878" s="0" t="n">
        <v>1</v>
      </c>
      <c r="F15878" s="38" t="s">
        <v>71</v>
      </c>
      <c r="G15878" s="37" t="s">
        <v>240</v>
      </c>
      <c r="H15878" s="0" t="n">
        <v>5270652</v>
      </c>
      <c r="I15878" s="0" t="n">
        <v>1154743</v>
      </c>
      <c r="J15878" s="0" t="n">
        <v>130091</v>
      </c>
    </row>
    <row r="15879" customFormat="false" ht="15" hidden="false" customHeight="false" outlineLevel="0" collapsed="false">
      <c r="A15879" s="0" t="n">
        <v>202507</v>
      </c>
      <c r="B15879" s="0" t="n">
        <v>202507</v>
      </c>
      <c r="C15879" s="37" t="s">
        <v>106</v>
      </c>
      <c r="D15879" s="37" t="s">
        <v>241</v>
      </c>
      <c r="E15879" s="0" t="n">
        <v>1</v>
      </c>
      <c r="F15879" s="38" t="s">
        <v>71</v>
      </c>
      <c r="G15879" s="37" t="s">
        <v>242</v>
      </c>
      <c r="H15879" s="0" t="n">
        <v>598813</v>
      </c>
      <c r="I15879" s="0" t="n">
        <v>357766</v>
      </c>
      <c r="J15879" s="0" t="n">
        <v>101330</v>
      </c>
    </row>
    <row r="15880" customFormat="false" ht="15" hidden="false" customHeight="false" outlineLevel="0" collapsed="false">
      <c r="A15880" s="0" t="n">
        <v>202507</v>
      </c>
      <c r="B15880" s="0" t="n">
        <v>202507</v>
      </c>
      <c r="C15880" s="37" t="s">
        <v>158</v>
      </c>
      <c r="D15880" s="37" t="s">
        <v>243</v>
      </c>
      <c r="E15880" s="0" t="n">
        <v>1</v>
      </c>
      <c r="F15880" s="38" t="s">
        <v>71</v>
      </c>
      <c r="G15880" s="37" t="s">
        <v>244</v>
      </c>
      <c r="H15880" s="0" t="n">
        <v>379875</v>
      </c>
      <c r="I15880" s="0" t="n">
        <v>132650</v>
      </c>
      <c r="J15880" s="0" t="n">
        <v>24025</v>
      </c>
    </row>
    <row r="15881" customFormat="false" ht="15" hidden="false" customHeight="false" outlineLevel="0" collapsed="false">
      <c r="A15881" s="0" t="n">
        <v>202507</v>
      </c>
      <c r="B15881" s="0" t="n">
        <v>202507</v>
      </c>
      <c r="C15881" s="37" t="s">
        <v>112</v>
      </c>
      <c r="D15881" s="37" t="s">
        <v>245</v>
      </c>
      <c r="E15881" s="0" t="n">
        <v>1</v>
      </c>
      <c r="F15881" s="38" t="s">
        <v>71</v>
      </c>
      <c r="G15881" s="37" t="s">
        <v>246</v>
      </c>
      <c r="H15881" s="0" t="n">
        <v>39809</v>
      </c>
      <c r="I15881" s="0" t="n">
        <v>7207</v>
      </c>
      <c r="J15881" s="0" t="n">
        <v>-857</v>
      </c>
    </row>
    <row r="15882" customFormat="false" ht="15" hidden="false" customHeight="false" outlineLevel="0" collapsed="false">
      <c r="A15882" s="0" t="n">
        <v>202507</v>
      </c>
      <c r="B15882" s="0" t="n">
        <v>202507</v>
      </c>
      <c r="C15882" s="37" t="s">
        <v>197</v>
      </c>
      <c r="D15882" s="37" t="s">
        <v>247</v>
      </c>
      <c r="E15882" s="0" t="n">
        <v>1</v>
      </c>
      <c r="F15882" s="38" t="s">
        <v>71</v>
      </c>
      <c r="G15882" s="37" t="s">
        <v>248</v>
      </c>
      <c r="H15882" s="0" t="n">
        <v>214888</v>
      </c>
      <c r="I15882" s="0" t="n">
        <v>56798</v>
      </c>
      <c r="J15882" s="0" t="n">
        <v>9117</v>
      </c>
    </row>
    <row r="15883" customFormat="false" ht="15" hidden="false" customHeight="false" outlineLevel="0" collapsed="false">
      <c r="A15883" s="0" t="n">
        <v>202507</v>
      </c>
      <c r="B15883" s="0" t="n">
        <v>202507</v>
      </c>
      <c r="C15883" s="37" t="s">
        <v>106</v>
      </c>
      <c r="D15883" s="37" t="s">
        <v>249</v>
      </c>
      <c r="E15883" s="0" t="n">
        <v>1</v>
      </c>
      <c r="F15883" s="38" t="s">
        <v>71</v>
      </c>
      <c r="G15883" s="37" t="s">
        <v>250</v>
      </c>
      <c r="H15883" s="0" t="n">
        <v>273798</v>
      </c>
      <c r="I15883" s="0" t="n">
        <v>98140</v>
      </c>
      <c r="J15883" s="0" t="n">
        <v>14585</v>
      </c>
    </row>
    <row r="15884" customFormat="false" ht="15" hidden="false" customHeight="false" outlineLevel="0" collapsed="false">
      <c r="A15884" s="0" t="n">
        <v>202507</v>
      </c>
      <c r="B15884" s="0" t="n">
        <v>202507</v>
      </c>
      <c r="C15884" s="37" t="s">
        <v>98</v>
      </c>
      <c r="D15884" s="37" t="s">
        <v>251</v>
      </c>
      <c r="E15884" s="0" t="n">
        <v>1</v>
      </c>
      <c r="F15884" s="38" t="s">
        <v>71</v>
      </c>
      <c r="G15884" s="37" t="s">
        <v>252</v>
      </c>
      <c r="H15884" s="0" t="n">
        <v>233538</v>
      </c>
      <c r="I15884" s="0" t="n">
        <v>153312</v>
      </c>
      <c r="J15884" s="0" t="n">
        <v>37707</v>
      </c>
    </row>
    <row r="15885" customFormat="false" ht="15" hidden="false" customHeight="false" outlineLevel="0" collapsed="false">
      <c r="A15885" s="0" t="n">
        <v>202507</v>
      </c>
      <c r="B15885" s="0" t="n">
        <v>202507</v>
      </c>
      <c r="C15885" s="37" t="s">
        <v>124</v>
      </c>
      <c r="D15885" s="37" t="s">
        <v>253</v>
      </c>
      <c r="E15885" s="0" t="n">
        <v>1</v>
      </c>
      <c r="F15885" s="38" t="s">
        <v>71</v>
      </c>
      <c r="G15885" s="37" t="s">
        <v>254</v>
      </c>
      <c r="H15885" s="0" t="n">
        <v>2913816</v>
      </c>
      <c r="I15885" s="0" t="n">
        <v>549772</v>
      </c>
      <c r="J15885" s="0" t="n">
        <v>33070</v>
      </c>
    </row>
    <row r="15886" customFormat="false" ht="15" hidden="false" customHeight="false" outlineLevel="0" collapsed="false">
      <c r="A15886" s="0" t="n">
        <v>202507</v>
      </c>
      <c r="B15886" s="0" t="n">
        <v>202507</v>
      </c>
      <c r="C15886" s="37" t="s">
        <v>101</v>
      </c>
      <c r="D15886" s="37" t="s">
        <v>255</v>
      </c>
      <c r="E15886" s="0" t="n">
        <v>1</v>
      </c>
      <c r="F15886" s="38" t="s">
        <v>71</v>
      </c>
      <c r="G15886" s="37" t="s">
        <v>256</v>
      </c>
      <c r="H15886" s="0" t="n">
        <v>488879</v>
      </c>
      <c r="I15886" s="0" t="n">
        <v>152058</v>
      </c>
      <c r="J15886" s="0" t="n">
        <v>28836</v>
      </c>
    </row>
    <row r="15887" customFormat="false" ht="15" hidden="false" customHeight="false" outlineLevel="0" collapsed="false">
      <c r="A15887" s="0" t="n">
        <v>202507</v>
      </c>
      <c r="B15887" s="0" t="n">
        <v>202507</v>
      </c>
      <c r="C15887" s="37" t="s">
        <v>112</v>
      </c>
      <c r="D15887" s="37" t="s">
        <v>132</v>
      </c>
      <c r="E15887" s="0" t="n">
        <v>1</v>
      </c>
      <c r="F15887" s="38" t="s">
        <v>71</v>
      </c>
      <c r="G15887" s="37" t="s">
        <v>257</v>
      </c>
      <c r="H15887" s="0" t="n">
        <v>3472796</v>
      </c>
      <c r="I15887" s="0" t="n">
        <v>607032</v>
      </c>
      <c r="J15887" s="0" t="n">
        <v>27036</v>
      </c>
    </row>
    <row r="15888" customFormat="false" ht="15" hidden="false" customHeight="false" outlineLevel="0" collapsed="false">
      <c r="A15888" s="0" t="n">
        <v>202507</v>
      </c>
      <c r="B15888" s="0" t="n">
        <v>202507</v>
      </c>
      <c r="C15888" s="37" t="s">
        <v>115</v>
      </c>
      <c r="D15888" s="37" t="s">
        <v>258</v>
      </c>
      <c r="E15888" s="0" t="n">
        <v>1</v>
      </c>
      <c r="F15888" s="38" t="s">
        <v>71</v>
      </c>
      <c r="G15888" s="37" t="s">
        <v>259</v>
      </c>
      <c r="H15888" s="0" t="n">
        <v>534744</v>
      </c>
      <c r="I15888" s="0" t="n">
        <v>141141</v>
      </c>
      <c r="J15888" s="0" t="n">
        <v>15390</v>
      </c>
    </row>
    <row r="15889" customFormat="false" ht="15" hidden="false" customHeight="false" outlineLevel="0" collapsed="false">
      <c r="A15889" s="0" t="n">
        <v>202507</v>
      </c>
      <c r="B15889" s="0" t="n">
        <v>202507</v>
      </c>
      <c r="C15889" s="37" t="s">
        <v>184</v>
      </c>
      <c r="D15889" s="37" t="s">
        <v>179</v>
      </c>
      <c r="E15889" s="0" t="n">
        <v>1</v>
      </c>
      <c r="F15889" s="38" t="s">
        <v>71</v>
      </c>
      <c r="G15889" s="37" t="s">
        <v>260</v>
      </c>
      <c r="H15889" s="0" t="n">
        <v>767138</v>
      </c>
      <c r="I15889" s="0" t="n">
        <v>200801</v>
      </c>
      <c r="J15889" s="0" t="n">
        <v>-5119</v>
      </c>
    </row>
    <row r="15890" customFormat="false" ht="15" hidden="false" customHeight="false" outlineLevel="0" collapsed="false">
      <c r="A15890" s="0" t="n">
        <v>202507</v>
      </c>
      <c r="B15890" s="0" t="n">
        <v>202507</v>
      </c>
      <c r="C15890" s="37" t="s">
        <v>158</v>
      </c>
      <c r="D15890" s="37" t="s">
        <v>155</v>
      </c>
      <c r="E15890" s="0" t="n">
        <v>1</v>
      </c>
      <c r="F15890" s="38" t="s">
        <v>71</v>
      </c>
      <c r="G15890" s="37" t="s">
        <v>261</v>
      </c>
      <c r="H15890" s="0" t="n">
        <v>799702</v>
      </c>
      <c r="I15890" s="0" t="n">
        <v>237773</v>
      </c>
      <c r="J15890" s="0" t="n">
        <v>-13659</v>
      </c>
    </row>
    <row r="15891" customFormat="false" ht="15" hidden="false" customHeight="false" outlineLevel="0" collapsed="false">
      <c r="A15891" s="0" t="n">
        <v>202507</v>
      </c>
      <c r="B15891" s="0" t="n">
        <v>202507</v>
      </c>
      <c r="C15891" s="37" t="s">
        <v>98</v>
      </c>
      <c r="D15891" s="37" t="s">
        <v>262</v>
      </c>
      <c r="E15891" s="0" t="n">
        <v>1</v>
      </c>
      <c r="F15891" s="38" t="s">
        <v>71</v>
      </c>
      <c r="G15891" s="37" t="s">
        <v>263</v>
      </c>
      <c r="H15891" s="0" t="n">
        <v>648689</v>
      </c>
      <c r="I15891" s="0" t="n">
        <v>98921</v>
      </c>
      <c r="J15891" s="0" t="n">
        <v>16516</v>
      </c>
    </row>
    <row r="15892" customFormat="false" ht="15" hidden="false" customHeight="false" outlineLevel="0" collapsed="false">
      <c r="A15892" s="0" t="n">
        <v>202507</v>
      </c>
      <c r="B15892" s="0" t="n">
        <v>202507</v>
      </c>
      <c r="C15892" s="37" t="s">
        <v>98</v>
      </c>
      <c r="D15892" s="37" t="s">
        <v>214</v>
      </c>
      <c r="E15892" s="0" t="n">
        <v>1</v>
      </c>
      <c r="F15892" s="38" t="s">
        <v>71</v>
      </c>
      <c r="G15892" s="37" t="s">
        <v>264</v>
      </c>
      <c r="H15892" s="0" t="n">
        <v>3624516</v>
      </c>
      <c r="I15892" s="0" t="n">
        <v>707001</v>
      </c>
      <c r="J15892" s="0" t="n">
        <v>56812</v>
      </c>
    </row>
    <row r="15893" customFormat="false" ht="15" hidden="false" customHeight="false" outlineLevel="0" collapsed="false">
      <c r="A15893" s="0" t="n">
        <v>202507</v>
      </c>
      <c r="B15893" s="0" t="n">
        <v>202507</v>
      </c>
      <c r="C15893" s="37" t="s">
        <v>101</v>
      </c>
      <c r="D15893" s="37" t="s">
        <v>161</v>
      </c>
      <c r="E15893" s="0" t="n">
        <v>1</v>
      </c>
      <c r="F15893" s="38" t="s">
        <v>71</v>
      </c>
      <c r="G15893" s="37" t="s">
        <v>265</v>
      </c>
      <c r="H15893" s="0" t="n">
        <v>28346</v>
      </c>
      <c r="I15893" s="0" t="n">
        <v>7741</v>
      </c>
      <c r="J15893" s="0" t="n">
        <v>-372</v>
      </c>
    </row>
    <row r="15894" customFormat="false" ht="15" hidden="false" customHeight="false" outlineLevel="0" collapsed="false">
      <c r="A15894" s="0" t="n">
        <v>202507</v>
      </c>
      <c r="B15894" s="0" t="n">
        <v>202507</v>
      </c>
      <c r="C15894" s="37" t="s">
        <v>106</v>
      </c>
      <c r="D15894" s="37" t="s">
        <v>102</v>
      </c>
      <c r="E15894" s="0" t="n">
        <v>1</v>
      </c>
      <c r="F15894" s="38" t="s">
        <v>71</v>
      </c>
      <c r="G15894" s="37" t="s">
        <v>266</v>
      </c>
      <c r="H15894" s="0" t="n">
        <v>44176</v>
      </c>
      <c r="I15894" s="0" t="n">
        <v>14716</v>
      </c>
      <c r="J15894" s="0" t="n">
        <v>2376</v>
      </c>
    </row>
    <row r="15895" customFormat="false" ht="15" hidden="false" customHeight="false" outlineLevel="0" collapsed="false">
      <c r="A15895" s="0" t="n">
        <v>202507</v>
      </c>
      <c r="B15895" s="0" t="n">
        <v>202507</v>
      </c>
      <c r="C15895" s="37" t="s">
        <v>95</v>
      </c>
      <c r="D15895" s="37" t="s">
        <v>267</v>
      </c>
      <c r="E15895" s="0" t="n">
        <v>1</v>
      </c>
      <c r="F15895" s="38" t="s">
        <v>71</v>
      </c>
      <c r="G15895" s="37" t="s">
        <v>268</v>
      </c>
      <c r="H15895" s="0" t="n">
        <v>358605</v>
      </c>
      <c r="I15895" s="0" t="n">
        <v>74268</v>
      </c>
      <c r="J15895" s="0" t="n">
        <v>-14375</v>
      </c>
    </row>
    <row r="15896" customFormat="false" ht="15" hidden="false" customHeight="false" outlineLevel="0" collapsed="false">
      <c r="A15896" s="0" t="n">
        <v>202507</v>
      </c>
      <c r="B15896" s="0" t="n">
        <v>202507</v>
      </c>
      <c r="C15896" s="37" t="s">
        <v>136</v>
      </c>
      <c r="D15896" s="37" t="s">
        <v>269</v>
      </c>
      <c r="E15896" s="0" t="n">
        <v>1</v>
      </c>
      <c r="F15896" s="38" t="s">
        <v>71</v>
      </c>
      <c r="G15896" s="37" t="s">
        <v>270</v>
      </c>
      <c r="H15896" s="0" t="n">
        <v>374494</v>
      </c>
      <c r="I15896" s="0" t="n">
        <v>123511</v>
      </c>
      <c r="J15896" s="0" t="n">
        <v>-122</v>
      </c>
    </row>
    <row r="15897" customFormat="false" ht="15" hidden="false" customHeight="false" outlineLevel="0" collapsed="false">
      <c r="A15897" s="0" t="n">
        <v>202507</v>
      </c>
      <c r="B15897" s="0" t="n">
        <v>202507</v>
      </c>
      <c r="C15897" s="37" t="s">
        <v>98</v>
      </c>
      <c r="D15897" s="37" t="s">
        <v>181</v>
      </c>
      <c r="E15897" s="0" t="n">
        <v>1</v>
      </c>
      <c r="F15897" s="38" t="s">
        <v>71</v>
      </c>
      <c r="G15897" s="37" t="s">
        <v>271</v>
      </c>
      <c r="H15897" s="0" t="n">
        <v>1099913</v>
      </c>
      <c r="I15897" s="0" t="n">
        <v>246524</v>
      </c>
      <c r="J15897" s="0" t="n">
        <v>-21219</v>
      </c>
    </row>
    <row r="15898" customFormat="false" ht="15" hidden="false" customHeight="false" outlineLevel="0" collapsed="false">
      <c r="A15898" s="0" t="n">
        <v>202507</v>
      </c>
      <c r="B15898" s="0" t="n">
        <v>202507</v>
      </c>
      <c r="C15898" s="37" t="s">
        <v>197</v>
      </c>
      <c r="D15898" s="37" t="s">
        <v>255</v>
      </c>
      <c r="E15898" s="0" t="n">
        <v>1</v>
      </c>
      <c r="F15898" s="38" t="s">
        <v>71</v>
      </c>
      <c r="G15898" s="37" t="s">
        <v>272</v>
      </c>
      <c r="H15898" s="0" t="n">
        <v>891903</v>
      </c>
      <c r="I15898" s="0" t="n">
        <v>230636</v>
      </c>
      <c r="J15898" s="0" t="n">
        <v>46108</v>
      </c>
    </row>
    <row r="15899" customFormat="false" ht="15" hidden="false" customHeight="false" outlineLevel="0" collapsed="false">
      <c r="A15899" s="0" t="n">
        <v>202507</v>
      </c>
      <c r="B15899" s="0" t="n">
        <v>202507</v>
      </c>
      <c r="C15899" s="37" t="s">
        <v>106</v>
      </c>
      <c r="D15899" s="37" t="s">
        <v>273</v>
      </c>
      <c r="E15899" s="0" t="n">
        <v>1</v>
      </c>
      <c r="F15899" s="38" t="s">
        <v>71</v>
      </c>
      <c r="G15899" s="37" t="s">
        <v>274</v>
      </c>
      <c r="H15899" s="0" t="n">
        <v>397670</v>
      </c>
      <c r="I15899" s="0" t="n">
        <v>44241</v>
      </c>
      <c r="J15899" s="0" t="n">
        <v>1621</v>
      </c>
    </row>
    <row r="15900" customFormat="false" ht="15" hidden="false" customHeight="false" outlineLevel="0" collapsed="false">
      <c r="A15900" s="0" t="n">
        <v>202507</v>
      </c>
      <c r="B15900" s="0" t="n">
        <v>202507</v>
      </c>
      <c r="C15900" s="37" t="s">
        <v>124</v>
      </c>
      <c r="D15900" s="37" t="s">
        <v>275</v>
      </c>
      <c r="E15900" s="0" t="n">
        <v>1</v>
      </c>
      <c r="F15900" s="38" t="s">
        <v>71</v>
      </c>
      <c r="G15900" s="37" t="s">
        <v>276</v>
      </c>
      <c r="H15900" s="0" t="n">
        <v>1866109</v>
      </c>
      <c r="I15900" s="0" t="n">
        <v>293258</v>
      </c>
      <c r="J15900" s="0" t="n">
        <v>25775</v>
      </c>
    </row>
    <row r="15901" customFormat="false" ht="15" hidden="false" customHeight="false" outlineLevel="0" collapsed="false">
      <c r="A15901" s="0" t="n">
        <v>202507</v>
      </c>
      <c r="B15901" s="0" t="n">
        <v>202507</v>
      </c>
      <c r="C15901" s="37" t="s">
        <v>115</v>
      </c>
      <c r="D15901" s="37" t="s">
        <v>277</v>
      </c>
      <c r="E15901" s="0" t="n">
        <v>1</v>
      </c>
      <c r="F15901" s="38" t="s">
        <v>71</v>
      </c>
      <c r="G15901" s="37" t="s">
        <v>278</v>
      </c>
      <c r="H15901" s="0" t="n">
        <v>2084145</v>
      </c>
      <c r="I15901" s="0" t="n">
        <v>489780</v>
      </c>
      <c r="J15901" s="0" t="n">
        <v>54082</v>
      </c>
    </row>
    <row r="15902" customFormat="false" ht="15" hidden="false" customHeight="false" outlineLevel="0" collapsed="false">
      <c r="A15902" s="0" t="n">
        <v>202507</v>
      </c>
      <c r="B15902" s="0" t="n">
        <v>202507</v>
      </c>
      <c r="C15902" s="37" t="s">
        <v>115</v>
      </c>
      <c r="D15902" s="37" t="s">
        <v>269</v>
      </c>
      <c r="E15902" s="0" t="n">
        <v>1</v>
      </c>
      <c r="F15902" s="38" t="s">
        <v>71</v>
      </c>
      <c r="G15902" s="37" t="s">
        <v>279</v>
      </c>
      <c r="H15902" s="0" t="n">
        <v>807387</v>
      </c>
      <c r="I15902" s="0" t="n">
        <v>279525</v>
      </c>
      <c r="J15902" s="0" t="n">
        <v>44964</v>
      </c>
    </row>
    <row r="15903" customFormat="false" ht="15" hidden="false" customHeight="false" outlineLevel="0" collapsed="false">
      <c r="A15903" s="0" t="n">
        <v>202507</v>
      </c>
      <c r="B15903" s="0" t="n">
        <v>202507</v>
      </c>
      <c r="C15903" s="37" t="s">
        <v>197</v>
      </c>
      <c r="D15903" s="37" t="s">
        <v>280</v>
      </c>
      <c r="E15903" s="0" t="n">
        <v>1</v>
      </c>
      <c r="F15903" s="38" t="s">
        <v>71</v>
      </c>
      <c r="G15903" s="37" t="s">
        <v>281</v>
      </c>
      <c r="H15903" s="0" t="n">
        <v>1652773</v>
      </c>
      <c r="I15903" s="0" t="n">
        <v>640210</v>
      </c>
      <c r="J15903" s="0" t="n">
        <v>95732</v>
      </c>
    </row>
    <row r="15904" customFormat="false" ht="15" hidden="false" customHeight="false" outlineLevel="0" collapsed="false">
      <c r="A15904" s="0" t="n">
        <v>202507</v>
      </c>
      <c r="B15904" s="0" t="n">
        <v>202507</v>
      </c>
      <c r="C15904" s="37" t="s">
        <v>158</v>
      </c>
      <c r="D15904" s="37" t="s">
        <v>282</v>
      </c>
      <c r="E15904" s="0" t="n">
        <v>1</v>
      </c>
      <c r="F15904" s="38" t="s">
        <v>71</v>
      </c>
      <c r="G15904" s="37" t="s">
        <v>283</v>
      </c>
      <c r="H15904" s="0" t="n">
        <v>645583</v>
      </c>
      <c r="I15904" s="0" t="n">
        <v>237966</v>
      </c>
      <c r="J15904" s="0" t="n">
        <v>38104</v>
      </c>
    </row>
    <row r="15905" customFormat="false" ht="15" hidden="false" customHeight="false" outlineLevel="0" collapsed="false">
      <c r="A15905" s="0" t="n">
        <v>202507</v>
      </c>
      <c r="B15905" s="0" t="n">
        <v>202507</v>
      </c>
      <c r="C15905" s="37" t="s">
        <v>152</v>
      </c>
      <c r="D15905" s="37" t="s">
        <v>284</v>
      </c>
      <c r="E15905" s="0" t="n">
        <v>1</v>
      </c>
      <c r="F15905" s="38" t="s">
        <v>71</v>
      </c>
      <c r="G15905" s="37" t="s">
        <v>285</v>
      </c>
      <c r="H15905" s="0" t="n">
        <v>386445</v>
      </c>
      <c r="I15905" s="0" t="n">
        <v>82000</v>
      </c>
      <c r="J15905" s="0" t="n">
        <v>4383</v>
      </c>
    </row>
    <row r="15906" customFormat="false" ht="15" hidden="false" customHeight="false" outlineLevel="0" collapsed="false">
      <c r="A15906" s="0" t="n">
        <v>202507</v>
      </c>
      <c r="B15906" s="0" t="n">
        <v>202507</v>
      </c>
      <c r="C15906" s="37" t="s">
        <v>95</v>
      </c>
      <c r="D15906" s="37" t="s">
        <v>210</v>
      </c>
      <c r="E15906" s="0" t="n">
        <v>1</v>
      </c>
      <c r="F15906" s="38" t="s">
        <v>71</v>
      </c>
      <c r="G15906" s="37" t="s">
        <v>286</v>
      </c>
      <c r="H15906" s="0" t="n">
        <v>1331708</v>
      </c>
      <c r="I15906" s="0" t="n">
        <v>589337</v>
      </c>
      <c r="J15906" s="0" t="n">
        <v>97424</v>
      </c>
    </row>
    <row r="15907" customFormat="false" ht="15" hidden="false" customHeight="false" outlineLevel="0" collapsed="false">
      <c r="A15907" s="0" t="n">
        <v>202507</v>
      </c>
      <c r="B15907" s="0" t="n">
        <v>202507</v>
      </c>
      <c r="C15907" s="37" t="s">
        <v>136</v>
      </c>
      <c r="D15907" s="37" t="s">
        <v>223</v>
      </c>
      <c r="E15907" s="0" t="n">
        <v>1</v>
      </c>
      <c r="F15907" s="38" t="s">
        <v>71</v>
      </c>
      <c r="G15907" s="37" t="s">
        <v>287</v>
      </c>
      <c r="H15907" s="0" t="n">
        <v>544425</v>
      </c>
      <c r="I15907" s="0" t="n">
        <v>117029</v>
      </c>
      <c r="J15907" s="0" t="n">
        <v>1692</v>
      </c>
    </row>
    <row r="15908" customFormat="false" ht="15" hidden="false" customHeight="false" outlineLevel="0" collapsed="false">
      <c r="A15908" s="0" t="n">
        <v>202507</v>
      </c>
      <c r="B15908" s="0" t="n">
        <v>202507</v>
      </c>
      <c r="C15908" s="37" t="s">
        <v>152</v>
      </c>
      <c r="D15908" s="37" t="s">
        <v>288</v>
      </c>
      <c r="E15908" s="0" t="n">
        <v>1</v>
      </c>
      <c r="F15908" s="38" t="s">
        <v>71</v>
      </c>
      <c r="G15908" s="37" t="s">
        <v>289</v>
      </c>
      <c r="H15908" s="0" t="n">
        <v>527633</v>
      </c>
      <c r="I15908" s="0" t="n">
        <v>85014</v>
      </c>
      <c r="J15908" s="0" t="n">
        <v>3384</v>
      </c>
    </row>
    <row r="15909" customFormat="false" ht="15" hidden="false" customHeight="false" outlineLevel="0" collapsed="false">
      <c r="A15909" s="0" t="n">
        <v>202507</v>
      </c>
      <c r="B15909" s="0" t="n">
        <v>202507</v>
      </c>
      <c r="C15909" s="37" t="s">
        <v>112</v>
      </c>
      <c r="D15909" s="37" t="s">
        <v>290</v>
      </c>
      <c r="E15909" s="0" t="n">
        <v>1</v>
      </c>
      <c r="F15909" s="38" t="s">
        <v>71</v>
      </c>
      <c r="G15909" s="37" t="s">
        <v>291</v>
      </c>
      <c r="H15909" s="0" t="n">
        <v>3471022</v>
      </c>
      <c r="I15909" s="0" t="n">
        <v>843274</v>
      </c>
      <c r="J15909" s="0" t="n">
        <v>-62131</v>
      </c>
    </row>
    <row r="15910" customFormat="false" ht="15" hidden="false" customHeight="false" outlineLevel="0" collapsed="false">
      <c r="A15910" s="0" t="n">
        <v>202507</v>
      </c>
      <c r="B15910" s="0" t="n">
        <v>202507</v>
      </c>
      <c r="C15910" s="37" t="s">
        <v>106</v>
      </c>
      <c r="D15910" s="37" t="s">
        <v>292</v>
      </c>
      <c r="E15910" s="0" t="n">
        <v>1</v>
      </c>
      <c r="F15910" s="38" t="s">
        <v>71</v>
      </c>
      <c r="G15910" s="37" t="s">
        <v>293</v>
      </c>
      <c r="H15910" s="0" t="n">
        <v>32849</v>
      </c>
      <c r="I15910" s="0" t="n">
        <v>8772</v>
      </c>
      <c r="J15910" s="0" t="n">
        <v>2172</v>
      </c>
    </row>
    <row r="15911" customFormat="false" ht="15" hidden="false" customHeight="false" outlineLevel="0" collapsed="false">
      <c r="A15911" s="0" t="n">
        <v>202507</v>
      </c>
      <c r="B15911" s="0" t="n">
        <v>202507</v>
      </c>
      <c r="C15911" s="37" t="s">
        <v>136</v>
      </c>
      <c r="D15911" s="37" t="s">
        <v>294</v>
      </c>
      <c r="E15911" s="0" t="n">
        <v>1</v>
      </c>
      <c r="F15911" s="38" t="s">
        <v>71</v>
      </c>
      <c r="G15911" s="37" t="s">
        <v>295</v>
      </c>
      <c r="H15911" s="0" t="n">
        <v>157030</v>
      </c>
      <c r="I15911" s="0" t="n">
        <v>68388</v>
      </c>
      <c r="J15911" s="0" t="n">
        <v>-1324</v>
      </c>
    </row>
    <row r="15912" customFormat="false" ht="15" hidden="false" customHeight="false" outlineLevel="0" collapsed="false">
      <c r="A15912" s="0" t="n">
        <v>202507</v>
      </c>
      <c r="B15912" s="0" t="n">
        <v>202507</v>
      </c>
      <c r="C15912" s="37" t="s">
        <v>101</v>
      </c>
      <c r="D15912" s="37" t="s">
        <v>296</v>
      </c>
      <c r="E15912" s="0" t="n">
        <v>1</v>
      </c>
      <c r="F15912" s="38" t="s">
        <v>71</v>
      </c>
      <c r="G15912" s="37" t="s">
        <v>297</v>
      </c>
      <c r="H15912" s="0" t="n">
        <v>164683</v>
      </c>
      <c r="I15912" s="0" t="n">
        <v>114041</v>
      </c>
      <c r="J15912" s="0" t="n">
        <v>25212</v>
      </c>
    </row>
    <row r="15913" customFormat="false" ht="15" hidden="false" customHeight="false" outlineLevel="0" collapsed="false">
      <c r="A15913" s="0" t="n">
        <v>202507</v>
      </c>
      <c r="B15913" s="0" t="n">
        <v>202507</v>
      </c>
      <c r="C15913" s="37" t="s">
        <v>149</v>
      </c>
      <c r="D15913" s="37" t="s">
        <v>298</v>
      </c>
      <c r="E15913" s="0" t="n">
        <v>1</v>
      </c>
      <c r="F15913" s="38" t="s">
        <v>71</v>
      </c>
      <c r="G15913" s="37" t="s">
        <v>299</v>
      </c>
      <c r="H15913" s="0" t="n">
        <v>449248</v>
      </c>
      <c r="I15913" s="0" t="n">
        <v>118548</v>
      </c>
      <c r="J15913" s="0" t="n">
        <v>15853</v>
      </c>
    </row>
    <row r="15914" customFormat="false" ht="15" hidden="false" customHeight="false" outlineLevel="0" collapsed="false">
      <c r="A15914" s="0" t="n">
        <v>202507</v>
      </c>
      <c r="B15914" s="0" t="n">
        <v>202507</v>
      </c>
      <c r="C15914" s="37" t="s">
        <v>184</v>
      </c>
      <c r="D15914" s="37" t="s">
        <v>300</v>
      </c>
      <c r="E15914" s="0" t="n">
        <v>1</v>
      </c>
      <c r="F15914" s="38" t="s">
        <v>71</v>
      </c>
      <c r="G15914" s="37" t="s">
        <v>301</v>
      </c>
      <c r="H15914" s="0" t="n">
        <v>421027</v>
      </c>
      <c r="I15914" s="0" t="n">
        <v>246432</v>
      </c>
      <c r="J15914" s="0" t="n">
        <v>24625</v>
      </c>
    </row>
    <row r="15915" customFormat="false" ht="15" hidden="false" customHeight="false" outlineLevel="0" collapsed="false">
      <c r="A15915" s="0" t="n">
        <v>202507</v>
      </c>
      <c r="B15915" s="0" t="n">
        <v>202507</v>
      </c>
      <c r="C15915" s="37" t="s">
        <v>136</v>
      </c>
      <c r="D15915" s="37" t="s">
        <v>298</v>
      </c>
      <c r="E15915" s="0" t="n">
        <v>1</v>
      </c>
      <c r="F15915" s="38" t="s">
        <v>71</v>
      </c>
      <c r="G15915" s="37" t="s">
        <v>302</v>
      </c>
      <c r="H15915" s="0" t="n">
        <v>72603</v>
      </c>
      <c r="I15915" s="0" t="n">
        <v>18783</v>
      </c>
      <c r="J15915" s="0" t="n">
        <v>2192</v>
      </c>
    </row>
    <row r="15916" customFormat="false" ht="15" hidden="false" customHeight="false" outlineLevel="0" collapsed="false">
      <c r="A15916" s="0" t="n">
        <v>202507</v>
      </c>
      <c r="B15916" s="0" t="n">
        <v>202507</v>
      </c>
      <c r="C15916" s="37" t="s">
        <v>149</v>
      </c>
      <c r="D15916" s="37" t="s">
        <v>303</v>
      </c>
      <c r="E15916" s="0" t="n">
        <v>1</v>
      </c>
      <c r="F15916" s="38" t="s">
        <v>71</v>
      </c>
      <c r="G15916" s="37" t="s">
        <v>304</v>
      </c>
      <c r="H15916" s="0" t="n">
        <v>208348</v>
      </c>
      <c r="I15916" s="0" t="n">
        <v>122170</v>
      </c>
      <c r="J15916" s="0" t="n">
        <v>-3241</v>
      </c>
    </row>
    <row r="15917" customFormat="false" ht="15" hidden="false" customHeight="false" outlineLevel="0" collapsed="false">
      <c r="A15917" s="0" t="n">
        <v>202507</v>
      </c>
      <c r="B15917" s="0" t="n">
        <v>202507</v>
      </c>
      <c r="C15917" s="37" t="s">
        <v>106</v>
      </c>
      <c r="D15917" s="37" t="s">
        <v>107</v>
      </c>
      <c r="E15917" s="0" t="n">
        <v>1</v>
      </c>
      <c r="F15917" s="38" t="s">
        <v>71</v>
      </c>
      <c r="G15917" s="37" t="s">
        <v>305</v>
      </c>
      <c r="H15917" s="0" t="n">
        <v>159803</v>
      </c>
      <c r="I15917" s="0" t="n">
        <v>61518</v>
      </c>
      <c r="J15917" s="0" t="n">
        <v>14798</v>
      </c>
    </row>
    <row r="15918" customFormat="false" ht="15" hidden="false" customHeight="false" outlineLevel="0" collapsed="false">
      <c r="A15918" s="0" t="n">
        <v>202507</v>
      </c>
      <c r="B15918" s="0" t="n">
        <v>202507</v>
      </c>
      <c r="C15918" s="37" t="s">
        <v>124</v>
      </c>
      <c r="D15918" s="37" t="s">
        <v>306</v>
      </c>
      <c r="E15918" s="0" t="n">
        <v>1</v>
      </c>
      <c r="F15918" s="38" t="s">
        <v>71</v>
      </c>
      <c r="G15918" s="37" t="s">
        <v>307</v>
      </c>
      <c r="H15918" s="0" t="n">
        <v>10441224</v>
      </c>
      <c r="I15918" s="0" t="n">
        <v>640169</v>
      </c>
      <c r="J15918" s="0" t="n">
        <v>28059</v>
      </c>
    </row>
    <row r="15919" customFormat="false" ht="15" hidden="false" customHeight="false" outlineLevel="0" collapsed="false">
      <c r="A15919" s="0" t="n">
        <v>202507</v>
      </c>
      <c r="B15919" s="0" t="n">
        <v>202507</v>
      </c>
      <c r="C15919" s="37" t="s">
        <v>115</v>
      </c>
      <c r="D15919" s="37" t="s">
        <v>308</v>
      </c>
      <c r="E15919" s="0" t="n">
        <v>1</v>
      </c>
      <c r="F15919" s="38" t="s">
        <v>71</v>
      </c>
      <c r="G15919" s="37" t="s">
        <v>309</v>
      </c>
      <c r="H15919" s="0" t="n">
        <v>5469088</v>
      </c>
      <c r="I15919" s="0" t="n">
        <v>3104241</v>
      </c>
      <c r="J15919" s="0" t="n">
        <v>562769</v>
      </c>
    </row>
    <row r="15920" customFormat="false" ht="15" hidden="false" customHeight="false" outlineLevel="0" collapsed="false">
      <c r="A15920" s="0" t="n">
        <v>202507</v>
      </c>
      <c r="B15920" s="0" t="n">
        <v>202507</v>
      </c>
      <c r="C15920" s="37" t="s">
        <v>178</v>
      </c>
      <c r="D15920" s="37" t="s">
        <v>308</v>
      </c>
      <c r="E15920" s="0" t="n">
        <v>1</v>
      </c>
      <c r="F15920" s="38" t="s">
        <v>71</v>
      </c>
      <c r="G15920" s="37" t="s">
        <v>310</v>
      </c>
      <c r="H15920" s="0" t="n">
        <v>463794</v>
      </c>
      <c r="I15920" s="0" t="n">
        <v>57499</v>
      </c>
      <c r="J15920" s="0" t="n">
        <v>1476</v>
      </c>
    </row>
    <row r="15921" customFormat="false" ht="15" hidden="false" customHeight="false" outlineLevel="0" collapsed="false">
      <c r="A15921" s="0" t="n">
        <v>202507</v>
      </c>
      <c r="B15921" s="0" t="n">
        <v>202507</v>
      </c>
      <c r="C15921" s="37" t="s">
        <v>109</v>
      </c>
      <c r="D15921" s="37" t="s">
        <v>311</v>
      </c>
      <c r="E15921" s="0" t="n">
        <v>1</v>
      </c>
      <c r="F15921" s="38" t="s">
        <v>71</v>
      </c>
      <c r="G15921" s="37" t="s">
        <v>312</v>
      </c>
      <c r="H15921" s="0" t="n">
        <v>500210</v>
      </c>
      <c r="I15921" s="0" t="n">
        <v>62702</v>
      </c>
      <c r="J15921" s="0" t="n">
        <v>-3959</v>
      </c>
    </row>
    <row r="15922" customFormat="false" ht="15" hidden="false" customHeight="false" outlineLevel="0" collapsed="false">
      <c r="A15922" s="0" t="n">
        <v>202507</v>
      </c>
      <c r="B15922" s="0" t="n">
        <v>202507</v>
      </c>
      <c r="C15922" s="37" t="s">
        <v>178</v>
      </c>
      <c r="D15922" s="37" t="s">
        <v>203</v>
      </c>
      <c r="E15922" s="0" t="n">
        <v>1</v>
      </c>
      <c r="F15922" s="38" t="s">
        <v>71</v>
      </c>
      <c r="G15922" s="37" t="s">
        <v>313</v>
      </c>
      <c r="H15922" s="0" t="n">
        <v>109074</v>
      </c>
      <c r="I15922" s="0" t="n">
        <v>47586</v>
      </c>
      <c r="J15922" s="0" t="n">
        <v>13245</v>
      </c>
    </row>
    <row r="15923" customFormat="false" ht="15" hidden="false" customHeight="false" outlineLevel="0" collapsed="false">
      <c r="A15923" s="0" t="n">
        <v>202507</v>
      </c>
      <c r="B15923" s="0" t="n">
        <v>202507</v>
      </c>
      <c r="C15923" s="37" t="s">
        <v>152</v>
      </c>
      <c r="D15923" s="37" t="s">
        <v>314</v>
      </c>
      <c r="E15923" s="0" t="n">
        <v>1</v>
      </c>
      <c r="F15923" s="38" t="s">
        <v>71</v>
      </c>
      <c r="G15923" s="37" t="s">
        <v>315</v>
      </c>
      <c r="H15923" s="0" t="n">
        <v>57491</v>
      </c>
      <c r="I15923" s="0" t="n">
        <v>8695</v>
      </c>
      <c r="J15923" s="0" t="n">
        <v>171</v>
      </c>
    </row>
    <row r="15924" customFormat="false" ht="15" hidden="false" customHeight="false" outlineLevel="0" collapsed="false">
      <c r="A15924" s="0" t="n">
        <v>202507</v>
      </c>
      <c r="B15924" s="0" t="n">
        <v>202507</v>
      </c>
      <c r="C15924" s="37" t="s">
        <v>152</v>
      </c>
      <c r="D15924" s="37" t="s">
        <v>159</v>
      </c>
      <c r="E15924" s="0" t="n">
        <v>1</v>
      </c>
      <c r="F15924" s="38" t="s">
        <v>71</v>
      </c>
      <c r="G15924" s="37" t="s">
        <v>316</v>
      </c>
      <c r="H15924" s="0" t="n">
        <v>501987</v>
      </c>
      <c r="I15924" s="0" t="n">
        <v>191536</v>
      </c>
      <c r="J15924" s="0" t="n">
        <v>24169</v>
      </c>
    </row>
    <row r="15925" customFormat="false" ht="15" hidden="false" customHeight="false" outlineLevel="0" collapsed="false">
      <c r="A15925" s="0" t="n">
        <v>202507</v>
      </c>
      <c r="B15925" s="0" t="n">
        <v>202507</v>
      </c>
      <c r="C15925" s="37" t="s">
        <v>184</v>
      </c>
      <c r="D15925" s="37" t="s">
        <v>218</v>
      </c>
      <c r="E15925" s="0" t="n">
        <v>1</v>
      </c>
      <c r="F15925" s="38" t="s">
        <v>71</v>
      </c>
      <c r="G15925" s="37" t="s">
        <v>317</v>
      </c>
      <c r="H15925" s="0" t="n">
        <v>177381</v>
      </c>
      <c r="I15925" s="0" t="n">
        <v>67171</v>
      </c>
      <c r="J15925" s="0" t="n">
        <v>-14964</v>
      </c>
    </row>
    <row r="15926" customFormat="false" ht="15" hidden="false" customHeight="false" outlineLevel="0" collapsed="false">
      <c r="A15926" s="0" t="n">
        <v>202507</v>
      </c>
      <c r="B15926" s="0" t="n">
        <v>202507</v>
      </c>
      <c r="C15926" s="37" t="s">
        <v>109</v>
      </c>
      <c r="D15926" s="37" t="s">
        <v>318</v>
      </c>
      <c r="E15926" s="0" t="n">
        <v>1</v>
      </c>
      <c r="F15926" s="38" t="s">
        <v>71</v>
      </c>
      <c r="G15926" s="37" t="s">
        <v>319</v>
      </c>
      <c r="H15926" s="0" t="n">
        <v>449831</v>
      </c>
      <c r="I15926" s="0" t="n">
        <v>167802</v>
      </c>
      <c r="J15926" s="0" t="n">
        <v>12234</v>
      </c>
    </row>
    <row r="15927" customFormat="false" ht="15" hidden="false" customHeight="false" outlineLevel="0" collapsed="false">
      <c r="A15927" s="0" t="n">
        <v>202507</v>
      </c>
      <c r="B15927" s="0" t="n">
        <v>202507</v>
      </c>
      <c r="C15927" s="37" t="s">
        <v>184</v>
      </c>
      <c r="D15927" s="37" t="s">
        <v>320</v>
      </c>
      <c r="E15927" s="0" t="n">
        <v>1</v>
      </c>
      <c r="F15927" s="38" t="s">
        <v>71</v>
      </c>
      <c r="G15927" s="37" t="s">
        <v>321</v>
      </c>
      <c r="H15927" s="0" t="n">
        <v>103469</v>
      </c>
      <c r="I15927" s="0" t="n">
        <v>51404</v>
      </c>
      <c r="J15927" s="0" t="n">
        <v>7217</v>
      </c>
    </row>
    <row r="15928" customFormat="false" ht="15" hidden="false" customHeight="false" outlineLevel="0" collapsed="false">
      <c r="A15928" s="0" t="n">
        <v>202507</v>
      </c>
      <c r="B15928" s="0" t="n">
        <v>202507</v>
      </c>
      <c r="C15928" s="37" t="s">
        <v>124</v>
      </c>
      <c r="D15928" s="37" t="s">
        <v>282</v>
      </c>
      <c r="E15928" s="0" t="n">
        <v>1</v>
      </c>
      <c r="F15928" s="38" t="s">
        <v>71</v>
      </c>
      <c r="G15928" s="37" t="s">
        <v>322</v>
      </c>
      <c r="H15928" s="0" t="n">
        <v>271025</v>
      </c>
      <c r="I15928" s="0" t="n">
        <v>80985</v>
      </c>
      <c r="J15928" s="0" t="n">
        <v>7633</v>
      </c>
    </row>
    <row r="15929" customFormat="false" ht="15" hidden="false" customHeight="false" outlineLevel="0" collapsed="false">
      <c r="A15929" s="0" t="n">
        <v>202507</v>
      </c>
      <c r="B15929" s="0" t="n">
        <v>202507</v>
      </c>
      <c r="C15929" s="37" t="s">
        <v>112</v>
      </c>
      <c r="D15929" s="37" t="s">
        <v>96</v>
      </c>
      <c r="E15929" s="0" t="n">
        <v>1</v>
      </c>
      <c r="F15929" s="38" t="s">
        <v>71</v>
      </c>
      <c r="G15929" s="37" t="s">
        <v>323</v>
      </c>
      <c r="H15929" s="0" t="n">
        <v>903225</v>
      </c>
      <c r="I15929" s="0" t="n">
        <v>229034</v>
      </c>
      <c r="J15929" s="0" t="n">
        <v>16078</v>
      </c>
    </row>
    <row r="15930" customFormat="false" ht="15" hidden="false" customHeight="false" outlineLevel="0" collapsed="false">
      <c r="A15930" s="0" t="n">
        <v>202507</v>
      </c>
      <c r="B15930" s="0" t="n">
        <v>202507</v>
      </c>
      <c r="C15930" s="37" t="s">
        <v>152</v>
      </c>
      <c r="D15930" s="37" t="s">
        <v>324</v>
      </c>
      <c r="E15930" s="0" t="n">
        <v>1</v>
      </c>
      <c r="F15930" s="38" t="s">
        <v>71</v>
      </c>
      <c r="G15930" s="37" t="s">
        <v>325</v>
      </c>
      <c r="H15930" s="0" t="n">
        <v>670414</v>
      </c>
      <c r="I15930" s="0" t="n">
        <v>366579</v>
      </c>
      <c r="J15930" s="0" t="n">
        <v>21590</v>
      </c>
    </row>
    <row r="15931" customFormat="false" ht="15" hidden="false" customHeight="false" outlineLevel="0" collapsed="false">
      <c r="A15931" s="0" t="n">
        <v>202507</v>
      </c>
      <c r="B15931" s="0" t="n">
        <v>202507</v>
      </c>
      <c r="C15931" s="37" t="s">
        <v>112</v>
      </c>
      <c r="D15931" s="37" t="s">
        <v>326</v>
      </c>
      <c r="E15931" s="0" t="n">
        <v>1</v>
      </c>
      <c r="F15931" s="38" t="s">
        <v>71</v>
      </c>
      <c r="G15931" s="37" t="s">
        <v>327</v>
      </c>
      <c r="H15931" s="0" t="n">
        <v>1080311</v>
      </c>
      <c r="I15931" s="0" t="n">
        <v>309264</v>
      </c>
      <c r="J15931" s="0" t="n">
        <v>51665</v>
      </c>
    </row>
    <row r="15932" customFormat="false" ht="15" hidden="false" customHeight="false" outlineLevel="0" collapsed="false">
      <c r="A15932" s="0" t="n">
        <v>202507</v>
      </c>
      <c r="B15932" s="0" t="n">
        <v>202507</v>
      </c>
      <c r="C15932" s="37" t="s">
        <v>152</v>
      </c>
      <c r="D15932" s="37" t="s">
        <v>328</v>
      </c>
      <c r="E15932" s="0" t="n">
        <v>1</v>
      </c>
      <c r="F15932" s="38" t="s">
        <v>71</v>
      </c>
      <c r="G15932" s="37" t="s">
        <v>329</v>
      </c>
      <c r="H15932" s="0" t="n">
        <v>118058</v>
      </c>
      <c r="I15932" s="0" t="n">
        <v>35844</v>
      </c>
      <c r="J15932" s="0" t="n">
        <v>-1770</v>
      </c>
    </row>
    <row r="15933" customFormat="false" ht="15" hidden="false" customHeight="false" outlineLevel="0" collapsed="false">
      <c r="A15933" s="0" t="n">
        <v>202507</v>
      </c>
      <c r="B15933" s="0" t="n">
        <v>202507</v>
      </c>
      <c r="C15933" s="37" t="s">
        <v>95</v>
      </c>
      <c r="D15933" s="37" t="s">
        <v>330</v>
      </c>
      <c r="E15933" s="0" t="n">
        <v>1</v>
      </c>
      <c r="F15933" s="38" t="s">
        <v>71</v>
      </c>
      <c r="G15933" s="37" t="s">
        <v>331</v>
      </c>
      <c r="H15933" s="0" t="n">
        <v>1784063</v>
      </c>
      <c r="I15933" s="0" t="n">
        <v>393289</v>
      </c>
      <c r="J15933" s="0" t="n">
        <v>22153</v>
      </c>
    </row>
    <row r="15934" customFormat="false" ht="15" hidden="false" customHeight="false" outlineLevel="0" collapsed="false">
      <c r="A15934" s="0" t="n">
        <v>202507</v>
      </c>
      <c r="B15934" s="0" t="n">
        <v>202507</v>
      </c>
      <c r="C15934" s="37" t="s">
        <v>106</v>
      </c>
      <c r="D15934" s="37" t="s">
        <v>332</v>
      </c>
      <c r="E15934" s="0" t="n">
        <v>1</v>
      </c>
      <c r="F15934" s="38" t="s">
        <v>71</v>
      </c>
      <c r="G15934" s="37" t="s">
        <v>333</v>
      </c>
      <c r="H15934" s="0" t="n">
        <v>302448</v>
      </c>
      <c r="I15934" s="0" t="n">
        <v>46489</v>
      </c>
      <c r="J15934" s="0" t="n">
        <v>10389</v>
      </c>
    </row>
    <row r="15935" customFormat="false" ht="15" hidden="false" customHeight="false" outlineLevel="0" collapsed="false">
      <c r="A15935" s="0" t="n">
        <v>202507</v>
      </c>
      <c r="B15935" s="0" t="n">
        <v>202507</v>
      </c>
      <c r="C15935" s="37" t="s">
        <v>95</v>
      </c>
      <c r="D15935" s="37" t="s">
        <v>334</v>
      </c>
      <c r="E15935" s="0" t="n">
        <v>1</v>
      </c>
      <c r="F15935" s="38" t="s">
        <v>71</v>
      </c>
      <c r="G15935" s="37" t="s">
        <v>335</v>
      </c>
      <c r="H15935" s="0" t="n">
        <v>1666928</v>
      </c>
      <c r="I15935" s="0" t="n">
        <v>423376</v>
      </c>
      <c r="J15935" s="0" t="n">
        <v>-28904</v>
      </c>
    </row>
    <row r="15936" customFormat="false" ht="15" hidden="false" customHeight="false" outlineLevel="0" collapsed="false">
      <c r="A15936" s="0" t="n">
        <v>202507</v>
      </c>
      <c r="B15936" s="0" t="n">
        <v>202507</v>
      </c>
      <c r="C15936" s="37" t="s">
        <v>149</v>
      </c>
      <c r="D15936" s="37" t="s">
        <v>243</v>
      </c>
      <c r="E15936" s="0" t="n">
        <v>1</v>
      </c>
      <c r="F15936" s="38" t="s">
        <v>71</v>
      </c>
      <c r="G15936" s="37" t="s">
        <v>336</v>
      </c>
      <c r="H15936" s="0" t="n">
        <v>592549</v>
      </c>
      <c r="I15936" s="0" t="n">
        <v>97676</v>
      </c>
      <c r="J15936" s="0" t="n">
        <v>6774</v>
      </c>
    </row>
    <row r="15937" customFormat="false" ht="15" hidden="false" customHeight="false" outlineLevel="0" collapsed="false">
      <c r="A15937" s="0" t="n">
        <v>202507</v>
      </c>
      <c r="B15937" s="0" t="n">
        <v>202507</v>
      </c>
      <c r="C15937" s="37" t="s">
        <v>115</v>
      </c>
      <c r="D15937" s="37" t="s">
        <v>200</v>
      </c>
      <c r="E15937" s="0" t="n">
        <v>1</v>
      </c>
      <c r="F15937" s="38" t="s">
        <v>71</v>
      </c>
      <c r="G15937" s="37" t="s">
        <v>337</v>
      </c>
      <c r="H15937" s="0" t="n">
        <v>62265</v>
      </c>
      <c r="I15937" s="0" t="n">
        <v>12444</v>
      </c>
      <c r="J15937" s="0" t="n">
        <v>-377</v>
      </c>
    </row>
    <row r="15938" customFormat="false" ht="15" hidden="false" customHeight="false" outlineLevel="0" collapsed="false">
      <c r="A15938" s="0" t="n">
        <v>202507</v>
      </c>
      <c r="B15938" s="0" t="n">
        <v>202507</v>
      </c>
      <c r="C15938" s="37" t="s">
        <v>106</v>
      </c>
      <c r="D15938" s="37" t="s">
        <v>104</v>
      </c>
      <c r="E15938" s="0" t="n">
        <v>1</v>
      </c>
      <c r="F15938" s="38" t="s">
        <v>71</v>
      </c>
      <c r="G15938" s="37" t="s">
        <v>338</v>
      </c>
      <c r="H15938" s="0" t="n">
        <v>311124</v>
      </c>
      <c r="I15938" s="0" t="n">
        <v>65911</v>
      </c>
      <c r="J15938" s="0" t="n">
        <v>7257</v>
      </c>
    </row>
    <row r="15939" customFormat="false" ht="15" hidden="false" customHeight="false" outlineLevel="0" collapsed="false">
      <c r="A15939" s="0" t="n">
        <v>202507</v>
      </c>
      <c r="B15939" s="0" t="n">
        <v>202507</v>
      </c>
      <c r="C15939" s="37" t="s">
        <v>184</v>
      </c>
      <c r="D15939" s="37" t="s">
        <v>339</v>
      </c>
      <c r="E15939" s="0" t="n">
        <v>1</v>
      </c>
      <c r="F15939" s="38" t="s">
        <v>71</v>
      </c>
      <c r="G15939" s="37" t="s">
        <v>340</v>
      </c>
      <c r="H15939" s="0" t="n">
        <v>988215</v>
      </c>
      <c r="I15939" s="0" t="n">
        <v>306570</v>
      </c>
      <c r="J15939" s="0" t="n">
        <v>25538</v>
      </c>
    </row>
    <row r="15940" customFormat="false" ht="15" hidden="false" customHeight="false" outlineLevel="0" collapsed="false">
      <c r="A15940" s="0" t="n">
        <v>202507</v>
      </c>
      <c r="B15940" s="0" t="n">
        <v>202507</v>
      </c>
      <c r="C15940" s="37" t="s">
        <v>112</v>
      </c>
      <c r="D15940" s="37" t="s">
        <v>341</v>
      </c>
      <c r="E15940" s="0" t="n">
        <v>1</v>
      </c>
      <c r="F15940" s="38" t="s">
        <v>71</v>
      </c>
      <c r="G15940" s="37" t="s">
        <v>342</v>
      </c>
      <c r="H15940" s="0" t="n">
        <v>1208892</v>
      </c>
      <c r="I15940" s="0" t="n">
        <v>215220</v>
      </c>
      <c r="J15940" s="0" t="n">
        <v>-3099</v>
      </c>
    </row>
    <row r="15941" customFormat="false" ht="15" hidden="false" customHeight="false" outlineLevel="0" collapsed="false">
      <c r="A15941" s="0" t="n">
        <v>202507</v>
      </c>
      <c r="B15941" s="0" t="n">
        <v>202507</v>
      </c>
      <c r="C15941" s="37" t="s">
        <v>101</v>
      </c>
      <c r="D15941" s="37" t="s">
        <v>200</v>
      </c>
      <c r="E15941" s="0" t="n">
        <v>1</v>
      </c>
      <c r="F15941" s="38" t="s">
        <v>71</v>
      </c>
      <c r="G15941" s="37" t="s">
        <v>343</v>
      </c>
      <c r="H15941" s="0" t="n">
        <v>344426</v>
      </c>
      <c r="I15941" s="0" t="n">
        <v>181038</v>
      </c>
      <c r="J15941" s="0" t="n">
        <v>14922</v>
      </c>
    </row>
    <row r="15942" customFormat="false" ht="15" hidden="false" customHeight="false" outlineLevel="0" collapsed="false">
      <c r="A15942" s="0" t="n">
        <v>202507</v>
      </c>
      <c r="B15942" s="0" t="n">
        <v>202507</v>
      </c>
      <c r="C15942" s="37" t="s">
        <v>109</v>
      </c>
      <c r="D15942" s="37" t="s">
        <v>191</v>
      </c>
      <c r="E15942" s="0" t="n">
        <v>1</v>
      </c>
      <c r="F15942" s="38" t="s">
        <v>71</v>
      </c>
      <c r="G15942" s="37" t="s">
        <v>344</v>
      </c>
      <c r="H15942" s="0" t="n">
        <v>4557697</v>
      </c>
      <c r="I15942" s="0" t="n">
        <v>1264570</v>
      </c>
      <c r="J15942" s="0" t="n">
        <v>109480</v>
      </c>
    </row>
    <row r="15943" customFormat="false" ht="15" hidden="false" customHeight="false" outlineLevel="0" collapsed="false">
      <c r="A15943" s="0" t="n">
        <v>202507</v>
      </c>
      <c r="B15943" s="0" t="n">
        <v>202507</v>
      </c>
      <c r="C15943" s="37" t="s">
        <v>115</v>
      </c>
      <c r="D15943" s="37" t="s">
        <v>110</v>
      </c>
      <c r="E15943" s="0" t="n">
        <v>1</v>
      </c>
      <c r="F15943" s="38" t="s">
        <v>71</v>
      </c>
      <c r="G15943" s="37" t="s">
        <v>345</v>
      </c>
      <c r="H15943" s="0" t="n">
        <v>2012312</v>
      </c>
      <c r="I15943" s="0" t="n">
        <v>555683</v>
      </c>
      <c r="J15943" s="0" t="n">
        <v>10599</v>
      </c>
    </row>
    <row r="15944" customFormat="false" ht="15" hidden="false" customHeight="false" outlineLevel="0" collapsed="false">
      <c r="A15944" s="0" t="n">
        <v>202507</v>
      </c>
      <c r="B15944" s="0" t="n">
        <v>202507</v>
      </c>
      <c r="C15944" s="37" t="s">
        <v>149</v>
      </c>
      <c r="D15944" s="37" t="s">
        <v>104</v>
      </c>
      <c r="E15944" s="0" t="n">
        <v>1</v>
      </c>
      <c r="F15944" s="38" t="s">
        <v>71</v>
      </c>
      <c r="G15944" s="37" t="s">
        <v>346</v>
      </c>
      <c r="H15944" s="0" t="n">
        <v>421753</v>
      </c>
      <c r="I15944" s="0" t="n">
        <v>126327</v>
      </c>
      <c r="J15944" s="0" t="n">
        <v>4844</v>
      </c>
    </row>
    <row r="15945" customFormat="false" ht="15" hidden="false" customHeight="false" outlineLevel="0" collapsed="false">
      <c r="A15945" s="0" t="n">
        <v>202507</v>
      </c>
      <c r="B15945" s="0" t="n">
        <v>202507</v>
      </c>
      <c r="C15945" s="37" t="s">
        <v>124</v>
      </c>
      <c r="D15945" s="37" t="s">
        <v>277</v>
      </c>
      <c r="E15945" s="0" t="n">
        <v>1</v>
      </c>
      <c r="F15945" s="38" t="s">
        <v>71</v>
      </c>
      <c r="G15945" s="37" t="s">
        <v>347</v>
      </c>
      <c r="H15945" s="0" t="n">
        <v>1750718</v>
      </c>
      <c r="I15945" s="0" t="n">
        <v>453322</v>
      </c>
      <c r="J15945" s="0" t="n">
        <v>6889</v>
      </c>
    </row>
    <row r="15946" customFormat="false" ht="15" hidden="false" customHeight="false" outlineLevel="0" collapsed="false">
      <c r="A15946" s="0" t="n">
        <v>202507</v>
      </c>
      <c r="B15946" s="0" t="n">
        <v>202507</v>
      </c>
      <c r="C15946" s="37" t="s">
        <v>124</v>
      </c>
      <c r="D15946" s="37" t="s">
        <v>145</v>
      </c>
      <c r="E15946" s="0" t="n">
        <v>1</v>
      </c>
      <c r="F15946" s="38" t="s">
        <v>71</v>
      </c>
      <c r="G15946" s="37" t="s">
        <v>348</v>
      </c>
      <c r="H15946" s="0" t="n">
        <v>6421499</v>
      </c>
      <c r="I15946" s="0" t="n">
        <v>1199745</v>
      </c>
      <c r="J15946" s="0" t="n">
        <v>-177620</v>
      </c>
    </row>
    <row r="15947" customFormat="false" ht="15" hidden="false" customHeight="false" outlineLevel="0" collapsed="false">
      <c r="A15947" s="0" t="n">
        <v>202507</v>
      </c>
      <c r="B15947" s="0" t="n">
        <v>202507</v>
      </c>
      <c r="C15947" s="37" t="s">
        <v>136</v>
      </c>
      <c r="D15947" s="37" t="s">
        <v>328</v>
      </c>
      <c r="E15947" s="0" t="n">
        <v>1</v>
      </c>
      <c r="F15947" s="38" t="s">
        <v>71</v>
      </c>
      <c r="G15947" s="37" t="s">
        <v>349</v>
      </c>
      <c r="H15947" s="0" t="n">
        <v>7345168</v>
      </c>
      <c r="I15947" s="0" t="n">
        <v>1500011</v>
      </c>
      <c r="J15947" s="0" t="n">
        <v>259039</v>
      </c>
    </row>
    <row r="15948" customFormat="false" ht="15" hidden="false" customHeight="false" outlineLevel="0" collapsed="false">
      <c r="A15948" s="0" t="n">
        <v>202507</v>
      </c>
      <c r="B15948" s="0" t="n">
        <v>202507</v>
      </c>
      <c r="C15948" s="37" t="s">
        <v>152</v>
      </c>
      <c r="D15948" s="37" t="s">
        <v>350</v>
      </c>
      <c r="E15948" s="0" t="n">
        <v>1</v>
      </c>
      <c r="F15948" s="38" t="s">
        <v>71</v>
      </c>
      <c r="G15948" s="37" t="s">
        <v>351</v>
      </c>
      <c r="H15948" s="0" t="n">
        <v>123317</v>
      </c>
      <c r="I15948" s="0" t="n">
        <v>56296</v>
      </c>
      <c r="J15948" s="0" t="n">
        <v>11230</v>
      </c>
    </row>
    <row r="15949" customFormat="false" ht="15" hidden="false" customHeight="false" outlineLevel="0" collapsed="false">
      <c r="A15949" s="0" t="n">
        <v>202507</v>
      </c>
      <c r="B15949" s="0" t="n">
        <v>202507</v>
      </c>
      <c r="C15949" s="37" t="s">
        <v>109</v>
      </c>
      <c r="D15949" s="37" t="s">
        <v>352</v>
      </c>
      <c r="E15949" s="0" t="n">
        <v>1</v>
      </c>
      <c r="F15949" s="38" t="s">
        <v>71</v>
      </c>
      <c r="G15949" s="37" t="s">
        <v>353</v>
      </c>
      <c r="H15949" s="0" t="n">
        <v>225677</v>
      </c>
      <c r="I15949" s="0" t="n">
        <v>77808</v>
      </c>
      <c r="J15949" s="0" t="n">
        <v>-7393</v>
      </c>
    </row>
    <row r="15950" customFormat="false" ht="15" hidden="false" customHeight="false" outlineLevel="0" collapsed="false">
      <c r="A15950" s="0" t="n">
        <v>202507</v>
      </c>
      <c r="B15950" s="0" t="n">
        <v>202507</v>
      </c>
      <c r="C15950" s="37" t="s">
        <v>158</v>
      </c>
      <c r="D15950" s="37" t="s">
        <v>354</v>
      </c>
      <c r="E15950" s="0" t="n">
        <v>1</v>
      </c>
      <c r="F15950" s="38" t="s">
        <v>71</v>
      </c>
      <c r="G15950" s="37" t="s">
        <v>355</v>
      </c>
      <c r="H15950" s="0" t="n">
        <v>3715458</v>
      </c>
      <c r="I15950" s="0" t="n">
        <v>959260</v>
      </c>
      <c r="J15950" s="0" t="n">
        <v>192623</v>
      </c>
    </row>
    <row r="15951" customFormat="false" ht="15" hidden="false" customHeight="false" outlineLevel="0" collapsed="false">
      <c r="A15951" s="0" t="n">
        <v>202507</v>
      </c>
      <c r="B15951" s="0" t="n">
        <v>202507</v>
      </c>
      <c r="C15951" s="37" t="s">
        <v>158</v>
      </c>
      <c r="D15951" s="37" t="s">
        <v>356</v>
      </c>
      <c r="E15951" s="0" t="n">
        <v>1</v>
      </c>
      <c r="F15951" s="38" t="s">
        <v>71</v>
      </c>
      <c r="G15951" s="37" t="s">
        <v>357</v>
      </c>
      <c r="H15951" s="0" t="n">
        <v>132872</v>
      </c>
      <c r="I15951" s="0" t="n">
        <v>29288</v>
      </c>
      <c r="J15951" s="0" t="n">
        <v>3519</v>
      </c>
    </row>
    <row r="15952" customFormat="false" ht="15" hidden="false" customHeight="false" outlineLevel="0" collapsed="false">
      <c r="A15952" s="0" t="n">
        <v>202507</v>
      </c>
      <c r="B15952" s="0" t="n">
        <v>202507</v>
      </c>
      <c r="C15952" s="37" t="s">
        <v>158</v>
      </c>
      <c r="D15952" s="37" t="s">
        <v>255</v>
      </c>
      <c r="E15952" s="0" t="n">
        <v>1</v>
      </c>
      <c r="F15952" s="38" t="s">
        <v>71</v>
      </c>
      <c r="G15952" s="37" t="s">
        <v>358</v>
      </c>
      <c r="H15952" s="0" t="n">
        <v>124998</v>
      </c>
      <c r="I15952" s="0" t="n">
        <v>20471</v>
      </c>
      <c r="J15952" s="0" t="n">
        <v>-619</v>
      </c>
    </row>
    <row r="15953" customFormat="false" ht="15" hidden="false" customHeight="false" outlineLevel="0" collapsed="false">
      <c r="A15953" s="0" t="n">
        <v>202507</v>
      </c>
      <c r="B15953" s="0" t="n">
        <v>202507</v>
      </c>
      <c r="C15953" s="37" t="s">
        <v>109</v>
      </c>
      <c r="D15953" s="37" t="s">
        <v>104</v>
      </c>
      <c r="E15953" s="0" t="n">
        <v>1</v>
      </c>
      <c r="F15953" s="38" t="s">
        <v>71</v>
      </c>
      <c r="G15953" s="37" t="s">
        <v>359</v>
      </c>
      <c r="H15953" s="0" t="n">
        <v>463626</v>
      </c>
      <c r="I15953" s="0" t="n">
        <v>252222</v>
      </c>
      <c r="J15953" s="0" t="n">
        <v>14901</v>
      </c>
    </row>
    <row r="15954" customFormat="false" ht="15" hidden="false" customHeight="false" outlineLevel="0" collapsed="false">
      <c r="A15954" s="0" t="n">
        <v>202507</v>
      </c>
      <c r="B15954" s="0" t="n">
        <v>202507</v>
      </c>
      <c r="C15954" s="37" t="s">
        <v>115</v>
      </c>
      <c r="D15954" s="37" t="s">
        <v>360</v>
      </c>
      <c r="E15954" s="0" t="n">
        <v>1</v>
      </c>
      <c r="F15954" s="38" t="s">
        <v>71</v>
      </c>
      <c r="G15954" s="37" t="s">
        <v>361</v>
      </c>
      <c r="H15954" s="0" t="n">
        <v>1319008</v>
      </c>
      <c r="I15954" s="0" t="n">
        <v>341014</v>
      </c>
      <c r="J15954" s="0" t="n">
        <v>3220</v>
      </c>
    </row>
    <row r="15955" customFormat="false" ht="15" hidden="false" customHeight="false" outlineLevel="0" collapsed="false">
      <c r="A15955" s="0" t="n">
        <v>202507</v>
      </c>
      <c r="B15955" s="0" t="n">
        <v>202507</v>
      </c>
      <c r="C15955" s="37" t="s">
        <v>152</v>
      </c>
      <c r="D15955" s="37" t="s">
        <v>362</v>
      </c>
      <c r="E15955" s="0" t="n">
        <v>1</v>
      </c>
      <c r="F15955" s="38" t="s">
        <v>71</v>
      </c>
      <c r="G15955" s="37" t="s">
        <v>363</v>
      </c>
      <c r="H15955" s="0" t="n">
        <v>435766</v>
      </c>
      <c r="I15955" s="0" t="n">
        <v>94344</v>
      </c>
      <c r="J15955" s="0" t="n">
        <v>16259</v>
      </c>
    </row>
    <row r="15956" customFormat="false" ht="15" hidden="false" customHeight="false" outlineLevel="0" collapsed="false">
      <c r="A15956" s="0" t="n">
        <v>202507</v>
      </c>
      <c r="B15956" s="0" t="n">
        <v>202507</v>
      </c>
      <c r="C15956" s="37" t="s">
        <v>112</v>
      </c>
      <c r="D15956" s="37" t="s">
        <v>364</v>
      </c>
      <c r="E15956" s="0" t="n">
        <v>1</v>
      </c>
      <c r="F15956" s="38" t="s">
        <v>71</v>
      </c>
      <c r="G15956" s="37" t="s">
        <v>365</v>
      </c>
      <c r="H15956" s="0" t="n">
        <v>483925</v>
      </c>
      <c r="I15956" s="0" t="n">
        <v>130609</v>
      </c>
      <c r="J15956" s="0" t="n">
        <v>-1536</v>
      </c>
    </row>
    <row r="15957" customFormat="false" ht="15" hidden="false" customHeight="false" outlineLevel="0" collapsed="false">
      <c r="A15957" s="0" t="n">
        <v>202507</v>
      </c>
      <c r="B15957" s="0" t="n">
        <v>202507</v>
      </c>
      <c r="C15957" s="37" t="s">
        <v>184</v>
      </c>
      <c r="D15957" s="37" t="s">
        <v>341</v>
      </c>
      <c r="E15957" s="0" t="n">
        <v>1</v>
      </c>
      <c r="F15957" s="38" t="s">
        <v>71</v>
      </c>
      <c r="G15957" s="37" t="s">
        <v>366</v>
      </c>
      <c r="H15957" s="0" t="n">
        <v>290070</v>
      </c>
      <c r="I15957" s="0" t="n">
        <v>147567</v>
      </c>
      <c r="J15957" s="0" t="n">
        <v>43133</v>
      </c>
    </row>
    <row r="15958" customFormat="false" ht="15" hidden="false" customHeight="false" outlineLevel="0" collapsed="false">
      <c r="A15958" s="0" t="n">
        <v>202507</v>
      </c>
      <c r="B15958" s="0" t="n">
        <v>202507</v>
      </c>
      <c r="C15958" s="37" t="s">
        <v>184</v>
      </c>
      <c r="D15958" s="37" t="s">
        <v>367</v>
      </c>
      <c r="E15958" s="0" t="n">
        <v>1</v>
      </c>
      <c r="F15958" s="38" t="s">
        <v>71</v>
      </c>
      <c r="G15958" s="37" t="s">
        <v>368</v>
      </c>
      <c r="H15958" s="0" t="n">
        <v>409555</v>
      </c>
      <c r="I15958" s="0" t="n">
        <v>215723</v>
      </c>
      <c r="J15958" s="0" t="n">
        <v>42250</v>
      </c>
    </row>
    <row r="15959" customFormat="false" ht="15" hidden="false" customHeight="false" outlineLevel="0" collapsed="false">
      <c r="A15959" s="0" t="n">
        <v>202507</v>
      </c>
      <c r="B15959" s="0" t="n">
        <v>202507</v>
      </c>
      <c r="C15959" s="37" t="s">
        <v>98</v>
      </c>
      <c r="D15959" s="37" t="s">
        <v>369</v>
      </c>
      <c r="E15959" s="0" t="n">
        <v>1</v>
      </c>
      <c r="F15959" s="38" t="s">
        <v>71</v>
      </c>
      <c r="G15959" s="37" t="s">
        <v>370</v>
      </c>
      <c r="H15959" s="0" t="n">
        <v>174618</v>
      </c>
      <c r="I15959" s="0" t="n">
        <v>26786</v>
      </c>
      <c r="J15959" s="0" t="n">
        <v>-1138</v>
      </c>
    </row>
    <row r="15960" customFormat="false" ht="15" hidden="false" customHeight="false" outlineLevel="0" collapsed="false">
      <c r="A15960" s="0" t="n">
        <v>202507</v>
      </c>
      <c r="B15960" s="0" t="n">
        <v>202507</v>
      </c>
      <c r="C15960" s="37" t="s">
        <v>98</v>
      </c>
      <c r="D15960" s="37" t="s">
        <v>308</v>
      </c>
      <c r="E15960" s="0" t="n">
        <v>1</v>
      </c>
      <c r="F15960" s="38" t="s">
        <v>71</v>
      </c>
      <c r="G15960" s="37" t="s">
        <v>371</v>
      </c>
      <c r="H15960" s="0" t="n">
        <v>9221449</v>
      </c>
      <c r="I15960" s="0" t="n">
        <v>2231494</v>
      </c>
      <c r="J15960" s="0" t="n">
        <v>544134</v>
      </c>
    </row>
    <row r="15961" customFormat="false" ht="15" hidden="false" customHeight="false" outlineLevel="0" collapsed="false">
      <c r="A15961" s="0" t="n">
        <v>202507</v>
      </c>
      <c r="B15961" s="0" t="n">
        <v>202507</v>
      </c>
      <c r="C15961" s="37" t="s">
        <v>95</v>
      </c>
      <c r="D15961" s="37" t="s">
        <v>372</v>
      </c>
      <c r="E15961" s="0" t="n">
        <v>1</v>
      </c>
      <c r="F15961" s="38" t="s">
        <v>71</v>
      </c>
      <c r="G15961" s="37" t="s">
        <v>373</v>
      </c>
      <c r="H15961" s="0" t="n">
        <v>922187</v>
      </c>
      <c r="I15961" s="0" t="n">
        <v>243272</v>
      </c>
      <c r="J15961" s="0" t="n">
        <v>37217</v>
      </c>
    </row>
    <row r="15962" customFormat="false" ht="15" hidden="false" customHeight="false" outlineLevel="0" collapsed="false">
      <c r="A15962" s="0" t="n">
        <v>202507</v>
      </c>
      <c r="B15962" s="0" t="n">
        <v>202507</v>
      </c>
      <c r="C15962" s="37" t="s">
        <v>115</v>
      </c>
      <c r="D15962" s="37" t="s">
        <v>374</v>
      </c>
      <c r="E15962" s="0" t="n">
        <v>1</v>
      </c>
      <c r="F15962" s="38" t="s">
        <v>71</v>
      </c>
      <c r="G15962" s="37" t="s">
        <v>375</v>
      </c>
      <c r="H15962" s="0" t="n">
        <v>1259728</v>
      </c>
      <c r="I15962" s="0" t="n">
        <v>751519</v>
      </c>
      <c r="J15962" s="0" t="n">
        <v>48802</v>
      </c>
    </row>
    <row r="15963" customFormat="false" ht="15" hidden="false" customHeight="false" outlineLevel="0" collapsed="false">
      <c r="A15963" s="0" t="n">
        <v>202507</v>
      </c>
      <c r="B15963" s="0" t="n">
        <v>202507</v>
      </c>
      <c r="C15963" s="37" t="s">
        <v>101</v>
      </c>
      <c r="D15963" s="37" t="s">
        <v>376</v>
      </c>
      <c r="E15963" s="0" t="n">
        <v>1</v>
      </c>
      <c r="F15963" s="38" t="s">
        <v>71</v>
      </c>
      <c r="G15963" s="37" t="s">
        <v>377</v>
      </c>
      <c r="H15963" s="0" t="n">
        <v>370145</v>
      </c>
      <c r="I15963" s="0" t="n">
        <v>184849</v>
      </c>
      <c r="J15963" s="0" t="n">
        <v>27279</v>
      </c>
    </row>
    <row r="15964" customFormat="false" ht="15" hidden="false" customHeight="false" outlineLevel="0" collapsed="false">
      <c r="A15964" s="0" t="n">
        <v>202507</v>
      </c>
      <c r="B15964" s="0" t="n">
        <v>202507</v>
      </c>
      <c r="C15964" s="37" t="s">
        <v>184</v>
      </c>
      <c r="D15964" s="37" t="s">
        <v>147</v>
      </c>
      <c r="E15964" s="0" t="n">
        <v>1</v>
      </c>
      <c r="F15964" s="38" t="s">
        <v>71</v>
      </c>
      <c r="G15964" s="37" t="s">
        <v>378</v>
      </c>
      <c r="H15964" s="0" t="n">
        <v>256294</v>
      </c>
      <c r="I15964" s="0" t="n">
        <v>134318</v>
      </c>
      <c r="J15964" s="0" t="n">
        <v>23165</v>
      </c>
    </row>
    <row r="15965" customFormat="false" ht="15" hidden="false" customHeight="false" outlineLevel="0" collapsed="false">
      <c r="A15965" s="0" t="n">
        <v>202507</v>
      </c>
      <c r="B15965" s="0" t="n">
        <v>202507</v>
      </c>
      <c r="C15965" s="37" t="s">
        <v>98</v>
      </c>
      <c r="D15965" s="37" t="s">
        <v>320</v>
      </c>
      <c r="E15965" s="0" t="n">
        <v>1</v>
      </c>
      <c r="F15965" s="38" t="s">
        <v>71</v>
      </c>
      <c r="G15965" s="37" t="s">
        <v>379</v>
      </c>
      <c r="H15965" s="0" t="n">
        <v>221361</v>
      </c>
      <c r="I15965" s="0" t="n">
        <v>60701</v>
      </c>
      <c r="J15965" s="0" t="n">
        <v>253</v>
      </c>
    </row>
    <row r="15966" customFormat="false" ht="15" hidden="false" customHeight="false" outlineLevel="0" collapsed="false">
      <c r="A15966" s="0" t="n">
        <v>202507</v>
      </c>
      <c r="B15966" s="0" t="n">
        <v>202507</v>
      </c>
      <c r="C15966" s="37" t="s">
        <v>112</v>
      </c>
      <c r="D15966" s="37" t="s">
        <v>380</v>
      </c>
      <c r="E15966" s="0" t="n">
        <v>1</v>
      </c>
      <c r="F15966" s="38" t="s">
        <v>71</v>
      </c>
      <c r="G15966" s="37" t="s">
        <v>381</v>
      </c>
      <c r="H15966" s="0" t="n">
        <v>23287</v>
      </c>
      <c r="I15966" s="0" t="n">
        <v>9487</v>
      </c>
      <c r="J15966" s="0" t="n">
        <v>1551</v>
      </c>
    </row>
    <row r="15967" customFormat="false" ht="15" hidden="false" customHeight="false" outlineLevel="0" collapsed="false">
      <c r="A15967" s="0" t="n">
        <v>202507</v>
      </c>
      <c r="B15967" s="0" t="n">
        <v>202507</v>
      </c>
      <c r="C15967" s="37" t="s">
        <v>106</v>
      </c>
      <c r="D15967" s="37" t="s">
        <v>120</v>
      </c>
      <c r="E15967" s="0" t="n">
        <v>1</v>
      </c>
      <c r="F15967" s="38" t="s">
        <v>71</v>
      </c>
      <c r="G15967" s="37" t="s">
        <v>382</v>
      </c>
      <c r="H15967" s="0" t="n">
        <v>95683</v>
      </c>
      <c r="I15967" s="0" t="n">
        <v>26064</v>
      </c>
      <c r="J15967" s="0" t="n">
        <v>957</v>
      </c>
    </row>
    <row r="15968" customFormat="false" ht="15" hidden="false" customHeight="false" outlineLevel="0" collapsed="false">
      <c r="A15968" s="0" t="n">
        <v>202507</v>
      </c>
      <c r="B15968" s="0" t="n">
        <v>202507</v>
      </c>
      <c r="C15968" s="37" t="s">
        <v>112</v>
      </c>
      <c r="D15968" s="37" t="s">
        <v>383</v>
      </c>
      <c r="E15968" s="0" t="n">
        <v>1</v>
      </c>
      <c r="F15968" s="38" t="s">
        <v>71</v>
      </c>
      <c r="G15968" s="37" t="s">
        <v>384</v>
      </c>
      <c r="H15968" s="0" t="n">
        <v>78102</v>
      </c>
      <c r="I15968" s="0" t="n">
        <v>27806</v>
      </c>
      <c r="J15968" s="0" t="n">
        <v>4489</v>
      </c>
    </row>
    <row r="15969" customFormat="false" ht="15" hidden="false" customHeight="false" outlineLevel="0" collapsed="false">
      <c r="A15969" s="0" t="n">
        <v>202507</v>
      </c>
      <c r="B15969" s="0" t="n">
        <v>202507</v>
      </c>
      <c r="C15969" s="37" t="s">
        <v>184</v>
      </c>
      <c r="D15969" s="37" t="s">
        <v>385</v>
      </c>
      <c r="E15969" s="0" t="n">
        <v>1</v>
      </c>
      <c r="F15969" s="38" t="s">
        <v>71</v>
      </c>
      <c r="G15969" s="37" t="s">
        <v>386</v>
      </c>
      <c r="H15969" s="0" t="n">
        <v>32908</v>
      </c>
      <c r="I15969" s="0" t="n">
        <v>29978</v>
      </c>
      <c r="J15969" s="0" t="n">
        <v>1989</v>
      </c>
    </row>
    <row r="15970" customFormat="false" ht="15" hidden="false" customHeight="false" outlineLevel="0" collapsed="false">
      <c r="A15970" s="0" t="n">
        <v>202507</v>
      </c>
      <c r="B15970" s="0" t="n">
        <v>202507</v>
      </c>
      <c r="C15970" s="37" t="s">
        <v>98</v>
      </c>
      <c r="D15970" s="37" t="s">
        <v>387</v>
      </c>
      <c r="E15970" s="0" t="n">
        <v>1</v>
      </c>
      <c r="F15970" s="38" t="s">
        <v>71</v>
      </c>
      <c r="G15970" s="37" t="s">
        <v>388</v>
      </c>
      <c r="H15970" s="0" t="n">
        <v>184082</v>
      </c>
      <c r="I15970" s="0" t="n">
        <v>28281</v>
      </c>
      <c r="J15970" s="0" t="n">
        <v>-586</v>
      </c>
    </row>
    <row r="15971" customFormat="false" ht="15" hidden="false" customHeight="false" outlineLevel="0" collapsed="false">
      <c r="A15971" s="0" t="n">
        <v>202507</v>
      </c>
      <c r="B15971" s="0" t="n">
        <v>202507</v>
      </c>
      <c r="C15971" s="37" t="s">
        <v>115</v>
      </c>
      <c r="D15971" s="37" t="s">
        <v>389</v>
      </c>
      <c r="E15971" s="0" t="n">
        <v>1</v>
      </c>
      <c r="F15971" s="38" t="s">
        <v>71</v>
      </c>
      <c r="G15971" s="37" t="s">
        <v>390</v>
      </c>
      <c r="H15971" s="0" t="n">
        <v>3021767</v>
      </c>
      <c r="I15971" s="0" t="n">
        <v>397723</v>
      </c>
      <c r="J15971" s="0" t="n">
        <v>56883</v>
      </c>
    </row>
    <row r="15972" customFormat="false" ht="15" hidden="false" customHeight="false" outlineLevel="0" collapsed="false">
      <c r="A15972" s="0" t="n">
        <v>202507</v>
      </c>
      <c r="B15972" s="0" t="n">
        <v>202507</v>
      </c>
      <c r="C15972" s="37" t="s">
        <v>124</v>
      </c>
      <c r="D15972" s="37" t="s">
        <v>391</v>
      </c>
      <c r="E15972" s="0" t="n">
        <v>1</v>
      </c>
      <c r="F15972" s="38" t="s">
        <v>71</v>
      </c>
      <c r="G15972" s="37" t="s">
        <v>392</v>
      </c>
      <c r="H15972" s="0" t="n">
        <v>605035</v>
      </c>
      <c r="I15972" s="0" t="n">
        <v>250202</v>
      </c>
      <c r="J15972" s="0" t="n">
        <v>10541</v>
      </c>
    </row>
    <row r="15973" customFormat="false" ht="15" hidden="false" customHeight="false" outlineLevel="0" collapsed="false">
      <c r="A15973" s="0" t="n">
        <v>202507</v>
      </c>
      <c r="B15973" s="0" t="n">
        <v>202507</v>
      </c>
      <c r="C15973" s="37" t="s">
        <v>197</v>
      </c>
      <c r="D15973" s="37" t="s">
        <v>393</v>
      </c>
      <c r="E15973" s="0" t="n">
        <v>1</v>
      </c>
      <c r="F15973" s="38" t="s">
        <v>71</v>
      </c>
      <c r="G15973" s="37" t="s">
        <v>394</v>
      </c>
      <c r="H15973" s="0" t="n">
        <v>3327040</v>
      </c>
      <c r="I15973" s="0" t="n">
        <v>1711550</v>
      </c>
      <c r="J15973" s="0" t="n">
        <v>163375</v>
      </c>
    </row>
    <row r="15974" customFormat="false" ht="15" hidden="false" customHeight="false" outlineLevel="0" collapsed="false">
      <c r="A15974" s="0" t="n">
        <v>202507</v>
      </c>
      <c r="B15974" s="0" t="n">
        <v>202507</v>
      </c>
      <c r="C15974" s="37" t="s">
        <v>136</v>
      </c>
      <c r="D15974" s="37" t="s">
        <v>245</v>
      </c>
      <c r="E15974" s="0" t="n">
        <v>1</v>
      </c>
      <c r="F15974" s="38" t="s">
        <v>71</v>
      </c>
      <c r="G15974" s="37" t="s">
        <v>395</v>
      </c>
      <c r="H15974" s="0" t="n">
        <v>1484578</v>
      </c>
      <c r="I15974" s="0" t="n">
        <v>1050505</v>
      </c>
      <c r="J15974" s="0" t="n">
        <v>126991</v>
      </c>
    </row>
    <row r="15975" customFormat="false" ht="15" hidden="false" customHeight="false" outlineLevel="0" collapsed="false">
      <c r="A15975" s="0" t="n">
        <v>202507</v>
      </c>
      <c r="B15975" s="0" t="n">
        <v>202507</v>
      </c>
      <c r="C15975" s="37" t="s">
        <v>158</v>
      </c>
      <c r="D15975" s="37" t="s">
        <v>396</v>
      </c>
      <c r="E15975" s="0" t="n">
        <v>1</v>
      </c>
      <c r="F15975" s="38" t="s">
        <v>71</v>
      </c>
      <c r="G15975" s="37" t="s">
        <v>397</v>
      </c>
      <c r="H15975" s="0" t="n">
        <v>1192135</v>
      </c>
      <c r="I15975" s="0" t="n">
        <v>326218</v>
      </c>
      <c r="J15975" s="0" t="n">
        <v>74028</v>
      </c>
    </row>
    <row r="15976" customFormat="false" ht="15" hidden="false" customHeight="false" outlineLevel="0" collapsed="false">
      <c r="A15976" s="0" t="n">
        <v>202507</v>
      </c>
      <c r="B15976" s="0" t="n">
        <v>202507</v>
      </c>
      <c r="C15976" s="37" t="s">
        <v>136</v>
      </c>
      <c r="D15976" s="37" t="s">
        <v>398</v>
      </c>
      <c r="E15976" s="0" t="n">
        <v>1</v>
      </c>
      <c r="F15976" s="38" t="s">
        <v>71</v>
      </c>
      <c r="G15976" s="37" t="s">
        <v>399</v>
      </c>
      <c r="H15976" s="0" t="n">
        <v>270370</v>
      </c>
      <c r="I15976" s="0" t="n">
        <v>166851</v>
      </c>
      <c r="J15976" s="0" t="n">
        <v>6077</v>
      </c>
    </row>
    <row r="15977" customFormat="false" ht="15" hidden="false" customHeight="false" outlineLevel="0" collapsed="false">
      <c r="A15977" s="0" t="n">
        <v>202507</v>
      </c>
      <c r="B15977" s="0" t="n">
        <v>202507</v>
      </c>
      <c r="C15977" s="37" t="s">
        <v>95</v>
      </c>
      <c r="D15977" s="37" t="s">
        <v>367</v>
      </c>
      <c r="E15977" s="0" t="n">
        <v>1</v>
      </c>
      <c r="F15977" s="38" t="s">
        <v>71</v>
      </c>
      <c r="G15977" s="37" t="s">
        <v>400</v>
      </c>
      <c r="H15977" s="0" t="n">
        <v>1147787</v>
      </c>
      <c r="I15977" s="0" t="n">
        <v>310147</v>
      </c>
      <c r="J15977" s="0" t="n">
        <v>-1492</v>
      </c>
    </row>
    <row r="15978" customFormat="false" ht="15" hidden="false" customHeight="false" outlineLevel="0" collapsed="false">
      <c r="A15978" s="0" t="n">
        <v>202507</v>
      </c>
      <c r="B15978" s="0" t="n">
        <v>202507</v>
      </c>
      <c r="C15978" s="37" t="s">
        <v>149</v>
      </c>
      <c r="D15978" s="37" t="s">
        <v>401</v>
      </c>
      <c r="E15978" s="0" t="n">
        <v>1</v>
      </c>
      <c r="F15978" s="38" t="s">
        <v>71</v>
      </c>
      <c r="G15978" s="37" t="s">
        <v>402</v>
      </c>
      <c r="H15978" s="0" t="n">
        <v>1098446</v>
      </c>
      <c r="I15978" s="0" t="n">
        <v>147400</v>
      </c>
      <c r="J15978" s="0" t="n">
        <v>36051</v>
      </c>
    </row>
    <row r="15979" customFormat="false" ht="15" hidden="false" customHeight="false" outlineLevel="0" collapsed="false">
      <c r="A15979" s="0" t="n">
        <v>202507</v>
      </c>
      <c r="B15979" s="0" t="n">
        <v>202507</v>
      </c>
      <c r="C15979" s="37" t="s">
        <v>95</v>
      </c>
      <c r="D15979" s="37" t="s">
        <v>159</v>
      </c>
      <c r="E15979" s="0" t="n">
        <v>1</v>
      </c>
      <c r="F15979" s="38" t="s">
        <v>71</v>
      </c>
      <c r="G15979" s="37" t="s">
        <v>403</v>
      </c>
      <c r="H15979" s="0" t="n">
        <v>328767</v>
      </c>
      <c r="I15979" s="0" t="n">
        <v>121080</v>
      </c>
      <c r="J15979" s="0" t="n">
        <v>9725</v>
      </c>
    </row>
    <row r="15980" customFormat="false" ht="15" hidden="false" customHeight="false" outlineLevel="0" collapsed="false">
      <c r="A15980" s="0" t="n">
        <v>202507</v>
      </c>
      <c r="B15980" s="0" t="n">
        <v>202507</v>
      </c>
      <c r="C15980" s="37" t="s">
        <v>197</v>
      </c>
      <c r="D15980" s="37" t="s">
        <v>198</v>
      </c>
      <c r="E15980" s="0" t="n">
        <v>1</v>
      </c>
      <c r="F15980" s="38" t="s">
        <v>71</v>
      </c>
      <c r="G15980" s="37" t="s">
        <v>404</v>
      </c>
      <c r="H15980" s="0" t="n">
        <v>1472753</v>
      </c>
      <c r="I15980" s="0" t="n">
        <v>830389</v>
      </c>
      <c r="J15980" s="0" t="n">
        <v>21163</v>
      </c>
    </row>
    <row r="15981" customFormat="false" ht="15" hidden="false" customHeight="false" outlineLevel="0" collapsed="false">
      <c r="A15981" s="0" t="n">
        <v>202507</v>
      </c>
      <c r="B15981" s="0" t="n">
        <v>202507</v>
      </c>
      <c r="C15981" s="37" t="s">
        <v>136</v>
      </c>
      <c r="D15981" s="37" t="s">
        <v>134</v>
      </c>
      <c r="E15981" s="0" t="n">
        <v>1</v>
      </c>
      <c r="F15981" s="38" t="s">
        <v>71</v>
      </c>
      <c r="G15981" s="37" t="s">
        <v>405</v>
      </c>
      <c r="H15981" s="0" t="n">
        <v>1262597</v>
      </c>
      <c r="I15981" s="0" t="n">
        <v>665653</v>
      </c>
      <c r="J15981" s="0" t="n">
        <v>77369</v>
      </c>
    </row>
    <row r="15982" customFormat="false" ht="15" hidden="false" customHeight="false" outlineLevel="0" collapsed="false">
      <c r="A15982" s="0" t="n">
        <v>202507</v>
      </c>
      <c r="B15982" s="0" t="n">
        <v>202507</v>
      </c>
      <c r="C15982" s="37" t="s">
        <v>152</v>
      </c>
      <c r="D15982" s="37" t="s">
        <v>132</v>
      </c>
      <c r="E15982" s="0" t="n">
        <v>1</v>
      </c>
      <c r="F15982" s="38" t="s">
        <v>71</v>
      </c>
      <c r="G15982" s="37" t="s">
        <v>406</v>
      </c>
      <c r="H15982" s="0" t="n">
        <v>326905</v>
      </c>
      <c r="I15982" s="0" t="n">
        <v>65207</v>
      </c>
      <c r="J15982" s="0" t="n">
        <v>2976</v>
      </c>
    </row>
    <row r="15983" customFormat="false" ht="15" hidden="false" customHeight="false" outlineLevel="0" collapsed="false">
      <c r="A15983" s="0" t="n">
        <v>202507</v>
      </c>
      <c r="B15983" s="0" t="n">
        <v>202507</v>
      </c>
      <c r="C15983" s="37" t="s">
        <v>178</v>
      </c>
      <c r="D15983" s="37" t="s">
        <v>391</v>
      </c>
      <c r="E15983" s="0" t="n">
        <v>1</v>
      </c>
      <c r="F15983" s="38" t="s">
        <v>71</v>
      </c>
      <c r="G15983" s="37" t="s">
        <v>407</v>
      </c>
      <c r="H15983" s="0" t="n">
        <v>188275</v>
      </c>
      <c r="I15983" s="0" t="n">
        <v>41602</v>
      </c>
      <c r="J15983" s="0" t="n">
        <v>2214</v>
      </c>
    </row>
    <row r="15984" customFormat="false" ht="15" hidden="false" customHeight="false" outlineLevel="0" collapsed="false">
      <c r="A15984" s="0" t="n">
        <v>202507</v>
      </c>
      <c r="B15984" s="0" t="n">
        <v>202507</v>
      </c>
      <c r="C15984" s="37" t="s">
        <v>115</v>
      </c>
      <c r="D15984" s="37" t="s">
        <v>241</v>
      </c>
      <c r="E15984" s="0" t="n">
        <v>1</v>
      </c>
      <c r="F15984" s="38" t="s">
        <v>71</v>
      </c>
      <c r="G15984" s="37" t="s">
        <v>408</v>
      </c>
      <c r="H15984" s="0" t="n">
        <v>153159</v>
      </c>
      <c r="I15984" s="0" t="n">
        <v>54028</v>
      </c>
      <c r="J15984" s="0" t="n">
        <v>18227</v>
      </c>
    </row>
    <row r="15985" customFormat="false" ht="15" hidden="false" customHeight="false" outlineLevel="0" collapsed="false">
      <c r="A15985" s="0" t="n">
        <v>202507</v>
      </c>
      <c r="B15985" s="0" t="n">
        <v>202507</v>
      </c>
      <c r="C15985" s="37" t="s">
        <v>197</v>
      </c>
      <c r="D15985" s="37" t="s">
        <v>292</v>
      </c>
      <c r="E15985" s="0" t="n">
        <v>1</v>
      </c>
      <c r="F15985" s="38" t="s">
        <v>71</v>
      </c>
      <c r="G15985" s="37" t="s">
        <v>409</v>
      </c>
      <c r="H15985" s="0" t="n">
        <v>556611</v>
      </c>
      <c r="I15985" s="0" t="n">
        <v>340285</v>
      </c>
      <c r="J15985" s="0" t="n">
        <v>-6398</v>
      </c>
    </row>
    <row r="15986" customFormat="false" ht="15" hidden="false" customHeight="false" outlineLevel="0" collapsed="false">
      <c r="A15986" s="0" t="n">
        <v>202507</v>
      </c>
      <c r="B15986" s="0" t="n">
        <v>202507</v>
      </c>
      <c r="C15986" s="37" t="s">
        <v>112</v>
      </c>
      <c r="D15986" s="37" t="s">
        <v>116</v>
      </c>
      <c r="E15986" s="0" t="n">
        <v>1</v>
      </c>
      <c r="F15986" s="38" t="s">
        <v>71</v>
      </c>
      <c r="G15986" s="37" t="s">
        <v>410</v>
      </c>
      <c r="H15986" s="0" t="n">
        <v>647011</v>
      </c>
      <c r="I15986" s="0" t="n">
        <v>388812</v>
      </c>
      <c r="J15986" s="0" t="n">
        <v>-24809</v>
      </c>
    </row>
    <row r="15987" customFormat="false" ht="15" hidden="false" customHeight="false" outlineLevel="0" collapsed="false">
      <c r="A15987" s="0" t="n">
        <v>202507</v>
      </c>
      <c r="B15987" s="0" t="n">
        <v>202507</v>
      </c>
      <c r="C15987" s="37" t="s">
        <v>106</v>
      </c>
      <c r="D15987" s="37" t="s">
        <v>181</v>
      </c>
      <c r="E15987" s="0" t="n">
        <v>1</v>
      </c>
      <c r="F15987" s="38" t="s">
        <v>71</v>
      </c>
      <c r="G15987" s="37" t="s">
        <v>411</v>
      </c>
      <c r="H15987" s="0" t="n">
        <v>223683</v>
      </c>
      <c r="I15987" s="0" t="n">
        <v>70592</v>
      </c>
      <c r="J15987" s="0" t="n">
        <v>14299</v>
      </c>
    </row>
    <row r="15988" customFormat="false" ht="15" hidden="false" customHeight="false" outlineLevel="0" collapsed="false">
      <c r="A15988" s="0" t="n">
        <v>202507</v>
      </c>
      <c r="B15988" s="0" t="n">
        <v>202507</v>
      </c>
      <c r="C15988" s="37" t="s">
        <v>112</v>
      </c>
      <c r="D15988" s="37" t="s">
        <v>412</v>
      </c>
      <c r="E15988" s="0" t="n">
        <v>1</v>
      </c>
      <c r="F15988" s="38" t="s">
        <v>71</v>
      </c>
      <c r="G15988" s="37" t="s">
        <v>413</v>
      </c>
      <c r="H15988" s="0" t="n">
        <v>443374</v>
      </c>
      <c r="I15988" s="0" t="n">
        <v>142496</v>
      </c>
      <c r="J15988" s="0" t="n">
        <v>5996</v>
      </c>
    </row>
    <row r="15989" customFormat="false" ht="15" hidden="false" customHeight="false" outlineLevel="0" collapsed="false">
      <c r="A15989" s="0" t="n">
        <v>202507</v>
      </c>
      <c r="B15989" s="0" t="n">
        <v>202507</v>
      </c>
      <c r="C15989" s="37" t="s">
        <v>115</v>
      </c>
      <c r="D15989" s="37" t="s">
        <v>414</v>
      </c>
      <c r="E15989" s="0" t="n">
        <v>1</v>
      </c>
      <c r="F15989" s="38" t="s">
        <v>71</v>
      </c>
      <c r="G15989" s="37" t="s">
        <v>415</v>
      </c>
      <c r="H15989" s="0" t="n">
        <v>1744112</v>
      </c>
      <c r="I15989" s="0" t="n">
        <v>346413</v>
      </c>
      <c r="J15989" s="0" t="n">
        <v>38767</v>
      </c>
    </row>
    <row r="15990" customFormat="false" ht="15" hidden="false" customHeight="false" outlineLevel="0" collapsed="false">
      <c r="A15990" s="0" t="n">
        <v>202507</v>
      </c>
      <c r="B15990" s="0" t="n">
        <v>202507</v>
      </c>
      <c r="C15990" s="37" t="s">
        <v>184</v>
      </c>
      <c r="D15990" s="37" t="s">
        <v>231</v>
      </c>
      <c r="E15990" s="0" t="n">
        <v>1</v>
      </c>
      <c r="F15990" s="38" t="s">
        <v>71</v>
      </c>
      <c r="G15990" s="37" t="s">
        <v>416</v>
      </c>
      <c r="H15990" s="0" t="n">
        <v>1226382</v>
      </c>
      <c r="I15990" s="0" t="n">
        <v>186657</v>
      </c>
      <c r="J15990" s="0" t="n">
        <v>26846</v>
      </c>
    </row>
    <row r="15991" customFormat="false" ht="15" hidden="false" customHeight="false" outlineLevel="0" collapsed="false">
      <c r="A15991" s="0" t="n">
        <v>202507</v>
      </c>
      <c r="B15991" s="0" t="n">
        <v>202507</v>
      </c>
      <c r="C15991" s="37" t="s">
        <v>115</v>
      </c>
      <c r="D15991" s="37" t="s">
        <v>364</v>
      </c>
      <c r="E15991" s="0" t="n">
        <v>1</v>
      </c>
      <c r="F15991" s="38" t="s">
        <v>71</v>
      </c>
      <c r="G15991" s="37" t="s">
        <v>417</v>
      </c>
      <c r="H15991" s="0" t="n">
        <v>4759889</v>
      </c>
      <c r="I15991" s="0" t="n">
        <v>2564305</v>
      </c>
      <c r="J15991" s="0" t="n">
        <v>-243563</v>
      </c>
    </row>
    <row r="15992" customFormat="false" ht="15" hidden="false" customHeight="false" outlineLevel="0" collapsed="false">
      <c r="A15992" s="0" t="n">
        <v>202507</v>
      </c>
      <c r="B15992" s="0" t="n">
        <v>202507</v>
      </c>
      <c r="C15992" s="37" t="s">
        <v>184</v>
      </c>
      <c r="D15992" s="37" t="s">
        <v>320</v>
      </c>
      <c r="E15992" s="0" t="n">
        <v>1</v>
      </c>
      <c r="F15992" s="38" t="s">
        <v>71</v>
      </c>
      <c r="G15992" s="37" t="s">
        <v>418</v>
      </c>
      <c r="H15992" s="0" t="n">
        <v>2355762</v>
      </c>
      <c r="I15992" s="0" t="n">
        <v>1175664</v>
      </c>
      <c r="J15992" s="0" t="n">
        <v>228149</v>
      </c>
    </row>
    <row r="15993" customFormat="false" ht="15" hidden="false" customHeight="false" outlineLevel="0" collapsed="false">
      <c r="A15993" s="0" t="n">
        <v>202507</v>
      </c>
      <c r="B15993" s="0" t="n">
        <v>202507</v>
      </c>
      <c r="C15993" s="37" t="s">
        <v>197</v>
      </c>
      <c r="D15993" s="37" t="s">
        <v>174</v>
      </c>
      <c r="E15993" s="0" t="n">
        <v>1</v>
      </c>
      <c r="F15993" s="38" t="s">
        <v>71</v>
      </c>
      <c r="G15993" s="37" t="s">
        <v>419</v>
      </c>
      <c r="H15993" s="0" t="n">
        <v>130527</v>
      </c>
      <c r="I15993" s="0" t="n">
        <v>64283</v>
      </c>
      <c r="J15993" s="0" t="n">
        <v>1534</v>
      </c>
    </row>
    <row r="15994" customFormat="false" ht="15" hidden="false" customHeight="false" outlineLevel="0" collapsed="false">
      <c r="A15994" s="0" t="n">
        <v>202507</v>
      </c>
      <c r="B15994" s="0" t="n">
        <v>202507</v>
      </c>
      <c r="C15994" s="37" t="s">
        <v>106</v>
      </c>
      <c r="D15994" s="37" t="s">
        <v>420</v>
      </c>
      <c r="E15994" s="0" t="n">
        <v>1</v>
      </c>
      <c r="F15994" s="38" t="s">
        <v>71</v>
      </c>
      <c r="G15994" s="37" t="s">
        <v>421</v>
      </c>
      <c r="H15994" s="0" t="n">
        <v>3612750</v>
      </c>
      <c r="I15994" s="0" t="n">
        <v>347553</v>
      </c>
      <c r="J15994" s="0" t="n">
        <v>93800</v>
      </c>
    </row>
    <row r="15995" customFormat="false" ht="15" hidden="false" customHeight="false" outlineLevel="0" collapsed="false">
      <c r="A15995" s="0" t="n">
        <v>202507</v>
      </c>
      <c r="B15995" s="0" t="n">
        <v>202507</v>
      </c>
      <c r="C15995" s="37" t="s">
        <v>109</v>
      </c>
      <c r="D15995" s="37" t="s">
        <v>107</v>
      </c>
      <c r="E15995" s="0" t="n">
        <v>1</v>
      </c>
      <c r="F15995" s="38" t="s">
        <v>71</v>
      </c>
      <c r="G15995" s="37" t="s">
        <v>422</v>
      </c>
      <c r="H15995" s="0" t="n">
        <v>305802</v>
      </c>
      <c r="I15995" s="0" t="n">
        <v>186412</v>
      </c>
      <c r="J15995" s="0" t="n">
        <v>70</v>
      </c>
    </row>
    <row r="15996" customFormat="false" ht="15" hidden="false" customHeight="false" outlineLevel="0" collapsed="false">
      <c r="A15996" s="0" t="n">
        <v>202507</v>
      </c>
      <c r="B15996" s="0" t="n">
        <v>202507</v>
      </c>
      <c r="C15996" s="37" t="s">
        <v>184</v>
      </c>
      <c r="D15996" s="37" t="s">
        <v>423</v>
      </c>
      <c r="E15996" s="0" t="n">
        <v>1</v>
      </c>
      <c r="F15996" s="38" t="s">
        <v>71</v>
      </c>
      <c r="G15996" s="37" t="s">
        <v>424</v>
      </c>
      <c r="H15996" s="0" t="n">
        <v>1861614</v>
      </c>
      <c r="I15996" s="0" t="n">
        <v>629837</v>
      </c>
      <c r="J15996" s="0" t="n">
        <v>149002</v>
      </c>
    </row>
    <row r="15997" customFormat="false" ht="15" hidden="false" customHeight="false" outlineLevel="0" collapsed="false">
      <c r="A15997" s="0" t="n">
        <v>202507</v>
      </c>
      <c r="B15997" s="0" t="n">
        <v>202507</v>
      </c>
      <c r="C15997" s="37" t="s">
        <v>106</v>
      </c>
      <c r="D15997" s="37" t="s">
        <v>425</v>
      </c>
      <c r="E15997" s="0" t="n">
        <v>1</v>
      </c>
      <c r="F15997" s="38" t="s">
        <v>71</v>
      </c>
      <c r="G15997" s="37" t="s">
        <v>426</v>
      </c>
      <c r="H15997" s="0" t="n">
        <v>563041</v>
      </c>
      <c r="I15997" s="0" t="n">
        <v>197572</v>
      </c>
      <c r="J15997" s="0" t="n">
        <v>50316</v>
      </c>
    </row>
    <row r="15998" customFormat="false" ht="15" hidden="false" customHeight="false" outlineLevel="0" collapsed="false">
      <c r="A15998" s="0" t="n">
        <v>202507</v>
      </c>
      <c r="B15998" s="0" t="n">
        <v>202507</v>
      </c>
      <c r="C15998" s="37" t="s">
        <v>152</v>
      </c>
      <c r="D15998" s="37" t="s">
        <v>214</v>
      </c>
      <c r="E15998" s="0" t="n">
        <v>1</v>
      </c>
      <c r="F15998" s="38" t="s">
        <v>71</v>
      </c>
      <c r="G15998" s="37" t="s">
        <v>427</v>
      </c>
      <c r="H15998" s="0" t="n">
        <v>363616</v>
      </c>
      <c r="I15998" s="0" t="n">
        <v>119479</v>
      </c>
      <c r="J15998" s="0" t="n">
        <v>3710</v>
      </c>
    </row>
    <row r="15999" customFormat="false" ht="15" hidden="false" customHeight="false" outlineLevel="0" collapsed="false">
      <c r="A15999" s="0" t="n">
        <v>202507</v>
      </c>
      <c r="B15999" s="0" t="n">
        <v>202507</v>
      </c>
      <c r="C15999" s="37" t="s">
        <v>101</v>
      </c>
      <c r="D15999" s="37" t="s">
        <v>251</v>
      </c>
      <c r="E15999" s="0" t="n">
        <v>1</v>
      </c>
      <c r="F15999" s="38" t="s">
        <v>71</v>
      </c>
      <c r="G15999" s="37" t="s">
        <v>428</v>
      </c>
      <c r="H15999" s="0" t="n">
        <v>58009</v>
      </c>
      <c r="I15999" s="0" t="n">
        <v>23420</v>
      </c>
      <c r="J15999" s="0" t="n">
        <v>1428</v>
      </c>
    </row>
    <row r="16000" customFormat="false" ht="15" hidden="false" customHeight="false" outlineLevel="0" collapsed="false">
      <c r="A16000" s="0" t="n">
        <v>202507</v>
      </c>
      <c r="B16000" s="0" t="n">
        <v>202507</v>
      </c>
      <c r="C16000" s="37" t="s">
        <v>115</v>
      </c>
      <c r="D16000" s="37" t="s">
        <v>200</v>
      </c>
      <c r="E16000" s="0" t="n">
        <v>1</v>
      </c>
      <c r="F16000" s="38" t="s">
        <v>71</v>
      </c>
      <c r="G16000" s="37" t="s">
        <v>429</v>
      </c>
      <c r="H16000" s="0" t="n">
        <v>712428</v>
      </c>
      <c r="I16000" s="0" t="n">
        <v>495245</v>
      </c>
      <c r="J16000" s="0" t="n">
        <v>24067</v>
      </c>
    </row>
    <row r="16001" customFormat="false" ht="15" hidden="false" customHeight="false" outlineLevel="0" collapsed="false">
      <c r="A16001" s="0" t="n">
        <v>202507</v>
      </c>
      <c r="B16001" s="0" t="n">
        <v>202507</v>
      </c>
      <c r="C16001" s="37" t="s">
        <v>124</v>
      </c>
      <c r="D16001" s="37" t="s">
        <v>430</v>
      </c>
      <c r="E16001" s="0" t="n">
        <v>1</v>
      </c>
      <c r="F16001" s="38" t="s">
        <v>71</v>
      </c>
      <c r="G16001" s="37" t="s">
        <v>431</v>
      </c>
      <c r="H16001" s="0" t="n">
        <v>101084</v>
      </c>
      <c r="I16001" s="0" t="n">
        <v>32996</v>
      </c>
      <c r="J16001" s="0" t="n">
        <v>7654</v>
      </c>
    </row>
    <row r="16002" customFormat="false" ht="15" hidden="false" customHeight="false" outlineLevel="0" collapsed="false">
      <c r="A16002" s="0" t="n">
        <v>202507</v>
      </c>
      <c r="B16002" s="0" t="n">
        <v>202507</v>
      </c>
      <c r="C16002" s="37" t="s">
        <v>197</v>
      </c>
      <c r="D16002" s="37" t="s">
        <v>243</v>
      </c>
      <c r="E16002" s="0" t="n">
        <v>1</v>
      </c>
      <c r="F16002" s="38" t="s">
        <v>71</v>
      </c>
      <c r="G16002" s="37" t="s">
        <v>432</v>
      </c>
      <c r="H16002" s="0" t="n">
        <v>1813300</v>
      </c>
      <c r="I16002" s="0" t="n">
        <v>799529</v>
      </c>
      <c r="J16002" s="0" t="n">
        <v>78308</v>
      </c>
    </row>
    <row r="16003" customFormat="false" ht="15" hidden="false" customHeight="false" outlineLevel="0" collapsed="false">
      <c r="A16003" s="0" t="n">
        <v>202507</v>
      </c>
      <c r="B16003" s="0" t="n">
        <v>202507</v>
      </c>
      <c r="C16003" s="37" t="s">
        <v>136</v>
      </c>
      <c r="D16003" s="37" t="s">
        <v>389</v>
      </c>
      <c r="E16003" s="0" t="n">
        <v>1</v>
      </c>
      <c r="F16003" s="38" t="s">
        <v>71</v>
      </c>
      <c r="G16003" s="37" t="s">
        <v>433</v>
      </c>
      <c r="H16003" s="0" t="n">
        <v>3209203</v>
      </c>
      <c r="I16003" s="0" t="n">
        <v>979093</v>
      </c>
      <c r="J16003" s="0" t="n">
        <v>130487</v>
      </c>
    </row>
    <row r="16004" customFormat="false" ht="15" hidden="false" customHeight="false" outlineLevel="0" collapsed="false">
      <c r="A16004" s="0" t="n">
        <v>202507</v>
      </c>
      <c r="B16004" s="0" t="n">
        <v>202507</v>
      </c>
      <c r="C16004" s="37" t="s">
        <v>197</v>
      </c>
      <c r="D16004" s="37" t="s">
        <v>127</v>
      </c>
      <c r="E16004" s="0" t="n">
        <v>1</v>
      </c>
      <c r="F16004" s="38" t="s">
        <v>71</v>
      </c>
      <c r="G16004" s="37" t="s">
        <v>434</v>
      </c>
      <c r="H16004" s="0" t="n">
        <v>160761</v>
      </c>
      <c r="I16004" s="0" t="n">
        <v>56557</v>
      </c>
      <c r="J16004" s="0" t="n">
        <v>3713</v>
      </c>
    </row>
    <row r="16005" customFormat="false" ht="15" hidden="false" customHeight="false" outlineLevel="0" collapsed="false">
      <c r="A16005" s="0" t="n">
        <v>202507</v>
      </c>
      <c r="B16005" s="0" t="n">
        <v>202507</v>
      </c>
      <c r="C16005" s="37" t="s">
        <v>149</v>
      </c>
      <c r="D16005" s="37" t="s">
        <v>330</v>
      </c>
      <c r="E16005" s="0" t="n">
        <v>1</v>
      </c>
      <c r="F16005" s="38" t="s">
        <v>71</v>
      </c>
      <c r="G16005" s="37" t="s">
        <v>435</v>
      </c>
      <c r="H16005" s="0" t="n">
        <v>874671</v>
      </c>
      <c r="I16005" s="0" t="n">
        <v>120883</v>
      </c>
      <c r="J16005" s="0" t="n">
        <v>15378</v>
      </c>
    </row>
    <row r="16006" customFormat="false" ht="15" hidden="false" customHeight="false" outlineLevel="0" collapsed="false">
      <c r="A16006" s="0" t="n">
        <v>202507</v>
      </c>
      <c r="B16006" s="0" t="n">
        <v>202507</v>
      </c>
      <c r="C16006" s="37" t="s">
        <v>112</v>
      </c>
      <c r="D16006" s="37" t="s">
        <v>130</v>
      </c>
      <c r="E16006" s="0" t="n">
        <v>1</v>
      </c>
      <c r="F16006" s="38" t="s">
        <v>71</v>
      </c>
      <c r="G16006" s="37" t="s">
        <v>436</v>
      </c>
      <c r="H16006" s="0" t="n">
        <v>262978</v>
      </c>
      <c r="I16006" s="0" t="n">
        <v>64911</v>
      </c>
      <c r="J16006" s="0" t="n">
        <v>8680</v>
      </c>
    </row>
    <row r="16007" customFormat="false" ht="15" hidden="false" customHeight="false" outlineLevel="0" collapsed="false">
      <c r="A16007" s="0" t="n">
        <v>202507</v>
      </c>
      <c r="B16007" s="0" t="n">
        <v>202507</v>
      </c>
      <c r="C16007" s="37" t="s">
        <v>149</v>
      </c>
      <c r="D16007" s="37" t="s">
        <v>396</v>
      </c>
      <c r="E16007" s="0" t="n">
        <v>1</v>
      </c>
      <c r="F16007" s="38" t="s">
        <v>71</v>
      </c>
      <c r="G16007" s="37" t="s">
        <v>437</v>
      </c>
      <c r="H16007" s="0" t="n">
        <v>322153</v>
      </c>
      <c r="I16007" s="0" t="n">
        <v>131331</v>
      </c>
      <c r="J16007" s="0" t="n">
        <v>2669</v>
      </c>
    </row>
    <row r="16008" customFormat="false" ht="15" hidden="false" customHeight="false" outlineLevel="0" collapsed="false">
      <c r="A16008" s="0" t="n">
        <v>202507</v>
      </c>
      <c r="B16008" s="0" t="n">
        <v>202507</v>
      </c>
      <c r="C16008" s="37" t="s">
        <v>98</v>
      </c>
      <c r="D16008" s="37" t="s">
        <v>438</v>
      </c>
      <c r="E16008" s="0" t="n">
        <v>1</v>
      </c>
      <c r="F16008" s="38" t="s">
        <v>71</v>
      </c>
      <c r="G16008" s="37" t="s">
        <v>439</v>
      </c>
      <c r="H16008" s="0" t="n">
        <v>1969520</v>
      </c>
      <c r="I16008" s="0" t="n">
        <v>708869</v>
      </c>
      <c r="J16008" s="0" t="n">
        <v>182355</v>
      </c>
    </row>
    <row r="16009" customFormat="false" ht="15" hidden="false" customHeight="false" outlineLevel="0" collapsed="false">
      <c r="A16009" s="0" t="n">
        <v>202507</v>
      </c>
      <c r="B16009" s="0" t="n">
        <v>202507</v>
      </c>
      <c r="C16009" s="37" t="s">
        <v>112</v>
      </c>
      <c r="D16009" s="37" t="s">
        <v>372</v>
      </c>
      <c r="E16009" s="0" t="n">
        <v>1</v>
      </c>
      <c r="F16009" s="38" t="s">
        <v>71</v>
      </c>
      <c r="G16009" s="37" t="s">
        <v>440</v>
      </c>
      <c r="H16009" s="0" t="n">
        <v>534262</v>
      </c>
      <c r="I16009" s="0" t="n">
        <v>104363</v>
      </c>
      <c r="J16009" s="0" t="n">
        <v>6223</v>
      </c>
    </row>
    <row r="16010" customFormat="false" ht="15" hidden="false" customHeight="false" outlineLevel="0" collapsed="false">
      <c r="A16010" s="0" t="n">
        <v>202507</v>
      </c>
      <c r="B16010" s="0" t="n">
        <v>202507</v>
      </c>
      <c r="C16010" s="37" t="s">
        <v>149</v>
      </c>
      <c r="D16010" s="37" t="s">
        <v>425</v>
      </c>
      <c r="E16010" s="0" t="n">
        <v>1</v>
      </c>
      <c r="F16010" s="38" t="s">
        <v>71</v>
      </c>
      <c r="G16010" s="37" t="s">
        <v>441</v>
      </c>
      <c r="H16010" s="0" t="n">
        <v>5392771</v>
      </c>
      <c r="I16010" s="0" t="n">
        <v>1293912</v>
      </c>
      <c r="J16010" s="0" t="n">
        <v>236785</v>
      </c>
    </row>
    <row r="16011" customFormat="false" ht="15" hidden="false" customHeight="false" outlineLevel="0" collapsed="false">
      <c r="A16011" s="0" t="n">
        <v>202507</v>
      </c>
      <c r="B16011" s="0" t="n">
        <v>202507</v>
      </c>
      <c r="C16011" s="37" t="s">
        <v>106</v>
      </c>
      <c r="D16011" s="37" t="s">
        <v>282</v>
      </c>
      <c r="E16011" s="0" t="n">
        <v>1</v>
      </c>
      <c r="F16011" s="38" t="s">
        <v>71</v>
      </c>
      <c r="G16011" s="37" t="s">
        <v>442</v>
      </c>
      <c r="H16011" s="0" t="n">
        <v>383151</v>
      </c>
      <c r="I16011" s="0" t="n">
        <v>78402</v>
      </c>
      <c r="J16011" s="0" t="n">
        <v>-3620</v>
      </c>
    </row>
    <row r="16012" customFormat="false" ht="15" hidden="false" customHeight="false" outlineLevel="0" collapsed="false">
      <c r="A16012" s="0" t="n">
        <v>202507</v>
      </c>
      <c r="B16012" s="0" t="n">
        <v>202507</v>
      </c>
      <c r="C16012" s="37" t="s">
        <v>115</v>
      </c>
      <c r="D16012" s="37" t="s">
        <v>134</v>
      </c>
      <c r="E16012" s="0" t="n">
        <v>1</v>
      </c>
      <c r="F16012" s="38" t="s">
        <v>71</v>
      </c>
      <c r="G16012" s="37" t="s">
        <v>443</v>
      </c>
      <c r="H16012" s="0" t="n">
        <v>1732282</v>
      </c>
      <c r="I16012" s="0" t="n">
        <v>264474</v>
      </c>
      <c r="J16012" s="0" t="n">
        <v>39248</v>
      </c>
    </row>
    <row r="16013" customFormat="false" ht="15" hidden="false" customHeight="false" outlineLevel="0" collapsed="false">
      <c r="A16013" s="0" t="n">
        <v>202507</v>
      </c>
      <c r="B16013" s="0" t="n">
        <v>202507</v>
      </c>
      <c r="C16013" s="37" t="s">
        <v>149</v>
      </c>
      <c r="D16013" s="37" t="s">
        <v>145</v>
      </c>
      <c r="E16013" s="0" t="n">
        <v>1</v>
      </c>
      <c r="F16013" s="38" t="s">
        <v>71</v>
      </c>
      <c r="G16013" s="37" t="s">
        <v>444</v>
      </c>
      <c r="H16013" s="0" t="n">
        <v>829086</v>
      </c>
      <c r="I16013" s="0" t="n">
        <v>271126</v>
      </c>
      <c r="J16013" s="0" t="n">
        <v>50562</v>
      </c>
    </row>
    <row r="16014" customFormat="false" ht="15" hidden="false" customHeight="false" outlineLevel="0" collapsed="false">
      <c r="A16014" s="0" t="n">
        <v>202507</v>
      </c>
      <c r="B16014" s="0" t="n">
        <v>202507</v>
      </c>
      <c r="C16014" s="37" t="s">
        <v>158</v>
      </c>
      <c r="D16014" s="37" t="s">
        <v>445</v>
      </c>
      <c r="E16014" s="0" t="n">
        <v>1</v>
      </c>
      <c r="F16014" s="38" t="s">
        <v>71</v>
      </c>
      <c r="G16014" s="37" t="s">
        <v>446</v>
      </c>
      <c r="H16014" s="0" t="n">
        <v>1550299</v>
      </c>
      <c r="I16014" s="0" t="n">
        <v>451986</v>
      </c>
      <c r="J16014" s="0" t="n">
        <v>48177</v>
      </c>
    </row>
    <row r="16015" customFormat="false" ht="15" hidden="false" customHeight="false" outlineLevel="0" collapsed="false">
      <c r="A16015" s="0" t="n">
        <v>202507</v>
      </c>
      <c r="B16015" s="0" t="n">
        <v>202507</v>
      </c>
      <c r="C16015" s="37" t="s">
        <v>112</v>
      </c>
      <c r="D16015" s="37" t="s">
        <v>447</v>
      </c>
      <c r="E16015" s="0" t="n">
        <v>1</v>
      </c>
      <c r="F16015" s="38" t="s">
        <v>71</v>
      </c>
      <c r="G16015" s="37" t="s">
        <v>448</v>
      </c>
      <c r="H16015" s="0" t="n">
        <v>292986</v>
      </c>
      <c r="I16015" s="0" t="n">
        <v>35309</v>
      </c>
      <c r="J16015" s="0" t="n">
        <v>6624</v>
      </c>
    </row>
    <row r="16016" customFormat="false" ht="15" hidden="false" customHeight="false" outlineLevel="0" collapsed="false">
      <c r="A16016" s="0" t="n">
        <v>202507</v>
      </c>
      <c r="B16016" s="0" t="n">
        <v>202507</v>
      </c>
      <c r="C16016" s="37" t="s">
        <v>136</v>
      </c>
      <c r="D16016" s="37" t="s">
        <v>267</v>
      </c>
      <c r="E16016" s="0" t="n">
        <v>1</v>
      </c>
      <c r="F16016" s="38" t="s">
        <v>71</v>
      </c>
      <c r="G16016" s="37" t="s">
        <v>449</v>
      </c>
      <c r="H16016" s="0" t="n">
        <v>421463</v>
      </c>
      <c r="I16016" s="0" t="n">
        <v>111711</v>
      </c>
      <c r="J16016" s="0" t="n">
        <v>1036</v>
      </c>
    </row>
    <row r="16017" customFormat="false" ht="15" hidden="false" customHeight="false" outlineLevel="0" collapsed="false">
      <c r="A16017" s="0" t="n">
        <v>202507</v>
      </c>
      <c r="B16017" s="0" t="n">
        <v>202507</v>
      </c>
      <c r="C16017" s="37" t="s">
        <v>158</v>
      </c>
      <c r="D16017" s="37" t="s">
        <v>450</v>
      </c>
      <c r="E16017" s="0" t="n">
        <v>1</v>
      </c>
      <c r="F16017" s="38" t="s">
        <v>71</v>
      </c>
      <c r="G16017" s="37" t="s">
        <v>451</v>
      </c>
      <c r="H16017" s="0" t="n">
        <v>386133</v>
      </c>
      <c r="I16017" s="0" t="n">
        <v>109714</v>
      </c>
      <c r="J16017" s="0" t="n">
        <v>13961</v>
      </c>
    </row>
    <row r="16018" customFormat="false" ht="15" hidden="false" customHeight="false" outlineLevel="0" collapsed="false">
      <c r="A16018" s="0" t="n">
        <v>202507</v>
      </c>
      <c r="B16018" s="0" t="n">
        <v>202507</v>
      </c>
      <c r="C16018" s="37" t="s">
        <v>112</v>
      </c>
      <c r="D16018" s="37" t="s">
        <v>452</v>
      </c>
      <c r="E16018" s="0" t="n">
        <v>1</v>
      </c>
      <c r="F16018" s="38" t="s">
        <v>71</v>
      </c>
      <c r="G16018" s="37" t="s">
        <v>453</v>
      </c>
      <c r="H16018" s="0" t="n">
        <v>170423</v>
      </c>
      <c r="I16018" s="0" t="n">
        <v>34879</v>
      </c>
      <c r="J16018" s="0" t="n">
        <v>-2514</v>
      </c>
    </row>
    <row r="16019" customFormat="false" ht="15" hidden="false" customHeight="false" outlineLevel="0" collapsed="false">
      <c r="A16019" s="0" t="n">
        <v>202507</v>
      </c>
      <c r="B16019" s="0" t="n">
        <v>202507</v>
      </c>
      <c r="C16019" s="37" t="s">
        <v>178</v>
      </c>
      <c r="D16019" s="37" t="s">
        <v>454</v>
      </c>
      <c r="E16019" s="0" t="n">
        <v>1</v>
      </c>
      <c r="F16019" s="38" t="s">
        <v>71</v>
      </c>
      <c r="G16019" s="37" t="s">
        <v>455</v>
      </c>
      <c r="H16019" s="0" t="n">
        <v>1182262</v>
      </c>
      <c r="I16019" s="0" t="n">
        <v>116711</v>
      </c>
      <c r="J16019" s="0" t="n">
        <v>11071</v>
      </c>
    </row>
    <row r="16020" customFormat="false" ht="15" hidden="false" customHeight="false" outlineLevel="0" collapsed="false">
      <c r="A16020" s="0" t="n">
        <v>202507</v>
      </c>
      <c r="B16020" s="0" t="n">
        <v>202507</v>
      </c>
      <c r="C16020" s="37" t="s">
        <v>115</v>
      </c>
      <c r="D16020" s="37" t="s">
        <v>170</v>
      </c>
      <c r="E16020" s="0" t="n">
        <v>1</v>
      </c>
      <c r="F16020" s="38" t="s">
        <v>71</v>
      </c>
      <c r="G16020" s="37" t="s">
        <v>456</v>
      </c>
      <c r="H16020" s="0" t="n">
        <v>1389042</v>
      </c>
      <c r="I16020" s="0" t="n">
        <v>998213</v>
      </c>
      <c r="J16020" s="0" t="n">
        <v>709</v>
      </c>
    </row>
    <row r="16021" customFormat="false" ht="15" hidden="false" customHeight="false" outlineLevel="0" collapsed="false">
      <c r="A16021" s="0" t="n">
        <v>202507</v>
      </c>
      <c r="B16021" s="0" t="n">
        <v>202507</v>
      </c>
      <c r="C16021" s="37" t="s">
        <v>152</v>
      </c>
      <c r="D16021" s="37" t="s">
        <v>350</v>
      </c>
      <c r="E16021" s="0" t="n">
        <v>1</v>
      </c>
      <c r="F16021" s="38" t="s">
        <v>71</v>
      </c>
      <c r="G16021" s="37" t="s">
        <v>457</v>
      </c>
      <c r="H16021" s="0" t="n">
        <v>1680177</v>
      </c>
      <c r="I16021" s="0" t="n">
        <v>722293</v>
      </c>
      <c r="J16021" s="0" t="n">
        <v>52817</v>
      </c>
    </row>
    <row r="16022" customFormat="false" ht="15" hidden="false" customHeight="false" outlineLevel="0" collapsed="false">
      <c r="A16022" s="0" t="n">
        <v>202507</v>
      </c>
      <c r="B16022" s="0" t="n">
        <v>202507</v>
      </c>
      <c r="C16022" s="37" t="s">
        <v>112</v>
      </c>
      <c r="D16022" s="37" t="s">
        <v>282</v>
      </c>
      <c r="E16022" s="0" t="n">
        <v>1</v>
      </c>
      <c r="F16022" s="38" t="s">
        <v>71</v>
      </c>
      <c r="G16022" s="37" t="s">
        <v>458</v>
      </c>
      <c r="H16022" s="0" t="n">
        <v>5822396</v>
      </c>
      <c r="I16022" s="0" t="n">
        <v>1297903</v>
      </c>
      <c r="J16022" s="0" t="n">
        <v>282844</v>
      </c>
    </row>
    <row r="16023" customFormat="false" ht="15" hidden="false" customHeight="false" outlineLevel="0" collapsed="false">
      <c r="A16023" s="0" t="n">
        <v>202507</v>
      </c>
      <c r="B16023" s="0" t="n">
        <v>202507</v>
      </c>
      <c r="C16023" s="37" t="s">
        <v>158</v>
      </c>
      <c r="D16023" s="37" t="s">
        <v>210</v>
      </c>
      <c r="E16023" s="0" t="n">
        <v>1</v>
      </c>
      <c r="F16023" s="38" t="s">
        <v>71</v>
      </c>
      <c r="G16023" s="37" t="s">
        <v>459</v>
      </c>
      <c r="H16023" s="0" t="n">
        <v>3033611</v>
      </c>
      <c r="I16023" s="0" t="n">
        <v>481465</v>
      </c>
      <c r="J16023" s="0" t="n">
        <v>122188</v>
      </c>
    </row>
    <row r="16024" customFormat="false" ht="15" hidden="false" customHeight="false" outlineLevel="0" collapsed="false">
      <c r="A16024" s="0" t="n">
        <v>202507</v>
      </c>
      <c r="B16024" s="0" t="n">
        <v>202507</v>
      </c>
      <c r="C16024" s="37" t="s">
        <v>112</v>
      </c>
      <c r="D16024" s="37" t="s">
        <v>447</v>
      </c>
      <c r="E16024" s="0" t="n">
        <v>1</v>
      </c>
      <c r="F16024" s="38" t="s">
        <v>71</v>
      </c>
      <c r="G16024" s="37" t="s">
        <v>460</v>
      </c>
      <c r="H16024" s="0" t="n">
        <v>220649</v>
      </c>
      <c r="I16024" s="0" t="n">
        <v>65318</v>
      </c>
      <c r="J16024" s="0" t="n">
        <v>-3151</v>
      </c>
    </row>
    <row r="16025" customFormat="false" ht="15" hidden="false" customHeight="false" outlineLevel="0" collapsed="false">
      <c r="A16025" s="0" t="n">
        <v>202507</v>
      </c>
      <c r="B16025" s="0" t="n">
        <v>202507</v>
      </c>
      <c r="C16025" s="37" t="s">
        <v>124</v>
      </c>
      <c r="D16025" s="37" t="s">
        <v>461</v>
      </c>
      <c r="E16025" s="0" t="n">
        <v>1</v>
      </c>
      <c r="F16025" s="38" t="s">
        <v>71</v>
      </c>
      <c r="G16025" s="37" t="s">
        <v>462</v>
      </c>
      <c r="H16025" s="0" t="n">
        <v>825036</v>
      </c>
      <c r="I16025" s="0" t="n">
        <v>186954</v>
      </c>
      <c r="J16025" s="0" t="n">
        <v>38237</v>
      </c>
    </row>
    <row r="16026" customFormat="false" ht="15" hidden="false" customHeight="false" outlineLevel="0" collapsed="false">
      <c r="A16026" s="0" t="n">
        <v>202507</v>
      </c>
      <c r="B16026" s="0" t="n">
        <v>202507</v>
      </c>
      <c r="C16026" s="37" t="s">
        <v>95</v>
      </c>
      <c r="D16026" s="37" t="s">
        <v>425</v>
      </c>
      <c r="E16026" s="0" t="n">
        <v>1</v>
      </c>
      <c r="F16026" s="38" t="s">
        <v>71</v>
      </c>
      <c r="G16026" s="37" t="s">
        <v>463</v>
      </c>
      <c r="H16026" s="0" t="n">
        <v>631471</v>
      </c>
      <c r="I16026" s="0" t="n">
        <v>218333</v>
      </c>
      <c r="J16026" s="0" t="n">
        <v>48014</v>
      </c>
    </row>
    <row r="16027" customFormat="false" ht="15" hidden="false" customHeight="false" outlineLevel="0" collapsed="false">
      <c r="A16027" s="0" t="n">
        <v>202507</v>
      </c>
      <c r="B16027" s="0" t="n">
        <v>202507</v>
      </c>
      <c r="C16027" s="37" t="s">
        <v>184</v>
      </c>
      <c r="D16027" s="37" t="s">
        <v>284</v>
      </c>
      <c r="E16027" s="0" t="n">
        <v>1</v>
      </c>
      <c r="F16027" s="38" t="s">
        <v>71</v>
      </c>
      <c r="G16027" s="37" t="s">
        <v>464</v>
      </c>
      <c r="H16027" s="0" t="n">
        <v>741955</v>
      </c>
      <c r="I16027" s="0" t="n">
        <v>193386</v>
      </c>
      <c r="J16027" s="0" t="n">
        <v>21749</v>
      </c>
    </row>
    <row r="16028" customFormat="false" ht="15" hidden="false" customHeight="false" outlineLevel="0" collapsed="false">
      <c r="A16028" s="0" t="n">
        <v>202507</v>
      </c>
      <c r="B16028" s="0" t="n">
        <v>202507</v>
      </c>
      <c r="C16028" s="37" t="s">
        <v>149</v>
      </c>
      <c r="D16028" s="37" t="s">
        <v>237</v>
      </c>
      <c r="E16028" s="0" t="n">
        <v>1</v>
      </c>
      <c r="F16028" s="38" t="s">
        <v>71</v>
      </c>
      <c r="G16028" s="37" t="s">
        <v>465</v>
      </c>
      <c r="H16028" s="0" t="n">
        <v>222416</v>
      </c>
      <c r="I16028" s="0" t="n">
        <v>122037</v>
      </c>
      <c r="J16028" s="0" t="n">
        <v>26335</v>
      </c>
    </row>
    <row r="16029" customFormat="false" ht="15" hidden="false" customHeight="false" outlineLevel="0" collapsed="false">
      <c r="A16029" s="0" t="n">
        <v>202507</v>
      </c>
      <c r="B16029" s="0" t="n">
        <v>202507</v>
      </c>
      <c r="C16029" s="37" t="s">
        <v>95</v>
      </c>
      <c r="D16029" s="37" t="s">
        <v>320</v>
      </c>
      <c r="E16029" s="0" t="n">
        <v>1</v>
      </c>
      <c r="F16029" s="38" t="s">
        <v>71</v>
      </c>
      <c r="G16029" s="37" t="s">
        <v>466</v>
      </c>
      <c r="H16029" s="0" t="n">
        <v>5515591</v>
      </c>
      <c r="I16029" s="0" t="n">
        <v>4323863</v>
      </c>
      <c r="J16029" s="0" t="n">
        <v>166479</v>
      </c>
    </row>
    <row r="16030" customFormat="false" ht="15" hidden="false" customHeight="false" outlineLevel="0" collapsed="false">
      <c r="A16030" s="0" t="n">
        <v>202507</v>
      </c>
      <c r="B16030" s="0" t="n">
        <v>202507</v>
      </c>
      <c r="C16030" s="37" t="s">
        <v>101</v>
      </c>
      <c r="D16030" s="37" t="s">
        <v>467</v>
      </c>
      <c r="E16030" s="0" t="n">
        <v>1</v>
      </c>
      <c r="F16030" s="38" t="s">
        <v>71</v>
      </c>
      <c r="G16030" s="37" t="s">
        <v>468</v>
      </c>
      <c r="H16030" s="0" t="n">
        <v>649282</v>
      </c>
      <c r="I16030" s="0" t="n">
        <v>204824</v>
      </c>
      <c r="J16030" s="0" t="n">
        <v>5860</v>
      </c>
    </row>
    <row r="16031" customFormat="false" ht="15" hidden="false" customHeight="false" outlineLevel="0" collapsed="false">
      <c r="A16031" s="0" t="n">
        <v>202507</v>
      </c>
      <c r="B16031" s="0" t="n">
        <v>202507</v>
      </c>
      <c r="C16031" s="37" t="s">
        <v>112</v>
      </c>
      <c r="D16031" s="37" t="s">
        <v>233</v>
      </c>
      <c r="E16031" s="0" t="n">
        <v>1</v>
      </c>
      <c r="F16031" s="38" t="s">
        <v>71</v>
      </c>
      <c r="G16031" s="37" t="s">
        <v>469</v>
      </c>
      <c r="H16031" s="0" t="n">
        <v>544059</v>
      </c>
      <c r="I16031" s="0" t="n">
        <v>231376</v>
      </c>
      <c r="J16031" s="0" t="n">
        <v>6719</v>
      </c>
    </row>
    <row r="16032" customFormat="false" ht="15" hidden="false" customHeight="false" outlineLevel="0" collapsed="false">
      <c r="A16032" s="0" t="n">
        <v>202507</v>
      </c>
      <c r="B16032" s="0" t="n">
        <v>202507</v>
      </c>
      <c r="C16032" s="37" t="s">
        <v>112</v>
      </c>
      <c r="D16032" s="37" t="s">
        <v>470</v>
      </c>
      <c r="E16032" s="0" t="n">
        <v>1</v>
      </c>
      <c r="F16032" s="38" t="s">
        <v>71</v>
      </c>
      <c r="G16032" s="37" t="s">
        <v>471</v>
      </c>
      <c r="H16032" s="0" t="n">
        <v>1746197</v>
      </c>
      <c r="I16032" s="0" t="n">
        <v>1109228</v>
      </c>
      <c r="J16032" s="0" t="n">
        <v>167931</v>
      </c>
    </row>
    <row r="16033" customFormat="false" ht="15" hidden="false" customHeight="false" outlineLevel="0" collapsed="false">
      <c r="A16033" s="0" t="n">
        <v>202507</v>
      </c>
      <c r="B16033" s="0" t="n">
        <v>202507</v>
      </c>
      <c r="C16033" s="37" t="s">
        <v>98</v>
      </c>
      <c r="D16033" s="37" t="s">
        <v>383</v>
      </c>
      <c r="E16033" s="0" t="n">
        <v>1</v>
      </c>
      <c r="F16033" s="38" t="s">
        <v>71</v>
      </c>
      <c r="G16033" s="37" t="s">
        <v>472</v>
      </c>
      <c r="H16033" s="0" t="n">
        <v>58126</v>
      </c>
      <c r="I16033" s="0" t="n">
        <v>13358</v>
      </c>
      <c r="J16033" s="0" t="n">
        <v>939</v>
      </c>
    </row>
    <row r="16034" customFormat="false" ht="15" hidden="false" customHeight="false" outlineLevel="0" collapsed="false">
      <c r="A16034" s="0" t="n">
        <v>202507</v>
      </c>
      <c r="B16034" s="0" t="n">
        <v>202507</v>
      </c>
      <c r="C16034" s="37" t="s">
        <v>101</v>
      </c>
      <c r="D16034" s="37" t="s">
        <v>258</v>
      </c>
      <c r="E16034" s="0" t="n">
        <v>1</v>
      </c>
      <c r="F16034" s="38" t="s">
        <v>71</v>
      </c>
      <c r="G16034" s="37" t="s">
        <v>473</v>
      </c>
      <c r="H16034" s="0" t="n">
        <v>41478</v>
      </c>
      <c r="I16034" s="0" t="n">
        <v>24400</v>
      </c>
      <c r="J16034" s="0" t="n">
        <v>205</v>
      </c>
    </row>
    <row r="16035" customFormat="false" ht="15" hidden="false" customHeight="false" outlineLevel="0" collapsed="false">
      <c r="A16035" s="0" t="n">
        <v>202507</v>
      </c>
      <c r="B16035" s="0" t="n">
        <v>202507</v>
      </c>
      <c r="C16035" s="37" t="s">
        <v>98</v>
      </c>
      <c r="D16035" s="37" t="s">
        <v>474</v>
      </c>
      <c r="E16035" s="0" t="n">
        <v>1</v>
      </c>
      <c r="F16035" s="38" t="s">
        <v>71</v>
      </c>
      <c r="G16035" s="37" t="s">
        <v>475</v>
      </c>
      <c r="H16035" s="0" t="n">
        <v>1698963</v>
      </c>
      <c r="I16035" s="0" t="n">
        <v>601843</v>
      </c>
      <c r="J16035" s="0" t="n">
        <v>7950</v>
      </c>
    </row>
    <row r="16036" customFormat="false" ht="15" hidden="false" customHeight="false" outlineLevel="0" collapsed="false">
      <c r="A16036" s="0" t="n">
        <v>202507</v>
      </c>
      <c r="B16036" s="0" t="n">
        <v>202507</v>
      </c>
      <c r="C16036" s="37" t="s">
        <v>112</v>
      </c>
      <c r="D16036" s="37" t="s">
        <v>476</v>
      </c>
      <c r="E16036" s="0" t="n">
        <v>1</v>
      </c>
      <c r="F16036" s="38" t="s">
        <v>71</v>
      </c>
      <c r="G16036" s="37" t="s">
        <v>477</v>
      </c>
      <c r="H16036" s="0" t="n">
        <v>699308</v>
      </c>
      <c r="I16036" s="0" t="n">
        <v>258550</v>
      </c>
      <c r="J16036" s="0" t="n">
        <v>20715</v>
      </c>
    </row>
    <row r="16037" customFormat="false" ht="15" hidden="false" customHeight="false" outlineLevel="0" collapsed="false">
      <c r="A16037" s="0" t="n">
        <v>202507</v>
      </c>
      <c r="B16037" s="0" t="n">
        <v>202507</v>
      </c>
      <c r="C16037" s="37" t="s">
        <v>136</v>
      </c>
      <c r="D16037" s="37" t="s">
        <v>132</v>
      </c>
      <c r="E16037" s="0" t="n">
        <v>1</v>
      </c>
      <c r="F16037" s="38" t="s">
        <v>71</v>
      </c>
      <c r="G16037" s="37" t="s">
        <v>478</v>
      </c>
      <c r="H16037" s="0" t="n">
        <v>480386</v>
      </c>
      <c r="I16037" s="0" t="n">
        <v>220242</v>
      </c>
      <c r="J16037" s="0" t="n">
        <v>-1084</v>
      </c>
    </row>
    <row r="16038" customFormat="false" ht="15" hidden="false" customHeight="false" outlineLevel="0" collapsed="false">
      <c r="A16038" s="0" t="n">
        <v>202507</v>
      </c>
      <c r="B16038" s="0" t="n">
        <v>202507</v>
      </c>
      <c r="C16038" s="37" t="s">
        <v>106</v>
      </c>
      <c r="D16038" s="37" t="s">
        <v>273</v>
      </c>
      <c r="E16038" s="0" t="n">
        <v>1</v>
      </c>
      <c r="F16038" s="38" t="s">
        <v>71</v>
      </c>
      <c r="G16038" s="37" t="s">
        <v>479</v>
      </c>
      <c r="H16038" s="0" t="n">
        <v>136960</v>
      </c>
      <c r="I16038" s="0" t="n">
        <v>23858</v>
      </c>
      <c r="J16038" s="0" t="n">
        <v>3503</v>
      </c>
    </row>
    <row r="16039" customFormat="false" ht="15" hidden="false" customHeight="false" outlineLevel="0" collapsed="false">
      <c r="A16039" s="0" t="n">
        <v>202507</v>
      </c>
      <c r="B16039" s="0" t="n">
        <v>202507</v>
      </c>
      <c r="C16039" s="37" t="s">
        <v>149</v>
      </c>
      <c r="D16039" s="37" t="s">
        <v>159</v>
      </c>
      <c r="E16039" s="0" t="n">
        <v>1</v>
      </c>
      <c r="F16039" s="38" t="s">
        <v>71</v>
      </c>
      <c r="G16039" s="37" t="s">
        <v>480</v>
      </c>
      <c r="H16039" s="0" t="n">
        <v>581316</v>
      </c>
      <c r="I16039" s="0" t="n">
        <v>181861</v>
      </c>
      <c r="J16039" s="0" t="n">
        <v>36283</v>
      </c>
    </row>
    <row r="16040" customFormat="false" ht="15" hidden="false" customHeight="false" outlineLevel="0" collapsed="false">
      <c r="A16040" s="0" t="n">
        <v>202507</v>
      </c>
      <c r="B16040" s="0" t="n">
        <v>202507</v>
      </c>
      <c r="C16040" s="37" t="s">
        <v>109</v>
      </c>
      <c r="D16040" s="37" t="s">
        <v>241</v>
      </c>
      <c r="E16040" s="0" t="n">
        <v>1</v>
      </c>
      <c r="F16040" s="38" t="s">
        <v>71</v>
      </c>
      <c r="G16040" s="37" t="s">
        <v>481</v>
      </c>
      <c r="H16040" s="0" t="n">
        <v>6683393</v>
      </c>
      <c r="I16040" s="0" t="n">
        <v>3176595</v>
      </c>
      <c r="J16040" s="0" t="n">
        <v>563480</v>
      </c>
    </row>
    <row r="16041" customFormat="false" ht="15" hidden="false" customHeight="false" outlineLevel="0" collapsed="false">
      <c r="A16041" s="0" t="n">
        <v>202507</v>
      </c>
      <c r="B16041" s="0" t="n">
        <v>202507</v>
      </c>
      <c r="C16041" s="37" t="s">
        <v>184</v>
      </c>
      <c r="D16041" s="37" t="s">
        <v>482</v>
      </c>
      <c r="E16041" s="0" t="n">
        <v>1</v>
      </c>
      <c r="F16041" s="38" t="s">
        <v>71</v>
      </c>
      <c r="G16041" s="37" t="s">
        <v>483</v>
      </c>
      <c r="H16041" s="0" t="n">
        <v>1314168</v>
      </c>
      <c r="I16041" s="0" t="n">
        <v>822990</v>
      </c>
      <c r="J16041" s="0" t="n">
        <v>305420</v>
      </c>
    </row>
    <row r="16042" customFormat="false" ht="15" hidden="false" customHeight="false" outlineLevel="0" collapsed="false">
      <c r="A16042" s="0" t="n">
        <v>202507</v>
      </c>
      <c r="B16042" s="0" t="n">
        <v>202507</v>
      </c>
      <c r="C16042" s="37" t="s">
        <v>152</v>
      </c>
      <c r="D16042" s="37" t="s">
        <v>328</v>
      </c>
      <c r="E16042" s="0" t="n">
        <v>1</v>
      </c>
      <c r="F16042" s="38" t="s">
        <v>71</v>
      </c>
      <c r="G16042" s="37" t="s">
        <v>484</v>
      </c>
      <c r="H16042" s="0" t="n">
        <v>612494</v>
      </c>
      <c r="I16042" s="0" t="n">
        <v>241583</v>
      </c>
      <c r="J16042" s="0" t="n">
        <v>29252</v>
      </c>
    </row>
    <row r="16043" customFormat="false" ht="15" hidden="false" customHeight="false" outlineLevel="0" collapsed="false">
      <c r="A16043" s="0" t="n">
        <v>202507</v>
      </c>
      <c r="B16043" s="0" t="n">
        <v>202507</v>
      </c>
      <c r="C16043" s="37" t="s">
        <v>115</v>
      </c>
      <c r="D16043" s="37" t="s">
        <v>423</v>
      </c>
      <c r="E16043" s="0" t="n">
        <v>1</v>
      </c>
      <c r="F16043" s="38" t="s">
        <v>71</v>
      </c>
      <c r="G16043" s="37" t="s">
        <v>485</v>
      </c>
      <c r="H16043" s="0" t="n">
        <v>361576</v>
      </c>
      <c r="I16043" s="0" t="n">
        <v>247403</v>
      </c>
      <c r="J16043" s="0" t="n">
        <v>61733</v>
      </c>
    </row>
    <row r="16044" customFormat="false" ht="15" hidden="false" customHeight="false" outlineLevel="0" collapsed="false">
      <c r="A16044" s="0" t="n">
        <v>202507</v>
      </c>
      <c r="B16044" s="0" t="n">
        <v>202507</v>
      </c>
      <c r="C16044" s="37" t="s">
        <v>136</v>
      </c>
      <c r="D16044" s="37" t="s">
        <v>258</v>
      </c>
      <c r="E16044" s="0" t="n">
        <v>1</v>
      </c>
      <c r="F16044" s="38" t="s">
        <v>71</v>
      </c>
      <c r="G16044" s="37" t="s">
        <v>486</v>
      </c>
      <c r="H16044" s="0" t="n">
        <v>312911</v>
      </c>
      <c r="I16044" s="0" t="n">
        <v>75462</v>
      </c>
      <c r="J16044" s="0" t="n">
        <v>7424</v>
      </c>
    </row>
    <row r="16045" customFormat="false" ht="15" hidden="false" customHeight="false" outlineLevel="0" collapsed="false">
      <c r="A16045" s="0" t="n">
        <v>202507</v>
      </c>
      <c r="B16045" s="0" t="n">
        <v>202507</v>
      </c>
      <c r="C16045" s="37" t="s">
        <v>109</v>
      </c>
      <c r="D16045" s="37" t="s">
        <v>130</v>
      </c>
      <c r="E16045" s="0" t="n">
        <v>1</v>
      </c>
      <c r="F16045" s="38" t="s">
        <v>71</v>
      </c>
      <c r="G16045" s="37" t="s">
        <v>487</v>
      </c>
      <c r="H16045" s="0" t="n">
        <v>47603</v>
      </c>
      <c r="I16045" s="0" t="n">
        <v>26494</v>
      </c>
      <c r="J16045" s="0" t="n">
        <v>1382</v>
      </c>
    </row>
    <row r="16046" customFormat="false" ht="15" hidden="false" customHeight="false" outlineLevel="0" collapsed="false">
      <c r="A16046" s="0" t="n">
        <v>202507</v>
      </c>
      <c r="B16046" s="0" t="n">
        <v>202507</v>
      </c>
      <c r="C16046" s="37" t="s">
        <v>112</v>
      </c>
      <c r="D16046" s="37" t="s">
        <v>107</v>
      </c>
      <c r="E16046" s="0" t="n">
        <v>1</v>
      </c>
      <c r="F16046" s="38" t="s">
        <v>71</v>
      </c>
      <c r="G16046" s="37" t="s">
        <v>488</v>
      </c>
      <c r="H16046" s="0" t="n">
        <v>899099</v>
      </c>
      <c r="I16046" s="0" t="n">
        <v>91132</v>
      </c>
      <c r="J16046" s="0" t="n">
        <v>8376</v>
      </c>
    </row>
    <row r="16047" customFormat="false" ht="15" hidden="false" customHeight="false" outlineLevel="0" collapsed="false">
      <c r="A16047" s="0" t="n">
        <v>202507</v>
      </c>
      <c r="B16047" s="0" t="n">
        <v>202507</v>
      </c>
      <c r="C16047" s="37" t="s">
        <v>152</v>
      </c>
      <c r="D16047" s="37" t="s">
        <v>212</v>
      </c>
      <c r="E16047" s="0" t="n">
        <v>1</v>
      </c>
      <c r="F16047" s="38" t="s">
        <v>71</v>
      </c>
      <c r="G16047" s="37" t="s">
        <v>489</v>
      </c>
      <c r="H16047" s="0" t="n">
        <v>1638366</v>
      </c>
      <c r="I16047" s="0" t="n">
        <v>674683</v>
      </c>
      <c r="J16047" s="0" t="n">
        <v>65200</v>
      </c>
    </row>
    <row r="16048" customFormat="false" ht="15" hidden="false" customHeight="false" outlineLevel="0" collapsed="false">
      <c r="A16048" s="0" t="n">
        <v>202507</v>
      </c>
      <c r="B16048" s="0" t="n">
        <v>202507</v>
      </c>
      <c r="C16048" s="37" t="s">
        <v>152</v>
      </c>
      <c r="D16048" s="37" t="s">
        <v>490</v>
      </c>
      <c r="E16048" s="0" t="n">
        <v>1</v>
      </c>
      <c r="F16048" s="38" t="s">
        <v>71</v>
      </c>
      <c r="G16048" s="37" t="s">
        <v>491</v>
      </c>
      <c r="H16048" s="0" t="n">
        <v>53964</v>
      </c>
      <c r="I16048" s="0" t="n">
        <v>18612</v>
      </c>
      <c r="J16048" s="0" t="n">
        <v>1259</v>
      </c>
    </row>
    <row r="16049" customFormat="false" ht="15" hidden="false" customHeight="false" outlineLevel="0" collapsed="false">
      <c r="A16049" s="0" t="n">
        <v>202507</v>
      </c>
      <c r="B16049" s="0" t="n">
        <v>202507</v>
      </c>
      <c r="C16049" s="37" t="s">
        <v>112</v>
      </c>
      <c r="D16049" s="37" t="s">
        <v>120</v>
      </c>
      <c r="E16049" s="0" t="n">
        <v>1</v>
      </c>
      <c r="F16049" s="38" t="s">
        <v>71</v>
      </c>
      <c r="G16049" s="37" t="s">
        <v>492</v>
      </c>
      <c r="H16049" s="0" t="n">
        <v>302006</v>
      </c>
      <c r="I16049" s="0" t="n">
        <v>104430</v>
      </c>
      <c r="J16049" s="0" t="n">
        <v>-2950</v>
      </c>
    </row>
    <row r="16050" customFormat="false" ht="15" hidden="false" customHeight="false" outlineLevel="0" collapsed="false">
      <c r="A16050" s="0" t="n">
        <v>202507</v>
      </c>
      <c r="B16050" s="0" t="n">
        <v>202507</v>
      </c>
      <c r="C16050" s="37" t="s">
        <v>184</v>
      </c>
      <c r="D16050" s="37" t="s">
        <v>493</v>
      </c>
      <c r="E16050" s="0" t="n">
        <v>1</v>
      </c>
      <c r="F16050" s="38" t="s">
        <v>71</v>
      </c>
      <c r="G16050" s="37" t="s">
        <v>494</v>
      </c>
      <c r="H16050" s="0" t="n">
        <v>166828</v>
      </c>
      <c r="I16050" s="0" t="n">
        <v>31043</v>
      </c>
      <c r="J16050" s="0" t="n">
        <v>-557</v>
      </c>
    </row>
    <row r="16051" customFormat="false" ht="15" hidden="false" customHeight="false" outlineLevel="0" collapsed="false">
      <c r="A16051" s="0" t="n">
        <v>202507</v>
      </c>
      <c r="B16051" s="0" t="n">
        <v>202507</v>
      </c>
      <c r="C16051" s="37" t="s">
        <v>109</v>
      </c>
      <c r="D16051" s="37" t="s">
        <v>495</v>
      </c>
      <c r="E16051" s="0" t="n">
        <v>1</v>
      </c>
      <c r="F16051" s="38" t="s">
        <v>71</v>
      </c>
      <c r="G16051" s="37" t="s">
        <v>496</v>
      </c>
      <c r="H16051" s="0" t="n">
        <v>196427</v>
      </c>
      <c r="I16051" s="0" t="n">
        <v>62437</v>
      </c>
      <c r="J16051" s="0" t="n">
        <v>12070</v>
      </c>
    </row>
    <row r="16052" customFormat="false" ht="15" hidden="false" customHeight="false" outlineLevel="0" collapsed="false">
      <c r="A16052" s="0" t="n">
        <v>202507</v>
      </c>
      <c r="B16052" s="0" t="n">
        <v>202507</v>
      </c>
      <c r="C16052" s="37" t="s">
        <v>101</v>
      </c>
      <c r="D16052" s="37" t="s">
        <v>269</v>
      </c>
      <c r="E16052" s="0" t="n">
        <v>1</v>
      </c>
      <c r="F16052" s="38" t="s">
        <v>71</v>
      </c>
      <c r="G16052" s="37" t="s">
        <v>497</v>
      </c>
      <c r="H16052" s="0" t="n">
        <v>507652</v>
      </c>
      <c r="I16052" s="0" t="n">
        <v>88863</v>
      </c>
      <c r="J16052" s="0" t="n">
        <v>14521</v>
      </c>
    </row>
    <row r="16053" customFormat="false" ht="15" hidden="false" customHeight="false" outlineLevel="0" collapsed="false">
      <c r="A16053" s="0" t="n">
        <v>202507</v>
      </c>
      <c r="B16053" s="0" t="n">
        <v>202507</v>
      </c>
      <c r="C16053" s="37" t="s">
        <v>109</v>
      </c>
      <c r="D16053" s="37" t="s">
        <v>391</v>
      </c>
      <c r="E16053" s="0" t="n">
        <v>1</v>
      </c>
      <c r="F16053" s="38" t="s">
        <v>71</v>
      </c>
      <c r="G16053" s="37" t="s">
        <v>498</v>
      </c>
      <c r="H16053" s="0" t="n">
        <v>44938</v>
      </c>
      <c r="I16053" s="0" t="n">
        <v>26576</v>
      </c>
      <c r="J16053" s="0" t="n">
        <v>6853</v>
      </c>
    </row>
    <row r="16054" customFormat="false" ht="15" hidden="false" customHeight="false" outlineLevel="0" collapsed="false">
      <c r="A16054" s="0" t="n">
        <v>202507</v>
      </c>
      <c r="B16054" s="0" t="n">
        <v>202507</v>
      </c>
      <c r="C16054" s="37" t="s">
        <v>184</v>
      </c>
      <c r="D16054" s="37" t="s">
        <v>141</v>
      </c>
      <c r="E16054" s="0" t="n">
        <v>1</v>
      </c>
      <c r="F16054" s="38" t="s">
        <v>71</v>
      </c>
      <c r="G16054" s="37" t="s">
        <v>499</v>
      </c>
      <c r="H16054" s="0" t="n">
        <v>924503</v>
      </c>
      <c r="I16054" s="0" t="n">
        <v>435342</v>
      </c>
      <c r="J16054" s="0" t="n">
        <v>17729</v>
      </c>
    </row>
    <row r="16055" customFormat="false" ht="15" hidden="false" customHeight="false" outlineLevel="0" collapsed="false">
      <c r="A16055" s="0" t="n">
        <v>202507</v>
      </c>
      <c r="B16055" s="0" t="n">
        <v>202507</v>
      </c>
      <c r="C16055" s="37" t="s">
        <v>101</v>
      </c>
      <c r="D16055" s="37" t="s">
        <v>500</v>
      </c>
      <c r="E16055" s="0" t="n">
        <v>1</v>
      </c>
      <c r="F16055" s="38" t="s">
        <v>71</v>
      </c>
      <c r="G16055" s="37" t="s">
        <v>501</v>
      </c>
      <c r="H16055" s="0" t="n">
        <v>1839944</v>
      </c>
      <c r="I16055" s="0" t="n">
        <v>1047798</v>
      </c>
      <c r="J16055" s="0" t="n">
        <v>32897</v>
      </c>
    </row>
    <row r="16056" customFormat="false" ht="15" hidden="false" customHeight="false" outlineLevel="0" collapsed="false">
      <c r="A16056" s="0" t="n">
        <v>202507</v>
      </c>
      <c r="B16056" s="0" t="n">
        <v>202507</v>
      </c>
      <c r="C16056" s="37" t="s">
        <v>149</v>
      </c>
      <c r="D16056" s="37" t="s">
        <v>502</v>
      </c>
      <c r="E16056" s="0" t="n">
        <v>1</v>
      </c>
      <c r="F16056" s="38" t="s">
        <v>71</v>
      </c>
      <c r="G16056" s="37" t="s">
        <v>503</v>
      </c>
      <c r="H16056" s="0" t="n">
        <v>396797</v>
      </c>
      <c r="I16056" s="0" t="n">
        <v>205274</v>
      </c>
      <c r="J16056" s="0" t="n">
        <v>-7168</v>
      </c>
    </row>
    <row r="16057" customFormat="false" ht="15" hidden="false" customHeight="false" outlineLevel="0" collapsed="false">
      <c r="A16057" s="0" t="n">
        <v>202507</v>
      </c>
      <c r="B16057" s="0" t="n">
        <v>202507</v>
      </c>
      <c r="C16057" s="37" t="s">
        <v>178</v>
      </c>
      <c r="D16057" s="37" t="s">
        <v>161</v>
      </c>
      <c r="E16057" s="0" t="n">
        <v>1</v>
      </c>
      <c r="F16057" s="38" t="s">
        <v>71</v>
      </c>
      <c r="G16057" s="37" t="s">
        <v>504</v>
      </c>
      <c r="H16057" s="0" t="n">
        <v>24610</v>
      </c>
      <c r="I16057" s="0" t="n">
        <v>5754</v>
      </c>
      <c r="J16057" s="0" t="n">
        <v>1068</v>
      </c>
    </row>
    <row r="16058" customFormat="false" ht="15" hidden="false" customHeight="false" outlineLevel="0" collapsed="false">
      <c r="A16058" s="0" t="n">
        <v>202507</v>
      </c>
      <c r="B16058" s="0" t="n">
        <v>202507</v>
      </c>
      <c r="C16058" s="37" t="s">
        <v>112</v>
      </c>
      <c r="D16058" s="37" t="s">
        <v>294</v>
      </c>
      <c r="E16058" s="0" t="n">
        <v>1</v>
      </c>
      <c r="F16058" s="38" t="s">
        <v>71</v>
      </c>
      <c r="G16058" s="37" t="s">
        <v>505</v>
      </c>
      <c r="H16058" s="0" t="n">
        <v>138238</v>
      </c>
      <c r="I16058" s="0" t="n">
        <v>62684</v>
      </c>
      <c r="J16058" s="0" t="n">
        <v>-578</v>
      </c>
    </row>
    <row r="16059" customFormat="false" ht="15" hidden="false" customHeight="false" outlineLevel="0" collapsed="false">
      <c r="A16059" s="0" t="n">
        <v>202507</v>
      </c>
      <c r="B16059" s="0" t="n">
        <v>202507</v>
      </c>
      <c r="C16059" s="37" t="s">
        <v>149</v>
      </c>
      <c r="D16059" s="37" t="s">
        <v>116</v>
      </c>
      <c r="E16059" s="0" t="n">
        <v>1</v>
      </c>
      <c r="F16059" s="38" t="s">
        <v>71</v>
      </c>
      <c r="G16059" s="37" t="s">
        <v>506</v>
      </c>
      <c r="H16059" s="0" t="n">
        <v>2713019</v>
      </c>
      <c r="I16059" s="0" t="n">
        <v>683872</v>
      </c>
      <c r="J16059" s="0" t="n">
        <v>52600</v>
      </c>
    </row>
    <row r="16060" customFormat="false" ht="15" hidden="false" customHeight="false" outlineLevel="0" collapsed="false">
      <c r="A16060" s="0" t="n">
        <v>202507</v>
      </c>
      <c r="B16060" s="0" t="n">
        <v>202507</v>
      </c>
      <c r="C16060" s="37" t="s">
        <v>95</v>
      </c>
      <c r="D16060" s="37" t="s">
        <v>251</v>
      </c>
      <c r="E16060" s="0" t="n">
        <v>1</v>
      </c>
      <c r="F16060" s="38" t="s">
        <v>71</v>
      </c>
      <c r="G16060" s="37" t="s">
        <v>507</v>
      </c>
      <c r="H16060" s="0" t="n">
        <v>15407</v>
      </c>
      <c r="I16060" s="0" t="n">
        <v>5909</v>
      </c>
      <c r="J16060" s="0" t="n">
        <v>658</v>
      </c>
    </row>
    <row r="16061" customFormat="false" ht="15" hidden="false" customHeight="false" outlineLevel="0" collapsed="false">
      <c r="A16061" s="0" t="n">
        <v>202507</v>
      </c>
      <c r="B16061" s="0" t="n">
        <v>202507</v>
      </c>
      <c r="C16061" s="37" t="s">
        <v>106</v>
      </c>
      <c r="D16061" s="37" t="s">
        <v>118</v>
      </c>
      <c r="E16061" s="0" t="n">
        <v>1</v>
      </c>
      <c r="F16061" s="38" t="s">
        <v>71</v>
      </c>
      <c r="G16061" s="37" t="s">
        <v>508</v>
      </c>
      <c r="H16061" s="0" t="n">
        <v>405655</v>
      </c>
      <c r="I16061" s="0" t="n">
        <v>167795</v>
      </c>
      <c r="J16061" s="0" t="n">
        <v>-12811</v>
      </c>
    </row>
    <row r="16062" customFormat="false" ht="15" hidden="false" customHeight="false" outlineLevel="0" collapsed="false">
      <c r="A16062" s="0" t="n">
        <v>202507</v>
      </c>
      <c r="B16062" s="0" t="n">
        <v>202507</v>
      </c>
      <c r="C16062" s="37" t="s">
        <v>152</v>
      </c>
      <c r="D16062" s="37" t="s">
        <v>509</v>
      </c>
      <c r="E16062" s="0" t="n">
        <v>1</v>
      </c>
      <c r="F16062" s="38" t="s">
        <v>71</v>
      </c>
      <c r="G16062" s="37" t="s">
        <v>510</v>
      </c>
      <c r="H16062" s="0" t="n">
        <v>123601</v>
      </c>
      <c r="I16062" s="0" t="n">
        <v>67107</v>
      </c>
      <c r="J16062" s="0" t="n">
        <v>10582</v>
      </c>
    </row>
    <row r="16063" customFormat="false" ht="15" hidden="false" customHeight="false" outlineLevel="0" collapsed="false">
      <c r="A16063" s="0" t="n">
        <v>202507</v>
      </c>
      <c r="B16063" s="0" t="n">
        <v>202507</v>
      </c>
      <c r="C16063" s="37" t="s">
        <v>101</v>
      </c>
      <c r="D16063" s="37" t="s">
        <v>511</v>
      </c>
      <c r="E16063" s="0" t="n">
        <v>1</v>
      </c>
      <c r="F16063" s="38" t="s">
        <v>71</v>
      </c>
      <c r="G16063" s="37" t="s">
        <v>512</v>
      </c>
      <c r="H16063" s="0" t="n">
        <v>1849798</v>
      </c>
      <c r="I16063" s="0" t="n">
        <v>864049</v>
      </c>
      <c r="J16063" s="0" t="n">
        <v>156398</v>
      </c>
    </row>
    <row r="16064" customFormat="false" ht="15" hidden="false" customHeight="false" outlineLevel="0" collapsed="false">
      <c r="A16064" s="0" t="n">
        <v>202507</v>
      </c>
      <c r="B16064" s="0" t="n">
        <v>202507</v>
      </c>
      <c r="C16064" s="37" t="s">
        <v>178</v>
      </c>
      <c r="D16064" s="37" t="s">
        <v>513</v>
      </c>
      <c r="E16064" s="0" t="n">
        <v>1</v>
      </c>
      <c r="F16064" s="38" t="s">
        <v>71</v>
      </c>
      <c r="G16064" s="37" t="s">
        <v>514</v>
      </c>
      <c r="H16064" s="0" t="n">
        <v>246920</v>
      </c>
      <c r="I16064" s="0" t="n">
        <v>127836</v>
      </c>
      <c r="J16064" s="0" t="n">
        <v>13765</v>
      </c>
    </row>
    <row r="16065" customFormat="false" ht="15" hidden="false" customHeight="false" outlineLevel="0" collapsed="false">
      <c r="A16065" s="0" t="n">
        <v>202507</v>
      </c>
      <c r="B16065" s="0" t="n">
        <v>202507</v>
      </c>
      <c r="C16065" s="37" t="s">
        <v>178</v>
      </c>
      <c r="D16065" s="37" t="s">
        <v>452</v>
      </c>
      <c r="E16065" s="0" t="n">
        <v>1</v>
      </c>
      <c r="F16065" s="38" t="s">
        <v>71</v>
      </c>
      <c r="G16065" s="37" t="s">
        <v>515</v>
      </c>
      <c r="H16065" s="0" t="n">
        <v>815883</v>
      </c>
      <c r="I16065" s="0" t="n">
        <v>223205</v>
      </c>
      <c r="J16065" s="0" t="n">
        <v>15919</v>
      </c>
    </row>
    <row r="16066" customFormat="false" ht="15" hidden="false" customHeight="false" outlineLevel="0" collapsed="false">
      <c r="A16066" s="0" t="n">
        <v>202507</v>
      </c>
      <c r="B16066" s="0" t="n">
        <v>202507</v>
      </c>
      <c r="C16066" s="37" t="s">
        <v>101</v>
      </c>
      <c r="D16066" s="37" t="s">
        <v>516</v>
      </c>
      <c r="E16066" s="0" t="n">
        <v>1</v>
      </c>
      <c r="F16066" s="38" t="s">
        <v>71</v>
      </c>
      <c r="G16066" s="37" t="s">
        <v>517</v>
      </c>
      <c r="H16066" s="0" t="n">
        <v>884042</v>
      </c>
      <c r="I16066" s="0" t="n">
        <v>232338</v>
      </c>
      <c r="J16066" s="0" t="n">
        <v>17837</v>
      </c>
    </row>
    <row r="16067" customFormat="false" ht="15" hidden="false" customHeight="false" outlineLevel="0" collapsed="false">
      <c r="A16067" s="0" t="n">
        <v>202507</v>
      </c>
      <c r="B16067" s="0" t="n">
        <v>202507</v>
      </c>
      <c r="C16067" s="37" t="s">
        <v>149</v>
      </c>
      <c r="D16067" s="37" t="s">
        <v>396</v>
      </c>
      <c r="E16067" s="0" t="n">
        <v>1</v>
      </c>
      <c r="F16067" s="38" t="s">
        <v>71</v>
      </c>
      <c r="G16067" s="37" t="s">
        <v>518</v>
      </c>
      <c r="H16067" s="0" t="n">
        <v>3932662</v>
      </c>
      <c r="I16067" s="0" t="n">
        <v>1154330</v>
      </c>
      <c r="J16067" s="0" t="n">
        <v>253977</v>
      </c>
    </row>
    <row r="16068" customFormat="false" ht="15" hidden="false" customHeight="false" outlineLevel="0" collapsed="false">
      <c r="A16068" s="0" t="n">
        <v>202507</v>
      </c>
      <c r="B16068" s="0" t="n">
        <v>202507</v>
      </c>
      <c r="C16068" s="37" t="s">
        <v>106</v>
      </c>
      <c r="D16068" s="37" t="s">
        <v>519</v>
      </c>
      <c r="E16068" s="0" t="n">
        <v>1</v>
      </c>
      <c r="F16068" s="38" t="s">
        <v>71</v>
      </c>
      <c r="G16068" s="37" t="s">
        <v>520</v>
      </c>
      <c r="H16068" s="0" t="n">
        <v>492238</v>
      </c>
      <c r="I16068" s="0" t="n">
        <v>198714</v>
      </c>
      <c r="J16068" s="0" t="n">
        <v>16957</v>
      </c>
    </row>
    <row r="16069" customFormat="false" ht="15" hidden="false" customHeight="false" outlineLevel="0" collapsed="false">
      <c r="A16069" s="0" t="n">
        <v>202507</v>
      </c>
      <c r="B16069" s="0" t="n">
        <v>202507</v>
      </c>
      <c r="C16069" s="37" t="s">
        <v>149</v>
      </c>
      <c r="D16069" s="37" t="s">
        <v>430</v>
      </c>
      <c r="E16069" s="0" t="n">
        <v>1</v>
      </c>
      <c r="F16069" s="38" t="s">
        <v>71</v>
      </c>
      <c r="G16069" s="37" t="s">
        <v>521</v>
      </c>
      <c r="H16069" s="0" t="n">
        <v>828272</v>
      </c>
      <c r="I16069" s="0" t="n">
        <v>248999</v>
      </c>
      <c r="J16069" s="0" t="n">
        <v>19417</v>
      </c>
    </row>
    <row r="16070" customFormat="false" ht="15" hidden="false" customHeight="false" outlineLevel="0" collapsed="false">
      <c r="A16070" s="0" t="n">
        <v>202507</v>
      </c>
      <c r="B16070" s="0" t="n">
        <v>202507</v>
      </c>
      <c r="C16070" s="37" t="s">
        <v>149</v>
      </c>
      <c r="D16070" s="37" t="s">
        <v>352</v>
      </c>
      <c r="E16070" s="0" t="n">
        <v>1</v>
      </c>
      <c r="F16070" s="38" t="s">
        <v>71</v>
      </c>
      <c r="G16070" s="37" t="s">
        <v>522</v>
      </c>
      <c r="H16070" s="0" t="n">
        <v>62923</v>
      </c>
      <c r="I16070" s="0" t="n">
        <v>22277</v>
      </c>
      <c r="J16070" s="0" t="n">
        <v>253</v>
      </c>
    </row>
    <row r="16071" customFormat="false" ht="15" hidden="false" customHeight="false" outlineLevel="0" collapsed="false">
      <c r="A16071" s="0" t="n">
        <v>202507</v>
      </c>
      <c r="B16071" s="0" t="n">
        <v>202507</v>
      </c>
      <c r="C16071" s="37" t="s">
        <v>95</v>
      </c>
      <c r="D16071" s="37" t="s">
        <v>269</v>
      </c>
      <c r="E16071" s="0" t="n">
        <v>1</v>
      </c>
      <c r="F16071" s="38" t="s">
        <v>71</v>
      </c>
      <c r="G16071" s="37" t="s">
        <v>523</v>
      </c>
      <c r="H16071" s="0" t="n">
        <v>2313590</v>
      </c>
      <c r="I16071" s="0" t="n">
        <v>1546116</v>
      </c>
      <c r="J16071" s="0" t="n">
        <v>-309086</v>
      </c>
    </row>
    <row r="16072" customFormat="false" ht="15" hidden="false" customHeight="false" outlineLevel="0" collapsed="false">
      <c r="A16072" s="0" t="n">
        <v>202507</v>
      </c>
      <c r="B16072" s="0" t="n">
        <v>202507</v>
      </c>
      <c r="C16072" s="37" t="s">
        <v>106</v>
      </c>
      <c r="D16072" s="37" t="s">
        <v>110</v>
      </c>
      <c r="E16072" s="0" t="n">
        <v>1</v>
      </c>
      <c r="F16072" s="38" t="s">
        <v>71</v>
      </c>
      <c r="G16072" s="37" t="s">
        <v>524</v>
      </c>
      <c r="H16072" s="0" t="n">
        <v>238545</v>
      </c>
      <c r="I16072" s="0" t="n">
        <v>93050</v>
      </c>
      <c r="J16072" s="0" t="n">
        <v>17645</v>
      </c>
    </row>
    <row r="16073" customFormat="false" ht="15" hidden="false" customHeight="false" outlineLevel="0" collapsed="false">
      <c r="A16073" s="0" t="n">
        <v>202507</v>
      </c>
      <c r="B16073" s="0" t="n">
        <v>202507</v>
      </c>
      <c r="C16073" s="37" t="s">
        <v>149</v>
      </c>
      <c r="D16073" s="37" t="s">
        <v>383</v>
      </c>
      <c r="E16073" s="0" t="n">
        <v>1</v>
      </c>
      <c r="F16073" s="38" t="s">
        <v>71</v>
      </c>
      <c r="G16073" s="37" t="s">
        <v>525</v>
      </c>
      <c r="H16073" s="0" t="n">
        <v>406420</v>
      </c>
      <c r="I16073" s="0" t="n">
        <v>128616</v>
      </c>
      <c r="J16073" s="0" t="n">
        <v>10252</v>
      </c>
    </row>
    <row r="16074" customFormat="false" ht="15" hidden="false" customHeight="false" outlineLevel="0" collapsed="false">
      <c r="A16074" s="0" t="n">
        <v>202507</v>
      </c>
      <c r="B16074" s="0" t="n">
        <v>202507</v>
      </c>
      <c r="C16074" s="37" t="s">
        <v>184</v>
      </c>
      <c r="D16074" s="37" t="s">
        <v>218</v>
      </c>
      <c r="E16074" s="0" t="n">
        <v>1</v>
      </c>
      <c r="F16074" s="38" t="s">
        <v>71</v>
      </c>
      <c r="G16074" s="37" t="s">
        <v>526</v>
      </c>
      <c r="H16074" s="0" t="n">
        <v>357843</v>
      </c>
      <c r="I16074" s="0" t="n">
        <v>77897</v>
      </c>
      <c r="J16074" s="0" t="n">
        <v>-587</v>
      </c>
    </row>
    <row r="16075" customFormat="false" ht="15" hidden="false" customHeight="false" outlineLevel="0" collapsed="false">
      <c r="A16075" s="0" t="n">
        <v>202507</v>
      </c>
      <c r="B16075" s="0" t="n">
        <v>202507</v>
      </c>
      <c r="C16075" s="37" t="s">
        <v>112</v>
      </c>
      <c r="D16075" s="37" t="s">
        <v>200</v>
      </c>
      <c r="E16075" s="0" t="n">
        <v>1</v>
      </c>
      <c r="F16075" s="38" t="s">
        <v>71</v>
      </c>
      <c r="G16075" s="37" t="s">
        <v>527</v>
      </c>
      <c r="H16075" s="0" t="n">
        <v>80396</v>
      </c>
      <c r="I16075" s="0" t="n">
        <v>14525</v>
      </c>
      <c r="J16075" s="0" t="n">
        <v>4227</v>
      </c>
    </row>
    <row r="16076" customFormat="false" ht="15" hidden="false" customHeight="false" outlineLevel="0" collapsed="false">
      <c r="A16076" s="0" t="n">
        <v>202507</v>
      </c>
      <c r="B16076" s="0" t="n">
        <v>202507</v>
      </c>
      <c r="C16076" s="37" t="s">
        <v>152</v>
      </c>
      <c r="D16076" s="37" t="s">
        <v>328</v>
      </c>
      <c r="E16076" s="0" t="n">
        <v>1</v>
      </c>
      <c r="F16076" s="38" t="s">
        <v>71</v>
      </c>
      <c r="G16076" s="37" t="s">
        <v>528</v>
      </c>
      <c r="H16076" s="0" t="n">
        <v>1089828</v>
      </c>
      <c r="I16076" s="0" t="n">
        <v>514974</v>
      </c>
      <c r="J16076" s="0" t="n">
        <v>63826</v>
      </c>
    </row>
    <row r="16077" customFormat="false" ht="15" hidden="false" customHeight="false" outlineLevel="0" collapsed="false">
      <c r="A16077" s="0" t="n">
        <v>202507</v>
      </c>
      <c r="B16077" s="0" t="n">
        <v>202507</v>
      </c>
      <c r="C16077" s="37" t="s">
        <v>95</v>
      </c>
      <c r="D16077" s="37" t="s">
        <v>96</v>
      </c>
      <c r="E16077" s="0" t="n">
        <v>1</v>
      </c>
      <c r="F16077" s="38" t="s">
        <v>71</v>
      </c>
      <c r="G16077" s="37" t="s">
        <v>529</v>
      </c>
      <c r="H16077" s="0" t="n">
        <v>2465506</v>
      </c>
      <c r="I16077" s="0" t="n">
        <v>326307</v>
      </c>
      <c r="J16077" s="0" t="n">
        <v>19382</v>
      </c>
    </row>
    <row r="16078" customFormat="false" ht="15" hidden="false" customHeight="false" outlineLevel="0" collapsed="false">
      <c r="A16078" s="0" t="n">
        <v>202507</v>
      </c>
      <c r="B16078" s="0" t="n">
        <v>202507</v>
      </c>
      <c r="C16078" s="37" t="s">
        <v>158</v>
      </c>
      <c r="D16078" s="37" t="s">
        <v>474</v>
      </c>
      <c r="E16078" s="0" t="n">
        <v>1</v>
      </c>
      <c r="F16078" s="38" t="s">
        <v>71</v>
      </c>
      <c r="G16078" s="37" t="s">
        <v>530</v>
      </c>
      <c r="H16078" s="0" t="n">
        <v>518515</v>
      </c>
      <c r="I16078" s="0" t="n">
        <v>73582</v>
      </c>
      <c r="J16078" s="0" t="n">
        <v>13379</v>
      </c>
    </row>
    <row r="16079" customFormat="false" ht="15" hidden="false" customHeight="false" outlineLevel="0" collapsed="false">
      <c r="A16079" s="0" t="n">
        <v>202507</v>
      </c>
      <c r="B16079" s="0" t="n">
        <v>202507</v>
      </c>
      <c r="C16079" s="37" t="s">
        <v>197</v>
      </c>
      <c r="D16079" s="37" t="s">
        <v>531</v>
      </c>
      <c r="E16079" s="0" t="n">
        <v>1</v>
      </c>
      <c r="F16079" s="38" t="s">
        <v>71</v>
      </c>
      <c r="G16079" s="37" t="s">
        <v>532</v>
      </c>
      <c r="H16079" s="0" t="n">
        <v>82422</v>
      </c>
      <c r="I16079" s="0" t="n">
        <v>17340</v>
      </c>
      <c r="J16079" s="0" t="n">
        <v>2025</v>
      </c>
    </row>
    <row r="16080" customFormat="false" ht="15" hidden="false" customHeight="false" outlineLevel="0" collapsed="false">
      <c r="A16080" s="0" t="n">
        <v>202507</v>
      </c>
      <c r="B16080" s="0" t="n">
        <v>202507</v>
      </c>
      <c r="C16080" s="37" t="s">
        <v>101</v>
      </c>
      <c r="D16080" s="37" t="s">
        <v>533</v>
      </c>
      <c r="E16080" s="0" t="n">
        <v>1</v>
      </c>
      <c r="F16080" s="38" t="s">
        <v>71</v>
      </c>
      <c r="G16080" s="37" t="s">
        <v>534</v>
      </c>
      <c r="H16080" s="0" t="n">
        <v>673018</v>
      </c>
      <c r="I16080" s="0" t="n">
        <v>183432</v>
      </c>
      <c r="J16080" s="0" t="n">
        <v>21068</v>
      </c>
    </row>
    <row r="16081" customFormat="false" ht="15" hidden="false" customHeight="false" outlineLevel="0" collapsed="false">
      <c r="A16081" s="0" t="n">
        <v>202507</v>
      </c>
      <c r="B16081" s="0" t="n">
        <v>202507</v>
      </c>
      <c r="C16081" s="37" t="s">
        <v>124</v>
      </c>
      <c r="D16081" s="37" t="s">
        <v>277</v>
      </c>
      <c r="E16081" s="0" t="n">
        <v>1</v>
      </c>
      <c r="F16081" s="38" t="s">
        <v>71</v>
      </c>
      <c r="G16081" s="37" t="s">
        <v>535</v>
      </c>
      <c r="H16081" s="0" t="n">
        <v>900949</v>
      </c>
      <c r="I16081" s="0" t="n">
        <v>461131</v>
      </c>
      <c r="J16081" s="0" t="n">
        <v>8823</v>
      </c>
    </row>
    <row r="16082" customFormat="false" ht="15" hidden="false" customHeight="false" outlineLevel="0" collapsed="false">
      <c r="A16082" s="0" t="n">
        <v>202507</v>
      </c>
      <c r="B16082" s="0" t="n">
        <v>202507</v>
      </c>
      <c r="C16082" s="37" t="s">
        <v>101</v>
      </c>
      <c r="D16082" s="37" t="s">
        <v>450</v>
      </c>
      <c r="E16082" s="0" t="n">
        <v>1</v>
      </c>
      <c r="F16082" s="38" t="s">
        <v>71</v>
      </c>
      <c r="G16082" s="37" t="s">
        <v>536</v>
      </c>
      <c r="H16082" s="0" t="n">
        <v>70320</v>
      </c>
      <c r="I16082" s="0" t="n">
        <v>22976</v>
      </c>
      <c r="J16082" s="0" t="n">
        <v>3438</v>
      </c>
    </row>
    <row r="16083" customFormat="false" ht="15" hidden="false" customHeight="false" outlineLevel="0" collapsed="false">
      <c r="A16083" s="0" t="n">
        <v>202507</v>
      </c>
      <c r="B16083" s="0" t="n">
        <v>202507</v>
      </c>
      <c r="C16083" s="37" t="s">
        <v>178</v>
      </c>
      <c r="D16083" s="37" t="s">
        <v>102</v>
      </c>
      <c r="E16083" s="0" t="n">
        <v>1</v>
      </c>
      <c r="F16083" s="38" t="s">
        <v>71</v>
      </c>
      <c r="G16083" s="37" t="s">
        <v>537</v>
      </c>
      <c r="H16083" s="0" t="n">
        <v>111516</v>
      </c>
      <c r="I16083" s="0" t="n">
        <v>35385</v>
      </c>
      <c r="J16083" s="0" t="n">
        <v>6158</v>
      </c>
    </row>
    <row r="16084" customFormat="false" ht="15" hidden="false" customHeight="false" outlineLevel="0" collapsed="false">
      <c r="A16084" s="0" t="n">
        <v>202507</v>
      </c>
      <c r="B16084" s="0" t="n">
        <v>202507</v>
      </c>
      <c r="C16084" s="37" t="s">
        <v>178</v>
      </c>
      <c r="D16084" s="37" t="s">
        <v>374</v>
      </c>
      <c r="E16084" s="0" t="n">
        <v>1</v>
      </c>
      <c r="F16084" s="38" t="s">
        <v>71</v>
      </c>
      <c r="G16084" s="37" t="s">
        <v>538</v>
      </c>
      <c r="H16084" s="0" t="n">
        <v>2078564</v>
      </c>
      <c r="I16084" s="0" t="n">
        <v>1955951</v>
      </c>
      <c r="J16084" s="0" t="n">
        <v>38481</v>
      </c>
    </row>
    <row r="16085" customFormat="false" ht="15" hidden="false" customHeight="false" outlineLevel="0" collapsed="false">
      <c r="A16085" s="0" t="n">
        <v>202507</v>
      </c>
      <c r="B16085" s="0" t="n">
        <v>202507</v>
      </c>
      <c r="C16085" s="37" t="s">
        <v>109</v>
      </c>
      <c r="D16085" s="37" t="s">
        <v>150</v>
      </c>
      <c r="E16085" s="0" t="n">
        <v>1</v>
      </c>
      <c r="F16085" s="38" t="s">
        <v>71</v>
      </c>
      <c r="G16085" s="37" t="s">
        <v>539</v>
      </c>
      <c r="H16085" s="0" t="n">
        <v>846317</v>
      </c>
      <c r="I16085" s="0" t="n">
        <v>347071</v>
      </c>
      <c r="J16085" s="0" t="n">
        <v>-38001</v>
      </c>
    </row>
    <row r="16086" customFormat="false" ht="15" hidden="false" customHeight="false" outlineLevel="0" collapsed="false">
      <c r="A16086" s="0" t="n">
        <v>202507</v>
      </c>
      <c r="B16086" s="0" t="n">
        <v>202507</v>
      </c>
      <c r="C16086" s="37" t="s">
        <v>158</v>
      </c>
      <c r="D16086" s="37" t="s">
        <v>540</v>
      </c>
      <c r="E16086" s="0" t="n">
        <v>1</v>
      </c>
      <c r="F16086" s="38" t="s">
        <v>71</v>
      </c>
      <c r="G16086" s="37" t="s">
        <v>541</v>
      </c>
      <c r="H16086" s="0" t="n">
        <v>997047</v>
      </c>
      <c r="I16086" s="0" t="n">
        <v>313635</v>
      </c>
      <c r="J16086" s="0" t="n">
        <v>54888</v>
      </c>
    </row>
    <row r="16087" customFormat="false" ht="15" hidden="false" customHeight="false" outlineLevel="0" collapsed="false">
      <c r="A16087" s="0" t="n">
        <v>202507</v>
      </c>
      <c r="B16087" s="0" t="n">
        <v>202507</v>
      </c>
      <c r="C16087" s="37" t="s">
        <v>106</v>
      </c>
      <c r="D16087" s="37" t="s">
        <v>118</v>
      </c>
      <c r="E16087" s="0" t="n">
        <v>1</v>
      </c>
      <c r="F16087" s="38" t="s">
        <v>71</v>
      </c>
      <c r="G16087" s="37" t="s">
        <v>542</v>
      </c>
      <c r="H16087" s="0" t="n">
        <v>6447378</v>
      </c>
      <c r="I16087" s="0" t="n">
        <v>3209861</v>
      </c>
      <c r="J16087" s="0" t="n">
        <v>458515</v>
      </c>
    </row>
    <row r="16088" customFormat="false" ht="15" hidden="false" customHeight="false" outlineLevel="0" collapsed="false">
      <c r="A16088" s="0" t="n">
        <v>202507</v>
      </c>
      <c r="B16088" s="0" t="n">
        <v>202507</v>
      </c>
      <c r="C16088" s="37" t="s">
        <v>136</v>
      </c>
      <c r="D16088" s="37" t="s">
        <v>130</v>
      </c>
      <c r="E16088" s="0" t="n">
        <v>1</v>
      </c>
      <c r="F16088" s="38" t="s">
        <v>71</v>
      </c>
      <c r="G16088" s="37" t="s">
        <v>543</v>
      </c>
      <c r="H16088" s="0" t="n">
        <v>1134123</v>
      </c>
      <c r="I16088" s="0" t="n">
        <v>247922</v>
      </c>
      <c r="J16088" s="0" t="n">
        <v>40711</v>
      </c>
    </row>
    <row r="16089" customFormat="false" ht="15" hidden="false" customHeight="false" outlineLevel="0" collapsed="false">
      <c r="A16089" s="0" t="n">
        <v>202507</v>
      </c>
      <c r="B16089" s="0" t="n">
        <v>202507</v>
      </c>
      <c r="C16089" s="37" t="s">
        <v>136</v>
      </c>
      <c r="D16089" s="37" t="s">
        <v>447</v>
      </c>
      <c r="E16089" s="0" t="n">
        <v>1</v>
      </c>
      <c r="F16089" s="38" t="s">
        <v>71</v>
      </c>
      <c r="G16089" s="37" t="s">
        <v>544</v>
      </c>
      <c r="H16089" s="0" t="n">
        <v>1086108</v>
      </c>
      <c r="I16089" s="0" t="n">
        <v>404381</v>
      </c>
      <c r="J16089" s="0" t="n">
        <v>34218</v>
      </c>
    </row>
    <row r="16090" customFormat="false" ht="15" hidden="false" customHeight="false" outlineLevel="0" collapsed="false">
      <c r="A16090" s="0" t="n">
        <v>202507</v>
      </c>
      <c r="B16090" s="0" t="n">
        <v>202507</v>
      </c>
      <c r="C16090" s="37" t="s">
        <v>136</v>
      </c>
      <c r="D16090" s="37" t="s">
        <v>170</v>
      </c>
      <c r="E16090" s="0" t="n">
        <v>1</v>
      </c>
      <c r="F16090" s="38" t="s">
        <v>71</v>
      </c>
      <c r="G16090" s="37" t="s">
        <v>545</v>
      </c>
      <c r="H16090" s="0" t="n">
        <v>16437181</v>
      </c>
      <c r="I16090" s="0" t="n">
        <v>8075523</v>
      </c>
      <c r="J16090" s="0" t="n">
        <v>1423479</v>
      </c>
    </row>
    <row r="16091" customFormat="false" ht="15" hidden="false" customHeight="false" outlineLevel="0" collapsed="false">
      <c r="A16091" s="0" t="n">
        <v>202507</v>
      </c>
      <c r="B16091" s="0" t="n">
        <v>202507</v>
      </c>
      <c r="C16091" s="37" t="s">
        <v>106</v>
      </c>
      <c r="D16091" s="37" t="s">
        <v>210</v>
      </c>
      <c r="E16091" s="0" t="n">
        <v>1</v>
      </c>
      <c r="F16091" s="38" t="s">
        <v>71</v>
      </c>
      <c r="G16091" s="37" t="s">
        <v>546</v>
      </c>
      <c r="H16091" s="0" t="n">
        <v>412676</v>
      </c>
      <c r="I16091" s="0" t="n">
        <v>26051</v>
      </c>
      <c r="J16091" s="0" t="n">
        <v>383</v>
      </c>
    </row>
    <row r="16092" customFormat="false" ht="15" hidden="false" customHeight="false" outlineLevel="0" collapsed="false">
      <c r="A16092" s="0" t="n">
        <v>202507</v>
      </c>
      <c r="B16092" s="0" t="n">
        <v>202507</v>
      </c>
      <c r="C16092" s="37" t="s">
        <v>158</v>
      </c>
      <c r="D16092" s="37" t="s">
        <v>269</v>
      </c>
      <c r="E16092" s="0" t="n">
        <v>1</v>
      </c>
      <c r="F16092" s="38" t="s">
        <v>71</v>
      </c>
      <c r="G16092" s="37" t="s">
        <v>547</v>
      </c>
      <c r="H16092" s="0" t="n">
        <v>202658</v>
      </c>
      <c r="I16092" s="0" t="n">
        <v>60450</v>
      </c>
      <c r="J16092" s="0" t="n">
        <v>3708</v>
      </c>
    </row>
    <row r="16093" customFormat="false" ht="15" hidden="false" customHeight="false" outlineLevel="0" collapsed="false">
      <c r="A16093" s="0" t="n">
        <v>202507</v>
      </c>
      <c r="B16093" s="0" t="n">
        <v>202507</v>
      </c>
      <c r="C16093" s="37" t="s">
        <v>124</v>
      </c>
      <c r="D16093" s="37" t="s">
        <v>396</v>
      </c>
      <c r="E16093" s="0" t="n">
        <v>1</v>
      </c>
      <c r="F16093" s="38" t="s">
        <v>71</v>
      </c>
      <c r="G16093" s="37" t="s">
        <v>548</v>
      </c>
      <c r="H16093" s="0" t="n">
        <v>1097026</v>
      </c>
      <c r="I16093" s="0" t="n">
        <v>277168</v>
      </c>
      <c r="J16093" s="0" t="n">
        <v>-6844</v>
      </c>
    </row>
    <row r="16094" customFormat="false" ht="15" hidden="false" customHeight="false" outlineLevel="0" collapsed="false">
      <c r="A16094" s="0" t="n">
        <v>202507</v>
      </c>
      <c r="B16094" s="0" t="n">
        <v>202507</v>
      </c>
      <c r="C16094" s="37" t="s">
        <v>101</v>
      </c>
      <c r="D16094" s="37" t="s">
        <v>282</v>
      </c>
      <c r="E16094" s="0" t="n">
        <v>1</v>
      </c>
      <c r="F16094" s="38" t="s">
        <v>71</v>
      </c>
      <c r="G16094" s="37" t="s">
        <v>549</v>
      </c>
      <c r="H16094" s="0" t="n">
        <v>923193</v>
      </c>
      <c r="I16094" s="0" t="n">
        <v>364617</v>
      </c>
      <c r="J16094" s="0" t="n">
        <v>71373</v>
      </c>
    </row>
    <row r="16095" customFormat="false" ht="15" hidden="false" customHeight="false" outlineLevel="0" collapsed="false">
      <c r="A16095" s="0" t="n">
        <v>202507</v>
      </c>
      <c r="B16095" s="0" t="n">
        <v>202507</v>
      </c>
      <c r="C16095" s="37" t="s">
        <v>197</v>
      </c>
      <c r="D16095" s="37" t="s">
        <v>540</v>
      </c>
      <c r="E16095" s="0" t="n">
        <v>1</v>
      </c>
      <c r="F16095" s="38" t="s">
        <v>71</v>
      </c>
      <c r="G16095" s="37" t="s">
        <v>550</v>
      </c>
      <c r="H16095" s="0" t="n">
        <v>357712</v>
      </c>
      <c r="I16095" s="0" t="n">
        <v>65134</v>
      </c>
      <c r="J16095" s="0" t="n">
        <v>4906</v>
      </c>
    </row>
    <row r="16096" customFormat="false" ht="15" hidden="false" customHeight="false" outlineLevel="0" collapsed="false">
      <c r="A16096" s="0" t="n">
        <v>202507</v>
      </c>
      <c r="B16096" s="0" t="n">
        <v>202507</v>
      </c>
      <c r="C16096" s="37" t="s">
        <v>158</v>
      </c>
      <c r="D16096" s="37" t="s">
        <v>243</v>
      </c>
      <c r="E16096" s="0" t="n">
        <v>1</v>
      </c>
      <c r="F16096" s="38" t="s">
        <v>71</v>
      </c>
      <c r="G16096" s="37" t="s">
        <v>551</v>
      </c>
      <c r="H16096" s="0" t="n">
        <v>286312</v>
      </c>
      <c r="I16096" s="0" t="n">
        <v>94260</v>
      </c>
      <c r="J16096" s="0" t="n">
        <v>9726</v>
      </c>
    </row>
    <row r="16097" customFormat="false" ht="15" hidden="false" customHeight="false" outlineLevel="0" collapsed="false">
      <c r="A16097" s="0" t="n">
        <v>202507</v>
      </c>
      <c r="B16097" s="0" t="n">
        <v>202507</v>
      </c>
      <c r="C16097" s="37" t="s">
        <v>112</v>
      </c>
      <c r="D16097" s="37" t="s">
        <v>220</v>
      </c>
      <c r="E16097" s="0" t="n">
        <v>1</v>
      </c>
      <c r="F16097" s="38" t="s">
        <v>71</v>
      </c>
      <c r="G16097" s="37" t="s">
        <v>552</v>
      </c>
      <c r="H16097" s="0" t="n">
        <v>9991961</v>
      </c>
      <c r="I16097" s="0" t="n">
        <v>6622224</v>
      </c>
      <c r="J16097" s="0" t="n">
        <v>816718</v>
      </c>
    </row>
    <row r="16098" customFormat="false" ht="15" hidden="false" customHeight="false" outlineLevel="0" collapsed="false">
      <c r="A16098" s="0" t="n">
        <v>202507</v>
      </c>
      <c r="B16098" s="0" t="n">
        <v>202507</v>
      </c>
      <c r="C16098" s="37" t="s">
        <v>184</v>
      </c>
      <c r="D16098" s="37" t="s">
        <v>509</v>
      </c>
      <c r="E16098" s="0" t="n">
        <v>1</v>
      </c>
      <c r="F16098" s="38" t="s">
        <v>71</v>
      </c>
      <c r="G16098" s="37" t="s">
        <v>553</v>
      </c>
      <c r="H16098" s="0" t="n">
        <v>623806</v>
      </c>
      <c r="I16098" s="0" t="n">
        <v>84921</v>
      </c>
      <c r="J16098" s="0" t="n">
        <v>4768</v>
      </c>
    </row>
    <row r="16099" customFormat="false" ht="15" hidden="false" customHeight="false" outlineLevel="0" collapsed="false">
      <c r="A16099" s="0" t="n">
        <v>202507</v>
      </c>
      <c r="B16099" s="0" t="n">
        <v>202507</v>
      </c>
      <c r="C16099" s="37" t="s">
        <v>109</v>
      </c>
      <c r="D16099" s="37" t="s">
        <v>143</v>
      </c>
      <c r="E16099" s="0" t="n">
        <v>1</v>
      </c>
      <c r="F16099" s="38" t="s">
        <v>71</v>
      </c>
      <c r="G16099" s="37" t="s">
        <v>554</v>
      </c>
      <c r="H16099" s="0" t="n">
        <v>348586</v>
      </c>
      <c r="I16099" s="0" t="n">
        <v>159722</v>
      </c>
      <c r="J16099" s="0" t="n">
        <v>25914</v>
      </c>
    </row>
    <row r="16100" customFormat="false" ht="15" hidden="false" customHeight="false" outlineLevel="0" collapsed="false">
      <c r="A16100" s="0" t="n">
        <v>202507</v>
      </c>
      <c r="B16100" s="0" t="n">
        <v>202507</v>
      </c>
      <c r="C16100" s="37" t="s">
        <v>136</v>
      </c>
      <c r="D16100" s="37" t="s">
        <v>314</v>
      </c>
      <c r="E16100" s="0" t="n">
        <v>1</v>
      </c>
      <c r="F16100" s="38" t="s">
        <v>71</v>
      </c>
      <c r="G16100" s="37" t="s">
        <v>555</v>
      </c>
      <c r="H16100" s="0" t="n">
        <v>1329188</v>
      </c>
      <c r="I16100" s="0" t="n">
        <v>185509</v>
      </c>
      <c r="J16100" s="0" t="n">
        <v>45598</v>
      </c>
    </row>
    <row r="16101" customFormat="false" ht="15" hidden="false" customHeight="false" outlineLevel="0" collapsed="false">
      <c r="A16101" s="0" t="n">
        <v>202507</v>
      </c>
      <c r="B16101" s="0" t="n">
        <v>202507</v>
      </c>
      <c r="C16101" s="37" t="s">
        <v>106</v>
      </c>
      <c r="D16101" s="37" t="s">
        <v>174</v>
      </c>
      <c r="E16101" s="0" t="n">
        <v>1</v>
      </c>
      <c r="F16101" s="38" t="s">
        <v>71</v>
      </c>
      <c r="G16101" s="37" t="s">
        <v>556</v>
      </c>
      <c r="H16101" s="0" t="n">
        <v>471057</v>
      </c>
      <c r="I16101" s="0" t="n">
        <v>148331</v>
      </c>
      <c r="J16101" s="0" t="n">
        <v>26398</v>
      </c>
    </row>
    <row r="16102" customFormat="false" ht="15" hidden="false" customHeight="false" outlineLevel="0" collapsed="false">
      <c r="A16102" s="0" t="n">
        <v>202507</v>
      </c>
      <c r="B16102" s="0" t="n">
        <v>202507</v>
      </c>
      <c r="C16102" s="37" t="s">
        <v>112</v>
      </c>
      <c r="D16102" s="37" t="s">
        <v>482</v>
      </c>
      <c r="E16102" s="0" t="n">
        <v>1</v>
      </c>
      <c r="F16102" s="38" t="s">
        <v>71</v>
      </c>
      <c r="G16102" s="37" t="s">
        <v>557</v>
      </c>
      <c r="H16102" s="0" t="n">
        <v>447185</v>
      </c>
      <c r="I16102" s="0" t="n">
        <v>148635</v>
      </c>
      <c r="J16102" s="0" t="n">
        <v>-13723</v>
      </c>
    </row>
    <row r="16103" customFormat="false" ht="15" hidden="false" customHeight="false" outlineLevel="0" collapsed="false">
      <c r="A16103" s="0" t="n">
        <v>202507</v>
      </c>
      <c r="B16103" s="0" t="n">
        <v>202507</v>
      </c>
      <c r="C16103" s="37" t="s">
        <v>101</v>
      </c>
      <c r="D16103" s="37" t="s">
        <v>391</v>
      </c>
      <c r="E16103" s="0" t="n">
        <v>1</v>
      </c>
      <c r="F16103" s="38" t="s">
        <v>71</v>
      </c>
      <c r="G16103" s="37" t="s">
        <v>558</v>
      </c>
      <c r="H16103" s="0" t="n">
        <v>1179877</v>
      </c>
      <c r="I16103" s="0" t="n">
        <v>100508</v>
      </c>
      <c r="J16103" s="0" t="n">
        <v>9144</v>
      </c>
    </row>
    <row r="16104" customFormat="false" ht="15" hidden="false" customHeight="false" outlineLevel="0" collapsed="false">
      <c r="A16104" s="0" t="n">
        <v>202507</v>
      </c>
      <c r="B16104" s="0" t="n">
        <v>202507</v>
      </c>
      <c r="C16104" s="37" t="s">
        <v>197</v>
      </c>
      <c r="D16104" s="37" t="s">
        <v>470</v>
      </c>
      <c r="E16104" s="0" t="n">
        <v>1</v>
      </c>
      <c r="F16104" s="38" t="s">
        <v>71</v>
      </c>
      <c r="G16104" s="37" t="s">
        <v>559</v>
      </c>
      <c r="H16104" s="0" t="n">
        <v>111915</v>
      </c>
      <c r="I16104" s="0" t="n">
        <v>62093</v>
      </c>
      <c r="J16104" s="0" t="n">
        <v>5931</v>
      </c>
    </row>
    <row r="16105" customFormat="false" ht="15" hidden="false" customHeight="false" outlineLevel="0" collapsed="false">
      <c r="A16105" s="0" t="n">
        <v>202507</v>
      </c>
      <c r="B16105" s="0" t="n">
        <v>202507</v>
      </c>
      <c r="C16105" s="37" t="s">
        <v>112</v>
      </c>
      <c r="D16105" s="37" t="s">
        <v>531</v>
      </c>
      <c r="E16105" s="0" t="n">
        <v>1</v>
      </c>
      <c r="F16105" s="38" t="s">
        <v>71</v>
      </c>
      <c r="G16105" s="37" t="s">
        <v>560</v>
      </c>
      <c r="H16105" s="0" t="n">
        <v>959423</v>
      </c>
      <c r="I16105" s="0" t="n">
        <v>376941</v>
      </c>
      <c r="J16105" s="0" t="n">
        <v>76981</v>
      </c>
    </row>
    <row r="16106" customFormat="false" ht="15" hidden="false" customHeight="false" outlineLevel="0" collapsed="false">
      <c r="A16106" s="0" t="n">
        <v>202507</v>
      </c>
      <c r="B16106" s="0" t="n">
        <v>202507</v>
      </c>
      <c r="C16106" s="37" t="s">
        <v>109</v>
      </c>
      <c r="D16106" s="37" t="s">
        <v>561</v>
      </c>
      <c r="E16106" s="0" t="n">
        <v>1</v>
      </c>
      <c r="F16106" s="38" t="s">
        <v>71</v>
      </c>
      <c r="G16106" s="37" t="s">
        <v>562</v>
      </c>
      <c r="H16106" s="0" t="n">
        <v>7837945</v>
      </c>
      <c r="I16106" s="0" t="n">
        <v>2105254</v>
      </c>
      <c r="J16106" s="0" t="n">
        <v>52823</v>
      </c>
    </row>
    <row r="16107" customFormat="false" ht="15" hidden="false" customHeight="false" outlineLevel="0" collapsed="false">
      <c r="A16107" s="0" t="n">
        <v>202507</v>
      </c>
      <c r="B16107" s="0" t="n">
        <v>202507</v>
      </c>
      <c r="C16107" s="37" t="s">
        <v>149</v>
      </c>
      <c r="D16107" s="37" t="s">
        <v>385</v>
      </c>
      <c r="E16107" s="0" t="n">
        <v>1</v>
      </c>
      <c r="F16107" s="38" t="s">
        <v>71</v>
      </c>
      <c r="G16107" s="37" t="s">
        <v>563</v>
      </c>
      <c r="H16107" s="0" t="n">
        <v>1295233</v>
      </c>
      <c r="I16107" s="0" t="n">
        <v>513323</v>
      </c>
      <c r="J16107" s="0" t="n">
        <v>-12342</v>
      </c>
    </row>
    <row r="16108" customFormat="false" ht="15" hidden="false" customHeight="false" outlineLevel="0" collapsed="false">
      <c r="A16108" s="0" t="n">
        <v>202507</v>
      </c>
      <c r="B16108" s="0" t="n">
        <v>202507</v>
      </c>
      <c r="C16108" s="37" t="s">
        <v>178</v>
      </c>
      <c r="D16108" s="37" t="s">
        <v>294</v>
      </c>
      <c r="E16108" s="0" t="n">
        <v>1</v>
      </c>
      <c r="F16108" s="38" t="s">
        <v>71</v>
      </c>
      <c r="G16108" s="37" t="s">
        <v>564</v>
      </c>
      <c r="H16108" s="0" t="n">
        <v>346626</v>
      </c>
      <c r="I16108" s="0" t="n">
        <v>123116</v>
      </c>
      <c r="J16108" s="0" t="n">
        <v>20137</v>
      </c>
    </row>
    <row r="16109" customFormat="false" ht="15" hidden="false" customHeight="false" outlineLevel="0" collapsed="false">
      <c r="A16109" s="0" t="n">
        <v>202507</v>
      </c>
      <c r="B16109" s="0" t="n">
        <v>202507</v>
      </c>
      <c r="C16109" s="37" t="s">
        <v>112</v>
      </c>
      <c r="D16109" s="37" t="s">
        <v>476</v>
      </c>
      <c r="E16109" s="0" t="n">
        <v>1</v>
      </c>
      <c r="F16109" s="38" t="s">
        <v>71</v>
      </c>
      <c r="G16109" s="37" t="s">
        <v>565</v>
      </c>
      <c r="H16109" s="0" t="n">
        <v>388448</v>
      </c>
      <c r="I16109" s="0" t="n">
        <v>206499</v>
      </c>
      <c r="J16109" s="0" t="n">
        <v>16123</v>
      </c>
    </row>
    <row r="16110" customFormat="false" ht="15" hidden="false" customHeight="false" outlineLevel="0" collapsed="false">
      <c r="A16110" s="0" t="n">
        <v>202507</v>
      </c>
      <c r="B16110" s="0" t="n">
        <v>202507</v>
      </c>
      <c r="C16110" s="37" t="s">
        <v>158</v>
      </c>
      <c r="D16110" s="37" t="s">
        <v>145</v>
      </c>
      <c r="E16110" s="0" t="n">
        <v>1</v>
      </c>
      <c r="F16110" s="38" t="s">
        <v>71</v>
      </c>
      <c r="G16110" s="37" t="s">
        <v>566</v>
      </c>
      <c r="H16110" s="0" t="n">
        <v>457137</v>
      </c>
      <c r="I16110" s="0" t="n">
        <v>130924</v>
      </c>
      <c r="J16110" s="0" t="n">
        <v>2307</v>
      </c>
    </row>
    <row r="16111" customFormat="false" ht="15" hidden="false" customHeight="false" outlineLevel="0" collapsed="false">
      <c r="A16111" s="0" t="n">
        <v>202507</v>
      </c>
      <c r="B16111" s="0" t="n">
        <v>202507</v>
      </c>
      <c r="C16111" s="37" t="s">
        <v>95</v>
      </c>
      <c r="D16111" s="37" t="s">
        <v>223</v>
      </c>
      <c r="E16111" s="0" t="n">
        <v>1</v>
      </c>
      <c r="F16111" s="38" t="s">
        <v>71</v>
      </c>
      <c r="G16111" s="37" t="s">
        <v>567</v>
      </c>
      <c r="H16111" s="0" t="n">
        <v>467877</v>
      </c>
      <c r="I16111" s="0" t="n">
        <v>259825</v>
      </c>
      <c r="J16111" s="0" t="n">
        <v>14028</v>
      </c>
    </row>
    <row r="16112" customFormat="false" ht="15" hidden="false" customHeight="false" outlineLevel="0" collapsed="false">
      <c r="A16112" s="0" t="n">
        <v>202507</v>
      </c>
      <c r="B16112" s="0" t="n">
        <v>202507</v>
      </c>
      <c r="C16112" s="37" t="s">
        <v>197</v>
      </c>
      <c r="D16112" s="37" t="s">
        <v>495</v>
      </c>
      <c r="E16112" s="0" t="n">
        <v>1</v>
      </c>
      <c r="F16112" s="38" t="s">
        <v>71</v>
      </c>
      <c r="G16112" s="37" t="s">
        <v>568</v>
      </c>
      <c r="H16112" s="0" t="n">
        <v>369058</v>
      </c>
      <c r="I16112" s="0" t="n">
        <v>58764</v>
      </c>
      <c r="J16112" s="0" t="n">
        <v>-3591</v>
      </c>
    </row>
    <row r="16113" customFormat="false" ht="15" hidden="false" customHeight="false" outlineLevel="0" collapsed="false">
      <c r="A16113" s="0" t="n">
        <v>202507</v>
      </c>
      <c r="B16113" s="0" t="n">
        <v>202507</v>
      </c>
      <c r="C16113" s="37" t="s">
        <v>124</v>
      </c>
      <c r="D16113" s="37" t="s">
        <v>569</v>
      </c>
      <c r="E16113" s="0" t="n">
        <v>1</v>
      </c>
      <c r="F16113" s="38" t="s">
        <v>71</v>
      </c>
      <c r="G16113" s="37" t="s">
        <v>570</v>
      </c>
      <c r="H16113" s="0" t="n">
        <v>2194142</v>
      </c>
      <c r="I16113" s="0" t="n">
        <v>468912</v>
      </c>
      <c r="J16113" s="0" t="n">
        <v>45490</v>
      </c>
    </row>
    <row r="16114" customFormat="false" ht="15" hidden="false" customHeight="false" outlineLevel="0" collapsed="false">
      <c r="A16114" s="0" t="n">
        <v>202507</v>
      </c>
      <c r="B16114" s="0" t="n">
        <v>202507</v>
      </c>
      <c r="C16114" s="37" t="s">
        <v>136</v>
      </c>
      <c r="D16114" s="37" t="s">
        <v>571</v>
      </c>
      <c r="E16114" s="0" t="n">
        <v>1</v>
      </c>
      <c r="F16114" s="38" t="s">
        <v>71</v>
      </c>
      <c r="G16114" s="37" t="s">
        <v>572</v>
      </c>
      <c r="H16114" s="0" t="n">
        <v>63792</v>
      </c>
      <c r="I16114" s="0" t="n">
        <v>24530</v>
      </c>
      <c r="J16114" s="0" t="n">
        <v>1217</v>
      </c>
    </row>
    <row r="16115" customFormat="false" ht="15" hidden="false" customHeight="false" outlineLevel="0" collapsed="false">
      <c r="A16115" s="0" t="n">
        <v>202507</v>
      </c>
      <c r="B16115" s="0" t="n">
        <v>202507</v>
      </c>
      <c r="C16115" s="37" t="s">
        <v>149</v>
      </c>
      <c r="D16115" s="37" t="s">
        <v>116</v>
      </c>
      <c r="E16115" s="0" t="n">
        <v>1</v>
      </c>
      <c r="F16115" s="38" t="s">
        <v>71</v>
      </c>
      <c r="G16115" s="37" t="s">
        <v>573</v>
      </c>
      <c r="H16115" s="0" t="n">
        <v>1236295</v>
      </c>
      <c r="I16115" s="0" t="n">
        <v>457495</v>
      </c>
      <c r="J16115" s="0" t="n">
        <v>60983</v>
      </c>
    </row>
    <row r="16116" customFormat="false" ht="15" hidden="false" customHeight="false" outlineLevel="0" collapsed="false">
      <c r="A16116" s="0" t="n">
        <v>202507</v>
      </c>
      <c r="B16116" s="0" t="n">
        <v>202507</v>
      </c>
      <c r="C16116" s="37" t="s">
        <v>158</v>
      </c>
      <c r="D16116" s="37" t="s">
        <v>476</v>
      </c>
      <c r="E16116" s="0" t="n">
        <v>1</v>
      </c>
      <c r="F16116" s="38" t="s">
        <v>71</v>
      </c>
      <c r="G16116" s="37" t="s">
        <v>574</v>
      </c>
      <c r="H16116" s="0" t="n">
        <v>320594</v>
      </c>
      <c r="I16116" s="0" t="n">
        <v>77979</v>
      </c>
      <c r="J16116" s="0" t="n">
        <v>4640</v>
      </c>
    </row>
    <row r="16117" customFormat="false" ht="15" hidden="false" customHeight="false" outlineLevel="0" collapsed="false">
      <c r="A16117" s="0" t="n">
        <v>202507</v>
      </c>
      <c r="B16117" s="0" t="n">
        <v>202507</v>
      </c>
      <c r="C16117" s="37" t="s">
        <v>106</v>
      </c>
      <c r="D16117" s="37" t="s">
        <v>237</v>
      </c>
      <c r="E16117" s="0" t="n">
        <v>1</v>
      </c>
      <c r="F16117" s="38" t="s">
        <v>71</v>
      </c>
      <c r="G16117" s="37" t="s">
        <v>575</v>
      </c>
      <c r="H16117" s="0" t="n">
        <v>961006</v>
      </c>
      <c r="I16117" s="0" t="n">
        <v>371865</v>
      </c>
      <c r="J16117" s="0" t="n">
        <v>31069</v>
      </c>
    </row>
    <row r="16118" customFormat="false" ht="15" hidden="false" customHeight="false" outlineLevel="0" collapsed="false">
      <c r="A16118" s="0" t="n">
        <v>202507</v>
      </c>
      <c r="B16118" s="0" t="n">
        <v>202507</v>
      </c>
      <c r="C16118" s="37" t="s">
        <v>152</v>
      </c>
      <c r="D16118" s="37" t="s">
        <v>445</v>
      </c>
      <c r="E16118" s="0" t="n">
        <v>1</v>
      </c>
      <c r="F16118" s="38" t="s">
        <v>71</v>
      </c>
      <c r="G16118" s="37" t="s">
        <v>576</v>
      </c>
      <c r="H16118" s="0" t="n">
        <v>198965</v>
      </c>
      <c r="I16118" s="0" t="n">
        <v>75631</v>
      </c>
      <c r="J16118" s="0" t="n">
        <v>2607</v>
      </c>
    </row>
    <row r="16119" customFormat="false" ht="15" hidden="false" customHeight="false" outlineLevel="0" collapsed="false">
      <c r="A16119" s="0" t="n">
        <v>202507</v>
      </c>
      <c r="B16119" s="0" t="n">
        <v>202507</v>
      </c>
      <c r="C16119" s="37" t="s">
        <v>112</v>
      </c>
      <c r="D16119" s="37" t="s">
        <v>367</v>
      </c>
      <c r="E16119" s="0" t="n">
        <v>1</v>
      </c>
      <c r="F16119" s="38" t="s">
        <v>71</v>
      </c>
      <c r="G16119" s="37" t="s">
        <v>577</v>
      </c>
      <c r="H16119" s="0" t="n">
        <v>2351048</v>
      </c>
      <c r="I16119" s="0" t="n">
        <v>481855</v>
      </c>
      <c r="J16119" s="0" t="n">
        <v>26279</v>
      </c>
    </row>
    <row r="16120" customFormat="false" ht="15" hidden="false" customHeight="false" outlineLevel="0" collapsed="false">
      <c r="A16120" s="0" t="n">
        <v>202507</v>
      </c>
      <c r="B16120" s="0" t="n">
        <v>202507</v>
      </c>
      <c r="C16120" s="37" t="s">
        <v>109</v>
      </c>
      <c r="D16120" s="37" t="s">
        <v>320</v>
      </c>
      <c r="E16120" s="0" t="n">
        <v>1</v>
      </c>
      <c r="F16120" s="38" t="s">
        <v>71</v>
      </c>
      <c r="G16120" s="37" t="s">
        <v>578</v>
      </c>
      <c r="H16120" s="0" t="n">
        <v>1683536</v>
      </c>
      <c r="I16120" s="0" t="n">
        <v>627877</v>
      </c>
      <c r="J16120" s="0" t="n">
        <v>-20705</v>
      </c>
    </row>
    <row r="16121" customFormat="false" ht="15" hidden="false" customHeight="false" outlineLevel="0" collapsed="false">
      <c r="A16121" s="0" t="n">
        <v>202507</v>
      </c>
      <c r="B16121" s="0" t="n">
        <v>202507</v>
      </c>
      <c r="C16121" s="37" t="s">
        <v>197</v>
      </c>
      <c r="D16121" s="37" t="s">
        <v>362</v>
      </c>
      <c r="E16121" s="0" t="n">
        <v>1</v>
      </c>
      <c r="F16121" s="38" t="s">
        <v>71</v>
      </c>
      <c r="G16121" s="37" t="s">
        <v>579</v>
      </c>
      <c r="H16121" s="0" t="n">
        <v>1114264</v>
      </c>
      <c r="I16121" s="0" t="n">
        <v>326747</v>
      </c>
      <c r="J16121" s="0" t="n">
        <v>59867</v>
      </c>
    </row>
    <row r="16122" customFormat="false" ht="15" hidden="false" customHeight="false" outlineLevel="0" collapsed="false">
      <c r="A16122" s="0" t="n">
        <v>202507</v>
      </c>
      <c r="B16122" s="0" t="n">
        <v>202507</v>
      </c>
      <c r="C16122" s="37" t="s">
        <v>106</v>
      </c>
      <c r="D16122" s="37" t="s">
        <v>280</v>
      </c>
      <c r="E16122" s="0" t="n">
        <v>1</v>
      </c>
      <c r="F16122" s="38" t="s">
        <v>71</v>
      </c>
      <c r="G16122" s="37" t="s">
        <v>580</v>
      </c>
      <c r="H16122" s="0" t="n">
        <v>67991</v>
      </c>
      <c r="I16122" s="0" t="n">
        <v>8736</v>
      </c>
      <c r="J16122" s="0" t="n">
        <v>662</v>
      </c>
    </row>
    <row r="16123" customFormat="false" ht="15" hidden="false" customHeight="false" outlineLevel="0" collapsed="false">
      <c r="A16123" s="0" t="n">
        <v>202507</v>
      </c>
      <c r="B16123" s="0" t="n">
        <v>202507</v>
      </c>
      <c r="C16123" s="37" t="s">
        <v>136</v>
      </c>
      <c r="D16123" s="37" t="s">
        <v>208</v>
      </c>
      <c r="E16123" s="0" t="n">
        <v>1</v>
      </c>
      <c r="F16123" s="38" t="s">
        <v>71</v>
      </c>
      <c r="G16123" s="37" t="s">
        <v>581</v>
      </c>
      <c r="H16123" s="0" t="n">
        <v>1171357</v>
      </c>
      <c r="I16123" s="0" t="n">
        <v>446615</v>
      </c>
      <c r="J16123" s="0" t="n">
        <v>-53109</v>
      </c>
    </row>
    <row r="16124" customFormat="false" ht="15" hidden="false" customHeight="false" outlineLevel="0" collapsed="false">
      <c r="A16124" s="0" t="n">
        <v>202507</v>
      </c>
      <c r="B16124" s="0" t="n">
        <v>202507</v>
      </c>
      <c r="C16124" s="37" t="s">
        <v>124</v>
      </c>
      <c r="D16124" s="37" t="s">
        <v>212</v>
      </c>
      <c r="E16124" s="0" t="n">
        <v>1</v>
      </c>
      <c r="F16124" s="38" t="s">
        <v>71</v>
      </c>
      <c r="G16124" s="37" t="s">
        <v>582</v>
      </c>
      <c r="H16124" s="0" t="n">
        <v>672027</v>
      </c>
      <c r="I16124" s="0" t="n">
        <v>389671</v>
      </c>
      <c r="J16124" s="0" t="n">
        <v>-30604</v>
      </c>
    </row>
    <row r="16125" customFormat="false" ht="15" hidden="false" customHeight="false" outlineLevel="0" collapsed="false">
      <c r="A16125" s="0" t="n">
        <v>202507</v>
      </c>
      <c r="B16125" s="0" t="n">
        <v>202507</v>
      </c>
      <c r="C16125" s="37" t="s">
        <v>109</v>
      </c>
      <c r="D16125" s="37" t="s">
        <v>482</v>
      </c>
      <c r="E16125" s="0" t="n">
        <v>1</v>
      </c>
      <c r="F16125" s="38" t="s">
        <v>71</v>
      </c>
      <c r="G16125" s="37" t="s">
        <v>583</v>
      </c>
      <c r="H16125" s="0" t="n">
        <v>65347</v>
      </c>
      <c r="I16125" s="0" t="n">
        <v>15294</v>
      </c>
      <c r="J16125" s="0" t="n">
        <v>2810</v>
      </c>
    </row>
    <row r="16126" customFormat="false" ht="15" hidden="false" customHeight="false" outlineLevel="0" collapsed="false">
      <c r="A16126" s="0" t="n">
        <v>202507</v>
      </c>
      <c r="B16126" s="0" t="n">
        <v>202507</v>
      </c>
      <c r="C16126" s="37" t="s">
        <v>178</v>
      </c>
      <c r="D16126" s="37" t="s">
        <v>216</v>
      </c>
      <c r="E16126" s="0" t="n">
        <v>1</v>
      </c>
      <c r="F16126" s="38" t="s">
        <v>71</v>
      </c>
      <c r="G16126" s="37" t="s">
        <v>584</v>
      </c>
      <c r="H16126" s="0" t="n">
        <v>437646</v>
      </c>
      <c r="I16126" s="0" t="n">
        <v>78364</v>
      </c>
      <c r="J16126" s="0" t="n">
        <v>5930</v>
      </c>
    </row>
    <row r="16127" customFormat="false" ht="15" hidden="false" customHeight="false" outlineLevel="0" collapsed="false">
      <c r="A16127" s="0" t="n">
        <v>202507</v>
      </c>
      <c r="B16127" s="0" t="n">
        <v>202507</v>
      </c>
      <c r="C16127" s="37" t="s">
        <v>95</v>
      </c>
      <c r="D16127" s="37" t="s">
        <v>383</v>
      </c>
      <c r="E16127" s="0" t="n">
        <v>1</v>
      </c>
      <c r="F16127" s="38" t="s">
        <v>71</v>
      </c>
      <c r="G16127" s="37" t="s">
        <v>585</v>
      </c>
      <c r="H16127" s="0" t="n">
        <v>788248</v>
      </c>
      <c r="I16127" s="0" t="n">
        <v>240235</v>
      </c>
      <c r="J16127" s="0" t="n">
        <v>18740</v>
      </c>
    </row>
    <row r="16128" customFormat="false" ht="15" hidden="false" customHeight="false" outlineLevel="0" collapsed="false">
      <c r="A16128" s="0" t="n">
        <v>202507</v>
      </c>
      <c r="B16128" s="0" t="n">
        <v>202507</v>
      </c>
      <c r="C16128" s="37" t="s">
        <v>106</v>
      </c>
      <c r="D16128" s="37" t="s">
        <v>586</v>
      </c>
      <c r="E16128" s="0" t="n">
        <v>1</v>
      </c>
      <c r="F16128" s="38" t="s">
        <v>71</v>
      </c>
      <c r="G16128" s="37" t="s">
        <v>587</v>
      </c>
      <c r="H16128" s="0" t="n">
        <v>1379622</v>
      </c>
      <c r="I16128" s="0" t="n">
        <v>458994</v>
      </c>
      <c r="J16128" s="0" t="n">
        <v>36596</v>
      </c>
    </row>
    <row r="16129" customFormat="false" ht="15" hidden="false" customHeight="false" outlineLevel="0" collapsed="false">
      <c r="A16129" s="0" t="n">
        <v>202507</v>
      </c>
      <c r="B16129" s="0" t="n">
        <v>202507</v>
      </c>
      <c r="C16129" s="37" t="s">
        <v>178</v>
      </c>
      <c r="D16129" s="37" t="s">
        <v>356</v>
      </c>
      <c r="E16129" s="0" t="n">
        <v>1</v>
      </c>
      <c r="F16129" s="38" t="s">
        <v>71</v>
      </c>
      <c r="G16129" s="37" t="s">
        <v>588</v>
      </c>
      <c r="H16129" s="0" t="n">
        <v>673861</v>
      </c>
      <c r="I16129" s="0" t="n">
        <v>182274</v>
      </c>
      <c r="J16129" s="0" t="n">
        <v>23465</v>
      </c>
    </row>
    <row r="16130" customFormat="false" ht="15" hidden="false" customHeight="false" outlineLevel="0" collapsed="false">
      <c r="A16130" s="0" t="n">
        <v>202507</v>
      </c>
      <c r="B16130" s="0" t="n">
        <v>202507</v>
      </c>
      <c r="C16130" s="37" t="s">
        <v>124</v>
      </c>
      <c r="D16130" s="37" t="s">
        <v>367</v>
      </c>
      <c r="E16130" s="0" t="n">
        <v>1</v>
      </c>
      <c r="F16130" s="38" t="s">
        <v>71</v>
      </c>
      <c r="G16130" s="37" t="s">
        <v>589</v>
      </c>
      <c r="H16130" s="0" t="n">
        <v>1053865</v>
      </c>
      <c r="I16130" s="0" t="n">
        <v>338135</v>
      </c>
      <c r="J16130" s="0" t="n">
        <v>78805</v>
      </c>
    </row>
    <row r="16131" customFormat="false" ht="15" hidden="false" customHeight="false" outlineLevel="0" collapsed="false">
      <c r="A16131" s="0" t="n">
        <v>202507</v>
      </c>
      <c r="B16131" s="0" t="n">
        <v>202507</v>
      </c>
      <c r="C16131" s="37" t="s">
        <v>101</v>
      </c>
      <c r="D16131" s="37" t="s">
        <v>590</v>
      </c>
      <c r="E16131" s="0" t="n">
        <v>1</v>
      </c>
      <c r="F16131" s="38" t="s">
        <v>71</v>
      </c>
      <c r="G16131" s="37" t="s">
        <v>591</v>
      </c>
      <c r="H16131" s="0" t="n">
        <v>4409088</v>
      </c>
      <c r="I16131" s="0" t="n">
        <v>1421084</v>
      </c>
      <c r="J16131" s="0" t="n">
        <v>176942</v>
      </c>
    </row>
    <row r="16132" customFormat="false" ht="15" hidden="false" customHeight="false" outlineLevel="0" collapsed="false">
      <c r="A16132" s="0" t="n">
        <v>202507</v>
      </c>
      <c r="B16132" s="0" t="n">
        <v>202507</v>
      </c>
      <c r="C16132" s="37" t="s">
        <v>112</v>
      </c>
      <c r="D16132" s="37" t="s">
        <v>141</v>
      </c>
      <c r="E16132" s="0" t="n">
        <v>1</v>
      </c>
      <c r="F16132" s="38" t="s">
        <v>71</v>
      </c>
      <c r="G16132" s="37" t="s">
        <v>592</v>
      </c>
      <c r="H16132" s="0" t="n">
        <v>2753136</v>
      </c>
      <c r="I16132" s="0" t="n">
        <v>666651</v>
      </c>
      <c r="J16132" s="0" t="n">
        <v>73823</v>
      </c>
    </row>
    <row r="16133" customFormat="false" ht="15" hidden="false" customHeight="false" outlineLevel="0" collapsed="false">
      <c r="A16133" s="0" t="n">
        <v>202507</v>
      </c>
      <c r="B16133" s="0" t="n">
        <v>202507</v>
      </c>
      <c r="C16133" s="37" t="s">
        <v>149</v>
      </c>
      <c r="D16133" s="37" t="s">
        <v>113</v>
      </c>
      <c r="E16133" s="0" t="n">
        <v>1</v>
      </c>
      <c r="F16133" s="38" t="s">
        <v>71</v>
      </c>
      <c r="G16133" s="37" t="s">
        <v>593</v>
      </c>
      <c r="H16133" s="0" t="n">
        <v>18533</v>
      </c>
      <c r="I16133" s="0" t="n">
        <v>7251</v>
      </c>
      <c r="J16133" s="0" t="n">
        <v>166</v>
      </c>
    </row>
    <row r="16134" customFormat="false" ht="15" hidden="false" customHeight="false" outlineLevel="0" collapsed="false">
      <c r="A16134" s="0" t="n">
        <v>202507</v>
      </c>
      <c r="B16134" s="0" t="n">
        <v>202507</v>
      </c>
      <c r="C16134" s="37" t="s">
        <v>178</v>
      </c>
      <c r="D16134" s="37" t="s">
        <v>102</v>
      </c>
      <c r="E16134" s="0" t="n">
        <v>1</v>
      </c>
      <c r="F16134" s="38" t="s">
        <v>71</v>
      </c>
      <c r="G16134" s="37" t="s">
        <v>594</v>
      </c>
      <c r="H16134" s="0" t="n">
        <v>508458</v>
      </c>
      <c r="I16134" s="0" t="n">
        <v>82980</v>
      </c>
      <c r="J16134" s="0" t="n">
        <v>-6162</v>
      </c>
    </row>
    <row r="16135" customFormat="false" ht="15" hidden="false" customHeight="false" outlineLevel="0" collapsed="false">
      <c r="A16135" s="0" t="n">
        <v>202507</v>
      </c>
      <c r="B16135" s="0" t="n">
        <v>202507</v>
      </c>
      <c r="C16135" s="37" t="s">
        <v>98</v>
      </c>
      <c r="D16135" s="37" t="s">
        <v>102</v>
      </c>
      <c r="E16135" s="0" t="n">
        <v>1</v>
      </c>
      <c r="F16135" s="38" t="s">
        <v>71</v>
      </c>
      <c r="G16135" s="37" t="s">
        <v>595</v>
      </c>
      <c r="H16135" s="0" t="n">
        <v>570243</v>
      </c>
      <c r="I16135" s="0" t="n">
        <v>233963</v>
      </c>
      <c r="J16135" s="0" t="n">
        <v>29818</v>
      </c>
    </row>
    <row r="16136" customFormat="false" ht="15" hidden="false" customHeight="false" outlineLevel="0" collapsed="false">
      <c r="A16136" s="0" t="n">
        <v>202507</v>
      </c>
      <c r="B16136" s="0" t="n">
        <v>202507</v>
      </c>
      <c r="C16136" s="37" t="s">
        <v>184</v>
      </c>
      <c r="D16136" s="37" t="s">
        <v>163</v>
      </c>
      <c r="E16136" s="0" t="n">
        <v>1</v>
      </c>
      <c r="F16136" s="38" t="s">
        <v>71</v>
      </c>
      <c r="G16136" s="37" t="s">
        <v>596</v>
      </c>
      <c r="H16136" s="0" t="n">
        <v>73703</v>
      </c>
      <c r="I16136" s="0" t="n">
        <v>32986</v>
      </c>
      <c r="J16136" s="0" t="n">
        <v>4470</v>
      </c>
    </row>
    <row r="16137" customFormat="false" ht="15" hidden="false" customHeight="false" outlineLevel="0" collapsed="false">
      <c r="A16137" s="0" t="n">
        <v>202507</v>
      </c>
      <c r="B16137" s="0" t="n">
        <v>202507</v>
      </c>
      <c r="C16137" s="37" t="s">
        <v>184</v>
      </c>
      <c r="D16137" s="37" t="s">
        <v>380</v>
      </c>
      <c r="E16137" s="0" t="n">
        <v>1</v>
      </c>
      <c r="F16137" s="38" t="s">
        <v>71</v>
      </c>
      <c r="G16137" s="37" t="s">
        <v>597</v>
      </c>
      <c r="H16137" s="0" t="n">
        <v>669528</v>
      </c>
      <c r="I16137" s="0" t="n">
        <v>141783</v>
      </c>
      <c r="J16137" s="0" t="n">
        <v>26934</v>
      </c>
    </row>
    <row r="16138" customFormat="false" ht="15" hidden="false" customHeight="false" outlineLevel="0" collapsed="false">
      <c r="A16138" s="0" t="n">
        <v>202507</v>
      </c>
      <c r="B16138" s="0" t="n">
        <v>202507</v>
      </c>
      <c r="C16138" s="37" t="s">
        <v>98</v>
      </c>
      <c r="D16138" s="37" t="s">
        <v>380</v>
      </c>
      <c r="E16138" s="0" t="n">
        <v>1</v>
      </c>
      <c r="F16138" s="38" t="s">
        <v>71</v>
      </c>
      <c r="G16138" s="37" t="s">
        <v>598</v>
      </c>
      <c r="H16138" s="0" t="n">
        <v>1601408</v>
      </c>
      <c r="I16138" s="0" t="n">
        <v>253132</v>
      </c>
      <c r="J16138" s="0" t="n">
        <v>63590</v>
      </c>
    </row>
    <row r="16139" customFormat="false" ht="15" hidden="false" customHeight="false" outlineLevel="0" collapsed="false">
      <c r="A16139" s="0" t="n">
        <v>202507</v>
      </c>
      <c r="B16139" s="0" t="n">
        <v>202507</v>
      </c>
      <c r="C16139" s="37" t="s">
        <v>109</v>
      </c>
      <c r="D16139" s="37" t="s">
        <v>372</v>
      </c>
      <c r="E16139" s="0" t="n">
        <v>1</v>
      </c>
      <c r="F16139" s="38" t="s">
        <v>71</v>
      </c>
      <c r="G16139" s="37" t="s">
        <v>599</v>
      </c>
      <c r="H16139" s="0" t="n">
        <v>194486</v>
      </c>
      <c r="I16139" s="0" t="n">
        <v>48191</v>
      </c>
      <c r="J16139" s="0" t="n">
        <v>-1734</v>
      </c>
    </row>
    <row r="16140" customFormat="false" ht="15" hidden="false" customHeight="false" outlineLevel="0" collapsed="false">
      <c r="A16140" s="0" t="n">
        <v>202507</v>
      </c>
      <c r="B16140" s="0" t="n">
        <v>202507</v>
      </c>
      <c r="C16140" s="37" t="s">
        <v>152</v>
      </c>
      <c r="D16140" s="37" t="s">
        <v>220</v>
      </c>
      <c r="E16140" s="0" t="n">
        <v>1</v>
      </c>
      <c r="F16140" s="38" t="s">
        <v>71</v>
      </c>
      <c r="G16140" s="37" t="s">
        <v>600</v>
      </c>
      <c r="H16140" s="0" t="n">
        <v>1431447</v>
      </c>
      <c r="I16140" s="0" t="n">
        <v>1354103</v>
      </c>
      <c r="J16140" s="0" t="n">
        <v>25186</v>
      </c>
    </row>
    <row r="16141" customFormat="false" ht="15" hidden="false" customHeight="false" outlineLevel="0" collapsed="false">
      <c r="A16141" s="0" t="n">
        <v>202507</v>
      </c>
      <c r="B16141" s="0" t="n">
        <v>202507</v>
      </c>
      <c r="C16141" s="37" t="s">
        <v>149</v>
      </c>
      <c r="D16141" s="37" t="s">
        <v>216</v>
      </c>
      <c r="E16141" s="0" t="n">
        <v>1</v>
      </c>
      <c r="F16141" s="38" t="s">
        <v>71</v>
      </c>
      <c r="G16141" s="37" t="s">
        <v>601</v>
      </c>
      <c r="H16141" s="0" t="n">
        <v>177856</v>
      </c>
      <c r="I16141" s="0" t="n">
        <v>85363</v>
      </c>
      <c r="J16141" s="0" t="n">
        <v>12534</v>
      </c>
    </row>
    <row r="16142" customFormat="false" ht="15" hidden="false" customHeight="false" outlineLevel="0" collapsed="false">
      <c r="A16142" s="0" t="n">
        <v>202507</v>
      </c>
      <c r="B16142" s="0" t="n">
        <v>202507</v>
      </c>
      <c r="C16142" s="37" t="s">
        <v>124</v>
      </c>
      <c r="D16142" s="37" t="s">
        <v>249</v>
      </c>
      <c r="E16142" s="0" t="n">
        <v>1</v>
      </c>
      <c r="F16142" s="38" t="s">
        <v>71</v>
      </c>
      <c r="G16142" s="37" t="s">
        <v>602</v>
      </c>
      <c r="H16142" s="0" t="n">
        <v>327920</v>
      </c>
      <c r="I16142" s="0" t="n">
        <v>240721</v>
      </c>
      <c r="J16142" s="0" t="n">
        <v>19286</v>
      </c>
    </row>
    <row r="16143" customFormat="false" ht="15" hidden="false" customHeight="false" outlineLevel="0" collapsed="false">
      <c r="A16143" s="0" t="n">
        <v>202507</v>
      </c>
      <c r="B16143" s="0" t="n">
        <v>202507</v>
      </c>
      <c r="C16143" s="37" t="s">
        <v>115</v>
      </c>
      <c r="D16143" s="37" t="s">
        <v>603</v>
      </c>
      <c r="E16143" s="0" t="n">
        <v>1</v>
      </c>
      <c r="F16143" s="38" t="s">
        <v>71</v>
      </c>
      <c r="G16143" s="37" t="s">
        <v>604</v>
      </c>
      <c r="H16143" s="0" t="n">
        <v>3071166</v>
      </c>
      <c r="I16143" s="0" t="n">
        <v>907038</v>
      </c>
      <c r="J16143" s="0" t="n">
        <v>203484</v>
      </c>
    </row>
    <row r="16144" customFormat="false" ht="15" hidden="false" customHeight="false" outlineLevel="0" collapsed="false">
      <c r="A16144" s="0" t="n">
        <v>202507</v>
      </c>
      <c r="B16144" s="0" t="n">
        <v>202507</v>
      </c>
      <c r="C16144" s="37" t="s">
        <v>158</v>
      </c>
      <c r="D16144" s="37" t="s">
        <v>519</v>
      </c>
      <c r="E16144" s="0" t="n">
        <v>1</v>
      </c>
      <c r="F16144" s="38" t="s">
        <v>71</v>
      </c>
      <c r="G16144" s="37" t="s">
        <v>605</v>
      </c>
      <c r="H16144" s="0" t="n">
        <v>251899</v>
      </c>
      <c r="I16144" s="0" t="n">
        <v>64800</v>
      </c>
      <c r="J16144" s="0" t="n">
        <v>3930</v>
      </c>
    </row>
    <row r="16145" customFormat="false" ht="15" hidden="false" customHeight="false" outlineLevel="0" collapsed="false">
      <c r="A16145" s="0" t="n">
        <v>202507</v>
      </c>
      <c r="B16145" s="0" t="n">
        <v>202507</v>
      </c>
      <c r="C16145" s="37" t="s">
        <v>106</v>
      </c>
      <c r="D16145" s="37" t="s">
        <v>606</v>
      </c>
      <c r="E16145" s="0" t="n">
        <v>1</v>
      </c>
      <c r="F16145" s="38" t="s">
        <v>71</v>
      </c>
      <c r="G16145" s="37" t="s">
        <v>607</v>
      </c>
      <c r="H16145" s="0" t="n">
        <v>891695</v>
      </c>
      <c r="I16145" s="0" t="n">
        <v>156128</v>
      </c>
      <c r="J16145" s="0" t="n">
        <v>43732</v>
      </c>
    </row>
    <row r="16146" customFormat="false" ht="15" hidden="false" customHeight="false" outlineLevel="0" collapsed="false">
      <c r="A16146" s="0" t="n">
        <v>202507</v>
      </c>
      <c r="B16146" s="0" t="n">
        <v>202507</v>
      </c>
      <c r="C16146" s="37" t="s">
        <v>152</v>
      </c>
      <c r="D16146" s="37" t="s">
        <v>608</v>
      </c>
      <c r="E16146" s="0" t="n">
        <v>1</v>
      </c>
      <c r="F16146" s="38" t="s">
        <v>71</v>
      </c>
      <c r="G16146" s="37" t="s">
        <v>609</v>
      </c>
      <c r="H16146" s="0" t="n">
        <v>63872</v>
      </c>
      <c r="I16146" s="0" t="n">
        <v>28799</v>
      </c>
      <c r="J16146" s="0" t="n">
        <v>2465</v>
      </c>
    </row>
    <row r="16147" customFormat="false" ht="15" hidden="false" customHeight="false" outlineLevel="0" collapsed="false">
      <c r="A16147" s="0" t="n">
        <v>202507</v>
      </c>
      <c r="B16147" s="0" t="n">
        <v>202507</v>
      </c>
      <c r="C16147" s="37" t="s">
        <v>109</v>
      </c>
      <c r="D16147" s="37" t="s">
        <v>393</v>
      </c>
      <c r="E16147" s="0" t="n">
        <v>1</v>
      </c>
      <c r="F16147" s="38" t="s">
        <v>71</v>
      </c>
      <c r="G16147" s="37" t="s">
        <v>610</v>
      </c>
      <c r="H16147" s="0" t="n">
        <v>5299623</v>
      </c>
      <c r="I16147" s="0" t="n">
        <v>395712</v>
      </c>
      <c r="J16147" s="0" t="n">
        <v>96066</v>
      </c>
    </row>
    <row r="16148" customFormat="false" ht="15" hidden="false" customHeight="false" outlineLevel="0" collapsed="false">
      <c r="A16148" s="0" t="n">
        <v>202507</v>
      </c>
      <c r="B16148" s="0" t="n">
        <v>202507</v>
      </c>
      <c r="C16148" s="37" t="s">
        <v>178</v>
      </c>
      <c r="D16148" s="37" t="s">
        <v>320</v>
      </c>
      <c r="E16148" s="0" t="n">
        <v>1</v>
      </c>
      <c r="F16148" s="38" t="s">
        <v>71</v>
      </c>
      <c r="G16148" s="37" t="s">
        <v>611</v>
      </c>
      <c r="H16148" s="0" t="n">
        <v>1225562</v>
      </c>
      <c r="I16148" s="0" t="n">
        <v>592082</v>
      </c>
      <c r="J16148" s="0" t="n">
        <v>-95139</v>
      </c>
    </row>
    <row r="16149" customFormat="false" ht="15" hidden="false" customHeight="false" outlineLevel="0" collapsed="false">
      <c r="A16149" s="0" t="n">
        <v>202507</v>
      </c>
      <c r="B16149" s="0" t="n">
        <v>202507</v>
      </c>
      <c r="C16149" s="37" t="s">
        <v>101</v>
      </c>
      <c r="D16149" s="37" t="s">
        <v>104</v>
      </c>
      <c r="E16149" s="0" t="n">
        <v>1</v>
      </c>
      <c r="F16149" s="38" t="s">
        <v>71</v>
      </c>
      <c r="G16149" s="37" t="s">
        <v>612</v>
      </c>
      <c r="H16149" s="0" t="n">
        <v>526901</v>
      </c>
      <c r="I16149" s="0" t="n">
        <v>173858</v>
      </c>
      <c r="J16149" s="0" t="n">
        <v>22364</v>
      </c>
    </row>
    <row r="16150" customFormat="false" ht="15" hidden="false" customHeight="false" outlineLevel="0" collapsed="false">
      <c r="A16150" s="0" t="n">
        <v>202507</v>
      </c>
      <c r="B16150" s="0" t="n">
        <v>202507</v>
      </c>
      <c r="C16150" s="37" t="s">
        <v>124</v>
      </c>
      <c r="D16150" s="37" t="s">
        <v>362</v>
      </c>
      <c r="E16150" s="0" t="n">
        <v>1</v>
      </c>
      <c r="F16150" s="38" t="s">
        <v>71</v>
      </c>
      <c r="G16150" s="37" t="s">
        <v>613</v>
      </c>
      <c r="H16150" s="0" t="n">
        <v>1365138</v>
      </c>
      <c r="I16150" s="0" t="n">
        <v>245390</v>
      </c>
      <c r="J16150" s="0" t="n">
        <v>20203</v>
      </c>
    </row>
    <row r="16151" customFormat="false" ht="15" hidden="false" customHeight="false" outlineLevel="0" collapsed="false">
      <c r="A16151" s="0" t="n">
        <v>202507</v>
      </c>
      <c r="B16151" s="0" t="n">
        <v>202507</v>
      </c>
      <c r="C16151" s="37" t="s">
        <v>136</v>
      </c>
      <c r="D16151" s="37" t="s">
        <v>603</v>
      </c>
      <c r="E16151" s="0" t="n">
        <v>1</v>
      </c>
      <c r="F16151" s="38" t="s">
        <v>71</v>
      </c>
      <c r="G16151" s="37" t="s">
        <v>614</v>
      </c>
      <c r="H16151" s="0" t="n">
        <v>95942</v>
      </c>
      <c r="I16151" s="0" t="n">
        <v>41665</v>
      </c>
      <c r="J16151" s="0" t="n">
        <v>-5390</v>
      </c>
    </row>
    <row r="16152" customFormat="false" ht="15" hidden="false" customHeight="false" outlineLevel="0" collapsed="false">
      <c r="A16152" s="0" t="n">
        <v>202507</v>
      </c>
      <c r="B16152" s="0" t="n">
        <v>202507</v>
      </c>
      <c r="C16152" s="37" t="s">
        <v>152</v>
      </c>
      <c r="D16152" s="37" t="s">
        <v>387</v>
      </c>
      <c r="E16152" s="0" t="n">
        <v>1</v>
      </c>
      <c r="F16152" s="38" t="s">
        <v>71</v>
      </c>
      <c r="G16152" s="37" t="s">
        <v>615</v>
      </c>
      <c r="H16152" s="0" t="n">
        <v>2870516</v>
      </c>
      <c r="I16152" s="0" t="n">
        <v>1097709</v>
      </c>
      <c r="J16152" s="0" t="n">
        <v>86136</v>
      </c>
    </row>
    <row r="16153" customFormat="false" ht="15" hidden="false" customHeight="false" outlineLevel="0" collapsed="false">
      <c r="A16153" s="0" t="n">
        <v>202507</v>
      </c>
      <c r="B16153" s="0" t="n">
        <v>202507</v>
      </c>
      <c r="C16153" s="37" t="s">
        <v>178</v>
      </c>
      <c r="D16153" s="37" t="s">
        <v>616</v>
      </c>
      <c r="E16153" s="0" t="n">
        <v>1</v>
      </c>
      <c r="F16153" s="38" t="s">
        <v>71</v>
      </c>
      <c r="G16153" s="37" t="s">
        <v>617</v>
      </c>
      <c r="H16153" s="0" t="n">
        <v>375644</v>
      </c>
      <c r="I16153" s="0" t="n">
        <v>130660</v>
      </c>
      <c r="J16153" s="0" t="n">
        <v>-5720</v>
      </c>
    </row>
    <row r="16154" customFormat="false" ht="15" hidden="false" customHeight="false" outlineLevel="0" collapsed="false">
      <c r="A16154" s="0" t="n">
        <v>202507</v>
      </c>
      <c r="B16154" s="0" t="n">
        <v>202507</v>
      </c>
      <c r="C16154" s="37" t="s">
        <v>106</v>
      </c>
      <c r="D16154" s="37" t="s">
        <v>618</v>
      </c>
      <c r="E16154" s="0" t="n">
        <v>1</v>
      </c>
      <c r="F16154" s="38" t="s">
        <v>71</v>
      </c>
      <c r="G16154" s="37" t="s">
        <v>619</v>
      </c>
      <c r="H16154" s="0" t="n">
        <v>443577</v>
      </c>
      <c r="I16154" s="0" t="n">
        <v>128148</v>
      </c>
      <c r="J16154" s="0" t="n">
        <v>3593</v>
      </c>
    </row>
    <row r="16155" customFormat="false" ht="15" hidden="false" customHeight="false" outlineLevel="0" collapsed="false">
      <c r="A16155" s="0" t="n">
        <v>202507</v>
      </c>
      <c r="B16155" s="0" t="n">
        <v>202507</v>
      </c>
      <c r="C16155" s="37" t="s">
        <v>184</v>
      </c>
      <c r="D16155" s="37" t="s">
        <v>231</v>
      </c>
      <c r="E16155" s="0" t="n">
        <v>1</v>
      </c>
      <c r="F16155" s="38" t="s">
        <v>71</v>
      </c>
      <c r="G16155" s="37" t="s">
        <v>620</v>
      </c>
      <c r="H16155" s="0" t="n">
        <v>308296</v>
      </c>
      <c r="I16155" s="0" t="n">
        <v>107649</v>
      </c>
      <c r="J16155" s="0" t="n">
        <v>11897</v>
      </c>
    </row>
    <row r="16156" customFormat="false" ht="15" hidden="false" customHeight="false" outlineLevel="0" collapsed="false">
      <c r="A16156" s="0" t="n">
        <v>202507</v>
      </c>
      <c r="B16156" s="0" t="n">
        <v>202507</v>
      </c>
      <c r="C16156" s="37" t="s">
        <v>124</v>
      </c>
      <c r="D16156" s="37" t="s">
        <v>467</v>
      </c>
      <c r="E16156" s="0" t="n">
        <v>1</v>
      </c>
      <c r="F16156" s="38" t="s">
        <v>71</v>
      </c>
      <c r="G16156" s="37" t="s">
        <v>621</v>
      </c>
      <c r="H16156" s="0" t="n">
        <v>305347</v>
      </c>
      <c r="I16156" s="0" t="n">
        <v>117489</v>
      </c>
      <c r="J16156" s="0" t="n">
        <v>7955</v>
      </c>
    </row>
    <row r="16157" customFormat="false" ht="15" hidden="false" customHeight="false" outlineLevel="0" collapsed="false">
      <c r="A16157" s="0" t="n">
        <v>202507</v>
      </c>
      <c r="B16157" s="0" t="n">
        <v>202507</v>
      </c>
      <c r="C16157" s="37" t="s">
        <v>112</v>
      </c>
      <c r="D16157" s="37" t="s">
        <v>324</v>
      </c>
      <c r="E16157" s="0" t="n">
        <v>1</v>
      </c>
      <c r="F16157" s="38" t="s">
        <v>71</v>
      </c>
      <c r="G16157" s="37" t="s">
        <v>622</v>
      </c>
      <c r="H16157" s="0" t="n">
        <v>1939191</v>
      </c>
      <c r="I16157" s="0" t="n">
        <v>459641</v>
      </c>
      <c r="J16157" s="0" t="n">
        <v>53149</v>
      </c>
    </row>
    <row r="16158" customFormat="false" ht="15" hidden="false" customHeight="false" outlineLevel="0" collapsed="false">
      <c r="A16158" s="0" t="n">
        <v>202507</v>
      </c>
      <c r="B16158" s="0" t="n">
        <v>202507</v>
      </c>
      <c r="C16158" s="37" t="s">
        <v>106</v>
      </c>
      <c r="D16158" s="37" t="s">
        <v>623</v>
      </c>
      <c r="E16158" s="0" t="n">
        <v>1</v>
      </c>
      <c r="F16158" s="38" t="s">
        <v>71</v>
      </c>
      <c r="G16158" s="37" t="s">
        <v>624</v>
      </c>
      <c r="H16158" s="0" t="n">
        <v>776044</v>
      </c>
      <c r="I16158" s="0" t="n">
        <v>252002</v>
      </c>
      <c r="J16158" s="0" t="n">
        <v>24121</v>
      </c>
    </row>
    <row r="16159" customFormat="false" ht="15" hidden="false" customHeight="false" outlineLevel="0" collapsed="false">
      <c r="A16159" s="0" t="n">
        <v>202507</v>
      </c>
      <c r="B16159" s="0" t="n">
        <v>202507</v>
      </c>
      <c r="C16159" s="37" t="s">
        <v>95</v>
      </c>
      <c r="D16159" s="37" t="s">
        <v>320</v>
      </c>
      <c r="E16159" s="0" t="n">
        <v>1</v>
      </c>
      <c r="F16159" s="38" t="s">
        <v>71</v>
      </c>
      <c r="G16159" s="37" t="s">
        <v>625</v>
      </c>
      <c r="H16159" s="0" t="n">
        <v>942723</v>
      </c>
      <c r="I16159" s="0" t="n">
        <v>206971</v>
      </c>
      <c r="J16159" s="0" t="n">
        <v>65287</v>
      </c>
    </row>
    <row r="16160" customFormat="false" ht="15" hidden="false" customHeight="false" outlineLevel="0" collapsed="false">
      <c r="A16160" s="0" t="n">
        <v>202507</v>
      </c>
      <c r="B16160" s="0" t="n">
        <v>202507</v>
      </c>
      <c r="C16160" s="37" t="s">
        <v>197</v>
      </c>
      <c r="D16160" s="37" t="s">
        <v>626</v>
      </c>
      <c r="E16160" s="0" t="n">
        <v>1</v>
      </c>
      <c r="F16160" s="38" t="s">
        <v>71</v>
      </c>
      <c r="G16160" s="37" t="s">
        <v>627</v>
      </c>
      <c r="H16160" s="0" t="n">
        <v>548602</v>
      </c>
      <c r="I16160" s="0" t="n">
        <v>56606</v>
      </c>
      <c r="J16160" s="0" t="n">
        <v>5996</v>
      </c>
    </row>
    <row r="16161" customFormat="false" ht="15" hidden="false" customHeight="false" outlineLevel="0" collapsed="false">
      <c r="A16161" s="0" t="n">
        <v>202507</v>
      </c>
      <c r="B16161" s="0" t="n">
        <v>202507</v>
      </c>
      <c r="C16161" s="37" t="s">
        <v>197</v>
      </c>
      <c r="D16161" s="37" t="s">
        <v>172</v>
      </c>
      <c r="E16161" s="0" t="n">
        <v>1</v>
      </c>
      <c r="F16161" s="38" t="s">
        <v>71</v>
      </c>
      <c r="G16161" s="37" t="s">
        <v>628</v>
      </c>
      <c r="H16161" s="0" t="n">
        <v>1256427</v>
      </c>
      <c r="I16161" s="0" t="n">
        <v>530485</v>
      </c>
      <c r="J16161" s="0" t="n">
        <v>48407</v>
      </c>
    </row>
    <row r="16162" customFormat="false" ht="15" hidden="false" customHeight="false" outlineLevel="0" collapsed="false">
      <c r="A16162" s="0" t="n">
        <v>202507</v>
      </c>
      <c r="B16162" s="0" t="n">
        <v>202507</v>
      </c>
      <c r="C16162" s="37" t="s">
        <v>124</v>
      </c>
      <c r="D16162" s="37" t="s">
        <v>420</v>
      </c>
      <c r="E16162" s="0" t="n">
        <v>1</v>
      </c>
      <c r="F16162" s="38" t="s">
        <v>71</v>
      </c>
      <c r="G16162" s="37" t="s">
        <v>629</v>
      </c>
      <c r="H16162" s="0" t="n">
        <v>399873</v>
      </c>
      <c r="I16162" s="0" t="n">
        <v>48861</v>
      </c>
      <c r="J16162" s="0" t="n">
        <v>5966</v>
      </c>
    </row>
    <row r="16163" customFormat="false" ht="15" hidden="false" customHeight="false" outlineLevel="0" collapsed="false">
      <c r="A16163" s="0" t="n">
        <v>202507</v>
      </c>
      <c r="B16163" s="0" t="n">
        <v>202507</v>
      </c>
      <c r="C16163" s="37" t="s">
        <v>95</v>
      </c>
      <c r="D16163" s="37" t="s">
        <v>200</v>
      </c>
      <c r="E16163" s="0" t="n">
        <v>1</v>
      </c>
      <c r="F16163" s="38" t="s">
        <v>71</v>
      </c>
      <c r="G16163" s="37" t="s">
        <v>630</v>
      </c>
      <c r="H16163" s="0" t="n">
        <v>9963474</v>
      </c>
      <c r="I16163" s="0" t="n">
        <v>4177264</v>
      </c>
      <c r="J16163" s="0" t="n">
        <v>323219</v>
      </c>
    </row>
    <row r="16164" customFormat="false" ht="15" hidden="false" customHeight="false" outlineLevel="0" collapsed="false">
      <c r="A16164" s="0" t="n">
        <v>202507</v>
      </c>
      <c r="B16164" s="0" t="n">
        <v>202507</v>
      </c>
      <c r="C16164" s="37" t="s">
        <v>106</v>
      </c>
      <c r="D16164" s="37" t="s">
        <v>631</v>
      </c>
      <c r="E16164" s="0" t="n">
        <v>1</v>
      </c>
      <c r="F16164" s="38" t="s">
        <v>71</v>
      </c>
      <c r="G16164" s="37" t="s">
        <v>632</v>
      </c>
      <c r="H16164" s="0" t="n">
        <v>103375</v>
      </c>
      <c r="I16164" s="0" t="n">
        <v>62856</v>
      </c>
      <c r="J16164" s="0" t="n">
        <v>-4928</v>
      </c>
    </row>
    <row r="16165" customFormat="false" ht="15" hidden="false" customHeight="false" outlineLevel="0" collapsed="false">
      <c r="A16165" s="0" t="n">
        <v>202507</v>
      </c>
      <c r="B16165" s="0" t="n">
        <v>202507</v>
      </c>
      <c r="C16165" s="37" t="s">
        <v>106</v>
      </c>
      <c r="D16165" s="37" t="s">
        <v>214</v>
      </c>
      <c r="E16165" s="0" t="n">
        <v>1</v>
      </c>
      <c r="F16165" s="38" t="s">
        <v>71</v>
      </c>
      <c r="G16165" s="37" t="s">
        <v>633</v>
      </c>
      <c r="H16165" s="0" t="n">
        <v>2877222</v>
      </c>
      <c r="I16165" s="0" t="n">
        <v>718131</v>
      </c>
      <c r="J16165" s="0" t="n">
        <v>107134</v>
      </c>
    </row>
    <row r="16166" customFormat="false" ht="15" hidden="false" customHeight="false" outlineLevel="0" collapsed="false">
      <c r="A16166" s="0" t="n">
        <v>202507</v>
      </c>
      <c r="B16166" s="0" t="n">
        <v>202507</v>
      </c>
      <c r="C16166" s="37" t="s">
        <v>184</v>
      </c>
      <c r="D16166" s="37" t="s">
        <v>634</v>
      </c>
      <c r="E16166" s="0" t="n">
        <v>1</v>
      </c>
      <c r="F16166" s="38" t="s">
        <v>71</v>
      </c>
      <c r="G16166" s="37" t="s">
        <v>635</v>
      </c>
      <c r="H16166" s="0" t="n">
        <v>3345476</v>
      </c>
      <c r="I16166" s="0" t="n">
        <v>603057</v>
      </c>
      <c r="J16166" s="0" t="n">
        <v>126082</v>
      </c>
    </row>
    <row r="16167" customFormat="false" ht="15" hidden="false" customHeight="false" outlineLevel="0" collapsed="false">
      <c r="A16167" s="0" t="n">
        <v>202507</v>
      </c>
      <c r="B16167" s="0" t="n">
        <v>202507</v>
      </c>
      <c r="C16167" s="37" t="s">
        <v>109</v>
      </c>
      <c r="D16167" s="37" t="s">
        <v>636</v>
      </c>
      <c r="E16167" s="0" t="n">
        <v>1</v>
      </c>
      <c r="F16167" s="38" t="s">
        <v>71</v>
      </c>
      <c r="G16167" s="37" t="s">
        <v>637</v>
      </c>
      <c r="H16167" s="0" t="n">
        <v>180455</v>
      </c>
      <c r="I16167" s="0" t="n">
        <v>130679</v>
      </c>
      <c r="J16167" s="0" t="n">
        <v>30778</v>
      </c>
    </row>
    <row r="16168" customFormat="false" ht="15" hidden="false" customHeight="false" outlineLevel="0" collapsed="false">
      <c r="A16168" s="0" t="n">
        <v>202507</v>
      </c>
      <c r="B16168" s="0" t="n">
        <v>202507</v>
      </c>
      <c r="C16168" s="37" t="s">
        <v>106</v>
      </c>
      <c r="D16168" s="37" t="s">
        <v>638</v>
      </c>
      <c r="E16168" s="0" t="n">
        <v>1</v>
      </c>
      <c r="F16168" s="38" t="s">
        <v>71</v>
      </c>
      <c r="G16168" s="37" t="s">
        <v>639</v>
      </c>
      <c r="H16168" s="0" t="n">
        <v>10328081</v>
      </c>
      <c r="I16168" s="0" t="n">
        <v>3100567</v>
      </c>
      <c r="J16168" s="0" t="n">
        <v>461790</v>
      </c>
    </row>
    <row r="16169" customFormat="false" ht="15" hidden="false" customHeight="false" outlineLevel="0" collapsed="false">
      <c r="A16169" s="0" t="n">
        <v>202507</v>
      </c>
      <c r="B16169" s="0" t="n">
        <v>202507</v>
      </c>
      <c r="C16169" s="37" t="s">
        <v>124</v>
      </c>
      <c r="D16169" s="37" t="s">
        <v>99</v>
      </c>
      <c r="E16169" s="0" t="n">
        <v>1</v>
      </c>
      <c r="F16169" s="38" t="s">
        <v>71</v>
      </c>
      <c r="G16169" s="37" t="s">
        <v>640</v>
      </c>
      <c r="H16169" s="0" t="n">
        <v>1675669</v>
      </c>
      <c r="I16169" s="0" t="n">
        <v>277172</v>
      </c>
      <c r="J16169" s="0" t="n">
        <v>14722</v>
      </c>
    </row>
    <row r="16170" customFormat="false" ht="15" hidden="false" customHeight="false" outlineLevel="0" collapsed="false">
      <c r="A16170" s="0" t="n">
        <v>202507</v>
      </c>
      <c r="B16170" s="0" t="n">
        <v>202507</v>
      </c>
      <c r="C16170" s="37" t="s">
        <v>109</v>
      </c>
      <c r="D16170" s="37" t="s">
        <v>300</v>
      </c>
      <c r="E16170" s="0" t="n">
        <v>1</v>
      </c>
      <c r="F16170" s="38" t="s">
        <v>71</v>
      </c>
      <c r="G16170" s="37" t="s">
        <v>641</v>
      </c>
      <c r="H16170" s="0" t="n">
        <v>1938374</v>
      </c>
      <c r="I16170" s="0" t="n">
        <v>166348</v>
      </c>
      <c r="J16170" s="0" t="n">
        <v>17682</v>
      </c>
    </row>
    <row r="16171" customFormat="false" ht="15" hidden="false" customHeight="false" outlineLevel="0" collapsed="false">
      <c r="A16171" s="0" t="n">
        <v>202507</v>
      </c>
      <c r="B16171" s="0" t="n">
        <v>202507</v>
      </c>
      <c r="C16171" s="37" t="s">
        <v>109</v>
      </c>
      <c r="D16171" s="37" t="s">
        <v>116</v>
      </c>
      <c r="E16171" s="0" t="n">
        <v>1</v>
      </c>
      <c r="F16171" s="38" t="s">
        <v>71</v>
      </c>
      <c r="G16171" s="37" t="s">
        <v>642</v>
      </c>
      <c r="H16171" s="0" t="n">
        <v>508177</v>
      </c>
      <c r="I16171" s="0" t="n">
        <v>255693</v>
      </c>
      <c r="J16171" s="0" t="n">
        <v>66132</v>
      </c>
    </row>
    <row r="16172" customFormat="false" ht="15" hidden="false" customHeight="false" outlineLevel="0" collapsed="false">
      <c r="A16172" s="0" t="n">
        <v>202507</v>
      </c>
      <c r="B16172" s="0" t="n">
        <v>202507</v>
      </c>
      <c r="C16172" s="37" t="s">
        <v>124</v>
      </c>
      <c r="D16172" s="37" t="s">
        <v>170</v>
      </c>
      <c r="E16172" s="0" t="n">
        <v>1</v>
      </c>
      <c r="F16172" s="38" t="s">
        <v>71</v>
      </c>
      <c r="G16172" s="37" t="s">
        <v>643</v>
      </c>
      <c r="H16172" s="0" t="n">
        <v>370613</v>
      </c>
      <c r="I16172" s="0" t="n">
        <v>195149</v>
      </c>
      <c r="J16172" s="0" t="n">
        <v>11241</v>
      </c>
    </row>
    <row r="16173" customFormat="false" ht="15" hidden="false" customHeight="false" outlineLevel="0" collapsed="false">
      <c r="A16173" s="0" t="n">
        <v>202507</v>
      </c>
      <c r="B16173" s="0" t="n">
        <v>202507</v>
      </c>
      <c r="C16173" s="37" t="s">
        <v>115</v>
      </c>
      <c r="D16173" s="37" t="s">
        <v>130</v>
      </c>
      <c r="E16173" s="0" t="n">
        <v>1</v>
      </c>
      <c r="F16173" s="38" t="s">
        <v>71</v>
      </c>
      <c r="G16173" s="37" t="s">
        <v>644</v>
      </c>
      <c r="H16173" s="0" t="n">
        <v>509719</v>
      </c>
      <c r="I16173" s="0" t="n">
        <v>239071</v>
      </c>
      <c r="J16173" s="0" t="n">
        <v>-9408</v>
      </c>
    </row>
    <row r="16174" customFormat="false" ht="15" hidden="false" customHeight="false" outlineLevel="0" collapsed="false">
      <c r="A16174" s="0" t="n">
        <v>202507</v>
      </c>
      <c r="B16174" s="0" t="n">
        <v>202507</v>
      </c>
      <c r="C16174" s="37" t="s">
        <v>95</v>
      </c>
      <c r="D16174" s="37" t="s">
        <v>235</v>
      </c>
      <c r="E16174" s="0" t="n">
        <v>1</v>
      </c>
      <c r="F16174" s="38" t="s">
        <v>71</v>
      </c>
      <c r="G16174" s="37" t="s">
        <v>645</v>
      </c>
      <c r="H16174" s="0" t="n">
        <v>1034580</v>
      </c>
      <c r="I16174" s="0" t="n">
        <v>204665</v>
      </c>
      <c r="J16174" s="0" t="n">
        <v>61591</v>
      </c>
    </row>
    <row r="16175" customFormat="false" ht="15" hidden="false" customHeight="false" outlineLevel="0" collapsed="false">
      <c r="A16175" s="0" t="n">
        <v>202507</v>
      </c>
      <c r="B16175" s="0" t="n">
        <v>202507</v>
      </c>
      <c r="C16175" s="37" t="s">
        <v>115</v>
      </c>
      <c r="D16175" s="37" t="s">
        <v>646</v>
      </c>
      <c r="E16175" s="0" t="n">
        <v>1</v>
      </c>
      <c r="F16175" s="38" t="s">
        <v>71</v>
      </c>
      <c r="G16175" s="37" t="s">
        <v>647</v>
      </c>
      <c r="H16175" s="0" t="n">
        <v>3670209</v>
      </c>
      <c r="I16175" s="0" t="n">
        <v>1424314</v>
      </c>
      <c r="J16175" s="0" t="n">
        <v>-31066</v>
      </c>
    </row>
    <row r="16176" customFormat="false" ht="15" hidden="false" customHeight="false" outlineLevel="0" collapsed="false">
      <c r="A16176" s="0" t="n">
        <v>202507</v>
      </c>
      <c r="B16176" s="0" t="n">
        <v>202507</v>
      </c>
      <c r="C16176" s="37" t="s">
        <v>149</v>
      </c>
      <c r="D16176" s="37" t="s">
        <v>531</v>
      </c>
      <c r="E16176" s="0" t="n">
        <v>1</v>
      </c>
      <c r="F16176" s="38" t="s">
        <v>71</v>
      </c>
      <c r="G16176" s="37" t="s">
        <v>648</v>
      </c>
      <c r="H16176" s="0" t="n">
        <v>751415</v>
      </c>
      <c r="I16176" s="0" t="n">
        <v>676062</v>
      </c>
      <c r="J16176" s="0" t="n">
        <v>-52180</v>
      </c>
    </row>
    <row r="16177" customFormat="false" ht="15" hidden="false" customHeight="false" outlineLevel="0" collapsed="false">
      <c r="A16177" s="0" t="n">
        <v>202507</v>
      </c>
      <c r="B16177" s="0" t="n">
        <v>202507</v>
      </c>
      <c r="C16177" s="37" t="s">
        <v>124</v>
      </c>
      <c r="D16177" s="37" t="s">
        <v>616</v>
      </c>
      <c r="E16177" s="0" t="n">
        <v>1</v>
      </c>
      <c r="F16177" s="38" t="s">
        <v>71</v>
      </c>
      <c r="G16177" s="37" t="s">
        <v>649</v>
      </c>
      <c r="H16177" s="0" t="n">
        <v>215597</v>
      </c>
      <c r="I16177" s="0" t="n">
        <v>149076</v>
      </c>
      <c r="J16177" s="0" t="n">
        <v>16684</v>
      </c>
    </row>
    <row r="16178" customFormat="false" ht="15" hidden="false" customHeight="false" outlineLevel="0" collapsed="false">
      <c r="A16178" s="0" t="n">
        <v>202507</v>
      </c>
      <c r="B16178" s="0" t="n">
        <v>202507</v>
      </c>
      <c r="C16178" s="37" t="s">
        <v>101</v>
      </c>
      <c r="D16178" s="37" t="s">
        <v>445</v>
      </c>
      <c r="E16178" s="0" t="n">
        <v>1</v>
      </c>
      <c r="F16178" s="38" t="s">
        <v>71</v>
      </c>
      <c r="G16178" s="37" t="s">
        <v>650</v>
      </c>
      <c r="H16178" s="0" t="n">
        <v>2490673</v>
      </c>
      <c r="I16178" s="0" t="n">
        <v>598372</v>
      </c>
      <c r="J16178" s="0" t="n">
        <v>72330</v>
      </c>
    </row>
    <row r="16179" customFormat="false" ht="15" hidden="false" customHeight="false" outlineLevel="0" collapsed="false">
      <c r="A16179" s="0" t="n">
        <v>202507</v>
      </c>
      <c r="B16179" s="0" t="n">
        <v>202507</v>
      </c>
      <c r="C16179" s="37" t="s">
        <v>109</v>
      </c>
      <c r="D16179" s="37" t="s">
        <v>651</v>
      </c>
      <c r="E16179" s="0" t="n">
        <v>1</v>
      </c>
      <c r="F16179" s="38" t="s">
        <v>71</v>
      </c>
      <c r="G16179" s="37" t="s">
        <v>652</v>
      </c>
      <c r="H16179" s="0" t="n">
        <v>2284846</v>
      </c>
      <c r="I16179" s="0" t="n">
        <v>757889</v>
      </c>
      <c r="J16179" s="0" t="n">
        <v>95347</v>
      </c>
    </row>
    <row r="16180" customFormat="false" ht="15" hidden="false" customHeight="false" outlineLevel="0" collapsed="false">
      <c r="A16180" s="0" t="n">
        <v>202507</v>
      </c>
      <c r="B16180" s="0" t="n">
        <v>202507</v>
      </c>
      <c r="C16180" s="37" t="s">
        <v>184</v>
      </c>
      <c r="D16180" s="37" t="s">
        <v>482</v>
      </c>
      <c r="E16180" s="0" t="n">
        <v>1</v>
      </c>
      <c r="F16180" s="38" t="s">
        <v>71</v>
      </c>
      <c r="G16180" s="37" t="s">
        <v>653</v>
      </c>
      <c r="H16180" s="0" t="n">
        <v>1582540</v>
      </c>
      <c r="I16180" s="0" t="n">
        <v>359054</v>
      </c>
      <c r="J16180" s="0" t="n">
        <v>60258</v>
      </c>
    </row>
    <row r="16181" customFormat="false" ht="15" hidden="false" customHeight="false" outlineLevel="0" collapsed="false">
      <c r="A16181" s="0" t="n">
        <v>202507</v>
      </c>
      <c r="B16181" s="0" t="n">
        <v>202507</v>
      </c>
      <c r="C16181" s="37" t="s">
        <v>136</v>
      </c>
      <c r="D16181" s="37" t="s">
        <v>606</v>
      </c>
      <c r="E16181" s="0" t="n">
        <v>1</v>
      </c>
      <c r="F16181" s="38" t="s">
        <v>71</v>
      </c>
      <c r="G16181" s="37" t="s">
        <v>654</v>
      </c>
      <c r="H16181" s="0" t="n">
        <v>1136747</v>
      </c>
      <c r="I16181" s="0" t="n">
        <v>260015</v>
      </c>
      <c r="J16181" s="0" t="n">
        <v>16597</v>
      </c>
    </row>
    <row r="16182" customFormat="false" ht="15" hidden="false" customHeight="false" outlineLevel="0" collapsed="false">
      <c r="A16182" s="0" t="n">
        <v>202507</v>
      </c>
      <c r="B16182" s="0" t="n">
        <v>202507</v>
      </c>
      <c r="C16182" s="37" t="s">
        <v>152</v>
      </c>
      <c r="D16182" s="37" t="s">
        <v>655</v>
      </c>
      <c r="E16182" s="0" t="n">
        <v>1</v>
      </c>
      <c r="F16182" s="38" t="s">
        <v>71</v>
      </c>
      <c r="G16182" s="37" t="s">
        <v>656</v>
      </c>
      <c r="H16182" s="0" t="n">
        <v>451432</v>
      </c>
      <c r="I16182" s="0" t="n">
        <v>206042</v>
      </c>
      <c r="J16182" s="0" t="n">
        <v>13449</v>
      </c>
    </row>
    <row r="16183" customFormat="false" ht="15" hidden="false" customHeight="false" outlineLevel="0" collapsed="false">
      <c r="A16183" s="0" t="n">
        <v>202507</v>
      </c>
      <c r="B16183" s="0" t="n">
        <v>202507</v>
      </c>
      <c r="C16183" s="37" t="s">
        <v>178</v>
      </c>
      <c r="D16183" s="37" t="s">
        <v>127</v>
      </c>
      <c r="E16183" s="0" t="n">
        <v>1</v>
      </c>
      <c r="F16183" s="38" t="s">
        <v>71</v>
      </c>
      <c r="G16183" s="37" t="s">
        <v>657</v>
      </c>
      <c r="H16183" s="0" t="n">
        <v>187435</v>
      </c>
      <c r="I16183" s="0" t="n">
        <v>70832</v>
      </c>
      <c r="J16183" s="0" t="n">
        <v>1606</v>
      </c>
    </row>
    <row r="16184" customFormat="false" ht="15" hidden="false" customHeight="false" outlineLevel="0" collapsed="false">
      <c r="A16184" s="0" t="n">
        <v>202507</v>
      </c>
      <c r="B16184" s="0" t="n">
        <v>202507</v>
      </c>
      <c r="C16184" s="37" t="s">
        <v>158</v>
      </c>
      <c r="D16184" s="37" t="s">
        <v>189</v>
      </c>
      <c r="E16184" s="0" t="n">
        <v>1</v>
      </c>
      <c r="F16184" s="38" t="s">
        <v>71</v>
      </c>
      <c r="G16184" s="37" t="s">
        <v>658</v>
      </c>
      <c r="H16184" s="0" t="n">
        <v>133357</v>
      </c>
      <c r="I16184" s="0" t="n">
        <v>59619</v>
      </c>
      <c r="J16184" s="0" t="n">
        <v>5585</v>
      </c>
    </row>
    <row r="16185" customFormat="false" ht="15" hidden="false" customHeight="false" outlineLevel="0" collapsed="false">
      <c r="A16185" s="0" t="n">
        <v>202507</v>
      </c>
      <c r="B16185" s="0" t="n">
        <v>202507</v>
      </c>
      <c r="C16185" s="37" t="s">
        <v>98</v>
      </c>
      <c r="D16185" s="37" t="s">
        <v>659</v>
      </c>
      <c r="E16185" s="0" t="n">
        <v>1</v>
      </c>
      <c r="F16185" s="38" t="s">
        <v>71</v>
      </c>
      <c r="G16185" s="37" t="s">
        <v>660</v>
      </c>
      <c r="H16185" s="0" t="n">
        <v>44848</v>
      </c>
      <c r="I16185" s="0" t="n">
        <v>19117</v>
      </c>
      <c r="J16185" s="0" t="n">
        <v>2565</v>
      </c>
    </row>
    <row r="16186" customFormat="false" ht="15" hidden="false" customHeight="false" outlineLevel="0" collapsed="false">
      <c r="A16186" s="0" t="n">
        <v>202507</v>
      </c>
      <c r="B16186" s="0" t="n">
        <v>202507</v>
      </c>
      <c r="C16186" s="37" t="s">
        <v>184</v>
      </c>
      <c r="D16186" s="37" t="s">
        <v>385</v>
      </c>
      <c r="E16186" s="0" t="n">
        <v>1</v>
      </c>
      <c r="F16186" s="38" t="s">
        <v>71</v>
      </c>
      <c r="G16186" s="37" t="s">
        <v>661</v>
      </c>
      <c r="H16186" s="0" t="n">
        <v>893170</v>
      </c>
      <c r="I16186" s="0" t="n">
        <v>401647</v>
      </c>
      <c r="J16186" s="0" t="n">
        <v>68552</v>
      </c>
    </row>
    <row r="16187" customFormat="false" ht="15" hidden="false" customHeight="false" outlineLevel="0" collapsed="false">
      <c r="A16187" s="0" t="n">
        <v>202507</v>
      </c>
      <c r="B16187" s="0" t="n">
        <v>202507</v>
      </c>
      <c r="C16187" s="37" t="s">
        <v>101</v>
      </c>
      <c r="D16187" s="37" t="s">
        <v>141</v>
      </c>
      <c r="E16187" s="0" t="n">
        <v>1</v>
      </c>
      <c r="F16187" s="38" t="s">
        <v>71</v>
      </c>
      <c r="G16187" s="37" t="s">
        <v>662</v>
      </c>
      <c r="H16187" s="0" t="n">
        <v>710622</v>
      </c>
      <c r="I16187" s="0" t="n">
        <v>223831</v>
      </c>
      <c r="J16187" s="0" t="n">
        <v>-2189</v>
      </c>
    </row>
    <row r="16188" customFormat="false" ht="15" hidden="false" customHeight="false" outlineLevel="0" collapsed="false">
      <c r="A16188" s="0" t="n">
        <v>202507</v>
      </c>
      <c r="B16188" s="0" t="n">
        <v>202507</v>
      </c>
      <c r="C16188" s="37" t="s">
        <v>98</v>
      </c>
      <c r="D16188" s="37" t="s">
        <v>110</v>
      </c>
      <c r="E16188" s="0" t="n">
        <v>1</v>
      </c>
      <c r="F16188" s="38" t="s">
        <v>71</v>
      </c>
      <c r="G16188" s="37" t="s">
        <v>663</v>
      </c>
      <c r="H16188" s="0" t="n">
        <v>354690</v>
      </c>
      <c r="I16188" s="0" t="n">
        <v>190902</v>
      </c>
      <c r="J16188" s="0" t="n">
        <v>-8519</v>
      </c>
    </row>
    <row r="16189" customFormat="false" ht="15" hidden="false" customHeight="false" outlineLevel="0" collapsed="false">
      <c r="A16189" s="0" t="n">
        <v>202507</v>
      </c>
      <c r="B16189" s="0" t="n">
        <v>202507</v>
      </c>
      <c r="C16189" s="37" t="s">
        <v>158</v>
      </c>
      <c r="D16189" s="37" t="s">
        <v>332</v>
      </c>
      <c r="E16189" s="0" t="n">
        <v>1</v>
      </c>
      <c r="F16189" s="38" t="s">
        <v>71</v>
      </c>
      <c r="G16189" s="37" t="s">
        <v>664</v>
      </c>
      <c r="H16189" s="0" t="n">
        <v>15065</v>
      </c>
      <c r="I16189" s="0" t="n">
        <v>7464</v>
      </c>
      <c r="J16189" s="0" t="n">
        <v>1258</v>
      </c>
    </row>
    <row r="16190" customFormat="false" ht="15" hidden="false" customHeight="false" outlineLevel="0" collapsed="false">
      <c r="A16190" s="0" t="n">
        <v>202507</v>
      </c>
      <c r="B16190" s="0" t="n">
        <v>202507</v>
      </c>
      <c r="C16190" s="37" t="s">
        <v>178</v>
      </c>
      <c r="D16190" s="37" t="s">
        <v>134</v>
      </c>
      <c r="E16190" s="0" t="n">
        <v>1</v>
      </c>
      <c r="F16190" s="38" t="s">
        <v>71</v>
      </c>
      <c r="G16190" s="37" t="s">
        <v>665</v>
      </c>
      <c r="H16190" s="0" t="n">
        <v>163920</v>
      </c>
      <c r="I16190" s="0" t="n">
        <v>59917</v>
      </c>
      <c r="J16190" s="0" t="n">
        <v>1624</v>
      </c>
    </row>
    <row r="16191" customFormat="false" ht="15" hidden="false" customHeight="false" outlineLevel="0" collapsed="false">
      <c r="A16191" s="0" t="n">
        <v>202507</v>
      </c>
      <c r="B16191" s="0" t="n">
        <v>202507</v>
      </c>
      <c r="C16191" s="37" t="s">
        <v>136</v>
      </c>
      <c r="D16191" s="37" t="s">
        <v>511</v>
      </c>
      <c r="E16191" s="0" t="n">
        <v>1</v>
      </c>
      <c r="F16191" s="38" t="s">
        <v>71</v>
      </c>
      <c r="G16191" s="37" t="s">
        <v>666</v>
      </c>
      <c r="H16191" s="0" t="n">
        <v>2187282</v>
      </c>
      <c r="I16191" s="0" t="n">
        <v>582818</v>
      </c>
      <c r="J16191" s="0" t="n">
        <v>-10791</v>
      </c>
    </row>
    <row r="16192" customFormat="false" ht="15" hidden="false" customHeight="false" outlineLevel="0" collapsed="false">
      <c r="A16192" s="0" t="n">
        <v>202507</v>
      </c>
      <c r="B16192" s="0" t="n">
        <v>202507</v>
      </c>
      <c r="C16192" s="37" t="s">
        <v>149</v>
      </c>
      <c r="D16192" s="37" t="s">
        <v>298</v>
      </c>
      <c r="E16192" s="0" t="n">
        <v>1</v>
      </c>
      <c r="F16192" s="38" t="s">
        <v>71</v>
      </c>
      <c r="G16192" s="37" t="s">
        <v>667</v>
      </c>
      <c r="H16192" s="0" t="n">
        <v>249098</v>
      </c>
      <c r="I16192" s="0" t="n">
        <v>70082</v>
      </c>
      <c r="J16192" s="0" t="n">
        <v>-7360</v>
      </c>
    </row>
    <row r="16193" customFormat="false" ht="15" hidden="false" customHeight="false" outlineLevel="0" collapsed="false">
      <c r="A16193" s="0" t="n">
        <v>202507</v>
      </c>
      <c r="B16193" s="0" t="n">
        <v>202507</v>
      </c>
      <c r="C16193" s="37" t="s">
        <v>115</v>
      </c>
      <c r="D16193" s="37" t="s">
        <v>288</v>
      </c>
      <c r="E16193" s="0" t="n">
        <v>1</v>
      </c>
      <c r="F16193" s="38" t="s">
        <v>71</v>
      </c>
      <c r="G16193" s="37" t="s">
        <v>668</v>
      </c>
      <c r="H16193" s="0" t="n">
        <v>1039345</v>
      </c>
      <c r="I16193" s="0" t="n">
        <v>444798</v>
      </c>
      <c r="J16193" s="0" t="n">
        <v>98184</v>
      </c>
    </row>
    <row r="16194" customFormat="false" ht="15" hidden="false" customHeight="false" outlineLevel="0" collapsed="false">
      <c r="A16194" s="0" t="n">
        <v>202507</v>
      </c>
      <c r="B16194" s="0" t="n">
        <v>202507</v>
      </c>
      <c r="C16194" s="37" t="s">
        <v>112</v>
      </c>
      <c r="D16194" s="37" t="s">
        <v>280</v>
      </c>
      <c r="E16194" s="0" t="n">
        <v>1</v>
      </c>
      <c r="F16194" s="38" t="s">
        <v>71</v>
      </c>
      <c r="G16194" s="37" t="s">
        <v>669</v>
      </c>
      <c r="H16194" s="0" t="n">
        <v>129043</v>
      </c>
      <c r="I16194" s="0" t="n">
        <v>55941</v>
      </c>
      <c r="J16194" s="0" t="n">
        <v>6017</v>
      </c>
    </row>
    <row r="16195" customFormat="false" ht="15" hidden="false" customHeight="false" outlineLevel="0" collapsed="false">
      <c r="A16195" s="0" t="n">
        <v>202507</v>
      </c>
      <c r="B16195" s="0" t="n">
        <v>202507</v>
      </c>
      <c r="C16195" s="37" t="s">
        <v>101</v>
      </c>
      <c r="D16195" s="37" t="s">
        <v>401</v>
      </c>
      <c r="E16195" s="0" t="n">
        <v>1</v>
      </c>
      <c r="F16195" s="38" t="s">
        <v>71</v>
      </c>
      <c r="G16195" s="37" t="s">
        <v>670</v>
      </c>
      <c r="H16195" s="0" t="n">
        <v>4592939</v>
      </c>
      <c r="I16195" s="0" t="n">
        <v>572762</v>
      </c>
      <c r="J16195" s="0" t="n">
        <v>77065</v>
      </c>
    </row>
    <row r="16196" customFormat="false" ht="15" hidden="false" customHeight="false" outlineLevel="0" collapsed="false">
      <c r="A16196" s="0" t="n">
        <v>202507</v>
      </c>
      <c r="B16196" s="0" t="n">
        <v>202507</v>
      </c>
      <c r="C16196" s="37" t="s">
        <v>149</v>
      </c>
      <c r="D16196" s="37" t="s">
        <v>258</v>
      </c>
      <c r="E16196" s="0" t="n">
        <v>1</v>
      </c>
      <c r="F16196" s="38" t="s">
        <v>71</v>
      </c>
      <c r="G16196" s="37" t="s">
        <v>671</v>
      </c>
      <c r="H16196" s="0" t="n">
        <v>474059</v>
      </c>
      <c r="I16196" s="0" t="n">
        <v>206526</v>
      </c>
      <c r="J16196" s="0" t="n">
        <v>25556</v>
      </c>
    </row>
    <row r="16197" customFormat="false" ht="15" hidden="false" customHeight="false" outlineLevel="0" collapsed="false">
      <c r="A16197" s="0" t="n">
        <v>202507</v>
      </c>
      <c r="B16197" s="0" t="n">
        <v>202507</v>
      </c>
      <c r="C16197" s="37" t="s">
        <v>106</v>
      </c>
      <c r="D16197" s="37" t="s">
        <v>389</v>
      </c>
      <c r="E16197" s="0" t="n">
        <v>1</v>
      </c>
      <c r="F16197" s="38" t="s">
        <v>71</v>
      </c>
      <c r="G16197" s="37" t="s">
        <v>672</v>
      </c>
      <c r="H16197" s="0" t="n">
        <v>1222209</v>
      </c>
      <c r="I16197" s="0" t="n">
        <v>576604</v>
      </c>
      <c r="J16197" s="0" t="n">
        <v>58383</v>
      </c>
    </row>
    <row r="16198" customFormat="false" ht="15" hidden="false" customHeight="false" outlineLevel="0" collapsed="false">
      <c r="A16198" s="0" t="n">
        <v>202507</v>
      </c>
      <c r="B16198" s="0" t="n">
        <v>202507</v>
      </c>
      <c r="C16198" s="37" t="s">
        <v>115</v>
      </c>
      <c r="D16198" s="37" t="s">
        <v>673</v>
      </c>
      <c r="E16198" s="0" t="n">
        <v>1</v>
      </c>
      <c r="F16198" s="38" t="s">
        <v>71</v>
      </c>
      <c r="G16198" s="37" t="s">
        <v>674</v>
      </c>
      <c r="H16198" s="0" t="n">
        <v>7886201</v>
      </c>
      <c r="I16198" s="0" t="n">
        <v>3017088</v>
      </c>
      <c r="J16198" s="0" t="n">
        <v>234362</v>
      </c>
    </row>
    <row r="16199" customFormat="false" ht="15" hidden="false" customHeight="false" outlineLevel="0" collapsed="false">
      <c r="A16199" s="0" t="n">
        <v>202507</v>
      </c>
      <c r="B16199" s="0" t="n">
        <v>202507</v>
      </c>
      <c r="C16199" s="37" t="s">
        <v>152</v>
      </c>
      <c r="D16199" s="37" t="s">
        <v>425</v>
      </c>
      <c r="E16199" s="0" t="n">
        <v>1</v>
      </c>
      <c r="F16199" s="38" t="s">
        <v>71</v>
      </c>
      <c r="G16199" s="37" t="s">
        <v>675</v>
      </c>
      <c r="H16199" s="0" t="n">
        <v>3960630</v>
      </c>
      <c r="I16199" s="0" t="n">
        <v>1299316</v>
      </c>
      <c r="J16199" s="0" t="n">
        <v>94813</v>
      </c>
    </row>
    <row r="16200" customFormat="false" ht="15" hidden="false" customHeight="false" outlineLevel="0" collapsed="false">
      <c r="A16200" s="0" t="n">
        <v>202507</v>
      </c>
      <c r="B16200" s="0" t="n">
        <v>202507</v>
      </c>
      <c r="C16200" s="37" t="s">
        <v>158</v>
      </c>
      <c r="D16200" s="37" t="s">
        <v>282</v>
      </c>
      <c r="E16200" s="0" t="n">
        <v>1</v>
      </c>
      <c r="F16200" s="38" t="s">
        <v>71</v>
      </c>
      <c r="G16200" s="37" t="s">
        <v>676</v>
      </c>
      <c r="H16200" s="0" t="n">
        <v>401603</v>
      </c>
      <c r="I16200" s="0" t="n">
        <v>408457</v>
      </c>
      <c r="J16200" s="0" t="n">
        <v>-7226</v>
      </c>
    </row>
    <row r="16201" customFormat="false" ht="15" hidden="false" customHeight="false" outlineLevel="0" collapsed="false">
      <c r="A16201" s="0" t="n">
        <v>202507</v>
      </c>
      <c r="B16201" s="0" t="n">
        <v>202507</v>
      </c>
      <c r="C16201" s="37" t="s">
        <v>136</v>
      </c>
      <c r="D16201" s="37" t="s">
        <v>420</v>
      </c>
      <c r="E16201" s="0" t="n">
        <v>1</v>
      </c>
      <c r="F16201" s="38" t="s">
        <v>71</v>
      </c>
      <c r="G16201" s="37" t="s">
        <v>677</v>
      </c>
      <c r="H16201" s="0" t="n">
        <v>343529</v>
      </c>
      <c r="I16201" s="0" t="n">
        <v>89771</v>
      </c>
      <c r="J16201" s="0" t="n">
        <v>-8666</v>
      </c>
    </row>
    <row r="16202" customFormat="false" ht="15" hidden="false" customHeight="false" outlineLevel="0" collapsed="false">
      <c r="A16202" s="0" t="n">
        <v>202507</v>
      </c>
      <c r="B16202" s="0" t="n">
        <v>202507</v>
      </c>
      <c r="C16202" s="37" t="s">
        <v>109</v>
      </c>
      <c r="D16202" s="37" t="s">
        <v>493</v>
      </c>
      <c r="E16202" s="0" t="n">
        <v>1</v>
      </c>
      <c r="F16202" s="38" t="s">
        <v>71</v>
      </c>
      <c r="G16202" s="37" t="s">
        <v>678</v>
      </c>
      <c r="H16202" s="0" t="n">
        <v>440367</v>
      </c>
      <c r="I16202" s="0" t="n">
        <v>199424</v>
      </c>
      <c r="J16202" s="0" t="n">
        <v>60737</v>
      </c>
    </row>
    <row r="16203" customFormat="false" ht="15" hidden="false" customHeight="false" outlineLevel="0" collapsed="false">
      <c r="A16203" s="0" t="n">
        <v>202507</v>
      </c>
      <c r="B16203" s="0" t="n">
        <v>202507</v>
      </c>
      <c r="C16203" s="37" t="s">
        <v>109</v>
      </c>
      <c r="D16203" s="37" t="s">
        <v>320</v>
      </c>
      <c r="E16203" s="0" t="n">
        <v>1</v>
      </c>
      <c r="F16203" s="38" t="s">
        <v>71</v>
      </c>
      <c r="G16203" s="37" t="s">
        <v>679</v>
      </c>
      <c r="H16203" s="0" t="n">
        <v>1423860</v>
      </c>
      <c r="I16203" s="0" t="n">
        <v>666863</v>
      </c>
      <c r="J16203" s="0" t="n">
        <v>55882</v>
      </c>
    </row>
    <row r="16204" customFormat="false" ht="15" hidden="false" customHeight="false" outlineLevel="0" collapsed="false">
      <c r="A16204" s="0" t="n">
        <v>202507</v>
      </c>
      <c r="B16204" s="0" t="n">
        <v>202507</v>
      </c>
      <c r="C16204" s="37" t="s">
        <v>178</v>
      </c>
      <c r="D16204" s="37" t="s">
        <v>380</v>
      </c>
      <c r="E16204" s="0" t="n">
        <v>1</v>
      </c>
      <c r="F16204" s="38" t="s">
        <v>71</v>
      </c>
      <c r="G16204" s="37" t="s">
        <v>680</v>
      </c>
      <c r="H16204" s="0" t="n">
        <v>603116</v>
      </c>
      <c r="I16204" s="0" t="n">
        <v>187651</v>
      </c>
      <c r="J16204" s="0" t="n">
        <v>6801</v>
      </c>
    </row>
    <row r="16205" customFormat="false" ht="15" hidden="false" customHeight="false" outlineLevel="0" collapsed="false">
      <c r="A16205" s="0" t="n">
        <v>202507</v>
      </c>
      <c r="B16205" s="0" t="n">
        <v>202507</v>
      </c>
      <c r="C16205" s="37" t="s">
        <v>101</v>
      </c>
      <c r="D16205" s="37" t="s">
        <v>571</v>
      </c>
      <c r="E16205" s="0" t="n">
        <v>1</v>
      </c>
      <c r="F16205" s="38" t="s">
        <v>71</v>
      </c>
      <c r="G16205" s="37" t="s">
        <v>681</v>
      </c>
      <c r="H16205" s="0" t="n">
        <v>345099</v>
      </c>
      <c r="I16205" s="0" t="n">
        <v>99235</v>
      </c>
      <c r="J16205" s="0" t="n">
        <v>-10</v>
      </c>
    </row>
    <row r="16206" customFormat="false" ht="15" hidden="false" customHeight="false" outlineLevel="0" collapsed="false">
      <c r="A16206" s="0" t="n">
        <v>202507</v>
      </c>
      <c r="B16206" s="0" t="n">
        <v>202507</v>
      </c>
      <c r="C16206" s="37" t="s">
        <v>115</v>
      </c>
      <c r="D16206" s="37" t="s">
        <v>396</v>
      </c>
      <c r="E16206" s="0" t="n">
        <v>1</v>
      </c>
      <c r="F16206" s="38" t="s">
        <v>71</v>
      </c>
      <c r="G16206" s="37" t="s">
        <v>682</v>
      </c>
      <c r="H16206" s="0" t="n">
        <v>3211624</v>
      </c>
      <c r="I16206" s="0" t="n">
        <v>2096112</v>
      </c>
      <c r="J16206" s="0" t="n">
        <v>387693</v>
      </c>
    </row>
    <row r="16207" customFormat="false" ht="15" hidden="false" customHeight="false" outlineLevel="0" collapsed="false">
      <c r="A16207" s="0" t="n">
        <v>202507</v>
      </c>
      <c r="B16207" s="0" t="n">
        <v>202507</v>
      </c>
      <c r="C16207" s="37" t="s">
        <v>178</v>
      </c>
      <c r="D16207" s="37" t="s">
        <v>247</v>
      </c>
      <c r="E16207" s="0" t="n">
        <v>1</v>
      </c>
      <c r="F16207" s="38" t="s">
        <v>71</v>
      </c>
      <c r="G16207" s="37" t="s">
        <v>683</v>
      </c>
      <c r="H16207" s="0" t="n">
        <v>653632</v>
      </c>
      <c r="I16207" s="0" t="n">
        <v>158543</v>
      </c>
      <c r="J16207" s="0" t="n">
        <v>14978</v>
      </c>
    </row>
    <row r="16208" customFormat="false" ht="15" hidden="false" customHeight="false" outlineLevel="0" collapsed="false">
      <c r="A16208" s="0" t="n">
        <v>202507</v>
      </c>
      <c r="B16208" s="0" t="n">
        <v>202507</v>
      </c>
      <c r="C16208" s="37" t="s">
        <v>178</v>
      </c>
      <c r="D16208" s="37" t="s">
        <v>684</v>
      </c>
      <c r="E16208" s="0" t="n">
        <v>1</v>
      </c>
      <c r="F16208" s="38" t="s">
        <v>71</v>
      </c>
      <c r="G16208" s="37" t="s">
        <v>685</v>
      </c>
      <c r="H16208" s="0" t="n">
        <v>8962317</v>
      </c>
      <c r="I16208" s="0" t="n">
        <v>3051630</v>
      </c>
      <c r="J16208" s="0" t="n">
        <v>-19349</v>
      </c>
    </row>
    <row r="16209" customFormat="false" ht="15" hidden="false" customHeight="false" outlineLevel="0" collapsed="false">
      <c r="A16209" s="0" t="n">
        <v>202507</v>
      </c>
      <c r="B16209" s="0" t="n">
        <v>202507</v>
      </c>
      <c r="C16209" s="37" t="s">
        <v>95</v>
      </c>
      <c r="D16209" s="37" t="s">
        <v>513</v>
      </c>
      <c r="E16209" s="0" t="n">
        <v>1</v>
      </c>
      <c r="F16209" s="38" t="s">
        <v>71</v>
      </c>
      <c r="G16209" s="37" t="s">
        <v>686</v>
      </c>
      <c r="H16209" s="0" t="n">
        <v>942978</v>
      </c>
      <c r="I16209" s="0" t="n">
        <v>424961</v>
      </c>
      <c r="J16209" s="0" t="n">
        <v>21096</v>
      </c>
    </row>
    <row r="16210" customFormat="false" ht="15" hidden="false" customHeight="false" outlineLevel="0" collapsed="false">
      <c r="A16210" s="0" t="n">
        <v>202507</v>
      </c>
      <c r="B16210" s="0" t="n">
        <v>202507</v>
      </c>
      <c r="C16210" s="37" t="s">
        <v>109</v>
      </c>
      <c r="D16210" s="37" t="s">
        <v>531</v>
      </c>
      <c r="E16210" s="0" t="n">
        <v>1</v>
      </c>
      <c r="F16210" s="38" t="s">
        <v>71</v>
      </c>
      <c r="G16210" s="37" t="s">
        <v>687</v>
      </c>
      <c r="H16210" s="0" t="n">
        <v>3218966</v>
      </c>
      <c r="I16210" s="0" t="n">
        <v>817312</v>
      </c>
      <c r="J16210" s="0" t="n">
        <v>90828</v>
      </c>
    </row>
    <row r="16211" customFormat="false" ht="15" hidden="false" customHeight="false" outlineLevel="0" collapsed="false">
      <c r="A16211" s="0" t="n">
        <v>202507</v>
      </c>
      <c r="B16211" s="0" t="n">
        <v>202507</v>
      </c>
      <c r="C16211" s="37" t="s">
        <v>115</v>
      </c>
      <c r="D16211" s="37" t="s">
        <v>385</v>
      </c>
      <c r="E16211" s="0" t="n">
        <v>1</v>
      </c>
      <c r="F16211" s="38" t="s">
        <v>71</v>
      </c>
      <c r="G16211" s="37" t="s">
        <v>688</v>
      </c>
      <c r="H16211" s="0" t="n">
        <v>924921</v>
      </c>
      <c r="I16211" s="0" t="n">
        <v>154717</v>
      </c>
      <c r="J16211" s="0" t="n">
        <v>6396</v>
      </c>
    </row>
    <row r="16212" customFormat="false" ht="15" hidden="false" customHeight="false" outlineLevel="0" collapsed="false">
      <c r="A16212" s="0" t="n">
        <v>202507</v>
      </c>
      <c r="B16212" s="0" t="n">
        <v>202507</v>
      </c>
      <c r="C16212" s="37" t="s">
        <v>95</v>
      </c>
      <c r="D16212" s="37" t="s">
        <v>328</v>
      </c>
      <c r="E16212" s="0" t="n">
        <v>1</v>
      </c>
      <c r="F16212" s="38" t="s">
        <v>71</v>
      </c>
      <c r="G16212" s="37" t="s">
        <v>689</v>
      </c>
      <c r="H16212" s="0" t="n">
        <v>1279730</v>
      </c>
      <c r="I16212" s="0" t="n">
        <v>888909</v>
      </c>
      <c r="J16212" s="0" t="n">
        <v>143566</v>
      </c>
    </row>
    <row r="16213" customFormat="false" ht="15" hidden="false" customHeight="false" outlineLevel="0" collapsed="false">
      <c r="A16213" s="0" t="n">
        <v>202507</v>
      </c>
      <c r="B16213" s="0" t="n">
        <v>202507</v>
      </c>
      <c r="C16213" s="37" t="s">
        <v>178</v>
      </c>
      <c r="D16213" s="37" t="s">
        <v>372</v>
      </c>
      <c r="E16213" s="0" t="n">
        <v>1</v>
      </c>
      <c r="F16213" s="38" t="s">
        <v>71</v>
      </c>
      <c r="G16213" s="37" t="s">
        <v>690</v>
      </c>
      <c r="H16213" s="0" t="n">
        <v>277249</v>
      </c>
      <c r="I16213" s="0" t="n">
        <v>57390</v>
      </c>
      <c r="J16213" s="0" t="n">
        <v>16781</v>
      </c>
    </row>
    <row r="16214" customFormat="false" ht="15" hidden="false" customHeight="false" outlineLevel="0" collapsed="false">
      <c r="A16214" s="0" t="n">
        <v>202507</v>
      </c>
      <c r="B16214" s="0" t="n">
        <v>202507</v>
      </c>
      <c r="C16214" s="37" t="s">
        <v>197</v>
      </c>
      <c r="D16214" s="37" t="s">
        <v>502</v>
      </c>
      <c r="E16214" s="0" t="n">
        <v>1</v>
      </c>
      <c r="F16214" s="38" t="s">
        <v>71</v>
      </c>
      <c r="G16214" s="37" t="s">
        <v>691</v>
      </c>
      <c r="H16214" s="0" t="n">
        <v>220239</v>
      </c>
      <c r="I16214" s="0" t="n">
        <v>90710</v>
      </c>
      <c r="J16214" s="0" t="n">
        <v>3429</v>
      </c>
    </row>
    <row r="16215" customFormat="false" ht="15" hidden="false" customHeight="false" outlineLevel="0" collapsed="false">
      <c r="A16215" s="0" t="n">
        <v>202507</v>
      </c>
      <c r="B16215" s="0" t="n">
        <v>202507</v>
      </c>
      <c r="C16215" s="37" t="s">
        <v>124</v>
      </c>
      <c r="D16215" s="37" t="s">
        <v>393</v>
      </c>
      <c r="E16215" s="0" t="n">
        <v>1</v>
      </c>
      <c r="F16215" s="38" t="s">
        <v>71</v>
      </c>
      <c r="G16215" s="37" t="s">
        <v>692</v>
      </c>
      <c r="H16215" s="0" t="n">
        <v>866080</v>
      </c>
      <c r="I16215" s="0" t="n">
        <v>399849</v>
      </c>
      <c r="J16215" s="0" t="n">
        <v>20594</v>
      </c>
    </row>
    <row r="16216" customFormat="false" ht="15" hidden="false" customHeight="false" outlineLevel="0" collapsed="false">
      <c r="A16216" s="0" t="n">
        <v>202507</v>
      </c>
      <c r="B16216" s="0" t="n">
        <v>202507</v>
      </c>
      <c r="C16216" s="37" t="s">
        <v>178</v>
      </c>
      <c r="D16216" s="37" t="s">
        <v>693</v>
      </c>
      <c r="E16216" s="0" t="n">
        <v>1</v>
      </c>
      <c r="F16216" s="38" t="s">
        <v>71</v>
      </c>
      <c r="G16216" s="37" t="s">
        <v>694</v>
      </c>
      <c r="H16216" s="0" t="n">
        <v>1714358</v>
      </c>
      <c r="I16216" s="0" t="n">
        <v>765290</v>
      </c>
      <c r="J16216" s="0" t="n">
        <v>-2290</v>
      </c>
    </row>
    <row r="16217" customFormat="false" ht="15" hidden="false" customHeight="false" outlineLevel="0" collapsed="false">
      <c r="A16217" s="0" t="n">
        <v>202507</v>
      </c>
      <c r="B16217" s="0" t="n">
        <v>202507</v>
      </c>
      <c r="C16217" s="37" t="s">
        <v>95</v>
      </c>
      <c r="D16217" s="37" t="s">
        <v>519</v>
      </c>
      <c r="E16217" s="0" t="n">
        <v>1</v>
      </c>
      <c r="F16217" s="38" t="s">
        <v>71</v>
      </c>
      <c r="G16217" s="37" t="s">
        <v>695</v>
      </c>
      <c r="H16217" s="0" t="n">
        <v>630857</v>
      </c>
      <c r="I16217" s="0" t="n">
        <v>160503</v>
      </c>
      <c r="J16217" s="0" t="n">
        <v>10377</v>
      </c>
    </row>
    <row r="16218" customFormat="false" ht="15" hidden="false" customHeight="false" outlineLevel="0" collapsed="false">
      <c r="A16218" s="0" t="n">
        <v>202507</v>
      </c>
      <c r="B16218" s="0" t="n">
        <v>202507</v>
      </c>
      <c r="C16218" s="37" t="s">
        <v>152</v>
      </c>
      <c r="D16218" s="37" t="s">
        <v>341</v>
      </c>
      <c r="E16218" s="0" t="n">
        <v>1</v>
      </c>
      <c r="F16218" s="38" t="s">
        <v>71</v>
      </c>
      <c r="G16218" s="37" t="s">
        <v>696</v>
      </c>
      <c r="H16218" s="0" t="n">
        <v>88710</v>
      </c>
      <c r="I16218" s="0" t="n">
        <v>47792</v>
      </c>
      <c r="J16218" s="0" t="n">
        <v>-5546</v>
      </c>
    </row>
    <row r="16219" customFormat="false" ht="15" hidden="false" customHeight="false" outlineLevel="0" collapsed="false">
      <c r="A16219" s="0" t="n">
        <v>202507</v>
      </c>
      <c r="B16219" s="0" t="n">
        <v>202507</v>
      </c>
      <c r="C16219" s="37" t="s">
        <v>149</v>
      </c>
      <c r="D16219" s="37" t="s">
        <v>245</v>
      </c>
      <c r="E16219" s="0" t="n">
        <v>1</v>
      </c>
      <c r="F16219" s="38" t="s">
        <v>71</v>
      </c>
      <c r="G16219" s="37" t="s">
        <v>697</v>
      </c>
      <c r="H16219" s="0" t="n">
        <v>88409</v>
      </c>
      <c r="I16219" s="0" t="n">
        <v>21504</v>
      </c>
      <c r="J16219" s="0" t="n">
        <v>4084</v>
      </c>
    </row>
    <row r="16220" customFormat="false" ht="15" hidden="false" customHeight="false" outlineLevel="0" collapsed="false">
      <c r="A16220" s="0" t="n">
        <v>202507</v>
      </c>
      <c r="B16220" s="0" t="n">
        <v>202507</v>
      </c>
      <c r="C16220" s="37" t="s">
        <v>184</v>
      </c>
      <c r="D16220" s="37" t="s">
        <v>306</v>
      </c>
      <c r="E16220" s="0" t="n">
        <v>1</v>
      </c>
      <c r="F16220" s="38" t="s">
        <v>71</v>
      </c>
      <c r="G16220" s="37" t="s">
        <v>698</v>
      </c>
      <c r="H16220" s="0" t="n">
        <v>135552</v>
      </c>
      <c r="I16220" s="0" t="n">
        <v>73570</v>
      </c>
      <c r="J16220" s="0" t="n">
        <v>-3930</v>
      </c>
    </row>
    <row r="16221" customFormat="false" ht="15" hidden="false" customHeight="false" outlineLevel="0" collapsed="false">
      <c r="A16221" s="0" t="n">
        <v>202507</v>
      </c>
      <c r="B16221" s="0" t="n">
        <v>202507</v>
      </c>
      <c r="C16221" s="37" t="s">
        <v>124</v>
      </c>
      <c r="D16221" s="37" t="s">
        <v>311</v>
      </c>
      <c r="E16221" s="0" t="n">
        <v>1</v>
      </c>
      <c r="F16221" s="38" t="s">
        <v>71</v>
      </c>
      <c r="G16221" s="37" t="s">
        <v>699</v>
      </c>
      <c r="H16221" s="0" t="n">
        <v>102664</v>
      </c>
      <c r="I16221" s="0" t="n">
        <v>34522</v>
      </c>
      <c r="J16221" s="0" t="n">
        <v>-22</v>
      </c>
    </row>
    <row r="16222" customFormat="false" ht="15" hidden="false" customHeight="false" outlineLevel="0" collapsed="false">
      <c r="A16222" s="0" t="n">
        <v>202507</v>
      </c>
      <c r="B16222" s="0" t="n">
        <v>202507</v>
      </c>
      <c r="C16222" s="37" t="s">
        <v>109</v>
      </c>
      <c r="D16222" s="37" t="s">
        <v>700</v>
      </c>
      <c r="E16222" s="0" t="n">
        <v>1</v>
      </c>
      <c r="F16222" s="38" t="s">
        <v>71</v>
      </c>
      <c r="G16222" s="37" t="s">
        <v>701</v>
      </c>
      <c r="H16222" s="0" t="n">
        <v>885670</v>
      </c>
      <c r="I16222" s="0" t="n">
        <v>239158</v>
      </c>
      <c r="J16222" s="0" t="n">
        <v>21137</v>
      </c>
    </row>
    <row r="16223" customFormat="false" ht="15" hidden="false" customHeight="false" outlineLevel="0" collapsed="false">
      <c r="A16223" s="0" t="n">
        <v>202507</v>
      </c>
      <c r="B16223" s="0" t="n">
        <v>202507</v>
      </c>
      <c r="C16223" s="37" t="s">
        <v>178</v>
      </c>
      <c r="D16223" s="37" t="s">
        <v>702</v>
      </c>
      <c r="E16223" s="0" t="n">
        <v>1</v>
      </c>
      <c r="F16223" s="38" t="s">
        <v>71</v>
      </c>
      <c r="G16223" s="37" t="s">
        <v>703</v>
      </c>
      <c r="H16223" s="0" t="n">
        <v>2257075</v>
      </c>
      <c r="I16223" s="0" t="n">
        <v>220464</v>
      </c>
      <c r="J16223" s="0" t="n">
        <v>48005</v>
      </c>
    </row>
    <row r="16224" customFormat="false" ht="15" hidden="false" customHeight="false" outlineLevel="0" collapsed="false">
      <c r="A16224" s="0" t="n">
        <v>202507</v>
      </c>
      <c r="B16224" s="0" t="n">
        <v>202507</v>
      </c>
      <c r="C16224" s="37" t="s">
        <v>115</v>
      </c>
      <c r="D16224" s="37" t="s">
        <v>569</v>
      </c>
      <c r="E16224" s="0" t="n">
        <v>1</v>
      </c>
      <c r="F16224" s="38" t="s">
        <v>71</v>
      </c>
      <c r="G16224" s="37" t="s">
        <v>704</v>
      </c>
      <c r="H16224" s="0" t="n">
        <v>771490</v>
      </c>
      <c r="I16224" s="0" t="n">
        <v>168739</v>
      </c>
      <c r="J16224" s="0" t="n">
        <v>-916</v>
      </c>
    </row>
    <row r="16225" customFormat="false" ht="15" hidden="false" customHeight="false" outlineLevel="0" collapsed="false">
      <c r="A16225" s="0" t="n">
        <v>202507</v>
      </c>
      <c r="B16225" s="0" t="n">
        <v>202507</v>
      </c>
      <c r="C16225" s="37" t="s">
        <v>136</v>
      </c>
      <c r="D16225" s="37" t="s">
        <v>210</v>
      </c>
      <c r="E16225" s="0" t="n">
        <v>1</v>
      </c>
      <c r="F16225" s="38" t="s">
        <v>71</v>
      </c>
      <c r="G16225" s="37" t="s">
        <v>705</v>
      </c>
      <c r="H16225" s="0" t="n">
        <v>51935</v>
      </c>
      <c r="I16225" s="0" t="n">
        <v>13484</v>
      </c>
      <c r="J16225" s="0" t="n">
        <v>827</v>
      </c>
    </row>
    <row r="16226" customFormat="false" ht="15" hidden="false" customHeight="false" outlineLevel="0" collapsed="false">
      <c r="A16226" s="0" t="n">
        <v>202507</v>
      </c>
      <c r="B16226" s="0" t="n">
        <v>202507</v>
      </c>
      <c r="C16226" s="37" t="s">
        <v>158</v>
      </c>
      <c r="D16226" s="37" t="s">
        <v>706</v>
      </c>
      <c r="E16226" s="0" t="n">
        <v>1</v>
      </c>
      <c r="F16226" s="38" t="s">
        <v>71</v>
      </c>
      <c r="G16226" s="37" t="s">
        <v>707</v>
      </c>
      <c r="H16226" s="0" t="n">
        <v>480091</v>
      </c>
      <c r="I16226" s="0" t="n">
        <v>376266</v>
      </c>
      <c r="J16226" s="0" t="n">
        <v>41146</v>
      </c>
    </row>
    <row r="16227" customFormat="false" ht="15" hidden="false" customHeight="false" outlineLevel="0" collapsed="false">
      <c r="A16227" s="0" t="n">
        <v>202507</v>
      </c>
      <c r="B16227" s="0" t="n">
        <v>202507</v>
      </c>
      <c r="C16227" s="37" t="s">
        <v>109</v>
      </c>
      <c r="D16227" s="37" t="s">
        <v>251</v>
      </c>
      <c r="E16227" s="0" t="n">
        <v>1</v>
      </c>
      <c r="F16227" s="38" t="s">
        <v>71</v>
      </c>
      <c r="G16227" s="37" t="s">
        <v>708</v>
      </c>
      <c r="H16227" s="0" t="n">
        <v>365291</v>
      </c>
      <c r="I16227" s="0" t="n">
        <v>130126</v>
      </c>
      <c r="J16227" s="0" t="n">
        <v>1671</v>
      </c>
    </row>
    <row r="16228" customFormat="false" ht="15" hidden="false" customHeight="false" outlineLevel="0" collapsed="false">
      <c r="A16228" s="0" t="n">
        <v>202507</v>
      </c>
      <c r="B16228" s="0" t="n">
        <v>202507</v>
      </c>
      <c r="C16228" s="37" t="s">
        <v>101</v>
      </c>
      <c r="D16228" s="37" t="s">
        <v>273</v>
      </c>
      <c r="E16228" s="0" t="n">
        <v>1</v>
      </c>
      <c r="F16228" s="38" t="s">
        <v>71</v>
      </c>
      <c r="G16228" s="37" t="s">
        <v>709</v>
      </c>
      <c r="H16228" s="0" t="n">
        <v>7378283</v>
      </c>
      <c r="I16228" s="0" t="n">
        <v>1154974</v>
      </c>
      <c r="J16228" s="0" t="n">
        <v>78482</v>
      </c>
    </row>
    <row r="16229" customFormat="false" ht="15" hidden="false" customHeight="false" outlineLevel="0" collapsed="false">
      <c r="A16229" s="0" t="n">
        <v>202507</v>
      </c>
      <c r="B16229" s="0" t="n">
        <v>202507</v>
      </c>
      <c r="C16229" s="37" t="s">
        <v>115</v>
      </c>
      <c r="D16229" s="37" t="s">
        <v>700</v>
      </c>
      <c r="E16229" s="0" t="n">
        <v>1</v>
      </c>
      <c r="F16229" s="38" t="s">
        <v>71</v>
      </c>
      <c r="G16229" s="37" t="s">
        <v>710</v>
      </c>
      <c r="H16229" s="0" t="n">
        <v>104170</v>
      </c>
      <c r="I16229" s="0" t="n">
        <v>25830</v>
      </c>
      <c r="J16229" s="0" t="n">
        <v>-2042</v>
      </c>
    </row>
    <row r="16230" customFormat="false" ht="15" hidden="false" customHeight="false" outlineLevel="0" collapsed="false">
      <c r="A16230" s="0" t="n">
        <v>202507</v>
      </c>
      <c r="B16230" s="0" t="n">
        <v>202507</v>
      </c>
      <c r="C16230" s="37" t="s">
        <v>106</v>
      </c>
      <c r="D16230" s="37" t="s">
        <v>181</v>
      </c>
      <c r="E16230" s="0" t="n">
        <v>1</v>
      </c>
      <c r="F16230" s="38" t="s">
        <v>71</v>
      </c>
      <c r="G16230" s="37" t="s">
        <v>711</v>
      </c>
      <c r="H16230" s="0" t="n">
        <v>277453</v>
      </c>
      <c r="I16230" s="0" t="n">
        <v>95678</v>
      </c>
      <c r="J16230" s="0" t="n">
        <v>2605</v>
      </c>
    </row>
    <row r="16231" customFormat="false" ht="15" hidden="false" customHeight="false" outlineLevel="0" collapsed="false">
      <c r="A16231" s="0" t="n">
        <v>202507</v>
      </c>
      <c r="B16231" s="0" t="n">
        <v>202507</v>
      </c>
      <c r="C16231" s="37" t="s">
        <v>101</v>
      </c>
      <c r="D16231" s="37" t="s">
        <v>369</v>
      </c>
      <c r="E16231" s="0" t="n">
        <v>1</v>
      </c>
      <c r="F16231" s="38" t="s">
        <v>71</v>
      </c>
      <c r="G16231" s="37" t="s">
        <v>712</v>
      </c>
      <c r="H16231" s="0" t="n">
        <v>4528805</v>
      </c>
      <c r="I16231" s="0" t="n">
        <v>1381270</v>
      </c>
      <c r="J16231" s="0" t="n">
        <v>280461</v>
      </c>
    </row>
    <row r="16232" customFormat="false" ht="15" hidden="false" customHeight="false" outlineLevel="0" collapsed="false">
      <c r="A16232" s="0" t="n">
        <v>202507</v>
      </c>
      <c r="B16232" s="0" t="n">
        <v>202507</v>
      </c>
      <c r="C16232" s="37" t="s">
        <v>184</v>
      </c>
      <c r="D16232" s="37" t="s">
        <v>249</v>
      </c>
      <c r="E16232" s="0" t="n">
        <v>1</v>
      </c>
      <c r="F16232" s="38" t="s">
        <v>71</v>
      </c>
      <c r="G16232" s="37" t="s">
        <v>713</v>
      </c>
      <c r="H16232" s="0" t="n">
        <v>1362267</v>
      </c>
      <c r="I16232" s="0" t="n">
        <v>261942</v>
      </c>
      <c r="J16232" s="0" t="n">
        <v>42321</v>
      </c>
    </row>
    <row r="16233" customFormat="false" ht="15" hidden="false" customHeight="false" outlineLevel="0" collapsed="false">
      <c r="A16233" s="0" t="n">
        <v>202507</v>
      </c>
      <c r="B16233" s="0" t="n">
        <v>202507</v>
      </c>
      <c r="C16233" s="37" t="s">
        <v>109</v>
      </c>
      <c r="D16233" s="37" t="s">
        <v>714</v>
      </c>
      <c r="E16233" s="0" t="n">
        <v>1</v>
      </c>
      <c r="F16233" s="38" t="s">
        <v>71</v>
      </c>
      <c r="G16233" s="37" t="s">
        <v>715</v>
      </c>
      <c r="H16233" s="0" t="n">
        <v>1066209</v>
      </c>
      <c r="I16233" s="0" t="n">
        <v>359651</v>
      </c>
      <c r="J16233" s="0" t="n">
        <v>12812</v>
      </c>
    </row>
    <row r="16234" customFormat="false" ht="15" hidden="false" customHeight="false" outlineLevel="0" collapsed="false">
      <c r="A16234" s="0" t="n">
        <v>202507</v>
      </c>
      <c r="B16234" s="0" t="n">
        <v>202507</v>
      </c>
      <c r="C16234" s="37" t="s">
        <v>106</v>
      </c>
      <c r="D16234" s="37" t="s">
        <v>249</v>
      </c>
      <c r="E16234" s="0" t="n">
        <v>1</v>
      </c>
      <c r="F16234" s="38" t="s">
        <v>71</v>
      </c>
      <c r="G16234" s="37" t="s">
        <v>716</v>
      </c>
      <c r="H16234" s="0" t="n">
        <v>1015270</v>
      </c>
      <c r="I16234" s="0" t="n">
        <v>465031</v>
      </c>
      <c r="J16234" s="0" t="n">
        <v>-9909</v>
      </c>
    </row>
    <row r="16235" customFormat="false" ht="15" hidden="false" customHeight="false" outlineLevel="0" collapsed="false">
      <c r="A16235" s="0" t="n">
        <v>202507</v>
      </c>
      <c r="B16235" s="0" t="n">
        <v>202507</v>
      </c>
      <c r="C16235" s="37" t="s">
        <v>197</v>
      </c>
      <c r="D16235" s="37" t="s">
        <v>511</v>
      </c>
      <c r="E16235" s="0" t="n">
        <v>1</v>
      </c>
      <c r="F16235" s="38" t="s">
        <v>71</v>
      </c>
      <c r="G16235" s="37" t="s">
        <v>717</v>
      </c>
      <c r="H16235" s="0" t="n">
        <v>677718</v>
      </c>
      <c r="I16235" s="0" t="n">
        <v>304389</v>
      </c>
      <c r="J16235" s="0" t="n">
        <v>17887</v>
      </c>
    </row>
    <row r="16236" customFormat="false" ht="15" hidden="false" customHeight="false" outlineLevel="0" collapsed="false">
      <c r="A16236" s="0" t="n">
        <v>202507</v>
      </c>
      <c r="B16236" s="0" t="n">
        <v>202507</v>
      </c>
      <c r="C16236" s="37" t="s">
        <v>149</v>
      </c>
      <c r="D16236" s="37" t="s">
        <v>150</v>
      </c>
      <c r="E16236" s="0" t="n">
        <v>1</v>
      </c>
      <c r="F16236" s="38" t="s">
        <v>71</v>
      </c>
      <c r="G16236" s="37" t="s">
        <v>718</v>
      </c>
      <c r="H16236" s="0" t="n">
        <v>1453097</v>
      </c>
      <c r="I16236" s="0" t="n">
        <v>685085</v>
      </c>
      <c r="J16236" s="0" t="n">
        <v>-45466</v>
      </c>
    </row>
    <row r="16237" customFormat="false" ht="15" hidden="false" customHeight="false" outlineLevel="0" collapsed="false">
      <c r="A16237" s="0" t="n">
        <v>202507</v>
      </c>
      <c r="B16237" s="0" t="n">
        <v>202507</v>
      </c>
      <c r="C16237" s="37" t="s">
        <v>98</v>
      </c>
      <c r="D16237" s="37" t="s">
        <v>719</v>
      </c>
      <c r="E16237" s="0" t="n">
        <v>1</v>
      </c>
      <c r="F16237" s="38" t="s">
        <v>71</v>
      </c>
      <c r="G16237" s="37" t="s">
        <v>720</v>
      </c>
      <c r="H16237" s="0" t="n">
        <v>225964</v>
      </c>
      <c r="I16237" s="0" t="n">
        <v>190825</v>
      </c>
      <c r="J16237" s="0" t="n">
        <v>11511</v>
      </c>
    </row>
    <row r="16238" customFormat="false" ht="15" hidden="false" customHeight="false" outlineLevel="0" collapsed="false">
      <c r="A16238" s="0" t="n">
        <v>202507</v>
      </c>
      <c r="B16238" s="0" t="n">
        <v>202507</v>
      </c>
      <c r="C16238" s="37" t="s">
        <v>149</v>
      </c>
      <c r="D16238" s="37" t="s">
        <v>292</v>
      </c>
      <c r="E16238" s="0" t="n">
        <v>1</v>
      </c>
      <c r="F16238" s="38" t="s">
        <v>71</v>
      </c>
      <c r="G16238" s="37" t="s">
        <v>721</v>
      </c>
      <c r="H16238" s="0" t="n">
        <v>1456499</v>
      </c>
      <c r="I16238" s="0" t="n">
        <v>617621</v>
      </c>
      <c r="J16238" s="0" t="n">
        <v>24085</v>
      </c>
    </row>
    <row r="16239" customFormat="false" ht="15" hidden="false" customHeight="false" outlineLevel="0" collapsed="false">
      <c r="A16239" s="0" t="n">
        <v>202507</v>
      </c>
      <c r="B16239" s="0" t="n">
        <v>202507</v>
      </c>
      <c r="C16239" s="37" t="s">
        <v>178</v>
      </c>
      <c r="D16239" s="37" t="s">
        <v>167</v>
      </c>
      <c r="E16239" s="0" t="n">
        <v>1</v>
      </c>
      <c r="F16239" s="38" t="s">
        <v>71</v>
      </c>
      <c r="G16239" s="37" t="s">
        <v>722</v>
      </c>
      <c r="H16239" s="0" t="n">
        <v>85867</v>
      </c>
      <c r="I16239" s="0" t="n">
        <v>39086</v>
      </c>
      <c r="J16239" s="0" t="n">
        <v>1381</v>
      </c>
    </row>
    <row r="16240" customFormat="false" ht="15" hidden="false" customHeight="false" outlineLevel="0" collapsed="false">
      <c r="A16240" s="0" t="n">
        <v>202507</v>
      </c>
      <c r="B16240" s="0" t="n">
        <v>202507</v>
      </c>
      <c r="C16240" s="37" t="s">
        <v>106</v>
      </c>
      <c r="D16240" s="37" t="s">
        <v>723</v>
      </c>
      <c r="E16240" s="0" t="n">
        <v>1</v>
      </c>
      <c r="F16240" s="38" t="s">
        <v>71</v>
      </c>
      <c r="G16240" s="37" t="s">
        <v>724</v>
      </c>
      <c r="H16240" s="0" t="n">
        <v>812482</v>
      </c>
      <c r="I16240" s="0" t="n">
        <v>493790</v>
      </c>
      <c r="J16240" s="0" t="n">
        <v>32533</v>
      </c>
    </row>
    <row r="16241" customFormat="false" ht="15" hidden="false" customHeight="false" outlineLevel="0" collapsed="false">
      <c r="A16241" s="0" t="n">
        <v>202507</v>
      </c>
      <c r="B16241" s="0" t="n">
        <v>202507</v>
      </c>
      <c r="C16241" s="37" t="s">
        <v>158</v>
      </c>
      <c r="D16241" s="37" t="s">
        <v>618</v>
      </c>
      <c r="E16241" s="0" t="n">
        <v>1</v>
      </c>
      <c r="F16241" s="38" t="s">
        <v>71</v>
      </c>
      <c r="G16241" s="37" t="s">
        <v>725</v>
      </c>
      <c r="H16241" s="0" t="n">
        <v>893995</v>
      </c>
      <c r="I16241" s="0" t="n">
        <v>298703</v>
      </c>
      <c r="J16241" s="0" t="n">
        <v>39930</v>
      </c>
    </row>
    <row r="16242" customFormat="false" ht="15" hidden="false" customHeight="false" outlineLevel="0" collapsed="false">
      <c r="A16242" s="0" t="n">
        <v>202507</v>
      </c>
      <c r="B16242" s="0" t="n">
        <v>202507</v>
      </c>
      <c r="C16242" s="37" t="s">
        <v>178</v>
      </c>
      <c r="D16242" s="37" t="s">
        <v>391</v>
      </c>
      <c r="E16242" s="0" t="n">
        <v>1</v>
      </c>
      <c r="F16242" s="38" t="s">
        <v>71</v>
      </c>
      <c r="G16242" s="37" t="s">
        <v>726</v>
      </c>
      <c r="H16242" s="0" t="n">
        <v>233298</v>
      </c>
      <c r="I16242" s="0" t="n">
        <v>96398</v>
      </c>
      <c r="J16242" s="0" t="n">
        <v>-2300</v>
      </c>
    </row>
    <row r="16243" customFormat="false" ht="15" hidden="false" customHeight="false" outlineLevel="0" collapsed="false">
      <c r="A16243" s="0" t="n">
        <v>202507</v>
      </c>
      <c r="B16243" s="0" t="n">
        <v>202507</v>
      </c>
      <c r="C16243" s="37" t="s">
        <v>184</v>
      </c>
      <c r="D16243" s="37" t="s">
        <v>200</v>
      </c>
      <c r="E16243" s="0" t="n">
        <v>1</v>
      </c>
      <c r="F16243" s="38" t="s">
        <v>71</v>
      </c>
      <c r="G16243" s="37" t="s">
        <v>727</v>
      </c>
      <c r="H16243" s="0" t="n">
        <v>683545</v>
      </c>
      <c r="I16243" s="0" t="n">
        <v>120533</v>
      </c>
      <c r="J16243" s="0" t="n">
        <v>21185</v>
      </c>
    </row>
    <row r="16244" customFormat="false" ht="15" hidden="false" customHeight="false" outlineLevel="0" collapsed="false">
      <c r="A16244" s="0" t="n">
        <v>202507</v>
      </c>
      <c r="B16244" s="0" t="n">
        <v>202507</v>
      </c>
      <c r="C16244" s="37" t="s">
        <v>95</v>
      </c>
      <c r="D16244" s="37" t="s">
        <v>684</v>
      </c>
      <c r="E16244" s="0" t="n">
        <v>1</v>
      </c>
      <c r="F16244" s="38" t="s">
        <v>71</v>
      </c>
      <c r="G16244" s="37" t="s">
        <v>728</v>
      </c>
      <c r="H16244" s="0" t="n">
        <v>213578</v>
      </c>
      <c r="I16244" s="0" t="n">
        <v>76154</v>
      </c>
      <c r="J16244" s="0" t="n">
        <v>14661</v>
      </c>
    </row>
    <row r="16245" customFormat="false" ht="15" hidden="false" customHeight="false" outlineLevel="0" collapsed="false">
      <c r="A16245" s="0" t="n">
        <v>202507</v>
      </c>
      <c r="B16245" s="0" t="n">
        <v>202507</v>
      </c>
      <c r="C16245" s="37" t="s">
        <v>178</v>
      </c>
      <c r="D16245" s="37" t="s">
        <v>509</v>
      </c>
      <c r="E16245" s="0" t="n">
        <v>1</v>
      </c>
      <c r="F16245" s="38" t="s">
        <v>71</v>
      </c>
      <c r="G16245" s="37" t="s">
        <v>729</v>
      </c>
      <c r="H16245" s="0" t="n">
        <v>218822</v>
      </c>
      <c r="I16245" s="0" t="n">
        <v>52917</v>
      </c>
      <c r="J16245" s="0" t="n">
        <v>15874</v>
      </c>
    </row>
    <row r="16246" customFormat="false" ht="15" hidden="false" customHeight="false" outlineLevel="0" collapsed="false">
      <c r="A16246" s="0" t="n">
        <v>202507</v>
      </c>
      <c r="B16246" s="0" t="n">
        <v>202507</v>
      </c>
      <c r="C16246" s="37" t="s">
        <v>136</v>
      </c>
      <c r="D16246" s="37" t="s">
        <v>700</v>
      </c>
      <c r="E16246" s="0" t="n">
        <v>1</v>
      </c>
      <c r="F16246" s="38" t="s">
        <v>71</v>
      </c>
      <c r="G16246" s="37" t="s">
        <v>730</v>
      </c>
      <c r="H16246" s="0" t="n">
        <v>401956</v>
      </c>
      <c r="I16246" s="0" t="n">
        <v>201571</v>
      </c>
      <c r="J16246" s="0" t="n">
        <v>22099</v>
      </c>
    </row>
    <row r="16247" customFormat="false" ht="15" hidden="false" customHeight="false" outlineLevel="0" collapsed="false">
      <c r="A16247" s="0" t="n">
        <v>202507</v>
      </c>
      <c r="B16247" s="0" t="n">
        <v>202507</v>
      </c>
      <c r="C16247" s="37" t="s">
        <v>184</v>
      </c>
      <c r="D16247" s="37" t="s">
        <v>311</v>
      </c>
      <c r="E16247" s="0" t="n">
        <v>1</v>
      </c>
      <c r="F16247" s="38" t="s">
        <v>71</v>
      </c>
      <c r="G16247" s="37" t="s">
        <v>731</v>
      </c>
      <c r="H16247" s="0" t="n">
        <v>112059</v>
      </c>
      <c r="I16247" s="0" t="n">
        <v>67803</v>
      </c>
      <c r="J16247" s="0" t="n">
        <v>15412</v>
      </c>
    </row>
    <row r="16248" customFormat="false" ht="15" hidden="false" customHeight="false" outlineLevel="0" collapsed="false">
      <c r="A16248" s="0" t="n">
        <v>202507</v>
      </c>
      <c r="B16248" s="0" t="n">
        <v>202507</v>
      </c>
      <c r="C16248" s="37" t="s">
        <v>101</v>
      </c>
      <c r="D16248" s="37" t="s">
        <v>253</v>
      </c>
      <c r="E16248" s="0" t="n">
        <v>1</v>
      </c>
      <c r="F16248" s="38" t="s">
        <v>71</v>
      </c>
      <c r="G16248" s="37" t="s">
        <v>732</v>
      </c>
      <c r="H16248" s="0" t="n">
        <v>895870</v>
      </c>
      <c r="I16248" s="0" t="n">
        <v>229547</v>
      </c>
      <c r="J16248" s="0" t="n">
        <v>40778</v>
      </c>
    </row>
    <row r="16249" customFormat="false" ht="15" hidden="false" customHeight="false" outlineLevel="0" collapsed="false">
      <c r="A16249" s="0" t="n">
        <v>202507</v>
      </c>
      <c r="B16249" s="0" t="n">
        <v>202507</v>
      </c>
      <c r="C16249" s="37" t="s">
        <v>184</v>
      </c>
      <c r="D16249" s="37" t="s">
        <v>603</v>
      </c>
      <c r="E16249" s="0" t="n">
        <v>1</v>
      </c>
      <c r="F16249" s="38" t="s">
        <v>71</v>
      </c>
      <c r="G16249" s="37" t="s">
        <v>733</v>
      </c>
      <c r="H16249" s="0" t="n">
        <v>163804</v>
      </c>
      <c r="I16249" s="0" t="n">
        <v>149525</v>
      </c>
      <c r="J16249" s="0" t="n">
        <v>14810</v>
      </c>
    </row>
    <row r="16250" customFormat="false" ht="15" hidden="false" customHeight="false" outlineLevel="0" collapsed="false">
      <c r="A16250" s="0" t="n">
        <v>202507</v>
      </c>
      <c r="B16250" s="0" t="n">
        <v>202507</v>
      </c>
      <c r="C16250" s="37" t="s">
        <v>109</v>
      </c>
      <c r="D16250" s="37" t="s">
        <v>502</v>
      </c>
      <c r="E16250" s="0" t="n">
        <v>1</v>
      </c>
      <c r="F16250" s="38" t="s">
        <v>71</v>
      </c>
      <c r="G16250" s="37" t="s">
        <v>734</v>
      </c>
      <c r="H16250" s="0" t="n">
        <v>1208535</v>
      </c>
      <c r="I16250" s="0" t="n">
        <v>145244</v>
      </c>
      <c r="J16250" s="0" t="n">
        <v>-6058</v>
      </c>
    </row>
    <row r="16251" customFormat="false" ht="15" hidden="false" customHeight="false" outlineLevel="0" collapsed="false">
      <c r="A16251" s="0" t="n">
        <v>202507</v>
      </c>
      <c r="B16251" s="0" t="n">
        <v>202507</v>
      </c>
      <c r="C16251" s="37" t="s">
        <v>158</v>
      </c>
      <c r="D16251" s="37" t="s">
        <v>693</v>
      </c>
      <c r="E16251" s="0" t="n">
        <v>1</v>
      </c>
      <c r="F16251" s="38" t="s">
        <v>71</v>
      </c>
      <c r="G16251" s="37" t="s">
        <v>735</v>
      </c>
      <c r="H16251" s="0" t="n">
        <v>185094</v>
      </c>
      <c r="I16251" s="0" t="n">
        <v>68790</v>
      </c>
      <c r="J16251" s="0" t="n">
        <v>11662</v>
      </c>
    </row>
    <row r="16252" customFormat="false" ht="15" hidden="false" customHeight="false" outlineLevel="0" collapsed="false">
      <c r="A16252" s="0" t="n">
        <v>202507</v>
      </c>
      <c r="B16252" s="0" t="n">
        <v>202507</v>
      </c>
      <c r="C16252" s="37" t="s">
        <v>95</v>
      </c>
      <c r="D16252" s="37" t="s">
        <v>714</v>
      </c>
      <c r="E16252" s="0" t="n">
        <v>1</v>
      </c>
      <c r="F16252" s="38" t="s">
        <v>71</v>
      </c>
      <c r="G16252" s="37" t="s">
        <v>736</v>
      </c>
      <c r="H16252" s="0" t="n">
        <v>301150</v>
      </c>
      <c r="I16252" s="0" t="n">
        <v>87841</v>
      </c>
      <c r="J16252" s="0" t="n">
        <v>9133</v>
      </c>
    </row>
    <row r="16253" customFormat="false" ht="15" hidden="false" customHeight="false" outlineLevel="0" collapsed="false">
      <c r="A16253" s="0" t="n">
        <v>202507</v>
      </c>
      <c r="B16253" s="0" t="n">
        <v>202507</v>
      </c>
      <c r="C16253" s="37" t="s">
        <v>112</v>
      </c>
      <c r="D16253" s="37" t="s">
        <v>243</v>
      </c>
      <c r="E16253" s="0" t="n">
        <v>1</v>
      </c>
      <c r="F16253" s="38" t="s">
        <v>71</v>
      </c>
      <c r="G16253" s="37" t="s">
        <v>737</v>
      </c>
      <c r="H16253" s="0" t="n">
        <v>377912</v>
      </c>
      <c r="I16253" s="0" t="n">
        <v>87210</v>
      </c>
      <c r="J16253" s="0" t="n">
        <v>22564</v>
      </c>
    </row>
    <row r="16254" customFormat="false" ht="15" hidden="false" customHeight="false" outlineLevel="0" collapsed="false">
      <c r="A16254" s="0" t="n">
        <v>202507</v>
      </c>
      <c r="B16254" s="0" t="n">
        <v>202507</v>
      </c>
      <c r="C16254" s="37" t="s">
        <v>98</v>
      </c>
      <c r="D16254" s="37" t="s">
        <v>298</v>
      </c>
      <c r="E16254" s="0" t="n">
        <v>1</v>
      </c>
      <c r="F16254" s="38" t="s">
        <v>71</v>
      </c>
      <c r="G16254" s="37" t="s">
        <v>738</v>
      </c>
      <c r="H16254" s="0" t="n">
        <v>3089112</v>
      </c>
      <c r="I16254" s="0" t="n">
        <v>1041033</v>
      </c>
      <c r="J16254" s="0" t="n">
        <v>160341</v>
      </c>
    </row>
    <row r="16255" customFormat="false" ht="15" hidden="false" customHeight="false" outlineLevel="0" collapsed="false">
      <c r="A16255" s="0" t="n">
        <v>202507</v>
      </c>
      <c r="B16255" s="0" t="n">
        <v>202507</v>
      </c>
      <c r="C16255" s="37" t="s">
        <v>178</v>
      </c>
      <c r="D16255" s="37" t="s">
        <v>253</v>
      </c>
      <c r="E16255" s="0" t="n">
        <v>1</v>
      </c>
      <c r="F16255" s="38" t="s">
        <v>71</v>
      </c>
      <c r="G16255" s="37" t="s">
        <v>739</v>
      </c>
      <c r="H16255" s="0" t="n">
        <v>1029882</v>
      </c>
      <c r="I16255" s="0" t="n">
        <v>191266</v>
      </c>
      <c r="J16255" s="0" t="n">
        <v>35495</v>
      </c>
    </row>
    <row r="16256" customFormat="false" ht="15" hidden="false" customHeight="false" outlineLevel="0" collapsed="false">
      <c r="A16256" s="0" t="n">
        <v>202507</v>
      </c>
      <c r="B16256" s="0" t="n">
        <v>202507</v>
      </c>
      <c r="C16256" s="37" t="s">
        <v>136</v>
      </c>
      <c r="D16256" s="37" t="s">
        <v>159</v>
      </c>
      <c r="E16256" s="0" t="n">
        <v>1</v>
      </c>
      <c r="F16256" s="38" t="s">
        <v>71</v>
      </c>
      <c r="G16256" s="37" t="s">
        <v>740</v>
      </c>
      <c r="H16256" s="0" t="n">
        <v>277870</v>
      </c>
      <c r="I16256" s="0" t="n">
        <v>76493</v>
      </c>
      <c r="J16256" s="0" t="n">
        <v>1696</v>
      </c>
    </row>
    <row r="16257" customFormat="false" ht="15" hidden="false" customHeight="false" outlineLevel="0" collapsed="false">
      <c r="A16257" s="0" t="n">
        <v>202507</v>
      </c>
      <c r="B16257" s="0" t="n">
        <v>202507</v>
      </c>
      <c r="C16257" s="37" t="s">
        <v>124</v>
      </c>
      <c r="D16257" s="37" t="s">
        <v>412</v>
      </c>
      <c r="E16257" s="0" t="n">
        <v>1</v>
      </c>
      <c r="F16257" s="38" t="s">
        <v>71</v>
      </c>
      <c r="G16257" s="37" t="s">
        <v>741</v>
      </c>
      <c r="H16257" s="0" t="n">
        <v>969303</v>
      </c>
      <c r="I16257" s="0" t="n">
        <v>117740</v>
      </c>
      <c r="J16257" s="0" t="n">
        <v>12299</v>
      </c>
    </row>
    <row r="16258" customFormat="false" ht="15" hidden="false" customHeight="false" outlineLevel="0" collapsed="false">
      <c r="A16258" s="0" t="n">
        <v>202507</v>
      </c>
      <c r="B16258" s="0" t="n">
        <v>202507</v>
      </c>
      <c r="C16258" s="37" t="s">
        <v>124</v>
      </c>
      <c r="D16258" s="37" t="s">
        <v>452</v>
      </c>
      <c r="E16258" s="0" t="n">
        <v>1</v>
      </c>
      <c r="F16258" s="38" t="s">
        <v>71</v>
      </c>
      <c r="G16258" s="37" t="s">
        <v>742</v>
      </c>
      <c r="H16258" s="0" t="n">
        <v>65783</v>
      </c>
      <c r="I16258" s="0" t="n">
        <v>12783</v>
      </c>
      <c r="J16258" s="0" t="n">
        <v>-1436</v>
      </c>
    </row>
    <row r="16259" customFormat="false" ht="15" hidden="false" customHeight="false" outlineLevel="0" collapsed="false">
      <c r="A16259" s="0" t="n">
        <v>202507</v>
      </c>
      <c r="B16259" s="0" t="n">
        <v>202507</v>
      </c>
      <c r="C16259" s="37" t="s">
        <v>184</v>
      </c>
      <c r="D16259" s="37" t="s">
        <v>655</v>
      </c>
      <c r="E16259" s="0" t="n">
        <v>1</v>
      </c>
      <c r="F16259" s="38" t="s">
        <v>71</v>
      </c>
      <c r="G16259" s="37" t="s">
        <v>743</v>
      </c>
      <c r="H16259" s="0" t="n">
        <v>674533</v>
      </c>
      <c r="I16259" s="0" t="n">
        <v>351873</v>
      </c>
      <c r="J16259" s="0" t="n">
        <v>47661</v>
      </c>
    </row>
    <row r="16260" customFormat="false" ht="15" hidden="false" customHeight="false" outlineLevel="0" collapsed="false">
      <c r="A16260" s="0" t="n">
        <v>202507</v>
      </c>
      <c r="B16260" s="0" t="n">
        <v>202507</v>
      </c>
      <c r="C16260" s="37" t="s">
        <v>124</v>
      </c>
      <c r="D16260" s="37" t="s">
        <v>744</v>
      </c>
      <c r="E16260" s="0" t="n">
        <v>1</v>
      </c>
      <c r="F16260" s="38" t="s">
        <v>71</v>
      </c>
      <c r="G16260" s="37" t="s">
        <v>745</v>
      </c>
      <c r="H16260" s="0" t="n">
        <v>4028498</v>
      </c>
      <c r="I16260" s="0" t="n">
        <v>2446099</v>
      </c>
      <c r="J16260" s="0" t="n">
        <v>493566</v>
      </c>
    </row>
    <row r="16261" customFormat="false" ht="15" hidden="false" customHeight="false" outlineLevel="0" collapsed="false">
      <c r="A16261" s="0" t="n">
        <v>202507</v>
      </c>
      <c r="B16261" s="0" t="n">
        <v>202507</v>
      </c>
      <c r="C16261" s="37" t="s">
        <v>136</v>
      </c>
      <c r="D16261" s="37" t="s">
        <v>603</v>
      </c>
      <c r="E16261" s="0" t="n">
        <v>1</v>
      </c>
      <c r="F16261" s="38" t="s">
        <v>71</v>
      </c>
      <c r="G16261" s="37" t="s">
        <v>746</v>
      </c>
      <c r="H16261" s="0" t="n">
        <v>805981</v>
      </c>
      <c r="I16261" s="0" t="n">
        <v>229085</v>
      </c>
      <c r="J16261" s="0" t="n">
        <v>50214</v>
      </c>
    </row>
    <row r="16262" customFormat="false" ht="15" hidden="false" customHeight="false" outlineLevel="0" collapsed="false">
      <c r="A16262" s="0" t="n">
        <v>202507</v>
      </c>
      <c r="B16262" s="0" t="n">
        <v>202507</v>
      </c>
      <c r="C16262" s="37" t="s">
        <v>109</v>
      </c>
      <c r="D16262" s="37" t="s">
        <v>99</v>
      </c>
      <c r="E16262" s="0" t="n">
        <v>1</v>
      </c>
      <c r="F16262" s="38" t="s">
        <v>71</v>
      </c>
      <c r="G16262" s="37" t="s">
        <v>747</v>
      </c>
      <c r="H16262" s="0" t="n">
        <v>495340</v>
      </c>
      <c r="I16262" s="0" t="n">
        <v>169938</v>
      </c>
      <c r="J16262" s="0" t="n">
        <v>7563</v>
      </c>
    </row>
    <row r="16263" customFormat="false" ht="15" hidden="false" customHeight="false" outlineLevel="0" collapsed="false">
      <c r="A16263" s="0" t="n">
        <v>202507</v>
      </c>
      <c r="B16263" s="0" t="n">
        <v>202507</v>
      </c>
      <c r="C16263" s="37" t="s">
        <v>178</v>
      </c>
      <c r="D16263" s="37" t="s">
        <v>107</v>
      </c>
      <c r="E16263" s="0" t="n">
        <v>1</v>
      </c>
      <c r="F16263" s="38" t="s">
        <v>71</v>
      </c>
      <c r="G16263" s="37" t="s">
        <v>748</v>
      </c>
      <c r="H16263" s="0" t="n">
        <v>1381612</v>
      </c>
      <c r="I16263" s="0" t="n">
        <v>305907</v>
      </c>
      <c r="J16263" s="0" t="n">
        <v>-31011</v>
      </c>
    </row>
    <row r="16264" customFormat="false" ht="15" hidden="false" customHeight="false" outlineLevel="0" collapsed="false">
      <c r="A16264" s="0" t="n">
        <v>202507</v>
      </c>
      <c r="B16264" s="0" t="n">
        <v>202507</v>
      </c>
      <c r="C16264" s="37" t="s">
        <v>136</v>
      </c>
      <c r="D16264" s="37" t="s">
        <v>723</v>
      </c>
      <c r="E16264" s="0" t="n">
        <v>1</v>
      </c>
      <c r="F16264" s="38" t="s">
        <v>71</v>
      </c>
      <c r="G16264" s="37" t="s">
        <v>749</v>
      </c>
      <c r="H16264" s="0" t="n">
        <v>1510689</v>
      </c>
      <c r="I16264" s="0" t="n">
        <v>217641</v>
      </c>
      <c r="J16264" s="0" t="n">
        <v>5711</v>
      </c>
    </row>
    <row r="16265" customFormat="false" ht="15" hidden="false" customHeight="false" outlineLevel="0" collapsed="false">
      <c r="A16265" s="0" t="n">
        <v>202507</v>
      </c>
      <c r="B16265" s="0" t="n">
        <v>202507</v>
      </c>
      <c r="C16265" s="37" t="s">
        <v>98</v>
      </c>
      <c r="D16265" s="37" t="s">
        <v>208</v>
      </c>
      <c r="E16265" s="0" t="n">
        <v>1</v>
      </c>
      <c r="F16265" s="38" t="s">
        <v>71</v>
      </c>
      <c r="G16265" s="37" t="s">
        <v>750</v>
      </c>
      <c r="H16265" s="0" t="n">
        <v>48003</v>
      </c>
      <c r="I16265" s="0" t="n">
        <v>14788</v>
      </c>
      <c r="J16265" s="0" t="n">
        <v>1068</v>
      </c>
    </row>
    <row r="16266" customFormat="false" ht="15" hidden="false" customHeight="false" outlineLevel="0" collapsed="false">
      <c r="A16266" s="0" t="n">
        <v>202507</v>
      </c>
      <c r="B16266" s="0" t="n">
        <v>202507</v>
      </c>
      <c r="C16266" s="37" t="s">
        <v>149</v>
      </c>
      <c r="D16266" s="37" t="s">
        <v>385</v>
      </c>
      <c r="E16266" s="0" t="n">
        <v>1</v>
      </c>
      <c r="F16266" s="38" t="s">
        <v>71</v>
      </c>
      <c r="G16266" s="37" t="s">
        <v>751</v>
      </c>
      <c r="H16266" s="0" t="n">
        <v>95322</v>
      </c>
      <c r="I16266" s="0" t="n">
        <v>34042</v>
      </c>
      <c r="J16266" s="0" t="n">
        <v>4115</v>
      </c>
    </row>
    <row r="16267" customFormat="false" ht="15" hidden="false" customHeight="false" outlineLevel="0" collapsed="false">
      <c r="A16267" s="0" t="n">
        <v>202507</v>
      </c>
      <c r="B16267" s="0" t="n">
        <v>202507</v>
      </c>
      <c r="C16267" s="37" t="s">
        <v>115</v>
      </c>
      <c r="D16267" s="37" t="s">
        <v>476</v>
      </c>
      <c r="E16267" s="0" t="n">
        <v>1</v>
      </c>
      <c r="F16267" s="38" t="s">
        <v>71</v>
      </c>
      <c r="G16267" s="37" t="s">
        <v>752</v>
      </c>
      <c r="H16267" s="0" t="n">
        <v>590548</v>
      </c>
      <c r="I16267" s="0" t="n">
        <v>171675</v>
      </c>
      <c r="J16267" s="0" t="n">
        <v>-21106</v>
      </c>
    </row>
    <row r="16268" customFormat="false" ht="15" hidden="false" customHeight="false" outlineLevel="0" collapsed="false">
      <c r="A16268" s="0" t="n">
        <v>202507</v>
      </c>
      <c r="B16268" s="0" t="n">
        <v>202507</v>
      </c>
      <c r="C16268" s="37" t="s">
        <v>101</v>
      </c>
      <c r="D16268" s="37" t="s">
        <v>425</v>
      </c>
      <c r="E16268" s="0" t="n">
        <v>1</v>
      </c>
      <c r="F16268" s="38" t="s">
        <v>71</v>
      </c>
      <c r="G16268" s="37" t="s">
        <v>753</v>
      </c>
      <c r="H16268" s="0" t="n">
        <v>189666</v>
      </c>
      <c r="I16268" s="0" t="n">
        <v>64707</v>
      </c>
      <c r="J16268" s="0" t="n">
        <v>4500</v>
      </c>
    </row>
    <row r="16269" customFormat="false" ht="15" hidden="false" customHeight="false" outlineLevel="0" collapsed="false">
      <c r="A16269" s="0" t="n">
        <v>202507</v>
      </c>
      <c r="B16269" s="0" t="n">
        <v>202507</v>
      </c>
      <c r="C16269" s="37" t="s">
        <v>124</v>
      </c>
      <c r="D16269" s="37" t="s">
        <v>243</v>
      </c>
      <c r="E16269" s="0" t="n">
        <v>1</v>
      </c>
      <c r="F16269" s="38" t="s">
        <v>71</v>
      </c>
      <c r="G16269" s="37" t="s">
        <v>754</v>
      </c>
      <c r="H16269" s="0" t="n">
        <v>2893445</v>
      </c>
      <c r="I16269" s="0" t="n">
        <v>1216470</v>
      </c>
      <c r="J16269" s="0" t="n">
        <v>-28891</v>
      </c>
    </row>
    <row r="16270" customFormat="false" ht="15" hidden="false" customHeight="false" outlineLevel="0" collapsed="false">
      <c r="A16270" s="0" t="n">
        <v>202507</v>
      </c>
      <c r="B16270" s="0" t="n">
        <v>202507</v>
      </c>
      <c r="C16270" s="37" t="s">
        <v>136</v>
      </c>
      <c r="D16270" s="37" t="s">
        <v>300</v>
      </c>
      <c r="E16270" s="0" t="n">
        <v>1</v>
      </c>
      <c r="F16270" s="38" t="s">
        <v>71</v>
      </c>
      <c r="G16270" s="37" t="s">
        <v>755</v>
      </c>
      <c r="H16270" s="0" t="n">
        <v>357457</v>
      </c>
      <c r="I16270" s="0" t="n">
        <v>122778</v>
      </c>
      <c r="J16270" s="0" t="n">
        <v>27582</v>
      </c>
    </row>
    <row r="16271" customFormat="false" ht="15" hidden="false" customHeight="false" outlineLevel="0" collapsed="false">
      <c r="A16271" s="0" t="n">
        <v>202507</v>
      </c>
      <c r="B16271" s="0" t="n">
        <v>202507</v>
      </c>
      <c r="C16271" s="37" t="s">
        <v>178</v>
      </c>
      <c r="D16271" s="37" t="s">
        <v>756</v>
      </c>
      <c r="E16271" s="0" t="n">
        <v>1</v>
      </c>
      <c r="F16271" s="38" t="s">
        <v>71</v>
      </c>
      <c r="G16271" s="37" t="s">
        <v>757</v>
      </c>
      <c r="H16271" s="0" t="n">
        <v>44549</v>
      </c>
      <c r="I16271" s="0" t="n">
        <v>10438</v>
      </c>
      <c r="J16271" s="0" t="n">
        <v>-1602</v>
      </c>
    </row>
    <row r="16272" customFormat="false" ht="15" hidden="false" customHeight="false" outlineLevel="0" collapsed="false">
      <c r="A16272" s="0" t="n">
        <v>202507</v>
      </c>
      <c r="B16272" s="0" t="n">
        <v>202507</v>
      </c>
      <c r="C16272" s="37" t="s">
        <v>152</v>
      </c>
      <c r="D16272" s="37" t="s">
        <v>420</v>
      </c>
      <c r="E16272" s="0" t="n">
        <v>1</v>
      </c>
      <c r="F16272" s="38" t="s">
        <v>71</v>
      </c>
      <c r="G16272" s="37" t="s">
        <v>758</v>
      </c>
      <c r="H16272" s="0" t="n">
        <v>77866</v>
      </c>
      <c r="I16272" s="0" t="n">
        <v>25596</v>
      </c>
      <c r="J16272" s="0" t="n">
        <v>4640</v>
      </c>
    </row>
    <row r="16273" customFormat="false" ht="15" hidden="false" customHeight="false" outlineLevel="0" collapsed="false">
      <c r="A16273" s="0" t="n">
        <v>202507</v>
      </c>
      <c r="B16273" s="0" t="n">
        <v>202507</v>
      </c>
      <c r="C16273" s="37" t="s">
        <v>115</v>
      </c>
      <c r="D16273" s="37" t="s">
        <v>626</v>
      </c>
      <c r="E16273" s="0" t="n">
        <v>1</v>
      </c>
      <c r="F16273" s="38" t="s">
        <v>71</v>
      </c>
      <c r="G16273" s="37" t="s">
        <v>759</v>
      </c>
      <c r="H16273" s="0" t="n">
        <v>19612</v>
      </c>
      <c r="I16273" s="0" t="n">
        <v>8461</v>
      </c>
      <c r="J16273" s="0" t="n">
        <v>542</v>
      </c>
    </row>
    <row r="16274" customFormat="false" ht="15" hidden="false" customHeight="false" outlineLevel="0" collapsed="false">
      <c r="A16274" s="0" t="n">
        <v>202507</v>
      </c>
      <c r="B16274" s="0" t="n">
        <v>202507</v>
      </c>
      <c r="C16274" s="37" t="s">
        <v>184</v>
      </c>
      <c r="D16274" s="37" t="s">
        <v>425</v>
      </c>
      <c r="E16274" s="0" t="n">
        <v>1</v>
      </c>
      <c r="F16274" s="38" t="s">
        <v>71</v>
      </c>
      <c r="G16274" s="37" t="s">
        <v>760</v>
      </c>
      <c r="H16274" s="0" t="n">
        <v>481974</v>
      </c>
      <c r="I16274" s="0" t="n">
        <v>124499</v>
      </c>
      <c r="J16274" s="0" t="n">
        <v>-15524</v>
      </c>
    </row>
    <row r="16275" customFormat="false" ht="15" hidden="false" customHeight="false" outlineLevel="0" collapsed="false">
      <c r="A16275" s="0" t="n">
        <v>202507</v>
      </c>
      <c r="B16275" s="0" t="n">
        <v>202507</v>
      </c>
      <c r="C16275" s="37" t="s">
        <v>95</v>
      </c>
      <c r="D16275" s="37" t="s">
        <v>618</v>
      </c>
      <c r="E16275" s="0" t="n">
        <v>1</v>
      </c>
      <c r="F16275" s="38" t="s">
        <v>71</v>
      </c>
      <c r="G16275" s="37" t="s">
        <v>761</v>
      </c>
      <c r="H16275" s="0" t="n">
        <v>414125</v>
      </c>
      <c r="I16275" s="0" t="n">
        <v>145947</v>
      </c>
      <c r="J16275" s="0" t="n">
        <v>36157</v>
      </c>
    </row>
    <row r="16276" customFormat="false" ht="15" hidden="false" customHeight="false" outlineLevel="0" collapsed="false">
      <c r="A16276" s="0" t="n">
        <v>202507</v>
      </c>
      <c r="B16276" s="0" t="n">
        <v>202507</v>
      </c>
      <c r="C16276" s="37" t="s">
        <v>152</v>
      </c>
      <c r="D16276" s="37" t="s">
        <v>372</v>
      </c>
      <c r="E16276" s="0" t="n">
        <v>1</v>
      </c>
      <c r="F16276" s="38" t="s">
        <v>71</v>
      </c>
      <c r="G16276" s="37" t="s">
        <v>762</v>
      </c>
      <c r="H16276" s="0" t="n">
        <v>234042</v>
      </c>
      <c r="I16276" s="0" t="n">
        <v>138625</v>
      </c>
      <c r="J16276" s="0" t="n">
        <v>29807</v>
      </c>
    </row>
    <row r="16277" customFormat="false" ht="15" hidden="false" customHeight="false" outlineLevel="0" collapsed="false">
      <c r="A16277" s="0" t="n">
        <v>202507</v>
      </c>
      <c r="B16277" s="0" t="n">
        <v>202507</v>
      </c>
      <c r="C16277" s="37" t="s">
        <v>158</v>
      </c>
      <c r="D16277" s="37" t="s">
        <v>461</v>
      </c>
      <c r="E16277" s="0" t="n">
        <v>1</v>
      </c>
      <c r="F16277" s="38" t="s">
        <v>71</v>
      </c>
      <c r="G16277" s="37" t="s">
        <v>763</v>
      </c>
      <c r="H16277" s="0" t="n">
        <v>2195015</v>
      </c>
      <c r="I16277" s="0" t="n">
        <v>541063</v>
      </c>
      <c r="J16277" s="0" t="n">
        <v>110918</v>
      </c>
    </row>
    <row r="16278" customFormat="false" ht="15" hidden="false" customHeight="false" outlineLevel="0" collapsed="false">
      <c r="A16278" s="0" t="n">
        <v>202507</v>
      </c>
      <c r="B16278" s="0" t="n">
        <v>202507</v>
      </c>
      <c r="C16278" s="37" t="s">
        <v>106</v>
      </c>
      <c r="D16278" s="37" t="s">
        <v>116</v>
      </c>
      <c r="E16278" s="0" t="n">
        <v>1</v>
      </c>
      <c r="F16278" s="38" t="s">
        <v>71</v>
      </c>
      <c r="G16278" s="37" t="s">
        <v>764</v>
      </c>
      <c r="H16278" s="0" t="n">
        <v>3134639</v>
      </c>
      <c r="I16278" s="0" t="n">
        <v>1372551</v>
      </c>
      <c r="J16278" s="0" t="n">
        <v>122585</v>
      </c>
    </row>
    <row r="16279" customFormat="false" ht="15" hidden="false" customHeight="false" outlineLevel="0" collapsed="false">
      <c r="A16279" s="0" t="n">
        <v>202507</v>
      </c>
      <c r="B16279" s="0" t="n">
        <v>202507</v>
      </c>
      <c r="C16279" s="37" t="s">
        <v>109</v>
      </c>
      <c r="D16279" s="37" t="s">
        <v>540</v>
      </c>
      <c r="E16279" s="0" t="n">
        <v>1</v>
      </c>
      <c r="F16279" s="38" t="s">
        <v>71</v>
      </c>
      <c r="G16279" s="37" t="s">
        <v>765</v>
      </c>
      <c r="H16279" s="0" t="n">
        <v>558639</v>
      </c>
      <c r="I16279" s="0" t="n">
        <v>77682</v>
      </c>
      <c r="J16279" s="0" t="n">
        <v>998</v>
      </c>
    </row>
    <row r="16280" customFormat="false" ht="15" hidden="false" customHeight="false" outlineLevel="0" collapsed="false">
      <c r="A16280" s="0" t="n">
        <v>202507</v>
      </c>
      <c r="B16280" s="0" t="n">
        <v>202507</v>
      </c>
      <c r="C16280" s="37" t="s">
        <v>178</v>
      </c>
      <c r="D16280" s="37" t="s">
        <v>364</v>
      </c>
      <c r="E16280" s="0" t="n">
        <v>1</v>
      </c>
      <c r="F16280" s="38" t="s">
        <v>71</v>
      </c>
      <c r="G16280" s="37" t="s">
        <v>766</v>
      </c>
      <c r="H16280" s="0" t="n">
        <v>46940</v>
      </c>
      <c r="I16280" s="0" t="n">
        <v>6254</v>
      </c>
      <c r="J16280" s="0" t="n">
        <v>541</v>
      </c>
    </row>
    <row r="16281" customFormat="false" ht="15" hidden="false" customHeight="false" outlineLevel="0" collapsed="false">
      <c r="A16281" s="0" t="n">
        <v>202507</v>
      </c>
      <c r="B16281" s="0" t="n">
        <v>202507</v>
      </c>
      <c r="C16281" s="37" t="s">
        <v>184</v>
      </c>
      <c r="D16281" s="37" t="s">
        <v>571</v>
      </c>
      <c r="E16281" s="0" t="n">
        <v>1</v>
      </c>
      <c r="F16281" s="38" t="s">
        <v>71</v>
      </c>
      <c r="G16281" s="37" t="s">
        <v>767</v>
      </c>
      <c r="H16281" s="0" t="n">
        <v>1388337</v>
      </c>
      <c r="I16281" s="0" t="n">
        <v>589820</v>
      </c>
      <c r="J16281" s="0" t="n">
        <v>79393</v>
      </c>
    </row>
    <row r="16282" customFormat="false" ht="15" hidden="false" customHeight="false" outlineLevel="0" collapsed="false">
      <c r="A16282" s="0" t="n">
        <v>202507</v>
      </c>
      <c r="B16282" s="0" t="n">
        <v>202507</v>
      </c>
      <c r="C16282" s="37" t="s">
        <v>136</v>
      </c>
      <c r="D16282" s="37" t="s">
        <v>509</v>
      </c>
      <c r="E16282" s="0" t="n">
        <v>1</v>
      </c>
      <c r="F16282" s="38" t="s">
        <v>71</v>
      </c>
      <c r="G16282" s="37" t="s">
        <v>768</v>
      </c>
      <c r="H16282" s="0" t="n">
        <v>1038343</v>
      </c>
      <c r="I16282" s="0" t="n">
        <v>176754</v>
      </c>
      <c r="J16282" s="0" t="n">
        <v>4553</v>
      </c>
    </row>
    <row r="16283" customFormat="false" ht="15" hidden="false" customHeight="false" outlineLevel="0" collapsed="false">
      <c r="A16283" s="0" t="n">
        <v>202507</v>
      </c>
      <c r="B16283" s="0" t="n">
        <v>202507</v>
      </c>
      <c r="C16283" s="37" t="s">
        <v>136</v>
      </c>
      <c r="D16283" s="37" t="s">
        <v>258</v>
      </c>
      <c r="E16283" s="0" t="n">
        <v>1</v>
      </c>
      <c r="F16283" s="38" t="s">
        <v>71</v>
      </c>
      <c r="G16283" s="37" t="s">
        <v>769</v>
      </c>
      <c r="H16283" s="0" t="n">
        <v>767690</v>
      </c>
      <c r="I16283" s="0" t="n">
        <v>344833</v>
      </c>
      <c r="J16283" s="0" t="n">
        <v>-1993</v>
      </c>
    </row>
    <row r="16284" customFormat="false" ht="15" hidden="false" customHeight="false" outlineLevel="0" collapsed="false">
      <c r="A16284" s="0" t="n">
        <v>202507</v>
      </c>
      <c r="B16284" s="0" t="n">
        <v>202507</v>
      </c>
      <c r="C16284" s="37" t="s">
        <v>115</v>
      </c>
      <c r="D16284" s="37" t="s">
        <v>288</v>
      </c>
      <c r="E16284" s="0" t="n">
        <v>1</v>
      </c>
      <c r="F16284" s="38" t="s">
        <v>71</v>
      </c>
      <c r="G16284" s="37" t="s">
        <v>770</v>
      </c>
      <c r="H16284" s="0" t="n">
        <v>2417714</v>
      </c>
      <c r="I16284" s="0" t="n">
        <v>1240569</v>
      </c>
      <c r="J16284" s="0" t="n">
        <v>160424</v>
      </c>
    </row>
    <row r="16285" customFormat="false" ht="15" hidden="false" customHeight="false" outlineLevel="0" collapsed="false">
      <c r="A16285" s="0" t="n">
        <v>202507</v>
      </c>
      <c r="B16285" s="0" t="n">
        <v>202507</v>
      </c>
      <c r="C16285" s="37" t="s">
        <v>109</v>
      </c>
      <c r="D16285" s="37" t="s">
        <v>412</v>
      </c>
      <c r="E16285" s="0" t="n">
        <v>1</v>
      </c>
      <c r="F16285" s="38" t="s">
        <v>71</v>
      </c>
      <c r="G16285" s="37" t="s">
        <v>771</v>
      </c>
      <c r="H16285" s="0" t="n">
        <v>171837</v>
      </c>
      <c r="I16285" s="0" t="n">
        <v>35690</v>
      </c>
      <c r="J16285" s="0" t="n">
        <v>3553</v>
      </c>
    </row>
    <row r="16286" customFormat="false" ht="15" hidden="false" customHeight="false" outlineLevel="0" collapsed="false">
      <c r="A16286" s="0" t="n">
        <v>202507</v>
      </c>
      <c r="B16286" s="0" t="n">
        <v>202507</v>
      </c>
      <c r="C16286" s="37" t="s">
        <v>98</v>
      </c>
      <c r="D16286" s="37" t="s">
        <v>233</v>
      </c>
      <c r="E16286" s="0" t="n">
        <v>1</v>
      </c>
      <c r="F16286" s="38" t="s">
        <v>71</v>
      </c>
      <c r="G16286" s="37" t="s">
        <v>772</v>
      </c>
      <c r="H16286" s="0" t="n">
        <v>4822303</v>
      </c>
      <c r="I16286" s="0" t="n">
        <v>1139075</v>
      </c>
      <c r="J16286" s="0" t="n">
        <v>196598</v>
      </c>
    </row>
    <row r="16287" customFormat="false" ht="15" hidden="false" customHeight="false" outlineLevel="0" collapsed="false">
      <c r="A16287" s="0" t="n">
        <v>202507</v>
      </c>
      <c r="B16287" s="0" t="n">
        <v>202507</v>
      </c>
      <c r="C16287" s="37" t="s">
        <v>178</v>
      </c>
      <c r="D16287" s="37" t="s">
        <v>294</v>
      </c>
      <c r="E16287" s="0" t="n">
        <v>1</v>
      </c>
      <c r="F16287" s="38" t="s">
        <v>71</v>
      </c>
      <c r="G16287" s="37" t="s">
        <v>773</v>
      </c>
      <c r="H16287" s="0" t="n">
        <v>158236</v>
      </c>
      <c r="I16287" s="0" t="n">
        <v>39280</v>
      </c>
      <c r="J16287" s="0" t="n">
        <v>9125</v>
      </c>
    </row>
    <row r="16288" customFormat="false" ht="15" hidden="false" customHeight="false" outlineLevel="0" collapsed="false">
      <c r="A16288" s="0" t="n">
        <v>202507</v>
      </c>
      <c r="B16288" s="0" t="n">
        <v>202507</v>
      </c>
      <c r="C16288" s="37" t="s">
        <v>149</v>
      </c>
      <c r="D16288" s="37" t="s">
        <v>130</v>
      </c>
      <c r="E16288" s="0" t="n">
        <v>1</v>
      </c>
      <c r="F16288" s="38" t="s">
        <v>71</v>
      </c>
      <c r="G16288" s="37" t="s">
        <v>774</v>
      </c>
      <c r="H16288" s="0" t="n">
        <v>1586338</v>
      </c>
      <c r="I16288" s="0" t="n">
        <v>939728</v>
      </c>
      <c r="J16288" s="0" t="n">
        <v>155651</v>
      </c>
    </row>
    <row r="16289" customFormat="false" ht="15" hidden="false" customHeight="false" outlineLevel="0" collapsed="false">
      <c r="A16289" s="0" t="n">
        <v>202507</v>
      </c>
      <c r="B16289" s="0" t="n">
        <v>202507</v>
      </c>
      <c r="C16289" s="37" t="s">
        <v>109</v>
      </c>
      <c r="D16289" s="37" t="s">
        <v>139</v>
      </c>
      <c r="E16289" s="0" t="n">
        <v>1</v>
      </c>
      <c r="F16289" s="38" t="s">
        <v>71</v>
      </c>
      <c r="G16289" s="37" t="s">
        <v>775</v>
      </c>
      <c r="H16289" s="0" t="n">
        <v>80295</v>
      </c>
      <c r="I16289" s="0" t="n">
        <v>16752</v>
      </c>
      <c r="J16289" s="0" t="n">
        <v>-590</v>
      </c>
    </row>
    <row r="16290" customFormat="false" ht="15" hidden="false" customHeight="false" outlineLevel="0" collapsed="false">
      <c r="A16290" s="0" t="n">
        <v>202507</v>
      </c>
      <c r="B16290" s="0" t="n">
        <v>202507</v>
      </c>
      <c r="C16290" s="37" t="s">
        <v>106</v>
      </c>
      <c r="D16290" s="37" t="s">
        <v>776</v>
      </c>
      <c r="E16290" s="0" t="n">
        <v>1</v>
      </c>
      <c r="F16290" s="38" t="s">
        <v>71</v>
      </c>
      <c r="G16290" s="37" t="s">
        <v>777</v>
      </c>
      <c r="H16290" s="0" t="n">
        <v>175641</v>
      </c>
      <c r="I16290" s="0" t="n">
        <v>76193</v>
      </c>
      <c r="J16290" s="0" t="n">
        <v>5996</v>
      </c>
    </row>
    <row r="16291" customFormat="false" ht="15" hidden="false" customHeight="false" outlineLevel="0" collapsed="false">
      <c r="A16291" s="0" t="n">
        <v>202507</v>
      </c>
      <c r="B16291" s="0" t="n">
        <v>202507</v>
      </c>
      <c r="C16291" s="37" t="s">
        <v>109</v>
      </c>
      <c r="D16291" s="37" t="s">
        <v>396</v>
      </c>
      <c r="E16291" s="0" t="n">
        <v>1</v>
      </c>
      <c r="F16291" s="38" t="s">
        <v>71</v>
      </c>
      <c r="G16291" s="37" t="s">
        <v>778</v>
      </c>
      <c r="H16291" s="0" t="n">
        <v>3703497</v>
      </c>
      <c r="I16291" s="0" t="n">
        <v>1237820</v>
      </c>
      <c r="J16291" s="0" t="n">
        <v>146927</v>
      </c>
    </row>
    <row r="16292" customFormat="false" ht="15" hidden="false" customHeight="false" outlineLevel="0" collapsed="false">
      <c r="A16292" s="0" t="n">
        <v>202507</v>
      </c>
      <c r="B16292" s="0" t="n">
        <v>202507</v>
      </c>
      <c r="C16292" s="37" t="s">
        <v>106</v>
      </c>
      <c r="D16292" s="37" t="s">
        <v>189</v>
      </c>
      <c r="E16292" s="0" t="n">
        <v>1</v>
      </c>
      <c r="F16292" s="38" t="s">
        <v>71</v>
      </c>
      <c r="G16292" s="37" t="s">
        <v>779</v>
      </c>
      <c r="H16292" s="0" t="n">
        <v>436528</v>
      </c>
      <c r="I16292" s="0" t="n">
        <v>165566</v>
      </c>
      <c r="J16292" s="0" t="n">
        <v>26643</v>
      </c>
    </row>
    <row r="16293" customFormat="false" ht="15" hidden="false" customHeight="false" outlineLevel="0" collapsed="false">
      <c r="A16293" s="0" t="n">
        <v>202507</v>
      </c>
      <c r="B16293" s="0" t="n">
        <v>202507</v>
      </c>
      <c r="C16293" s="37" t="s">
        <v>152</v>
      </c>
      <c r="D16293" s="37" t="s">
        <v>320</v>
      </c>
      <c r="E16293" s="0" t="n">
        <v>1</v>
      </c>
      <c r="F16293" s="38" t="s">
        <v>71</v>
      </c>
      <c r="G16293" s="37" t="s">
        <v>780</v>
      </c>
      <c r="H16293" s="0" t="n">
        <v>1300997</v>
      </c>
      <c r="I16293" s="0" t="n">
        <v>401862</v>
      </c>
      <c r="J16293" s="0" t="n">
        <v>66633</v>
      </c>
    </row>
    <row r="16294" customFormat="false" ht="15" hidden="false" customHeight="false" outlineLevel="0" collapsed="false">
      <c r="A16294" s="0" t="n">
        <v>202507</v>
      </c>
      <c r="B16294" s="0" t="n">
        <v>202507</v>
      </c>
      <c r="C16294" s="37" t="s">
        <v>95</v>
      </c>
      <c r="D16294" s="37" t="s">
        <v>693</v>
      </c>
      <c r="E16294" s="0" t="n">
        <v>1</v>
      </c>
      <c r="F16294" s="38" t="s">
        <v>71</v>
      </c>
      <c r="G16294" s="37" t="s">
        <v>781</v>
      </c>
      <c r="H16294" s="0" t="n">
        <v>943358</v>
      </c>
      <c r="I16294" s="0" t="n">
        <v>314951</v>
      </c>
      <c r="J16294" s="0" t="n">
        <v>23368</v>
      </c>
    </row>
    <row r="16295" customFormat="false" ht="15" hidden="false" customHeight="false" outlineLevel="0" collapsed="false">
      <c r="A16295" s="0" t="n">
        <v>202507</v>
      </c>
      <c r="B16295" s="0" t="n">
        <v>202507</v>
      </c>
      <c r="C16295" s="37" t="s">
        <v>98</v>
      </c>
      <c r="D16295" s="37" t="s">
        <v>369</v>
      </c>
      <c r="E16295" s="0" t="n">
        <v>1</v>
      </c>
      <c r="F16295" s="38" t="s">
        <v>71</v>
      </c>
      <c r="G16295" s="37" t="s">
        <v>782</v>
      </c>
      <c r="H16295" s="0" t="n">
        <v>532712</v>
      </c>
      <c r="I16295" s="0" t="n">
        <v>154893</v>
      </c>
      <c r="J16295" s="0" t="n">
        <v>4795</v>
      </c>
    </row>
    <row r="16296" customFormat="false" ht="15" hidden="false" customHeight="false" outlineLevel="0" collapsed="false">
      <c r="A16296" s="0" t="n">
        <v>202507</v>
      </c>
      <c r="B16296" s="0" t="n">
        <v>202507</v>
      </c>
      <c r="C16296" s="37" t="s">
        <v>136</v>
      </c>
      <c r="D16296" s="37" t="s">
        <v>719</v>
      </c>
      <c r="E16296" s="0" t="n">
        <v>1</v>
      </c>
      <c r="F16296" s="38" t="s">
        <v>71</v>
      </c>
      <c r="G16296" s="37" t="s">
        <v>783</v>
      </c>
      <c r="H16296" s="0" t="n">
        <v>3400895</v>
      </c>
      <c r="I16296" s="0" t="n">
        <v>1178116</v>
      </c>
      <c r="J16296" s="0" t="n">
        <v>213084</v>
      </c>
    </row>
    <row r="16297" customFormat="false" ht="15" hidden="false" customHeight="false" outlineLevel="0" collapsed="false">
      <c r="A16297" s="0" t="n">
        <v>202507</v>
      </c>
      <c r="B16297" s="0" t="n">
        <v>202507</v>
      </c>
      <c r="C16297" s="37" t="s">
        <v>101</v>
      </c>
      <c r="D16297" s="37" t="s">
        <v>247</v>
      </c>
      <c r="E16297" s="0" t="n">
        <v>1</v>
      </c>
      <c r="F16297" s="38" t="s">
        <v>71</v>
      </c>
      <c r="G16297" s="37" t="s">
        <v>784</v>
      </c>
      <c r="H16297" s="0" t="n">
        <v>518906</v>
      </c>
      <c r="I16297" s="0" t="n">
        <v>164594</v>
      </c>
      <c r="J16297" s="0" t="n">
        <v>19383</v>
      </c>
    </row>
    <row r="16298" customFormat="false" ht="15" hidden="false" customHeight="false" outlineLevel="0" collapsed="false">
      <c r="A16298" s="0" t="n">
        <v>202507</v>
      </c>
      <c r="B16298" s="0" t="n">
        <v>202507</v>
      </c>
      <c r="C16298" s="37" t="s">
        <v>184</v>
      </c>
      <c r="D16298" s="37" t="s">
        <v>367</v>
      </c>
      <c r="E16298" s="0" t="n">
        <v>1</v>
      </c>
      <c r="F16298" s="38" t="s">
        <v>71</v>
      </c>
      <c r="G16298" s="37" t="s">
        <v>785</v>
      </c>
      <c r="H16298" s="0" t="n">
        <v>73601</v>
      </c>
      <c r="I16298" s="0" t="n">
        <v>26337</v>
      </c>
      <c r="J16298" s="0" t="n">
        <v>2848</v>
      </c>
    </row>
    <row r="16299" customFormat="false" ht="15" hidden="false" customHeight="false" outlineLevel="0" collapsed="false">
      <c r="A16299" s="0" t="n">
        <v>202507</v>
      </c>
      <c r="B16299" s="0" t="n">
        <v>202507</v>
      </c>
      <c r="C16299" s="37" t="s">
        <v>98</v>
      </c>
      <c r="D16299" s="37" t="s">
        <v>376</v>
      </c>
      <c r="E16299" s="0" t="n">
        <v>1</v>
      </c>
      <c r="F16299" s="38" t="s">
        <v>71</v>
      </c>
      <c r="G16299" s="37" t="s">
        <v>786</v>
      </c>
      <c r="H16299" s="0" t="n">
        <v>223349</v>
      </c>
      <c r="I16299" s="0" t="n">
        <v>83236</v>
      </c>
      <c r="J16299" s="0" t="n">
        <v>794</v>
      </c>
    </row>
    <row r="16300" customFormat="false" ht="15" hidden="false" customHeight="false" outlineLevel="0" collapsed="false">
      <c r="A16300" s="0" t="n">
        <v>202507</v>
      </c>
      <c r="B16300" s="0" t="n">
        <v>202507</v>
      </c>
      <c r="C16300" s="37" t="s">
        <v>158</v>
      </c>
      <c r="D16300" s="37" t="s">
        <v>96</v>
      </c>
      <c r="E16300" s="0" t="n">
        <v>1</v>
      </c>
      <c r="F16300" s="38" t="s">
        <v>71</v>
      </c>
      <c r="G16300" s="37" t="s">
        <v>787</v>
      </c>
      <c r="H16300" s="0" t="n">
        <v>1086536</v>
      </c>
      <c r="I16300" s="0" t="n">
        <v>428212</v>
      </c>
      <c r="J16300" s="0" t="n">
        <v>124174</v>
      </c>
    </row>
    <row r="16301" customFormat="false" ht="15" hidden="false" customHeight="false" outlineLevel="0" collapsed="false">
      <c r="A16301" s="0" t="n">
        <v>202507</v>
      </c>
      <c r="B16301" s="0" t="n">
        <v>202507</v>
      </c>
      <c r="C16301" s="37" t="s">
        <v>115</v>
      </c>
      <c r="D16301" s="37" t="s">
        <v>241</v>
      </c>
      <c r="E16301" s="0" t="n">
        <v>1</v>
      </c>
      <c r="F16301" s="38" t="s">
        <v>71</v>
      </c>
      <c r="G16301" s="37" t="s">
        <v>788</v>
      </c>
      <c r="H16301" s="0" t="n">
        <v>1124356</v>
      </c>
      <c r="I16301" s="0" t="n">
        <v>212684</v>
      </c>
      <c r="J16301" s="0" t="n">
        <v>22311</v>
      </c>
    </row>
    <row r="16302" customFormat="false" ht="15" hidden="false" customHeight="false" outlineLevel="0" collapsed="false">
      <c r="A16302" s="0" t="n">
        <v>202507</v>
      </c>
      <c r="B16302" s="0" t="n">
        <v>202507</v>
      </c>
      <c r="C16302" s="37" t="s">
        <v>101</v>
      </c>
      <c r="D16302" s="37" t="s">
        <v>482</v>
      </c>
      <c r="E16302" s="0" t="n">
        <v>1</v>
      </c>
      <c r="F16302" s="38" t="s">
        <v>71</v>
      </c>
      <c r="G16302" s="37" t="s">
        <v>789</v>
      </c>
      <c r="H16302" s="0" t="n">
        <v>103349</v>
      </c>
      <c r="I16302" s="0" t="n">
        <v>57370</v>
      </c>
      <c r="J16302" s="0" t="n">
        <v>4092</v>
      </c>
    </row>
    <row r="16303" customFormat="false" ht="15" hidden="false" customHeight="false" outlineLevel="0" collapsed="false">
      <c r="A16303" s="0" t="n">
        <v>202507</v>
      </c>
      <c r="B16303" s="0" t="n">
        <v>202507</v>
      </c>
      <c r="C16303" s="37" t="s">
        <v>136</v>
      </c>
      <c r="D16303" s="37" t="s">
        <v>120</v>
      </c>
      <c r="E16303" s="0" t="n">
        <v>1</v>
      </c>
      <c r="F16303" s="38" t="s">
        <v>71</v>
      </c>
      <c r="G16303" s="37" t="s">
        <v>790</v>
      </c>
      <c r="H16303" s="0" t="n">
        <v>203650</v>
      </c>
      <c r="I16303" s="0" t="n">
        <v>82744</v>
      </c>
      <c r="J16303" s="0" t="n">
        <v>8681</v>
      </c>
    </row>
    <row r="16304" customFormat="false" ht="15" hidden="false" customHeight="false" outlineLevel="0" collapsed="false">
      <c r="A16304" s="0" t="n">
        <v>202507</v>
      </c>
      <c r="B16304" s="0" t="n">
        <v>202507</v>
      </c>
      <c r="C16304" s="37" t="s">
        <v>98</v>
      </c>
      <c r="D16304" s="37" t="s">
        <v>447</v>
      </c>
      <c r="E16304" s="0" t="n">
        <v>1</v>
      </c>
      <c r="F16304" s="38" t="s">
        <v>71</v>
      </c>
      <c r="G16304" s="37" t="s">
        <v>791</v>
      </c>
      <c r="H16304" s="0" t="n">
        <v>191645</v>
      </c>
      <c r="I16304" s="0" t="n">
        <v>53217</v>
      </c>
      <c r="J16304" s="0" t="n">
        <v>3557</v>
      </c>
    </row>
    <row r="16305" customFormat="false" ht="15" hidden="false" customHeight="false" outlineLevel="0" collapsed="false">
      <c r="A16305" s="0" t="n">
        <v>202507</v>
      </c>
      <c r="B16305" s="0" t="n">
        <v>202507</v>
      </c>
      <c r="C16305" s="37" t="s">
        <v>136</v>
      </c>
      <c r="D16305" s="37" t="s">
        <v>391</v>
      </c>
      <c r="E16305" s="0" t="n">
        <v>1</v>
      </c>
      <c r="F16305" s="38" t="s">
        <v>71</v>
      </c>
      <c r="G16305" s="37" t="s">
        <v>792</v>
      </c>
      <c r="H16305" s="0" t="n">
        <v>362441</v>
      </c>
      <c r="I16305" s="0" t="n">
        <v>56309</v>
      </c>
      <c r="J16305" s="0" t="n">
        <v>-2752</v>
      </c>
    </row>
    <row r="16306" customFormat="false" ht="15" hidden="false" customHeight="false" outlineLevel="0" collapsed="false">
      <c r="A16306" s="0" t="n">
        <v>202507</v>
      </c>
      <c r="B16306" s="0" t="n">
        <v>202507</v>
      </c>
      <c r="C16306" s="37" t="s">
        <v>106</v>
      </c>
      <c r="D16306" s="37" t="s">
        <v>467</v>
      </c>
      <c r="E16306" s="0" t="n">
        <v>1</v>
      </c>
      <c r="F16306" s="38" t="s">
        <v>71</v>
      </c>
      <c r="G16306" s="37" t="s">
        <v>793</v>
      </c>
      <c r="H16306" s="0" t="n">
        <v>163469</v>
      </c>
      <c r="I16306" s="0" t="n">
        <v>47950</v>
      </c>
      <c r="J16306" s="0" t="n">
        <v>5268</v>
      </c>
    </row>
    <row r="16307" customFormat="false" ht="15" hidden="false" customHeight="false" outlineLevel="0" collapsed="false">
      <c r="A16307" s="0" t="n">
        <v>202507</v>
      </c>
      <c r="B16307" s="0" t="n">
        <v>202507</v>
      </c>
      <c r="C16307" s="37" t="s">
        <v>95</v>
      </c>
      <c r="D16307" s="37" t="s">
        <v>147</v>
      </c>
      <c r="E16307" s="0" t="n">
        <v>1</v>
      </c>
      <c r="F16307" s="38" t="s">
        <v>71</v>
      </c>
      <c r="G16307" s="37" t="s">
        <v>794</v>
      </c>
      <c r="H16307" s="0" t="n">
        <v>287864</v>
      </c>
      <c r="I16307" s="0" t="n">
        <v>71077</v>
      </c>
      <c r="J16307" s="0" t="n">
        <v>-4631</v>
      </c>
    </row>
    <row r="16308" customFormat="false" ht="15" hidden="false" customHeight="false" outlineLevel="0" collapsed="false">
      <c r="A16308" s="0" t="n">
        <v>202507</v>
      </c>
      <c r="B16308" s="0" t="n">
        <v>202507</v>
      </c>
      <c r="C16308" s="37" t="s">
        <v>184</v>
      </c>
      <c r="D16308" s="37" t="s">
        <v>603</v>
      </c>
      <c r="E16308" s="0" t="n">
        <v>1</v>
      </c>
      <c r="F16308" s="38" t="s">
        <v>71</v>
      </c>
      <c r="G16308" s="37" t="s">
        <v>795</v>
      </c>
      <c r="H16308" s="0" t="n">
        <v>328164</v>
      </c>
      <c r="I16308" s="0" t="n">
        <v>89282</v>
      </c>
      <c r="J16308" s="0" t="n">
        <v>8063</v>
      </c>
    </row>
    <row r="16309" customFormat="false" ht="15" hidden="false" customHeight="false" outlineLevel="0" collapsed="false">
      <c r="A16309" s="0" t="n">
        <v>202507</v>
      </c>
      <c r="B16309" s="0" t="n">
        <v>202507</v>
      </c>
      <c r="C16309" s="37" t="s">
        <v>149</v>
      </c>
      <c r="D16309" s="37" t="s">
        <v>318</v>
      </c>
      <c r="E16309" s="0" t="n">
        <v>1</v>
      </c>
      <c r="F16309" s="38" t="s">
        <v>71</v>
      </c>
      <c r="G16309" s="37" t="s">
        <v>796</v>
      </c>
      <c r="H16309" s="0" t="n">
        <v>1507499</v>
      </c>
      <c r="I16309" s="0" t="n">
        <v>430690</v>
      </c>
      <c r="J16309" s="0" t="n">
        <v>-34162</v>
      </c>
    </row>
    <row r="16310" customFormat="false" ht="15" hidden="false" customHeight="false" outlineLevel="0" collapsed="false">
      <c r="A16310" s="0" t="n">
        <v>202507</v>
      </c>
      <c r="B16310" s="0" t="n">
        <v>202507</v>
      </c>
      <c r="C16310" s="37" t="s">
        <v>115</v>
      </c>
      <c r="D16310" s="37" t="s">
        <v>191</v>
      </c>
      <c r="E16310" s="0" t="n">
        <v>1</v>
      </c>
      <c r="F16310" s="38" t="s">
        <v>71</v>
      </c>
      <c r="G16310" s="37" t="s">
        <v>797</v>
      </c>
      <c r="H16310" s="0" t="n">
        <v>1606809</v>
      </c>
      <c r="I16310" s="0" t="n">
        <v>974757</v>
      </c>
      <c r="J16310" s="0" t="n">
        <v>-132012</v>
      </c>
    </row>
    <row r="16311" customFormat="false" ht="15" hidden="false" customHeight="false" outlineLevel="0" collapsed="false">
      <c r="A16311" s="0" t="n">
        <v>202507</v>
      </c>
      <c r="B16311" s="0" t="n">
        <v>202507</v>
      </c>
      <c r="C16311" s="37" t="s">
        <v>101</v>
      </c>
      <c r="D16311" s="37" t="s">
        <v>519</v>
      </c>
      <c r="E16311" s="0" t="n">
        <v>1</v>
      </c>
      <c r="F16311" s="38" t="s">
        <v>71</v>
      </c>
      <c r="G16311" s="37" t="s">
        <v>798</v>
      </c>
      <c r="H16311" s="0" t="n">
        <v>507970</v>
      </c>
      <c r="I16311" s="0" t="n">
        <v>159068</v>
      </c>
      <c r="J16311" s="0" t="n">
        <v>22476</v>
      </c>
    </row>
    <row r="16312" customFormat="false" ht="15" hidden="false" customHeight="false" outlineLevel="0" collapsed="false">
      <c r="A16312" s="0" t="n">
        <v>202507</v>
      </c>
      <c r="B16312" s="0" t="n">
        <v>202507</v>
      </c>
      <c r="C16312" s="37" t="s">
        <v>101</v>
      </c>
      <c r="D16312" s="37" t="s">
        <v>99</v>
      </c>
      <c r="E16312" s="0" t="n">
        <v>1</v>
      </c>
      <c r="F16312" s="38" t="s">
        <v>71</v>
      </c>
      <c r="G16312" s="37" t="s">
        <v>799</v>
      </c>
      <c r="H16312" s="0" t="n">
        <v>280504</v>
      </c>
      <c r="I16312" s="0" t="n">
        <v>171721</v>
      </c>
      <c r="J16312" s="0" t="n">
        <v>-5214</v>
      </c>
    </row>
    <row r="16313" customFormat="false" ht="15" hidden="false" customHeight="false" outlineLevel="0" collapsed="false">
      <c r="A16313" s="0" t="n">
        <v>202507</v>
      </c>
      <c r="B16313" s="0" t="n">
        <v>202507</v>
      </c>
      <c r="C16313" s="37" t="s">
        <v>197</v>
      </c>
      <c r="D16313" s="37" t="s">
        <v>623</v>
      </c>
      <c r="E16313" s="0" t="n">
        <v>1</v>
      </c>
      <c r="F16313" s="38" t="s">
        <v>71</v>
      </c>
      <c r="G16313" s="37" t="s">
        <v>800</v>
      </c>
      <c r="H16313" s="0" t="n">
        <v>573542</v>
      </c>
      <c r="I16313" s="0" t="n">
        <v>320802</v>
      </c>
      <c r="J16313" s="0" t="n">
        <v>39594</v>
      </c>
    </row>
    <row r="16314" customFormat="false" ht="15" hidden="false" customHeight="false" outlineLevel="0" collapsed="false">
      <c r="A16314" s="0" t="n">
        <v>202507</v>
      </c>
      <c r="B16314" s="0" t="n">
        <v>202507</v>
      </c>
      <c r="C16314" s="37" t="s">
        <v>115</v>
      </c>
      <c r="D16314" s="37" t="s">
        <v>102</v>
      </c>
      <c r="E16314" s="0" t="n">
        <v>1</v>
      </c>
      <c r="F16314" s="38" t="s">
        <v>71</v>
      </c>
      <c r="G16314" s="37" t="s">
        <v>801</v>
      </c>
      <c r="H16314" s="0" t="n">
        <v>282343</v>
      </c>
      <c r="I16314" s="0" t="n">
        <v>73761</v>
      </c>
      <c r="J16314" s="0" t="n">
        <v>7150</v>
      </c>
    </row>
    <row r="16315" customFormat="false" ht="15" hidden="false" customHeight="false" outlineLevel="0" collapsed="false">
      <c r="A16315" s="0" t="n">
        <v>202507</v>
      </c>
      <c r="B16315" s="0" t="n">
        <v>202507</v>
      </c>
      <c r="C16315" s="37" t="s">
        <v>136</v>
      </c>
      <c r="D16315" s="37" t="s">
        <v>719</v>
      </c>
      <c r="E16315" s="0" t="n">
        <v>1</v>
      </c>
      <c r="F16315" s="38" t="s">
        <v>71</v>
      </c>
      <c r="G16315" s="37" t="s">
        <v>802</v>
      </c>
      <c r="H16315" s="0" t="n">
        <v>126871</v>
      </c>
      <c r="I16315" s="0" t="n">
        <v>61270</v>
      </c>
      <c r="J16315" s="0" t="n">
        <v>5801</v>
      </c>
    </row>
    <row r="16316" customFormat="false" ht="15" hidden="false" customHeight="false" outlineLevel="0" collapsed="false">
      <c r="A16316" s="0" t="n">
        <v>202507</v>
      </c>
      <c r="B16316" s="0" t="n">
        <v>202507</v>
      </c>
      <c r="C16316" s="37" t="s">
        <v>106</v>
      </c>
      <c r="D16316" s="37" t="s">
        <v>369</v>
      </c>
      <c r="E16316" s="0" t="n">
        <v>1</v>
      </c>
      <c r="F16316" s="38" t="s">
        <v>71</v>
      </c>
      <c r="G16316" s="37" t="s">
        <v>803</v>
      </c>
      <c r="H16316" s="0" t="n">
        <v>173700</v>
      </c>
      <c r="I16316" s="0" t="n">
        <v>34652</v>
      </c>
      <c r="J16316" s="0" t="n">
        <v>599</v>
      </c>
    </row>
    <row r="16317" customFormat="false" ht="15" hidden="false" customHeight="false" outlineLevel="0" collapsed="false">
      <c r="A16317" s="0" t="n">
        <v>202507</v>
      </c>
      <c r="B16317" s="0" t="n">
        <v>202507</v>
      </c>
      <c r="C16317" s="37" t="s">
        <v>106</v>
      </c>
      <c r="D16317" s="37" t="s">
        <v>756</v>
      </c>
      <c r="E16317" s="0" t="n">
        <v>1</v>
      </c>
      <c r="F16317" s="38" t="s">
        <v>71</v>
      </c>
      <c r="G16317" s="37" t="s">
        <v>804</v>
      </c>
      <c r="H16317" s="0" t="n">
        <v>257269</v>
      </c>
      <c r="I16317" s="0" t="n">
        <v>37715</v>
      </c>
      <c r="J16317" s="0" t="n">
        <v>2523</v>
      </c>
    </row>
    <row r="16318" customFormat="false" ht="15" hidden="false" customHeight="false" outlineLevel="0" collapsed="false">
      <c r="A16318" s="0" t="n">
        <v>202507</v>
      </c>
      <c r="B16318" s="0" t="n">
        <v>202507</v>
      </c>
      <c r="C16318" s="37" t="s">
        <v>101</v>
      </c>
      <c r="D16318" s="37" t="s">
        <v>165</v>
      </c>
      <c r="E16318" s="0" t="n">
        <v>1</v>
      </c>
      <c r="F16318" s="38" t="s">
        <v>71</v>
      </c>
      <c r="G16318" s="37" t="s">
        <v>805</v>
      </c>
      <c r="H16318" s="0" t="n">
        <v>142541</v>
      </c>
      <c r="I16318" s="0" t="n">
        <v>92408</v>
      </c>
      <c r="J16318" s="0" t="n">
        <v>1328</v>
      </c>
    </row>
    <row r="16319" customFormat="false" ht="15" hidden="false" customHeight="false" outlineLevel="0" collapsed="false">
      <c r="A16319" s="0" t="n">
        <v>202507</v>
      </c>
      <c r="B16319" s="0" t="n">
        <v>202507</v>
      </c>
      <c r="C16319" s="37" t="s">
        <v>149</v>
      </c>
      <c r="D16319" s="37" t="s">
        <v>806</v>
      </c>
      <c r="E16319" s="0" t="n">
        <v>1</v>
      </c>
      <c r="F16319" s="38" t="s">
        <v>71</v>
      </c>
      <c r="G16319" s="37" t="s">
        <v>807</v>
      </c>
      <c r="H16319" s="0" t="n">
        <v>608901</v>
      </c>
      <c r="I16319" s="0" t="n">
        <v>89274</v>
      </c>
      <c r="J16319" s="0" t="n">
        <v>15577</v>
      </c>
    </row>
    <row r="16320" customFormat="false" ht="15" hidden="false" customHeight="false" outlineLevel="0" collapsed="false">
      <c r="A16320" s="0" t="n">
        <v>202507</v>
      </c>
      <c r="B16320" s="0" t="n">
        <v>202507</v>
      </c>
      <c r="C16320" s="37" t="s">
        <v>101</v>
      </c>
      <c r="D16320" s="37" t="s">
        <v>412</v>
      </c>
      <c r="E16320" s="0" t="n">
        <v>1</v>
      </c>
      <c r="F16320" s="38" t="s">
        <v>71</v>
      </c>
      <c r="G16320" s="37" t="s">
        <v>808</v>
      </c>
      <c r="H16320" s="0" t="n">
        <v>1395325</v>
      </c>
      <c r="I16320" s="0" t="n">
        <v>500125</v>
      </c>
      <c r="J16320" s="0" t="n">
        <v>15853</v>
      </c>
    </row>
    <row r="16321" customFormat="false" ht="15" hidden="false" customHeight="false" outlineLevel="0" collapsed="false">
      <c r="A16321" s="0" t="n">
        <v>202507</v>
      </c>
      <c r="B16321" s="0" t="n">
        <v>202507</v>
      </c>
      <c r="C16321" s="37" t="s">
        <v>115</v>
      </c>
      <c r="D16321" s="37" t="s">
        <v>493</v>
      </c>
      <c r="E16321" s="0" t="n">
        <v>1</v>
      </c>
      <c r="F16321" s="38" t="s">
        <v>71</v>
      </c>
      <c r="G16321" s="37" t="s">
        <v>809</v>
      </c>
      <c r="H16321" s="0" t="n">
        <v>82286</v>
      </c>
      <c r="I16321" s="0" t="n">
        <v>18472</v>
      </c>
      <c r="J16321" s="0" t="n">
        <v>1019</v>
      </c>
    </row>
    <row r="16322" customFormat="false" ht="15" hidden="false" customHeight="false" outlineLevel="0" collapsed="false">
      <c r="A16322" s="0" t="n">
        <v>202507</v>
      </c>
      <c r="B16322" s="0" t="n">
        <v>202507</v>
      </c>
      <c r="C16322" s="37" t="s">
        <v>115</v>
      </c>
      <c r="D16322" s="37" t="s">
        <v>493</v>
      </c>
      <c r="E16322" s="0" t="n">
        <v>1</v>
      </c>
      <c r="F16322" s="38" t="s">
        <v>71</v>
      </c>
      <c r="G16322" s="37" t="s">
        <v>810</v>
      </c>
      <c r="H16322" s="0" t="n">
        <v>584051</v>
      </c>
      <c r="I16322" s="0" t="n">
        <v>172037</v>
      </c>
      <c r="J16322" s="0" t="n">
        <v>26575</v>
      </c>
    </row>
    <row r="16323" customFormat="false" ht="15" hidden="false" customHeight="false" outlineLevel="0" collapsed="false">
      <c r="A16323" s="0" t="n">
        <v>202507</v>
      </c>
      <c r="B16323" s="0" t="n">
        <v>202507</v>
      </c>
      <c r="C16323" s="37" t="s">
        <v>184</v>
      </c>
      <c r="D16323" s="37" t="s">
        <v>425</v>
      </c>
      <c r="E16323" s="0" t="n">
        <v>1</v>
      </c>
      <c r="F16323" s="38" t="s">
        <v>71</v>
      </c>
      <c r="G16323" s="37" t="s">
        <v>811</v>
      </c>
      <c r="H16323" s="0" t="n">
        <v>395353</v>
      </c>
      <c r="I16323" s="0" t="n">
        <v>172887</v>
      </c>
      <c r="J16323" s="0" t="n">
        <v>3086</v>
      </c>
    </row>
    <row r="16324" customFormat="false" ht="15" hidden="false" customHeight="false" outlineLevel="0" collapsed="false">
      <c r="A16324" s="0" t="n">
        <v>202507</v>
      </c>
      <c r="B16324" s="0" t="n">
        <v>202507</v>
      </c>
      <c r="C16324" s="37" t="s">
        <v>149</v>
      </c>
      <c r="D16324" s="37" t="s">
        <v>756</v>
      </c>
      <c r="E16324" s="0" t="n">
        <v>1</v>
      </c>
      <c r="F16324" s="38" t="s">
        <v>71</v>
      </c>
      <c r="G16324" s="37" t="s">
        <v>812</v>
      </c>
      <c r="H16324" s="0" t="n">
        <v>901622</v>
      </c>
      <c r="I16324" s="0" t="n">
        <v>354802</v>
      </c>
      <c r="J16324" s="0" t="n">
        <v>-35169</v>
      </c>
    </row>
    <row r="16325" customFormat="false" ht="15" hidden="false" customHeight="false" outlineLevel="0" collapsed="false">
      <c r="A16325" s="0" t="n">
        <v>202507</v>
      </c>
      <c r="B16325" s="0" t="n">
        <v>202507</v>
      </c>
      <c r="C16325" s="37" t="s">
        <v>149</v>
      </c>
      <c r="D16325" s="37" t="s">
        <v>616</v>
      </c>
      <c r="E16325" s="0" t="n">
        <v>1</v>
      </c>
      <c r="F16325" s="38" t="s">
        <v>71</v>
      </c>
      <c r="G16325" s="37" t="s">
        <v>813</v>
      </c>
      <c r="H16325" s="0" t="n">
        <v>465676</v>
      </c>
      <c r="I16325" s="0" t="n">
        <v>96029</v>
      </c>
      <c r="J16325" s="0" t="n">
        <v>-2506</v>
      </c>
    </row>
    <row r="16326" customFormat="false" ht="15" hidden="false" customHeight="false" outlineLevel="0" collapsed="false">
      <c r="A16326" s="0" t="n">
        <v>202507</v>
      </c>
      <c r="B16326" s="0" t="n">
        <v>202507</v>
      </c>
      <c r="C16326" s="37" t="s">
        <v>109</v>
      </c>
      <c r="D16326" s="37" t="s">
        <v>364</v>
      </c>
      <c r="E16326" s="0" t="n">
        <v>1</v>
      </c>
      <c r="F16326" s="38" t="s">
        <v>71</v>
      </c>
      <c r="G16326" s="37" t="s">
        <v>814</v>
      </c>
      <c r="H16326" s="0" t="n">
        <v>121175</v>
      </c>
      <c r="I16326" s="0" t="n">
        <v>80380</v>
      </c>
      <c r="J16326" s="0" t="n">
        <v>14917</v>
      </c>
    </row>
    <row r="16327" customFormat="false" ht="15" hidden="false" customHeight="false" outlineLevel="0" collapsed="false">
      <c r="A16327" s="0" t="n">
        <v>202507</v>
      </c>
      <c r="B16327" s="0" t="n">
        <v>202507</v>
      </c>
      <c r="C16327" s="37" t="s">
        <v>95</v>
      </c>
      <c r="D16327" s="37" t="s">
        <v>396</v>
      </c>
      <c r="E16327" s="0" t="n">
        <v>1</v>
      </c>
      <c r="F16327" s="38" t="s">
        <v>71</v>
      </c>
      <c r="G16327" s="37" t="s">
        <v>815</v>
      </c>
      <c r="H16327" s="0" t="n">
        <v>141689</v>
      </c>
      <c r="I16327" s="0" t="n">
        <v>51656</v>
      </c>
      <c r="J16327" s="0" t="n">
        <v>4559</v>
      </c>
    </row>
    <row r="16328" customFormat="false" ht="15" hidden="false" customHeight="false" outlineLevel="0" collapsed="false">
      <c r="A16328" s="0" t="n">
        <v>202507</v>
      </c>
      <c r="B16328" s="0" t="n">
        <v>202507</v>
      </c>
      <c r="C16328" s="37" t="s">
        <v>115</v>
      </c>
      <c r="D16328" s="37" t="s">
        <v>673</v>
      </c>
      <c r="E16328" s="0" t="n">
        <v>1</v>
      </c>
      <c r="F16328" s="38" t="s">
        <v>71</v>
      </c>
      <c r="G16328" s="37" t="s">
        <v>816</v>
      </c>
      <c r="H16328" s="0" t="n">
        <v>607926</v>
      </c>
      <c r="I16328" s="0" t="n">
        <v>220722</v>
      </c>
      <c r="J16328" s="0" t="n">
        <v>24106</v>
      </c>
    </row>
    <row r="16329" customFormat="false" ht="15" hidden="false" customHeight="false" outlineLevel="0" collapsed="false">
      <c r="A16329" s="0" t="n">
        <v>202507</v>
      </c>
      <c r="B16329" s="0" t="n">
        <v>202507</v>
      </c>
      <c r="C16329" s="37" t="s">
        <v>112</v>
      </c>
      <c r="D16329" s="37" t="s">
        <v>120</v>
      </c>
      <c r="E16329" s="0" t="n">
        <v>1</v>
      </c>
      <c r="F16329" s="38" t="s">
        <v>71</v>
      </c>
      <c r="G16329" s="37" t="s">
        <v>817</v>
      </c>
      <c r="H16329" s="0" t="n">
        <v>2043681</v>
      </c>
      <c r="I16329" s="0" t="n">
        <v>489595</v>
      </c>
      <c r="J16329" s="0" t="n">
        <v>53646</v>
      </c>
    </row>
    <row r="16330" customFormat="false" ht="15" hidden="false" customHeight="false" outlineLevel="0" collapsed="false">
      <c r="A16330" s="0" t="n">
        <v>202507</v>
      </c>
      <c r="B16330" s="0" t="n">
        <v>202507</v>
      </c>
      <c r="C16330" s="37" t="s">
        <v>124</v>
      </c>
      <c r="D16330" s="37" t="s">
        <v>493</v>
      </c>
      <c r="E16330" s="0" t="n">
        <v>1</v>
      </c>
      <c r="F16330" s="38" t="s">
        <v>71</v>
      </c>
      <c r="G16330" s="37" t="s">
        <v>818</v>
      </c>
      <c r="H16330" s="0" t="n">
        <v>55897</v>
      </c>
      <c r="I16330" s="0" t="n">
        <v>15117</v>
      </c>
      <c r="J16330" s="0" t="n">
        <v>3913</v>
      </c>
    </row>
    <row r="16331" customFormat="false" ht="15" hidden="false" customHeight="false" outlineLevel="0" collapsed="false">
      <c r="A16331" s="0" t="n">
        <v>202507</v>
      </c>
      <c r="B16331" s="0" t="n">
        <v>202507</v>
      </c>
      <c r="C16331" s="37" t="s">
        <v>95</v>
      </c>
      <c r="D16331" s="37" t="s">
        <v>414</v>
      </c>
      <c r="E16331" s="0" t="n">
        <v>1</v>
      </c>
      <c r="F16331" s="38" t="s">
        <v>71</v>
      </c>
      <c r="G16331" s="37" t="s">
        <v>819</v>
      </c>
      <c r="H16331" s="0" t="n">
        <v>799077</v>
      </c>
      <c r="I16331" s="0" t="n">
        <v>172775</v>
      </c>
      <c r="J16331" s="0" t="n">
        <v>-22032</v>
      </c>
    </row>
    <row r="16332" customFormat="false" ht="15" hidden="false" customHeight="false" outlineLevel="0" collapsed="false">
      <c r="A16332" s="0" t="n">
        <v>202507</v>
      </c>
      <c r="B16332" s="0" t="n">
        <v>202507</v>
      </c>
      <c r="C16332" s="37" t="s">
        <v>149</v>
      </c>
      <c r="D16332" s="37" t="s">
        <v>247</v>
      </c>
      <c r="E16332" s="0" t="n">
        <v>1</v>
      </c>
      <c r="F16332" s="38" t="s">
        <v>71</v>
      </c>
      <c r="G16332" s="37" t="s">
        <v>820</v>
      </c>
      <c r="H16332" s="0" t="n">
        <v>2736624</v>
      </c>
      <c r="I16332" s="0" t="n">
        <v>1048843</v>
      </c>
      <c r="J16332" s="0" t="n">
        <v>70503</v>
      </c>
    </row>
    <row r="16333" customFormat="false" ht="15" hidden="false" customHeight="false" outlineLevel="0" collapsed="false">
      <c r="A16333" s="0" t="n">
        <v>202507</v>
      </c>
      <c r="B16333" s="0" t="n">
        <v>202507</v>
      </c>
      <c r="C16333" s="37" t="s">
        <v>109</v>
      </c>
      <c r="D16333" s="37" t="s">
        <v>821</v>
      </c>
      <c r="E16333" s="0" t="n">
        <v>1</v>
      </c>
      <c r="F16333" s="38" t="s">
        <v>71</v>
      </c>
      <c r="G16333" s="37" t="s">
        <v>822</v>
      </c>
      <c r="H16333" s="0" t="n">
        <v>592673</v>
      </c>
      <c r="I16333" s="0" t="n">
        <v>581675</v>
      </c>
      <c r="J16333" s="0" t="n">
        <v>48283</v>
      </c>
    </row>
    <row r="16334" customFormat="false" ht="15" hidden="false" customHeight="false" outlineLevel="0" collapsed="false">
      <c r="A16334" s="0" t="n">
        <v>202507</v>
      </c>
      <c r="B16334" s="0" t="n">
        <v>202507</v>
      </c>
      <c r="C16334" s="37" t="s">
        <v>124</v>
      </c>
      <c r="D16334" s="37" t="s">
        <v>476</v>
      </c>
      <c r="E16334" s="0" t="n">
        <v>1</v>
      </c>
      <c r="F16334" s="38" t="s">
        <v>71</v>
      </c>
      <c r="G16334" s="37" t="s">
        <v>823</v>
      </c>
      <c r="H16334" s="0" t="n">
        <v>787900</v>
      </c>
      <c r="I16334" s="0" t="n">
        <v>94756</v>
      </c>
      <c r="J16334" s="0" t="n">
        <v>7388</v>
      </c>
    </row>
    <row r="16335" customFormat="false" ht="15" hidden="false" customHeight="false" outlineLevel="0" collapsed="false">
      <c r="A16335" s="0" t="n">
        <v>202507</v>
      </c>
      <c r="B16335" s="0" t="n">
        <v>202507</v>
      </c>
      <c r="C16335" s="37" t="s">
        <v>115</v>
      </c>
      <c r="D16335" s="37" t="s">
        <v>300</v>
      </c>
      <c r="E16335" s="0" t="n">
        <v>1</v>
      </c>
      <c r="F16335" s="38" t="s">
        <v>71</v>
      </c>
      <c r="G16335" s="37" t="s">
        <v>824</v>
      </c>
      <c r="H16335" s="0" t="n">
        <v>272103</v>
      </c>
      <c r="I16335" s="0" t="n">
        <v>100303</v>
      </c>
      <c r="J16335" s="0" t="n">
        <v>16044</v>
      </c>
    </row>
    <row r="16336" customFormat="false" ht="15" hidden="false" customHeight="false" outlineLevel="0" collapsed="false">
      <c r="A16336" s="0" t="n">
        <v>202507</v>
      </c>
      <c r="B16336" s="0" t="n">
        <v>202507</v>
      </c>
      <c r="C16336" s="37" t="s">
        <v>158</v>
      </c>
      <c r="D16336" s="37" t="s">
        <v>700</v>
      </c>
      <c r="E16336" s="0" t="n">
        <v>1</v>
      </c>
      <c r="F16336" s="38" t="s">
        <v>71</v>
      </c>
      <c r="G16336" s="37" t="s">
        <v>825</v>
      </c>
      <c r="H16336" s="0" t="n">
        <v>570238</v>
      </c>
      <c r="I16336" s="0" t="n">
        <v>412570</v>
      </c>
      <c r="J16336" s="0" t="n">
        <v>67037</v>
      </c>
    </row>
    <row r="16337" customFormat="false" ht="15" hidden="false" customHeight="false" outlineLevel="0" collapsed="false">
      <c r="A16337" s="0" t="n">
        <v>202507</v>
      </c>
      <c r="B16337" s="0" t="n">
        <v>202507</v>
      </c>
      <c r="C16337" s="37" t="s">
        <v>184</v>
      </c>
      <c r="D16337" s="37" t="s">
        <v>826</v>
      </c>
      <c r="E16337" s="0" t="n">
        <v>1</v>
      </c>
      <c r="F16337" s="38" t="s">
        <v>71</v>
      </c>
      <c r="G16337" s="37" t="s">
        <v>827</v>
      </c>
      <c r="H16337" s="0" t="n">
        <v>94854</v>
      </c>
      <c r="I16337" s="0" t="n">
        <v>58803</v>
      </c>
      <c r="J16337" s="0" t="n">
        <v>3433</v>
      </c>
    </row>
    <row r="16338" customFormat="false" ht="15" hidden="false" customHeight="false" outlineLevel="0" collapsed="false">
      <c r="A16338" s="0" t="n">
        <v>202507</v>
      </c>
      <c r="B16338" s="0" t="n">
        <v>202507</v>
      </c>
      <c r="C16338" s="37" t="s">
        <v>101</v>
      </c>
      <c r="D16338" s="37" t="s">
        <v>328</v>
      </c>
      <c r="E16338" s="0" t="n">
        <v>1</v>
      </c>
      <c r="F16338" s="38" t="s">
        <v>71</v>
      </c>
      <c r="G16338" s="37" t="s">
        <v>828</v>
      </c>
      <c r="H16338" s="0" t="n">
        <v>53566</v>
      </c>
      <c r="I16338" s="0" t="n">
        <v>35151</v>
      </c>
      <c r="J16338" s="0" t="n">
        <v>-3127</v>
      </c>
    </row>
    <row r="16339" customFormat="false" ht="15" hidden="false" customHeight="false" outlineLevel="0" collapsed="false">
      <c r="A16339" s="0" t="n">
        <v>202507</v>
      </c>
      <c r="B16339" s="0" t="n">
        <v>202507</v>
      </c>
      <c r="C16339" s="37" t="s">
        <v>106</v>
      </c>
      <c r="D16339" s="37" t="s">
        <v>511</v>
      </c>
      <c r="E16339" s="0" t="n">
        <v>1</v>
      </c>
      <c r="F16339" s="38" t="s">
        <v>71</v>
      </c>
      <c r="G16339" s="37" t="s">
        <v>829</v>
      </c>
      <c r="H16339" s="0" t="n">
        <v>2182256</v>
      </c>
      <c r="I16339" s="0" t="n">
        <v>633447</v>
      </c>
      <c r="J16339" s="0" t="n">
        <v>209573</v>
      </c>
    </row>
    <row r="16340" customFormat="false" ht="15" hidden="false" customHeight="false" outlineLevel="0" collapsed="false">
      <c r="A16340" s="0" t="n">
        <v>202507</v>
      </c>
      <c r="B16340" s="0" t="n">
        <v>202507</v>
      </c>
      <c r="C16340" s="37" t="s">
        <v>149</v>
      </c>
      <c r="D16340" s="37" t="s">
        <v>360</v>
      </c>
      <c r="E16340" s="0" t="n">
        <v>1</v>
      </c>
      <c r="F16340" s="38" t="s">
        <v>71</v>
      </c>
      <c r="G16340" s="37" t="s">
        <v>830</v>
      </c>
      <c r="H16340" s="0" t="n">
        <v>145655</v>
      </c>
      <c r="I16340" s="0" t="n">
        <v>83832</v>
      </c>
      <c r="J16340" s="0" t="n">
        <v>6654</v>
      </c>
    </row>
    <row r="16341" customFormat="false" ht="15" hidden="false" customHeight="false" outlineLevel="0" collapsed="false">
      <c r="A16341" s="0" t="n">
        <v>202507</v>
      </c>
      <c r="B16341" s="0" t="n">
        <v>202507</v>
      </c>
      <c r="C16341" s="37" t="s">
        <v>112</v>
      </c>
      <c r="D16341" s="37" t="s">
        <v>284</v>
      </c>
      <c r="E16341" s="0" t="n">
        <v>1</v>
      </c>
      <c r="F16341" s="38" t="s">
        <v>71</v>
      </c>
      <c r="G16341" s="37" t="s">
        <v>831</v>
      </c>
      <c r="H16341" s="0" t="n">
        <v>410977</v>
      </c>
      <c r="I16341" s="0" t="n">
        <v>82084</v>
      </c>
      <c r="J16341" s="0" t="n">
        <v>7285</v>
      </c>
    </row>
    <row r="16342" customFormat="false" ht="15" hidden="false" customHeight="false" outlineLevel="0" collapsed="false">
      <c r="A16342" s="0" t="n">
        <v>202507</v>
      </c>
      <c r="B16342" s="0" t="n">
        <v>202507</v>
      </c>
      <c r="C16342" s="37" t="s">
        <v>184</v>
      </c>
      <c r="D16342" s="37" t="s">
        <v>267</v>
      </c>
      <c r="E16342" s="0" t="n">
        <v>1</v>
      </c>
      <c r="F16342" s="38" t="s">
        <v>71</v>
      </c>
      <c r="G16342" s="37" t="s">
        <v>832</v>
      </c>
      <c r="H16342" s="0" t="n">
        <v>136967</v>
      </c>
      <c r="I16342" s="0" t="n">
        <v>64737</v>
      </c>
      <c r="J16342" s="0" t="n">
        <v>13351</v>
      </c>
    </row>
    <row r="16343" customFormat="false" ht="15" hidden="false" customHeight="false" outlineLevel="0" collapsed="false">
      <c r="A16343" s="0" t="n">
        <v>202507</v>
      </c>
      <c r="B16343" s="0" t="n">
        <v>202507</v>
      </c>
      <c r="C16343" s="37" t="s">
        <v>197</v>
      </c>
      <c r="D16343" s="37" t="s">
        <v>387</v>
      </c>
      <c r="E16343" s="0" t="n">
        <v>1</v>
      </c>
      <c r="F16343" s="38" t="s">
        <v>71</v>
      </c>
      <c r="G16343" s="37" t="s">
        <v>833</v>
      </c>
      <c r="H16343" s="0" t="n">
        <v>100021</v>
      </c>
      <c r="I16343" s="0" t="n">
        <v>62513</v>
      </c>
      <c r="J16343" s="0" t="n">
        <v>2543</v>
      </c>
    </row>
    <row r="16344" customFormat="false" ht="15" hidden="false" customHeight="false" outlineLevel="0" collapsed="false">
      <c r="A16344" s="0" t="n">
        <v>202507</v>
      </c>
      <c r="B16344" s="0" t="n">
        <v>202507</v>
      </c>
      <c r="C16344" s="37" t="s">
        <v>197</v>
      </c>
      <c r="D16344" s="37" t="s">
        <v>334</v>
      </c>
      <c r="E16344" s="0" t="n">
        <v>1</v>
      </c>
      <c r="F16344" s="38" t="s">
        <v>71</v>
      </c>
      <c r="G16344" s="37" t="s">
        <v>834</v>
      </c>
      <c r="H16344" s="0" t="n">
        <v>529713</v>
      </c>
      <c r="I16344" s="0" t="n">
        <v>94848</v>
      </c>
      <c r="J16344" s="0" t="n">
        <v>19839</v>
      </c>
    </row>
    <row r="16345" customFormat="false" ht="15" hidden="false" customHeight="false" outlineLevel="0" collapsed="false">
      <c r="A16345" s="0" t="n">
        <v>202507</v>
      </c>
      <c r="B16345" s="0" t="n">
        <v>202507</v>
      </c>
      <c r="C16345" s="37" t="s">
        <v>197</v>
      </c>
      <c r="D16345" s="37" t="s">
        <v>208</v>
      </c>
      <c r="E16345" s="0" t="n">
        <v>1</v>
      </c>
      <c r="F16345" s="38" t="s">
        <v>71</v>
      </c>
      <c r="G16345" s="37" t="s">
        <v>835</v>
      </c>
      <c r="H16345" s="0" t="n">
        <v>154006</v>
      </c>
      <c r="I16345" s="0" t="n">
        <v>18384</v>
      </c>
      <c r="J16345" s="0" t="n">
        <v>907</v>
      </c>
    </row>
    <row r="16346" customFormat="false" ht="15" hidden="false" customHeight="false" outlineLevel="0" collapsed="false">
      <c r="A16346" s="0" t="n">
        <v>202507</v>
      </c>
      <c r="B16346" s="0" t="n">
        <v>202507</v>
      </c>
      <c r="C16346" s="37" t="s">
        <v>115</v>
      </c>
      <c r="D16346" s="37" t="s">
        <v>306</v>
      </c>
      <c r="E16346" s="0" t="n">
        <v>1</v>
      </c>
      <c r="F16346" s="38" t="s">
        <v>71</v>
      </c>
      <c r="G16346" s="37" t="s">
        <v>836</v>
      </c>
      <c r="H16346" s="0" t="n">
        <v>927453</v>
      </c>
      <c r="I16346" s="0" t="n">
        <v>470300</v>
      </c>
      <c r="J16346" s="0" t="n">
        <v>123647</v>
      </c>
    </row>
    <row r="16347" customFormat="false" ht="15" hidden="false" customHeight="false" outlineLevel="0" collapsed="false">
      <c r="A16347" s="0" t="n">
        <v>202507</v>
      </c>
      <c r="B16347" s="0" t="n">
        <v>202507</v>
      </c>
      <c r="C16347" s="37" t="s">
        <v>106</v>
      </c>
      <c r="D16347" s="37" t="s">
        <v>519</v>
      </c>
      <c r="E16347" s="0" t="n">
        <v>1</v>
      </c>
      <c r="F16347" s="38" t="s">
        <v>71</v>
      </c>
      <c r="G16347" s="37" t="s">
        <v>837</v>
      </c>
      <c r="H16347" s="0" t="n">
        <v>995674</v>
      </c>
      <c r="I16347" s="0" t="n">
        <v>114542</v>
      </c>
      <c r="J16347" s="0" t="n">
        <v>14379</v>
      </c>
    </row>
    <row r="16348" customFormat="false" ht="15" hidden="false" customHeight="false" outlineLevel="0" collapsed="false">
      <c r="A16348" s="0" t="n">
        <v>202507</v>
      </c>
      <c r="B16348" s="0" t="n">
        <v>202507</v>
      </c>
      <c r="C16348" s="37" t="s">
        <v>95</v>
      </c>
      <c r="D16348" s="37" t="s">
        <v>288</v>
      </c>
      <c r="E16348" s="0" t="n">
        <v>1</v>
      </c>
      <c r="F16348" s="38" t="s">
        <v>71</v>
      </c>
      <c r="G16348" s="37" t="s">
        <v>838</v>
      </c>
      <c r="H16348" s="0" t="n">
        <v>555320</v>
      </c>
      <c r="I16348" s="0" t="n">
        <v>251560</v>
      </c>
      <c r="J16348" s="0" t="n">
        <v>3133</v>
      </c>
    </row>
    <row r="16349" customFormat="false" ht="15" hidden="false" customHeight="false" outlineLevel="0" collapsed="false">
      <c r="A16349" s="0" t="n">
        <v>202507</v>
      </c>
      <c r="B16349" s="0" t="n">
        <v>202507</v>
      </c>
      <c r="C16349" s="37" t="s">
        <v>101</v>
      </c>
      <c r="D16349" s="37" t="s">
        <v>839</v>
      </c>
      <c r="E16349" s="0" t="n">
        <v>1</v>
      </c>
      <c r="F16349" s="38" t="s">
        <v>71</v>
      </c>
      <c r="G16349" s="37" t="s">
        <v>840</v>
      </c>
      <c r="H16349" s="0" t="n">
        <v>712089</v>
      </c>
      <c r="I16349" s="0" t="n">
        <v>408443</v>
      </c>
      <c r="J16349" s="0" t="n">
        <v>121731</v>
      </c>
    </row>
    <row r="16350" customFormat="false" ht="15" hidden="false" customHeight="false" outlineLevel="0" collapsed="false">
      <c r="A16350" s="0" t="n">
        <v>202507</v>
      </c>
      <c r="B16350" s="0" t="n">
        <v>202507</v>
      </c>
      <c r="C16350" s="37" t="s">
        <v>106</v>
      </c>
      <c r="D16350" s="37" t="s">
        <v>841</v>
      </c>
      <c r="E16350" s="0" t="n">
        <v>1</v>
      </c>
      <c r="F16350" s="38" t="s">
        <v>71</v>
      </c>
      <c r="G16350" s="37" t="s">
        <v>842</v>
      </c>
      <c r="H16350" s="0" t="n">
        <v>5955251</v>
      </c>
      <c r="I16350" s="0" t="n">
        <v>1354640</v>
      </c>
      <c r="J16350" s="0" t="n">
        <v>189974</v>
      </c>
    </row>
    <row r="16351" customFormat="false" ht="15" hidden="false" customHeight="false" outlineLevel="0" collapsed="false">
      <c r="A16351" s="0" t="n">
        <v>202507</v>
      </c>
      <c r="B16351" s="0" t="n">
        <v>202507</v>
      </c>
      <c r="C16351" s="37" t="s">
        <v>178</v>
      </c>
      <c r="D16351" s="37" t="s">
        <v>843</v>
      </c>
      <c r="E16351" s="0" t="n">
        <v>1</v>
      </c>
      <c r="F16351" s="38" t="s">
        <v>71</v>
      </c>
      <c r="G16351" s="37" t="s">
        <v>844</v>
      </c>
      <c r="H16351" s="0" t="n">
        <v>120560</v>
      </c>
      <c r="I16351" s="0" t="n">
        <v>20621</v>
      </c>
      <c r="J16351" s="0" t="n">
        <v>394</v>
      </c>
    </row>
    <row r="16352" customFormat="false" ht="15" hidden="false" customHeight="false" outlineLevel="0" collapsed="false">
      <c r="A16352" s="0" t="n">
        <v>202507</v>
      </c>
      <c r="B16352" s="0" t="n">
        <v>202508</v>
      </c>
      <c r="C16352" s="37" t="s">
        <v>95</v>
      </c>
      <c r="D16352" s="37" t="s">
        <v>96</v>
      </c>
      <c r="E16352" s="0" t="n">
        <v>2</v>
      </c>
      <c r="F16352" s="38" t="s">
        <v>70</v>
      </c>
      <c r="G16352" s="37" t="s">
        <v>97</v>
      </c>
      <c r="H16352" s="0" t="n">
        <v>5558904</v>
      </c>
      <c r="I16352" s="0" t="n">
        <v>1775530</v>
      </c>
      <c r="J16352" s="0" t="n">
        <v>156277</v>
      </c>
    </row>
    <row r="16353" customFormat="false" ht="15" hidden="false" customHeight="false" outlineLevel="0" collapsed="false">
      <c r="A16353" s="0" t="n">
        <v>202507</v>
      </c>
      <c r="B16353" s="0" t="n">
        <v>202508</v>
      </c>
      <c r="C16353" s="37" t="s">
        <v>98</v>
      </c>
      <c r="D16353" s="37" t="s">
        <v>99</v>
      </c>
      <c r="E16353" s="0" t="n">
        <v>2</v>
      </c>
      <c r="F16353" s="38" t="s">
        <v>70</v>
      </c>
      <c r="G16353" s="37" t="s">
        <v>100</v>
      </c>
      <c r="H16353" s="0" t="n">
        <v>1500156</v>
      </c>
      <c r="I16353" s="0" t="n">
        <v>752378</v>
      </c>
      <c r="J16353" s="0" t="n">
        <v>-14640</v>
      </c>
    </row>
    <row r="16354" customFormat="false" ht="15" hidden="false" customHeight="false" outlineLevel="0" collapsed="false">
      <c r="A16354" s="0" t="n">
        <v>202507</v>
      </c>
      <c r="B16354" s="0" t="n">
        <v>202508</v>
      </c>
      <c r="C16354" s="37" t="s">
        <v>101</v>
      </c>
      <c r="D16354" s="37" t="s">
        <v>102</v>
      </c>
      <c r="E16354" s="0" t="n">
        <v>2</v>
      </c>
      <c r="F16354" s="38" t="s">
        <v>70</v>
      </c>
      <c r="G16354" s="37" t="s">
        <v>103</v>
      </c>
      <c r="H16354" s="0" t="n">
        <v>2958716</v>
      </c>
      <c r="I16354" s="0" t="n">
        <v>2819762</v>
      </c>
      <c r="J16354" s="0" t="n">
        <v>229232</v>
      </c>
    </row>
    <row r="16355" customFormat="false" ht="15" hidden="false" customHeight="false" outlineLevel="0" collapsed="false">
      <c r="A16355" s="0" t="n">
        <v>202507</v>
      </c>
      <c r="B16355" s="0" t="n">
        <v>202508</v>
      </c>
      <c r="C16355" s="37" t="s">
        <v>101</v>
      </c>
      <c r="D16355" s="37" t="s">
        <v>104</v>
      </c>
      <c r="E16355" s="0" t="n">
        <v>2</v>
      </c>
      <c r="F16355" s="38" t="s">
        <v>70</v>
      </c>
      <c r="G16355" s="37" t="s">
        <v>105</v>
      </c>
      <c r="H16355" s="0" t="n">
        <v>1506205</v>
      </c>
      <c r="I16355" s="0" t="n">
        <v>423599</v>
      </c>
      <c r="J16355" s="0" t="n">
        <v>11818</v>
      </c>
    </row>
    <row r="16356" customFormat="false" ht="15" hidden="false" customHeight="false" outlineLevel="0" collapsed="false">
      <c r="A16356" s="0" t="n">
        <v>202507</v>
      </c>
      <c r="B16356" s="0" t="n">
        <v>202508</v>
      </c>
      <c r="C16356" s="37" t="s">
        <v>106</v>
      </c>
      <c r="D16356" s="37" t="s">
        <v>107</v>
      </c>
      <c r="E16356" s="0" t="n">
        <v>2</v>
      </c>
      <c r="F16356" s="38" t="s">
        <v>70</v>
      </c>
      <c r="G16356" s="37" t="s">
        <v>108</v>
      </c>
      <c r="H16356" s="0" t="n">
        <v>2368287</v>
      </c>
      <c r="I16356" s="0" t="n">
        <v>576134</v>
      </c>
      <c r="J16356" s="0" t="n">
        <v>-10516</v>
      </c>
    </row>
    <row r="16357" customFormat="false" ht="15" hidden="false" customHeight="false" outlineLevel="0" collapsed="false">
      <c r="A16357" s="0" t="n">
        <v>202507</v>
      </c>
      <c r="B16357" s="0" t="n">
        <v>202508</v>
      </c>
      <c r="C16357" s="37" t="s">
        <v>109</v>
      </c>
      <c r="D16357" s="37" t="s">
        <v>110</v>
      </c>
      <c r="E16357" s="0" t="n">
        <v>2</v>
      </c>
      <c r="F16357" s="38" t="s">
        <v>70</v>
      </c>
      <c r="G16357" s="37" t="s">
        <v>111</v>
      </c>
      <c r="H16357" s="0" t="n">
        <v>1352508</v>
      </c>
      <c r="I16357" s="0" t="n">
        <v>586156</v>
      </c>
      <c r="J16357" s="0" t="n">
        <v>-47105</v>
      </c>
    </row>
    <row r="16358" customFormat="false" ht="15" hidden="false" customHeight="false" outlineLevel="0" collapsed="false">
      <c r="A16358" s="0" t="n">
        <v>202507</v>
      </c>
      <c r="B16358" s="0" t="n">
        <v>202508</v>
      </c>
      <c r="C16358" s="37" t="s">
        <v>112</v>
      </c>
      <c r="D16358" s="37" t="s">
        <v>113</v>
      </c>
      <c r="E16358" s="0" t="n">
        <v>2</v>
      </c>
      <c r="F16358" s="38" t="s">
        <v>70</v>
      </c>
      <c r="G16358" s="37" t="s">
        <v>114</v>
      </c>
      <c r="H16358" s="0" t="n">
        <v>8960456</v>
      </c>
      <c r="I16358" s="0" t="n">
        <v>6651533</v>
      </c>
      <c r="J16358" s="0" t="n">
        <v>172431</v>
      </c>
    </row>
    <row r="16359" customFormat="false" ht="15" hidden="false" customHeight="false" outlineLevel="0" collapsed="false">
      <c r="A16359" s="0" t="n">
        <v>202507</v>
      </c>
      <c r="B16359" s="0" t="n">
        <v>202508</v>
      </c>
      <c r="C16359" s="37" t="s">
        <v>115</v>
      </c>
      <c r="D16359" s="37" t="s">
        <v>116</v>
      </c>
      <c r="E16359" s="0" t="n">
        <v>2</v>
      </c>
      <c r="F16359" s="38" t="s">
        <v>70</v>
      </c>
      <c r="G16359" s="37" t="s">
        <v>117</v>
      </c>
      <c r="H16359" s="0" t="n">
        <v>600428</v>
      </c>
      <c r="I16359" s="0" t="n">
        <v>346995</v>
      </c>
      <c r="J16359" s="0" t="n">
        <v>44244</v>
      </c>
    </row>
    <row r="16360" customFormat="false" ht="15" hidden="false" customHeight="false" outlineLevel="0" collapsed="false">
      <c r="A16360" s="0" t="n">
        <v>202507</v>
      </c>
      <c r="B16360" s="0" t="n">
        <v>202508</v>
      </c>
      <c r="C16360" s="37" t="s">
        <v>109</v>
      </c>
      <c r="D16360" s="37" t="s">
        <v>118</v>
      </c>
      <c r="E16360" s="0" t="n">
        <v>2</v>
      </c>
      <c r="F16360" s="38" t="s">
        <v>70</v>
      </c>
      <c r="G16360" s="37" t="s">
        <v>119</v>
      </c>
      <c r="H16360" s="0" t="n">
        <v>3920014</v>
      </c>
      <c r="I16360" s="0" t="n">
        <v>799926</v>
      </c>
      <c r="J16360" s="0" t="n">
        <v>117938</v>
      </c>
    </row>
    <row r="16361" customFormat="false" ht="15" hidden="false" customHeight="false" outlineLevel="0" collapsed="false">
      <c r="A16361" s="0" t="n">
        <v>202507</v>
      </c>
      <c r="B16361" s="0" t="n">
        <v>202508</v>
      </c>
      <c r="C16361" s="37" t="s">
        <v>109</v>
      </c>
      <c r="D16361" s="37" t="s">
        <v>120</v>
      </c>
      <c r="E16361" s="0" t="n">
        <v>2</v>
      </c>
      <c r="F16361" s="38" t="s">
        <v>70</v>
      </c>
      <c r="G16361" s="37" t="s">
        <v>121</v>
      </c>
      <c r="H16361" s="0" t="n">
        <v>671812</v>
      </c>
      <c r="I16361" s="0" t="n">
        <v>207971</v>
      </c>
      <c r="J16361" s="0" t="n">
        <v>1693</v>
      </c>
    </row>
    <row r="16362" customFormat="false" ht="15" hidden="false" customHeight="false" outlineLevel="0" collapsed="false">
      <c r="A16362" s="0" t="n">
        <v>202507</v>
      </c>
      <c r="B16362" s="0" t="n">
        <v>202508</v>
      </c>
      <c r="C16362" s="37" t="s">
        <v>95</v>
      </c>
      <c r="D16362" s="37" t="s">
        <v>122</v>
      </c>
      <c r="E16362" s="0" t="n">
        <v>2</v>
      </c>
      <c r="F16362" s="38" t="s">
        <v>70</v>
      </c>
      <c r="G16362" s="37" t="s">
        <v>123</v>
      </c>
      <c r="H16362" s="0" t="n">
        <v>1411472</v>
      </c>
      <c r="I16362" s="0" t="n">
        <v>1026637</v>
      </c>
      <c r="J16362" s="0" t="n">
        <v>8601</v>
      </c>
    </row>
    <row r="16363" customFormat="false" ht="15" hidden="false" customHeight="false" outlineLevel="0" collapsed="false">
      <c r="A16363" s="0" t="n">
        <v>202507</v>
      </c>
      <c r="B16363" s="0" t="n">
        <v>202508</v>
      </c>
      <c r="C16363" s="37" t="s">
        <v>124</v>
      </c>
      <c r="D16363" s="37" t="s">
        <v>125</v>
      </c>
      <c r="E16363" s="0" t="n">
        <v>2</v>
      </c>
      <c r="F16363" s="38" t="s">
        <v>70</v>
      </c>
      <c r="G16363" s="37" t="s">
        <v>126</v>
      </c>
      <c r="H16363" s="0" t="n">
        <v>441949</v>
      </c>
      <c r="I16363" s="0" t="n">
        <v>410933</v>
      </c>
      <c r="J16363" s="0" t="n">
        <v>25711</v>
      </c>
    </row>
    <row r="16364" customFormat="false" ht="15" hidden="false" customHeight="false" outlineLevel="0" collapsed="false">
      <c r="A16364" s="0" t="n">
        <v>202507</v>
      </c>
      <c r="B16364" s="0" t="n">
        <v>202508</v>
      </c>
      <c r="C16364" s="37" t="s">
        <v>95</v>
      </c>
      <c r="D16364" s="37" t="s">
        <v>127</v>
      </c>
      <c r="E16364" s="0" t="n">
        <v>2</v>
      </c>
      <c r="F16364" s="38" t="s">
        <v>70</v>
      </c>
      <c r="G16364" s="37" t="s">
        <v>128</v>
      </c>
      <c r="H16364" s="0" t="n">
        <v>2103307</v>
      </c>
      <c r="I16364" s="0" t="n">
        <v>1218792</v>
      </c>
      <c r="J16364" s="0" t="n">
        <v>97671</v>
      </c>
    </row>
    <row r="16365" customFormat="false" ht="15" hidden="false" customHeight="false" outlineLevel="0" collapsed="false">
      <c r="A16365" s="0" t="n">
        <v>202507</v>
      </c>
      <c r="B16365" s="0" t="n">
        <v>202508</v>
      </c>
      <c r="C16365" s="37" t="s">
        <v>124</v>
      </c>
      <c r="D16365" s="37" t="s">
        <v>122</v>
      </c>
      <c r="E16365" s="0" t="n">
        <v>2</v>
      </c>
      <c r="F16365" s="38" t="s">
        <v>70</v>
      </c>
      <c r="G16365" s="37" t="s">
        <v>129</v>
      </c>
      <c r="H16365" s="0" t="n">
        <v>8912986</v>
      </c>
      <c r="I16365" s="0" t="n">
        <v>3063177</v>
      </c>
      <c r="J16365" s="0" t="n">
        <v>244055</v>
      </c>
    </row>
    <row r="16366" customFormat="false" ht="15" hidden="false" customHeight="false" outlineLevel="0" collapsed="false">
      <c r="A16366" s="0" t="n">
        <v>202507</v>
      </c>
      <c r="B16366" s="0" t="n">
        <v>202508</v>
      </c>
      <c r="C16366" s="37" t="s">
        <v>106</v>
      </c>
      <c r="D16366" s="37" t="s">
        <v>130</v>
      </c>
      <c r="E16366" s="0" t="n">
        <v>2</v>
      </c>
      <c r="F16366" s="38" t="s">
        <v>70</v>
      </c>
      <c r="G16366" s="37" t="s">
        <v>131</v>
      </c>
      <c r="H16366" s="0" t="n">
        <v>1118279</v>
      </c>
      <c r="I16366" s="0" t="n">
        <v>389969</v>
      </c>
      <c r="J16366" s="0" t="n">
        <v>14277</v>
      </c>
    </row>
    <row r="16367" customFormat="false" ht="15" hidden="false" customHeight="false" outlineLevel="0" collapsed="false">
      <c r="A16367" s="0" t="n">
        <v>202507</v>
      </c>
      <c r="B16367" s="0" t="n">
        <v>202508</v>
      </c>
      <c r="C16367" s="37" t="s">
        <v>95</v>
      </c>
      <c r="D16367" s="37" t="s">
        <v>132</v>
      </c>
      <c r="E16367" s="0" t="n">
        <v>2</v>
      </c>
      <c r="F16367" s="38" t="s">
        <v>70</v>
      </c>
      <c r="G16367" s="37" t="s">
        <v>133</v>
      </c>
      <c r="H16367" s="0" t="n">
        <v>1099254</v>
      </c>
      <c r="I16367" s="0" t="n">
        <v>794365</v>
      </c>
      <c r="J16367" s="0" t="n">
        <v>34512</v>
      </c>
    </row>
    <row r="16368" customFormat="false" ht="15" hidden="false" customHeight="false" outlineLevel="0" collapsed="false">
      <c r="A16368" s="0" t="n">
        <v>202507</v>
      </c>
      <c r="B16368" s="0" t="n">
        <v>202508</v>
      </c>
      <c r="C16368" s="37" t="s">
        <v>112</v>
      </c>
      <c r="D16368" s="37" t="s">
        <v>134</v>
      </c>
      <c r="E16368" s="0" t="n">
        <v>2</v>
      </c>
      <c r="F16368" s="38" t="s">
        <v>70</v>
      </c>
      <c r="G16368" s="37" t="s">
        <v>135</v>
      </c>
      <c r="H16368" s="0" t="n">
        <v>331295</v>
      </c>
      <c r="I16368" s="0" t="n">
        <v>189751</v>
      </c>
      <c r="J16368" s="0" t="n">
        <v>9729</v>
      </c>
    </row>
    <row r="16369" customFormat="false" ht="15" hidden="false" customHeight="false" outlineLevel="0" collapsed="false">
      <c r="A16369" s="0" t="n">
        <v>202507</v>
      </c>
      <c r="B16369" s="0" t="n">
        <v>202508</v>
      </c>
      <c r="C16369" s="37" t="s">
        <v>136</v>
      </c>
      <c r="D16369" s="37" t="s">
        <v>137</v>
      </c>
      <c r="E16369" s="0" t="n">
        <v>2</v>
      </c>
      <c r="F16369" s="38" t="s">
        <v>70</v>
      </c>
      <c r="G16369" s="37" t="s">
        <v>138</v>
      </c>
      <c r="H16369" s="0" t="n">
        <v>1120381</v>
      </c>
      <c r="I16369" s="0" t="n">
        <v>168881</v>
      </c>
      <c r="J16369" s="0" t="n">
        <v>-27277</v>
      </c>
    </row>
    <row r="16370" customFormat="false" ht="15" hidden="false" customHeight="false" outlineLevel="0" collapsed="false">
      <c r="A16370" s="0" t="n">
        <v>202507</v>
      </c>
      <c r="B16370" s="0" t="n">
        <v>202508</v>
      </c>
      <c r="C16370" s="37" t="s">
        <v>115</v>
      </c>
      <c r="D16370" s="37" t="s">
        <v>139</v>
      </c>
      <c r="E16370" s="0" t="n">
        <v>2</v>
      </c>
      <c r="F16370" s="38" t="s">
        <v>70</v>
      </c>
      <c r="G16370" s="37" t="s">
        <v>140</v>
      </c>
      <c r="H16370" s="0" t="n">
        <v>203144</v>
      </c>
      <c r="I16370" s="0" t="n">
        <v>199035</v>
      </c>
      <c r="J16370" s="0" t="n">
        <v>7850</v>
      </c>
    </row>
    <row r="16371" customFormat="false" ht="15" hidden="false" customHeight="false" outlineLevel="0" collapsed="false">
      <c r="A16371" s="0" t="n">
        <v>202507</v>
      </c>
      <c r="B16371" s="0" t="n">
        <v>202508</v>
      </c>
      <c r="C16371" s="37" t="s">
        <v>109</v>
      </c>
      <c r="D16371" s="37" t="s">
        <v>141</v>
      </c>
      <c r="E16371" s="0" t="n">
        <v>2</v>
      </c>
      <c r="F16371" s="38" t="s">
        <v>70</v>
      </c>
      <c r="G16371" s="37" t="s">
        <v>142</v>
      </c>
      <c r="H16371" s="0" t="n">
        <v>494240</v>
      </c>
      <c r="I16371" s="0" t="n">
        <v>128325</v>
      </c>
      <c r="J16371" s="0" t="n">
        <v>20303</v>
      </c>
    </row>
    <row r="16372" customFormat="false" ht="15" hidden="false" customHeight="false" outlineLevel="0" collapsed="false">
      <c r="A16372" s="0" t="n">
        <v>202507</v>
      </c>
      <c r="B16372" s="0" t="n">
        <v>202508</v>
      </c>
      <c r="C16372" s="37" t="s">
        <v>136</v>
      </c>
      <c r="D16372" s="37" t="s">
        <v>143</v>
      </c>
      <c r="E16372" s="0" t="n">
        <v>2</v>
      </c>
      <c r="F16372" s="38" t="s">
        <v>70</v>
      </c>
      <c r="G16372" s="37" t="s">
        <v>144</v>
      </c>
      <c r="H16372" s="0" t="n">
        <v>2034316</v>
      </c>
      <c r="I16372" s="0" t="n">
        <v>1127409</v>
      </c>
      <c r="J16372" s="0" t="n">
        <v>247269</v>
      </c>
    </row>
    <row r="16373" customFormat="false" ht="15" hidden="false" customHeight="false" outlineLevel="0" collapsed="false">
      <c r="A16373" s="0" t="n">
        <v>202507</v>
      </c>
      <c r="B16373" s="0" t="n">
        <v>202508</v>
      </c>
      <c r="C16373" s="37" t="s">
        <v>101</v>
      </c>
      <c r="D16373" s="37" t="s">
        <v>145</v>
      </c>
      <c r="E16373" s="0" t="n">
        <v>2</v>
      </c>
      <c r="F16373" s="38" t="s">
        <v>70</v>
      </c>
      <c r="G16373" s="37" t="s">
        <v>146</v>
      </c>
      <c r="H16373" s="0" t="n">
        <v>10709917</v>
      </c>
      <c r="I16373" s="0" t="n">
        <v>7540627</v>
      </c>
      <c r="J16373" s="0" t="n">
        <v>1490352</v>
      </c>
    </row>
    <row r="16374" customFormat="false" ht="15" hidden="false" customHeight="false" outlineLevel="0" collapsed="false">
      <c r="A16374" s="0" t="n">
        <v>202507</v>
      </c>
      <c r="B16374" s="0" t="n">
        <v>202508</v>
      </c>
      <c r="C16374" s="37" t="s">
        <v>106</v>
      </c>
      <c r="D16374" s="37" t="s">
        <v>147</v>
      </c>
      <c r="E16374" s="0" t="n">
        <v>2</v>
      </c>
      <c r="F16374" s="38" t="s">
        <v>70</v>
      </c>
      <c r="G16374" s="37" t="s">
        <v>148</v>
      </c>
      <c r="H16374" s="0" t="n">
        <v>29763407</v>
      </c>
      <c r="I16374" s="0" t="n">
        <v>16953742</v>
      </c>
      <c r="J16374" s="0" t="n">
        <v>1509019</v>
      </c>
    </row>
    <row r="16375" customFormat="false" ht="15" hidden="false" customHeight="false" outlineLevel="0" collapsed="false">
      <c r="A16375" s="0" t="n">
        <v>202507</v>
      </c>
      <c r="B16375" s="0" t="n">
        <v>202508</v>
      </c>
      <c r="C16375" s="37" t="s">
        <v>149</v>
      </c>
      <c r="D16375" s="37" t="s">
        <v>150</v>
      </c>
      <c r="E16375" s="0" t="n">
        <v>2</v>
      </c>
      <c r="F16375" s="38" t="s">
        <v>70</v>
      </c>
      <c r="G16375" s="37" t="s">
        <v>151</v>
      </c>
      <c r="H16375" s="0" t="n">
        <v>465723</v>
      </c>
      <c r="I16375" s="0" t="n">
        <v>278622</v>
      </c>
      <c r="J16375" s="0" t="n">
        <v>-10835</v>
      </c>
    </row>
    <row r="16376" customFormat="false" ht="15" hidden="false" customHeight="false" outlineLevel="0" collapsed="false">
      <c r="A16376" s="0" t="n">
        <v>202507</v>
      </c>
      <c r="B16376" s="0" t="n">
        <v>202508</v>
      </c>
      <c r="C16376" s="37" t="s">
        <v>152</v>
      </c>
      <c r="D16376" s="37" t="s">
        <v>153</v>
      </c>
      <c r="E16376" s="0" t="n">
        <v>2</v>
      </c>
      <c r="F16376" s="38" t="s">
        <v>70</v>
      </c>
      <c r="G16376" s="37" t="s">
        <v>154</v>
      </c>
      <c r="H16376" s="0" t="n">
        <v>5568073</v>
      </c>
      <c r="I16376" s="0" t="n">
        <v>2802347</v>
      </c>
      <c r="J16376" s="0" t="n">
        <v>70707</v>
      </c>
    </row>
    <row r="16377" customFormat="false" ht="15" hidden="false" customHeight="false" outlineLevel="0" collapsed="false">
      <c r="A16377" s="0" t="n">
        <v>202507</v>
      </c>
      <c r="B16377" s="0" t="n">
        <v>202508</v>
      </c>
      <c r="C16377" s="37" t="s">
        <v>101</v>
      </c>
      <c r="D16377" s="37" t="s">
        <v>155</v>
      </c>
      <c r="E16377" s="0" t="n">
        <v>2</v>
      </c>
      <c r="F16377" s="38" t="s">
        <v>70</v>
      </c>
      <c r="G16377" s="37" t="s">
        <v>156</v>
      </c>
      <c r="H16377" s="0" t="n">
        <v>1480426</v>
      </c>
      <c r="I16377" s="0" t="n">
        <v>514989</v>
      </c>
      <c r="J16377" s="0" t="n">
        <v>1966</v>
      </c>
    </row>
    <row r="16378" customFormat="false" ht="15" hidden="false" customHeight="false" outlineLevel="0" collapsed="false">
      <c r="A16378" s="0" t="n">
        <v>202507</v>
      </c>
      <c r="B16378" s="0" t="n">
        <v>202508</v>
      </c>
      <c r="C16378" s="37" t="s">
        <v>106</v>
      </c>
      <c r="D16378" s="37" t="s">
        <v>116</v>
      </c>
      <c r="E16378" s="0" t="n">
        <v>2</v>
      </c>
      <c r="F16378" s="38" t="s">
        <v>70</v>
      </c>
      <c r="G16378" s="37" t="s">
        <v>157</v>
      </c>
      <c r="H16378" s="0" t="n">
        <v>1026441</v>
      </c>
      <c r="I16378" s="0" t="n">
        <v>312784</v>
      </c>
      <c r="J16378" s="0" t="n">
        <v>-19050</v>
      </c>
    </row>
    <row r="16379" customFormat="false" ht="15" hidden="false" customHeight="false" outlineLevel="0" collapsed="false">
      <c r="A16379" s="0" t="n">
        <v>202507</v>
      </c>
      <c r="B16379" s="0" t="n">
        <v>202508</v>
      </c>
      <c r="C16379" s="37" t="s">
        <v>158</v>
      </c>
      <c r="D16379" s="37" t="s">
        <v>159</v>
      </c>
      <c r="E16379" s="0" t="n">
        <v>2</v>
      </c>
      <c r="F16379" s="38" t="s">
        <v>70</v>
      </c>
      <c r="G16379" s="37" t="s">
        <v>160</v>
      </c>
      <c r="H16379" s="0" t="n">
        <v>1876234</v>
      </c>
      <c r="I16379" s="0" t="n">
        <v>1128664</v>
      </c>
      <c r="J16379" s="0" t="n">
        <v>-16036</v>
      </c>
    </row>
    <row r="16380" customFormat="false" ht="15" hidden="false" customHeight="false" outlineLevel="0" collapsed="false">
      <c r="A16380" s="0" t="n">
        <v>202507</v>
      </c>
      <c r="B16380" s="0" t="n">
        <v>202508</v>
      </c>
      <c r="C16380" s="37" t="s">
        <v>95</v>
      </c>
      <c r="D16380" s="37" t="s">
        <v>161</v>
      </c>
      <c r="E16380" s="0" t="n">
        <v>2</v>
      </c>
      <c r="F16380" s="38" t="s">
        <v>70</v>
      </c>
      <c r="G16380" s="37" t="s">
        <v>162</v>
      </c>
      <c r="H16380" s="0" t="n">
        <v>1281917</v>
      </c>
      <c r="I16380" s="0" t="n">
        <v>442807</v>
      </c>
      <c r="J16380" s="0" t="n">
        <v>3149</v>
      </c>
    </row>
    <row r="16381" customFormat="false" ht="15" hidden="false" customHeight="false" outlineLevel="0" collapsed="false">
      <c r="A16381" s="0" t="n">
        <v>202507</v>
      </c>
      <c r="B16381" s="0" t="n">
        <v>202508</v>
      </c>
      <c r="C16381" s="37" t="s">
        <v>112</v>
      </c>
      <c r="D16381" s="37" t="s">
        <v>163</v>
      </c>
      <c r="E16381" s="0" t="n">
        <v>2</v>
      </c>
      <c r="F16381" s="38" t="s">
        <v>70</v>
      </c>
      <c r="G16381" s="37" t="s">
        <v>164</v>
      </c>
      <c r="H16381" s="0" t="n">
        <v>1383135</v>
      </c>
      <c r="I16381" s="0" t="n">
        <v>1023717</v>
      </c>
      <c r="J16381" s="0" t="n">
        <v>-60887</v>
      </c>
    </row>
    <row r="16382" customFormat="false" ht="15" hidden="false" customHeight="false" outlineLevel="0" collapsed="false">
      <c r="A16382" s="0" t="n">
        <v>202507</v>
      </c>
      <c r="B16382" s="0" t="n">
        <v>202508</v>
      </c>
      <c r="C16382" s="37" t="s">
        <v>101</v>
      </c>
      <c r="D16382" s="37" t="s">
        <v>165</v>
      </c>
      <c r="E16382" s="0" t="n">
        <v>2</v>
      </c>
      <c r="F16382" s="38" t="s">
        <v>70</v>
      </c>
      <c r="G16382" s="37" t="s">
        <v>166</v>
      </c>
      <c r="H16382" s="0" t="n">
        <v>820716</v>
      </c>
      <c r="I16382" s="0" t="n">
        <v>293352</v>
      </c>
      <c r="J16382" s="0" t="n">
        <v>50831</v>
      </c>
    </row>
    <row r="16383" customFormat="false" ht="15" hidden="false" customHeight="false" outlineLevel="0" collapsed="false">
      <c r="A16383" s="0" t="n">
        <v>202507</v>
      </c>
      <c r="B16383" s="0" t="n">
        <v>202508</v>
      </c>
      <c r="C16383" s="37" t="s">
        <v>124</v>
      </c>
      <c r="D16383" s="37" t="s">
        <v>167</v>
      </c>
      <c r="E16383" s="0" t="n">
        <v>2</v>
      </c>
      <c r="F16383" s="38" t="s">
        <v>70</v>
      </c>
      <c r="G16383" s="37" t="s">
        <v>168</v>
      </c>
      <c r="H16383" s="0" t="n">
        <v>275428</v>
      </c>
      <c r="I16383" s="0" t="n">
        <v>306571</v>
      </c>
      <c r="J16383" s="0" t="n">
        <v>43198</v>
      </c>
    </row>
    <row r="16384" customFormat="false" ht="15" hidden="false" customHeight="false" outlineLevel="0" collapsed="false">
      <c r="A16384" s="0" t="n">
        <v>202507</v>
      </c>
      <c r="B16384" s="0" t="n">
        <v>202508</v>
      </c>
      <c r="C16384" s="37" t="s">
        <v>152</v>
      </c>
      <c r="D16384" s="37" t="s">
        <v>122</v>
      </c>
      <c r="E16384" s="0" t="n">
        <v>2</v>
      </c>
      <c r="F16384" s="38" t="s">
        <v>70</v>
      </c>
      <c r="G16384" s="37" t="s">
        <v>169</v>
      </c>
      <c r="H16384" s="0" t="n">
        <v>183737</v>
      </c>
      <c r="I16384" s="0" t="n">
        <v>39461</v>
      </c>
      <c r="J16384" s="0" t="n">
        <v>2963</v>
      </c>
    </row>
    <row r="16385" customFormat="false" ht="15" hidden="false" customHeight="false" outlineLevel="0" collapsed="false">
      <c r="A16385" s="0" t="n">
        <v>202507</v>
      </c>
      <c r="B16385" s="0" t="n">
        <v>202508</v>
      </c>
      <c r="C16385" s="37" t="s">
        <v>98</v>
      </c>
      <c r="D16385" s="37" t="s">
        <v>170</v>
      </c>
      <c r="E16385" s="0" t="n">
        <v>2</v>
      </c>
      <c r="F16385" s="38" t="s">
        <v>70</v>
      </c>
      <c r="G16385" s="37" t="s">
        <v>171</v>
      </c>
      <c r="H16385" s="0" t="n">
        <v>3271072</v>
      </c>
      <c r="I16385" s="0" t="n">
        <v>806373</v>
      </c>
      <c r="J16385" s="0" t="n">
        <v>95289</v>
      </c>
    </row>
    <row r="16386" customFormat="false" ht="15" hidden="false" customHeight="false" outlineLevel="0" collapsed="false">
      <c r="A16386" s="0" t="n">
        <v>202507</v>
      </c>
      <c r="B16386" s="0" t="n">
        <v>202508</v>
      </c>
      <c r="C16386" s="37" t="s">
        <v>98</v>
      </c>
      <c r="D16386" s="37" t="s">
        <v>172</v>
      </c>
      <c r="E16386" s="0" t="n">
        <v>2</v>
      </c>
      <c r="F16386" s="38" t="s">
        <v>70</v>
      </c>
      <c r="G16386" s="37" t="s">
        <v>173</v>
      </c>
      <c r="H16386" s="0" t="n">
        <v>1125793</v>
      </c>
      <c r="I16386" s="0" t="n">
        <v>707202</v>
      </c>
      <c r="J16386" s="0" t="n">
        <v>78210</v>
      </c>
    </row>
    <row r="16387" customFormat="false" ht="15" hidden="false" customHeight="false" outlineLevel="0" collapsed="false">
      <c r="A16387" s="0" t="n">
        <v>202507</v>
      </c>
      <c r="B16387" s="0" t="n">
        <v>202508</v>
      </c>
      <c r="C16387" s="37" t="s">
        <v>158</v>
      </c>
      <c r="D16387" s="37" t="s">
        <v>174</v>
      </c>
      <c r="E16387" s="0" t="n">
        <v>2</v>
      </c>
      <c r="F16387" s="38" t="s">
        <v>70</v>
      </c>
      <c r="G16387" s="37" t="s">
        <v>175</v>
      </c>
      <c r="H16387" s="0" t="n">
        <v>798289</v>
      </c>
      <c r="I16387" s="0" t="n">
        <v>496527</v>
      </c>
      <c r="J16387" s="0" t="n">
        <v>3302</v>
      </c>
    </row>
    <row r="16388" customFormat="false" ht="15" hidden="false" customHeight="false" outlineLevel="0" collapsed="false">
      <c r="A16388" s="0" t="n">
        <v>202507</v>
      </c>
      <c r="B16388" s="0" t="n">
        <v>202508</v>
      </c>
      <c r="C16388" s="37" t="s">
        <v>149</v>
      </c>
      <c r="D16388" s="37" t="s">
        <v>176</v>
      </c>
      <c r="E16388" s="0" t="n">
        <v>2</v>
      </c>
      <c r="F16388" s="38" t="s">
        <v>70</v>
      </c>
      <c r="G16388" s="37" t="s">
        <v>177</v>
      </c>
      <c r="H16388" s="0" t="n">
        <v>1370485</v>
      </c>
      <c r="I16388" s="0" t="n">
        <v>310397</v>
      </c>
      <c r="J16388" s="0" t="n">
        <v>80670</v>
      </c>
    </row>
    <row r="16389" customFormat="false" ht="15" hidden="false" customHeight="false" outlineLevel="0" collapsed="false">
      <c r="A16389" s="0" t="n">
        <v>202507</v>
      </c>
      <c r="B16389" s="0" t="n">
        <v>202508</v>
      </c>
      <c r="C16389" s="37" t="s">
        <v>178</v>
      </c>
      <c r="D16389" s="37" t="s">
        <v>179</v>
      </c>
      <c r="E16389" s="0" t="n">
        <v>2</v>
      </c>
      <c r="F16389" s="38" t="s">
        <v>70</v>
      </c>
      <c r="G16389" s="37" t="s">
        <v>180</v>
      </c>
      <c r="H16389" s="0" t="n">
        <v>2596217</v>
      </c>
      <c r="I16389" s="0" t="n">
        <v>788313</v>
      </c>
      <c r="J16389" s="0" t="n">
        <v>2473</v>
      </c>
    </row>
    <row r="16390" customFormat="false" ht="15" hidden="false" customHeight="false" outlineLevel="0" collapsed="false">
      <c r="A16390" s="0" t="n">
        <v>202507</v>
      </c>
      <c r="B16390" s="0" t="n">
        <v>202508</v>
      </c>
      <c r="C16390" s="37" t="s">
        <v>149</v>
      </c>
      <c r="D16390" s="37" t="s">
        <v>181</v>
      </c>
      <c r="E16390" s="0" t="n">
        <v>2</v>
      </c>
      <c r="F16390" s="38" t="s">
        <v>70</v>
      </c>
      <c r="G16390" s="37" t="s">
        <v>182</v>
      </c>
      <c r="H16390" s="0" t="n">
        <v>1407151</v>
      </c>
      <c r="I16390" s="0" t="n">
        <v>725796</v>
      </c>
      <c r="J16390" s="0" t="n">
        <v>-62999</v>
      </c>
    </row>
    <row r="16391" customFormat="false" ht="15" hidden="false" customHeight="false" outlineLevel="0" collapsed="false">
      <c r="A16391" s="0" t="n">
        <v>202507</v>
      </c>
      <c r="B16391" s="0" t="n">
        <v>202508</v>
      </c>
      <c r="C16391" s="37" t="s">
        <v>115</v>
      </c>
      <c r="D16391" s="37" t="s">
        <v>104</v>
      </c>
      <c r="E16391" s="0" t="n">
        <v>2</v>
      </c>
      <c r="F16391" s="38" t="s">
        <v>70</v>
      </c>
      <c r="G16391" s="37" t="s">
        <v>183</v>
      </c>
      <c r="H16391" s="0" t="n">
        <v>449809</v>
      </c>
      <c r="I16391" s="0" t="n">
        <v>163257</v>
      </c>
      <c r="J16391" s="0" t="n">
        <v>15694</v>
      </c>
    </row>
    <row r="16392" customFormat="false" ht="15" hidden="false" customHeight="false" outlineLevel="0" collapsed="false">
      <c r="A16392" s="0" t="n">
        <v>202507</v>
      </c>
      <c r="B16392" s="0" t="n">
        <v>202508</v>
      </c>
      <c r="C16392" s="37" t="s">
        <v>184</v>
      </c>
      <c r="D16392" s="37" t="s">
        <v>185</v>
      </c>
      <c r="E16392" s="0" t="n">
        <v>2</v>
      </c>
      <c r="F16392" s="38" t="s">
        <v>70</v>
      </c>
      <c r="G16392" s="37" t="s">
        <v>186</v>
      </c>
      <c r="H16392" s="0" t="n">
        <v>5626137</v>
      </c>
      <c r="I16392" s="0" t="n">
        <v>1780919</v>
      </c>
      <c r="J16392" s="0" t="n">
        <v>242963</v>
      </c>
    </row>
    <row r="16393" customFormat="false" ht="15" hidden="false" customHeight="false" outlineLevel="0" collapsed="false">
      <c r="A16393" s="0" t="n">
        <v>202507</v>
      </c>
      <c r="B16393" s="0" t="n">
        <v>202508</v>
      </c>
      <c r="C16393" s="37" t="s">
        <v>109</v>
      </c>
      <c r="D16393" s="37" t="s">
        <v>187</v>
      </c>
      <c r="E16393" s="0" t="n">
        <v>2</v>
      </c>
      <c r="F16393" s="38" t="s">
        <v>70</v>
      </c>
      <c r="G16393" s="37" t="s">
        <v>188</v>
      </c>
      <c r="H16393" s="0" t="n">
        <v>6714677</v>
      </c>
      <c r="I16393" s="0" t="n">
        <v>5967322</v>
      </c>
      <c r="J16393" s="0" t="n">
        <v>297239</v>
      </c>
    </row>
    <row r="16394" customFormat="false" ht="15" hidden="false" customHeight="false" outlineLevel="0" collapsed="false">
      <c r="A16394" s="0" t="n">
        <v>202507</v>
      </c>
      <c r="B16394" s="0" t="n">
        <v>202508</v>
      </c>
      <c r="C16394" s="37" t="s">
        <v>178</v>
      </c>
      <c r="D16394" s="37" t="s">
        <v>189</v>
      </c>
      <c r="E16394" s="0" t="n">
        <v>2</v>
      </c>
      <c r="F16394" s="38" t="s">
        <v>70</v>
      </c>
      <c r="G16394" s="37" t="s">
        <v>190</v>
      </c>
      <c r="H16394" s="0" t="n">
        <v>2352755</v>
      </c>
      <c r="I16394" s="0" t="n">
        <v>744826</v>
      </c>
      <c r="J16394" s="0" t="n">
        <v>152294</v>
      </c>
    </row>
    <row r="16395" customFormat="false" ht="15" hidden="false" customHeight="false" outlineLevel="0" collapsed="false">
      <c r="A16395" s="0" t="n">
        <v>202507</v>
      </c>
      <c r="B16395" s="0" t="n">
        <v>202508</v>
      </c>
      <c r="C16395" s="37" t="s">
        <v>152</v>
      </c>
      <c r="D16395" s="37" t="s">
        <v>191</v>
      </c>
      <c r="E16395" s="0" t="n">
        <v>2</v>
      </c>
      <c r="F16395" s="38" t="s">
        <v>70</v>
      </c>
      <c r="G16395" s="37" t="s">
        <v>192</v>
      </c>
      <c r="H16395" s="0" t="n">
        <v>4549011</v>
      </c>
      <c r="I16395" s="0" t="n">
        <v>2041068</v>
      </c>
      <c r="J16395" s="0" t="n">
        <v>200153</v>
      </c>
    </row>
    <row r="16396" customFormat="false" ht="15" hidden="false" customHeight="false" outlineLevel="0" collapsed="false">
      <c r="A16396" s="0" t="n">
        <v>202507</v>
      </c>
      <c r="B16396" s="0" t="n">
        <v>202508</v>
      </c>
      <c r="C16396" s="37" t="s">
        <v>184</v>
      </c>
      <c r="D16396" s="37" t="s">
        <v>193</v>
      </c>
      <c r="E16396" s="0" t="n">
        <v>2</v>
      </c>
      <c r="F16396" s="38" t="s">
        <v>70</v>
      </c>
      <c r="G16396" s="37" t="s">
        <v>194</v>
      </c>
      <c r="H16396" s="0" t="n">
        <v>6565024</v>
      </c>
      <c r="I16396" s="0" t="n">
        <v>4420398</v>
      </c>
      <c r="J16396" s="0" t="n">
        <v>-9119</v>
      </c>
    </row>
    <row r="16397" customFormat="false" ht="15" hidden="false" customHeight="false" outlineLevel="0" collapsed="false">
      <c r="A16397" s="0" t="n">
        <v>202507</v>
      </c>
      <c r="B16397" s="0" t="n">
        <v>202508</v>
      </c>
      <c r="C16397" s="37" t="s">
        <v>115</v>
      </c>
      <c r="D16397" s="37" t="s">
        <v>96</v>
      </c>
      <c r="E16397" s="0" t="n">
        <v>2</v>
      </c>
      <c r="F16397" s="38" t="s">
        <v>70</v>
      </c>
      <c r="G16397" s="37" t="s">
        <v>195</v>
      </c>
      <c r="H16397" s="0" t="n">
        <v>6164618</v>
      </c>
      <c r="I16397" s="0" t="n">
        <v>6541870</v>
      </c>
      <c r="J16397" s="0" t="n">
        <v>134923</v>
      </c>
    </row>
    <row r="16398" customFormat="false" ht="15" hidden="false" customHeight="false" outlineLevel="0" collapsed="false">
      <c r="A16398" s="0" t="n">
        <v>202507</v>
      </c>
      <c r="B16398" s="0" t="n">
        <v>202508</v>
      </c>
      <c r="C16398" s="37" t="s">
        <v>136</v>
      </c>
      <c r="D16398" s="37" t="s">
        <v>120</v>
      </c>
      <c r="E16398" s="0" t="n">
        <v>2</v>
      </c>
      <c r="F16398" s="38" t="s">
        <v>70</v>
      </c>
      <c r="G16398" s="37" t="s">
        <v>196</v>
      </c>
      <c r="H16398" s="0" t="n">
        <v>2511621</v>
      </c>
      <c r="I16398" s="0" t="n">
        <v>875293</v>
      </c>
      <c r="J16398" s="0" t="n">
        <v>83033</v>
      </c>
    </row>
    <row r="16399" customFormat="false" ht="15" hidden="false" customHeight="false" outlineLevel="0" collapsed="false">
      <c r="A16399" s="0" t="n">
        <v>202507</v>
      </c>
      <c r="B16399" s="0" t="n">
        <v>202508</v>
      </c>
      <c r="C16399" s="37" t="s">
        <v>197</v>
      </c>
      <c r="D16399" s="37" t="s">
        <v>198</v>
      </c>
      <c r="E16399" s="0" t="n">
        <v>2</v>
      </c>
      <c r="F16399" s="38" t="s">
        <v>70</v>
      </c>
      <c r="G16399" s="37" t="s">
        <v>199</v>
      </c>
      <c r="H16399" s="0" t="n">
        <v>2008771</v>
      </c>
      <c r="I16399" s="0" t="n">
        <v>792851</v>
      </c>
      <c r="J16399" s="0" t="n">
        <v>69811</v>
      </c>
    </row>
    <row r="16400" customFormat="false" ht="15" hidden="false" customHeight="false" outlineLevel="0" collapsed="false">
      <c r="A16400" s="0" t="n">
        <v>202507</v>
      </c>
      <c r="B16400" s="0" t="n">
        <v>202508</v>
      </c>
      <c r="C16400" s="37" t="s">
        <v>136</v>
      </c>
      <c r="D16400" s="37" t="s">
        <v>200</v>
      </c>
      <c r="E16400" s="0" t="n">
        <v>2</v>
      </c>
      <c r="F16400" s="38" t="s">
        <v>70</v>
      </c>
      <c r="G16400" s="37" t="s">
        <v>201</v>
      </c>
      <c r="H16400" s="0" t="n">
        <v>2553470</v>
      </c>
      <c r="I16400" s="0" t="n">
        <v>1293114</v>
      </c>
      <c r="J16400" s="0" t="n">
        <v>260360</v>
      </c>
    </row>
    <row r="16401" customFormat="false" ht="15" hidden="false" customHeight="false" outlineLevel="0" collapsed="false">
      <c r="A16401" s="0" t="n">
        <v>202507</v>
      </c>
      <c r="B16401" s="0" t="n">
        <v>202508</v>
      </c>
      <c r="C16401" s="37" t="s">
        <v>136</v>
      </c>
      <c r="D16401" s="37" t="s">
        <v>127</v>
      </c>
      <c r="E16401" s="0" t="n">
        <v>2</v>
      </c>
      <c r="F16401" s="38" t="s">
        <v>70</v>
      </c>
      <c r="G16401" s="37" t="s">
        <v>202</v>
      </c>
      <c r="H16401" s="0" t="n">
        <v>345191</v>
      </c>
      <c r="I16401" s="0" t="n">
        <v>98066</v>
      </c>
      <c r="J16401" s="0" t="n">
        <v>16032</v>
      </c>
    </row>
    <row r="16402" customFormat="false" ht="15" hidden="false" customHeight="false" outlineLevel="0" collapsed="false">
      <c r="A16402" s="0" t="n">
        <v>202507</v>
      </c>
      <c r="B16402" s="0" t="n">
        <v>202508</v>
      </c>
      <c r="C16402" s="37" t="s">
        <v>106</v>
      </c>
      <c r="D16402" s="37" t="s">
        <v>203</v>
      </c>
      <c r="E16402" s="0" t="n">
        <v>2</v>
      </c>
      <c r="F16402" s="38" t="s">
        <v>70</v>
      </c>
      <c r="G16402" s="37" t="s">
        <v>204</v>
      </c>
      <c r="H16402" s="0" t="n">
        <v>2045564</v>
      </c>
      <c r="I16402" s="0" t="n">
        <v>609238</v>
      </c>
      <c r="J16402" s="0" t="n">
        <v>-46769</v>
      </c>
    </row>
    <row r="16403" customFormat="false" ht="15" hidden="false" customHeight="false" outlineLevel="0" collapsed="false">
      <c r="A16403" s="0" t="n">
        <v>202507</v>
      </c>
      <c r="B16403" s="0" t="n">
        <v>202508</v>
      </c>
      <c r="C16403" s="37" t="s">
        <v>95</v>
      </c>
      <c r="D16403" s="37" t="s">
        <v>187</v>
      </c>
      <c r="E16403" s="0" t="n">
        <v>2</v>
      </c>
      <c r="F16403" s="38" t="s">
        <v>70</v>
      </c>
      <c r="G16403" s="37" t="s">
        <v>205</v>
      </c>
      <c r="H16403" s="0" t="n">
        <v>339138</v>
      </c>
      <c r="I16403" s="0" t="n">
        <v>88981</v>
      </c>
      <c r="J16403" s="0" t="n">
        <v>5617</v>
      </c>
    </row>
    <row r="16404" customFormat="false" ht="15" hidden="false" customHeight="false" outlineLevel="0" collapsed="false">
      <c r="A16404" s="0" t="n">
        <v>202507</v>
      </c>
      <c r="B16404" s="0" t="n">
        <v>202508</v>
      </c>
      <c r="C16404" s="37" t="s">
        <v>101</v>
      </c>
      <c r="D16404" s="37" t="s">
        <v>206</v>
      </c>
      <c r="E16404" s="0" t="n">
        <v>2</v>
      </c>
      <c r="F16404" s="38" t="s">
        <v>70</v>
      </c>
      <c r="G16404" s="37" t="s">
        <v>207</v>
      </c>
      <c r="H16404" s="0" t="n">
        <v>438303</v>
      </c>
      <c r="I16404" s="0" t="n">
        <v>108033</v>
      </c>
      <c r="J16404" s="0" t="n">
        <v>-4785</v>
      </c>
    </row>
    <row r="16405" customFormat="false" ht="15" hidden="false" customHeight="false" outlineLevel="0" collapsed="false">
      <c r="A16405" s="0" t="n">
        <v>202507</v>
      </c>
      <c r="B16405" s="0" t="n">
        <v>202508</v>
      </c>
      <c r="C16405" s="37" t="s">
        <v>184</v>
      </c>
      <c r="D16405" s="37" t="s">
        <v>208</v>
      </c>
      <c r="E16405" s="0" t="n">
        <v>2</v>
      </c>
      <c r="F16405" s="38" t="s">
        <v>70</v>
      </c>
      <c r="G16405" s="37" t="s">
        <v>209</v>
      </c>
      <c r="H16405" s="0" t="n">
        <v>6485708</v>
      </c>
      <c r="I16405" s="0" t="n">
        <v>2853757</v>
      </c>
      <c r="J16405" s="0" t="n">
        <v>644548</v>
      </c>
    </row>
    <row r="16406" customFormat="false" ht="15" hidden="false" customHeight="false" outlineLevel="0" collapsed="false">
      <c r="A16406" s="0" t="n">
        <v>202507</v>
      </c>
      <c r="B16406" s="0" t="n">
        <v>202508</v>
      </c>
      <c r="C16406" s="37" t="s">
        <v>95</v>
      </c>
      <c r="D16406" s="37" t="s">
        <v>210</v>
      </c>
      <c r="E16406" s="0" t="n">
        <v>2</v>
      </c>
      <c r="F16406" s="38" t="s">
        <v>70</v>
      </c>
      <c r="G16406" s="37" t="s">
        <v>211</v>
      </c>
      <c r="H16406" s="0" t="n">
        <v>3969747</v>
      </c>
      <c r="I16406" s="0" t="n">
        <v>3491336</v>
      </c>
      <c r="J16406" s="0" t="n">
        <v>-60571</v>
      </c>
    </row>
    <row r="16407" customFormat="false" ht="15" hidden="false" customHeight="false" outlineLevel="0" collapsed="false">
      <c r="A16407" s="0" t="n">
        <v>202507</v>
      </c>
      <c r="B16407" s="0" t="n">
        <v>202508</v>
      </c>
      <c r="C16407" s="37" t="s">
        <v>178</v>
      </c>
      <c r="D16407" s="37" t="s">
        <v>212</v>
      </c>
      <c r="E16407" s="0" t="n">
        <v>2</v>
      </c>
      <c r="F16407" s="38" t="s">
        <v>70</v>
      </c>
      <c r="G16407" s="37" t="s">
        <v>213</v>
      </c>
      <c r="H16407" s="0" t="n">
        <v>7582591</v>
      </c>
      <c r="I16407" s="0" t="n">
        <v>2322783</v>
      </c>
      <c r="J16407" s="0" t="n">
        <v>232764</v>
      </c>
    </row>
    <row r="16408" customFormat="false" ht="15" hidden="false" customHeight="false" outlineLevel="0" collapsed="false">
      <c r="A16408" s="0" t="n">
        <v>202507</v>
      </c>
      <c r="B16408" s="0" t="n">
        <v>202508</v>
      </c>
      <c r="C16408" s="37" t="s">
        <v>95</v>
      </c>
      <c r="D16408" s="37" t="s">
        <v>214</v>
      </c>
      <c r="E16408" s="0" t="n">
        <v>2</v>
      </c>
      <c r="F16408" s="38" t="s">
        <v>70</v>
      </c>
      <c r="G16408" s="37" t="s">
        <v>215</v>
      </c>
      <c r="H16408" s="0" t="n">
        <v>833853</v>
      </c>
      <c r="I16408" s="0" t="n">
        <v>900911</v>
      </c>
      <c r="J16408" s="0" t="n">
        <v>9204</v>
      </c>
    </row>
    <row r="16409" customFormat="false" ht="15" hidden="false" customHeight="false" outlineLevel="0" collapsed="false">
      <c r="A16409" s="0" t="n">
        <v>202507</v>
      </c>
      <c r="B16409" s="0" t="n">
        <v>202508</v>
      </c>
      <c r="C16409" s="37" t="s">
        <v>101</v>
      </c>
      <c r="D16409" s="37" t="s">
        <v>216</v>
      </c>
      <c r="E16409" s="0" t="n">
        <v>2</v>
      </c>
      <c r="F16409" s="38" t="s">
        <v>70</v>
      </c>
      <c r="G16409" s="37" t="s">
        <v>217</v>
      </c>
      <c r="H16409" s="0" t="n">
        <v>303795</v>
      </c>
      <c r="I16409" s="0" t="n">
        <v>65190</v>
      </c>
      <c r="J16409" s="0" t="n">
        <v>-7683</v>
      </c>
    </row>
    <row r="16410" customFormat="false" ht="15" hidden="false" customHeight="false" outlineLevel="0" collapsed="false">
      <c r="A16410" s="0" t="n">
        <v>202507</v>
      </c>
      <c r="B16410" s="0" t="n">
        <v>202508</v>
      </c>
      <c r="C16410" s="37" t="s">
        <v>115</v>
      </c>
      <c r="D16410" s="37" t="s">
        <v>218</v>
      </c>
      <c r="E16410" s="0" t="n">
        <v>2</v>
      </c>
      <c r="F16410" s="38" t="s">
        <v>70</v>
      </c>
      <c r="G16410" s="37" t="s">
        <v>219</v>
      </c>
      <c r="H16410" s="0" t="n">
        <v>855592</v>
      </c>
      <c r="I16410" s="0" t="n">
        <v>229211</v>
      </c>
      <c r="J16410" s="0" t="n">
        <v>-10436</v>
      </c>
    </row>
    <row r="16411" customFormat="false" ht="15" hidden="false" customHeight="false" outlineLevel="0" collapsed="false">
      <c r="A16411" s="0" t="n">
        <v>202507</v>
      </c>
      <c r="B16411" s="0" t="n">
        <v>202508</v>
      </c>
      <c r="C16411" s="37" t="s">
        <v>101</v>
      </c>
      <c r="D16411" s="37" t="s">
        <v>220</v>
      </c>
      <c r="E16411" s="0" t="n">
        <v>2</v>
      </c>
      <c r="F16411" s="38" t="s">
        <v>70</v>
      </c>
      <c r="G16411" s="37" t="s">
        <v>221</v>
      </c>
      <c r="H16411" s="0" t="n">
        <v>1712191</v>
      </c>
      <c r="I16411" s="0" t="n">
        <v>300745</v>
      </c>
      <c r="J16411" s="0" t="n">
        <v>16559</v>
      </c>
    </row>
    <row r="16412" customFormat="false" ht="15" hidden="false" customHeight="false" outlineLevel="0" collapsed="false">
      <c r="A16412" s="0" t="n">
        <v>202507</v>
      </c>
      <c r="B16412" s="0" t="n">
        <v>202508</v>
      </c>
      <c r="C16412" s="37" t="s">
        <v>101</v>
      </c>
      <c r="D16412" s="37" t="s">
        <v>153</v>
      </c>
      <c r="E16412" s="0" t="n">
        <v>2</v>
      </c>
      <c r="F16412" s="38" t="s">
        <v>70</v>
      </c>
      <c r="G16412" s="37" t="s">
        <v>222</v>
      </c>
      <c r="H16412" s="0" t="n">
        <v>1396590</v>
      </c>
      <c r="I16412" s="0" t="n">
        <v>1022462</v>
      </c>
      <c r="J16412" s="0" t="n">
        <v>139931</v>
      </c>
    </row>
    <row r="16413" customFormat="false" ht="15" hidden="false" customHeight="false" outlineLevel="0" collapsed="false">
      <c r="A16413" s="0" t="n">
        <v>202507</v>
      </c>
      <c r="B16413" s="0" t="n">
        <v>202508</v>
      </c>
      <c r="C16413" s="37" t="s">
        <v>136</v>
      </c>
      <c r="D16413" s="37" t="s">
        <v>223</v>
      </c>
      <c r="E16413" s="0" t="n">
        <v>2</v>
      </c>
      <c r="F16413" s="38" t="s">
        <v>70</v>
      </c>
      <c r="G16413" s="37" t="s">
        <v>224</v>
      </c>
      <c r="H16413" s="0" t="n">
        <v>4566798</v>
      </c>
      <c r="I16413" s="0" t="n">
        <v>1361703</v>
      </c>
      <c r="J16413" s="0" t="n">
        <v>181241</v>
      </c>
    </row>
    <row r="16414" customFormat="false" ht="15" hidden="false" customHeight="false" outlineLevel="0" collapsed="false">
      <c r="A16414" s="0" t="n">
        <v>202507</v>
      </c>
      <c r="B16414" s="0" t="n">
        <v>202508</v>
      </c>
      <c r="C16414" s="37" t="s">
        <v>184</v>
      </c>
      <c r="D16414" s="37" t="s">
        <v>225</v>
      </c>
      <c r="E16414" s="0" t="n">
        <v>2</v>
      </c>
      <c r="F16414" s="38" t="s">
        <v>70</v>
      </c>
      <c r="G16414" s="37" t="s">
        <v>226</v>
      </c>
      <c r="H16414" s="0" t="n">
        <v>1105732</v>
      </c>
      <c r="I16414" s="0" t="n">
        <v>200612</v>
      </c>
      <c r="J16414" s="0" t="n">
        <v>-10647</v>
      </c>
    </row>
    <row r="16415" customFormat="false" ht="15" hidden="false" customHeight="false" outlineLevel="0" collapsed="false">
      <c r="A16415" s="0" t="n">
        <v>202507</v>
      </c>
      <c r="B16415" s="0" t="n">
        <v>202508</v>
      </c>
      <c r="C16415" s="37" t="s">
        <v>197</v>
      </c>
      <c r="D16415" s="37" t="s">
        <v>193</v>
      </c>
      <c r="E16415" s="0" t="n">
        <v>2</v>
      </c>
      <c r="F16415" s="38" t="s">
        <v>70</v>
      </c>
      <c r="G16415" s="37" t="s">
        <v>227</v>
      </c>
      <c r="H16415" s="0" t="n">
        <v>2137686</v>
      </c>
      <c r="I16415" s="0" t="n">
        <v>1426698</v>
      </c>
      <c r="J16415" s="0" t="n">
        <v>158834</v>
      </c>
    </row>
    <row r="16416" customFormat="false" ht="15" hidden="false" customHeight="false" outlineLevel="0" collapsed="false">
      <c r="A16416" s="0" t="n">
        <v>202507</v>
      </c>
      <c r="B16416" s="0" t="n">
        <v>202508</v>
      </c>
      <c r="C16416" s="37" t="s">
        <v>149</v>
      </c>
      <c r="D16416" s="37" t="s">
        <v>153</v>
      </c>
      <c r="E16416" s="0" t="n">
        <v>2</v>
      </c>
      <c r="F16416" s="38" t="s">
        <v>70</v>
      </c>
      <c r="G16416" s="37" t="s">
        <v>228</v>
      </c>
      <c r="H16416" s="0" t="n">
        <v>295346</v>
      </c>
      <c r="I16416" s="0" t="n">
        <v>175930</v>
      </c>
      <c r="J16416" s="0" t="n">
        <v>30784</v>
      </c>
    </row>
    <row r="16417" customFormat="false" ht="15" hidden="false" customHeight="false" outlineLevel="0" collapsed="false">
      <c r="A16417" s="0" t="n">
        <v>202507</v>
      </c>
      <c r="B16417" s="0" t="n">
        <v>202508</v>
      </c>
      <c r="C16417" s="37" t="s">
        <v>184</v>
      </c>
      <c r="D16417" s="37" t="s">
        <v>229</v>
      </c>
      <c r="E16417" s="0" t="n">
        <v>2</v>
      </c>
      <c r="F16417" s="38" t="s">
        <v>70</v>
      </c>
      <c r="G16417" s="37" t="s">
        <v>230</v>
      </c>
      <c r="H16417" s="0" t="n">
        <v>3106391</v>
      </c>
      <c r="I16417" s="0" t="n">
        <v>908098</v>
      </c>
      <c r="J16417" s="0" t="n">
        <v>119206</v>
      </c>
    </row>
    <row r="16418" customFormat="false" ht="15" hidden="false" customHeight="false" outlineLevel="0" collapsed="false">
      <c r="A16418" s="0" t="n">
        <v>202507</v>
      </c>
      <c r="B16418" s="0" t="n">
        <v>202508</v>
      </c>
      <c r="C16418" s="37" t="s">
        <v>115</v>
      </c>
      <c r="D16418" s="37" t="s">
        <v>231</v>
      </c>
      <c r="E16418" s="0" t="n">
        <v>2</v>
      </c>
      <c r="F16418" s="38" t="s">
        <v>70</v>
      </c>
      <c r="G16418" s="37" t="s">
        <v>232</v>
      </c>
      <c r="H16418" s="0" t="n">
        <v>1246666</v>
      </c>
      <c r="I16418" s="0" t="n">
        <v>598266</v>
      </c>
      <c r="J16418" s="0" t="n">
        <v>26221</v>
      </c>
    </row>
    <row r="16419" customFormat="false" ht="15" hidden="false" customHeight="false" outlineLevel="0" collapsed="false">
      <c r="A16419" s="0" t="n">
        <v>202507</v>
      </c>
      <c r="B16419" s="0" t="n">
        <v>202508</v>
      </c>
      <c r="C16419" s="37" t="s">
        <v>124</v>
      </c>
      <c r="D16419" s="37" t="s">
        <v>233</v>
      </c>
      <c r="E16419" s="0" t="n">
        <v>2</v>
      </c>
      <c r="F16419" s="38" t="s">
        <v>70</v>
      </c>
      <c r="G16419" s="37" t="s">
        <v>234</v>
      </c>
      <c r="H16419" s="0" t="n">
        <v>676255</v>
      </c>
      <c r="I16419" s="0" t="n">
        <v>373448</v>
      </c>
      <c r="J16419" s="0" t="n">
        <v>31671</v>
      </c>
    </row>
    <row r="16420" customFormat="false" ht="15" hidden="false" customHeight="false" outlineLevel="0" collapsed="false">
      <c r="A16420" s="0" t="n">
        <v>202507</v>
      </c>
      <c r="B16420" s="0" t="n">
        <v>202508</v>
      </c>
      <c r="C16420" s="37" t="s">
        <v>184</v>
      </c>
      <c r="D16420" s="37" t="s">
        <v>235</v>
      </c>
      <c r="E16420" s="0" t="n">
        <v>2</v>
      </c>
      <c r="F16420" s="38" t="s">
        <v>70</v>
      </c>
      <c r="G16420" s="37" t="s">
        <v>236</v>
      </c>
      <c r="H16420" s="0" t="n">
        <v>1351197</v>
      </c>
      <c r="I16420" s="0" t="n">
        <v>250815</v>
      </c>
      <c r="J16420" s="0" t="n">
        <v>23888</v>
      </c>
    </row>
    <row r="16421" customFormat="false" ht="15" hidden="false" customHeight="false" outlineLevel="0" collapsed="false">
      <c r="A16421" s="0" t="n">
        <v>202507</v>
      </c>
      <c r="B16421" s="0" t="n">
        <v>202508</v>
      </c>
      <c r="C16421" s="37" t="s">
        <v>124</v>
      </c>
      <c r="D16421" s="37" t="s">
        <v>237</v>
      </c>
      <c r="E16421" s="0" t="n">
        <v>2</v>
      </c>
      <c r="F16421" s="38" t="s">
        <v>70</v>
      </c>
      <c r="G16421" s="37" t="s">
        <v>238</v>
      </c>
      <c r="H16421" s="0" t="n">
        <v>910720</v>
      </c>
      <c r="I16421" s="0" t="n">
        <v>288883</v>
      </c>
      <c r="J16421" s="0" t="n">
        <v>63469</v>
      </c>
    </row>
    <row r="16422" customFormat="false" ht="15" hidden="false" customHeight="false" outlineLevel="0" collapsed="false">
      <c r="A16422" s="0" t="n">
        <v>202507</v>
      </c>
      <c r="B16422" s="0" t="n">
        <v>202508</v>
      </c>
      <c r="C16422" s="37" t="s">
        <v>124</v>
      </c>
      <c r="D16422" s="37" t="s">
        <v>107</v>
      </c>
      <c r="E16422" s="0" t="n">
        <v>2</v>
      </c>
      <c r="F16422" s="38" t="s">
        <v>70</v>
      </c>
      <c r="G16422" s="37" t="s">
        <v>239</v>
      </c>
      <c r="H16422" s="0" t="n">
        <v>1089220</v>
      </c>
      <c r="I16422" s="0" t="n">
        <v>758585</v>
      </c>
      <c r="J16422" s="0" t="n">
        <v>189747</v>
      </c>
    </row>
    <row r="16423" customFormat="false" ht="15" hidden="false" customHeight="false" outlineLevel="0" collapsed="false">
      <c r="A16423" s="0" t="n">
        <v>202507</v>
      </c>
      <c r="B16423" s="0" t="n">
        <v>202508</v>
      </c>
      <c r="C16423" s="37" t="s">
        <v>106</v>
      </c>
      <c r="D16423" s="37" t="s">
        <v>139</v>
      </c>
      <c r="E16423" s="0" t="n">
        <v>2</v>
      </c>
      <c r="F16423" s="38" t="s">
        <v>70</v>
      </c>
      <c r="G16423" s="37" t="s">
        <v>240</v>
      </c>
      <c r="H16423" s="0" t="n">
        <v>11094754</v>
      </c>
      <c r="I16423" s="0" t="n">
        <v>3403636</v>
      </c>
      <c r="J16423" s="0" t="n">
        <v>491788</v>
      </c>
    </row>
    <row r="16424" customFormat="false" ht="15" hidden="false" customHeight="false" outlineLevel="0" collapsed="false">
      <c r="A16424" s="0" t="n">
        <v>202507</v>
      </c>
      <c r="B16424" s="0" t="n">
        <v>202508</v>
      </c>
      <c r="C16424" s="37" t="s">
        <v>106</v>
      </c>
      <c r="D16424" s="37" t="s">
        <v>241</v>
      </c>
      <c r="E16424" s="0" t="n">
        <v>2</v>
      </c>
      <c r="F16424" s="38" t="s">
        <v>70</v>
      </c>
      <c r="G16424" s="37" t="s">
        <v>242</v>
      </c>
      <c r="H16424" s="0" t="n">
        <v>1085464</v>
      </c>
      <c r="I16424" s="0" t="n">
        <v>1164122</v>
      </c>
      <c r="J16424" s="0" t="n">
        <v>99348</v>
      </c>
    </row>
    <row r="16425" customFormat="false" ht="15" hidden="false" customHeight="false" outlineLevel="0" collapsed="false">
      <c r="A16425" s="0" t="n">
        <v>202507</v>
      </c>
      <c r="B16425" s="0" t="n">
        <v>202508</v>
      </c>
      <c r="C16425" s="37" t="s">
        <v>158</v>
      </c>
      <c r="D16425" s="37" t="s">
        <v>243</v>
      </c>
      <c r="E16425" s="0" t="n">
        <v>2</v>
      </c>
      <c r="F16425" s="38" t="s">
        <v>70</v>
      </c>
      <c r="G16425" s="37" t="s">
        <v>244</v>
      </c>
      <c r="H16425" s="0" t="n">
        <v>649157</v>
      </c>
      <c r="I16425" s="0" t="n">
        <v>315156</v>
      </c>
      <c r="J16425" s="0" t="n">
        <v>24233</v>
      </c>
    </row>
    <row r="16426" customFormat="false" ht="15" hidden="false" customHeight="false" outlineLevel="0" collapsed="false">
      <c r="A16426" s="0" t="n">
        <v>202507</v>
      </c>
      <c r="B16426" s="0" t="n">
        <v>202508</v>
      </c>
      <c r="C16426" s="37" t="s">
        <v>112</v>
      </c>
      <c r="D16426" s="37" t="s">
        <v>245</v>
      </c>
      <c r="E16426" s="0" t="n">
        <v>2</v>
      </c>
      <c r="F16426" s="38" t="s">
        <v>70</v>
      </c>
      <c r="G16426" s="37" t="s">
        <v>246</v>
      </c>
      <c r="H16426" s="0" t="n">
        <v>64573</v>
      </c>
      <c r="I16426" s="0" t="n">
        <v>23128</v>
      </c>
      <c r="J16426" s="0" t="n">
        <v>2018</v>
      </c>
    </row>
    <row r="16427" customFormat="false" ht="15" hidden="false" customHeight="false" outlineLevel="0" collapsed="false">
      <c r="A16427" s="0" t="n">
        <v>202507</v>
      </c>
      <c r="B16427" s="0" t="n">
        <v>202508</v>
      </c>
      <c r="C16427" s="37" t="s">
        <v>197</v>
      </c>
      <c r="D16427" s="37" t="s">
        <v>247</v>
      </c>
      <c r="E16427" s="0" t="n">
        <v>2</v>
      </c>
      <c r="F16427" s="38" t="s">
        <v>70</v>
      </c>
      <c r="G16427" s="37" t="s">
        <v>248</v>
      </c>
      <c r="H16427" s="0" t="n">
        <v>684314</v>
      </c>
      <c r="I16427" s="0" t="n">
        <v>273951</v>
      </c>
      <c r="J16427" s="0" t="n">
        <v>27543</v>
      </c>
    </row>
    <row r="16428" customFormat="false" ht="15" hidden="false" customHeight="false" outlineLevel="0" collapsed="false">
      <c r="A16428" s="0" t="n">
        <v>202507</v>
      </c>
      <c r="B16428" s="0" t="n">
        <v>202508</v>
      </c>
      <c r="C16428" s="37" t="s">
        <v>106</v>
      </c>
      <c r="D16428" s="37" t="s">
        <v>249</v>
      </c>
      <c r="E16428" s="0" t="n">
        <v>2</v>
      </c>
      <c r="F16428" s="38" t="s">
        <v>70</v>
      </c>
      <c r="G16428" s="37" t="s">
        <v>250</v>
      </c>
      <c r="H16428" s="0" t="n">
        <v>950911</v>
      </c>
      <c r="I16428" s="0" t="n">
        <v>448825</v>
      </c>
      <c r="J16428" s="0" t="n">
        <v>12736</v>
      </c>
    </row>
    <row r="16429" customFormat="false" ht="15" hidden="false" customHeight="false" outlineLevel="0" collapsed="false">
      <c r="A16429" s="0" t="n">
        <v>202507</v>
      </c>
      <c r="B16429" s="0" t="n">
        <v>202508</v>
      </c>
      <c r="C16429" s="37" t="s">
        <v>98</v>
      </c>
      <c r="D16429" s="37" t="s">
        <v>251</v>
      </c>
      <c r="E16429" s="0" t="n">
        <v>2</v>
      </c>
      <c r="F16429" s="38" t="s">
        <v>70</v>
      </c>
      <c r="G16429" s="37" t="s">
        <v>252</v>
      </c>
      <c r="H16429" s="0" t="n">
        <v>701333</v>
      </c>
      <c r="I16429" s="0" t="n">
        <v>295890</v>
      </c>
      <c r="J16429" s="0" t="n">
        <v>81906</v>
      </c>
    </row>
    <row r="16430" customFormat="false" ht="15" hidden="false" customHeight="false" outlineLevel="0" collapsed="false">
      <c r="A16430" s="0" t="n">
        <v>202507</v>
      </c>
      <c r="B16430" s="0" t="n">
        <v>202508</v>
      </c>
      <c r="C16430" s="37" t="s">
        <v>124</v>
      </c>
      <c r="D16430" s="37" t="s">
        <v>253</v>
      </c>
      <c r="E16430" s="0" t="n">
        <v>2</v>
      </c>
      <c r="F16430" s="38" t="s">
        <v>70</v>
      </c>
      <c r="G16430" s="37" t="s">
        <v>254</v>
      </c>
      <c r="H16430" s="0" t="n">
        <v>8904390</v>
      </c>
      <c r="I16430" s="0" t="n">
        <v>2536087</v>
      </c>
      <c r="J16430" s="0" t="n">
        <v>2044</v>
      </c>
    </row>
    <row r="16431" customFormat="false" ht="15" hidden="false" customHeight="false" outlineLevel="0" collapsed="false">
      <c r="A16431" s="0" t="n">
        <v>202507</v>
      </c>
      <c r="B16431" s="0" t="n">
        <v>202508</v>
      </c>
      <c r="C16431" s="37" t="s">
        <v>101</v>
      </c>
      <c r="D16431" s="37" t="s">
        <v>255</v>
      </c>
      <c r="E16431" s="0" t="n">
        <v>2</v>
      </c>
      <c r="F16431" s="38" t="s">
        <v>70</v>
      </c>
      <c r="G16431" s="37" t="s">
        <v>256</v>
      </c>
      <c r="H16431" s="0" t="n">
        <v>861236</v>
      </c>
      <c r="I16431" s="0" t="n">
        <v>426516</v>
      </c>
      <c r="J16431" s="0" t="n">
        <v>89379</v>
      </c>
    </row>
    <row r="16432" customFormat="false" ht="15" hidden="false" customHeight="false" outlineLevel="0" collapsed="false">
      <c r="A16432" s="0" t="n">
        <v>202507</v>
      </c>
      <c r="B16432" s="0" t="n">
        <v>202508</v>
      </c>
      <c r="C16432" s="37" t="s">
        <v>112</v>
      </c>
      <c r="D16432" s="37" t="s">
        <v>132</v>
      </c>
      <c r="E16432" s="0" t="n">
        <v>2</v>
      </c>
      <c r="F16432" s="38" t="s">
        <v>70</v>
      </c>
      <c r="G16432" s="37" t="s">
        <v>257</v>
      </c>
      <c r="H16432" s="0" t="n">
        <v>6207114</v>
      </c>
      <c r="I16432" s="0" t="n">
        <v>2978218</v>
      </c>
      <c r="J16432" s="0" t="n">
        <v>-416321</v>
      </c>
    </row>
    <row r="16433" customFormat="false" ht="15" hidden="false" customHeight="false" outlineLevel="0" collapsed="false">
      <c r="A16433" s="0" t="n">
        <v>202507</v>
      </c>
      <c r="B16433" s="0" t="n">
        <v>202508</v>
      </c>
      <c r="C16433" s="37" t="s">
        <v>115</v>
      </c>
      <c r="D16433" s="37" t="s">
        <v>258</v>
      </c>
      <c r="E16433" s="0" t="n">
        <v>2</v>
      </c>
      <c r="F16433" s="38" t="s">
        <v>70</v>
      </c>
      <c r="G16433" s="37" t="s">
        <v>259</v>
      </c>
      <c r="H16433" s="0" t="n">
        <v>1122994</v>
      </c>
      <c r="I16433" s="0" t="n">
        <v>331774</v>
      </c>
      <c r="J16433" s="0" t="n">
        <v>17406</v>
      </c>
    </row>
    <row r="16434" customFormat="false" ht="15" hidden="false" customHeight="false" outlineLevel="0" collapsed="false">
      <c r="A16434" s="0" t="n">
        <v>202507</v>
      </c>
      <c r="B16434" s="0" t="n">
        <v>202508</v>
      </c>
      <c r="C16434" s="37" t="s">
        <v>184</v>
      </c>
      <c r="D16434" s="37" t="s">
        <v>179</v>
      </c>
      <c r="E16434" s="0" t="n">
        <v>2</v>
      </c>
      <c r="F16434" s="38" t="s">
        <v>70</v>
      </c>
      <c r="G16434" s="37" t="s">
        <v>260</v>
      </c>
      <c r="H16434" s="0" t="n">
        <v>1415290</v>
      </c>
      <c r="I16434" s="0" t="n">
        <v>1283221</v>
      </c>
      <c r="J16434" s="0" t="n">
        <v>59178</v>
      </c>
    </row>
    <row r="16435" customFormat="false" ht="15" hidden="false" customHeight="false" outlineLevel="0" collapsed="false">
      <c r="A16435" s="0" t="n">
        <v>202507</v>
      </c>
      <c r="B16435" s="0" t="n">
        <v>202508</v>
      </c>
      <c r="C16435" s="37" t="s">
        <v>158</v>
      </c>
      <c r="D16435" s="37" t="s">
        <v>155</v>
      </c>
      <c r="E16435" s="0" t="n">
        <v>2</v>
      </c>
      <c r="F16435" s="38" t="s">
        <v>70</v>
      </c>
      <c r="G16435" s="37" t="s">
        <v>261</v>
      </c>
      <c r="H16435" s="0" t="n">
        <v>1462153</v>
      </c>
      <c r="I16435" s="0" t="n">
        <v>1168449</v>
      </c>
      <c r="J16435" s="0" t="n">
        <v>120200</v>
      </c>
    </row>
    <row r="16436" customFormat="false" ht="15" hidden="false" customHeight="false" outlineLevel="0" collapsed="false">
      <c r="A16436" s="0" t="n">
        <v>202507</v>
      </c>
      <c r="B16436" s="0" t="n">
        <v>202508</v>
      </c>
      <c r="C16436" s="37" t="s">
        <v>98</v>
      </c>
      <c r="D16436" s="37" t="s">
        <v>262</v>
      </c>
      <c r="E16436" s="0" t="n">
        <v>2</v>
      </c>
      <c r="F16436" s="38" t="s">
        <v>70</v>
      </c>
      <c r="G16436" s="37" t="s">
        <v>263</v>
      </c>
      <c r="H16436" s="0" t="n">
        <v>1287182</v>
      </c>
      <c r="I16436" s="0" t="n">
        <v>315677</v>
      </c>
      <c r="J16436" s="0" t="n">
        <v>13753</v>
      </c>
    </row>
    <row r="16437" customFormat="false" ht="15" hidden="false" customHeight="false" outlineLevel="0" collapsed="false">
      <c r="A16437" s="0" t="n">
        <v>202507</v>
      </c>
      <c r="B16437" s="0" t="n">
        <v>202508</v>
      </c>
      <c r="C16437" s="37" t="s">
        <v>98</v>
      </c>
      <c r="D16437" s="37" t="s">
        <v>214</v>
      </c>
      <c r="E16437" s="0" t="n">
        <v>2</v>
      </c>
      <c r="F16437" s="38" t="s">
        <v>70</v>
      </c>
      <c r="G16437" s="37" t="s">
        <v>264</v>
      </c>
      <c r="H16437" s="0" t="n">
        <v>12861278</v>
      </c>
      <c r="I16437" s="0" t="n">
        <v>7794975</v>
      </c>
      <c r="J16437" s="0" t="n">
        <v>1703979</v>
      </c>
    </row>
    <row r="16438" customFormat="false" ht="15" hidden="false" customHeight="false" outlineLevel="0" collapsed="false">
      <c r="A16438" s="0" t="n">
        <v>202507</v>
      </c>
      <c r="B16438" s="0" t="n">
        <v>202508</v>
      </c>
      <c r="C16438" s="37" t="s">
        <v>101</v>
      </c>
      <c r="D16438" s="37" t="s">
        <v>161</v>
      </c>
      <c r="E16438" s="0" t="n">
        <v>2</v>
      </c>
      <c r="F16438" s="38" t="s">
        <v>70</v>
      </c>
      <c r="G16438" s="37" t="s">
        <v>265</v>
      </c>
      <c r="H16438" s="0" t="n">
        <v>76570</v>
      </c>
      <c r="I16438" s="0" t="n">
        <v>39456</v>
      </c>
      <c r="J16438" s="0" t="n">
        <v>2200</v>
      </c>
    </row>
    <row r="16439" customFormat="false" ht="15" hidden="false" customHeight="false" outlineLevel="0" collapsed="false">
      <c r="A16439" s="0" t="n">
        <v>202507</v>
      </c>
      <c r="B16439" s="0" t="n">
        <v>202508</v>
      </c>
      <c r="C16439" s="37" t="s">
        <v>106</v>
      </c>
      <c r="D16439" s="37" t="s">
        <v>102</v>
      </c>
      <c r="E16439" s="0" t="n">
        <v>2</v>
      </c>
      <c r="F16439" s="38" t="s">
        <v>70</v>
      </c>
      <c r="G16439" s="37" t="s">
        <v>266</v>
      </c>
      <c r="H16439" s="0" t="n">
        <v>111702</v>
      </c>
      <c r="I16439" s="0" t="n">
        <v>47847</v>
      </c>
      <c r="J16439" s="0" t="n">
        <v>-1097</v>
      </c>
    </row>
    <row r="16440" customFormat="false" ht="15" hidden="false" customHeight="false" outlineLevel="0" collapsed="false">
      <c r="A16440" s="0" t="n">
        <v>202507</v>
      </c>
      <c r="B16440" s="0" t="n">
        <v>202508</v>
      </c>
      <c r="C16440" s="37" t="s">
        <v>95</v>
      </c>
      <c r="D16440" s="37" t="s">
        <v>267</v>
      </c>
      <c r="E16440" s="0" t="n">
        <v>2</v>
      </c>
      <c r="F16440" s="38" t="s">
        <v>70</v>
      </c>
      <c r="G16440" s="37" t="s">
        <v>268</v>
      </c>
      <c r="H16440" s="0" t="n">
        <v>692626</v>
      </c>
      <c r="I16440" s="0" t="n">
        <v>205543</v>
      </c>
      <c r="J16440" s="0" t="n">
        <v>-3411</v>
      </c>
    </row>
    <row r="16441" customFormat="false" ht="15" hidden="false" customHeight="false" outlineLevel="0" collapsed="false">
      <c r="A16441" s="0" t="n">
        <v>202507</v>
      </c>
      <c r="B16441" s="0" t="n">
        <v>202508</v>
      </c>
      <c r="C16441" s="37" t="s">
        <v>136</v>
      </c>
      <c r="D16441" s="37" t="s">
        <v>269</v>
      </c>
      <c r="E16441" s="0" t="n">
        <v>2</v>
      </c>
      <c r="F16441" s="38" t="s">
        <v>70</v>
      </c>
      <c r="G16441" s="37" t="s">
        <v>270</v>
      </c>
      <c r="H16441" s="0" t="n">
        <v>1165618</v>
      </c>
      <c r="I16441" s="0" t="n">
        <v>893282</v>
      </c>
      <c r="J16441" s="0" t="n">
        <v>29215</v>
      </c>
    </row>
    <row r="16442" customFormat="false" ht="15" hidden="false" customHeight="false" outlineLevel="0" collapsed="false">
      <c r="A16442" s="0" t="n">
        <v>202507</v>
      </c>
      <c r="B16442" s="0" t="n">
        <v>202508</v>
      </c>
      <c r="C16442" s="37" t="s">
        <v>98</v>
      </c>
      <c r="D16442" s="37" t="s">
        <v>181</v>
      </c>
      <c r="E16442" s="0" t="n">
        <v>2</v>
      </c>
      <c r="F16442" s="38" t="s">
        <v>70</v>
      </c>
      <c r="G16442" s="37" t="s">
        <v>271</v>
      </c>
      <c r="H16442" s="0" t="n">
        <v>2696015</v>
      </c>
      <c r="I16442" s="0" t="n">
        <v>814208</v>
      </c>
      <c r="J16442" s="0" t="n">
        <v>124113</v>
      </c>
    </row>
    <row r="16443" customFormat="false" ht="15" hidden="false" customHeight="false" outlineLevel="0" collapsed="false">
      <c r="A16443" s="0" t="n">
        <v>202507</v>
      </c>
      <c r="B16443" s="0" t="n">
        <v>202508</v>
      </c>
      <c r="C16443" s="37" t="s">
        <v>197</v>
      </c>
      <c r="D16443" s="37" t="s">
        <v>255</v>
      </c>
      <c r="E16443" s="0" t="n">
        <v>2</v>
      </c>
      <c r="F16443" s="38" t="s">
        <v>70</v>
      </c>
      <c r="G16443" s="37" t="s">
        <v>272</v>
      </c>
      <c r="H16443" s="0" t="n">
        <v>3038047</v>
      </c>
      <c r="I16443" s="0" t="n">
        <v>1273174</v>
      </c>
      <c r="J16443" s="0" t="n">
        <v>217141</v>
      </c>
    </row>
    <row r="16444" customFormat="false" ht="15" hidden="false" customHeight="false" outlineLevel="0" collapsed="false">
      <c r="A16444" s="0" t="n">
        <v>202507</v>
      </c>
      <c r="B16444" s="0" t="n">
        <v>202508</v>
      </c>
      <c r="C16444" s="37" t="s">
        <v>106</v>
      </c>
      <c r="D16444" s="37" t="s">
        <v>273</v>
      </c>
      <c r="E16444" s="0" t="n">
        <v>2</v>
      </c>
      <c r="F16444" s="38" t="s">
        <v>70</v>
      </c>
      <c r="G16444" s="37" t="s">
        <v>274</v>
      </c>
      <c r="H16444" s="0" t="n">
        <v>829076</v>
      </c>
      <c r="I16444" s="0" t="n">
        <v>230385</v>
      </c>
      <c r="J16444" s="0" t="n">
        <v>-9268</v>
      </c>
    </row>
    <row r="16445" customFormat="false" ht="15" hidden="false" customHeight="false" outlineLevel="0" collapsed="false">
      <c r="A16445" s="0" t="n">
        <v>202507</v>
      </c>
      <c r="B16445" s="0" t="n">
        <v>202508</v>
      </c>
      <c r="C16445" s="37" t="s">
        <v>124</v>
      </c>
      <c r="D16445" s="37" t="s">
        <v>275</v>
      </c>
      <c r="E16445" s="0" t="n">
        <v>2</v>
      </c>
      <c r="F16445" s="38" t="s">
        <v>70</v>
      </c>
      <c r="G16445" s="37" t="s">
        <v>276</v>
      </c>
      <c r="H16445" s="0" t="n">
        <v>3792842</v>
      </c>
      <c r="I16445" s="0" t="n">
        <v>835452</v>
      </c>
      <c r="J16445" s="0" t="n">
        <v>-10</v>
      </c>
    </row>
    <row r="16446" customFormat="false" ht="15" hidden="false" customHeight="false" outlineLevel="0" collapsed="false">
      <c r="A16446" s="0" t="n">
        <v>202507</v>
      </c>
      <c r="B16446" s="0" t="n">
        <v>202508</v>
      </c>
      <c r="C16446" s="37" t="s">
        <v>115</v>
      </c>
      <c r="D16446" s="37" t="s">
        <v>277</v>
      </c>
      <c r="E16446" s="0" t="n">
        <v>2</v>
      </c>
      <c r="F16446" s="38" t="s">
        <v>70</v>
      </c>
      <c r="G16446" s="37" t="s">
        <v>278</v>
      </c>
      <c r="H16446" s="0" t="n">
        <v>5076859</v>
      </c>
      <c r="I16446" s="0" t="n">
        <v>1568355</v>
      </c>
      <c r="J16446" s="0" t="n">
        <v>-41647</v>
      </c>
    </row>
    <row r="16447" customFormat="false" ht="15" hidden="false" customHeight="false" outlineLevel="0" collapsed="false">
      <c r="A16447" s="0" t="n">
        <v>202507</v>
      </c>
      <c r="B16447" s="0" t="n">
        <v>202508</v>
      </c>
      <c r="C16447" s="37" t="s">
        <v>115</v>
      </c>
      <c r="D16447" s="37" t="s">
        <v>269</v>
      </c>
      <c r="E16447" s="0" t="n">
        <v>2</v>
      </c>
      <c r="F16447" s="38" t="s">
        <v>70</v>
      </c>
      <c r="G16447" s="37" t="s">
        <v>279</v>
      </c>
      <c r="H16447" s="0" t="n">
        <v>1837705</v>
      </c>
      <c r="I16447" s="0" t="n">
        <v>1441286</v>
      </c>
      <c r="J16447" s="0" t="n">
        <v>74162</v>
      </c>
    </row>
    <row r="16448" customFormat="false" ht="15" hidden="false" customHeight="false" outlineLevel="0" collapsed="false">
      <c r="A16448" s="0" t="n">
        <v>202507</v>
      </c>
      <c r="B16448" s="0" t="n">
        <v>202508</v>
      </c>
      <c r="C16448" s="37" t="s">
        <v>197</v>
      </c>
      <c r="D16448" s="37" t="s">
        <v>280</v>
      </c>
      <c r="E16448" s="0" t="n">
        <v>2</v>
      </c>
      <c r="F16448" s="38" t="s">
        <v>70</v>
      </c>
      <c r="G16448" s="37" t="s">
        <v>281</v>
      </c>
      <c r="H16448" s="0" t="n">
        <v>3957937</v>
      </c>
      <c r="I16448" s="0" t="n">
        <v>2675883</v>
      </c>
      <c r="J16448" s="0" t="n">
        <v>471488</v>
      </c>
    </row>
    <row r="16449" customFormat="false" ht="15" hidden="false" customHeight="false" outlineLevel="0" collapsed="false">
      <c r="A16449" s="0" t="n">
        <v>202507</v>
      </c>
      <c r="B16449" s="0" t="n">
        <v>202508</v>
      </c>
      <c r="C16449" s="37" t="s">
        <v>158</v>
      </c>
      <c r="D16449" s="37" t="s">
        <v>282</v>
      </c>
      <c r="E16449" s="0" t="n">
        <v>2</v>
      </c>
      <c r="F16449" s="38" t="s">
        <v>70</v>
      </c>
      <c r="G16449" s="37" t="s">
        <v>283</v>
      </c>
      <c r="H16449" s="0" t="n">
        <v>1563379</v>
      </c>
      <c r="I16449" s="0" t="n">
        <v>704063</v>
      </c>
      <c r="J16449" s="0" t="n">
        <v>68394</v>
      </c>
    </row>
    <row r="16450" customFormat="false" ht="15" hidden="false" customHeight="false" outlineLevel="0" collapsed="false">
      <c r="A16450" s="0" t="n">
        <v>202507</v>
      </c>
      <c r="B16450" s="0" t="n">
        <v>202508</v>
      </c>
      <c r="C16450" s="37" t="s">
        <v>152</v>
      </c>
      <c r="D16450" s="37" t="s">
        <v>284</v>
      </c>
      <c r="E16450" s="0" t="n">
        <v>2</v>
      </c>
      <c r="F16450" s="38" t="s">
        <v>70</v>
      </c>
      <c r="G16450" s="37" t="s">
        <v>285</v>
      </c>
      <c r="H16450" s="0" t="n">
        <v>697661</v>
      </c>
      <c r="I16450" s="0" t="n">
        <v>102587</v>
      </c>
      <c r="J16450" s="0" t="n">
        <v>13851</v>
      </c>
    </row>
    <row r="16451" customFormat="false" ht="15" hidden="false" customHeight="false" outlineLevel="0" collapsed="false">
      <c r="A16451" s="0" t="n">
        <v>202507</v>
      </c>
      <c r="B16451" s="0" t="n">
        <v>202508</v>
      </c>
      <c r="C16451" s="37" t="s">
        <v>95</v>
      </c>
      <c r="D16451" s="37" t="s">
        <v>210</v>
      </c>
      <c r="E16451" s="0" t="n">
        <v>2</v>
      </c>
      <c r="F16451" s="38" t="s">
        <v>70</v>
      </c>
      <c r="G16451" s="37" t="s">
        <v>286</v>
      </c>
      <c r="H16451" s="0" t="n">
        <v>2911172</v>
      </c>
      <c r="I16451" s="0" t="n">
        <v>2301143</v>
      </c>
      <c r="J16451" s="0" t="n">
        <v>355960</v>
      </c>
    </row>
    <row r="16452" customFormat="false" ht="15" hidden="false" customHeight="false" outlineLevel="0" collapsed="false">
      <c r="A16452" s="0" t="n">
        <v>202507</v>
      </c>
      <c r="B16452" s="0" t="n">
        <v>202508</v>
      </c>
      <c r="C16452" s="37" t="s">
        <v>136</v>
      </c>
      <c r="D16452" s="37" t="s">
        <v>223</v>
      </c>
      <c r="E16452" s="0" t="n">
        <v>2</v>
      </c>
      <c r="F16452" s="38" t="s">
        <v>70</v>
      </c>
      <c r="G16452" s="37" t="s">
        <v>287</v>
      </c>
      <c r="H16452" s="0" t="n">
        <v>1348950</v>
      </c>
      <c r="I16452" s="0" t="n">
        <v>801345</v>
      </c>
      <c r="J16452" s="0" t="n">
        <v>17087</v>
      </c>
    </row>
    <row r="16453" customFormat="false" ht="15" hidden="false" customHeight="false" outlineLevel="0" collapsed="false">
      <c r="A16453" s="0" t="n">
        <v>202507</v>
      </c>
      <c r="B16453" s="0" t="n">
        <v>202508</v>
      </c>
      <c r="C16453" s="37" t="s">
        <v>152</v>
      </c>
      <c r="D16453" s="37" t="s">
        <v>288</v>
      </c>
      <c r="E16453" s="0" t="n">
        <v>2</v>
      </c>
      <c r="F16453" s="38" t="s">
        <v>70</v>
      </c>
      <c r="G16453" s="37" t="s">
        <v>289</v>
      </c>
      <c r="H16453" s="0" t="n">
        <v>951230</v>
      </c>
      <c r="I16453" s="0" t="n">
        <v>271941</v>
      </c>
      <c r="J16453" s="0" t="n">
        <v>-13079</v>
      </c>
    </row>
    <row r="16454" customFormat="false" ht="15" hidden="false" customHeight="false" outlineLevel="0" collapsed="false">
      <c r="A16454" s="0" t="n">
        <v>202507</v>
      </c>
      <c r="B16454" s="0" t="n">
        <v>202508</v>
      </c>
      <c r="C16454" s="37" t="s">
        <v>112</v>
      </c>
      <c r="D16454" s="37" t="s">
        <v>290</v>
      </c>
      <c r="E16454" s="0" t="n">
        <v>2</v>
      </c>
      <c r="F16454" s="38" t="s">
        <v>70</v>
      </c>
      <c r="G16454" s="37" t="s">
        <v>291</v>
      </c>
      <c r="H16454" s="0" t="n">
        <v>5447079</v>
      </c>
      <c r="I16454" s="0" t="n">
        <v>7494338</v>
      </c>
      <c r="J16454" s="0" t="n">
        <v>159353</v>
      </c>
    </row>
    <row r="16455" customFormat="false" ht="15" hidden="false" customHeight="false" outlineLevel="0" collapsed="false">
      <c r="A16455" s="0" t="n">
        <v>202507</v>
      </c>
      <c r="B16455" s="0" t="n">
        <v>202508</v>
      </c>
      <c r="C16455" s="37" t="s">
        <v>106</v>
      </c>
      <c r="D16455" s="37" t="s">
        <v>292</v>
      </c>
      <c r="E16455" s="0" t="n">
        <v>2</v>
      </c>
      <c r="F16455" s="38" t="s">
        <v>70</v>
      </c>
      <c r="G16455" s="37" t="s">
        <v>293</v>
      </c>
      <c r="H16455" s="0" t="n">
        <v>75850</v>
      </c>
      <c r="I16455" s="0" t="n">
        <v>28155</v>
      </c>
      <c r="J16455" s="0" t="n">
        <v>4565</v>
      </c>
    </row>
    <row r="16456" customFormat="false" ht="15" hidden="false" customHeight="false" outlineLevel="0" collapsed="false">
      <c r="A16456" s="0" t="n">
        <v>202507</v>
      </c>
      <c r="B16456" s="0" t="n">
        <v>202508</v>
      </c>
      <c r="C16456" s="37" t="s">
        <v>136</v>
      </c>
      <c r="D16456" s="37" t="s">
        <v>294</v>
      </c>
      <c r="E16456" s="0" t="n">
        <v>2</v>
      </c>
      <c r="F16456" s="38" t="s">
        <v>70</v>
      </c>
      <c r="G16456" s="37" t="s">
        <v>295</v>
      </c>
      <c r="H16456" s="0" t="n">
        <v>299943</v>
      </c>
      <c r="I16456" s="0" t="n">
        <v>302341</v>
      </c>
      <c r="J16456" s="0" t="n">
        <v>42415</v>
      </c>
    </row>
    <row r="16457" customFormat="false" ht="15" hidden="false" customHeight="false" outlineLevel="0" collapsed="false">
      <c r="A16457" s="0" t="n">
        <v>202507</v>
      </c>
      <c r="B16457" s="0" t="n">
        <v>202508</v>
      </c>
      <c r="C16457" s="37" t="s">
        <v>101</v>
      </c>
      <c r="D16457" s="37" t="s">
        <v>296</v>
      </c>
      <c r="E16457" s="0" t="n">
        <v>2</v>
      </c>
      <c r="F16457" s="38" t="s">
        <v>70</v>
      </c>
      <c r="G16457" s="37" t="s">
        <v>297</v>
      </c>
      <c r="H16457" s="0" t="n">
        <v>239333</v>
      </c>
      <c r="I16457" s="0" t="n">
        <v>265535</v>
      </c>
      <c r="J16457" s="0" t="n">
        <v>23343</v>
      </c>
    </row>
    <row r="16458" customFormat="false" ht="15" hidden="false" customHeight="false" outlineLevel="0" collapsed="false">
      <c r="A16458" s="0" t="n">
        <v>202507</v>
      </c>
      <c r="B16458" s="0" t="n">
        <v>202508</v>
      </c>
      <c r="C16458" s="37" t="s">
        <v>149</v>
      </c>
      <c r="D16458" s="37" t="s">
        <v>298</v>
      </c>
      <c r="E16458" s="0" t="n">
        <v>2</v>
      </c>
      <c r="F16458" s="38" t="s">
        <v>70</v>
      </c>
      <c r="G16458" s="37" t="s">
        <v>299</v>
      </c>
      <c r="H16458" s="0" t="n">
        <v>731806</v>
      </c>
      <c r="I16458" s="0" t="n">
        <v>186868</v>
      </c>
      <c r="J16458" s="0" t="n">
        <v>32681</v>
      </c>
    </row>
    <row r="16459" customFormat="false" ht="15" hidden="false" customHeight="false" outlineLevel="0" collapsed="false">
      <c r="A16459" s="0" t="n">
        <v>202507</v>
      </c>
      <c r="B16459" s="0" t="n">
        <v>202508</v>
      </c>
      <c r="C16459" s="37" t="s">
        <v>184</v>
      </c>
      <c r="D16459" s="37" t="s">
        <v>300</v>
      </c>
      <c r="E16459" s="0" t="n">
        <v>2</v>
      </c>
      <c r="F16459" s="38" t="s">
        <v>70</v>
      </c>
      <c r="G16459" s="37" t="s">
        <v>301</v>
      </c>
      <c r="H16459" s="0" t="n">
        <v>1126194</v>
      </c>
      <c r="I16459" s="0" t="n">
        <v>645606</v>
      </c>
      <c r="J16459" s="0" t="n">
        <v>61051</v>
      </c>
    </row>
    <row r="16460" customFormat="false" ht="15" hidden="false" customHeight="false" outlineLevel="0" collapsed="false">
      <c r="A16460" s="0" t="n">
        <v>202507</v>
      </c>
      <c r="B16460" s="0" t="n">
        <v>202508</v>
      </c>
      <c r="C16460" s="37" t="s">
        <v>136</v>
      </c>
      <c r="D16460" s="37" t="s">
        <v>298</v>
      </c>
      <c r="E16460" s="0" t="n">
        <v>2</v>
      </c>
      <c r="F16460" s="38" t="s">
        <v>70</v>
      </c>
      <c r="G16460" s="37" t="s">
        <v>302</v>
      </c>
      <c r="H16460" s="0" t="n">
        <v>185241</v>
      </c>
      <c r="I16460" s="0" t="n">
        <v>41451</v>
      </c>
      <c r="J16460" s="0" t="n">
        <v>1941</v>
      </c>
    </row>
    <row r="16461" customFormat="false" ht="15" hidden="false" customHeight="false" outlineLevel="0" collapsed="false">
      <c r="A16461" s="0" t="n">
        <v>202507</v>
      </c>
      <c r="B16461" s="0" t="n">
        <v>202508</v>
      </c>
      <c r="C16461" s="37" t="s">
        <v>149</v>
      </c>
      <c r="D16461" s="37" t="s">
        <v>303</v>
      </c>
      <c r="E16461" s="0" t="n">
        <v>2</v>
      </c>
      <c r="F16461" s="38" t="s">
        <v>70</v>
      </c>
      <c r="G16461" s="37" t="s">
        <v>304</v>
      </c>
      <c r="H16461" s="0" t="n">
        <v>530753</v>
      </c>
      <c r="I16461" s="0" t="n">
        <v>382779</v>
      </c>
      <c r="J16461" s="0" t="n">
        <v>-29428</v>
      </c>
    </row>
    <row r="16462" customFormat="false" ht="15" hidden="false" customHeight="false" outlineLevel="0" collapsed="false">
      <c r="A16462" s="0" t="n">
        <v>202507</v>
      </c>
      <c r="B16462" s="0" t="n">
        <v>202508</v>
      </c>
      <c r="C16462" s="37" t="s">
        <v>106</v>
      </c>
      <c r="D16462" s="37" t="s">
        <v>107</v>
      </c>
      <c r="E16462" s="0" t="n">
        <v>2</v>
      </c>
      <c r="F16462" s="38" t="s">
        <v>70</v>
      </c>
      <c r="G16462" s="37" t="s">
        <v>305</v>
      </c>
      <c r="H16462" s="0" t="n">
        <v>462613</v>
      </c>
      <c r="I16462" s="0" t="n">
        <v>101106</v>
      </c>
      <c r="J16462" s="0" t="n">
        <v>20942</v>
      </c>
    </row>
    <row r="16463" customFormat="false" ht="15" hidden="false" customHeight="false" outlineLevel="0" collapsed="false">
      <c r="A16463" s="0" t="n">
        <v>202507</v>
      </c>
      <c r="B16463" s="0" t="n">
        <v>202508</v>
      </c>
      <c r="C16463" s="37" t="s">
        <v>124</v>
      </c>
      <c r="D16463" s="37" t="s">
        <v>306</v>
      </c>
      <c r="E16463" s="0" t="n">
        <v>2</v>
      </c>
      <c r="F16463" s="38" t="s">
        <v>70</v>
      </c>
      <c r="G16463" s="37" t="s">
        <v>307</v>
      </c>
      <c r="H16463" s="0" t="n">
        <v>24773328</v>
      </c>
      <c r="I16463" s="0" t="n">
        <v>3872448</v>
      </c>
      <c r="J16463" s="0" t="n">
        <v>272594</v>
      </c>
    </row>
    <row r="16464" customFormat="false" ht="15" hidden="false" customHeight="false" outlineLevel="0" collapsed="false">
      <c r="A16464" s="0" t="n">
        <v>202507</v>
      </c>
      <c r="B16464" s="0" t="n">
        <v>202508</v>
      </c>
      <c r="C16464" s="37" t="s">
        <v>115</v>
      </c>
      <c r="D16464" s="37" t="s">
        <v>308</v>
      </c>
      <c r="E16464" s="0" t="n">
        <v>2</v>
      </c>
      <c r="F16464" s="38" t="s">
        <v>70</v>
      </c>
      <c r="G16464" s="37" t="s">
        <v>309</v>
      </c>
      <c r="H16464" s="0" t="n">
        <v>12422970</v>
      </c>
      <c r="I16464" s="0" t="n">
        <v>6141680</v>
      </c>
      <c r="J16464" s="0" t="n">
        <v>214098</v>
      </c>
    </row>
    <row r="16465" customFormat="false" ht="15" hidden="false" customHeight="false" outlineLevel="0" collapsed="false">
      <c r="A16465" s="0" t="n">
        <v>202507</v>
      </c>
      <c r="B16465" s="0" t="n">
        <v>202508</v>
      </c>
      <c r="C16465" s="37" t="s">
        <v>178</v>
      </c>
      <c r="D16465" s="37" t="s">
        <v>308</v>
      </c>
      <c r="E16465" s="0" t="n">
        <v>2</v>
      </c>
      <c r="F16465" s="38" t="s">
        <v>70</v>
      </c>
      <c r="G16465" s="37" t="s">
        <v>310</v>
      </c>
      <c r="H16465" s="0" t="n">
        <v>893872</v>
      </c>
      <c r="I16465" s="0" t="n">
        <v>437248</v>
      </c>
      <c r="J16465" s="0" t="n">
        <v>30491</v>
      </c>
    </row>
    <row r="16466" customFormat="false" ht="15" hidden="false" customHeight="false" outlineLevel="0" collapsed="false">
      <c r="A16466" s="0" t="n">
        <v>202507</v>
      </c>
      <c r="B16466" s="0" t="n">
        <v>202508</v>
      </c>
      <c r="C16466" s="37" t="s">
        <v>109</v>
      </c>
      <c r="D16466" s="37" t="s">
        <v>311</v>
      </c>
      <c r="E16466" s="0" t="n">
        <v>2</v>
      </c>
      <c r="F16466" s="38" t="s">
        <v>70</v>
      </c>
      <c r="G16466" s="37" t="s">
        <v>312</v>
      </c>
      <c r="H16466" s="0" t="n">
        <v>810560</v>
      </c>
      <c r="I16466" s="0" t="n">
        <v>118244</v>
      </c>
      <c r="J16466" s="0" t="n">
        <v>27181</v>
      </c>
    </row>
    <row r="16467" customFormat="false" ht="15" hidden="false" customHeight="false" outlineLevel="0" collapsed="false">
      <c r="A16467" s="0" t="n">
        <v>202507</v>
      </c>
      <c r="B16467" s="0" t="n">
        <v>202508</v>
      </c>
      <c r="C16467" s="37" t="s">
        <v>178</v>
      </c>
      <c r="D16467" s="37" t="s">
        <v>203</v>
      </c>
      <c r="E16467" s="0" t="n">
        <v>2</v>
      </c>
      <c r="F16467" s="38" t="s">
        <v>70</v>
      </c>
      <c r="G16467" s="37" t="s">
        <v>313</v>
      </c>
      <c r="H16467" s="0" t="n">
        <v>225600</v>
      </c>
      <c r="I16467" s="0" t="n">
        <v>138763</v>
      </c>
      <c r="J16467" s="0" t="n">
        <v>24875</v>
      </c>
    </row>
    <row r="16468" customFormat="false" ht="15" hidden="false" customHeight="false" outlineLevel="0" collapsed="false">
      <c r="A16468" s="0" t="n">
        <v>202507</v>
      </c>
      <c r="B16468" s="0" t="n">
        <v>202508</v>
      </c>
      <c r="C16468" s="37" t="s">
        <v>152</v>
      </c>
      <c r="D16468" s="37" t="s">
        <v>314</v>
      </c>
      <c r="E16468" s="0" t="n">
        <v>2</v>
      </c>
      <c r="F16468" s="38" t="s">
        <v>70</v>
      </c>
      <c r="G16468" s="37" t="s">
        <v>315</v>
      </c>
      <c r="H16468" s="0" t="n">
        <v>102912</v>
      </c>
      <c r="I16468" s="0" t="n">
        <v>20061</v>
      </c>
      <c r="J16468" s="0" t="n">
        <v>883</v>
      </c>
    </row>
    <row r="16469" customFormat="false" ht="15" hidden="false" customHeight="false" outlineLevel="0" collapsed="false">
      <c r="A16469" s="0" t="n">
        <v>202507</v>
      </c>
      <c r="B16469" s="0" t="n">
        <v>202508</v>
      </c>
      <c r="C16469" s="37" t="s">
        <v>152</v>
      </c>
      <c r="D16469" s="37" t="s">
        <v>159</v>
      </c>
      <c r="E16469" s="0" t="n">
        <v>2</v>
      </c>
      <c r="F16469" s="38" t="s">
        <v>70</v>
      </c>
      <c r="G16469" s="37" t="s">
        <v>316</v>
      </c>
      <c r="H16469" s="0" t="n">
        <v>1028845</v>
      </c>
      <c r="I16469" s="0" t="n">
        <v>750827</v>
      </c>
      <c r="J16469" s="0" t="n">
        <v>95337</v>
      </c>
    </row>
    <row r="16470" customFormat="false" ht="15" hidden="false" customHeight="false" outlineLevel="0" collapsed="false">
      <c r="A16470" s="0" t="n">
        <v>202507</v>
      </c>
      <c r="B16470" s="0" t="n">
        <v>202508</v>
      </c>
      <c r="C16470" s="37" t="s">
        <v>184</v>
      </c>
      <c r="D16470" s="37" t="s">
        <v>218</v>
      </c>
      <c r="E16470" s="0" t="n">
        <v>2</v>
      </c>
      <c r="F16470" s="38" t="s">
        <v>70</v>
      </c>
      <c r="G16470" s="37" t="s">
        <v>317</v>
      </c>
      <c r="H16470" s="0" t="n">
        <v>356939</v>
      </c>
      <c r="I16470" s="0" t="n">
        <v>214622</v>
      </c>
      <c r="J16470" s="0" t="n">
        <v>43506</v>
      </c>
    </row>
    <row r="16471" customFormat="false" ht="15" hidden="false" customHeight="false" outlineLevel="0" collapsed="false">
      <c r="A16471" s="0" t="n">
        <v>202507</v>
      </c>
      <c r="B16471" s="0" t="n">
        <v>202508</v>
      </c>
      <c r="C16471" s="37" t="s">
        <v>109</v>
      </c>
      <c r="D16471" s="37" t="s">
        <v>318</v>
      </c>
      <c r="E16471" s="0" t="n">
        <v>2</v>
      </c>
      <c r="F16471" s="38" t="s">
        <v>70</v>
      </c>
      <c r="G16471" s="37" t="s">
        <v>319</v>
      </c>
      <c r="H16471" s="0" t="n">
        <v>1188967</v>
      </c>
      <c r="I16471" s="0" t="n">
        <v>329646</v>
      </c>
      <c r="J16471" s="0" t="n">
        <v>37825</v>
      </c>
    </row>
    <row r="16472" customFormat="false" ht="15" hidden="false" customHeight="false" outlineLevel="0" collapsed="false">
      <c r="A16472" s="0" t="n">
        <v>202507</v>
      </c>
      <c r="B16472" s="0" t="n">
        <v>202508</v>
      </c>
      <c r="C16472" s="37" t="s">
        <v>184</v>
      </c>
      <c r="D16472" s="37" t="s">
        <v>320</v>
      </c>
      <c r="E16472" s="0" t="n">
        <v>2</v>
      </c>
      <c r="F16472" s="38" t="s">
        <v>70</v>
      </c>
      <c r="G16472" s="37" t="s">
        <v>321</v>
      </c>
      <c r="H16472" s="0" t="n">
        <v>210307</v>
      </c>
      <c r="I16472" s="0" t="n">
        <v>193800</v>
      </c>
      <c r="J16472" s="0" t="n">
        <v>17844</v>
      </c>
    </row>
    <row r="16473" customFormat="false" ht="15" hidden="false" customHeight="false" outlineLevel="0" collapsed="false">
      <c r="A16473" s="0" t="n">
        <v>202507</v>
      </c>
      <c r="B16473" s="0" t="n">
        <v>202508</v>
      </c>
      <c r="C16473" s="37" t="s">
        <v>124</v>
      </c>
      <c r="D16473" s="37" t="s">
        <v>282</v>
      </c>
      <c r="E16473" s="0" t="n">
        <v>2</v>
      </c>
      <c r="F16473" s="38" t="s">
        <v>70</v>
      </c>
      <c r="G16473" s="37" t="s">
        <v>322</v>
      </c>
      <c r="H16473" s="0" t="n">
        <v>414064</v>
      </c>
      <c r="I16473" s="0" t="n">
        <v>199160</v>
      </c>
      <c r="J16473" s="0" t="n">
        <v>-25698</v>
      </c>
    </row>
    <row r="16474" customFormat="false" ht="15" hidden="false" customHeight="false" outlineLevel="0" collapsed="false">
      <c r="A16474" s="0" t="n">
        <v>202507</v>
      </c>
      <c r="B16474" s="0" t="n">
        <v>202508</v>
      </c>
      <c r="C16474" s="37" t="s">
        <v>112</v>
      </c>
      <c r="D16474" s="37" t="s">
        <v>96</v>
      </c>
      <c r="E16474" s="0" t="n">
        <v>2</v>
      </c>
      <c r="F16474" s="38" t="s">
        <v>70</v>
      </c>
      <c r="G16474" s="37" t="s">
        <v>323</v>
      </c>
      <c r="H16474" s="0" t="n">
        <v>1309622</v>
      </c>
      <c r="I16474" s="0" t="n">
        <v>314378</v>
      </c>
      <c r="J16474" s="0" t="n">
        <v>64314</v>
      </c>
    </row>
    <row r="16475" customFormat="false" ht="15" hidden="false" customHeight="false" outlineLevel="0" collapsed="false">
      <c r="A16475" s="0" t="n">
        <v>202507</v>
      </c>
      <c r="B16475" s="0" t="n">
        <v>202508</v>
      </c>
      <c r="C16475" s="37" t="s">
        <v>152</v>
      </c>
      <c r="D16475" s="37" t="s">
        <v>324</v>
      </c>
      <c r="E16475" s="0" t="n">
        <v>2</v>
      </c>
      <c r="F16475" s="38" t="s">
        <v>70</v>
      </c>
      <c r="G16475" s="37" t="s">
        <v>325</v>
      </c>
      <c r="H16475" s="0" t="n">
        <v>1896923</v>
      </c>
      <c r="I16475" s="0" t="n">
        <v>1018827</v>
      </c>
      <c r="J16475" s="0" t="n">
        <v>-23262</v>
      </c>
    </row>
    <row r="16476" customFormat="false" ht="15" hidden="false" customHeight="false" outlineLevel="0" collapsed="false">
      <c r="A16476" s="0" t="n">
        <v>202507</v>
      </c>
      <c r="B16476" s="0" t="n">
        <v>202508</v>
      </c>
      <c r="C16476" s="37" t="s">
        <v>112</v>
      </c>
      <c r="D16476" s="37" t="s">
        <v>326</v>
      </c>
      <c r="E16476" s="0" t="n">
        <v>2</v>
      </c>
      <c r="F16476" s="38" t="s">
        <v>70</v>
      </c>
      <c r="G16476" s="37" t="s">
        <v>327</v>
      </c>
      <c r="H16476" s="0" t="n">
        <v>2005189</v>
      </c>
      <c r="I16476" s="0" t="n">
        <v>747512</v>
      </c>
      <c r="J16476" s="0" t="n">
        <v>-80037</v>
      </c>
    </row>
    <row r="16477" customFormat="false" ht="15" hidden="false" customHeight="false" outlineLevel="0" collapsed="false">
      <c r="A16477" s="0" t="n">
        <v>202507</v>
      </c>
      <c r="B16477" s="0" t="n">
        <v>202508</v>
      </c>
      <c r="C16477" s="37" t="s">
        <v>152</v>
      </c>
      <c r="D16477" s="37" t="s">
        <v>328</v>
      </c>
      <c r="E16477" s="0" t="n">
        <v>2</v>
      </c>
      <c r="F16477" s="38" t="s">
        <v>70</v>
      </c>
      <c r="G16477" s="37" t="s">
        <v>329</v>
      </c>
      <c r="H16477" s="0" t="n">
        <v>306447</v>
      </c>
      <c r="I16477" s="0" t="n">
        <v>98360</v>
      </c>
      <c r="J16477" s="0" t="n">
        <v>-9878</v>
      </c>
    </row>
    <row r="16478" customFormat="false" ht="15" hidden="false" customHeight="false" outlineLevel="0" collapsed="false">
      <c r="A16478" s="0" t="n">
        <v>202507</v>
      </c>
      <c r="B16478" s="0" t="n">
        <v>202508</v>
      </c>
      <c r="C16478" s="37" t="s">
        <v>95</v>
      </c>
      <c r="D16478" s="37" t="s">
        <v>330</v>
      </c>
      <c r="E16478" s="0" t="n">
        <v>2</v>
      </c>
      <c r="F16478" s="38" t="s">
        <v>70</v>
      </c>
      <c r="G16478" s="37" t="s">
        <v>331</v>
      </c>
      <c r="H16478" s="0" t="n">
        <v>3271567</v>
      </c>
      <c r="I16478" s="0" t="n">
        <v>1973940</v>
      </c>
      <c r="J16478" s="0" t="n">
        <v>-10878</v>
      </c>
    </row>
    <row r="16479" customFormat="false" ht="15" hidden="false" customHeight="false" outlineLevel="0" collapsed="false">
      <c r="A16479" s="0" t="n">
        <v>202507</v>
      </c>
      <c r="B16479" s="0" t="n">
        <v>202508</v>
      </c>
      <c r="C16479" s="37" t="s">
        <v>106</v>
      </c>
      <c r="D16479" s="37" t="s">
        <v>332</v>
      </c>
      <c r="E16479" s="0" t="n">
        <v>2</v>
      </c>
      <c r="F16479" s="38" t="s">
        <v>70</v>
      </c>
      <c r="G16479" s="37" t="s">
        <v>333</v>
      </c>
      <c r="H16479" s="0" t="n">
        <v>532059</v>
      </c>
      <c r="I16479" s="0" t="n">
        <v>200843</v>
      </c>
      <c r="J16479" s="0" t="n">
        <v>25828</v>
      </c>
    </row>
    <row r="16480" customFormat="false" ht="15" hidden="false" customHeight="false" outlineLevel="0" collapsed="false">
      <c r="A16480" s="0" t="n">
        <v>202507</v>
      </c>
      <c r="B16480" s="0" t="n">
        <v>202508</v>
      </c>
      <c r="C16480" s="37" t="s">
        <v>95</v>
      </c>
      <c r="D16480" s="37" t="s">
        <v>334</v>
      </c>
      <c r="E16480" s="0" t="n">
        <v>2</v>
      </c>
      <c r="F16480" s="38" t="s">
        <v>70</v>
      </c>
      <c r="G16480" s="37" t="s">
        <v>335</v>
      </c>
      <c r="H16480" s="0" t="n">
        <v>2738084</v>
      </c>
      <c r="I16480" s="0" t="n">
        <v>602513</v>
      </c>
      <c r="J16480" s="0" t="n">
        <v>118131</v>
      </c>
    </row>
    <row r="16481" customFormat="false" ht="15" hidden="false" customHeight="false" outlineLevel="0" collapsed="false">
      <c r="A16481" s="0" t="n">
        <v>202507</v>
      </c>
      <c r="B16481" s="0" t="n">
        <v>202508</v>
      </c>
      <c r="C16481" s="37" t="s">
        <v>149</v>
      </c>
      <c r="D16481" s="37" t="s">
        <v>243</v>
      </c>
      <c r="E16481" s="0" t="n">
        <v>2</v>
      </c>
      <c r="F16481" s="38" t="s">
        <v>70</v>
      </c>
      <c r="G16481" s="37" t="s">
        <v>336</v>
      </c>
      <c r="H16481" s="0" t="n">
        <v>1201618</v>
      </c>
      <c r="I16481" s="0" t="n">
        <v>765588</v>
      </c>
      <c r="J16481" s="0" t="n">
        <v>87404</v>
      </c>
    </row>
    <row r="16482" customFormat="false" ht="15" hidden="false" customHeight="false" outlineLevel="0" collapsed="false">
      <c r="A16482" s="0" t="n">
        <v>202507</v>
      </c>
      <c r="B16482" s="0" t="n">
        <v>202508</v>
      </c>
      <c r="C16482" s="37" t="s">
        <v>115</v>
      </c>
      <c r="D16482" s="37" t="s">
        <v>200</v>
      </c>
      <c r="E16482" s="0" t="n">
        <v>2</v>
      </c>
      <c r="F16482" s="38" t="s">
        <v>70</v>
      </c>
      <c r="G16482" s="37" t="s">
        <v>337</v>
      </c>
      <c r="H16482" s="0" t="n">
        <v>191906</v>
      </c>
      <c r="I16482" s="0" t="n">
        <v>57644</v>
      </c>
      <c r="J16482" s="0" t="n">
        <v>14616</v>
      </c>
    </row>
    <row r="16483" customFormat="false" ht="15" hidden="false" customHeight="false" outlineLevel="0" collapsed="false">
      <c r="A16483" s="0" t="n">
        <v>202507</v>
      </c>
      <c r="B16483" s="0" t="n">
        <v>202508</v>
      </c>
      <c r="C16483" s="37" t="s">
        <v>106</v>
      </c>
      <c r="D16483" s="37" t="s">
        <v>104</v>
      </c>
      <c r="E16483" s="0" t="n">
        <v>2</v>
      </c>
      <c r="F16483" s="38" t="s">
        <v>70</v>
      </c>
      <c r="G16483" s="37" t="s">
        <v>338</v>
      </c>
      <c r="H16483" s="0" t="n">
        <v>674759</v>
      </c>
      <c r="I16483" s="0" t="n">
        <v>336499</v>
      </c>
      <c r="J16483" s="0" t="n">
        <v>13354</v>
      </c>
    </row>
    <row r="16484" customFormat="false" ht="15" hidden="false" customHeight="false" outlineLevel="0" collapsed="false">
      <c r="A16484" s="0" t="n">
        <v>202507</v>
      </c>
      <c r="B16484" s="0" t="n">
        <v>202508</v>
      </c>
      <c r="C16484" s="37" t="s">
        <v>184</v>
      </c>
      <c r="D16484" s="37" t="s">
        <v>339</v>
      </c>
      <c r="E16484" s="0" t="n">
        <v>2</v>
      </c>
      <c r="F16484" s="38" t="s">
        <v>70</v>
      </c>
      <c r="G16484" s="37" t="s">
        <v>340</v>
      </c>
      <c r="H16484" s="0" t="n">
        <v>3289752</v>
      </c>
      <c r="I16484" s="0" t="n">
        <v>2887557</v>
      </c>
      <c r="J16484" s="0" t="n">
        <v>163993</v>
      </c>
    </row>
    <row r="16485" customFormat="false" ht="15" hidden="false" customHeight="false" outlineLevel="0" collapsed="false">
      <c r="A16485" s="0" t="n">
        <v>202507</v>
      </c>
      <c r="B16485" s="0" t="n">
        <v>202508</v>
      </c>
      <c r="C16485" s="37" t="s">
        <v>112</v>
      </c>
      <c r="D16485" s="37" t="s">
        <v>341</v>
      </c>
      <c r="E16485" s="0" t="n">
        <v>2</v>
      </c>
      <c r="F16485" s="38" t="s">
        <v>70</v>
      </c>
      <c r="G16485" s="37" t="s">
        <v>342</v>
      </c>
      <c r="H16485" s="0" t="n">
        <v>2353182</v>
      </c>
      <c r="I16485" s="0" t="n">
        <v>535071</v>
      </c>
      <c r="J16485" s="0" t="n">
        <v>-57079</v>
      </c>
    </row>
    <row r="16486" customFormat="false" ht="15" hidden="false" customHeight="false" outlineLevel="0" collapsed="false">
      <c r="A16486" s="0" t="n">
        <v>202507</v>
      </c>
      <c r="B16486" s="0" t="n">
        <v>202508</v>
      </c>
      <c r="C16486" s="37" t="s">
        <v>101</v>
      </c>
      <c r="D16486" s="37" t="s">
        <v>200</v>
      </c>
      <c r="E16486" s="0" t="n">
        <v>2</v>
      </c>
      <c r="F16486" s="38" t="s">
        <v>70</v>
      </c>
      <c r="G16486" s="37" t="s">
        <v>343</v>
      </c>
      <c r="H16486" s="0" t="n">
        <v>757304</v>
      </c>
      <c r="I16486" s="0" t="n">
        <v>355089</v>
      </c>
      <c r="J16486" s="0" t="n">
        <v>7961</v>
      </c>
    </row>
    <row r="16487" customFormat="false" ht="15" hidden="false" customHeight="false" outlineLevel="0" collapsed="false">
      <c r="A16487" s="0" t="n">
        <v>202507</v>
      </c>
      <c r="B16487" s="0" t="n">
        <v>202508</v>
      </c>
      <c r="C16487" s="37" t="s">
        <v>109</v>
      </c>
      <c r="D16487" s="37" t="s">
        <v>191</v>
      </c>
      <c r="E16487" s="0" t="n">
        <v>2</v>
      </c>
      <c r="F16487" s="38" t="s">
        <v>70</v>
      </c>
      <c r="G16487" s="37" t="s">
        <v>344</v>
      </c>
      <c r="H16487" s="0" t="n">
        <v>9673478</v>
      </c>
      <c r="I16487" s="0" t="n">
        <v>4215306</v>
      </c>
      <c r="J16487" s="0" t="n">
        <v>-523552</v>
      </c>
    </row>
    <row r="16488" customFormat="false" ht="15" hidden="false" customHeight="false" outlineLevel="0" collapsed="false">
      <c r="A16488" s="0" t="n">
        <v>202507</v>
      </c>
      <c r="B16488" s="0" t="n">
        <v>202508</v>
      </c>
      <c r="C16488" s="37" t="s">
        <v>115</v>
      </c>
      <c r="D16488" s="37" t="s">
        <v>110</v>
      </c>
      <c r="E16488" s="0" t="n">
        <v>2</v>
      </c>
      <c r="F16488" s="38" t="s">
        <v>70</v>
      </c>
      <c r="G16488" s="37" t="s">
        <v>345</v>
      </c>
      <c r="H16488" s="0" t="n">
        <v>4245682</v>
      </c>
      <c r="I16488" s="0" t="n">
        <v>1993671</v>
      </c>
      <c r="J16488" s="0" t="n">
        <v>-108002</v>
      </c>
    </row>
    <row r="16489" customFormat="false" ht="15" hidden="false" customHeight="false" outlineLevel="0" collapsed="false">
      <c r="A16489" s="0" t="n">
        <v>202507</v>
      </c>
      <c r="B16489" s="0" t="n">
        <v>202508</v>
      </c>
      <c r="C16489" s="37" t="s">
        <v>149</v>
      </c>
      <c r="D16489" s="37" t="s">
        <v>104</v>
      </c>
      <c r="E16489" s="0" t="n">
        <v>2</v>
      </c>
      <c r="F16489" s="38" t="s">
        <v>70</v>
      </c>
      <c r="G16489" s="37" t="s">
        <v>346</v>
      </c>
      <c r="H16489" s="0" t="n">
        <v>956430</v>
      </c>
      <c r="I16489" s="0" t="n">
        <v>313995</v>
      </c>
      <c r="J16489" s="0" t="n">
        <v>44905</v>
      </c>
    </row>
    <row r="16490" customFormat="false" ht="15" hidden="false" customHeight="false" outlineLevel="0" collapsed="false">
      <c r="A16490" s="0" t="n">
        <v>202507</v>
      </c>
      <c r="B16490" s="0" t="n">
        <v>202508</v>
      </c>
      <c r="C16490" s="37" t="s">
        <v>124</v>
      </c>
      <c r="D16490" s="37" t="s">
        <v>277</v>
      </c>
      <c r="E16490" s="0" t="n">
        <v>2</v>
      </c>
      <c r="F16490" s="38" t="s">
        <v>70</v>
      </c>
      <c r="G16490" s="37" t="s">
        <v>347</v>
      </c>
      <c r="H16490" s="0" t="n">
        <v>3310866</v>
      </c>
      <c r="I16490" s="0" t="n">
        <v>711577</v>
      </c>
      <c r="J16490" s="0" t="n">
        <v>-63122</v>
      </c>
    </row>
    <row r="16491" customFormat="false" ht="15" hidden="false" customHeight="false" outlineLevel="0" collapsed="false">
      <c r="A16491" s="0" t="n">
        <v>202507</v>
      </c>
      <c r="B16491" s="0" t="n">
        <v>202508</v>
      </c>
      <c r="C16491" s="37" t="s">
        <v>124</v>
      </c>
      <c r="D16491" s="37" t="s">
        <v>145</v>
      </c>
      <c r="E16491" s="0" t="n">
        <v>2</v>
      </c>
      <c r="F16491" s="38" t="s">
        <v>70</v>
      </c>
      <c r="G16491" s="37" t="s">
        <v>348</v>
      </c>
      <c r="H16491" s="0" t="n">
        <v>11278766</v>
      </c>
      <c r="I16491" s="0" t="n">
        <v>3775466</v>
      </c>
      <c r="J16491" s="0" t="n">
        <v>-297580</v>
      </c>
    </row>
    <row r="16492" customFormat="false" ht="15" hidden="false" customHeight="false" outlineLevel="0" collapsed="false">
      <c r="A16492" s="0" t="n">
        <v>202507</v>
      </c>
      <c r="B16492" s="0" t="n">
        <v>202508</v>
      </c>
      <c r="C16492" s="37" t="s">
        <v>136</v>
      </c>
      <c r="D16492" s="37" t="s">
        <v>328</v>
      </c>
      <c r="E16492" s="0" t="n">
        <v>2</v>
      </c>
      <c r="F16492" s="38" t="s">
        <v>70</v>
      </c>
      <c r="G16492" s="37" t="s">
        <v>349</v>
      </c>
      <c r="H16492" s="0" t="n">
        <v>15148207</v>
      </c>
      <c r="I16492" s="0" t="n">
        <v>3799403</v>
      </c>
      <c r="J16492" s="0" t="n">
        <v>-363909</v>
      </c>
    </row>
    <row r="16493" customFormat="false" ht="15" hidden="false" customHeight="false" outlineLevel="0" collapsed="false">
      <c r="A16493" s="0" t="n">
        <v>202507</v>
      </c>
      <c r="B16493" s="0" t="n">
        <v>202508</v>
      </c>
      <c r="C16493" s="37" t="s">
        <v>152</v>
      </c>
      <c r="D16493" s="37" t="s">
        <v>350</v>
      </c>
      <c r="E16493" s="0" t="n">
        <v>2</v>
      </c>
      <c r="F16493" s="38" t="s">
        <v>70</v>
      </c>
      <c r="G16493" s="37" t="s">
        <v>351</v>
      </c>
      <c r="H16493" s="0" t="n">
        <v>337575</v>
      </c>
      <c r="I16493" s="0" t="n">
        <v>206288</v>
      </c>
      <c r="J16493" s="0" t="n">
        <v>32519</v>
      </c>
    </row>
    <row r="16494" customFormat="false" ht="15" hidden="false" customHeight="false" outlineLevel="0" collapsed="false">
      <c r="A16494" s="0" t="n">
        <v>202507</v>
      </c>
      <c r="B16494" s="0" t="n">
        <v>202508</v>
      </c>
      <c r="C16494" s="37" t="s">
        <v>109</v>
      </c>
      <c r="D16494" s="37" t="s">
        <v>352</v>
      </c>
      <c r="E16494" s="0" t="n">
        <v>2</v>
      </c>
      <c r="F16494" s="38" t="s">
        <v>70</v>
      </c>
      <c r="G16494" s="37" t="s">
        <v>353</v>
      </c>
      <c r="H16494" s="0" t="n">
        <v>627323</v>
      </c>
      <c r="I16494" s="0" t="n">
        <v>287562</v>
      </c>
      <c r="J16494" s="0" t="n">
        <v>70134</v>
      </c>
    </row>
    <row r="16495" customFormat="false" ht="15" hidden="false" customHeight="false" outlineLevel="0" collapsed="false">
      <c r="A16495" s="0" t="n">
        <v>202507</v>
      </c>
      <c r="B16495" s="0" t="n">
        <v>202508</v>
      </c>
      <c r="C16495" s="37" t="s">
        <v>158</v>
      </c>
      <c r="D16495" s="37" t="s">
        <v>354</v>
      </c>
      <c r="E16495" s="0" t="n">
        <v>2</v>
      </c>
      <c r="F16495" s="38" t="s">
        <v>70</v>
      </c>
      <c r="G16495" s="37" t="s">
        <v>355</v>
      </c>
      <c r="H16495" s="0" t="n">
        <v>8128180</v>
      </c>
      <c r="I16495" s="0" t="n">
        <v>1782108</v>
      </c>
      <c r="J16495" s="0" t="n">
        <v>129250</v>
      </c>
    </row>
    <row r="16496" customFormat="false" ht="15" hidden="false" customHeight="false" outlineLevel="0" collapsed="false">
      <c r="A16496" s="0" t="n">
        <v>202507</v>
      </c>
      <c r="B16496" s="0" t="n">
        <v>202508</v>
      </c>
      <c r="C16496" s="37" t="s">
        <v>158</v>
      </c>
      <c r="D16496" s="37" t="s">
        <v>356</v>
      </c>
      <c r="E16496" s="0" t="n">
        <v>2</v>
      </c>
      <c r="F16496" s="38" t="s">
        <v>70</v>
      </c>
      <c r="G16496" s="37" t="s">
        <v>357</v>
      </c>
      <c r="H16496" s="0" t="n">
        <v>318048</v>
      </c>
      <c r="I16496" s="0" t="n">
        <v>172367</v>
      </c>
      <c r="J16496" s="0" t="n">
        <v>30042</v>
      </c>
    </row>
    <row r="16497" customFormat="false" ht="15" hidden="false" customHeight="false" outlineLevel="0" collapsed="false">
      <c r="A16497" s="0" t="n">
        <v>202507</v>
      </c>
      <c r="B16497" s="0" t="n">
        <v>202508</v>
      </c>
      <c r="C16497" s="37" t="s">
        <v>158</v>
      </c>
      <c r="D16497" s="37" t="s">
        <v>255</v>
      </c>
      <c r="E16497" s="0" t="n">
        <v>2</v>
      </c>
      <c r="F16497" s="38" t="s">
        <v>70</v>
      </c>
      <c r="G16497" s="37" t="s">
        <v>358</v>
      </c>
      <c r="H16497" s="0" t="n">
        <v>300950</v>
      </c>
      <c r="I16497" s="0" t="n">
        <v>96991</v>
      </c>
      <c r="J16497" s="0" t="n">
        <v>-3531</v>
      </c>
    </row>
    <row r="16498" customFormat="false" ht="15" hidden="false" customHeight="false" outlineLevel="0" collapsed="false">
      <c r="A16498" s="0" t="n">
        <v>202507</v>
      </c>
      <c r="B16498" s="0" t="n">
        <v>202508</v>
      </c>
      <c r="C16498" s="37" t="s">
        <v>109</v>
      </c>
      <c r="D16498" s="37" t="s">
        <v>104</v>
      </c>
      <c r="E16498" s="0" t="n">
        <v>2</v>
      </c>
      <c r="F16498" s="38" t="s">
        <v>70</v>
      </c>
      <c r="G16498" s="37" t="s">
        <v>359</v>
      </c>
      <c r="H16498" s="0" t="n">
        <v>855820</v>
      </c>
      <c r="I16498" s="0" t="n">
        <v>260278</v>
      </c>
      <c r="J16498" s="0" t="n">
        <v>52834</v>
      </c>
    </row>
    <row r="16499" customFormat="false" ht="15" hidden="false" customHeight="false" outlineLevel="0" collapsed="false">
      <c r="A16499" s="0" t="n">
        <v>202507</v>
      </c>
      <c r="B16499" s="0" t="n">
        <v>202508</v>
      </c>
      <c r="C16499" s="37" t="s">
        <v>115</v>
      </c>
      <c r="D16499" s="37" t="s">
        <v>360</v>
      </c>
      <c r="E16499" s="0" t="n">
        <v>2</v>
      </c>
      <c r="F16499" s="38" t="s">
        <v>70</v>
      </c>
      <c r="G16499" s="37" t="s">
        <v>361</v>
      </c>
      <c r="H16499" s="0" t="n">
        <v>3376232</v>
      </c>
      <c r="I16499" s="0" t="n">
        <v>2069788</v>
      </c>
      <c r="J16499" s="0" t="n">
        <v>17452</v>
      </c>
    </row>
    <row r="16500" customFormat="false" ht="15" hidden="false" customHeight="false" outlineLevel="0" collapsed="false">
      <c r="A16500" s="0" t="n">
        <v>202507</v>
      </c>
      <c r="B16500" s="0" t="n">
        <v>202508</v>
      </c>
      <c r="C16500" s="37" t="s">
        <v>152</v>
      </c>
      <c r="D16500" s="37" t="s">
        <v>362</v>
      </c>
      <c r="E16500" s="0" t="n">
        <v>2</v>
      </c>
      <c r="F16500" s="38" t="s">
        <v>70</v>
      </c>
      <c r="G16500" s="37" t="s">
        <v>363</v>
      </c>
      <c r="H16500" s="0" t="n">
        <v>1159650</v>
      </c>
      <c r="I16500" s="0" t="n">
        <v>367279</v>
      </c>
      <c r="J16500" s="0" t="n">
        <v>53901</v>
      </c>
    </row>
    <row r="16501" customFormat="false" ht="15" hidden="false" customHeight="false" outlineLevel="0" collapsed="false">
      <c r="A16501" s="0" t="n">
        <v>202507</v>
      </c>
      <c r="B16501" s="0" t="n">
        <v>202508</v>
      </c>
      <c r="C16501" s="37" t="s">
        <v>112</v>
      </c>
      <c r="D16501" s="37" t="s">
        <v>364</v>
      </c>
      <c r="E16501" s="0" t="n">
        <v>2</v>
      </c>
      <c r="F16501" s="38" t="s">
        <v>70</v>
      </c>
      <c r="G16501" s="37" t="s">
        <v>365</v>
      </c>
      <c r="H16501" s="0" t="n">
        <v>644785</v>
      </c>
      <c r="I16501" s="0" t="n">
        <v>233510</v>
      </c>
      <c r="J16501" s="0" t="n">
        <v>18045</v>
      </c>
    </row>
    <row r="16502" customFormat="false" ht="15" hidden="false" customHeight="false" outlineLevel="0" collapsed="false">
      <c r="A16502" s="0" t="n">
        <v>202507</v>
      </c>
      <c r="B16502" s="0" t="n">
        <v>202508</v>
      </c>
      <c r="C16502" s="37" t="s">
        <v>184</v>
      </c>
      <c r="D16502" s="37" t="s">
        <v>341</v>
      </c>
      <c r="E16502" s="0" t="n">
        <v>2</v>
      </c>
      <c r="F16502" s="38" t="s">
        <v>70</v>
      </c>
      <c r="G16502" s="37" t="s">
        <v>366</v>
      </c>
      <c r="H16502" s="0" t="n">
        <v>822045</v>
      </c>
      <c r="I16502" s="0" t="n">
        <v>458441</v>
      </c>
      <c r="J16502" s="0" t="n">
        <v>-51252</v>
      </c>
    </row>
    <row r="16503" customFormat="false" ht="15" hidden="false" customHeight="false" outlineLevel="0" collapsed="false">
      <c r="A16503" s="0" t="n">
        <v>202507</v>
      </c>
      <c r="B16503" s="0" t="n">
        <v>202508</v>
      </c>
      <c r="C16503" s="37" t="s">
        <v>184</v>
      </c>
      <c r="D16503" s="37" t="s">
        <v>367</v>
      </c>
      <c r="E16503" s="0" t="n">
        <v>2</v>
      </c>
      <c r="F16503" s="38" t="s">
        <v>70</v>
      </c>
      <c r="G16503" s="37" t="s">
        <v>368</v>
      </c>
      <c r="H16503" s="0" t="n">
        <v>809508</v>
      </c>
      <c r="I16503" s="0" t="n">
        <v>273899</v>
      </c>
      <c r="J16503" s="0" t="n">
        <v>-2333</v>
      </c>
    </row>
    <row r="16504" customFormat="false" ht="15" hidden="false" customHeight="false" outlineLevel="0" collapsed="false">
      <c r="A16504" s="0" t="n">
        <v>202507</v>
      </c>
      <c r="B16504" s="0" t="n">
        <v>202508</v>
      </c>
      <c r="C16504" s="37" t="s">
        <v>98</v>
      </c>
      <c r="D16504" s="37" t="s">
        <v>369</v>
      </c>
      <c r="E16504" s="0" t="n">
        <v>2</v>
      </c>
      <c r="F16504" s="38" t="s">
        <v>70</v>
      </c>
      <c r="G16504" s="37" t="s">
        <v>370</v>
      </c>
      <c r="H16504" s="0" t="n">
        <v>528804</v>
      </c>
      <c r="I16504" s="0" t="n">
        <v>103548</v>
      </c>
      <c r="J16504" s="0" t="n">
        <v>10056</v>
      </c>
    </row>
    <row r="16505" customFormat="false" ht="15" hidden="false" customHeight="false" outlineLevel="0" collapsed="false">
      <c r="A16505" s="0" t="n">
        <v>202507</v>
      </c>
      <c r="B16505" s="0" t="n">
        <v>202508</v>
      </c>
      <c r="C16505" s="37" t="s">
        <v>98</v>
      </c>
      <c r="D16505" s="37" t="s">
        <v>308</v>
      </c>
      <c r="E16505" s="0" t="n">
        <v>2</v>
      </c>
      <c r="F16505" s="38" t="s">
        <v>70</v>
      </c>
      <c r="G16505" s="37" t="s">
        <v>371</v>
      </c>
      <c r="H16505" s="0" t="n">
        <v>14126973</v>
      </c>
      <c r="I16505" s="0" t="n">
        <v>5860872</v>
      </c>
      <c r="J16505" s="0" t="n">
        <v>-615186</v>
      </c>
    </row>
    <row r="16506" customFormat="false" ht="15" hidden="false" customHeight="false" outlineLevel="0" collapsed="false">
      <c r="A16506" s="0" t="n">
        <v>202507</v>
      </c>
      <c r="B16506" s="0" t="n">
        <v>202508</v>
      </c>
      <c r="C16506" s="37" t="s">
        <v>95</v>
      </c>
      <c r="D16506" s="37" t="s">
        <v>372</v>
      </c>
      <c r="E16506" s="0" t="n">
        <v>2</v>
      </c>
      <c r="F16506" s="38" t="s">
        <v>70</v>
      </c>
      <c r="G16506" s="37" t="s">
        <v>373</v>
      </c>
      <c r="H16506" s="0" t="n">
        <v>1698808</v>
      </c>
      <c r="I16506" s="0" t="n">
        <v>712267</v>
      </c>
      <c r="J16506" s="0" t="n">
        <v>78104</v>
      </c>
    </row>
    <row r="16507" customFormat="false" ht="15" hidden="false" customHeight="false" outlineLevel="0" collapsed="false">
      <c r="A16507" s="0" t="n">
        <v>202507</v>
      </c>
      <c r="B16507" s="0" t="n">
        <v>202508</v>
      </c>
      <c r="C16507" s="37" t="s">
        <v>115</v>
      </c>
      <c r="D16507" s="37" t="s">
        <v>374</v>
      </c>
      <c r="E16507" s="0" t="n">
        <v>2</v>
      </c>
      <c r="F16507" s="38" t="s">
        <v>70</v>
      </c>
      <c r="G16507" s="37" t="s">
        <v>375</v>
      </c>
      <c r="H16507" s="0" t="n">
        <v>3354589</v>
      </c>
      <c r="I16507" s="0" t="n">
        <v>1978652</v>
      </c>
      <c r="J16507" s="0" t="n">
        <v>-121939</v>
      </c>
    </row>
    <row r="16508" customFormat="false" ht="15" hidden="false" customHeight="false" outlineLevel="0" collapsed="false">
      <c r="A16508" s="0" t="n">
        <v>202507</v>
      </c>
      <c r="B16508" s="0" t="n">
        <v>202508</v>
      </c>
      <c r="C16508" s="37" t="s">
        <v>101</v>
      </c>
      <c r="D16508" s="37" t="s">
        <v>376</v>
      </c>
      <c r="E16508" s="0" t="n">
        <v>2</v>
      </c>
      <c r="F16508" s="38" t="s">
        <v>70</v>
      </c>
      <c r="G16508" s="37" t="s">
        <v>377</v>
      </c>
      <c r="H16508" s="0" t="n">
        <v>476804</v>
      </c>
      <c r="I16508" s="0" t="n">
        <v>337378</v>
      </c>
      <c r="J16508" s="0" t="n">
        <v>45230</v>
      </c>
    </row>
    <row r="16509" customFormat="false" ht="15" hidden="false" customHeight="false" outlineLevel="0" collapsed="false">
      <c r="A16509" s="0" t="n">
        <v>202507</v>
      </c>
      <c r="B16509" s="0" t="n">
        <v>202508</v>
      </c>
      <c r="C16509" s="37" t="s">
        <v>184</v>
      </c>
      <c r="D16509" s="37" t="s">
        <v>147</v>
      </c>
      <c r="E16509" s="0" t="n">
        <v>2</v>
      </c>
      <c r="F16509" s="38" t="s">
        <v>70</v>
      </c>
      <c r="G16509" s="37" t="s">
        <v>378</v>
      </c>
      <c r="H16509" s="0" t="n">
        <v>656493</v>
      </c>
      <c r="I16509" s="0" t="n">
        <v>756670</v>
      </c>
      <c r="J16509" s="0" t="n">
        <v>-42419</v>
      </c>
    </row>
    <row r="16510" customFormat="false" ht="15" hidden="false" customHeight="false" outlineLevel="0" collapsed="false">
      <c r="A16510" s="0" t="n">
        <v>202507</v>
      </c>
      <c r="B16510" s="0" t="n">
        <v>202508</v>
      </c>
      <c r="C16510" s="37" t="s">
        <v>98</v>
      </c>
      <c r="D16510" s="37" t="s">
        <v>320</v>
      </c>
      <c r="E16510" s="0" t="n">
        <v>2</v>
      </c>
      <c r="F16510" s="38" t="s">
        <v>70</v>
      </c>
      <c r="G16510" s="37" t="s">
        <v>379</v>
      </c>
      <c r="H16510" s="0" t="n">
        <v>490246</v>
      </c>
      <c r="I16510" s="0" t="n">
        <v>286656</v>
      </c>
      <c r="J16510" s="0" t="n">
        <v>35637</v>
      </c>
    </row>
    <row r="16511" customFormat="false" ht="15" hidden="false" customHeight="false" outlineLevel="0" collapsed="false">
      <c r="A16511" s="0" t="n">
        <v>202507</v>
      </c>
      <c r="B16511" s="0" t="n">
        <v>202508</v>
      </c>
      <c r="C16511" s="37" t="s">
        <v>112</v>
      </c>
      <c r="D16511" s="37" t="s">
        <v>380</v>
      </c>
      <c r="E16511" s="0" t="n">
        <v>2</v>
      </c>
      <c r="F16511" s="38" t="s">
        <v>70</v>
      </c>
      <c r="G16511" s="37" t="s">
        <v>381</v>
      </c>
      <c r="H16511" s="0" t="n">
        <v>41986</v>
      </c>
      <c r="I16511" s="0" t="n">
        <v>34431</v>
      </c>
      <c r="J16511" s="0" t="n">
        <v>5566</v>
      </c>
    </row>
    <row r="16512" customFormat="false" ht="15" hidden="false" customHeight="false" outlineLevel="0" collapsed="false">
      <c r="A16512" s="0" t="n">
        <v>202507</v>
      </c>
      <c r="B16512" s="0" t="n">
        <v>202508</v>
      </c>
      <c r="C16512" s="37" t="s">
        <v>106</v>
      </c>
      <c r="D16512" s="37" t="s">
        <v>120</v>
      </c>
      <c r="E16512" s="0" t="n">
        <v>2</v>
      </c>
      <c r="F16512" s="38" t="s">
        <v>70</v>
      </c>
      <c r="G16512" s="37" t="s">
        <v>382</v>
      </c>
      <c r="H16512" s="0" t="n">
        <v>206375</v>
      </c>
      <c r="I16512" s="0" t="n">
        <v>74230</v>
      </c>
      <c r="J16512" s="0" t="n">
        <v>4691</v>
      </c>
    </row>
    <row r="16513" customFormat="false" ht="15" hidden="false" customHeight="false" outlineLevel="0" collapsed="false">
      <c r="A16513" s="0" t="n">
        <v>202507</v>
      </c>
      <c r="B16513" s="0" t="n">
        <v>202508</v>
      </c>
      <c r="C16513" s="37" t="s">
        <v>112</v>
      </c>
      <c r="D16513" s="37" t="s">
        <v>383</v>
      </c>
      <c r="E16513" s="0" t="n">
        <v>2</v>
      </c>
      <c r="F16513" s="38" t="s">
        <v>70</v>
      </c>
      <c r="G16513" s="37" t="s">
        <v>384</v>
      </c>
      <c r="H16513" s="0" t="n">
        <v>231018</v>
      </c>
      <c r="I16513" s="0" t="n">
        <v>132024</v>
      </c>
      <c r="J16513" s="0" t="n">
        <v>9504</v>
      </c>
    </row>
    <row r="16514" customFormat="false" ht="15" hidden="false" customHeight="false" outlineLevel="0" collapsed="false">
      <c r="A16514" s="0" t="n">
        <v>202507</v>
      </c>
      <c r="B16514" s="0" t="n">
        <v>202508</v>
      </c>
      <c r="C16514" s="37" t="s">
        <v>184</v>
      </c>
      <c r="D16514" s="37" t="s">
        <v>385</v>
      </c>
      <c r="E16514" s="0" t="n">
        <v>2</v>
      </c>
      <c r="F16514" s="38" t="s">
        <v>70</v>
      </c>
      <c r="G16514" s="37" t="s">
        <v>386</v>
      </c>
      <c r="H16514" s="0" t="n">
        <v>100246</v>
      </c>
      <c r="I16514" s="0" t="n">
        <v>25628</v>
      </c>
      <c r="J16514" s="0" t="n">
        <v>5857</v>
      </c>
    </row>
    <row r="16515" customFormat="false" ht="15" hidden="false" customHeight="false" outlineLevel="0" collapsed="false">
      <c r="A16515" s="0" t="n">
        <v>202507</v>
      </c>
      <c r="B16515" s="0" t="n">
        <v>202508</v>
      </c>
      <c r="C16515" s="37" t="s">
        <v>98</v>
      </c>
      <c r="D16515" s="37" t="s">
        <v>387</v>
      </c>
      <c r="E16515" s="0" t="n">
        <v>2</v>
      </c>
      <c r="F16515" s="38" t="s">
        <v>70</v>
      </c>
      <c r="G16515" s="37" t="s">
        <v>388</v>
      </c>
      <c r="H16515" s="0" t="n">
        <v>327978</v>
      </c>
      <c r="I16515" s="0" t="n">
        <v>72526</v>
      </c>
      <c r="J16515" s="0" t="n">
        <v>122</v>
      </c>
    </row>
    <row r="16516" customFormat="false" ht="15" hidden="false" customHeight="false" outlineLevel="0" collapsed="false">
      <c r="A16516" s="0" t="n">
        <v>202507</v>
      </c>
      <c r="B16516" s="0" t="n">
        <v>202508</v>
      </c>
      <c r="C16516" s="37" t="s">
        <v>115</v>
      </c>
      <c r="D16516" s="37" t="s">
        <v>389</v>
      </c>
      <c r="E16516" s="0" t="n">
        <v>2</v>
      </c>
      <c r="F16516" s="38" t="s">
        <v>70</v>
      </c>
      <c r="G16516" s="37" t="s">
        <v>390</v>
      </c>
      <c r="H16516" s="0" t="n">
        <v>5905774</v>
      </c>
      <c r="I16516" s="0" t="n">
        <v>1305391</v>
      </c>
      <c r="J16516" s="0" t="n">
        <v>34692</v>
      </c>
    </row>
    <row r="16517" customFormat="false" ht="15" hidden="false" customHeight="false" outlineLevel="0" collapsed="false">
      <c r="A16517" s="0" t="n">
        <v>202507</v>
      </c>
      <c r="B16517" s="0" t="n">
        <v>202508</v>
      </c>
      <c r="C16517" s="37" t="s">
        <v>124</v>
      </c>
      <c r="D16517" s="37" t="s">
        <v>391</v>
      </c>
      <c r="E16517" s="0" t="n">
        <v>2</v>
      </c>
      <c r="F16517" s="38" t="s">
        <v>70</v>
      </c>
      <c r="G16517" s="37" t="s">
        <v>392</v>
      </c>
      <c r="H16517" s="0" t="n">
        <v>1561911</v>
      </c>
      <c r="I16517" s="0" t="n">
        <v>1115399</v>
      </c>
      <c r="J16517" s="0" t="n">
        <v>160690</v>
      </c>
    </row>
    <row r="16518" customFormat="false" ht="15" hidden="false" customHeight="false" outlineLevel="0" collapsed="false">
      <c r="A16518" s="0" t="n">
        <v>202507</v>
      </c>
      <c r="B16518" s="0" t="n">
        <v>202508</v>
      </c>
      <c r="C16518" s="37" t="s">
        <v>197</v>
      </c>
      <c r="D16518" s="37" t="s">
        <v>393</v>
      </c>
      <c r="E16518" s="0" t="n">
        <v>2</v>
      </c>
      <c r="F16518" s="38" t="s">
        <v>70</v>
      </c>
      <c r="G16518" s="37" t="s">
        <v>394</v>
      </c>
      <c r="H16518" s="0" t="n">
        <v>4727237</v>
      </c>
      <c r="I16518" s="0" t="n">
        <v>3959868</v>
      </c>
      <c r="J16518" s="0" t="n">
        <v>484021</v>
      </c>
    </row>
    <row r="16519" customFormat="false" ht="15" hidden="false" customHeight="false" outlineLevel="0" collapsed="false">
      <c r="A16519" s="0" t="n">
        <v>202507</v>
      </c>
      <c r="B16519" s="0" t="n">
        <v>202508</v>
      </c>
      <c r="C16519" s="37" t="s">
        <v>136</v>
      </c>
      <c r="D16519" s="37" t="s">
        <v>245</v>
      </c>
      <c r="E16519" s="0" t="n">
        <v>2</v>
      </c>
      <c r="F16519" s="38" t="s">
        <v>70</v>
      </c>
      <c r="G16519" s="37" t="s">
        <v>395</v>
      </c>
      <c r="H16519" s="0" t="n">
        <v>2766858</v>
      </c>
      <c r="I16519" s="0" t="n">
        <v>2403457</v>
      </c>
      <c r="J16519" s="0" t="n">
        <v>133914</v>
      </c>
    </row>
    <row r="16520" customFormat="false" ht="15" hidden="false" customHeight="false" outlineLevel="0" collapsed="false">
      <c r="A16520" s="0" t="n">
        <v>202507</v>
      </c>
      <c r="B16520" s="0" t="n">
        <v>202508</v>
      </c>
      <c r="C16520" s="37" t="s">
        <v>158</v>
      </c>
      <c r="D16520" s="37" t="s">
        <v>396</v>
      </c>
      <c r="E16520" s="0" t="n">
        <v>2</v>
      </c>
      <c r="F16520" s="38" t="s">
        <v>70</v>
      </c>
      <c r="G16520" s="37" t="s">
        <v>397</v>
      </c>
      <c r="H16520" s="0" t="n">
        <v>2543388</v>
      </c>
      <c r="I16520" s="0" t="n">
        <v>1417679</v>
      </c>
      <c r="J16520" s="0" t="n">
        <v>-58837</v>
      </c>
    </row>
    <row r="16521" customFormat="false" ht="15" hidden="false" customHeight="false" outlineLevel="0" collapsed="false">
      <c r="A16521" s="0" t="n">
        <v>202507</v>
      </c>
      <c r="B16521" s="0" t="n">
        <v>202508</v>
      </c>
      <c r="C16521" s="37" t="s">
        <v>136</v>
      </c>
      <c r="D16521" s="37" t="s">
        <v>398</v>
      </c>
      <c r="E16521" s="0" t="n">
        <v>2</v>
      </c>
      <c r="F16521" s="38" t="s">
        <v>70</v>
      </c>
      <c r="G16521" s="37" t="s">
        <v>399</v>
      </c>
      <c r="H16521" s="0" t="n">
        <v>602486</v>
      </c>
      <c r="I16521" s="0" t="n">
        <v>904741</v>
      </c>
      <c r="J16521" s="0" t="n">
        <v>160467</v>
      </c>
    </row>
    <row r="16522" customFormat="false" ht="15" hidden="false" customHeight="false" outlineLevel="0" collapsed="false">
      <c r="A16522" s="0" t="n">
        <v>202507</v>
      </c>
      <c r="B16522" s="0" t="n">
        <v>202508</v>
      </c>
      <c r="C16522" s="37" t="s">
        <v>95</v>
      </c>
      <c r="D16522" s="37" t="s">
        <v>367</v>
      </c>
      <c r="E16522" s="0" t="n">
        <v>2</v>
      </c>
      <c r="F16522" s="38" t="s">
        <v>70</v>
      </c>
      <c r="G16522" s="37" t="s">
        <v>400</v>
      </c>
      <c r="H16522" s="0" t="n">
        <v>2825188</v>
      </c>
      <c r="I16522" s="0" t="n">
        <v>1362828</v>
      </c>
      <c r="J16522" s="0" t="n">
        <v>-59719</v>
      </c>
    </row>
    <row r="16523" customFormat="false" ht="15" hidden="false" customHeight="false" outlineLevel="0" collapsed="false">
      <c r="A16523" s="0" t="n">
        <v>202507</v>
      </c>
      <c r="B16523" s="0" t="n">
        <v>202508</v>
      </c>
      <c r="C16523" s="37" t="s">
        <v>149</v>
      </c>
      <c r="D16523" s="37" t="s">
        <v>401</v>
      </c>
      <c r="E16523" s="0" t="n">
        <v>2</v>
      </c>
      <c r="F16523" s="38" t="s">
        <v>70</v>
      </c>
      <c r="G16523" s="37" t="s">
        <v>402</v>
      </c>
      <c r="H16523" s="0" t="n">
        <v>2266953</v>
      </c>
      <c r="I16523" s="0" t="n">
        <v>1200042</v>
      </c>
      <c r="J16523" s="0" t="n">
        <v>369398</v>
      </c>
    </row>
    <row r="16524" customFormat="false" ht="15" hidden="false" customHeight="false" outlineLevel="0" collapsed="false">
      <c r="A16524" s="0" t="n">
        <v>202507</v>
      </c>
      <c r="B16524" s="0" t="n">
        <v>202508</v>
      </c>
      <c r="C16524" s="37" t="s">
        <v>95</v>
      </c>
      <c r="D16524" s="37" t="s">
        <v>159</v>
      </c>
      <c r="E16524" s="0" t="n">
        <v>2</v>
      </c>
      <c r="F16524" s="38" t="s">
        <v>70</v>
      </c>
      <c r="G16524" s="37" t="s">
        <v>403</v>
      </c>
      <c r="H16524" s="0" t="n">
        <v>648640</v>
      </c>
      <c r="I16524" s="0" t="n">
        <v>358112</v>
      </c>
      <c r="J16524" s="0" t="n">
        <v>-14165</v>
      </c>
    </row>
    <row r="16525" customFormat="false" ht="15" hidden="false" customHeight="false" outlineLevel="0" collapsed="false">
      <c r="A16525" s="0" t="n">
        <v>202507</v>
      </c>
      <c r="B16525" s="0" t="n">
        <v>202508</v>
      </c>
      <c r="C16525" s="37" t="s">
        <v>197</v>
      </c>
      <c r="D16525" s="37" t="s">
        <v>198</v>
      </c>
      <c r="E16525" s="0" t="n">
        <v>2</v>
      </c>
      <c r="F16525" s="38" t="s">
        <v>70</v>
      </c>
      <c r="G16525" s="37" t="s">
        <v>404</v>
      </c>
      <c r="H16525" s="0" t="n">
        <v>3493042</v>
      </c>
      <c r="I16525" s="0" t="n">
        <v>2004432</v>
      </c>
      <c r="J16525" s="0" t="n">
        <v>-61183</v>
      </c>
    </row>
    <row r="16526" customFormat="false" ht="15" hidden="false" customHeight="false" outlineLevel="0" collapsed="false">
      <c r="A16526" s="0" t="n">
        <v>202507</v>
      </c>
      <c r="B16526" s="0" t="n">
        <v>202508</v>
      </c>
      <c r="C16526" s="37" t="s">
        <v>136</v>
      </c>
      <c r="D16526" s="37" t="s">
        <v>134</v>
      </c>
      <c r="E16526" s="0" t="n">
        <v>2</v>
      </c>
      <c r="F16526" s="38" t="s">
        <v>70</v>
      </c>
      <c r="G16526" s="37" t="s">
        <v>405</v>
      </c>
      <c r="H16526" s="0" t="n">
        <v>1830453</v>
      </c>
      <c r="I16526" s="0" t="n">
        <v>1023669</v>
      </c>
      <c r="J16526" s="0" t="n">
        <v>116877</v>
      </c>
    </row>
    <row r="16527" customFormat="false" ht="15" hidden="false" customHeight="false" outlineLevel="0" collapsed="false">
      <c r="A16527" s="0" t="n">
        <v>202507</v>
      </c>
      <c r="B16527" s="0" t="n">
        <v>202508</v>
      </c>
      <c r="C16527" s="37" t="s">
        <v>152</v>
      </c>
      <c r="D16527" s="37" t="s">
        <v>132</v>
      </c>
      <c r="E16527" s="0" t="n">
        <v>2</v>
      </c>
      <c r="F16527" s="38" t="s">
        <v>70</v>
      </c>
      <c r="G16527" s="37" t="s">
        <v>406</v>
      </c>
      <c r="H16527" s="0" t="n">
        <v>706157</v>
      </c>
      <c r="I16527" s="0" t="n">
        <v>299334</v>
      </c>
      <c r="J16527" s="0" t="n">
        <v>40384</v>
      </c>
    </row>
    <row r="16528" customFormat="false" ht="15" hidden="false" customHeight="false" outlineLevel="0" collapsed="false">
      <c r="A16528" s="0" t="n">
        <v>202507</v>
      </c>
      <c r="B16528" s="0" t="n">
        <v>202508</v>
      </c>
      <c r="C16528" s="37" t="s">
        <v>178</v>
      </c>
      <c r="D16528" s="37" t="s">
        <v>391</v>
      </c>
      <c r="E16528" s="0" t="n">
        <v>2</v>
      </c>
      <c r="F16528" s="38" t="s">
        <v>70</v>
      </c>
      <c r="G16528" s="37" t="s">
        <v>407</v>
      </c>
      <c r="H16528" s="0" t="n">
        <v>426294</v>
      </c>
      <c r="I16528" s="0" t="n">
        <v>84395</v>
      </c>
      <c r="J16528" s="0" t="n">
        <v>-1468</v>
      </c>
    </row>
    <row r="16529" customFormat="false" ht="15" hidden="false" customHeight="false" outlineLevel="0" collapsed="false">
      <c r="A16529" s="0" t="n">
        <v>202507</v>
      </c>
      <c r="B16529" s="0" t="n">
        <v>202508</v>
      </c>
      <c r="C16529" s="37" t="s">
        <v>115</v>
      </c>
      <c r="D16529" s="37" t="s">
        <v>241</v>
      </c>
      <c r="E16529" s="0" t="n">
        <v>2</v>
      </c>
      <c r="F16529" s="38" t="s">
        <v>70</v>
      </c>
      <c r="G16529" s="37" t="s">
        <v>408</v>
      </c>
      <c r="H16529" s="0" t="n">
        <v>266397</v>
      </c>
      <c r="I16529" s="0" t="n">
        <v>172184</v>
      </c>
      <c r="J16529" s="0" t="n">
        <v>42916</v>
      </c>
    </row>
    <row r="16530" customFormat="false" ht="15" hidden="false" customHeight="false" outlineLevel="0" collapsed="false">
      <c r="A16530" s="0" t="n">
        <v>202507</v>
      </c>
      <c r="B16530" s="0" t="n">
        <v>202508</v>
      </c>
      <c r="C16530" s="37" t="s">
        <v>197</v>
      </c>
      <c r="D16530" s="37" t="s">
        <v>292</v>
      </c>
      <c r="E16530" s="0" t="n">
        <v>2</v>
      </c>
      <c r="F16530" s="38" t="s">
        <v>70</v>
      </c>
      <c r="G16530" s="37" t="s">
        <v>409</v>
      </c>
      <c r="H16530" s="0" t="n">
        <v>1614138</v>
      </c>
      <c r="I16530" s="0" t="n">
        <v>1316553</v>
      </c>
      <c r="J16530" s="0" t="n">
        <v>148735</v>
      </c>
    </row>
    <row r="16531" customFormat="false" ht="15" hidden="false" customHeight="false" outlineLevel="0" collapsed="false">
      <c r="A16531" s="0" t="n">
        <v>202507</v>
      </c>
      <c r="B16531" s="0" t="n">
        <v>202508</v>
      </c>
      <c r="C16531" s="37" t="s">
        <v>112</v>
      </c>
      <c r="D16531" s="37" t="s">
        <v>116</v>
      </c>
      <c r="E16531" s="0" t="n">
        <v>2</v>
      </c>
      <c r="F16531" s="38" t="s">
        <v>70</v>
      </c>
      <c r="G16531" s="37" t="s">
        <v>410</v>
      </c>
      <c r="H16531" s="0" t="n">
        <v>1262561</v>
      </c>
      <c r="I16531" s="0" t="n">
        <v>1207048</v>
      </c>
      <c r="J16531" s="0" t="n">
        <v>66640</v>
      </c>
    </row>
    <row r="16532" customFormat="false" ht="15" hidden="false" customHeight="false" outlineLevel="0" collapsed="false">
      <c r="A16532" s="0" t="n">
        <v>202507</v>
      </c>
      <c r="B16532" s="0" t="n">
        <v>202508</v>
      </c>
      <c r="C16532" s="37" t="s">
        <v>106</v>
      </c>
      <c r="D16532" s="37" t="s">
        <v>181</v>
      </c>
      <c r="E16532" s="0" t="n">
        <v>2</v>
      </c>
      <c r="F16532" s="38" t="s">
        <v>70</v>
      </c>
      <c r="G16532" s="37" t="s">
        <v>411</v>
      </c>
      <c r="H16532" s="0" t="n">
        <v>617082</v>
      </c>
      <c r="I16532" s="0" t="n">
        <v>628404</v>
      </c>
      <c r="J16532" s="0" t="n">
        <v>74529</v>
      </c>
    </row>
    <row r="16533" customFormat="false" ht="15" hidden="false" customHeight="false" outlineLevel="0" collapsed="false">
      <c r="A16533" s="0" t="n">
        <v>202507</v>
      </c>
      <c r="B16533" s="0" t="n">
        <v>202508</v>
      </c>
      <c r="C16533" s="37" t="s">
        <v>112</v>
      </c>
      <c r="D16533" s="37" t="s">
        <v>412</v>
      </c>
      <c r="E16533" s="0" t="n">
        <v>2</v>
      </c>
      <c r="F16533" s="38" t="s">
        <v>70</v>
      </c>
      <c r="G16533" s="37" t="s">
        <v>413</v>
      </c>
      <c r="H16533" s="0" t="n">
        <v>895507</v>
      </c>
      <c r="I16533" s="0" t="n">
        <v>469060</v>
      </c>
      <c r="J16533" s="0" t="n">
        <v>94313</v>
      </c>
    </row>
    <row r="16534" customFormat="false" ht="15" hidden="false" customHeight="false" outlineLevel="0" collapsed="false">
      <c r="A16534" s="0" t="n">
        <v>202507</v>
      </c>
      <c r="B16534" s="0" t="n">
        <v>202508</v>
      </c>
      <c r="C16534" s="37" t="s">
        <v>115</v>
      </c>
      <c r="D16534" s="37" t="s">
        <v>414</v>
      </c>
      <c r="E16534" s="0" t="n">
        <v>2</v>
      </c>
      <c r="F16534" s="38" t="s">
        <v>70</v>
      </c>
      <c r="G16534" s="37" t="s">
        <v>415</v>
      </c>
      <c r="H16534" s="0" t="n">
        <v>2646699</v>
      </c>
      <c r="I16534" s="0" t="n">
        <v>383301</v>
      </c>
      <c r="J16534" s="0" t="n">
        <v>92346</v>
      </c>
    </row>
    <row r="16535" customFormat="false" ht="15" hidden="false" customHeight="false" outlineLevel="0" collapsed="false">
      <c r="A16535" s="0" t="n">
        <v>202507</v>
      </c>
      <c r="B16535" s="0" t="n">
        <v>202508</v>
      </c>
      <c r="C16535" s="37" t="s">
        <v>184</v>
      </c>
      <c r="D16535" s="37" t="s">
        <v>231</v>
      </c>
      <c r="E16535" s="0" t="n">
        <v>2</v>
      </c>
      <c r="F16535" s="38" t="s">
        <v>70</v>
      </c>
      <c r="G16535" s="37" t="s">
        <v>416</v>
      </c>
      <c r="H16535" s="0" t="n">
        <v>2347468</v>
      </c>
      <c r="I16535" s="0" t="n">
        <v>640178</v>
      </c>
      <c r="J16535" s="0" t="n">
        <v>63561</v>
      </c>
    </row>
    <row r="16536" customFormat="false" ht="15" hidden="false" customHeight="false" outlineLevel="0" collapsed="false">
      <c r="A16536" s="0" t="n">
        <v>202507</v>
      </c>
      <c r="B16536" s="0" t="n">
        <v>202508</v>
      </c>
      <c r="C16536" s="37" t="s">
        <v>115</v>
      </c>
      <c r="D16536" s="37" t="s">
        <v>364</v>
      </c>
      <c r="E16536" s="0" t="n">
        <v>2</v>
      </c>
      <c r="F16536" s="38" t="s">
        <v>70</v>
      </c>
      <c r="G16536" s="37" t="s">
        <v>417</v>
      </c>
      <c r="H16536" s="0" t="n">
        <v>9087557</v>
      </c>
      <c r="I16536" s="0" t="n">
        <v>8845652</v>
      </c>
      <c r="J16536" s="0" t="n">
        <v>-419356</v>
      </c>
    </row>
    <row r="16537" customFormat="false" ht="15" hidden="false" customHeight="false" outlineLevel="0" collapsed="false">
      <c r="A16537" s="0" t="n">
        <v>202507</v>
      </c>
      <c r="B16537" s="0" t="n">
        <v>202508</v>
      </c>
      <c r="C16537" s="37" t="s">
        <v>184</v>
      </c>
      <c r="D16537" s="37" t="s">
        <v>320</v>
      </c>
      <c r="E16537" s="0" t="n">
        <v>2</v>
      </c>
      <c r="F16537" s="38" t="s">
        <v>70</v>
      </c>
      <c r="G16537" s="37" t="s">
        <v>418</v>
      </c>
      <c r="H16537" s="0" t="n">
        <v>5112300</v>
      </c>
      <c r="I16537" s="0" t="n">
        <v>4167735</v>
      </c>
      <c r="J16537" s="0" t="n">
        <v>-191089</v>
      </c>
    </row>
    <row r="16538" customFormat="false" ht="15" hidden="false" customHeight="false" outlineLevel="0" collapsed="false">
      <c r="A16538" s="0" t="n">
        <v>202507</v>
      </c>
      <c r="B16538" s="0" t="n">
        <v>202508</v>
      </c>
      <c r="C16538" s="37" t="s">
        <v>197</v>
      </c>
      <c r="D16538" s="37" t="s">
        <v>174</v>
      </c>
      <c r="E16538" s="0" t="n">
        <v>2</v>
      </c>
      <c r="F16538" s="38" t="s">
        <v>70</v>
      </c>
      <c r="G16538" s="37" t="s">
        <v>419</v>
      </c>
      <c r="H16538" s="0" t="n">
        <v>359385</v>
      </c>
      <c r="I16538" s="0" t="n">
        <v>427735</v>
      </c>
      <c r="J16538" s="0" t="n">
        <v>-26302</v>
      </c>
    </row>
    <row r="16539" customFormat="false" ht="15" hidden="false" customHeight="false" outlineLevel="0" collapsed="false">
      <c r="A16539" s="0" t="n">
        <v>202507</v>
      </c>
      <c r="B16539" s="0" t="n">
        <v>202508</v>
      </c>
      <c r="C16539" s="37" t="s">
        <v>106</v>
      </c>
      <c r="D16539" s="37" t="s">
        <v>420</v>
      </c>
      <c r="E16539" s="0" t="n">
        <v>2</v>
      </c>
      <c r="F16539" s="38" t="s">
        <v>70</v>
      </c>
      <c r="G16539" s="37" t="s">
        <v>421</v>
      </c>
      <c r="H16539" s="0" t="n">
        <v>9732145</v>
      </c>
      <c r="I16539" s="0" t="n">
        <v>1765384</v>
      </c>
      <c r="J16539" s="0" t="n">
        <v>27805</v>
      </c>
    </row>
    <row r="16540" customFormat="false" ht="15" hidden="false" customHeight="false" outlineLevel="0" collapsed="false">
      <c r="A16540" s="0" t="n">
        <v>202507</v>
      </c>
      <c r="B16540" s="0" t="n">
        <v>202508</v>
      </c>
      <c r="C16540" s="37" t="s">
        <v>109</v>
      </c>
      <c r="D16540" s="37" t="s">
        <v>107</v>
      </c>
      <c r="E16540" s="0" t="n">
        <v>2</v>
      </c>
      <c r="F16540" s="38" t="s">
        <v>70</v>
      </c>
      <c r="G16540" s="37" t="s">
        <v>422</v>
      </c>
      <c r="H16540" s="0" t="n">
        <v>540940</v>
      </c>
      <c r="I16540" s="0" t="n">
        <v>295244</v>
      </c>
      <c r="J16540" s="0" t="n">
        <v>24735</v>
      </c>
    </row>
    <row r="16541" customFormat="false" ht="15" hidden="false" customHeight="false" outlineLevel="0" collapsed="false">
      <c r="A16541" s="0" t="n">
        <v>202507</v>
      </c>
      <c r="B16541" s="0" t="n">
        <v>202508</v>
      </c>
      <c r="C16541" s="37" t="s">
        <v>184</v>
      </c>
      <c r="D16541" s="37" t="s">
        <v>423</v>
      </c>
      <c r="E16541" s="0" t="n">
        <v>2</v>
      </c>
      <c r="F16541" s="38" t="s">
        <v>70</v>
      </c>
      <c r="G16541" s="37" t="s">
        <v>424</v>
      </c>
      <c r="H16541" s="0" t="n">
        <v>3958686</v>
      </c>
      <c r="I16541" s="0" t="n">
        <v>2344174</v>
      </c>
      <c r="J16541" s="0" t="n">
        <v>237685</v>
      </c>
    </row>
    <row r="16542" customFormat="false" ht="15" hidden="false" customHeight="false" outlineLevel="0" collapsed="false">
      <c r="A16542" s="0" t="n">
        <v>202507</v>
      </c>
      <c r="B16542" s="0" t="n">
        <v>202508</v>
      </c>
      <c r="C16542" s="37" t="s">
        <v>106</v>
      </c>
      <c r="D16542" s="37" t="s">
        <v>425</v>
      </c>
      <c r="E16542" s="0" t="n">
        <v>2</v>
      </c>
      <c r="F16542" s="38" t="s">
        <v>70</v>
      </c>
      <c r="G16542" s="37" t="s">
        <v>426</v>
      </c>
      <c r="H16542" s="0" t="n">
        <v>1134390</v>
      </c>
      <c r="I16542" s="0" t="n">
        <v>313865</v>
      </c>
      <c r="J16542" s="0" t="n">
        <v>60471</v>
      </c>
    </row>
    <row r="16543" customFormat="false" ht="15" hidden="false" customHeight="false" outlineLevel="0" collapsed="false">
      <c r="A16543" s="0" t="n">
        <v>202507</v>
      </c>
      <c r="B16543" s="0" t="n">
        <v>202508</v>
      </c>
      <c r="C16543" s="37" t="s">
        <v>152</v>
      </c>
      <c r="D16543" s="37" t="s">
        <v>214</v>
      </c>
      <c r="E16543" s="0" t="n">
        <v>2</v>
      </c>
      <c r="F16543" s="38" t="s">
        <v>70</v>
      </c>
      <c r="G16543" s="37" t="s">
        <v>427</v>
      </c>
      <c r="H16543" s="0" t="n">
        <v>1155582</v>
      </c>
      <c r="I16543" s="0" t="n">
        <v>1003308</v>
      </c>
      <c r="J16543" s="0" t="n">
        <v>-127755</v>
      </c>
    </row>
    <row r="16544" customFormat="false" ht="15" hidden="false" customHeight="false" outlineLevel="0" collapsed="false">
      <c r="A16544" s="0" t="n">
        <v>202507</v>
      </c>
      <c r="B16544" s="0" t="n">
        <v>202508</v>
      </c>
      <c r="C16544" s="37" t="s">
        <v>101</v>
      </c>
      <c r="D16544" s="37" t="s">
        <v>251</v>
      </c>
      <c r="E16544" s="0" t="n">
        <v>2</v>
      </c>
      <c r="F16544" s="38" t="s">
        <v>70</v>
      </c>
      <c r="G16544" s="37" t="s">
        <v>428</v>
      </c>
      <c r="H16544" s="0" t="n">
        <v>180660</v>
      </c>
      <c r="I16544" s="0" t="n">
        <v>49565</v>
      </c>
      <c r="J16544" s="0" t="n">
        <v>3912</v>
      </c>
    </row>
    <row r="16545" customFormat="false" ht="15" hidden="false" customHeight="false" outlineLevel="0" collapsed="false">
      <c r="A16545" s="0" t="n">
        <v>202507</v>
      </c>
      <c r="B16545" s="0" t="n">
        <v>202508</v>
      </c>
      <c r="C16545" s="37" t="s">
        <v>115</v>
      </c>
      <c r="D16545" s="37" t="s">
        <v>200</v>
      </c>
      <c r="E16545" s="0" t="n">
        <v>2</v>
      </c>
      <c r="F16545" s="38" t="s">
        <v>70</v>
      </c>
      <c r="G16545" s="37" t="s">
        <v>429</v>
      </c>
      <c r="H16545" s="0" t="n">
        <v>1355524</v>
      </c>
      <c r="I16545" s="0" t="n">
        <v>900956</v>
      </c>
      <c r="J16545" s="0" t="n">
        <v>113594</v>
      </c>
    </row>
    <row r="16546" customFormat="false" ht="15" hidden="false" customHeight="false" outlineLevel="0" collapsed="false">
      <c r="A16546" s="0" t="n">
        <v>202507</v>
      </c>
      <c r="B16546" s="0" t="n">
        <v>202508</v>
      </c>
      <c r="C16546" s="37" t="s">
        <v>124</v>
      </c>
      <c r="D16546" s="37" t="s">
        <v>430</v>
      </c>
      <c r="E16546" s="0" t="n">
        <v>2</v>
      </c>
      <c r="F16546" s="38" t="s">
        <v>70</v>
      </c>
      <c r="G16546" s="37" t="s">
        <v>431</v>
      </c>
      <c r="H16546" s="0" t="n">
        <v>213451</v>
      </c>
      <c r="I16546" s="0" t="n">
        <v>63834</v>
      </c>
      <c r="J16546" s="0" t="n">
        <v>-12818</v>
      </c>
    </row>
    <row r="16547" customFormat="false" ht="15" hidden="false" customHeight="false" outlineLevel="0" collapsed="false">
      <c r="A16547" s="0" t="n">
        <v>202507</v>
      </c>
      <c r="B16547" s="0" t="n">
        <v>202508</v>
      </c>
      <c r="C16547" s="37" t="s">
        <v>197</v>
      </c>
      <c r="D16547" s="37" t="s">
        <v>243</v>
      </c>
      <c r="E16547" s="0" t="n">
        <v>2</v>
      </c>
      <c r="F16547" s="38" t="s">
        <v>70</v>
      </c>
      <c r="G16547" s="37" t="s">
        <v>432</v>
      </c>
      <c r="H16547" s="0" t="n">
        <v>4500165</v>
      </c>
      <c r="I16547" s="0" t="n">
        <v>1242114</v>
      </c>
      <c r="J16547" s="0" t="n">
        <v>155705</v>
      </c>
    </row>
    <row r="16548" customFormat="false" ht="15" hidden="false" customHeight="false" outlineLevel="0" collapsed="false">
      <c r="A16548" s="0" t="n">
        <v>202507</v>
      </c>
      <c r="B16548" s="0" t="n">
        <v>202508</v>
      </c>
      <c r="C16548" s="37" t="s">
        <v>136</v>
      </c>
      <c r="D16548" s="37" t="s">
        <v>389</v>
      </c>
      <c r="E16548" s="0" t="n">
        <v>2</v>
      </c>
      <c r="F16548" s="38" t="s">
        <v>70</v>
      </c>
      <c r="G16548" s="37" t="s">
        <v>433</v>
      </c>
      <c r="H16548" s="0" t="n">
        <v>7229996</v>
      </c>
      <c r="I16548" s="0" t="n">
        <v>3701199</v>
      </c>
      <c r="J16548" s="0" t="n">
        <v>1306554</v>
      </c>
    </row>
    <row r="16549" customFormat="false" ht="15" hidden="false" customHeight="false" outlineLevel="0" collapsed="false">
      <c r="A16549" s="0" t="n">
        <v>202507</v>
      </c>
      <c r="B16549" s="0" t="n">
        <v>202508</v>
      </c>
      <c r="C16549" s="37" t="s">
        <v>197</v>
      </c>
      <c r="D16549" s="37" t="s">
        <v>127</v>
      </c>
      <c r="E16549" s="0" t="n">
        <v>2</v>
      </c>
      <c r="F16549" s="38" t="s">
        <v>70</v>
      </c>
      <c r="G16549" s="37" t="s">
        <v>434</v>
      </c>
      <c r="H16549" s="0" t="n">
        <v>351850</v>
      </c>
      <c r="I16549" s="0" t="n">
        <v>216203</v>
      </c>
      <c r="J16549" s="0" t="n">
        <v>34017</v>
      </c>
    </row>
    <row r="16550" customFormat="false" ht="15" hidden="false" customHeight="false" outlineLevel="0" collapsed="false">
      <c r="A16550" s="0" t="n">
        <v>202507</v>
      </c>
      <c r="B16550" s="0" t="n">
        <v>202508</v>
      </c>
      <c r="C16550" s="37" t="s">
        <v>149</v>
      </c>
      <c r="D16550" s="37" t="s">
        <v>330</v>
      </c>
      <c r="E16550" s="0" t="n">
        <v>2</v>
      </c>
      <c r="F16550" s="38" t="s">
        <v>70</v>
      </c>
      <c r="G16550" s="37" t="s">
        <v>435</v>
      </c>
      <c r="H16550" s="0" t="n">
        <v>1683538</v>
      </c>
      <c r="I16550" s="0" t="n">
        <v>707612</v>
      </c>
      <c r="J16550" s="0" t="n">
        <v>78395</v>
      </c>
    </row>
    <row r="16551" customFormat="false" ht="15" hidden="false" customHeight="false" outlineLevel="0" collapsed="false">
      <c r="A16551" s="0" t="n">
        <v>202507</v>
      </c>
      <c r="B16551" s="0" t="n">
        <v>202508</v>
      </c>
      <c r="C16551" s="37" t="s">
        <v>112</v>
      </c>
      <c r="D16551" s="37" t="s">
        <v>130</v>
      </c>
      <c r="E16551" s="0" t="n">
        <v>2</v>
      </c>
      <c r="F16551" s="38" t="s">
        <v>70</v>
      </c>
      <c r="G16551" s="37" t="s">
        <v>436</v>
      </c>
      <c r="H16551" s="0" t="n">
        <v>770473</v>
      </c>
      <c r="I16551" s="0" t="n">
        <v>252446</v>
      </c>
      <c r="J16551" s="0" t="n">
        <v>13289</v>
      </c>
    </row>
    <row r="16552" customFormat="false" ht="15" hidden="false" customHeight="false" outlineLevel="0" collapsed="false">
      <c r="A16552" s="0" t="n">
        <v>202507</v>
      </c>
      <c r="B16552" s="0" t="n">
        <v>202508</v>
      </c>
      <c r="C16552" s="37" t="s">
        <v>149</v>
      </c>
      <c r="D16552" s="37" t="s">
        <v>396</v>
      </c>
      <c r="E16552" s="0" t="n">
        <v>2</v>
      </c>
      <c r="F16552" s="38" t="s">
        <v>70</v>
      </c>
      <c r="G16552" s="37" t="s">
        <v>437</v>
      </c>
      <c r="H16552" s="0" t="n">
        <v>500418</v>
      </c>
      <c r="I16552" s="0" t="n">
        <v>108114</v>
      </c>
      <c r="J16552" s="0" t="n">
        <v>11166</v>
      </c>
    </row>
    <row r="16553" customFormat="false" ht="15" hidden="false" customHeight="false" outlineLevel="0" collapsed="false">
      <c r="A16553" s="0" t="n">
        <v>202507</v>
      </c>
      <c r="B16553" s="0" t="n">
        <v>202508</v>
      </c>
      <c r="C16553" s="37" t="s">
        <v>98</v>
      </c>
      <c r="D16553" s="37" t="s">
        <v>438</v>
      </c>
      <c r="E16553" s="0" t="n">
        <v>2</v>
      </c>
      <c r="F16553" s="38" t="s">
        <v>70</v>
      </c>
      <c r="G16553" s="37" t="s">
        <v>439</v>
      </c>
      <c r="H16553" s="0" t="n">
        <v>3160397</v>
      </c>
      <c r="I16553" s="0" t="n">
        <v>1209616</v>
      </c>
      <c r="J16553" s="0" t="n">
        <v>282703</v>
      </c>
    </row>
    <row r="16554" customFormat="false" ht="15" hidden="false" customHeight="false" outlineLevel="0" collapsed="false">
      <c r="A16554" s="0" t="n">
        <v>202507</v>
      </c>
      <c r="B16554" s="0" t="n">
        <v>202508</v>
      </c>
      <c r="C16554" s="37" t="s">
        <v>112</v>
      </c>
      <c r="D16554" s="37" t="s">
        <v>372</v>
      </c>
      <c r="E16554" s="0" t="n">
        <v>2</v>
      </c>
      <c r="F16554" s="38" t="s">
        <v>70</v>
      </c>
      <c r="G16554" s="37" t="s">
        <v>440</v>
      </c>
      <c r="H16554" s="0" t="n">
        <v>1001483</v>
      </c>
      <c r="I16554" s="0" t="n">
        <v>224746</v>
      </c>
      <c r="J16554" s="0" t="n">
        <v>10187</v>
      </c>
    </row>
    <row r="16555" customFormat="false" ht="15" hidden="false" customHeight="false" outlineLevel="0" collapsed="false">
      <c r="A16555" s="0" t="n">
        <v>202507</v>
      </c>
      <c r="B16555" s="0" t="n">
        <v>202508</v>
      </c>
      <c r="C16555" s="37" t="s">
        <v>149</v>
      </c>
      <c r="D16555" s="37" t="s">
        <v>425</v>
      </c>
      <c r="E16555" s="0" t="n">
        <v>2</v>
      </c>
      <c r="F16555" s="38" t="s">
        <v>70</v>
      </c>
      <c r="G16555" s="37" t="s">
        <v>441</v>
      </c>
      <c r="H16555" s="0" t="n">
        <v>11349589</v>
      </c>
      <c r="I16555" s="0" t="n">
        <v>6844510</v>
      </c>
      <c r="J16555" s="0" t="n">
        <v>1364507</v>
      </c>
    </row>
    <row r="16556" customFormat="false" ht="15" hidden="false" customHeight="false" outlineLevel="0" collapsed="false">
      <c r="A16556" s="0" t="n">
        <v>202507</v>
      </c>
      <c r="B16556" s="0" t="n">
        <v>202508</v>
      </c>
      <c r="C16556" s="37" t="s">
        <v>106</v>
      </c>
      <c r="D16556" s="37" t="s">
        <v>282</v>
      </c>
      <c r="E16556" s="0" t="n">
        <v>2</v>
      </c>
      <c r="F16556" s="38" t="s">
        <v>70</v>
      </c>
      <c r="G16556" s="37" t="s">
        <v>442</v>
      </c>
      <c r="H16556" s="0" t="n">
        <v>664207</v>
      </c>
      <c r="I16556" s="0" t="n">
        <v>370277</v>
      </c>
      <c r="J16556" s="0" t="n">
        <v>46808</v>
      </c>
    </row>
    <row r="16557" customFormat="false" ht="15" hidden="false" customHeight="false" outlineLevel="0" collapsed="false">
      <c r="A16557" s="0" t="n">
        <v>202507</v>
      </c>
      <c r="B16557" s="0" t="n">
        <v>202508</v>
      </c>
      <c r="C16557" s="37" t="s">
        <v>115</v>
      </c>
      <c r="D16557" s="37" t="s">
        <v>134</v>
      </c>
      <c r="E16557" s="0" t="n">
        <v>2</v>
      </c>
      <c r="F16557" s="38" t="s">
        <v>70</v>
      </c>
      <c r="G16557" s="37" t="s">
        <v>443</v>
      </c>
      <c r="H16557" s="0" t="n">
        <v>4026935</v>
      </c>
      <c r="I16557" s="0" t="n">
        <v>498221</v>
      </c>
      <c r="J16557" s="0" t="n">
        <v>120898</v>
      </c>
    </row>
    <row r="16558" customFormat="false" ht="15" hidden="false" customHeight="false" outlineLevel="0" collapsed="false">
      <c r="A16558" s="0" t="n">
        <v>202507</v>
      </c>
      <c r="B16558" s="0" t="n">
        <v>202508</v>
      </c>
      <c r="C16558" s="37" t="s">
        <v>149</v>
      </c>
      <c r="D16558" s="37" t="s">
        <v>145</v>
      </c>
      <c r="E16558" s="0" t="n">
        <v>2</v>
      </c>
      <c r="F16558" s="38" t="s">
        <v>70</v>
      </c>
      <c r="G16558" s="37" t="s">
        <v>444</v>
      </c>
      <c r="H16558" s="0" t="n">
        <v>2100089</v>
      </c>
      <c r="I16558" s="0" t="n">
        <v>661445</v>
      </c>
      <c r="J16558" s="0" t="n">
        <v>124950</v>
      </c>
    </row>
    <row r="16559" customFormat="false" ht="15" hidden="false" customHeight="false" outlineLevel="0" collapsed="false">
      <c r="A16559" s="0" t="n">
        <v>202507</v>
      </c>
      <c r="B16559" s="0" t="n">
        <v>202508</v>
      </c>
      <c r="C16559" s="37" t="s">
        <v>158</v>
      </c>
      <c r="D16559" s="37" t="s">
        <v>445</v>
      </c>
      <c r="E16559" s="0" t="n">
        <v>2</v>
      </c>
      <c r="F16559" s="38" t="s">
        <v>70</v>
      </c>
      <c r="G16559" s="37" t="s">
        <v>446</v>
      </c>
      <c r="H16559" s="0" t="n">
        <v>3642886</v>
      </c>
      <c r="I16559" s="0" t="n">
        <v>976515</v>
      </c>
      <c r="J16559" s="0" t="n">
        <v>96630</v>
      </c>
    </row>
    <row r="16560" customFormat="false" ht="15" hidden="false" customHeight="false" outlineLevel="0" collapsed="false">
      <c r="A16560" s="0" t="n">
        <v>202507</v>
      </c>
      <c r="B16560" s="0" t="n">
        <v>202508</v>
      </c>
      <c r="C16560" s="37" t="s">
        <v>112</v>
      </c>
      <c r="D16560" s="37" t="s">
        <v>447</v>
      </c>
      <c r="E16560" s="0" t="n">
        <v>2</v>
      </c>
      <c r="F16560" s="38" t="s">
        <v>70</v>
      </c>
      <c r="G16560" s="37" t="s">
        <v>448</v>
      </c>
      <c r="H16560" s="0" t="n">
        <v>741632</v>
      </c>
      <c r="I16560" s="0" t="n">
        <v>230732</v>
      </c>
      <c r="J16560" s="0" t="n">
        <v>21344</v>
      </c>
    </row>
    <row r="16561" customFormat="false" ht="15" hidden="false" customHeight="false" outlineLevel="0" collapsed="false">
      <c r="A16561" s="0" t="n">
        <v>202507</v>
      </c>
      <c r="B16561" s="0" t="n">
        <v>202508</v>
      </c>
      <c r="C16561" s="37" t="s">
        <v>136</v>
      </c>
      <c r="D16561" s="37" t="s">
        <v>267</v>
      </c>
      <c r="E16561" s="0" t="n">
        <v>2</v>
      </c>
      <c r="F16561" s="38" t="s">
        <v>70</v>
      </c>
      <c r="G16561" s="37" t="s">
        <v>449</v>
      </c>
      <c r="H16561" s="0" t="n">
        <v>926483</v>
      </c>
      <c r="I16561" s="0" t="n">
        <v>336364</v>
      </c>
      <c r="J16561" s="0" t="n">
        <v>16372</v>
      </c>
    </row>
    <row r="16562" customFormat="false" ht="15" hidden="false" customHeight="false" outlineLevel="0" collapsed="false">
      <c r="A16562" s="0" t="n">
        <v>202507</v>
      </c>
      <c r="B16562" s="0" t="n">
        <v>202508</v>
      </c>
      <c r="C16562" s="37" t="s">
        <v>158</v>
      </c>
      <c r="D16562" s="37" t="s">
        <v>450</v>
      </c>
      <c r="E16562" s="0" t="n">
        <v>2</v>
      </c>
      <c r="F16562" s="38" t="s">
        <v>70</v>
      </c>
      <c r="G16562" s="37" t="s">
        <v>451</v>
      </c>
      <c r="H16562" s="0" t="n">
        <v>947633</v>
      </c>
      <c r="I16562" s="0" t="n">
        <v>295838</v>
      </c>
      <c r="J16562" s="0" t="n">
        <v>52568</v>
      </c>
    </row>
    <row r="16563" customFormat="false" ht="15" hidden="false" customHeight="false" outlineLevel="0" collapsed="false">
      <c r="A16563" s="0" t="n">
        <v>202507</v>
      </c>
      <c r="B16563" s="0" t="n">
        <v>202508</v>
      </c>
      <c r="C16563" s="37" t="s">
        <v>112</v>
      </c>
      <c r="D16563" s="37" t="s">
        <v>452</v>
      </c>
      <c r="E16563" s="0" t="n">
        <v>2</v>
      </c>
      <c r="F16563" s="38" t="s">
        <v>70</v>
      </c>
      <c r="G16563" s="37" t="s">
        <v>453</v>
      </c>
      <c r="H16563" s="0" t="n">
        <v>428897</v>
      </c>
      <c r="I16563" s="0" t="n">
        <v>80077</v>
      </c>
      <c r="J16563" s="0" t="n">
        <v>1680</v>
      </c>
    </row>
    <row r="16564" customFormat="false" ht="15" hidden="false" customHeight="false" outlineLevel="0" collapsed="false">
      <c r="A16564" s="0" t="n">
        <v>202507</v>
      </c>
      <c r="B16564" s="0" t="n">
        <v>202508</v>
      </c>
      <c r="C16564" s="37" t="s">
        <v>178</v>
      </c>
      <c r="D16564" s="37" t="s">
        <v>454</v>
      </c>
      <c r="E16564" s="0" t="n">
        <v>2</v>
      </c>
      <c r="F16564" s="38" t="s">
        <v>70</v>
      </c>
      <c r="G16564" s="37" t="s">
        <v>455</v>
      </c>
      <c r="H16564" s="0" t="n">
        <v>2326773</v>
      </c>
      <c r="I16564" s="0" t="n">
        <v>765662</v>
      </c>
      <c r="J16564" s="0" t="n">
        <v>69962</v>
      </c>
    </row>
    <row r="16565" customFormat="false" ht="15" hidden="false" customHeight="false" outlineLevel="0" collapsed="false">
      <c r="A16565" s="0" t="n">
        <v>202507</v>
      </c>
      <c r="B16565" s="0" t="n">
        <v>202508</v>
      </c>
      <c r="C16565" s="37" t="s">
        <v>115</v>
      </c>
      <c r="D16565" s="37" t="s">
        <v>170</v>
      </c>
      <c r="E16565" s="0" t="n">
        <v>2</v>
      </c>
      <c r="F16565" s="38" t="s">
        <v>70</v>
      </c>
      <c r="G16565" s="37" t="s">
        <v>456</v>
      </c>
      <c r="H16565" s="0" t="n">
        <v>3554740</v>
      </c>
      <c r="I16565" s="0" t="n">
        <v>1614517</v>
      </c>
      <c r="J16565" s="0" t="n">
        <v>97934</v>
      </c>
    </row>
    <row r="16566" customFormat="false" ht="15" hidden="false" customHeight="false" outlineLevel="0" collapsed="false">
      <c r="A16566" s="0" t="n">
        <v>202507</v>
      </c>
      <c r="B16566" s="0" t="n">
        <v>202508</v>
      </c>
      <c r="C16566" s="37" t="s">
        <v>152</v>
      </c>
      <c r="D16566" s="37" t="s">
        <v>350</v>
      </c>
      <c r="E16566" s="0" t="n">
        <v>2</v>
      </c>
      <c r="F16566" s="38" t="s">
        <v>70</v>
      </c>
      <c r="G16566" s="37" t="s">
        <v>457</v>
      </c>
      <c r="H16566" s="0" t="n">
        <v>2806994</v>
      </c>
      <c r="I16566" s="0" t="n">
        <v>4283442</v>
      </c>
      <c r="J16566" s="0" t="n">
        <v>-231831</v>
      </c>
    </row>
    <row r="16567" customFormat="false" ht="15" hidden="false" customHeight="false" outlineLevel="0" collapsed="false">
      <c r="A16567" s="0" t="n">
        <v>202507</v>
      </c>
      <c r="B16567" s="0" t="n">
        <v>202508</v>
      </c>
      <c r="C16567" s="37" t="s">
        <v>112</v>
      </c>
      <c r="D16567" s="37" t="s">
        <v>282</v>
      </c>
      <c r="E16567" s="0" t="n">
        <v>2</v>
      </c>
      <c r="F16567" s="38" t="s">
        <v>70</v>
      </c>
      <c r="G16567" s="37" t="s">
        <v>458</v>
      </c>
      <c r="H16567" s="0" t="n">
        <v>8252721</v>
      </c>
      <c r="I16567" s="0" t="n">
        <v>6561310</v>
      </c>
      <c r="J16567" s="0" t="n">
        <v>669522</v>
      </c>
    </row>
    <row r="16568" customFormat="false" ht="15" hidden="false" customHeight="false" outlineLevel="0" collapsed="false">
      <c r="A16568" s="0" t="n">
        <v>202507</v>
      </c>
      <c r="B16568" s="0" t="n">
        <v>202508</v>
      </c>
      <c r="C16568" s="37" t="s">
        <v>158</v>
      </c>
      <c r="D16568" s="37" t="s">
        <v>210</v>
      </c>
      <c r="E16568" s="0" t="n">
        <v>2</v>
      </c>
      <c r="F16568" s="38" t="s">
        <v>70</v>
      </c>
      <c r="G16568" s="37" t="s">
        <v>459</v>
      </c>
      <c r="H16568" s="0" t="n">
        <v>5406430</v>
      </c>
      <c r="I16568" s="0" t="n">
        <v>3755059</v>
      </c>
      <c r="J16568" s="0" t="n">
        <v>-272370</v>
      </c>
    </row>
    <row r="16569" customFormat="false" ht="15" hidden="false" customHeight="false" outlineLevel="0" collapsed="false">
      <c r="A16569" s="0" t="n">
        <v>202507</v>
      </c>
      <c r="B16569" s="0" t="n">
        <v>202508</v>
      </c>
      <c r="C16569" s="37" t="s">
        <v>112</v>
      </c>
      <c r="D16569" s="37" t="s">
        <v>447</v>
      </c>
      <c r="E16569" s="0" t="n">
        <v>2</v>
      </c>
      <c r="F16569" s="38" t="s">
        <v>70</v>
      </c>
      <c r="G16569" s="37" t="s">
        <v>460</v>
      </c>
      <c r="H16569" s="0" t="n">
        <v>838287</v>
      </c>
      <c r="I16569" s="0" t="n">
        <v>420708</v>
      </c>
      <c r="J16569" s="0" t="n">
        <v>14800</v>
      </c>
    </row>
    <row r="16570" customFormat="false" ht="15" hidden="false" customHeight="false" outlineLevel="0" collapsed="false">
      <c r="A16570" s="0" t="n">
        <v>202507</v>
      </c>
      <c r="B16570" s="0" t="n">
        <v>202508</v>
      </c>
      <c r="C16570" s="37" t="s">
        <v>124</v>
      </c>
      <c r="D16570" s="37" t="s">
        <v>461</v>
      </c>
      <c r="E16570" s="0" t="n">
        <v>2</v>
      </c>
      <c r="F16570" s="38" t="s">
        <v>70</v>
      </c>
      <c r="G16570" s="37" t="s">
        <v>462</v>
      </c>
      <c r="H16570" s="0" t="n">
        <v>2134131</v>
      </c>
      <c r="I16570" s="0" t="n">
        <v>2624633</v>
      </c>
      <c r="J16570" s="0" t="n">
        <v>385071</v>
      </c>
    </row>
    <row r="16571" customFormat="false" ht="15" hidden="false" customHeight="false" outlineLevel="0" collapsed="false">
      <c r="A16571" s="0" t="n">
        <v>202507</v>
      </c>
      <c r="B16571" s="0" t="n">
        <v>202508</v>
      </c>
      <c r="C16571" s="37" t="s">
        <v>95</v>
      </c>
      <c r="D16571" s="37" t="s">
        <v>425</v>
      </c>
      <c r="E16571" s="0" t="n">
        <v>2</v>
      </c>
      <c r="F16571" s="38" t="s">
        <v>70</v>
      </c>
      <c r="G16571" s="37" t="s">
        <v>463</v>
      </c>
      <c r="H16571" s="0" t="n">
        <v>716619</v>
      </c>
      <c r="I16571" s="0" t="n">
        <v>424660</v>
      </c>
      <c r="J16571" s="0" t="n">
        <v>41146</v>
      </c>
    </row>
    <row r="16572" customFormat="false" ht="15" hidden="false" customHeight="false" outlineLevel="0" collapsed="false">
      <c r="A16572" s="0" t="n">
        <v>202507</v>
      </c>
      <c r="B16572" s="0" t="n">
        <v>202508</v>
      </c>
      <c r="C16572" s="37" t="s">
        <v>184</v>
      </c>
      <c r="D16572" s="37" t="s">
        <v>284</v>
      </c>
      <c r="E16572" s="0" t="n">
        <v>2</v>
      </c>
      <c r="F16572" s="38" t="s">
        <v>70</v>
      </c>
      <c r="G16572" s="37" t="s">
        <v>464</v>
      </c>
      <c r="H16572" s="0" t="n">
        <v>1727818</v>
      </c>
      <c r="I16572" s="0" t="n">
        <v>325893</v>
      </c>
      <c r="J16572" s="0" t="n">
        <v>31056</v>
      </c>
    </row>
    <row r="16573" customFormat="false" ht="15" hidden="false" customHeight="false" outlineLevel="0" collapsed="false">
      <c r="A16573" s="0" t="n">
        <v>202507</v>
      </c>
      <c r="B16573" s="0" t="n">
        <v>202508</v>
      </c>
      <c r="C16573" s="37" t="s">
        <v>149</v>
      </c>
      <c r="D16573" s="37" t="s">
        <v>237</v>
      </c>
      <c r="E16573" s="0" t="n">
        <v>2</v>
      </c>
      <c r="F16573" s="38" t="s">
        <v>70</v>
      </c>
      <c r="G16573" s="37" t="s">
        <v>465</v>
      </c>
      <c r="H16573" s="0" t="n">
        <v>645410</v>
      </c>
      <c r="I16573" s="0" t="n">
        <v>330682</v>
      </c>
      <c r="J16573" s="0" t="n">
        <v>-2140</v>
      </c>
    </row>
    <row r="16574" customFormat="false" ht="15" hidden="false" customHeight="false" outlineLevel="0" collapsed="false">
      <c r="A16574" s="0" t="n">
        <v>202507</v>
      </c>
      <c r="B16574" s="0" t="n">
        <v>202508</v>
      </c>
      <c r="C16574" s="37" t="s">
        <v>95</v>
      </c>
      <c r="D16574" s="37" t="s">
        <v>320</v>
      </c>
      <c r="E16574" s="0" t="n">
        <v>2</v>
      </c>
      <c r="F16574" s="38" t="s">
        <v>70</v>
      </c>
      <c r="G16574" s="37" t="s">
        <v>466</v>
      </c>
      <c r="H16574" s="0" t="n">
        <v>6718227</v>
      </c>
      <c r="I16574" s="0" t="n">
        <v>5925751</v>
      </c>
      <c r="J16574" s="0" t="n">
        <v>1095593</v>
      </c>
    </row>
    <row r="16575" customFormat="false" ht="15" hidden="false" customHeight="false" outlineLevel="0" collapsed="false">
      <c r="A16575" s="0" t="n">
        <v>202507</v>
      </c>
      <c r="B16575" s="0" t="n">
        <v>202508</v>
      </c>
      <c r="C16575" s="37" t="s">
        <v>101</v>
      </c>
      <c r="D16575" s="37" t="s">
        <v>467</v>
      </c>
      <c r="E16575" s="0" t="n">
        <v>2</v>
      </c>
      <c r="F16575" s="38" t="s">
        <v>70</v>
      </c>
      <c r="G16575" s="37" t="s">
        <v>468</v>
      </c>
      <c r="H16575" s="0" t="n">
        <v>1448955</v>
      </c>
      <c r="I16575" s="0" t="n">
        <v>1305864</v>
      </c>
      <c r="J16575" s="0" t="n">
        <v>-11250</v>
      </c>
    </row>
    <row r="16576" customFormat="false" ht="15" hidden="false" customHeight="false" outlineLevel="0" collapsed="false">
      <c r="A16576" s="0" t="n">
        <v>202507</v>
      </c>
      <c r="B16576" s="0" t="n">
        <v>202508</v>
      </c>
      <c r="C16576" s="37" t="s">
        <v>112</v>
      </c>
      <c r="D16576" s="37" t="s">
        <v>233</v>
      </c>
      <c r="E16576" s="0" t="n">
        <v>2</v>
      </c>
      <c r="F16576" s="38" t="s">
        <v>70</v>
      </c>
      <c r="G16576" s="37" t="s">
        <v>469</v>
      </c>
      <c r="H16576" s="0" t="n">
        <v>1113033</v>
      </c>
      <c r="I16576" s="0" t="n">
        <v>477763</v>
      </c>
      <c r="J16576" s="0" t="n">
        <v>71968</v>
      </c>
    </row>
    <row r="16577" customFormat="false" ht="15" hidden="false" customHeight="false" outlineLevel="0" collapsed="false">
      <c r="A16577" s="0" t="n">
        <v>202507</v>
      </c>
      <c r="B16577" s="0" t="n">
        <v>202508</v>
      </c>
      <c r="C16577" s="37" t="s">
        <v>112</v>
      </c>
      <c r="D16577" s="37" t="s">
        <v>470</v>
      </c>
      <c r="E16577" s="0" t="n">
        <v>2</v>
      </c>
      <c r="F16577" s="38" t="s">
        <v>70</v>
      </c>
      <c r="G16577" s="37" t="s">
        <v>471</v>
      </c>
      <c r="H16577" s="0" t="n">
        <v>4097416</v>
      </c>
      <c r="I16577" s="0" t="n">
        <v>4173952</v>
      </c>
      <c r="J16577" s="0" t="n">
        <v>876053</v>
      </c>
    </row>
    <row r="16578" customFormat="false" ht="15" hidden="false" customHeight="false" outlineLevel="0" collapsed="false">
      <c r="A16578" s="0" t="n">
        <v>202507</v>
      </c>
      <c r="B16578" s="0" t="n">
        <v>202508</v>
      </c>
      <c r="C16578" s="37" t="s">
        <v>98</v>
      </c>
      <c r="D16578" s="37" t="s">
        <v>383</v>
      </c>
      <c r="E16578" s="0" t="n">
        <v>2</v>
      </c>
      <c r="F16578" s="38" t="s">
        <v>70</v>
      </c>
      <c r="G16578" s="37" t="s">
        <v>472</v>
      </c>
      <c r="H16578" s="0" t="n">
        <v>94309</v>
      </c>
      <c r="I16578" s="0" t="n">
        <v>37544</v>
      </c>
      <c r="J16578" s="0" t="n">
        <v>-2743</v>
      </c>
    </row>
    <row r="16579" customFormat="false" ht="15" hidden="false" customHeight="false" outlineLevel="0" collapsed="false">
      <c r="A16579" s="0" t="n">
        <v>202507</v>
      </c>
      <c r="B16579" s="0" t="n">
        <v>202508</v>
      </c>
      <c r="C16579" s="37" t="s">
        <v>101</v>
      </c>
      <c r="D16579" s="37" t="s">
        <v>258</v>
      </c>
      <c r="E16579" s="0" t="n">
        <v>2</v>
      </c>
      <c r="F16579" s="38" t="s">
        <v>70</v>
      </c>
      <c r="G16579" s="37" t="s">
        <v>473</v>
      </c>
      <c r="H16579" s="0" t="n">
        <v>134703</v>
      </c>
      <c r="I16579" s="0" t="n">
        <v>84626</v>
      </c>
      <c r="J16579" s="0" t="n">
        <v>3330</v>
      </c>
    </row>
    <row r="16580" customFormat="false" ht="15" hidden="false" customHeight="false" outlineLevel="0" collapsed="false">
      <c r="A16580" s="0" t="n">
        <v>202507</v>
      </c>
      <c r="B16580" s="0" t="n">
        <v>202508</v>
      </c>
      <c r="C16580" s="37" t="s">
        <v>98</v>
      </c>
      <c r="D16580" s="37" t="s">
        <v>474</v>
      </c>
      <c r="E16580" s="0" t="n">
        <v>2</v>
      </c>
      <c r="F16580" s="38" t="s">
        <v>70</v>
      </c>
      <c r="G16580" s="37" t="s">
        <v>475</v>
      </c>
      <c r="H16580" s="0" t="n">
        <v>3750244</v>
      </c>
      <c r="I16580" s="0" t="n">
        <v>989796</v>
      </c>
      <c r="J16580" s="0" t="n">
        <v>29851</v>
      </c>
    </row>
    <row r="16581" customFormat="false" ht="15" hidden="false" customHeight="false" outlineLevel="0" collapsed="false">
      <c r="A16581" s="0" t="n">
        <v>202507</v>
      </c>
      <c r="B16581" s="0" t="n">
        <v>202508</v>
      </c>
      <c r="C16581" s="37" t="s">
        <v>112</v>
      </c>
      <c r="D16581" s="37" t="s">
        <v>476</v>
      </c>
      <c r="E16581" s="0" t="n">
        <v>2</v>
      </c>
      <c r="F16581" s="38" t="s">
        <v>70</v>
      </c>
      <c r="G16581" s="37" t="s">
        <v>477</v>
      </c>
      <c r="H16581" s="0" t="n">
        <v>1980681</v>
      </c>
      <c r="I16581" s="0" t="n">
        <v>724472</v>
      </c>
      <c r="J16581" s="0" t="n">
        <v>77728</v>
      </c>
    </row>
    <row r="16582" customFormat="false" ht="15" hidden="false" customHeight="false" outlineLevel="0" collapsed="false">
      <c r="A16582" s="0" t="n">
        <v>202507</v>
      </c>
      <c r="B16582" s="0" t="n">
        <v>202508</v>
      </c>
      <c r="C16582" s="37" t="s">
        <v>136</v>
      </c>
      <c r="D16582" s="37" t="s">
        <v>132</v>
      </c>
      <c r="E16582" s="0" t="n">
        <v>2</v>
      </c>
      <c r="F16582" s="38" t="s">
        <v>70</v>
      </c>
      <c r="G16582" s="37" t="s">
        <v>478</v>
      </c>
      <c r="H16582" s="0" t="n">
        <v>1208940</v>
      </c>
      <c r="I16582" s="0" t="n">
        <v>445790</v>
      </c>
      <c r="J16582" s="0" t="n">
        <v>-6394</v>
      </c>
    </row>
    <row r="16583" customFormat="false" ht="15" hidden="false" customHeight="false" outlineLevel="0" collapsed="false">
      <c r="A16583" s="0" t="n">
        <v>202507</v>
      </c>
      <c r="B16583" s="0" t="n">
        <v>202508</v>
      </c>
      <c r="C16583" s="37" t="s">
        <v>106</v>
      </c>
      <c r="D16583" s="37" t="s">
        <v>273</v>
      </c>
      <c r="E16583" s="0" t="n">
        <v>2</v>
      </c>
      <c r="F16583" s="38" t="s">
        <v>70</v>
      </c>
      <c r="G16583" s="37" t="s">
        <v>479</v>
      </c>
      <c r="H16583" s="0" t="n">
        <v>275559</v>
      </c>
      <c r="I16583" s="0" t="n">
        <v>56638</v>
      </c>
      <c r="J16583" s="0" t="n">
        <v>-2070</v>
      </c>
    </row>
    <row r="16584" customFormat="false" ht="15" hidden="false" customHeight="false" outlineLevel="0" collapsed="false">
      <c r="A16584" s="0" t="n">
        <v>202507</v>
      </c>
      <c r="B16584" s="0" t="n">
        <v>202508</v>
      </c>
      <c r="C16584" s="37" t="s">
        <v>149</v>
      </c>
      <c r="D16584" s="37" t="s">
        <v>159</v>
      </c>
      <c r="E16584" s="0" t="n">
        <v>2</v>
      </c>
      <c r="F16584" s="38" t="s">
        <v>70</v>
      </c>
      <c r="G16584" s="37" t="s">
        <v>480</v>
      </c>
      <c r="H16584" s="0" t="n">
        <v>933547</v>
      </c>
      <c r="I16584" s="0" t="n">
        <v>306024</v>
      </c>
      <c r="J16584" s="0" t="n">
        <v>22842</v>
      </c>
    </row>
    <row r="16585" customFormat="false" ht="15" hidden="false" customHeight="false" outlineLevel="0" collapsed="false">
      <c r="A16585" s="0" t="n">
        <v>202507</v>
      </c>
      <c r="B16585" s="0" t="n">
        <v>202508</v>
      </c>
      <c r="C16585" s="37" t="s">
        <v>109</v>
      </c>
      <c r="D16585" s="37" t="s">
        <v>241</v>
      </c>
      <c r="E16585" s="0" t="n">
        <v>2</v>
      </c>
      <c r="F16585" s="38" t="s">
        <v>70</v>
      </c>
      <c r="G16585" s="37" t="s">
        <v>481</v>
      </c>
      <c r="H16585" s="0" t="n">
        <v>13725930</v>
      </c>
      <c r="I16585" s="0" t="n">
        <v>9330777</v>
      </c>
      <c r="J16585" s="0" t="n">
        <v>222890</v>
      </c>
    </row>
    <row r="16586" customFormat="false" ht="15" hidden="false" customHeight="false" outlineLevel="0" collapsed="false">
      <c r="A16586" s="0" t="n">
        <v>202507</v>
      </c>
      <c r="B16586" s="0" t="n">
        <v>202508</v>
      </c>
      <c r="C16586" s="37" t="s">
        <v>184</v>
      </c>
      <c r="D16586" s="37" t="s">
        <v>482</v>
      </c>
      <c r="E16586" s="0" t="n">
        <v>2</v>
      </c>
      <c r="F16586" s="38" t="s">
        <v>70</v>
      </c>
      <c r="G16586" s="37" t="s">
        <v>483</v>
      </c>
      <c r="H16586" s="0" t="n">
        <v>3323751</v>
      </c>
      <c r="I16586" s="0" t="n">
        <v>3498864</v>
      </c>
      <c r="J16586" s="0" t="n">
        <v>228840</v>
      </c>
    </row>
    <row r="16587" customFormat="false" ht="15" hidden="false" customHeight="false" outlineLevel="0" collapsed="false">
      <c r="A16587" s="0" t="n">
        <v>202507</v>
      </c>
      <c r="B16587" s="0" t="n">
        <v>202508</v>
      </c>
      <c r="C16587" s="37" t="s">
        <v>152</v>
      </c>
      <c r="D16587" s="37" t="s">
        <v>328</v>
      </c>
      <c r="E16587" s="0" t="n">
        <v>2</v>
      </c>
      <c r="F16587" s="38" t="s">
        <v>70</v>
      </c>
      <c r="G16587" s="37" t="s">
        <v>484</v>
      </c>
      <c r="H16587" s="0" t="n">
        <v>1716528</v>
      </c>
      <c r="I16587" s="0" t="n">
        <v>1025928</v>
      </c>
      <c r="J16587" s="0" t="n">
        <v>173659</v>
      </c>
    </row>
    <row r="16588" customFormat="false" ht="15" hidden="false" customHeight="false" outlineLevel="0" collapsed="false">
      <c r="A16588" s="0" t="n">
        <v>202507</v>
      </c>
      <c r="B16588" s="0" t="n">
        <v>202508</v>
      </c>
      <c r="C16588" s="37" t="s">
        <v>115</v>
      </c>
      <c r="D16588" s="37" t="s">
        <v>423</v>
      </c>
      <c r="E16588" s="0" t="n">
        <v>2</v>
      </c>
      <c r="F16588" s="38" t="s">
        <v>70</v>
      </c>
      <c r="G16588" s="37" t="s">
        <v>485</v>
      </c>
      <c r="H16588" s="0" t="n">
        <v>778312</v>
      </c>
      <c r="I16588" s="0" t="n">
        <v>608431</v>
      </c>
      <c r="J16588" s="0" t="n">
        <v>-49733</v>
      </c>
    </row>
    <row r="16589" customFormat="false" ht="15" hidden="false" customHeight="false" outlineLevel="0" collapsed="false">
      <c r="A16589" s="0" t="n">
        <v>202507</v>
      </c>
      <c r="B16589" s="0" t="n">
        <v>202508</v>
      </c>
      <c r="C16589" s="37" t="s">
        <v>136</v>
      </c>
      <c r="D16589" s="37" t="s">
        <v>258</v>
      </c>
      <c r="E16589" s="0" t="n">
        <v>2</v>
      </c>
      <c r="F16589" s="38" t="s">
        <v>70</v>
      </c>
      <c r="G16589" s="37" t="s">
        <v>486</v>
      </c>
      <c r="H16589" s="0" t="n">
        <v>679378</v>
      </c>
      <c r="I16589" s="0" t="n">
        <v>498721</v>
      </c>
      <c r="J16589" s="0" t="n">
        <v>34224</v>
      </c>
    </row>
    <row r="16590" customFormat="false" ht="15" hidden="false" customHeight="false" outlineLevel="0" collapsed="false">
      <c r="A16590" s="0" t="n">
        <v>202507</v>
      </c>
      <c r="B16590" s="0" t="n">
        <v>202508</v>
      </c>
      <c r="C16590" s="37" t="s">
        <v>109</v>
      </c>
      <c r="D16590" s="37" t="s">
        <v>130</v>
      </c>
      <c r="E16590" s="0" t="n">
        <v>2</v>
      </c>
      <c r="F16590" s="38" t="s">
        <v>70</v>
      </c>
      <c r="G16590" s="37" t="s">
        <v>487</v>
      </c>
      <c r="H16590" s="0" t="n">
        <v>94250</v>
      </c>
      <c r="I16590" s="0" t="n">
        <v>38469</v>
      </c>
      <c r="J16590" s="0" t="n">
        <v>804</v>
      </c>
    </row>
    <row r="16591" customFormat="false" ht="15" hidden="false" customHeight="false" outlineLevel="0" collapsed="false">
      <c r="A16591" s="0" t="n">
        <v>202507</v>
      </c>
      <c r="B16591" s="0" t="n">
        <v>202508</v>
      </c>
      <c r="C16591" s="37" t="s">
        <v>112</v>
      </c>
      <c r="D16591" s="37" t="s">
        <v>107</v>
      </c>
      <c r="E16591" s="0" t="n">
        <v>2</v>
      </c>
      <c r="F16591" s="38" t="s">
        <v>70</v>
      </c>
      <c r="G16591" s="37" t="s">
        <v>488</v>
      </c>
      <c r="H16591" s="0" t="n">
        <v>2242505</v>
      </c>
      <c r="I16591" s="0" t="n">
        <v>764509</v>
      </c>
      <c r="J16591" s="0" t="n">
        <v>62970</v>
      </c>
    </row>
    <row r="16592" customFormat="false" ht="15" hidden="false" customHeight="false" outlineLevel="0" collapsed="false">
      <c r="A16592" s="0" t="n">
        <v>202507</v>
      </c>
      <c r="B16592" s="0" t="n">
        <v>202508</v>
      </c>
      <c r="C16592" s="37" t="s">
        <v>152</v>
      </c>
      <c r="D16592" s="37" t="s">
        <v>212</v>
      </c>
      <c r="E16592" s="0" t="n">
        <v>2</v>
      </c>
      <c r="F16592" s="38" t="s">
        <v>70</v>
      </c>
      <c r="G16592" s="37" t="s">
        <v>489</v>
      </c>
      <c r="H16592" s="0" t="n">
        <v>3837900</v>
      </c>
      <c r="I16592" s="0" t="n">
        <v>2077374</v>
      </c>
      <c r="J16592" s="0" t="n">
        <v>44246</v>
      </c>
    </row>
    <row r="16593" customFormat="false" ht="15" hidden="false" customHeight="false" outlineLevel="0" collapsed="false">
      <c r="A16593" s="0" t="n">
        <v>202507</v>
      </c>
      <c r="B16593" s="0" t="n">
        <v>202508</v>
      </c>
      <c r="C16593" s="37" t="s">
        <v>152</v>
      </c>
      <c r="D16593" s="37" t="s">
        <v>490</v>
      </c>
      <c r="E16593" s="0" t="n">
        <v>2</v>
      </c>
      <c r="F16593" s="38" t="s">
        <v>70</v>
      </c>
      <c r="G16593" s="37" t="s">
        <v>491</v>
      </c>
      <c r="H16593" s="0" t="n">
        <v>160070</v>
      </c>
      <c r="I16593" s="0" t="n">
        <v>38933</v>
      </c>
      <c r="J16593" s="0" t="n">
        <v>-1480</v>
      </c>
    </row>
    <row r="16594" customFormat="false" ht="15" hidden="false" customHeight="false" outlineLevel="0" collapsed="false">
      <c r="A16594" s="0" t="n">
        <v>202507</v>
      </c>
      <c r="B16594" s="0" t="n">
        <v>202508</v>
      </c>
      <c r="C16594" s="37" t="s">
        <v>112</v>
      </c>
      <c r="D16594" s="37" t="s">
        <v>120</v>
      </c>
      <c r="E16594" s="0" t="n">
        <v>2</v>
      </c>
      <c r="F16594" s="38" t="s">
        <v>70</v>
      </c>
      <c r="G16594" s="37" t="s">
        <v>492</v>
      </c>
      <c r="H16594" s="0" t="n">
        <v>719853</v>
      </c>
      <c r="I16594" s="0" t="n">
        <v>375559</v>
      </c>
      <c r="J16594" s="0" t="n">
        <v>44806</v>
      </c>
    </row>
    <row r="16595" customFormat="false" ht="15" hidden="false" customHeight="false" outlineLevel="0" collapsed="false">
      <c r="A16595" s="0" t="n">
        <v>202507</v>
      </c>
      <c r="B16595" s="0" t="n">
        <v>202508</v>
      </c>
      <c r="C16595" s="37" t="s">
        <v>184</v>
      </c>
      <c r="D16595" s="37" t="s">
        <v>493</v>
      </c>
      <c r="E16595" s="0" t="n">
        <v>2</v>
      </c>
      <c r="F16595" s="38" t="s">
        <v>70</v>
      </c>
      <c r="G16595" s="37" t="s">
        <v>494</v>
      </c>
      <c r="H16595" s="0" t="n">
        <v>443074</v>
      </c>
      <c r="I16595" s="0" t="n">
        <v>114465</v>
      </c>
      <c r="J16595" s="0" t="n">
        <v>40880</v>
      </c>
    </row>
    <row r="16596" customFormat="false" ht="15" hidden="false" customHeight="false" outlineLevel="0" collapsed="false">
      <c r="A16596" s="0" t="n">
        <v>202507</v>
      </c>
      <c r="B16596" s="0" t="n">
        <v>202508</v>
      </c>
      <c r="C16596" s="37" t="s">
        <v>109</v>
      </c>
      <c r="D16596" s="37" t="s">
        <v>495</v>
      </c>
      <c r="E16596" s="0" t="n">
        <v>2</v>
      </c>
      <c r="F16596" s="38" t="s">
        <v>70</v>
      </c>
      <c r="G16596" s="37" t="s">
        <v>496</v>
      </c>
      <c r="H16596" s="0" t="n">
        <v>439270</v>
      </c>
      <c r="I16596" s="0" t="n">
        <v>144318</v>
      </c>
      <c r="J16596" s="0" t="n">
        <v>10094</v>
      </c>
    </row>
    <row r="16597" customFormat="false" ht="15" hidden="false" customHeight="false" outlineLevel="0" collapsed="false">
      <c r="A16597" s="0" t="n">
        <v>202507</v>
      </c>
      <c r="B16597" s="0" t="n">
        <v>202508</v>
      </c>
      <c r="C16597" s="37" t="s">
        <v>101</v>
      </c>
      <c r="D16597" s="37" t="s">
        <v>269</v>
      </c>
      <c r="E16597" s="0" t="n">
        <v>2</v>
      </c>
      <c r="F16597" s="38" t="s">
        <v>70</v>
      </c>
      <c r="G16597" s="37" t="s">
        <v>497</v>
      </c>
      <c r="H16597" s="0" t="n">
        <v>1050615</v>
      </c>
      <c r="I16597" s="0" t="n">
        <v>979097</v>
      </c>
      <c r="J16597" s="0" t="n">
        <v>7232</v>
      </c>
    </row>
    <row r="16598" customFormat="false" ht="15" hidden="false" customHeight="false" outlineLevel="0" collapsed="false">
      <c r="A16598" s="0" t="n">
        <v>202507</v>
      </c>
      <c r="B16598" s="0" t="n">
        <v>202508</v>
      </c>
      <c r="C16598" s="37" t="s">
        <v>109</v>
      </c>
      <c r="D16598" s="37" t="s">
        <v>391</v>
      </c>
      <c r="E16598" s="0" t="n">
        <v>2</v>
      </c>
      <c r="F16598" s="38" t="s">
        <v>70</v>
      </c>
      <c r="G16598" s="37" t="s">
        <v>498</v>
      </c>
      <c r="H16598" s="0" t="n">
        <v>124318</v>
      </c>
      <c r="I16598" s="0" t="n">
        <v>60408</v>
      </c>
      <c r="J16598" s="0" t="n">
        <v>428</v>
      </c>
    </row>
    <row r="16599" customFormat="false" ht="15" hidden="false" customHeight="false" outlineLevel="0" collapsed="false">
      <c r="A16599" s="0" t="n">
        <v>202507</v>
      </c>
      <c r="B16599" s="0" t="n">
        <v>202508</v>
      </c>
      <c r="C16599" s="37" t="s">
        <v>184</v>
      </c>
      <c r="D16599" s="37" t="s">
        <v>141</v>
      </c>
      <c r="E16599" s="0" t="n">
        <v>2</v>
      </c>
      <c r="F16599" s="38" t="s">
        <v>70</v>
      </c>
      <c r="G16599" s="37" t="s">
        <v>499</v>
      </c>
      <c r="H16599" s="0" t="n">
        <v>2659822</v>
      </c>
      <c r="I16599" s="0" t="n">
        <v>950625</v>
      </c>
      <c r="J16599" s="0" t="n">
        <v>164906</v>
      </c>
    </row>
    <row r="16600" customFormat="false" ht="15" hidden="false" customHeight="false" outlineLevel="0" collapsed="false">
      <c r="A16600" s="0" t="n">
        <v>202507</v>
      </c>
      <c r="B16600" s="0" t="n">
        <v>202508</v>
      </c>
      <c r="C16600" s="37" t="s">
        <v>101</v>
      </c>
      <c r="D16600" s="37" t="s">
        <v>500</v>
      </c>
      <c r="E16600" s="0" t="n">
        <v>2</v>
      </c>
      <c r="F16600" s="38" t="s">
        <v>70</v>
      </c>
      <c r="G16600" s="37" t="s">
        <v>501</v>
      </c>
      <c r="H16600" s="0" t="n">
        <v>3404046</v>
      </c>
      <c r="I16600" s="0" t="n">
        <v>1744816</v>
      </c>
      <c r="J16600" s="0" t="n">
        <v>-13428</v>
      </c>
    </row>
    <row r="16601" customFormat="false" ht="15" hidden="false" customHeight="false" outlineLevel="0" collapsed="false">
      <c r="A16601" s="0" t="n">
        <v>202507</v>
      </c>
      <c r="B16601" s="0" t="n">
        <v>202508</v>
      </c>
      <c r="C16601" s="37" t="s">
        <v>149</v>
      </c>
      <c r="D16601" s="37" t="s">
        <v>502</v>
      </c>
      <c r="E16601" s="0" t="n">
        <v>2</v>
      </c>
      <c r="F16601" s="38" t="s">
        <v>70</v>
      </c>
      <c r="G16601" s="37" t="s">
        <v>503</v>
      </c>
      <c r="H16601" s="0" t="n">
        <v>939813</v>
      </c>
      <c r="I16601" s="0" t="n">
        <v>396988</v>
      </c>
      <c r="J16601" s="0" t="n">
        <v>83353</v>
      </c>
    </row>
    <row r="16602" customFormat="false" ht="15" hidden="false" customHeight="false" outlineLevel="0" collapsed="false">
      <c r="A16602" s="0" t="n">
        <v>202507</v>
      </c>
      <c r="B16602" s="0" t="n">
        <v>202508</v>
      </c>
      <c r="C16602" s="37" t="s">
        <v>178</v>
      </c>
      <c r="D16602" s="37" t="s">
        <v>161</v>
      </c>
      <c r="E16602" s="0" t="n">
        <v>2</v>
      </c>
      <c r="F16602" s="38" t="s">
        <v>70</v>
      </c>
      <c r="G16602" s="37" t="s">
        <v>504</v>
      </c>
      <c r="H16602" s="0" t="n">
        <v>50162</v>
      </c>
      <c r="I16602" s="0" t="n">
        <v>20827</v>
      </c>
      <c r="J16602" s="0" t="n">
        <v>-1743</v>
      </c>
    </row>
    <row r="16603" customFormat="false" ht="15" hidden="false" customHeight="false" outlineLevel="0" collapsed="false">
      <c r="A16603" s="0" t="n">
        <v>202507</v>
      </c>
      <c r="B16603" s="0" t="n">
        <v>202508</v>
      </c>
      <c r="C16603" s="37" t="s">
        <v>112</v>
      </c>
      <c r="D16603" s="37" t="s">
        <v>294</v>
      </c>
      <c r="E16603" s="0" t="n">
        <v>2</v>
      </c>
      <c r="F16603" s="38" t="s">
        <v>70</v>
      </c>
      <c r="G16603" s="37" t="s">
        <v>505</v>
      </c>
      <c r="H16603" s="0" t="n">
        <v>461877</v>
      </c>
      <c r="I16603" s="0" t="n">
        <v>434678</v>
      </c>
      <c r="J16603" s="0" t="n">
        <v>43134</v>
      </c>
    </row>
    <row r="16604" customFormat="false" ht="15" hidden="false" customHeight="false" outlineLevel="0" collapsed="false">
      <c r="A16604" s="0" t="n">
        <v>202507</v>
      </c>
      <c r="B16604" s="0" t="n">
        <v>202508</v>
      </c>
      <c r="C16604" s="37" t="s">
        <v>149</v>
      </c>
      <c r="D16604" s="37" t="s">
        <v>116</v>
      </c>
      <c r="E16604" s="0" t="n">
        <v>2</v>
      </c>
      <c r="F16604" s="38" t="s">
        <v>70</v>
      </c>
      <c r="G16604" s="37" t="s">
        <v>506</v>
      </c>
      <c r="H16604" s="0" t="n">
        <v>5945139</v>
      </c>
      <c r="I16604" s="0" t="n">
        <v>3308000</v>
      </c>
      <c r="J16604" s="0" t="n">
        <v>484077</v>
      </c>
    </row>
    <row r="16605" customFormat="false" ht="15" hidden="false" customHeight="false" outlineLevel="0" collapsed="false">
      <c r="A16605" s="0" t="n">
        <v>202507</v>
      </c>
      <c r="B16605" s="0" t="n">
        <v>202508</v>
      </c>
      <c r="C16605" s="37" t="s">
        <v>95</v>
      </c>
      <c r="D16605" s="37" t="s">
        <v>251</v>
      </c>
      <c r="E16605" s="0" t="n">
        <v>2</v>
      </c>
      <c r="F16605" s="38" t="s">
        <v>70</v>
      </c>
      <c r="G16605" s="37" t="s">
        <v>507</v>
      </c>
      <c r="H16605" s="0" t="n">
        <v>40048</v>
      </c>
      <c r="I16605" s="0" t="n">
        <v>33775</v>
      </c>
      <c r="J16605" s="0" t="n">
        <v>5277</v>
      </c>
    </row>
    <row r="16606" customFormat="false" ht="15" hidden="false" customHeight="false" outlineLevel="0" collapsed="false">
      <c r="A16606" s="0" t="n">
        <v>202507</v>
      </c>
      <c r="B16606" s="0" t="n">
        <v>202508</v>
      </c>
      <c r="C16606" s="37" t="s">
        <v>106</v>
      </c>
      <c r="D16606" s="37" t="s">
        <v>118</v>
      </c>
      <c r="E16606" s="0" t="n">
        <v>2</v>
      </c>
      <c r="F16606" s="38" t="s">
        <v>70</v>
      </c>
      <c r="G16606" s="37" t="s">
        <v>508</v>
      </c>
      <c r="H16606" s="0" t="n">
        <v>916221</v>
      </c>
      <c r="I16606" s="0" t="n">
        <v>714185</v>
      </c>
      <c r="J16606" s="0" t="n">
        <v>106576</v>
      </c>
    </row>
    <row r="16607" customFormat="false" ht="15" hidden="false" customHeight="false" outlineLevel="0" collapsed="false">
      <c r="A16607" s="0" t="n">
        <v>202507</v>
      </c>
      <c r="B16607" s="0" t="n">
        <v>202508</v>
      </c>
      <c r="C16607" s="37" t="s">
        <v>152</v>
      </c>
      <c r="D16607" s="37" t="s">
        <v>509</v>
      </c>
      <c r="E16607" s="0" t="n">
        <v>2</v>
      </c>
      <c r="F16607" s="38" t="s">
        <v>70</v>
      </c>
      <c r="G16607" s="37" t="s">
        <v>510</v>
      </c>
      <c r="H16607" s="0" t="n">
        <v>286142</v>
      </c>
      <c r="I16607" s="0" t="n">
        <v>119899</v>
      </c>
      <c r="J16607" s="0" t="n">
        <v>12781</v>
      </c>
    </row>
    <row r="16608" customFormat="false" ht="15" hidden="false" customHeight="false" outlineLevel="0" collapsed="false">
      <c r="A16608" s="0" t="n">
        <v>202507</v>
      </c>
      <c r="B16608" s="0" t="n">
        <v>202508</v>
      </c>
      <c r="C16608" s="37" t="s">
        <v>101</v>
      </c>
      <c r="D16608" s="37" t="s">
        <v>511</v>
      </c>
      <c r="E16608" s="0" t="n">
        <v>2</v>
      </c>
      <c r="F16608" s="38" t="s">
        <v>70</v>
      </c>
      <c r="G16608" s="37" t="s">
        <v>512</v>
      </c>
      <c r="H16608" s="0" t="n">
        <v>3877983</v>
      </c>
      <c r="I16608" s="0" t="n">
        <v>2706947</v>
      </c>
      <c r="J16608" s="0" t="n">
        <v>528825</v>
      </c>
    </row>
    <row r="16609" customFormat="false" ht="15" hidden="false" customHeight="false" outlineLevel="0" collapsed="false">
      <c r="A16609" s="0" t="n">
        <v>202507</v>
      </c>
      <c r="B16609" s="0" t="n">
        <v>202508</v>
      </c>
      <c r="C16609" s="37" t="s">
        <v>178</v>
      </c>
      <c r="D16609" s="37" t="s">
        <v>513</v>
      </c>
      <c r="E16609" s="0" t="n">
        <v>2</v>
      </c>
      <c r="F16609" s="38" t="s">
        <v>70</v>
      </c>
      <c r="G16609" s="37" t="s">
        <v>514</v>
      </c>
      <c r="H16609" s="0" t="n">
        <v>619456</v>
      </c>
      <c r="I16609" s="0" t="n">
        <v>324924</v>
      </c>
      <c r="J16609" s="0" t="n">
        <v>-6205</v>
      </c>
    </row>
    <row r="16610" customFormat="false" ht="15" hidden="false" customHeight="false" outlineLevel="0" collapsed="false">
      <c r="A16610" s="0" t="n">
        <v>202507</v>
      </c>
      <c r="B16610" s="0" t="n">
        <v>202508</v>
      </c>
      <c r="C16610" s="37" t="s">
        <v>178</v>
      </c>
      <c r="D16610" s="37" t="s">
        <v>452</v>
      </c>
      <c r="E16610" s="0" t="n">
        <v>2</v>
      </c>
      <c r="F16610" s="38" t="s">
        <v>70</v>
      </c>
      <c r="G16610" s="37" t="s">
        <v>515</v>
      </c>
      <c r="H16610" s="0" t="n">
        <v>1849243</v>
      </c>
      <c r="I16610" s="0" t="n">
        <v>698224</v>
      </c>
      <c r="J16610" s="0" t="n">
        <v>10883</v>
      </c>
    </row>
    <row r="16611" customFormat="false" ht="15" hidden="false" customHeight="false" outlineLevel="0" collapsed="false">
      <c r="A16611" s="0" t="n">
        <v>202507</v>
      </c>
      <c r="B16611" s="0" t="n">
        <v>202508</v>
      </c>
      <c r="C16611" s="37" t="s">
        <v>101</v>
      </c>
      <c r="D16611" s="37" t="s">
        <v>516</v>
      </c>
      <c r="E16611" s="0" t="n">
        <v>2</v>
      </c>
      <c r="F16611" s="38" t="s">
        <v>70</v>
      </c>
      <c r="G16611" s="37" t="s">
        <v>517</v>
      </c>
      <c r="H16611" s="0" t="n">
        <v>1774748</v>
      </c>
      <c r="I16611" s="0" t="n">
        <v>647789</v>
      </c>
      <c r="J16611" s="0" t="n">
        <v>25714</v>
      </c>
    </row>
    <row r="16612" customFormat="false" ht="15" hidden="false" customHeight="false" outlineLevel="0" collapsed="false">
      <c r="A16612" s="0" t="n">
        <v>202507</v>
      </c>
      <c r="B16612" s="0" t="n">
        <v>202508</v>
      </c>
      <c r="C16612" s="37" t="s">
        <v>149</v>
      </c>
      <c r="D16612" s="37" t="s">
        <v>396</v>
      </c>
      <c r="E16612" s="0" t="n">
        <v>2</v>
      </c>
      <c r="F16612" s="38" t="s">
        <v>70</v>
      </c>
      <c r="G16612" s="37" t="s">
        <v>518</v>
      </c>
      <c r="H16612" s="0" t="n">
        <v>11837251</v>
      </c>
      <c r="I16612" s="0" t="n">
        <v>3035984</v>
      </c>
      <c r="J16612" s="0" t="n">
        <v>693272</v>
      </c>
    </row>
    <row r="16613" customFormat="false" ht="15" hidden="false" customHeight="false" outlineLevel="0" collapsed="false">
      <c r="A16613" s="0" t="n">
        <v>202507</v>
      </c>
      <c r="B16613" s="0" t="n">
        <v>202508</v>
      </c>
      <c r="C16613" s="37" t="s">
        <v>106</v>
      </c>
      <c r="D16613" s="37" t="s">
        <v>519</v>
      </c>
      <c r="E16613" s="0" t="n">
        <v>2</v>
      </c>
      <c r="F16613" s="38" t="s">
        <v>70</v>
      </c>
      <c r="G16613" s="37" t="s">
        <v>520</v>
      </c>
      <c r="H16613" s="0" t="n">
        <v>1102357</v>
      </c>
      <c r="I16613" s="0" t="n">
        <v>685092</v>
      </c>
      <c r="J16613" s="0" t="n">
        <v>86746</v>
      </c>
    </row>
    <row r="16614" customFormat="false" ht="15" hidden="false" customHeight="false" outlineLevel="0" collapsed="false">
      <c r="A16614" s="0" t="n">
        <v>202507</v>
      </c>
      <c r="B16614" s="0" t="n">
        <v>202508</v>
      </c>
      <c r="C16614" s="37" t="s">
        <v>149</v>
      </c>
      <c r="D16614" s="37" t="s">
        <v>430</v>
      </c>
      <c r="E16614" s="0" t="n">
        <v>2</v>
      </c>
      <c r="F16614" s="38" t="s">
        <v>70</v>
      </c>
      <c r="G16614" s="37" t="s">
        <v>521</v>
      </c>
      <c r="H16614" s="0" t="n">
        <v>2019572</v>
      </c>
      <c r="I16614" s="0" t="n">
        <v>1029719</v>
      </c>
      <c r="J16614" s="0" t="n">
        <v>152597</v>
      </c>
    </row>
    <row r="16615" customFormat="false" ht="15" hidden="false" customHeight="false" outlineLevel="0" collapsed="false">
      <c r="A16615" s="0" t="n">
        <v>202507</v>
      </c>
      <c r="B16615" s="0" t="n">
        <v>202508</v>
      </c>
      <c r="C16615" s="37" t="s">
        <v>149</v>
      </c>
      <c r="D16615" s="37" t="s">
        <v>352</v>
      </c>
      <c r="E16615" s="0" t="n">
        <v>2</v>
      </c>
      <c r="F16615" s="38" t="s">
        <v>70</v>
      </c>
      <c r="G16615" s="37" t="s">
        <v>522</v>
      </c>
      <c r="H16615" s="0" t="n">
        <v>145510</v>
      </c>
      <c r="I16615" s="0" t="n">
        <v>47135</v>
      </c>
      <c r="J16615" s="0" t="n">
        <v>2927</v>
      </c>
    </row>
    <row r="16616" customFormat="false" ht="15" hidden="false" customHeight="false" outlineLevel="0" collapsed="false">
      <c r="A16616" s="0" t="n">
        <v>202507</v>
      </c>
      <c r="B16616" s="0" t="n">
        <v>202508</v>
      </c>
      <c r="C16616" s="37" t="s">
        <v>95</v>
      </c>
      <c r="D16616" s="37" t="s">
        <v>269</v>
      </c>
      <c r="E16616" s="0" t="n">
        <v>2</v>
      </c>
      <c r="F16616" s="38" t="s">
        <v>70</v>
      </c>
      <c r="G16616" s="37" t="s">
        <v>523</v>
      </c>
      <c r="H16616" s="0" t="n">
        <v>5747906</v>
      </c>
      <c r="I16616" s="0" t="n">
        <v>7387394</v>
      </c>
      <c r="J16616" s="0" t="n">
        <v>1194399</v>
      </c>
    </row>
    <row r="16617" customFormat="false" ht="15" hidden="false" customHeight="false" outlineLevel="0" collapsed="false">
      <c r="A16617" s="0" t="n">
        <v>202507</v>
      </c>
      <c r="B16617" s="0" t="n">
        <v>202508</v>
      </c>
      <c r="C16617" s="37" t="s">
        <v>106</v>
      </c>
      <c r="D16617" s="37" t="s">
        <v>110</v>
      </c>
      <c r="E16617" s="0" t="n">
        <v>2</v>
      </c>
      <c r="F16617" s="38" t="s">
        <v>70</v>
      </c>
      <c r="G16617" s="37" t="s">
        <v>524</v>
      </c>
      <c r="H16617" s="0" t="n">
        <v>459497</v>
      </c>
      <c r="I16617" s="0" t="n">
        <v>157048</v>
      </c>
      <c r="J16617" s="0" t="n">
        <v>-11810</v>
      </c>
    </row>
    <row r="16618" customFormat="false" ht="15" hidden="false" customHeight="false" outlineLevel="0" collapsed="false">
      <c r="A16618" s="0" t="n">
        <v>202507</v>
      </c>
      <c r="B16618" s="0" t="n">
        <v>202508</v>
      </c>
      <c r="C16618" s="37" t="s">
        <v>149</v>
      </c>
      <c r="D16618" s="37" t="s">
        <v>383</v>
      </c>
      <c r="E16618" s="0" t="n">
        <v>2</v>
      </c>
      <c r="F16618" s="38" t="s">
        <v>70</v>
      </c>
      <c r="G16618" s="37" t="s">
        <v>525</v>
      </c>
      <c r="H16618" s="0" t="n">
        <v>770903</v>
      </c>
      <c r="I16618" s="0" t="n">
        <v>209998</v>
      </c>
      <c r="J16618" s="0" t="n">
        <v>8213</v>
      </c>
    </row>
    <row r="16619" customFormat="false" ht="15" hidden="false" customHeight="false" outlineLevel="0" collapsed="false">
      <c r="A16619" s="0" t="n">
        <v>202507</v>
      </c>
      <c r="B16619" s="0" t="n">
        <v>202508</v>
      </c>
      <c r="C16619" s="37" t="s">
        <v>184</v>
      </c>
      <c r="D16619" s="37" t="s">
        <v>218</v>
      </c>
      <c r="E16619" s="0" t="n">
        <v>2</v>
      </c>
      <c r="F16619" s="38" t="s">
        <v>70</v>
      </c>
      <c r="G16619" s="37" t="s">
        <v>526</v>
      </c>
      <c r="H16619" s="0" t="n">
        <v>930404</v>
      </c>
      <c r="I16619" s="0" t="n">
        <v>538292</v>
      </c>
      <c r="J16619" s="0" t="n">
        <v>31362</v>
      </c>
    </row>
    <row r="16620" customFormat="false" ht="15" hidden="false" customHeight="false" outlineLevel="0" collapsed="false">
      <c r="A16620" s="0" t="n">
        <v>202507</v>
      </c>
      <c r="B16620" s="0" t="n">
        <v>202508</v>
      </c>
      <c r="C16620" s="37" t="s">
        <v>112</v>
      </c>
      <c r="D16620" s="37" t="s">
        <v>200</v>
      </c>
      <c r="E16620" s="0" t="n">
        <v>2</v>
      </c>
      <c r="F16620" s="38" t="s">
        <v>70</v>
      </c>
      <c r="G16620" s="37" t="s">
        <v>527</v>
      </c>
      <c r="H16620" s="0" t="n">
        <v>192109</v>
      </c>
      <c r="I16620" s="0" t="n">
        <v>50511</v>
      </c>
      <c r="J16620" s="0" t="n">
        <v>1645</v>
      </c>
    </row>
    <row r="16621" customFormat="false" ht="15" hidden="false" customHeight="false" outlineLevel="0" collapsed="false">
      <c r="A16621" s="0" t="n">
        <v>202507</v>
      </c>
      <c r="B16621" s="0" t="n">
        <v>202508</v>
      </c>
      <c r="C16621" s="37" t="s">
        <v>152</v>
      </c>
      <c r="D16621" s="37" t="s">
        <v>328</v>
      </c>
      <c r="E16621" s="0" t="n">
        <v>2</v>
      </c>
      <c r="F16621" s="38" t="s">
        <v>70</v>
      </c>
      <c r="G16621" s="37" t="s">
        <v>528</v>
      </c>
      <c r="H16621" s="0" t="n">
        <v>2033397</v>
      </c>
      <c r="I16621" s="0" t="n">
        <v>527995</v>
      </c>
      <c r="J16621" s="0" t="n">
        <v>25277</v>
      </c>
    </row>
    <row r="16622" customFormat="false" ht="15" hidden="false" customHeight="false" outlineLevel="0" collapsed="false">
      <c r="A16622" s="0" t="n">
        <v>202507</v>
      </c>
      <c r="B16622" s="0" t="n">
        <v>202508</v>
      </c>
      <c r="C16622" s="37" t="s">
        <v>95</v>
      </c>
      <c r="D16622" s="37" t="s">
        <v>96</v>
      </c>
      <c r="E16622" s="0" t="n">
        <v>2</v>
      </c>
      <c r="F16622" s="38" t="s">
        <v>70</v>
      </c>
      <c r="G16622" s="37" t="s">
        <v>529</v>
      </c>
      <c r="H16622" s="0" t="n">
        <v>4902680</v>
      </c>
      <c r="I16622" s="0" t="n">
        <v>1704799</v>
      </c>
      <c r="J16622" s="0" t="n">
        <v>229612</v>
      </c>
    </row>
    <row r="16623" customFormat="false" ht="15" hidden="false" customHeight="false" outlineLevel="0" collapsed="false">
      <c r="A16623" s="0" t="n">
        <v>202507</v>
      </c>
      <c r="B16623" s="0" t="n">
        <v>202508</v>
      </c>
      <c r="C16623" s="37" t="s">
        <v>158</v>
      </c>
      <c r="D16623" s="37" t="s">
        <v>474</v>
      </c>
      <c r="E16623" s="0" t="n">
        <v>2</v>
      </c>
      <c r="F16623" s="38" t="s">
        <v>70</v>
      </c>
      <c r="G16623" s="37" t="s">
        <v>530</v>
      </c>
      <c r="H16623" s="0" t="n">
        <v>1550271</v>
      </c>
      <c r="I16623" s="0" t="n">
        <v>655698</v>
      </c>
      <c r="J16623" s="0" t="n">
        <v>68085</v>
      </c>
    </row>
    <row r="16624" customFormat="false" ht="15" hidden="false" customHeight="false" outlineLevel="0" collapsed="false">
      <c r="A16624" s="0" t="n">
        <v>202507</v>
      </c>
      <c r="B16624" s="0" t="n">
        <v>202508</v>
      </c>
      <c r="C16624" s="37" t="s">
        <v>197</v>
      </c>
      <c r="D16624" s="37" t="s">
        <v>531</v>
      </c>
      <c r="E16624" s="0" t="n">
        <v>2</v>
      </c>
      <c r="F16624" s="38" t="s">
        <v>70</v>
      </c>
      <c r="G16624" s="37" t="s">
        <v>532</v>
      </c>
      <c r="H16624" s="0" t="n">
        <v>167765</v>
      </c>
      <c r="I16624" s="0" t="n">
        <v>49796</v>
      </c>
      <c r="J16624" s="0" t="n">
        <v>9928</v>
      </c>
    </row>
    <row r="16625" customFormat="false" ht="15" hidden="false" customHeight="false" outlineLevel="0" collapsed="false">
      <c r="A16625" s="0" t="n">
        <v>202507</v>
      </c>
      <c r="B16625" s="0" t="n">
        <v>202508</v>
      </c>
      <c r="C16625" s="37" t="s">
        <v>101</v>
      </c>
      <c r="D16625" s="37" t="s">
        <v>533</v>
      </c>
      <c r="E16625" s="0" t="n">
        <v>2</v>
      </c>
      <c r="F16625" s="38" t="s">
        <v>70</v>
      </c>
      <c r="G16625" s="37" t="s">
        <v>534</v>
      </c>
      <c r="H16625" s="0" t="n">
        <v>1429174</v>
      </c>
      <c r="I16625" s="0" t="n">
        <v>871424</v>
      </c>
      <c r="J16625" s="0" t="n">
        <v>-112089</v>
      </c>
    </row>
    <row r="16626" customFormat="false" ht="15" hidden="false" customHeight="false" outlineLevel="0" collapsed="false">
      <c r="A16626" s="0" t="n">
        <v>202507</v>
      </c>
      <c r="B16626" s="0" t="n">
        <v>202508</v>
      </c>
      <c r="C16626" s="37" t="s">
        <v>124</v>
      </c>
      <c r="D16626" s="37" t="s">
        <v>277</v>
      </c>
      <c r="E16626" s="0" t="n">
        <v>2</v>
      </c>
      <c r="F16626" s="38" t="s">
        <v>70</v>
      </c>
      <c r="G16626" s="37" t="s">
        <v>535</v>
      </c>
      <c r="H16626" s="0" t="n">
        <v>1866460</v>
      </c>
      <c r="I16626" s="0" t="n">
        <v>600738</v>
      </c>
      <c r="J16626" s="0" t="n">
        <v>137464</v>
      </c>
    </row>
    <row r="16627" customFormat="false" ht="15" hidden="false" customHeight="false" outlineLevel="0" collapsed="false">
      <c r="A16627" s="0" t="n">
        <v>202507</v>
      </c>
      <c r="B16627" s="0" t="n">
        <v>202508</v>
      </c>
      <c r="C16627" s="37" t="s">
        <v>101</v>
      </c>
      <c r="D16627" s="37" t="s">
        <v>450</v>
      </c>
      <c r="E16627" s="0" t="n">
        <v>2</v>
      </c>
      <c r="F16627" s="38" t="s">
        <v>70</v>
      </c>
      <c r="G16627" s="37" t="s">
        <v>536</v>
      </c>
      <c r="H16627" s="0" t="n">
        <v>111832</v>
      </c>
      <c r="I16627" s="0" t="n">
        <v>27930</v>
      </c>
      <c r="J16627" s="0" t="n">
        <v>420</v>
      </c>
    </row>
    <row r="16628" customFormat="false" ht="15" hidden="false" customHeight="false" outlineLevel="0" collapsed="false">
      <c r="A16628" s="0" t="n">
        <v>202507</v>
      </c>
      <c r="B16628" s="0" t="n">
        <v>202508</v>
      </c>
      <c r="C16628" s="37" t="s">
        <v>178</v>
      </c>
      <c r="D16628" s="37" t="s">
        <v>102</v>
      </c>
      <c r="E16628" s="0" t="n">
        <v>2</v>
      </c>
      <c r="F16628" s="38" t="s">
        <v>70</v>
      </c>
      <c r="G16628" s="37" t="s">
        <v>537</v>
      </c>
      <c r="H16628" s="0" t="n">
        <v>382110</v>
      </c>
      <c r="I16628" s="0" t="n">
        <v>214782</v>
      </c>
      <c r="J16628" s="0" t="n">
        <v>45447</v>
      </c>
    </row>
    <row r="16629" customFormat="false" ht="15" hidden="false" customHeight="false" outlineLevel="0" collapsed="false">
      <c r="A16629" s="0" t="n">
        <v>202507</v>
      </c>
      <c r="B16629" s="0" t="n">
        <v>202508</v>
      </c>
      <c r="C16629" s="37" t="s">
        <v>178</v>
      </c>
      <c r="D16629" s="37" t="s">
        <v>374</v>
      </c>
      <c r="E16629" s="0" t="n">
        <v>2</v>
      </c>
      <c r="F16629" s="38" t="s">
        <v>70</v>
      </c>
      <c r="G16629" s="37" t="s">
        <v>538</v>
      </c>
      <c r="H16629" s="0" t="n">
        <v>4667424</v>
      </c>
      <c r="I16629" s="0" t="n">
        <v>2924636</v>
      </c>
      <c r="J16629" s="0" t="n">
        <v>111855</v>
      </c>
    </row>
    <row r="16630" customFormat="false" ht="15" hidden="false" customHeight="false" outlineLevel="0" collapsed="false">
      <c r="A16630" s="0" t="n">
        <v>202507</v>
      </c>
      <c r="B16630" s="0" t="n">
        <v>202508</v>
      </c>
      <c r="C16630" s="37" t="s">
        <v>109</v>
      </c>
      <c r="D16630" s="37" t="s">
        <v>150</v>
      </c>
      <c r="E16630" s="0" t="n">
        <v>2</v>
      </c>
      <c r="F16630" s="38" t="s">
        <v>70</v>
      </c>
      <c r="G16630" s="37" t="s">
        <v>539</v>
      </c>
      <c r="H16630" s="0" t="n">
        <v>1639932</v>
      </c>
      <c r="I16630" s="0" t="n">
        <v>1338320</v>
      </c>
      <c r="J16630" s="0" t="n">
        <v>156520</v>
      </c>
    </row>
    <row r="16631" customFormat="false" ht="15" hidden="false" customHeight="false" outlineLevel="0" collapsed="false">
      <c r="A16631" s="0" t="n">
        <v>202507</v>
      </c>
      <c r="B16631" s="0" t="n">
        <v>202508</v>
      </c>
      <c r="C16631" s="37" t="s">
        <v>158</v>
      </c>
      <c r="D16631" s="37" t="s">
        <v>540</v>
      </c>
      <c r="E16631" s="0" t="n">
        <v>2</v>
      </c>
      <c r="F16631" s="38" t="s">
        <v>70</v>
      </c>
      <c r="G16631" s="37" t="s">
        <v>541</v>
      </c>
      <c r="H16631" s="0" t="n">
        <v>1728811</v>
      </c>
      <c r="I16631" s="0" t="n">
        <v>1327698</v>
      </c>
      <c r="J16631" s="0" t="n">
        <v>-36752</v>
      </c>
    </row>
    <row r="16632" customFormat="false" ht="15" hidden="false" customHeight="false" outlineLevel="0" collapsed="false">
      <c r="A16632" s="0" t="n">
        <v>202507</v>
      </c>
      <c r="B16632" s="0" t="n">
        <v>202508</v>
      </c>
      <c r="C16632" s="37" t="s">
        <v>106</v>
      </c>
      <c r="D16632" s="37" t="s">
        <v>118</v>
      </c>
      <c r="E16632" s="0" t="n">
        <v>2</v>
      </c>
      <c r="F16632" s="38" t="s">
        <v>70</v>
      </c>
      <c r="G16632" s="37" t="s">
        <v>542</v>
      </c>
      <c r="H16632" s="0" t="n">
        <v>15466905</v>
      </c>
      <c r="I16632" s="0" t="n">
        <v>4870874</v>
      </c>
      <c r="J16632" s="0" t="n">
        <v>-202694</v>
      </c>
    </row>
    <row r="16633" customFormat="false" ht="15" hidden="false" customHeight="false" outlineLevel="0" collapsed="false">
      <c r="A16633" s="0" t="n">
        <v>202507</v>
      </c>
      <c r="B16633" s="0" t="n">
        <v>202508</v>
      </c>
      <c r="C16633" s="37" t="s">
        <v>136</v>
      </c>
      <c r="D16633" s="37" t="s">
        <v>130</v>
      </c>
      <c r="E16633" s="0" t="n">
        <v>2</v>
      </c>
      <c r="F16633" s="38" t="s">
        <v>70</v>
      </c>
      <c r="G16633" s="37" t="s">
        <v>543</v>
      </c>
      <c r="H16633" s="0" t="n">
        <v>2318983</v>
      </c>
      <c r="I16633" s="0" t="n">
        <v>899098</v>
      </c>
      <c r="J16633" s="0" t="n">
        <v>124177</v>
      </c>
    </row>
    <row r="16634" customFormat="false" ht="15" hidden="false" customHeight="false" outlineLevel="0" collapsed="false">
      <c r="A16634" s="0" t="n">
        <v>202507</v>
      </c>
      <c r="B16634" s="0" t="n">
        <v>202508</v>
      </c>
      <c r="C16634" s="37" t="s">
        <v>136</v>
      </c>
      <c r="D16634" s="37" t="s">
        <v>447</v>
      </c>
      <c r="E16634" s="0" t="n">
        <v>2</v>
      </c>
      <c r="F16634" s="38" t="s">
        <v>70</v>
      </c>
      <c r="G16634" s="37" t="s">
        <v>544</v>
      </c>
      <c r="H16634" s="0" t="n">
        <v>2697786</v>
      </c>
      <c r="I16634" s="0" t="n">
        <v>1343007</v>
      </c>
      <c r="J16634" s="0" t="n">
        <v>-250344</v>
      </c>
    </row>
    <row r="16635" customFormat="false" ht="15" hidden="false" customHeight="false" outlineLevel="0" collapsed="false">
      <c r="A16635" s="0" t="n">
        <v>202507</v>
      </c>
      <c r="B16635" s="0" t="n">
        <v>202508</v>
      </c>
      <c r="C16635" s="37" t="s">
        <v>136</v>
      </c>
      <c r="D16635" s="37" t="s">
        <v>170</v>
      </c>
      <c r="E16635" s="0" t="n">
        <v>2</v>
      </c>
      <c r="F16635" s="38" t="s">
        <v>70</v>
      </c>
      <c r="G16635" s="37" t="s">
        <v>545</v>
      </c>
      <c r="H16635" s="0" t="n">
        <v>33778268</v>
      </c>
      <c r="I16635" s="0" t="n">
        <v>6616010</v>
      </c>
      <c r="J16635" s="0" t="n">
        <v>-274680</v>
      </c>
    </row>
    <row r="16636" customFormat="false" ht="15" hidden="false" customHeight="false" outlineLevel="0" collapsed="false">
      <c r="A16636" s="0" t="n">
        <v>202507</v>
      </c>
      <c r="B16636" s="0" t="n">
        <v>202508</v>
      </c>
      <c r="C16636" s="37" t="s">
        <v>106</v>
      </c>
      <c r="D16636" s="37" t="s">
        <v>210</v>
      </c>
      <c r="E16636" s="0" t="n">
        <v>2</v>
      </c>
      <c r="F16636" s="38" t="s">
        <v>70</v>
      </c>
      <c r="G16636" s="37" t="s">
        <v>546</v>
      </c>
      <c r="H16636" s="0" t="n">
        <v>1412951</v>
      </c>
      <c r="I16636" s="0" t="n">
        <v>457925</v>
      </c>
      <c r="J16636" s="0" t="n">
        <v>71742</v>
      </c>
    </row>
    <row r="16637" customFormat="false" ht="15" hidden="false" customHeight="false" outlineLevel="0" collapsed="false">
      <c r="A16637" s="0" t="n">
        <v>202507</v>
      </c>
      <c r="B16637" s="0" t="n">
        <v>202508</v>
      </c>
      <c r="C16637" s="37" t="s">
        <v>158</v>
      </c>
      <c r="D16637" s="37" t="s">
        <v>269</v>
      </c>
      <c r="E16637" s="0" t="n">
        <v>2</v>
      </c>
      <c r="F16637" s="38" t="s">
        <v>70</v>
      </c>
      <c r="G16637" s="37" t="s">
        <v>547</v>
      </c>
      <c r="H16637" s="0" t="n">
        <v>343735</v>
      </c>
      <c r="I16637" s="0" t="n">
        <v>175455</v>
      </c>
      <c r="J16637" s="0" t="n">
        <v>6766</v>
      </c>
    </row>
    <row r="16638" customFormat="false" ht="15" hidden="false" customHeight="false" outlineLevel="0" collapsed="false">
      <c r="A16638" s="0" t="n">
        <v>202507</v>
      </c>
      <c r="B16638" s="0" t="n">
        <v>202508</v>
      </c>
      <c r="C16638" s="37" t="s">
        <v>124</v>
      </c>
      <c r="D16638" s="37" t="s">
        <v>396</v>
      </c>
      <c r="E16638" s="0" t="n">
        <v>2</v>
      </c>
      <c r="F16638" s="38" t="s">
        <v>70</v>
      </c>
      <c r="G16638" s="37" t="s">
        <v>548</v>
      </c>
      <c r="H16638" s="0" t="n">
        <v>2152099</v>
      </c>
      <c r="I16638" s="0" t="n">
        <v>585734</v>
      </c>
      <c r="J16638" s="0" t="n">
        <v>-4815</v>
      </c>
    </row>
    <row r="16639" customFormat="false" ht="15" hidden="false" customHeight="false" outlineLevel="0" collapsed="false">
      <c r="A16639" s="0" t="n">
        <v>202507</v>
      </c>
      <c r="B16639" s="0" t="n">
        <v>202508</v>
      </c>
      <c r="C16639" s="37" t="s">
        <v>101</v>
      </c>
      <c r="D16639" s="37" t="s">
        <v>282</v>
      </c>
      <c r="E16639" s="0" t="n">
        <v>2</v>
      </c>
      <c r="F16639" s="38" t="s">
        <v>70</v>
      </c>
      <c r="G16639" s="37" t="s">
        <v>549</v>
      </c>
      <c r="H16639" s="0" t="n">
        <v>2046104</v>
      </c>
      <c r="I16639" s="0" t="n">
        <v>1068424</v>
      </c>
      <c r="J16639" s="0" t="n">
        <v>248173</v>
      </c>
    </row>
    <row r="16640" customFormat="false" ht="15" hidden="false" customHeight="false" outlineLevel="0" collapsed="false">
      <c r="A16640" s="0" t="n">
        <v>202507</v>
      </c>
      <c r="B16640" s="0" t="n">
        <v>202508</v>
      </c>
      <c r="C16640" s="37" t="s">
        <v>197</v>
      </c>
      <c r="D16640" s="37" t="s">
        <v>540</v>
      </c>
      <c r="E16640" s="0" t="n">
        <v>2</v>
      </c>
      <c r="F16640" s="38" t="s">
        <v>70</v>
      </c>
      <c r="G16640" s="37" t="s">
        <v>550</v>
      </c>
      <c r="H16640" s="0" t="n">
        <v>682429</v>
      </c>
      <c r="I16640" s="0" t="n">
        <v>225038</v>
      </c>
      <c r="J16640" s="0" t="n">
        <v>60184</v>
      </c>
    </row>
    <row r="16641" customFormat="false" ht="15" hidden="false" customHeight="false" outlineLevel="0" collapsed="false">
      <c r="A16641" s="0" t="n">
        <v>202507</v>
      </c>
      <c r="B16641" s="0" t="n">
        <v>202508</v>
      </c>
      <c r="C16641" s="37" t="s">
        <v>158</v>
      </c>
      <c r="D16641" s="37" t="s">
        <v>243</v>
      </c>
      <c r="E16641" s="0" t="n">
        <v>2</v>
      </c>
      <c r="F16641" s="38" t="s">
        <v>70</v>
      </c>
      <c r="G16641" s="37" t="s">
        <v>551</v>
      </c>
      <c r="H16641" s="0" t="n">
        <v>268670</v>
      </c>
      <c r="I16641" s="0" t="n">
        <v>113708</v>
      </c>
      <c r="J16641" s="0" t="n">
        <v>9101</v>
      </c>
    </row>
    <row r="16642" customFormat="false" ht="15" hidden="false" customHeight="false" outlineLevel="0" collapsed="false">
      <c r="A16642" s="0" t="n">
        <v>202507</v>
      </c>
      <c r="B16642" s="0" t="n">
        <v>202508</v>
      </c>
      <c r="C16642" s="37" t="s">
        <v>112</v>
      </c>
      <c r="D16642" s="37" t="s">
        <v>220</v>
      </c>
      <c r="E16642" s="0" t="n">
        <v>2</v>
      </c>
      <c r="F16642" s="38" t="s">
        <v>70</v>
      </c>
      <c r="G16642" s="37" t="s">
        <v>552</v>
      </c>
      <c r="H16642" s="0" t="n">
        <v>17985230</v>
      </c>
      <c r="I16642" s="0" t="n">
        <v>23840192</v>
      </c>
      <c r="J16642" s="0" t="n">
        <v>4943830</v>
      </c>
    </row>
    <row r="16643" customFormat="false" ht="15" hidden="false" customHeight="false" outlineLevel="0" collapsed="false">
      <c r="A16643" s="0" t="n">
        <v>202507</v>
      </c>
      <c r="B16643" s="0" t="n">
        <v>202508</v>
      </c>
      <c r="C16643" s="37" t="s">
        <v>184</v>
      </c>
      <c r="D16643" s="37" t="s">
        <v>509</v>
      </c>
      <c r="E16643" s="0" t="n">
        <v>2</v>
      </c>
      <c r="F16643" s="38" t="s">
        <v>70</v>
      </c>
      <c r="G16643" s="37" t="s">
        <v>553</v>
      </c>
      <c r="H16643" s="0" t="n">
        <v>2177146</v>
      </c>
      <c r="I16643" s="0" t="n">
        <v>313681</v>
      </c>
      <c r="J16643" s="0" t="n">
        <v>72681</v>
      </c>
    </row>
    <row r="16644" customFormat="false" ht="15" hidden="false" customHeight="false" outlineLevel="0" collapsed="false">
      <c r="A16644" s="0" t="n">
        <v>202507</v>
      </c>
      <c r="B16644" s="0" t="n">
        <v>202508</v>
      </c>
      <c r="C16644" s="37" t="s">
        <v>109</v>
      </c>
      <c r="D16644" s="37" t="s">
        <v>143</v>
      </c>
      <c r="E16644" s="0" t="n">
        <v>2</v>
      </c>
      <c r="F16644" s="38" t="s">
        <v>70</v>
      </c>
      <c r="G16644" s="37" t="s">
        <v>554</v>
      </c>
      <c r="H16644" s="0" t="n">
        <v>608154</v>
      </c>
      <c r="I16644" s="0" t="n">
        <v>316530</v>
      </c>
      <c r="J16644" s="0" t="n">
        <v>24806</v>
      </c>
    </row>
    <row r="16645" customFormat="false" ht="15" hidden="false" customHeight="false" outlineLevel="0" collapsed="false">
      <c r="A16645" s="0" t="n">
        <v>202507</v>
      </c>
      <c r="B16645" s="0" t="n">
        <v>202508</v>
      </c>
      <c r="C16645" s="37" t="s">
        <v>136</v>
      </c>
      <c r="D16645" s="37" t="s">
        <v>314</v>
      </c>
      <c r="E16645" s="0" t="n">
        <v>2</v>
      </c>
      <c r="F16645" s="38" t="s">
        <v>70</v>
      </c>
      <c r="G16645" s="37" t="s">
        <v>555</v>
      </c>
      <c r="H16645" s="0" t="n">
        <v>3714473</v>
      </c>
      <c r="I16645" s="0" t="n">
        <v>699130</v>
      </c>
      <c r="J16645" s="0" t="n">
        <v>20120</v>
      </c>
    </row>
    <row r="16646" customFormat="false" ht="15" hidden="false" customHeight="false" outlineLevel="0" collapsed="false">
      <c r="A16646" s="0" t="n">
        <v>202507</v>
      </c>
      <c r="B16646" s="0" t="n">
        <v>202508</v>
      </c>
      <c r="C16646" s="37" t="s">
        <v>106</v>
      </c>
      <c r="D16646" s="37" t="s">
        <v>174</v>
      </c>
      <c r="E16646" s="0" t="n">
        <v>2</v>
      </c>
      <c r="F16646" s="38" t="s">
        <v>70</v>
      </c>
      <c r="G16646" s="37" t="s">
        <v>556</v>
      </c>
      <c r="H16646" s="0" t="n">
        <v>1200508</v>
      </c>
      <c r="I16646" s="0" t="n">
        <v>914633</v>
      </c>
      <c r="J16646" s="0" t="n">
        <v>81285</v>
      </c>
    </row>
    <row r="16647" customFormat="false" ht="15" hidden="false" customHeight="false" outlineLevel="0" collapsed="false">
      <c r="A16647" s="0" t="n">
        <v>202507</v>
      </c>
      <c r="B16647" s="0" t="n">
        <v>202508</v>
      </c>
      <c r="C16647" s="37" t="s">
        <v>112</v>
      </c>
      <c r="D16647" s="37" t="s">
        <v>482</v>
      </c>
      <c r="E16647" s="0" t="n">
        <v>2</v>
      </c>
      <c r="F16647" s="38" t="s">
        <v>70</v>
      </c>
      <c r="G16647" s="37" t="s">
        <v>557</v>
      </c>
      <c r="H16647" s="0" t="n">
        <v>1121989</v>
      </c>
      <c r="I16647" s="0" t="n">
        <v>1042235</v>
      </c>
      <c r="J16647" s="0" t="n">
        <v>-68214</v>
      </c>
    </row>
    <row r="16648" customFormat="false" ht="15" hidden="false" customHeight="false" outlineLevel="0" collapsed="false">
      <c r="A16648" s="0" t="n">
        <v>202507</v>
      </c>
      <c r="B16648" s="0" t="n">
        <v>202508</v>
      </c>
      <c r="C16648" s="37" t="s">
        <v>101</v>
      </c>
      <c r="D16648" s="37" t="s">
        <v>391</v>
      </c>
      <c r="E16648" s="0" t="n">
        <v>2</v>
      </c>
      <c r="F16648" s="38" t="s">
        <v>70</v>
      </c>
      <c r="G16648" s="37" t="s">
        <v>558</v>
      </c>
      <c r="H16648" s="0" t="n">
        <v>2124984</v>
      </c>
      <c r="I16648" s="0" t="n">
        <v>267562</v>
      </c>
      <c r="J16648" s="0" t="n">
        <v>36601</v>
      </c>
    </row>
    <row r="16649" customFormat="false" ht="15" hidden="false" customHeight="false" outlineLevel="0" collapsed="false">
      <c r="A16649" s="0" t="n">
        <v>202507</v>
      </c>
      <c r="B16649" s="0" t="n">
        <v>202508</v>
      </c>
      <c r="C16649" s="37" t="s">
        <v>197</v>
      </c>
      <c r="D16649" s="37" t="s">
        <v>470</v>
      </c>
      <c r="E16649" s="0" t="n">
        <v>2</v>
      </c>
      <c r="F16649" s="38" t="s">
        <v>70</v>
      </c>
      <c r="G16649" s="37" t="s">
        <v>559</v>
      </c>
      <c r="H16649" s="0" t="n">
        <v>228347</v>
      </c>
      <c r="I16649" s="0" t="n">
        <v>104825</v>
      </c>
      <c r="J16649" s="0" t="n">
        <v>4933</v>
      </c>
    </row>
    <row r="16650" customFormat="false" ht="15" hidden="false" customHeight="false" outlineLevel="0" collapsed="false">
      <c r="A16650" s="0" t="n">
        <v>202507</v>
      </c>
      <c r="B16650" s="0" t="n">
        <v>202508</v>
      </c>
      <c r="C16650" s="37" t="s">
        <v>112</v>
      </c>
      <c r="D16650" s="37" t="s">
        <v>531</v>
      </c>
      <c r="E16650" s="0" t="n">
        <v>2</v>
      </c>
      <c r="F16650" s="38" t="s">
        <v>70</v>
      </c>
      <c r="G16650" s="37" t="s">
        <v>560</v>
      </c>
      <c r="H16650" s="0" t="n">
        <v>2657346</v>
      </c>
      <c r="I16650" s="0" t="n">
        <v>1128924</v>
      </c>
      <c r="J16650" s="0" t="n">
        <v>96690</v>
      </c>
    </row>
    <row r="16651" customFormat="false" ht="15" hidden="false" customHeight="false" outlineLevel="0" collapsed="false">
      <c r="A16651" s="0" t="n">
        <v>202507</v>
      </c>
      <c r="B16651" s="0" t="n">
        <v>202508</v>
      </c>
      <c r="C16651" s="37" t="s">
        <v>109</v>
      </c>
      <c r="D16651" s="37" t="s">
        <v>561</v>
      </c>
      <c r="E16651" s="0" t="n">
        <v>2</v>
      </c>
      <c r="F16651" s="38" t="s">
        <v>70</v>
      </c>
      <c r="G16651" s="37" t="s">
        <v>562</v>
      </c>
      <c r="H16651" s="0" t="n">
        <v>11428843</v>
      </c>
      <c r="I16651" s="0" t="n">
        <v>2134962</v>
      </c>
      <c r="J16651" s="0" t="n">
        <v>179766</v>
      </c>
    </row>
    <row r="16652" customFormat="false" ht="15" hidden="false" customHeight="false" outlineLevel="0" collapsed="false">
      <c r="A16652" s="0" t="n">
        <v>202507</v>
      </c>
      <c r="B16652" s="0" t="n">
        <v>202508</v>
      </c>
      <c r="C16652" s="37" t="s">
        <v>149</v>
      </c>
      <c r="D16652" s="37" t="s">
        <v>385</v>
      </c>
      <c r="E16652" s="0" t="n">
        <v>2</v>
      </c>
      <c r="F16652" s="38" t="s">
        <v>70</v>
      </c>
      <c r="G16652" s="37" t="s">
        <v>563</v>
      </c>
      <c r="H16652" s="0" t="n">
        <v>2966977</v>
      </c>
      <c r="I16652" s="0" t="n">
        <v>3159262</v>
      </c>
      <c r="J16652" s="0" t="n">
        <v>-15014</v>
      </c>
    </row>
    <row r="16653" customFormat="false" ht="15" hidden="false" customHeight="false" outlineLevel="0" collapsed="false">
      <c r="A16653" s="0" t="n">
        <v>202507</v>
      </c>
      <c r="B16653" s="0" t="n">
        <v>202508</v>
      </c>
      <c r="C16653" s="37" t="s">
        <v>178</v>
      </c>
      <c r="D16653" s="37" t="s">
        <v>294</v>
      </c>
      <c r="E16653" s="0" t="n">
        <v>2</v>
      </c>
      <c r="F16653" s="38" t="s">
        <v>70</v>
      </c>
      <c r="G16653" s="37" t="s">
        <v>564</v>
      </c>
      <c r="H16653" s="0" t="n">
        <v>758866</v>
      </c>
      <c r="I16653" s="0" t="n">
        <v>518101</v>
      </c>
      <c r="J16653" s="0" t="n">
        <v>39592</v>
      </c>
    </row>
    <row r="16654" customFormat="false" ht="15" hidden="false" customHeight="false" outlineLevel="0" collapsed="false">
      <c r="A16654" s="0" t="n">
        <v>202507</v>
      </c>
      <c r="B16654" s="0" t="n">
        <v>202508</v>
      </c>
      <c r="C16654" s="37" t="s">
        <v>112</v>
      </c>
      <c r="D16654" s="37" t="s">
        <v>476</v>
      </c>
      <c r="E16654" s="0" t="n">
        <v>2</v>
      </c>
      <c r="F16654" s="38" t="s">
        <v>70</v>
      </c>
      <c r="G16654" s="37" t="s">
        <v>565</v>
      </c>
      <c r="H16654" s="0" t="n">
        <v>621796</v>
      </c>
      <c r="I16654" s="0" t="n">
        <v>440772</v>
      </c>
      <c r="J16654" s="0" t="n">
        <v>-24657</v>
      </c>
    </row>
    <row r="16655" customFormat="false" ht="15" hidden="false" customHeight="false" outlineLevel="0" collapsed="false">
      <c r="A16655" s="0" t="n">
        <v>202507</v>
      </c>
      <c r="B16655" s="0" t="n">
        <v>202508</v>
      </c>
      <c r="C16655" s="37" t="s">
        <v>158</v>
      </c>
      <c r="D16655" s="37" t="s">
        <v>145</v>
      </c>
      <c r="E16655" s="0" t="n">
        <v>2</v>
      </c>
      <c r="F16655" s="38" t="s">
        <v>70</v>
      </c>
      <c r="G16655" s="37" t="s">
        <v>566</v>
      </c>
      <c r="H16655" s="0" t="n">
        <v>1079927</v>
      </c>
      <c r="I16655" s="0" t="n">
        <v>618035</v>
      </c>
      <c r="J16655" s="0" t="n">
        <v>19631</v>
      </c>
    </row>
    <row r="16656" customFormat="false" ht="15" hidden="false" customHeight="false" outlineLevel="0" collapsed="false">
      <c r="A16656" s="0" t="n">
        <v>202507</v>
      </c>
      <c r="B16656" s="0" t="n">
        <v>202508</v>
      </c>
      <c r="C16656" s="37" t="s">
        <v>95</v>
      </c>
      <c r="D16656" s="37" t="s">
        <v>223</v>
      </c>
      <c r="E16656" s="0" t="n">
        <v>2</v>
      </c>
      <c r="F16656" s="38" t="s">
        <v>70</v>
      </c>
      <c r="G16656" s="37" t="s">
        <v>567</v>
      </c>
      <c r="H16656" s="0" t="n">
        <v>1281183</v>
      </c>
      <c r="I16656" s="0" t="n">
        <v>1261493</v>
      </c>
      <c r="J16656" s="0" t="n">
        <v>-39525</v>
      </c>
    </row>
    <row r="16657" customFormat="false" ht="15" hidden="false" customHeight="false" outlineLevel="0" collapsed="false">
      <c r="A16657" s="0" t="n">
        <v>202507</v>
      </c>
      <c r="B16657" s="0" t="n">
        <v>202508</v>
      </c>
      <c r="C16657" s="37" t="s">
        <v>197</v>
      </c>
      <c r="D16657" s="37" t="s">
        <v>495</v>
      </c>
      <c r="E16657" s="0" t="n">
        <v>2</v>
      </c>
      <c r="F16657" s="38" t="s">
        <v>70</v>
      </c>
      <c r="G16657" s="37" t="s">
        <v>568</v>
      </c>
      <c r="H16657" s="0" t="n">
        <v>730146</v>
      </c>
      <c r="I16657" s="0" t="n">
        <v>213625</v>
      </c>
      <c r="J16657" s="0" t="n">
        <v>-1637</v>
      </c>
    </row>
    <row r="16658" customFormat="false" ht="15" hidden="false" customHeight="false" outlineLevel="0" collapsed="false">
      <c r="A16658" s="0" t="n">
        <v>202507</v>
      </c>
      <c r="B16658" s="0" t="n">
        <v>202508</v>
      </c>
      <c r="C16658" s="37" t="s">
        <v>124</v>
      </c>
      <c r="D16658" s="37" t="s">
        <v>569</v>
      </c>
      <c r="E16658" s="0" t="n">
        <v>2</v>
      </c>
      <c r="F16658" s="38" t="s">
        <v>70</v>
      </c>
      <c r="G16658" s="37" t="s">
        <v>570</v>
      </c>
      <c r="H16658" s="0" t="n">
        <v>3160825</v>
      </c>
      <c r="I16658" s="0" t="n">
        <v>1410392</v>
      </c>
      <c r="J16658" s="0" t="n">
        <v>-205577</v>
      </c>
    </row>
    <row r="16659" customFormat="false" ht="15" hidden="false" customHeight="false" outlineLevel="0" collapsed="false">
      <c r="A16659" s="0" t="n">
        <v>202507</v>
      </c>
      <c r="B16659" s="0" t="n">
        <v>202508</v>
      </c>
      <c r="C16659" s="37" t="s">
        <v>136</v>
      </c>
      <c r="D16659" s="37" t="s">
        <v>571</v>
      </c>
      <c r="E16659" s="0" t="n">
        <v>2</v>
      </c>
      <c r="F16659" s="38" t="s">
        <v>70</v>
      </c>
      <c r="G16659" s="37" t="s">
        <v>572</v>
      </c>
      <c r="H16659" s="0" t="n">
        <v>211192</v>
      </c>
      <c r="I16659" s="0" t="n">
        <v>129023</v>
      </c>
      <c r="J16659" s="0" t="n">
        <v>4783</v>
      </c>
    </row>
    <row r="16660" customFormat="false" ht="15" hidden="false" customHeight="false" outlineLevel="0" collapsed="false">
      <c r="A16660" s="0" t="n">
        <v>202507</v>
      </c>
      <c r="B16660" s="0" t="n">
        <v>202508</v>
      </c>
      <c r="C16660" s="37" t="s">
        <v>149</v>
      </c>
      <c r="D16660" s="37" t="s">
        <v>116</v>
      </c>
      <c r="E16660" s="0" t="n">
        <v>2</v>
      </c>
      <c r="F16660" s="38" t="s">
        <v>70</v>
      </c>
      <c r="G16660" s="37" t="s">
        <v>573</v>
      </c>
      <c r="H16660" s="0" t="n">
        <v>3632735</v>
      </c>
      <c r="I16660" s="0" t="n">
        <v>1288290</v>
      </c>
      <c r="J16660" s="0" t="n">
        <v>165615</v>
      </c>
    </row>
    <row r="16661" customFormat="false" ht="15" hidden="false" customHeight="false" outlineLevel="0" collapsed="false">
      <c r="A16661" s="0" t="n">
        <v>202507</v>
      </c>
      <c r="B16661" s="0" t="n">
        <v>202508</v>
      </c>
      <c r="C16661" s="37" t="s">
        <v>158</v>
      </c>
      <c r="D16661" s="37" t="s">
        <v>476</v>
      </c>
      <c r="E16661" s="0" t="n">
        <v>2</v>
      </c>
      <c r="F16661" s="38" t="s">
        <v>70</v>
      </c>
      <c r="G16661" s="37" t="s">
        <v>574</v>
      </c>
      <c r="H16661" s="0" t="n">
        <v>774604</v>
      </c>
      <c r="I16661" s="0" t="n">
        <v>217963</v>
      </c>
      <c r="J16661" s="0" t="n">
        <v>21312</v>
      </c>
    </row>
    <row r="16662" customFormat="false" ht="15" hidden="false" customHeight="false" outlineLevel="0" collapsed="false">
      <c r="A16662" s="0" t="n">
        <v>202507</v>
      </c>
      <c r="B16662" s="0" t="n">
        <v>202508</v>
      </c>
      <c r="C16662" s="37" t="s">
        <v>106</v>
      </c>
      <c r="D16662" s="37" t="s">
        <v>237</v>
      </c>
      <c r="E16662" s="0" t="n">
        <v>2</v>
      </c>
      <c r="F16662" s="38" t="s">
        <v>70</v>
      </c>
      <c r="G16662" s="37" t="s">
        <v>575</v>
      </c>
      <c r="H16662" s="0" t="n">
        <v>2280490</v>
      </c>
      <c r="I16662" s="0" t="n">
        <v>851932</v>
      </c>
      <c r="J16662" s="0" t="n">
        <v>160496</v>
      </c>
    </row>
    <row r="16663" customFormat="false" ht="15" hidden="false" customHeight="false" outlineLevel="0" collapsed="false">
      <c r="A16663" s="0" t="n">
        <v>202507</v>
      </c>
      <c r="B16663" s="0" t="n">
        <v>202508</v>
      </c>
      <c r="C16663" s="37" t="s">
        <v>152</v>
      </c>
      <c r="D16663" s="37" t="s">
        <v>445</v>
      </c>
      <c r="E16663" s="0" t="n">
        <v>2</v>
      </c>
      <c r="F16663" s="38" t="s">
        <v>70</v>
      </c>
      <c r="G16663" s="37" t="s">
        <v>576</v>
      </c>
      <c r="H16663" s="0" t="n">
        <v>421368</v>
      </c>
      <c r="I16663" s="0" t="n">
        <v>238620</v>
      </c>
      <c r="J16663" s="0" t="n">
        <v>-3644</v>
      </c>
    </row>
    <row r="16664" customFormat="false" ht="15" hidden="false" customHeight="false" outlineLevel="0" collapsed="false">
      <c r="A16664" s="0" t="n">
        <v>202507</v>
      </c>
      <c r="B16664" s="0" t="n">
        <v>202508</v>
      </c>
      <c r="C16664" s="37" t="s">
        <v>112</v>
      </c>
      <c r="D16664" s="37" t="s">
        <v>367</v>
      </c>
      <c r="E16664" s="0" t="n">
        <v>2</v>
      </c>
      <c r="F16664" s="38" t="s">
        <v>70</v>
      </c>
      <c r="G16664" s="37" t="s">
        <v>577</v>
      </c>
      <c r="H16664" s="0" t="n">
        <v>5139301</v>
      </c>
      <c r="I16664" s="0" t="n">
        <v>4312560</v>
      </c>
      <c r="J16664" s="0" t="n">
        <v>138565</v>
      </c>
    </row>
    <row r="16665" customFormat="false" ht="15" hidden="false" customHeight="false" outlineLevel="0" collapsed="false">
      <c r="A16665" s="0" t="n">
        <v>202507</v>
      </c>
      <c r="B16665" s="0" t="n">
        <v>202508</v>
      </c>
      <c r="C16665" s="37" t="s">
        <v>109</v>
      </c>
      <c r="D16665" s="37" t="s">
        <v>320</v>
      </c>
      <c r="E16665" s="0" t="n">
        <v>2</v>
      </c>
      <c r="F16665" s="38" t="s">
        <v>70</v>
      </c>
      <c r="G16665" s="37" t="s">
        <v>578</v>
      </c>
      <c r="H16665" s="0" t="n">
        <v>3941465</v>
      </c>
      <c r="I16665" s="0" t="n">
        <v>606995</v>
      </c>
      <c r="J16665" s="0" t="n">
        <v>104230</v>
      </c>
    </row>
    <row r="16666" customFormat="false" ht="15" hidden="false" customHeight="false" outlineLevel="0" collapsed="false">
      <c r="A16666" s="0" t="n">
        <v>202507</v>
      </c>
      <c r="B16666" s="0" t="n">
        <v>202508</v>
      </c>
      <c r="C16666" s="37" t="s">
        <v>197</v>
      </c>
      <c r="D16666" s="37" t="s">
        <v>362</v>
      </c>
      <c r="E16666" s="0" t="n">
        <v>2</v>
      </c>
      <c r="F16666" s="38" t="s">
        <v>70</v>
      </c>
      <c r="G16666" s="37" t="s">
        <v>579</v>
      </c>
      <c r="H16666" s="0" t="n">
        <v>3017093</v>
      </c>
      <c r="I16666" s="0" t="n">
        <v>1868502</v>
      </c>
      <c r="J16666" s="0" t="n">
        <v>133301</v>
      </c>
    </row>
    <row r="16667" customFormat="false" ht="15" hidden="false" customHeight="false" outlineLevel="0" collapsed="false">
      <c r="A16667" s="0" t="n">
        <v>202507</v>
      </c>
      <c r="B16667" s="0" t="n">
        <v>202508</v>
      </c>
      <c r="C16667" s="37" t="s">
        <v>106</v>
      </c>
      <c r="D16667" s="37" t="s">
        <v>280</v>
      </c>
      <c r="E16667" s="0" t="n">
        <v>2</v>
      </c>
      <c r="F16667" s="38" t="s">
        <v>70</v>
      </c>
      <c r="G16667" s="37" t="s">
        <v>580</v>
      </c>
      <c r="H16667" s="0" t="n">
        <v>130220</v>
      </c>
      <c r="I16667" s="0" t="n">
        <v>33200</v>
      </c>
      <c r="J16667" s="0" t="n">
        <v>3270</v>
      </c>
    </row>
    <row r="16668" customFormat="false" ht="15" hidden="false" customHeight="false" outlineLevel="0" collapsed="false">
      <c r="A16668" s="0" t="n">
        <v>202507</v>
      </c>
      <c r="B16668" s="0" t="n">
        <v>202508</v>
      </c>
      <c r="C16668" s="37" t="s">
        <v>136</v>
      </c>
      <c r="D16668" s="37" t="s">
        <v>208</v>
      </c>
      <c r="E16668" s="0" t="n">
        <v>2</v>
      </c>
      <c r="F16668" s="38" t="s">
        <v>70</v>
      </c>
      <c r="G16668" s="37" t="s">
        <v>581</v>
      </c>
      <c r="H16668" s="0" t="n">
        <v>2728172</v>
      </c>
      <c r="I16668" s="0" t="n">
        <v>621144</v>
      </c>
      <c r="J16668" s="0" t="n">
        <v>181013</v>
      </c>
    </row>
    <row r="16669" customFormat="false" ht="15" hidden="false" customHeight="false" outlineLevel="0" collapsed="false">
      <c r="A16669" s="0" t="n">
        <v>202507</v>
      </c>
      <c r="B16669" s="0" t="n">
        <v>202508</v>
      </c>
      <c r="C16669" s="37" t="s">
        <v>124</v>
      </c>
      <c r="D16669" s="37" t="s">
        <v>212</v>
      </c>
      <c r="E16669" s="0" t="n">
        <v>2</v>
      </c>
      <c r="F16669" s="38" t="s">
        <v>70</v>
      </c>
      <c r="G16669" s="37" t="s">
        <v>582</v>
      </c>
      <c r="H16669" s="0" t="n">
        <v>1834399</v>
      </c>
      <c r="I16669" s="0" t="n">
        <v>1795684</v>
      </c>
      <c r="J16669" s="0" t="n">
        <v>98007</v>
      </c>
    </row>
    <row r="16670" customFormat="false" ht="15" hidden="false" customHeight="false" outlineLevel="0" collapsed="false">
      <c r="A16670" s="0" t="n">
        <v>202507</v>
      </c>
      <c r="B16670" s="0" t="n">
        <v>202508</v>
      </c>
      <c r="C16670" s="37" t="s">
        <v>109</v>
      </c>
      <c r="D16670" s="37" t="s">
        <v>482</v>
      </c>
      <c r="E16670" s="0" t="n">
        <v>2</v>
      </c>
      <c r="F16670" s="38" t="s">
        <v>70</v>
      </c>
      <c r="G16670" s="37" t="s">
        <v>583</v>
      </c>
      <c r="H16670" s="0" t="n">
        <v>162085</v>
      </c>
      <c r="I16670" s="0" t="n">
        <v>69450</v>
      </c>
      <c r="J16670" s="0" t="n">
        <v>2194</v>
      </c>
    </row>
    <row r="16671" customFormat="false" ht="15" hidden="false" customHeight="false" outlineLevel="0" collapsed="false">
      <c r="A16671" s="0" t="n">
        <v>202507</v>
      </c>
      <c r="B16671" s="0" t="n">
        <v>202508</v>
      </c>
      <c r="C16671" s="37" t="s">
        <v>178</v>
      </c>
      <c r="D16671" s="37" t="s">
        <v>216</v>
      </c>
      <c r="E16671" s="0" t="n">
        <v>2</v>
      </c>
      <c r="F16671" s="38" t="s">
        <v>70</v>
      </c>
      <c r="G16671" s="37" t="s">
        <v>584</v>
      </c>
      <c r="H16671" s="0" t="n">
        <v>961431</v>
      </c>
      <c r="I16671" s="0" t="n">
        <v>212244</v>
      </c>
      <c r="J16671" s="0" t="n">
        <v>-4096</v>
      </c>
    </row>
    <row r="16672" customFormat="false" ht="15" hidden="false" customHeight="false" outlineLevel="0" collapsed="false">
      <c r="A16672" s="0" t="n">
        <v>202507</v>
      </c>
      <c r="B16672" s="0" t="n">
        <v>202508</v>
      </c>
      <c r="C16672" s="37" t="s">
        <v>95</v>
      </c>
      <c r="D16672" s="37" t="s">
        <v>383</v>
      </c>
      <c r="E16672" s="0" t="n">
        <v>2</v>
      </c>
      <c r="F16672" s="38" t="s">
        <v>70</v>
      </c>
      <c r="G16672" s="37" t="s">
        <v>585</v>
      </c>
      <c r="H16672" s="0" t="n">
        <v>1914697</v>
      </c>
      <c r="I16672" s="0" t="n">
        <v>974517</v>
      </c>
      <c r="J16672" s="0" t="n">
        <v>49777</v>
      </c>
    </row>
    <row r="16673" customFormat="false" ht="15" hidden="false" customHeight="false" outlineLevel="0" collapsed="false">
      <c r="A16673" s="0" t="n">
        <v>202507</v>
      </c>
      <c r="B16673" s="0" t="n">
        <v>202508</v>
      </c>
      <c r="C16673" s="37" t="s">
        <v>106</v>
      </c>
      <c r="D16673" s="37" t="s">
        <v>586</v>
      </c>
      <c r="E16673" s="0" t="n">
        <v>2</v>
      </c>
      <c r="F16673" s="38" t="s">
        <v>70</v>
      </c>
      <c r="G16673" s="37" t="s">
        <v>587</v>
      </c>
      <c r="H16673" s="0" t="n">
        <v>2457113</v>
      </c>
      <c r="I16673" s="0" t="n">
        <v>1895316</v>
      </c>
      <c r="J16673" s="0" t="n">
        <v>345283</v>
      </c>
    </row>
    <row r="16674" customFormat="false" ht="15" hidden="false" customHeight="false" outlineLevel="0" collapsed="false">
      <c r="A16674" s="0" t="n">
        <v>202507</v>
      </c>
      <c r="B16674" s="0" t="n">
        <v>202508</v>
      </c>
      <c r="C16674" s="37" t="s">
        <v>178</v>
      </c>
      <c r="D16674" s="37" t="s">
        <v>356</v>
      </c>
      <c r="E16674" s="0" t="n">
        <v>2</v>
      </c>
      <c r="F16674" s="38" t="s">
        <v>70</v>
      </c>
      <c r="G16674" s="37" t="s">
        <v>588</v>
      </c>
      <c r="H16674" s="0" t="n">
        <v>1872955</v>
      </c>
      <c r="I16674" s="0" t="n">
        <v>786222</v>
      </c>
      <c r="J16674" s="0" t="n">
        <v>107994</v>
      </c>
    </row>
    <row r="16675" customFormat="false" ht="15" hidden="false" customHeight="false" outlineLevel="0" collapsed="false">
      <c r="A16675" s="0" t="n">
        <v>202507</v>
      </c>
      <c r="B16675" s="0" t="n">
        <v>202508</v>
      </c>
      <c r="C16675" s="37" t="s">
        <v>124</v>
      </c>
      <c r="D16675" s="37" t="s">
        <v>367</v>
      </c>
      <c r="E16675" s="0" t="n">
        <v>2</v>
      </c>
      <c r="F16675" s="38" t="s">
        <v>70</v>
      </c>
      <c r="G16675" s="37" t="s">
        <v>589</v>
      </c>
      <c r="H16675" s="0" t="n">
        <v>2158170</v>
      </c>
      <c r="I16675" s="0" t="n">
        <v>1348730</v>
      </c>
      <c r="J16675" s="0" t="n">
        <v>301114</v>
      </c>
    </row>
    <row r="16676" customFormat="false" ht="15" hidden="false" customHeight="false" outlineLevel="0" collapsed="false">
      <c r="A16676" s="0" t="n">
        <v>202507</v>
      </c>
      <c r="B16676" s="0" t="n">
        <v>202508</v>
      </c>
      <c r="C16676" s="37" t="s">
        <v>101</v>
      </c>
      <c r="D16676" s="37" t="s">
        <v>590</v>
      </c>
      <c r="E16676" s="0" t="n">
        <v>2</v>
      </c>
      <c r="F16676" s="38" t="s">
        <v>70</v>
      </c>
      <c r="G16676" s="37" t="s">
        <v>591</v>
      </c>
      <c r="H16676" s="0" t="n">
        <v>8338424</v>
      </c>
      <c r="I16676" s="0" t="n">
        <v>11058478</v>
      </c>
      <c r="J16676" s="0" t="n">
        <v>1283715</v>
      </c>
    </row>
    <row r="16677" customFormat="false" ht="15" hidden="false" customHeight="false" outlineLevel="0" collapsed="false">
      <c r="A16677" s="0" t="n">
        <v>202507</v>
      </c>
      <c r="B16677" s="0" t="n">
        <v>202508</v>
      </c>
      <c r="C16677" s="37" t="s">
        <v>112</v>
      </c>
      <c r="D16677" s="37" t="s">
        <v>141</v>
      </c>
      <c r="E16677" s="0" t="n">
        <v>2</v>
      </c>
      <c r="F16677" s="38" t="s">
        <v>70</v>
      </c>
      <c r="G16677" s="37" t="s">
        <v>592</v>
      </c>
      <c r="H16677" s="0" t="n">
        <v>5108121</v>
      </c>
      <c r="I16677" s="0" t="n">
        <v>3464168</v>
      </c>
      <c r="J16677" s="0" t="n">
        <v>-499129</v>
      </c>
    </row>
    <row r="16678" customFormat="false" ht="15" hidden="false" customHeight="false" outlineLevel="0" collapsed="false">
      <c r="A16678" s="0" t="n">
        <v>202507</v>
      </c>
      <c r="B16678" s="0" t="n">
        <v>202508</v>
      </c>
      <c r="C16678" s="37" t="s">
        <v>149</v>
      </c>
      <c r="D16678" s="37" t="s">
        <v>113</v>
      </c>
      <c r="E16678" s="0" t="n">
        <v>2</v>
      </c>
      <c r="F16678" s="38" t="s">
        <v>70</v>
      </c>
      <c r="G16678" s="37" t="s">
        <v>593</v>
      </c>
      <c r="H16678" s="0" t="n">
        <v>39330</v>
      </c>
      <c r="I16678" s="0" t="n">
        <v>28630</v>
      </c>
      <c r="J16678" s="0" t="n">
        <v>4091</v>
      </c>
    </row>
    <row r="16679" customFormat="false" ht="15" hidden="false" customHeight="false" outlineLevel="0" collapsed="false">
      <c r="A16679" s="0" t="n">
        <v>202507</v>
      </c>
      <c r="B16679" s="0" t="n">
        <v>202508</v>
      </c>
      <c r="C16679" s="37" t="s">
        <v>178</v>
      </c>
      <c r="D16679" s="37" t="s">
        <v>102</v>
      </c>
      <c r="E16679" s="0" t="n">
        <v>2</v>
      </c>
      <c r="F16679" s="38" t="s">
        <v>70</v>
      </c>
      <c r="G16679" s="37" t="s">
        <v>594</v>
      </c>
      <c r="H16679" s="0" t="n">
        <v>837980</v>
      </c>
      <c r="I16679" s="0" t="n">
        <v>201927</v>
      </c>
      <c r="J16679" s="0" t="n">
        <v>18259</v>
      </c>
    </row>
    <row r="16680" customFormat="false" ht="15" hidden="false" customHeight="false" outlineLevel="0" collapsed="false">
      <c r="A16680" s="0" t="n">
        <v>202507</v>
      </c>
      <c r="B16680" s="0" t="n">
        <v>202508</v>
      </c>
      <c r="C16680" s="37" t="s">
        <v>98</v>
      </c>
      <c r="D16680" s="37" t="s">
        <v>102</v>
      </c>
      <c r="E16680" s="0" t="n">
        <v>2</v>
      </c>
      <c r="F16680" s="38" t="s">
        <v>70</v>
      </c>
      <c r="G16680" s="37" t="s">
        <v>595</v>
      </c>
      <c r="H16680" s="0" t="n">
        <v>1039075</v>
      </c>
      <c r="I16680" s="0" t="n">
        <v>1024921</v>
      </c>
      <c r="J16680" s="0" t="n">
        <v>82169</v>
      </c>
    </row>
    <row r="16681" customFormat="false" ht="15" hidden="false" customHeight="false" outlineLevel="0" collapsed="false">
      <c r="A16681" s="0" t="n">
        <v>202507</v>
      </c>
      <c r="B16681" s="0" t="n">
        <v>202508</v>
      </c>
      <c r="C16681" s="37" t="s">
        <v>184</v>
      </c>
      <c r="D16681" s="37" t="s">
        <v>163</v>
      </c>
      <c r="E16681" s="0" t="n">
        <v>2</v>
      </c>
      <c r="F16681" s="38" t="s">
        <v>70</v>
      </c>
      <c r="G16681" s="37" t="s">
        <v>596</v>
      </c>
      <c r="H16681" s="0" t="n">
        <v>175744</v>
      </c>
      <c r="I16681" s="0" t="n">
        <v>77300</v>
      </c>
      <c r="J16681" s="0" t="n">
        <v>15601</v>
      </c>
    </row>
    <row r="16682" customFormat="false" ht="15" hidden="false" customHeight="false" outlineLevel="0" collapsed="false">
      <c r="A16682" s="0" t="n">
        <v>202507</v>
      </c>
      <c r="B16682" s="0" t="n">
        <v>202508</v>
      </c>
      <c r="C16682" s="37" t="s">
        <v>184</v>
      </c>
      <c r="D16682" s="37" t="s">
        <v>380</v>
      </c>
      <c r="E16682" s="0" t="n">
        <v>2</v>
      </c>
      <c r="F16682" s="38" t="s">
        <v>70</v>
      </c>
      <c r="G16682" s="37" t="s">
        <v>597</v>
      </c>
      <c r="H16682" s="0" t="n">
        <v>1417910</v>
      </c>
      <c r="I16682" s="0" t="n">
        <v>670357</v>
      </c>
      <c r="J16682" s="0" t="n">
        <v>35236</v>
      </c>
    </row>
    <row r="16683" customFormat="false" ht="15" hidden="false" customHeight="false" outlineLevel="0" collapsed="false">
      <c r="A16683" s="0" t="n">
        <v>202507</v>
      </c>
      <c r="B16683" s="0" t="n">
        <v>202508</v>
      </c>
      <c r="C16683" s="37" t="s">
        <v>98</v>
      </c>
      <c r="D16683" s="37" t="s">
        <v>380</v>
      </c>
      <c r="E16683" s="0" t="n">
        <v>2</v>
      </c>
      <c r="F16683" s="38" t="s">
        <v>70</v>
      </c>
      <c r="G16683" s="37" t="s">
        <v>598</v>
      </c>
      <c r="H16683" s="0" t="n">
        <v>4164846</v>
      </c>
      <c r="I16683" s="0" t="n">
        <v>549323</v>
      </c>
      <c r="J16683" s="0" t="n">
        <v>75788</v>
      </c>
    </row>
    <row r="16684" customFormat="false" ht="15" hidden="false" customHeight="false" outlineLevel="0" collapsed="false">
      <c r="A16684" s="0" t="n">
        <v>202507</v>
      </c>
      <c r="B16684" s="0" t="n">
        <v>202508</v>
      </c>
      <c r="C16684" s="37" t="s">
        <v>109</v>
      </c>
      <c r="D16684" s="37" t="s">
        <v>372</v>
      </c>
      <c r="E16684" s="0" t="n">
        <v>2</v>
      </c>
      <c r="F16684" s="38" t="s">
        <v>70</v>
      </c>
      <c r="G16684" s="37" t="s">
        <v>599</v>
      </c>
      <c r="H16684" s="0" t="n">
        <v>358785</v>
      </c>
      <c r="I16684" s="0" t="n">
        <v>138666</v>
      </c>
      <c r="J16684" s="0" t="n">
        <v>-3837</v>
      </c>
    </row>
    <row r="16685" customFormat="false" ht="15" hidden="false" customHeight="false" outlineLevel="0" collapsed="false">
      <c r="A16685" s="0" t="n">
        <v>202507</v>
      </c>
      <c r="B16685" s="0" t="n">
        <v>202508</v>
      </c>
      <c r="C16685" s="37" t="s">
        <v>152</v>
      </c>
      <c r="D16685" s="37" t="s">
        <v>220</v>
      </c>
      <c r="E16685" s="0" t="n">
        <v>2</v>
      </c>
      <c r="F16685" s="38" t="s">
        <v>70</v>
      </c>
      <c r="G16685" s="37" t="s">
        <v>600</v>
      </c>
      <c r="H16685" s="0" t="n">
        <v>2273857</v>
      </c>
      <c r="I16685" s="0" t="n">
        <v>1176993</v>
      </c>
      <c r="J16685" s="0" t="n">
        <v>-84539</v>
      </c>
    </row>
    <row r="16686" customFormat="false" ht="15" hidden="false" customHeight="false" outlineLevel="0" collapsed="false">
      <c r="A16686" s="0" t="n">
        <v>202507</v>
      </c>
      <c r="B16686" s="0" t="n">
        <v>202508</v>
      </c>
      <c r="C16686" s="37" t="s">
        <v>149</v>
      </c>
      <c r="D16686" s="37" t="s">
        <v>216</v>
      </c>
      <c r="E16686" s="0" t="n">
        <v>2</v>
      </c>
      <c r="F16686" s="38" t="s">
        <v>70</v>
      </c>
      <c r="G16686" s="37" t="s">
        <v>601</v>
      </c>
      <c r="H16686" s="0" t="n">
        <v>383350</v>
      </c>
      <c r="I16686" s="0" t="n">
        <v>112951</v>
      </c>
      <c r="J16686" s="0" t="n">
        <v>2273</v>
      </c>
    </row>
    <row r="16687" customFormat="false" ht="15" hidden="false" customHeight="false" outlineLevel="0" collapsed="false">
      <c r="A16687" s="0" t="n">
        <v>202507</v>
      </c>
      <c r="B16687" s="0" t="n">
        <v>202508</v>
      </c>
      <c r="C16687" s="37" t="s">
        <v>124</v>
      </c>
      <c r="D16687" s="37" t="s">
        <v>249</v>
      </c>
      <c r="E16687" s="0" t="n">
        <v>2</v>
      </c>
      <c r="F16687" s="38" t="s">
        <v>70</v>
      </c>
      <c r="G16687" s="37" t="s">
        <v>602</v>
      </c>
      <c r="H16687" s="0" t="n">
        <v>679068</v>
      </c>
      <c r="I16687" s="0" t="n">
        <v>415809</v>
      </c>
      <c r="J16687" s="0" t="n">
        <v>20222</v>
      </c>
    </row>
    <row r="16688" customFormat="false" ht="15" hidden="false" customHeight="false" outlineLevel="0" collapsed="false">
      <c r="A16688" s="0" t="n">
        <v>202507</v>
      </c>
      <c r="B16688" s="0" t="n">
        <v>202508</v>
      </c>
      <c r="C16688" s="37" t="s">
        <v>115</v>
      </c>
      <c r="D16688" s="37" t="s">
        <v>603</v>
      </c>
      <c r="E16688" s="0" t="n">
        <v>2</v>
      </c>
      <c r="F16688" s="38" t="s">
        <v>70</v>
      </c>
      <c r="G16688" s="37" t="s">
        <v>604</v>
      </c>
      <c r="H16688" s="0" t="n">
        <v>7723867</v>
      </c>
      <c r="I16688" s="0" t="n">
        <v>2597243</v>
      </c>
      <c r="J16688" s="0" t="n">
        <v>350117</v>
      </c>
    </row>
    <row r="16689" customFormat="false" ht="15" hidden="false" customHeight="false" outlineLevel="0" collapsed="false">
      <c r="A16689" s="0" t="n">
        <v>202507</v>
      </c>
      <c r="B16689" s="0" t="n">
        <v>202508</v>
      </c>
      <c r="C16689" s="37" t="s">
        <v>158</v>
      </c>
      <c r="D16689" s="37" t="s">
        <v>519</v>
      </c>
      <c r="E16689" s="0" t="n">
        <v>2</v>
      </c>
      <c r="F16689" s="38" t="s">
        <v>70</v>
      </c>
      <c r="G16689" s="37" t="s">
        <v>605</v>
      </c>
      <c r="H16689" s="0" t="n">
        <v>558242</v>
      </c>
      <c r="I16689" s="0" t="n">
        <v>341377</v>
      </c>
      <c r="J16689" s="0" t="n">
        <v>-10154</v>
      </c>
    </row>
    <row r="16690" customFormat="false" ht="15" hidden="false" customHeight="false" outlineLevel="0" collapsed="false">
      <c r="A16690" s="0" t="n">
        <v>202507</v>
      </c>
      <c r="B16690" s="0" t="n">
        <v>202508</v>
      </c>
      <c r="C16690" s="37" t="s">
        <v>106</v>
      </c>
      <c r="D16690" s="37" t="s">
        <v>606</v>
      </c>
      <c r="E16690" s="0" t="n">
        <v>2</v>
      </c>
      <c r="F16690" s="38" t="s">
        <v>70</v>
      </c>
      <c r="G16690" s="37" t="s">
        <v>607</v>
      </c>
      <c r="H16690" s="0" t="n">
        <v>2314409</v>
      </c>
      <c r="I16690" s="0" t="n">
        <v>576493</v>
      </c>
      <c r="J16690" s="0" t="n">
        <v>132995</v>
      </c>
    </row>
    <row r="16691" customFormat="false" ht="15" hidden="false" customHeight="false" outlineLevel="0" collapsed="false">
      <c r="A16691" s="0" t="n">
        <v>202507</v>
      </c>
      <c r="B16691" s="0" t="n">
        <v>202508</v>
      </c>
      <c r="C16691" s="37" t="s">
        <v>152</v>
      </c>
      <c r="D16691" s="37" t="s">
        <v>608</v>
      </c>
      <c r="E16691" s="0" t="n">
        <v>2</v>
      </c>
      <c r="F16691" s="38" t="s">
        <v>70</v>
      </c>
      <c r="G16691" s="37" t="s">
        <v>609</v>
      </c>
      <c r="H16691" s="0" t="n">
        <v>119890</v>
      </c>
      <c r="I16691" s="0" t="n">
        <v>59979</v>
      </c>
      <c r="J16691" s="0" t="n">
        <v>-993</v>
      </c>
    </row>
    <row r="16692" customFormat="false" ht="15" hidden="false" customHeight="false" outlineLevel="0" collapsed="false">
      <c r="A16692" s="0" t="n">
        <v>202507</v>
      </c>
      <c r="B16692" s="0" t="n">
        <v>202508</v>
      </c>
      <c r="C16692" s="37" t="s">
        <v>109</v>
      </c>
      <c r="D16692" s="37" t="s">
        <v>393</v>
      </c>
      <c r="E16692" s="0" t="n">
        <v>2</v>
      </c>
      <c r="F16692" s="38" t="s">
        <v>70</v>
      </c>
      <c r="G16692" s="37" t="s">
        <v>610</v>
      </c>
      <c r="H16692" s="0" t="n">
        <v>8836336</v>
      </c>
      <c r="I16692" s="0" t="n">
        <v>2367280</v>
      </c>
      <c r="J16692" s="0" t="n">
        <v>168519</v>
      </c>
    </row>
    <row r="16693" customFormat="false" ht="15" hidden="false" customHeight="false" outlineLevel="0" collapsed="false">
      <c r="A16693" s="0" t="n">
        <v>202507</v>
      </c>
      <c r="B16693" s="0" t="n">
        <v>202508</v>
      </c>
      <c r="C16693" s="37" t="s">
        <v>178</v>
      </c>
      <c r="D16693" s="37" t="s">
        <v>320</v>
      </c>
      <c r="E16693" s="0" t="n">
        <v>2</v>
      </c>
      <c r="F16693" s="38" t="s">
        <v>70</v>
      </c>
      <c r="G16693" s="37" t="s">
        <v>611</v>
      </c>
      <c r="H16693" s="0" t="n">
        <v>2683767</v>
      </c>
      <c r="I16693" s="0" t="n">
        <v>1413816</v>
      </c>
      <c r="J16693" s="0" t="n">
        <v>114750</v>
      </c>
    </row>
    <row r="16694" customFormat="false" ht="15" hidden="false" customHeight="false" outlineLevel="0" collapsed="false">
      <c r="A16694" s="0" t="n">
        <v>202507</v>
      </c>
      <c r="B16694" s="0" t="n">
        <v>202508</v>
      </c>
      <c r="C16694" s="37" t="s">
        <v>101</v>
      </c>
      <c r="D16694" s="37" t="s">
        <v>104</v>
      </c>
      <c r="E16694" s="0" t="n">
        <v>2</v>
      </c>
      <c r="F16694" s="38" t="s">
        <v>70</v>
      </c>
      <c r="G16694" s="37" t="s">
        <v>612</v>
      </c>
      <c r="H16694" s="0" t="n">
        <v>980808</v>
      </c>
      <c r="I16694" s="0" t="n">
        <v>918241</v>
      </c>
      <c r="J16694" s="0" t="n">
        <v>100938</v>
      </c>
    </row>
    <row r="16695" customFormat="false" ht="15" hidden="false" customHeight="false" outlineLevel="0" collapsed="false">
      <c r="A16695" s="0" t="n">
        <v>202507</v>
      </c>
      <c r="B16695" s="0" t="n">
        <v>202508</v>
      </c>
      <c r="C16695" s="37" t="s">
        <v>124</v>
      </c>
      <c r="D16695" s="37" t="s">
        <v>362</v>
      </c>
      <c r="E16695" s="0" t="n">
        <v>2</v>
      </c>
      <c r="F16695" s="38" t="s">
        <v>70</v>
      </c>
      <c r="G16695" s="37" t="s">
        <v>613</v>
      </c>
      <c r="H16695" s="0" t="n">
        <v>2527407</v>
      </c>
      <c r="I16695" s="0" t="n">
        <v>757210</v>
      </c>
      <c r="J16695" s="0" t="n">
        <v>94711</v>
      </c>
    </row>
    <row r="16696" customFormat="false" ht="15" hidden="false" customHeight="false" outlineLevel="0" collapsed="false">
      <c r="A16696" s="0" t="n">
        <v>202507</v>
      </c>
      <c r="B16696" s="0" t="n">
        <v>202508</v>
      </c>
      <c r="C16696" s="37" t="s">
        <v>136</v>
      </c>
      <c r="D16696" s="37" t="s">
        <v>603</v>
      </c>
      <c r="E16696" s="0" t="n">
        <v>2</v>
      </c>
      <c r="F16696" s="38" t="s">
        <v>70</v>
      </c>
      <c r="G16696" s="37" t="s">
        <v>614</v>
      </c>
      <c r="H16696" s="0" t="n">
        <v>353004</v>
      </c>
      <c r="I16696" s="0" t="n">
        <v>234637</v>
      </c>
      <c r="J16696" s="0" t="n">
        <v>71848</v>
      </c>
    </row>
    <row r="16697" customFormat="false" ht="15" hidden="false" customHeight="false" outlineLevel="0" collapsed="false">
      <c r="A16697" s="0" t="n">
        <v>202507</v>
      </c>
      <c r="B16697" s="0" t="n">
        <v>202508</v>
      </c>
      <c r="C16697" s="37" t="s">
        <v>152</v>
      </c>
      <c r="D16697" s="37" t="s">
        <v>387</v>
      </c>
      <c r="E16697" s="0" t="n">
        <v>2</v>
      </c>
      <c r="F16697" s="38" t="s">
        <v>70</v>
      </c>
      <c r="G16697" s="37" t="s">
        <v>615</v>
      </c>
      <c r="H16697" s="0" t="n">
        <v>6482285</v>
      </c>
      <c r="I16697" s="0" t="n">
        <v>2380987</v>
      </c>
      <c r="J16697" s="0" t="n">
        <v>46992</v>
      </c>
    </row>
    <row r="16698" customFormat="false" ht="15" hidden="false" customHeight="false" outlineLevel="0" collapsed="false">
      <c r="A16698" s="0" t="n">
        <v>202507</v>
      </c>
      <c r="B16698" s="0" t="n">
        <v>202508</v>
      </c>
      <c r="C16698" s="37" t="s">
        <v>178</v>
      </c>
      <c r="D16698" s="37" t="s">
        <v>616</v>
      </c>
      <c r="E16698" s="0" t="n">
        <v>2</v>
      </c>
      <c r="F16698" s="38" t="s">
        <v>70</v>
      </c>
      <c r="G16698" s="37" t="s">
        <v>617</v>
      </c>
      <c r="H16698" s="0" t="n">
        <v>865118</v>
      </c>
      <c r="I16698" s="0" t="n">
        <v>279723</v>
      </c>
      <c r="J16698" s="0" t="n">
        <v>31126</v>
      </c>
    </row>
    <row r="16699" customFormat="false" ht="15" hidden="false" customHeight="false" outlineLevel="0" collapsed="false">
      <c r="A16699" s="0" t="n">
        <v>202507</v>
      </c>
      <c r="B16699" s="0" t="n">
        <v>202508</v>
      </c>
      <c r="C16699" s="37" t="s">
        <v>106</v>
      </c>
      <c r="D16699" s="37" t="s">
        <v>618</v>
      </c>
      <c r="E16699" s="0" t="n">
        <v>2</v>
      </c>
      <c r="F16699" s="38" t="s">
        <v>70</v>
      </c>
      <c r="G16699" s="37" t="s">
        <v>619</v>
      </c>
      <c r="H16699" s="0" t="n">
        <v>1115915</v>
      </c>
      <c r="I16699" s="0" t="n">
        <v>435949</v>
      </c>
      <c r="J16699" s="0" t="n">
        <v>31234</v>
      </c>
    </row>
    <row r="16700" customFormat="false" ht="15" hidden="false" customHeight="false" outlineLevel="0" collapsed="false">
      <c r="A16700" s="0" t="n">
        <v>202507</v>
      </c>
      <c r="B16700" s="0" t="n">
        <v>202508</v>
      </c>
      <c r="C16700" s="37" t="s">
        <v>184</v>
      </c>
      <c r="D16700" s="37" t="s">
        <v>231</v>
      </c>
      <c r="E16700" s="0" t="n">
        <v>2</v>
      </c>
      <c r="F16700" s="38" t="s">
        <v>70</v>
      </c>
      <c r="G16700" s="37" t="s">
        <v>620</v>
      </c>
      <c r="H16700" s="0" t="n">
        <v>538203</v>
      </c>
      <c r="I16700" s="0" t="n">
        <v>225956</v>
      </c>
      <c r="J16700" s="0" t="n">
        <v>40286</v>
      </c>
    </row>
    <row r="16701" customFormat="false" ht="15" hidden="false" customHeight="false" outlineLevel="0" collapsed="false">
      <c r="A16701" s="0" t="n">
        <v>202507</v>
      </c>
      <c r="B16701" s="0" t="n">
        <v>202508</v>
      </c>
      <c r="C16701" s="37" t="s">
        <v>124</v>
      </c>
      <c r="D16701" s="37" t="s">
        <v>467</v>
      </c>
      <c r="E16701" s="0" t="n">
        <v>2</v>
      </c>
      <c r="F16701" s="38" t="s">
        <v>70</v>
      </c>
      <c r="G16701" s="37" t="s">
        <v>621</v>
      </c>
      <c r="H16701" s="0" t="n">
        <v>726798</v>
      </c>
      <c r="I16701" s="0" t="n">
        <v>314406</v>
      </c>
      <c r="J16701" s="0" t="n">
        <v>39265</v>
      </c>
    </row>
    <row r="16702" customFormat="false" ht="15" hidden="false" customHeight="false" outlineLevel="0" collapsed="false">
      <c r="A16702" s="0" t="n">
        <v>202507</v>
      </c>
      <c r="B16702" s="0" t="n">
        <v>202508</v>
      </c>
      <c r="C16702" s="37" t="s">
        <v>112</v>
      </c>
      <c r="D16702" s="37" t="s">
        <v>324</v>
      </c>
      <c r="E16702" s="0" t="n">
        <v>2</v>
      </c>
      <c r="F16702" s="38" t="s">
        <v>70</v>
      </c>
      <c r="G16702" s="37" t="s">
        <v>622</v>
      </c>
      <c r="H16702" s="0" t="n">
        <v>3704443</v>
      </c>
      <c r="I16702" s="0" t="n">
        <v>3364550</v>
      </c>
      <c r="J16702" s="0" t="n">
        <v>343104</v>
      </c>
    </row>
    <row r="16703" customFormat="false" ht="15" hidden="false" customHeight="false" outlineLevel="0" collapsed="false">
      <c r="A16703" s="0" t="n">
        <v>202507</v>
      </c>
      <c r="B16703" s="0" t="n">
        <v>202508</v>
      </c>
      <c r="C16703" s="37" t="s">
        <v>106</v>
      </c>
      <c r="D16703" s="37" t="s">
        <v>623</v>
      </c>
      <c r="E16703" s="0" t="n">
        <v>2</v>
      </c>
      <c r="F16703" s="38" t="s">
        <v>70</v>
      </c>
      <c r="G16703" s="37" t="s">
        <v>624</v>
      </c>
      <c r="H16703" s="0" t="n">
        <v>1300562</v>
      </c>
      <c r="I16703" s="0" t="n">
        <v>889609</v>
      </c>
      <c r="J16703" s="0" t="n">
        <v>-61723</v>
      </c>
    </row>
    <row r="16704" customFormat="false" ht="15" hidden="false" customHeight="false" outlineLevel="0" collapsed="false">
      <c r="A16704" s="0" t="n">
        <v>202507</v>
      </c>
      <c r="B16704" s="0" t="n">
        <v>202508</v>
      </c>
      <c r="C16704" s="37" t="s">
        <v>95</v>
      </c>
      <c r="D16704" s="37" t="s">
        <v>320</v>
      </c>
      <c r="E16704" s="0" t="n">
        <v>2</v>
      </c>
      <c r="F16704" s="38" t="s">
        <v>70</v>
      </c>
      <c r="G16704" s="37" t="s">
        <v>625</v>
      </c>
      <c r="H16704" s="0" t="n">
        <v>2583356</v>
      </c>
      <c r="I16704" s="0" t="n">
        <v>591557</v>
      </c>
      <c r="J16704" s="0" t="n">
        <v>20520</v>
      </c>
    </row>
    <row r="16705" customFormat="false" ht="15" hidden="false" customHeight="false" outlineLevel="0" collapsed="false">
      <c r="A16705" s="0" t="n">
        <v>202507</v>
      </c>
      <c r="B16705" s="0" t="n">
        <v>202508</v>
      </c>
      <c r="C16705" s="37" t="s">
        <v>197</v>
      </c>
      <c r="D16705" s="37" t="s">
        <v>626</v>
      </c>
      <c r="E16705" s="0" t="n">
        <v>2</v>
      </c>
      <c r="F16705" s="38" t="s">
        <v>70</v>
      </c>
      <c r="G16705" s="37" t="s">
        <v>627</v>
      </c>
      <c r="H16705" s="0" t="n">
        <v>1171529</v>
      </c>
      <c r="I16705" s="0" t="n">
        <v>570228</v>
      </c>
      <c r="J16705" s="0" t="n">
        <v>-10069</v>
      </c>
    </row>
    <row r="16706" customFormat="false" ht="15" hidden="false" customHeight="false" outlineLevel="0" collapsed="false">
      <c r="A16706" s="0" t="n">
        <v>202507</v>
      </c>
      <c r="B16706" s="0" t="n">
        <v>202508</v>
      </c>
      <c r="C16706" s="37" t="s">
        <v>197</v>
      </c>
      <c r="D16706" s="37" t="s">
        <v>172</v>
      </c>
      <c r="E16706" s="0" t="n">
        <v>2</v>
      </c>
      <c r="F16706" s="38" t="s">
        <v>70</v>
      </c>
      <c r="G16706" s="37" t="s">
        <v>628</v>
      </c>
      <c r="H16706" s="0" t="n">
        <v>2485090</v>
      </c>
      <c r="I16706" s="0" t="n">
        <v>1464864</v>
      </c>
      <c r="J16706" s="0" t="n">
        <v>51683</v>
      </c>
    </row>
    <row r="16707" customFormat="false" ht="15" hidden="false" customHeight="false" outlineLevel="0" collapsed="false">
      <c r="A16707" s="0" t="n">
        <v>202507</v>
      </c>
      <c r="B16707" s="0" t="n">
        <v>202508</v>
      </c>
      <c r="C16707" s="37" t="s">
        <v>124</v>
      </c>
      <c r="D16707" s="37" t="s">
        <v>420</v>
      </c>
      <c r="E16707" s="0" t="n">
        <v>2</v>
      </c>
      <c r="F16707" s="38" t="s">
        <v>70</v>
      </c>
      <c r="G16707" s="37" t="s">
        <v>629</v>
      </c>
      <c r="H16707" s="0" t="n">
        <v>861840</v>
      </c>
      <c r="I16707" s="0" t="n">
        <v>272524</v>
      </c>
      <c r="J16707" s="0" t="n">
        <v>-706</v>
      </c>
    </row>
    <row r="16708" customFormat="false" ht="15" hidden="false" customHeight="false" outlineLevel="0" collapsed="false">
      <c r="A16708" s="0" t="n">
        <v>202507</v>
      </c>
      <c r="B16708" s="0" t="n">
        <v>202508</v>
      </c>
      <c r="C16708" s="37" t="s">
        <v>95</v>
      </c>
      <c r="D16708" s="37" t="s">
        <v>200</v>
      </c>
      <c r="E16708" s="0" t="n">
        <v>2</v>
      </c>
      <c r="F16708" s="38" t="s">
        <v>70</v>
      </c>
      <c r="G16708" s="37" t="s">
        <v>630</v>
      </c>
      <c r="H16708" s="0" t="n">
        <v>15868278</v>
      </c>
      <c r="I16708" s="0" t="n">
        <v>6292204</v>
      </c>
      <c r="J16708" s="0" t="n">
        <v>177325</v>
      </c>
    </row>
    <row r="16709" customFormat="false" ht="15" hidden="false" customHeight="false" outlineLevel="0" collapsed="false">
      <c r="A16709" s="0" t="n">
        <v>202507</v>
      </c>
      <c r="B16709" s="0" t="n">
        <v>202508</v>
      </c>
      <c r="C16709" s="37" t="s">
        <v>106</v>
      </c>
      <c r="D16709" s="37" t="s">
        <v>631</v>
      </c>
      <c r="E16709" s="0" t="n">
        <v>2</v>
      </c>
      <c r="F16709" s="38" t="s">
        <v>70</v>
      </c>
      <c r="G16709" s="37" t="s">
        <v>632</v>
      </c>
      <c r="H16709" s="0" t="n">
        <v>196001</v>
      </c>
      <c r="I16709" s="0" t="n">
        <v>72933</v>
      </c>
      <c r="J16709" s="0" t="n">
        <v>2837</v>
      </c>
    </row>
    <row r="16710" customFormat="false" ht="15" hidden="false" customHeight="false" outlineLevel="0" collapsed="false">
      <c r="A16710" s="0" t="n">
        <v>202507</v>
      </c>
      <c r="B16710" s="0" t="n">
        <v>202508</v>
      </c>
      <c r="C16710" s="37" t="s">
        <v>106</v>
      </c>
      <c r="D16710" s="37" t="s">
        <v>214</v>
      </c>
      <c r="E16710" s="0" t="n">
        <v>2</v>
      </c>
      <c r="F16710" s="38" t="s">
        <v>70</v>
      </c>
      <c r="G16710" s="37" t="s">
        <v>633</v>
      </c>
      <c r="H16710" s="0" t="n">
        <v>7926118</v>
      </c>
      <c r="I16710" s="0" t="n">
        <v>3765239</v>
      </c>
      <c r="J16710" s="0" t="n">
        <v>153041</v>
      </c>
    </row>
    <row r="16711" customFormat="false" ht="15" hidden="false" customHeight="false" outlineLevel="0" collapsed="false">
      <c r="A16711" s="0" t="n">
        <v>202507</v>
      </c>
      <c r="B16711" s="0" t="n">
        <v>202508</v>
      </c>
      <c r="C16711" s="37" t="s">
        <v>184</v>
      </c>
      <c r="D16711" s="37" t="s">
        <v>634</v>
      </c>
      <c r="E16711" s="0" t="n">
        <v>2</v>
      </c>
      <c r="F16711" s="38" t="s">
        <v>70</v>
      </c>
      <c r="G16711" s="37" t="s">
        <v>635</v>
      </c>
      <c r="H16711" s="0" t="n">
        <v>7251722</v>
      </c>
      <c r="I16711" s="0" t="n">
        <v>3270376</v>
      </c>
      <c r="J16711" s="0" t="n">
        <v>165401</v>
      </c>
    </row>
    <row r="16712" customFormat="false" ht="15" hidden="false" customHeight="false" outlineLevel="0" collapsed="false">
      <c r="A16712" s="0" t="n">
        <v>202507</v>
      </c>
      <c r="B16712" s="0" t="n">
        <v>202508</v>
      </c>
      <c r="C16712" s="37" t="s">
        <v>109</v>
      </c>
      <c r="D16712" s="37" t="s">
        <v>636</v>
      </c>
      <c r="E16712" s="0" t="n">
        <v>2</v>
      </c>
      <c r="F16712" s="38" t="s">
        <v>70</v>
      </c>
      <c r="G16712" s="37" t="s">
        <v>637</v>
      </c>
      <c r="H16712" s="0" t="n">
        <v>525353</v>
      </c>
      <c r="I16712" s="0" t="n">
        <v>411264</v>
      </c>
      <c r="J16712" s="0" t="n">
        <v>-5266</v>
      </c>
    </row>
    <row r="16713" customFormat="false" ht="15" hidden="false" customHeight="false" outlineLevel="0" collapsed="false">
      <c r="A16713" s="0" t="n">
        <v>202507</v>
      </c>
      <c r="B16713" s="0" t="n">
        <v>202508</v>
      </c>
      <c r="C16713" s="37" t="s">
        <v>106</v>
      </c>
      <c r="D16713" s="37" t="s">
        <v>638</v>
      </c>
      <c r="E16713" s="0" t="n">
        <v>2</v>
      </c>
      <c r="F16713" s="38" t="s">
        <v>70</v>
      </c>
      <c r="G16713" s="37" t="s">
        <v>639</v>
      </c>
      <c r="H16713" s="0" t="n">
        <v>23192694</v>
      </c>
      <c r="I16713" s="0" t="n">
        <v>9814844</v>
      </c>
      <c r="J16713" s="0" t="n">
        <v>821532</v>
      </c>
    </row>
    <row r="16714" customFormat="false" ht="15" hidden="false" customHeight="false" outlineLevel="0" collapsed="false">
      <c r="A16714" s="0" t="n">
        <v>202507</v>
      </c>
      <c r="B16714" s="0" t="n">
        <v>202508</v>
      </c>
      <c r="C16714" s="37" t="s">
        <v>124</v>
      </c>
      <c r="D16714" s="37" t="s">
        <v>99</v>
      </c>
      <c r="E16714" s="0" t="n">
        <v>2</v>
      </c>
      <c r="F16714" s="38" t="s">
        <v>70</v>
      </c>
      <c r="G16714" s="37" t="s">
        <v>640</v>
      </c>
      <c r="H16714" s="0" t="n">
        <v>4386611</v>
      </c>
      <c r="I16714" s="0" t="n">
        <v>2620643</v>
      </c>
      <c r="J16714" s="0" t="n">
        <v>-26701</v>
      </c>
    </row>
    <row r="16715" customFormat="false" ht="15" hidden="false" customHeight="false" outlineLevel="0" collapsed="false">
      <c r="A16715" s="0" t="n">
        <v>202507</v>
      </c>
      <c r="B16715" s="0" t="n">
        <v>202508</v>
      </c>
      <c r="C16715" s="37" t="s">
        <v>109</v>
      </c>
      <c r="D16715" s="37" t="s">
        <v>300</v>
      </c>
      <c r="E16715" s="0" t="n">
        <v>2</v>
      </c>
      <c r="F16715" s="38" t="s">
        <v>70</v>
      </c>
      <c r="G16715" s="37" t="s">
        <v>641</v>
      </c>
      <c r="H16715" s="0" t="n">
        <v>4325157</v>
      </c>
      <c r="I16715" s="0" t="n">
        <v>2068534</v>
      </c>
      <c r="J16715" s="0" t="n">
        <v>41608</v>
      </c>
    </row>
    <row r="16716" customFormat="false" ht="15" hidden="false" customHeight="false" outlineLevel="0" collapsed="false">
      <c r="A16716" s="0" t="n">
        <v>202507</v>
      </c>
      <c r="B16716" s="0" t="n">
        <v>202508</v>
      </c>
      <c r="C16716" s="37" t="s">
        <v>109</v>
      </c>
      <c r="D16716" s="37" t="s">
        <v>116</v>
      </c>
      <c r="E16716" s="0" t="n">
        <v>2</v>
      </c>
      <c r="F16716" s="38" t="s">
        <v>70</v>
      </c>
      <c r="G16716" s="37" t="s">
        <v>642</v>
      </c>
      <c r="H16716" s="0" t="n">
        <v>1807326</v>
      </c>
      <c r="I16716" s="0" t="n">
        <v>1469025</v>
      </c>
      <c r="J16716" s="0" t="n">
        <v>110149</v>
      </c>
    </row>
    <row r="16717" customFormat="false" ht="15" hidden="false" customHeight="false" outlineLevel="0" collapsed="false">
      <c r="A16717" s="0" t="n">
        <v>202507</v>
      </c>
      <c r="B16717" s="0" t="n">
        <v>202508</v>
      </c>
      <c r="C16717" s="37" t="s">
        <v>124</v>
      </c>
      <c r="D16717" s="37" t="s">
        <v>170</v>
      </c>
      <c r="E16717" s="0" t="n">
        <v>2</v>
      </c>
      <c r="F16717" s="38" t="s">
        <v>70</v>
      </c>
      <c r="G16717" s="37" t="s">
        <v>643</v>
      </c>
      <c r="H16717" s="0" t="n">
        <v>820693</v>
      </c>
      <c r="I16717" s="0" t="n">
        <v>463002</v>
      </c>
      <c r="J16717" s="0" t="n">
        <v>-82488</v>
      </c>
    </row>
    <row r="16718" customFormat="false" ht="15" hidden="false" customHeight="false" outlineLevel="0" collapsed="false">
      <c r="A16718" s="0" t="n">
        <v>202507</v>
      </c>
      <c r="B16718" s="0" t="n">
        <v>202508</v>
      </c>
      <c r="C16718" s="37" t="s">
        <v>115</v>
      </c>
      <c r="D16718" s="37" t="s">
        <v>130</v>
      </c>
      <c r="E16718" s="0" t="n">
        <v>2</v>
      </c>
      <c r="F16718" s="38" t="s">
        <v>70</v>
      </c>
      <c r="G16718" s="37" t="s">
        <v>644</v>
      </c>
      <c r="H16718" s="0" t="n">
        <v>1092868</v>
      </c>
      <c r="I16718" s="0" t="n">
        <v>407906</v>
      </c>
      <c r="J16718" s="0" t="n">
        <v>134265</v>
      </c>
    </row>
    <row r="16719" customFormat="false" ht="15" hidden="false" customHeight="false" outlineLevel="0" collapsed="false">
      <c r="A16719" s="0" t="n">
        <v>202507</v>
      </c>
      <c r="B16719" s="0" t="n">
        <v>202508</v>
      </c>
      <c r="C16719" s="37" t="s">
        <v>95</v>
      </c>
      <c r="D16719" s="37" t="s">
        <v>235</v>
      </c>
      <c r="E16719" s="0" t="n">
        <v>2</v>
      </c>
      <c r="F16719" s="38" t="s">
        <v>70</v>
      </c>
      <c r="G16719" s="37" t="s">
        <v>645</v>
      </c>
      <c r="H16719" s="0" t="n">
        <v>2300828</v>
      </c>
      <c r="I16719" s="0" t="n">
        <v>1109014</v>
      </c>
      <c r="J16719" s="0" t="n">
        <v>146918</v>
      </c>
    </row>
    <row r="16720" customFormat="false" ht="15" hidden="false" customHeight="false" outlineLevel="0" collapsed="false">
      <c r="A16720" s="0" t="n">
        <v>202507</v>
      </c>
      <c r="B16720" s="0" t="n">
        <v>202508</v>
      </c>
      <c r="C16720" s="37" t="s">
        <v>115</v>
      </c>
      <c r="D16720" s="37" t="s">
        <v>646</v>
      </c>
      <c r="E16720" s="0" t="n">
        <v>2</v>
      </c>
      <c r="F16720" s="38" t="s">
        <v>70</v>
      </c>
      <c r="G16720" s="37" t="s">
        <v>647</v>
      </c>
      <c r="H16720" s="0" t="n">
        <v>6398791</v>
      </c>
      <c r="I16720" s="0" t="n">
        <v>2811329</v>
      </c>
      <c r="J16720" s="0" t="n">
        <v>314822</v>
      </c>
    </row>
    <row r="16721" customFormat="false" ht="15" hidden="false" customHeight="false" outlineLevel="0" collapsed="false">
      <c r="A16721" s="0" t="n">
        <v>202507</v>
      </c>
      <c r="B16721" s="0" t="n">
        <v>202508</v>
      </c>
      <c r="C16721" s="37" t="s">
        <v>149</v>
      </c>
      <c r="D16721" s="37" t="s">
        <v>531</v>
      </c>
      <c r="E16721" s="0" t="n">
        <v>2</v>
      </c>
      <c r="F16721" s="38" t="s">
        <v>70</v>
      </c>
      <c r="G16721" s="37" t="s">
        <v>648</v>
      </c>
      <c r="H16721" s="0" t="n">
        <v>1914108</v>
      </c>
      <c r="I16721" s="0" t="n">
        <v>1397811</v>
      </c>
      <c r="J16721" s="0" t="n">
        <v>38882</v>
      </c>
    </row>
    <row r="16722" customFormat="false" ht="15" hidden="false" customHeight="false" outlineLevel="0" collapsed="false">
      <c r="A16722" s="0" t="n">
        <v>202507</v>
      </c>
      <c r="B16722" s="0" t="n">
        <v>202508</v>
      </c>
      <c r="C16722" s="37" t="s">
        <v>124</v>
      </c>
      <c r="D16722" s="37" t="s">
        <v>616</v>
      </c>
      <c r="E16722" s="0" t="n">
        <v>2</v>
      </c>
      <c r="F16722" s="38" t="s">
        <v>70</v>
      </c>
      <c r="G16722" s="37" t="s">
        <v>649</v>
      </c>
      <c r="H16722" s="0" t="n">
        <v>387742</v>
      </c>
      <c r="I16722" s="0" t="n">
        <v>160267</v>
      </c>
      <c r="J16722" s="0" t="n">
        <v>14327</v>
      </c>
    </row>
    <row r="16723" customFormat="false" ht="15" hidden="false" customHeight="false" outlineLevel="0" collapsed="false">
      <c r="A16723" s="0" t="n">
        <v>202507</v>
      </c>
      <c r="B16723" s="0" t="n">
        <v>202508</v>
      </c>
      <c r="C16723" s="37" t="s">
        <v>101</v>
      </c>
      <c r="D16723" s="37" t="s">
        <v>445</v>
      </c>
      <c r="E16723" s="0" t="n">
        <v>2</v>
      </c>
      <c r="F16723" s="38" t="s">
        <v>70</v>
      </c>
      <c r="G16723" s="37" t="s">
        <v>650</v>
      </c>
      <c r="H16723" s="0" t="n">
        <v>3566702</v>
      </c>
      <c r="I16723" s="0" t="n">
        <v>916791</v>
      </c>
      <c r="J16723" s="0" t="n">
        <v>-37578</v>
      </c>
    </row>
    <row r="16724" customFormat="false" ht="15" hidden="false" customHeight="false" outlineLevel="0" collapsed="false">
      <c r="A16724" s="0" t="n">
        <v>202507</v>
      </c>
      <c r="B16724" s="0" t="n">
        <v>202508</v>
      </c>
      <c r="C16724" s="37" t="s">
        <v>109</v>
      </c>
      <c r="D16724" s="37" t="s">
        <v>651</v>
      </c>
      <c r="E16724" s="0" t="n">
        <v>2</v>
      </c>
      <c r="F16724" s="38" t="s">
        <v>70</v>
      </c>
      <c r="G16724" s="37" t="s">
        <v>652</v>
      </c>
      <c r="H16724" s="0" t="n">
        <v>4918572</v>
      </c>
      <c r="I16724" s="0" t="n">
        <v>2878791</v>
      </c>
      <c r="J16724" s="0" t="n">
        <v>371430</v>
      </c>
    </row>
    <row r="16725" customFormat="false" ht="15" hidden="false" customHeight="false" outlineLevel="0" collapsed="false">
      <c r="A16725" s="0" t="n">
        <v>202507</v>
      </c>
      <c r="B16725" s="0" t="n">
        <v>202508</v>
      </c>
      <c r="C16725" s="37" t="s">
        <v>184</v>
      </c>
      <c r="D16725" s="37" t="s">
        <v>482</v>
      </c>
      <c r="E16725" s="0" t="n">
        <v>2</v>
      </c>
      <c r="F16725" s="38" t="s">
        <v>70</v>
      </c>
      <c r="G16725" s="37" t="s">
        <v>653</v>
      </c>
      <c r="H16725" s="0" t="n">
        <v>2916537</v>
      </c>
      <c r="I16725" s="0" t="n">
        <v>3610710</v>
      </c>
      <c r="J16725" s="0" t="n">
        <v>-319110</v>
      </c>
    </row>
    <row r="16726" customFormat="false" ht="15" hidden="false" customHeight="false" outlineLevel="0" collapsed="false">
      <c r="A16726" s="0" t="n">
        <v>202507</v>
      </c>
      <c r="B16726" s="0" t="n">
        <v>202508</v>
      </c>
      <c r="C16726" s="37" t="s">
        <v>136</v>
      </c>
      <c r="D16726" s="37" t="s">
        <v>606</v>
      </c>
      <c r="E16726" s="0" t="n">
        <v>2</v>
      </c>
      <c r="F16726" s="38" t="s">
        <v>70</v>
      </c>
      <c r="G16726" s="37" t="s">
        <v>654</v>
      </c>
      <c r="H16726" s="0" t="n">
        <v>2778696</v>
      </c>
      <c r="I16726" s="0" t="n">
        <v>1514448</v>
      </c>
      <c r="J16726" s="0" t="n">
        <v>-71011</v>
      </c>
    </row>
    <row r="16727" customFormat="false" ht="15" hidden="false" customHeight="false" outlineLevel="0" collapsed="false">
      <c r="A16727" s="0" t="n">
        <v>202507</v>
      </c>
      <c r="B16727" s="0" t="n">
        <v>202508</v>
      </c>
      <c r="C16727" s="37" t="s">
        <v>152</v>
      </c>
      <c r="D16727" s="37" t="s">
        <v>655</v>
      </c>
      <c r="E16727" s="0" t="n">
        <v>2</v>
      </c>
      <c r="F16727" s="38" t="s">
        <v>70</v>
      </c>
      <c r="G16727" s="37" t="s">
        <v>656</v>
      </c>
      <c r="H16727" s="0" t="n">
        <v>1003454</v>
      </c>
      <c r="I16727" s="0" t="n">
        <v>521522</v>
      </c>
      <c r="J16727" s="0" t="n">
        <v>4697</v>
      </c>
    </row>
    <row r="16728" customFormat="false" ht="15" hidden="false" customHeight="false" outlineLevel="0" collapsed="false">
      <c r="A16728" s="0" t="n">
        <v>202507</v>
      </c>
      <c r="B16728" s="0" t="n">
        <v>202508</v>
      </c>
      <c r="C16728" s="37" t="s">
        <v>178</v>
      </c>
      <c r="D16728" s="37" t="s">
        <v>127</v>
      </c>
      <c r="E16728" s="0" t="n">
        <v>2</v>
      </c>
      <c r="F16728" s="38" t="s">
        <v>70</v>
      </c>
      <c r="G16728" s="37" t="s">
        <v>657</v>
      </c>
      <c r="H16728" s="0" t="n">
        <v>574247</v>
      </c>
      <c r="I16728" s="0" t="n">
        <v>257754</v>
      </c>
      <c r="J16728" s="0" t="n">
        <v>59539</v>
      </c>
    </row>
    <row r="16729" customFormat="false" ht="15" hidden="false" customHeight="false" outlineLevel="0" collapsed="false">
      <c r="A16729" s="0" t="n">
        <v>202507</v>
      </c>
      <c r="B16729" s="0" t="n">
        <v>202508</v>
      </c>
      <c r="C16729" s="37" t="s">
        <v>158</v>
      </c>
      <c r="D16729" s="37" t="s">
        <v>189</v>
      </c>
      <c r="E16729" s="0" t="n">
        <v>2</v>
      </c>
      <c r="F16729" s="38" t="s">
        <v>70</v>
      </c>
      <c r="G16729" s="37" t="s">
        <v>658</v>
      </c>
      <c r="H16729" s="0" t="n">
        <v>354279</v>
      </c>
      <c r="I16729" s="0" t="n">
        <v>149890</v>
      </c>
      <c r="J16729" s="0" t="n">
        <v>-4525</v>
      </c>
    </row>
    <row r="16730" customFormat="false" ht="15" hidden="false" customHeight="false" outlineLevel="0" collapsed="false">
      <c r="A16730" s="0" t="n">
        <v>202507</v>
      </c>
      <c r="B16730" s="0" t="n">
        <v>202508</v>
      </c>
      <c r="C16730" s="37" t="s">
        <v>98</v>
      </c>
      <c r="D16730" s="37" t="s">
        <v>659</v>
      </c>
      <c r="E16730" s="0" t="n">
        <v>2</v>
      </c>
      <c r="F16730" s="38" t="s">
        <v>70</v>
      </c>
      <c r="G16730" s="37" t="s">
        <v>660</v>
      </c>
      <c r="H16730" s="0" t="n">
        <v>129876</v>
      </c>
      <c r="I16730" s="0" t="n">
        <v>170277</v>
      </c>
      <c r="J16730" s="0" t="n">
        <v>19304</v>
      </c>
    </row>
    <row r="16731" customFormat="false" ht="15" hidden="false" customHeight="false" outlineLevel="0" collapsed="false">
      <c r="A16731" s="0" t="n">
        <v>202507</v>
      </c>
      <c r="B16731" s="0" t="n">
        <v>202508</v>
      </c>
      <c r="C16731" s="37" t="s">
        <v>184</v>
      </c>
      <c r="D16731" s="37" t="s">
        <v>385</v>
      </c>
      <c r="E16731" s="0" t="n">
        <v>2</v>
      </c>
      <c r="F16731" s="38" t="s">
        <v>70</v>
      </c>
      <c r="G16731" s="37" t="s">
        <v>661</v>
      </c>
      <c r="H16731" s="0" t="n">
        <v>2143680</v>
      </c>
      <c r="I16731" s="0" t="n">
        <v>2419724</v>
      </c>
      <c r="J16731" s="0" t="n">
        <v>-305562</v>
      </c>
    </row>
    <row r="16732" customFormat="false" ht="15" hidden="false" customHeight="false" outlineLevel="0" collapsed="false">
      <c r="A16732" s="0" t="n">
        <v>202507</v>
      </c>
      <c r="B16732" s="0" t="n">
        <v>202508</v>
      </c>
      <c r="C16732" s="37" t="s">
        <v>101</v>
      </c>
      <c r="D16732" s="37" t="s">
        <v>141</v>
      </c>
      <c r="E16732" s="0" t="n">
        <v>2</v>
      </c>
      <c r="F16732" s="38" t="s">
        <v>70</v>
      </c>
      <c r="G16732" s="37" t="s">
        <v>662</v>
      </c>
      <c r="H16732" s="0" t="n">
        <v>1669485</v>
      </c>
      <c r="I16732" s="0" t="n">
        <v>747680</v>
      </c>
      <c r="J16732" s="0" t="n">
        <v>61669</v>
      </c>
    </row>
    <row r="16733" customFormat="false" ht="15" hidden="false" customHeight="false" outlineLevel="0" collapsed="false">
      <c r="A16733" s="0" t="n">
        <v>202507</v>
      </c>
      <c r="B16733" s="0" t="n">
        <v>202508</v>
      </c>
      <c r="C16733" s="37" t="s">
        <v>98</v>
      </c>
      <c r="D16733" s="37" t="s">
        <v>110</v>
      </c>
      <c r="E16733" s="0" t="n">
        <v>2</v>
      </c>
      <c r="F16733" s="38" t="s">
        <v>70</v>
      </c>
      <c r="G16733" s="37" t="s">
        <v>663</v>
      </c>
      <c r="H16733" s="0" t="n">
        <v>613602</v>
      </c>
      <c r="I16733" s="0" t="n">
        <v>497616</v>
      </c>
      <c r="J16733" s="0" t="n">
        <v>126155</v>
      </c>
    </row>
    <row r="16734" customFormat="false" ht="15" hidden="false" customHeight="false" outlineLevel="0" collapsed="false">
      <c r="A16734" s="0" t="n">
        <v>202507</v>
      </c>
      <c r="B16734" s="0" t="n">
        <v>202508</v>
      </c>
      <c r="C16734" s="37" t="s">
        <v>158</v>
      </c>
      <c r="D16734" s="37" t="s">
        <v>332</v>
      </c>
      <c r="E16734" s="0" t="n">
        <v>2</v>
      </c>
      <c r="F16734" s="38" t="s">
        <v>70</v>
      </c>
      <c r="G16734" s="37" t="s">
        <v>664</v>
      </c>
      <c r="H16734" s="0" t="n">
        <v>32258</v>
      </c>
      <c r="I16734" s="0" t="n">
        <v>16593</v>
      </c>
      <c r="J16734" s="0" t="n">
        <v>2157</v>
      </c>
    </row>
    <row r="16735" customFormat="false" ht="15" hidden="false" customHeight="false" outlineLevel="0" collapsed="false">
      <c r="A16735" s="0" t="n">
        <v>202507</v>
      </c>
      <c r="B16735" s="0" t="n">
        <v>202508</v>
      </c>
      <c r="C16735" s="37" t="s">
        <v>178</v>
      </c>
      <c r="D16735" s="37" t="s">
        <v>134</v>
      </c>
      <c r="E16735" s="0" t="n">
        <v>2</v>
      </c>
      <c r="F16735" s="38" t="s">
        <v>70</v>
      </c>
      <c r="G16735" s="37" t="s">
        <v>665</v>
      </c>
      <c r="H16735" s="0" t="n">
        <v>393353</v>
      </c>
      <c r="I16735" s="0" t="n">
        <v>144479</v>
      </c>
      <c r="J16735" s="0" t="n">
        <v>-18393</v>
      </c>
    </row>
    <row r="16736" customFormat="false" ht="15" hidden="false" customHeight="false" outlineLevel="0" collapsed="false">
      <c r="A16736" s="0" t="n">
        <v>202507</v>
      </c>
      <c r="B16736" s="0" t="n">
        <v>202508</v>
      </c>
      <c r="C16736" s="37" t="s">
        <v>136</v>
      </c>
      <c r="D16736" s="37" t="s">
        <v>511</v>
      </c>
      <c r="E16736" s="0" t="n">
        <v>2</v>
      </c>
      <c r="F16736" s="38" t="s">
        <v>70</v>
      </c>
      <c r="G16736" s="37" t="s">
        <v>666</v>
      </c>
      <c r="H16736" s="0" t="n">
        <v>4004360</v>
      </c>
      <c r="I16736" s="0" t="n">
        <v>1338234</v>
      </c>
      <c r="J16736" s="0" t="n">
        <v>112881</v>
      </c>
    </row>
    <row r="16737" customFormat="false" ht="15" hidden="false" customHeight="false" outlineLevel="0" collapsed="false">
      <c r="A16737" s="0" t="n">
        <v>202507</v>
      </c>
      <c r="B16737" s="0" t="n">
        <v>202508</v>
      </c>
      <c r="C16737" s="37" t="s">
        <v>149</v>
      </c>
      <c r="D16737" s="37" t="s">
        <v>298</v>
      </c>
      <c r="E16737" s="0" t="n">
        <v>2</v>
      </c>
      <c r="F16737" s="38" t="s">
        <v>70</v>
      </c>
      <c r="G16737" s="37" t="s">
        <v>667</v>
      </c>
      <c r="H16737" s="0" t="n">
        <v>614602</v>
      </c>
      <c r="I16737" s="0" t="n">
        <v>375979</v>
      </c>
      <c r="J16737" s="0" t="n">
        <v>12632</v>
      </c>
    </row>
    <row r="16738" customFormat="false" ht="15" hidden="false" customHeight="false" outlineLevel="0" collapsed="false">
      <c r="A16738" s="0" t="n">
        <v>202507</v>
      </c>
      <c r="B16738" s="0" t="n">
        <v>202508</v>
      </c>
      <c r="C16738" s="37" t="s">
        <v>115</v>
      </c>
      <c r="D16738" s="37" t="s">
        <v>288</v>
      </c>
      <c r="E16738" s="0" t="n">
        <v>2</v>
      </c>
      <c r="F16738" s="38" t="s">
        <v>70</v>
      </c>
      <c r="G16738" s="37" t="s">
        <v>668</v>
      </c>
      <c r="H16738" s="0" t="n">
        <v>2767269</v>
      </c>
      <c r="I16738" s="0" t="n">
        <v>2491746</v>
      </c>
      <c r="J16738" s="0" t="n">
        <v>504922</v>
      </c>
    </row>
    <row r="16739" customFormat="false" ht="15" hidden="false" customHeight="false" outlineLevel="0" collapsed="false">
      <c r="A16739" s="0" t="n">
        <v>202507</v>
      </c>
      <c r="B16739" s="0" t="n">
        <v>202508</v>
      </c>
      <c r="C16739" s="37" t="s">
        <v>112</v>
      </c>
      <c r="D16739" s="37" t="s">
        <v>280</v>
      </c>
      <c r="E16739" s="0" t="n">
        <v>2</v>
      </c>
      <c r="F16739" s="38" t="s">
        <v>70</v>
      </c>
      <c r="G16739" s="37" t="s">
        <v>669</v>
      </c>
      <c r="H16739" s="0" t="n">
        <v>267379</v>
      </c>
      <c r="I16739" s="0" t="n">
        <v>87562</v>
      </c>
      <c r="J16739" s="0" t="n">
        <v>6128</v>
      </c>
    </row>
    <row r="16740" customFormat="false" ht="15" hidden="false" customHeight="false" outlineLevel="0" collapsed="false">
      <c r="A16740" s="0" t="n">
        <v>202507</v>
      </c>
      <c r="B16740" s="0" t="n">
        <v>202508</v>
      </c>
      <c r="C16740" s="37" t="s">
        <v>101</v>
      </c>
      <c r="D16740" s="37" t="s">
        <v>401</v>
      </c>
      <c r="E16740" s="0" t="n">
        <v>2</v>
      </c>
      <c r="F16740" s="38" t="s">
        <v>70</v>
      </c>
      <c r="G16740" s="37" t="s">
        <v>670</v>
      </c>
      <c r="H16740" s="0" t="n">
        <v>8470589</v>
      </c>
      <c r="I16740" s="0" t="n">
        <v>2495575</v>
      </c>
      <c r="J16740" s="0" t="n">
        <v>-159748</v>
      </c>
    </row>
    <row r="16741" customFormat="false" ht="15" hidden="false" customHeight="false" outlineLevel="0" collapsed="false">
      <c r="A16741" s="0" t="n">
        <v>202507</v>
      </c>
      <c r="B16741" s="0" t="n">
        <v>202508</v>
      </c>
      <c r="C16741" s="37" t="s">
        <v>149</v>
      </c>
      <c r="D16741" s="37" t="s">
        <v>258</v>
      </c>
      <c r="E16741" s="0" t="n">
        <v>2</v>
      </c>
      <c r="F16741" s="38" t="s">
        <v>70</v>
      </c>
      <c r="G16741" s="37" t="s">
        <v>671</v>
      </c>
      <c r="H16741" s="0" t="n">
        <v>1188149</v>
      </c>
      <c r="I16741" s="0" t="n">
        <v>830690</v>
      </c>
      <c r="J16741" s="0" t="n">
        <v>55130</v>
      </c>
    </row>
    <row r="16742" customFormat="false" ht="15" hidden="false" customHeight="false" outlineLevel="0" collapsed="false">
      <c r="A16742" s="0" t="n">
        <v>202507</v>
      </c>
      <c r="B16742" s="0" t="n">
        <v>202508</v>
      </c>
      <c r="C16742" s="37" t="s">
        <v>106</v>
      </c>
      <c r="D16742" s="37" t="s">
        <v>389</v>
      </c>
      <c r="E16742" s="0" t="n">
        <v>2</v>
      </c>
      <c r="F16742" s="38" t="s">
        <v>70</v>
      </c>
      <c r="G16742" s="37" t="s">
        <v>672</v>
      </c>
      <c r="H16742" s="0" t="n">
        <v>2143983</v>
      </c>
      <c r="I16742" s="0" t="n">
        <v>1624336</v>
      </c>
      <c r="J16742" s="0" t="n">
        <v>16863</v>
      </c>
    </row>
    <row r="16743" customFormat="false" ht="15" hidden="false" customHeight="false" outlineLevel="0" collapsed="false">
      <c r="A16743" s="0" t="n">
        <v>202507</v>
      </c>
      <c r="B16743" s="0" t="n">
        <v>202508</v>
      </c>
      <c r="C16743" s="37" t="s">
        <v>115</v>
      </c>
      <c r="D16743" s="37" t="s">
        <v>673</v>
      </c>
      <c r="E16743" s="0" t="n">
        <v>2</v>
      </c>
      <c r="F16743" s="38" t="s">
        <v>70</v>
      </c>
      <c r="G16743" s="37" t="s">
        <v>674</v>
      </c>
      <c r="H16743" s="0" t="n">
        <v>18879176</v>
      </c>
      <c r="I16743" s="0" t="n">
        <v>5800908</v>
      </c>
      <c r="J16743" s="0" t="n">
        <v>-789047</v>
      </c>
    </row>
    <row r="16744" customFormat="false" ht="15" hidden="false" customHeight="false" outlineLevel="0" collapsed="false">
      <c r="A16744" s="0" t="n">
        <v>202507</v>
      </c>
      <c r="B16744" s="0" t="n">
        <v>202508</v>
      </c>
      <c r="C16744" s="37" t="s">
        <v>152</v>
      </c>
      <c r="D16744" s="37" t="s">
        <v>425</v>
      </c>
      <c r="E16744" s="0" t="n">
        <v>2</v>
      </c>
      <c r="F16744" s="38" t="s">
        <v>70</v>
      </c>
      <c r="G16744" s="37" t="s">
        <v>675</v>
      </c>
      <c r="H16744" s="0" t="n">
        <v>7091803</v>
      </c>
      <c r="I16744" s="0" t="n">
        <v>2372084</v>
      </c>
      <c r="J16744" s="0" t="n">
        <v>148434</v>
      </c>
    </row>
    <row r="16745" customFormat="false" ht="15" hidden="false" customHeight="false" outlineLevel="0" collapsed="false">
      <c r="A16745" s="0" t="n">
        <v>202507</v>
      </c>
      <c r="B16745" s="0" t="n">
        <v>202508</v>
      </c>
      <c r="C16745" s="37" t="s">
        <v>158</v>
      </c>
      <c r="D16745" s="37" t="s">
        <v>282</v>
      </c>
      <c r="E16745" s="0" t="n">
        <v>2</v>
      </c>
      <c r="F16745" s="38" t="s">
        <v>70</v>
      </c>
      <c r="G16745" s="37" t="s">
        <v>676</v>
      </c>
      <c r="H16745" s="0" t="n">
        <v>859347</v>
      </c>
      <c r="I16745" s="0" t="n">
        <v>346466</v>
      </c>
      <c r="J16745" s="0" t="n">
        <v>27872</v>
      </c>
    </row>
    <row r="16746" customFormat="false" ht="15" hidden="false" customHeight="false" outlineLevel="0" collapsed="false">
      <c r="A16746" s="0" t="n">
        <v>202507</v>
      </c>
      <c r="B16746" s="0" t="n">
        <v>202508</v>
      </c>
      <c r="C16746" s="37" t="s">
        <v>136</v>
      </c>
      <c r="D16746" s="37" t="s">
        <v>420</v>
      </c>
      <c r="E16746" s="0" t="n">
        <v>2</v>
      </c>
      <c r="F16746" s="38" t="s">
        <v>70</v>
      </c>
      <c r="G16746" s="37" t="s">
        <v>677</v>
      </c>
      <c r="H16746" s="0" t="n">
        <v>899181</v>
      </c>
      <c r="I16746" s="0" t="n">
        <v>283787</v>
      </c>
      <c r="J16746" s="0" t="n">
        <v>33525</v>
      </c>
    </row>
    <row r="16747" customFormat="false" ht="15" hidden="false" customHeight="false" outlineLevel="0" collapsed="false">
      <c r="A16747" s="0" t="n">
        <v>202507</v>
      </c>
      <c r="B16747" s="0" t="n">
        <v>202508</v>
      </c>
      <c r="C16747" s="37" t="s">
        <v>109</v>
      </c>
      <c r="D16747" s="37" t="s">
        <v>493</v>
      </c>
      <c r="E16747" s="0" t="n">
        <v>2</v>
      </c>
      <c r="F16747" s="38" t="s">
        <v>70</v>
      </c>
      <c r="G16747" s="37" t="s">
        <v>678</v>
      </c>
      <c r="H16747" s="0" t="n">
        <v>865244</v>
      </c>
      <c r="I16747" s="0" t="n">
        <v>385311</v>
      </c>
      <c r="J16747" s="0" t="n">
        <v>70030</v>
      </c>
    </row>
    <row r="16748" customFormat="false" ht="15" hidden="false" customHeight="false" outlineLevel="0" collapsed="false">
      <c r="A16748" s="0" t="n">
        <v>202507</v>
      </c>
      <c r="B16748" s="0" t="n">
        <v>202508</v>
      </c>
      <c r="C16748" s="37" t="s">
        <v>109</v>
      </c>
      <c r="D16748" s="37" t="s">
        <v>320</v>
      </c>
      <c r="E16748" s="0" t="n">
        <v>2</v>
      </c>
      <c r="F16748" s="38" t="s">
        <v>70</v>
      </c>
      <c r="G16748" s="37" t="s">
        <v>679</v>
      </c>
      <c r="H16748" s="0" t="n">
        <v>2950208</v>
      </c>
      <c r="I16748" s="0" t="n">
        <v>3890526</v>
      </c>
      <c r="J16748" s="0" t="n">
        <v>202016</v>
      </c>
    </row>
    <row r="16749" customFormat="false" ht="15" hidden="false" customHeight="false" outlineLevel="0" collapsed="false">
      <c r="A16749" s="0" t="n">
        <v>202507</v>
      </c>
      <c r="B16749" s="0" t="n">
        <v>202508</v>
      </c>
      <c r="C16749" s="37" t="s">
        <v>178</v>
      </c>
      <c r="D16749" s="37" t="s">
        <v>380</v>
      </c>
      <c r="E16749" s="0" t="n">
        <v>2</v>
      </c>
      <c r="F16749" s="38" t="s">
        <v>70</v>
      </c>
      <c r="G16749" s="37" t="s">
        <v>680</v>
      </c>
      <c r="H16749" s="0" t="n">
        <v>1180014</v>
      </c>
      <c r="I16749" s="0" t="n">
        <v>792558</v>
      </c>
      <c r="J16749" s="0" t="n">
        <v>-55580</v>
      </c>
    </row>
    <row r="16750" customFormat="false" ht="15" hidden="false" customHeight="false" outlineLevel="0" collapsed="false">
      <c r="A16750" s="0" t="n">
        <v>202507</v>
      </c>
      <c r="B16750" s="0" t="n">
        <v>202508</v>
      </c>
      <c r="C16750" s="37" t="s">
        <v>101</v>
      </c>
      <c r="D16750" s="37" t="s">
        <v>571</v>
      </c>
      <c r="E16750" s="0" t="n">
        <v>2</v>
      </c>
      <c r="F16750" s="38" t="s">
        <v>70</v>
      </c>
      <c r="G16750" s="37" t="s">
        <v>681</v>
      </c>
      <c r="H16750" s="0" t="n">
        <v>826007</v>
      </c>
      <c r="I16750" s="0" t="n">
        <v>375116</v>
      </c>
      <c r="J16750" s="0" t="n">
        <v>-1376</v>
      </c>
    </row>
    <row r="16751" customFormat="false" ht="15" hidden="false" customHeight="false" outlineLevel="0" collapsed="false">
      <c r="A16751" s="0" t="n">
        <v>202507</v>
      </c>
      <c r="B16751" s="0" t="n">
        <v>202508</v>
      </c>
      <c r="C16751" s="37" t="s">
        <v>115</v>
      </c>
      <c r="D16751" s="37" t="s">
        <v>396</v>
      </c>
      <c r="E16751" s="0" t="n">
        <v>2</v>
      </c>
      <c r="F16751" s="38" t="s">
        <v>70</v>
      </c>
      <c r="G16751" s="37" t="s">
        <v>682</v>
      </c>
      <c r="H16751" s="0" t="n">
        <v>8070831</v>
      </c>
      <c r="I16751" s="0" t="n">
        <v>3512158</v>
      </c>
      <c r="J16751" s="0" t="n">
        <v>274434</v>
      </c>
    </row>
    <row r="16752" customFormat="false" ht="15" hidden="false" customHeight="false" outlineLevel="0" collapsed="false">
      <c r="A16752" s="0" t="n">
        <v>202507</v>
      </c>
      <c r="B16752" s="0" t="n">
        <v>202508</v>
      </c>
      <c r="C16752" s="37" t="s">
        <v>178</v>
      </c>
      <c r="D16752" s="37" t="s">
        <v>247</v>
      </c>
      <c r="E16752" s="0" t="n">
        <v>2</v>
      </c>
      <c r="F16752" s="38" t="s">
        <v>70</v>
      </c>
      <c r="G16752" s="37" t="s">
        <v>683</v>
      </c>
      <c r="H16752" s="0" t="n">
        <v>1076234</v>
      </c>
      <c r="I16752" s="0" t="n">
        <v>546105</v>
      </c>
      <c r="J16752" s="0" t="n">
        <v>110052</v>
      </c>
    </row>
    <row r="16753" customFormat="false" ht="15" hidden="false" customHeight="false" outlineLevel="0" collapsed="false">
      <c r="A16753" s="0" t="n">
        <v>202507</v>
      </c>
      <c r="B16753" s="0" t="n">
        <v>202508</v>
      </c>
      <c r="C16753" s="37" t="s">
        <v>178</v>
      </c>
      <c r="D16753" s="37" t="s">
        <v>684</v>
      </c>
      <c r="E16753" s="0" t="n">
        <v>2</v>
      </c>
      <c r="F16753" s="38" t="s">
        <v>70</v>
      </c>
      <c r="G16753" s="37" t="s">
        <v>685</v>
      </c>
      <c r="H16753" s="0" t="n">
        <v>15056902</v>
      </c>
      <c r="I16753" s="0" t="n">
        <v>5113269</v>
      </c>
      <c r="J16753" s="0" t="n">
        <v>411083</v>
      </c>
    </row>
    <row r="16754" customFormat="false" ht="15" hidden="false" customHeight="false" outlineLevel="0" collapsed="false">
      <c r="A16754" s="0" t="n">
        <v>202507</v>
      </c>
      <c r="B16754" s="0" t="n">
        <v>202508</v>
      </c>
      <c r="C16754" s="37" t="s">
        <v>95</v>
      </c>
      <c r="D16754" s="37" t="s">
        <v>513</v>
      </c>
      <c r="E16754" s="0" t="n">
        <v>2</v>
      </c>
      <c r="F16754" s="38" t="s">
        <v>70</v>
      </c>
      <c r="G16754" s="37" t="s">
        <v>686</v>
      </c>
      <c r="H16754" s="0" t="n">
        <v>1830692</v>
      </c>
      <c r="I16754" s="0" t="n">
        <v>1576963</v>
      </c>
      <c r="J16754" s="0" t="n">
        <v>105310</v>
      </c>
    </row>
    <row r="16755" customFormat="false" ht="15" hidden="false" customHeight="false" outlineLevel="0" collapsed="false">
      <c r="A16755" s="0" t="n">
        <v>202507</v>
      </c>
      <c r="B16755" s="0" t="n">
        <v>202508</v>
      </c>
      <c r="C16755" s="37" t="s">
        <v>109</v>
      </c>
      <c r="D16755" s="37" t="s">
        <v>531</v>
      </c>
      <c r="E16755" s="0" t="n">
        <v>2</v>
      </c>
      <c r="F16755" s="38" t="s">
        <v>70</v>
      </c>
      <c r="G16755" s="37" t="s">
        <v>687</v>
      </c>
      <c r="H16755" s="0" t="n">
        <v>6964402</v>
      </c>
      <c r="I16755" s="0" t="n">
        <v>3063232</v>
      </c>
      <c r="J16755" s="0" t="n">
        <v>172642</v>
      </c>
    </row>
    <row r="16756" customFormat="false" ht="15" hidden="false" customHeight="false" outlineLevel="0" collapsed="false">
      <c r="A16756" s="0" t="n">
        <v>202507</v>
      </c>
      <c r="B16756" s="0" t="n">
        <v>202508</v>
      </c>
      <c r="C16756" s="37" t="s">
        <v>115</v>
      </c>
      <c r="D16756" s="37" t="s">
        <v>385</v>
      </c>
      <c r="E16756" s="0" t="n">
        <v>2</v>
      </c>
      <c r="F16756" s="38" t="s">
        <v>70</v>
      </c>
      <c r="G16756" s="37" t="s">
        <v>688</v>
      </c>
      <c r="H16756" s="0" t="n">
        <v>2301288</v>
      </c>
      <c r="I16756" s="0" t="n">
        <v>576579</v>
      </c>
      <c r="J16756" s="0" t="n">
        <v>45654</v>
      </c>
    </row>
    <row r="16757" customFormat="false" ht="15" hidden="false" customHeight="false" outlineLevel="0" collapsed="false">
      <c r="A16757" s="0" t="n">
        <v>202507</v>
      </c>
      <c r="B16757" s="0" t="n">
        <v>202508</v>
      </c>
      <c r="C16757" s="37" t="s">
        <v>95</v>
      </c>
      <c r="D16757" s="37" t="s">
        <v>328</v>
      </c>
      <c r="E16757" s="0" t="n">
        <v>2</v>
      </c>
      <c r="F16757" s="38" t="s">
        <v>70</v>
      </c>
      <c r="G16757" s="37" t="s">
        <v>689</v>
      </c>
      <c r="H16757" s="0" t="n">
        <v>3096375</v>
      </c>
      <c r="I16757" s="0" t="n">
        <v>4428226</v>
      </c>
      <c r="J16757" s="0" t="n">
        <v>1200247</v>
      </c>
    </row>
    <row r="16758" customFormat="false" ht="15" hidden="false" customHeight="false" outlineLevel="0" collapsed="false">
      <c r="A16758" s="0" t="n">
        <v>202507</v>
      </c>
      <c r="B16758" s="0" t="n">
        <v>202508</v>
      </c>
      <c r="C16758" s="37" t="s">
        <v>178</v>
      </c>
      <c r="D16758" s="37" t="s">
        <v>372</v>
      </c>
      <c r="E16758" s="0" t="n">
        <v>2</v>
      </c>
      <c r="F16758" s="38" t="s">
        <v>70</v>
      </c>
      <c r="G16758" s="37" t="s">
        <v>690</v>
      </c>
      <c r="H16758" s="0" t="n">
        <v>611638</v>
      </c>
      <c r="I16758" s="0" t="n">
        <v>417436</v>
      </c>
      <c r="J16758" s="0" t="n">
        <v>29873</v>
      </c>
    </row>
    <row r="16759" customFormat="false" ht="15" hidden="false" customHeight="false" outlineLevel="0" collapsed="false">
      <c r="A16759" s="0" t="n">
        <v>202507</v>
      </c>
      <c r="B16759" s="0" t="n">
        <v>202508</v>
      </c>
      <c r="C16759" s="37" t="s">
        <v>197</v>
      </c>
      <c r="D16759" s="37" t="s">
        <v>502</v>
      </c>
      <c r="E16759" s="0" t="n">
        <v>2</v>
      </c>
      <c r="F16759" s="38" t="s">
        <v>70</v>
      </c>
      <c r="G16759" s="37" t="s">
        <v>691</v>
      </c>
      <c r="H16759" s="0" t="n">
        <v>394675</v>
      </c>
      <c r="I16759" s="0" t="n">
        <v>205967</v>
      </c>
      <c r="J16759" s="0" t="n">
        <v>11048</v>
      </c>
    </row>
    <row r="16760" customFormat="false" ht="15" hidden="false" customHeight="false" outlineLevel="0" collapsed="false">
      <c r="A16760" s="0" t="n">
        <v>202507</v>
      </c>
      <c r="B16760" s="0" t="n">
        <v>202508</v>
      </c>
      <c r="C16760" s="37" t="s">
        <v>124</v>
      </c>
      <c r="D16760" s="37" t="s">
        <v>393</v>
      </c>
      <c r="E16760" s="0" t="n">
        <v>2</v>
      </c>
      <c r="F16760" s="38" t="s">
        <v>70</v>
      </c>
      <c r="G16760" s="37" t="s">
        <v>692</v>
      </c>
      <c r="H16760" s="0" t="n">
        <v>1318909</v>
      </c>
      <c r="I16760" s="0" t="n">
        <v>626056</v>
      </c>
      <c r="J16760" s="0" t="n">
        <v>52480</v>
      </c>
    </row>
    <row r="16761" customFormat="false" ht="15" hidden="false" customHeight="false" outlineLevel="0" collapsed="false">
      <c r="A16761" s="0" t="n">
        <v>202507</v>
      </c>
      <c r="B16761" s="0" t="n">
        <v>202508</v>
      </c>
      <c r="C16761" s="37" t="s">
        <v>178</v>
      </c>
      <c r="D16761" s="37" t="s">
        <v>693</v>
      </c>
      <c r="E16761" s="0" t="n">
        <v>2</v>
      </c>
      <c r="F16761" s="38" t="s">
        <v>70</v>
      </c>
      <c r="G16761" s="37" t="s">
        <v>694</v>
      </c>
      <c r="H16761" s="0" t="n">
        <v>3814875</v>
      </c>
      <c r="I16761" s="0" t="n">
        <v>1110014</v>
      </c>
      <c r="J16761" s="0" t="n">
        <v>13726</v>
      </c>
    </row>
    <row r="16762" customFormat="false" ht="15" hidden="false" customHeight="false" outlineLevel="0" collapsed="false">
      <c r="A16762" s="0" t="n">
        <v>202507</v>
      </c>
      <c r="B16762" s="0" t="n">
        <v>202508</v>
      </c>
      <c r="C16762" s="37" t="s">
        <v>95</v>
      </c>
      <c r="D16762" s="37" t="s">
        <v>519</v>
      </c>
      <c r="E16762" s="0" t="n">
        <v>2</v>
      </c>
      <c r="F16762" s="38" t="s">
        <v>70</v>
      </c>
      <c r="G16762" s="37" t="s">
        <v>695</v>
      </c>
      <c r="H16762" s="0" t="n">
        <v>1748131</v>
      </c>
      <c r="I16762" s="0" t="n">
        <v>541422</v>
      </c>
      <c r="J16762" s="0" t="n">
        <v>-41218</v>
      </c>
    </row>
    <row r="16763" customFormat="false" ht="15" hidden="false" customHeight="false" outlineLevel="0" collapsed="false">
      <c r="A16763" s="0" t="n">
        <v>202507</v>
      </c>
      <c r="B16763" s="0" t="n">
        <v>202508</v>
      </c>
      <c r="C16763" s="37" t="s">
        <v>152</v>
      </c>
      <c r="D16763" s="37" t="s">
        <v>341</v>
      </c>
      <c r="E16763" s="0" t="n">
        <v>2</v>
      </c>
      <c r="F16763" s="38" t="s">
        <v>70</v>
      </c>
      <c r="G16763" s="37" t="s">
        <v>696</v>
      </c>
      <c r="H16763" s="0" t="n">
        <v>309575</v>
      </c>
      <c r="I16763" s="0" t="n">
        <v>211143</v>
      </c>
      <c r="J16763" s="0" t="n">
        <v>-19847</v>
      </c>
    </row>
    <row r="16764" customFormat="false" ht="15" hidden="false" customHeight="false" outlineLevel="0" collapsed="false">
      <c r="A16764" s="0" t="n">
        <v>202507</v>
      </c>
      <c r="B16764" s="0" t="n">
        <v>202508</v>
      </c>
      <c r="C16764" s="37" t="s">
        <v>149</v>
      </c>
      <c r="D16764" s="37" t="s">
        <v>245</v>
      </c>
      <c r="E16764" s="0" t="n">
        <v>2</v>
      </c>
      <c r="F16764" s="38" t="s">
        <v>70</v>
      </c>
      <c r="G16764" s="37" t="s">
        <v>697</v>
      </c>
      <c r="H16764" s="0" t="n">
        <v>382753</v>
      </c>
      <c r="I16764" s="0" t="n">
        <v>106425</v>
      </c>
      <c r="J16764" s="0" t="n">
        <v>779</v>
      </c>
    </row>
    <row r="16765" customFormat="false" ht="15" hidden="false" customHeight="false" outlineLevel="0" collapsed="false">
      <c r="A16765" s="0" t="n">
        <v>202507</v>
      </c>
      <c r="B16765" s="0" t="n">
        <v>202508</v>
      </c>
      <c r="C16765" s="37" t="s">
        <v>184</v>
      </c>
      <c r="D16765" s="37" t="s">
        <v>306</v>
      </c>
      <c r="E16765" s="0" t="n">
        <v>2</v>
      </c>
      <c r="F16765" s="38" t="s">
        <v>70</v>
      </c>
      <c r="G16765" s="37" t="s">
        <v>698</v>
      </c>
      <c r="H16765" s="0" t="n">
        <v>223043</v>
      </c>
      <c r="I16765" s="0" t="n">
        <v>128922</v>
      </c>
      <c r="J16765" s="0" t="n">
        <v>25542</v>
      </c>
    </row>
    <row r="16766" customFormat="false" ht="15" hidden="false" customHeight="false" outlineLevel="0" collapsed="false">
      <c r="A16766" s="0" t="n">
        <v>202507</v>
      </c>
      <c r="B16766" s="0" t="n">
        <v>202508</v>
      </c>
      <c r="C16766" s="37" t="s">
        <v>124</v>
      </c>
      <c r="D16766" s="37" t="s">
        <v>311</v>
      </c>
      <c r="E16766" s="0" t="n">
        <v>2</v>
      </c>
      <c r="F16766" s="38" t="s">
        <v>70</v>
      </c>
      <c r="G16766" s="37" t="s">
        <v>699</v>
      </c>
      <c r="H16766" s="0" t="n">
        <v>152876</v>
      </c>
      <c r="I16766" s="0" t="n">
        <v>37836</v>
      </c>
      <c r="J16766" s="0" t="n">
        <v>7443</v>
      </c>
    </row>
    <row r="16767" customFormat="false" ht="15" hidden="false" customHeight="false" outlineLevel="0" collapsed="false">
      <c r="A16767" s="0" t="n">
        <v>202507</v>
      </c>
      <c r="B16767" s="0" t="n">
        <v>202508</v>
      </c>
      <c r="C16767" s="37" t="s">
        <v>109</v>
      </c>
      <c r="D16767" s="37" t="s">
        <v>700</v>
      </c>
      <c r="E16767" s="0" t="n">
        <v>2</v>
      </c>
      <c r="F16767" s="38" t="s">
        <v>70</v>
      </c>
      <c r="G16767" s="37" t="s">
        <v>701</v>
      </c>
      <c r="H16767" s="0" t="n">
        <v>1325406</v>
      </c>
      <c r="I16767" s="0" t="n">
        <v>984684</v>
      </c>
      <c r="J16767" s="0" t="n">
        <v>-31114</v>
      </c>
    </row>
    <row r="16768" customFormat="false" ht="15" hidden="false" customHeight="false" outlineLevel="0" collapsed="false">
      <c r="A16768" s="0" t="n">
        <v>202507</v>
      </c>
      <c r="B16768" s="0" t="n">
        <v>202508</v>
      </c>
      <c r="C16768" s="37" t="s">
        <v>178</v>
      </c>
      <c r="D16768" s="37" t="s">
        <v>702</v>
      </c>
      <c r="E16768" s="0" t="n">
        <v>2</v>
      </c>
      <c r="F16768" s="38" t="s">
        <v>70</v>
      </c>
      <c r="G16768" s="37" t="s">
        <v>703</v>
      </c>
      <c r="H16768" s="0" t="n">
        <v>5663272</v>
      </c>
      <c r="I16768" s="0" t="n">
        <v>1563406</v>
      </c>
      <c r="J16768" s="0" t="n">
        <v>100346</v>
      </c>
    </row>
    <row r="16769" customFormat="false" ht="15" hidden="false" customHeight="false" outlineLevel="0" collapsed="false">
      <c r="A16769" s="0" t="n">
        <v>202507</v>
      </c>
      <c r="B16769" s="0" t="n">
        <v>202508</v>
      </c>
      <c r="C16769" s="37" t="s">
        <v>115</v>
      </c>
      <c r="D16769" s="37" t="s">
        <v>569</v>
      </c>
      <c r="E16769" s="0" t="n">
        <v>2</v>
      </c>
      <c r="F16769" s="38" t="s">
        <v>70</v>
      </c>
      <c r="G16769" s="37" t="s">
        <v>704</v>
      </c>
      <c r="H16769" s="0" t="n">
        <v>2076790</v>
      </c>
      <c r="I16769" s="0" t="n">
        <v>1203342</v>
      </c>
      <c r="J16769" s="0" t="n">
        <v>112095</v>
      </c>
    </row>
    <row r="16770" customFormat="false" ht="15" hidden="false" customHeight="false" outlineLevel="0" collapsed="false">
      <c r="A16770" s="0" t="n">
        <v>202507</v>
      </c>
      <c r="B16770" s="0" t="n">
        <v>202508</v>
      </c>
      <c r="C16770" s="37" t="s">
        <v>136</v>
      </c>
      <c r="D16770" s="37" t="s">
        <v>210</v>
      </c>
      <c r="E16770" s="0" t="n">
        <v>2</v>
      </c>
      <c r="F16770" s="38" t="s">
        <v>70</v>
      </c>
      <c r="G16770" s="37" t="s">
        <v>705</v>
      </c>
      <c r="H16770" s="0" t="n">
        <v>121804</v>
      </c>
      <c r="I16770" s="0" t="n">
        <v>67020</v>
      </c>
      <c r="J16770" s="0" t="n">
        <v>503</v>
      </c>
    </row>
    <row r="16771" customFormat="false" ht="15" hidden="false" customHeight="false" outlineLevel="0" collapsed="false">
      <c r="A16771" s="0" t="n">
        <v>202507</v>
      </c>
      <c r="B16771" s="0" t="n">
        <v>202508</v>
      </c>
      <c r="C16771" s="37" t="s">
        <v>158</v>
      </c>
      <c r="D16771" s="37" t="s">
        <v>706</v>
      </c>
      <c r="E16771" s="0" t="n">
        <v>2</v>
      </c>
      <c r="F16771" s="38" t="s">
        <v>70</v>
      </c>
      <c r="G16771" s="37" t="s">
        <v>707</v>
      </c>
      <c r="H16771" s="0" t="n">
        <v>1230281</v>
      </c>
      <c r="I16771" s="0" t="n">
        <v>1496965</v>
      </c>
      <c r="J16771" s="0" t="n">
        <v>315663</v>
      </c>
    </row>
    <row r="16772" customFormat="false" ht="15" hidden="false" customHeight="false" outlineLevel="0" collapsed="false">
      <c r="A16772" s="0" t="n">
        <v>202507</v>
      </c>
      <c r="B16772" s="0" t="n">
        <v>202508</v>
      </c>
      <c r="C16772" s="37" t="s">
        <v>109</v>
      </c>
      <c r="D16772" s="37" t="s">
        <v>251</v>
      </c>
      <c r="E16772" s="0" t="n">
        <v>2</v>
      </c>
      <c r="F16772" s="38" t="s">
        <v>70</v>
      </c>
      <c r="G16772" s="37" t="s">
        <v>708</v>
      </c>
      <c r="H16772" s="0" t="n">
        <v>808378</v>
      </c>
      <c r="I16772" s="0" t="n">
        <v>637586</v>
      </c>
      <c r="J16772" s="0" t="n">
        <v>99593</v>
      </c>
    </row>
    <row r="16773" customFormat="false" ht="15" hidden="false" customHeight="false" outlineLevel="0" collapsed="false">
      <c r="A16773" s="0" t="n">
        <v>202507</v>
      </c>
      <c r="B16773" s="0" t="n">
        <v>202508</v>
      </c>
      <c r="C16773" s="37" t="s">
        <v>101</v>
      </c>
      <c r="D16773" s="37" t="s">
        <v>273</v>
      </c>
      <c r="E16773" s="0" t="n">
        <v>2</v>
      </c>
      <c r="F16773" s="38" t="s">
        <v>70</v>
      </c>
      <c r="G16773" s="37" t="s">
        <v>709</v>
      </c>
      <c r="H16773" s="0" t="n">
        <v>15821681</v>
      </c>
      <c r="I16773" s="0" t="n">
        <v>4142128</v>
      </c>
      <c r="J16773" s="0" t="n">
        <v>480843</v>
      </c>
    </row>
    <row r="16774" customFormat="false" ht="15" hidden="false" customHeight="false" outlineLevel="0" collapsed="false">
      <c r="A16774" s="0" t="n">
        <v>202507</v>
      </c>
      <c r="B16774" s="0" t="n">
        <v>202508</v>
      </c>
      <c r="C16774" s="37" t="s">
        <v>115</v>
      </c>
      <c r="D16774" s="37" t="s">
        <v>700</v>
      </c>
      <c r="E16774" s="0" t="n">
        <v>2</v>
      </c>
      <c r="F16774" s="38" t="s">
        <v>70</v>
      </c>
      <c r="G16774" s="37" t="s">
        <v>710</v>
      </c>
      <c r="H16774" s="0" t="n">
        <v>243031</v>
      </c>
      <c r="I16774" s="0" t="n">
        <v>132940</v>
      </c>
      <c r="J16774" s="0" t="n">
        <v>11546</v>
      </c>
    </row>
    <row r="16775" customFormat="false" ht="15" hidden="false" customHeight="false" outlineLevel="0" collapsed="false">
      <c r="A16775" s="0" t="n">
        <v>202507</v>
      </c>
      <c r="B16775" s="0" t="n">
        <v>202508</v>
      </c>
      <c r="C16775" s="37" t="s">
        <v>106</v>
      </c>
      <c r="D16775" s="37" t="s">
        <v>181</v>
      </c>
      <c r="E16775" s="0" t="n">
        <v>2</v>
      </c>
      <c r="F16775" s="38" t="s">
        <v>70</v>
      </c>
      <c r="G16775" s="37" t="s">
        <v>711</v>
      </c>
      <c r="H16775" s="0" t="n">
        <v>694595</v>
      </c>
      <c r="I16775" s="0" t="n">
        <v>168241</v>
      </c>
      <c r="J16775" s="0" t="n">
        <v>-12837</v>
      </c>
    </row>
    <row r="16776" customFormat="false" ht="15" hidden="false" customHeight="false" outlineLevel="0" collapsed="false">
      <c r="A16776" s="0" t="n">
        <v>202507</v>
      </c>
      <c r="B16776" s="0" t="n">
        <v>202508</v>
      </c>
      <c r="C16776" s="37" t="s">
        <v>101</v>
      </c>
      <c r="D16776" s="37" t="s">
        <v>369</v>
      </c>
      <c r="E16776" s="0" t="n">
        <v>2</v>
      </c>
      <c r="F16776" s="38" t="s">
        <v>70</v>
      </c>
      <c r="G16776" s="37" t="s">
        <v>712</v>
      </c>
      <c r="H16776" s="0" t="n">
        <v>9941984</v>
      </c>
      <c r="I16776" s="0" t="n">
        <v>4636570</v>
      </c>
      <c r="J16776" s="0" t="n">
        <v>1000093</v>
      </c>
    </row>
    <row r="16777" customFormat="false" ht="15" hidden="false" customHeight="false" outlineLevel="0" collapsed="false">
      <c r="A16777" s="0" t="n">
        <v>202507</v>
      </c>
      <c r="B16777" s="0" t="n">
        <v>202508</v>
      </c>
      <c r="C16777" s="37" t="s">
        <v>184</v>
      </c>
      <c r="D16777" s="37" t="s">
        <v>249</v>
      </c>
      <c r="E16777" s="0" t="n">
        <v>2</v>
      </c>
      <c r="F16777" s="38" t="s">
        <v>70</v>
      </c>
      <c r="G16777" s="37" t="s">
        <v>713</v>
      </c>
      <c r="H16777" s="0" t="n">
        <v>3114182</v>
      </c>
      <c r="I16777" s="0" t="n">
        <v>1356607</v>
      </c>
      <c r="J16777" s="0" t="n">
        <v>187281</v>
      </c>
    </row>
    <row r="16778" customFormat="false" ht="15" hidden="false" customHeight="false" outlineLevel="0" collapsed="false">
      <c r="A16778" s="0" t="n">
        <v>202507</v>
      </c>
      <c r="B16778" s="0" t="n">
        <v>202508</v>
      </c>
      <c r="C16778" s="37" t="s">
        <v>109</v>
      </c>
      <c r="D16778" s="37" t="s">
        <v>714</v>
      </c>
      <c r="E16778" s="0" t="n">
        <v>2</v>
      </c>
      <c r="F16778" s="38" t="s">
        <v>70</v>
      </c>
      <c r="G16778" s="37" t="s">
        <v>715</v>
      </c>
      <c r="H16778" s="0" t="n">
        <v>2897472</v>
      </c>
      <c r="I16778" s="0" t="n">
        <v>3655159</v>
      </c>
      <c r="J16778" s="0" t="n">
        <v>442004</v>
      </c>
    </row>
    <row r="16779" customFormat="false" ht="15" hidden="false" customHeight="false" outlineLevel="0" collapsed="false">
      <c r="A16779" s="0" t="n">
        <v>202507</v>
      </c>
      <c r="B16779" s="0" t="n">
        <v>202508</v>
      </c>
      <c r="C16779" s="37" t="s">
        <v>106</v>
      </c>
      <c r="D16779" s="37" t="s">
        <v>249</v>
      </c>
      <c r="E16779" s="0" t="n">
        <v>2</v>
      </c>
      <c r="F16779" s="38" t="s">
        <v>70</v>
      </c>
      <c r="G16779" s="37" t="s">
        <v>716</v>
      </c>
      <c r="H16779" s="0" t="n">
        <v>1822454</v>
      </c>
      <c r="I16779" s="0" t="n">
        <v>516292</v>
      </c>
      <c r="J16779" s="0" t="n">
        <v>3204</v>
      </c>
    </row>
    <row r="16780" customFormat="false" ht="15" hidden="false" customHeight="false" outlineLevel="0" collapsed="false">
      <c r="A16780" s="0" t="n">
        <v>202507</v>
      </c>
      <c r="B16780" s="0" t="n">
        <v>202508</v>
      </c>
      <c r="C16780" s="37" t="s">
        <v>197</v>
      </c>
      <c r="D16780" s="37" t="s">
        <v>511</v>
      </c>
      <c r="E16780" s="0" t="n">
        <v>2</v>
      </c>
      <c r="F16780" s="38" t="s">
        <v>70</v>
      </c>
      <c r="G16780" s="37" t="s">
        <v>717</v>
      </c>
      <c r="H16780" s="0" t="n">
        <v>1864796</v>
      </c>
      <c r="I16780" s="0" t="n">
        <v>1156015</v>
      </c>
      <c r="J16780" s="0" t="n">
        <v>17200</v>
      </c>
    </row>
    <row r="16781" customFormat="false" ht="15" hidden="false" customHeight="false" outlineLevel="0" collapsed="false">
      <c r="A16781" s="0" t="n">
        <v>202507</v>
      </c>
      <c r="B16781" s="0" t="n">
        <v>202508</v>
      </c>
      <c r="C16781" s="37" t="s">
        <v>149</v>
      </c>
      <c r="D16781" s="37" t="s">
        <v>150</v>
      </c>
      <c r="E16781" s="0" t="n">
        <v>2</v>
      </c>
      <c r="F16781" s="38" t="s">
        <v>70</v>
      </c>
      <c r="G16781" s="37" t="s">
        <v>718</v>
      </c>
      <c r="H16781" s="0" t="n">
        <v>3328444</v>
      </c>
      <c r="I16781" s="0" t="n">
        <v>1018208</v>
      </c>
      <c r="J16781" s="0" t="n">
        <v>131813</v>
      </c>
    </row>
    <row r="16782" customFormat="false" ht="15" hidden="false" customHeight="false" outlineLevel="0" collapsed="false">
      <c r="A16782" s="0" t="n">
        <v>202507</v>
      </c>
      <c r="B16782" s="0" t="n">
        <v>202508</v>
      </c>
      <c r="C16782" s="37" t="s">
        <v>98</v>
      </c>
      <c r="D16782" s="37" t="s">
        <v>719</v>
      </c>
      <c r="E16782" s="0" t="n">
        <v>2</v>
      </c>
      <c r="F16782" s="38" t="s">
        <v>70</v>
      </c>
      <c r="G16782" s="37" t="s">
        <v>720</v>
      </c>
      <c r="H16782" s="0" t="n">
        <v>510320</v>
      </c>
      <c r="I16782" s="0" t="n">
        <v>507281</v>
      </c>
      <c r="J16782" s="0" t="n">
        <v>96497</v>
      </c>
    </row>
    <row r="16783" customFormat="false" ht="15" hidden="false" customHeight="false" outlineLevel="0" collapsed="false">
      <c r="A16783" s="0" t="n">
        <v>202507</v>
      </c>
      <c r="B16783" s="0" t="n">
        <v>202508</v>
      </c>
      <c r="C16783" s="37" t="s">
        <v>149</v>
      </c>
      <c r="D16783" s="37" t="s">
        <v>292</v>
      </c>
      <c r="E16783" s="0" t="n">
        <v>2</v>
      </c>
      <c r="F16783" s="38" t="s">
        <v>70</v>
      </c>
      <c r="G16783" s="37" t="s">
        <v>721</v>
      </c>
      <c r="H16783" s="0" t="n">
        <v>2937578</v>
      </c>
      <c r="I16783" s="0" t="n">
        <v>1323205</v>
      </c>
      <c r="J16783" s="0" t="n">
        <v>334088</v>
      </c>
    </row>
    <row r="16784" customFormat="false" ht="15" hidden="false" customHeight="false" outlineLevel="0" collapsed="false">
      <c r="A16784" s="0" t="n">
        <v>202507</v>
      </c>
      <c r="B16784" s="0" t="n">
        <v>202508</v>
      </c>
      <c r="C16784" s="37" t="s">
        <v>178</v>
      </c>
      <c r="D16784" s="37" t="s">
        <v>167</v>
      </c>
      <c r="E16784" s="0" t="n">
        <v>2</v>
      </c>
      <c r="F16784" s="38" t="s">
        <v>70</v>
      </c>
      <c r="G16784" s="37" t="s">
        <v>722</v>
      </c>
      <c r="H16784" s="0" t="n">
        <v>247293</v>
      </c>
      <c r="I16784" s="0" t="n">
        <v>124384</v>
      </c>
      <c r="J16784" s="0" t="n">
        <v>804</v>
      </c>
    </row>
    <row r="16785" customFormat="false" ht="15" hidden="false" customHeight="false" outlineLevel="0" collapsed="false">
      <c r="A16785" s="0" t="n">
        <v>202507</v>
      </c>
      <c r="B16785" s="0" t="n">
        <v>202508</v>
      </c>
      <c r="C16785" s="37" t="s">
        <v>106</v>
      </c>
      <c r="D16785" s="37" t="s">
        <v>723</v>
      </c>
      <c r="E16785" s="0" t="n">
        <v>2</v>
      </c>
      <c r="F16785" s="38" t="s">
        <v>70</v>
      </c>
      <c r="G16785" s="37" t="s">
        <v>724</v>
      </c>
      <c r="H16785" s="0" t="n">
        <v>2868262</v>
      </c>
      <c r="I16785" s="0" t="n">
        <v>1481553</v>
      </c>
      <c r="J16785" s="0" t="n">
        <v>94986</v>
      </c>
    </row>
    <row r="16786" customFormat="false" ht="15" hidden="false" customHeight="false" outlineLevel="0" collapsed="false">
      <c r="A16786" s="0" t="n">
        <v>202507</v>
      </c>
      <c r="B16786" s="0" t="n">
        <v>202508</v>
      </c>
      <c r="C16786" s="37" t="s">
        <v>158</v>
      </c>
      <c r="D16786" s="37" t="s">
        <v>618</v>
      </c>
      <c r="E16786" s="0" t="n">
        <v>2</v>
      </c>
      <c r="F16786" s="38" t="s">
        <v>70</v>
      </c>
      <c r="G16786" s="37" t="s">
        <v>725</v>
      </c>
      <c r="H16786" s="0" t="n">
        <v>1965833</v>
      </c>
      <c r="I16786" s="0" t="n">
        <v>828654</v>
      </c>
      <c r="J16786" s="0" t="n">
        <v>-107255</v>
      </c>
    </row>
    <row r="16787" customFormat="false" ht="15" hidden="false" customHeight="false" outlineLevel="0" collapsed="false">
      <c r="A16787" s="0" t="n">
        <v>202507</v>
      </c>
      <c r="B16787" s="0" t="n">
        <v>202508</v>
      </c>
      <c r="C16787" s="37" t="s">
        <v>178</v>
      </c>
      <c r="D16787" s="37" t="s">
        <v>391</v>
      </c>
      <c r="E16787" s="0" t="n">
        <v>2</v>
      </c>
      <c r="F16787" s="38" t="s">
        <v>70</v>
      </c>
      <c r="G16787" s="37" t="s">
        <v>726</v>
      </c>
      <c r="H16787" s="0" t="n">
        <v>530944</v>
      </c>
      <c r="I16787" s="0" t="n">
        <v>210816</v>
      </c>
      <c r="J16787" s="0" t="n">
        <v>-35019</v>
      </c>
    </row>
    <row r="16788" customFormat="false" ht="15" hidden="false" customHeight="false" outlineLevel="0" collapsed="false">
      <c r="A16788" s="0" t="n">
        <v>202507</v>
      </c>
      <c r="B16788" s="0" t="n">
        <v>202508</v>
      </c>
      <c r="C16788" s="37" t="s">
        <v>184</v>
      </c>
      <c r="D16788" s="37" t="s">
        <v>200</v>
      </c>
      <c r="E16788" s="0" t="n">
        <v>2</v>
      </c>
      <c r="F16788" s="38" t="s">
        <v>70</v>
      </c>
      <c r="G16788" s="37" t="s">
        <v>727</v>
      </c>
      <c r="H16788" s="0" t="n">
        <v>1606705</v>
      </c>
      <c r="I16788" s="0" t="n">
        <v>362042</v>
      </c>
      <c r="J16788" s="0" t="n">
        <v>47948</v>
      </c>
    </row>
    <row r="16789" customFormat="false" ht="15" hidden="false" customHeight="false" outlineLevel="0" collapsed="false">
      <c r="A16789" s="0" t="n">
        <v>202507</v>
      </c>
      <c r="B16789" s="0" t="n">
        <v>202508</v>
      </c>
      <c r="C16789" s="37" t="s">
        <v>95</v>
      </c>
      <c r="D16789" s="37" t="s">
        <v>684</v>
      </c>
      <c r="E16789" s="0" t="n">
        <v>2</v>
      </c>
      <c r="F16789" s="38" t="s">
        <v>70</v>
      </c>
      <c r="G16789" s="37" t="s">
        <v>728</v>
      </c>
      <c r="H16789" s="0" t="n">
        <v>625030</v>
      </c>
      <c r="I16789" s="0" t="n">
        <v>496659</v>
      </c>
      <c r="J16789" s="0" t="n">
        <v>-2647</v>
      </c>
    </row>
    <row r="16790" customFormat="false" ht="15" hidden="false" customHeight="false" outlineLevel="0" collapsed="false">
      <c r="A16790" s="0" t="n">
        <v>202507</v>
      </c>
      <c r="B16790" s="0" t="n">
        <v>202508</v>
      </c>
      <c r="C16790" s="37" t="s">
        <v>178</v>
      </c>
      <c r="D16790" s="37" t="s">
        <v>509</v>
      </c>
      <c r="E16790" s="0" t="n">
        <v>2</v>
      </c>
      <c r="F16790" s="38" t="s">
        <v>70</v>
      </c>
      <c r="G16790" s="37" t="s">
        <v>729</v>
      </c>
      <c r="H16790" s="0" t="n">
        <v>446006</v>
      </c>
      <c r="I16790" s="0" t="n">
        <v>194703</v>
      </c>
      <c r="J16790" s="0" t="n">
        <v>-22843</v>
      </c>
    </row>
    <row r="16791" customFormat="false" ht="15" hidden="false" customHeight="false" outlineLevel="0" collapsed="false">
      <c r="A16791" s="0" t="n">
        <v>202507</v>
      </c>
      <c r="B16791" s="0" t="n">
        <v>202508</v>
      </c>
      <c r="C16791" s="37" t="s">
        <v>136</v>
      </c>
      <c r="D16791" s="37" t="s">
        <v>700</v>
      </c>
      <c r="E16791" s="0" t="n">
        <v>2</v>
      </c>
      <c r="F16791" s="38" t="s">
        <v>70</v>
      </c>
      <c r="G16791" s="37" t="s">
        <v>730</v>
      </c>
      <c r="H16791" s="0" t="n">
        <v>918534</v>
      </c>
      <c r="I16791" s="0" t="n">
        <v>530097</v>
      </c>
      <c r="J16791" s="0" t="n">
        <v>-19241</v>
      </c>
    </row>
    <row r="16792" customFormat="false" ht="15" hidden="false" customHeight="false" outlineLevel="0" collapsed="false">
      <c r="A16792" s="0" t="n">
        <v>202507</v>
      </c>
      <c r="B16792" s="0" t="n">
        <v>202508</v>
      </c>
      <c r="C16792" s="37" t="s">
        <v>184</v>
      </c>
      <c r="D16792" s="37" t="s">
        <v>311</v>
      </c>
      <c r="E16792" s="0" t="n">
        <v>2</v>
      </c>
      <c r="F16792" s="38" t="s">
        <v>70</v>
      </c>
      <c r="G16792" s="37" t="s">
        <v>731</v>
      </c>
      <c r="H16792" s="0" t="n">
        <v>429108</v>
      </c>
      <c r="I16792" s="0" t="n">
        <v>497347</v>
      </c>
      <c r="J16792" s="0" t="n">
        <v>56838</v>
      </c>
    </row>
    <row r="16793" customFormat="false" ht="15" hidden="false" customHeight="false" outlineLevel="0" collapsed="false">
      <c r="A16793" s="0" t="n">
        <v>202507</v>
      </c>
      <c r="B16793" s="0" t="n">
        <v>202508</v>
      </c>
      <c r="C16793" s="37" t="s">
        <v>101</v>
      </c>
      <c r="D16793" s="37" t="s">
        <v>253</v>
      </c>
      <c r="E16793" s="0" t="n">
        <v>2</v>
      </c>
      <c r="F16793" s="38" t="s">
        <v>70</v>
      </c>
      <c r="G16793" s="37" t="s">
        <v>732</v>
      </c>
      <c r="H16793" s="0" t="n">
        <v>2509924</v>
      </c>
      <c r="I16793" s="0" t="n">
        <v>1399108</v>
      </c>
      <c r="J16793" s="0" t="n">
        <v>165642</v>
      </c>
    </row>
    <row r="16794" customFormat="false" ht="15" hidden="false" customHeight="false" outlineLevel="0" collapsed="false">
      <c r="A16794" s="0" t="n">
        <v>202507</v>
      </c>
      <c r="B16794" s="0" t="n">
        <v>202508</v>
      </c>
      <c r="C16794" s="37" t="s">
        <v>184</v>
      </c>
      <c r="D16794" s="37" t="s">
        <v>603</v>
      </c>
      <c r="E16794" s="0" t="n">
        <v>2</v>
      </c>
      <c r="F16794" s="38" t="s">
        <v>70</v>
      </c>
      <c r="G16794" s="37" t="s">
        <v>733</v>
      </c>
      <c r="H16794" s="0" t="n">
        <v>472538</v>
      </c>
      <c r="I16794" s="0" t="n">
        <v>230172</v>
      </c>
      <c r="J16794" s="0" t="n">
        <v>-19271</v>
      </c>
    </row>
    <row r="16795" customFormat="false" ht="15" hidden="false" customHeight="false" outlineLevel="0" collapsed="false">
      <c r="A16795" s="0" t="n">
        <v>202507</v>
      </c>
      <c r="B16795" s="0" t="n">
        <v>202508</v>
      </c>
      <c r="C16795" s="37" t="s">
        <v>109</v>
      </c>
      <c r="D16795" s="37" t="s">
        <v>502</v>
      </c>
      <c r="E16795" s="0" t="n">
        <v>2</v>
      </c>
      <c r="F16795" s="38" t="s">
        <v>70</v>
      </c>
      <c r="G16795" s="37" t="s">
        <v>734</v>
      </c>
      <c r="H16795" s="0" t="n">
        <v>3109228</v>
      </c>
      <c r="I16795" s="0" t="n">
        <v>857028</v>
      </c>
      <c r="J16795" s="0" t="n">
        <v>174527</v>
      </c>
    </row>
    <row r="16796" customFormat="false" ht="15" hidden="false" customHeight="false" outlineLevel="0" collapsed="false">
      <c r="A16796" s="0" t="n">
        <v>202507</v>
      </c>
      <c r="B16796" s="0" t="n">
        <v>202508</v>
      </c>
      <c r="C16796" s="37" t="s">
        <v>158</v>
      </c>
      <c r="D16796" s="37" t="s">
        <v>693</v>
      </c>
      <c r="E16796" s="0" t="n">
        <v>2</v>
      </c>
      <c r="F16796" s="38" t="s">
        <v>70</v>
      </c>
      <c r="G16796" s="37" t="s">
        <v>735</v>
      </c>
      <c r="H16796" s="0" t="n">
        <v>402133</v>
      </c>
      <c r="I16796" s="0" t="n">
        <v>88667</v>
      </c>
      <c r="J16796" s="0" t="n">
        <v>925</v>
      </c>
    </row>
    <row r="16797" customFormat="false" ht="15" hidden="false" customHeight="false" outlineLevel="0" collapsed="false">
      <c r="A16797" s="0" t="n">
        <v>202507</v>
      </c>
      <c r="B16797" s="0" t="n">
        <v>202508</v>
      </c>
      <c r="C16797" s="37" t="s">
        <v>95</v>
      </c>
      <c r="D16797" s="37" t="s">
        <v>714</v>
      </c>
      <c r="E16797" s="0" t="n">
        <v>2</v>
      </c>
      <c r="F16797" s="38" t="s">
        <v>70</v>
      </c>
      <c r="G16797" s="37" t="s">
        <v>736</v>
      </c>
      <c r="H16797" s="0" t="n">
        <v>495956</v>
      </c>
      <c r="I16797" s="0" t="n">
        <v>659394</v>
      </c>
      <c r="J16797" s="0" t="n">
        <v>70879</v>
      </c>
    </row>
    <row r="16798" customFormat="false" ht="15" hidden="false" customHeight="false" outlineLevel="0" collapsed="false">
      <c r="A16798" s="0" t="n">
        <v>202507</v>
      </c>
      <c r="B16798" s="0" t="n">
        <v>202508</v>
      </c>
      <c r="C16798" s="37" t="s">
        <v>112</v>
      </c>
      <c r="D16798" s="37" t="s">
        <v>243</v>
      </c>
      <c r="E16798" s="0" t="n">
        <v>2</v>
      </c>
      <c r="F16798" s="38" t="s">
        <v>70</v>
      </c>
      <c r="G16798" s="37" t="s">
        <v>737</v>
      </c>
      <c r="H16798" s="0" t="n">
        <v>774146</v>
      </c>
      <c r="I16798" s="0" t="n">
        <v>320266</v>
      </c>
      <c r="J16798" s="0" t="n">
        <v>26826</v>
      </c>
    </row>
    <row r="16799" customFormat="false" ht="15" hidden="false" customHeight="false" outlineLevel="0" collapsed="false">
      <c r="A16799" s="0" t="n">
        <v>202507</v>
      </c>
      <c r="B16799" s="0" t="n">
        <v>202508</v>
      </c>
      <c r="C16799" s="37" t="s">
        <v>98</v>
      </c>
      <c r="D16799" s="37" t="s">
        <v>298</v>
      </c>
      <c r="E16799" s="0" t="n">
        <v>2</v>
      </c>
      <c r="F16799" s="38" t="s">
        <v>70</v>
      </c>
      <c r="G16799" s="37" t="s">
        <v>738</v>
      </c>
      <c r="H16799" s="0" t="n">
        <v>7689647</v>
      </c>
      <c r="I16799" s="0" t="n">
        <v>7090780</v>
      </c>
      <c r="J16799" s="0" t="n">
        <v>559067</v>
      </c>
    </row>
    <row r="16800" customFormat="false" ht="15" hidden="false" customHeight="false" outlineLevel="0" collapsed="false">
      <c r="A16800" s="0" t="n">
        <v>202507</v>
      </c>
      <c r="B16800" s="0" t="n">
        <v>202508</v>
      </c>
      <c r="C16800" s="37" t="s">
        <v>178</v>
      </c>
      <c r="D16800" s="37" t="s">
        <v>253</v>
      </c>
      <c r="E16800" s="0" t="n">
        <v>2</v>
      </c>
      <c r="F16800" s="38" t="s">
        <v>70</v>
      </c>
      <c r="G16800" s="37" t="s">
        <v>739</v>
      </c>
      <c r="H16800" s="0" t="n">
        <v>2668968</v>
      </c>
      <c r="I16800" s="0" t="n">
        <v>562226</v>
      </c>
      <c r="J16800" s="0" t="n">
        <v>-7699</v>
      </c>
    </row>
    <row r="16801" customFormat="false" ht="15" hidden="false" customHeight="false" outlineLevel="0" collapsed="false">
      <c r="A16801" s="0" t="n">
        <v>202507</v>
      </c>
      <c r="B16801" s="0" t="n">
        <v>202508</v>
      </c>
      <c r="C16801" s="37" t="s">
        <v>136</v>
      </c>
      <c r="D16801" s="37" t="s">
        <v>159</v>
      </c>
      <c r="E16801" s="0" t="n">
        <v>2</v>
      </c>
      <c r="F16801" s="38" t="s">
        <v>70</v>
      </c>
      <c r="G16801" s="37" t="s">
        <v>740</v>
      </c>
      <c r="H16801" s="0" t="n">
        <v>698988</v>
      </c>
      <c r="I16801" s="0" t="n">
        <v>252686</v>
      </c>
      <c r="J16801" s="0" t="n">
        <v>19600</v>
      </c>
    </row>
    <row r="16802" customFormat="false" ht="15" hidden="false" customHeight="false" outlineLevel="0" collapsed="false">
      <c r="A16802" s="0" t="n">
        <v>202507</v>
      </c>
      <c r="B16802" s="0" t="n">
        <v>202508</v>
      </c>
      <c r="C16802" s="37" t="s">
        <v>124</v>
      </c>
      <c r="D16802" s="37" t="s">
        <v>412</v>
      </c>
      <c r="E16802" s="0" t="n">
        <v>2</v>
      </c>
      <c r="F16802" s="38" t="s">
        <v>70</v>
      </c>
      <c r="G16802" s="37" t="s">
        <v>741</v>
      </c>
      <c r="H16802" s="0" t="n">
        <v>2084397</v>
      </c>
      <c r="I16802" s="0" t="n">
        <v>879424</v>
      </c>
      <c r="J16802" s="0" t="n">
        <v>94043</v>
      </c>
    </row>
    <row r="16803" customFormat="false" ht="15" hidden="false" customHeight="false" outlineLevel="0" collapsed="false">
      <c r="A16803" s="0" t="n">
        <v>202507</v>
      </c>
      <c r="B16803" s="0" t="n">
        <v>202508</v>
      </c>
      <c r="C16803" s="37" t="s">
        <v>124</v>
      </c>
      <c r="D16803" s="37" t="s">
        <v>452</v>
      </c>
      <c r="E16803" s="0" t="n">
        <v>2</v>
      </c>
      <c r="F16803" s="38" t="s">
        <v>70</v>
      </c>
      <c r="G16803" s="37" t="s">
        <v>742</v>
      </c>
      <c r="H16803" s="0" t="n">
        <v>121472</v>
      </c>
      <c r="I16803" s="0" t="n">
        <v>76815</v>
      </c>
      <c r="J16803" s="0" t="n">
        <v>4614</v>
      </c>
    </row>
    <row r="16804" customFormat="false" ht="15" hidden="false" customHeight="false" outlineLevel="0" collapsed="false">
      <c r="A16804" s="0" t="n">
        <v>202507</v>
      </c>
      <c r="B16804" s="0" t="n">
        <v>202508</v>
      </c>
      <c r="C16804" s="37" t="s">
        <v>184</v>
      </c>
      <c r="D16804" s="37" t="s">
        <v>655</v>
      </c>
      <c r="E16804" s="0" t="n">
        <v>2</v>
      </c>
      <c r="F16804" s="38" t="s">
        <v>70</v>
      </c>
      <c r="G16804" s="37" t="s">
        <v>743</v>
      </c>
      <c r="H16804" s="0" t="n">
        <v>1264825</v>
      </c>
      <c r="I16804" s="0" t="n">
        <v>1851045</v>
      </c>
      <c r="J16804" s="0" t="n">
        <v>166765</v>
      </c>
    </row>
    <row r="16805" customFormat="false" ht="15" hidden="false" customHeight="false" outlineLevel="0" collapsed="false">
      <c r="A16805" s="0" t="n">
        <v>202507</v>
      </c>
      <c r="B16805" s="0" t="n">
        <v>202508</v>
      </c>
      <c r="C16805" s="37" t="s">
        <v>124</v>
      </c>
      <c r="D16805" s="37" t="s">
        <v>744</v>
      </c>
      <c r="E16805" s="0" t="n">
        <v>2</v>
      </c>
      <c r="F16805" s="38" t="s">
        <v>70</v>
      </c>
      <c r="G16805" s="37" t="s">
        <v>745</v>
      </c>
      <c r="H16805" s="0" t="n">
        <v>8732589</v>
      </c>
      <c r="I16805" s="0" t="n">
        <v>4326344</v>
      </c>
      <c r="J16805" s="0" t="n">
        <v>822791</v>
      </c>
    </row>
    <row r="16806" customFormat="false" ht="15" hidden="false" customHeight="false" outlineLevel="0" collapsed="false">
      <c r="A16806" s="0" t="n">
        <v>202507</v>
      </c>
      <c r="B16806" s="0" t="n">
        <v>202508</v>
      </c>
      <c r="C16806" s="37" t="s">
        <v>136</v>
      </c>
      <c r="D16806" s="37" t="s">
        <v>603</v>
      </c>
      <c r="E16806" s="0" t="n">
        <v>2</v>
      </c>
      <c r="F16806" s="38" t="s">
        <v>70</v>
      </c>
      <c r="G16806" s="37" t="s">
        <v>746</v>
      </c>
      <c r="H16806" s="0" t="n">
        <v>1877775</v>
      </c>
      <c r="I16806" s="0" t="n">
        <v>558876</v>
      </c>
      <c r="J16806" s="0" t="n">
        <v>18373</v>
      </c>
    </row>
    <row r="16807" customFormat="false" ht="15" hidden="false" customHeight="false" outlineLevel="0" collapsed="false">
      <c r="A16807" s="0" t="n">
        <v>202507</v>
      </c>
      <c r="B16807" s="0" t="n">
        <v>202508</v>
      </c>
      <c r="C16807" s="37" t="s">
        <v>109</v>
      </c>
      <c r="D16807" s="37" t="s">
        <v>99</v>
      </c>
      <c r="E16807" s="0" t="n">
        <v>2</v>
      </c>
      <c r="F16807" s="38" t="s">
        <v>70</v>
      </c>
      <c r="G16807" s="37" t="s">
        <v>747</v>
      </c>
      <c r="H16807" s="0" t="n">
        <v>1075812</v>
      </c>
      <c r="I16807" s="0" t="n">
        <v>452088</v>
      </c>
      <c r="J16807" s="0" t="n">
        <v>65705</v>
      </c>
    </row>
    <row r="16808" customFormat="false" ht="15" hidden="false" customHeight="false" outlineLevel="0" collapsed="false">
      <c r="A16808" s="0" t="n">
        <v>202507</v>
      </c>
      <c r="B16808" s="0" t="n">
        <v>202508</v>
      </c>
      <c r="C16808" s="37" t="s">
        <v>178</v>
      </c>
      <c r="D16808" s="37" t="s">
        <v>107</v>
      </c>
      <c r="E16808" s="0" t="n">
        <v>2</v>
      </c>
      <c r="F16808" s="38" t="s">
        <v>70</v>
      </c>
      <c r="G16808" s="37" t="s">
        <v>748</v>
      </c>
      <c r="H16808" s="0" t="n">
        <v>3556827</v>
      </c>
      <c r="I16808" s="0" t="n">
        <v>1547797</v>
      </c>
      <c r="J16808" s="0" t="n">
        <v>91256</v>
      </c>
    </row>
    <row r="16809" customFormat="false" ht="15" hidden="false" customHeight="false" outlineLevel="0" collapsed="false">
      <c r="A16809" s="0" t="n">
        <v>202507</v>
      </c>
      <c r="B16809" s="0" t="n">
        <v>202508</v>
      </c>
      <c r="C16809" s="37" t="s">
        <v>136</v>
      </c>
      <c r="D16809" s="37" t="s">
        <v>723</v>
      </c>
      <c r="E16809" s="0" t="n">
        <v>2</v>
      </c>
      <c r="F16809" s="38" t="s">
        <v>70</v>
      </c>
      <c r="G16809" s="37" t="s">
        <v>749</v>
      </c>
      <c r="H16809" s="0" t="n">
        <v>4601453</v>
      </c>
      <c r="I16809" s="0" t="n">
        <v>1262280</v>
      </c>
      <c r="J16809" s="0" t="n">
        <v>280800</v>
      </c>
    </row>
    <row r="16810" customFormat="false" ht="15" hidden="false" customHeight="false" outlineLevel="0" collapsed="false">
      <c r="A16810" s="0" t="n">
        <v>202507</v>
      </c>
      <c r="B16810" s="0" t="n">
        <v>202508</v>
      </c>
      <c r="C16810" s="37" t="s">
        <v>98</v>
      </c>
      <c r="D16810" s="37" t="s">
        <v>208</v>
      </c>
      <c r="E16810" s="0" t="n">
        <v>2</v>
      </c>
      <c r="F16810" s="38" t="s">
        <v>70</v>
      </c>
      <c r="G16810" s="37" t="s">
        <v>750</v>
      </c>
      <c r="H16810" s="0" t="n">
        <v>110444</v>
      </c>
      <c r="I16810" s="0" t="n">
        <v>32340</v>
      </c>
      <c r="J16810" s="0" t="n">
        <v>-1960</v>
      </c>
    </row>
    <row r="16811" customFormat="false" ht="15" hidden="false" customHeight="false" outlineLevel="0" collapsed="false">
      <c r="A16811" s="0" t="n">
        <v>202507</v>
      </c>
      <c r="B16811" s="0" t="n">
        <v>202508</v>
      </c>
      <c r="C16811" s="37" t="s">
        <v>149</v>
      </c>
      <c r="D16811" s="37" t="s">
        <v>385</v>
      </c>
      <c r="E16811" s="0" t="n">
        <v>2</v>
      </c>
      <c r="F16811" s="38" t="s">
        <v>70</v>
      </c>
      <c r="G16811" s="37" t="s">
        <v>751</v>
      </c>
      <c r="H16811" s="0" t="n">
        <v>165951</v>
      </c>
      <c r="I16811" s="0" t="n">
        <v>46712</v>
      </c>
      <c r="J16811" s="0" t="n">
        <v>9827</v>
      </c>
    </row>
    <row r="16812" customFormat="false" ht="15" hidden="false" customHeight="false" outlineLevel="0" collapsed="false">
      <c r="A16812" s="0" t="n">
        <v>202507</v>
      </c>
      <c r="B16812" s="0" t="n">
        <v>202508</v>
      </c>
      <c r="C16812" s="37" t="s">
        <v>115</v>
      </c>
      <c r="D16812" s="37" t="s">
        <v>476</v>
      </c>
      <c r="E16812" s="0" t="n">
        <v>2</v>
      </c>
      <c r="F16812" s="38" t="s">
        <v>70</v>
      </c>
      <c r="G16812" s="37" t="s">
        <v>752</v>
      </c>
      <c r="H16812" s="0" t="n">
        <v>1456209</v>
      </c>
      <c r="I16812" s="0" t="n">
        <v>394169</v>
      </c>
      <c r="J16812" s="0" t="n">
        <v>10578</v>
      </c>
    </row>
    <row r="16813" customFormat="false" ht="15" hidden="false" customHeight="false" outlineLevel="0" collapsed="false">
      <c r="A16813" s="0" t="n">
        <v>202507</v>
      </c>
      <c r="B16813" s="0" t="n">
        <v>202508</v>
      </c>
      <c r="C16813" s="37" t="s">
        <v>101</v>
      </c>
      <c r="D16813" s="37" t="s">
        <v>425</v>
      </c>
      <c r="E16813" s="0" t="n">
        <v>2</v>
      </c>
      <c r="F16813" s="38" t="s">
        <v>70</v>
      </c>
      <c r="G16813" s="37" t="s">
        <v>753</v>
      </c>
      <c r="H16813" s="0" t="n">
        <v>439214</v>
      </c>
      <c r="I16813" s="0" t="n">
        <v>149014</v>
      </c>
      <c r="J16813" s="0" t="n">
        <v>43390</v>
      </c>
    </row>
    <row r="16814" customFormat="false" ht="15" hidden="false" customHeight="false" outlineLevel="0" collapsed="false">
      <c r="A16814" s="0" t="n">
        <v>202507</v>
      </c>
      <c r="B16814" s="0" t="n">
        <v>202508</v>
      </c>
      <c r="C16814" s="37" t="s">
        <v>124</v>
      </c>
      <c r="D16814" s="37" t="s">
        <v>243</v>
      </c>
      <c r="E16814" s="0" t="n">
        <v>2</v>
      </c>
      <c r="F16814" s="38" t="s">
        <v>70</v>
      </c>
      <c r="G16814" s="37" t="s">
        <v>754</v>
      </c>
      <c r="H16814" s="0" t="n">
        <v>5910662</v>
      </c>
      <c r="I16814" s="0" t="n">
        <v>2905677</v>
      </c>
      <c r="J16814" s="0" t="n">
        <v>358932</v>
      </c>
    </row>
    <row r="16815" customFormat="false" ht="15" hidden="false" customHeight="false" outlineLevel="0" collapsed="false">
      <c r="A16815" s="0" t="n">
        <v>202507</v>
      </c>
      <c r="B16815" s="0" t="n">
        <v>202508</v>
      </c>
      <c r="C16815" s="37" t="s">
        <v>136</v>
      </c>
      <c r="D16815" s="37" t="s">
        <v>300</v>
      </c>
      <c r="E16815" s="0" t="n">
        <v>2</v>
      </c>
      <c r="F16815" s="38" t="s">
        <v>70</v>
      </c>
      <c r="G16815" s="37" t="s">
        <v>755</v>
      </c>
      <c r="H16815" s="0" t="n">
        <v>1005743</v>
      </c>
      <c r="I16815" s="0" t="n">
        <v>502990</v>
      </c>
      <c r="J16815" s="0" t="n">
        <v>83006</v>
      </c>
    </row>
    <row r="16816" customFormat="false" ht="15" hidden="false" customHeight="false" outlineLevel="0" collapsed="false">
      <c r="A16816" s="0" t="n">
        <v>202507</v>
      </c>
      <c r="B16816" s="0" t="n">
        <v>202508</v>
      </c>
      <c r="C16816" s="37" t="s">
        <v>178</v>
      </c>
      <c r="D16816" s="37" t="s">
        <v>756</v>
      </c>
      <c r="E16816" s="0" t="n">
        <v>2</v>
      </c>
      <c r="F16816" s="38" t="s">
        <v>70</v>
      </c>
      <c r="G16816" s="37" t="s">
        <v>757</v>
      </c>
      <c r="H16816" s="0" t="n">
        <v>90365</v>
      </c>
      <c r="I16816" s="0" t="n">
        <v>25725</v>
      </c>
      <c r="J16816" s="0" t="n">
        <v>1644</v>
      </c>
    </row>
    <row r="16817" customFormat="false" ht="15" hidden="false" customHeight="false" outlineLevel="0" collapsed="false">
      <c r="A16817" s="0" t="n">
        <v>202507</v>
      </c>
      <c r="B16817" s="0" t="n">
        <v>202508</v>
      </c>
      <c r="C16817" s="37" t="s">
        <v>152</v>
      </c>
      <c r="D16817" s="37" t="s">
        <v>420</v>
      </c>
      <c r="E16817" s="0" t="n">
        <v>2</v>
      </c>
      <c r="F16817" s="38" t="s">
        <v>70</v>
      </c>
      <c r="G16817" s="37" t="s">
        <v>758</v>
      </c>
      <c r="H16817" s="0" t="n">
        <v>279474</v>
      </c>
      <c r="I16817" s="0" t="n">
        <v>177210</v>
      </c>
      <c r="J16817" s="0" t="n">
        <v>26240</v>
      </c>
    </row>
    <row r="16818" customFormat="false" ht="15" hidden="false" customHeight="false" outlineLevel="0" collapsed="false">
      <c r="A16818" s="0" t="n">
        <v>202507</v>
      </c>
      <c r="B16818" s="0" t="n">
        <v>202508</v>
      </c>
      <c r="C16818" s="37" t="s">
        <v>115</v>
      </c>
      <c r="D16818" s="37" t="s">
        <v>626</v>
      </c>
      <c r="E16818" s="0" t="n">
        <v>2</v>
      </c>
      <c r="F16818" s="38" t="s">
        <v>70</v>
      </c>
      <c r="G16818" s="37" t="s">
        <v>759</v>
      </c>
      <c r="H16818" s="0" t="n">
        <v>48509</v>
      </c>
      <c r="I16818" s="0" t="n">
        <v>30788</v>
      </c>
      <c r="J16818" s="0" t="n">
        <v>4558</v>
      </c>
    </row>
    <row r="16819" customFormat="false" ht="15" hidden="false" customHeight="false" outlineLevel="0" collapsed="false">
      <c r="A16819" s="0" t="n">
        <v>202507</v>
      </c>
      <c r="B16819" s="0" t="n">
        <v>202508</v>
      </c>
      <c r="C16819" s="37" t="s">
        <v>184</v>
      </c>
      <c r="D16819" s="37" t="s">
        <v>425</v>
      </c>
      <c r="E16819" s="0" t="n">
        <v>2</v>
      </c>
      <c r="F16819" s="38" t="s">
        <v>70</v>
      </c>
      <c r="G16819" s="37" t="s">
        <v>760</v>
      </c>
      <c r="H16819" s="0" t="n">
        <v>1033913</v>
      </c>
      <c r="I16819" s="0" t="n">
        <v>388334</v>
      </c>
      <c r="J16819" s="0" t="n">
        <v>25536</v>
      </c>
    </row>
    <row r="16820" customFormat="false" ht="15" hidden="false" customHeight="false" outlineLevel="0" collapsed="false">
      <c r="A16820" s="0" t="n">
        <v>202507</v>
      </c>
      <c r="B16820" s="0" t="n">
        <v>202508</v>
      </c>
      <c r="C16820" s="37" t="s">
        <v>95</v>
      </c>
      <c r="D16820" s="37" t="s">
        <v>618</v>
      </c>
      <c r="E16820" s="0" t="n">
        <v>2</v>
      </c>
      <c r="F16820" s="38" t="s">
        <v>70</v>
      </c>
      <c r="G16820" s="37" t="s">
        <v>761</v>
      </c>
      <c r="H16820" s="0" t="n">
        <v>857182</v>
      </c>
      <c r="I16820" s="0" t="n">
        <v>260522</v>
      </c>
      <c r="J16820" s="0" t="n">
        <v>40753</v>
      </c>
    </row>
    <row r="16821" customFormat="false" ht="15" hidden="false" customHeight="false" outlineLevel="0" collapsed="false">
      <c r="A16821" s="0" t="n">
        <v>202507</v>
      </c>
      <c r="B16821" s="0" t="n">
        <v>202508</v>
      </c>
      <c r="C16821" s="37" t="s">
        <v>152</v>
      </c>
      <c r="D16821" s="37" t="s">
        <v>372</v>
      </c>
      <c r="E16821" s="0" t="n">
        <v>2</v>
      </c>
      <c r="F16821" s="38" t="s">
        <v>70</v>
      </c>
      <c r="G16821" s="37" t="s">
        <v>762</v>
      </c>
      <c r="H16821" s="0" t="n">
        <v>584523</v>
      </c>
      <c r="I16821" s="0" t="n">
        <v>469639</v>
      </c>
      <c r="J16821" s="0" t="n">
        <v>-120269</v>
      </c>
    </row>
    <row r="16822" customFormat="false" ht="15" hidden="false" customHeight="false" outlineLevel="0" collapsed="false">
      <c r="A16822" s="0" t="n">
        <v>202507</v>
      </c>
      <c r="B16822" s="0" t="n">
        <v>202508</v>
      </c>
      <c r="C16822" s="37" t="s">
        <v>158</v>
      </c>
      <c r="D16822" s="37" t="s">
        <v>461</v>
      </c>
      <c r="E16822" s="0" t="n">
        <v>2</v>
      </c>
      <c r="F16822" s="38" t="s">
        <v>70</v>
      </c>
      <c r="G16822" s="37" t="s">
        <v>763</v>
      </c>
      <c r="H16822" s="0" t="n">
        <v>4593313</v>
      </c>
      <c r="I16822" s="0" t="n">
        <v>2078199</v>
      </c>
      <c r="J16822" s="0" t="n">
        <v>32391</v>
      </c>
    </row>
    <row r="16823" customFormat="false" ht="15" hidden="false" customHeight="false" outlineLevel="0" collapsed="false">
      <c r="A16823" s="0" t="n">
        <v>202507</v>
      </c>
      <c r="B16823" s="0" t="n">
        <v>202508</v>
      </c>
      <c r="C16823" s="37" t="s">
        <v>106</v>
      </c>
      <c r="D16823" s="37" t="s">
        <v>116</v>
      </c>
      <c r="E16823" s="0" t="n">
        <v>2</v>
      </c>
      <c r="F16823" s="38" t="s">
        <v>70</v>
      </c>
      <c r="G16823" s="37" t="s">
        <v>764</v>
      </c>
      <c r="H16823" s="0" t="n">
        <v>5578769</v>
      </c>
      <c r="I16823" s="0" t="n">
        <v>2162136</v>
      </c>
      <c r="J16823" s="0" t="n">
        <v>177598</v>
      </c>
    </row>
    <row r="16824" customFormat="false" ht="15" hidden="false" customHeight="false" outlineLevel="0" collapsed="false">
      <c r="A16824" s="0" t="n">
        <v>202507</v>
      </c>
      <c r="B16824" s="0" t="n">
        <v>202508</v>
      </c>
      <c r="C16824" s="37" t="s">
        <v>109</v>
      </c>
      <c r="D16824" s="37" t="s">
        <v>540</v>
      </c>
      <c r="E16824" s="0" t="n">
        <v>2</v>
      </c>
      <c r="F16824" s="38" t="s">
        <v>70</v>
      </c>
      <c r="G16824" s="37" t="s">
        <v>765</v>
      </c>
      <c r="H16824" s="0" t="n">
        <v>1150758</v>
      </c>
      <c r="I16824" s="0" t="n">
        <v>246104</v>
      </c>
      <c r="J16824" s="0" t="n">
        <v>32040</v>
      </c>
    </row>
    <row r="16825" customFormat="false" ht="15" hidden="false" customHeight="false" outlineLevel="0" collapsed="false">
      <c r="A16825" s="0" t="n">
        <v>202507</v>
      </c>
      <c r="B16825" s="0" t="n">
        <v>202508</v>
      </c>
      <c r="C16825" s="37" t="s">
        <v>178</v>
      </c>
      <c r="D16825" s="37" t="s">
        <v>364</v>
      </c>
      <c r="E16825" s="0" t="n">
        <v>2</v>
      </c>
      <c r="F16825" s="38" t="s">
        <v>70</v>
      </c>
      <c r="G16825" s="37" t="s">
        <v>766</v>
      </c>
      <c r="H16825" s="0" t="n">
        <v>83123</v>
      </c>
      <c r="I16825" s="0" t="n">
        <v>14950</v>
      </c>
      <c r="J16825" s="0" t="n">
        <v>2649</v>
      </c>
    </row>
    <row r="16826" customFormat="false" ht="15" hidden="false" customHeight="false" outlineLevel="0" collapsed="false">
      <c r="A16826" s="0" t="n">
        <v>202507</v>
      </c>
      <c r="B16826" s="0" t="n">
        <v>202508</v>
      </c>
      <c r="C16826" s="37" t="s">
        <v>184</v>
      </c>
      <c r="D16826" s="37" t="s">
        <v>571</v>
      </c>
      <c r="E16826" s="0" t="n">
        <v>2</v>
      </c>
      <c r="F16826" s="38" t="s">
        <v>70</v>
      </c>
      <c r="G16826" s="37" t="s">
        <v>767</v>
      </c>
      <c r="H16826" s="0" t="n">
        <v>3152952</v>
      </c>
      <c r="I16826" s="0" t="n">
        <v>1256120</v>
      </c>
      <c r="J16826" s="0" t="n">
        <v>68748</v>
      </c>
    </row>
    <row r="16827" customFormat="false" ht="15" hidden="false" customHeight="false" outlineLevel="0" collapsed="false">
      <c r="A16827" s="0" t="n">
        <v>202507</v>
      </c>
      <c r="B16827" s="0" t="n">
        <v>202508</v>
      </c>
      <c r="C16827" s="37" t="s">
        <v>136</v>
      </c>
      <c r="D16827" s="37" t="s">
        <v>509</v>
      </c>
      <c r="E16827" s="0" t="n">
        <v>2</v>
      </c>
      <c r="F16827" s="38" t="s">
        <v>70</v>
      </c>
      <c r="G16827" s="37" t="s">
        <v>768</v>
      </c>
      <c r="H16827" s="0" t="n">
        <v>2068250</v>
      </c>
      <c r="I16827" s="0" t="n">
        <v>305067</v>
      </c>
      <c r="J16827" s="0" t="n">
        <v>12494</v>
      </c>
    </row>
    <row r="16828" customFormat="false" ht="15" hidden="false" customHeight="false" outlineLevel="0" collapsed="false">
      <c r="A16828" s="0" t="n">
        <v>202507</v>
      </c>
      <c r="B16828" s="0" t="n">
        <v>202508</v>
      </c>
      <c r="C16828" s="37" t="s">
        <v>136</v>
      </c>
      <c r="D16828" s="37" t="s">
        <v>258</v>
      </c>
      <c r="E16828" s="0" t="n">
        <v>2</v>
      </c>
      <c r="F16828" s="38" t="s">
        <v>70</v>
      </c>
      <c r="G16828" s="37" t="s">
        <v>769</v>
      </c>
      <c r="H16828" s="0" t="n">
        <v>1791394</v>
      </c>
      <c r="I16828" s="0" t="n">
        <v>752008</v>
      </c>
      <c r="J16828" s="0" t="n">
        <v>125700</v>
      </c>
    </row>
    <row r="16829" customFormat="false" ht="15" hidden="false" customHeight="false" outlineLevel="0" collapsed="false">
      <c r="A16829" s="0" t="n">
        <v>202507</v>
      </c>
      <c r="B16829" s="0" t="n">
        <v>202508</v>
      </c>
      <c r="C16829" s="37" t="s">
        <v>115</v>
      </c>
      <c r="D16829" s="37" t="s">
        <v>288</v>
      </c>
      <c r="E16829" s="0" t="n">
        <v>2</v>
      </c>
      <c r="F16829" s="38" t="s">
        <v>70</v>
      </c>
      <c r="G16829" s="37" t="s">
        <v>770</v>
      </c>
      <c r="H16829" s="0" t="n">
        <v>6735832</v>
      </c>
      <c r="I16829" s="0" t="n">
        <v>3698458</v>
      </c>
      <c r="J16829" s="0" t="n">
        <v>721771</v>
      </c>
    </row>
    <row r="16830" customFormat="false" ht="15" hidden="false" customHeight="false" outlineLevel="0" collapsed="false">
      <c r="A16830" s="0" t="n">
        <v>202507</v>
      </c>
      <c r="B16830" s="0" t="n">
        <v>202508</v>
      </c>
      <c r="C16830" s="37" t="s">
        <v>109</v>
      </c>
      <c r="D16830" s="37" t="s">
        <v>412</v>
      </c>
      <c r="E16830" s="0" t="n">
        <v>2</v>
      </c>
      <c r="F16830" s="38" t="s">
        <v>70</v>
      </c>
      <c r="G16830" s="37" t="s">
        <v>771</v>
      </c>
      <c r="H16830" s="0" t="n">
        <v>348714</v>
      </c>
      <c r="I16830" s="0" t="n">
        <v>146843</v>
      </c>
      <c r="J16830" s="0" t="n">
        <v>22612</v>
      </c>
    </row>
    <row r="16831" customFormat="false" ht="15" hidden="false" customHeight="false" outlineLevel="0" collapsed="false">
      <c r="A16831" s="0" t="n">
        <v>202507</v>
      </c>
      <c r="B16831" s="0" t="n">
        <v>202508</v>
      </c>
      <c r="C16831" s="37" t="s">
        <v>98</v>
      </c>
      <c r="D16831" s="37" t="s">
        <v>233</v>
      </c>
      <c r="E16831" s="0" t="n">
        <v>2</v>
      </c>
      <c r="F16831" s="38" t="s">
        <v>70</v>
      </c>
      <c r="G16831" s="37" t="s">
        <v>772</v>
      </c>
      <c r="H16831" s="0" t="n">
        <v>14607811</v>
      </c>
      <c r="I16831" s="0" t="n">
        <v>4851056</v>
      </c>
      <c r="J16831" s="0" t="n">
        <v>313844</v>
      </c>
    </row>
    <row r="16832" customFormat="false" ht="15" hidden="false" customHeight="false" outlineLevel="0" collapsed="false">
      <c r="A16832" s="0" t="n">
        <v>202507</v>
      </c>
      <c r="B16832" s="0" t="n">
        <v>202508</v>
      </c>
      <c r="C16832" s="37" t="s">
        <v>178</v>
      </c>
      <c r="D16832" s="37" t="s">
        <v>294</v>
      </c>
      <c r="E16832" s="0" t="n">
        <v>2</v>
      </c>
      <c r="F16832" s="38" t="s">
        <v>70</v>
      </c>
      <c r="G16832" s="37" t="s">
        <v>773</v>
      </c>
      <c r="H16832" s="0" t="n">
        <v>472694</v>
      </c>
      <c r="I16832" s="0" t="n">
        <v>304631</v>
      </c>
      <c r="J16832" s="0" t="n">
        <v>102008</v>
      </c>
    </row>
    <row r="16833" customFormat="false" ht="15" hidden="false" customHeight="false" outlineLevel="0" collapsed="false">
      <c r="A16833" s="0" t="n">
        <v>202507</v>
      </c>
      <c r="B16833" s="0" t="n">
        <v>202508</v>
      </c>
      <c r="C16833" s="37" t="s">
        <v>149</v>
      </c>
      <c r="D16833" s="37" t="s">
        <v>130</v>
      </c>
      <c r="E16833" s="0" t="n">
        <v>2</v>
      </c>
      <c r="F16833" s="38" t="s">
        <v>70</v>
      </c>
      <c r="G16833" s="37" t="s">
        <v>774</v>
      </c>
      <c r="H16833" s="0" t="n">
        <v>3543352</v>
      </c>
      <c r="I16833" s="0" t="n">
        <v>1940602</v>
      </c>
      <c r="J16833" s="0" t="n">
        <v>170648</v>
      </c>
    </row>
    <row r="16834" customFormat="false" ht="15" hidden="false" customHeight="false" outlineLevel="0" collapsed="false">
      <c r="A16834" s="0" t="n">
        <v>202507</v>
      </c>
      <c r="B16834" s="0" t="n">
        <v>202508</v>
      </c>
      <c r="C16834" s="37" t="s">
        <v>109</v>
      </c>
      <c r="D16834" s="37" t="s">
        <v>139</v>
      </c>
      <c r="E16834" s="0" t="n">
        <v>2</v>
      </c>
      <c r="F16834" s="38" t="s">
        <v>70</v>
      </c>
      <c r="G16834" s="37" t="s">
        <v>775</v>
      </c>
      <c r="H16834" s="0" t="n">
        <v>157447</v>
      </c>
      <c r="I16834" s="0" t="n">
        <v>54342</v>
      </c>
      <c r="J16834" s="0" t="n">
        <v>5523</v>
      </c>
    </row>
    <row r="16835" customFormat="false" ht="15" hidden="false" customHeight="false" outlineLevel="0" collapsed="false">
      <c r="A16835" s="0" t="n">
        <v>202507</v>
      </c>
      <c r="B16835" s="0" t="n">
        <v>202508</v>
      </c>
      <c r="C16835" s="37" t="s">
        <v>106</v>
      </c>
      <c r="D16835" s="37" t="s">
        <v>776</v>
      </c>
      <c r="E16835" s="0" t="n">
        <v>2</v>
      </c>
      <c r="F16835" s="38" t="s">
        <v>70</v>
      </c>
      <c r="G16835" s="37" t="s">
        <v>777</v>
      </c>
      <c r="H16835" s="0" t="n">
        <v>377254</v>
      </c>
      <c r="I16835" s="0" t="n">
        <v>210900</v>
      </c>
      <c r="J16835" s="0" t="n">
        <v>51311</v>
      </c>
    </row>
    <row r="16836" customFormat="false" ht="15" hidden="false" customHeight="false" outlineLevel="0" collapsed="false">
      <c r="A16836" s="0" t="n">
        <v>202507</v>
      </c>
      <c r="B16836" s="0" t="n">
        <v>202508</v>
      </c>
      <c r="C16836" s="37" t="s">
        <v>109</v>
      </c>
      <c r="D16836" s="37" t="s">
        <v>396</v>
      </c>
      <c r="E16836" s="0" t="n">
        <v>2</v>
      </c>
      <c r="F16836" s="38" t="s">
        <v>70</v>
      </c>
      <c r="G16836" s="37" t="s">
        <v>778</v>
      </c>
      <c r="H16836" s="0" t="n">
        <v>9055989</v>
      </c>
      <c r="I16836" s="0" t="n">
        <v>5639302</v>
      </c>
      <c r="J16836" s="0" t="n">
        <v>1312860</v>
      </c>
    </row>
    <row r="16837" customFormat="false" ht="15" hidden="false" customHeight="false" outlineLevel="0" collapsed="false">
      <c r="A16837" s="0" t="n">
        <v>202507</v>
      </c>
      <c r="B16837" s="0" t="n">
        <v>202508</v>
      </c>
      <c r="C16837" s="37" t="s">
        <v>106</v>
      </c>
      <c r="D16837" s="37" t="s">
        <v>189</v>
      </c>
      <c r="E16837" s="0" t="n">
        <v>2</v>
      </c>
      <c r="F16837" s="38" t="s">
        <v>70</v>
      </c>
      <c r="G16837" s="37" t="s">
        <v>779</v>
      </c>
      <c r="H16837" s="0" t="n">
        <v>1299994</v>
      </c>
      <c r="I16837" s="0" t="n">
        <v>1176767</v>
      </c>
      <c r="J16837" s="0" t="n">
        <v>177399</v>
      </c>
    </row>
    <row r="16838" customFormat="false" ht="15" hidden="false" customHeight="false" outlineLevel="0" collapsed="false">
      <c r="A16838" s="0" t="n">
        <v>202507</v>
      </c>
      <c r="B16838" s="0" t="n">
        <v>202508</v>
      </c>
      <c r="C16838" s="37" t="s">
        <v>152</v>
      </c>
      <c r="D16838" s="37" t="s">
        <v>320</v>
      </c>
      <c r="E16838" s="0" t="n">
        <v>2</v>
      </c>
      <c r="F16838" s="38" t="s">
        <v>70</v>
      </c>
      <c r="G16838" s="37" t="s">
        <v>780</v>
      </c>
      <c r="H16838" s="0" t="n">
        <v>2651195</v>
      </c>
      <c r="I16838" s="0" t="n">
        <v>751282</v>
      </c>
      <c r="J16838" s="0" t="n">
        <v>-7638</v>
      </c>
    </row>
    <row r="16839" customFormat="false" ht="15" hidden="false" customHeight="false" outlineLevel="0" collapsed="false">
      <c r="A16839" s="0" t="n">
        <v>202507</v>
      </c>
      <c r="B16839" s="0" t="n">
        <v>202508</v>
      </c>
      <c r="C16839" s="37" t="s">
        <v>95</v>
      </c>
      <c r="D16839" s="37" t="s">
        <v>693</v>
      </c>
      <c r="E16839" s="0" t="n">
        <v>2</v>
      </c>
      <c r="F16839" s="38" t="s">
        <v>70</v>
      </c>
      <c r="G16839" s="37" t="s">
        <v>781</v>
      </c>
      <c r="H16839" s="0" t="n">
        <v>2019805</v>
      </c>
      <c r="I16839" s="0" t="n">
        <v>1515970</v>
      </c>
      <c r="J16839" s="0" t="n">
        <v>138357</v>
      </c>
    </row>
    <row r="16840" customFormat="false" ht="15" hidden="false" customHeight="false" outlineLevel="0" collapsed="false">
      <c r="A16840" s="0" t="n">
        <v>202507</v>
      </c>
      <c r="B16840" s="0" t="n">
        <v>202508</v>
      </c>
      <c r="C16840" s="37" t="s">
        <v>98</v>
      </c>
      <c r="D16840" s="37" t="s">
        <v>369</v>
      </c>
      <c r="E16840" s="0" t="n">
        <v>2</v>
      </c>
      <c r="F16840" s="38" t="s">
        <v>70</v>
      </c>
      <c r="G16840" s="37" t="s">
        <v>782</v>
      </c>
      <c r="H16840" s="0" t="n">
        <v>1191714</v>
      </c>
      <c r="I16840" s="0" t="n">
        <v>355327</v>
      </c>
      <c r="J16840" s="0" t="n">
        <v>46812</v>
      </c>
    </row>
    <row r="16841" customFormat="false" ht="15" hidden="false" customHeight="false" outlineLevel="0" collapsed="false">
      <c r="A16841" s="0" t="n">
        <v>202507</v>
      </c>
      <c r="B16841" s="0" t="n">
        <v>202508</v>
      </c>
      <c r="C16841" s="37" t="s">
        <v>136</v>
      </c>
      <c r="D16841" s="37" t="s">
        <v>719</v>
      </c>
      <c r="E16841" s="0" t="n">
        <v>2</v>
      </c>
      <c r="F16841" s="38" t="s">
        <v>70</v>
      </c>
      <c r="G16841" s="37" t="s">
        <v>783</v>
      </c>
      <c r="H16841" s="0" t="n">
        <v>7291831</v>
      </c>
      <c r="I16841" s="0" t="n">
        <v>3675672</v>
      </c>
      <c r="J16841" s="0" t="n">
        <v>1011569</v>
      </c>
    </row>
    <row r="16842" customFormat="false" ht="15" hidden="false" customHeight="false" outlineLevel="0" collapsed="false">
      <c r="A16842" s="0" t="n">
        <v>202507</v>
      </c>
      <c r="B16842" s="0" t="n">
        <v>202508</v>
      </c>
      <c r="C16842" s="37" t="s">
        <v>101</v>
      </c>
      <c r="D16842" s="37" t="s">
        <v>247</v>
      </c>
      <c r="E16842" s="0" t="n">
        <v>2</v>
      </c>
      <c r="F16842" s="38" t="s">
        <v>70</v>
      </c>
      <c r="G16842" s="37" t="s">
        <v>784</v>
      </c>
      <c r="H16842" s="0" t="n">
        <v>975892</v>
      </c>
      <c r="I16842" s="0" t="n">
        <v>546641</v>
      </c>
      <c r="J16842" s="0" t="n">
        <v>204977</v>
      </c>
    </row>
    <row r="16843" customFormat="false" ht="15" hidden="false" customHeight="false" outlineLevel="0" collapsed="false">
      <c r="A16843" s="0" t="n">
        <v>202507</v>
      </c>
      <c r="B16843" s="0" t="n">
        <v>202508</v>
      </c>
      <c r="C16843" s="37" t="s">
        <v>184</v>
      </c>
      <c r="D16843" s="37" t="s">
        <v>367</v>
      </c>
      <c r="E16843" s="0" t="n">
        <v>2</v>
      </c>
      <c r="F16843" s="38" t="s">
        <v>70</v>
      </c>
      <c r="G16843" s="37" t="s">
        <v>785</v>
      </c>
      <c r="H16843" s="0" t="n">
        <v>134013</v>
      </c>
      <c r="I16843" s="0" t="n">
        <v>145865</v>
      </c>
      <c r="J16843" s="0" t="n">
        <v>2932</v>
      </c>
    </row>
    <row r="16844" customFormat="false" ht="15" hidden="false" customHeight="false" outlineLevel="0" collapsed="false">
      <c r="A16844" s="0" t="n">
        <v>202507</v>
      </c>
      <c r="B16844" s="0" t="n">
        <v>202508</v>
      </c>
      <c r="C16844" s="37" t="s">
        <v>98</v>
      </c>
      <c r="D16844" s="37" t="s">
        <v>376</v>
      </c>
      <c r="E16844" s="0" t="n">
        <v>2</v>
      </c>
      <c r="F16844" s="38" t="s">
        <v>70</v>
      </c>
      <c r="G16844" s="37" t="s">
        <v>786</v>
      </c>
      <c r="H16844" s="0" t="n">
        <v>523817</v>
      </c>
      <c r="I16844" s="0" t="n">
        <v>217760</v>
      </c>
      <c r="J16844" s="0" t="n">
        <v>35988</v>
      </c>
    </row>
    <row r="16845" customFormat="false" ht="15" hidden="false" customHeight="false" outlineLevel="0" collapsed="false">
      <c r="A16845" s="0" t="n">
        <v>202507</v>
      </c>
      <c r="B16845" s="0" t="n">
        <v>202508</v>
      </c>
      <c r="C16845" s="37" t="s">
        <v>158</v>
      </c>
      <c r="D16845" s="37" t="s">
        <v>96</v>
      </c>
      <c r="E16845" s="0" t="n">
        <v>2</v>
      </c>
      <c r="F16845" s="38" t="s">
        <v>70</v>
      </c>
      <c r="G16845" s="37" t="s">
        <v>787</v>
      </c>
      <c r="H16845" s="0" t="n">
        <v>3302062</v>
      </c>
      <c r="I16845" s="0" t="n">
        <v>2416742</v>
      </c>
      <c r="J16845" s="0" t="n">
        <v>-3622</v>
      </c>
    </row>
    <row r="16846" customFormat="false" ht="15" hidden="false" customHeight="false" outlineLevel="0" collapsed="false">
      <c r="A16846" s="0" t="n">
        <v>202507</v>
      </c>
      <c r="B16846" s="0" t="n">
        <v>202508</v>
      </c>
      <c r="C16846" s="37" t="s">
        <v>115</v>
      </c>
      <c r="D16846" s="37" t="s">
        <v>241</v>
      </c>
      <c r="E16846" s="0" t="n">
        <v>2</v>
      </c>
      <c r="F16846" s="38" t="s">
        <v>70</v>
      </c>
      <c r="G16846" s="37" t="s">
        <v>788</v>
      </c>
      <c r="H16846" s="0" t="n">
        <v>1274630</v>
      </c>
      <c r="I16846" s="0" t="n">
        <v>297225</v>
      </c>
      <c r="J16846" s="0" t="n">
        <v>20067</v>
      </c>
    </row>
    <row r="16847" customFormat="false" ht="15" hidden="false" customHeight="false" outlineLevel="0" collapsed="false">
      <c r="A16847" s="0" t="n">
        <v>202507</v>
      </c>
      <c r="B16847" s="0" t="n">
        <v>202508</v>
      </c>
      <c r="C16847" s="37" t="s">
        <v>101</v>
      </c>
      <c r="D16847" s="37" t="s">
        <v>482</v>
      </c>
      <c r="E16847" s="0" t="n">
        <v>2</v>
      </c>
      <c r="F16847" s="38" t="s">
        <v>70</v>
      </c>
      <c r="G16847" s="37" t="s">
        <v>789</v>
      </c>
      <c r="H16847" s="0" t="n">
        <v>231410</v>
      </c>
      <c r="I16847" s="0" t="n">
        <v>199760</v>
      </c>
      <c r="J16847" s="0" t="n">
        <v>-1348</v>
      </c>
    </row>
    <row r="16848" customFormat="false" ht="15" hidden="false" customHeight="false" outlineLevel="0" collapsed="false">
      <c r="A16848" s="0" t="n">
        <v>202507</v>
      </c>
      <c r="B16848" s="0" t="n">
        <v>202508</v>
      </c>
      <c r="C16848" s="37" t="s">
        <v>136</v>
      </c>
      <c r="D16848" s="37" t="s">
        <v>120</v>
      </c>
      <c r="E16848" s="0" t="n">
        <v>2</v>
      </c>
      <c r="F16848" s="38" t="s">
        <v>70</v>
      </c>
      <c r="G16848" s="37" t="s">
        <v>790</v>
      </c>
      <c r="H16848" s="0" t="n">
        <v>493577</v>
      </c>
      <c r="I16848" s="0" t="n">
        <v>243514</v>
      </c>
      <c r="J16848" s="0" t="n">
        <v>60129</v>
      </c>
    </row>
    <row r="16849" customFormat="false" ht="15" hidden="false" customHeight="false" outlineLevel="0" collapsed="false">
      <c r="A16849" s="0" t="n">
        <v>202507</v>
      </c>
      <c r="B16849" s="0" t="n">
        <v>202508</v>
      </c>
      <c r="C16849" s="37" t="s">
        <v>98</v>
      </c>
      <c r="D16849" s="37" t="s">
        <v>447</v>
      </c>
      <c r="E16849" s="0" t="n">
        <v>2</v>
      </c>
      <c r="F16849" s="38" t="s">
        <v>70</v>
      </c>
      <c r="G16849" s="37" t="s">
        <v>791</v>
      </c>
      <c r="H16849" s="0" t="n">
        <v>520351</v>
      </c>
      <c r="I16849" s="0" t="n">
        <v>225728</v>
      </c>
      <c r="J16849" s="0" t="n">
        <v>23427</v>
      </c>
    </row>
    <row r="16850" customFormat="false" ht="15" hidden="false" customHeight="false" outlineLevel="0" collapsed="false">
      <c r="A16850" s="0" t="n">
        <v>202507</v>
      </c>
      <c r="B16850" s="0" t="n">
        <v>202508</v>
      </c>
      <c r="C16850" s="37" t="s">
        <v>136</v>
      </c>
      <c r="D16850" s="37" t="s">
        <v>391</v>
      </c>
      <c r="E16850" s="0" t="n">
        <v>2</v>
      </c>
      <c r="F16850" s="38" t="s">
        <v>70</v>
      </c>
      <c r="G16850" s="37" t="s">
        <v>792</v>
      </c>
      <c r="H16850" s="0" t="n">
        <v>773189</v>
      </c>
      <c r="I16850" s="0" t="n">
        <v>188784</v>
      </c>
      <c r="J16850" s="0" t="n">
        <v>20642</v>
      </c>
    </row>
    <row r="16851" customFormat="false" ht="15" hidden="false" customHeight="false" outlineLevel="0" collapsed="false">
      <c r="A16851" s="0" t="n">
        <v>202507</v>
      </c>
      <c r="B16851" s="0" t="n">
        <v>202508</v>
      </c>
      <c r="C16851" s="37" t="s">
        <v>106</v>
      </c>
      <c r="D16851" s="37" t="s">
        <v>467</v>
      </c>
      <c r="E16851" s="0" t="n">
        <v>2</v>
      </c>
      <c r="F16851" s="38" t="s">
        <v>70</v>
      </c>
      <c r="G16851" s="37" t="s">
        <v>793</v>
      </c>
      <c r="H16851" s="0" t="n">
        <v>399180</v>
      </c>
      <c r="I16851" s="0" t="n">
        <v>211333</v>
      </c>
      <c r="J16851" s="0" t="n">
        <v>17948</v>
      </c>
    </row>
    <row r="16852" customFormat="false" ht="15" hidden="false" customHeight="false" outlineLevel="0" collapsed="false">
      <c r="A16852" s="0" t="n">
        <v>202507</v>
      </c>
      <c r="B16852" s="0" t="n">
        <v>202508</v>
      </c>
      <c r="C16852" s="37" t="s">
        <v>95</v>
      </c>
      <c r="D16852" s="37" t="s">
        <v>147</v>
      </c>
      <c r="E16852" s="0" t="n">
        <v>2</v>
      </c>
      <c r="F16852" s="38" t="s">
        <v>70</v>
      </c>
      <c r="G16852" s="37" t="s">
        <v>794</v>
      </c>
      <c r="H16852" s="0" t="n">
        <v>536742</v>
      </c>
      <c r="I16852" s="0" t="n">
        <v>270247</v>
      </c>
      <c r="J16852" s="0" t="n">
        <v>31789</v>
      </c>
    </row>
    <row r="16853" customFormat="false" ht="15" hidden="false" customHeight="false" outlineLevel="0" collapsed="false">
      <c r="A16853" s="0" t="n">
        <v>202507</v>
      </c>
      <c r="B16853" s="0" t="n">
        <v>202508</v>
      </c>
      <c r="C16853" s="37" t="s">
        <v>184</v>
      </c>
      <c r="D16853" s="37" t="s">
        <v>603</v>
      </c>
      <c r="E16853" s="0" t="n">
        <v>2</v>
      </c>
      <c r="F16853" s="38" t="s">
        <v>70</v>
      </c>
      <c r="G16853" s="37" t="s">
        <v>795</v>
      </c>
      <c r="H16853" s="0" t="n">
        <v>655748</v>
      </c>
      <c r="I16853" s="0" t="n">
        <v>173208</v>
      </c>
      <c r="J16853" s="0" t="n">
        <v>20966</v>
      </c>
    </row>
    <row r="16854" customFormat="false" ht="15" hidden="false" customHeight="false" outlineLevel="0" collapsed="false">
      <c r="A16854" s="0" t="n">
        <v>202507</v>
      </c>
      <c r="B16854" s="0" t="n">
        <v>202508</v>
      </c>
      <c r="C16854" s="37" t="s">
        <v>149</v>
      </c>
      <c r="D16854" s="37" t="s">
        <v>318</v>
      </c>
      <c r="E16854" s="0" t="n">
        <v>2</v>
      </c>
      <c r="F16854" s="38" t="s">
        <v>70</v>
      </c>
      <c r="G16854" s="37" t="s">
        <v>796</v>
      </c>
      <c r="H16854" s="0" t="n">
        <v>2403577</v>
      </c>
      <c r="I16854" s="0" t="n">
        <v>807138</v>
      </c>
      <c r="J16854" s="0" t="n">
        <v>9266</v>
      </c>
    </row>
    <row r="16855" customFormat="false" ht="15" hidden="false" customHeight="false" outlineLevel="0" collapsed="false">
      <c r="A16855" s="0" t="n">
        <v>202507</v>
      </c>
      <c r="B16855" s="0" t="n">
        <v>202508</v>
      </c>
      <c r="C16855" s="37" t="s">
        <v>115</v>
      </c>
      <c r="D16855" s="37" t="s">
        <v>191</v>
      </c>
      <c r="E16855" s="0" t="n">
        <v>2</v>
      </c>
      <c r="F16855" s="38" t="s">
        <v>70</v>
      </c>
      <c r="G16855" s="37" t="s">
        <v>797</v>
      </c>
      <c r="H16855" s="0" t="n">
        <v>3810725</v>
      </c>
      <c r="I16855" s="0" t="n">
        <v>3220271</v>
      </c>
      <c r="J16855" s="0" t="n">
        <v>-285900</v>
      </c>
    </row>
    <row r="16856" customFormat="false" ht="15" hidden="false" customHeight="false" outlineLevel="0" collapsed="false">
      <c r="A16856" s="0" t="n">
        <v>202507</v>
      </c>
      <c r="B16856" s="0" t="n">
        <v>202508</v>
      </c>
      <c r="C16856" s="37" t="s">
        <v>101</v>
      </c>
      <c r="D16856" s="37" t="s">
        <v>519</v>
      </c>
      <c r="E16856" s="0" t="n">
        <v>2</v>
      </c>
      <c r="F16856" s="38" t="s">
        <v>70</v>
      </c>
      <c r="G16856" s="37" t="s">
        <v>798</v>
      </c>
      <c r="H16856" s="0" t="n">
        <v>1309829</v>
      </c>
      <c r="I16856" s="0" t="n">
        <v>438389</v>
      </c>
      <c r="J16856" s="0" t="n">
        <v>-23121</v>
      </c>
    </row>
    <row r="16857" customFormat="false" ht="15" hidden="false" customHeight="false" outlineLevel="0" collapsed="false">
      <c r="A16857" s="0" t="n">
        <v>202507</v>
      </c>
      <c r="B16857" s="0" t="n">
        <v>202508</v>
      </c>
      <c r="C16857" s="37" t="s">
        <v>101</v>
      </c>
      <c r="D16857" s="37" t="s">
        <v>99</v>
      </c>
      <c r="E16857" s="0" t="n">
        <v>2</v>
      </c>
      <c r="F16857" s="38" t="s">
        <v>70</v>
      </c>
      <c r="G16857" s="37" t="s">
        <v>799</v>
      </c>
      <c r="H16857" s="0" t="n">
        <v>876849</v>
      </c>
      <c r="I16857" s="0" t="n">
        <v>382184</v>
      </c>
      <c r="J16857" s="0" t="n">
        <v>-30984</v>
      </c>
    </row>
    <row r="16858" customFormat="false" ht="15" hidden="false" customHeight="false" outlineLevel="0" collapsed="false">
      <c r="A16858" s="0" t="n">
        <v>202507</v>
      </c>
      <c r="B16858" s="0" t="n">
        <v>202508</v>
      </c>
      <c r="C16858" s="37" t="s">
        <v>197</v>
      </c>
      <c r="D16858" s="37" t="s">
        <v>623</v>
      </c>
      <c r="E16858" s="0" t="n">
        <v>2</v>
      </c>
      <c r="F16858" s="38" t="s">
        <v>70</v>
      </c>
      <c r="G16858" s="37" t="s">
        <v>800</v>
      </c>
      <c r="H16858" s="0" t="n">
        <v>1194163</v>
      </c>
      <c r="I16858" s="0" t="n">
        <v>948304</v>
      </c>
      <c r="J16858" s="0" t="n">
        <v>94348</v>
      </c>
    </row>
    <row r="16859" customFormat="false" ht="15" hidden="false" customHeight="false" outlineLevel="0" collapsed="false">
      <c r="A16859" s="0" t="n">
        <v>202507</v>
      </c>
      <c r="B16859" s="0" t="n">
        <v>202508</v>
      </c>
      <c r="C16859" s="37" t="s">
        <v>115</v>
      </c>
      <c r="D16859" s="37" t="s">
        <v>102</v>
      </c>
      <c r="E16859" s="0" t="n">
        <v>2</v>
      </c>
      <c r="F16859" s="38" t="s">
        <v>70</v>
      </c>
      <c r="G16859" s="37" t="s">
        <v>801</v>
      </c>
      <c r="H16859" s="0" t="n">
        <v>550725</v>
      </c>
      <c r="I16859" s="0" t="n">
        <v>341153</v>
      </c>
      <c r="J16859" s="0" t="n">
        <v>-562</v>
      </c>
    </row>
    <row r="16860" customFormat="false" ht="15" hidden="false" customHeight="false" outlineLevel="0" collapsed="false">
      <c r="A16860" s="0" t="n">
        <v>202507</v>
      </c>
      <c r="B16860" s="0" t="n">
        <v>202508</v>
      </c>
      <c r="C16860" s="37" t="s">
        <v>136</v>
      </c>
      <c r="D16860" s="37" t="s">
        <v>719</v>
      </c>
      <c r="E16860" s="0" t="n">
        <v>2</v>
      </c>
      <c r="F16860" s="38" t="s">
        <v>70</v>
      </c>
      <c r="G16860" s="37" t="s">
        <v>802</v>
      </c>
      <c r="H16860" s="0" t="n">
        <v>278546</v>
      </c>
      <c r="I16860" s="0" t="n">
        <v>133418</v>
      </c>
      <c r="J16860" s="0" t="n">
        <v>23750</v>
      </c>
    </row>
    <row r="16861" customFormat="false" ht="15" hidden="false" customHeight="false" outlineLevel="0" collapsed="false">
      <c r="A16861" s="0" t="n">
        <v>202507</v>
      </c>
      <c r="B16861" s="0" t="n">
        <v>202508</v>
      </c>
      <c r="C16861" s="37" t="s">
        <v>106</v>
      </c>
      <c r="D16861" s="37" t="s">
        <v>369</v>
      </c>
      <c r="E16861" s="0" t="n">
        <v>2</v>
      </c>
      <c r="F16861" s="38" t="s">
        <v>70</v>
      </c>
      <c r="G16861" s="37" t="s">
        <v>803</v>
      </c>
      <c r="H16861" s="0" t="n">
        <v>442645</v>
      </c>
      <c r="I16861" s="0" t="n">
        <v>161423</v>
      </c>
      <c r="J16861" s="0" t="n">
        <v>16799</v>
      </c>
    </row>
    <row r="16862" customFormat="false" ht="15" hidden="false" customHeight="false" outlineLevel="0" collapsed="false">
      <c r="A16862" s="0" t="n">
        <v>202507</v>
      </c>
      <c r="B16862" s="0" t="n">
        <v>202508</v>
      </c>
      <c r="C16862" s="37" t="s">
        <v>106</v>
      </c>
      <c r="D16862" s="37" t="s">
        <v>756</v>
      </c>
      <c r="E16862" s="0" t="n">
        <v>2</v>
      </c>
      <c r="F16862" s="38" t="s">
        <v>70</v>
      </c>
      <c r="G16862" s="37" t="s">
        <v>804</v>
      </c>
      <c r="H16862" s="0" t="n">
        <v>617831</v>
      </c>
      <c r="I16862" s="0" t="n">
        <v>345067</v>
      </c>
      <c r="J16862" s="0" t="n">
        <v>-35729</v>
      </c>
    </row>
    <row r="16863" customFormat="false" ht="15" hidden="false" customHeight="false" outlineLevel="0" collapsed="false">
      <c r="A16863" s="0" t="n">
        <v>202507</v>
      </c>
      <c r="B16863" s="0" t="n">
        <v>202508</v>
      </c>
      <c r="C16863" s="37" t="s">
        <v>101</v>
      </c>
      <c r="D16863" s="37" t="s">
        <v>165</v>
      </c>
      <c r="E16863" s="0" t="n">
        <v>2</v>
      </c>
      <c r="F16863" s="38" t="s">
        <v>70</v>
      </c>
      <c r="G16863" s="37" t="s">
        <v>805</v>
      </c>
      <c r="H16863" s="0" t="n">
        <v>279857</v>
      </c>
      <c r="I16863" s="0" t="n">
        <v>248255</v>
      </c>
      <c r="J16863" s="0" t="n">
        <v>9670</v>
      </c>
    </row>
    <row r="16864" customFormat="false" ht="15" hidden="false" customHeight="false" outlineLevel="0" collapsed="false">
      <c r="A16864" s="0" t="n">
        <v>202507</v>
      </c>
      <c r="B16864" s="0" t="n">
        <v>202508</v>
      </c>
      <c r="C16864" s="37" t="s">
        <v>149</v>
      </c>
      <c r="D16864" s="37" t="s">
        <v>806</v>
      </c>
      <c r="E16864" s="0" t="n">
        <v>2</v>
      </c>
      <c r="F16864" s="38" t="s">
        <v>70</v>
      </c>
      <c r="G16864" s="37" t="s">
        <v>807</v>
      </c>
      <c r="H16864" s="0" t="n">
        <v>1339165</v>
      </c>
      <c r="I16864" s="0" t="n">
        <v>458127</v>
      </c>
      <c r="J16864" s="0" t="n">
        <v>-60603</v>
      </c>
    </row>
    <row r="16865" customFormat="false" ht="15" hidden="false" customHeight="false" outlineLevel="0" collapsed="false">
      <c r="A16865" s="0" t="n">
        <v>202507</v>
      </c>
      <c r="B16865" s="0" t="n">
        <v>202508</v>
      </c>
      <c r="C16865" s="37" t="s">
        <v>101</v>
      </c>
      <c r="D16865" s="37" t="s">
        <v>412</v>
      </c>
      <c r="E16865" s="0" t="n">
        <v>2</v>
      </c>
      <c r="F16865" s="38" t="s">
        <v>70</v>
      </c>
      <c r="G16865" s="37" t="s">
        <v>808</v>
      </c>
      <c r="H16865" s="0" t="n">
        <v>3038614</v>
      </c>
      <c r="I16865" s="0" t="n">
        <v>2212644</v>
      </c>
      <c r="J16865" s="0" t="n">
        <v>-76160</v>
      </c>
    </row>
    <row r="16866" customFormat="false" ht="15" hidden="false" customHeight="false" outlineLevel="0" collapsed="false">
      <c r="A16866" s="0" t="n">
        <v>202507</v>
      </c>
      <c r="B16866" s="0" t="n">
        <v>202508</v>
      </c>
      <c r="C16866" s="37" t="s">
        <v>115</v>
      </c>
      <c r="D16866" s="37" t="s">
        <v>493</v>
      </c>
      <c r="E16866" s="0" t="n">
        <v>2</v>
      </c>
      <c r="F16866" s="38" t="s">
        <v>70</v>
      </c>
      <c r="G16866" s="37" t="s">
        <v>809</v>
      </c>
      <c r="H16866" s="0" t="n">
        <v>212097</v>
      </c>
      <c r="I16866" s="0" t="n">
        <v>63750</v>
      </c>
      <c r="J16866" s="0" t="n">
        <v>1975</v>
      </c>
    </row>
    <row r="16867" customFormat="false" ht="15" hidden="false" customHeight="false" outlineLevel="0" collapsed="false">
      <c r="A16867" s="0" t="n">
        <v>202507</v>
      </c>
      <c r="B16867" s="0" t="n">
        <v>202508</v>
      </c>
      <c r="C16867" s="37" t="s">
        <v>115</v>
      </c>
      <c r="D16867" s="37" t="s">
        <v>493</v>
      </c>
      <c r="E16867" s="0" t="n">
        <v>2</v>
      </c>
      <c r="F16867" s="38" t="s">
        <v>70</v>
      </c>
      <c r="G16867" s="37" t="s">
        <v>810</v>
      </c>
      <c r="H16867" s="0" t="n">
        <v>1400190</v>
      </c>
      <c r="I16867" s="0" t="n">
        <v>433034</v>
      </c>
      <c r="J16867" s="0" t="n">
        <v>-6295</v>
      </c>
    </row>
    <row r="16868" customFormat="false" ht="15" hidden="false" customHeight="false" outlineLevel="0" collapsed="false">
      <c r="A16868" s="0" t="n">
        <v>202507</v>
      </c>
      <c r="B16868" s="0" t="n">
        <v>202508</v>
      </c>
      <c r="C16868" s="37" t="s">
        <v>184</v>
      </c>
      <c r="D16868" s="37" t="s">
        <v>425</v>
      </c>
      <c r="E16868" s="0" t="n">
        <v>2</v>
      </c>
      <c r="F16868" s="38" t="s">
        <v>70</v>
      </c>
      <c r="G16868" s="37" t="s">
        <v>811</v>
      </c>
      <c r="H16868" s="0" t="n">
        <v>727172</v>
      </c>
      <c r="I16868" s="0" t="n">
        <v>189461</v>
      </c>
      <c r="J16868" s="0" t="n">
        <v>50869</v>
      </c>
    </row>
    <row r="16869" customFormat="false" ht="15" hidden="false" customHeight="false" outlineLevel="0" collapsed="false">
      <c r="A16869" s="0" t="n">
        <v>202507</v>
      </c>
      <c r="B16869" s="0" t="n">
        <v>202508</v>
      </c>
      <c r="C16869" s="37" t="s">
        <v>149</v>
      </c>
      <c r="D16869" s="37" t="s">
        <v>756</v>
      </c>
      <c r="E16869" s="0" t="n">
        <v>2</v>
      </c>
      <c r="F16869" s="38" t="s">
        <v>70</v>
      </c>
      <c r="G16869" s="37" t="s">
        <v>812</v>
      </c>
      <c r="H16869" s="0" t="n">
        <v>2149423</v>
      </c>
      <c r="I16869" s="0" t="n">
        <v>2597567</v>
      </c>
      <c r="J16869" s="0" t="n">
        <v>402310</v>
      </c>
    </row>
    <row r="16870" customFormat="false" ht="15" hidden="false" customHeight="false" outlineLevel="0" collapsed="false">
      <c r="A16870" s="0" t="n">
        <v>202507</v>
      </c>
      <c r="B16870" s="0" t="n">
        <v>202508</v>
      </c>
      <c r="C16870" s="37" t="s">
        <v>149</v>
      </c>
      <c r="D16870" s="37" t="s">
        <v>616</v>
      </c>
      <c r="E16870" s="0" t="n">
        <v>2</v>
      </c>
      <c r="F16870" s="38" t="s">
        <v>70</v>
      </c>
      <c r="G16870" s="37" t="s">
        <v>813</v>
      </c>
      <c r="H16870" s="0" t="n">
        <v>1082615</v>
      </c>
      <c r="I16870" s="0" t="n">
        <v>773025</v>
      </c>
      <c r="J16870" s="0" t="n">
        <v>36500</v>
      </c>
    </row>
    <row r="16871" customFormat="false" ht="15" hidden="false" customHeight="false" outlineLevel="0" collapsed="false">
      <c r="A16871" s="0" t="n">
        <v>202507</v>
      </c>
      <c r="B16871" s="0" t="n">
        <v>202508</v>
      </c>
      <c r="C16871" s="37" t="s">
        <v>109</v>
      </c>
      <c r="D16871" s="37" t="s">
        <v>364</v>
      </c>
      <c r="E16871" s="0" t="n">
        <v>2</v>
      </c>
      <c r="F16871" s="38" t="s">
        <v>70</v>
      </c>
      <c r="G16871" s="37" t="s">
        <v>814</v>
      </c>
      <c r="H16871" s="0" t="n">
        <v>198291</v>
      </c>
      <c r="I16871" s="0" t="n">
        <v>137846</v>
      </c>
      <c r="J16871" s="0" t="n">
        <v>30697</v>
      </c>
    </row>
    <row r="16872" customFormat="false" ht="15" hidden="false" customHeight="false" outlineLevel="0" collapsed="false">
      <c r="A16872" s="0" t="n">
        <v>202507</v>
      </c>
      <c r="B16872" s="0" t="n">
        <v>202508</v>
      </c>
      <c r="C16872" s="37" t="s">
        <v>95</v>
      </c>
      <c r="D16872" s="37" t="s">
        <v>396</v>
      </c>
      <c r="E16872" s="0" t="n">
        <v>2</v>
      </c>
      <c r="F16872" s="38" t="s">
        <v>70</v>
      </c>
      <c r="G16872" s="37" t="s">
        <v>815</v>
      </c>
      <c r="H16872" s="0" t="n">
        <v>327552</v>
      </c>
      <c r="I16872" s="0" t="n">
        <v>296392</v>
      </c>
      <c r="J16872" s="0" t="n">
        <v>-5171</v>
      </c>
    </row>
    <row r="16873" customFormat="false" ht="15" hidden="false" customHeight="false" outlineLevel="0" collapsed="false">
      <c r="A16873" s="0" t="n">
        <v>202507</v>
      </c>
      <c r="B16873" s="0" t="n">
        <v>202508</v>
      </c>
      <c r="C16873" s="37" t="s">
        <v>115</v>
      </c>
      <c r="D16873" s="37" t="s">
        <v>673</v>
      </c>
      <c r="E16873" s="0" t="n">
        <v>2</v>
      </c>
      <c r="F16873" s="38" t="s">
        <v>70</v>
      </c>
      <c r="G16873" s="37" t="s">
        <v>816</v>
      </c>
      <c r="H16873" s="0" t="n">
        <v>1199853</v>
      </c>
      <c r="I16873" s="0" t="n">
        <v>790421</v>
      </c>
      <c r="J16873" s="0" t="n">
        <v>36977</v>
      </c>
    </row>
    <row r="16874" customFormat="false" ht="15" hidden="false" customHeight="false" outlineLevel="0" collapsed="false">
      <c r="A16874" s="0" t="n">
        <v>202507</v>
      </c>
      <c r="B16874" s="0" t="n">
        <v>202508</v>
      </c>
      <c r="C16874" s="37" t="s">
        <v>112</v>
      </c>
      <c r="D16874" s="37" t="s">
        <v>120</v>
      </c>
      <c r="E16874" s="0" t="n">
        <v>2</v>
      </c>
      <c r="F16874" s="38" t="s">
        <v>70</v>
      </c>
      <c r="G16874" s="37" t="s">
        <v>817</v>
      </c>
      <c r="H16874" s="0" t="n">
        <v>3273024</v>
      </c>
      <c r="I16874" s="0" t="n">
        <v>1007060</v>
      </c>
      <c r="J16874" s="0" t="n">
        <v>166558</v>
      </c>
    </row>
    <row r="16875" customFormat="false" ht="15" hidden="false" customHeight="false" outlineLevel="0" collapsed="false">
      <c r="A16875" s="0" t="n">
        <v>202507</v>
      </c>
      <c r="B16875" s="0" t="n">
        <v>202508</v>
      </c>
      <c r="C16875" s="37" t="s">
        <v>124</v>
      </c>
      <c r="D16875" s="37" t="s">
        <v>493</v>
      </c>
      <c r="E16875" s="0" t="n">
        <v>2</v>
      </c>
      <c r="F16875" s="38" t="s">
        <v>70</v>
      </c>
      <c r="G16875" s="37" t="s">
        <v>818</v>
      </c>
      <c r="H16875" s="0" t="n">
        <v>54290</v>
      </c>
      <c r="I16875" s="0" t="n">
        <v>43045</v>
      </c>
      <c r="J16875" s="0" t="n">
        <v>-1359</v>
      </c>
    </row>
    <row r="16876" customFormat="false" ht="15" hidden="false" customHeight="false" outlineLevel="0" collapsed="false">
      <c r="A16876" s="0" t="n">
        <v>202507</v>
      </c>
      <c r="B16876" s="0" t="n">
        <v>202508</v>
      </c>
      <c r="C16876" s="37" t="s">
        <v>95</v>
      </c>
      <c r="D16876" s="37" t="s">
        <v>414</v>
      </c>
      <c r="E16876" s="0" t="n">
        <v>2</v>
      </c>
      <c r="F16876" s="38" t="s">
        <v>70</v>
      </c>
      <c r="G16876" s="37" t="s">
        <v>819</v>
      </c>
      <c r="H16876" s="0" t="n">
        <v>1489391</v>
      </c>
      <c r="I16876" s="0" t="n">
        <v>333844</v>
      </c>
      <c r="J16876" s="0" t="n">
        <v>49577</v>
      </c>
    </row>
    <row r="16877" customFormat="false" ht="15" hidden="false" customHeight="false" outlineLevel="0" collapsed="false">
      <c r="A16877" s="0" t="n">
        <v>202507</v>
      </c>
      <c r="B16877" s="0" t="n">
        <v>202508</v>
      </c>
      <c r="C16877" s="37" t="s">
        <v>149</v>
      </c>
      <c r="D16877" s="37" t="s">
        <v>247</v>
      </c>
      <c r="E16877" s="0" t="n">
        <v>2</v>
      </c>
      <c r="F16877" s="38" t="s">
        <v>70</v>
      </c>
      <c r="G16877" s="37" t="s">
        <v>820</v>
      </c>
      <c r="H16877" s="0" t="n">
        <v>5468582</v>
      </c>
      <c r="I16877" s="0" t="n">
        <v>2755094</v>
      </c>
      <c r="J16877" s="0" t="n">
        <v>301072</v>
      </c>
    </row>
    <row r="16878" customFormat="false" ht="15" hidden="false" customHeight="false" outlineLevel="0" collapsed="false">
      <c r="A16878" s="0" t="n">
        <v>202507</v>
      </c>
      <c r="B16878" s="0" t="n">
        <v>202508</v>
      </c>
      <c r="C16878" s="37" t="s">
        <v>109</v>
      </c>
      <c r="D16878" s="37" t="s">
        <v>821</v>
      </c>
      <c r="E16878" s="0" t="n">
        <v>2</v>
      </c>
      <c r="F16878" s="38" t="s">
        <v>70</v>
      </c>
      <c r="G16878" s="37" t="s">
        <v>822</v>
      </c>
      <c r="H16878" s="0" t="n">
        <v>1330334</v>
      </c>
      <c r="I16878" s="0" t="n">
        <v>573513</v>
      </c>
      <c r="J16878" s="0" t="n">
        <v>79608</v>
      </c>
    </row>
    <row r="16879" customFormat="false" ht="15" hidden="false" customHeight="false" outlineLevel="0" collapsed="false">
      <c r="A16879" s="0" t="n">
        <v>202507</v>
      </c>
      <c r="B16879" s="0" t="n">
        <v>202508</v>
      </c>
      <c r="C16879" s="37" t="s">
        <v>124</v>
      </c>
      <c r="D16879" s="37" t="s">
        <v>476</v>
      </c>
      <c r="E16879" s="0" t="n">
        <v>2</v>
      </c>
      <c r="F16879" s="38" t="s">
        <v>70</v>
      </c>
      <c r="G16879" s="37" t="s">
        <v>823</v>
      </c>
      <c r="H16879" s="0" t="n">
        <v>2571830</v>
      </c>
      <c r="I16879" s="0" t="n">
        <v>481660</v>
      </c>
      <c r="J16879" s="0" t="n">
        <v>125107</v>
      </c>
    </row>
    <row r="16880" customFormat="false" ht="15" hidden="false" customHeight="false" outlineLevel="0" collapsed="false">
      <c r="A16880" s="0" t="n">
        <v>202507</v>
      </c>
      <c r="B16880" s="0" t="n">
        <v>202508</v>
      </c>
      <c r="C16880" s="37" t="s">
        <v>115</v>
      </c>
      <c r="D16880" s="37" t="s">
        <v>300</v>
      </c>
      <c r="E16880" s="0" t="n">
        <v>2</v>
      </c>
      <c r="F16880" s="38" t="s">
        <v>70</v>
      </c>
      <c r="G16880" s="37" t="s">
        <v>824</v>
      </c>
      <c r="H16880" s="0" t="n">
        <v>573656</v>
      </c>
      <c r="I16880" s="0" t="n">
        <v>183232</v>
      </c>
      <c r="J16880" s="0" t="n">
        <v>23005</v>
      </c>
    </row>
    <row r="16881" customFormat="false" ht="15" hidden="false" customHeight="false" outlineLevel="0" collapsed="false">
      <c r="A16881" s="0" t="n">
        <v>202507</v>
      </c>
      <c r="B16881" s="0" t="n">
        <v>202508</v>
      </c>
      <c r="C16881" s="37" t="s">
        <v>158</v>
      </c>
      <c r="D16881" s="37" t="s">
        <v>700</v>
      </c>
      <c r="E16881" s="0" t="n">
        <v>2</v>
      </c>
      <c r="F16881" s="38" t="s">
        <v>70</v>
      </c>
      <c r="G16881" s="37" t="s">
        <v>825</v>
      </c>
      <c r="H16881" s="0" t="n">
        <v>880601</v>
      </c>
      <c r="I16881" s="0" t="n">
        <v>302896</v>
      </c>
      <c r="J16881" s="0" t="n">
        <v>28049</v>
      </c>
    </row>
    <row r="16882" customFormat="false" ht="15" hidden="false" customHeight="false" outlineLevel="0" collapsed="false">
      <c r="A16882" s="0" t="n">
        <v>202507</v>
      </c>
      <c r="B16882" s="0" t="n">
        <v>202508</v>
      </c>
      <c r="C16882" s="37" t="s">
        <v>184</v>
      </c>
      <c r="D16882" s="37" t="s">
        <v>826</v>
      </c>
      <c r="E16882" s="0" t="n">
        <v>2</v>
      </c>
      <c r="F16882" s="38" t="s">
        <v>70</v>
      </c>
      <c r="G16882" s="37" t="s">
        <v>827</v>
      </c>
      <c r="H16882" s="0" t="n">
        <v>184297</v>
      </c>
      <c r="I16882" s="0" t="n">
        <v>99339</v>
      </c>
      <c r="J16882" s="0" t="n">
        <v>-6927</v>
      </c>
    </row>
    <row r="16883" customFormat="false" ht="15" hidden="false" customHeight="false" outlineLevel="0" collapsed="false">
      <c r="A16883" s="0" t="n">
        <v>202507</v>
      </c>
      <c r="B16883" s="0" t="n">
        <v>202508</v>
      </c>
      <c r="C16883" s="37" t="s">
        <v>101</v>
      </c>
      <c r="D16883" s="37" t="s">
        <v>328</v>
      </c>
      <c r="E16883" s="0" t="n">
        <v>2</v>
      </c>
      <c r="F16883" s="38" t="s">
        <v>70</v>
      </c>
      <c r="G16883" s="37" t="s">
        <v>828</v>
      </c>
      <c r="H16883" s="0" t="n">
        <v>91838</v>
      </c>
      <c r="I16883" s="0" t="n">
        <v>109553</v>
      </c>
      <c r="J16883" s="0" t="n">
        <v>11068</v>
      </c>
    </row>
    <row r="16884" customFormat="false" ht="15" hidden="false" customHeight="false" outlineLevel="0" collapsed="false">
      <c r="A16884" s="0" t="n">
        <v>202507</v>
      </c>
      <c r="B16884" s="0" t="n">
        <v>202508</v>
      </c>
      <c r="C16884" s="37" t="s">
        <v>106</v>
      </c>
      <c r="D16884" s="37" t="s">
        <v>511</v>
      </c>
      <c r="E16884" s="0" t="n">
        <v>2</v>
      </c>
      <c r="F16884" s="38" t="s">
        <v>70</v>
      </c>
      <c r="G16884" s="37" t="s">
        <v>829</v>
      </c>
      <c r="H16884" s="0" t="n">
        <v>5593840</v>
      </c>
      <c r="I16884" s="0" t="n">
        <v>1916180</v>
      </c>
      <c r="J16884" s="0" t="n">
        <v>61328</v>
      </c>
    </row>
    <row r="16885" customFormat="false" ht="15" hidden="false" customHeight="false" outlineLevel="0" collapsed="false">
      <c r="A16885" s="0" t="n">
        <v>202507</v>
      </c>
      <c r="B16885" s="0" t="n">
        <v>202508</v>
      </c>
      <c r="C16885" s="37" t="s">
        <v>149</v>
      </c>
      <c r="D16885" s="37" t="s">
        <v>360</v>
      </c>
      <c r="E16885" s="0" t="n">
        <v>2</v>
      </c>
      <c r="F16885" s="38" t="s">
        <v>70</v>
      </c>
      <c r="G16885" s="37" t="s">
        <v>830</v>
      </c>
      <c r="H16885" s="0" t="n">
        <v>326349</v>
      </c>
      <c r="I16885" s="0" t="n">
        <v>191991</v>
      </c>
      <c r="J16885" s="0" t="n">
        <v>12995</v>
      </c>
    </row>
    <row r="16886" customFormat="false" ht="15" hidden="false" customHeight="false" outlineLevel="0" collapsed="false">
      <c r="A16886" s="0" t="n">
        <v>202507</v>
      </c>
      <c r="B16886" s="0" t="n">
        <v>202508</v>
      </c>
      <c r="C16886" s="37" t="s">
        <v>112</v>
      </c>
      <c r="D16886" s="37" t="s">
        <v>284</v>
      </c>
      <c r="E16886" s="0" t="n">
        <v>2</v>
      </c>
      <c r="F16886" s="38" t="s">
        <v>70</v>
      </c>
      <c r="G16886" s="37" t="s">
        <v>831</v>
      </c>
      <c r="H16886" s="0" t="n">
        <v>623438</v>
      </c>
      <c r="I16886" s="0" t="n">
        <v>118243</v>
      </c>
      <c r="J16886" s="0" t="n">
        <v>3861</v>
      </c>
    </row>
    <row r="16887" customFormat="false" ht="15" hidden="false" customHeight="false" outlineLevel="0" collapsed="false">
      <c r="A16887" s="0" t="n">
        <v>202507</v>
      </c>
      <c r="B16887" s="0" t="n">
        <v>202508</v>
      </c>
      <c r="C16887" s="37" t="s">
        <v>184</v>
      </c>
      <c r="D16887" s="37" t="s">
        <v>267</v>
      </c>
      <c r="E16887" s="0" t="n">
        <v>2</v>
      </c>
      <c r="F16887" s="38" t="s">
        <v>70</v>
      </c>
      <c r="G16887" s="37" t="s">
        <v>832</v>
      </c>
      <c r="H16887" s="0" t="n">
        <v>274864</v>
      </c>
      <c r="I16887" s="0" t="n">
        <v>122382</v>
      </c>
      <c r="J16887" s="0" t="n">
        <v>15806</v>
      </c>
    </row>
    <row r="16888" customFormat="false" ht="15" hidden="false" customHeight="false" outlineLevel="0" collapsed="false">
      <c r="A16888" s="0" t="n">
        <v>202507</v>
      </c>
      <c r="B16888" s="0" t="n">
        <v>202508</v>
      </c>
      <c r="C16888" s="37" t="s">
        <v>197</v>
      </c>
      <c r="D16888" s="37" t="s">
        <v>387</v>
      </c>
      <c r="E16888" s="0" t="n">
        <v>2</v>
      </c>
      <c r="F16888" s="38" t="s">
        <v>70</v>
      </c>
      <c r="G16888" s="37" t="s">
        <v>833</v>
      </c>
      <c r="H16888" s="0" t="n">
        <v>257355</v>
      </c>
      <c r="I16888" s="0" t="n">
        <v>127273</v>
      </c>
      <c r="J16888" s="0" t="n">
        <v>-2426</v>
      </c>
    </row>
    <row r="16889" customFormat="false" ht="15" hidden="false" customHeight="false" outlineLevel="0" collapsed="false">
      <c r="A16889" s="0" t="n">
        <v>202507</v>
      </c>
      <c r="B16889" s="0" t="n">
        <v>202508</v>
      </c>
      <c r="C16889" s="37" t="s">
        <v>197</v>
      </c>
      <c r="D16889" s="37" t="s">
        <v>334</v>
      </c>
      <c r="E16889" s="0" t="n">
        <v>2</v>
      </c>
      <c r="F16889" s="38" t="s">
        <v>70</v>
      </c>
      <c r="G16889" s="37" t="s">
        <v>834</v>
      </c>
      <c r="H16889" s="0" t="n">
        <v>1203839</v>
      </c>
      <c r="I16889" s="0" t="n">
        <v>357165</v>
      </c>
      <c r="J16889" s="0" t="n">
        <v>36147</v>
      </c>
    </row>
    <row r="16890" customFormat="false" ht="15" hidden="false" customHeight="false" outlineLevel="0" collapsed="false">
      <c r="A16890" s="0" t="n">
        <v>202507</v>
      </c>
      <c r="B16890" s="0" t="n">
        <v>202508</v>
      </c>
      <c r="C16890" s="37" t="s">
        <v>197</v>
      </c>
      <c r="D16890" s="37" t="s">
        <v>208</v>
      </c>
      <c r="E16890" s="0" t="n">
        <v>2</v>
      </c>
      <c r="F16890" s="38" t="s">
        <v>70</v>
      </c>
      <c r="G16890" s="37" t="s">
        <v>835</v>
      </c>
      <c r="H16890" s="0" t="n">
        <v>383518</v>
      </c>
      <c r="I16890" s="0" t="n">
        <v>161082</v>
      </c>
      <c r="J16890" s="0" t="n">
        <v>-3891</v>
      </c>
    </row>
    <row r="16891" customFormat="false" ht="15" hidden="false" customHeight="false" outlineLevel="0" collapsed="false">
      <c r="A16891" s="0" t="n">
        <v>202507</v>
      </c>
      <c r="B16891" s="0" t="n">
        <v>202508</v>
      </c>
      <c r="C16891" s="37" t="s">
        <v>115</v>
      </c>
      <c r="D16891" s="37" t="s">
        <v>306</v>
      </c>
      <c r="E16891" s="0" t="n">
        <v>2</v>
      </c>
      <c r="F16891" s="38" t="s">
        <v>70</v>
      </c>
      <c r="G16891" s="37" t="s">
        <v>836</v>
      </c>
      <c r="H16891" s="0" t="n">
        <v>1834358</v>
      </c>
      <c r="I16891" s="0" t="n">
        <v>1204514</v>
      </c>
      <c r="J16891" s="0" t="n">
        <v>-120299</v>
      </c>
    </row>
    <row r="16892" customFormat="false" ht="15" hidden="false" customHeight="false" outlineLevel="0" collapsed="false">
      <c r="A16892" s="0" t="n">
        <v>202507</v>
      </c>
      <c r="B16892" s="0" t="n">
        <v>202508</v>
      </c>
      <c r="C16892" s="37" t="s">
        <v>106</v>
      </c>
      <c r="D16892" s="37" t="s">
        <v>519</v>
      </c>
      <c r="E16892" s="0" t="n">
        <v>2</v>
      </c>
      <c r="F16892" s="38" t="s">
        <v>70</v>
      </c>
      <c r="G16892" s="37" t="s">
        <v>837</v>
      </c>
      <c r="H16892" s="0" t="n">
        <v>2407123</v>
      </c>
      <c r="I16892" s="0" t="n">
        <v>492962</v>
      </c>
      <c r="J16892" s="0" t="n">
        <v>22591</v>
      </c>
    </row>
    <row r="16893" customFormat="false" ht="15" hidden="false" customHeight="false" outlineLevel="0" collapsed="false">
      <c r="A16893" s="0" t="n">
        <v>202507</v>
      </c>
      <c r="B16893" s="0" t="n">
        <v>202508</v>
      </c>
      <c r="C16893" s="37" t="s">
        <v>95</v>
      </c>
      <c r="D16893" s="37" t="s">
        <v>288</v>
      </c>
      <c r="E16893" s="0" t="n">
        <v>2</v>
      </c>
      <c r="F16893" s="38" t="s">
        <v>70</v>
      </c>
      <c r="G16893" s="37" t="s">
        <v>838</v>
      </c>
      <c r="H16893" s="0" t="n">
        <v>1409543</v>
      </c>
      <c r="I16893" s="0" t="n">
        <v>759192</v>
      </c>
      <c r="J16893" s="0" t="n">
        <v>95954</v>
      </c>
    </row>
    <row r="16894" customFormat="false" ht="15" hidden="false" customHeight="false" outlineLevel="0" collapsed="false">
      <c r="A16894" s="0" t="n">
        <v>202507</v>
      </c>
      <c r="B16894" s="0" t="n">
        <v>202508</v>
      </c>
      <c r="C16894" s="37" t="s">
        <v>101</v>
      </c>
      <c r="D16894" s="37" t="s">
        <v>839</v>
      </c>
      <c r="E16894" s="0" t="n">
        <v>2</v>
      </c>
      <c r="F16894" s="38" t="s">
        <v>70</v>
      </c>
      <c r="G16894" s="37" t="s">
        <v>840</v>
      </c>
      <c r="H16894" s="0" t="n">
        <v>1481342</v>
      </c>
      <c r="I16894" s="0" t="n">
        <v>1155826</v>
      </c>
      <c r="J16894" s="0" t="n">
        <v>2659</v>
      </c>
    </row>
    <row r="16895" customFormat="false" ht="15" hidden="false" customHeight="false" outlineLevel="0" collapsed="false">
      <c r="A16895" s="0" t="n">
        <v>202507</v>
      </c>
      <c r="B16895" s="0" t="n">
        <v>202508</v>
      </c>
      <c r="C16895" s="37" t="s">
        <v>106</v>
      </c>
      <c r="D16895" s="37" t="s">
        <v>841</v>
      </c>
      <c r="E16895" s="0" t="n">
        <v>2</v>
      </c>
      <c r="F16895" s="38" t="s">
        <v>70</v>
      </c>
      <c r="G16895" s="37" t="s">
        <v>842</v>
      </c>
      <c r="H16895" s="0" t="n">
        <v>11836734</v>
      </c>
      <c r="I16895" s="0" t="n">
        <v>6678783</v>
      </c>
      <c r="J16895" s="0" t="n">
        <v>625529</v>
      </c>
    </row>
    <row r="16896" customFormat="false" ht="15" hidden="false" customHeight="false" outlineLevel="0" collapsed="false">
      <c r="A16896" s="0" t="n">
        <v>202507</v>
      </c>
      <c r="B16896" s="0" t="n">
        <v>202508</v>
      </c>
      <c r="C16896" s="37" t="s">
        <v>178</v>
      </c>
      <c r="D16896" s="37" t="s">
        <v>843</v>
      </c>
      <c r="E16896" s="0" t="n">
        <v>2</v>
      </c>
      <c r="F16896" s="38" t="s">
        <v>70</v>
      </c>
      <c r="G16896" s="37" t="s">
        <v>844</v>
      </c>
      <c r="H16896" s="0" t="n">
        <v>201901</v>
      </c>
      <c r="I16896" s="0" t="n">
        <v>47525</v>
      </c>
      <c r="J16896" s="0" t="n">
        <v>2077</v>
      </c>
    </row>
    <row r="16897" customFormat="false" ht="15" hidden="false" customHeight="false" outlineLevel="0" collapsed="false">
      <c r="A16897" s="0" t="n">
        <v>202507</v>
      </c>
      <c r="B16897" s="0" t="n">
        <v>202508</v>
      </c>
      <c r="C16897" s="37" t="s">
        <v>95</v>
      </c>
      <c r="D16897" s="37" t="s">
        <v>96</v>
      </c>
      <c r="E16897" s="0" t="n">
        <v>2</v>
      </c>
      <c r="F16897" s="38" t="s">
        <v>71</v>
      </c>
      <c r="G16897" s="37" t="s">
        <v>97</v>
      </c>
      <c r="H16897" s="0" t="n">
        <v>2644945</v>
      </c>
      <c r="I16897" s="0" t="n">
        <v>1506965</v>
      </c>
      <c r="J16897" s="0" t="n">
        <v>350948</v>
      </c>
    </row>
    <row r="16898" customFormat="false" ht="15" hidden="false" customHeight="false" outlineLevel="0" collapsed="false">
      <c r="A16898" s="0" t="n">
        <v>202507</v>
      </c>
      <c r="B16898" s="0" t="n">
        <v>202508</v>
      </c>
      <c r="C16898" s="37" t="s">
        <v>98</v>
      </c>
      <c r="D16898" s="37" t="s">
        <v>99</v>
      </c>
      <c r="E16898" s="0" t="n">
        <v>2</v>
      </c>
      <c r="F16898" s="38" t="s">
        <v>71</v>
      </c>
      <c r="G16898" s="37" t="s">
        <v>100</v>
      </c>
      <c r="H16898" s="0" t="n">
        <v>661014</v>
      </c>
      <c r="I16898" s="0" t="n">
        <v>616327</v>
      </c>
      <c r="J16898" s="0" t="n">
        <v>146055</v>
      </c>
    </row>
    <row r="16899" customFormat="false" ht="15" hidden="false" customHeight="false" outlineLevel="0" collapsed="false">
      <c r="A16899" s="0" t="n">
        <v>202507</v>
      </c>
      <c r="B16899" s="0" t="n">
        <v>202508</v>
      </c>
      <c r="C16899" s="37" t="s">
        <v>101</v>
      </c>
      <c r="D16899" s="37" t="s">
        <v>102</v>
      </c>
      <c r="E16899" s="0" t="n">
        <v>2</v>
      </c>
      <c r="F16899" s="38" t="s">
        <v>71</v>
      </c>
      <c r="G16899" s="37" t="s">
        <v>103</v>
      </c>
      <c r="H16899" s="0" t="n">
        <v>981118</v>
      </c>
      <c r="I16899" s="0" t="n">
        <v>1280342</v>
      </c>
      <c r="J16899" s="0" t="n">
        <v>-65031</v>
      </c>
    </row>
    <row r="16900" customFormat="false" ht="15" hidden="false" customHeight="false" outlineLevel="0" collapsed="false">
      <c r="A16900" s="0" t="n">
        <v>202507</v>
      </c>
      <c r="B16900" s="0" t="n">
        <v>202508</v>
      </c>
      <c r="C16900" s="37" t="s">
        <v>101</v>
      </c>
      <c r="D16900" s="37" t="s">
        <v>104</v>
      </c>
      <c r="E16900" s="0" t="n">
        <v>2</v>
      </c>
      <c r="F16900" s="38" t="s">
        <v>71</v>
      </c>
      <c r="G16900" s="37" t="s">
        <v>105</v>
      </c>
      <c r="H16900" s="0" t="n">
        <v>676529</v>
      </c>
      <c r="I16900" s="0" t="n">
        <v>396635</v>
      </c>
      <c r="J16900" s="0" t="n">
        <v>23417</v>
      </c>
    </row>
    <row r="16901" customFormat="false" ht="15" hidden="false" customHeight="false" outlineLevel="0" collapsed="false">
      <c r="A16901" s="0" t="n">
        <v>202507</v>
      </c>
      <c r="B16901" s="0" t="n">
        <v>202508</v>
      </c>
      <c r="C16901" s="37" t="s">
        <v>106</v>
      </c>
      <c r="D16901" s="37" t="s">
        <v>107</v>
      </c>
      <c r="E16901" s="0" t="n">
        <v>2</v>
      </c>
      <c r="F16901" s="38" t="s">
        <v>71</v>
      </c>
      <c r="G16901" s="37" t="s">
        <v>108</v>
      </c>
      <c r="H16901" s="0" t="n">
        <v>814746</v>
      </c>
      <c r="I16901" s="0" t="n">
        <v>363456</v>
      </c>
      <c r="J16901" s="0" t="n">
        <v>31147</v>
      </c>
    </row>
    <row r="16902" customFormat="false" ht="15" hidden="false" customHeight="false" outlineLevel="0" collapsed="false">
      <c r="A16902" s="0" t="n">
        <v>202507</v>
      </c>
      <c r="B16902" s="0" t="n">
        <v>202508</v>
      </c>
      <c r="C16902" s="37" t="s">
        <v>109</v>
      </c>
      <c r="D16902" s="37" t="s">
        <v>110</v>
      </c>
      <c r="E16902" s="0" t="n">
        <v>2</v>
      </c>
      <c r="F16902" s="38" t="s">
        <v>71</v>
      </c>
      <c r="G16902" s="37" t="s">
        <v>111</v>
      </c>
      <c r="H16902" s="0" t="n">
        <v>491734</v>
      </c>
      <c r="I16902" s="0" t="n">
        <v>425635</v>
      </c>
      <c r="J16902" s="0" t="n">
        <v>98001</v>
      </c>
    </row>
    <row r="16903" customFormat="false" ht="15" hidden="false" customHeight="false" outlineLevel="0" collapsed="false">
      <c r="A16903" s="0" t="n">
        <v>202507</v>
      </c>
      <c r="B16903" s="0" t="n">
        <v>202508</v>
      </c>
      <c r="C16903" s="37" t="s">
        <v>112</v>
      </c>
      <c r="D16903" s="37" t="s">
        <v>113</v>
      </c>
      <c r="E16903" s="0" t="n">
        <v>2</v>
      </c>
      <c r="F16903" s="38" t="s">
        <v>71</v>
      </c>
      <c r="G16903" s="37" t="s">
        <v>114</v>
      </c>
      <c r="H16903" s="0" t="n">
        <v>4047673</v>
      </c>
      <c r="I16903" s="0" t="n">
        <v>3322437</v>
      </c>
      <c r="J16903" s="0" t="n">
        <v>534111</v>
      </c>
    </row>
    <row r="16904" customFormat="false" ht="15" hidden="false" customHeight="false" outlineLevel="0" collapsed="false">
      <c r="A16904" s="0" t="n">
        <v>202507</v>
      </c>
      <c r="B16904" s="0" t="n">
        <v>202508</v>
      </c>
      <c r="C16904" s="37" t="s">
        <v>115</v>
      </c>
      <c r="D16904" s="37" t="s">
        <v>116</v>
      </c>
      <c r="E16904" s="0" t="n">
        <v>2</v>
      </c>
      <c r="F16904" s="38" t="s">
        <v>71</v>
      </c>
      <c r="G16904" s="37" t="s">
        <v>117</v>
      </c>
      <c r="H16904" s="0" t="n">
        <v>314375</v>
      </c>
      <c r="I16904" s="0" t="n">
        <v>178409</v>
      </c>
      <c r="J16904" s="0" t="n">
        <v>10279</v>
      </c>
    </row>
    <row r="16905" customFormat="false" ht="15" hidden="false" customHeight="false" outlineLevel="0" collapsed="false">
      <c r="A16905" s="0" t="n">
        <v>202507</v>
      </c>
      <c r="B16905" s="0" t="n">
        <v>202508</v>
      </c>
      <c r="C16905" s="37" t="s">
        <v>109</v>
      </c>
      <c r="D16905" s="37" t="s">
        <v>118</v>
      </c>
      <c r="E16905" s="0" t="n">
        <v>2</v>
      </c>
      <c r="F16905" s="38" t="s">
        <v>71</v>
      </c>
      <c r="G16905" s="37" t="s">
        <v>119</v>
      </c>
      <c r="H16905" s="0" t="n">
        <v>2211586</v>
      </c>
      <c r="I16905" s="0" t="n">
        <v>570279</v>
      </c>
      <c r="J16905" s="0" t="n">
        <v>54860</v>
      </c>
    </row>
    <row r="16906" customFormat="false" ht="15" hidden="false" customHeight="false" outlineLevel="0" collapsed="false">
      <c r="A16906" s="0" t="n">
        <v>202507</v>
      </c>
      <c r="B16906" s="0" t="n">
        <v>202508</v>
      </c>
      <c r="C16906" s="37" t="s">
        <v>109</v>
      </c>
      <c r="D16906" s="37" t="s">
        <v>120</v>
      </c>
      <c r="E16906" s="0" t="n">
        <v>2</v>
      </c>
      <c r="F16906" s="38" t="s">
        <v>71</v>
      </c>
      <c r="G16906" s="37" t="s">
        <v>121</v>
      </c>
      <c r="H16906" s="0" t="n">
        <v>306421</v>
      </c>
      <c r="I16906" s="0" t="n">
        <v>88973</v>
      </c>
      <c r="J16906" s="0" t="n">
        <v>13469</v>
      </c>
    </row>
    <row r="16907" customFormat="false" ht="15" hidden="false" customHeight="false" outlineLevel="0" collapsed="false">
      <c r="A16907" s="0" t="n">
        <v>202507</v>
      </c>
      <c r="B16907" s="0" t="n">
        <v>202508</v>
      </c>
      <c r="C16907" s="37" t="s">
        <v>95</v>
      </c>
      <c r="D16907" s="37" t="s">
        <v>122</v>
      </c>
      <c r="E16907" s="0" t="n">
        <v>2</v>
      </c>
      <c r="F16907" s="38" t="s">
        <v>71</v>
      </c>
      <c r="G16907" s="37" t="s">
        <v>123</v>
      </c>
      <c r="H16907" s="0" t="n">
        <v>616121</v>
      </c>
      <c r="I16907" s="0" t="n">
        <v>414721</v>
      </c>
      <c r="J16907" s="0" t="n">
        <v>64186</v>
      </c>
    </row>
    <row r="16908" customFormat="false" ht="15" hidden="false" customHeight="false" outlineLevel="0" collapsed="false">
      <c r="A16908" s="0" t="n">
        <v>202507</v>
      </c>
      <c r="B16908" s="0" t="n">
        <v>202508</v>
      </c>
      <c r="C16908" s="37" t="s">
        <v>124</v>
      </c>
      <c r="D16908" s="37" t="s">
        <v>125</v>
      </c>
      <c r="E16908" s="0" t="n">
        <v>2</v>
      </c>
      <c r="F16908" s="38" t="s">
        <v>71</v>
      </c>
      <c r="G16908" s="37" t="s">
        <v>126</v>
      </c>
      <c r="H16908" s="0" t="n">
        <v>191789</v>
      </c>
      <c r="I16908" s="0" t="n">
        <v>140633</v>
      </c>
      <c r="J16908" s="0" t="n">
        <v>34884</v>
      </c>
    </row>
    <row r="16909" customFormat="false" ht="15" hidden="false" customHeight="false" outlineLevel="0" collapsed="false">
      <c r="A16909" s="0" t="n">
        <v>202507</v>
      </c>
      <c r="B16909" s="0" t="n">
        <v>202508</v>
      </c>
      <c r="C16909" s="37" t="s">
        <v>95</v>
      </c>
      <c r="D16909" s="37" t="s">
        <v>127</v>
      </c>
      <c r="E16909" s="0" t="n">
        <v>2</v>
      </c>
      <c r="F16909" s="38" t="s">
        <v>71</v>
      </c>
      <c r="G16909" s="37" t="s">
        <v>128</v>
      </c>
      <c r="H16909" s="0" t="n">
        <v>846747</v>
      </c>
      <c r="I16909" s="0" t="n">
        <v>484038</v>
      </c>
      <c r="J16909" s="0" t="n">
        <v>109224</v>
      </c>
    </row>
    <row r="16910" customFormat="false" ht="15" hidden="false" customHeight="false" outlineLevel="0" collapsed="false">
      <c r="A16910" s="0" t="n">
        <v>202507</v>
      </c>
      <c r="B16910" s="0" t="n">
        <v>202508</v>
      </c>
      <c r="C16910" s="37" t="s">
        <v>124</v>
      </c>
      <c r="D16910" s="37" t="s">
        <v>122</v>
      </c>
      <c r="E16910" s="0" t="n">
        <v>2</v>
      </c>
      <c r="F16910" s="38" t="s">
        <v>71</v>
      </c>
      <c r="G16910" s="37" t="s">
        <v>129</v>
      </c>
      <c r="H16910" s="0" t="n">
        <v>3916558</v>
      </c>
      <c r="I16910" s="0" t="n">
        <v>2024359</v>
      </c>
      <c r="J16910" s="0" t="n">
        <v>414400</v>
      </c>
    </row>
    <row r="16911" customFormat="false" ht="15" hidden="false" customHeight="false" outlineLevel="0" collapsed="false">
      <c r="A16911" s="0" t="n">
        <v>202507</v>
      </c>
      <c r="B16911" s="0" t="n">
        <v>202508</v>
      </c>
      <c r="C16911" s="37" t="s">
        <v>106</v>
      </c>
      <c r="D16911" s="37" t="s">
        <v>130</v>
      </c>
      <c r="E16911" s="0" t="n">
        <v>2</v>
      </c>
      <c r="F16911" s="38" t="s">
        <v>71</v>
      </c>
      <c r="G16911" s="37" t="s">
        <v>131</v>
      </c>
      <c r="H16911" s="0" t="n">
        <v>479186</v>
      </c>
      <c r="I16911" s="0" t="n">
        <v>206331</v>
      </c>
      <c r="J16911" s="0" t="n">
        <v>739</v>
      </c>
    </row>
    <row r="16912" customFormat="false" ht="15" hidden="false" customHeight="false" outlineLevel="0" collapsed="false">
      <c r="A16912" s="0" t="n">
        <v>202507</v>
      </c>
      <c r="B16912" s="0" t="n">
        <v>202508</v>
      </c>
      <c r="C16912" s="37" t="s">
        <v>95</v>
      </c>
      <c r="D16912" s="37" t="s">
        <v>132</v>
      </c>
      <c r="E16912" s="0" t="n">
        <v>2</v>
      </c>
      <c r="F16912" s="38" t="s">
        <v>71</v>
      </c>
      <c r="G16912" s="37" t="s">
        <v>133</v>
      </c>
      <c r="H16912" s="0" t="n">
        <v>565005</v>
      </c>
      <c r="I16912" s="0" t="n">
        <v>441266</v>
      </c>
      <c r="J16912" s="0" t="n">
        <v>4285</v>
      </c>
    </row>
    <row r="16913" customFormat="false" ht="15" hidden="false" customHeight="false" outlineLevel="0" collapsed="false">
      <c r="A16913" s="0" t="n">
        <v>202507</v>
      </c>
      <c r="B16913" s="0" t="n">
        <v>202508</v>
      </c>
      <c r="C16913" s="37" t="s">
        <v>112</v>
      </c>
      <c r="D16913" s="37" t="s">
        <v>134</v>
      </c>
      <c r="E16913" s="0" t="n">
        <v>2</v>
      </c>
      <c r="F16913" s="38" t="s">
        <v>71</v>
      </c>
      <c r="G16913" s="37" t="s">
        <v>135</v>
      </c>
      <c r="H16913" s="0" t="n">
        <v>138885</v>
      </c>
      <c r="I16913" s="0" t="n">
        <v>110367</v>
      </c>
      <c r="J16913" s="0" t="n">
        <v>-2105</v>
      </c>
    </row>
    <row r="16914" customFormat="false" ht="15" hidden="false" customHeight="false" outlineLevel="0" collapsed="false">
      <c r="A16914" s="0" t="n">
        <v>202507</v>
      </c>
      <c r="B16914" s="0" t="n">
        <v>202508</v>
      </c>
      <c r="C16914" s="37" t="s">
        <v>136</v>
      </c>
      <c r="D16914" s="37" t="s">
        <v>137</v>
      </c>
      <c r="E16914" s="0" t="n">
        <v>2</v>
      </c>
      <c r="F16914" s="38" t="s">
        <v>71</v>
      </c>
      <c r="G16914" s="37" t="s">
        <v>138</v>
      </c>
      <c r="H16914" s="0" t="n">
        <v>432183</v>
      </c>
      <c r="I16914" s="0" t="n">
        <v>85263</v>
      </c>
      <c r="J16914" s="0" t="n">
        <v>10429</v>
      </c>
    </row>
    <row r="16915" customFormat="false" ht="15" hidden="false" customHeight="false" outlineLevel="0" collapsed="false">
      <c r="A16915" s="0" t="n">
        <v>202507</v>
      </c>
      <c r="B16915" s="0" t="n">
        <v>202508</v>
      </c>
      <c r="C16915" s="37" t="s">
        <v>115</v>
      </c>
      <c r="D16915" s="37" t="s">
        <v>139</v>
      </c>
      <c r="E16915" s="0" t="n">
        <v>2</v>
      </c>
      <c r="F16915" s="38" t="s">
        <v>71</v>
      </c>
      <c r="G16915" s="37" t="s">
        <v>140</v>
      </c>
      <c r="H16915" s="0" t="n">
        <v>97672</v>
      </c>
      <c r="I16915" s="0" t="n">
        <v>69504</v>
      </c>
      <c r="J16915" s="0" t="n">
        <v>2297</v>
      </c>
    </row>
    <row r="16916" customFormat="false" ht="15" hidden="false" customHeight="false" outlineLevel="0" collapsed="false">
      <c r="A16916" s="0" t="n">
        <v>202507</v>
      </c>
      <c r="B16916" s="0" t="n">
        <v>202508</v>
      </c>
      <c r="C16916" s="37" t="s">
        <v>109</v>
      </c>
      <c r="D16916" s="37" t="s">
        <v>141</v>
      </c>
      <c r="E16916" s="0" t="n">
        <v>2</v>
      </c>
      <c r="F16916" s="38" t="s">
        <v>71</v>
      </c>
      <c r="G16916" s="37" t="s">
        <v>142</v>
      </c>
      <c r="H16916" s="0" t="n">
        <v>183689</v>
      </c>
      <c r="I16916" s="0" t="n">
        <v>100750</v>
      </c>
      <c r="J16916" s="0" t="n">
        <v>14062</v>
      </c>
    </row>
    <row r="16917" customFormat="false" ht="15" hidden="false" customHeight="false" outlineLevel="0" collapsed="false">
      <c r="A16917" s="0" t="n">
        <v>202507</v>
      </c>
      <c r="B16917" s="0" t="n">
        <v>202508</v>
      </c>
      <c r="C16917" s="37" t="s">
        <v>136</v>
      </c>
      <c r="D16917" s="37" t="s">
        <v>143</v>
      </c>
      <c r="E16917" s="0" t="n">
        <v>2</v>
      </c>
      <c r="F16917" s="38" t="s">
        <v>71</v>
      </c>
      <c r="G16917" s="37" t="s">
        <v>144</v>
      </c>
      <c r="H16917" s="0" t="n">
        <v>1004123</v>
      </c>
      <c r="I16917" s="0" t="n">
        <v>463224</v>
      </c>
      <c r="J16917" s="0" t="n">
        <v>71338</v>
      </c>
    </row>
    <row r="16918" customFormat="false" ht="15" hidden="false" customHeight="false" outlineLevel="0" collapsed="false">
      <c r="A16918" s="0" t="n">
        <v>202507</v>
      </c>
      <c r="B16918" s="0" t="n">
        <v>202508</v>
      </c>
      <c r="C16918" s="37" t="s">
        <v>101</v>
      </c>
      <c r="D16918" s="37" t="s">
        <v>145</v>
      </c>
      <c r="E16918" s="0" t="n">
        <v>2</v>
      </c>
      <c r="F16918" s="38" t="s">
        <v>71</v>
      </c>
      <c r="G16918" s="37" t="s">
        <v>146</v>
      </c>
      <c r="H16918" s="0" t="n">
        <v>4426022</v>
      </c>
      <c r="I16918" s="0" t="n">
        <v>5043197</v>
      </c>
      <c r="J16918" s="0" t="n">
        <v>527743</v>
      </c>
    </row>
    <row r="16919" customFormat="false" ht="15" hidden="false" customHeight="false" outlineLevel="0" collapsed="false">
      <c r="A16919" s="0" t="n">
        <v>202507</v>
      </c>
      <c r="B16919" s="0" t="n">
        <v>202508</v>
      </c>
      <c r="C16919" s="37" t="s">
        <v>106</v>
      </c>
      <c r="D16919" s="37" t="s">
        <v>147</v>
      </c>
      <c r="E16919" s="0" t="n">
        <v>2</v>
      </c>
      <c r="F16919" s="38" t="s">
        <v>71</v>
      </c>
      <c r="G16919" s="37" t="s">
        <v>148</v>
      </c>
      <c r="H16919" s="0" t="n">
        <v>11841655</v>
      </c>
      <c r="I16919" s="0" t="n">
        <v>11869865</v>
      </c>
      <c r="J16919" s="0" t="n">
        <v>2026247</v>
      </c>
    </row>
    <row r="16920" customFormat="false" ht="15" hidden="false" customHeight="false" outlineLevel="0" collapsed="false">
      <c r="A16920" s="0" t="n">
        <v>202507</v>
      </c>
      <c r="B16920" s="0" t="n">
        <v>202508</v>
      </c>
      <c r="C16920" s="37" t="s">
        <v>149</v>
      </c>
      <c r="D16920" s="37" t="s">
        <v>150</v>
      </c>
      <c r="E16920" s="0" t="n">
        <v>2</v>
      </c>
      <c r="F16920" s="38" t="s">
        <v>71</v>
      </c>
      <c r="G16920" s="37" t="s">
        <v>151</v>
      </c>
      <c r="H16920" s="0" t="n">
        <v>222054</v>
      </c>
      <c r="I16920" s="0" t="n">
        <v>129638</v>
      </c>
      <c r="J16920" s="0" t="n">
        <v>2389</v>
      </c>
    </row>
    <row r="16921" customFormat="false" ht="15" hidden="false" customHeight="false" outlineLevel="0" collapsed="false">
      <c r="A16921" s="0" t="n">
        <v>202507</v>
      </c>
      <c r="B16921" s="0" t="n">
        <v>202508</v>
      </c>
      <c r="C16921" s="37" t="s">
        <v>152</v>
      </c>
      <c r="D16921" s="37" t="s">
        <v>153</v>
      </c>
      <c r="E16921" s="0" t="n">
        <v>2</v>
      </c>
      <c r="F16921" s="38" t="s">
        <v>71</v>
      </c>
      <c r="G16921" s="37" t="s">
        <v>154</v>
      </c>
      <c r="H16921" s="0" t="n">
        <v>3051864</v>
      </c>
      <c r="I16921" s="0" t="n">
        <v>1913396</v>
      </c>
      <c r="J16921" s="0" t="n">
        <v>-124011</v>
      </c>
    </row>
    <row r="16922" customFormat="false" ht="15" hidden="false" customHeight="false" outlineLevel="0" collapsed="false">
      <c r="A16922" s="0" t="n">
        <v>202507</v>
      </c>
      <c r="B16922" s="0" t="n">
        <v>202508</v>
      </c>
      <c r="C16922" s="37" t="s">
        <v>101</v>
      </c>
      <c r="D16922" s="37" t="s">
        <v>155</v>
      </c>
      <c r="E16922" s="0" t="n">
        <v>2</v>
      </c>
      <c r="F16922" s="38" t="s">
        <v>71</v>
      </c>
      <c r="G16922" s="37" t="s">
        <v>156</v>
      </c>
      <c r="H16922" s="0" t="n">
        <v>602960</v>
      </c>
      <c r="I16922" s="0" t="n">
        <v>454949</v>
      </c>
      <c r="J16922" s="0" t="n">
        <v>5646</v>
      </c>
    </row>
    <row r="16923" customFormat="false" ht="15" hidden="false" customHeight="false" outlineLevel="0" collapsed="false">
      <c r="A16923" s="0" t="n">
        <v>202507</v>
      </c>
      <c r="B16923" s="0" t="n">
        <v>202508</v>
      </c>
      <c r="C16923" s="37" t="s">
        <v>106</v>
      </c>
      <c r="D16923" s="37" t="s">
        <v>116</v>
      </c>
      <c r="E16923" s="0" t="n">
        <v>2</v>
      </c>
      <c r="F16923" s="38" t="s">
        <v>71</v>
      </c>
      <c r="G16923" s="37" t="s">
        <v>157</v>
      </c>
      <c r="H16923" s="0" t="n">
        <v>365516</v>
      </c>
      <c r="I16923" s="0" t="n">
        <v>79629</v>
      </c>
      <c r="J16923" s="0" t="n">
        <v>13281</v>
      </c>
    </row>
    <row r="16924" customFormat="false" ht="15" hidden="false" customHeight="false" outlineLevel="0" collapsed="false">
      <c r="A16924" s="0" t="n">
        <v>202507</v>
      </c>
      <c r="B16924" s="0" t="n">
        <v>202508</v>
      </c>
      <c r="C16924" s="37" t="s">
        <v>158</v>
      </c>
      <c r="D16924" s="37" t="s">
        <v>159</v>
      </c>
      <c r="E16924" s="0" t="n">
        <v>2</v>
      </c>
      <c r="F16924" s="38" t="s">
        <v>71</v>
      </c>
      <c r="G16924" s="37" t="s">
        <v>160</v>
      </c>
      <c r="H16924" s="0" t="n">
        <v>872526</v>
      </c>
      <c r="I16924" s="0" t="n">
        <v>586025</v>
      </c>
      <c r="J16924" s="0" t="n">
        <v>156511</v>
      </c>
    </row>
    <row r="16925" customFormat="false" ht="15" hidden="false" customHeight="false" outlineLevel="0" collapsed="false">
      <c r="A16925" s="0" t="n">
        <v>202507</v>
      </c>
      <c r="B16925" s="0" t="n">
        <v>202508</v>
      </c>
      <c r="C16925" s="37" t="s">
        <v>95</v>
      </c>
      <c r="D16925" s="37" t="s">
        <v>161</v>
      </c>
      <c r="E16925" s="0" t="n">
        <v>2</v>
      </c>
      <c r="F16925" s="38" t="s">
        <v>71</v>
      </c>
      <c r="G16925" s="37" t="s">
        <v>162</v>
      </c>
      <c r="H16925" s="0" t="n">
        <v>574530</v>
      </c>
      <c r="I16925" s="0" t="n">
        <v>253097</v>
      </c>
      <c r="J16925" s="0" t="n">
        <v>58481</v>
      </c>
    </row>
    <row r="16926" customFormat="false" ht="15" hidden="false" customHeight="false" outlineLevel="0" collapsed="false">
      <c r="A16926" s="0" t="n">
        <v>202507</v>
      </c>
      <c r="B16926" s="0" t="n">
        <v>202508</v>
      </c>
      <c r="C16926" s="37" t="s">
        <v>112</v>
      </c>
      <c r="D16926" s="37" t="s">
        <v>163</v>
      </c>
      <c r="E16926" s="0" t="n">
        <v>2</v>
      </c>
      <c r="F16926" s="38" t="s">
        <v>71</v>
      </c>
      <c r="G16926" s="37" t="s">
        <v>164</v>
      </c>
      <c r="H16926" s="0" t="n">
        <v>558953</v>
      </c>
      <c r="I16926" s="0" t="n">
        <v>805752</v>
      </c>
      <c r="J16926" s="0" t="n">
        <v>51001</v>
      </c>
    </row>
    <row r="16927" customFormat="false" ht="15" hidden="false" customHeight="false" outlineLevel="0" collapsed="false">
      <c r="A16927" s="0" t="n">
        <v>202507</v>
      </c>
      <c r="B16927" s="0" t="n">
        <v>202508</v>
      </c>
      <c r="C16927" s="37" t="s">
        <v>101</v>
      </c>
      <c r="D16927" s="37" t="s">
        <v>165</v>
      </c>
      <c r="E16927" s="0" t="n">
        <v>2</v>
      </c>
      <c r="F16927" s="38" t="s">
        <v>71</v>
      </c>
      <c r="G16927" s="37" t="s">
        <v>166</v>
      </c>
      <c r="H16927" s="0" t="n">
        <v>322041</v>
      </c>
      <c r="I16927" s="0" t="n">
        <v>156400</v>
      </c>
      <c r="J16927" s="0" t="n">
        <v>28064</v>
      </c>
    </row>
    <row r="16928" customFormat="false" ht="15" hidden="false" customHeight="false" outlineLevel="0" collapsed="false">
      <c r="A16928" s="0" t="n">
        <v>202507</v>
      </c>
      <c r="B16928" s="0" t="n">
        <v>202508</v>
      </c>
      <c r="C16928" s="37" t="s">
        <v>124</v>
      </c>
      <c r="D16928" s="37" t="s">
        <v>167</v>
      </c>
      <c r="E16928" s="0" t="n">
        <v>2</v>
      </c>
      <c r="F16928" s="38" t="s">
        <v>71</v>
      </c>
      <c r="G16928" s="37" t="s">
        <v>168</v>
      </c>
      <c r="H16928" s="0" t="n">
        <v>166909</v>
      </c>
      <c r="I16928" s="0" t="n">
        <v>126291</v>
      </c>
      <c r="J16928" s="0" t="n">
        <v>-6976</v>
      </c>
    </row>
    <row r="16929" customFormat="false" ht="15" hidden="false" customHeight="false" outlineLevel="0" collapsed="false">
      <c r="A16929" s="0" t="n">
        <v>202507</v>
      </c>
      <c r="B16929" s="0" t="n">
        <v>202508</v>
      </c>
      <c r="C16929" s="37" t="s">
        <v>152</v>
      </c>
      <c r="D16929" s="37" t="s">
        <v>122</v>
      </c>
      <c r="E16929" s="0" t="n">
        <v>2</v>
      </c>
      <c r="F16929" s="38" t="s">
        <v>71</v>
      </c>
      <c r="G16929" s="37" t="s">
        <v>169</v>
      </c>
      <c r="H16929" s="0" t="n">
        <v>131573</v>
      </c>
      <c r="I16929" s="0" t="n">
        <v>70716</v>
      </c>
      <c r="J16929" s="0" t="n">
        <v>16861</v>
      </c>
    </row>
    <row r="16930" customFormat="false" ht="15" hidden="false" customHeight="false" outlineLevel="0" collapsed="false">
      <c r="A16930" s="0" t="n">
        <v>202507</v>
      </c>
      <c r="B16930" s="0" t="n">
        <v>202508</v>
      </c>
      <c r="C16930" s="37" t="s">
        <v>98</v>
      </c>
      <c r="D16930" s="37" t="s">
        <v>170</v>
      </c>
      <c r="E16930" s="0" t="n">
        <v>2</v>
      </c>
      <c r="F16930" s="38" t="s">
        <v>71</v>
      </c>
      <c r="G16930" s="37" t="s">
        <v>171</v>
      </c>
      <c r="H16930" s="0" t="n">
        <v>1663185</v>
      </c>
      <c r="I16930" s="0" t="n">
        <v>801749</v>
      </c>
      <c r="J16930" s="0" t="n">
        <v>109311</v>
      </c>
    </row>
    <row r="16931" customFormat="false" ht="15" hidden="false" customHeight="false" outlineLevel="0" collapsed="false">
      <c r="A16931" s="0" t="n">
        <v>202507</v>
      </c>
      <c r="B16931" s="0" t="n">
        <v>202508</v>
      </c>
      <c r="C16931" s="37" t="s">
        <v>98</v>
      </c>
      <c r="D16931" s="37" t="s">
        <v>172</v>
      </c>
      <c r="E16931" s="0" t="n">
        <v>2</v>
      </c>
      <c r="F16931" s="38" t="s">
        <v>71</v>
      </c>
      <c r="G16931" s="37" t="s">
        <v>173</v>
      </c>
      <c r="H16931" s="0" t="n">
        <v>400203</v>
      </c>
      <c r="I16931" s="0" t="n">
        <v>253067</v>
      </c>
      <c r="J16931" s="0" t="n">
        <v>41254</v>
      </c>
    </row>
    <row r="16932" customFormat="false" ht="15" hidden="false" customHeight="false" outlineLevel="0" collapsed="false">
      <c r="A16932" s="0" t="n">
        <v>202507</v>
      </c>
      <c r="B16932" s="0" t="n">
        <v>202508</v>
      </c>
      <c r="C16932" s="37" t="s">
        <v>158</v>
      </c>
      <c r="D16932" s="37" t="s">
        <v>174</v>
      </c>
      <c r="E16932" s="0" t="n">
        <v>2</v>
      </c>
      <c r="F16932" s="38" t="s">
        <v>71</v>
      </c>
      <c r="G16932" s="37" t="s">
        <v>175</v>
      </c>
      <c r="H16932" s="0" t="n">
        <v>414219</v>
      </c>
      <c r="I16932" s="0" t="n">
        <v>305518</v>
      </c>
      <c r="J16932" s="0" t="n">
        <v>-32743</v>
      </c>
    </row>
    <row r="16933" customFormat="false" ht="15" hidden="false" customHeight="false" outlineLevel="0" collapsed="false">
      <c r="A16933" s="0" t="n">
        <v>202507</v>
      </c>
      <c r="B16933" s="0" t="n">
        <v>202508</v>
      </c>
      <c r="C16933" s="37" t="s">
        <v>149</v>
      </c>
      <c r="D16933" s="37" t="s">
        <v>176</v>
      </c>
      <c r="E16933" s="0" t="n">
        <v>2</v>
      </c>
      <c r="F16933" s="38" t="s">
        <v>71</v>
      </c>
      <c r="G16933" s="37" t="s">
        <v>177</v>
      </c>
      <c r="H16933" s="0" t="n">
        <v>575500</v>
      </c>
      <c r="I16933" s="0" t="n">
        <v>59851</v>
      </c>
      <c r="J16933" s="0" t="n">
        <v>7810</v>
      </c>
    </row>
    <row r="16934" customFormat="false" ht="15" hidden="false" customHeight="false" outlineLevel="0" collapsed="false">
      <c r="A16934" s="0" t="n">
        <v>202507</v>
      </c>
      <c r="B16934" s="0" t="n">
        <v>202508</v>
      </c>
      <c r="C16934" s="37" t="s">
        <v>178</v>
      </c>
      <c r="D16934" s="37" t="s">
        <v>179</v>
      </c>
      <c r="E16934" s="0" t="n">
        <v>2</v>
      </c>
      <c r="F16934" s="38" t="s">
        <v>71</v>
      </c>
      <c r="G16934" s="37" t="s">
        <v>180</v>
      </c>
      <c r="H16934" s="0" t="n">
        <v>749632</v>
      </c>
      <c r="I16934" s="0" t="n">
        <v>195182</v>
      </c>
      <c r="J16934" s="0" t="n">
        <v>52466</v>
      </c>
    </row>
    <row r="16935" customFormat="false" ht="15" hidden="false" customHeight="false" outlineLevel="0" collapsed="false">
      <c r="A16935" s="0" t="n">
        <v>202507</v>
      </c>
      <c r="B16935" s="0" t="n">
        <v>202508</v>
      </c>
      <c r="C16935" s="37" t="s">
        <v>149</v>
      </c>
      <c r="D16935" s="37" t="s">
        <v>181</v>
      </c>
      <c r="E16935" s="0" t="n">
        <v>2</v>
      </c>
      <c r="F16935" s="38" t="s">
        <v>71</v>
      </c>
      <c r="G16935" s="37" t="s">
        <v>182</v>
      </c>
      <c r="H16935" s="0" t="n">
        <v>573460</v>
      </c>
      <c r="I16935" s="0" t="n">
        <v>325755</v>
      </c>
      <c r="J16935" s="0" t="n">
        <v>37165</v>
      </c>
    </row>
    <row r="16936" customFormat="false" ht="15" hidden="false" customHeight="false" outlineLevel="0" collapsed="false">
      <c r="A16936" s="0" t="n">
        <v>202507</v>
      </c>
      <c r="B16936" s="0" t="n">
        <v>202508</v>
      </c>
      <c r="C16936" s="37" t="s">
        <v>115</v>
      </c>
      <c r="D16936" s="37" t="s">
        <v>104</v>
      </c>
      <c r="E16936" s="0" t="n">
        <v>2</v>
      </c>
      <c r="F16936" s="38" t="s">
        <v>71</v>
      </c>
      <c r="G16936" s="37" t="s">
        <v>183</v>
      </c>
      <c r="H16936" s="0" t="n">
        <v>187844</v>
      </c>
      <c r="I16936" s="0" t="n">
        <v>89910</v>
      </c>
      <c r="J16936" s="0" t="n">
        <v>6791</v>
      </c>
    </row>
    <row r="16937" customFormat="false" ht="15" hidden="false" customHeight="false" outlineLevel="0" collapsed="false">
      <c r="A16937" s="0" t="n">
        <v>202507</v>
      </c>
      <c r="B16937" s="0" t="n">
        <v>202508</v>
      </c>
      <c r="C16937" s="37" t="s">
        <v>184</v>
      </c>
      <c r="D16937" s="37" t="s">
        <v>185</v>
      </c>
      <c r="E16937" s="0" t="n">
        <v>2</v>
      </c>
      <c r="F16937" s="38" t="s">
        <v>71</v>
      </c>
      <c r="G16937" s="37" t="s">
        <v>186</v>
      </c>
      <c r="H16937" s="0" t="n">
        <v>2562884</v>
      </c>
      <c r="I16937" s="0" t="n">
        <v>624119</v>
      </c>
      <c r="J16937" s="0" t="n">
        <v>36938</v>
      </c>
    </row>
    <row r="16938" customFormat="false" ht="15" hidden="false" customHeight="false" outlineLevel="0" collapsed="false">
      <c r="A16938" s="0" t="n">
        <v>202507</v>
      </c>
      <c r="B16938" s="0" t="n">
        <v>202508</v>
      </c>
      <c r="C16938" s="37" t="s">
        <v>109</v>
      </c>
      <c r="D16938" s="37" t="s">
        <v>187</v>
      </c>
      <c r="E16938" s="0" t="n">
        <v>2</v>
      </c>
      <c r="F16938" s="38" t="s">
        <v>71</v>
      </c>
      <c r="G16938" s="37" t="s">
        <v>188</v>
      </c>
      <c r="H16938" s="0" t="n">
        <v>4109697</v>
      </c>
      <c r="I16938" s="0" t="n">
        <v>3279112</v>
      </c>
      <c r="J16938" s="0" t="n">
        <v>41760</v>
      </c>
    </row>
    <row r="16939" customFormat="false" ht="15" hidden="false" customHeight="false" outlineLevel="0" collapsed="false">
      <c r="A16939" s="0" t="n">
        <v>202507</v>
      </c>
      <c r="B16939" s="0" t="n">
        <v>202508</v>
      </c>
      <c r="C16939" s="37" t="s">
        <v>178</v>
      </c>
      <c r="D16939" s="37" t="s">
        <v>189</v>
      </c>
      <c r="E16939" s="0" t="n">
        <v>2</v>
      </c>
      <c r="F16939" s="38" t="s">
        <v>71</v>
      </c>
      <c r="G16939" s="37" t="s">
        <v>190</v>
      </c>
      <c r="H16939" s="0" t="n">
        <v>1267160</v>
      </c>
      <c r="I16939" s="0" t="n">
        <v>1098216</v>
      </c>
      <c r="J16939" s="0" t="n">
        <v>103053</v>
      </c>
    </row>
    <row r="16940" customFormat="false" ht="15" hidden="false" customHeight="false" outlineLevel="0" collapsed="false">
      <c r="A16940" s="0" t="n">
        <v>202507</v>
      </c>
      <c r="B16940" s="0" t="n">
        <v>202508</v>
      </c>
      <c r="C16940" s="37" t="s">
        <v>152</v>
      </c>
      <c r="D16940" s="37" t="s">
        <v>191</v>
      </c>
      <c r="E16940" s="0" t="n">
        <v>2</v>
      </c>
      <c r="F16940" s="38" t="s">
        <v>71</v>
      </c>
      <c r="G16940" s="37" t="s">
        <v>192</v>
      </c>
      <c r="H16940" s="0" t="n">
        <v>2416730</v>
      </c>
      <c r="I16940" s="0" t="n">
        <v>1008746</v>
      </c>
      <c r="J16940" s="0" t="n">
        <v>-37077</v>
      </c>
    </row>
    <row r="16941" customFormat="false" ht="15" hidden="false" customHeight="false" outlineLevel="0" collapsed="false">
      <c r="A16941" s="0" t="n">
        <v>202507</v>
      </c>
      <c r="B16941" s="0" t="n">
        <v>202508</v>
      </c>
      <c r="C16941" s="37" t="s">
        <v>184</v>
      </c>
      <c r="D16941" s="37" t="s">
        <v>193</v>
      </c>
      <c r="E16941" s="0" t="n">
        <v>2</v>
      </c>
      <c r="F16941" s="38" t="s">
        <v>71</v>
      </c>
      <c r="G16941" s="37" t="s">
        <v>194</v>
      </c>
      <c r="H16941" s="0" t="n">
        <v>2401869</v>
      </c>
      <c r="I16941" s="0" t="n">
        <v>1659454</v>
      </c>
      <c r="J16941" s="0" t="n">
        <v>215678</v>
      </c>
    </row>
    <row r="16942" customFormat="false" ht="15" hidden="false" customHeight="false" outlineLevel="0" collapsed="false">
      <c r="A16942" s="0" t="n">
        <v>202507</v>
      </c>
      <c r="B16942" s="0" t="n">
        <v>202508</v>
      </c>
      <c r="C16942" s="37" t="s">
        <v>115</v>
      </c>
      <c r="D16942" s="37" t="s">
        <v>96</v>
      </c>
      <c r="E16942" s="0" t="n">
        <v>2</v>
      </c>
      <c r="F16942" s="38" t="s">
        <v>71</v>
      </c>
      <c r="G16942" s="37" t="s">
        <v>195</v>
      </c>
      <c r="H16942" s="0" t="n">
        <v>2424809</v>
      </c>
      <c r="I16942" s="0" t="n">
        <v>1750068</v>
      </c>
      <c r="J16942" s="0" t="n">
        <v>342941</v>
      </c>
    </row>
    <row r="16943" customFormat="false" ht="15" hidden="false" customHeight="false" outlineLevel="0" collapsed="false">
      <c r="A16943" s="0" t="n">
        <v>202507</v>
      </c>
      <c r="B16943" s="0" t="n">
        <v>202508</v>
      </c>
      <c r="C16943" s="37" t="s">
        <v>136</v>
      </c>
      <c r="D16943" s="37" t="s">
        <v>120</v>
      </c>
      <c r="E16943" s="0" t="n">
        <v>2</v>
      </c>
      <c r="F16943" s="38" t="s">
        <v>71</v>
      </c>
      <c r="G16943" s="37" t="s">
        <v>196</v>
      </c>
      <c r="H16943" s="0" t="n">
        <v>1171168</v>
      </c>
      <c r="I16943" s="0" t="n">
        <v>405425</v>
      </c>
      <c r="J16943" s="0" t="n">
        <v>17033</v>
      </c>
    </row>
    <row r="16944" customFormat="false" ht="15" hidden="false" customHeight="false" outlineLevel="0" collapsed="false">
      <c r="A16944" s="0" t="n">
        <v>202507</v>
      </c>
      <c r="B16944" s="0" t="n">
        <v>202508</v>
      </c>
      <c r="C16944" s="37" t="s">
        <v>197</v>
      </c>
      <c r="D16944" s="37" t="s">
        <v>198</v>
      </c>
      <c r="E16944" s="0" t="n">
        <v>2</v>
      </c>
      <c r="F16944" s="38" t="s">
        <v>71</v>
      </c>
      <c r="G16944" s="37" t="s">
        <v>199</v>
      </c>
      <c r="H16944" s="0" t="n">
        <v>1014842</v>
      </c>
      <c r="I16944" s="0" t="n">
        <v>451284</v>
      </c>
      <c r="J16944" s="0" t="n">
        <v>55669</v>
      </c>
    </row>
    <row r="16945" customFormat="false" ht="15" hidden="false" customHeight="false" outlineLevel="0" collapsed="false">
      <c r="A16945" s="0" t="n">
        <v>202507</v>
      </c>
      <c r="B16945" s="0" t="n">
        <v>202508</v>
      </c>
      <c r="C16945" s="37" t="s">
        <v>136</v>
      </c>
      <c r="D16945" s="37" t="s">
        <v>200</v>
      </c>
      <c r="E16945" s="0" t="n">
        <v>2</v>
      </c>
      <c r="F16945" s="38" t="s">
        <v>71</v>
      </c>
      <c r="G16945" s="37" t="s">
        <v>201</v>
      </c>
      <c r="H16945" s="0" t="n">
        <v>971520</v>
      </c>
      <c r="I16945" s="0" t="n">
        <v>460367</v>
      </c>
      <c r="J16945" s="0" t="n">
        <v>36189</v>
      </c>
    </row>
    <row r="16946" customFormat="false" ht="15" hidden="false" customHeight="false" outlineLevel="0" collapsed="false">
      <c r="A16946" s="0" t="n">
        <v>202507</v>
      </c>
      <c r="B16946" s="0" t="n">
        <v>202508</v>
      </c>
      <c r="C16946" s="37" t="s">
        <v>136</v>
      </c>
      <c r="D16946" s="37" t="s">
        <v>127</v>
      </c>
      <c r="E16946" s="0" t="n">
        <v>2</v>
      </c>
      <c r="F16946" s="38" t="s">
        <v>71</v>
      </c>
      <c r="G16946" s="37" t="s">
        <v>202</v>
      </c>
      <c r="H16946" s="0" t="n">
        <v>173525</v>
      </c>
      <c r="I16946" s="0" t="n">
        <v>34346</v>
      </c>
      <c r="J16946" s="0" t="n">
        <v>4276</v>
      </c>
    </row>
    <row r="16947" customFormat="false" ht="15" hidden="false" customHeight="false" outlineLevel="0" collapsed="false">
      <c r="A16947" s="0" t="n">
        <v>202507</v>
      </c>
      <c r="B16947" s="0" t="n">
        <v>202508</v>
      </c>
      <c r="C16947" s="37" t="s">
        <v>106</v>
      </c>
      <c r="D16947" s="37" t="s">
        <v>203</v>
      </c>
      <c r="E16947" s="0" t="n">
        <v>2</v>
      </c>
      <c r="F16947" s="38" t="s">
        <v>71</v>
      </c>
      <c r="G16947" s="37" t="s">
        <v>204</v>
      </c>
      <c r="H16947" s="0" t="n">
        <v>847238</v>
      </c>
      <c r="I16947" s="0" t="n">
        <v>185369</v>
      </c>
      <c r="J16947" s="0" t="n">
        <v>32631</v>
      </c>
    </row>
    <row r="16948" customFormat="false" ht="15" hidden="false" customHeight="false" outlineLevel="0" collapsed="false">
      <c r="A16948" s="0" t="n">
        <v>202507</v>
      </c>
      <c r="B16948" s="0" t="n">
        <v>202508</v>
      </c>
      <c r="C16948" s="37" t="s">
        <v>95</v>
      </c>
      <c r="D16948" s="37" t="s">
        <v>187</v>
      </c>
      <c r="E16948" s="0" t="n">
        <v>2</v>
      </c>
      <c r="F16948" s="38" t="s">
        <v>71</v>
      </c>
      <c r="G16948" s="37" t="s">
        <v>205</v>
      </c>
      <c r="H16948" s="0" t="n">
        <v>98158</v>
      </c>
      <c r="I16948" s="0" t="n">
        <v>39657</v>
      </c>
      <c r="J16948" s="0" t="n">
        <v>5015</v>
      </c>
    </row>
    <row r="16949" customFormat="false" ht="15" hidden="false" customHeight="false" outlineLevel="0" collapsed="false">
      <c r="A16949" s="0" t="n">
        <v>202507</v>
      </c>
      <c r="B16949" s="0" t="n">
        <v>202508</v>
      </c>
      <c r="C16949" s="37" t="s">
        <v>101</v>
      </c>
      <c r="D16949" s="37" t="s">
        <v>206</v>
      </c>
      <c r="E16949" s="0" t="n">
        <v>2</v>
      </c>
      <c r="F16949" s="38" t="s">
        <v>71</v>
      </c>
      <c r="G16949" s="37" t="s">
        <v>207</v>
      </c>
      <c r="H16949" s="0" t="n">
        <v>240218</v>
      </c>
      <c r="I16949" s="0" t="n">
        <v>132944</v>
      </c>
      <c r="J16949" s="0" t="n">
        <v>22739</v>
      </c>
    </row>
    <row r="16950" customFormat="false" ht="15" hidden="false" customHeight="false" outlineLevel="0" collapsed="false">
      <c r="A16950" s="0" t="n">
        <v>202507</v>
      </c>
      <c r="B16950" s="0" t="n">
        <v>202508</v>
      </c>
      <c r="C16950" s="37" t="s">
        <v>184</v>
      </c>
      <c r="D16950" s="37" t="s">
        <v>208</v>
      </c>
      <c r="E16950" s="0" t="n">
        <v>2</v>
      </c>
      <c r="F16950" s="38" t="s">
        <v>71</v>
      </c>
      <c r="G16950" s="37" t="s">
        <v>209</v>
      </c>
      <c r="H16950" s="0" t="n">
        <v>2408735</v>
      </c>
      <c r="I16950" s="0" t="n">
        <v>1775149</v>
      </c>
      <c r="J16950" s="0" t="n">
        <v>243513</v>
      </c>
    </row>
    <row r="16951" customFormat="false" ht="15" hidden="false" customHeight="false" outlineLevel="0" collapsed="false">
      <c r="A16951" s="0" t="n">
        <v>202507</v>
      </c>
      <c r="B16951" s="0" t="n">
        <v>202508</v>
      </c>
      <c r="C16951" s="37" t="s">
        <v>95</v>
      </c>
      <c r="D16951" s="37" t="s">
        <v>210</v>
      </c>
      <c r="E16951" s="0" t="n">
        <v>2</v>
      </c>
      <c r="F16951" s="38" t="s">
        <v>71</v>
      </c>
      <c r="G16951" s="37" t="s">
        <v>211</v>
      </c>
      <c r="H16951" s="0" t="n">
        <v>1347764</v>
      </c>
      <c r="I16951" s="0" t="n">
        <v>660956</v>
      </c>
      <c r="J16951" s="0" t="n">
        <v>113238</v>
      </c>
    </row>
    <row r="16952" customFormat="false" ht="15" hidden="false" customHeight="false" outlineLevel="0" collapsed="false">
      <c r="A16952" s="0" t="n">
        <v>202507</v>
      </c>
      <c r="B16952" s="0" t="n">
        <v>202508</v>
      </c>
      <c r="C16952" s="37" t="s">
        <v>178</v>
      </c>
      <c r="D16952" s="37" t="s">
        <v>212</v>
      </c>
      <c r="E16952" s="0" t="n">
        <v>2</v>
      </c>
      <c r="F16952" s="38" t="s">
        <v>71</v>
      </c>
      <c r="G16952" s="37" t="s">
        <v>213</v>
      </c>
      <c r="H16952" s="0" t="n">
        <v>3229460</v>
      </c>
      <c r="I16952" s="0" t="n">
        <v>1339027</v>
      </c>
      <c r="J16952" s="0" t="n">
        <v>156170</v>
      </c>
    </row>
    <row r="16953" customFormat="false" ht="15" hidden="false" customHeight="false" outlineLevel="0" collapsed="false">
      <c r="A16953" s="0" t="n">
        <v>202507</v>
      </c>
      <c r="B16953" s="0" t="n">
        <v>202508</v>
      </c>
      <c r="C16953" s="37" t="s">
        <v>95</v>
      </c>
      <c r="D16953" s="37" t="s">
        <v>214</v>
      </c>
      <c r="E16953" s="0" t="n">
        <v>2</v>
      </c>
      <c r="F16953" s="38" t="s">
        <v>71</v>
      </c>
      <c r="G16953" s="37" t="s">
        <v>215</v>
      </c>
      <c r="H16953" s="0" t="n">
        <v>408924</v>
      </c>
      <c r="I16953" s="0" t="n">
        <v>237919</v>
      </c>
      <c r="J16953" s="0" t="n">
        <v>28106</v>
      </c>
    </row>
    <row r="16954" customFormat="false" ht="15" hidden="false" customHeight="false" outlineLevel="0" collapsed="false">
      <c r="A16954" s="0" t="n">
        <v>202507</v>
      </c>
      <c r="B16954" s="0" t="n">
        <v>202508</v>
      </c>
      <c r="C16954" s="37" t="s">
        <v>101</v>
      </c>
      <c r="D16954" s="37" t="s">
        <v>216</v>
      </c>
      <c r="E16954" s="0" t="n">
        <v>2</v>
      </c>
      <c r="F16954" s="38" t="s">
        <v>71</v>
      </c>
      <c r="G16954" s="37" t="s">
        <v>217</v>
      </c>
      <c r="H16954" s="0" t="n">
        <v>128429</v>
      </c>
      <c r="I16954" s="0" t="n">
        <v>32545</v>
      </c>
      <c r="J16954" s="0" t="n">
        <v>5017</v>
      </c>
    </row>
    <row r="16955" customFormat="false" ht="15" hidden="false" customHeight="false" outlineLevel="0" collapsed="false">
      <c r="A16955" s="0" t="n">
        <v>202507</v>
      </c>
      <c r="B16955" s="0" t="n">
        <v>202508</v>
      </c>
      <c r="C16955" s="37" t="s">
        <v>115</v>
      </c>
      <c r="D16955" s="37" t="s">
        <v>218</v>
      </c>
      <c r="E16955" s="0" t="n">
        <v>2</v>
      </c>
      <c r="F16955" s="38" t="s">
        <v>71</v>
      </c>
      <c r="G16955" s="37" t="s">
        <v>219</v>
      </c>
      <c r="H16955" s="0" t="n">
        <v>498779</v>
      </c>
      <c r="I16955" s="0" t="n">
        <v>99087</v>
      </c>
      <c r="J16955" s="0" t="n">
        <v>7705</v>
      </c>
    </row>
    <row r="16956" customFormat="false" ht="15" hidden="false" customHeight="false" outlineLevel="0" collapsed="false">
      <c r="A16956" s="0" t="n">
        <v>202507</v>
      </c>
      <c r="B16956" s="0" t="n">
        <v>202508</v>
      </c>
      <c r="C16956" s="37" t="s">
        <v>101</v>
      </c>
      <c r="D16956" s="37" t="s">
        <v>220</v>
      </c>
      <c r="E16956" s="0" t="n">
        <v>2</v>
      </c>
      <c r="F16956" s="38" t="s">
        <v>71</v>
      </c>
      <c r="G16956" s="37" t="s">
        <v>221</v>
      </c>
      <c r="H16956" s="0" t="n">
        <v>662068</v>
      </c>
      <c r="I16956" s="0" t="n">
        <v>253943</v>
      </c>
      <c r="J16956" s="0" t="n">
        <v>33010</v>
      </c>
    </row>
    <row r="16957" customFormat="false" ht="15" hidden="false" customHeight="false" outlineLevel="0" collapsed="false">
      <c r="A16957" s="0" t="n">
        <v>202507</v>
      </c>
      <c r="B16957" s="0" t="n">
        <v>202508</v>
      </c>
      <c r="C16957" s="37" t="s">
        <v>101</v>
      </c>
      <c r="D16957" s="37" t="s">
        <v>153</v>
      </c>
      <c r="E16957" s="0" t="n">
        <v>2</v>
      </c>
      <c r="F16957" s="38" t="s">
        <v>71</v>
      </c>
      <c r="G16957" s="37" t="s">
        <v>222</v>
      </c>
      <c r="H16957" s="0" t="n">
        <v>789453</v>
      </c>
      <c r="I16957" s="0" t="n">
        <v>2005134</v>
      </c>
      <c r="J16957" s="0" t="n">
        <v>-8296</v>
      </c>
    </row>
    <row r="16958" customFormat="false" ht="15" hidden="false" customHeight="false" outlineLevel="0" collapsed="false">
      <c r="A16958" s="0" t="n">
        <v>202507</v>
      </c>
      <c r="B16958" s="0" t="n">
        <v>202508</v>
      </c>
      <c r="C16958" s="37" t="s">
        <v>136</v>
      </c>
      <c r="D16958" s="37" t="s">
        <v>223</v>
      </c>
      <c r="E16958" s="0" t="n">
        <v>2</v>
      </c>
      <c r="F16958" s="38" t="s">
        <v>71</v>
      </c>
      <c r="G16958" s="37" t="s">
        <v>224</v>
      </c>
      <c r="H16958" s="0" t="n">
        <v>2009124</v>
      </c>
      <c r="I16958" s="0" t="n">
        <v>1160021</v>
      </c>
      <c r="J16958" s="0" t="n">
        <v>-111668</v>
      </c>
    </row>
    <row r="16959" customFormat="false" ht="15" hidden="false" customHeight="false" outlineLevel="0" collapsed="false">
      <c r="A16959" s="0" t="n">
        <v>202507</v>
      </c>
      <c r="B16959" s="0" t="n">
        <v>202508</v>
      </c>
      <c r="C16959" s="37" t="s">
        <v>184</v>
      </c>
      <c r="D16959" s="37" t="s">
        <v>225</v>
      </c>
      <c r="E16959" s="0" t="n">
        <v>2</v>
      </c>
      <c r="F16959" s="38" t="s">
        <v>71</v>
      </c>
      <c r="G16959" s="37" t="s">
        <v>226</v>
      </c>
      <c r="H16959" s="0" t="n">
        <v>440261</v>
      </c>
      <c r="I16959" s="0" t="n">
        <v>207352</v>
      </c>
      <c r="J16959" s="0" t="n">
        <v>19531</v>
      </c>
    </row>
    <row r="16960" customFormat="false" ht="15" hidden="false" customHeight="false" outlineLevel="0" collapsed="false">
      <c r="A16960" s="0" t="n">
        <v>202507</v>
      </c>
      <c r="B16960" s="0" t="n">
        <v>202508</v>
      </c>
      <c r="C16960" s="37" t="s">
        <v>197</v>
      </c>
      <c r="D16960" s="37" t="s">
        <v>193</v>
      </c>
      <c r="E16960" s="0" t="n">
        <v>2</v>
      </c>
      <c r="F16960" s="38" t="s">
        <v>71</v>
      </c>
      <c r="G16960" s="37" t="s">
        <v>227</v>
      </c>
      <c r="H16960" s="0" t="n">
        <v>1079813</v>
      </c>
      <c r="I16960" s="0" t="n">
        <v>761087</v>
      </c>
      <c r="J16960" s="0" t="n">
        <v>3851</v>
      </c>
    </row>
    <row r="16961" customFormat="false" ht="15" hidden="false" customHeight="false" outlineLevel="0" collapsed="false">
      <c r="A16961" s="0" t="n">
        <v>202507</v>
      </c>
      <c r="B16961" s="0" t="n">
        <v>202508</v>
      </c>
      <c r="C16961" s="37" t="s">
        <v>149</v>
      </c>
      <c r="D16961" s="37" t="s">
        <v>153</v>
      </c>
      <c r="E16961" s="0" t="n">
        <v>2</v>
      </c>
      <c r="F16961" s="38" t="s">
        <v>71</v>
      </c>
      <c r="G16961" s="37" t="s">
        <v>228</v>
      </c>
      <c r="H16961" s="0" t="n">
        <v>159002</v>
      </c>
      <c r="I16961" s="0" t="n">
        <v>266415</v>
      </c>
      <c r="J16961" s="0" t="n">
        <v>74050</v>
      </c>
    </row>
    <row r="16962" customFormat="false" ht="15" hidden="false" customHeight="false" outlineLevel="0" collapsed="false">
      <c r="A16962" s="0" t="n">
        <v>202507</v>
      </c>
      <c r="B16962" s="0" t="n">
        <v>202508</v>
      </c>
      <c r="C16962" s="37" t="s">
        <v>184</v>
      </c>
      <c r="D16962" s="37" t="s">
        <v>229</v>
      </c>
      <c r="E16962" s="0" t="n">
        <v>2</v>
      </c>
      <c r="F16962" s="38" t="s">
        <v>71</v>
      </c>
      <c r="G16962" s="37" t="s">
        <v>230</v>
      </c>
      <c r="H16962" s="0" t="n">
        <v>963117</v>
      </c>
      <c r="I16962" s="0" t="n">
        <v>311645</v>
      </c>
      <c r="J16962" s="0" t="n">
        <v>1487</v>
      </c>
    </row>
    <row r="16963" customFormat="false" ht="15" hidden="false" customHeight="false" outlineLevel="0" collapsed="false">
      <c r="A16963" s="0" t="n">
        <v>202507</v>
      </c>
      <c r="B16963" s="0" t="n">
        <v>202508</v>
      </c>
      <c r="C16963" s="37" t="s">
        <v>115</v>
      </c>
      <c r="D16963" s="37" t="s">
        <v>231</v>
      </c>
      <c r="E16963" s="0" t="n">
        <v>2</v>
      </c>
      <c r="F16963" s="38" t="s">
        <v>71</v>
      </c>
      <c r="G16963" s="37" t="s">
        <v>232</v>
      </c>
      <c r="H16963" s="0" t="n">
        <v>743551</v>
      </c>
      <c r="I16963" s="0" t="n">
        <v>337581</v>
      </c>
      <c r="J16963" s="0" t="n">
        <v>54399</v>
      </c>
    </row>
    <row r="16964" customFormat="false" ht="15" hidden="false" customHeight="false" outlineLevel="0" collapsed="false">
      <c r="A16964" s="0" t="n">
        <v>202507</v>
      </c>
      <c r="B16964" s="0" t="n">
        <v>202508</v>
      </c>
      <c r="C16964" s="37" t="s">
        <v>124</v>
      </c>
      <c r="D16964" s="37" t="s">
        <v>233</v>
      </c>
      <c r="E16964" s="0" t="n">
        <v>2</v>
      </c>
      <c r="F16964" s="38" t="s">
        <v>71</v>
      </c>
      <c r="G16964" s="37" t="s">
        <v>234</v>
      </c>
      <c r="H16964" s="0" t="n">
        <v>226453</v>
      </c>
      <c r="I16964" s="0" t="n">
        <v>105143</v>
      </c>
      <c r="J16964" s="0" t="n">
        <v>1422</v>
      </c>
    </row>
    <row r="16965" customFormat="false" ht="15" hidden="false" customHeight="false" outlineLevel="0" collapsed="false">
      <c r="A16965" s="0" t="n">
        <v>202507</v>
      </c>
      <c r="B16965" s="0" t="n">
        <v>202508</v>
      </c>
      <c r="C16965" s="37" t="s">
        <v>184</v>
      </c>
      <c r="D16965" s="37" t="s">
        <v>235</v>
      </c>
      <c r="E16965" s="0" t="n">
        <v>2</v>
      </c>
      <c r="F16965" s="38" t="s">
        <v>71</v>
      </c>
      <c r="G16965" s="37" t="s">
        <v>236</v>
      </c>
      <c r="H16965" s="0" t="n">
        <v>453941</v>
      </c>
      <c r="I16965" s="0" t="n">
        <v>362469</v>
      </c>
      <c r="J16965" s="0" t="n">
        <v>29772</v>
      </c>
    </row>
    <row r="16966" customFormat="false" ht="15" hidden="false" customHeight="false" outlineLevel="0" collapsed="false">
      <c r="A16966" s="0" t="n">
        <v>202507</v>
      </c>
      <c r="B16966" s="0" t="n">
        <v>202508</v>
      </c>
      <c r="C16966" s="37" t="s">
        <v>124</v>
      </c>
      <c r="D16966" s="37" t="s">
        <v>237</v>
      </c>
      <c r="E16966" s="0" t="n">
        <v>2</v>
      </c>
      <c r="F16966" s="38" t="s">
        <v>71</v>
      </c>
      <c r="G16966" s="37" t="s">
        <v>238</v>
      </c>
      <c r="H16966" s="0" t="n">
        <v>451475</v>
      </c>
      <c r="I16966" s="0" t="n">
        <v>241222</v>
      </c>
      <c r="J16966" s="0" t="n">
        <v>-6571</v>
      </c>
    </row>
    <row r="16967" customFormat="false" ht="15" hidden="false" customHeight="false" outlineLevel="0" collapsed="false">
      <c r="A16967" s="0" t="n">
        <v>202507</v>
      </c>
      <c r="B16967" s="0" t="n">
        <v>202508</v>
      </c>
      <c r="C16967" s="37" t="s">
        <v>124</v>
      </c>
      <c r="D16967" s="37" t="s">
        <v>107</v>
      </c>
      <c r="E16967" s="0" t="n">
        <v>2</v>
      </c>
      <c r="F16967" s="38" t="s">
        <v>71</v>
      </c>
      <c r="G16967" s="37" t="s">
        <v>239</v>
      </c>
      <c r="H16967" s="0" t="n">
        <v>410889</v>
      </c>
      <c r="I16967" s="0" t="n">
        <v>285916</v>
      </c>
      <c r="J16967" s="0" t="n">
        <v>-10447</v>
      </c>
    </row>
    <row r="16968" customFormat="false" ht="15" hidden="false" customHeight="false" outlineLevel="0" collapsed="false">
      <c r="A16968" s="0" t="n">
        <v>202507</v>
      </c>
      <c r="B16968" s="0" t="n">
        <v>202508</v>
      </c>
      <c r="C16968" s="37" t="s">
        <v>106</v>
      </c>
      <c r="D16968" s="37" t="s">
        <v>139</v>
      </c>
      <c r="E16968" s="0" t="n">
        <v>2</v>
      </c>
      <c r="F16968" s="38" t="s">
        <v>71</v>
      </c>
      <c r="G16968" s="37" t="s">
        <v>240</v>
      </c>
      <c r="H16968" s="0" t="n">
        <v>4410922</v>
      </c>
      <c r="I16968" s="0" t="n">
        <v>1628326</v>
      </c>
      <c r="J16968" s="0" t="n">
        <v>183972</v>
      </c>
    </row>
    <row r="16969" customFormat="false" ht="15" hidden="false" customHeight="false" outlineLevel="0" collapsed="false">
      <c r="A16969" s="0" t="n">
        <v>202507</v>
      </c>
      <c r="B16969" s="0" t="n">
        <v>202508</v>
      </c>
      <c r="C16969" s="37" t="s">
        <v>106</v>
      </c>
      <c r="D16969" s="37" t="s">
        <v>241</v>
      </c>
      <c r="E16969" s="0" t="n">
        <v>2</v>
      </c>
      <c r="F16969" s="38" t="s">
        <v>71</v>
      </c>
      <c r="G16969" s="37" t="s">
        <v>242</v>
      </c>
      <c r="H16969" s="0" t="n">
        <v>475348</v>
      </c>
      <c r="I16969" s="0" t="n">
        <v>437146</v>
      </c>
      <c r="J16969" s="0" t="n">
        <v>19533</v>
      </c>
    </row>
    <row r="16970" customFormat="false" ht="15" hidden="false" customHeight="false" outlineLevel="0" collapsed="false">
      <c r="A16970" s="0" t="n">
        <v>202507</v>
      </c>
      <c r="B16970" s="0" t="n">
        <v>202508</v>
      </c>
      <c r="C16970" s="37" t="s">
        <v>158</v>
      </c>
      <c r="D16970" s="37" t="s">
        <v>243</v>
      </c>
      <c r="E16970" s="0" t="n">
        <v>2</v>
      </c>
      <c r="F16970" s="38" t="s">
        <v>71</v>
      </c>
      <c r="G16970" s="37" t="s">
        <v>244</v>
      </c>
      <c r="H16970" s="0" t="n">
        <v>352199</v>
      </c>
      <c r="I16970" s="0" t="n">
        <v>182693</v>
      </c>
      <c r="J16970" s="0" t="n">
        <v>28980</v>
      </c>
    </row>
    <row r="16971" customFormat="false" ht="15" hidden="false" customHeight="false" outlineLevel="0" collapsed="false">
      <c r="A16971" s="0" t="n">
        <v>202507</v>
      </c>
      <c r="B16971" s="0" t="n">
        <v>202508</v>
      </c>
      <c r="C16971" s="37" t="s">
        <v>112</v>
      </c>
      <c r="D16971" s="37" t="s">
        <v>245</v>
      </c>
      <c r="E16971" s="0" t="n">
        <v>2</v>
      </c>
      <c r="F16971" s="38" t="s">
        <v>71</v>
      </c>
      <c r="G16971" s="37" t="s">
        <v>246</v>
      </c>
      <c r="H16971" s="0" t="n">
        <v>51927</v>
      </c>
      <c r="I16971" s="0" t="n">
        <v>33815</v>
      </c>
      <c r="J16971" s="0" t="n">
        <v>7072</v>
      </c>
    </row>
    <row r="16972" customFormat="false" ht="15" hidden="false" customHeight="false" outlineLevel="0" collapsed="false">
      <c r="A16972" s="0" t="n">
        <v>202507</v>
      </c>
      <c r="B16972" s="0" t="n">
        <v>202508</v>
      </c>
      <c r="C16972" s="37" t="s">
        <v>197</v>
      </c>
      <c r="D16972" s="37" t="s">
        <v>247</v>
      </c>
      <c r="E16972" s="0" t="n">
        <v>2</v>
      </c>
      <c r="F16972" s="38" t="s">
        <v>71</v>
      </c>
      <c r="G16972" s="37" t="s">
        <v>248</v>
      </c>
      <c r="H16972" s="0" t="n">
        <v>235850</v>
      </c>
      <c r="I16972" s="0" t="n">
        <v>94031</v>
      </c>
      <c r="J16972" s="0" t="n">
        <v>-7059</v>
      </c>
    </row>
    <row r="16973" customFormat="false" ht="15" hidden="false" customHeight="false" outlineLevel="0" collapsed="false">
      <c r="A16973" s="0" t="n">
        <v>202507</v>
      </c>
      <c r="B16973" s="0" t="n">
        <v>202508</v>
      </c>
      <c r="C16973" s="37" t="s">
        <v>106</v>
      </c>
      <c r="D16973" s="37" t="s">
        <v>249</v>
      </c>
      <c r="E16973" s="0" t="n">
        <v>2</v>
      </c>
      <c r="F16973" s="38" t="s">
        <v>71</v>
      </c>
      <c r="G16973" s="37" t="s">
        <v>250</v>
      </c>
      <c r="H16973" s="0" t="n">
        <v>336471</v>
      </c>
      <c r="I16973" s="0" t="n">
        <v>139110</v>
      </c>
      <c r="J16973" s="0" t="n">
        <v>26330</v>
      </c>
    </row>
    <row r="16974" customFormat="false" ht="15" hidden="false" customHeight="false" outlineLevel="0" collapsed="false">
      <c r="A16974" s="0" t="n">
        <v>202507</v>
      </c>
      <c r="B16974" s="0" t="n">
        <v>202508</v>
      </c>
      <c r="C16974" s="37" t="s">
        <v>98</v>
      </c>
      <c r="D16974" s="37" t="s">
        <v>251</v>
      </c>
      <c r="E16974" s="0" t="n">
        <v>2</v>
      </c>
      <c r="F16974" s="38" t="s">
        <v>71</v>
      </c>
      <c r="G16974" s="37" t="s">
        <v>252</v>
      </c>
      <c r="H16974" s="0" t="n">
        <v>247807</v>
      </c>
      <c r="I16974" s="0" t="n">
        <v>178860</v>
      </c>
      <c r="J16974" s="0" t="n">
        <v>-2885</v>
      </c>
    </row>
    <row r="16975" customFormat="false" ht="15" hidden="false" customHeight="false" outlineLevel="0" collapsed="false">
      <c r="A16975" s="0" t="n">
        <v>202507</v>
      </c>
      <c r="B16975" s="0" t="n">
        <v>202508</v>
      </c>
      <c r="C16975" s="37" t="s">
        <v>124</v>
      </c>
      <c r="D16975" s="37" t="s">
        <v>253</v>
      </c>
      <c r="E16975" s="0" t="n">
        <v>2</v>
      </c>
      <c r="F16975" s="38" t="s">
        <v>71</v>
      </c>
      <c r="G16975" s="37" t="s">
        <v>254</v>
      </c>
      <c r="H16975" s="0" t="n">
        <v>2985184</v>
      </c>
      <c r="I16975" s="0" t="n">
        <v>1222724</v>
      </c>
      <c r="J16975" s="0" t="n">
        <v>57094</v>
      </c>
    </row>
    <row r="16976" customFormat="false" ht="15" hidden="false" customHeight="false" outlineLevel="0" collapsed="false">
      <c r="A16976" s="0" t="n">
        <v>202507</v>
      </c>
      <c r="B16976" s="0" t="n">
        <v>202508</v>
      </c>
      <c r="C16976" s="37" t="s">
        <v>101</v>
      </c>
      <c r="D16976" s="37" t="s">
        <v>255</v>
      </c>
      <c r="E16976" s="0" t="n">
        <v>2</v>
      </c>
      <c r="F16976" s="38" t="s">
        <v>71</v>
      </c>
      <c r="G16976" s="37" t="s">
        <v>256</v>
      </c>
      <c r="H16976" s="0" t="n">
        <v>350958</v>
      </c>
      <c r="I16976" s="0" t="n">
        <v>240842</v>
      </c>
      <c r="J16976" s="0" t="n">
        <v>-14496</v>
      </c>
    </row>
    <row r="16977" customFormat="false" ht="15" hidden="false" customHeight="false" outlineLevel="0" collapsed="false">
      <c r="A16977" s="0" t="n">
        <v>202507</v>
      </c>
      <c r="B16977" s="0" t="n">
        <v>202508</v>
      </c>
      <c r="C16977" s="37" t="s">
        <v>112</v>
      </c>
      <c r="D16977" s="37" t="s">
        <v>132</v>
      </c>
      <c r="E16977" s="0" t="n">
        <v>2</v>
      </c>
      <c r="F16977" s="38" t="s">
        <v>71</v>
      </c>
      <c r="G16977" s="37" t="s">
        <v>257</v>
      </c>
      <c r="H16977" s="0" t="n">
        <v>2604629</v>
      </c>
      <c r="I16977" s="0" t="n">
        <v>1074020</v>
      </c>
      <c r="J16977" s="0" t="n">
        <v>-61433</v>
      </c>
    </row>
    <row r="16978" customFormat="false" ht="15" hidden="false" customHeight="false" outlineLevel="0" collapsed="false">
      <c r="A16978" s="0" t="n">
        <v>202507</v>
      </c>
      <c r="B16978" s="0" t="n">
        <v>202508</v>
      </c>
      <c r="C16978" s="37" t="s">
        <v>115</v>
      </c>
      <c r="D16978" s="37" t="s">
        <v>258</v>
      </c>
      <c r="E16978" s="0" t="n">
        <v>2</v>
      </c>
      <c r="F16978" s="38" t="s">
        <v>71</v>
      </c>
      <c r="G16978" s="37" t="s">
        <v>259</v>
      </c>
      <c r="H16978" s="0" t="n">
        <v>614476</v>
      </c>
      <c r="I16978" s="0" t="n">
        <v>204370</v>
      </c>
      <c r="J16978" s="0" t="n">
        <v>-23404</v>
      </c>
    </row>
    <row r="16979" customFormat="false" ht="15" hidden="false" customHeight="false" outlineLevel="0" collapsed="false">
      <c r="A16979" s="0" t="n">
        <v>202507</v>
      </c>
      <c r="B16979" s="0" t="n">
        <v>202508</v>
      </c>
      <c r="C16979" s="37" t="s">
        <v>184</v>
      </c>
      <c r="D16979" s="37" t="s">
        <v>179</v>
      </c>
      <c r="E16979" s="0" t="n">
        <v>2</v>
      </c>
      <c r="F16979" s="38" t="s">
        <v>71</v>
      </c>
      <c r="G16979" s="37" t="s">
        <v>260</v>
      </c>
      <c r="H16979" s="0" t="n">
        <v>578563</v>
      </c>
      <c r="I16979" s="0" t="n">
        <v>564971</v>
      </c>
      <c r="J16979" s="0" t="n">
        <v>22346</v>
      </c>
    </row>
    <row r="16980" customFormat="false" ht="15" hidden="false" customHeight="false" outlineLevel="0" collapsed="false">
      <c r="A16980" s="0" t="n">
        <v>202507</v>
      </c>
      <c r="B16980" s="0" t="n">
        <v>202508</v>
      </c>
      <c r="C16980" s="37" t="s">
        <v>158</v>
      </c>
      <c r="D16980" s="37" t="s">
        <v>155</v>
      </c>
      <c r="E16980" s="0" t="n">
        <v>2</v>
      </c>
      <c r="F16980" s="38" t="s">
        <v>71</v>
      </c>
      <c r="G16980" s="37" t="s">
        <v>261</v>
      </c>
      <c r="H16980" s="0" t="n">
        <v>807325</v>
      </c>
      <c r="I16980" s="0" t="n">
        <v>791031</v>
      </c>
      <c r="J16980" s="0" t="n">
        <v>68126</v>
      </c>
    </row>
    <row r="16981" customFormat="false" ht="15" hidden="false" customHeight="false" outlineLevel="0" collapsed="false">
      <c r="A16981" s="0" t="n">
        <v>202507</v>
      </c>
      <c r="B16981" s="0" t="n">
        <v>202508</v>
      </c>
      <c r="C16981" s="37" t="s">
        <v>98</v>
      </c>
      <c r="D16981" s="37" t="s">
        <v>262</v>
      </c>
      <c r="E16981" s="0" t="n">
        <v>2</v>
      </c>
      <c r="F16981" s="38" t="s">
        <v>71</v>
      </c>
      <c r="G16981" s="37" t="s">
        <v>263</v>
      </c>
      <c r="H16981" s="0" t="n">
        <v>547788</v>
      </c>
      <c r="I16981" s="0" t="n">
        <v>112480</v>
      </c>
      <c r="J16981" s="0" t="n">
        <v>4820</v>
      </c>
    </row>
    <row r="16982" customFormat="false" ht="15" hidden="false" customHeight="false" outlineLevel="0" collapsed="false">
      <c r="A16982" s="0" t="n">
        <v>202507</v>
      </c>
      <c r="B16982" s="0" t="n">
        <v>202508</v>
      </c>
      <c r="C16982" s="37" t="s">
        <v>98</v>
      </c>
      <c r="D16982" s="37" t="s">
        <v>214</v>
      </c>
      <c r="E16982" s="0" t="n">
        <v>2</v>
      </c>
      <c r="F16982" s="38" t="s">
        <v>71</v>
      </c>
      <c r="G16982" s="37" t="s">
        <v>264</v>
      </c>
      <c r="H16982" s="0" t="n">
        <v>4822206</v>
      </c>
      <c r="I16982" s="0" t="n">
        <v>2341436</v>
      </c>
      <c r="J16982" s="0" t="n">
        <v>-231952</v>
      </c>
    </row>
    <row r="16983" customFormat="false" ht="15" hidden="false" customHeight="false" outlineLevel="0" collapsed="false">
      <c r="A16983" s="0" t="n">
        <v>202507</v>
      </c>
      <c r="B16983" s="0" t="n">
        <v>202508</v>
      </c>
      <c r="C16983" s="37" t="s">
        <v>101</v>
      </c>
      <c r="D16983" s="37" t="s">
        <v>161</v>
      </c>
      <c r="E16983" s="0" t="n">
        <v>2</v>
      </c>
      <c r="F16983" s="38" t="s">
        <v>71</v>
      </c>
      <c r="G16983" s="37" t="s">
        <v>265</v>
      </c>
      <c r="H16983" s="0" t="n">
        <v>31266</v>
      </c>
      <c r="I16983" s="0" t="n">
        <v>15835</v>
      </c>
      <c r="J16983" s="0" t="n">
        <v>-1832</v>
      </c>
    </row>
    <row r="16984" customFormat="false" ht="15" hidden="false" customHeight="false" outlineLevel="0" collapsed="false">
      <c r="A16984" s="0" t="n">
        <v>202507</v>
      </c>
      <c r="B16984" s="0" t="n">
        <v>202508</v>
      </c>
      <c r="C16984" s="37" t="s">
        <v>106</v>
      </c>
      <c r="D16984" s="37" t="s">
        <v>102</v>
      </c>
      <c r="E16984" s="0" t="n">
        <v>2</v>
      </c>
      <c r="F16984" s="38" t="s">
        <v>71</v>
      </c>
      <c r="G16984" s="37" t="s">
        <v>266</v>
      </c>
      <c r="H16984" s="0" t="n">
        <v>55139</v>
      </c>
      <c r="I16984" s="0" t="n">
        <v>17727</v>
      </c>
      <c r="J16984" s="0" t="n">
        <v>1436</v>
      </c>
    </row>
    <row r="16985" customFormat="false" ht="15" hidden="false" customHeight="false" outlineLevel="0" collapsed="false">
      <c r="A16985" s="0" t="n">
        <v>202507</v>
      </c>
      <c r="B16985" s="0" t="n">
        <v>202508</v>
      </c>
      <c r="C16985" s="37" t="s">
        <v>95</v>
      </c>
      <c r="D16985" s="37" t="s">
        <v>267</v>
      </c>
      <c r="E16985" s="0" t="n">
        <v>2</v>
      </c>
      <c r="F16985" s="38" t="s">
        <v>71</v>
      </c>
      <c r="G16985" s="37" t="s">
        <v>268</v>
      </c>
      <c r="H16985" s="0" t="n">
        <v>366745</v>
      </c>
      <c r="I16985" s="0" t="n">
        <v>63272</v>
      </c>
      <c r="J16985" s="0" t="n">
        <v>10054</v>
      </c>
    </row>
    <row r="16986" customFormat="false" ht="15" hidden="false" customHeight="false" outlineLevel="0" collapsed="false">
      <c r="A16986" s="0" t="n">
        <v>202507</v>
      </c>
      <c r="B16986" s="0" t="n">
        <v>202508</v>
      </c>
      <c r="C16986" s="37" t="s">
        <v>136</v>
      </c>
      <c r="D16986" s="37" t="s">
        <v>269</v>
      </c>
      <c r="E16986" s="0" t="n">
        <v>2</v>
      </c>
      <c r="F16986" s="38" t="s">
        <v>71</v>
      </c>
      <c r="G16986" s="37" t="s">
        <v>270</v>
      </c>
      <c r="H16986" s="0" t="n">
        <v>714376</v>
      </c>
      <c r="I16986" s="0" t="n">
        <v>478379</v>
      </c>
      <c r="J16986" s="0" t="n">
        <v>50124</v>
      </c>
    </row>
    <row r="16987" customFormat="false" ht="15" hidden="false" customHeight="false" outlineLevel="0" collapsed="false">
      <c r="A16987" s="0" t="n">
        <v>202507</v>
      </c>
      <c r="B16987" s="0" t="n">
        <v>202508</v>
      </c>
      <c r="C16987" s="37" t="s">
        <v>98</v>
      </c>
      <c r="D16987" s="37" t="s">
        <v>181</v>
      </c>
      <c r="E16987" s="0" t="n">
        <v>2</v>
      </c>
      <c r="F16987" s="38" t="s">
        <v>71</v>
      </c>
      <c r="G16987" s="37" t="s">
        <v>271</v>
      </c>
      <c r="H16987" s="0" t="n">
        <v>1083308</v>
      </c>
      <c r="I16987" s="0" t="n">
        <v>288641</v>
      </c>
      <c r="J16987" s="0" t="n">
        <v>77007</v>
      </c>
    </row>
    <row r="16988" customFormat="false" ht="15" hidden="false" customHeight="false" outlineLevel="0" collapsed="false">
      <c r="A16988" s="0" t="n">
        <v>202507</v>
      </c>
      <c r="B16988" s="0" t="n">
        <v>202508</v>
      </c>
      <c r="C16988" s="37" t="s">
        <v>197</v>
      </c>
      <c r="D16988" s="37" t="s">
        <v>255</v>
      </c>
      <c r="E16988" s="0" t="n">
        <v>2</v>
      </c>
      <c r="F16988" s="38" t="s">
        <v>71</v>
      </c>
      <c r="G16988" s="37" t="s">
        <v>272</v>
      </c>
      <c r="H16988" s="0" t="n">
        <v>992115</v>
      </c>
      <c r="I16988" s="0" t="n">
        <v>458195</v>
      </c>
      <c r="J16988" s="0" t="n">
        <v>34909</v>
      </c>
    </row>
    <row r="16989" customFormat="false" ht="15" hidden="false" customHeight="false" outlineLevel="0" collapsed="false">
      <c r="A16989" s="0" t="n">
        <v>202507</v>
      </c>
      <c r="B16989" s="0" t="n">
        <v>202508</v>
      </c>
      <c r="C16989" s="37" t="s">
        <v>106</v>
      </c>
      <c r="D16989" s="37" t="s">
        <v>273</v>
      </c>
      <c r="E16989" s="0" t="n">
        <v>2</v>
      </c>
      <c r="F16989" s="38" t="s">
        <v>71</v>
      </c>
      <c r="G16989" s="37" t="s">
        <v>274</v>
      </c>
      <c r="H16989" s="0" t="n">
        <v>418862</v>
      </c>
      <c r="I16989" s="0" t="n">
        <v>242143</v>
      </c>
      <c r="J16989" s="0" t="n">
        <v>27009</v>
      </c>
    </row>
    <row r="16990" customFormat="false" ht="15" hidden="false" customHeight="false" outlineLevel="0" collapsed="false">
      <c r="A16990" s="0" t="n">
        <v>202507</v>
      </c>
      <c r="B16990" s="0" t="n">
        <v>202508</v>
      </c>
      <c r="C16990" s="37" t="s">
        <v>124</v>
      </c>
      <c r="D16990" s="37" t="s">
        <v>275</v>
      </c>
      <c r="E16990" s="0" t="n">
        <v>2</v>
      </c>
      <c r="F16990" s="38" t="s">
        <v>71</v>
      </c>
      <c r="G16990" s="37" t="s">
        <v>276</v>
      </c>
      <c r="H16990" s="0" t="n">
        <v>2316083</v>
      </c>
      <c r="I16990" s="0" t="n">
        <v>785957</v>
      </c>
      <c r="J16990" s="0" t="n">
        <v>61225</v>
      </c>
    </row>
    <row r="16991" customFormat="false" ht="15" hidden="false" customHeight="false" outlineLevel="0" collapsed="false">
      <c r="A16991" s="0" t="n">
        <v>202507</v>
      </c>
      <c r="B16991" s="0" t="n">
        <v>202508</v>
      </c>
      <c r="C16991" s="37" t="s">
        <v>115</v>
      </c>
      <c r="D16991" s="37" t="s">
        <v>277</v>
      </c>
      <c r="E16991" s="0" t="n">
        <v>2</v>
      </c>
      <c r="F16991" s="38" t="s">
        <v>71</v>
      </c>
      <c r="G16991" s="37" t="s">
        <v>278</v>
      </c>
      <c r="H16991" s="0" t="n">
        <v>1851917</v>
      </c>
      <c r="I16991" s="0" t="n">
        <v>696628</v>
      </c>
      <c r="J16991" s="0" t="n">
        <v>1287</v>
      </c>
    </row>
    <row r="16992" customFormat="false" ht="15" hidden="false" customHeight="false" outlineLevel="0" collapsed="false">
      <c r="A16992" s="0" t="n">
        <v>202507</v>
      </c>
      <c r="B16992" s="0" t="n">
        <v>202508</v>
      </c>
      <c r="C16992" s="37" t="s">
        <v>115</v>
      </c>
      <c r="D16992" s="37" t="s">
        <v>269</v>
      </c>
      <c r="E16992" s="0" t="n">
        <v>2</v>
      </c>
      <c r="F16992" s="38" t="s">
        <v>71</v>
      </c>
      <c r="G16992" s="37" t="s">
        <v>279</v>
      </c>
      <c r="H16992" s="0" t="n">
        <v>1027242</v>
      </c>
      <c r="I16992" s="0" t="n">
        <v>388565</v>
      </c>
      <c r="J16992" s="0" t="n">
        <v>24703</v>
      </c>
    </row>
    <row r="16993" customFormat="false" ht="15" hidden="false" customHeight="false" outlineLevel="0" collapsed="false">
      <c r="A16993" s="0" t="n">
        <v>202507</v>
      </c>
      <c r="B16993" s="0" t="n">
        <v>202508</v>
      </c>
      <c r="C16993" s="37" t="s">
        <v>197</v>
      </c>
      <c r="D16993" s="37" t="s">
        <v>280</v>
      </c>
      <c r="E16993" s="0" t="n">
        <v>2</v>
      </c>
      <c r="F16993" s="38" t="s">
        <v>71</v>
      </c>
      <c r="G16993" s="37" t="s">
        <v>281</v>
      </c>
      <c r="H16993" s="0" t="n">
        <v>1871097</v>
      </c>
      <c r="I16993" s="0" t="n">
        <v>743631</v>
      </c>
      <c r="J16993" s="0" t="n">
        <v>121844</v>
      </c>
    </row>
    <row r="16994" customFormat="false" ht="15" hidden="false" customHeight="false" outlineLevel="0" collapsed="false">
      <c r="A16994" s="0" t="n">
        <v>202507</v>
      </c>
      <c r="B16994" s="0" t="n">
        <v>202508</v>
      </c>
      <c r="C16994" s="37" t="s">
        <v>158</v>
      </c>
      <c r="D16994" s="37" t="s">
        <v>282</v>
      </c>
      <c r="E16994" s="0" t="n">
        <v>2</v>
      </c>
      <c r="F16994" s="38" t="s">
        <v>71</v>
      </c>
      <c r="G16994" s="37" t="s">
        <v>283</v>
      </c>
      <c r="H16994" s="0" t="n">
        <v>583254</v>
      </c>
      <c r="I16994" s="0" t="n">
        <v>647860</v>
      </c>
      <c r="J16994" s="0" t="n">
        <v>108683</v>
      </c>
    </row>
    <row r="16995" customFormat="false" ht="15" hidden="false" customHeight="false" outlineLevel="0" collapsed="false">
      <c r="A16995" s="0" t="n">
        <v>202507</v>
      </c>
      <c r="B16995" s="0" t="n">
        <v>202508</v>
      </c>
      <c r="C16995" s="37" t="s">
        <v>152</v>
      </c>
      <c r="D16995" s="37" t="s">
        <v>284</v>
      </c>
      <c r="E16995" s="0" t="n">
        <v>2</v>
      </c>
      <c r="F16995" s="38" t="s">
        <v>71</v>
      </c>
      <c r="G16995" s="37" t="s">
        <v>285</v>
      </c>
      <c r="H16995" s="0" t="n">
        <v>336040</v>
      </c>
      <c r="I16995" s="0" t="n">
        <v>106068</v>
      </c>
      <c r="J16995" s="0" t="n">
        <v>12278</v>
      </c>
    </row>
    <row r="16996" customFormat="false" ht="15" hidden="false" customHeight="false" outlineLevel="0" collapsed="false">
      <c r="A16996" s="0" t="n">
        <v>202507</v>
      </c>
      <c r="B16996" s="0" t="n">
        <v>202508</v>
      </c>
      <c r="C16996" s="37" t="s">
        <v>95</v>
      </c>
      <c r="D16996" s="37" t="s">
        <v>210</v>
      </c>
      <c r="E16996" s="0" t="n">
        <v>2</v>
      </c>
      <c r="F16996" s="38" t="s">
        <v>71</v>
      </c>
      <c r="G16996" s="37" t="s">
        <v>286</v>
      </c>
      <c r="H16996" s="0" t="n">
        <v>1433845</v>
      </c>
      <c r="I16996" s="0" t="n">
        <v>1504210</v>
      </c>
      <c r="J16996" s="0" t="n">
        <v>358343</v>
      </c>
    </row>
    <row r="16997" customFormat="false" ht="15" hidden="false" customHeight="false" outlineLevel="0" collapsed="false">
      <c r="A16997" s="0" t="n">
        <v>202507</v>
      </c>
      <c r="B16997" s="0" t="n">
        <v>202508</v>
      </c>
      <c r="C16997" s="37" t="s">
        <v>136</v>
      </c>
      <c r="D16997" s="37" t="s">
        <v>223</v>
      </c>
      <c r="E16997" s="0" t="n">
        <v>2</v>
      </c>
      <c r="F16997" s="38" t="s">
        <v>71</v>
      </c>
      <c r="G16997" s="37" t="s">
        <v>287</v>
      </c>
      <c r="H16997" s="0" t="n">
        <v>522477</v>
      </c>
      <c r="I16997" s="0" t="n">
        <v>234840</v>
      </c>
      <c r="J16997" s="0" t="n">
        <v>29531</v>
      </c>
    </row>
    <row r="16998" customFormat="false" ht="15" hidden="false" customHeight="false" outlineLevel="0" collapsed="false">
      <c r="A16998" s="0" t="n">
        <v>202507</v>
      </c>
      <c r="B16998" s="0" t="n">
        <v>202508</v>
      </c>
      <c r="C16998" s="37" t="s">
        <v>152</v>
      </c>
      <c r="D16998" s="37" t="s">
        <v>288</v>
      </c>
      <c r="E16998" s="0" t="n">
        <v>2</v>
      </c>
      <c r="F16998" s="38" t="s">
        <v>71</v>
      </c>
      <c r="G16998" s="37" t="s">
        <v>289</v>
      </c>
      <c r="H16998" s="0" t="n">
        <v>468154</v>
      </c>
      <c r="I16998" s="0" t="n">
        <v>357870</v>
      </c>
      <c r="J16998" s="0" t="n">
        <v>40323</v>
      </c>
    </row>
    <row r="16999" customFormat="false" ht="15" hidden="false" customHeight="false" outlineLevel="0" collapsed="false">
      <c r="A16999" s="0" t="n">
        <v>202507</v>
      </c>
      <c r="B16999" s="0" t="n">
        <v>202508</v>
      </c>
      <c r="C16999" s="37" t="s">
        <v>112</v>
      </c>
      <c r="D16999" s="37" t="s">
        <v>290</v>
      </c>
      <c r="E16999" s="0" t="n">
        <v>2</v>
      </c>
      <c r="F16999" s="38" t="s">
        <v>71</v>
      </c>
      <c r="G16999" s="37" t="s">
        <v>291</v>
      </c>
      <c r="H16999" s="0" t="n">
        <v>3105955</v>
      </c>
      <c r="I16999" s="0" t="n">
        <v>2655776</v>
      </c>
      <c r="J16999" s="0" t="n">
        <v>611413</v>
      </c>
    </row>
    <row r="17000" customFormat="false" ht="15" hidden="false" customHeight="false" outlineLevel="0" collapsed="false">
      <c r="A17000" s="0" t="n">
        <v>202507</v>
      </c>
      <c r="B17000" s="0" t="n">
        <v>202508</v>
      </c>
      <c r="C17000" s="37" t="s">
        <v>106</v>
      </c>
      <c r="D17000" s="37" t="s">
        <v>292</v>
      </c>
      <c r="E17000" s="0" t="n">
        <v>2</v>
      </c>
      <c r="F17000" s="38" t="s">
        <v>71</v>
      </c>
      <c r="G17000" s="37" t="s">
        <v>293</v>
      </c>
      <c r="H17000" s="0" t="n">
        <v>32402</v>
      </c>
      <c r="I17000" s="0" t="n">
        <v>17312</v>
      </c>
      <c r="J17000" s="0" t="n">
        <v>147</v>
      </c>
    </row>
    <row r="17001" customFormat="false" ht="15" hidden="false" customHeight="false" outlineLevel="0" collapsed="false">
      <c r="A17001" s="0" t="n">
        <v>202507</v>
      </c>
      <c r="B17001" s="0" t="n">
        <v>202508</v>
      </c>
      <c r="C17001" s="37" t="s">
        <v>136</v>
      </c>
      <c r="D17001" s="37" t="s">
        <v>294</v>
      </c>
      <c r="E17001" s="0" t="n">
        <v>2</v>
      </c>
      <c r="F17001" s="38" t="s">
        <v>71</v>
      </c>
      <c r="G17001" s="37" t="s">
        <v>295</v>
      </c>
      <c r="H17001" s="0" t="n">
        <v>125212</v>
      </c>
      <c r="I17001" s="0" t="n">
        <v>142739</v>
      </c>
      <c r="J17001" s="0" t="n">
        <v>31803</v>
      </c>
    </row>
    <row r="17002" customFormat="false" ht="15" hidden="false" customHeight="false" outlineLevel="0" collapsed="false">
      <c r="A17002" s="0" t="n">
        <v>202507</v>
      </c>
      <c r="B17002" s="0" t="n">
        <v>202508</v>
      </c>
      <c r="C17002" s="37" t="s">
        <v>101</v>
      </c>
      <c r="D17002" s="37" t="s">
        <v>296</v>
      </c>
      <c r="E17002" s="0" t="n">
        <v>2</v>
      </c>
      <c r="F17002" s="38" t="s">
        <v>71</v>
      </c>
      <c r="G17002" s="37" t="s">
        <v>297</v>
      </c>
      <c r="H17002" s="0" t="n">
        <v>108927</v>
      </c>
      <c r="I17002" s="0" t="n">
        <v>154442</v>
      </c>
      <c r="J17002" s="0" t="n">
        <v>-2686</v>
      </c>
    </row>
    <row r="17003" customFormat="false" ht="15" hidden="false" customHeight="false" outlineLevel="0" collapsed="false">
      <c r="A17003" s="0" t="n">
        <v>202507</v>
      </c>
      <c r="B17003" s="0" t="n">
        <v>202508</v>
      </c>
      <c r="C17003" s="37" t="s">
        <v>149</v>
      </c>
      <c r="D17003" s="37" t="s">
        <v>298</v>
      </c>
      <c r="E17003" s="0" t="n">
        <v>2</v>
      </c>
      <c r="F17003" s="38" t="s">
        <v>71</v>
      </c>
      <c r="G17003" s="37" t="s">
        <v>299</v>
      </c>
      <c r="H17003" s="0" t="n">
        <v>539100</v>
      </c>
      <c r="I17003" s="0" t="n">
        <v>233672</v>
      </c>
      <c r="J17003" s="0" t="n">
        <v>12478</v>
      </c>
    </row>
    <row r="17004" customFormat="false" ht="15" hidden="false" customHeight="false" outlineLevel="0" collapsed="false">
      <c r="A17004" s="0" t="n">
        <v>202507</v>
      </c>
      <c r="B17004" s="0" t="n">
        <v>202508</v>
      </c>
      <c r="C17004" s="37" t="s">
        <v>184</v>
      </c>
      <c r="D17004" s="37" t="s">
        <v>300</v>
      </c>
      <c r="E17004" s="0" t="n">
        <v>2</v>
      </c>
      <c r="F17004" s="38" t="s">
        <v>71</v>
      </c>
      <c r="G17004" s="37" t="s">
        <v>301</v>
      </c>
      <c r="H17004" s="0" t="n">
        <v>486551</v>
      </c>
      <c r="I17004" s="0" t="n">
        <v>134895</v>
      </c>
      <c r="J17004" s="0" t="n">
        <v>-13981</v>
      </c>
    </row>
    <row r="17005" customFormat="false" ht="15" hidden="false" customHeight="false" outlineLevel="0" collapsed="false">
      <c r="A17005" s="0" t="n">
        <v>202507</v>
      </c>
      <c r="B17005" s="0" t="n">
        <v>202508</v>
      </c>
      <c r="C17005" s="37" t="s">
        <v>136</v>
      </c>
      <c r="D17005" s="37" t="s">
        <v>298</v>
      </c>
      <c r="E17005" s="0" t="n">
        <v>2</v>
      </c>
      <c r="F17005" s="38" t="s">
        <v>71</v>
      </c>
      <c r="G17005" s="37" t="s">
        <v>302</v>
      </c>
      <c r="H17005" s="0" t="n">
        <v>77892</v>
      </c>
      <c r="I17005" s="0" t="n">
        <v>39775</v>
      </c>
      <c r="J17005" s="0" t="n">
        <v>4181</v>
      </c>
    </row>
    <row r="17006" customFormat="false" ht="15" hidden="false" customHeight="false" outlineLevel="0" collapsed="false">
      <c r="A17006" s="0" t="n">
        <v>202507</v>
      </c>
      <c r="B17006" s="0" t="n">
        <v>202508</v>
      </c>
      <c r="C17006" s="37" t="s">
        <v>149</v>
      </c>
      <c r="D17006" s="37" t="s">
        <v>303</v>
      </c>
      <c r="E17006" s="0" t="n">
        <v>2</v>
      </c>
      <c r="F17006" s="38" t="s">
        <v>71</v>
      </c>
      <c r="G17006" s="37" t="s">
        <v>304</v>
      </c>
      <c r="H17006" s="0" t="n">
        <v>218849</v>
      </c>
      <c r="I17006" s="0" t="n">
        <v>239920</v>
      </c>
      <c r="J17006" s="0" t="n">
        <v>50998</v>
      </c>
    </row>
    <row r="17007" customFormat="false" ht="15" hidden="false" customHeight="false" outlineLevel="0" collapsed="false">
      <c r="A17007" s="0" t="n">
        <v>202507</v>
      </c>
      <c r="B17007" s="0" t="n">
        <v>202508</v>
      </c>
      <c r="C17007" s="37" t="s">
        <v>106</v>
      </c>
      <c r="D17007" s="37" t="s">
        <v>107</v>
      </c>
      <c r="E17007" s="0" t="n">
        <v>2</v>
      </c>
      <c r="F17007" s="38" t="s">
        <v>71</v>
      </c>
      <c r="G17007" s="37" t="s">
        <v>305</v>
      </c>
      <c r="H17007" s="0" t="n">
        <v>217965</v>
      </c>
      <c r="I17007" s="0" t="n">
        <v>122926</v>
      </c>
      <c r="J17007" s="0" t="n">
        <v>-1694</v>
      </c>
    </row>
    <row r="17008" customFormat="false" ht="15" hidden="false" customHeight="false" outlineLevel="0" collapsed="false">
      <c r="A17008" s="0" t="n">
        <v>202507</v>
      </c>
      <c r="B17008" s="0" t="n">
        <v>202508</v>
      </c>
      <c r="C17008" s="37" t="s">
        <v>124</v>
      </c>
      <c r="D17008" s="37" t="s">
        <v>306</v>
      </c>
      <c r="E17008" s="0" t="n">
        <v>2</v>
      </c>
      <c r="F17008" s="38" t="s">
        <v>71</v>
      </c>
      <c r="G17008" s="37" t="s">
        <v>307</v>
      </c>
      <c r="H17008" s="0" t="n">
        <v>10386707</v>
      </c>
      <c r="I17008" s="0" t="n">
        <v>1558319</v>
      </c>
      <c r="J17008" s="0" t="n">
        <v>80594</v>
      </c>
    </row>
    <row r="17009" customFormat="false" ht="15" hidden="false" customHeight="false" outlineLevel="0" collapsed="false">
      <c r="A17009" s="0" t="n">
        <v>202507</v>
      </c>
      <c r="B17009" s="0" t="n">
        <v>202508</v>
      </c>
      <c r="C17009" s="37" t="s">
        <v>115</v>
      </c>
      <c r="D17009" s="37" t="s">
        <v>308</v>
      </c>
      <c r="E17009" s="0" t="n">
        <v>2</v>
      </c>
      <c r="F17009" s="38" t="s">
        <v>71</v>
      </c>
      <c r="G17009" s="37" t="s">
        <v>309</v>
      </c>
      <c r="H17009" s="0" t="n">
        <v>5182999</v>
      </c>
      <c r="I17009" s="0" t="n">
        <v>2739828</v>
      </c>
      <c r="J17009" s="0" t="n">
        <v>158458</v>
      </c>
    </row>
    <row r="17010" customFormat="false" ht="15" hidden="false" customHeight="false" outlineLevel="0" collapsed="false">
      <c r="A17010" s="0" t="n">
        <v>202507</v>
      </c>
      <c r="B17010" s="0" t="n">
        <v>202508</v>
      </c>
      <c r="C17010" s="37" t="s">
        <v>178</v>
      </c>
      <c r="D17010" s="37" t="s">
        <v>308</v>
      </c>
      <c r="E17010" s="0" t="n">
        <v>2</v>
      </c>
      <c r="F17010" s="38" t="s">
        <v>71</v>
      </c>
      <c r="G17010" s="37" t="s">
        <v>310</v>
      </c>
      <c r="H17010" s="0" t="n">
        <v>383640</v>
      </c>
      <c r="I17010" s="0" t="n">
        <v>114460</v>
      </c>
      <c r="J17010" s="0" t="n">
        <v>6695</v>
      </c>
    </row>
    <row r="17011" customFormat="false" ht="15" hidden="false" customHeight="false" outlineLevel="0" collapsed="false">
      <c r="A17011" s="0" t="n">
        <v>202507</v>
      </c>
      <c r="B17011" s="0" t="n">
        <v>202508</v>
      </c>
      <c r="C17011" s="37" t="s">
        <v>109</v>
      </c>
      <c r="D17011" s="37" t="s">
        <v>311</v>
      </c>
      <c r="E17011" s="0" t="n">
        <v>2</v>
      </c>
      <c r="F17011" s="38" t="s">
        <v>71</v>
      </c>
      <c r="G17011" s="37" t="s">
        <v>312</v>
      </c>
      <c r="H17011" s="0" t="n">
        <v>373282</v>
      </c>
      <c r="I17011" s="0" t="n">
        <v>60898</v>
      </c>
      <c r="J17011" s="0" t="n">
        <v>-1509</v>
      </c>
    </row>
    <row r="17012" customFormat="false" ht="15" hidden="false" customHeight="false" outlineLevel="0" collapsed="false">
      <c r="A17012" s="0" t="n">
        <v>202507</v>
      </c>
      <c r="B17012" s="0" t="n">
        <v>202508</v>
      </c>
      <c r="C17012" s="37" t="s">
        <v>178</v>
      </c>
      <c r="D17012" s="37" t="s">
        <v>203</v>
      </c>
      <c r="E17012" s="0" t="n">
        <v>2</v>
      </c>
      <c r="F17012" s="38" t="s">
        <v>71</v>
      </c>
      <c r="G17012" s="37" t="s">
        <v>313</v>
      </c>
      <c r="H17012" s="0" t="n">
        <v>102620</v>
      </c>
      <c r="I17012" s="0" t="n">
        <v>111695</v>
      </c>
      <c r="J17012" s="0" t="n">
        <v>9355</v>
      </c>
    </row>
    <row r="17013" customFormat="false" ht="15" hidden="false" customHeight="false" outlineLevel="0" collapsed="false">
      <c r="A17013" s="0" t="n">
        <v>202507</v>
      </c>
      <c r="B17013" s="0" t="n">
        <v>202508</v>
      </c>
      <c r="C17013" s="37" t="s">
        <v>152</v>
      </c>
      <c r="D17013" s="37" t="s">
        <v>314</v>
      </c>
      <c r="E17013" s="0" t="n">
        <v>2</v>
      </c>
      <c r="F17013" s="38" t="s">
        <v>71</v>
      </c>
      <c r="G17013" s="37" t="s">
        <v>315</v>
      </c>
      <c r="H17013" s="0" t="n">
        <v>50836</v>
      </c>
      <c r="I17013" s="0" t="n">
        <v>36366</v>
      </c>
      <c r="J17013" s="0" t="n">
        <v>8619</v>
      </c>
    </row>
    <row r="17014" customFormat="false" ht="15" hidden="false" customHeight="false" outlineLevel="0" collapsed="false">
      <c r="A17014" s="0" t="n">
        <v>202507</v>
      </c>
      <c r="B17014" s="0" t="n">
        <v>202508</v>
      </c>
      <c r="C17014" s="37" t="s">
        <v>152</v>
      </c>
      <c r="D17014" s="37" t="s">
        <v>159</v>
      </c>
      <c r="E17014" s="0" t="n">
        <v>2</v>
      </c>
      <c r="F17014" s="38" t="s">
        <v>71</v>
      </c>
      <c r="G17014" s="37" t="s">
        <v>316</v>
      </c>
      <c r="H17014" s="0" t="n">
        <v>417958</v>
      </c>
      <c r="I17014" s="0" t="n">
        <v>456752</v>
      </c>
      <c r="J17014" s="0" t="n">
        <v>13662</v>
      </c>
    </row>
    <row r="17015" customFormat="false" ht="15" hidden="false" customHeight="false" outlineLevel="0" collapsed="false">
      <c r="A17015" s="0" t="n">
        <v>202507</v>
      </c>
      <c r="B17015" s="0" t="n">
        <v>202508</v>
      </c>
      <c r="C17015" s="37" t="s">
        <v>184</v>
      </c>
      <c r="D17015" s="37" t="s">
        <v>218</v>
      </c>
      <c r="E17015" s="0" t="n">
        <v>2</v>
      </c>
      <c r="F17015" s="38" t="s">
        <v>71</v>
      </c>
      <c r="G17015" s="37" t="s">
        <v>317</v>
      </c>
      <c r="H17015" s="0" t="n">
        <v>164090</v>
      </c>
      <c r="I17015" s="0" t="n">
        <v>126434</v>
      </c>
      <c r="J17015" s="0" t="n">
        <v>13025</v>
      </c>
    </row>
    <row r="17016" customFormat="false" ht="15" hidden="false" customHeight="false" outlineLevel="0" collapsed="false">
      <c r="A17016" s="0" t="n">
        <v>202507</v>
      </c>
      <c r="B17016" s="0" t="n">
        <v>202508</v>
      </c>
      <c r="C17016" s="37" t="s">
        <v>109</v>
      </c>
      <c r="D17016" s="37" t="s">
        <v>318</v>
      </c>
      <c r="E17016" s="0" t="n">
        <v>2</v>
      </c>
      <c r="F17016" s="38" t="s">
        <v>71</v>
      </c>
      <c r="G17016" s="37" t="s">
        <v>319</v>
      </c>
      <c r="H17016" s="0" t="n">
        <v>531235</v>
      </c>
      <c r="I17016" s="0" t="n">
        <v>536567</v>
      </c>
      <c r="J17016" s="0" t="n">
        <v>54848</v>
      </c>
    </row>
    <row r="17017" customFormat="false" ht="15" hidden="false" customHeight="false" outlineLevel="0" collapsed="false">
      <c r="A17017" s="0" t="n">
        <v>202507</v>
      </c>
      <c r="B17017" s="0" t="n">
        <v>202508</v>
      </c>
      <c r="C17017" s="37" t="s">
        <v>184</v>
      </c>
      <c r="D17017" s="37" t="s">
        <v>320</v>
      </c>
      <c r="E17017" s="0" t="n">
        <v>2</v>
      </c>
      <c r="F17017" s="38" t="s">
        <v>71</v>
      </c>
      <c r="G17017" s="37" t="s">
        <v>321</v>
      </c>
      <c r="H17017" s="0" t="n">
        <v>108483</v>
      </c>
      <c r="I17017" s="0" t="n">
        <v>62861</v>
      </c>
      <c r="J17017" s="0" t="n">
        <v>2542</v>
      </c>
    </row>
    <row r="17018" customFormat="false" ht="15" hidden="false" customHeight="false" outlineLevel="0" collapsed="false">
      <c r="A17018" s="0" t="n">
        <v>202507</v>
      </c>
      <c r="B17018" s="0" t="n">
        <v>202508</v>
      </c>
      <c r="C17018" s="37" t="s">
        <v>124</v>
      </c>
      <c r="D17018" s="37" t="s">
        <v>282</v>
      </c>
      <c r="E17018" s="0" t="n">
        <v>2</v>
      </c>
      <c r="F17018" s="38" t="s">
        <v>71</v>
      </c>
      <c r="G17018" s="37" t="s">
        <v>322</v>
      </c>
      <c r="H17018" s="0" t="n">
        <v>204469</v>
      </c>
      <c r="I17018" s="0" t="n">
        <v>134977</v>
      </c>
      <c r="J17018" s="0" t="n">
        <v>14554</v>
      </c>
    </row>
    <row r="17019" customFormat="false" ht="15" hidden="false" customHeight="false" outlineLevel="0" collapsed="false">
      <c r="A17019" s="0" t="n">
        <v>202507</v>
      </c>
      <c r="B17019" s="0" t="n">
        <v>202508</v>
      </c>
      <c r="C17019" s="37" t="s">
        <v>112</v>
      </c>
      <c r="D17019" s="37" t="s">
        <v>96</v>
      </c>
      <c r="E17019" s="0" t="n">
        <v>2</v>
      </c>
      <c r="F17019" s="38" t="s">
        <v>71</v>
      </c>
      <c r="G17019" s="37" t="s">
        <v>323</v>
      </c>
      <c r="H17019" s="0" t="n">
        <v>627600</v>
      </c>
      <c r="I17019" s="0" t="n">
        <v>116292</v>
      </c>
      <c r="J17019" s="0" t="n">
        <v>4874</v>
      </c>
    </row>
    <row r="17020" customFormat="false" ht="15" hidden="false" customHeight="false" outlineLevel="0" collapsed="false">
      <c r="A17020" s="0" t="n">
        <v>202507</v>
      </c>
      <c r="B17020" s="0" t="n">
        <v>202508</v>
      </c>
      <c r="C17020" s="37" t="s">
        <v>152</v>
      </c>
      <c r="D17020" s="37" t="s">
        <v>324</v>
      </c>
      <c r="E17020" s="0" t="n">
        <v>2</v>
      </c>
      <c r="F17020" s="38" t="s">
        <v>71</v>
      </c>
      <c r="G17020" s="37" t="s">
        <v>325</v>
      </c>
      <c r="H17020" s="0" t="n">
        <v>602622</v>
      </c>
      <c r="I17020" s="0" t="n">
        <v>150004</v>
      </c>
      <c r="J17020" s="0" t="n">
        <v>18265</v>
      </c>
    </row>
    <row r="17021" customFormat="false" ht="15" hidden="false" customHeight="false" outlineLevel="0" collapsed="false">
      <c r="A17021" s="0" t="n">
        <v>202507</v>
      </c>
      <c r="B17021" s="0" t="n">
        <v>202508</v>
      </c>
      <c r="C17021" s="37" t="s">
        <v>112</v>
      </c>
      <c r="D17021" s="37" t="s">
        <v>326</v>
      </c>
      <c r="E17021" s="0" t="n">
        <v>2</v>
      </c>
      <c r="F17021" s="38" t="s">
        <v>71</v>
      </c>
      <c r="G17021" s="37" t="s">
        <v>327</v>
      </c>
      <c r="H17021" s="0" t="n">
        <v>1010355</v>
      </c>
      <c r="I17021" s="0" t="n">
        <v>469418</v>
      </c>
      <c r="J17021" s="0" t="n">
        <v>34244</v>
      </c>
    </row>
    <row r="17022" customFormat="false" ht="15" hidden="false" customHeight="false" outlineLevel="0" collapsed="false">
      <c r="A17022" s="0" t="n">
        <v>202507</v>
      </c>
      <c r="B17022" s="0" t="n">
        <v>202508</v>
      </c>
      <c r="C17022" s="37" t="s">
        <v>152</v>
      </c>
      <c r="D17022" s="37" t="s">
        <v>328</v>
      </c>
      <c r="E17022" s="0" t="n">
        <v>2</v>
      </c>
      <c r="F17022" s="38" t="s">
        <v>71</v>
      </c>
      <c r="G17022" s="37" t="s">
        <v>329</v>
      </c>
      <c r="H17022" s="0" t="n">
        <v>116806</v>
      </c>
      <c r="I17022" s="0" t="n">
        <v>55903</v>
      </c>
      <c r="J17022" s="0" t="n">
        <v>-3386</v>
      </c>
    </row>
    <row r="17023" customFormat="false" ht="15" hidden="false" customHeight="false" outlineLevel="0" collapsed="false">
      <c r="A17023" s="0" t="n">
        <v>202507</v>
      </c>
      <c r="B17023" s="0" t="n">
        <v>202508</v>
      </c>
      <c r="C17023" s="37" t="s">
        <v>95</v>
      </c>
      <c r="D17023" s="37" t="s">
        <v>330</v>
      </c>
      <c r="E17023" s="0" t="n">
        <v>2</v>
      </c>
      <c r="F17023" s="38" t="s">
        <v>71</v>
      </c>
      <c r="G17023" s="37" t="s">
        <v>331</v>
      </c>
      <c r="H17023" s="0" t="n">
        <v>1618091</v>
      </c>
      <c r="I17023" s="0" t="n">
        <v>829223</v>
      </c>
      <c r="J17023" s="0" t="n">
        <v>-82844</v>
      </c>
    </row>
    <row r="17024" customFormat="false" ht="15" hidden="false" customHeight="false" outlineLevel="0" collapsed="false">
      <c r="A17024" s="0" t="n">
        <v>202507</v>
      </c>
      <c r="B17024" s="0" t="n">
        <v>202508</v>
      </c>
      <c r="C17024" s="37" t="s">
        <v>106</v>
      </c>
      <c r="D17024" s="37" t="s">
        <v>332</v>
      </c>
      <c r="E17024" s="0" t="n">
        <v>2</v>
      </c>
      <c r="F17024" s="38" t="s">
        <v>71</v>
      </c>
      <c r="G17024" s="37" t="s">
        <v>333</v>
      </c>
      <c r="H17024" s="0" t="n">
        <v>241634</v>
      </c>
      <c r="I17024" s="0" t="n">
        <v>91605</v>
      </c>
      <c r="J17024" s="0" t="n">
        <v>-12256</v>
      </c>
    </row>
    <row r="17025" customFormat="false" ht="15" hidden="false" customHeight="false" outlineLevel="0" collapsed="false">
      <c r="A17025" s="0" t="n">
        <v>202507</v>
      </c>
      <c r="B17025" s="0" t="n">
        <v>202508</v>
      </c>
      <c r="C17025" s="37" t="s">
        <v>95</v>
      </c>
      <c r="D17025" s="37" t="s">
        <v>334</v>
      </c>
      <c r="E17025" s="0" t="n">
        <v>2</v>
      </c>
      <c r="F17025" s="38" t="s">
        <v>71</v>
      </c>
      <c r="G17025" s="37" t="s">
        <v>335</v>
      </c>
      <c r="H17025" s="0" t="n">
        <v>1513852</v>
      </c>
      <c r="I17025" s="0" t="n">
        <v>643963</v>
      </c>
      <c r="J17025" s="0" t="n">
        <v>25105</v>
      </c>
    </row>
    <row r="17026" customFormat="false" ht="15" hidden="false" customHeight="false" outlineLevel="0" collapsed="false">
      <c r="A17026" s="0" t="n">
        <v>202507</v>
      </c>
      <c r="B17026" s="0" t="n">
        <v>202508</v>
      </c>
      <c r="C17026" s="37" t="s">
        <v>149</v>
      </c>
      <c r="D17026" s="37" t="s">
        <v>243</v>
      </c>
      <c r="E17026" s="0" t="n">
        <v>2</v>
      </c>
      <c r="F17026" s="38" t="s">
        <v>71</v>
      </c>
      <c r="G17026" s="37" t="s">
        <v>336</v>
      </c>
      <c r="H17026" s="0" t="n">
        <v>693155</v>
      </c>
      <c r="I17026" s="0" t="n">
        <v>608618</v>
      </c>
      <c r="J17026" s="0" t="n">
        <v>99246</v>
      </c>
    </row>
    <row r="17027" customFormat="false" ht="15" hidden="false" customHeight="false" outlineLevel="0" collapsed="false">
      <c r="A17027" s="0" t="n">
        <v>202507</v>
      </c>
      <c r="B17027" s="0" t="n">
        <v>202508</v>
      </c>
      <c r="C17027" s="37" t="s">
        <v>115</v>
      </c>
      <c r="D17027" s="37" t="s">
        <v>200</v>
      </c>
      <c r="E17027" s="0" t="n">
        <v>2</v>
      </c>
      <c r="F17027" s="38" t="s">
        <v>71</v>
      </c>
      <c r="G17027" s="37" t="s">
        <v>337</v>
      </c>
      <c r="H17027" s="0" t="n">
        <v>53754</v>
      </c>
      <c r="I17027" s="0" t="n">
        <v>25460</v>
      </c>
      <c r="J17027" s="0" t="n">
        <v>178</v>
      </c>
    </row>
    <row r="17028" customFormat="false" ht="15" hidden="false" customHeight="false" outlineLevel="0" collapsed="false">
      <c r="A17028" s="0" t="n">
        <v>202507</v>
      </c>
      <c r="B17028" s="0" t="n">
        <v>202508</v>
      </c>
      <c r="C17028" s="37" t="s">
        <v>106</v>
      </c>
      <c r="D17028" s="37" t="s">
        <v>104</v>
      </c>
      <c r="E17028" s="0" t="n">
        <v>2</v>
      </c>
      <c r="F17028" s="38" t="s">
        <v>71</v>
      </c>
      <c r="G17028" s="37" t="s">
        <v>338</v>
      </c>
      <c r="H17028" s="0" t="n">
        <v>316956</v>
      </c>
      <c r="I17028" s="0" t="n">
        <v>196802</v>
      </c>
      <c r="J17028" s="0" t="n">
        <v>10885</v>
      </c>
    </row>
    <row r="17029" customFormat="false" ht="15" hidden="false" customHeight="false" outlineLevel="0" collapsed="false">
      <c r="A17029" s="0" t="n">
        <v>202507</v>
      </c>
      <c r="B17029" s="0" t="n">
        <v>202508</v>
      </c>
      <c r="C17029" s="37" t="s">
        <v>184</v>
      </c>
      <c r="D17029" s="37" t="s">
        <v>339</v>
      </c>
      <c r="E17029" s="0" t="n">
        <v>2</v>
      </c>
      <c r="F17029" s="38" t="s">
        <v>71</v>
      </c>
      <c r="G17029" s="37" t="s">
        <v>340</v>
      </c>
      <c r="H17029" s="0" t="n">
        <v>1218010</v>
      </c>
      <c r="I17029" s="0" t="n">
        <v>262243</v>
      </c>
      <c r="J17029" s="0" t="n">
        <v>3833</v>
      </c>
    </row>
    <row r="17030" customFormat="false" ht="15" hidden="false" customHeight="false" outlineLevel="0" collapsed="false">
      <c r="A17030" s="0" t="n">
        <v>202507</v>
      </c>
      <c r="B17030" s="0" t="n">
        <v>202508</v>
      </c>
      <c r="C17030" s="37" t="s">
        <v>112</v>
      </c>
      <c r="D17030" s="37" t="s">
        <v>341</v>
      </c>
      <c r="E17030" s="0" t="n">
        <v>2</v>
      </c>
      <c r="F17030" s="38" t="s">
        <v>71</v>
      </c>
      <c r="G17030" s="37" t="s">
        <v>342</v>
      </c>
      <c r="H17030" s="0" t="n">
        <v>1160951</v>
      </c>
      <c r="I17030" s="0" t="n">
        <v>313649</v>
      </c>
      <c r="J17030" s="0" t="n">
        <v>-1097</v>
      </c>
    </row>
    <row r="17031" customFormat="false" ht="15" hidden="false" customHeight="false" outlineLevel="0" collapsed="false">
      <c r="A17031" s="0" t="n">
        <v>202507</v>
      </c>
      <c r="B17031" s="0" t="n">
        <v>202508</v>
      </c>
      <c r="C17031" s="37" t="s">
        <v>101</v>
      </c>
      <c r="D17031" s="37" t="s">
        <v>200</v>
      </c>
      <c r="E17031" s="0" t="n">
        <v>2</v>
      </c>
      <c r="F17031" s="38" t="s">
        <v>71</v>
      </c>
      <c r="G17031" s="37" t="s">
        <v>343</v>
      </c>
      <c r="H17031" s="0" t="n">
        <v>294296</v>
      </c>
      <c r="I17031" s="0" t="n">
        <v>347787</v>
      </c>
      <c r="J17031" s="0" t="n">
        <v>104427</v>
      </c>
    </row>
    <row r="17032" customFormat="false" ht="15" hidden="false" customHeight="false" outlineLevel="0" collapsed="false">
      <c r="A17032" s="0" t="n">
        <v>202507</v>
      </c>
      <c r="B17032" s="0" t="n">
        <v>202508</v>
      </c>
      <c r="C17032" s="37" t="s">
        <v>109</v>
      </c>
      <c r="D17032" s="37" t="s">
        <v>191</v>
      </c>
      <c r="E17032" s="0" t="n">
        <v>2</v>
      </c>
      <c r="F17032" s="38" t="s">
        <v>71</v>
      </c>
      <c r="G17032" s="37" t="s">
        <v>344</v>
      </c>
      <c r="H17032" s="0" t="n">
        <v>4777382</v>
      </c>
      <c r="I17032" s="0" t="n">
        <v>2059399</v>
      </c>
      <c r="J17032" s="0" t="n">
        <v>398</v>
      </c>
    </row>
    <row r="17033" customFormat="false" ht="15" hidden="false" customHeight="false" outlineLevel="0" collapsed="false">
      <c r="A17033" s="0" t="n">
        <v>202507</v>
      </c>
      <c r="B17033" s="0" t="n">
        <v>202508</v>
      </c>
      <c r="C17033" s="37" t="s">
        <v>115</v>
      </c>
      <c r="D17033" s="37" t="s">
        <v>110</v>
      </c>
      <c r="E17033" s="0" t="n">
        <v>2</v>
      </c>
      <c r="F17033" s="38" t="s">
        <v>71</v>
      </c>
      <c r="G17033" s="37" t="s">
        <v>345</v>
      </c>
      <c r="H17033" s="0" t="n">
        <v>1975788</v>
      </c>
      <c r="I17033" s="0" t="n">
        <v>1240242</v>
      </c>
      <c r="J17033" s="0" t="n">
        <v>-68490</v>
      </c>
    </row>
    <row r="17034" customFormat="false" ht="15" hidden="false" customHeight="false" outlineLevel="0" collapsed="false">
      <c r="A17034" s="0" t="n">
        <v>202507</v>
      </c>
      <c r="B17034" s="0" t="n">
        <v>202508</v>
      </c>
      <c r="C17034" s="37" t="s">
        <v>149</v>
      </c>
      <c r="D17034" s="37" t="s">
        <v>104</v>
      </c>
      <c r="E17034" s="0" t="n">
        <v>2</v>
      </c>
      <c r="F17034" s="38" t="s">
        <v>71</v>
      </c>
      <c r="G17034" s="37" t="s">
        <v>346</v>
      </c>
      <c r="H17034" s="0" t="n">
        <v>505080</v>
      </c>
      <c r="I17034" s="0" t="n">
        <v>318622</v>
      </c>
      <c r="J17034" s="0" t="n">
        <v>-3025</v>
      </c>
    </row>
    <row r="17035" customFormat="false" ht="15" hidden="false" customHeight="false" outlineLevel="0" collapsed="false">
      <c r="A17035" s="0" t="n">
        <v>202507</v>
      </c>
      <c r="B17035" s="0" t="n">
        <v>202508</v>
      </c>
      <c r="C17035" s="37" t="s">
        <v>124</v>
      </c>
      <c r="D17035" s="37" t="s">
        <v>277</v>
      </c>
      <c r="E17035" s="0" t="n">
        <v>2</v>
      </c>
      <c r="F17035" s="38" t="s">
        <v>71</v>
      </c>
      <c r="G17035" s="37" t="s">
        <v>347</v>
      </c>
      <c r="H17035" s="0" t="n">
        <v>1444309</v>
      </c>
      <c r="I17035" s="0" t="n">
        <v>778778</v>
      </c>
      <c r="J17035" s="0" t="n">
        <v>68124</v>
      </c>
    </row>
    <row r="17036" customFormat="false" ht="15" hidden="false" customHeight="false" outlineLevel="0" collapsed="false">
      <c r="A17036" s="0" t="n">
        <v>202507</v>
      </c>
      <c r="B17036" s="0" t="n">
        <v>202508</v>
      </c>
      <c r="C17036" s="37" t="s">
        <v>124</v>
      </c>
      <c r="D17036" s="37" t="s">
        <v>145</v>
      </c>
      <c r="E17036" s="0" t="n">
        <v>2</v>
      </c>
      <c r="F17036" s="38" t="s">
        <v>71</v>
      </c>
      <c r="G17036" s="37" t="s">
        <v>348</v>
      </c>
      <c r="H17036" s="0" t="n">
        <v>3927366</v>
      </c>
      <c r="I17036" s="0" t="n">
        <v>1487860</v>
      </c>
      <c r="J17036" s="0" t="n">
        <v>33705</v>
      </c>
    </row>
    <row r="17037" customFormat="false" ht="15" hidden="false" customHeight="false" outlineLevel="0" collapsed="false">
      <c r="A17037" s="0" t="n">
        <v>202507</v>
      </c>
      <c r="B17037" s="0" t="n">
        <v>202508</v>
      </c>
      <c r="C17037" s="37" t="s">
        <v>136</v>
      </c>
      <c r="D17037" s="37" t="s">
        <v>328</v>
      </c>
      <c r="E17037" s="0" t="n">
        <v>2</v>
      </c>
      <c r="F17037" s="38" t="s">
        <v>71</v>
      </c>
      <c r="G17037" s="37" t="s">
        <v>349</v>
      </c>
      <c r="H17037" s="0" t="n">
        <v>7004348</v>
      </c>
      <c r="I17037" s="0" t="n">
        <v>2369291</v>
      </c>
      <c r="J17037" s="0" t="n">
        <v>257288</v>
      </c>
    </row>
    <row r="17038" customFormat="false" ht="15" hidden="false" customHeight="false" outlineLevel="0" collapsed="false">
      <c r="A17038" s="0" t="n">
        <v>202507</v>
      </c>
      <c r="B17038" s="0" t="n">
        <v>202508</v>
      </c>
      <c r="C17038" s="37" t="s">
        <v>152</v>
      </c>
      <c r="D17038" s="37" t="s">
        <v>350</v>
      </c>
      <c r="E17038" s="0" t="n">
        <v>2</v>
      </c>
      <c r="F17038" s="38" t="s">
        <v>71</v>
      </c>
      <c r="G17038" s="37" t="s">
        <v>351</v>
      </c>
      <c r="H17038" s="0" t="n">
        <v>160415</v>
      </c>
      <c r="I17038" s="0" t="n">
        <v>285990</v>
      </c>
      <c r="J17038" s="0" t="n">
        <v>1994</v>
      </c>
    </row>
    <row r="17039" customFormat="false" ht="15" hidden="false" customHeight="false" outlineLevel="0" collapsed="false">
      <c r="A17039" s="0" t="n">
        <v>202507</v>
      </c>
      <c r="B17039" s="0" t="n">
        <v>202508</v>
      </c>
      <c r="C17039" s="37" t="s">
        <v>109</v>
      </c>
      <c r="D17039" s="37" t="s">
        <v>352</v>
      </c>
      <c r="E17039" s="0" t="n">
        <v>2</v>
      </c>
      <c r="F17039" s="38" t="s">
        <v>71</v>
      </c>
      <c r="G17039" s="37" t="s">
        <v>353</v>
      </c>
      <c r="H17039" s="0" t="n">
        <v>237573</v>
      </c>
      <c r="I17039" s="0" t="n">
        <v>122115</v>
      </c>
      <c r="J17039" s="0" t="n">
        <v>2589</v>
      </c>
    </row>
    <row r="17040" customFormat="false" ht="15" hidden="false" customHeight="false" outlineLevel="0" collapsed="false">
      <c r="A17040" s="0" t="n">
        <v>202507</v>
      </c>
      <c r="B17040" s="0" t="n">
        <v>202508</v>
      </c>
      <c r="C17040" s="37" t="s">
        <v>158</v>
      </c>
      <c r="D17040" s="37" t="s">
        <v>354</v>
      </c>
      <c r="E17040" s="0" t="n">
        <v>2</v>
      </c>
      <c r="F17040" s="38" t="s">
        <v>71</v>
      </c>
      <c r="G17040" s="37" t="s">
        <v>355</v>
      </c>
      <c r="H17040" s="0" t="n">
        <v>3154021</v>
      </c>
      <c r="I17040" s="0" t="n">
        <v>1765178</v>
      </c>
      <c r="J17040" s="0" t="n">
        <v>16354</v>
      </c>
    </row>
    <row r="17041" customFormat="false" ht="15" hidden="false" customHeight="false" outlineLevel="0" collapsed="false">
      <c r="A17041" s="0" t="n">
        <v>202507</v>
      </c>
      <c r="B17041" s="0" t="n">
        <v>202508</v>
      </c>
      <c r="C17041" s="37" t="s">
        <v>158</v>
      </c>
      <c r="D17041" s="37" t="s">
        <v>356</v>
      </c>
      <c r="E17041" s="0" t="n">
        <v>2</v>
      </c>
      <c r="F17041" s="38" t="s">
        <v>71</v>
      </c>
      <c r="G17041" s="37" t="s">
        <v>357</v>
      </c>
      <c r="H17041" s="0" t="n">
        <v>118231</v>
      </c>
      <c r="I17041" s="0" t="n">
        <v>111009</v>
      </c>
      <c r="J17041" s="0" t="n">
        <v>7866</v>
      </c>
    </row>
    <row r="17042" customFormat="false" ht="15" hidden="false" customHeight="false" outlineLevel="0" collapsed="false">
      <c r="A17042" s="0" t="n">
        <v>202507</v>
      </c>
      <c r="B17042" s="0" t="n">
        <v>202508</v>
      </c>
      <c r="C17042" s="37" t="s">
        <v>158</v>
      </c>
      <c r="D17042" s="37" t="s">
        <v>255</v>
      </c>
      <c r="E17042" s="0" t="n">
        <v>2</v>
      </c>
      <c r="F17042" s="38" t="s">
        <v>71</v>
      </c>
      <c r="G17042" s="37" t="s">
        <v>358</v>
      </c>
      <c r="H17042" s="0" t="n">
        <v>147391</v>
      </c>
      <c r="I17042" s="0" t="n">
        <v>86730</v>
      </c>
      <c r="J17042" s="0" t="n">
        <v>13127</v>
      </c>
    </row>
    <row r="17043" customFormat="false" ht="15" hidden="false" customHeight="false" outlineLevel="0" collapsed="false">
      <c r="A17043" s="0" t="n">
        <v>202507</v>
      </c>
      <c r="B17043" s="0" t="n">
        <v>202508</v>
      </c>
      <c r="C17043" s="37" t="s">
        <v>109</v>
      </c>
      <c r="D17043" s="37" t="s">
        <v>104</v>
      </c>
      <c r="E17043" s="0" t="n">
        <v>2</v>
      </c>
      <c r="F17043" s="38" t="s">
        <v>71</v>
      </c>
      <c r="G17043" s="37" t="s">
        <v>359</v>
      </c>
      <c r="H17043" s="0" t="n">
        <v>355401</v>
      </c>
      <c r="I17043" s="0" t="n">
        <v>164106</v>
      </c>
      <c r="J17043" s="0" t="n">
        <v>26572</v>
      </c>
    </row>
    <row r="17044" customFormat="false" ht="15" hidden="false" customHeight="false" outlineLevel="0" collapsed="false">
      <c r="A17044" s="0" t="n">
        <v>202507</v>
      </c>
      <c r="B17044" s="0" t="n">
        <v>202508</v>
      </c>
      <c r="C17044" s="37" t="s">
        <v>115</v>
      </c>
      <c r="D17044" s="37" t="s">
        <v>360</v>
      </c>
      <c r="E17044" s="0" t="n">
        <v>2</v>
      </c>
      <c r="F17044" s="38" t="s">
        <v>71</v>
      </c>
      <c r="G17044" s="37" t="s">
        <v>361</v>
      </c>
      <c r="H17044" s="0" t="n">
        <v>1133222</v>
      </c>
      <c r="I17044" s="0" t="n">
        <v>348323</v>
      </c>
      <c r="J17044" s="0" t="n">
        <v>76893</v>
      </c>
    </row>
    <row r="17045" customFormat="false" ht="15" hidden="false" customHeight="false" outlineLevel="0" collapsed="false">
      <c r="A17045" s="0" t="n">
        <v>202507</v>
      </c>
      <c r="B17045" s="0" t="n">
        <v>202508</v>
      </c>
      <c r="C17045" s="37" t="s">
        <v>152</v>
      </c>
      <c r="D17045" s="37" t="s">
        <v>362</v>
      </c>
      <c r="E17045" s="0" t="n">
        <v>2</v>
      </c>
      <c r="F17045" s="38" t="s">
        <v>71</v>
      </c>
      <c r="G17045" s="37" t="s">
        <v>363</v>
      </c>
      <c r="H17045" s="0" t="n">
        <v>462529</v>
      </c>
      <c r="I17045" s="0" t="n">
        <v>163838</v>
      </c>
      <c r="J17045" s="0" t="n">
        <v>-8397</v>
      </c>
    </row>
    <row r="17046" customFormat="false" ht="15" hidden="false" customHeight="false" outlineLevel="0" collapsed="false">
      <c r="A17046" s="0" t="n">
        <v>202507</v>
      </c>
      <c r="B17046" s="0" t="n">
        <v>202508</v>
      </c>
      <c r="C17046" s="37" t="s">
        <v>112</v>
      </c>
      <c r="D17046" s="37" t="s">
        <v>364</v>
      </c>
      <c r="E17046" s="0" t="n">
        <v>2</v>
      </c>
      <c r="F17046" s="38" t="s">
        <v>71</v>
      </c>
      <c r="G17046" s="37" t="s">
        <v>365</v>
      </c>
      <c r="H17046" s="0" t="n">
        <v>326131</v>
      </c>
      <c r="I17046" s="0" t="n">
        <v>116085</v>
      </c>
      <c r="J17046" s="0" t="n">
        <v>-2784</v>
      </c>
    </row>
    <row r="17047" customFormat="false" ht="15" hidden="false" customHeight="false" outlineLevel="0" collapsed="false">
      <c r="A17047" s="0" t="n">
        <v>202507</v>
      </c>
      <c r="B17047" s="0" t="n">
        <v>202508</v>
      </c>
      <c r="C17047" s="37" t="s">
        <v>184</v>
      </c>
      <c r="D17047" s="37" t="s">
        <v>341</v>
      </c>
      <c r="E17047" s="0" t="n">
        <v>2</v>
      </c>
      <c r="F17047" s="38" t="s">
        <v>71</v>
      </c>
      <c r="G17047" s="37" t="s">
        <v>366</v>
      </c>
      <c r="H17047" s="0" t="n">
        <v>241126</v>
      </c>
      <c r="I17047" s="0" t="n">
        <v>182985</v>
      </c>
      <c r="J17047" s="0" t="n">
        <v>-2171</v>
      </c>
    </row>
    <row r="17048" customFormat="false" ht="15" hidden="false" customHeight="false" outlineLevel="0" collapsed="false">
      <c r="A17048" s="0" t="n">
        <v>202507</v>
      </c>
      <c r="B17048" s="0" t="n">
        <v>202508</v>
      </c>
      <c r="C17048" s="37" t="s">
        <v>184</v>
      </c>
      <c r="D17048" s="37" t="s">
        <v>367</v>
      </c>
      <c r="E17048" s="0" t="n">
        <v>2</v>
      </c>
      <c r="F17048" s="38" t="s">
        <v>71</v>
      </c>
      <c r="G17048" s="37" t="s">
        <v>368</v>
      </c>
      <c r="H17048" s="0" t="n">
        <v>327356</v>
      </c>
      <c r="I17048" s="0" t="n">
        <v>322573</v>
      </c>
      <c r="J17048" s="0" t="n">
        <v>25698</v>
      </c>
    </row>
    <row r="17049" customFormat="false" ht="15" hidden="false" customHeight="false" outlineLevel="0" collapsed="false">
      <c r="A17049" s="0" t="n">
        <v>202507</v>
      </c>
      <c r="B17049" s="0" t="n">
        <v>202508</v>
      </c>
      <c r="C17049" s="37" t="s">
        <v>98</v>
      </c>
      <c r="D17049" s="37" t="s">
        <v>369</v>
      </c>
      <c r="E17049" s="0" t="n">
        <v>2</v>
      </c>
      <c r="F17049" s="38" t="s">
        <v>71</v>
      </c>
      <c r="G17049" s="37" t="s">
        <v>370</v>
      </c>
      <c r="H17049" s="0" t="n">
        <v>214804</v>
      </c>
      <c r="I17049" s="0" t="n">
        <v>81921</v>
      </c>
      <c r="J17049" s="0" t="n">
        <v>-2270</v>
      </c>
    </row>
    <row r="17050" customFormat="false" ht="15" hidden="false" customHeight="false" outlineLevel="0" collapsed="false">
      <c r="A17050" s="0" t="n">
        <v>202507</v>
      </c>
      <c r="B17050" s="0" t="n">
        <v>202508</v>
      </c>
      <c r="C17050" s="37" t="s">
        <v>98</v>
      </c>
      <c r="D17050" s="37" t="s">
        <v>308</v>
      </c>
      <c r="E17050" s="0" t="n">
        <v>2</v>
      </c>
      <c r="F17050" s="38" t="s">
        <v>71</v>
      </c>
      <c r="G17050" s="37" t="s">
        <v>371</v>
      </c>
      <c r="H17050" s="0" t="n">
        <v>7317458</v>
      </c>
      <c r="I17050" s="0" t="n">
        <v>3977811</v>
      </c>
      <c r="J17050" s="0" t="n">
        <v>44129</v>
      </c>
    </row>
    <row r="17051" customFormat="false" ht="15" hidden="false" customHeight="false" outlineLevel="0" collapsed="false">
      <c r="A17051" s="0" t="n">
        <v>202507</v>
      </c>
      <c r="B17051" s="0" t="n">
        <v>202508</v>
      </c>
      <c r="C17051" s="37" t="s">
        <v>95</v>
      </c>
      <c r="D17051" s="37" t="s">
        <v>372</v>
      </c>
      <c r="E17051" s="0" t="n">
        <v>2</v>
      </c>
      <c r="F17051" s="38" t="s">
        <v>71</v>
      </c>
      <c r="G17051" s="37" t="s">
        <v>373</v>
      </c>
      <c r="H17051" s="0" t="n">
        <v>767427</v>
      </c>
      <c r="I17051" s="0" t="n">
        <v>561794</v>
      </c>
      <c r="J17051" s="0" t="n">
        <v>83396</v>
      </c>
    </row>
    <row r="17052" customFormat="false" ht="15" hidden="false" customHeight="false" outlineLevel="0" collapsed="false">
      <c r="A17052" s="0" t="n">
        <v>202507</v>
      </c>
      <c r="B17052" s="0" t="n">
        <v>202508</v>
      </c>
      <c r="C17052" s="37" t="s">
        <v>115</v>
      </c>
      <c r="D17052" s="37" t="s">
        <v>374</v>
      </c>
      <c r="E17052" s="0" t="n">
        <v>2</v>
      </c>
      <c r="F17052" s="38" t="s">
        <v>71</v>
      </c>
      <c r="G17052" s="37" t="s">
        <v>375</v>
      </c>
      <c r="H17052" s="0" t="n">
        <v>1848691</v>
      </c>
      <c r="I17052" s="0" t="n">
        <v>815831</v>
      </c>
      <c r="J17052" s="0" t="n">
        <v>152567</v>
      </c>
    </row>
    <row r="17053" customFormat="false" ht="15" hidden="false" customHeight="false" outlineLevel="0" collapsed="false">
      <c r="A17053" s="0" t="n">
        <v>202507</v>
      </c>
      <c r="B17053" s="0" t="n">
        <v>202508</v>
      </c>
      <c r="C17053" s="37" t="s">
        <v>101</v>
      </c>
      <c r="D17053" s="37" t="s">
        <v>376</v>
      </c>
      <c r="E17053" s="0" t="n">
        <v>2</v>
      </c>
      <c r="F17053" s="38" t="s">
        <v>71</v>
      </c>
      <c r="G17053" s="37" t="s">
        <v>377</v>
      </c>
      <c r="H17053" s="0" t="n">
        <v>318576</v>
      </c>
      <c r="I17053" s="0" t="n">
        <v>123985</v>
      </c>
      <c r="J17053" s="0" t="n">
        <v>18511</v>
      </c>
    </row>
    <row r="17054" customFormat="false" ht="15" hidden="false" customHeight="false" outlineLevel="0" collapsed="false">
      <c r="A17054" s="0" t="n">
        <v>202507</v>
      </c>
      <c r="B17054" s="0" t="n">
        <v>202508</v>
      </c>
      <c r="C17054" s="37" t="s">
        <v>184</v>
      </c>
      <c r="D17054" s="37" t="s">
        <v>147</v>
      </c>
      <c r="E17054" s="0" t="n">
        <v>2</v>
      </c>
      <c r="F17054" s="38" t="s">
        <v>71</v>
      </c>
      <c r="G17054" s="37" t="s">
        <v>378</v>
      </c>
      <c r="H17054" s="0" t="n">
        <v>308394</v>
      </c>
      <c r="I17054" s="0" t="n">
        <v>222187</v>
      </c>
      <c r="J17054" s="0" t="n">
        <v>24896</v>
      </c>
    </row>
    <row r="17055" customFormat="false" ht="15" hidden="false" customHeight="false" outlineLevel="0" collapsed="false">
      <c r="A17055" s="0" t="n">
        <v>202507</v>
      </c>
      <c r="B17055" s="0" t="n">
        <v>202508</v>
      </c>
      <c r="C17055" s="37" t="s">
        <v>98</v>
      </c>
      <c r="D17055" s="37" t="s">
        <v>320</v>
      </c>
      <c r="E17055" s="0" t="n">
        <v>2</v>
      </c>
      <c r="F17055" s="38" t="s">
        <v>71</v>
      </c>
      <c r="G17055" s="37" t="s">
        <v>379</v>
      </c>
      <c r="H17055" s="0" t="n">
        <v>247271</v>
      </c>
      <c r="I17055" s="0" t="n">
        <v>192083</v>
      </c>
      <c r="J17055" s="0" t="n">
        <v>2639</v>
      </c>
    </row>
    <row r="17056" customFormat="false" ht="15" hidden="false" customHeight="false" outlineLevel="0" collapsed="false">
      <c r="A17056" s="0" t="n">
        <v>202507</v>
      </c>
      <c r="B17056" s="0" t="n">
        <v>202508</v>
      </c>
      <c r="C17056" s="37" t="s">
        <v>112</v>
      </c>
      <c r="D17056" s="37" t="s">
        <v>380</v>
      </c>
      <c r="E17056" s="0" t="n">
        <v>2</v>
      </c>
      <c r="F17056" s="38" t="s">
        <v>71</v>
      </c>
      <c r="G17056" s="37" t="s">
        <v>381</v>
      </c>
      <c r="H17056" s="0" t="n">
        <v>26967</v>
      </c>
      <c r="I17056" s="0" t="n">
        <v>10229</v>
      </c>
      <c r="J17056" s="0" t="n">
        <v>840</v>
      </c>
    </row>
    <row r="17057" customFormat="false" ht="15" hidden="false" customHeight="false" outlineLevel="0" collapsed="false">
      <c r="A17057" s="0" t="n">
        <v>202507</v>
      </c>
      <c r="B17057" s="0" t="n">
        <v>202508</v>
      </c>
      <c r="C17057" s="37" t="s">
        <v>106</v>
      </c>
      <c r="D17057" s="37" t="s">
        <v>120</v>
      </c>
      <c r="E17057" s="0" t="n">
        <v>2</v>
      </c>
      <c r="F17057" s="38" t="s">
        <v>71</v>
      </c>
      <c r="G17057" s="37" t="s">
        <v>382</v>
      </c>
      <c r="H17057" s="0" t="n">
        <v>100640</v>
      </c>
      <c r="I17057" s="0" t="n">
        <v>27880</v>
      </c>
      <c r="J17057" s="0" t="n">
        <v>5411</v>
      </c>
    </row>
    <row r="17058" customFormat="false" ht="15" hidden="false" customHeight="false" outlineLevel="0" collapsed="false">
      <c r="A17058" s="0" t="n">
        <v>202507</v>
      </c>
      <c r="B17058" s="0" t="n">
        <v>202508</v>
      </c>
      <c r="C17058" s="37" t="s">
        <v>112</v>
      </c>
      <c r="D17058" s="37" t="s">
        <v>383</v>
      </c>
      <c r="E17058" s="0" t="n">
        <v>2</v>
      </c>
      <c r="F17058" s="38" t="s">
        <v>71</v>
      </c>
      <c r="G17058" s="37" t="s">
        <v>384</v>
      </c>
      <c r="H17058" s="0" t="n">
        <v>99619</v>
      </c>
      <c r="I17058" s="0" t="n">
        <v>47042</v>
      </c>
      <c r="J17058" s="0" t="n">
        <v>6875</v>
      </c>
    </row>
    <row r="17059" customFormat="false" ht="15" hidden="false" customHeight="false" outlineLevel="0" collapsed="false">
      <c r="A17059" s="0" t="n">
        <v>202507</v>
      </c>
      <c r="B17059" s="0" t="n">
        <v>202508</v>
      </c>
      <c r="C17059" s="37" t="s">
        <v>184</v>
      </c>
      <c r="D17059" s="37" t="s">
        <v>385</v>
      </c>
      <c r="E17059" s="0" t="n">
        <v>2</v>
      </c>
      <c r="F17059" s="38" t="s">
        <v>71</v>
      </c>
      <c r="G17059" s="37" t="s">
        <v>386</v>
      </c>
      <c r="H17059" s="0" t="n">
        <v>36691</v>
      </c>
      <c r="I17059" s="0" t="n">
        <v>19002</v>
      </c>
      <c r="J17059" s="0" t="n">
        <v>3201</v>
      </c>
    </row>
    <row r="17060" customFormat="false" ht="15" hidden="false" customHeight="false" outlineLevel="0" collapsed="false">
      <c r="A17060" s="0" t="n">
        <v>202507</v>
      </c>
      <c r="B17060" s="0" t="n">
        <v>202508</v>
      </c>
      <c r="C17060" s="37" t="s">
        <v>98</v>
      </c>
      <c r="D17060" s="37" t="s">
        <v>387</v>
      </c>
      <c r="E17060" s="0" t="n">
        <v>2</v>
      </c>
      <c r="F17060" s="38" t="s">
        <v>71</v>
      </c>
      <c r="G17060" s="37" t="s">
        <v>388</v>
      </c>
      <c r="H17060" s="0" t="n">
        <v>141465</v>
      </c>
      <c r="I17060" s="0" t="n">
        <v>38959</v>
      </c>
      <c r="J17060" s="0" t="n">
        <v>6820</v>
      </c>
    </row>
    <row r="17061" customFormat="false" ht="15" hidden="false" customHeight="false" outlineLevel="0" collapsed="false">
      <c r="A17061" s="0" t="n">
        <v>202507</v>
      </c>
      <c r="B17061" s="0" t="n">
        <v>202508</v>
      </c>
      <c r="C17061" s="37" t="s">
        <v>115</v>
      </c>
      <c r="D17061" s="37" t="s">
        <v>389</v>
      </c>
      <c r="E17061" s="0" t="n">
        <v>2</v>
      </c>
      <c r="F17061" s="38" t="s">
        <v>71</v>
      </c>
      <c r="G17061" s="37" t="s">
        <v>390</v>
      </c>
      <c r="H17061" s="0" t="n">
        <v>2413234</v>
      </c>
      <c r="I17061" s="0" t="n">
        <v>1071264</v>
      </c>
      <c r="J17061" s="0" t="n">
        <v>50567</v>
      </c>
    </row>
    <row r="17062" customFormat="false" ht="15" hidden="false" customHeight="false" outlineLevel="0" collapsed="false">
      <c r="A17062" s="0" t="n">
        <v>202507</v>
      </c>
      <c r="B17062" s="0" t="n">
        <v>202508</v>
      </c>
      <c r="C17062" s="37" t="s">
        <v>124</v>
      </c>
      <c r="D17062" s="37" t="s">
        <v>391</v>
      </c>
      <c r="E17062" s="0" t="n">
        <v>2</v>
      </c>
      <c r="F17062" s="38" t="s">
        <v>71</v>
      </c>
      <c r="G17062" s="37" t="s">
        <v>392</v>
      </c>
      <c r="H17062" s="0" t="n">
        <v>563144</v>
      </c>
      <c r="I17062" s="0" t="n">
        <v>307010</v>
      </c>
      <c r="J17062" s="0" t="n">
        <v>44017</v>
      </c>
    </row>
    <row r="17063" customFormat="false" ht="15" hidden="false" customHeight="false" outlineLevel="0" collapsed="false">
      <c r="A17063" s="0" t="n">
        <v>202507</v>
      </c>
      <c r="B17063" s="0" t="n">
        <v>202508</v>
      </c>
      <c r="C17063" s="37" t="s">
        <v>197</v>
      </c>
      <c r="D17063" s="37" t="s">
        <v>393</v>
      </c>
      <c r="E17063" s="0" t="n">
        <v>2</v>
      </c>
      <c r="F17063" s="38" t="s">
        <v>71</v>
      </c>
      <c r="G17063" s="37" t="s">
        <v>394</v>
      </c>
      <c r="H17063" s="0" t="n">
        <v>2599355</v>
      </c>
      <c r="I17063" s="0" t="n">
        <v>2035295</v>
      </c>
      <c r="J17063" s="0" t="n">
        <v>85530</v>
      </c>
    </row>
    <row r="17064" customFormat="false" ht="15" hidden="false" customHeight="false" outlineLevel="0" collapsed="false">
      <c r="A17064" s="0" t="n">
        <v>202507</v>
      </c>
      <c r="B17064" s="0" t="n">
        <v>202508</v>
      </c>
      <c r="C17064" s="37" t="s">
        <v>136</v>
      </c>
      <c r="D17064" s="37" t="s">
        <v>245</v>
      </c>
      <c r="E17064" s="0" t="n">
        <v>2</v>
      </c>
      <c r="F17064" s="38" t="s">
        <v>71</v>
      </c>
      <c r="G17064" s="37" t="s">
        <v>395</v>
      </c>
      <c r="H17064" s="0" t="n">
        <v>1023736</v>
      </c>
      <c r="I17064" s="0" t="n">
        <v>1755109</v>
      </c>
      <c r="J17064" s="0" t="n">
        <v>244867</v>
      </c>
    </row>
    <row r="17065" customFormat="false" ht="15" hidden="false" customHeight="false" outlineLevel="0" collapsed="false">
      <c r="A17065" s="0" t="n">
        <v>202507</v>
      </c>
      <c r="B17065" s="0" t="n">
        <v>202508</v>
      </c>
      <c r="C17065" s="37" t="s">
        <v>158</v>
      </c>
      <c r="D17065" s="37" t="s">
        <v>396</v>
      </c>
      <c r="E17065" s="0" t="n">
        <v>2</v>
      </c>
      <c r="F17065" s="38" t="s">
        <v>71</v>
      </c>
      <c r="G17065" s="37" t="s">
        <v>397</v>
      </c>
      <c r="H17065" s="0" t="n">
        <v>1262901</v>
      </c>
      <c r="I17065" s="0" t="n">
        <v>860958</v>
      </c>
      <c r="J17065" s="0" t="n">
        <v>174492</v>
      </c>
    </row>
    <row r="17066" customFormat="false" ht="15" hidden="false" customHeight="false" outlineLevel="0" collapsed="false">
      <c r="A17066" s="0" t="n">
        <v>202507</v>
      </c>
      <c r="B17066" s="0" t="n">
        <v>202508</v>
      </c>
      <c r="C17066" s="37" t="s">
        <v>136</v>
      </c>
      <c r="D17066" s="37" t="s">
        <v>398</v>
      </c>
      <c r="E17066" s="0" t="n">
        <v>2</v>
      </c>
      <c r="F17066" s="38" t="s">
        <v>71</v>
      </c>
      <c r="G17066" s="37" t="s">
        <v>399</v>
      </c>
      <c r="H17066" s="0" t="n">
        <v>224160</v>
      </c>
      <c r="I17066" s="0" t="n">
        <v>238583</v>
      </c>
      <c r="J17066" s="0" t="n">
        <v>56158</v>
      </c>
    </row>
    <row r="17067" customFormat="false" ht="15" hidden="false" customHeight="false" outlineLevel="0" collapsed="false">
      <c r="A17067" s="0" t="n">
        <v>202507</v>
      </c>
      <c r="B17067" s="0" t="n">
        <v>202508</v>
      </c>
      <c r="C17067" s="37" t="s">
        <v>95</v>
      </c>
      <c r="D17067" s="37" t="s">
        <v>367</v>
      </c>
      <c r="E17067" s="0" t="n">
        <v>2</v>
      </c>
      <c r="F17067" s="38" t="s">
        <v>71</v>
      </c>
      <c r="G17067" s="37" t="s">
        <v>400</v>
      </c>
      <c r="H17067" s="0" t="n">
        <v>999339</v>
      </c>
      <c r="I17067" s="0" t="n">
        <v>377867</v>
      </c>
      <c r="J17067" s="0" t="n">
        <v>52701</v>
      </c>
    </row>
    <row r="17068" customFormat="false" ht="15" hidden="false" customHeight="false" outlineLevel="0" collapsed="false">
      <c r="A17068" s="0" t="n">
        <v>202507</v>
      </c>
      <c r="B17068" s="0" t="n">
        <v>202508</v>
      </c>
      <c r="C17068" s="37" t="s">
        <v>149</v>
      </c>
      <c r="D17068" s="37" t="s">
        <v>401</v>
      </c>
      <c r="E17068" s="0" t="n">
        <v>2</v>
      </c>
      <c r="F17068" s="38" t="s">
        <v>71</v>
      </c>
      <c r="G17068" s="37" t="s">
        <v>402</v>
      </c>
      <c r="H17068" s="0" t="n">
        <v>1460538</v>
      </c>
      <c r="I17068" s="0" t="n">
        <v>812507</v>
      </c>
      <c r="J17068" s="0" t="n">
        <v>97006</v>
      </c>
    </row>
    <row r="17069" customFormat="false" ht="15" hidden="false" customHeight="false" outlineLevel="0" collapsed="false">
      <c r="A17069" s="0" t="n">
        <v>202507</v>
      </c>
      <c r="B17069" s="0" t="n">
        <v>202508</v>
      </c>
      <c r="C17069" s="37" t="s">
        <v>95</v>
      </c>
      <c r="D17069" s="37" t="s">
        <v>159</v>
      </c>
      <c r="E17069" s="0" t="n">
        <v>2</v>
      </c>
      <c r="F17069" s="38" t="s">
        <v>71</v>
      </c>
      <c r="G17069" s="37" t="s">
        <v>403</v>
      </c>
      <c r="H17069" s="0" t="n">
        <v>344328</v>
      </c>
      <c r="I17069" s="0" t="n">
        <v>321313</v>
      </c>
      <c r="J17069" s="0" t="n">
        <v>70295</v>
      </c>
    </row>
    <row r="17070" customFormat="false" ht="15" hidden="false" customHeight="false" outlineLevel="0" collapsed="false">
      <c r="A17070" s="0" t="n">
        <v>202507</v>
      </c>
      <c r="B17070" s="0" t="n">
        <v>202508</v>
      </c>
      <c r="C17070" s="37" t="s">
        <v>197</v>
      </c>
      <c r="D17070" s="37" t="s">
        <v>198</v>
      </c>
      <c r="E17070" s="0" t="n">
        <v>2</v>
      </c>
      <c r="F17070" s="38" t="s">
        <v>71</v>
      </c>
      <c r="G17070" s="37" t="s">
        <v>404</v>
      </c>
      <c r="H17070" s="0" t="n">
        <v>2204766</v>
      </c>
      <c r="I17070" s="0" t="n">
        <v>2388611</v>
      </c>
      <c r="J17070" s="0" t="n">
        <v>-15423</v>
      </c>
    </row>
    <row r="17071" customFormat="false" ht="15" hidden="false" customHeight="false" outlineLevel="0" collapsed="false">
      <c r="A17071" s="0" t="n">
        <v>202507</v>
      </c>
      <c r="B17071" s="0" t="n">
        <v>202508</v>
      </c>
      <c r="C17071" s="37" t="s">
        <v>136</v>
      </c>
      <c r="D17071" s="37" t="s">
        <v>134</v>
      </c>
      <c r="E17071" s="0" t="n">
        <v>2</v>
      </c>
      <c r="F17071" s="38" t="s">
        <v>71</v>
      </c>
      <c r="G17071" s="37" t="s">
        <v>405</v>
      </c>
      <c r="H17071" s="0" t="n">
        <v>1036552</v>
      </c>
      <c r="I17071" s="0" t="n">
        <v>841193</v>
      </c>
      <c r="J17071" s="0" t="n">
        <v>188918</v>
      </c>
    </row>
    <row r="17072" customFormat="false" ht="15" hidden="false" customHeight="false" outlineLevel="0" collapsed="false">
      <c r="A17072" s="0" t="n">
        <v>202507</v>
      </c>
      <c r="B17072" s="0" t="n">
        <v>202508</v>
      </c>
      <c r="C17072" s="37" t="s">
        <v>152</v>
      </c>
      <c r="D17072" s="37" t="s">
        <v>132</v>
      </c>
      <c r="E17072" s="0" t="n">
        <v>2</v>
      </c>
      <c r="F17072" s="38" t="s">
        <v>71</v>
      </c>
      <c r="G17072" s="37" t="s">
        <v>406</v>
      </c>
      <c r="H17072" s="0" t="n">
        <v>312283</v>
      </c>
      <c r="I17072" s="0" t="n">
        <v>169277</v>
      </c>
      <c r="J17072" s="0" t="n">
        <v>15755</v>
      </c>
    </row>
    <row r="17073" customFormat="false" ht="15" hidden="false" customHeight="false" outlineLevel="0" collapsed="false">
      <c r="A17073" s="0" t="n">
        <v>202507</v>
      </c>
      <c r="B17073" s="0" t="n">
        <v>202508</v>
      </c>
      <c r="C17073" s="37" t="s">
        <v>178</v>
      </c>
      <c r="D17073" s="37" t="s">
        <v>391</v>
      </c>
      <c r="E17073" s="0" t="n">
        <v>2</v>
      </c>
      <c r="F17073" s="38" t="s">
        <v>71</v>
      </c>
      <c r="G17073" s="37" t="s">
        <v>407</v>
      </c>
      <c r="H17073" s="0" t="n">
        <v>159562</v>
      </c>
      <c r="I17073" s="0" t="n">
        <v>80690</v>
      </c>
      <c r="J17073" s="0" t="n">
        <v>7569</v>
      </c>
    </row>
    <row r="17074" customFormat="false" ht="15" hidden="false" customHeight="false" outlineLevel="0" collapsed="false">
      <c r="A17074" s="0" t="n">
        <v>202507</v>
      </c>
      <c r="B17074" s="0" t="n">
        <v>202508</v>
      </c>
      <c r="C17074" s="37" t="s">
        <v>115</v>
      </c>
      <c r="D17074" s="37" t="s">
        <v>241</v>
      </c>
      <c r="E17074" s="0" t="n">
        <v>2</v>
      </c>
      <c r="F17074" s="38" t="s">
        <v>71</v>
      </c>
      <c r="G17074" s="37" t="s">
        <v>408</v>
      </c>
      <c r="H17074" s="0" t="n">
        <v>137143</v>
      </c>
      <c r="I17074" s="0" t="n">
        <v>83624</v>
      </c>
      <c r="J17074" s="0" t="n">
        <v>2919</v>
      </c>
    </row>
    <row r="17075" customFormat="false" ht="15" hidden="false" customHeight="false" outlineLevel="0" collapsed="false">
      <c r="A17075" s="0" t="n">
        <v>202507</v>
      </c>
      <c r="B17075" s="0" t="n">
        <v>202508</v>
      </c>
      <c r="C17075" s="37" t="s">
        <v>197</v>
      </c>
      <c r="D17075" s="37" t="s">
        <v>292</v>
      </c>
      <c r="E17075" s="0" t="n">
        <v>2</v>
      </c>
      <c r="F17075" s="38" t="s">
        <v>71</v>
      </c>
      <c r="G17075" s="37" t="s">
        <v>409</v>
      </c>
      <c r="H17075" s="0" t="n">
        <v>609777</v>
      </c>
      <c r="I17075" s="0" t="n">
        <v>252537</v>
      </c>
      <c r="J17075" s="0" t="n">
        <v>-9425</v>
      </c>
    </row>
    <row r="17076" customFormat="false" ht="15" hidden="false" customHeight="false" outlineLevel="0" collapsed="false">
      <c r="A17076" s="0" t="n">
        <v>202507</v>
      </c>
      <c r="B17076" s="0" t="n">
        <v>202508</v>
      </c>
      <c r="C17076" s="37" t="s">
        <v>112</v>
      </c>
      <c r="D17076" s="37" t="s">
        <v>116</v>
      </c>
      <c r="E17076" s="0" t="n">
        <v>2</v>
      </c>
      <c r="F17076" s="38" t="s">
        <v>71</v>
      </c>
      <c r="G17076" s="37" t="s">
        <v>410</v>
      </c>
      <c r="H17076" s="0" t="n">
        <v>515274</v>
      </c>
      <c r="I17076" s="0" t="n">
        <v>282272</v>
      </c>
      <c r="J17076" s="0" t="n">
        <v>64120</v>
      </c>
    </row>
    <row r="17077" customFormat="false" ht="15" hidden="false" customHeight="false" outlineLevel="0" collapsed="false">
      <c r="A17077" s="0" t="n">
        <v>202507</v>
      </c>
      <c r="B17077" s="0" t="n">
        <v>202508</v>
      </c>
      <c r="C17077" s="37" t="s">
        <v>106</v>
      </c>
      <c r="D17077" s="37" t="s">
        <v>181</v>
      </c>
      <c r="E17077" s="0" t="n">
        <v>2</v>
      </c>
      <c r="F17077" s="38" t="s">
        <v>71</v>
      </c>
      <c r="G17077" s="37" t="s">
        <v>411</v>
      </c>
      <c r="H17077" s="0" t="n">
        <v>202627</v>
      </c>
      <c r="I17077" s="0" t="n">
        <v>214561</v>
      </c>
      <c r="J17077" s="0" t="n">
        <v>25833</v>
      </c>
    </row>
    <row r="17078" customFormat="false" ht="15" hidden="false" customHeight="false" outlineLevel="0" collapsed="false">
      <c r="A17078" s="0" t="n">
        <v>202507</v>
      </c>
      <c r="B17078" s="0" t="n">
        <v>202508</v>
      </c>
      <c r="C17078" s="37" t="s">
        <v>112</v>
      </c>
      <c r="D17078" s="37" t="s">
        <v>412</v>
      </c>
      <c r="E17078" s="0" t="n">
        <v>2</v>
      </c>
      <c r="F17078" s="38" t="s">
        <v>71</v>
      </c>
      <c r="G17078" s="37" t="s">
        <v>413</v>
      </c>
      <c r="H17078" s="0" t="n">
        <v>432488</v>
      </c>
      <c r="I17078" s="0" t="n">
        <v>573089</v>
      </c>
      <c r="J17078" s="0" t="n">
        <v>24690</v>
      </c>
    </row>
    <row r="17079" customFormat="false" ht="15" hidden="false" customHeight="false" outlineLevel="0" collapsed="false">
      <c r="A17079" s="0" t="n">
        <v>202507</v>
      </c>
      <c r="B17079" s="0" t="n">
        <v>202508</v>
      </c>
      <c r="C17079" s="37" t="s">
        <v>115</v>
      </c>
      <c r="D17079" s="37" t="s">
        <v>414</v>
      </c>
      <c r="E17079" s="0" t="n">
        <v>2</v>
      </c>
      <c r="F17079" s="38" t="s">
        <v>71</v>
      </c>
      <c r="G17079" s="37" t="s">
        <v>415</v>
      </c>
      <c r="H17079" s="0" t="n">
        <v>1188349</v>
      </c>
      <c r="I17079" s="0" t="n">
        <v>486567</v>
      </c>
      <c r="J17079" s="0" t="n">
        <v>55955</v>
      </c>
    </row>
    <row r="17080" customFormat="false" ht="15" hidden="false" customHeight="false" outlineLevel="0" collapsed="false">
      <c r="A17080" s="0" t="n">
        <v>202507</v>
      </c>
      <c r="B17080" s="0" t="n">
        <v>202508</v>
      </c>
      <c r="C17080" s="37" t="s">
        <v>184</v>
      </c>
      <c r="D17080" s="37" t="s">
        <v>231</v>
      </c>
      <c r="E17080" s="0" t="n">
        <v>2</v>
      </c>
      <c r="F17080" s="38" t="s">
        <v>71</v>
      </c>
      <c r="G17080" s="37" t="s">
        <v>416</v>
      </c>
      <c r="H17080" s="0" t="n">
        <v>1367411</v>
      </c>
      <c r="I17080" s="0" t="n">
        <v>448301</v>
      </c>
      <c r="J17080" s="0" t="n">
        <v>20771</v>
      </c>
    </row>
    <row r="17081" customFormat="false" ht="15" hidden="false" customHeight="false" outlineLevel="0" collapsed="false">
      <c r="A17081" s="0" t="n">
        <v>202507</v>
      </c>
      <c r="B17081" s="0" t="n">
        <v>202508</v>
      </c>
      <c r="C17081" s="37" t="s">
        <v>115</v>
      </c>
      <c r="D17081" s="37" t="s">
        <v>364</v>
      </c>
      <c r="E17081" s="0" t="n">
        <v>2</v>
      </c>
      <c r="F17081" s="38" t="s">
        <v>71</v>
      </c>
      <c r="G17081" s="37" t="s">
        <v>417</v>
      </c>
      <c r="H17081" s="0" t="n">
        <v>4872402</v>
      </c>
      <c r="I17081" s="0" t="n">
        <v>6218904</v>
      </c>
      <c r="J17081" s="0" t="n">
        <v>-562684</v>
      </c>
    </row>
    <row r="17082" customFormat="false" ht="15" hidden="false" customHeight="false" outlineLevel="0" collapsed="false">
      <c r="A17082" s="0" t="n">
        <v>202507</v>
      </c>
      <c r="B17082" s="0" t="n">
        <v>202508</v>
      </c>
      <c r="C17082" s="37" t="s">
        <v>184</v>
      </c>
      <c r="D17082" s="37" t="s">
        <v>320</v>
      </c>
      <c r="E17082" s="0" t="n">
        <v>2</v>
      </c>
      <c r="F17082" s="38" t="s">
        <v>71</v>
      </c>
      <c r="G17082" s="37" t="s">
        <v>418</v>
      </c>
      <c r="H17082" s="0" t="n">
        <v>2078705</v>
      </c>
      <c r="I17082" s="0" t="n">
        <v>1426976</v>
      </c>
      <c r="J17082" s="0" t="n">
        <v>88745</v>
      </c>
    </row>
    <row r="17083" customFormat="false" ht="15" hidden="false" customHeight="false" outlineLevel="0" collapsed="false">
      <c r="A17083" s="0" t="n">
        <v>202507</v>
      </c>
      <c r="B17083" s="0" t="n">
        <v>202508</v>
      </c>
      <c r="C17083" s="37" t="s">
        <v>197</v>
      </c>
      <c r="D17083" s="37" t="s">
        <v>174</v>
      </c>
      <c r="E17083" s="0" t="n">
        <v>2</v>
      </c>
      <c r="F17083" s="38" t="s">
        <v>71</v>
      </c>
      <c r="G17083" s="37" t="s">
        <v>419</v>
      </c>
      <c r="H17083" s="0" t="n">
        <v>170044</v>
      </c>
      <c r="I17083" s="0" t="n">
        <v>98283</v>
      </c>
      <c r="J17083" s="0" t="n">
        <v>-5965</v>
      </c>
    </row>
    <row r="17084" customFormat="false" ht="15" hidden="false" customHeight="false" outlineLevel="0" collapsed="false">
      <c r="A17084" s="0" t="n">
        <v>202507</v>
      </c>
      <c r="B17084" s="0" t="n">
        <v>202508</v>
      </c>
      <c r="C17084" s="37" t="s">
        <v>106</v>
      </c>
      <c r="D17084" s="37" t="s">
        <v>420</v>
      </c>
      <c r="E17084" s="0" t="n">
        <v>2</v>
      </c>
      <c r="F17084" s="38" t="s">
        <v>71</v>
      </c>
      <c r="G17084" s="37" t="s">
        <v>421</v>
      </c>
      <c r="H17084" s="0" t="n">
        <v>4850104</v>
      </c>
      <c r="I17084" s="0" t="n">
        <v>726910</v>
      </c>
      <c r="J17084" s="0" t="n">
        <v>75442</v>
      </c>
    </row>
    <row r="17085" customFormat="false" ht="15" hidden="false" customHeight="false" outlineLevel="0" collapsed="false">
      <c r="A17085" s="0" t="n">
        <v>202507</v>
      </c>
      <c r="B17085" s="0" t="n">
        <v>202508</v>
      </c>
      <c r="C17085" s="37" t="s">
        <v>109</v>
      </c>
      <c r="D17085" s="37" t="s">
        <v>107</v>
      </c>
      <c r="E17085" s="0" t="n">
        <v>2</v>
      </c>
      <c r="F17085" s="38" t="s">
        <v>71</v>
      </c>
      <c r="G17085" s="37" t="s">
        <v>422</v>
      </c>
      <c r="H17085" s="0" t="n">
        <v>304270</v>
      </c>
      <c r="I17085" s="0" t="n">
        <v>211853</v>
      </c>
      <c r="J17085" s="0" t="n">
        <v>50546</v>
      </c>
    </row>
    <row r="17086" customFormat="false" ht="15" hidden="false" customHeight="false" outlineLevel="0" collapsed="false">
      <c r="A17086" s="0" t="n">
        <v>202507</v>
      </c>
      <c r="B17086" s="0" t="n">
        <v>202508</v>
      </c>
      <c r="C17086" s="37" t="s">
        <v>184</v>
      </c>
      <c r="D17086" s="37" t="s">
        <v>423</v>
      </c>
      <c r="E17086" s="0" t="n">
        <v>2</v>
      </c>
      <c r="F17086" s="38" t="s">
        <v>71</v>
      </c>
      <c r="G17086" s="37" t="s">
        <v>424</v>
      </c>
      <c r="H17086" s="0" t="n">
        <v>1461236</v>
      </c>
      <c r="I17086" s="0" t="n">
        <v>901937</v>
      </c>
      <c r="J17086" s="0" t="n">
        <v>14310</v>
      </c>
    </row>
    <row r="17087" customFormat="false" ht="15" hidden="false" customHeight="false" outlineLevel="0" collapsed="false">
      <c r="A17087" s="0" t="n">
        <v>202507</v>
      </c>
      <c r="B17087" s="0" t="n">
        <v>202508</v>
      </c>
      <c r="C17087" s="37" t="s">
        <v>106</v>
      </c>
      <c r="D17087" s="37" t="s">
        <v>425</v>
      </c>
      <c r="E17087" s="0" t="n">
        <v>2</v>
      </c>
      <c r="F17087" s="38" t="s">
        <v>71</v>
      </c>
      <c r="G17087" s="37" t="s">
        <v>426</v>
      </c>
      <c r="H17087" s="0" t="n">
        <v>496207</v>
      </c>
      <c r="I17087" s="0" t="n">
        <v>344979</v>
      </c>
      <c r="J17087" s="0" t="n">
        <v>54884</v>
      </c>
    </row>
    <row r="17088" customFormat="false" ht="15" hidden="false" customHeight="false" outlineLevel="0" collapsed="false">
      <c r="A17088" s="0" t="n">
        <v>202507</v>
      </c>
      <c r="B17088" s="0" t="n">
        <v>202508</v>
      </c>
      <c r="C17088" s="37" t="s">
        <v>152</v>
      </c>
      <c r="D17088" s="37" t="s">
        <v>214</v>
      </c>
      <c r="E17088" s="0" t="n">
        <v>2</v>
      </c>
      <c r="F17088" s="38" t="s">
        <v>71</v>
      </c>
      <c r="G17088" s="37" t="s">
        <v>427</v>
      </c>
      <c r="H17088" s="0" t="n">
        <v>624693</v>
      </c>
      <c r="I17088" s="0" t="n">
        <v>460722</v>
      </c>
      <c r="J17088" s="0" t="n">
        <v>7376</v>
      </c>
    </row>
    <row r="17089" customFormat="false" ht="15" hidden="false" customHeight="false" outlineLevel="0" collapsed="false">
      <c r="A17089" s="0" t="n">
        <v>202507</v>
      </c>
      <c r="B17089" s="0" t="n">
        <v>202508</v>
      </c>
      <c r="C17089" s="37" t="s">
        <v>101</v>
      </c>
      <c r="D17089" s="37" t="s">
        <v>251</v>
      </c>
      <c r="E17089" s="0" t="n">
        <v>2</v>
      </c>
      <c r="F17089" s="38" t="s">
        <v>71</v>
      </c>
      <c r="G17089" s="37" t="s">
        <v>428</v>
      </c>
      <c r="H17089" s="0" t="n">
        <v>90838</v>
      </c>
      <c r="I17089" s="0" t="n">
        <v>32712</v>
      </c>
      <c r="J17089" s="0" t="n">
        <v>2550</v>
      </c>
    </row>
    <row r="17090" customFormat="false" ht="15" hidden="false" customHeight="false" outlineLevel="0" collapsed="false">
      <c r="A17090" s="0" t="n">
        <v>202507</v>
      </c>
      <c r="B17090" s="0" t="n">
        <v>202508</v>
      </c>
      <c r="C17090" s="37" t="s">
        <v>115</v>
      </c>
      <c r="D17090" s="37" t="s">
        <v>200</v>
      </c>
      <c r="E17090" s="0" t="n">
        <v>2</v>
      </c>
      <c r="F17090" s="38" t="s">
        <v>71</v>
      </c>
      <c r="G17090" s="37" t="s">
        <v>429</v>
      </c>
      <c r="H17090" s="0" t="n">
        <v>692866</v>
      </c>
      <c r="I17090" s="0" t="n">
        <v>507566</v>
      </c>
      <c r="J17090" s="0" t="n">
        <v>-3957</v>
      </c>
    </row>
    <row r="17091" customFormat="false" ht="15" hidden="false" customHeight="false" outlineLevel="0" collapsed="false">
      <c r="A17091" s="0" t="n">
        <v>202507</v>
      </c>
      <c r="B17091" s="0" t="n">
        <v>202508</v>
      </c>
      <c r="C17091" s="37" t="s">
        <v>124</v>
      </c>
      <c r="D17091" s="37" t="s">
        <v>430</v>
      </c>
      <c r="E17091" s="0" t="n">
        <v>2</v>
      </c>
      <c r="F17091" s="38" t="s">
        <v>71</v>
      </c>
      <c r="G17091" s="37" t="s">
        <v>431</v>
      </c>
      <c r="H17091" s="0" t="n">
        <v>132803</v>
      </c>
      <c r="I17091" s="0" t="n">
        <v>30434</v>
      </c>
      <c r="J17091" s="0" t="n">
        <v>4320</v>
      </c>
    </row>
    <row r="17092" customFormat="false" ht="15" hidden="false" customHeight="false" outlineLevel="0" collapsed="false">
      <c r="A17092" s="0" t="n">
        <v>202507</v>
      </c>
      <c r="B17092" s="0" t="n">
        <v>202508</v>
      </c>
      <c r="C17092" s="37" t="s">
        <v>197</v>
      </c>
      <c r="D17092" s="37" t="s">
        <v>243</v>
      </c>
      <c r="E17092" s="0" t="n">
        <v>2</v>
      </c>
      <c r="F17092" s="38" t="s">
        <v>71</v>
      </c>
      <c r="G17092" s="37" t="s">
        <v>432</v>
      </c>
      <c r="H17092" s="0" t="n">
        <v>2764299</v>
      </c>
      <c r="I17092" s="0" t="n">
        <v>628589</v>
      </c>
      <c r="J17092" s="0" t="n">
        <v>134925</v>
      </c>
    </row>
    <row r="17093" customFormat="false" ht="15" hidden="false" customHeight="false" outlineLevel="0" collapsed="false">
      <c r="A17093" s="0" t="n">
        <v>202507</v>
      </c>
      <c r="B17093" s="0" t="n">
        <v>202508</v>
      </c>
      <c r="C17093" s="37" t="s">
        <v>136</v>
      </c>
      <c r="D17093" s="37" t="s">
        <v>389</v>
      </c>
      <c r="E17093" s="0" t="n">
        <v>2</v>
      </c>
      <c r="F17093" s="38" t="s">
        <v>71</v>
      </c>
      <c r="G17093" s="37" t="s">
        <v>433</v>
      </c>
      <c r="H17093" s="0" t="n">
        <v>3640414</v>
      </c>
      <c r="I17093" s="0" t="n">
        <v>1319303</v>
      </c>
      <c r="J17093" s="0" t="n">
        <v>130934</v>
      </c>
    </row>
    <row r="17094" customFormat="false" ht="15" hidden="false" customHeight="false" outlineLevel="0" collapsed="false">
      <c r="A17094" s="0" t="n">
        <v>202507</v>
      </c>
      <c r="B17094" s="0" t="n">
        <v>202508</v>
      </c>
      <c r="C17094" s="37" t="s">
        <v>197</v>
      </c>
      <c r="D17094" s="37" t="s">
        <v>127</v>
      </c>
      <c r="E17094" s="0" t="n">
        <v>2</v>
      </c>
      <c r="F17094" s="38" t="s">
        <v>71</v>
      </c>
      <c r="G17094" s="37" t="s">
        <v>434</v>
      </c>
      <c r="H17094" s="0" t="n">
        <v>174577</v>
      </c>
      <c r="I17094" s="0" t="n">
        <v>167154</v>
      </c>
      <c r="J17094" s="0" t="n">
        <v>22324</v>
      </c>
    </row>
    <row r="17095" customFormat="false" ht="15" hidden="false" customHeight="false" outlineLevel="0" collapsed="false">
      <c r="A17095" s="0" t="n">
        <v>202507</v>
      </c>
      <c r="B17095" s="0" t="n">
        <v>202508</v>
      </c>
      <c r="C17095" s="37" t="s">
        <v>149</v>
      </c>
      <c r="D17095" s="37" t="s">
        <v>330</v>
      </c>
      <c r="E17095" s="0" t="n">
        <v>2</v>
      </c>
      <c r="F17095" s="38" t="s">
        <v>71</v>
      </c>
      <c r="G17095" s="37" t="s">
        <v>435</v>
      </c>
      <c r="H17095" s="0" t="n">
        <v>737947</v>
      </c>
      <c r="I17095" s="0" t="n">
        <v>247839</v>
      </c>
      <c r="J17095" s="0" t="n">
        <v>33054</v>
      </c>
    </row>
    <row r="17096" customFormat="false" ht="15" hidden="false" customHeight="false" outlineLevel="0" collapsed="false">
      <c r="A17096" s="0" t="n">
        <v>202507</v>
      </c>
      <c r="B17096" s="0" t="n">
        <v>202508</v>
      </c>
      <c r="C17096" s="37" t="s">
        <v>112</v>
      </c>
      <c r="D17096" s="37" t="s">
        <v>130</v>
      </c>
      <c r="E17096" s="0" t="n">
        <v>2</v>
      </c>
      <c r="F17096" s="38" t="s">
        <v>71</v>
      </c>
      <c r="G17096" s="37" t="s">
        <v>436</v>
      </c>
      <c r="H17096" s="0" t="n">
        <v>282264</v>
      </c>
      <c r="I17096" s="0" t="n">
        <v>68748</v>
      </c>
      <c r="J17096" s="0" t="n">
        <v>3791</v>
      </c>
    </row>
    <row r="17097" customFormat="false" ht="15" hidden="false" customHeight="false" outlineLevel="0" collapsed="false">
      <c r="A17097" s="0" t="n">
        <v>202507</v>
      </c>
      <c r="B17097" s="0" t="n">
        <v>202508</v>
      </c>
      <c r="C17097" s="37" t="s">
        <v>149</v>
      </c>
      <c r="D17097" s="37" t="s">
        <v>396</v>
      </c>
      <c r="E17097" s="0" t="n">
        <v>2</v>
      </c>
      <c r="F17097" s="38" t="s">
        <v>71</v>
      </c>
      <c r="G17097" s="37" t="s">
        <v>437</v>
      </c>
      <c r="H17097" s="0" t="n">
        <v>266050</v>
      </c>
      <c r="I17097" s="0" t="n">
        <v>297475</v>
      </c>
      <c r="J17097" s="0" t="n">
        <v>62689</v>
      </c>
    </row>
    <row r="17098" customFormat="false" ht="15" hidden="false" customHeight="false" outlineLevel="0" collapsed="false">
      <c r="A17098" s="0" t="n">
        <v>202507</v>
      </c>
      <c r="B17098" s="0" t="n">
        <v>202508</v>
      </c>
      <c r="C17098" s="37" t="s">
        <v>98</v>
      </c>
      <c r="D17098" s="37" t="s">
        <v>438</v>
      </c>
      <c r="E17098" s="0" t="n">
        <v>2</v>
      </c>
      <c r="F17098" s="38" t="s">
        <v>71</v>
      </c>
      <c r="G17098" s="37" t="s">
        <v>439</v>
      </c>
      <c r="H17098" s="0" t="n">
        <v>1619732</v>
      </c>
      <c r="I17098" s="0" t="n">
        <v>1838224</v>
      </c>
      <c r="J17098" s="0" t="n">
        <v>51897</v>
      </c>
    </row>
    <row r="17099" customFormat="false" ht="15" hidden="false" customHeight="false" outlineLevel="0" collapsed="false">
      <c r="A17099" s="0" t="n">
        <v>202507</v>
      </c>
      <c r="B17099" s="0" t="n">
        <v>202508</v>
      </c>
      <c r="C17099" s="37" t="s">
        <v>112</v>
      </c>
      <c r="D17099" s="37" t="s">
        <v>372</v>
      </c>
      <c r="E17099" s="0" t="n">
        <v>2</v>
      </c>
      <c r="F17099" s="38" t="s">
        <v>71</v>
      </c>
      <c r="G17099" s="37" t="s">
        <v>440</v>
      </c>
      <c r="H17099" s="0" t="n">
        <v>495031</v>
      </c>
      <c r="I17099" s="0" t="n">
        <v>337769</v>
      </c>
      <c r="J17099" s="0" t="n">
        <v>-26089</v>
      </c>
    </row>
    <row r="17100" customFormat="false" ht="15" hidden="false" customHeight="false" outlineLevel="0" collapsed="false">
      <c r="A17100" s="0" t="n">
        <v>202507</v>
      </c>
      <c r="B17100" s="0" t="n">
        <v>202508</v>
      </c>
      <c r="C17100" s="37" t="s">
        <v>149</v>
      </c>
      <c r="D17100" s="37" t="s">
        <v>425</v>
      </c>
      <c r="E17100" s="0" t="n">
        <v>2</v>
      </c>
      <c r="F17100" s="38" t="s">
        <v>71</v>
      </c>
      <c r="G17100" s="37" t="s">
        <v>441</v>
      </c>
      <c r="H17100" s="0" t="n">
        <v>4201968</v>
      </c>
      <c r="I17100" s="0" t="n">
        <v>1766871</v>
      </c>
      <c r="J17100" s="0" t="n">
        <v>-21449</v>
      </c>
    </row>
    <row r="17101" customFormat="false" ht="15" hidden="false" customHeight="false" outlineLevel="0" collapsed="false">
      <c r="A17101" s="0" t="n">
        <v>202507</v>
      </c>
      <c r="B17101" s="0" t="n">
        <v>202508</v>
      </c>
      <c r="C17101" s="37" t="s">
        <v>106</v>
      </c>
      <c r="D17101" s="37" t="s">
        <v>282</v>
      </c>
      <c r="E17101" s="0" t="n">
        <v>2</v>
      </c>
      <c r="F17101" s="38" t="s">
        <v>71</v>
      </c>
      <c r="G17101" s="37" t="s">
        <v>442</v>
      </c>
      <c r="H17101" s="0" t="n">
        <v>288315</v>
      </c>
      <c r="I17101" s="0" t="n">
        <v>127778</v>
      </c>
      <c r="J17101" s="0" t="n">
        <v>18090</v>
      </c>
    </row>
    <row r="17102" customFormat="false" ht="15" hidden="false" customHeight="false" outlineLevel="0" collapsed="false">
      <c r="A17102" s="0" t="n">
        <v>202507</v>
      </c>
      <c r="B17102" s="0" t="n">
        <v>202508</v>
      </c>
      <c r="C17102" s="37" t="s">
        <v>115</v>
      </c>
      <c r="D17102" s="37" t="s">
        <v>134</v>
      </c>
      <c r="E17102" s="0" t="n">
        <v>2</v>
      </c>
      <c r="F17102" s="38" t="s">
        <v>71</v>
      </c>
      <c r="G17102" s="37" t="s">
        <v>443</v>
      </c>
      <c r="H17102" s="0" t="n">
        <v>2270898</v>
      </c>
      <c r="I17102" s="0" t="n">
        <v>697678</v>
      </c>
      <c r="J17102" s="0" t="n">
        <v>28818</v>
      </c>
    </row>
    <row r="17103" customFormat="false" ht="15" hidden="false" customHeight="false" outlineLevel="0" collapsed="false">
      <c r="A17103" s="0" t="n">
        <v>202507</v>
      </c>
      <c r="B17103" s="0" t="n">
        <v>202508</v>
      </c>
      <c r="C17103" s="37" t="s">
        <v>149</v>
      </c>
      <c r="D17103" s="37" t="s">
        <v>145</v>
      </c>
      <c r="E17103" s="0" t="n">
        <v>2</v>
      </c>
      <c r="F17103" s="38" t="s">
        <v>71</v>
      </c>
      <c r="G17103" s="37" t="s">
        <v>444</v>
      </c>
      <c r="H17103" s="0" t="n">
        <v>661558</v>
      </c>
      <c r="I17103" s="0" t="n">
        <v>370813</v>
      </c>
      <c r="J17103" s="0" t="n">
        <v>33106</v>
      </c>
    </row>
    <row r="17104" customFormat="false" ht="15" hidden="false" customHeight="false" outlineLevel="0" collapsed="false">
      <c r="A17104" s="0" t="n">
        <v>202507</v>
      </c>
      <c r="B17104" s="0" t="n">
        <v>202508</v>
      </c>
      <c r="C17104" s="37" t="s">
        <v>158</v>
      </c>
      <c r="D17104" s="37" t="s">
        <v>445</v>
      </c>
      <c r="E17104" s="0" t="n">
        <v>2</v>
      </c>
      <c r="F17104" s="38" t="s">
        <v>71</v>
      </c>
      <c r="G17104" s="37" t="s">
        <v>446</v>
      </c>
      <c r="H17104" s="0" t="n">
        <v>1669413</v>
      </c>
      <c r="I17104" s="0" t="n">
        <v>1068463</v>
      </c>
      <c r="J17104" s="0" t="n">
        <v>59989</v>
      </c>
    </row>
    <row r="17105" customFormat="false" ht="15" hidden="false" customHeight="false" outlineLevel="0" collapsed="false">
      <c r="A17105" s="0" t="n">
        <v>202507</v>
      </c>
      <c r="B17105" s="0" t="n">
        <v>202508</v>
      </c>
      <c r="C17105" s="37" t="s">
        <v>112</v>
      </c>
      <c r="D17105" s="37" t="s">
        <v>447</v>
      </c>
      <c r="E17105" s="0" t="n">
        <v>2</v>
      </c>
      <c r="F17105" s="38" t="s">
        <v>71</v>
      </c>
      <c r="G17105" s="37" t="s">
        <v>448</v>
      </c>
      <c r="H17105" s="0" t="n">
        <v>292538</v>
      </c>
      <c r="I17105" s="0" t="n">
        <v>127531</v>
      </c>
      <c r="J17105" s="0" t="n">
        <v>12509</v>
      </c>
    </row>
    <row r="17106" customFormat="false" ht="15" hidden="false" customHeight="false" outlineLevel="0" collapsed="false">
      <c r="A17106" s="0" t="n">
        <v>202507</v>
      </c>
      <c r="B17106" s="0" t="n">
        <v>202508</v>
      </c>
      <c r="C17106" s="37" t="s">
        <v>136</v>
      </c>
      <c r="D17106" s="37" t="s">
        <v>267</v>
      </c>
      <c r="E17106" s="0" t="n">
        <v>2</v>
      </c>
      <c r="F17106" s="38" t="s">
        <v>71</v>
      </c>
      <c r="G17106" s="37" t="s">
        <v>449</v>
      </c>
      <c r="H17106" s="0" t="n">
        <v>564314</v>
      </c>
      <c r="I17106" s="0" t="n">
        <v>396006</v>
      </c>
      <c r="J17106" s="0" t="n">
        <v>74978</v>
      </c>
    </row>
    <row r="17107" customFormat="false" ht="15" hidden="false" customHeight="false" outlineLevel="0" collapsed="false">
      <c r="A17107" s="0" t="n">
        <v>202507</v>
      </c>
      <c r="B17107" s="0" t="n">
        <v>202508</v>
      </c>
      <c r="C17107" s="37" t="s">
        <v>158</v>
      </c>
      <c r="D17107" s="37" t="s">
        <v>450</v>
      </c>
      <c r="E17107" s="0" t="n">
        <v>2</v>
      </c>
      <c r="F17107" s="38" t="s">
        <v>71</v>
      </c>
      <c r="G17107" s="37" t="s">
        <v>451</v>
      </c>
      <c r="H17107" s="0" t="n">
        <v>307822</v>
      </c>
      <c r="I17107" s="0" t="n">
        <v>39522</v>
      </c>
      <c r="J17107" s="0" t="n">
        <v>9191</v>
      </c>
    </row>
    <row r="17108" customFormat="false" ht="15" hidden="false" customHeight="false" outlineLevel="0" collapsed="false">
      <c r="A17108" s="0" t="n">
        <v>202507</v>
      </c>
      <c r="B17108" s="0" t="n">
        <v>202508</v>
      </c>
      <c r="C17108" s="37" t="s">
        <v>112</v>
      </c>
      <c r="D17108" s="37" t="s">
        <v>452</v>
      </c>
      <c r="E17108" s="0" t="n">
        <v>2</v>
      </c>
      <c r="F17108" s="38" t="s">
        <v>71</v>
      </c>
      <c r="G17108" s="37" t="s">
        <v>453</v>
      </c>
      <c r="H17108" s="0" t="n">
        <v>273018</v>
      </c>
      <c r="I17108" s="0" t="n">
        <v>145731</v>
      </c>
      <c r="J17108" s="0" t="n">
        <v>-2468</v>
      </c>
    </row>
    <row r="17109" customFormat="false" ht="15" hidden="false" customHeight="false" outlineLevel="0" collapsed="false">
      <c r="A17109" s="0" t="n">
        <v>202507</v>
      </c>
      <c r="B17109" s="0" t="n">
        <v>202508</v>
      </c>
      <c r="C17109" s="37" t="s">
        <v>178</v>
      </c>
      <c r="D17109" s="37" t="s">
        <v>454</v>
      </c>
      <c r="E17109" s="0" t="n">
        <v>2</v>
      </c>
      <c r="F17109" s="38" t="s">
        <v>71</v>
      </c>
      <c r="G17109" s="37" t="s">
        <v>455</v>
      </c>
      <c r="H17109" s="0" t="n">
        <v>1071148</v>
      </c>
      <c r="I17109" s="0" t="n">
        <v>383644</v>
      </c>
      <c r="J17109" s="0" t="n">
        <v>66448</v>
      </c>
    </row>
    <row r="17110" customFormat="false" ht="15" hidden="false" customHeight="false" outlineLevel="0" collapsed="false">
      <c r="A17110" s="0" t="n">
        <v>202507</v>
      </c>
      <c r="B17110" s="0" t="n">
        <v>202508</v>
      </c>
      <c r="C17110" s="37" t="s">
        <v>115</v>
      </c>
      <c r="D17110" s="37" t="s">
        <v>170</v>
      </c>
      <c r="E17110" s="0" t="n">
        <v>2</v>
      </c>
      <c r="F17110" s="38" t="s">
        <v>71</v>
      </c>
      <c r="G17110" s="37" t="s">
        <v>456</v>
      </c>
      <c r="H17110" s="0" t="n">
        <v>1630678</v>
      </c>
      <c r="I17110" s="0" t="n">
        <v>978142</v>
      </c>
      <c r="J17110" s="0" t="n">
        <v>97493</v>
      </c>
    </row>
    <row r="17111" customFormat="false" ht="15" hidden="false" customHeight="false" outlineLevel="0" collapsed="false">
      <c r="A17111" s="0" t="n">
        <v>202507</v>
      </c>
      <c r="B17111" s="0" t="n">
        <v>202508</v>
      </c>
      <c r="C17111" s="37" t="s">
        <v>152</v>
      </c>
      <c r="D17111" s="37" t="s">
        <v>350</v>
      </c>
      <c r="E17111" s="0" t="n">
        <v>2</v>
      </c>
      <c r="F17111" s="38" t="s">
        <v>71</v>
      </c>
      <c r="G17111" s="37" t="s">
        <v>457</v>
      </c>
      <c r="H17111" s="0" t="n">
        <v>1262250</v>
      </c>
      <c r="I17111" s="0" t="n">
        <v>1014387</v>
      </c>
      <c r="J17111" s="0" t="n">
        <v>-42929</v>
      </c>
    </row>
    <row r="17112" customFormat="false" ht="15" hidden="false" customHeight="false" outlineLevel="0" collapsed="false">
      <c r="A17112" s="0" t="n">
        <v>202507</v>
      </c>
      <c r="B17112" s="0" t="n">
        <v>202508</v>
      </c>
      <c r="C17112" s="37" t="s">
        <v>112</v>
      </c>
      <c r="D17112" s="37" t="s">
        <v>282</v>
      </c>
      <c r="E17112" s="0" t="n">
        <v>2</v>
      </c>
      <c r="F17112" s="38" t="s">
        <v>71</v>
      </c>
      <c r="G17112" s="37" t="s">
        <v>458</v>
      </c>
      <c r="H17112" s="0" t="n">
        <v>4496176</v>
      </c>
      <c r="I17112" s="0" t="n">
        <v>2769711</v>
      </c>
      <c r="J17112" s="0" t="n">
        <v>358468</v>
      </c>
    </row>
    <row r="17113" customFormat="false" ht="15" hidden="false" customHeight="false" outlineLevel="0" collapsed="false">
      <c r="A17113" s="0" t="n">
        <v>202507</v>
      </c>
      <c r="B17113" s="0" t="n">
        <v>202508</v>
      </c>
      <c r="C17113" s="37" t="s">
        <v>158</v>
      </c>
      <c r="D17113" s="37" t="s">
        <v>210</v>
      </c>
      <c r="E17113" s="0" t="n">
        <v>2</v>
      </c>
      <c r="F17113" s="38" t="s">
        <v>71</v>
      </c>
      <c r="G17113" s="37" t="s">
        <v>459</v>
      </c>
      <c r="H17113" s="0" t="n">
        <v>3368254</v>
      </c>
      <c r="I17113" s="0" t="n">
        <v>668348</v>
      </c>
      <c r="J17113" s="0" t="n">
        <v>177010</v>
      </c>
    </row>
    <row r="17114" customFormat="false" ht="15" hidden="false" customHeight="false" outlineLevel="0" collapsed="false">
      <c r="A17114" s="0" t="n">
        <v>202507</v>
      </c>
      <c r="B17114" s="0" t="n">
        <v>202508</v>
      </c>
      <c r="C17114" s="37" t="s">
        <v>112</v>
      </c>
      <c r="D17114" s="37" t="s">
        <v>447</v>
      </c>
      <c r="E17114" s="0" t="n">
        <v>2</v>
      </c>
      <c r="F17114" s="38" t="s">
        <v>71</v>
      </c>
      <c r="G17114" s="37" t="s">
        <v>460</v>
      </c>
      <c r="H17114" s="0" t="n">
        <v>405803</v>
      </c>
      <c r="I17114" s="0" t="n">
        <v>155217</v>
      </c>
      <c r="J17114" s="0" t="n">
        <v>961</v>
      </c>
    </row>
    <row r="17115" customFormat="false" ht="15" hidden="false" customHeight="false" outlineLevel="0" collapsed="false">
      <c r="A17115" s="0" t="n">
        <v>202507</v>
      </c>
      <c r="B17115" s="0" t="n">
        <v>202508</v>
      </c>
      <c r="C17115" s="37" t="s">
        <v>124</v>
      </c>
      <c r="D17115" s="37" t="s">
        <v>461</v>
      </c>
      <c r="E17115" s="0" t="n">
        <v>2</v>
      </c>
      <c r="F17115" s="38" t="s">
        <v>71</v>
      </c>
      <c r="G17115" s="37" t="s">
        <v>462</v>
      </c>
      <c r="H17115" s="0" t="n">
        <v>862192</v>
      </c>
      <c r="I17115" s="0" t="n">
        <v>492683</v>
      </c>
      <c r="J17115" s="0" t="n">
        <v>28146</v>
      </c>
    </row>
    <row r="17116" customFormat="false" ht="15" hidden="false" customHeight="false" outlineLevel="0" collapsed="false">
      <c r="A17116" s="0" t="n">
        <v>202507</v>
      </c>
      <c r="B17116" s="0" t="n">
        <v>202508</v>
      </c>
      <c r="C17116" s="37" t="s">
        <v>95</v>
      </c>
      <c r="D17116" s="37" t="s">
        <v>425</v>
      </c>
      <c r="E17116" s="0" t="n">
        <v>2</v>
      </c>
      <c r="F17116" s="38" t="s">
        <v>71</v>
      </c>
      <c r="G17116" s="37" t="s">
        <v>463</v>
      </c>
      <c r="H17116" s="0" t="n">
        <v>340979</v>
      </c>
      <c r="I17116" s="0" t="n">
        <v>124074</v>
      </c>
      <c r="J17116" s="0" t="n">
        <v>-9999</v>
      </c>
    </row>
    <row r="17117" customFormat="false" ht="15" hidden="false" customHeight="false" outlineLevel="0" collapsed="false">
      <c r="A17117" s="0" t="n">
        <v>202507</v>
      </c>
      <c r="B17117" s="0" t="n">
        <v>202508</v>
      </c>
      <c r="C17117" s="37" t="s">
        <v>184</v>
      </c>
      <c r="D17117" s="37" t="s">
        <v>284</v>
      </c>
      <c r="E17117" s="0" t="n">
        <v>2</v>
      </c>
      <c r="F17117" s="38" t="s">
        <v>71</v>
      </c>
      <c r="G17117" s="37" t="s">
        <v>464</v>
      </c>
      <c r="H17117" s="0" t="n">
        <v>572356</v>
      </c>
      <c r="I17117" s="0" t="n">
        <v>221059</v>
      </c>
      <c r="J17117" s="0" t="n">
        <v>15103</v>
      </c>
    </row>
    <row r="17118" customFormat="false" ht="15" hidden="false" customHeight="false" outlineLevel="0" collapsed="false">
      <c r="A17118" s="0" t="n">
        <v>202507</v>
      </c>
      <c r="B17118" s="0" t="n">
        <v>202508</v>
      </c>
      <c r="C17118" s="37" t="s">
        <v>149</v>
      </c>
      <c r="D17118" s="37" t="s">
        <v>237</v>
      </c>
      <c r="E17118" s="0" t="n">
        <v>2</v>
      </c>
      <c r="F17118" s="38" t="s">
        <v>71</v>
      </c>
      <c r="G17118" s="37" t="s">
        <v>465</v>
      </c>
      <c r="H17118" s="0" t="n">
        <v>251316</v>
      </c>
      <c r="I17118" s="0" t="n">
        <v>139215</v>
      </c>
      <c r="J17118" s="0" t="n">
        <v>13367</v>
      </c>
    </row>
    <row r="17119" customFormat="false" ht="15" hidden="false" customHeight="false" outlineLevel="0" collapsed="false">
      <c r="A17119" s="0" t="n">
        <v>202507</v>
      </c>
      <c r="B17119" s="0" t="n">
        <v>202508</v>
      </c>
      <c r="C17119" s="37" t="s">
        <v>95</v>
      </c>
      <c r="D17119" s="37" t="s">
        <v>320</v>
      </c>
      <c r="E17119" s="0" t="n">
        <v>2</v>
      </c>
      <c r="F17119" s="38" t="s">
        <v>71</v>
      </c>
      <c r="G17119" s="37" t="s">
        <v>466</v>
      </c>
      <c r="H17119" s="0" t="n">
        <v>3409563</v>
      </c>
      <c r="I17119" s="0" t="n">
        <v>3160761</v>
      </c>
      <c r="J17119" s="0" t="n">
        <v>876737</v>
      </c>
    </row>
    <row r="17120" customFormat="false" ht="15" hidden="false" customHeight="false" outlineLevel="0" collapsed="false">
      <c r="A17120" s="0" t="n">
        <v>202507</v>
      </c>
      <c r="B17120" s="0" t="n">
        <v>202508</v>
      </c>
      <c r="C17120" s="37" t="s">
        <v>101</v>
      </c>
      <c r="D17120" s="37" t="s">
        <v>467</v>
      </c>
      <c r="E17120" s="0" t="n">
        <v>2</v>
      </c>
      <c r="F17120" s="38" t="s">
        <v>71</v>
      </c>
      <c r="G17120" s="37" t="s">
        <v>468</v>
      </c>
      <c r="H17120" s="0" t="n">
        <v>697888</v>
      </c>
      <c r="I17120" s="0" t="n">
        <v>641933</v>
      </c>
      <c r="J17120" s="0" t="n">
        <v>-8621</v>
      </c>
    </row>
    <row r="17121" customFormat="false" ht="15" hidden="false" customHeight="false" outlineLevel="0" collapsed="false">
      <c r="A17121" s="0" t="n">
        <v>202507</v>
      </c>
      <c r="B17121" s="0" t="n">
        <v>202508</v>
      </c>
      <c r="C17121" s="37" t="s">
        <v>112</v>
      </c>
      <c r="D17121" s="37" t="s">
        <v>233</v>
      </c>
      <c r="E17121" s="0" t="n">
        <v>2</v>
      </c>
      <c r="F17121" s="38" t="s">
        <v>71</v>
      </c>
      <c r="G17121" s="37" t="s">
        <v>469</v>
      </c>
      <c r="H17121" s="0" t="n">
        <v>398255</v>
      </c>
      <c r="I17121" s="0" t="n">
        <v>173699</v>
      </c>
      <c r="J17121" s="0" t="n">
        <v>30639</v>
      </c>
    </row>
    <row r="17122" customFormat="false" ht="15" hidden="false" customHeight="false" outlineLevel="0" collapsed="false">
      <c r="A17122" s="0" t="n">
        <v>202507</v>
      </c>
      <c r="B17122" s="0" t="n">
        <v>202508</v>
      </c>
      <c r="C17122" s="37" t="s">
        <v>112</v>
      </c>
      <c r="D17122" s="37" t="s">
        <v>470</v>
      </c>
      <c r="E17122" s="0" t="n">
        <v>2</v>
      </c>
      <c r="F17122" s="38" t="s">
        <v>71</v>
      </c>
      <c r="G17122" s="37" t="s">
        <v>471</v>
      </c>
      <c r="H17122" s="0" t="n">
        <v>2010915</v>
      </c>
      <c r="I17122" s="0" t="n">
        <v>2613360</v>
      </c>
      <c r="J17122" s="0" t="n">
        <v>287645</v>
      </c>
    </row>
    <row r="17123" customFormat="false" ht="15" hidden="false" customHeight="false" outlineLevel="0" collapsed="false">
      <c r="A17123" s="0" t="n">
        <v>202507</v>
      </c>
      <c r="B17123" s="0" t="n">
        <v>202508</v>
      </c>
      <c r="C17123" s="37" t="s">
        <v>98</v>
      </c>
      <c r="D17123" s="37" t="s">
        <v>383</v>
      </c>
      <c r="E17123" s="0" t="n">
        <v>2</v>
      </c>
      <c r="F17123" s="38" t="s">
        <v>71</v>
      </c>
      <c r="G17123" s="37" t="s">
        <v>472</v>
      </c>
      <c r="H17123" s="0" t="n">
        <v>41572</v>
      </c>
      <c r="I17123" s="0" t="n">
        <v>35254</v>
      </c>
      <c r="J17123" s="0" t="n">
        <v>10696</v>
      </c>
    </row>
    <row r="17124" customFormat="false" ht="15" hidden="false" customHeight="false" outlineLevel="0" collapsed="false">
      <c r="A17124" s="0" t="n">
        <v>202507</v>
      </c>
      <c r="B17124" s="0" t="n">
        <v>202508</v>
      </c>
      <c r="C17124" s="37" t="s">
        <v>101</v>
      </c>
      <c r="D17124" s="37" t="s">
        <v>258</v>
      </c>
      <c r="E17124" s="0" t="n">
        <v>2</v>
      </c>
      <c r="F17124" s="38" t="s">
        <v>71</v>
      </c>
      <c r="G17124" s="37" t="s">
        <v>473</v>
      </c>
      <c r="H17124" s="0" t="n">
        <v>51199</v>
      </c>
      <c r="I17124" s="0" t="n">
        <v>58963</v>
      </c>
      <c r="J17124" s="0" t="n">
        <v>5750</v>
      </c>
    </row>
    <row r="17125" customFormat="false" ht="15" hidden="false" customHeight="false" outlineLevel="0" collapsed="false">
      <c r="A17125" s="0" t="n">
        <v>202507</v>
      </c>
      <c r="B17125" s="0" t="n">
        <v>202508</v>
      </c>
      <c r="C17125" s="37" t="s">
        <v>98</v>
      </c>
      <c r="D17125" s="37" t="s">
        <v>474</v>
      </c>
      <c r="E17125" s="0" t="n">
        <v>2</v>
      </c>
      <c r="F17125" s="38" t="s">
        <v>71</v>
      </c>
      <c r="G17125" s="37" t="s">
        <v>475</v>
      </c>
      <c r="H17125" s="0" t="n">
        <v>1645374</v>
      </c>
      <c r="I17125" s="0" t="n">
        <v>1058030</v>
      </c>
      <c r="J17125" s="0" t="n">
        <v>79200</v>
      </c>
    </row>
    <row r="17126" customFormat="false" ht="15" hidden="false" customHeight="false" outlineLevel="0" collapsed="false">
      <c r="A17126" s="0" t="n">
        <v>202507</v>
      </c>
      <c r="B17126" s="0" t="n">
        <v>202508</v>
      </c>
      <c r="C17126" s="37" t="s">
        <v>112</v>
      </c>
      <c r="D17126" s="37" t="s">
        <v>476</v>
      </c>
      <c r="E17126" s="0" t="n">
        <v>2</v>
      </c>
      <c r="F17126" s="38" t="s">
        <v>71</v>
      </c>
      <c r="G17126" s="37" t="s">
        <v>477</v>
      </c>
      <c r="H17126" s="0" t="n">
        <v>547784</v>
      </c>
      <c r="I17126" s="0" t="n">
        <v>273079</v>
      </c>
      <c r="J17126" s="0" t="n">
        <v>44965</v>
      </c>
    </row>
    <row r="17127" customFormat="false" ht="15" hidden="false" customHeight="false" outlineLevel="0" collapsed="false">
      <c r="A17127" s="0" t="n">
        <v>202507</v>
      </c>
      <c r="B17127" s="0" t="n">
        <v>202508</v>
      </c>
      <c r="C17127" s="37" t="s">
        <v>136</v>
      </c>
      <c r="D17127" s="37" t="s">
        <v>132</v>
      </c>
      <c r="E17127" s="0" t="n">
        <v>2</v>
      </c>
      <c r="F17127" s="38" t="s">
        <v>71</v>
      </c>
      <c r="G17127" s="37" t="s">
        <v>478</v>
      </c>
      <c r="H17127" s="0" t="n">
        <v>497719</v>
      </c>
      <c r="I17127" s="0" t="n">
        <v>295418</v>
      </c>
      <c r="J17127" s="0" t="n">
        <v>38076</v>
      </c>
    </row>
    <row r="17128" customFormat="false" ht="15" hidden="false" customHeight="false" outlineLevel="0" collapsed="false">
      <c r="A17128" s="0" t="n">
        <v>202507</v>
      </c>
      <c r="B17128" s="0" t="n">
        <v>202508</v>
      </c>
      <c r="C17128" s="37" t="s">
        <v>106</v>
      </c>
      <c r="D17128" s="37" t="s">
        <v>273</v>
      </c>
      <c r="E17128" s="0" t="n">
        <v>2</v>
      </c>
      <c r="F17128" s="38" t="s">
        <v>71</v>
      </c>
      <c r="G17128" s="37" t="s">
        <v>479</v>
      </c>
      <c r="H17128" s="0" t="n">
        <v>143926</v>
      </c>
      <c r="I17128" s="0" t="n">
        <v>73663</v>
      </c>
      <c r="J17128" s="0" t="n">
        <v>12786</v>
      </c>
    </row>
    <row r="17129" customFormat="false" ht="15" hidden="false" customHeight="false" outlineLevel="0" collapsed="false">
      <c r="A17129" s="0" t="n">
        <v>202507</v>
      </c>
      <c r="B17129" s="0" t="n">
        <v>202508</v>
      </c>
      <c r="C17129" s="37" t="s">
        <v>149</v>
      </c>
      <c r="D17129" s="37" t="s">
        <v>159</v>
      </c>
      <c r="E17129" s="0" t="n">
        <v>2</v>
      </c>
      <c r="F17129" s="38" t="s">
        <v>71</v>
      </c>
      <c r="G17129" s="37" t="s">
        <v>480</v>
      </c>
      <c r="H17129" s="0" t="n">
        <v>463670</v>
      </c>
      <c r="I17129" s="0" t="n">
        <v>146360</v>
      </c>
      <c r="J17129" s="0" t="n">
        <v>19923</v>
      </c>
    </row>
    <row r="17130" customFormat="false" ht="15" hidden="false" customHeight="false" outlineLevel="0" collapsed="false">
      <c r="A17130" s="0" t="n">
        <v>202507</v>
      </c>
      <c r="B17130" s="0" t="n">
        <v>202508</v>
      </c>
      <c r="C17130" s="37" t="s">
        <v>109</v>
      </c>
      <c r="D17130" s="37" t="s">
        <v>241</v>
      </c>
      <c r="E17130" s="0" t="n">
        <v>2</v>
      </c>
      <c r="F17130" s="38" t="s">
        <v>71</v>
      </c>
      <c r="G17130" s="37" t="s">
        <v>481</v>
      </c>
      <c r="H17130" s="0" t="n">
        <v>5059422</v>
      </c>
      <c r="I17130" s="0" t="n">
        <v>3578243</v>
      </c>
      <c r="J17130" s="0" t="n">
        <v>-241699</v>
      </c>
    </row>
    <row r="17131" customFormat="false" ht="15" hidden="false" customHeight="false" outlineLevel="0" collapsed="false">
      <c r="A17131" s="0" t="n">
        <v>202507</v>
      </c>
      <c r="B17131" s="0" t="n">
        <v>202508</v>
      </c>
      <c r="C17131" s="37" t="s">
        <v>184</v>
      </c>
      <c r="D17131" s="37" t="s">
        <v>482</v>
      </c>
      <c r="E17131" s="0" t="n">
        <v>2</v>
      </c>
      <c r="F17131" s="38" t="s">
        <v>71</v>
      </c>
      <c r="G17131" s="37" t="s">
        <v>483</v>
      </c>
      <c r="H17131" s="0" t="n">
        <v>1479482</v>
      </c>
      <c r="I17131" s="0" t="n">
        <v>1668566</v>
      </c>
      <c r="J17131" s="0" t="n">
        <v>220606</v>
      </c>
    </row>
    <row r="17132" customFormat="false" ht="15" hidden="false" customHeight="false" outlineLevel="0" collapsed="false">
      <c r="A17132" s="0" t="n">
        <v>202507</v>
      </c>
      <c r="B17132" s="0" t="n">
        <v>202508</v>
      </c>
      <c r="C17132" s="37" t="s">
        <v>152</v>
      </c>
      <c r="D17132" s="37" t="s">
        <v>328</v>
      </c>
      <c r="E17132" s="0" t="n">
        <v>2</v>
      </c>
      <c r="F17132" s="38" t="s">
        <v>71</v>
      </c>
      <c r="G17132" s="37" t="s">
        <v>484</v>
      </c>
      <c r="H17132" s="0" t="n">
        <v>645587</v>
      </c>
      <c r="I17132" s="0" t="n">
        <v>473095</v>
      </c>
      <c r="J17132" s="0" t="n">
        <v>61449</v>
      </c>
    </row>
    <row r="17133" customFormat="false" ht="15" hidden="false" customHeight="false" outlineLevel="0" collapsed="false">
      <c r="A17133" s="0" t="n">
        <v>202507</v>
      </c>
      <c r="B17133" s="0" t="n">
        <v>202508</v>
      </c>
      <c r="C17133" s="37" t="s">
        <v>115</v>
      </c>
      <c r="D17133" s="37" t="s">
        <v>423</v>
      </c>
      <c r="E17133" s="0" t="n">
        <v>2</v>
      </c>
      <c r="F17133" s="38" t="s">
        <v>71</v>
      </c>
      <c r="G17133" s="37" t="s">
        <v>485</v>
      </c>
      <c r="H17133" s="0" t="n">
        <v>300584</v>
      </c>
      <c r="I17133" s="0" t="n">
        <v>458045</v>
      </c>
      <c r="J17133" s="0" t="n">
        <v>2763</v>
      </c>
    </row>
    <row r="17134" customFormat="false" ht="15" hidden="false" customHeight="false" outlineLevel="0" collapsed="false">
      <c r="A17134" s="0" t="n">
        <v>202507</v>
      </c>
      <c r="B17134" s="0" t="n">
        <v>202508</v>
      </c>
      <c r="C17134" s="37" t="s">
        <v>136</v>
      </c>
      <c r="D17134" s="37" t="s">
        <v>258</v>
      </c>
      <c r="E17134" s="0" t="n">
        <v>2</v>
      </c>
      <c r="F17134" s="38" t="s">
        <v>71</v>
      </c>
      <c r="G17134" s="37" t="s">
        <v>486</v>
      </c>
      <c r="H17134" s="0" t="n">
        <v>269865</v>
      </c>
      <c r="I17134" s="0" t="n">
        <v>129764</v>
      </c>
      <c r="J17134" s="0" t="n">
        <v>14139</v>
      </c>
    </row>
    <row r="17135" customFormat="false" ht="15" hidden="false" customHeight="false" outlineLevel="0" collapsed="false">
      <c r="A17135" s="0" t="n">
        <v>202507</v>
      </c>
      <c r="B17135" s="0" t="n">
        <v>202508</v>
      </c>
      <c r="C17135" s="37" t="s">
        <v>109</v>
      </c>
      <c r="D17135" s="37" t="s">
        <v>130</v>
      </c>
      <c r="E17135" s="0" t="n">
        <v>2</v>
      </c>
      <c r="F17135" s="38" t="s">
        <v>71</v>
      </c>
      <c r="G17135" s="37" t="s">
        <v>487</v>
      </c>
      <c r="H17135" s="0" t="n">
        <v>36907</v>
      </c>
      <c r="I17135" s="0" t="n">
        <v>10531</v>
      </c>
      <c r="J17135" s="0" t="n">
        <v>-1091</v>
      </c>
    </row>
    <row r="17136" customFormat="false" ht="15" hidden="false" customHeight="false" outlineLevel="0" collapsed="false">
      <c r="A17136" s="0" t="n">
        <v>202507</v>
      </c>
      <c r="B17136" s="0" t="n">
        <v>202508</v>
      </c>
      <c r="C17136" s="37" t="s">
        <v>112</v>
      </c>
      <c r="D17136" s="37" t="s">
        <v>107</v>
      </c>
      <c r="E17136" s="0" t="n">
        <v>2</v>
      </c>
      <c r="F17136" s="38" t="s">
        <v>71</v>
      </c>
      <c r="G17136" s="37" t="s">
        <v>488</v>
      </c>
      <c r="H17136" s="0" t="n">
        <v>861729</v>
      </c>
      <c r="I17136" s="0" t="n">
        <v>251344</v>
      </c>
      <c r="J17136" s="0" t="n">
        <v>26524</v>
      </c>
    </row>
    <row r="17137" customFormat="false" ht="15" hidden="false" customHeight="false" outlineLevel="0" collapsed="false">
      <c r="A17137" s="0" t="n">
        <v>202507</v>
      </c>
      <c r="B17137" s="0" t="n">
        <v>202508</v>
      </c>
      <c r="C17137" s="37" t="s">
        <v>152</v>
      </c>
      <c r="D17137" s="37" t="s">
        <v>212</v>
      </c>
      <c r="E17137" s="0" t="n">
        <v>2</v>
      </c>
      <c r="F17137" s="38" t="s">
        <v>71</v>
      </c>
      <c r="G17137" s="37" t="s">
        <v>489</v>
      </c>
      <c r="H17137" s="0" t="n">
        <v>1570424</v>
      </c>
      <c r="I17137" s="0" t="n">
        <v>1693056</v>
      </c>
      <c r="J17137" s="0" t="n">
        <v>251378</v>
      </c>
    </row>
    <row r="17138" customFormat="false" ht="15" hidden="false" customHeight="false" outlineLevel="0" collapsed="false">
      <c r="A17138" s="0" t="n">
        <v>202507</v>
      </c>
      <c r="B17138" s="0" t="n">
        <v>202508</v>
      </c>
      <c r="C17138" s="37" t="s">
        <v>152</v>
      </c>
      <c r="D17138" s="37" t="s">
        <v>490</v>
      </c>
      <c r="E17138" s="0" t="n">
        <v>2</v>
      </c>
      <c r="F17138" s="38" t="s">
        <v>71</v>
      </c>
      <c r="G17138" s="37" t="s">
        <v>491</v>
      </c>
      <c r="H17138" s="0" t="n">
        <v>63218</v>
      </c>
      <c r="I17138" s="0" t="n">
        <v>21072</v>
      </c>
      <c r="J17138" s="0" t="n">
        <v>3708</v>
      </c>
    </row>
    <row r="17139" customFormat="false" ht="15" hidden="false" customHeight="false" outlineLevel="0" collapsed="false">
      <c r="A17139" s="0" t="n">
        <v>202507</v>
      </c>
      <c r="B17139" s="0" t="n">
        <v>202508</v>
      </c>
      <c r="C17139" s="37" t="s">
        <v>112</v>
      </c>
      <c r="D17139" s="37" t="s">
        <v>120</v>
      </c>
      <c r="E17139" s="0" t="n">
        <v>2</v>
      </c>
      <c r="F17139" s="38" t="s">
        <v>71</v>
      </c>
      <c r="G17139" s="37" t="s">
        <v>492</v>
      </c>
      <c r="H17139" s="0" t="n">
        <v>311828</v>
      </c>
      <c r="I17139" s="0" t="n">
        <v>263792</v>
      </c>
      <c r="J17139" s="0" t="n">
        <v>39589</v>
      </c>
    </row>
    <row r="17140" customFormat="false" ht="15" hidden="false" customHeight="false" outlineLevel="0" collapsed="false">
      <c r="A17140" s="0" t="n">
        <v>202507</v>
      </c>
      <c r="B17140" s="0" t="n">
        <v>202508</v>
      </c>
      <c r="C17140" s="37" t="s">
        <v>184</v>
      </c>
      <c r="D17140" s="37" t="s">
        <v>493</v>
      </c>
      <c r="E17140" s="0" t="n">
        <v>2</v>
      </c>
      <c r="F17140" s="38" t="s">
        <v>71</v>
      </c>
      <c r="G17140" s="37" t="s">
        <v>494</v>
      </c>
      <c r="H17140" s="0" t="n">
        <v>160899</v>
      </c>
      <c r="I17140" s="0" t="n">
        <v>64703</v>
      </c>
      <c r="J17140" s="0" t="n">
        <v>-558</v>
      </c>
    </row>
    <row r="17141" customFormat="false" ht="15" hidden="false" customHeight="false" outlineLevel="0" collapsed="false">
      <c r="A17141" s="0" t="n">
        <v>202507</v>
      </c>
      <c r="B17141" s="0" t="n">
        <v>202508</v>
      </c>
      <c r="C17141" s="37" t="s">
        <v>109</v>
      </c>
      <c r="D17141" s="37" t="s">
        <v>495</v>
      </c>
      <c r="E17141" s="0" t="n">
        <v>2</v>
      </c>
      <c r="F17141" s="38" t="s">
        <v>71</v>
      </c>
      <c r="G17141" s="37" t="s">
        <v>496</v>
      </c>
      <c r="H17141" s="0" t="n">
        <v>175270</v>
      </c>
      <c r="I17141" s="0" t="n">
        <v>77564</v>
      </c>
      <c r="J17141" s="0" t="n">
        <v>-5161</v>
      </c>
    </row>
    <row r="17142" customFormat="false" ht="15" hidden="false" customHeight="false" outlineLevel="0" collapsed="false">
      <c r="A17142" s="0" t="n">
        <v>202507</v>
      </c>
      <c r="B17142" s="0" t="n">
        <v>202508</v>
      </c>
      <c r="C17142" s="37" t="s">
        <v>101</v>
      </c>
      <c r="D17142" s="37" t="s">
        <v>269</v>
      </c>
      <c r="E17142" s="0" t="n">
        <v>2</v>
      </c>
      <c r="F17142" s="38" t="s">
        <v>71</v>
      </c>
      <c r="G17142" s="37" t="s">
        <v>497</v>
      </c>
      <c r="H17142" s="0" t="n">
        <v>432933</v>
      </c>
      <c r="I17142" s="0" t="n">
        <v>192949</v>
      </c>
      <c r="J17142" s="0" t="n">
        <v>33596</v>
      </c>
    </row>
    <row r="17143" customFormat="false" ht="15" hidden="false" customHeight="false" outlineLevel="0" collapsed="false">
      <c r="A17143" s="0" t="n">
        <v>202507</v>
      </c>
      <c r="B17143" s="0" t="n">
        <v>202508</v>
      </c>
      <c r="C17143" s="37" t="s">
        <v>109</v>
      </c>
      <c r="D17143" s="37" t="s">
        <v>391</v>
      </c>
      <c r="E17143" s="0" t="n">
        <v>2</v>
      </c>
      <c r="F17143" s="38" t="s">
        <v>71</v>
      </c>
      <c r="G17143" s="37" t="s">
        <v>498</v>
      </c>
      <c r="H17143" s="0" t="n">
        <v>51104</v>
      </c>
      <c r="I17143" s="0" t="n">
        <v>51669</v>
      </c>
      <c r="J17143" s="0" t="n">
        <v>6226</v>
      </c>
    </row>
    <row r="17144" customFormat="false" ht="15" hidden="false" customHeight="false" outlineLevel="0" collapsed="false">
      <c r="A17144" s="0" t="n">
        <v>202507</v>
      </c>
      <c r="B17144" s="0" t="n">
        <v>202508</v>
      </c>
      <c r="C17144" s="37" t="s">
        <v>184</v>
      </c>
      <c r="D17144" s="37" t="s">
        <v>141</v>
      </c>
      <c r="E17144" s="0" t="n">
        <v>2</v>
      </c>
      <c r="F17144" s="38" t="s">
        <v>71</v>
      </c>
      <c r="G17144" s="37" t="s">
        <v>499</v>
      </c>
      <c r="H17144" s="0" t="n">
        <v>764545</v>
      </c>
      <c r="I17144" s="0" t="n">
        <v>785449</v>
      </c>
      <c r="J17144" s="0" t="n">
        <v>101572</v>
      </c>
    </row>
    <row r="17145" customFormat="false" ht="15" hidden="false" customHeight="false" outlineLevel="0" collapsed="false">
      <c r="A17145" s="0" t="n">
        <v>202507</v>
      </c>
      <c r="B17145" s="0" t="n">
        <v>202508</v>
      </c>
      <c r="C17145" s="37" t="s">
        <v>101</v>
      </c>
      <c r="D17145" s="37" t="s">
        <v>500</v>
      </c>
      <c r="E17145" s="0" t="n">
        <v>2</v>
      </c>
      <c r="F17145" s="38" t="s">
        <v>71</v>
      </c>
      <c r="G17145" s="37" t="s">
        <v>501</v>
      </c>
      <c r="H17145" s="0" t="n">
        <v>1144772</v>
      </c>
      <c r="I17145" s="0" t="n">
        <v>489100</v>
      </c>
      <c r="J17145" s="0" t="n">
        <v>121359</v>
      </c>
    </row>
    <row r="17146" customFormat="false" ht="15" hidden="false" customHeight="false" outlineLevel="0" collapsed="false">
      <c r="A17146" s="0" t="n">
        <v>202507</v>
      </c>
      <c r="B17146" s="0" t="n">
        <v>202508</v>
      </c>
      <c r="C17146" s="37" t="s">
        <v>149</v>
      </c>
      <c r="D17146" s="37" t="s">
        <v>502</v>
      </c>
      <c r="E17146" s="0" t="n">
        <v>2</v>
      </c>
      <c r="F17146" s="38" t="s">
        <v>71</v>
      </c>
      <c r="G17146" s="37" t="s">
        <v>503</v>
      </c>
      <c r="H17146" s="0" t="n">
        <v>448327</v>
      </c>
      <c r="I17146" s="0" t="n">
        <v>224546</v>
      </c>
      <c r="J17146" s="0" t="n">
        <v>-18126</v>
      </c>
    </row>
    <row r="17147" customFormat="false" ht="15" hidden="false" customHeight="false" outlineLevel="0" collapsed="false">
      <c r="A17147" s="0" t="n">
        <v>202507</v>
      </c>
      <c r="B17147" s="0" t="n">
        <v>202508</v>
      </c>
      <c r="C17147" s="37" t="s">
        <v>178</v>
      </c>
      <c r="D17147" s="37" t="s">
        <v>161</v>
      </c>
      <c r="E17147" s="0" t="n">
        <v>2</v>
      </c>
      <c r="F17147" s="38" t="s">
        <v>71</v>
      </c>
      <c r="G17147" s="37" t="s">
        <v>504</v>
      </c>
      <c r="H17147" s="0" t="n">
        <v>25789</v>
      </c>
      <c r="I17147" s="0" t="n">
        <v>10301</v>
      </c>
      <c r="J17147" s="0" t="n">
        <v>2681</v>
      </c>
    </row>
    <row r="17148" customFormat="false" ht="15" hidden="false" customHeight="false" outlineLevel="0" collapsed="false">
      <c r="A17148" s="0" t="n">
        <v>202507</v>
      </c>
      <c r="B17148" s="0" t="n">
        <v>202508</v>
      </c>
      <c r="C17148" s="37" t="s">
        <v>112</v>
      </c>
      <c r="D17148" s="37" t="s">
        <v>294</v>
      </c>
      <c r="E17148" s="0" t="n">
        <v>2</v>
      </c>
      <c r="F17148" s="38" t="s">
        <v>71</v>
      </c>
      <c r="G17148" s="37" t="s">
        <v>505</v>
      </c>
      <c r="H17148" s="0" t="n">
        <v>152973</v>
      </c>
      <c r="I17148" s="0" t="n">
        <v>220896</v>
      </c>
      <c r="J17148" s="0" t="n">
        <v>5254</v>
      </c>
    </row>
    <row r="17149" customFormat="false" ht="15" hidden="false" customHeight="false" outlineLevel="0" collapsed="false">
      <c r="A17149" s="0" t="n">
        <v>202507</v>
      </c>
      <c r="B17149" s="0" t="n">
        <v>202508</v>
      </c>
      <c r="C17149" s="37" t="s">
        <v>149</v>
      </c>
      <c r="D17149" s="37" t="s">
        <v>116</v>
      </c>
      <c r="E17149" s="0" t="n">
        <v>2</v>
      </c>
      <c r="F17149" s="38" t="s">
        <v>71</v>
      </c>
      <c r="G17149" s="37" t="s">
        <v>506</v>
      </c>
      <c r="H17149" s="0" t="n">
        <v>2933295</v>
      </c>
      <c r="I17149" s="0" t="n">
        <v>1047280</v>
      </c>
      <c r="J17149" s="0" t="n">
        <v>170176</v>
      </c>
    </row>
    <row r="17150" customFormat="false" ht="15" hidden="false" customHeight="false" outlineLevel="0" collapsed="false">
      <c r="A17150" s="0" t="n">
        <v>202507</v>
      </c>
      <c r="B17150" s="0" t="n">
        <v>202508</v>
      </c>
      <c r="C17150" s="37" t="s">
        <v>95</v>
      </c>
      <c r="D17150" s="37" t="s">
        <v>251</v>
      </c>
      <c r="E17150" s="0" t="n">
        <v>2</v>
      </c>
      <c r="F17150" s="38" t="s">
        <v>71</v>
      </c>
      <c r="G17150" s="37" t="s">
        <v>507</v>
      </c>
      <c r="H17150" s="0" t="n">
        <v>29167</v>
      </c>
      <c r="I17150" s="0" t="n">
        <v>20833</v>
      </c>
      <c r="J17150" s="0" t="n">
        <v>1639</v>
      </c>
    </row>
    <row r="17151" customFormat="false" ht="15" hidden="false" customHeight="false" outlineLevel="0" collapsed="false">
      <c r="A17151" s="0" t="n">
        <v>202507</v>
      </c>
      <c r="B17151" s="0" t="n">
        <v>202508</v>
      </c>
      <c r="C17151" s="37" t="s">
        <v>106</v>
      </c>
      <c r="D17151" s="37" t="s">
        <v>118</v>
      </c>
      <c r="E17151" s="0" t="n">
        <v>2</v>
      </c>
      <c r="F17151" s="38" t="s">
        <v>71</v>
      </c>
      <c r="G17151" s="37" t="s">
        <v>508</v>
      </c>
      <c r="H17151" s="0" t="n">
        <v>332705</v>
      </c>
      <c r="I17151" s="0" t="n">
        <v>195831</v>
      </c>
      <c r="J17151" s="0" t="n">
        <v>8897</v>
      </c>
    </row>
    <row r="17152" customFormat="false" ht="15" hidden="false" customHeight="false" outlineLevel="0" collapsed="false">
      <c r="A17152" s="0" t="n">
        <v>202507</v>
      </c>
      <c r="B17152" s="0" t="n">
        <v>202508</v>
      </c>
      <c r="C17152" s="37" t="s">
        <v>152</v>
      </c>
      <c r="D17152" s="37" t="s">
        <v>509</v>
      </c>
      <c r="E17152" s="0" t="n">
        <v>2</v>
      </c>
      <c r="F17152" s="38" t="s">
        <v>71</v>
      </c>
      <c r="G17152" s="37" t="s">
        <v>510</v>
      </c>
      <c r="H17152" s="0" t="n">
        <v>132277</v>
      </c>
      <c r="I17152" s="0" t="n">
        <v>132037</v>
      </c>
      <c r="J17152" s="0" t="n">
        <v>-9360</v>
      </c>
    </row>
    <row r="17153" customFormat="false" ht="15" hidden="false" customHeight="false" outlineLevel="0" collapsed="false">
      <c r="A17153" s="0" t="n">
        <v>202507</v>
      </c>
      <c r="B17153" s="0" t="n">
        <v>202508</v>
      </c>
      <c r="C17153" s="37" t="s">
        <v>101</v>
      </c>
      <c r="D17153" s="37" t="s">
        <v>511</v>
      </c>
      <c r="E17153" s="0" t="n">
        <v>2</v>
      </c>
      <c r="F17153" s="38" t="s">
        <v>71</v>
      </c>
      <c r="G17153" s="37" t="s">
        <v>512</v>
      </c>
      <c r="H17153" s="0" t="n">
        <v>1927324</v>
      </c>
      <c r="I17153" s="0" t="n">
        <v>1516953</v>
      </c>
      <c r="J17153" s="0" t="n">
        <v>19354</v>
      </c>
    </row>
    <row r="17154" customFormat="false" ht="15" hidden="false" customHeight="false" outlineLevel="0" collapsed="false">
      <c r="A17154" s="0" t="n">
        <v>202507</v>
      </c>
      <c r="B17154" s="0" t="n">
        <v>202508</v>
      </c>
      <c r="C17154" s="37" t="s">
        <v>178</v>
      </c>
      <c r="D17154" s="37" t="s">
        <v>513</v>
      </c>
      <c r="E17154" s="0" t="n">
        <v>2</v>
      </c>
      <c r="F17154" s="38" t="s">
        <v>71</v>
      </c>
      <c r="G17154" s="37" t="s">
        <v>514</v>
      </c>
      <c r="H17154" s="0" t="n">
        <v>211525</v>
      </c>
      <c r="I17154" s="0" t="n">
        <v>123875</v>
      </c>
      <c r="J17154" s="0" t="n">
        <v>15695</v>
      </c>
    </row>
    <row r="17155" customFormat="false" ht="15" hidden="false" customHeight="false" outlineLevel="0" collapsed="false">
      <c r="A17155" s="0" t="n">
        <v>202507</v>
      </c>
      <c r="B17155" s="0" t="n">
        <v>202508</v>
      </c>
      <c r="C17155" s="37" t="s">
        <v>178</v>
      </c>
      <c r="D17155" s="37" t="s">
        <v>452</v>
      </c>
      <c r="E17155" s="0" t="n">
        <v>2</v>
      </c>
      <c r="F17155" s="38" t="s">
        <v>71</v>
      </c>
      <c r="G17155" s="37" t="s">
        <v>515</v>
      </c>
      <c r="H17155" s="0" t="n">
        <v>681673</v>
      </c>
      <c r="I17155" s="0" t="n">
        <v>233645</v>
      </c>
      <c r="J17155" s="0" t="n">
        <v>26987</v>
      </c>
    </row>
    <row r="17156" customFormat="false" ht="15" hidden="false" customHeight="false" outlineLevel="0" collapsed="false">
      <c r="A17156" s="0" t="n">
        <v>202507</v>
      </c>
      <c r="B17156" s="0" t="n">
        <v>202508</v>
      </c>
      <c r="C17156" s="37" t="s">
        <v>101</v>
      </c>
      <c r="D17156" s="37" t="s">
        <v>516</v>
      </c>
      <c r="E17156" s="0" t="n">
        <v>2</v>
      </c>
      <c r="F17156" s="38" t="s">
        <v>71</v>
      </c>
      <c r="G17156" s="37" t="s">
        <v>517</v>
      </c>
      <c r="H17156" s="0" t="n">
        <v>1169147</v>
      </c>
      <c r="I17156" s="0" t="n">
        <v>380387</v>
      </c>
      <c r="J17156" s="0" t="n">
        <v>66645</v>
      </c>
    </row>
    <row r="17157" customFormat="false" ht="15" hidden="false" customHeight="false" outlineLevel="0" collapsed="false">
      <c r="A17157" s="0" t="n">
        <v>202507</v>
      </c>
      <c r="B17157" s="0" t="n">
        <v>202508</v>
      </c>
      <c r="C17157" s="37" t="s">
        <v>149</v>
      </c>
      <c r="D17157" s="37" t="s">
        <v>396</v>
      </c>
      <c r="E17157" s="0" t="n">
        <v>2</v>
      </c>
      <c r="F17157" s="38" t="s">
        <v>71</v>
      </c>
      <c r="G17157" s="37" t="s">
        <v>518</v>
      </c>
      <c r="H17157" s="0" t="n">
        <v>4048918</v>
      </c>
      <c r="I17157" s="0" t="n">
        <v>1697347</v>
      </c>
      <c r="J17157" s="0" t="n">
        <v>18396</v>
      </c>
    </row>
    <row r="17158" customFormat="false" ht="15" hidden="false" customHeight="false" outlineLevel="0" collapsed="false">
      <c r="A17158" s="0" t="n">
        <v>202507</v>
      </c>
      <c r="B17158" s="0" t="n">
        <v>202508</v>
      </c>
      <c r="C17158" s="37" t="s">
        <v>106</v>
      </c>
      <c r="D17158" s="37" t="s">
        <v>519</v>
      </c>
      <c r="E17158" s="0" t="n">
        <v>2</v>
      </c>
      <c r="F17158" s="38" t="s">
        <v>71</v>
      </c>
      <c r="G17158" s="37" t="s">
        <v>520</v>
      </c>
      <c r="H17158" s="0" t="n">
        <v>429534</v>
      </c>
      <c r="I17158" s="0" t="n">
        <v>258334</v>
      </c>
      <c r="J17158" s="0" t="n">
        <v>39959</v>
      </c>
    </row>
    <row r="17159" customFormat="false" ht="15" hidden="false" customHeight="false" outlineLevel="0" collapsed="false">
      <c r="A17159" s="0" t="n">
        <v>202507</v>
      </c>
      <c r="B17159" s="0" t="n">
        <v>202508</v>
      </c>
      <c r="C17159" s="37" t="s">
        <v>149</v>
      </c>
      <c r="D17159" s="37" t="s">
        <v>430</v>
      </c>
      <c r="E17159" s="0" t="n">
        <v>2</v>
      </c>
      <c r="F17159" s="38" t="s">
        <v>71</v>
      </c>
      <c r="G17159" s="37" t="s">
        <v>521</v>
      </c>
      <c r="H17159" s="0" t="n">
        <v>682215</v>
      </c>
      <c r="I17159" s="0" t="n">
        <v>500205</v>
      </c>
      <c r="J17159" s="0" t="n">
        <v>43326</v>
      </c>
    </row>
    <row r="17160" customFormat="false" ht="15" hidden="false" customHeight="false" outlineLevel="0" collapsed="false">
      <c r="A17160" s="0" t="n">
        <v>202507</v>
      </c>
      <c r="B17160" s="0" t="n">
        <v>202508</v>
      </c>
      <c r="C17160" s="37" t="s">
        <v>149</v>
      </c>
      <c r="D17160" s="37" t="s">
        <v>352</v>
      </c>
      <c r="E17160" s="0" t="n">
        <v>2</v>
      </c>
      <c r="F17160" s="38" t="s">
        <v>71</v>
      </c>
      <c r="G17160" s="37" t="s">
        <v>522</v>
      </c>
      <c r="H17160" s="0" t="n">
        <v>69261</v>
      </c>
      <c r="I17160" s="0" t="n">
        <v>19109</v>
      </c>
      <c r="J17160" s="0" t="n">
        <v>2738</v>
      </c>
    </row>
    <row r="17161" customFormat="false" ht="15" hidden="false" customHeight="false" outlineLevel="0" collapsed="false">
      <c r="A17161" s="0" t="n">
        <v>202507</v>
      </c>
      <c r="B17161" s="0" t="n">
        <v>202508</v>
      </c>
      <c r="C17161" s="37" t="s">
        <v>95</v>
      </c>
      <c r="D17161" s="37" t="s">
        <v>269</v>
      </c>
      <c r="E17161" s="0" t="n">
        <v>2</v>
      </c>
      <c r="F17161" s="38" t="s">
        <v>71</v>
      </c>
      <c r="G17161" s="37" t="s">
        <v>523</v>
      </c>
      <c r="H17161" s="0" t="n">
        <v>1829229</v>
      </c>
      <c r="I17161" s="0" t="n">
        <v>1180995</v>
      </c>
      <c r="J17161" s="0" t="n">
        <v>155085</v>
      </c>
    </row>
    <row r="17162" customFormat="false" ht="15" hidden="false" customHeight="false" outlineLevel="0" collapsed="false">
      <c r="A17162" s="0" t="n">
        <v>202507</v>
      </c>
      <c r="B17162" s="0" t="n">
        <v>202508</v>
      </c>
      <c r="C17162" s="37" t="s">
        <v>106</v>
      </c>
      <c r="D17162" s="37" t="s">
        <v>110</v>
      </c>
      <c r="E17162" s="0" t="n">
        <v>2</v>
      </c>
      <c r="F17162" s="38" t="s">
        <v>71</v>
      </c>
      <c r="G17162" s="37" t="s">
        <v>524</v>
      </c>
      <c r="H17162" s="0" t="n">
        <v>176188</v>
      </c>
      <c r="I17162" s="0" t="n">
        <v>51934</v>
      </c>
      <c r="J17162" s="0" t="n">
        <v>1706</v>
      </c>
    </row>
    <row r="17163" customFormat="false" ht="15" hidden="false" customHeight="false" outlineLevel="0" collapsed="false">
      <c r="A17163" s="0" t="n">
        <v>202507</v>
      </c>
      <c r="B17163" s="0" t="n">
        <v>202508</v>
      </c>
      <c r="C17163" s="37" t="s">
        <v>149</v>
      </c>
      <c r="D17163" s="37" t="s">
        <v>383</v>
      </c>
      <c r="E17163" s="0" t="n">
        <v>2</v>
      </c>
      <c r="F17163" s="38" t="s">
        <v>71</v>
      </c>
      <c r="G17163" s="37" t="s">
        <v>525</v>
      </c>
      <c r="H17163" s="0" t="n">
        <v>314925</v>
      </c>
      <c r="I17163" s="0" t="n">
        <v>173791</v>
      </c>
      <c r="J17163" s="0" t="n">
        <v>18286</v>
      </c>
    </row>
    <row r="17164" customFormat="false" ht="15" hidden="false" customHeight="false" outlineLevel="0" collapsed="false">
      <c r="A17164" s="0" t="n">
        <v>202507</v>
      </c>
      <c r="B17164" s="0" t="n">
        <v>202508</v>
      </c>
      <c r="C17164" s="37" t="s">
        <v>184</v>
      </c>
      <c r="D17164" s="37" t="s">
        <v>218</v>
      </c>
      <c r="E17164" s="0" t="n">
        <v>2</v>
      </c>
      <c r="F17164" s="38" t="s">
        <v>71</v>
      </c>
      <c r="G17164" s="37" t="s">
        <v>526</v>
      </c>
      <c r="H17164" s="0" t="n">
        <v>412953</v>
      </c>
      <c r="I17164" s="0" t="n">
        <v>136398</v>
      </c>
      <c r="J17164" s="0" t="n">
        <v>17198</v>
      </c>
    </row>
    <row r="17165" customFormat="false" ht="15" hidden="false" customHeight="false" outlineLevel="0" collapsed="false">
      <c r="A17165" s="0" t="n">
        <v>202507</v>
      </c>
      <c r="B17165" s="0" t="n">
        <v>202508</v>
      </c>
      <c r="C17165" s="37" t="s">
        <v>112</v>
      </c>
      <c r="D17165" s="37" t="s">
        <v>200</v>
      </c>
      <c r="E17165" s="0" t="n">
        <v>2</v>
      </c>
      <c r="F17165" s="38" t="s">
        <v>71</v>
      </c>
      <c r="G17165" s="37" t="s">
        <v>527</v>
      </c>
      <c r="H17165" s="0" t="n">
        <v>60746</v>
      </c>
      <c r="I17165" s="0" t="n">
        <v>23066</v>
      </c>
      <c r="J17165" s="0" t="n">
        <v>3659</v>
      </c>
    </row>
    <row r="17166" customFormat="false" ht="15" hidden="false" customHeight="false" outlineLevel="0" collapsed="false">
      <c r="A17166" s="0" t="n">
        <v>202507</v>
      </c>
      <c r="B17166" s="0" t="n">
        <v>202508</v>
      </c>
      <c r="C17166" s="37" t="s">
        <v>152</v>
      </c>
      <c r="D17166" s="37" t="s">
        <v>328</v>
      </c>
      <c r="E17166" s="0" t="n">
        <v>2</v>
      </c>
      <c r="F17166" s="38" t="s">
        <v>71</v>
      </c>
      <c r="G17166" s="37" t="s">
        <v>528</v>
      </c>
      <c r="H17166" s="0" t="n">
        <v>769786</v>
      </c>
      <c r="I17166" s="0" t="n">
        <v>217323</v>
      </c>
      <c r="J17166" s="0" t="n">
        <v>50096</v>
      </c>
    </row>
    <row r="17167" customFormat="false" ht="15" hidden="false" customHeight="false" outlineLevel="0" collapsed="false">
      <c r="A17167" s="0" t="n">
        <v>202507</v>
      </c>
      <c r="B17167" s="0" t="n">
        <v>202508</v>
      </c>
      <c r="C17167" s="37" t="s">
        <v>95</v>
      </c>
      <c r="D17167" s="37" t="s">
        <v>96</v>
      </c>
      <c r="E17167" s="0" t="n">
        <v>2</v>
      </c>
      <c r="F17167" s="38" t="s">
        <v>71</v>
      </c>
      <c r="G17167" s="37" t="s">
        <v>529</v>
      </c>
      <c r="H17167" s="0" t="n">
        <v>2555610</v>
      </c>
      <c r="I17167" s="0" t="n">
        <v>1067637</v>
      </c>
      <c r="J17167" s="0" t="n">
        <v>17681</v>
      </c>
    </row>
    <row r="17168" customFormat="false" ht="15" hidden="false" customHeight="false" outlineLevel="0" collapsed="false">
      <c r="A17168" s="0" t="n">
        <v>202507</v>
      </c>
      <c r="B17168" s="0" t="n">
        <v>202508</v>
      </c>
      <c r="C17168" s="37" t="s">
        <v>158</v>
      </c>
      <c r="D17168" s="37" t="s">
        <v>474</v>
      </c>
      <c r="E17168" s="0" t="n">
        <v>2</v>
      </c>
      <c r="F17168" s="38" t="s">
        <v>71</v>
      </c>
      <c r="G17168" s="37" t="s">
        <v>530</v>
      </c>
      <c r="H17168" s="0" t="n">
        <v>763702</v>
      </c>
      <c r="I17168" s="0" t="n">
        <v>214852</v>
      </c>
      <c r="J17168" s="0" t="n">
        <v>-7872</v>
      </c>
    </row>
    <row r="17169" customFormat="false" ht="15" hidden="false" customHeight="false" outlineLevel="0" collapsed="false">
      <c r="A17169" s="0" t="n">
        <v>202507</v>
      </c>
      <c r="B17169" s="0" t="n">
        <v>202508</v>
      </c>
      <c r="C17169" s="37" t="s">
        <v>197</v>
      </c>
      <c r="D17169" s="37" t="s">
        <v>531</v>
      </c>
      <c r="E17169" s="0" t="n">
        <v>2</v>
      </c>
      <c r="F17169" s="38" t="s">
        <v>71</v>
      </c>
      <c r="G17169" s="37" t="s">
        <v>532</v>
      </c>
      <c r="H17169" s="0" t="n">
        <v>79396</v>
      </c>
      <c r="I17169" s="0" t="n">
        <v>19915</v>
      </c>
      <c r="J17169" s="0" t="n">
        <v>4156</v>
      </c>
    </row>
    <row r="17170" customFormat="false" ht="15" hidden="false" customHeight="false" outlineLevel="0" collapsed="false">
      <c r="A17170" s="0" t="n">
        <v>202507</v>
      </c>
      <c r="B17170" s="0" t="n">
        <v>202508</v>
      </c>
      <c r="C17170" s="37" t="s">
        <v>101</v>
      </c>
      <c r="D17170" s="37" t="s">
        <v>533</v>
      </c>
      <c r="E17170" s="0" t="n">
        <v>2</v>
      </c>
      <c r="F17170" s="38" t="s">
        <v>71</v>
      </c>
      <c r="G17170" s="37" t="s">
        <v>534</v>
      </c>
      <c r="H17170" s="0" t="n">
        <v>583870</v>
      </c>
      <c r="I17170" s="0" t="n">
        <v>373838</v>
      </c>
      <c r="J17170" s="0" t="n">
        <v>-18182</v>
      </c>
    </row>
    <row r="17171" customFormat="false" ht="15" hidden="false" customHeight="false" outlineLevel="0" collapsed="false">
      <c r="A17171" s="0" t="n">
        <v>202507</v>
      </c>
      <c r="B17171" s="0" t="n">
        <v>202508</v>
      </c>
      <c r="C17171" s="37" t="s">
        <v>124</v>
      </c>
      <c r="D17171" s="37" t="s">
        <v>277</v>
      </c>
      <c r="E17171" s="0" t="n">
        <v>2</v>
      </c>
      <c r="F17171" s="38" t="s">
        <v>71</v>
      </c>
      <c r="G17171" s="37" t="s">
        <v>535</v>
      </c>
      <c r="H17171" s="0" t="n">
        <v>822123</v>
      </c>
      <c r="I17171" s="0" t="n">
        <v>799562</v>
      </c>
      <c r="J17171" s="0" t="n">
        <v>146606</v>
      </c>
    </row>
    <row r="17172" customFormat="false" ht="15" hidden="false" customHeight="false" outlineLevel="0" collapsed="false">
      <c r="A17172" s="0" t="n">
        <v>202507</v>
      </c>
      <c r="B17172" s="0" t="n">
        <v>202508</v>
      </c>
      <c r="C17172" s="37" t="s">
        <v>101</v>
      </c>
      <c r="D17172" s="37" t="s">
        <v>450</v>
      </c>
      <c r="E17172" s="0" t="n">
        <v>2</v>
      </c>
      <c r="F17172" s="38" t="s">
        <v>71</v>
      </c>
      <c r="G17172" s="37" t="s">
        <v>536</v>
      </c>
      <c r="H17172" s="0" t="n">
        <v>48065</v>
      </c>
      <c r="I17172" s="0" t="n">
        <v>27706</v>
      </c>
      <c r="J17172" s="0" t="n">
        <v>-302</v>
      </c>
    </row>
    <row r="17173" customFormat="false" ht="15" hidden="false" customHeight="false" outlineLevel="0" collapsed="false">
      <c r="A17173" s="0" t="n">
        <v>202507</v>
      </c>
      <c r="B17173" s="0" t="n">
        <v>202508</v>
      </c>
      <c r="C17173" s="37" t="s">
        <v>178</v>
      </c>
      <c r="D17173" s="37" t="s">
        <v>102</v>
      </c>
      <c r="E17173" s="0" t="n">
        <v>2</v>
      </c>
      <c r="F17173" s="38" t="s">
        <v>71</v>
      </c>
      <c r="G17173" s="37" t="s">
        <v>537</v>
      </c>
      <c r="H17173" s="0" t="n">
        <v>164882</v>
      </c>
      <c r="I17173" s="0" t="n">
        <v>159639</v>
      </c>
      <c r="J17173" s="0" t="n">
        <v>2720</v>
      </c>
    </row>
    <row r="17174" customFormat="false" ht="15" hidden="false" customHeight="false" outlineLevel="0" collapsed="false">
      <c r="A17174" s="0" t="n">
        <v>202507</v>
      </c>
      <c r="B17174" s="0" t="n">
        <v>202508</v>
      </c>
      <c r="C17174" s="37" t="s">
        <v>178</v>
      </c>
      <c r="D17174" s="37" t="s">
        <v>374</v>
      </c>
      <c r="E17174" s="0" t="n">
        <v>2</v>
      </c>
      <c r="F17174" s="38" t="s">
        <v>71</v>
      </c>
      <c r="G17174" s="37" t="s">
        <v>538</v>
      </c>
      <c r="H17174" s="0" t="n">
        <v>1744040</v>
      </c>
      <c r="I17174" s="0" t="n">
        <v>2556403</v>
      </c>
      <c r="J17174" s="0" t="n">
        <v>184298</v>
      </c>
    </row>
    <row r="17175" customFormat="false" ht="15" hidden="false" customHeight="false" outlineLevel="0" collapsed="false">
      <c r="A17175" s="0" t="n">
        <v>202507</v>
      </c>
      <c r="B17175" s="0" t="n">
        <v>202508</v>
      </c>
      <c r="C17175" s="37" t="s">
        <v>109</v>
      </c>
      <c r="D17175" s="37" t="s">
        <v>150</v>
      </c>
      <c r="E17175" s="0" t="n">
        <v>2</v>
      </c>
      <c r="F17175" s="38" t="s">
        <v>71</v>
      </c>
      <c r="G17175" s="37" t="s">
        <v>539</v>
      </c>
      <c r="H17175" s="0" t="n">
        <v>830386</v>
      </c>
      <c r="I17175" s="0" t="n">
        <v>811992</v>
      </c>
      <c r="J17175" s="0" t="n">
        <v>-52891</v>
      </c>
    </row>
    <row r="17176" customFormat="false" ht="15" hidden="false" customHeight="false" outlineLevel="0" collapsed="false">
      <c r="A17176" s="0" t="n">
        <v>202507</v>
      </c>
      <c r="B17176" s="0" t="n">
        <v>202508</v>
      </c>
      <c r="C17176" s="37" t="s">
        <v>158</v>
      </c>
      <c r="D17176" s="37" t="s">
        <v>540</v>
      </c>
      <c r="E17176" s="0" t="n">
        <v>2</v>
      </c>
      <c r="F17176" s="38" t="s">
        <v>71</v>
      </c>
      <c r="G17176" s="37" t="s">
        <v>541</v>
      </c>
      <c r="H17176" s="0" t="n">
        <v>1006605</v>
      </c>
      <c r="I17176" s="0" t="n">
        <v>1352386</v>
      </c>
      <c r="J17176" s="0" t="n">
        <v>-22993</v>
      </c>
    </row>
    <row r="17177" customFormat="false" ht="15" hidden="false" customHeight="false" outlineLevel="0" collapsed="false">
      <c r="A17177" s="0" t="n">
        <v>202507</v>
      </c>
      <c r="B17177" s="0" t="n">
        <v>202508</v>
      </c>
      <c r="C17177" s="37" t="s">
        <v>106</v>
      </c>
      <c r="D17177" s="37" t="s">
        <v>118</v>
      </c>
      <c r="E17177" s="0" t="n">
        <v>2</v>
      </c>
      <c r="F17177" s="38" t="s">
        <v>71</v>
      </c>
      <c r="G17177" s="37" t="s">
        <v>542</v>
      </c>
      <c r="H17177" s="0" t="n">
        <v>6552997</v>
      </c>
      <c r="I17177" s="0" t="n">
        <v>4202830</v>
      </c>
      <c r="J17177" s="0" t="n">
        <v>-366995</v>
      </c>
    </row>
    <row r="17178" customFormat="false" ht="15" hidden="false" customHeight="false" outlineLevel="0" collapsed="false">
      <c r="A17178" s="0" t="n">
        <v>202507</v>
      </c>
      <c r="B17178" s="0" t="n">
        <v>202508</v>
      </c>
      <c r="C17178" s="37" t="s">
        <v>136</v>
      </c>
      <c r="D17178" s="37" t="s">
        <v>130</v>
      </c>
      <c r="E17178" s="0" t="n">
        <v>2</v>
      </c>
      <c r="F17178" s="38" t="s">
        <v>71</v>
      </c>
      <c r="G17178" s="37" t="s">
        <v>543</v>
      </c>
      <c r="H17178" s="0" t="n">
        <v>1702019</v>
      </c>
      <c r="I17178" s="0" t="n">
        <v>722350</v>
      </c>
      <c r="J17178" s="0" t="n">
        <v>106129</v>
      </c>
    </row>
    <row r="17179" customFormat="false" ht="15" hidden="false" customHeight="false" outlineLevel="0" collapsed="false">
      <c r="A17179" s="0" t="n">
        <v>202507</v>
      </c>
      <c r="B17179" s="0" t="n">
        <v>202508</v>
      </c>
      <c r="C17179" s="37" t="s">
        <v>136</v>
      </c>
      <c r="D17179" s="37" t="s">
        <v>447</v>
      </c>
      <c r="E17179" s="0" t="n">
        <v>2</v>
      </c>
      <c r="F17179" s="38" t="s">
        <v>71</v>
      </c>
      <c r="G17179" s="37" t="s">
        <v>544</v>
      </c>
      <c r="H17179" s="0" t="n">
        <v>1205932</v>
      </c>
      <c r="I17179" s="0" t="n">
        <v>539459</v>
      </c>
      <c r="J17179" s="0" t="n">
        <v>42531</v>
      </c>
    </row>
    <row r="17180" customFormat="false" ht="15" hidden="false" customHeight="false" outlineLevel="0" collapsed="false">
      <c r="A17180" s="0" t="n">
        <v>202507</v>
      </c>
      <c r="B17180" s="0" t="n">
        <v>202508</v>
      </c>
      <c r="C17180" s="37" t="s">
        <v>136</v>
      </c>
      <c r="D17180" s="37" t="s">
        <v>170</v>
      </c>
      <c r="E17180" s="0" t="n">
        <v>2</v>
      </c>
      <c r="F17180" s="38" t="s">
        <v>71</v>
      </c>
      <c r="G17180" s="37" t="s">
        <v>545</v>
      </c>
      <c r="H17180" s="0" t="n">
        <v>13131113</v>
      </c>
      <c r="I17180" s="0" t="n">
        <v>6734197</v>
      </c>
      <c r="J17180" s="0" t="n">
        <v>548449</v>
      </c>
    </row>
    <row r="17181" customFormat="false" ht="15" hidden="false" customHeight="false" outlineLevel="0" collapsed="false">
      <c r="A17181" s="0" t="n">
        <v>202507</v>
      </c>
      <c r="B17181" s="0" t="n">
        <v>202508</v>
      </c>
      <c r="C17181" s="37" t="s">
        <v>106</v>
      </c>
      <c r="D17181" s="37" t="s">
        <v>210</v>
      </c>
      <c r="E17181" s="0" t="n">
        <v>2</v>
      </c>
      <c r="F17181" s="38" t="s">
        <v>71</v>
      </c>
      <c r="G17181" s="37" t="s">
        <v>546</v>
      </c>
      <c r="H17181" s="0" t="n">
        <v>577824</v>
      </c>
      <c r="I17181" s="0" t="n">
        <v>211365</v>
      </c>
      <c r="J17181" s="0" t="n">
        <v>15618</v>
      </c>
    </row>
    <row r="17182" customFormat="false" ht="15" hidden="false" customHeight="false" outlineLevel="0" collapsed="false">
      <c r="A17182" s="0" t="n">
        <v>202507</v>
      </c>
      <c r="B17182" s="0" t="n">
        <v>202508</v>
      </c>
      <c r="C17182" s="37" t="s">
        <v>158</v>
      </c>
      <c r="D17182" s="37" t="s">
        <v>269</v>
      </c>
      <c r="E17182" s="0" t="n">
        <v>2</v>
      </c>
      <c r="F17182" s="38" t="s">
        <v>71</v>
      </c>
      <c r="G17182" s="37" t="s">
        <v>547</v>
      </c>
      <c r="H17182" s="0" t="n">
        <v>177277</v>
      </c>
      <c r="I17182" s="0" t="n">
        <v>94169</v>
      </c>
      <c r="J17182" s="0" t="n">
        <v>7367</v>
      </c>
    </row>
    <row r="17183" customFormat="false" ht="15" hidden="false" customHeight="false" outlineLevel="0" collapsed="false">
      <c r="A17183" s="0" t="n">
        <v>202507</v>
      </c>
      <c r="B17183" s="0" t="n">
        <v>202508</v>
      </c>
      <c r="C17183" s="37" t="s">
        <v>124</v>
      </c>
      <c r="D17183" s="37" t="s">
        <v>396</v>
      </c>
      <c r="E17183" s="0" t="n">
        <v>2</v>
      </c>
      <c r="F17183" s="38" t="s">
        <v>71</v>
      </c>
      <c r="G17183" s="37" t="s">
        <v>548</v>
      </c>
      <c r="H17183" s="0" t="n">
        <v>944971</v>
      </c>
      <c r="I17183" s="0" t="n">
        <v>209116</v>
      </c>
      <c r="J17183" s="0" t="n">
        <v>6649</v>
      </c>
    </row>
    <row r="17184" customFormat="false" ht="15" hidden="false" customHeight="false" outlineLevel="0" collapsed="false">
      <c r="A17184" s="0" t="n">
        <v>202507</v>
      </c>
      <c r="B17184" s="0" t="n">
        <v>202508</v>
      </c>
      <c r="C17184" s="37" t="s">
        <v>101</v>
      </c>
      <c r="D17184" s="37" t="s">
        <v>282</v>
      </c>
      <c r="E17184" s="0" t="n">
        <v>2</v>
      </c>
      <c r="F17184" s="38" t="s">
        <v>71</v>
      </c>
      <c r="G17184" s="37" t="s">
        <v>549</v>
      </c>
      <c r="H17184" s="0" t="n">
        <v>627285</v>
      </c>
      <c r="I17184" s="0" t="n">
        <v>615597</v>
      </c>
      <c r="J17184" s="0" t="n">
        <v>108121</v>
      </c>
    </row>
    <row r="17185" customFormat="false" ht="15" hidden="false" customHeight="false" outlineLevel="0" collapsed="false">
      <c r="A17185" s="0" t="n">
        <v>202507</v>
      </c>
      <c r="B17185" s="0" t="n">
        <v>202508</v>
      </c>
      <c r="C17185" s="37" t="s">
        <v>197</v>
      </c>
      <c r="D17185" s="37" t="s">
        <v>540</v>
      </c>
      <c r="E17185" s="0" t="n">
        <v>2</v>
      </c>
      <c r="F17185" s="38" t="s">
        <v>71</v>
      </c>
      <c r="G17185" s="37" t="s">
        <v>550</v>
      </c>
      <c r="H17185" s="0" t="n">
        <v>311999</v>
      </c>
      <c r="I17185" s="0" t="n">
        <v>64524</v>
      </c>
      <c r="J17185" s="0" t="n">
        <v>-6215</v>
      </c>
    </row>
    <row r="17186" customFormat="false" ht="15" hidden="false" customHeight="false" outlineLevel="0" collapsed="false">
      <c r="A17186" s="0" t="n">
        <v>202507</v>
      </c>
      <c r="B17186" s="0" t="n">
        <v>202508</v>
      </c>
      <c r="C17186" s="37" t="s">
        <v>158</v>
      </c>
      <c r="D17186" s="37" t="s">
        <v>243</v>
      </c>
      <c r="E17186" s="0" t="n">
        <v>2</v>
      </c>
      <c r="F17186" s="38" t="s">
        <v>71</v>
      </c>
      <c r="G17186" s="37" t="s">
        <v>551</v>
      </c>
      <c r="H17186" s="0" t="n">
        <v>188484</v>
      </c>
      <c r="I17186" s="0" t="n">
        <v>110778</v>
      </c>
      <c r="J17186" s="0" t="n">
        <v>-7119</v>
      </c>
    </row>
    <row r="17187" customFormat="false" ht="15" hidden="false" customHeight="false" outlineLevel="0" collapsed="false">
      <c r="A17187" s="0" t="n">
        <v>202507</v>
      </c>
      <c r="B17187" s="0" t="n">
        <v>202508</v>
      </c>
      <c r="C17187" s="37" t="s">
        <v>112</v>
      </c>
      <c r="D17187" s="37" t="s">
        <v>220</v>
      </c>
      <c r="E17187" s="0" t="n">
        <v>2</v>
      </c>
      <c r="F17187" s="38" t="s">
        <v>71</v>
      </c>
      <c r="G17187" s="37" t="s">
        <v>552</v>
      </c>
      <c r="H17187" s="0" t="n">
        <v>9345115</v>
      </c>
      <c r="I17187" s="0" t="n">
        <v>9661461</v>
      </c>
      <c r="J17187" s="0" t="n">
        <v>2085162</v>
      </c>
    </row>
    <row r="17188" customFormat="false" ht="15" hidden="false" customHeight="false" outlineLevel="0" collapsed="false">
      <c r="A17188" s="0" t="n">
        <v>202507</v>
      </c>
      <c r="B17188" s="0" t="n">
        <v>202508</v>
      </c>
      <c r="C17188" s="37" t="s">
        <v>184</v>
      </c>
      <c r="D17188" s="37" t="s">
        <v>509</v>
      </c>
      <c r="E17188" s="0" t="n">
        <v>2</v>
      </c>
      <c r="F17188" s="38" t="s">
        <v>71</v>
      </c>
      <c r="G17188" s="37" t="s">
        <v>553</v>
      </c>
      <c r="H17188" s="0" t="n">
        <v>779364</v>
      </c>
      <c r="I17188" s="0" t="n">
        <v>150740</v>
      </c>
      <c r="J17188" s="0" t="n">
        <v>16085</v>
      </c>
    </row>
    <row r="17189" customFormat="false" ht="15" hidden="false" customHeight="false" outlineLevel="0" collapsed="false">
      <c r="A17189" s="0" t="n">
        <v>202507</v>
      </c>
      <c r="B17189" s="0" t="n">
        <v>202508</v>
      </c>
      <c r="C17189" s="37" t="s">
        <v>109</v>
      </c>
      <c r="D17189" s="37" t="s">
        <v>143</v>
      </c>
      <c r="E17189" s="0" t="n">
        <v>2</v>
      </c>
      <c r="F17189" s="38" t="s">
        <v>71</v>
      </c>
      <c r="G17189" s="37" t="s">
        <v>554</v>
      </c>
      <c r="H17189" s="0" t="n">
        <v>318982</v>
      </c>
      <c r="I17189" s="0" t="n">
        <v>356934</v>
      </c>
      <c r="J17189" s="0" t="n">
        <v>-43713</v>
      </c>
    </row>
    <row r="17190" customFormat="false" ht="15" hidden="false" customHeight="false" outlineLevel="0" collapsed="false">
      <c r="A17190" s="0" t="n">
        <v>202507</v>
      </c>
      <c r="B17190" s="0" t="n">
        <v>202508</v>
      </c>
      <c r="C17190" s="37" t="s">
        <v>136</v>
      </c>
      <c r="D17190" s="37" t="s">
        <v>314</v>
      </c>
      <c r="E17190" s="0" t="n">
        <v>2</v>
      </c>
      <c r="F17190" s="38" t="s">
        <v>71</v>
      </c>
      <c r="G17190" s="37" t="s">
        <v>555</v>
      </c>
      <c r="H17190" s="0" t="n">
        <v>2049803</v>
      </c>
      <c r="I17190" s="0" t="n">
        <v>451186</v>
      </c>
      <c r="J17190" s="0" t="n">
        <v>50506</v>
      </c>
    </row>
    <row r="17191" customFormat="false" ht="15" hidden="false" customHeight="false" outlineLevel="0" collapsed="false">
      <c r="A17191" s="0" t="n">
        <v>202507</v>
      </c>
      <c r="B17191" s="0" t="n">
        <v>202508</v>
      </c>
      <c r="C17191" s="37" t="s">
        <v>106</v>
      </c>
      <c r="D17191" s="37" t="s">
        <v>174</v>
      </c>
      <c r="E17191" s="0" t="n">
        <v>2</v>
      </c>
      <c r="F17191" s="38" t="s">
        <v>71</v>
      </c>
      <c r="G17191" s="37" t="s">
        <v>556</v>
      </c>
      <c r="H17191" s="0" t="n">
        <v>488804</v>
      </c>
      <c r="I17191" s="0" t="n">
        <v>260203</v>
      </c>
      <c r="J17191" s="0" t="n">
        <v>-20544</v>
      </c>
    </row>
    <row r="17192" customFormat="false" ht="15" hidden="false" customHeight="false" outlineLevel="0" collapsed="false">
      <c r="A17192" s="0" t="n">
        <v>202507</v>
      </c>
      <c r="B17192" s="0" t="n">
        <v>202508</v>
      </c>
      <c r="C17192" s="37" t="s">
        <v>112</v>
      </c>
      <c r="D17192" s="37" t="s">
        <v>482</v>
      </c>
      <c r="E17192" s="0" t="n">
        <v>2</v>
      </c>
      <c r="F17192" s="38" t="s">
        <v>71</v>
      </c>
      <c r="G17192" s="37" t="s">
        <v>557</v>
      </c>
      <c r="H17192" s="0" t="n">
        <v>449233</v>
      </c>
      <c r="I17192" s="0" t="n">
        <v>306444</v>
      </c>
      <c r="J17192" s="0" t="n">
        <v>64365</v>
      </c>
    </row>
    <row r="17193" customFormat="false" ht="15" hidden="false" customHeight="false" outlineLevel="0" collapsed="false">
      <c r="A17193" s="0" t="n">
        <v>202507</v>
      </c>
      <c r="B17193" s="0" t="n">
        <v>202508</v>
      </c>
      <c r="C17193" s="37" t="s">
        <v>101</v>
      </c>
      <c r="D17193" s="37" t="s">
        <v>391</v>
      </c>
      <c r="E17193" s="0" t="n">
        <v>2</v>
      </c>
      <c r="F17193" s="38" t="s">
        <v>71</v>
      </c>
      <c r="G17193" s="37" t="s">
        <v>558</v>
      </c>
      <c r="H17193" s="0" t="n">
        <v>1109663</v>
      </c>
      <c r="I17193" s="0" t="n">
        <v>145031</v>
      </c>
      <c r="J17193" s="0" t="n">
        <v>24946</v>
      </c>
    </row>
    <row r="17194" customFormat="false" ht="15" hidden="false" customHeight="false" outlineLevel="0" collapsed="false">
      <c r="A17194" s="0" t="n">
        <v>202507</v>
      </c>
      <c r="B17194" s="0" t="n">
        <v>202508</v>
      </c>
      <c r="C17194" s="37" t="s">
        <v>197</v>
      </c>
      <c r="D17194" s="37" t="s">
        <v>470</v>
      </c>
      <c r="E17194" s="0" t="n">
        <v>2</v>
      </c>
      <c r="F17194" s="38" t="s">
        <v>71</v>
      </c>
      <c r="G17194" s="37" t="s">
        <v>559</v>
      </c>
      <c r="H17194" s="0" t="n">
        <v>88711</v>
      </c>
      <c r="I17194" s="0" t="n">
        <v>88837</v>
      </c>
      <c r="J17194" s="0" t="n">
        <v>25738</v>
      </c>
    </row>
    <row r="17195" customFormat="false" ht="15" hidden="false" customHeight="false" outlineLevel="0" collapsed="false">
      <c r="A17195" s="0" t="n">
        <v>202507</v>
      </c>
      <c r="B17195" s="0" t="n">
        <v>202508</v>
      </c>
      <c r="C17195" s="37" t="s">
        <v>112</v>
      </c>
      <c r="D17195" s="37" t="s">
        <v>531</v>
      </c>
      <c r="E17195" s="0" t="n">
        <v>2</v>
      </c>
      <c r="F17195" s="38" t="s">
        <v>71</v>
      </c>
      <c r="G17195" s="37" t="s">
        <v>560</v>
      </c>
      <c r="H17195" s="0" t="n">
        <v>849660</v>
      </c>
      <c r="I17195" s="0" t="n">
        <v>651478</v>
      </c>
      <c r="J17195" s="0" t="n">
        <v>32641</v>
      </c>
    </row>
    <row r="17196" customFormat="false" ht="15" hidden="false" customHeight="false" outlineLevel="0" collapsed="false">
      <c r="A17196" s="0" t="n">
        <v>202507</v>
      </c>
      <c r="B17196" s="0" t="n">
        <v>202508</v>
      </c>
      <c r="C17196" s="37" t="s">
        <v>109</v>
      </c>
      <c r="D17196" s="37" t="s">
        <v>561</v>
      </c>
      <c r="E17196" s="0" t="n">
        <v>2</v>
      </c>
      <c r="F17196" s="38" t="s">
        <v>71</v>
      </c>
      <c r="G17196" s="37" t="s">
        <v>562</v>
      </c>
      <c r="H17196" s="0" t="n">
        <v>6015618</v>
      </c>
      <c r="I17196" s="0" t="n">
        <v>6620835</v>
      </c>
      <c r="J17196" s="0" t="n">
        <v>-276080</v>
      </c>
    </row>
    <row r="17197" customFormat="false" ht="15" hidden="false" customHeight="false" outlineLevel="0" collapsed="false">
      <c r="A17197" s="0" t="n">
        <v>202507</v>
      </c>
      <c r="B17197" s="0" t="n">
        <v>202508</v>
      </c>
      <c r="C17197" s="37" t="s">
        <v>149</v>
      </c>
      <c r="D17197" s="37" t="s">
        <v>385</v>
      </c>
      <c r="E17197" s="0" t="n">
        <v>2</v>
      </c>
      <c r="F17197" s="38" t="s">
        <v>71</v>
      </c>
      <c r="G17197" s="37" t="s">
        <v>563</v>
      </c>
      <c r="H17197" s="0" t="n">
        <v>1585584</v>
      </c>
      <c r="I17197" s="0" t="n">
        <v>919634</v>
      </c>
      <c r="J17197" s="0" t="n">
        <v>23859</v>
      </c>
    </row>
    <row r="17198" customFormat="false" ht="15" hidden="false" customHeight="false" outlineLevel="0" collapsed="false">
      <c r="A17198" s="0" t="n">
        <v>202507</v>
      </c>
      <c r="B17198" s="0" t="n">
        <v>202508</v>
      </c>
      <c r="C17198" s="37" t="s">
        <v>178</v>
      </c>
      <c r="D17198" s="37" t="s">
        <v>294</v>
      </c>
      <c r="E17198" s="0" t="n">
        <v>2</v>
      </c>
      <c r="F17198" s="38" t="s">
        <v>71</v>
      </c>
      <c r="G17198" s="37" t="s">
        <v>564</v>
      </c>
      <c r="H17198" s="0" t="n">
        <v>283875</v>
      </c>
      <c r="I17198" s="0" t="n">
        <v>130984</v>
      </c>
      <c r="J17198" s="0" t="n">
        <v>3698</v>
      </c>
    </row>
    <row r="17199" customFormat="false" ht="15" hidden="false" customHeight="false" outlineLevel="0" collapsed="false">
      <c r="A17199" s="0" t="n">
        <v>202507</v>
      </c>
      <c r="B17199" s="0" t="n">
        <v>202508</v>
      </c>
      <c r="C17199" s="37" t="s">
        <v>112</v>
      </c>
      <c r="D17199" s="37" t="s">
        <v>476</v>
      </c>
      <c r="E17199" s="0" t="n">
        <v>2</v>
      </c>
      <c r="F17199" s="38" t="s">
        <v>71</v>
      </c>
      <c r="G17199" s="37" t="s">
        <v>565</v>
      </c>
      <c r="H17199" s="0" t="n">
        <v>257321</v>
      </c>
      <c r="I17199" s="0" t="n">
        <v>193072</v>
      </c>
      <c r="J17199" s="0" t="n">
        <v>22890</v>
      </c>
    </row>
    <row r="17200" customFormat="false" ht="15" hidden="false" customHeight="false" outlineLevel="0" collapsed="false">
      <c r="A17200" s="0" t="n">
        <v>202507</v>
      </c>
      <c r="B17200" s="0" t="n">
        <v>202508</v>
      </c>
      <c r="C17200" s="37" t="s">
        <v>158</v>
      </c>
      <c r="D17200" s="37" t="s">
        <v>145</v>
      </c>
      <c r="E17200" s="0" t="n">
        <v>2</v>
      </c>
      <c r="F17200" s="38" t="s">
        <v>71</v>
      </c>
      <c r="G17200" s="37" t="s">
        <v>566</v>
      </c>
      <c r="H17200" s="0" t="n">
        <v>446107</v>
      </c>
      <c r="I17200" s="0" t="n">
        <v>379206</v>
      </c>
      <c r="J17200" s="0" t="n">
        <v>-39117</v>
      </c>
    </row>
    <row r="17201" customFormat="false" ht="15" hidden="false" customHeight="false" outlineLevel="0" collapsed="false">
      <c r="A17201" s="0" t="n">
        <v>202507</v>
      </c>
      <c r="B17201" s="0" t="n">
        <v>202508</v>
      </c>
      <c r="C17201" s="37" t="s">
        <v>95</v>
      </c>
      <c r="D17201" s="37" t="s">
        <v>223</v>
      </c>
      <c r="E17201" s="0" t="n">
        <v>2</v>
      </c>
      <c r="F17201" s="38" t="s">
        <v>71</v>
      </c>
      <c r="G17201" s="37" t="s">
        <v>567</v>
      </c>
      <c r="H17201" s="0" t="n">
        <v>454939</v>
      </c>
      <c r="I17201" s="0" t="n">
        <v>403691</v>
      </c>
      <c r="J17201" s="0" t="n">
        <v>32079</v>
      </c>
    </row>
    <row r="17202" customFormat="false" ht="15" hidden="false" customHeight="false" outlineLevel="0" collapsed="false">
      <c r="A17202" s="0" t="n">
        <v>202507</v>
      </c>
      <c r="B17202" s="0" t="n">
        <v>202508</v>
      </c>
      <c r="C17202" s="37" t="s">
        <v>197</v>
      </c>
      <c r="D17202" s="37" t="s">
        <v>495</v>
      </c>
      <c r="E17202" s="0" t="n">
        <v>2</v>
      </c>
      <c r="F17202" s="38" t="s">
        <v>71</v>
      </c>
      <c r="G17202" s="37" t="s">
        <v>568</v>
      </c>
      <c r="H17202" s="0" t="n">
        <v>333688</v>
      </c>
      <c r="I17202" s="0" t="n">
        <v>191190</v>
      </c>
      <c r="J17202" s="0" t="n">
        <v>-4100</v>
      </c>
    </row>
    <row r="17203" customFormat="false" ht="15" hidden="false" customHeight="false" outlineLevel="0" collapsed="false">
      <c r="A17203" s="0" t="n">
        <v>202507</v>
      </c>
      <c r="B17203" s="0" t="n">
        <v>202508</v>
      </c>
      <c r="C17203" s="37" t="s">
        <v>124</v>
      </c>
      <c r="D17203" s="37" t="s">
        <v>569</v>
      </c>
      <c r="E17203" s="0" t="n">
        <v>2</v>
      </c>
      <c r="F17203" s="38" t="s">
        <v>71</v>
      </c>
      <c r="G17203" s="37" t="s">
        <v>570</v>
      </c>
      <c r="H17203" s="0" t="n">
        <v>1566236</v>
      </c>
      <c r="I17203" s="0" t="n">
        <v>1220913</v>
      </c>
      <c r="J17203" s="0" t="n">
        <v>35044</v>
      </c>
    </row>
    <row r="17204" customFormat="false" ht="15" hidden="false" customHeight="false" outlineLevel="0" collapsed="false">
      <c r="A17204" s="0" t="n">
        <v>202507</v>
      </c>
      <c r="B17204" s="0" t="n">
        <v>202508</v>
      </c>
      <c r="C17204" s="37" t="s">
        <v>136</v>
      </c>
      <c r="D17204" s="37" t="s">
        <v>571</v>
      </c>
      <c r="E17204" s="0" t="n">
        <v>2</v>
      </c>
      <c r="F17204" s="38" t="s">
        <v>71</v>
      </c>
      <c r="G17204" s="37" t="s">
        <v>572</v>
      </c>
      <c r="H17204" s="0" t="n">
        <v>104921</v>
      </c>
      <c r="I17204" s="0" t="n">
        <v>80107</v>
      </c>
      <c r="J17204" s="0" t="n">
        <v>17487</v>
      </c>
    </row>
    <row r="17205" customFormat="false" ht="15" hidden="false" customHeight="false" outlineLevel="0" collapsed="false">
      <c r="A17205" s="0" t="n">
        <v>202507</v>
      </c>
      <c r="B17205" s="0" t="n">
        <v>202508</v>
      </c>
      <c r="C17205" s="37" t="s">
        <v>149</v>
      </c>
      <c r="D17205" s="37" t="s">
        <v>116</v>
      </c>
      <c r="E17205" s="0" t="n">
        <v>2</v>
      </c>
      <c r="F17205" s="38" t="s">
        <v>71</v>
      </c>
      <c r="G17205" s="37" t="s">
        <v>573</v>
      </c>
      <c r="H17205" s="0" t="n">
        <v>1582942</v>
      </c>
      <c r="I17205" s="0" t="n">
        <v>483824</v>
      </c>
      <c r="J17205" s="0" t="n">
        <v>87219</v>
      </c>
    </row>
    <row r="17206" customFormat="false" ht="15" hidden="false" customHeight="false" outlineLevel="0" collapsed="false">
      <c r="A17206" s="0" t="n">
        <v>202507</v>
      </c>
      <c r="B17206" s="0" t="n">
        <v>202508</v>
      </c>
      <c r="C17206" s="37" t="s">
        <v>158</v>
      </c>
      <c r="D17206" s="37" t="s">
        <v>476</v>
      </c>
      <c r="E17206" s="0" t="n">
        <v>2</v>
      </c>
      <c r="F17206" s="38" t="s">
        <v>71</v>
      </c>
      <c r="G17206" s="37" t="s">
        <v>574</v>
      </c>
      <c r="H17206" s="0" t="n">
        <v>362911</v>
      </c>
      <c r="I17206" s="0" t="n">
        <v>100141</v>
      </c>
      <c r="J17206" s="0" t="n">
        <v>15319</v>
      </c>
    </row>
    <row r="17207" customFormat="false" ht="15" hidden="false" customHeight="false" outlineLevel="0" collapsed="false">
      <c r="A17207" s="0" t="n">
        <v>202507</v>
      </c>
      <c r="B17207" s="0" t="n">
        <v>202508</v>
      </c>
      <c r="C17207" s="37" t="s">
        <v>106</v>
      </c>
      <c r="D17207" s="37" t="s">
        <v>237</v>
      </c>
      <c r="E17207" s="0" t="n">
        <v>2</v>
      </c>
      <c r="F17207" s="38" t="s">
        <v>71</v>
      </c>
      <c r="G17207" s="37" t="s">
        <v>575</v>
      </c>
      <c r="H17207" s="0" t="n">
        <v>958165</v>
      </c>
      <c r="I17207" s="0" t="n">
        <v>292501</v>
      </c>
      <c r="J17207" s="0" t="n">
        <v>42016</v>
      </c>
    </row>
    <row r="17208" customFormat="false" ht="15" hidden="false" customHeight="false" outlineLevel="0" collapsed="false">
      <c r="A17208" s="0" t="n">
        <v>202507</v>
      </c>
      <c r="B17208" s="0" t="n">
        <v>202508</v>
      </c>
      <c r="C17208" s="37" t="s">
        <v>152</v>
      </c>
      <c r="D17208" s="37" t="s">
        <v>445</v>
      </c>
      <c r="E17208" s="0" t="n">
        <v>2</v>
      </c>
      <c r="F17208" s="38" t="s">
        <v>71</v>
      </c>
      <c r="G17208" s="37" t="s">
        <v>576</v>
      </c>
      <c r="H17208" s="0" t="n">
        <v>182964</v>
      </c>
      <c r="I17208" s="0" t="n">
        <v>70348</v>
      </c>
      <c r="J17208" s="0" t="n">
        <v>3767</v>
      </c>
    </row>
    <row r="17209" customFormat="false" ht="15" hidden="false" customHeight="false" outlineLevel="0" collapsed="false">
      <c r="A17209" s="0" t="n">
        <v>202507</v>
      </c>
      <c r="B17209" s="0" t="n">
        <v>202508</v>
      </c>
      <c r="C17209" s="37" t="s">
        <v>112</v>
      </c>
      <c r="D17209" s="37" t="s">
        <v>367</v>
      </c>
      <c r="E17209" s="0" t="n">
        <v>2</v>
      </c>
      <c r="F17209" s="38" t="s">
        <v>71</v>
      </c>
      <c r="G17209" s="37" t="s">
        <v>577</v>
      </c>
      <c r="H17209" s="0" t="n">
        <v>3479273</v>
      </c>
      <c r="I17209" s="0" t="n">
        <v>1714488</v>
      </c>
      <c r="J17209" s="0" t="n">
        <v>128844</v>
      </c>
    </row>
    <row r="17210" customFormat="false" ht="15" hidden="false" customHeight="false" outlineLevel="0" collapsed="false">
      <c r="A17210" s="0" t="n">
        <v>202507</v>
      </c>
      <c r="B17210" s="0" t="n">
        <v>202508</v>
      </c>
      <c r="C17210" s="37" t="s">
        <v>109</v>
      </c>
      <c r="D17210" s="37" t="s">
        <v>320</v>
      </c>
      <c r="E17210" s="0" t="n">
        <v>2</v>
      </c>
      <c r="F17210" s="38" t="s">
        <v>71</v>
      </c>
      <c r="G17210" s="37" t="s">
        <v>578</v>
      </c>
      <c r="H17210" s="0" t="n">
        <v>1833182</v>
      </c>
      <c r="I17210" s="0" t="n">
        <v>996471</v>
      </c>
      <c r="J17210" s="0" t="n">
        <v>-76985</v>
      </c>
    </row>
    <row r="17211" customFormat="false" ht="15" hidden="false" customHeight="false" outlineLevel="0" collapsed="false">
      <c r="A17211" s="0" t="n">
        <v>202507</v>
      </c>
      <c r="B17211" s="0" t="n">
        <v>202508</v>
      </c>
      <c r="C17211" s="37" t="s">
        <v>197</v>
      </c>
      <c r="D17211" s="37" t="s">
        <v>362</v>
      </c>
      <c r="E17211" s="0" t="n">
        <v>2</v>
      </c>
      <c r="F17211" s="38" t="s">
        <v>71</v>
      </c>
      <c r="G17211" s="37" t="s">
        <v>579</v>
      </c>
      <c r="H17211" s="0" t="n">
        <v>1391313</v>
      </c>
      <c r="I17211" s="0" t="n">
        <v>848419</v>
      </c>
      <c r="J17211" s="0" t="n">
        <v>-36810</v>
      </c>
    </row>
    <row r="17212" customFormat="false" ht="15" hidden="false" customHeight="false" outlineLevel="0" collapsed="false">
      <c r="A17212" s="0" t="n">
        <v>202507</v>
      </c>
      <c r="B17212" s="0" t="n">
        <v>202508</v>
      </c>
      <c r="C17212" s="37" t="s">
        <v>106</v>
      </c>
      <c r="D17212" s="37" t="s">
        <v>280</v>
      </c>
      <c r="E17212" s="0" t="n">
        <v>2</v>
      </c>
      <c r="F17212" s="38" t="s">
        <v>71</v>
      </c>
      <c r="G17212" s="37" t="s">
        <v>580</v>
      </c>
      <c r="H17212" s="0" t="n">
        <v>78656</v>
      </c>
      <c r="I17212" s="0" t="n">
        <v>24973</v>
      </c>
      <c r="J17212" s="0" t="n">
        <v>2314</v>
      </c>
    </row>
    <row r="17213" customFormat="false" ht="15" hidden="false" customHeight="false" outlineLevel="0" collapsed="false">
      <c r="A17213" s="0" t="n">
        <v>202507</v>
      </c>
      <c r="B17213" s="0" t="n">
        <v>202508</v>
      </c>
      <c r="C17213" s="37" t="s">
        <v>136</v>
      </c>
      <c r="D17213" s="37" t="s">
        <v>208</v>
      </c>
      <c r="E17213" s="0" t="n">
        <v>2</v>
      </c>
      <c r="F17213" s="38" t="s">
        <v>71</v>
      </c>
      <c r="G17213" s="37" t="s">
        <v>581</v>
      </c>
      <c r="H17213" s="0" t="n">
        <v>1479993</v>
      </c>
      <c r="I17213" s="0" t="n">
        <v>593987</v>
      </c>
      <c r="J17213" s="0" t="n">
        <v>-18996</v>
      </c>
    </row>
    <row r="17214" customFormat="false" ht="15" hidden="false" customHeight="false" outlineLevel="0" collapsed="false">
      <c r="A17214" s="0" t="n">
        <v>202507</v>
      </c>
      <c r="B17214" s="0" t="n">
        <v>202508</v>
      </c>
      <c r="C17214" s="37" t="s">
        <v>124</v>
      </c>
      <c r="D17214" s="37" t="s">
        <v>212</v>
      </c>
      <c r="E17214" s="0" t="n">
        <v>2</v>
      </c>
      <c r="F17214" s="38" t="s">
        <v>71</v>
      </c>
      <c r="G17214" s="37" t="s">
        <v>582</v>
      </c>
      <c r="H17214" s="0" t="n">
        <v>1200565</v>
      </c>
      <c r="I17214" s="0" t="n">
        <v>1268212</v>
      </c>
      <c r="J17214" s="0" t="n">
        <v>188932</v>
      </c>
    </row>
    <row r="17215" customFormat="false" ht="15" hidden="false" customHeight="false" outlineLevel="0" collapsed="false">
      <c r="A17215" s="0" t="n">
        <v>202507</v>
      </c>
      <c r="B17215" s="0" t="n">
        <v>202508</v>
      </c>
      <c r="C17215" s="37" t="s">
        <v>109</v>
      </c>
      <c r="D17215" s="37" t="s">
        <v>482</v>
      </c>
      <c r="E17215" s="0" t="n">
        <v>2</v>
      </c>
      <c r="F17215" s="38" t="s">
        <v>71</v>
      </c>
      <c r="G17215" s="37" t="s">
        <v>583</v>
      </c>
      <c r="H17215" s="0" t="n">
        <v>65083</v>
      </c>
      <c r="I17215" s="0" t="n">
        <v>35011</v>
      </c>
      <c r="J17215" s="0" t="n">
        <v>2627</v>
      </c>
    </row>
    <row r="17216" customFormat="false" ht="15" hidden="false" customHeight="false" outlineLevel="0" collapsed="false">
      <c r="A17216" s="0" t="n">
        <v>202507</v>
      </c>
      <c r="B17216" s="0" t="n">
        <v>202508</v>
      </c>
      <c r="C17216" s="37" t="s">
        <v>178</v>
      </c>
      <c r="D17216" s="37" t="s">
        <v>216</v>
      </c>
      <c r="E17216" s="0" t="n">
        <v>2</v>
      </c>
      <c r="F17216" s="38" t="s">
        <v>71</v>
      </c>
      <c r="G17216" s="37" t="s">
        <v>584</v>
      </c>
      <c r="H17216" s="0" t="n">
        <v>548291</v>
      </c>
      <c r="I17216" s="0" t="n">
        <v>127809</v>
      </c>
      <c r="J17216" s="0" t="n">
        <v>6422</v>
      </c>
    </row>
    <row r="17217" customFormat="false" ht="15" hidden="false" customHeight="false" outlineLevel="0" collapsed="false">
      <c r="A17217" s="0" t="n">
        <v>202507</v>
      </c>
      <c r="B17217" s="0" t="n">
        <v>202508</v>
      </c>
      <c r="C17217" s="37" t="s">
        <v>95</v>
      </c>
      <c r="D17217" s="37" t="s">
        <v>383</v>
      </c>
      <c r="E17217" s="0" t="n">
        <v>2</v>
      </c>
      <c r="F17217" s="38" t="s">
        <v>71</v>
      </c>
      <c r="G17217" s="37" t="s">
        <v>585</v>
      </c>
      <c r="H17217" s="0" t="n">
        <v>829505</v>
      </c>
      <c r="I17217" s="0" t="n">
        <v>727053</v>
      </c>
      <c r="J17217" s="0" t="n">
        <v>14043</v>
      </c>
    </row>
    <row r="17218" customFormat="false" ht="15" hidden="false" customHeight="false" outlineLevel="0" collapsed="false">
      <c r="A17218" s="0" t="n">
        <v>202507</v>
      </c>
      <c r="B17218" s="0" t="n">
        <v>202508</v>
      </c>
      <c r="C17218" s="37" t="s">
        <v>106</v>
      </c>
      <c r="D17218" s="37" t="s">
        <v>586</v>
      </c>
      <c r="E17218" s="0" t="n">
        <v>2</v>
      </c>
      <c r="F17218" s="38" t="s">
        <v>71</v>
      </c>
      <c r="G17218" s="37" t="s">
        <v>587</v>
      </c>
      <c r="H17218" s="0" t="n">
        <v>867787</v>
      </c>
      <c r="I17218" s="0" t="n">
        <v>516244</v>
      </c>
      <c r="J17218" s="0" t="n">
        <v>64570</v>
      </c>
    </row>
    <row r="17219" customFormat="false" ht="15" hidden="false" customHeight="false" outlineLevel="0" collapsed="false">
      <c r="A17219" s="0" t="n">
        <v>202507</v>
      </c>
      <c r="B17219" s="0" t="n">
        <v>202508</v>
      </c>
      <c r="C17219" s="37" t="s">
        <v>178</v>
      </c>
      <c r="D17219" s="37" t="s">
        <v>356</v>
      </c>
      <c r="E17219" s="0" t="n">
        <v>2</v>
      </c>
      <c r="F17219" s="38" t="s">
        <v>71</v>
      </c>
      <c r="G17219" s="37" t="s">
        <v>588</v>
      </c>
      <c r="H17219" s="0" t="n">
        <v>989861</v>
      </c>
      <c r="I17219" s="0" t="n">
        <v>271269</v>
      </c>
      <c r="J17219" s="0" t="n">
        <v>40089</v>
      </c>
    </row>
    <row r="17220" customFormat="false" ht="15" hidden="false" customHeight="false" outlineLevel="0" collapsed="false">
      <c r="A17220" s="0" t="n">
        <v>202507</v>
      </c>
      <c r="B17220" s="0" t="n">
        <v>202508</v>
      </c>
      <c r="C17220" s="37" t="s">
        <v>124</v>
      </c>
      <c r="D17220" s="37" t="s">
        <v>367</v>
      </c>
      <c r="E17220" s="0" t="n">
        <v>2</v>
      </c>
      <c r="F17220" s="38" t="s">
        <v>71</v>
      </c>
      <c r="G17220" s="37" t="s">
        <v>589</v>
      </c>
      <c r="H17220" s="0" t="n">
        <v>1144405</v>
      </c>
      <c r="I17220" s="0" t="n">
        <v>673132</v>
      </c>
      <c r="J17220" s="0" t="n">
        <v>-5402</v>
      </c>
    </row>
    <row r="17221" customFormat="false" ht="15" hidden="false" customHeight="false" outlineLevel="0" collapsed="false">
      <c r="A17221" s="0" t="n">
        <v>202507</v>
      </c>
      <c r="B17221" s="0" t="n">
        <v>202508</v>
      </c>
      <c r="C17221" s="37" t="s">
        <v>101</v>
      </c>
      <c r="D17221" s="37" t="s">
        <v>590</v>
      </c>
      <c r="E17221" s="0" t="n">
        <v>2</v>
      </c>
      <c r="F17221" s="38" t="s">
        <v>71</v>
      </c>
      <c r="G17221" s="37" t="s">
        <v>591</v>
      </c>
      <c r="H17221" s="0" t="n">
        <v>3882465</v>
      </c>
      <c r="I17221" s="0" t="n">
        <v>4138403</v>
      </c>
      <c r="J17221" s="0" t="n">
        <v>114062</v>
      </c>
    </row>
    <row r="17222" customFormat="false" ht="15" hidden="false" customHeight="false" outlineLevel="0" collapsed="false">
      <c r="A17222" s="0" t="n">
        <v>202507</v>
      </c>
      <c r="B17222" s="0" t="n">
        <v>202508</v>
      </c>
      <c r="C17222" s="37" t="s">
        <v>112</v>
      </c>
      <c r="D17222" s="37" t="s">
        <v>141</v>
      </c>
      <c r="E17222" s="0" t="n">
        <v>2</v>
      </c>
      <c r="F17222" s="38" t="s">
        <v>71</v>
      </c>
      <c r="G17222" s="37" t="s">
        <v>592</v>
      </c>
      <c r="H17222" s="0" t="n">
        <v>2166679</v>
      </c>
      <c r="I17222" s="0" t="n">
        <v>943056</v>
      </c>
      <c r="J17222" s="0" t="n">
        <v>57694</v>
      </c>
    </row>
    <row r="17223" customFormat="false" ht="15" hidden="false" customHeight="false" outlineLevel="0" collapsed="false">
      <c r="A17223" s="0" t="n">
        <v>202507</v>
      </c>
      <c r="B17223" s="0" t="n">
        <v>202508</v>
      </c>
      <c r="C17223" s="37" t="s">
        <v>149</v>
      </c>
      <c r="D17223" s="37" t="s">
        <v>113</v>
      </c>
      <c r="E17223" s="0" t="n">
        <v>2</v>
      </c>
      <c r="F17223" s="38" t="s">
        <v>71</v>
      </c>
      <c r="G17223" s="37" t="s">
        <v>593</v>
      </c>
      <c r="H17223" s="0" t="n">
        <v>14363</v>
      </c>
      <c r="I17223" s="0" t="n">
        <v>10504</v>
      </c>
      <c r="J17223" s="0" t="n">
        <v>1178</v>
      </c>
    </row>
    <row r="17224" customFormat="false" ht="15" hidden="false" customHeight="false" outlineLevel="0" collapsed="false">
      <c r="A17224" s="0" t="n">
        <v>202507</v>
      </c>
      <c r="B17224" s="0" t="n">
        <v>202508</v>
      </c>
      <c r="C17224" s="37" t="s">
        <v>178</v>
      </c>
      <c r="D17224" s="37" t="s">
        <v>102</v>
      </c>
      <c r="E17224" s="0" t="n">
        <v>2</v>
      </c>
      <c r="F17224" s="38" t="s">
        <v>71</v>
      </c>
      <c r="G17224" s="37" t="s">
        <v>594</v>
      </c>
      <c r="H17224" s="0" t="n">
        <v>459643</v>
      </c>
      <c r="I17224" s="0" t="n">
        <v>192450</v>
      </c>
      <c r="J17224" s="0" t="n">
        <v>21329</v>
      </c>
    </row>
    <row r="17225" customFormat="false" ht="15" hidden="false" customHeight="false" outlineLevel="0" collapsed="false">
      <c r="A17225" s="0" t="n">
        <v>202507</v>
      </c>
      <c r="B17225" s="0" t="n">
        <v>202508</v>
      </c>
      <c r="C17225" s="37" t="s">
        <v>98</v>
      </c>
      <c r="D17225" s="37" t="s">
        <v>102</v>
      </c>
      <c r="E17225" s="0" t="n">
        <v>2</v>
      </c>
      <c r="F17225" s="38" t="s">
        <v>71</v>
      </c>
      <c r="G17225" s="37" t="s">
        <v>595</v>
      </c>
      <c r="H17225" s="0" t="n">
        <v>441074</v>
      </c>
      <c r="I17225" s="0" t="n">
        <v>378039</v>
      </c>
      <c r="J17225" s="0" t="n">
        <v>26379</v>
      </c>
    </row>
    <row r="17226" customFormat="false" ht="15" hidden="false" customHeight="false" outlineLevel="0" collapsed="false">
      <c r="A17226" s="0" t="n">
        <v>202507</v>
      </c>
      <c r="B17226" s="0" t="n">
        <v>202508</v>
      </c>
      <c r="C17226" s="37" t="s">
        <v>184</v>
      </c>
      <c r="D17226" s="37" t="s">
        <v>163</v>
      </c>
      <c r="E17226" s="0" t="n">
        <v>2</v>
      </c>
      <c r="F17226" s="38" t="s">
        <v>71</v>
      </c>
      <c r="G17226" s="37" t="s">
        <v>596</v>
      </c>
      <c r="H17226" s="0" t="n">
        <v>53864</v>
      </c>
      <c r="I17226" s="0" t="n">
        <v>39267</v>
      </c>
      <c r="J17226" s="0" t="n">
        <v>5922</v>
      </c>
    </row>
    <row r="17227" customFormat="false" ht="15" hidden="false" customHeight="false" outlineLevel="0" collapsed="false">
      <c r="A17227" s="0" t="n">
        <v>202507</v>
      </c>
      <c r="B17227" s="0" t="n">
        <v>202508</v>
      </c>
      <c r="C17227" s="37" t="s">
        <v>184</v>
      </c>
      <c r="D17227" s="37" t="s">
        <v>380</v>
      </c>
      <c r="E17227" s="0" t="n">
        <v>2</v>
      </c>
      <c r="F17227" s="38" t="s">
        <v>71</v>
      </c>
      <c r="G17227" s="37" t="s">
        <v>597</v>
      </c>
      <c r="H17227" s="0" t="n">
        <v>678695</v>
      </c>
      <c r="I17227" s="0" t="n">
        <v>178382</v>
      </c>
      <c r="J17227" s="0" t="n">
        <v>11849</v>
      </c>
    </row>
    <row r="17228" customFormat="false" ht="15" hidden="false" customHeight="false" outlineLevel="0" collapsed="false">
      <c r="A17228" s="0" t="n">
        <v>202507</v>
      </c>
      <c r="B17228" s="0" t="n">
        <v>202508</v>
      </c>
      <c r="C17228" s="37" t="s">
        <v>98</v>
      </c>
      <c r="D17228" s="37" t="s">
        <v>380</v>
      </c>
      <c r="E17228" s="0" t="n">
        <v>2</v>
      </c>
      <c r="F17228" s="38" t="s">
        <v>71</v>
      </c>
      <c r="G17228" s="37" t="s">
        <v>598</v>
      </c>
      <c r="H17228" s="0" t="n">
        <v>2096577</v>
      </c>
      <c r="I17228" s="0" t="n">
        <v>802426</v>
      </c>
      <c r="J17228" s="0" t="n">
        <v>-47878</v>
      </c>
    </row>
    <row r="17229" customFormat="false" ht="15" hidden="false" customHeight="false" outlineLevel="0" collapsed="false">
      <c r="A17229" s="0" t="n">
        <v>202507</v>
      </c>
      <c r="B17229" s="0" t="n">
        <v>202508</v>
      </c>
      <c r="C17229" s="37" t="s">
        <v>109</v>
      </c>
      <c r="D17229" s="37" t="s">
        <v>372</v>
      </c>
      <c r="E17229" s="0" t="n">
        <v>2</v>
      </c>
      <c r="F17229" s="38" t="s">
        <v>71</v>
      </c>
      <c r="G17229" s="37" t="s">
        <v>599</v>
      </c>
      <c r="H17229" s="0" t="n">
        <v>155303</v>
      </c>
      <c r="I17229" s="0" t="n">
        <v>61124</v>
      </c>
      <c r="J17229" s="0" t="n">
        <v>13063</v>
      </c>
    </row>
    <row r="17230" customFormat="false" ht="15" hidden="false" customHeight="false" outlineLevel="0" collapsed="false">
      <c r="A17230" s="0" t="n">
        <v>202507</v>
      </c>
      <c r="B17230" s="0" t="n">
        <v>202508</v>
      </c>
      <c r="C17230" s="37" t="s">
        <v>152</v>
      </c>
      <c r="D17230" s="37" t="s">
        <v>220</v>
      </c>
      <c r="E17230" s="0" t="n">
        <v>2</v>
      </c>
      <c r="F17230" s="38" t="s">
        <v>71</v>
      </c>
      <c r="G17230" s="37" t="s">
        <v>600</v>
      </c>
      <c r="H17230" s="0" t="n">
        <v>938233</v>
      </c>
      <c r="I17230" s="0" t="n">
        <v>504824</v>
      </c>
      <c r="J17230" s="0" t="n">
        <v>89857</v>
      </c>
    </row>
    <row r="17231" customFormat="false" ht="15" hidden="false" customHeight="false" outlineLevel="0" collapsed="false">
      <c r="A17231" s="0" t="n">
        <v>202507</v>
      </c>
      <c r="B17231" s="0" t="n">
        <v>202508</v>
      </c>
      <c r="C17231" s="37" t="s">
        <v>149</v>
      </c>
      <c r="D17231" s="37" t="s">
        <v>216</v>
      </c>
      <c r="E17231" s="0" t="n">
        <v>2</v>
      </c>
      <c r="F17231" s="38" t="s">
        <v>71</v>
      </c>
      <c r="G17231" s="37" t="s">
        <v>601</v>
      </c>
      <c r="H17231" s="0" t="n">
        <v>184058</v>
      </c>
      <c r="I17231" s="0" t="n">
        <v>60161</v>
      </c>
      <c r="J17231" s="0" t="n">
        <v>-3472</v>
      </c>
    </row>
    <row r="17232" customFormat="false" ht="15" hidden="false" customHeight="false" outlineLevel="0" collapsed="false">
      <c r="A17232" s="0" t="n">
        <v>202507</v>
      </c>
      <c r="B17232" s="0" t="n">
        <v>202508</v>
      </c>
      <c r="C17232" s="37" t="s">
        <v>124</v>
      </c>
      <c r="D17232" s="37" t="s">
        <v>249</v>
      </c>
      <c r="E17232" s="0" t="n">
        <v>2</v>
      </c>
      <c r="F17232" s="38" t="s">
        <v>71</v>
      </c>
      <c r="G17232" s="37" t="s">
        <v>602</v>
      </c>
      <c r="H17232" s="0" t="n">
        <v>284853</v>
      </c>
      <c r="I17232" s="0" t="n">
        <v>294154</v>
      </c>
      <c r="J17232" s="0" t="n">
        <v>28783</v>
      </c>
    </row>
    <row r="17233" customFormat="false" ht="15" hidden="false" customHeight="false" outlineLevel="0" collapsed="false">
      <c r="A17233" s="0" t="n">
        <v>202507</v>
      </c>
      <c r="B17233" s="0" t="n">
        <v>202508</v>
      </c>
      <c r="C17233" s="37" t="s">
        <v>115</v>
      </c>
      <c r="D17233" s="37" t="s">
        <v>603</v>
      </c>
      <c r="E17233" s="0" t="n">
        <v>2</v>
      </c>
      <c r="F17233" s="38" t="s">
        <v>71</v>
      </c>
      <c r="G17233" s="37" t="s">
        <v>604</v>
      </c>
      <c r="H17233" s="0" t="n">
        <v>2852625</v>
      </c>
      <c r="I17233" s="0" t="n">
        <v>3158071</v>
      </c>
      <c r="J17233" s="0" t="n">
        <v>663376</v>
      </c>
    </row>
    <row r="17234" customFormat="false" ht="15" hidden="false" customHeight="false" outlineLevel="0" collapsed="false">
      <c r="A17234" s="0" t="n">
        <v>202507</v>
      </c>
      <c r="B17234" s="0" t="n">
        <v>202508</v>
      </c>
      <c r="C17234" s="37" t="s">
        <v>158</v>
      </c>
      <c r="D17234" s="37" t="s">
        <v>519</v>
      </c>
      <c r="E17234" s="0" t="n">
        <v>2</v>
      </c>
      <c r="F17234" s="38" t="s">
        <v>71</v>
      </c>
      <c r="G17234" s="37" t="s">
        <v>605</v>
      </c>
      <c r="H17234" s="0" t="n">
        <v>246352</v>
      </c>
      <c r="I17234" s="0" t="n">
        <v>212441</v>
      </c>
      <c r="J17234" s="0" t="n">
        <v>10532</v>
      </c>
    </row>
    <row r="17235" customFormat="false" ht="15" hidden="false" customHeight="false" outlineLevel="0" collapsed="false">
      <c r="A17235" s="0" t="n">
        <v>202507</v>
      </c>
      <c r="B17235" s="0" t="n">
        <v>202508</v>
      </c>
      <c r="C17235" s="37" t="s">
        <v>106</v>
      </c>
      <c r="D17235" s="37" t="s">
        <v>606</v>
      </c>
      <c r="E17235" s="0" t="n">
        <v>2</v>
      </c>
      <c r="F17235" s="38" t="s">
        <v>71</v>
      </c>
      <c r="G17235" s="37" t="s">
        <v>607</v>
      </c>
      <c r="H17235" s="0" t="n">
        <v>1130802</v>
      </c>
      <c r="I17235" s="0" t="n">
        <v>549106</v>
      </c>
      <c r="J17235" s="0" t="n">
        <v>86299</v>
      </c>
    </row>
    <row r="17236" customFormat="false" ht="15" hidden="false" customHeight="false" outlineLevel="0" collapsed="false">
      <c r="A17236" s="0" t="n">
        <v>202507</v>
      </c>
      <c r="B17236" s="0" t="n">
        <v>202508</v>
      </c>
      <c r="C17236" s="37" t="s">
        <v>152</v>
      </c>
      <c r="D17236" s="37" t="s">
        <v>608</v>
      </c>
      <c r="E17236" s="0" t="n">
        <v>2</v>
      </c>
      <c r="F17236" s="38" t="s">
        <v>71</v>
      </c>
      <c r="G17236" s="37" t="s">
        <v>609</v>
      </c>
      <c r="H17236" s="0" t="n">
        <v>92707</v>
      </c>
      <c r="I17236" s="0" t="n">
        <v>53074</v>
      </c>
      <c r="J17236" s="0" t="n">
        <v>10140</v>
      </c>
    </row>
    <row r="17237" customFormat="false" ht="15" hidden="false" customHeight="false" outlineLevel="0" collapsed="false">
      <c r="A17237" s="0" t="n">
        <v>202507</v>
      </c>
      <c r="B17237" s="0" t="n">
        <v>202508</v>
      </c>
      <c r="C17237" s="37" t="s">
        <v>109</v>
      </c>
      <c r="D17237" s="37" t="s">
        <v>393</v>
      </c>
      <c r="E17237" s="0" t="n">
        <v>2</v>
      </c>
      <c r="F17237" s="38" t="s">
        <v>71</v>
      </c>
      <c r="G17237" s="37" t="s">
        <v>610</v>
      </c>
      <c r="H17237" s="0" t="n">
        <v>5423442</v>
      </c>
      <c r="I17237" s="0" t="n">
        <v>1488030</v>
      </c>
      <c r="J17237" s="0" t="n">
        <v>158950</v>
      </c>
    </row>
    <row r="17238" customFormat="false" ht="15" hidden="false" customHeight="false" outlineLevel="0" collapsed="false">
      <c r="A17238" s="0" t="n">
        <v>202507</v>
      </c>
      <c r="B17238" s="0" t="n">
        <v>202508</v>
      </c>
      <c r="C17238" s="37" t="s">
        <v>178</v>
      </c>
      <c r="D17238" s="37" t="s">
        <v>320</v>
      </c>
      <c r="E17238" s="0" t="n">
        <v>2</v>
      </c>
      <c r="F17238" s="38" t="s">
        <v>71</v>
      </c>
      <c r="G17238" s="37" t="s">
        <v>611</v>
      </c>
      <c r="H17238" s="0" t="n">
        <v>1461628</v>
      </c>
      <c r="I17238" s="0" t="n">
        <v>2272019</v>
      </c>
      <c r="J17238" s="0" t="n">
        <v>668665</v>
      </c>
    </row>
    <row r="17239" customFormat="false" ht="15" hidden="false" customHeight="false" outlineLevel="0" collapsed="false">
      <c r="A17239" s="0" t="n">
        <v>202507</v>
      </c>
      <c r="B17239" s="0" t="n">
        <v>202508</v>
      </c>
      <c r="C17239" s="37" t="s">
        <v>101</v>
      </c>
      <c r="D17239" s="37" t="s">
        <v>104</v>
      </c>
      <c r="E17239" s="0" t="n">
        <v>2</v>
      </c>
      <c r="F17239" s="38" t="s">
        <v>71</v>
      </c>
      <c r="G17239" s="37" t="s">
        <v>612</v>
      </c>
      <c r="H17239" s="0" t="n">
        <v>504612</v>
      </c>
      <c r="I17239" s="0" t="n">
        <v>278394</v>
      </c>
      <c r="J17239" s="0" t="n">
        <v>40363</v>
      </c>
    </row>
    <row r="17240" customFormat="false" ht="15" hidden="false" customHeight="false" outlineLevel="0" collapsed="false">
      <c r="A17240" s="0" t="n">
        <v>202507</v>
      </c>
      <c r="B17240" s="0" t="n">
        <v>202508</v>
      </c>
      <c r="C17240" s="37" t="s">
        <v>124</v>
      </c>
      <c r="D17240" s="37" t="s">
        <v>362</v>
      </c>
      <c r="E17240" s="0" t="n">
        <v>2</v>
      </c>
      <c r="F17240" s="38" t="s">
        <v>71</v>
      </c>
      <c r="G17240" s="37" t="s">
        <v>613</v>
      </c>
      <c r="H17240" s="0" t="n">
        <v>1135100</v>
      </c>
      <c r="I17240" s="0" t="n">
        <v>557683</v>
      </c>
      <c r="J17240" s="0" t="n">
        <v>50307</v>
      </c>
    </row>
    <row r="17241" customFormat="false" ht="15" hidden="false" customHeight="false" outlineLevel="0" collapsed="false">
      <c r="A17241" s="0" t="n">
        <v>202507</v>
      </c>
      <c r="B17241" s="0" t="n">
        <v>202508</v>
      </c>
      <c r="C17241" s="37" t="s">
        <v>136</v>
      </c>
      <c r="D17241" s="37" t="s">
        <v>603</v>
      </c>
      <c r="E17241" s="0" t="n">
        <v>2</v>
      </c>
      <c r="F17241" s="38" t="s">
        <v>71</v>
      </c>
      <c r="G17241" s="37" t="s">
        <v>614</v>
      </c>
      <c r="H17241" s="0" t="n">
        <v>150849</v>
      </c>
      <c r="I17241" s="0" t="n">
        <v>186752</v>
      </c>
      <c r="J17241" s="0" t="n">
        <v>11820</v>
      </c>
    </row>
    <row r="17242" customFormat="false" ht="15" hidden="false" customHeight="false" outlineLevel="0" collapsed="false">
      <c r="A17242" s="0" t="n">
        <v>202507</v>
      </c>
      <c r="B17242" s="0" t="n">
        <v>202508</v>
      </c>
      <c r="C17242" s="37" t="s">
        <v>152</v>
      </c>
      <c r="D17242" s="37" t="s">
        <v>387</v>
      </c>
      <c r="E17242" s="0" t="n">
        <v>2</v>
      </c>
      <c r="F17242" s="38" t="s">
        <v>71</v>
      </c>
      <c r="G17242" s="37" t="s">
        <v>615</v>
      </c>
      <c r="H17242" s="0" t="n">
        <v>2368850</v>
      </c>
      <c r="I17242" s="0" t="n">
        <v>727595</v>
      </c>
      <c r="J17242" s="0" t="n">
        <v>54770</v>
      </c>
    </row>
    <row r="17243" customFormat="false" ht="15" hidden="false" customHeight="false" outlineLevel="0" collapsed="false">
      <c r="A17243" s="0" t="n">
        <v>202507</v>
      </c>
      <c r="B17243" s="0" t="n">
        <v>202508</v>
      </c>
      <c r="C17243" s="37" t="s">
        <v>178</v>
      </c>
      <c r="D17243" s="37" t="s">
        <v>616</v>
      </c>
      <c r="E17243" s="0" t="n">
        <v>2</v>
      </c>
      <c r="F17243" s="38" t="s">
        <v>71</v>
      </c>
      <c r="G17243" s="37" t="s">
        <v>617</v>
      </c>
      <c r="H17243" s="0" t="n">
        <v>412166</v>
      </c>
      <c r="I17243" s="0" t="n">
        <v>288981</v>
      </c>
      <c r="J17243" s="0" t="n">
        <v>6807</v>
      </c>
    </row>
    <row r="17244" customFormat="false" ht="15" hidden="false" customHeight="false" outlineLevel="0" collapsed="false">
      <c r="A17244" s="0" t="n">
        <v>202507</v>
      </c>
      <c r="B17244" s="0" t="n">
        <v>202508</v>
      </c>
      <c r="C17244" s="37" t="s">
        <v>106</v>
      </c>
      <c r="D17244" s="37" t="s">
        <v>618</v>
      </c>
      <c r="E17244" s="0" t="n">
        <v>2</v>
      </c>
      <c r="F17244" s="38" t="s">
        <v>71</v>
      </c>
      <c r="G17244" s="37" t="s">
        <v>619</v>
      </c>
      <c r="H17244" s="0" t="n">
        <v>522863</v>
      </c>
      <c r="I17244" s="0" t="n">
        <v>232301</v>
      </c>
      <c r="J17244" s="0" t="n">
        <v>-7282</v>
      </c>
    </row>
    <row r="17245" customFormat="false" ht="15" hidden="false" customHeight="false" outlineLevel="0" collapsed="false">
      <c r="A17245" s="0" t="n">
        <v>202507</v>
      </c>
      <c r="B17245" s="0" t="n">
        <v>202508</v>
      </c>
      <c r="C17245" s="37" t="s">
        <v>184</v>
      </c>
      <c r="D17245" s="37" t="s">
        <v>231</v>
      </c>
      <c r="E17245" s="0" t="n">
        <v>2</v>
      </c>
      <c r="F17245" s="38" t="s">
        <v>71</v>
      </c>
      <c r="G17245" s="37" t="s">
        <v>620</v>
      </c>
      <c r="H17245" s="0" t="n">
        <v>346169</v>
      </c>
      <c r="I17245" s="0" t="n">
        <v>129525</v>
      </c>
      <c r="J17245" s="0" t="n">
        <v>-1284</v>
      </c>
    </row>
    <row r="17246" customFormat="false" ht="15" hidden="false" customHeight="false" outlineLevel="0" collapsed="false">
      <c r="A17246" s="0" t="n">
        <v>202507</v>
      </c>
      <c r="B17246" s="0" t="n">
        <v>202508</v>
      </c>
      <c r="C17246" s="37" t="s">
        <v>124</v>
      </c>
      <c r="D17246" s="37" t="s">
        <v>467</v>
      </c>
      <c r="E17246" s="0" t="n">
        <v>2</v>
      </c>
      <c r="F17246" s="38" t="s">
        <v>71</v>
      </c>
      <c r="G17246" s="37" t="s">
        <v>621</v>
      </c>
      <c r="H17246" s="0" t="n">
        <v>331923</v>
      </c>
      <c r="I17246" s="0" t="n">
        <v>264021</v>
      </c>
      <c r="J17246" s="0" t="n">
        <v>17359</v>
      </c>
    </row>
    <row r="17247" customFormat="false" ht="15" hidden="false" customHeight="false" outlineLevel="0" collapsed="false">
      <c r="A17247" s="0" t="n">
        <v>202507</v>
      </c>
      <c r="B17247" s="0" t="n">
        <v>202508</v>
      </c>
      <c r="C17247" s="37" t="s">
        <v>112</v>
      </c>
      <c r="D17247" s="37" t="s">
        <v>324</v>
      </c>
      <c r="E17247" s="0" t="n">
        <v>2</v>
      </c>
      <c r="F17247" s="38" t="s">
        <v>71</v>
      </c>
      <c r="G17247" s="37" t="s">
        <v>622</v>
      </c>
      <c r="H17247" s="0" t="n">
        <v>1476584</v>
      </c>
      <c r="I17247" s="0" t="n">
        <v>575583</v>
      </c>
      <c r="J17247" s="0" t="n">
        <v>92284</v>
      </c>
    </row>
    <row r="17248" customFormat="false" ht="15" hidden="false" customHeight="false" outlineLevel="0" collapsed="false">
      <c r="A17248" s="0" t="n">
        <v>202507</v>
      </c>
      <c r="B17248" s="0" t="n">
        <v>202508</v>
      </c>
      <c r="C17248" s="37" t="s">
        <v>106</v>
      </c>
      <c r="D17248" s="37" t="s">
        <v>623</v>
      </c>
      <c r="E17248" s="0" t="n">
        <v>2</v>
      </c>
      <c r="F17248" s="38" t="s">
        <v>71</v>
      </c>
      <c r="G17248" s="37" t="s">
        <v>624</v>
      </c>
      <c r="H17248" s="0" t="n">
        <v>706964</v>
      </c>
      <c r="I17248" s="0" t="n">
        <v>477481</v>
      </c>
      <c r="J17248" s="0" t="n">
        <v>53790</v>
      </c>
    </row>
    <row r="17249" customFormat="false" ht="15" hidden="false" customHeight="false" outlineLevel="0" collapsed="false">
      <c r="A17249" s="0" t="n">
        <v>202507</v>
      </c>
      <c r="B17249" s="0" t="n">
        <v>202508</v>
      </c>
      <c r="C17249" s="37" t="s">
        <v>95</v>
      </c>
      <c r="D17249" s="37" t="s">
        <v>320</v>
      </c>
      <c r="E17249" s="0" t="n">
        <v>2</v>
      </c>
      <c r="F17249" s="38" t="s">
        <v>71</v>
      </c>
      <c r="G17249" s="37" t="s">
        <v>625</v>
      </c>
      <c r="H17249" s="0" t="n">
        <v>1264557</v>
      </c>
      <c r="I17249" s="0" t="n">
        <v>518617</v>
      </c>
      <c r="J17249" s="0" t="n">
        <v>50256</v>
      </c>
    </row>
    <row r="17250" customFormat="false" ht="15" hidden="false" customHeight="false" outlineLevel="0" collapsed="false">
      <c r="A17250" s="0" t="n">
        <v>202507</v>
      </c>
      <c r="B17250" s="0" t="n">
        <v>202508</v>
      </c>
      <c r="C17250" s="37" t="s">
        <v>197</v>
      </c>
      <c r="D17250" s="37" t="s">
        <v>626</v>
      </c>
      <c r="E17250" s="0" t="n">
        <v>2</v>
      </c>
      <c r="F17250" s="38" t="s">
        <v>71</v>
      </c>
      <c r="G17250" s="37" t="s">
        <v>627</v>
      </c>
      <c r="H17250" s="0" t="n">
        <v>560552</v>
      </c>
      <c r="I17250" s="0" t="n">
        <v>352950</v>
      </c>
      <c r="J17250" s="0" t="n">
        <v>103074</v>
      </c>
    </row>
    <row r="17251" customFormat="false" ht="15" hidden="false" customHeight="false" outlineLevel="0" collapsed="false">
      <c r="A17251" s="0" t="n">
        <v>202507</v>
      </c>
      <c r="B17251" s="0" t="n">
        <v>202508</v>
      </c>
      <c r="C17251" s="37" t="s">
        <v>197</v>
      </c>
      <c r="D17251" s="37" t="s">
        <v>172</v>
      </c>
      <c r="E17251" s="0" t="n">
        <v>2</v>
      </c>
      <c r="F17251" s="38" t="s">
        <v>71</v>
      </c>
      <c r="G17251" s="37" t="s">
        <v>628</v>
      </c>
      <c r="H17251" s="0" t="n">
        <v>1756516</v>
      </c>
      <c r="I17251" s="0" t="n">
        <v>879829</v>
      </c>
      <c r="J17251" s="0" t="n">
        <v>218449</v>
      </c>
    </row>
    <row r="17252" customFormat="false" ht="15" hidden="false" customHeight="false" outlineLevel="0" collapsed="false">
      <c r="A17252" s="0" t="n">
        <v>202507</v>
      </c>
      <c r="B17252" s="0" t="n">
        <v>202508</v>
      </c>
      <c r="C17252" s="37" t="s">
        <v>124</v>
      </c>
      <c r="D17252" s="37" t="s">
        <v>420</v>
      </c>
      <c r="E17252" s="0" t="n">
        <v>2</v>
      </c>
      <c r="F17252" s="38" t="s">
        <v>71</v>
      </c>
      <c r="G17252" s="37" t="s">
        <v>629</v>
      </c>
      <c r="H17252" s="0" t="n">
        <v>360306</v>
      </c>
      <c r="I17252" s="0" t="n">
        <v>146405</v>
      </c>
      <c r="J17252" s="0" t="n">
        <v>-1648</v>
      </c>
    </row>
    <row r="17253" customFormat="false" ht="15" hidden="false" customHeight="false" outlineLevel="0" collapsed="false">
      <c r="A17253" s="0" t="n">
        <v>202507</v>
      </c>
      <c r="B17253" s="0" t="n">
        <v>202508</v>
      </c>
      <c r="C17253" s="37" t="s">
        <v>95</v>
      </c>
      <c r="D17253" s="37" t="s">
        <v>200</v>
      </c>
      <c r="E17253" s="0" t="n">
        <v>2</v>
      </c>
      <c r="F17253" s="38" t="s">
        <v>71</v>
      </c>
      <c r="G17253" s="37" t="s">
        <v>630</v>
      </c>
      <c r="H17253" s="0" t="n">
        <v>9773565</v>
      </c>
      <c r="I17253" s="0" t="n">
        <v>9618479</v>
      </c>
      <c r="J17253" s="0" t="n">
        <v>1447022</v>
      </c>
    </row>
    <row r="17254" customFormat="false" ht="15" hidden="false" customHeight="false" outlineLevel="0" collapsed="false">
      <c r="A17254" s="0" t="n">
        <v>202507</v>
      </c>
      <c r="B17254" s="0" t="n">
        <v>202508</v>
      </c>
      <c r="C17254" s="37" t="s">
        <v>106</v>
      </c>
      <c r="D17254" s="37" t="s">
        <v>631</v>
      </c>
      <c r="E17254" s="0" t="n">
        <v>2</v>
      </c>
      <c r="F17254" s="38" t="s">
        <v>71</v>
      </c>
      <c r="G17254" s="37" t="s">
        <v>632</v>
      </c>
      <c r="H17254" s="0" t="n">
        <v>83739</v>
      </c>
      <c r="I17254" s="0" t="n">
        <v>31339</v>
      </c>
      <c r="J17254" s="0" t="n">
        <v>-1214</v>
      </c>
    </row>
    <row r="17255" customFormat="false" ht="15" hidden="false" customHeight="false" outlineLevel="0" collapsed="false">
      <c r="A17255" s="0" t="n">
        <v>202507</v>
      </c>
      <c r="B17255" s="0" t="n">
        <v>202508</v>
      </c>
      <c r="C17255" s="37" t="s">
        <v>106</v>
      </c>
      <c r="D17255" s="37" t="s">
        <v>214</v>
      </c>
      <c r="E17255" s="0" t="n">
        <v>2</v>
      </c>
      <c r="F17255" s="38" t="s">
        <v>71</v>
      </c>
      <c r="G17255" s="37" t="s">
        <v>633</v>
      </c>
      <c r="H17255" s="0" t="n">
        <v>2845253</v>
      </c>
      <c r="I17255" s="0" t="n">
        <v>868574</v>
      </c>
      <c r="J17255" s="0" t="n">
        <v>92744</v>
      </c>
    </row>
    <row r="17256" customFormat="false" ht="15" hidden="false" customHeight="false" outlineLevel="0" collapsed="false">
      <c r="A17256" s="0" t="n">
        <v>202507</v>
      </c>
      <c r="B17256" s="0" t="n">
        <v>202508</v>
      </c>
      <c r="C17256" s="37" t="s">
        <v>184</v>
      </c>
      <c r="D17256" s="37" t="s">
        <v>634</v>
      </c>
      <c r="E17256" s="0" t="n">
        <v>2</v>
      </c>
      <c r="F17256" s="38" t="s">
        <v>71</v>
      </c>
      <c r="G17256" s="37" t="s">
        <v>635</v>
      </c>
      <c r="H17256" s="0" t="n">
        <v>4924168</v>
      </c>
      <c r="I17256" s="0" t="n">
        <v>2690032</v>
      </c>
      <c r="J17256" s="0" t="n">
        <v>-154162</v>
      </c>
    </row>
    <row r="17257" customFormat="false" ht="15" hidden="false" customHeight="false" outlineLevel="0" collapsed="false">
      <c r="A17257" s="0" t="n">
        <v>202507</v>
      </c>
      <c r="B17257" s="0" t="n">
        <v>202508</v>
      </c>
      <c r="C17257" s="37" t="s">
        <v>109</v>
      </c>
      <c r="D17257" s="37" t="s">
        <v>636</v>
      </c>
      <c r="E17257" s="0" t="n">
        <v>2</v>
      </c>
      <c r="F17257" s="38" t="s">
        <v>71</v>
      </c>
      <c r="G17257" s="37" t="s">
        <v>637</v>
      </c>
      <c r="H17257" s="0" t="n">
        <v>210759</v>
      </c>
      <c r="I17257" s="0" t="n">
        <v>286952</v>
      </c>
      <c r="J17257" s="0" t="n">
        <v>5539</v>
      </c>
    </row>
    <row r="17258" customFormat="false" ht="15" hidden="false" customHeight="false" outlineLevel="0" collapsed="false">
      <c r="A17258" s="0" t="n">
        <v>202507</v>
      </c>
      <c r="B17258" s="0" t="n">
        <v>202508</v>
      </c>
      <c r="C17258" s="37" t="s">
        <v>106</v>
      </c>
      <c r="D17258" s="37" t="s">
        <v>638</v>
      </c>
      <c r="E17258" s="0" t="n">
        <v>2</v>
      </c>
      <c r="F17258" s="38" t="s">
        <v>71</v>
      </c>
      <c r="G17258" s="37" t="s">
        <v>639</v>
      </c>
      <c r="H17258" s="0" t="n">
        <v>9265037</v>
      </c>
      <c r="I17258" s="0" t="n">
        <v>3060952</v>
      </c>
      <c r="J17258" s="0" t="n">
        <v>435845</v>
      </c>
    </row>
    <row r="17259" customFormat="false" ht="15" hidden="false" customHeight="false" outlineLevel="0" collapsed="false">
      <c r="A17259" s="0" t="n">
        <v>202507</v>
      </c>
      <c r="B17259" s="0" t="n">
        <v>202508</v>
      </c>
      <c r="C17259" s="37" t="s">
        <v>124</v>
      </c>
      <c r="D17259" s="37" t="s">
        <v>99</v>
      </c>
      <c r="E17259" s="0" t="n">
        <v>2</v>
      </c>
      <c r="F17259" s="38" t="s">
        <v>71</v>
      </c>
      <c r="G17259" s="37" t="s">
        <v>640</v>
      </c>
      <c r="H17259" s="0" t="n">
        <v>2294009</v>
      </c>
      <c r="I17259" s="0" t="n">
        <v>1323084</v>
      </c>
      <c r="J17259" s="0" t="n">
        <v>45718</v>
      </c>
    </row>
    <row r="17260" customFormat="false" ht="15" hidden="false" customHeight="false" outlineLevel="0" collapsed="false">
      <c r="A17260" s="0" t="n">
        <v>202507</v>
      </c>
      <c r="B17260" s="0" t="n">
        <v>202508</v>
      </c>
      <c r="C17260" s="37" t="s">
        <v>109</v>
      </c>
      <c r="D17260" s="37" t="s">
        <v>300</v>
      </c>
      <c r="E17260" s="0" t="n">
        <v>2</v>
      </c>
      <c r="F17260" s="38" t="s">
        <v>71</v>
      </c>
      <c r="G17260" s="37" t="s">
        <v>641</v>
      </c>
      <c r="H17260" s="0" t="n">
        <v>2146704</v>
      </c>
      <c r="I17260" s="0" t="n">
        <v>635402</v>
      </c>
      <c r="J17260" s="0" t="n">
        <v>-17720</v>
      </c>
    </row>
    <row r="17261" customFormat="false" ht="15" hidden="false" customHeight="false" outlineLevel="0" collapsed="false">
      <c r="A17261" s="0" t="n">
        <v>202507</v>
      </c>
      <c r="B17261" s="0" t="n">
        <v>202508</v>
      </c>
      <c r="C17261" s="37" t="s">
        <v>109</v>
      </c>
      <c r="D17261" s="37" t="s">
        <v>116</v>
      </c>
      <c r="E17261" s="0" t="n">
        <v>2</v>
      </c>
      <c r="F17261" s="38" t="s">
        <v>71</v>
      </c>
      <c r="G17261" s="37" t="s">
        <v>642</v>
      </c>
      <c r="H17261" s="0" t="n">
        <v>769046</v>
      </c>
      <c r="I17261" s="0" t="n">
        <v>683249</v>
      </c>
      <c r="J17261" s="0" t="n">
        <v>7684</v>
      </c>
    </row>
    <row r="17262" customFormat="false" ht="15" hidden="false" customHeight="false" outlineLevel="0" collapsed="false">
      <c r="A17262" s="0" t="n">
        <v>202507</v>
      </c>
      <c r="B17262" s="0" t="n">
        <v>202508</v>
      </c>
      <c r="C17262" s="37" t="s">
        <v>124</v>
      </c>
      <c r="D17262" s="37" t="s">
        <v>170</v>
      </c>
      <c r="E17262" s="0" t="n">
        <v>2</v>
      </c>
      <c r="F17262" s="38" t="s">
        <v>71</v>
      </c>
      <c r="G17262" s="37" t="s">
        <v>643</v>
      </c>
      <c r="H17262" s="0" t="n">
        <v>398080</v>
      </c>
      <c r="I17262" s="0" t="n">
        <v>259790</v>
      </c>
      <c r="J17262" s="0" t="n">
        <v>-3735</v>
      </c>
    </row>
    <row r="17263" customFormat="false" ht="15" hidden="false" customHeight="false" outlineLevel="0" collapsed="false">
      <c r="A17263" s="0" t="n">
        <v>202507</v>
      </c>
      <c r="B17263" s="0" t="n">
        <v>202508</v>
      </c>
      <c r="C17263" s="37" t="s">
        <v>115</v>
      </c>
      <c r="D17263" s="37" t="s">
        <v>130</v>
      </c>
      <c r="E17263" s="0" t="n">
        <v>2</v>
      </c>
      <c r="F17263" s="38" t="s">
        <v>71</v>
      </c>
      <c r="G17263" s="37" t="s">
        <v>644</v>
      </c>
      <c r="H17263" s="0" t="n">
        <v>568190</v>
      </c>
      <c r="I17263" s="0" t="n">
        <v>304018</v>
      </c>
      <c r="J17263" s="0" t="n">
        <v>36860</v>
      </c>
    </row>
    <row r="17264" customFormat="false" ht="15" hidden="false" customHeight="false" outlineLevel="0" collapsed="false">
      <c r="A17264" s="0" t="n">
        <v>202507</v>
      </c>
      <c r="B17264" s="0" t="n">
        <v>202508</v>
      </c>
      <c r="C17264" s="37" t="s">
        <v>95</v>
      </c>
      <c r="D17264" s="37" t="s">
        <v>235</v>
      </c>
      <c r="E17264" s="0" t="n">
        <v>2</v>
      </c>
      <c r="F17264" s="38" t="s">
        <v>71</v>
      </c>
      <c r="G17264" s="37" t="s">
        <v>645</v>
      </c>
      <c r="H17264" s="0" t="n">
        <v>1008732</v>
      </c>
      <c r="I17264" s="0" t="n">
        <v>1057552</v>
      </c>
      <c r="J17264" s="0" t="n">
        <v>211800</v>
      </c>
    </row>
    <row r="17265" customFormat="false" ht="15" hidden="false" customHeight="false" outlineLevel="0" collapsed="false">
      <c r="A17265" s="0" t="n">
        <v>202507</v>
      </c>
      <c r="B17265" s="0" t="n">
        <v>202508</v>
      </c>
      <c r="C17265" s="37" t="s">
        <v>115</v>
      </c>
      <c r="D17265" s="37" t="s">
        <v>646</v>
      </c>
      <c r="E17265" s="0" t="n">
        <v>2</v>
      </c>
      <c r="F17265" s="38" t="s">
        <v>71</v>
      </c>
      <c r="G17265" s="37" t="s">
        <v>647</v>
      </c>
      <c r="H17265" s="0" t="n">
        <v>2971218</v>
      </c>
      <c r="I17265" s="0" t="n">
        <v>2141758</v>
      </c>
      <c r="J17265" s="0" t="n">
        <v>129146</v>
      </c>
    </row>
    <row r="17266" customFormat="false" ht="15" hidden="false" customHeight="false" outlineLevel="0" collapsed="false">
      <c r="A17266" s="0" t="n">
        <v>202507</v>
      </c>
      <c r="B17266" s="0" t="n">
        <v>202508</v>
      </c>
      <c r="C17266" s="37" t="s">
        <v>149</v>
      </c>
      <c r="D17266" s="37" t="s">
        <v>531</v>
      </c>
      <c r="E17266" s="0" t="n">
        <v>2</v>
      </c>
      <c r="F17266" s="38" t="s">
        <v>71</v>
      </c>
      <c r="G17266" s="37" t="s">
        <v>648</v>
      </c>
      <c r="H17266" s="0" t="n">
        <v>608212</v>
      </c>
      <c r="I17266" s="0" t="n">
        <v>558078</v>
      </c>
      <c r="J17266" s="0" t="n">
        <v>102101</v>
      </c>
    </row>
    <row r="17267" customFormat="false" ht="15" hidden="false" customHeight="false" outlineLevel="0" collapsed="false">
      <c r="A17267" s="0" t="n">
        <v>202507</v>
      </c>
      <c r="B17267" s="0" t="n">
        <v>202508</v>
      </c>
      <c r="C17267" s="37" t="s">
        <v>124</v>
      </c>
      <c r="D17267" s="37" t="s">
        <v>616</v>
      </c>
      <c r="E17267" s="0" t="n">
        <v>2</v>
      </c>
      <c r="F17267" s="38" t="s">
        <v>71</v>
      </c>
      <c r="G17267" s="37" t="s">
        <v>649</v>
      </c>
      <c r="H17267" s="0" t="n">
        <v>145989</v>
      </c>
      <c r="I17267" s="0" t="n">
        <v>69982</v>
      </c>
      <c r="J17267" s="0" t="n">
        <v>1587</v>
      </c>
    </row>
    <row r="17268" customFormat="false" ht="15" hidden="false" customHeight="false" outlineLevel="0" collapsed="false">
      <c r="A17268" s="0" t="n">
        <v>202507</v>
      </c>
      <c r="B17268" s="0" t="n">
        <v>202508</v>
      </c>
      <c r="C17268" s="37" t="s">
        <v>101</v>
      </c>
      <c r="D17268" s="37" t="s">
        <v>445</v>
      </c>
      <c r="E17268" s="0" t="n">
        <v>2</v>
      </c>
      <c r="F17268" s="38" t="s">
        <v>71</v>
      </c>
      <c r="G17268" s="37" t="s">
        <v>650</v>
      </c>
      <c r="H17268" s="0" t="n">
        <v>958488</v>
      </c>
      <c r="I17268" s="0" t="n">
        <v>537578</v>
      </c>
      <c r="J17268" s="0" t="n">
        <v>37569</v>
      </c>
    </row>
    <row r="17269" customFormat="false" ht="15" hidden="false" customHeight="false" outlineLevel="0" collapsed="false">
      <c r="A17269" s="0" t="n">
        <v>202507</v>
      </c>
      <c r="B17269" s="0" t="n">
        <v>202508</v>
      </c>
      <c r="C17269" s="37" t="s">
        <v>109</v>
      </c>
      <c r="D17269" s="37" t="s">
        <v>651</v>
      </c>
      <c r="E17269" s="0" t="n">
        <v>2</v>
      </c>
      <c r="F17269" s="38" t="s">
        <v>71</v>
      </c>
      <c r="G17269" s="37" t="s">
        <v>652</v>
      </c>
      <c r="H17269" s="0" t="n">
        <v>2090549</v>
      </c>
      <c r="I17269" s="0" t="n">
        <v>792191</v>
      </c>
      <c r="J17269" s="0" t="n">
        <v>204696</v>
      </c>
    </row>
    <row r="17270" customFormat="false" ht="15" hidden="false" customHeight="false" outlineLevel="0" collapsed="false">
      <c r="A17270" s="0" t="n">
        <v>202507</v>
      </c>
      <c r="B17270" s="0" t="n">
        <v>202508</v>
      </c>
      <c r="C17270" s="37" t="s">
        <v>184</v>
      </c>
      <c r="D17270" s="37" t="s">
        <v>482</v>
      </c>
      <c r="E17270" s="0" t="n">
        <v>2</v>
      </c>
      <c r="F17270" s="38" t="s">
        <v>71</v>
      </c>
      <c r="G17270" s="37" t="s">
        <v>653</v>
      </c>
      <c r="H17270" s="0" t="n">
        <v>1136231</v>
      </c>
      <c r="I17270" s="0" t="n">
        <v>1050239</v>
      </c>
      <c r="J17270" s="0" t="n">
        <v>65341</v>
      </c>
    </row>
    <row r="17271" customFormat="false" ht="15" hidden="false" customHeight="false" outlineLevel="0" collapsed="false">
      <c r="A17271" s="0" t="n">
        <v>202507</v>
      </c>
      <c r="B17271" s="0" t="n">
        <v>202508</v>
      </c>
      <c r="C17271" s="37" t="s">
        <v>136</v>
      </c>
      <c r="D17271" s="37" t="s">
        <v>606</v>
      </c>
      <c r="E17271" s="0" t="n">
        <v>2</v>
      </c>
      <c r="F17271" s="38" t="s">
        <v>71</v>
      </c>
      <c r="G17271" s="37" t="s">
        <v>654</v>
      </c>
      <c r="H17271" s="0" t="n">
        <v>1005283</v>
      </c>
      <c r="I17271" s="0" t="n">
        <v>264768</v>
      </c>
      <c r="J17271" s="0" t="n">
        <v>49511</v>
      </c>
    </row>
    <row r="17272" customFormat="false" ht="15" hidden="false" customHeight="false" outlineLevel="0" collapsed="false">
      <c r="A17272" s="0" t="n">
        <v>202507</v>
      </c>
      <c r="B17272" s="0" t="n">
        <v>202508</v>
      </c>
      <c r="C17272" s="37" t="s">
        <v>152</v>
      </c>
      <c r="D17272" s="37" t="s">
        <v>655</v>
      </c>
      <c r="E17272" s="0" t="n">
        <v>2</v>
      </c>
      <c r="F17272" s="38" t="s">
        <v>71</v>
      </c>
      <c r="G17272" s="37" t="s">
        <v>656</v>
      </c>
      <c r="H17272" s="0" t="n">
        <v>477348</v>
      </c>
      <c r="I17272" s="0" t="n">
        <v>289337</v>
      </c>
      <c r="J17272" s="0" t="n">
        <v>2313</v>
      </c>
    </row>
    <row r="17273" customFormat="false" ht="15" hidden="false" customHeight="false" outlineLevel="0" collapsed="false">
      <c r="A17273" s="0" t="n">
        <v>202507</v>
      </c>
      <c r="B17273" s="0" t="n">
        <v>202508</v>
      </c>
      <c r="C17273" s="37" t="s">
        <v>178</v>
      </c>
      <c r="D17273" s="37" t="s">
        <v>127</v>
      </c>
      <c r="E17273" s="0" t="n">
        <v>2</v>
      </c>
      <c r="F17273" s="38" t="s">
        <v>71</v>
      </c>
      <c r="G17273" s="37" t="s">
        <v>657</v>
      </c>
      <c r="H17273" s="0" t="n">
        <v>207515</v>
      </c>
      <c r="I17273" s="0" t="n">
        <v>57528</v>
      </c>
      <c r="J17273" s="0" t="n">
        <v>4486</v>
      </c>
    </row>
    <row r="17274" customFormat="false" ht="15" hidden="false" customHeight="false" outlineLevel="0" collapsed="false">
      <c r="A17274" s="0" t="n">
        <v>202507</v>
      </c>
      <c r="B17274" s="0" t="n">
        <v>202508</v>
      </c>
      <c r="C17274" s="37" t="s">
        <v>158</v>
      </c>
      <c r="D17274" s="37" t="s">
        <v>189</v>
      </c>
      <c r="E17274" s="0" t="n">
        <v>2</v>
      </c>
      <c r="F17274" s="38" t="s">
        <v>71</v>
      </c>
      <c r="G17274" s="37" t="s">
        <v>658</v>
      </c>
      <c r="H17274" s="0" t="n">
        <v>221893</v>
      </c>
      <c r="I17274" s="0" t="n">
        <v>81696</v>
      </c>
      <c r="J17274" s="0" t="n">
        <v>-475</v>
      </c>
    </row>
    <row r="17275" customFormat="false" ht="15" hidden="false" customHeight="false" outlineLevel="0" collapsed="false">
      <c r="A17275" s="0" t="n">
        <v>202507</v>
      </c>
      <c r="B17275" s="0" t="n">
        <v>202508</v>
      </c>
      <c r="C17275" s="37" t="s">
        <v>98</v>
      </c>
      <c r="D17275" s="37" t="s">
        <v>659</v>
      </c>
      <c r="E17275" s="0" t="n">
        <v>2</v>
      </c>
      <c r="F17275" s="38" t="s">
        <v>71</v>
      </c>
      <c r="G17275" s="37" t="s">
        <v>660</v>
      </c>
      <c r="H17275" s="0" t="n">
        <v>48586</v>
      </c>
      <c r="I17275" s="0" t="n">
        <v>51012</v>
      </c>
      <c r="J17275" s="0" t="n">
        <v>4420</v>
      </c>
    </row>
    <row r="17276" customFormat="false" ht="15" hidden="false" customHeight="false" outlineLevel="0" collapsed="false">
      <c r="A17276" s="0" t="n">
        <v>202507</v>
      </c>
      <c r="B17276" s="0" t="n">
        <v>202508</v>
      </c>
      <c r="C17276" s="37" t="s">
        <v>184</v>
      </c>
      <c r="D17276" s="37" t="s">
        <v>385</v>
      </c>
      <c r="E17276" s="0" t="n">
        <v>2</v>
      </c>
      <c r="F17276" s="38" t="s">
        <v>71</v>
      </c>
      <c r="G17276" s="37" t="s">
        <v>661</v>
      </c>
      <c r="H17276" s="0" t="n">
        <v>885113</v>
      </c>
      <c r="I17276" s="0" t="n">
        <v>1064513</v>
      </c>
      <c r="J17276" s="0" t="n">
        <v>110652</v>
      </c>
    </row>
    <row r="17277" customFormat="false" ht="15" hidden="false" customHeight="false" outlineLevel="0" collapsed="false">
      <c r="A17277" s="0" t="n">
        <v>202507</v>
      </c>
      <c r="B17277" s="0" t="n">
        <v>202508</v>
      </c>
      <c r="C17277" s="37" t="s">
        <v>101</v>
      </c>
      <c r="D17277" s="37" t="s">
        <v>141</v>
      </c>
      <c r="E17277" s="0" t="n">
        <v>2</v>
      </c>
      <c r="F17277" s="38" t="s">
        <v>71</v>
      </c>
      <c r="G17277" s="37" t="s">
        <v>662</v>
      </c>
      <c r="H17277" s="0" t="n">
        <v>751649</v>
      </c>
      <c r="I17277" s="0" t="n">
        <v>412729</v>
      </c>
      <c r="J17277" s="0" t="n">
        <v>64247</v>
      </c>
    </row>
    <row r="17278" customFormat="false" ht="15" hidden="false" customHeight="false" outlineLevel="0" collapsed="false">
      <c r="A17278" s="0" t="n">
        <v>202507</v>
      </c>
      <c r="B17278" s="0" t="n">
        <v>202508</v>
      </c>
      <c r="C17278" s="37" t="s">
        <v>98</v>
      </c>
      <c r="D17278" s="37" t="s">
        <v>110</v>
      </c>
      <c r="E17278" s="0" t="n">
        <v>2</v>
      </c>
      <c r="F17278" s="38" t="s">
        <v>71</v>
      </c>
      <c r="G17278" s="37" t="s">
        <v>663</v>
      </c>
      <c r="H17278" s="0" t="n">
        <v>320143</v>
      </c>
      <c r="I17278" s="0" t="n">
        <v>258903</v>
      </c>
      <c r="J17278" s="0" t="n">
        <v>5718</v>
      </c>
    </row>
    <row r="17279" customFormat="false" ht="15" hidden="false" customHeight="false" outlineLevel="0" collapsed="false">
      <c r="A17279" s="0" t="n">
        <v>202507</v>
      </c>
      <c r="B17279" s="0" t="n">
        <v>202508</v>
      </c>
      <c r="C17279" s="37" t="s">
        <v>158</v>
      </c>
      <c r="D17279" s="37" t="s">
        <v>332</v>
      </c>
      <c r="E17279" s="0" t="n">
        <v>2</v>
      </c>
      <c r="F17279" s="38" t="s">
        <v>71</v>
      </c>
      <c r="G17279" s="37" t="s">
        <v>664</v>
      </c>
      <c r="H17279" s="0" t="n">
        <v>19378</v>
      </c>
      <c r="I17279" s="0" t="n">
        <v>6618</v>
      </c>
      <c r="J17279" s="0" t="n">
        <v>419</v>
      </c>
    </row>
    <row r="17280" customFormat="false" ht="15" hidden="false" customHeight="false" outlineLevel="0" collapsed="false">
      <c r="A17280" s="0" t="n">
        <v>202507</v>
      </c>
      <c r="B17280" s="0" t="n">
        <v>202508</v>
      </c>
      <c r="C17280" s="37" t="s">
        <v>178</v>
      </c>
      <c r="D17280" s="37" t="s">
        <v>134</v>
      </c>
      <c r="E17280" s="0" t="n">
        <v>2</v>
      </c>
      <c r="F17280" s="38" t="s">
        <v>71</v>
      </c>
      <c r="G17280" s="37" t="s">
        <v>665</v>
      </c>
      <c r="H17280" s="0" t="n">
        <v>214278</v>
      </c>
      <c r="I17280" s="0" t="n">
        <v>102683</v>
      </c>
      <c r="J17280" s="0" t="n">
        <v>20420</v>
      </c>
    </row>
    <row r="17281" customFormat="false" ht="15" hidden="false" customHeight="false" outlineLevel="0" collapsed="false">
      <c r="A17281" s="0" t="n">
        <v>202507</v>
      </c>
      <c r="B17281" s="0" t="n">
        <v>202508</v>
      </c>
      <c r="C17281" s="37" t="s">
        <v>136</v>
      </c>
      <c r="D17281" s="37" t="s">
        <v>511</v>
      </c>
      <c r="E17281" s="0" t="n">
        <v>2</v>
      </c>
      <c r="F17281" s="38" t="s">
        <v>71</v>
      </c>
      <c r="G17281" s="37" t="s">
        <v>666</v>
      </c>
      <c r="H17281" s="0" t="n">
        <v>1948119</v>
      </c>
      <c r="I17281" s="0" t="n">
        <v>894415</v>
      </c>
      <c r="J17281" s="0" t="n">
        <v>-36578</v>
      </c>
    </row>
    <row r="17282" customFormat="false" ht="15" hidden="false" customHeight="false" outlineLevel="0" collapsed="false">
      <c r="A17282" s="0" t="n">
        <v>202507</v>
      </c>
      <c r="B17282" s="0" t="n">
        <v>202508</v>
      </c>
      <c r="C17282" s="37" t="s">
        <v>149</v>
      </c>
      <c r="D17282" s="37" t="s">
        <v>298</v>
      </c>
      <c r="E17282" s="0" t="n">
        <v>2</v>
      </c>
      <c r="F17282" s="38" t="s">
        <v>71</v>
      </c>
      <c r="G17282" s="37" t="s">
        <v>667</v>
      </c>
      <c r="H17282" s="0" t="n">
        <v>276237</v>
      </c>
      <c r="I17282" s="0" t="n">
        <v>107493</v>
      </c>
      <c r="J17282" s="0" t="n">
        <v>-18007</v>
      </c>
    </row>
    <row r="17283" customFormat="false" ht="15" hidden="false" customHeight="false" outlineLevel="0" collapsed="false">
      <c r="A17283" s="0" t="n">
        <v>202507</v>
      </c>
      <c r="B17283" s="0" t="n">
        <v>202508</v>
      </c>
      <c r="C17283" s="37" t="s">
        <v>115</v>
      </c>
      <c r="D17283" s="37" t="s">
        <v>288</v>
      </c>
      <c r="E17283" s="0" t="n">
        <v>2</v>
      </c>
      <c r="F17283" s="38" t="s">
        <v>71</v>
      </c>
      <c r="G17283" s="37" t="s">
        <v>668</v>
      </c>
      <c r="H17283" s="0" t="n">
        <v>700626</v>
      </c>
      <c r="I17283" s="0" t="n">
        <v>755164</v>
      </c>
      <c r="J17283" s="0" t="n">
        <v>11066</v>
      </c>
    </row>
    <row r="17284" customFormat="false" ht="15" hidden="false" customHeight="false" outlineLevel="0" collapsed="false">
      <c r="A17284" s="0" t="n">
        <v>202507</v>
      </c>
      <c r="B17284" s="0" t="n">
        <v>202508</v>
      </c>
      <c r="C17284" s="37" t="s">
        <v>112</v>
      </c>
      <c r="D17284" s="37" t="s">
        <v>280</v>
      </c>
      <c r="E17284" s="0" t="n">
        <v>2</v>
      </c>
      <c r="F17284" s="38" t="s">
        <v>71</v>
      </c>
      <c r="G17284" s="37" t="s">
        <v>669</v>
      </c>
      <c r="H17284" s="0" t="n">
        <v>118993</v>
      </c>
      <c r="I17284" s="0" t="n">
        <v>50185</v>
      </c>
      <c r="J17284" s="0" t="n">
        <v>7077</v>
      </c>
    </row>
    <row r="17285" customFormat="false" ht="15" hidden="false" customHeight="false" outlineLevel="0" collapsed="false">
      <c r="A17285" s="0" t="n">
        <v>202507</v>
      </c>
      <c r="B17285" s="0" t="n">
        <v>202508</v>
      </c>
      <c r="C17285" s="37" t="s">
        <v>101</v>
      </c>
      <c r="D17285" s="37" t="s">
        <v>401</v>
      </c>
      <c r="E17285" s="0" t="n">
        <v>2</v>
      </c>
      <c r="F17285" s="38" t="s">
        <v>71</v>
      </c>
      <c r="G17285" s="37" t="s">
        <v>670</v>
      </c>
      <c r="H17285" s="0" t="n">
        <v>3547657</v>
      </c>
      <c r="I17285" s="0" t="n">
        <v>814781</v>
      </c>
      <c r="J17285" s="0" t="n">
        <v>71936</v>
      </c>
    </row>
    <row r="17286" customFormat="false" ht="15" hidden="false" customHeight="false" outlineLevel="0" collapsed="false">
      <c r="A17286" s="0" t="n">
        <v>202507</v>
      </c>
      <c r="B17286" s="0" t="n">
        <v>202508</v>
      </c>
      <c r="C17286" s="37" t="s">
        <v>149</v>
      </c>
      <c r="D17286" s="37" t="s">
        <v>258</v>
      </c>
      <c r="E17286" s="0" t="n">
        <v>2</v>
      </c>
      <c r="F17286" s="38" t="s">
        <v>71</v>
      </c>
      <c r="G17286" s="37" t="s">
        <v>671</v>
      </c>
      <c r="H17286" s="0" t="n">
        <v>538546</v>
      </c>
      <c r="I17286" s="0" t="n">
        <v>435019</v>
      </c>
      <c r="J17286" s="0" t="n">
        <v>-6795</v>
      </c>
    </row>
    <row r="17287" customFormat="false" ht="15" hidden="false" customHeight="false" outlineLevel="0" collapsed="false">
      <c r="A17287" s="0" t="n">
        <v>202507</v>
      </c>
      <c r="B17287" s="0" t="n">
        <v>202508</v>
      </c>
      <c r="C17287" s="37" t="s">
        <v>106</v>
      </c>
      <c r="D17287" s="37" t="s">
        <v>389</v>
      </c>
      <c r="E17287" s="0" t="n">
        <v>2</v>
      </c>
      <c r="F17287" s="38" t="s">
        <v>71</v>
      </c>
      <c r="G17287" s="37" t="s">
        <v>672</v>
      </c>
      <c r="H17287" s="0" t="n">
        <v>1168005</v>
      </c>
      <c r="I17287" s="0" t="n">
        <v>964297</v>
      </c>
      <c r="J17287" s="0" t="n">
        <v>84030</v>
      </c>
    </row>
    <row r="17288" customFormat="false" ht="15" hidden="false" customHeight="false" outlineLevel="0" collapsed="false">
      <c r="A17288" s="0" t="n">
        <v>202507</v>
      </c>
      <c r="B17288" s="0" t="n">
        <v>202508</v>
      </c>
      <c r="C17288" s="37" t="s">
        <v>115</v>
      </c>
      <c r="D17288" s="37" t="s">
        <v>673</v>
      </c>
      <c r="E17288" s="0" t="n">
        <v>2</v>
      </c>
      <c r="F17288" s="38" t="s">
        <v>71</v>
      </c>
      <c r="G17288" s="37" t="s">
        <v>674</v>
      </c>
      <c r="H17288" s="0" t="n">
        <v>7184645</v>
      </c>
      <c r="I17288" s="0" t="n">
        <v>2462184</v>
      </c>
      <c r="J17288" s="0" t="n">
        <v>106693</v>
      </c>
    </row>
    <row r="17289" customFormat="false" ht="15" hidden="false" customHeight="false" outlineLevel="0" collapsed="false">
      <c r="A17289" s="0" t="n">
        <v>202507</v>
      </c>
      <c r="B17289" s="0" t="n">
        <v>202508</v>
      </c>
      <c r="C17289" s="37" t="s">
        <v>152</v>
      </c>
      <c r="D17289" s="37" t="s">
        <v>425</v>
      </c>
      <c r="E17289" s="0" t="n">
        <v>2</v>
      </c>
      <c r="F17289" s="38" t="s">
        <v>71</v>
      </c>
      <c r="G17289" s="37" t="s">
        <v>675</v>
      </c>
      <c r="H17289" s="0" t="n">
        <v>3699136</v>
      </c>
      <c r="I17289" s="0" t="n">
        <v>2534733</v>
      </c>
      <c r="J17289" s="0" t="n">
        <v>-194051</v>
      </c>
    </row>
    <row r="17290" customFormat="false" ht="15" hidden="false" customHeight="false" outlineLevel="0" collapsed="false">
      <c r="A17290" s="0" t="n">
        <v>202507</v>
      </c>
      <c r="B17290" s="0" t="n">
        <v>202508</v>
      </c>
      <c r="C17290" s="37" t="s">
        <v>158</v>
      </c>
      <c r="D17290" s="37" t="s">
        <v>282</v>
      </c>
      <c r="E17290" s="0" t="n">
        <v>2</v>
      </c>
      <c r="F17290" s="38" t="s">
        <v>71</v>
      </c>
      <c r="G17290" s="37" t="s">
        <v>676</v>
      </c>
      <c r="H17290" s="0" t="n">
        <v>420921</v>
      </c>
      <c r="I17290" s="0" t="n">
        <v>254111</v>
      </c>
      <c r="J17290" s="0" t="n">
        <v>11680</v>
      </c>
    </row>
    <row r="17291" customFormat="false" ht="15" hidden="false" customHeight="false" outlineLevel="0" collapsed="false">
      <c r="A17291" s="0" t="n">
        <v>202507</v>
      </c>
      <c r="B17291" s="0" t="n">
        <v>202508</v>
      </c>
      <c r="C17291" s="37" t="s">
        <v>136</v>
      </c>
      <c r="D17291" s="37" t="s">
        <v>420</v>
      </c>
      <c r="E17291" s="0" t="n">
        <v>2</v>
      </c>
      <c r="F17291" s="38" t="s">
        <v>71</v>
      </c>
      <c r="G17291" s="37" t="s">
        <v>677</v>
      </c>
      <c r="H17291" s="0" t="n">
        <v>329450</v>
      </c>
      <c r="I17291" s="0" t="n">
        <v>253448</v>
      </c>
      <c r="J17291" s="0" t="n">
        <v>39150</v>
      </c>
    </row>
    <row r="17292" customFormat="false" ht="15" hidden="false" customHeight="false" outlineLevel="0" collapsed="false">
      <c r="A17292" s="0" t="n">
        <v>202507</v>
      </c>
      <c r="B17292" s="0" t="n">
        <v>202508</v>
      </c>
      <c r="C17292" s="37" t="s">
        <v>109</v>
      </c>
      <c r="D17292" s="37" t="s">
        <v>493</v>
      </c>
      <c r="E17292" s="0" t="n">
        <v>2</v>
      </c>
      <c r="F17292" s="38" t="s">
        <v>71</v>
      </c>
      <c r="G17292" s="37" t="s">
        <v>678</v>
      </c>
      <c r="H17292" s="0" t="n">
        <v>417591</v>
      </c>
      <c r="I17292" s="0" t="n">
        <v>122550</v>
      </c>
      <c r="J17292" s="0" t="n">
        <v>6398</v>
      </c>
    </row>
    <row r="17293" customFormat="false" ht="15" hidden="false" customHeight="false" outlineLevel="0" collapsed="false">
      <c r="A17293" s="0" t="n">
        <v>202507</v>
      </c>
      <c r="B17293" s="0" t="n">
        <v>202508</v>
      </c>
      <c r="C17293" s="37" t="s">
        <v>109</v>
      </c>
      <c r="D17293" s="37" t="s">
        <v>320</v>
      </c>
      <c r="E17293" s="0" t="n">
        <v>2</v>
      </c>
      <c r="F17293" s="38" t="s">
        <v>71</v>
      </c>
      <c r="G17293" s="37" t="s">
        <v>679</v>
      </c>
      <c r="H17293" s="0" t="n">
        <v>1014302</v>
      </c>
      <c r="I17293" s="0" t="n">
        <v>914791</v>
      </c>
      <c r="J17293" s="0" t="n">
        <v>-65223</v>
      </c>
    </row>
    <row r="17294" customFormat="false" ht="15" hidden="false" customHeight="false" outlineLevel="0" collapsed="false">
      <c r="A17294" s="0" t="n">
        <v>202507</v>
      </c>
      <c r="B17294" s="0" t="n">
        <v>202508</v>
      </c>
      <c r="C17294" s="37" t="s">
        <v>178</v>
      </c>
      <c r="D17294" s="37" t="s">
        <v>380</v>
      </c>
      <c r="E17294" s="0" t="n">
        <v>2</v>
      </c>
      <c r="F17294" s="38" t="s">
        <v>71</v>
      </c>
      <c r="G17294" s="37" t="s">
        <v>680</v>
      </c>
      <c r="H17294" s="0" t="n">
        <v>411193</v>
      </c>
      <c r="I17294" s="0" t="n">
        <v>431551</v>
      </c>
      <c r="J17294" s="0" t="n">
        <v>109002</v>
      </c>
    </row>
    <row r="17295" customFormat="false" ht="15" hidden="false" customHeight="false" outlineLevel="0" collapsed="false">
      <c r="A17295" s="0" t="n">
        <v>202507</v>
      </c>
      <c r="B17295" s="0" t="n">
        <v>202508</v>
      </c>
      <c r="C17295" s="37" t="s">
        <v>101</v>
      </c>
      <c r="D17295" s="37" t="s">
        <v>571</v>
      </c>
      <c r="E17295" s="0" t="n">
        <v>2</v>
      </c>
      <c r="F17295" s="38" t="s">
        <v>71</v>
      </c>
      <c r="G17295" s="37" t="s">
        <v>681</v>
      </c>
      <c r="H17295" s="0" t="n">
        <v>416441</v>
      </c>
      <c r="I17295" s="0" t="n">
        <v>415989</v>
      </c>
      <c r="J17295" s="0" t="n">
        <v>-8038</v>
      </c>
    </row>
    <row r="17296" customFormat="false" ht="15" hidden="false" customHeight="false" outlineLevel="0" collapsed="false">
      <c r="A17296" s="0" t="n">
        <v>202507</v>
      </c>
      <c r="B17296" s="0" t="n">
        <v>202508</v>
      </c>
      <c r="C17296" s="37" t="s">
        <v>115</v>
      </c>
      <c r="D17296" s="37" t="s">
        <v>396</v>
      </c>
      <c r="E17296" s="0" t="n">
        <v>2</v>
      </c>
      <c r="F17296" s="38" t="s">
        <v>71</v>
      </c>
      <c r="G17296" s="37" t="s">
        <v>682</v>
      </c>
      <c r="H17296" s="0" t="n">
        <v>2922932</v>
      </c>
      <c r="I17296" s="0" t="n">
        <v>2800988</v>
      </c>
      <c r="J17296" s="0" t="n">
        <v>328517</v>
      </c>
    </row>
    <row r="17297" customFormat="false" ht="15" hidden="false" customHeight="false" outlineLevel="0" collapsed="false">
      <c r="A17297" s="0" t="n">
        <v>202507</v>
      </c>
      <c r="B17297" s="0" t="n">
        <v>202508</v>
      </c>
      <c r="C17297" s="37" t="s">
        <v>178</v>
      </c>
      <c r="D17297" s="37" t="s">
        <v>247</v>
      </c>
      <c r="E17297" s="0" t="n">
        <v>2</v>
      </c>
      <c r="F17297" s="38" t="s">
        <v>71</v>
      </c>
      <c r="G17297" s="37" t="s">
        <v>683</v>
      </c>
      <c r="H17297" s="0" t="n">
        <v>459681</v>
      </c>
      <c r="I17297" s="0" t="n">
        <v>365286</v>
      </c>
      <c r="J17297" s="0" t="n">
        <v>59729</v>
      </c>
    </row>
    <row r="17298" customFormat="false" ht="15" hidden="false" customHeight="false" outlineLevel="0" collapsed="false">
      <c r="A17298" s="0" t="n">
        <v>202507</v>
      </c>
      <c r="B17298" s="0" t="n">
        <v>202508</v>
      </c>
      <c r="C17298" s="37" t="s">
        <v>178</v>
      </c>
      <c r="D17298" s="37" t="s">
        <v>684</v>
      </c>
      <c r="E17298" s="0" t="n">
        <v>2</v>
      </c>
      <c r="F17298" s="38" t="s">
        <v>71</v>
      </c>
      <c r="G17298" s="37" t="s">
        <v>685</v>
      </c>
      <c r="H17298" s="0" t="n">
        <v>8300725</v>
      </c>
      <c r="I17298" s="0" t="n">
        <v>7760572</v>
      </c>
      <c r="J17298" s="0" t="n">
        <v>948131</v>
      </c>
    </row>
    <row r="17299" customFormat="false" ht="15" hidden="false" customHeight="false" outlineLevel="0" collapsed="false">
      <c r="A17299" s="0" t="n">
        <v>202507</v>
      </c>
      <c r="B17299" s="0" t="n">
        <v>202508</v>
      </c>
      <c r="C17299" s="37" t="s">
        <v>95</v>
      </c>
      <c r="D17299" s="37" t="s">
        <v>513</v>
      </c>
      <c r="E17299" s="0" t="n">
        <v>2</v>
      </c>
      <c r="F17299" s="38" t="s">
        <v>71</v>
      </c>
      <c r="G17299" s="37" t="s">
        <v>686</v>
      </c>
      <c r="H17299" s="0" t="n">
        <v>790459</v>
      </c>
      <c r="I17299" s="0" t="n">
        <v>498338</v>
      </c>
      <c r="J17299" s="0" t="n">
        <v>28286</v>
      </c>
    </row>
    <row r="17300" customFormat="false" ht="15" hidden="false" customHeight="false" outlineLevel="0" collapsed="false">
      <c r="A17300" s="0" t="n">
        <v>202507</v>
      </c>
      <c r="B17300" s="0" t="n">
        <v>202508</v>
      </c>
      <c r="C17300" s="37" t="s">
        <v>109</v>
      </c>
      <c r="D17300" s="37" t="s">
        <v>531</v>
      </c>
      <c r="E17300" s="0" t="n">
        <v>2</v>
      </c>
      <c r="F17300" s="38" t="s">
        <v>71</v>
      </c>
      <c r="G17300" s="37" t="s">
        <v>687</v>
      </c>
      <c r="H17300" s="0" t="n">
        <v>2885547</v>
      </c>
      <c r="I17300" s="0" t="n">
        <v>1286461</v>
      </c>
      <c r="J17300" s="0" t="n">
        <v>-130751</v>
      </c>
    </row>
    <row r="17301" customFormat="false" ht="15" hidden="false" customHeight="false" outlineLevel="0" collapsed="false">
      <c r="A17301" s="0" t="n">
        <v>202507</v>
      </c>
      <c r="B17301" s="0" t="n">
        <v>202508</v>
      </c>
      <c r="C17301" s="37" t="s">
        <v>115</v>
      </c>
      <c r="D17301" s="37" t="s">
        <v>385</v>
      </c>
      <c r="E17301" s="0" t="n">
        <v>2</v>
      </c>
      <c r="F17301" s="38" t="s">
        <v>71</v>
      </c>
      <c r="G17301" s="37" t="s">
        <v>688</v>
      </c>
      <c r="H17301" s="0" t="n">
        <v>596767</v>
      </c>
      <c r="I17301" s="0" t="n">
        <v>128196</v>
      </c>
      <c r="J17301" s="0" t="n">
        <v>25285</v>
      </c>
    </row>
    <row r="17302" customFormat="false" ht="15" hidden="false" customHeight="false" outlineLevel="0" collapsed="false">
      <c r="A17302" s="0" t="n">
        <v>202507</v>
      </c>
      <c r="B17302" s="0" t="n">
        <v>202508</v>
      </c>
      <c r="C17302" s="37" t="s">
        <v>95</v>
      </c>
      <c r="D17302" s="37" t="s">
        <v>328</v>
      </c>
      <c r="E17302" s="0" t="n">
        <v>2</v>
      </c>
      <c r="F17302" s="38" t="s">
        <v>71</v>
      </c>
      <c r="G17302" s="37" t="s">
        <v>689</v>
      </c>
      <c r="H17302" s="0" t="n">
        <v>1614153</v>
      </c>
      <c r="I17302" s="0" t="n">
        <v>1184697</v>
      </c>
      <c r="J17302" s="0" t="n">
        <v>-43429</v>
      </c>
    </row>
    <row r="17303" customFormat="false" ht="15" hidden="false" customHeight="false" outlineLevel="0" collapsed="false">
      <c r="A17303" s="0" t="n">
        <v>202507</v>
      </c>
      <c r="B17303" s="0" t="n">
        <v>202508</v>
      </c>
      <c r="C17303" s="37" t="s">
        <v>178</v>
      </c>
      <c r="D17303" s="37" t="s">
        <v>372</v>
      </c>
      <c r="E17303" s="0" t="n">
        <v>2</v>
      </c>
      <c r="F17303" s="38" t="s">
        <v>71</v>
      </c>
      <c r="G17303" s="37" t="s">
        <v>690</v>
      </c>
      <c r="H17303" s="0" t="n">
        <v>285671</v>
      </c>
      <c r="I17303" s="0" t="n">
        <v>192456</v>
      </c>
      <c r="J17303" s="0" t="n">
        <v>34105</v>
      </c>
    </row>
    <row r="17304" customFormat="false" ht="15" hidden="false" customHeight="false" outlineLevel="0" collapsed="false">
      <c r="A17304" s="0" t="n">
        <v>202507</v>
      </c>
      <c r="B17304" s="0" t="n">
        <v>202508</v>
      </c>
      <c r="C17304" s="37" t="s">
        <v>197</v>
      </c>
      <c r="D17304" s="37" t="s">
        <v>502</v>
      </c>
      <c r="E17304" s="0" t="n">
        <v>2</v>
      </c>
      <c r="F17304" s="38" t="s">
        <v>71</v>
      </c>
      <c r="G17304" s="37" t="s">
        <v>691</v>
      </c>
      <c r="H17304" s="0" t="n">
        <v>134265</v>
      </c>
      <c r="I17304" s="0" t="n">
        <v>96906</v>
      </c>
      <c r="J17304" s="0" t="n">
        <v>18518</v>
      </c>
    </row>
    <row r="17305" customFormat="false" ht="15" hidden="false" customHeight="false" outlineLevel="0" collapsed="false">
      <c r="A17305" s="0" t="n">
        <v>202507</v>
      </c>
      <c r="B17305" s="0" t="n">
        <v>202508</v>
      </c>
      <c r="C17305" s="37" t="s">
        <v>124</v>
      </c>
      <c r="D17305" s="37" t="s">
        <v>393</v>
      </c>
      <c r="E17305" s="0" t="n">
        <v>2</v>
      </c>
      <c r="F17305" s="38" t="s">
        <v>71</v>
      </c>
      <c r="G17305" s="37" t="s">
        <v>692</v>
      </c>
      <c r="H17305" s="0" t="n">
        <v>767520</v>
      </c>
      <c r="I17305" s="0" t="n">
        <v>298674</v>
      </c>
      <c r="J17305" s="0" t="n">
        <v>-12584</v>
      </c>
    </row>
    <row r="17306" customFormat="false" ht="15" hidden="false" customHeight="false" outlineLevel="0" collapsed="false">
      <c r="A17306" s="0" t="n">
        <v>202507</v>
      </c>
      <c r="B17306" s="0" t="n">
        <v>202508</v>
      </c>
      <c r="C17306" s="37" t="s">
        <v>178</v>
      </c>
      <c r="D17306" s="37" t="s">
        <v>693</v>
      </c>
      <c r="E17306" s="0" t="n">
        <v>2</v>
      </c>
      <c r="F17306" s="38" t="s">
        <v>71</v>
      </c>
      <c r="G17306" s="37" t="s">
        <v>694</v>
      </c>
      <c r="H17306" s="0" t="n">
        <v>2084265</v>
      </c>
      <c r="I17306" s="0" t="n">
        <v>1083827</v>
      </c>
      <c r="J17306" s="0" t="n">
        <v>-47302</v>
      </c>
    </row>
    <row r="17307" customFormat="false" ht="15" hidden="false" customHeight="false" outlineLevel="0" collapsed="false">
      <c r="A17307" s="0" t="n">
        <v>202507</v>
      </c>
      <c r="B17307" s="0" t="n">
        <v>202508</v>
      </c>
      <c r="C17307" s="37" t="s">
        <v>95</v>
      </c>
      <c r="D17307" s="37" t="s">
        <v>519</v>
      </c>
      <c r="E17307" s="0" t="n">
        <v>2</v>
      </c>
      <c r="F17307" s="38" t="s">
        <v>71</v>
      </c>
      <c r="G17307" s="37" t="s">
        <v>695</v>
      </c>
      <c r="H17307" s="0" t="n">
        <v>476358</v>
      </c>
      <c r="I17307" s="0" t="n">
        <v>130153</v>
      </c>
      <c r="J17307" s="0" t="n">
        <v>5296</v>
      </c>
    </row>
    <row r="17308" customFormat="false" ht="15" hidden="false" customHeight="false" outlineLevel="0" collapsed="false">
      <c r="A17308" s="0" t="n">
        <v>202507</v>
      </c>
      <c r="B17308" s="0" t="n">
        <v>202508</v>
      </c>
      <c r="C17308" s="37" t="s">
        <v>152</v>
      </c>
      <c r="D17308" s="37" t="s">
        <v>341</v>
      </c>
      <c r="E17308" s="0" t="n">
        <v>2</v>
      </c>
      <c r="F17308" s="38" t="s">
        <v>71</v>
      </c>
      <c r="G17308" s="37" t="s">
        <v>696</v>
      </c>
      <c r="H17308" s="0" t="n">
        <v>101192</v>
      </c>
      <c r="I17308" s="0" t="n">
        <v>98221</v>
      </c>
      <c r="J17308" s="0" t="n">
        <v>16890</v>
      </c>
    </row>
    <row r="17309" customFormat="false" ht="15" hidden="false" customHeight="false" outlineLevel="0" collapsed="false">
      <c r="A17309" s="0" t="n">
        <v>202507</v>
      </c>
      <c r="B17309" s="0" t="n">
        <v>202508</v>
      </c>
      <c r="C17309" s="37" t="s">
        <v>149</v>
      </c>
      <c r="D17309" s="37" t="s">
        <v>245</v>
      </c>
      <c r="E17309" s="0" t="n">
        <v>2</v>
      </c>
      <c r="F17309" s="38" t="s">
        <v>71</v>
      </c>
      <c r="G17309" s="37" t="s">
        <v>697</v>
      </c>
      <c r="H17309" s="0" t="n">
        <v>151322</v>
      </c>
      <c r="I17309" s="0" t="n">
        <v>60615</v>
      </c>
      <c r="J17309" s="0" t="n">
        <v>1226</v>
      </c>
    </row>
    <row r="17310" customFormat="false" ht="15" hidden="false" customHeight="false" outlineLevel="0" collapsed="false">
      <c r="A17310" s="0" t="n">
        <v>202507</v>
      </c>
      <c r="B17310" s="0" t="n">
        <v>202508</v>
      </c>
      <c r="C17310" s="37" t="s">
        <v>184</v>
      </c>
      <c r="D17310" s="37" t="s">
        <v>306</v>
      </c>
      <c r="E17310" s="0" t="n">
        <v>2</v>
      </c>
      <c r="F17310" s="38" t="s">
        <v>71</v>
      </c>
      <c r="G17310" s="37" t="s">
        <v>698</v>
      </c>
      <c r="H17310" s="0" t="n">
        <v>148233</v>
      </c>
      <c r="I17310" s="0" t="n">
        <v>169349</v>
      </c>
      <c r="J17310" s="0" t="n">
        <v>15138</v>
      </c>
    </row>
    <row r="17311" customFormat="false" ht="15" hidden="false" customHeight="false" outlineLevel="0" collapsed="false">
      <c r="A17311" s="0" t="n">
        <v>202507</v>
      </c>
      <c r="B17311" s="0" t="n">
        <v>202508</v>
      </c>
      <c r="C17311" s="37" t="s">
        <v>124</v>
      </c>
      <c r="D17311" s="37" t="s">
        <v>311</v>
      </c>
      <c r="E17311" s="0" t="n">
        <v>2</v>
      </c>
      <c r="F17311" s="38" t="s">
        <v>71</v>
      </c>
      <c r="G17311" s="37" t="s">
        <v>699</v>
      </c>
      <c r="H17311" s="0" t="n">
        <v>109879</v>
      </c>
      <c r="I17311" s="0" t="n">
        <v>53519</v>
      </c>
      <c r="J17311" s="0" t="n">
        <v>1594</v>
      </c>
    </row>
    <row r="17312" customFormat="false" ht="15" hidden="false" customHeight="false" outlineLevel="0" collapsed="false">
      <c r="A17312" s="0" t="n">
        <v>202507</v>
      </c>
      <c r="B17312" s="0" t="n">
        <v>202508</v>
      </c>
      <c r="C17312" s="37" t="s">
        <v>109</v>
      </c>
      <c r="D17312" s="37" t="s">
        <v>700</v>
      </c>
      <c r="E17312" s="0" t="n">
        <v>2</v>
      </c>
      <c r="F17312" s="38" t="s">
        <v>71</v>
      </c>
      <c r="G17312" s="37" t="s">
        <v>701</v>
      </c>
      <c r="H17312" s="0" t="n">
        <v>813013</v>
      </c>
      <c r="I17312" s="0" t="n">
        <v>325287</v>
      </c>
      <c r="J17312" s="0" t="n">
        <v>51580</v>
      </c>
    </row>
    <row r="17313" customFormat="false" ht="15" hidden="false" customHeight="false" outlineLevel="0" collapsed="false">
      <c r="A17313" s="0" t="n">
        <v>202507</v>
      </c>
      <c r="B17313" s="0" t="n">
        <v>202508</v>
      </c>
      <c r="C17313" s="37" t="s">
        <v>178</v>
      </c>
      <c r="D17313" s="37" t="s">
        <v>702</v>
      </c>
      <c r="E17313" s="0" t="n">
        <v>2</v>
      </c>
      <c r="F17313" s="38" t="s">
        <v>71</v>
      </c>
      <c r="G17313" s="37" t="s">
        <v>703</v>
      </c>
      <c r="H17313" s="0" t="n">
        <v>2003014</v>
      </c>
      <c r="I17313" s="0" t="n">
        <v>1101735</v>
      </c>
      <c r="J17313" s="0" t="n">
        <v>18189</v>
      </c>
    </row>
    <row r="17314" customFormat="false" ht="15" hidden="false" customHeight="false" outlineLevel="0" collapsed="false">
      <c r="A17314" s="0" t="n">
        <v>202507</v>
      </c>
      <c r="B17314" s="0" t="n">
        <v>202508</v>
      </c>
      <c r="C17314" s="37" t="s">
        <v>115</v>
      </c>
      <c r="D17314" s="37" t="s">
        <v>569</v>
      </c>
      <c r="E17314" s="0" t="n">
        <v>2</v>
      </c>
      <c r="F17314" s="38" t="s">
        <v>71</v>
      </c>
      <c r="G17314" s="37" t="s">
        <v>704</v>
      </c>
      <c r="H17314" s="0" t="n">
        <v>683002</v>
      </c>
      <c r="I17314" s="0" t="n">
        <v>369889</v>
      </c>
      <c r="J17314" s="0" t="n">
        <v>2930</v>
      </c>
    </row>
    <row r="17315" customFormat="false" ht="15" hidden="false" customHeight="false" outlineLevel="0" collapsed="false">
      <c r="A17315" s="0" t="n">
        <v>202507</v>
      </c>
      <c r="B17315" s="0" t="n">
        <v>202508</v>
      </c>
      <c r="C17315" s="37" t="s">
        <v>136</v>
      </c>
      <c r="D17315" s="37" t="s">
        <v>210</v>
      </c>
      <c r="E17315" s="0" t="n">
        <v>2</v>
      </c>
      <c r="F17315" s="38" t="s">
        <v>71</v>
      </c>
      <c r="G17315" s="37" t="s">
        <v>705</v>
      </c>
      <c r="H17315" s="0" t="n">
        <v>50704</v>
      </c>
      <c r="I17315" s="0" t="n">
        <v>34022</v>
      </c>
      <c r="J17315" s="0" t="n">
        <v>-791</v>
      </c>
    </row>
    <row r="17316" customFormat="false" ht="15" hidden="false" customHeight="false" outlineLevel="0" collapsed="false">
      <c r="A17316" s="0" t="n">
        <v>202507</v>
      </c>
      <c r="B17316" s="0" t="n">
        <v>202508</v>
      </c>
      <c r="C17316" s="37" t="s">
        <v>158</v>
      </c>
      <c r="D17316" s="37" t="s">
        <v>706</v>
      </c>
      <c r="E17316" s="0" t="n">
        <v>2</v>
      </c>
      <c r="F17316" s="38" t="s">
        <v>71</v>
      </c>
      <c r="G17316" s="37" t="s">
        <v>707</v>
      </c>
      <c r="H17316" s="0" t="n">
        <v>675762</v>
      </c>
      <c r="I17316" s="0" t="n">
        <v>1008098</v>
      </c>
      <c r="J17316" s="0" t="n">
        <v>-26544</v>
      </c>
    </row>
    <row r="17317" customFormat="false" ht="15" hidden="false" customHeight="false" outlineLevel="0" collapsed="false">
      <c r="A17317" s="0" t="n">
        <v>202507</v>
      </c>
      <c r="B17317" s="0" t="n">
        <v>202508</v>
      </c>
      <c r="C17317" s="37" t="s">
        <v>109</v>
      </c>
      <c r="D17317" s="37" t="s">
        <v>251</v>
      </c>
      <c r="E17317" s="0" t="n">
        <v>2</v>
      </c>
      <c r="F17317" s="38" t="s">
        <v>71</v>
      </c>
      <c r="G17317" s="37" t="s">
        <v>708</v>
      </c>
      <c r="H17317" s="0" t="n">
        <v>402433</v>
      </c>
      <c r="I17317" s="0" t="n">
        <v>394291</v>
      </c>
      <c r="J17317" s="0" t="n">
        <v>73497</v>
      </c>
    </row>
    <row r="17318" customFormat="false" ht="15" hidden="false" customHeight="false" outlineLevel="0" collapsed="false">
      <c r="A17318" s="0" t="n">
        <v>202507</v>
      </c>
      <c r="B17318" s="0" t="n">
        <v>202508</v>
      </c>
      <c r="C17318" s="37" t="s">
        <v>101</v>
      </c>
      <c r="D17318" s="37" t="s">
        <v>273</v>
      </c>
      <c r="E17318" s="0" t="n">
        <v>2</v>
      </c>
      <c r="F17318" s="38" t="s">
        <v>71</v>
      </c>
      <c r="G17318" s="37" t="s">
        <v>709</v>
      </c>
      <c r="H17318" s="0" t="n">
        <v>6758993</v>
      </c>
      <c r="I17318" s="0" t="n">
        <v>2307636</v>
      </c>
      <c r="J17318" s="0" t="n">
        <v>102041</v>
      </c>
    </row>
    <row r="17319" customFormat="false" ht="15" hidden="false" customHeight="false" outlineLevel="0" collapsed="false">
      <c r="A17319" s="0" t="n">
        <v>202507</v>
      </c>
      <c r="B17319" s="0" t="n">
        <v>202508</v>
      </c>
      <c r="C17319" s="37" t="s">
        <v>115</v>
      </c>
      <c r="D17319" s="37" t="s">
        <v>700</v>
      </c>
      <c r="E17319" s="0" t="n">
        <v>2</v>
      </c>
      <c r="F17319" s="38" t="s">
        <v>71</v>
      </c>
      <c r="G17319" s="37" t="s">
        <v>710</v>
      </c>
      <c r="H17319" s="0" t="n">
        <v>84208</v>
      </c>
      <c r="I17319" s="0" t="n">
        <v>40510</v>
      </c>
      <c r="J17319" s="0" t="n">
        <v>-612</v>
      </c>
    </row>
    <row r="17320" customFormat="false" ht="15" hidden="false" customHeight="false" outlineLevel="0" collapsed="false">
      <c r="A17320" s="0" t="n">
        <v>202507</v>
      </c>
      <c r="B17320" s="0" t="n">
        <v>202508</v>
      </c>
      <c r="C17320" s="37" t="s">
        <v>106</v>
      </c>
      <c r="D17320" s="37" t="s">
        <v>181</v>
      </c>
      <c r="E17320" s="0" t="n">
        <v>2</v>
      </c>
      <c r="F17320" s="38" t="s">
        <v>71</v>
      </c>
      <c r="G17320" s="37" t="s">
        <v>711</v>
      </c>
      <c r="H17320" s="0" t="n">
        <v>312119</v>
      </c>
      <c r="I17320" s="0" t="n">
        <v>111491</v>
      </c>
      <c r="J17320" s="0" t="n">
        <v>-9711</v>
      </c>
    </row>
    <row r="17321" customFormat="false" ht="15" hidden="false" customHeight="false" outlineLevel="0" collapsed="false">
      <c r="A17321" s="0" t="n">
        <v>202507</v>
      </c>
      <c r="B17321" s="0" t="n">
        <v>202508</v>
      </c>
      <c r="C17321" s="37" t="s">
        <v>101</v>
      </c>
      <c r="D17321" s="37" t="s">
        <v>369</v>
      </c>
      <c r="E17321" s="0" t="n">
        <v>2</v>
      </c>
      <c r="F17321" s="38" t="s">
        <v>71</v>
      </c>
      <c r="G17321" s="37" t="s">
        <v>712</v>
      </c>
      <c r="H17321" s="0" t="n">
        <v>4975338</v>
      </c>
      <c r="I17321" s="0" t="n">
        <v>2364526</v>
      </c>
      <c r="J17321" s="0" t="n">
        <v>125209</v>
      </c>
    </row>
    <row r="17322" customFormat="false" ht="15" hidden="false" customHeight="false" outlineLevel="0" collapsed="false">
      <c r="A17322" s="0" t="n">
        <v>202507</v>
      </c>
      <c r="B17322" s="0" t="n">
        <v>202508</v>
      </c>
      <c r="C17322" s="37" t="s">
        <v>184</v>
      </c>
      <c r="D17322" s="37" t="s">
        <v>249</v>
      </c>
      <c r="E17322" s="0" t="n">
        <v>2</v>
      </c>
      <c r="F17322" s="38" t="s">
        <v>71</v>
      </c>
      <c r="G17322" s="37" t="s">
        <v>713</v>
      </c>
      <c r="H17322" s="0" t="n">
        <v>1158703</v>
      </c>
      <c r="I17322" s="0" t="n">
        <v>895733</v>
      </c>
      <c r="J17322" s="0" t="n">
        <v>-1867</v>
      </c>
    </row>
    <row r="17323" customFormat="false" ht="15" hidden="false" customHeight="false" outlineLevel="0" collapsed="false">
      <c r="A17323" s="0" t="n">
        <v>202507</v>
      </c>
      <c r="B17323" s="0" t="n">
        <v>202508</v>
      </c>
      <c r="C17323" s="37" t="s">
        <v>109</v>
      </c>
      <c r="D17323" s="37" t="s">
        <v>714</v>
      </c>
      <c r="E17323" s="0" t="n">
        <v>2</v>
      </c>
      <c r="F17323" s="38" t="s">
        <v>71</v>
      </c>
      <c r="G17323" s="37" t="s">
        <v>715</v>
      </c>
      <c r="H17323" s="0" t="n">
        <v>1404454</v>
      </c>
      <c r="I17323" s="0" t="n">
        <v>940714</v>
      </c>
      <c r="J17323" s="0" t="n">
        <v>-19812</v>
      </c>
    </row>
    <row r="17324" customFormat="false" ht="15" hidden="false" customHeight="false" outlineLevel="0" collapsed="false">
      <c r="A17324" s="0" t="n">
        <v>202507</v>
      </c>
      <c r="B17324" s="0" t="n">
        <v>202508</v>
      </c>
      <c r="C17324" s="37" t="s">
        <v>106</v>
      </c>
      <c r="D17324" s="37" t="s">
        <v>249</v>
      </c>
      <c r="E17324" s="0" t="n">
        <v>2</v>
      </c>
      <c r="F17324" s="38" t="s">
        <v>71</v>
      </c>
      <c r="G17324" s="37" t="s">
        <v>716</v>
      </c>
      <c r="H17324" s="0" t="n">
        <v>767667</v>
      </c>
      <c r="I17324" s="0" t="n">
        <v>333604</v>
      </c>
      <c r="J17324" s="0" t="n">
        <v>863</v>
      </c>
    </row>
    <row r="17325" customFormat="false" ht="15" hidden="false" customHeight="false" outlineLevel="0" collapsed="false">
      <c r="A17325" s="0" t="n">
        <v>202507</v>
      </c>
      <c r="B17325" s="0" t="n">
        <v>202508</v>
      </c>
      <c r="C17325" s="37" t="s">
        <v>197</v>
      </c>
      <c r="D17325" s="37" t="s">
        <v>511</v>
      </c>
      <c r="E17325" s="0" t="n">
        <v>2</v>
      </c>
      <c r="F17325" s="38" t="s">
        <v>71</v>
      </c>
      <c r="G17325" s="37" t="s">
        <v>717</v>
      </c>
      <c r="H17325" s="0" t="n">
        <v>729972</v>
      </c>
      <c r="I17325" s="0" t="n">
        <v>387286</v>
      </c>
      <c r="J17325" s="0" t="n">
        <v>35699</v>
      </c>
    </row>
    <row r="17326" customFormat="false" ht="15" hidden="false" customHeight="false" outlineLevel="0" collapsed="false">
      <c r="A17326" s="0" t="n">
        <v>202507</v>
      </c>
      <c r="B17326" s="0" t="n">
        <v>202508</v>
      </c>
      <c r="C17326" s="37" t="s">
        <v>149</v>
      </c>
      <c r="D17326" s="37" t="s">
        <v>150</v>
      </c>
      <c r="E17326" s="0" t="n">
        <v>2</v>
      </c>
      <c r="F17326" s="38" t="s">
        <v>71</v>
      </c>
      <c r="G17326" s="37" t="s">
        <v>718</v>
      </c>
      <c r="H17326" s="0" t="n">
        <v>1795843</v>
      </c>
      <c r="I17326" s="0" t="n">
        <v>1224817</v>
      </c>
      <c r="J17326" s="0" t="n">
        <v>-44209</v>
      </c>
    </row>
    <row r="17327" customFormat="false" ht="15" hidden="false" customHeight="false" outlineLevel="0" collapsed="false">
      <c r="A17327" s="0" t="n">
        <v>202507</v>
      </c>
      <c r="B17327" s="0" t="n">
        <v>202508</v>
      </c>
      <c r="C17327" s="37" t="s">
        <v>98</v>
      </c>
      <c r="D17327" s="37" t="s">
        <v>719</v>
      </c>
      <c r="E17327" s="0" t="n">
        <v>2</v>
      </c>
      <c r="F17327" s="38" t="s">
        <v>71</v>
      </c>
      <c r="G17327" s="37" t="s">
        <v>720</v>
      </c>
      <c r="H17327" s="0" t="n">
        <v>170963</v>
      </c>
      <c r="I17327" s="0" t="n">
        <v>135758</v>
      </c>
      <c r="J17327" s="0" t="n">
        <v>6704</v>
      </c>
    </row>
    <row r="17328" customFormat="false" ht="15" hidden="false" customHeight="false" outlineLevel="0" collapsed="false">
      <c r="A17328" s="0" t="n">
        <v>202507</v>
      </c>
      <c r="B17328" s="0" t="n">
        <v>202508</v>
      </c>
      <c r="C17328" s="37" t="s">
        <v>149</v>
      </c>
      <c r="D17328" s="37" t="s">
        <v>292</v>
      </c>
      <c r="E17328" s="0" t="n">
        <v>2</v>
      </c>
      <c r="F17328" s="38" t="s">
        <v>71</v>
      </c>
      <c r="G17328" s="37" t="s">
        <v>721</v>
      </c>
      <c r="H17328" s="0" t="n">
        <v>1518805</v>
      </c>
      <c r="I17328" s="0" t="n">
        <v>923011</v>
      </c>
      <c r="J17328" s="0" t="n">
        <v>155583</v>
      </c>
    </row>
    <row r="17329" customFormat="false" ht="15" hidden="false" customHeight="false" outlineLevel="0" collapsed="false">
      <c r="A17329" s="0" t="n">
        <v>202507</v>
      </c>
      <c r="B17329" s="0" t="n">
        <v>202508</v>
      </c>
      <c r="C17329" s="37" t="s">
        <v>178</v>
      </c>
      <c r="D17329" s="37" t="s">
        <v>167</v>
      </c>
      <c r="E17329" s="0" t="n">
        <v>2</v>
      </c>
      <c r="F17329" s="38" t="s">
        <v>71</v>
      </c>
      <c r="G17329" s="37" t="s">
        <v>722</v>
      </c>
      <c r="H17329" s="0" t="n">
        <v>95848</v>
      </c>
      <c r="I17329" s="0" t="n">
        <v>56889</v>
      </c>
      <c r="J17329" s="0" t="n">
        <v>1403</v>
      </c>
    </row>
    <row r="17330" customFormat="false" ht="15" hidden="false" customHeight="false" outlineLevel="0" collapsed="false">
      <c r="A17330" s="0" t="n">
        <v>202507</v>
      </c>
      <c r="B17330" s="0" t="n">
        <v>202508</v>
      </c>
      <c r="C17330" s="37" t="s">
        <v>106</v>
      </c>
      <c r="D17330" s="37" t="s">
        <v>723</v>
      </c>
      <c r="E17330" s="0" t="n">
        <v>2</v>
      </c>
      <c r="F17330" s="38" t="s">
        <v>71</v>
      </c>
      <c r="G17330" s="37" t="s">
        <v>724</v>
      </c>
      <c r="H17330" s="0" t="n">
        <v>797067</v>
      </c>
      <c r="I17330" s="0" t="n">
        <v>652560</v>
      </c>
      <c r="J17330" s="0" t="n">
        <v>-17234</v>
      </c>
    </row>
    <row r="17331" customFormat="false" ht="15" hidden="false" customHeight="false" outlineLevel="0" collapsed="false">
      <c r="A17331" s="0" t="n">
        <v>202507</v>
      </c>
      <c r="B17331" s="0" t="n">
        <v>202508</v>
      </c>
      <c r="C17331" s="37" t="s">
        <v>158</v>
      </c>
      <c r="D17331" s="37" t="s">
        <v>618</v>
      </c>
      <c r="E17331" s="0" t="n">
        <v>2</v>
      </c>
      <c r="F17331" s="38" t="s">
        <v>71</v>
      </c>
      <c r="G17331" s="37" t="s">
        <v>725</v>
      </c>
      <c r="H17331" s="0" t="n">
        <v>905475</v>
      </c>
      <c r="I17331" s="0" t="n">
        <v>496188</v>
      </c>
      <c r="J17331" s="0" t="n">
        <v>92056</v>
      </c>
    </row>
    <row r="17332" customFormat="false" ht="15" hidden="false" customHeight="false" outlineLevel="0" collapsed="false">
      <c r="A17332" s="0" t="n">
        <v>202507</v>
      </c>
      <c r="B17332" s="0" t="n">
        <v>202508</v>
      </c>
      <c r="C17332" s="37" t="s">
        <v>178</v>
      </c>
      <c r="D17332" s="37" t="s">
        <v>391</v>
      </c>
      <c r="E17332" s="0" t="n">
        <v>2</v>
      </c>
      <c r="F17332" s="38" t="s">
        <v>71</v>
      </c>
      <c r="G17332" s="37" t="s">
        <v>726</v>
      </c>
      <c r="H17332" s="0" t="n">
        <v>216812</v>
      </c>
      <c r="I17332" s="0" t="n">
        <v>214560</v>
      </c>
      <c r="J17332" s="0" t="n">
        <v>15274</v>
      </c>
    </row>
    <row r="17333" customFormat="false" ht="15" hidden="false" customHeight="false" outlineLevel="0" collapsed="false">
      <c r="A17333" s="0" t="n">
        <v>202507</v>
      </c>
      <c r="B17333" s="0" t="n">
        <v>202508</v>
      </c>
      <c r="C17333" s="37" t="s">
        <v>184</v>
      </c>
      <c r="D17333" s="37" t="s">
        <v>200</v>
      </c>
      <c r="E17333" s="0" t="n">
        <v>2</v>
      </c>
      <c r="F17333" s="38" t="s">
        <v>71</v>
      </c>
      <c r="G17333" s="37" t="s">
        <v>727</v>
      </c>
      <c r="H17333" s="0" t="n">
        <v>830606</v>
      </c>
      <c r="I17333" s="0" t="n">
        <v>378984</v>
      </c>
      <c r="J17333" s="0" t="n">
        <v>23700</v>
      </c>
    </row>
    <row r="17334" customFormat="false" ht="15" hidden="false" customHeight="false" outlineLevel="0" collapsed="false">
      <c r="A17334" s="0" t="n">
        <v>202507</v>
      </c>
      <c r="B17334" s="0" t="n">
        <v>202508</v>
      </c>
      <c r="C17334" s="37" t="s">
        <v>95</v>
      </c>
      <c r="D17334" s="37" t="s">
        <v>684</v>
      </c>
      <c r="E17334" s="0" t="n">
        <v>2</v>
      </c>
      <c r="F17334" s="38" t="s">
        <v>71</v>
      </c>
      <c r="G17334" s="37" t="s">
        <v>728</v>
      </c>
      <c r="H17334" s="0" t="n">
        <v>318016</v>
      </c>
      <c r="I17334" s="0" t="n">
        <v>294678</v>
      </c>
      <c r="J17334" s="0" t="n">
        <v>38929</v>
      </c>
    </row>
    <row r="17335" customFormat="false" ht="15" hidden="false" customHeight="false" outlineLevel="0" collapsed="false">
      <c r="A17335" s="0" t="n">
        <v>202507</v>
      </c>
      <c r="B17335" s="0" t="n">
        <v>202508</v>
      </c>
      <c r="C17335" s="37" t="s">
        <v>178</v>
      </c>
      <c r="D17335" s="37" t="s">
        <v>509</v>
      </c>
      <c r="E17335" s="0" t="n">
        <v>2</v>
      </c>
      <c r="F17335" s="38" t="s">
        <v>71</v>
      </c>
      <c r="G17335" s="37" t="s">
        <v>729</v>
      </c>
      <c r="H17335" s="0" t="n">
        <v>174853</v>
      </c>
      <c r="I17335" s="0" t="n">
        <v>62011</v>
      </c>
      <c r="J17335" s="0" t="n">
        <v>4425</v>
      </c>
    </row>
    <row r="17336" customFormat="false" ht="15" hidden="false" customHeight="false" outlineLevel="0" collapsed="false">
      <c r="A17336" s="0" t="n">
        <v>202507</v>
      </c>
      <c r="B17336" s="0" t="n">
        <v>202508</v>
      </c>
      <c r="C17336" s="37" t="s">
        <v>136</v>
      </c>
      <c r="D17336" s="37" t="s">
        <v>700</v>
      </c>
      <c r="E17336" s="0" t="n">
        <v>2</v>
      </c>
      <c r="F17336" s="38" t="s">
        <v>71</v>
      </c>
      <c r="G17336" s="37" t="s">
        <v>730</v>
      </c>
      <c r="H17336" s="0" t="n">
        <v>279937</v>
      </c>
      <c r="I17336" s="0" t="n">
        <v>204956</v>
      </c>
      <c r="J17336" s="0" t="n">
        <v>17829</v>
      </c>
    </row>
    <row r="17337" customFormat="false" ht="15" hidden="false" customHeight="false" outlineLevel="0" collapsed="false">
      <c r="A17337" s="0" t="n">
        <v>202507</v>
      </c>
      <c r="B17337" s="0" t="n">
        <v>202508</v>
      </c>
      <c r="C17337" s="37" t="s">
        <v>184</v>
      </c>
      <c r="D17337" s="37" t="s">
        <v>311</v>
      </c>
      <c r="E17337" s="0" t="n">
        <v>2</v>
      </c>
      <c r="F17337" s="38" t="s">
        <v>71</v>
      </c>
      <c r="G17337" s="37" t="s">
        <v>731</v>
      </c>
      <c r="H17337" s="0" t="n">
        <v>162703</v>
      </c>
      <c r="I17337" s="0" t="n">
        <v>102720</v>
      </c>
      <c r="J17337" s="0" t="n">
        <v>-7920</v>
      </c>
    </row>
    <row r="17338" customFormat="false" ht="15" hidden="false" customHeight="false" outlineLevel="0" collapsed="false">
      <c r="A17338" s="0" t="n">
        <v>202507</v>
      </c>
      <c r="B17338" s="0" t="n">
        <v>202508</v>
      </c>
      <c r="C17338" s="37" t="s">
        <v>101</v>
      </c>
      <c r="D17338" s="37" t="s">
        <v>253</v>
      </c>
      <c r="E17338" s="0" t="n">
        <v>2</v>
      </c>
      <c r="F17338" s="38" t="s">
        <v>71</v>
      </c>
      <c r="G17338" s="37" t="s">
        <v>732</v>
      </c>
      <c r="H17338" s="0" t="n">
        <v>792003</v>
      </c>
      <c r="I17338" s="0" t="n">
        <v>461962</v>
      </c>
      <c r="J17338" s="0" t="n">
        <v>-1824</v>
      </c>
    </row>
    <row r="17339" customFormat="false" ht="15" hidden="false" customHeight="false" outlineLevel="0" collapsed="false">
      <c r="A17339" s="0" t="n">
        <v>202507</v>
      </c>
      <c r="B17339" s="0" t="n">
        <v>202508</v>
      </c>
      <c r="C17339" s="37" t="s">
        <v>184</v>
      </c>
      <c r="D17339" s="37" t="s">
        <v>603</v>
      </c>
      <c r="E17339" s="0" t="n">
        <v>2</v>
      </c>
      <c r="F17339" s="38" t="s">
        <v>71</v>
      </c>
      <c r="G17339" s="37" t="s">
        <v>733</v>
      </c>
      <c r="H17339" s="0" t="n">
        <v>210822</v>
      </c>
      <c r="I17339" s="0" t="n">
        <v>185709</v>
      </c>
      <c r="J17339" s="0" t="n">
        <v>49444</v>
      </c>
    </row>
    <row r="17340" customFormat="false" ht="15" hidden="false" customHeight="false" outlineLevel="0" collapsed="false">
      <c r="A17340" s="0" t="n">
        <v>202507</v>
      </c>
      <c r="B17340" s="0" t="n">
        <v>202508</v>
      </c>
      <c r="C17340" s="37" t="s">
        <v>109</v>
      </c>
      <c r="D17340" s="37" t="s">
        <v>502</v>
      </c>
      <c r="E17340" s="0" t="n">
        <v>2</v>
      </c>
      <c r="F17340" s="38" t="s">
        <v>71</v>
      </c>
      <c r="G17340" s="37" t="s">
        <v>734</v>
      </c>
      <c r="H17340" s="0" t="n">
        <v>1471213</v>
      </c>
      <c r="I17340" s="0" t="n">
        <v>352941</v>
      </c>
      <c r="J17340" s="0" t="n">
        <v>-8480</v>
      </c>
    </row>
    <row r="17341" customFormat="false" ht="15" hidden="false" customHeight="false" outlineLevel="0" collapsed="false">
      <c r="A17341" s="0" t="n">
        <v>202507</v>
      </c>
      <c r="B17341" s="0" t="n">
        <v>202508</v>
      </c>
      <c r="C17341" s="37" t="s">
        <v>158</v>
      </c>
      <c r="D17341" s="37" t="s">
        <v>693</v>
      </c>
      <c r="E17341" s="0" t="n">
        <v>2</v>
      </c>
      <c r="F17341" s="38" t="s">
        <v>71</v>
      </c>
      <c r="G17341" s="37" t="s">
        <v>735</v>
      </c>
      <c r="H17341" s="0" t="n">
        <v>161353</v>
      </c>
      <c r="I17341" s="0" t="n">
        <v>98326</v>
      </c>
      <c r="J17341" s="0" t="n">
        <v>8541</v>
      </c>
    </row>
    <row r="17342" customFormat="false" ht="15" hidden="false" customHeight="false" outlineLevel="0" collapsed="false">
      <c r="A17342" s="0" t="n">
        <v>202507</v>
      </c>
      <c r="B17342" s="0" t="n">
        <v>202508</v>
      </c>
      <c r="C17342" s="37" t="s">
        <v>95</v>
      </c>
      <c r="D17342" s="37" t="s">
        <v>714</v>
      </c>
      <c r="E17342" s="0" t="n">
        <v>2</v>
      </c>
      <c r="F17342" s="38" t="s">
        <v>71</v>
      </c>
      <c r="G17342" s="37" t="s">
        <v>736</v>
      </c>
      <c r="H17342" s="0" t="n">
        <v>305135</v>
      </c>
      <c r="I17342" s="0" t="n">
        <v>331923</v>
      </c>
      <c r="J17342" s="0" t="n">
        <v>84373</v>
      </c>
    </row>
    <row r="17343" customFormat="false" ht="15" hidden="false" customHeight="false" outlineLevel="0" collapsed="false">
      <c r="A17343" s="0" t="n">
        <v>202507</v>
      </c>
      <c r="B17343" s="0" t="n">
        <v>202508</v>
      </c>
      <c r="C17343" s="37" t="s">
        <v>112</v>
      </c>
      <c r="D17343" s="37" t="s">
        <v>243</v>
      </c>
      <c r="E17343" s="0" t="n">
        <v>2</v>
      </c>
      <c r="F17343" s="38" t="s">
        <v>71</v>
      </c>
      <c r="G17343" s="37" t="s">
        <v>737</v>
      </c>
      <c r="H17343" s="0" t="n">
        <v>458516</v>
      </c>
      <c r="I17343" s="0" t="n">
        <v>307473</v>
      </c>
      <c r="J17343" s="0" t="n">
        <v>45715</v>
      </c>
    </row>
    <row r="17344" customFormat="false" ht="15" hidden="false" customHeight="false" outlineLevel="0" collapsed="false">
      <c r="A17344" s="0" t="n">
        <v>202507</v>
      </c>
      <c r="B17344" s="0" t="n">
        <v>202508</v>
      </c>
      <c r="C17344" s="37" t="s">
        <v>98</v>
      </c>
      <c r="D17344" s="37" t="s">
        <v>298</v>
      </c>
      <c r="E17344" s="0" t="n">
        <v>2</v>
      </c>
      <c r="F17344" s="38" t="s">
        <v>71</v>
      </c>
      <c r="G17344" s="37" t="s">
        <v>738</v>
      </c>
      <c r="H17344" s="0" t="n">
        <v>3800585</v>
      </c>
      <c r="I17344" s="0" t="n">
        <v>2598905</v>
      </c>
      <c r="J17344" s="0" t="n">
        <v>283387</v>
      </c>
    </row>
    <row r="17345" customFormat="false" ht="15" hidden="false" customHeight="false" outlineLevel="0" collapsed="false">
      <c r="A17345" s="0" t="n">
        <v>202507</v>
      </c>
      <c r="B17345" s="0" t="n">
        <v>202508</v>
      </c>
      <c r="C17345" s="37" t="s">
        <v>178</v>
      </c>
      <c r="D17345" s="37" t="s">
        <v>253</v>
      </c>
      <c r="E17345" s="0" t="n">
        <v>2</v>
      </c>
      <c r="F17345" s="38" t="s">
        <v>71</v>
      </c>
      <c r="G17345" s="37" t="s">
        <v>739</v>
      </c>
      <c r="H17345" s="0" t="n">
        <v>1036289</v>
      </c>
      <c r="I17345" s="0" t="n">
        <v>226918</v>
      </c>
      <c r="J17345" s="0" t="n">
        <v>-37</v>
      </c>
    </row>
    <row r="17346" customFormat="false" ht="15" hidden="false" customHeight="false" outlineLevel="0" collapsed="false">
      <c r="A17346" s="0" t="n">
        <v>202507</v>
      </c>
      <c r="B17346" s="0" t="n">
        <v>202508</v>
      </c>
      <c r="C17346" s="37" t="s">
        <v>136</v>
      </c>
      <c r="D17346" s="37" t="s">
        <v>159</v>
      </c>
      <c r="E17346" s="0" t="n">
        <v>2</v>
      </c>
      <c r="F17346" s="38" t="s">
        <v>71</v>
      </c>
      <c r="G17346" s="37" t="s">
        <v>740</v>
      </c>
      <c r="H17346" s="0" t="n">
        <v>338007</v>
      </c>
      <c r="I17346" s="0" t="n">
        <v>140576</v>
      </c>
      <c r="J17346" s="0" t="n">
        <v>2484</v>
      </c>
    </row>
    <row r="17347" customFormat="false" ht="15" hidden="false" customHeight="false" outlineLevel="0" collapsed="false">
      <c r="A17347" s="0" t="n">
        <v>202507</v>
      </c>
      <c r="B17347" s="0" t="n">
        <v>202508</v>
      </c>
      <c r="C17347" s="37" t="s">
        <v>124</v>
      </c>
      <c r="D17347" s="37" t="s">
        <v>412</v>
      </c>
      <c r="E17347" s="0" t="n">
        <v>2</v>
      </c>
      <c r="F17347" s="38" t="s">
        <v>71</v>
      </c>
      <c r="G17347" s="37" t="s">
        <v>741</v>
      </c>
      <c r="H17347" s="0" t="n">
        <v>1005324</v>
      </c>
      <c r="I17347" s="0" t="n">
        <v>355966</v>
      </c>
      <c r="J17347" s="0" t="n">
        <v>17472</v>
      </c>
    </row>
    <row r="17348" customFormat="false" ht="15" hidden="false" customHeight="false" outlineLevel="0" collapsed="false">
      <c r="A17348" s="0" t="n">
        <v>202507</v>
      </c>
      <c r="B17348" s="0" t="n">
        <v>202508</v>
      </c>
      <c r="C17348" s="37" t="s">
        <v>124</v>
      </c>
      <c r="D17348" s="37" t="s">
        <v>452</v>
      </c>
      <c r="E17348" s="0" t="n">
        <v>2</v>
      </c>
      <c r="F17348" s="38" t="s">
        <v>71</v>
      </c>
      <c r="G17348" s="37" t="s">
        <v>742</v>
      </c>
      <c r="H17348" s="0" t="n">
        <v>54368</v>
      </c>
      <c r="I17348" s="0" t="n">
        <v>32971</v>
      </c>
      <c r="J17348" s="0" t="n">
        <v>3749</v>
      </c>
    </row>
    <row r="17349" customFormat="false" ht="15" hidden="false" customHeight="false" outlineLevel="0" collapsed="false">
      <c r="A17349" s="0" t="n">
        <v>202507</v>
      </c>
      <c r="B17349" s="0" t="n">
        <v>202508</v>
      </c>
      <c r="C17349" s="37" t="s">
        <v>184</v>
      </c>
      <c r="D17349" s="37" t="s">
        <v>655</v>
      </c>
      <c r="E17349" s="0" t="n">
        <v>2</v>
      </c>
      <c r="F17349" s="38" t="s">
        <v>71</v>
      </c>
      <c r="G17349" s="37" t="s">
        <v>743</v>
      </c>
      <c r="H17349" s="0" t="n">
        <v>649310</v>
      </c>
      <c r="I17349" s="0" t="n">
        <v>434820</v>
      </c>
      <c r="J17349" s="0" t="n">
        <v>90119</v>
      </c>
    </row>
    <row r="17350" customFormat="false" ht="15" hidden="false" customHeight="false" outlineLevel="0" collapsed="false">
      <c r="A17350" s="0" t="n">
        <v>202507</v>
      </c>
      <c r="B17350" s="0" t="n">
        <v>202508</v>
      </c>
      <c r="C17350" s="37" t="s">
        <v>124</v>
      </c>
      <c r="D17350" s="37" t="s">
        <v>744</v>
      </c>
      <c r="E17350" s="0" t="n">
        <v>2</v>
      </c>
      <c r="F17350" s="38" t="s">
        <v>71</v>
      </c>
      <c r="G17350" s="37" t="s">
        <v>745</v>
      </c>
      <c r="H17350" s="0" t="n">
        <v>4331074</v>
      </c>
      <c r="I17350" s="0" t="n">
        <v>5318462</v>
      </c>
      <c r="J17350" s="0" t="n">
        <v>487999</v>
      </c>
    </row>
    <row r="17351" customFormat="false" ht="15" hidden="false" customHeight="false" outlineLevel="0" collapsed="false">
      <c r="A17351" s="0" t="n">
        <v>202507</v>
      </c>
      <c r="B17351" s="0" t="n">
        <v>202508</v>
      </c>
      <c r="C17351" s="37" t="s">
        <v>136</v>
      </c>
      <c r="D17351" s="37" t="s">
        <v>603</v>
      </c>
      <c r="E17351" s="0" t="n">
        <v>2</v>
      </c>
      <c r="F17351" s="38" t="s">
        <v>71</v>
      </c>
      <c r="G17351" s="37" t="s">
        <v>746</v>
      </c>
      <c r="H17351" s="0" t="n">
        <v>897618</v>
      </c>
      <c r="I17351" s="0" t="n">
        <v>537773</v>
      </c>
      <c r="J17351" s="0" t="n">
        <v>12322</v>
      </c>
    </row>
    <row r="17352" customFormat="false" ht="15" hidden="false" customHeight="false" outlineLevel="0" collapsed="false">
      <c r="A17352" s="0" t="n">
        <v>202507</v>
      </c>
      <c r="B17352" s="0" t="n">
        <v>202508</v>
      </c>
      <c r="C17352" s="37" t="s">
        <v>109</v>
      </c>
      <c r="D17352" s="37" t="s">
        <v>99</v>
      </c>
      <c r="E17352" s="0" t="n">
        <v>2</v>
      </c>
      <c r="F17352" s="38" t="s">
        <v>71</v>
      </c>
      <c r="G17352" s="37" t="s">
        <v>747</v>
      </c>
      <c r="H17352" s="0" t="n">
        <v>590306</v>
      </c>
      <c r="I17352" s="0" t="n">
        <v>473114</v>
      </c>
      <c r="J17352" s="0" t="n">
        <v>33277</v>
      </c>
    </row>
    <row r="17353" customFormat="false" ht="15" hidden="false" customHeight="false" outlineLevel="0" collapsed="false">
      <c r="A17353" s="0" t="n">
        <v>202507</v>
      </c>
      <c r="B17353" s="0" t="n">
        <v>202508</v>
      </c>
      <c r="C17353" s="37" t="s">
        <v>178</v>
      </c>
      <c r="D17353" s="37" t="s">
        <v>107</v>
      </c>
      <c r="E17353" s="0" t="n">
        <v>2</v>
      </c>
      <c r="F17353" s="38" t="s">
        <v>71</v>
      </c>
      <c r="G17353" s="37" t="s">
        <v>748</v>
      </c>
      <c r="H17353" s="0" t="n">
        <v>1429894</v>
      </c>
      <c r="I17353" s="0" t="n">
        <v>325277</v>
      </c>
      <c r="J17353" s="0" t="n">
        <v>42958</v>
      </c>
    </row>
    <row r="17354" customFormat="false" ht="15" hidden="false" customHeight="false" outlineLevel="0" collapsed="false">
      <c r="A17354" s="0" t="n">
        <v>202507</v>
      </c>
      <c r="B17354" s="0" t="n">
        <v>202508</v>
      </c>
      <c r="C17354" s="37" t="s">
        <v>136</v>
      </c>
      <c r="D17354" s="37" t="s">
        <v>723</v>
      </c>
      <c r="E17354" s="0" t="n">
        <v>2</v>
      </c>
      <c r="F17354" s="38" t="s">
        <v>71</v>
      </c>
      <c r="G17354" s="37" t="s">
        <v>749</v>
      </c>
      <c r="H17354" s="0" t="n">
        <v>1413338</v>
      </c>
      <c r="I17354" s="0" t="n">
        <v>297675</v>
      </c>
      <c r="J17354" s="0" t="n">
        <v>33841</v>
      </c>
    </row>
    <row r="17355" customFormat="false" ht="15" hidden="false" customHeight="false" outlineLevel="0" collapsed="false">
      <c r="A17355" s="0" t="n">
        <v>202507</v>
      </c>
      <c r="B17355" s="0" t="n">
        <v>202508</v>
      </c>
      <c r="C17355" s="37" t="s">
        <v>98</v>
      </c>
      <c r="D17355" s="37" t="s">
        <v>208</v>
      </c>
      <c r="E17355" s="0" t="n">
        <v>2</v>
      </c>
      <c r="F17355" s="38" t="s">
        <v>71</v>
      </c>
      <c r="G17355" s="37" t="s">
        <v>750</v>
      </c>
      <c r="H17355" s="0" t="n">
        <v>52496</v>
      </c>
      <c r="I17355" s="0" t="n">
        <v>31467</v>
      </c>
      <c r="J17355" s="0" t="n">
        <v>1735</v>
      </c>
    </row>
    <row r="17356" customFormat="false" ht="15" hidden="false" customHeight="false" outlineLevel="0" collapsed="false">
      <c r="A17356" s="0" t="n">
        <v>202507</v>
      </c>
      <c r="B17356" s="0" t="n">
        <v>202508</v>
      </c>
      <c r="C17356" s="37" t="s">
        <v>149</v>
      </c>
      <c r="D17356" s="37" t="s">
        <v>385</v>
      </c>
      <c r="E17356" s="0" t="n">
        <v>2</v>
      </c>
      <c r="F17356" s="38" t="s">
        <v>71</v>
      </c>
      <c r="G17356" s="37" t="s">
        <v>751</v>
      </c>
      <c r="H17356" s="0" t="n">
        <v>96595</v>
      </c>
      <c r="I17356" s="0" t="n">
        <v>44700</v>
      </c>
      <c r="J17356" s="0" t="n">
        <v>-1432</v>
      </c>
    </row>
    <row r="17357" customFormat="false" ht="15" hidden="false" customHeight="false" outlineLevel="0" collapsed="false">
      <c r="A17357" s="0" t="n">
        <v>202507</v>
      </c>
      <c r="B17357" s="0" t="n">
        <v>202508</v>
      </c>
      <c r="C17357" s="37" t="s">
        <v>115</v>
      </c>
      <c r="D17357" s="37" t="s">
        <v>476</v>
      </c>
      <c r="E17357" s="0" t="n">
        <v>2</v>
      </c>
      <c r="F17357" s="38" t="s">
        <v>71</v>
      </c>
      <c r="G17357" s="37" t="s">
        <v>752</v>
      </c>
      <c r="H17357" s="0" t="n">
        <v>640706</v>
      </c>
      <c r="I17357" s="0" t="n">
        <v>155145</v>
      </c>
      <c r="J17357" s="0" t="n">
        <v>29121</v>
      </c>
    </row>
    <row r="17358" customFormat="false" ht="15" hidden="false" customHeight="false" outlineLevel="0" collapsed="false">
      <c r="A17358" s="0" t="n">
        <v>202507</v>
      </c>
      <c r="B17358" s="0" t="n">
        <v>202508</v>
      </c>
      <c r="C17358" s="37" t="s">
        <v>101</v>
      </c>
      <c r="D17358" s="37" t="s">
        <v>425</v>
      </c>
      <c r="E17358" s="0" t="n">
        <v>2</v>
      </c>
      <c r="F17358" s="38" t="s">
        <v>71</v>
      </c>
      <c r="G17358" s="37" t="s">
        <v>753</v>
      </c>
      <c r="H17358" s="0" t="n">
        <v>150272</v>
      </c>
      <c r="I17358" s="0" t="n">
        <v>76517</v>
      </c>
      <c r="J17358" s="0" t="n">
        <v>4118</v>
      </c>
    </row>
    <row r="17359" customFormat="false" ht="15" hidden="false" customHeight="false" outlineLevel="0" collapsed="false">
      <c r="A17359" s="0" t="n">
        <v>202507</v>
      </c>
      <c r="B17359" s="0" t="n">
        <v>202508</v>
      </c>
      <c r="C17359" s="37" t="s">
        <v>124</v>
      </c>
      <c r="D17359" s="37" t="s">
        <v>243</v>
      </c>
      <c r="E17359" s="0" t="n">
        <v>2</v>
      </c>
      <c r="F17359" s="38" t="s">
        <v>71</v>
      </c>
      <c r="G17359" s="37" t="s">
        <v>754</v>
      </c>
      <c r="H17359" s="0" t="n">
        <v>2280960</v>
      </c>
      <c r="I17359" s="0" t="n">
        <v>1272428</v>
      </c>
      <c r="J17359" s="0" t="n">
        <v>133015</v>
      </c>
    </row>
    <row r="17360" customFormat="false" ht="15" hidden="false" customHeight="false" outlineLevel="0" collapsed="false">
      <c r="A17360" s="0" t="n">
        <v>202507</v>
      </c>
      <c r="B17360" s="0" t="n">
        <v>202508</v>
      </c>
      <c r="C17360" s="37" t="s">
        <v>136</v>
      </c>
      <c r="D17360" s="37" t="s">
        <v>300</v>
      </c>
      <c r="E17360" s="0" t="n">
        <v>2</v>
      </c>
      <c r="F17360" s="38" t="s">
        <v>71</v>
      </c>
      <c r="G17360" s="37" t="s">
        <v>755</v>
      </c>
      <c r="H17360" s="0" t="n">
        <v>469896</v>
      </c>
      <c r="I17360" s="0" t="n">
        <v>556244</v>
      </c>
      <c r="J17360" s="0" t="n">
        <v>6860</v>
      </c>
    </row>
    <row r="17361" customFormat="false" ht="15" hidden="false" customHeight="false" outlineLevel="0" collapsed="false">
      <c r="A17361" s="0" t="n">
        <v>202507</v>
      </c>
      <c r="B17361" s="0" t="n">
        <v>202508</v>
      </c>
      <c r="C17361" s="37" t="s">
        <v>178</v>
      </c>
      <c r="D17361" s="37" t="s">
        <v>756</v>
      </c>
      <c r="E17361" s="0" t="n">
        <v>2</v>
      </c>
      <c r="F17361" s="38" t="s">
        <v>71</v>
      </c>
      <c r="G17361" s="37" t="s">
        <v>757</v>
      </c>
      <c r="H17361" s="0" t="n">
        <v>58588</v>
      </c>
      <c r="I17361" s="0" t="n">
        <v>15671</v>
      </c>
      <c r="J17361" s="0" t="n">
        <v>153</v>
      </c>
    </row>
    <row r="17362" customFormat="false" ht="15" hidden="false" customHeight="false" outlineLevel="0" collapsed="false">
      <c r="A17362" s="0" t="n">
        <v>202507</v>
      </c>
      <c r="B17362" s="0" t="n">
        <v>202508</v>
      </c>
      <c r="C17362" s="37" t="s">
        <v>152</v>
      </c>
      <c r="D17362" s="37" t="s">
        <v>420</v>
      </c>
      <c r="E17362" s="0" t="n">
        <v>2</v>
      </c>
      <c r="F17362" s="38" t="s">
        <v>71</v>
      </c>
      <c r="G17362" s="37" t="s">
        <v>758</v>
      </c>
      <c r="H17362" s="0" t="n">
        <v>94694</v>
      </c>
      <c r="I17362" s="0" t="n">
        <v>37910</v>
      </c>
      <c r="J17362" s="0" t="n">
        <v>4918</v>
      </c>
    </row>
    <row r="17363" customFormat="false" ht="15" hidden="false" customHeight="false" outlineLevel="0" collapsed="false">
      <c r="A17363" s="0" t="n">
        <v>202507</v>
      </c>
      <c r="B17363" s="0" t="n">
        <v>202508</v>
      </c>
      <c r="C17363" s="37" t="s">
        <v>115</v>
      </c>
      <c r="D17363" s="37" t="s">
        <v>626</v>
      </c>
      <c r="E17363" s="0" t="n">
        <v>2</v>
      </c>
      <c r="F17363" s="38" t="s">
        <v>71</v>
      </c>
      <c r="G17363" s="37" t="s">
        <v>759</v>
      </c>
      <c r="H17363" s="0" t="n">
        <v>22333</v>
      </c>
      <c r="I17363" s="0" t="n">
        <v>11387</v>
      </c>
      <c r="J17363" s="0" t="n">
        <v>-531</v>
      </c>
    </row>
    <row r="17364" customFormat="false" ht="15" hidden="false" customHeight="false" outlineLevel="0" collapsed="false">
      <c r="A17364" s="0" t="n">
        <v>202507</v>
      </c>
      <c r="B17364" s="0" t="n">
        <v>202508</v>
      </c>
      <c r="C17364" s="37" t="s">
        <v>184</v>
      </c>
      <c r="D17364" s="37" t="s">
        <v>425</v>
      </c>
      <c r="E17364" s="0" t="n">
        <v>2</v>
      </c>
      <c r="F17364" s="38" t="s">
        <v>71</v>
      </c>
      <c r="G17364" s="37" t="s">
        <v>760</v>
      </c>
      <c r="H17364" s="0" t="n">
        <v>473486</v>
      </c>
      <c r="I17364" s="0" t="n">
        <v>295755</v>
      </c>
      <c r="J17364" s="0" t="n">
        <v>-10751</v>
      </c>
    </row>
    <row r="17365" customFormat="false" ht="15" hidden="false" customHeight="false" outlineLevel="0" collapsed="false">
      <c r="A17365" s="0" t="n">
        <v>202507</v>
      </c>
      <c r="B17365" s="0" t="n">
        <v>202508</v>
      </c>
      <c r="C17365" s="37" t="s">
        <v>95</v>
      </c>
      <c r="D17365" s="37" t="s">
        <v>618</v>
      </c>
      <c r="E17365" s="0" t="n">
        <v>2</v>
      </c>
      <c r="F17365" s="38" t="s">
        <v>71</v>
      </c>
      <c r="G17365" s="37" t="s">
        <v>761</v>
      </c>
      <c r="H17365" s="0" t="n">
        <v>441534</v>
      </c>
      <c r="I17365" s="0" t="n">
        <v>188071</v>
      </c>
      <c r="J17365" s="0" t="n">
        <v>43420</v>
      </c>
    </row>
    <row r="17366" customFormat="false" ht="15" hidden="false" customHeight="false" outlineLevel="0" collapsed="false">
      <c r="A17366" s="0" t="n">
        <v>202507</v>
      </c>
      <c r="B17366" s="0" t="n">
        <v>202508</v>
      </c>
      <c r="C17366" s="37" t="s">
        <v>152</v>
      </c>
      <c r="D17366" s="37" t="s">
        <v>372</v>
      </c>
      <c r="E17366" s="0" t="n">
        <v>2</v>
      </c>
      <c r="F17366" s="38" t="s">
        <v>71</v>
      </c>
      <c r="G17366" s="37" t="s">
        <v>762</v>
      </c>
      <c r="H17366" s="0" t="n">
        <v>291357</v>
      </c>
      <c r="I17366" s="0" t="n">
        <v>204126</v>
      </c>
      <c r="J17366" s="0" t="n">
        <v>33194</v>
      </c>
    </row>
    <row r="17367" customFormat="false" ht="15" hidden="false" customHeight="false" outlineLevel="0" collapsed="false">
      <c r="A17367" s="0" t="n">
        <v>202507</v>
      </c>
      <c r="B17367" s="0" t="n">
        <v>202508</v>
      </c>
      <c r="C17367" s="37" t="s">
        <v>158</v>
      </c>
      <c r="D17367" s="37" t="s">
        <v>461</v>
      </c>
      <c r="E17367" s="0" t="n">
        <v>2</v>
      </c>
      <c r="F17367" s="38" t="s">
        <v>71</v>
      </c>
      <c r="G17367" s="37" t="s">
        <v>763</v>
      </c>
      <c r="H17367" s="0" t="n">
        <v>1848159</v>
      </c>
      <c r="I17367" s="0" t="n">
        <v>673562</v>
      </c>
      <c r="J17367" s="0" t="n">
        <v>81958</v>
      </c>
    </row>
    <row r="17368" customFormat="false" ht="15" hidden="false" customHeight="false" outlineLevel="0" collapsed="false">
      <c r="A17368" s="0" t="n">
        <v>202507</v>
      </c>
      <c r="B17368" s="0" t="n">
        <v>202508</v>
      </c>
      <c r="C17368" s="37" t="s">
        <v>106</v>
      </c>
      <c r="D17368" s="37" t="s">
        <v>116</v>
      </c>
      <c r="E17368" s="0" t="n">
        <v>2</v>
      </c>
      <c r="F17368" s="38" t="s">
        <v>71</v>
      </c>
      <c r="G17368" s="37" t="s">
        <v>764</v>
      </c>
      <c r="H17368" s="0" t="n">
        <v>2314481</v>
      </c>
      <c r="I17368" s="0" t="n">
        <v>1001092</v>
      </c>
      <c r="J17368" s="0" t="n">
        <v>-27280</v>
      </c>
    </row>
    <row r="17369" customFormat="false" ht="15" hidden="false" customHeight="false" outlineLevel="0" collapsed="false">
      <c r="A17369" s="0" t="n">
        <v>202507</v>
      </c>
      <c r="B17369" s="0" t="n">
        <v>202508</v>
      </c>
      <c r="C17369" s="37" t="s">
        <v>109</v>
      </c>
      <c r="D17369" s="37" t="s">
        <v>540</v>
      </c>
      <c r="E17369" s="0" t="n">
        <v>2</v>
      </c>
      <c r="F17369" s="38" t="s">
        <v>71</v>
      </c>
      <c r="G17369" s="37" t="s">
        <v>765</v>
      </c>
      <c r="H17369" s="0" t="n">
        <v>608534</v>
      </c>
      <c r="I17369" s="0" t="n">
        <v>155183</v>
      </c>
      <c r="J17369" s="0" t="n">
        <v>15839</v>
      </c>
    </row>
    <row r="17370" customFormat="false" ht="15" hidden="false" customHeight="false" outlineLevel="0" collapsed="false">
      <c r="A17370" s="0" t="n">
        <v>202507</v>
      </c>
      <c r="B17370" s="0" t="n">
        <v>202508</v>
      </c>
      <c r="C17370" s="37" t="s">
        <v>178</v>
      </c>
      <c r="D17370" s="37" t="s">
        <v>364</v>
      </c>
      <c r="E17370" s="0" t="n">
        <v>2</v>
      </c>
      <c r="F17370" s="38" t="s">
        <v>71</v>
      </c>
      <c r="G17370" s="37" t="s">
        <v>766</v>
      </c>
      <c r="H17370" s="0" t="n">
        <v>44551</v>
      </c>
      <c r="I17370" s="0" t="n">
        <v>22540</v>
      </c>
      <c r="J17370" s="0" t="n">
        <v>1637</v>
      </c>
    </row>
    <row r="17371" customFormat="false" ht="15" hidden="false" customHeight="false" outlineLevel="0" collapsed="false">
      <c r="A17371" s="0" t="n">
        <v>202507</v>
      </c>
      <c r="B17371" s="0" t="n">
        <v>202508</v>
      </c>
      <c r="C17371" s="37" t="s">
        <v>184</v>
      </c>
      <c r="D17371" s="37" t="s">
        <v>571</v>
      </c>
      <c r="E17371" s="0" t="n">
        <v>2</v>
      </c>
      <c r="F17371" s="38" t="s">
        <v>71</v>
      </c>
      <c r="G17371" s="37" t="s">
        <v>767</v>
      </c>
      <c r="H17371" s="0" t="n">
        <v>1437244</v>
      </c>
      <c r="I17371" s="0" t="n">
        <v>1534359</v>
      </c>
      <c r="J17371" s="0" t="n">
        <v>54886</v>
      </c>
    </row>
    <row r="17372" customFormat="false" ht="15" hidden="false" customHeight="false" outlineLevel="0" collapsed="false">
      <c r="A17372" s="0" t="n">
        <v>202507</v>
      </c>
      <c r="B17372" s="0" t="n">
        <v>202508</v>
      </c>
      <c r="C17372" s="37" t="s">
        <v>136</v>
      </c>
      <c r="D17372" s="37" t="s">
        <v>509</v>
      </c>
      <c r="E17372" s="0" t="n">
        <v>2</v>
      </c>
      <c r="F17372" s="38" t="s">
        <v>71</v>
      </c>
      <c r="G17372" s="37" t="s">
        <v>768</v>
      </c>
      <c r="H17372" s="0" t="n">
        <v>870086</v>
      </c>
      <c r="I17372" s="0" t="n">
        <v>332821</v>
      </c>
      <c r="J17372" s="0" t="n">
        <v>23643</v>
      </c>
    </row>
    <row r="17373" customFormat="false" ht="15" hidden="false" customHeight="false" outlineLevel="0" collapsed="false">
      <c r="A17373" s="0" t="n">
        <v>202507</v>
      </c>
      <c r="B17373" s="0" t="n">
        <v>202508</v>
      </c>
      <c r="C17373" s="37" t="s">
        <v>136</v>
      </c>
      <c r="D17373" s="37" t="s">
        <v>258</v>
      </c>
      <c r="E17373" s="0" t="n">
        <v>2</v>
      </c>
      <c r="F17373" s="38" t="s">
        <v>71</v>
      </c>
      <c r="G17373" s="37" t="s">
        <v>769</v>
      </c>
      <c r="H17373" s="0" t="n">
        <v>596996</v>
      </c>
      <c r="I17373" s="0" t="n">
        <v>498412</v>
      </c>
      <c r="J17373" s="0" t="n">
        <v>-31445</v>
      </c>
    </row>
    <row r="17374" customFormat="false" ht="15" hidden="false" customHeight="false" outlineLevel="0" collapsed="false">
      <c r="A17374" s="0" t="n">
        <v>202507</v>
      </c>
      <c r="B17374" s="0" t="n">
        <v>202508</v>
      </c>
      <c r="C17374" s="37" t="s">
        <v>115</v>
      </c>
      <c r="D17374" s="37" t="s">
        <v>288</v>
      </c>
      <c r="E17374" s="0" t="n">
        <v>2</v>
      </c>
      <c r="F17374" s="38" t="s">
        <v>71</v>
      </c>
      <c r="G17374" s="37" t="s">
        <v>770</v>
      </c>
      <c r="H17374" s="0" t="n">
        <v>1828739</v>
      </c>
      <c r="I17374" s="0" t="n">
        <v>1557882</v>
      </c>
      <c r="J17374" s="0" t="n">
        <v>-197751</v>
      </c>
    </row>
    <row r="17375" customFormat="false" ht="15" hidden="false" customHeight="false" outlineLevel="0" collapsed="false">
      <c r="A17375" s="0" t="n">
        <v>202507</v>
      </c>
      <c r="B17375" s="0" t="n">
        <v>202508</v>
      </c>
      <c r="C17375" s="37" t="s">
        <v>109</v>
      </c>
      <c r="D17375" s="37" t="s">
        <v>412</v>
      </c>
      <c r="E17375" s="0" t="n">
        <v>2</v>
      </c>
      <c r="F17375" s="38" t="s">
        <v>71</v>
      </c>
      <c r="G17375" s="37" t="s">
        <v>771</v>
      </c>
      <c r="H17375" s="0" t="n">
        <v>135215</v>
      </c>
      <c r="I17375" s="0" t="n">
        <v>72621</v>
      </c>
      <c r="J17375" s="0" t="n">
        <v>7966</v>
      </c>
    </row>
    <row r="17376" customFormat="false" ht="15" hidden="false" customHeight="false" outlineLevel="0" collapsed="false">
      <c r="A17376" s="0" t="n">
        <v>202507</v>
      </c>
      <c r="B17376" s="0" t="n">
        <v>202508</v>
      </c>
      <c r="C17376" s="37" t="s">
        <v>98</v>
      </c>
      <c r="D17376" s="37" t="s">
        <v>233</v>
      </c>
      <c r="E17376" s="0" t="n">
        <v>2</v>
      </c>
      <c r="F17376" s="38" t="s">
        <v>71</v>
      </c>
      <c r="G17376" s="37" t="s">
        <v>772</v>
      </c>
      <c r="H17376" s="0" t="n">
        <v>6303907</v>
      </c>
      <c r="I17376" s="0" t="n">
        <v>3490766</v>
      </c>
      <c r="J17376" s="0" t="n">
        <v>335669</v>
      </c>
    </row>
    <row r="17377" customFormat="false" ht="15" hidden="false" customHeight="false" outlineLevel="0" collapsed="false">
      <c r="A17377" s="0" t="n">
        <v>202507</v>
      </c>
      <c r="B17377" s="0" t="n">
        <v>202508</v>
      </c>
      <c r="C17377" s="37" t="s">
        <v>178</v>
      </c>
      <c r="D17377" s="37" t="s">
        <v>294</v>
      </c>
      <c r="E17377" s="0" t="n">
        <v>2</v>
      </c>
      <c r="F17377" s="38" t="s">
        <v>71</v>
      </c>
      <c r="G17377" s="37" t="s">
        <v>773</v>
      </c>
      <c r="H17377" s="0" t="n">
        <v>140859</v>
      </c>
      <c r="I17377" s="0" t="n">
        <v>105260</v>
      </c>
      <c r="J17377" s="0" t="n">
        <v>11072</v>
      </c>
    </row>
    <row r="17378" customFormat="false" ht="15" hidden="false" customHeight="false" outlineLevel="0" collapsed="false">
      <c r="A17378" s="0" t="n">
        <v>202507</v>
      </c>
      <c r="B17378" s="0" t="n">
        <v>202508</v>
      </c>
      <c r="C17378" s="37" t="s">
        <v>149</v>
      </c>
      <c r="D17378" s="37" t="s">
        <v>130</v>
      </c>
      <c r="E17378" s="0" t="n">
        <v>2</v>
      </c>
      <c r="F17378" s="38" t="s">
        <v>71</v>
      </c>
      <c r="G17378" s="37" t="s">
        <v>774</v>
      </c>
      <c r="H17378" s="0" t="n">
        <v>1342003</v>
      </c>
      <c r="I17378" s="0" t="n">
        <v>1280287</v>
      </c>
      <c r="J17378" s="0" t="n">
        <v>200953</v>
      </c>
    </row>
    <row r="17379" customFormat="false" ht="15" hidden="false" customHeight="false" outlineLevel="0" collapsed="false">
      <c r="A17379" s="0" t="n">
        <v>202507</v>
      </c>
      <c r="B17379" s="0" t="n">
        <v>202508</v>
      </c>
      <c r="C17379" s="37" t="s">
        <v>109</v>
      </c>
      <c r="D17379" s="37" t="s">
        <v>139</v>
      </c>
      <c r="E17379" s="0" t="n">
        <v>2</v>
      </c>
      <c r="F17379" s="38" t="s">
        <v>71</v>
      </c>
      <c r="G17379" s="37" t="s">
        <v>775</v>
      </c>
      <c r="H17379" s="0" t="n">
        <v>98284</v>
      </c>
      <c r="I17379" s="0" t="n">
        <v>44089</v>
      </c>
      <c r="J17379" s="0" t="n">
        <v>5782</v>
      </c>
    </row>
    <row r="17380" customFormat="false" ht="15" hidden="false" customHeight="false" outlineLevel="0" collapsed="false">
      <c r="A17380" s="0" t="n">
        <v>202507</v>
      </c>
      <c r="B17380" s="0" t="n">
        <v>202508</v>
      </c>
      <c r="C17380" s="37" t="s">
        <v>106</v>
      </c>
      <c r="D17380" s="37" t="s">
        <v>776</v>
      </c>
      <c r="E17380" s="0" t="n">
        <v>2</v>
      </c>
      <c r="F17380" s="38" t="s">
        <v>71</v>
      </c>
      <c r="G17380" s="37" t="s">
        <v>777</v>
      </c>
      <c r="H17380" s="0" t="n">
        <v>214708</v>
      </c>
      <c r="I17380" s="0" t="n">
        <v>150212</v>
      </c>
      <c r="J17380" s="0" t="n">
        <v>34320</v>
      </c>
    </row>
    <row r="17381" customFormat="false" ht="15" hidden="false" customHeight="false" outlineLevel="0" collapsed="false">
      <c r="A17381" s="0" t="n">
        <v>202507</v>
      </c>
      <c r="B17381" s="0" t="n">
        <v>202508</v>
      </c>
      <c r="C17381" s="37" t="s">
        <v>109</v>
      </c>
      <c r="D17381" s="37" t="s">
        <v>396</v>
      </c>
      <c r="E17381" s="0" t="n">
        <v>2</v>
      </c>
      <c r="F17381" s="38" t="s">
        <v>71</v>
      </c>
      <c r="G17381" s="37" t="s">
        <v>778</v>
      </c>
      <c r="H17381" s="0" t="n">
        <v>4220661</v>
      </c>
      <c r="I17381" s="0" t="n">
        <v>3496986</v>
      </c>
      <c r="J17381" s="0" t="n">
        <v>692207</v>
      </c>
    </row>
    <row r="17382" customFormat="false" ht="15" hidden="false" customHeight="false" outlineLevel="0" collapsed="false">
      <c r="A17382" s="0" t="n">
        <v>202507</v>
      </c>
      <c r="B17382" s="0" t="n">
        <v>202508</v>
      </c>
      <c r="C17382" s="37" t="s">
        <v>106</v>
      </c>
      <c r="D17382" s="37" t="s">
        <v>189</v>
      </c>
      <c r="E17382" s="0" t="n">
        <v>2</v>
      </c>
      <c r="F17382" s="38" t="s">
        <v>71</v>
      </c>
      <c r="G17382" s="37" t="s">
        <v>779</v>
      </c>
      <c r="H17382" s="0" t="n">
        <v>328264</v>
      </c>
      <c r="I17382" s="0" t="n">
        <v>219300</v>
      </c>
      <c r="J17382" s="0" t="n">
        <v>18826</v>
      </c>
    </row>
    <row r="17383" customFormat="false" ht="15" hidden="false" customHeight="false" outlineLevel="0" collapsed="false">
      <c r="A17383" s="0" t="n">
        <v>202507</v>
      </c>
      <c r="B17383" s="0" t="n">
        <v>202508</v>
      </c>
      <c r="C17383" s="37" t="s">
        <v>152</v>
      </c>
      <c r="D17383" s="37" t="s">
        <v>320</v>
      </c>
      <c r="E17383" s="0" t="n">
        <v>2</v>
      </c>
      <c r="F17383" s="38" t="s">
        <v>71</v>
      </c>
      <c r="G17383" s="37" t="s">
        <v>780</v>
      </c>
      <c r="H17383" s="0" t="n">
        <v>1465644</v>
      </c>
      <c r="I17383" s="0" t="n">
        <v>565890</v>
      </c>
      <c r="J17383" s="0" t="n">
        <v>54225</v>
      </c>
    </row>
    <row r="17384" customFormat="false" ht="15" hidden="false" customHeight="false" outlineLevel="0" collapsed="false">
      <c r="A17384" s="0" t="n">
        <v>202507</v>
      </c>
      <c r="B17384" s="0" t="n">
        <v>202508</v>
      </c>
      <c r="C17384" s="37" t="s">
        <v>95</v>
      </c>
      <c r="D17384" s="37" t="s">
        <v>693</v>
      </c>
      <c r="E17384" s="0" t="n">
        <v>2</v>
      </c>
      <c r="F17384" s="38" t="s">
        <v>71</v>
      </c>
      <c r="G17384" s="37" t="s">
        <v>781</v>
      </c>
      <c r="H17384" s="0" t="n">
        <v>889492</v>
      </c>
      <c r="I17384" s="0" t="n">
        <v>247015</v>
      </c>
      <c r="J17384" s="0" t="n">
        <v>25308</v>
      </c>
    </row>
    <row r="17385" customFormat="false" ht="15" hidden="false" customHeight="false" outlineLevel="0" collapsed="false">
      <c r="A17385" s="0" t="n">
        <v>202507</v>
      </c>
      <c r="B17385" s="0" t="n">
        <v>202508</v>
      </c>
      <c r="C17385" s="37" t="s">
        <v>98</v>
      </c>
      <c r="D17385" s="37" t="s">
        <v>369</v>
      </c>
      <c r="E17385" s="0" t="n">
        <v>2</v>
      </c>
      <c r="F17385" s="38" t="s">
        <v>71</v>
      </c>
      <c r="G17385" s="37" t="s">
        <v>782</v>
      </c>
      <c r="H17385" s="0" t="n">
        <v>478760</v>
      </c>
      <c r="I17385" s="0" t="n">
        <v>263836</v>
      </c>
      <c r="J17385" s="0" t="n">
        <v>-19361</v>
      </c>
    </row>
    <row r="17386" customFormat="false" ht="15" hidden="false" customHeight="false" outlineLevel="0" collapsed="false">
      <c r="A17386" s="0" t="n">
        <v>202507</v>
      </c>
      <c r="B17386" s="0" t="n">
        <v>202508</v>
      </c>
      <c r="C17386" s="37" t="s">
        <v>136</v>
      </c>
      <c r="D17386" s="37" t="s">
        <v>719</v>
      </c>
      <c r="E17386" s="0" t="n">
        <v>2</v>
      </c>
      <c r="F17386" s="38" t="s">
        <v>71</v>
      </c>
      <c r="G17386" s="37" t="s">
        <v>783</v>
      </c>
      <c r="H17386" s="0" t="n">
        <v>3356972</v>
      </c>
      <c r="I17386" s="0" t="n">
        <v>2713754</v>
      </c>
      <c r="J17386" s="0" t="n">
        <v>466766</v>
      </c>
    </row>
    <row r="17387" customFormat="false" ht="15" hidden="false" customHeight="false" outlineLevel="0" collapsed="false">
      <c r="A17387" s="0" t="n">
        <v>202507</v>
      </c>
      <c r="B17387" s="0" t="n">
        <v>202508</v>
      </c>
      <c r="C17387" s="37" t="s">
        <v>101</v>
      </c>
      <c r="D17387" s="37" t="s">
        <v>247</v>
      </c>
      <c r="E17387" s="0" t="n">
        <v>2</v>
      </c>
      <c r="F17387" s="38" t="s">
        <v>71</v>
      </c>
      <c r="G17387" s="37" t="s">
        <v>784</v>
      </c>
      <c r="H17387" s="0" t="n">
        <v>540107</v>
      </c>
      <c r="I17387" s="0" t="n">
        <v>234976</v>
      </c>
      <c r="J17387" s="0" t="n">
        <v>32552</v>
      </c>
    </row>
    <row r="17388" customFormat="false" ht="15" hidden="false" customHeight="false" outlineLevel="0" collapsed="false">
      <c r="A17388" s="0" t="n">
        <v>202507</v>
      </c>
      <c r="B17388" s="0" t="n">
        <v>202508</v>
      </c>
      <c r="C17388" s="37" t="s">
        <v>184</v>
      </c>
      <c r="D17388" s="37" t="s">
        <v>367</v>
      </c>
      <c r="E17388" s="0" t="n">
        <v>2</v>
      </c>
      <c r="F17388" s="38" t="s">
        <v>71</v>
      </c>
      <c r="G17388" s="37" t="s">
        <v>785</v>
      </c>
      <c r="H17388" s="0" t="n">
        <v>70823</v>
      </c>
      <c r="I17388" s="0" t="n">
        <v>43290</v>
      </c>
      <c r="J17388" s="0" t="n">
        <v>-3712</v>
      </c>
    </row>
    <row r="17389" customFormat="false" ht="15" hidden="false" customHeight="false" outlineLevel="0" collapsed="false">
      <c r="A17389" s="0" t="n">
        <v>202507</v>
      </c>
      <c r="B17389" s="0" t="n">
        <v>202508</v>
      </c>
      <c r="C17389" s="37" t="s">
        <v>98</v>
      </c>
      <c r="D17389" s="37" t="s">
        <v>376</v>
      </c>
      <c r="E17389" s="0" t="n">
        <v>2</v>
      </c>
      <c r="F17389" s="38" t="s">
        <v>71</v>
      </c>
      <c r="G17389" s="37" t="s">
        <v>786</v>
      </c>
      <c r="H17389" s="0" t="n">
        <v>228883</v>
      </c>
      <c r="I17389" s="0" t="n">
        <v>211693</v>
      </c>
      <c r="J17389" s="0" t="n">
        <v>49738</v>
      </c>
    </row>
    <row r="17390" customFormat="false" ht="15" hidden="false" customHeight="false" outlineLevel="0" collapsed="false">
      <c r="A17390" s="0" t="n">
        <v>202507</v>
      </c>
      <c r="B17390" s="0" t="n">
        <v>202508</v>
      </c>
      <c r="C17390" s="37" t="s">
        <v>158</v>
      </c>
      <c r="D17390" s="37" t="s">
        <v>96</v>
      </c>
      <c r="E17390" s="0" t="n">
        <v>2</v>
      </c>
      <c r="F17390" s="38" t="s">
        <v>71</v>
      </c>
      <c r="G17390" s="37" t="s">
        <v>787</v>
      </c>
      <c r="H17390" s="0" t="n">
        <v>1378873</v>
      </c>
      <c r="I17390" s="0" t="n">
        <v>880935</v>
      </c>
      <c r="J17390" s="0" t="n">
        <v>32759</v>
      </c>
    </row>
    <row r="17391" customFormat="false" ht="15" hidden="false" customHeight="false" outlineLevel="0" collapsed="false">
      <c r="A17391" s="0" t="n">
        <v>202507</v>
      </c>
      <c r="B17391" s="0" t="n">
        <v>202508</v>
      </c>
      <c r="C17391" s="37" t="s">
        <v>115</v>
      </c>
      <c r="D17391" s="37" t="s">
        <v>241</v>
      </c>
      <c r="E17391" s="0" t="n">
        <v>2</v>
      </c>
      <c r="F17391" s="38" t="s">
        <v>71</v>
      </c>
      <c r="G17391" s="37" t="s">
        <v>788</v>
      </c>
      <c r="H17391" s="0" t="n">
        <v>891484</v>
      </c>
      <c r="I17391" s="0" t="n">
        <v>541718</v>
      </c>
      <c r="J17391" s="0" t="n">
        <v>36608</v>
      </c>
    </row>
    <row r="17392" customFormat="false" ht="15" hidden="false" customHeight="false" outlineLevel="0" collapsed="false">
      <c r="A17392" s="0" t="n">
        <v>202507</v>
      </c>
      <c r="B17392" s="0" t="n">
        <v>202508</v>
      </c>
      <c r="C17392" s="37" t="s">
        <v>101</v>
      </c>
      <c r="D17392" s="37" t="s">
        <v>482</v>
      </c>
      <c r="E17392" s="0" t="n">
        <v>2</v>
      </c>
      <c r="F17392" s="38" t="s">
        <v>71</v>
      </c>
      <c r="G17392" s="37" t="s">
        <v>789</v>
      </c>
      <c r="H17392" s="0" t="n">
        <v>87789</v>
      </c>
      <c r="I17392" s="0" t="n">
        <v>92569</v>
      </c>
      <c r="J17392" s="0" t="n">
        <v>6078</v>
      </c>
    </row>
    <row r="17393" customFormat="false" ht="15" hidden="false" customHeight="false" outlineLevel="0" collapsed="false">
      <c r="A17393" s="0" t="n">
        <v>202507</v>
      </c>
      <c r="B17393" s="0" t="n">
        <v>202508</v>
      </c>
      <c r="C17393" s="37" t="s">
        <v>136</v>
      </c>
      <c r="D17393" s="37" t="s">
        <v>120</v>
      </c>
      <c r="E17393" s="0" t="n">
        <v>2</v>
      </c>
      <c r="F17393" s="38" t="s">
        <v>71</v>
      </c>
      <c r="G17393" s="37" t="s">
        <v>790</v>
      </c>
      <c r="H17393" s="0" t="n">
        <v>226391</v>
      </c>
      <c r="I17393" s="0" t="n">
        <v>135691</v>
      </c>
      <c r="J17393" s="0" t="n">
        <v>8523</v>
      </c>
    </row>
    <row r="17394" customFormat="false" ht="15" hidden="false" customHeight="false" outlineLevel="0" collapsed="false">
      <c r="A17394" s="0" t="n">
        <v>202507</v>
      </c>
      <c r="B17394" s="0" t="n">
        <v>202508</v>
      </c>
      <c r="C17394" s="37" t="s">
        <v>98</v>
      </c>
      <c r="D17394" s="37" t="s">
        <v>447</v>
      </c>
      <c r="E17394" s="0" t="n">
        <v>2</v>
      </c>
      <c r="F17394" s="38" t="s">
        <v>71</v>
      </c>
      <c r="G17394" s="37" t="s">
        <v>791</v>
      </c>
      <c r="H17394" s="0" t="n">
        <v>223889</v>
      </c>
      <c r="I17394" s="0" t="n">
        <v>149466</v>
      </c>
      <c r="J17394" s="0" t="n">
        <v>47750</v>
      </c>
    </row>
    <row r="17395" customFormat="false" ht="15" hidden="false" customHeight="false" outlineLevel="0" collapsed="false">
      <c r="A17395" s="0" t="n">
        <v>202507</v>
      </c>
      <c r="B17395" s="0" t="n">
        <v>202508</v>
      </c>
      <c r="C17395" s="37" t="s">
        <v>136</v>
      </c>
      <c r="D17395" s="37" t="s">
        <v>391</v>
      </c>
      <c r="E17395" s="0" t="n">
        <v>2</v>
      </c>
      <c r="F17395" s="38" t="s">
        <v>71</v>
      </c>
      <c r="G17395" s="37" t="s">
        <v>792</v>
      </c>
      <c r="H17395" s="0" t="n">
        <v>305021</v>
      </c>
      <c r="I17395" s="0" t="n">
        <v>76689</v>
      </c>
      <c r="J17395" s="0" t="n">
        <v>4132</v>
      </c>
    </row>
    <row r="17396" customFormat="false" ht="15" hidden="false" customHeight="false" outlineLevel="0" collapsed="false">
      <c r="A17396" s="0" t="n">
        <v>202507</v>
      </c>
      <c r="B17396" s="0" t="n">
        <v>202508</v>
      </c>
      <c r="C17396" s="37" t="s">
        <v>106</v>
      </c>
      <c r="D17396" s="37" t="s">
        <v>467</v>
      </c>
      <c r="E17396" s="0" t="n">
        <v>2</v>
      </c>
      <c r="F17396" s="38" t="s">
        <v>71</v>
      </c>
      <c r="G17396" s="37" t="s">
        <v>793</v>
      </c>
      <c r="H17396" s="0" t="n">
        <v>146496</v>
      </c>
      <c r="I17396" s="0" t="n">
        <v>105941</v>
      </c>
      <c r="J17396" s="0" t="n">
        <v>5038</v>
      </c>
    </row>
    <row r="17397" customFormat="false" ht="15" hidden="false" customHeight="false" outlineLevel="0" collapsed="false">
      <c r="A17397" s="0" t="n">
        <v>202507</v>
      </c>
      <c r="B17397" s="0" t="n">
        <v>202508</v>
      </c>
      <c r="C17397" s="37" t="s">
        <v>95</v>
      </c>
      <c r="D17397" s="37" t="s">
        <v>147</v>
      </c>
      <c r="E17397" s="0" t="n">
        <v>2</v>
      </c>
      <c r="F17397" s="38" t="s">
        <v>71</v>
      </c>
      <c r="G17397" s="37" t="s">
        <v>794</v>
      </c>
      <c r="H17397" s="0" t="n">
        <v>239553</v>
      </c>
      <c r="I17397" s="0" t="n">
        <v>100861</v>
      </c>
      <c r="J17397" s="0" t="n">
        <v>8265</v>
      </c>
    </row>
    <row r="17398" customFormat="false" ht="15" hidden="false" customHeight="false" outlineLevel="0" collapsed="false">
      <c r="A17398" s="0" t="n">
        <v>202507</v>
      </c>
      <c r="B17398" s="0" t="n">
        <v>202508</v>
      </c>
      <c r="C17398" s="37" t="s">
        <v>184</v>
      </c>
      <c r="D17398" s="37" t="s">
        <v>603</v>
      </c>
      <c r="E17398" s="0" t="n">
        <v>2</v>
      </c>
      <c r="F17398" s="38" t="s">
        <v>71</v>
      </c>
      <c r="G17398" s="37" t="s">
        <v>795</v>
      </c>
      <c r="H17398" s="0" t="n">
        <v>351463</v>
      </c>
      <c r="I17398" s="0" t="n">
        <v>117248</v>
      </c>
      <c r="J17398" s="0" t="n">
        <v>-567</v>
      </c>
    </row>
    <row r="17399" customFormat="false" ht="15" hidden="false" customHeight="false" outlineLevel="0" collapsed="false">
      <c r="A17399" s="0" t="n">
        <v>202507</v>
      </c>
      <c r="B17399" s="0" t="n">
        <v>202508</v>
      </c>
      <c r="C17399" s="37" t="s">
        <v>149</v>
      </c>
      <c r="D17399" s="37" t="s">
        <v>318</v>
      </c>
      <c r="E17399" s="0" t="n">
        <v>2</v>
      </c>
      <c r="F17399" s="38" t="s">
        <v>71</v>
      </c>
      <c r="G17399" s="37" t="s">
        <v>796</v>
      </c>
      <c r="H17399" s="0" t="n">
        <v>1181192</v>
      </c>
      <c r="I17399" s="0" t="n">
        <v>516502</v>
      </c>
      <c r="J17399" s="0" t="n">
        <v>56394</v>
      </c>
    </row>
    <row r="17400" customFormat="false" ht="15" hidden="false" customHeight="false" outlineLevel="0" collapsed="false">
      <c r="A17400" s="0" t="n">
        <v>202507</v>
      </c>
      <c r="B17400" s="0" t="n">
        <v>202508</v>
      </c>
      <c r="C17400" s="37" t="s">
        <v>115</v>
      </c>
      <c r="D17400" s="37" t="s">
        <v>191</v>
      </c>
      <c r="E17400" s="0" t="n">
        <v>2</v>
      </c>
      <c r="F17400" s="38" t="s">
        <v>71</v>
      </c>
      <c r="G17400" s="37" t="s">
        <v>797</v>
      </c>
      <c r="H17400" s="0" t="n">
        <v>1655368</v>
      </c>
      <c r="I17400" s="0" t="n">
        <v>1512599</v>
      </c>
      <c r="J17400" s="0" t="n">
        <v>-3201</v>
      </c>
    </row>
    <row r="17401" customFormat="false" ht="15" hidden="false" customHeight="false" outlineLevel="0" collapsed="false">
      <c r="A17401" s="0" t="n">
        <v>202507</v>
      </c>
      <c r="B17401" s="0" t="n">
        <v>202508</v>
      </c>
      <c r="C17401" s="37" t="s">
        <v>101</v>
      </c>
      <c r="D17401" s="37" t="s">
        <v>519</v>
      </c>
      <c r="E17401" s="0" t="n">
        <v>2</v>
      </c>
      <c r="F17401" s="38" t="s">
        <v>71</v>
      </c>
      <c r="G17401" s="37" t="s">
        <v>798</v>
      </c>
      <c r="H17401" s="0" t="n">
        <v>741013</v>
      </c>
      <c r="I17401" s="0" t="n">
        <v>343191</v>
      </c>
      <c r="J17401" s="0" t="n">
        <v>44642</v>
      </c>
    </row>
    <row r="17402" customFormat="false" ht="15" hidden="false" customHeight="false" outlineLevel="0" collapsed="false">
      <c r="A17402" s="0" t="n">
        <v>202507</v>
      </c>
      <c r="B17402" s="0" t="n">
        <v>202508</v>
      </c>
      <c r="C17402" s="37" t="s">
        <v>101</v>
      </c>
      <c r="D17402" s="37" t="s">
        <v>99</v>
      </c>
      <c r="E17402" s="0" t="n">
        <v>2</v>
      </c>
      <c r="F17402" s="38" t="s">
        <v>71</v>
      </c>
      <c r="G17402" s="37" t="s">
        <v>799</v>
      </c>
      <c r="H17402" s="0" t="n">
        <v>333199</v>
      </c>
      <c r="I17402" s="0" t="n">
        <v>171448</v>
      </c>
      <c r="J17402" s="0" t="n">
        <v>-4165</v>
      </c>
    </row>
    <row r="17403" customFormat="false" ht="15" hidden="false" customHeight="false" outlineLevel="0" collapsed="false">
      <c r="A17403" s="0" t="n">
        <v>202507</v>
      </c>
      <c r="B17403" s="0" t="n">
        <v>202508</v>
      </c>
      <c r="C17403" s="37" t="s">
        <v>197</v>
      </c>
      <c r="D17403" s="37" t="s">
        <v>623</v>
      </c>
      <c r="E17403" s="0" t="n">
        <v>2</v>
      </c>
      <c r="F17403" s="38" t="s">
        <v>71</v>
      </c>
      <c r="G17403" s="37" t="s">
        <v>800</v>
      </c>
      <c r="H17403" s="0" t="n">
        <v>385879</v>
      </c>
      <c r="I17403" s="0" t="n">
        <v>483647</v>
      </c>
      <c r="J17403" s="0" t="n">
        <v>10293</v>
      </c>
    </row>
    <row r="17404" customFormat="false" ht="15" hidden="false" customHeight="false" outlineLevel="0" collapsed="false">
      <c r="A17404" s="0" t="n">
        <v>202507</v>
      </c>
      <c r="B17404" s="0" t="n">
        <v>202508</v>
      </c>
      <c r="C17404" s="37" t="s">
        <v>115</v>
      </c>
      <c r="D17404" s="37" t="s">
        <v>102</v>
      </c>
      <c r="E17404" s="0" t="n">
        <v>2</v>
      </c>
      <c r="F17404" s="38" t="s">
        <v>71</v>
      </c>
      <c r="G17404" s="37" t="s">
        <v>801</v>
      </c>
      <c r="H17404" s="0" t="n">
        <v>263803</v>
      </c>
      <c r="I17404" s="0" t="n">
        <v>181701</v>
      </c>
      <c r="J17404" s="0" t="n">
        <v>-3724</v>
      </c>
    </row>
    <row r="17405" customFormat="false" ht="15" hidden="false" customHeight="false" outlineLevel="0" collapsed="false">
      <c r="A17405" s="0" t="n">
        <v>202507</v>
      </c>
      <c r="B17405" s="0" t="n">
        <v>202508</v>
      </c>
      <c r="C17405" s="37" t="s">
        <v>136</v>
      </c>
      <c r="D17405" s="37" t="s">
        <v>719</v>
      </c>
      <c r="E17405" s="0" t="n">
        <v>2</v>
      </c>
      <c r="F17405" s="38" t="s">
        <v>71</v>
      </c>
      <c r="G17405" s="37" t="s">
        <v>802</v>
      </c>
      <c r="H17405" s="0" t="n">
        <v>116962</v>
      </c>
      <c r="I17405" s="0" t="n">
        <v>75905</v>
      </c>
      <c r="J17405" s="0" t="n">
        <v>2034</v>
      </c>
    </row>
    <row r="17406" customFormat="false" ht="15" hidden="false" customHeight="false" outlineLevel="0" collapsed="false">
      <c r="A17406" s="0" t="n">
        <v>202507</v>
      </c>
      <c r="B17406" s="0" t="n">
        <v>202508</v>
      </c>
      <c r="C17406" s="37" t="s">
        <v>106</v>
      </c>
      <c r="D17406" s="37" t="s">
        <v>369</v>
      </c>
      <c r="E17406" s="0" t="n">
        <v>2</v>
      </c>
      <c r="F17406" s="38" t="s">
        <v>71</v>
      </c>
      <c r="G17406" s="37" t="s">
        <v>803</v>
      </c>
      <c r="H17406" s="0" t="n">
        <v>154658</v>
      </c>
      <c r="I17406" s="0" t="n">
        <v>43292</v>
      </c>
      <c r="J17406" s="0" t="n">
        <v>-4271</v>
      </c>
    </row>
    <row r="17407" customFormat="false" ht="15" hidden="false" customHeight="false" outlineLevel="0" collapsed="false">
      <c r="A17407" s="0" t="n">
        <v>202507</v>
      </c>
      <c r="B17407" s="0" t="n">
        <v>202508</v>
      </c>
      <c r="C17407" s="37" t="s">
        <v>106</v>
      </c>
      <c r="D17407" s="37" t="s">
        <v>756</v>
      </c>
      <c r="E17407" s="0" t="n">
        <v>2</v>
      </c>
      <c r="F17407" s="38" t="s">
        <v>71</v>
      </c>
      <c r="G17407" s="37" t="s">
        <v>804</v>
      </c>
      <c r="H17407" s="0" t="n">
        <v>259167</v>
      </c>
      <c r="I17407" s="0" t="n">
        <v>184819</v>
      </c>
      <c r="J17407" s="0" t="n">
        <v>-30407</v>
      </c>
    </row>
    <row r="17408" customFormat="false" ht="15" hidden="false" customHeight="false" outlineLevel="0" collapsed="false">
      <c r="A17408" s="0" t="n">
        <v>202507</v>
      </c>
      <c r="B17408" s="0" t="n">
        <v>202508</v>
      </c>
      <c r="C17408" s="37" t="s">
        <v>101</v>
      </c>
      <c r="D17408" s="37" t="s">
        <v>165</v>
      </c>
      <c r="E17408" s="0" t="n">
        <v>2</v>
      </c>
      <c r="F17408" s="38" t="s">
        <v>71</v>
      </c>
      <c r="G17408" s="37" t="s">
        <v>805</v>
      </c>
      <c r="H17408" s="0" t="n">
        <v>124432</v>
      </c>
      <c r="I17408" s="0" t="n">
        <v>222719</v>
      </c>
      <c r="J17408" s="0" t="n">
        <v>10644</v>
      </c>
    </row>
    <row r="17409" customFormat="false" ht="15" hidden="false" customHeight="false" outlineLevel="0" collapsed="false">
      <c r="A17409" s="0" t="n">
        <v>202507</v>
      </c>
      <c r="B17409" s="0" t="n">
        <v>202508</v>
      </c>
      <c r="C17409" s="37" t="s">
        <v>149</v>
      </c>
      <c r="D17409" s="37" t="s">
        <v>806</v>
      </c>
      <c r="E17409" s="0" t="n">
        <v>2</v>
      </c>
      <c r="F17409" s="38" t="s">
        <v>71</v>
      </c>
      <c r="G17409" s="37" t="s">
        <v>807</v>
      </c>
      <c r="H17409" s="0" t="n">
        <v>639256</v>
      </c>
      <c r="I17409" s="0" t="n">
        <v>385628</v>
      </c>
      <c r="J17409" s="0" t="n">
        <v>-28382</v>
      </c>
    </row>
    <row r="17410" customFormat="false" ht="15" hidden="false" customHeight="false" outlineLevel="0" collapsed="false">
      <c r="A17410" s="0" t="n">
        <v>202507</v>
      </c>
      <c r="B17410" s="0" t="n">
        <v>202508</v>
      </c>
      <c r="C17410" s="37" t="s">
        <v>101</v>
      </c>
      <c r="D17410" s="37" t="s">
        <v>412</v>
      </c>
      <c r="E17410" s="0" t="n">
        <v>2</v>
      </c>
      <c r="F17410" s="38" t="s">
        <v>71</v>
      </c>
      <c r="G17410" s="37" t="s">
        <v>808</v>
      </c>
      <c r="H17410" s="0" t="n">
        <v>1701804</v>
      </c>
      <c r="I17410" s="0" t="n">
        <v>1277669</v>
      </c>
      <c r="J17410" s="0" t="n">
        <v>323740</v>
      </c>
    </row>
    <row r="17411" customFormat="false" ht="15" hidden="false" customHeight="false" outlineLevel="0" collapsed="false">
      <c r="A17411" s="0" t="n">
        <v>202507</v>
      </c>
      <c r="B17411" s="0" t="n">
        <v>202508</v>
      </c>
      <c r="C17411" s="37" t="s">
        <v>115</v>
      </c>
      <c r="D17411" s="37" t="s">
        <v>493</v>
      </c>
      <c r="E17411" s="0" t="n">
        <v>2</v>
      </c>
      <c r="F17411" s="38" t="s">
        <v>71</v>
      </c>
      <c r="G17411" s="37" t="s">
        <v>809</v>
      </c>
      <c r="H17411" s="0" t="n">
        <v>96749</v>
      </c>
      <c r="I17411" s="0" t="n">
        <v>52316</v>
      </c>
      <c r="J17411" s="0" t="n">
        <v>2307</v>
      </c>
    </row>
    <row r="17412" customFormat="false" ht="15" hidden="false" customHeight="false" outlineLevel="0" collapsed="false">
      <c r="A17412" s="0" t="n">
        <v>202507</v>
      </c>
      <c r="B17412" s="0" t="n">
        <v>202508</v>
      </c>
      <c r="C17412" s="37" t="s">
        <v>115</v>
      </c>
      <c r="D17412" s="37" t="s">
        <v>493</v>
      </c>
      <c r="E17412" s="0" t="n">
        <v>2</v>
      </c>
      <c r="F17412" s="38" t="s">
        <v>71</v>
      </c>
      <c r="G17412" s="37" t="s">
        <v>810</v>
      </c>
      <c r="H17412" s="0" t="n">
        <v>500225</v>
      </c>
      <c r="I17412" s="0" t="n">
        <v>236091</v>
      </c>
      <c r="J17412" s="0" t="n">
        <v>35616</v>
      </c>
    </row>
    <row r="17413" customFormat="false" ht="15" hidden="false" customHeight="false" outlineLevel="0" collapsed="false">
      <c r="A17413" s="0" t="n">
        <v>202507</v>
      </c>
      <c r="B17413" s="0" t="n">
        <v>202508</v>
      </c>
      <c r="C17413" s="37" t="s">
        <v>184</v>
      </c>
      <c r="D17413" s="37" t="s">
        <v>425</v>
      </c>
      <c r="E17413" s="0" t="n">
        <v>2</v>
      </c>
      <c r="F17413" s="38" t="s">
        <v>71</v>
      </c>
      <c r="G17413" s="37" t="s">
        <v>811</v>
      </c>
      <c r="H17413" s="0" t="n">
        <v>395590</v>
      </c>
      <c r="I17413" s="0" t="n">
        <v>131353</v>
      </c>
      <c r="J17413" s="0" t="n">
        <v>14568</v>
      </c>
    </row>
    <row r="17414" customFormat="false" ht="15" hidden="false" customHeight="false" outlineLevel="0" collapsed="false">
      <c r="A17414" s="0" t="n">
        <v>202507</v>
      </c>
      <c r="B17414" s="0" t="n">
        <v>202508</v>
      </c>
      <c r="C17414" s="37" t="s">
        <v>149</v>
      </c>
      <c r="D17414" s="37" t="s">
        <v>756</v>
      </c>
      <c r="E17414" s="0" t="n">
        <v>2</v>
      </c>
      <c r="F17414" s="38" t="s">
        <v>71</v>
      </c>
      <c r="G17414" s="37" t="s">
        <v>812</v>
      </c>
      <c r="H17414" s="0" t="n">
        <v>961175</v>
      </c>
      <c r="I17414" s="0" t="n">
        <v>589136</v>
      </c>
      <c r="J17414" s="0" t="n">
        <v>-15475</v>
      </c>
    </row>
    <row r="17415" customFormat="false" ht="15" hidden="false" customHeight="false" outlineLevel="0" collapsed="false">
      <c r="A17415" s="0" t="n">
        <v>202507</v>
      </c>
      <c r="B17415" s="0" t="n">
        <v>202508</v>
      </c>
      <c r="C17415" s="37" t="s">
        <v>149</v>
      </c>
      <c r="D17415" s="37" t="s">
        <v>616</v>
      </c>
      <c r="E17415" s="0" t="n">
        <v>2</v>
      </c>
      <c r="F17415" s="38" t="s">
        <v>71</v>
      </c>
      <c r="G17415" s="37" t="s">
        <v>813</v>
      </c>
      <c r="H17415" s="0" t="n">
        <v>440596</v>
      </c>
      <c r="I17415" s="0" t="n">
        <v>172521</v>
      </c>
      <c r="J17415" s="0" t="n">
        <v>6545</v>
      </c>
    </row>
    <row r="17416" customFormat="false" ht="15" hidden="false" customHeight="false" outlineLevel="0" collapsed="false">
      <c r="A17416" s="0" t="n">
        <v>202507</v>
      </c>
      <c r="B17416" s="0" t="n">
        <v>202508</v>
      </c>
      <c r="C17416" s="37" t="s">
        <v>109</v>
      </c>
      <c r="D17416" s="37" t="s">
        <v>364</v>
      </c>
      <c r="E17416" s="0" t="n">
        <v>2</v>
      </c>
      <c r="F17416" s="38" t="s">
        <v>71</v>
      </c>
      <c r="G17416" s="37" t="s">
        <v>814</v>
      </c>
      <c r="H17416" s="0" t="n">
        <v>89666</v>
      </c>
      <c r="I17416" s="0" t="n">
        <v>54524</v>
      </c>
      <c r="J17416" s="0" t="n">
        <v>8400</v>
      </c>
    </row>
    <row r="17417" customFormat="false" ht="15" hidden="false" customHeight="false" outlineLevel="0" collapsed="false">
      <c r="A17417" s="0" t="n">
        <v>202507</v>
      </c>
      <c r="B17417" s="0" t="n">
        <v>202508</v>
      </c>
      <c r="C17417" s="37" t="s">
        <v>95</v>
      </c>
      <c r="D17417" s="37" t="s">
        <v>396</v>
      </c>
      <c r="E17417" s="0" t="n">
        <v>2</v>
      </c>
      <c r="F17417" s="38" t="s">
        <v>71</v>
      </c>
      <c r="G17417" s="37" t="s">
        <v>815</v>
      </c>
      <c r="H17417" s="0" t="n">
        <v>113579</v>
      </c>
      <c r="I17417" s="0" t="n">
        <v>153399</v>
      </c>
      <c r="J17417" s="0" t="n">
        <v>22634</v>
      </c>
    </row>
    <row r="17418" customFormat="false" ht="15" hidden="false" customHeight="false" outlineLevel="0" collapsed="false">
      <c r="A17418" s="0" t="n">
        <v>202507</v>
      </c>
      <c r="B17418" s="0" t="n">
        <v>202508</v>
      </c>
      <c r="C17418" s="37" t="s">
        <v>115</v>
      </c>
      <c r="D17418" s="37" t="s">
        <v>673</v>
      </c>
      <c r="E17418" s="0" t="n">
        <v>2</v>
      </c>
      <c r="F17418" s="38" t="s">
        <v>71</v>
      </c>
      <c r="G17418" s="37" t="s">
        <v>816</v>
      </c>
      <c r="H17418" s="0" t="n">
        <v>500098</v>
      </c>
      <c r="I17418" s="0" t="n">
        <v>362567</v>
      </c>
      <c r="J17418" s="0" t="n">
        <v>60417</v>
      </c>
    </row>
    <row r="17419" customFormat="false" ht="15" hidden="false" customHeight="false" outlineLevel="0" collapsed="false">
      <c r="A17419" s="0" t="n">
        <v>202507</v>
      </c>
      <c r="B17419" s="0" t="n">
        <v>202508</v>
      </c>
      <c r="C17419" s="37" t="s">
        <v>112</v>
      </c>
      <c r="D17419" s="37" t="s">
        <v>120</v>
      </c>
      <c r="E17419" s="0" t="n">
        <v>2</v>
      </c>
      <c r="F17419" s="38" t="s">
        <v>71</v>
      </c>
      <c r="G17419" s="37" t="s">
        <v>817</v>
      </c>
      <c r="H17419" s="0" t="n">
        <v>2210119</v>
      </c>
      <c r="I17419" s="0" t="n">
        <v>1401319</v>
      </c>
      <c r="J17419" s="0" t="n">
        <v>20115</v>
      </c>
    </row>
    <row r="17420" customFormat="false" ht="15" hidden="false" customHeight="false" outlineLevel="0" collapsed="false">
      <c r="A17420" s="0" t="n">
        <v>202507</v>
      </c>
      <c r="B17420" s="0" t="n">
        <v>202508</v>
      </c>
      <c r="C17420" s="37" t="s">
        <v>124</v>
      </c>
      <c r="D17420" s="37" t="s">
        <v>493</v>
      </c>
      <c r="E17420" s="0" t="n">
        <v>2</v>
      </c>
      <c r="F17420" s="38" t="s">
        <v>71</v>
      </c>
      <c r="G17420" s="37" t="s">
        <v>818</v>
      </c>
      <c r="H17420" s="0" t="n">
        <v>38016</v>
      </c>
      <c r="I17420" s="0" t="n">
        <v>30648</v>
      </c>
      <c r="J17420" s="0" t="n">
        <v>4242</v>
      </c>
    </row>
    <row r="17421" customFormat="false" ht="15" hidden="false" customHeight="false" outlineLevel="0" collapsed="false">
      <c r="A17421" s="0" t="n">
        <v>202507</v>
      </c>
      <c r="B17421" s="0" t="n">
        <v>202508</v>
      </c>
      <c r="C17421" s="37" t="s">
        <v>95</v>
      </c>
      <c r="D17421" s="37" t="s">
        <v>414</v>
      </c>
      <c r="E17421" s="0" t="n">
        <v>2</v>
      </c>
      <c r="F17421" s="38" t="s">
        <v>71</v>
      </c>
      <c r="G17421" s="37" t="s">
        <v>819</v>
      </c>
      <c r="H17421" s="0" t="n">
        <v>874245</v>
      </c>
      <c r="I17421" s="0" t="n">
        <v>220802</v>
      </c>
      <c r="J17421" s="0" t="n">
        <v>4308</v>
      </c>
    </row>
    <row r="17422" customFormat="false" ht="15" hidden="false" customHeight="false" outlineLevel="0" collapsed="false">
      <c r="A17422" s="0" t="n">
        <v>202507</v>
      </c>
      <c r="B17422" s="0" t="n">
        <v>202508</v>
      </c>
      <c r="C17422" s="37" t="s">
        <v>149</v>
      </c>
      <c r="D17422" s="37" t="s">
        <v>247</v>
      </c>
      <c r="E17422" s="0" t="n">
        <v>2</v>
      </c>
      <c r="F17422" s="38" t="s">
        <v>71</v>
      </c>
      <c r="G17422" s="37" t="s">
        <v>820</v>
      </c>
      <c r="H17422" s="0" t="n">
        <v>2937442</v>
      </c>
      <c r="I17422" s="0" t="n">
        <v>2943570</v>
      </c>
      <c r="J17422" s="0" t="n">
        <v>533046</v>
      </c>
    </row>
    <row r="17423" customFormat="false" ht="15" hidden="false" customHeight="false" outlineLevel="0" collapsed="false">
      <c r="A17423" s="0" t="n">
        <v>202507</v>
      </c>
      <c r="B17423" s="0" t="n">
        <v>202508</v>
      </c>
      <c r="C17423" s="37" t="s">
        <v>109</v>
      </c>
      <c r="D17423" s="37" t="s">
        <v>821</v>
      </c>
      <c r="E17423" s="0" t="n">
        <v>2</v>
      </c>
      <c r="F17423" s="38" t="s">
        <v>71</v>
      </c>
      <c r="G17423" s="37" t="s">
        <v>822</v>
      </c>
      <c r="H17423" s="0" t="n">
        <v>505486</v>
      </c>
      <c r="I17423" s="0" t="n">
        <v>455913</v>
      </c>
      <c r="J17423" s="0" t="n">
        <v>81153</v>
      </c>
    </row>
    <row r="17424" customFormat="false" ht="15" hidden="false" customHeight="false" outlineLevel="0" collapsed="false">
      <c r="A17424" s="0" t="n">
        <v>202507</v>
      </c>
      <c r="B17424" s="0" t="n">
        <v>202508</v>
      </c>
      <c r="C17424" s="37" t="s">
        <v>124</v>
      </c>
      <c r="D17424" s="37" t="s">
        <v>476</v>
      </c>
      <c r="E17424" s="0" t="n">
        <v>2</v>
      </c>
      <c r="F17424" s="38" t="s">
        <v>71</v>
      </c>
      <c r="G17424" s="37" t="s">
        <v>823</v>
      </c>
      <c r="H17424" s="0" t="n">
        <v>939180</v>
      </c>
      <c r="I17424" s="0" t="n">
        <v>476675</v>
      </c>
      <c r="J17424" s="0" t="n">
        <v>-27363</v>
      </c>
    </row>
    <row r="17425" customFormat="false" ht="15" hidden="false" customHeight="false" outlineLevel="0" collapsed="false">
      <c r="A17425" s="0" t="n">
        <v>202507</v>
      </c>
      <c r="B17425" s="0" t="n">
        <v>202508</v>
      </c>
      <c r="C17425" s="37" t="s">
        <v>115</v>
      </c>
      <c r="D17425" s="37" t="s">
        <v>300</v>
      </c>
      <c r="E17425" s="0" t="n">
        <v>2</v>
      </c>
      <c r="F17425" s="38" t="s">
        <v>71</v>
      </c>
      <c r="G17425" s="37" t="s">
        <v>824</v>
      </c>
      <c r="H17425" s="0" t="n">
        <v>292604</v>
      </c>
      <c r="I17425" s="0" t="n">
        <v>330259</v>
      </c>
      <c r="J17425" s="0" t="n">
        <v>35534</v>
      </c>
    </row>
    <row r="17426" customFormat="false" ht="15" hidden="false" customHeight="false" outlineLevel="0" collapsed="false">
      <c r="A17426" s="0" t="n">
        <v>202507</v>
      </c>
      <c r="B17426" s="0" t="n">
        <v>202508</v>
      </c>
      <c r="C17426" s="37" t="s">
        <v>158</v>
      </c>
      <c r="D17426" s="37" t="s">
        <v>700</v>
      </c>
      <c r="E17426" s="0" t="n">
        <v>2</v>
      </c>
      <c r="F17426" s="38" t="s">
        <v>71</v>
      </c>
      <c r="G17426" s="37" t="s">
        <v>825</v>
      </c>
      <c r="H17426" s="0" t="n">
        <v>500036</v>
      </c>
      <c r="I17426" s="0" t="n">
        <v>619747</v>
      </c>
      <c r="J17426" s="0" t="n">
        <v>-18306</v>
      </c>
    </row>
    <row r="17427" customFormat="false" ht="15" hidden="false" customHeight="false" outlineLevel="0" collapsed="false">
      <c r="A17427" s="0" t="n">
        <v>202507</v>
      </c>
      <c r="B17427" s="0" t="n">
        <v>202508</v>
      </c>
      <c r="C17427" s="37" t="s">
        <v>184</v>
      </c>
      <c r="D17427" s="37" t="s">
        <v>826</v>
      </c>
      <c r="E17427" s="0" t="n">
        <v>2</v>
      </c>
      <c r="F17427" s="38" t="s">
        <v>71</v>
      </c>
      <c r="G17427" s="37" t="s">
        <v>827</v>
      </c>
      <c r="H17427" s="0" t="n">
        <v>85481</v>
      </c>
      <c r="I17427" s="0" t="n">
        <v>94148</v>
      </c>
      <c r="J17427" s="0" t="n">
        <v>15326</v>
      </c>
    </row>
    <row r="17428" customFormat="false" ht="15" hidden="false" customHeight="false" outlineLevel="0" collapsed="false">
      <c r="A17428" s="0" t="n">
        <v>202507</v>
      </c>
      <c r="B17428" s="0" t="n">
        <v>202508</v>
      </c>
      <c r="C17428" s="37" t="s">
        <v>101</v>
      </c>
      <c r="D17428" s="37" t="s">
        <v>328</v>
      </c>
      <c r="E17428" s="0" t="n">
        <v>2</v>
      </c>
      <c r="F17428" s="38" t="s">
        <v>71</v>
      </c>
      <c r="G17428" s="37" t="s">
        <v>828</v>
      </c>
      <c r="H17428" s="0" t="n">
        <v>45765</v>
      </c>
      <c r="I17428" s="0" t="n">
        <v>65983</v>
      </c>
      <c r="J17428" s="0" t="n">
        <v>-2166</v>
      </c>
    </row>
    <row r="17429" customFormat="false" ht="15" hidden="false" customHeight="false" outlineLevel="0" collapsed="false">
      <c r="A17429" s="0" t="n">
        <v>202507</v>
      </c>
      <c r="B17429" s="0" t="n">
        <v>202508</v>
      </c>
      <c r="C17429" s="37" t="s">
        <v>106</v>
      </c>
      <c r="D17429" s="37" t="s">
        <v>511</v>
      </c>
      <c r="E17429" s="0" t="n">
        <v>2</v>
      </c>
      <c r="F17429" s="38" t="s">
        <v>71</v>
      </c>
      <c r="G17429" s="37" t="s">
        <v>829</v>
      </c>
      <c r="H17429" s="0" t="n">
        <v>2257803</v>
      </c>
      <c r="I17429" s="0" t="n">
        <v>1147744</v>
      </c>
      <c r="J17429" s="0" t="n">
        <v>128843</v>
      </c>
    </row>
    <row r="17430" customFormat="false" ht="15" hidden="false" customHeight="false" outlineLevel="0" collapsed="false">
      <c r="A17430" s="0" t="n">
        <v>202507</v>
      </c>
      <c r="B17430" s="0" t="n">
        <v>202508</v>
      </c>
      <c r="C17430" s="37" t="s">
        <v>149</v>
      </c>
      <c r="D17430" s="37" t="s">
        <v>360</v>
      </c>
      <c r="E17430" s="0" t="n">
        <v>2</v>
      </c>
      <c r="F17430" s="38" t="s">
        <v>71</v>
      </c>
      <c r="G17430" s="37" t="s">
        <v>830</v>
      </c>
      <c r="H17430" s="0" t="n">
        <v>134302</v>
      </c>
      <c r="I17430" s="0" t="n">
        <v>218253</v>
      </c>
      <c r="J17430" s="0" t="n">
        <v>33583</v>
      </c>
    </row>
    <row r="17431" customFormat="false" ht="15" hidden="false" customHeight="false" outlineLevel="0" collapsed="false">
      <c r="A17431" s="0" t="n">
        <v>202507</v>
      </c>
      <c r="B17431" s="0" t="n">
        <v>202508</v>
      </c>
      <c r="C17431" s="37" t="s">
        <v>112</v>
      </c>
      <c r="D17431" s="37" t="s">
        <v>284</v>
      </c>
      <c r="E17431" s="0" t="n">
        <v>2</v>
      </c>
      <c r="F17431" s="38" t="s">
        <v>71</v>
      </c>
      <c r="G17431" s="37" t="s">
        <v>831</v>
      </c>
      <c r="H17431" s="0" t="n">
        <v>330260</v>
      </c>
      <c r="I17431" s="0" t="n">
        <v>105148</v>
      </c>
      <c r="J17431" s="0" t="n">
        <v>9119</v>
      </c>
    </row>
    <row r="17432" customFormat="false" ht="15" hidden="false" customHeight="false" outlineLevel="0" collapsed="false">
      <c r="A17432" s="0" t="n">
        <v>202507</v>
      </c>
      <c r="B17432" s="0" t="n">
        <v>202508</v>
      </c>
      <c r="C17432" s="37" t="s">
        <v>184</v>
      </c>
      <c r="D17432" s="37" t="s">
        <v>267</v>
      </c>
      <c r="E17432" s="0" t="n">
        <v>2</v>
      </c>
      <c r="F17432" s="38" t="s">
        <v>71</v>
      </c>
      <c r="G17432" s="37" t="s">
        <v>832</v>
      </c>
      <c r="H17432" s="0" t="n">
        <v>131975</v>
      </c>
      <c r="I17432" s="0" t="n">
        <v>57686</v>
      </c>
      <c r="J17432" s="0" t="n">
        <v>9585</v>
      </c>
    </row>
    <row r="17433" customFormat="false" ht="15" hidden="false" customHeight="false" outlineLevel="0" collapsed="false">
      <c r="A17433" s="0" t="n">
        <v>202507</v>
      </c>
      <c r="B17433" s="0" t="n">
        <v>202508</v>
      </c>
      <c r="C17433" s="37" t="s">
        <v>197</v>
      </c>
      <c r="D17433" s="37" t="s">
        <v>387</v>
      </c>
      <c r="E17433" s="0" t="n">
        <v>2</v>
      </c>
      <c r="F17433" s="38" t="s">
        <v>71</v>
      </c>
      <c r="G17433" s="37" t="s">
        <v>833</v>
      </c>
      <c r="H17433" s="0" t="n">
        <v>92459</v>
      </c>
      <c r="I17433" s="0" t="n">
        <v>77821</v>
      </c>
      <c r="J17433" s="0" t="n">
        <v>8508</v>
      </c>
    </row>
    <row r="17434" customFormat="false" ht="15" hidden="false" customHeight="false" outlineLevel="0" collapsed="false">
      <c r="A17434" s="0" t="n">
        <v>202507</v>
      </c>
      <c r="B17434" s="0" t="n">
        <v>202508</v>
      </c>
      <c r="C17434" s="37" t="s">
        <v>197</v>
      </c>
      <c r="D17434" s="37" t="s">
        <v>334</v>
      </c>
      <c r="E17434" s="0" t="n">
        <v>2</v>
      </c>
      <c r="F17434" s="38" t="s">
        <v>71</v>
      </c>
      <c r="G17434" s="37" t="s">
        <v>834</v>
      </c>
      <c r="H17434" s="0" t="n">
        <v>551710</v>
      </c>
      <c r="I17434" s="0" t="n">
        <v>410695</v>
      </c>
      <c r="J17434" s="0" t="n">
        <v>97196</v>
      </c>
    </row>
    <row r="17435" customFormat="false" ht="15" hidden="false" customHeight="false" outlineLevel="0" collapsed="false">
      <c r="A17435" s="0" t="n">
        <v>202507</v>
      </c>
      <c r="B17435" s="0" t="n">
        <v>202508</v>
      </c>
      <c r="C17435" s="37" t="s">
        <v>197</v>
      </c>
      <c r="D17435" s="37" t="s">
        <v>208</v>
      </c>
      <c r="E17435" s="0" t="n">
        <v>2</v>
      </c>
      <c r="F17435" s="38" t="s">
        <v>71</v>
      </c>
      <c r="G17435" s="37" t="s">
        <v>835</v>
      </c>
      <c r="H17435" s="0" t="n">
        <v>220243</v>
      </c>
      <c r="I17435" s="0" t="n">
        <v>116241</v>
      </c>
      <c r="J17435" s="0" t="n">
        <v>-3506</v>
      </c>
    </row>
    <row r="17436" customFormat="false" ht="15" hidden="false" customHeight="false" outlineLevel="0" collapsed="false">
      <c r="A17436" s="0" t="n">
        <v>202507</v>
      </c>
      <c r="B17436" s="0" t="n">
        <v>202508</v>
      </c>
      <c r="C17436" s="37" t="s">
        <v>115</v>
      </c>
      <c r="D17436" s="37" t="s">
        <v>306</v>
      </c>
      <c r="E17436" s="0" t="n">
        <v>2</v>
      </c>
      <c r="F17436" s="38" t="s">
        <v>71</v>
      </c>
      <c r="G17436" s="37" t="s">
        <v>836</v>
      </c>
      <c r="H17436" s="0" t="n">
        <v>646003</v>
      </c>
      <c r="I17436" s="0" t="n">
        <v>464462</v>
      </c>
      <c r="J17436" s="0" t="n">
        <v>19324</v>
      </c>
    </row>
    <row r="17437" customFormat="false" ht="15" hidden="false" customHeight="false" outlineLevel="0" collapsed="false">
      <c r="A17437" s="0" t="n">
        <v>202507</v>
      </c>
      <c r="B17437" s="0" t="n">
        <v>202508</v>
      </c>
      <c r="C17437" s="37" t="s">
        <v>106</v>
      </c>
      <c r="D17437" s="37" t="s">
        <v>519</v>
      </c>
      <c r="E17437" s="0" t="n">
        <v>2</v>
      </c>
      <c r="F17437" s="38" t="s">
        <v>71</v>
      </c>
      <c r="G17437" s="37" t="s">
        <v>837</v>
      </c>
      <c r="H17437" s="0" t="n">
        <v>965307</v>
      </c>
      <c r="I17437" s="0" t="n">
        <v>531367</v>
      </c>
      <c r="J17437" s="0" t="n">
        <v>-59494</v>
      </c>
    </row>
    <row r="17438" customFormat="false" ht="15" hidden="false" customHeight="false" outlineLevel="0" collapsed="false">
      <c r="A17438" s="0" t="n">
        <v>202507</v>
      </c>
      <c r="B17438" s="0" t="n">
        <v>202508</v>
      </c>
      <c r="C17438" s="37" t="s">
        <v>95</v>
      </c>
      <c r="D17438" s="37" t="s">
        <v>288</v>
      </c>
      <c r="E17438" s="0" t="n">
        <v>2</v>
      </c>
      <c r="F17438" s="38" t="s">
        <v>71</v>
      </c>
      <c r="G17438" s="37" t="s">
        <v>838</v>
      </c>
      <c r="H17438" s="0" t="n">
        <v>618582</v>
      </c>
      <c r="I17438" s="0" t="n">
        <v>386247</v>
      </c>
      <c r="J17438" s="0" t="n">
        <v>19444</v>
      </c>
    </row>
    <row r="17439" customFormat="false" ht="15" hidden="false" customHeight="false" outlineLevel="0" collapsed="false">
      <c r="A17439" s="0" t="n">
        <v>202507</v>
      </c>
      <c r="B17439" s="0" t="n">
        <v>202508</v>
      </c>
      <c r="C17439" s="37" t="s">
        <v>101</v>
      </c>
      <c r="D17439" s="37" t="s">
        <v>839</v>
      </c>
      <c r="E17439" s="0" t="n">
        <v>2</v>
      </c>
      <c r="F17439" s="38" t="s">
        <v>71</v>
      </c>
      <c r="G17439" s="37" t="s">
        <v>840</v>
      </c>
      <c r="H17439" s="0" t="n">
        <v>839770</v>
      </c>
      <c r="I17439" s="0" t="n">
        <v>1235119</v>
      </c>
      <c r="J17439" s="0" t="n">
        <v>-47799</v>
      </c>
    </row>
    <row r="17440" customFormat="false" ht="15" hidden="false" customHeight="false" outlineLevel="0" collapsed="false">
      <c r="A17440" s="0" t="n">
        <v>202507</v>
      </c>
      <c r="B17440" s="0" t="n">
        <v>202508</v>
      </c>
      <c r="C17440" s="37" t="s">
        <v>106</v>
      </c>
      <c r="D17440" s="37" t="s">
        <v>841</v>
      </c>
      <c r="E17440" s="0" t="n">
        <v>2</v>
      </c>
      <c r="F17440" s="38" t="s">
        <v>71</v>
      </c>
      <c r="G17440" s="37" t="s">
        <v>842</v>
      </c>
      <c r="H17440" s="0" t="n">
        <v>4012573</v>
      </c>
      <c r="I17440" s="0" t="n">
        <v>1301933</v>
      </c>
      <c r="J17440" s="0" t="n">
        <v>-76405</v>
      </c>
    </row>
    <row r="17441" customFormat="false" ht="15" hidden="false" customHeight="false" outlineLevel="0" collapsed="false">
      <c r="A17441" s="0" t="n">
        <v>202507</v>
      </c>
      <c r="B17441" s="0" t="n">
        <v>202508</v>
      </c>
      <c r="C17441" s="37" t="s">
        <v>178</v>
      </c>
      <c r="D17441" s="37" t="s">
        <v>843</v>
      </c>
      <c r="E17441" s="0" t="n">
        <v>2</v>
      </c>
      <c r="F17441" s="38" t="s">
        <v>71</v>
      </c>
      <c r="G17441" s="37" t="s">
        <v>844</v>
      </c>
      <c r="H17441" s="0" t="n">
        <v>105631</v>
      </c>
      <c r="I17441" s="0" t="n">
        <v>69309</v>
      </c>
      <c r="J17441" s="0" t="n">
        <v>-5236</v>
      </c>
    </row>
    <row r="17442" customFormat="false" ht="15" hidden="false" customHeight="false" outlineLevel="0" collapsed="false">
      <c r="A17442" s="0" t="n">
        <v>202507</v>
      </c>
      <c r="B17442" s="0" t="n">
        <v>202509</v>
      </c>
      <c r="C17442" s="37" t="s">
        <v>95</v>
      </c>
      <c r="D17442" s="37" t="s">
        <v>96</v>
      </c>
      <c r="E17442" s="0" t="n">
        <v>3</v>
      </c>
      <c r="F17442" s="38" t="s">
        <v>70</v>
      </c>
      <c r="G17442" s="37" t="s">
        <v>97</v>
      </c>
      <c r="H17442" s="0" t="n">
        <v>6394948</v>
      </c>
      <c r="I17442" s="0" t="n">
        <v>4485125</v>
      </c>
      <c r="J17442" s="0" t="n">
        <v>1725609</v>
      </c>
    </row>
    <row r="17443" customFormat="false" ht="15" hidden="false" customHeight="false" outlineLevel="0" collapsed="false">
      <c r="A17443" s="0" t="n">
        <v>202507</v>
      </c>
      <c r="B17443" s="0" t="n">
        <v>202509</v>
      </c>
      <c r="C17443" s="37" t="s">
        <v>98</v>
      </c>
      <c r="D17443" s="37" t="s">
        <v>99</v>
      </c>
      <c r="E17443" s="0" t="n">
        <v>3</v>
      </c>
      <c r="F17443" s="38" t="s">
        <v>70</v>
      </c>
      <c r="G17443" s="37" t="s">
        <v>100</v>
      </c>
      <c r="H17443" s="0" t="n">
        <v>1403563</v>
      </c>
      <c r="I17443" s="0" t="n">
        <v>2908973</v>
      </c>
      <c r="J17443" s="0" t="n">
        <v>116237</v>
      </c>
    </row>
    <row r="17444" customFormat="false" ht="15" hidden="false" customHeight="false" outlineLevel="0" collapsed="false">
      <c r="A17444" s="0" t="n">
        <v>202507</v>
      </c>
      <c r="B17444" s="0" t="n">
        <v>202509</v>
      </c>
      <c r="C17444" s="37" t="s">
        <v>101</v>
      </c>
      <c r="D17444" s="37" t="s">
        <v>102</v>
      </c>
      <c r="E17444" s="0" t="n">
        <v>3</v>
      </c>
      <c r="F17444" s="38" t="s">
        <v>70</v>
      </c>
      <c r="G17444" s="37" t="s">
        <v>103</v>
      </c>
      <c r="H17444" s="0" t="n">
        <v>2582737</v>
      </c>
      <c r="I17444" s="0" t="n">
        <v>4590581</v>
      </c>
      <c r="J17444" s="0" t="n">
        <v>758330</v>
      </c>
    </row>
    <row r="17445" customFormat="false" ht="15" hidden="false" customHeight="false" outlineLevel="0" collapsed="false">
      <c r="A17445" s="0" t="n">
        <v>202507</v>
      </c>
      <c r="B17445" s="0" t="n">
        <v>202509</v>
      </c>
      <c r="C17445" s="37" t="s">
        <v>101</v>
      </c>
      <c r="D17445" s="37" t="s">
        <v>104</v>
      </c>
      <c r="E17445" s="0" t="n">
        <v>3</v>
      </c>
      <c r="F17445" s="38" t="s">
        <v>70</v>
      </c>
      <c r="G17445" s="37" t="s">
        <v>105</v>
      </c>
      <c r="H17445" s="0" t="n">
        <v>1651733</v>
      </c>
      <c r="I17445" s="0" t="n">
        <v>937545</v>
      </c>
      <c r="J17445" s="0" t="n">
        <v>26777</v>
      </c>
    </row>
    <row r="17446" customFormat="false" ht="15" hidden="false" customHeight="false" outlineLevel="0" collapsed="false">
      <c r="A17446" s="0" t="n">
        <v>202507</v>
      </c>
      <c r="B17446" s="0" t="n">
        <v>202509</v>
      </c>
      <c r="C17446" s="37" t="s">
        <v>106</v>
      </c>
      <c r="D17446" s="37" t="s">
        <v>107</v>
      </c>
      <c r="E17446" s="0" t="n">
        <v>3</v>
      </c>
      <c r="F17446" s="38" t="s">
        <v>70</v>
      </c>
      <c r="G17446" s="37" t="s">
        <v>108</v>
      </c>
      <c r="H17446" s="0" t="n">
        <v>2596823</v>
      </c>
      <c r="I17446" s="0" t="n">
        <v>978960</v>
      </c>
      <c r="J17446" s="0" t="n">
        <v>66143</v>
      </c>
    </row>
    <row r="17447" customFormat="false" ht="15" hidden="false" customHeight="false" outlineLevel="0" collapsed="false">
      <c r="A17447" s="0" t="n">
        <v>202507</v>
      </c>
      <c r="B17447" s="0" t="n">
        <v>202509</v>
      </c>
      <c r="C17447" s="37" t="s">
        <v>109</v>
      </c>
      <c r="D17447" s="37" t="s">
        <v>110</v>
      </c>
      <c r="E17447" s="0" t="n">
        <v>3</v>
      </c>
      <c r="F17447" s="38" t="s">
        <v>70</v>
      </c>
      <c r="G17447" s="37" t="s">
        <v>111</v>
      </c>
      <c r="H17447" s="0" t="n">
        <v>903814</v>
      </c>
      <c r="I17447" s="0" t="n">
        <v>816008</v>
      </c>
      <c r="J17447" s="0" t="n">
        <v>-9947</v>
      </c>
    </row>
    <row r="17448" customFormat="false" ht="15" hidden="false" customHeight="false" outlineLevel="0" collapsed="false">
      <c r="A17448" s="0" t="n">
        <v>202507</v>
      </c>
      <c r="B17448" s="0" t="n">
        <v>202509</v>
      </c>
      <c r="C17448" s="37" t="s">
        <v>112</v>
      </c>
      <c r="D17448" s="37" t="s">
        <v>113</v>
      </c>
      <c r="E17448" s="0" t="n">
        <v>3</v>
      </c>
      <c r="F17448" s="38" t="s">
        <v>70</v>
      </c>
      <c r="G17448" s="37" t="s">
        <v>114</v>
      </c>
      <c r="H17448" s="0" t="n">
        <v>7327847</v>
      </c>
      <c r="I17448" s="0" t="n">
        <v>5802587</v>
      </c>
      <c r="J17448" s="0" t="n">
        <v>-69317</v>
      </c>
    </row>
    <row r="17449" customFormat="false" ht="15" hidden="false" customHeight="false" outlineLevel="0" collapsed="false">
      <c r="A17449" s="0" t="n">
        <v>202507</v>
      </c>
      <c r="B17449" s="0" t="n">
        <v>202509</v>
      </c>
      <c r="C17449" s="37" t="s">
        <v>115</v>
      </c>
      <c r="D17449" s="37" t="s">
        <v>116</v>
      </c>
      <c r="E17449" s="0" t="n">
        <v>3</v>
      </c>
      <c r="F17449" s="38" t="s">
        <v>70</v>
      </c>
      <c r="G17449" s="37" t="s">
        <v>117</v>
      </c>
      <c r="H17449" s="0" t="n">
        <v>682149</v>
      </c>
      <c r="I17449" s="0" t="n">
        <v>393469</v>
      </c>
      <c r="J17449" s="0" t="n">
        <v>55771</v>
      </c>
    </row>
    <row r="17450" customFormat="false" ht="15" hidden="false" customHeight="false" outlineLevel="0" collapsed="false">
      <c r="A17450" s="0" t="n">
        <v>202507</v>
      </c>
      <c r="B17450" s="0" t="n">
        <v>202509</v>
      </c>
      <c r="C17450" s="37" t="s">
        <v>109</v>
      </c>
      <c r="D17450" s="37" t="s">
        <v>118</v>
      </c>
      <c r="E17450" s="0" t="n">
        <v>3</v>
      </c>
      <c r="F17450" s="38" t="s">
        <v>70</v>
      </c>
      <c r="G17450" s="37" t="s">
        <v>119</v>
      </c>
      <c r="H17450" s="0" t="n">
        <v>4435386</v>
      </c>
      <c r="I17450" s="0" t="n">
        <v>1452171</v>
      </c>
      <c r="J17450" s="0" t="n">
        <v>188534</v>
      </c>
    </row>
    <row r="17451" customFormat="false" ht="15" hidden="false" customHeight="false" outlineLevel="0" collapsed="false">
      <c r="A17451" s="0" t="n">
        <v>202507</v>
      </c>
      <c r="B17451" s="0" t="n">
        <v>202509</v>
      </c>
      <c r="C17451" s="37" t="s">
        <v>109</v>
      </c>
      <c r="D17451" s="37" t="s">
        <v>120</v>
      </c>
      <c r="E17451" s="0" t="n">
        <v>3</v>
      </c>
      <c r="F17451" s="38" t="s">
        <v>70</v>
      </c>
      <c r="G17451" s="37" t="s">
        <v>121</v>
      </c>
      <c r="H17451" s="0" t="n">
        <v>760257</v>
      </c>
      <c r="I17451" s="0" t="n">
        <v>192692</v>
      </c>
      <c r="J17451" s="0" t="n">
        <v>50878</v>
      </c>
    </row>
    <row r="17452" customFormat="false" ht="15" hidden="false" customHeight="false" outlineLevel="0" collapsed="false">
      <c r="A17452" s="0" t="n">
        <v>202507</v>
      </c>
      <c r="B17452" s="0" t="n">
        <v>202509</v>
      </c>
      <c r="C17452" s="37" t="s">
        <v>95</v>
      </c>
      <c r="D17452" s="37" t="s">
        <v>122</v>
      </c>
      <c r="E17452" s="0" t="n">
        <v>3</v>
      </c>
      <c r="F17452" s="38" t="s">
        <v>70</v>
      </c>
      <c r="G17452" s="37" t="s">
        <v>123</v>
      </c>
      <c r="H17452" s="0" t="n">
        <v>1253730</v>
      </c>
      <c r="I17452" s="0" t="n">
        <v>1000346</v>
      </c>
      <c r="J17452" s="0" t="n">
        <v>82631</v>
      </c>
    </row>
    <row r="17453" customFormat="false" ht="15" hidden="false" customHeight="false" outlineLevel="0" collapsed="false">
      <c r="A17453" s="0" t="n">
        <v>202507</v>
      </c>
      <c r="B17453" s="0" t="n">
        <v>202509</v>
      </c>
      <c r="C17453" s="37" t="s">
        <v>124</v>
      </c>
      <c r="D17453" s="37" t="s">
        <v>125</v>
      </c>
      <c r="E17453" s="0" t="n">
        <v>3</v>
      </c>
      <c r="F17453" s="38" t="s">
        <v>70</v>
      </c>
      <c r="G17453" s="37" t="s">
        <v>126</v>
      </c>
      <c r="H17453" s="0" t="n">
        <v>421216</v>
      </c>
      <c r="I17453" s="0" t="n">
        <v>550630</v>
      </c>
      <c r="J17453" s="0" t="n">
        <v>52613</v>
      </c>
    </row>
    <row r="17454" customFormat="false" ht="15" hidden="false" customHeight="false" outlineLevel="0" collapsed="false">
      <c r="A17454" s="0" t="n">
        <v>202507</v>
      </c>
      <c r="B17454" s="0" t="n">
        <v>202509</v>
      </c>
      <c r="C17454" s="37" t="s">
        <v>95</v>
      </c>
      <c r="D17454" s="37" t="s">
        <v>127</v>
      </c>
      <c r="E17454" s="0" t="n">
        <v>3</v>
      </c>
      <c r="F17454" s="38" t="s">
        <v>70</v>
      </c>
      <c r="G17454" s="37" t="s">
        <v>128</v>
      </c>
      <c r="H17454" s="0" t="n">
        <v>1947969</v>
      </c>
      <c r="I17454" s="0" t="n">
        <v>1171178</v>
      </c>
      <c r="J17454" s="0" t="n">
        <v>88672</v>
      </c>
    </row>
    <row r="17455" customFormat="false" ht="15" hidden="false" customHeight="false" outlineLevel="0" collapsed="false">
      <c r="A17455" s="0" t="n">
        <v>202507</v>
      </c>
      <c r="B17455" s="0" t="n">
        <v>202509</v>
      </c>
      <c r="C17455" s="37" t="s">
        <v>124</v>
      </c>
      <c r="D17455" s="37" t="s">
        <v>122</v>
      </c>
      <c r="E17455" s="0" t="n">
        <v>3</v>
      </c>
      <c r="F17455" s="38" t="s">
        <v>70</v>
      </c>
      <c r="G17455" s="37" t="s">
        <v>129</v>
      </c>
      <c r="H17455" s="0" t="n">
        <v>8492562</v>
      </c>
      <c r="I17455" s="0" t="n">
        <v>8119248</v>
      </c>
      <c r="J17455" s="0" t="n">
        <v>-140229</v>
      </c>
    </row>
    <row r="17456" customFormat="false" ht="15" hidden="false" customHeight="false" outlineLevel="0" collapsed="false">
      <c r="A17456" s="0" t="n">
        <v>202507</v>
      </c>
      <c r="B17456" s="0" t="n">
        <v>202509</v>
      </c>
      <c r="C17456" s="37" t="s">
        <v>106</v>
      </c>
      <c r="D17456" s="37" t="s">
        <v>130</v>
      </c>
      <c r="E17456" s="0" t="n">
        <v>3</v>
      </c>
      <c r="F17456" s="38" t="s">
        <v>70</v>
      </c>
      <c r="G17456" s="37" t="s">
        <v>131</v>
      </c>
      <c r="H17456" s="0" t="n">
        <v>1125046</v>
      </c>
      <c r="I17456" s="0" t="n">
        <v>896081</v>
      </c>
      <c r="J17456" s="0" t="n">
        <v>124495</v>
      </c>
    </row>
    <row r="17457" customFormat="false" ht="15" hidden="false" customHeight="false" outlineLevel="0" collapsed="false">
      <c r="A17457" s="0" t="n">
        <v>202507</v>
      </c>
      <c r="B17457" s="0" t="n">
        <v>202509</v>
      </c>
      <c r="C17457" s="37" t="s">
        <v>95</v>
      </c>
      <c r="D17457" s="37" t="s">
        <v>132</v>
      </c>
      <c r="E17457" s="0" t="n">
        <v>3</v>
      </c>
      <c r="F17457" s="38" t="s">
        <v>70</v>
      </c>
      <c r="G17457" s="37" t="s">
        <v>133</v>
      </c>
      <c r="H17457" s="0" t="n">
        <v>948046</v>
      </c>
      <c r="I17457" s="0" t="n">
        <v>575073</v>
      </c>
      <c r="J17457" s="0" t="n">
        <v>36277</v>
      </c>
    </row>
    <row r="17458" customFormat="false" ht="15" hidden="false" customHeight="false" outlineLevel="0" collapsed="false">
      <c r="A17458" s="0" t="n">
        <v>202507</v>
      </c>
      <c r="B17458" s="0" t="n">
        <v>202509</v>
      </c>
      <c r="C17458" s="37" t="s">
        <v>112</v>
      </c>
      <c r="D17458" s="37" t="s">
        <v>134</v>
      </c>
      <c r="E17458" s="0" t="n">
        <v>3</v>
      </c>
      <c r="F17458" s="38" t="s">
        <v>70</v>
      </c>
      <c r="G17458" s="37" t="s">
        <v>135</v>
      </c>
      <c r="H17458" s="0" t="n">
        <v>255886</v>
      </c>
      <c r="I17458" s="0" t="n">
        <v>259007</v>
      </c>
      <c r="J17458" s="0" t="n">
        <v>-16462</v>
      </c>
    </row>
    <row r="17459" customFormat="false" ht="15" hidden="false" customHeight="false" outlineLevel="0" collapsed="false">
      <c r="A17459" s="0" t="n">
        <v>202507</v>
      </c>
      <c r="B17459" s="0" t="n">
        <v>202509</v>
      </c>
      <c r="C17459" s="37" t="s">
        <v>136</v>
      </c>
      <c r="D17459" s="37" t="s">
        <v>137</v>
      </c>
      <c r="E17459" s="0" t="n">
        <v>3</v>
      </c>
      <c r="F17459" s="38" t="s">
        <v>70</v>
      </c>
      <c r="G17459" s="37" t="s">
        <v>138</v>
      </c>
      <c r="H17459" s="0" t="n">
        <v>1214001</v>
      </c>
      <c r="I17459" s="0" t="n">
        <v>298943</v>
      </c>
      <c r="J17459" s="0" t="n">
        <v>57018</v>
      </c>
    </row>
    <row r="17460" customFormat="false" ht="15" hidden="false" customHeight="false" outlineLevel="0" collapsed="false">
      <c r="A17460" s="0" t="n">
        <v>202507</v>
      </c>
      <c r="B17460" s="0" t="n">
        <v>202509</v>
      </c>
      <c r="C17460" s="37" t="s">
        <v>115</v>
      </c>
      <c r="D17460" s="37" t="s">
        <v>139</v>
      </c>
      <c r="E17460" s="0" t="n">
        <v>3</v>
      </c>
      <c r="F17460" s="38" t="s">
        <v>70</v>
      </c>
      <c r="G17460" s="37" t="s">
        <v>140</v>
      </c>
      <c r="H17460" s="0" t="n">
        <v>230132</v>
      </c>
      <c r="I17460" s="0" t="n">
        <v>257854</v>
      </c>
      <c r="J17460" s="0" t="n">
        <v>5815</v>
      </c>
    </row>
    <row r="17461" customFormat="false" ht="15" hidden="false" customHeight="false" outlineLevel="0" collapsed="false">
      <c r="A17461" s="0" t="n">
        <v>202507</v>
      </c>
      <c r="B17461" s="0" t="n">
        <v>202509</v>
      </c>
      <c r="C17461" s="37" t="s">
        <v>109</v>
      </c>
      <c r="D17461" s="37" t="s">
        <v>141</v>
      </c>
      <c r="E17461" s="0" t="n">
        <v>3</v>
      </c>
      <c r="F17461" s="38" t="s">
        <v>70</v>
      </c>
      <c r="G17461" s="37" t="s">
        <v>142</v>
      </c>
      <c r="H17461" s="0" t="n">
        <v>478418</v>
      </c>
      <c r="I17461" s="0" t="n">
        <v>415423</v>
      </c>
      <c r="J17461" s="0" t="n">
        <v>46967</v>
      </c>
    </row>
    <row r="17462" customFormat="false" ht="15" hidden="false" customHeight="false" outlineLevel="0" collapsed="false">
      <c r="A17462" s="0" t="n">
        <v>202507</v>
      </c>
      <c r="B17462" s="0" t="n">
        <v>202509</v>
      </c>
      <c r="C17462" s="37" t="s">
        <v>136</v>
      </c>
      <c r="D17462" s="37" t="s">
        <v>143</v>
      </c>
      <c r="E17462" s="0" t="n">
        <v>3</v>
      </c>
      <c r="F17462" s="38" t="s">
        <v>70</v>
      </c>
      <c r="G17462" s="37" t="s">
        <v>144</v>
      </c>
      <c r="H17462" s="0" t="n">
        <v>1321705</v>
      </c>
      <c r="I17462" s="0" t="n">
        <v>1389833</v>
      </c>
      <c r="J17462" s="0" t="n">
        <v>162071</v>
      </c>
    </row>
    <row r="17463" customFormat="false" ht="15" hidden="false" customHeight="false" outlineLevel="0" collapsed="false">
      <c r="A17463" s="0" t="n">
        <v>202507</v>
      </c>
      <c r="B17463" s="0" t="n">
        <v>202509</v>
      </c>
      <c r="C17463" s="37" t="s">
        <v>101</v>
      </c>
      <c r="D17463" s="37" t="s">
        <v>145</v>
      </c>
      <c r="E17463" s="0" t="n">
        <v>3</v>
      </c>
      <c r="F17463" s="38" t="s">
        <v>70</v>
      </c>
      <c r="G17463" s="37" t="s">
        <v>146</v>
      </c>
      <c r="H17463" s="0" t="n">
        <v>8563803</v>
      </c>
      <c r="I17463" s="0" t="n">
        <v>4862483</v>
      </c>
      <c r="J17463" s="0" t="n">
        <v>491205</v>
      </c>
    </row>
    <row r="17464" customFormat="false" ht="15" hidden="false" customHeight="false" outlineLevel="0" collapsed="false">
      <c r="A17464" s="0" t="n">
        <v>202507</v>
      </c>
      <c r="B17464" s="0" t="n">
        <v>202509</v>
      </c>
      <c r="C17464" s="37" t="s">
        <v>106</v>
      </c>
      <c r="D17464" s="37" t="s">
        <v>147</v>
      </c>
      <c r="E17464" s="0" t="n">
        <v>3</v>
      </c>
      <c r="F17464" s="38" t="s">
        <v>70</v>
      </c>
      <c r="G17464" s="37" t="s">
        <v>148</v>
      </c>
      <c r="H17464" s="0" t="n">
        <v>31921227</v>
      </c>
      <c r="I17464" s="0" t="n">
        <v>26480373</v>
      </c>
      <c r="J17464" s="0" t="n">
        <v>-541086</v>
      </c>
    </row>
    <row r="17465" customFormat="false" ht="15" hidden="false" customHeight="false" outlineLevel="0" collapsed="false">
      <c r="A17465" s="0" t="n">
        <v>202507</v>
      </c>
      <c r="B17465" s="0" t="n">
        <v>202509</v>
      </c>
      <c r="C17465" s="37" t="s">
        <v>149</v>
      </c>
      <c r="D17465" s="37" t="s">
        <v>150</v>
      </c>
      <c r="E17465" s="0" t="n">
        <v>3</v>
      </c>
      <c r="F17465" s="38" t="s">
        <v>70</v>
      </c>
      <c r="G17465" s="37" t="s">
        <v>151</v>
      </c>
      <c r="H17465" s="0" t="n">
        <v>497767</v>
      </c>
      <c r="I17465" s="0" t="n">
        <v>467172</v>
      </c>
      <c r="J17465" s="0" t="n">
        <v>102599</v>
      </c>
    </row>
    <row r="17466" customFormat="false" ht="15" hidden="false" customHeight="false" outlineLevel="0" collapsed="false">
      <c r="A17466" s="0" t="n">
        <v>202507</v>
      </c>
      <c r="B17466" s="0" t="n">
        <v>202509</v>
      </c>
      <c r="C17466" s="37" t="s">
        <v>152</v>
      </c>
      <c r="D17466" s="37" t="s">
        <v>153</v>
      </c>
      <c r="E17466" s="0" t="n">
        <v>3</v>
      </c>
      <c r="F17466" s="38" t="s">
        <v>70</v>
      </c>
      <c r="G17466" s="37" t="s">
        <v>154</v>
      </c>
      <c r="H17466" s="0" t="n">
        <v>7800981</v>
      </c>
      <c r="I17466" s="0" t="n">
        <v>3978398</v>
      </c>
      <c r="J17466" s="0" t="n">
        <v>28378</v>
      </c>
    </row>
    <row r="17467" customFormat="false" ht="15" hidden="false" customHeight="false" outlineLevel="0" collapsed="false">
      <c r="A17467" s="0" t="n">
        <v>202507</v>
      </c>
      <c r="B17467" s="0" t="n">
        <v>202509</v>
      </c>
      <c r="C17467" s="37" t="s">
        <v>101</v>
      </c>
      <c r="D17467" s="37" t="s">
        <v>155</v>
      </c>
      <c r="E17467" s="0" t="n">
        <v>3</v>
      </c>
      <c r="F17467" s="38" t="s">
        <v>70</v>
      </c>
      <c r="G17467" s="37" t="s">
        <v>156</v>
      </c>
      <c r="H17467" s="0" t="n">
        <v>1399745</v>
      </c>
      <c r="I17467" s="0" t="n">
        <v>1458954</v>
      </c>
      <c r="J17467" s="0" t="n">
        <v>-241630</v>
      </c>
    </row>
    <row r="17468" customFormat="false" ht="15" hidden="false" customHeight="false" outlineLevel="0" collapsed="false">
      <c r="A17468" s="0" t="n">
        <v>202507</v>
      </c>
      <c r="B17468" s="0" t="n">
        <v>202509</v>
      </c>
      <c r="C17468" s="37" t="s">
        <v>106</v>
      </c>
      <c r="D17468" s="37" t="s">
        <v>116</v>
      </c>
      <c r="E17468" s="0" t="n">
        <v>3</v>
      </c>
      <c r="F17468" s="38" t="s">
        <v>70</v>
      </c>
      <c r="G17468" s="37" t="s">
        <v>157</v>
      </c>
      <c r="H17468" s="0" t="n">
        <v>877979</v>
      </c>
      <c r="I17468" s="0" t="n">
        <v>687479</v>
      </c>
      <c r="J17468" s="0" t="n">
        <v>113333</v>
      </c>
    </row>
    <row r="17469" customFormat="false" ht="15" hidden="false" customHeight="false" outlineLevel="0" collapsed="false">
      <c r="A17469" s="0" t="n">
        <v>202507</v>
      </c>
      <c r="B17469" s="0" t="n">
        <v>202509</v>
      </c>
      <c r="C17469" s="37" t="s">
        <v>158</v>
      </c>
      <c r="D17469" s="37" t="s">
        <v>159</v>
      </c>
      <c r="E17469" s="0" t="n">
        <v>3</v>
      </c>
      <c r="F17469" s="38" t="s">
        <v>70</v>
      </c>
      <c r="G17469" s="37" t="s">
        <v>160</v>
      </c>
      <c r="H17469" s="0" t="n">
        <v>2157564</v>
      </c>
      <c r="I17469" s="0" t="n">
        <v>2867699</v>
      </c>
      <c r="J17469" s="0" t="n">
        <v>463361</v>
      </c>
    </row>
    <row r="17470" customFormat="false" ht="15" hidden="false" customHeight="false" outlineLevel="0" collapsed="false">
      <c r="A17470" s="0" t="n">
        <v>202507</v>
      </c>
      <c r="B17470" s="0" t="n">
        <v>202509</v>
      </c>
      <c r="C17470" s="37" t="s">
        <v>95</v>
      </c>
      <c r="D17470" s="37" t="s">
        <v>161</v>
      </c>
      <c r="E17470" s="0" t="n">
        <v>3</v>
      </c>
      <c r="F17470" s="38" t="s">
        <v>70</v>
      </c>
      <c r="G17470" s="37" t="s">
        <v>162</v>
      </c>
      <c r="H17470" s="0" t="n">
        <v>1012541</v>
      </c>
      <c r="I17470" s="0" t="n">
        <v>616545</v>
      </c>
      <c r="J17470" s="0" t="n">
        <v>-24343</v>
      </c>
    </row>
    <row r="17471" customFormat="false" ht="15" hidden="false" customHeight="false" outlineLevel="0" collapsed="false">
      <c r="A17471" s="0" t="n">
        <v>202507</v>
      </c>
      <c r="B17471" s="0" t="n">
        <v>202509</v>
      </c>
      <c r="C17471" s="37" t="s">
        <v>112</v>
      </c>
      <c r="D17471" s="37" t="s">
        <v>163</v>
      </c>
      <c r="E17471" s="0" t="n">
        <v>3</v>
      </c>
      <c r="F17471" s="38" t="s">
        <v>70</v>
      </c>
      <c r="G17471" s="37" t="s">
        <v>164</v>
      </c>
      <c r="H17471" s="0" t="n">
        <v>1779245</v>
      </c>
      <c r="I17471" s="0" t="n">
        <v>2586823</v>
      </c>
      <c r="J17471" s="0" t="n">
        <v>205492</v>
      </c>
    </row>
    <row r="17472" customFormat="false" ht="15" hidden="false" customHeight="false" outlineLevel="0" collapsed="false">
      <c r="A17472" s="0" t="n">
        <v>202507</v>
      </c>
      <c r="B17472" s="0" t="n">
        <v>202509</v>
      </c>
      <c r="C17472" s="37" t="s">
        <v>101</v>
      </c>
      <c r="D17472" s="37" t="s">
        <v>165</v>
      </c>
      <c r="E17472" s="0" t="n">
        <v>3</v>
      </c>
      <c r="F17472" s="38" t="s">
        <v>70</v>
      </c>
      <c r="G17472" s="37" t="s">
        <v>166</v>
      </c>
      <c r="H17472" s="0" t="n">
        <v>968751</v>
      </c>
      <c r="I17472" s="0" t="n">
        <v>943455</v>
      </c>
      <c r="J17472" s="0" t="n">
        <v>177373</v>
      </c>
    </row>
    <row r="17473" customFormat="false" ht="15" hidden="false" customHeight="false" outlineLevel="0" collapsed="false">
      <c r="A17473" s="0" t="n">
        <v>202507</v>
      </c>
      <c r="B17473" s="0" t="n">
        <v>202509</v>
      </c>
      <c r="C17473" s="37" t="s">
        <v>124</v>
      </c>
      <c r="D17473" s="37" t="s">
        <v>167</v>
      </c>
      <c r="E17473" s="0" t="n">
        <v>3</v>
      </c>
      <c r="F17473" s="38" t="s">
        <v>70</v>
      </c>
      <c r="G17473" s="37" t="s">
        <v>168</v>
      </c>
      <c r="H17473" s="0" t="n">
        <v>219452</v>
      </c>
      <c r="I17473" s="0" t="n">
        <v>144852</v>
      </c>
      <c r="J17473" s="0" t="n">
        <v>32040</v>
      </c>
    </row>
    <row r="17474" customFormat="false" ht="15" hidden="false" customHeight="false" outlineLevel="0" collapsed="false">
      <c r="A17474" s="0" t="n">
        <v>202507</v>
      </c>
      <c r="B17474" s="0" t="n">
        <v>202509</v>
      </c>
      <c r="C17474" s="37" t="s">
        <v>152</v>
      </c>
      <c r="D17474" s="37" t="s">
        <v>122</v>
      </c>
      <c r="E17474" s="0" t="n">
        <v>3</v>
      </c>
      <c r="F17474" s="38" t="s">
        <v>70</v>
      </c>
      <c r="G17474" s="37" t="s">
        <v>169</v>
      </c>
      <c r="H17474" s="0" t="n">
        <v>212124</v>
      </c>
      <c r="I17474" s="0" t="n">
        <v>87375</v>
      </c>
      <c r="J17474" s="0" t="n">
        <v>12342</v>
      </c>
    </row>
    <row r="17475" customFormat="false" ht="15" hidden="false" customHeight="false" outlineLevel="0" collapsed="false">
      <c r="A17475" s="0" t="n">
        <v>202507</v>
      </c>
      <c r="B17475" s="0" t="n">
        <v>202509</v>
      </c>
      <c r="C17475" s="37" t="s">
        <v>98</v>
      </c>
      <c r="D17475" s="37" t="s">
        <v>170</v>
      </c>
      <c r="E17475" s="0" t="n">
        <v>3</v>
      </c>
      <c r="F17475" s="38" t="s">
        <v>70</v>
      </c>
      <c r="G17475" s="37" t="s">
        <v>171</v>
      </c>
      <c r="H17475" s="0" t="n">
        <v>4095006</v>
      </c>
      <c r="I17475" s="0" t="n">
        <v>5005191</v>
      </c>
      <c r="J17475" s="0" t="n">
        <v>814292</v>
      </c>
    </row>
    <row r="17476" customFormat="false" ht="15" hidden="false" customHeight="false" outlineLevel="0" collapsed="false">
      <c r="A17476" s="0" t="n">
        <v>202507</v>
      </c>
      <c r="B17476" s="0" t="n">
        <v>202509</v>
      </c>
      <c r="C17476" s="37" t="s">
        <v>98</v>
      </c>
      <c r="D17476" s="37" t="s">
        <v>172</v>
      </c>
      <c r="E17476" s="0" t="n">
        <v>3</v>
      </c>
      <c r="F17476" s="38" t="s">
        <v>70</v>
      </c>
      <c r="G17476" s="37" t="s">
        <v>173</v>
      </c>
      <c r="H17476" s="0" t="n">
        <v>1041921</v>
      </c>
      <c r="I17476" s="0" t="n">
        <v>415973</v>
      </c>
      <c r="J17476" s="0" t="n">
        <v>63097</v>
      </c>
    </row>
    <row r="17477" customFormat="false" ht="15" hidden="false" customHeight="false" outlineLevel="0" collapsed="false">
      <c r="A17477" s="0" t="n">
        <v>202507</v>
      </c>
      <c r="B17477" s="0" t="n">
        <v>202509</v>
      </c>
      <c r="C17477" s="37" t="s">
        <v>158</v>
      </c>
      <c r="D17477" s="37" t="s">
        <v>174</v>
      </c>
      <c r="E17477" s="0" t="n">
        <v>3</v>
      </c>
      <c r="F17477" s="38" t="s">
        <v>70</v>
      </c>
      <c r="G17477" s="37" t="s">
        <v>175</v>
      </c>
      <c r="H17477" s="0" t="n">
        <v>645534</v>
      </c>
      <c r="I17477" s="0" t="n">
        <v>636494</v>
      </c>
      <c r="J17477" s="0" t="n">
        <v>42189</v>
      </c>
    </row>
    <row r="17478" customFormat="false" ht="15" hidden="false" customHeight="false" outlineLevel="0" collapsed="false">
      <c r="A17478" s="0" t="n">
        <v>202507</v>
      </c>
      <c r="B17478" s="0" t="n">
        <v>202509</v>
      </c>
      <c r="C17478" s="37" t="s">
        <v>149</v>
      </c>
      <c r="D17478" s="37" t="s">
        <v>176</v>
      </c>
      <c r="E17478" s="0" t="n">
        <v>3</v>
      </c>
      <c r="F17478" s="38" t="s">
        <v>70</v>
      </c>
      <c r="G17478" s="37" t="s">
        <v>177</v>
      </c>
      <c r="H17478" s="0" t="n">
        <v>1614061</v>
      </c>
      <c r="I17478" s="0" t="n">
        <v>595593</v>
      </c>
      <c r="J17478" s="0" t="n">
        <v>-17211</v>
      </c>
    </row>
    <row r="17479" customFormat="false" ht="15" hidden="false" customHeight="false" outlineLevel="0" collapsed="false">
      <c r="A17479" s="0" t="n">
        <v>202507</v>
      </c>
      <c r="B17479" s="0" t="n">
        <v>202509</v>
      </c>
      <c r="C17479" s="37" t="s">
        <v>178</v>
      </c>
      <c r="D17479" s="37" t="s">
        <v>179</v>
      </c>
      <c r="E17479" s="0" t="n">
        <v>3</v>
      </c>
      <c r="F17479" s="38" t="s">
        <v>70</v>
      </c>
      <c r="G17479" s="37" t="s">
        <v>180</v>
      </c>
      <c r="H17479" s="0" t="n">
        <v>1496150</v>
      </c>
      <c r="I17479" s="0" t="n">
        <v>2477850</v>
      </c>
      <c r="J17479" s="0" t="n">
        <v>133506</v>
      </c>
    </row>
    <row r="17480" customFormat="false" ht="15" hidden="false" customHeight="false" outlineLevel="0" collapsed="false">
      <c r="A17480" s="0" t="n">
        <v>202507</v>
      </c>
      <c r="B17480" s="0" t="n">
        <v>202509</v>
      </c>
      <c r="C17480" s="37" t="s">
        <v>149</v>
      </c>
      <c r="D17480" s="37" t="s">
        <v>181</v>
      </c>
      <c r="E17480" s="0" t="n">
        <v>3</v>
      </c>
      <c r="F17480" s="38" t="s">
        <v>70</v>
      </c>
      <c r="G17480" s="37" t="s">
        <v>182</v>
      </c>
      <c r="H17480" s="0" t="n">
        <v>1522216</v>
      </c>
      <c r="I17480" s="0" t="n">
        <v>1245723</v>
      </c>
      <c r="J17480" s="0" t="n">
        <v>239708</v>
      </c>
    </row>
    <row r="17481" customFormat="false" ht="15" hidden="false" customHeight="false" outlineLevel="0" collapsed="false">
      <c r="A17481" s="0" t="n">
        <v>202507</v>
      </c>
      <c r="B17481" s="0" t="n">
        <v>202509</v>
      </c>
      <c r="C17481" s="37" t="s">
        <v>115</v>
      </c>
      <c r="D17481" s="37" t="s">
        <v>104</v>
      </c>
      <c r="E17481" s="0" t="n">
        <v>3</v>
      </c>
      <c r="F17481" s="38" t="s">
        <v>70</v>
      </c>
      <c r="G17481" s="37" t="s">
        <v>183</v>
      </c>
      <c r="H17481" s="0" t="n">
        <v>394137</v>
      </c>
      <c r="I17481" s="0" t="n">
        <v>232442</v>
      </c>
      <c r="J17481" s="0" t="n">
        <v>44508</v>
      </c>
    </row>
    <row r="17482" customFormat="false" ht="15" hidden="false" customHeight="false" outlineLevel="0" collapsed="false">
      <c r="A17482" s="0" t="n">
        <v>202507</v>
      </c>
      <c r="B17482" s="0" t="n">
        <v>202509</v>
      </c>
      <c r="C17482" s="37" t="s">
        <v>184</v>
      </c>
      <c r="D17482" s="37" t="s">
        <v>185</v>
      </c>
      <c r="E17482" s="0" t="n">
        <v>3</v>
      </c>
      <c r="F17482" s="38" t="s">
        <v>70</v>
      </c>
      <c r="G17482" s="37" t="s">
        <v>186</v>
      </c>
      <c r="H17482" s="0" t="n">
        <v>6076312</v>
      </c>
      <c r="I17482" s="0" t="n">
        <v>4124179</v>
      </c>
      <c r="J17482" s="0" t="n">
        <v>413833</v>
      </c>
    </row>
    <row r="17483" customFormat="false" ht="15" hidden="false" customHeight="false" outlineLevel="0" collapsed="false">
      <c r="A17483" s="0" t="n">
        <v>202507</v>
      </c>
      <c r="B17483" s="0" t="n">
        <v>202509</v>
      </c>
      <c r="C17483" s="37" t="s">
        <v>109</v>
      </c>
      <c r="D17483" s="37" t="s">
        <v>187</v>
      </c>
      <c r="E17483" s="0" t="n">
        <v>3</v>
      </c>
      <c r="F17483" s="38" t="s">
        <v>70</v>
      </c>
      <c r="G17483" s="37" t="s">
        <v>188</v>
      </c>
      <c r="H17483" s="0" t="n">
        <v>8814874</v>
      </c>
      <c r="I17483" s="0" t="n">
        <v>8475422</v>
      </c>
      <c r="J17483" s="0" t="n">
        <v>395438</v>
      </c>
    </row>
    <row r="17484" customFormat="false" ht="15" hidden="false" customHeight="false" outlineLevel="0" collapsed="false">
      <c r="A17484" s="0" t="n">
        <v>202507</v>
      </c>
      <c r="B17484" s="0" t="n">
        <v>202509</v>
      </c>
      <c r="C17484" s="37" t="s">
        <v>178</v>
      </c>
      <c r="D17484" s="37" t="s">
        <v>189</v>
      </c>
      <c r="E17484" s="0" t="n">
        <v>3</v>
      </c>
      <c r="F17484" s="38" t="s">
        <v>70</v>
      </c>
      <c r="G17484" s="37" t="s">
        <v>190</v>
      </c>
      <c r="H17484" s="0" t="n">
        <v>2242799</v>
      </c>
      <c r="I17484" s="0" t="n">
        <v>598348</v>
      </c>
      <c r="J17484" s="0" t="n">
        <v>151663</v>
      </c>
    </row>
    <row r="17485" customFormat="false" ht="15" hidden="false" customHeight="false" outlineLevel="0" collapsed="false">
      <c r="A17485" s="0" t="n">
        <v>202507</v>
      </c>
      <c r="B17485" s="0" t="n">
        <v>202509</v>
      </c>
      <c r="C17485" s="37" t="s">
        <v>152</v>
      </c>
      <c r="D17485" s="37" t="s">
        <v>191</v>
      </c>
      <c r="E17485" s="0" t="n">
        <v>3</v>
      </c>
      <c r="F17485" s="38" t="s">
        <v>70</v>
      </c>
      <c r="G17485" s="37" t="s">
        <v>192</v>
      </c>
      <c r="H17485" s="0" t="n">
        <v>5835782</v>
      </c>
      <c r="I17485" s="0" t="n">
        <v>2453692</v>
      </c>
      <c r="J17485" s="0" t="n">
        <v>226724</v>
      </c>
    </row>
    <row r="17486" customFormat="false" ht="15" hidden="false" customHeight="false" outlineLevel="0" collapsed="false">
      <c r="A17486" s="0" t="n">
        <v>202507</v>
      </c>
      <c r="B17486" s="0" t="n">
        <v>202509</v>
      </c>
      <c r="C17486" s="37" t="s">
        <v>184</v>
      </c>
      <c r="D17486" s="37" t="s">
        <v>193</v>
      </c>
      <c r="E17486" s="0" t="n">
        <v>3</v>
      </c>
      <c r="F17486" s="38" t="s">
        <v>70</v>
      </c>
      <c r="G17486" s="37" t="s">
        <v>194</v>
      </c>
      <c r="H17486" s="0" t="n">
        <v>5759708</v>
      </c>
      <c r="I17486" s="0" t="n">
        <v>3355704</v>
      </c>
      <c r="J17486" s="0" t="n">
        <v>482341</v>
      </c>
    </row>
    <row r="17487" customFormat="false" ht="15" hidden="false" customHeight="false" outlineLevel="0" collapsed="false">
      <c r="A17487" s="0" t="n">
        <v>202507</v>
      </c>
      <c r="B17487" s="0" t="n">
        <v>202509</v>
      </c>
      <c r="C17487" s="37" t="s">
        <v>115</v>
      </c>
      <c r="D17487" s="37" t="s">
        <v>96</v>
      </c>
      <c r="E17487" s="0" t="n">
        <v>3</v>
      </c>
      <c r="F17487" s="38" t="s">
        <v>70</v>
      </c>
      <c r="G17487" s="37" t="s">
        <v>195</v>
      </c>
      <c r="H17487" s="0" t="n">
        <v>5072409</v>
      </c>
      <c r="I17487" s="0" t="n">
        <v>3177153</v>
      </c>
      <c r="J17487" s="0" t="n">
        <v>-129163</v>
      </c>
    </row>
    <row r="17488" customFormat="false" ht="15" hidden="false" customHeight="false" outlineLevel="0" collapsed="false">
      <c r="A17488" s="0" t="n">
        <v>202507</v>
      </c>
      <c r="B17488" s="0" t="n">
        <v>202509</v>
      </c>
      <c r="C17488" s="37" t="s">
        <v>136</v>
      </c>
      <c r="D17488" s="37" t="s">
        <v>120</v>
      </c>
      <c r="E17488" s="0" t="n">
        <v>3</v>
      </c>
      <c r="F17488" s="38" t="s">
        <v>70</v>
      </c>
      <c r="G17488" s="37" t="s">
        <v>196</v>
      </c>
      <c r="H17488" s="0" t="n">
        <v>2716860</v>
      </c>
      <c r="I17488" s="0" t="n">
        <v>3103434</v>
      </c>
      <c r="J17488" s="0" t="n">
        <v>230883</v>
      </c>
    </row>
    <row r="17489" customFormat="false" ht="15" hidden="false" customHeight="false" outlineLevel="0" collapsed="false">
      <c r="A17489" s="0" t="n">
        <v>202507</v>
      </c>
      <c r="B17489" s="0" t="n">
        <v>202509</v>
      </c>
      <c r="C17489" s="37" t="s">
        <v>197</v>
      </c>
      <c r="D17489" s="37" t="s">
        <v>198</v>
      </c>
      <c r="E17489" s="0" t="n">
        <v>3</v>
      </c>
      <c r="F17489" s="38" t="s">
        <v>70</v>
      </c>
      <c r="G17489" s="37" t="s">
        <v>199</v>
      </c>
      <c r="H17489" s="0" t="n">
        <v>2295451</v>
      </c>
      <c r="I17489" s="0" t="n">
        <v>876072</v>
      </c>
      <c r="J17489" s="0" t="n">
        <v>165245</v>
      </c>
    </row>
    <row r="17490" customFormat="false" ht="15" hidden="false" customHeight="false" outlineLevel="0" collapsed="false">
      <c r="A17490" s="0" t="n">
        <v>202507</v>
      </c>
      <c r="B17490" s="0" t="n">
        <v>202509</v>
      </c>
      <c r="C17490" s="37" t="s">
        <v>136</v>
      </c>
      <c r="D17490" s="37" t="s">
        <v>200</v>
      </c>
      <c r="E17490" s="0" t="n">
        <v>3</v>
      </c>
      <c r="F17490" s="38" t="s">
        <v>70</v>
      </c>
      <c r="G17490" s="37" t="s">
        <v>201</v>
      </c>
      <c r="H17490" s="0" t="n">
        <v>2236038</v>
      </c>
      <c r="I17490" s="0" t="n">
        <v>1831474</v>
      </c>
      <c r="J17490" s="0" t="n">
        <v>-104293</v>
      </c>
    </row>
    <row r="17491" customFormat="false" ht="15" hidden="false" customHeight="false" outlineLevel="0" collapsed="false">
      <c r="A17491" s="0" t="n">
        <v>202507</v>
      </c>
      <c r="B17491" s="0" t="n">
        <v>202509</v>
      </c>
      <c r="C17491" s="37" t="s">
        <v>136</v>
      </c>
      <c r="D17491" s="37" t="s">
        <v>127</v>
      </c>
      <c r="E17491" s="0" t="n">
        <v>3</v>
      </c>
      <c r="F17491" s="38" t="s">
        <v>70</v>
      </c>
      <c r="G17491" s="37" t="s">
        <v>202</v>
      </c>
      <c r="H17491" s="0" t="n">
        <v>347038</v>
      </c>
      <c r="I17491" s="0" t="n">
        <v>126868</v>
      </c>
      <c r="J17491" s="0" t="n">
        <v>9659</v>
      </c>
    </row>
    <row r="17492" customFormat="false" ht="15" hidden="false" customHeight="false" outlineLevel="0" collapsed="false">
      <c r="A17492" s="0" t="n">
        <v>202507</v>
      </c>
      <c r="B17492" s="0" t="n">
        <v>202509</v>
      </c>
      <c r="C17492" s="37" t="s">
        <v>106</v>
      </c>
      <c r="D17492" s="37" t="s">
        <v>203</v>
      </c>
      <c r="E17492" s="0" t="n">
        <v>3</v>
      </c>
      <c r="F17492" s="38" t="s">
        <v>70</v>
      </c>
      <c r="G17492" s="37" t="s">
        <v>204</v>
      </c>
      <c r="H17492" s="0" t="n">
        <v>2147792</v>
      </c>
      <c r="I17492" s="0" t="n">
        <v>772142</v>
      </c>
      <c r="J17492" s="0" t="n">
        <v>93347</v>
      </c>
    </row>
    <row r="17493" customFormat="false" ht="15" hidden="false" customHeight="false" outlineLevel="0" collapsed="false">
      <c r="A17493" s="0" t="n">
        <v>202507</v>
      </c>
      <c r="B17493" s="0" t="n">
        <v>202509</v>
      </c>
      <c r="C17493" s="37" t="s">
        <v>95</v>
      </c>
      <c r="D17493" s="37" t="s">
        <v>187</v>
      </c>
      <c r="E17493" s="0" t="n">
        <v>3</v>
      </c>
      <c r="F17493" s="38" t="s">
        <v>70</v>
      </c>
      <c r="G17493" s="37" t="s">
        <v>205</v>
      </c>
      <c r="H17493" s="0" t="n">
        <v>236273</v>
      </c>
      <c r="I17493" s="0" t="n">
        <v>123904</v>
      </c>
      <c r="J17493" s="0" t="n">
        <v>27612</v>
      </c>
    </row>
    <row r="17494" customFormat="false" ht="15" hidden="false" customHeight="false" outlineLevel="0" collapsed="false">
      <c r="A17494" s="0" t="n">
        <v>202507</v>
      </c>
      <c r="B17494" s="0" t="n">
        <v>202509</v>
      </c>
      <c r="C17494" s="37" t="s">
        <v>101</v>
      </c>
      <c r="D17494" s="37" t="s">
        <v>206</v>
      </c>
      <c r="E17494" s="0" t="n">
        <v>3</v>
      </c>
      <c r="F17494" s="38" t="s">
        <v>70</v>
      </c>
      <c r="G17494" s="37" t="s">
        <v>207</v>
      </c>
      <c r="H17494" s="0" t="n">
        <v>535985</v>
      </c>
      <c r="I17494" s="0" t="n">
        <v>557556</v>
      </c>
      <c r="J17494" s="0" t="n">
        <v>99023</v>
      </c>
    </row>
    <row r="17495" customFormat="false" ht="15" hidden="false" customHeight="false" outlineLevel="0" collapsed="false">
      <c r="A17495" s="0" t="n">
        <v>202507</v>
      </c>
      <c r="B17495" s="0" t="n">
        <v>202509</v>
      </c>
      <c r="C17495" s="37" t="s">
        <v>184</v>
      </c>
      <c r="D17495" s="37" t="s">
        <v>208</v>
      </c>
      <c r="E17495" s="0" t="n">
        <v>3</v>
      </c>
      <c r="F17495" s="38" t="s">
        <v>70</v>
      </c>
      <c r="G17495" s="37" t="s">
        <v>209</v>
      </c>
      <c r="H17495" s="0" t="n">
        <v>5284892</v>
      </c>
      <c r="I17495" s="0" t="n">
        <v>4666922</v>
      </c>
      <c r="J17495" s="0" t="n">
        <v>1163534</v>
      </c>
    </row>
    <row r="17496" customFormat="false" ht="15" hidden="false" customHeight="false" outlineLevel="0" collapsed="false">
      <c r="A17496" s="0" t="n">
        <v>202507</v>
      </c>
      <c r="B17496" s="0" t="n">
        <v>202509</v>
      </c>
      <c r="C17496" s="37" t="s">
        <v>95</v>
      </c>
      <c r="D17496" s="37" t="s">
        <v>210</v>
      </c>
      <c r="E17496" s="0" t="n">
        <v>3</v>
      </c>
      <c r="F17496" s="38" t="s">
        <v>70</v>
      </c>
      <c r="G17496" s="37" t="s">
        <v>211</v>
      </c>
      <c r="H17496" s="0" t="n">
        <v>3966762</v>
      </c>
      <c r="I17496" s="0" t="n">
        <v>3059365</v>
      </c>
      <c r="J17496" s="0" t="n">
        <v>499235</v>
      </c>
    </row>
    <row r="17497" customFormat="false" ht="15" hidden="false" customHeight="false" outlineLevel="0" collapsed="false">
      <c r="A17497" s="0" t="n">
        <v>202507</v>
      </c>
      <c r="B17497" s="0" t="n">
        <v>202509</v>
      </c>
      <c r="C17497" s="37" t="s">
        <v>178</v>
      </c>
      <c r="D17497" s="37" t="s">
        <v>212</v>
      </c>
      <c r="E17497" s="0" t="n">
        <v>3</v>
      </c>
      <c r="F17497" s="38" t="s">
        <v>70</v>
      </c>
      <c r="G17497" s="37" t="s">
        <v>213</v>
      </c>
      <c r="H17497" s="0" t="n">
        <v>7403944</v>
      </c>
      <c r="I17497" s="0" t="n">
        <v>2354874</v>
      </c>
      <c r="J17497" s="0" t="n">
        <v>397885</v>
      </c>
    </row>
    <row r="17498" customFormat="false" ht="15" hidden="false" customHeight="false" outlineLevel="0" collapsed="false">
      <c r="A17498" s="0" t="n">
        <v>202507</v>
      </c>
      <c r="B17498" s="0" t="n">
        <v>202509</v>
      </c>
      <c r="C17498" s="37" t="s">
        <v>95</v>
      </c>
      <c r="D17498" s="37" t="s">
        <v>214</v>
      </c>
      <c r="E17498" s="0" t="n">
        <v>3</v>
      </c>
      <c r="F17498" s="38" t="s">
        <v>70</v>
      </c>
      <c r="G17498" s="37" t="s">
        <v>215</v>
      </c>
      <c r="H17498" s="0" t="n">
        <v>694300</v>
      </c>
      <c r="I17498" s="0" t="n">
        <v>741691</v>
      </c>
      <c r="J17498" s="0" t="n">
        <v>-11521</v>
      </c>
    </row>
    <row r="17499" customFormat="false" ht="15" hidden="false" customHeight="false" outlineLevel="0" collapsed="false">
      <c r="A17499" s="0" t="n">
        <v>202507</v>
      </c>
      <c r="B17499" s="0" t="n">
        <v>202509</v>
      </c>
      <c r="C17499" s="37" t="s">
        <v>101</v>
      </c>
      <c r="D17499" s="37" t="s">
        <v>216</v>
      </c>
      <c r="E17499" s="0" t="n">
        <v>3</v>
      </c>
      <c r="F17499" s="38" t="s">
        <v>70</v>
      </c>
      <c r="G17499" s="37" t="s">
        <v>217</v>
      </c>
      <c r="H17499" s="0" t="n">
        <v>343882</v>
      </c>
      <c r="I17499" s="0" t="n">
        <v>180029</v>
      </c>
      <c r="J17499" s="0" t="n">
        <v>-3315</v>
      </c>
    </row>
    <row r="17500" customFormat="false" ht="15" hidden="false" customHeight="false" outlineLevel="0" collapsed="false">
      <c r="A17500" s="0" t="n">
        <v>202507</v>
      </c>
      <c r="B17500" s="0" t="n">
        <v>202509</v>
      </c>
      <c r="C17500" s="37" t="s">
        <v>115</v>
      </c>
      <c r="D17500" s="37" t="s">
        <v>218</v>
      </c>
      <c r="E17500" s="0" t="n">
        <v>3</v>
      </c>
      <c r="F17500" s="38" t="s">
        <v>70</v>
      </c>
      <c r="G17500" s="37" t="s">
        <v>219</v>
      </c>
      <c r="H17500" s="0" t="n">
        <v>917625</v>
      </c>
      <c r="I17500" s="0" t="n">
        <v>1200984</v>
      </c>
      <c r="J17500" s="0" t="n">
        <v>297918</v>
      </c>
    </row>
    <row r="17501" customFormat="false" ht="15" hidden="false" customHeight="false" outlineLevel="0" collapsed="false">
      <c r="A17501" s="0" t="n">
        <v>202507</v>
      </c>
      <c r="B17501" s="0" t="n">
        <v>202509</v>
      </c>
      <c r="C17501" s="37" t="s">
        <v>101</v>
      </c>
      <c r="D17501" s="37" t="s">
        <v>220</v>
      </c>
      <c r="E17501" s="0" t="n">
        <v>3</v>
      </c>
      <c r="F17501" s="38" t="s">
        <v>70</v>
      </c>
      <c r="G17501" s="37" t="s">
        <v>221</v>
      </c>
      <c r="H17501" s="0" t="n">
        <v>1681398</v>
      </c>
      <c r="I17501" s="0" t="n">
        <v>541196</v>
      </c>
      <c r="J17501" s="0" t="n">
        <v>18754</v>
      </c>
    </row>
    <row r="17502" customFormat="false" ht="15" hidden="false" customHeight="false" outlineLevel="0" collapsed="false">
      <c r="A17502" s="0" t="n">
        <v>202507</v>
      </c>
      <c r="B17502" s="0" t="n">
        <v>202509</v>
      </c>
      <c r="C17502" s="37" t="s">
        <v>101</v>
      </c>
      <c r="D17502" s="37" t="s">
        <v>153</v>
      </c>
      <c r="E17502" s="0" t="n">
        <v>3</v>
      </c>
      <c r="F17502" s="38" t="s">
        <v>70</v>
      </c>
      <c r="G17502" s="37" t="s">
        <v>222</v>
      </c>
      <c r="H17502" s="0" t="n">
        <v>1338601</v>
      </c>
      <c r="I17502" s="0" t="n">
        <v>1769233</v>
      </c>
      <c r="J17502" s="0" t="n">
        <v>45673</v>
      </c>
    </row>
    <row r="17503" customFormat="false" ht="15" hidden="false" customHeight="false" outlineLevel="0" collapsed="false">
      <c r="A17503" s="0" t="n">
        <v>202507</v>
      </c>
      <c r="B17503" s="0" t="n">
        <v>202509</v>
      </c>
      <c r="C17503" s="37" t="s">
        <v>136</v>
      </c>
      <c r="D17503" s="37" t="s">
        <v>223</v>
      </c>
      <c r="E17503" s="0" t="n">
        <v>3</v>
      </c>
      <c r="F17503" s="38" t="s">
        <v>70</v>
      </c>
      <c r="G17503" s="37" t="s">
        <v>224</v>
      </c>
      <c r="H17503" s="0" t="n">
        <v>5249240</v>
      </c>
      <c r="I17503" s="0" t="n">
        <v>1413254</v>
      </c>
      <c r="J17503" s="0" t="n">
        <v>-213059</v>
      </c>
    </row>
    <row r="17504" customFormat="false" ht="15" hidden="false" customHeight="false" outlineLevel="0" collapsed="false">
      <c r="A17504" s="0" t="n">
        <v>202507</v>
      </c>
      <c r="B17504" s="0" t="n">
        <v>202509</v>
      </c>
      <c r="C17504" s="37" t="s">
        <v>184</v>
      </c>
      <c r="D17504" s="37" t="s">
        <v>225</v>
      </c>
      <c r="E17504" s="0" t="n">
        <v>3</v>
      </c>
      <c r="F17504" s="38" t="s">
        <v>70</v>
      </c>
      <c r="G17504" s="37" t="s">
        <v>226</v>
      </c>
      <c r="H17504" s="0" t="n">
        <v>986979</v>
      </c>
      <c r="I17504" s="0" t="n">
        <v>752069</v>
      </c>
      <c r="J17504" s="0" t="n">
        <v>139902</v>
      </c>
    </row>
    <row r="17505" customFormat="false" ht="15" hidden="false" customHeight="false" outlineLevel="0" collapsed="false">
      <c r="A17505" s="0" t="n">
        <v>202507</v>
      </c>
      <c r="B17505" s="0" t="n">
        <v>202509</v>
      </c>
      <c r="C17505" s="37" t="s">
        <v>197</v>
      </c>
      <c r="D17505" s="37" t="s">
        <v>193</v>
      </c>
      <c r="E17505" s="0" t="n">
        <v>3</v>
      </c>
      <c r="F17505" s="38" t="s">
        <v>70</v>
      </c>
      <c r="G17505" s="37" t="s">
        <v>227</v>
      </c>
      <c r="H17505" s="0" t="n">
        <v>2222270</v>
      </c>
      <c r="I17505" s="0" t="n">
        <v>1748947</v>
      </c>
      <c r="J17505" s="0" t="n">
        <v>-55796</v>
      </c>
    </row>
    <row r="17506" customFormat="false" ht="15" hidden="false" customHeight="false" outlineLevel="0" collapsed="false">
      <c r="A17506" s="0" t="n">
        <v>202507</v>
      </c>
      <c r="B17506" s="0" t="n">
        <v>202509</v>
      </c>
      <c r="C17506" s="37" t="s">
        <v>149</v>
      </c>
      <c r="D17506" s="37" t="s">
        <v>153</v>
      </c>
      <c r="E17506" s="0" t="n">
        <v>3</v>
      </c>
      <c r="F17506" s="38" t="s">
        <v>70</v>
      </c>
      <c r="G17506" s="37" t="s">
        <v>228</v>
      </c>
      <c r="H17506" s="0" t="n">
        <v>496256</v>
      </c>
      <c r="I17506" s="0" t="n">
        <v>620916</v>
      </c>
      <c r="J17506" s="0" t="n">
        <v>-1260</v>
      </c>
    </row>
    <row r="17507" customFormat="false" ht="15" hidden="false" customHeight="false" outlineLevel="0" collapsed="false">
      <c r="A17507" s="0" t="n">
        <v>202507</v>
      </c>
      <c r="B17507" s="0" t="n">
        <v>202509</v>
      </c>
      <c r="C17507" s="37" t="s">
        <v>184</v>
      </c>
      <c r="D17507" s="37" t="s">
        <v>229</v>
      </c>
      <c r="E17507" s="0" t="n">
        <v>3</v>
      </c>
      <c r="F17507" s="38" t="s">
        <v>70</v>
      </c>
      <c r="G17507" s="37" t="s">
        <v>230</v>
      </c>
      <c r="H17507" s="0" t="n">
        <v>2219474</v>
      </c>
      <c r="I17507" s="0" t="n">
        <v>1405381</v>
      </c>
      <c r="J17507" s="0" t="n">
        <v>266223</v>
      </c>
    </row>
    <row r="17508" customFormat="false" ht="15" hidden="false" customHeight="false" outlineLevel="0" collapsed="false">
      <c r="A17508" s="0" t="n">
        <v>202507</v>
      </c>
      <c r="B17508" s="0" t="n">
        <v>202509</v>
      </c>
      <c r="C17508" s="37" t="s">
        <v>115</v>
      </c>
      <c r="D17508" s="37" t="s">
        <v>231</v>
      </c>
      <c r="E17508" s="0" t="n">
        <v>3</v>
      </c>
      <c r="F17508" s="38" t="s">
        <v>70</v>
      </c>
      <c r="G17508" s="37" t="s">
        <v>232</v>
      </c>
      <c r="H17508" s="0" t="n">
        <v>1817734</v>
      </c>
      <c r="I17508" s="0" t="n">
        <v>1085748</v>
      </c>
      <c r="J17508" s="0" t="n">
        <v>-152957</v>
      </c>
    </row>
    <row r="17509" customFormat="false" ht="15" hidden="false" customHeight="false" outlineLevel="0" collapsed="false">
      <c r="A17509" s="0" t="n">
        <v>202507</v>
      </c>
      <c r="B17509" s="0" t="n">
        <v>202509</v>
      </c>
      <c r="C17509" s="37" t="s">
        <v>124</v>
      </c>
      <c r="D17509" s="37" t="s">
        <v>233</v>
      </c>
      <c r="E17509" s="0" t="n">
        <v>3</v>
      </c>
      <c r="F17509" s="38" t="s">
        <v>70</v>
      </c>
      <c r="G17509" s="37" t="s">
        <v>234</v>
      </c>
      <c r="H17509" s="0" t="n">
        <v>767736</v>
      </c>
      <c r="I17509" s="0" t="n">
        <v>387496</v>
      </c>
      <c r="J17509" s="0" t="n">
        <v>83650</v>
      </c>
    </row>
    <row r="17510" customFormat="false" ht="15" hidden="false" customHeight="false" outlineLevel="0" collapsed="false">
      <c r="A17510" s="0" t="n">
        <v>202507</v>
      </c>
      <c r="B17510" s="0" t="n">
        <v>202509</v>
      </c>
      <c r="C17510" s="37" t="s">
        <v>184</v>
      </c>
      <c r="D17510" s="37" t="s">
        <v>235</v>
      </c>
      <c r="E17510" s="0" t="n">
        <v>3</v>
      </c>
      <c r="F17510" s="38" t="s">
        <v>70</v>
      </c>
      <c r="G17510" s="37" t="s">
        <v>236</v>
      </c>
      <c r="H17510" s="0" t="n">
        <v>1283753</v>
      </c>
      <c r="I17510" s="0" t="n">
        <v>944921</v>
      </c>
      <c r="J17510" s="0" t="n">
        <v>-2763</v>
      </c>
    </row>
    <row r="17511" customFormat="false" ht="15" hidden="false" customHeight="false" outlineLevel="0" collapsed="false">
      <c r="A17511" s="0" t="n">
        <v>202507</v>
      </c>
      <c r="B17511" s="0" t="n">
        <v>202509</v>
      </c>
      <c r="C17511" s="37" t="s">
        <v>124</v>
      </c>
      <c r="D17511" s="37" t="s">
        <v>237</v>
      </c>
      <c r="E17511" s="0" t="n">
        <v>3</v>
      </c>
      <c r="F17511" s="38" t="s">
        <v>70</v>
      </c>
      <c r="G17511" s="37" t="s">
        <v>238</v>
      </c>
      <c r="H17511" s="0" t="n">
        <v>981219</v>
      </c>
      <c r="I17511" s="0" t="n">
        <v>841249</v>
      </c>
      <c r="J17511" s="0" t="n">
        <v>54941</v>
      </c>
    </row>
    <row r="17512" customFormat="false" ht="15" hidden="false" customHeight="false" outlineLevel="0" collapsed="false">
      <c r="A17512" s="0" t="n">
        <v>202507</v>
      </c>
      <c r="B17512" s="0" t="n">
        <v>202509</v>
      </c>
      <c r="C17512" s="37" t="s">
        <v>124</v>
      </c>
      <c r="D17512" s="37" t="s">
        <v>107</v>
      </c>
      <c r="E17512" s="0" t="n">
        <v>3</v>
      </c>
      <c r="F17512" s="38" t="s">
        <v>70</v>
      </c>
      <c r="G17512" s="37" t="s">
        <v>239</v>
      </c>
      <c r="H17512" s="0" t="n">
        <v>1085240</v>
      </c>
      <c r="I17512" s="0" t="n">
        <v>521442</v>
      </c>
      <c r="J17512" s="0" t="n">
        <v>1259</v>
      </c>
    </row>
    <row r="17513" customFormat="false" ht="15" hidden="false" customHeight="false" outlineLevel="0" collapsed="false">
      <c r="A17513" s="0" t="n">
        <v>202507</v>
      </c>
      <c r="B17513" s="0" t="n">
        <v>202509</v>
      </c>
      <c r="C17513" s="37" t="s">
        <v>106</v>
      </c>
      <c r="D17513" s="37" t="s">
        <v>139</v>
      </c>
      <c r="E17513" s="0" t="n">
        <v>3</v>
      </c>
      <c r="F17513" s="38" t="s">
        <v>70</v>
      </c>
      <c r="G17513" s="37" t="s">
        <v>240</v>
      </c>
      <c r="H17513" s="0" t="n">
        <v>10394294</v>
      </c>
      <c r="I17513" s="0" t="n">
        <v>5194051</v>
      </c>
      <c r="J17513" s="0" t="n">
        <v>-275245</v>
      </c>
    </row>
    <row r="17514" customFormat="false" ht="15" hidden="false" customHeight="false" outlineLevel="0" collapsed="false">
      <c r="A17514" s="0" t="n">
        <v>202507</v>
      </c>
      <c r="B17514" s="0" t="n">
        <v>202509</v>
      </c>
      <c r="C17514" s="37" t="s">
        <v>106</v>
      </c>
      <c r="D17514" s="37" t="s">
        <v>241</v>
      </c>
      <c r="E17514" s="0" t="n">
        <v>3</v>
      </c>
      <c r="F17514" s="38" t="s">
        <v>70</v>
      </c>
      <c r="G17514" s="37" t="s">
        <v>242</v>
      </c>
      <c r="H17514" s="0" t="n">
        <v>1055147</v>
      </c>
      <c r="I17514" s="0" t="n">
        <v>884017</v>
      </c>
      <c r="J17514" s="0" t="n">
        <v>3635</v>
      </c>
    </row>
    <row r="17515" customFormat="false" ht="15" hidden="false" customHeight="false" outlineLevel="0" collapsed="false">
      <c r="A17515" s="0" t="n">
        <v>202507</v>
      </c>
      <c r="B17515" s="0" t="n">
        <v>202509</v>
      </c>
      <c r="C17515" s="37" t="s">
        <v>158</v>
      </c>
      <c r="D17515" s="37" t="s">
        <v>243</v>
      </c>
      <c r="E17515" s="0" t="n">
        <v>3</v>
      </c>
      <c r="F17515" s="38" t="s">
        <v>70</v>
      </c>
      <c r="G17515" s="37" t="s">
        <v>244</v>
      </c>
      <c r="H17515" s="0" t="n">
        <v>823794</v>
      </c>
      <c r="I17515" s="0" t="n">
        <v>862849</v>
      </c>
      <c r="J17515" s="0" t="n">
        <v>-2355</v>
      </c>
    </row>
    <row r="17516" customFormat="false" ht="15" hidden="false" customHeight="false" outlineLevel="0" collapsed="false">
      <c r="A17516" s="0" t="n">
        <v>202507</v>
      </c>
      <c r="B17516" s="0" t="n">
        <v>202509</v>
      </c>
      <c r="C17516" s="37" t="s">
        <v>112</v>
      </c>
      <c r="D17516" s="37" t="s">
        <v>245</v>
      </c>
      <c r="E17516" s="0" t="n">
        <v>3</v>
      </c>
      <c r="F17516" s="38" t="s">
        <v>70</v>
      </c>
      <c r="G17516" s="37" t="s">
        <v>246</v>
      </c>
      <c r="H17516" s="0" t="n">
        <v>86925</v>
      </c>
      <c r="I17516" s="0" t="n">
        <v>43126</v>
      </c>
      <c r="J17516" s="0" t="n">
        <v>-1859</v>
      </c>
    </row>
    <row r="17517" customFormat="false" ht="15" hidden="false" customHeight="false" outlineLevel="0" collapsed="false">
      <c r="A17517" s="0" t="n">
        <v>202507</v>
      </c>
      <c r="B17517" s="0" t="n">
        <v>202509</v>
      </c>
      <c r="C17517" s="37" t="s">
        <v>197</v>
      </c>
      <c r="D17517" s="37" t="s">
        <v>247</v>
      </c>
      <c r="E17517" s="0" t="n">
        <v>3</v>
      </c>
      <c r="F17517" s="38" t="s">
        <v>70</v>
      </c>
      <c r="G17517" s="37" t="s">
        <v>248</v>
      </c>
      <c r="H17517" s="0" t="n">
        <v>419299</v>
      </c>
      <c r="I17517" s="0" t="n">
        <v>337334</v>
      </c>
      <c r="J17517" s="0" t="n">
        <v>79020</v>
      </c>
    </row>
    <row r="17518" customFormat="false" ht="15" hidden="false" customHeight="false" outlineLevel="0" collapsed="false">
      <c r="A17518" s="0" t="n">
        <v>202507</v>
      </c>
      <c r="B17518" s="0" t="n">
        <v>202509</v>
      </c>
      <c r="C17518" s="37" t="s">
        <v>106</v>
      </c>
      <c r="D17518" s="37" t="s">
        <v>249</v>
      </c>
      <c r="E17518" s="0" t="n">
        <v>3</v>
      </c>
      <c r="F17518" s="38" t="s">
        <v>70</v>
      </c>
      <c r="G17518" s="37" t="s">
        <v>250</v>
      </c>
      <c r="H17518" s="0" t="n">
        <v>759254</v>
      </c>
      <c r="I17518" s="0" t="n">
        <v>445225</v>
      </c>
      <c r="J17518" s="0" t="n">
        <v>-7548</v>
      </c>
    </row>
    <row r="17519" customFormat="false" ht="15" hidden="false" customHeight="false" outlineLevel="0" collapsed="false">
      <c r="A17519" s="0" t="n">
        <v>202507</v>
      </c>
      <c r="B17519" s="0" t="n">
        <v>202509</v>
      </c>
      <c r="C17519" s="37" t="s">
        <v>98</v>
      </c>
      <c r="D17519" s="37" t="s">
        <v>251</v>
      </c>
      <c r="E17519" s="0" t="n">
        <v>3</v>
      </c>
      <c r="F17519" s="38" t="s">
        <v>70</v>
      </c>
      <c r="G17519" s="37" t="s">
        <v>252</v>
      </c>
      <c r="H17519" s="0" t="n">
        <v>494072</v>
      </c>
      <c r="I17519" s="0" t="n">
        <v>403820</v>
      </c>
      <c r="J17519" s="0" t="n">
        <v>-43897</v>
      </c>
    </row>
    <row r="17520" customFormat="false" ht="15" hidden="false" customHeight="false" outlineLevel="0" collapsed="false">
      <c r="A17520" s="0" t="n">
        <v>202507</v>
      </c>
      <c r="B17520" s="0" t="n">
        <v>202509</v>
      </c>
      <c r="C17520" s="37" t="s">
        <v>124</v>
      </c>
      <c r="D17520" s="37" t="s">
        <v>253</v>
      </c>
      <c r="E17520" s="0" t="n">
        <v>3</v>
      </c>
      <c r="F17520" s="38" t="s">
        <v>70</v>
      </c>
      <c r="G17520" s="37" t="s">
        <v>254</v>
      </c>
      <c r="H17520" s="0" t="n">
        <v>5233460</v>
      </c>
      <c r="I17520" s="0" t="n">
        <v>2667555</v>
      </c>
      <c r="J17520" s="0" t="n">
        <v>-337297</v>
      </c>
    </row>
    <row r="17521" customFormat="false" ht="15" hidden="false" customHeight="false" outlineLevel="0" collapsed="false">
      <c r="A17521" s="0" t="n">
        <v>202507</v>
      </c>
      <c r="B17521" s="0" t="n">
        <v>202509</v>
      </c>
      <c r="C17521" s="37" t="s">
        <v>101</v>
      </c>
      <c r="D17521" s="37" t="s">
        <v>255</v>
      </c>
      <c r="E17521" s="0" t="n">
        <v>3</v>
      </c>
      <c r="F17521" s="38" t="s">
        <v>70</v>
      </c>
      <c r="G17521" s="37" t="s">
        <v>256</v>
      </c>
      <c r="H17521" s="0" t="n">
        <v>820233</v>
      </c>
      <c r="I17521" s="0" t="n">
        <v>646522</v>
      </c>
      <c r="J17521" s="0" t="n">
        <v>79887</v>
      </c>
    </row>
    <row r="17522" customFormat="false" ht="15" hidden="false" customHeight="false" outlineLevel="0" collapsed="false">
      <c r="A17522" s="0" t="n">
        <v>202507</v>
      </c>
      <c r="B17522" s="0" t="n">
        <v>202509</v>
      </c>
      <c r="C17522" s="37" t="s">
        <v>112</v>
      </c>
      <c r="D17522" s="37" t="s">
        <v>132</v>
      </c>
      <c r="E17522" s="0" t="n">
        <v>3</v>
      </c>
      <c r="F17522" s="38" t="s">
        <v>70</v>
      </c>
      <c r="G17522" s="37" t="s">
        <v>257</v>
      </c>
      <c r="H17522" s="0" t="n">
        <v>5737765</v>
      </c>
      <c r="I17522" s="0" t="n">
        <v>2616462</v>
      </c>
      <c r="J17522" s="0" t="n">
        <v>-244393</v>
      </c>
    </row>
    <row r="17523" customFormat="false" ht="15" hidden="false" customHeight="false" outlineLevel="0" collapsed="false">
      <c r="A17523" s="0" t="n">
        <v>202507</v>
      </c>
      <c r="B17523" s="0" t="n">
        <v>202509</v>
      </c>
      <c r="C17523" s="37" t="s">
        <v>115</v>
      </c>
      <c r="D17523" s="37" t="s">
        <v>258</v>
      </c>
      <c r="E17523" s="0" t="n">
        <v>3</v>
      </c>
      <c r="F17523" s="38" t="s">
        <v>70</v>
      </c>
      <c r="G17523" s="37" t="s">
        <v>259</v>
      </c>
      <c r="H17523" s="0" t="n">
        <v>1451115</v>
      </c>
      <c r="I17523" s="0" t="n">
        <v>318481</v>
      </c>
      <c r="J17523" s="0" t="n">
        <v>19804</v>
      </c>
    </row>
    <row r="17524" customFormat="false" ht="15" hidden="false" customHeight="false" outlineLevel="0" collapsed="false">
      <c r="A17524" s="0" t="n">
        <v>202507</v>
      </c>
      <c r="B17524" s="0" t="n">
        <v>202509</v>
      </c>
      <c r="C17524" s="37" t="s">
        <v>184</v>
      </c>
      <c r="D17524" s="37" t="s">
        <v>179</v>
      </c>
      <c r="E17524" s="0" t="n">
        <v>3</v>
      </c>
      <c r="F17524" s="38" t="s">
        <v>70</v>
      </c>
      <c r="G17524" s="37" t="s">
        <v>260</v>
      </c>
      <c r="H17524" s="0" t="n">
        <v>1306133</v>
      </c>
      <c r="I17524" s="0" t="n">
        <v>1420224</v>
      </c>
      <c r="J17524" s="0" t="n">
        <v>393340</v>
      </c>
    </row>
    <row r="17525" customFormat="false" ht="15" hidden="false" customHeight="false" outlineLevel="0" collapsed="false">
      <c r="A17525" s="0" t="n">
        <v>202507</v>
      </c>
      <c r="B17525" s="0" t="n">
        <v>202509</v>
      </c>
      <c r="C17525" s="37" t="s">
        <v>158</v>
      </c>
      <c r="D17525" s="37" t="s">
        <v>155</v>
      </c>
      <c r="E17525" s="0" t="n">
        <v>3</v>
      </c>
      <c r="F17525" s="38" t="s">
        <v>70</v>
      </c>
      <c r="G17525" s="37" t="s">
        <v>261</v>
      </c>
      <c r="H17525" s="0" t="n">
        <v>1638483</v>
      </c>
      <c r="I17525" s="0" t="n">
        <v>1024538</v>
      </c>
      <c r="J17525" s="0" t="n">
        <v>100601</v>
      </c>
    </row>
    <row r="17526" customFormat="false" ht="15" hidden="false" customHeight="false" outlineLevel="0" collapsed="false">
      <c r="A17526" s="0" t="n">
        <v>202507</v>
      </c>
      <c r="B17526" s="0" t="n">
        <v>202509</v>
      </c>
      <c r="C17526" s="37" t="s">
        <v>98</v>
      </c>
      <c r="D17526" s="37" t="s">
        <v>262</v>
      </c>
      <c r="E17526" s="0" t="n">
        <v>3</v>
      </c>
      <c r="F17526" s="38" t="s">
        <v>70</v>
      </c>
      <c r="G17526" s="37" t="s">
        <v>263</v>
      </c>
      <c r="H17526" s="0" t="n">
        <v>1820229</v>
      </c>
      <c r="I17526" s="0" t="n">
        <v>642942</v>
      </c>
      <c r="J17526" s="0" t="n">
        <v>72272</v>
      </c>
    </row>
    <row r="17527" customFormat="false" ht="15" hidden="false" customHeight="false" outlineLevel="0" collapsed="false">
      <c r="A17527" s="0" t="n">
        <v>202507</v>
      </c>
      <c r="B17527" s="0" t="n">
        <v>202509</v>
      </c>
      <c r="C17527" s="37" t="s">
        <v>98</v>
      </c>
      <c r="D17527" s="37" t="s">
        <v>214</v>
      </c>
      <c r="E17527" s="0" t="n">
        <v>3</v>
      </c>
      <c r="F17527" s="38" t="s">
        <v>70</v>
      </c>
      <c r="G17527" s="37" t="s">
        <v>264</v>
      </c>
      <c r="H17527" s="0" t="n">
        <v>13152807</v>
      </c>
      <c r="I17527" s="0" t="n">
        <v>6250204</v>
      </c>
      <c r="J17527" s="0" t="n">
        <v>168970</v>
      </c>
    </row>
    <row r="17528" customFormat="false" ht="15" hidden="false" customHeight="false" outlineLevel="0" collapsed="false">
      <c r="A17528" s="0" t="n">
        <v>202507</v>
      </c>
      <c r="B17528" s="0" t="n">
        <v>202509</v>
      </c>
      <c r="C17528" s="37" t="s">
        <v>101</v>
      </c>
      <c r="D17528" s="37" t="s">
        <v>161</v>
      </c>
      <c r="E17528" s="0" t="n">
        <v>3</v>
      </c>
      <c r="F17528" s="38" t="s">
        <v>70</v>
      </c>
      <c r="G17528" s="37" t="s">
        <v>265</v>
      </c>
      <c r="H17528" s="0" t="n">
        <v>58230</v>
      </c>
      <c r="I17528" s="0" t="n">
        <v>28409</v>
      </c>
      <c r="J17528" s="0" t="n">
        <v>2235</v>
      </c>
    </row>
    <row r="17529" customFormat="false" ht="15" hidden="false" customHeight="false" outlineLevel="0" collapsed="false">
      <c r="A17529" s="0" t="n">
        <v>202507</v>
      </c>
      <c r="B17529" s="0" t="n">
        <v>202509</v>
      </c>
      <c r="C17529" s="37" t="s">
        <v>106</v>
      </c>
      <c r="D17529" s="37" t="s">
        <v>102</v>
      </c>
      <c r="E17529" s="0" t="n">
        <v>3</v>
      </c>
      <c r="F17529" s="38" t="s">
        <v>70</v>
      </c>
      <c r="G17529" s="37" t="s">
        <v>266</v>
      </c>
      <c r="H17529" s="0" t="n">
        <v>92348</v>
      </c>
      <c r="I17529" s="0" t="n">
        <v>25594</v>
      </c>
      <c r="J17529" s="0" t="n">
        <v>1495</v>
      </c>
    </row>
    <row r="17530" customFormat="false" ht="15" hidden="false" customHeight="false" outlineLevel="0" collapsed="false">
      <c r="A17530" s="0" t="n">
        <v>202507</v>
      </c>
      <c r="B17530" s="0" t="n">
        <v>202509</v>
      </c>
      <c r="C17530" s="37" t="s">
        <v>95</v>
      </c>
      <c r="D17530" s="37" t="s">
        <v>267</v>
      </c>
      <c r="E17530" s="0" t="n">
        <v>3</v>
      </c>
      <c r="F17530" s="38" t="s">
        <v>70</v>
      </c>
      <c r="G17530" s="37" t="s">
        <v>268</v>
      </c>
      <c r="H17530" s="0" t="n">
        <v>682333</v>
      </c>
      <c r="I17530" s="0" t="n">
        <v>432428</v>
      </c>
      <c r="J17530" s="0" t="n">
        <v>47944</v>
      </c>
    </row>
    <row r="17531" customFormat="false" ht="15" hidden="false" customHeight="false" outlineLevel="0" collapsed="false">
      <c r="A17531" s="0" t="n">
        <v>202507</v>
      </c>
      <c r="B17531" s="0" t="n">
        <v>202509</v>
      </c>
      <c r="C17531" s="37" t="s">
        <v>136</v>
      </c>
      <c r="D17531" s="37" t="s">
        <v>269</v>
      </c>
      <c r="E17531" s="0" t="n">
        <v>3</v>
      </c>
      <c r="F17531" s="38" t="s">
        <v>70</v>
      </c>
      <c r="G17531" s="37" t="s">
        <v>270</v>
      </c>
      <c r="H17531" s="0" t="n">
        <v>1186348</v>
      </c>
      <c r="I17531" s="0" t="n">
        <v>1026795</v>
      </c>
      <c r="J17531" s="0" t="n">
        <v>252298</v>
      </c>
    </row>
    <row r="17532" customFormat="false" ht="15" hidden="false" customHeight="false" outlineLevel="0" collapsed="false">
      <c r="A17532" s="0" t="n">
        <v>202507</v>
      </c>
      <c r="B17532" s="0" t="n">
        <v>202509</v>
      </c>
      <c r="C17532" s="37" t="s">
        <v>98</v>
      </c>
      <c r="D17532" s="37" t="s">
        <v>181</v>
      </c>
      <c r="E17532" s="0" t="n">
        <v>3</v>
      </c>
      <c r="F17532" s="38" t="s">
        <v>70</v>
      </c>
      <c r="G17532" s="37" t="s">
        <v>271</v>
      </c>
      <c r="H17532" s="0" t="n">
        <v>2640271</v>
      </c>
      <c r="I17532" s="0" t="n">
        <v>623338</v>
      </c>
      <c r="J17532" s="0" t="n">
        <v>23248</v>
      </c>
    </row>
    <row r="17533" customFormat="false" ht="15" hidden="false" customHeight="false" outlineLevel="0" collapsed="false">
      <c r="A17533" s="0" t="n">
        <v>202507</v>
      </c>
      <c r="B17533" s="0" t="n">
        <v>202509</v>
      </c>
      <c r="C17533" s="37" t="s">
        <v>197</v>
      </c>
      <c r="D17533" s="37" t="s">
        <v>255</v>
      </c>
      <c r="E17533" s="0" t="n">
        <v>3</v>
      </c>
      <c r="F17533" s="38" t="s">
        <v>70</v>
      </c>
      <c r="G17533" s="37" t="s">
        <v>272</v>
      </c>
      <c r="H17533" s="0" t="n">
        <v>2339189</v>
      </c>
      <c r="I17533" s="0" t="n">
        <v>3795284</v>
      </c>
      <c r="J17533" s="0" t="n">
        <v>4591</v>
      </c>
    </row>
    <row r="17534" customFormat="false" ht="15" hidden="false" customHeight="false" outlineLevel="0" collapsed="false">
      <c r="A17534" s="0" t="n">
        <v>202507</v>
      </c>
      <c r="B17534" s="0" t="n">
        <v>202509</v>
      </c>
      <c r="C17534" s="37" t="s">
        <v>106</v>
      </c>
      <c r="D17534" s="37" t="s">
        <v>273</v>
      </c>
      <c r="E17534" s="0" t="n">
        <v>3</v>
      </c>
      <c r="F17534" s="38" t="s">
        <v>70</v>
      </c>
      <c r="G17534" s="37" t="s">
        <v>274</v>
      </c>
      <c r="H17534" s="0" t="n">
        <v>690971</v>
      </c>
      <c r="I17534" s="0" t="n">
        <v>212204</v>
      </c>
      <c r="J17534" s="0" t="n">
        <v>15373</v>
      </c>
    </row>
    <row r="17535" customFormat="false" ht="15" hidden="false" customHeight="false" outlineLevel="0" collapsed="false">
      <c r="A17535" s="0" t="n">
        <v>202507</v>
      </c>
      <c r="B17535" s="0" t="n">
        <v>202509</v>
      </c>
      <c r="C17535" s="37" t="s">
        <v>124</v>
      </c>
      <c r="D17535" s="37" t="s">
        <v>275</v>
      </c>
      <c r="E17535" s="0" t="n">
        <v>3</v>
      </c>
      <c r="F17535" s="38" t="s">
        <v>70</v>
      </c>
      <c r="G17535" s="37" t="s">
        <v>276</v>
      </c>
      <c r="H17535" s="0" t="n">
        <v>3500642</v>
      </c>
      <c r="I17535" s="0" t="n">
        <v>2135935</v>
      </c>
      <c r="J17535" s="0" t="n">
        <v>375956</v>
      </c>
    </row>
    <row r="17536" customFormat="false" ht="15" hidden="false" customHeight="false" outlineLevel="0" collapsed="false">
      <c r="A17536" s="0" t="n">
        <v>202507</v>
      </c>
      <c r="B17536" s="0" t="n">
        <v>202509</v>
      </c>
      <c r="C17536" s="37" t="s">
        <v>115</v>
      </c>
      <c r="D17536" s="37" t="s">
        <v>277</v>
      </c>
      <c r="E17536" s="0" t="n">
        <v>3</v>
      </c>
      <c r="F17536" s="38" t="s">
        <v>70</v>
      </c>
      <c r="G17536" s="37" t="s">
        <v>278</v>
      </c>
      <c r="H17536" s="0" t="n">
        <v>4942013</v>
      </c>
      <c r="I17536" s="0" t="n">
        <v>2645303</v>
      </c>
      <c r="J17536" s="0" t="n">
        <v>122104</v>
      </c>
    </row>
    <row r="17537" customFormat="false" ht="15" hidden="false" customHeight="false" outlineLevel="0" collapsed="false">
      <c r="A17537" s="0" t="n">
        <v>202507</v>
      </c>
      <c r="B17537" s="0" t="n">
        <v>202509</v>
      </c>
      <c r="C17537" s="37" t="s">
        <v>115</v>
      </c>
      <c r="D17537" s="37" t="s">
        <v>269</v>
      </c>
      <c r="E17537" s="0" t="n">
        <v>3</v>
      </c>
      <c r="F17537" s="38" t="s">
        <v>70</v>
      </c>
      <c r="G17537" s="37" t="s">
        <v>279</v>
      </c>
      <c r="H17537" s="0" t="n">
        <v>2012729</v>
      </c>
      <c r="I17537" s="0" t="n">
        <v>937694</v>
      </c>
      <c r="J17537" s="0" t="n">
        <v>100009</v>
      </c>
    </row>
    <row r="17538" customFormat="false" ht="15" hidden="false" customHeight="false" outlineLevel="0" collapsed="false">
      <c r="A17538" s="0" t="n">
        <v>202507</v>
      </c>
      <c r="B17538" s="0" t="n">
        <v>202509</v>
      </c>
      <c r="C17538" s="37" t="s">
        <v>197</v>
      </c>
      <c r="D17538" s="37" t="s">
        <v>280</v>
      </c>
      <c r="E17538" s="0" t="n">
        <v>3</v>
      </c>
      <c r="F17538" s="38" t="s">
        <v>70</v>
      </c>
      <c r="G17538" s="37" t="s">
        <v>281</v>
      </c>
      <c r="H17538" s="0" t="n">
        <v>3214613</v>
      </c>
      <c r="I17538" s="0" t="n">
        <v>2381923</v>
      </c>
      <c r="J17538" s="0" t="n">
        <v>312355</v>
      </c>
    </row>
    <row r="17539" customFormat="false" ht="15" hidden="false" customHeight="false" outlineLevel="0" collapsed="false">
      <c r="A17539" s="0" t="n">
        <v>202507</v>
      </c>
      <c r="B17539" s="0" t="n">
        <v>202509</v>
      </c>
      <c r="C17539" s="37" t="s">
        <v>158</v>
      </c>
      <c r="D17539" s="37" t="s">
        <v>282</v>
      </c>
      <c r="E17539" s="0" t="n">
        <v>3</v>
      </c>
      <c r="F17539" s="38" t="s">
        <v>70</v>
      </c>
      <c r="G17539" s="37" t="s">
        <v>283</v>
      </c>
      <c r="H17539" s="0" t="n">
        <v>1198296</v>
      </c>
      <c r="I17539" s="0" t="n">
        <v>896679</v>
      </c>
      <c r="J17539" s="0" t="n">
        <v>264754</v>
      </c>
    </row>
    <row r="17540" customFormat="false" ht="15" hidden="false" customHeight="false" outlineLevel="0" collapsed="false">
      <c r="A17540" s="0" t="n">
        <v>202507</v>
      </c>
      <c r="B17540" s="0" t="n">
        <v>202509</v>
      </c>
      <c r="C17540" s="37" t="s">
        <v>152</v>
      </c>
      <c r="D17540" s="37" t="s">
        <v>284</v>
      </c>
      <c r="E17540" s="0" t="n">
        <v>3</v>
      </c>
      <c r="F17540" s="38" t="s">
        <v>70</v>
      </c>
      <c r="G17540" s="37" t="s">
        <v>285</v>
      </c>
      <c r="H17540" s="0" t="n">
        <v>740660</v>
      </c>
      <c r="I17540" s="0" t="n">
        <v>181307</v>
      </c>
      <c r="J17540" s="0" t="n">
        <v>31231</v>
      </c>
    </row>
    <row r="17541" customFormat="false" ht="15" hidden="false" customHeight="false" outlineLevel="0" collapsed="false">
      <c r="A17541" s="0" t="n">
        <v>202507</v>
      </c>
      <c r="B17541" s="0" t="n">
        <v>202509</v>
      </c>
      <c r="C17541" s="37" t="s">
        <v>95</v>
      </c>
      <c r="D17541" s="37" t="s">
        <v>210</v>
      </c>
      <c r="E17541" s="0" t="n">
        <v>3</v>
      </c>
      <c r="F17541" s="38" t="s">
        <v>70</v>
      </c>
      <c r="G17541" s="37" t="s">
        <v>286</v>
      </c>
      <c r="H17541" s="0" t="n">
        <v>3147426</v>
      </c>
      <c r="I17541" s="0" t="n">
        <v>4008125</v>
      </c>
      <c r="J17541" s="0" t="n">
        <v>-29147</v>
      </c>
    </row>
    <row r="17542" customFormat="false" ht="15" hidden="false" customHeight="false" outlineLevel="0" collapsed="false">
      <c r="A17542" s="0" t="n">
        <v>202507</v>
      </c>
      <c r="B17542" s="0" t="n">
        <v>202509</v>
      </c>
      <c r="C17542" s="37" t="s">
        <v>136</v>
      </c>
      <c r="D17542" s="37" t="s">
        <v>223</v>
      </c>
      <c r="E17542" s="0" t="n">
        <v>3</v>
      </c>
      <c r="F17542" s="38" t="s">
        <v>70</v>
      </c>
      <c r="G17542" s="37" t="s">
        <v>287</v>
      </c>
      <c r="H17542" s="0" t="n">
        <v>1117535</v>
      </c>
      <c r="I17542" s="0" t="n">
        <v>1006830</v>
      </c>
      <c r="J17542" s="0" t="n">
        <v>-140071</v>
      </c>
    </row>
    <row r="17543" customFormat="false" ht="15" hidden="false" customHeight="false" outlineLevel="0" collapsed="false">
      <c r="A17543" s="0" t="n">
        <v>202507</v>
      </c>
      <c r="B17543" s="0" t="n">
        <v>202509</v>
      </c>
      <c r="C17543" s="37" t="s">
        <v>152</v>
      </c>
      <c r="D17543" s="37" t="s">
        <v>288</v>
      </c>
      <c r="E17543" s="0" t="n">
        <v>3</v>
      </c>
      <c r="F17543" s="38" t="s">
        <v>70</v>
      </c>
      <c r="G17543" s="37" t="s">
        <v>289</v>
      </c>
      <c r="H17543" s="0" t="n">
        <v>969168</v>
      </c>
      <c r="I17543" s="0" t="n">
        <v>1008190</v>
      </c>
      <c r="J17543" s="0" t="n">
        <v>95816</v>
      </c>
    </row>
    <row r="17544" customFormat="false" ht="15" hidden="false" customHeight="false" outlineLevel="0" collapsed="false">
      <c r="A17544" s="0" t="n">
        <v>202507</v>
      </c>
      <c r="B17544" s="0" t="n">
        <v>202509</v>
      </c>
      <c r="C17544" s="37" t="s">
        <v>112</v>
      </c>
      <c r="D17544" s="37" t="s">
        <v>290</v>
      </c>
      <c r="E17544" s="0" t="n">
        <v>3</v>
      </c>
      <c r="F17544" s="38" t="s">
        <v>70</v>
      </c>
      <c r="G17544" s="37" t="s">
        <v>291</v>
      </c>
      <c r="H17544" s="0" t="n">
        <v>6341639</v>
      </c>
      <c r="I17544" s="0" t="n">
        <v>4183981</v>
      </c>
      <c r="J17544" s="0" t="n">
        <v>39686</v>
      </c>
    </row>
    <row r="17545" customFormat="false" ht="15" hidden="false" customHeight="false" outlineLevel="0" collapsed="false">
      <c r="A17545" s="0" t="n">
        <v>202507</v>
      </c>
      <c r="B17545" s="0" t="n">
        <v>202509</v>
      </c>
      <c r="C17545" s="37" t="s">
        <v>106</v>
      </c>
      <c r="D17545" s="37" t="s">
        <v>292</v>
      </c>
      <c r="E17545" s="0" t="n">
        <v>3</v>
      </c>
      <c r="F17545" s="38" t="s">
        <v>70</v>
      </c>
      <c r="G17545" s="37" t="s">
        <v>293</v>
      </c>
      <c r="H17545" s="0" t="n">
        <v>62329</v>
      </c>
      <c r="I17545" s="0" t="n">
        <v>36925</v>
      </c>
      <c r="J17545" s="0" t="n">
        <v>1160</v>
      </c>
    </row>
    <row r="17546" customFormat="false" ht="15" hidden="false" customHeight="false" outlineLevel="0" collapsed="false">
      <c r="A17546" s="0" t="n">
        <v>202507</v>
      </c>
      <c r="B17546" s="0" t="n">
        <v>202509</v>
      </c>
      <c r="C17546" s="37" t="s">
        <v>136</v>
      </c>
      <c r="D17546" s="37" t="s">
        <v>294</v>
      </c>
      <c r="E17546" s="0" t="n">
        <v>3</v>
      </c>
      <c r="F17546" s="38" t="s">
        <v>70</v>
      </c>
      <c r="G17546" s="37" t="s">
        <v>295</v>
      </c>
      <c r="H17546" s="0" t="n">
        <v>258228</v>
      </c>
      <c r="I17546" s="0" t="n">
        <v>201366</v>
      </c>
      <c r="J17546" s="0" t="n">
        <v>-3947</v>
      </c>
    </row>
    <row r="17547" customFormat="false" ht="15" hidden="false" customHeight="false" outlineLevel="0" collapsed="false">
      <c r="A17547" s="0" t="n">
        <v>202507</v>
      </c>
      <c r="B17547" s="0" t="n">
        <v>202509</v>
      </c>
      <c r="C17547" s="37" t="s">
        <v>101</v>
      </c>
      <c r="D17547" s="37" t="s">
        <v>296</v>
      </c>
      <c r="E17547" s="0" t="n">
        <v>3</v>
      </c>
      <c r="F17547" s="38" t="s">
        <v>70</v>
      </c>
      <c r="G17547" s="37" t="s">
        <v>297</v>
      </c>
      <c r="H17547" s="0" t="n">
        <v>278779</v>
      </c>
      <c r="I17547" s="0" t="n">
        <v>490964</v>
      </c>
      <c r="J17547" s="0" t="n">
        <v>14471</v>
      </c>
    </row>
    <row r="17548" customFormat="false" ht="15" hidden="false" customHeight="false" outlineLevel="0" collapsed="false">
      <c r="A17548" s="0" t="n">
        <v>202507</v>
      </c>
      <c r="B17548" s="0" t="n">
        <v>202509</v>
      </c>
      <c r="C17548" s="37" t="s">
        <v>149</v>
      </c>
      <c r="D17548" s="37" t="s">
        <v>298</v>
      </c>
      <c r="E17548" s="0" t="n">
        <v>3</v>
      </c>
      <c r="F17548" s="38" t="s">
        <v>70</v>
      </c>
      <c r="G17548" s="37" t="s">
        <v>299</v>
      </c>
      <c r="H17548" s="0" t="n">
        <v>841275</v>
      </c>
      <c r="I17548" s="0" t="n">
        <v>311792</v>
      </c>
      <c r="J17548" s="0" t="n">
        <v>8567</v>
      </c>
    </row>
    <row r="17549" customFormat="false" ht="15" hidden="false" customHeight="false" outlineLevel="0" collapsed="false">
      <c r="A17549" s="0" t="n">
        <v>202507</v>
      </c>
      <c r="B17549" s="0" t="n">
        <v>202509</v>
      </c>
      <c r="C17549" s="37" t="s">
        <v>184</v>
      </c>
      <c r="D17549" s="37" t="s">
        <v>300</v>
      </c>
      <c r="E17549" s="0" t="n">
        <v>3</v>
      </c>
      <c r="F17549" s="38" t="s">
        <v>70</v>
      </c>
      <c r="G17549" s="37" t="s">
        <v>301</v>
      </c>
      <c r="H17549" s="0" t="n">
        <v>1263435</v>
      </c>
      <c r="I17549" s="0" t="n">
        <v>417637</v>
      </c>
      <c r="J17549" s="0" t="n">
        <v>28579</v>
      </c>
    </row>
    <row r="17550" customFormat="false" ht="15" hidden="false" customHeight="false" outlineLevel="0" collapsed="false">
      <c r="A17550" s="0" t="n">
        <v>202507</v>
      </c>
      <c r="B17550" s="0" t="n">
        <v>202509</v>
      </c>
      <c r="C17550" s="37" t="s">
        <v>136</v>
      </c>
      <c r="D17550" s="37" t="s">
        <v>298</v>
      </c>
      <c r="E17550" s="0" t="n">
        <v>3</v>
      </c>
      <c r="F17550" s="38" t="s">
        <v>70</v>
      </c>
      <c r="G17550" s="37" t="s">
        <v>302</v>
      </c>
      <c r="H17550" s="0" t="n">
        <v>146719</v>
      </c>
      <c r="I17550" s="0" t="n">
        <v>124959</v>
      </c>
      <c r="J17550" s="0" t="n">
        <v>1590</v>
      </c>
    </row>
    <row r="17551" customFormat="false" ht="15" hidden="false" customHeight="false" outlineLevel="0" collapsed="false">
      <c r="A17551" s="0" t="n">
        <v>202507</v>
      </c>
      <c r="B17551" s="0" t="n">
        <v>202509</v>
      </c>
      <c r="C17551" s="37" t="s">
        <v>149</v>
      </c>
      <c r="D17551" s="37" t="s">
        <v>303</v>
      </c>
      <c r="E17551" s="0" t="n">
        <v>3</v>
      </c>
      <c r="F17551" s="38" t="s">
        <v>70</v>
      </c>
      <c r="G17551" s="37" t="s">
        <v>304</v>
      </c>
      <c r="H17551" s="0" t="n">
        <v>513835</v>
      </c>
      <c r="I17551" s="0" t="n">
        <v>545815</v>
      </c>
      <c r="J17551" s="0" t="n">
        <v>4524</v>
      </c>
    </row>
    <row r="17552" customFormat="false" ht="15" hidden="false" customHeight="false" outlineLevel="0" collapsed="false">
      <c r="A17552" s="0" t="n">
        <v>202507</v>
      </c>
      <c r="B17552" s="0" t="n">
        <v>202509</v>
      </c>
      <c r="C17552" s="37" t="s">
        <v>106</v>
      </c>
      <c r="D17552" s="37" t="s">
        <v>107</v>
      </c>
      <c r="E17552" s="0" t="n">
        <v>3</v>
      </c>
      <c r="F17552" s="38" t="s">
        <v>70</v>
      </c>
      <c r="G17552" s="37" t="s">
        <v>305</v>
      </c>
      <c r="H17552" s="0" t="n">
        <v>316798</v>
      </c>
      <c r="I17552" s="0" t="n">
        <v>175347</v>
      </c>
      <c r="J17552" s="0" t="n">
        <v>23321</v>
      </c>
    </row>
    <row r="17553" customFormat="false" ht="15" hidden="false" customHeight="false" outlineLevel="0" collapsed="false">
      <c r="A17553" s="0" t="n">
        <v>202507</v>
      </c>
      <c r="B17553" s="0" t="n">
        <v>202509</v>
      </c>
      <c r="C17553" s="37" t="s">
        <v>124</v>
      </c>
      <c r="D17553" s="37" t="s">
        <v>306</v>
      </c>
      <c r="E17553" s="0" t="n">
        <v>3</v>
      </c>
      <c r="F17553" s="38" t="s">
        <v>70</v>
      </c>
      <c r="G17553" s="37" t="s">
        <v>307</v>
      </c>
      <c r="H17553" s="0" t="n">
        <v>26528252</v>
      </c>
      <c r="I17553" s="0" t="n">
        <v>4966047</v>
      </c>
      <c r="J17553" s="0" t="n">
        <v>396017</v>
      </c>
    </row>
    <row r="17554" customFormat="false" ht="15" hidden="false" customHeight="false" outlineLevel="0" collapsed="false">
      <c r="A17554" s="0" t="n">
        <v>202507</v>
      </c>
      <c r="B17554" s="0" t="n">
        <v>202509</v>
      </c>
      <c r="C17554" s="37" t="s">
        <v>115</v>
      </c>
      <c r="D17554" s="37" t="s">
        <v>308</v>
      </c>
      <c r="E17554" s="0" t="n">
        <v>3</v>
      </c>
      <c r="F17554" s="38" t="s">
        <v>70</v>
      </c>
      <c r="G17554" s="37" t="s">
        <v>309</v>
      </c>
      <c r="H17554" s="0" t="n">
        <v>11038249</v>
      </c>
      <c r="I17554" s="0" t="n">
        <v>6554211</v>
      </c>
      <c r="J17554" s="0" t="n">
        <v>527268</v>
      </c>
    </row>
    <row r="17555" customFormat="false" ht="15" hidden="false" customHeight="false" outlineLevel="0" collapsed="false">
      <c r="A17555" s="0" t="n">
        <v>202507</v>
      </c>
      <c r="B17555" s="0" t="n">
        <v>202509</v>
      </c>
      <c r="C17555" s="37" t="s">
        <v>178</v>
      </c>
      <c r="D17555" s="37" t="s">
        <v>308</v>
      </c>
      <c r="E17555" s="0" t="n">
        <v>3</v>
      </c>
      <c r="F17555" s="38" t="s">
        <v>70</v>
      </c>
      <c r="G17555" s="37" t="s">
        <v>310</v>
      </c>
      <c r="H17555" s="0" t="n">
        <v>1016383</v>
      </c>
      <c r="I17555" s="0" t="n">
        <v>1081312</v>
      </c>
      <c r="J17555" s="0" t="n">
        <v>81165</v>
      </c>
    </row>
    <row r="17556" customFormat="false" ht="15" hidden="false" customHeight="false" outlineLevel="0" collapsed="false">
      <c r="A17556" s="0" t="n">
        <v>202507</v>
      </c>
      <c r="B17556" s="0" t="n">
        <v>202509</v>
      </c>
      <c r="C17556" s="37" t="s">
        <v>109</v>
      </c>
      <c r="D17556" s="37" t="s">
        <v>311</v>
      </c>
      <c r="E17556" s="0" t="n">
        <v>3</v>
      </c>
      <c r="F17556" s="38" t="s">
        <v>70</v>
      </c>
      <c r="G17556" s="37" t="s">
        <v>312</v>
      </c>
      <c r="H17556" s="0" t="n">
        <v>938941</v>
      </c>
      <c r="I17556" s="0" t="n">
        <v>367372</v>
      </c>
      <c r="J17556" s="0" t="n">
        <v>-3492</v>
      </c>
    </row>
    <row r="17557" customFormat="false" ht="15" hidden="false" customHeight="false" outlineLevel="0" collapsed="false">
      <c r="A17557" s="0" t="n">
        <v>202507</v>
      </c>
      <c r="B17557" s="0" t="n">
        <v>202509</v>
      </c>
      <c r="C17557" s="37" t="s">
        <v>178</v>
      </c>
      <c r="D17557" s="37" t="s">
        <v>203</v>
      </c>
      <c r="E17557" s="0" t="n">
        <v>3</v>
      </c>
      <c r="F17557" s="38" t="s">
        <v>70</v>
      </c>
      <c r="G17557" s="37" t="s">
        <v>313</v>
      </c>
      <c r="H17557" s="0" t="n">
        <v>277461</v>
      </c>
      <c r="I17557" s="0" t="n">
        <v>655448</v>
      </c>
      <c r="J17557" s="0" t="n">
        <v>146611</v>
      </c>
    </row>
    <row r="17558" customFormat="false" ht="15" hidden="false" customHeight="false" outlineLevel="0" collapsed="false">
      <c r="A17558" s="0" t="n">
        <v>202507</v>
      </c>
      <c r="B17558" s="0" t="n">
        <v>202509</v>
      </c>
      <c r="C17558" s="37" t="s">
        <v>152</v>
      </c>
      <c r="D17558" s="37" t="s">
        <v>314</v>
      </c>
      <c r="E17558" s="0" t="n">
        <v>3</v>
      </c>
      <c r="F17558" s="38" t="s">
        <v>70</v>
      </c>
      <c r="G17558" s="37" t="s">
        <v>315</v>
      </c>
      <c r="H17558" s="0" t="n">
        <v>101928</v>
      </c>
      <c r="I17558" s="0" t="n">
        <v>76773</v>
      </c>
      <c r="J17558" s="0" t="n">
        <v>21745</v>
      </c>
    </row>
    <row r="17559" customFormat="false" ht="15" hidden="false" customHeight="false" outlineLevel="0" collapsed="false">
      <c r="A17559" s="0" t="n">
        <v>202507</v>
      </c>
      <c r="B17559" s="0" t="n">
        <v>202509</v>
      </c>
      <c r="C17559" s="37" t="s">
        <v>152</v>
      </c>
      <c r="D17559" s="37" t="s">
        <v>159</v>
      </c>
      <c r="E17559" s="0" t="n">
        <v>3</v>
      </c>
      <c r="F17559" s="38" t="s">
        <v>70</v>
      </c>
      <c r="G17559" s="37" t="s">
        <v>316</v>
      </c>
      <c r="H17559" s="0" t="n">
        <v>1034080</v>
      </c>
      <c r="I17559" s="0" t="n">
        <v>680893</v>
      </c>
      <c r="J17559" s="0" t="n">
        <v>138801</v>
      </c>
    </row>
    <row r="17560" customFormat="false" ht="15" hidden="false" customHeight="false" outlineLevel="0" collapsed="false">
      <c r="A17560" s="0" t="n">
        <v>202507</v>
      </c>
      <c r="B17560" s="0" t="n">
        <v>202509</v>
      </c>
      <c r="C17560" s="37" t="s">
        <v>184</v>
      </c>
      <c r="D17560" s="37" t="s">
        <v>218</v>
      </c>
      <c r="E17560" s="0" t="n">
        <v>3</v>
      </c>
      <c r="F17560" s="38" t="s">
        <v>70</v>
      </c>
      <c r="G17560" s="37" t="s">
        <v>317</v>
      </c>
      <c r="H17560" s="0" t="n">
        <v>401623</v>
      </c>
      <c r="I17560" s="0" t="n">
        <v>371936</v>
      </c>
      <c r="J17560" s="0" t="n">
        <v>-35863</v>
      </c>
    </row>
    <row r="17561" customFormat="false" ht="15" hidden="false" customHeight="false" outlineLevel="0" collapsed="false">
      <c r="A17561" s="0" t="n">
        <v>202507</v>
      </c>
      <c r="B17561" s="0" t="n">
        <v>202509</v>
      </c>
      <c r="C17561" s="37" t="s">
        <v>109</v>
      </c>
      <c r="D17561" s="37" t="s">
        <v>318</v>
      </c>
      <c r="E17561" s="0" t="n">
        <v>3</v>
      </c>
      <c r="F17561" s="38" t="s">
        <v>70</v>
      </c>
      <c r="G17561" s="37" t="s">
        <v>319</v>
      </c>
      <c r="H17561" s="0" t="n">
        <v>1226779</v>
      </c>
      <c r="I17561" s="0" t="n">
        <v>1309820</v>
      </c>
      <c r="J17561" s="0" t="n">
        <v>18124</v>
      </c>
    </row>
    <row r="17562" customFormat="false" ht="15" hidden="false" customHeight="false" outlineLevel="0" collapsed="false">
      <c r="A17562" s="0" t="n">
        <v>202507</v>
      </c>
      <c r="B17562" s="0" t="n">
        <v>202509</v>
      </c>
      <c r="C17562" s="37" t="s">
        <v>184</v>
      </c>
      <c r="D17562" s="37" t="s">
        <v>320</v>
      </c>
      <c r="E17562" s="0" t="n">
        <v>3</v>
      </c>
      <c r="F17562" s="38" t="s">
        <v>70</v>
      </c>
      <c r="G17562" s="37" t="s">
        <v>321</v>
      </c>
      <c r="H17562" s="0" t="n">
        <v>183361</v>
      </c>
      <c r="I17562" s="0" t="n">
        <v>158073</v>
      </c>
      <c r="J17562" s="0" t="n">
        <v>23837</v>
      </c>
    </row>
    <row r="17563" customFormat="false" ht="15" hidden="false" customHeight="false" outlineLevel="0" collapsed="false">
      <c r="A17563" s="0" t="n">
        <v>202507</v>
      </c>
      <c r="B17563" s="0" t="n">
        <v>202509</v>
      </c>
      <c r="C17563" s="37" t="s">
        <v>124</v>
      </c>
      <c r="D17563" s="37" t="s">
        <v>282</v>
      </c>
      <c r="E17563" s="0" t="n">
        <v>3</v>
      </c>
      <c r="F17563" s="38" t="s">
        <v>70</v>
      </c>
      <c r="G17563" s="37" t="s">
        <v>322</v>
      </c>
      <c r="H17563" s="0" t="n">
        <v>597021</v>
      </c>
      <c r="I17563" s="0" t="n">
        <v>433089</v>
      </c>
      <c r="J17563" s="0" t="n">
        <v>2161</v>
      </c>
    </row>
    <row r="17564" customFormat="false" ht="15" hidden="false" customHeight="false" outlineLevel="0" collapsed="false">
      <c r="A17564" s="0" t="n">
        <v>202507</v>
      </c>
      <c r="B17564" s="0" t="n">
        <v>202509</v>
      </c>
      <c r="C17564" s="37" t="s">
        <v>112</v>
      </c>
      <c r="D17564" s="37" t="s">
        <v>96</v>
      </c>
      <c r="E17564" s="0" t="n">
        <v>3</v>
      </c>
      <c r="F17564" s="38" t="s">
        <v>70</v>
      </c>
      <c r="G17564" s="37" t="s">
        <v>323</v>
      </c>
      <c r="H17564" s="0" t="n">
        <v>1398360</v>
      </c>
      <c r="I17564" s="0" t="n">
        <v>808975</v>
      </c>
      <c r="J17564" s="0" t="n">
        <v>8004</v>
      </c>
    </row>
    <row r="17565" customFormat="false" ht="15" hidden="false" customHeight="false" outlineLevel="0" collapsed="false">
      <c r="A17565" s="0" t="n">
        <v>202507</v>
      </c>
      <c r="B17565" s="0" t="n">
        <v>202509</v>
      </c>
      <c r="C17565" s="37" t="s">
        <v>152</v>
      </c>
      <c r="D17565" s="37" t="s">
        <v>324</v>
      </c>
      <c r="E17565" s="0" t="n">
        <v>3</v>
      </c>
      <c r="F17565" s="38" t="s">
        <v>70</v>
      </c>
      <c r="G17565" s="37" t="s">
        <v>325</v>
      </c>
      <c r="H17565" s="0" t="n">
        <v>1603491</v>
      </c>
      <c r="I17565" s="0" t="n">
        <v>633601</v>
      </c>
      <c r="J17565" s="0" t="n">
        <v>-36199</v>
      </c>
    </row>
    <row r="17566" customFormat="false" ht="15" hidden="false" customHeight="false" outlineLevel="0" collapsed="false">
      <c r="A17566" s="0" t="n">
        <v>202507</v>
      </c>
      <c r="B17566" s="0" t="n">
        <v>202509</v>
      </c>
      <c r="C17566" s="37" t="s">
        <v>112</v>
      </c>
      <c r="D17566" s="37" t="s">
        <v>326</v>
      </c>
      <c r="E17566" s="0" t="n">
        <v>3</v>
      </c>
      <c r="F17566" s="38" t="s">
        <v>70</v>
      </c>
      <c r="G17566" s="37" t="s">
        <v>327</v>
      </c>
      <c r="H17566" s="0" t="n">
        <v>1555944</v>
      </c>
      <c r="I17566" s="0" t="n">
        <v>1312904</v>
      </c>
      <c r="J17566" s="0" t="n">
        <v>57464</v>
      </c>
    </row>
    <row r="17567" customFormat="false" ht="15" hidden="false" customHeight="false" outlineLevel="0" collapsed="false">
      <c r="A17567" s="0" t="n">
        <v>202507</v>
      </c>
      <c r="B17567" s="0" t="n">
        <v>202509</v>
      </c>
      <c r="C17567" s="37" t="s">
        <v>152</v>
      </c>
      <c r="D17567" s="37" t="s">
        <v>328</v>
      </c>
      <c r="E17567" s="0" t="n">
        <v>3</v>
      </c>
      <c r="F17567" s="38" t="s">
        <v>70</v>
      </c>
      <c r="G17567" s="37" t="s">
        <v>329</v>
      </c>
      <c r="H17567" s="0" t="n">
        <v>269570</v>
      </c>
      <c r="I17567" s="0" t="n">
        <v>258873</v>
      </c>
      <c r="J17567" s="0" t="n">
        <v>-558</v>
      </c>
    </row>
    <row r="17568" customFormat="false" ht="15" hidden="false" customHeight="false" outlineLevel="0" collapsed="false">
      <c r="A17568" s="0" t="n">
        <v>202507</v>
      </c>
      <c r="B17568" s="0" t="n">
        <v>202509</v>
      </c>
      <c r="C17568" s="37" t="s">
        <v>95</v>
      </c>
      <c r="D17568" s="37" t="s">
        <v>330</v>
      </c>
      <c r="E17568" s="0" t="n">
        <v>3</v>
      </c>
      <c r="F17568" s="38" t="s">
        <v>70</v>
      </c>
      <c r="G17568" s="37" t="s">
        <v>331</v>
      </c>
      <c r="H17568" s="0" t="n">
        <v>3146793</v>
      </c>
      <c r="I17568" s="0" t="n">
        <v>1363325</v>
      </c>
      <c r="J17568" s="0" t="n">
        <v>-216904</v>
      </c>
    </row>
    <row r="17569" customFormat="false" ht="15" hidden="false" customHeight="false" outlineLevel="0" collapsed="false">
      <c r="A17569" s="0" t="n">
        <v>202507</v>
      </c>
      <c r="B17569" s="0" t="n">
        <v>202509</v>
      </c>
      <c r="C17569" s="37" t="s">
        <v>106</v>
      </c>
      <c r="D17569" s="37" t="s">
        <v>332</v>
      </c>
      <c r="E17569" s="0" t="n">
        <v>3</v>
      </c>
      <c r="F17569" s="38" t="s">
        <v>70</v>
      </c>
      <c r="G17569" s="37" t="s">
        <v>333</v>
      </c>
      <c r="H17569" s="0" t="n">
        <v>554681</v>
      </c>
      <c r="I17569" s="0" t="n">
        <v>388486</v>
      </c>
      <c r="J17569" s="0" t="n">
        <v>75811</v>
      </c>
    </row>
    <row r="17570" customFormat="false" ht="15" hidden="false" customHeight="false" outlineLevel="0" collapsed="false">
      <c r="A17570" s="0" t="n">
        <v>202507</v>
      </c>
      <c r="B17570" s="0" t="n">
        <v>202509</v>
      </c>
      <c r="C17570" s="37" t="s">
        <v>95</v>
      </c>
      <c r="D17570" s="37" t="s">
        <v>334</v>
      </c>
      <c r="E17570" s="0" t="n">
        <v>3</v>
      </c>
      <c r="F17570" s="38" t="s">
        <v>70</v>
      </c>
      <c r="G17570" s="37" t="s">
        <v>335</v>
      </c>
      <c r="H17570" s="0" t="n">
        <v>3471383</v>
      </c>
      <c r="I17570" s="0" t="n">
        <v>1559362</v>
      </c>
      <c r="J17570" s="0" t="n">
        <v>189727</v>
      </c>
    </row>
    <row r="17571" customFormat="false" ht="15" hidden="false" customHeight="false" outlineLevel="0" collapsed="false">
      <c r="A17571" s="0" t="n">
        <v>202507</v>
      </c>
      <c r="B17571" s="0" t="n">
        <v>202509</v>
      </c>
      <c r="C17571" s="37" t="s">
        <v>149</v>
      </c>
      <c r="D17571" s="37" t="s">
        <v>243</v>
      </c>
      <c r="E17571" s="0" t="n">
        <v>3</v>
      </c>
      <c r="F17571" s="38" t="s">
        <v>70</v>
      </c>
      <c r="G17571" s="37" t="s">
        <v>336</v>
      </c>
      <c r="H17571" s="0" t="n">
        <v>1257946</v>
      </c>
      <c r="I17571" s="0" t="n">
        <v>398865</v>
      </c>
      <c r="J17571" s="0" t="n">
        <v>-21364</v>
      </c>
    </row>
    <row r="17572" customFormat="false" ht="15" hidden="false" customHeight="false" outlineLevel="0" collapsed="false">
      <c r="A17572" s="0" t="n">
        <v>202507</v>
      </c>
      <c r="B17572" s="0" t="n">
        <v>202509</v>
      </c>
      <c r="C17572" s="37" t="s">
        <v>115</v>
      </c>
      <c r="D17572" s="37" t="s">
        <v>200</v>
      </c>
      <c r="E17572" s="0" t="n">
        <v>3</v>
      </c>
      <c r="F17572" s="38" t="s">
        <v>70</v>
      </c>
      <c r="G17572" s="37" t="s">
        <v>337</v>
      </c>
      <c r="H17572" s="0" t="n">
        <v>152992</v>
      </c>
      <c r="I17572" s="0" t="n">
        <v>88618</v>
      </c>
      <c r="J17572" s="0" t="n">
        <v>14781</v>
      </c>
    </row>
    <row r="17573" customFormat="false" ht="15" hidden="false" customHeight="false" outlineLevel="0" collapsed="false">
      <c r="A17573" s="0" t="n">
        <v>202507</v>
      </c>
      <c r="B17573" s="0" t="n">
        <v>202509</v>
      </c>
      <c r="C17573" s="37" t="s">
        <v>106</v>
      </c>
      <c r="D17573" s="37" t="s">
        <v>104</v>
      </c>
      <c r="E17573" s="0" t="n">
        <v>3</v>
      </c>
      <c r="F17573" s="38" t="s">
        <v>70</v>
      </c>
      <c r="G17573" s="37" t="s">
        <v>338</v>
      </c>
      <c r="H17573" s="0" t="n">
        <v>723375</v>
      </c>
      <c r="I17573" s="0" t="n">
        <v>702598</v>
      </c>
      <c r="J17573" s="0" t="n">
        <v>65123</v>
      </c>
    </row>
    <row r="17574" customFormat="false" ht="15" hidden="false" customHeight="false" outlineLevel="0" collapsed="false">
      <c r="A17574" s="0" t="n">
        <v>202507</v>
      </c>
      <c r="B17574" s="0" t="n">
        <v>202509</v>
      </c>
      <c r="C17574" s="37" t="s">
        <v>184</v>
      </c>
      <c r="D17574" s="37" t="s">
        <v>339</v>
      </c>
      <c r="E17574" s="0" t="n">
        <v>3</v>
      </c>
      <c r="F17574" s="38" t="s">
        <v>70</v>
      </c>
      <c r="G17574" s="37" t="s">
        <v>340</v>
      </c>
      <c r="H17574" s="0" t="n">
        <v>2836456</v>
      </c>
      <c r="I17574" s="0" t="n">
        <v>1721199</v>
      </c>
      <c r="J17574" s="0" t="n">
        <v>337226</v>
      </c>
    </row>
    <row r="17575" customFormat="false" ht="15" hidden="false" customHeight="false" outlineLevel="0" collapsed="false">
      <c r="A17575" s="0" t="n">
        <v>202507</v>
      </c>
      <c r="B17575" s="0" t="n">
        <v>202509</v>
      </c>
      <c r="C17575" s="37" t="s">
        <v>112</v>
      </c>
      <c r="D17575" s="37" t="s">
        <v>341</v>
      </c>
      <c r="E17575" s="0" t="n">
        <v>3</v>
      </c>
      <c r="F17575" s="38" t="s">
        <v>70</v>
      </c>
      <c r="G17575" s="37" t="s">
        <v>342</v>
      </c>
      <c r="H17575" s="0" t="n">
        <v>1988547</v>
      </c>
      <c r="I17575" s="0" t="n">
        <v>1178183</v>
      </c>
      <c r="J17575" s="0" t="n">
        <v>180765</v>
      </c>
    </row>
    <row r="17576" customFormat="false" ht="15" hidden="false" customHeight="false" outlineLevel="0" collapsed="false">
      <c r="A17576" s="0" t="n">
        <v>202507</v>
      </c>
      <c r="B17576" s="0" t="n">
        <v>202509</v>
      </c>
      <c r="C17576" s="37" t="s">
        <v>101</v>
      </c>
      <c r="D17576" s="37" t="s">
        <v>200</v>
      </c>
      <c r="E17576" s="0" t="n">
        <v>3</v>
      </c>
      <c r="F17576" s="38" t="s">
        <v>70</v>
      </c>
      <c r="G17576" s="37" t="s">
        <v>343</v>
      </c>
      <c r="H17576" s="0" t="n">
        <v>537536</v>
      </c>
      <c r="I17576" s="0" t="n">
        <v>341902</v>
      </c>
      <c r="J17576" s="0" t="n">
        <v>844</v>
      </c>
    </row>
    <row r="17577" customFormat="false" ht="15" hidden="false" customHeight="false" outlineLevel="0" collapsed="false">
      <c r="A17577" s="0" t="n">
        <v>202507</v>
      </c>
      <c r="B17577" s="0" t="n">
        <v>202509</v>
      </c>
      <c r="C17577" s="37" t="s">
        <v>109</v>
      </c>
      <c r="D17577" s="37" t="s">
        <v>191</v>
      </c>
      <c r="E17577" s="0" t="n">
        <v>3</v>
      </c>
      <c r="F17577" s="38" t="s">
        <v>70</v>
      </c>
      <c r="G17577" s="37" t="s">
        <v>344</v>
      </c>
      <c r="H17577" s="0" t="n">
        <v>11541772</v>
      </c>
      <c r="I17577" s="0" t="n">
        <v>9334089</v>
      </c>
      <c r="J17577" s="0" t="n">
        <v>1371080</v>
      </c>
    </row>
    <row r="17578" customFormat="false" ht="15" hidden="false" customHeight="false" outlineLevel="0" collapsed="false">
      <c r="A17578" s="0" t="n">
        <v>202507</v>
      </c>
      <c r="B17578" s="0" t="n">
        <v>202509</v>
      </c>
      <c r="C17578" s="37" t="s">
        <v>115</v>
      </c>
      <c r="D17578" s="37" t="s">
        <v>110</v>
      </c>
      <c r="E17578" s="0" t="n">
        <v>3</v>
      </c>
      <c r="F17578" s="38" t="s">
        <v>70</v>
      </c>
      <c r="G17578" s="37" t="s">
        <v>345</v>
      </c>
      <c r="H17578" s="0" t="n">
        <v>4002966</v>
      </c>
      <c r="I17578" s="0" t="n">
        <v>1728662</v>
      </c>
      <c r="J17578" s="0" t="n">
        <v>261239</v>
      </c>
    </row>
    <row r="17579" customFormat="false" ht="15" hidden="false" customHeight="false" outlineLevel="0" collapsed="false">
      <c r="A17579" s="0" t="n">
        <v>202507</v>
      </c>
      <c r="B17579" s="0" t="n">
        <v>202509</v>
      </c>
      <c r="C17579" s="37" t="s">
        <v>149</v>
      </c>
      <c r="D17579" s="37" t="s">
        <v>104</v>
      </c>
      <c r="E17579" s="0" t="n">
        <v>3</v>
      </c>
      <c r="F17579" s="38" t="s">
        <v>70</v>
      </c>
      <c r="G17579" s="37" t="s">
        <v>346</v>
      </c>
      <c r="H17579" s="0" t="n">
        <v>852765</v>
      </c>
      <c r="I17579" s="0" t="n">
        <v>876530</v>
      </c>
      <c r="J17579" s="0" t="n">
        <v>162644</v>
      </c>
    </row>
    <row r="17580" customFormat="false" ht="15" hidden="false" customHeight="false" outlineLevel="0" collapsed="false">
      <c r="A17580" s="0" t="n">
        <v>202507</v>
      </c>
      <c r="B17580" s="0" t="n">
        <v>202509</v>
      </c>
      <c r="C17580" s="37" t="s">
        <v>124</v>
      </c>
      <c r="D17580" s="37" t="s">
        <v>277</v>
      </c>
      <c r="E17580" s="0" t="n">
        <v>3</v>
      </c>
      <c r="F17580" s="38" t="s">
        <v>70</v>
      </c>
      <c r="G17580" s="37" t="s">
        <v>347</v>
      </c>
      <c r="H17580" s="0" t="n">
        <v>3238877</v>
      </c>
      <c r="I17580" s="0" t="n">
        <v>3185189</v>
      </c>
      <c r="J17580" s="0" t="n">
        <v>572517</v>
      </c>
    </row>
    <row r="17581" customFormat="false" ht="15" hidden="false" customHeight="false" outlineLevel="0" collapsed="false">
      <c r="A17581" s="0" t="n">
        <v>202507</v>
      </c>
      <c r="B17581" s="0" t="n">
        <v>202509</v>
      </c>
      <c r="C17581" s="37" t="s">
        <v>124</v>
      </c>
      <c r="D17581" s="37" t="s">
        <v>145</v>
      </c>
      <c r="E17581" s="0" t="n">
        <v>3</v>
      </c>
      <c r="F17581" s="38" t="s">
        <v>70</v>
      </c>
      <c r="G17581" s="37" t="s">
        <v>348</v>
      </c>
      <c r="H17581" s="0" t="n">
        <v>13013113</v>
      </c>
      <c r="I17581" s="0" t="n">
        <v>10451279</v>
      </c>
      <c r="J17581" s="0" t="n">
        <v>3008188</v>
      </c>
    </row>
    <row r="17582" customFormat="false" ht="15" hidden="false" customHeight="false" outlineLevel="0" collapsed="false">
      <c r="A17582" s="0" t="n">
        <v>202507</v>
      </c>
      <c r="B17582" s="0" t="n">
        <v>202509</v>
      </c>
      <c r="C17582" s="37" t="s">
        <v>136</v>
      </c>
      <c r="D17582" s="37" t="s">
        <v>328</v>
      </c>
      <c r="E17582" s="0" t="n">
        <v>3</v>
      </c>
      <c r="F17582" s="38" t="s">
        <v>70</v>
      </c>
      <c r="G17582" s="37" t="s">
        <v>349</v>
      </c>
      <c r="H17582" s="0" t="n">
        <v>15158799</v>
      </c>
      <c r="I17582" s="0" t="n">
        <v>9137866</v>
      </c>
      <c r="J17582" s="0" t="n">
        <v>1601502</v>
      </c>
    </row>
    <row r="17583" customFormat="false" ht="15" hidden="false" customHeight="false" outlineLevel="0" collapsed="false">
      <c r="A17583" s="0" t="n">
        <v>202507</v>
      </c>
      <c r="B17583" s="0" t="n">
        <v>202509</v>
      </c>
      <c r="C17583" s="37" t="s">
        <v>152</v>
      </c>
      <c r="D17583" s="37" t="s">
        <v>350</v>
      </c>
      <c r="E17583" s="0" t="n">
        <v>3</v>
      </c>
      <c r="F17583" s="38" t="s">
        <v>70</v>
      </c>
      <c r="G17583" s="37" t="s">
        <v>351</v>
      </c>
      <c r="H17583" s="0" t="n">
        <v>351393</v>
      </c>
      <c r="I17583" s="0" t="n">
        <v>297397</v>
      </c>
      <c r="J17583" s="0" t="n">
        <v>460</v>
      </c>
    </row>
    <row r="17584" customFormat="false" ht="15" hidden="false" customHeight="false" outlineLevel="0" collapsed="false">
      <c r="A17584" s="0" t="n">
        <v>202507</v>
      </c>
      <c r="B17584" s="0" t="n">
        <v>202509</v>
      </c>
      <c r="C17584" s="37" t="s">
        <v>109</v>
      </c>
      <c r="D17584" s="37" t="s">
        <v>352</v>
      </c>
      <c r="E17584" s="0" t="n">
        <v>3</v>
      </c>
      <c r="F17584" s="38" t="s">
        <v>70</v>
      </c>
      <c r="G17584" s="37" t="s">
        <v>353</v>
      </c>
      <c r="H17584" s="0" t="n">
        <v>528256</v>
      </c>
      <c r="I17584" s="0" t="n">
        <v>353946</v>
      </c>
      <c r="J17584" s="0" t="n">
        <v>34591</v>
      </c>
    </row>
    <row r="17585" customFormat="false" ht="15" hidden="false" customHeight="false" outlineLevel="0" collapsed="false">
      <c r="A17585" s="0" t="n">
        <v>202507</v>
      </c>
      <c r="B17585" s="0" t="n">
        <v>202509</v>
      </c>
      <c r="C17585" s="37" t="s">
        <v>158</v>
      </c>
      <c r="D17585" s="37" t="s">
        <v>354</v>
      </c>
      <c r="E17585" s="0" t="n">
        <v>3</v>
      </c>
      <c r="F17585" s="38" t="s">
        <v>70</v>
      </c>
      <c r="G17585" s="37" t="s">
        <v>355</v>
      </c>
      <c r="H17585" s="0" t="n">
        <v>10066465</v>
      </c>
      <c r="I17585" s="0" t="n">
        <v>3476549</v>
      </c>
      <c r="J17585" s="0" t="n">
        <v>-86585</v>
      </c>
    </row>
    <row r="17586" customFormat="false" ht="15" hidden="false" customHeight="false" outlineLevel="0" collapsed="false">
      <c r="A17586" s="0" t="n">
        <v>202507</v>
      </c>
      <c r="B17586" s="0" t="n">
        <v>202509</v>
      </c>
      <c r="C17586" s="37" t="s">
        <v>158</v>
      </c>
      <c r="D17586" s="37" t="s">
        <v>356</v>
      </c>
      <c r="E17586" s="0" t="n">
        <v>3</v>
      </c>
      <c r="F17586" s="38" t="s">
        <v>70</v>
      </c>
      <c r="G17586" s="37" t="s">
        <v>357</v>
      </c>
      <c r="H17586" s="0" t="n">
        <v>237417</v>
      </c>
      <c r="I17586" s="0" t="n">
        <v>188369</v>
      </c>
      <c r="J17586" s="0" t="n">
        <v>37851</v>
      </c>
    </row>
    <row r="17587" customFormat="false" ht="15" hidden="false" customHeight="false" outlineLevel="0" collapsed="false">
      <c r="A17587" s="0" t="n">
        <v>202507</v>
      </c>
      <c r="B17587" s="0" t="n">
        <v>202509</v>
      </c>
      <c r="C17587" s="37" t="s">
        <v>158</v>
      </c>
      <c r="D17587" s="37" t="s">
        <v>255</v>
      </c>
      <c r="E17587" s="0" t="n">
        <v>3</v>
      </c>
      <c r="F17587" s="38" t="s">
        <v>70</v>
      </c>
      <c r="G17587" s="37" t="s">
        <v>358</v>
      </c>
      <c r="H17587" s="0" t="n">
        <v>198297</v>
      </c>
      <c r="I17587" s="0" t="n">
        <v>88834</v>
      </c>
      <c r="J17587" s="0" t="n">
        <v>-500</v>
      </c>
    </row>
    <row r="17588" customFormat="false" ht="15" hidden="false" customHeight="false" outlineLevel="0" collapsed="false">
      <c r="A17588" s="0" t="n">
        <v>202507</v>
      </c>
      <c r="B17588" s="0" t="n">
        <v>202509</v>
      </c>
      <c r="C17588" s="37" t="s">
        <v>109</v>
      </c>
      <c r="D17588" s="37" t="s">
        <v>104</v>
      </c>
      <c r="E17588" s="0" t="n">
        <v>3</v>
      </c>
      <c r="F17588" s="38" t="s">
        <v>70</v>
      </c>
      <c r="G17588" s="37" t="s">
        <v>359</v>
      </c>
      <c r="H17588" s="0" t="n">
        <v>858404</v>
      </c>
      <c r="I17588" s="0" t="n">
        <v>556013</v>
      </c>
      <c r="J17588" s="0" t="n">
        <v>168536</v>
      </c>
    </row>
    <row r="17589" customFormat="false" ht="15" hidden="false" customHeight="false" outlineLevel="0" collapsed="false">
      <c r="A17589" s="0" t="n">
        <v>202507</v>
      </c>
      <c r="B17589" s="0" t="n">
        <v>202509</v>
      </c>
      <c r="C17589" s="37" t="s">
        <v>115</v>
      </c>
      <c r="D17589" s="37" t="s">
        <v>360</v>
      </c>
      <c r="E17589" s="0" t="n">
        <v>3</v>
      </c>
      <c r="F17589" s="38" t="s">
        <v>70</v>
      </c>
      <c r="G17589" s="37" t="s">
        <v>361</v>
      </c>
      <c r="H17589" s="0" t="n">
        <v>2414522</v>
      </c>
      <c r="I17589" s="0" t="n">
        <v>1128225</v>
      </c>
      <c r="J17589" s="0" t="n">
        <v>57266</v>
      </c>
    </row>
    <row r="17590" customFormat="false" ht="15" hidden="false" customHeight="false" outlineLevel="0" collapsed="false">
      <c r="A17590" s="0" t="n">
        <v>202507</v>
      </c>
      <c r="B17590" s="0" t="n">
        <v>202509</v>
      </c>
      <c r="C17590" s="37" t="s">
        <v>152</v>
      </c>
      <c r="D17590" s="37" t="s">
        <v>362</v>
      </c>
      <c r="E17590" s="0" t="n">
        <v>3</v>
      </c>
      <c r="F17590" s="38" t="s">
        <v>70</v>
      </c>
      <c r="G17590" s="37" t="s">
        <v>363</v>
      </c>
      <c r="H17590" s="0" t="n">
        <v>813277</v>
      </c>
      <c r="I17590" s="0" t="n">
        <v>415750</v>
      </c>
      <c r="J17590" s="0" t="n">
        <v>31434</v>
      </c>
    </row>
    <row r="17591" customFormat="false" ht="15" hidden="false" customHeight="false" outlineLevel="0" collapsed="false">
      <c r="A17591" s="0" t="n">
        <v>202507</v>
      </c>
      <c r="B17591" s="0" t="n">
        <v>202509</v>
      </c>
      <c r="C17591" s="37" t="s">
        <v>112</v>
      </c>
      <c r="D17591" s="37" t="s">
        <v>364</v>
      </c>
      <c r="E17591" s="0" t="n">
        <v>3</v>
      </c>
      <c r="F17591" s="38" t="s">
        <v>70</v>
      </c>
      <c r="G17591" s="37" t="s">
        <v>365</v>
      </c>
      <c r="H17591" s="0" t="n">
        <v>757404</v>
      </c>
      <c r="I17591" s="0" t="n">
        <v>371509</v>
      </c>
      <c r="J17591" s="0" t="n">
        <v>12457</v>
      </c>
    </row>
    <row r="17592" customFormat="false" ht="15" hidden="false" customHeight="false" outlineLevel="0" collapsed="false">
      <c r="A17592" s="0" t="n">
        <v>202507</v>
      </c>
      <c r="B17592" s="0" t="n">
        <v>202509</v>
      </c>
      <c r="C17592" s="37" t="s">
        <v>184</v>
      </c>
      <c r="D17592" s="37" t="s">
        <v>341</v>
      </c>
      <c r="E17592" s="0" t="n">
        <v>3</v>
      </c>
      <c r="F17592" s="38" t="s">
        <v>70</v>
      </c>
      <c r="G17592" s="37" t="s">
        <v>366</v>
      </c>
      <c r="H17592" s="0" t="n">
        <v>506032</v>
      </c>
      <c r="I17592" s="0" t="n">
        <v>308711</v>
      </c>
      <c r="J17592" s="0" t="n">
        <v>2565</v>
      </c>
    </row>
    <row r="17593" customFormat="false" ht="15" hidden="false" customHeight="false" outlineLevel="0" collapsed="false">
      <c r="A17593" s="0" t="n">
        <v>202507</v>
      </c>
      <c r="B17593" s="0" t="n">
        <v>202509</v>
      </c>
      <c r="C17593" s="37" t="s">
        <v>184</v>
      </c>
      <c r="D17593" s="37" t="s">
        <v>367</v>
      </c>
      <c r="E17593" s="0" t="n">
        <v>3</v>
      </c>
      <c r="F17593" s="38" t="s">
        <v>70</v>
      </c>
      <c r="G17593" s="37" t="s">
        <v>368</v>
      </c>
      <c r="H17593" s="0" t="n">
        <v>737322</v>
      </c>
      <c r="I17593" s="0" t="n">
        <v>566576</v>
      </c>
      <c r="J17593" s="0" t="n">
        <v>15278</v>
      </c>
    </row>
    <row r="17594" customFormat="false" ht="15" hidden="false" customHeight="false" outlineLevel="0" collapsed="false">
      <c r="A17594" s="0" t="n">
        <v>202507</v>
      </c>
      <c r="B17594" s="0" t="n">
        <v>202509</v>
      </c>
      <c r="C17594" s="37" t="s">
        <v>98</v>
      </c>
      <c r="D17594" s="37" t="s">
        <v>369</v>
      </c>
      <c r="E17594" s="0" t="n">
        <v>3</v>
      </c>
      <c r="F17594" s="38" t="s">
        <v>70</v>
      </c>
      <c r="G17594" s="37" t="s">
        <v>370</v>
      </c>
      <c r="H17594" s="0" t="n">
        <v>454335</v>
      </c>
      <c r="I17594" s="0" t="n">
        <v>228628</v>
      </c>
      <c r="J17594" s="0" t="n">
        <v>23587</v>
      </c>
    </row>
    <row r="17595" customFormat="false" ht="15" hidden="false" customHeight="false" outlineLevel="0" collapsed="false">
      <c r="A17595" s="0" t="n">
        <v>202507</v>
      </c>
      <c r="B17595" s="0" t="n">
        <v>202509</v>
      </c>
      <c r="C17595" s="37" t="s">
        <v>98</v>
      </c>
      <c r="D17595" s="37" t="s">
        <v>308</v>
      </c>
      <c r="E17595" s="0" t="n">
        <v>3</v>
      </c>
      <c r="F17595" s="38" t="s">
        <v>70</v>
      </c>
      <c r="G17595" s="37" t="s">
        <v>371</v>
      </c>
      <c r="H17595" s="0" t="n">
        <v>19391822</v>
      </c>
      <c r="I17595" s="0" t="n">
        <v>8481169</v>
      </c>
      <c r="J17595" s="0" t="n">
        <v>693460</v>
      </c>
    </row>
    <row r="17596" customFormat="false" ht="15" hidden="false" customHeight="false" outlineLevel="0" collapsed="false">
      <c r="A17596" s="0" t="n">
        <v>202507</v>
      </c>
      <c r="B17596" s="0" t="n">
        <v>202509</v>
      </c>
      <c r="C17596" s="37" t="s">
        <v>95</v>
      </c>
      <c r="D17596" s="37" t="s">
        <v>372</v>
      </c>
      <c r="E17596" s="0" t="n">
        <v>3</v>
      </c>
      <c r="F17596" s="38" t="s">
        <v>70</v>
      </c>
      <c r="G17596" s="37" t="s">
        <v>373</v>
      </c>
      <c r="H17596" s="0" t="n">
        <v>1831410</v>
      </c>
      <c r="I17596" s="0" t="n">
        <v>733299</v>
      </c>
      <c r="J17596" s="0" t="n">
        <v>27353</v>
      </c>
    </row>
    <row r="17597" customFormat="false" ht="15" hidden="false" customHeight="false" outlineLevel="0" collapsed="false">
      <c r="A17597" s="0" t="n">
        <v>202507</v>
      </c>
      <c r="B17597" s="0" t="n">
        <v>202509</v>
      </c>
      <c r="C17597" s="37" t="s">
        <v>115</v>
      </c>
      <c r="D17597" s="37" t="s">
        <v>374</v>
      </c>
      <c r="E17597" s="0" t="n">
        <v>3</v>
      </c>
      <c r="F17597" s="38" t="s">
        <v>70</v>
      </c>
      <c r="G17597" s="37" t="s">
        <v>375</v>
      </c>
      <c r="H17597" s="0" t="n">
        <v>3267142</v>
      </c>
      <c r="I17597" s="0" t="n">
        <v>3379701</v>
      </c>
      <c r="J17597" s="0" t="n">
        <v>373961</v>
      </c>
    </row>
    <row r="17598" customFormat="false" ht="15" hidden="false" customHeight="false" outlineLevel="0" collapsed="false">
      <c r="A17598" s="0" t="n">
        <v>202507</v>
      </c>
      <c r="B17598" s="0" t="n">
        <v>202509</v>
      </c>
      <c r="C17598" s="37" t="s">
        <v>101</v>
      </c>
      <c r="D17598" s="37" t="s">
        <v>376</v>
      </c>
      <c r="E17598" s="0" t="n">
        <v>3</v>
      </c>
      <c r="F17598" s="38" t="s">
        <v>70</v>
      </c>
      <c r="G17598" s="37" t="s">
        <v>377</v>
      </c>
      <c r="H17598" s="0" t="n">
        <v>649134</v>
      </c>
      <c r="I17598" s="0" t="n">
        <v>440733</v>
      </c>
      <c r="J17598" s="0" t="n">
        <v>11334</v>
      </c>
    </row>
    <row r="17599" customFormat="false" ht="15" hidden="false" customHeight="false" outlineLevel="0" collapsed="false">
      <c r="A17599" s="0" t="n">
        <v>202507</v>
      </c>
      <c r="B17599" s="0" t="n">
        <v>202509</v>
      </c>
      <c r="C17599" s="37" t="s">
        <v>184</v>
      </c>
      <c r="D17599" s="37" t="s">
        <v>147</v>
      </c>
      <c r="E17599" s="0" t="n">
        <v>3</v>
      </c>
      <c r="F17599" s="38" t="s">
        <v>70</v>
      </c>
      <c r="G17599" s="37" t="s">
        <v>378</v>
      </c>
      <c r="H17599" s="0" t="n">
        <v>691118</v>
      </c>
      <c r="I17599" s="0" t="n">
        <v>1640493</v>
      </c>
      <c r="J17599" s="0" t="n">
        <v>130421</v>
      </c>
    </row>
    <row r="17600" customFormat="false" ht="15" hidden="false" customHeight="false" outlineLevel="0" collapsed="false">
      <c r="A17600" s="0" t="n">
        <v>202507</v>
      </c>
      <c r="B17600" s="0" t="n">
        <v>202509</v>
      </c>
      <c r="C17600" s="37" t="s">
        <v>98</v>
      </c>
      <c r="D17600" s="37" t="s">
        <v>320</v>
      </c>
      <c r="E17600" s="0" t="n">
        <v>3</v>
      </c>
      <c r="F17600" s="38" t="s">
        <v>70</v>
      </c>
      <c r="G17600" s="37" t="s">
        <v>379</v>
      </c>
      <c r="H17600" s="0" t="n">
        <v>470586</v>
      </c>
      <c r="I17600" s="0" t="n">
        <v>248574</v>
      </c>
      <c r="J17600" s="0" t="n">
        <v>63779</v>
      </c>
    </row>
    <row r="17601" customFormat="false" ht="15" hidden="false" customHeight="false" outlineLevel="0" collapsed="false">
      <c r="A17601" s="0" t="n">
        <v>202507</v>
      </c>
      <c r="B17601" s="0" t="n">
        <v>202509</v>
      </c>
      <c r="C17601" s="37" t="s">
        <v>112</v>
      </c>
      <c r="D17601" s="37" t="s">
        <v>380</v>
      </c>
      <c r="E17601" s="0" t="n">
        <v>3</v>
      </c>
      <c r="F17601" s="38" t="s">
        <v>70</v>
      </c>
      <c r="G17601" s="37" t="s">
        <v>381</v>
      </c>
      <c r="H17601" s="0" t="n">
        <v>47825</v>
      </c>
      <c r="I17601" s="0" t="n">
        <v>44748</v>
      </c>
      <c r="J17601" s="0" t="n">
        <v>1015</v>
      </c>
    </row>
    <row r="17602" customFormat="false" ht="15" hidden="false" customHeight="false" outlineLevel="0" collapsed="false">
      <c r="A17602" s="0" t="n">
        <v>202507</v>
      </c>
      <c r="B17602" s="0" t="n">
        <v>202509</v>
      </c>
      <c r="C17602" s="37" t="s">
        <v>106</v>
      </c>
      <c r="D17602" s="37" t="s">
        <v>120</v>
      </c>
      <c r="E17602" s="0" t="n">
        <v>3</v>
      </c>
      <c r="F17602" s="38" t="s">
        <v>70</v>
      </c>
      <c r="G17602" s="37" t="s">
        <v>382</v>
      </c>
      <c r="H17602" s="0" t="n">
        <v>260571</v>
      </c>
      <c r="I17602" s="0" t="n">
        <v>101940</v>
      </c>
      <c r="J17602" s="0" t="n">
        <v>5063</v>
      </c>
    </row>
    <row r="17603" customFormat="false" ht="15" hidden="false" customHeight="false" outlineLevel="0" collapsed="false">
      <c r="A17603" s="0" t="n">
        <v>202507</v>
      </c>
      <c r="B17603" s="0" t="n">
        <v>202509</v>
      </c>
      <c r="C17603" s="37" t="s">
        <v>112</v>
      </c>
      <c r="D17603" s="37" t="s">
        <v>383</v>
      </c>
      <c r="E17603" s="0" t="n">
        <v>3</v>
      </c>
      <c r="F17603" s="38" t="s">
        <v>70</v>
      </c>
      <c r="G17603" s="37" t="s">
        <v>384</v>
      </c>
      <c r="H17603" s="0" t="n">
        <v>247719</v>
      </c>
      <c r="I17603" s="0" t="n">
        <v>124173</v>
      </c>
      <c r="J17603" s="0" t="n">
        <v>-4406</v>
      </c>
    </row>
    <row r="17604" customFormat="false" ht="15" hidden="false" customHeight="false" outlineLevel="0" collapsed="false">
      <c r="A17604" s="0" t="n">
        <v>202507</v>
      </c>
      <c r="B17604" s="0" t="n">
        <v>202509</v>
      </c>
      <c r="C17604" s="37" t="s">
        <v>184</v>
      </c>
      <c r="D17604" s="37" t="s">
        <v>385</v>
      </c>
      <c r="E17604" s="0" t="n">
        <v>3</v>
      </c>
      <c r="F17604" s="38" t="s">
        <v>70</v>
      </c>
      <c r="G17604" s="37" t="s">
        <v>386</v>
      </c>
      <c r="H17604" s="0" t="n">
        <v>109457</v>
      </c>
      <c r="I17604" s="0" t="n">
        <v>47960</v>
      </c>
      <c r="J17604" s="0" t="n">
        <v>2214</v>
      </c>
    </row>
    <row r="17605" customFormat="false" ht="15" hidden="false" customHeight="false" outlineLevel="0" collapsed="false">
      <c r="A17605" s="0" t="n">
        <v>202507</v>
      </c>
      <c r="B17605" s="0" t="n">
        <v>202509</v>
      </c>
      <c r="C17605" s="37" t="s">
        <v>98</v>
      </c>
      <c r="D17605" s="37" t="s">
        <v>387</v>
      </c>
      <c r="E17605" s="0" t="n">
        <v>3</v>
      </c>
      <c r="F17605" s="38" t="s">
        <v>70</v>
      </c>
      <c r="G17605" s="37" t="s">
        <v>388</v>
      </c>
      <c r="H17605" s="0" t="n">
        <v>246101</v>
      </c>
      <c r="I17605" s="0" t="n">
        <v>68584</v>
      </c>
      <c r="J17605" s="0" t="n">
        <v>8056</v>
      </c>
    </row>
    <row r="17606" customFormat="false" ht="15" hidden="false" customHeight="false" outlineLevel="0" collapsed="false">
      <c r="A17606" s="0" t="n">
        <v>202507</v>
      </c>
      <c r="B17606" s="0" t="n">
        <v>202509</v>
      </c>
      <c r="C17606" s="37" t="s">
        <v>115</v>
      </c>
      <c r="D17606" s="37" t="s">
        <v>389</v>
      </c>
      <c r="E17606" s="0" t="n">
        <v>3</v>
      </c>
      <c r="F17606" s="38" t="s">
        <v>70</v>
      </c>
      <c r="G17606" s="37" t="s">
        <v>390</v>
      </c>
      <c r="H17606" s="0" t="n">
        <v>7962720</v>
      </c>
      <c r="I17606" s="0" t="n">
        <v>5112508</v>
      </c>
      <c r="J17606" s="0" t="n">
        <v>138751</v>
      </c>
    </row>
    <row r="17607" customFormat="false" ht="15" hidden="false" customHeight="false" outlineLevel="0" collapsed="false">
      <c r="A17607" s="0" t="n">
        <v>202507</v>
      </c>
      <c r="B17607" s="0" t="n">
        <v>202509</v>
      </c>
      <c r="C17607" s="37" t="s">
        <v>124</v>
      </c>
      <c r="D17607" s="37" t="s">
        <v>391</v>
      </c>
      <c r="E17607" s="0" t="n">
        <v>3</v>
      </c>
      <c r="F17607" s="38" t="s">
        <v>70</v>
      </c>
      <c r="G17607" s="37" t="s">
        <v>392</v>
      </c>
      <c r="H17607" s="0" t="n">
        <v>1248118</v>
      </c>
      <c r="I17607" s="0" t="n">
        <v>1783399</v>
      </c>
      <c r="J17607" s="0" t="n">
        <v>-59600</v>
      </c>
    </row>
    <row r="17608" customFormat="false" ht="15" hidden="false" customHeight="false" outlineLevel="0" collapsed="false">
      <c r="A17608" s="0" t="n">
        <v>202507</v>
      </c>
      <c r="B17608" s="0" t="n">
        <v>202509</v>
      </c>
      <c r="C17608" s="37" t="s">
        <v>197</v>
      </c>
      <c r="D17608" s="37" t="s">
        <v>393</v>
      </c>
      <c r="E17608" s="0" t="n">
        <v>3</v>
      </c>
      <c r="F17608" s="38" t="s">
        <v>70</v>
      </c>
      <c r="G17608" s="37" t="s">
        <v>394</v>
      </c>
      <c r="H17608" s="0" t="n">
        <v>8316791</v>
      </c>
      <c r="I17608" s="0" t="n">
        <v>11686548</v>
      </c>
      <c r="J17608" s="0" t="n">
        <v>1357383</v>
      </c>
    </row>
    <row r="17609" customFormat="false" ht="15" hidden="false" customHeight="false" outlineLevel="0" collapsed="false">
      <c r="A17609" s="0" t="n">
        <v>202507</v>
      </c>
      <c r="B17609" s="0" t="n">
        <v>202509</v>
      </c>
      <c r="C17609" s="37" t="s">
        <v>136</v>
      </c>
      <c r="D17609" s="37" t="s">
        <v>245</v>
      </c>
      <c r="E17609" s="0" t="n">
        <v>3</v>
      </c>
      <c r="F17609" s="38" t="s">
        <v>70</v>
      </c>
      <c r="G17609" s="37" t="s">
        <v>395</v>
      </c>
      <c r="H17609" s="0" t="n">
        <v>2166023</v>
      </c>
      <c r="I17609" s="0" t="n">
        <v>4171170</v>
      </c>
      <c r="J17609" s="0" t="n">
        <v>528604</v>
      </c>
    </row>
    <row r="17610" customFormat="false" ht="15" hidden="false" customHeight="false" outlineLevel="0" collapsed="false">
      <c r="A17610" s="0" t="n">
        <v>202507</v>
      </c>
      <c r="B17610" s="0" t="n">
        <v>202509</v>
      </c>
      <c r="C17610" s="37" t="s">
        <v>158</v>
      </c>
      <c r="D17610" s="37" t="s">
        <v>396</v>
      </c>
      <c r="E17610" s="0" t="n">
        <v>3</v>
      </c>
      <c r="F17610" s="38" t="s">
        <v>70</v>
      </c>
      <c r="G17610" s="37" t="s">
        <v>397</v>
      </c>
      <c r="H17610" s="0" t="n">
        <v>2826443</v>
      </c>
      <c r="I17610" s="0" t="n">
        <v>962746</v>
      </c>
      <c r="J17610" s="0" t="n">
        <v>136130</v>
      </c>
    </row>
    <row r="17611" customFormat="false" ht="15" hidden="false" customHeight="false" outlineLevel="0" collapsed="false">
      <c r="A17611" s="0" t="n">
        <v>202507</v>
      </c>
      <c r="B17611" s="0" t="n">
        <v>202509</v>
      </c>
      <c r="C17611" s="37" t="s">
        <v>136</v>
      </c>
      <c r="D17611" s="37" t="s">
        <v>398</v>
      </c>
      <c r="E17611" s="0" t="n">
        <v>3</v>
      </c>
      <c r="F17611" s="38" t="s">
        <v>70</v>
      </c>
      <c r="G17611" s="37" t="s">
        <v>399</v>
      </c>
      <c r="H17611" s="0" t="n">
        <v>467433</v>
      </c>
      <c r="I17611" s="0" t="n">
        <v>498943</v>
      </c>
      <c r="J17611" s="0" t="n">
        <v>-21909</v>
      </c>
    </row>
    <row r="17612" customFormat="false" ht="15" hidden="false" customHeight="false" outlineLevel="0" collapsed="false">
      <c r="A17612" s="0" t="n">
        <v>202507</v>
      </c>
      <c r="B17612" s="0" t="n">
        <v>202509</v>
      </c>
      <c r="C17612" s="37" t="s">
        <v>95</v>
      </c>
      <c r="D17612" s="37" t="s">
        <v>367</v>
      </c>
      <c r="E17612" s="0" t="n">
        <v>3</v>
      </c>
      <c r="F17612" s="38" t="s">
        <v>70</v>
      </c>
      <c r="G17612" s="37" t="s">
        <v>400</v>
      </c>
      <c r="H17612" s="0" t="n">
        <v>2409850</v>
      </c>
      <c r="I17612" s="0" t="n">
        <v>2406528</v>
      </c>
      <c r="J17612" s="0" t="n">
        <v>522346</v>
      </c>
    </row>
    <row r="17613" customFormat="false" ht="15" hidden="false" customHeight="false" outlineLevel="0" collapsed="false">
      <c r="A17613" s="0" t="n">
        <v>202507</v>
      </c>
      <c r="B17613" s="0" t="n">
        <v>202509</v>
      </c>
      <c r="C17613" s="37" t="s">
        <v>149</v>
      </c>
      <c r="D17613" s="37" t="s">
        <v>401</v>
      </c>
      <c r="E17613" s="0" t="n">
        <v>3</v>
      </c>
      <c r="F17613" s="38" t="s">
        <v>70</v>
      </c>
      <c r="G17613" s="37" t="s">
        <v>402</v>
      </c>
      <c r="H17613" s="0" t="n">
        <v>2835555</v>
      </c>
      <c r="I17613" s="0" t="n">
        <v>3016431</v>
      </c>
      <c r="J17613" s="0" t="n">
        <v>94150</v>
      </c>
    </row>
    <row r="17614" customFormat="false" ht="15" hidden="false" customHeight="false" outlineLevel="0" collapsed="false">
      <c r="A17614" s="0" t="n">
        <v>202507</v>
      </c>
      <c r="B17614" s="0" t="n">
        <v>202509</v>
      </c>
      <c r="C17614" s="37" t="s">
        <v>95</v>
      </c>
      <c r="D17614" s="37" t="s">
        <v>159</v>
      </c>
      <c r="E17614" s="0" t="n">
        <v>3</v>
      </c>
      <c r="F17614" s="38" t="s">
        <v>70</v>
      </c>
      <c r="G17614" s="37" t="s">
        <v>403</v>
      </c>
      <c r="H17614" s="0" t="n">
        <v>791096</v>
      </c>
      <c r="I17614" s="0" t="n">
        <v>586483</v>
      </c>
      <c r="J17614" s="0" t="n">
        <v>-12181</v>
      </c>
    </row>
    <row r="17615" customFormat="false" ht="15" hidden="false" customHeight="false" outlineLevel="0" collapsed="false">
      <c r="A17615" s="0" t="n">
        <v>202507</v>
      </c>
      <c r="B17615" s="0" t="n">
        <v>202509</v>
      </c>
      <c r="C17615" s="37" t="s">
        <v>197</v>
      </c>
      <c r="D17615" s="37" t="s">
        <v>198</v>
      </c>
      <c r="E17615" s="0" t="n">
        <v>3</v>
      </c>
      <c r="F17615" s="38" t="s">
        <v>70</v>
      </c>
      <c r="G17615" s="37" t="s">
        <v>404</v>
      </c>
      <c r="H17615" s="0" t="n">
        <v>4009506</v>
      </c>
      <c r="I17615" s="0" t="n">
        <v>7044132</v>
      </c>
      <c r="J17615" s="0" t="n">
        <v>1285230</v>
      </c>
    </row>
    <row r="17616" customFormat="false" ht="15" hidden="false" customHeight="false" outlineLevel="0" collapsed="false">
      <c r="A17616" s="0" t="n">
        <v>202507</v>
      </c>
      <c r="B17616" s="0" t="n">
        <v>202509</v>
      </c>
      <c r="C17616" s="37" t="s">
        <v>136</v>
      </c>
      <c r="D17616" s="37" t="s">
        <v>134</v>
      </c>
      <c r="E17616" s="0" t="n">
        <v>3</v>
      </c>
      <c r="F17616" s="38" t="s">
        <v>70</v>
      </c>
      <c r="G17616" s="37" t="s">
        <v>405</v>
      </c>
      <c r="H17616" s="0" t="n">
        <v>2140451</v>
      </c>
      <c r="I17616" s="0" t="n">
        <v>1338091</v>
      </c>
      <c r="J17616" s="0" t="n">
        <v>285719</v>
      </c>
    </row>
    <row r="17617" customFormat="false" ht="15" hidden="false" customHeight="false" outlineLevel="0" collapsed="false">
      <c r="A17617" s="0" t="n">
        <v>202507</v>
      </c>
      <c r="B17617" s="0" t="n">
        <v>202509</v>
      </c>
      <c r="C17617" s="37" t="s">
        <v>152</v>
      </c>
      <c r="D17617" s="37" t="s">
        <v>132</v>
      </c>
      <c r="E17617" s="0" t="n">
        <v>3</v>
      </c>
      <c r="F17617" s="38" t="s">
        <v>70</v>
      </c>
      <c r="G17617" s="37" t="s">
        <v>406</v>
      </c>
      <c r="H17617" s="0" t="n">
        <v>909064</v>
      </c>
      <c r="I17617" s="0" t="n">
        <v>819883</v>
      </c>
      <c r="J17617" s="0" t="n">
        <v>39737</v>
      </c>
    </row>
    <row r="17618" customFormat="false" ht="15" hidden="false" customHeight="false" outlineLevel="0" collapsed="false">
      <c r="A17618" s="0" t="n">
        <v>202507</v>
      </c>
      <c r="B17618" s="0" t="n">
        <v>202509</v>
      </c>
      <c r="C17618" s="37" t="s">
        <v>178</v>
      </c>
      <c r="D17618" s="37" t="s">
        <v>391</v>
      </c>
      <c r="E17618" s="0" t="n">
        <v>3</v>
      </c>
      <c r="F17618" s="38" t="s">
        <v>70</v>
      </c>
      <c r="G17618" s="37" t="s">
        <v>407</v>
      </c>
      <c r="H17618" s="0" t="n">
        <v>329737</v>
      </c>
      <c r="I17618" s="0" t="n">
        <v>118297</v>
      </c>
      <c r="J17618" s="0" t="n">
        <v>-387</v>
      </c>
    </row>
    <row r="17619" customFormat="false" ht="15" hidden="false" customHeight="false" outlineLevel="0" collapsed="false">
      <c r="A17619" s="0" t="n">
        <v>202507</v>
      </c>
      <c r="B17619" s="0" t="n">
        <v>202509</v>
      </c>
      <c r="C17619" s="37" t="s">
        <v>115</v>
      </c>
      <c r="D17619" s="37" t="s">
        <v>241</v>
      </c>
      <c r="E17619" s="0" t="n">
        <v>3</v>
      </c>
      <c r="F17619" s="38" t="s">
        <v>70</v>
      </c>
      <c r="G17619" s="37" t="s">
        <v>408</v>
      </c>
      <c r="H17619" s="0" t="n">
        <v>331823</v>
      </c>
      <c r="I17619" s="0" t="n">
        <v>88546</v>
      </c>
      <c r="J17619" s="0" t="n">
        <v>11000</v>
      </c>
    </row>
    <row r="17620" customFormat="false" ht="15" hidden="false" customHeight="false" outlineLevel="0" collapsed="false">
      <c r="A17620" s="0" t="n">
        <v>202507</v>
      </c>
      <c r="B17620" s="0" t="n">
        <v>202509</v>
      </c>
      <c r="C17620" s="37" t="s">
        <v>197</v>
      </c>
      <c r="D17620" s="37" t="s">
        <v>292</v>
      </c>
      <c r="E17620" s="0" t="n">
        <v>3</v>
      </c>
      <c r="F17620" s="38" t="s">
        <v>70</v>
      </c>
      <c r="G17620" s="37" t="s">
        <v>409</v>
      </c>
      <c r="H17620" s="0" t="n">
        <v>2110445</v>
      </c>
      <c r="I17620" s="0" t="n">
        <v>2202281</v>
      </c>
      <c r="J17620" s="0" t="n">
        <v>-117262</v>
      </c>
    </row>
    <row r="17621" customFormat="false" ht="15" hidden="false" customHeight="false" outlineLevel="0" collapsed="false">
      <c r="A17621" s="0" t="n">
        <v>202507</v>
      </c>
      <c r="B17621" s="0" t="n">
        <v>202509</v>
      </c>
      <c r="C17621" s="37" t="s">
        <v>112</v>
      </c>
      <c r="D17621" s="37" t="s">
        <v>116</v>
      </c>
      <c r="E17621" s="0" t="n">
        <v>3</v>
      </c>
      <c r="F17621" s="38" t="s">
        <v>70</v>
      </c>
      <c r="G17621" s="37" t="s">
        <v>410</v>
      </c>
      <c r="H17621" s="0" t="n">
        <v>1359756</v>
      </c>
      <c r="I17621" s="0" t="n">
        <v>1021656</v>
      </c>
      <c r="J17621" s="0" t="n">
        <v>342416</v>
      </c>
    </row>
    <row r="17622" customFormat="false" ht="15" hidden="false" customHeight="false" outlineLevel="0" collapsed="false">
      <c r="A17622" s="0" t="n">
        <v>202507</v>
      </c>
      <c r="B17622" s="0" t="n">
        <v>202509</v>
      </c>
      <c r="C17622" s="37" t="s">
        <v>106</v>
      </c>
      <c r="D17622" s="37" t="s">
        <v>181</v>
      </c>
      <c r="E17622" s="0" t="n">
        <v>3</v>
      </c>
      <c r="F17622" s="38" t="s">
        <v>70</v>
      </c>
      <c r="G17622" s="37" t="s">
        <v>411</v>
      </c>
      <c r="H17622" s="0" t="n">
        <v>487322</v>
      </c>
      <c r="I17622" s="0" t="n">
        <v>386758</v>
      </c>
      <c r="J17622" s="0" t="n">
        <v>-8978</v>
      </c>
    </row>
    <row r="17623" customFormat="false" ht="15" hidden="false" customHeight="false" outlineLevel="0" collapsed="false">
      <c r="A17623" s="0" t="n">
        <v>202507</v>
      </c>
      <c r="B17623" s="0" t="n">
        <v>202509</v>
      </c>
      <c r="C17623" s="37" t="s">
        <v>112</v>
      </c>
      <c r="D17623" s="37" t="s">
        <v>412</v>
      </c>
      <c r="E17623" s="0" t="n">
        <v>3</v>
      </c>
      <c r="F17623" s="38" t="s">
        <v>70</v>
      </c>
      <c r="G17623" s="37" t="s">
        <v>413</v>
      </c>
      <c r="H17623" s="0" t="n">
        <v>965023</v>
      </c>
      <c r="I17623" s="0" t="n">
        <v>1357099</v>
      </c>
      <c r="J17623" s="0" t="n">
        <v>156902</v>
      </c>
    </row>
    <row r="17624" customFormat="false" ht="15" hidden="false" customHeight="false" outlineLevel="0" collapsed="false">
      <c r="A17624" s="0" t="n">
        <v>202507</v>
      </c>
      <c r="B17624" s="0" t="n">
        <v>202509</v>
      </c>
      <c r="C17624" s="37" t="s">
        <v>115</v>
      </c>
      <c r="D17624" s="37" t="s">
        <v>414</v>
      </c>
      <c r="E17624" s="0" t="n">
        <v>3</v>
      </c>
      <c r="F17624" s="38" t="s">
        <v>70</v>
      </c>
      <c r="G17624" s="37" t="s">
        <v>415</v>
      </c>
      <c r="H17624" s="0" t="n">
        <v>3447712</v>
      </c>
      <c r="I17624" s="0" t="n">
        <v>581489</v>
      </c>
      <c r="J17624" s="0" t="n">
        <v>37172</v>
      </c>
    </row>
    <row r="17625" customFormat="false" ht="15" hidden="false" customHeight="false" outlineLevel="0" collapsed="false">
      <c r="A17625" s="0" t="n">
        <v>202507</v>
      </c>
      <c r="B17625" s="0" t="n">
        <v>202509</v>
      </c>
      <c r="C17625" s="37" t="s">
        <v>184</v>
      </c>
      <c r="D17625" s="37" t="s">
        <v>231</v>
      </c>
      <c r="E17625" s="0" t="n">
        <v>3</v>
      </c>
      <c r="F17625" s="38" t="s">
        <v>70</v>
      </c>
      <c r="G17625" s="37" t="s">
        <v>416</v>
      </c>
      <c r="H17625" s="0" t="n">
        <v>2936293</v>
      </c>
      <c r="I17625" s="0" t="n">
        <v>1376920</v>
      </c>
      <c r="J17625" s="0" t="n">
        <v>-16489</v>
      </c>
    </row>
    <row r="17626" customFormat="false" ht="15" hidden="false" customHeight="false" outlineLevel="0" collapsed="false">
      <c r="A17626" s="0" t="n">
        <v>202507</v>
      </c>
      <c r="B17626" s="0" t="n">
        <v>202509</v>
      </c>
      <c r="C17626" s="37" t="s">
        <v>115</v>
      </c>
      <c r="D17626" s="37" t="s">
        <v>364</v>
      </c>
      <c r="E17626" s="0" t="n">
        <v>3</v>
      </c>
      <c r="F17626" s="38" t="s">
        <v>70</v>
      </c>
      <c r="G17626" s="37" t="s">
        <v>417</v>
      </c>
      <c r="H17626" s="0" t="n">
        <v>11539602</v>
      </c>
      <c r="I17626" s="0" t="n">
        <v>10664355</v>
      </c>
      <c r="J17626" s="0" t="n">
        <v>-144818</v>
      </c>
    </row>
    <row r="17627" customFormat="false" ht="15" hidden="false" customHeight="false" outlineLevel="0" collapsed="false">
      <c r="A17627" s="0" t="n">
        <v>202507</v>
      </c>
      <c r="B17627" s="0" t="n">
        <v>202509</v>
      </c>
      <c r="C17627" s="37" t="s">
        <v>184</v>
      </c>
      <c r="D17627" s="37" t="s">
        <v>320</v>
      </c>
      <c r="E17627" s="0" t="n">
        <v>3</v>
      </c>
      <c r="F17627" s="38" t="s">
        <v>70</v>
      </c>
      <c r="G17627" s="37" t="s">
        <v>418</v>
      </c>
      <c r="H17627" s="0" t="n">
        <v>4619002</v>
      </c>
      <c r="I17627" s="0" t="n">
        <v>7727718</v>
      </c>
      <c r="J17627" s="0" t="n">
        <v>1489695</v>
      </c>
    </row>
    <row r="17628" customFormat="false" ht="15" hidden="false" customHeight="false" outlineLevel="0" collapsed="false">
      <c r="A17628" s="0" t="n">
        <v>202507</v>
      </c>
      <c r="B17628" s="0" t="n">
        <v>202509</v>
      </c>
      <c r="C17628" s="37" t="s">
        <v>197</v>
      </c>
      <c r="D17628" s="37" t="s">
        <v>174</v>
      </c>
      <c r="E17628" s="0" t="n">
        <v>3</v>
      </c>
      <c r="F17628" s="38" t="s">
        <v>70</v>
      </c>
      <c r="G17628" s="37" t="s">
        <v>419</v>
      </c>
      <c r="H17628" s="0" t="n">
        <v>277748</v>
      </c>
      <c r="I17628" s="0" t="n">
        <v>302053</v>
      </c>
      <c r="J17628" s="0" t="n">
        <v>35257</v>
      </c>
    </row>
    <row r="17629" customFormat="false" ht="15" hidden="false" customHeight="false" outlineLevel="0" collapsed="false">
      <c r="A17629" s="0" t="n">
        <v>202507</v>
      </c>
      <c r="B17629" s="0" t="n">
        <v>202509</v>
      </c>
      <c r="C17629" s="37" t="s">
        <v>106</v>
      </c>
      <c r="D17629" s="37" t="s">
        <v>420</v>
      </c>
      <c r="E17629" s="0" t="n">
        <v>3</v>
      </c>
      <c r="F17629" s="38" t="s">
        <v>70</v>
      </c>
      <c r="G17629" s="37" t="s">
        <v>421</v>
      </c>
      <c r="H17629" s="0" t="n">
        <v>8879994</v>
      </c>
      <c r="I17629" s="0" t="n">
        <v>3704816</v>
      </c>
      <c r="J17629" s="0" t="n">
        <v>38489</v>
      </c>
    </row>
    <row r="17630" customFormat="false" ht="15" hidden="false" customHeight="false" outlineLevel="0" collapsed="false">
      <c r="A17630" s="0" t="n">
        <v>202507</v>
      </c>
      <c r="B17630" s="0" t="n">
        <v>202509</v>
      </c>
      <c r="C17630" s="37" t="s">
        <v>109</v>
      </c>
      <c r="D17630" s="37" t="s">
        <v>107</v>
      </c>
      <c r="E17630" s="0" t="n">
        <v>3</v>
      </c>
      <c r="F17630" s="38" t="s">
        <v>70</v>
      </c>
      <c r="G17630" s="37" t="s">
        <v>422</v>
      </c>
      <c r="H17630" s="0" t="n">
        <v>603506</v>
      </c>
      <c r="I17630" s="0" t="n">
        <v>362141</v>
      </c>
      <c r="J17630" s="0" t="n">
        <v>8694</v>
      </c>
    </row>
    <row r="17631" customFormat="false" ht="15" hidden="false" customHeight="false" outlineLevel="0" collapsed="false">
      <c r="A17631" s="0" t="n">
        <v>202507</v>
      </c>
      <c r="B17631" s="0" t="n">
        <v>202509</v>
      </c>
      <c r="C17631" s="37" t="s">
        <v>184</v>
      </c>
      <c r="D17631" s="37" t="s">
        <v>423</v>
      </c>
      <c r="E17631" s="0" t="n">
        <v>3</v>
      </c>
      <c r="F17631" s="38" t="s">
        <v>70</v>
      </c>
      <c r="G17631" s="37" t="s">
        <v>424</v>
      </c>
      <c r="H17631" s="0" t="n">
        <v>4267170</v>
      </c>
      <c r="I17631" s="0" t="n">
        <v>1973160</v>
      </c>
      <c r="J17631" s="0" t="n">
        <v>-2693</v>
      </c>
    </row>
    <row r="17632" customFormat="false" ht="15" hidden="false" customHeight="false" outlineLevel="0" collapsed="false">
      <c r="A17632" s="0" t="n">
        <v>202507</v>
      </c>
      <c r="B17632" s="0" t="n">
        <v>202509</v>
      </c>
      <c r="C17632" s="37" t="s">
        <v>106</v>
      </c>
      <c r="D17632" s="37" t="s">
        <v>425</v>
      </c>
      <c r="E17632" s="0" t="n">
        <v>3</v>
      </c>
      <c r="F17632" s="38" t="s">
        <v>70</v>
      </c>
      <c r="G17632" s="37" t="s">
        <v>426</v>
      </c>
      <c r="H17632" s="0" t="n">
        <v>1215510</v>
      </c>
      <c r="I17632" s="0" t="n">
        <v>629047</v>
      </c>
      <c r="J17632" s="0" t="n">
        <v>105745</v>
      </c>
    </row>
    <row r="17633" customFormat="false" ht="15" hidden="false" customHeight="false" outlineLevel="0" collapsed="false">
      <c r="A17633" s="0" t="n">
        <v>202507</v>
      </c>
      <c r="B17633" s="0" t="n">
        <v>202509</v>
      </c>
      <c r="C17633" s="37" t="s">
        <v>152</v>
      </c>
      <c r="D17633" s="37" t="s">
        <v>214</v>
      </c>
      <c r="E17633" s="0" t="n">
        <v>3</v>
      </c>
      <c r="F17633" s="38" t="s">
        <v>70</v>
      </c>
      <c r="G17633" s="37" t="s">
        <v>427</v>
      </c>
      <c r="H17633" s="0" t="n">
        <v>1145350</v>
      </c>
      <c r="I17633" s="0" t="n">
        <v>1031650</v>
      </c>
      <c r="J17633" s="0" t="n">
        <v>177683</v>
      </c>
    </row>
    <row r="17634" customFormat="false" ht="15" hidden="false" customHeight="false" outlineLevel="0" collapsed="false">
      <c r="A17634" s="0" t="n">
        <v>202507</v>
      </c>
      <c r="B17634" s="0" t="n">
        <v>202509</v>
      </c>
      <c r="C17634" s="37" t="s">
        <v>101</v>
      </c>
      <c r="D17634" s="37" t="s">
        <v>251</v>
      </c>
      <c r="E17634" s="0" t="n">
        <v>3</v>
      </c>
      <c r="F17634" s="38" t="s">
        <v>70</v>
      </c>
      <c r="G17634" s="37" t="s">
        <v>428</v>
      </c>
      <c r="H17634" s="0" t="n">
        <v>182099</v>
      </c>
      <c r="I17634" s="0" t="n">
        <v>79200</v>
      </c>
      <c r="J17634" s="0" t="n">
        <v>10513</v>
      </c>
    </row>
    <row r="17635" customFormat="false" ht="15" hidden="false" customHeight="false" outlineLevel="0" collapsed="false">
      <c r="A17635" s="0" t="n">
        <v>202507</v>
      </c>
      <c r="B17635" s="0" t="n">
        <v>202509</v>
      </c>
      <c r="C17635" s="37" t="s">
        <v>115</v>
      </c>
      <c r="D17635" s="37" t="s">
        <v>200</v>
      </c>
      <c r="E17635" s="0" t="n">
        <v>3</v>
      </c>
      <c r="F17635" s="38" t="s">
        <v>70</v>
      </c>
      <c r="G17635" s="37" t="s">
        <v>429</v>
      </c>
      <c r="H17635" s="0" t="n">
        <v>1008286</v>
      </c>
      <c r="I17635" s="0" t="n">
        <v>1299796</v>
      </c>
      <c r="J17635" s="0" t="n">
        <v>136966</v>
      </c>
    </row>
    <row r="17636" customFormat="false" ht="15" hidden="false" customHeight="false" outlineLevel="0" collapsed="false">
      <c r="A17636" s="0" t="n">
        <v>202507</v>
      </c>
      <c r="B17636" s="0" t="n">
        <v>202509</v>
      </c>
      <c r="C17636" s="37" t="s">
        <v>124</v>
      </c>
      <c r="D17636" s="37" t="s">
        <v>430</v>
      </c>
      <c r="E17636" s="0" t="n">
        <v>3</v>
      </c>
      <c r="F17636" s="38" t="s">
        <v>70</v>
      </c>
      <c r="G17636" s="37" t="s">
        <v>431</v>
      </c>
      <c r="H17636" s="0" t="n">
        <v>203218</v>
      </c>
      <c r="I17636" s="0" t="n">
        <v>78391</v>
      </c>
      <c r="J17636" s="0" t="n">
        <v>11184</v>
      </c>
    </row>
    <row r="17637" customFormat="false" ht="15" hidden="false" customHeight="false" outlineLevel="0" collapsed="false">
      <c r="A17637" s="0" t="n">
        <v>202507</v>
      </c>
      <c r="B17637" s="0" t="n">
        <v>202509</v>
      </c>
      <c r="C17637" s="37" t="s">
        <v>197</v>
      </c>
      <c r="D17637" s="37" t="s">
        <v>243</v>
      </c>
      <c r="E17637" s="0" t="n">
        <v>3</v>
      </c>
      <c r="F17637" s="38" t="s">
        <v>70</v>
      </c>
      <c r="G17637" s="37" t="s">
        <v>432</v>
      </c>
      <c r="H17637" s="0" t="n">
        <v>4629827</v>
      </c>
      <c r="I17637" s="0" t="n">
        <v>1631744</v>
      </c>
      <c r="J17637" s="0" t="n">
        <v>-138529</v>
      </c>
    </row>
    <row r="17638" customFormat="false" ht="15" hidden="false" customHeight="false" outlineLevel="0" collapsed="false">
      <c r="A17638" s="0" t="n">
        <v>202507</v>
      </c>
      <c r="B17638" s="0" t="n">
        <v>202509</v>
      </c>
      <c r="C17638" s="37" t="s">
        <v>136</v>
      </c>
      <c r="D17638" s="37" t="s">
        <v>389</v>
      </c>
      <c r="E17638" s="0" t="n">
        <v>3</v>
      </c>
      <c r="F17638" s="38" t="s">
        <v>70</v>
      </c>
      <c r="G17638" s="37" t="s">
        <v>433</v>
      </c>
      <c r="H17638" s="0" t="n">
        <v>7553057</v>
      </c>
      <c r="I17638" s="0" t="n">
        <v>5848694</v>
      </c>
      <c r="J17638" s="0" t="n">
        <v>628821</v>
      </c>
    </row>
    <row r="17639" customFormat="false" ht="15" hidden="false" customHeight="false" outlineLevel="0" collapsed="false">
      <c r="A17639" s="0" t="n">
        <v>202507</v>
      </c>
      <c r="B17639" s="0" t="n">
        <v>202509</v>
      </c>
      <c r="C17639" s="37" t="s">
        <v>197</v>
      </c>
      <c r="D17639" s="37" t="s">
        <v>127</v>
      </c>
      <c r="E17639" s="0" t="n">
        <v>3</v>
      </c>
      <c r="F17639" s="38" t="s">
        <v>70</v>
      </c>
      <c r="G17639" s="37" t="s">
        <v>434</v>
      </c>
      <c r="H17639" s="0" t="n">
        <v>348002</v>
      </c>
      <c r="I17639" s="0" t="n">
        <v>322594</v>
      </c>
      <c r="J17639" s="0" t="n">
        <v>60275</v>
      </c>
    </row>
    <row r="17640" customFormat="false" ht="15" hidden="false" customHeight="false" outlineLevel="0" collapsed="false">
      <c r="A17640" s="0" t="n">
        <v>202507</v>
      </c>
      <c r="B17640" s="0" t="n">
        <v>202509</v>
      </c>
      <c r="C17640" s="37" t="s">
        <v>149</v>
      </c>
      <c r="D17640" s="37" t="s">
        <v>330</v>
      </c>
      <c r="E17640" s="0" t="n">
        <v>3</v>
      </c>
      <c r="F17640" s="38" t="s">
        <v>70</v>
      </c>
      <c r="G17640" s="37" t="s">
        <v>435</v>
      </c>
      <c r="H17640" s="0" t="n">
        <v>2081471</v>
      </c>
      <c r="I17640" s="0" t="n">
        <v>1374414</v>
      </c>
      <c r="J17640" s="0" t="n">
        <v>141701</v>
      </c>
    </row>
    <row r="17641" customFormat="false" ht="15" hidden="false" customHeight="false" outlineLevel="0" collapsed="false">
      <c r="A17641" s="0" t="n">
        <v>202507</v>
      </c>
      <c r="B17641" s="0" t="n">
        <v>202509</v>
      </c>
      <c r="C17641" s="37" t="s">
        <v>112</v>
      </c>
      <c r="D17641" s="37" t="s">
        <v>130</v>
      </c>
      <c r="E17641" s="0" t="n">
        <v>3</v>
      </c>
      <c r="F17641" s="38" t="s">
        <v>70</v>
      </c>
      <c r="G17641" s="37" t="s">
        <v>436</v>
      </c>
      <c r="H17641" s="0" t="n">
        <v>701008</v>
      </c>
      <c r="I17641" s="0" t="n">
        <v>234619</v>
      </c>
      <c r="J17641" s="0" t="n">
        <v>20012</v>
      </c>
    </row>
    <row r="17642" customFormat="false" ht="15" hidden="false" customHeight="false" outlineLevel="0" collapsed="false">
      <c r="A17642" s="0" t="n">
        <v>202507</v>
      </c>
      <c r="B17642" s="0" t="n">
        <v>202509</v>
      </c>
      <c r="C17642" s="37" t="s">
        <v>149</v>
      </c>
      <c r="D17642" s="37" t="s">
        <v>396</v>
      </c>
      <c r="E17642" s="0" t="n">
        <v>3</v>
      </c>
      <c r="F17642" s="38" t="s">
        <v>70</v>
      </c>
      <c r="G17642" s="37" t="s">
        <v>437</v>
      </c>
      <c r="H17642" s="0" t="n">
        <v>468290</v>
      </c>
      <c r="I17642" s="0" t="n">
        <v>308869</v>
      </c>
      <c r="J17642" s="0" t="n">
        <v>5066</v>
      </c>
    </row>
    <row r="17643" customFormat="false" ht="15" hidden="false" customHeight="false" outlineLevel="0" collapsed="false">
      <c r="A17643" s="0" t="n">
        <v>202507</v>
      </c>
      <c r="B17643" s="0" t="n">
        <v>202509</v>
      </c>
      <c r="C17643" s="37" t="s">
        <v>98</v>
      </c>
      <c r="D17643" s="37" t="s">
        <v>438</v>
      </c>
      <c r="E17643" s="0" t="n">
        <v>3</v>
      </c>
      <c r="F17643" s="38" t="s">
        <v>70</v>
      </c>
      <c r="G17643" s="37" t="s">
        <v>439</v>
      </c>
      <c r="H17643" s="0" t="n">
        <v>3560129</v>
      </c>
      <c r="I17643" s="0" t="n">
        <v>3076164</v>
      </c>
      <c r="J17643" s="0" t="n">
        <v>70934</v>
      </c>
    </row>
    <row r="17644" customFormat="false" ht="15" hidden="false" customHeight="false" outlineLevel="0" collapsed="false">
      <c r="A17644" s="0" t="n">
        <v>202507</v>
      </c>
      <c r="B17644" s="0" t="n">
        <v>202509</v>
      </c>
      <c r="C17644" s="37" t="s">
        <v>112</v>
      </c>
      <c r="D17644" s="37" t="s">
        <v>372</v>
      </c>
      <c r="E17644" s="0" t="n">
        <v>3</v>
      </c>
      <c r="F17644" s="38" t="s">
        <v>70</v>
      </c>
      <c r="G17644" s="37" t="s">
        <v>440</v>
      </c>
      <c r="H17644" s="0" t="n">
        <v>1377721</v>
      </c>
      <c r="I17644" s="0" t="n">
        <v>1214350</v>
      </c>
      <c r="J17644" s="0" t="n">
        <v>33602</v>
      </c>
    </row>
    <row r="17645" customFormat="false" ht="15" hidden="false" customHeight="false" outlineLevel="0" collapsed="false">
      <c r="A17645" s="0" t="n">
        <v>202507</v>
      </c>
      <c r="B17645" s="0" t="n">
        <v>202509</v>
      </c>
      <c r="C17645" s="37" t="s">
        <v>149</v>
      </c>
      <c r="D17645" s="37" t="s">
        <v>425</v>
      </c>
      <c r="E17645" s="0" t="n">
        <v>3</v>
      </c>
      <c r="F17645" s="38" t="s">
        <v>70</v>
      </c>
      <c r="G17645" s="37" t="s">
        <v>441</v>
      </c>
      <c r="H17645" s="0" t="n">
        <v>15179320</v>
      </c>
      <c r="I17645" s="0" t="n">
        <v>6160870</v>
      </c>
      <c r="J17645" s="0" t="n">
        <v>630266</v>
      </c>
    </row>
    <row r="17646" customFormat="false" ht="15" hidden="false" customHeight="false" outlineLevel="0" collapsed="false">
      <c r="A17646" s="0" t="n">
        <v>202507</v>
      </c>
      <c r="B17646" s="0" t="n">
        <v>202509</v>
      </c>
      <c r="C17646" s="37" t="s">
        <v>106</v>
      </c>
      <c r="D17646" s="37" t="s">
        <v>282</v>
      </c>
      <c r="E17646" s="0" t="n">
        <v>3</v>
      </c>
      <c r="F17646" s="38" t="s">
        <v>70</v>
      </c>
      <c r="G17646" s="37" t="s">
        <v>442</v>
      </c>
      <c r="H17646" s="0" t="n">
        <v>829050</v>
      </c>
      <c r="I17646" s="0" t="n">
        <v>491729</v>
      </c>
      <c r="J17646" s="0" t="n">
        <v>15485</v>
      </c>
    </row>
    <row r="17647" customFormat="false" ht="15" hidden="false" customHeight="false" outlineLevel="0" collapsed="false">
      <c r="A17647" s="0" t="n">
        <v>202507</v>
      </c>
      <c r="B17647" s="0" t="n">
        <v>202509</v>
      </c>
      <c r="C17647" s="37" t="s">
        <v>115</v>
      </c>
      <c r="D17647" s="37" t="s">
        <v>134</v>
      </c>
      <c r="E17647" s="0" t="n">
        <v>3</v>
      </c>
      <c r="F17647" s="38" t="s">
        <v>70</v>
      </c>
      <c r="G17647" s="37" t="s">
        <v>443</v>
      </c>
      <c r="H17647" s="0" t="n">
        <v>4660541</v>
      </c>
      <c r="I17647" s="0" t="n">
        <v>1755377</v>
      </c>
      <c r="J17647" s="0" t="n">
        <v>-179645</v>
      </c>
    </row>
    <row r="17648" customFormat="false" ht="15" hidden="false" customHeight="false" outlineLevel="0" collapsed="false">
      <c r="A17648" s="0" t="n">
        <v>202507</v>
      </c>
      <c r="B17648" s="0" t="n">
        <v>202509</v>
      </c>
      <c r="C17648" s="37" t="s">
        <v>149</v>
      </c>
      <c r="D17648" s="37" t="s">
        <v>145</v>
      </c>
      <c r="E17648" s="0" t="n">
        <v>3</v>
      </c>
      <c r="F17648" s="38" t="s">
        <v>70</v>
      </c>
      <c r="G17648" s="37" t="s">
        <v>444</v>
      </c>
      <c r="H17648" s="0" t="n">
        <v>1284812</v>
      </c>
      <c r="I17648" s="0" t="n">
        <v>804484</v>
      </c>
      <c r="J17648" s="0" t="n">
        <v>128536</v>
      </c>
    </row>
    <row r="17649" customFormat="false" ht="15" hidden="false" customHeight="false" outlineLevel="0" collapsed="false">
      <c r="A17649" s="0" t="n">
        <v>202507</v>
      </c>
      <c r="B17649" s="0" t="n">
        <v>202509</v>
      </c>
      <c r="C17649" s="37" t="s">
        <v>158</v>
      </c>
      <c r="D17649" s="37" t="s">
        <v>445</v>
      </c>
      <c r="E17649" s="0" t="n">
        <v>3</v>
      </c>
      <c r="F17649" s="38" t="s">
        <v>70</v>
      </c>
      <c r="G17649" s="37" t="s">
        <v>446</v>
      </c>
      <c r="H17649" s="0" t="n">
        <v>3155770</v>
      </c>
      <c r="I17649" s="0" t="n">
        <v>2912130</v>
      </c>
      <c r="J17649" s="0" t="n">
        <v>385046</v>
      </c>
    </row>
    <row r="17650" customFormat="false" ht="15" hidden="false" customHeight="false" outlineLevel="0" collapsed="false">
      <c r="A17650" s="0" t="n">
        <v>202507</v>
      </c>
      <c r="B17650" s="0" t="n">
        <v>202509</v>
      </c>
      <c r="C17650" s="37" t="s">
        <v>112</v>
      </c>
      <c r="D17650" s="37" t="s">
        <v>447</v>
      </c>
      <c r="E17650" s="0" t="n">
        <v>3</v>
      </c>
      <c r="F17650" s="38" t="s">
        <v>70</v>
      </c>
      <c r="G17650" s="37" t="s">
        <v>448</v>
      </c>
      <c r="H17650" s="0" t="n">
        <v>623650</v>
      </c>
      <c r="I17650" s="0" t="n">
        <v>264806</v>
      </c>
      <c r="J17650" s="0" t="n">
        <v>30592</v>
      </c>
    </row>
    <row r="17651" customFormat="false" ht="15" hidden="false" customHeight="false" outlineLevel="0" collapsed="false">
      <c r="A17651" s="0" t="n">
        <v>202507</v>
      </c>
      <c r="B17651" s="0" t="n">
        <v>202509</v>
      </c>
      <c r="C17651" s="37" t="s">
        <v>136</v>
      </c>
      <c r="D17651" s="37" t="s">
        <v>267</v>
      </c>
      <c r="E17651" s="0" t="n">
        <v>3</v>
      </c>
      <c r="F17651" s="38" t="s">
        <v>70</v>
      </c>
      <c r="G17651" s="37" t="s">
        <v>449</v>
      </c>
      <c r="H17651" s="0" t="n">
        <v>1213055</v>
      </c>
      <c r="I17651" s="0" t="n">
        <v>746706</v>
      </c>
      <c r="J17651" s="0" t="n">
        <v>-10218</v>
      </c>
    </row>
    <row r="17652" customFormat="false" ht="15" hidden="false" customHeight="false" outlineLevel="0" collapsed="false">
      <c r="A17652" s="0" t="n">
        <v>202507</v>
      </c>
      <c r="B17652" s="0" t="n">
        <v>202509</v>
      </c>
      <c r="C17652" s="37" t="s">
        <v>158</v>
      </c>
      <c r="D17652" s="37" t="s">
        <v>450</v>
      </c>
      <c r="E17652" s="0" t="n">
        <v>3</v>
      </c>
      <c r="F17652" s="38" t="s">
        <v>70</v>
      </c>
      <c r="G17652" s="37" t="s">
        <v>451</v>
      </c>
      <c r="H17652" s="0" t="n">
        <v>756808</v>
      </c>
      <c r="I17652" s="0" t="n">
        <v>308151</v>
      </c>
      <c r="J17652" s="0" t="n">
        <v>9483</v>
      </c>
    </row>
    <row r="17653" customFormat="false" ht="15" hidden="false" customHeight="false" outlineLevel="0" collapsed="false">
      <c r="A17653" s="0" t="n">
        <v>202507</v>
      </c>
      <c r="B17653" s="0" t="n">
        <v>202509</v>
      </c>
      <c r="C17653" s="37" t="s">
        <v>112</v>
      </c>
      <c r="D17653" s="37" t="s">
        <v>452</v>
      </c>
      <c r="E17653" s="0" t="n">
        <v>3</v>
      </c>
      <c r="F17653" s="38" t="s">
        <v>70</v>
      </c>
      <c r="G17653" s="37" t="s">
        <v>453</v>
      </c>
      <c r="H17653" s="0" t="n">
        <v>479912</v>
      </c>
      <c r="I17653" s="0" t="n">
        <v>184606</v>
      </c>
      <c r="J17653" s="0" t="n">
        <v>24349</v>
      </c>
    </row>
    <row r="17654" customFormat="false" ht="15" hidden="false" customHeight="false" outlineLevel="0" collapsed="false">
      <c r="A17654" s="0" t="n">
        <v>202507</v>
      </c>
      <c r="B17654" s="0" t="n">
        <v>202509</v>
      </c>
      <c r="C17654" s="37" t="s">
        <v>178</v>
      </c>
      <c r="D17654" s="37" t="s">
        <v>454</v>
      </c>
      <c r="E17654" s="0" t="n">
        <v>3</v>
      </c>
      <c r="F17654" s="38" t="s">
        <v>70</v>
      </c>
      <c r="G17654" s="37" t="s">
        <v>455</v>
      </c>
      <c r="H17654" s="0" t="n">
        <v>2738324</v>
      </c>
      <c r="I17654" s="0" t="n">
        <v>861854</v>
      </c>
      <c r="J17654" s="0" t="n">
        <v>71226</v>
      </c>
    </row>
    <row r="17655" customFormat="false" ht="15" hidden="false" customHeight="false" outlineLevel="0" collapsed="false">
      <c r="A17655" s="0" t="n">
        <v>202507</v>
      </c>
      <c r="B17655" s="0" t="n">
        <v>202509</v>
      </c>
      <c r="C17655" s="37" t="s">
        <v>115</v>
      </c>
      <c r="D17655" s="37" t="s">
        <v>170</v>
      </c>
      <c r="E17655" s="0" t="n">
        <v>3</v>
      </c>
      <c r="F17655" s="38" t="s">
        <v>70</v>
      </c>
      <c r="G17655" s="37" t="s">
        <v>456</v>
      </c>
      <c r="H17655" s="0" t="n">
        <v>2679040</v>
      </c>
      <c r="I17655" s="0" t="n">
        <v>2854771</v>
      </c>
      <c r="J17655" s="0" t="n">
        <v>29136</v>
      </c>
    </row>
    <row r="17656" customFormat="false" ht="15" hidden="false" customHeight="false" outlineLevel="0" collapsed="false">
      <c r="A17656" s="0" t="n">
        <v>202507</v>
      </c>
      <c r="B17656" s="0" t="n">
        <v>202509</v>
      </c>
      <c r="C17656" s="37" t="s">
        <v>152</v>
      </c>
      <c r="D17656" s="37" t="s">
        <v>350</v>
      </c>
      <c r="E17656" s="0" t="n">
        <v>3</v>
      </c>
      <c r="F17656" s="38" t="s">
        <v>70</v>
      </c>
      <c r="G17656" s="37" t="s">
        <v>457</v>
      </c>
      <c r="H17656" s="0" t="n">
        <v>3589469</v>
      </c>
      <c r="I17656" s="0" t="n">
        <v>3298506</v>
      </c>
      <c r="J17656" s="0" t="n">
        <v>692568</v>
      </c>
    </row>
    <row r="17657" customFormat="false" ht="15" hidden="false" customHeight="false" outlineLevel="0" collapsed="false">
      <c r="A17657" s="0" t="n">
        <v>202507</v>
      </c>
      <c r="B17657" s="0" t="n">
        <v>202509</v>
      </c>
      <c r="C17657" s="37" t="s">
        <v>112</v>
      </c>
      <c r="D17657" s="37" t="s">
        <v>282</v>
      </c>
      <c r="E17657" s="0" t="n">
        <v>3</v>
      </c>
      <c r="F17657" s="38" t="s">
        <v>70</v>
      </c>
      <c r="G17657" s="37" t="s">
        <v>458</v>
      </c>
      <c r="H17657" s="0" t="n">
        <v>10787277</v>
      </c>
      <c r="I17657" s="0" t="n">
        <v>7934040</v>
      </c>
      <c r="J17657" s="0" t="n">
        <v>-37378</v>
      </c>
    </row>
    <row r="17658" customFormat="false" ht="15" hidden="false" customHeight="false" outlineLevel="0" collapsed="false">
      <c r="A17658" s="0" t="n">
        <v>202507</v>
      </c>
      <c r="B17658" s="0" t="n">
        <v>202509</v>
      </c>
      <c r="C17658" s="37" t="s">
        <v>158</v>
      </c>
      <c r="D17658" s="37" t="s">
        <v>210</v>
      </c>
      <c r="E17658" s="0" t="n">
        <v>3</v>
      </c>
      <c r="F17658" s="38" t="s">
        <v>70</v>
      </c>
      <c r="G17658" s="37" t="s">
        <v>459</v>
      </c>
      <c r="H17658" s="0" t="n">
        <v>7326439</v>
      </c>
      <c r="I17658" s="0" t="n">
        <v>2142344</v>
      </c>
      <c r="J17658" s="0" t="n">
        <v>-468113</v>
      </c>
    </row>
    <row r="17659" customFormat="false" ht="15" hidden="false" customHeight="false" outlineLevel="0" collapsed="false">
      <c r="A17659" s="0" t="n">
        <v>202507</v>
      </c>
      <c r="B17659" s="0" t="n">
        <v>202509</v>
      </c>
      <c r="C17659" s="37" t="s">
        <v>112</v>
      </c>
      <c r="D17659" s="37" t="s">
        <v>447</v>
      </c>
      <c r="E17659" s="0" t="n">
        <v>3</v>
      </c>
      <c r="F17659" s="38" t="s">
        <v>70</v>
      </c>
      <c r="G17659" s="37" t="s">
        <v>460</v>
      </c>
      <c r="H17659" s="0" t="n">
        <v>605634</v>
      </c>
      <c r="I17659" s="0" t="n">
        <v>300584</v>
      </c>
      <c r="J17659" s="0" t="n">
        <v>26671</v>
      </c>
    </row>
    <row r="17660" customFormat="false" ht="15" hidden="false" customHeight="false" outlineLevel="0" collapsed="false">
      <c r="A17660" s="0" t="n">
        <v>202507</v>
      </c>
      <c r="B17660" s="0" t="n">
        <v>202509</v>
      </c>
      <c r="C17660" s="37" t="s">
        <v>124</v>
      </c>
      <c r="D17660" s="37" t="s">
        <v>461</v>
      </c>
      <c r="E17660" s="0" t="n">
        <v>3</v>
      </c>
      <c r="F17660" s="38" t="s">
        <v>70</v>
      </c>
      <c r="G17660" s="37" t="s">
        <v>462</v>
      </c>
      <c r="H17660" s="0" t="n">
        <v>2641935</v>
      </c>
      <c r="I17660" s="0" t="n">
        <v>2343568</v>
      </c>
      <c r="J17660" s="0" t="n">
        <v>217929</v>
      </c>
    </row>
    <row r="17661" customFormat="false" ht="15" hidden="false" customHeight="false" outlineLevel="0" collapsed="false">
      <c r="A17661" s="0" t="n">
        <v>202507</v>
      </c>
      <c r="B17661" s="0" t="n">
        <v>202509</v>
      </c>
      <c r="C17661" s="37" t="s">
        <v>95</v>
      </c>
      <c r="D17661" s="37" t="s">
        <v>425</v>
      </c>
      <c r="E17661" s="0" t="n">
        <v>3</v>
      </c>
      <c r="F17661" s="38" t="s">
        <v>70</v>
      </c>
      <c r="G17661" s="37" t="s">
        <v>463</v>
      </c>
      <c r="H17661" s="0" t="n">
        <v>815149</v>
      </c>
      <c r="I17661" s="0" t="n">
        <v>383284</v>
      </c>
      <c r="J17661" s="0" t="n">
        <v>32885</v>
      </c>
    </row>
    <row r="17662" customFormat="false" ht="15" hidden="false" customHeight="false" outlineLevel="0" collapsed="false">
      <c r="A17662" s="0" t="n">
        <v>202507</v>
      </c>
      <c r="B17662" s="0" t="n">
        <v>202509</v>
      </c>
      <c r="C17662" s="37" t="s">
        <v>184</v>
      </c>
      <c r="D17662" s="37" t="s">
        <v>284</v>
      </c>
      <c r="E17662" s="0" t="n">
        <v>3</v>
      </c>
      <c r="F17662" s="38" t="s">
        <v>70</v>
      </c>
      <c r="G17662" s="37" t="s">
        <v>464</v>
      </c>
      <c r="H17662" s="0" t="n">
        <v>1809465</v>
      </c>
      <c r="I17662" s="0" t="n">
        <v>561057</v>
      </c>
      <c r="J17662" s="0" t="n">
        <v>67428</v>
      </c>
    </row>
    <row r="17663" customFormat="false" ht="15" hidden="false" customHeight="false" outlineLevel="0" collapsed="false">
      <c r="A17663" s="0" t="n">
        <v>202507</v>
      </c>
      <c r="B17663" s="0" t="n">
        <v>202509</v>
      </c>
      <c r="C17663" s="37" t="s">
        <v>149</v>
      </c>
      <c r="D17663" s="37" t="s">
        <v>237</v>
      </c>
      <c r="E17663" s="0" t="n">
        <v>3</v>
      </c>
      <c r="F17663" s="38" t="s">
        <v>70</v>
      </c>
      <c r="G17663" s="37" t="s">
        <v>465</v>
      </c>
      <c r="H17663" s="0" t="n">
        <v>492099</v>
      </c>
      <c r="I17663" s="0" t="n">
        <v>557690</v>
      </c>
      <c r="J17663" s="0" t="n">
        <v>13553</v>
      </c>
    </row>
    <row r="17664" customFormat="false" ht="15" hidden="false" customHeight="false" outlineLevel="0" collapsed="false">
      <c r="A17664" s="0" t="n">
        <v>202507</v>
      </c>
      <c r="B17664" s="0" t="n">
        <v>202509</v>
      </c>
      <c r="C17664" s="37" t="s">
        <v>95</v>
      </c>
      <c r="D17664" s="37" t="s">
        <v>320</v>
      </c>
      <c r="E17664" s="0" t="n">
        <v>3</v>
      </c>
      <c r="F17664" s="38" t="s">
        <v>70</v>
      </c>
      <c r="G17664" s="37" t="s">
        <v>466</v>
      </c>
      <c r="H17664" s="0" t="n">
        <v>9131245</v>
      </c>
      <c r="I17664" s="0" t="n">
        <v>15854770</v>
      </c>
      <c r="J17664" s="0" t="n">
        <v>2895259</v>
      </c>
    </row>
    <row r="17665" customFormat="false" ht="15" hidden="false" customHeight="false" outlineLevel="0" collapsed="false">
      <c r="A17665" s="0" t="n">
        <v>202507</v>
      </c>
      <c r="B17665" s="0" t="n">
        <v>202509</v>
      </c>
      <c r="C17665" s="37" t="s">
        <v>101</v>
      </c>
      <c r="D17665" s="37" t="s">
        <v>467</v>
      </c>
      <c r="E17665" s="0" t="n">
        <v>3</v>
      </c>
      <c r="F17665" s="38" t="s">
        <v>70</v>
      </c>
      <c r="G17665" s="37" t="s">
        <v>468</v>
      </c>
      <c r="H17665" s="0" t="n">
        <v>1743672</v>
      </c>
      <c r="I17665" s="0" t="n">
        <v>1333075</v>
      </c>
      <c r="J17665" s="0" t="n">
        <v>-75476</v>
      </c>
    </row>
    <row r="17666" customFormat="false" ht="15" hidden="false" customHeight="false" outlineLevel="0" collapsed="false">
      <c r="A17666" s="0" t="n">
        <v>202507</v>
      </c>
      <c r="B17666" s="0" t="n">
        <v>202509</v>
      </c>
      <c r="C17666" s="37" t="s">
        <v>112</v>
      </c>
      <c r="D17666" s="37" t="s">
        <v>233</v>
      </c>
      <c r="E17666" s="0" t="n">
        <v>3</v>
      </c>
      <c r="F17666" s="38" t="s">
        <v>70</v>
      </c>
      <c r="G17666" s="37" t="s">
        <v>469</v>
      </c>
      <c r="H17666" s="0" t="n">
        <v>1073247</v>
      </c>
      <c r="I17666" s="0" t="n">
        <v>510034</v>
      </c>
      <c r="J17666" s="0" t="n">
        <v>39710</v>
      </c>
    </row>
    <row r="17667" customFormat="false" ht="15" hidden="false" customHeight="false" outlineLevel="0" collapsed="false">
      <c r="A17667" s="0" t="n">
        <v>202507</v>
      </c>
      <c r="B17667" s="0" t="n">
        <v>202509</v>
      </c>
      <c r="C17667" s="37" t="s">
        <v>112</v>
      </c>
      <c r="D17667" s="37" t="s">
        <v>470</v>
      </c>
      <c r="E17667" s="0" t="n">
        <v>3</v>
      </c>
      <c r="F17667" s="38" t="s">
        <v>70</v>
      </c>
      <c r="G17667" s="37" t="s">
        <v>471</v>
      </c>
      <c r="H17667" s="0" t="n">
        <v>4541012</v>
      </c>
      <c r="I17667" s="0" t="n">
        <v>5245709</v>
      </c>
      <c r="J17667" s="0" t="n">
        <v>91378</v>
      </c>
    </row>
    <row r="17668" customFormat="false" ht="15" hidden="false" customHeight="false" outlineLevel="0" collapsed="false">
      <c r="A17668" s="0" t="n">
        <v>202507</v>
      </c>
      <c r="B17668" s="0" t="n">
        <v>202509</v>
      </c>
      <c r="C17668" s="37" t="s">
        <v>98</v>
      </c>
      <c r="D17668" s="37" t="s">
        <v>383</v>
      </c>
      <c r="E17668" s="0" t="n">
        <v>3</v>
      </c>
      <c r="F17668" s="38" t="s">
        <v>70</v>
      </c>
      <c r="G17668" s="37" t="s">
        <v>472</v>
      </c>
      <c r="H17668" s="0" t="n">
        <v>84892</v>
      </c>
      <c r="I17668" s="0" t="n">
        <v>55398</v>
      </c>
      <c r="J17668" s="0" t="n">
        <v>10009</v>
      </c>
    </row>
    <row r="17669" customFormat="false" ht="15" hidden="false" customHeight="false" outlineLevel="0" collapsed="false">
      <c r="A17669" s="0" t="n">
        <v>202507</v>
      </c>
      <c r="B17669" s="0" t="n">
        <v>202509</v>
      </c>
      <c r="C17669" s="37" t="s">
        <v>101</v>
      </c>
      <c r="D17669" s="37" t="s">
        <v>258</v>
      </c>
      <c r="E17669" s="0" t="n">
        <v>3</v>
      </c>
      <c r="F17669" s="38" t="s">
        <v>70</v>
      </c>
      <c r="G17669" s="37" t="s">
        <v>473</v>
      </c>
      <c r="H17669" s="0" t="n">
        <v>92238</v>
      </c>
      <c r="I17669" s="0" t="n">
        <v>120833</v>
      </c>
      <c r="J17669" s="0" t="n">
        <v>66</v>
      </c>
    </row>
    <row r="17670" customFormat="false" ht="15" hidden="false" customHeight="false" outlineLevel="0" collapsed="false">
      <c r="A17670" s="0" t="n">
        <v>202507</v>
      </c>
      <c r="B17670" s="0" t="n">
        <v>202509</v>
      </c>
      <c r="C17670" s="37" t="s">
        <v>98</v>
      </c>
      <c r="D17670" s="37" t="s">
        <v>474</v>
      </c>
      <c r="E17670" s="0" t="n">
        <v>3</v>
      </c>
      <c r="F17670" s="38" t="s">
        <v>70</v>
      </c>
      <c r="G17670" s="37" t="s">
        <v>475</v>
      </c>
      <c r="H17670" s="0" t="n">
        <v>3409855</v>
      </c>
      <c r="I17670" s="0" t="n">
        <v>1857452</v>
      </c>
      <c r="J17670" s="0" t="n">
        <v>161773</v>
      </c>
    </row>
    <row r="17671" customFormat="false" ht="15" hidden="false" customHeight="false" outlineLevel="0" collapsed="false">
      <c r="A17671" s="0" t="n">
        <v>202507</v>
      </c>
      <c r="B17671" s="0" t="n">
        <v>202509</v>
      </c>
      <c r="C17671" s="37" t="s">
        <v>112</v>
      </c>
      <c r="D17671" s="37" t="s">
        <v>476</v>
      </c>
      <c r="E17671" s="0" t="n">
        <v>3</v>
      </c>
      <c r="F17671" s="38" t="s">
        <v>70</v>
      </c>
      <c r="G17671" s="37" t="s">
        <v>477</v>
      </c>
      <c r="H17671" s="0" t="n">
        <v>1333113</v>
      </c>
      <c r="I17671" s="0" t="n">
        <v>489396</v>
      </c>
      <c r="J17671" s="0" t="n">
        <v>43318</v>
      </c>
    </row>
    <row r="17672" customFormat="false" ht="15" hidden="false" customHeight="false" outlineLevel="0" collapsed="false">
      <c r="A17672" s="0" t="n">
        <v>202507</v>
      </c>
      <c r="B17672" s="0" t="n">
        <v>202509</v>
      </c>
      <c r="C17672" s="37" t="s">
        <v>136</v>
      </c>
      <c r="D17672" s="37" t="s">
        <v>132</v>
      </c>
      <c r="E17672" s="0" t="n">
        <v>3</v>
      </c>
      <c r="F17672" s="38" t="s">
        <v>70</v>
      </c>
      <c r="G17672" s="37" t="s">
        <v>478</v>
      </c>
      <c r="H17672" s="0" t="n">
        <v>1412020</v>
      </c>
      <c r="I17672" s="0" t="n">
        <v>2066789</v>
      </c>
      <c r="J17672" s="0" t="n">
        <v>205815</v>
      </c>
    </row>
    <row r="17673" customFormat="false" ht="15" hidden="false" customHeight="false" outlineLevel="0" collapsed="false">
      <c r="A17673" s="0" t="n">
        <v>202507</v>
      </c>
      <c r="B17673" s="0" t="n">
        <v>202509</v>
      </c>
      <c r="C17673" s="37" t="s">
        <v>106</v>
      </c>
      <c r="D17673" s="37" t="s">
        <v>273</v>
      </c>
      <c r="E17673" s="0" t="n">
        <v>3</v>
      </c>
      <c r="F17673" s="38" t="s">
        <v>70</v>
      </c>
      <c r="G17673" s="37" t="s">
        <v>479</v>
      </c>
      <c r="H17673" s="0" t="n">
        <v>334045</v>
      </c>
      <c r="I17673" s="0" t="n">
        <v>96972</v>
      </c>
      <c r="J17673" s="0" t="n">
        <v>680</v>
      </c>
    </row>
    <row r="17674" customFormat="false" ht="15" hidden="false" customHeight="false" outlineLevel="0" collapsed="false">
      <c r="A17674" s="0" t="n">
        <v>202507</v>
      </c>
      <c r="B17674" s="0" t="n">
        <v>202509</v>
      </c>
      <c r="C17674" s="37" t="s">
        <v>149</v>
      </c>
      <c r="D17674" s="37" t="s">
        <v>159</v>
      </c>
      <c r="E17674" s="0" t="n">
        <v>3</v>
      </c>
      <c r="F17674" s="38" t="s">
        <v>70</v>
      </c>
      <c r="G17674" s="37" t="s">
        <v>480</v>
      </c>
      <c r="H17674" s="0" t="n">
        <v>1180562</v>
      </c>
      <c r="I17674" s="0" t="n">
        <v>924858</v>
      </c>
      <c r="J17674" s="0" t="n">
        <v>107809</v>
      </c>
    </row>
    <row r="17675" customFormat="false" ht="15" hidden="false" customHeight="false" outlineLevel="0" collapsed="false">
      <c r="A17675" s="0" t="n">
        <v>202507</v>
      </c>
      <c r="B17675" s="0" t="n">
        <v>202509</v>
      </c>
      <c r="C17675" s="37" t="s">
        <v>109</v>
      </c>
      <c r="D17675" s="37" t="s">
        <v>241</v>
      </c>
      <c r="E17675" s="0" t="n">
        <v>3</v>
      </c>
      <c r="F17675" s="38" t="s">
        <v>70</v>
      </c>
      <c r="G17675" s="37" t="s">
        <v>481</v>
      </c>
      <c r="H17675" s="0" t="n">
        <v>13440305</v>
      </c>
      <c r="I17675" s="0" t="n">
        <v>19730092</v>
      </c>
      <c r="J17675" s="0" t="n">
        <v>1634858</v>
      </c>
    </row>
    <row r="17676" customFormat="false" ht="15" hidden="false" customHeight="false" outlineLevel="0" collapsed="false">
      <c r="A17676" s="0" t="n">
        <v>202507</v>
      </c>
      <c r="B17676" s="0" t="n">
        <v>202509</v>
      </c>
      <c r="C17676" s="37" t="s">
        <v>184</v>
      </c>
      <c r="D17676" s="37" t="s">
        <v>482</v>
      </c>
      <c r="E17676" s="0" t="n">
        <v>3</v>
      </c>
      <c r="F17676" s="38" t="s">
        <v>70</v>
      </c>
      <c r="G17676" s="37" t="s">
        <v>483</v>
      </c>
      <c r="H17676" s="0" t="n">
        <v>4701275</v>
      </c>
      <c r="I17676" s="0" t="n">
        <v>5077472</v>
      </c>
      <c r="J17676" s="0" t="n">
        <v>580558</v>
      </c>
    </row>
    <row r="17677" customFormat="false" ht="15" hidden="false" customHeight="false" outlineLevel="0" collapsed="false">
      <c r="A17677" s="0" t="n">
        <v>202507</v>
      </c>
      <c r="B17677" s="0" t="n">
        <v>202509</v>
      </c>
      <c r="C17677" s="37" t="s">
        <v>152</v>
      </c>
      <c r="D17677" s="37" t="s">
        <v>328</v>
      </c>
      <c r="E17677" s="0" t="n">
        <v>3</v>
      </c>
      <c r="F17677" s="38" t="s">
        <v>70</v>
      </c>
      <c r="G17677" s="37" t="s">
        <v>484</v>
      </c>
      <c r="H17677" s="0" t="n">
        <v>1696347</v>
      </c>
      <c r="I17677" s="0" t="n">
        <v>1787130</v>
      </c>
      <c r="J17677" s="0" t="n">
        <v>424338</v>
      </c>
    </row>
    <row r="17678" customFormat="false" ht="15" hidden="false" customHeight="false" outlineLevel="0" collapsed="false">
      <c r="A17678" s="0" t="n">
        <v>202507</v>
      </c>
      <c r="B17678" s="0" t="n">
        <v>202509</v>
      </c>
      <c r="C17678" s="37" t="s">
        <v>115</v>
      </c>
      <c r="D17678" s="37" t="s">
        <v>423</v>
      </c>
      <c r="E17678" s="0" t="n">
        <v>3</v>
      </c>
      <c r="F17678" s="38" t="s">
        <v>70</v>
      </c>
      <c r="G17678" s="37" t="s">
        <v>485</v>
      </c>
      <c r="H17678" s="0" t="n">
        <v>930470</v>
      </c>
      <c r="I17678" s="0" t="n">
        <v>394256</v>
      </c>
      <c r="J17678" s="0" t="n">
        <v>36115</v>
      </c>
    </row>
    <row r="17679" customFormat="false" ht="15" hidden="false" customHeight="false" outlineLevel="0" collapsed="false">
      <c r="A17679" s="0" t="n">
        <v>202507</v>
      </c>
      <c r="B17679" s="0" t="n">
        <v>202509</v>
      </c>
      <c r="C17679" s="37" t="s">
        <v>136</v>
      </c>
      <c r="D17679" s="37" t="s">
        <v>258</v>
      </c>
      <c r="E17679" s="0" t="n">
        <v>3</v>
      </c>
      <c r="F17679" s="38" t="s">
        <v>70</v>
      </c>
      <c r="G17679" s="37" t="s">
        <v>486</v>
      </c>
      <c r="H17679" s="0" t="n">
        <v>521365</v>
      </c>
      <c r="I17679" s="0" t="n">
        <v>324649</v>
      </c>
      <c r="J17679" s="0" t="n">
        <v>-6333</v>
      </c>
    </row>
    <row r="17680" customFormat="false" ht="15" hidden="false" customHeight="false" outlineLevel="0" collapsed="false">
      <c r="A17680" s="0" t="n">
        <v>202507</v>
      </c>
      <c r="B17680" s="0" t="n">
        <v>202509</v>
      </c>
      <c r="C17680" s="37" t="s">
        <v>109</v>
      </c>
      <c r="D17680" s="37" t="s">
        <v>130</v>
      </c>
      <c r="E17680" s="0" t="n">
        <v>3</v>
      </c>
      <c r="F17680" s="38" t="s">
        <v>70</v>
      </c>
      <c r="G17680" s="37" t="s">
        <v>487</v>
      </c>
      <c r="H17680" s="0" t="n">
        <v>97318</v>
      </c>
      <c r="I17680" s="0" t="n">
        <v>93351</v>
      </c>
      <c r="J17680" s="0" t="n">
        <v>25774</v>
      </c>
    </row>
    <row r="17681" customFormat="false" ht="15" hidden="false" customHeight="false" outlineLevel="0" collapsed="false">
      <c r="A17681" s="0" t="n">
        <v>202507</v>
      </c>
      <c r="B17681" s="0" t="n">
        <v>202509</v>
      </c>
      <c r="C17681" s="37" t="s">
        <v>112</v>
      </c>
      <c r="D17681" s="37" t="s">
        <v>107</v>
      </c>
      <c r="E17681" s="0" t="n">
        <v>3</v>
      </c>
      <c r="F17681" s="38" t="s">
        <v>70</v>
      </c>
      <c r="G17681" s="37" t="s">
        <v>488</v>
      </c>
      <c r="H17681" s="0" t="n">
        <v>1609144</v>
      </c>
      <c r="I17681" s="0" t="n">
        <v>576522</v>
      </c>
      <c r="J17681" s="0" t="n">
        <v>102569</v>
      </c>
    </row>
    <row r="17682" customFormat="false" ht="15" hidden="false" customHeight="false" outlineLevel="0" collapsed="false">
      <c r="A17682" s="0" t="n">
        <v>202507</v>
      </c>
      <c r="B17682" s="0" t="n">
        <v>202509</v>
      </c>
      <c r="C17682" s="37" t="s">
        <v>152</v>
      </c>
      <c r="D17682" s="37" t="s">
        <v>212</v>
      </c>
      <c r="E17682" s="0" t="n">
        <v>3</v>
      </c>
      <c r="F17682" s="38" t="s">
        <v>70</v>
      </c>
      <c r="G17682" s="37" t="s">
        <v>489</v>
      </c>
      <c r="H17682" s="0" t="n">
        <v>4477791</v>
      </c>
      <c r="I17682" s="0" t="n">
        <v>4395497</v>
      </c>
      <c r="J17682" s="0" t="n">
        <v>639118</v>
      </c>
    </row>
    <row r="17683" customFormat="false" ht="15" hidden="false" customHeight="false" outlineLevel="0" collapsed="false">
      <c r="A17683" s="0" t="n">
        <v>202507</v>
      </c>
      <c r="B17683" s="0" t="n">
        <v>202509</v>
      </c>
      <c r="C17683" s="37" t="s">
        <v>152</v>
      </c>
      <c r="D17683" s="37" t="s">
        <v>490</v>
      </c>
      <c r="E17683" s="0" t="n">
        <v>3</v>
      </c>
      <c r="F17683" s="38" t="s">
        <v>70</v>
      </c>
      <c r="G17683" s="37" t="s">
        <v>491</v>
      </c>
      <c r="H17683" s="0" t="n">
        <v>134213</v>
      </c>
      <c r="I17683" s="0" t="n">
        <v>133764</v>
      </c>
      <c r="J17683" s="0" t="n">
        <v>8258</v>
      </c>
    </row>
    <row r="17684" customFormat="false" ht="15" hidden="false" customHeight="false" outlineLevel="0" collapsed="false">
      <c r="A17684" s="0" t="n">
        <v>202507</v>
      </c>
      <c r="B17684" s="0" t="n">
        <v>202509</v>
      </c>
      <c r="C17684" s="37" t="s">
        <v>112</v>
      </c>
      <c r="D17684" s="37" t="s">
        <v>120</v>
      </c>
      <c r="E17684" s="0" t="n">
        <v>3</v>
      </c>
      <c r="F17684" s="38" t="s">
        <v>70</v>
      </c>
      <c r="G17684" s="37" t="s">
        <v>492</v>
      </c>
      <c r="H17684" s="0" t="n">
        <v>585978</v>
      </c>
      <c r="I17684" s="0" t="n">
        <v>802963</v>
      </c>
      <c r="J17684" s="0" t="n">
        <v>123632</v>
      </c>
    </row>
    <row r="17685" customFormat="false" ht="15" hidden="false" customHeight="false" outlineLevel="0" collapsed="false">
      <c r="A17685" s="0" t="n">
        <v>202507</v>
      </c>
      <c r="B17685" s="0" t="n">
        <v>202509</v>
      </c>
      <c r="C17685" s="37" t="s">
        <v>184</v>
      </c>
      <c r="D17685" s="37" t="s">
        <v>493</v>
      </c>
      <c r="E17685" s="0" t="n">
        <v>3</v>
      </c>
      <c r="F17685" s="38" t="s">
        <v>70</v>
      </c>
      <c r="G17685" s="37" t="s">
        <v>494</v>
      </c>
      <c r="H17685" s="0" t="n">
        <v>339614</v>
      </c>
      <c r="I17685" s="0" t="n">
        <v>215537</v>
      </c>
      <c r="J17685" s="0" t="n">
        <v>-27101</v>
      </c>
    </row>
    <row r="17686" customFormat="false" ht="15" hidden="false" customHeight="false" outlineLevel="0" collapsed="false">
      <c r="A17686" s="0" t="n">
        <v>202507</v>
      </c>
      <c r="B17686" s="0" t="n">
        <v>202509</v>
      </c>
      <c r="C17686" s="37" t="s">
        <v>109</v>
      </c>
      <c r="D17686" s="37" t="s">
        <v>495</v>
      </c>
      <c r="E17686" s="0" t="n">
        <v>3</v>
      </c>
      <c r="F17686" s="38" t="s">
        <v>70</v>
      </c>
      <c r="G17686" s="37" t="s">
        <v>496</v>
      </c>
      <c r="H17686" s="0" t="n">
        <v>383366</v>
      </c>
      <c r="I17686" s="0" t="n">
        <v>156603</v>
      </c>
      <c r="J17686" s="0" t="n">
        <v>36743</v>
      </c>
    </row>
    <row r="17687" customFormat="false" ht="15" hidden="false" customHeight="false" outlineLevel="0" collapsed="false">
      <c r="A17687" s="0" t="n">
        <v>202507</v>
      </c>
      <c r="B17687" s="0" t="n">
        <v>202509</v>
      </c>
      <c r="C17687" s="37" t="s">
        <v>101</v>
      </c>
      <c r="D17687" s="37" t="s">
        <v>269</v>
      </c>
      <c r="E17687" s="0" t="n">
        <v>3</v>
      </c>
      <c r="F17687" s="38" t="s">
        <v>70</v>
      </c>
      <c r="G17687" s="37" t="s">
        <v>497</v>
      </c>
      <c r="H17687" s="0" t="n">
        <v>1114347</v>
      </c>
      <c r="I17687" s="0" t="n">
        <v>312417</v>
      </c>
      <c r="J17687" s="0" t="n">
        <v>52996</v>
      </c>
    </row>
    <row r="17688" customFormat="false" ht="15" hidden="false" customHeight="false" outlineLevel="0" collapsed="false">
      <c r="A17688" s="0" t="n">
        <v>202507</v>
      </c>
      <c r="B17688" s="0" t="n">
        <v>202509</v>
      </c>
      <c r="C17688" s="37" t="s">
        <v>109</v>
      </c>
      <c r="D17688" s="37" t="s">
        <v>391</v>
      </c>
      <c r="E17688" s="0" t="n">
        <v>3</v>
      </c>
      <c r="F17688" s="38" t="s">
        <v>70</v>
      </c>
      <c r="G17688" s="37" t="s">
        <v>498</v>
      </c>
      <c r="H17688" s="0" t="n">
        <v>116970</v>
      </c>
      <c r="I17688" s="0" t="n">
        <v>110204</v>
      </c>
      <c r="J17688" s="0" t="n">
        <v>6865</v>
      </c>
    </row>
    <row r="17689" customFormat="false" ht="15" hidden="false" customHeight="false" outlineLevel="0" collapsed="false">
      <c r="A17689" s="0" t="n">
        <v>202507</v>
      </c>
      <c r="B17689" s="0" t="n">
        <v>202509</v>
      </c>
      <c r="C17689" s="37" t="s">
        <v>184</v>
      </c>
      <c r="D17689" s="37" t="s">
        <v>141</v>
      </c>
      <c r="E17689" s="0" t="n">
        <v>3</v>
      </c>
      <c r="F17689" s="38" t="s">
        <v>70</v>
      </c>
      <c r="G17689" s="37" t="s">
        <v>499</v>
      </c>
      <c r="H17689" s="0" t="n">
        <v>2101935</v>
      </c>
      <c r="I17689" s="0" t="n">
        <v>1216483</v>
      </c>
      <c r="J17689" s="0" t="n">
        <v>203267</v>
      </c>
    </row>
    <row r="17690" customFormat="false" ht="15" hidden="false" customHeight="false" outlineLevel="0" collapsed="false">
      <c r="A17690" s="0" t="n">
        <v>202507</v>
      </c>
      <c r="B17690" s="0" t="n">
        <v>202509</v>
      </c>
      <c r="C17690" s="37" t="s">
        <v>101</v>
      </c>
      <c r="D17690" s="37" t="s">
        <v>500</v>
      </c>
      <c r="E17690" s="0" t="n">
        <v>3</v>
      </c>
      <c r="F17690" s="38" t="s">
        <v>70</v>
      </c>
      <c r="G17690" s="37" t="s">
        <v>501</v>
      </c>
      <c r="H17690" s="0" t="n">
        <v>3728245</v>
      </c>
      <c r="I17690" s="0" t="n">
        <v>3350307</v>
      </c>
      <c r="J17690" s="0" t="n">
        <v>475353</v>
      </c>
    </row>
    <row r="17691" customFormat="false" ht="15" hidden="false" customHeight="false" outlineLevel="0" collapsed="false">
      <c r="A17691" s="0" t="n">
        <v>202507</v>
      </c>
      <c r="B17691" s="0" t="n">
        <v>202509</v>
      </c>
      <c r="C17691" s="37" t="s">
        <v>149</v>
      </c>
      <c r="D17691" s="37" t="s">
        <v>502</v>
      </c>
      <c r="E17691" s="0" t="n">
        <v>3</v>
      </c>
      <c r="F17691" s="38" t="s">
        <v>70</v>
      </c>
      <c r="G17691" s="37" t="s">
        <v>503</v>
      </c>
      <c r="H17691" s="0" t="n">
        <v>670976</v>
      </c>
      <c r="I17691" s="0" t="n">
        <v>665903</v>
      </c>
      <c r="J17691" s="0" t="n">
        <v>-13942</v>
      </c>
    </row>
    <row r="17692" customFormat="false" ht="15" hidden="false" customHeight="false" outlineLevel="0" collapsed="false">
      <c r="A17692" s="0" t="n">
        <v>202507</v>
      </c>
      <c r="B17692" s="0" t="n">
        <v>202509</v>
      </c>
      <c r="C17692" s="37" t="s">
        <v>178</v>
      </c>
      <c r="D17692" s="37" t="s">
        <v>161</v>
      </c>
      <c r="E17692" s="0" t="n">
        <v>3</v>
      </c>
      <c r="F17692" s="38" t="s">
        <v>70</v>
      </c>
      <c r="G17692" s="37" t="s">
        <v>504</v>
      </c>
      <c r="H17692" s="0" t="n">
        <v>62111</v>
      </c>
      <c r="I17692" s="0" t="n">
        <v>35257</v>
      </c>
      <c r="J17692" s="0" t="n">
        <v>3451</v>
      </c>
    </row>
    <row r="17693" customFormat="false" ht="15" hidden="false" customHeight="false" outlineLevel="0" collapsed="false">
      <c r="A17693" s="0" t="n">
        <v>202507</v>
      </c>
      <c r="B17693" s="0" t="n">
        <v>202509</v>
      </c>
      <c r="C17693" s="37" t="s">
        <v>112</v>
      </c>
      <c r="D17693" s="37" t="s">
        <v>294</v>
      </c>
      <c r="E17693" s="0" t="n">
        <v>3</v>
      </c>
      <c r="F17693" s="38" t="s">
        <v>70</v>
      </c>
      <c r="G17693" s="37" t="s">
        <v>505</v>
      </c>
      <c r="H17693" s="0" t="n">
        <v>376290</v>
      </c>
      <c r="I17693" s="0" t="n">
        <v>402969</v>
      </c>
      <c r="J17693" s="0" t="n">
        <v>47350</v>
      </c>
    </row>
    <row r="17694" customFormat="false" ht="15" hidden="false" customHeight="false" outlineLevel="0" collapsed="false">
      <c r="A17694" s="0" t="n">
        <v>202507</v>
      </c>
      <c r="B17694" s="0" t="n">
        <v>202509</v>
      </c>
      <c r="C17694" s="37" t="s">
        <v>149</v>
      </c>
      <c r="D17694" s="37" t="s">
        <v>116</v>
      </c>
      <c r="E17694" s="0" t="n">
        <v>3</v>
      </c>
      <c r="F17694" s="38" t="s">
        <v>70</v>
      </c>
      <c r="G17694" s="37" t="s">
        <v>506</v>
      </c>
      <c r="H17694" s="0" t="n">
        <v>5001450</v>
      </c>
      <c r="I17694" s="0" t="n">
        <v>1591219</v>
      </c>
      <c r="J17694" s="0" t="n">
        <v>105999</v>
      </c>
    </row>
    <row r="17695" customFormat="false" ht="15" hidden="false" customHeight="false" outlineLevel="0" collapsed="false">
      <c r="A17695" s="0" t="n">
        <v>202507</v>
      </c>
      <c r="B17695" s="0" t="n">
        <v>202509</v>
      </c>
      <c r="C17695" s="37" t="s">
        <v>95</v>
      </c>
      <c r="D17695" s="37" t="s">
        <v>251</v>
      </c>
      <c r="E17695" s="0" t="n">
        <v>3</v>
      </c>
      <c r="F17695" s="38" t="s">
        <v>70</v>
      </c>
      <c r="G17695" s="37" t="s">
        <v>507</v>
      </c>
      <c r="H17695" s="0" t="n">
        <v>43019</v>
      </c>
      <c r="I17695" s="0" t="n">
        <v>17013</v>
      </c>
      <c r="J17695" s="0" t="n">
        <v>988</v>
      </c>
    </row>
    <row r="17696" customFormat="false" ht="15" hidden="false" customHeight="false" outlineLevel="0" collapsed="false">
      <c r="A17696" s="0" t="n">
        <v>202507</v>
      </c>
      <c r="B17696" s="0" t="n">
        <v>202509</v>
      </c>
      <c r="C17696" s="37" t="s">
        <v>106</v>
      </c>
      <c r="D17696" s="37" t="s">
        <v>118</v>
      </c>
      <c r="E17696" s="0" t="n">
        <v>3</v>
      </c>
      <c r="F17696" s="38" t="s">
        <v>70</v>
      </c>
      <c r="G17696" s="37" t="s">
        <v>508</v>
      </c>
      <c r="H17696" s="0" t="n">
        <v>941776</v>
      </c>
      <c r="I17696" s="0" t="n">
        <v>671760</v>
      </c>
      <c r="J17696" s="0" t="n">
        <v>114283</v>
      </c>
    </row>
    <row r="17697" customFormat="false" ht="15" hidden="false" customHeight="false" outlineLevel="0" collapsed="false">
      <c r="A17697" s="0" t="n">
        <v>202507</v>
      </c>
      <c r="B17697" s="0" t="n">
        <v>202509</v>
      </c>
      <c r="C17697" s="37" t="s">
        <v>152</v>
      </c>
      <c r="D17697" s="37" t="s">
        <v>509</v>
      </c>
      <c r="E17697" s="0" t="n">
        <v>3</v>
      </c>
      <c r="F17697" s="38" t="s">
        <v>70</v>
      </c>
      <c r="G17697" s="37" t="s">
        <v>510</v>
      </c>
      <c r="H17697" s="0" t="n">
        <v>199470</v>
      </c>
      <c r="I17697" s="0" t="n">
        <v>87042</v>
      </c>
      <c r="J17697" s="0" t="n">
        <v>8495</v>
      </c>
    </row>
    <row r="17698" customFormat="false" ht="15" hidden="false" customHeight="false" outlineLevel="0" collapsed="false">
      <c r="A17698" s="0" t="n">
        <v>202507</v>
      </c>
      <c r="B17698" s="0" t="n">
        <v>202509</v>
      </c>
      <c r="C17698" s="37" t="s">
        <v>101</v>
      </c>
      <c r="D17698" s="37" t="s">
        <v>511</v>
      </c>
      <c r="E17698" s="0" t="n">
        <v>3</v>
      </c>
      <c r="F17698" s="38" t="s">
        <v>70</v>
      </c>
      <c r="G17698" s="37" t="s">
        <v>512</v>
      </c>
      <c r="H17698" s="0" t="n">
        <v>4762582</v>
      </c>
      <c r="I17698" s="0" t="n">
        <v>4911166</v>
      </c>
      <c r="J17698" s="0" t="n">
        <v>1315125</v>
      </c>
    </row>
    <row r="17699" customFormat="false" ht="15" hidden="false" customHeight="false" outlineLevel="0" collapsed="false">
      <c r="A17699" s="0" t="n">
        <v>202507</v>
      </c>
      <c r="B17699" s="0" t="n">
        <v>202509</v>
      </c>
      <c r="C17699" s="37" t="s">
        <v>178</v>
      </c>
      <c r="D17699" s="37" t="s">
        <v>513</v>
      </c>
      <c r="E17699" s="0" t="n">
        <v>3</v>
      </c>
      <c r="F17699" s="38" t="s">
        <v>70</v>
      </c>
      <c r="G17699" s="37" t="s">
        <v>514</v>
      </c>
      <c r="H17699" s="0" t="n">
        <v>719595</v>
      </c>
      <c r="I17699" s="0" t="n">
        <v>261794</v>
      </c>
      <c r="J17699" s="0" t="n">
        <v>3843</v>
      </c>
    </row>
    <row r="17700" customFormat="false" ht="15" hidden="false" customHeight="false" outlineLevel="0" collapsed="false">
      <c r="A17700" s="0" t="n">
        <v>202507</v>
      </c>
      <c r="B17700" s="0" t="n">
        <v>202509</v>
      </c>
      <c r="C17700" s="37" t="s">
        <v>178</v>
      </c>
      <c r="D17700" s="37" t="s">
        <v>452</v>
      </c>
      <c r="E17700" s="0" t="n">
        <v>3</v>
      </c>
      <c r="F17700" s="38" t="s">
        <v>70</v>
      </c>
      <c r="G17700" s="37" t="s">
        <v>515</v>
      </c>
      <c r="H17700" s="0" t="n">
        <v>1565775</v>
      </c>
      <c r="I17700" s="0" t="n">
        <v>720688</v>
      </c>
      <c r="J17700" s="0" t="n">
        <v>87164</v>
      </c>
    </row>
    <row r="17701" customFormat="false" ht="15" hidden="false" customHeight="false" outlineLevel="0" collapsed="false">
      <c r="A17701" s="0" t="n">
        <v>202507</v>
      </c>
      <c r="B17701" s="0" t="n">
        <v>202509</v>
      </c>
      <c r="C17701" s="37" t="s">
        <v>101</v>
      </c>
      <c r="D17701" s="37" t="s">
        <v>516</v>
      </c>
      <c r="E17701" s="0" t="n">
        <v>3</v>
      </c>
      <c r="F17701" s="38" t="s">
        <v>70</v>
      </c>
      <c r="G17701" s="37" t="s">
        <v>517</v>
      </c>
      <c r="H17701" s="0" t="n">
        <v>2010719</v>
      </c>
      <c r="I17701" s="0" t="n">
        <v>2108584</v>
      </c>
      <c r="J17701" s="0" t="n">
        <v>-25400</v>
      </c>
    </row>
    <row r="17702" customFormat="false" ht="15" hidden="false" customHeight="false" outlineLevel="0" collapsed="false">
      <c r="A17702" s="0" t="n">
        <v>202507</v>
      </c>
      <c r="B17702" s="0" t="n">
        <v>202509</v>
      </c>
      <c r="C17702" s="37" t="s">
        <v>149</v>
      </c>
      <c r="D17702" s="37" t="s">
        <v>396</v>
      </c>
      <c r="E17702" s="0" t="n">
        <v>3</v>
      </c>
      <c r="F17702" s="38" t="s">
        <v>70</v>
      </c>
      <c r="G17702" s="37" t="s">
        <v>518</v>
      </c>
      <c r="H17702" s="0" t="n">
        <v>11113177</v>
      </c>
      <c r="I17702" s="0" t="n">
        <v>5455955</v>
      </c>
      <c r="J17702" s="0" t="n">
        <v>806111</v>
      </c>
    </row>
    <row r="17703" customFormat="false" ht="15" hidden="false" customHeight="false" outlineLevel="0" collapsed="false">
      <c r="A17703" s="0" t="n">
        <v>202507</v>
      </c>
      <c r="B17703" s="0" t="n">
        <v>202509</v>
      </c>
      <c r="C17703" s="37" t="s">
        <v>106</v>
      </c>
      <c r="D17703" s="37" t="s">
        <v>519</v>
      </c>
      <c r="E17703" s="0" t="n">
        <v>3</v>
      </c>
      <c r="F17703" s="38" t="s">
        <v>70</v>
      </c>
      <c r="G17703" s="37" t="s">
        <v>520</v>
      </c>
      <c r="H17703" s="0" t="n">
        <v>1170202</v>
      </c>
      <c r="I17703" s="0" t="n">
        <v>828550</v>
      </c>
      <c r="J17703" s="0" t="n">
        <v>-26046</v>
      </c>
    </row>
    <row r="17704" customFormat="false" ht="15" hidden="false" customHeight="false" outlineLevel="0" collapsed="false">
      <c r="A17704" s="0" t="n">
        <v>202507</v>
      </c>
      <c r="B17704" s="0" t="n">
        <v>202509</v>
      </c>
      <c r="C17704" s="37" t="s">
        <v>149</v>
      </c>
      <c r="D17704" s="37" t="s">
        <v>430</v>
      </c>
      <c r="E17704" s="0" t="n">
        <v>3</v>
      </c>
      <c r="F17704" s="38" t="s">
        <v>70</v>
      </c>
      <c r="G17704" s="37" t="s">
        <v>521</v>
      </c>
      <c r="H17704" s="0" t="n">
        <v>2055513</v>
      </c>
      <c r="I17704" s="0" t="n">
        <v>1345068</v>
      </c>
      <c r="J17704" s="0" t="n">
        <v>146371</v>
      </c>
    </row>
    <row r="17705" customFormat="false" ht="15" hidden="false" customHeight="false" outlineLevel="0" collapsed="false">
      <c r="A17705" s="0" t="n">
        <v>202507</v>
      </c>
      <c r="B17705" s="0" t="n">
        <v>202509</v>
      </c>
      <c r="C17705" s="37" t="s">
        <v>149</v>
      </c>
      <c r="D17705" s="37" t="s">
        <v>352</v>
      </c>
      <c r="E17705" s="0" t="n">
        <v>3</v>
      </c>
      <c r="F17705" s="38" t="s">
        <v>70</v>
      </c>
      <c r="G17705" s="37" t="s">
        <v>522</v>
      </c>
      <c r="H17705" s="0" t="n">
        <v>156465</v>
      </c>
      <c r="I17705" s="0" t="n">
        <v>100765</v>
      </c>
      <c r="J17705" s="0" t="n">
        <v>19958</v>
      </c>
    </row>
    <row r="17706" customFormat="false" ht="15" hidden="false" customHeight="false" outlineLevel="0" collapsed="false">
      <c r="A17706" s="0" t="n">
        <v>202507</v>
      </c>
      <c r="B17706" s="0" t="n">
        <v>202509</v>
      </c>
      <c r="C17706" s="37" t="s">
        <v>95</v>
      </c>
      <c r="D17706" s="37" t="s">
        <v>269</v>
      </c>
      <c r="E17706" s="0" t="n">
        <v>3</v>
      </c>
      <c r="F17706" s="38" t="s">
        <v>70</v>
      </c>
      <c r="G17706" s="37" t="s">
        <v>523</v>
      </c>
      <c r="H17706" s="0" t="n">
        <v>5305402</v>
      </c>
      <c r="I17706" s="0" t="n">
        <v>4771020</v>
      </c>
      <c r="J17706" s="0" t="n">
        <v>406480</v>
      </c>
    </row>
    <row r="17707" customFormat="false" ht="15" hidden="false" customHeight="false" outlineLevel="0" collapsed="false">
      <c r="A17707" s="0" t="n">
        <v>202507</v>
      </c>
      <c r="B17707" s="0" t="n">
        <v>202509</v>
      </c>
      <c r="C17707" s="37" t="s">
        <v>106</v>
      </c>
      <c r="D17707" s="37" t="s">
        <v>110</v>
      </c>
      <c r="E17707" s="0" t="n">
        <v>3</v>
      </c>
      <c r="F17707" s="38" t="s">
        <v>70</v>
      </c>
      <c r="G17707" s="37" t="s">
        <v>524</v>
      </c>
      <c r="H17707" s="0" t="n">
        <v>388843</v>
      </c>
      <c r="I17707" s="0" t="n">
        <v>165193</v>
      </c>
      <c r="J17707" s="0" t="n">
        <v>-3150</v>
      </c>
    </row>
    <row r="17708" customFormat="false" ht="15" hidden="false" customHeight="false" outlineLevel="0" collapsed="false">
      <c r="A17708" s="0" t="n">
        <v>202507</v>
      </c>
      <c r="B17708" s="0" t="n">
        <v>202509</v>
      </c>
      <c r="C17708" s="37" t="s">
        <v>149</v>
      </c>
      <c r="D17708" s="37" t="s">
        <v>383</v>
      </c>
      <c r="E17708" s="0" t="n">
        <v>3</v>
      </c>
      <c r="F17708" s="38" t="s">
        <v>70</v>
      </c>
      <c r="G17708" s="37" t="s">
        <v>525</v>
      </c>
      <c r="H17708" s="0" t="n">
        <v>742118</v>
      </c>
      <c r="I17708" s="0" t="n">
        <v>389977</v>
      </c>
      <c r="J17708" s="0" t="n">
        <v>68054</v>
      </c>
    </row>
    <row r="17709" customFormat="false" ht="15" hidden="false" customHeight="false" outlineLevel="0" collapsed="false">
      <c r="A17709" s="0" t="n">
        <v>202507</v>
      </c>
      <c r="B17709" s="0" t="n">
        <v>202509</v>
      </c>
      <c r="C17709" s="37" t="s">
        <v>184</v>
      </c>
      <c r="D17709" s="37" t="s">
        <v>218</v>
      </c>
      <c r="E17709" s="0" t="n">
        <v>3</v>
      </c>
      <c r="F17709" s="38" t="s">
        <v>70</v>
      </c>
      <c r="G17709" s="37" t="s">
        <v>526</v>
      </c>
      <c r="H17709" s="0" t="n">
        <v>1121338</v>
      </c>
      <c r="I17709" s="0" t="n">
        <v>391556</v>
      </c>
      <c r="J17709" s="0" t="n">
        <v>45428</v>
      </c>
    </row>
    <row r="17710" customFormat="false" ht="15" hidden="false" customHeight="false" outlineLevel="0" collapsed="false">
      <c r="A17710" s="0" t="n">
        <v>202507</v>
      </c>
      <c r="B17710" s="0" t="n">
        <v>202509</v>
      </c>
      <c r="C17710" s="37" t="s">
        <v>112</v>
      </c>
      <c r="D17710" s="37" t="s">
        <v>200</v>
      </c>
      <c r="E17710" s="0" t="n">
        <v>3</v>
      </c>
      <c r="F17710" s="38" t="s">
        <v>70</v>
      </c>
      <c r="G17710" s="37" t="s">
        <v>527</v>
      </c>
      <c r="H17710" s="0" t="n">
        <v>175705</v>
      </c>
      <c r="I17710" s="0" t="n">
        <v>124862</v>
      </c>
      <c r="J17710" s="0" t="n">
        <v>8925</v>
      </c>
    </row>
    <row r="17711" customFormat="false" ht="15" hidden="false" customHeight="false" outlineLevel="0" collapsed="false">
      <c r="A17711" s="0" t="n">
        <v>202507</v>
      </c>
      <c r="B17711" s="0" t="n">
        <v>202509</v>
      </c>
      <c r="C17711" s="37" t="s">
        <v>152</v>
      </c>
      <c r="D17711" s="37" t="s">
        <v>328</v>
      </c>
      <c r="E17711" s="0" t="n">
        <v>3</v>
      </c>
      <c r="F17711" s="38" t="s">
        <v>70</v>
      </c>
      <c r="G17711" s="37" t="s">
        <v>528</v>
      </c>
      <c r="H17711" s="0" t="n">
        <v>2058442</v>
      </c>
      <c r="I17711" s="0" t="n">
        <v>641819</v>
      </c>
      <c r="J17711" s="0" t="n">
        <v>-10768</v>
      </c>
    </row>
    <row r="17712" customFormat="false" ht="15" hidden="false" customHeight="false" outlineLevel="0" collapsed="false">
      <c r="A17712" s="0" t="n">
        <v>202507</v>
      </c>
      <c r="B17712" s="0" t="n">
        <v>202509</v>
      </c>
      <c r="C17712" s="37" t="s">
        <v>95</v>
      </c>
      <c r="D17712" s="37" t="s">
        <v>96</v>
      </c>
      <c r="E17712" s="0" t="n">
        <v>3</v>
      </c>
      <c r="F17712" s="38" t="s">
        <v>70</v>
      </c>
      <c r="G17712" s="37" t="s">
        <v>529</v>
      </c>
      <c r="H17712" s="0" t="n">
        <v>4472106</v>
      </c>
      <c r="I17712" s="0" t="n">
        <v>4118398</v>
      </c>
      <c r="J17712" s="0" t="n">
        <v>-333741</v>
      </c>
    </row>
    <row r="17713" customFormat="false" ht="15" hidden="false" customHeight="false" outlineLevel="0" collapsed="false">
      <c r="A17713" s="0" t="n">
        <v>202507</v>
      </c>
      <c r="B17713" s="0" t="n">
        <v>202509</v>
      </c>
      <c r="C17713" s="37" t="s">
        <v>158</v>
      </c>
      <c r="D17713" s="37" t="s">
        <v>474</v>
      </c>
      <c r="E17713" s="0" t="n">
        <v>3</v>
      </c>
      <c r="F17713" s="38" t="s">
        <v>70</v>
      </c>
      <c r="G17713" s="37" t="s">
        <v>530</v>
      </c>
      <c r="H17713" s="0" t="n">
        <v>1919628</v>
      </c>
      <c r="I17713" s="0" t="n">
        <v>650612</v>
      </c>
      <c r="J17713" s="0" t="n">
        <v>198541</v>
      </c>
    </row>
    <row r="17714" customFormat="false" ht="15" hidden="false" customHeight="false" outlineLevel="0" collapsed="false">
      <c r="A17714" s="0" t="n">
        <v>202507</v>
      </c>
      <c r="B17714" s="0" t="n">
        <v>202509</v>
      </c>
      <c r="C17714" s="37" t="s">
        <v>197</v>
      </c>
      <c r="D17714" s="37" t="s">
        <v>531</v>
      </c>
      <c r="E17714" s="0" t="n">
        <v>3</v>
      </c>
      <c r="F17714" s="38" t="s">
        <v>70</v>
      </c>
      <c r="G17714" s="37" t="s">
        <v>532</v>
      </c>
      <c r="H17714" s="0" t="n">
        <v>152269</v>
      </c>
      <c r="I17714" s="0" t="n">
        <v>40611</v>
      </c>
      <c r="J17714" s="0" t="n">
        <v>921</v>
      </c>
    </row>
    <row r="17715" customFormat="false" ht="15" hidden="false" customHeight="false" outlineLevel="0" collapsed="false">
      <c r="A17715" s="0" t="n">
        <v>202507</v>
      </c>
      <c r="B17715" s="0" t="n">
        <v>202509</v>
      </c>
      <c r="C17715" s="37" t="s">
        <v>101</v>
      </c>
      <c r="D17715" s="37" t="s">
        <v>533</v>
      </c>
      <c r="E17715" s="0" t="n">
        <v>3</v>
      </c>
      <c r="F17715" s="38" t="s">
        <v>70</v>
      </c>
      <c r="G17715" s="37" t="s">
        <v>534</v>
      </c>
      <c r="H17715" s="0" t="n">
        <v>1517596</v>
      </c>
      <c r="I17715" s="0" t="n">
        <v>2078927</v>
      </c>
      <c r="J17715" s="0" t="n">
        <v>-40111</v>
      </c>
    </row>
    <row r="17716" customFormat="false" ht="15" hidden="false" customHeight="false" outlineLevel="0" collapsed="false">
      <c r="A17716" s="0" t="n">
        <v>202507</v>
      </c>
      <c r="B17716" s="0" t="n">
        <v>202509</v>
      </c>
      <c r="C17716" s="37" t="s">
        <v>124</v>
      </c>
      <c r="D17716" s="37" t="s">
        <v>277</v>
      </c>
      <c r="E17716" s="0" t="n">
        <v>3</v>
      </c>
      <c r="F17716" s="38" t="s">
        <v>70</v>
      </c>
      <c r="G17716" s="37" t="s">
        <v>535</v>
      </c>
      <c r="H17716" s="0" t="n">
        <v>1920700</v>
      </c>
      <c r="I17716" s="0" t="n">
        <v>905050</v>
      </c>
      <c r="J17716" s="0" t="n">
        <v>100883</v>
      </c>
    </row>
    <row r="17717" customFormat="false" ht="15" hidden="false" customHeight="false" outlineLevel="0" collapsed="false">
      <c r="A17717" s="0" t="n">
        <v>202507</v>
      </c>
      <c r="B17717" s="0" t="n">
        <v>202509</v>
      </c>
      <c r="C17717" s="37" t="s">
        <v>101</v>
      </c>
      <c r="D17717" s="37" t="s">
        <v>450</v>
      </c>
      <c r="E17717" s="0" t="n">
        <v>3</v>
      </c>
      <c r="F17717" s="38" t="s">
        <v>70</v>
      </c>
      <c r="G17717" s="37" t="s">
        <v>536</v>
      </c>
      <c r="H17717" s="0" t="n">
        <v>88749</v>
      </c>
      <c r="I17717" s="0" t="n">
        <v>20913</v>
      </c>
      <c r="J17717" s="0" t="n">
        <v>-456</v>
      </c>
    </row>
    <row r="17718" customFormat="false" ht="15" hidden="false" customHeight="false" outlineLevel="0" collapsed="false">
      <c r="A17718" s="0" t="n">
        <v>202507</v>
      </c>
      <c r="B17718" s="0" t="n">
        <v>202509</v>
      </c>
      <c r="C17718" s="37" t="s">
        <v>178</v>
      </c>
      <c r="D17718" s="37" t="s">
        <v>102</v>
      </c>
      <c r="E17718" s="0" t="n">
        <v>3</v>
      </c>
      <c r="F17718" s="38" t="s">
        <v>70</v>
      </c>
      <c r="G17718" s="37" t="s">
        <v>537</v>
      </c>
      <c r="H17718" s="0" t="n">
        <v>345241</v>
      </c>
      <c r="I17718" s="0" t="n">
        <v>163865</v>
      </c>
      <c r="J17718" s="0" t="n">
        <v>21272</v>
      </c>
    </row>
    <row r="17719" customFormat="false" ht="15" hidden="false" customHeight="false" outlineLevel="0" collapsed="false">
      <c r="A17719" s="0" t="n">
        <v>202507</v>
      </c>
      <c r="B17719" s="0" t="n">
        <v>202509</v>
      </c>
      <c r="C17719" s="37" t="s">
        <v>178</v>
      </c>
      <c r="D17719" s="37" t="s">
        <v>374</v>
      </c>
      <c r="E17719" s="0" t="n">
        <v>3</v>
      </c>
      <c r="F17719" s="38" t="s">
        <v>70</v>
      </c>
      <c r="G17719" s="37" t="s">
        <v>538</v>
      </c>
      <c r="H17719" s="0" t="n">
        <v>4665317</v>
      </c>
      <c r="I17719" s="0" t="n">
        <v>5086441</v>
      </c>
      <c r="J17719" s="0" t="n">
        <v>1094125</v>
      </c>
    </row>
    <row r="17720" customFormat="false" ht="15" hidden="false" customHeight="false" outlineLevel="0" collapsed="false">
      <c r="A17720" s="0" t="n">
        <v>202507</v>
      </c>
      <c r="B17720" s="0" t="n">
        <v>202509</v>
      </c>
      <c r="C17720" s="37" t="s">
        <v>109</v>
      </c>
      <c r="D17720" s="37" t="s">
        <v>150</v>
      </c>
      <c r="E17720" s="0" t="n">
        <v>3</v>
      </c>
      <c r="F17720" s="38" t="s">
        <v>70</v>
      </c>
      <c r="G17720" s="37" t="s">
        <v>539</v>
      </c>
      <c r="H17720" s="0" t="n">
        <v>1712058</v>
      </c>
      <c r="I17720" s="0" t="n">
        <v>1331181</v>
      </c>
      <c r="J17720" s="0" t="n">
        <v>-34327</v>
      </c>
    </row>
    <row r="17721" customFormat="false" ht="15" hidden="false" customHeight="false" outlineLevel="0" collapsed="false">
      <c r="A17721" s="0" t="n">
        <v>202507</v>
      </c>
      <c r="B17721" s="0" t="n">
        <v>202509</v>
      </c>
      <c r="C17721" s="37" t="s">
        <v>158</v>
      </c>
      <c r="D17721" s="37" t="s">
        <v>540</v>
      </c>
      <c r="E17721" s="0" t="n">
        <v>3</v>
      </c>
      <c r="F17721" s="38" t="s">
        <v>70</v>
      </c>
      <c r="G17721" s="37" t="s">
        <v>541</v>
      </c>
      <c r="H17721" s="0" t="n">
        <v>1770599</v>
      </c>
      <c r="I17721" s="0" t="n">
        <v>1218552</v>
      </c>
      <c r="J17721" s="0" t="n">
        <v>61080</v>
      </c>
    </row>
    <row r="17722" customFormat="false" ht="15" hidden="false" customHeight="false" outlineLevel="0" collapsed="false">
      <c r="A17722" s="0" t="n">
        <v>202507</v>
      </c>
      <c r="B17722" s="0" t="n">
        <v>202509</v>
      </c>
      <c r="C17722" s="37" t="s">
        <v>106</v>
      </c>
      <c r="D17722" s="37" t="s">
        <v>118</v>
      </c>
      <c r="E17722" s="0" t="n">
        <v>3</v>
      </c>
      <c r="F17722" s="38" t="s">
        <v>70</v>
      </c>
      <c r="G17722" s="37" t="s">
        <v>542</v>
      </c>
      <c r="H17722" s="0" t="n">
        <v>14914197</v>
      </c>
      <c r="I17722" s="0" t="n">
        <v>4325796</v>
      </c>
      <c r="J17722" s="0" t="n">
        <v>532438</v>
      </c>
    </row>
    <row r="17723" customFormat="false" ht="15" hidden="false" customHeight="false" outlineLevel="0" collapsed="false">
      <c r="A17723" s="0" t="n">
        <v>202507</v>
      </c>
      <c r="B17723" s="0" t="n">
        <v>202509</v>
      </c>
      <c r="C17723" s="37" t="s">
        <v>136</v>
      </c>
      <c r="D17723" s="37" t="s">
        <v>130</v>
      </c>
      <c r="E17723" s="0" t="n">
        <v>3</v>
      </c>
      <c r="F17723" s="38" t="s">
        <v>70</v>
      </c>
      <c r="G17723" s="37" t="s">
        <v>543</v>
      </c>
      <c r="H17723" s="0" t="n">
        <v>3411970</v>
      </c>
      <c r="I17723" s="0" t="n">
        <v>3546955</v>
      </c>
      <c r="J17723" s="0" t="n">
        <v>-148308</v>
      </c>
    </row>
    <row r="17724" customFormat="false" ht="15" hidden="false" customHeight="false" outlineLevel="0" collapsed="false">
      <c r="A17724" s="0" t="n">
        <v>202507</v>
      </c>
      <c r="B17724" s="0" t="n">
        <v>202509</v>
      </c>
      <c r="C17724" s="37" t="s">
        <v>136</v>
      </c>
      <c r="D17724" s="37" t="s">
        <v>447</v>
      </c>
      <c r="E17724" s="0" t="n">
        <v>3</v>
      </c>
      <c r="F17724" s="38" t="s">
        <v>70</v>
      </c>
      <c r="G17724" s="37" t="s">
        <v>544</v>
      </c>
      <c r="H17724" s="0" t="n">
        <v>2599304</v>
      </c>
      <c r="I17724" s="0" t="n">
        <v>2043334</v>
      </c>
      <c r="J17724" s="0" t="n">
        <v>-22657</v>
      </c>
    </row>
    <row r="17725" customFormat="false" ht="15" hidden="false" customHeight="false" outlineLevel="0" collapsed="false">
      <c r="A17725" s="0" t="n">
        <v>202507</v>
      </c>
      <c r="B17725" s="0" t="n">
        <v>202509</v>
      </c>
      <c r="C17725" s="37" t="s">
        <v>136</v>
      </c>
      <c r="D17725" s="37" t="s">
        <v>170</v>
      </c>
      <c r="E17725" s="0" t="n">
        <v>3</v>
      </c>
      <c r="F17725" s="38" t="s">
        <v>70</v>
      </c>
      <c r="G17725" s="37" t="s">
        <v>545</v>
      </c>
      <c r="H17725" s="0" t="n">
        <v>26577916</v>
      </c>
      <c r="I17725" s="0" t="n">
        <v>9966459</v>
      </c>
      <c r="J17725" s="0" t="n">
        <v>680953</v>
      </c>
    </row>
    <row r="17726" customFormat="false" ht="15" hidden="false" customHeight="false" outlineLevel="0" collapsed="false">
      <c r="A17726" s="0" t="n">
        <v>202507</v>
      </c>
      <c r="B17726" s="0" t="n">
        <v>202509</v>
      </c>
      <c r="C17726" s="37" t="s">
        <v>106</v>
      </c>
      <c r="D17726" s="37" t="s">
        <v>210</v>
      </c>
      <c r="E17726" s="0" t="n">
        <v>3</v>
      </c>
      <c r="F17726" s="38" t="s">
        <v>70</v>
      </c>
      <c r="G17726" s="37" t="s">
        <v>546</v>
      </c>
      <c r="H17726" s="0" t="n">
        <v>1219914</v>
      </c>
      <c r="I17726" s="0" t="n">
        <v>175042</v>
      </c>
      <c r="J17726" s="0" t="n">
        <v>48325</v>
      </c>
    </row>
    <row r="17727" customFormat="false" ht="15" hidden="false" customHeight="false" outlineLevel="0" collapsed="false">
      <c r="A17727" s="0" t="n">
        <v>202507</v>
      </c>
      <c r="B17727" s="0" t="n">
        <v>202509</v>
      </c>
      <c r="C17727" s="37" t="s">
        <v>158</v>
      </c>
      <c r="D17727" s="37" t="s">
        <v>269</v>
      </c>
      <c r="E17727" s="0" t="n">
        <v>3</v>
      </c>
      <c r="F17727" s="38" t="s">
        <v>70</v>
      </c>
      <c r="G17727" s="37" t="s">
        <v>547</v>
      </c>
      <c r="H17727" s="0" t="n">
        <v>331723</v>
      </c>
      <c r="I17727" s="0" t="n">
        <v>167042</v>
      </c>
      <c r="J17727" s="0" t="n">
        <v>-882</v>
      </c>
    </row>
    <row r="17728" customFormat="false" ht="15" hidden="false" customHeight="false" outlineLevel="0" collapsed="false">
      <c r="A17728" s="0" t="n">
        <v>202507</v>
      </c>
      <c r="B17728" s="0" t="n">
        <v>202509</v>
      </c>
      <c r="C17728" s="37" t="s">
        <v>124</v>
      </c>
      <c r="D17728" s="37" t="s">
        <v>396</v>
      </c>
      <c r="E17728" s="0" t="n">
        <v>3</v>
      </c>
      <c r="F17728" s="38" t="s">
        <v>70</v>
      </c>
      <c r="G17728" s="37" t="s">
        <v>548</v>
      </c>
      <c r="H17728" s="0" t="n">
        <v>1856073</v>
      </c>
      <c r="I17728" s="0" t="n">
        <v>869731</v>
      </c>
      <c r="J17728" s="0" t="n">
        <v>44983</v>
      </c>
    </row>
    <row r="17729" customFormat="false" ht="15" hidden="false" customHeight="false" outlineLevel="0" collapsed="false">
      <c r="A17729" s="0" t="n">
        <v>202507</v>
      </c>
      <c r="B17729" s="0" t="n">
        <v>202509</v>
      </c>
      <c r="C17729" s="37" t="s">
        <v>101</v>
      </c>
      <c r="D17729" s="37" t="s">
        <v>282</v>
      </c>
      <c r="E17729" s="0" t="n">
        <v>3</v>
      </c>
      <c r="F17729" s="38" t="s">
        <v>70</v>
      </c>
      <c r="G17729" s="37" t="s">
        <v>549</v>
      </c>
      <c r="H17729" s="0" t="n">
        <v>1739361</v>
      </c>
      <c r="I17729" s="0" t="n">
        <v>2265248</v>
      </c>
      <c r="J17729" s="0" t="n">
        <v>742905</v>
      </c>
    </row>
    <row r="17730" customFormat="false" ht="15" hidden="false" customHeight="false" outlineLevel="0" collapsed="false">
      <c r="A17730" s="0" t="n">
        <v>202507</v>
      </c>
      <c r="B17730" s="0" t="n">
        <v>202509</v>
      </c>
      <c r="C17730" s="37" t="s">
        <v>197</v>
      </c>
      <c r="D17730" s="37" t="s">
        <v>540</v>
      </c>
      <c r="E17730" s="0" t="n">
        <v>3</v>
      </c>
      <c r="F17730" s="38" t="s">
        <v>70</v>
      </c>
      <c r="G17730" s="37" t="s">
        <v>550</v>
      </c>
      <c r="H17730" s="0" t="n">
        <v>893279</v>
      </c>
      <c r="I17730" s="0" t="n">
        <v>301927</v>
      </c>
      <c r="J17730" s="0" t="n">
        <v>48162</v>
      </c>
    </row>
    <row r="17731" customFormat="false" ht="15" hidden="false" customHeight="false" outlineLevel="0" collapsed="false">
      <c r="A17731" s="0" t="n">
        <v>202507</v>
      </c>
      <c r="B17731" s="0" t="n">
        <v>202509</v>
      </c>
      <c r="C17731" s="37" t="s">
        <v>158</v>
      </c>
      <c r="D17731" s="37" t="s">
        <v>243</v>
      </c>
      <c r="E17731" s="0" t="n">
        <v>3</v>
      </c>
      <c r="F17731" s="38" t="s">
        <v>70</v>
      </c>
      <c r="G17731" s="37" t="s">
        <v>551</v>
      </c>
      <c r="H17731" s="0" t="n">
        <v>359125</v>
      </c>
      <c r="I17731" s="0" t="n">
        <v>191161</v>
      </c>
      <c r="J17731" s="0" t="n">
        <v>-17095</v>
      </c>
    </row>
    <row r="17732" customFormat="false" ht="15" hidden="false" customHeight="false" outlineLevel="0" collapsed="false">
      <c r="A17732" s="0" t="n">
        <v>202507</v>
      </c>
      <c r="B17732" s="0" t="n">
        <v>202509</v>
      </c>
      <c r="C17732" s="37" t="s">
        <v>112</v>
      </c>
      <c r="D17732" s="37" t="s">
        <v>220</v>
      </c>
      <c r="E17732" s="0" t="n">
        <v>3</v>
      </c>
      <c r="F17732" s="38" t="s">
        <v>70</v>
      </c>
      <c r="G17732" s="37" t="s">
        <v>552</v>
      </c>
      <c r="H17732" s="0" t="n">
        <v>17279557</v>
      </c>
      <c r="I17732" s="0" t="n">
        <v>17253311</v>
      </c>
      <c r="J17732" s="0" t="n">
        <v>977336</v>
      </c>
    </row>
    <row r="17733" customFormat="false" ht="15" hidden="false" customHeight="false" outlineLevel="0" collapsed="false">
      <c r="A17733" s="0" t="n">
        <v>202507</v>
      </c>
      <c r="B17733" s="0" t="n">
        <v>202509</v>
      </c>
      <c r="C17733" s="37" t="s">
        <v>184</v>
      </c>
      <c r="D17733" s="37" t="s">
        <v>509</v>
      </c>
      <c r="E17733" s="0" t="n">
        <v>3</v>
      </c>
      <c r="F17733" s="38" t="s">
        <v>70</v>
      </c>
      <c r="G17733" s="37" t="s">
        <v>553</v>
      </c>
      <c r="H17733" s="0" t="n">
        <v>1846616</v>
      </c>
      <c r="I17733" s="0" t="n">
        <v>763081</v>
      </c>
      <c r="J17733" s="0" t="n">
        <v>105684</v>
      </c>
    </row>
    <row r="17734" customFormat="false" ht="15" hidden="false" customHeight="false" outlineLevel="0" collapsed="false">
      <c r="A17734" s="0" t="n">
        <v>202507</v>
      </c>
      <c r="B17734" s="0" t="n">
        <v>202509</v>
      </c>
      <c r="C17734" s="37" t="s">
        <v>109</v>
      </c>
      <c r="D17734" s="37" t="s">
        <v>143</v>
      </c>
      <c r="E17734" s="0" t="n">
        <v>3</v>
      </c>
      <c r="F17734" s="38" t="s">
        <v>70</v>
      </c>
      <c r="G17734" s="37" t="s">
        <v>554</v>
      </c>
      <c r="H17734" s="0" t="n">
        <v>613881</v>
      </c>
      <c r="I17734" s="0" t="n">
        <v>602741</v>
      </c>
      <c r="J17734" s="0" t="n">
        <v>135417</v>
      </c>
    </row>
    <row r="17735" customFormat="false" ht="15" hidden="false" customHeight="false" outlineLevel="0" collapsed="false">
      <c r="A17735" s="0" t="n">
        <v>202507</v>
      </c>
      <c r="B17735" s="0" t="n">
        <v>202509</v>
      </c>
      <c r="C17735" s="37" t="s">
        <v>136</v>
      </c>
      <c r="D17735" s="37" t="s">
        <v>314</v>
      </c>
      <c r="E17735" s="0" t="n">
        <v>3</v>
      </c>
      <c r="F17735" s="38" t="s">
        <v>70</v>
      </c>
      <c r="G17735" s="37" t="s">
        <v>555</v>
      </c>
      <c r="H17735" s="0" t="n">
        <v>3561576</v>
      </c>
      <c r="I17735" s="0" t="n">
        <v>889959</v>
      </c>
      <c r="J17735" s="0" t="n">
        <v>195156</v>
      </c>
    </row>
    <row r="17736" customFormat="false" ht="15" hidden="false" customHeight="false" outlineLevel="0" collapsed="false">
      <c r="A17736" s="0" t="n">
        <v>202507</v>
      </c>
      <c r="B17736" s="0" t="n">
        <v>202509</v>
      </c>
      <c r="C17736" s="37" t="s">
        <v>106</v>
      </c>
      <c r="D17736" s="37" t="s">
        <v>174</v>
      </c>
      <c r="E17736" s="0" t="n">
        <v>3</v>
      </c>
      <c r="F17736" s="38" t="s">
        <v>70</v>
      </c>
      <c r="G17736" s="37" t="s">
        <v>556</v>
      </c>
      <c r="H17736" s="0" t="n">
        <v>1480906</v>
      </c>
      <c r="I17736" s="0" t="n">
        <v>1257571</v>
      </c>
      <c r="J17736" s="0" t="n">
        <v>171039</v>
      </c>
    </row>
    <row r="17737" customFormat="false" ht="15" hidden="false" customHeight="false" outlineLevel="0" collapsed="false">
      <c r="A17737" s="0" t="n">
        <v>202507</v>
      </c>
      <c r="B17737" s="0" t="n">
        <v>202509</v>
      </c>
      <c r="C17737" s="37" t="s">
        <v>112</v>
      </c>
      <c r="D17737" s="37" t="s">
        <v>482</v>
      </c>
      <c r="E17737" s="0" t="n">
        <v>3</v>
      </c>
      <c r="F17737" s="38" t="s">
        <v>70</v>
      </c>
      <c r="G17737" s="37" t="s">
        <v>557</v>
      </c>
      <c r="H17737" s="0" t="n">
        <v>997354</v>
      </c>
      <c r="I17737" s="0" t="n">
        <v>1055381</v>
      </c>
      <c r="J17737" s="0" t="n">
        <v>160093</v>
      </c>
    </row>
    <row r="17738" customFormat="false" ht="15" hidden="false" customHeight="false" outlineLevel="0" collapsed="false">
      <c r="A17738" s="0" t="n">
        <v>202507</v>
      </c>
      <c r="B17738" s="0" t="n">
        <v>202509</v>
      </c>
      <c r="C17738" s="37" t="s">
        <v>101</v>
      </c>
      <c r="D17738" s="37" t="s">
        <v>391</v>
      </c>
      <c r="E17738" s="0" t="n">
        <v>3</v>
      </c>
      <c r="F17738" s="38" t="s">
        <v>70</v>
      </c>
      <c r="G17738" s="37" t="s">
        <v>558</v>
      </c>
      <c r="H17738" s="0" t="n">
        <v>3153522</v>
      </c>
      <c r="I17738" s="0" t="n">
        <v>1529617</v>
      </c>
      <c r="J17738" s="0" t="n">
        <v>-76333</v>
      </c>
    </row>
    <row r="17739" customFormat="false" ht="15" hidden="false" customHeight="false" outlineLevel="0" collapsed="false">
      <c r="A17739" s="0" t="n">
        <v>202507</v>
      </c>
      <c r="B17739" s="0" t="n">
        <v>202509</v>
      </c>
      <c r="C17739" s="37" t="s">
        <v>197</v>
      </c>
      <c r="D17739" s="37" t="s">
        <v>470</v>
      </c>
      <c r="E17739" s="0" t="n">
        <v>3</v>
      </c>
      <c r="F17739" s="38" t="s">
        <v>70</v>
      </c>
      <c r="G17739" s="37" t="s">
        <v>559</v>
      </c>
      <c r="H17739" s="0" t="n">
        <v>218051</v>
      </c>
      <c r="I17739" s="0" t="n">
        <v>208981</v>
      </c>
      <c r="J17739" s="0" t="n">
        <v>2245</v>
      </c>
    </row>
    <row r="17740" customFormat="false" ht="15" hidden="false" customHeight="false" outlineLevel="0" collapsed="false">
      <c r="A17740" s="0" t="n">
        <v>202507</v>
      </c>
      <c r="B17740" s="0" t="n">
        <v>202509</v>
      </c>
      <c r="C17740" s="37" t="s">
        <v>112</v>
      </c>
      <c r="D17740" s="37" t="s">
        <v>531</v>
      </c>
      <c r="E17740" s="0" t="n">
        <v>3</v>
      </c>
      <c r="F17740" s="38" t="s">
        <v>70</v>
      </c>
      <c r="G17740" s="37" t="s">
        <v>560</v>
      </c>
      <c r="H17740" s="0" t="n">
        <v>1630876</v>
      </c>
      <c r="I17740" s="0" t="n">
        <v>1144145</v>
      </c>
      <c r="J17740" s="0" t="n">
        <v>-56897</v>
      </c>
    </row>
    <row r="17741" customFormat="false" ht="15" hidden="false" customHeight="false" outlineLevel="0" collapsed="false">
      <c r="A17741" s="0" t="n">
        <v>202507</v>
      </c>
      <c r="B17741" s="0" t="n">
        <v>202509</v>
      </c>
      <c r="C17741" s="37" t="s">
        <v>109</v>
      </c>
      <c r="D17741" s="37" t="s">
        <v>561</v>
      </c>
      <c r="E17741" s="0" t="n">
        <v>3</v>
      </c>
      <c r="F17741" s="38" t="s">
        <v>70</v>
      </c>
      <c r="G17741" s="37" t="s">
        <v>562</v>
      </c>
      <c r="H17741" s="0" t="n">
        <v>14115024</v>
      </c>
      <c r="I17741" s="0" t="n">
        <v>5569076</v>
      </c>
      <c r="J17741" s="0" t="n">
        <v>1019420</v>
      </c>
    </row>
    <row r="17742" customFormat="false" ht="15" hidden="false" customHeight="false" outlineLevel="0" collapsed="false">
      <c r="A17742" s="0" t="n">
        <v>202507</v>
      </c>
      <c r="B17742" s="0" t="n">
        <v>202509</v>
      </c>
      <c r="C17742" s="37" t="s">
        <v>149</v>
      </c>
      <c r="D17742" s="37" t="s">
        <v>385</v>
      </c>
      <c r="E17742" s="0" t="n">
        <v>3</v>
      </c>
      <c r="F17742" s="38" t="s">
        <v>70</v>
      </c>
      <c r="G17742" s="37" t="s">
        <v>563</v>
      </c>
      <c r="H17742" s="0" t="n">
        <v>2622661</v>
      </c>
      <c r="I17742" s="0" t="n">
        <v>1815035</v>
      </c>
      <c r="J17742" s="0" t="n">
        <v>213561</v>
      </c>
    </row>
    <row r="17743" customFormat="false" ht="15" hidden="false" customHeight="false" outlineLevel="0" collapsed="false">
      <c r="A17743" s="0" t="n">
        <v>202507</v>
      </c>
      <c r="B17743" s="0" t="n">
        <v>202509</v>
      </c>
      <c r="C17743" s="37" t="s">
        <v>178</v>
      </c>
      <c r="D17743" s="37" t="s">
        <v>294</v>
      </c>
      <c r="E17743" s="0" t="n">
        <v>3</v>
      </c>
      <c r="F17743" s="38" t="s">
        <v>70</v>
      </c>
      <c r="G17743" s="37" t="s">
        <v>564</v>
      </c>
      <c r="H17743" s="0" t="n">
        <v>934275</v>
      </c>
      <c r="I17743" s="0" t="n">
        <v>471273</v>
      </c>
      <c r="J17743" s="0" t="n">
        <v>42712</v>
      </c>
    </row>
    <row r="17744" customFormat="false" ht="15" hidden="false" customHeight="false" outlineLevel="0" collapsed="false">
      <c r="A17744" s="0" t="n">
        <v>202507</v>
      </c>
      <c r="B17744" s="0" t="n">
        <v>202509</v>
      </c>
      <c r="C17744" s="37" t="s">
        <v>112</v>
      </c>
      <c r="D17744" s="37" t="s">
        <v>476</v>
      </c>
      <c r="E17744" s="0" t="n">
        <v>3</v>
      </c>
      <c r="F17744" s="38" t="s">
        <v>70</v>
      </c>
      <c r="G17744" s="37" t="s">
        <v>565</v>
      </c>
      <c r="H17744" s="0" t="n">
        <v>535068</v>
      </c>
      <c r="I17744" s="0" t="n">
        <v>737472</v>
      </c>
      <c r="J17744" s="0" t="n">
        <v>172829</v>
      </c>
    </row>
    <row r="17745" customFormat="false" ht="15" hidden="false" customHeight="false" outlineLevel="0" collapsed="false">
      <c r="A17745" s="0" t="n">
        <v>202507</v>
      </c>
      <c r="B17745" s="0" t="n">
        <v>202509</v>
      </c>
      <c r="C17745" s="37" t="s">
        <v>158</v>
      </c>
      <c r="D17745" s="37" t="s">
        <v>145</v>
      </c>
      <c r="E17745" s="0" t="n">
        <v>3</v>
      </c>
      <c r="F17745" s="38" t="s">
        <v>70</v>
      </c>
      <c r="G17745" s="37" t="s">
        <v>566</v>
      </c>
      <c r="H17745" s="0" t="n">
        <v>882056</v>
      </c>
      <c r="I17745" s="0" t="n">
        <v>741440</v>
      </c>
      <c r="J17745" s="0" t="n">
        <v>99217</v>
      </c>
    </row>
    <row r="17746" customFormat="false" ht="15" hidden="false" customHeight="false" outlineLevel="0" collapsed="false">
      <c r="A17746" s="0" t="n">
        <v>202507</v>
      </c>
      <c r="B17746" s="0" t="n">
        <v>202509</v>
      </c>
      <c r="C17746" s="37" t="s">
        <v>95</v>
      </c>
      <c r="D17746" s="37" t="s">
        <v>223</v>
      </c>
      <c r="E17746" s="0" t="n">
        <v>3</v>
      </c>
      <c r="F17746" s="38" t="s">
        <v>70</v>
      </c>
      <c r="G17746" s="37" t="s">
        <v>567</v>
      </c>
      <c r="H17746" s="0" t="n">
        <v>1166899</v>
      </c>
      <c r="I17746" s="0" t="n">
        <v>1916058</v>
      </c>
      <c r="J17746" s="0" t="n">
        <v>371354</v>
      </c>
    </row>
    <row r="17747" customFormat="false" ht="15" hidden="false" customHeight="false" outlineLevel="0" collapsed="false">
      <c r="A17747" s="0" t="n">
        <v>202507</v>
      </c>
      <c r="B17747" s="0" t="n">
        <v>202509</v>
      </c>
      <c r="C17747" s="37" t="s">
        <v>197</v>
      </c>
      <c r="D17747" s="37" t="s">
        <v>495</v>
      </c>
      <c r="E17747" s="0" t="n">
        <v>3</v>
      </c>
      <c r="F17747" s="38" t="s">
        <v>70</v>
      </c>
      <c r="G17747" s="37" t="s">
        <v>568</v>
      </c>
      <c r="H17747" s="0" t="n">
        <v>814348</v>
      </c>
      <c r="I17747" s="0" t="n">
        <v>344054</v>
      </c>
      <c r="J17747" s="0" t="n">
        <v>53547</v>
      </c>
    </row>
    <row r="17748" customFormat="false" ht="15" hidden="false" customHeight="false" outlineLevel="0" collapsed="false">
      <c r="A17748" s="0" t="n">
        <v>202507</v>
      </c>
      <c r="B17748" s="0" t="n">
        <v>202509</v>
      </c>
      <c r="C17748" s="37" t="s">
        <v>124</v>
      </c>
      <c r="D17748" s="37" t="s">
        <v>569</v>
      </c>
      <c r="E17748" s="0" t="n">
        <v>3</v>
      </c>
      <c r="F17748" s="38" t="s">
        <v>70</v>
      </c>
      <c r="G17748" s="37" t="s">
        <v>570</v>
      </c>
      <c r="H17748" s="0" t="n">
        <v>3415271</v>
      </c>
      <c r="I17748" s="0" t="n">
        <v>5056028</v>
      </c>
      <c r="J17748" s="0" t="n">
        <v>836194</v>
      </c>
    </row>
    <row r="17749" customFormat="false" ht="15" hidden="false" customHeight="false" outlineLevel="0" collapsed="false">
      <c r="A17749" s="0" t="n">
        <v>202507</v>
      </c>
      <c r="B17749" s="0" t="n">
        <v>202509</v>
      </c>
      <c r="C17749" s="37" t="s">
        <v>136</v>
      </c>
      <c r="D17749" s="37" t="s">
        <v>571</v>
      </c>
      <c r="E17749" s="0" t="n">
        <v>3</v>
      </c>
      <c r="F17749" s="38" t="s">
        <v>70</v>
      </c>
      <c r="G17749" s="37" t="s">
        <v>572</v>
      </c>
      <c r="H17749" s="0" t="n">
        <v>133594</v>
      </c>
      <c r="I17749" s="0" t="n">
        <v>111736</v>
      </c>
      <c r="J17749" s="0" t="n">
        <v>-2711</v>
      </c>
    </row>
    <row r="17750" customFormat="false" ht="15" hidden="false" customHeight="false" outlineLevel="0" collapsed="false">
      <c r="A17750" s="0" t="n">
        <v>202507</v>
      </c>
      <c r="B17750" s="0" t="n">
        <v>202509</v>
      </c>
      <c r="C17750" s="37" t="s">
        <v>149</v>
      </c>
      <c r="D17750" s="37" t="s">
        <v>116</v>
      </c>
      <c r="E17750" s="0" t="n">
        <v>3</v>
      </c>
      <c r="F17750" s="38" t="s">
        <v>70</v>
      </c>
      <c r="G17750" s="37" t="s">
        <v>573</v>
      </c>
      <c r="H17750" s="0" t="n">
        <v>2579763</v>
      </c>
      <c r="I17750" s="0" t="n">
        <v>1475487</v>
      </c>
      <c r="J17750" s="0" t="n">
        <v>261786</v>
      </c>
    </row>
    <row r="17751" customFormat="false" ht="15" hidden="false" customHeight="false" outlineLevel="0" collapsed="false">
      <c r="A17751" s="0" t="n">
        <v>202507</v>
      </c>
      <c r="B17751" s="0" t="n">
        <v>202509</v>
      </c>
      <c r="C17751" s="37" t="s">
        <v>158</v>
      </c>
      <c r="D17751" s="37" t="s">
        <v>476</v>
      </c>
      <c r="E17751" s="0" t="n">
        <v>3</v>
      </c>
      <c r="F17751" s="38" t="s">
        <v>70</v>
      </c>
      <c r="G17751" s="37" t="s">
        <v>574</v>
      </c>
      <c r="H17751" s="0" t="n">
        <v>693179</v>
      </c>
      <c r="I17751" s="0" t="n">
        <v>593799</v>
      </c>
      <c r="J17751" s="0" t="n">
        <v>75599</v>
      </c>
    </row>
    <row r="17752" customFormat="false" ht="15" hidden="false" customHeight="false" outlineLevel="0" collapsed="false">
      <c r="A17752" s="0" t="n">
        <v>202507</v>
      </c>
      <c r="B17752" s="0" t="n">
        <v>202509</v>
      </c>
      <c r="C17752" s="37" t="s">
        <v>106</v>
      </c>
      <c r="D17752" s="37" t="s">
        <v>237</v>
      </c>
      <c r="E17752" s="0" t="n">
        <v>3</v>
      </c>
      <c r="F17752" s="38" t="s">
        <v>70</v>
      </c>
      <c r="G17752" s="37" t="s">
        <v>575</v>
      </c>
      <c r="H17752" s="0" t="n">
        <v>1673027</v>
      </c>
      <c r="I17752" s="0" t="n">
        <v>745613</v>
      </c>
      <c r="J17752" s="0" t="n">
        <v>29161</v>
      </c>
    </row>
    <row r="17753" customFormat="false" ht="15" hidden="false" customHeight="false" outlineLevel="0" collapsed="false">
      <c r="A17753" s="0" t="n">
        <v>202507</v>
      </c>
      <c r="B17753" s="0" t="n">
        <v>202509</v>
      </c>
      <c r="C17753" s="37" t="s">
        <v>152</v>
      </c>
      <c r="D17753" s="37" t="s">
        <v>445</v>
      </c>
      <c r="E17753" s="0" t="n">
        <v>3</v>
      </c>
      <c r="F17753" s="38" t="s">
        <v>70</v>
      </c>
      <c r="G17753" s="37" t="s">
        <v>576</v>
      </c>
      <c r="H17753" s="0" t="n">
        <v>378062</v>
      </c>
      <c r="I17753" s="0" t="n">
        <v>268501</v>
      </c>
      <c r="J17753" s="0" t="n">
        <v>39858</v>
      </c>
    </row>
    <row r="17754" customFormat="false" ht="15" hidden="false" customHeight="false" outlineLevel="0" collapsed="false">
      <c r="A17754" s="0" t="n">
        <v>202507</v>
      </c>
      <c r="B17754" s="0" t="n">
        <v>202509</v>
      </c>
      <c r="C17754" s="37" t="s">
        <v>112</v>
      </c>
      <c r="D17754" s="37" t="s">
        <v>367</v>
      </c>
      <c r="E17754" s="0" t="n">
        <v>3</v>
      </c>
      <c r="F17754" s="38" t="s">
        <v>70</v>
      </c>
      <c r="G17754" s="37" t="s">
        <v>577</v>
      </c>
      <c r="H17754" s="0" t="n">
        <v>5226390</v>
      </c>
      <c r="I17754" s="0" t="n">
        <v>4275481</v>
      </c>
      <c r="J17754" s="0" t="n">
        <v>891799</v>
      </c>
    </row>
    <row r="17755" customFormat="false" ht="15" hidden="false" customHeight="false" outlineLevel="0" collapsed="false">
      <c r="A17755" s="0" t="n">
        <v>202507</v>
      </c>
      <c r="B17755" s="0" t="n">
        <v>202509</v>
      </c>
      <c r="C17755" s="37" t="s">
        <v>109</v>
      </c>
      <c r="D17755" s="37" t="s">
        <v>320</v>
      </c>
      <c r="E17755" s="0" t="n">
        <v>3</v>
      </c>
      <c r="F17755" s="38" t="s">
        <v>70</v>
      </c>
      <c r="G17755" s="37" t="s">
        <v>578</v>
      </c>
      <c r="H17755" s="0" t="n">
        <v>3549233</v>
      </c>
      <c r="I17755" s="0" t="n">
        <v>1398190</v>
      </c>
      <c r="J17755" s="0" t="n">
        <v>98128</v>
      </c>
    </row>
    <row r="17756" customFormat="false" ht="15" hidden="false" customHeight="false" outlineLevel="0" collapsed="false">
      <c r="A17756" s="0" t="n">
        <v>202507</v>
      </c>
      <c r="B17756" s="0" t="n">
        <v>202509</v>
      </c>
      <c r="C17756" s="37" t="s">
        <v>197</v>
      </c>
      <c r="D17756" s="37" t="s">
        <v>362</v>
      </c>
      <c r="E17756" s="0" t="n">
        <v>3</v>
      </c>
      <c r="F17756" s="38" t="s">
        <v>70</v>
      </c>
      <c r="G17756" s="37" t="s">
        <v>579</v>
      </c>
      <c r="H17756" s="0" t="n">
        <v>2435245</v>
      </c>
      <c r="I17756" s="0" t="n">
        <v>1954867</v>
      </c>
      <c r="J17756" s="0" t="n">
        <v>9859</v>
      </c>
    </row>
    <row r="17757" customFormat="false" ht="15" hidden="false" customHeight="false" outlineLevel="0" collapsed="false">
      <c r="A17757" s="0" t="n">
        <v>202507</v>
      </c>
      <c r="B17757" s="0" t="n">
        <v>202509</v>
      </c>
      <c r="C17757" s="37" t="s">
        <v>106</v>
      </c>
      <c r="D17757" s="37" t="s">
        <v>280</v>
      </c>
      <c r="E17757" s="0" t="n">
        <v>3</v>
      </c>
      <c r="F17757" s="38" t="s">
        <v>70</v>
      </c>
      <c r="G17757" s="37" t="s">
        <v>580</v>
      </c>
      <c r="H17757" s="0" t="n">
        <v>137062</v>
      </c>
      <c r="I17757" s="0" t="n">
        <v>41771</v>
      </c>
      <c r="J17757" s="0" t="n">
        <v>403</v>
      </c>
    </row>
    <row r="17758" customFormat="false" ht="15" hidden="false" customHeight="false" outlineLevel="0" collapsed="false">
      <c r="A17758" s="0" t="n">
        <v>202507</v>
      </c>
      <c r="B17758" s="0" t="n">
        <v>202509</v>
      </c>
      <c r="C17758" s="37" t="s">
        <v>136</v>
      </c>
      <c r="D17758" s="37" t="s">
        <v>208</v>
      </c>
      <c r="E17758" s="0" t="n">
        <v>3</v>
      </c>
      <c r="F17758" s="38" t="s">
        <v>70</v>
      </c>
      <c r="G17758" s="37" t="s">
        <v>581</v>
      </c>
      <c r="H17758" s="0" t="n">
        <v>2847864</v>
      </c>
      <c r="I17758" s="0" t="n">
        <v>1308048</v>
      </c>
      <c r="J17758" s="0" t="n">
        <v>-77860</v>
      </c>
    </row>
    <row r="17759" customFormat="false" ht="15" hidden="false" customHeight="false" outlineLevel="0" collapsed="false">
      <c r="A17759" s="0" t="n">
        <v>202507</v>
      </c>
      <c r="B17759" s="0" t="n">
        <v>202509</v>
      </c>
      <c r="C17759" s="37" t="s">
        <v>124</v>
      </c>
      <c r="D17759" s="37" t="s">
        <v>212</v>
      </c>
      <c r="E17759" s="0" t="n">
        <v>3</v>
      </c>
      <c r="F17759" s="38" t="s">
        <v>70</v>
      </c>
      <c r="G17759" s="37" t="s">
        <v>582</v>
      </c>
      <c r="H17759" s="0" t="n">
        <v>1850555</v>
      </c>
      <c r="I17759" s="0" t="n">
        <v>1981191</v>
      </c>
      <c r="J17759" s="0" t="n">
        <v>125090</v>
      </c>
    </row>
    <row r="17760" customFormat="false" ht="15" hidden="false" customHeight="false" outlineLevel="0" collapsed="false">
      <c r="A17760" s="0" t="n">
        <v>202507</v>
      </c>
      <c r="B17760" s="0" t="n">
        <v>202509</v>
      </c>
      <c r="C17760" s="37" t="s">
        <v>109</v>
      </c>
      <c r="D17760" s="37" t="s">
        <v>482</v>
      </c>
      <c r="E17760" s="0" t="n">
        <v>3</v>
      </c>
      <c r="F17760" s="38" t="s">
        <v>70</v>
      </c>
      <c r="G17760" s="37" t="s">
        <v>583</v>
      </c>
      <c r="H17760" s="0" t="n">
        <v>158582</v>
      </c>
      <c r="I17760" s="0" t="n">
        <v>102727</v>
      </c>
      <c r="J17760" s="0" t="n">
        <v>14281</v>
      </c>
    </row>
    <row r="17761" customFormat="false" ht="15" hidden="false" customHeight="false" outlineLevel="0" collapsed="false">
      <c r="A17761" s="0" t="n">
        <v>202507</v>
      </c>
      <c r="B17761" s="0" t="n">
        <v>202509</v>
      </c>
      <c r="C17761" s="37" t="s">
        <v>178</v>
      </c>
      <c r="D17761" s="37" t="s">
        <v>216</v>
      </c>
      <c r="E17761" s="0" t="n">
        <v>3</v>
      </c>
      <c r="F17761" s="38" t="s">
        <v>70</v>
      </c>
      <c r="G17761" s="37" t="s">
        <v>584</v>
      </c>
      <c r="H17761" s="0" t="n">
        <v>1125226</v>
      </c>
      <c r="I17761" s="0" t="n">
        <v>767126</v>
      </c>
      <c r="J17761" s="0" t="n">
        <v>194368</v>
      </c>
    </row>
    <row r="17762" customFormat="false" ht="15" hidden="false" customHeight="false" outlineLevel="0" collapsed="false">
      <c r="A17762" s="0" t="n">
        <v>202507</v>
      </c>
      <c r="B17762" s="0" t="n">
        <v>202509</v>
      </c>
      <c r="C17762" s="37" t="s">
        <v>95</v>
      </c>
      <c r="D17762" s="37" t="s">
        <v>383</v>
      </c>
      <c r="E17762" s="0" t="n">
        <v>3</v>
      </c>
      <c r="F17762" s="38" t="s">
        <v>70</v>
      </c>
      <c r="G17762" s="37" t="s">
        <v>585</v>
      </c>
      <c r="H17762" s="0" t="n">
        <v>1741337</v>
      </c>
      <c r="I17762" s="0" t="n">
        <v>698816</v>
      </c>
      <c r="J17762" s="0" t="n">
        <v>-404</v>
      </c>
    </row>
    <row r="17763" customFormat="false" ht="15" hidden="false" customHeight="false" outlineLevel="0" collapsed="false">
      <c r="A17763" s="0" t="n">
        <v>202507</v>
      </c>
      <c r="B17763" s="0" t="n">
        <v>202509</v>
      </c>
      <c r="C17763" s="37" t="s">
        <v>106</v>
      </c>
      <c r="D17763" s="37" t="s">
        <v>586</v>
      </c>
      <c r="E17763" s="0" t="n">
        <v>3</v>
      </c>
      <c r="F17763" s="38" t="s">
        <v>70</v>
      </c>
      <c r="G17763" s="37" t="s">
        <v>587</v>
      </c>
      <c r="H17763" s="0" t="n">
        <v>2618761</v>
      </c>
      <c r="I17763" s="0" t="n">
        <v>3102810</v>
      </c>
      <c r="J17763" s="0" t="n">
        <v>359691</v>
      </c>
    </row>
    <row r="17764" customFormat="false" ht="15" hidden="false" customHeight="false" outlineLevel="0" collapsed="false">
      <c r="A17764" s="0" t="n">
        <v>202507</v>
      </c>
      <c r="B17764" s="0" t="n">
        <v>202509</v>
      </c>
      <c r="C17764" s="37" t="s">
        <v>178</v>
      </c>
      <c r="D17764" s="37" t="s">
        <v>356</v>
      </c>
      <c r="E17764" s="0" t="n">
        <v>3</v>
      </c>
      <c r="F17764" s="38" t="s">
        <v>70</v>
      </c>
      <c r="G17764" s="37" t="s">
        <v>588</v>
      </c>
      <c r="H17764" s="0" t="n">
        <v>1524697</v>
      </c>
      <c r="I17764" s="0" t="n">
        <v>545824</v>
      </c>
      <c r="J17764" s="0" t="n">
        <v>44902</v>
      </c>
    </row>
    <row r="17765" customFormat="false" ht="15" hidden="false" customHeight="false" outlineLevel="0" collapsed="false">
      <c r="A17765" s="0" t="n">
        <v>202507</v>
      </c>
      <c r="B17765" s="0" t="n">
        <v>202509</v>
      </c>
      <c r="C17765" s="37" t="s">
        <v>124</v>
      </c>
      <c r="D17765" s="37" t="s">
        <v>367</v>
      </c>
      <c r="E17765" s="0" t="n">
        <v>3</v>
      </c>
      <c r="F17765" s="38" t="s">
        <v>70</v>
      </c>
      <c r="G17765" s="37" t="s">
        <v>589</v>
      </c>
      <c r="H17765" s="0" t="n">
        <v>2218397</v>
      </c>
      <c r="I17765" s="0" t="n">
        <v>1638083</v>
      </c>
      <c r="J17765" s="0" t="n">
        <v>129638</v>
      </c>
    </row>
    <row r="17766" customFormat="false" ht="15" hidden="false" customHeight="false" outlineLevel="0" collapsed="false">
      <c r="A17766" s="0" t="n">
        <v>202507</v>
      </c>
      <c r="B17766" s="0" t="n">
        <v>202509</v>
      </c>
      <c r="C17766" s="37" t="s">
        <v>101</v>
      </c>
      <c r="D17766" s="37" t="s">
        <v>590</v>
      </c>
      <c r="E17766" s="0" t="n">
        <v>3</v>
      </c>
      <c r="F17766" s="38" t="s">
        <v>70</v>
      </c>
      <c r="G17766" s="37" t="s">
        <v>591</v>
      </c>
      <c r="H17766" s="0" t="n">
        <v>8092240</v>
      </c>
      <c r="I17766" s="0" t="n">
        <v>5333717</v>
      </c>
      <c r="J17766" s="0" t="n">
        <v>-389255</v>
      </c>
    </row>
    <row r="17767" customFormat="false" ht="15" hidden="false" customHeight="false" outlineLevel="0" collapsed="false">
      <c r="A17767" s="0" t="n">
        <v>202507</v>
      </c>
      <c r="B17767" s="0" t="n">
        <v>202509</v>
      </c>
      <c r="C17767" s="37" t="s">
        <v>112</v>
      </c>
      <c r="D17767" s="37" t="s">
        <v>141</v>
      </c>
      <c r="E17767" s="0" t="n">
        <v>3</v>
      </c>
      <c r="F17767" s="38" t="s">
        <v>70</v>
      </c>
      <c r="G17767" s="37" t="s">
        <v>592</v>
      </c>
      <c r="H17767" s="0" t="n">
        <v>5138963</v>
      </c>
      <c r="I17767" s="0" t="n">
        <v>3395897</v>
      </c>
      <c r="J17767" s="0" t="n">
        <v>-71601</v>
      </c>
    </row>
    <row r="17768" customFormat="false" ht="15" hidden="false" customHeight="false" outlineLevel="0" collapsed="false">
      <c r="A17768" s="0" t="n">
        <v>202507</v>
      </c>
      <c r="B17768" s="0" t="n">
        <v>202509</v>
      </c>
      <c r="C17768" s="37" t="s">
        <v>149</v>
      </c>
      <c r="D17768" s="37" t="s">
        <v>113</v>
      </c>
      <c r="E17768" s="0" t="n">
        <v>3</v>
      </c>
      <c r="F17768" s="38" t="s">
        <v>70</v>
      </c>
      <c r="G17768" s="37" t="s">
        <v>593</v>
      </c>
      <c r="H17768" s="0" t="n">
        <v>34657</v>
      </c>
      <c r="I17768" s="0" t="n">
        <v>25695</v>
      </c>
      <c r="J17768" s="0" t="n">
        <v>6718</v>
      </c>
    </row>
    <row r="17769" customFormat="false" ht="15" hidden="false" customHeight="false" outlineLevel="0" collapsed="false">
      <c r="A17769" s="0" t="n">
        <v>202507</v>
      </c>
      <c r="B17769" s="0" t="n">
        <v>202509</v>
      </c>
      <c r="C17769" s="37" t="s">
        <v>178</v>
      </c>
      <c r="D17769" s="37" t="s">
        <v>102</v>
      </c>
      <c r="E17769" s="0" t="n">
        <v>3</v>
      </c>
      <c r="F17769" s="38" t="s">
        <v>70</v>
      </c>
      <c r="G17769" s="37" t="s">
        <v>594</v>
      </c>
      <c r="H17769" s="0" t="n">
        <v>933296</v>
      </c>
      <c r="I17769" s="0" t="n">
        <v>376596</v>
      </c>
      <c r="J17769" s="0" t="n">
        <v>68136</v>
      </c>
    </row>
    <row r="17770" customFormat="false" ht="15" hidden="false" customHeight="false" outlineLevel="0" collapsed="false">
      <c r="A17770" s="0" t="n">
        <v>202507</v>
      </c>
      <c r="B17770" s="0" t="n">
        <v>202509</v>
      </c>
      <c r="C17770" s="37" t="s">
        <v>98</v>
      </c>
      <c r="D17770" s="37" t="s">
        <v>102</v>
      </c>
      <c r="E17770" s="0" t="n">
        <v>3</v>
      </c>
      <c r="F17770" s="38" t="s">
        <v>70</v>
      </c>
      <c r="G17770" s="37" t="s">
        <v>595</v>
      </c>
      <c r="H17770" s="0" t="n">
        <v>1232656</v>
      </c>
      <c r="I17770" s="0" t="n">
        <v>1421838</v>
      </c>
      <c r="J17770" s="0" t="n">
        <v>153965</v>
      </c>
    </row>
    <row r="17771" customFormat="false" ht="15" hidden="false" customHeight="false" outlineLevel="0" collapsed="false">
      <c r="A17771" s="0" t="n">
        <v>202507</v>
      </c>
      <c r="B17771" s="0" t="n">
        <v>202509</v>
      </c>
      <c r="C17771" s="37" t="s">
        <v>184</v>
      </c>
      <c r="D17771" s="37" t="s">
        <v>163</v>
      </c>
      <c r="E17771" s="0" t="n">
        <v>3</v>
      </c>
      <c r="F17771" s="38" t="s">
        <v>70</v>
      </c>
      <c r="G17771" s="37" t="s">
        <v>596</v>
      </c>
      <c r="H17771" s="0" t="n">
        <v>112385</v>
      </c>
      <c r="I17771" s="0" t="n">
        <v>114468</v>
      </c>
      <c r="J17771" s="0" t="n">
        <v>14444</v>
      </c>
    </row>
    <row r="17772" customFormat="false" ht="15" hidden="false" customHeight="false" outlineLevel="0" collapsed="false">
      <c r="A17772" s="0" t="n">
        <v>202507</v>
      </c>
      <c r="B17772" s="0" t="n">
        <v>202509</v>
      </c>
      <c r="C17772" s="37" t="s">
        <v>184</v>
      </c>
      <c r="D17772" s="37" t="s">
        <v>380</v>
      </c>
      <c r="E17772" s="0" t="n">
        <v>3</v>
      </c>
      <c r="F17772" s="38" t="s">
        <v>70</v>
      </c>
      <c r="G17772" s="37" t="s">
        <v>597</v>
      </c>
      <c r="H17772" s="0" t="n">
        <v>1601594</v>
      </c>
      <c r="I17772" s="0" t="n">
        <v>1357695</v>
      </c>
      <c r="J17772" s="0" t="n">
        <v>209552</v>
      </c>
    </row>
    <row r="17773" customFormat="false" ht="15" hidden="false" customHeight="false" outlineLevel="0" collapsed="false">
      <c r="A17773" s="0" t="n">
        <v>202507</v>
      </c>
      <c r="B17773" s="0" t="n">
        <v>202509</v>
      </c>
      <c r="C17773" s="37" t="s">
        <v>98</v>
      </c>
      <c r="D17773" s="37" t="s">
        <v>380</v>
      </c>
      <c r="E17773" s="0" t="n">
        <v>3</v>
      </c>
      <c r="F17773" s="38" t="s">
        <v>70</v>
      </c>
      <c r="G17773" s="37" t="s">
        <v>598</v>
      </c>
      <c r="H17773" s="0" t="n">
        <v>5415479</v>
      </c>
      <c r="I17773" s="0" t="n">
        <v>1934654</v>
      </c>
      <c r="J17773" s="0" t="n">
        <v>68054</v>
      </c>
    </row>
    <row r="17774" customFormat="false" ht="15" hidden="false" customHeight="false" outlineLevel="0" collapsed="false">
      <c r="A17774" s="0" t="n">
        <v>202507</v>
      </c>
      <c r="B17774" s="0" t="n">
        <v>202509</v>
      </c>
      <c r="C17774" s="37" t="s">
        <v>109</v>
      </c>
      <c r="D17774" s="37" t="s">
        <v>372</v>
      </c>
      <c r="E17774" s="0" t="n">
        <v>3</v>
      </c>
      <c r="F17774" s="38" t="s">
        <v>70</v>
      </c>
      <c r="G17774" s="37" t="s">
        <v>599</v>
      </c>
      <c r="H17774" s="0" t="n">
        <v>359444</v>
      </c>
      <c r="I17774" s="0" t="n">
        <v>297037</v>
      </c>
      <c r="J17774" s="0" t="n">
        <v>11670</v>
      </c>
    </row>
    <row r="17775" customFormat="false" ht="15" hidden="false" customHeight="false" outlineLevel="0" collapsed="false">
      <c r="A17775" s="0" t="n">
        <v>202507</v>
      </c>
      <c r="B17775" s="0" t="n">
        <v>202509</v>
      </c>
      <c r="C17775" s="37" t="s">
        <v>152</v>
      </c>
      <c r="D17775" s="37" t="s">
        <v>220</v>
      </c>
      <c r="E17775" s="0" t="n">
        <v>3</v>
      </c>
      <c r="F17775" s="38" t="s">
        <v>70</v>
      </c>
      <c r="G17775" s="37" t="s">
        <v>600</v>
      </c>
      <c r="H17775" s="0" t="n">
        <v>2614924</v>
      </c>
      <c r="I17775" s="0" t="n">
        <v>3903819</v>
      </c>
      <c r="J17775" s="0" t="n">
        <v>71888</v>
      </c>
    </row>
    <row r="17776" customFormat="false" ht="15" hidden="false" customHeight="false" outlineLevel="0" collapsed="false">
      <c r="A17776" s="0" t="n">
        <v>202507</v>
      </c>
      <c r="B17776" s="0" t="n">
        <v>202509</v>
      </c>
      <c r="C17776" s="37" t="s">
        <v>149</v>
      </c>
      <c r="D17776" s="37" t="s">
        <v>216</v>
      </c>
      <c r="E17776" s="0" t="n">
        <v>3</v>
      </c>
      <c r="F17776" s="38" t="s">
        <v>70</v>
      </c>
      <c r="G17776" s="37" t="s">
        <v>601</v>
      </c>
      <c r="H17776" s="0" t="n">
        <v>446655</v>
      </c>
      <c r="I17776" s="0" t="n">
        <v>212514</v>
      </c>
      <c r="J17776" s="0" t="n">
        <v>20590</v>
      </c>
    </row>
    <row r="17777" customFormat="false" ht="15" hidden="false" customHeight="false" outlineLevel="0" collapsed="false">
      <c r="A17777" s="0" t="n">
        <v>202507</v>
      </c>
      <c r="B17777" s="0" t="n">
        <v>202509</v>
      </c>
      <c r="C17777" s="37" t="s">
        <v>124</v>
      </c>
      <c r="D17777" s="37" t="s">
        <v>249</v>
      </c>
      <c r="E17777" s="0" t="n">
        <v>3</v>
      </c>
      <c r="F17777" s="38" t="s">
        <v>70</v>
      </c>
      <c r="G17777" s="37" t="s">
        <v>602</v>
      </c>
      <c r="H17777" s="0" t="n">
        <v>755525</v>
      </c>
      <c r="I17777" s="0" t="n">
        <v>2026032</v>
      </c>
      <c r="J17777" s="0" t="n">
        <v>-71033</v>
      </c>
    </row>
    <row r="17778" customFormat="false" ht="15" hidden="false" customHeight="false" outlineLevel="0" collapsed="false">
      <c r="A17778" s="0" t="n">
        <v>202507</v>
      </c>
      <c r="B17778" s="0" t="n">
        <v>202509</v>
      </c>
      <c r="C17778" s="37" t="s">
        <v>115</v>
      </c>
      <c r="D17778" s="37" t="s">
        <v>603</v>
      </c>
      <c r="E17778" s="0" t="n">
        <v>3</v>
      </c>
      <c r="F17778" s="38" t="s">
        <v>70</v>
      </c>
      <c r="G17778" s="37" t="s">
        <v>604</v>
      </c>
      <c r="H17778" s="0" t="n">
        <v>6041530</v>
      </c>
      <c r="I17778" s="0" t="n">
        <v>2278931</v>
      </c>
      <c r="J17778" s="0" t="n">
        <v>30992</v>
      </c>
    </row>
    <row r="17779" customFormat="false" ht="15" hidden="false" customHeight="false" outlineLevel="0" collapsed="false">
      <c r="A17779" s="0" t="n">
        <v>202507</v>
      </c>
      <c r="B17779" s="0" t="n">
        <v>202509</v>
      </c>
      <c r="C17779" s="37" t="s">
        <v>158</v>
      </c>
      <c r="D17779" s="37" t="s">
        <v>519</v>
      </c>
      <c r="E17779" s="0" t="n">
        <v>3</v>
      </c>
      <c r="F17779" s="38" t="s">
        <v>70</v>
      </c>
      <c r="G17779" s="37" t="s">
        <v>605</v>
      </c>
      <c r="H17779" s="0" t="n">
        <v>662972</v>
      </c>
      <c r="I17779" s="0" t="n">
        <v>514186</v>
      </c>
      <c r="J17779" s="0" t="n">
        <v>67156</v>
      </c>
    </row>
    <row r="17780" customFormat="false" ht="15" hidden="false" customHeight="false" outlineLevel="0" collapsed="false">
      <c r="A17780" s="0" t="n">
        <v>202507</v>
      </c>
      <c r="B17780" s="0" t="n">
        <v>202509</v>
      </c>
      <c r="C17780" s="37" t="s">
        <v>106</v>
      </c>
      <c r="D17780" s="37" t="s">
        <v>606</v>
      </c>
      <c r="E17780" s="0" t="n">
        <v>3</v>
      </c>
      <c r="F17780" s="38" t="s">
        <v>70</v>
      </c>
      <c r="G17780" s="37" t="s">
        <v>607</v>
      </c>
      <c r="H17780" s="0" t="n">
        <v>1942536</v>
      </c>
      <c r="I17780" s="0" t="n">
        <v>957549</v>
      </c>
      <c r="J17780" s="0" t="n">
        <v>42809</v>
      </c>
    </row>
    <row r="17781" customFormat="false" ht="15" hidden="false" customHeight="false" outlineLevel="0" collapsed="false">
      <c r="A17781" s="0" t="n">
        <v>202507</v>
      </c>
      <c r="B17781" s="0" t="n">
        <v>202509</v>
      </c>
      <c r="C17781" s="37" t="s">
        <v>152</v>
      </c>
      <c r="D17781" s="37" t="s">
        <v>608</v>
      </c>
      <c r="E17781" s="0" t="n">
        <v>3</v>
      </c>
      <c r="F17781" s="38" t="s">
        <v>70</v>
      </c>
      <c r="G17781" s="37" t="s">
        <v>609</v>
      </c>
      <c r="H17781" s="0" t="n">
        <v>156210</v>
      </c>
      <c r="I17781" s="0" t="n">
        <v>81426</v>
      </c>
      <c r="J17781" s="0" t="n">
        <v>-7740</v>
      </c>
    </row>
    <row r="17782" customFormat="false" ht="15" hidden="false" customHeight="false" outlineLevel="0" collapsed="false">
      <c r="A17782" s="0" t="n">
        <v>202507</v>
      </c>
      <c r="B17782" s="0" t="n">
        <v>202509</v>
      </c>
      <c r="C17782" s="37" t="s">
        <v>109</v>
      </c>
      <c r="D17782" s="37" t="s">
        <v>393</v>
      </c>
      <c r="E17782" s="0" t="n">
        <v>3</v>
      </c>
      <c r="F17782" s="38" t="s">
        <v>70</v>
      </c>
      <c r="G17782" s="37" t="s">
        <v>610</v>
      </c>
      <c r="H17782" s="0" t="n">
        <v>10681835</v>
      </c>
      <c r="I17782" s="0" t="n">
        <v>5845266</v>
      </c>
      <c r="J17782" s="0" t="n">
        <v>245958</v>
      </c>
    </row>
    <row r="17783" customFormat="false" ht="15" hidden="false" customHeight="false" outlineLevel="0" collapsed="false">
      <c r="A17783" s="0" t="n">
        <v>202507</v>
      </c>
      <c r="B17783" s="0" t="n">
        <v>202509</v>
      </c>
      <c r="C17783" s="37" t="s">
        <v>178</v>
      </c>
      <c r="D17783" s="37" t="s">
        <v>320</v>
      </c>
      <c r="E17783" s="0" t="n">
        <v>3</v>
      </c>
      <c r="F17783" s="38" t="s">
        <v>70</v>
      </c>
      <c r="G17783" s="37" t="s">
        <v>611</v>
      </c>
      <c r="H17783" s="0" t="n">
        <v>3538500</v>
      </c>
      <c r="I17783" s="0" t="n">
        <v>2586367</v>
      </c>
      <c r="J17783" s="0" t="n">
        <v>347993</v>
      </c>
    </row>
    <row r="17784" customFormat="false" ht="15" hidden="false" customHeight="false" outlineLevel="0" collapsed="false">
      <c r="A17784" s="0" t="n">
        <v>202507</v>
      </c>
      <c r="B17784" s="0" t="n">
        <v>202509</v>
      </c>
      <c r="C17784" s="37" t="s">
        <v>101</v>
      </c>
      <c r="D17784" s="37" t="s">
        <v>104</v>
      </c>
      <c r="E17784" s="0" t="n">
        <v>3</v>
      </c>
      <c r="F17784" s="38" t="s">
        <v>70</v>
      </c>
      <c r="G17784" s="37" t="s">
        <v>612</v>
      </c>
      <c r="H17784" s="0" t="n">
        <v>1245504</v>
      </c>
      <c r="I17784" s="0" t="n">
        <v>1201056</v>
      </c>
      <c r="J17784" s="0" t="n">
        <v>110018</v>
      </c>
    </row>
    <row r="17785" customFormat="false" ht="15" hidden="false" customHeight="false" outlineLevel="0" collapsed="false">
      <c r="A17785" s="0" t="n">
        <v>202507</v>
      </c>
      <c r="B17785" s="0" t="n">
        <v>202509</v>
      </c>
      <c r="C17785" s="37" t="s">
        <v>124</v>
      </c>
      <c r="D17785" s="37" t="s">
        <v>362</v>
      </c>
      <c r="E17785" s="0" t="n">
        <v>3</v>
      </c>
      <c r="F17785" s="38" t="s">
        <v>70</v>
      </c>
      <c r="G17785" s="37" t="s">
        <v>613</v>
      </c>
      <c r="H17785" s="0" t="n">
        <v>3274949</v>
      </c>
      <c r="I17785" s="0" t="n">
        <v>3071277</v>
      </c>
      <c r="J17785" s="0" t="n">
        <v>-273272</v>
      </c>
    </row>
    <row r="17786" customFormat="false" ht="15" hidden="false" customHeight="false" outlineLevel="0" collapsed="false">
      <c r="A17786" s="0" t="n">
        <v>202507</v>
      </c>
      <c r="B17786" s="0" t="n">
        <v>202509</v>
      </c>
      <c r="C17786" s="37" t="s">
        <v>136</v>
      </c>
      <c r="D17786" s="37" t="s">
        <v>603</v>
      </c>
      <c r="E17786" s="0" t="n">
        <v>3</v>
      </c>
      <c r="F17786" s="38" t="s">
        <v>70</v>
      </c>
      <c r="G17786" s="37" t="s">
        <v>614</v>
      </c>
      <c r="H17786" s="0" t="n">
        <v>196091</v>
      </c>
      <c r="I17786" s="0" t="n">
        <v>164954</v>
      </c>
      <c r="J17786" s="0" t="n">
        <v>30225</v>
      </c>
    </row>
    <row r="17787" customFormat="false" ht="15" hidden="false" customHeight="false" outlineLevel="0" collapsed="false">
      <c r="A17787" s="0" t="n">
        <v>202507</v>
      </c>
      <c r="B17787" s="0" t="n">
        <v>202509</v>
      </c>
      <c r="C17787" s="37" t="s">
        <v>152</v>
      </c>
      <c r="D17787" s="37" t="s">
        <v>387</v>
      </c>
      <c r="E17787" s="0" t="n">
        <v>3</v>
      </c>
      <c r="F17787" s="38" t="s">
        <v>70</v>
      </c>
      <c r="G17787" s="37" t="s">
        <v>615</v>
      </c>
      <c r="H17787" s="0" t="n">
        <v>6603392</v>
      </c>
      <c r="I17787" s="0" t="n">
        <v>3181579</v>
      </c>
      <c r="J17787" s="0" t="n">
        <v>176106</v>
      </c>
    </row>
    <row r="17788" customFormat="false" ht="15" hidden="false" customHeight="false" outlineLevel="0" collapsed="false">
      <c r="A17788" s="0" t="n">
        <v>202507</v>
      </c>
      <c r="B17788" s="0" t="n">
        <v>202509</v>
      </c>
      <c r="C17788" s="37" t="s">
        <v>178</v>
      </c>
      <c r="D17788" s="37" t="s">
        <v>616</v>
      </c>
      <c r="E17788" s="0" t="n">
        <v>3</v>
      </c>
      <c r="F17788" s="38" t="s">
        <v>70</v>
      </c>
      <c r="G17788" s="37" t="s">
        <v>617</v>
      </c>
      <c r="H17788" s="0" t="n">
        <v>768795</v>
      </c>
      <c r="I17788" s="0" t="n">
        <v>628520</v>
      </c>
      <c r="J17788" s="0" t="n">
        <v>71592</v>
      </c>
    </row>
    <row r="17789" customFormat="false" ht="15" hidden="false" customHeight="false" outlineLevel="0" collapsed="false">
      <c r="A17789" s="0" t="n">
        <v>202507</v>
      </c>
      <c r="B17789" s="0" t="n">
        <v>202509</v>
      </c>
      <c r="C17789" s="37" t="s">
        <v>106</v>
      </c>
      <c r="D17789" s="37" t="s">
        <v>618</v>
      </c>
      <c r="E17789" s="0" t="n">
        <v>3</v>
      </c>
      <c r="F17789" s="38" t="s">
        <v>70</v>
      </c>
      <c r="G17789" s="37" t="s">
        <v>619</v>
      </c>
      <c r="H17789" s="0" t="n">
        <v>1033602</v>
      </c>
      <c r="I17789" s="0" t="n">
        <v>390308</v>
      </c>
      <c r="J17789" s="0" t="n">
        <v>72001</v>
      </c>
    </row>
    <row r="17790" customFormat="false" ht="15" hidden="false" customHeight="false" outlineLevel="0" collapsed="false">
      <c r="A17790" s="0" t="n">
        <v>202507</v>
      </c>
      <c r="B17790" s="0" t="n">
        <v>202509</v>
      </c>
      <c r="C17790" s="37" t="s">
        <v>184</v>
      </c>
      <c r="D17790" s="37" t="s">
        <v>231</v>
      </c>
      <c r="E17790" s="0" t="n">
        <v>3</v>
      </c>
      <c r="F17790" s="38" t="s">
        <v>70</v>
      </c>
      <c r="G17790" s="37" t="s">
        <v>620</v>
      </c>
      <c r="H17790" s="0" t="n">
        <v>583456</v>
      </c>
      <c r="I17790" s="0" t="n">
        <v>313119</v>
      </c>
      <c r="J17790" s="0" t="n">
        <v>21173</v>
      </c>
    </row>
    <row r="17791" customFormat="false" ht="15" hidden="false" customHeight="false" outlineLevel="0" collapsed="false">
      <c r="A17791" s="0" t="n">
        <v>202507</v>
      </c>
      <c r="B17791" s="0" t="n">
        <v>202509</v>
      </c>
      <c r="C17791" s="37" t="s">
        <v>124</v>
      </c>
      <c r="D17791" s="37" t="s">
        <v>467</v>
      </c>
      <c r="E17791" s="0" t="n">
        <v>3</v>
      </c>
      <c r="F17791" s="38" t="s">
        <v>70</v>
      </c>
      <c r="G17791" s="37" t="s">
        <v>621</v>
      </c>
      <c r="H17791" s="0" t="n">
        <v>618497</v>
      </c>
      <c r="I17791" s="0" t="n">
        <v>427081</v>
      </c>
      <c r="J17791" s="0" t="n">
        <v>-47366</v>
      </c>
    </row>
    <row r="17792" customFormat="false" ht="15" hidden="false" customHeight="false" outlineLevel="0" collapsed="false">
      <c r="A17792" s="0" t="n">
        <v>202507</v>
      </c>
      <c r="B17792" s="0" t="n">
        <v>202509</v>
      </c>
      <c r="C17792" s="37" t="s">
        <v>112</v>
      </c>
      <c r="D17792" s="37" t="s">
        <v>324</v>
      </c>
      <c r="E17792" s="0" t="n">
        <v>3</v>
      </c>
      <c r="F17792" s="38" t="s">
        <v>70</v>
      </c>
      <c r="G17792" s="37" t="s">
        <v>622</v>
      </c>
      <c r="H17792" s="0" t="n">
        <v>3912980</v>
      </c>
      <c r="I17792" s="0" t="n">
        <v>2800281</v>
      </c>
      <c r="J17792" s="0" t="n">
        <v>715619</v>
      </c>
    </row>
    <row r="17793" customFormat="false" ht="15" hidden="false" customHeight="false" outlineLevel="0" collapsed="false">
      <c r="A17793" s="0" t="n">
        <v>202507</v>
      </c>
      <c r="B17793" s="0" t="n">
        <v>202509</v>
      </c>
      <c r="C17793" s="37" t="s">
        <v>106</v>
      </c>
      <c r="D17793" s="37" t="s">
        <v>623</v>
      </c>
      <c r="E17793" s="0" t="n">
        <v>3</v>
      </c>
      <c r="F17793" s="38" t="s">
        <v>70</v>
      </c>
      <c r="G17793" s="37" t="s">
        <v>624</v>
      </c>
      <c r="H17793" s="0" t="n">
        <v>1692812</v>
      </c>
      <c r="I17793" s="0" t="n">
        <v>1695031</v>
      </c>
      <c r="J17793" s="0" t="n">
        <v>-238605</v>
      </c>
    </row>
    <row r="17794" customFormat="false" ht="15" hidden="false" customHeight="false" outlineLevel="0" collapsed="false">
      <c r="A17794" s="0" t="n">
        <v>202507</v>
      </c>
      <c r="B17794" s="0" t="n">
        <v>202509</v>
      </c>
      <c r="C17794" s="37" t="s">
        <v>95</v>
      </c>
      <c r="D17794" s="37" t="s">
        <v>320</v>
      </c>
      <c r="E17794" s="0" t="n">
        <v>3</v>
      </c>
      <c r="F17794" s="38" t="s">
        <v>70</v>
      </c>
      <c r="G17794" s="37" t="s">
        <v>625</v>
      </c>
      <c r="H17794" s="0" t="n">
        <v>1621505</v>
      </c>
      <c r="I17794" s="0" t="n">
        <v>950936</v>
      </c>
      <c r="J17794" s="0" t="n">
        <v>44451</v>
      </c>
    </row>
    <row r="17795" customFormat="false" ht="15" hidden="false" customHeight="false" outlineLevel="0" collapsed="false">
      <c r="A17795" s="0" t="n">
        <v>202507</v>
      </c>
      <c r="B17795" s="0" t="n">
        <v>202509</v>
      </c>
      <c r="C17795" s="37" t="s">
        <v>197</v>
      </c>
      <c r="D17795" s="37" t="s">
        <v>626</v>
      </c>
      <c r="E17795" s="0" t="n">
        <v>3</v>
      </c>
      <c r="F17795" s="38" t="s">
        <v>70</v>
      </c>
      <c r="G17795" s="37" t="s">
        <v>627</v>
      </c>
      <c r="H17795" s="0" t="n">
        <v>1282661</v>
      </c>
      <c r="I17795" s="0" t="n">
        <v>576479</v>
      </c>
      <c r="J17795" s="0" t="n">
        <v>120811</v>
      </c>
    </row>
    <row r="17796" customFormat="false" ht="15" hidden="false" customHeight="false" outlineLevel="0" collapsed="false">
      <c r="A17796" s="0" t="n">
        <v>202507</v>
      </c>
      <c r="B17796" s="0" t="n">
        <v>202509</v>
      </c>
      <c r="C17796" s="37" t="s">
        <v>197</v>
      </c>
      <c r="D17796" s="37" t="s">
        <v>172</v>
      </c>
      <c r="E17796" s="0" t="n">
        <v>3</v>
      </c>
      <c r="F17796" s="38" t="s">
        <v>70</v>
      </c>
      <c r="G17796" s="37" t="s">
        <v>628</v>
      </c>
      <c r="H17796" s="0" t="n">
        <v>3874826</v>
      </c>
      <c r="I17796" s="0" t="n">
        <v>2473632</v>
      </c>
      <c r="J17796" s="0" t="n">
        <v>25410</v>
      </c>
    </row>
    <row r="17797" customFormat="false" ht="15" hidden="false" customHeight="false" outlineLevel="0" collapsed="false">
      <c r="A17797" s="0" t="n">
        <v>202507</v>
      </c>
      <c r="B17797" s="0" t="n">
        <v>202509</v>
      </c>
      <c r="C17797" s="37" t="s">
        <v>124</v>
      </c>
      <c r="D17797" s="37" t="s">
        <v>420</v>
      </c>
      <c r="E17797" s="0" t="n">
        <v>3</v>
      </c>
      <c r="F17797" s="38" t="s">
        <v>70</v>
      </c>
      <c r="G17797" s="37" t="s">
        <v>629</v>
      </c>
      <c r="H17797" s="0" t="n">
        <v>683340</v>
      </c>
      <c r="I17797" s="0" t="n">
        <v>474932</v>
      </c>
      <c r="J17797" s="0" t="n">
        <v>7688</v>
      </c>
    </row>
    <row r="17798" customFormat="false" ht="15" hidden="false" customHeight="false" outlineLevel="0" collapsed="false">
      <c r="A17798" s="0" t="n">
        <v>202507</v>
      </c>
      <c r="B17798" s="0" t="n">
        <v>202509</v>
      </c>
      <c r="C17798" s="37" t="s">
        <v>95</v>
      </c>
      <c r="D17798" s="37" t="s">
        <v>200</v>
      </c>
      <c r="E17798" s="0" t="n">
        <v>3</v>
      </c>
      <c r="F17798" s="38" t="s">
        <v>70</v>
      </c>
      <c r="G17798" s="37" t="s">
        <v>630</v>
      </c>
      <c r="H17798" s="0" t="n">
        <v>19185028</v>
      </c>
      <c r="I17798" s="0" t="n">
        <v>8657023</v>
      </c>
      <c r="J17798" s="0" t="n">
        <v>504944</v>
      </c>
    </row>
    <row r="17799" customFormat="false" ht="15" hidden="false" customHeight="false" outlineLevel="0" collapsed="false">
      <c r="A17799" s="0" t="n">
        <v>202507</v>
      </c>
      <c r="B17799" s="0" t="n">
        <v>202509</v>
      </c>
      <c r="C17799" s="37" t="s">
        <v>106</v>
      </c>
      <c r="D17799" s="37" t="s">
        <v>631</v>
      </c>
      <c r="E17799" s="0" t="n">
        <v>3</v>
      </c>
      <c r="F17799" s="38" t="s">
        <v>70</v>
      </c>
      <c r="G17799" s="37" t="s">
        <v>632</v>
      </c>
      <c r="H17799" s="0" t="n">
        <v>289324</v>
      </c>
      <c r="I17799" s="0" t="n">
        <v>196563</v>
      </c>
      <c r="J17799" s="0" t="n">
        <v>12174</v>
      </c>
    </row>
    <row r="17800" customFormat="false" ht="15" hidden="false" customHeight="false" outlineLevel="0" collapsed="false">
      <c r="A17800" s="0" t="n">
        <v>202507</v>
      </c>
      <c r="B17800" s="0" t="n">
        <v>202509</v>
      </c>
      <c r="C17800" s="37" t="s">
        <v>106</v>
      </c>
      <c r="D17800" s="37" t="s">
        <v>214</v>
      </c>
      <c r="E17800" s="0" t="n">
        <v>3</v>
      </c>
      <c r="F17800" s="38" t="s">
        <v>70</v>
      </c>
      <c r="G17800" s="37" t="s">
        <v>633</v>
      </c>
      <c r="H17800" s="0" t="n">
        <v>5601797</v>
      </c>
      <c r="I17800" s="0" t="n">
        <v>1984030</v>
      </c>
      <c r="J17800" s="0" t="n">
        <v>-11958</v>
      </c>
    </row>
    <row r="17801" customFormat="false" ht="15" hidden="false" customHeight="false" outlineLevel="0" collapsed="false">
      <c r="A17801" s="0" t="n">
        <v>202507</v>
      </c>
      <c r="B17801" s="0" t="n">
        <v>202509</v>
      </c>
      <c r="C17801" s="37" t="s">
        <v>184</v>
      </c>
      <c r="D17801" s="37" t="s">
        <v>634</v>
      </c>
      <c r="E17801" s="0" t="n">
        <v>3</v>
      </c>
      <c r="F17801" s="38" t="s">
        <v>70</v>
      </c>
      <c r="G17801" s="37" t="s">
        <v>635</v>
      </c>
      <c r="H17801" s="0" t="n">
        <v>8374150</v>
      </c>
      <c r="I17801" s="0" t="n">
        <v>10537425</v>
      </c>
      <c r="J17801" s="0" t="n">
        <v>172958</v>
      </c>
    </row>
    <row r="17802" customFormat="false" ht="15" hidden="false" customHeight="false" outlineLevel="0" collapsed="false">
      <c r="A17802" s="0" t="n">
        <v>202507</v>
      </c>
      <c r="B17802" s="0" t="n">
        <v>202509</v>
      </c>
      <c r="C17802" s="37" t="s">
        <v>109</v>
      </c>
      <c r="D17802" s="37" t="s">
        <v>636</v>
      </c>
      <c r="E17802" s="0" t="n">
        <v>3</v>
      </c>
      <c r="F17802" s="38" t="s">
        <v>70</v>
      </c>
      <c r="G17802" s="37" t="s">
        <v>637</v>
      </c>
      <c r="H17802" s="0" t="n">
        <v>558732</v>
      </c>
      <c r="I17802" s="0" t="n">
        <v>897239</v>
      </c>
      <c r="J17802" s="0" t="n">
        <v>168208</v>
      </c>
    </row>
    <row r="17803" customFormat="false" ht="15" hidden="false" customHeight="false" outlineLevel="0" collapsed="false">
      <c r="A17803" s="0" t="n">
        <v>202507</v>
      </c>
      <c r="B17803" s="0" t="n">
        <v>202509</v>
      </c>
      <c r="C17803" s="37" t="s">
        <v>106</v>
      </c>
      <c r="D17803" s="37" t="s">
        <v>638</v>
      </c>
      <c r="E17803" s="0" t="n">
        <v>3</v>
      </c>
      <c r="F17803" s="38" t="s">
        <v>70</v>
      </c>
      <c r="G17803" s="37" t="s">
        <v>639</v>
      </c>
      <c r="H17803" s="0" t="n">
        <v>25205193</v>
      </c>
      <c r="I17803" s="0" t="n">
        <v>8014132</v>
      </c>
      <c r="J17803" s="0" t="n">
        <v>215423</v>
      </c>
    </row>
    <row r="17804" customFormat="false" ht="15" hidden="false" customHeight="false" outlineLevel="0" collapsed="false">
      <c r="A17804" s="0" t="n">
        <v>202507</v>
      </c>
      <c r="B17804" s="0" t="n">
        <v>202509</v>
      </c>
      <c r="C17804" s="37" t="s">
        <v>124</v>
      </c>
      <c r="D17804" s="37" t="s">
        <v>99</v>
      </c>
      <c r="E17804" s="0" t="n">
        <v>3</v>
      </c>
      <c r="F17804" s="38" t="s">
        <v>70</v>
      </c>
      <c r="G17804" s="37" t="s">
        <v>640</v>
      </c>
      <c r="H17804" s="0" t="n">
        <v>5927280</v>
      </c>
      <c r="I17804" s="0" t="n">
        <v>2937371</v>
      </c>
      <c r="J17804" s="0" t="n">
        <v>382586</v>
      </c>
    </row>
    <row r="17805" customFormat="false" ht="15" hidden="false" customHeight="false" outlineLevel="0" collapsed="false">
      <c r="A17805" s="0" t="n">
        <v>202507</v>
      </c>
      <c r="B17805" s="0" t="n">
        <v>202509</v>
      </c>
      <c r="C17805" s="37" t="s">
        <v>109</v>
      </c>
      <c r="D17805" s="37" t="s">
        <v>300</v>
      </c>
      <c r="E17805" s="0" t="n">
        <v>3</v>
      </c>
      <c r="F17805" s="38" t="s">
        <v>70</v>
      </c>
      <c r="G17805" s="37" t="s">
        <v>641</v>
      </c>
      <c r="H17805" s="0" t="n">
        <v>3585049</v>
      </c>
      <c r="I17805" s="0" t="n">
        <v>1084682</v>
      </c>
      <c r="J17805" s="0" t="n">
        <v>-12238</v>
      </c>
    </row>
    <row r="17806" customFormat="false" ht="15" hidden="false" customHeight="false" outlineLevel="0" collapsed="false">
      <c r="A17806" s="0" t="n">
        <v>202507</v>
      </c>
      <c r="B17806" s="0" t="n">
        <v>202509</v>
      </c>
      <c r="C17806" s="37" t="s">
        <v>109</v>
      </c>
      <c r="D17806" s="37" t="s">
        <v>116</v>
      </c>
      <c r="E17806" s="0" t="n">
        <v>3</v>
      </c>
      <c r="F17806" s="38" t="s">
        <v>70</v>
      </c>
      <c r="G17806" s="37" t="s">
        <v>642</v>
      </c>
      <c r="H17806" s="0" t="n">
        <v>1323283</v>
      </c>
      <c r="I17806" s="0" t="n">
        <v>1818648</v>
      </c>
      <c r="J17806" s="0" t="n">
        <v>397274</v>
      </c>
    </row>
    <row r="17807" customFormat="false" ht="15" hidden="false" customHeight="false" outlineLevel="0" collapsed="false">
      <c r="A17807" s="0" t="n">
        <v>202507</v>
      </c>
      <c r="B17807" s="0" t="n">
        <v>202509</v>
      </c>
      <c r="C17807" s="37" t="s">
        <v>124</v>
      </c>
      <c r="D17807" s="37" t="s">
        <v>170</v>
      </c>
      <c r="E17807" s="0" t="n">
        <v>3</v>
      </c>
      <c r="F17807" s="38" t="s">
        <v>70</v>
      </c>
      <c r="G17807" s="37" t="s">
        <v>643</v>
      </c>
      <c r="H17807" s="0" t="n">
        <v>850780</v>
      </c>
      <c r="I17807" s="0" t="n">
        <v>306419</v>
      </c>
      <c r="J17807" s="0" t="n">
        <v>53245</v>
      </c>
    </row>
    <row r="17808" customFormat="false" ht="15" hidden="false" customHeight="false" outlineLevel="0" collapsed="false">
      <c r="A17808" s="0" t="n">
        <v>202507</v>
      </c>
      <c r="B17808" s="0" t="n">
        <v>202509</v>
      </c>
      <c r="C17808" s="37" t="s">
        <v>115</v>
      </c>
      <c r="D17808" s="37" t="s">
        <v>130</v>
      </c>
      <c r="E17808" s="0" t="n">
        <v>3</v>
      </c>
      <c r="F17808" s="38" t="s">
        <v>70</v>
      </c>
      <c r="G17808" s="37" t="s">
        <v>644</v>
      </c>
      <c r="H17808" s="0" t="n">
        <v>1242250</v>
      </c>
      <c r="I17808" s="0" t="n">
        <v>1175286</v>
      </c>
      <c r="J17808" s="0" t="n">
        <v>83491</v>
      </c>
    </row>
    <row r="17809" customFormat="false" ht="15" hidden="false" customHeight="false" outlineLevel="0" collapsed="false">
      <c r="A17809" s="0" t="n">
        <v>202507</v>
      </c>
      <c r="B17809" s="0" t="n">
        <v>202509</v>
      </c>
      <c r="C17809" s="37" t="s">
        <v>95</v>
      </c>
      <c r="D17809" s="37" t="s">
        <v>235</v>
      </c>
      <c r="E17809" s="0" t="n">
        <v>3</v>
      </c>
      <c r="F17809" s="38" t="s">
        <v>70</v>
      </c>
      <c r="G17809" s="37" t="s">
        <v>645</v>
      </c>
      <c r="H17809" s="0" t="n">
        <v>2152068</v>
      </c>
      <c r="I17809" s="0" t="n">
        <v>1604590</v>
      </c>
      <c r="J17809" s="0" t="n">
        <v>231276</v>
      </c>
    </row>
    <row r="17810" customFormat="false" ht="15" hidden="false" customHeight="false" outlineLevel="0" collapsed="false">
      <c r="A17810" s="0" t="n">
        <v>202507</v>
      </c>
      <c r="B17810" s="0" t="n">
        <v>202509</v>
      </c>
      <c r="C17810" s="37" t="s">
        <v>115</v>
      </c>
      <c r="D17810" s="37" t="s">
        <v>646</v>
      </c>
      <c r="E17810" s="0" t="n">
        <v>3</v>
      </c>
      <c r="F17810" s="38" t="s">
        <v>70</v>
      </c>
      <c r="G17810" s="37" t="s">
        <v>647</v>
      </c>
      <c r="H17810" s="0" t="n">
        <v>7424041</v>
      </c>
      <c r="I17810" s="0" t="n">
        <v>3355836</v>
      </c>
      <c r="J17810" s="0" t="n">
        <v>779184</v>
      </c>
    </row>
    <row r="17811" customFormat="false" ht="15" hidden="false" customHeight="false" outlineLevel="0" collapsed="false">
      <c r="A17811" s="0" t="n">
        <v>202507</v>
      </c>
      <c r="B17811" s="0" t="n">
        <v>202509</v>
      </c>
      <c r="C17811" s="37" t="s">
        <v>149</v>
      </c>
      <c r="D17811" s="37" t="s">
        <v>531</v>
      </c>
      <c r="E17811" s="0" t="n">
        <v>3</v>
      </c>
      <c r="F17811" s="38" t="s">
        <v>70</v>
      </c>
      <c r="G17811" s="37" t="s">
        <v>648</v>
      </c>
      <c r="H17811" s="0" t="n">
        <v>1395112</v>
      </c>
      <c r="I17811" s="0" t="n">
        <v>1647723</v>
      </c>
      <c r="J17811" s="0" t="n">
        <v>-33255</v>
      </c>
    </row>
    <row r="17812" customFormat="false" ht="15" hidden="false" customHeight="false" outlineLevel="0" collapsed="false">
      <c r="A17812" s="0" t="n">
        <v>202507</v>
      </c>
      <c r="B17812" s="0" t="n">
        <v>202509</v>
      </c>
      <c r="C17812" s="37" t="s">
        <v>124</v>
      </c>
      <c r="D17812" s="37" t="s">
        <v>616</v>
      </c>
      <c r="E17812" s="0" t="n">
        <v>3</v>
      </c>
      <c r="F17812" s="38" t="s">
        <v>70</v>
      </c>
      <c r="G17812" s="37" t="s">
        <v>649</v>
      </c>
      <c r="H17812" s="0" t="n">
        <v>342964</v>
      </c>
      <c r="I17812" s="0" t="n">
        <v>130121</v>
      </c>
      <c r="J17812" s="0" t="n">
        <v>-3330</v>
      </c>
    </row>
    <row r="17813" customFormat="false" ht="15" hidden="false" customHeight="false" outlineLevel="0" collapsed="false">
      <c r="A17813" s="0" t="n">
        <v>202507</v>
      </c>
      <c r="B17813" s="0" t="n">
        <v>202509</v>
      </c>
      <c r="C17813" s="37" t="s">
        <v>101</v>
      </c>
      <c r="D17813" s="37" t="s">
        <v>445</v>
      </c>
      <c r="E17813" s="0" t="n">
        <v>3</v>
      </c>
      <c r="F17813" s="38" t="s">
        <v>70</v>
      </c>
      <c r="G17813" s="37" t="s">
        <v>650</v>
      </c>
      <c r="H17813" s="0" t="n">
        <v>4812078</v>
      </c>
      <c r="I17813" s="0" t="n">
        <v>4548365</v>
      </c>
      <c r="J17813" s="0" t="n">
        <v>533951</v>
      </c>
    </row>
    <row r="17814" customFormat="false" ht="15" hidden="false" customHeight="false" outlineLevel="0" collapsed="false">
      <c r="A17814" s="0" t="n">
        <v>202507</v>
      </c>
      <c r="B17814" s="0" t="n">
        <v>202509</v>
      </c>
      <c r="C17814" s="37" t="s">
        <v>109</v>
      </c>
      <c r="D17814" s="37" t="s">
        <v>651</v>
      </c>
      <c r="E17814" s="0" t="n">
        <v>3</v>
      </c>
      <c r="F17814" s="38" t="s">
        <v>70</v>
      </c>
      <c r="G17814" s="37" t="s">
        <v>652</v>
      </c>
      <c r="H17814" s="0" t="n">
        <v>3824598</v>
      </c>
      <c r="I17814" s="0" t="n">
        <v>2491849</v>
      </c>
      <c r="J17814" s="0" t="n">
        <v>-122796</v>
      </c>
    </row>
    <row r="17815" customFormat="false" ht="15" hidden="false" customHeight="false" outlineLevel="0" collapsed="false">
      <c r="A17815" s="0" t="n">
        <v>202507</v>
      </c>
      <c r="B17815" s="0" t="n">
        <v>202509</v>
      </c>
      <c r="C17815" s="37" t="s">
        <v>184</v>
      </c>
      <c r="D17815" s="37" t="s">
        <v>482</v>
      </c>
      <c r="E17815" s="0" t="n">
        <v>3</v>
      </c>
      <c r="F17815" s="38" t="s">
        <v>70</v>
      </c>
      <c r="G17815" s="37" t="s">
        <v>653</v>
      </c>
      <c r="H17815" s="0" t="n">
        <v>3688892</v>
      </c>
      <c r="I17815" s="0" t="n">
        <v>5040494</v>
      </c>
      <c r="J17815" s="0" t="n">
        <v>-379155</v>
      </c>
    </row>
    <row r="17816" customFormat="false" ht="15" hidden="false" customHeight="false" outlineLevel="0" collapsed="false">
      <c r="A17816" s="0" t="n">
        <v>202507</v>
      </c>
      <c r="B17816" s="0" t="n">
        <v>202509</v>
      </c>
      <c r="C17816" s="37" t="s">
        <v>136</v>
      </c>
      <c r="D17816" s="37" t="s">
        <v>606</v>
      </c>
      <c r="E17816" s="0" t="n">
        <v>3</v>
      </c>
      <c r="F17816" s="38" t="s">
        <v>70</v>
      </c>
      <c r="G17816" s="37" t="s">
        <v>654</v>
      </c>
      <c r="H17816" s="0" t="n">
        <v>2073779</v>
      </c>
      <c r="I17816" s="0" t="n">
        <v>587101</v>
      </c>
      <c r="J17816" s="0" t="n">
        <v>-47157</v>
      </c>
    </row>
    <row r="17817" customFormat="false" ht="15" hidden="false" customHeight="false" outlineLevel="0" collapsed="false">
      <c r="A17817" s="0" t="n">
        <v>202507</v>
      </c>
      <c r="B17817" s="0" t="n">
        <v>202509</v>
      </c>
      <c r="C17817" s="37" t="s">
        <v>152</v>
      </c>
      <c r="D17817" s="37" t="s">
        <v>655</v>
      </c>
      <c r="E17817" s="0" t="n">
        <v>3</v>
      </c>
      <c r="F17817" s="38" t="s">
        <v>70</v>
      </c>
      <c r="G17817" s="37" t="s">
        <v>656</v>
      </c>
      <c r="H17817" s="0" t="n">
        <v>923387</v>
      </c>
      <c r="I17817" s="0" t="n">
        <v>997874</v>
      </c>
      <c r="J17817" s="0" t="n">
        <v>94643</v>
      </c>
    </row>
    <row r="17818" customFormat="false" ht="15" hidden="false" customHeight="false" outlineLevel="0" collapsed="false">
      <c r="A17818" s="0" t="n">
        <v>202507</v>
      </c>
      <c r="B17818" s="0" t="n">
        <v>202509</v>
      </c>
      <c r="C17818" s="37" t="s">
        <v>178</v>
      </c>
      <c r="D17818" s="37" t="s">
        <v>127</v>
      </c>
      <c r="E17818" s="0" t="n">
        <v>3</v>
      </c>
      <c r="F17818" s="38" t="s">
        <v>70</v>
      </c>
      <c r="G17818" s="37" t="s">
        <v>657</v>
      </c>
      <c r="H17818" s="0" t="n">
        <v>713955</v>
      </c>
      <c r="I17818" s="0" t="n">
        <v>487995</v>
      </c>
      <c r="J17818" s="0" t="n">
        <v>-60291</v>
      </c>
    </row>
    <row r="17819" customFormat="false" ht="15" hidden="false" customHeight="false" outlineLevel="0" collapsed="false">
      <c r="A17819" s="0" t="n">
        <v>202507</v>
      </c>
      <c r="B17819" s="0" t="n">
        <v>202509</v>
      </c>
      <c r="C17819" s="37" t="s">
        <v>158</v>
      </c>
      <c r="D17819" s="37" t="s">
        <v>189</v>
      </c>
      <c r="E17819" s="0" t="n">
        <v>3</v>
      </c>
      <c r="F17819" s="38" t="s">
        <v>70</v>
      </c>
      <c r="G17819" s="37" t="s">
        <v>658</v>
      </c>
      <c r="H17819" s="0" t="n">
        <v>500924</v>
      </c>
      <c r="I17819" s="0" t="n">
        <v>442763</v>
      </c>
      <c r="J17819" s="0" t="n">
        <v>17561</v>
      </c>
    </row>
    <row r="17820" customFormat="false" ht="15" hidden="false" customHeight="false" outlineLevel="0" collapsed="false">
      <c r="A17820" s="0" t="n">
        <v>202507</v>
      </c>
      <c r="B17820" s="0" t="n">
        <v>202509</v>
      </c>
      <c r="C17820" s="37" t="s">
        <v>98</v>
      </c>
      <c r="D17820" s="37" t="s">
        <v>659</v>
      </c>
      <c r="E17820" s="0" t="n">
        <v>3</v>
      </c>
      <c r="F17820" s="38" t="s">
        <v>70</v>
      </c>
      <c r="G17820" s="37" t="s">
        <v>660</v>
      </c>
      <c r="H17820" s="0" t="n">
        <v>110295</v>
      </c>
      <c r="I17820" s="0" t="n">
        <v>155166</v>
      </c>
      <c r="J17820" s="0" t="n">
        <v>-40814</v>
      </c>
    </row>
    <row r="17821" customFormat="false" ht="15" hidden="false" customHeight="false" outlineLevel="0" collapsed="false">
      <c r="A17821" s="0" t="n">
        <v>202507</v>
      </c>
      <c r="B17821" s="0" t="n">
        <v>202509</v>
      </c>
      <c r="C17821" s="37" t="s">
        <v>184</v>
      </c>
      <c r="D17821" s="37" t="s">
        <v>385</v>
      </c>
      <c r="E17821" s="0" t="n">
        <v>3</v>
      </c>
      <c r="F17821" s="38" t="s">
        <v>70</v>
      </c>
      <c r="G17821" s="37" t="s">
        <v>661</v>
      </c>
      <c r="H17821" s="0" t="n">
        <v>2072310</v>
      </c>
      <c r="I17821" s="0" t="n">
        <v>2045878</v>
      </c>
      <c r="J17821" s="0" t="n">
        <v>253252</v>
      </c>
    </row>
    <row r="17822" customFormat="false" ht="15" hidden="false" customHeight="false" outlineLevel="0" collapsed="false">
      <c r="A17822" s="0" t="n">
        <v>202507</v>
      </c>
      <c r="B17822" s="0" t="n">
        <v>202509</v>
      </c>
      <c r="C17822" s="37" t="s">
        <v>101</v>
      </c>
      <c r="D17822" s="37" t="s">
        <v>141</v>
      </c>
      <c r="E17822" s="0" t="n">
        <v>3</v>
      </c>
      <c r="F17822" s="38" t="s">
        <v>70</v>
      </c>
      <c r="G17822" s="37" t="s">
        <v>662</v>
      </c>
      <c r="H17822" s="0" t="n">
        <v>1281437</v>
      </c>
      <c r="I17822" s="0" t="n">
        <v>1254943</v>
      </c>
      <c r="J17822" s="0" t="n">
        <v>163755</v>
      </c>
    </row>
    <row r="17823" customFormat="false" ht="15" hidden="false" customHeight="false" outlineLevel="0" collapsed="false">
      <c r="A17823" s="0" t="n">
        <v>202507</v>
      </c>
      <c r="B17823" s="0" t="n">
        <v>202509</v>
      </c>
      <c r="C17823" s="37" t="s">
        <v>98</v>
      </c>
      <c r="D17823" s="37" t="s">
        <v>110</v>
      </c>
      <c r="E17823" s="0" t="n">
        <v>3</v>
      </c>
      <c r="F17823" s="38" t="s">
        <v>70</v>
      </c>
      <c r="G17823" s="37" t="s">
        <v>663</v>
      </c>
      <c r="H17823" s="0" t="n">
        <v>885395</v>
      </c>
      <c r="I17823" s="0" t="n">
        <v>2888535</v>
      </c>
      <c r="J17823" s="0" t="n">
        <v>169719</v>
      </c>
    </row>
    <row r="17824" customFormat="false" ht="15" hidden="false" customHeight="false" outlineLevel="0" collapsed="false">
      <c r="A17824" s="0" t="n">
        <v>202507</v>
      </c>
      <c r="B17824" s="0" t="n">
        <v>202509</v>
      </c>
      <c r="C17824" s="37" t="s">
        <v>158</v>
      </c>
      <c r="D17824" s="37" t="s">
        <v>332</v>
      </c>
      <c r="E17824" s="0" t="n">
        <v>3</v>
      </c>
      <c r="F17824" s="38" t="s">
        <v>70</v>
      </c>
      <c r="G17824" s="37" t="s">
        <v>664</v>
      </c>
      <c r="H17824" s="0" t="n">
        <v>35751</v>
      </c>
      <c r="I17824" s="0" t="n">
        <v>16570</v>
      </c>
      <c r="J17824" s="0" t="n">
        <v>3284</v>
      </c>
    </row>
    <row r="17825" customFormat="false" ht="15" hidden="false" customHeight="false" outlineLevel="0" collapsed="false">
      <c r="A17825" s="0" t="n">
        <v>202507</v>
      </c>
      <c r="B17825" s="0" t="n">
        <v>202509</v>
      </c>
      <c r="C17825" s="37" t="s">
        <v>178</v>
      </c>
      <c r="D17825" s="37" t="s">
        <v>134</v>
      </c>
      <c r="E17825" s="0" t="n">
        <v>3</v>
      </c>
      <c r="F17825" s="38" t="s">
        <v>70</v>
      </c>
      <c r="G17825" s="37" t="s">
        <v>665</v>
      </c>
      <c r="H17825" s="0" t="n">
        <v>326569</v>
      </c>
      <c r="I17825" s="0" t="n">
        <v>210714</v>
      </c>
      <c r="J17825" s="0" t="n">
        <v>33619</v>
      </c>
    </row>
    <row r="17826" customFormat="false" ht="15" hidden="false" customHeight="false" outlineLevel="0" collapsed="false">
      <c r="A17826" s="0" t="n">
        <v>202507</v>
      </c>
      <c r="B17826" s="0" t="n">
        <v>202509</v>
      </c>
      <c r="C17826" s="37" t="s">
        <v>136</v>
      </c>
      <c r="D17826" s="37" t="s">
        <v>511</v>
      </c>
      <c r="E17826" s="0" t="n">
        <v>3</v>
      </c>
      <c r="F17826" s="38" t="s">
        <v>70</v>
      </c>
      <c r="G17826" s="37" t="s">
        <v>666</v>
      </c>
      <c r="H17826" s="0" t="n">
        <v>5966708</v>
      </c>
      <c r="I17826" s="0" t="n">
        <v>1896107</v>
      </c>
      <c r="J17826" s="0" t="n">
        <v>1633</v>
      </c>
    </row>
    <row r="17827" customFormat="false" ht="15" hidden="false" customHeight="false" outlineLevel="0" collapsed="false">
      <c r="A17827" s="0" t="n">
        <v>202507</v>
      </c>
      <c r="B17827" s="0" t="n">
        <v>202509</v>
      </c>
      <c r="C17827" s="37" t="s">
        <v>149</v>
      </c>
      <c r="D17827" s="37" t="s">
        <v>298</v>
      </c>
      <c r="E17827" s="0" t="n">
        <v>3</v>
      </c>
      <c r="F17827" s="38" t="s">
        <v>70</v>
      </c>
      <c r="G17827" s="37" t="s">
        <v>667</v>
      </c>
      <c r="H17827" s="0" t="n">
        <v>859780</v>
      </c>
      <c r="I17827" s="0" t="n">
        <v>474666</v>
      </c>
      <c r="J17827" s="0" t="n">
        <v>-3676</v>
      </c>
    </row>
    <row r="17828" customFormat="false" ht="15" hidden="false" customHeight="false" outlineLevel="0" collapsed="false">
      <c r="A17828" s="0" t="n">
        <v>202507</v>
      </c>
      <c r="B17828" s="0" t="n">
        <v>202509</v>
      </c>
      <c r="C17828" s="37" t="s">
        <v>115</v>
      </c>
      <c r="D17828" s="37" t="s">
        <v>288</v>
      </c>
      <c r="E17828" s="0" t="n">
        <v>3</v>
      </c>
      <c r="F17828" s="38" t="s">
        <v>70</v>
      </c>
      <c r="G17828" s="37" t="s">
        <v>668</v>
      </c>
      <c r="H17828" s="0" t="n">
        <v>2390648</v>
      </c>
      <c r="I17828" s="0" t="n">
        <v>2563626</v>
      </c>
      <c r="J17828" s="0" t="n">
        <v>431621</v>
      </c>
    </row>
    <row r="17829" customFormat="false" ht="15" hidden="false" customHeight="false" outlineLevel="0" collapsed="false">
      <c r="A17829" s="0" t="n">
        <v>202507</v>
      </c>
      <c r="B17829" s="0" t="n">
        <v>202509</v>
      </c>
      <c r="C17829" s="37" t="s">
        <v>112</v>
      </c>
      <c r="D17829" s="37" t="s">
        <v>280</v>
      </c>
      <c r="E17829" s="0" t="n">
        <v>3</v>
      </c>
      <c r="F17829" s="38" t="s">
        <v>70</v>
      </c>
      <c r="G17829" s="37" t="s">
        <v>669</v>
      </c>
      <c r="H17829" s="0" t="n">
        <v>230416</v>
      </c>
      <c r="I17829" s="0" t="n">
        <v>251933</v>
      </c>
      <c r="J17829" s="0" t="n">
        <v>37406</v>
      </c>
    </row>
    <row r="17830" customFormat="false" ht="15" hidden="false" customHeight="false" outlineLevel="0" collapsed="false">
      <c r="A17830" s="0" t="n">
        <v>202507</v>
      </c>
      <c r="B17830" s="0" t="n">
        <v>202509</v>
      </c>
      <c r="C17830" s="37" t="s">
        <v>101</v>
      </c>
      <c r="D17830" s="37" t="s">
        <v>401</v>
      </c>
      <c r="E17830" s="0" t="n">
        <v>3</v>
      </c>
      <c r="F17830" s="38" t="s">
        <v>70</v>
      </c>
      <c r="G17830" s="37" t="s">
        <v>670</v>
      </c>
      <c r="H17830" s="0" t="n">
        <v>5003894</v>
      </c>
      <c r="I17830" s="0" t="n">
        <v>1375145</v>
      </c>
      <c r="J17830" s="0" t="n">
        <v>73013</v>
      </c>
    </row>
    <row r="17831" customFormat="false" ht="15" hidden="false" customHeight="false" outlineLevel="0" collapsed="false">
      <c r="A17831" s="0" t="n">
        <v>202507</v>
      </c>
      <c r="B17831" s="0" t="n">
        <v>202509</v>
      </c>
      <c r="C17831" s="37" t="s">
        <v>149</v>
      </c>
      <c r="D17831" s="37" t="s">
        <v>258</v>
      </c>
      <c r="E17831" s="0" t="n">
        <v>3</v>
      </c>
      <c r="F17831" s="38" t="s">
        <v>70</v>
      </c>
      <c r="G17831" s="37" t="s">
        <v>671</v>
      </c>
      <c r="H17831" s="0" t="n">
        <v>879991</v>
      </c>
      <c r="I17831" s="0" t="n">
        <v>947284</v>
      </c>
      <c r="J17831" s="0" t="n">
        <v>-90895</v>
      </c>
    </row>
    <row r="17832" customFormat="false" ht="15" hidden="false" customHeight="false" outlineLevel="0" collapsed="false">
      <c r="A17832" s="0" t="n">
        <v>202507</v>
      </c>
      <c r="B17832" s="0" t="n">
        <v>202509</v>
      </c>
      <c r="C17832" s="37" t="s">
        <v>106</v>
      </c>
      <c r="D17832" s="37" t="s">
        <v>389</v>
      </c>
      <c r="E17832" s="0" t="n">
        <v>3</v>
      </c>
      <c r="F17832" s="38" t="s">
        <v>70</v>
      </c>
      <c r="G17832" s="37" t="s">
        <v>672</v>
      </c>
      <c r="H17832" s="0" t="n">
        <v>1671183</v>
      </c>
      <c r="I17832" s="0" t="n">
        <v>965483</v>
      </c>
      <c r="J17832" s="0" t="n">
        <v>166958</v>
      </c>
    </row>
    <row r="17833" customFormat="false" ht="15" hidden="false" customHeight="false" outlineLevel="0" collapsed="false">
      <c r="A17833" s="0" t="n">
        <v>202507</v>
      </c>
      <c r="B17833" s="0" t="n">
        <v>202509</v>
      </c>
      <c r="C17833" s="37" t="s">
        <v>115</v>
      </c>
      <c r="D17833" s="37" t="s">
        <v>673</v>
      </c>
      <c r="E17833" s="0" t="n">
        <v>3</v>
      </c>
      <c r="F17833" s="38" t="s">
        <v>70</v>
      </c>
      <c r="G17833" s="37" t="s">
        <v>674</v>
      </c>
      <c r="H17833" s="0" t="n">
        <v>18451820</v>
      </c>
      <c r="I17833" s="0" t="n">
        <v>10999630</v>
      </c>
      <c r="J17833" s="0" t="n">
        <v>953396</v>
      </c>
    </row>
    <row r="17834" customFormat="false" ht="15" hidden="false" customHeight="false" outlineLevel="0" collapsed="false">
      <c r="A17834" s="0" t="n">
        <v>202507</v>
      </c>
      <c r="B17834" s="0" t="n">
        <v>202509</v>
      </c>
      <c r="C17834" s="37" t="s">
        <v>152</v>
      </c>
      <c r="D17834" s="37" t="s">
        <v>425</v>
      </c>
      <c r="E17834" s="0" t="n">
        <v>3</v>
      </c>
      <c r="F17834" s="38" t="s">
        <v>70</v>
      </c>
      <c r="G17834" s="37" t="s">
        <v>675</v>
      </c>
      <c r="H17834" s="0" t="n">
        <v>7146544</v>
      </c>
      <c r="I17834" s="0" t="n">
        <v>3685030</v>
      </c>
      <c r="J17834" s="0" t="n">
        <v>273449</v>
      </c>
    </row>
    <row r="17835" customFormat="false" ht="15" hidden="false" customHeight="false" outlineLevel="0" collapsed="false">
      <c r="A17835" s="0" t="n">
        <v>202507</v>
      </c>
      <c r="B17835" s="0" t="n">
        <v>202509</v>
      </c>
      <c r="C17835" s="37" t="s">
        <v>158</v>
      </c>
      <c r="D17835" s="37" t="s">
        <v>282</v>
      </c>
      <c r="E17835" s="0" t="n">
        <v>3</v>
      </c>
      <c r="F17835" s="38" t="s">
        <v>70</v>
      </c>
      <c r="G17835" s="37" t="s">
        <v>676</v>
      </c>
      <c r="H17835" s="0" t="n">
        <v>1312373</v>
      </c>
      <c r="I17835" s="0" t="n">
        <v>1639757</v>
      </c>
      <c r="J17835" s="0" t="n">
        <v>-334373</v>
      </c>
    </row>
    <row r="17836" customFormat="false" ht="15" hidden="false" customHeight="false" outlineLevel="0" collapsed="false">
      <c r="A17836" s="0" t="n">
        <v>202507</v>
      </c>
      <c r="B17836" s="0" t="n">
        <v>202509</v>
      </c>
      <c r="C17836" s="37" t="s">
        <v>136</v>
      </c>
      <c r="D17836" s="37" t="s">
        <v>420</v>
      </c>
      <c r="E17836" s="0" t="n">
        <v>3</v>
      </c>
      <c r="F17836" s="38" t="s">
        <v>70</v>
      </c>
      <c r="G17836" s="37" t="s">
        <v>677</v>
      </c>
      <c r="H17836" s="0" t="n">
        <v>839178</v>
      </c>
      <c r="I17836" s="0" t="n">
        <v>705864</v>
      </c>
      <c r="J17836" s="0" t="n">
        <v>94078</v>
      </c>
    </row>
    <row r="17837" customFormat="false" ht="15" hidden="false" customHeight="false" outlineLevel="0" collapsed="false">
      <c r="A17837" s="0" t="n">
        <v>202507</v>
      </c>
      <c r="B17837" s="0" t="n">
        <v>202509</v>
      </c>
      <c r="C17837" s="37" t="s">
        <v>109</v>
      </c>
      <c r="D17837" s="37" t="s">
        <v>493</v>
      </c>
      <c r="E17837" s="0" t="n">
        <v>3</v>
      </c>
      <c r="F17837" s="38" t="s">
        <v>70</v>
      </c>
      <c r="G17837" s="37" t="s">
        <v>678</v>
      </c>
      <c r="H17837" s="0" t="n">
        <v>842746</v>
      </c>
      <c r="I17837" s="0" t="n">
        <v>458620</v>
      </c>
      <c r="J17837" s="0" t="n">
        <v>33890</v>
      </c>
    </row>
    <row r="17838" customFormat="false" ht="15" hidden="false" customHeight="false" outlineLevel="0" collapsed="false">
      <c r="A17838" s="0" t="n">
        <v>202507</v>
      </c>
      <c r="B17838" s="0" t="n">
        <v>202509</v>
      </c>
      <c r="C17838" s="37" t="s">
        <v>109</v>
      </c>
      <c r="D17838" s="37" t="s">
        <v>320</v>
      </c>
      <c r="E17838" s="0" t="n">
        <v>3</v>
      </c>
      <c r="F17838" s="38" t="s">
        <v>70</v>
      </c>
      <c r="G17838" s="37" t="s">
        <v>679</v>
      </c>
      <c r="H17838" s="0" t="n">
        <v>2628744</v>
      </c>
      <c r="I17838" s="0" t="n">
        <v>3817618</v>
      </c>
      <c r="J17838" s="0" t="n">
        <v>99197</v>
      </c>
    </row>
    <row r="17839" customFormat="false" ht="15" hidden="false" customHeight="false" outlineLevel="0" collapsed="false">
      <c r="A17839" s="0" t="n">
        <v>202507</v>
      </c>
      <c r="B17839" s="0" t="n">
        <v>202509</v>
      </c>
      <c r="C17839" s="37" t="s">
        <v>178</v>
      </c>
      <c r="D17839" s="37" t="s">
        <v>380</v>
      </c>
      <c r="E17839" s="0" t="n">
        <v>3</v>
      </c>
      <c r="F17839" s="38" t="s">
        <v>70</v>
      </c>
      <c r="G17839" s="37" t="s">
        <v>680</v>
      </c>
      <c r="H17839" s="0" t="n">
        <v>1161821</v>
      </c>
      <c r="I17839" s="0" t="n">
        <v>731150</v>
      </c>
      <c r="J17839" s="0" t="n">
        <v>-2671</v>
      </c>
    </row>
    <row r="17840" customFormat="false" ht="15" hidden="false" customHeight="false" outlineLevel="0" collapsed="false">
      <c r="A17840" s="0" t="n">
        <v>202507</v>
      </c>
      <c r="B17840" s="0" t="n">
        <v>202509</v>
      </c>
      <c r="C17840" s="37" t="s">
        <v>101</v>
      </c>
      <c r="D17840" s="37" t="s">
        <v>571</v>
      </c>
      <c r="E17840" s="0" t="n">
        <v>3</v>
      </c>
      <c r="F17840" s="38" t="s">
        <v>70</v>
      </c>
      <c r="G17840" s="37" t="s">
        <v>681</v>
      </c>
      <c r="H17840" s="0" t="n">
        <v>709661</v>
      </c>
      <c r="I17840" s="0" t="n">
        <v>433333</v>
      </c>
      <c r="J17840" s="0" t="n">
        <v>39470</v>
      </c>
    </row>
    <row r="17841" customFormat="false" ht="15" hidden="false" customHeight="false" outlineLevel="0" collapsed="false">
      <c r="A17841" s="0" t="n">
        <v>202507</v>
      </c>
      <c r="B17841" s="0" t="n">
        <v>202509</v>
      </c>
      <c r="C17841" s="37" t="s">
        <v>115</v>
      </c>
      <c r="D17841" s="37" t="s">
        <v>396</v>
      </c>
      <c r="E17841" s="0" t="n">
        <v>3</v>
      </c>
      <c r="F17841" s="38" t="s">
        <v>70</v>
      </c>
      <c r="G17841" s="37" t="s">
        <v>682</v>
      </c>
      <c r="H17841" s="0" t="n">
        <v>6584217</v>
      </c>
      <c r="I17841" s="0" t="n">
        <v>9031836</v>
      </c>
      <c r="J17841" s="0" t="n">
        <v>1145206</v>
      </c>
    </row>
    <row r="17842" customFormat="false" ht="15" hidden="false" customHeight="false" outlineLevel="0" collapsed="false">
      <c r="A17842" s="0" t="n">
        <v>202507</v>
      </c>
      <c r="B17842" s="0" t="n">
        <v>202509</v>
      </c>
      <c r="C17842" s="37" t="s">
        <v>178</v>
      </c>
      <c r="D17842" s="37" t="s">
        <v>247</v>
      </c>
      <c r="E17842" s="0" t="n">
        <v>3</v>
      </c>
      <c r="F17842" s="38" t="s">
        <v>70</v>
      </c>
      <c r="G17842" s="37" t="s">
        <v>683</v>
      </c>
      <c r="H17842" s="0" t="n">
        <v>989788</v>
      </c>
      <c r="I17842" s="0" t="n">
        <v>451531</v>
      </c>
      <c r="J17842" s="0" t="n">
        <v>18868</v>
      </c>
    </row>
    <row r="17843" customFormat="false" ht="15" hidden="false" customHeight="false" outlineLevel="0" collapsed="false">
      <c r="A17843" s="0" t="n">
        <v>202507</v>
      </c>
      <c r="B17843" s="0" t="n">
        <v>202509</v>
      </c>
      <c r="C17843" s="37" t="s">
        <v>178</v>
      </c>
      <c r="D17843" s="37" t="s">
        <v>684</v>
      </c>
      <c r="E17843" s="0" t="n">
        <v>3</v>
      </c>
      <c r="F17843" s="38" t="s">
        <v>70</v>
      </c>
      <c r="G17843" s="37" t="s">
        <v>685</v>
      </c>
      <c r="H17843" s="0" t="n">
        <v>27008845</v>
      </c>
      <c r="I17843" s="0" t="n">
        <v>16292460</v>
      </c>
      <c r="J17843" s="0" t="n">
        <v>2214651</v>
      </c>
    </row>
    <row r="17844" customFormat="false" ht="15" hidden="false" customHeight="false" outlineLevel="0" collapsed="false">
      <c r="A17844" s="0" t="n">
        <v>202507</v>
      </c>
      <c r="B17844" s="0" t="n">
        <v>202509</v>
      </c>
      <c r="C17844" s="37" t="s">
        <v>95</v>
      </c>
      <c r="D17844" s="37" t="s">
        <v>513</v>
      </c>
      <c r="E17844" s="0" t="n">
        <v>3</v>
      </c>
      <c r="F17844" s="38" t="s">
        <v>70</v>
      </c>
      <c r="G17844" s="37" t="s">
        <v>686</v>
      </c>
      <c r="H17844" s="0" t="n">
        <v>1965355</v>
      </c>
      <c r="I17844" s="0" t="n">
        <v>2393387</v>
      </c>
      <c r="J17844" s="0" t="n">
        <v>-84318</v>
      </c>
    </row>
    <row r="17845" customFormat="false" ht="15" hidden="false" customHeight="false" outlineLevel="0" collapsed="false">
      <c r="A17845" s="0" t="n">
        <v>202507</v>
      </c>
      <c r="B17845" s="0" t="n">
        <v>202509</v>
      </c>
      <c r="C17845" s="37" t="s">
        <v>109</v>
      </c>
      <c r="D17845" s="37" t="s">
        <v>531</v>
      </c>
      <c r="E17845" s="0" t="n">
        <v>3</v>
      </c>
      <c r="F17845" s="38" t="s">
        <v>70</v>
      </c>
      <c r="G17845" s="37" t="s">
        <v>687</v>
      </c>
      <c r="H17845" s="0" t="n">
        <v>6895927</v>
      </c>
      <c r="I17845" s="0" t="n">
        <v>2472681</v>
      </c>
      <c r="J17845" s="0" t="n">
        <v>36512</v>
      </c>
    </row>
    <row r="17846" customFormat="false" ht="15" hidden="false" customHeight="false" outlineLevel="0" collapsed="false">
      <c r="A17846" s="0" t="n">
        <v>202507</v>
      </c>
      <c r="B17846" s="0" t="n">
        <v>202509</v>
      </c>
      <c r="C17846" s="37" t="s">
        <v>115</v>
      </c>
      <c r="D17846" s="37" t="s">
        <v>385</v>
      </c>
      <c r="E17846" s="0" t="n">
        <v>3</v>
      </c>
      <c r="F17846" s="38" t="s">
        <v>70</v>
      </c>
      <c r="G17846" s="37" t="s">
        <v>688</v>
      </c>
      <c r="H17846" s="0" t="n">
        <v>2000946</v>
      </c>
      <c r="I17846" s="0" t="n">
        <v>1091870</v>
      </c>
      <c r="J17846" s="0" t="n">
        <v>162282</v>
      </c>
    </row>
    <row r="17847" customFormat="false" ht="15" hidden="false" customHeight="false" outlineLevel="0" collapsed="false">
      <c r="A17847" s="0" t="n">
        <v>202507</v>
      </c>
      <c r="B17847" s="0" t="n">
        <v>202509</v>
      </c>
      <c r="C17847" s="37" t="s">
        <v>95</v>
      </c>
      <c r="D17847" s="37" t="s">
        <v>328</v>
      </c>
      <c r="E17847" s="0" t="n">
        <v>3</v>
      </c>
      <c r="F17847" s="38" t="s">
        <v>70</v>
      </c>
      <c r="G17847" s="37" t="s">
        <v>689</v>
      </c>
      <c r="H17847" s="0" t="n">
        <v>3383062</v>
      </c>
      <c r="I17847" s="0" t="n">
        <v>2766767</v>
      </c>
      <c r="J17847" s="0" t="n">
        <v>109436</v>
      </c>
    </row>
    <row r="17848" customFormat="false" ht="15" hidden="false" customHeight="false" outlineLevel="0" collapsed="false">
      <c r="A17848" s="0" t="n">
        <v>202507</v>
      </c>
      <c r="B17848" s="0" t="n">
        <v>202509</v>
      </c>
      <c r="C17848" s="37" t="s">
        <v>178</v>
      </c>
      <c r="D17848" s="37" t="s">
        <v>372</v>
      </c>
      <c r="E17848" s="0" t="n">
        <v>3</v>
      </c>
      <c r="F17848" s="38" t="s">
        <v>70</v>
      </c>
      <c r="G17848" s="37" t="s">
        <v>690</v>
      </c>
      <c r="H17848" s="0" t="n">
        <v>516387</v>
      </c>
      <c r="I17848" s="0" t="n">
        <v>485681</v>
      </c>
      <c r="J17848" s="0" t="n">
        <v>122236</v>
      </c>
    </row>
    <row r="17849" customFormat="false" ht="15" hidden="false" customHeight="false" outlineLevel="0" collapsed="false">
      <c r="A17849" s="0" t="n">
        <v>202507</v>
      </c>
      <c r="B17849" s="0" t="n">
        <v>202509</v>
      </c>
      <c r="C17849" s="37" t="s">
        <v>197</v>
      </c>
      <c r="D17849" s="37" t="s">
        <v>502</v>
      </c>
      <c r="E17849" s="0" t="n">
        <v>3</v>
      </c>
      <c r="F17849" s="38" t="s">
        <v>70</v>
      </c>
      <c r="G17849" s="37" t="s">
        <v>691</v>
      </c>
      <c r="H17849" s="0" t="n">
        <v>415364</v>
      </c>
      <c r="I17849" s="0" t="n">
        <v>296383</v>
      </c>
      <c r="J17849" s="0" t="n">
        <v>31919</v>
      </c>
    </row>
    <row r="17850" customFormat="false" ht="15" hidden="false" customHeight="false" outlineLevel="0" collapsed="false">
      <c r="A17850" s="0" t="n">
        <v>202507</v>
      </c>
      <c r="B17850" s="0" t="n">
        <v>202509</v>
      </c>
      <c r="C17850" s="37" t="s">
        <v>124</v>
      </c>
      <c r="D17850" s="37" t="s">
        <v>393</v>
      </c>
      <c r="E17850" s="0" t="n">
        <v>3</v>
      </c>
      <c r="F17850" s="38" t="s">
        <v>70</v>
      </c>
      <c r="G17850" s="37" t="s">
        <v>692</v>
      </c>
      <c r="H17850" s="0" t="n">
        <v>1787803</v>
      </c>
      <c r="I17850" s="0" t="n">
        <v>1224014</v>
      </c>
      <c r="J17850" s="0" t="n">
        <v>-45046</v>
      </c>
    </row>
    <row r="17851" customFormat="false" ht="15" hidden="false" customHeight="false" outlineLevel="0" collapsed="false">
      <c r="A17851" s="0" t="n">
        <v>202507</v>
      </c>
      <c r="B17851" s="0" t="n">
        <v>202509</v>
      </c>
      <c r="C17851" s="37" t="s">
        <v>178</v>
      </c>
      <c r="D17851" s="37" t="s">
        <v>693</v>
      </c>
      <c r="E17851" s="0" t="n">
        <v>3</v>
      </c>
      <c r="F17851" s="38" t="s">
        <v>70</v>
      </c>
      <c r="G17851" s="37" t="s">
        <v>694</v>
      </c>
      <c r="H17851" s="0" t="n">
        <v>5532057</v>
      </c>
      <c r="I17851" s="0" t="n">
        <v>3822752</v>
      </c>
      <c r="J17851" s="0" t="n">
        <v>-293977</v>
      </c>
    </row>
    <row r="17852" customFormat="false" ht="15" hidden="false" customHeight="false" outlineLevel="0" collapsed="false">
      <c r="A17852" s="0" t="n">
        <v>202507</v>
      </c>
      <c r="B17852" s="0" t="n">
        <v>202509</v>
      </c>
      <c r="C17852" s="37" t="s">
        <v>95</v>
      </c>
      <c r="D17852" s="37" t="s">
        <v>519</v>
      </c>
      <c r="E17852" s="0" t="n">
        <v>3</v>
      </c>
      <c r="F17852" s="38" t="s">
        <v>70</v>
      </c>
      <c r="G17852" s="37" t="s">
        <v>695</v>
      </c>
      <c r="H17852" s="0" t="n">
        <v>1549535</v>
      </c>
      <c r="I17852" s="0" t="n">
        <v>464111</v>
      </c>
      <c r="J17852" s="0" t="n">
        <v>73534</v>
      </c>
    </row>
    <row r="17853" customFormat="false" ht="15" hidden="false" customHeight="false" outlineLevel="0" collapsed="false">
      <c r="A17853" s="0" t="n">
        <v>202507</v>
      </c>
      <c r="B17853" s="0" t="n">
        <v>202509</v>
      </c>
      <c r="C17853" s="37" t="s">
        <v>152</v>
      </c>
      <c r="D17853" s="37" t="s">
        <v>341</v>
      </c>
      <c r="E17853" s="0" t="n">
        <v>3</v>
      </c>
      <c r="F17853" s="38" t="s">
        <v>70</v>
      </c>
      <c r="G17853" s="37" t="s">
        <v>696</v>
      </c>
      <c r="H17853" s="0" t="n">
        <v>187882</v>
      </c>
      <c r="I17853" s="0" t="n">
        <v>381072</v>
      </c>
      <c r="J17853" s="0" t="n">
        <v>7349</v>
      </c>
    </row>
    <row r="17854" customFormat="false" ht="15" hidden="false" customHeight="false" outlineLevel="0" collapsed="false">
      <c r="A17854" s="0" t="n">
        <v>202507</v>
      </c>
      <c r="B17854" s="0" t="n">
        <v>202509</v>
      </c>
      <c r="C17854" s="37" t="s">
        <v>149</v>
      </c>
      <c r="D17854" s="37" t="s">
        <v>245</v>
      </c>
      <c r="E17854" s="0" t="n">
        <v>3</v>
      </c>
      <c r="F17854" s="38" t="s">
        <v>70</v>
      </c>
      <c r="G17854" s="37" t="s">
        <v>697</v>
      </c>
      <c r="H17854" s="0" t="n">
        <v>276561</v>
      </c>
      <c r="I17854" s="0" t="n">
        <v>133289</v>
      </c>
      <c r="J17854" s="0" t="n">
        <v>22883</v>
      </c>
    </row>
    <row r="17855" customFormat="false" ht="15" hidden="false" customHeight="false" outlineLevel="0" collapsed="false">
      <c r="A17855" s="0" t="n">
        <v>202507</v>
      </c>
      <c r="B17855" s="0" t="n">
        <v>202509</v>
      </c>
      <c r="C17855" s="37" t="s">
        <v>184</v>
      </c>
      <c r="D17855" s="37" t="s">
        <v>306</v>
      </c>
      <c r="E17855" s="0" t="n">
        <v>3</v>
      </c>
      <c r="F17855" s="38" t="s">
        <v>70</v>
      </c>
      <c r="G17855" s="37" t="s">
        <v>698</v>
      </c>
      <c r="H17855" s="0" t="n">
        <v>268276</v>
      </c>
      <c r="I17855" s="0" t="n">
        <v>212023</v>
      </c>
      <c r="J17855" s="0" t="n">
        <v>5507</v>
      </c>
    </row>
    <row r="17856" customFormat="false" ht="15" hidden="false" customHeight="false" outlineLevel="0" collapsed="false">
      <c r="A17856" s="0" t="n">
        <v>202507</v>
      </c>
      <c r="B17856" s="0" t="n">
        <v>202509</v>
      </c>
      <c r="C17856" s="37" t="s">
        <v>124</v>
      </c>
      <c r="D17856" s="37" t="s">
        <v>311</v>
      </c>
      <c r="E17856" s="0" t="n">
        <v>3</v>
      </c>
      <c r="F17856" s="38" t="s">
        <v>70</v>
      </c>
      <c r="G17856" s="37" t="s">
        <v>699</v>
      </c>
      <c r="H17856" s="0" t="n">
        <v>220206</v>
      </c>
      <c r="I17856" s="0" t="n">
        <v>327222</v>
      </c>
      <c r="J17856" s="0" t="n">
        <v>34096</v>
      </c>
    </row>
    <row r="17857" customFormat="false" ht="15" hidden="false" customHeight="false" outlineLevel="0" collapsed="false">
      <c r="A17857" s="0" t="n">
        <v>202507</v>
      </c>
      <c r="B17857" s="0" t="n">
        <v>202509</v>
      </c>
      <c r="C17857" s="37" t="s">
        <v>109</v>
      </c>
      <c r="D17857" s="37" t="s">
        <v>700</v>
      </c>
      <c r="E17857" s="0" t="n">
        <v>3</v>
      </c>
      <c r="F17857" s="38" t="s">
        <v>70</v>
      </c>
      <c r="G17857" s="37" t="s">
        <v>701</v>
      </c>
      <c r="H17857" s="0" t="n">
        <v>1466896</v>
      </c>
      <c r="I17857" s="0" t="n">
        <v>969885</v>
      </c>
      <c r="J17857" s="0" t="n">
        <v>45058</v>
      </c>
    </row>
    <row r="17858" customFormat="false" ht="15" hidden="false" customHeight="false" outlineLevel="0" collapsed="false">
      <c r="A17858" s="0" t="n">
        <v>202507</v>
      </c>
      <c r="B17858" s="0" t="n">
        <v>202509</v>
      </c>
      <c r="C17858" s="37" t="s">
        <v>178</v>
      </c>
      <c r="D17858" s="37" t="s">
        <v>702</v>
      </c>
      <c r="E17858" s="0" t="n">
        <v>3</v>
      </c>
      <c r="F17858" s="38" t="s">
        <v>70</v>
      </c>
      <c r="G17858" s="37" t="s">
        <v>703</v>
      </c>
      <c r="H17858" s="0" t="n">
        <v>3778638</v>
      </c>
      <c r="I17858" s="0" t="n">
        <v>1011679</v>
      </c>
      <c r="J17858" s="0" t="n">
        <v>106780</v>
      </c>
    </row>
    <row r="17859" customFormat="false" ht="15" hidden="false" customHeight="false" outlineLevel="0" collapsed="false">
      <c r="A17859" s="0" t="n">
        <v>202507</v>
      </c>
      <c r="B17859" s="0" t="n">
        <v>202509</v>
      </c>
      <c r="C17859" s="37" t="s">
        <v>115</v>
      </c>
      <c r="D17859" s="37" t="s">
        <v>569</v>
      </c>
      <c r="E17859" s="0" t="n">
        <v>3</v>
      </c>
      <c r="F17859" s="38" t="s">
        <v>70</v>
      </c>
      <c r="G17859" s="37" t="s">
        <v>704</v>
      </c>
      <c r="H17859" s="0" t="n">
        <v>1627456</v>
      </c>
      <c r="I17859" s="0" t="n">
        <v>1182720</v>
      </c>
      <c r="J17859" s="0" t="n">
        <v>180879</v>
      </c>
    </row>
    <row r="17860" customFormat="false" ht="15" hidden="false" customHeight="false" outlineLevel="0" collapsed="false">
      <c r="A17860" s="0" t="n">
        <v>202507</v>
      </c>
      <c r="B17860" s="0" t="n">
        <v>202509</v>
      </c>
      <c r="C17860" s="37" t="s">
        <v>136</v>
      </c>
      <c r="D17860" s="37" t="s">
        <v>210</v>
      </c>
      <c r="E17860" s="0" t="n">
        <v>3</v>
      </c>
      <c r="F17860" s="38" t="s">
        <v>70</v>
      </c>
      <c r="G17860" s="37" t="s">
        <v>705</v>
      </c>
      <c r="H17860" s="0" t="n">
        <v>115134</v>
      </c>
      <c r="I17860" s="0" t="n">
        <v>74329</v>
      </c>
      <c r="J17860" s="0" t="n">
        <v>6089</v>
      </c>
    </row>
    <row r="17861" customFormat="false" ht="15" hidden="false" customHeight="false" outlineLevel="0" collapsed="false">
      <c r="A17861" s="0" t="n">
        <v>202507</v>
      </c>
      <c r="B17861" s="0" t="n">
        <v>202509</v>
      </c>
      <c r="C17861" s="37" t="s">
        <v>158</v>
      </c>
      <c r="D17861" s="37" t="s">
        <v>706</v>
      </c>
      <c r="E17861" s="0" t="n">
        <v>3</v>
      </c>
      <c r="F17861" s="38" t="s">
        <v>70</v>
      </c>
      <c r="G17861" s="37" t="s">
        <v>707</v>
      </c>
      <c r="H17861" s="0" t="n">
        <v>1125189</v>
      </c>
      <c r="I17861" s="0" t="n">
        <v>2319447</v>
      </c>
      <c r="J17861" s="0" t="n">
        <v>338872</v>
      </c>
    </row>
    <row r="17862" customFormat="false" ht="15" hidden="false" customHeight="false" outlineLevel="0" collapsed="false">
      <c r="A17862" s="0" t="n">
        <v>202507</v>
      </c>
      <c r="B17862" s="0" t="n">
        <v>202509</v>
      </c>
      <c r="C17862" s="37" t="s">
        <v>109</v>
      </c>
      <c r="D17862" s="37" t="s">
        <v>251</v>
      </c>
      <c r="E17862" s="0" t="n">
        <v>3</v>
      </c>
      <c r="F17862" s="38" t="s">
        <v>70</v>
      </c>
      <c r="G17862" s="37" t="s">
        <v>708</v>
      </c>
      <c r="H17862" s="0" t="n">
        <v>1226201</v>
      </c>
      <c r="I17862" s="0" t="n">
        <v>1068337</v>
      </c>
      <c r="J17862" s="0" t="n">
        <v>-96003</v>
      </c>
    </row>
    <row r="17863" customFormat="false" ht="15" hidden="false" customHeight="false" outlineLevel="0" collapsed="false">
      <c r="A17863" s="0" t="n">
        <v>202507</v>
      </c>
      <c r="B17863" s="0" t="n">
        <v>202509</v>
      </c>
      <c r="C17863" s="37" t="s">
        <v>101</v>
      </c>
      <c r="D17863" s="37" t="s">
        <v>273</v>
      </c>
      <c r="E17863" s="0" t="n">
        <v>3</v>
      </c>
      <c r="F17863" s="38" t="s">
        <v>70</v>
      </c>
      <c r="G17863" s="37" t="s">
        <v>709</v>
      </c>
      <c r="H17863" s="0" t="n">
        <v>15224306</v>
      </c>
      <c r="I17863" s="0" t="n">
        <v>7482307</v>
      </c>
      <c r="J17863" s="0" t="n">
        <v>909565</v>
      </c>
    </row>
    <row r="17864" customFormat="false" ht="15" hidden="false" customHeight="false" outlineLevel="0" collapsed="false">
      <c r="A17864" s="0" t="n">
        <v>202507</v>
      </c>
      <c r="B17864" s="0" t="n">
        <v>202509</v>
      </c>
      <c r="C17864" s="37" t="s">
        <v>115</v>
      </c>
      <c r="D17864" s="37" t="s">
        <v>700</v>
      </c>
      <c r="E17864" s="0" t="n">
        <v>3</v>
      </c>
      <c r="F17864" s="38" t="s">
        <v>70</v>
      </c>
      <c r="G17864" s="37" t="s">
        <v>710</v>
      </c>
      <c r="H17864" s="0" t="n">
        <v>296648</v>
      </c>
      <c r="I17864" s="0" t="n">
        <v>298614</v>
      </c>
      <c r="J17864" s="0" t="n">
        <v>24576</v>
      </c>
    </row>
    <row r="17865" customFormat="false" ht="15" hidden="false" customHeight="false" outlineLevel="0" collapsed="false">
      <c r="A17865" s="0" t="n">
        <v>202507</v>
      </c>
      <c r="B17865" s="0" t="n">
        <v>202509</v>
      </c>
      <c r="C17865" s="37" t="s">
        <v>106</v>
      </c>
      <c r="D17865" s="37" t="s">
        <v>181</v>
      </c>
      <c r="E17865" s="0" t="n">
        <v>3</v>
      </c>
      <c r="F17865" s="38" t="s">
        <v>70</v>
      </c>
      <c r="G17865" s="37" t="s">
        <v>711</v>
      </c>
      <c r="H17865" s="0" t="n">
        <v>497739</v>
      </c>
      <c r="I17865" s="0" t="n">
        <v>156587</v>
      </c>
      <c r="J17865" s="0" t="n">
        <v>8423</v>
      </c>
    </row>
    <row r="17866" customFormat="false" ht="15" hidden="false" customHeight="false" outlineLevel="0" collapsed="false">
      <c r="A17866" s="0" t="n">
        <v>202507</v>
      </c>
      <c r="B17866" s="0" t="n">
        <v>202509</v>
      </c>
      <c r="C17866" s="37" t="s">
        <v>101</v>
      </c>
      <c r="D17866" s="37" t="s">
        <v>369</v>
      </c>
      <c r="E17866" s="0" t="n">
        <v>3</v>
      </c>
      <c r="F17866" s="38" t="s">
        <v>70</v>
      </c>
      <c r="G17866" s="37" t="s">
        <v>712</v>
      </c>
      <c r="H17866" s="0" t="n">
        <v>11168329</v>
      </c>
      <c r="I17866" s="0" t="n">
        <v>6328337</v>
      </c>
      <c r="J17866" s="0" t="n">
        <v>-1006902</v>
      </c>
    </row>
    <row r="17867" customFormat="false" ht="15" hidden="false" customHeight="false" outlineLevel="0" collapsed="false">
      <c r="A17867" s="0" t="n">
        <v>202507</v>
      </c>
      <c r="B17867" s="0" t="n">
        <v>202509</v>
      </c>
      <c r="C17867" s="37" t="s">
        <v>184</v>
      </c>
      <c r="D17867" s="37" t="s">
        <v>249</v>
      </c>
      <c r="E17867" s="0" t="n">
        <v>3</v>
      </c>
      <c r="F17867" s="38" t="s">
        <v>70</v>
      </c>
      <c r="G17867" s="37" t="s">
        <v>713</v>
      </c>
      <c r="H17867" s="0" t="n">
        <v>2597344</v>
      </c>
      <c r="I17867" s="0" t="n">
        <v>1008653</v>
      </c>
      <c r="J17867" s="0" t="n">
        <v>-87614</v>
      </c>
    </row>
    <row r="17868" customFormat="false" ht="15" hidden="false" customHeight="false" outlineLevel="0" collapsed="false">
      <c r="A17868" s="0" t="n">
        <v>202507</v>
      </c>
      <c r="B17868" s="0" t="n">
        <v>202509</v>
      </c>
      <c r="C17868" s="37" t="s">
        <v>109</v>
      </c>
      <c r="D17868" s="37" t="s">
        <v>714</v>
      </c>
      <c r="E17868" s="0" t="n">
        <v>3</v>
      </c>
      <c r="F17868" s="38" t="s">
        <v>70</v>
      </c>
      <c r="G17868" s="37" t="s">
        <v>715</v>
      </c>
      <c r="H17868" s="0" t="n">
        <v>2750038</v>
      </c>
      <c r="I17868" s="0" t="n">
        <v>2771113</v>
      </c>
      <c r="J17868" s="0" t="n">
        <v>284691</v>
      </c>
    </row>
    <row r="17869" customFormat="false" ht="15" hidden="false" customHeight="false" outlineLevel="0" collapsed="false">
      <c r="A17869" s="0" t="n">
        <v>202507</v>
      </c>
      <c r="B17869" s="0" t="n">
        <v>202509</v>
      </c>
      <c r="C17869" s="37" t="s">
        <v>106</v>
      </c>
      <c r="D17869" s="37" t="s">
        <v>249</v>
      </c>
      <c r="E17869" s="0" t="n">
        <v>3</v>
      </c>
      <c r="F17869" s="38" t="s">
        <v>70</v>
      </c>
      <c r="G17869" s="37" t="s">
        <v>716</v>
      </c>
      <c r="H17869" s="0" t="n">
        <v>2012473</v>
      </c>
      <c r="I17869" s="0" t="n">
        <v>1052685</v>
      </c>
      <c r="J17869" s="0" t="n">
        <v>121428</v>
      </c>
    </row>
    <row r="17870" customFormat="false" ht="15" hidden="false" customHeight="false" outlineLevel="0" collapsed="false">
      <c r="A17870" s="0" t="n">
        <v>202507</v>
      </c>
      <c r="B17870" s="0" t="n">
        <v>202509</v>
      </c>
      <c r="C17870" s="37" t="s">
        <v>197</v>
      </c>
      <c r="D17870" s="37" t="s">
        <v>511</v>
      </c>
      <c r="E17870" s="0" t="n">
        <v>3</v>
      </c>
      <c r="F17870" s="38" t="s">
        <v>70</v>
      </c>
      <c r="G17870" s="37" t="s">
        <v>717</v>
      </c>
      <c r="H17870" s="0" t="n">
        <v>1816683</v>
      </c>
      <c r="I17870" s="0" t="n">
        <v>1581538</v>
      </c>
      <c r="J17870" s="0" t="n">
        <v>191264</v>
      </c>
    </row>
    <row r="17871" customFormat="false" ht="15" hidden="false" customHeight="false" outlineLevel="0" collapsed="false">
      <c r="A17871" s="0" t="n">
        <v>202507</v>
      </c>
      <c r="B17871" s="0" t="n">
        <v>202509</v>
      </c>
      <c r="C17871" s="37" t="s">
        <v>149</v>
      </c>
      <c r="D17871" s="37" t="s">
        <v>150</v>
      </c>
      <c r="E17871" s="0" t="n">
        <v>3</v>
      </c>
      <c r="F17871" s="38" t="s">
        <v>70</v>
      </c>
      <c r="G17871" s="37" t="s">
        <v>718</v>
      </c>
      <c r="H17871" s="0" t="n">
        <v>2943723</v>
      </c>
      <c r="I17871" s="0" t="n">
        <v>2035375</v>
      </c>
      <c r="J17871" s="0" t="n">
        <v>161358</v>
      </c>
    </row>
    <row r="17872" customFormat="false" ht="15" hidden="false" customHeight="false" outlineLevel="0" collapsed="false">
      <c r="A17872" s="0" t="n">
        <v>202507</v>
      </c>
      <c r="B17872" s="0" t="n">
        <v>202509</v>
      </c>
      <c r="C17872" s="37" t="s">
        <v>98</v>
      </c>
      <c r="D17872" s="37" t="s">
        <v>719</v>
      </c>
      <c r="E17872" s="0" t="n">
        <v>3</v>
      </c>
      <c r="F17872" s="38" t="s">
        <v>70</v>
      </c>
      <c r="G17872" s="37" t="s">
        <v>720</v>
      </c>
      <c r="H17872" s="0" t="n">
        <v>500714</v>
      </c>
      <c r="I17872" s="0" t="n">
        <v>661029</v>
      </c>
      <c r="J17872" s="0" t="n">
        <v>-26347</v>
      </c>
    </row>
    <row r="17873" customFormat="false" ht="15" hidden="false" customHeight="false" outlineLevel="0" collapsed="false">
      <c r="A17873" s="0" t="n">
        <v>202507</v>
      </c>
      <c r="B17873" s="0" t="n">
        <v>202509</v>
      </c>
      <c r="C17873" s="37" t="s">
        <v>149</v>
      </c>
      <c r="D17873" s="37" t="s">
        <v>292</v>
      </c>
      <c r="E17873" s="0" t="n">
        <v>3</v>
      </c>
      <c r="F17873" s="38" t="s">
        <v>70</v>
      </c>
      <c r="G17873" s="37" t="s">
        <v>721</v>
      </c>
      <c r="H17873" s="0" t="n">
        <v>5805490</v>
      </c>
      <c r="I17873" s="0" t="n">
        <v>4227651</v>
      </c>
      <c r="J17873" s="0" t="n">
        <v>-96409</v>
      </c>
    </row>
    <row r="17874" customFormat="false" ht="15" hidden="false" customHeight="false" outlineLevel="0" collapsed="false">
      <c r="A17874" s="0" t="n">
        <v>202507</v>
      </c>
      <c r="B17874" s="0" t="n">
        <v>202509</v>
      </c>
      <c r="C17874" s="37" t="s">
        <v>178</v>
      </c>
      <c r="D17874" s="37" t="s">
        <v>167</v>
      </c>
      <c r="E17874" s="0" t="n">
        <v>3</v>
      </c>
      <c r="F17874" s="38" t="s">
        <v>70</v>
      </c>
      <c r="G17874" s="37" t="s">
        <v>722</v>
      </c>
      <c r="H17874" s="0" t="n">
        <v>223237</v>
      </c>
      <c r="I17874" s="0" t="n">
        <v>209493</v>
      </c>
      <c r="J17874" s="0" t="n">
        <v>-27426</v>
      </c>
    </row>
    <row r="17875" customFormat="false" ht="15" hidden="false" customHeight="false" outlineLevel="0" collapsed="false">
      <c r="A17875" s="0" t="n">
        <v>202507</v>
      </c>
      <c r="B17875" s="0" t="n">
        <v>202509</v>
      </c>
      <c r="C17875" s="37" t="s">
        <v>106</v>
      </c>
      <c r="D17875" s="37" t="s">
        <v>723</v>
      </c>
      <c r="E17875" s="0" t="n">
        <v>3</v>
      </c>
      <c r="F17875" s="38" t="s">
        <v>70</v>
      </c>
      <c r="G17875" s="37" t="s">
        <v>724</v>
      </c>
      <c r="H17875" s="0" t="n">
        <v>2313983</v>
      </c>
      <c r="I17875" s="0" t="n">
        <v>2430348</v>
      </c>
      <c r="J17875" s="0" t="n">
        <v>224714</v>
      </c>
    </row>
    <row r="17876" customFormat="false" ht="15" hidden="false" customHeight="false" outlineLevel="0" collapsed="false">
      <c r="A17876" s="0" t="n">
        <v>202507</v>
      </c>
      <c r="B17876" s="0" t="n">
        <v>202509</v>
      </c>
      <c r="C17876" s="37" t="s">
        <v>158</v>
      </c>
      <c r="D17876" s="37" t="s">
        <v>618</v>
      </c>
      <c r="E17876" s="0" t="n">
        <v>3</v>
      </c>
      <c r="F17876" s="38" t="s">
        <v>70</v>
      </c>
      <c r="G17876" s="37" t="s">
        <v>725</v>
      </c>
      <c r="H17876" s="0" t="n">
        <v>2045475</v>
      </c>
      <c r="I17876" s="0" t="n">
        <v>1108771</v>
      </c>
      <c r="J17876" s="0" t="n">
        <v>299998</v>
      </c>
    </row>
    <row r="17877" customFormat="false" ht="15" hidden="false" customHeight="false" outlineLevel="0" collapsed="false">
      <c r="A17877" s="0" t="n">
        <v>202507</v>
      </c>
      <c r="B17877" s="0" t="n">
        <v>202509</v>
      </c>
      <c r="C17877" s="37" t="s">
        <v>178</v>
      </c>
      <c r="D17877" s="37" t="s">
        <v>391</v>
      </c>
      <c r="E17877" s="0" t="n">
        <v>3</v>
      </c>
      <c r="F17877" s="38" t="s">
        <v>70</v>
      </c>
      <c r="G17877" s="37" t="s">
        <v>726</v>
      </c>
      <c r="H17877" s="0" t="n">
        <v>413288</v>
      </c>
      <c r="I17877" s="0" t="n">
        <v>315822</v>
      </c>
      <c r="J17877" s="0" t="n">
        <v>22363</v>
      </c>
    </row>
    <row r="17878" customFormat="false" ht="15" hidden="false" customHeight="false" outlineLevel="0" collapsed="false">
      <c r="A17878" s="0" t="n">
        <v>202507</v>
      </c>
      <c r="B17878" s="0" t="n">
        <v>202509</v>
      </c>
      <c r="C17878" s="37" t="s">
        <v>184</v>
      </c>
      <c r="D17878" s="37" t="s">
        <v>200</v>
      </c>
      <c r="E17878" s="0" t="n">
        <v>3</v>
      </c>
      <c r="F17878" s="38" t="s">
        <v>70</v>
      </c>
      <c r="G17878" s="37" t="s">
        <v>727</v>
      </c>
      <c r="H17878" s="0" t="n">
        <v>1646253</v>
      </c>
      <c r="I17878" s="0" t="n">
        <v>680237</v>
      </c>
      <c r="J17878" s="0" t="n">
        <v>2705</v>
      </c>
    </row>
    <row r="17879" customFormat="false" ht="15" hidden="false" customHeight="false" outlineLevel="0" collapsed="false">
      <c r="A17879" s="0" t="n">
        <v>202507</v>
      </c>
      <c r="B17879" s="0" t="n">
        <v>202509</v>
      </c>
      <c r="C17879" s="37" t="s">
        <v>95</v>
      </c>
      <c r="D17879" s="37" t="s">
        <v>684</v>
      </c>
      <c r="E17879" s="0" t="n">
        <v>3</v>
      </c>
      <c r="F17879" s="38" t="s">
        <v>70</v>
      </c>
      <c r="G17879" s="37" t="s">
        <v>728</v>
      </c>
      <c r="H17879" s="0" t="n">
        <v>676349</v>
      </c>
      <c r="I17879" s="0" t="n">
        <v>674131</v>
      </c>
      <c r="J17879" s="0" t="n">
        <v>55657</v>
      </c>
    </row>
    <row r="17880" customFormat="false" ht="15" hidden="false" customHeight="false" outlineLevel="0" collapsed="false">
      <c r="A17880" s="0" t="n">
        <v>202507</v>
      </c>
      <c r="B17880" s="0" t="n">
        <v>202509</v>
      </c>
      <c r="C17880" s="37" t="s">
        <v>178</v>
      </c>
      <c r="D17880" s="37" t="s">
        <v>509</v>
      </c>
      <c r="E17880" s="0" t="n">
        <v>3</v>
      </c>
      <c r="F17880" s="38" t="s">
        <v>70</v>
      </c>
      <c r="G17880" s="37" t="s">
        <v>729</v>
      </c>
      <c r="H17880" s="0" t="n">
        <v>287637</v>
      </c>
      <c r="I17880" s="0" t="n">
        <v>222417</v>
      </c>
      <c r="J17880" s="0" t="n">
        <v>14776</v>
      </c>
    </row>
    <row r="17881" customFormat="false" ht="15" hidden="false" customHeight="false" outlineLevel="0" collapsed="false">
      <c r="A17881" s="0" t="n">
        <v>202507</v>
      </c>
      <c r="B17881" s="0" t="n">
        <v>202509</v>
      </c>
      <c r="C17881" s="37" t="s">
        <v>136</v>
      </c>
      <c r="D17881" s="37" t="s">
        <v>700</v>
      </c>
      <c r="E17881" s="0" t="n">
        <v>3</v>
      </c>
      <c r="F17881" s="38" t="s">
        <v>70</v>
      </c>
      <c r="G17881" s="37" t="s">
        <v>730</v>
      </c>
      <c r="H17881" s="0" t="n">
        <v>1296585</v>
      </c>
      <c r="I17881" s="0" t="n">
        <v>842125</v>
      </c>
      <c r="J17881" s="0" t="n">
        <v>-78848</v>
      </c>
    </row>
    <row r="17882" customFormat="false" ht="15" hidden="false" customHeight="false" outlineLevel="0" collapsed="false">
      <c r="A17882" s="0" t="n">
        <v>202507</v>
      </c>
      <c r="B17882" s="0" t="n">
        <v>202509</v>
      </c>
      <c r="C17882" s="37" t="s">
        <v>184</v>
      </c>
      <c r="D17882" s="37" t="s">
        <v>311</v>
      </c>
      <c r="E17882" s="0" t="n">
        <v>3</v>
      </c>
      <c r="F17882" s="38" t="s">
        <v>70</v>
      </c>
      <c r="G17882" s="37" t="s">
        <v>731</v>
      </c>
      <c r="H17882" s="0" t="n">
        <v>393169</v>
      </c>
      <c r="I17882" s="0" t="n">
        <v>427917</v>
      </c>
      <c r="J17882" s="0" t="n">
        <v>45109</v>
      </c>
    </row>
    <row r="17883" customFormat="false" ht="15" hidden="false" customHeight="false" outlineLevel="0" collapsed="false">
      <c r="A17883" s="0" t="n">
        <v>202507</v>
      </c>
      <c r="B17883" s="0" t="n">
        <v>202509</v>
      </c>
      <c r="C17883" s="37" t="s">
        <v>101</v>
      </c>
      <c r="D17883" s="37" t="s">
        <v>253</v>
      </c>
      <c r="E17883" s="0" t="n">
        <v>3</v>
      </c>
      <c r="F17883" s="38" t="s">
        <v>70</v>
      </c>
      <c r="G17883" s="37" t="s">
        <v>732</v>
      </c>
      <c r="H17883" s="0" t="n">
        <v>1636753</v>
      </c>
      <c r="I17883" s="0" t="n">
        <v>707512</v>
      </c>
      <c r="J17883" s="0" t="n">
        <v>48917</v>
      </c>
    </row>
    <row r="17884" customFormat="false" ht="15" hidden="false" customHeight="false" outlineLevel="0" collapsed="false">
      <c r="A17884" s="0" t="n">
        <v>202507</v>
      </c>
      <c r="B17884" s="0" t="n">
        <v>202509</v>
      </c>
      <c r="C17884" s="37" t="s">
        <v>184</v>
      </c>
      <c r="D17884" s="37" t="s">
        <v>603</v>
      </c>
      <c r="E17884" s="0" t="n">
        <v>3</v>
      </c>
      <c r="F17884" s="38" t="s">
        <v>70</v>
      </c>
      <c r="G17884" s="37" t="s">
        <v>733</v>
      </c>
      <c r="H17884" s="0" t="n">
        <v>409529</v>
      </c>
      <c r="I17884" s="0" t="n">
        <v>409399</v>
      </c>
      <c r="J17884" s="0" t="n">
        <v>25769</v>
      </c>
    </row>
    <row r="17885" customFormat="false" ht="15" hidden="false" customHeight="false" outlineLevel="0" collapsed="false">
      <c r="A17885" s="0" t="n">
        <v>202507</v>
      </c>
      <c r="B17885" s="0" t="n">
        <v>202509</v>
      </c>
      <c r="C17885" s="37" t="s">
        <v>109</v>
      </c>
      <c r="D17885" s="37" t="s">
        <v>502</v>
      </c>
      <c r="E17885" s="0" t="n">
        <v>3</v>
      </c>
      <c r="F17885" s="38" t="s">
        <v>70</v>
      </c>
      <c r="G17885" s="37" t="s">
        <v>734</v>
      </c>
      <c r="H17885" s="0" t="n">
        <v>2777557</v>
      </c>
      <c r="I17885" s="0" t="n">
        <v>950079</v>
      </c>
      <c r="J17885" s="0" t="n">
        <v>264910</v>
      </c>
    </row>
    <row r="17886" customFormat="false" ht="15" hidden="false" customHeight="false" outlineLevel="0" collapsed="false">
      <c r="A17886" s="0" t="n">
        <v>202507</v>
      </c>
      <c r="B17886" s="0" t="n">
        <v>202509</v>
      </c>
      <c r="C17886" s="37" t="s">
        <v>158</v>
      </c>
      <c r="D17886" s="37" t="s">
        <v>693</v>
      </c>
      <c r="E17886" s="0" t="n">
        <v>3</v>
      </c>
      <c r="F17886" s="38" t="s">
        <v>70</v>
      </c>
      <c r="G17886" s="37" t="s">
        <v>735</v>
      </c>
      <c r="H17886" s="0" t="n">
        <v>268543</v>
      </c>
      <c r="I17886" s="0" t="n">
        <v>196874</v>
      </c>
      <c r="J17886" s="0" t="n">
        <v>13756</v>
      </c>
    </row>
    <row r="17887" customFormat="false" ht="15" hidden="false" customHeight="false" outlineLevel="0" collapsed="false">
      <c r="A17887" s="0" t="n">
        <v>202507</v>
      </c>
      <c r="B17887" s="0" t="n">
        <v>202509</v>
      </c>
      <c r="C17887" s="37" t="s">
        <v>95</v>
      </c>
      <c r="D17887" s="37" t="s">
        <v>714</v>
      </c>
      <c r="E17887" s="0" t="n">
        <v>3</v>
      </c>
      <c r="F17887" s="38" t="s">
        <v>70</v>
      </c>
      <c r="G17887" s="37" t="s">
        <v>736</v>
      </c>
      <c r="H17887" s="0" t="n">
        <v>558791</v>
      </c>
      <c r="I17887" s="0" t="n">
        <v>545093</v>
      </c>
      <c r="J17887" s="0" t="n">
        <v>142956</v>
      </c>
    </row>
    <row r="17888" customFormat="false" ht="15" hidden="false" customHeight="false" outlineLevel="0" collapsed="false">
      <c r="A17888" s="0" t="n">
        <v>202507</v>
      </c>
      <c r="B17888" s="0" t="n">
        <v>202509</v>
      </c>
      <c r="C17888" s="37" t="s">
        <v>112</v>
      </c>
      <c r="D17888" s="37" t="s">
        <v>243</v>
      </c>
      <c r="E17888" s="0" t="n">
        <v>3</v>
      </c>
      <c r="F17888" s="38" t="s">
        <v>70</v>
      </c>
      <c r="G17888" s="37" t="s">
        <v>737</v>
      </c>
      <c r="H17888" s="0" t="n">
        <v>771063</v>
      </c>
      <c r="I17888" s="0" t="n">
        <v>482605</v>
      </c>
      <c r="J17888" s="0" t="n">
        <v>-1309</v>
      </c>
    </row>
    <row r="17889" customFormat="false" ht="15" hidden="false" customHeight="false" outlineLevel="0" collapsed="false">
      <c r="A17889" s="0" t="n">
        <v>202507</v>
      </c>
      <c r="B17889" s="0" t="n">
        <v>202509</v>
      </c>
      <c r="C17889" s="37" t="s">
        <v>98</v>
      </c>
      <c r="D17889" s="37" t="s">
        <v>298</v>
      </c>
      <c r="E17889" s="0" t="n">
        <v>3</v>
      </c>
      <c r="F17889" s="38" t="s">
        <v>70</v>
      </c>
      <c r="G17889" s="37" t="s">
        <v>738</v>
      </c>
      <c r="H17889" s="0" t="n">
        <v>5358347</v>
      </c>
      <c r="I17889" s="0" t="n">
        <v>3492594</v>
      </c>
      <c r="J17889" s="0" t="n">
        <v>-248011</v>
      </c>
    </row>
    <row r="17890" customFormat="false" ht="15" hidden="false" customHeight="false" outlineLevel="0" collapsed="false">
      <c r="A17890" s="0" t="n">
        <v>202507</v>
      </c>
      <c r="B17890" s="0" t="n">
        <v>202509</v>
      </c>
      <c r="C17890" s="37" t="s">
        <v>178</v>
      </c>
      <c r="D17890" s="37" t="s">
        <v>253</v>
      </c>
      <c r="E17890" s="0" t="n">
        <v>3</v>
      </c>
      <c r="F17890" s="38" t="s">
        <v>70</v>
      </c>
      <c r="G17890" s="37" t="s">
        <v>739</v>
      </c>
      <c r="H17890" s="0" t="n">
        <v>1887363</v>
      </c>
      <c r="I17890" s="0" t="n">
        <v>988065</v>
      </c>
      <c r="J17890" s="0" t="n">
        <v>-972</v>
      </c>
    </row>
    <row r="17891" customFormat="false" ht="15" hidden="false" customHeight="false" outlineLevel="0" collapsed="false">
      <c r="A17891" s="0" t="n">
        <v>202507</v>
      </c>
      <c r="B17891" s="0" t="n">
        <v>202509</v>
      </c>
      <c r="C17891" s="37" t="s">
        <v>136</v>
      </c>
      <c r="D17891" s="37" t="s">
        <v>159</v>
      </c>
      <c r="E17891" s="0" t="n">
        <v>3</v>
      </c>
      <c r="F17891" s="38" t="s">
        <v>70</v>
      </c>
      <c r="G17891" s="37" t="s">
        <v>740</v>
      </c>
      <c r="H17891" s="0" t="n">
        <v>670075</v>
      </c>
      <c r="I17891" s="0" t="n">
        <v>743086</v>
      </c>
      <c r="J17891" s="0" t="n">
        <v>146631</v>
      </c>
    </row>
    <row r="17892" customFormat="false" ht="15" hidden="false" customHeight="false" outlineLevel="0" collapsed="false">
      <c r="A17892" s="0" t="n">
        <v>202507</v>
      </c>
      <c r="B17892" s="0" t="n">
        <v>202509</v>
      </c>
      <c r="C17892" s="37" t="s">
        <v>124</v>
      </c>
      <c r="D17892" s="37" t="s">
        <v>412</v>
      </c>
      <c r="E17892" s="0" t="n">
        <v>3</v>
      </c>
      <c r="F17892" s="38" t="s">
        <v>70</v>
      </c>
      <c r="G17892" s="37" t="s">
        <v>741</v>
      </c>
      <c r="H17892" s="0" t="n">
        <v>1983722</v>
      </c>
      <c r="I17892" s="0" t="n">
        <v>993241</v>
      </c>
      <c r="J17892" s="0" t="n">
        <v>4115</v>
      </c>
    </row>
    <row r="17893" customFormat="false" ht="15" hidden="false" customHeight="false" outlineLevel="0" collapsed="false">
      <c r="A17893" s="0" t="n">
        <v>202507</v>
      </c>
      <c r="B17893" s="0" t="n">
        <v>202509</v>
      </c>
      <c r="C17893" s="37" t="s">
        <v>124</v>
      </c>
      <c r="D17893" s="37" t="s">
        <v>452</v>
      </c>
      <c r="E17893" s="0" t="n">
        <v>3</v>
      </c>
      <c r="F17893" s="38" t="s">
        <v>70</v>
      </c>
      <c r="G17893" s="37" t="s">
        <v>742</v>
      </c>
      <c r="H17893" s="0" t="n">
        <v>133804</v>
      </c>
      <c r="I17893" s="0" t="n">
        <v>99997</v>
      </c>
      <c r="J17893" s="0" t="n">
        <v>-6261</v>
      </c>
    </row>
    <row r="17894" customFormat="false" ht="15" hidden="false" customHeight="false" outlineLevel="0" collapsed="false">
      <c r="A17894" s="0" t="n">
        <v>202507</v>
      </c>
      <c r="B17894" s="0" t="n">
        <v>202509</v>
      </c>
      <c r="C17894" s="37" t="s">
        <v>184</v>
      </c>
      <c r="D17894" s="37" t="s">
        <v>655</v>
      </c>
      <c r="E17894" s="0" t="n">
        <v>3</v>
      </c>
      <c r="F17894" s="38" t="s">
        <v>70</v>
      </c>
      <c r="G17894" s="37" t="s">
        <v>743</v>
      </c>
      <c r="H17894" s="0" t="n">
        <v>1309921</v>
      </c>
      <c r="I17894" s="0" t="n">
        <v>1115731</v>
      </c>
      <c r="J17894" s="0" t="n">
        <v>127224</v>
      </c>
    </row>
    <row r="17895" customFormat="false" ht="15" hidden="false" customHeight="false" outlineLevel="0" collapsed="false">
      <c r="A17895" s="0" t="n">
        <v>202507</v>
      </c>
      <c r="B17895" s="0" t="n">
        <v>202509</v>
      </c>
      <c r="C17895" s="37" t="s">
        <v>124</v>
      </c>
      <c r="D17895" s="37" t="s">
        <v>744</v>
      </c>
      <c r="E17895" s="0" t="n">
        <v>3</v>
      </c>
      <c r="F17895" s="38" t="s">
        <v>70</v>
      </c>
      <c r="G17895" s="37" t="s">
        <v>745</v>
      </c>
      <c r="H17895" s="0" t="n">
        <v>10428973</v>
      </c>
      <c r="I17895" s="0" t="n">
        <v>9754298</v>
      </c>
      <c r="J17895" s="0" t="n">
        <v>406281</v>
      </c>
    </row>
    <row r="17896" customFormat="false" ht="15" hidden="false" customHeight="false" outlineLevel="0" collapsed="false">
      <c r="A17896" s="0" t="n">
        <v>202507</v>
      </c>
      <c r="B17896" s="0" t="n">
        <v>202509</v>
      </c>
      <c r="C17896" s="37" t="s">
        <v>136</v>
      </c>
      <c r="D17896" s="37" t="s">
        <v>603</v>
      </c>
      <c r="E17896" s="0" t="n">
        <v>3</v>
      </c>
      <c r="F17896" s="38" t="s">
        <v>70</v>
      </c>
      <c r="G17896" s="37" t="s">
        <v>746</v>
      </c>
      <c r="H17896" s="0" t="n">
        <v>1324730</v>
      </c>
      <c r="I17896" s="0" t="n">
        <v>506982</v>
      </c>
      <c r="J17896" s="0" t="n">
        <v>69683</v>
      </c>
    </row>
    <row r="17897" customFormat="false" ht="15" hidden="false" customHeight="false" outlineLevel="0" collapsed="false">
      <c r="A17897" s="0" t="n">
        <v>202507</v>
      </c>
      <c r="B17897" s="0" t="n">
        <v>202509</v>
      </c>
      <c r="C17897" s="37" t="s">
        <v>109</v>
      </c>
      <c r="D17897" s="37" t="s">
        <v>99</v>
      </c>
      <c r="E17897" s="0" t="n">
        <v>3</v>
      </c>
      <c r="F17897" s="38" t="s">
        <v>70</v>
      </c>
      <c r="G17897" s="37" t="s">
        <v>747</v>
      </c>
      <c r="H17897" s="0" t="n">
        <v>1297195</v>
      </c>
      <c r="I17897" s="0" t="n">
        <v>601865</v>
      </c>
      <c r="J17897" s="0" t="n">
        <v>7727</v>
      </c>
    </row>
    <row r="17898" customFormat="false" ht="15" hidden="false" customHeight="false" outlineLevel="0" collapsed="false">
      <c r="A17898" s="0" t="n">
        <v>202507</v>
      </c>
      <c r="B17898" s="0" t="n">
        <v>202509</v>
      </c>
      <c r="C17898" s="37" t="s">
        <v>178</v>
      </c>
      <c r="D17898" s="37" t="s">
        <v>107</v>
      </c>
      <c r="E17898" s="0" t="n">
        <v>3</v>
      </c>
      <c r="F17898" s="38" t="s">
        <v>70</v>
      </c>
      <c r="G17898" s="37" t="s">
        <v>748</v>
      </c>
      <c r="H17898" s="0" t="n">
        <v>2547251</v>
      </c>
      <c r="I17898" s="0" t="n">
        <v>1953289</v>
      </c>
      <c r="J17898" s="0" t="n">
        <v>-24087</v>
      </c>
    </row>
    <row r="17899" customFormat="false" ht="15" hidden="false" customHeight="false" outlineLevel="0" collapsed="false">
      <c r="A17899" s="0" t="n">
        <v>202507</v>
      </c>
      <c r="B17899" s="0" t="n">
        <v>202509</v>
      </c>
      <c r="C17899" s="37" t="s">
        <v>136</v>
      </c>
      <c r="D17899" s="37" t="s">
        <v>723</v>
      </c>
      <c r="E17899" s="0" t="n">
        <v>3</v>
      </c>
      <c r="F17899" s="38" t="s">
        <v>70</v>
      </c>
      <c r="G17899" s="37" t="s">
        <v>749</v>
      </c>
      <c r="H17899" s="0" t="n">
        <v>2904388</v>
      </c>
      <c r="I17899" s="0" t="n">
        <v>1327670</v>
      </c>
      <c r="J17899" s="0" t="n">
        <v>326525</v>
      </c>
    </row>
    <row r="17900" customFormat="false" ht="15" hidden="false" customHeight="false" outlineLevel="0" collapsed="false">
      <c r="A17900" s="0" t="n">
        <v>202507</v>
      </c>
      <c r="B17900" s="0" t="n">
        <v>202509</v>
      </c>
      <c r="C17900" s="37" t="s">
        <v>98</v>
      </c>
      <c r="D17900" s="37" t="s">
        <v>208</v>
      </c>
      <c r="E17900" s="0" t="n">
        <v>3</v>
      </c>
      <c r="F17900" s="38" t="s">
        <v>70</v>
      </c>
      <c r="G17900" s="37" t="s">
        <v>750</v>
      </c>
      <c r="H17900" s="0" t="n">
        <v>138645</v>
      </c>
      <c r="I17900" s="0" t="n">
        <v>81052</v>
      </c>
      <c r="J17900" s="0" t="n">
        <v>-265</v>
      </c>
    </row>
    <row r="17901" customFormat="false" ht="15" hidden="false" customHeight="false" outlineLevel="0" collapsed="false">
      <c r="A17901" s="0" t="n">
        <v>202507</v>
      </c>
      <c r="B17901" s="0" t="n">
        <v>202509</v>
      </c>
      <c r="C17901" s="37" t="s">
        <v>149</v>
      </c>
      <c r="D17901" s="37" t="s">
        <v>385</v>
      </c>
      <c r="E17901" s="0" t="n">
        <v>3</v>
      </c>
      <c r="F17901" s="38" t="s">
        <v>70</v>
      </c>
      <c r="G17901" s="37" t="s">
        <v>751</v>
      </c>
      <c r="H17901" s="0" t="n">
        <v>164418</v>
      </c>
      <c r="I17901" s="0" t="n">
        <v>94039</v>
      </c>
      <c r="J17901" s="0" t="n">
        <v>-334</v>
      </c>
    </row>
    <row r="17902" customFormat="false" ht="15" hidden="false" customHeight="false" outlineLevel="0" collapsed="false">
      <c r="A17902" s="0" t="n">
        <v>202507</v>
      </c>
      <c r="B17902" s="0" t="n">
        <v>202509</v>
      </c>
      <c r="C17902" s="37" t="s">
        <v>115</v>
      </c>
      <c r="D17902" s="37" t="s">
        <v>476</v>
      </c>
      <c r="E17902" s="0" t="n">
        <v>3</v>
      </c>
      <c r="F17902" s="38" t="s">
        <v>70</v>
      </c>
      <c r="G17902" s="37" t="s">
        <v>752</v>
      </c>
      <c r="H17902" s="0" t="n">
        <v>1484062</v>
      </c>
      <c r="I17902" s="0" t="n">
        <v>504098</v>
      </c>
      <c r="J17902" s="0" t="n">
        <v>63601</v>
      </c>
    </row>
    <row r="17903" customFormat="false" ht="15" hidden="false" customHeight="false" outlineLevel="0" collapsed="false">
      <c r="A17903" s="0" t="n">
        <v>202507</v>
      </c>
      <c r="B17903" s="0" t="n">
        <v>202509</v>
      </c>
      <c r="C17903" s="37" t="s">
        <v>101</v>
      </c>
      <c r="D17903" s="37" t="s">
        <v>425</v>
      </c>
      <c r="E17903" s="0" t="n">
        <v>3</v>
      </c>
      <c r="F17903" s="38" t="s">
        <v>70</v>
      </c>
      <c r="G17903" s="37" t="s">
        <v>753</v>
      </c>
      <c r="H17903" s="0" t="n">
        <v>441376</v>
      </c>
      <c r="I17903" s="0" t="n">
        <v>312861</v>
      </c>
      <c r="J17903" s="0" t="n">
        <v>-62153</v>
      </c>
    </row>
    <row r="17904" customFormat="false" ht="15" hidden="false" customHeight="false" outlineLevel="0" collapsed="false">
      <c r="A17904" s="0" t="n">
        <v>202507</v>
      </c>
      <c r="B17904" s="0" t="n">
        <v>202509</v>
      </c>
      <c r="C17904" s="37" t="s">
        <v>124</v>
      </c>
      <c r="D17904" s="37" t="s">
        <v>243</v>
      </c>
      <c r="E17904" s="0" t="n">
        <v>3</v>
      </c>
      <c r="F17904" s="38" t="s">
        <v>70</v>
      </c>
      <c r="G17904" s="37" t="s">
        <v>754</v>
      </c>
      <c r="H17904" s="0" t="n">
        <v>5286626</v>
      </c>
      <c r="I17904" s="0" t="n">
        <v>3137059</v>
      </c>
      <c r="J17904" s="0" t="n">
        <v>480845</v>
      </c>
    </row>
    <row r="17905" customFormat="false" ht="15" hidden="false" customHeight="false" outlineLevel="0" collapsed="false">
      <c r="A17905" s="0" t="n">
        <v>202507</v>
      </c>
      <c r="B17905" s="0" t="n">
        <v>202509</v>
      </c>
      <c r="C17905" s="37" t="s">
        <v>136</v>
      </c>
      <c r="D17905" s="37" t="s">
        <v>300</v>
      </c>
      <c r="E17905" s="0" t="n">
        <v>3</v>
      </c>
      <c r="F17905" s="38" t="s">
        <v>70</v>
      </c>
      <c r="G17905" s="37" t="s">
        <v>755</v>
      </c>
      <c r="H17905" s="0" t="n">
        <v>1191215</v>
      </c>
      <c r="I17905" s="0" t="n">
        <v>1113063</v>
      </c>
      <c r="J17905" s="0" t="n">
        <v>288113</v>
      </c>
    </row>
    <row r="17906" customFormat="false" ht="15" hidden="false" customHeight="false" outlineLevel="0" collapsed="false">
      <c r="A17906" s="0" t="n">
        <v>202507</v>
      </c>
      <c r="B17906" s="0" t="n">
        <v>202509</v>
      </c>
      <c r="C17906" s="37" t="s">
        <v>178</v>
      </c>
      <c r="D17906" s="37" t="s">
        <v>756</v>
      </c>
      <c r="E17906" s="0" t="n">
        <v>3</v>
      </c>
      <c r="F17906" s="38" t="s">
        <v>70</v>
      </c>
      <c r="G17906" s="37" t="s">
        <v>757</v>
      </c>
      <c r="H17906" s="0" t="n">
        <v>94948</v>
      </c>
      <c r="I17906" s="0" t="n">
        <v>75984</v>
      </c>
      <c r="J17906" s="0" t="n">
        <v>12653</v>
      </c>
    </row>
    <row r="17907" customFormat="false" ht="15" hidden="false" customHeight="false" outlineLevel="0" collapsed="false">
      <c r="A17907" s="0" t="n">
        <v>202507</v>
      </c>
      <c r="B17907" s="0" t="n">
        <v>202509</v>
      </c>
      <c r="C17907" s="37" t="s">
        <v>152</v>
      </c>
      <c r="D17907" s="37" t="s">
        <v>420</v>
      </c>
      <c r="E17907" s="0" t="n">
        <v>3</v>
      </c>
      <c r="F17907" s="38" t="s">
        <v>70</v>
      </c>
      <c r="G17907" s="37" t="s">
        <v>758</v>
      </c>
      <c r="H17907" s="0" t="n">
        <v>201174</v>
      </c>
      <c r="I17907" s="0" t="n">
        <v>134836</v>
      </c>
      <c r="J17907" s="0" t="n">
        <v>-3251</v>
      </c>
    </row>
    <row r="17908" customFormat="false" ht="15" hidden="false" customHeight="false" outlineLevel="0" collapsed="false">
      <c r="A17908" s="0" t="n">
        <v>202507</v>
      </c>
      <c r="B17908" s="0" t="n">
        <v>202509</v>
      </c>
      <c r="C17908" s="37" t="s">
        <v>115</v>
      </c>
      <c r="D17908" s="37" t="s">
        <v>626</v>
      </c>
      <c r="E17908" s="0" t="n">
        <v>3</v>
      </c>
      <c r="F17908" s="38" t="s">
        <v>70</v>
      </c>
      <c r="G17908" s="37" t="s">
        <v>759</v>
      </c>
      <c r="H17908" s="0" t="n">
        <v>47831</v>
      </c>
      <c r="I17908" s="0" t="n">
        <v>35309</v>
      </c>
      <c r="J17908" s="0" t="n">
        <v>271</v>
      </c>
    </row>
    <row r="17909" customFormat="false" ht="15" hidden="false" customHeight="false" outlineLevel="0" collapsed="false">
      <c r="A17909" s="0" t="n">
        <v>202507</v>
      </c>
      <c r="B17909" s="0" t="n">
        <v>202509</v>
      </c>
      <c r="C17909" s="37" t="s">
        <v>184</v>
      </c>
      <c r="D17909" s="37" t="s">
        <v>425</v>
      </c>
      <c r="E17909" s="0" t="n">
        <v>3</v>
      </c>
      <c r="F17909" s="38" t="s">
        <v>70</v>
      </c>
      <c r="G17909" s="37" t="s">
        <v>760</v>
      </c>
      <c r="H17909" s="0" t="n">
        <v>922582</v>
      </c>
      <c r="I17909" s="0" t="n">
        <v>888758</v>
      </c>
      <c r="J17909" s="0" t="n">
        <v>76819</v>
      </c>
    </row>
    <row r="17910" customFormat="false" ht="15" hidden="false" customHeight="false" outlineLevel="0" collapsed="false">
      <c r="A17910" s="0" t="n">
        <v>202507</v>
      </c>
      <c r="B17910" s="0" t="n">
        <v>202509</v>
      </c>
      <c r="C17910" s="37" t="s">
        <v>95</v>
      </c>
      <c r="D17910" s="37" t="s">
        <v>618</v>
      </c>
      <c r="E17910" s="0" t="n">
        <v>3</v>
      </c>
      <c r="F17910" s="38" t="s">
        <v>70</v>
      </c>
      <c r="G17910" s="37" t="s">
        <v>761</v>
      </c>
      <c r="H17910" s="0" t="n">
        <v>956425</v>
      </c>
      <c r="I17910" s="0" t="n">
        <v>426256</v>
      </c>
      <c r="J17910" s="0" t="n">
        <v>49666</v>
      </c>
    </row>
    <row r="17911" customFormat="false" ht="15" hidden="false" customHeight="false" outlineLevel="0" collapsed="false">
      <c r="A17911" s="0" t="n">
        <v>202507</v>
      </c>
      <c r="B17911" s="0" t="n">
        <v>202509</v>
      </c>
      <c r="C17911" s="37" t="s">
        <v>152</v>
      </c>
      <c r="D17911" s="37" t="s">
        <v>372</v>
      </c>
      <c r="E17911" s="0" t="n">
        <v>3</v>
      </c>
      <c r="F17911" s="38" t="s">
        <v>70</v>
      </c>
      <c r="G17911" s="37" t="s">
        <v>762</v>
      </c>
      <c r="H17911" s="0" t="n">
        <v>521298</v>
      </c>
      <c r="I17911" s="0" t="n">
        <v>233504</v>
      </c>
      <c r="J17911" s="0" t="n">
        <v>56367</v>
      </c>
    </row>
    <row r="17912" customFormat="false" ht="15" hidden="false" customHeight="false" outlineLevel="0" collapsed="false">
      <c r="A17912" s="0" t="n">
        <v>202507</v>
      </c>
      <c r="B17912" s="0" t="n">
        <v>202509</v>
      </c>
      <c r="C17912" s="37" t="s">
        <v>158</v>
      </c>
      <c r="D17912" s="37" t="s">
        <v>461</v>
      </c>
      <c r="E17912" s="0" t="n">
        <v>3</v>
      </c>
      <c r="F17912" s="38" t="s">
        <v>70</v>
      </c>
      <c r="G17912" s="37" t="s">
        <v>763</v>
      </c>
      <c r="H17912" s="0" t="n">
        <v>3738414</v>
      </c>
      <c r="I17912" s="0" t="n">
        <v>1793227</v>
      </c>
      <c r="J17912" s="0" t="n">
        <v>424798</v>
      </c>
    </row>
    <row r="17913" customFormat="false" ht="15" hidden="false" customHeight="false" outlineLevel="0" collapsed="false">
      <c r="A17913" s="0" t="n">
        <v>202507</v>
      </c>
      <c r="B17913" s="0" t="n">
        <v>202509</v>
      </c>
      <c r="C17913" s="37" t="s">
        <v>106</v>
      </c>
      <c r="D17913" s="37" t="s">
        <v>116</v>
      </c>
      <c r="E17913" s="0" t="n">
        <v>3</v>
      </c>
      <c r="F17913" s="38" t="s">
        <v>70</v>
      </c>
      <c r="G17913" s="37" t="s">
        <v>764</v>
      </c>
      <c r="H17913" s="0" t="n">
        <v>5432622</v>
      </c>
      <c r="I17913" s="0" t="n">
        <v>4396872</v>
      </c>
      <c r="J17913" s="0" t="n">
        <v>257111</v>
      </c>
    </row>
    <row r="17914" customFormat="false" ht="15" hidden="false" customHeight="false" outlineLevel="0" collapsed="false">
      <c r="A17914" s="0" t="n">
        <v>202507</v>
      </c>
      <c r="B17914" s="0" t="n">
        <v>202509</v>
      </c>
      <c r="C17914" s="37" t="s">
        <v>109</v>
      </c>
      <c r="D17914" s="37" t="s">
        <v>540</v>
      </c>
      <c r="E17914" s="0" t="n">
        <v>3</v>
      </c>
      <c r="F17914" s="38" t="s">
        <v>70</v>
      </c>
      <c r="G17914" s="37" t="s">
        <v>765</v>
      </c>
      <c r="H17914" s="0" t="n">
        <v>1084317</v>
      </c>
      <c r="I17914" s="0" t="n">
        <v>268325</v>
      </c>
      <c r="J17914" s="0" t="n">
        <v>7210</v>
      </c>
    </row>
    <row r="17915" customFormat="false" ht="15" hidden="false" customHeight="false" outlineLevel="0" collapsed="false">
      <c r="A17915" s="0" t="n">
        <v>202507</v>
      </c>
      <c r="B17915" s="0" t="n">
        <v>202509</v>
      </c>
      <c r="C17915" s="37" t="s">
        <v>178</v>
      </c>
      <c r="D17915" s="37" t="s">
        <v>364</v>
      </c>
      <c r="E17915" s="0" t="n">
        <v>3</v>
      </c>
      <c r="F17915" s="38" t="s">
        <v>70</v>
      </c>
      <c r="G17915" s="37" t="s">
        <v>766</v>
      </c>
      <c r="H17915" s="0" t="n">
        <v>115926</v>
      </c>
      <c r="I17915" s="0" t="n">
        <v>32340</v>
      </c>
      <c r="J17915" s="0" t="n">
        <v>59</v>
      </c>
    </row>
    <row r="17916" customFormat="false" ht="15" hidden="false" customHeight="false" outlineLevel="0" collapsed="false">
      <c r="A17916" s="0" t="n">
        <v>202507</v>
      </c>
      <c r="B17916" s="0" t="n">
        <v>202509</v>
      </c>
      <c r="C17916" s="37" t="s">
        <v>184</v>
      </c>
      <c r="D17916" s="37" t="s">
        <v>571</v>
      </c>
      <c r="E17916" s="0" t="n">
        <v>3</v>
      </c>
      <c r="F17916" s="38" t="s">
        <v>70</v>
      </c>
      <c r="G17916" s="37" t="s">
        <v>767</v>
      </c>
      <c r="H17916" s="0" t="n">
        <v>3097361</v>
      </c>
      <c r="I17916" s="0" t="n">
        <v>1806215</v>
      </c>
      <c r="J17916" s="0" t="n">
        <v>260903</v>
      </c>
    </row>
    <row r="17917" customFormat="false" ht="15" hidden="false" customHeight="false" outlineLevel="0" collapsed="false">
      <c r="A17917" s="0" t="n">
        <v>202507</v>
      </c>
      <c r="B17917" s="0" t="n">
        <v>202509</v>
      </c>
      <c r="C17917" s="37" t="s">
        <v>136</v>
      </c>
      <c r="D17917" s="37" t="s">
        <v>509</v>
      </c>
      <c r="E17917" s="0" t="n">
        <v>3</v>
      </c>
      <c r="F17917" s="38" t="s">
        <v>70</v>
      </c>
      <c r="G17917" s="37" t="s">
        <v>768</v>
      </c>
      <c r="H17917" s="0" t="n">
        <v>2406333</v>
      </c>
      <c r="I17917" s="0" t="n">
        <v>778762</v>
      </c>
      <c r="J17917" s="0" t="n">
        <v>146400</v>
      </c>
    </row>
    <row r="17918" customFormat="false" ht="15" hidden="false" customHeight="false" outlineLevel="0" collapsed="false">
      <c r="A17918" s="0" t="n">
        <v>202507</v>
      </c>
      <c r="B17918" s="0" t="n">
        <v>202509</v>
      </c>
      <c r="C17918" s="37" t="s">
        <v>136</v>
      </c>
      <c r="D17918" s="37" t="s">
        <v>258</v>
      </c>
      <c r="E17918" s="0" t="n">
        <v>3</v>
      </c>
      <c r="F17918" s="38" t="s">
        <v>70</v>
      </c>
      <c r="G17918" s="37" t="s">
        <v>769</v>
      </c>
      <c r="H17918" s="0" t="n">
        <v>1681010</v>
      </c>
      <c r="I17918" s="0" t="n">
        <v>787677</v>
      </c>
      <c r="J17918" s="0" t="n">
        <v>68392</v>
      </c>
    </row>
    <row r="17919" customFormat="false" ht="15" hidden="false" customHeight="false" outlineLevel="0" collapsed="false">
      <c r="A17919" s="0" t="n">
        <v>202507</v>
      </c>
      <c r="B17919" s="0" t="n">
        <v>202509</v>
      </c>
      <c r="C17919" s="37" t="s">
        <v>115</v>
      </c>
      <c r="D17919" s="37" t="s">
        <v>288</v>
      </c>
      <c r="E17919" s="0" t="n">
        <v>3</v>
      </c>
      <c r="F17919" s="38" t="s">
        <v>70</v>
      </c>
      <c r="G17919" s="37" t="s">
        <v>770</v>
      </c>
      <c r="H17919" s="0" t="n">
        <v>4900752</v>
      </c>
      <c r="I17919" s="0" t="n">
        <v>4319909</v>
      </c>
      <c r="J17919" s="0" t="n">
        <v>345067</v>
      </c>
    </row>
    <row r="17920" customFormat="false" ht="15" hidden="false" customHeight="false" outlineLevel="0" collapsed="false">
      <c r="A17920" s="0" t="n">
        <v>202507</v>
      </c>
      <c r="B17920" s="0" t="n">
        <v>202509</v>
      </c>
      <c r="C17920" s="37" t="s">
        <v>109</v>
      </c>
      <c r="D17920" s="37" t="s">
        <v>412</v>
      </c>
      <c r="E17920" s="0" t="n">
        <v>3</v>
      </c>
      <c r="F17920" s="38" t="s">
        <v>70</v>
      </c>
      <c r="G17920" s="37" t="s">
        <v>771</v>
      </c>
      <c r="H17920" s="0" t="n">
        <v>378137</v>
      </c>
      <c r="I17920" s="0" t="n">
        <v>113943</v>
      </c>
      <c r="J17920" s="0" t="n">
        <v>33192</v>
      </c>
    </row>
    <row r="17921" customFormat="false" ht="15" hidden="false" customHeight="false" outlineLevel="0" collapsed="false">
      <c r="A17921" s="0" t="n">
        <v>202507</v>
      </c>
      <c r="B17921" s="0" t="n">
        <v>202509</v>
      </c>
      <c r="C17921" s="37" t="s">
        <v>98</v>
      </c>
      <c r="D17921" s="37" t="s">
        <v>233</v>
      </c>
      <c r="E17921" s="0" t="n">
        <v>3</v>
      </c>
      <c r="F17921" s="38" t="s">
        <v>70</v>
      </c>
      <c r="G17921" s="37" t="s">
        <v>772</v>
      </c>
      <c r="H17921" s="0" t="n">
        <v>14573673</v>
      </c>
      <c r="I17921" s="0" t="n">
        <v>7365530</v>
      </c>
      <c r="J17921" s="0" t="n">
        <v>1090093</v>
      </c>
    </row>
    <row r="17922" customFormat="false" ht="15" hidden="false" customHeight="false" outlineLevel="0" collapsed="false">
      <c r="A17922" s="0" t="n">
        <v>202507</v>
      </c>
      <c r="B17922" s="0" t="n">
        <v>202509</v>
      </c>
      <c r="C17922" s="37" t="s">
        <v>178</v>
      </c>
      <c r="D17922" s="37" t="s">
        <v>294</v>
      </c>
      <c r="E17922" s="0" t="n">
        <v>3</v>
      </c>
      <c r="F17922" s="38" t="s">
        <v>70</v>
      </c>
      <c r="G17922" s="37" t="s">
        <v>773</v>
      </c>
      <c r="H17922" s="0" t="n">
        <v>437141</v>
      </c>
      <c r="I17922" s="0" t="n">
        <v>332410</v>
      </c>
      <c r="J17922" s="0" t="n">
        <v>-41648</v>
      </c>
    </row>
    <row r="17923" customFormat="false" ht="15" hidden="false" customHeight="false" outlineLevel="0" collapsed="false">
      <c r="A17923" s="0" t="n">
        <v>202507</v>
      </c>
      <c r="B17923" s="0" t="n">
        <v>202509</v>
      </c>
      <c r="C17923" s="37" t="s">
        <v>149</v>
      </c>
      <c r="D17923" s="37" t="s">
        <v>130</v>
      </c>
      <c r="E17923" s="0" t="n">
        <v>3</v>
      </c>
      <c r="F17923" s="38" t="s">
        <v>70</v>
      </c>
      <c r="G17923" s="37" t="s">
        <v>774</v>
      </c>
      <c r="H17923" s="0" t="n">
        <v>4117362</v>
      </c>
      <c r="I17923" s="0" t="n">
        <v>3991743</v>
      </c>
      <c r="J17923" s="0" t="n">
        <v>305658</v>
      </c>
    </row>
    <row r="17924" customFormat="false" ht="15" hidden="false" customHeight="false" outlineLevel="0" collapsed="false">
      <c r="A17924" s="0" t="n">
        <v>202507</v>
      </c>
      <c r="B17924" s="0" t="n">
        <v>202509</v>
      </c>
      <c r="C17924" s="37" t="s">
        <v>109</v>
      </c>
      <c r="D17924" s="37" t="s">
        <v>139</v>
      </c>
      <c r="E17924" s="0" t="n">
        <v>3</v>
      </c>
      <c r="F17924" s="38" t="s">
        <v>70</v>
      </c>
      <c r="G17924" s="37" t="s">
        <v>775</v>
      </c>
      <c r="H17924" s="0" t="n">
        <v>161998</v>
      </c>
      <c r="I17924" s="0" t="n">
        <v>71584</v>
      </c>
      <c r="J17924" s="0" t="n">
        <v>7169</v>
      </c>
    </row>
    <row r="17925" customFormat="false" ht="15" hidden="false" customHeight="false" outlineLevel="0" collapsed="false">
      <c r="A17925" s="0" t="n">
        <v>202507</v>
      </c>
      <c r="B17925" s="0" t="n">
        <v>202509</v>
      </c>
      <c r="C17925" s="37" t="s">
        <v>106</v>
      </c>
      <c r="D17925" s="37" t="s">
        <v>776</v>
      </c>
      <c r="E17925" s="0" t="n">
        <v>3</v>
      </c>
      <c r="F17925" s="38" t="s">
        <v>70</v>
      </c>
      <c r="G17925" s="37" t="s">
        <v>777</v>
      </c>
      <c r="H17925" s="0" t="n">
        <v>402856</v>
      </c>
      <c r="I17925" s="0" t="n">
        <v>212057</v>
      </c>
      <c r="J17925" s="0" t="n">
        <v>11251</v>
      </c>
    </row>
    <row r="17926" customFormat="false" ht="15" hidden="false" customHeight="false" outlineLevel="0" collapsed="false">
      <c r="A17926" s="0" t="n">
        <v>202507</v>
      </c>
      <c r="B17926" s="0" t="n">
        <v>202509</v>
      </c>
      <c r="C17926" s="37" t="s">
        <v>109</v>
      </c>
      <c r="D17926" s="37" t="s">
        <v>396</v>
      </c>
      <c r="E17926" s="0" t="n">
        <v>3</v>
      </c>
      <c r="F17926" s="38" t="s">
        <v>70</v>
      </c>
      <c r="G17926" s="37" t="s">
        <v>778</v>
      </c>
      <c r="H17926" s="0" t="n">
        <v>7675783</v>
      </c>
      <c r="I17926" s="0" t="n">
        <v>4589719</v>
      </c>
      <c r="J17926" s="0" t="n">
        <v>946288</v>
      </c>
    </row>
    <row r="17927" customFormat="false" ht="15" hidden="false" customHeight="false" outlineLevel="0" collapsed="false">
      <c r="A17927" s="0" t="n">
        <v>202507</v>
      </c>
      <c r="B17927" s="0" t="n">
        <v>202509</v>
      </c>
      <c r="C17927" s="37" t="s">
        <v>106</v>
      </c>
      <c r="D17927" s="37" t="s">
        <v>189</v>
      </c>
      <c r="E17927" s="0" t="n">
        <v>3</v>
      </c>
      <c r="F17927" s="38" t="s">
        <v>70</v>
      </c>
      <c r="G17927" s="37" t="s">
        <v>779</v>
      </c>
      <c r="H17927" s="0" t="n">
        <v>890368</v>
      </c>
      <c r="I17927" s="0" t="n">
        <v>844728</v>
      </c>
      <c r="J17927" s="0" t="n">
        <v>39721</v>
      </c>
    </row>
    <row r="17928" customFormat="false" ht="15" hidden="false" customHeight="false" outlineLevel="0" collapsed="false">
      <c r="A17928" s="0" t="n">
        <v>202507</v>
      </c>
      <c r="B17928" s="0" t="n">
        <v>202509</v>
      </c>
      <c r="C17928" s="37" t="s">
        <v>152</v>
      </c>
      <c r="D17928" s="37" t="s">
        <v>320</v>
      </c>
      <c r="E17928" s="0" t="n">
        <v>3</v>
      </c>
      <c r="F17928" s="38" t="s">
        <v>70</v>
      </c>
      <c r="G17928" s="37" t="s">
        <v>780</v>
      </c>
      <c r="H17928" s="0" t="n">
        <v>5160800</v>
      </c>
      <c r="I17928" s="0" t="n">
        <v>3636802</v>
      </c>
      <c r="J17928" s="0" t="n">
        <v>-67161</v>
      </c>
    </row>
    <row r="17929" customFormat="false" ht="15" hidden="false" customHeight="false" outlineLevel="0" collapsed="false">
      <c r="A17929" s="0" t="n">
        <v>202507</v>
      </c>
      <c r="B17929" s="0" t="n">
        <v>202509</v>
      </c>
      <c r="C17929" s="37" t="s">
        <v>95</v>
      </c>
      <c r="D17929" s="37" t="s">
        <v>693</v>
      </c>
      <c r="E17929" s="0" t="n">
        <v>3</v>
      </c>
      <c r="F17929" s="38" t="s">
        <v>70</v>
      </c>
      <c r="G17929" s="37" t="s">
        <v>781</v>
      </c>
      <c r="H17929" s="0" t="n">
        <v>1372985</v>
      </c>
      <c r="I17929" s="0" t="n">
        <v>716773</v>
      </c>
      <c r="J17929" s="0" t="n">
        <v>6438</v>
      </c>
    </row>
    <row r="17930" customFormat="false" ht="15" hidden="false" customHeight="false" outlineLevel="0" collapsed="false">
      <c r="A17930" s="0" t="n">
        <v>202507</v>
      </c>
      <c r="B17930" s="0" t="n">
        <v>202509</v>
      </c>
      <c r="C17930" s="37" t="s">
        <v>98</v>
      </c>
      <c r="D17930" s="37" t="s">
        <v>369</v>
      </c>
      <c r="E17930" s="0" t="n">
        <v>3</v>
      </c>
      <c r="F17930" s="38" t="s">
        <v>70</v>
      </c>
      <c r="G17930" s="37" t="s">
        <v>782</v>
      </c>
      <c r="H17930" s="0" t="n">
        <v>1130495</v>
      </c>
      <c r="I17930" s="0" t="n">
        <v>503767</v>
      </c>
      <c r="J17930" s="0" t="n">
        <v>74280</v>
      </c>
    </row>
    <row r="17931" customFormat="false" ht="15" hidden="false" customHeight="false" outlineLevel="0" collapsed="false">
      <c r="A17931" s="0" t="n">
        <v>202507</v>
      </c>
      <c r="B17931" s="0" t="n">
        <v>202509</v>
      </c>
      <c r="C17931" s="37" t="s">
        <v>136</v>
      </c>
      <c r="D17931" s="37" t="s">
        <v>719</v>
      </c>
      <c r="E17931" s="0" t="n">
        <v>3</v>
      </c>
      <c r="F17931" s="38" t="s">
        <v>70</v>
      </c>
      <c r="G17931" s="37" t="s">
        <v>783</v>
      </c>
      <c r="H17931" s="0" t="n">
        <v>7533702</v>
      </c>
      <c r="I17931" s="0" t="n">
        <v>5907651</v>
      </c>
      <c r="J17931" s="0" t="n">
        <v>-327812</v>
      </c>
    </row>
    <row r="17932" customFormat="false" ht="15" hidden="false" customHeight="false" outlineLevel="0" collapsed="false">
      <c r="A17932" s="0" t="n">
        <v>202507</v>
      </c>
      <c r="B17932" s="0" t="n">
        <v>202509</v>
      </c>
      <c r="C17932" s="37" t="s">
        <v>101</v>
      </c>
      <c r="D17932" s="37" t="s">
        <v>247</v>
      </c>
      <c r="E17932" s="0" t="n">
        <v>3</v>
      </c>
      <c r="F17932" s="38" t="s">
        <v>70</v>
      </c>
      <c r="G17932" s="37" t="s">
        <v>784</v>
      </c>
      <c r="H17932" s="0" t="n">
        <v>1127737</v>
      </c>
      <c r="I17932" s="0" t="n">
        <v>951500</v>
      </c>
      <c r="J17932" s="0" t="n">
        <v>29215</v>
      </c>
    </row>
    <row r="17933" customFormat="false" ht="15" hidden="false" customHeight="false" outlineLevel="0" collapsed="false">
      <c r="A17933" s="0" t="n">
        <v>202507</v>
      </c>
      <c r="B17933" s="0" t="n">
        <v>202509</v>
      </c>
      <c r="C17933" s="37" t="s">
        <v>184</v>
      </c>
      <c r="D17933" s="37" t="s">
        <v>367</v>
      </c>
      <c r="E17933" s="0" t="n">
        <v>3</v>
      </c>
      <c r="F17933" s="38" t="s">
        <v>70</v>
      </c>
      <c r="G17933" s="37" t="s">
        <v>785</v>
      </c>
      <c r="H17933" s="0" t="n">
        <v>125640</v>
      </c>
      <c r="I17933" s="0" t="n">
        <v>80023</v>
      </c>
      <c r="J17933" s="0" t="n">
        <v>13181</v>
      </c>
    </row>
    <row r="17934" customFormat="false" ht="15" hidden="false" customHeight="false" outlineLevel="0" collapsed="false">
      <c r="A17934" s="0" t="n">
        <v>202507</v>
      </c>
      <c r="B17934" s="0" t="n">
        <v>202509</v>
      </c>
      <c r="C17934" s="37" t="s">
        <v>98</v>
      </c>
      <c r="D17934" s="37" t="s">
        <v>376</v>
      </c>
      <c r="E17934" s="0" t="n">
        <v>3</v>
      </c>
      <c r="F17934" s="38" t="s">
        <v>70</v>
      </c>
      <c r="G17934" s="37" t="s">
        <v>786</v>
      </c>
      <c r="H17934" s="0" t="n">
        <v>497156</v>
      </c>
      <c r="I17934" s="0" t="n">
        <v>472580</v>
      </c>
      <c r="J17934" s="0" t="n">
        <v>-26481</v>
      </c>
    </row>
    <row r="17935" customFormat="false" ht="15" hidden="false" customHeight="false" outlineLevel="0" collapsed="false">
      <c r="A17935" s="0" t="n">
        <v>202507</v>
      </c>
      <c r="B17935" s="0" t="n">
        <v>202509</v>
      </c>
      <c r="C17935" s="37" t="s">
        <v>158</v>
      </c>
      <c r="D17935" s="37" t="s">
        <v>96</v>
      </c>
      <c r="E17935" s="0" t="n">
        <v>3</v>
      </c>
      <c r="F17935" s="38" t="s">
        <v>70</v>
      </c>
      <c r="G17935" s="37" t="s">
        <v>787</v>
      </c>
      <c r="H17935" s="0" t="n">
        <v>2322327</v>
      </c>
      <c r="I17935" s="0" t="n">
        <v>1885258</v>
      </c>
      <c r="J17935" s="0" t="n">
        <v>-44732</v>
      </c>
    </row>
    <row r="17936" customFormat="false" ht="15" hidden="false" customHeight="false" outlineLevel="0" collapsed="false">
      <c r="A17936" s="0" t="n">
        <v>202507</v>
      </c>
      <c r="B17936" s="0" t="n">
        <v>202509</v>
      </c>
      <c r="C17936" s="37" t="s">
        <v>115</v>
      </c>
      <c r="D17936" s="37" t="s">
        <v>241</v>
      </c>
      <c r="E17936" s="0" t="n">
        <v>3</v>
      </c>
      <c r="F17936" s="38" t="s">
        <v>70</v>
      </c>
      <c r="G17936" s="37" t="s">
        <v>788</v>
      </c>
      <c r="H17936" s="0" t="n">
        <v>2001348</v>
      </c>
      <c r="I17936" s="0" t="n">
        <v>971891</v>
      </c>
      <c r="J17936" s="0" t="n">
        <v>-86993</v>
      </c>
    </row>
    <row r="17937" customFormat="false" ht="15" hidden="false" customHeight="false" outlineLevel="0" collapsed="false">
      <c r="A17937" s="0" t="n">
        <v>202507</v>
      </c>
      <c r="B17937" s="0" t="n">
        <v>202509</v>
      </c>
      <c r="C17937" s="37" t="s">
        <v>101</v>
      </c>
      <c r="D17937" s="37" t="s">
        <v>482</v>
      </c>
      <c r="E17937" s="0" t="n">
        <v>3</v>
      </c>
      <c r="F17937" s="38" t="s">
        <v>70</v>
      </c>
      <c r="G17937" s="37" t="s">
        <v>789</v>
      </c>
      <c r="H17937" s="0" t="n">
        <v>219382</v>
      </c>
      <c r="I17937" s="0" t="n">
        <v>161785</v>
      </c>
      <c r="J17937" s="0" t="n">
        <v>-1546</v>
      </c>
    </row>
    <row r="17938" customFormat="false" ht="15" hidden="false" customHeight="false" outlineLevel="0" collapsed="false">
      <c r="A17938" s="0" t="n">
        <v>202507</v>
      </c>
      <c r="B17938" s="0" t="n">
        <v>202509</v>
      </c>
      <c r="C17938" s="37" t="s">
        <v>136</v>
      </c>
      <c r="D17938" s="37" t="s">
        <v>120</v>
      </c>
      <c r="E17938" s="0" t="n">
        <v>3</v>
      </c>
      <c r="F17938" s="38" t="s">
        <v>70</v>
      </c>
      <c r="G17938" s="37" t="s">
        <v>790</v>
      </c>
      <c r="H17938" s="0" t="n">
        <v>518575</v>
      </c>
      <c r="I17938" s="0" t="n">
        <v>362653</v>
      </c>
      <c r="J17938" s="0" t="n">
        <v>10065</v>
      </c>
    </row>
    <row r="17939" customFormat="false" ht="15" hidden="false" customHeight="false" outlineLevel="0" collapsed="false">
      <c r="A17939" s="0" t="n">
        <v>202507</v>
      </c>
      <c r="B17939" s="0" t="n">
        <v>202509</v>
      </c>
      <c r="C17939" s="37" t="s">
        <v>98</v>
      </c>
      <c r="D17939" s="37" t="s">
        <v>447</v>
      </c>
      <c r="E17939" s="0" t="n">
        <v>3</v>
      </c>
      <c r="F17939" s="38" t="s">
        <v>70</v>
      </c>
      <c r="G17939" s="37" t="s">
        <v>791</v>
      </c>
      <c r="H17939" s="0" t="n">
        <v>553152</v>
      </c>
      <c r="I17939" s="0" t="n">
        <v>227336</v>
      </c>
      <c r="J17939" s="0" t="n">
        <v>12793</v>
      </c>
    </row>
    <row r="17940" customFormat="false" ht="15" hidden="false" customHeight="false" outlineLevel="0" collapsed="false">
      <c r="A17940" s="0" t="n">
        <v>202507</v>
      </c>
      <c r="B17940" s="0" t="n">
        <v>202509</v>
      </c>
      <c r="C17940" s="37" t="s">
        <v>136</v>
      </c>
      <c r="D17940" s="37" t="s">
        <v>391</v>
      </c>
      <c r="E17940" s="0" t="n">
        <v>3</v>
      </c>
      <c r="F17940" s="38" t="s">
        <v>70</v>
      </c>
      <c r="G17940" s="37" t="s">
        <v>792</v>
      </c>
      <c r="H17940" s="0" t="n">
        <v>921192</v>
      </c>
      <c r="I17940" s="0" t="n">
        <v>314735</v>
      </c>
      <c r="J17940" s="0" t="n">
        <v>-3674</v>
      </c>
    </row>
    <row r="17941" customFormat="false" ht="15" hidden="false" customHeight="false" outlineLevel="0" collapsed="false">
      <c r="A17941" s="0" t="n">
        <v>202507</v>
      </c>
      <c r="B17941" s="0" t="n">
        <v>202509</v>
      </c>
      <c r="C17941" s="37" t="s">
        <v>106</v>
      </c>
      <c r="D17941" s="37" t="s">
        <v>467</v>
      </c>
      <c r="E17941" s="0" t="n">
        <v>3</v>
      </c>
      <c r="F17941" s="38" t="s">
        <v>70</v>
      </c>
      <c r="G17941" s="37" t="s">
        <v>793</v>
      </c>
      <c r="H17941" s="0" t="n">
        <v>326349</v>
      </c>
      <c r="I17941" s="0" t="n">
        <v>312541</v>
      </c>
      <c r="J17941" s="0" t="n">
        <v>13058</v>
      </c>
    </row>
    <row r="17942" customFormat="false" ht="15" hidden="false" customHeight="false" outlineLevel="0" collapsed="false">
      <c r="A17942" s="0" t="n">
        <v>202507</v>
      </c>
      <c r="B17942" s="0" t="n">
        <v>202509</v>
      </c>
      <c r="C17942" s="37" t="s">
        <v>95</v>
      </c>
      <c r="D17942" s="37" t="s">
        <v>147</v>
      </c>
      <c r="E17942" s="0" t="n">
        <v>3</v>
      </c>
      <c r="F17942" s="38" t="s">
        <v>70</v>
      </c>
      <c r="G17942" s="37" t="s">
        <v>794</v>
      </c>
      <c r="H17942" s="0" t="n">
        <v>613479</v>
      </c>
      <c r="I17942" s="0" t="n">
        <v>417400</v>
      </c>
      <c r="J17942" s="0" t="n">
        <v>74284</v>
      </c>
    </row>
    <row r="17943" customFormat="false" ht="15" hidden="false" customHeight="false" outlineLevel="0" collapsed="false">
      <c r="A17943" s="0" t="n">
        <v>202507</v>
      </c>
      <c r="B17943" s="0" t="n">
        <v>202509</v>
      </c>
      <c r="C17943" s="37" t="s">
        <v>184</v>
      </c>
      <c r="D17943" s="37" t="s">
        <v>603</v>
      </c>
      <c r="E17943" s="0" t="n">
        <v>3</v>
      </c>
      <c r="F17943" s="38" t="s">
        <v>70</v>
      </c>
      <c r="G17943" s="37" t="s">
        <v>795</v>
      </c>
      <c r="H17943" s="0" t="n">
        <v>708962</v>
      </c>
      <c r="I17943" s="0" t="n">
        <v>338046</v>
      </c>
      <c r="J17943" s="0" t="n">
        <v>38332</v>
      </c>
    </row>
    <row r="17944" customFormat="false" ht="15" hidden="false" customHeight="false" outlineLevel="0" collapsed="false">
      <c r="A17944" s="0" t="n">
        <v>202507</v>
      </c>
      <c r="B17944" s="0" t="n">
        <v>202509</v>
      </c>
      <c r="C17944" s="37" t="s">
        <v>149</v>
      </c>
      <c r="D17944" s="37" t="s">
        <v>318</v>
      </c>
      <c r="E17944" s="0" t="n">
        <v>3</v>
      </c>
      <c r="F17944" s="38" t="s">
        <v>70</v>
      </c>
      <c r="G17944" s="37" t="s">
        <v>796</v>
      </c>
      <c r="H17944" s="0" t="n">
        <v>3062747</v>
      </c>
      <c r="I17944" s="0" t="n">
        <v>2801219</v>
      </c>
      <c r="J17944" s="0" t="n">
        <v>821993</v>
      </c>
    </row>
    <row r="17945" customFormat="false" ht="15" hidden="false" customHeight="false" outlineLevel="0" collapsed="false">
      <c r="A17945" s="0" t="n">
        <v>202507</v>
      </c>
      <c r="B17945" s="0" t="n">
        <v>202509</v>
      </c>
      <c r="C17945" s="37" t="s">
        <v>115</v>
      </c>
      <c r="D17945" s="37" t="s">
        <v>191</v>
      </c>
      <c r="E17945" s="0" t="n">
        <v>3</v>
      </c>
      <c r="F17945" s="38" t="s">
        <v>70</v>
      </c>
      <c r="G17945" s="37" t="s">
        <v>797</v>
      </c>
      <c r="H17945" s="0" t="n">
        <v>3876253</v>
      </c>
      <c r="I17945" s="0" t="n">
        <v>3965807</v>
      </c>
      <c r="J17945" s="0" t="n">
        <v>50362</v>
      </c>
    </row>
    <row r="17946" customFormat="false" ht="15" hidden="false" customHeight="false" outlineLevel="0" collapsed="false">
      <c r="A17946" s="0" t="n">
        <v>202507</v>
      </c>
      <c r="B17946" s="0" t="n">
        <v>202509</v>
      </c>
      <c r="C17946" s="37" t="s">
        <v>101</v>
      </c>
      <c r="D17946" s="37" t="s">
        <v>519</v>
      </c>
      <c r="E17946" s="0" t="n">
        <v>3</v>
      </c>
      <c r="F17946" s="38" t="s">
        <v>70</v>
      </c>
      <c r="G17946" s="37" t="s">
        <v>798</v>
      </c>
      <c r="H17946" s="0" t="n">
        <v>1326460</v>
      </c>
      <c r="I17946" s="0" t="n">
        <v>923661</v>
      </c>
      <c r="J17946" s="0" t="n">
        <v>32403</v>
      </c>
    </row>
    <row r="17947" customFormat="false" ht="15" hidden="false" customHeight="false" outlineLevel="0" collapsed="false">
      <c r="A17947" s="0" t="n">
        <v>202507</v>
      </c>
      <c r="B17947" s="0" t="n">
        <v>202509</v>
      </c>
      <c r="C17947" s="37" t="s">
        <v>101</v>
      </c>
      <c r="D17947" s="37" t="s">
        <v>99</v>
      </c>
      <c r="E17947" s="0" t="n">
        <v>3</v>
      </c>
      <c r="F17947" s="38" t="s">
        <v>70</v>
      </c>
      <c r="G17947" s="37" t="s">
        <v>799</v>
      </c>
      <c r="H17947" s="0" t="n">
        <v>964423</v>
      </c>
      <c r="I17947" s="0" t="n">
        <v>596607</v>
      </c>
      <c r="J17947" s="0" t="n">
        <v>56927</v>
      </c>
    </row>
    <row r="17948" customFormat="false" ht="15" hidden="false" customHeight="false" outlineLevel="0" collapsed="false">
      <c r="A17948" s="0" t="n">
        <v>202507</v>
      </c>
      <c r="B17948" s="0" t="n">
        <v>202509</v>
      </c>
      <c r="C17948" s="37" t="s">
        <v>197</v>
      </c>
      <c r="D17948" s="37" t="s">
        <v>623</v>
      </c>
      <c r="E17948" s="0" t="n">
        <v>3</v>
      </c>
      <c r="F17948" s="38" t="s">
        <v>70</v>
      </c>
      <c r="G17948" s="37" t="s">
        <v>800</v>
      </c>
      <c r="H17948" s="0" t="n">
        <v>1163671</v>
      </c>
      <c r="I17948" s="0" t="n">
        <v>1165957</v>
      </c>
      <c r="J17948" s="0" t="n">
        <v>33291</v>
      </c>
    </row>
    <row r="17949" customFormat="false" ht="15" hidden="false" customHeight="false" outlineLevel="0" collapsed="false">
      <c r="A17949" s="0" t="n">
        <v>202507</v>
      </c>
      <c r="B17949" s="0" t="n">
        <v>202509</v>
      </c>
      <c r="C17949" s="37" t="s">
        <v>115</v>
      </c>
      <c r="D17949" s="37" t="s">
        <v>102</v>
      </c>
      <c r="E17949" s="0" t="n">
        <v>3</v>
      </c>
      <c r="F17949" s="38" t="s">
        <v>70</v>
      </c>
      <c r="G17949" s="37" t="s">
        <v>801</v>
      </c>
      <c r="H17949" s="0" t="n">
        <v>878022</v>
      </c>
      <c r="I17949" s="0" t="n">
        <v>646960</v>
      </c>
      <c r="J17949" s="0" t="n">
        <v>50037</v>
      </c>
    </row>
    <row r="17950" customFormat="false" ht="15" hidden="false" customHeight="false" outlineLevel="0" collapsed="false">
      <c r="A17950" s="0" t="n">
        <v>202507</v>
      </c>
      <c r="B17950" s="0" t="n">
        <v>202509</v>
      </c>
      <c r="C17950" s="37" t="s">
        <v>136</v>
      </c>
      <c r="D17950" s="37" t="s">
        <v>719</v>
      </c>
      <c r="E17950" s="0" t="n">
        <v>3</v>
      </c>
      <c r="F17950" s="38" t="s">
        <v>70</v>
      </c>
      <c r="G17950" s="37" t="s">
        <v>802</v>
      </c>
      <c r="H17950" s="0" t="n">
        <v>404861</v>
      </c>
      <c r="I17950" s="0" t="n">
        <v>236889</v>
      </c>
      <c r="J17950" s="0" t="n">
        <v>-26477</v>
      </c>
    </row>
    <row r="17951" customFormat="false" ht="15" hidden="false" customHeight="false" outlineLevel="0" collapsed="false">
      <c r="A17951" s="0" t="n">
        <v>202507</v>
      </c>
      <c r="B17951" s="0" t="n">
        <v>202509</v>
      </c>
      <c r="C17951" s="37" t="s">
        <v>106</v>
      </c>
      <c r="D17951" s="37" t="s">
        <v>369</v>
      </c>
      <c r="E17951" s="0" t="n">
        <v>3</v>
      </c>
      <c r="F17951" s="38" t="s">
        <v>70</v>
      </c>
      <c r="G17951" s="37" t="s">
        <v>803</v>
      </c>
      <c r="H17951" s="0" t="n">
        <v>388577</v>
      </c>
      <c r="I17951" s="0" t="n">
        <v>396952</v>
      </c>
      <c r="J17951" s="0" t="n">
        <v>17041</v>
      </c>
    </row>
    <row r="17952" customFormat="false" ht="15" hidden="false" customHeight="false" outlineLevel="0" collapsed="false">
      <c r="A17952" s="0" t="n">
        <v>202507</v>
      </c>
      <c r="B17952" s="0" t="n">
        <v>202509</v>
      </c>
      <c r="C17952" s="37" t="s">
        <v>106</v>
      </c>
      <c r="D17952" s="37" t="s">
        <v>756</v>
      </c>
      <c r="E17952" s="0" t="n">
        <v>3</v>
      </c>
      <c r="F17952" s="38" t="s">
        <v>70</v>
      </c>
      <c r="G17952" s="37" t="s">
        <v>804</v>
      </c>
      <c r="H17952" s="0" t="n">
        <v>577367</v>
      </c>
      <c r="I17952" s="0" t="n">
        <v>308160</v>
      </c>
      <c r="J17952" s="0" t="n">
        <v>51701</v>
      </c>
    </row>
    <row r="17953" customFormat="false" ht="15" hidden="false" customHeight="false" outlineLevel="0" collapsed="false">
      <c r="A17953" s="0" t="n">
        <v>202507</v>
      </c>
      <c r="B17953" s="0" t="n">
        <v>202509</v>
      </c>
      <c r="C17953" s="37" t="s">
        <v>101</v>
      </c>
      <c r="D17953" s="37" t="s">
        <v>165</v>
      </c>
      <c r="E17953" s="0" t="n">
        <v>3</v>
      </c>
      <c r="F17953" s="38" t="s">
        <v>70</v>
      </c>
      <c r="G17953" s="37" t="s">
        <v>805</v>
      </c>
      <c r="H17953" s="0" t="n">
        <v>352285</v>
      </c>
      <c r="I17953" s="0" t="n">
        <v>635907</v>
      </c>
      <c r="J17953" s="0" t="n">
        <v>171928</v>
      </c>
    </row>
    <row r="17954" customFormat="false" ht="15" hidden="false" customHeight="false" outlineLevel="0" collapsed="false">
      <c r="A17954" s="0" t="n">
        <v>202507</v>
      </c>
      <c r="B17954" s="0" t="n">
        <v>202509</v>
      </c>
      <c r="C17954" s="37" t="s">
        <v>149</v>
      </c>
      <c r="D17954" s="37" t="s">
        <v>806</v>
      </c>
      <c r="E17954" s="0" t="n">
        <v>3</v>
      </c>
      <c r="F17954" s="38" t="s">
        <v>70</v>
      </c>
      <c r="G17954" s="37" t="s">
        <v>807</v>
      </c>
      <c r="H17954" s="0" t="n">
        <v>1575228</v>
      </c>
      <c r="I17954" s="0" t="n">
        <v>1847059</v>
      </c>
      <c r="J17954" s="0" t="n">
        <v>415365</v>
      </c>
    </row>
    <row r="17955" customFormat="false" ht="15" hidden="false" customHeight="false" outlineLevel="0" collapsed="false">
      <c r="A17955" s="0" t="n">
        <v>202507</v>
      </c>
      <c r="B17955" s="0" t="n">
        <v>202509</v>
      </c>
      <c r="C17955" s="37" t="s">
        <v>101</v>
      </c>
      <c r="D17955" s="37" t="s">
        <v>412</v>
      </c>
      <c r="E17955" s="0" t="n">
        <v>3</v>
      </c>
      <c r="F17955" s="38" t="s">
        <v>70</v>
      </c>
      <c r="G17955" s="37" t="s">
        <v>808</v>
      </c>
      <c r="H17955" s="0" t="n">
        <v>3100268</v>
      </c>
      <c r="I17955" s="0" t="n">
        <v>4295269</v>
      </c>
      <c r="J17955" s="0" t="n">
        <v>397690</v>
      </c>
    </row>
    <row r="17956" customFormat="false" ht="15" hidden="false" customHeight="false" outlineLevel="0" collapsed="false">
      <c r="A17956" s="0" t="n">
        <v>202507</v>
      </c>
      <c r="B17956" s="0" t="n">
        <v>202509</v>
      </c>
      <c r="C17956" s="37" t="s">
        <v>115</v>
      </c>
      <c r="D17956" s="37" t="s">
        <v>493</v>
      </c>
      <c r="E17956" s="0" t="n">
        <v>3</v>
      </c>
      <c r="F17956" s="38" t="s">
        <v>70</v>
      </c>
      <c r="G17956" s="37" t="s">
        <v>809</v>
      </c>
      <c r="H17956" s="0" t="n">
        <v>246244</v>
      </c>
      <c r="I17956" s="0" t="n">
        <v>141973</v>
      </c>
      <c r="J17956" s="0" t="n">
        <v>18189</v>
      </c>
    </row>
    <row r="17957" customFormat="false" ht="15" hidden="false" customHeight="false" outlineLevel="0" collapsed="false">
      <c r="A17957" s="0" t="n">
        <v>202507</v>
      </c>
      <c r="B17957" s="0" t="n">
        <v>202509</v>
      </c>
      <c r="C17957" s="37" t="s">
        <v>115</v>
      </c>
      <c r="D17957" s="37" t="s">
        <v>493</v>
      </c>
      <c r="E17957" s="0" t="n">
        <v>3</v>
      </c>
      <c r="F17957" s="38" t="s">
        <v>70</v>
      </c>
      <c r="G17957" s="37" t="s">
        <v>810</v>
      </c>
      <c r="H17957" s="0" t="n">
        <v>884143</v>
      </c>
      <c r="I17957" s="0" t="n">
        <v>666809</v>
      </c>
      <c r="J17957" s="0" t="n">
        <v>75383</v>
      </c>
    </row>
    <row r="17958" customFormat="false" ht="15" hidden="false" customHeight="false" outlineLevel="0" collapsed="false">
      <c r="A17958" s="0" t="n">
        <v>202507</v>
      </c>
      <c r="B17958" s="0" t="n">
        <v>202509</v>
      </c>
      <c r="C17958" s="37" t="s">
        <v>184</v>
      </c>
      <c r="D17958" s="37" t="s">
        <v>425</v>
      </c>
      <c r="E17958" s="0" t="n">
        <v>3</v>
      </c>
      <c r="F17958" s="38" t="s">
        <v>70</v>
      </c>
      <c r="G17958" s="37" t="s">
        <v>811</v>
      </c>
      <c r="H17958" s="0" t="n">
        <v>821798</v>
      </c>
      <c r="I17958" s="0" t="n">
        <v>553934</v>
      </c>
      <c r="J17958" s="0" t="n">
        <v>13610</v>
      </c>
    </row>
    <row r="17959" customFormat="false" ht="15" hidden="false" customHeight="false" outlineLevel="0" collapsed="false">
      <c r="A17959" s="0" t="n">
        <v>202507</v>
      </c>
      <c r="B17959" s="0" t="n">
        <v>202509</v>
      </c>
      <c r="C17959" s="37" t="s">
        <v>149</v>
      </c>
      <c r="D17959" s="37" t="s">
        <v>756</v>
      </c>
      <c r="E17959" s="0" t="n">
        <v>3</v>
      </c>
      <c r="F17959" s="38" t="s">
        <v>70</v>
      </c>
      <c r="G17959" s="37" t="s">
        <v>812</v>
      </c>
      <c r="H17959" s="0" t="n">
        <v>1809727</v>
      </c>
      <c r="I17959" s="0" t="n">
        <v>1619897</v>
      </c>
      <c r="J17959" s="0" t="n">
        <v>-25782</v>
      </c>
    </row>
    <row r="17960" customFormat="false" ht="15" hidden="false" customHeight="false" outlineLevel="0" collapsed="false">
      <c r="A17960" s="0" t="n">
        <v>202507</v>
      </c>
      <c r="B17960" s="0" t="n">
        <v>202509</v>
      </c>
      <c r="C17960" s="37" t="s">
        <v>149</v>
      </c>
      <c r="D17960" s="37" t="s">
        <v>616</v>
      </c>
      <c r="E17960" s="0" t="n">
        <v>3</v>
      </c>
      <c r="F17960" s="38" t="s">
        <v>70</v>
      </c>
      <c r="G17960" s="37" t="s">
        <v>813</v>
      </c>
      <c r="H17960" s="0" t="n">
        <v>927488</v>
      </c>
      <c r="I17960" s="0" t="n">
        <v>606947</v>
      </c>
      <c r="J17960" s="0" t="n">
        <v>63625</v>
      </c>
    </row>
    <row r="17961" customFormat="false" ht="15" hidden="false" customHeight="false" outlineLevel="0" collapsed="false">
      <c r="A17961" s="0" t="n">
        <v>202507</v>
      </c>
      <c r="B17961" s="0" t="n">
        <v>202509</v>
      </c>
      <c r="C17961" s="37" t="s">
        <v>109</v>
      </c>
      <c r="D17961" s="37" t="s">
        <v>364</v>
      </c>
      <c r="E17961" s="0" t="n">
        <v>3</v>
      </c>
      <c r="F17961" s="38" t="s">
        <v>70</v>
      </c>
      <c r="G17961" s="37" t="s">
        <v>814</v>
      </c>
      <c r="H17961" s="0" t="n">
        <v>164780</v>
      </c>
      <c r="I17961" s="0" t="n">
        <v>235060</v>
      </c>
      <c r="J17961" s="0" t="n">
        <v>16216</v>
      </c>
    </row>
    <row r="17962" customFormat="false" ht="15" hidden="false" customHeight="false" outlineLevel="0" collapsed="false">
      <c r="A17962" s="0" t="n">
        <v>202507</v>
      </c>
      <c r="B17962" s="0" t="n">
        <v>202509</v>
      </c>
      <c r="C17962" s="37" t="s">
        <v>95</v>
      </c>
      <c r="D17962" s="37" t="s">
        <v>396</v>
      </c>
      <c r="E17962" s="0" t="n">
        <v>3</v>
      </c>
      <c r="F17962" s="38" t="s">
        <v>70</v>
      </c>
      <c r="G17962" s="37" t="s">
        <v>815</v>
      </c>
      <c r="H17962" s="0" t="n">
        <v>331386</v>
      </c>
      <c r="I17962" s="0" t="n">
        <v>388350</v>
      </c>
      <c r="J17962" s="0" t="n">
        <v>63662</v>
      </c>
    </row>
    <row r="17963" customFormat="false" ht="15" hidden="false" customHeight="false" outlineLevel="0" collapsed="false">
      <c r="A17963" s="0" t="n">
        <v>202507</v>
      </c>
      <c r="B17963" s="0" t="n">
        <v>202509</v>
      </c>
      <c r="C17963" s="37" t="s">
        <v>115</v>
      </c>
      <c r="D17963" s="37" t="s">
        <v>673</v>
      </c>
      <c r="E17963" s="0" t="n">
        <v>3</v>
      </c>
      <c r="F17963" s="38" t="s">
        <v>70</v>
      </c>
      <c r="G17963" s="37" t="s">
        <v>816</v>
      </c>
      <c r="H17963" s="0" t="n">
        <v>1076398</v>
      </c>
      <c r="I17963" s="0" t="n">
        <v>741603</v>
      </c>
      <c r="J17963" s="0" t="n">
        <v>-117215</v>
      </c>
    </row>
    <row r="17964" customFormat="false" ht="15" hidden="false" customHeight="false" outlineLevel="0" collapsed="false">
      <c r="A17964" s="0" t="n">
        <v>202507</v>
      </c>
      <c r="B17964" s="0" t="n">
        <v>202509</v>
      </c>
      <c r="C17964" s="37" t="s">
        <v>112</v>
      </c>
      <c r="D17964" s="37" t="s">
        <v>120</v>
      </c>
      <c r="E17964" s="0" t="n">
        <v>3</v>
      </c>
      <c r="F17964" s="38" t="s">
        <v>70</v>
      </c>
      <c r="G17964" s="37" t="s">
        <v>817</v>
      </c>
      <c r="H17964" s="0" t="n">
        <v>3882271</v>
      </c>
      <c r="I17964" s="0" t="n">
        <v>1337408</v>
      </c>
      <c r="J17964" s="0" t="n">
        <v>83784</v>
      </c>
    </row>
    <row r="17965" customFormat="false" ht="15" hidden="false" customHeight="false" outlineLevel="0" collapsed="false">
      <c r="A17965" s="0" t="n">
        <v>202507</v>
      </c>
      <c r="B17965" s="0" t="n">
        <v>202509</v>
      </c>
      <c r="C17965" s="37" t="s">
        <v>124</v>
      </c>
      <c r="D17965" s="37" t="s">
        <v>493</v>
      </c>
      <c r="E17965" s="0" t="n">
        <v>3</v>
      </c>
      <c r="F17965" s="38" t="s">
        <v>70</v>
      </c>
      <c r="G17965" s="37" t="s">
        <v>818</v>
      </c>
      <c r="H17965" s="0" t="n">
        <v>101762</v>
      </c>
      <c r="I17965" s="0" t="n">
        <v>48963</v>
      </c>
      <c r="J17965" s="0" t="n">
        <v>9838</v>
      </c>
    </row>
    <row r="17966" customFormat="false" ht="15" hidden="false" customHeight="false" outlineLevel="0" collapsed="false">
      <c r="A17966" s="0" t="n">
        <v>202507</v>
      </c>
      <c r="B17966" s="0" t="n">
        <v>202509</v>
      </c>
      <c r="C17966" s="37" t="s">
        <v>95</v>
      </c>
      <c r="D17966" s="37" t="s">
        <v>414</v>
      </c>
      <c r="E17966" s="0" t="n">
        <v>3</v>
      </c>
      <c r="F17966" s="38" t="s">
        <v>70</v>
      </c>
      <c r="G17966" s="37" t="s">
        <v>819</v>
      </c>
      <c r="H17966" s="0" t="n">
        <v>2147890</v>
      </c>
      <c r="I17966" s="0" t="n">
        <v>1123939</v>
      </c>
      <c r="J17966" s="0" t="n">
        <v>154698</v>
      </c>
    </row>
    <row r="17967" customFormat="false" ht="15" hidden="false" customHeight="false" outlineLevel="0" collapsed="false">
      <c r="A17967" s="0" t="n">
        <v>202507</v>
      </c>
      <c r="B17967" s="0" t="n">
        <v>202509</v>
      </c>
      <c r="C17967" s="37" t="s">
        <v>149</v>
      </c>
      <c r="D17967" s="37" t="s">
        <v>247</v>
      </c>
      <c r="E17967" s="0" t="n">
        <v>3</v>
      </c>
      <c r="F17967" s="38" t="s">
        <v>70</v>
      </c>
      <c r="G17967" s="37" t="s">
        <v>820</v>
      </c>
      <c r="H17967" s="0" t="n">
        <v>5451099</v>
      </c>
      <c r="I17967" s="0" t="n">
        <v>4508829</v>
      </c>
      <c r="J17967" s="0" t="n">
        <v>-82518</v>
      </c>
    </row>
    <row r="17968" customFormat="false" ht="15" hidden="false" customHeight="false" outlineLevel="0" collapsed="false">
      <c r="A17968" s="0" t="n">
        <v>202507</v>
      </c>
      <c r="B17968" s="0" t="n">
        <v>202509</v>
      </c>
      <c r="C17968" s="37" t="s">
        <v>109</v>
      </c>
      <c r="D17968" s="37" t="s">
        <v>821</v>
      </c>
      <c r="E17968" s="0" t="n">
        <v>3</v>
      </c>
      <c r="F17968" s="38" t="s">
        <v>70</v>
      </c>
      <c r="G17968" s="37" t="s">
        <v>822</v>
      </c>
      <c r="H17968" s="0" t="n">
        <v>1109784</v>
      </c>
      <c r="I17968" s="0" t="n">
        <v>1881588</v>
      </c>
      <c r="J17968" s="0" t="n">
        <v>-95780</v>
      </c>
    </row>
    <row r="17969" customFormat="false" ht="15" hidden="false" customHeight="false" outlineLevel="0" collapsed="false">
      <c r="A17969" s="0" t="n">
        <v>202507</v>
      </c>
      <c r="B17969" s="0" t="n">
        <v>202509</v>
      </c>
      <c r="C17969" s="37" t="s">
        <v>124</v>
      </c>
      <c r="D17969" s="37" t="s">
        <v>476</v>
      </c>
      <c r="E17969" s="0" t="n">
        <v>3</v>
      </c>
      <c r="F17969" s="38" t="s">
        <v>70</v>
      </c>
      <c r="G17969" s="37" t="s">
        <v>823</v>
      </c>
      <c r="H17969" s="0" t="n">
        <v>2081380</v>
      </c>
      <c r="I17969" s="0" t="n">
        <v>472060</v>
      </c>
      <c r="J17969" s="0" t="n">
        <v>35587</v>
      </c>
    </row>
    <row r="17970" customFormat="false" ht="15" hidden="false" customHeight="false" outlineLevel="0" collapsed="false">
      <c r="A17970" s="0" t="n">
        <v>202507</v>
      </c>
      <c r="B17970" s="0" t="n">
        <v>202509</v>
      </c>
      <c r="C17970" s="37" t="s">
        <v>115</v>
      </c>
      <c r="D17970" s="37" t="s">
        <v>300</v>
      </c>
      <c r="E17970" s="0" t="n">
        <v>3</v>
      </c>
      <c r="F17970" s="38" t="s">
        <v>70</v>
      </c>
      <c r="G17970" s="37" t="s">
        <v>824</v>
      </c>
      <c r="H17970" s="0" t="n">
        <v>704819</v>
      </c>
      <c r="I17970" s="0" t="n">
        <v>584295</v>
      </c>
      <c r="J17970" s="0" t="n">
        <v>92621</v>
      </c>
    </row>
    <row r="17971" customFormat="false" ht="15" hidden="false" customHeight="false" outlineLevel="0" collapsed="false">
      <c r="A17971" s="0" t="n">
        <v>202507</v>
      </c>
      <c r="B17971" s="0" t="n">
        <v>202509</v>
      </c>
      <c r="C17971" s="37" t="s">
        <v>158</v>
      </c>
      <c r="D17971" s="37" t="s">
        <v>700</v>
      </c>
      <c r="E17971" s="0" t="n">
        <v>3</v>
      </c>
      <c r="F17971" s="38" t="s">
        <v>70</v>
      </c>
      <c r="G17971" s="37" t="s">
        <v>825</v>
      </c>
      <c r="H17971" s="0" t="n">
        <v>1297008</v>
      </c>
      <c r="I17971" s="0" t="n">
        <v>1120210</v>
      </c>
      <c r="J17971" s="0" t="n">
        <v>147452</v>
      </c>
    </row>
    <row r="17972" customFormat="false" ht="15" hidden="false" customHeight="false" outlineLevel="0" collapsed="false">
      <c r="A17972" s="0" t="n">
        <v>202507</v>
      </c>
      <c r="B17972" s="0" t="n">
        <v>202509</v>
      </c>
      <c r="C17972" s="37" t="s">
        <v>184</v>
      </c>
      <c r="D17972" s="37" t="s">
        <v>826</v>
      </c>
      <c r="E17972" s="0" t="n">
        <v>3</v>
      </c>
      <c r="F17972" s="38" t="s">
        <v>70</v>
      </c>
      <c r="G17972" s="37" t="s">
        <v>827</v>
      </c>
      <c r="H17972" s="0" t="n">
        <v>205224</v>
      </c>
      <c r="I17972" s="0" t="n">
        <v>182666</v>
      </c>
      <c r="J17972" s="0" t="n">
        <v>16722</v>
      </c>
    </row>
    <row r="17973" customFormat="false" ht="15" hidden="false" customHeight="false" outlineLevel="0" collapsed="false">
      <c r="A17973" s="0" t="n">
        <v>202507</v>
      </c>
      <c r="B17973" s="0" t="n">
        <v>202509</v>
      </c>
      <c r="C17973" s="37" t="s">
        <v>101</v>
      </c>
      <c r="D17973" s="37" t="s">
        <v>328</v>
      </c>
      <c r="E17973" s="0" t="n">
        <v>3</v>
      </c>
      <c r="F17973" s="38" t="s">
        <v>70</v>
      </c>
      <c r="G17973" s="37" t="s">
        <v>828</v>
      </c>
      <c r="H17973" s="0" t="n">
        <v>98477</v>
      </c>
      <c r="I17973" s="0" t="n">
        <v>226475</v>
      </c>
      <c r="J17973" s="0" t="n">
        <v>32659</v>
      </c>
    </row>
    <row r="17974" customFormat="false" ht="15" hidden="false" customHeight="false" outlineLevel="0" collapsed="false">
      <c r="A17974" s="0" t="n">
        <v>202507</v>
      </c>
      <c r="B17974" s="0" t="n">
        <v>202509</v>
      </c>
      <c r="C17974" s="37" t="s">
        <v>106</v>
      </c>
      <c r="D17974" s="37" t="s">
        <v>511</v>
      </c>
      <c r="E17974" s="0" t="n">
        <v>3</v>
      </c>
      <c r="F17974" s="38" t="s">
        <v>70</v>
      </c>
      <c r="G17974" s="37" t="s">
        <v>829</v>
      </c>
      <c r="H17974" s="0" t="n">
        <v>3536817</v>
      </c>
      <c r="I17974" s="0" t="n">
        <v>3392644</v>
      </c>
      <c r="J17974" s="0" t="n">
        <v>358759</v>
      </c>
    </row>
    <row r="17975" customFormat="false" ht="15" hidden="false" customHeight="false" outlineLevel="0" collapsed="false">
      <c r="A17975" s="0" t="n">
        <v>202507</v>
      </c>
      <c r="B17975" s="0" t="n">
        <v>202509</v>
      </c>
      <c r="C17975" s="37" t="s">
        <v>149</v>
      </c>
      <c r="D17975" s="37" t="s">
        <v>360</v>
      </c>
      <c r="E17975" s="0" t="n">
        <v>3</v>
      </c>
      <c r="F17975" s="38" t="s">
        <v>70</v>
      </c>
      <c r="G17975" s="37" t="s">
        <v>830</v>
      </c>
      <c r="H17975" s="0" t="n">
        <v>321888</v>
      </c>
      <c r="I17975" s="0" t="n">
        <v>463243</v>
      </c>
      <c r="J17975" s="0" t="n">
        <v>64824</v>
      </c>
    </row>
    <row r="17976" customFormat="false" ht="15" hidden="false" customHeight="false" outlineLevel="0" collapsed="false">
      <c r="A17976" s="0" t="n">
        <v>202507</v>
      </c>
      <c r="B17976" s="0" t="n">
        <v>202509</v>
      </c>
      <c r="C17976" s="37" t="s">
        <v>112</v>
      </c>
      <c r="D17976" s="37" t="s">
        <v>284</v>
      </c>
      <c r="E17976" s="0" t="n">
        <v>3</v>
      </c>
      <c r="F17976" s="38" t="s">
        <v>70</v>
      </c>
      <c r="G17976" s="37" t="s">
        <v>831</v>
      </c>
      <c r="H17976" s="0" t="n">
        <v>899264</v>
      </c>
      <c r="I17976" s="0" t="n">
        <v>322900</v>
      </c>
      <c r="J17976" s="0" t="n">
        <v>56101</v>
      </c>
    </row>
    <row r="17977" customFormat="false" ht="15" hidden="false" customHeight="false" outlineLevel="0" collapsed="false">
      <c r="A17977" s="0" t="n">
        <v>202507</v>
      </c>
      <c r="B17977" s="0" t="n">
        <v>202509</v>
      </c>
      <c r="C17977" s="37" t="s">
        <v>184</v>
      </c>
      <c r="D17977" s="37" t="s">
        <v>267</v>
      </c>
      <c r="E17977" s="0" t="n">
        <v>3</v>
      </c>
      <c r="F17977" s="38" t="s">
        <v>70</v>
      </c>
      <c r="G17977" s="37" t="s">
        <v>832</v>
      </c>
      <c r="H17977" s="0" t="n">
        <v>295405</v>
      </c>
      <c r="I17977" s="0" t="n">
        <v>166018</v>
      </c>
      <c r="J17977" s="0" t="n">
        <v>5896</v>
      </c>
    </row>
    <row r="17978" customFormat="false" ht="15" hidden="false" customHeight="false" outlineLevel="0" collapsed="false">
      <c r="A17978" s="0" t="n">
        <v>202507</v>
      </c>
      <c r="B17978" s="0" t="n">
        <v>202509</v>
      </c>
      <c r="C17978" s="37" t="s">
        <v>197</v>
      </c>
      <c r="D17978" s="37" t="s">
        <v>387</v>
      </c>
      <c r="E17978" s="0" t="n">
        <v>3</v>
      </c>
      <c r="F17978" s="38" t="s">
        <v>70</v>
      </c>
      <c r="G17978" s="37" t="s">
        <v>833</v>
      </c>
      <c r="H17978" s="0" t="n">
        <v>238952</v>
      </c>
      <c r="I17978" s="0" t="n">
        <v>315271</v>
      </c>
      <c r="J17978" s="0" t="n">
        <v>-2705</v>
      </c>
    </row>
    <row r="17979" customFormat="false" ht="15" hidden="false" customHeight="false" outlineLevel="0" collapsed="false">
      <c r="A17979" s="0" t="n">
        <v>202507</v>
      </c>
      <c r="B17979" s="0" t="n">
        <v>202509</v>
      </c>
      <c r="C17979" s="37" t="s">
        <v>197</v>
      </c>
      <c r="D17979" s="37" t="s">
        <v>334</v>
      </c>
      <c r="E17979" s="0" t="n">
        <v>3</v>
      </c>
      <c r="F17979" s="38" t="s">
        <v>70</v>
      </c>
      <c r="G17979" s="37" t="s">
        <v>834</v>
      </c>
      <c r="H17979" s="0" t="n">
        <v>1027989</v>
      </c>
      <c r="I17979" s="0" t="n">
        <v>1118198</v>
      </c>
      <c r="J17979" s="0" t="n">
        <v>170962</v>
      </c>
    </row>
    <row r="17980" customFormat="false" ht="15" hidden="false" customHeight="false" outlineLevel="0" collapsed="false">
      <c r="A17980" s="0" t="n">
        <v>202507</v>
      </c>
      <c r="B17980" s="0" t="n">
        <v>202509</v>
      </c>
      <c r="C17980" s="37" t="s">
        <v>197</v>
      </c>
      <c r="D17980" s="37" t="s">
        <v>208</v>
      </c>
      <c r="E17980" s="0" t="n">
        <v>3</v>
      </c>
      <c r="F17980" s="38" t="s">
        <v>70</v>
      </c>
      <c r="G17980" s="37" t="s">
        <v>835</v>
      </c>
      <c r="H17980" s="0" t="n">
        <v>583020</v>
      </c>
      <c r="I17980" s="0" t="n">
        <v>438048</v>
      </c>
      <c r="J17980" s="0" t="n">
        <v>12670</v>
      </c>
    </row>
    <row r="17981" customFormat="false" ht="15" hidden="false" customHeight="false" outlineLevel="0" collapsed="false">
      <c r="A17981" s="0" t="n">
        <v>202507</v>
      </c>
      <c r="B17981" s="0" t="n">
        <v>202509</v>
      </c>
      <c r="C17981" s="37" t="s">
        <v>115</v>
      </c>
      <c r="D17981" s="37" t="s">
        <v>306</v>
      </c>
      <c r="E17981" s="0" t="n">
        <v>3</v>
      </c>
      <c r="F17981" s="38" t="s">
        <v>70</v>
      </c>
      <c r="G17981" s="37" t="s">
        <v>836</v>
      </c>
      <c r="H17981" s="0" t="n">
        <v>1323200</v>
      </c>
      <c r="I17981" s="0" t="n">
        <v>1982323</v>
      </c>
      <c r="J17981" s="0" t="n">
        <v>-227259</v>
      </c>
    </row>
    <row r="17982" customFormat="false" ht="15" hidden="false" customHeight="false" outlineLevel="0" collapsed="false">
      <c r="A17982" s="0" t="n">
        <v>202507</v>
      </c>
      <c r="B17982" s="0" t="n">
        <v>202509</v>
      </c>
      <c r="C17982" s="37" t="s">
        <v>106</v>
      </c>
      <c r="D17982" s="37" t="s">
        <v>519</v>
      </c>
      <c r="E17982" s="0" t="n">
        <v>3</v>
      </c>
      <c r="F17982" s="38" t="s">
        <v>70</v>
      </c>
      <c r="G17982" s="37" t="s">
        <v>837</v>
      </c>
      <c r="H17982" s="0" t="n">
        <v>2273737</v>
      </c>
      <c r="I17982" s="0" t="n">
        <v>1044043</v>
      </c>
      <c r="J17982" s="0" t="n">
        <v>232549</v>
      </c>
    </row>
    <row r="17983" customFormat="false" ht="15" hidden="false" customHeight="false" outlineLevel="0" collapsed="false">
      <c r="A17983" s="0" t="n">
        <v>202507</v>
      </c>
      <c r="B17983" s="0" t="n">
        <v>202509</v>
      </c>
      <c r="C17983" s="37" t="s">
        <v>95</v>
      </c>
      <c r="D17983" s="37" t="s">
        <v>288</v>
      </c>
      <c r="E17983" s="0" t="n">
        <v>3</v>
      </c>
      <c r="F17983" s="38" t="s">
        <v>70</v>
      </c>
      <c r="G17983" s="37" t="s">
        <v>838</v>
      </c>
      <c r="H17983" s="0" t="n">
        <v>1545651</v>
      </c>
      <c r="I17983" s="0" t="n">
        <v>1159637</v>
      </c>
      <c r="J17983" s="0" t="n">
        <v>122231</v>
      </c>
    </row>
    <row r="17984" customFormat="false" ht="15" hidden="false" customHeight="false" outlineLevel="0" collapsed="false">
      <c r="A17984" s="0" t="n">
        <v>202507</v>
      </c>
      <c r="B17984" s="0" t="n">
        <v>202509</v>
      </c>
      <c r="C17984" s="37" t="s">
        <v>101</v>
      </c>
      <c r="D17984" s="37" t="s">
        <v>839</v>
      </c>
      <c r="E17984" s="0" t="n">
        <v>3</v>
      </c>
      <c r="F17984" s="38" t="s">
        <v>70</v>
      </c>
      <c r="G17984" s="37" t="s">
        <v>840</v>
      </c>
      <c r="H17984" s="0" t="n">
        <v>1983877</v>
      </c>
      <c r="I17984" s="0" t="n">
        <v>5149307</v>
      </c>
      <c r="J17984" s="0" t="n">
        <v>519783</v>
      </c>
    </row>
    <row r="17985" customFormat="false" ht="15" hidden="false" customHeight="false" outlineLevel="0" collapsed="false">
      <c r="A17985" s="0" t="n">
        <v>202507</v>
      </c>
      <c r="B17985" s="0" t="n">
        <v>202509</v>
      </c>
      <c r="C17985" s="37" t="s">
        <v>106</v>
      </c>
      <c r="D17985" s="37" t="s">
        <v>841</v>
      </c>
      <c r="E17985" s="0" t="n">
        <v>3</v>
      </c>
      <c r="F17985" s="38" t="s">
        <v>70</v>
      </c>
      <c r="G17985" s="37" t="s">
        <v>842</v>
      </c>
      <c r="H17985" s="0" t="n">
        <v>11908552</v>
      </c>
      <c r="I17985" s="0" t="n">
        <v>5381582</v>
      </c>
      <c r="J17985" s="0" t="n">
        <v>331022</v>
      </c>
    </row>
    <row r="17986" customFormat="false" ht="15" hidden="false" customHeight="false" outlineLevel="0" collapsed="false">
      <c r="A17986" s="0" t="n">
        <v>202507</v>
      </c>
      <c r="B17986" s="0" t="n">
        <v>202509</v>
      </c>
      <c r="C17986" s="37" t="s">
        <v>178</v>
      </c>
      <c r="D17986" s="37" t="s">
        <v>843</v>
      </c>
      <c r="E17986" s="0" t="n">
        <v>3</v>
      </c>
      <c r="F17986" s="38" t="s">
        <v>70</v>
      </c>
      <c r="G17986" s="37" t="s">
        <v>844</v>
      </c>
      <c r="H17986" s="0" t="n">
        <v>314428</v>
      </c>
      <c r="I17986" s="0" t="n">
        <v>140376</v>
      </c>
      <c r="J17986" s="0" t="n">
        <v>22982</v>
      </c>
    </row>
    <row r="17987" customFormat="false" ht="15" hidden="false" customHeight="false" outlineLevel="0" collapsed="false">
      <c r="A17987" s="0" t="n">
        <v>202507</v>
      </c>
      <c r="B17987" s="0" t="n">
        <v>202509</v>
      </c>
      <c r="C17987" s="37" t="s">
        <v>95</v>
      </c>
      <c r="D17987" s="37" t="s">
        <v>96</v>
      </c>
      <c r="E17987" s="0" t="n">
        <v>3</v>
      </c>
      <c r="F17987" s="38" t="s">
        <v>71</v>
      </c>
      <c r="G17987" s="37" t="s">
        <v>97</v>
      </c>
      <c r="H17987" s="0" t="n">
        <v>2548438</v>
      </c>
      <c r="I17987" s="0" t="n">
        <v>1835955</v>
      </c>
      <c r="J17987" s="0" t="n">
        <v>95750</v>
      </c>
    </row>
    <row r="17988" customFormat="false" ht="15" hidden="false" customHeight="false" outlineLevel="0" collapsed="false">
      <c r="A17988" s="0" t="n">
        <v>202507</v>
      </c>
      <c r="B17988" s="0" t="n">
        <v>202509</v>
      </c>
      <c r="C17988" s="37" t="s">
        <v>98</v>
      </c>
      <c r="D17988" s="37" t="s">
        <v>99</v>
      </c>
      <c r="E17988" s="0" t="n">
        <v>3</v>
      </c>
      <c r="F17988" s="38" t="s">
        <v>71</v>
      </c>
      <c r="G17988" s="37" t="s">
        <v>100</v>
      </c>
      <c r="H17988" s="0" t="n">
        <v>608327</v>
      </c>
      <c r="I17988" s="0" t="n">
        <v>406350</v>
      </c>
      <c r="J17988" s="0" t="n">
        <v>33449</v>
      </c>
    </row>
    <row r="17989" customFormat="false" ht="15" hidden="false" customHeight="false" outlineLevel="0" collapsed="false">
      <c r="A17989" s="0" t="n">
        <v>202507</v>
      </c>
      <c r="B17989" s="0" t="n">
        <v>202509</v>
      </c>
      <c r="C17989" s="37" t="s">
        <v>101</v>
      </c>
      <c r="D17989" s="37" t="s">
        <v>102</v>
      </c>
      <c r="E17989" s="0" t="n">
        <v>3</v>
      </c>
      <c r="F17989" s="38" t="s">
        <v>71</v>
      </c>
      <c r="G17989" s="37" t="s">
        <v>103</v>
      </c>
      <c r="H17989" s="0" t="n">
        <v>1128600</v>
      </c>
      <c r="I17989" s="0" t="n">
        <v>806882</v>
      </c>
      <c r="J17989" s="0" t="n">
        <v>-110573</v>
      </c>
    </row>
    <row r="17990" customFormat="false" ht="15" hidden="false" customHeight="false" outlineLevel="0" collapsed="false">
      <c r="A17990" s="0" t="n">
        <v>202507</v>
      </c>
      <c r="B17990" s="0" t="n">
        <v>202509</v>
      </c>
      <c r="C17990" s="37" t="s">
        <v>101</v>
      </c>
      <c r="D17990" s="37" t="s">
        <v>104</v>
      </c>
      <c r="E17990" s="0" t="n">
        <v>3</v>
      </c>
      <c r="F17990" s="38" t="s">
        <v>71</v>
      </c>
      <c r="G17990" s="37" t="s">
        <v>105</v>
      </c>
      <c r="H17990" s="0" t="n">
        <v>694667</v>
      </c>
      <c r="I17990" s="0" t="n">
        <v>545631</v>
      </c>
      <c r="J17990" s="0" t="n">
        <v>20056</v>
      </c>
    </row>
    <row r="17991" customFormat="false" ht="15" hidden="false" customHeight="false" outlineLevel="0" collapsed="false">
      <c r="A17991" s="0" t="n">
        <v>202507</v>
      </c>
      <c r="B17991" s="0" t="n">
        <v>202509</v>
      </c>
      <c r="C17991" s="37" t="s">
        <v>106</v>
      </c>
      <c r="D17991" s="37" t="s">
        <v>107</v>
      </c>
      <c r="E17991" s="0" t="n">
        <v>3</v>
      </c>
      <c r="F17991" s="38" t="s">
        <v>71</v>
      </c>
      <c r="G17991" s="37" t="s">
        <v>108</v>
      </c>
      <c r="H17991" s="0" t="n">
        <v>784957</v>
      </c>
      <c r="I17991" s="0" t="n">
        <v>211935</v>
      </c>
      <c r="J17991" s="0" t="n">
        <v>37980</v>
      </c>
    </row>
    <row r="17992" customFormat="false" ht="15" hidden="false" customHeight="false" outlineLevel="0" collapsed="false">
      <c r="A17992" s="0" t="n">
        <v>202507</v>
      </c>
      <c r="B17992" s="0" t="n">
        <v>202509</v>
      </c>
      <c r="C17992" s="37" t="s">
        <v>109</v>
      </c>
      <c r="D17992" s="37" t="s">
        <v>110</v>
      </c>
      <c r="E17992" s="0" t="n">
        <v>3</v>
      </c>
      <c r="F17992" s="38" t="s">
        <v>71</v>
      </c>
      <c r="G17992" s="37" t="s">
        <v>111</v>
      </c>
      <c r="H17992" s="0" t="n">
        <v>526628</v>
      </c>
      <c r="I17992" s="0" t="n">
        <v>706460</v>
      </c>
      <c r="J17992" s="0" t="n">
        <v>101124</v>
      </c>
    </row>
    <row r="17993" customFormat="false" ht="15" hidden="false" customHeight="false" outlineLevel="0" collapsed="false">
      <c r="A17993" s="0" t="n">
        <v>202507</v>
      </c>
      <c r="B17993" s="0" t="n">
        <v>202509</v>
      </c>
      <c r="C17993" s="37" t="s">
        <v>112</v>
      </c>
      <c r="D17993" s="37" t="s">
        <v>113</v>
      </c>
      <c r="E17993" s="0" t="n">
        <v>3</v>
      </c>
      <c r="F17993" s="38" t="s">
        <v>71</v>
      </c>
      <c r="G17993" s="37" t="s">
        <v>114</v>
      </c>
      <c r="H17993" s="0" t="n">
        <v>3461711</v>
      </c>
      <c r="I17993" s="0" t="n">
        <v>3109127</v>
      </c>
      <c r="J17993" s="0" t="n">
        <v>93133</v>
      </c>
    </row>
    <row r="17994" customFormat="false" ht="15" hidden="false" customHeight="false" outlineLevel="0" collapsed="false">
      <c r="A17994" s="0" t="n">
        <v>202507</v>
      </c>
      <c r="B17994" s="0" t="n">
        <v>202509</v>
      </c>
      <c r="C17994" s="37" t="s">
        <v>115</v>
      </c>
      <c r="D17994" s="37" t="s">
        <v>116</v>
      </c>
      <c r="E17994" s="0" t="n">
        <v>3</v>
      </c>
      <c r="F17994" s="38" t="s">
        <v>71</v>
      </c>
      <c r="G17994" s="37" t="s">
        <v>117</v>
      </c>
      <c r="H17994" s="0" t="n">
        <v>270450</v>
      </c>
      <c r="I17994" s="0" t="n">
        <v>183501</v>
      </c>
      <c r="J17994" s="0" t="n">
        <v>18589</v>
      </c>
    </row>
    <row r="17995" customFormat="false" ht="15" hidden="false" customHeight="false" outlineLevel="0" collapsed="false">
      <c r="A17995" s="0" t="n">
        <v>202507</v>
      </c>
      <c r="B17995" s="0" t="n">
        <v>202509</v>
      </c>
      <c r="C17995" s="37" t="s">
        <v>109</v>
      </c>
      <c r="D17995" s="37" t="s">
        <v>118</v>
      </c>
      <c r="E17995" s="0" t="n">
        <v>3</v>
      </c>
      <c r="F17995" s="38" t="s">
        <v>71</v>
      </c>
      <c r="G17995" s="37" t="s">
        <v>119</v>
      </c>
      <c r="H17995" s="0" t="n">
        <v>1530506</v>
      </c>
      <c r="I17995" s="0" t="n">
        <v>848861</v>
      </c>
      <c r="J17995" s="0" t="n">
        <v>107087</v>
      </c>
    </row>
    <row r="17996" customFormat="false" ht="15" hidden="false" customHeight="false" outlineLevel="0" collapsed="false">
      <c r="A17996" s="0" t="n">
        <v>202507</v>
      </c>
      <c r="B17996" s="0" t="n">
        <v>202509</v>
      </c>
      <c r="C17996" s="37" t="s">
        <v>109</v>
      </c>
      <c r="D17996" s="37" t="s">
        <v>120</v>
      </c>
      <c r="E17996" s="0" t="n">
        <v>3</v>
      </c>
      <c r="F17996" s="38" t="s">
        <v>71</v>
      </c>
      <c r="G17996" s="37" t="s">
        <v>121</v>
      </c>
      <c r="H17996" s="0" t="n">
        <v>388783</v>
      </c>
      <c r="I17996" s="0" t="n">
        <v>349972</v>
      </c>
      <c r="J17996" s="0" t="n">
        <v>18941</v>
      </c>
    </row>
    <row r="17997" customFormat="false" ht="15" hidden="false" customHeight="false" outlineLevel="0" collapsed="false">
      <c r="A17997" s="0" t="n">
        <v>202507</v>
      </c>
      <c r="B17997" s="0" t="n">
        <v>202509</v>
      </c>
      <c r="C17997" s="37" t="s">
        <v>95</v>
      </c>
      <c r="D17997" s="37" t="s">
        <v>122</v>
      </c>
      <c r="E17997" s="0" t="n">
        <v>3</v>
      </c>
      <c r="F17997" s="38" t="s">
        <v>71</v>
      </c>
      <c r="G17997" s="37" t="s">
        <v>123</v>
      </c>
      <c r="H17997" s="0" t="n">
        <v>577864</v>
      </c>
      <c r="I17997" s="0" t="n">
        <v>859070</v>
      </c>
      <c r="J17997" s="0" t="n">
        <v>111034</v>
      </c>
    </row>
    <row r="17998" customFormat="false" ht="15" hidden="false" customHeight="false" outlineLevel="0" collapsed="false">
      <c r="A17998" s="0" t="n">
        <v>202507</v>
      </c>
      <c r="B17998" s="0" t="n">
        <v>202509</v>
      </c>
      <c r="C17998" s="37" t="s">
        <v>124</v>
      </c>
      <c r="D17998" s="37" t="s">
        <v>125</v>
      </c>
      <c r="E17998" s="0" t="n">
        <v>3</v>
      </c>
      <c r="F17998" s="38" t="s">
        <v>71</v>
      </c>
      <c r="G17998" s="37" t="s">
        <v>126</v>
      </c>
      <c r="H17998" s="0" t="n">
        <v>175273</v>
      </c>
      <c r="I17998" s="0" t="n">
        <v>119302</v>
      </c>
      <c r="J17998" s="0" t="n">
        <v>-5</v>
      </c>
    </row>
    <row r="17999" customFormat="false" ht="15" hidden="false" customHeight="false" outlineLevel="0" collapsed="false">
      <c r="A17999" s="0" t="n">
        <v>202507</v>
      </c>
      <c r="B17999" s="0" t="n">
        <v>202509</v>
      </c>
      <c r="C17999" s="37" t="s">
        <v>95</v>
      </c>
      <c r="D17999" s="37" t="s">
        <v>127</v>
      </c>
      <c r="E17999" s="0" t="n">
        <v>3</v>
      </c>
      <c r="F17999" s="38" t="s">
        <v>71</v>
      </c>
      <c r="G17999" s="37" t="s">
        <v>128</v>
      </c>
      <c r="H17999" s="0" t="n">
        <v>764859</v>
      </c>
      <c r="I17999" s="0" t="n">
        <v>305207</v>
      </c>
      <c r="J17999" s="0" t="n">
        <v>-4436</v>
      </c>
    </row>
    <row r="18000" customFormat="false" ht="15" hidden="false" customHeight="false" outlineLevel="0" collapsed="false">
      <c r="A18000" s="0" t="n">
        <v>202507</v>
      </c>
      <c r="B18000" s="0" t="n">
        <v>202509</v>
      </c>
      <c r="C18000" s="37" t="s">
        <v>124</v>
      </c>
      <c r="D18000" s="37" t="s">
        <v>122</v>
      </c>
      <c r="E18000" s="0" t="n">
        <v>3</v>
      </c>
      <c r="F18000" s="38" t="s">
        <v>71</v>
      </c>
      <c r="G18000" s="37" t="s">
        <v>129</v>
      </c>
      <c r="H18000" s="0" t="n">
        <v>2879492</v>
      </c>
      <c r="I18000" s="0" t="n">
        <v>3750662</v>
      </c>
      <c r="J18000" s="0" t="n">
        <v>188662</v>
      </c>
    </row>
    <row r="18001" customFormat="false" ht="15" hidden="false" customHeight="false" outlineLevel="0" collapsed="false">
      <c r="A18001" s="0" t="n">
        <v>202507</v>
      </c>
      <c r="B18001" s="0" t="n">
        <v>202509</v>
      </c>
      <c r="C18001" s="37" t="s">
        <v>106</v>
      </c>
      <c r="D18001" s="37" t="s">
        <v>130</v>
      </c>
      <c r="E18001" s="0" t="n">
        <v>3</v>
      </c>
      <c r="F18001" s="38" t="s">
        <v>71</v>
      </c>
      <c r="G18001" s="37" t="s">
        <v>131</v>
      </c>
      <c r="H18001" s="0" t="n">
        <v>539701</v>
      </c>
      <c r="I18001" s="0" t="n">
        <v>140976</v>
      </c>
      <c r="J18001" s="0" t="n">
        <v>-22758</v>
      </c>
    </row>
    <row r="18002" customFormat="false" ht="15" hidden="false" customHeight="false" outlineLevel="0" collapsed="false">
      <c r="A18002" s="0" t="n">
        <v>202507</v>
      </c>
      <c r="B18002" s="0" t="n">
        <v>202509</v>
      </c>
      <c r="C18002" s="37" t="s">
        <v>95</v>
      </c>
      <c r="D18002" s="37" t="s">
        <v>132</v>
      </c>
      <c r="E18002" s="0" t="n">
        <v>3</v>
      </c>
      <c r="F18002" s="38" t="s">
        <v>71</v>
      </c>
      <c r="G18002" s="37" t="s">
        <v>133</v>
      </c>
      <c r="H18002" s="0" t="n">
        <v>349585</v>
      </c>
      <c r="I18002" s="0" t="n">
        <v>233588</v>
      </c>
      <c r="J18002" s="0" t="n">
        <v>34881</v>
      </c>
    </row>
    <row r="18003" customFormat="false" ht="15" hidden="false" customHeight="false" outlineLevel="0" collapsed="false">
      <c r="A18003" s="0" t="n">
        <v>202507</v>
      </c>
      <c r="B18003" s="0" t="n">
        <v>202509</v>
      </c>
      <c r="C18003" s="37" t="s">
        <v>112</v>
      </c>
      <c r="D18003" s="37" t="s">
        <v>134</v>
      </c>
      <c r="E18003" s="0" t="n">
        <v>3</v>
      </c>
      <c r="F18003" s="38" t="s">
        <v>71</v>
      </c>
      <c r="G18003" s="37" t="s">
        <v>135</v>
      </c>
      <c r="H18003" s="0" t="n">
        <v>162092</v>
      </c>
      <c r="I18003" s="0" t="n">
        <v>194353</v>
      </c>
      <c r="J18003" s="0" t="n">
        <v>17164</v>
      </c>
    </row>
    <row r="18004" customFormat="false" ht="15" hidden="false" customHeight="false" outlineLevel="0" collapsed="false">
      <c r="A18004" s="0" t="n">
        <v>202507</v>
      </c>
      <c r="B18004" s="0" t="n">
        <v>202509</v>
      </c>
      <c r="C18004" s="37" t="s">
        <v>136</v>
      </c>
      <c r="D18004" s="37" t="s">
        <v>137</v>
      </c>
      <c r="E18004" s="0" t="n">
        <v>3</v>
      </c>
      <c r="F18004" s="38" t="s">
        <v>71</v>
      </c>
      <c r="G18004" s="37" t="s">
        <v>138</v>
      </c>
      <c r="H18004" s="0" t="n">
        <v>686597</v>
      </c>
      <c r="I18004" s="0" t="n">
        <v>150252</v>
      </c>
      <c r="J18004" s="0" t="n">
        <v>8682</v>
      </c>
    </row>
    <row r="18005" customFormat="false" ht="15" hidden="false" customHeight="false" outlineLevel="0" collapsed="false">
      <c r="A18005" s="0" t="n">
        <v>202507</v>
      </c>
      <c r="B18005" s="0" t="n">
        <v>202509</v>
      </c>
      <c r="C18005" s="37" t="s">
        <v>115</v>
      </c>
      <c r="D18005" s="37" t="s">
        <v>139</v>
      </c>
      <c r="E18005" s="0" t="n">
        <v>3</v>
      </c>
      <c r="F18005" s="38" t="s">
        <v>71</v>
      </c>
      <c r="G18005" s="37" t="s">
        <v>140</v>
      </c>
      <c r="H18005" s="0" t="n">
        <v>83709</v>
      </c>
      <c r="I18005" s="0" t="n">
        <v>133438</v>
      </c>
      <c r="J18005" s="0" t="n">
        <v>21304</v>
      </c>
    </row>
    <row r="18006" customFormat="false" ht="15" hidden="false" customHeight="false" outlineLevel="0" collapsed="false">
      <c r="A18006" s="0" t="n">
        <v>202507</v>
      </c>
      <c r="B18006" s="0" t="n">
        <v>202509</v>
      </c>
      <c r="C18006" s="37" t="s">
        <v>109</v>
      </c>
      <c r="D18006" s="37" t="s">
        <v>141</v>
      </c>
      <c r="E18006" s="0" t="n">
        <v>3</v>
      </c>
      <c r="F18006" s="38" t="s">
        <v>71</v>
      </c>
      <c r="G18006" s="37" t="s">
        <v>142</v>
      </c>
      <c r="H18006" s="0" t="n">
        <v>197699</v>
      </c>
      <c r="I18006" s="0" t="n">
        <v>90725</v>
      </c>
      <c r="J18006" s="0" t="n">
        <v>10770</v>
      </c>
    </row>
    <row r="18007" customFormat="false" ht="15" hidden="false" customHeight="false" outlineLevel="0" collapsed="false">
      <c r="A18007" s="0" t="n">
        <v>202507</v>
      </c>
      <c r="B18007" s="0" t="n">
        <v>202509</v>
      </c>
      <c r="C18007" s="37" t="s">
        <v>136</v>
      </c>
      <c r="D18007" s="37" t="s">
        <v>143</v>
      </c>
      <c r="E18007" s="0" t="n">
        <v>3</v>
      </c>
      <c r="F18007" s="38" t="s">
        <v>71</v>
      </c>
      <c r="G18007" s="37" t="s">
        <v>144</v>
      </c>
      <c r="H18007" s="0" t="n">
        <v>614693</v>
      </c>
      <c r="I18007" s="0" t="n">
        <v>962497</v>
      </c>
      <c r="J18007" s="0" t="n">
        <v>179390</v>
      </c>
    </row>
    <row r="18008" customFormat="false" ht="15" hidden="false" customHeight="false" outlineLevel="0" collapsed="false">
      <c r="A18008" s="0" t="n">
        <v>202507</v>
      </c>
      <c r="B18008" s="0" t="n">
        <v>202509</v>
      </c>
      <c r="C18008" s="37" t="s">
        <v>101</v>
      </c>
      <c r="D18008" s="37" t="s">
        <v>145</v>
      </c>
      <c r="E18008" s="0" t="n">
        <v>3</v>
      </c>
      <c r="F18008" s="38" t="s">
        <v>71</v>
      </c>
      <c r="G18008" s="37" t="s">
        <v>146</v>
      </c>
      <c r="H18008" s="0" t="n">
        <v>3046745</v>
      </c>
      <c r="I18008" s="0" t="n">
        <v>3373558</v>
      </c>
      <c r="J18008" s="0" t="n">
        <v>802853</v>
      </c>
    </row>
    <row r="18009" customFormat="false" ht="15" hidden="false" customHeight="false" outlineLevel="0" collapsed="false">
      <c r="A18009" s="0" t="n">
        <v>202507</v>
      </c>
      <c r="B18009" s="0" t="n">
        <v>202509</v>
      </c>
      <c r="C18009" s="37" t="s">
        <v>106</v>
      </c>
      <c r="D18009" s="37" t="s">
        <v>147</v>
      </c>
      <c r="E18009" s="0" t="n">
        <v>3</v>
      </c>
      <c r="F18009" s="38" t="s">
        <v>71</v>
      </c>
      <c r="G18009" s="37" t="s">
        <v>148</v>
      </c>
      <c r="H18009" s="0" t="n">
        <v>14264407</v>
      </c>
      <c r="I18009" s="0" t="n">
        <v>14214054</v>
      </c>
      <c r="J18009" s="0" t="n">
        <v>1606984</v>
      </c>
    </row>
    <row r="18010" customFormat="false" ht="15" hidden="false" customHeight="false" outlineLevel="0" collapsed="false">
      <c r="A18010" s="0" t="n">
        <v>202507</v>
      </c>
      <c r="B18010" s="0" t="n">
        <v>202509</v>
      </c>
      <c r="C18010" s="37" t="s">
        <v>149</v>
      </c>
      <c r="D18010" s="37" t="s">
        <v>150</v>
      </c>
      <c r="E18010" s="0" t="n">
        <v>3</v>
      </c>
      <c r="F18010" s="38" t="s">
        <v>71</v>
      </c>
      <c r="G18010" s="37" t="s">
        <v>151</v>
      </c>
      <c r="H18010" s="0" t="n">
        <v>313178</v>
      </c>
      <c r="I18010" s="0" t="n">
        <v>399056</v>
      </c>
      <c r="J18010" s="0" t="n">
        <v>3203</v>
      </c>
    </row>
    <row r="18011" customFormat="false" ht="15" hidden="false" customHeight="false" outlineLevel="0" collapsed="false">
      <c r="A18011" s="0" t="n">
        <v>202507</v>
      </c>
      <c r="B18011" s="0" t="n">
        <v>202509</v>
      </c>
      <c r="C18011" s="37" t="s">
        <v>152</v>
      </c>
      <c r="D18011" s="37" t="s">
        <v>153</v>
      </c>
      <c r="E18011" s="0" t="n">
        <v>3</v>
      </c>
      <c r="F18011" s="38" t="s">
        <v>71</v>
      </c>
      <c r="G18011" s="37" t="s">
        <v>154</v>
      </c>
      <c r="H18011" s="0" t="n">
        <v>2660653</v>
      </c>
      <c r="I18011" s="0" t="n">
        <v>1321358</v>
      </c>
      <c r="J18011" s="0" t="n">
        <v>201493</v>
      </c>
    </row>
    <row r="18012" customFormat="false" ht="15" hidden="false" customHeight="false" outlineLevel="0" collapsed="false">
      <c r="A18012" s="0" t="n">
        <v>202507</v>
      </c>
      <c r="B18012" s="0" t="n">
        <v>202509</v>
      </c>
      <c r="C18012" s="37" t="s">
        <v>101</v>
      </c>
      <c r="D18012" s="37" t="s">
        <v>155</v>
      </c>
      <c r="E18012" s="0" t="n">
        <v>3</v>
      </c>
      <c r="F18012" s="38" t="s">
        <v>71</v>
      </c>
      <c r="G18012" s="37" t="s">
        <v>156</v>
      </c>
      <c r="H18012" s="0" t="n">
        <v>628209</v>
      </c>
      <c r="I18012" s="0" t="n">
        <v>430073</v>
      </c>
      <c r="J18012" s="0" t="n">
        <v>3594</v>
      </c>
    </row>
    <row r="18013" customFormat="false" ht="15" hidden="false" customHeight="false" outlineLevel="0" collapsed="false">
      <c r="A18013" s="0" t="n">
        <v>202507</v>
      </c>
      <c r="B18013" s="0" t="n">
        <v>202509</v>
      </c>
      <c r="C18013" s="37" t="s">
        <v>106</v>
      </c>
      <c r="D18013" s="37" t="s">
        <v>116</v>
      </c>
      <c r="E18013" s="0" t="n">
        <v>3</v>
      </c>
      <c r="F18013" s="38" t="s">
        <v>71</v>
      </c>
      <c r="G18013" s="37" t="s">
        <v>157</v>
      </c>
      <c r="H18013" s="0" t="n">
        <v>326980</v>
      </c>
      <c r="I18013" s="0" t="n">
        <v>80500</v>
      </c>
      <c r="J18013" s="0" t="n">
        <v>304</v>
      </c>
    </row>
    <row r="18014" customFormat="false" ht="15" hidden="false" customHeight="false" outlineLevel="0" collapsed="false">
      <c r="A18014" s="0" t="n">
        <v>202507</v>
      </c>
      <c r="B18014" s="0" t="n">
        <v>202509</v>
      </c>
      <c r="C18014" s="37" t="s">
        <v>158</v>
      </c>
      <c r="D18014" s="37" t="s">
        <v>159</v>
      </c>
      <c r="E18014" s="0" t="n">
        <v>3</v>
      </c>
      <c r="F18014" s="38" t="s">
        <v>71</v>
      </c>
      <c r="G18014" s="37" t="s">
        <v>160</v>
      </c>
      <c r="H18014" s="0" t="n">
        <v>794548</v>
      </c>
      <c r="I18014" s="0" t="n">
        <v>1307796</v>
      </c>
      <c r="J18014" s="0" t="n">
        <v>66350</v>
      </c>
    </row>
    <row r="18015" customFormat="false" ht="15" hidden="false" customHeight="false" outlineLevel="0" collapsed="false">
      <c r="A18015" s="0" t="n">
        <v>202507</v>
      </c>
      <c r="B18015" s="0" t="n">
        <v>202509</v>
      </c>
      <c r="C18015" s="37" t="s">
        <v>95</v>
      </c>
      <c r="D18015" s="37" t="s">
        <v>161</v>
      </c>
      <c r="E18015" s="0" t="n">
        <v>3</v>
      </c>
      <c r="F18015" s="38" t="s">
        <v>71</v>
      </c>
      <c r="G18015" s="37" t="s">
        <v>162</v>
      </c>
      <c r="H18015" s="0" t="n">
        <v>638551</v>
      </c>
      <c r="I18015" s="0" t="n">
        <v>465582</v>
      </c>
      <c r="J18015" s="0" t="n">
        <v>91167</v>
      </c>
    </row>
    <row r="18016" customFormat="false" ht="15" hidden="false" customHeight="false" outlineLevel="0" collapsed="false">
      <c r="A18016" s="0" t="n">
        <v>202507</v>
      </c>
      <c r="B18016" s="0" t="n">
        <v>202509</v>
      </c>
      <c r="C18016" s="37" t="s">
        <v>112</v>
      </c>
      <c r="D18016" s="37" t="s">
        <v>163</v>
      </c>
      <c r="E18016" s="0" t="n">
        <v>3</v>
      </c>
      <c r="F18016" s="38" t="s">
        <v>71</v>
      </c>
      <c r="G18016" s="37" t="s">
        <v>164</v>
      </c>
      <c r="H18016" s="0" t="n">
        <v>731547</v>
      </c>
      <c r="I18016" s="0" t="n">
        <v>867829</v>
      </c>
      <c r="J18016" s="0" t="n">
        <v>134530</v>
      </c>
    </row>
    <row r="18017" customFormat="false" ht="15" hidden="false" customHeight="false" outlineLevel="0" collapsed="false">
      <c r="A18017" s="0" t="n">
        <v>202507</v>
      </c>
      <c r="B18017" s="0" t="n">
        <v>202509</v>
      </c>
      <c r="C18017" s="37" t="s">
        <v>101</v>
      </c>
      <c r="D18017" s="37" t="s">
        <v>165</v>
      </c>
      <c r="E18017" s="0" t="n">
        <v>3</v>
      </c>
      <c r="F18017" s="38" t="s">
        <v>71</v>
      </c>
      <c r="G18017" s="37" t="s">
        <v>166</v>
      </c>
      <c r="H18017" s="0" t="n">
        <v>275499</v>
      </c>
      <c r="I18017" s="0" t="n">
        <v>383333</v>
      </c>
      <c r="J18017" s="0" t="n">
        <v>64624</v>
      </c>
    </row>
    <row r="18018" customFormat="false" ht="15" hidden="false" customHeight="false" outlineLevel="0" collapsed="false">
      <c r="A18018" s="0" t="n">
        <v>202507</v>
      </c>
      <c r="B18018" s="0" t="n">
        <v>202509</v>
      </c>
      <c r="C18018" s="37" t="s">
        <v>124</v>
      </c>
      <c r="D18018" s="37" t="s">
        <v>167</v>
      </c>
      <c r="E18018" s="0" t="n">
        <v>3</v>
      </c>
      <c r="F18018" s="38" t="s">
        <v>71</v>
      </c>
      <c r="G18018" s="37" t="s">
        <v>168</v>
      </c>
      <c r="H18018" s="0" t="n">
        <v>126800</v>
      </c>
      <c r="I18018" s="0" t="n">
        <v>93786</v>
      </c>
      <c r="J18018" s="0" t="n">
        <v>8655</v>
      </c>
    </row>
    <row r="18019" customFormat="false" ht="15" hidden="false" customHeight="false" outlineLevel="0" collapsed="false">
      <c r="A18019" s="0" t="n">
        <v>202507</v>
      </c>
      <c r="B18019" s="0" t="n">
        <v>202509</v>
      </c>
      <c r="C18019" s="37" t="s">
        <v>152</v>
      </c>
      <c r="D18019" s="37" t="s">
        <v>122</v>
      </c>
      <c r="E18019" s="0" t="n">
        <v>3</v>
      </c>
      <c r="F18019" s="38" t="s">
        <v>71</v>
      </c>
      <c r="G18019" s="37" t="s">
        <v>169</v>
      </c>
      <c r="H18019" s="0" t="n">
        <v>140074</v>
      </c>
      <c r="I18019" s="0" t="n">
        <v>182974</v>
      </c>
      <c r="J18019" s="0" t="n">
        <v>25057</v>
      </c>
    </row>
    <row r="18020" customFormat="false" ht="15" hidden="false" customHeight="false" outlineLevel="0" collapsed="false">
      <c r="A18020" s="0" t="n">
        <v>202507</v>
      </c>
      <c r="B18020" s="0" t="n">
        <v>202509</v>
      </c>
      <c r="C18020" s="37" t="s">
        <v>98</v>
      </c>
      <c r="D18020" s="37" t="s">
        <v>170</v>
      </c>
      <c r="E18020" s="0" t="n">
        <v>3</v>
      </c>
      <c r="F18020" s="38" t="s">
        <v>71</v>
      </c>
      <c r="G18020" s="37" t="s">
        <v>171</v>
      </c>
      <c r="H18020" s="0" t="n">
        <v>1307559</v>
      </c>
      <c r="I18020" s="0" t="n">
        <v>1610786</v>
      </c>
      <c r="J18020" s="0" t="n">
        <v>225652</v>
      </c>
    </row>
    <row r="18021" customFormat="false" ht="15" hidden="false" customHeight="false" outlineLevel="0" collapsed="false">
      <c r="A18021" s="0" t="n">
        <v>202507</v>
      </c>
      <c r="B18021" s="0" t="n">
        <v>202509</v>
      </c>
      <c r="C18021" s="37" t="s">
        <v>98</v>
      </c>
      <c r="D18021" s="37" t="s">
        <v>172</v>
      </c>
      <c r="E18021" s="0" t="n">
        <v>3</v>
      </c>
      <c r="F18021" s="38" t="s">
        <v>71</v>
      </c>
      <c r="G18021" s="37" t="s">
        <v>173</v>
      </c>
      <c r="H18021" s="0" t="n">
        <v>359765</v>
      </c>
      <c r="I18021" s="0" t="n">
        <v>299240</v>
      </c>
      <c r="J18021" s="0" t="n">
        <v>3342</v>
      </c>
    </row>
    <row r="18022" customFormat="false" ht="15" hidden="false" customHeight="false" outlineLevel="0" collapsed="false">
      <c r="A18022" s="0" t="n">
        <v>202507</v>
      </c>
      <c r="B18022" s="0" t="n">
        <v>202509</v>
      </c>
      <c r="C18022" s="37" t="s">
        <v>158</v>
      </c>
      <c r="D18022" s="37" t="s">
        <v>174</v>
      </c>
      <c r="E18022" s="0" t="n">
        <v>3</v>
      </c>
      <c r="F18022" s="38" t="s">
        <v>71</v>
      </c>
      <c r="G18022" s="37" t="s">
        <v>175</v>
      </c>
      <c r="H18022" s="0" t="n">
        <v>403767</v>
      </c>
      <c r="I18022" s="0" t="n">
        <v>197397</v>
      </c>
      <c r="J18022" s="0" t="n">
        <v>27404</v>
      </c>
    </row>
    <row r="18023" customFormat="false" ht="15" hidden="false" customHeight="false" outlineLevel="0" collapsed="false">
      <c r="A18023" s="0" t="n">
        <v>202507</v>
      </c>
      <c r="B18023" s="0" t="n">
        <v>202509</v>
      </c>
      <c r="C18023" s="37" t="s">
        <v>149</v>
      </c>
      <c r="D18023" s="37" t="s">
        <v>176</v>
      </c>
      <c r="E18023" s="0" t="n">
        <v>3</v>
      </c>
      <c r="F18023" s="38" t="s">
        <v>71</v>
      </c>
      <c r="G18023" s="37" t="s">
        <v>177</v>
      </c>
      <c r="H18023" s="0" t="n">
        <v>709039</v>
      </c>
      <c r="I18023" s="0" t="n">
        <v>193131</v>
      </c>
      <c r="J18023" s="0" t="n">
        <v>15374</v>
      </c>
    </row>
    <row r="18024" customFormat="false" ht="15" hidden="false" customHeight="false" outlineLevel="0" collapsed="false">
      <c r="A18024" s="0" t="n">
        <v>202507</v>
      </c>
      <c r="B18024" s="0" t="n">
        <v>202509</v>
      </c>
      <c r="C18024" s="37" t="s">
        <v>178</v>
      </c>
      <c r="D18024" s="37" t="s">
        <v>179</v>
      </c>
      <c r="E18024" s="0" t="n">
        <v>3</v>
      </c>
      <c r="F18024" s="38" t="s">
        <v>71</v>
      </c>
      <c r="G18024" s="37" t="s">
        <v>180</v>
      </c>
      <c r="H18024" s="0" t="n">
        <v>1272242</v>
      </c>
      <c r="I18024" s="0" t="n">
        <v>4554177</v>
      </c>
      <c r="J18024" s="0" t="n">
        <v>179903</v>
      </c>
    </row>
    <row r="18025" customFormat="false" ht="15" hidden="false" customHeight="false" outlineLevel="0" collapsed="false">
      <c r="A18025" s="0" t="n">
        <v>202507</v>
      </c>
      <c r="B18025" s="0" t="n">
        <v>202509</v>
      </c>
      <c r="C18025" s="37" t="s">
        <v>149</v>
      </c>
      <c r="D18025" s="37" t="s">
        <v>181</v>
      </c>
      <c r="E18025" s="0" t="n">
        <v>3</v>
      </c>
      <c r="F18025" s="38" t="s">
        <v>71</v>
      </c>
      <c r="G18025" s="37" t="s">
        <v>182</v>
      </c>
      <c r="H18025" s="0" t="n">
        <v>595651</v>
      </c>
      <c r="I18025" s="0" t="n">
        <v>350697</v>
      </c>
      <c r="J18025" s="0" t="n">
        <v>15536</v>
      </c>
    </row>
    <row r="18026" customFormat="false" ht="15" hidden="false" customHeight="false" outlineLevel="0" collapsed="false">
      <c r="A18026" s="0" t="n">
        <v>202507</v>
      </c>
      <c r="B18026" s="0" t="n">
        <v>202509</v>
      </c>
      <c r="C18026" s="37" t="s">
        <v>115</v>
      </c>
      <c r="D18026" s="37" t="s">
        <v>104</v>
      </c>
      <c r="E18026" s="0" t="n">
        <v>3</v>
      </c>
      <c r="F18026" s="38" t="s">
        <v>71</v>
      </c>
      <c r="G18026" s="37" t="s">
        <v>183</v>
      </c>
      <c r="H18026" s="0" t="n">
        <v>189356</v>
      </c>
      <c r="I18026" s="0" t="n">
        <v>147933</v>
      </c>
      <c r="J18026" s="0" t="n">
        <v>3662</v>
      </c>
    </row>
    <row r="18027" customFormat="false" ht="15" hidden="false" customHeight="false" outlineLevel="0" collapsed="false">
      <c r="A18027" s="0" t="n">
        <v>202507</v>
      </c>
      <c r="B18027" s="0" t="n">
        <v>202509</v>
      </c>
      <c r="C18027" s="37" t="s">
        <v>184</v>
      </c>
      <c r="D18027" s="37" t="s">
        <v>185</v>
      </c>
      <c r="E18027" s="0" t="n">
        <v>3</v>
      </c>
      <c r="F18027" s="38" t="s">
        <v>71</v>
      </c>
      <c r="G18027" s="37" t="s">
        <v>186</v>
      </c>
      <c r="H18027" s="0" t="n">
        <v>1970440</v>
      </c>
      <c r="I18027" s="0" t="n">
        <v>915040</v>
      </c>
      <c r="J18027" s="0" t="n">
        <v>47497</v>
      </c>
    </row>
    <row r="18028" customFormat="false" ht="15" hidden="false" customHeight="false" outlineLevel="0" collapsed="false">
      <c r="A18028" s="0" t="n">
        <v>202507</v>
      </c>
      <c r="B18028" s="0" t="n">
        <v>202509</v>
      </c>
      <c r="C18028" s="37" t="s">
        <v>109</v>
      </c>
      <c r="D18028" s="37" t="s">
        <v>187</v>
      </c>
      <c r="E18028" s="0" t="n">
        <v>3</v>
      </c>
      <c r="F18028" s="38" t="s">
        <v>71</v>
      </c>
      <c r="G18028" s="37" t="s">
        <v>188</v>
      </c>
      <c r="H18028" s="0" t="n">
        <v>3178590</v>
      </c>
      <c r="I18028" s="0" t="n">
        <v>2947596</v>
      </c>
      <c r="J18028" s="0" t="n">
        <v>233417</v>
      </c>
    </row>
    <row r="18029" customFormat="false" ht="15" hidden="false" customHeight="false" outlineLevel="0" collapsed="false">
      <c r="A18029" s="0" t="n">
        <v>202507</v>
      </c>
      <c r="B18029" s="0" t="n">
        <v>202509</v>
      </c>
      <c r="C18029" s="37" t="s">
        <v>178</v>
      </c>
      <c r="D18029" s="37" t="s">
        <v>189</v>
      </c>
      <c r="E18029" s="0" t="n">
        <v>3</v>
      </c>
      <c r="F18029" s="38" t="s">
        <v>71</v>
      </c>
      <c r="G18029" s="37" t="s">
        <v>190</v>
      </c>
      <c r="H18029" s="0" t="n">
        <v>1044194</v>
      </c>
      <c r="I18029" s="0" t="n">
        <v>592119</v>
      </c>
      <c r="J18029" s="0" t="n">
        <v>86746</v>
      </c>
    </row>
    <row r="18030" customFormat="false" ht="15" hidden="false" customHeight="false" outlineLevel="0" collapsed="false">
      <c r="A18030" s="0" t="n">
        <v>202507</v>
      </c>
      <c r="B18030" s="0" t="n">
        <v>202509</v>
      </c>
      <c r="C18030" s="37" t="s">
        <v>152</v>
      </c>
      <c r="D18030" s="37" t="s">
        <v>191</v>
      </c>
      <c r="E18030" s="0" t="n">
        <v>3</v>
      </c>
      <c r="F18030" s="38" t="s">
        <v>71</v>
      </c>
      <c r="G18030" s="37" t="s">
        <v>192</v>
      </c>
      <c r="H18030" s="0" t="n">
        <v>2219905</v>
      </c>
      <c r="I18030" s="0" t="n">
        <v>1308621</v>
      </c>
      <c r="J18030" s="0" t="n">
        <v>302198</v>
      </c>
    </row>
    <row r="18031" customFormat="false" ht="15" hidden="false" customHeight="false" outlineLevel="0" collapsed="false">
      <c r="A18031" s="0" t="n">
        <v>202507</v>
      </c>
      <c r="B18031" s="0" t="n">
        <v>202509</v>
      </c>
      <c r="C18031" s="37" t="s">
        <v>184</v>
      </c>
      <c r="D18031" s="37" t="s">
        <v>193</v>
      </c>
      <c r="E18031" s="0" t="n">
        <v>3</v>
      </c>
      <c r="F18031" s="38" t="s">
        <v>71</v>
      </c>
      <c r="G18031" s="37" t="s">
        <v>194</v>
      </c>
      <c r="H18031" s="0" t="n">
        <v>2897181</v>
      </c>
      <c r="I18031" s="0" t="n">
        <v>1555081</v>
      </c>
      <c r="J18031" s="0" t="n">
        <v>212812</v>
      </c>
    </row>
    <row r="18032" customFormat="false" ht="15" hidden="false" customHeight="false" outlineLevel="0" collapsed="false">
      <c r="A18032" s="0" t="n">
        <v>202507</v>
      </c>
      <c r="B18032" s="0" t="n">
        <v>202509</v>
      </c>
      <c r="C18032" s="37" t="s">
        <v>115</v>
      </c>
      <c r="D18032" s="37" t="s">
        <v>96</v>
      </c>
      <c r="E18032" s="0" t="n">
        <v>3</v>
      </c>
      <c r="F18032" s="38" t="s">
        <v>71</v>
      </c>
      <c r="G18032" s="37" t="s">
        <v>195</v>
      </c>
      <c r="H18032" s="0" t="n">
        <v>2409330</v>
      </c>
      <c r="I18032" s="0" t="n">
        <v>3582601</v>
      </c>
      <c r="J18032" s="0" t="n">
        <v>328581</v>
      </c>
    </row>
    <row r="18033" customFormat="false" ht="15" hidden="false" customHeight="false" outlineLevel="0" collapsed="false">
      <c r="A18033" s="0" t="n">
        <v>202507</v>
      </c>
      <c r="B18033" s="0" t="n">
        <v>202509</v>
      </c>
      <c r="C18033" s="37" t="s">
        <v>136</v>
      </c>
      <c r="D18033" s="37" t="s">
        <v>120</v>
      </c>
      <c r="E18033" s="0" t="n">
        <v>3</v>
      </c>
      <c r="F18033" s="38" t="s">
        <v>71</v>
      </c>
      <c r="G18033" s="37" t="s">
        <v>196</v>
      </c>
      <c r="H18033" s="0" t="n">
        <v>1073208</v>
      </c>
      <c r="I18033" s="0" t="n">
        <v>801469</v>
      </c>
      <c r="J18033" s="0" t="n">
        <v>-96187</v>
      </c>
    </row>
    <row r="18034" customFormat="false" ht="15" hidden="false" customHeight="false" outlineLevel="0" collapsed="false">
      <c r="A18034" s="0" t="n">
        <v>202507</v>
      </c>
      <c r="B18034" s="0" t="n">
        <v>202509</v>
      </c>
      <c r="C18034" s="37" t="s">
        <v>197</v>
      </c>
      <c r="D18034" s="37" t="s">
        <v>198</v>
      </c>
      <c r="E18034" s="0" t="n">
        <v>3</v>
      </c>
      <c r="F18034" s="38" t="s">
        <v>71</v>
      </c>
      <c r="G18034" s="37" t="s">
        <v>199</v>
      </c>
      <c r="H18034" s="0" t="n">
        <v>1035075</v>
      </c>
      <c r="I18034" s="0" t="n">
        <v>855262</v>
      </c>
      <c r="J18034" s="0" t="n">
        <v>275303</v>
      </c>
    </row>
    <row r="18035" customFormat="false" ht="15" hidden="false" customHeight="false" outlineLevel="0" collapsed="false">
      <c r="A18035" s="0" t="n">
        <v>202507</v>
      </c>
      <c r="B18035" s="0" t="n">
        <v>202509</v>
      </c>
      <c r="C18035" s="37" t="s">
        <v>136</v>
      </c>
      <c r="D18035" s="37" t="s">
        <v>200</v>
      </c>
      <c r="E18035" s="0" t="n">
        <v>3</v>
      </c>
      <c r="F18035" s="38" t="s">
        <v>71</v>
      </c>
      <c r="G18035" s="37" t="s">
        <v>201</v>
      </c>
      <c r="H18035" s="0" t="n">
        <v>1225748</v>
      </c>
      <c r="I18035" s="0" t="n">
        <v>1338632</v>
      </c>
      <c r="J18035" s="0" t="n">
        <v>12322</v>
      </c>
    </row>
    <row r="18036" customFormat="false" ht="15" hidden="false" customHeight="false" outlineLevel="0" collapsed="false">
      <c r="A18036" s="0" t="n">
        <v>202507</v>
      </c>
      <c r="B18036" s="0" t="n">
        <v>202509</v>
      </c>
      <c r="C18036" s="37" t="s">
        <v>136</v>
      </c>
      <c r="D18036" s="37" t="s">
        <v>127</v>
      </c>
      <c r="E18036" s="0" t="n">
        <v>3</v>
      </c>
      <c r="F18036" s="38" t="s">
        <v>71</v>
      </c>
      <c r="G18036" s="37" t="s">
        <v>202</v>
      </c>
      <c r="H18036" s="0" t="n">
        <v>182170</v>
      </c>
      <c r="I18036" s="0" t="n">
        <v>58671</v>
      </c>
      <c r="J18036" s="0" t="n">
        <v>730</v>
      </c>
    </row>
    <row r="18037" customFormat="false" ht="15" hidden="false" customHeight="false" outlineLevel="0" collapsed="false">
      <c r="A18037" s="0" t="n">
        <v>202507</v>
      </c>
      <c r="B18037" s="0" t="n">
        <v>202509</v>
      </c>
      <c r="C18037" s="37" t="s">
        <v>106</v>
      </c>
      <c r="D18037" s="37" t="s">
        <v>203</v>
      </c>
      <c r="E18037" s="0" t="n">
        <v>3</v>
      </c>
      <c r="F18037" s="38" t="s">
        <v>71</v>
      </c>
      <c r="G18037" s="37" t="s">
        <v>204</v>
      </c>
      <c r="H18037" s="0" t="n">
        <v>1003075</v>
      </c>
      <c r="I18037" s="0" t="n">
        <v>669023</v>
      </c>
      <c r="J18037" s="0" t="n">
        <v>138098</v>
      </c>
    </row>
    <row r="18038" customFormat="false" ht="15" hidden="false" customHeight="false" outlineLevel="0" collapsed="false">
      <c r="A18038" s="0" t="n">
        <v>202507</v>
      </c>
      <c r="B18038" s="0" t="n">
        <v>202509</v>
      </c>
      <c r="C18038" s="37" t="s">
        <v>95</v>
      </c>
      <c r="D18038" s="37" t="s">
        <v>187</v>
      </c>
      <c r="E18038" s="0" t="n">
        <v>3</v>
      </c>
      <c r="F18038" s="38" t="s">
        <v>71</v>
      </c>
      <c r="G18038" s="37" t="s">
        <v>205</v>
      </c>
      <c r="H18038" s="0" t="n">
        <v>108605</v>
      </c>
      <c r="I18038" s="0" t="n">
        <v>135824</v>
      </c>
      <c r="J18038" s="0" t="n">
        <v>-4091</v>
      </c>
    </row>
    <row r="18039" customFormat="false" ht="15" hidden="false" customHeight="false" outlineLevel="0" collapsed="false">
      <c r="A18039" s="0" t="n">
        <v>202507</v>
      </c>
      <c r="B18039" s="0" t="n">
        <v>202509</v>
      </c>
      <c r="C18039" s="37" t="s">
        <v>101</v>
      </c>
      <c r="D18039" s="37" t="s">
        <v>206</v>
      </c>
      <c r="E18039" s="0" t="n">
        <v>3</v>
      </c>
      <c r="F18039" s="38" t="s">
        <v>71</v>
      </c>
      <c r="G18039" s="37" t="s">
        <v>207</v>
      </c>
      <c r="H18039" s="0" t="n">
        <v>224472</v>
      </c>
      <c r="I18039" s="0" t="n">
        <v>132568</v>
      </c>
      <c r="J18039" s="0" t="n">
        <v>15534</v>
      </c>
    </row>
    <row r="18040" customFormat="false" ht="15" hidden="false" customHeight="false" outlineLevel="0" collapsed="false">
      <c r="A18040" s="0" t="n">
        <v>202507</v>
      </c>
      <c r="B18040" s="0" t="n">
        <v>202509</v>
      </c>
      <c r="C18040" s="37" t="s">
        <v>184</v>
      </c>
      <c r="D18040" s="37" t="s">
        <v>208</v>
      </c>
      <c r="E18040" s="0" t="n">
        <v>3</v>
      </c>
      <c r="F18040" s="38" t="s">
        <v>71</v>
      </c>
      <c r="G18040" s="37" t="s">
        <v>209</v>
      </c>
      <c r="H18040" s="0" t="n">
        <v>2409165</v>
      </c>
      <c r="I18040" s="0" t="n">
        <v>2801702</v>
      </c>
      <c r="J18040" s="0" t="n">
        <v>94445</v>
      </c>
    </row>
    <row r="18041" customFormat="false" ht="15" hidden="false" customHeight="false" outlineLevel="0" collapsed="false">
      <c r="A18041" s="0" t="n">
        <v>202507</v>
      </c>
      <c r="B18041" s="0" t="n">
        <v>202509</v>
      </c>
      <c r="C18041" s="37" t="s">
        <v>95</v>
      </c>
      <c r="D18041" s="37" t="s">
        <v>210</v>
      </c>
      <c r="E18041" s="0" t="n">
        <v>3</v>
      </c>
      <c r="F18041" s="38" t="s">
        <v>71</v>
      </c>
      <c r="G18041" s="37" t="s">
        <v>211</v>
      </c>
      <c r="H18041" s="0" t="n">
        <v>1672415</v>
      </c>
      <c r="I18041" s="0" t="n">
        <v>1289844</v>
      </c>
      <c r="J18041" s="0" t="n">
        <v>70595</v>
      </c>
    </row>
    <row r="18042" customFormat="false" ht="15" hidden="false" customHeight="false" outlineLevel="0" collapsed="false">
      <c r="A18042" s="0" t="n">
        <v>202507</v>
      </c>
      <c r="B18042" s="0" t="n">
        <v>202509</v>
      </c>
      <c r="C18042" s="37" t="s">
        <v>178</v>
      </c>
      <c r="D18042" s="37" t="s">
        <v>212</v>
      </c>
      <c r="E18042" s="0" t="n">
        <v>3</v>
      </c>
      <c r="F18042" s="38" t="s">
        <v>71</v>
      </c>
      <c r="G18042" s="37" t="s">
        <v>213</v>
      </c>
      <c r="H18042" s="0" t="n">
        <v>2961271</v>
      </c>
      <c r="I18042" s="0" t="n">
        <v>2038842</v>
      </c>
      <c r="J18042" s="0" t="n">
        <v>173242</v>
      </c>
    </row>
    <row r="18043" customFormat="false" ht="15" hidden="false" customHeight="false" outlineLevel="0" collapsed="false">
      <c r="A18043" s="0" t="n">
        <v>202507</v>
      </c>
      <c r="B18043" s="0" t="n">
        <v>202509</v>
      </c>
      <c r="C18043" s="37" t="s">
        <v>95</v>
      </c>
      <c r="D18043" s="37" t="s">
        <v>214</v>
      </c>
      <c r="E18043" s="0" t="n">
        <v>3</v>
      </c>
      <c r="F18043" s="38" t="s">
        <v>71</v>
      </c>
      <c r="G18043" s="37" t="s">
        <v>215</v>
      </c>
      <c r="H18043" s="0" t="n">
        <v>401754</v>
      </c>
      <c r="I18043" s="0" t="n">
        <v>564325</v>
      </c>
      <c r="J18043" s="0" t="n">
        <v>-22215</v>
      </c>
    </row>
    <row r="18044" customFormat="false" ht="15" hidden="false" customHeight="false" outlineLevel="0" collapsed="false">
      <c r="A18044" s="0" t="n">
        <v>202507</v>
      </c>
      <c r="B18044" s="0" t="n">
        <v>202509</v>
      </c>
      <c r="C18044" s="37" t="s">
        <v>101</v>
      </c>
      <c r="D18044" s="37" t="s">
        <v>216</v>
      </c>
      <c r="E18044" s="0" t="n">
        <v>3</v>
      </c>
      <c r="F18044" s="38" t="s">
        <v>71</v>
      </c>
      <c r="G18044" s="37" t="s">
        <v>217</v>
      </c>
      <c r="H18044" s="0" t="n">
        <v>152469</v>
      </c>
      <c r="I18044" s="0" t="n">
        <v>89646</v>
      </c>
      <c r="J18044" s="0" t="n">
        <v>6065</v>
      </c>
    </row>
    <row r="18045" customFormat="false" ht="15" hidden="false" customHeight="false" outlineLevel="0" collapsed="false">
      <c r="A18045" s="0" t="n">
        <v>202507</v>
      </c>
      <c r="B18045" s="0" t="n">
        <v>202509</v>
      </c>
      <c r="C18045" s="37" t="s">
        <v>115</v>
      </c>
      <c r="D18045" s="37" t="s">
        <v>218</v>
      </c>
      <c r="E18045" s="0" t="n">
        <v>3</v>
      </c>
      <c r="F18045" s="38" t="s">
        <v>71</v>
      </c>
      <c r="G18045" s="37" t="s">
        <v>219</v>
      </c>
      <c r="H18045" s="0" t="n">
        <v>497370</v>
      </c>
      <c r="I18045" s="0" t="n">
        <v>214684</v>
      </c>
      <c r="J18045" s="0" t="n">
        <v>39200</v>
      </c>
    </row>
    <row r="18046" customFormat="false" ht="15" hidden="false" customHeight="false" outlineLevel="0" collapsed="false">
      <c r="A18046" s="0" t="n">
        <v>202507</v>
      </c>
      <c r="B18046" s="0" t="n">
        <v>202509</v>
      </c>
      <c r="C18046" s="37" t="s">
        <v>101</v>
      </c>
      <c r="D18046" s="37" t="s">
        <v>220</v>
      </c>
      <c r="E18046" s="0" t="n">
        <v>3</v>
      </c>
      <c r="F18046" s="38" t="s">
        <v>71</v>
      </c>
      <c r="G18046" s="37" t="s">
        <v>221</v>
      </c>
      <c r="H18046" s="0" t="n">
        <v>791031</v>
      </c>
      <c r="I18046" s="0" t="n">
        <v>259944</v>
      </c>
      <c r="J18046" s="0" t="n">
        <v>18856</v>
      </c>
    </row>
    <row r="18047" customFormat="false" ht="15" hidden="false" customHeight="false" outlineLevel="0" collapsed="false">
      <c r="A18047" s="0" t="n">
        <v>202507</v>
      </c>
      <c r="B18047" s="0" t="n">
        <v>202509</v>
      </c>
      <c r="C18047" s="37" t="s">
        <v>101</v>
      </c>
      <c r="D18047" s="37" t="s">
        <v>153</v>
      </c>
      <c r="E18047" s="0" t="n">
        <v>3</v>
      </c>
      <c r="F18047" s="38" t="s">
        <v>71</v>
      </c>
      <c r="G18047" s="37" t="s">
        <v>222</v>
      </c>
      <c r="H18047" s="0" t="n">
        <v>603801</v>
      </c>
      <c r="I18047" s="0" t="n">
        <v>515419</v>
      </c>
      <c r="J18047" s="0" t="n">
        <v>221557</v>
      </c>
    </row>
    <row r="18048" customFormat="false" ht="15" hidden="false" customHeight="false" outlineLevel="0" collapsed="false">
      <c r="A18048" s="0" t="n">
        <v>202507</v>
      </c>
      <c r="B18048" s="0" t="n">
        <v>202509</v>
      </c>
      <c r="C18048" s="37" t="s">
        <v>136</v>
      </c>
      <c r="D18048" s="37" t="s">
        <v>223</v>
      </c>
      <c r="E18048" s="0" t="n">
        <v>3</v>
      </c>
      <c r="F18048" s="38" t="s">
        <v>71</v>
      </c>
      <c r="G18048" s="37" t="s">
        <v>224</v>
      </c>
      <c r="H18048" s="0" t="n">
        <v>2730901</v>
      </c>
      <c r="I18048" s="0" t="n">
        <v>4313500</v>
      </c>
      <c r="J18048" s="0" t="n">
        <v>384597</v>
      </c>
    </row>
    <row r="18049" customFormat="false" ht="15" hidden="false" customHeight="false" outlineLevel="0" collapsed="false">
      <c r="A18049" s="0" t="n">
        <v>202507</v>
      </c>
      <c r="B18049" s="0" t="n">
        <v>202509</v>
      </c>
      <c r="C18049" s="37" t="s">
        <v>184</v>
      </c>
      <c r="D18049" s="37" t="s">
        <v>225</v>
      </c>
      <c r="E18049" s="0" t="n">
        <v>3</v>
      </c>
      <c r="F18049" s="38" t="s">
        <v>71</v>
      </c>
      <c r="G18049" s="37" t="s">
        <v>226</v>
      </c>
      <c r="H18049" s="0" t="n">
        <v>406456</v>
      </c>
      <c r="I18049" s="0" t="n">
        <v>395588</v>
      </c>
      <c r="J18049" s="0" t="n">
        <v>-15688</v>
      </c>
    </row>
    <row r="18050" customFormat="false" ht="15" hidden="false" customHeight="false" outlineLevel="0" collapsed="false">
      <c r="A18050" s="0" t="n">
        <v>202507</v>
      </c>
      <c r="B18050" s="0" t="n">
        <v>202509</v>
      </c>
      <c r="C18050" s="37" t="s">
        <v>197</v>
      </c>
      <c r="D18050" s="37" t="s">
        <v>193</v>
      </c>
      <c r="E18050" s="0" t="n">
        <v>3</v>
      </c>
      <c r="F18050" s="38" t="s">
        <v>71</v>
      </c>
      <c r="G18050" s="37" t="s">
        <v>227</v>
      </c>
      <c r="H18050" s="0" t="n">
        <v>931578</v>
      </c>
      <c r="I18050" s="0" t="n">
        <v>2156957</v>
      </c>
      <c r="J18050" s="0" t="n">
        <v>60062</v>
      </c>
    </row>
    <row r="18051" customFormat="false" ht="15" hidden="false" customHeight="false" outlineLevel="0" collapsed="false">
      <c r="A18051" s="0" t="n">
        <v>202507</v>
      </c>
      <c r="B18051" s="0" t="n">
        <v>202509</v>
      </c>
      <c r="C18051" s="37" t="s">
        <v>149</v>
      </c>
      <c r="D18051" s="37" t="s">
        <v>153</v>
      </c>
      <c r="E18051" s="0" t="n">
        <v>3</v>
      </c>
      <c r="F18051" s="38" t="s">
        <v>71</v>
      </c>
      <c r="G18051" s="37" t="s">
        <v>228</v>
      </c>
      <c r="H18051" s="0" t="n">
        <v>219594</v>
      </c>
      <c r="I18051" s="0" t="n">
        <v>178248</v>
      </c>
      <c r="J18051" s="0" t="n">
        <v>-20222</v>
      </c>
    </row>
    <row r="18052" customFormat="false" ht="15" hidden="false" customHeight="false" outlineLevel="0" collapsed="false">
      <c r="A18052" s="0" t="n">
        <v>202507</v>
      </c>
      <c r="B18052" s="0" t="n">
        <v>202509</v>
      </c>
      <c r="C18052" s="37" t="s">
        <v>184</v>
      </c>
      <c r="D18052" s="37" t="s">
        <v>229</v>
      </c>
      <c r="E18052" s="0" t="n">
        <v>3</v>
      </c>
      <c r="F18052" s="38" t="s">
        <v>71</v>
      </c>
      <c r="G18052" s="37" t="s">
        <v>230</v>
      </c>
      <c r="H18052" s="0" t="n">
        <v>990865</v>
      </c>
      <c r="I18052" s="0" t="n">
        <v>600249</v>
      </c>
      <c r="J18052" s="0" t="n">
        <v>112703</v>
      </c>
    </row>
    <row r="18053" customFormat="false" ht="15" hidden="false" customHeight="false" outlineLevel="0" collapsed="false">
      <c r="A18053" s="0" t="n">
        <v>202507</v>
      </c>
      <c r="B18053" s="0" t="n">
        <v>202509</v>
      </c>
      <c r="C18053" s="37" t="s">
        <v>115</v>
      </c>
      <c r="D18053" s="37" t="s">
        <v>231</v>
      </c>
      <c r="E18053" s="0" t="n">
        <v>3</v>
      </c>
      <c r="F18053" s="38" t="s">
        <v>71</v>
      </c>
      <c r="G18053" s="37" t="s">
        <v>232</v>
      </c>
      <c r="H18053" s="0" t="n">
        <v>872373</v>
      </c>
      <c r="I18053" s="0" t="n">
        <v>388783</v>
      </c>
      <c r="J18053" s="0" t="n">
        <v>93520</v>
      </c>
    </row>
    <row r="18054" customFormat="false" ht="15" hidden="false" customHeight="false" outlineLevel="0" collapsed="false">
      <c r="A18054" s="0" t="n">
        <v>202507</v>
      </c>
      <c r="B18054" s="0" t="n">
        <v>202509</v>
      </c>
      <c r="C18054" s="37" t="s">
        <v>124</v>
      </c>
      <c r="D18054" s="37" t="s">
        <v>233</v>
      </c>
      <c r="E18054" s="0" t="n">
        <v>3</v>
      </c>
      <c r="F18054" s="38" t="s">
        <v>71</v>
      </c>
      <c r="G18054" s="37" t="s">
        <v>234</v>
      </c>
      <c r="H18054" s="0" t="n">
        <v>207809</v>
      </c>
      <c r="I18054" s="0" t="n">
        <v>201127</v>
      </c>
      <c r="J18054" s="0" t="n">
        <v>33044</v>
      </c>
    </row>
    <row r="18055" customFormat="false" ht="15" hidden="false" customHeight="false" outlineLevel="0" collapsed="false">
      <c r="A18055" s="0" t="n">
        <v>202507</v>
      </c>
      <c r="B18055" s="0" t="n">
        <v>202509</v>
      </c>
      <c r="C18055" s="37" t="s">
        <v>184</v>
      </c>
      <c r="D18055" s="37" t="s">
        <v>235</v>
      </c>
      <c r="E18055" s="0" t="n">
        <v>3</v>
      </c>
      <c r="F18055" s="38" t="s">
        <v>71</v>
      </c>
      <c r="G18055" s="37" t="s">
        <v>236</v>
      </c>
      <c r="H18055" s="0" t="n">
        <v>517069</v>
      </c>
      <c r="I18055" s="0" t="n">
        <v>285167</v>
      </c>
      <c r="J18055" s="0" t="n">
        <v>-1144</v>
      </c>
    </row>
    <row r="18056" customFormat="false" ht="15" hidden="false" customHeight="false" outlineLevel="0" collapsed="false">
      <c r="A18056" s="0" t="n">
        <v>202507</v>
      </c>
      <c r="B18056" s="0" t="n">
        <v>202509</v>
      </c>
      <c r="C18056" s="37" t="s">
        <v>124</v>
      </c>
      <c r="D18056" s="37" t="s">
        <v>237</v>
      </c>
      <c r="E18056" s="0" t="n">
        <v>3</v>
      </c>
      <c r="F18056" s="38" t="s">
        <v>71</v>
      </c>
      <c r="G18056" s="37" t="s">
        <v>238</v>
      </c>
      <c r="H18056" s="0" t="n">
        <v>320863</v>
      </c>
      <c r="I18056" s="0" t="n">
        <v>228030</v>
      </c>
      <c r="J18056" s="0" t="n">
        <v>-1652</v>
      </c>
    </row>
    <row r="18057" customFormat="false" ht="15" hidden="false" customHeight="false" outlineLevel="0" collapsed="false">
      <c r="A18057" s="0" t="n">
        <v>202507</v>
      </c>
      <c r="B18057" s="0" t="n">
        <v>202509</v>
      </c>
      <c r="C18057" s="37" t="s">
        <v>124</v>
      </c>
      <c r="D18057" s="37" t="s">
        <v>107</v>
      </c>
      <c r="E18057" s="0" t="n">
        <v>3</v>
      </c>
      <c r="F18057" s="38" t="s">
        <v>71</v>
      </c>
      <c r="G18057" s="37" t="s">
        <v>239</v>
      </c>
      <c r="H18057" s="0" t="n">
        <v>345199</v>
      </c>
      <c r="I18057" s="0" t="n">
        <v>240417</v>
      </c>
      <c r="J18057" s="0" t="n">
        <v>36943</v>
      </c>
    </row>
    <row r="18058" customFormat="false" ht="15" hidden="false" customHeight="false" outlineLevel="0" collapsed="false">
      <c r="A18058" s="0" t="n">
        <v>202507</v>
      </c>
      <c r="B18058" s="0" t="n">
        <v>202509</v>
      </c>
      <c r="C18058" s="37" t="s">
        <v>106</v>
      </c>
      <c r="D18058" s="37" t="s">
        <v>139</v>
      </c>
      <c r="E18058" s="0" t="n">
        <v>3</v>
      </c>
      <c r="F18058" s="38" t="s">
        <v>71</v>
      </c>
      <c r="G18058" s="37" t="s">
        <v>240</v>
      </c>
      <c r="H18058" s="0" t="n">
        <v>5249041</v>
      </c>
      <c r="I18058" s="0" t="n">
        <v>4447918</v>
      </c>
      <c r="J18058" s="0" t="n">
        <v>124122</v>
      </c>
    </row>
    <row r="18059" customFormat="false" ht="15" hidden="false" customHeight="false" outlineLevel="0" collapsed="false">
      <c r="A18059" s="0" t="n">
        <v>202507</v>
      </c>
      <c r="B18059" s="0" t="n">
        <v>202509</v>
      </c>
      <c r="C18059" s="37" t="s">
        <v>106</v>
      </c>
      <c r="D18059" s="37" t="s">
        <v>241</v>
      </c>
      <c r="E18059" s="0" t="n">
        <v>3</v>
      </c>
      <c r="F18059" s="38" t="s">
        <v>71</v>
      </c>
      <c r="G18059" s="37" t="s">
        <v>242</v>
      </c>
      <c r="H18059" s="0" t="n">
        <v>534684</v>
      </c>
      <c r="I18059" s="0" t="n">
        <v>593479</v>
      </c>
      <c r="J18059" s="0" t="n">
        <v>-3600</v>
      </c>
    </row>
    <row r="18060" customFormat="false" ht="15" hidden="false" customHeight="false" outlineLevel="0" collapsed="false">
      <c r="A18060" s="0" t="n">
        <v>202507</v>
      </c>
      <c r="B18060" s="0" t="n">
        <v>202509</v>
      </c>
      <c r="C18060" s="37" t="s">
        <v>158</v>
      </c>
      <c r="D18060" s="37" t="s">
        <v>243</v>
      </c>
      <c r="E18060" s="0" t="n">
        <v>3</v>
      </c>
      <c r="F18060" s="38" t="s">
        <v>71</v>
      </c>
      <c r="G18060" s="37" t="s">
        <v>244</v>
      </c>
      <c r="H18060" s="0" t="n">
        <v>362227</v>
      </c>
      <c r="I18060" s="0" t="n">
        <v>496004</v>
      </c>
      <c r="J18060" s="0" t="n">
        <v>-8554</v>
      </c>
    </row>
    <row r="18061" customFormat="false" ht="15" hidden="false" customHeight="false" outlineLevel="0" collapsed="false">
      <c r="A18061" s="0" t="n">
        <v>202507</v>
      </c>
      <c r="B18061" s="0" t="n">
        <v>202509</v>
      </c>
      <c r="C18061" s="37" t="s">
        <v>112</v>
      </c>
      <c r="D18061" s="37" t="s">
        <v>245</v>
      </c>
      <c r="E18061" s="0" t="n">
        <v>3</v>
      </c>
      <c r="F18061" s="38" t="s">
        <v>71</v>
      </c>
      <c r="G18061" s="37" t="s">
        <v>246</v>
      </c>
      <c r="H18061" s="0" t="n">
        <v>47834</v>
      </c>
      <c r="I18061" s="0" t="n">
        <v>26383</v>
      </c>
      <c r="J18061" s="0" t="n">
        <v>7042</v>
      </c>
    </row>
    <row r="18062" customFormat="false" ht="15" hidden="false" customHeight="false" outlineLevel="0" collapsed="false">
      <c r="A18062" s="0" t="n">
        <v>202507</v>
      </c>
      <c r="B18062" s="0" t="n">
        <v>202509</v>
      </c>
      <c r="C18062" s="37" t="s">
        <v>197</v>
      </c>
      <c r="D18062" s="37" t="s">
        <v>247</v>
      </c>
      <c r="E18062" s="0" t="n">
        <v>3</v>
      </c>
      <c r="F18062" s="38" t="s">
        <v>71</v>
      </c>
      <c r="G18062" s="37" t="s">
        <v>248</v>
      </c>
      <c r="H18062" s="0" t="n">
        <v>239989</v>
      </c>
      <c r="I18062" s="0" t="n">
        <v>152123</v>
      </c>
      <c r="J18062" s="0" t="n">
        <v>5109</v>
      </c>
    </row>
    <row r="18063" customFormat="false" ht="15" hidden="false" customHeight="false" outlineLevel="0" collapsed="false">
      <c r="A18063" s="0" t="n">
        <v>202507</v>
      </c>
      <c r="B18063" s="0" t="n">
        <v>202509</v>
      </c>
      <c r="C18063" s="37" t="s">
        <v>106</v>
      </c>
      <c r="D18063" s="37" t="s">
        <v>249</v>
      </c>
      <c r="E18063" s="0" t="n">
        <v>3</v>
      </c>
      <c r="F18063" s="38" t="s">
        <v>71</v>
      </c>
      <c r="G18063" s="37" t="s">
        <v>250</v>
      </c>
      <c r="H18063" s="0" t="n">
        <v>377821</v>
      </c>
      <c r="I18063" s="0" t="n">
        <v>439141</v>
      </c>
      <c r="J18063" s="0" t="n">
        <v>71654</v>
      </c>
    </row>
    <row r="18064" customFormat="false" ht="15" hidden="false" customHeight="false" outlineLevel="0" collapsed="false">
      <c r="A18064" s="0" t="n">
        <v>202507</v>
      </c>
      <c r="B18064" s="0" t="n">
        <v>202509</v>
      </c>
      <c r="C18064" s="37" t="s">
        <v>98</v>
      </c>
      <c r="D18064" s="37" t="s">
        <v>251</v>
      </c>
      <c r="E18064" s="0" t="n">
        <v>3</v>
      </c>
      <c r="F18064" s="38" t="s">
        <v>71</v>
      </c>
      <c r="G18064" s="37" t="s">
        <v>252</v>
      </c>
      <c r="H18064" s="0" t="n">
        <v>197999</v>
      </c>
      <c r="I18064" s="0" t="n">
        <v>207154</v>
      </c>
      <c r="J18064" s="0" t="n">
        <v>27957</v>
      </c>
    </row>
    <row r="18065" customFormat="false" ht="15" hidden="false" customHeight="false" outlineLevel="0" collapsed="false">
      <c r="A18065" s="0" t="n">
        <v>202507</v>
      </c>
      <c r="B18065" s="0" t="n">
        <v>202509</v>
      </c>
      <c r="C18065" s="37" t="s">
        <v>124</v>
      </c>
      <c r="D18065" s="37" t="s">
        <v>253</v>
      </c>
      <c r="E18065" s="0" t="n">
        <v>3</v>
      </c>
      <c r="F18065" s="38" t="s">
        <v>71</v>
      </c>
      <c r="G18065" s="37" t="s">
        <v>254</v>
      </c>
      <c r="H18065" s="0" t="n">
        <v>3151783</v>
      </c>
      <c r="I18065" s="0" t="n">
        <v>2062296</v>
      </c>
      <c r="J18065" s="0" t="n">
        <v>-10036</v>
      </c>
    </row>
    <row r="18066" customFormat="false" ht="15" hidden="false" customHeight="false" outlineLevel="0" collapsed="false">
      <c r="A18066" s="0" t="n">
        <v>202507</v>
      </c>
      <c r="B18066" s="0" t="n">
        <v>202509</v>
      </c>
      <c r="C18066" s="37" t="s">
        <v>101</v>
      </c>
      <c r="D18066" s="37" t="s">
        <v>255</v>
      </c>
      <c r="E18066" s="0" t="n">
        <v>3</v>
      </c>
      <c r="F18066" s="38" t="s">
        <v>71</v>
      </c>
      <c r="G18066" s="37" t="s">
        <v>256</v>
      </c>
      <c r="H18066" s="0" t="n">
        <v>377902</v>
      </c>
      <c r="I18066" s="0" t="n">
        <v>682958</v>
      </c>
      <c r="J18066" s="0" t="n">
        <v>57406</v>
      </c>
    </row>
    <row r="18067" customFormat="false" ht="15" hidden="false" customHeight="false" outlineLevel="0" collapsed="false">
      <c r="A18067" s="0" t="n">
        <v>202507</v>
      </c>
      <c r="B18067" s="0" t="n">
        <v>202509</v>
      </c>
      <c r="C18067" s="37" t="s">
        <v>112</v>
      </c>
      <c r="D18067" s="37" t="s">
        <v>132</v>
      </c>
      <c r="E18067" s="0" t="n">
        <v>3</v>
      </c>
      <c r="F18067" s="38" t="s">
        <v>71</v>
      </c>
      <c r="G18067" s="37" t="s">
        <v>257</v>
      </c>
      <c r="H18067" s="0" t="n">
        <v>2959238</v>
      </c>
      <c r="I18067" s="0" t="n">
        <v>2882021</v>
      </c>
      <c r="J18067" s="0" t="n">
        <v>-57971</v>
      </c>
    </row>
    <row r="18068" customFormat="false" ht="15" hidden="false" customHeight="false" outlineLevel="0" collapsed="false">
      <c r="A18068" s="0" t="n">
        <v>202507</v>
      </c>
      <c r="B18068" s="0" t="n">
        <v>202509</v>
      </c>
      <c r="C18068" s="37" t="s">
        <v>115</v>
      </c>
      <c r="D18068" s="37" t="s">
        <v>258</v>
      </c>
      <c r="E18068" s="0" t="n">
        <v>3</v>
      </c>
      <c r="F18068" s="38" t="s">
        <v>71</v>
      </c>
      <c r="G18068" s="37" t="s">
        <v>259</v>
      </c>
      <c r="H18068" s="0" t="n">
        <v>724255</v>
      </c>
      <c r="I18068" s="0" t="n">
        <v>168536</v>
      </c>
      <c r="J18068" s="0" t="n">
        <v>37886</v>
      </c>
    </row>
    <row r="18069" customFormat="false" ht="15" hidden="false" customHeight="false" outlineLevel="0" collapsed="false">
      <c r="A18069" s="0" t="n">
        <v>202507</v>
      </c>
      <c r="B18069" s="0" t="n">
        <v>202509</v>
      </c>
      <c r="C18069" s="37" t="s">
        <v>184</v>
      </c>
      <c r="D18069" s="37" t="s">
        <v>179</v>
      </c>
      <c r="E18069" s="0" t="n">
        <v>3</v>
      </c>
      <c r="F18069" s="38" t="s">
        <v>71</v>
      </c>
      <c r="G18069" s="37" t="s">
        <v>260</v>
      </c>
      <c r="H18069" s="0" t="n">
        <v>621768</v>
      </c>
      <c r="I18069" s="0" t="n">
        <v>584802</v>
      </c>
      <c r="J18069" s="0" t="n">
        <v>-6479</v>
      </c>
    </row>
    <row r="18070" customFormat="false" ht="15" hidden="false" customHeight="false" outlineLevel="0" collapsed="false">
      <c r="A18070" s="0" t="n">
        <v>202507</v>
      </c>
      <c r="B18070" s="0" t="n">
        <v>202509</v>
      </c>
      <c r="C18070" s="37" t="s">
        <v>158</v>
      </c>
      <c r="D18070" s="37" t="s">
        <v>155</v>
      </c>
      <c r="E18070" s="0" t="n">
        <v>3</v>
      </c>
      <c r="F18070" s="38" t="s">
        <v>71</v>
      </c>
      <c r="G18070" s="37" t="s">
        <v>261</v>
      </c>
      <c r="H18070" s="0" t="n">
        <v>829715</v>
      </c>
      <c r="I18070" s="0" t="n">
        <v>1010725</v>
      </c>
      <c r="J18070" s="0" t="n">
        <v>117777</v>
      </c>
    </row>
    <row r="18071" customFormat="false" ht="15" hidden="false" customHeight="false" outlineLevel="0" collapsed="false">
      <c r="A18071" s="0" t="n">
        <v>202507</v>
      </c>
      <c r="B18071" s="0" t="n">
        <v>202509</v>
      </c>
      <c r="C18071" s="37" t="s">
        <v>98</v>
      </c>
      <c r="D18071" s="37" t="s">
        <v>262</v>
      </c>
      <c r="E18071" s="0" t="n">
        <v>3</v>
      </c>
      <c r="F18071" s="38" t="s">
        <v>71</v>
      </c>
      <c r="G18071" s="37" t="s">
        <v>263</v>
      </c>
      <c r="H18071" s="0" t="n">
        <v>576005</v>
      </c>
      <c r="I18071" s="0" t="n">
        <v>241611</v>
      </c>
      <c r="J18071" s="0" t="n">
        <v>7389</v>
      </c>
    </row>
    <row r="18072" customFormat="false" ht="15" hidden="false" customHeight="false" outlineLevel="0" collapsed="false">
      <c r="A18072" s="0" t="n">
        <v>202507</v>
      </c>
      <c r="B18072" s="0" t="n">
        <v>202509</v>
      </c>
      <c r="C18072" s="37" t="s">
        <v>98</v>
      </c>
      <c r="D18072" s="37" t="s">
        <v>214</v>
      </c>
      <c r="E18072" s="0" t="n">
        <v>3</v>
      </c>
      <c r="F18072" s="38" t="s">
        <v>71</v>
      </c>
      <c r="G18072" s="37" t="s">
        <v>264</v>
      </c>
      <c r="H18072" s="0" t="n">
        <v>5320238</v>
      </c>
      <c r="I18072" s="0" t="n">
        <v>3561815</v>
      </c>
      <c r="J18072" s="0" t="n">
        <v>-44487</v>
      </c>
    </row>
    <row r="18073" customFormat="false" ht="15" hidden="false" customHeight="false" outlineLevel="0" collapsed="false">
      <c r="A18073" s="0" t="n">
        <v>202507</v>
      </c>
      <c r="B18073" s="0" t="n">
        <v>202509</v>
      </c>
      <c r="C18073" s="37" t="s">
        <v>101</v>
      </c>
      <c r="D18073" s="37" t="s">
        <v>161</v>
      </c>
      <c r="E18073" s="0" t="n">
        <v>3</v>
      </c>
      <c r="F18073" s="38" t="s">
        <v>71</v>
      </c>
      <c r="G18073" s="37" t="s">
        <v>265</v>
      </c>
      <c r="H18073" s="0" t="n">
        <v>34409</v>
      </c>
      <c r="I18073" s="0" t="n">
        <v>30666</v>
      </c>
      <c r="J18073" s="0" t="n">
        <v>5757</v>
      </c>
    </row>
    <row r="18074" customFormat="false" ht="15" hidden="false" customHeight="false" outlineLevel="0" collapsed="false">
      <c r="A18074" s="0" t="n">
        <v>202507</v>
      </c>
      <c r="B18074" s="0" t="n">
        <v>202509</v>
      </c>
      <c r="C18074" s="37" t="s">
        <v>106</v>
      </c>
      <c r="D18074" s="37" t="s">
        <v>102</v>
      </c>
      <c r="E18074" s="0" t="n">
        <v>3</v>
      </c>
      <c r="F18074" s="38" t="s">
        <v>71</v>
      </c>
      <c r="G18074" s="37" t="s">
        <v>266</v>
      </c>
      <c r="H18074" s="0" t="n">
        <v>49838</v>
      </c>
      <c r="I18074" s="0" t="n">
        <v>54529</v>
      </c>
      <c r="J18074" s="0" t="n">
        <v>1520</v>
      </c>
    </row>
    <row r="18075" customFormat="false" ht="15" hidden="false" customHeight="false" outlineLevel="0" collapsed="false">
      <c r="A18075" s="0" t="n">
        <v>202507</v>
      </c>
      <c r="B18075" s="0" t="n">
        <v>202509</v>
      </c>
      <c r="C18075" s="37" t="s">
        <v>95</v>
      </c>
      <c r="D18075" s="37" t="s">
        <v>267</v>
      </c>
      <c r="E18075" s="0" t="n">
        <v>3</v>
      </c>
      <c r="F18075" s="38" t="s">
        <v>71</v>
      </c>
      <c r="G18075" s="37" t="s">
        <v>268</v>
      </c>
      <c r="H18075" s="0" t="n">
        <v>482626</v>
      </c>
      <c r="I18075" s="0" t="n">
        <v>173947</v>
      </c>
      <c r="J18075" s="0" t="n">
        <v>-17910</v>
      </c>
    </row>
    <row r="18076" customFormat="false" ht="15" hidden="false" customHeight="false" outlineLevel="0" collapsed="false">
      <c r="A18076" s="0" t="n">
        <v>202507</v>
      </c>
      <c r="B18076" s="0" t="n">
        <v>202509</v>
      </c>
      <c r="C18076" s="37" t="s">
        <v>136</v>
      </c>
      <c r="D18076" s="37" t="s">
        <v>269</v>
      </c>
      <c r="E18076" s="0" t="n">
        <v>3</v>
      </c>
      <c r="F18076" s="38" t="s">
        <v>71</v>
      </c>
      <c r="G18076" s="37" t="s">
        <v>270</v>
      </c>
      <c r="H18076" s="0" t="n">
        <v>458307</v>
      </c>
      <c r="I18076" s="0" t="n">
        <v>279337</v>
      </c>
      <c r="J18076" s="0" t="n">
        <v>34200</v>
      </c>
    </row>
    <row r="18077" customFormat="false" ht="15" hidden="false" customHeight="false" outlineLevel="0" collapsed="false">
      <c r="A18077" s="0" t="n">
        <v>202507</v>
      </c>
      <c r="B18077" s="0" t="n">
        <v>202509</v>
      </c>
      <c r="C18077" s="37" t="s">
        <v>98</v>
      </c>
      <c r="D18077" s="37" t="s">
        <v>181</v>
      </c>
      <c r="E18077" s="0" t="n">
        <v>3</v>
      </c>
      <c r="F18077" s="38" t="s">
        <v>71</v>
      </c>
      <c r="G18077" s="37" t="s">
        <v>271</v>
      </c>
      <c r="H18077" s="0" t="n">
        <v>965121</v>
      </c>
      <c r="I18077" s="0" t="n">
        <v>514971</v>
      </c>
      <c r="J18077" s="0" t="n">
        <v>4764</v>
      </c>
    </row>
    <row r="18078" customFormat="false" ht="15" hidden="false" customHeight="false" outlineLevel="0" collapsed="false">
      <c r="A18078" s="0" t="n">
        <v>202507</v>
      </c>
      <c r="B18078" s="0" t="n">
        <v>202509</v>
      </c>
      <c r="C18078" s="37" t="s">
        <v>197</v>
      </c>
      <c r="D18078" s="37" t="s">
        <v>255</v>
      </c>
      <c r="E18078" s="0" t="n">
        <v>3</v>
      </c>
      <c r="F18078" s="38" t="s">
        <v>71</v>
      </c>
      <c r="G18078" s="37" t="s">
        <v>272</v>
      </c>
      <c r="H18078" s="0" t="n">
        <v>977256</v>
      </c>
      <c r="I18078" s="0" t="n">
        <v>872366</v>
      </c>
      <c r="J18078" s="0" t="n">
        <v>83538</v>
      </c>
    </row>
    <row r="18079" customFormat="false" ht="15" hidden="false" customHeight="false" outlineLevel="0" collapsed="false">
      <c r="A18079" s="0" t="n">
        <v>202507</v>
      </c>
      <c r="B18079" s="0" t="n">
        <v>202509</v>
      </c>
      <c r="C18079" s="37" t="s">
        <v>106</v>
      </c>
      <c r="D18079" s="37" t="s">
        <v>273</v>
      </c>
      <c r="E18079" s="0" t="n">
        <v>3</v>
      </c>
      <c r="F18079" s="38" t="s">
        <v>71</v>
      </c>
      <c r="G18079" s="37" t="s">
        <v>274</v>
      </c>
      <c r="H18079" s="0" t="n">
        <v>574524</v>
      </c>
      <c r="I18079" s="0" t="n">
        <v>370782</v>
      </c>
      <c r="J18079" s="0" t="n">
        <v>61406</v>
      </c>
    </row>
    <row r="18080" customFormat="false" ht="15" hidden="false" customHeight="false" outlineLevel="0" collapsed="false">
      <c r="A18080" s="0" t="n">
        <v>202507</v>
      </c>
      <c r="B18080" s="0" t="n">
        <v>202509</v>
      </c>
      <c r="C18080" s="37" t="s">
        <v>124</v>
      </c>
      <c r="D18080" s="37" t="s">
        <v>275</v>
      </c>
      <c r="E18080" s="0" t="n">
        <v>3</v>
      </c>
      <c r="F18080" s="38" t="s">
        <v>71</v>
      </c>
      <c r="G18080" s="37" t="s">
        <v>276</v>
      </c>
      <c r="H18080" s="0" t="n">
        <v>2126446</v>
      </c>
      <c r="I18080" s="0" t="n">
        <v>1334575</v>
      </c>
      <c r="J18080" s="0" t="n">
        <v>154361</v>
      </c>
    </row>
    <row r="18081" customFormat="false" ht="15" hidden="false" customHeight="false" outlineLevel="0" collapsed="false">
      <c r="A18081" s="0" t="n">
        <v>202507</v>
      </c>
      <c r="B18081" s="0" t="n">
        <v>202509</v>
      </c>
      <c r="C18081" s="37" t="s">
        <v>115</v>
      </c>
      <c r="D18081" s="37" t="s">
        <v>277</v>
      </c>
      <c r="E18081" s="0" t="n">
        <v>3</v>
      </c>
      <c r="F18081" s="38" t="s">
        <v>71</v>
      </c>
      <c r="G18081" s="37" t="s">
        <v>278</v>
      </c>
      <c r="H18081" s="0" t="n">
        <v>1774255</v>
      </c>
      <c r="I18081" s="0" t="n">
        <v>1073715</v>
      </c>
      <c r="J18081" s="0" t="n">
        <v>181329</v>
      </c>
    </row>
    <row r="18082" customFormat="false" ht="15" hidden="false" customHeight="false" outlineLevel="0" collapsed="false">
      <c r="A18082" s="0" t="n">
        <v>202507</v>
      </c>
      <c r="B18082" s="0" t="n">
        <v>202509</v>
      </c>
      <c r="C18082" s="37" t="s">
        <v>115</v>
      </c>
      <c r="D18082" s="37" t="s">
        <v>269</v>
      </c>
      <c r="E18082" s="0" t="n">
        <v>3</v>
      </c>
      <c r="F18082" s="38" t="s">
        <v>71</v>
      </c>
      <c r="G18082" s="37" t="s">
        <v>279</v>
      </c>
      <c r="H18082" s="0" t="n">
        <v>810015</v>
      </c>
      <c r="I18082" s="0" t="n">
        <v>842931</v>
      </c>
      <c r="J18082" s="0" t="n">
        <v>-41991</v>
      </c>
    </row>
    <row r="18083" customFormat="false" ht="15" hidden="false" customHeight="false" outlineLevel="0" collapsed="false">
      <c r="A18083" s="0" t="n">
        <v>202507</v>
      </c>
      <c r="B18083" s="0" t="n">
        <v>202509</v>
      </c>
      <c r="C18083" s="37" t="s">
        <v>197</v>
      </c>
      <c r="D18083" s="37" t="s">
        <v>280</v>
      </c>
      <c r="E18083" s="0" t="n">
        <v>3</v>
      </c>
      <c r="F18083" s="38" t="s">
        <v>71</v>
      </c>
      <c r="G18083" s="37" t="s">
        <v>281</v>
      </c>
      <c r="H18083" s="0" t="n">
        <v>1644020</v>
      </c>
      <c r="I18083" s="0" t="n">
        <v>1366629</v>
      </c>
      <c r="J18083" s="0" t="n">
        <v>273115</v>
      </c>
    </row>
    <row r="18084" customFormat="false" ht="15" hidden="false" customHeight="false" outlineLevel="0" collapsed="false">
      <c r="A18084" s="0" t="n">
        <v>202507</v>
      </c>
      <c r="B18084" s="0" t="n">
        <v>202509</v>
      </c>
      <c r="C18084" s="37" t="s">
        <v>158</v>
      </c>
      <c r="D18084" s="37" t="s">
        <v>282</v>
      </c>
      <c r="E18084" s="0" t="n">
        <v>3</v>
      </c>
      <c r="F18084" s="38" t="s">
        <v>71</v>
      </c>
      <c r="G18084" s="37" t="s">
        <v>283</v>
      </c>
      <c r="H18084" s="0" t="n">
        <v>681086</v>
      </c>
      <c r="I18084" s="0" t="n">
        <v>587935</v>
      </c>
      <c r="J18084" s="0" t="n">
        <v>29547</v>
      </c>
    </row>
    <row r="18085" customFormat="false" ht="15" hidden="false" customHeight="false" outlineLevel="0" collapsed="false">
      <c r="A18085" s="0" t="n">
        <v>202507</v>
      </c>
      <c r="B18085" s="0" t="n">
        <v>202509</v>
      </c>
      <c r="C18085" s="37" t="s">
        <v>152</v>
      </c>
      <c r="D18085" s="37" t="s">
        <v>284</v>
      </c>
      <c r="E18085" s="0" t="n">
        <v>3</v>
      </c>
      <c r="F18085" s="38" t="s">
        <v>71</v>
      </c>
      <c r="G18085" s="37" t="s">
        <v>285</v>
      </c>
      <c r="H18085" s="0" t="n">
        <v>370970</v>
      </c>
      <c r="I18085" s="0" t="n">
        <v>130979</v>
      </c>
      <c r="J18085" s="0" t="n">
        <v>-8208</v>
      </c>
    </row>
    <row r="18086" customFormat="false" ht="15" hidden="false" customHeight="false" outlineLevel="0" collapsed="false">
      <c r="A18086" s="0" t="n">
        <v>202507</v>
      </c>
      <c r="B18086" s="0" t="n">
        <v>202509</v>
      </c>
      <c r="C18086" s="37" t="s">
        <v>95</v>
      </c>
      <c r="D18086" s="37" t="s">
        <v>210</v>
      </c>
      <c r="E18086" s="0" t="n">
        <v>3</v>
      </c>
      <c r="F18086" s="38" t="s">
        <v>71</v>
      </c>
      <c r="G18086" s="37" t="s">
        <v>286</v>
      </c>
      <c r="H18086" s="0" t="n">
        <v>1598227</v>
      </c>
      <c r="I18086" s="0" t="n">
        <v>1253041</v>
      </c>
      <c r="J18086" s="0" t="n">
        <v>-207326</v>
      </c>
    </row>
    <row r="18087" customFormat="false" ht="15" hidden="false" customHeight="false" outlineLevel="0" collapsed="false">
      <c r="A18087" s="0" t="n">
        <v>202507</v>
      </c>
      <c r="B18087" s="0" t="n">
        <v>202509</v>
      </c>
      <c r="C18087" s="37" t="s">
        <v>136</v>
      </c>
      <c r="D18087" s="37" t="s">
        <v>223</v>
      </c>
      <c r="E18087" s="0" t="n">
        <v>3</v>
      </c>
      <c r="F18087" s="38" t="s">
        <v>71</v>
      </c>
      <c r="G18087" s="37" t="s">
        <v>287</v>
      </c>
      <c r="H18087" s="0" t="n">
        <v>729830</v>
      </c>
      <c r="I18087" s="0" t="n">
        <v>486809</v>
      </c>
      <c r="J18087" s="0" t="n">
        <v>23932</v>
      </c>
    </row>
    <row r="18088" customFormat="false" ht="15" hidden="false" customHeight="false" outlineLevel="0" collapsed="false">
      <c r="A18088" s="0" t="n">
        <v>202507</v>
      </c>
      <c r="B18088" s="0" t="n">
        <v>202509</v>
      </c>
      <c r="C18088" s="37" t="s">
        <v>152</v>
      </c>
      <c r="D18088" s="37" t="s">
        <v>288</v>
      </c>
      <c r="E18088" s="0" t="n">
        <v>3</v>
      </c>
      <c r="F18088" s="38" t="s">
        <v>71</v>
      </c>
      <c r="G18088" s="37" t="s">
        <v>289</v>
      </c>
      <c r="H18088" s="0" t="n">
        <v>616834</v>
      </c>
      <c r="I18088" s="0" t="n">
        <v>715527</v>
      </c>
      <c r="J18088" s="0" t="n">
        <v>987</v>
      </c>
    </row>
    <row r="18089" customFormat="false" ht="15" hidden="false" customHeight="false" outlineLevel="0" collapsed="false">
      <c r="A18089" s="0" t="n">
        <v>202507</v>
      </c>
      <c r="B18089" s="0" t="n">
        <v>202509</v>
      </c>
      <c r="C18089" s="37" t="s">
        <v>112</v>
      </c>
      <c r="D18089" s="37" t="s">
        <v>290</v>
      </c>
      <c r="E18089" s="0" t="n">
        <v>3</v>
      </c>
      <c r="F18089" s="38" t="s">
        <v>71</v>
      </c>
      <c r="G18089" s="37" t="s">
        <v>291</v>
      </c>
      <c r="H18089" s="0" t="n">
        <v>3008038</v>
      </c>
      <c r="I18089" s="0" t="n">
        <v>1598200</v>
      </c>
      <c r="J18089" s="0" t="n">
        <v>4682</v>
      </c>
    </row>
    <row r="18090" customFormat="false" ht="15" hidden="false" customHeight="false" outlineLevel="0" collapsed="false">
      <c r="A18090" s="0" t="n">
        <v>202507</v>
      </c>
      <c r="B18090" s="0" t="n">
        <v>202509</v>
      </c>
      <c r="C18090" s="37" t="s">
        <v>106</v>
      </c>
      <c r="D18090" s="37" t="s">
        <v>292</v>
      </c>
      <c r="E18090" s="0" t="n">
        <v>3</v>
      </c>
      <c r="F18090" s="38" t="s">
        <v>71</v>
      </c>
      <c r="G18090" s="37" t="s">
        <v>293</v>
      </c>
      <c r="H18090" s="0" t="n">
        <v>29665</v>
      </c>
      <c r="I18090" s="0" t="n">
        <v>23331</v>
      </c>
      <c r="J18090" s="0" t="n">
        <v>2647</v>
      </c>
    </row>
    <row r="18091" customFormat="false" ht="15" hidden="false" customHeight="false" outlineLevel="0" collapsed="false">
      <c r="A18091" s="0" t="n">
        <v>202507</v>
      </c>
      <c r="B18091" s="0" t="n">
        <v>202509</v>
      </c>
      <c r="C18091" s="37" t="s">
        <v>136</v>
      </c>
      <c r="D18091" s="37" t="s">
        <v>294</v>
      </c>
      <c r="E18091" s="0" t="n">
        <v>3</v>
      </c>
      <c r="F18091" s="38" t="s">
        <v>71</v>
      </c>
      <c r="G18091" s="37" t="s">
        <v>295</v>
      </c>
      <c r="H18091" s="0" t="n">
        <v>117319</v>
      </c>
      <c r="I18091" s="0" t="n">
        <v>99361</v>
      </c>
      <c r="J18091" s="0" t="n">
        <v>25042</v>
      </c>
    </row>
    <row r="18092" customFormat="false" ht="15" hidden="false" customHeight="false" outlineLevel="0" collapsed="false">
      <c r="A18092" s="0" t="n">
        <v>202507</v>
      </c>
      <c r="B18092" s="0" t="n">
        <v>202509</v>
      </c>
      <c r="C18092" s="37" t="s">
        <v>101</v>
      </c>
      <c r="D18092" s="37" t="s">
        <v>296</v>
      </c>
      <c r="E18092" s="0" t="n">
        <v>3</v>
      </c>
      <c r="F18092" s="38" t="s">
        <v>71</v>
      </c>
      <c r="G18092" s="37" t="s">
        <v>297</v>
      </c>
      <c r="H18092" s="0" t="n">
        <v>115496</v>
      </c>
      <c r="I18092" s="0" t="n">
        <v>194391</v>
      </c>
      <c r="J18092" s="0" t="n">
        <v>-1976</v>
      </c>
    </row>
    <row r="18093" customFormat="false" ht="15" hidden="false" customHeight="false" outlineLevel="0" collapsed="false">
      <c r="A18093" s="0" t="n">
        <v>202507</v>
      </c>
      <c r="B18093" s="0" t="n">
        <v>202509</v>
      </c>
      <c r="C18093" s="37" t="s">
        <v>149</v>
      </c>
      <c r="D18093" s="37" t="s">
        <v>298</v>
      </c>
      <c r="E18093" s="0" t="n">
        <v>3</v>
      </c>
      <c r="F18093" s="38" t="s">
        <v>71</v>
      </c>
      <c r="G18093" s="37" t="s">
        <v>299</v>
      </c>
      <c r="H18093" s="0" t="n">
        <v>394775</v>
      </c>
      <c r="I18093" s="0" t="n">
        <v>227977</v>
      </c>
      <c r="J18093" s="0" t="n">
        <v>20336</v>
      </c>
    </row>
    <row r="18094" customFormat="false" ht="15" hidden="false" customHeight="false" outlineLevel="0" collapsed="false">
      <c r="A18094" s="0" t="n">
        <v>202507</v>
      </c>
      <c r="B18094" s="0" t="n">
        <v>202509</v>
      </c>
      <c r="C18094" s="37" t="s">
        <v>184</v>
      </c>
      <c r="D18094" s="37" t="s">
        <v>300</v>
      </c>
      <c r="E18094" s="0" t="n">
        <v>3</v>
      </c>
      <c r="F18094" s="38" t="s">
        <v>71</v>
      </c>
      <c r="G18094" s="37" t="s">
        <v>301</v>
      </c>
      <c r="H18094" s="0" t="n">
        <v>518084</v>
      </c>
      <c r="I18094" s="0" t="n">
        <v>553226</v>
      </c>
      <c r="J18094" s="0" t="n">
        <v>12847</v>
      </c>
    </row>
    <row r="18095" customFormat="false" ht="15" hidden="false" customHeight="false" outlineLevel="0" collapsed="false">
      <c r="A18095" s="0" t="n">
        <v>202507</v>
      </c>
      <c r="B18095" s="0" t="n">
        <v>202509</v>
      </c>
      <c r="C18095" s="37" t="s">
        <v>136</v>
      </c>
      <c r="D18095" s="37" t="s">
        <v>298</v>
      </c>
      <c r="E18095" s="0" t="n">
        <v>3</v>
      </c>
      <c r="F18095" s="38" t="s">
        <v>71</v>
      </c>
      <c r="G18095" s="37" t="s">
        <v>302</v>
      </c>
      <c r="H18095" s="0" t="n">
        <v>83035</v>
      </c>
      <c r="I18095" s="0" t="n">
        <v>87152</v>
      </c>
      <c r="J18095" s="0" t="n">
        <v>-1629</v>
      </c>
    </row>
    <row r="18096" customFormat="false" ht="15" hidden="false" customHeight="false" outlineLevel="0" collapsed="false">
      <c r="A18096" s="0" t="n">
        <v>202507</v>
      </c>
      <c r="B18096" s="0" t="n">
        <v>202509</v>
      </c>
      <c r="C18096" s="37" t="s">
        <v>149</v>
      </c>
      <c r="D18096" s="37" t="s">
        <v>303</v>
      </c>
      <c r="E18096" s="0" t="n">
        <v>3</v>
      </c>
      <c r="F18096" s="38" t="s">
        <v>71</v>
      </c>
      <c r="G18096" s="37" t="s">
        <v>304</v>
      </c>
      <c r="H18096" s="0" t="n">
        <v>184256</v>
      </c>
      <c r="I18096" s="0" t="n">
        <v>436428</v>
      </c>
      <c r="J18096" s="0" t="n">
        <v>-9424</v>
      </c>
    </row>
    <row r="18097" customFormat="false" ht="15" hidden="false" customHeight="false" outlineLevel="0" collapsed="false">
      <c r="A18097" s="0" t="n">
        <v>202507</v>
      </c>
      <c r="B18097" s="0" t="n">
        <v>202509</v>
      </c>
      <c r="C18097" s="37" t="s">
        <v>106</v>
      </c>
      <c r="D18097" s="37" t="s">
        <v>107</v>
      </c>
      <c r="E18097" s="0" t="n">
        <v>3</v>
      </c>
      <c r="F18097" s="38" t="s">
        <v>71</v>
      </c>
      <c r="G18097" s="37" t="s">
        <v>305</v>
      </c>
      <c r="H18097" s="0" t="n">
        <v>183475</v>
      </c>
      <c r="I18097" s="0" t="n">
        <v>141551</v>
      </c>
      <c r="J18097" s="0" t="n">
        <v>34571</v>
      </c>
    </row>
    <row r="18098" customFormat="false" ht="15" hidden="false" customHeight="false" outlineLevel="0" collapsed="false">
      <c r="A18098" s="0" t="n">
        <v>202507</v>
      </c>
      <c r="B18098" s="0" t="n">
        <v>202509</v>
      </c>
      <c r="C18098" s="37" t="s">
        <v>124</v>
      </c>
      <c r="D18098" s="37" t="s">
        <v>306</v>
      </c>
      <c r="E18098" s="0" t="n">
        <v>3</v>
      </c>
      <c r="F18098" s="38" t="s">
        <v>71</v>
      </c>
      <c r="G18098" s="37" t="s">
        <v>307</v>
      </c>
      <c r="H18098" s="0" t="n">
        <v>10286489</v>
      </c>
      <c r="I18098" s="0" t="n">
        <v>2967746</v>
      </c>
      <c r="J18098" s="0" t="n">
        <v>241358</v>
      </c>
    </row>
    <row r="18099" customFormat="false" ht="15" hidden="false" customHeight="false" outlineLevel="0" collapsed="false">
      <c r="A18099" s="0" t="n">
        <v>202507</v>
      </c>
      <c r="B18099" s="0" t="n">
        <v>202509</v>
      </c>
      <c r="C18099" s="37" t="s">
        <v>115</v>
      </c>
      <c r="D18099" s="37" t="s">
        <v>308</v>
      </c>
      <c r="E18099" s="0" t="n">
        <v>3</v>
      </c>
      <c r="F18099" s="38" t="s">
        <v>71</v>
      </c>
      <c r="G18099" s="37" t="s">
        <v>309</v>
      </c>
      <c r="H18099" s="0" t="n">
        <v>5581467</v>
      </c>
      <c r="I18099" s="0" t="n">
        <v>5594651</v>
      </c>
      <c r="J18099" s="0" t="n">
        <v>341225</v>
      </c>
    </row>
    <row r="18100" customFormat="false" ht="15" hidden="false" customHeight="false" outlineLevel="0" collapsed="false">
      <c r="A18100" s="0" t="n">
        <v>202507</v>
      </c>
      <c r="B18100" s="0" t="n">
        <v>202509</v>
      </c>
      <c r="C18100" s="37" t="s">
        <v>178</v>
      </c>
      <c r="D18100" s="37" t="s">
        <v>308</v>
      </c>
      <c r="E18100" s="0" t="n">
        <v>3</v>
      </c>
      <c r="F18100" s="38" t="s">
        <v>71</v>
      </c>
      <c r="G18100" s="37" t="s">
        <v>310</v>
      </c>
      <c r="H18100" s="0" t="n">
        <v>612656</v>
      </c>
      <c r="I18100" s="0" t="n">
        <v>222616</v>
      </c>
      <c r="J18100" s="0" t="n">
        <v>2554</v>
      </c>
    </row>
    <row r="18101" customFormat="false" ht="15" hidden="false" customHeight="false" outlineLevel="0" collapsed="false">
      <c r="A18101" s="0" t="n">
        <v>202507</v>
      </c>
      <c r="B18101" s="0" t="n">
        <v>202509</v>
      </c>
      <c r="C18101" s="37" t="s">
        <v>109</v>
      </c>
      <c r="D18101" s="37" t="s">
        <v>311</v>
      </c>
      <c r="E18101" s="0" t="n">
        <v>3</v>
      </c>
      <c r="F18101" s="38" t="s">
        <v>71</v>
      </c>
      <c r="G18101" s="37" t="s">
        <v>312</v>
      </c>
      <c r="H18101" s="0" t="n">
        <v>398461</v>
      </c>
      <c r="I18101" s="0" t="n">
        <v>200368</v>
      </c>
      <c r="J18101" s="0" t="n">
        <v>17377</v>
      </c>
    </row>
    <row r="18102" customFormat="false" ht="15" hidden="false" customHeight="false" outlineLevel="0" collapsed="false">
      <c r="A18102" s="0" t="n">
        <v>202507</v>
      </c>
      <c r="B18102" s="0" t="n">
        <v>202509</v>
      </c>
      <c r="C18102" s="37" t="s">
        <v>178</v>
      </c>
      <c r="D18102" s="37" t="s">
        <v>203</v>
      </c>
      <c r="E18102" s="0" t="n">
        <v>3</v>
      </c>
      <c r="F18102" s="38" t="s">
        <v>71</v>
      </c>
      <c r="G18102" s="37" t="s">
        <v>313</v>
      </c>
      <c r="H18102" s="0" t="n">
        <v>142420</v>
      </c>
      <c r="I18102" s="0" t="n">
        <v>210329</v>
      </c>
      <c r="J18102" s="0" t="n">
        <v>3407</v>
      </c>
    </row>
    <row r="18103" customFormat="false" ht="15" hidden="false" customHeight="false" outlineLevel="0" collapsed="false">
      <c r="A18103" s="0" t="n">
        <v>202507</v>
      </c>
      <c r="B18103" s="0" t="n">
        <v>202509</v>
      </c>
      <c r="C18103" s="37" t="s">
        <v>152</v>
      </c>
      <c r="D18103" s="37" t="s">
        <v>314</v>
      </c>
      <c r="E18103" s="0" t="n">
        <v>3</v>
      </c>
      <c r="F18103" s="38" t="s">
        <v>71</v>
      </c>
      <c r="G18103" s="37" t="s">
        <v>315</v>
      </c>
      <c r="H18103" s="0" t="n">
        <v>46525</v>
      </c>
      <c r="I18103" s="0" t="n">
        <v>17626</v>
      </c>
      <c r="J18103" s="0" t="n">
        <v>4812</v>
      </c>
    </row>
    <row r="18104" customFormat="false" ht="15" hidden="false" customHeight="false" outlineLevel="0" collapsed="false">
      <c r="A18104" s="0" t="n">
        <v>202507</v>
      </c>
      <c r="B18104" s="0" t="n">
        <v>202509</v>
      </c>
      <c r="C18104" s="37" t="s">
        <v>152</v>
      </c>
      <c r="D18104" s="37" t="s">
        <v>159</v>
      </c>
      <c r="E18104" s="0" t="n">
        <v>3</v>
      </c>
      <c r="F18104" s="38" t="s">
        <v>71</v>
      </c>
      <c r="G18104" s="37" t="s">
        <v>316</v>
      </c>
      <c r="H18104" s="0" t="n">
        <v>483191</v>
      </c>
      <c r="I18104" s="0" t="n">
        <v>387041</v>
      </c>
      <c r="J18104" s="0" t="n">
        <v>40709</v>
      </c>
    </row>
    <row r="18105" customFormat="false" ht="15" hidden="false" customHeight="false" outlineLevel="0" collapsed="false">
      <c r="A18105" s="0" t="n">
        <v>202507</v>
      </c>
      <c r="B18105" s="0" t="n">
        <v>202509</v>
      </c>
      <c r="C18105" s="37" t="s">
        <v>184</v>
      </c>
      <c r="D18105" s="37" t="s">
        <v>218</v>
      </c>
      <c r="E18105" s="0" t="n">
        <v>3</v>
      </c>
      <c r="F18105" s="38" t="s">
        <v>71</v>
      </c>
      <c r="G18105" s="37" t="s">
        <v>317</v>
      </c>
      <c r="H18105" s="0" t="n">
        <v>163111</v>
      </c>
      <c r="I18105" s="0" t="n">
        <v>168299</v>
      </c>
      <c r="J18105" s="0" t="n">
        <v>15811</v>
      </c>
    </row>
    <row r="18106" customFormat="false" ht="15" hidden="false" customHeight="false" outlineLevel="0" collapsed="false">
      <c r="A18106" s="0" t="n">
        <v>202507</v>
      </c>
      <c r="B18106" s="0" t="n">
        <v>202509</v>
      </c>
      <c r="C18106" s="37" t="s">
        <v>109</v>
      </c>
      <c r="D18106" s="37" t="s">
        <v>318</v>
      </c>
      <c r="E18106" s="0" t="n">
        <v>3</v>
      </c>
      <c r="F18106" s="38" t="s">
        <v>71</v>
      </c>
      <c r="G18106" s="37" t="s">
        <v>319</v>
      </c>
      <c r="H18106" s="0" t="n">
        <v>577861</v>
      </c>
      <c r="I18106" s="0" t="n">
        <v>461797</v>
      </c>
      <c r="J18106" s="0" t="n">
        <v>42338</v>
      </c>
    </row>
    <row r="18107" customFormat="false" ht="15" hidden="false" customHeight="false" outlineLevel="0" collapsed="false">
      <c r="A18107" s="0" t="n">
        <v>202507</v>
      </c>
      <c r="B18107" s="0" t="n">
        <v>202509</v>
      </c>
      <c r="C18107" s="37" t="s">
        <v>184</v>
      </c>
      <c r="D18107" s="37" t="s">
        <v>320</v>
      </c>
      <c r="E18107" s="0" t="n">
        <v>3</v>
      </c>
      <c r="F18107" s="38" t="s">
        <v>71</v>
      </c>
      <c r="G18107" s="37" t="s">
        <v>321</v>
      </c>
      <c r="H18107" s="0" t="n">
        <v>92885</v>
      </c>
      <c r="I18107" s="0" t="n">
        <v>122291</v>
      </c>
      <c r="J18107" s="0" t="n">
        <v>25776</v>
      </c>
    </row>
    <row r="18108" customFormat="false" ht="15" hidden="false" customHeight="false" outlineLevel="0" collapsed="false">
      <c r="A18108" s="0" t="n">
        <v>202507</v>
      </c>
      <c r="B18108" s="0" t="n">
        <v>202509</v>
      </c>
      <c r="C18108" s="37" t="s">
        <v>124</v>
      </c>
      <c r="D18108" s="37" t="s">
        <v>282</v>
      </c>
      <c r="E18108" s="0" t="n">
        <v>3</v>
      </c>
      <c r="F18108" s="38" t="s">
        <v>71</v>
      </c>
      <c r="G18108" s="37" t="s">
        <v>322</v>
      </c>
      <c r="H18108" s="0" t="n">
        <v>284875</v>
      </c>
      <c r="I18108" s="0" t="n">
        <v>348994</v>
      </c>
      <c r="J18108" s="0" t="n">
        <v>27149</v>
      </c>
    </row>
    <row r="18109" customFormat="false" ht="15" hidden="false" customHeight="false" outlineLevel="0" collapsed="false">
      <c r="A18109" s="0" t="n">
        <v>202507</v>
      </c>
      <c r="B18109" s="0" t="n">
        <v>202509</v>
      </c>
      <c r="C18109" s="37" t="s">
        <v>112</v>
      </c>
      <c r="D18109" s="37" t="s">
        <v>96</v>
      </c>
      <c r="E18109" s="0" t="n">
        <v>3</v>
      </c>
      <c r="F18109" s="38" t="s">
        <v>71</v>
      </c>
      <c r="G18109" s="37" t="s">
        <v>323</v>
      </c>
      <c r="H18109" s="0" t="n">
        <v>448848</v>
      </c>
      <c r="I18109" s="0" t="n">
        <v>177367</v>
      </c>
      <c r="J18109" s="0" t="n">
        <v>5738</v>
      </c>
    </row>
    <row r="18110" customFormat="false" ht="15" hidden="false" customHeight="false" outlineLevel="0" collapsed="false">
      <c r="A18110" s="0" t="n">
        <v>202507</v>
      </c>
      <c r="B18110" s="0" t="n">
        <v>202509</v>
      </c>
      <c r="C18110" s="37" t="s">
        <v>152</v>
      </c>
      <c r="D18110" s="37" t="s">
        <v>324</v>
      </c>
      <c r="E18110" s="0" t="n">
        <v>3</v>
      </c>
      <c r="F18110" s="38" t="s">
        <v>71</v>
      </c>
      <c r="G18110" s="37" t="s">
        <v>325</v>
      </c>
      <c r="H18110" s="0" t="n">
        <v>582234</v>
      </c>
      <c r="I18110" s="0" t="n">
        <v>414255</v>
      </c>
      <c r="J18110" s="0" t="n">
        <v>39812</v>
      </c>
    </row>
    <row r="18111" customFormat="false" ht="15" hidden="false" customHeight="false" outlineLevel="0" collapsed="false">
      <c r="A18111" s="0" t="n">
        <v>202507</v>
      </c>
      <c r="B18111" s="0" t="n">
        <v>202509</v>
      </c>
      <c r="C18111" s="37" t="s">
        <v>112</v>
      </c>
      <c r="D18111" s="37" t="s">
        <v>326</v>
      </c>
      <c r="E18111" s="0" t="n">
        <v>3</v>
      </c>
      <c r="F18111" s="38" t="s">
        <v>71</v>
      </c>
      <c r="G18111" s="37" t="s">
        <v>327</v>
      </c>
      <c r="H18111" s="0" t="n">
        <v>1200489</v>
      </c>
      <c r="I18111" s="0" t="n">
        <v>1246857</v>
      </c>
      <c r="J18111" s="0" t="n">
        <v>198417</v>
      </c>
    </row>
    <row r="18112" customFormat="false" ht="15" hidden="false" customHeight="false" outlineLevel="0" collapsed="false">
      <c r="A18112" s="0" t="n">
        <v>202507</v>
      </c>
      <c r="B18112" s="0" t="n">
        <v>202509</v>
      </c>
      <c r="C18112" s="37" t="s">
        <v>152</v>
      </c>
      <c r="D18112" s="37" t="s">
        <v>328</v>
      </c>
      <c r="E18112" s="0" t="n">
        <v>3</v>
      </c>
      <c r="F18112" s="38" t="s">
        <v>71</v>
      </c>
      <c r="G18112" s="37" t="s">
        <v>329</v>
      </c>
      <c r="H18112" s="0" t="n">
        <v>102636</v>
      </c>
      <c r="I18112" s="0" t="n">
        <v>113929</v>
      </c>
      <c r="J18112" s="0" t="n">
        <v>22592</v>
      </c>
    </row>
    <row r="18113" customFormat="false" ht="15" hidden="false" customHeight="false" outlineLevel="0" collapsed="false">
      <c r="A18113" s="0" t="n">
        <v>202507</v>
      </c>
      <c r="B18113" s="0" t="n">
        <v>202509</v>
      </c>
      <c r="C18113" s="37" t="s">
        <v>95</v>
      </c>
      <c r="D18113" s="37" t="s">
        <v>330</v>
      </c>
      <c r="E18113" s="0" t="n">
        <v>3</v>
      </c>
      <c r="F18113" s="38" t="s">
        <v>71</v>
      </c>
      <c r="G18113" s="37" t="s">
        <v>331</v>
      </c>
      <c r="H18113" s="0" t="n">
        <v>1311071</v>
      </c>
      <c r="I18113" s="0" t="n">
        <v>1366398</v>
      </c>
      <c r="J18113" s="0" t="n">
        <v>138691</v>
      </c>
    </row>
    <row r="18114" customFormat="false" ht="15" hidden="false" customHeight="false" outlineLevel="0" collapsed="false">
      <c r="A18114" s="0" t="n">
        <v>202507</v>
      </c>
      <c r="B18114" s="0" t="n">
        <v>202509</v>
      </c>
      <c r="C18114" s="37" t="s">
        <v>106</v>
      </c>
      <c r="D18114" s="37" t="s">
        <v>332</v>
      </c>
      <c r="E18114" s="0" t="n">
        <v>3</v>
      </c>
      <c r="F18114" s="38" t="s">
        <v>71</v>
      </c>
      <c r="G18114" s="37" t="s">
        <v>333</v>
      </c>
      <c r="H18114" s="0" t="n">
        <v>266764</v>
      </c>
      <c r="I18114" s="0" t="n">
        <v>180306</v>
      </c>
      <c r="J18114" s="0" t="n">
        <v>18560</v>
      </c>
    </row>
    <row r="18115" customFormat="false" ht="15" hidden="false" customHeight="false" outlineLevel="0" collapsed="false">
      <c r="A18115" s="0" t="n">
        <v>202507</v>
      </c>
      <c r="B18115" s="0" t="n">
        <v>202509</v>
      </c>
      <c r="C18115" s="37" t="s">
        <v>95</v>
      </c>
      <c r="D18115" s="37" t="s">
        <v>334</v>
      </c>
      <c r="E18115" s="0" t="n">
        <v>3</v>
      </c>
      <c r="F18115" s="38" t="s">
        <v>71</v>
      </c>
      <c r="G18115" s="37" t="s">
        <v>335</v>
      </c>
      <c r="H18115" s="0" t="n">
        <v>1397058</v>
      </c>
      <c r="I18115" s="0" t="n">
        <v>1493869</v>
      </c>
      <c r="J18115" s="0" t="n">
        <v>267812</v>
      </c>
    </row>
    <row r="18116" customFormat="false" ht="15" hidden="false" customHeight="false" outlineLevel="0" collapsed="false">
      <c r="A18116" s="0" t="n">
        <v>202507</v>
      </c>
      <c r="B18116" s="0" t="n">
        <v>202509</v>
      </c>
      <c r="C18116" s="37" t="s">
        <v>149</v>
      </c>
      <c r="D18116" s="37" t="s">
        <v>243</v>
      </c>
      <c r="E18116" s="0" t="n">
        <v>3</v>
      </c>
      <c r="F18116" s="38" t="s">
        <v>71</v>
      </c>
      <c r="G18116" s="37" t="s">
        <v>336</v>
      </c>
      <c r="H18116" s="0" t="n">
        <v>516936</v>
      </c>
      <c r="I18116" s="0" t="n">
        <v>317725</v>
      </c>
      <c r="J18116" s="0" t="n">
        <v>-61453</v>
      </c>
    </row>
    <row r="18117" customFormat="false" ht="15" hidden="false" customHeight="false" outlineLevel="0" collapsed="false">
      <c r="A18117" s="0" t="n">
        <v>202507</v>
      </c>
      <c r="B18117" s="0" t="n">
        <v>202509</v>
      </c>
      <c r="C18117" s="37" t="s">
        <v>115</v>
      </c>
      <c r="D18117" s="37" t="s">
        <v>200</v>
      </c>
      <c r="E18117" s="0" t="n">
        <v>3</v>
      </c>
      <c r="F18117" s="38" t="s">
        <v>71</v>
      </c>
      <c r="G18117" s="37" t="s">
        <v>337</v>
      </c>
      <c r="H18117" s="0" t="n">
        <v>68820</v>
      </c>
      <c r="I18117" s="0" t="n">
        <v>62428</v>
      </c>
      <c r="J18117" s="0" t="n">
        <v>5545</v>
      </c>
    </row>
    <row r="18118" customFormat="false" ht="15" hidden="false" customHeight="false" outlineLevel="0" collapsed="false">
      <c r="A18118" s="0" t="n">
        <v>202507</v>
      </c>
      <c r="B18118" s="0" t="n">
        <v>202509</v>
      </c>
      <c r="C18118" s="37" t="s">
        <v>106</v>
      </c>
      <c r="D18118" s="37" t="s">
        <v>104</v>
      </c>
      <c r="E18118" s="0" t="n">
        <v>3</v>
      </c>
      <c r="F18118" s="38" t="s">
        <v>71</v>
      </c>
      <c r="G18118" s="37" t="s">
        <v>338</v>
      </c>
      <c r="H18118" s="0" t="n">
        <v>372865</v>
      </c>
      <c r="I18118" s="0" t="n">
        <v>285673</v>
      </c>
      <c r="J18118" s="0" t="n">
        <v>6158</v>
      </c>
    </row>
    <row r="18119" customFormat="false" ht="15" hidden="false" customHeight="false" outlineLevel="0" collapsed="false">
      <c r="A18119" s="0" t="n">
        <v>202507</v>
      </c>
      <c r="B18119" s="0" t="n">
        <v>202509</v>
      </c>
      <c r="C18119" s="37" t="s">
        <v>184</v>
      </c>
      <c r="D18119" s="37" t="s">
        <v>339</v>
      </c>
      <c r="E18119" s="0" t="n">
        <v>3</v>
      </c>
      <c r="F18119" s="38" t="s">
        <v>71</v>
      </c>
      <c r="G18119" s="37" t="s">
        <v>340</v>
      </c>
      <c r="H18119" s="0" t="n">
        <v>1045514</v>
      </c>
      <c r="I18119" s="0" t="n">
        <v>347624</v>
      </c>
      <c r="J18119" s="0" t="n">
        <v>29828</v>
      </c>
    </row>
    <row r="18120" customFormat="false" ht="15" hidden="false" customHeight="false" outlineLevel="0" collapsed="false">
      <c r="A18120" s="0" t="n">
        <v>202507</v>
      </c>
      <c r="B18120" s="0" t="n">
        <v>202509</v>
      </c>
      <c r="C18120" s="37" t="s">
        <v>112</v>
      </c>
      <c r="D18120" s="37" t="s">
        <v>341</v>
      </c>
      <c r="E18120" s="0" t="n">
        <v>3</v>
      </c>
      <c r="F18120" s="38" t="s">
        <v>71</v>
      </c>
      <c r="G18120" s="37" t="s">
        <v>342</v>
      </c>
      <c r="H18120" s="0" t="n">
        <v>1198017</v>
      </c>
      <c r="I18120" s="0" t="n">
        <v>442512</v>
      </c>
      <c r="J18120" s="0" t="n">
        <v>51141</v>
      </c>
    </row>
    <row r="18121" customFormat="false" ht="15" hidden="false" customHeight="false" outlineLevel="0" collapsed="false">
      <c r="A18121" s="0" t="n">
        <v>202507</v>
      </c>
      <c r="B18121" s="0" t="n">
        <v>202509</v>
      </c>
      <c r="C18121" s="37" t="s">
        <v>101</v>
      </c>
      <c r="D18121" s="37" t="s">
        <v>200</v>
      </c>
      <c r="E18121" s="0" t="n">
        <v>3</v>
      </c>
      <c r="F18121" s="38" t="s">
        <v>71</v>
      </c>
      <c r="G18121" s="37" t="s">
        <v>343</v>
      </c>
      <c r="H18121" s="0" t="n">
        <v>406772</v>
      </c>
      <c r="I18121" s="0" t="n">
        <v>348076</v>
      </c>
      <c r="J18121" s="0" t="n">
        <v>71182</v>
      </c>
    </row>
    <row r="18122" customFormat="false" ht="15" hidden="false" customHeight="false" outlineLevel="0" collapsed="false">
      <c r="A18122" s="0" t="n">
        <v>202507</v>
      </c>
      <c r="B18122" s="0" t="n">
        <v>202509</v>
      </c>
      <c r="C18122" s="37" t="s">
        <v>109</v>
      </c>
      <c r="D18122" s="37" t="s">
        <v>191</v>
      </c>
      <c r="E18122" s="0" t="n">
        <v>3</v>
      </c>
      <c r="F18122" s="38" t="s">
        <v>71</v>
      </c>
      <c r="G18122" s="37" t="s">
        <v>344</v>
      </c>
      <c r="H18122" s="0" t="n">
        <v>5060599</v>
      </c>
      <c r="I18122" s="0" t="n">
        <v>3686993</v>
      </c>
      <c r="J18122" s="0" t="n">
        <v>-215508</v>
      </c>
    </row>
    <row r="18123" customFormat="false" ht="15" hidden="false" customHeight="false" outlineLevel="0" collapsed="false">
      <c r="A18123" s="0" t="n">
        <v>202507</v>
      </c>
      <c r="B18123" s="0" t="n">
        <v>202509</v>
      </c>
      <c r="C18123" s="37" t="s">
        <v>115</v>
      </c>
      <c r="D18123" s="37" t="s">
        <v>110</v>
      </c>
      <c r="E18123" s="0" t="n">
        <v>3</v>
      </c>
      <c r="F18123" s="38" t="s">
        <v>71</v>
      </c>
      <c r="G18123" s="37" t="s">
        <v>345</v>
      </c>
      <c r="H18123" s="0" t="n">
        <v>2073668</v>
      </c>
      <c r="I18123" s="0" t="n">
        <v>1049182</v>
      </c>
      <c r="J18123" s="0" t="n">
        <v>8470</v>
      </c>
    </row>
    <row r="18124" customFormat="false" ht="15" hidden="false" customHeight="false" outlineLevel="0" collapsed="false">
      <c r="A18124" s="0" t="n">
        <v>202507</v>
      </c>
      <c r="B18124" s="0" t="n">
        <v>202509</v>
      </c>
      <c r="C18124" s="37" t="s">
        <v>149</v>
      </c>
      <c r="D18124" s="37" t="s">
        <v>104</v>
      </c>
      <c r="E18124" s="0" t="n">
        <v>3</v>
      </c>
      <c r="F18124" s="38" t="s">
        <v>71</v>
      </c>
      <c r="G18124" s="37" t="s">
        <v>346</v>
      </c>
      <c r="H18124" s="0" t="n">
        <v>640278</v>
      </c>
      <c r="I18124" s="0" t="n">
        <v>478241</v>
      </c>
      <c r="J18124" s="0" t="n">
        <v>-4278</v>
      </c>
    </row>
    <row r="18125" customFormat="false" ht="15" hidden="false" customHeight="false" outlineLevel="0" collapsed="false">
      <c r="A18125" s="0" t="n">
        <v>202507</v>
      </c>
      <c r="B18125" s="0" t="n">
        <v>202509</v>
      </c>
      <c r="C18125" s="37" t="s">
        <v>124</v>
      </c>
      <c r="D18125" s="37" t="s">
        <v>277</v>
      </c>
      <c r="E18125" s="0" t="n">
        <v>3</v>
      </c>
      <c r="F18125" s="38" t="s">
        <v>71</v>
      </c>
      <c r="G18125" s="37" t="s">
        <v>347</v>
      </c>
      <c r="H18125" s="0" t="n">
        <v>1503706</v>
      </c>
      <c r="I18125" s="0" t="n">
        <v>1468808</v>
      </c>
      <c r="J18125" s="0" t="n">
        <v>28369</v>
      </c>
    </row>
    <row r="18126" customFormat="false" ht="15" hidden="false" customHeight="false" outlineLevel="0" collapsed="false">
      <c r="A18126" s="0" t="n">
        <v>202507</v>
      </c>
      <c r="B18126" s="0" t="n">
        <v>202509</v>
      </c>
      <c r="C18126" s="37" t="s">
        <v>124</v>
      </c>
      <c r="D18126" s="37" t="s">
        <v>145</v>
      </c>
      <c r="E18126" s="0" t="n">
        <v>3</v>
      </c>
      <c r="F18126" s="38" t="s">
        <v>71</v>
      </c>
      <c r="G18126" s="37" t="s">
        <v>348</v>
      </c>
      <c r="H18126" s="0" t="n">
        <v>5461828</v>
      </c>
      <c r="I18126" s="0" t="n">
        <v>3418744</v>
      </c>
      <c r="J18126" s="0" t="n">
        <v>-194941</v>
      </c>
    </row>
    <row r="18127" customFormat="false" ht="15" hidden="false" customHeight="false" outlineLevel="0" collapsed="false">
      <c r="A18127" s="0" t="n">
        <v>202507</v>
      </c>
      <c r="B18127" s="0" t="n">
        <v>202509</v>
      </c>
      <c r="C18127" s="37" t="s">
        <v>136</v>
      </c>
      <c r="D18127" s="37" t="s">
        <v>328</v>
      </c>
      <c r="E18127" s="0" t="n">
        <v>3</v>
      </c>
      <c r="F18127" s="38" t="s">
        <v>71</v>
      </c>
      <c r="G18127" s="37" t="s">
        <v>349</v>
      </c>
      <c r="H18127" s="0" t="n">
        <v>6245992</v>
      </c>
      <c r="I18127" s="0" t="n">
        <v>3598790</v>
      </c>
      <c r="J18127" s="0" t="n">
        <v>1057123</v>
      </c>
    </row>
    <row r="18128" customFormat="false" ht="15" hidden="false" customHeight="false" outlineLevel="0" collapsed="false">
      <c r="A18128" s="0" t="n">
        <v>202507</v>
      </c>
      <c r="B18128" s="0" t="n">
        <v>202509</v>
      </c>
      <c r="C18128" s="37" t="s">
        <v>152</v>
      </c>
      <c r="D18128" s="37" t="s">
        <v>350</v>
      </c>
      <c r="E18128" s="0" t="n">
        <v>3</v>
      </c>
      <c r="F18128" s="38" t="s">
        <v>71</v>
      </c>
      <c r="G18128" s="37" t="s">
        <v>351</v>
      </c>
      <c r="H18128" s="0" t="n">
        <v>176156</v>
      </c>
      <c r="I18128" s="0" t="n">
        <v>310836</v>
      </c>
      <c r="J18128" s="0" t="n">
        <v>51932</v>
      </c>
    </row>
    <row r="18129" customFormat="false" ht="15" hidden="false" customHeight="false" outlineLevel="0" collapsed="false">
      <c r="A18129" s="0" t="n">
        <v>202507</v>
      </c>
      <c r="B18129" s="0" t="n">
        <v>202509</v>
      </c>
      <c r="C18129" s="37" t="s">
        <v>109</v>
      </c>
      <c r="D18129" s="37" t="s">
        <v>352</v>
      </c>
      <c r="E18129" s="0" t="n">
        <v>3</v>
      </c>
      <c r="F18129" s="38" t="s">
        <v>71</v>
      </c>
      <c r="G18129" s="37" t="s">
        <v>353</v>
      </c>
      <c r="H18129" s="0" t="n">
        <v>221334</v>
      </c>
      <c r="I18129" s="0" t="n">
        <v>170188</v>
      </c>
      <c r="J18129" s="0" t="n">
        <v>419</v>
      </c>
    </row>
    <row r="18130" customFormat="false" ht="15" hidden="false" customHeight="false" outlineLevel="0" collapsed="false">
      <c r="A18130" s="0" t="n">
        <v>202507</v>
      </c>
      <c r="B18130" s="0" t="n">
        <v>202509</v>
      </c>
      <c r="C18130" s="37" t="s">
        <v>158</v>
      </c>
      <c r="D18130" s="37" t="s">
        <v>354</v>
      </c>
      <c r="E18130" s="0" t="n">
        <v>3</v>
      </c>
      <c r="F18130" s="38" t="s">
        <v>71</v>
      </c>
      <c r="G18130" s="37" t="s">
        <v>355</v>
      </c>
      <c r="H18130" s="0" t="n">
        <v>2815300</v>
      </c>
      <c r="I18130" s="0" t="n">
        <v>1385688</v>
      </c>
      <c r="J18130" s="0" t="n">
        <v>113003</v>
      </c>
    </row>
    <row r="18131" customFormat="false" ht="15" hidden="false" customHeight="false" outlineLevel="0" collapsed="false">
      <c r="A18131" s="0" t="n">
        <v>202507</v>
      </c>
      <c r="B18131" s="0" t="n">
        <v>202509</v>
      </c>
      <c r="C18131" s="37" t="s">
        <v>158</v>
      </c>
      <c r="D18131" s="37" t="s">
        <v>356</v>
      </c>
      <c r="E18131" s="0" t="n">
        <v>3</v>
      </c>
      <c r="F18131" s="38" t="s">
        <v>71</v>
      </c>
      <c r="G18131" s="37" t="s">
        <v>357</v>
      </c>
      <c r="H18131" s="0" t="n">
        <v>137265</v>
      </c>
      <c r="I18131" s="0" t="n">
        <v>112609</v>
      </c>
      <c r="J18131" s="0" t="n">
        <v>4113</v>
      </c>
    </row>
    <row r="18132" customFormat="false" ht="15" hidden="false" customHeight="false" outlineLevel="0" collapsed="false">
      <c r="A18132" s="0" t="n">
        <v>202507</v>
      </c>
      <c r="B18132" s="0" t="n">
        <v>202509</v>
      </c>
      <c r="C18132" s="37" t="s">
        <v>158</v>
      </c>
      <c r="D18132" s="37" t="s">
        <v>255</v>
      </c>
      <c r="E18132" s="0" t="n">
        <v>3</v>
      </c>
      <c r="F18132" s="38" t="s">
        <v>71</v>
      </c>
      <c r="G18132" s="37" t="s">
        <v>358</v>
      </c>
      <c r="H18132" s="0" t="n">
        <v>118778</v>
      </c>
      <c r="I18132" s="0" t="n">
        <v>100329</v>
      </c>
      <c r="J18132" s="0" t="n">
        <v>9593</v>
      </c>
    </row>
    <row r="18133" customFormat="false" ht="15" hidden="false" customHeight="false" outlineLevel="0" collapsed="false">
      <c r="A18133" s="0" t="n">
        <v>202507</v>
      </c>
      <c r="B18133" s="0" t="n">
        <v>202509</v>
      </c>
      <c r="C18133" s="37" t="s">
        <v>109</v>
      </c>
      <c r="D18133" s="37" t="s">
        <v>104</v>
      </c>
      <c r="E18133" s="0" t="n">
        <v>3</v>
      </c>
      <c r="F18133" s="38" t="s">
        <v>71</v>
      </c>
      <c r="G18133" s="37" t="s">
        <v>359</v>
      </c>
      <c r="H18133" s="0" t="n">
        <v>529346</v>
      </c>
      <c r="I18133" s="0" t="n">
        <v>311143</v>
      </c>
      <c r="J18133" s="0" t="n">
        <v>1004</v>
      </c>
    </row>
    <row r="18134" customFormat="false" ht="15" hidden="false" customHeight="false" outlineLevel="0" collapsed="false">
      <c r="A18134" s="0" t="n">
        <v>202507</v>
      </c>
      <c r="B18134" s="0" t="n">
        <v>202509</v>
      </c>
      <c r="C18134" s="37" t="s">
        <v>115</v>
      </c>
      <c r="D18134" s="37" t="s">
        <v>360</v>
      </c>
      <c r="E18134" s="0" t="n">
        <v>3</v>
      </c>
      <c r="F18134" s="38" t="s">
        <v>71</v>
      </c>
      <c r="G18134" s="37" t="s">
        <v>361</v>
      </c>
      <c r="H18134" s="0" t="n">
        <v>1175459</v>
      </c>
      <c r="I18134" s="0" t="n">
        <v>988327</v>
      </c>
      <c r="J18134" s="0" t="n">
        <v>-71459</v>
      </c>
    </row>
    <row r="18135" customFormat="false" ht="15" hidden="false" customHeight="false" outlineLevel="0" collapsed="false">
      <c r="A18135" s="0" t="n">
        <v>202507</v>
      </c>
      <c r="B18135" s="0" t="n">
        <v>202509</v>
      </c>
      <c r="C18135" s="37" t="s">
        <v>152</v>
      </c>
      <c r="D18135" s="37" t="s">
        <v>362</v>
      </c>
      <c r="E18135" s="0" t="n">
        <v>3</v>
      </c>
      <c r="F18135" s="38" t="s">
        <v>71</v>
      </c>
      <c r="G18135" s="37" t="s">
        <v>363</v>
      </c>
      <c r="H18135" s="0" t="n">
        <v>585414</v>
      </c>
      <c r="I18135" s="0" t="n">
        <v>584249</v>
      </c>
      <c r="J18135" s="0" t="n">
        <v>13307</v>
      </c>
    </row>
    <row r="18136" customFormat="false" ht="15" hidden="false" customHeight="false" outlineLevel="0" collapsed="false">
      <c r="A18136" s="0" t="n">
        <v>202507</v>
      </c>
      <c r="B18136" s="0" t="n">
        <v>202509</v>
      </c>
      <c r="C18136" s="37" t="s">
        <v>112</v>
      </c>
      <c r="D18136" s="37" t="s">
        <v>364</v>
      </c>
      <c r="E18136" s="0" t="n">
        <v>3</v>
      </c>
      <c r="F18136" s="38" t="s">
        <v>71</v>
      </c>
      <c r="G18136" s="37" t="s">
        <v>365</v>
      </c>
      <c r="H18136" s="0" t="n">
        <v>288996</v>
      </c>
      <c r="I18136" s="0" t="n">
        <v>160054</v>
      </c>
      <c r="J18136" s="0" t="n">
        <v>34913</v>
      </c>
    </row>
    <row r="18137" customFormat="false" ht="15" hidden="false" customHeight="false" outlineLevel="0" collapsed="false">
      <c r="A18137" s="0" t="n">
        <v>202507</v>
      </c>
      <c r="B18137" s="0" t="n">
        <v>202509</v>
      </c>
      <c r="C18137" s="37" t="s">
        <v>184</v>
      </c>
      <c r="D18137" s="37" t="s">
        <v>341</v>
      </c>
      <c r="E18137" s="0" t="n">
        <v>3</v>
      </c>
      <c r="F18137" s="38" t="s">
        <v>71</v>
      </c>
      <c r="G18137" s="37" t="s">
        <v>366</v>
      </c>
      <c r="H18137" s="0" t="n">
        <v>321158</v>
      </c>
      <c r="I18137" s="0" t="n">
        <v>173381</v>
      </c>
      <c r="J18137" s="0" t="n">
        <v>-11876</v>
      </c>
    </row>
    <row r="18138" customFormat="false" ht="15" hidden="false" customHeight="false" outlineLevel="0" collapsed="false">
      <c r="A18138" s="0" t="n">
        <v>202507</v>
      </c>
      <c r="B18138" s="0" t="n">
        <v>202509</v>
      </c>
      <c r="C18138" s="37" t="s">
        <v>184</v>
      </c>
      <c r="D18138" s="37" t="s">
        <v>367</v>
      </c>
      <c r="E18138" s="0" t="n">
        <v>3</v>
      </c>
      <c r="F18138" s="38" t="s">
        <v>71</v>
      </c>
      <c r="G18138" s="37" t="s">
        <v>368</v>
      </c>
      <c r="H18138" s="0" t="n">
        <v>356778</v>
      </c>
      <c r="I18138" s="0" t="n">
        <v>337025</v>
      </c>
      <c r="J18138" s="0" t="n">
        <v>63938</v>
      </c>
    </row>
    <row r="18139" customFormat="false" ht="15" hidden="false" customHeight="false" outlineLevel="0" collapsed="false">
      <c r="A18139" s="0" t="n">
        <v>202507</v>
      </c>
      <c r="B18139" s="0" t="n">
        <v>202509</v>
      </c>
      <c r="C18139" s="37" t="s">
        <v>98</v>
      </c>
      <c r="D18139" s="37" t="s">
        <v>369</v>
      </c>
      <c r="E18139" s="0" t="n">
        <v>3</v>
      </c>
      <c r="F18139" s="38" t="s">
        <v>71</v>
      </c>
      <c r="G18139" s="37" t="s">
        <v>370</v>
      </c>
      <c r="H18139" s="0" t="n">
        <v>224125</v>
      </c>
      <c r="I18139" s="0" t="n">
        <v>82119</v>
      </c>
      <c r="J18139" s="0" t="n">
        <v>11168</v>
      </c>
    </row>
    <row r="18140" customFormat="false" ht="15" hidden="false" customHeight="false" outlineLevel="0" collapsed="false">
      <c r="A18140" s="0" t="n">
        <v>202507</v>
      </c>
      <c r="B18140" s="0" t="n">
        <v>202509</v>
      </c>
      <c r="C18140" s="37" t="s">
        <v>98</v>
      </c>
      <c r="D18140" s="37" t="s">
        <v>308</v>
      </c>
      <c r="E18140" s="0" t="n">
        <v>3</v>
      </c>
      <c r="F18140" s="38" t="s">
        <v>71</v>
      </c>
      <c r="G18140" s="37" t="s">
        <v>371</v>
      </c>
      <c r="H18140" s="0" t="n">
        <v>8641067</v>
      </c>
      <c r="I18140" s="0" t="n">
        <v>4852848</v>
      </c>
      <c r="J18140" s="0" t="n">
        <v>194291</v>
      </c>
    </row>
    <row r="18141" customFormat="false" ht="15" hidden="false" customHeight="false" outlineLevel="0" collapsed="false">
      <c r="A18141" s="0" t="n">
        <v>202507</v>
      </c>
      <c r="B18141" s="0" t="n">
        <v>202509</v>
      </c>
      <c r="C18141" s="37" t="s">
        <v>95</v>
      </c>
      <c r="D18141" s="37" t="s">
        <v>372</v>
      </c>
      <c r="E18141" s="0" t="n">
        <v>3</v>
      </c>
      <c r="F18141" s="38" t="s">
        <v>71</v>
      </c>
      <c r="G18141" s="37" t="s">
        <v>373</v>
      </c>
      <c r="H18141" s="0" t="n">
        <v>739311</v>
      </c>
      <c r="I18141" s="0" t="n">
        <v>224158</v>
      </c>
      <c r="J18141" s="0" t="n">
        <v>34746</v>
      </c>
    </row>
    <row r="18142" customFormat="false" ht="15" hidden="false" customHeight="false" outlineLevel="0" collapsed="false">
      <c r="A18142" s="0" t="n">
        <v>202507</v>
      </c>
      <c r="B18142" s="0" t="n">
        <v>202509</v>
      </c>
      <c r="C18142" s="37" t="s">
        <v>115</v>
      </c>
      <c r="D18142" s="37" t="s">
        <v>374</v>
      </c>
      <c r="E18142" s="0" t="n">
        <v>3</v>
      </c>
      <c r="F18142" s="38" t="s">
        <v>71</v>
      </c>
      <c r="G18142" s="37" t="s">
        <v>375</v>
      </c>
      <c r="H18142" s="0" t="n">
        <v>1844728</v>
      </c>
      <c r="I18142" s="0" t="n">
        <v>1359278</v>
      </c>
      <c r="J18142" s="0" t="n">
        <v>137099</v>
      </c>
    </row>
    <row r="18143" customFormat="false" ht="15" hidden="false" customHeight="false" outlineLevel="0" collapsed="false">
      <c r="A18143" s="0" t="n">
        <v>202507</v>
      </c>
      <c r="B18143" s="0" t="n">
        <v>202509</v>
      </c>
      <c r="C18143" s="37" t="s">
        <v>101</v>
      </c>
      <c r="D18143" s="37" t="s">
        <v>376</v>
      </c>
      <c r="E18143" s="0" t="n">
        <v>3</v>
      </c>
      <c r="F18143" s="38" t="s">
        <v>71</v>
      </c>
      <c r="G18143" s="37" t="s">
        <v>377</v>
      </c>
      <c r="H18143" s="0" t="n">
        <v>255884</v>
      </c>
      <c r="I18143" s="0" t="n">
        <v>404136</v>
      </c>
      <c r="J18143" s="0" t="n">
        <v>-54051</v>
      </c>
    </row>
    <row r="18144" customFormat="false" ht="15" hidden="false" customHeight="false" outlineLevel="0" collapsed="false">
      <c r="A18144" s="0" t="n">
        <v>202507</v>
      </c>
      <c r="B18144" s="0" t="n">
        <v>202509</v>
      </c>
      <c r="C18144" s="37" t="s">
        <v>184</v>
      </c>
      <c r="D18144" s="37" t="s">
        <v>147</v>
      </c>
      <c r="E18144" s="0" t="n">
        <v>3</v>
      </c>
      <c r="F18144" s="38" t="s">
        <v>71</v>
      </c>
      <c r="G18144" s="37" t="s">
        <v>378</v>
      </c>
      <c r="H18144" s="0" t="n">
        <v>254912</v>
      </c>
      <c r="I18144" s="0" t="n">
        <v>322133</v>
      </c>
      <c r="J18144" s="0" t="n">
        <v>12739</v>
      </c>
    </row>
    <row r="18145" customFormat="false" ht="15" hidden="false" customHeight="false" outlineLevel="0" collapsed="false">
      <c r="A18145" s="0" t="n">
        <v>202507</v>
      </c>
      <c r="B18145" s="0" t="n">
        <v>202509</v>
      </c>
      <c r="C18145" s="37" t="s">
        <v>98</v>
      </c>
      <c r="D18145" s="37" t="s">
        <v>320</v>
      </c>
      <c r="E18145" s="0" t="n">
        <v>3</v>
      </c>
      <c r="F18145" s="38" t="s">
        <v>71</v>
      </c>
      <c r="G18145" s="37" t="s">
        <v>379</v>
      </c>
      <c r="H18145" s="0" t="n">
        <v>231725</v>
      </c>
      <c r="I18145" s="0" t="n">
        <v>276424</v>
      </c>
      <c r="J18145" s="0" t="n">
        <v>11741</v>
      </c>
    </row>
    <row r="18146" customFormat="false" ht="15" hidden="false" customHeight="false" outlineLevel="0" collapsed="false">
      <c r="A18146" s="0" t="n">
        <v>202507</v>
      </c>
      <c r="B18146" s="0" t="n">
        <v>202509</v>
      </c>
      <c r="C18146" s="37" t="s">
        <v>112</v>
      </c>
      <c r="D18146" s="37" t="s">
        <v>380</v>
      </c>
      <c r="E18146" s="0" t="n">
        <v>3</v>
      </c>
      <c r="F18146" s="38" t="s">
        <v>71</v>
      </c>
      <c r="G18146" s="37" t="s">
        <v>381</v>
      </c>
      <c r="H18146" s="0" t="n">
        <v>24283</v>
      </c>
      <c r="I18146" s="0" t="n">
        <v>20521</v>
      </c>
      <c r="J18146" s="0" t="n">
        <v>4607</v>
      </c>
    </row>
    <row r="18147" customFormat="false" ht="15" hidden="false" customHeight="false" outlineLevel="0" collapsed="false">
      <c r="A18147" s="0" t="n">
        <v>202507</v>
      </c>
      <c r="B18147" s="0" t="n">
        <v>202509</v>
      </c>
      <c r="C18147" s="37" t="s">
        <v>106</v>
      </c>
      <c r="D18147" s="37" t="s">
        <v>120</v>
      </c>
      <c r="E18147" s="0" t="n">
        <v>3</v>
      </c>
      <c r="F18147" s="38" t="s">
        <v>71</v>
      </c>
      <c r="G18147" s="37" t="s">
        <v>382</v>
      </c>
      <c r="H18147" s="0" t="n">
        <v>104442</v>
      </c>
      <c r="I18147" s="0" t="n">
        <v>48762</v>
      </c>
      <c r="J18147" s="0" t="n">
        <v>1946</v>
      </c>
    </row>
    <row r="18148" customFormat="false" ht="15" hidden="false" customHeight="false" outlineLevel="0" collapsed="false">
      <c r="A18148" s="0" t="n">
        <v>202507</v>
      </c>
      <c r="B18148" s="0" t="n">
        <v>202509</v>
      </c>
      <c r="C18148" s="37" t="s">
        <v>112</v>
      </c>
      <c r="D18148" s="37" t="s">
        <v>383</v>
      </c>
      <c r="E18148" s="0" t="n">
        <v>3</v>
      </c>
      <c r="F18148" s="38" t="s">
        <v>71</v>
      </c>
      <c r="G18148" s="37" t="s">
        <v>384</v>
      </c>
      <c r="H18148" s="0" t="n">
        <v>76389</v>
      </c>
      <c r="I18148" s="0" t="n">
        <v>64319</v>
      </c>
      <c r="J18148" s="0" t="n">
        <v>3789</v>
      </c>
    </row>
    <row r="18149" customFormat="false" ht="15" hidden="false" customHeight="false" outlineLevel="0" collapsed="false">
      <c r="A18149" s="0" t="n">
        <v>202507</v>
      </c>
      <c r="B18149" s="0" t="n">
        <v>202509</v>
      </c>
      <c r="C18149" s="37" t="s">
        <v>184</v>
      </c>
      <c r="D18149" s="37" t="s">
        <v>385</v>
      </c>
      <c r="E18149" s="0" t="n">
        <v>3</v>
      </c>
      <c r="F18149" s="38" t="s">
        <v>71</v>
      </c>
      <c r="G18149" s="37" t="s">
        <v>386</v>
      </c>
      <c r="H18149" s="0" t="n">
        <v>46563</v>
      </c>
      <c r="I18149" s="0" t="n">
        <v>40617</v>
      </c>
      <c r="J18149" s="0" t="n">
        <v>-1467</v>
      </c>
    </row>
    <row r="18150" customFormat="false" ht="15" hidden="false" customHeight="false" outlineLevel="0" collapsed="false">
      <c r="A18150" s="0" t="n">
        <v>202507</v>
      </c>
      <c r="B18150" s="0" t="n">
        <v>202509</v>
      </c>
      <c r="C18150" s="37" t="s">
        <v>98</v>
      </c>
      <c r="D18150" s="37" t="s">
        <v>387</v>
      </c>
      <c r="E18150" s="0" t="n">
        <v>3</v>
      </c>
      <c r="F18150" s="38" t="s">
        <v>71</v>
      </c>
      <c r="G18150" s="37" t="s">
        <v>388</v>
      </c>
      <c r="H18150" s="0" t="n">
        <v>193838</v>
      </c>
      <c r="I18150" s="0" t="n">
        <v>72722</v>
      </c>
      <c r="J18150" s="0" t="n">
        <v>5357</v>
      </c>
    </row>
    <row r="18151" customFormat="false" ht="15" hidden="false" customHeight="false" outlineLevel="0" collapsed="false">
      <c r="A18151" s="0" t="n">
        <v>202507</v>
      </c>
      <c r="B18151" s="0" t="n">
        <v>202509</v>
      </c>
      <c r="C18151" s="37" t="s">
        <v>115</v>
      </c>
      <c r="D18151" s="37" t="s">
        <v>389</v>
      </c>
      <c r="E18151" s="0" t="n">
        <v>3</v>
      </c>
      <c r="F18151" s="38" t="s">
        <v>71</v>
      </c>
      <c r="G18151" s="37" t="s">
        <v>390</v>
      </c>
      <c r="H18151" s="0" t="n">
        <v>3364067</v>
      </c>
      <c r="I18151" s="0" t="n">
        <v>2088309</v>
      </c>
      <c r="J18151" s="0" t="n">
        <v>-81212</v>
      </c>
    </row>
    <row r="18152" customFormat="false" ht="15" hidden="false" customHeight="false" outlineLevel="0" collapsed="false">
      <c r="A18152" s="0" t="n">
        <v>202507</v>
      </c>
      <c r="B18152" s="0" t="n">
        <v>202509</v>
      </c>
      <c r="C18152" s="37" t="s">
        <v>124</v>
      </c>
      <c r="D18152" s="37" t="s">
        <v>391</v>
      </c>
      <c r="E18152" s="0" t="n">
        <v>3</v>
      </c>
      <c r="F18152" s="38" t="s">
        <v>71</v>
      </c>
      <c r="G18152" s="37" t="s">
        <v>392</v>
      </c>
      <c r="H18152" s="0" t="n">
        <v>689391</v>
      </c>
      <c r="I18152" s="0" t="n">
        <v>941956</v>
      </c>
      <c r="J18152" s="0" t="n">
        <v>177657</v>
      </c>
    </row>
    <row r="18153" customFormat="false" ht="15" hidden="false" customHeight="false" outlineLevel="0" collapsed="false">
      <c r="A18153" s="0" t="n">
        <v>202507</v>
      </c>
      <c r="B18153" s="0" t="n">
        <v>202509</v>
      </c>
      <c r="C18153" s="37" t="s">
        <v>197</v>
      </c>
      <c r="D18153" s="37" t="s">
        <v>393</v>
      </c>
      <c r="E18153" s="0" t="n">
        <v>3</v>
      </c>
      <c r="F18153" s="38" t="s">
        <v>71</v>
      </c>
      <c r="G18153" s="37" t="s">
        <v>394</v>
      </c>
      <c r="H18153" s="0" t="n">
        <v>2165092</v>
      </c>
      <c r="I18153" s="0" t="n">
        <v>2210974</v>
      </c>
      <c r="J18153" s="0" t="n">
        <v>83898</v>
      </c>
    </row>
    <row r="18154" customFormat="false" ht="15" hidden="false" customHeight="false" outlineLevel="0" collapsed="false">
      <c r="A18154" s="0" t="n">
        <v>202507</v>
      </c>
      <c r="B18154" s="0" t="n">
        <v>202509</v>
      </c>
      <c r="C18154" s="37" t="s">
        <v>136</v>
      </c>
      <c r="D18154" s="37" t="s">
        <v>245</v>
      </c>
      <c r="E18154" s="0" t="n">
        <v>3</v>
      </c>
      <c r="F18154" s="38" t="s">
        <v>71</v>
      </c>
      <c r="G18154" s="37" t="s">
        <v>395</v>
      </c>
      <c r="H18154" s="0" t="n">
        <v>1159063</v>
      </c>
      <c r="I18154" s="0" t="n">
        <v>1325646</v>
      </c>
      <c r="J18154" s="0" t="n">
        <v>-51871</v>
      </c>
    </row>
    <row r="18155" customFormat="false" ht="15" hidden="false" customHeight="false" outlineLevel="0" collapsed="false">
      <c r="A18155" s="0" t="n">
        <v>202507</v>
      </c>
      <c r="B18155" s="0" t="n">
        <v>202509</v>
      </c>
      <c r="C18155" s="37" t="s">
        <v>158</v>
      </c>
      <c r="D18155" s="37" t="s">
        <v>396</v>
      </c>
      <c r="E18155" s="0" t="n">
        <v>3</v>
      </c>
      <c r="F18155" s="38" t="s">
        <v>71</v>
      </c>
      <c r="G18155" s="37" t="s">
        <v>397</v>
      </c>
      <c r="H18155" s="0" t="n">
        <v>1713304</v>
      </c>
      <c r="I18155" s="0" t="n">
        <v>551752</v>
      </c>
      <c r="J18155" s="0" t="n">
        <v>111758</v>
      </c>
    </row>
    <row r="18156" customFormat="false" ht="15" hidden="false" customHeight="false" outlineLevel="0" collapsed="false">
      <c r="A18156" s="0" t="n">
        <v>202507</v>
      </c>
      <c r="B18156" s="0" t="n">
        <v>202509</v>
      </c>
      <c r="C18156" s="37" t="s">
        <v>136</v>
      </c>
      <c r="D18156" s="37" t="s">
        <v>398</v>
      </c>
      <c r="E18156" s="0" t="n">
        <v>3</v>
      </c>
      <c r="F18156" s="38" t="s">
        <v>71</v>
      </c>
      <c r="G18156" s="37" t="s">
        <v>399</v>
      </c>
      <c r="H18156" s="0" t="n">
        <v>259138</v>
      </c>
      <c r="I18156" s="0" t="n">
        <v>426979</v>
      </c>
      <c r="J18156" s="0" t="n">
        <v>-21607</v>
      </c>
    </row>
    <row r="18157" customFormat="false" ht="15" hidden="false" customHeight="false" outlineLevel="0" collapsed="false">
      <c r="A18157" s="0" t="n">
        <v>202507</v>
      </c>
      <c r="B18157" s="0" t="n">
        <v>202509</v>
      </c>
      <c r="C18157" s="37" t="s">
        <v>95</v>
      </c>
      <c r="D18157" s="37" t="s">
        <v>367</v>
      </c>
      <c r="E18157" s="0" t="n">
        <v>3</v>
      </c>
      <c r="F18157" s="38" t="s">
        <v>71</v>
      </c>
      <c r="G18157" s="37" t="s">
        <v>400</v>
      </c>
      <c r="H18157" s="0" t="n">
        <v>1117091</v>
      </c>
      <c r="I18157" s="0" t="n">
        <v>941629</v>
      </c>
      <c r="J18157" s="0" t="n">
        <v>99375</v>
      </c>
    </row>
    <row r="18158" customFormat="false" ht="15" hidden="false" customHeight="false" outlineLevel="0" collapsed="false">
      <c r="A18158" s="0" t="n">
        <v>202507</v>
      </c>
      <c r="B18158" s="0" t="n">
        <v>202509</v>
      </c>
      <c r="C18158" s="37" t="s">
        <v>149</v>
      </c>
      <c r="D18158" s="37" t="s">
        <v>401</v>
      </c>
      <c r="E18158" s="0" t="n">
        <v>3</v>
      </c>
      <c r="F18158" s="38" t="s">
        <v>71</v>
      </c>
      <c r="G18158" s="37" t="s">
        <v>402</v>
      </c>
      <c r="H18158" s="0" t="n">
        <v>1635687</v>
      </c>
      <c r="I18158" s="0" t="n">
        <v>1270439</v>
      </c>
      <c r="J18158" s="0" t="n">
        <v>-87315</v>
      </c>
    </row>
    <row r="18159" customFormat="false" ht="15" hidden="false" customHeight="false" outlineLevel="0" collapsed="false">
      <c r="A18159" s="0" t="n">
        <v>202507</v>
      </c>
      <c r="B18159" s="0" t="n">
        <v>202509</v>
      </c>
      <c r="C18159" s="37" t="s">
        <v>95</v>
      </c>
      <c r="D18159" s="37" t="s">
        <v>159</v>
      </c>
      <c r="E18159" s="0" t="n">
        <v>3</v>
      </c>
      <c r="F18159" s="38" t="s">
        <v>71</v>
      </c>
      <c r="G18159" s="37" t="s">
        <v>403</v>
      </c>
      <c r="H18159" s="0" t="n">
        <v>323613</v>
      </c>
      <c r="I18159" s="0" t="n">
        <v>157597</v>
      </c>
      <c r="J18159" s="0" t="n">
        <v>17226</v>
      </c>
    </row>
    <row r="18160" customFormat="false" ht="15" hidden="false" customHeight="false" outlineLevel="0" collapsed="false">
      <c r="A18160" s="0" t="n">
        <v>202507</v>
      </c>
      <c r="B18160" s="0" t="n">
        <v>202509</v>
      </c>
      <c r="C18160" s="37" t="s">
        <v>197</v>
      </c>
      <c r="D18160" s="37" t="s">
        <v>198</v>
      </c>
      <c r="E18160" s="0" t="n">
        <v>3</v>
      </c>
      <c r="F18160" s="38" t="s">
        <v>71</v>
      </c>
      <c r="G18160" s="37" t="s">
        <v>404</v>
      </c>
      <c r="H18160" s="0" t="n">
        <v>1017373</v>
      </c>
      <c r="I18160" s="0" t="n">
        <v>1677524</v>
      </c>
      <c r="J18160" s="0" t="n">
        <v>313287</v>
      </c>
    </row>
    <row r="18161" customFormat="false" ht="15" hidden="false" customHeight="false" outlineLevel="0" collapsed="false">
      <c r="A18161" s="0" t="n">
        <v>202507</v>
      </c>
      <c r="B18161" s="0" t="n">
        <v>202509</v>
      </c>
      <c r="C18161" s="37" t="s">
        <v>136</v>
      </c>
      <c r="D18161" s="37" t="s">
        <v>134</v>
      </c>
      <c r="E18161" s="0" t="n">
        <v>3</v>
      </c>
      <c r="F18161" s="38" t="s">
        <v>71</v>
      </c>
      <c r="G18161" s="37" t="s">
        <v>405</v>
      </c>
      <c r="H18161" s="0" t="n">
        <v>1093307</v>
      </c>
      <c r="I18161" s="0" t="n">
        <v>1180647</v>
      </c>
      <c r="J18161" s="0" t="n">
        <v>17921</v>
      </c>
    </row>
    <row r="18162" customFormat="false" ht="15" hidden="false" customHeight="false" outlineLevel="0" collapsed="false">
      <c r="A18162" s="0" t="n">
        <v>202507</v>
      </c>
      <c r="B18162" s="0" t="n">
        <v>202509</v>
      </c>
      <c r="C18162" s="37" t="s">
        <v>152</v>
      </c>
      <c r="D18162" s="37" t="s">
        <v>132</v>
      </c>
      <c r="E18162" s="0" t="n">
        <v>3</v>
      </c>
      <c r="F18162" s="38" t="s">
        <v>71</v>
      </c>
      <c r="G18162" s="37" t="s">
        <v>406</v>
      </c>
      <c r="H18162" s="0" t="n">
        <v>281981</v>
      </c>
      <c r="I18162" s="0" t="n">
        <v>268055</v>
      </c>
      <c r="J18162" s="0" t="n">
        <v>-10181</v>
      </c>
    </row>
    <row r="18163" customFormat="false" ht="15" hidden="false" customHeight="false" outlineLevel="0" collapsed="false">
      <c r="A18163" s="0" t="n">
        <v>202507</v>
      </c>
      <c r="B18163" s="0" t="n">
        <v>202509</v>
      </c>
      <c r="C18163" s="37" t="s">
        <v>178</v>
      </c>
      <c r="D18163" s="37" t="s">
        <v>391</v>
      </c>
      <c r="E18163" s="0" t="n">
        <v>3</v>
      </c>
      <c r="F18163" s="38" t="s">
        <v>71</v>
      </c>
      <c r="G18163" s="37" t="s">
        <v>407</v>
      </c>
      <c r="H18163" s="0" t="n">
        <v>162807</v>
      </c>
      <c r="I18163" s="0" t="n">
        <v>82249</v>
      </c>
      <c r="J18163" s="0" t="n">
        <v>-2868</v>
      </c>
    </row>
    <row r="18164" customFormat="false" ht="15" hidden="false" customHeight="false" outlineLevel="0" collapsed="false">
      <c r="A18164" s="0" t="n">
        <v>202507</v>
      </c>
      <c r="B18164" s="0" t="n">
        <v>202509</v>
      </c>
      <c r="C18164" s="37" t="s">
        <v>115</v>
      </c>
      <c r="D18164" s="37" t="s">
        <v>241</v>
      </c>
      <c r="E18164" s="0" t="n">
        <v>3</v>
      </c>
      <c r="F18164" s="38" t="s">
        <v>71</v>
      </c>
      <c r="G18164" s="37" t="s">
        <v>408</v>
      </c>
      <c r="H18164" s="0" t="n">
        <v>191438</v>
      </c>
      <c r="I18164" s="0" t="n">
        <v>250289</v>
      </c>
      <c r="J18164" s="0" t="n">
        <v>18637</v>
      </c>
    </row>
    <row r="18165" customFormat="false" ht="15" hidden="false" customHeight="false" outlineLevel="0" collapsed="false">
      <c r="A18165" s="0" t="n">
        <v>202507</v>
      </c>
      <c r="B18165" s="0" t="n">
        <v>202509</v>
      </c>
      <c r="C18165" s="37" t="s">
        <v>197</v>
      </c>
      <c r="D18165" s="37" t="s">
        <v>292</v>
      </c>
      <c r="E18165" s="0" t="n">
        <v>3</v>
      </c>
      <c r="F18165" s="38" t="s">
        <v>71</v>
      </c>
      <c r="G18165" s="37" t="s">
        <v>409</v>
      </c>
      <c r="H18165" s="0" t="n">
        <v>679088</v>
      </c>
      <c r="I18165" s="0" t="n">
        <v>1050525</v>
      </c>
      <c r="J18165" s="0" t="n">
        <v>286583</v>
      </c>
    </row>
    <row r="18166" customFormat="false" ht="15" hidden="false" customHeight="false" outlineLevel="0" collapsed="false">
      <c r="A18166" s="0" t="n">
        <v>202507</v>
      </c>
      <c r="B18166" s="0" t="n">
        <v>202509</v>
      </c>
      <c r="C18166" s="37" t="s">
        <v>112</v>
      </c>
      <c r="D18166" s="37" t="s">
        <v>116</v>
      </c>
      <c r="E18166" s="0" t="n">
        <v>3</v>
      </c>
      <c r="F18166" s="38" t="s">
        <v>71</v>
      </c>
      <c r="G18166" s="37" t="s">
        <v>410</v>
      </c>
      <c r="H18166" s="0" t="n">
        <v>535573</v>
      </c>
      <c r="I18166" s="0" t="n">
        <v>617601</v>
      </c>
      <c r="J18166" s="0" t="n">
        <v>115365</v>
      </c>
    </row>
    <row r="18167" customFormat="false" ht="15" hidden="false" customHeight="false" outlineLevel="0" collapsed="false">
      <c r="A18167" s="0" t="n">
        <v>202507</v>
      </c>
      <c r="B18167" s="0" t="n">
        <v>202509</v>
      </c>
      <c r="C18167" s="37" t="s">
        <v>106</v>
      </c>
      <c r="D18167" s="37" t="s">
        <v>181</v>
      </c>
      <c r="E18167" s="0" t="n">
        <v>3</v>
      </c>
      <c r="F18167" s="38" t="s">
        <v>71</v>
      </c>
      <c r="G18167" s="37" t="s">
        <v>411</v>
      </c>
      <c r="H18167" s="0" t="n">
        <v>218652</v>
      </c>
      <c r="I18167" s="0" t="n">
        <v>353519</v>
      </c>
      <c r="J18167" s="0" t="n">
        <v>69660</v>
      </c>
    </row>
    <row r="18168" customFormat="false" ht="15" hidden="false" customHeight="false" outlineLevel="0" collapsed="false">
      <c r="A18168" s="0" t="n">
        <v>202507</v>
      </c>
      <c r="B18168" s="0" t="n">
        <v>202509</v>
      </c>
      <c r="C18168" s="37" t="s">
        <v>112</v>
      </c>
      <c r="D18168" s="37" t="s">
        <v>412</v>
      </c>
      <c r="E18168" s="0" t="n">
        <v>3</v>
      </c>
      <c r="F18168" s="38" t="s">
        <v>71</v>
      </c>
      <c r="G18168" s="37" t="s">
        <v>413</v>
      </c>
      <c r="H18168" s="0" t="n">
        <v>445752</v>
      </c>
      <c r="I18168" s="0" t="n">
        <v>884526</v>
      </c>
      <c r="J18168" s="0" t="n">
        <v>-23875</v>
      </c>
    </row>
    <row r="18169" customFormat="false" ht="15" hidden="false" customHeight="false" outlineLevel="0" collapsed="false">
      <c r="A18169" s="0" t="n">
        <v>202507</v>
      </c>
      <c r="B18169" s="0" t="n">
        <v>202509</v>
      </c>
      <c r="C18169" s="37" t="s">
        <v>115</v>
      </c>
      <c r="D18169" s="37" t="s">
        <v>414</v>
      </c>
      <c r="E18169" s="0" t="n">
        <v>3</v>
      </c>
      <c r="F18169" s="38" t="s">
        <v>71</v>
      </c>
      <c r="G18169" s="37" t="s">
        <v>415</v>
      </c>
      <c r="H18169" s="0" t="n">
        <v>1357594</v>
      </c>
      <c r="I18169" s="0" t="n">
        <v>365721</v>
      </c>
      <c r="J18169" s="0" t="n">
        <v>69374</v>
      </c>
    </row>
    <row r="18170" customFormat="false" ht="15" hidden="false" customHeight="false" outlineLevel="0" collapsed="false">
      <c r="A18170" s="0" t="n">
        <v>202507</v>
      </c>
      <c r="B18170" s="0" t="n">
        <v>202509</v>
      </c>
      <c r="C18170" s="37" t="s">
        <v>184</v>
      </c>
      <c r="D18170" s="37" t="s">
        <v>231</v>
      </c>
      <c r="E18170" s="0" t="n">
        <v>3</v>
      </c>
      <c r="F18170" s="38" t="s">
        <v>71</v>
      </c>
      <c r="G18170" s="37" t="s">
        <v>416</v>
      </c>
      <c r="H18170" s="0" t="n">
        <v>1394485</v>
      </c>
      <c r="I18170" s="0" t="n">
        <v>497039</v>
      </c>
      <c r="J18170" s="0" t="n">
        <v>88824</v>
      </c>
    </row>
    <row r="18171" customFormat="false" ht="15" hidden="false" customHeight="false" outlineLevel="0" collapsed="false">
      <c r="A18171" s="0" t="n">
        <v>202507</v>
      </c>
      <c r="B18171" s="0" t="n">
        <v>202509</v>
      </c>
      <c r="C18171" s="37" t="s">
        <v>115</v>
      </c>
      <c r="D18171" s="37" t="s">
        <v>364</v>
      </c>
      <c r="E18171" s="0" t="n">
        <v>3</v>
      </c>
      <c r="F18171" s="38" t="s">
        <v>71</v>
      </c>
      <c r="G18171" s="37" t="s">
        <v>417</v>
      </c>
      <c r="H18171" s="0" t="n">
        <v>3785824</v>
      </c>
      <c r="I18171" s="0" t="n">
        <v>3075392</v>
      </c>
      <c r="J18171" s="0" t="n">
        <v>339832</v>
      </c>
    </row>
    <row r="18172" customFormat="false" ht="15" hidden="false" customHeight="false" outlineLevel="0" collapsed="false">
      <c r="A18172" s="0" t="n">
        <v>202507</v>
      </c>
      <c r="B18172" s="0" t="n">
        <v>202509</v>
      </c>
      <c r="C18172" s="37" t="s">
        <v>184</v>
      </c>
      <c r="D18172" s="37" t="s">
        <v>320</v>
      </c>
      <c r="E18172" s="0" t="n">
        <v>3</v>
      </c>
      <c r="F18172" s="38" t="s">
        <v>71</v>
      </c>
      <c r="G18172" s="37" t="s">
        <v>418</v>
      </c>
      <c r="H18172" s="0" t="n">
        <v>2235282</v>
      </c>
      <c r="I18172" s="0" t="n">
        <v>2304213</v>
      </c>
      <c r="J18172" s="0" t="n">
        <v>38814</v>
      </c>
    </row>
    <row r="18173" customFormat="false" ht="15" hidden="false" customHeight="false" outlineLevel="0" collapsed="false">
      <c r="A18173" s="0" t="n">
        <v>202507</v>
      </c>
      <c r="B18173" s="0" t="n">
        <v>202509</v>
      </c>
      <c r="C18173" s="37" t="s">
        <v>197</v>
      </c>
      <c r="D18173" s="37" t="s">
        <v>174</v>
      </c>
      <c r="E18173" s="0" t="n">
        <v>3</v>
      </c>
      <c r="F18173" s="38" t="s">
        <v>71</v>
      </c>
      <c r="G18173" s="37" t="s">
        <v>419</v>
      </c>
      <c r="H18173" s="0" t="n">
        <v>116553</v>
      </c>
      <c r="I18173" s="0" t="n">
        <v>94320</v>
      </c>
      <c r="J18173" s="0" t="n">
        <v>16715</v>
      </c>
    </row>
    <row r="18174" customFormat="false" ht="15" hidden="false" customHeight="false" outlineLevel="0" collapsed="false">
      <c r="A18174" s="0" t="n">
        <v>202507</v>
      </c>
      <c r="B18174" s="0" t="n">
        <v>202509</v>
      </c>
      <c r="C18174" s="37" t="s">
        <v>106</v>
      </c>
      <c r="D18174" s="37" t="s">
        <v>420</v>
      </c>
      <c r="E18174" s="0" t="n">
        <v>3</v>
      </c>
      <c r="F18174" s="38" t="s">
        <v>71</v>
      </c>
      <c r="G18174" s="37" t="s">
        <v>421</v>
      </c>
      <c r="H18174" s="0" t="n">
        <v>4202989</v>
      </c>
      <c r="I18174" s="0" t="n">
        <v>1254912</v>
      </c>
      <c r="J18174" s="0" t="n">
        <v>15327</v>
      </c>
    </row>
    <row r="18175" customFormat="false" ht="15" hidden="false" customHeight="false" outlineLevel="0" collapsed="false">
      <c r="A18175" s="0" t="n">
        <v>202507</v>
      </c>
      <c r="B18175" s="0" t="n">
        <v>202509</v>
      </c>
      <c r="C18175" s="37" t="s">
        <v>109</v>
      </c>
      <c r="D18175" s="37" t="s">
        <v>107</v>
      </c>
      <c r="E18175" s="0" t="n">
        <v>3</v>
      </c>
      <c r="F18175" s="38" t="s">
        <v>71</v>
      </c>
      <c r="G18175" s="37" t="s">
        <v>422</v>
      </c>
      <c r="H18175" s="0" t="n">
        <v>426458</v>
      </c>
      <c r="I18175" s="0" t="n">
        <v>436025</v>
      </c>
      <c r="J18175" s="0" t="n">
        <v>63538</v>
      </c>
    </row>
    <row r="18176" customFormat="false" ht="15" hidden="false" customHeight="false" outlineLevel="0" collapsed="false">
      <c r="A18176" s="0" t="n">
        <v>202507</v>
      </c>
      <c r="B18176" s="0" t="n">
        <v>202509</v>
      </c>
      <c r="C18176" s="37" t="s">
        <v>184</v>
      </c>
      <c r="D18176" s="37" t="s">
        <v>423</v>
      </c>
      <c r="E18176" s="0" t="n">
        <v>3</v>
      </c>
      <c r="F18176" s="38" t="s">
        <v>71</v>
      </c>
      <c r="G18176" s="37" t="s">
        <v>424</v>
      </c>
      <c r="H18176" s="0" t="n">
        <v>1708491</v>
      </c>
      <c r="I18176" s="0" t="n">
        <v>1041097</v>
      </c>
      <c r="J18176" s="0" t="n">
        <v>43653</v>
      </c>
    </row>
    <row r="18177" customFormat="false" ht="15" hidden="false" customHeight="false" outlineLevel="0" collapsed="false">
      <c r="A18177" s="0" t="n">
        <v>202507</v>
      </c>
      <c r="B18177" s="0" t="n">
        <v>202509</v>
      </c>
      <c r="C18177" s="37" t="s">
        <v>106</v>
      </c>
      <c r="D18177" s="37" t="s">
        <v>425</v>
      </c>
      <c r="E18177" s="0" t="n">
        <v>3</v>
      </c>
      <c r="F18177" s="38" t="s">
        <v>71</v>
      </c>
      <c r="G18177" s="37" t="s">
        <v>426</v>
      </c>
      <c r="H18177" s="0" t="n">
        <v>597621</v>
      </c>
      <c r="I18177" s="0" t="n">
        <v>668302</v>
      </c>
      <c r="J18177" s="0" t="n">
        <v>-12398</v>
      </c>
    </row>
    <row r="18178" customFormat="false" ht="15" hidden="false" customHeight="false" outlineLevel="0" collapsed="false">
      <c r="A18178" s="0" t="n">
        <v>202507</v>
      </c>
      <c r="B18178" s="0" t="n">
        <v>202509</v>
      </c>
      <c r="C18178" s="37" t="s">
        <v>152</v>
      </c>
      <c r="D18178" s="37" t="s">
        <v>214</v>
      </c>
      <c r="E18178" s="0" t="n">
        <v>3</v>
      </c>
      <c r="F18178" s="38" t="s">
        <v>71</v>
      </c>
      <c r="G18178" s="37" t="s">
        <v>427</v>
      </c>
      <c r="H18178" s="0" t="n">
        <v>436047</v>
      </c>
      <c r="I18178" s="0" t="n">
        <v>567801</v>
      </c>
      <c r="J18178" s="0" t="n">
        <v>22414</v>
      </c>
    </row>
    <row r="18179" customFormat="false" ht="15" hidden="false" customHeight="false" outlineLevel="0" collapsed="false">
      <c r="A18179" s="0" t="n">
        <v>202507</v>
      </c>
      <c r="B18179" s="0" t="n">
        <v>202509</v>
      </c>
      <c r="C18179" s="37" t="s">
        <v>101</v>
      </c>
      <c r="D18179" s="37" t="s">
        <v>251</v>
      </c>
      <c r="E18179" s="0" t="n">
        <v>3</v>
      </c>
      <c r="F18179" s="38" t="s">
        <v>71</v>
      </c>
      <c r="G18179" s="37" t="s">
        <v>428</v>
      </c>
      <c r="H18179" s="0" t="n">
        <v>72504</v>
      </c>
      <c r="I18179" s="0" t="n">
        <v>30897</v>
      </c>
      <c r="J18179" s="0" t="n">
        <v>8552</v>
      </c>
    </row>
    <row r="18180" customFormat="false" ht="15" hidden="false" customHeight="false" outlineLevel="0" collapsed="false">
      <c r="A18180" s="0" t="n">
        <v>202507</v>
      </c>
      <c r="B18180" s="0" t="n">
        <v>202509</v>
      </c>
      <c r="C18180" s="37" t="s">
        <v>115</v>
      </c>
      <c r="D18180" s="37" t="s">
        <v>200</v>
      </c>
      <c r="E18180" s="0" t="n">
        <v>3</v>
      </c>
      <c r="F18180" s="38" t="s">
        <v>71</v>
      </c>
      <c r="G18180" s="37" t="s">
        <v>429</v>
      </c>
      <c r="H18180" s="0" t="n">
        <v>539172</v>
      </c>
      <c r="I18180" s="0" t="n">
        <v>920930</v>
      </c>
      <c r="J18180" s="0" t="n">
        <v>-33696</v>
      </c>
    </row>
    <row r="18181" customFormat="false" ht="15" hidden="false" customHeight="false" outlineLevel="0" collapsed="false">
      <c r="A18181" s="0" t="n">
        <v>202507</v>
      </c>
      <c r="B18181" s="0" t="n">
        <v>202509</v>
      </c>
      <c r="C18181" s="37" t="s">
        <v>124</v>
      </c>
      <c r="D18181" s="37" t="s">
        <v>430</v>
      </c>
      <c r="E18181" s="0" t="n">
        <v>3</v>
      </c>
      <c r="F18181" s="38" t="s">
        <v>71</v>
      </c>
      <c r="G18181" s="37" t="s">
        <v>431</v>
      </c>
      <c r="H18181" s="0" t="n">
        <v>120666</v>
      </c>
      <c r="I18181" s="0" t="n">
        <v>51971</v>
      </c>
      <c r="J18181" s="0" t="n">
        <v>9311</v>
      </c>
    </row>
    <row r="18182" customFormat="false" ht="15" hidden="false" customHeight="false" outlineLevel="0" collapsed="false">
      <c r="A18182" s="0" t="n">
        <v>202507</v>
      </c>
      <c r="B18182" s="0" t="n">
        <v>202509</v>
      </c>
      <c r="C18182" s="37" t="s">
        <v>197</v>
      </c>
      <c r="D18182" s="37" t="s">
        <v>243</v>
      </c>
      <c r="E18182" s="0" t="n">
        <v>3</v>
      </c>
      <c r="F18182" s="38" t="s">
        <v>71</v>
      </c>
      <c r="G18182" s="37" t="s">
        <v>432</v>
      </c>
      <c r="H18182" s="0" t="n">
        <v>2116423</v>
      </c>
      <c r="I18182" s="0" t="n">
        <v>1867074</v>
      </c>
      <c r="J18182" s="0" t="n">
        <v>306249</v>
      </c>
    </row>
    <row r="18183" customFormat="false" ht="15" hidden="false" customHeight="false" outlineLevel="0" collapsed="false">
      <c r="A18183" s="0" t="n">
        <v>202507</v>
      </c>
      <c r="B18183" s="0" t="n">
        <v>202509</v>
      </c>
      <c r="C18183" s="37" t="s">
        <v>136</v>
      </c>
      <c r="D18183" s="37" t="s">
        <v>389</v>
      </c>
      <c r="E18183" s="0" t="n">
        <v>3</v>
      </c>
      <c r="F18183" s="38" t="s">
        <v>71</v>
      </c>
      <c r="G18183" s="37" t="s">
        <v>433</v>
      </c>
      <c r="H18183" s="0" t="n">
        <v>3573233</v>
      </c>
      <c r="I18183" s="0" t="n">
        <v>1726057</v>
      </c>
      <c r="J18183" s="0" t="n">
        <v>106259</v>
      </c>
    </row>
    <row r="18184" customFormat="false" ht="15" hidden="false" customHeight="false" outlineLevel="0" collapsed="false">
      <c r="A18184" s="0" t="n">
        <v>202507</v>
      </c>
      <c r="B18184" s="0" t="n">
        <v>202509</v>
      </c>
      <c r="C18184" s="37" t="s">
        <v>197</v>
      </c>
      <c r="D18184" s="37" t="s">
        <v>127</v>
      </c>
      <c r="E18184" s="0" t="n">
        <v>3</v>
      </c>
      <c r="F18184" s="38" t="s">
        <v>71</v>
      </c>
      <c r="G18184" s="37" t="s">
        <v>434</v>
      </c>
      <c r="H18184" s="0" t="n">
        <v>121181</v>
      </c>
      <c r="I18184" s="0" t="n">
        <v>110950</v>
      </c>
      <c r="J18184" s="0" t="n">
        <v>2750</v>
      </c>
    </row>
    <row r="18185" customFormat="false" ht="15" hidden="false" customHeight="false" outlineLevel="0" collapsed="false">
      <c r="A18185" s="0" t="n">
        <v>202507</v>
      </c>
      <c r="B18185" s="0" t="n">
        <v>202509</v>
      </c>
      <c r="C18185" s="37" t="s">
        <v>149</v>
      </c>
      <c r="D18185" s="37" t="s">
        <v>330</v>
      </c>
      <c r="E18185" s="0" t="n">
        <v>3</v>
      </c>
      <c r="F18185" s="38" t="s">
        <v>71</v>
      </c>
      <c r="G18185" s="37" t="s">
        <v>435</v>
      </c>
      <c r="H18185" s="0" t="n">
        <v>718242</v>
      </c>
      <c r="I18185" s="0" t="n">
        <v>446912</v>
      </c>
      <c r="J18185" s="0" t="n">
        <v>-20037</v>
      </c>
    </row>
    <row r="18186" customFormat="false" ht="15" hidden="false" customHeight="false" outlineLevel="0" collapsed="false">
      <c r="A18186" s="0" t="n">
        <v>202507</v>
      </c>
      <c r="B18186" s="0" t="n">
        <v>202509</v>
      </c>
      <c r="C18186" s="37" t="s">
        <v>112</v>
      </c>
      <c r="D18186" s="37" t="s">
        <v>130</v>
      </c>
      <c r="E18186" s="0" t="n">
        <v>3</v>
      </c>
      <c r="F18186" s="38" t="s">
        <v>71</v>
      </c>
      <c r="G18186" s="37" t="s">
        <v>436</v>
      </c>
      <c r="H18186" s="0" t="n">
        <v>320510</v>
      </c>
      <c r="I18186" s="0" t="n">
        <v>165275</v>
      </c>
      <c r="J18186" s="0" t="n">
        <v>34519</v>
      </c>
    </row>
    <row r="18187" customFormat="false" ht="15" hidden="false" customHeight="false" outlineLevel="0" collapsed="false">
      <c r="A18187" s="0" t="n">
        <v>202507</v>
      </c>
      <c r="B18187" s="0" t="n">
        <v>202509</v>
      </c>
      <c r="C18187" s="37" t="s">
        <v>149</v>
      </c>
      <c r="D18187" s="37" t="s">
        <v>396</v>
      </c>
      <c r="E18187" s="0" t="n">
        <v>3</v>
      </c>
      <c r="F18187" s="38" t="s">
        <v>71</v>
      </c>
      <c r="G18187" s="37" t="s">
        <v>437</v>
      </c>
      <c r="H18187" s="0" t="n">
        <v>209238</v>
      </c>
      <c r="I18187" s="0" t="n">
        <v>193136</v>
      </c>
      <c r="J18187" s="0" t="n">
        <v>-7526</v>
      </c>
    </row>
    <row r="18188" customFormat="false" ht="15" hidden="false" customHeight="false" outlineLevel="0" collapsed="false">
      <c r="A18188" s="0" t="n">
        <v>202507</v>
      </c>
      <c r="B18188" s="0" t="n">
        <v>202509</v>
      </c>
      <c r="C18188" s="37" t="s">
        <v>98</v>
      </c>
      <c r="D18188" s="37" t="s">
        <v>438</v>
      </c>
      <c r="E18188" s="0" t="n">
        <v>3</v>
      </c>
      <c r="F18188" s="38" t="s">
        <v>71</v>
      </c>
      <c r="G18188" s="37" t="s">
        <v>439</v>
      </c>
      <c r="H18188" s="0" t="n">
        <v>1620407</v>
      </c>
      <c r="I18188" s="0" t="n">
        <v>1383237</v>
      </c>
      <c r="J18188" s="0" t="n">
        <v>-275037</v>
      </c>
    </row>
    <row r="18189" customFormat="false" ht="15" hidden="false" customHeight="false" outlineLevel="0" collapsed="false">
      <c r="A18189" s="0" t="n">
        <v>202507</v>
      </c>
      <c r="B18189" s="0" t="n">
        <v>202509</v>
      </c>
      <c r="C18189" s="37" t="s">
        <v>112</v>
      </c>
      <c r="D18189" s="37" t="s">
        <v>372</v>
      </c>
      <c r="E18189" s="0" t="n">
        <v>3</v>
      </c>
      <c r="F18189" s="38" t="s">
        <v>71</v>
      </c>
      <c r="G18189" s="37" t="s">
        <v>440</v>
      </c>
      <c r="H18189" s="0" t="n">
        <v>439041</v>
      </c>
      <c r="I18189" s="0" t="n">
        <v>317276</v>
      </c>
      <c r="J18189" s="0" t="n">
        <v>35152</v>
      </c>
    </row>
    <row r="18190" customFormat="false" ht="15" hidden="false" customHeight="false" outlineLevel="0" collapsed="false">
      <c r="A18190" s="0" t="n">
        <v>202507</v>
      </c>
      <c r="B18190" s="0" t="n">
        <v>202509</v>
      </c>
      <c r="C18190" s="37" t="s">
        <v>149</v>
      </c>
      <c r="D18190" s="37" t="s">
        <v>425</v>
      </c>
      <c r="E18190" s="0" t="n">
        <v>3</v>
      </c>
      <c r="F18190" s="38" t="s">
        <v>71</v>
      </c>
      <c r="G18190" s="37" t="s">
        <v>441</v>
      </c>
      <c r="H18190" s="0" t="n">
        <v>5551430</v>
      </c>
      <c r="I18190" s="0" t="n">
        <v>2964285</v>
      </c>
      <c r="J18190" s="0" t="n">
        <v>-163261</v>
      </c>
    </row>
    <row r="18191" customFormat="false" ht="15" hidden="false" customHeight="false" outlineLevel="0" collapsed="false">
      <c r="A18191" s="0" t="n">
        <v>202507</v>
      </c>
      <c r="B18191" s="0" t="n">
        <v>202509</v>
      </c>
      <c r="C18191" s="37" t="s">
        <v>106</v>
      </c>
      <c r="D18191" s="37" t="s">
        <v>282</v>
      </c>
      <c r="E18191" s="0" t="n">
        <v>3</v>
      </c>
      <c r="F18191" s="38" t="s">
        <v>71</v>
      </c>
      <c r="G18191" s="37" t="s">
        <v>442</v>
      </c>
      <c r="H18191" s="0" t="n">
        <v>467910</v>
      </c>
      <c r="I18191" s="0" t="n">
        <v>458510</v>
      </c>
      <c r="J18191" s="0" t="n">
        <v>31650</v>
      </c>
    </row>
    <row r="18192" customFormat="false" ht="15" hidden="false" customHeight="false" outlineLevel="0" collapsed="false">
      <c r="A18192" s="0" t="n">
        <v>202507</v>
      </c>
      <c r="B18192" s="0" t="n">
        <v>202509</v>
      </c>
      <c r="C18192" s="37" t="s">
        <v>115</v>
      </c>
      <c r="D18192" s="37" t="s">
        <v>134</v>
      </c>
      <c r="E18192" s="0" t="n">
        <v>3</v>
      </c>
      <c r="F18192" s="38" t="s">
        <v>71</v>
      </c>
      <c r="G18192" s="37" t="s">
        <v>443</v>
      </c>
      <c r="H18192" s="0" t="n">
        <v>2364423</v>
      </c>
      <c r="I18192" s="0" t="n">
        <v>734163</v>
      </c>
      <c r="J18192" s="0" t="n">
        <v>-39924</v>
      </c>
    </row>
    <row r="18193" customFormat="false" ht="15" hidden="false" customHeight="false" outlineLevel="0" collapsed="false">
      <c r="A18193" s="0" t="n">
        <v>202507</v>
      </c>
      <c r="B18193" s="0" t="n">
        <v>202509</v>
      </c>
      <c r="C18193" s="37" t="s">
        <v>149</v>
      </c>
      <c r="D18193" s="37" t="s">
        <v>145</v>
      </c>
      <c r="E18193" s="0" t="n">
        <v>3</v>
      </c>
      <c r="F18193" s="38" t="s">
        <v>71</v>
      </c>
      <c r="G18193" s="37" t="s">
        <v>444</v>
      </c>
      <c r="H18193" s="0" t="n">
        <v>532497</v>
      </c>
      <c r="I18193" s="0" t="n">
        <v>412759</v>
      </c>
      <c r="J18193" s="0" t="n">
        <v>9026</v>
      </c>
    </row>
    <row r="18194" customFormat="false" ht="15" hidden="false" customHeight="false" outlineLevel="0" collapsed="false">
      <c r="A18194" s="0" t="n">
        <v>202507</v>
      </c>
      <c r="B18194" s="0" t="n">
        <v>202509</v>
      </c>
      <c r="C18194" s="37" t="s">
        <v>158</v>
      </c>
      <c r="D18194" s="37" t="s">
        <v>445</v>
      </c>
      <c r="E18194" s="0" t="n">
        <v>3</v>
      </c>
      <c r="F18194" s="38" t="s">
        <v>71</v>
      </c>
      <c r="G18194" s="37" t="s">
        <v>446</v>
      </c>
      <c r="H18194" s="0" t="n">
        <v>2449525</v>
      </c>
      <c r="I18194" s="0" t="n">
        <v>2280220</v>
      </c>
      <c r="J18194" s="0" t="n">
        <v>198244</v>
      </c>
    </row>
    <row r="18195" customFormat="false" ht="15" hidden="false" customHeight="false" outlineLevel="0" collapsed="false">
      <c r="A18195" s="0" t="n">
        <v>202507</v>
      </c>
      <c r="B18195" s="0" t="n">
        <v>202509</v>
      </c>
      <c r="C18195" s="37" t="s">
        <v>112</v>
      </c>
      <c r="D18195" s="37" t="s">
        <v>447</v>
      </c>
      <c r="E18195" s="0" t="n">
        <v>3</v>
      </c>
      <c r="F18195" s="38" t="s">
        <v>71</v>
      </c>
      <c r="G18195" s="37" t="s">
        <v>448</v>
      </c>
      <c r="H18195" s="0" t="n">
        <v>300481</v>
      </c>
      <c r="I18195" s="0" t="n">
        <v>93744</v>
      </c>
      <c r="J18195" s="0" t="n">
        <v>10045</v>
      </c>
    </row>
    <row r="18196" customFormat="false" ht="15" hidden="false" customHeight="false" outlineLevel="0" collapsed="false">
      <c r="A18196" s="0" t="n">
        <v>202507</v>
      </c>
      <c r="B18196" s="0" t="n">
        <v>202509</v>
      </c>
      <c r="C18196" s="37" t="s">
        <v>136</v>
      </c>
      <c r="D18196" s="37" t="s">
        <v>267</v>
      </c>
      <c r="E18196" s="0" t="n">
        <v>3</v>
      </c>
      <c r="F18196" s="38" t="s">
        <v>71</v>
      </c>
      <c r="G18196" s="37" t="s">
        <v>449</v>
      </c>
      <c r="H18196" s="0" t="n">
        <v>608693</v>
      </c>
      <c r="I18196" s="0" t="n">
        <v>457696</v>
      </c>
      <c r="J18196" s="0" t="n">
        <v>97891</v>
      </c>
    </row>
    <row r="18197" customFormat="false" ht="15" hidden="false" customHeight="false" outlineLevel="0" collapsed="false">
      <c r="A18197" s="0" t="n">
        <v>202507</v>
      </c>
      <c r="B18197" s="0" t="n">
        <v>202509</v>
      </c>
      <c r="C18197" s="37" t="s">
        <v>158</v>
      </c>
      <c r="D18197" s="37" t="s">
        <v>450</v>
      </c>
      <c r="E18197" s="0" t="n">
        <v>3</v>
      </c>
      <c r="F18197" s="38" t="s">
        <v>71</v>
      </c>
      <c r="G18197" s="37" t="s">
        <v>451</v>
      </c>
      <c r="H18197" s="0" t="n">
        <v>331368</v>
      </c>
      <c r="I18197" s="0" t="n">
        <v>201676</v>
      </c>
      <c r="J18197" s="0" t="n">
        <v>16162</v>
      </c>
    </row>
    <row r="18198" customFormat="false" ht="15" hidden="false" customHeight="false" outlineLevel="0" collapsed="false">
      <c r="A18198" s="0" t="n">
        <v>202507</v>
      </c>
      <c r="B18198" s="0" t="n">
        <v>202509</v>
      </c>
      <c r="C18198" s="37" t="s">
        <v>112</v>
      </c>
      <c r="D18198" s="37" t="s">
        <v>452</v>
      </c>
      <c r="E18198" s="0" t="n">
        <v>3</v>
      </c>
      <c r="F18198" s="38" t="s">
        <v>71</v>
      </c>
      <c r="G18198" s="37" t="s">
        <v>453</v>
      </c>
      <c r="H18198" s="0" t="n">
        <v>181951</v>
      </c>
      <c r="I18198" s="0" t="n">
        <v>155612</v>
      </c>
      <c r="J18198" s="0" t="n">
        <v>14117</v>
      </c>
    </row>
    <row r="18199" customFormat="false" ht="15" hidden="false" customHeight="false" outlineLevel="0" collapsed="false">
      <c r="A18199" s="0" t="n">
        <v>202507</v>
      </c>
      <c r="B18199" s="0" t="n">
        <v>202509</v>
      </c>
      <c r="C18199" s="37" t="s">
        <v>178</v>
      </c>
      <c r="D18199" s="37" t="s">
        <v>454</v>
      </c>
      <c r="E18199" s="0" t="n">
        <v>3</v>
      </c>
      <c r="F18199" s="38" t="s">
        <v>71</v>
      </c>
      <c r="G18199" s="37" t="s">
        <v>455</v>
      </c>
      <c r="H18199" s="0" t="n">
        <v>1263376</v>
      </c>
      <c r="I18199" s="0" t="n">
        <v>627029</v>
      </c>
      <c r="J18199" s="0" t="n">
        <v>35125</v>
      </c>
    </row>
    <row r="18200" customFormat="false" ht="15" hidden="false" customHeight="false" outlineLevel="0" collapsed="false">
      <c r="A18200" s="0" t="n">
        <v>202507</v>
      </c>
      <c r="B18200" s="0" t="n">
        <v>202509</v>
      </c>
      <c r="C18200" s="37" t="s">
        <v>115</v>
      </c>
      <c r="D18200" s="37" t="s">
        <v>170</v>
      </c>
      <c r="E18200" s="0" t="n">
        <v>3</v>
      </c>
      <c r="F18200" s="38" t="s">
        <v>71</v>
      </c>
      <c r="G18200" s="37" t="s">
        <v>456</v>
      </c>
      <c r="H18200" s="0" t="n">
        <v>1350530</v>
      </c>
      <c r="I18200" s="0" t="n">
        <v>2406356</v>
      </c>
      <c r="J18200" s="0" t="n">
        <v>414844</v>
      </c>
    </row>
    <row r="18201" customFormat="false" ht="15" hidden="false" customHeight="false" outlineLevel="0" collapsed="false">
      <c r="A18201" s="0" t="n">
        <v>202507</v>
      </c>
      <c r="B18201" s="0" t="n">
        <v>202509</v>
      </c>
      <c r="C18201" s="37" t="s">
        <v>152</v>
      </c>
      <c r="D18201" s="37" t="s">
        <v>350</v>
      </c>
      <c r="E18201" s="0" t="n">
        <v>3</v>
      </c>
      <c r="F18201" s="38" t="s">
        <v>71</v>
      </c>
      <c r="G18201" s="37" t="s">
        <v>457</v>
      </c>
      <c r="H18201" s="0" t="n">
        <v>1336951</v>
      </c>
      <c r="I18201" s="0" t="n">
        <v>1894560</v>
      </c>
      <c r="J18201" s="0" t="n">
        <v>-62715</v>
      </c>
    </row>
    <row r="18202" customFormat="false" ht="15" hidden="false" customHeight="false" outlineLevel="0" collapsed="false">
      <c r="A18202" s="0" t="n">
        <v>202507</v>
      </c>
      <c r="B18202" s="0" t="n">
        <v>202509</v>
      </c>
      <c r="C18202" s="37" t="s">
        <v>112</v>
      </c>
      <c r="D18202" s="37" t="s">
        <v>282</v>
      </c>
      <c r="E18202" s="0" t="n">
        <v>3</v>
      </c>
      <c r="F18202" s="38" t="s">
        <v>71</v>
      </c>
      <c r="G18202" s="37" t="s">
        <v>458</v>
      </c>
      <c r="H18202" s="0" t="n">
        <v>4542688</v>
      </c>
      <c r="I18202" s="0" t="n">
        <v>1359255</v>
      </c>
      <c r="J18202" s="0" t="n">
        <v>49264</v>
      </c>
    </row>
    <row r="18203" customFormat="false" ht="15" hidden="false" customHeight="false" outlineLevel="0" collapsed="false">
      <c r="A18203" s="0" t="n">
        <v>202507</v>
      </c>
      <c r="B18203" s="0" t="n">
        <v>202509</v>
      </c>
      <c r="C18203" s="37" t="s">
        <v>158</v>
      </c>
      <c r="D18203" s="37" t="s">
        <v>210</v>
      </c>
      <c r="E18203" s="0" t="n">
        <v>3</v>
      </c>
      <c r="F18203" s="38" t="s">
        <v>71</v>
      </c>
      <c r="G18203" s="37" t="s">
        <v>459</v>
      </c>
      <c r="H18203" s="0" t="n">
        <v>3079138</v>
      </c>
      <c r="I18203" s="0" t="n">
        <v>1542698</v>
      </c>
      <c r="J18203" s="0" t="n">
        <v>123218</v>
      </c>
    </row>
    <row r="18204" customFormat="false" ht="15" hidden="false" customHeight="false" outlineLevel="0" collapsed="false">
      <c r="A18204" s="0" t="n">
        <v>202507</v>
      </c>
      <c r="B18204" s="0" t="n">
        <v>202509</v>
      </c>
      <c r="C18204" s="37" t="s">
        <v>112</v>
      </c>
      <c r="D18204" s="37" t="s">
        <v>447</v>
      </c>
      <c r="E18204" s="0" t="n">
        <v>3</v>
      </c>
      <c r="F18204" s="38" t="s">
        <v>71</v>
      </c>
      <c r="G18204" s="37" t="s">
        <v>460</v>
      </c>
      <c r="H18204" s="0" t="n">
        <v>438633</v>
      </c>
      <c r="I18204" s="0" t="n">
        <v>255528</v>
      </c>
      <c r="J18204" s="0" t="n">
        <v>-2713</v>
      </c>
    </row>
    <row r="18205" customFormat="false" ht="15" hidden="false" customHeight="false" outlineLevel="0" collapsed="false">
      <c r="A18205" s="0" t="n">
        <v>202507</v>
      </c>
      <c r="B18205" s="0" t="n">
        <v>202509</v>
      </c>
      <c r="C18205" s="37" t="s">
        <v>124</v>
      </c>
      <c r="D18205" s="37" t="s">
        <v>461</v>
      </c>
      <c r="E18205" s="0" t="n">
        <v>3</v>
      </c>
      <c r="F18205" s="38" t="s">
        <v>71</v>
      </c>
      <c r="G18205" s="37" t="s">
        <v>462</v>
      </c>
      <c r="H18205" s="0" t="n">
        <v>1007376</v>
      </c>
      <c r="I18205" s="0" t="n">
        <v>2032387</v>
      </c>
      <c r="J18205" s="0" t="n">
        <v>446266</v>
      </c>
    </row>
    <row r="18206" customFormat="false" ht="15" hidden="false" customHeight="false" outlineLevel="0" collapsed="false">
      <c r="A18206" s="0" t="n">
        <v>202507</v>
      </c>
      <c r="B18206" s="0" t="n">
        <v>202509</v>
      </c>
      <c r="C18206" s="37" t="s">
        <v>95</v>
      </c>
      <c r="D18206" s="37" t="s">
        <v>425</v>
      </c>
      <c r="E18206" s="0" t="n">
        <v>3</v>
      </c>
      <c r="F18206" s="38" t="s">
        <v>71</v>
      </c>
      <c r="G18206" s="37" t="s">
        <v>463</v>
      </c>
      <c r="H18206" s="0" t="n">
        <v>378165</v>
      </c>
      <c r="I18206" s="0" t="n">
        <v>350007</v>
      </c>
      <c r="J18206" s="0" t="n">
        <v>39149</v>
      </c>
    </row>
    <row r="18207" customFormat="false" ht="15" hidden="false" customHeight="false" outlineLevel="0" collapsed="false">
      <c r="A18207" s="0" t="n">
        <v>202507</v>
      </c>
      <c r="B18207" s="0" t="n">
        <v>202509</v>
      </c>
      <c r="C18207" s="37" t="s">
        <v>184</v>
      </c>
      <c r="D18207" s="37" t="s">
        <v>284</v>
      </c>
      <c r="E18207" s="0" t="n">
        <v>3</v>
      </c>
      <c r="F18207" s="38" t="s">
        <v>71</v>
      </c>
      <c r="G18207" s="37" t="s">
        <v>464</v>
      </c>
      <c r="H18207" s="0" t="n">
        <v>650204</v>
      </c>
      <c r="I18207" s="0" t="n">
        <v>395753</v>
      </c>
      <c r="J18207" s="0" t="n">
        <v>-16846</v>
      </c>
    </row>
    <row r="18208" customFormat="false" ht="15" hidden="false" customHeight="false" outlineLevel="0" collapsed="false">
      <c r="A18208" s="0" t="n">
        <v>202507</v>
      </c>
      <c r="B18208" s="0" t="n">
        <v>202509</v>
      </c>
      <c r="C18208" s="37" t="s">
        <v>149</v>
      </c>
      <c r="D18208" s="37" t="s">
        <v>237</v>
      </c>
      <c r="E18208" s="0" t="n">
        <v>3</v>
      </c>
      <c r="F18208" s="38" t="s">
        <v>71</v>
      </c>
      <c r="G18208" s="37" t="s">
        <v>465</v>
      </c>
      <c r="H18208" s="0" t="n">
        <v>315282</v>
      </c>
      <c r="I18208" s="0" t="n">
        <v>368972</v>
      </c>
      <c r="J18208" s="0" t="n">
        <v>44584</v>
      </c>
    </row>
    <row r="18209" customFormat="false" ht="15" hidden="false" customHeight="false" outlineLevel="0" collapsed="false">
      <c r="A18209" s="0" t="n">
        <v>202507</v>
      </c>
      <c r="B18209" s="0" t="n">
        <v>202509</v>
      </c>
      <c r="C18209" s="37" t="s">
        <v>95</v>
      </c>
      <c r="D18209" s="37" t="s">
        <v>320</v>
      </c>
      <c r="E18209" s="0" t="n">
        <v>3</v>
      </c>
      <c r="F18209" s="38" t="s">
        <v>71</v>
      </c>
      <c r="G18209" s="37" t="s">
        <v>466</v>
      </c>
      <c r="H18209" s="0" t="n">
        <v>3582443</v>
      </c>
      <c r="I18209" s="0" t="n">
        <v>4723767</v>
      </c>
      <c r="J18209" s="0" t="n">
        <v>996760</v>
      </c>
    </row>
    <row r="18210" customFormat="false" ht="15" hidden="false" customHeight="false" outlineLevel="0" collapsed="false">
      <c r="A18210" s="0" t="n">
        <v>202507</v>
      </c>
      <c r="B18210" s="0" t="n">
        <v>202509</v>
      </c>
      <c r="C18210" s="37" t="s">
        <v>101</v>
      </c>
      <c r="D18210" s="37" t="s">
        <v>467</v>
      </c>
      <c r="E18210" s="0" t="n">
        <v>3</v>
      </c>
      <c r="F18210" s="38" t="s">
        <v>71</v>
      </c>
      <c r="G18210" s="37" t="s">
        <v>468</v>
      </c>
      <c r="H18210" s="0" t="n">
        <v>645669</v>
      </c>
      <c r="I18210" s="0" t="n">
        <v>870702</v>
      </c>
      <c r="J18210" s="0" t="n">
        <v>6994</v>
      </c>
    </row>
    <row r="18211" customFormat="false" ht="15" hidden="false" customHeight="false" outlineLevel="0" collapsed="false">
      <c r="A18211" s="0" t="n">
        <v>202507</v>
      </c>
      <c r="B18211" s="0" t="n">
        <v>202509</v>
      </c>
      <c r="C18211" s="37" t="s">
        <v>112</v>
      </c>
      <c r="D18211" s="37" t="s">
        <v>233</v>
      </c>
      <c r="E18211" s="0" t="n">
        <v>3</v>
      </c>
      <c r="F18211" s="38" t="s">
        <v>71</v>
      </c>
      <c r="G18211" s="37" t="s">
        <v>469</v>
      </c>
      <c r="H18211" s="0" t="n">
        <v>731920</v>
      </c>
      <c r="I18211" s="0" t="n">
        <v>522490</v>
      </c>
      <c r="J18211" s="0" t="n">
        <v>112943</v>
      </c>
    </row>
    <row r="18212" customFormat="false" ht="15" hidden="false" customHeight="false" outlineLevel="0" collapsed="false">
      <c r="A18212" s="0" t="n">
        <v>202507</v>
      </c>
      <c r="B18212" s="0" t="n">
        <v>202509</v>
      </c>
      <c r="C18212" s="37" t="s">
        <v>112</v>
      </c>
      <c r="D18212" s="37" t="s">
        <v>470</v>
      </c>
      <c r="E18212" s="0" t="n">
        <v>3</v>
      </c>
      <c r="F18212" s="38" t="s">
        <v>71</v>
      </c>
      <c r="G18212" s="37" t="s">
        <v>471</v>
      </c>
      <c r="H18212" s="0" t="n">
        <v>2150594</v>
      </c>
      <c r="I18212" s="0" t="n">
        <v>4727795</v>
      </c>
      <c r="J18212" s="0" t="n">
        <v>499680</v>
      </c>
    </row>
    <row r="18213" customFormat="false" ht="15" hidden="false" customHeight="false" outlineLevel="0" collapsed="false">
      <c r="A18213" s="0" t="n">
        <v>202507</v>
      </c>
      <c r="B18213" s="0" t="n">
        <v>202509</v>
      </c>
      <c r="C18213" s="37" t="s">
        <v>98</v>
      </c>
      <c r="D18213" s="37" t="s">
        <v>383</v>
      </c>
      <c r="E18213" s="0" t="n">
        <v>3</v>
      </c>
      <c r="F18213" s="38" t="s">
        <v>71</v>
      </c>
      <c r="G18213" s="37" t="s">
        <v>472</v>
      </c>
      <c r="H18213" s="0" t="n">
        <v>43403</v>
      </c>
      <c r="I18213" s="0" t="n">
        <v>22322</v>
      </c>
      <c r="J18213" s="0" t="n">
        <v>2236</v>
      </c>
    </row>
    <row r="18214" customFormat="false" ht="15" hidden="false" customHeight="false" outlineLevel="0" collapsed="false">
      <c r="A18214" s="0" t="n">
        <v>202507</v>
      </c>
      <c r="B18214" s="0" t="n">
        <v>202509</v>
      </c>
      <c r="C18214" s="37" t="s">
        <v>101</v>
      </c>
      <c r="D18214" s="37" t="s">
        <v>258</v>
      </c>
      <c r="E18214" s="0" t="n">
        <v>3</v>
      </c>
      <c r="F18214" s="38" t="s">
        <v>71</v>
      </c>
      <c r="G18214" s="37" t="s">
        <v>473</v>
      </c>
      <c r="H18214" s="0" t="n">
        <v>61581</v>
      </c>
      <c r="I18214" s="0" t="n">
        <v>107440</v>
      </c>
      <c r="J18214" s="0" t="n">
        <v>21471</v>
      </c>
    </row>
    <row r="18215" customFormat="false" ht="15" hidden="false" customHeight="false" outlineLevel="0" collapsed="false">
      <c r="A18215" s="0" t="n">
        <v>202507</v>
      </c>
      <c r="B18215" s="0" t="n">
        <v>202509</v>
      </c>
      <c r="C18215" s="37" t="s">
        <v>98</v>
      </c>
      <c r="D18215" s="37" t="s">
        <v>474</v>
      </c>
      <c r="E18215" s="0" t="n">
        <v>3</v>
      </c>
      <c r="F18215" s="38" t="s">
        <v>71</v>
      </c>
      <c r="G18215" s="37" t="s">
        <v>475</v>
      </c>
      <c r="H18215" s="0" t="n">
        <v>1259332</v>
      </c>
      <c r="I18215" s="0" t="n">
        <v>819058</v>
      </c>
      <c r="J18215" s="0" t="n">
        <v>82210</v>
      </c>
    </row>
    <row r="18216" customFormat="false" ht="15" hidden="false" customHeight="false" outlineLevel="0" collapsed="false">
      <c r="A18216" s="0" t="n">
        <v>202507</v>
      </c>
      <c r="B18216" s="0" t="n">
        <v>202509</v>
      </c>
      <c r="C18216" s="37" t="s">
        <v>112</v>
      </c>
      <c r="D18216" s="37" t="s">
        <v>476</v>
      </c>
      <c r="E18216" s="0" t="n">
        <v>3</v>
      </c>
      <c r="F18216" s="38" t="s">
        <v>71</v>
      </c>
      <c r="G18216" s="37" t="s">
        <v>477</v>
      </c>
      <c r="H18216" s="0" t="n">
        <v>835935</v>
      </c>
      <c r="I18216" s="0" t="n">
        <v>555287</v>
      </c>
      <c r="J18216" s="0" t="n">
        <v>66095</v>
      </c>
    </row>
    <row r="18217" customFormat="false" ht="15" hidden="false" customHeight="false" outlineLevel="0" collapsed="false">
      <c r="A18217" s="0" t="n">
        <v>202507</v>
      </c>
      <c r="B18217" s="0" t="n">
        <v>202509</v>
      </c>
      <c r="C18217" s="37" t="s">
        <v>136</v>
      </c>
      <c r="D18217" s="37" t="s">
        <v>132</v>
      </c>
      <c r="E18217" s="0" t="n">
        <v>3</v>
      </c>
      <c r="F18217" s="38" t="s">
        <v>71</v>
      </c>
      <c r="G18217" s="37" t="s">
        <v>478</v>
      </c>
      <c r="H18217" s="0" t="n">
        <v>458850</v>
      </c>
      <c r="I18217" s="0" t="n">
        <v>193842</v>
      </c>
      <c r="J18217" s="0" t="n">
        <v>17296</v>
      </c>
    </row>
    <row r="18218" customFormat="false" ht="15" hidden="false" customHeight="false" outlineLevel="0" collapsed="false">
      <c r="A18218" s="0" t="n">
        <v>202507</v>
      </c>
      <c r="B18218" s="0" t="n">
        <v>202509</v>
      </c>
      <c r="C18218" s="37" t="s">
        <v>106</v>
      </c>
      <c r="D18218" s="37" t="s">
        <v>273</v>
      </c>
      <c r="E18218" s="0" t="n">
        <v>3</v>
      </c>
      <c r="F18218" s="38" t="s">
        <v>71</v>
      </c>
      <c r="G18218" s="37" t="s">
        <v>479</v>
      </c>
      <c r="H18218" s="0" t="n">
        <v>111524</v>
      </c>
      <c r="I18218" s="0" t="n">
        <v>66026</v>
      </c>
      <c r="J18218" s="0" t="n">
        <v>-6297</v>
      </c>
    </row>
    <row r="18219" customFormat="false" ht="15" hidden="false" customHeight="false" outlineLevel="0" collapsed="false">
      <c r="A18219" s="0" t="n">
        <v>202507</v>
      </c>
      <c r="B18219" s="0" t="n">
        <v>202509</v>
      </c>
      <c r="C18219" s="37" t="s">
        <v>149</v>
      </c>
      <c r="D18219" s="37" t="s">
        <v>159</v>
      </c>
      <c r="E18219" s="0" t="n">
        <v>3</v>
      </c>
      <c r="F18219" s="38" t="s">
        <v>71</v>
      </c>
      <c r="G18219" s="37" t="s">
        <v>480</v>
      </c>
      <c r="H18219" s="0" t="n">
        <v>473077</v>
      </c>
      <c r="I18219" s="0" t="n">
        <v>302591</v>
      </c>
      <c r="J18219" s="0" t="n">
        <v>36660</v>
      </c>
    </row>
    <row r="18220" customFormat="false" ht="15" hidden="false" customHeight="false" outlineLevel="0" collapsed="false">
      <c r="A18220" s="0" t="n">
        <v>202507</v>
      </c>
      <c r="B18220" s="0" t="n">
        <v>202509</v>
      </c>
      <c r="C18220" s="37" t="s">
        <v>109</v>
      </c>
      <c r="D18220" s="37" t="s">
        <v>241</v>
      </c>
      <c r="E18220" s="0" t="n">
        <v>3</v>
      </c>
      <c r="F18220" s="38" t="s">
        <v>71</v>
      </c>
      <c r="G18220" s="37" t="s">
        <v>481</v>
      </c>
      <c r="H18220" s="0" t="n">
        <v>7543642</v>
      </c>
      <c r="I18220" s="0" t="n">
        <v>7635721</v>
      </c>
      <c r="J18220" s="0" t="n">
        <v>803400</v>
      </c>
    </row>
    <row r="18221" customFormat="false" ht="15" hidden="false" customHeight="false" outlineLevel="0" collapsed="false">
      <c r="A18221" s="0" t="n">
        <v>202507</v>
      </c>
      <c r="B18221" s="0" t="n">
        <v>202509</v>
      </c>
      <c r="C18221" s="37" t="s">
        <v>184</v>
      </c>
      <c r="D18221" s="37" t="s">
        <v>482</v>
      </c>
      <c r="E18221" s="0" t="n">
        <v>3</v>
      </c>
      <c r="F18221" s="38" t="s">
        <v>71</v>
      </c>
      <c r="G18221" s="37" t="s">
        <v>483</v>
      </c>
      <c r="H18221" s="0" t="n">
        <v>2141530</v>
      </c>
      <c r="I18221" s="0" t="n">
        <v>1606749</v>
      </c>
      <c r="J18221" s="0" t="n">
        <v>67478</v>
      </c>
    </row>
    <row r="18222" customFormat="false" ht="15" hidden="false" customHeight="false" outlineLevel="0" collapsed="false">
      <c r="A18222" s="0" t="n">
        <v>202507</v>
      </c>
      <c r="B18222" s="0" t="n">
        <v>202509</v>
      </c>
      <c r="C18222" s="37" t="s">
        <v>152</v>
      </c>
      <c r="D18222" s="37" t="s">
        <v>328</v>
      </c>
      <c r="E18222" s="0" t="n">
        <v>3</v>
      </c>
      <c r="F18222" s="38" t="s">
        <v>71</v>
      </c>
      <c r="G18222" s="37" t="s">
        <v>484</v>
      </c>
      <c r="H18222" s="0" t="n">
        <v>881409</v>
      </c>
      <c r="I18222" s="0" t="n">
        <v>950232</v>
      </c>
      <c r="J18222" s="0" t="n">
        <v>-166247</v>
      </c>
    </row>
    <row r="18223" customFormat="false" ht="15" hidden="false" customHeight="false" outlineLevel="0" collapsed="false">
      <c r="A18223" s="0" t="n">
        <v>202507</v>
      </c>
      <c r="B18223" s="0" t="n">
        <v>202509</v>
      </c>
      <c r="C18223" s="37" t="s">
        <v>115</v>
      </c>
      <c r="D18223" s="37" t="s">
        <v>423</v>
      </c>
      <c r="E18223" s="0" t="n">
        <v>3</v>
      </c>
      <c r="F18223" s="38" t="s">
        <v>71</v>
      </c>
      <c r="G18223" s="37" t="s">
        <v>485</v>
      </c>
      <c r="H18223" s="0" t="n">
        <v>356273</v>
      </c>
      <c r="I18223" s="0" t="n">
        <v>335225</v>
      </c>
      <c r="J18223" s="0" t="n">
        <v>47671</v>
      </c>
    </row>
    <row r="18224" customFormat="false" ht="15" hidden="false" customHeight="false" outlineLevel="0" collapsed="false">
      <c r="A18224" s="0" t="n">
        <v>202507</v>
      </c>
      <c r="B18224" s="0" t="n">
        <v>202509</v>
      </c>
      <c r="C18224" s="37" t="s">
        <v>136</v>
      </c>
      <c r="D18224" s="37" t="s">
        <v>258</v>
      </c>
      <c r="E18224" s="0" t="n">
        <v>3</v>
      </c>
      <c r="F18224" s="38" t="s">
        <v>71</v>
      </c>
      <c r="G18224" s="37" t="s">
        <v>486</v>
      </c>
      <c r="H18224" s="0" t="n">
        <v>218781</v>
      </c>
      <c r="I18224" s="0" t="n">
        <v>85423</v>
      </c>
      <c r="J18224" s="0" t="n">
        <v>-516</v>
      </c>
    </row>
    <row r="18225" customFormat="false" ht="15" hidden="false" customHeight="false" outlineLevel="0" collapsed="false">
      <c r="A18225" s="0" t="n">
        <v>202507</v>
      </c>
      <c r="B18225" s="0" t="n">
        <v>202509</v>
      </c>
      <c r="C18225" s="37" t="s">
        <v>109</v>
      </c>
      <c r="D18225" s="37" t="s">
        <v>130</v>
      </c>
      <c r="E18225" s="0" t="n">
        <v>3</v>
      </c>
      <c r="F18225" s="38" t="s">
        <v>71</v>
      </c>
      <c r="G18225" s="37" t="s">
        <v>487</v>
      </c>
      <c r="H18225" s="0" t="n">
        <v>39606</v>
      </c>
      <c r="I18225" s="0" t="n">
        <v>19972</v>
      </c>
      <c r="J18225" s="0" t="n">
        <v>-653</v>
      </c>
    </row>
    <row r="18226" customFormat="false" ht="15" hidden="false" customHeight="false" outlineLevel="0" collapsed="false">
      <c r="A18226" s="0" t="n">
        <v>202507</v>
      </c>
      <c r="B18226" s="0" t="n">
        <v>202509</v>
      </c>
      <c r="C18226" s="37" t="s">
        <v>112</v>
      </c>
      <c r="D18226" s="37" t="s">
        <v>107</v>
      </c>
      <c r="E18226" s="0" t="n">
        <v>3</v>
      </c>
      <c r="F18226" s="38" t="s">
        <v>71</v>
      </c>
      <c r="G18226" s="37" t="s">
        <v>488</v>
      </c>
      <c r="H18226" s="0" t="n">
        <v>792106</v>
      </c>
      <c r="I18226" s="0" t="n">
        <v>339266</v>
      </c>
      <c r="J18226" s="0" t="n">
        <v>-14313</v>
      </c>
    </row>
    <row r="18227" customFormat="false" ht="15" hidden="false" customHeight="false" outlineLevel="0" collapsed="false">
      <c r="A18227" s="0" t="n">
        <v>202507</v>
      </c>
      <c r="B18227" s="0" t="n">
        <v>202509</v>
      </c>
      <c r="C18227" s="37" t="s">
        <v>152</v>
      </c>
      <c r="D18227" s="37" t="s">
        <v>212</v>
      </c>
      <c r="E18227" s="0" t="n">
        <v>3</v>
      </c>
      <c r="F18227" s="38" t="s">
        <v>71</v>
      </c>
      <c r="G18227" s="37" t="s">
        <v>489</v>
      </c>
      <c r="H18227" s="0" t="n">
        <v>1152173</v>
      </c>
      <c r="I18227" s="0" t="n">
        <v>1518396</v>
      </c>
      <c r="J18227" s="0" t="n">
        <v>-175986</v>
      </c>
    </row>
    <row r="18228" customFormat="false" ht="15" hidden="false" customHeight="false" outlineLevel="0" collapsed="false">
      <c r="A18228" s="0" t="n">
        <v>202507</v>
      </c>
      <c r="B18228" s="0" t="n">
        <v>202509</v>
      </c>
      <c r="C18228" s="37" t="s">
        <v>152</v>
      </c>
      <c r="D18228" s="37" t="s">
        <v>490</v>
      </c>
      <c r="E18228" s="0" t="n">
        <v>3</v>
      </c>
      <c r="F18228" s="38" t="s">
        <v>71</v>
      </c>
      <c r="G18228" s="37" t="s">
        <v>491</v>
      </c>
      <c r="H18228" s="0" t="n">
        <v>74776</v>
      </c>
      <c r="I18228" s="0" t="n">
        <v>47085</v>
      </c>
      <c r="J18228" s="0" t="n">
        <v>5941</v>
      </c>
    </row>
    <row r="18229" customFormat="false" ht="15" hidden="false" customHeight="false" outlineLevel="0" collapsed="false">
      <c r="A18229" s="0" t="n">
        <v>202507</v>
      </c>
      <c r="B18229" s="0" t="n">
        <v>202509</v>
      </c>
      <c r="C18229" s="37" t="s">
        <v>112</v>
      </c>
      <c r="D18229" s="37" t="s">
        <v>120</v>
      </c>
      <c r="E18229" s="0" t="n">
        <v>3</v>
      </c>
      <c r="F18229" s="38" t="s">
        <v>71</v>
      </c>
      <c r="G18229" s="37" t="s">
        <v>492</v>
      </c>
      <c r="H18229" s="0" t="n">
        <v>289008</v>
      </c>
      <c r="I18229" s="0" t="n">
        <v>356396</v>
      </c>
      <c r="J18229" s="0" t="n">
        <v>112479</v>
      </c>
    </row>
    <row r="18230" customFormat="false" ht="15" hidden="false" customHeight="false" outlineLevel="0" collapsed="false">
      <c r="A18230" s="0" t="n">
        <v>202507</v>
      </c>
      <c r="B18230" s="0" t="n">
        <v>202509</v>
      </c>
      <c r="C18230" s="37" t="s">
        <v>184</v>
      </c>
      <c r="D18230" s="37" t="s">
        <v>493</v>
      </c>
      <c r="E18230" s="0" t="n">
        <v>3</v>
      </c>
      <c r="F18230" s="38" t="s">
        <v>71</v>
      </c>
      <c r="G18230" s="37" t="s">
        <v>494</v>
      </c>
      <c r="H18230" s="0" t="n">
        <v>181595</v>
      </c>
      <c r="I18230" s="0" t="n">
        <v>107141</v>
      </c>
      <c r="J18230" s="0" t="n">
        <v>2358</v>
      </c>
    </row>
    <row r="18231" customFormat="false" ht="15" hidden="false" customHeight="false" outlineLevel="0" collapsed="false">
      <c r="A18231" s="0" t="n">
        <v>202507</v>
      </c>
      <c r="B18231" s="0" t="n">
        <v>202509</v>
      </c>
      <c r="C18231" s="37" t="s">
        <v>109</v>
      </c>
      <c r="D18231" s="37" t="s">
        <v>495</v>
      </c>
      <c r="E18231" s="0" t="n">
        <v>3</v>
      </c>
      <c r="F18231" s="38" t="s">
        <v>71</v>
      </c>
      <c r="G18231" s="37" t="s">
        <v>496</v>
      </c>
      <c r="H18231" s="0" t="n">
        <v>203519</v>
      </c>
      <c r="I18231" s="0" t="n">
        <v>107662</v>
      </c>
      <c r="J18231" s="0" t="n">
        <v>17452</v>
      </c>
    </row>
    <row r="18232" customFormat="false" ht="15" hidden="false" customHeight="false" outlineLevel="0" collapsed="false">
      <c r="A18232" s="0" t="n">
        <v>202507</v>
      </c>
      <c r="B18232" s="0" t="n">
        <v>202509</v>
      </c>
      <c r="C18232" s="37" t="s">
        <v>101</v>
      </c>
      <c r="D18232" s="37" t="s">
        <v>269</v>
      </c>
      <c r="E18232" s="0" t="n">
        <v>3</v>
      </c>
      <c r="F18232" s="38" t="s">
        <v>71</v>
      </c>
      <c r="G18232" s="37" t="s">
        <v>497</v>
      </c>
      <c r="H18232" s="0" t="n">
        <v>502534</v>
      </c>
      <c r="I18232" s="0" t="n">
        <v>367534</v>
      </c>
      <c r="J18232" s="0" t="n">
        <v>25962</v>
      </c>
    </row>
    <row r="18233" customFormat="false" ht="15" hidden="false" customHeight="false" outlineLevel="0" collapsed="false">
      <c r="A18233" s="0" t="n">
        <v>202507</v>
      </c>
      <c r="B18233" s="0" t="n">
        <v>202509</v>
      </c>
      <c r="C18233" s="37" t="s">
        <v>109</v>
      </c>
      <c r="D18233" s="37" t="s">
        <v>391</v>
      </c>
      <c r="E18233" s="0" t="n">
        <v>3</v>
      </c>
      <c r="F18233" s="38" t="s">
        <v>71</v>
      </c>
      <c r="G18233" s="37" t="s">
        <v>498</v>
      </c>
      <c r="H18233" s="0" t="n">
        <v>52107</v>
      </c>
      <c r="I18233" s="0" t="n">
        <v>31128</v>
      </c>
      <c r="J18233" s="0" t="n">
        <v>3349</v>
      </c>
    </row>
    <row r="18234" customFormat="false" ht="15" hidden="false" customHeight="false" outlineLevel="0" collapsed="false">
      <c r="A18234" s="0" t="n">
        <v>202507</v>
      </c>
      <c r="B18234" s="0" t="n">
        <v>202509</v>
      </c>
      <c r="C18234" s="37" t="s">
        <v>184</v>
      </c>
      <c r="D18234" s="37" t="s">
        <v>141</v>
      </c>
      <c r="E18234" s="0" t="n">
        <v>3</v>
      </c>
      <c r="F18234" s="38" t="s">
        <v>71</v>
      </c>
      <c r="G18234" s="37" t="s">
        <v>499</v>
      </c>
      <c r="H18234" s="0" t="n">
        <v>1202009</v>
      </c>
      <c r="I18234" s="0" t="n">
        <v>667675</v>
      </c>
      <c r="J18234" s="0" t="n">
        <v>48966</v>
      </c>
    </row>
    <row r="18235" customFormat="false" ht="15" hidden="false" customHeight="false" outlineLevel="0" collapsed="false">
      <c r="A18235" s="0" t="n">
        <v>202507</v>
      </c>
      <c r="B18235" s="0" t="n">
        <v>202509</v>
      </c>
      <c r="C18235" s="37" t="s">
        <v>101</v>
      </c>
      <c r="D18235" s="37" t="s">
        <v>500</v>
      </c>
      <c r="E18235" s="0" t="n">
        <v>3</v>
      </c>
      <c r="F18235" s="38" t="s">
        <v>71</v>
      </c>
      <c r="G18235" s="37" t="s">
        <v>501</v>
      </c>
      <c r="H18235" s="0" t="n">
        <v>1399428</v>
      </c>
      <c r="I18235" s="0" t="n">
        <v>1119584</v>
      </c>
      <c r="J18235" s="0" t="n">
        <v>177153</v>
      </c>
    </row>
    <row r="18236" customFormat="false" ht="15" hidden="false" customHeight="false" outlineLevel="0" collapsed="false">
      <c r="A18236" s="0" t="n">
        <v>202507</v>
      </c>
      <c r="B18236" s="0" t="n">
        <v>202509</v>
      </c>
      <c r="C18236" s="37" t="s">
        <v>149</v>
      </c>
      <c r="D18236" s="37" t="s">
        <v>502</v>
      </c>
      <c r="E18236" s="0" t="n">
        <v>3</v>
      </c>
      <c r="F18236" s="38" t="s">
        <v>71</v>
      </c>
      <c r="G18236" s="37" t="s">
        <v>503</v>
      </c>
      <c r="H18236" s="0" t="n">
        <v>344486</v>
      </c>
      <c r="I18236" s="0" t="n">
        <v>595213</v>
      </c>
      <c r="J18236" s="0" t="n">
        <v>-24294</v>
      </c>
    </row>
    <row r="18237" customFormat="false" ht="15" hidden="false" customHeight="false" outlineLevel="0" collapsed="false">
      <c r="A18237" s="0" t="n">
        <v>202507</v>
      </c>
      <c r="B18237" s="0" t="n">
        <v>202509</v>
      </c>
      <c r="C18237" s="37" t="s">
        <v>178</v>
      </c>
      <c r="D18237" s="37" t="s">
        <v>161</v>
      </c>
      <c r="E18237" s="0" t="n">
        <v>3</v>
      </c>
      <c r="F18237" s="38" t="s">
        <v>71</v>
      </c>
      <c r="G18237" s="37" t="s">
        <v>504</v>
      </c>
      <c r="H18237" s="0" t="n">
        <v>24129</v>
      </c>
      <c r="I18237" s="0" t="n">
        <v>15250</v>
      </c>
      <c r="J18237" s="0" t="n">
        <v>1372</v>
      </c>
    </row>
    <row r="18238" customFormat="false" ht="15" hidden="false" customHeight="false" outlineLevel="0" collapsed="false">
      <c r="A18238" s="0" t="n">
        <v>202507</v>
      </c>
      <c r="B18238" s="0" t="n">
        <v>202509</v>
      </c>
      <c r="C18238" s="37" t="s">
        <v>112</v>
      </c>
      <c r="D18238" s="37" t="s">
        <v>294</v>
      </c>
      <c r="E18238" s="0" t="n">
        <v>3</v>
      </c>
      <c r="F18238" s="38" t="s">
        <v>71</v>
      </c>
      <c r="G18238" s="37" t="s">
        <v>505</v>
      </c>
      <c r="H18238" s="0" t="n">
        <v>179891</v>
      </c>
      <c r="I18238" s="0" t="n">
        <v>462727</v>
      </c>
      <c r="J18238" s="0" t="n">
        <v>89529</v>
      </c>
    </row>
    <row r="18239" customFormat="false" ht="15" hidden="false" customHeight="false" outlineLevel="0" collapsed="false">
      <c r="A18239" s="0" t="n">
        <v>202507</v>
      </c>
      <c r="B18239" s="0" t="n">
        <v>202509</v>
      </c>
      <c r="C18239" s="37" t="s">
        <v>149</v>
      </c>
      <c r="D18239" s="37" t="s">
        <v>116</v>
      </c>
      <c r="E18239" s="0" t="n">
        <v>3</v>
      </c>
      <c r="F18239" s="38" t="s">
        <v>71</v>
      </c>
      <c r="G18239" s="37" t="s">
        <v>506</v>
      </c>
      <c r="H18239" s="0" t="n">
        <v>2770364</v>
      </c>
      <c r="I18239" s="0" t="n">
        <v>3013638</v>
      </c>
      <c r="J18239" s="0" t="n">
        <v>452396</v>
      </c>
    </row>
    <row r="18240" customFormat="false" ht="15" hidden="false" customHeight="false" outlineLevel="0" collapsed="false">
      <c r="A18240" s="0" t="n">
        <v>202507</v>
      </c>
      <c r="B18240" s="0" t="n">
        <v>202509</v>
      </c>
      <c r="C18240" s="37" t="s">
        <v>95</v>
      </c>
      <c r="D18240" s="37" t="s">
        <v>251</v>
      </c>
      <c r="E18240" s="0" t="n">
        <v>3</v>
      </c>
      <c r="F18240" s="38" t="s">
        <v>71</v>
      </c>
      <c r="G18240" s="37" t="s">
        <v>507</v>
      </c>
      <c r="H18240" s="0" t="n">
        <v>18035</v>
      </c>
      <c r="I18240" s="0" t="n">
        <v>16450</v>
      </c>
      <c r="J18240" s="0" t="n">
        <v>1853</v>
      </c>
    </row>
    <row r="18241" customFormat="false" ht="15" hidden="false" customHeight="false" outlineLevel="0" collapsed="false">
      <c r="A18241" s="0" t="n">
        <v>202507</v>
      </c>
      <c r="B18241" s="0" t="n">
        <v>202509</v>
      </c>
      <c r="C18241" s="37" t="s">
        <v>106</v>
      </c>
      <c r="D18241" s="37" t="s">
        <v>118</v>
      </c>
      <c r="E18241" s="0" t="n">
        <v>3</v>
      </c>
      <c r="F18241" s="38" t="s">
        <v>71</v>
      </c>
      <c r="G18241" s="37" t="s">
        <v>508</v>
      </c>
      <c r="H18241" s="0" t="n">
        <v>397162</v>
      </c>
      <c r="I18241" s="0" t="n">
        <v>394313</v>
      </c>
      <c r="J18241" s="0" t="n">
        <v>35390</v>
      </c>
    </row>
    <row r="18242" customFormat="false" ht="15" hidden="false" customHeight="false" outlineLevel="0" collapsed="false">
      <c r="A18242" s="0" t="n">
        <v>202507</v>
      </c>
      <c r="B18242" s="0" t="n">
        <v>202509</v>
      </c>
      <c r="C18242" s="37" t="s">
        <v>152</v>
      </c>
      <c r="D18242" s="37" t="s">
        <v>509</v>
      </c>
      <c r="E18242" s="0" t="n">
        <v>3</v>
      </c>
      <c r="F18242" s="38" t="s">
        <v>71</v>
      </c>
      <c r="G18242" s="37" t="s">
        <v>510</v>
      </c>
      <c r="H18242" s="0" t="n">
        <v>161815</v>
      </c>
      <c r="I18242" s="0" t="n">
        <v>270892</v>
      </c>
      <c r="J18242" s="0" t="n">
        <v>11896</v>
      </c>
    </row>
    <row r="18243" customFormat="false" ht="15" hidden="false" customHeight="false" outlineLevel="0" collapsed="false">
      <c r="A18243" s="0" t="n">
        <v>202507</v>
      </c>
      <c r="B18243" s="0" t="n">
        <v>202509</v>
      </c>
      <c r="C18243" s="37" t="s">
        <v>101</v>
      </c>
      <c r="D18243" s="37" t="s">
        <v>511</v>
      </c>
      <c r="E18243" s="0" t="n">
        <v>3</v>
      </c>
      <c r="F18243" s="38" t="s">
        <v>71</v>
      </c>
      <c r="G18243" s="37" t="s">
        <v>512</v>
      </c>
      <c r="H18243" s="0" t="n">
        <v>1433205</v>
      </c>
      <c r="I18243" s="0" t="n">
        <v>2300850</v>
      </c>
      <c r="J18243" s="0" t="n">
        <v>102909</v>
      </c>
    </row>
    <row r="18244" customFormat="false" ht="15" hidden="false" customHeight="false" outlineLevel="0" collapsed="false">
      <c r="A18244" s="0" t="n">
        <v>202507</v>
      </c>
      <c r="B18244" s="0" t="n">
        <v>202509</v>
      </c>
      <c r="C18244" s="37" t="s">
        <v>178</v>
      </c>
      <c r="D18244" s="37" t="s">
        <v>513</v>
      </c>
      <c r="E18244" s="0" t="n">
        <v>3</v>
      </c>
      <c r="F18244" s="38" t="s">
        <v>71</v>
      </c>
      <c r="G18244" s="37" t="s">
        <v>514</v>
      </c>
      <c r="H18244" s="0" t="n">
        <v>407863</v>
      </c>
      <c r="I18244" s="0" t="n">
        <v>361546</v>
      </c>
      <c r="J18244" s="0" t="n">
        <v>-27236</v>
      </c>
    </row>
    <row r="18245" customFormat="false" ht="15" hidden="false" customHeight="false" outlineLevel="0" collapsed="false">
      <c r="A18245" s="0" t="n">
        <v>202507</v>
      </c>
      <c r="B18245" s="0" t="n">
        <v>202509</v>
      </c>
      <c r="C18245" s="37" t="s">
        <v>178</v>
      </c>
      <c r="D18245" s="37" t="s">
        <v>452</v>
      </c>
      <c r="E18245" s="0" t="n">
        <v>3</v>
      </c>
      <c r="F18245" s="38" t="s">
        <v>71</v>
      </c>
      <c r="G18245" s="37" t="s">
        <v>515</v>
      </c>
      <c r="H18245" s="0" t="n">
        <v>819292</v>
      </c>
      <c r="I18245" s="0" t="n">
        <v>408326</v>
      </c>
      <c r="J18245" s="0" t="n">
        <v>53212</v>
      </c>
    </row>
    <row r="18246" customFormat="false" ht="15" hidden="false" customHeight="false" outlineLevel="0" collapsed="false">
      <c r="A18246" s="0" t="n">
        <v>202507</v>
      </c>
      <c r="B18246" s="0" t="n">
        <v>202509</v>
      </c>
      <c r="C18246" s="37" t="s">
        <v>101</v>
      </c>
      <c r="D18246" s="37" t="s">
        <v>516</v>
      </c>
      <c r="E18246" s="0" t="n">
        <v>3</v>
      </c>
      <c r="F18246" s="38" t="s">
        <v>71</v>
      </c>
      <c r="G18246" s="37" t="s">
        <v>517</v>
      </c>
      <c r="H18246" s="0" t="n">
        <v>982839</v>
      </c>
      <c r="I18246" s="0" t="n">
        <v>533014</v>
      </c>
      <c r="J18246" s="0" t="n">
        <v>115388</v>
      </c>
    </row>
    <row r="18247" customFormat="false" ht="15" hidden="false" customHeight="false" outlineLevel="0" collapsed="false">
      <c r="A18247" s="0" t="n">
        <v>202507</v>
      </c>
      <c r="B18247" s="0" t="n">
        <v>202509</v>
      </c>
      <c r="C18247" s="37" t="s">
        <v>149</v>
      </c>
      <c r="D18247" s="37" t="s">
        <v>396</v>
      </c>
      <c r="E18247" s="0" t="n">
        <v>3</v>
      </c>
      <c r="F18247" s="38" t="s">
        <v>71</v>
      </c>
      <c r="G18247" s="37" t="s">
        <v>518</v>
      </c>
      <c r="H18247" s="0" t="n">
        <v>4314790</v>
      </c>
      <c r="I18247" s="0" t="n">
        <v>1807724</v>
      </c>
      <c r="J18247" s="0" t="n">
        <v>197772</v>
      </c>
    </row>
    <row r="18248" customFormat="false" ht="15" hidden="false" customHeight="false" outlineLevel="0" collapsed="false">
      <c r="A18248" s="0" t="n">
        <v>202507</v>
      </c>
      <c r="B18248" s="0" t="n">
        <v>202509</v>
      </c>
      <c r="C18248" s="37" t="s">
        <v>106</v>
      </c>
      <c r="D18248" s="37" t="s">
        <v>519</v>
      </c>
      <c r="E18248" s="0" t="n">
        <v>3</v>
      </c>
      <c r="F18248" s="38" t="s">
        <v>71</v>
      </c>
      <c r="G18248" s="37" t="s">
        <v>520</v>
      </c>
      <c r="H18248" s="0" t="n">
        <v>516230</v>
      </c>
      <c r="I18248" s="0" t="n">
        <v>713930</v>
      </c>
      <c r="J18248" s="0" t="n">
        <v>58301</v>
      </c>
    </row>
    <row r="18249" customFormat="false" ht="15" hidden="false" customHeight="false" outlineLevel="0" collapsed="false">
      <c r="A18249" s="0" t="n">
        <v>202507</v>
      </c>
      <c r="B18249" s="0" t="n">
        <v>202509</v>
      </c>
      <c r="C18249" s="37" t="s">
        <v>149</v>
      </c>
      <c r="D18249" s="37" t="s">
        <v>430</v>
      </c>
      <c r="E18249" s="0" t="n">
        <v>3</v>
      </c>
      <c r="F18249" s="38" t="s">
        <v>71</v>
      </c>
      <c r="G18249" s="37" t="s">
        <v>521</v>
      </c>
      <c r="H18249" s="0" t="n">
        <v>790932</v>
      </c>
      <c r="I18249" s="0" t="n">
        <v>723977</v>
      </c>
      <c r="J18249" s="0" t="n">
        <v>101290</v>
      </c>
    </row>
    <row r="18250" customFormat="false" ht="15" hidden="false" customHeight="false" outlineLevel="0" collapsed="false">
      <c r="A18250" s="0" t="n">
        <v>202507</v>
      </c>
      <c r="B18250" s="0" t="n">
        <v>202509</v>
      </c>
      <c r="C18250" s="37" t="s">
        <v>149</v>
      </c>
      <c r="D18250" s="37" t="s">
        <v>352</v>
      </c>
      <c r="E18250" s="0" t="n">
        <v>3</v>
      </c>
      <c r="F18250" s="38" t="s">
        <v>71</v>
      </c>
      <c r="G18250" s="37" t="s">
        <v>522</v>
      </c>
      <c r="H18250" s="0" t="n">
        <v>69387</v>
      </c>
      <c r="I18250" s="0" t="n">
        <v>43921</v>
      </c>
      <c r="J18250" s="0" t="n">
        <v>-5791</v>
      </c>
    </row>
    <row r="18251" customFormat="false" ht="15" hidden="false" customHeight="false" outlineLevel="0" collapsed="false">
      <c r="A18251" s="0" t="n">
        <v>202507</v>
      </c>
      <c r="B18251" s="0" t="n">
        <v>202509</v>
      </c>
      <c r="C18251" s="37" t="s">
        <v>95</v>
      </c>
      <c r="D18251" s="37" t="s">
        <v>269</v>
      </c>
      <c r="E18251" s="0" t="n">
        <v>3</v>
      </c>
      <c r="F18251" s="38" t="s">
        <v>71</v>
      </c>
      <c r="G18251" s="37" t="s">
        <v>523</v>
      </c>
      <c r="H18251" s="0" t="n">
        <v>1962210</v>
      </c>
      <c r="I18251" s="0" t="n">
        <v>2122041</v>
      </c>
      <c r="J18251" s="0" t="n">
        <v>62137</v>
      </c>
    </row>
    <row r="18252" customFormat="false" ht="15" hidden="false" customHeight="false" outlineLevel="0" collapsed="false">
      <c r="A18252" s="0" t="n">
        <v>202507</v>
      </c>
      <c r="B18252" s="0" t="n">
        <v>202509</v>
      </c>
      <c r="C18252" s="37" t="s">
        <v>106</v>
      </c>
      <c r="D18252" s="37" t="s">
        <v>110</v>
      </c>
      <c r="E18252" s="0" t="n">
        <v>3</v>
      </c>
      <c r="F18252" s="38" t="s">
        <v>71</v>
      </c>
      <c r="G18252" s="37" t="s">
        <v>524</v>
      </c>
      <c r="H18252" s="0" t="n">
        <v>187647</v>
      </c>
      <c r="I18252" s="0" t="n">
        <v>70447</v>
      </c>
      <c r="J18252" s="0" t="n">
        <v>5116</v>
      </c>
    </row>
    <row r="18253" customFormat="false" ht="15" hidden="false" customHeight="false" outlineLevel="0" collapsed="false">
      <c r="A18253" s="0" t="n">
        <v>202507</v>
      </c>
      <c r="B18253" s="0" t="n">
        <v>202509</v>
      </c>
      <c r="C18253" s="37" t="s">
        <v>149</v>
      </c>
      <c r="D18253" s="37" t="s">
        <v>383</v>
      </c>
      <c r="E18253" s="0" t="n">
        <v>3</v>
      </c>
      <c r="F18253" s="38" t="s">
        <v>71</v>
      </c>
      <c r="G18253" s="37" t="s">
        <v>525</v>
      </c>
      <c r="H18253" s="0" t="n">
        <v>285710</v>
      </c>
      <c r="I18253" s="0" t="n">
        <v>208998</v>
      </c>
      <c r="J18253" s="0" t="n">
        <v>-18951</v>
      </c>
    </row>
    <row r="18254" customFormat="false" ht="15" hidden="false" customHeight="false" outlineLevel="0" collapsed="false">
      <c r="A18254" s="0" t="n">
        <v>202507</v>
      </c>
      <c r="B18254" s="0" t="n">
        <v>202509</v>
      </c>
      <c r="C18254" s="37" t="s">
        <v>184</v>
      </c>
      <c r="D18254" s="37" t="s">
        <v>218</v>
      </c>
      <c r="E18254" s="0" t="n">
        <v>3</v>
      </c>
      <c r="F18254" s="38" t="s">
        <v>71</v>
      </c>
      <c r="G18254" s="37" t="s">
        <v>526</v>
      </c>
      <c r="H18254" s="0" t="n">
        <v>443756</v>
      </c>
      <c r="I18254" s="0" t="n">
        <v>327311</v>
      </c>
      <c r="J18254" s="0" t="n">
        <v>31438</v>
      </c>
    </row>
    <row r="18255" customFormat="false" ht="15" hidden="false" customHeight="false" outlineLevel="0" collapsed="false">
      <c r="A18255" s="0" t="n">
        <v>202507</v>
      </c>
      <c r="B18255" s="0" t="n">
        <v>202509</v>
      </c>
      <c r="C18255" s="37" t="s">
        <v>112</v>
      </c>
      <c r="D18255" s="37" t="s">
        <v>200</v>
      </c>
      <c r="E18255" s="0" t="n">
        <v>3</v>
      </c>
      <c r="F18255" s="38" t="s">
        <v>71</v>
      </c>
      <c r="G18255" s="37" t="s">
        <v>527</v>
      </c>
      <c r="H18255" s="0" t="n">
        <v>69785</v>
      </c>
      <c r="I18255" s="0" t="n">
        <v>17503</v>
      </c>
      <c r="J18255" s="0" t="n">
        <v>-1839</v>
      </c>
    </row>
    <row r="18256" customFormat="false" ht="15" hidden="false" customHeight="false" outlineLevel="0" collapsed="false">
      <c r="A18256" s="0" t="n">
        <v>202507</v>
      </c>
      <c r="B18256" s="0" t="n">
        <v>202509</v>
      </c>
      <c r="C18256" s="37" t="s">
        <v>152</v>
      </c>
      <c r="D18256" s="37" t="s">
        <v>328</v>
      </c>
      <c r="E18256" s="0" t="n">
        <v>3</v>
      </c>
      <c r="F18256" s="38" t="s">
        <v>71</v>
      </c>
      <c r="G18256" s="37" t="s">
        <v>528</v>
      </c>
      <c r="H18256" s="0" t="n">
        <v>656247</v>
      </c>
      <c r="I18256" s="0" t="n">
        <v>234614</v>
      </c>
      <c r="J18256" s="0" t="n">
        <v>34984</v>
      </c>
    </row>
    <row r="18257" customFormat="false" ht="15" hidden="false" customHeight="false" outlineLevel="0" collapsed="false">
      <c r="A18257" s="0" t="n">
        <v>202507</v>
      </c>
      <c r="B18257" s="0" t="n">
        <v>202509</v>
      </c>
      <c r="C18257" s="37" t="s">
        <v>95</v>
      </c>
      <c r="D18257" s="37" t="s">
        <v>96</v>
      </c>
      <c r="E18257" s="0" t="n">
        <v>3</v>
      </c>
      <c r="F18257" s="38" t="s">
        <v>71</v>
      </c>
      <c r="G18257" s="37" t="s">
        <v>529</v>
      </c>
      <c r="H18257" s="0" t="n">
        <v>2002499</v>
      </c>
      <c r="I18257" s="0" t="n">
        <v>980697</v>
      </c>
      <c r="J18257" s="0" t="n">
        <v>100605</v>
      </c>
    </row>
    <row r="18258" customFormat="false" ht="15" hidden="false" customHeight="false" outlineLevel="0" collapsed="false">
      <c r="A18258" s="0" t="n">
        <v>202507</v>
      </c>
      <c r="B18258" s="0" t="n">
        <v>202509</v>
      </c>
      <c r="C18258" s="37" t="s">
        <v>158</v>
      </c>
      <c r="D18258" s="37" t="s">
        <v>474</v>
      </c>
      <c r="E18258" s="0" t="n">
        <v>3</v>
      </c>
      <c r="F18258" s="38" t="s">
        <v>71</v>
      </c>
      <c r="G18258" s="37" t="s">
        <v>530</v>
      </c>
      <c r="H18258" s="0" t="n">
        <v>741506</v>
      </c>
      <c r="I18258" s="0" t="n">
        <v>566690</v>
      </c>
      <c r="J18258" s="0" t="n">
        <v>34520</v>
      </c>
    </row>
    <row r="18259" customFormat="false" ht="15" hidden="false" customHeight="false" outlineLevel="0" collapsed="false">
      <c r="A18259" s="0" t="n">
        <v>202507</v>
      </c>
      <c r="B18259" s="0" t="n">
        <v>202509</v>
      </c>
      <c r="C18259" s="37" t="s">
        <v>197</v>
      </c>
      <c r="D18259" s="37" t="s">
        <v>531</v>
      </c>
      <c r="E18259" s="0" t="n">
        <v>3</v>
      </c>
      <c r="F18259" s="38" t="s">
        <v>71</v>
      </c>
      <c r="G18259" s="37" t="s">
        <v>532</v>
      </c>
      <c r="H18259" s="0" t="n">
        <v>90110</v>
      </c>
      <c r="I18259" s="0" t="n">
        <v>37586</v>
      </c>
      <c r="J18259" s="0" t="n">
        <v>5869</v>
      </c>
    </row>
    <row r="18260" customFormat="false" ht="15" hidden="false" customHeight="false" outlineLevel="0" collapsed="false">
      <c r="A18260" s="0" t="n">
        <v>202507</v>
      </c>
      <c r="B18260" s="0" t="n">
        <v>202509</v>
      </c>
      <c r="C18260" s="37" t="s">
        <v>101</v>
      </c>
      <c r="D18260" s="37" t="s">
        <v>533</v>
      </c>
      <c r="E18260" s="0" t="n">
        <v>3</v>
      </c>
      <c r="F18260" s="38" t="s">
        <v>71</v>
      </c>
      <c r="G18260" s="37" t="s">
        <v>534</v>
      </c>
      <c r="H18260" s="0" t="n">
        <v>451226</v>
      </c>
      <c r="I18260" s="0" t="n">
        <v>197673</v>
      </c>
      <c r="J18260" s="0" t="n">
        <v>18720</v>
      </c>
    </row>
    <row r="18261" customFormat="false" ht="15" hidden="false" customHeight="false" outlineLevel="0" collapsed="false">
      <c r="A18261" s="0" t="n">
        <v>202507</v>
      </c>
      <c r="B18261" s="0" t="n">
        <v>202509</v>
      </c>
      <c r="C18261" s="37" t="s">
        <v>124</v>
      </c>
      <c r="D18261" s="37" t="s">
        <v>277</v>
      </c>
      <c r="E18261" s="0" t="n">
        <v>3</v>
      </c>
      <c r="F18261" s="38" t="s">
        <v>71</v>
      </c>
      <c r="G18261" s="37" t="s">
        <v>535</v>
      </c>
      <c r="H18261" s="0" t="n">
        <v>921123</v>
      </c>
      <c r="I18261" s="0" t="n">
        <v>584758</v>
      </c>
      <c r="J18261" s="0" t="n">
        <v>74579</v>
      </c>
    </row>
    <row r="18262" customFormat="false" ht="15" hidden="false" customHeight="false" outlineLevel="0" collapsed="false">
      <c r="A18262" s="0" t="n">
        <v>202507</v>
      </c>
      <c r="B18262" s="0" t="n">
        <v>202509</v>
      </c>
      <c r="C18262" s="37" t="s">
        <v>101</v>
      </c>
      <c r="D18262" s="37" t="s">
        <v>450</v>
      </c>
      <c r="E18262" s="0" t="n">
        <v>3</v>
      </c>
      <c r="F18262" s="38" t="s">
        <v>71</v>
      </c>
      <c r="G18262" s="37" t="s">
        <v>536</v>
      </c>
      <c r="H18262" s="0" t="n">
        <v>38591</v>
      </c>
      <c r="I18262" s="0" t="n">
        <v>43348</v>
      </c>
      <c r="J18262" s="0" t="n">
        <v>4697</v>
      </c>
    </row>
    <row r="18263" customFormat="false" ht="15" hidden="false" customHeight="false" outlineLevel="0" collapsed="false">
      <c r="A18263" s="0" t="n">
        <v>202507</v>
      </c>
      <c r="B18263" s="0" t="n">
        <v>202509</v>
      </c>
      <c r="C18263" s="37" t="s">
        <v>178</v>
      </c>
      <c r="D18263" s="37" t="s">
        <v>102</v>
      </c>
      <c r="E18263" s="0" t="n">
        <v>3</v>
      </c>
      <c r="F18263" s="38" t="s">
        <v>71</v>
      </c>
      <c r="G18263" s="37" t="s">
        <v>537</v>
      </c>
      <c r="H18263" s="0" t="n">
        <v>172428</v>
      </c>
      <c r="I18263" s="0" t="n">
        <v>140619</v>
      </c>
      <c r="J18263" s="0" t="n">
        <v>-844</v>
      </c>
    </row>
    <row r="18264" customFormat="false" ht="15" hidden="false" customHeight="false" outlineLevel="0" collapsed="false">
      <c r="A18264" s="0" t="n">
        <v>202507</v>
      </c>
      <c r="B18264" s="0" t="n">
        <v>202509</v>
      </c>
      <c r="C18264" s="37" t="s">
        <v>178</v>
      </c>
      <c r="D18264" s="37" t="s">
        <v>374</v>
      </c>
      <c r="E18264" s="0" t="n">
        <v>3</v>
      </c>
      <c r="F18264" s="38" t="s">
        <v>71</v>
      </c>
      <c r="G18264" s="37" t="s">
        <v>538</v>
      </c>
      <c r="H18264" s="0" t="n">
        <v>1839534</v>
      </c>
      <c r="I18264" s="0" t="n">
        <v>1726754</v>
      </c>
      <c r="J18264" s="0" t="n">
        <v>408941</v>
      </c>
    </row>
    <row r="18265" customFormat="false" ht="15" hidden="false" customHeight="false" outlineLevel="0" collapsed="false">
      <c r="A18265" s="0" t="n">
        <v>202507</v>
      </c>
      <c r="B18265" s="0" t="n">
        <v>202509</v>
      </c>
      <c r="C18265" s="37" t="s">
        <v>109</v>
      </c>
      <c r="D18265" s="37" t="s">
        <v>150</v>
      </c>
      <c r="E18265" s="0" t="n">
        <v>3</v>
      </c>
      <c r="F18265" s="38" t="s">
        <v>71</v>
      </c>
      <c r="G18265" s="37" t="s">
        <v>539</v>
      </c>
      <c r="H18265" s="0" t="n">
        <v>820740</v>
      </c>
      <c r="I18265" s="0" t="n">
        <v>669518</v>
      </c>
      <c r="J18265" s="0" t="n">
        <v>136966</v>
      </c>
    </row>
    <row r="18266" customFormat="false" ht="15" hidden="false" customHeight="false" outlineLevel="0" collapsed="false">
      <c r="A18266" s="0" t="n">
        <v>202507</v>
      </c>
      <c r="B18266" s="0" t="n">
        <v>202509</v>
      </c>
      <c r="C18266" s="37" t="s">
        <v>158</v>
      </c>
      <c r="D18266" s="37" t="s">
        <v>540</v>
      </c>
      <c r="E18266" s="0" t="n">
        <v>3</v>
      </c>
      <c r="F18266" s="38" t="s">
        <v>71</v>
      </c>
      <c r="G18266" s="37" t="s">
        <v>541</v>
      </c>
      <c r="H18266" s="0" t="n">
        <v>920791</v>
      </c>
      <c r="I18266" s="0" t="n">
        <v>918322</v>
      </c>
      <c r="J18266" s="0" t="n">
        <v>112835</v>
      </c>
    </row>
    <row r="18267" customFormat="false" ht="15" hidden="false" customHeight="false" outlineLevel="0" collapsed="false">
      <c r="A18267" s="0" t="n">
        <v>202507</v>
      </c>
      <c r="B18267" s="0" t="n">
        <v>202509</v>
      </c>
      <c r="C18267" s="37" t="s">
        <v>106</v>
      </c>
      <c r="D18267" s="37" t="s">
        <v>118</v>
      </c>
      <c r="E18267" s="0" t="n">
        <v>3</v>
      </c>
      <c r="F18267" s="38" t="s">
        <v>71</v>
      </c>
      <c r="G18267" s="37" t="s">
        <v>542</v>
      </c>
      <c r="H18267" s="0" t="n">
        <v>4879244</v>
      </c>
      <c r="I18267" s="0" t="n">
        <v>3560490</v>
      </c>
      <c r="J18267" s="0" t="n">
        <v>338377</v>
      </c>
    </row>
    <row r="18268" customFormat="false" ht="15" hidden="false" customHeight="false" outlineLevel="0" collapsed="false">
      <c r="A18268" s="0" t="n">
        <v>202507</v>
      </c>
      <c r="B18268" s="0" t="n">
        <v>202509</v>
      </c>
      <c r="C18268" s="37" t="s">
        <v>136</v>
      </c>
      <c r="D18268" s="37" t="s">
        <v>130</v>
      </c>
      <c r="E18268" s="0" t="n">
        <v>3</v>
      </c>
      <c r="F18268" s="38" t="s">
        <v>71</v>
      </c>
      <c r="G18268" s="37" t="s">
        <v>543</v>
      </c>
      <c r="H18268" s="0" t="n">
        <v>1311781</v>
      </c>
      <c r="I18268" s="0" t="n">
        <v>1283348</v>
      </c>
      <c r="J18268" s="0" t="n">
        <v>198961</v>
      </c>
    </row>
    <row r="18269" customFormat="false" ht="15" hidden="false" customHeight="false" outlineLevel="0" collapsed="false">
      <c r="A18269" s="0" t="n">
        <v>202507</v>
      </c>
      <c r="B18269" s="0" t="n">
        <v>202509</v>
      </c>
      <c r="C18269" s="37" t="s">
        <v>136</v>
      </c>
      <c r="D18269" s="37" t="s">
        <v>447</v>
      </c>
      <c r="E18269" s="0" t="n">
        <v>3</v>
      </c>
      <c r="F18269" s="38" t="s">
        <v>71</v>
      </c>
      <c r="G18269" s="37" t="s">
        <v>544</v>
      </c>
      <c r="H18269" s="0" t="n">
        <v>991273</v>
      </c>
      <c r="I18269" s="0" t="n">
        <v>2061632</v>
      </c>
      <c r="J18269" s="0" t="n">
        <v>424728</v>
      </c>
    </row>
    <row r="18270" customFormat="false" ht="15" hidden="false" customHeight="false" outlineLevel="0" collapsed="false">
      <c r="A18270" s="0" t="n">
        <v>202507</v>
      </c>
      <c r="B18270" s="0" t="n">
        <v>202509</v>
      </c>
      <c r="C18270" s="37" t="s">
        <v>136</v>
      </c>
      <c r="D18270" s="37" t="s">
        <v>170</v>
      </c>
      <c r="E18270" s="0" t="n">
        <v>3</v>
      </c>
      <c r="F18270" s="38" t="s">
        <v>71</v>
      </c>
      <c r="G18270" s="37" t="s">
        <v>545</v>
      </c>
      <c r="H18270" s="0" t="n">
        <v>17839344</v>
      </c>
      <c r="I18270" s="0" t="n">
        <v>7975911</v>
      </c>
      <c r="J18270" s="0" t="n">
        <v>2156731</v>
      </c>
    </row>
    <row r="18271" customFormat="false" ht="15" hidden="false" customHeight="false" outlineLevel="0" collapsed="false">
      <c r="A18271" s="0" t="n">
        <v>202507</v>
      </c>
      <c r="B18271" s="0" t="n">
        <v>202509</v>
      </c>
      <c r="C18271" s="37" t="s">
        <v>106</v>
      </c>
      <c r="D18271" s="37" t="s">
        <v>210</v>
      </c>
      <c r="E18271" s="0" t="n">
        <v>3</v>
      </c>
      <c r="F18271" s="38" t="s">
        <v>71</v>
      </c>
      <c r="G18271" s="37" t="s">
        <v>546</v>
      </c>
      <c r="H18271" s="0" t="n">
        <v>744308</v>
      </c>
      <c r="I18271" s="0" t="n">
        <v>249053</v>
      </c>
      <c r="J18271" s="0" t="n">
        <v>6438</v>
      </c>
    </row>
    <row r="18272" customFormat="false" ht="15" hidden="false" customHeight="false" outlineLevel="0" collapsed="false">
      <c r="A18272" s="0" t="n">
        <v>202507</v>
      </c>
      <c r="B18272" s="0" t="n">
        <v>202509</v>
      </c>
      <c r="C18272" s="37" t="s">
        <v>158</v>
      </c>
      <c r="D18272" s="37" t="s">
        <v>269</v>
      </c>
      <c r="E18272" s="0" t="n">
        <v>3</v>
      </c>
      <c r="F18272" s="38" t="s">
        <v>71</v>
      </c>
      <c r="G18272" s="37" t="s">
        <v>547</v>
      </c>
      <c r="H18272" s="0" t="n">
        <v>194684</v>
      </c>
      <c r="I18272" s="0" t="n">
        <v>175829</v>
      </c>
      <c r="J18272" s="0" t="n">
        <v>32455</v>
      </c>
    </row>
    <row r="18273" customFormat="false" ht="15" hidden="false" customHeight="false" outlineLevel="0" collapsed="false">
      <c r="A18273" s="0" t="n">
        <v>202507</v>
      </c>
      <c r="B18273" s="0" t="n">
        <v>202509</v>
      </c>
      <c r="C18273" s="37" t="s">
        <v>124</v>
      </c>
      <c r="D18273" s="37" t="s">
        <v>396</v>
      </c>
      <c r="E18273" s="0" t="n">
        <v>3</v>
      </c>
      <c r="F18273" s="38" t="s">
        <v>71</v>
      </c>
      <c r="G18273" s="37" t="s">
        <v>548</v>
      </c>
      <c r="H18273" s="0" t="n">
        <v>1013711</v>
      </c>
      <c r="I18273" s="0" t="n">
        <v>383040</v>
      </c>
      <c r="J18273" s="0" t="n">
        <v>27303</v>
      </c>
    </row>
    <row r="18274" customFormat="false" ht="15" hidden="false" customHeight="false" outlineLevel="0" collapsed="false">
      <c r="A18274" s="0" t="n">
        <v>202507</v>
      </c>
      <c r="B18274" s="0" t="n">
        <v>202509</v>
      </c>
      <c r="C18274" s="37" t="s">
        <v>101</v>
      </c>
      <c r="D18274" s="37" t="s">
        <v>282</v>
      </c>
      <c r="E18274" s="0" t="n">
        <v>3</v>
      </c>
      <c r="F18274" s="38" t="s">
        <v>71</v>
      </c>
      <c r="G18274" s="37" t="s">
        <v>549</v>
      </c>
      <c r="H18274" s="0" t="n">
        <v>852642</v>
      </c>
      <c r="I18274" s="0" t="n">
        <v>436241</v>
      </c>
      <c r="J18274" s="0" t="n">
        <v>-35299</v>
      </c>
    </row>
    <row r="18275" customFormat="false" ht="15" hidden="false" customHeight="false" outlineLevel="0" collapsed="false">
      <c r="A18275" s="0" t="n">
        <v>202507</v>
      </c>
      <c r="B18275" s="0" t="n">
        <v>202509</v>
      </c>
      <c r="C18275" s="37" t="s">
        <v>197</v>
      </c>
      <c r="D18275" s="37" t="s">
        <v>540</v>
      </c>
      <c r="E18275" s="0" t="n">
        <v>3</v>
      </c>
      <c r="F18275" s="38" t="s">
        <v>71</v>
      </c>
      <c r="G18275" s="37" t="s">
        <v>550</v>
      </c>
      <c r="H18275" s="0" t="n">
        <v>329076</v>
      </c>
      <c r="I18275" s="0" t="n">
        <v>170462</v>
      </c>
      <c r="J18275" s="0" t="n">
        <v>27923</v>
      </c>
    </row>
    <row r="18276" customFormat="false" ht="15" hidden="false" customHeight="false" outlineLevel="0" collapsed="false">
      <c r="A18276" s="0" t="n">
        <v>202507</v>
      </c>
      <c r="B18276" s="0" t="n">
        <v>202509</v>
      </c>
      <c r="C18276" s="37" t="s">
        <v>158</v>
      </c>
      <c r="D18276" s="37" t="s">
        <v>243</v>
      </c>
      <c r="E18276" s="0" t="n">
        <v>3</v>
      </c>
      <c r="F18276" s="38" t="s">
        <v>71</v>
      </c>
      <c r="G18276" s="37" t="s">
        <v>551</v>
      </c>
      <c r="H18276" s="0" t="n">
        <v>192527</v>
      </c>
      <c r="I18276" s="0" t="n">
        <v>115553</v>
      </c>
      <c r="J18276" s="0" t="n">
        <v>26200</v>
      </c>
    </row>
    <row r="18277" customFormat="false" ht="15" hidden="false" customHeight="false" outlineLevel="0" collapsed="false">
      <c r="A18277" s="0" t="n">
        <v>202507</v>
      </c>
      <c r="B18277" s="0" t="n">
        <v>202509</v>
      </c>
      <c r="C18277" s="37" t="s">
        <v>112</v>
      </c>
      <c r="D18277" s="37" t="s">
        <v>220</v>
      </c>
      <c r="E18277" s="0" t="n">
        <v>3</v>
      </c>
      <c r="F18277" s="38" t="s">
        <v>71</v>
      </c>
      <c r="G18277" s="37" t="s">
        <v>552</v>
      </c>
      <c r="H18277" s="0" t="n">
        <v>7875228</v>
      </c>
      <c r="I18277" s="0" t="n">
        <v>7828960</v>
      </c>
      <c r="J18277" s="0" t="n">
        <v>1388096</v>
      </c>
    </row>
    <row r="18278" customFormat="false" ht="15" hidden="false" customHeight="false" outlineLevel="0" collapsed="false">
      <c r="A18278" s="0" t="n">
        <v>202507</v>
      </c>
      <c r="B18278" s="0" t="n">
        <v>202509</v>
      </c>
      <c r="C18278" s="37" t="s">
        <v>184</v>
      </c>
      <c r="D18278" s="37" t="s">
        <v>509</v>
      </c>
      <c r="E18278" s="0" t="n">
        <v>3</v>
      </c>
      <c r="F18278" s="38" t="s">
        <v>71</v>
      </c>
      <c r="G18278" s="37" t="s">
        <v>553</v>
      </c>
      <c r="H18278" s="0" t="n">
        <v>794192</v>
      </c>
      <c r="I18278" s="0" t="n">
        <v>254643</v>
      </c>
      <c r="J18278" s="0" t="n">
        <v>16066</v>
      </c>
    </row>
    <row r="18279" customFormat="false" ht="15" hidden="false" customHeight="false" outlineLevel="0" collapsed="false">
      <c r="A18279" s="0" t="n">
        <v>202507</v>
      </c>
      <c r="B18279" s="0" t="n">
        <v>202509</v>
      </c>
      <c r="C18279" s="37" t="s">
        <v>109</v>
      </c>
      <c r="D18279" s="37" t="s">
        <v>143</v>
      </c>
      <c r="E18279" s="0" t="n">
        <v>3</v>
      </c>
      <c r="F18279" s="38" t="s">
        <v>71</v>
      </c>
      <c r="G18279" s="37" t="s">
        <v>554</v>
      </c>
      <c r="H18279" s="0" t="n">
        <v>195929</v>
      </c>
      <c r="I18279" s="0" t="n">
        <v>286957</v>
      </c>
      <c r="J18279" s="0" t="n">
        <v>34077</v>
      </c>
    </row>
    <row r="18280" customFormat="false" ht="15" hidden="false" customHeight="false" outlineLevel="0" collapsed="false">
      <c r="A18280" s="0" t="n">
        <v>202507</v>
      </c>
      <c r="B18280" s="0" t="n">
        <v>202509</v>
      </c>
      <c r="C18280" s="37" t="s">
        <v>136</v>
      </c>
      <c r="D18280" s="37" t="s">
        <v>314</v>
      </c>
      <c r="E18280" s="0" t="n">
        <v>3</v>
      </c>
      <c r="F18280" s="38" t="s">
        <v>71</v>
      </c>
      <c r="G18280" s="37" t="s">
        <v>555</v>
      </c>
      <c r="H18280" s="0" t="n">
        <v>2070589</v>
      </c>
      <c r="I18280" s="0" t="n">
        <v>1011390</v>
      </c>
      <c r="J18280" s="0" t="n">
        <v>151593</v>
      </c>
    </row>
    <row r="18281" customFormat="false" ht="15" hidden="false" customHeight="false" outlineLevel="0" collapsed="false">
      <c r="A18281" s="0" t="n">
        <v>202507</v>
      </c>
      <c r="B18281" s="0" t="n">
        <v>202509</v>
      </c>
      <c r="C18281" s="37" t="s">
        <v>106</v>
      </c>
      <c r="D18281" s="37" t="s">
        <v>174</v>
      </c>
      <c r="E18281" s="0" t="n">
        <v>3</v>
      </c>
      <c r="F18281" s="38" t="s">
        <v>71</v>
      </c>
      <c r="G18281" s="37" t="s">
        <v>556</v>
      </c>
      <c r="H18281" s="0" t="n">
        <v>442520</v>
      </c>
      <c r="I18281" s="0" t="n">
        <v>344978</v>
      </c>
      <c r="J18281" s="0" t="n">
        <v>47364</v>
      </c>
    </row>
    <row r="18282" customFormat="false" ht="15" hidden="false" customHeight="false" outlineLevel="0" collapsed="false">
      <c r="A18282" s="0" t="n">
        <v>202507</v>
      </c>
      <c r="B18282" s="0" t="n">
        <v>202509</v>
      </c>
      <c r="C18282" s="37" t="s">
        <v>112</v>
      </c>
      <c r="D18282" s="37" t="s">
        <v>482</v>
      </c>
      <c r="E18282" s="0" t="n">
        <v>3</v>
      </c>
      <c r="F18282" s="38" t="s">
        <v>71</v>
      </c>
      <c r="G18282" s="37" t="s">
        <v>557</v>
      </c>
      <c r="H18282" s="0" t="n">
        <v>438498</v>
      </c>
      <c r="I18282" s="0" t="n">
        <v>227246</v>
      </c>
      <c r="J18282" s="0" t="n">
        <v>46133</v>
      </c>
    </row>
    <row r="18283" customFormat="false" ht="15" hidden="false" customHeight="false" outlineLevel="0" collapsed="false">
      <c r="A18283" s="0" t="n">
        <v>202507</v>
      </c>
      <c r="B18283" s="0" t="n">
        <v>202509</v>
      </c>
      <c r="C18283" s="37" t="s">
        <v>101</v>
      </c>
      <c r="D18283" s="37" t="s">
        <v>391</v>
      </c>
      <c r="E18283" s="0" t="n">
        <v>3</v>
      </c>
      <c r="F18283" s="38" t="s">
        <v>71</v>
      </c>
      <c r="G18283" s="37" t="s">
        <v>558</v>
      </c>
      <c r="H18283" s="0" t="n">
        <v>1060020</v>
      </c>
      <c r="I18283" s="0" t="n">
        <v>492480</v>
      </c>
      <c r="J18283" s="0" t="n">
        <v>85838</v>
      </c>
    </row>
    <row r="18284" customFormat="false" ht="15" hidden="false" customHeight="false" outlineLevel="0" collapsed="false">
      <c r="A18284" s="0" t="n">
        <v>202507</v>
      </c>
      <c r="B18284" s="0" t="n">
        <v>202509</v>
      </c>
      <c r="C18284" s="37" t="s">
        <v>197</v>
      </c>
      <c r="D18284" s="37" t="s">
        <v>470</v>
      </c>
      <c r="E18284" s="0" t="n">
        <v>3</v>
      </c>
      <c r="F18284" s="38" t="s">
        <v>71</v>
      </c>
      <c r="G18284" s="37" t="s">
        <v>559</v>
      </c>
      <c r="H18284" s="0" t="n">
        <v>114114</v>
      </c>
      <c r="I18284" s="0" t="n">
        <v>293217</v>
      </c>
      <c r="J18284" s="0" t="n">
        <v>6485</v>
      </c>
    </row>
    <row r="18285" customFormat="false" ht="15" hidden="false" customHeight="false" outlineLevel="0" collapsed="false">
      <c r="A18285" s="0" t="n">
        <v>202507</v>
      </c>
      <c r="B18285" s="0" t="n">
        <v>202509</v>
      </c>
      <c r="C18285" s="37" t="s">
        <v>112</v>
      </c>
      <c r="D18285" s="37" t="s">
        <v>531</v>
      </c>
      <c r="E18285" s="0" t="n">
        <v>3</v>
      </c>
      <c r="F18285" s="38" t="s">
        <v>71</v>
      </c>
      <c r="G18285" s="37" t="s">
        <v>560</v>
      </c>
      <c r="H18285" s="0" t="n">
        <v>1082845</v>
      </c>
      <c r="I18285" s="0" t="n">
        <v>1968685</v>
      </c>
      <c r="J18285" s="0" t="n">
        <v>162708</v>
      </c>
    </row>
    <row r="18286" customFormat="false" ht="15" hidden="false" customHeight="false" outlineLevel="0" collapsed="false">
      <c r="A18286" s="0" t="n">
        <v>202507</v>
      </c>
      <c r="B18286" s="0" t="n">
        <v>202509</v>
      </c>
      <c r="C18286" s="37" t="s">
        <v>109</v>
      </c>
      <c r="D18286" s="37" t="s">
        <v>561</v>
      </c>
      <c r="E18286" s="0" t="n">
        <v>3</v>
      </c>
      <c r="F18286" s="38" t="s">
        <v>71</v>
      </c>
      <c r="G18286" s="37" t="s">
        <v>562</v>
      </c>
      <c r="H18286" s="0" t="n">
        <v>6242085</v>
      </c>
      <c r="I18286" s="0" t="n">
        <v>2303063</v>
      </c>
      <c r="J18286" s="0" t="n">
        <v>67992</v>
      </c>
    </row>
    <row r="18287" customFormat="false" ht="15" hidden="false" customHeight="false" outlineLevel="0" collapsed="false">
      <c r="A18287" s="0" t="n">
        <v>202507</v>
      </c>
      <c r="B18287" s="0" t="n">
        <v>202509</v>
      </c>
      <c r="C18287" s="37" t="s">
        <v>149</v>
      </c>
      <c r="D18287" s="37" t="s">
        <v>385</v>
      </c>
      <c r="E18287" s="0" t="n">
        <v>3</v>
      </c>
      <c r="F18287" s="38" t="s">
        <v>71</v>
      </c>
      <c r="G18287" s="37" t="s">
        <v>563</v>
      </c>
      <c r="H18287" s="0" t="n">
        <v>1222776</v>
      </c>
      <c r="I18287" s="0" t="n">
        <v>1561575</v>
      </c>
      <c r="J18287" s="0" t="n">
        <v>150103</v>
      </c>
    </row>
    <row r="18288" customFormat="false" ht="15" hidden="false" customHeight="false" outlineLevel="0" collapsed="false">
      <c r="A18288" s="0" t="n">
        <v>202507</v>
      </c>
      <c r="B18288" s="0" t="n">
        <v>202509</v>
      </c>
      <c r="C18288" s="37" t="s">
        <v>178</v>
      </c>
      <c r="D18288" s="37" t="s">
        <v>294</v>
      </c>
      <c r="E18288" s="0" t="n">
        <v>3</v>
      </c>
      <c r="F18288" s="38" t="s">
        <v>71</v>
      </c>
      <c r="G18288" s="37" t="s">
        <v>564</v>
      </c>
      <c r="H18288" s="0" t="n">
        <v>384398</v>
      </c>
      <c r="I18288" s="0" t="n">
        <v>315852</v>
      </c>
      <c r="J18288" s="0" t="n">
        <v>-33760</v>
      </c>
    </row>
    <row r="18289" customFormat="false" ht="15" hidden="false" customHeight="false" outlineLevel="0" collapsed="false">
      <c r="A18289" s="0" t="n">
        <v>202507</v>
      </c>
      <c r="B18289" s="0" t="n">
        <v>202509</v>
      </c>
      <c r="C18289" s="37" t="s">
        <v>112</v>
      </c>
      <c r="D18289" s="37" t="s">
        <v>476</v>
      </c>
      <c r="E18289" s="0" t="n">
        <v>3</v>
      </c>
      <c r="F18289" s="38" t="s">
        <v>71</v>
      </c>
      <c r="G18289" s="37" t="s">
        <v>565</v>
      </c>
      <c r="H18289" s="0" t="n">
        <v>376164</v>
      </c>
      <c r="I18289" s="0" t="n">
        <v>189293</v>
      </c>
      <c r="J18289" s="0" t="n">
        <v>51644</v>
      </c>
    </row>
    <row r="18290" customFormat="false" ht="15" hidden="false" customHeight="false" outlineLevel="0" collapsed="false">
      <c r="A18290" s="0" t="n">
        <v>202507</v>
      </c>
      <c r="B18290" s="0" t="n">
        <v>202509</v>
      </c>
      <c r="C18290" s="37" t="s">
        <v>158</v>
      </c>
      <c r="D18290" s="37" t="s">
        <v>145</v>
      </c>
      <c r="E18290" s="0" t="n">
        <v>3</v>
      </c>
      <c r="F18290" s="38" t="s">
        <v>71</v>
      </c>
      <c r="G18290" s="37" t="s">
        <v>566</v>
      </c>
      <c r="H18290" s="0" t="n">
        <v>527426</v>
      </c>
      <c r="I18290" s="0" t="n">
        <v>283966</v>
      </c>
      <c r="J18290" s="0" t="n">
        <v>577</v>
      </c>
    </row>
    <row r="18291" customFormat="false" ht="15" hidden="false" customHeight="false" outlineLevel="0" collapsed="false">
      <c r="A18291" s="0" t="n">
        <v>202507</v>
      </c>
      <c r="B18291" s="0" t="n">
        <v>202509</v>
      </c>
      <c r="C18291" s="37" t="s">
        <v>95</v>
      </c>
      <c r="D18291" s="37" t="s">
        <v>223</v>
      </c>
      <c r="E18291" s="0" t="n">
        <v>3</v>
      </c>
      <c r="F18291" s="38" t="s">
        <v>71</v>
      </c>
      <c r="G18291" s="37" t="s">
        <v>567</v>
      </c>
      <c r="H18291" s="0" t="n">
        <v>509317</v>
      </c>
      <c r="I18291" s="0" t="n">
        <v>408106</v>
      </c>
      <c r="J18291" s="0" t="n">
        <v>11706</v>
      </c>
    </row>
    <row r="18292" customFormat="false" ht="15" hidden="false" customHeight="false" outlineLevel="0" collapsed="false">
      <c r="A18292" s="0" t="n">
        <v>202507</v>
      </c>
      <c r="B18292" s="0" t="n">
        <v>202509</v>
      </c>
      <c r="C18292" s="37" t="s">
        <v>197</v>
      </c>
      <c r="D18292" s="37" t="s">
        <v>495</v>
      </c>
      <c r="E18292" s="0" t="n">
        <v>3</v>
      </c>
      <c r="F18292" s="38" t="s">
        <v>71</v>
      </c>
      <c r="G18292" s="37" t="s">
        <v>568</v>
      </c>
      <c r="H18292" s="0" t="n">
        <v>358468</v>
      </c>
      <c r="I18292" s="0" t="n">
        <v>256771</v>
      </c>
      <c r="J18292" s="0" t="n">
        <v>22666</v>
      </c>
    </row>
    <row r="18293" customFormat="false" ht="15" hidden="false" customHeight="false" outlineLevel="0" collapsed="false">
      <c r="A18293" s="0" t="n">
        <v>202507</v>
      </c>
      <c r="B18293" s="0" t="n">
        <v>202509</v>
      </c>
      <c r="C18293" s="37" t="s">
        <v>124</v>
      </c>
      <c r="D18293" s="37" t="s">
        <v>569</v>
      </c>
      <c r="E18293" s="0" t="n">
        <v>3</v>
      </c>
      <c r="F18293" s="38" t="s">
        <v>71</v>
      </c>
      <c r="G18293" s="37" t="s">
        <v>570</v>
      </c>
      <c r="H18293" s="0" t="n">
        <v>1360170</v>
      </c>
      <c r="I18293" s="0" t="n">
        <v>713482</v>
      </c>
      <c r="J18293" s="0" t="n">
        <v>-41217</v>
      </c>
    </row>
    <row r="18294" customFormat="false" ht="15" hidden="false" customHeight="false" outlineLevel="0" collapsed="false">
      <c r="A18294" s="0" t="n">
        <v>202507</v>
      </c>
      <c r="B18294" s="0" t="n">
        <v>202509</v>
      </c>
      <c r="C18294" s="37" t="s">
        <v>136</v>
      </c>
      <c r="D18294" s="37" t="s">
        <v>571</v>
      </c>
      <c r="E18294" s="0" t="n">
        <v>3</v>
      </c>
      <c r="F18294" s="38" t="s">
        <v>71</v>
      </c>
      <c r="G18294" s="37" t="s">
        <v>572</v>
      </c>
      <c r="H18294" s="0" t="n">
        <v>95621</v>
      </c>
      <c r="I18294" s="0" t="n">
        <v>120548</v>
      </c>
      <c r="J18294" s="0" t="n">
        <v>5601</v>
      </c>
    </row>
    <row r="18295" customFormat="false" ht="15" hidden="false" customHeight="false" outlineLevel="0" collapsed="false">
      <c r="A18295" s="0" t="n">
        <v>202507</v>
      </c>
      <c r="B18295" s="0" t="n">
        <v>202509</v>
      </c>
      <c r="C18295" s="37" t="s">
        <v>149</v>
      </c>
      <c r="D18295" s="37" t="s">
        <v>116</v>
      </c>
      <c r="E18295" s="0" t="n">
        <v>3</v>
      </c>
      <c r="F18295" s="38" t="s">
        <v>71</v>
      </c>
      <c r="G18295" s="37" t="s">
        <v>573</v>
      </c>
      <c r="H18295" s="0" t="n">
        <v>1027179</v>
      </c>
      <c r="I18295" s="0" t="n">
        <v>858011</v>
      </c>
      <c r="J18295" s="0" t="n">
        <v>83107</v>
      </c>
    </row>
    <row r="18296" customFormat="false" ht="15" hidden="false" customHeight="false" outlineLevel="0" collapsed="false">
      <c r="A18296" s="0" t="n">
        <v>202507</v>
      </c>
      <c r="B18296" s="0" t="n">
        <v>202509</v>
      </c>
      <c r="C18296" s="37" t="s">
        <v>158</v>
      </c>
      <c r="D18296" s="37" t="s">
        <v>476</v>
      </c>
      <c r="E18296" s="0" t="n">
        <v>3</v>
      </c>
      <c r="F18296" s="38" t="s">
        <v>71</v>
      </c>
      <c r="G18296" s="37" t="s">
        <v>574</v>
      </c>
      <c r="H18296" s="0" t="n">
        <v>417845</v>
      </c>
      <c r="I18296" s="0" t="n">
        <v>388608</v>
      </c>
      <c r="J18296" s="0" t="n">
        <v>95157</v>
      </c>
    </row>
    <row r="18297" customFormat="false" ht="15" hidden="false" customHeight="false" outlineLevel="0" collapsed="false">
      <c r="A18297" s="0" t="n">
        <v>202507</v>
      </c>
      <c r="B18297" s="0" t="n">
        <v>202509</v>
      </c>
      <c r="C18297" s="37" t="s">
        <v>106</v>
      </c>
      <c r="D18297" s="37" t="s">
        <v>237</v>
      </c>
      <c r="E18297" s="0" t="n">
        <v>3</v>
      </c>
      <c r="F18297" s="38" t="s">
        <v>71</v>
      </c>
      <c r="G18297" s="37" t="s">
        <v>575</v>
      </c>
      <c r="H18297" s="0" t="n">
        <v>933926</v>
      </c>
      <c r="I18297" s="0" t="n">
        <v>557154</v>
      </c>
      <c r="J18297" s="0" t="n">
        <v>52489</v>
      </c>
    </row>
    <row r="18298" customFormat="false" ht="15" hidden="false" customHeight="false" outlineLevel="0" collapsed="false">
      <c r="A18298" s="0" t="n">
        <v>202507</v>
      </c>
      <c r="B18298" s="0" t="n">
        <v>202509</v>
      </c>
      <c r="C18298" s="37" t="s">
        <v>152</v>
      </c>
      <c r="D18298" s="37" t="s">
        <v>445</v>
      </c>
      <c r="E18298" s="0" t="n">
        <v>3</v>
      </c>
      <c r="F18298" s="38" t="s">
        <v>71</v>
      </c>
      <c r="G18298" s="37" t="s">
        <v>576</v>
      </c>
      <c r="H18298" s="0" t="n">
        <v>119472</v>
      </c>
      <c r="I18298" s="0" t="n">
        <v>113686</v>
      </c>
      <c r="J18298" s="0" t="n">
        <v>4483</v>
      </c>
    </row>
    <row r="18299" customFormat="false" ht="15" hidden="false" customHeight="false" outlineLevel="0" collapsed="false">
      <c r="A18299" s="0" t="n">
        <v>202507</v>
      </c>
      <c r="B18299" s="0" t="n">
        <v>202509</v>
      </c>
      <c r="C18299" s="37" t="s">
        <v>112</v>
      </c>
      <c r="D18299" s="37" t="s">
        <v>367</v>
      </c>
      <c r="E18299" s="0" t="n">
        <v>3</v>
      </c>
      <c r="F18299" s="38" t="s">
        <v>71</v>
      </c>
      <c r="G18299" s="37" t="s">
        <v>577</v>
      </c>
      <c r="H18299" s="0" t="n">
        <v>2773428</v>
      </c>
      <c r="I18299" s="0" t="n">
        <v>1967872</v>
      </c>
      <c r="J18299" s="0" t="n">
        <v>-64081</v>
      </c>
    </row>
    <row r="18300" customFormat="false" ht="15" hidden="false" customHeight="false" outlineLevel="0" collapsed="false">
      <c r="A18300" s="0" t="n">
        <v>202507</v>
      </c>
      <c r="B18300" s="0" t="n">
        <v>202509</v>
      </c>
      <c r="C18300" s="37" t="s">
        <v>109</v>
      </c>
      <c r="D18300" s="37" t="s">
        <v>320</v>
      </c>
      <c r="E18300" s="0" t="n">
        <v>3</v>
      </c>
      <c r="F18300" s="38" t="s">
        <v>71</v>
      </c>
      <c r="G18300" s="37" t="s">
        <v>578</v>
      </c>
      <c r="H18300" s="0" t="n">
        <v>1893968</v>
      </c>
      <c r="I18300" s="0" t="n">
        <v>963999</v>
      </c>
      <c r="J18300" s="0" t="n">
        <v>283253</v>
      </c>
    </row>
    <row r="18301" customFormat="false" ht="15" hidden="false" customHeight="false" outlineLevel="0" collapsed="false">
      <c r="A18301" s="0" t="n">
        <v>202507</v>
      </c>
      <c r="B18301" s="0" t="n">
        <v>202509</v>
      </c>
      <c r="C18301" s="37" t="s">
        <v>197</v>
      </c>
      <c r="D18301" s="37" t="s">
        <v>362</v>
      </c>
      <c r="E18301" s="0" t="n">
        <v>3</v>
      </c>
      <c r="F18301" s="38" t="s">
        <v>71</v>
      </c>
      <c r="G18301" s="37" t="s">
        <v>579</v>
      </c>
      <c r="H18301" s="0" t="n">
        <v>1268241</v>
      </c>
      <c r="I18301" s="0" t="n">
        <v>1291301</v>
      </c>
      <c r="J18301" s="0" t="n">
        <v>113207</v>
      </c>
    </row>
    <row r="18302" customFormat="false" ht="15" hidden="false" customHeight="false" outlineLevel="0" collapsed="false">
      <c r="A18302" s="0" t="n">
        <v>202507</v>
      </c>
      <c r="B18302" s="0" t="n">
        <v>202509</v>
      </c>
      <c r="C18302" s="37" t="s">
        <v>106</v>
      </c>
      <c r="D18302" s="37" t="s">
        <v>280</v>
      </c>
      <c r="E18302" s="0" t="n">
        <v>3</v>
      </c>
      <c r="F18302" s="38" t="s">
        <v>71</v>
      </c>
      <c r="G18302" s="37" t="s">
        <v>580</v>
      </c>
      <c r="H18302" s="0" t="n">
        <v>75207</v>
      </c>
      <c r="I18302" s="0" t="n">
        <v>31112</v>
      </c>
      <c r="J18302" s="0" t="n">
        <v>2745</v>
      </c>
    </row>
    <row r="18303" customFormat="false" ht="15" hidden="false" customHeight="false" outlineLevel="0" collapsed="false">
      <c r="A18303" s="0" t="n">
        <v>202507</v>
      </c>
      <c r="B18303" s="0" t="n">
        <v>202509</v>
      </c>
      <c r="C18303" s="37" t="s">
        <v>136</v>
      </c>
      <c r="D18303" s="37" t="s">
        <v>208</v>
      </c>
      <c r="E18303" s="0" t="n">
        <v>3</v>
      </c>
      <c r="F18303" s="38" t="s">
        <v>71</v>
      </c>
      <c r="G18303" s="37" t="s">
        <v>581</v>
      </c>
      <c r="H18303" s="0" t="n">
        <v>1288757</v>
      </c>
      <c r="I18303" s="0" t="n">
        <v>788959</v>
      </c>
      <c r="J18303" s="0" t="n">
        <v>-45087</v>
      </c>
    </row>
    <row r="18304" customFormat="false" ht="15" hidden="false" customHeight="false" outlineLevel="0" collapsed="false">
      <c r="A18304" s="0" t="n">
        <v>202507</v>
      </c>
      <c r="B18304" s="0" t="n">
        <v>202509</v>
      </c>
      <c r="C18304" s="37" t="s">
        <v>124</v>
      </c>
      <c r="D18304" s="37" t="s">
        <v>212</v>
      </c>
      <c r="E18304" s="0" t="n">
        <v>3</v>
      </c>
      <c r="F18304" s="38" t="s">
        <v>71</v>
      </c>
      <c r="G18304" s="37" t="s">
        <v>582</v>
      </c>
      <c r="H18304" s="0" t="n">
        <v>926604</v>
      </c>
      <c r="I18304" s="0" t="n">
        <v>704466</v>
      </c>
      <c r="J18304" s="0" t="n">
        <v>93323</v>
      </c>
    </row>
    <row r="18305" customFormat="false" ht="15" hidden="false" customHeight="false" outlineLevel="0" collapsed="false">
      <c r="A18305" s="0" t="n">
        <v>202507</v>
      </c>
      <c r="B18305" s="0" t="n">
        <v>202509</v>
      </c>
      <c r="C18305" s="37" t="s">
        <v>109</v>
      </c>
      <c r="D18305" s="37" t="s">
        <v>482</v>
      </c>
      <c r="E18305" s="0" t="n">
        <v>3</v>
      </c>
      <c r="F18305" s="38" t="s">
        <v>71</v>
      </c>
      <c r="G18305" s="37" t="s">
        <v>583</v>
      </c>
      <c r="H18305" s="0" t="n">
        <v>56972</v>
      </c>
      <c r="I18305" s="0" t="n">
        <v>64250</v>
      </c>
      <c r="J18305" s="0" t="n">
        <v>1362</v>
      </c>
    </row>
    <row r="18306" customFormat="false" ht="15" hidden="false" customHeight="false" outlineLevel="0" collapsed="false">
      <c r="A18306" s="0" t="n">
        <v>202507</v>
      </c>
      <c r="B18306" s="0" t="n">
        <v>202509</v>
      </c>
      <c r="C18306" s="37" t="s">
        <v>178</v>
      </c>
      <c r="D18306" s="37" t="s">
        <v>216</v>
      </c>
      <c r="E18306" s="0" t="n">
        <v>3</v>
      </c>
      <c r="F18306" s="38" t="s">
        <v>71</v>
      </c>
      <c r="G18306" s="37" t="s">
        <v>584</v>
      </c>
      <c r="H18306" s="0" t="n">
        <v>544176</v>
      </c>
      <c r="I18306" s="0" t="n">
        <v>287120</v>
      </c>
      <c r="J18306" s="0" t="n">
        <v>65224</v>
      </c>
    </row>
    <row r="18307" customFormat="false" ht="15" hidden="false" customHeight="false" outlineLevel="0" collapsed="false">
      <c r="A18307" s="0" t="n">
        <v>202507</v>
      </c>
      <c r="B18307" s="0" t="n">
        <v>202509</v>
      </c>
      <c r="C18307" s="37" t="s">
        <v>95</v>
      </c>
      <c r="D18307" s="37" t="s">
        <v>383</v>
      </c>
      <c r="E18307" s="0" t="n">
        <v>3</v>
      </c>
      <c r="F18307" s="38" t="s">
        <v>71</v>
      </c>
      <c r="G18307" s="37" t="s">
        <v>585</v>
      </c>
      <c r="H18307" s="0" t="n">
        <v>763148</v>
      </c>
      <c r="I18307" s="0" t="n">
        <v>1167442</v>
      </c>
      <c r="J18307" s="0" t="n">
        <v>147610</v>
      </c>
    </row>
    <row r="18308" customFormat="false" ht="15" hidden="false" customHeight="false" outlineLevel="0" collapsed="false">
      <c r="A18308" s="0" t="n">
        <v>202507</v>
      </c>
      <c r="B18308" s="0" t="n">
        <v>202509</v>
      </c>
      <c r="C18308" s="37" t="s">
        <v>106</v>
      </c>
      <c r="D18308" s="37" t="s">
        <v>586</v>
      </c>
      <c r="E18308" s="0" t="n">
        <v>3</v>
      </c>
      <c r="F18308" s="38" t="s">
        <v>71</v>
      </c>
      <c r="G18308" s="37" t="s">
        <v>587</v>
      </c>
      <c r="H18308" s="0" t="n">
        <v>1356802</v>
      </c>
      <c r="I18308" s="0" t="n">
        <v>2146973</v>
      </c>
      <c r="J18308" s="0" t="n">
        <v>198596</v>
      </c>
    </row>
    <row r="18309" customFormat="false" ht="15" hidden="false" customHeight="false" outlineLevel="0" collapsed="false">
      <c r="A18309" s="0" t="n">
        <v>202507</v>
      </c>
      <c r="B18309" s="0" t="n">
        <v>202509</v>
      </c>
      <c r="C18309" s="37" t="s">
        <v>178</v>
      </c>
      <c r="D18309" s="37" t="s">
        <v>356</v>
      </c>
      <c r="E18309" s="0" t="n">
        <v>3</v>
      </c>
      <c r="F18309" s="38" t="s">
        <v>71</v>
      </c>
      <c r="G18309" s="37" t="s">
        <v>588</v>
      </c>
      <c r="H18309" s="0" t="n">
        <v>973648</v>
      </c>
      <c r="I18309" s="0" t="n">
        <v>365013</v>
      </c>
      <c r="J18309" s="0" t="n">
        <v>-19083</v>
      </c>
    </row>
    <row r="18310" customFormat="false" ht="15" hidden="false" customHeight="false" outlineLevel="0" collapsed="false">
      <c r="A18310" s="0" t="n">
        <v>202507</v>
      </c>
      <c r="B18310" s="0" t="n">
        <v>202509</v>
      </c>
      <c r="C18310" s="37" t="s">
        <v>124</v>
      </c>
      <c r="D18310" s="37" t="s">
        <v>367</v>
      </c>
      <c r="E18310" s="0" t="n">
        <v>3</v>
      </c>
      <c r="F18310" s="38" t="s">
        <v>71</v>
      </c>
      <c r="G18310" s="37" t="s">
        <v>589</v>
      </c>
      <c r="H18310" s="0" t="n">
        <v>1047348</v>
      </c>
      <c r="I18310" s="0" t="n">
        <v>883982</v>
      </c>
      <c r="J18310" s="0" t="n">
        <v>62039</v>
      </c>
    </row>
    <row r="18311" customFormat="false" ht="15" hidden="false" customHeight="false" outlineLevel="0" collapsed="false">
      <c r="A18311" s="0" t="n">
        <v>202507</v>
      </c>
      <c r="B18311" s="0" t="n">
        <v>202509</v>
      </c>
      <c r="C18311" s="37" t="s">
        <v>101</v>
      </c>
      <c r="D18311" s="37" t="s">
        <v>590</v>
      </c>
      <c r="E18311" s="0" t="n">
        <v>3</v>
      </c>
      <c r="F18311" s="38" t="s">
        <v>71</v>
      </c>
      <c r="G18311" s="37" t="s">
        <v>591</v>
      </c>
      <c r="H18311" s="0" t="n">
        <v>4539221</v>
      </c>
      <c r="I18311" s="0" t="n">
        <v>3001105</v>
      </c>
      <c r="J18311" s="0" t="n">
        <v>175920</v>
      </c>
    </row>
    <row r="18312" customFormat="false" ht="15" hidden="false" customHeight="false" outlineLevel="0" collapsed="false">
      <c r="A18312" s="0" t="n">
        <v>202507</v>
      </c>
      <c r="B18312" s="0" t="n">
        <v>202509</v>
      </c>
      <c r="C18312" s="37" t="s">
        <v>112</v>
      </c>
      <c r="D18312" s="37" t="s">
        <v>141</v>
      </c>
      <c r="E18312" s="0" t="n">
        <v>3</v>
      </c>
      <c r="F18312" s="38" t="s">
        <v>71</v>
      </c>
      <c r="G18312" s="37" t="s">
        <v>592</v>
      </c>
      <c r="H18312" s="0" t="n">
        <v>2660225</v>
      </c>
      <c r="I18312" s="0" t="n">
        <v>3134827</v>
      </c>
      <c r="J18312" s="0" t="n">
        <v>289334</v>
      </c>
    </row>
    <row r="18313" customFormat="false" ht="15" hidden="false" customHeight="false" outlineLevel="0" collapsed="false">
      <c r="A18313" s="0" t="n">
        <v>202507</v>
      </c>
      <c r="B18313" s="0" t="n">
        <v>202509</v>
      </c>
      <c r="C18313" s="37" t="s">
        <v>149</v>
      </c>
      <c r="D18313" s="37" t="s">
        <v>113</v>
      </c>
      <c r="E18313" s="0" t="n">
        <v>3</v>
      </c>
      <c r="F18313" s="38" t="s">
        <v>71</v>
      </c>
      <c r="G18313" s="37" t="s">
        <v>593</v>
      </c>
      <c r="H18313" s="0" t="n">
        <v>17223</v>
      </c>
      <c r="I18313" s="0" t="n">
        <v>19359</v>
      </c>
      <c r="J18313" s="0" t="n">
        <v>-2265</v>
      </c>
    </row>
    <row r="18314" customFormat="false" ht="15" hidden="false" customHeight="false" outlineLevel="0" collapsed="false">
      <c r="A18314" s="0" t="n">
        <v>202507</v>
      </c>
      <c r="B18314" s="0" t="n">
        <v>202509</v>
      </c>
      <c r="C18314" s="37" t="s">
        <v>178</v>
      </c>
      <c r="D18314" s="37" t="s">
        <v>102</v>
      </c>
      <c r="E18314" s="0" t="n">
        <v>3</v>
      </c>
      <c r="F18314" s="38" t="s">
        <v>71</v>
      </c>
      <c r="G18314" s="37" t="s">
        <v>594</v>
      </c>
      <c r="H18314" s="0" t="n">
        <v>284436</v>
      </c>
      <c r="I18314" s="0" t="n">
        <v>157214</v>
      </c>
      <c r="J18314" s="0" t="n">
        <v>-1723</v>
      </c>
    </row>
    <row r="18315" customFormat="false" ht="15" hidden="false" customHeight="false" outlineLevel="0" collapsed="false">
      <c r="A18315" s="0" t="n">
        <v>202507</v>
      </c>
      <c r="B18315" s="0" t="n">
        <v>202509</v>
      </c>
      <c r="C18315" s="37" t="s">
        <v>98</v>
      </c>
      <c r="D18315" s="37" t="s">
        <v>102</v>
      </c>
      <c r="E18315" s="0" t="n">
        <v>3</v>
      </c>
      <c r="F18315" s="38" t="s">
        <v>71</v>
      </c>
      <c r="G18315" s="37" t="s">
        <v>595</v>
      </c>
      <c r="H18315" s="0" t="n">
        <v>537680</v>
      </c>
      <c r="I18315" s="0" t="n">
        <v>541769</v>
      </c>
      <c r="J18315" s="0" t="n">
        <v>16476</v>
      </c>
    </row>
    <row r="18316" customFormat="false" ht="15" hidden="false" customHeight="false" outlineLevel="0" collapsed="false">
      <c r="A18316" s="0" t="n">
        <v>202507</v>
      </c>
      <c r="B18316" s="0" t="n">
        <v>202509</v>
      </c>
      <c r="C18316" s="37" t="s">
        <v>184</v>
      </c>
      <c r="D18316" s="37" t="s">
        <v>163</v>
      </c>
      <c r="E18316" s="0" t="n">
        <v>3</v>
      </c>
      <c r="F18316" s="38" t="s">
        <v>71</v>
      </c>
      <c r="G18316" s="37" t="s">
        <v>596</v>
      </c>
      <c r="H18316" s="0" t="n">
        <v>80887</v>
      </c>
      <c r="I18316" s="0" t="n">
        <v>55431</v>
      </c>
      <c r="J18316" s="0" t="n">
        <v>7207</v>
      </c>
    </row>
    <row r="18317" customFormat="false" ht="15" hidden="false" customHeight="false" outlineLevel="0" collapsed="false">
      <c r="A18317" s="0" t="n">
        <v>202507</v>
      </c>
      <c r="B18317" s="0" t="n">
        <v>202509</v>
      </c>
      <c r="C18317" s="37" t="s">
        <v>184</v>
      </c>
      <c r="D18317" s="37" t="s">
        <v>380</v>
      </c>
      <c r="E18317" s="0" t="n">
        <v>3</v>
      </c>
      <c r="F18317" s="38" t="s">
        <v>71</v>
      </c>
      <c r="G18317" s="37" t="s">
        <v>597</v>
      </c>
      <c r="H18317" s="0" t="n">
        <v>752174</v>
      </c>
      <c r="I18317" s="0" t="n">
        <v>717108</v>
      </c>
      <c r="J18317" s="0" t="n">
        <v>-81062</v>
      </c>
    </row>
    <row r="18318" customFormat="false" ht="15" hidden="false" customHeight="false" outlineLevel="0" collapsed="false">
      <c r="A18318" s="0" t="n">
        <v>202507</v>
      </c>
      <c r="B18318" s="0" t="n">
        <v>202509</v>
      </c>
      <c r="C18318" s="37" t="s">
        <v>98</v>
      </c>
      <c r="D18318" s="37" t="s">
        <v>380</v>
      </c>
      <c r="E18318" s="0" t="n">
        <v>3</v>
      </c>
      <c r="F18318" s="38" t="s">
        <v>71</v>
      </c>
      <c r="G18318" s="37" t="s">
        <v>598</v>
      </c>
      <c r="H18318" s="0" t="n">
        <v>1739853</v>
      </c>
      <c r="I18318" s="0" t="n">
        <v>1820659</v>
      </c>
      <c r="J18318" s="0" t="n">
        <v>397217</v>
      </c>
    </row>
    <row r="18319" customFormat="false" ht="15" hidden="false" customHeight="false" outlineLevel="0" collapsed="false">
      <c r="A18319" s="0" t="n">
        <v>202507</v>
      </c>
      <c r="B18319" s="0" t="n">
        <v>202509</v>
      </c>
      <c r="C18319" s="37" t="s">
        <v>109</v>
      </c>
      <c r="D18319" s="37" t="s">
        <v>372</v>
      </c>
      <c r="E18319" s="0" t="n">
        <v>3</v>
      </c>
      <c r="F18319" s="38" t="s">
        <v>71</v>
      </c>
      <c r="G18319" s="37" t="s">
        <v>599</v>
      </c>
      <c r="H18319" s="0" t="n">
        <v>164807</v>
      </c>
      <c r="I18319" s="0" t="n">
        <v>201001</v>
      </c>
      <c r="J18319" s="0" t="n">
        <v>41044</v>
      </c>
    </row>
    <row r="18320" customFormat="false" ht="15" hidden="false" customHeight="false" outlineLevel="0" collapsed="false">
      <c r="A18320" s="0" t="n">
        <v>202507</v>
      </c>
      <c r="B18320" s="0" t="n">
        <v>202509</v>
      </c>
      <c r="C18320" s="37" t="s">
        <v>152</v>
      </c>
      <c r="D18320" s="37" t="s">
        <v>220</v>
      </c>
      <c r="E18320" s="0" t="n">
        <v>3</v>
      </c>
      <c r="F18320" s="38" t="s">
        <v>71</v>
      </c>
      <c r="G18320" s="37" t="s">
        <v>600</v>
      </c>
      <c r="H18320" s="0" t="n">
        <v>890356</v>
      </c>
      <c r="I18320" s="0" t="n">
        <v>1185059</v>
      </c>
      <c r="J18320" s="0" t="n">
        <v>-23038</v>
      </c>
    </row>
    <row r="18321" customFormat="false" ht="15" hidden="false" customHeight="false" outlineLevel="0" collapsed="false">
      <c r="A18321" s="0" t="n">
        <v>202507</v>
      </c>
      <c r="B18321" s="0" t="n">
        <v>202509</v>
      </c>
      <c r="C18321" s="37" t="s">
        <v>149</v>
      </c>
      <c r="D18321" s="37" t="s">
        <v>216</v>
      </c>
      <c r="E18321" s="0" t="n">
        <v>3</v>
      </c>
      <c r="F18321" s="38" t="s">
        <v>71</v>
      </c>
      <c r="G18321" s="37" t="s">
        <v>601</v>
      </c>
      <c r="H18321" s="0" t="n">
        <v>195957</v>
      </c>
      <c r="I18321" s="0" t="n">
        <v>122299</v>
      </c>
      <c r="J18321" s="0" t="n">
        <v>39980</v>
      </c>
    </row>
    <row r="18322" customFormat="false" ht="15" hidden="false" customHeight="false" outlineLevel="0" collapsed="false">
      <c r="A18322" s="0" t="n">
        <v>202507</v>
      </c>
      <c r="B18322" s="0" t="n">
        <v>202509</v>
      </c>
      <c r="C18322" s="37" t="s">
        <v>124</v>
      </c>
      <c r="D18322" s="37" t="s">
        <v>249</v>
      </c>
      <c r="E18322" s="0" t="n">
        <v>3</v>
      </c>
      <c r="F18322" s="38" t="s">
        <v>71</v>
      </c>
      <c r="G18322" s="37" t="s">
        <v>602</v>
      </c>
      <c r="H18322" s="0" t="n">
        <v>302724</v>
      </c>
      <c r="I18322" s="0" t="n">
        <v>772267</v>
      </c>
      <c r="J18322" s="0" t="n">
        <v>80188</v>
      </c>
    </row>
    <row r="18323" customFormat="false" ht="15" hidden="false" customHeight="false" outlineLevel="0" collapsed="false">
      <c r="A18323" s="0" t="n">
        <v>202507</v>
      </c>
      <c r="B18323" s="0" t="n">
        <v>202509</v>
      </c>
      <c r="C18323" s="37" t="s">
        <v>115</v>
      </c>
      <c r="D18323" s="37" t="s">
        <v>603</v>
      </c>
      <c r="E18323" s="0" t="n">
        <v>3</v>
      </c>
      <c r="F18323" s="38" t="s">
        <v>71</v>
      </c>
      <c r="G18323" s="37" t="s">
        <v>604</v>
      </c>
      <c r="H18323" s="0" t="n">
        <v>3747776</v>
      </c>
      <c r="I18323" s="0" t="n">
        <v>2155572</v>
      </c>
      <c r="J18323" s="0" t="n">
        <v>148960</v>
      </c>
    </row>
    <row r="18324" customFormat="false" ht="15" hidden="false" customHeight="false" outlineLevel="0" collapsed="false">
      <c r="A18324" s="0" t="n">
        <v>202507</v>
      </c>
      <c r="B18324" s="0" t="n">
        <v>202509</v>
      </c>
      <c r="C18324" s="37" t="s">
        <v>158</v>
      </c>
      <c r="D18324" s="37" t="s">
        <v>519</v>
      </c>
      <c r="E18324" s="0" t="n">
        <v>3</v>
      </c>
      <c r="F18324" s="38" t="s">
        <v>71</v>
      </c>
      <c r="G18324" s="37" t="s">
        <v>605</v>
      </c>
      <c r="H18324" s="0" t="n">
        <v>319715</v>
      </c>
      <c r="I18324" s="0" t="n">
        <v>548168</v>
      </c>
      <c r="J18324" s="0" t="n">
        <v>76420</v>
      </c>
    </row>
    <row r="18325" customFormat="false" ht="15" hidden="false" customHeight="false" outlineLevel="0" collapsed="false">
      <c r="A18325" s="0" t="n">
        <v>202507</v>
      </c>
      <c r="B18325" s="0" t="n">
        <v>202509</v>
      </c>
      <c r="C18325" s="37" t="s">
        <v>106</v>
      </c>
      <c r="D18325" s="37" t="s">
        <v>606</v>
      </c>
      <c r="E18325" s="0" t="n">
        <v>3</v>
      </c>
      <c r="F18325" s="38" t="s">
        <v>71</v>
      </c>
      <c r="G18325" s="37" t="s">
        <v>607</v>
      </c>
      <c r="H18325" s="0" t="n">
        <v>1052586</v>
      </c>
      <c r="I18325" s="0" t="n">
        <v>851797</v>
      </c>
      <c r="J18325" s="0" t="n">
        <v>103757</v>
      </c>
    </row>
    <row r="18326" customFormat="false" ht="15" hidden="false" customHeight="false" outlineLevel="0" collapsed="false">
      <c r="A18326" s="0" t="n">
        <v>202507</v>
      </c>
      <c r="B18326" s="0" t="n">
        <v>202509</v>
      </c>
      <c r="C18326" s="37" t="s">
        <v>152</v>
      </c>
      <c r="D18326" s="37" t="s">
        <v>608</v>
      </c>
      <c r="E18326" s="0" t="n">
        <v>3</v>
      </c>
      <c r="F18326" s="38" t="s">
        <v>71</v>
      </c>
      <c r="G18326" s="37" t="s">
        <v>609</v>
      </c>
      <c r="H18326" s="0" t="n">
        <v>53891</v>
      </c>
      <c r="I18326" s="0" t="n">
        <v>133640</v>
      </c>
      <c r="J18326" s="0" t="n">
        <v>12258</v>
      </c>
    </row>
    <row r="18327" customFormat="false" ht="15" hidden="false" customHeight="false" outlineLevel="0" collapsed="false">
      <c r="A18327" s="0" t="n">
        <v>202507</v>
      </c>
      <c r="B18327" s="0" t="n">
        <v>202509</v>
      </c>
      <c r="C18327" s="37" t="s">
        <v>109</v>
      </c>
      <c r="D18327" s="37" t="s">
        <v>393</v>
      </c>
      <c r="E18327" s="0" t="n">
        <v>3</v>
      </c>
      <c r="F18327" s="38" t="s">
        <v>71</v>
      </c>
      <c r="G18327" s="37" t="s">
        <v>610</v>
      </c>
      <c r="H18327" s="0" t="n">
        <v>5048343</v>
      </c>
      <c r="I18327" s="0" t="n">
        <v>2240979</v>
      </c>
      <c r="J18327" s="0" t="n">
        <v>-63761</v>
      </c>
    </row>
    <row r="18328" customFormat="false" ht="15" hidden="false" customHeight="false" outlineLevel="0" collapsed="false">
      <c r="A18328" s="0" t="n">
        <v>202507</v>
      </c>
      <c r="B18328" s="0" t="n">
        <v>202509</v>
      </c>
      <c r="C18328" s="37" t="s">
        <v>178</v>
      </c>
      <c r="D18328" s="37" t="s">
        <v>320</v>
      </c>
      <c r="E18328" s="0" t="n">
        <v>3</v>
      </c>
      <c r="F18328" s="38" t="s">
        <v>71</v>
      </c>
      <c r="G18328" s="37" t="s">
        <v>611</v>
      </c>
      <c r="H18328" s="0" t="n">
        <v>1027941</v>
      </c>
      <c r="I18328" s="0" t="n">
        <v>395243</v>
      </c>
      <c r="J18328" s="0" t="n">
        <v>14340</v>
      </c>
    </row>
    <row r="18329" customFormat="false" ht="15" hidden="false" customHeight="false" outlineLevel="0" collapsed="false">
      <c r="A18329" s="0" t="n">
        <v>202507</v>
      </c>
      <c r="B18329" s="0" t="n">
        <v>202509</v>
      </c>
      <c r="C18329" s="37" t="s">
        <v>101</v>
      </c>
      <c r="D18329" s="37" t="s">
        <v>104</v>
      </c>
      <c r="E18329" s="0" t="n">
        <v>3</v>
      </c>
      <c r="F18329" s="38" t="s">
        <v>71</v>
      </c>
      <c r="G18329" s="37" t="s">
        <v>612</v>
      </c>
      <c r="H18329" s="0" t="n">
        <v>649113</v>
      </c>
      <c r="I18329" s="0" t="n">
        <v>649944</v>
      </c>
      <c r="J18329" s="0" t="n">
        <v>75218</v>
      </c>
    </row>
    <row r="18330" customFormat="false" ht="15" hidden="false" customHeight="false" outlineLevel="0" collapsed="false">
      <c r="A18330" s="0" t="n">
        <v>202507</v>
      </c>
      <c r="B18330" s="0" t="n">
        <v>202509</v>
      </c>
      <c r="C18330" s="37" t="s">
        <v>124</v>
      </c>
      <c r="D18330" s="37" t="s">
        <v>362</v>
      </c>
      <c r="E18330" s="0" t="n">
        <v>3</v>
      </c>
      <c r="F18330" s="38" t="s">
        <v>71</v>
      </c>
      <c r="G18330" s="37" t="s">
        <v>613</v>
      </c>
      <c r="H18330" s="0" t="n">
        <v>1286203</v>
      </c>
      <c r="I18330" s="0" t="n">
        <v>716926</v>
      </c>
      <c r="J18330" s="0" t="n">
        <v>117154</v>
      </c>
    </row>
    <row r="18331" customFormat="false" ht="15" hidden="false" customHeight="false" outlineLevel="0" collapsed="false">
      <c r="A18331" s="0" t="n">
        <v>202507</v>
      </c>
      <c r="B18331" s="0" t="n">
        <v>202509</v>
      </c>
      <c r="C18331" s="37" t="s">
        <v>136</v>
      </c>
      <c r="D18331" s="37" t="s">
        <v>603</v>
      </c>
      <c r="E18331" s="0" t="n">
        <v>3</v>
      </c>
      <c r="F18331" s="38" t="s">
        <v>71</v>
      </c>
      <c r="G18331" s="37" t="s">
        <v>614</v>
      </c>
      <c r="H18331" s="0" t="n">
        <v>110229</v>
      </c>
      <c r="I18331" s="0" t="n">
        <v>107810</v>
      </c>
      <c r="J18331" s="0" t="n">
        <v>24145</v>
      </c>
    </row>
    <row r="18332" customFormat="false" ht="15" hidden="false" customHeight="false" outlineLevel="0" collapsed="false">
      <c r="A18332" s="0" t="n">
        <v>202507</v>
      </c>
      <c r="B18332" s="0" t="n">
        <v>202509</v>
      </c>
      <c r="C18332" s="37" t="s">
        <v>152</v>
      </c>
      <c r="D18332" s="37" t="s">
        <v>387</v>
      </c>
      <c r="E18332" s="0" t="n">
        <v>3</v>
      </c>
      <c r="F18332" s="38" t="s">
        <v>71</v>
      </c>
      <c r="G18332" s="37" t="s">
        <v>615</v>
      </c>
      <c r="H18332" s="0" t="n">
        <v>2131674</v>
      </c>
      <c r="I18332" s="0" t="n">
        <v>2230348</v>
      </c>
      <c r="J18332" s="0" t="n">
        <v>76455</v>
      </c>
    </row>
    <row r="18333" customFormat="false" ht="15" hidden="false" customHeight="false" outlineLevel="0" collapsed="false">
      <c r="A18333" s="0" t="n">
        <v>202507</v>
      </c>
      <c r="B18333" s="0" t="n">
        <v>202509</v>
      </c>
      <c r="C18333" s="37" t="s">
        <v>178</v>
      </c>
      <c r="D18333" s="37" t="s">
        <v>616</v>
      </c>
      <c r="E18333" s="0" t="n">
        <v>3</v>
      </c>
      <c r="F18333" s="38" t="s">
        <v>71</v>
      </c>
      <c r="G18333" s="37" t="s">
        <v>617</v>
      </c>
      <c r="H18333" s="0" t="n">
        <v>297251</v>
      </c>
      <c r="I18333" s="0" t="n">
        <v>231770</v>
      </c>
      <c r="J18333" s="0" t="n">
        <v>20378</v>
      </c>
    </row>
    <row r="18334" customFormat="false" ht="15" hidden="false" customHeight="false" outlineLevel="0" collapsed="false">
      <c r="A18334" s="0" t="n">
        <v>202507</v>
      </c>
      <c r="B18334" s="0" t="n">
        <v>202509</v>
      </c>
      <c r="C18334" s="37" t="s">
        <v>106</v>
      </c>
      <c r="D18334" s="37" t="s">
        <v>618</v>
      </c>
      <c r="E18334" s="0" t="n">
        <v>3</v>
      </c>
      <c r="F18334" s="38" t="s">
        <v>71</v>
      </c>
      <c r="G18334" s="37" t="s">
        <v>619</v>
      </c>
      <c r="H18334" s="0" t="n">
        <v>487533</v>
      </c>
      <c r="I18334" s="0" t="n">
        <v>230828</v>
      </c>
      <c r="J18334" s="0" t="n">
        <v>3224</v>
      </c>
    </row>
    <row r="18335" customFormat="false" ht="15" hidden="false" customHeight="false" outlineLevel="0" collapsed="false">
      <c r="A18335" s="0" t="n">
        <v>202507</v>
      </c>
      <c r="B18335" s="0" t="n">
        <v>202509</v>
      </c>
      <c r="C18335" s="37" t="s">
        <v>184</v>
      </c>
      <c r="D18335" s="37" t="s">
        <v>231</v>
      </c>
      <c r="E18335" s="0" t="n">
        <v>3</v>
      </c>
      <c r="F18335" s="38" t="s">
        <v>71</v>
      </c>
      <c r="G18335" s="37" t="s">
        <v>620</v>
      </c>
      <c r="H18335" s="0" t="n">
        <v>276483</v>
      </c>
      <c r="I18335" s="0" t="n">
        <v>159507</v>
      </c>
      <c r="J18335" s="0" t="n">
        <v>30208</v>
      </c>
    </row>
    <row r="18336" customFormat="false" ht="15" hidden="false" customHeight="false" outlineLevel="0" collapsed="false">
      <c r="A18336" s="0" t="n">
        <v>202507</v>
      </c>
      <c r="B18336" s="0" t="n">
        <v>202509</v>
      </c>
      <c r="C18336" s="37" t="s">
        <v>124</v>
      </c>
      <c r="D18336" s="37" t="s">
        <v>467</v>
      </c>
      <c r="E18336" s="0" t="n">
        <v>3</v>
      </c>
      <c r="F18336" s="38" t="s">
        <v>71</v>
      </c>
      <c r="G18336" s="37" t="s">
        <v>621</v>
      </c>
      <c r="H18336" s="0" t="n">
        <v>347817</v>
      </c>
      <c r="I18336" s="0" t="n">
        <v>635125</v>
      </c>
      <c r="J18336" s="0" t="n">
        <v>31036</v>
      </c>
    </row>
    <row r="18337" customFormat="false" ht="15" hidden="false" customHeight="false" outlineLevel="0" collapsed="false">
      <c r="A18337" s="0" t="n">
        <v>202507</v>
      </c>
      <c r="B18337" s="0" t="n">
        <v>202509</v>
      </c>
      <c r="C18337" s="37" t="s">
        <v>112</v>
      </c>
      <c r="D18337" s="37" t="s">
        <v>324</v>
      </c>
      <c r="E18337" s="0" t="n">
        <v>3</v>
      </c>
      <c r="F18337" s="38" t="s">
        <v>71</v>
      </c>
      <c r="G18337" s="37" t="s">
        <v>622</v>
      </c>
      <c r="H18337" s="0" t="n">
        <v>2377322</v>
      </c>
      <c r="I18337" s="0" t="n">
        <v>1650823</v>
      </c>
      <c r="J18337" s="0" t="n">
        <v>35010</v>
      </c>
    </row>
    <row r="18338" customFormat="false" ht="15" hidden="false" customHeight="false" outlineLevel="0" collapsed="false">
      <c r="A18338" s="0" t="n">
        <v>202507</v>
      </c>
      <c r="B18338" s="0" t="n">
        <v>202509</v>
      </c>
      <c r="C18338" s="37" t="s">
        <v>106</v>
      </c>
      <c r="D18338" s="37" t="s">
        <v>623</v>
      </c>
      <c r="E18338" s="0" t="n">
        <v>3</v>
      </c>
      <c r="F18338" s="38" t="s">
        <v>71</v>
      </c>
      <c r="G18338" s="37" t="s">
        <v>624</v>
      </c>
      <c r="H18338" s="0" t="n">
        <v>577145</v>
      </c>
      <c r="I18338" s="0" t="n">
        <v>460909</v>
      </c>
      <c r="J18338" s="0" t="n">
        <v>39728</v>
      </c>
    </row>
    <row r="18339" customFormat="false" ht="15" hidden="false" customHeight="false" outlineLevel="0" collapsed="false">
      <c r="A18339" s="0" t="n">
        <v>202507</v>
      </c>
      <c r="B18339" s="0" t="n">
        <v>202509</v>
      </c>
      <c r="C18339" s="37" t="s">
        <v>95</v>
      </c>
      <c r="D18339" s="37" t="s">
        <v>320</v>
      </c>
      <c r="E18339" s="0" t="n">
        <v>3</v>
      </c>
      <c r="F18339" s="38" t="s">
        <v>71</v>
      </c>
      <c r="G18339" s="37" t="s">
        <v>625</v>
      </c>
      <c r="H18339" s="0" t="n">
        <v>1029071</v>
      </c>
      <c r="I18339" s="0" t="n">
        <v>981742</v>
      </c>
      <c r="J18339" s="0" t="n">
        <v>-85709</v>
      </c>
    </row>
    <row r="18340" customFormat="false" ht="15" hidden="false" customHeight="false" outlineLevel="0" collapsed="false">
      <c r="A18340" s="0" t="n">
        <v>202507</v>
      </c>
      <c r="B18340" s="0" t="n">
        <v>202509</v>
      </c>
      <c r="C18340" s="37" t="s">
        <v>197</v>
      </c>
      <c r="D18340" s="37" t="s">
        <v>626</v>
      </c>
      <c r="E18340" s="0" t="n">
        <v>3</v>
      </c>
      <c r="F18340" s="38" t="s">
        <v>71</v>
      </c>
      <c r="G18340" s="37" t="s">
        <v>627</v>
      </c>
      <c r="H18340" s="0" t="n">
        <v>575765</v>
      </c>
      <c r="I18340" s="0" t="n">
        <v>473142</v>
      </c>
      <c r="J18340" s="0" t="n">
        <v>63450</v>
      </c>
    </row>
    <row r="18341" customFormat="false" ht="15" hidden="false" customHeight="false" outlineLevel="0" collapsed="false">
      <c r="A18341" s="0" t="n">
        <v>202507</v>
      </c>
      <c r="B18341" s="0" t="n">
        <v>202509</v>
      </c>
      <c r="C18341" s="37" t="s">
        <v>197</v>
      </c>
      <c r="D18341" s="37" t="s">
        <v>172</v>
      </c>
      <c r="E18341" s="0" t="n">
        <v>3</v>
      </c>
      <c r="F18341" s="38" t="s">
        <v>71</v>
      </c>
      <c r="G18341" s="37" t="s">
        <v>628</v>
      </c>
      <c r="H18341" s="0" t="n">
        <v>1154888</v>
      </c>
      <c r="I18341" s="0" t="n">
        <v>398456</v>
      </c>
      <c r="J18341" s="0" t="n">
        <v>19532</v>
      </c>
    </row>
    <row r="18342" customFormat="false" ht="15" hidden="false" customHeight="false" outlineLevel="0" collapsed="false">
      <c r="A18342" s="0" t="n">
        <v>202507</v>
      </c>
      <c r="B18342" s="0" t="n">
        <v>202509</v>
      </c>
      <c r="C18342" s="37" t="s">
        <v>124</v>
      </c>
      <c r="D18342" s="37" t="s">
        <v>420</v>
      </c>
      <c r="E18342" s="0" t="n">
        <v>3</v>
      </c>
      <c r="F18342" s="38" t="s">
        <v>71</v>
      </c>
      <c r="G18342" s="37" t="s">
        <v>629</v>
      </c>
      <c r="H18342" s="0" t="n">
        <v>356752</v>
      </c>
      <c r="I18342" s="0" t="n">
        <v>151313</v>
      </c>
      <c r="J18342" s="0" t="n">
        <v>53982</v>
      </c>
    </row>
    <row r="18343" customFormat="false" ht="15" hidden="false" customHeight="false" outlineLevel="0" collapsed="false">
      <c r="A18343" s="0" t="n">
        <v>202507</v>
      </c>
      <c r="B18343" s="0" t="n">
        <v>202509</v>
      </c>
      <c r="C18343" s="37" t="s">
        <v>95</v>
      </c>
      <c r="D18343" s="37" t="s">
        <v>200</v>
      </c>
      <c r="E18343" s="0" t="n">
        <v>3</v>
      </c>
      <c r="F18343" s="38" t="s">
        <v>71</v>
      </c>
      <c r="G18343" s="37" t="s">
        <v>630</v>
      </c>
      <c r="H18343" s="0" t="n">
        <v>10387663</v>
      </c>
      <c r="I18343" s="0" t="n">
        <v>8046861</v>
      </c>
      <c r="J18343" s="0" t="n">
        <v>146293</v>
      </c>
    </row>
    <row r="18344" customFormat="false" ht="15" hidden="false" customHeight="false" outlineLevel="0" collapsed="false">
      <c r="A18344" s="0" t="n">
        <v>202507</v>
      </c>
      <c r="B18344" s="0" t="n">
        <v>202509</v>
      </c>
      <c r="C18344" s="37" t="s">
        <v>106</v>
      </c>
      <c r="D18344" s="37" t="s">
        <v>631</v>
      </c>
      <c r="E18344" s="0" t="n">
        <v>3</v>
      </c>
      <c r="F18344" s="38" t="s">
        <v>71</v>
      </c>
      <c r="G18344" s="37" t="s">
        <v>632</v>
      </c>
      <c r="H18344" s="0" t="n">
        <v>100579</v>
      </c>
      <c r="I18344" s="0" t="n">
        <v>47444</v>
      </c>
      <c r="J18344" s="0" t="n">
        <v>2527</v>
      </c>
    </row>
    <row r="18345" customFormat="false" ht="15" hidden="false" customHeight="false" outlineLevel="0" collapsed="false">
      <c r="A18345" s="0" t="n">
        <v>202507</v>
      </c>
      <c r="B18345" s="0" t="n">
        <v>202509</v>
      </c>
      <c r="C18345" s="37" t="s">
        <v>106</v>
      </c>
      <c r="D18345" s="37" t="s">
        <v>214</v>
      </c>
      <c r="E18345" s="0" t="n">
        <v>3</v>
      </c>
      <c r="F18345" s="38" t="s">
        <v>71</v>
      </c>
      <c r="G18345" s="37" t="s">
        <v>633</v>
      </c>
      <c r="H18345" s="0" t="n">
        <v>2699030</v>
      </c>
      <c r="I18345" s="0" t="n">
        <v>1508179</v>
      </c>
      <c r="J18345" s="0" t="n">
        <v>274072</v>
      </c>
    </row>
    <row r="18346" customFormat="false" ht="15" hidden="false" customHeight="false" outlineLevel="0" collapsed="false">
      <c r="A18346" s="0" t="n">
        <v>202507</v>
      </c>
      <c r="B18346" s="0" t="n">
        <v>202509</v>
      </c>
      <c r="C18346" s="37" t="s">
        <v>184</v>
      </c>
      <c r="D18346" s="37" t="s">
        <v>634</v>
      </c>
      <c r="E18346" s="0" t="n">
        <v>3</v>
      </c>
      <c r="F18346" s="38" t="s">
        <v>71</v>
      </c>
      <c r="G18346" s="37" t="s">
        <v>635</v>
      </c>
      <c r="H18346" s="0" t="n">
        <v>3014375</v>
      </c>
      <c r="I18346" s="0" t="n">
        <v>733979</v>
      </c>
      <c r="J18346" s="0" t="n">
        <v>116116</v>
      </c>
    </row>
    <row r="18347" customFormat="false" ht="15" hidden="false" customHeight="false" outlineLevel="0" collapsed="false">
      <c r="A18347" s="0" t="n">
        <v>202507</v>
      </c>
      <c r="B18347" s="0" t="n">
        <v>202509</v>
      </c>
      <c r="C18347" s="37" t="s">
        <v>109</v>
      </c>
      <c r="D18347" s="37" t="s">
        <v>636</v>
      </c>
      <c r="E18347" s="0" t="n">
        <v>3</v>
      </c>
      <c r="F18347" s="38" t="s">
        <v>71</v>
      </c>
      <c r="G18347" s="37" t="s">
        <v>637</v>
      </c>
      <c r="H18347" s="0" t="n">
        <v>209113</v>
      </c>
      <c r="I18347" s="0" t="n">
        <v>338831</v>
      </c>
      <c r="J18347" s="0" t="n">
        <v>62206</v>
      </c>
    </row>
    <row r="18348" customFormat="false" ht="15" hidden="false" customHeight="false" outlineLevel="0" collapsed="false">
      <c r="A18348" s="0" t="n">
        <v>202507</v>
      </c>
      <c r="B18348" s="0" t="n">
        <v>202509</v>
      </c>
      <c r="C18348" s="37" t="s">
        <v>106</v>
      </c>
      <c r="D18348" s="37" t="s">
        <v>638</v>
      </c>
      <c r="E18348" s="0" t="n">
        <v>3</v>
      </c>
      <c r="F18348" s="38" t="s">
        <v>71</v>
      </c>
      <c r="G18348" s="37" t="s">
        <v>639</v>
      </c>
      <c r="H18348" s="0" t="n">
        <v>8562200</v>
      </c>
      <c r="I18348" s="0" t="n">
        <v>3831744</v>
      </c>
      <c r="J18348" s="0" t="n">
        <v>199351</v>
      </c>
    </row>
    <row r="18349" customFormat="false" ht="15" hidden="false" customHeight="false" outlineLevel="0" collapsed="false">
      <c r="A18349" s="0" t="n">
        <v>202507</v>
      </c>
      <c r="B18349" s="0" t="n">
        <v>202509</v>
      </c>
      <c r="C18349" s="37" t="s">
        <v>124</v>
      </c>
      <c r="D18349" s="37" t="s">
        <v>99</v>
      </c>
      <c r="E18349" s="0" t="n">
        <v>3</v>
      </c>
      <c r="F18349" s="38" t="s">
        <v>71</v>
      </c>
      <c r="G18349" s="37" t="s">
        <v>640</v>
      </c>
      <c r="H18349" s="0" t="n">
        <v>2313675</v>
      </c>
      <c r="I18349" s="0" t="n">
        <v>1069267</v>
      </c>
      <c r="J18349" s="0" t="n">
        <v>-37101</v>
      </c>
    </row>
    <row r="18350" customFormat="false" ht="15" hidden="false" customHeight="false" outlineLevel="0" collapsed="false">
      <c r="A18350" s="0" t="n">
        <v>202507</v>
      </c>
      <c r="B18350" s="0" t="n">
        <v>202509</v>
      </c>
      <c r="C18350" s="37" t="s">
        <v>109</v>
      </c>
      <c r="D18350" s="37" t="s">
        <v>300</v>
      </c>
      <c r="E18350" s="0" t="n">
        <v>3</v>
      </c>
      <c r="F18350" s="38" t="s">
        <v>71</v>
      </c>
      <c r="G18350" s="37" t="s">
        <v>641</v>
      </c>
      <c r="H18350" s="0" t="n">
        <v>1875947</v>
      </c>
      <c r="I18350" s="0" t="n">
        <v>474002</v>
      </c>
      <c r="J18350" s="0" t="n">
        <v>164392</v>
      </c>
    </row>
    <row r="18351" customFormat="false" ht="15" hidden="false" customHeight="false" outlineLevel="0" collapsed="false">
      <c r="A18351" s="0" t="n">
        <v>202507</v>
      </c>
      <c r="B18351" s="0" t="n">
        <v>202509</v>
      </c>
      <c r="C18351" s="37" t="s">
        <v>109</v>
      </c>
      <c r="D18351" s="37" t="s">
        <v>116</v>
      </c>
      <c r="E18351" s="0" t="n">
        <v>3</v>
      </c>
      <c r="F18351" s="38" t="s">
        <v>71</v>
      </c>
      <c r="G18351" s="37" t="s">
        <v>642</v>
      </c>
      <c r="H18351" s="0" t="n">
        <v>483777</v>
      </c>
      <c r="I18351" s="0" t="n">
        <v>636646</v>
      </c>
      <c r="J18351" s="0" t="n">
        <v>83803</v>
      </c>
    </row>
    <row r="18352" customFormat="false" ht="15" hidden="false" customHeight="false" outlineLevel="0" collapsed="false">
      <c r="A18352" s="0" t="n">
        <v>202507</v>
      </c>
      <c r="B18352" s="0" t="n">
        <v>202509</v>
      </c>
      <c r="C18352" s="37" t="s">
        <v>124</v>
      </c>
      <c r="D18352" s="37" t="s">
        <v>170</v>
      </c>
      <c r="E18352" s="0" t="n">
        <v>3</v>
      </c>
      <c r="F18352" s="38" t="s">
        <v>71</v>
      </c>
      <c r="G18352" s="37" t="s">
        <v>643</v>
      </c>
      <c r="H18352" s="0" t="n">
        <v>423688</v>
      </c>
      <c r="I18352" s="0" t="n">
        <v>329316</v>
      </c>
      <c r="J18352" s="0" t="n">
        <v>33778</v>
      </c>
    </row>
    <row r="18353" customFormat="false" ht="15" hidden="false" customHeight="false" outlineLevel="0" collapsed="false">
      <c r="A18353" s="0" t="n">
        <v>202507</v>
      </c>
      <c r="B18353" s="0" t="n">
        <v>202509</v>
      </c>
      <c r="C18353" s="37" t="s">
        <v>115</v>
      </c>
      <c r="D18353" s="37" t="s">
        <v>130</v>
      </c>
      <c r="E18353" s="0" t="n">
        <v>3</v>
      </c>
      <c r="F18353" s="38" t="s">
        <v>71</v>
      </c>
      <c r="G18353" s="37" t="s">
        <v>644</v>
      </c>
      <c r="H18353" s="0" t="n">
        <v>497554</v>
      </c>
      <c r="I18353" s="0" t="n">
        <v>727308</v>
      </c>
      <c r="J18353" s="0" t="n">
        <v>116793</v>
      </c>
    </row>
    <row r="18354" customFormat="false" ht="15" hidden="false" customHeight="false" outlineLevel="0" collapsed="false">
      <c r="A18354" s="0" t="n">
        <v>202507</v>
      </c>
      <c r="B18354" s="0" t="n">
        <v>202509</v>
      </c>
      <c r="C18354" s="37" t="s">
        <v>95</v>
      </c>
      <c r="D18354" s="37" t="s">
        <v>235</v>
      </c>
      <c r="E18354" s="0" t="n">
        <v>3</v>
      </c>
      <c r="F18354" s="38" t="s">
        <v>71</v>
      </c>
      <c r="G18354" s="37" t="s">
        <v>645</v>
      </c>
      <c r="H18354" s="0" t="n">
        <v>1213097</v>
      </c>
      <c r="I18354" s="0" t="n">
        <v>1047090</v>
      </c>
      <c r="J18354" s="0" t="n">
        <v>-52691</v>
      </c>
    </row>
    <row r="18355" customFormat="false" ht="15" hidden="false" customHeight="false" outlineLevel="0" collapsed="false">
      <c r="A18355" s="0" t="n">
        <v>202507</v>
      </c>
      <c r="B18355" s="0" t="n">
        <v>202509</v>
      </c>
      <c r="C18355" s="37" t="s">
        <v>115</v>
      </c>
      <c r="D18355" s="37" t="s">
        <v>646</v>
      </c>
      <c r="E18355" s="0" t="n">
        <v>3</v>
      </c>
      <c r="F18355" s="38" t="s">
        <v>71</v>
      </c>
      <c r="G18355" s="37" t="s">
        <v>647</v>
      </c>
      <c r="H18355" s="0" t="n">
        <v>3513110</v>
      </c>
      <c r="I18355" s="0" t="n">
        <v>4476420</v>
      </c>
      <c r="J18355" s="0" t="n">
        <v>153793</v>
      </c>
    </row>
    <row r="18356" customFormat="false" ht="15" hidden="false" customHeight="false" outlineLevel="0" collapsed="false">
      <c r="A18356" s="0" t="n">
        <v>202507</v>
      </c>
      <c r="B18356" s="0" t="n">
        <v>202509</v>
      </c>
      <c r="C18356" s="37" t="s">
        <v>149</v>
      </c>
      <c r="D18356" s="37" t="s">
        <v>531</v>
      </c>
      <c r="E18356" s="0" t="n">
        <v>3</v>
      </c>
      <c r="F18356" s="38" t="s">
        <v>71</v>
      </c>
      <c r="G18356" s="37" t="s">
        <v>648</v>
      </c>
      <c r="H18356" s="0" t="n">
        <v>762097</v>
      </c>
      <c r="I18356" s="0" t="n">
        <v>1422989</v>
      </c>
      <c r="J18356" s="0" t="n">
        <v>-34579</v>
      </c>
    </row>
    <row r="18357" customFormat="false" ht="15" hidden="false" customHeight="false" outlineLevel="0" collapsed="false">
      <c r="A18357" s="0" t="n">
        <v>202507</v>
      </c>
      <c r="B18357" s="0" t="n">
        <v>202509</v>
      </c>
      <c r="C18357" s="37" t="s">
        <v>124</v>
      </c>
      <c r="D18357" s="37" t="s">
        <v>616</v>
      </c>
      <c r="E18357" s="0" t="n">
        <v>3</v>
      </c>
      <c r="F18357" s="38" t="s">
        <v>71</v>
      </c>
      <c r="G18357" s="37" t="s">
        <v>649</v>
      </c>
      <c r="H18357" s="0" t="n">
        <v>185521</v>
      </c>
      <c r="I18357" s="0" t="n">
        <v>152292</v>
      </c>
      <c r="J18357" s="0" t="n">
        <v>14725</v>
      </c>
    </row>
    <row r="18358" customFormat="false" ht="15" hidden="false" customHeight="false" outlineLevel="0" collapsed="false">
      <c r="A18358" s="0" t="n">
        <v>202507</v>
      </c>
      <c r="B18358" s="0" t="n">
        <v>202509</v>
      </c>
      <c r="C18358" s="37" t="s">
        <v>101</v>
      </c>
      <c r="D18358" s="37" t="s">
        <v>445</v>
      </c>
      <c r="E18358" s="0" t="n">
        <v>3</v>
      </c>
      <c r="F18358" s="38" t="s">
        <v>71</v>
      </c>
      <c r="G18358" s="37" t="s">
        <v>650</v>
      </c>
      <c r="H18358" s="0" t="n">
        <v>1715008</v>
      </c>
      <c r="I18358" s="0" t="n">
        <v>823032</v>
      </c>
      <c r="J18358" s="0" t="n">
        <v>-47582</v>
      </c>
    </row>
    <row r="18359" customFormat="false" ht="15" hidden="false" customHeight="false" outlineLevel="0" collapsed="false">
      <c r="A18359" s="0" t="n">
        <v>202507</v>
      </c>
      <c r="B18359" s="0" t="n">
        <v>202509</v>
      </c>
      <c r="C18359" s="37" t="s">
        <v>109</v>
      </c>
      <c r="D18359" s="37" t="s">
        <v>651</v>
      </c>
      <c r="E18359" s="0" t="n">
        <v>3</v>
      </c>
      <c r="F18359" s="38" t="s">
        <v>71</v>
      </c>
      <c r="G18359" s="37" t="s">
        <v>652</v>
      </c>
      <c r="H18359" s="0" t="n">
        <v>2355475</v>
      </c>
      <c r="I18359" s="0" t="n">
        <v>2827877</v>
      </c>
      <c r="J18359" s="0" t="n">
        <v>416763</v>
      </c>
    </row>
    <row r="18360" customFormat="false" ht="15" hidden="false" customHeight="false" outlineLevel="0" collapsed="false">
      <c r="A18360" s="0" t="n">
        <v>202507</v>
      </c>
      <c r="B18360" s="0" t="n">
        <v>202509</v>
      </c>
      <c r="C18360" s="37" t="s">
        <v>184</v>
      </c>
      <c r="D18360" s="37" t="s">
        <v>482</v>
      </c>
      <c r="E18360" s="0" t="n">
        <v>3</v>
      </c>
      <c r="F18360" s="38" t="s">
        <v>71</v>
      </c>
      <c r="G18360" s="37" t="s">
        <v>653</v>
      </c>
      <c r="H18360" s="0" t="n">
        <v>1387103</v>
      </c>
      <c r="I18360" s="0" t="n">
        <v>1510953</v>
      </c>
      <c r="J18360" s="0" t="n">
        <v>299703</v>
      </c>
    </row>
    <row r="18361" customFormat="false" ht="15" hidden="false" customHeight="false" outlineLevel="0" collapsed="false">
      <c r="A18361" s="0" t="n">
        <v>202507</v>
      </c>
      <c r="B18361" s="0" t="n">
        <v>202509</v>
      </c>
      <c r="C18361" s="37" t="s">
        <v>136</v>
      </c>
      <c r="D18361" s="37" t="s">
        <v>606</v>
      </c>
      <c r="E18361" s="0" t="n">
        <v>3</v>
      </c>
      <c r="F18361" s="38" t="s">
        <v>71</v>
      </c>
      <c r="G18361" s="37" t="s">
        <v>654</v>
      </c>
      <c r="H18361" s="0" t="n">
        <v>935878</v>
      </c>
      <c r="I18361" s="0" t="n">
        <v>278511</v>
      </c>
      <c r="J18361" s="0" t="n">
        <v>54219</v>
      </c>
    </row>
    <row r="18362" customFormat="false" ht="15" hidden="false" customHeight="false" outlineLevel="0" collapsed="false">
      <c r="A18362" s="0" t="n">
        <v>202507</v>
      </c>
      <c r="B18362" s="0" t="n">
        <v>202509</v>
      </c>
      <c r="C18362" s="37" t="s">
        <v>152</v>
      </c>
      <c r="D18362" s="37" t="s">
        <v>655</v>
      </c>
      <c r="E18362" s="0" t="n">
        <v>3</v>
      </c>
      <c r="F18362" s="38" t="s">
        <v>71</v>
      </c>
      <c r="G18362" s="37" t="s">
        <v>656</v>
      </c>
      <c r="H18362" s="0" t="n">
        <v>400288</v>
      </c>
      <c r="I18362" s="0" t="n">
        <v>301760</v>
      </c>
      <c r="J18362" s="0" t="n">
        <v>37431</v>
      </c>
    </row>
    <row r="18363" customFormat="false" ht="15" hidden="false" customHeight="false" outlineLevel="0" collapsed="false">
      <c r="A18363" s="0" t="n">
        <v>202507</v>
      </c>
      <c r="B18363" s="0" t="n">
        <v>202509</v>
      </c>
      <c r="C18363" s="37" t="s">
        <v>178</v>
      </c>
      <c r="D18363" s="37" t="s">
        <v>127</v>
      </c>
      <c r="E18363" s="0" t="n">
        <v>3</v>
      </c>
      <c r="F18363" s="38" t="s">
        <v>71</v>
      </c>
      <c r="G18363" s="37" t="s">
        <v>657</v>
      </c>
      <c r="H18363" s="0" t="n">
        <v>241286</v>
      </c>
      <c r="I18363" s="0" t="n">
        <v>189172</v>
      </c>
      <c r="J18363" s="0" t="n">
        <v>18770</v>
      </c>
    </row>
    <row r="18364" customFormat="false" ht="15" hidden="false" customHeight="false" outlineLevel="0" collapsed="false">
      <c r="A18364" s="0" t="n">
        <v>202507</v>
      </c>
      <c r="B18364" s="0" t="n">
        <v>202509</v>
      </c>
      <c r="C18364" s="37" t="s">
        <v>158</v>
      </c>
      <c r="D18364" s="37" t="s">
        <v>189</v>
      </c>
      <c r="E18364" s="0" t="n">
        <v>3</v>
      </c>
      <c r="F18364" s="38" t="s">
        <v>71</v>
      </c>
      <c r="G18364" s="37" t="s">
        <v>658</v>
      </c>
      <c r="H18364" s="0" t="n">
        <v>156632</v>
      </c>
      <c r="I18364" s="0" t="n">
        <v>152386</v>
      </c>
      <c r="J18364" s="0" t="n">
        <v>5821</v>
      </c>
    </row>
    <row r="18365" customFormat="false" ht="15" hidden="false" customHeight="false" outlineLevel="0" collapsed="false">
      <c r="A18365" s="0" t="n">
        <v>202507</v>
      </c>
      <c r="B18365" s="0" t="n">
        <v>202509</v>
      </c>
      <c r="C18365" s="37" t="s">
        <v>98</v>
      </c>
      <c r="D18365" s="37" t="s">
        <v>659</v>
      </c>
      <c r="E18365" s="0" t="n">
        <v>3</v>
      </c>
      <c r="F18365" s="38" t="s">
        <v>71</v>
      </c>
      <c r="G18365" s="37" t="s">
        <v>660</v>
      </c>
      <c r="H18365" s="0" t="n">
        <v>44910</v>
      </c>
      <c r="I18365" s="0" t="n">
        <v>31632</v>
      </c>
      <c r="J18365" s="0" t="n">
        <v>3949</v>
      </c>
    </row>
    <row r="18366" customFormat="false" ht="15" hidden="false" customHeight="false" outlineLevel="0" collapsed="false">
      <c r="A18366" s="0" t="n">
        <v>202507</v>
      </c>
      <c r="B18366" s="0" t="n">
        <v>202509</v>
      </c>
      <c r="C18366" s="37" t="s">
        <v>184</v>
      </c>
      <c r="D18366" s="37" t="s">
        <v>385</v>
      </c>
      <c r="E18366" s="0" t="n">
        <v>3</v>
      </c>
      <c r="F18366" s="38" t="s">
        <v>71</v>
      </c>
      <c r="G18366" s="37" t="s">
        <v>661</v>
      </c>
      <c r="H18366" s="0" t="n">
        <v>817754</v>
      </c>
      <c r="I18366" s="0" t="n">
        <v>2219633</v>
      </c>
      <c r="J18366" s="0" t="n">
        <v>153197</v>
      </c>
    </row>
    <row r="18367" customFormat="false" ht="15" hidden="false" customHeight="false" outlineLevel="0" collapsed="false">
      <c r="A18367" s="0" t="n">
        <v>202507</v>
      </c>
      <c r="B18367" s="0" t="n">
        <v>202509</v>
      </c>
      <c r="C18367" s="37" t="s">
        <v>101</v>
      </c>
      <c r="D18367" s="37" t="s">
        <v>141</v>
      </c>
      <c r="E18367" s="0" t="n">
        <v>3</v>
      </c>
      <c r="F18367" s="38" t="s">
        <v>71</v>
      </c>
      <c r="G18367" s="37" t="s">
        <v>662</v>
      </c>
      <c r="H18367" s="0" t="n">
        <v>432018</v>
      </c>
      <c r="I18367" s="0" t="n">
        <v>413796</v>
      </c>
      <c r="J18367" s="0" t="n">
        <v>-44261</v>
      </c>
    </row>
    <row r="18368" customFormat="false" ht="15" hidden="false" customHeight="false" outlineLevel="0" collapsed="false">
      <c r="A18368" s="0" t="n">
        <v>202507</v>
      </c>
      <c r="B18368" s="0" t="n">
        <v>202509</v>
      </c>
      <c r="C18368" s="37" t="s">
        <v>98</v>
      </c>
      <c r="D18368" s="37" t="s">
        <v>110</v>
      </c>
      <c r="E18368" s="0" t="n">
        <v>3</v>
      </c>
      <c r="F18368" s="38" t="s">
        <v>71</v>
      </c>
      <c r="G18368" s="37" t="s">
        <v>663</v>
      </c>
      <c r="H18368" s="0" t="n">
        <v>317339</v>
      </c>
      <c r="I18368" s="0" t="n">
        <v>280761</v>
      </c>
      <c r="J18368" s="0" t="n">
        <v>5145</v>
      </c>
    </row>
    <row r="18369" customFormat="false" ht="15" hidden="false" customHeight="false" outlineLevel="0" collapsed="false">
      <c r="A18369" s="0" t="n">
        <v>202507</v>
      </c>
      <c r="B18369" s="0" t="n">
        <v>202509</v>
      </c>
      <c r="C18369" s="37" t="s">
        <v>158</v>
      </c>
      <c r="D18369" s="37" t="s">
        <v>332</v>
      </c>
      <c r="E18369" s="0" t="n">
        <v>3</v>
      </c>
      <c r="F18369" s="38" t="s">
        <v>71</v>
      </c>
      <c r="G18369" s="37" t="s">
        <v>664</v>
      </c>
      <c r="H18369" s="0" t="n">
        <v>14226</v>
      </c>
      <c r="I18369" s="0" t="n">
        <v>13503</v>
      </c>
      <c r="J18369" s="0" t="n">
        <v>2150</v>
      </c>
    </row>
    <row r="18370" customFormat="false" ht="15" hidden="false" customHeight="false" outlineLevel="0" collapsed="false">
      <c r="A18370" s="0" t="n">
        <v>202507</v>
      </c>
      <c r="B18370" s="0" t="n">
        <v>202509</v>
      </c>
      <c r="C18370" s="37" t="s">
        <v>178</v>
      </c>
      <c r="D18370" s="37" t="s">
        <v>134</v>
      </c>
      <c r="E18370" s="0" t="n">
        <v>3</v>
      </c>
      <c r="F18370" s="38" t="s">
        <v>71</v>
      </c>
      <c r="G18370" s="37" t="s">
        <v>665</v>
      </c>
      <c r="H18370" s="0" t="n">
        <v>152515</v>
      </c>
      <c r="I18370" s="0" t="n">
        <v>70876</v>
      </c>
      <c r="J18370" s="0" t="n">
        <v>-2309</v>
      </c>
    </row>
    <row r="18371" customFormat="false" ht="15" hidden="false" customHeight="false" outlineLevel="0" collapsed="false">
      <c r="A18371" s="0" t="n">
        <v>202507</v>
      </c>
      <c r="B18371" s="0" t="n">
        <v>202509</v>
      </c>
      <c r="C18371" s="37" t="s">
        <v>136</v>
      </c>
      <c r="D18371" s="37" t="s">
        <v>511</v>
      </c>
      <c r="E18371" s="0" t="n">
        <v>3</v>
      </c>
      <c r="F18371" s="38" t="s">
        <v>71</v>
      </c>
      <c r="G18371" s="37" t="s">
        <v>666</v>
      </c>
      <c r="H18371" s="0" t="n">
        <v>2307298</v>
      </c>
      <c r="I18371" s="0" t="n">
        <v>1421049</v>
      </c>
      <c r="J18371" s="0" t="n">
        <v>-49081</v>
      </c>
    </row>
    <row r="18372" customFormat="false" ht="15" hidden="false" customHeight="false" outlineLevel="0" collapsed="false">
      <c r="A18372" s="0" t="n">
        <v>202507</v>
      </c>
      <c r="B18372" s="0" t="n">
        <v>202509</v>
      </c>
      <c r="C18372" s="37" t="s">
        <v>149</v>
      </c>
      <c r="D18372" s="37" t="s">
        <v>298</v>
      </c>
      <c r="E18372" s="0" t="n">
        <v>3</v>
      </c>
      <c r="F18372" s="38" t="s">
        <v>71</v>
      </c>
      <c r="G18372" s="37" t="s">
        <v>667</v>
      </c>
      <c r="H18372" s="0" t="n">
        <v>318786</v>
      </c>
      <c r="I18372" s="0" t="n">
        <v>225528</v>
      </c>
      <c r="J18372" s="0" t="n">
        <v>13539</v>
      </c>
    </row>
    <row r="18373" customFormat="false" ht="15" hidden="false" customHeight="false" outlineLevel="0" collapsed="false">
      <c r="A18373" s="0" t="n">
        <v>202507</v>
      </c>
      <c r="B18373" s="0" t="n">
        <v>202509</v>
      </c>
      <c r="C18373" s="37" t="s">
        <v>115</v>
      </c>
      <c r="D18373" s="37" t="s">
        <v>288</v>
      </c>
      <c r="E18373" s="0" t="n">
        <v>3</v>
      </c>
      <c r="F18373" s="38" t="s">
        <v>71</v>
      </c>
      <c r="G18373" s="37" t="s">
        <v>668</v>
      </c>
      <c r="H18373" s="0" t="n">
        <v>1033989</v>
      </c>
      <c r="I18373" s="0" t="n">
        <v>1090540</v>
      </c>
      <c r="J18373" s="0" t="n">
        <v>-149285</v>
      </c>
    </row>
    <row r="18374" customFormat="false" ht="15" hidden="false" customHeight="false" outlineLevel="0" collapsed="false">
      <c r="A18374" s="0" t="n">
        <v>202507</v>
      </c>
      <c r="B18374" s="0" t="n">
        <v>202509</v>
      </c>
      <c r="C18374" s="37" t="s">
        <v>112</v>
      </c>
      <c r="D18374" s="37" t="s">
        <v>280</v>
      </c>
      <c r="E18374" s="0" t="n">
        <v>3</v>
      </c>
      <c r="F18374" s="38" t="s">
        <v>71</v>
      </c>
      <c r="G18374" s="37" t="s">
        <v>669</v>
      </c>
      <c r="H18374" s="0" t="n">
        <v>131261</v>
      </c>
      <c r="I18374" s="0" t="n">
        <v>103059</v>
      </c>
      <c r="J18374" s="0" t="n">
        <v>15764</v>
      </c>
    </row>
    <row r="18375" customFormat="false" ht="15" hidden="false" customHeight="false" outlineLevel="0" collapsed="false">
      <c r="A18375" s="0" t="n">
        <v>202507</v>
      </c>
      <c r="B18375" s="0" t="n">
        <v>202509</v>
      </c>
      <c r="C18375" s="37" t="s">
        <v>101</v>
      </c>
      <c r="D18375" s="37" t="s">
        <v>401</v>
      </c>
      <c r="E18375" s="0" t="n">
        <v>3</v>
      </c>
      <c r="F18375" s="38" t="s">
        <v>71</v>
      </c>
      <c r="G18375" s="37" t="s">
        <v>670</v>
      </c>
      <c r="H18375" s="0" t="n">
        <v>3191467</v>
      </c>
      <c r="I18375" s="0" t="n">
        <v>1494422</v>
      </c>
      <c r="J18375" s="0" t="n">
        <v>215373</v>
      </c>
    </row>
    <row r="18376" customFormat="false" ht="15" hidden="false" customHeight="false" outlineLevel="0" collapsed="false">
      <c r="A18376" s="0" t="n">
        <v>202507</v>
      </c>
      <c r="B18376" s="0" t="n">
        <v>202509</v>
      </c>
      <c r="C18376" s="37" t="s">
        <v>149</v>
      </c>
      <c r="D18376" s="37" t="s">
        <v>258</v>
      </c>
      <c r="E18376" s="0" t="n">
        <v>3</v>
      </c>
      <c r="F18376" s="38" t="s">
        <v>71</v>
      </c>
      <c r="G18376" s="37" t="s">
        <v>671</v>
      </c>
      <c r="H18376" s="0" t="n">
        <v>324486</v>
      </c>
      <c r="I18376" s="0" t="n">
        <v>228912</v>
      </c>
      <c r="J18376" s="0" t="n">
        <v>39995</v>
      </c>
    </row>
    <row r="18377" customFormat="false" ht="15" hidden="false" customHeight="false" outlineLevel="0" collapsed="false">
      <c r="A18377" s="0" t="n">
        <v>202507</v>
      </c>
      <c r="B18377" s="0" t="n">
        <v>202509</v>
      </c>
      <c r="C18377" s="37" t="s">
        <v>106</v>
      </c>
      <c r="D18377" s="37" t="s">
        <v>389</v>
      </c>
      <c r="E18377" s="0" t="n">
        <v>3</v>
      </c>
      <c r="F18377" s="38" t="s">
        <v>71</v>
      </c>
      <c r="G18377" s="37" t="s">
        <v>672</v>
      </c>
      <c r="H18377" s="0" t="n">
        <v>729739</v>
      </c>
      <c r="I18377" s="0" t="n">
        <v>1594792</v>
      </c>
      <c r="J18377" s="0" t="n">
        <v>162866</v>
      </c>
    </row>
    <row r="18378" customFormat="false" ht="15" hidden="false" customHeight="false" outlineLevel="0" collapsed="false">
      <c r="A18378" s="0" t="n">
        <v>202507</v>
      </c>
      <c r="B18378" s="0" t="n">
        <v>202509</v>
      </c>
      <c r="C18378" s="37" t="s">
        <v>115</v>
      </c>
      <c r="D18378" s="37" t="s">
        <v>673</v>
      </c>
      <c r="E18378" s="0" t="n">
        <v>3</v>
      </c>
      <c r="F18378" s="38" t="s">
        <v>71</v>
      </c>
      <c r="G18378" s="37" t="s">
        <v>674</v>
      </c>
      <c r="H18378" s="0" t="n">
        <v>9030359</v>
      </c>
      <c r="I18378" s="0" t="n">
        <v>5897884</v>
      </c>
      <c r="J18378" s="0" t="n">
        <v>-31190</v>
      </c>
    </row>
    <row r="18379" customFormat="false" ht="15" hidden="false" customHeight="false" outlineLevel="0" collapsed="false">
      <c r="A18379" s="0" t="n">
        <v>202507</v>
      </c>
      <c r="B18379" s="0" t="n">
        <v>202509</v>
      </c>
      <c r="C18379" s="37" t="s">
        <v>152</v>
      </c>
      <c r="D18379" s="37" t="s">
        <v>425</v>
      </c>
      <c r="E18379" s="0" t="n">
        <v>3</v>
      </c>
      <c r="F18379" s="38" t="s">
        <v>71</v>
      </c>
      <c r="G18379" s="37" t="s">
        <v>675</v>
      </c>
      <c r="H18379" s="0" t="n">
        <v>2877323</v>
      </c>
      <c r="I18379" s="0" t="n">
        <v>4626224</v>
      </c>
      <c r="J18379" s="0" t="n">
        <v>-198955</v>
      </c>
    </row>
    <row r="18380" customFormat="false" ht="15" hidden="false" customHeight="false" outlineLevel="0" collapsed="false">
      <c r="A18380" s="0" t="n">
        <v>202507</v>
      </c>
      <c r="B18380" s="0" t="n">
        <v>202509</v>
      </c>
      <c r="C18380" s="37" t="s">
        <v>158</v>
      </c>
      <c r="D18380" s="37" t="s">
        <v>282</v>
      </c>
      <c r="E18380" s="0" t="n">
        <v>3</v>
      </c>
      <c r="F18380" s="38" t="s">
        <v>71</v>
      </c>
      <c r="G18380" s="37" t="s">
        <v>676</v>
      </c>
      <c r="H18380" s="0" t="n">
        <v>487350</v>
      </c>
      <c r="I18380" s="0" t="n">
        <v>923537</v>
      </c>
      <c r="J18380" s="0" t="n">
        <v>124766</v>
      </c>
    </row>
    <row r="18381" customFormat="false" ht="15" hidden="false" customHeight="false" outlineLevel="0" collapsed="false">
      <c r="A18381" s="0" t="n">
        <v>202507</v>
      </c>
      <c r="B18381" s="0" t="n">
        <v>202509</v>
      </c>
      <c r="C18381" s="37" t="s">
        <v>136</v>
      </c>
      <c r="D18381" s="37" t="s">
        <v>420</v>
      </c>
      <c r="E18381" s="0" t="n">
        <v>3</v>
      </c>
      <c r="F18381" s="38" t="s">
        <v>71</v>
      </c>
      <c r="G18381" s="37" t="s">
        <v>677</v>
      </c>
      <c r="H18381" s="0" t="n">
        <v>477826</v>
      </c>
      <c r="I18381" s="0" t="n">
        <v>365421</v>
      </c>
      <c r="J18381" s="0" t="n">
        <v>55377</v>
      </c>
    </row>
    <row r="18382" customFormat="false" ht="15" hidden="false" customHeight="false" outlineLevel="0" collapsed="false">
      <c r="A18382" s="0" t="n">
        <v>202507</v>
      </c>
      <c r="B18382" s="0" t="n">
        <v>202509</v>
      </c>
      <c r="C18382" s="37" t="s">
        <v>109</v>
      </c>
      <c r="D18382" s="37" t="s">
        <v>493</v>
      </c>
      <c r="E18382" s="0" t="n">
        <v>3</v>
      </c>
      <c r="F18382" s="38" t="s">
        <v>71</v>
      </c>
      <c r="G18382" s="37" t="s">
        <v>678</v>
      </c>
      <c r="H18382" s="0" t="n">
        <v>435948</v>
      </c>
      <c r="I18382" s="0" t="n">
        <v>259937</v>
      </c>
      <c r="J18382" s="0" t="n">
        <v>-8234</v>
      </c>
    </row>
    <row r="18383" customFormat="false" ht="15" hidden="false" customHeight="false" outlineLevel="0" collapsed="false">
      <c r="A18383" s="0" t="n">
        <v>202507</v>
      </c>
      <c r="B18383" s="0" t="n">
        <v>202509</v>
      </c>
      <c r="C18383" s="37" t="s">
        <v>109</v>
      </c>
      <c r="D18383" s="37" t="s">
        <v>320</v>
      </c>
      <c r="E18383" s="0" t="n">
        <v>3</v>
      </c>
      <c r="F18383" s="38" t="s">
        <v>71</v>
      </c>
      <c r="G18383" s="37" t="s">
        <v>679</v>
      </c>
      <c r="H18383" s="0" t="n">
        <v>1122523</v>
      </c>
      <c r="I18383" s="0" t="n">
        <v>1531087</v>
      </c>
      <c r="J18383" s="0" t="n">
        <v>-69002</v>
      </c>
    </row>
    <row r="18384" customFormat="false" ht="15" hidden="false" customHeight="false" outlineLevel="0" collapsed="false">
      <c r="A18384" s="0" t="n">
        <v>202507</v>
      </c>
      <c r="B18384" s="0" t="n">
        <v>202509</v>
      </c>
      <c r="C18384" s="37" t="s">
        <v>178</v>
      </c>
      <c r="D18384" s="37" t="s">
        <v>380</v>
      </c>
      <c r="E18384" s="0" t="n">
        <v>3</v>
      </c>
      <c r="F18384" s="38" t="s">
        <v>71</v>
      </c>
      <c r="G18384" s="37" t="s">
        <v>680</v>
      </c>
      <c r="H18384" s="0" t="n">
        <v>518430</v>
      </c>
      <c r="I18384" s="0" t="n">
        <v>620706</v>
      </c>
      <c r="J18384" s="0" t="n">
        <v>48475</v>
      </c>
    </row>
    <row r="18385" customFormat="false" ht="15" hidden="false" customHeight="false" outlineLevel="0" collapsed="false">
      <c r="A18385" s="0" t="n">
        <v>202507</v>
      </c>
      <c r="B18385" s="0" t="n">
        <v>202509</v>
      </c>
      <c r="C18385" s="37" t="s">
        <v>101</v>
      </c>
      <c r="D18385" s="37" t="s">
        <v>571</v>
      </c>
      <c r="E18385" s="0" t="n">
        <v>3</v>
      </c>
      <c r="F18385" s="38" t="s">
        <v>71</v>
      </c>
      <c r="G18385" s="37" t="s">
        <v>681</v>
      </c>
      <c r="H18385" s="0" t="n">
        <v>337535</v>
      </c>
      <c r="I18385" s="0" t="n">
        <v>196660</v>
      </c>
      <c r="J18385" s="0" t="n">
        <v>18419</v>
      </c>
    </row>
    <row r="18386" customFormat="false" ht="15" hidden="false" customHeight="false" outlineLevel="0" collapsed="false">
      <c r="A18386" s="0" t="n">
        <v>202507</v>
      </c>
      <c r="B18386" s="0" t="n">
        <v>202509</v>
      </c>
      <c r="C18386" s="37" t="s">
        <v>115</v>
      </c>
      <c r="D18386" s="37" t="s">
        <v>396</v>
      </c>
      <c r="E18386" s="0" t="n">
        <v>3</v>
      </c>
      <c r="F18386" s="38" t="s">
        <v>71</v>
      </c>
      <c r="G18386" s="37" t="s">
        <v>682</v>
      </c>
      <c r="H18386" s="0" t="n">
        <v>3782732</v>
      </c>
      <c r="I18386" s="0" t="n">
        <v>6170546</v>
      </c>
      <c r="J18386" s="0" t="n">
        <v>1070510</v>
      </c>
    </row>
    <row r="18387" customFormat="false" ht="15" hidden="false" customHeight="false" outlineLevel="0" collapsed="false">
      <c r="A18387" s="0" t="n">
        <v>202507</v>
      </c>
      <c r="B18387" s="0" t="n">
        <v>202509</v>
      </c>
      <c r="C18387" s="37" t="s">
        <v>178</v>
      </c>
      <c r="D18387" s="37" t="s">
        <v>247</v>
      </c>
      <c r="E18387" s="0" t="n">
        <v>3</v>
      </c>
      <c r="F18387" s="38" t="s">
        <v>71</v>
      </c>
      <c r="G18387" s="37" t="s">
        <v>683</v>
      </c>
      <c r="H18387" s="0" t="n">
        <v>463077</v>
      </c>
      <c r="I18387" s="0" t="n">
        <v>428897</v>
      </c>
      <c r="J18387" s="0" t="n">
        <v>62721</v>
      </c>
    </row>
    <row r="18388" customFormat="false" ht="15" hidden="false" customHeight="false" outlineLevel="0" collapsed="false">
      <c r="A18388" s="0" t="n">
        <v>202507</v>
      </c>
      <c r="B18388" s="0" t="n">
        <v>202509</v>
      </c>
      <c r="C18388" s="37" t="s">
        <v>178</v>
      </c>
      <c r="D18388" s="37" t="s">
        <v>684</v>
      </c>
      <c r="E18388" s="0" t="n">
        <v>3</v>
      </c>
      <c r="F18388" s="38" t="s">
        <v>71</v>
      </c>
      <c r="G18388" s="37" t="s">
        <v>685</v>
      </c>
      <c r="H18388" s="0" t="n">
        <v>11365466</v>
      </c>
      <c r="I18388" s="0" t="n">
        <v>11033622</v>
      </c>
      <c r="J18388" s="0" t="n">
        <v>794384</v>
      </c>
    </row>
    <row r="18389" customFormat="false" ht="15" hidden="false" customHeight="false" outlineLevel="0" collapsed="false">
      <c r="A18389" s="0" t="n">
        <v>202507</v>
      </c>
      <c r="B18389" s="0" t="n">
        <v>202509</v>
      </c>
      <c r="C18389" s="37" t="s">
        <v>95</v>
      </c>
      <c r="D18389" s="37" t="s">
        <v>513</v>
      </c>
      <c r="E18389" s="0" t="n">
        <v>3</v>
      </c>
      <c r="F18389" s="38" t="s">
        <v>71</v>
      </c>
      <c r="G18389" s="37" t="s">
        <v>686</v>
      </c>
      <c r="H18389" s="0" t="n">
        <v>656468</v>
      </c>
      <c r="I18389" s="0" t="n">
        <v>522328</v>
      </c>
      <c r="J18389" s="0" t="n">
        <v>95874</v>
      </c>
    </row>
    <row r="18390" customFormat="false" ht="15" hidden="false" customHeight="false" outlineLevel="0" collapsed="false">
      <c r="A18390" s="0" t="n">
        <v>202507</v>
      </c>
      <c r="B18390" s="0" t="n">
        <v>202509</v>
      </c>
      <c r="C18390" s="37" t="s">
        <v>109</v>
      </c>
      <c r="D18390" s="37" t="s">
        <v>531</v>
      </c>
      <c r="E18390" s="0" t="n">
        <v>3</v>
      </c>
      <c r="F18390" s="38" t="s">
        <v>71</v>
      </c>
      <c r="G18390" s="37" t="s">
        <v>687</v>
      </c>
      <c r="H18390" s="0" t="n">
        <v>3782153</v>
      </c>
      <c r="I18390" s="0" t="n">
        <v>3548106</v>
      </c>
      <c r="J18390" s="0" t="n">
        <v>159828</v>
      </c>
    </row>
    <row r="18391" customFormat="false" ht="15" hidden="false" customHeight="false" outlineLevel="0" collapsed="false">
      <c r="A18391" s="0" t="n">
        <v>202507</v>
      </c>
      <c r="B18391" s="0" t="n">
        <v>202509</v>
      </c>
      <c r="C18391" s="37" t="s">
        <v>115</v>
      </c>
      <c r="D18391" s="37" t="s">
        <v>385</v>
      </c>
      <c r="E18391" s="0" t="n">
        <v>3</v>
      </c>
      <c r="F18391" s="38" t="s">
        <v>71</v>
      </c>
      <c r="G18391" s="37" t="s">
        <v>688</v>
      </c>
      <c r="H18391" s="0" t="n">
        <v>873455</v>
      </c>
      <c r="I18391" s="0" t="n">
        <v>424378</v>
      </c>
      <c r="J18391" s="0" t="n">
        <v>20856</v>
      </c>
    </row>
    <row r="18392" customFormat="false" ht="15" hidden="false" customHeight="false" outlineLevel="0" collapsed="false">
      <c r="A18392" s="0" t="n">
        <v>202507</v>
      </c>
      <c r="B18392" s="0" t="n">
        <v>202509</v>
      </c>
      <c r="C18392" s="37" t="s">
        <v>95</v>
      </c>
      <c r="D18392" s="37" t="s">
        <v>328</v>
      </c>
      <c r="E18392" s="0" t="n">
        <v>3</v>
      </c>
      <c r="F18392" s="38" t="s">
        <v>71</v>
      </c>
      <c r="G18392" s="37" t="s">
        <v>689</v>
      </c>
      <c r="H18392" s="0" t="n">
        <v>1212862</v>
      </c>
      <c r="I18392" s="0" t="n">
        <v>1960164</v>
      </c>
      <c r="J18392" s="0" t="n">
        <v>323087</v>
      </c>
    </row>
    <row r="18393" customFormat="false" ht="15" hidden="false" customHeight="false" outlineLevel="0" collapsed="false">
      <c r="A18393" s="0" t="n">
        <v>202507</v>
      </c>
      <c r="B18393" s="0" t="n">
        <v>202509</v>
      </c>
      <c r="C18393" s="37" t="s">
        <v>178</v>
      </c>
      <c r="D18393" s="37" t="s">
        <v>372</v>
      </c>
      <c r="E18393" s="0" t="n">
        <v>3</v>
      </c>
      <c r="F18393" s="38" t="s">
        <v>71</v>
      </c>
      <c r="G18393" s="37" t="s">
        <v>690</v>
      </c>
      <c r="H18393" s="0" t="n">
        <v>264917</v>
      </c>
      <c r="I18393" s="0" t="n">
        <v>160725</v>
      </c>
      <c r="J18393" s="0" t="n">
        <v>28248</v>
      </c>
    </row>
    <row r="18394" customFormat="false" ht="15" hidden="false" customHeight="false" outlineLevel="0" collapsed="false">
      <c r="A18394" s="0" t="n">
        <v>202507</v>
      </c>
      <c r="B18394" s="0" t="n">
        <v>202509</v>
      </c>
      <c r="C18394" s="37" t="s">
        <v>197</v>
      </c>
      <c r="D18394" s="37" t="s">
        <v>502</v>
      </c>
      <c r="E18394" s="0" t="n">
        <v>3</v>
      </c>
      <c r="F18394" s="38" t="s">
        <v>71</v>
      </c>
      <c r="G18394" s="37" t="s">
        <v>691</v>
      </c>
      <c r="H18394" s="0" t="n">
        <v>188000</v>
      </c>
      <c r="I18394" s="0" t="n">
        <v>216166</v>
      </c>
      <c r="J18394" s="0" t="n">
        <v>38558</v>
      </c>
    </row>
    <row r="18395" customFormat="false" ht="15" hidden="false" customHeight="false" outlineLevel="0" collapsed="false">
      <c r="A18395" s="0" t="n">
        <v>202507</v>
      </c>
      <c r="B18395" s="0" t="n">
        <v>202509</v>
      </c>
      <c r="C18395" s="37" t="s">
        <v>124</v>
      </c>
      <c r="D18395" s="37" t="s">
        <v>393</v>
      </c>
      <c r="E18395" s="0" t="n">
        <v>3</v>
      </c>
      <c r="F18395" s="38" t="s">
        <v>71</v>
      </c>
      <c r="G18395" s="37" t="s">
        <v>692</v>
      </c>
      <c r="H18395" s="0" t="n">
        <v>880083</v>
      </c>
      <c r="I18395" s="0" t="n">
        <v>717044</v>
      </c>
      <c r="J18395" s="0" t="n">
        <v>44493</v>
      </c>
    </row>
    <row r="18396" customFormat="false" ht="15" hidden="false" customHeight="false" outlineLevel="0" collapsed="false">
      <c r="A18396" s="0" t="n">
        <v>202507</v>
      </c>
      <c r="B18396" s="0" t="n">
        <v>202509</v>
      </c>
      <c r="C18396" s="37" t="s">
        <v>178</v>
      </c>
      <c r="D18396" s="37" t="s">
        <v>693</v>
      </c>
      <c r="E18396" s="0" t="n">
        <v>3</v>
      </c>
      <c r="F18396" s="38" t="s">
        <v>71</v>
      </c>
      <c r="G18396" s="37" t="s">
        <v>694</v>
      </c>
      <c r="H18396" s="0" t="n">
        <v>1863020</v>
      </c>
      <c r="I18396" s="0" t="n">
        <v>2031256</v>
      </c>
      <c r="J18396" s="0" t="n">
        <v>177047</v>
      </c>
    </row>
    <row r="18397" customFormat="false" ht="15" hidden="false" customHeight="false" outlineLevel="0" collapsed="false">
      <c r="A18397" s="0" t="n">
        <v>202507</v>
      </c>
      <c r="B18397" s="0" t="n">
        <v>202509</v>
      </c>
      <c r="C18397" s="37" t="s">
        <v>95</v>
      </c>
      <c r="D18397" s="37" t="s">
        <v>519</v>
      </c>
      <c r="E18397" s="0" t="n">
        <v>3</v>
      </c>
      <c r="F18397" s="38" t="s">
        <v>71</v>
      </c>
      <c r="G18397" s="37" t="s">
        <v>695</v>
      </c>
      <c r="H18397" s="0" t="n">
        <v>547789</v>
      </c>
      <c r="I18397" s="0" t="n">
        <v>232555</v>
      </c>
      <c r="J18397" s="0" t="n">
        <v>-1543</v>
      </c>
    </row>
    <row r="18398" customFormat="false" ht="15" hidden="false" customHeight="false" outlineLevel="0" collapsed="false">
      <c r="A18398" s="0" t="n">
        <v>202507</v>
      </c>
      <c r="B18398" s="0" t="n">
        <v>202509</v>
      </c>
      <c r="C18398" s="37" t="s">
        <v>152</v>
      </c>
      <c r="D18398" s="37" t="s">
        <v>341</v>
      </c>
      <c r="E18398" s="0" t="n">
        <v>3</v>
      </c>
      <c r="F18398" s="38" t="s">
        <v>71</v>
      </c>
      <c r="G18398" s="37" t="s">
        <v>696</v>
      </c>
      <c r="H18398" s="0" t="n">
        <v>119646</v>
      </c>
      <c r="I18398" s="0" t="n">
        <v>214952</v>
      </c>
      <c r="J18398" s="0" t="n">
        <v>36541</v>
      </c>
    </row>
    <row r="18399" customFormat="false" ht="15" hidden="false" customHeight="false" outlineLevel="0" collapsed="false">
      <c r="A18399" s="0" t="n">
        <v>202507</v>
      </c>
      <c r="B18399" s="0" t="n">
        <v>202509</v>
      </c>
      <c r="C18399" s="37" t="s">
        <v>149</v>
      </c>
      <c r="D18399" s="37" t="s">
        <v>245</v>
      </c>
      <c r="E18399" s="0" t="n">
        <v>3</v>
      </c>
      <c r="F18399" s="38" t="s">
        <v>71</v>
      </c>
      <c r="G18399" s="37" t="s">
        <v>697</v>
      </c>
      <c r="H18399" s="0" t="n">
        <v>104173</v>
      </c>
      <c r="I18399" s="0" t="n">
        <v>58226</v>
      </c>
      <c r="J18399" s="0" t="n">
        <v>1215</v>
      </c>
    </row>
    <row r="18400" customFormat="false" ht="15" hidden="false" customHeight="false" outlineLevel="0" collapsed="false">
      <c r="A18400" s="0" t="n">
        <v>202507</v>
      </c>
      <c r="B18400" s="0" t="n">
        <v>202509</v>
      </c>
      <c r="C18400" s="37" t="s">
        <v>184</v>
      </c>
      <c r="D18400" s="37" t="s">
        <v>306</v>
      </c>
      <c r="E18400" s="0" t="n">
        <v>3</v>
      </c>
      <c r="F18400" s="38" t="s">
        <v>71</v>
      </c>
      <c r="G18400" s="37" t="s">
        <v>698</v>
      </c>
      <c r="H18400" s="0" t="n">
        <v>112430</v>
      </c>
      <c r="I18400" s="0" t="n">
        <v>258278</v>
      </c>
      <c r="J18400" s="0" t="n">
        <v>-30905</v>
      </c>
    </row>
    <row r="18401" customFormat="false" ht="15" hidden="false" customHeight="false" outlineLevel="0" collapsed="false">
      <c r="A18401" s="0" t="n">
        <v>202507</v>
      </c>
      <c r="B18401" s="0" t="n">
        <v>202509</v>
      </c>
      <c r="C18401" s="37" t="s">
        <v>124</v>
      </c>
      <c r="D18401" s="37" t="s">
        <v>311</v>
      </c>
      <c r="E18401" s="0" t="n">
        <v>3</v>
      </c>
      <c r="F18401" s="38" t="s">
        <v>71</v>
      </c>
      <c r="G18401" s="37" t="s">
        <v>699</v>
      </c>
      <c r="H18401" s="0" t="n">
        <v>53207</v>
      </c>
      <c r="I18401" s="0" t="n">
        <v>49752</v>
      </c>
      <c r="J18401" s="0" t="n">
        <v>1786</v>
      </c>
    </row>
    <row r="18402" customFormat="false" ht="15" hidden="false" customHeight="false" outlineLevel="0" collapsed="false">
      <c r="A18402" s="0" t="n">
        <v>202507</v>
      </c>
      <c r="B18402" s="0" t="n">
        <v>202509</v>
      </c>
      <c r="C18402" s="37" t="s">
        <v>109</v>
      </c>
      <c r="D18402" s="37" t="s">
        <v>700</v>
      </c>
      <c r="E18402" s="0" t="n">
        <v>3</v>
      </c>
      <c r="F18402" s="38" t="s">
        <v>71</v>
      </c>
      <c r="G18402" s="37" t="s">
        <v>701</v>
      </c>
      <c r="H18402" s="0" t="n">
        <v>654390</v>
      </c>
      <c r="I18402" s="0" t="n">
        <v>407106</v>
      </c>
      <c r="J18402" s="0" t="n">
        <v>-2271</v>
      </c>
    </row>
    <row r="18403" customFormat="false" ht="15" hidden="false" customHeight="false" outlineLevel="0" collapsed="false">
      <c r="A18403" s="0" t="n">
        <v>202507</v>
      </c>
      <c r="B18403" s="0" t="n">
        <v>202509</v>
      </c>
      <c r="C18403" s="37" t="s">
        <v>178</v>
      </c>
      <c r="D18403" s="37" t="s">
        <v>702</v>
      </c>
      <c r="E18403" s="0" t="n">
        <v>3</v>
      </c>
      <c r="F18403" s="38" t="s">
        <v>71</v>
      </c>
      <c r="G18403" s="37" t="s">
        <v>703</v>
      </c>
      <c r="H18403" s="0" t="n">
        <v>2516799</v>
      </c>
      <c r="I18403" s="0" t="n">
        <v>1492213</v>
      </c>
      <c r="J18403" s="0" t="n">
        <v>-284562</v>
      </c>
    </row>
    <row r="18404" customFormat="false" ht="15" hidden="false" customHeight="false" outlineLevel="0" collapsed="false">
      <c r="A18404" s="0" t="n">
        <v>202507</v>
      </c>
      <c r="B18404" s="0" t="n">
        <v>202509</v>
      </c>
      <c r="C18404" s="37" t="s">
        <v>115</v>
      </c>
      <c r="D18404" s="37" t="s">
        <v>569</v>
      </c>
      <c r="E18404" s="0" t="n">
        <v>3</v>
      </c>
      <c r="F18404" s="38" t="s">
        <v>71</v>
      </c>
      <c r="G18404" s="37" t="s">
        <v>704</v>
      </c>
      <c r="H18404" s="0" t="n">
        <v>724412</v>
      </c>
      <c r="I18404" s="0" t="n">
        <v>720037</v>
      </c>
      <c r="J18404" s="0" t="n">
        <v>16310</v>
      </c>
    </row>
    <row r="18405" customFormat="false" ht="15" hidden="false" customHeight="false" outlineLevel="0" collapsed="false">
      <c r="A18405" s="0" t="n">
        <v>202507</v>
      </c>
      <c r="B18405" s="0" t="n">
        <v>202509</v>
      </c>
      <c r="C18405" s="37" t="s">
        <v>136</v>
      </c>
      <c r="D18405" s="37" t="s">
        <v>210</v>
      </c>
      <c r="E18405" s="0" t="n">
        <v>3</v>
      </c>
      <c r="F18405" s="38" t="s">
        <v>71</v>
      </c>
      <c r="G18405" s="37" t="s">
        <v>705</v>
      </c>
      <c r="H18405" s="0" t="n">
        <v>48902</v>
      </c>
      <c r="I18405" s="0" t="n">
        <v>30192</v>
      </c>
      <c r="J18405" s="0" t="n">
        <v>4778</v>
      </c>
    </row>
    <row r="18406" customFormat="false" ht="15" hidden="false" customHeight="false" outlineLevel="0" collapsed="false">
      <c r="A18406" s="0" t="n">
        <v>202507</v>
      </c>
      <c r="B18406" s="0" t="n">
        <v>202509</v>
      </c>
      <c r="C18406" s="37" t="s">
        <v>158</v>
      </c>
      <c r="D18406" s="37" t="s">
        <v>706</v>
      </c>
      <c r="E18406" s="0" t="n">
        <v>3</v>
      </c>
      <c r="F18406" s="38" t="s">
        <v>71</v>
      </c>
      <c r="G18406" s="37" t="s">
        <v>707</v>
      </c>
      <c r="H18406" s="0" t="n">
        <v>471799</v>
      </c>
      <c r="I18406" s="0" t="n">
        <v>607011</v>
      </c>
      <c r="J18406" s="0" t="n">
        <v>73672</v>
      </c>
    </row>
    <row r="18407" customFormat="false" ht="15" hidden="false" customHeight="false" outlineLevel="0" collapsed="false">
      <c r="A18407" s="0" t="n">
        <v>202507</v>
      </c>
      <c r="B18407" s="0" t="n">
        <v>202509</v>
      </c>
      <c r="C18407" s="37" t="s">
        <v>109</v>
      </c>
      <c r="D18407" s="37" t="s">
        <v>251</v>
      </c>
      <c r="E18407" s="0" t="n">
        <v>3</v>
      </c>
      <c r="F18407" s="38" t="s">
        <v>71</v>
      </c>
      <c r="G18407" s="37" t="s">
        <v>708</v>
      </c>
      <c r="H18407" s="0" t="n">
        <v>406114</v>
      </c>
      <c r="I18407" s="0" t="n">
        <v>187563</v>
      </c>
      <c r="J18407" s="0" t="n">
        <v>22729</v>
      </c>
    </row>
    <row r="18408" customFormat="false" ht="15" hidden="false" customHeight="false" outlineLevel="0" collapsed="false">
      <c r="A18408" s="0" t="n">
        <v>202507</v>
      </c>
      <c r="B18408" s="0" t="n">
        <v>202509</v>
      </c>
      <c r="C18408" s="37" t="s">
        <v>101</v>
      </c>
      <c r="D18408" s="37" t="s">
        <v>273</v>
      </c>
      <c r="E18408" s="0" t="n">
        <v>3</v>
      </c>
      <c r="F18408" s="38" t="s">
        <v>71</v>
      </c>
      <c r="G18408" s="37" t="s">
        <v>709</v>
      </c>
      <c r="H18408" s="0" t="n">
        <v>7001247</v>
      </c>
      <c r="I18408" s="0" t="n">
        <v>4272626</v>
      </c>
      <c r="J18408" s="0" t="n">
        <v>950951</v>
      </c>
    </row>
    <row r="18409" customFormat="false" ht="15" hidden="false" customHeight="false" outlineLevel="0" collapsed="false">
      <c r="A18409" s="0" t="n">
        <v>202507</v>
      </c>
      <c r="B18409" s="0" t="n">
        <v>202509</v>
      </c>
      <c r="C18409" s="37" t="s">
        <v>115</v>
      </c>
      <c r="D18409" s="37" t="s">
        <v>700</v>
      </c>
      <c r="E18409" s="0" t="n">
        <v>3</v>
      </c>
      <c r="F18409" s="38" t="s">
        <v>71</v>
      </c>
      <c r="G18409" s="37" t="s">
        <v>710</v>
      </c>
      <c r="H18409" s="0" t="n">
        <v>107831</v>
      </c>
      <c r="I18409" s="0" t="n">
        <v>33811</v>
      </c>
      <c r="J18409" s="0" t="n">
        <v>748</v>
      </c>
    </row>
    <row r="18410" customFormat="false" ht="15" hidden="false" customHeight="false" outlineLevel="0" collapsed="false">
      <c r="A18410" s="0" t="n">
        <v>202507</v>
      </c>
      <c r="B18410" s="0" t="n">
        <v>202509</v>
      </c>
      <c r="C18410" s="37" t="s">
        <v>106</v>
      </c>
      <c r="D18410" s="37" t="s">
        <v>181</v>
      </c>
      <c r="E18410" s="0" t="n">
        <v>3</v>
      </c>
      <c r="F18410" s="38" t="s">
        <v>71</v>
      </c>
      <c r="G18410" s="37" t="s">
        <v>711</v>
      </c>
      <c r="H18410" s="0" t="n">
        <v>281055</v>
      </c>
      <c r="I18410" s="0" t="n">
        <v>133745</v>
      </c>
      <c r="J18410" s="0" t="n">
        <v>-4619</v>
      </c>
    </row>
    <row r="18411" customFormat="false" ht="15" hidden="false" customHeight="false" outlineLevel="0" collapsed="false">
      <c r="A18411" s="0" t="n">
        <v>202507</v>
      </c>
      <c r="B18411" s="0" t="n">
        <v>202509</v>
      </c>
      <c r="C18411" s="37" t="s">
        <v>101</v>
      </c>
      <c r="D18411" s="37" t="s">
        <v>369</v>
      </c>
      <c r="E18411" s="0" t="n">
        <v>3</v>
      </c>
      <c r="F18411" s="38" t="s">
        <v>71</v>
      </c>
      <c r="G18411" s="37" t="s">
        <v>712</v>
      </c>
      <c r="H18411" s="0" t="n">
        <v>4574510</v>
      </c>
      <c r="I18411" s="0" t="n">
        <v>1963556</v>
      </c>
      <c r="J18411" s="0" t="n">
        <v>254076</v>
      </c>
    </row>
    <row r="18412" customFormat="false" ht="15" hidden="false" customHeight="false" outlineLevel="0" collapsed="false">
      <c r="A18412" s="0" t="n">
        <v>202507</v>
      </c>
      <c r="B18412" s="0" t="n">
        <v>202509</v>
      </c>
      <c r="C18412" s="37" t="s">
        <v>184</v>
      </c>
      <c r="D18412" s="37" t="s">
        <v>249</v>
      </c>
      <c r="E18412" s="0" t="n">
        <v>3</v>
      </c>
      <c r="F18412" s="38" t="s">
        <v>71</v>
      </c>
      <c r="G18412" s="37" t="s">
        <v>713</v>
      </c>
      <c r="H18412" s="0" t="n">
        <v>1324260</v>
      </c>
      <c r="I18412" s="0" t="n">
        <v>1997234</v>
      </c>
      <c r="J18412" s="0" t="n">
        <v>231094</v>
      </c>
    </row>
    <row r="18413" customFormat="false" ht="15" hidden="false" customHeight="false" outlineLevel="0" collapsed="false">
      <c r="A18413" s="0" t="n">
        <v>202507</v>
      </c>
      <c r="B18413" s="0" t="n">
        <v>202509</v>
      </c>
      <c r="C18413" s="37" t="s">
        <v>109</v>
      </c>
      <c r="D18413" s="37" t="s">
        <v>714</v>
      </c>
      <c r="E18413" s="0" t="n">
        <v>3</v>
      </c>
      <c r="F18413" s="38" t="s">
        <v>71</v>
      </c>
      <c r="G18413" s="37" t="s">
        <v>715</v>
      </c>
      <c r="H18413" s="0" t="n">
        <v>1232935</v>
      </c>
      <c r="I18413" s="0" t="n">
        <v>2047553</v>
      </c>
      <c r="J18413" s="0" t="n">
        <v>-95464</v>
      </c>
    </row>
    <row r="18414" customFormat="false" ht="15" hidden="false" customHeight="false" outlineLevel="0" collapsed="false">
      <c r="A18414" s="0" t="n">
        <v>202507</v>
      </c>
      <c r="B18414" s="0" t="n">
        <v>202509</v>
      </c>
      <c r="C18414" s="37" t="s">
        <v>106</v>
      </c>
      <c r="D18414" s="37" t="s">
        <v>249</v>
      </c>
      <c r="E18414" s="0" t="n">
        <v>3</v>
      </c>
      <c r="F18414" s="38" t="s">
        <v>71</v>
      </c>
      <c r="G18414" s="37" t="s">
        <v>716</v>
      </c>
      <c r="H18414" s="0" t="n">
        <v>730066</v>
      </c>
      <c r="I18414" s="0" t="n">
        <v>479087</v>
      </c>
      <c r="J18414" s="0" t="n">
        <v>29890</v>
      </c>
    </row>
    <row r="18415" customFormat="false" ht="15" hidden="false" customHeight="false" outlineLevel="0" collapsed="false">
      <c r="A18415" s="0" t="n">
        <v>202507</v>
      </c>
      <c r="B18415" s="0" t="n">
        <v>202509</v>
      </c>
      <c r="C18415" s="37" t="s">
        <v>197</v>
      </c>
      <c r="D18415" s="37" t="s">
        <v>511</v>
      </c>
      <c r="E18415" s="0" t="n">
        <v>3</v>
      </c>
      <c r="F18415" s="38" t="s">
        <v>71</v>
      </c>
      <c r="G18415" s="37" t="s">
        <v>717</v>
      </c>
      <c r="H18415" s="0" t="n">
        <v>901126</v>
      </c>
      <c r="I18415" s="0" t="n">
        <v>858576</v>
      </c>
      <c r="J18415" s="0" t="n">
        <v>114920</v>
      </c>
    </row>
    <row r="18416" customFormat="false" ht="15" hidden="false" customHeight="false" outlineLevel="0" collapsed="false">
      <c r="A18416" s="0" t="n">
        <v>202507</v>
      </c>
      <c r="B18416" s="0" t="n">
        <v>202509</v>
      </c>
      <c r="C18416" s="37" t="s">
        <v>149</v>
      </c>
      <c r="D18416" s="37" t="s">
        <v>150</v>
      </c>
      <c r="E18416" s="0" t="n">
        <v>3</v>
      </c>
      <c r="F18416" s="38" t="s">
        <v>71</v>
      </c>
      <c r="G18416" s="37" t="s">
        <v>718</v>
      </c>
      <c r="H18416" s="0" t="n">
        <v>1214445</v>
      </c>
      <c r="I18416" s="0" t="n">
        <v>955567</v>
      </c>
      <c r="J18416" s="0" t="n">
        <v>102704</v>
      </c>
    </row>
    <row r="18417" customFormat="false" ht="15" hidden="false" customHeight="false" outlineLevel="0" collapsed="false">
      <c r="A18417" s="0" t="n">
        <v>202507</v>
      </c>
      <c r="B18417" s="0" t="n">
        <v>202509</v>
      </c>
      <c r="C18417" s="37" t="s">
        <v>98</v>
      </c>
      <c r="D18417" s="37" t="s">
        <v>719</v>
      </c>
      <c r="E18417" s="0" t="n">
        <v>3</v>
      </c>
      <c r="F18417" s="38" t="s">
        <v>71</v>
      </c>
      <c r="G18417" s="37" t="s">
        <v>720</v>
      </c>
      <c r="H18417" s="0" t="n">
        <v>239396</v>
      </c>
      <c r="I18417" s="0" t="n">
        <v>287785</v>
      </c>
      <c r="J18417" s="0" t="n">
        <v>44085</v>
      </c>
    </row>
    <row r="18418" customFormat="false" ht="15" hidden="false" customHeight="false" outlineLevel="0" collapsed="false">
      <c r="A18418" s="0" t="n">
        <v>202507</v>
      </c>
      <c r="B18418" s="0" t="n">
        <v>202509</v>
      </c>
      <c r="C18418" s="37" t="s">
        <v>149</v>
      </c>
      <c r="D18418" s="37" t="s">
        <v>292</v>
      </c>
      <c r="E18418" s="0" t="n">
        <v>3</v>
      </c>
      <c r="F18418" s="38" t="s">
        <v>71</v>
      </c>
      <c r="G18418" s="37" t="s">
        <v>721</v>
      </c>
      <c r="H18418" s="0" t="n">
        <v>1258272</v>
      </c>
      <c r="I18418" s="0" t="n">
        <v>561486</v>
      </c>
      <c r="J18418" s="0" t="n">
        <v>7177</v>
      </c>
    </row>
    <row r="18419" customFormat="false" ht="15" hidden="false" customHeight="false" outlineLevel="0" collapsed="false">
      <c r="A18419" s="0" t="n">
        <v>202507</v>
      </c>
      <c r="B18419" s="0" t="n">
        <v>202509</v>
      </c>
      <c r="C18419" s="37" t="s">
        <v>178</v>
      </c>
      <c r="D18419" s="37" t="s">
        <v>167</v>
      </c>
      <c r="E18419" s="0" t="n">
        <v>3</v>
      </c>
      <c r="F18419" s="38" t="s">
        <v>71</v>
      </c>
      <c r="G18419" s="37" t="s">
        <v>722</v>
      </c>
      <c r="H18419" s="0" t="n">
        <v>97082</v>
      </c>
      <c r="I18419" s="0" t="n">
        <v>153959</v>
      </c>
      <c r="J18419" s="0" t="n">
        <v>-9521</v>
      </c>
    </row>
    <row r="18420" customFormat="false" ht="15" hidden="false" customHeight="false" outlineLevel="0" collapsed="false">
      <c r="A18420" s="0" t="n">
        <v>202507</v>
      </c>
      <c r="B18420" s="0" t="n">
        <v>202509</v>
      </c>
      <c r="C18420" s="37" t="s">
        <v>106</v>
      </c>
      <c r="D18420" s="37" t="s">
        <v>723</v>
      </c>
      <c r="E18420" s="0" t="n">
        <v>3</v>
      </c>
      <c r="F18420" s="38" t="s">
        <v>71</v>
      </c>
      <c r="G18420" s="37" t="s">
        <v>724</v>
      </c>
      <c r="H18420" s="0" t="n">
        <v>1092874</v>
      </c>
      <c r="I18420" s="0" t="n">
        <v>836349</v>
      </c>
      <c r="J18420" s="0" t="n">
        <v>-9477</v>
      </c>
    </row>
    <row r="18421" customFormat="false" ht="15" hidden="false" customHeight="false" outlineLevel="0" collapsed="false">
      <c r="A18421" s="0" t="n">
        <v>202507</v>
      </c>
      <c r="B18421" s="0" t="n">
        <v>202509</v>
      </c>
      <c r="C18421" s="37" t="s">
        <v>158</v>
      </c>
      <c r="D18421" s="37" t="s">
        <v>618</v>
      </c>
      <c r="E18421" s="0" t="n">
        <v>3</v>
      </c>
      <c r="F18421" s="38" t="s">
        <v>71</v>
      </c>
      <c r="G18421" s="37" t="s">
        <v>725</v>
      </c>
      <c r="H18421" s="0" t="n">
        <v>750517</v>
      </c>
      <c r="I18421" s="0" t="n">
        <v>1073770</v>
      </c>
      <c r="J18421" s="0" t="n">
        <v>178713</v>
      </c>
    </row>
    <row r="18422" customFormat="false" ht="15" hidden="false" customHeight="false" outlineLevel="0" collapsed="false">
      <c r="A18422" s="0" t="n">
        <v>202507</v>
      </c>
      <c r="B18422" s="0" t="n">
        <v>202509</v>
      </c>
      <c r="C18422" s="37" t="s">
        <v>178</v>
      </c>
      <c r="D18422" s="37" t="s">
        <v>391</v>
      </c>
      <c r="E18422" s="0" t="n">
        <v>3</v>
      </c>
      <c r="F18422" s="38" t="s">
        <v>71</v>
      </c>
      <c r="G18422" s="37" t="s">
        <v>726</v>
      </c>
      <c r="H18422" s="0" t="n">
        <v>280893</v>
      </c>
      <c r="I18422" s="0" t="n">
        <v>142105</v>
      </c>
      <c r="J18422" s="0" t="n">
        <v>26086</v>
      </c>
    </row>
    <row r="18423" customFormat="false" ht="15" hidden="false" customHeight="false" outlineLevel="0" collapsed="false">
      <c r="A18423" s="0" t="n">
        <v>202507</v>
      </c>
      <c r="B18423" s="0" t="n">
        <v>202509</v>
      </c>
      <c r="C18423" s="37" t="s">
        <v>184</v>
      </c>
      <c r="D18423" s="37" t="s">
        <v>200</v>
      </c>
      <c r="E18423" s="0" t="n">
        <v>3</v>
      </c>
      <c r="F18423" s="38" t="s">
        <v>71</v>
      </c>
      <c r="G18423" s="37" t="s">
        <v>727</v>
      </c>
      <c r="H18423" s="0" t="n">
        <v>843751</v>
      </c>
      <c r="I18423" s="0" t="n">
        <v>634943</v>
      </c>
      <c r="J18423" s="0" t="n">
        <v>40158</v>
      </c>
    </row>
    <row r="18424" customFormat="false" ht="15" hidden="false" customHeight="false" outlineLevel="0" collapsed="false">
      <c r="A18424" s="0" t="n">
        <v>202507</v>
      </c>
      <c r="B18424" s="0" t="n">
        <v>202509</v>
      </c>
      <c r="C18424" s="37" t="s">
        <v>95</v>
      </c>
      <c r="D18424" s="37" t="s">
        <v>684</v>
      </c>
      <c r="E18424" s="0" t="n">
        <v>3</v>
      </c>
      <c r="F18424" s="38" t="s">
        <v>71</v>
      </c>
      <c r="G18424" s="37" t="s">
        <v>728</v>
      </c>
      <c r="H18424" s="0" t="n">
        <v>248140</v>
      </c>
      <c r="I18424" s="0" t="n">
        <v>376266</v>
      </c>
      <c r="J18424" s="0" t="n">
        <v>87015</v>
      </c>
    </row>
    <row r="18425" customFormat="false" ht="15" hidden="false" customHeight="false" outlineLevel="0" collapsed="false">
      <c r="A18425" s="0" t="n">
        <v>202507</v>
      </c>
      <c r="B18425" s="0" t="n">
        <v>202509</v>
      </c>
      <c r="C18425" s="37" t="s">
        <v>178</v>
      </c>
      <c r="D18425" s="37" t="s">
        <v>509</v>
      </c>
      <c r="E18425" s="0" t="n">
        <v>3</v>
      </c>
      <c r="F18425" s="38" t="s">
        <v>71</v>
      </c>
      <c r="G18425" s="37" t="s">
        <v>729</v>
      </c>
      <c r="H18425" s="0" t="n">
        <v>165515</v>
      </c>
      <c r="I18425" s="0" t="n">
        <v>76136</v>
      </c>
      <c r="J18425" s="0" t="n">
        <v>4857</v>
      </c>
    </row>
    <row r="18426" customFormat="false" ht="15" hidden="false" customHeight="false" outlineLevel="0" collapsed="false">
      <c r="A18426" s="0" t="n">
        <v>202507</v>
      </c>
      <c r="B18426" s="0" t="n">
        <v>202509</v>
      </c>
      <c r="C18426" s="37" t="s">
        <v>136</v>
      </c>
      <c r="D18426" s="37" t="s">
        <v>700</v>
      </c>
      <c r="E18426" s="0" t="n">
        <v>3</v>
      </c>
      <c r="F18426" s="38" t="s">
        <v>71</v>
      </c>
      <c r="G18426" s="37" t="s">
        <v>730</v>
      </c>
      <c r="H18426" s="0" t="n">
        <v>487899</v>
      </c>
      <c r="I18426" s="0" t="n">
        <v>358133</v>
      </c>
      <c r="J18426" s="0" t="n">
        <v>10298</v>
      </c>
    </row>
    <row r="18427" customFormat="false" ht="15" hidden="false" customHeight="false" outlineLevel="0" collapsed="false">
      <c r="A18427" s="0" t="n">
        <v>202507</v>
      </c>
      <c r="B18427" s="0" t="n">
        <v>202509</v>
      </c>
      <c r="C18427" s="37" t="s">
        <v>184</v>
      </c>
      <c r="D18427" s="37" t="s">
        <v>311</v>
      </c>
      <c r="E18427" s="0" t="n">
        <v>3</v>
      </c>
      <c r="F18427" s="38" t="s">
        <v>71</v>
      </c>
      <c r="G18427" s="37" t="s">
        <v>731</v>
      </c>
      <c r="H18427" s="0" t="n">
        <v>135038</v>
      </c>
      <c r="I18427" s="0" t="n">
        <v>164659</v>
      </c>
      <c r="J18427" s="0" t="n">
        <v>-10059</v>
      </c>
    </row>
    <row r="18428" customFormat="false" ht="15" hidden="false" customHeight="false" outlineLevel="0" collapsed="false">
      <c r="A18428" s="0" t="n">
        <v>202507</v>
      </c>
      <c r="B18428" s="0" t="n">
        <v>202509</v>
      </c>
      <c r="C18428" s="37" t="s">
        <v>101</v>
      </c>
      <c r="D18428" s="37" t="s">
        <v>253</v>
      </c>
      <c r="E18428" s="0" t="n">
        <v>3</v>
      </c>
      <c r="F18428" s="38" t="s">
        <v>71</v>
      </c>
      <c r="G18428" s="37" t="s">
        <v>732</v>
      </c>
      <c r="H18428" s="0" t="n">
        <v>875230</v>
      </c>
      <c r="I18428" s="0" t="n">
        <v>1606424</v>
      </c>
      <c r="J18428" s="0" t="n">
        <v>116353</v>
      </c>
    </row>
    <row r="18429" customFormat="false" ht="15" hidden="false" customHeight="false" outlineLevel="0" collapsed="false">
      <c r="A18429" s="0" t="n">
        <v>202507</v>
      </c>
      <c r="B18429" s="0" t="n">
        <v>202509</v>
      </c>
      <c r="C18429" s="37" t="s">
        <v>184</v>
      </c>
      <c r="D18429" s="37" t="s">
        <v>603</v>
      </c>
      <c r="E18429" s="0" t="n">
        <v>3</v>
      </c>
      <c r="F18429" s="38" t="s">
        <v>71</v>
      </c>
      <c r="G18429" s="37" t="s">
        <v>733</v>
      </c>
      <c r="H18429" s="0" t="n">
        <v>168031</v>
      </c>
      <c r="I18429" s="0" t="n">
        <v>279479</v>
      </c>
      <c r="J18429" s="0" t="n">
        <v>51997</v>
      </c>
    </row>
    <row r="18430" customFormat="false" ht="15" hidden="false" customHeight="false" outlineLevel="0" collapsed="false">
      <c r="A18430" s="0" t="n">
        <v>202507</v>
      </c>
      <c r="B18430" s="0" t="n">
        <v>202509</v>
      </c>
      <c r="C18430" s="37" t="s">
        <v>109</v>
      </c>
      <c r="D18430" s="37" t="s">
        <v>502</v>
      </c>
      <c r="E18430" s="0" t="n">
        <v>3</v>
      </c>
      <c r="F18430" s="38" t="s">
        <v>71</v>
      </c>
      <c r="G18430" s="37" t="s">
        <v>734</v>
      </c>
      <c r="H18430" s="0" t="n">
        <v>1639614</v>
      </c>
      <c r="I18430" s="0" t="n">
        <v>526691</v>
      </c>
      <c r="J18430" s="0" t="n">
        <v>108947</v>
      </c>
    </row>
    <row r="18431" customFormat="false" ht="15" hidden="false" customHeight="false" outlineLevel="0" collapsed="false">
      <c r="A18431" s="0" t="n">
        <v>202507</v>
      </c>
      <c r="B18431" s="0" t="n">
        <v>202509</v>
      </c>
      <c r="C18431" s="37" t="s">
        <v>158</v>
      </c>
      <c r="D18431" s="37" t="s">
        <v>693</v>
      </c>
      <c r="E18431" s="0" t="n">
        <v>3</v>
      </c>
      <c r="F18431" s="38" t="s">
        <v>71</v>
      </c>
      <c r="G18431" s="37" t="s">
        <v>735</v>
      </c>
      <c r="H18431" s="0" t="n">
        <v>148308</v>
      </c>
      <c r="I18431" s="0" t="n">
        <v>116775</v>
      </c>
      <c r="J18431" s="0" t="n">
        <v>21828</v>
      </c>
    </row>
    <row r="18432" customFormat="false" ht="15" hidden="false" customHeight="false" outlineLevel="0" collapsed="false">
      <c r="A18432" s="0" t="n">
        <v>202507</v>
      </c>
      <c r="B18432" s="0" t="n">
        <v>202509</v>
      </c>
      <c r="C18432" s="37" t="s">
        <v>95</v>
      </c>
      <c r="D18432" s="37" t="s">
        <v>714</v>
      </c>
      <c r="E18432" s="0" t="n">
        <v>3</v>
      </c>
      <c r="F18432" s="38" t="s">
        <v>71</v>
      </c>
      <c r="G18432" s="37" t="s">
        <v>736</v>
      </c>
      <c r="H18432" s="0" t="n">
        <v>280324</v>
      </c>
      <c r="I18432" s="0" t="n">
        <v>166310</v>
      </c>
      <c r="J18432" s="0" t="n">
        <v>21612</v>
      </c>
    </row>
    <row r="18433" customFormat="false" ht="15" hidden="false" customHeight="false" outlineLevel="0" collapsed="false">
      <c r="A18433" s="0" t="n">
        <v>202507</v>
      </c>
      <c r="B18433" s="0" t="n">
        <v>202509</v>
      </c>
      <c r="C18433" s="37" t="s">
        <v>112</v>
      </c>
      <c r="D18433" s="37" t="s">
        <v>243</v>
      </c>
      <c r="E18433" s="0" t="n">
        <v>3</v>
      </c>
      <c r="F18433" s="38" t="s">
        <v>71</v>
      </c>
      <c r="G18433" s="37" t="s">
        <v>737</v>
      </c>
      <c r="H18433" s="0" t="n">
        <v>317323</v>
      </c>
      <c r="I18433" s="0" t="n">
        <v>203737</v>
      </c>
      <c r="J18433" s="0" t="n">
        <v>48830</v>
      </c>
    </row>
    <row r="18434" customFormat="false" ht="15" hidden="false" customHeight="false" outlineLevel="0" collapsed="false">
      <c r="A18434" s="0" t="n">
        <v>202507</v>
      </c>
      <c r="B18434" s="0" t="n">
        <v>202509</v>
      </c>
      <c r="C18434" s="37" t="s">
        <v>98</v>
      </c>
      <c r="D18434" s="37" t="s">
        <v>298</v>
      </c>
      <c r="E18434" s="0" t="n">
        <v>3</v>
      </c>
      <c r="F18434" s="38" t="s">
        <v>71</v>
      </c>
      <c r="G18434" s="37" t="s">
        <v>738</v>
      </c>
      <c r="H18434" s="0" t="n">
        <v>3522146</v>
      </c>
      <c r="I18434" s="0" t="n">
        <v>3293585</v>
      </c>
      <c r="J18434" s="0" t="n">
        <v>-55559</v>
      </c>
    </row>
    <row r="18435" customFormat="false" ht="15" hidden="false" customHeight="false" outlineLevel="0" collapsed="false">
      <c r="A18435" s="0" t="n">
        <v>202507</v>
      </c>
      <c r="B18435" s="0" t="n">
        <v>202509</v>
      </c>
      <c r="C18435" s="37" t="s">
        <v>178</v>
      </c>
      <c r="D18435" s="37" t="s">
        <v>253</v>
      </c>
      <c r="E18435" s="0" t="n">
        <v>3</v>
      </c>
      <c r="F18435" s="38" t="s">
        <v>71</v>
      </c>
      <c r="G18435" s="37" t="s">
        <v>739</v>
      </c>
      <c r="H18435" s="0" t="n">
        <v>806926</v>
      </c>
      <c r="I18435" s="0" t="n">
        <v>424241</v>
      </c>
      <c r="J18435" s="0" t="n">
        <v>84212</v>
      </c>
    </row>
    <row r="18436" customFormat="false" ht="15" hidden="false" customHeight="false" outlineLevel="0" collapsed="false">
      <c r="A18436" s="0" t="n">
        <v>202507</v>
      </c>
      <c r="B18436" s="0" t="n">
        <v>202509</v>
      </c>
      <c r="C18436" s="37" t="s">
        <v>136</v>
      </c>
      <c r="D18436" s="37" t="s">
        <v>159</v>
      </c>
      <c r="E18436" s="0" t="n">
        <v>3</v>
      </c>
      <c r="F18436" s="38" t="s">
        <v>71</v>
      </c>
      <c r="G18436" s="37" t="s">
        <v>740</v>
      </c>
      <c r="H18436" s="0" t="n">
        <v>401201</v>
      </c>
      <c r="I18436" s="0" t="n">
        <v>225602</v>
      </c>
      <c r="J18436" s="0" t="n">
        <v>24393</v>
      </c>
    </row>
    <row r="18437" customFormat="false" ht="15" hidden="false" customHeight="false" outlineLevel="0" collapsed="false">
      <c r="A18437" s="0" t="n">
        <v>202507</v>
      </c>
      <c r="B18437" s="0" t="n">
        <v>202509</v>
      </c>
      <c r="C18437" s="37" t="s">
        <v>124</v>
      </c>
      <c r="D18437" s="37" t="s">
        <v>412</v>
      </c>
      <c r="E18437" s="0" t="n">
        <v>3</v>
      </c>
      <c r="F18437" s="38" t="s">
        <v>71</v>
      </c>
      <c r="G18437" s="37" t="s">
        <v>741</v>
      </c>
      <c r="H18437" s="0" t="n">
        <v>952656</v>
      </c>
      <c r="I18437" s="0" t="n">
        <v>358412</v>
      </c>
      <c r="J18437" s="0" t="n">
        <v>36220</v>
      </c>
    </row>
    <row r="18438" customFormat="false" ht="15" hidden="false" customHeight="false" outlineLevel="0" collapsed="false">
      <c r="A18438" s="0" t="n">
        <v>202507</v>
      </c>
      <c r="B18438" s="0" t="n">
        <v>202509</v>
      </c>
      <c r="C18438" s="37" t="s">
        <v>124</v>
      </c>
      <c r="D18438" s="37" t="s">
        <v>452</v>
      </c>
      <c r="E18438" s="0" t="n">
        <v>3</v>
      </c>
      <c r="F18438" s="38" t="s">
        <v>71</v>
      </c>
      <c r="G18438" s="37" t="s">
        <v>742</v>
      </c>
      <c r="H18438" s="0" t="n">
        <v>38381</v>
      </c>
      <c r="I18438" s="0" t="n">
        <v>49425</v>
      </c>
      <c r="J18438" s="0" t="n">
        <v>-3079</v>
      </c>
    </row>
    <row r="18439" customFormat="false" ht="15" hidden="false" customHeight="false" outlineLevel="0" collapsed="false">
      <c r="A18439" s="0" t="n">
        <v>202507</v>
      </c>
      <c r="B18439" s="0" t="n">
        <v>202509</v>
      </c>
      <c r="C18439" s="37" t="s">
        <v>184</v>
      </c>
      <c r="D18439" s="37" t="s">
        <v>655</v>
      </c>
      <c r="E18439" s="0" t="n">
        <v>3</v>
      </c>
      <c r="F18439" s="38" t="s">
        <v>71</v>
      </c>
      <c r="G18439" s="37" t="s">
        <v>743</v>
      </c>
      <c r="H18439" s="0" t="n">
        <v>582580</v>
      </c>
      <c r="I18439" s="0" t="n">
        <v>876618</v>
      </c>
      <c r="J18439" s="0" t="n">
        <v>100052</v>
      </c>
    </row>
    <row r="18440" customFormat="false" ht="15" hidden="false" customHeight="false" outlineLevel="0" collapsed="false">
      <c r="A18440" s="0" t="n">
        <v>202507</v>
      </c>
      <c r="B18440" s="0" t="n">
        <v>202509</v>
      </c>
      <c r="C18440" s="37" t="s">
        <v>124</v>
      </c>
      <c r="D18440" s="37" t="s">
        <v>744</v>
      </c>
      <c r="E18440" s="0" t="n">
        <v>3</v>
      </c>
      <c r="F18440" s="38" t="s">
        <v>71</v>
      </c>
      <c r="G18440" s="37" t="s">
        <v>745</v>
      </c>
      <c r="H18440" s="0" t="n">
        <v>5165625</v>
      </c>
      <c r="I18440" s="0" t="n">
        <v>5785922</v>
      </c>
      <c r="J18440" s="0" t="n">
        <v>1130582</v>
      </c>
    </row>
    <row r="18441" customFormat="false" ht="15" hidden="false" customHeight="false" outlineLevel="0" collapsed="false">
      <c r="A18441" s="0" t="n">
        <v>202507</v>
      </c>
      <c r="B18441" s="0" t="n">
        <v>202509</v>
      </c>
      <c r="C18441" s="37" t="s">
        <v>136</v>
      </c>
      <c r="D18441" s="37" t="s">
        <v>603</v>
      </c>
      <c r="E18441" s="0" t="n">
        <v>3</v>
      </c>
      <c r="F18441" s="38" t="s">
        <v>71</v>
      </c>
      <c r="G18441" s="37" t="s">
        <v>746</v>
      </c>
      <c r="H18441" s="0" t="n">
        <v>651855</v>
      </c>
      <c r="I18441" s="0" t="n">
        <v>178451</v>
      </c>
      <c r="J18441" s="0" t="n">
        <v>-23711</v>
      </c>
    </row>
    <row r="18442" customFormat="false" ht="15" hidden="false" customHeight="false" outlineLevel="0" collapsed="false">
      <c r="A18442" s="0" t="n">
        <v>202507</v>
      </c>
      <c r="B18442" s="0" t="n">
        <v>202509</v>
      </c>
      <c r="C18442" s="37" t="s">
        <v>109</v>
      </c>
      <c r="D18442" s="37" t="s">
        <v>99</v>
      </c>
      <c r="E18442" s="0" t="n">
        <v>3</v>
      </c>
      <c r="F18442" s="38" t="s">
        <v>71</v>
      </c>
      <c r="G18442" s="37" t="s">
        <v>747</v>
      </c>
      <c r="H18442" s="0" t="n">
        <v>516262</v>
      </c>
      <c r="I18442" s="0" t="n">
        <v>376728</v>
      </c>
      <c r="J18442" s="0" t="n">
        <v>60109</v>
      </c>
    </row>
    <row r="18443" customFormat="false" ht="15" hidden="false" customHeight="false" outlineLevel="0" collapsed="false">
      <c r="A18443" s="0" t="n">
        <v>202507</v>
      </c>
      <c r="B18443" s="0" t="n">
        <v>202509</v>
      </c>
      <c r="C18443" s="37" t="s">
        <v>178</v>
      </c>
      <c r="D18443" s="37" t="s">
        <v>107</v>
      </c>
      <c r="E18443" s="0" t="n">
        <v>3</v>
      </c>
      <c r="F18443" s="38" t="s">
        <v>71</v>
      </c>
      <c r="G18443" s="37" t="s">
        <v>748</v>
      </c>
      <c r="H18443" s="0" t="n">
        <v>1367545</v>
      </c>
      <c r="I18443" s="0" t="n">
        <v>668365</v>
      </c>
      <c r="J18443" s="0" t="n">
        <v>-99257</v>
      </c>
    </row>
    <row r="18444" customFormat="false" ht="15" hidden="false" customHeight="false" outlineLevel="0" collapsed="false">
      <c r="A18444" s="0" t="n">
        <v>202507</v>
      </c>
      <c r="B18444" s="0" t="n">
        <v>202509</v>
      </c>
      <c r="C18444" s="37" t="s">
        <v>136</v>
      </c>
      <c r="D18444" s="37" t="s">
        <v>723</v>
      </c>
      <c r="E18444" s="0" t="n">
        <v>3</v>
      </c>
      <c r="F18444" s="38" t="s">
        <v>71</v>
      </c>
      <c r="G18444" s="37" t="s">
        <v>749</v>
      </c>
      <c r="H18444" s="0" t="n">
        <v>1566215</v>
      </c>
      <c r="I18444" s="0" t="n">
        <v>683675</v>
      </c>
      <c r="J18444" s="0" t="n">
        <v>-42209</v>
      </c>
    </row>
    <row r="18445" customFormat="false" ht="15" hidden="false" customHeight="false" outlineLevel="0" collapsed="false">
      <c r="A18445" s="0" t="n">
        <v>202507</v>
      </c>
      <c r="B18445" s="0" t="n">
        <v>202509</v>
      </c>
      <c r="C18445" s="37" t="s">
        <v>98</v>
      </c>
      <c r="D18445" s="37" t="s">
        <v>208</v>
      </c>
      <c r="E18445" s="0" t="n">
        <v>3</v>
      </c>
      <c r="F18445" s="38" t="s">
        <v>71</v>
      </c>
      <c r="G18445" s="37" t="s">
        <v>750</v>
      </c>
      <c r="H18445" s="0" t="n">
        <v>57467</v>
      </c>
      <c r="I18445" s="0" t="n">
        <v>23439</v>
      </c>
      <c r="J18445" s="0" t="n">
        <v>1654</v>
      </c>
    </row>
    <row r="18446" customFormat="false" ht="15" hidden="false" customHeight="false" outlineLevel="0" collapsed="false">
      <c r="A18446" s="0" t="n">
        <v>202507</v>
      </c>
      <c r="B18446" s="0" t="n">
        <v>202509</v>
      </c>
      <c r="C18446" s="37" t="s">
        <v>149</v>
      </c>
      <c r="D18446" s="37" t="s">
        <v>385</v>
      </c>
      <c r="E18446" s="0" t="n">
        <v>3</v>
      </c>
      <c r="F18446" s="38" t="s">
        <v>71</v>
      </c>
      <c r="G18446" s="37" t="s">
        <v>751</v>
      </c>
      <c r="H18446" s="0" t="n">
        <v>87546</v>
      </c>
      <c r="I18446" s="0" t="n">
        <v>63133</v>
      </c>
      <c r="J18446" s="0" t="n">
        <v>15043</v>
      </c>
    </row>
    <row r="18447" customFormat="false" ht="15" hidden="false" customHeight="false" outlineLevel="0" collapsed="false">
      <c r="A18447" s="0" t="n">
        <v>202507</v>
      </c>
      <c r="B18447" s="0" t="n">
        <v>202509</v>
      </c>
      <c r="C18447" s="37" t="s">
        <v>115</v>
      </c>
      <c r="D18447" s="37" t="s">
        <v>476</v>
      </c>
      <c r="E18447" s="0" t="n">
        <v>3</v>
      </c>
      <c r="F18447" s="38" t="s">
        <v>71</v>
      </c>
      <c r="G18447" s="37" t="s">
        <v>752</v>
      </c>
      <c r="H18447" s="0" t="n">
        <v>540211</v>
      </c>
      <c r="I18447" s="0" t="n">
        <v>232059</v>
      </c>
      <c r="J18447" s="0" t="n">
        <v>15592</v>
      </c>
    </row>
    <row r="18448" customFormat="false" ht="15" hidden="false" customHeight="false" outlineLevel="0" collapsed="false">
      <c r="A18448" s="0" t="n">
        <v>202507</v>
      </c>
      <c r="B18448" s="0" t="n">
        <v>202509</v>
      </c>
      <c r="C18448" s="37" t="s">
        <v>101</v>
      </c>
      <c r="D18448" s="37" t="s">
        <v>425</v>
      </c>
      <c r="E18448" s="0" t="n">
        <v>3</v>
      </c>
      <c r="F18448" s="38" t="s">
        <v>71</v>
      </c>
      <c r="G18448" s="37" t="s">
        <v>753</v>
      </c>
      <c r="H18448" s="0" t="n">
        <v>302997</v>
      </c>
      <c r="I18448" s="0" t="n">
        <v>272169</v>
      </c>
      <c r="J18448" s="0" t="n">
        <v>34565</v>
      </c>
    </row>
    <row r="18449" customFormat="false" ht="15" hidden="false" customHeight="false" outlineLevel="0" collapsed="false">
      <c r="A18449" s="0" t="n">
        <v>202507</v>
      </c>
      <c r="B18449" s="0" t="n">
        <v>202509</v>
      </c>
      <c r="C18449" s="37" t="s">
        <v>124</v>
      </c>
      <c r="D18449" s="37" t="s">
        <v>243</v>
      </c>
      <c r="E18449" s="0" t="n">
        <v>3</v>
      </c>
      <c r="F18449" s="38" t="s">
        <v>71</v>
      </c>
      <c r="G18449" s="37" t="s">
        <v>754</v>
      </c>
      <c r="H18449" s="0" t="n">
        <v>2608371</v>
      </c>
      <c r="I18449" s="0" t="n">
        <v>2143536</v>
      </c>
      <c r="J18449" s="0" t="n">
        <v>-23547</v>
      </c>
    </row>
    <row r="18450" customFormat="false" ht="15" hidden="false" customHeight="false" outlineLevel="0" collapsed="false">
      <c r="A18450" s="0" t="n">
        <v>202507</v>
      </c>
      <c r="B18450" s="0" t="n">
        <v>202509</v>
      </c>
      <c r="C18450" s="37" t="s">
        <v>136</v>
      </c>
      <c r="D18450" s="37" t="s">
        <v>300</v>
      </c>
      <c r="E18450" s="0" t="n">
        <v>3</v>
      </c>
      <c r="F18450" s="38" t="s">
        <v>71</v>
      </c>
      <c r="G18450" s="37" t="s">
        <v>755</v>
      </c>
      <c r="H18450" s="0" t="n">
        <v>454810</v>
      </c>
      <c r="I18450" s="0" t="n">
        <v>564445</v>
      </c>
      <c r="J18450" s="0" t="n">
        <v>34190</v>
      </c>
    </row>
    <row r="18451" customFormat="false" ht="15" hidden="false" customHeight="false" outlineLevel="0" collapsed="false">
      <c r="A18451" s="0" t="n">
        <v>202507</v>
      </c>
      <c r="B18451" s="0" t="n">
        <v>202509</v>
      </c>
      <c r="C18451" s="37" t="s">
        <v>178</v>
      </c>
      <c r="D18451" s="37" t="s">
        <v>756</v>
      </c>
      <c r="E18451" s="0" t="n">
        <v>3</v>
      </c>
      <c r="F18451" s="38" t="s">
        <v>71</v>
      </c>
      <c r="G18451" s="37" t="s">
        <v>757</v>
      </c>
      <c r="H18451" s="0" t="n">
        <v>60992</v>
      </c>
      <c r="I18451" s="0" t="n">
        <v>29327</v>
      </c>
      <c r="J18451" s="0" t="n">
        <v>2185</v>
      </c>
    </row>
    <row r="18452" customFormat="false" ht="15" hidden="false" customHeight="false" outlineLevel="0" collapsed="false">
      <c r="A18452" s="0" t="n">
        <v>202507</v>
      </c>
      <c r="B18452" s="0" t="n">
        <v>202509</v>
      </c>
      <c r="C18452" s="37" t="s">
        <v>152</v>
      </c>
      <c r="D18452" s="37" t="s">
        <v>420</v>
      </c>
      <c r="E18452" s="0" t="n">
        <v>3</v>
      </c>
      <c r="F18452" s="38" t="s">
        <v>71</v>
      </c>
      <c r="G18452" s="37" t="s">
        <v>758</v>
      </c>
      <c r="H18452" s="0" t="n">
        <v>111606</v>
      </c>
      <c r="I18452" s="0" t="n">
        <v>150137</v>
      </c>
      <c r="J18452" s="0" t="n">
        <v>36472</v>
      </c>
    </row>
    <row r="18453" customFormat="false" ht="15" hidden="false" customHeight="false" outlineLevel="0" collapsed="false">
      <c r="A18453" s="0" t="n">
        <v>202507</v>
      </c>
      <c r="B18453" s="0" t="n">
        <v>202509</v>
      </c>
      <c r="C18453" s="37" t="s">
        <v>115</v>
      </c>
      <c r="D18453" s="37" t="s">
        <v>626</v>
      </c>
      <c r="E18453" s="0" t="n">
        <v>3</v>
      </c>
      <c r="F18453" s="38" t="s">
        <v>71</v>
      </c>
      <c r="G18453" s="37" t="s">
        <v>759</v>
      </c>
      <c r="H18453" s="0" t="n">
        <v>26090</v>
      </c>
      <c r="I18453" s="0" t="n">
        <v>41207</v>
      </c>
      <c r="J18453" s="0" t="n">
        <v>217</v>
      </c>
    </row>
    <row r="18454" customFormat="false" ht="15" hidden="false" customHeight="false" outlineLevel="0" collapsed="false">
      <c r="A18454" s="0" t="n">
        <v>202507</v>
      </c>
      <c r="B18454" s="0" t="n">
        <v>202509</v>
      </c>
      <c r="C18454" s="37" t="s">
        <v>184</v>
      </c>
      <c r="D18454" s="37" t="s">
        <v>425</v>
      </c>
      <c r="E18454" s="0" t="n">
        <v>3</v>
      </c>
      <c r="F18454" s="38" t="s">
        <v>71</v>
      </c>
      <c r="G18454" s="37" t="s">
        <v>760</v>
      </c>
      <c r="H18454" s="0" t="n">
        <v>473880</v>
      </c>
      <c r="I18454" s="0" t="n">
        <v>292984</v>
      </c>
      <c r="J18454" s="0" t="n">
        <v>4126</v>
      </c>
    </row>
    <row r="18455" customFormat="false" ht="15" hidden="false" customHeight="false" outlineLevel="0" collapsed="false">
      <c r="A18455" s="0" t="n">
        <v>202507</v>
      </c>
      <c r="B18455" s="0" t="n">
        <v>202509</v>
      </c>
      <c r="C18455" s="37" t="s">
        <v>95</v>
      </c>
      <c r="D18455" s="37" t="s">
        <v>618</v>
      </c>
      <c r="E18455" s="0" t="n">
        <v>3</v>
      </c>
      <c r="F18455" s="38" t="s">
        <v>71</v>
      </c>
      <c r="G18455" s="37" t="s">
        <v>761</v>
      </c>
      <c r="H18455" s="0" t="n">
        <v>478827</v>
      </c>
      <c r="I18455" s="0" t="n">
        <v>413058</v>
      </c>
      <c r="J18455" s="0" t="n">
        <v>77524</v>
      </c>
    </row>
    <row r="18456" customFormat="false" ht="15" hidden="false" customHeight="false" outlineLevel="0" collapsed="false">
      <c r="A18456" s="0" t="n">
        <v>202507</v>
      </c>
      <c r="B18456" s="0" t="n">
        <v>202509</v>
      </c>
      <c r="C18456" s="37" t="s">
        <v>152</v>
      </c>
      <c r="D18456" s="37" t="s">
        <v>372</v>
      </c>
      <c r="E18456" s="0" t="n">
        <v>3</v>
      </c>
      <c r="F18456" s="38" t="s">
        <v>71</v>
      </c>
      <c r="G18456" s="37" t="s">
        <v>762</v>
      </c>
      <c r="H18456" s="0" t="n">
        <v>283099</v>
      </c>
      <c r="I18456" s="0" t="n">
        <v>209166</v>
      </c>
      <c r="J18456" s="0" t="n">
        <v>11571</v>
      </c>
    </row>
    <row r="18457" customFormat="false" ht="15" hidden="false" customHeight="false" outlineLevel="0" collapsed="false">
      <c r="A18457" s="0" t="n">
        <v>202507</v>
      </c>
      <c r="B18457" s="0" t="n">
        <v>202509</v>
      </c>
      <c r="C18457" s="37" t="s">
        <v>158</v>
      </c>
      <c r="D18457" s="37" t="s">
        <v>461</v>
      </c>
      <c r="E18457" s="0" t="n">
        <v>3</v>
      </c>
      <c r="F18457" s="38" t="s">
        <v>71</v>
      </c>
      <c r="G18457" s="37" t="s">
        <v>763</v>
      </c>
      <c r="H18457" s="0" t="n">
        <v>2103532</v>
      </c>
      <c r="I18457" s="0" t="n">
        <v>1739120</v>
      </c>
      <c r="J18457" s="0" t="n">
        <v>158811</v>
      </c>
    </row>
    <row r="18458" customFormat="false" ht="15" hidden="false" customHeight="false" outlineLevel="0" collapsed="false">
      <c r="A18458" s="0" t="n">
        <v>202507</v>
      </c>
      <c r="B18458" s="0" t="n">
        <v>202509</v>
      </c>
      <c r="C18458" s="37" t="s">
        <v>106</v>
      </c>
      <c r="D18458" s="37" t="s">
        <v>116</v>
      </c>
      <c r="E18458" s="0" t="n">
        <v>3</v>
      </c>
      <c r="F18458" s="38" t="s">
        <v>71</v>
      </c>
      <c r="G18458" s="37" t="s">
        <v>764</v>
      </c>
      <c r="H18458" s="0" t="n">
        <v>2398403</v>
      </c>
      <c r="I18458" s="0" t="n">
        <v>1026983</v>
      </c>
      <c r="J18458" s="0" t="n">
        <v>126852</v>
      </c>
    </row>
    <row r="18459" customFormat="false" ht="15" hidden="false" customHeight="false" outlineLevel="0" collapsed="false">
      <c r="A18459" s="0" t="n">
        <v>202507</v>
      </c>
      <c r="B18459" s="0" t="n">
        <v>202509</v>
      </c>
      <c r="C18459" s="37" t="s">
        <v>109</v>
      </c>
      <c r="D18459" s="37" t="s">
        <v>540</v>
      </c>
      <c r="E18459" s="0" t="n">
        <v>3</v>
      </c>
      <c r="F18459" s="38" t="s">
        <v>71</v>
      </c>
      <c r="G18459" s="37" t="s">
        <v>765</v>
      </c>
      <c r="H18459" s="0" t="n">
        <v>632056</v>
      </c>
      <c r="I18459" s="0" t="n">
        <v>212914</v>
      </c>
      <c r="J18459" s="0" t="n">
        <v>3481</v>
      </c>
    </row>
    <row r="18460" customFormat="false" ht="15" hidden="false" customHeight="false" outlineLevel="0" collapsed="false">
      <c r="A18460" s="0" t="n">
        <v>202507</v>
      </c>
      <c r="B18460" s="0" t="n">
        <v>202509</v>
      </c>
      <c r="C18460" s="37" t="s">
        <v>178</v>
      </c>
      <c r="D18460" s="37" t="s">
        <v>364</v>
      </c>
      <c r="E18460" s="0" t="n">
        <v>3</v>
      </c>
      <c r="F18460" s="38" t="s">
        <v>71</v>
      </c>
      <c r="G18460" s="37" t="s">
        <v>766</v>
      </c>
      <c r="H18460" s="0" t="n">
        <v>44564</v>
      </c>
      <c r="I18460" s="0" t="n">
        <v>18910</v>
      </c>
      <c r="J18460" s="0" t="n">
        <v>-2368</v>
      </c>
    </row>
    <row r="18461" customFormat="false" ht="15" hidden="false" customHeight="false" outlineLevel="0" collapsed="false">
      <c r="A18461" s="0" t="n">
        <v>202507</v>
      </c>
      <c r="B18461" s="0" t="n">
        <v>202509</v>
      </c>
      <c r="C18461" s="37" t="s">
        <v>184</v>
      </c>
      <c r="D18461" s="37" t="s">
        <v>571</v>
      </c>
      <c r="E18461" s="0" t="n">
        <v>3</v>
      </c>
      <c r="F18461" s="38" t="s">
        <v>71</v>
      </c>
      <c r="G18461" s="37" t="s">
        <v>767</v>
      </c>
      <c r="H18461" s="0" t="n">
        <v>1068125</v>
      </c>
      <c r="I18461" s="0" t="n">
        <v>857834</v>
      </c>
      <c r="J18461" s="0" t="n">
        <v>160857</v>
      </c>
    </row>
    <row r="18462" customFormat="false" ht="15" hidden="false" customHeight="false" outlineLevel="0" collapsed="false">
      <c r="A18462" s="0" t="n">
        <v>202507</v>
      </c>
      <c r="B18462" s="0" t="n">
        <v>202509</v>
      </c>
      <c r="C18462" s="37" t="s">
        <v>136</v>
      </c>
      <c r="D18462" s="37" t="s">
        <v>509</v>
      </c>
      <c r="E18462" s="0" t="n">
        <v>3</v>
      </c>
      <c r="F18462" s="38" t="s">
        <v>71</v>
      </c>
      <c r="G18462" s="37" t="s">
        <v>768</v>
      </c>
      <c r="H18462" s="0" t="n">
        <v>1170104</v>
      </c>
      <c r="I18462" s="0" t="n">
        <v>763886</v>
      </c>
      <c r="J18462" s="0" t="n">
        <v>69983</v>
      </c>
    </row>
    <row r="18463" customFormat="false" ht="15" hidden="false" customHeight="false" outlineLevel="0" collapsed="false">
      <c r="A18463" s="0" t="n">
        <v>202507</v>
      </c>
      <c r="B18463" s="0" t="n">
        <v>202509</v>
      </c>
      <c r="C18463" s="37" t="s">
        <v>136</v>
      </c>
      <c r="D18463" s="37" t="s">
        <v>258</v>
      </c>
      <c r="E18463" s="0" t="n">
        <v>3</v>
      </c>
      <c r="F18463" s="38" t="s">
        <v>71</v>
      </c>
      <c r="G18463" s="37" t="s">
        <v>769</v>
      </c>
      <c r="H18463" s="0" t="n">
        <v>680802</v>
      </c>
      <c r="I18463" s="0" t="n">
        <v>449795</v>
      </c>
      <c r="J18463" s="0" t="n">
        <v>-21454</v>
      </c>
    </row>
    <row r="18464" customFormat="false" ht="15" hidden="false" customHeight="false" outlineLevel="0" collapsed="false">
      <c r="A18464" s="0" t="n">
        <v>202507</v>
      </c>
      <c r="B18464" s="0" t="n">
        <v>202509</v>
      </c>
      <c r="C18464" s="37" t="s">
        <v>115</v>
      </c>
      <c r="D18464" s="37" t="s">
        <v>288</v>
      </c>
      <c r="E18464" s="0" t="n">
        <v>3</v>
      </c>
      <c r="F18464" s="38" t="s">
        <v>71</v>
      </c>
      <c r="G18464" s="37" t="s">
        <v>770</v>
      </c>
      <c r="H18464" s="0" t="n">
        <v>2388542</v>
      </c>
      <c r="I18464" s="0" t="n">
        <v>2244620</v>
      </c>
      <c r="J18464" s="0" t="n">
        <v>354223</v>
      </c>
    </row>
    <row r="18465" customFormat="false" ht="15" hidden="false" customHeight="false" outlineLevel="0" collapsed="false">
      <c r="A18465" s="0" t="n">
        <v>202507</v>
      </c>
      <c r="B18465" s="0" t="n">
        <v>202509</v>
      </c>
      <c r="C18465" s="37" t="s">
        <v>109</v>
      </c>
      <c r="D18465" s="37" t="s">
        <v>412</v>
      </c>
      <c r="E18465" s="0" t="n">
        <v>3</v>
      </c>
      <c r="F18465" s="38" t="s">
        <v>71</v>
      </c>
      <c r="G18465" s="37" t="s">
        <v>771</v>
      </c>
      <c r="H18465" s="0" t="n">
        <v>115701</v>
      </c>
      <c r="I18465" s="0" t="n">
        <v>86296</v>
      </c>
      <c r="J18465" s="0" t="n">
        <v>24242</v>
      </c>
    </row>
    <row r="18466" customFormat="false" ht="15" hidden="false" customHeight="false" outlineLevel="0" collapsed="false">
      <c r="A18466" s="0" t="n">
        <v>202507</v>
      </c>
      <c r="B18466" s="0" t="n">
        <v>202509</v>
      </c>
      <c r="C18466" s="37" t="s">
        <v>98</v>
      </c>
      <c r="D18466" s="37" t="s">
        <v>233</v>
      </c>
      <c r="E18466" s="0" t="n">
        <v>3</v>
      </c>
      <c r="F18466" s="38" t="s">
        <v>71</v>
      </c>
      <c r="G18466" s="37" t="s">
        <v>772</v>
      </c>
      <c r="H18466" s="0" t="n">
        <v>5507913</v>
      </c>
      <c r="I18466" s="0" t="n">
        <v>3268800</v>
      </c>
      <c r="J18466" s="0" t="n">
        <v>651343</v>
      </c>
    </row>
    <row r="18467" customFormat="false" ht="15" hidden="false" customHeight="false" outlineLevel="0" collapsed="false">
      <c r="A18467" s="0" t="n">
        <v>202507</v>
      </c>
      <c r="B18467" s="0" t="n">
        <v>202509</v>
      </c>
      <c r="C18467" s="37" t="s">
        <v>178</v>
      </c>
      <c r="D18467" s="37" t="s">
        <v>294</v>
      </c>
      <c r="E18467" s="0" t="n">
        <v>3</v>
      </c>
      <c r="F18467" s="38" t="s">
        <v>71</v>
      </c>
      <c r="G18467" s="37" t="s">
        <v>773</v>
      </c>
      <c r="H18467" s="0" t="n">
        <v>171220</v>
      </c>
      <c r="I18467" s="0" t="n">
        <v>117721</v>
      </c>
      <c r="J18467" s="0" t="n">
        <v>33915</v>
      </c>
    </row>
    <row r="18468" customFormat="false" ht="15" hidden="false" customHeight="false" outlineLevel="0" collapsed="false">
      <c r="A18468" s="0" t="n">
        <v>202507</v>
      </c>
      <c r="B18468" s="0" t="n">
        <v>202509</v>
      </c>
      <c r="C18468" s="37" t="s">
        <v>149</v>
      </c>
      <c r="D18468" s="37" t="s">
        <v>130</v>
      </c>
      <c r="E18468" s="0" t="n">
        <v>3</v>
      </c>
      <c r="F18468" s="38" t="s">
        <v>71</v>
      </c>
      <c r="G18468" s="37" t="s">
        <v>774</v>
      </c>
      <c r="H18468" s="0" t="n">
        <v>1849138</v>
      </c>
      <c r="I18468" s="0" t="n">
        <v>1380898</v>
      </c>
      <c r="J18468" s="0" t="n">
        <v>-59072</v>
      </c>
    </row>
    <row r="18469" customFormat="false" ht="15" hidden="false" customHeight="false" outlineLevel="0" collapsed="false">
      <c r="A18469" s="0" t="n">
        <v>202507</v>
      </c>
      <c r="B18469" s="0" t="n">
        <v>202509</v>
      </c>
      <c r="C18469" s="37" t="s">
        <v>109</v>
      </c>
      <c r="D18469" s="37" t="s">
        <v>139</v>
      </c>
      <c r="E18469" s="0" t="n">
        <v>3</v>
      </c>
      <c r="F18469" s="38" t="s">
        <v>71</v>
      </c>
      <c r="G18469" s="37" t="s">
        <v>775</v>
      </c>
      <c r="H18469" s="0" t="n">
        <v>85036</v>
      </c>
      <c r="I18469" s="0" t="n">
        <v>39650</v>
      </c>
      <c r="J18469" s="0" t="n">
        <v>4161</v>
      </c>
    </row>
    <row r="18470" customFormat="false" ht="15" hidden="false" customHeight="false" outlineLevel="0" collapsed="false">
      <c r="A18470" s="0" t="n">
        <v>202507</v>
      </c>
      <c r="B18470" s="0" t="n">
        <v>202509</v>
      </c>
      <c r="C18470" s="37" t="s">
        <v>106</v>
      </c>
      <c r="D18470" s="37" t="s">
        <v>776</v>
      </c>
      <c r="E18470" s="0" t="n">
        <v>3</v>
      </c>
      <c r="F18470" s="38" t="s">
        <v>71</v>
      </c>
      <c r="G18470" s="37" t="s">
        <v>777</v>
      </c>
      <c r="H18470" s="0" t="n">
        <v>122620</v>
      </c>
      <c r="I18470" s="0" t="n">
        <v>80868</v>
      </c>
      <c r="J18470" s="0" t="n">
        <v>9339</v>
      </c>
    </row>
    <row r="18471" customFormat="false" ht="15" hidden="false" customHeight="false" outlineLevel="0" collapsed="false">
      <c r="A18471" s="0" t="n">
        <v>202507</v>
      </c>
      <c r="B18471" s="0" t="n">
        <v>202509</v>
      </c>
      <c r="C18471" s="37" t="s">
        <v>109</v>
      </c>
      <c r="D18471" s="37" t="s">
        <v>396</v>
      </c>
      <c r="E18471" s="0" t="n">
        <v>3</v>
      </c>
      <c r="F18471" s="38" t="s">
        <v>71</v>
      </c>
      <c r="G18471" s="37" t="s">
        <v>778</v>
      </c>
      <c r="H18471" s="0" t="n">
        <v>3330513</v>
      </c>
      <c r="I18471" s="0" t="n">
        <v>3502969</v>
      </c>
      <c r="J18471" s="0" t="n">
        <v>239336</v>
      </c>
    </row>
    <row r="18472" customFormat="false" ht="15" hidden="false" customHeight="false" outlineLevel="0" collapsed="false">
      <c r="A18472" s="0" t="n">
        <v>202507</v>
      </c>
      <c r="B18472" s="0" t="n">
        <v>202509</v>
      </c>
      <c r="C18472" s="37" t="s">
        <v>106</v>
      </c>
      <c r="D18472" s="37" t="s">
        <v>189</v>
      </c>
      <c r="E18472" s="0" t="n">
        <v>3</v>
      </c>
      <c r="F18472" s="38" t="s">
        <v>71</v>
      </c>
      <c r="G18472" s="37" t="s">
        <v>779</v>
      </c>
      <c r="H18472" s="0" t="n">
        <v>408699</v>
      </c>
      <c r="I18472" s="0" t="n">
        <v>346494</v>
      </c>
      <c r="J18472" s="0" t="n">
        <v>16363</v>
      </c>
    </row>
    <row r="18473" customFormat="false" ht="15" hidden="false" customHeight="false" outlineLevel="0" collapsed="false">
      <c r="A18473" s="0" t="n">
        <v>202507</v>
      </c>
      <c r="B18473" s="0" t="n">
        <v>202509</v>
      </c>
      <c r="C18473" s="37" t="s">
        <v>152</v>
      </c>
      <c r="D18473" s="37" t="s">
        <v>320</v>
      </c>
      <c r="E18473" s="0" t="n">
        <v>3</v>
      </c>
      <c r="F18473" s="38" t="s">
        <v>71</v>
      </c>
      <c r="G18473" s="37" t="s">
        <v>780</v>
      </c>
      <c r="H18473" s="0" t="n">
        <v>1519674</v>
      </c>
      <c r="I18473" s="0" t="n">
        <v>695935</v>
      </c>
      <c r="J18473" s="0" t="n">
        <v>-150289</v>
      </c>
    </row>
    <row r="18474" customFormat="false" ht="15" hidden="false" customHeight="false" outlineLevel="0" collapsed="false">
      <c r="A18474" s="0" t="n">
        <v>202507</v>
      </c>
      <c r="B18474" s="0" t="n">
        <v>202509</v>
      </c>
      <c r="C18474" s="37" t="s">
        <v>95</v>
      </c>
      <c r="D18474" s="37" t="s">
        <v>693</v>
      </c>
      <c r="E18474" s="0" t="n">
        <v>3</v>
      </c>
      <c r="F18474" s="38" t="s">
        <v>71</v>
      </c>
      <c r="G18474" s="37" t="s">
        <v>781</v>
      </c>
      <c r="H18474" s="0" t="n">
        <v>787994</v>
      </c>
      <c r="I18474" s="0" t="n">
        <v>497431</v>
      </c>
      <c r="J18474" s="0" t="n">
        <v>123984</v>
      </c>
    </row>
    <row r="18475" customFormat="false" ht="15" hidden="false" customHeight="false" outlineLevel="0" collapsed="false">
      <c r="A18475" s="0" t="n">
        <v>202507</v>
      </c>
      <c r="B18475" s="0" t="n">
        <v>202509</v>
      </c>
      <c r="C18475" s="37" t="s">
        <v>98</v>
      </c>
      <c r="D18475" s="37" t="s">
        <v>369</v>
      </c>
      <c r="E18475" s="0" t="n">
        <v>3</v>
      </c>
      <c r="F18475" s="38" t="s">
        <v>71</v>
      </c>
      <c r="G18475" s="37" t="s">
        <v>782</v>
      </c>
      <c r="H18475" s="0" t="n">
        <v>459661</v>
      </c>
      <c r="I18475" s="0" t="n">
        <v>189673</v>
      </c>
      <c r="J18475" s="0" t="n">
        <v>-15492</v>
      </c>
    </row>
    <row r="18476" customFormat="false" ht="15" hidden="false" customHeight="false" outlineLevel="0" collapsed="false">
      <c r="A18476" s="0" t="n">
        <v>202507</v>
      </c>
      <c r="B18476" s="0" t="n">
        <v>202509</v>
      </c>
      <c r="C18476" s="37" t="s">
        <v>136</v>
      </c>
      <c r="D18476" s="37" t="s">
        <v>719</v>
      </c>
      <c r="E18476" s="0" t="n">
        <v>3</v>
      </c>
      <c r="F18476" s="38" t="s">
        <v>71</v>
      </c>
      <c r="G18476" s="37" t="s">
        <v>783</v>
      </c>
      <c r="H18476" s="0" t="n">
        <v>3625989</v>
      </c>
      <c r="I18476" s="0" t="n">
        <v>2415487</v>
      </c>
      <c r="J18476" s="0" t="n">
        <v>411528</v>
      </c>
    </row>
    <row r="18477" customFormat="false" ht="15" hidden="false" customHeight="false" outlineLevel="0" collapsed="false">
      <c r="A18477" s="0" t="n">
        <v>202507</v>
      </c>
      <c r="B18477" s="0" t="n">
        <v>202509</v>
      </c>
      <c r="C18477" s="37" t="s">
        <v>101</v>
      </c>
      <c r="D18477" s="37" t="s">
        <v>247</v>
      </c>
      <c r="E18477" s="0" t="n">
        <v>3</v>
      </c>
      <c r="F18477" s="38" t="s">
        <v>71</v>
      </c>
      <c r="G18477" s="37" t="s">
        <v>784</v>
      </c>
      <c r="H18477" s="0" t="n">
        <v>676405</v>
      </c>
      <c r="I18477" s="0" t="n">
        <v>1224458</v>
      </c>
      <c r="J18477" s="0" t="n">
        <v>99299</v>
      </c>
    </row>
    <row r="18478" customFormat="false" ht="15" hidden="false" customHeight="false" outlineLevel="0" collapsed="false">
      <c r="A18478" s="0" t="n">
        <v>202507</v>
      </c>
      <c r="B18478" s="0" t="n">
        <v>202509</v>
      </c>
      <c r="C18478" s="37" t="s">
        <v>184</v>
      </c>
      <c r="D18478" s="37" t="s">
        <v>367</v>
      </c>
      <c r="E18478" s="0" t="n">
        <v>3</v>
      </c>
      <c r="F18478" s="38" t="s">
        <v>71</v>
      </c>
      <c r="G18478" s="37" t="s">
        <v>785</v>
      </c>
      <c r="H18478" s="0" t="n">
        <v>78458</v>
      </c>
      <c r="I18478" s="0" t="n">
        <v>57545</v>
      </c>
      <c r="J18478" s="0" t="n">
        <v>4428</v>
      </c>
    </row>
    <row r="18479" customFormat="false" ht="15" hidden="false" customHeight="false" outlineLevel="0" collapsed="false">
      <c r="A18479" s="0" t="n">
        <v>202507</v>
      </c>
      <c r="B18479" s="0" t="n">
        <v>202509</v>
      </c>
      <c r="C18479" s="37" t="s">
        <v>98</v>
      </c>
      <c r="D18479" s="37" t="s">
        <v>376</v>
      </c>
      <c r="E18479" s="0" t="n">
        <v>3</v>
      </c>
      <c r="F18479" s="38" t="s">
        <v>71</v>
      </c>
      <c r="G18479" s="37" t="s">
        <v>786</v>
      </c>
      <c r="H18479" s="0" t="n">
        <v>162426</v>
      </c>
      <c r="I18479" s="0" t="n">
        <v>155617</v>
      </c>
      <c r="J18479" s="0" t="n">
        <v>9252</v>
      </c>
    </row>
    <row r="18480" customFormat="false" ht="15" hidden="false" customHeight="false" outlineLevel="0" collapsed="false">
      <c r="A18480" s="0" t="n">
        <v>202507</v>
      </c>
      <c r="B18480" s="0" t="n">
        <v>202509</v>
      </c>
      <c r="C18480" s="37" t="s">
        <v>158</v>
      </c>
      <c r="D18480" s="37" t="s">
        <v>96</v>
      </c>
      <c r="E18480" s="0" t="n">
        <v>3</v>
      </c>
      <c r="F18480" s="38" t="s">
        <v>71</v>
      </c>
      <c r="G18480" s="37" t="s">
        <v>787</v>
      </c>
      <c r="H18480" s="0" t="n">
        <v>1793002</v>
      </c>
      <c r="I18480" s="0" t="n">
        <v>3693905</v>
      </c>
      <c r="J18480" s="0" t="n">
        <v>369028</v>
      </c>
    </row>
    <row r="18481" customFormat="false" ht="15" hidden="false" customHeight="false" outlineLevel="0" collapsed="false">
      <c r="A18481" s="0" t="n">
        <v>202507</v>
      </c>
      <c r="B18481" s="0" t="n">
        <v>202509</v>
      </c>
      <c r="C18481" s="37" t="s">
        <v>115</v>
      </c>
      <c r="D18481" s="37" t="s">
        <v>241</v>
      </c>
      <c r="E18481" s="0" t="n">
        <v>3</v>
      </c>
      <c r="F18481" s="38" t="s">
        <v>71</v>
      </c>
      <c r="G18481" s="37" t="s">
        <v>788</v>
      </c>
      <c r="H18481" s="0" t="n">
        <v>1030820</v>
      </c>
      <c r="I18481" s="0" t="n">
        <v>949728</v>
      </c>
      <c r="J18481" s="0" t="n">
        <v>136835</v>
      </c>
    </row>
    <row r="18482" customFormat="false" ht="15" hidden="false" customHeight="false" outlineLevel="0" collapsed="false">
      <c r="A18482" s="0" t="n">
        <v>202507</v>
      </c>
      <c r="B18482" s="0" t="n">
        <v>202509</v>
      </c>
      <c r="C18482" s="37" t="s">
        <v>101</v>
      </c>
      <c r="D18482" s="37" t="s">
        <v>482</v>
      </c>
      <c r="E18482" s="0" t="n">
        <v>3</v>
      </c>
      <c r="F18482" s="38" t="s">
        <v>71</v>
      </c>
      <c r="G18482" s="37" t="s">
        <v>789</v>
      </c>
      <c r="H18482" s="0" t="n">
        <v>122318</v>
      </c>
      <c r="I18482" s="0" t="n">
        <v>111024</v>
      </c>
      <c r="J18482" s="0" t="n">
        <v>19448</v>
      </c>
    </row>
    <row r="18483" customFormat="false" ht="15" hidden="false" customHeight="false" outlineLevel="0" collapsed="false">
      <c r="A18483" s="0" t="n">
        <v>202507</v>
      </c>
      <c r="B18483" s="0" t="n">
        <v>202509</v>
      </c>
      <c r="C18483" s="37" t="s">
        <v>136</v>
      </c>
      <c r="D18483" s="37" t="s">
        <v>120</v>
      </c>
      <c r="E18483" s="0" t="n">
        <v>3</v>
      </c>
      <c r="F18483" s="38" t="s">
        <v>71</v>
      </c>
      <c r="G18483" s="37" t="s">
        <v>790</v>
      </c>
      <c r="H18483" s="0" t="n">
        <v>192717</v>
      </c>
      <c r="I18483" s="0" t="n">
        <v>84759</v>
      </c>
      <c r="J18483" s="0" t="n">
        <v>5714</v>
      </c>
    </row>
    <row r="18484" customFormat="false" ht="15" hidden="false" customHeight="false" outlineLevel="0" collapsed="false">
      <c r="A18484" s="0" t="n">
        <v>202507</v>
      </c>
      <c r="B18484" s="0" t="n">
        <v>202509</v>
      </c>
      <c r="C18484" s="37" t="s">
        <v>98</v>
      </c>
      <c r="D18484" s="37" t="s">
        <v>447</v>
      </c>
      <c r="E18484" s="0" t="n">
        <v>3</v>
      </c>
      <c r="F18484" s="38" t="s">
        <v>71</v>
      </c>
      <c r="G18484" s="37" t="s">
        <v>791</v>
      </c>
      <c r="H18484" s="0" t="n">
        <v>236485</v>
      </c>
      <c r="I18484" s="0" t="n">
        <v>207271</v>
      </c>
      <c r="J18484" s="0" t="n">
        <v>-8405</v>
      </c>
    </row>
    <row r="18485" customFormat="false" ht="15" hidden="false" customHeight="false" outlineLevel="0" collapsed="false">
      <c r="A18485" s="0" t="n">
        <v>202507</v>
      </c>
      <c r="B18485" s="0" t="n">
        <v>202509</v>
      </c>
      <c r="C18485" s="37" t="s">
        <v>136</v>
      </c>
      <c r="D18485" s="37" t="s">
        <v>391</v>
      </c>
      <c r="E18485" s="0" t="n">
        <v>3</v>
      </c>
      <c r="F18485" s="38" t="s">
        <v>71</v>
      </c>
      <c r="G18485" s="37" t="s">
        <v>792</v>
      </c>
      <c r="H18485" s="0" t="n">
        <v>357029</v>
      </c>
      <c r="I18485" s="0" t="n">
        <v>141900</v>
      </c>
      <c r="J18485" s="0" t="n">
        <v>-6241</v>
      </c>
    </row>
    <row r="18486" customFormat="false" ht="15" hidden="false" customHeight="false" outlineLevel="0" collapsed="false">
      <c r="A18486" s="0" t="n">
        <v>202507</v>
      </c>
      <c r="B18486" s="0" t="n">
        <v>202509</v>
      </c>
      <c r="C18486" s="37" t="s">
        <v>106</v>
      </c>
      <c r="D18486" s="37" t="s">
        <v>467</v>
      </c>
      <c r="E18486" s="0" t="n">
        <v>3</v>
      </c>
      <c r="F18486" s="38" t="s">
        <v>71</v>
      </c>
      <c r="G18486" s="37" t="s">
        <v>793</v>
      </c>
      <c r="H18486" s="0" t="n">
        <v>113807</v>
      </c>
      <c r="I18486" s="0" t="n">
        <v>125322</v>
      </c>
      <c r="J18486" s="0" t="n">
        <v>23046</v>
      </c>
    </row>
    <row r="18487" customFormat="false" ht="15" hidden="false" customHeight="false" outlineLevel="0" collapsed="false">
      <c r="A18487" s="0" t="n">
        <v>202507</v>
      </c>
      <c r="B18487" s="0" t="n">
        <v>202509</v>
      </c>
      <c r="C18487" s="37" t="s">
        <v>95</v>
      </c>
      <c r="D18487" s="37" t="s">
        <v>147</v>
      </c>
      <c r="E18487" s="0" t="n">
        <v>3</v>
      </c>
      <c r="F18487" s="38" t="s">
        <v>71</v>
      </c>
      <c r="G18487" s="37" t="s">
        <v>794</v>
      </c>
      <c r="H18487" s="0" t="n">
        <v>291157</v>
      </c>
      <c r="I18487" s="0" t="n">
        <v>218995</v>
      </c>
      <c r="J18487" s="0" t="n">
        <v>11578</v>
      </c>
    </row>
    <row r="18488" customFormat="false" ht="15" hidden="false" customHeight="false" outlineLevel="0" collapsed="false">
      <c r="A18488" s="0" t="n">
        <v>202507</v>
      </c>
      <c r="B18488" s="0" t="n">
        <v>202509</v>
      </c>
      <c r="C18488" s="37" t="s">
        <v>184</v>
      </c>
      <c r="D18488" s="37" t="s">
        <v>603</v>
      </c>
      <c r="E18488" s="0" t="n">
        <v>3</v>
      </c>
      <c r="F18488" s="38" t="s">
        <v>71</v>
      </c>
      <c r="G18488" s="37" t="s">
        <v>795</v>
      </c>
      <c r="H18488" s="0" t="n">
        <v>382451</v>
      </c>
      <c r="I18488" s="0" t="n">
        <v>313551</v>
      </c>
      <c r="J18488" s="0" t="n">
        <v>-7048</v>
      </c>
    </row>
    <row r="18489" customFormat="false" ht="15" hidden="false" customHeight="false" outlineLevel="0" collapsed="false">
      <c r="A18489" s="0" t="n">
        <v>202507</v>
      </c>
      <c r="B18489" s="0" t="n">
        <v>202509</v>
      </c>
      <c r="C18489" s="37" t="s">
        <v>149</v>
      </c>
      <c r="D18489" s="37" t="s">
        <v>318</v>
      </c>
      <c r="E18489" s="0" t="n">
        <v>3</v>
      </c>
      <c r="F18489" s="38" t="s">
        <v>71</v>
      </c>
      <c r="G18489" s="37" t="s">
        <v>796</v>
      </c>
      <c r="H18489" s="0" t="n">
        <v>1303162</v>
      </c>
      <c r="I18489" s="0" t="n">
        <v>1597328</v>
      </c>
      <c r="J18489" s="0" t="n">
        <v>9304</v>
      </c>
    </row>
    <row r="18490" customFormat="false" ht="15" hidden="false" customHeight="false" outlineLevel="0" collapsed="false">
      <c r="A18490" s="0" t="n">
        <v>202507</v>
      </c>
      <c r="B18490" s="0" t="n">
        <v>202509</v>
      </c>
      <c r="C18490" s="37" t="s">
        <v>115</v>
      </c>
      <c r="D18490" s="37" t="s">
        <v>191</v>
      </c>
      <c r="E18490" s="0" t="n">
        <v>3</v>
      </c>
      <c r="F18490" s="38" t="s">
        <v>71</v>
      </c>
      <c r="G18490" s="37" t="s">
        <v>797</v>
      </c>
      <c r="H18490" s="0" t="n">
        <v>2073093</v>
      </c>
      <c r="I18490" s="0" t="n">
        <v>2801088</v>
      </c>
      <c r="J18490" s="0" t="n">
        <v>197785</v>
      </c>
    </row>
    <row r="18491" customFormat="false" ht="15" hidden="false" customHeight="false" outlineLevel="0" collapsed="false">
      <c r="A18491" s="0" t="n">
        <v>202507</v>
      </c>
      <c r="B18491" s="0" t="n">
        <v>202509</v>
      </c>
      <c r="C18491" s="37" t="s">
        <v>101</v>
      </c>
      <c r="D18491" s="37" t="s">
        <v>519</v>
      </c>
      <c r="E18491" s="0" t="n">
        <v>3</v>
      </c>
      <c r="F18491" s="38" t="s">
        <v>71</v>
      </c>
      <c r="G18491" s="37" t="s">
        <v>798</v>
      </c>
      <c r="H18491" s="0" t="n">
        <v>726340</v>
      </c>
      <c r="I18491" s="0" t="n">
        <v>294951</v>
      </c>
      <c r="J18491" s="0" t="n">
        <v>-14257</v>
      </c>
    </row>
    <row r="18492" customFormat="false" ht="15" hidden="false" customHeight="false" outlineLevel="0" collapsed="false">
      <c r="A18492" s="0" t="n">
        <v>202507</v>
      </c>
      <c r="B18492" s="0" t="n">
        <v>202509</v>
      </c>
      <c r="C18492" s="37" t="s">
        <v>101</v>
      </c>
      <c r="D18492" s="37" t="s">
        <v>99</v>
      </c>
      <c r="E18492" s="0" t="n">
        <v>3</v>
      </c>
      <c r="F18492" s="38" t="s">
        <v>71</v>
      </c>
      <c r="G18492" s="37" t="s">
        <v>799</v>
      </c>
      <c r="H18492" s="0" t="n">
        <v>235714</v>
      </c>
      <c r="I18492" s="0" t="n">
        <v>233656</v>
      </c>
      <c r="J18492" s="0" t="n">
        <v>17965</v>
      </c>
    </row>
    <row r="18493" customFormat="false" ht="15" hidden="false" customHeight="false" outlineLevel="0" collapsed="false">
      <c r="A18493" s="0" t="n">
        <v>202507</v>
      </c>
      <c r="B18493" s="0" t="n">
        <v>202509</v>
      </c>
      <c r="C18493" s="37" t="s">
        <v>197</v>
      </c>
      <c r="D18493" s="37" t="s">
        <v>623</v>
      </c>
      <c r="E18493" s="0" t="n">
        <v>3</v>
      </c>
      <c r="F18493" s="38" t="s">
        <v>71</v>
      </c>
      <c r="G18493" s="37" t="s">
        <v>800</v>
      </c>
      <c r="H18493" s="0" t="n">
        <v>446889</v>
      </c>
      <c r="I18493" s="0" t="n">
        <v>817742</v>
      </c>
      <c r="J18493" s="0" t="n">
        <v>167887</v>
      </c>
    </row>
    <row r="18494" customFormat="false" ht="15" hidden="false" customHeight="false" outlineLevel="0" collapsed="false">
      <c r="A18494" s="0" t="n">
        <v>202507</v>
      </c>
      <c r="B18494" s="0" t="n">
        <v>202509</v>
      </c>
      <c r="C18494" s="37" t="s">
        <v>115</v>
      </c>
      <c r="D18494" s="37" t="s">
        <v>102</v>
      </c>
      <c r="E18494" s="0" t="n">
        <v>3</v>
      </c>
      <c r="F18494" s="38" t="s">
        <v>71</v>
      </c>
      <c r="G18494" s="37" t="s">
        <v>801</v>
      </c>
      <c r="H18494" s="0" t="n">
        <v>305348</v>
      </c>
      <c r="I18494" s="0" t="n">
        <v>156568</v>
      </c>
      <c r="J18494" s="0" t="n">
        <v>10667</v>
      </c>
    </row>
    <row r="18495" customFormat="false" ht="15" hidden="false" customHeight="false" outlineLevel="0" collapsed="false">
      <c r="A18495" s="0" t="n">
        <v>202507</v>
      </c>
      <c r="B18495" s="0" t="n">
        <v>202509</v>
      </c>
      <c r="C18495" s="37" t="s">
        <v>136</v>
      </c>
      <c r="D18495" s="37" t="s">
        <v>719</v>
      </c>
      <c r="E18495" s="0" t="n">
        <v>3</v>
      </c>
      <c r="F18495" s="38" t="s">
        <v>71</v>
      </c>
      <c r="G18495" s="37" t="s">
        <v>802</v>
      </c>
      <c r="H18495" s="0" t="n">
        <v>111909</v>
      </c>
      <c r="I18495" s="0" t="n">
        <v>128817</v>
      </c>
      <c r="J18495" s="0" t="n">
        <v>-12464</v>
      </c>
    </row>
    <row r="18496" customFormat="false" ht="15" hidden="false" customHeight="false" outlineLevel="0" collapsed="false">
      <c r="A18496" s="0" t="n">
        <v>202507</v>
      </c>
      <c r="B18496" s="0" t="n">
        <v>202509</v>
      </c>
      <c r="C18496" s="37" t="s">
        <v>106</v>
      </c>
      <c r="D18496" s="37" t="s">
        <v>369</v>
      </c>
      <c r="E18496" s="0" t="n">
        <v>3</v>
      </c>
      <c r="F18496" s="38" t="s">
        <v>71</v>
      </c>
      <c r="G18496" s="37" t="s">
        <v>803</v>
      </c>
      <c r="H18496" s="0" t="n">
        <v>221724</v>
      </c>
      <c r="I18496" s="0" t="n">
        <v>126163</v>
      </c>
      <c r="J18496" s="0" t="n">
        <v>21041</v>
      </c>
    </row>
    <row r="18497" customFormat="false" ht="15" hidden="false" customHeight="false" outlineLevel="0" collapsed="false">
      <c r="A18497" s="0" t="n">
        <v>202507</v>
      </c>
      <c r="B18497" s="0" t="n">
        <v>202509</v>
      </c>
      <c r="C18497" s="37" t="s">
        <v>106</v>
      </c>
      <c r="D18497" s="37" t="s">
        <v>756</v>
      </c>
      <c r="E18497" s="0" t="n">
        <v>3</v>
      </c>
      <c r="F18497" s="38" t="s">
        <v>71</v>
      </c>
      <c r="G18497" s="37" t="s">
        <v>804</v>
      </c>
      <c r="H18497" s="0" t="n">
        <v>274728</v>
      </c>
      <c r="I18497" s="0" t="n">
        <v>205562</v>
      </c>
      <c r="J18497" s="0" t="n">
        <v>39266</v>
      </c>
    </row>
    <row r="18498" customFormat="false" ht="15" hidden="false" customHeight="false" outlineLevel="0" collapsed="false">
      <c r="A18498" s="0" t="n">
        <v>202507</v>
      </c>
      <c r="B18498" s="0" t="n">
        <v>202509</v>
      </c>
      <c r="C18498" s="37" t="s">
        <v>101</v>
      </c>
      <c r="D18498" s="37" t="s">
        <v>165</v>
      </c>
      <c r="E18498" s="0" t="n">
        <v>3</v>
      </c>
      <c r="F18498" s="38" t="s">
        <v>71</v>
      </c>
      <c r="G18498" s="37" t="s">
        <v>805</v>
      </c>
      <c r="H18498" s="0" t="n">
        <v>157271</v>
      </c>
      <c r="I18498" s="0" t="n">
        <v>203246</v>
      </c>
      <c r="J18498" s="0" t="n">
        <v>39896</v>
      </c>
    </row>
    <row r="18499" customFormat="false" ht="15" hidden="false" customHeight="false" outlineLevel="0" collapsed="false">
      <c r="A18499" s="0" t="n">
        <v>202507</v>
      </c>
      <c r="B18499" s="0" t="n">
        <v>202509</v>
      </c>
      <c r="C18499" s="37" t="s">
        <v>149</v>
      </c>
      <c r="D18499" s="37" t="s">
        <v>806</v>
      </c>
      <c r="E18499" s="0" t="n">
        <v>3</v>
      </c>
      <c r="F18499" s="38" t="s">
        <v>71</v>
      </c>
      <c r="G18499" s="37" t="s">
        <v>807</v>
      </c>
      <c r="H18499" s="0" t="n">
        <v>565094</v>
      </c>
      <c r="I18499" s="0" t="n">
        <v>356740</v>
      </c>
      <c r="J18499" s="0" t="n">
        <v>30644</v>
      </c>
    </row>
    <row r="18500" customFormat="false" ht="15" hidden="false" customHeight="false" outlineLevel="0" collapsed="false">
      <c r="A18500" s="0" t="n">
        <v>202507</v>
      </c>
      <c r="B18500" s="0" t="n">
        <v>202509</v>
      </c>
      <c r="C18500" s="37" t="s">
        <v>101</v>
      </c>
      <c r="D18500" s="37" t="s">
        <v>412</v>
      </c>
      <c r="E18500" s="0" t="n">
        <v>3</v>
      </c>
      <c r="F18500" s="38" t="s">
        <v>71</v>
      </c>
      <c r="G18500" s="37" t="s">
        <v>808</v>
      </c>
      <c r="H18500" s="0" t="n">
        <v>1431128</v>
      </c>
      <c r="I18500" s="0" t="n">
        <v>938293</v>
      </c>
      <c r="J18500" s="0" t="n">
        <v>293824</v>
      </c>
    </row>
    <row r="18501" customFormat="false" ht="15" hidden="false" customHeight="false" outlineLevel="0" collapsed="false">
      <c r="A18501" s="0" t="n">
        <v>202507</v>
      </c>
      <c r="B18501" s="0" t="n">
        <v>202509</v>
      </c>
      <c r="C18501" s="37" t="s">
        <v>115</v>
      </c>
      <c r="D18501" s="37" t="s">
        <v>493</v>
      </c>
      <c r="E18501" s="0" t="n">
        <v>3</v>
      </c>
      <c r="F18501" s="38" t="s">
        <v>71</v>
      </c>
      <c r="G18501" s="37" t="s">
        <v>809</v>
      </c>
      <c r="H18501" s="0" t="n">
        <v>119003</v>
      </c>
      <c r="I18501" s="0" t="n">
        <v>131678</v>
      </c>
      <c r="J18501" s="0" t="n">
        <v>20225</v>
      </c>
    </row>
    <row r="18502" customFormat="false" ht="15" hidden="false" customHeight="false" outlineLevel="0" collapsed="false">
      <c r="A18502" s="0" t="n">
        <v>202507</v>
      </c>
      <c r="B18502" s="0" t="n">
        <v>202509</v>
      </c>
      <c r="C18502" s="37" t="s">
        <v>115</v>
      </c>
      <c r="D18502" s="37" t="s">
        <v>493</v>
      </c>
      <c r="E18502" s="0" t="n">
        <v>3</v>
      </c>
      <c r="F18502" s="38" t="s">
        <v>71</v>
      </c>
      <c r="G18502" s="37" t="s">
        <v>810</v>
      </c>
      <c r="H18502" s="0" t="n">
        <v>488565</v>
      </c>
      <c r="I18502" s="0" t="n">
        <v>544995</v>
      </c>
      <c r="J18502" s="0" t="n">
        <v>206542</v>
      </c>
    </row>
    <row r="18503" customFormat="false" ht="15" hidden="false" customHeight="false" outlineLevel="0" collapsed="false">
      <c r="A18503" s="0" t="n">
        <v>202507</v>
      </c>
      <c r="B18503" s="0" t="n">
        <v>202509</v>
      </c>
      <c r="C18503" s="37" t="s">
        <v>184</v>
      </c>
      <c r="D18503" s="37" t="s">
        <v>425</v>
      </c>
      <c r="E18503" s="0" t="n">
        <v>3</v>
      </c>
      <c r="F18503" s="38" t="s">
        <v>71</v>
      </c>
      <c r="G18503" s="37" t="s">
        <v>811</v>
      </c>
      <c r="H18503" s="0" t="n">
        <v>444078</v>
      </c>
      <c r="I18503" s="0" t="n">
        <v>716055</v>
      </c>
      <c r="J18503" s="0" t="n">
        <v>154066</v>
      </c>
    </row>
    <row r="18504" customFormat="false" ht="15" hidden="false" customHeight="false" outlineLevel="0" collapsed="false">
      <c r="A18504" s="0" t="n">
        <v>202507</v>
      </c>
      <c r="B18504" s="0" t="n">
        <v>202509</v>
      </c>
      <c r="C18504" s="37" t="s">
        <v>149</v>
      </c>
      <c r="D18504" s="37" t="s">
        <v>756</v>
      </c>
      <c r="E18504" s="0" t="n">
        <v>3</v>
      </c>
      <c r="F18504" s="38" t="s">
        <v>71</v>
      </c>
      <c r="G18504" s="37" t="s">
        <v>812</v>
      </c>
      <c r="H18504" s="0" t="n">
        <v>1132299</v>
      </c>
      <c r="I18504" s="0" t="n">
        <v>653495</v>
      </c>
      <c r="J18504" s="0" t="n">
        <v>130602</v>
      </c>
    </row>
    <row r="18505" customFormat="false" ht="15" hidden="false" customHeight="false" outlineLevel="0" collapsed="false">
      <c r="A18505" s="0" t="n">
        <v>202507</v>
      </c>
      <c r="B18505" s="0" t="n">
        <v>202509</v>
      </c>
      <c r="C18505" s="37" t="s">
        <v>149</v>
      </c>
      <c r="D18505" s="37" t="s">
        <v>616</v>
      </c>
      <c r="E18505" s="0" t="n">
        <v>3</v>
      </c>
      <c r="F18505" s="38" t="s">
        <v>71</v>
      </c>
      <c r="G18505" s="37" t="s">
        <v>813</v>
      </c>
      <c r="H18505" s="0" t="n">
        <v>479773</v>
      </c>
      <c r="I18505" s="0" t="n">
        <v>309749</v>
      </c>
      <c r="J18505" s="0" t="n">
        <v>5493</v>
      </c>
    </row>
    <row r="18506" customFormat="false" ht="15" hidden="false" customHeight="false" outlineLevel="0" collapsed="false">
      <c r="A18506" s="0" t="n">
        <v>202507</v>
      </c>
      <c r="B18506" s="0" t="n">
        <v>202509</v>
      </c>
      <c r="C18506" s="37" t="s">
        <v>109</v>
      </c>
      <c r="D18506" s="37" t="s">
        <v>364</v>
      </c>
      <c r="E18506" s="0" t="n">
        <v>3</v>
      </c>
      <c r="F18506" s="38" t="s">
        <v>71</v>
      </c>
      <c r="G18506" s="37" t="s">
        <v>814</v>
      </c>
      <c r="H18506" s="0" t="n">
        <v>89327</v>
      </c>
      <c r="I18506" s="0" t="n">
        <v>128384</v>
      </c>
      <c r="J18506" s="0" t="n">
        <v>-1900</v>
      </c>
    </row>
    <row r="18507" customFormat="false" ht="15" hidden="false" customHeight="false" outlineLevel="0" collapsed="false">
      <c r="A18507" s="0" t="n">
        <v>202507</v>
      </c>
      <c r="B18507" s="0" t="n">
        <v>202509</v>
      </c>
      <c r="C18507" s="37" t="s">
        <v>95</v>
      </c>
      <c r="D18507" s="37" t="s">
        <v>396</v>
      </c>
      <c r="E18507" s="0" t="n">
        <v>3</v>
      </c>
      <c r="F18507" s="38" t="s">
        <v>71</v>
      </c>
      <c r="G18507" s="37" t="s">
        <v>815</v>
      </c>
      <c r="H18507" s="0" t="n">
        <v>121143</v>
      </c>
      <c r="I18507" s="0" t="n">
        <v>109581</v>
      </c>
      <c r="J18507" s="0" t="n">
        <v>10032</v>
      </c>
    </row>
    <row r="18508" customFormat="false" ht="15" hidden="false" customHeight="false" outlineLevel="0" collapsed="false">
      <c r="A18508" s="0" t="n">
        <v>202507</v>
      </c>
      <c r="B18508" s="0" t="n">
        <v>202509</v>
      </c>
      <c r="C18508" s="37" t="s">
        <v>115</v>
      </c>
      <c r="D18508" s="37" t="s">
        <v>673</v>
      </c>
      <c r="E18508" s="0" t="n">
        <v>3</v>
      </c>
      <c r="F18508" s="38" t="s">
        <v>71</v>
      </c>
      <c r="G18508" s="37" t="s">
        <v>816</v>
      </c>
      <c r="H18508" s="0" t="n">
        <v>418366</v>
      </c>
      <c r="I18508" s="0" t="n">
        <v>410933</v>
      </c>
      <c r="J18508" s="0" t="n">
        <v>24963</v>
      </c>
    </row>
    <row r="18509" customFormat="false" ht="15" hidden="false" customHeight="false" outlineLevel="0" collapsed="false">
      <c r="A18509" s="0" t="n">
        <v>202507</v>
      </c>
      <c r="B18509" s="0" t="n">
        <v>202509</v>
      </c>
      <c r="C18509" s="37" t="s">
        <v>112</v>
      </c>
      <c r="D18509" s="37" t="s">
        <v>120</v>
      </c>
      <c r="E18509" s="0" t="n">
        <v>3</v>
      </c>
      <c r="F18509" s="38" t="s">
        <v>71</v>
      </c>
      <c r="G18509" s="37" t="s">
        <v>817</v>
      </c>
      <c r="H18509" s="0" t="n">
        <v>1611788</v>
      </c>
      <c r="I18509" s="0" t="n">
        <v>469252</v>
      </c>
      <c r="J18509" s="0" t="n">
        <v>12314</v>
      </c>
    </row>
    <row r="18510" customFormat="false" ht="15" hidden="false" customHeight="false" outlineLevel="0" collapsed="false">
      <c r="A18510" s="0" t="n">
        <v>202507</v>
      </c>
      <c r="B18510" s="0" t="n">
        <v>202509</v>
      </c>
      <c r="C18510" s="37" t="s">
        <v>124</v>
      </c>
      <c r="D18510" s="37" t="s">
        <v>493</v>
      </c>
      <c r="E18510" s="0" t="n">
        <v>3</v>
      </c>
      <c r="F18510" s="38" t="s">
        <v>71</v>
      </c>
      <c r="G18510" s="37" t="s">
        <v>818</v>
      </c>
      <c r="H18510" s="0" t="n">
        <v>43019</v>
      </c>
      <c r="I18510" s="0" t="n">
        <v>62366</v>
      </c>
      <c r="J18510" s="0" t="n">
        <v>4178</v>
      </c>
    </row>
    <row r="18511" customFormat="false" ht="15" hidden="false" customHeight="false" outlineLevel="0" collapsed="false">
      <c r="A18511" s="0" t="n">
        <v>202507</v>
      </c>
      <c r="B18511" s="0" t="n">
        <v>202509</v>
      </c>
      <c r="C18511" s="37" t="s">
        <v>95</v>
      </c>
      <c r="D18511" s="37" t="s">
        <v>414</v>
      </c>
      <c r="E18511" s="0" t="n">
        <v>3</v>
      </c>
      <c r="F18511" s="38" t="s">
        <v>71</v>
      </c>
      <c r="G18511" s="37" t="s">
        <v>819</v>
      </c>
      <c r="H18511" s="0" t="n">
        <v>930341</v>
      </c>
      <c r="I18511" s="0" t="n">
        <v>317349</v>
      </c>
      <c r="J18511" s="0" t="n">
        <v>19103</v>
      </c>
    </row>
    <row r="18512" customFormat="false" ht="15" hidden="false" customHeight="false" outlineLevel="0" collapsed="false">
      <c r="A18512" s="0" t="n">
        <v>202507</v>
      </c>
      <c r="B18512" s="0" t="n">
        <v>202509</v>
      </c>
      <c r="C18512" s="37" t="s">
        <v>149</v>
      </c>
      <c r="D18512" s="37" t="s">
        <v>247</v>
      </c>
      <c r="E18512" s="0" t="n">
        <v>3</v>
      </c>
      <c r="F18512" s="38" t="s">
        <v>71</v>
      </c>
      <c r="G18512" s="37" t="s">
        <v>820</v>
      </c>
      <c r="H18512" s="0" t="n">
        <v>2504837</v>
      </c>
      <c r="I18512" s="0" t="n">
        <v>2456711</v>
      </c>
      <c r="J18512" s="0" t="n">
        <v>39274</v>
      </c>
    </row>
    <row r="18513" customFormat="false" ht="15" hidden="false" customHeight="false" outlineLevel="0" collapsed="false">
      <c r="A18513" s="0" t="n">
        <v>202507</v>
      </c>
      <c r="B18513" s="0" t="n">
        <v>202509</v>
      </c>
      <c r="C18513" s="37" t="s">
        <v>109</v>
      </c>
      <c r="D18513" s="37" t="s">
        <v>821</v>
      </c>
      <c r="E18513" s="0" t="n">
        <v>3</v>
      </c>
      <c r="F18513" s="38" t="s">
        <v>71</v>
      </c>
      <c r="G18513" s="37" t="s">
        <v>822</v>
      </c>
      <c r="H18513" s="0" t="n">
        <v>673487</v>
      </c>
      <c r="I18513" s="0" t="n">
        <v>1328098</v>
      </c>
      <c r="J18513" s="0" t="n">
        <v>193529</v>
      </c>
    </row>
    <row r="18514" customFormat="false" ht="15" hidden="false" customHeight="false" outlineLevel="0" collapsed="false">
      <c r="A18514" s="0" t="n">
        <v>202507</v>
      </c>
      <c r="B18514" s="0" t="n">
        <v>202509</v>
      </c>
      <c r="C18514" s="37" t="s">
        <v>124</v>
      </c>
      <c r="D18514" s="37" t="s">
        <v>476</v>
      </c>
      <c r="E18514" s="0" t="n">
        <v>3</v>
      </c>
      <c r="F18514" s="38" t="s">
        <v>71</v>
      </c>
      <c r="G18514" s="37" t="s">
        <v>823</v>
      </c>
      <c r="H18514" s="0" t="n">
        <v>1210009</v>
      </c>
      <c r="I18514" s="0" t="n">
        <v>437513</v>
      </c>
      <c r="J18514" s="0" t="n">
        <v>2114</v>
      </c>
    </row>
    <row r="18515" customFormat="false" ht="15" hidden="false" customHeight="false" outlineLevel="0" collapsed="false">
      <c r="A18515" s="0" t="n">
        <v>202507</v>
      </c>
      <c r="B18515" s="0" t="n">
        <v>202509</v>
      </c>
      <c r="C18515" s="37" t="s">
        <v>115</v>
      </c>
      <c r="D18515" s="37" t="s">
        <v>300</v>
      </c>
      <c r="E18515" s="0" t="n">
        <v>3</v>
      </c>
      <c r="F18515" s="38" t="s">
        <v>71</v>
      </c>
      <c r="G18515" s="37" t="s">
        <v>824</v>
      </c>
      <c r="H18515" s="0" t="n">
        <v>239036</v>
      </c>
      <c r="I18515" s="0" t="n">
        <v>364511</v>
      </c>
      <c r="J18515" s="0" t="n">
        <v>27588</v>
      </c>
    </row>
    <row r="18516" customFormat="false" ht="15" hidden="false" customHeight="false" outlineLevel="0" collapsed="false">
      <c r="A18516" s="0" t="n">
        <v>202507</v>
      </c>
      <c r="B18516" s="0" t="n">
        <v>202509</v>
      </c>
      <c r="C18516" s="37" t="s">
        <v>158</v>
      </c>
      <c r="D18516" s="37" t="s">
        <v>700</v>
      </c>
      <c r="E18516" s="0" t="n">
        <v>3</v>
      </c>
      <c r="F18516" s="38" t="s">
        <v>71</v>
      </c>
      <c r="G18516" s="37" t="s">
        <v>825</v>
      </c>
      <c r="H18516" s="0" t="n">
        <v>447755</v>
      </c>
      <c r="I18516" s="0" t="n">
        <v>258615</v>
      </c>
      <c r="J18516" s="0" t="n">
        <v>-10717</v>
      </c>
    </row>
    <row r="18517" customFormat="false" ht="15" hidden="false" customHeight="false" outlineLevel="0" collapsed="false">
      <c r="A18517" s="0" t="n">
        <v>202507</v>
      </c>
      <c r="B18517" s="0" t="n">
        <v>202509</v>
      </c>
      <c r="C18517" s="37" t="s">
        <v>184</v>
      </c>
      <c r="D18517" s="37" t="s">
        <v>826</v>
      </c>
      <c r="E18517" s="0" t="n">
        <v>3</v>
      </c>
      <c r="F18517" s="38" t="s">
        <v>71</v>
      </c>
      <c r="G18517" s="37" t="s">
        <v>827</v>
      </c>
      <c r="H18517" s="0" t="n">
        <v>71751</v>
      </c>
      <c r="I18517" s="0" t="n">
        <v>76071</v>
      </c>
      <c r="J18517" s="0" t="n">
        <v>6847</v>
      </c>
    </row>
    <row r="18518" customFormat="false" ht="15" hidden="false" customHeight="false" outlineLevel="0" collapsed="false">
      <c r="A18518" s="0" t="n">
        <v>202507</v>
      </c>
      <c r="B18518" s="0" t="n">
        <v>202509</v>
      </c>
      <c r="C18518" s="37" t="s">
        <v>101</v>
      </c>
      <c r="D18518" s="37" t="s">
        <v>328</v>
      </c>
      <c r="E18518" s="0" t="n">
        <v>3</v>
      </c>
      <c r="F18518" s="38" t="s">
        <v>71</v>
      </c>
      <c r="G18518" s="37" t="s">
        <v>828</v>
      </c>
      <c r="H18518" s="0" t="n">
        <v>47744</v>
      </c>
      <c r="I18518" s="0" t="n">
        <v>46434</v>
      </c>
      <c r="J18518" s="0" t="n">
        <v>4649</v>
      </c>
    </row>
    <row r="18519" customFormat="false" ht="15" hidden="false" customHeight="false" outlineLevel="0" collapsed="false">
      <c r="A18519" s="0" t="n">
        <v>202507</v>
      </c>
      <c r="B18519" s="0" t="n">
        <v>202509</v>
      </c>
      <c r="C18519" s="37" t="s">
        <v>106</v>
      </c>
      <c r="D18519" s="37" t="s">
        <v>511</v>
      </c>
      <c r="E18519" s="0" t="n">
        <v>3</v>
      </c>
      <c r="F18519" s="38" t="s">
        <v>71</v>
      </c>
      <c r="G18519" s="37" t="s">
        <v>829</v>
      </c>
      <c r="H18519" s="0" t="n">
        <v>1940774</v>
      </c>
      <c r="I18519" s="0" t="n">
        <v>1070111</v>
      </c>
      <c r="J18519" s="0" t="n">
        <v>-17264</v>
      </c>
    </row>
    <row r="18520" customFormat="false" ht="15" hidden="false" customHeight="false" outlineLevel="0" collapsed="false">
      <c r="A18520" s="0" t="n">
        <v>202507</v>
      </c>
      <c r="B18520" s="0" t="n">
        <v>202509</v>
      </c>
      <c r="C18520" s="37" t="s">
        <v>149</v>
      </c>
      <c r="D18520" s="37" t="s">
        <v>360</v>
      </c>
      <c r="E18520" s="0" t="n">
        <v>3</v>
      </c>
      <c r="F18520" s="38" t="s">
        <v>71</v>
      </c>
      <c r="G18520" s="37" t="s">
        <v>830</v>
      </c>
      <c r="H18520" s="0" t="n">
        <v>154329</v>
      </c>
      <c r="I18520" s="0" t="n">
        <v>154522</v>
      </c>
      <c r="J18520" s="0" t="n">
        <v>13451</v>
      </c>
    </row>
    <row r="18521" customFormat="false" ht="15" hidden="false" customHeight="false" outlineLevel="0" collapsed="false">
      <c r="A18521" s="0" t="n">
        <v>202507</v>
      </c>
      <c r="B18521" s="0" t="n">
        <v>202509</v>
      </c>
      <c r="C18521" s="37" t="s">
        <v>112</v>
      </c>
      <c r="D18521" s="37" t="s">
        <v>284</v>
      </c>
      <c r="E18521" s="0" t="n">
        <v>3</v>
      </c>
      <c r="F18521" s="38" t="s">
        <v>71</v>
      </c>
      <c r="G18521" s="37" t="s">
        <v>831</v>
      </c>
      <c r="H18521" s="0" t="n">
        <v>356472</v>
      </c>
      <c r="I18521" s="0" t="n">
        <v>120365</v>
      </c>
      <c r="J18521" s="0" t="n">
        <v>8452</v>
      </c>
    </row>
    <row r="18522" customFormat="false" ht="15" hidden="false" customHeight="false" outlineLevel="0" collapsed="false">
      <c r="A18522" s="0" t="n">
        <v>202507</v>
      </c>
      <c r="B18522" s="0" t="n">
        <v>202509</v>
      </c>
      <c r="C18522" s="37" t="s">
        <v>184</v>
      </c>
      <c r="D18522" s="37" t="s">
        <v>267</v>
      </c>
      <c r="E18522" s="0" t="n">
        <v>3</v>
      </c>
      <c r="F18522" s="38" t="s">
        <v>71</v>
      </c>
      <c r="G18522" s="37" t="s">
        <v>832</v>
      </c>
      <c r="H18522" s="0" t="n">
        <v>112611</v>
      </c>
      <c r="I18522" s="0" t="n">
        <v>124500</v>
      </c>
      <c r="J18522" s="0" t="n">
        <v>4224</v>
      </c>
    </row>
    <row r="18523" customFormat="false" ht="15" hidden="false" customHeight="false" outlineLevel="0" collapsed="false">
      <c r="A18523" s="0" t="n">
        <v>202507</v>
      </c>
      <c r="B18523" s="0" t="n">
        <v>202509</v>
      </c>
      <c r="C18523" s="37" t="s">
        <v>197</v>
      </c>
      <c r="D18523" s="37" t="s">
        <v>387</v>
      </c>
      <c r="E18523" s="0" t="n">
        <v>3</v>
      </c>
      <c r="F18523" s="38" t="s">
        <v>71</v>
      </c>
      <c r="G18523" s="37" t="s">
        <v>833</v>
      </c>
      <c r="H18523" s="0" t="n">
        <v>117265</v>
      </c>
      <c r="I18523" s="0" t="n">
        <v>79470</v>
      </c>
      <c r="J18523" s="0" t="n">
        <v>2771</v>
      </c>
    </row>
    <row r="18524" customFormat="false" ht="15" hidden="false" customHeight="false" outlineLevel="0" collapsed="false">
      <c r="A18524" s="0" t="n">
        <v>202507</v>
      </c>
      <c r="B18524" s="0" t="n">
        <v>202509</v>
      </c>
      <c r="C18524" s="37" t="s">
        <v>197</v>
      </c>
      <c r="D18524" s="37" t="s">
        <v>334</v>
      </c>
      <c r="E18524" s="0" t="n">
        <v>3</v>
      </c>
      <c r="F18524" s="38" t="s">
        <v>71</v>
      </c>
      <c r="G18524" s="37" t="s">
        <v>834</v>
      </c>
      <c r="H18524" s="0" t="n">
        <v>401170</v>
      </c>
      <c r="I18524" s="0" t="n">
        <v>164257</v>
      </c>
      <c r="J18524" s="0" t="n">
        <v>20496</v>
      </c>
    </row>
    <row r="18525" customFormat="false" ht="15" hidden="false" customHeight="false" outlineLevel="0" collapsed="false">
      <c r="A18525" s="0" t="n">
        <v>202507</v>
      </c>
      <c r="B18525" s="0" t="n">
        <v>202509</v>
      </c>
      <c r="C18525" s="37" t="s">
        <v>197</v>
      </c>
      <c r="D18525" s="37" t="s">
        <v>208</v>
      </c>
      <c r="E18525" s="0" t="n">
        <v>3</v>
      </c>
      <c r="F18525" s="38" t="s">
        <v>71</v>
      </c>
      <c r="G18525" s="37" t="s">
        <v>835</v>
      </c>
      <c r="H18525" s="0" t="n">
        <v>209323</v>
      </c>
      <c r="I18525" s="0" t="n">
        <v>91199</v>
      </c>
      <c r="J18525" s="0" t="n">
        <v>7554</v>
      </c>
    </row>
    <row r="18526" customFormat="false" ht="15" hidden="false" customHeight="false" outlineLevel="0" collapsed="false">
      <c r="A18526" s="0" t="n">
        <v>202507</v>
      </c>
      <c r="B18526" s="0" t="n">
        <v>202509</v>
      </c>
      <c r="C18526" s="37" t="s">
        <v>115</v>
      </c>
      <c r="D18526" s="37" t="s">
        <v>306</v>
      </c>
      <c r="E18526" s="0" t="n">
        <v>3</v>
      </c>
      <c r="F18526" s="38" t="s">
        <v>71</v>
      </c>
      <c r="G18526" s="37" t="s">
        <v>836</v>
      </c>
      <c r="H18526" s="0" t="n">
        <v>650038</v>
      </c>
      <c r="I18526" s="0" t="n">
        <v>1007488</v>
      </c>
      <c r="J18526" s="0" t="n">
        <v>177080</v>
      </c>
    </row>
    <row r="18527" customFormat="false" ht="15" hidden="false" customHeight="false" outlineLevel="0" collapsed="false">
      <c r="A18527" s="0" t="n">
        <v>202507</v>
      </c>
      <c r="B18527" s="0" t="n">
        <v>202509</v>
      </c>
      <c r="C18527" s="37" t="s">
        <v>106</v>
      </c>
      <c r="D18527" s="37" t="s">
        <v>519</v>
      </c>
      <c r="E18527" s="0" t="n">
        <v>3</v>
      </c>
      <c r="F18527" s="38" t="s">
        <v>71</v>
      </c>
      <c r="G18527" s="37" t="s">
        <v>837</v>
      </c>
      <c r="H18527" s="0" t="n">
        <v>1289478</v>
      </c>
      <c r="I18527" s="0" t="n">
        <v>821651</v>
      </c>
      <c r="J18527" s="0" t="n">
        <v>-19421</v>
      </c>
    </row>
    <row r="18528" customFormat="false" ht="15" hidden="false" customHeight="false" outlineLevel="0" collapsed="false">
      <c r="A18528" s="0" t="n">
        <v>202507</v>
      </c>
      <c r="B18528" s="0" t="n">
        <v>202509</v>
      </c>
      <c r="C18528" s="37" t="s">
        <v>95</v>
      </c>
      <c r="D18528" s="37" t="s">
        <v>288</v>
      </c>
      <c r="E18528" s="0" t="n">
        <v>3</v>
      </c>
      <c r="F18528" s="38" t="s">
        <v>71</v>
      </c>
      <c r="G18528" s="37" t="s">
        <v>838</v>
      </c>
      <c r="H18528" s="0" t="n">
        <v>844316</v>
      </c>
      <c r="I18528" s="0" t="n">
        <v>878706</v>
      </c>
      <c r="J18528" s="0" t="n">
        <v>53815</v>
      </c>
    </row>
    <row r="18529" customFormat="false" ht="15" hidden="false" customHeight="false" outlineLevel="0" collapsed="false">
      <c r="A18529" s="0" t="n">
        <v>202507</v>
      </c>
      <c r="B18529" s="0" t="n">
        <v>202509</v>
      </c>
      <c r="C18529" s="37" t="s">
        <v>101</v>
      </c>
      <c r="D18529" s="37" t="s">
        <v>839</v>
      </c>
      <c r="E18529" s="0" t="n">
        <v>3</v>
      </c>
      <c r="F18529" s="38" t="s">
        <v>71</v>
      </c>
      <c r="G18529" s="37" t="s">
        <v>840</v>
      </c>
      <c r="H18529" s="0" t="n">
        <v>801611</v>
      </c>
      <c r="I18529" s="0" t="n">
        <v>888143</v>
      </c>
      <c r="J18529" s="0" t="n">
        <v>16483</v>
      </c>
    </row>
    <row r="18530" customFormat="false" ht="15" hidden="false" customHeight="false" outlineLevel="0" collapsed="false">
      <c r="A18530" s="0" t="n">
        <v>202507</v>
      </c>
      <c r="B18530" s="0" t="n">
        <v>202509</v>
      </c>
      <c r="C18530" s="37" t="s">
        <v>106</v>
      </c>
      <c r="D18530" s="37" t="s">
        <v>841</v>
      </c>
      <c r="E18530" s="0" t="n">
        <v>3</v>
      </c>
      <c r="F18530" s="38" t="s">
        <v>71</v>
      </c>
      <c r="G18530" s="37" t="s">
        <v>842</v>
      </c>
      <c r="H18530" s="0" t="n">
        <v>4194931</v>
      </c>
      <c r="I18530" s="0" t="n">
        <v>4646791</v>
      </c>
      <c r="J18530" s="0" t="n">
        <v>399841</v>
      </c>
    </row>
    <row r="18531" customFormat="false" ht="15" hidden="false" customHeight="false" outlineLevel="0" collapsed="false">
      <c r="A18531" s="0" t="n">
        <v>202507</v>
      </c>
      <c r="B18531" s="0" t="n">
        <v>202509</v>
      </c>
      <c r="C18531" s="37" t="s">
        <v>178</v>
      </c>
      <c r="D18531" s="37" t="s">
        <v>843</v>
      </c>
      <c r="E18531" s="0" t="n">
        <v>3</v>
      </c>
      <c r="F18531" s="38" t="s">
        <v>71</v>
      </c>
      <c r="G18531" s="37" t="s">
        <v>844</v>
      </c>
      <c r="H18531" s="0" t="n">
        <v>154399</v>
      </c>
      <c r="I18531" s="0" t="n">
        <v>65332</v>
      </c>
      <c r="J18531" s="0" t="n">
        <v>6985</v>
      </c>
    </row>
    <row r="18532" customFormat="false" ht="15" hidden="false" customHeight="false" outlineLevel="0" collapsed="false">
      <c r="A18532" s="0" t="n">
        <v>202508</v>
      </c>
      <c r="B18532" s="0" t="n">
        <v>202508</v>
      </c>
      <c r="C18532" s="37" t="s">
        <v>95</v>
      </c>
      <c r="D18532" s="37" t="s">
        <v>96</v>
      </c>
      <c r="E18532" s="0" t="n">
        <v>1</v>
      </c>
      <c r="F18532" s="38" t="s">
        <v>70</v>
      </c>
      <c r="G18532" s="37" t="s">
        <v>97</v>
      </c>
      <c r="H18532" s="0" t="n">
        <v>5749911</v>
      </c>
      <c r="I18532" s="0" t="n">
        <v>1144359</v>
      </c>
      <c r="J18532" s="0" t="n">
        <v>110510</v>
      </c>
    </row>
    <row r="18533" customFormat="false" ht="15" hidden="false" customHeight="false" outlineLevel="0" collapsed="false">
      <c r="A18533" s="0" t="n">
        <v>202508</v>
      </c>
      <c r="B18533" s="0" t="n">
        <v>202508</v>
      </c>
      <c r="C18533" s="37" t="s">
        <v>98</v>
      </c>
      <c r="D18533" s="37" t="s">
        <v>99</v>
      </c>
      <c r="E18533" s="0" t="n">
        <v>1</v>
      </c>
      <c r="F18533" s="38" t="s">
        <v>70</v>
      </c>
      <c r="G18533" s="37" t="s">
        <v>100</v>
      </c>
      <c r="H18533" s="0" t="n">
        <v>1476811</v>
      </c>
      <c r="I18533" s="0" t="n">
        <v>464523</v>
      </c>
      <c r="J18533" s="0" t="n">
        <v>137765</v>
      </c>
    </row>
    <row r="18534" customFormat="false" ht="15" hidden="false" customHeight="false" outlineLevel="0" collapsed="false">
      <c r="A18534" s="0" t="n">
        <v>202508</v>
      </c>
      <c r="B18534" s="0" t="n">
        <v>202508</v>
      </c>
      <c r="C18534" s="37" t="s">
        <v>101</v>
      </c>
      <c r="D18534" s="37" t="s">
        <v>102</v>
      </c>
      <c r="E18534" s="0" t="n">
        <v>1</v>
      </c>
      <c r="F18534" s="38" t="s">
        <v>70</v>
      </c>
      <c r="G18534" s="37" t="s">
        <v>103</v>
      </c>
      <c r="H18534" s="0" t="n">
        <v>3325311</v>
      </c>
      <c r="I18534" s="0" t="n">
        <v>1068724</v>
      </c>
      <c r="J18534" s="0" t="n">
        <v>118359</v>
      </c>
    </row>
    <row r="18535" customFormat="false" ht="15" hidden="false" customHeight="false" outlineLevel="0" collapsed="false">
      <c r="A18535" s="0" t="n">
        <v>202508</v>
      </c>
      <c r="B18535" s="0" t="n">
        <v>202508</v>
      </c>
      <c r="C18535" s="37" t="s">
        <v>101</v>
      </c>
      <c r="D18535" s="37" t="s">
        <v>104</v>
      </c>
      <c r="E18535" s="0" t="n">
        <v>1</v>
      </c>
      <c r="F18535" s="38" t="s">
        <v>70</v>
      </c>
      <c r="G18535" s="37" t="s">
        <v>105</v>
      </c>
      <c r="H18535" s="0" t="n">
        <v>1458090</v>
      </c>
      <c r="I18535" s="0" t="n">
        <v>332712</v>
      </c>
      <c r="J18535" s="0" t="n">
        <v>57461</v>
      </c>
    </row>
    <row r="18536" customFormat="false" ht="15" hidden="false" customHeight="false" outlineLevel="0" collapsed="false">
      <c r="A18536" s="0" t="n">
        <v>202508</v>
      </c>
      <c r="B18536" s="0" t="n">
        <v>202508</v>
      </c>
      <c r="C18536" s="37" t="s">
        <v>106</v>
      </c>
      <c r="D18536" s="37" t="s">
        <v>107</v>
      </c>
      <c r="E18536" s="0" t="n">
        <v>1</v>
      </c>
      <c r="F18536" s="38" t="s">
        <v>70</v>
      </c>
      <c r="G18536" s="37" t="s">
        <v>108</v>
      </c>
      <c r="H18536" s="0" t="n">
        <v>1978789</v>
      </c>
      <c r="I18536" s="0" t="n">
        <v>782855</v>
      </c>
      <c r="J18536" s="0" t="n">
        <v>85897</v>
      </c>
    </row>
    <row r="18537" customFormat="false" ht="15" hidden="false" customHeight="false" outlineLevel="0" collapsed="false">
      <c r="A18537" s="0" t="n">
        <v>202508</v>
      </c>
      <c r="B18537" s="0" t="n">
        <v>202508</v>
      </c>
      <c r="C18537" s="37" t="s">
        <v>109</v>
      </c>
      <c r="D18537" s="37" t="s">
        <v>110</v>
      </c>
      <c r="E18537" s="0" t="n">
        <v>1</v>
      </c>
      <c r="F18537" s="38" t="s">
        <v>70</v>
      </c>
      <c r="G18537" s="37" t="s">
        <v>111</v>
      </c>
      <c r="H18537" s="0" t="n">
        <v>1024669</v>
      </c>
      <c r="I18537" s="0" t="n">
        <v>442622</v>
      </c>
      <c r="J18537" s="0" t="n">
        <v>70298</v>
      </c>
    </row>
    <row r="18538" customFormat="false" ht="15" hidden="false" customHeight="false" outlineLevel="0" collapsed="false">
      <c r="A18538" s="0" t="n">
        <v>202508</v>
      </c>
      <c r="B18538" s="0" t="n">
        <v>202508</v>
      </c>
      <c r="C18538" s="37" t="s">
        <v>112</v>
      </c>
      <c r="D18538" s="37" t="s">
        <v>113</v>
      </c>
      <c r="E18538" s="0" t="n">
        <v>1</v>
      </c>
      <c r="F18538" s="38" t="s">
        <v>70</v>
      </c>
      <c r="G18538" s="37" t="s">
        <v>114</v>
      </c>
      <c r="H18538" s="0" t="n">
        <v>7802507</v>
      </c>
      <c r="I18538" s="0" t="n">
        <v>3662348</v>
      </c>
      <c r="J18538" s="0" t="n">
        <v>30021</v>
      </c>
    </row>
    <row r="18539" customFormat="false" ht="15" hidden="false" customHeight="false" outlineLevel="0" collapsed="false">
      <c r="A18539" s="0" t="n">
        <v>202508</v>
      </c>
      <c r="B18539" s="0" t="n">
        <v>202508</v>
      </c>
      <c r="C18539" s="37" t="s">
        <v>115</v>
      </c>
      <c r="D18539" s="37" t="s">
        <v>116</v>
      </c>
      <c r="E18539" s="0" t="n">
        <v>1</v>
      </c>
      <c r="F18539" s="38" t="s">
        <v>70</v>
      </c>
      <c r="G18539" s="37" t="s">
        <v>117</v>
      </c>
      <c r="H18539" s="0" t="n">
        <v>599583</v>
      </c>
      <c r="I18539" s="0" t="n">
        <v>185490</v>
      </c>
      <c r="J18539" s="0" t="n">
        <v>12587</v>
      </c>
    </row>
    <row r="18540" customFormat="false" ht="15" hidden="false" customHeight="false" outlineLevel="0" collapsed="false">
      <c r="A18540" s="0" t="n">
        <v>202508</v>
      </c>
      <c r="B18540" s="0" t="n">
        <v>202508</v>
      </c>
      <c r="C18540" s="37" t="s">
        <v>109</v>
      </c>
      <c r="D18540" s="37" t="s">
        <v>118</v>
      </c>
      <c r="E18540" s="0" t="n">
        <v>1</v>
      </c>
      <c r="F18540" s="38" t="s">
        <v>70</v>
      </c>
      <c r="G18540" s="37" t="s">
        <v>119</v>
      </c>
      <c r="H18540" s="0" t="n">
        <v>4791027</v>
      </c>
      <c r="I18540" s="0" t="n">
        <v>430446</v>
      </c>
      <c r="J18540" s="0" t="n">
        <v>72318</v>
      </c>
    </row>
    <row r="18541" customFormat="false" ht="15" hidden="false" customHeight="false" outlineLevel="0" collapsed="false">
      <c r="A18541" s="0" t="n">
        <v>202508</v>
      </c>
      <c r="B18541" s="0" t="n">
        <v>202508</v>
      </c>
      <c r="C18541" s="37" t="s">
        <v>109</v>
      </c>
      <c r="D18541" s="37" t="s">
        <v>120</v>
      </c>
      <c r="E18541" s="0" t="n">
        <v>1</v>
      </c>
      <c r="F18541" s="38" t="s">
        <v>70</v>
      </c>
      <c r="G18541" s="37" t="s">
        <v>121</v>
      </c>
      <c r="H18541" s="0" t="n">
        <v>470205</v>
      </c>
      <c r="I18541" s="0" t="n">
        <v>105456</v>
      </c>
      <c r="J18541" s="0" t="n">
        <v>4744</v>
      </c>
    </row>
    <row r="18542" customFormat="false" ht="15" hidden="false" customHeight="false" outlineLevel="0" collapsed="false">
      <c r="A18542" s="0" t="n">
        <v>202508</v>
      </c>
      <c r="B18542" s="0" t="n">
        <v>202508</v>
      </c>
      <c r="C18542" s="37" t="s">
        <v>95</v>
      </c>
      <c r="D18542" s="37" t="s">
        <v>122</v>
      </c>
      <c r="E18542" s="0" t="n">
        <v>1</v>
      </c>
      <c r="F18542" s="38" t="s">
        <v>70</v>
      </c>
      <c r="G18542" s="37" t="s">
        <v>123</v>
      </c>
      <c r="H18542" s="0" t="n">
        <v>1363677</v>
      </c>
      <c r="I18542" s="0" t="n">
        <v>229460</v>
      </c>
      <c r="J18542" s="0" t="n">
        <v>42959</v>
      </c>
    </row>
    <row r="18543" customFormat="false" ht="15" hidden="false" customHeight="false" outlineLevel="0" collapsed="false">
      <c r="A18543" s="0" t="n">
        <v>202508</v>
      </c>
      <c r="B18543" s="0" t="n">
        <v>202508</v>
      </c>
      <c r="C18543" s="37" t="s">
        <v>124</v>
      </c>
      <c r="D18543" s="37" t="s">
        <v>125</v>
      </c>
      <c r="E18543" s="0" t="n">
        <v>1</v>
      </c>
      <c r="F18543" s="38" t="s">
        <v>70</v>
      </c>
      <c r="G18543" s="37" t="s">
        <v>126</v>
      </c>
      <c r="H18543" s="0" t="n">
        <v>455581</v>
      </c>
      <c r="I18543" s="0" t="n">
        <v>246101</v>
      </c>
      <c r="J18543" s="0" t="n">
        <v>-5009</v>
      </c>
    </row>
    <row r="18544" customFormat="false" ht="15" hidden="false" customHeight="false" outlineLevel="0" collapsed="false">
      <c r="A18544" s="0" t="n">
        <v>202508</v>
      </c>
      <c r="B18544" s="0" t="n">
        <v>202508</v>
      </c>
      <c r="C18544" s="37" t="s">
        <v>95</v>
      </c>
      <c r="D18544" s="37" t="s">
        <v>127</v>
      </c>
      <c r="E18544" s="0" t="n">
        <v>1</v>
      </c>
      <c r="F18544" s="38" t="s">
        <v>70</v>
      </c>
      <c r="G18544" s="37" t="s">
        <v>128</v>
      </c>
      <c r="H18544" s="0" t="n">
        <v>2391971</v>
      </c>
      <c r="I18544" s="0" t="n">
        <v>606389</v>
      </c>
      <c r="J18544" s="0" t="n">
        <v>52077</v>
      </c>
    </row>
    <row r="18545" customFormat="false" ht="15" hidden="false" customHeight="false" outlineLevel="0" collapsed="false">
      <c r="A18545" s="0" t="n">
        <v>202508</v>
      </c>
      <c r="B18545" s="0" t="n">
        <v>202508</v>
      </c>
      <c r="C18545" s="37" t="s">
        <v>124</v>
      </c>
      <c r="D18545" s="37" t="s">
        <v>122</v>
      </c>
      <c r="E18545" s="0" t="n">
        <v>1</v>
      </c>
      <c r="F18545" s="38" t="s">
        <v>70</v>
      </c>
      <c r="G18545" s="37" t="s">
        <v>129</v>
      </c>
      <c r="H18545" s="0" t="n">
        <v>9385869</v>
      </c>
      <c r="I18545" s="0" t="n">
        <v>2446901</v>
      </c>
      <c r="J18545" s="0" t="n">
        <v>132409</v>
      </c>
    </row>
    <row r="18546" customFormat="false" ht="15" hidden="false" customHeight="false" outlineLevel="0" collapsed="false">
      <c r="A18546" s="0" t="n">
        <v>202508</v>
      </c>
      <c r="B18546" s="0" t="n">
        <v>202508</v>
      </c>
      <c r="C18546" s="37" t="s">
        <v>106</v>
      </c>
      <c r="D18546" s="37" t="s">
        <v>130</v>
      </c>
      <c r="E18546" s="0" t="n">
        <v>1</v>
      </c>
      <c r="F18546" s="38" t="s">
        <v>70</v>
      </c>
      <c r="G18546" s="37" t="s">
        <v>131</v>
      </c>
      <c r="H18546" s="0" t="n">
        <v>961325</v>
      </c>
      <c r="I18546" s="0" t="n">
        <v>130683</v>
      </c>
      <c r="J18546" s="0" t="n">
        <v>44932</v>
      </c>
    </row>
    <row r="18547" customFormat="false" ht="15" hidden="false" customHeight="false" outlineLevel="0" collapsed="false">
      <c r="A18547" s="0" t="n">
        <v>202508</v>
      </c>
      <c r="B18547" s="0" t="n">
        <v>202508</v>
      </c>
      <c r="C18547" s="37" t="s">
        <v>95</v>
      </c>
      <c r="D18547" s="37" t="s">
        <v>132</v>
      </c>
      <c r="E18547" s="0" t="n">
        <v>1</v>
      </c>
      <c r="F18547" s="38" t="s">
        <v>70</v>
      </c>
      <c r="G18547" s="37" t="s">
        <v>133</v>
      </c>
      <c r="H18547" s="0" t="n">
        <v>1183677</v>
      </c>
      <c r="I18547" s="0" t="n">
        <v>429762</v>
      </c>
      <c r="J18547" s="0" t="n">
        <v>17629</v>
      </c>
    </row>
    <row r="18548" customFormat="false" ht="15" hidden="false" customHeight="false" outlineLevel="0" collapsed="false">
      <c r="A18548" s="0" t="n">
        <v>202508</v>
      </c>
      <c r="B18548" s="0" t="n">
        <v>202508</v>
      </c>
      <c r="C18548" s="37" t="s">
        <v>112</v>
      </c>
      <c r="D18548" s="37" t="s">
        <v>134</v>
      </c>
      <c r="E18548" s="0" t="n">
        <v>1</v>
      </c>
      <c r="F18548" s="38" t="s">
        <v>70</v>
      </c>
      <c r="G18548" s="37" t="s">
        <v>135</v>
      </c>
      <c r="H18548" s="0" t="n">
        <v>312976</v>
      </c>
      <c r="I18548" s="0" t="n">
        <v>118131</v>
      </c>
      <c r="J18548" s="0" t="n">
        <v>14415</v>
      </c>
    </row>
    <row r="18549" customFormat="false" ht="15" hidden="false" customHeight="false" outlineLevel="0" collapsed="false">
      <c r="A18549" s="0" t="n">
        <v>202508</v>
      </c>
      <c r="B18549" s="0" t="n">
        <v>202508</v>
      </c>
      <c r="C18549" s="37" t="s">
        <v>136</v>
      </c>
      <c r="D18549" s="37" t="s">
        <v>137</v>
      </c>
      <c r="E18549" s="0" t="n">
        <v>1</v>
      </c>
      <c r="F18549" s="38" t="s">
        <v>70</v>
      </c>
      <c r="G18549" s="37" t="s">
        <v>138</v>
      </c>
      <c r="H18549" s="0" t="n">
        <v>1441826</v>
      </c>
      <c r="I18549" s="0" t="n">
        <v>125448</v>
      </c>
      <c r="J18549" s="0" t="n">
        <v>-14946</v>
      </c>
    </row>
    <row r="18550" customFormat="false" ht="15" hidden="false" customHeight="false" outlineLevel="0" collapsed="false">
      <c r="A18550" s="0" t="n">
        <v>202508</v>
      </c>
      <c r="B18550" s="0" t="n">
        <v>202508</v>
      </c>
      <c r="C18550" s="37" t="s">
        <v>115</v>
      </c>
      <c r="D18550" s="37" t="s">
        <v>139</v>
      </c>
      <c r="E18550" s="0" t="n">
        <v>1</v>
      </c>
      <c r="F18550" s="38" t="s">
        <v>70</v>
      </c>
      <c r="G18550" s="37" t="s">
        <v>140</v>
      </c>
      <c r="H18550" s="0" t="n">
        <v>245772</v>
      </c>
      <c r="I18550" s="0" t="n">
        <v>137344</v>
      </c>
      <c r="J18550" s="0" t="n">
        <v>-5052</v>
      </c>
    </row>
    <row r="18551" customFormat="false" ht="15" hidden="false" customHeight="false" outlineLevel="0" collapsed="false">
      <c r="A18551" s="0" t="n">
        <v>202508</v>
      </c>
      <c r="B18551" s="0" t="n">
        <v>202508</v>
      </c>
      <c r="C18551" s="37" t="s">
        <v>109</v>
      </c>
      <c r="D18551" s="37" t="s">
        <v>141</v>
      </c>
      <c r="E18551" s="0" t="n">
        <v>1</v>
      </c>
      <c r="F18551" s="38" t="s">
        <v>70</v>
      </c>
      <c r="G18551" s="37" t="s">
        <v>142</v>
      </c>
      <c r="H18551" s="0" t="n">
        <v>493535</v>
      </c>
      <c r="I18551" s="0" t="n">
        <v>102763</v>
      </c>
      <c r="J18551" s="0" t="n">
        <v>11363</v>
      </c>
    </row>
    <row r="18552" customFormat="false" ht="15" hidden="false" customHeight="false" outlineLevel="0" collapsed="false">
      <c r="A18552" s="0" t="n">
        <v>202508</v>
      </c>
      <c r="B18552" s="0" t="n">
        <v>202508</v>
      </c>
      <c r="C18552" s="37" t="s">
        <v>136</v>
      </c>
      <c r="D18552" s="37" t="s">
        <v>143</v>
      </c>
      <c r="E18552" s="0" t="n">
        <v>1</v>
      </c>
      <c r="F18552" s="38" t="s">
        <v>70</v>
      </c>
      <c r="G18552" s="37" t="s">
        <v>144</v>
      </c>
      <c r="H18552" s="0" t="n">
        <v>1928304</v>
      </c>
      <c r="I18552" s="0" t="n">
        <v>743672</v>
      </c>
      <c r="J18552" s="0" t="n">
        <v>39869</v>
      </c>
    </row>
    <row r="18553" customFormat="false" ht="15" hidden="false" customHeight="false" outlineLevel="0" collapsed="false">
      <c r="A18553" s="0" t="n">
        <v>202508</v>
      </c>
      <c r="B18553" s="0" t="n">
        <v>202508</v>
      </c>
      <c r="C18553" s="37" t="s">
        <v>101</v>
      </c>
      <c r="D18553" s="37" t="s">
        <v>145</v>
      </c>
      <c r="E18553" s="0" t="n">
        <v>1</v>
      </c>
      <c r="F18553" s="38" t="s">
        <v>70</v>
      </c>
      <c r="G18553" s="37" t="s">
        <v>146</v>
      </c>
      <c r="H18553" s="0" t="n">
        <v>12536578</v>
      </c>
      <c r="I18553" s="0" t="n">
        <v>4678157</v>
      </c>
      <c r="J18553" s="0" t="n">
        <v>259802</v>
      </c>
    </row>
    <row r="18554" customFormat="false" ht="15" hidden="false" customHeight="false" outlineLevel="0" collapsed="false">
      <c r="A18554" s="0" t="n">
        <v>202508</v>
      </c>
      <c r="B18554" s="0" t="n">
        <v>202508</v>
      </c>
      <c r="C18554" s="37" t="s">
        <v>106</v>
      </c>
      <c r="D18554" s="37" t="s">
        <v>147</v>
      </c>
      <c r="E18554" s="0" t="n">
        <v>1</v>
      </c>
      <c r="F18554" s="38" t="s">
        <v>70</v>
      </c>
      <c r="G18554" s="37" t="s">
        <v>148</v>
      </c>
      <c r="H18554" s="0" t="n">
        <v>22076428</v>
      </c>
      <c r="I18554" s="0" t="n">
        <v>4769228</v>
      </c>
      <c r="J18554" s="0" t="n">
        <v>226549</v>
      </c>
    </row>
    <row r="18555" customFormat="false" ht="15" hidden="false" customHeight="false" outlineLevel="0" collapsed="false">
      <c r="A18555" s="0" t="n">
        <v>202508</v>
      </c>
      <c r="B18555" s="0" t="n">
        <v>202508</v>
      </c>
      <c r="C18555" s="37" t="s">
        <v>149</v>
      </c>
      <c r="D18555" s="37" t="s">
        <v>150</v>
      </c>
      <c r="E18555" s="0" t="n">
        <v>1</v>
      </c>
      <c r="F18555" s="38" t="s">
        <v>70</v>
      </c>
      <c r="G18555" s="37" t="s">
        <v>151</v>
      </c>
      <c r="H18555" s="0" t="n">
        <v>561765</v>
      </c>
      <c r="I18555" s="0" t="n">
        <v>293623</v>
      </c>
      <c r="J18555" s="0" t="n">
        <v>18057</v>
      </c>
    </row>
    <row r="18556" customFormat="false" ht="15" hidden="false" customHeight="false" outlineLevel="0" collapsed="false">
      <c r="A18556" s="0" t="n">
        <v>202508</v>
      </c>
      <c r="B18556" s="0" t="n">
        <v>202508</v>
      </c>
      <c r="C18556" s="37" t="s">
        <v>152</v>
      </c>
      <c r="D18556" s="37" t="s">
        <v>153</v>
      </c>
      <c r="E18556" s="0" t="n">
        <v>1</v>
      </c>
      <c r="F18556" s="38" t="s">
        <v>70</v>
      </c>
      <c r="G18556" s="37" t="s">
        <v>154</v>
      </c>
      <c r="H18556" s="0" t="n">
        <v>5384553</v>
      </c>
      <c r="I18556" s="0" t="n">
        <v>1381784</v>
      </c>
      <c r="J18556" s="0" t="n">
        <v>-125949</v>
      </c>
    </row>
    <row r="18557" customFormat="false" ht="15" hidden="false" customHeight="false" outlineLevel="0" collapsed="false">
      <c r="A18557" s="0" t="n">
        <v>202508</v>
      </c>
      <c r="B18557" s="0" t="n">
        <v>202508</v>
      </c>
      <c r="C18557" s="37" t="s">
        <v>101</v>
      </c>
      <c r="D18557" s="37" t="s">
        <v>155</v>
      </c>
      <c r="E18557" s="0" t="n">
        <v>1</v>
      </c>
      <c r="F18557" s="38" t="s">
        <v>70</v>
      </c>
      <c r="G18557" s="37" t="s">
        <v>156</v>
      </c>
      <c r="H18557" s="0" t="n">
        <v>1561656</v>
      </c>
      <c r="I18557" s="0" t="n">
        <v>604378</v>
      </c>
      <c r="J18557" s="0" t="n">
        <v>43106</v>
      </c>
    </row>
    <row r="18558" customFormat="false" ht="15" hidden="false" customHeight="false" outlineLevel="0" collapsed="false">
      <c r="A18558" s="0" t="n">
        <v>202508</v>
      </c>
      <c r="B18558" s="0" t="n">
        <v>202508</v>
      </c>
      <c r="C18558" s="37" t="s">
        <v>106</v>
      </c>
      <c r="D18558" s="37" t="s">
        <v>116</v>
      </c>
      <c r="E18558" s="0" t="n">
        <v>1</v>
      </c>
      <c r="F18558" s="38" t="s">
        <v>70</v>
      </c>
      <c r="G18558" s="37" t="s">
        <v>157</v>
      </c>
      <c r="H18558" s="0" t="n">
        <v>971743</v>
      </c>
      <c r="I18558" s="0" t="n">
        <v>172454</v>
      </c>
      <c r="J18558" s="0" t="n">
        <v>10014</v>
      </c>
    </row>
    <row r="18559" customFormat="false" ht="15" hidden="false" customHeight="false" outlineLevel="0" collapsed="false">
      <c r="A18559" s="0" t="n">
        <v>202508</v>
      </c>
      <c r="B18559" s="0" t="n">
        <v>202508</v>
      </c>
      <c r="C18559" s="37" t="s">
        <v>158</v>
      </c>
      <c r="D18559" s="37" t="s">
        <v>159</v>
      </c>
      <c r="E18559" s="0" t="n">
        <v>1</v>
      </c>
      <c r="F18559" s="38" t="s">
        <v>70</v>
      </c>
      <c r="G18559" s="37" t="s">
        <v>160</v>
      </c>
      <c r="H18559" s="0" t="n">
        <v>1899546</v>
      </c>
      <c r="I18559" s="0" t="n">
        <v>493748</v>
      </c>
      <c r="J18559" s="0" t="n">
        <v>92157</v>
      </c>
    </row>
    <row r="18560" customFormat="false" ht="15" hidden="false" customHeight="false" outlineLevel="0" collapsed="false">
      <c r="A18560" s="0" t="n">
        <v>202508</v>
      </c>
      <c r="B18560" s="0" t="n">
        <v>202508</v>
      </c>
      <c r="C18560" s="37" t="s">
        <v>95</v>
      </c>
      <c r="D18560" s="37" t="s">
        <v>161</v>
      </c>
      <c r="E18560" s="0" t="n">
        <v>1</v>
      </c>
      <c r="F18560" s="38" t="s">
        <v>70</v>
      </c>
      <c r="G18560" s="37" t="s">
        <v>162</v>
      </c>
      <c r="H18560" s="0" t="n">
        <v>1067693</v>
      </c>
      <c r="I18560" s="0" t="n">
        <v>209301</v>
      </c>
      <c r="J18560" s="0" t="n">
        <v>34224</v>
      </c>
    </row>
    <row r="18561" customFormat="false" ht="15" hidden="false" customHeight="false" outlineLevel="0" collapsed="false">
      <c r="A18561" s="0" t="n">
        <v>202508</v>
      </c>
      <c r="B18561" s="0" t="n">
        <v>202508</v>
      </c>
      <c r="C18561" s="37" t="s">
        <v>112</v>
      </c>
      <c r="D18561" s="37" t="s">
        <v>163</v>
      </c>
      <c r="E18561" s="0" t="n">
        <v>1</v>
      </c>
      <c r="F18561" s="38" t="s">
        <v>70</v>
      </c>
      <c r="G18561" s="37" t="s">
        <v>164</v>
      </c>
      <c r="H18561" s="0" t="n">
        <v>1272925</v>
      </c>
      <c r="I18561" s="0" t="n">
        <v>752951</v>
      </c>
      <c r="J18561" s="0" t="n">
        <v>-152754</v>
      </c>
    </row>
    <row r="18562" customFormat="false" ht="15" hidden="false" customHeight="false" outlineLevel="0" collapsed="false">
      <c r="A18562" s="0" t="n">
        <v>202508</v>
      </c>
      <c r="B18562" s="0" t="n">
        <v>202508</v>
      </c>
      <c r="C18562" s="37" t="s">
        <v>101</v>
      </c>
      <c r="D18562" s="37" t="s">
        <v>165</v>
      </c>
      <c r="E18562" s="0" t="n">
        <v>1</v>
      </c>
      <c r="F18562" s="38" t="s">
        <v>70</v>
      </c>
      <c r="G18562" s="37" t="s">
        <v>166</v>
      </c>
      <c r="H18562" s="0" t="n">
        <v>857608</v>
      </c>
      <c r="I18562" s="0" t="n">
        <v>162443</v>
      </c>
      <c r="J18562" s="0" t="n">
        <v>1062</v>
      </c>
    </row>
    <row r="18563" customFormat="false" ht="15" hidden="false" customHeight="false" outlineLevel="0" collapsed="false">
      <c r="A18563" s="0" t="n">
        <v>202508</v>
      </c>
      <c r="B18563" s="0" t="n">
        <v>202508</v>
      </c>
      <c r="C18563" s="37" t="s">
        <v>124</v>
      </c>
      <c r="D18563" s="37" t="s">
        <v>167</v>
      </c>
      <c r="E18563" s="0" t="n">
        <v>1</v>
      </c>
      <c r="F18563" s="38" t="s">
        <v>70</v>
      </c>
      <c r="G18563" s="37" t="s">
        <v>168</v>
      </c>
      <c r="H18563" s="0" t="n">
        <v>241338</v>
      </c>
      <c r="I18563" s="0" t="n">
        <v>45023</v>
      </c>
      <c r="J18563" s="0" t="n">
        <v>11715</v>
      </c>
    </row>
    <row r="18564" customFormat="false" ht="15" hidden="false" customHeight="false" outlineLevel="0" collapsed="false">
      <c r="A18564" s="0" t="n">
        <v>202508</v>
      </c>
      <c r="B18564" s="0" t="n">
        <v>202508</v>
      </c>
      <c r="C18564" s="37" t="s">
        <v>152</v>
      </c>
      <c r="D18564" s="37" t="s">
        <v>122</v>
      </c>
      <c r="E18564" s="0" t="n">
        <v>1</v>
      </c>
      <c r="F18564" s="38" t="s">
        <v>70</v>
      </c>
      <c r="G18564" s="37" t="s">
        <v>169</v>
      </c>
      <c r="H18564" s="0" t="n">
        <v>232377</v>
      </c>
      <c r="I18564" s="0" t="n">
        <v>55113</v>
      </c>
      <c r="J18564" s="0" t="n">
        <v>9402</v>
      </c>
    </row>
    <row r="18565" customFormat="false" ht="15" hidden="false" customHeight="false" outlineLevel="0" collapsed="false">
      <c r="A18565" s="0" t="n">
        <v>202508</v>
      </c>
      <c r="B18565" s="0" t="n">
        <v>202508</v>
      </c>
      <c r="C18565" s="37" t="s">
        <v>98</v>
      </c>
      <c r="D18565" s="37" t="s">
        <v>170</v>
      </c>
      <c r="E18565" s="0" t="n">
        <v>1</v>
      </c>
      <c r="F18565" s="38" t="s">
        <v>70</v>
      </c>
      <c r="G18565" s="37" t="s">
        <v>171</v>
      </c>
      <c r="H18565" s="0" t="n">
        <v>2849681</v>
      </c>
      <c r="I18565" s="0" t="n">
        <v>329692</v>
      </c>
      <c r="J18565" s="0" t="n">
        <v>42559</v>
      </c>
    </row>
    <row r="18566" customFormat="false" ht="15" hidden="false" customHeight="false" outlineLevel="0" collapsed="false">
      <c r="A18566" s="0" t="n">
        <v>202508</v>
      </c>
      <c r="B18566" s="0" t="n">
        <v>202508</v>
      </c>
      <c r="C18566" s="37" t="s">
        <v>98</v>
      </c>
      <c r="D18566" s="37" t="s">
        <v>172</v>
      </c>
      <c r="E18566" s="0" t="n">
        <v>1</v>
      </c>
      <c r="F18566" s="38" t="s">
        <v>70</v>
      </c>
      <c r="G18566" s="37" t="s">
        <v>173</v>
      </c>
      <c r="H18566" s="0" t="n">
        <v>916888</v>
      </c>
      <c r="I18566" s="0" t="n">
        <v>161550</v>
      </c>
      <c r="J18566" s="0" t="n">
        <v>4802</v>
      </c>
    </row>
    <row r="18567" customFormat="false" ht="15" hidden="false" customHeight="false" outlineLevel="0" collapsed="false">
      <c r="A18567" s="0" t="n">
        <v>202508</v>
      </c>
      <c r="B18567" s="0" t="n">
        <v>202508</v>
      </c>
      <c r="C18567" s="37" t="s">
        <v>158</v>
      </c>
      <c r="D18567" s="37" t="s">
        <v>174</v>
      </c>
      <c r="E18567" s="0" t="n">
        <v>1</v>
      </c>
      <c r="F18567" s="38" t="s">
        <v>70</v>
      </c>
      <c r="G18567" s="37" t="s">
        <v>175</v>
      </c>
      <c r="H18567" s="0" t="n">
        <v>918774</v>
      </c>
      <c r="I18567" s="0" t="n">
        <v>217588</v>
      </c>
      <c r="J18567" s="0" t="n">
        <v>33511</v>
      </c>
    </row>
    <row r="18568" customFormat="false" ht="15" hidden="false" customHeight="false" outlineLevel="0" collapsed="false">
      <c r="A18568" s="0" t="n">
        <v>202508</v>
      </c>
      <c r="B18568" s="0" t="n">
        <v>202508</v>
      </c>
      <c r="C18568" s="37" t="s">
        <v>149</v>
      </c>
      <c r="D18568" s="37" t="s">
        <v>176</v>
      </c>
      <c r="E18568" s="0" t="n">
        <v>1</v>
      </c>
      <c r="F18568" s="38" t="s">
        <v>70</v>
      </c>
      <c r="G18568" s="37" t="s">
        <v>177</v>
      </c>
      <c r="H18568" s="0" t="n">
        <v>1455680</v>
      </c>
      <c r="I18568" s="0" t="n">
        <v>444807</v>
      </c>
      <c r="J18568" s="0" t="n">
        <v>-31817</v>
      </c>
    </row>
    <row r="18569" customFormat="false" ht="15" hidden="false" customHeight="false" outlineLevel="0" collapsed="false">
      <c r="A18569" s="0" t="n">
        <v>202508</v>
      </c>
      <c r="B18569" s="0" t="n">
        <v>202508</v>
      </c>
      <c r="C18569" s="37" t="s">
        <v>178</v>
      </c>
      <c r="D18569" s="37" t="s">
        <v>179</v>
      </c>
      <c r="E18569" s="0" t="n">
        <v>1</v>
      </c>
      <c r="F18569" s="38" t="s">
        <v>70</v>
      </c>
      <c r="G18569" s="37" t="s">
        <v>180</v>
      </c>
      <c r="H18569" s="0" t="n">
        <v>2579629</v>
      </c>
      <c r="I18569" s="0" t="n">
        <v>732319</v>
      </c>
      <c r="J18569" s="0" t="n">
        <v>17141</v>
      </c>
    </row>
    <row r="18570" customFormat="false" ht="15" hidden="false" customHeight="false" outlineLevel="0" collapsed="false">
      <c r="A18570" s="0" t="n">
        <v>202508</v>
      </c>
      <c r="B18570" s="0" t="n">
        <v>202508</v>
      </c>
      <c r="C18570" s="37" t="s">
        <v>149</v>
      </c>
      <c r="D18570" s="37" t="s">
        <v>181</v>
      </c>
      <c r="E18570" s="0" t="n">
        <v>1</v>
      </c>
      <c r="F18570" s="38" t="s">
        <v>70</v>
      </c>
      <c r="G18570" s="37" t="s">
        <v>182</v>
      </c>
      <c r="H18570" s="0" t="n">
        <v>1366785</v>
      </c>
      <c r="I18570" s="0" t="n">
        <v>429086</v>
      </c>
      <c r="J18570" s="0" t="n">
        <v>49123</v>
      </c>
    </row>
    <row r="18571" customFormat="false" ht="15" hidden="false" customHeight="false" outlineLevel="0" collapsed="false">
      <c r="A18571" s="0" t="n">
        <v>202508</v>
      </c>
      <c r="B18571" s="0" t="n">
        <v>202508</v>
      </c>
      <c r="C18571" s="37" t="s">
        <v>115</v>
      </c>
      <c r="D18571" s="37" t="s">
        <v>104</v>
      </c>
      <c r="E18571" s="0" t="n">
        <v>1</v>
      </c>
      <c r="F18571" s="38" t="s">
        <v>70</v>
      </c>
      <c r="G18571" s="37" t="s">
        <v>183</v>
      </c>
      <c r="H18571" s="0" t="n">
        <v>481446</v>
      </c>
      <c r="I18571" s="0" t="n">
        <v>134001</v>
      </c>
      <c r="J18571" s="0" t="n">
        <v>18862</v>
      </c>
    </row>
    <row r="18572" customFormat="false" ht="15" hidden="false" customHeight="false" outlineLevel="0" collapsed="false">
      <c r="A18572" s="0" t="n">
        <v>202508</v>
      </c>
      <c r="B18572" s="0" t="n">
        <v>202508</v>
      </c>
      <c r="C18572" s="37" t="s">
        <v>184</v>
      </c>
      <c r="D18572" s="37" t="s">
        <v>185</v>
      </c>
      <c r="E18572" s="0" t="n">
        <v>1</v>
      </c>
      <c r="F18572" s="38" t="s">
        <v>70</v>
      </c>
      <c r="G18572" s="37" t="s">
        <v>186</v>
      </c>
      <c r="H18572" s="0" t="n">
        <v>5181015</v>
      </c>
      <c r="I18572" s="0" t="n">
        <v>1155214</v>
      </c>
      <c r="J18572" s="0" t="n">
        <v>117415</v>
      </c>
    </row>
    <row r="18573" customFormat="false" ht="15" hidden="false" customHeight="false" outlineLevel="0" collapsed="false">
      <c r="A18573" s="0" t="n">
        <v>202508</v>
      </c>
      <c r="B18573" s="0" t="n">
        <v>202508</v>
      </c>
      <c r="C18573" s="37" t="s">
        <v>109</v>
      </c>
      <c r="D18573" s="37" t="s">
        <v>187</v>
      </c>
      <c r="E18573" s="0" t="n">
        <v>1</v>
      </c>
      <c r="F18573" s="38" t="s">
        <v>70</v>
      </c>
      <c r="G18573" s="37" t="s">
        <v>188</v>
      </c>
      <c r="H18573" s="0" t="n">
        <v>8248859</v>
      </c>
      <c r="I18573" s="0" t="n">
        <v>2539065</v>
      </c>
      <c r="J18573" s="0" t="n">
        <v>303056</v>
      </c>
    </row>
    <row r="18574" customFormat="false" ht="15" hidden="false" customHeight="false" outlineLevel="0" collapsed="false">
      <c r="A18574" s="0" t="n">
        <v>202508</v>
      </c>
      <c r="B18574" s="0" t="n">
        <v>202508</v>
      </c>
      <c r="C18574" s="37" t="s">
        <v>178</v>
      </c>
      <c r="D18574" s="37" t="s">
        <v>189</v>
      </c>
      <c r="E18574" s="0" t="n">
        <v>1</v>
      </c>
      <c r="F18574" s="38" t="s">
        <v>70</v>
      </c>
      <c r="G18574" s="37" t="s">
        <v>190</v>
      </c>
      <c r="H18574" s="0" t="n">
        <v>2315521</v>
      </c>
      <c r="I18574" s="0" t="n">
        <v>208497</v>
      </c>
      <c r="J18574" s="0" t="n">
        <v>20103</v>
      </c>
    </row>
    <row r="18575" customFormat="false" ht="15" hidden="false" customHeight="false" outlineLevel="0" collapsed="false">
      <c r="A18575" s="0" t="n">
        <v>202508</v>
      </c>
      <c r="B18575" s="0" t="n">
        <v>202508</v>
      </c>
      <c r="C18575" s="37" t="s">
        <v>152</v>
      </c>
      <c r="D18575" s="37" t="s">
        <v>191</v>
      </c>
      <c r="E18575" s="0" t="n">
        <v>1</v>
      </c>
      <c r="F18575" s="38" t="s">
        <v>70</v>
      </c>
      <c r="G18575" s="37" t="s">
        <v>192</v>
      </c>
      <c r="H18575" s="0" t="n">
        <v>6731085</v>
      </c>
      <c r="I18575" s="0" t="n">
        <v>3582701</v>
      </c>
      <c r="J18575" s="0" t="n">
        <v>173670</v>
      </c>
    </row>
    <row r="18576" customFormat="false" ht="15" hidden="false" customHeight="false" outlineLevel="0" collapsed="false">
      <c r="A18576" s="0" t="n">
        <v>202508</v>
      </c>
      <c r="B18576" s="0" t="n">
        <v>202508</v>
      </c>
      <c r="C18576" s="37" t="s">
        <v>184</v>
      </c>
      <c r="D18576" s="37" t="s">
        <v>193</v>
      </c>
      <c r="E18576" s="0" t="n">
        <v>1</v>
      </c>
      <c r="F18576" s="38" t="s">
        <v>70</v>
      </c>
      <c r="G18576" s="37" t="s">
        <v>194</v>
      </c>
      <c r="H18576" s="0" t="n">
        <v>5660350</v>
      </c>
      <c r="I18576" s="0" t="n">
        <v>890219</v>
      </c>
      <c r="J18576" s="0" t="n">
        <v>190569</v>
      </c>
    </row>
    <row r="18577" customFormat="false" ht="15" hidden="false" customHeight="false" outlineLevel="0" collapsed="false">
      <c r="A18577" s="0" t="n">
        <v>202508</v>
      </c>
      <c r="B18577" s="0" t="n">
        <v>202508</v>
      </c>
      <c r="C18577" s="37" t="s">
        <v>115</v>
      </c>
      <c r="D18577" s="37" t="s">
        <v>96</v>
      </c>
      <c r="E18577" s="0" t="n">
        <v>1</v>
      </c>
      <c r="F18577" s="38" t="s">
        <v>70</v>
      </c>
      <c r="G18577" s="37" t="s">
        <v>195</v>
      </c>
      <c r="H18577" s="0" t="n">
        <v>4859173</v>
      </c>
      <c r="I18577" s="0" t="n">
        <v>3803884</v>
      </c>
      <c r="J18577" s="0" t="n">
        <v>1008543</v>
      </c>
    </row>
    <row r="18578" customFormat="false" ht="15" hidden="false" customHeight="false" outlineLevel="0" collapsed="false">
      <c r="A18578" s="0" t="n">
        <v>202508</v>
      </c>
      <c r="B18578" s="0" t="n">
        <v>202508</v>
      </c>
      <c r="C18578" s="37" t="s">
        <v>136</v>
      </c>
      <c r="D18578" s="37" t="s">
        <v>120</v>
      </c>
      <c r="E18578" s="0" t="n">
        <v>1</v>
      </c>
      <c r="F18578" s="38" t="s">
        <v>70</v>
      </c>
      <c r="G18578" s="37" t="s">
        <v>196</v>
      </c>
      <c r="H18578" s="0" t="n">
        <v>2466192</v>
      </c>
      <c r="I18578" s="0" t="n">
        <v>616163</v>
      </c>
      <c r="J18578" s="0" t="n">
        <v>46163</v>
      </c>
    </row>
    <row r="18579" customFormat="false" ht="15" hidden="false" customHeight="false" outlineLevel="0" collapsed="false">
      <c r="A18579" s="0" t="n">
        <v>202508</v>
      </c>
      <c r="B18579" s="0" t="n">
        <v>202508</v>
      </c>
      <c r="C18579" s="37" t="s">
        <v>197</v>
      </c>
      <c r="D18579" s="37" t="s">
        <v>198</v>
      </c>
      <c r="E18579" s="0" t="n">
        <v>1</v>
      </c>
      <c r="F18579" s="38" t="s">
        <v>70</v>
      </c>
      <c r="G18579" s="37" t="s">
        <v>199</v>
      </c>
      <c r="H18579" s="0" t="n">
        <v>2748738</v>
      </c>
      <c r="I18579" s="0" t="n">
        <v>560430</v>
      </c>
      <c r="J18579" s="0" t="n">
        <v>-21031</v>
      </c>
    </row>
    <row r="18580" customFormat="false" ht="15" hidden="false" customHeight="false" outlineLevel="0" collapsed="false">
      <c r="A18580" s="0" t="n">
        <v>202508</v>
      </c>
      <c r="B18580" s="0" t="n">
        <v>202508</v>
      </c>
      <c r="C18580" s="37" t="s">
        <v>136</v>
      </c>
      <c r="D18580" s="37" t="s">
        <v>200</v>
      </c>
      <c r="E18580" s="0" t="n">
        <v>1</v>
      </c>
      <c r="F18580" s="38" t="s">
        <v>70</v>
      </c>
      <c r="G18580" s="37" t="s">
        <v>201</v>
      </c>
      <c r="H18580" s="0" t="n">
        <v>2750843</v>
      </c>
      <c r="I18580" s="0" t="n">
        <v>884531</v>
      </c>
      <c r="J18580" s="0" t="n">
        <v>49983</v>
      </c>
    </row>
    <row r="18581" customFormat="false" ht="15" hidden="false" customHeight="false" outlineLevel="0" collapsed="false">
      <c r="A18581" s="0" t="n">
        <v>202508</v>
      </c>
      <c r="B18581" s="0" t="n">
        <v>202508</v>
      </c>
      <c r="C18581" s="37" t="s">
        <v>136</v>
      </c>
      <c r="D18581" s="37" t="s">
        <v>127</v>
      </c>
      <c r="E18581" s="0" t="n">
        <v>1</v>
      </c>
      <c r="F18581" s="38" t="s">
        <v>70</v>
      </c>
      <c r="G18581" s="37" t="s">
        <v>202</v>
      </c>
      <c r="H18581" s="0" t="n">
        <v>357603</v>
      </c>
      <c r="I18581" s="0" t="n">
        <v>106128</v>
      </c>
      <c r="J18581" s="0" t="n">
        <v>9412</v>
      </c>
    </row>
    <row r="18582" customFormat="false" ht="15" hidden="false" customHeight="false" outlineLevel="0" collapsed="false">
      <c r="A18582" s="0" t="n">
        <v>202508</v>
      </c>
      <c r="B18582" s="0" t="n">
        <v>202508</v>
      </c>
      <c r="C18582" s="37" t="s">
        <v>106</v>
      </c>
      <c r="D18582" s="37" t="s">
        <v>203</v>
      </c>
      <c r="E18582" s="0" t="n">
        <v>1</v>
      </c>
      <c r="F18582" s="38" t="s">
        <v>70</v>
      </c>
      <c r="G18582" s="37" t="s">
        <v>204</v>
      </c>
      <c r="H18582" s="0" t="n">
        <v>2685852</v>
      </c>
      <c r="I18582" s="0" t="n">
        <v>293198</v>
      </c>
      <c r="J18582" s="0" t="n">
        <v>-41340</v>
      </c>
    </row>
    <row r="18583" customFormat="false" ht="15" hidden="false" customHeight="false" outlineLevel="0" collapsed="false">
      <c r="A18583" s="0" t="n">
        <v>202508</v>
      </c>
      <c r="B18583" s="0" t="n">
        <v>202508</v>
      </c>
      <c r="C18583" s="37" t="s">
        <v>95</v>
      </c>
      <c r="D18583" s="37" t="s">
        <v>187</v>
      </c>
      <c r="E18583" s="0" t="n">
        <v>1</v>
      </c>
      <c r="F18583" s="38" t="s">
        <v>70</v>
      </c>
      <c r="G18583" s="37" t="s">
        <v>205</v>
      </c>
      <c r="H18583" s="0" t="n">
        <v>189681</v>
      </c>
      <c r="I18583" s="0" t="n">
        <v>48540</v>
      </c>
      <c r="J18583" s="0" t="n">
        <v>10380</v>
      </c>
    </row>
    <row r="18584" customFormat="false" ht="15" hidden="false" customHeight="false" outlineLevel="0" collapsed="false">
      <c r="A18584" s="0" t="n">
        <v>202508</v>
      </c>
      <c r="B18584" s="0" t="n">
        <v>202508</v>
      </c>
      <c r="C18584" s="37" t="s">
        <v>101</v>
      </c>
      <c r="D18584" s="37" t="s">
        <v>206</v>
      </c>
      <c r="E18584" s="0" t="n">
        <v>1</v>
      </c>
      <c r="F18584" s="38" t="s">
        <v>70</v>
      </c>
      <c r="G18584" s="37" t="s">
        <v>207</v>
      </c>
      <c r="H18584" s="0" t="n">
        <v>583681</v>
      </c>
      <c r="I18584" s="0" t="n">
        <v>236436</v>
      </c>
      <c r="J18584" s="0" t="n">
        <v>3823</v>
      </c>
    </row>
    <row r="18585" customFormat="false" ht="15" hidden="false" customHeight="false" outlineLevel="0" collapsed="false">
      <c r="A18585" s="0" t="n">
        <v>202508</v>
      </c>
      <c r="B18585" s="0" t="n">
        <v>202508</v>
      </c>
      <c r="C18585" s="37" t="s">
        <v>184</v>
      </c>
      <c r="D18585" s="37" t="s">
        <v>208</v>
      </c>
      <c r="E18585" s="0" t="n">
        <v>1</v>
      </c>
      <c r="F18585" s="38" t="s">
        <v>70</v>
      </c>
      <c r="G18585" s="37" t="s">
        <v>209</v>
      </c>
      <c r="H18585" s="0" t="n">
        <v>5744616</v>
      </c>
      <c r="I18585" s="0" t="n">
        <v>2328764</v>
      </c>
      <c r="J18585" s="0" t="n">
        <v>-6236</v>
      </c>
    </row>
    <row r="18586" customFormat="false" ht="15" hidden="false" customHeight="false" outlineLevel="0" collapsed="false">
      <c r="A18586" s="0" t="n">
        <v>202508</v>
      </c>
      <c r="B18586" s="0" t="n">
        <v>202508</v>
      </c>
      <c r="C18586" s="37" t="s">
        <v>95</v>
      </c>
      <c r="D18586" s="37" t="s">
        <v>210</v>
      </c>
      <c r="E18586" s="0" t="n">
        <v>1</v>
      </c>
      <c r="F18586" s="38" t="s">
        <v>70</v>
      </c>
      <c r="G18586" s="37" t="s">
        <v>211</v>
      </c>
      <c r="H18586" s="0" t="n">
        <v>3470628</v>
      </c>
      <c r="I18586" s="0" t="n">
        <v>2294684</v>
      </c>
      <c r="J18586" s="0" t="n">
        <v>105657</v>
      </c>
    </row>
    <row r="18587" customFormat="false" ht="15" hidden="false" customHeight="false" outlineLevel="0" collapsed="false">
      <c r="A18587" s="0" t="n">
        <v>202508</v>
      </c>
      <c r="B18587" s="0" t="n">
        <v>202508</v>
      </c>
      <c r="C18587" s="37" t="s">
        <v>178</v>
      </c>
      <c r="D18587" s="37" t="s">
        <v>212</v>
      </c>
      <c r="E18587" s="0" t="n">
        <v>1</v>
      </c>
      <c r="F18587" s="38" t="s">
        <v>70</v>
      </c>
      <c r="G18587" s="37" t="s">
        <v>213</v>
      </c>
      <c r="H18587" s="0" t="n">
        <v>8328087</v>
      </c>
      <c r="I18587" s="0" t="n">
        <v>2059082</v>
      </c>
      <c r="J18587" s="0" t="n">
        <v>67384</v>
      </c>
    </row>
    <row r="18588" customFormat="false" ht="15" hidden="false" customHeight="false" outlineLevel="0" collapsed="false">
      <c r="A18588" s="0" t="n">
        <v>202508</v>
      </c>
      <c r="B18588" s="0" t="n">
        <v>202508</v>
      </c>
      <c r="C18588" s="37" t="s">
        <v>95</v>
      </c>
      <c r="D18588" s="37" t="s">
        <v>214</v>
      </c>
      <c r="E18588" s="0" t="n">
        <v>1</v>
      </c>
      <c r="F18588" s="38" t="s">
        <v>70</v>
      </c>
      <c r="G18588" s="37" t="s">
        <v>215</v>
      </c>
      <c r="H18588" s="0" t="n">
        <v>941414</v>
      </c>
      <c r="I18588" s="0" t="n">
        <v>267744</v>
      </c>
      <c r="J18588" s="0" t="n">
        <v>22937</v>
      </c>
    </row>
    <row r="18589" customFormat="false" ht="15" hidden="false" customHeight="false" outlineLevel="0" collapsed="false">
      <c r="A18589" s="0" t="n">
        <v>202508</v>
      </c>
      <c r="B18589" s="0" t="n">
        <v>202508</v>
      </c>
      <c r="C18589" s="37" t="s">
        <v>101</v>
      </c>
      <c r="D18589" s="37" t="s">
        <v>216</v>
      </c>
      <c r="E18589" s="0" t="n">
        <v>1</v>
      </c>
      <c r="F18589" s="38" t="s">
        <v>70</v>
      </c>
      <c r="G18589" s="37" t="s">
        <v>217</v>
      </c>
      <c r="H18589" s="0" t="n">
        <v>333473</v>
      </c>
      <c r="I18589" s="0" t="n">
        <v>69542</v>
      </c>
      <c r="J18589" s="0" t="n">
        <v>11055</v>
      </c>
    </row>
    <row r="18590" customFormat="false" ht="15" hidden="false" customHeight="false" outlineLevel="0" collapsed="false">
      <c r="A18590" s="0" t="n">
        <v>202508</v>
      </c>
      <c r="B18590" s="0" t="n">
        <v>202508</v>
      </c>
      <c r="C18590" s="37" t="s">
        <v>115</v>
      </c>
      <c r="D18590" s="37" t="s">
        <v>218</v>
      </c>
      <c r="E18590" s="0" t="n">
        <v>1</v>
      </c>
      <c r="F18590" s="38" t="s">
        <v>70</v>
      </c>
      <c r="G18590" s="37" t="s">
        <v>219</v>
      </c>
      <c r="H18590" s="0" t="n">
        <v>994872</v>
      </c>
      <c r="I18590" s="0" t="n">
        <v>106528</v>
      </c>
      <c r="J18590" s="0" t="n">
        <v>22110</v>
      </c>
    </row>
    <row r="18591" customFormat="false" ht="15" hidden="false" customHeight="false" outlineLevel="0" collapsed="false">
      <c r="A18591" s="0" t="n">
        <v>202508</v>
      </c>
      <c r="B18591" s="0" t="n">
        <v>202508</v>
      </c>
      <c r="C18591" s="37" t="s">
        <v>101</v>
      </c>
      <c r="D18591" s="37" t="s">
        <v>220</v>
      </c>
      <c r="E18591" s="0" t="n">
        <v>1</v>
      </c>
      <c r="F18591" s="38" t="s">
        <v>70</v>
      </c>
      <c r="G18591" s="37" t="s">
        <v>221</v>
      </c>
      <c r="H18591" s="0" t="n">
        <v>2175978</v>
      </c>
      <c r="I18591" s="0" t="n">
        <v>524951</v>
      </c>
      <c r="J18591" s="0" t="n">
        <v>83495</v>
      </c>
    </row>
    <row r="18592" customFormat="false" ht="15" hidden="false" customHeight="false" outlineLevel="0" collapsed="false">
      <c r="A18592" s="0" t="n">
        <v>202508</v>
      </c>
      <c r="B18592" s="0" t="n">
        <v>202508</v>
      </c>
      <c r="C18592" s="37" t="s">
        <v>101</v>
      </c>
      <c r="D18592" s="37" t="s">
        <v>153</v>
      </c>
      <c r="E18592" s="0" t="n">
        <v>1</v>
      </c>
      <c r="F18592" s="38" t="s">
        <v>70</v>
      </c>
      <c r="G18592" s="37" t="s">
        <v>222</v>
      </c>
      <c r="H18592" s="0" t="n">
        <v>1442196</v>
      </c>
      <c r="I18592" s="0" t="n">
        <v>654701</v>
      </c>
      <c r="J18592" s="0" t="n">
        <v>-9348</v>
      </c>
    </row>
    <row r="18593" customFormat="false" ht="15" hidden="false" customHeight="false" outlineLevel="0" collapsed="false">
      <c r="A18593" s="0" t="n">
        <v>202508</v>
      </c>
      <c r="B18593" s="0" t="n">
        <v>202508</v>
      </c>
      <c r="C18593" s="37" t="s">
        <v>136</v>
      </c>
      <c r="D18593" s="37" t="s">
        <v>223</v>
      </c>
      <c r="E18593" s="0" t="n">
        <v>1</v>
      </c>
      <c r="F18593" s="38" t="s">
        <v>70</v>
      </c>
      <c r="G18593" s="37" t="s">
        <v>224</v>
      </c>
      <c r="H18593" s="0" t="n">
        <v>4902609</v>
      </c>
      <c r="I18593" s="0" t="n">
        <v>1305020</v>
      </c>
      <c r="J18593" s="0" t="n">
        <v>90172</v>
      </c>
    </row>
    <row r="18594" customFormat="false" ht="15" hidden="false" customHeight="false" outlineLevel="0" collapsed="false">
      <c r="A18594" s="0" t="n">
        <v>202508</v>
      </c>
      <c r="B18594" s="0" t="n">
        <v>202508</v>
      </c>
      <c r="C18594" s="37" t="s">
        <v>184</v>
      </c>
      <c r="D18594" s="37" t="s">
        <v>225</v>
      </c>
      <c r="E18594" s="0" t="n">
        <v>1</v>
      </c>
      <c r="F18594" s="38" t="s">
        <v>70</v>
      </c>
      <c r="G18594" s="37" t="s">
        <v>226</v>
      </c>
      <c r="H18594" s="0" t="n">
        <v>1120026</v>
      </c>
      <c r="I18594" s="0" t="n">
        <v>550747</v>
      </c>
      <c r="J18594" s="0" t="n">
        <v>49824</v>
      </c>
    </row>
    <row r="18595" customFormat="false" ht="15" hidden="false" customHeight="false" outlineLevel="0" collapsed="false">
      <c r="A18595" s="0" t="n">
        <v>202508</v>
      </c>
      <c r="B18595" s="0" t="n">
        <v>202508</v>
      </c>
      <c r="C18595" s="37" t="s">
        <v>197</v>
      </c>
      <c r="D18595" s="37" t="s">
        <v>193</v>
      </c>
      <c r="E18595" s="0" t="n">
        <v>1</v>
      </c>
      <c r="F18595" s="38" t="s">
        <v>70</v>
      </c>
      <c r="G18595" s="37" t="s">
        <v>227</v>
      </c>
      <c r="H18595" s="0" t="n">
        <v>1993612</v>
      </c>
      <c r="I18595" s="0" t="n">
        <v>580612</v>
      </c>
      <c r="J18595" s="0" t="n">
        <v>64286</v>
      </c>
    </row>
    <row r="18596" customFormat="false" ht="15" hidden="false" customHeight="false" outlineLevel="0" collapsed="false">
      <c r="A18596" s="0" t="n">
        <v>202508</v>
      </c>
      <c r="B18596" s="0" t="n">
        <v>202508</v>
      </c>
      <c r="C18596" s="37" t="s">
        <v>149</v>
      </c>
      <c r="D18596" s="37" t="s">
        <v>153</v>
      </c>
      <c r="E18596" s="0" t="n">
        <v>1</v>
      </c>
      <c r="F18596" s="38" t="s">
        <v>70</v>
      </c>
      <c r="G18596" s="37" t="s">
        <v>228</v>
      </c>
      <c r="H18596" s="0" t="n">
        <v>358951</v>
      </c>
      <c r="I18596" s="0" t="n">
        <v>231968</v>
      </c>
      <c r="J18596" s="0" t="n">
        <v>29907</v>
      </c>
    </row>
    <row r="18597" customFormat="false" ht="15" hidden="false" customHeight="false" outlineLevel="0" collapsed="false">
      <c r="A18597" s="0" t="n">
        <v>202508</v>
      </c>
      <c r="B18597" s="0" t="n">
        <v>202508</v>
      </c>
      <c r="C18597" s="37" t="s">
        <v>184</v>
      </c>
      <c r="D18597" s="37" t="s">
        <v>229</v>
      </c>
      <c r="E18597" s="0" t="n">
        <v>1</v>
      </c>
      <c r="F18597" s="38" t="s">
        <v>70</v>
      </c>
      <c r="G18597" s="37" t="s">
        <v>230</v>
      </c>
      <c r="H18597" s="0" t="n">
        <v>2847965</v>
      </c>
      <c r="I18597" s="0" t="n">
        <v>646733</v>
      </c>
      <c r="J18597" s="0" t="n">
        <v>56770</v>
      </c>
    </row>
    <row r="18598" customFormat="false" ht="15" hidden="false" customHeight="false" outlineLevel="0" collapsed="false">
      <c r="A18598" s="0" t="n">
        <v>202508</v>
      </c>
      <c r="B18598" s="0" t="n">
        <v>202508</v>
      </c>
      <c r="C18598" s="37" t="s">
        <v>115</v>
      </c>
      <c r="D18598" s="37" t="s">
        <v>231</v>
      </c>
      <c r="E18598" s="0" t="n">
        <v>1</v>
      </c>
      <c r="F18598" s="38" t="s">
        <v>70</v>
      </c>
      <c r="G18598" s="37" t="s">
        <v>232</v>
      </c>
      <c r="H18598" s="0" t="n">
        <v>1932654</v>
      </c>
      <c r="I18598" s="0" t="n">
        <v>691802</v>
      </c>
      <c r="J18598" s="0" t="n">
        <v>49365</v>
      </c>
    </row>
    <row r="18599" customFormat="false" ht="15" hidden="false" customHeight="false" outlineLevel="0" collapsed="false">
      <c r="A18599" s="0" t="n">
        <v>202508</v>
      </c>
      <c r="B18599" s="0" t="n">
        <v>202508</v>
      </c>
      <c r="C18599" s="37" t="s">
        <v>124</v>
      </c>
      <c r="D18599" s="37" t="s">
        <v>233</v>
      </c>
      <c r="E18599" s="0" t="n">
        <v>1</v>
      </c>
      <c r="F18599" s="38" t="s">
        <v>70</v>
      </c>
      <c r="G18599" s="37" t="s">
        <v>234</v>
      </c>
      <c r="H18599" s="0" t="n">
        <v>627106</v>
      </c>
      <c r="I18599" s="0" t="n">
        <v>128157</v>
      </c>
      <c r="J18599" s="0" t="n">
        <v>21924</v>
      </c>
    </row>
    <row r="18600" customFormat="false" ht="15" hidden="false" customHeight="false" outlineLevel="0" collapsed="false">
      <c r="A18600" s="0" t="n">
        <v>202508</v>
      </c>
      <c r="B18600" s="0" t="n">
        <v>202508</v>
      </c>
      <c r="C18600" s="37" t="s">
        <v>184</v>
      </c>
      <c r="D18600" s="37" t="s">
        <v>235</v>
      </c>
      <c r="E18600" s="0" t="n">
        <v>1</v>
      </c>
      <c r="F18600" s="38" t="s">
        <v>70</v>
      </c>
      <c r="G18600" s="37" t="s">
        <v>236</v>
      </c>
      <c r="H18600" s="0" t="n">
        <v>1293271</v>
      </c>
      <c r="I18600" s="0" t="n">
        <v>239492</v>
      </c>
      <c r="J18600" s="0" t="n">
        <v>15979</v>
      </c>
    </row>
    <row r="18601" customFormat="false" ht="15" hidden="false" customHeight="false" outlineLevel="0" collapsed="false">
      <c r="A18601" s="0" t="n">
        <v>202508</v>
      </c>
      <c r="B18601" s="0" t="n">
        <v>202508</v>
      </c>
      <c r="C18601" s="37" t="s">
        <v>124</v>
      </c>
      <c r="D18601" s="37" t="s">
        <v>237</v>
      </c>
      <c r="E18601" s="0" t="n">
        <v>1</v>
      </c>
      <c r="F18601" s="38" t="s">
        <v>70</v>
      </c>
      <c r="G18601" s="37" t="s">
        <v>238</v>
      </c>
      <c r="H18601" s="0" t="n">
        <v>721777</v>
      </c>
      <c r="I18601" s="0" t="n">
        <v>141839</v>
      </c>
      <c r="J18601" s="0" t="n">
        <v>24920</v>
      </c>
    </row>
    <row r="18602" customFormat="false" ht="15" hidden="false" customHeight="false" outlineLevel="0" collapsed="false">
      <c r="A18602" s="0" t="n">
        <v>202508</v>
      </c>
      <c r="B18602" s="0" t="n">
        <v>202508</v>
      </c>
      <c r="C18602" s="37" t="s">
        <v>124</v>
      </c>
      <c r="D18602" s="37" t="s">
        <v>107</v>
      </c>
      <c r="E18602" s="0" t="n">
        <v>1</v>
      </c>
      <c r="F18602" s="38" t="s">
        <v>70</v>
      </c>
      <c r="G18602" s="37" t="s">
        <v>239</v>
      </c>
      <c r="H18602" s="0" t="n">
        <v>1140566</v>
      </c>
      <c r="I18602" s="0" t="n">
        <v>389531</v>
      </c>
      <c r="J18602" s="0" t="n">
        <v>62849</v>
      </c>
    </row>
    <row r="18603" customFormat="false" ht="15" hidden="false" customHeight="false" outlineLevel="0" collapsed="false">
      <c r="A18603" s="0" t="n">
        <v>202508</v>
      </c>
      <c r="B18603" s="0" t="n">
        <v>202508</v>
      </c>
      <c r="C18603" s="37" t="s">
        <v>106</v>
      </c>
      <c r="D18603" s="37" t="s">
        <v>139</v>
      </c>
      <c r="E18603" s="0" t="n">
        <v>1</v>
      </c>
      <c r="F18603" s="38" t="s">
        <v>70</v>
      </c>
      <c r="G18603" s="37" t="s">
        <v>240</v>
      </c>
      <c r="H18603" s="0" t="n">
        <v>9264140</v>
      </c>
      <c r="I18603" s="0" t="n">
        <v>1149917</v>
      </c>
      <c r="J18603" s="0" t="n">
        <v>259046</v>
      </c>
    </row>
    <row r="18604" customFormat="false" ht="15" hidden="false" customHeight="false" outlineLevel="0" collapsed="false">
      <c r="A18604" s="0" t="n">
        <v>202508</v>
      </c>
      <c r="B18604" s="0" t="n">
        <v>202508</v>
      </c>
      <c r="C18604" s="37" t="s">
        <v>106</v>
      </c>
      <c r="D18604" s="37" t="s">
        <v>241</v>
      </c>
      <c r="E18604" s="0" t="n">
        <v>1</v>
      </c>
      <c r="F18604" s="38" t="s">
        <v>70</v>
      </c>
      <c r="G18604" s="37" t="s">
        <v>242</v>
      </c>
      <c r="H18604" s="0" t="n">
        <v>1049890</v>
      </c>
      <c r="I18604" s="0" t="n">
        <v>419025</v>
      </c>
      <c r="J18604" s="0" t="n">
        <v>42646</v>
      </c>
    </row>
    <row r="18605" customFormat="false" ht="15" hidden="false" customHeight="false" outlineLevel="0" collapsed="false">
      <c r="A18605" s="0" t="n">
        <v>202508</v>
      </c>
      <c r="B18605" s="0" t="n">
        <v>202508</v>
      </c>
      <c r="C18605" s="37" t="s">
        <v>158</v>
      </c>
      <c r="D18605" s="37" t="s">
        <v>243</v>
      </c>
      <c r="E18605" s="0" t="n">
        <v>1</v>
      </c>
      <c r="F18605" s="38" t="s">
        <v>70</v>
      </c>
      <c r="G18605" s="37" t="s">
        <v>244</v>
      </c>
      <c r="H18605" s="0" t="n">
        <v>907132</v>
      </c>
      <c r="I18605" s="0" t="n">
        <v>336514</v>
      </c>
      <c r="J18605" s="0" t="n">
        <v>75503</v>
      </c>
    </row>
    <row r="18606" customFormat="false" ht="15" hidden="false" customHeight="false" outlineLevel="0" collapsed="false">
      <c r="A18606" s="0" t="n">
        <v>202508</v>
      </c>
      <c r="B18606" s="0" t="n">
        <v>202508</v>
      </c>
      <c r="C18606" s="37" t="s">
        <v>112</v>
      </c>
      <c r="D18606" s="37" t="s">
        <v>245</v>
      </c>
      <c r="E18606" s="0" t="n">
        <v>1</v>
      </c>
      <c r="F18606" s="38" t="s">
        <v>70</v>
      </c>
      <c r="G18606" s="37" t="s">
        <v>246</v>
      </c>
      <c r="H18606" s="0" t="n">
        <v>75477</v>
      </c>
      <c r="I18606" s="0" t="n">
        <v>11428</v>
      </c>
      <c r="J18606" s="0" t="n">
        <v>567</v>
      </c>
    </row>
    <row r="18607" customFormat="false" ht="15" hidden="false" customHeight="false" outlineLevel="0" collapsed="false">
      <c r="A18607" s="0" t="n">
        <v>202508</v>
      </c>
      <c r="B18607" s="0" t="n">
        <v>202508</v>
      </c>
      <c r="C18607" s="37" t="s">
        <v>197</v>
      </c>
      <c r="D18607" s="37" t="s">
        <v>247</v>
      </c>
      <c r="E18607" s="0" t="n">
        <v>1</v>
      </c>
      <c r="F18607" s="38" t="s">
        <v>70</v>
      </c>
      <c r="G18607" s="37" t="s">
        <v>248</v>
      </c>
      <c r="H18607" s="0" t="n">
        <v>336305</v>
      </c>
      <c r="I18607" s="0" t="n">
        <v>56816</v>
      </c>
      <c r="J18607" s="0" t="n">
        <v>6509</v>
      </c>
    </row>
    <row r="18608" customFormat="false" ht="15" hidden="false" customHeight="false" outlineLevel="0" collapsed="false">
      <c r="A18608" s="0" t="n">
        <v>202508</v>
      </c>
      <c r="B18608" s="0" t="n">
        <v>202508</v>
      </c>
      <c r="C18608" s="37" t="s">
        <v>106</v>
      </c>
      <c r="D18608" s="37" t="s">
        <v>249</v>
      </c>
      <c r="E18608" s="0" t="n">
        <v>1</v>
      </c>
      <c r="F18608" s="38" t="s">
        <v>70</v>
      </c>
      <c r="G18608" s="37" t="s">
        <v>250</v>
      </c>
      <c r="H18608" s="0" t="n">
        <v>702967</v>
      </c>
      <c r="I18608" s="0" t="n">
        <v>171231</v>
      </c>
      <c r="J18608" s="0" t="n">
        <v>26798</v>
      </c>
    </row>
    <row r="18609" customFormat="false" ht="15" hidden="false" customHeight="false" outlineLevel="0" collapsed="false">
      <c r="A18609" s="0" t="n">
        <v>202508</v>
      </c>
      <c r="B18609" s="0" t="n">
        <v>202508</v>
      </c>
      <c r="C18609" s="37" t="s">
        <v>98</v>
      </c>
      <c r="D18609" s="37" t="s">
        <v>251</v>
      </c>
      <c r="E18609" s="0" t="n">
        <v>1</v>
      </c>
      <c r="F18609" s="38" t="s">
        <v>70</v>
      </c>
      <c r="G18609" s="37" t="s">
        <v>252</v>
      </c>
      <c r="H18609" s="0" t="n">
        <v>585708</v>
      </c>
      <c r="I18609" s="0" t="n">
        <v>199172</v>
      </c>
      <c r="J18609" s="0" t="n">
        <v>-4196</v>
      </c>
    </row>
    <row r="18610" customFormat="false" ht="15" hidden="false" customHeight="false" outlineLevel="0" collapsed="false">
      <c r="A18610" s="0" t="n">
        <v>202508</v>
      </c>
      <c r="B18610" s="0" t="n">
        <v>202508</v>
      </c>
      <c r="C18610" s="37" t="s">
        <v>124</v>
      </c>
      <c r="D18610" s="37" t="s">
        <v>253</v>
      </c>
      <c r="E18610" s="0" t="n">
        <v>1</v>
      </c>
      <c r="F18610" s="38" t="s">
        <v>70</v>
      </c>
      <c r="G18610" s="37" t="s">
        <v>254</v>
      </c>
      <c r="H18610" s="0" t="n">
        <v>7591955</v>
      </c>
      <c r="I18610" s="0" t="n">
        <v>1524986</v>
      </c>
      <c r="J18610" s="0" t="n">
        <v>62102</v>
      </c>
    </row>
    <row r="18611" customFormat="false" ht="15" hidden="false" customHeight="false" outlineLevel="0" collapsed="false">
      <c r="A18611" s="0" t="n">
        <v>202508</v>
      </c>
      <c r="B18611" s="0" t="n">
        <v>202508</v>
      </c>
      <c r="C18611" s="37" t="s">
        <v>101</v>
      </c>
      <c r="D18611" s="37" t="s">
        <v>255</v>
      </c>
      <c r="E18611" s="0" t="n">
        <v>1</v>
      </c>
      <c r="F18611" s="38" t="s">
        <v>70</v>
      </c>
      <c r="G18611" s="37" t="s">
        <v>256</v>
      </c>
      <c r="H18611" s="0" t="n">
        <v>1116456</v>
      </c>
      <c r="I18611" s="0" t="n">
        <v>256483</v>
      </c>
      <c r="J18611" s="0" t="n">
        <v>3389</v>
      </c>
    </row>
    <row r="18612" customFormat="false" ht="15" hidden="false" customHeight="false" outlineLevel="0" collapsed="false">
      <c r="A18612" s="0" t="n">
        <v>202508</v>
      </c>
      <c r="B18612" s="0" t="n">
        <v>202508</v>
      </c>
      <c r="C18612" s="37" t="s">
        <v>112</v>
      </c>
      <c r="D18612" s="37" t="s">
        <v>132</v>
      </c>
      <c r="E18612" s="0" t="n">
        <v>1</v>
      </c>
      <c r="F18612" s="38" t="s">
        <v>70</v>
      </c>
      <c r="G18612" s="37" t="s">
        <v>257</v>
      </c>
      <c r="H18612" s="0" t="n">
        <v>6665266</v>
      </c>
      <c r="I18612" s="0" t="n">
        <v>1223644</v>
      </c>
      <c r="J18612" s="0" t="n">
        <v>90844</v>
      </c>
    </row>
    <row r="18613" customFormat="false" ht="15" hidden="false" customHeight="false" outlineLevel="0" collapsed="false">
      <c r="A18613" s="0" t="n">
        <v>202508</v>
      </c>
      <c r="B18613" s="0" t="n">
        <v>202508</v>
      </c>
      <c r="C18613" s="37" t="s">
        <v>115</v>
      </c>
      <c r="D18613" s="37" t="s">
        <v>258</v>
      </c>
      <c r="E18613" s="0" t="n">
        <v>1</v>
      </c>
      <c r="F18613" s="38" t="s">
        <v>70</v>
      </c>
      <c r="G18613" s="37" t="s">
        <v>259</v>
      </c>
      <c r="H18613" s="0" t="n">
        <v>1461917</v>
      </c>
      <c r="I18613" s="0" t="n">
        <v>307004</v>
      </c>
      <c r="J18613" s="0" t="n">
        <v>8206</v>
      </c>
    </row>
    <row r="18614" customFormat="false" ht="15" hidden="false" customHeight="false" outlineLevel="0" collapsed="false">
      <c r="A18614" s="0" t="n">
        <v>202508</v>
      </c>
      <c r="B18614" s="0" t="n">
        <v>202508</v>
      </c>
      <c r="C18614" s="37" t="s">
        <v>184</v>
      </c>
      <c r="D18614" s="37" t="s">
        <v>179</v>
      </c>
      <c r="E18614" s="0" t="n">
        <v>1</v>
      </c>
      <c r="F18614" s="38" t="s">
        <v>70</v>
      </c>
      <c r="G18614" s="37" t="s">
        <v>260</v>
      </c>
      <c r="H18614" s="0" t="n">
        <v>1653930</v>
      </c>
      <c r="I18614" s="0" t="n">
        <v>403145</v>
      </c>
      <c r="J18614" s="0" t="n">
        <v>36547</v>
      </c>
    </row>
    <row r="18615" customFormat="false" ht="15" hidden="false" customHeight="false" outlineLevel="0" collapsed="false">
      <c r="A18615" s="0" t="n">
        <v>202508</v>
      </c>
      <c r="B18615" s="0" t="n">
        <v>202508</v>
      </c>
      <c r="C18615" s="37" t="s">
        <v>158</v>
      </c>
      <c r="D18615" s="37" t="s">
        <v>155</v>
      </c>
      <c r="E18615" s="0" t="n">
        <v>1</v>
      </c>
      <c r="F18615" s="38" t="s">
        <v>70</v>
      </c>
      <c r="G18615" s="37" t="s">
        <v>261</v>
      </c>
      <c r="H18615" s="0" t="n">
        <v>1856825</v>
      </c>
      <c r="I18615" s="0" t="n">
        <v>461981</v>
      </c>
      <c r="J18615" s="0" t="n">
        <v>33358</v>
      </c>
    </row>
    <row r="18616" customFormat="false" ht="15" hidden="false" customHeight="false" outlineLevel="0" collapsed="false">
      <c r="A18616" s="0" t="n">
        <v>202508</v>
      </c>
      <c r="B18616" s="0" t="n">
        <v>202508</v>
      </c>
      <c r="C18616" s="37" t="s">
        <v>98</v>
      </c>
      <c r="D18616" s="37" t="s">
        <v>262</v>
      </c>
      <c r="E18616" s="0" t="n">
        <v>1</v>
      </c>
      <c r="F18616" s="38" t="s">
        <v>70</v>
      </c>
      <c r="G18616" s="37" t="s">
        <v>263</v>
      </c>
      <c r="H18616" s="0" t="n">
        <v>1378994</v>
      </c>
      <c r="I18616" s="0" t="n">
        <v>271431</v>
      </c>
      <c r="J18616" s="0" t="n">
        <v>14130</v>
      </c>
    </row>
    <row r="18617" customFormat="false" ht="15" hidden="false" customHeight="false" outlineLevel="0" collapsed="false">
      <c r="A18617" s="0" t="n">
        <v>202508</v>
      </c>
      <c r="B18617" s="0" t="n">
        <v>202508</v>
      </c>
      <c r="C18617" s="37" t="s">
        <v>98</v>
      </c>
      <c r="D18617" s="37" t="s">
        <v>214</v>
      </c>
      <c r="E18617" s="0" t="n">
        <v>1</v>
      </c>
      <c r="F18617" s="38" t="s">
        <v>70</v>
      </c>
      <c r="G18617" s="37" t="s">
        <v>264</v>
      </c>
      <c r="H18617" s="0" t="n">
        <v>11155326</v>
      </c>
      <c r="I18617" s="0" t="n">
        <v>2747990</v>
      </c>
      <c r="J18617" s="0" t="n">
        <v>261280</v>
      </c>
    </row>
    <row r="18618" customFormat="false" ht="15" hidden="false" customHeight="false" outlineLevel="0" collapsed="false">
      <c r="A18618" s="0" t="n">
        <v>202508</v>
      </c>
      <c r="B18618" s="0" t="n">
        <v>202508</v>
      </c>
      <c r="C18618" s="37" t="s">
        <v>101</v>
      </c>
      <c r="D18618" s="37" t="s">
        <v>161</v>
      </c>
      <c r="E18618" s="0" t="n">
        <v>1</v>
      </c>
      <c r="F18618" s="38" t="s">
        <v>70</v>
      </c>
      <c r="G18618" s="37" t="s">
        <v>265</v>
      </c>
      <c r="H18618" s="0" t="n">
        <v>70392</v>
      </c>
      <c r="I18618" s="0" t="n">
        <v>17685</v>
      </c>
      <c r="J18618" s="0" t="n">
        <v>208</v>
      </c>
    </row>
    <row r="18619" customFormat="false" ht="15" hidden="false" customHeight="false" outlineLevel="0" collapsed="false">
      <c r="A18619" s="0" t="n">
        <v>202508</v>
      </c>
      <c r="B18619" s="0" t="n">
        <v>202508</v>
      </c>
      <c r="C18619" s="37" t="s">
        <v>106</v>
      </c>
      <c r="D18619" s="37" t="s">
        <v>102</v>
      </c>
      <c r="E18619" s="0" t="n">
        <v>1</v>
      </c>
      <c r="F18619" s="38" t="s">
        <v>70</v>
      </c>
      <c r="G18619" s="37" t="s">
        <v>266</v>
      </c>
      <c r="H18619" s="0" t="n">
        <v>112379</v>
      </c>
      <c r="I18619" s="0" t="n">
        <v>30373</v>
      </c>
      <c r="J18619" s="0" t="n">
        <v>-189</v>
      </c>
    </row>
    <row r="18620" customFormat="false" ht="15" hidden="false" customHeight="false" outlineLevel="0" collapsed="false">
      <c r="A18620" s="0" t="n">
        <v>202508</v>
      </c>
      <c r="B18620" s="0" t="n">
        <v>202508</v>
      </c>
      <c r="C18620" s="37" t="s">
        <v>95</v>
      </c>
      <c r="D18620" s="37" t="s">
        <v>267</v>
      </c>
      <c r="E18620" s="0" t="n">
        <v>1</v>
      </c>
      <c r="F18620" s="38" t="s">
        <v>70</v>
      </c>
      <c r="G18620" s="37" t="s">
        <v>268</v>
      </c>
      <c r="H18620" s="0" t="n">
        <v>672395</v>
      </c>
      <c r="I18620" s="0" t="n">
        <v>170793</v>
      </c>
      <c r="J18620" s="0" t="n">
        <v>-6716</v>
      </c>
    </row>
    <row r="18621" customFormat="false" ht="15" hidden="false" customHeight="false" outlineLevel="0" collapsed="false">
      <c r="A18621" s="0" t="n">
        <v>202508</v>
      </c>
      <c r="B18621" s="0" t="n">
        <v>202508</v>
      </c>
      <c r="C18621" s="37" t="s">
        <v>136</v>
      </c>
      <c r="D18621" s="37" t="s">
        <v>269</v>
      </c>
      <c r="E18621" s="0" t="n">
        <v>1</v>
      </c>
      <c r="F18621" s="38" t="s">
        <v>70</v>
      </c>
      <c r="G18621" s="37" t="s">
        <v>270</v>
      </c>
      <c r="H18621" s="0" t="n">
        <v>1154973</v>
      </c>
      <c r="I18621" s="0" t="n">
        <v>422674</v>
      </c>
      <c r="J18621" s="0" t="n">
        <v>-41759</v>
      </c>
    </row>
    <row r="18622" customFormat="false" ht="15" hidden="false" customHeight="false" outlineLevel="0" collapsed="false">
      <c r="A18622" s="0" t="n">
        <v>202508</v>
      </c>
      <c r="B18622" s="0" t="n">
        <v>202508</v>
      </c>
      <c r="C18622" s="37" t="s">
        <v>98</v>
      </c>
      <c r="D18622" s="37" t="s">
        <v>181</v>
      </c>
      <c r="E18622" s="0" t="n">
        <v>1</v>
      </c>
      <c r="F18622" s="38" t="s">
        <v>70</v>
      </c>
      <c r="G18622" s="37" t="s">
        <v>271</v>
      </c>
      <c r="H18622" s="0" t="n">
        <v>2699377</v>
      </c>
      <c r="I18622" s="0" t="n">
        <v>453195</v>
      </c>
      <c r="J18622" s="0" t="n">
        <v>5452</v>
      </c>
    </row>
    <row r="18623" customFormat="false" ht="15" hidden="false" customHeight="false" outlineLevel="0" collapsed="false">
      <c r="A18623" s="0" t="n">
        <v>202508</v>
      </c>
      <c r="B18623" s="0" t="n">
        <v>202508</v>
      </c>
      <c r="C18623" s="37" t="s">
        <v>197</v>
      </c>
      <c r="D18623" s="37" t="s">
        <v>255</v>
      </c>
      <c r="E18623" s="0" t="n">
        <v>1</v>
      </c>
      <c r="F18623" s="38" t="s">
        <v>70</v>
      </c>
      <c r="G18623" s="37" t="s">
        <v>272</v>
      </c>
      <c r="H18623" s="0" t="n">
        <v>1715526</v>
      </c>
      <c r="I18623" s="0" t="n">
        <v>287500</v>
      </c>
      <c r="J18623" s="0" t="n">
        <v>38491</v>
      </c>
    </row>
    <row r="18624" customFormat="false" ht="15" hidden="false" customHeight="false" outlineLevel="0" collapsed="false">
      <c r="A18624" s="0" t="n">
        <v>202508</v>
      </c>
      <c r="B18624" s="0" t="n">
        <v>202508</v>
      </c>
      <c r="C18624" s="37" t="s">
        <v>106</v>
      </c>
      <c r="D18624" s="37" t="s">
        <v>273</v>
      </c>
      <c r="E18624" s="0" t="n">
        <v>1</v>
      </c>
      <c r="F18624" s="38" t="s">
        <v>70</v>
      </c>
      <c r="G18624" s="37" t="s">
        <v>274</v>
      </c>
      <c r="H18624" s="0" t="n">
        <v>928041</v>
      </c>
      <c r="I18624" s="0" t="n">
        <v>312955</v>
      </c>
      <c r="J18624" s="0" t="n">
        <v>18849</v>
      </c>
    </row>
    <row r="18625" customFormat="false" ht="15" hidden="false" customHeight="false" outlineLevel="0" collapsed="false">
      <c r="A18625" s="0" t="n">
        <v>202508</v>
      </c>
      <c r="B18625" s="0" t="n">
        <v>202508</v>
      </c>
      <c r="C18625" s="37" t="s">
        <v>124</v>
      </c>
      <c r="D18625" s="37" t="s">
        <v>275</v>
      </c>
      <c r="E18625" s="0" t="n">
        <v>1</v>
      </c>
      <c r="F18625" s="38" t="s">
        <v>70</v>
      </c>
      <c r="G18625" s="37" t="s">
        <v>276</v>
      </c>
      <c r="H18625" s="0" t="n">
        <v>4534891</v>
      </c>
      <c r="I18625" s="0" t="n">
        <v>905621</v>
      </c>
      <c r="J18625" s="0" t="n">
        <v>73553</v>
      </c>
    </row>
    <row r="18626" customFormat="false" ht="15" hidden="false" customHeight="false" outlineLevel="0" collapsed="false">
      <c r="A18626" s="0" t="n">
        <v>202508</v>
      </c>
      <c r="B18626" s="0" t="n">
        <v>202508</v>
      </c>
      <c r="C18626" s="37" t="s">
        <v>115</v>
      </c>
      <c r="D18626" s="37" t="s">
        <v>277</v>
      </c>
      <c r="E18626" s="0" t="n">
        <v>1</v>
      </c>
      <c r="F18626" s="38" t="s">
        <v>70</v>
      </c>
      <c r="G18626" s="37" t="s">
        <v>278</v>
      </c>
      <c r="H18626" s="0" t="n">
        <v>3197880</v>
      </c>
      <c r="I18626" s="0" t="n">
        <v>785080</v>
      </c>
      <c r="J18626" s="0" t="n">
        <v>31034</v>
      </c>
    </row>
    <row r="18627" customFormat="false" ht="15" hidden="false" customHeight="false" outlineLevel="0" collapsed="false">
      <c r="A18627" s="0" t="n">
        <v>202508</v>
      </c>
      <c r="B18627" s="0" t="n">
        <v>202508</v>
      </c>
      <c r="C18627" s="37" t="s">
        <v>115</v>
      </c>
      <c r="D18627" s="37" t="s">
        <v>269</v>
      </c>
      <c r="E18627" s="0" t="n">
        <v>1</v>
      </c>
      <c r="F18627" s="38" t="s">
        <v>70</v>
      </c>
      <c r="G18627" s="37" t="s">
        <v>279</v>
      </c>
      <c r="H18627" s="0" t="n">
        <v>1782395</v>
      </c>
      <c r="I18627" s="0" t="n">
        <v>415659</v>
      </c>
      <c r="J18627" s="0" t="n">
        <v>113567</v>
      </c>
    </row>
    <row r="18628" customFormat="false" ht="15" hidden="false" customHeight="false" outlineLevel="0" collapsed="false">
      <c r="A18628" s="0" t="n">
        <v>202508</v>
      </c>
      <c r="B18628" s="0" t="n">
        <v>202508</v>
      </c>
      <c r="C18628" s="37" t="s">
        <v>197</v>
      </c>
      <c r="D18628" s="37" t="s">
        <v>280</v>
      </c>
      <c r="E18628" s="0" t="n">
        <v>1</v>
      </c>
      <c r="F18628" s="38" t="s">
        <v>70</v>
      </c>
      <c r="G18628" s="37" t="s">
        <v>281</v>
      </c>
      <c r="H18628" s="0" t="n">
        <v>3458751</v>
      </c>
      <c r="I18628" s="0" t="n">
        <v>866098</v>
      </c>
      <c r="J18628" s="0" t="n">
        <v>83626</v>
      </c>
    </row>
    <row r="18629" customFormat="false" ht="15" hidden="false" customHeight="false" outlineLevel="0" collapsed="false">
      <c r="A18629" s="0" t="n">
        <v>202508</v>
      </c>
      <c r="B18629" s="0" t="n">
        <v>202508</v>
      </c>
      <c r="C18629" s="37" t="s">
        <v>158</v>
      </c>
      <c r="D18629" s="37" t="s">
        <v>282</v>
      </c>
      <c r="E18629" s="0" t="n">
        <v>1</v>
      </c>
      <c r="F18629" s="38" t="s">
        <v>70</v>
      </c>
      <c r="G18629" s="37" t="s">
        <v>283</v>
      </c>
      <c r="H18629" s="0" t="n">
        <v>1271458</v>
      </c>
      <c r="I18629" s="0" t="n">
        <v>631437</v>
      </c>
      <c r="J18629" s="0" t="n">
        <v>14606</v>
      </c>
    </row>
    <row r="18630" customFormat="false" ht="15" hidden="false" customHeight="false" outlineLevel="0" collapsed="false">
      <c r="A18630" s="0" t="n">
        <v>202508</v>
      </c>
      <c r="B18630" s="0" t="n">
        <v>202508</v>
      </c>
      <c r="C18630" s="37" t="s">
        <v>152</v>
      </c>
      <c r="D18630" s="37" t="s">
        <v>284</v>
      </c>
      <c r="E18630" s="0" t="n">
        <v>1</v>
      </c>
      <c r="F18630" s="38" t="s">
        <v>70</v>
      </c>
      <c r="G18630" s="37" t="s">
        <v>285</v>
      </c>
      <c r="H18630" s="0" t="n">
        <v>669018</v>
      </c>
      <c r="I18630" s="0" t="n">
        <v>110834</v>
      </c>
      <c r="J18630" s="0" t="n">
        <v>-2847</v>
      </c>
    </row>
    <row r="18631" customFormat="false" ht="15" hidden="false" customHeight="false" outlineLevel="0" collapsed="false">
      <c r="A18631" s="0" t="n">
        <v>202508</v>
      </c>
      <c r="B18631" s="0" t="n">
        <v>202508</v>
      </c>
      <c r="C18631" s="37" t="s">
        <v>95</v>
      </c>
      <c r="D18631" s="37" t="s">
        <v>210</v>
      </c>
      <c r="E18631" s="0" t="n">
        <v>1</v>
      </c>
      <c r="F18631" s="38" t="s">
        <v>70</v>
      </c>
      <c r="G18631" s="37" t="s">
        <v>286</v>
      </c>
      <c r="H18631" s="0" t="n">
        <v>2964200</v>
      </c>
      <c r="I18631" s="0" t="n">
        <v>878439</v>
      </c>
      <c r="J18631" s="0" t="n">
        <v>220769</v>
      </c>
    </row>
    <row r="18632" customFormat="false" ht="15" hidden="false" customHeight="false" outlineLevel="0" collapsed="false">
      <c r="A18632" s="0" t="n">
        <v>202508</v>
      </c>
      <c r="B18632" s="0" t="n">
        <v>202508</v>
      </c>
      <c r="C18632" s="37" t="s">
        <v>136</v>
      </c>
      <c r="D18632" s="37" t="s">
        <v>223</v>
      </c>
      <c r="E18632" s="0" t="n">
        <v>1</v>
      </c>
      <c r="F18632" s="38" t="s">
        <v>70</v>
      </c>
      <c r="G18632" s="37" t="s">
        <v>287</v>
      </c>
      <c r="H18632" s="0" t="n">
        <v>1485205</v>
      </c>
      <c r="I18632" s="0" t="n">
        <v>755975</v>
      </c>
      <c r="J18632" s="0" t="n">
        <v>-45502</v>
      </c>
    </row>
    <row r="18633" customFormat="false" ht="15" hidden="false" customHeight="false" outlineLevel="0" collapsed="false">
      <c r="A18633" s="0" t="n">
        <v>202508</v>
      </c>
      <c r="B18633" s="0" t="n">
        <v>202508</v>
      </c>
      <c r="C18633" s="37" t="s">
        <v>152</v>
      </c>
      <c r="D18633" s="37" t="s">
        <v>288</v>
      </c>
      <c r="E18633" s="0" t="n">
        <v>1</v>
      </c>
      <c r="F18633" s="38" t="s">
        <v>70</v>
      </c>
      <c r="G18633" s="37" t="s">
        <v>289</v>
      </c>
      <c r="H18633" s="0" t="n">
        <v>1223895</v>
      </c>
      <c r="I18633" s="0" t="n">
        <v>286288</v>
      </c>
      <c r="J18633" s="0" t="n">
        <v>150</v>
      </c>
    </row>
    <row r="18634" customFormat="false" ht="15" hidden="false" customHeight="false" outlineLevel="0" collapsed="false">
      <c r="A18634" s="0" t="n">
        <v>202508</v>
      </c>
      <c r="B18634" s="0" t="n">
        <v>202508</v>
      </c>
      <c r="C18634" s="37" t="s">
        <v>112</v>
      </c>
      <c r="D18634" s="37" t="s">
        <v>290</v>
      </c>
      <c r="E18634" s="0" t="n">
        <v>1</v>
      </c>
      <c r="F18634" s="38" t="s">
        <v>70</v>
      </c>
      <c r="G18634" s="37" t="s">
        <v>291</v>
      </c>
      <c r="H18634" s="0" t="n">
        <v>7408295</v>
      </c>
      <c r="I18634" s="0" t="n">
        <v>1204990</v>
      </c>
      <c r="J18634" s="0" t="n">
        <v>703</v>
      </c>
    </row>
    <row r="18635" customFormat="false" ht="15" hidden="false" customHeight="false" outlineLevel="0" collapsed="false">
      <c r="A18635" s="0" t="n">
        <v>202508</v>
      </c>
      <c r="B18635" s="0" t="n">
        <v>202508</v>
      </c>
      <c r="C18635" s="37" t="s">
        <v>106</v>
      </c>
      <c r="D18635" s="37" t="s">
        <v>292</v>
      </c>
      <c r="E18635" s="0" t="n">
        <v>1</v>
      </c>
      <c r="F18635" s="38" t="s">
        <v>70</v>
      </c>
      <c r="G18635" s="37" t="s">
        <v>293</v>
      </c>
      <c r="H18635" s="0" t="n">
        <v>59350</v>
      </c>
      <c r="I18635" s="0" t="n">
        <v>6515</v>
      </c>
      <c r="J18635" s="0" t="n">
        <v>499</v>
      </c>
    </row>
    <row r="18636" customFormat="false" ht="15" hidden="false" customHeight="false" outlineLevel="0" collapsed="false">
      <c r="A18636" s="0" t="n">
        <v>202508</v>
      </c>
      <c r="B18636" s="0" t="n">
        <v>202508</v>
      </c>
      <c r="C18636" s="37" t="s">
        <v>136</v>
      </c>
      <c r="D18636" s="37" t="s">
        <v>294</v>
      </c>
      <c r="E18636" s="0" t="n">
        <v>1</v>
      </c>
      <c r="F18636" s="38" t="s">
        <v>70</v>
      </c>
      <c r="G18636" s="37" t="s">
        <v>295</v>
      </c>
      <c r="H18636" s="0" t="n">
        <v>310038</v>
      </c>
      <c r="I18636" s="0" t="n">
        <v>132729</v>
      </c>
      <c r="J18636" s="0" t="n">
        <v>15331</v>
      </c>
    </row>
    <row r="18637" customFormat="false" ht="15" hidden="false" customHeight="false" outlineLevel="0" collapsed="false">
      <c r="A18637" s="0" t="n">
        <v>202508</v>
      </c>
      <c r="B18637" s="0" t="n">
        <v>202508</v>
      </c>
      <c r="C18637" s="37" t="s">
        <v>101</v>
      </c>
      <c r="D18637" s="37" t="s">
        <v>296</v>
      </c>
      <c r="E18637" s="0" t="n">
        <v>1</v>
      </c>
      <c r="F18637" s="38" t="s">
        <v>70</v>
      </c>
      <c r="G18637" s="37" t="s">
        <v>297</v>
      </c>
      <c r="H18637" s="0" t="n">
        <v>292912</v>
      </c>
      <c r="I18637" s="0" t="n">
        <v>139795</v>
      </c>
      <c r="J18637" s="0" t="n">
        <v>12140</v>
      </c>
    </row>
    <row r="18638" customFormat="false" ht="15" hidden="false" customHeight="false" outlineLevel="0" collapsed="false">
      <c r="A18638" s="0" t="n">
        <v>202508</v>
      </c>
      <c r="B18638" s="0" t="n">
        <v>202508</v>
      </c>
      <c r="C18638" s="37" t="s">
        <v>149</v>
      </c>
      <c r="D18638" s="37" t="s">
        <v>298</v>
      </c>
      <c r="E18638" s="0" t="n">
        <v>1</v>
      </c>
      <c r="F18638" s="38" t="s">
        <v>70</v>
      </c>
      <c r="G18638" s="37" t="s">
        <v>299</v>
      </c>
      <c r="H18638" s="0" t="n">
        <v>534599</v>
      </c>
      <c r="I18638" s="0" t="n">
        <v>109130</v>
      </c>
      <c r="J18638" s="0" t="n">
        <v>4751</v>
      </c>
    </row>
    <row r="18639" customFormat="false" ht="15" hidden="false" customHeight="false" outlineLevel="0" collapsed="false">
      <c r="A18639" s="0" t="n">
        <v>202508</v>
      </c>
      <c r="B18639" s="0" t="n">
        <v>202508</v>
      </c>
      <c r="C18639" s="37" t="s">
        <v>184</v>
      </c>
      <c r="D18639" s="37" t="s">
        <v>300</v>
      </c>
      <c r="E18639" s="0" t="n">
        <v>1</v>
      </c>
      <c r="F18639" s="38" t="s">
        <v>70</v>
      </c>
      <c r="G18639" s="37" t="s">
        <v>301</v>
      </c>
      <c r="H18639" s="0" t="n">
        <v>1260536</v>
      </c>
      <c r="I18639" s="0" t="n">
        <v>577670</v>
      </c>
      <c r="J18639" s="0" t="n">
        <v>-34497</v>
      </c>
    </row>
    <row r="18640" customFormat="false" ht="15" hidden="false" customHeight="false" outlineLevel="0" collapsed="false">
      <c r="A18640" s="0" t="n">
        <v>202508</v>
      </c>
      <c r="B18640" s="0" t="n">
        <v>202508</v>
      </c>
      <c r="C18640" s="37" t="s">
        <v>136</v>
      </c>
      <c r="D18640" s="37" t="s">
        <v>298</v>
      </c>
      <c r="E18640" s="0" t="n">
        <v>1</v>
      </c>
      <c r="F18640" s="38" t="s">
        <v>70</v>
      </c>
      <c r="G18640" s="37" t="s">
        <v>302</v>
      </c>
      <c r="H18640" s="0" t="n">
        <v>145311</v>
      </c>
      <c r="I18640" s="0" t="n">
        <v>35568</v>
      </c>
      <c r="J18640" s="0" t="n">
        <v>9449</v>
      </c>
    </row>
    <row r="18641" customFormat="false" ht="15" hidden="false" customHeight="false" outlineLevel="0" collapsed="false">
      <c r="A18641" s="0" t="n">
        <v>202508</v>
      </c>
      <c r="B18641" s="0" t="n">
        <v>202508</v>
      </c>
      <c r="C18641" s="37" t="s">
        <v>149</v>
      </c>
      <c r="D18641" s="37" t="s">
        <v>303</v>
      </c>
      <c r="E18641" s="0" t="n">
        <v>1</v>
      </c>
      <c r="F18641" s="38" t="s">
        <v>70</v>
      </c>
      <c r="G18641" s="37" t="s">
        <v>304</v>
      </c>
      <c r="H18641" s="0" t="n">
        <v>467210</v>
      </c>
      <c r="I18641" s="0" t="n">
        <v>135622</v>
      </c>
      <c r="J18641" s="0" t="n">
        <v>14443</v>
      </c>
    </row>
    <row r="18642" customFormat="false" ht="15" hidden="false" customHeight="false" outlineLevel="0" collapsed="false">
      <c r="A18642" s="0" t="n">
        <v>202508</v>
      </c>
      <c r="B18642" s="0" t="n">
        <v>202508</v>
      </c>
      <c r="C18642" s="37" t="s">
        <v>106</v>
      </c>
      <c r="D18642" s="37" t="s">
        <v>107</v>
      </c>
      <c r="E18642" s="0" t="n">
        <v>1</v>
      </c>
      <c r="F18642" s="38" t="s">
        <v>70</v>
      </c>
      <c r="G18642" s="37" t="s">
        <v>305</v>
      </c>
      <c r="H18642" s="0" t="n">
        <v>297483</v>
      </c>
      <c r="I18642" s="0" t="n">
        <v>97995</v>
      </c>
      <c r="J18642" s="0" t="n">
        <v>13402</v>
      </c>
    </row>
    <row r="18643" customFormat="false" ht="15" hidden="false" customHeight="false" outlineLevel="0" collapsed="false">
      <c r="A18643" s="0" t="n">
        <v>202508</v>
      </c>
      <c r="B18643" s="0" t="n">
        <v>202508</v>
      </c>
      <c r="C18643" s="37" t="s">
        <v>124</v>
      </c>
      <c r="D18643" s="37" t="s">
        <v>306</v>
      </c>
      <c r="E18643" s="0" t="n">
        <v>1</v>
      </c>
      <c r="F18643" s="38" t="s">
        <v>70</v>
      </c>
      <c r="G18643" s="37" t="s">
        <v>307</v>
      </c>
      <c r="H18643" s="0" t="n">
        <v>33033626</v>
      </c>
      <c r="I18643" s="0" t="n">
        <v>2922228</v>
      </c>
      <c r="J18643" s="0" t="n">
        <v>36231</v>
      </c>
    </row>
    <row r="18644" customFormat="false" ht="15" hidden="false" customHeight="false" outlineLevel="0" collapsed="false">
      <c r="A18644" s="0" t="n">
        <v>202508</v>
      </c>
      <c r="B18644" s="0" t="n">
        <v>202508</v>
      </c>
      <c r="C18644" s="37" t="s">
        <v>115</v>
      </c>
      <c r="D18644" s="37" t="s">
        <v>308</v>
      </c>
      <c r="E18644" s="0" t="n">
        <v>1</v>
      </c>
      <c r="F18644" s="38" t="s">
        <v>70</v>
      </c>
      <c r="G18644" s="37" t="s">
        <v>309</v>
      </c>
      <c r="H18644" s="0" t="n">
        <v>12277557</v>
      </c>
      <c r="I18644" s="0" t="n">
        <v>3175596</v>
      </c>
      <c r="J18644" s="0" t="n">
        <v>159699</v>
      </c>
    </row>
    <row r="18645" customFormat="false" ht="15" hidden="false" customHeight="false" outlineLevel="0" collapsed="false">
      <c r="A18645" s="0" t="n">
        <v>202508</v>
      </c>
      <c r="B18645" s="0" t="n">
        <v>202508</v>
      </c>
      <c r="C18645" s="37" t="s">
        <v>178</v>
      </c>
      <c r="D18645" s="37" t="s">
        <v>308</v>
      </c>
      <c r="E18645" s="0" t="n">
        <v>1</v>
      </c>
      <c r="F18645" s="38" t="s">
        <v>70</v>
      </c>
      <c r="G18645" s="37" t="s">
        <v>310</v>
      </c>
      <c r="H18645" s="0" t="n">
        <v>1024222</v>
      </c>
      <c r="I18645" s="0" t="n">
        <v>205349</v>
      </c>
      <c r="J18645" s="0" t="n">
        <v>40512</v>
      </c>
    </row>
    <row r="18646" customFormat="false" ht="15" hidden="false" customHeight="false" outlineLevel="0" collapsed="false">
      <c r="A18646" s="0" t="n">
        <v>202508</v>
      </c>
      <c r="B18646" s="0" t="n">
        <v>202508</v>
      </c>
      <c r="C18646" s="37" t="s">
        <v>109</v>
      </c>
      <c r="D18646" s="37" t="s">
        <v>311</v>
      </c>
      <c r="E18646" s="0" t="n">
        <v>1</v>
      </c>
      <c r="F18646" s="38" t="s">
        <v>70</v>
      </c>
      <c r="G18646" s="37" t="s">
        <v>312</v>
      </c>
      <c r="H18646" s="0" t="n">
        <v>741050</v>
      </c>
      <c r="I18646" s="0" t="n">
        <v>71134</v>
      </c>
      <c r="J18646" s="0" t="n">
        <v>-9996</v>
      </c>
    </row>
    <row r="18647" customFormat="false" ht="15" hidden="false" customHeight="false" outlineLevel="0" collapsed="false">
      <c r="A18647" s="0" t="n">
        <v>202508</v>
      </c>
      <c r="B18647" s="0" t="n">
        <v>202508</v>
      </c>
      <c r="C18647" s="37" t="s">
        <v>178</v>
      </c>
      <c r="D18647" s="37" t="s">
        <v>203</v>
      </c>
      <c r="E18647" s="0" t="n">
        <v>1</v>
      </c>
      <c r="F18647" s="38" t="s">
        <v>70</v>
      </c>
      <c r="G18647" s="37" t="s">
        <v>313</v>
      </c>
      <c r="H18647" s="0" t="n">
        <v>236555</v>
      </c>
      <c r="I18647" s="0" t="n">
        <v>115295</v>
      </c>
      <c r="J18647" s="0" t="n">
        <v>18026</v>
      </c>
    </row>
    <row r="18648" customFormat="false" ht="15" hidden="false" customHeight="false" outlineLevel="0" collapsed="false">
      <c r="A18648" s="0" t="n">
        <v>202508</v>
      </c>
      <c r="B18648" s="0" t="n">
        <v>202508</v>
      </c>
      <c r="C18648" s="37" t="s">
        <v>152</v>
      </c>
      <c r="D18648" s="37" t="s">
        <v>314</v>
      </c>
      <c r="E18648" s="0" t="n">
        <v>1</v>
      </c>
      <c r="F18648" s="38" t="s">
        <v>70</v>
      </c>
      <c r="G18648" s="37" t="s">
        <v>315</v>
      </c>
      <c r="H18648" s="0" t="n">
        <v>126951</v>
      </c>
      <c r="I18648" s="0" t="n">
        <v>17401</v>
      </c>
      <c r="J18648" s="0" t="n">
        <v>962</v>
      </c>
    </row>
    <row r="18649" customFormat="false" ht="15" hidden="false" customHeight="false" outlineLevel="0" collapsed="false">
      <c r="A18649" s="0" t="n">
        <v>202508</v>
      </c>
      <c r="B18649" s="0" t="n">
        <v>202508</v>
      </c>
      <c r="C18649" s="37" t="s">
        <v>152</v>
      </c>
      <c r="D18649" s="37" t="s">
        <v>159</v>
      </c>
      <c r="E18649" s="0" t="n">
        <v>1</v>
      </c>
      <c r="F18649" s="38" t="s">
        <v>70</v>
      </c>
      <c r="G18649" s="37" t="s">
        <v>316</v>
      </c>
      <c r="H18649" s="0" t="n">
        <v>1123977</v>
      </c>
      <c r="I18649" s="0" t="n">
        <v>373993</v>
      </c>
      <c r="J18649" s="0" t="n">
        <v>45477</v>
      </c>
    </row>
    <row r="18650" customFormat="false" ht="15" hidden="false" customHeight="false" outlineLevel="0" collapsed="false">
      <c r="A18650" s="0" t="n">
        <v>202508</v>
      </c>
      <c r="B18650" s="0" t="n">
        <v>202508</v>
      </c>
      <c r="C18650" s="37" t="s">
        <v>184</v>
      </c>
      <c r="D18650" s="37" t="s">
        <v>218</v>
      </c>
      <c r="E18650" s="0" t="n">
        <v>1</v>
      </c>
      <c r="F18650" s="38" t="s">
        <v>70</v>
      </c>
      <c r="G18650" s="37" t="s">
        <v>317</v>
      </c>
      <c r="H18650" s="0" t="n">
        <v>314302</v>
      </c>
      <c r="I18650" s="0" t="n">
        <v>178855</v>
      </c>
      <c r="J18650" s="0" t="n">
        <v>44086</v>
      </c>
    </row>
    <row r="18651" customFormat="false" ht="15" hidden="false" customHeight="false" outlineLevel="0" collapsed="false">
      <c r="A18651" s="0" t="n">
        <v>202508</v>
      </c>
      <c r="B18651" s="0" t="n">
        <v>202508</v>
      </c>
      <c r="C18651" s="37" t="s">
        <v>109</v>
      </c>
      <c r="D18651" s="37" t="s">
        <v>318</v>
      </c>
      <c r="E18651" s="0" t="n">
        <v>1</v>
      </c>
      <c r="F18651" s="38" t="s">
        <v>70</v>
      </c>
      <c r="G18651" s="37" t="s">
        <v>319</v>
      </c>
      <c r="H18651" s="0" t="n">
        <v>1239415</v>
      </c>
      <c r="I18651" s="0" t="n">
        <v>393359</v>
      </c>
      <c r="J18651" s="0" t="n">
        <v>12674</v>
      </c>
    </row>
    <row r="18652" customFormat="false" ht="15" hidden="false" customHeight="false" outlineLevel="0" collapsed="false">
      <c r="A18652" s="0" t="n">
        <v>202508</v>
      </c>
      <c r="B18652" s="0" t="n">
        <v>202508</v>
      </c>
      <c r="C18652" s="37" t="s">
        <v>184</v>
      </c>
      <c r="D18652" s="37" t="s">
        <v>320</v>
      </c>
      <c r="E18652" s="0" t="n">
        <v>1</v>
      </c>
      <c r="F18652" s="38" t="s">
        <v>70</v>
      </c>
      <c r="G18652" s="37" t="s">
        <v>321</v>
      </c>
      <c r="H18652" s="0" t="n">
        <v>183045</v>
      </c>
      <c r="I18652" s="0" t="n">
        <v>64584</v>
      </c>
      <c r="J18652" s="0" t="n">
        <v>-12284</v>
      </c>
    </row>
    <row r="18653" customFormat="false" ht="15" hidden="false" customHeight="false" outlineLevel="0" collapsed="false">
      <c r="A18653" s="0" t="n">
        <v>202508</v>
      </c>
      <c r="B18653" s="0" t="n">
        <v>202508</v>
      </c>
      <c r="C18653" s="37" t="s">
        <v>124</v>
      </c>
      <c r="D18653" s="37" t="s">
        <v>282</v>
      </c>
      <c r="E18653" s="0" t="n">
        <v>1</v>
      </c>
      <c r="F18653" s="38" t="s">
        <v>70</v>
      </c>
      <c r="G18653" s="37" t="s">
        <v>322</v>
      </c>
      <c r="H18653" s="0" t="n">
        <v>508380</v>
      </c>
      <c r="I18653" s="0" t="n">
        <v>82485</v>
      </c>
      <c r="J18653" s="0" t="n">
        <v>-2403</v>
      </c>
    </row>
    <row r="18654" customFormat="false" ht="15" hidden="false" customHeight="false" outlineLevel="0" collapsed="false">
      <c r="A18654" s="0" t="n">
        <v>202508</v>
      </c>
      <c r="B18654" s="0" t="n">
        <v>202508</v>
      </c>
      <c r="C18654" s="37" t="s">
        <v>112</v>
      </c>
      <c r="D18654" s="37" t="s">
        <v>96</v>
      </c>
      <c r="E18654" s="0" t="n">
        <v>1</v>
      </c>
      <c r="F18654" s="38" t="s">
        <v>70</v>
      </c>
      <c r="G18654" s="37" t="s">
        <v>323</v>
      </c>
      <c r="H18654" s="0" t="n">
        <v>1792472</v>
      </c>
      <c r="I18654" s="0" t="n">
        <v>254943</v>
      </c>
      <c r="J18654" s="0" t="n">
        <v>20725</v>
      </c>
    </row>
    <row r="18655" customFormat="false" ht="15" hidden="false" customHeight="false" outlineLevel="0" collapsed="false">
      <c r="A18655" s="0" t="n">
        <v>202508</v>
      </c>
      <c r="B18655" s="0" t="n">
        <v>202508</v>
      </c>
      <c r="C18655" s="37" t="s">
        <v>152</v>
      </c>
      <c r="D18655" s="37" t="s">
        <v>324</v>
      </c>
      <c r="E18655" s="0" t="n">
        <v>1</v>
      </c>
      <c r="F18655" s="38" t="s">
        <v>70</v>
      </c>
      <c r="G18655" s="37" t="s">
        <v>325</v>
      </c>
      <c r="H18655" s="0" t="n">
        <v>1518335</v>
      </c>
      <c r="I18655" s="0" t="n">
        <v>424890</v>
      </c>
      <c r="J18655" s="0" t="n">
        <v>104060</v>
      </c>
    </row>
    <row r="18656" customFormat="false" ht="15" hidden="false" customHeight="false" outlineLevel="0" collapsed="false">
      <c r="A18656" s="0" t="n">
        <v>202508</v>
      </c>
      <c r="B18656" s="0" t="n">
        <v>202508</v>
      </c>
      <c r="C18656" s="37" t="s">
        <v>112</v>
      </c>
      <c r="D18656" s="37" t="s">
        <v>326</v>
      </c>
      <c r="E18656" s="0" t="n">
        <v>1</v>
      </c>
      <c r="F18656" s="38" t="s">
        <v>70</v>
      </c>
      <c r="G18656" s="37" t="s">
        <v>327</v>
      </c>
      <c r="H18656" s="0" t="n">
        <v>1983643</v>
      </c>
      <c r="I18656" s="0" t="n">
        <v>893253</v>
      </c>
      <c r="J18656" s="0" t="n">
        <v>36787</v>
      </c>
    </row>
    <row r="18657" customFormat="false" ht="15" hidden="false" customHeight="false" outlineLevel="0" collapsed="false">
      <c r="A18657" s="0" t="n">
        <v>202508</v>
      </c>
      <c r="B18657" s="0" t="n">
        <v>202508</v>
      </c>
      <c r="C18657" s="37" t="s">
        <v>152</v>
      </c>
      <c r="D18657" s="37" t="s">
        <v>328</v>
      </c>
      <c r="E18657" s="0" t="n">
        <v>1</v>
      </c>
      <c r="F18657" s="38" t="s">
        <v>70</v>
      </c>
      <c r="G18657" s="37" t="s">
        <v>329</v>
      </c>
      <c r="H18657" s="0" t="n">
        <v>236162</v>
      </c>
      <c r="I18657" s="0" t="n">
        <v>49376</v>
      </c>
      <c r="J18657" s="0" t="n">
        <v>11594</v>
      </c>
    </row>
    <row r="18658" customFormat="false" ht="15" hidden="false" customHeight="false" outlineLevel="0" collapsed="false">
      <c r="A18658" s="0" t="n">
        <v>202508</v>
      </c>
      <c r="B18658" s="0" t="n">
        <v>202508</v>
      </c>
      <c r="C18658" s="37" t="s">
        <v>95</v>
      </c>
      <c r="D18658" s="37" t="s">
        <v>330</v>
      </c>
      <c r="E18658" s="0" t="n">
        <v>1</v>
      </c>
      <c r="F18658" s="38" t="s">
        <v>70</v>
      </c>
      <c r="G18658" s="37" t="s">
        <v>331</v>
      </c>
      <c r="H18658" s="0" t="n">
        <v>3052545</v>
      </c>
      <c r="I18658" s="0" t="n">
        <v>541055</v>
      </c>
      <c r="J18658" s="0" t="n">
        <v>-82490</v>
      </c>
    </row>
    <row r="18659" customFormat="false" ht="15" hidden="false" customHeight="false" outlineLevel="0" collapsed="false">
      <c r="A18659" s="0" t="n">
        <v>202508</v>
      </c>
      <c r="B18659" s="0" t="n">
        <v>202508</v>
      </c>
      <c r="C18659" s="37" t="s">
        <v>106</v>
      </c>
      <c r="D18659" s="37" t="s">
        <v>332</v>
      </c>
      <c r="E18659" s="0" t="n">
        <v>1</v>
      </c>
      <c r="F18659" s="38" t="s">
        <v>70</v>
      </c>
      <c r="G18659" s="37" t="s">
        <v>333</v>
      </c>
      <c r="H18659" s="0" t="n">
        <v>528725</v>
      </c>
      <c r="I18659" s="0" t="n">
        <v>98001</v>
      </c>
      <c r="J18659" s="0" t="n">
        <v>2905</v>
      </c>
    </row>
    <row r="18660" customFormat="false" ht="15" hidden="false" customHeight="false" outlineLevel="0" collapsed="false">
      <c r="A18660" s="0" t="n">
        <v>202508</v>
      </c>
      <c r="B18660" s="0" t="n">
        <v>202508</v>
      </c>
      <c r="C18660" s="37" t="s">
        <v>95</v>
      </c>
      <c r="D18660" s="37" t="s">
        <v>334</v>
      </c>
      <c r="E18660" s="0" t="n">
        <v>1</v>
      </c>
      <c r="F18660" s="38" t="s">
        <v>70</v>
      </c>
      <c r="G18660" s="37" t="s">
        <v>335</v>
      </c>
      <c r="H18660" s="0" t="n">
        <v>2697845</v>
      </c>
      <c r="I18660" s="0" t="n">
        <v>380256</v>
      </c>
      <c r="J18660" s="0" t="n">
        <v>69887</v>
      </c>
    </row>
    <row r="18661" customFormat="false" ht="15" hidden="false" customHeight="false" outlineLevel="0" collapsed="false">
      <c r="A18661" s="0" t="n">
        <v>202508</v>
      </c>
      <c r="B18661" s="0" t="n">
        <v>202508</v>
      </c>
      <c r="C18661" s="37" t="s">
        <v>149</v>
      </c>
      <c r="D18661" s="37" t="s">
        <v>243</v>
      </c>
      <c r="E18661" s="0" t="n">
        <v>1</v>
      </c>
      <c r="F18661" s="38" t="s">
        <v>70</v>
      </c>
      <c r="G18661" s="37" t="s">
        <v>336</v>
      </c>
      <c r="H18661" s="0" t="n">
        <v>1535570</v>
      </c>
      <c r="I18661" s="0" t="n">
        <v>393647</v>
      </c>
      <c r="J18661" s="0" t="n">
        <v>68647</v>
      </c>
    </row>
    <row r="18662" customFormat="false" ht="15" hidden="false" customHeight="false" outlineLevel="0" collapsed="false">
      <c r="A18662" s="0" t="n">
        <v>202508</v>
      </c>
      <c r="B18662" s="0" t="n">
        <v>202508</v>
      </c>
      <c r="C18662" s="37" t="s">
        <v>115</v>
      </c>
      <c r="D18662" s="37" t="s">
        <v>200</v>
      </c>
      <c r="E18662" s="0" t="n">
        <v>1</v>
      </c>
      <c r="F18662" s="38" t="s">
        <v>70</v>
      </c>
      <c r="G18662" s="37" t="s">
        <v>337</v>
      </c>
      <c r="H18662" s="0" t="n">
        <v>167137</v>
      </c>
      <c r="I18662" s="0" t="n">
        <v>57179</v>
      </c>
      <c r="J18662" s="0" t="n">
        <v>-6600</v>
      </c>
    </row>
    <row r="18663" customFormat="false" ht="15" hidden="false" customHeight="false" outlineLevel="0" collapsed="false">
      <c r="A18663" s="0" t="n">
        <v>202508</v>
      </c>
      <c r="B18663" s="0" t="n">
        <v>202508</v>
      </c>
      <c r="C18663" s="37" t="s">
        <v>106</v>
      </c>
      <c r="D18663" s="37" t="s">
        <v>104</v>
      </c>
      <c r="E18663" s="0" t="n">
        <v>1</v>
      </c>
      <c r="F18663" s="38" t="s">
        <v>70</v>
      </c>
      <c r="G18663" s="37" t="s">
        <v>338</v>
      </c>
      <c r="H18663" s="0" t="n">
        <v>650781</v>
      </c>
      <c r="I18663" s="0" t="n">
        <v>261800</v>
      </c>
      <c r="J18663" s="0" t="n">
        <v>-1048</v>
      </c>
    </row>
    <row r="18664" customFormat="false" ht="15" hidden="false" customHeight="false" outlineLevel="0" collapsed="false">
      <c r="A18664" s="0" t="n">
        <v>202508</v>
      </c>
      <c r="B18664" s="0" t="n">
        <v>202508</v>
      </c>
      <c r="C18664" s="37" t="s">
        <v>184</v>
      </c>
      <c r="D18664" s="37" t="s">
        <v>339</v>
      </c>
      <c r="E18664" s="0" t="n">
        <v>1</v>
      </c>
      <c r="F18664" s="38" t="s">
        <v>70</v>
      </c>
      <c r="G18664" s="37" t="s">
        <v>340</v>
      </c>
      <c r="H18664" s="0" t="n">
        <v>2696450</v>
      </c>
      <c r="I18664" s="0" t="n">
        <v>500650</v>
      </c>
      <c r="J18664" s="0" t="n">
        <v>33123</v>
      </c>
    </row>
    <row r="18665" customFormat="false" ht="15" hidden="false" customHeight="false" outlineLevel="0" collapsed="false">
      <c r="A18665" s="0" t="n">
        <v>202508</v>
      </c>
      <c r="B18665" s="0" t="n">
        <v>202508</v>
      </c>
      <c r="C18665" s="37" t="s">
        <v>112</v>
      </c>
      <c r="D18665" s="37" t="s">
        <v>341</v>
      </c>
      <c r="E18665" s="0" t="n">
        <v>1</v>
      </c>
      <c r="F18665" s="38" t="s">
        <v>70</v>
      </c>
      <c r="G18665" s="37" t="s">
        <v>342</v>
      </c>
      <c r="H18665" s="0" t="n">
        <v>1896779</v>
      </c>
      <c r="I18665" s="0" t="n">
        <v>349230</v>
      </c>
      <c r="J18665" s="0" t="n">
        <v>4746</v>
      </c>
    </row>
    <row r="18666" customFormat="false" ht="15" hidden="false" customHeight="false" outlineLevel="0" collapsed="false">
      <c r="A18666" s="0" t="n">
        <v>202508</v>
      </c>
      <c r="B18666" s="0" t="n">
        <v>202508</v>
      </c>
      <c r="C18666" s="37" t="s">
        <v>101</v>
      </c>
      <c r="D18666" s="37" t="s">
        <v>200</v>
      </c>
      <c r="E18666" s="0" t="n">
        <v>1</v>
      </c>
      <c r="F18666" s="38" t="s">
        <v>70</v>
      </c>
      <c r="G18666" s="37" t="s">
        <v>343</v>
      </c>
      <c r="H18666" s="0" t="n">
        <v>833287</v>
      </c>
      <c r="I18666" s="0" t="n">
        <v>195001</v>
      </c>
      <c r="J18666" s="0" t="n">
        <v>38401</v>
      </c>
    </row>
    <row r="18667" customFormat="false" ht="15" hidden="false" customHeight="false" outlineLevel="0" collapsed="false">
      <c r="A18667" s="0" t="n">
        <v>202508</v>
      </c>
      <c r="B18667" s="0" t="n">
        <v>202508</v>
      </c>
      <c r="C18667" s="37" t="s">
        <v>109</v>
      </c>
      <c r="D18667" s="37" t="s">
        <v>191</v>
      </c>
      <c r="E18667" s="0" t="n">
        <v>1</v>
      </c>
      <c r="F18667" s="38" t="s">
        <v>70</v>
      </c>
      <c r="G18667" s="37" t="s">
        <v>344</v>
      </c>
      <c r="H18667" s="0" t="n">
        <v>10752356</v>
      </c>
      <c r="I18667" s="0" t="n">
        <v>7471619</v>
      </c>
      <c r="J18667" s="0" t="n">
        <v>607350</v>
      </c>
    </row>
    <row r="18668" customFormat="false" ht="15" hidden="false" customHeight="false" outlineLevel="0" collapsed="false">
      <c r="A18668" s="0" t="n">
        <v>202508</v>
      </c>
      <c r="B18668" s="0" t="n">
        <v>202508</v>
      </c>
      <c r="C18668" s="37" t="s">
        <v>115</v>
      </c>
      <c r="D18668" s="37" t="s">
        <v>110</v>
      </c>
      <c r="E18668" s="0" t="n">
        <v>1</v>
      </c>
      <c r="F18668" s="38" t="s">
        <v>70</v>
      </c>
      <c r="G18668" s="37" t="s">
        <v>345</v>
      </c>
      <c r="H18668" s="0" t="n">
        <v>3683635</v>
      </c>
      <c r="I18668" s="0" t="n">
        <v>1693014</v>
      </c>
      <c r="J18668" s="0" t="n">
        <v>-109091</v>
      </c>
    </row>
    <row r="18669" customFormat="false" ht="15" hidden="false" customHeight="false" outlineLevel="0" collapsed="false">
      <c r="A18669" s="0" t="n">
        <v>202508</v>
      </c>
      <c r="B18669" s="0" t="n">
        <v>202508</v>
      </c>
      <c r="C18669" s="37" t="s">
        <v>149</v>
      </c>
      <c r="D18669" s="37" t="s">
        <v>104</v>
      </c>
      <c r="E18669" s="0" t="n">
        <v>1</v>
      </c>
      <c r="F18669" s="38" t="s">
        <v>70</v>
      </c>
      <c r="G18669" s="37" t="s">
        <v>346</v>
      </c>
      <c r="H18669" s="0" t="n">
        <v>1103501</v>
      </c>
      <c r="I18669" s="0" t="n">
        <v>425546</v>
      </c>
      <c r="J18669" s="0" t="n">
        <v>53648</v>
      </c>
    </row>
    <row r="18670" customFormat="false" ht="15" hidden="false" customHeight="false" outlineLevel="0" collapsed="false">
      <c r="A18670" s="0" t="n">
        <v>202508</v>
      </c>
      <c r="B18670" s="0" t="n">
        <v>202508</v>
      </c>
      <c r="C18670" s="37" t="s">
        <v>124</v>
      </c>
      <c r="D18670" s="37" t="s">
        <v>277</v>
      </c>
      <c r="E18670" s="0" t="n">
        <v>1</v>
      </c>
      <c r="F18670" s="38" t="s">
        <v>70</v>
      </c>
      <c r="G18670" s="37" t="s">
        <v>347</v>
      </c>
      <c r="H18670" s="0" t="n">
        <v>3382053</v>
      </c>
      <c r="I18670" s="0" t="n">
        <v>1195774</v>
      </c>
      <c r="J18670" s="0" t="n">
        <v>157086</v>
      </c>
    </row>
    <row r="18671" customFormat="false" ht="15" hidden="false" customHeight="false" outlineLevel="0" collapsed="false">
      <c r="A18671" s="0" t="n">
        <v>202508</v>
      </c>
      <c r="B18671" s="0" t="n">
        <v>202508</v>
      </c>
      <c r="C18671" s="37" t="s">
        <v>124</v>
      </c>
      <c r="D18671" s="37" t="s">
        <v>145</v>
      </c>
      <c r="E18671" s="0" t="n">
        <v>1</v>
      </c>
      <c r="F18671" s="38" t="s">
        <v>70</v>
      </c>
      <c r="G18671" s="37" t="s">
        <v>348</v>
      </c>
      <c r="H18671" s="0" t="n">
        <v>21695709</v>
      </c>
      <c r="I18671" s="0" t="n">
        <v>3952828</v>
      </c>
      <c r="J18671" s="0" t="n">
        <v>-138051</v>
      </c>
    </row>
    <row r="18672" customFormat="false" ht="15" hidden="false" customHeight="false" outlineLevel="0" collapsed="false">
      <c r="A18672" s="0" t="n">
        <v>202508</v>
      </c>
      <c r="B18672" s="0" t="n">
        <v>202508</v>
      </c>
      <c r="C18672" s="37" t="s">
        <v>136</v>
      </c>
      <c r="D18672" s="37" t="s">
        <v>328</v>
      </c>
      <c r="E18672" s="0" t="n">
        <v>1</v>
      </c>
      <c r="F18672" s="38" t="s">
        <v>70</v>
      </c>
      <c r="G18672" s="37" t="s">
        <v>349</v>
      </c>
      <c r="H18672" s="0" t="n">
        <v>21122564</v>
      </c>
      <c r="I18672" s="0" t="n">
        <v>4238476</v>
      </c>
      <c r="J18672" s="0" t="n">
        <v>-38568</v>
      </c>
    </row>
    <row r="18673" customFormat="false" ht="15" hidden="false" customHeight="false" outlineLevel="0" collapsed="false">
      <c r="A18673" s="0" t="n">
        <v>202508</v>
      </c>
      <c r="B18673" s="0" t="n">
        <v>202508</v>
      </c>
      <c r="C18673" s="37" t="s">
        <v>152</v>
      </c>
      <c r="D18673" s="37" t="s">
        <v>350</v>
      </c>
      <c r="E18673" s="0" t="n">
        <v>1</v>
      </c>
      <c r="F18673" s="38" t="s">
        <v>70</v>
      </c>
      <c r="G18673" s="37" t="s">
        <v>351</v>
      </c>
      <c r="H18673" s="0" t="n">
        <v>342529</v>
      </c>
      <c r="I18673" s="0" t="n">
        <v>128173</v>
      </c>
      <c r="J18673" s="0" t="n">
        <v>1132</v>
      </c>
    </row>
    <row r="18674" customFormat="false" ht="15" hidden="false" customHeight="false" outlineLevel="0" collapsed="false">
      <c r="A18674" s="0" t="n">
        <v>202508</v>
      </c>
      <c r="B18674" s="0" t="n">
        <v>202508</v>
      </c>
      <c r="C18674" s="37" t="s">
        <v>109</v>
      </c>
      <c r="D18674" s="37" t="s">
        <v>352</v>
      </c>
      <c r="E18674" s="0" t="n">
        <v>1</v>
      </c>
      <c r="F18674" s="38" t="s">
        <v>70</v>
      </c>
      <c r="G18674" s="37" t="s">
        <v>353</v>
      </c>
      <c r="H18674" s="0" t="n">
        <v>509100</v>
      </c>
      <c r="I18674" s="0" t="n">
        <v>415345</v>
      </c>
      <c r="J18674" s="0" t="n">
        <v>89988</v>
      </c>
    </row>
    <row r="18675" customFormat="false" ht="15" hidden="false" customHeight="false" outlineLevel="0" collapsed="false">
      <c r="A18675" s="0" t="n">
        <v>202508</v>
      </c>
      <c r="B18675" s="0" t="n">
        <v>202508</v>
      </c>
      <c r="C18675" s="37" t="s">
        <v>158</v>
      </c>
      <c r="D18675" s="37" t="s">
        <v>354</v>
      </c>
      <c r="E18675" s="0" t="n">
        <v>1</v>
      </c>
      <c r="F18675" s="38" t="s">
        <v>70</v>
      </c>
      <c r="G18675" s="37" t="s">
        <v>355</v>
      </c>
      <c r="H18675" s="0" t="n">
        <v>9084165</v>
      </c>
      <c r="I18675" s="0" t="n">
        <v>1587262</v>
      </c>
      <c r="J18675" s="0" t="n">
        <v>112969</v>
      </c>
    </row>
    <row r="18676" customFormat="false" ht="15" hidden="false" customHeight="false" outlineLevel="0" collapsed="false">
      <c r="A18676" s="0" t="n">
        <v>202508</v>
      </c>
      <c r="B18676" s="0" t="n">
        <v>202508</v>
      </c>
      <c r="C18676" s="37" t="s">
        <v>158</v>
      </c>
      <c r="D18676" s="37" t="s">
        <v>356</v>
      </c>
      <c r="E18676" s="0" t="n">
        <v>1</v>
      </c>
      <c r="F18676" s="38" t="s">
        <v>70</v>
      </c>
      <c r="G18676" s="37" t="s">
        <v>357</v>
      </c>
      <c r="H18676" s="0" t="n">
        <v>337106</v>
      </c>
      <c r="I18676" s="0" t="n">
        <v>96030</v>
      </c>
      <c r="J18676" s="0" t="n">
        <v>-13534</v>
      </c>
    </row>
    <row r="18677" customFormat="false" ht="15" hidden="false" customHeight="false" outlineLevel="0" collapsed="false">
      <c r="A18677" s="0" t="n">
        <v>202508</v>
      </c>
      <c r="B18677" s="0" t="n">
        <v>202508</v>
      </c>
      <c r="C18677" s="37" t="s">
        <v>158</v>
      </c>
      <c r="D18677" s="37" t="s">
        <v>255</v>
      </c>
      <c r="E18677" s="0" t="n">
        <v>1</v>
      </c>
      <c r="F18677" s="38" t="s">
        <v>70</v>
      </c>
      <c r="G18677" s="37" t="s">
        <v>358</v>
      </c>
      <c r="H18677" s="0" t="n">
        <v>219478</v>
      </c>
      <c r="I18677" s="0" t="n">
        <v>49629</v>
      </c>
      <c r="J18677" s="0" t="n">
        <v>-2002</v>
      </c>
    </row>
    <row r="18678" customFormat="false" ht="15" hidden="false" customHeight="false" outlineLevel="0" collapsed="false">
      <c r="A18678" s="0" t="n">
        <v>202508</v>
      </c>
      <c r="B18678" s="0" t="n">
        <v>202508</v>
      </c>
      <c r="C18678" s="37" t="s">
        <v>109</v>
      </c>
      <c r="D18678" s="37" t="s">
        <v>104</v>
      </c>
      <c r="E18678" s="0" t="n">
        <v>1</v>
      </c>
      <c r="F18678" s="38" t="s">
        <v>70</v>
      </c>
      <c r="G18678" s="37" t="s">
        <v>359</v>
      </c>
      <c r="H18678" s="0" t="n">
        <v>613522</v>
      </c>
      <c r="I18678" s="0" t="n">
        <v>175015</v>
      </c>
      <c r="J18678" s="0" t="n">
        <v>26530</v>
      </c>
    </row>
    <row r="18679" customFormat="false" ht="15" hidden="false" customHeight="false" outlineLevel="0" collapsed="false">
      <c r="A18679" s="0" t="n">
        <v>202508</v>
      </c>
      <c r="B18679" s="0" t="n">
        <v>202508</v>
      </c>
      <c r="C18679" s="37" t="s">
        <v>115</v>
      </c>
      <c r="D18679" s="37" t="s">
        <v>360</v>
      </c>
      <c r="E18679" s="0" t="n">
        <v>1</v>
      </c>
      <c r="F18679" s="38" t="s">
        <v>70</v>
      </c>
      <c r="G18679" s="37" t="s">
        <v>361</v>
      </c>
      <c r="H18679" s="0" t="n">
        <v>2113404</v>
      </c>
      <c r="I18679" s="0" t="n">
        <v>159326</v>
      </c>
      <c r="J18679" s="0" t="n">
        <v>6242</v>
      </c>
    </row>
    <row r="18680" customFormat="false" ht="15" hidden="false" customHeight="false" outlineLevel="0" collapsed="false">
      <c r="A18680" s="0" t="n">
        <v>202508</v>
      </c>
      <c r="B18680" s="0" t="n">
        <v>202508</v>
      </c>
      <c r="C18680" s="37" t="s">
        <v>152</v>
      </c>
      <c r="D18680" s="37" t="s">
        <v>362</v>
      </c>
      <c r="E18680" s="0" t="n">
        <v>1</v>
      </c>
      <c r="F18680" s="38" t="s">
        <v>70</v>
      </c>
      <c r="G18680" s="37" t="s">
        <v>363</v>
      </c>
      <c r="H18680" s="0" t="n">
        <v>1211486</v>
      </c>
      <c r="I18680" s="0" t="n">
        <v>363850</v>
      </c>
      <c r="J18680" s="0" t="n">
        <v>-15551</v>
      </c>
    </row>
    <row r="18681" customFormat="false" ht="15" hidden="false" customHeight="false" outlineLevel="0" collapsed="false">
      <c r="A18681" s="0" t="n">
        <v>202508</v>
      </c>
      <c r="B18681" s="0" t="n">
        <v>202508</v>
      </c>
      <c r="C18681" s="37" t="s">
        <v>112</v>
      </c>
      <c r="D18681" s="37" t="s">
        <v>364</v>
      </c>
      <c r="E18681" s="0" t="n">
        <v>1</v>
      </c>
      <c r="F18681" s="38" t="s">
        <v>70</v>
      </c>
      <c r="G18681" s="37" t="s">
        <v>365</v>
      </c>
      <c r="H18681" s="0" t="n">
        <v>781796</v>
      </c>
      <c r="I18681" s="0" t="n">
        <v>74099</v>
      </c>
      <c r="J18681" s="0" t="n">
        <v>3124</v>
      </c>
    </row>
    <row r="18682" customFormat="false" ht="15" hidden="false" customHeight="false" outlineLevel="0" collapsed="false">
      <c r="A18682" s="0" t="n">
        <v>202508</v>
      </c>
      <c r="B18682" s="0" t="n">
        <v>202508</v>
      </c>
      <c r="C18682" s="37" t="s">
        <v>184</v>
      </c>
      <c r="D18682" s="37" t="s">
        <v>341</v>
      </c>
      <c r="E18682" s="0" t="n">
        <v>1</v>
      </c>
      <c r="F18682" s="38" t="s">
        <v>70</v>
      </c>
      <c r="G18682" s="37" t="s">
        <v>366</v>
      </c>
      <c r="H18682" s="0" t="n">
        <v>697636</v>
      </c>
      <c r="I18682" s="0" t="n">
        <v>384939</v>
      </c>
      <c r="J18682" s="0" t="n">
        <v>68570</v>
      </c>
    </row>
    <row r="18683" customFormat="false" ht="15" hidden="false" customHeight="false" outlineLevel="0" collapsed="false">
      <c r="A18683" s="0" t="n">
        <v>202508</v>
      </c>
      <c r="B18683" s="0" t="n">
        <v>202508</v>
      </c>
      <c r="C18683" s="37" t="s">
        <v>184</v>
      </c>
      <c r="D18683" s="37" t="s">
        <v>367</v>
      </c>
      <c r="E18683" s="0" t="n">
        <v>1</v>
      </c>
      <c r="F18683" s="38" t="s">
        <v>70</v>
      </c>
      <c r="G18683" s="37" t="s">
        <v>368</v>
      </c>
      <c r="H18683" s="0" t="n">
        <v>885815</v>
      </c>
      <c r="I18683" s="0" t="n">
        <v>172796</v>
      </c>
      <c r="J18683" s="0" t="n">
        <v>51426</v>
      </c>
    </row>
    <row r="18684" customFormat="false" ht="15" hidden="false" customHeight="false" outlineLevel="0" collapsed="false">
      <c r="A18684" s="0" t="n">
        <v>202508</v>
      </c>
      <c r="B18684" s="0" t="n">
        <v>202508</v>
      </c>
      <c r="C18684" s="37" t="s">
        <v>98</v>
      </c>
      <c r="D18684" s="37" t="s">
        <v>369</v>
      </c>
      <c r="E18684" s="0" t="n">
        <v>1</v>
      </c>
      <c r="F18684" s="38" t="s">
        <v>70</v>
      </c>
      <c r="G18684" s="37" t="s">
        <v>370</v>
      </c>
      <c r="H18684" s="0" t="n">
        <v>394081</v>
      </c>
      <c r="I18684" s="0" t="n">
        <v>50253</v>
      </c>
      <c r="J18684" s="0" t="n">
        <v>3729</v>
      </c>
    </row>
    <row r="18685" customFormat="false" ht="15" hidden="false" customHeight="false" outlineLevel="0" collapsed="false">
      <c r="A18685" s="0" t="n">
        <v>202508</v>
      </c>
      <c r="B18685" s="0" t="n">
        <v>202508</v>
      </c>
      <c r="C18685" s="37" t="s">
        <v>98</v>
      </c>
      <c r="D18685" s="37" t="s">
        <v>308</v>
      </c>
      <c r="E18685" s="0" t="n">
        <v>1</v>
      </c>
      <c r="F18685" s="38" t="s">
        <v>70</v>
      </c>
      <c r="G18685" s="37" t="s">
        <v>371</v>
      </c>
      <c r="H18685" s="0" t="n">
        <v>17915899</v>
      </c>
      <c r="I18685" s="0" t="n">
        <v>2247415</v>
      </c>
      <c r="J18685" s="0" t="n">
        <v>289825</v>
      </c>
    </row>
    <row r="18686" customFormat="false" ht="15" hidden="false" customHeight="false" outlineLevel="0" collapsed="false">
      <c r="A18686" s="0" t="n">
        <v>202508</v>
      </c>
      <c r="B18686" s="0" t="n">
        <v>202508</v>
      </c>
      <c r="C18686" s="37" t="s">
        <v>95</v>
      </c>
      <c r="D18686" s="37" t="s">
        <v>372</v>
      </c>
      <c r="E18686" s="0" t="n">
        <v>1</v>
      </c>
      <c r="F18686" s="38" t="s">
        <v>70</v>
      </c>
      <c r="G18686" s="37" t="s">
        <v>373</v>
      </c>
      <c r="H18686" s="0" t="n">
        <v>1882841</v>
      </c>
      <c r="I18686" s="0" t="n">
        <v>888512</v>
      </c>
      <c r="J18686" s="0" t="n">
        <v>62179</v>
      </c>
    </row>
    <row r="18687" customFormat="false" ht="15" hidden="false" customHeight="false" outlineLevel="0" collapsed="false">
      <c r="A18687" s="0" t="n">
        <v>202508</v>
      </c>
      <c r="B18687" s="0" t="n">
        <v>202508</v>
      </c>
      <c r="C18687" s="37" t="s">
        <v>115</v>
      </c>
      <c r="D18687" s="37" t="s">
        <v>374</v>
      </c>
      <c r="E18687" s="0" t="n">
        <v>1</v>
      </c>
      <c r="F18687" s="38" t="s">
        <v>70</v>
      </c>
      <c r="G18687" s="37" t="s">
        <v>375</v>
      </c>
      <c r="H18687" s="0" t="n">
        <v>4534610</v>
      </c>
      <c r="I18687" s="0" t="n">
        <v>2047025</v>
      </c>
      <c r="J18687" s="0" t="n">
        <v>208581</v>
      </c>
    </row>
    <row r="18688" customFormat="false" ht="15" hidden="false" customHeight="false" outlineLevel="0" collapsed="false">
      <c r="A18688" s="0" t="n">
        <v>202508</v>
      </c>
      <c r="B18688" s="0" t="n">
        <v>202508</v>
      </c>
      <c r="C18688" s="37" t="s">
        <v>101</v>
      </c>
      <c r="D18688" s="37" t="s">
        <v>376</v>
      </c>
      <c r="E18688" s="0" t="n">
        <v>1</v>
      </c>
      <c r="F18688" s="38" t="s">
        <v>70</v>
      </c>
      <c r="G18688" s="37" t="s">
        <v>377</v>
      </c>
      <c r="H18688" s="0" t="n">
        <v>673196</v>
      </c>
      <c r="I18688" s="0" t="n">
        <v>611280</v>
      </c>
      <c r="J18688" s="0" t="n">
        <v>-7641</v>
      </c>
    </row>
    <row r="18689" customFormat="false" ht="15" hidden="false" customHeight="false" outlineLevel="0" collapsed="false">
      <c r="A18689" s="0" t="n">
        <v>202508</v>
      </c>
      <c r="B18689" s="0" t="n">
        <v>202508</v>
      </c>
      <c r="C18689" s="37" t="s">
        <v>184</v>
      </c>
      <c r="D18689" s="37" t="s">
        <v>147</v>
      </c>
      <c r="E18689" s="0" t="n">
        <v>1</v>
      </c>
      <c r="F18689" s="38" t="s">
        <v>70</v>
      </c>
      <c r="G18689" s="37" t="s">
        <v>378</v>
      </c>
      <c r="H18689" s="0" t="n">
        <v>631227</v>
      </c>
      <c r="I18689" s="0" t="n">
        <v>774920</v>
      </c>
      <c r="J18689" s="0" t="n">
        <v>173971</v>
      </c>
    </row>
    <row r="18690" customFormat="false" ht="15" hidden="false" customHeight="false" outlineLevel="0" collapsed="false">
      <c r="A18690" s="0" t="n">
        <v>202508</v>
      </c>
      <c r="B18690" s="0" t="n">
        <v>202508</v>
      </c>
      <c r="C18690" s="37" t="s">
        <v>98</v>
      </c>
      <c r="D18690" s="37" t="s">
        <v>320</v>
      </c>
      <c r="E18690" s="0" t="n">
        <v>1</v>
      </c>
      <c r="F18690" s="38" t="s">
        <v>70</v>
      </c>
      <c r="G18690" s="37" t="s">
        <v>379</v>
      </c>
      <c r="H18690" s="0" t="n">
        <v>550646</v>
      </c>
      <c r="I18690" s="0" t="n">
        <v>236826</v>
      </c>
      <c r="J18690" s="0" t="n">
        <v>8090</v>
      </c>
    </row>
    <row r="18691" customFormat="false" ht="15" hidden="false" customHeight="false" outlineLevel="0" collapsed="false">
      <c r="A18691" s="0" t="n">
        <v>202508</v>
      </c>
      <c r="B18691" s="0" t="n">
        <v>202508</v>
      </c>
      <c r="C18691" s="37" t="s">
        <v>112</v>
      </c>
      <c r="D18691" s="37" t="s">
        <v>380</v>
      </c>
      <c r="E18691" s="0" t="n">
        <v>1</v>
      </c>
      <c r="F18691" s="38" t="s">
        <v>70</v>
      </c>
      <c r="G18691" s="37" t="s">
        <v>381</v>
      </c>
      <c r="H18691" s="0" t="n">
        <v>70148</v>
      </c>
      <c r="I18691" s="0" t="n">
        <v>16271</v>
      </c>
      <c r="J18691" s="0" t="n">
        <v>-487</v>
      </c>
    </row>
    <row r="18692" customFormat="false" ht="15" hidden="false" customHeight="false" outlineLevel="0" collapsed="false">
      <c r="A18692" s="0" t="n">
        <v>202508</v>
      </c>
      <c r="B18692" s="0" t="n">
        <v>202508</v>
      </c>
      <c r="C18692" s="37" t="s">
        <v>106</v>
      </c>
      <c r="D18692" s="37" t="s">
        <v>120</v>
      </c>
      <c r="E18692" s="0" t="n">
        <v>1</v>
      </c>
      <c r="F18692" s="38" t="s">
        <v>70</v>
      </c>
      <c r="G18692" s="37" t="s">
        <v>382</v>
      </c>
      <c r="H18692" s="0" t="n">
        <v>219348</v>
      </c>
      <c r="I18692" s="0" t="n">
        <v>31941</v>
      </c>
      <c r="J18692" s="0" t="n">
        <v>99</v>
      </c>
    </row>
    <row r="18693" customFormat="false" ht="15" hidden="false" customHeight="false" outlineLevel="0" collapsed="false">
      <c r="A18693" s="0" t="n">
        <v>202508</v>
      </c>
      <c r="B18693" s="0" t="n">
        <v>202508</v>
      </c>
      <c r="C18693" s="37" t="s">
        <v>112</v>
      </c>
      <c r="D18693" s="37" t="s">
        <v>383</v>
      </c>
      <c r="E18693" s="0" t="n">
        <v>1</v>
      </c>
      <c r="F18693" s="38" t="s">
        <v>70</v>
      </c>
      <c r="G18693" s="37" t="s">
        <v>384</v>
      </c>
      <c r="H18693" s="0" t="n">
        <v>175449</v>
      </c>
      <c r="I18693" s="0" t="n">
        <v>90862</v>
      </c>
      <c r="J18693" s="0" t="n">
        <v>13311</v>
      </c>
    </row>
    <row r="18694" customFormat="false" ht="15" hidden="false" customHeight="false" outlineLevel="0" collapsed="false">
      <c r="A18694" s="0" t="n">
        <v>202508</v>
      </c>
      <c r="B18694" s="0" t="n">
        <v>202508</v>
      </c>
      <c r="C18694" s="37" t="s">
        <v>184</v>
      </c>
      <c r="D18694" s="37" t="s">
        <v>385</v>
      </c>
      <c r="E18694" s="0" t="n">
        <v>1</v>
      </c>
      <c r="F18694" s="38" t="s">
        <v>70</v>
      </c>
      <c r="G18694" s="37" t="s">
        <v>386</v>
      </c>
      <c r="H18694" s="0" t="n">
        <v>81468</v>
      </c>
      <c r="I18694" s="0" t="n">
        <v>22635</v>
      </c>
      <c r="J18694" s="0" t="n">
        <v>229</v>
      </c>
    </row>
    <row r="18695" customFormat="false" ht="15" hidden="false" customHeight="false" outlineLevel="0" collapsed="false">
      <c r="A18695" s="0" t="n">
        <v>202508</v>
      </c>
      <c r="B18695" s="0" t="n">
        <v>202508</v>
      </c>
      <c r="C18695" s="37" t="s">
        <v>98</v>
      </c>
      <c r="D18695" s="37" t="s">
        <v>387</v>
      </c>
      <c r="E18695" s="0" t="n">
        <v>1</v>
      </c>
      <c r="F18695" s="38" t="s">
        <v>70</v>
      </c>
      <c r="G18695" s="37" t="s">
        <v>388</v>
      </c>
      <c r="H18695" s="0" t="n">
        <v>412400</v>
      </c>
      <c r="I18695" s="0" t="n">
        <v>51835</v>
      </c>
      <c r="J18695" s="0" t="n">
        <v>12009</v>
      </c>
    </row>
    <row r="18696" customFormat="false" ht="15" hidden="false" customHeight="false" outlineLevel="0" collapsed="false">
      <c r="A18696" s="0" t="n">
        <v>202508</v>
      </c>
      <c r="B18696" s="0" t="n">
        <v>202508</v>
      </c>
      <c r="C18696" s="37" t="s">
        <v>115</v>
      </c>
      <c r="D18696" s="37" t="s">
        <v>389</v>
      </c>
      <c r="E18696" s="0" t="n">
        <v>1</v>
      </c>
      <c r="F18696" s="38" t="s">
        <v>70</v>
      </c>
      <c r="G18696" s="37" t="s">
        <v>390</v>
      </c>
      <c r="H18696" s="0" t="n">
        <v>5871876</v>
      </c>
      <c r="I18696" s="0" t="n">
        <v>1335035</v>
      </c>
      <c r="J18696" s="0" t="n">
        <v>192186</v>
      </c>
    </row>
    <row r="18697" customFormat="false" ht="15" hidden="false" customHeight="false" outlineLevel="0" collapsed="false">
      <c r="A18697" s="0" t="n">
        <v>202508</v>
      </c>
      <c r="B18697" s="0" t="n">
        <v>202508</v>
      </c>
      <c r="C18697" s="37" t="s">
        <v>124</v>
      </c>
      <c r="D18697" s="37" t="s">
        <v>391</v>
      </c>
      <c r="E18697" s="0" t="n">
        <v>1</v>
      </c>
      <c r="F18697" s="38" t="s">
        <v>70</v>
      </c>
      <c r="G18697" s="37" t="s">
        <v>392</v>
      </c>
      <c r="H18697" s="0" t="n">
        <v>1511168</v>
      </c>
      <c r="I18697" s="0" t="n">
        <v>547780</v>
      </c>
      <c r="J18697" s="0" t="n">
        <v>91014</v>
      </c>
    </row>
    <row r="18698" customFormat="false" ht="15" hidden="false" customHeight="false" outlineLevel="0" collapsed="false">
      <c r="A18698" s="0" t="n">
        <v>202508</v>
      </c>
      <c r="B18698" s="0" t="n">
        <v>202508</v>
      </c>
      <c r="C18698" s="37" t="s">
        <v>197</v>
      </c>
      <c r="D18698" s="37" t="s">
        <v>393</v>
      </c>
      <c r="E18698" s="0" t="n">
        <v>1</v>
      </c>
      <c r="F18698" s="38" t="s">
        <v>70</v>
      </c>
      <c r="G18698" s="37" t="s">
        <v>394</v>
      </c>
      <c r="H18698" s="0" t="n">
        <v>5091192</v>
      </c>
      <c r="I18698" s="0" t="n">
        <v>917377</v>
      </c>
      <c r="J18698" s="0" t="n">
        <v>34978</v>
      </c>
    </row>
    <row r="18699" customFormat="false" ht="15" hidden="false" customHeight="false" outlineLevel="0" collapsed="false">
      <c r="A18699" s="0" t="n">
        <v>202508</v>
      </c>
      <c r="B18699" s="0" t="n">
        <v>202508</v>
      </c>
      <c r="C18699" s="37" t="s">
        <v>136</v>
      </c>
      <c r="D18699" s="37" t="s">
        <v>245</v>
      </c>
      <c r="E18699" s="0" t="n">
        <v>1</v>
      </c>
      <c r="F18699" s="38" t="s">
        <v>70</v>
      </c>
      <c r="G18699" s="37" t="s">
        <v>395</v>
      </c>
      <c r="H18699" s="0" t="n">
        <v>2434447</v>
      </c>
      <c r="I18699" s="0" t="n">
        <v>1013757</v>
      </c>
      <c r="J18699" s="0" t="n">
        <v>18101</v>
      </c>
    </row>
    <row r="18700" customFormat="false" ht="15" hidden="false" customHeight="false" outlineLevel="0" collapsed="false">
      <c r="A18700" s="0" t="n">
        <v>202508</v>
      </c>
      <c r="B18700" s="0" t="n">
        <v>202508</v>
      </c>
      <c r="C18700" s="37" t="s">
        <v>158</v>
      </c>
      <c r="D18700" s="37" t="s">
        <v>396</v>
      </c>
      <c r="E18700" s="0" t="n">
        <v>1</v>
      </c>
      <c r="F18700" s="38" t="s">
        <v>70</v>
      </c>
      <c r="G18700" s="37" t="s">
        <v>397</v>
      </c>
      <c r="H18700" s="0" t="n">
        <v>3318530</v>
      </c>
      <c r="I18700" s="0" t="n">
        <v>902879</v>
      </c>
      <c r="J18700" s="0" t="n">
        <v>75203</v>
      </c>
    </row>
    <row r="18701" customFormat="false" ht="15" hidden="false" customHeight="false" outlineLevel="0" collapsed="false">
      <c r="A18701" s="0" t="n">
        <v>202508</v>
      </c>
      <c r="B18701" s="0" t="n">
        <v>202508</v>
      </c>
      <c r="C18701" s="37" t="s">
        <v>136</v>
      </c>
      <c r="D18701" s="37" t="s">
        <v>398</v>
      </c>
      <c r="E18701" s="0" t="n">
        <v>1</v>
      </c>
      <c r="F18701" s="38" t="s">
        <v>70</v>
      </c>
      <c r="G18701" s="37" t="s">
        <v>399</v>
      </c>
      <c r="H18701" s="0" t="n">
        <v>615815</v>
      </c>
      <c r="I18701" s="0" t="n">
        <v>499531</v>
      </c>
      <c r="J18701" s="0" t="n">
        <v>-19340</v>
      </c>
    </row>
    <row r="18702" customFormat="false" ht="15" hidden="false" customHeight="false" outlineLevel="0" collapsed="false">
      <c r="A18702" s="0" t="n">
        <v>202508</v>
      </c>
      <c r="B18702" s="0" t="n">
        <v>202508</v>
      </c>
      <c r="C18702" s="37" t="s">
        <v>95</v>
      </c>
      <c r="D18702" s="37" t="s">
        <v>367</v>
      </c>
      <c r="E18702" s="0" t="n">
        <v>1</v>
      </c>
      <c r="F18702" s="38" t="s">
        <v>70</v>
      </c>
      <c r="G18702" s="37" t="s">
        <v>400</v>
      </c>
      <c r="H18702" s="0" t="n">
        <v>2960517</v>
      </c>
      <c r="I18702" s="0" t="n">
        <v>815669</v>
      </c>
      <c r="J18702" s="0" t="n">
        <v>103787</v>
      </c>
    </row>
    <row r="18703" customFormat="false" ht="15" hidden="false" customHeight="false" outlineLevel="0" collapsed="false">
      <c r="A18703" s="0" t="n">
        <v>202508</v>
      </c>
      <c r="B18703" s="0" t="n">
        <v>202508</v>
      </c>
      <c r="C18703" s="37" t="s">
        <v>149</v>
      </c>
      <c r="D18703" s="37" t="s">
        <v>401</v>
      </c>
      <c r="E18703" s="0" t="n">
        <v>1</v>
      </c>
      <c r="F18703" s="38" t="s">
        <v>70</v>
      </c>
      <c r="G18703" s="37" t="s">
        <v>402</v>
      </c>
      <c r="H18703" s="0" t="n">
        <v>2833895</v>
      </c>
      <c r="I18703" s="0" t="n">
        <v>630958</v>
      </c>
      <c r="J18703" s="0" t="n">
        <v>108352</v>
      </c>
    </row>
    <row r="18704" customFormat="false" ht="15" hidden="false" customHeight="false" outlineLevel="0" collapsed="false">
      <c r="A18704" s="0" t="n">
        <v>202508</v>
      </c>
      <c r="B18704" s="0" t="n">
        <v>202508</v>
      </c>
      <c r="C18704" s="37" t="s">
        <v>95</v>
      </c>
      <c r="D18704" s="37" t="s">
        <v>159</v>
      </c>
      <c r="E18704" s="0" t="n">
        <v>1</v>
      </c>
      <c r="F18704" s="38" t="s">
        <v>70</v>
      </c>
      <c r="G18704" s="37" t="s">
        <v>403</v>
      </c>
      <c r="H18704" s="0" t="n">
        <v>635342</v>
      </c>
      <c r="I18704" s="0" t="n">
        <v>137263</v>
      </c>
      <c r="J18704" s="0" t="n">
        <v>1482</v>
      </c>
    </row>
    <row r="18705" customFormat="false" ht="15" hidden="false" customHeight="false" outlineLevel="0" collapsed="false">
      <c r="A18705" s="0" t="n">
        <v>202508</v>
      </c>
      <c r="B18705" s="0" t="n">
        <v>202508</v>
      </c>
      <c r="C18705" s="37" t="s">
        <v>197</v>
      </c>
      <c r="D18705" s="37" t="s">
        <v>198</v>
      </c>
      <c r="E18705" s="0" t="n">
        <v>1</v>
      </c>
      <c r="F18705" s="38" t="s">
        <v>70</v>
      </c>
      <c r="G18705" s="37" t="s">
        <v>404</v>
      </c>
      <c r="H18705" s="0" t="n">
        <v>3010325</v>
      </c>
      <c r="I18705" s="0" t="n">
        <v>1261409</v>
      </c>
      <c r="J18705" s="0" t="n">
        <v>187920</v>
      </c>
    </row>
    <row r="18706" customFormat="false" ht="15" hidden="false" customHeight="false" outlineLevel="0" collapsed="false">
      <c r="A18706" s="0" t="n">
        <v>202508</v>
      </c>
      <c r="B18706" s="0" t="n">
        <v>202508</v>
      </c>
      <c r="C18706" s="37" t="s">
        <v>136</v>
      </c>
      <c r="D18706" s="37" t="s">
        <v>134</v>
      </c>
      <c r="E18706" s="0" t="n">
        <v>1</v>
      </c>
      <c r="F18706" s="38" t="s">
        <v>70</v>
      </c>
      <c r="G18706" s="37" t="s">
        <v>405</v>
      </c>
      <c r="H18706" s="0" t="n">
        <v>2083946</v>
      </c>
      <c r="I18706" s="0" t="n">
        <v>601059</v>
      </c>
      <c r="J18706" s="0" t="n">
        <v>63391</v>
      </c>
    </row>
    <row r="18707" customFormat="false" ht="15" hidden="false" customHeight="false" outlineLevel="0" collapsed="false">
      <c r="A18707" s="0" t="n">
        <v>202508</v>
      </c>
      <c r="B18707" s="0" t="n">
        <v>202508</v>
      </c>
      <c r="C18707" s="37" t="s">
        <v>152</v>
      </c>
      <c r="D18707" s="37" t="s">
        <v>132</v>
      </c>
      <c r="E18707" s="0" t="n">
        <v>1</v>
      </c>
      <c r="F18707" s="38" t="s">
        <v>70</v>
      </c>
      <c r="G18707" s="37" t="s">
        <v>406</v>
      </c>
      <c r="H18707" s="0" t="n">
        <v>905717</v>
      </c>
      <c r="I18707" s="0" t="n">
        <v>248402</v>
      </c>
      <c r="J18707" s="0" t="n">
        <v>47600</v>
      </c>
    </row>
    <row r="18708" customFormat="false" ht="15" hidden="false" customHeight="false" outlineLevel="0" collapsed="false">
      <c r="A18708" s="0" t="n">
        <v>202508</v>
      </c>
      <c r="B18708" s="0" t="n">
        <v>202508</v>
      </c>
      <c r="C18708" s="37" t="s">
        <v>178</v>
      </c>
      <c r="D18708" s="37" t="s">
        <v>391</v>
      </c>
      <c r="E18708" s="0" t="n">
        <v>1</v>
      </c>
      <c r="F18708" s="38" t="s">
        <v>70</v>
      </c>
      <c r="G18708" s="37" t="s">
        <v>407</v>
      </c>
      <c r="H18708" s="0" t="n">
        <v>354065</v>
      </c>
      <c r="I18708" s="0" t="n">
        <v>158034</v>
      </c>
      <c r="J18708" s="0" t="n">
        <v>38617</v>
      </c>
    </row>
    <row r="18709" customFormat="false" ht="15" hidden="false" customHeight="false" outlineLevel="0" collapsed="false">
      <c r="A18709" s="0" t="n">
        <v>202508</v>
      </c>
      <c r="B18709" s="0" t="n">
        <v>202508</v>
      </c>
      <c r="C18709" s="37" t="s">
        <v>115</v>
      </c>
      <c r="D18709" s="37" t="s">
        <v>241</v>
      </c>
      <c r="E18709" s="0" t="n">
        <v>1</v>
      </c>
      <c r="F18709" s="38" t="s">
        <v>70</v>
      </c>
      <c r="G18709" s="37" t="s">
        <v>408</v>
      </c>
      <c r="H18709" s="0" t="n">
        <v>470310</v>
      </c>
      <c r="I18709" s="0" t="n">
        <v>59574</v>
      </c>
      <c r="J18709" s="0" t="n">
        <v>9423</v>
      </c>
    </row>
    <row r="18710" customFormat="false" ht="15" hidden="false" customHeight="false" outlineLevel="0" collapsed="false">
      <c r="A18710" s="0" t="n">
        <v>202508</v>
      </c>
      <c r="B18710" s="0" t="n">
        <v>202508</v>
      </c>
      <c r="C18710" s="37" t="s">
        <v>197</v>
      </c>
      <c r="D18710" s="37" t="s">
        <v>292</v>
      </c>
      <c r="E18710" s="0" t="n">
        <v>1</v>
      </c>
      <c r="F18710" s="38" t="s">
        <v>70</v>
      </c>
      <c r="G18710" s="37" t="s">
        <v>409</v>
      </c>
      <c r="H18710" s="0" t="n">
        <v>1464883</v>
      </c>
      <c r="I18710" s="0" t="n">
        <v>740804</v>
      </c>
      <c r="J18710" s="0" t="n">
        <v>55095</v>
      </c>
    </row>
    <row r="18711" customFormat="false" ht="15" hidden="false" customHeight="false" outlineLevel="0" collapsed="false">
      <c r="A18711" s="0" t="n">
        <v>202508</v>
      </c>
      <c r="B18711" s="0" t="n">
        <v>202508</v>
      </c>
      <c r="C18711" s="37" t="s">
        <v>112</v>
      </c>
      <c r="D18711" s="37" t="s">
        <v>116</v>
      </c>
      <c r="E18711" s="0" t="n">
        <v>1</v>
      </c>
      <c r="F18711" s="38" t="s">
        <v>70</v>
      </c>
      <c r="G18711" s="37" t="s">
        <v>410</v>
      </c>
      <c r="H18711" s="0" t="n">
        <v>1270587</v>
      </c>
      <c r="I18711" s="0" t="n">
        <v>551149</v>
      </c>
      <c r="J18711" s="0" t="n">
        <v>110548</v>
      </c>
    </row>
    <row r="18712" customFormat="false" ht="15" hidden="false" customHeight="false" outlineLevel="0" collapsed="false">
      <c r="A18712" s="0" t="n">
        <v>202508</v>
      </c>
      <c r="B18712" s="0" t="n">
        <v>202508</v>
      </c>
      <c r="C18712" s="37" t="s">
        <v>106</v>
      </c>
      <c r="D18712" s="37" t="s">
        <v>181</v>
      </c>
      <c r="E18712" s="0" t="n">
        <v>1</v>
      </c>
      <c r="F18712" s="38" t="s">
        <v>70</v>
      </c>
      <c r="G18712" s="37" t="s">
        <v>411</v>
      </c>
      <c r="H18712" s="0" t="n">
        <v>545728</v>
      </c>
      <c r="I18712" s="0" t="n">
        <v>160414</v>
      </c>
      <c r="J18712" s="0" t="n">
        <v>13592</v>
      </c>
    </row>
    <row r="18713" customFormat="false" ht="15" hidden="false" customHeight="false" outlineLevel="0" collapsed="false">
      <c r="A18713" s="0" t="n">
        <v>202508</v>
      </c>
      <c r="B18713" s="0" t="n">
        <v>202508</v>
      </c>
      <c r="C18713" s="37" t="s">
        <v>112</v>
      </c>
      <c r="D18713" s="37" t="s">
        <v>412</v>
      </c>
      <c r="E18713" s="0" t="n">
        <v>1</v>
      </c>
      <c r="F18713" s="38" t="s">
        <v>70</v>
      </c>
      <c r="G18713" s="37" t="s">
        <v>413</v>
      </c>
      <c r="H18713" s="0" t="n">
        <v>1112161</v>
      </c>
      <c r="I18713" s="0" t="n">
        <v>457701</v>
      </c>
      <c r="J18713" s="0" t="n">
        <v>24462</v>
      </c>
    </row>
    <row r="18714" customFormat="false" ht="15" hidden="false" customHeight="false" outlineLevel="0" collapsed="false">
      <c r="A18714" s="0" t="n">
        <v>202508</v>
      </c>
      <c r="B18714" s="0" t="n">
        <v>202508</v>
      </c>
      <c r="C18714" s="37" t="s">
        <v>115</v>
      </c>
      <c r="D18714" s="37" t="s">
        <v>414</v>
      </c>
      <c r="E18714" s="0" t="n">
        <v>1</v>
      </c>
      <c r="F18714" s="38" t="s">
        <v>70</v>
      </c>
      <c r="G18714" s="37" t="s">
        <v>415</v>
      </c>
      <c r="H18714" s="0" t="n">
        <v>2728399</v>
      </c>
      <c r="I18714" s="0" t="n">
        <v>337139</v>
      </c>
      <c r="J18714" s="0" t="n">
        <v>6413</v>
      </c>
    </row>
    <row r="18715" customFormat="false" ht="15" hidden="false" customHeight="false" outlineLevel="0" collapsed="false">
      <c r="A18715" s="0" t="n">
        <v>202508</v>
      </c>
      <c r="B18715" s="0" t="n">
        <v>202508</v>
      </c>
      <c r="C18715" s="37" t="s">
        <v>184</v>
      </c>
      <c r="D18715" s="37" t="s">
        <v>231</v>
      </c>
      <c r="E18715" s="0" t="n">
        <v>1</v>
      </c>
      <c r="F18715" s="38" t="s">
        <v>70</v>
      </c>
      <c r="G18715" s="37" t="s">
        <v>416</v>
      </c>
      <c r="H18715" s="0" t="n">
        <v>3012510</v>
      </c>
      <c r="I18715" s="0" t="n">
        <v>495886</v>
      </c>
      <c r="J18715" s="0" t="n">
        <v>44519</v>
      </c>
    </row>
    <row r="18716" customFormat="false" ht="15" hidden="false" customHeight="false" outlineLevel="0" collapsed="false">
      <c r="A18716" s="0" t="n">
        <v>202508</v>
      </c>
      <c r="B18716" s="0" t="n">
        <v>202508</v>
      </c>
      <c r="C18716" s="37" t="s">
        <v>115</v>
      </c>
      <c r="D18716" s="37" t="s">
        <v>364</v>
      </c>
      <c r="E18716" s="0" t="n">
        <v>1</v>
      </c>
      <c r="F18716" s="38" t="s">
        <v>70</v>
      </c>
      <c r="G18716" s="37" t="s">
        <v>417</v>
      </c>
      <c r="H18716" s="0" t="n">
        <v>9467831</v>
      </c>
      <c r="I18716" s="0" t="n">
        <v>6078502</v>
      </c>
      <c r="J18716" s="0" t="n">
        <v>1097263</v>
      </c>
    </row>
    <row r="18717" customFormat="false" ht="15" hidden="false" customHeight="false" outlineLevel="0" collapsed="false">
      <c r="A18717" s="0" t="n">
        <v>202508</v>
      </c>
      <c r="B18717" s="0" t="n">
        <v>202508</v>
      </c>
      <c r="C18717" s="37" t="s">
        <v>184</v>
      </c>
      <c r="D18717" s="37" t="s">
        <v>320</v>
      </c>
      <c r="E18717" s="0" t="n">
        <v>1</v>
      </c>
      <c r="F18717" s="38" t="s">
        <v>70</v>
      </c>
      <c r="G18717" s="37" t="s">
        <v>418</v>
      </c>
      <c r="H18717" s="0" t="n">
        <v>5587071</v>
      </c>
      <c r="I18717" s="0" t="n">
        <v>4386434</v>
      </c>
      <c r="J18717" s="0" t="n">
        <v>-101539</v>
      </c>
    </row>
    <row r="18718" customFormat="false" ht="15" hidden="false" customHeight="false" outlineLevel="0" collapsed="false">
      <c r="A18718" s="0" t="n">
        <v>202508</v>
      </c>
      <c r="B18718" s="0" t="n">
        <v>202508</v>
      </c>
      <c r="C18718" s="37" t="s">
        <v>197</v>
      </c>
      <c r="D18718" s="37" t="s">
        <v>174</v>
      </c>
      <c r="E18718" s="0" t="n">
        <v>1</v>
      </c>
      <c r="F18718" s="38" t="s">
        <v>70</v>
      </c>
      <c r="G18718" s="37" t="s">
        <v>419</v>
      </c>
      <c r="H18718" s="0" t="n">
        <v>297115</v>
      </c>
      <c r="I18718" s="0" t="n">
        <v>178382</v>
      </c>
      <c r="J18718" s="0" t="n">
        <v>-7852</v>
      </c>
    </row>
    <row r="18719" customFormat="false" ht="15" hidden="false" customHeight="false" outlineLevel="0" collapsed="false">
      <c r="A18719" s="0" t="n">
        <v>202508</v>
      </c>
      <c r="B18719" s="0" t="n">
        <v>202508</v>
      </c>
      <c r="C18719" s="37" t="s">
        <v>106</v>
      </c>
      <c r="D18719" s="37" t="s">
        <v>420</v>
      </c>
      <c r="E18719" s="0" t="n">
        <v>1</v>
      </c>
      <c r="F18719" s="38" t="s">
        <v>70</v>
      </c>
      <c r="G18719" s="37" t="s">
        <v>421</v>
      </c>
      <c r="H18719" s="0" t="n">
        <v>9613636</v>
      </c>
      <c r="I18719" s="0" t="n">
        <v>1221832</v>
      </c>
      <c r="J18719" s="0" t="n">
        <v>-51353</v>
      </c>
    </row>
    <row r="18720" customFormat="false" ht="15" hidden="false" customHeight="false" outlineLevel="0" collapsed="false">
      <c r="A18720" s="0" t="n">
        <v>202508</v>
      </c>
      <c r="B18720" s="0" t="n">
        <v>202508</v>
      </c>
      <c r="C18720" s="37" t="s">
        <v>109</v>
      </c>
      <c r="D18720" s="37" t="s">
        <v>107</v>
      </c>
      <c r="E18720" s="0" t="n">
        <v>1</v>
      </c>
      <c r="F18720" s="38" t="s">
        <v>70</v>
      </c>
      <c r="G18720" s="37" t="s">
        <v>422</v>
      </c>
      <c r="H18720" s="0" t="n">
        <v>739625</v>
      </c>
      <c r="I18720" s="0" t="n">
        <v>299171</v>
      </c>
      <c r="J18720" s="0" t="n">
        <v>54505</v>
      </c>
    </row>
    <row r="18721" customFormat="false" ht="15" hidden="false" customHeight="false" outlineLevel="0" collapsed="false">
      <c r="A18721" s="0" t="n">
        <v>202508</v>
      </c>
      <c r="B18721" s="0" t="n">
        <v>202508</v>
      </c>
      <c r="C18721" s="37" t="s">
        <v>184</v>
      </c>
      <c r="D18721" s="37" t="s">
        <v>423</v>
      </c>
      <c r="E18721" s="0" t="n">
        <v>1</v>
      </c>
      <c r="F18721" s="38" t="s">
        <v>70</v>
      </c>
      <c r="G18721" s="37" t="s">
        <v>424</v>
      </c>
      <c r="H18721" s="0" t="n">
        <v>3446984</v>
      </c>
      <c r="I18721" s="0" t="n">
        <v>2458224</v>
      </c>
      <c r="J18721" s="0" t="n">
        <v>294553</v>
      </c>
    </row>
    <row r="18722" customFormat="false" ht="15" hidden="false" customHeight="false" outlineLevel="0" collapsed="false">
      <c r="A18722" s="0" t="n">
        <v>202508</v>
      </c>
      <c r="B18722" s="0" t="n">
        <v>202508</v>
      </c>
      <c r="C18722" s="37" t="s">
        <v>106</v>
      </c>
      <c r="D18722" s="37" t="s">
        <v>425</v>
      </c>
      <c r="E18722" s="0" t="n">
        <v>1</v>
      </c>
      <c r="F18722" s="38" t="s">
        <v>70</v>
      </c>
      <c r="G18722" s="37" t="s">
        <v>426</v>
      </c>
      <c r="H18722" s="0" t="n">
        <v>1757362</v>
      </c>
      <c r="I18722" s="0" t="n">
        <v>293479</v>
      </c>
      <c r="J18722" s="0" t="n">
        <v>66751</v>
      </c>
    </row>
    <row r="18723" customFormat="false" ht="15" hidden="false" customHeight="false" outlineLevel="0" collapsed="false">
      <c r="A18723" s="0" t="n">
        <v>202508</v>
      </c>
      <c r="B18723" s="0" t="n">
        <v>202508</v>
      </c>
      <c r="C18723" s="37" t="s">
        <v>152</v>
      </c>
      <c r="D18723" s="37" t="s">
        <v>214</v>
      </c>
      <c r="E18723" s="0" t="n">
        <v>1</v>
      </c>
      <c r="F18723" s="38" t="s">
        <v>70</v>
      </c>
      <c r="G18723" s="37" t="s">
        <v>427</v>
      </c>
      <c r="H18723" s="0" t="n">
        <v>1114389</v>
      </c>
      <c r="I18723" s="0" t="n">
        <v>515343</v>
      </c>
      <c r="J18723" s="0" t="n">
        <v>14481</v>
      </c>
    </row>
    <row r="18724" customFormat="false" ht="15" hidden="false" customHeight="false" outlineLevel="0" collapsed="false">
      <c r="A18724" s="0" t="n">
        <v>202508</v>
      </c>
      <c r="B18724" s="0" t="n">
        <v>202508</v>
      </c>
      <c r="C18724" s="37" t="s">
        <v>101</v>
      </c>
      <c r="D18724" s="37" t="s">
        <v>251</v>
      </c>
      <c r="E18724" s="0" t="n">
        <v>1</v>
      </c>
      <c r="F18724" s="38" t="s">
        <v>70</v>
      </c>
      <c r="G18724" s="37" t="s">
        <v>428</v>
      </c>
      <c r="H18724" s="0" t="n">
        <v>152508</v>
      </c>
      <c r="I18724" s="0" t="n">
        <v>17829</v>
      </c>
      <c r="J18724" s="0" t="n">
        <v>-754</v>
      </c>
    </row>
    <row r="18725" customFormat="false" ht="15" hidden="false" customHeight="false" outlineLevel="0" collapsed="false">
      <c r="A18725" s="0" t="n">
        <v>202508</v>
      </c>
      <c r="B18725" s="0" t="n">
        <v>202508</v>
      </c>
      <c r="C18725" s="37" t="s">
        <v>115</v>
      </c>
      <c r="D18725" s="37" t="s">
        <v>200</v>
      </c>
      <c r="E18725" s="0" t="n">
        <v>1</v>
      </c>
      <c r="F18725" s="38" t="s">
        <v>70</v>
      </c>
      <c r="G18725" s="37" t="s">
        <v>429</v>
      </c>
      <c r="H18725" s="0" t="n">
        <v>1280094</v>
      </c>
      <c r="I18725" s="0" t="n">
        <v>266309</v>
      </c>
      <c r="J18725" s="0" t="n">
        <v>62769</v>
      </c>
    </row>
    <row r="18726" customFormat="false" ht="15" hidden="false" customHeight="false" outlineLevel="0" collapsed="false">
      <c r="A18726" s="0" t="n">
        <v>202508</v>
      </c>
      <c r="B18726" s="0" t="n">
        <v>202508</v>
      </c>
      <c r="C18726" s="37" t="s">
        <v>124</v>
      </c>
      <c r="D18726" s="37" t="s">
        <v>430</v>
      </c>
      <c r="E18726" s="0" t="n">
        <v>1</v>
      </c>
      <c r="F18726" s="38" t="s">
        <v>70</v>
      </c>
      <c r="G18726" s="37" t="s">
        <v>431</v>
      </c>
      <c r="H18726" s="0" t="n">
        <v>201262</v>
      </c>
      <c r="I18726" s="0" t="n">
        <v>32930</v>
      </c>
      <c r="J18726" s="0" t="n">
        <v>213</v>
      </c>
    </row>
    <row r="18727" customFormat="false" ht="15" hidden="false" customHeight="false" outlineLevel="0" collapsed="false">
      <c r="A18727" s="0" t="n">
        <v>202508</v>
      </c>
      <c r="B18727" s="0" t="n">
        <v>202508</v>
      </c>
      <c r="C18727" s="37" t="s">
        <v>197</v>
      </c>
      <c r="D18727" s="37" t="s">
        <v>243</v>
      </c>
      <c r="E18727" s="0" t="n">
        <v>1</v>
      </c>
      <c r="F18727" s="38" t="s">
        <v>70</v>
      </c>
      <c r="G18727" s="37" t="s">
        <v>432</v>
      </c>
      <c r="H18727" s="0" t="n">
        <v>5057713</v>
      </c>
      <c r="I18727" s="0" t="n">
        <v>593255</v>
      </c>
      <c r="J18727" s="0" t="n">
        <v>87556</v>
      </c>
    </row>
    <row r="18728" customFormat="false" ht="15" hidden="false" customHeight="false" outlineLevel="0" collapsed="false">
      <c r="A18728" s="0" t="n">
        <v>202508</v>
      </c>
      <c r="B18728" s="0" t="n">
        <v>202508</v>
      </c>
      <c r="C18728" s="37" t="s">
        <v>136</v>
      </c>
      <c r="D18728" s="37" t="s">
        <v>389</v>
      </c>
      <c r="E18728" s="0" t="n">
        <v>1</v>
      </c>
      <c r="F18728" s="38" t="s">
        <v>70</v>
      </c>
      <c r="G18728" s="37" t="s">
        <v>433</v>
      </c>
      <c r="H18728" s="0" t="n">
        <v>7905836</v>
      </c>
      <c r="I18728" s="0" t="n">
        <v>1867223</v>
      </c>
      <c r="J18728" s="0" t="n">
        <v>-99751</v>
      </c>
    </row>
    <row r="18729" customFormat="false" ht="15" hidden="false" customHeight="false" outlineLevel="0" collapsed="false">
      <c r="A18729" s="0" t="n">
        <v>202508</v>
      </c>
      <c r="B18729" s="0" t="n">
        <v>202508</v>
      </c>
      <c r="C18729" s="37" t="s">
        <v>197</v>
      </c>
      <c r="D18729" s="37" t="s">
        <v>127</v>
      </c>
      <c r="E18729" s="0" t="n">
        <v>1</v>
      </c>
      <c r="F18729" s="38" t="s">
        <v>70</v>
      </c>
      <c r="G18729" s="37" t="s">
        <v>434</v>
      </c>
      <c r="H18729" s="0" t="n">
        <v>430792</v>
      </c>
      <c r="I18729" s="0" t="n">
        <v>250465</v>
      </c>
      <c r="J18729" s="0" t="n">
        <v>24565</v>
      </c>
    </row>
    <row r="18730" customFormat="false" ht="15" hidden="false" customHeight="false" outlineLevel="0" collapsed="false">
      <c r="A18730" s="0" t="n">
        <v>202508</v>
      </c>
      <c r="B18730" s="0" t="n">
        <v>202508</v>
      </c>
      <c r="C18730" s="37" t="s">
        <v>149</v>
      </c>
      <c r="D18730" s="37" t="s">
        <v>330</v>
      </c>
      <c r="E18730" s="0" t="n">
        <v>1</v>
      </c>
      <c r="F18730" s="38" t="s">
        <v>70</v>
      </c>
      <c r="G18730" s="37" t="s">
        <v>435</v>
      </c>
      <c r="H18730" s="0" t="n">
        <v>1894775</v>
      </c>
      <c r="I18730" s="0" t="n">
        <v>239812</v>
      </c>
      <c r="J18730" s="0" t="n">
        <v>15273</v>
      </c>
    </row>
    <row r="18731" customFormat="false" ht="15" hidden="false" customHeight="false" outlineLevel="0" collapsed="false">
      <c r="A18731" s="0" t="n">
        <v>202508</v>
      </c>
      <c r="B18731" s="0" t="n">
        <v>202508</v>
      </c>
      <c r="C18731" s="37" t="s">
        <v>112</v>
      </c>
      <c r="D18731" s="37" t="s">
        <v>130</v>
      </c>
      <c r="E18731" s="0" t="n">
        <v>1</v>
      </c>
      <c r="F18731" s="38" t="s">
        <v>70</v>
      </c>
      <c r="G18731" s="37" t="s">
        <v>436</v>
      </c>
      <c r="H18731" s="0" t="n">
        <v>511641</v>
      </c>
      <c r="I18731" s="0" t="n">
        <v>182865</v>
      </c>
      <c r="J18731" s="0" t="n">
        <v>-11410</v>
      </c>
    </row>
    <row r="18732" customFormat="false" ht="15" hidden="false" customHeight="false" outlineLevel="0" collapsed="false">
      <c r="A18732" s="0" t="n">
        <v>202508</v>
      </c>
      <c r="B18732" s="0" t="n">
        <v>202508</v>
      </c>
      <c r="C18732" s="37" t="s">
        <v>149</v>
      </c>
      <c r="D18732" s="37" t="s">
        <v>396</v>
      </c>
      <c r="E18732" s="0" t="n">
        <v>1</v>
      </c>
      <c r="F18732" s="38" t="s">
        <v>70</v>
      </c>
      <c r="G18732" s="37" t="s">
        <v>437</v>
      </c>
      <c r="H18732" s="0" t="n">
        <v>576821</v>
      </c>
      <c r="I18732" s="0" t="n">
        <v>89662</v>
      </c>
      <c r="J18732" s="0" t="n">
        <v>24137</v>
      </c>
    </row>
    <row r="18733" customFormat="false" ht="15" hidden="false" customHeight="false" outlineLevel="0" collapsed="false">
      <c r="A18733" s="0" t="n">
        <v>202508</v>
      </c>
      <c r="B18733" s="0" t="n">
        <v>202508</v>
      </c>
      <c r="C18733" s="37" t="s">
        <v>98</v>
      </c>
      <c r="D18733" s="37" t="s">
        <v>438</v>
      </c>
      <c r="E18733" s="0" t="n">
        <v>1</v>
      </c>
      <c r="F18733" s="38" t="s">
        <v>70</v>
      </c>
      <c r="G18733" s="37" t="s">
        <v>439</v>
      </c>
      <c r="H18733" s="0" t="n">
        <v>3575825</v>
      </c>
      <c r="I18733" s="0" t="n">
        <v>1595769</v>
      </c>
      <c r="J18733" s="0" t="n">
        <v>-14097</v>
      </c>
    </row>
    <row r="18734" customFormat="false" ht="15" hidden="false" customHeight="false" outlineLevel="0" collapsed="false">
      <c r="A18734" s="0" t="n">
        <v>202508</v>
      </c>
      <c r="B18734" s="0" t="n">
        <v>202508</v>
      </c>
      <c r="C18734" s="37" t="s">
        <v>112</v>
      </c>
      <c r="D18734" s="37" t="s">
        <v>372</v>
      </c>
      <c r="E18734" s="0" t="n">
        <v>1</v>
      </c>
      <c r="F18734" s="38" t="s">
        <v>70</v>
      </c>
      <c r="G18734" s="37" t="s">
        <v>440</v>
      </c>
      <c r="H18734" s="0" t="n">
        <v>880164</v>
      </c>
      <c r="I18734" s="0" t="n">
        <v>119979</v>
      </c>
      <c r="J18734" s="0" t="n">
        <v>-1622</v>
      </c>
    </row>
    <row r="18735" customFormat="false" ht="15" hidden="false" customHeight="false" outlineLevel="0" collapsed="false">
      <c r="A18735" s="0" t="n">
        <v>202508</v>
      </c>
      <c r="B18735" s="0" t="n">
        <v>202508</v>
      </c>
      <c r="C18735" s="37" t="s">
        <v>149</v>
      </c>
      <c r="D18735" s="37" t="s">
        <v>425</v>
      </c>
      <c r="E18735" s="0" t="n">
        <v>1</v>
      </c>
      <c r="F18735" s="38" t="s">
        <v>70</v>
      </c>
      <c r="G18735" s="37" t="s">
        <v>441</v>
      </c>
      <c r="H18735" s="0" t="n">
        <v>10593866</v>
      </c>
      <c r="I18735" s="0" t="n">
        <v>1773602</v>
      </c>
      <c r="J18735" s="0" t="n">
        <v>25831</v>
      </c>
    </row>
    <row r="18736" customFormat="false" ht="15" hidden="false" customHeight="false" outlineLevel="0" collapsed="false">
      <c r="A18736" s="0" t="n">
        <v>202508</v>
      </c>
      <c r="B18736" s="0" t="n">
        <v>202508</v>
      </c>
      <c r="C18736" s="37" t="s">
        <v>106</v>
      </c>
      <c r="D18736" s="37" t="s">
        <v>282</v>
      </c>
      <c r="E18736" s="0" t="n">
        <v>1</v>
      </c>
      <c r="F18736" s="38" t="s">
        <v>70</v>
      </c>
      <c r="G18736" s="37" t="s">
        <v>442</v>
      </c>
      <c r="H18736" s="0" t="n">
        <v>1086834</v>
      </c>
      <c r="I18736" s="0" t="n">
        <v>232315</v>
      </c>
      <c r="J18736" s="0" t="n">
        <v>-32039</v>
      </c>
    </row>
    <row r="18737" customFormat="false" ht="15" hidden="false" customHeight="false" outlineLevel="0" collapsed="false">
      <c r="A18737" s="0" t="n">
        <v>202508</v>
      </c>
      <c r="B18737" s="0" t="n">
        <v>202508</v>
      </c>
      <c r="C18737" s="37" t="s">
        <v>115</v>
      </c>
      <c r="D18737" s="37" t="s">
        <v>134</v>
      </c>
      <c r="E18737" s="0" t="n">
        <v>1</v>
      </c>
      <c r="F18737" s="38" t="s">
        <v>70</v>
      </c>
      <c r="G18737" s="37" t="s">
        <v>443</v>
      </c>
      <c r="H18737" s="0" t="n">
        <v>4470625</v>
      </c>
      <c r="I18737" s="0" t="n">
        <v>620422</v>
      </c>
      <c r="J18737" s="0" t="n">
        <v>29336</v>
      </c>
    </row>
    <row r="18738" customFormat="false" ht="15" hidden="false" customHeight="false" outlineLevel="0" collapsed="false">
      <c r="A18738" s="0" t="n">
        <v>202508</v>
      </c>
      <c r="B18738" s="0" t="n">
        <v>202508</v>
      </c>
      <c r="C18738" s="37" t="s">
        <v>149</v>
      </c>
      <c r="D18738" s="37" t="s">
        <v>145</v>
      </c>
      <c r="E18738" s="0" t="n">
        <v>1</v>
      </c>
      <c r="F18738" s="38" t="s">
        <v>70</v>
      </c>
      <c r="G18738" s="37" t="s">
        <v>444</v>
      </c>
      <c r="H18738" s="0" t="n">
        <v>1514255</v>
      </c>
      <c r="I18738" s="0" t="n">
        <v>362137</v>
      </c>
      <c r="J18738" s="0" t="n">
        <v>5284</v>
      </c>
    </row>
    <row r="18739" customFormat="false" ht="15" hidden="false" customHeight="false" outlineLevel="0" collapsed="false">
      <c r="A18739" s="0" t="n">
        <v>202508</v>
      </c>
      <c r="B18739" s="0" t="n">
        <v>202508</v>
      </c>
      <c r="C18739" s="37" t="s">
        <v>158</v>
      </c>
      <c r="D18739" s="37" t="s">
        <v>445</v>
      </c>
      <c r="E18739" s="0" t="n">
        <v>1</v>
      </c>
      <c r="F18739" s="38" t="s">
        <v>70</v>
      </c>
      <c r="G18739" s="37" t="s">
        <v>446</v>
      </c>
      <c r="H18739" s="0" t="n">
        <v>3339945</v>
      </c>
      <c r="I18739" s="0" t="n">
        <v>510361</v>
      </c>
      <c r="J18739" s="0" t="n">
        <v>91473</v>
      </c>
    </row>
    <row r="18740" customFormat="false" ht="15" hidden="false" customHeight="false" outlineLevel="0" collapsed="false">
      <c r="A18740" s="0" t="n">
        <v>202508</v>
      </c>
      <c r="B18740" s="0" t="n">
        <v>202508</v>
      </c>
      <c r="C18740" s="37" t="s">
        <v>112</v>
      </c>
      <c r="D18740" s="37" t="s">
        <v>447</v>
      </c>
      <c r="E18740" s="0" t="n">
        <v>1</v>
      </c>
      <c r="F18740" s="38" t="s">
        <v>70</v>
      </c>
      <c r="G18740" s="37" t="s">
        <v>448</v>
      </c>
      <c r="H18740" s="0" t="n">
        <v>708792</v>
      </c>
      <c r="I18740" s="0" t="n">
        <v>195675</v>
      </c>
      <c r="J18740" s="0" t="n">
        <v>21836</v>
      </c>
    </row>
    <row r="18741" customFormat="false" ht="15" hidden="false" customHeight="false" outlineLevel="0" collapsed="false">
      <c r="A18741" s="0" t="n">
        <v>202508</v>
      </c>
      <c r="B18741" s="0" t="n">
        <v>202508</v>
      </c>
      <c r="C18741" s="37" t="s">
        <v>136</v>
      </c>
      <c r="D18741" s="37" t="s">
        <v>267</v>
      </c>
      <c r="E18741" s="0" t="n">
        <v>1</v>
      </c>
      <c r="F18741" s="38" t="s">
        <v>70</v>
      </c>
      <c r="G18741" s="37" t="s">
        <v>449</v>
      </c>
      <c r="H18741" s="0" t="n">
        <v>783679</v>
      </c>
      <c r="I18741" s="0" t="n">
        <v>150797</v>
      </c>
      <c r="J18741" s="0" t="n">
        <v>-7054</v>
      </c>
    </row>
    <row r="18742" customFormat="false" ht="15" hidden="false" customHeight="false" outlineLevel="0" collapsed="false">
      <c r="A18742" s="0" t="n">
        <v>202508</v>
      </c>
      <c r="B18742" s="0" t="n">
        <v>202508</v>
      </c>
      <c r="C18742" s="37" t="s">
        <v>158</v>
      </c>
      <c r="D18742" s="37" t="s">
        <v>450</v>
      </c>
      <c r="E18742" s="0" t="n">
        <v>1</v>
      </c>
      <c r="F18742" s="38" t="s">
        <v>70</v>
      </c>
      <c r="G18742" s="37" t="s">
        <v>451</v>
      </c>
      <c r="H18742" s="0" t="n">
        <v>665365</v>
      </c>
      <c r="I18742" s="0" t="n">
        <v>86432</v>
      </c>
      <c r="J18742" s="0" t="n">
        <v>1267</v>
      </c>
    </row>
    <row r="18743" customFormat="false" ht="15" hidden="false" customHeight="false" outlineLevel="0" collapsed="false">
      <c r="A18743" s="0" t="n">
        <v>202508</v>
      </c>
      <c r="B18743" s="0" t="n">
        <v>202508</v>
      </c>
      <c r="C18743" s="37" t="s">
        <v>112</v>
      </c>
      <c r="D18743" s="37" t="s">
        <v>452</v>
      </c>
      <c r="E18743" s="0" t="n">
        <v>1</v>
      </c>
      <c r="F18743" s="38" t="s">
        <v>70</v>
      </c>
      <c r="G18743" s="37" t="s">
        <v>453</v>
      </c>
      <c r="H18743" s="0" t="n">
        <v>441741</v>
      </c>
      <c r="I18743" s="0" t="n">
        <v>75301</v>
      </c>
      <c r="J18743" s="0" t="n">
        <v>22257</v>
      </c>
    </row>
    <row r="18744" customFormat="false" ht="15" hidden="false" customHeight="false" outlineLevel="0" collapsed="false">
      <c r="A18744" s="0" t="n">
        <v>202508</v>
      </c>
      <c r="B18744" s="0" t="n">
        <v>202508</v>
      </c>
      <c r="C18744" s="37" t="s">
        <v>178</v>
      </c>
      <c r="D18744" s="37" t="s">
        <v>454</v>
      </c>
      <c r="E18744" s="0" t="n">
        <v>1</v>
      </c>
      <c r="F18744" s="38" t="s">
        <v>70</v>
      </c>
      <c r="G18744" s="37" t="s">
        <v>455</v>
      </c>
      <c r="H18744" s="0" t="n">
        <v>2785752</v>
      </c>
      <c r="I18744" s="0" t="n">
        <v>360423</v>
      </c>
      <c r="J18744" s="0" t="n">
        <v>-4032</v>
      </c>
    </row>
    <row r="18745" customFormat="false" ht="15" hidden="false" customHeight="false" outlineLevel="0" collapsed="false">
      <c r="A18745" s="0" t="n">
        <v>202508</v>
      </c>
      <c r="B18745" s="0" t="n">
        <v>202508</v>
      </c>
      <c r="C18745" s="37" t="s">
        <v>115</v>
      </c>
      <c r="D18745" s="37" t="s">
        <v>170</v>
      </c>
      <c r="E18745" s="0" t="n">
        <v>1</v>
      </c>
      <c r="F18745" s="38" t="s">
        <v>70</v>
      </c>
      <c r="G18745" s="37" t="s">
        <v>456</v>
      </c>
      <c r="H18745" s="0" t="n">
        <v>2949370</v>
      </c>
      <c r="I18745" s="0" t="n">
        <v>1886262</v>
      </c>
      <c r="J18745" s="0" t="n">
        <v>306242</v>
      </c>
    </row>
    <row r="18746" customFormat="false" ht="15" hidden="false" customHeight="false" outlineLevel="0" collapsed="false">
      <c r="A18746" s="0" t="n">
        <v>202508</v>
      </c>
      <c r="B18746" s="0" t="n">
        <v>202508</v>
      </c>
      <c r="C18746" s="37" t="s">
        <v>152</v>
      </c>
      <c r="D18746" s="37" t="s">
        <v>350</v>
      </c>
      <c r="E18746" s="0" t="n">
        <v>1</v>
      </c>
      <c r="F18746" s="38" t="s">
        <v>70</v>
      </c>
      <c r="G18746" s="37" t="s">
        <v>457</v>
      </c>
      <c r="H18746" s="0" t="n">
        <v>2578838</v>
      </c>
      <c r="I18746" s="0" t="n">
        <v>793070</v>
      </c>
      <c r="J18746" s="0" t="n">
        <v>9509</v>
      </c>
    </row>
    <row r="18747" customFormat="false" ht="15" hidden="false" customHeight="false" outlineLevel="0" collapsed="false">
      <c r="A18747" s="0" t="n">
        <v>202508</v>
      </c>
      <c r="B18747" s="0" t="n">
        <v>202508</v>
      </c>
      <c r="C18747" s="37" t="s">
        <v>112</v>
      </c>
      <c r="D18747" s="37" t="s">
        <v>282</v>
      </c>
      <c r="E18747" s="0" t="n">
        <v>1</v>
      </c>
      <c r="F18747" s="38" t="s">
        <v>70</v>
      </c>
      <c r="G18747" s="37" t="s">
        <v>458</v>
      </c>
      <c r="H18747" s="0" t="n">
        <v>9207646</v>
      </c>
      <c r="I18747" s="0" t="n">
        <v>2521246</v>
      </c>
      <c r="J18747" s="0" t="n">
        <v>-51193</v>
      </c>
    </row>
    <row r="18748" customFormat="false" ht="15" hidden="false" customHeight="false" outlineLevel="0" collapsed="false">
      <c r="A18748" s="0" t="n">
        <v>202508</v>
      </c>
      <c r="B18748" s="0" t="n">
        <v>202508</v>
      </c>
      <c r="C18748" s="37" t="s">
        <v>158</v>
      </c>
      <c r="D18748" s="37" t="s">
        <v>210</v>
      </c>
      <c r="E18748" s="0" t="n">
        <v>1</v>
      </c>
      <c r="F18748" s="38" t="s">
        <v>70</v>
      </c>
      <c r="G18748" s="37" t="s">
        <v>459</v>
      </c>
      <c r="H18748" s="0" t="n">
        <v>7528834</v>
      </c>
      <c r="I18748" s="0" t="n">
        <v>1332084</v>
      </c>
      <c r="J18748" s="0" t="n">
        <v>34385</v>
      </c>
    </row>
    <row r="18749" customFormat="false" ht="15" hidden="false" customHeight="false" outlineLevel="0" collapsed="false">
      <c r="A18749" s="0" t="n">
        <v>202508</v>
      </c>
      <c r="B18749" s="0" t="n">
        <v>202508</v>
      </c>
      <c r="C18749" s="37" t="s">
        <v>112</v>
      </c>
      <c r="D18749" s="37" t="s">
        <v>447</v>
      </c>
      <c r="E18749" s="0" t="n">
        <v>1</v>
      </c>
      <c r="F18749" s="38" t="s">
        <v>70</v>
      </c>
      <c r="G18749" s="37" t="s">
        <v>460</v>
      </c>
      <c r="H18749" s="0" t="n">
        <v>712173</v>
      </c>
      <c r="I18749" s="0" t="n">
        <v>237103</v>
      </c>
      <c r="J18749" s="0" t="n">
        <v>53832</v>
      </c>
    </row>
    <row r="18750" customFormat="false" ht="15" hidden="false" customHeight="false" outlineLevel="0" collapsed="false">
      <c r="A18750" s="0" t="n">
        <v>202508</v>
      </c>
      <c r="B18750" s="0" t="n">
        <v>202508</v>
      </c>
      <c r="C18750" s="37" t="s">
        <v>124</v>
      </c>
      <c r="D18750" s="37" t="s">
        <v>461</v>
      </c>
      <c r="E18750" s="0" t="n">
        <v>1</v>
      </c>
      <c r="F18750" s="38" t="s">
        <v>70</v>
      </c>
      <c r="G18750" s="37" t="s">
        <v>462</v>
      </c>
      <c r="H18750" s="0" t="n">
        <v>2109286</v>
      </c>
      <c r="I18750" s="0" t="n">
        <v>729494</v>
      </c>
      <c r="J18750" s="0" t="n">
        <v>-48683</v>
      </c>
    </row>
    <row r="18751" customFormat="false" ht="15" hidden="false" customHeight="false" outlineLevel="0" collapsed="false">
      <c r="A18751" s="0" t="n">
        <v>202508</v>
      </c>
      <c r="B18751" s="0" t="n">
        <v>202508</v>
      </c>
      <c r="C18751" s="37" t="s">
        <v>95</v>
      </c>
      <c r="D18751" s="37" t="s">
        <v>425</v>
      </c>
      <c r="E18751" s="0" t="n">
        <v>1</v>
      </c>
      <c r="F18751" s="38" t="s">
        <v>70</v>
      </c>
      <c r="G18751" s="37" t="s">
        <v>463</v>
      </c>
      <c r="H18751" s="0" t="n">
        <v>1031522</v>
      </c>
      <c r="I18751" s="0" t="n">
        <v>145320</v>
      </c>
      <c r="J18751" s="0" t="n">
        <v>21167</v>
      </c>
    </row>
    <row r="18752" customFormat="false" ht="15" hidden="false" customHeight="false" outlineLevel="0" collapsed="false">
      <c r="A18752" s="0" t="n">
        <v>202508</v>
      </c>
      <c r="B18752" s="0" t="n">
        <v>202508</v>
      </c>
      <c r="C18752" s="37" t="s">
        <v>184</v>
      </c>
      <c r="D18752" s="37" t="s">
        <v>284</v>
      </c>
      <c r="E18752" s="0" t="n">
        <v>1</v>
      </c>
      <c r="F18752" s="38" t="s">
        <v>70</v>
      </c>
      <c r="G18752" s="37" t="s">
        <v>464</v>
      </c>
      <c r="H18752" s="0" t="n">
        <v>1452549</v>
      </c>
      <c r="I18752" s="0" t="n">
        <v>171097</v>
      </c>
      <c r="J18752" s="0" t="n">
        <v>34552</v>
      </c>
    </row>
    <row r="18753" customFormat="false" ht="15" hidden="false" customHeight="false" outlineLevel="0" collapsed="false">
      <c r="A18753" s="0" t="n">
        <v>202508</v>
      </c>
      <c r="B18753" s="0" t="n">
        <v>202508</v>
      </c>
      <c r="C18753" s="37" t="s">
        <v>149</v>
      </c>
      <c r="D18753" s="37" t="s">
        <v>237</v>
      </c>
      <c r="E18753" s="0" t="n">
        <v>1</v>
      </c>
      <c r="F18753" s="38" t="s">
        <v>70</v>
      </c>
      <c r="G18753" s="37" t="s">
        <v>465</v>
      </c>
      <c r="H18753" s="0" t="n">
        <v>1155839</v>
      </c>
      <c r="I18753" s="0" t="n">
        <v>585932</v>
      </c>
      <c r="J18753" s="0" t="n">
        <v>14532</v>
      </c>
    </row>
    <row r="18754" customFormat="false" ht="15" hidden="false" customHeight="false" outlineLevel="0" collapsed="false">
      <c r="A18754" s="0" t="n">
        <v>202508</v>
      </c>
      <c r="B18754" s="0" t="n">
        <v>202508</v>
      </c>
      <c r="C18754" s="37" t="s">
        <v>95</v>
      </c>
      <c r="D18754" s="37" t="s">
        <v>320</v>
      </c>
      <c r="E18754" s="0" t="n">
        <v>1</v>
      </c>
      <c r="F18754" s="38" t="s">
        <v>70</v>
      </c>
      <c r="G18754" s="37" t="s">
        <v>466</v>
      </c>
      <c r="H18754" s="0" t="n">
        <v>9815519</v>
      </c>
      <c r="I18754" s="0" t="n">
        <v>4917774</v>
      </c>
      <c r="J18754" s="0" t="n">
        <v>883735</v>
      </c>
    </row>
    <row r="18755" customFormat="false" ht="15" hidden="false" customHeight="false" outlineLevel="0" collapsed="false">
      <c r="A18755" s="0" t="n">
        <v>202508</v>
      </c>
      <c r="B18755" s="0" t="n">
        <v>202508</v>
      </c>
      <c r="C18755" s="37" t="s">
        <v>101</v>
      </c>
      <c r="D18755" s="37" t="s">
        <v>467</v>
      </c>
      <c r="E18755" s="0" t="n">
        <v>1</v>
      </c>
      <c r="F18755" s="38" t="s">
        <v>70</v>
      </c>
      <c r="G18755" s="37" t="s">
        <v>468</v>
      </c>
      <c r="H18755" s="0" t="n">
        <v>1783556</v>
      </c>
      <c r="I18755" s="0" t="n">
        <v>550303</v>
      </c>
      <c r="J18755" s="0" t="n">
        <v>90326</v>
      </c>
    </row>
    <row r="18756" customFormat="false" ht="15" hidden="false" customHeight="false" outlineLevel="0" collapsed="false">
      <c r="A18756" s="0" t="n">
        <v>202508</v>
      </c>
      <c r="B18756" s="0" t="n">
        <v>202508</v>
      </c>
      <c r="C18756" s="37" t="s">
        <v>112</v>
      </c>
      <c r="D18756" s="37" t="s">
        <v>233</v>
      </c>
      <c r="E18756" s="0" t="n">
        <v>1</v>
      </c>
      <c r="F18756" s="38" t="s">
        <v>70</v>
      </c>
      <c r="G18756" s="37" t="s">
        <v>469</v>
      </c>
      <c r="H18756" s="0" t="n">
        <v>1068846</v>
      </c>
      <c r="I18756" s="0" t="n">
        <v>274050</v>
      </c>
      <c r="J18756" s="0" t="n">
        <v>-180</v>
      </c>
    </row>
    <row r="18757" customFormat="false" ht="15" hidden="false" customHeight="false" outlineLevel="0" collapsed="false">
      <c r="A18757" s="0" t="n">
        <v>202508</v>
      </c>
      <c r="B18757" s="0" t="n">
        <v>202508</v>
      </c>
      <c r="C18757" s="37" t="s">
        <v>112</v>
      </c>
      <c r="D18757" s="37" t="s">
        <v>470</v>
      </c>
      <c r="E18757" s="0" t="n">
        <v>1</v>
      </c>
      <c r="F18757" s="38" t="s">
        <v>70</v>
      </c>
      <c r="G18757" s="37" t="s">
        <v>471</v>
      </c>
      <c r="H18757" s="0" t="n">
        <v>5636174</v>
      </c>
      <c r="I18757" s="0" t="n">
        <v>2513396</v>
      </c>
      <c r="J18757" s="0" t="n">
        <v>-37652</v>
      </c>
    </row>
    <row r="18758" customFormat="false" ht="15" hidden="false" customHeight="false" outlineLevel="0" collapsed="false">
      <c r="A18758" s="0" t="n">
        <v>202508</v>
      </c>
      <c r="B18758" s="0" t="n">
        <v>202508</v>
      </c>
      <c r="C18758" s="37" t="s">
        <v>98</v>
      </c>
      <c r="D18758" s="37" t="s">
        <v>383</v>
      </c>
      <c r="E18758" s="0" t="n">
        <v>1</v>
      </c>
      <c r="F18758" s="38" t="s">
        <v>70</v>
      </c>
      <c r="G18758" s="37" t="s">
        <v>472</v>
      </c>
      <c r="H18758" s="0" t="n">
        <v>83664</v>
      </c>
      <c r="I18758" s="0" t="n">
        <v>28756</v>
      </c>
      <c r="J18758" s="0" t="n">
        <v>1858</v>
      </c>
    </row>
    <row r="18759" customFormat="false" ht="15" hidden="false" customHeight="false" outlineLevel="0" collapsed="false">
      <c r="A18759" s="0" t="n">
        <v>202508</v>
      </c>
      <c r="B18759" s="0" t="n">
        <v>202508</v>
      </c>
      <c r="C18759" s="37" t="s">
        <v>101</v>
      </c>
      <c r="D18759" s="37" t="s">
        <v>258</v>
      </c>
      <c r="E18759" s="0" t="n">
        <v>1</v>
      </c>
      <c r="F18759" s="38" t="s">
        <v>70</v>
      </c>
      <c r="G18759" s="37" t="s">
        <v>473</v>
      </c>
      <c r="H18759" s="0" t="n">
        <v>106837</v>
      </c>
      <c r="I18759" s="0" t="n">
        <v>50904</v>
      </c>
      <c r="J18759" s="0" t="n">
        <v>4623</v>
      </c>
    </row>
    <row r="18760" customFormat="false" ht="15" hidden="false" customHeight="false" outlineLevel="0" collapsed="false">
      <c r="A18760" s="0" t="n">
        <v>202508</v>
      </c>
      <c r="B18760" s="0" t="n">
        <v>202508</v>
      </c>
      <c r="C18760" s="37" t="s">
        <v>98</v>
      </c>
      <c r="D18760" s="37" t="s">
        <v>474</v>
      </c>
      <c r="E18760" s="0" t="n">
        <v>1</v>
      </c>
      <c r="F18760" s="38" t="s">
        <v>70</v>
      </c>
      <c r="G18760" s="37" t="s">
        <v>475</v>
      </c>
      <c r="H18760" s="0" t="n">
        <v>5245723</v>
      </c>
      <c r="I18760" s="0" t="n">
        <v>1226014</v>
      </c>
      <c r="J18760" s="0" t="n">
        <v>52750</v>
      </c>
    </row>
    <row r="18761" customFormat="false" ht="15" hidden="false" customHeight="false" outlineLevel="0" collapsed="false">
      <c r="A18761" s="0" t="n">
        <v>202508</v>
      </c>
      <c r="B18761" s="0" t="n">
        <v>202508</v>
      </c>
      <c r="C18761" s="37" t="s">
        <v>112</v>
      </c>
      <c r="D18761" s="37" t="s">
        <v>476</v>
      </c>
      <c r="E18761" s="0" t="n">
        <v>1</v>
      </c>
      <c r="F18761" s="38" t="s">
        <v>70</v>
      </c>
      <c r="G18761" s="37" t="s">
        <v>477</v>
      </c>
      <c r="H18761" s="0" t="n">
        <v>1255040</v>
      </c>
      <c r="I18761" s="0" t="n">
        <v>316211</v>
      </c>
      <c r="J18761" s="0" t="n">
        <v>43164</v>
      </c>
    </row>
    <row r="18762" customFormat="false" ht="15" hidden="false" customHeight="false" outlineLevel="0" collapsed="false">
      <c r="A18762" s="0" t="n">
        <v>202508</v>
      </c>
      <c r="B18762" s="0" t="n">
        <v>202508</v>
      </c>
      <c r="C18762" s="37" t="s">
        <v>136</v>
      </c>
      <c r="D18762" s="37" t="s">
        <v>132</v>
      </c>
      <c r="E18762" s="0" t="n">
        <v>1</v>
      </c>
      <c r="F18762" s="38" t="s">
        <v>70</v>
      </c>
      <c r="G18762" s="37" t="s">
        <v>478</v>
      </c>
      <c r="H18762" s="0" t="n">
        <v>1081455</v>
      </c>
      <c r="I18762" s="0" t="n">
        <v>417195</v>
      </c>
      <c r="J18762" s="0" t="n">
        <v>1094</v>
      </c>
    </row>
    <row r="18763" customFormat="false" ht="15" hidden="false" customHeight="false" outlineLevel="0" collapsed="false">
      <c r="A18763" s="0" t="n">
        <v>202508</v>
      </c>
      <c r="B18763" s="0" t="n">
        <v>202508</v>
      </c>
      <c r="C18763" s="37" t="s">
        <v>106</v>
      </c>
      <c r="D18763" s="37" t="s">
        <v>273</v>
      </c>
      <c r="E18763" s="0" t="n">
        <v>1</v>
      </c>
      <c r="F18763" s="38" t="s">
        <v>70</v>
      </c>
      <c r="G18763" s="37" t="s">
        <v>479</v>
      </c>
      <c r="H18763" s="0" t="n">
        <v>256181</v>
      </c>
      <c r="I18763" s="0" t="n">
        <v>34908</v>
      </c>
      <c r="J18763" s="0" t="n">
        <v>-390</v>
      </c>
    </row>
    <row r="18764" customFormat="false" ht="15" hidden="false" customHeight="false" outlineLevel="0" collapsed="false">
      <c r="A18764" s="0" t="n">
        <v>202508</v>
      </c>
      <c r="B18764" s="0" t="n">
        <v>202508</v>
      </c>
      <c r="C18764" s="37" t="s">
        <v>149</v>
      </c>
      <c r="D18764" s="37" t="s">
        <v>159</v>
      </c>
      <c r="E18764" s="0" t="n">
        <v>1</v>
      </c>
      <c r="F18764" s="38" t="s">
        <v>70</v>
      </c>
      <c r="G18764" s="37" t="s">
        <v>480</v>
      </c>
      <c r="H18764" s="0" t="n">
        <v>853496</v>
      </c>
      <c r="I18764" s="0" t="n">
        <v>146521</v>
      </c>
      <c r="J18764" s="0" t="n">
        <v>11780</v>
      </c>
    </row>
    <row r="18765" customFormat="false" ht="15" hidden="false" customHeight="false" outlineLevel="0" collapsed="false">
      <c r="A18765" s="0" t="n">
        <v>202508</v>
      </c>
      <c r="B18765" s="0" t="n">
        <v>202508</v>
      </c>
      <c r="C18765" s="37" t="s">
        <v>109</v>
      </c>
      <c r="D18765" s="37" t="s">
        <v>241</v>
      </c>
      <c r="E18765" s="0" t="n">
        <v>1</v>
      </c>
      <c r="F18765" s="38" t="s">
        <v>70</v>
      </c>
      <c r="G18765" s="37" t="s">
        <v>481</v>
      </c>
      <c r="H18765" s="0" t="n">
        <v>16840557</v>
      </c>
      <c r="I18765" s="0" t="n">
        <v>14003707</v>
      </c>
      <c r="J18765" s="0" t="n">
        <v>1440261</v>
      </c>
    </row>
    <row r="18766" customFormat="false" ht="15" hidden="false" customHeight="false" outlineLevel="0" collapsed="false">
      <c r="A18766" s="0" t="n">
        <v>202508</v>
      </c>
      <c r="B18766" s="0" t="n">
        <v>202508</v>
      </c>
      <c r="C18766" s="37" t="s">
        <v>184</v>
      </c>
      <c r="D18766" s="37" t="s">
        <v>482</v>
      </c>
      <c r="E18766" s="0" t="n">
        <v>1</v>
      </c>
      <c r="F18766" s="38" t="s">
        <v>70</v>
      </c>
      <c r="G18766" s="37" t="s">
        <v>483</v>
      </c>
      <c r="H18766" s="0" t="n">
        <v>3427826</v>
      </c>
      <c r="I18766" s="0" t="n">
        <v>2074184</v>
      </c>
      <c r="J18766" s="0" t="n">
        <v>438052</v>
      </c>
    </row>
    <row r="18767" customFormat="false" ht="15" hidden="false" customHeight="false" outlineLevel="0" collapsed="false">
      <c r="A18767" s="0" t="n">
        <v>202508</v>
      </c>
      <c r="B18767" s="0" t="n">
        <v>202508</v>
      </c>
      <c r="C18767" s="37" t="s">
        <v>152</v>
      </c>
      <c r="D18767" s="37" t="s">
        <v>328</v>
      </c>
      <c r="E18767" s="0" t="n">
        <v>1</v>
      </c>
      <c r="F18767" s="38" t="s">
        <v>70</v>
      </c>
      <c r="G18767" s="37" t="s">
        <v>484</v>
      </c>
      <c r="H18767" s="0" t="n">
        <v>1798209</v>
      </c>
      <c r="I18767" s="0" t="n">
        <v>1199512</v>
      </c>
      <c r="J18767" s="0" t="n">
        <v>150458</v>
      </c>
    </row>
    <row r="18768" customFormat="false" ht="15" hidden="false" customHeight="false" outlineLevel="0" collapsed="false">
      <c r="A18768" s="0" t="n">
        <v>202508</v>
      </c>
      <c r="B18768" s="0" t="n">
        <v>202508</v>
      </c>
      <c r="C18768" s="37" t="s">
        <v>115</v>
      </c>
      <c r="D18768" s="37" t="s">
        <v>423</v>
      </c>
      <c r="E18768" s="0" t="n">
        <v>1</v>
      </c>
      <c r="F18768" s="38" t="s">
        <v>70</v>
      </c>
      <c r="G18768" s="37" t="s">
        <v>485</v>
      </c>
      <c r="H18768" s="0" t="n">
        <v>829779</v>
      </c>
      <c r="I18768" s="0" t="n">
        <v>355805</v>
      </c>
      <c r="J18768" s="0" t="n">
        <v>53706</v>
      </c>
    </row>
    <row r="18769" customFormat="false" ht="15" hidden="false" customHeight="false" outlineLevel="0" collapsed="false">
      <c r="A18769" s="0" t="n">
        <v>202508</v>
      </c>
      <c r="B18769" s="0" t="n">
        <v>202508</v>
      </c>
      <c r="C18769" s="37" t="s">
        <v>136</v>
      </c>
      <c r="D18769" s="37" t="s">
        <v>258</v>
      </c>
      <c r="E18769" s="0" t="n">
        <v>1</v>
      </c>
      <c r="F18769" s="38" t="s">
        <v>70</v>
      </c>
      <c r="G18769" s="37" t="s">
        <v>486</v>
      </c>
      <c r="H18769" s="0" t="n">
        <v>597652</v>
      </c>
      <c r="I18769" s="0" t="n">
        <v>178411</v>
      </c>
      <c r="J18769" s="0" t="n">
        <v>8117</v>
      </c>
    </row>
    <row r="18770" customFormat="false" ht="15" hidden="false" customHeight="false" outlineLevel="0" collapsed="false">
      <c r="A18770" s="0" t="n">
        <v>202508</v>
      </c>
      <c r="B18770" s="0" t="n">
        <v>202508</v>
      </c>
      <c r="C18770" s="37" t="s">
        <v>109</v>
      </c>
      <c r="D18770" s="37" t="s">
        <v>130</v>
      </c>
      <c r="E18770" s="0" t="n">
        <v>1</v>
      </c>
      <c r="F18770" s="38" t="s">
        <v>70</v>
      </c>
      <c r="G18770" s="37" t="s">
        <v>487</v>
      </c>
      <c r="H18770" s="0" t="n">
        <v>84787</v>
      </c>
      <c r="I18770" s="0" t="n">
        <v>10565</v>
      </c>
      <c r="J18770" s="0" t="n">
        <v>488</v>
      </c>
    </row>
    <row r="18771" customFormat="false" ht="15" hidden="false" customHeight="false" outlineLevel="0" collapsed="false">
      <c r="A18771" s="0" t="n">
        <v>202508</v>
      </c>
      <c r="B18771" s="0" t="n">
        <v>202508</v>
      </c>
      <c r="C18771" s="37" t="s">
        <v>112</v>
      </c>
      <c r="D18771" s="37" t="s">
        <v>107</v>
      </c>
      <c r="E18771" s="0" t="n">
        <v>1</v>
      </c>
      <c r="F18771" s="38" t="s">
        <v>70</v>
      </c>
      <c r="G18771" s="37" t="s">
        <v>488</v>
      </c>
      <c r="H18771" s="0" t="n">
        <v>2146791</v>
      </c>
      <c r="I18771" s="0" t="n">
        <v>198027</v>
      </c>
      <c r="J18771" s="0" t="n">
        <v>3257</v>
      </c>
    </row>
    <row r="18772" customFormat="false" ht="15" hidden="false" customHeight="false" outlineLevel="0" collapsed="false">
      <c r="A18772" s="0" t="n">
        <v>202508</v>
      </c>
      <c r="B18772" s="0" t="n">
        <v>202508</v>
      </c>
      <c r="C18772" s="37" t="s">
        <v>152</v>
      </c>
      <c r="D18772" s="37" t="s">
        <v>212</v>
      </c>
      <c r="E18772" s="0" t="n">
        <v>1</v>
      </c>
      <c r="F18772" s="38" t="s">
        <v>70</v>
      </c>
      <c r="G18772" s="37" t="s">
        <v>489</v>
      </c>
      <c r="H18772" s="0" t="n">
        <v>2904473</v>
      </c>
      <c r="I18772" s="0" t="n">
        <v>1454460</v>
      </c>
      <c r="J18772" s="0" t="n">
        <v>142945</v>
      </c>
    </row>
    <row r="18773" customFormat="false" ht="15" hidden="false" customHeight="false" outlineLevel="0" collapsed="false">
      <c r="A18773" s="0" t="n">
        <v>202508</v>
      </c>
      <c r="B18773" s="0" t="n">
        <v>202508</v>
      </c>
      <c r="C18773" s="37" t="s">
        <v>152</v>
      </c>
      <c r="D18773" s="37" t="s">
        <v>490</v>
      </c>
      <c r="E18773" s="0" t="n">
        <v>1</v>
      </c>
      <c r="F18773" s="38" t="s">
        <v>70</v>
      </c>
      <c r="G18773" s="37" t="s">
        <v>491</v>
      </c>
      <c r="H18773" s="0" t="n">
        <v>161297</v>
      </c>
      <c r="I18773" s="0" t="n">
        <v>26282</v>
      </c>
      <c r="J18773" s="0" t="n">
        <v>2485</v>
      </c>
    </row>
    <row r="18774" customFormat="false" ht="15" hidden="false" customHeight="false" outlineLevel="0" collapsed="false">
      <c r="A18774" s="0" t="n">
        <v>202508</v>
      </c>
      <c r="B18774" s="0" t="n">
        <v>202508</v>
      </c>
      <c r="C18774" s="37" t="s">
        <v>112</v>
      </c>
      <c r="D18774" s="37" t="s">
        <v>120</v>
      </c>
      <c r="E18774" s="0" t="n">
        <v>1</v>
      </c>
      <c r="F18774" s="38" t="s">
        <v>70</v>
      </c>
      <c r="G18774" s="37" t="s">
        <v>492</v>
      </c>
      <c r="H18774" s="0" t="n">
        <v>645495</v>
      </c>
      <c r="I18774" s="0" t="n">
        <v>259607</v>
      </c>
      <c r="J18774" s="0" t="n">
        <v>23283</v>
      </c>
    </row>
    <row r="18775" customFormat="false" ht="15" hidden="false" customHeight="false" outlineLevel="0" collapsed="false">
      <c r="A18775" s="0" t="n">
        <v>202508</v>
      </c>
      <c r="B18775" s="0" t="n">
        <v>202508</v>
      </c>
      <c r="C18775" s="37" t="s">
        <v>184</v>
      </c>
      <c r="D18775" s="37" t="s">
        <v>493</v>
      </c>
      <c r="E18775" s="0" t="n">
        <v>1</v>
      </c>
      <c r="F18775" s="38" t="s">
        <v>70</v>
      </c>
      <c r="G18775" s="37" t="s">
        <v>494</v>
      </c>
      <c r="H18775" s="0" t="n">
        <v>320156</v>
      </c>
      <c r="I18775" s="0" t="n">
        <v>89798</v>
      </c>
      <c r="J18775" s="0" t="n">
        <v>5364</v>
      </c>
    </row>
    <row r="18776" customFormat="false" ht="15" hidden="false" customHeight="false" outlineLevel="0" collapsed="false">
      <c r="A18776" s="0" t="n">
        <v>202508</v>
      </c>
      <c r="B18776" s="0" t="n">
        <v>202508</v>
      </c>
      <c r="C18776" s="37" t="s">
        <v>109</v>
      </c>
      <c r="D18776" s="37" t="s">
        <v>495</v>
      </c>
      <c r="E18776" s="0" t="n">
        <v>1</v>
      </c>
      <c r="F18776" s="38" t="s">
        <v>70</v>
      </c>
      <c r="G18776" s="37" t="s">
        <v>496</v>
      </c>
      <c r="H18776" s="0" t="n">
        <v>378901</v>
      </c>
      <c r="I18776" s="0" t="n">
        <v>88754</v>
      </c>
      <c r="J18776" s="0" t="n">
        <v>6722</v>
      </c>
    </row>
    <row r="18777" customFormat="false" ht="15" hidden="false" customHeight="false" outlineLevel="0" collapsed="false">
      <c r="A18777" s="0" t="n">
        <v>202508</v>
      </c>
      <c r="B18777" s="0" t="n">
        <v>202508</v>
      </c>
      <c r="C18777" s="37" t="s">
        <v>101</v>
      </c>
      <c r="D18777" s="37" t="s">
        <v>269</v>
      </c>
      <c r="E18777" s="0" t="n">
        <v>1</v>
      </c>
      <c r="F18777" s="38" t="s">
        <v>70</v>
      </c>
      <c r="G18777" s="37" t="s">
        <v>497</v>
      </c>
      <c r="H18777" s="0" t="n">
        <v>1009260</v>
      </c>
      <c r="I18777" s="0" t="n">
        <v>315217</v>
      </c>
      <c r="J18777" s="0" t="n">
        <v>77444</v>
      </c>
    </row>
    <row r="18778" customFormat="false" ht="15" hidden="false" customHeight="false" outlineLevel="0" collapsed="false">
      <c r="A18778" s="0" t="n">
        <v>202508</v>
      </c>
      <c r="B18778" s="0" t="n">
        <v>202508</v>
      </c>
      <c r="C18778" s="37" t="s">
        <v>109</v>
      </c>
      <c r="D18778" s="37" t="s">
        <v>391</v>
      </c>
      <c r="E18778" s="0" t="n">
        <v>1</v>
      </c>
      <c r="F18778" s="38" t="s">
        <v>70</v>
      </c>
      <c r="G18778" s="37" t="s">
        <v>498</v>
      </c>
      <c r="H18778" s="0" t="n">
        <v>111596</v>
      </c>
      <c r="I18778" s="0" t="n">
        <v>61758</v>
      </c>
      <c r="J18778" s="0" t="n">
        <v>6635</v>
      </c>
    </row>
    <row r="18779" customFormat="false" ht="15" hidden="false" customHeight="false" outlineLevel="0" collapsed="false">
      <c r="A18779" s="0" t="n">
        <v>202508</v>
      </c>
      <c r="B18779" s="0" t="n">
        <v>202508</v>
      </c>
      <c r="C18779" s="37" t="s">
        <v>184</v>
      </c>
      <c r="D18779" s="37" t="s">
        <v>141</v>
      </c>
      <c r="E18779" s="0" t="n">
        <v>1</v>
      </c>
      <c r="F18779" s="38" t="s">
        <v>70</v>
      </c>
      <c r="G18779" s="37" t="s">
        <v>499</v>
      </c>
      <c r="H18779" s="0" t="n">
        <v>2775412</v>
      </c>
      <c r="I18779" s="0" t="n">
        <v>1110828</v>
      </c>
      <c r="J18779" s="0" t="n">
        <v>153674</v>
      </c>
    </row>
    <row r="18780" customFormat="false" ht="15" hidden="false" customHeight="false" outlineLevel="0" collapsed="false">
      <c r="A18780" s="0" t="n">
        <v>202508</v>
      </c>
      <c r="B18780" s="0" t="n">
        <v>202508</v>
      </c>
      <c r="C18780" s="37" t="s">
        <v>101</v>
      </c>
      <c r="D18780" s="37" t="s">
        <v>500</v>
      </c>
      <c r="E18780" s="0" t="n">
        <v>1</v>
      </c>
      <c r="F18780" s="38" t="s">
        <v>70</v>
      </c>
      <c r="G18780" s="37" t="s">
        <v>501</v>
      </c>
      <c r="H18780" s="0" t="n">
        <v>3467115</v>
      </c>
      <c r="I18780" s="0" t="n">
        <v>963230</v>
      </c>
      <c r="J18780" s="0" t="n">
        <v>122221</v>
      </c>
    </row>
    <row r="18781" customFormat="false" ht="15" hidden="false" customHeight="false" outlineLevel="0" collapsed="false">
      <c r="A18781" s="0" t="n">
        <v>202508</v>
      </c>
      <c r="B18781" s="0" t="n">
        <v>202508</v>
      </c>
      <c r="C18781" s="37" t="s">
        <v>149</v>
      </c>
      <c r="D18781" s="37" t="s">
        <v>502</v>
      </c>
      <c r="E18781" s="0" t="n">
        <v>1</v>
      </c>
      <c r="F18781" s="38" t="s">
        <v>70</v>
      </c>
      <c r="G18781" s="37" t="s">
        <v>503</v>
      </c>
      <c r="H18781" s="0" t="n">
        <v>818051</v>
      </c>
      <c r="I18781" s="0" t="n">
        <v>499835</v>
      </c>
      <c r="J18781" s="0" t="n">
        <v>31278</v>
      </c>
    </row>
    <row r="18782" customFormat="false" ht="15" hidden="false" customHeight="false" outlineLevel="0" collapsed="false">
      <c r="A18782" s="0" t="n">
        <v>202508</v>
      </c>
      <c r="B18782" s="0" t="n">
        <v>202508</v>
      </c>
      <c r="C18782" s="37" t="s">
        <v>178</v>
      </c>
      <c r="D18782" s="37" t="s">
        <v>161</v>
      </c>
      <c r="E18782" s="0" t="n">
        <v>1</v>
      </c>
      <c r="F18782" s="38" t="s">
        <v>70</v>
      </c>
      <c r="G18782" s="37" t="s">
        <v>504</v>
      </c>
      <c r="H18782" s="0" t="n">
        <v>52575</v>
      </c>
      <c r="I18782" s="0" t="n">
        <v>8644</v>
      </c>
      <c r="J18782" s="0" t="n">
        <v>1156</v>
      </c>
    </row>
    <row r="18783" customFormat="false" ht="15" hidden="false" customHeight="false" outlineLevel="0" collapsed="false">
      <c r="A18783" s="0" t="n">
        <v>202508</v>
      </c>
      <c r="B18783" s="0" t="n">
        <v>202508</v>
      </c>
      <c r="C18783" s="37" t="s">
        <v>112</v>
      </c>
      <c r="D18783" s="37" t="s">
        <v>294</v>
      </c>
      <c r="E18783" s="0" t="n">
        <v>1</v>
      </c>
      <c r="F18783" s="38" t="s">
        <v>70</v>
      </c>
      <c r="G18783" s="37" t="s">
        <v>505</v>
      </c>
      <c r="H18783" s="0" t="n">
        <v>356301</v>
      </c>
      <c r="I18783" s="0" t="n">
        <v>168277</v>
      </c>
      <c r="J18783" s="0" t="n">
        <v>13812</v>
      </c>
    </row>
    <row r="18784" customFormat="false" ht="15" hidden="false" customHeight="false" outlineLevel="0" collapsed="false">
      <c r="A18784" s="0" t="n">
        <v>202508</v>
      </c>
      <c r="B18784" s="0" t="n">
        <v>202508</v>
      </c>
      <c r="C18784" s="37" t="s">
        <v>149</v>
      </c>
      <c r="D18784" s="37" t="s">
        <v>116</v>
      </c>
      <c r="E18784" s="0" t="n">
        <v>1</v>
      </c>
      <c r="F18784" s="38" t="s">
        <v>70</v>
      </c>
      <c r="G18784" s="37" t="s">
        <v>506</v>
      </c>
      <c r="H18784" s="0" t="n">
        <v>5073211</v>
      </c>
      <c r="I18784" s="0" t="n">
        <v>1194759</v>
      </c>
      <c r="J18784" s="0" t="n">
        <v>-53799</v>
      </c>
    </row>
    <row r="18785" customFormat="false" ht="15" hidden="false" customHeight="false" outlineLevel="0" collapsed="false">
      <c r="A18785" s="0" t="n">
        <v>202508</v>
      </c>
      <c r="B18785" s="0" t="n">
        <v>202508</v>
      </c>
      <c r="C18785" s="37" t="s">
        <v>95</v>
      </c>
      <c r="D18785" s="37" t="s">
        <v>251</v>
      </c>
      <c r="E18785" s="0" t="n">
        <v>1</v>
      </c>
      <c r="F18785" s="38" t="s">
        <v>70</v>
      </c>
      <c r="G18785" s="37" t="s">
        <v>507</v>
      </c>
      <c r="H18785" s="0" t="n">
        <v>37278</v>
      </c>
      <c r="I18785" s="0" t="n">
        <v>11160</v>
      </c>
      <c r="J18785" s="0" t="n">
        <v>245</v>
      </c>
    </row>
    <row r="18786" customFormat="false" ht="15" hidden="false" customHeight="false" outlineLevel="0" collapsed="false">
      <c r="A18786" s="0" t="n">
        <v>202508</v>
      </c>
      <c r="B18786" s="0" t="n">
        <v>202508</v>
      </c>
      <c r="C18786" s="37" t="s">
        <v>106</v>
      </c>
      <c r="D18786" s="37" t="s">
        <v>118</v>
      </c>
      <c r="E18786" s="0" t="n">
        <v>1</v>
      </c>
      <c r="F18786" s="38" t="s">
        <v>70</v>
      </c>
      <c r="G18786" s="37" t="s">
        <v>508</v>
      </c>
      <c r="H18786" s="0" t="n">
        <v>1012890</v>
      </c>
      <c r="I18786" s="0" t="n">
        <v>375270</v>
      </c>
      <c r="J18786" s="0" t="n">
        <v>104832</v>
      </c>
    </row>
    <row r="18787" customFormat="false" ht="15" hidden="false" customHeight="false" outlineLevel="0" collapsed="false">
      <c r="A18787" s="0" t="n">
        <v>202508</v>
      </c>
      <c r="B18787" s="0" t="n">
        <v>202508</v>
      </c>
      <c r="C18787" s="37" t="s">
        <v>152</v>
      </c>
      <c r="D18787" s="37" t="s">
        <v>509</v>
      </c>
      <c r="E18787" s="0" t="n">
        <v>1</v>
      </c>
      <c r="F18787" s="38" t="s">
        <v>70</v>
      </c>
      <c r="G18787" s="37" t="s">
        <v>510</v>
      </c>
      <c r="H18787" s="0" t="n">
        <v>372504</v>
      </c>
      <c r="I18787" s="0" t="n">
        <v>66539</v>
      </c>
      <c r="J18787" s="0" t="n">
        <v>13087</v>
      </c>
    </row>
    <row r="18788" customFormat="false" ht="15" hidden="false" customHeight="false" outlineLevel="0" collapsed="false">
      <c r="A18788" s="0" t="n">
        <v>202508</v>
      </c>
      <c r="B18788" s="0" t="n">
        <v>202508</v>
      </c>
      <c r="C18788" s="37" t="s">
        <v>101</v>
      </c>
      <c r="D18788" s="37" t="s">
        <v>511</v>
      </c>
      <c r="E18788" s="0" t="n">
        <v>1</v>
      </c>
      <c r="F18788" s="38" t="s">
        <v>70</v>
      </c>
      <c r="G18788" s="37" t="s">
        <v>512</v>
      </c>
      <c r="H18788" s="0" t="n">
        <v>3621770</v>
      </c>
      <c r="I18788" s="0" t="n">
        <v>1543360</v>
      </c>
      <c r="J18788" s="0" t="n">
        <v>77343</v>
      </c>
    </row>
    <row r="18789" customFormat="false" ht="15" hidden="false" customHeight="false" outlineLevel="0" collapsed="false">
      <c r="A18789" s="0" t="n">
        <v>202508</v>
      </c>
      <c r="B18789" s="0" t="n">
        <v>202508</v>
      </c>
      <c r="C18789" s="37" t="s">
        <v>178</v>
      </c>
      <c r="D18789" s="37" t="s">
        <v>513</v>
      </c>
      <c r="E18789" s="0" t="n">
        <v>1</v>
      </c>
      <c r="F18789" s="38" t="s">
        <v>70</v>
      </c>
      <c r="G18789" s="37" t="s">
        <v>514</v>
      </c>
      <c r="H18789" s="0" t="n">
        <v>640203</v>
      </c>
      <c r="I18789" s="0" t="n">
        <v>96732</v>
      </c>
      <c r="J18789" s="0" t="n">
        <v>14267</v>
      </c>
    </row>
    <row r="18790" customFormat="false" ht="15" hidden="false" customHeight="false" outlineLevel="0" collapsed="false">
      <c r="A18790" s="0" t="n">
        <v>202508</v>
      </c>
      <c r="B18790" s="0" t="n">
        <v>202508</v>
      </c>
      <c r="C18790" s="37" t="s">
        <v>178</v>
      </c>
      <c r="D18790" s="37" t="s">
        <v>452</v>
      </c>
      <c r="E18790" s="0" t="n">
        <v>1</v>
      </c>
      <c r="F18790" s="38" t="s">
        <v>70</v>
      </c>
      <c r="G18790" s="37" t="s">
        <v>515</v>
      </c>
      <c r="H18790" s="0" t="n">
        <v>1724007</v>
      </c>
      <c r="I18790" s="0" t="n">
        <v>368383</v>
      </c>
      <c r="J18790" s="0" t="n">
        <v>37527</v>
      </c>
    </row>
    <row r="18791" customFormat="false" ht="15" hidden="false" customHeight="false" outlineLevel="0" collapsed="false">
      <c r="A18791" s="0" t="n">
        <v>202508</v>
      </c>
      <c r="B18791" s="0" t="n">
        <v>202508</v>
      </c>
      <c r="C18791" s="37" t="s">
        <v>101</v>
      </c>
      <c r="D18791" s="37" t="s">
        <v>516</v>
      </c>
      <c r="E18791" s="0" t="n">
        <v>1</v>
      </c>
      <c r="F18791" s="38" t="s">
        <v>70</v>
      </c>
      <c r="G18791" s="37" t="s">
        <v>517</v>
      </c>
      <c r="H18791" s="0" t="n">
        <v>2287430</v>
      </c>
      <c r="I18791" s="0" t="n">
        <v>513476</v>
      </c>
      <c r="J18791" s="0" t="n">
        <v>130565</v>
      </c>
    </row>
    <row r="18792" customFormat="false" ht="15" hidden="false" customHeight="false" outlineLevel="0" collapsed="false">
      <c r="A18792" s="0" t="n">
        <v>202508</v>
      </c>
      <c r="B18792" s="0" t="n">
        <v>202508</v>
      </c>
      <c r="C18792" s="37" t="s">
        <v>149</v>
      </c>
      <c r="D18792" s="37" t="s">
        <v>396</v>
      </c>
      <c r="E18792" s="0" t="n">
        <v>1</v>
      </c>
      <c r="F18792" s="38" t="s">
        <v>70</v>
      </c>
      <c r="G18792" s="37" t="s">
        <v>518</v>
      </c>
      <c r="H18792" s="0" t="n">
        <v>7454483</v>
      </c>
      <c r="I18792" s="0" t="n">
        <v>2007760</v>
      </c>
      <c r="J18792" s="0" t="n">
        <v>134603</v>
      </c>
    </row>
    <row r="18793" customFormat="false" ht="15" hidden="false" customHeight="false" outlineLevel="0" collapsed="false">
      <c r="A18793" s="0" t="n">
        <v>202508</v>
      </c>
      <c r="B18793" s="0" t="n">
        <v>202508</v>
      </c>
      <c r="C18793" s="37" t="s">
        <v>106</v>
      </c>
      <c r="D18793" s="37" t="s">
        <v>519</v>
      </c>
      <c r="E18793" s="0" t="n">
        <v>1</v>
      </c>
      <c r="F18793" s="38" t="s">
        <v>70</v>
      </c>
      <c r="G18793" s="37" t="s">
        <v>520</v>
      </c>
      <c r="H18793" s="0" t="n">
        <v>931910</v>
      </c>
      <c r="I18793" s="0" t="n">
        <v>177000</v>
      </c>
      <c r="J18793" s="0" t="n">
        <v>18133</v>
      </c>
    </row>
    <row r="18794" customFormat="false" ht="15" hidden="false" customHeight="false" outlineLevel="0" collapsed="false">
      <c r="A18794" s="0" t="n">
        <v>202508</v>
      </c>
      <c r="B18794" s="0" t="n">
        <v>202508</v>
      </c>
      <c r="C18794" s="37" t="s">
        <v>149</v>
      </c>
      <c r="D18794" s="37" t="s">
        <v>430</v>
      </c>
      <c r="E18794" s="0" t="n">
        <v>1</v>
      </c>
      <c r="F18794" s="38" t="s">
        <v>70</v>
      </c>
      <c r="G18794" s="37" t="s">
        <v>521</v>
      </c>
      <c r="H18794" s="0" t="n">
        <v>1696937</v>
      </c>
      <c r="I18794" s="0" t="n">
        <v>512206</v>
      </c>
      <c r="J18794" s="0" t="n">
        <v>150</v>
      </c>
    </row>
    <row r="18795" customFormat="false" ht="15" hidden="false" customHeight="false" outlineLevel="0" collapsed="false">
      <c r="A18795" s="0" t="n">
        <v>202508</v>
      </c>
      <c r="B18795" s="0" t="n">
        <v>202508</v>
      </c>
      <c r="C18795" s="37" t="s">
        <v>149</v>
      </c>
      <c r="D18795" s="37" t="s">
        <v>352</v>
      </c>
      <c r="E18795" s="0" t="n">
        <v>1</v>
      </c>
      <c r="F18795" s="38" t="s">
        <v>70</v>
      </c>
      <c r="G18795" s="37" t="s">
        <v>522</v>
      </c>
      <c r="H18795" s="0" t="n">
        <v>143404</v>
      </c>
      <c r="I18795" s="0" t="n">
        <v>43100</v>
      </c>
      <c r="J18795" s="0" t="n">
        <v>2869</v>
      </c>
    </row>
    <row r="18796" customFormat="false" ht="15" hidden="false" customHeight="false" outlineLevel="0" collapsed="false">
      <c r="A18796" s="0" t="n">
        <v>202508</v>
      </c>
      <c r="B18796" s="0" t="n">
        <v>202508</v>
      </c>
      <c r="C18796" s="37" t="s">
        <v>95</v>
      </c>
      <c r="D18796" s="37" t="s">
        <v>269</v>
      </c>
      <c r="E18796" s="0" t="n">
        <v>1</v>
      </c>
      <c r="F18796" s="38" t="s">
        <v>70</v>
      </c>
      <c r="G18796" s="37" t="s">
        <v>523</v>
      </c>
      <c r="H18796" s="0" t="n">
        <v>4208682</v>
      </c>
      <c r="I18796" s="0" t="n">
        <v>1859329</v>
      </c>
      <c r="J18796" s="0" t="n">
        <v>-360926</v>
      </c>
    </row>
    <row r="18797" customFormat="false" ht="15" hidden="false" customHeight="false" outlineLevel="0" collapsed="false">
      <c r="A18797" s="0" t="n">
        <v>202508</v>
      </c>
      <c r="B18797" s="0" t="n">
        <v>202508</v>
      </c>
      <c r="C18797" s="37" t="s">
        <v>106</v>
      </c>
      <c r="D18797" s="37" t="s">
        <v>110</v>
      </c>
      <c r="E18797" s="0" t="n">
        <v>1</v>
      </c>
      <c r="F18797" s="38" t="s">
        <v>70</v>
      </c>
      <c r="G18797" s="37" t="s">
        <v>524</v>
      </c>
      <c r="H18797" s="0" t="n">
        <v>325976</v>
      </c>
      <c r="I18797" s="0" t="n">
        <v>70658</v>
      </c>
      <c r="J18797" s="0" t="n">
        <v>7488</v>
      </c>
    </row>
    <row r="18798" customFormat="false" ht="15" hidden="false" customHeight="false" outlineLevel="0" collapsed="false">
      <c r="A18798" s="0" t="n">
        <v>202508</v>
      </c>
      <c r="B18798" s="0" t="n">
        <v>202508</v>
      </c>
      <c r="C18798" s="37" t="s">
        <v>149</v>
      </c>
      <c r="D18798" s="37" t="s">
        <v>383</v>
      </c>
      <c r="E18798" s="0" t="n">
        <v>1</v>
      </c>
      <c r="F18798" s="38" t="s">
        <v>70</v>
      </c>
      <c r="G18798" s="37" t="s">
        <v>525</v>
      </c>
      <c r="H18798" s="0" t="n">
        <v>657664</v>
      </c>
      <c r="I18798" s="0" t="n">
        <v>189071</v>
      </c>
      <c r="J18798" s="0" t="n">
        <v>34099</v>
      </c>
    </row>
    <row r="18799" customFormat="false" ht="15" hidden="false" customHeight="false" outlineLevel="0" collapsed="false">
      <c r="A18799" s="0" t="n">
        <v>202508</v>
      </c>
      <c r="B18799" s="0" t="n">
        <v>202508</v>
      </c>
      <c r="C18799" s="37" t="s">
        <v>184</v>
      </c>
      <c r="D18799" s="37" t="s">
        <v>218</v>
      </c>
      <c r="E18799" s="0" t="n">
        <v>1</v>
      </c>
      <c r="F18799" s="38" t="s">
        <v>70</v>
      </c>
      <c r="G18799" s="37" t="s">
        <v>526</v>
      </c>
      <c r="H18799" s="0" t="n">
        <v>940572</v>
      </c>
      <c r="I18799" s="0" t="n">
        <v>91773</v>
      </c>
      <c r="J18799" s="0" t="n">
        <v>22872</v>
      </c>
    </row>
    <row r="18800" customFormat="false" ht="15" hidden="false" customHeight="false" outlineLevel="0" collapsed="false">
      <c r="A18800" s="0" t="n">
        <v>202508</v>
      </c>
      <c r="B18800" s="0" t="n">
        <v>202508</v>
      </c>
      <c r="C18800" s="37" t="s">
        <v>112</v>
      </c>
      <c r="D18800" s="37" t="s">
        <v>200</v>
      </c>
      <c r="E18800" s="0" t="n">
        <v>1</v>
      </c>
      <c r="F18800" s="38" t="s">
        <v>70</v>
      </c>
      <c r="G18800" s="37" t="s">
        <v>527</v>
      </c>
      <c r="H18800" s="0" t="n">
        <v>141385</v>
      </c>
      <c r="I18800" s="0" t="n">
        <v>19872</v>
      </c>
      <c r="J18800" s="0" t="n">
        <v>2546</v>
      </c>
    </row>
    <row r="18801" customFormat="false" ht="15" hidden="false" customHeight="false" outlineLevel="0" collapsed="false">
      <c r="A18801" s="0" t="n">
        <v>202508</v>
      </c>
      <c r="B18801" s="0" t="n">
        <v>202508</v>
      </c>
      <c r="C18801" s="37" t="s">
        <v>152</v>
      </c>
      <c r="D18801" s="37" t="s">
        <v>328</v>
      </c>
      <c r="E18801" s="0" t="n">
        <v>1</v>
      </c>
      <c r="F18801" s="38" t="s">
        <v>70</v>
      </c>
      <c r="G18801" s="37" t="s">
        <v>528</v>
      </c>
      <c r="H18801" s="0" t="n">
        <v>1808472</v>
      </c>
      <c r="I18801" s="0" t="n">
        <v>669317</v>
      </c>
      <c r="J18801" s="0" t="n">
        <v>29089</v>
      </c>
    </row>
    <row r="18802" customFormat="false" ht="15" hidden="false" customHeight="false" outlineLevel="0" collapsed="false">
      <c r="A18802" s="0" t="n">
        <v>202508</v>
      </c>
      <c r="B18802" s="0" t="n">
        <v>202508</v>
      </c>
      <c r="C18802" s="37" t="s">
        <v>95</v>
      </c>
      <c r="D18802" s="37" t="s">
        <v>96</v>
      </c>
      <c r="E18802" s="0" t="n">
        <v>1</v>
      </c>
      <c r="F18802" s="38" t="s">
        <v>70</v>
      </c>
      <c r="G18802" s="37" t="s">
        <v>529</v>
      </c>
      <c r="H18802" s="0" t="n">
        <v>5128036</v>
      </c>
      <c r="I18802" s="0" t="n">
        <v>1397136</v>
      </c>
      <c r="J18802" s="0" t="n">
        <v>-2996</v>
      </c>
    </row>
    <row r="18803" customFormat="false" ht="15" hidden="false" customHeight="false" outlineLevel="0" collapsed="false">
      <c r="A18803" s="0" t="n">
        <v>202508</v>
      </c>
      <c r="B18803" s="0" t="n">
        <v>202508</v>
      </c>
      <c r="C18803" s="37" t="s">
        <v>158</v>
      </c>
      <c r="D18803" s="37" t="s">
        <v>474</v>
      </c>
      <c r="E18803" s="0" t="n">
        <v>1</v>
      </c>
      <c r="F18803" s="38" t="s">
        <v>70</v>
      </c>
      <c r="G18803" s="37" t="s">
        <v>530</v>
      </c>
      <c r="H18803" s="0" t="n">
        <v>1463144</v>
      </c>
      <c r="I18803" s="0" t="n">
        <v>216193</v>
      </c>
      <c r="J18803" s="0" t="n">
        <v>7020</v>
      </c>
    </row>
    <row r="18804" customFormat="false" ht="15" hidden="false" customHeight="false" outlineLevel="0" collapsed="false">
      <c r="A18804" s="0" t="n">
        <v>202508</v>
      </c>
      <c r="B18804" s="0" t="n">
        <v>202508</v>
      </c>
      <c r="C18804" s="37" t="s">
        <v>197</v>
      </c>
      <c r="D18804" s="37" t="s">
        <v>531</v>
      </c>
      <c r="E18804" s="0" t="n">
        <v>1</v>
      </c>
      <c r="F18804" s="38" t="s">
        <v>70</v>
      </c>
      <c r="G18804" s="37" t="s">
        <v>532</v>
      </c>
      <c r="H18804" s="0" t="n">
        <v>173926</v>
      </c>
      <c r="I18804" s="0" t="n">
        <v>34937</v>
      </c>
      <c r="J18804" s="0" t="n">
        <v>-2790</v>
      </c>
    </row>
    <row r="18805" customFormat="false" ht="15" hidden="false" customHeight="false" outlineLevel="0" collapsed="false">
      <c r="A18805" s="0" t="n">
        <v>202508</v>
      </c>
      <c r="B18805" s="0" t="n">
        <v>202508</v>
      </c>
      <c r="C18805" s="37" t="s">
        <v>101</v>
      </c>
      <c r="D18805" s="37" t="s">
        <v>533</v>
      </c>
      <c r="E18805" s="0" t="n">
        <v>1</v>
      </c>
      <c r="F18805" s="38" t="s">
        <v>70</v>
      </c>
      <c r="G18805" s="37" t="s">
        <v>534</v>
      </c>
      <c r="H18805" s="0" t="n">
        <v>1674477</v>
      </c>
      <c r="I18805" s="0" t="n">
        <v>615205</v>
      </c>
      <c r="J18805" s="0" t="n">
        <v>33724</v>
      </c>
    </row>
    <row r="18806" customFormat="false" ht="15" hidden="false" customHeight="false" outlineLevel="0" collapsed="false">
      <c r="A18806" s="0" t="n">
        <v>202508</v>
      </c>
      <c r="B18806" s="0" t="n">
        <v>202508</v>
      </c>
      <c r="C18806" s="37" t="s">
        <v>124</v>
      </c>
      <c r="D18806" s="37" t="s">
        <v>277</v>
      </c>
      <c r="E18806" s="0" t="n">
        <v>1</v>
      </c>
      <c r="F18806" s="38" t="s">
        <v>70</v>
      </c>
      <c r="G18806" s="37" t="s">
        <v>535</v>
      </c>
      <c r="H18806" s="0" t="n">
        <v>2022517</v>
      </c>
      <c r="I18806" s="0" t="n">
        <v>1129590</v>
      </c>
      <c r="J18806" s="0" t="n">
        <v>-48080</v>
      </c>
    </row>
    <row r="18807" customFormat="false" ht="15" hidden="false" customHeight="false" outlineLevel="0" collapsed="false">
      <c r="A18807" s="0" t="n">
        <v>202508</v>
      </c>
      <c r="B18807" s="0" t="n">
        <v>202508</v>
      </c>
      <c r="C18807" s="37" t="s">
        <v>101</v>
      </c>
      <c r="D18807" s="37" t="s">
        <v>450</v>
      </c>
      <c r="E18807" s="0" t="n">
        <v>1</v>
      </c>
      <c r="F18807" s="38" t="s">
        <v>70</v>
      </c>
      <c r="G18807" s="37" t="s">
        <v>536</v>
      </c>
      <c r="H18807" s="0" t="n">
        <v>98073</v>
      </c>
      <c r="I18807" s="0" t="n">
        <v>18344</v>
      </c>
      <c r="J18807" s="0" t="n">
        <v>372</v>
      </c>
    </row>
    <row r="18808" customFormat="false" ht="15" hidden="false" customHeight="false" outlineLevel="0" collapsed="false">
      <c r="A18808" s="0" t="n">
        <v>202508</v>
      </c>
      <c r="B18808" s="0" t="n">
        <v>202508</v>
      </c>
      <c r="C18808" s="37" t="s">
        <v>178</v>
      </c>
      <c r="D18808" s="37" t="s">
        <v>102</v>
      </c>
      <c r="E18808" s="0" t="n">
        <v>1</v>
      </c>
      <c r="F18808" s="38" t="s">
        <v>70</v>
      </c>
      <c r="G18808" s="37" t="s">
        <v>537</v>
      </c>
      <c r="H18808" s="0" t="n">
        <v>363865</v>
      </c>
      <c r="I18808" s="0" t="n">
        <v>95766</v>
      </c>
      <c r="J18808" s="0" t="n">
        <v>5704</v>
      </c>
    </row>
    <row r="18809" customFormat="false" ht="15" hidden="false" customHeight="false" outlineLevel="0" collapsed="false">
      <c r="A18809" s="0" t="n">
        <v>202508</v>
      </c>
      <c r="B18809" s="0" t="n">
        <v>202508</v>
      </c>
      <c r="C18809" s="37" t="s">
        <v>178</v>
      </c>
      <c r="D18809" s="37" t="s">
        <v>374</v>
      </c>
      <c r="E18809" s="0" t="n">
        <v>1</v>
      </c>
      <c r="F18809" s="38" t="s">
        <v>70</v>
      </c>
      <c r="G18809" s="37" t="s">
        <v>538</v>
      </c>
      <c r="H18809" s="0" t="n">
        <v>3997243</v>
      </c>
      <c r="I18809" s="0" t="n">
        <v>1582122</v>
      </c>
      <c r="J18809" s="0" t="n">
        <v>178680</v>
      </c>
    </row>
    <row r="18810" customFormat="false" ht="15" hidden="false" customHeight="false" outlineLevel="0" collapsed="false">
      <c r="A18810" s="0" t="n">
        <v>202508</v>
      </c>
      <c r="B18810" s="0" t="n">
        <v>202508</v>
      </c>
      <c r="C18810" s="37" t="s">
        <v>109</v>
      </c>
      <c r="D18810" s="37" t="s">
        <v>150</v>
      </c>
      <c r="E18810" s="0" t="n">
        <v>1</v>
      </c>
      <c r="F18810" s="38" t="s">
        <v>70</v>
      </c>
      <c r="G18810" s="37" t="s">
        <v>539</v>
      </c>
      <c r="H18810" s="0" t="n">
        <v>1544001</v>
      </c>
      <c r="I18810" s="0" t="n">
        <v>646409</v>
      </c>
      <c r="J18810" s="0" t="n">
        <v>-55018</v>
      </c>
    </row>
    <row r="18811" customFormat="false" ht="15" hidden="false" customHeight="false" outlineLevel="0" collapsed="false">
      <c r="A18811" s="0" t="n">
        <v>202508</v>
      </c>
      <c r="B18811" s="0" t="n">
        <v>202508</v>
      </c>
      <c r="C18811" s="37" t="s">
        <v>158</v>
      </c>
      <c r="D18811" s="37" t="s">
        <v>540</v>
      </c>
      <c r="E18811" s="0" t="n">
        <v>1</v>
      </c>
      <c r="F18811" s="38" t="s">
        <v>70</v>
      </c>
      <c r="G18811" s="37" t="s">
        <v>541</v>
      </c>
      <c r="H18811" s="0" t="n">
        <v>2128520</v>
      </c>
      <c r="I18811" s="0" t="n">
        <v>594300</v>
      </c>
      <c r="J18811" s="0" t="n">
        <v>27153</v>
      </c>
    </row>
    <row r="18812" customFormat="false" ht="15" hidden="false" customHeight="false" outlineLevel="0" collapsed="false">
      <c r="A18812" s="0" t="n">
        <v>202508</v>
      </c>
      <c r="B18812" s="0" t="n">
        <v>202508</v>
      </c>
      <c r="C18812" s="37" t="s">
        <v>106</v>
      </c>
      <c r="D18812" s="37" t="s">
        <v>118</v>
      </c>
      <c r="E18812" s="0" t="n">
        <v>1</v>
      </c>
      <c r="F18812" s="38" t="s">
        <v>70</v>
      </c>
      <c r="G18812" s="37" t="s">
        <v>542</v>
      </c>
      <c r="H18812" s="0" t="n">
        <v>14413925</v>
      </c>
      <c r="I18812" s="0" t="n">
        <v>3745154</v>
      </c>
      <c r="J18812" s="0" t="n">
        <v>556538</v>
      </c>
    </row>
    <row r="18813" customFormat="false" ht="15" hidden="false" customHeight="false" outlineLevel="0" collapsed="false">
      <c r="A18813" s="0" t="n">
        <v>202508</v>
      </c>
      <c r="B18813" s="0" t="n">
        <v>202508</v>
      </c>
      <c r="C18813" s="37" t="s">
        <v>136</v>
      </c>
      <c r="D18813" s="37" t="s">
        <v>130</v>
      </c>
      <c r="E18813" s="0" t="n">
        <v>1</v>
      </c>
      <c r="F18813" s="38" t="s">
        <v>70</v>
      </c>
      <c r="G18813" s="37" t="s">
        <v>543</v>
      </c>
      <c r="H18813" s="0" t="n">
        <v>2562076</v>
      </c>
      <c r="I18813" s="0" t="n">
        <v>646833</v>
      </c>
      <c r="J18813" s="0" t="n">
        <v>142287</v>
      </c>
    </row>
    <row r="18814" customFormat="false" ht="15" hidden="false" customHeight="false" outlineLevel="0" collapsed="false">
      <c r="A18814" s="0" t="n">
        <v>202508</v>
      </c>
      <c r="B18814" s="0" t="n">
        <v>202508</v>
      </c>
      <c r="C18814" s="37" t="s">
        <v>136</v>
      </c>
      <c r="D18814" s="37" t="s">
        <v>447</v>
      </c>
      <c r="E18814" s="0" t="n">
        <v>1</v>
      </c>
      <c r="F18814" s="38" t="s">
        <v>70</v>
      </c>
      <c r="G18814" s="37" t="s">
        <v>544</v>
      </c>
      <c r="H18814" s="0" t="n">
        <v>2860877</v>
      </c>
      <c r="I18814" s="0" t="n">
        <v>782298</v>
      </c>
      <c r="J18814" s="0" t="n">
        <v>56769</v>
      </c>
    </row>
    <row r="18815" customFormat="false" ht="15" hidden="false" customHeight="false" outlineLevel="0" collapsed="false">
      <c r="A18815" s="0" t="n">
        <v>202508</v>
      </c>
      <c r="B18815" s="0" t="n">
        <v>202508</v>
      </c>
      <c r="C18815" s="37" t="s">
        <v>136</v>
      </c>
      <c r="D18815" s="37" t="s">
        <v>170</v>
      </c>
      <c r="E18815" s="0" t="n">
        <v>1</v>
      </c>
      <c r="F18815" s="38" t="s">
        <v>70</v>
      </c>
      <c r="G18815" s="37" t="s">
        <v>545</v>
      </c>
      <c r="H18815" s="0" t="n">
        <v>42266798</v>
      </c>
      <c r="I18815" s="0" t="n">
        <v>19574313</v>
      </c>
      <c r="J18815" s="0" t="n">
        <v>5866803</v>
      </c>
    </row>
    <row r="18816" customFormat="false" ht="15" hidden="false" customHeight="false" outlineLevel="0" collapsed="false">
      <c r="A18816" s="0" t="n">
        <v>202508</v>
      </c>
      <c r="B18816" s="0" t="n">
        <v>202508</v>
      </c>
      <c r="C18816" s="37" t="s">
        <v>106</v>
      </c>
      <c r="D18816" s="37" t="s">
        <v>210</v>
      </c>
      <c r="E18816" s="0" t="n">
        <v>1</v>
      </c>
      <c r="F18816" s="38" t="s">
        <v>70</v>
      </c>
      <c r="G18816" s="37" t="s">
        <v>546</v>
      </c>
      <c r="H18816" s="0" t="n">
        <v>945087</v>
      </c>
      <c r="I18816" s="0" t="n">
        <v>89805</v>
      </c>
      <c r="J18816" s="0" t="n">
        <v>13473</v>
      </c>
    </row>
    <row r="18817" customFormat="false" ht="15" hidden="false" customHeight="false" outlineLevel="0" collapsed="false">
      <c r="A18817" s="0" t="n">
        <v>202508</v>
      </c>
      <c r="B18817" s="0" t="n">
        <v>202508</v>
      </c>
      <c r="C18817" s="37" t="s">
        <v>158</v>
      </c>
      <c r="D18817" s="37" t="s">
        <v>269</v>
      </c>
      <c r="E18817" s="0" t="n">
        <v>1</v>
      </c>
      <c r="F18817" s="38" t="s">
        <v>70</v>
      </c>
      <c r="G18817" s="37" t="s">
        <v>547</v>
      </c>
      <c r="H18817" s="0" t="n">
        <v>416947</v>
      </c>
      <c r="I18817" s="0" t="n">
        <v>133462</v>
      </c>
      <c r="J18817" s="0" t="n">
        <v>11500</v>
      </c>
    </row>
    <row r="18818" customFormat="false" ht="15" hidden="false" customHeight="false" outlineLevel="0" collapsed="false">
      <c r="A18818" s="0" t="n">
        <v>202508</v>
      </c>
      <c r="B18818" s="0" t="n">
        <v>202508</v>
      </c>
      <c r="C18818" s="37" t="s">
        <v>124</v>
      </c>
      <c r="D18818" s="37" t="s">
        <v>396</v>
      </c>
      <c r="E18818" s="0" t="n">
        <v>1</v>
      </c>
      <c r="F18818" s="38" t="s">
        <v>70</v>
      </c>
      <c r="G18818" s="37" t="s">
        <v>548</v>
      </c>
      <c r="H18818" s="0" t="n">
        <v>2446151</v>
      </c>
      <c r="I18818" s="0" t="n">
        <v>252626</v>
      </c>
      <c r="J18818" s="0" t="n">
        <v>51622</v>
      </c>
    </row>
    <row r="18819" customFormat="false" ht="15" hidden="false" customHeight="false" outlineLevel="0" collapsed="false">
      <c r="A18819" s="0" t="n">
        <v>202508</v>
      </c>
      <c r="B18819" s="0" t="n">
        <v>202508</v>
      </c>
      <c r="C18819" s="37" t="s">
        <v>101</v>
      </c>
      <c r="D18819" s="37" t="s">
        <v>282</v>
      </c>
      <c r="E18819" s="0" t="n">
        <v>1</v>
      </c>
      <c r="F18819" s="38" t="s">
        <v>70</v>
      </c>
      <c r="G18819" s="37" t="s">
        <v>549</v>
      </c>
      <c r="H18819" s="0" t="n">
        <v>1806133</v>
      </c>
      <c r="I18819" s="0" t="n">
        <v>919113</v>
      </c>
      <c r="J18819" s="0" t="n">
        <v>26922</v>
      </c>
    </row>
    <row r="18820" customFormat="false" ht="15" hidden="false" customHeight="false" outlineLevel="0" collapsed="false">
      <c r="A18820" s="0" t="n">
        <v>202508</v>
      </c>
      <c r="B18820" s="0" t="n">
        <v>202508</v>
      </c>
      <c r="C18820" s="37" t="s">
        <v>197</v>
      </c>
      <c r="D18820" s="37" t="s">
        <v>540</v>
      </c>
      <c r="E18820" s="0" t="n">
        <v>1</v>
      </c>
      <c r="F18820" s="38" t="s">
        <v>70</v>
      </c>
      <c r="G18820" s="37" t="s">
        <v>550</v>
      </c>
      <c r="H18820" s="0" t="n">
        <v>735257</v>
      </c>
      <c r="I18820" s="0" t="n">
        <v>164401</v>
      </c>
      <c r="J18820" s="0" t="n">
        <v>-4075</v>
      </c>
    </row>
    <row r="18821" customFormat="false" ht="15" hidden="false" customHeight="false" outlineLevel="0" collapsed="false">
      <c r="A18821" s="0" t="n">
        <v>202508</v>
      </c>
      <c r="B18821" s="0" t="n">
        <v>202508</v>
      </c>
      <c r="C18821" s="37" t="s">
        <v>158</v>
      </c>
      <c r="D18821" s="37" t="s">
        <v>243</v>
      </c>
      <c r="E18821" s="0" t="n">
        <v>1</v>
      </c>
      <c r="F18821" s="38" t="s">
        <v>70</v>
      </c>
      <c r="G18821" s="37" t="s">
        <v>551</v>
      </c>
      <c r="H18821" s="0" t="n">
        <v>447171</v>
      </c>
      <c r="I18821" s="0" t="n">
        <v>86220</v>
      </c>
      <c r="J18821" s="0" t="n">
        <v>14906</v>
      </c>
    </row>
    <row r="18822" customFormat="false" ht="15" hidden="false" customHeight="false" outlineLevel="0" collapsed="false">
      <c r="A18822" s="0" t="n">
        <v>202508</v>
      </c>
      <c r="B18822" s="0" t="n">
        <v>202508</v>
      </c>
      <c r="C18822" s="37" t="s">
        <v>112</v>
      </c>
      <c r="D18822" s="37" t="s">
        <v>220</v>
      </c>
      <c r="E18822" s="0" t="n">
        <v>1</v>
      </c>
      <c r="F18822" s="38" t="s">
        <v>70</v>
      </c>
      <c r="G18822" s="37" t="s">
        <v>552</v>
      </c>
      <c r="H18822" s="0" t="n">
        <v>18709823</v>
      </c>
      <c r="I18822" s="0" t="n">
        <v>7382948</v>
      </c>
      <c r="J18822" s="0" t="n">
        <v>982426</v>
      </c>
    </row>
    <row r="18823" customFormat="false" ht="15" hidden="false" customHeight="false" outlineLevel="0" collapsed="false">
      <c r="A18823" s="0" t="n">
        <v>202508</v>
      </c>
      <c r="B18823" s="0" t="n">
        <v>202508</v>
      </c>
      <c r="C18823" s="37" t="s">
        <v>184</v>
      </c>
      <c r="D18823" s="37" t="s">
        <v>509</v>
      </c>
      <c r="E18823" s="0" t="n">
        <v>1</v>
      </c>
      <c r="F18823" s="38" t="s">
        <v>70</v>
      </c>
      <c r="G18823" s="37" t="s">
        <v>553</v>
      </c>
      <c r="H18823" s="0" t="n">
        <v>1916939</v>
      </c>
      <c r="I18823" s="0" t="n">
        <v>370281</v>
      </c>
      <c r="J18823" s="0" t="n">
        <v>68289</v>
      </c>
    </row>
    <row r="18824" customFormat="false" ht="15" hidden="false" customHeight="false" outlineLevel="0" collapsed="false">
      <c r="A18824" s="0" t="n">
        <v>202508</v>
      </c>
      <c r="B18824" s="0" t="n">
        <v>202508</v>
      </c>
      <c r="C18824" s="37" t="s">
        <v>109</v>
      </c>
      <c r="D18824" s="37" t="s">
        <v>143</v>
      </c>
      <c r="E18824" s="0" t="n">
        <v>1</v>
      </c>
      <c r="F18824" s="38" t="s">
        <v>70</v>
      </c>
      <c r="G18824" s="37" t="s">
        <v>554</v>
      </c>
      <c r="H18824" s="0" t="n">
        <v>556845</v>
      </c>
      <c r="I18824" s="0" t="n">
        <v>150215</v>
      </c>
      <c r="J18824" s="0" t="n">
        <v>27356</v>
      </c>
    </row>
    <row r="18825" customFormat="false" ht="15" hidden="false" customHeight="false" outlineLevel="0" collapsed="false">
      <c r="A18825" s="0" t="n">
        <v>202508</v>
      </c>
      <c r="B18825" s="0" t="n">
        <v>202508</v>
      </c>
      <c r="C18825" s="37" t="s">
        <v>136</v>
      </c>
      <c r="D18825" s="37" t="s">
        <v>314</v>
      </c>
      <c r="E18825" s="0" t="n">
        <v>1</v>
      </c>
      <c r="F18825" s="38" t="s">
        <v>70</v>
      </c>
      <c r="G18825" s="37" t="s">
        <v>555</v>
      </c>
      <c r="H18825" s="0" t="n">
        <v>4687211</v>
      </c>
      <c r="I18825" s="0" t="n">
        <v>832648</v>
      </c>
      <c r="J18825" s="0" t="n">
        <v>234000</v>
      </c>
    </row>
    <row r="18826" customFormat="false" ht="15" hidden="false" customHeight="false" outlineLevel="0" collapsed="false">
      <c r="A18826" s="0" t="n">
        <v>202508</v>
      </c>
      <c r="B18826" s="0" t="n">
        <v>202508</v>
      </c>
      <c r="C18826" s="37" t="s">
        <v>106</v>
      </c>
      <c r="D18826" s="37" t="s">
        <v>174</v>
      </c>
      <c r="E18826" s="0" t="n">
        <v>1</v>
      </c>
      <c r="F18826" s="38" t="s">
        <v>70</v>
      </c>
      <c r="G18826" s="37" t="s">
        <v>556</v>
      </c>
      <c r="H18826" s="0" t="n">
        <v>1031186</v>
      </c>
      <c r="I18826" s="0" t="n">
        <v>269860</v>
      </c>
      <c r="J18826" s="0" t="n">
        <v>-17580</v>
      </c>
    </row>
    <row r="18827" customFormat="false" ht="15" hidden="false" customHeight="false" outlineLevel="0" collapsed="false">
      <c r="A18827" s="0" t="n">
        <v>202508</v>
      </c>
      <c r="B18827" s="0" t="n">
        <v>202508</v>
      </c>
      <c r="C18827" s="37" t="s">
        <v>112</v>
      </c>
      <c r="D18827" s="37" t="s">
        <v>482</v>
      </c>
      <c r="E18827" s="0" t="n">
        <v>1</v>
      </c>
      <c r="F18827" s="38" t="s">
        <v>70</v>
      </c>
      <c r="G18827" s="37" t="s">
        <v>557</v>
      </c>
      <c r="H18827" s="0" t="n">
        <v>973719</v>
      </c>
      <c r="I18827" s="0" t="n">
        <v>470633</v>
      </c>
      <c r="J18827" s="0" t="n">
        <v>20967</v>
      </c>
    </row>
    <row r="18828" customFormat="false" ht="15" hidden="false" customHeight="false" outlineLevel="0" collapsed="false">
      <c r="A18828" s="0" t="n">
        <v>202508</v>
      </c>
      <c r="B18828" s="0" t="n">
        <v>202508</v>
      </c>
      <c r="C18828" s="37" t="s">
        <v>101</v>
      </c>
      <c r="D18828" s="37" t="s">
        <v>391</v>
      </c>
      <c r="E18828" s="0" t="n">
        <v>1</v>
      </c>
      <c r="F18828" s="38" t="s">
        <v>70</v>
      </c>
      <c r="G18828" s="37" t="s">
        <v>558</v>
      </c>
      <c r="H18828" s="0" t="n">
        <v>2642498</v>
      </c>
      <c r="I18828" s="0" t="n">
        <v>684562</v>
      </c>
      <c r="J18828" s="0" t="n">
        <v>35058</v>
      </c>
    </row>
    <row r="18829" customFormat="false" ht="15" hidden="false" customHeight="false" outlineLevel="0" collapsed="false">
      <c r="A18829" s="0" t="n">
        <v>202508</v>
      </c>
      <c r="B18829" s="0" t="n">
        <v>202508</v>
      </c>
      <c r="C18829" s="37" t="s">
        <v>197</v>
      </c>
      <c r="D18829" s="37" t="s">
        <v>470</v>
      </c>
      <c r="E18829" s="0" t="n">
        <v>1</v>
      </c>
      <c r="F18829" s="38" t="s">
        <v>70</v>
      </c>
      <c r="G18829" s="37" t="s">
        <v>559</v>
      </c>
      <c r="H18829" s="0" t="n">
        <v>242258</v>
      </c>
      <c r="I18829" s="0" t="n">
        <v>121239</v>
      </c>
      <c r="J18829" s="0" t="n">
        <v>23844</v>
      </c>
    </row>
    <row r="18830" customFormat="false" ht="15" hidden="false" customHeight="false" outlineLevel="0" collapsed="false">
      <c r="A18830" s="0" t="n">
        <v>202508</v>
      </c>
      <c r="B18830" s="0" t="n">
        <v>202508</v>
      </c>
      <c r="C18830" s="37" t="s">
        <v>112</v>
      </c>
      <c r="D18830" s="37" t="s">
        <v>531</v>
      </c>
      <c r="E18830" s="0" t="n">
        <v>1</v>
      </c>
      <c r="F18830" s="38" t="s">
        <v>70</v>
      </c>
      <c r="G18830" s="37" t="s">
        <v>560</v>
      </c>
      <c r="H18830" s="0" t="n">
        <v>1705933</v>
      </c>
      <c r="I18830" s="0" t="n">
        <v>382784</v>
      </c>
      <c r="J18830" s="0" t="n">
        <v>44891</v>
      </c>
    </row>
    <row r="18831" customFormat="false" ht="15" hidden="false" customHeight="false" outlineLevel="0" collapsed="false">
      <c r="A18831" s="0" t="n">
        <v>202508</v>
      </c>
      <c r="B18831" s="0" t="n">
        <v>202508</v>
      </c>
      <c r="C18831" s="37" t="s">
        <v>109</v>
      </c>
      <c r="D18831" s="37" t="s">
        <v>561</v>
      </c>
      <c r="E18831" s="0" t="n">
        <v>1</v>
      </c>
      <c r="F18831" s="38" t="s">
        <v>70</v>
      </c>
      <c r="G18831" s="37" t="s">
        <v>562</v>
      </c>
      <c r="H18831" s="0" t="n">
        <v>12152138</v>
      </c>
      <c r="I18831" s="0" t="n">
        <v>1956606</v>
      </c>
      <c r="J18831" s="0" t="n">
        <v>385567</v>
      </c>
    </row>
    <row r="18832" customFormat="false" ht="15" hidden="false" customHeight="false" outlineLevel="0" collapsed="false">
      <c r="A18832" s="0" t="n">
        <v>202508</v>
      </c>
      <c r="B18832" s="0" t="n">
        <v>202508</v>
      </c>
      <c r="C18832" s="37" t="s">
        <v>149</v>
      </c>
      <c r="D18832" s="37" t="s">
        <v>385</v>
      </c>
      <c r="E18832" s="0" t="n">
        <v>1</v>
      </c>
      <c r="F18832" s="38" t="s">
        <v>70</v>
      </c>
      <c r="G18832" s="37" t="s">
        <v>563</v>
      </c>
      <c r="H18832" s="0" t="n">
        <v>3697854</v>
      </c>
      <c r="I18832" s="0" t="n">
        <v>968072</v>
      </c>
      <c r="J18832" s="0" t="n">
        <v>104856</v>
      </c>
    </row>
    <row r="18833" customFormat="false" ht="15" hidden="false" customHeight="false" outlineLevel="0" collapsed="false">
      <c r="A18833" s="0" t="n">
        <v>202508</v>
      </c>
      <c r="B18833" s="0" t="n">
        <v>202508</v>
      </c>
      <c r="C18833" s="37" t="s">
        <v>178</v>
      </c>
      <c r="D18833" s="37" t="s">
        <v>294</v>
      </c>
      <c r="E18833" s="0" t="n">
        <v>1</v>
      </c>
      <c r="F18833" s="38" t="s">
        <v>70</v>
      </c>
      <c r="G18833" s="37" t="s">
        <v>564</v>
      </c>
      <c r="H18833" s="0" t="n">
        <v>966046</v>
      </c>
      <c r="I18833" s="0" t="n">
        <v>351597</v>
      </c>
      <c r="J18833" s="0" t="n">
        <v>27478</v>
      </c>
    </row>
    <row r="18834" customFormat="false" ht="15" hidden="false" customHeight="false" outlineLevel="0" collapsed="false">
      <c r="A18834" s="0" t="n">
        <v>202508</v>
      </c>
      <c r="B18834" s="0" t="n">
        <v>202508</v>
      </c>
      <c r="C18834" s="37" t="s">
        <v>112</v>
      </c>
      <c r="D18834" s="37" t="s">
        <v>476</v>
      </c>
      <c r="E18834" s="0" t="n">
        <v>1</v>
      </c>
      <c r="F18834" s="38" t="s">
        <v>70</v>
      </c>
      <c r="G18834" s="37" t="s">
        <v>565</v>
      </c>
      <c r="H18834" s="0" t="n">
        <v>510415</v>
      </c>
      <c r="I18834" s="0" t="n">
        <v>104412</v>
      </c>
      <c r="J18834" s="0" t="n">
        <v>15461</v>
      </c>
    </row>
    <row r="18835" customFormat="false" ht="15" hidden="false" customHeight="false" outlineLevel="0" collapsed="false">
      <c r="A18835" s="0" t="n">
        <v>202508</v>
      </c>
      <c r="B18835" s="0" t="n">
        <v>202508</v>
      </c>
      <c r="C18835" s="37" t="s">
        <v>158</v>
      </c>
      <c r="D18835" s="37" t="s">
        <v>145</v>
      </c>
      <c r="E18835" s="0" t="n">
        <v>1</v>
      </c>
      <c r="F18835" s="38" t="s">
        <v>70</v>
      </c>
      <c r="G18835" s="37" t="s">
        <v>566</v>
      </c>
      <c r="H18835" s="0" t="n">
        <v>806916</v>
      </c>
      <c r="I18835" s="0" t="n">
        <v>183770</v>
      </c>
      <c r="J18835" s="0" t="n">
        <v>19503</v>
      </c>
    </row>
    <row r="18836" customFormat="false" ht="15" hidden="false" customHeight="false" outlineLevel="0" collapsed="false">
      <c r="A18836" s="0" t="n">
        <v>202508</v>
      </c>
      <c r="B18836" s="0" t="n">
        <v>202508</v>
      </c>
      <c r="C18836" s="37" t="s">
        <v>95</v>
      </c>
      <c r="D18836" s="37" t="s">
        <v>223</v>
      </c>
      <c r="E18836" s="0" t="n">
        <v>1</v>
      </c>
      <c r="F18836" s="38" t="s">
        <v>70</v>
      </c>
      <c r="G18836" s="37" t="s">
        <v>567</v>
      </c>
      <c r="H18836" s="0" t="n">
        <v>953386</v>
      </c>
      <c r="I18836" s="0" t="n">
        <v>367507</v>
      </c>
      <c r="J18836" s="0" t="n">
        <v>43724</v>
      </c>
    </row>
    <row r="18837" customFormat="false" ht="15" hidden="false" customHeight="false" outlineLevel="0" collapsed="false">
      <c r="A18837" s="0" t="n">
        <v>202508</v>
      </c>
      <c r="B18837" s="0" t="n">
        <v>202508</v>
      </c>
      <c r="C18837" s="37" t="s">
        <v>197</v>
      </c>
      <c r="D18837" s="37" t="s">
        <v>495</v>
      </c>
      <c r="E18837" s="0" t="n">
        <v>1</v>
      </c>
      <c r="F18837" s="38" t="s">
        <v>70</v>
      </c>
      <c r="G18837" s="37" t="s">
        <v>568</v>
      </c>
      <c r="H18837" s="0" t="n">
        <v>793629</v>
      </c>
      <c r="I18837" s="0" t="n">
        <v>289363</v>
      </c>
      <c r="J18837" s="0" t="n">
        <v>42012</v>
      </c>
    </row>
    <row r="18838" customFormat="false" ht="15" hidden="false" customHeight="false" outlineLevel="0" collapsed="false">
      <c r="A18838" s="0" t="n">
        <v>202508</v>
      </c>
      <c r="B18838" s="0" t="n">
        <v>202508</v>
      </c>
      <c r="C18838" s="37" t="s">
        <v>124</v>
      </c>
      <c r="D18838" s="37" t="s">
        <v>569</v>
      </c>
      <c r="E18838" s="0" t="n">
        <v>1</v>
      </c>
      <c r="F18838" s="38" t="s">
        <v>70</v>
      </c>
      <c r="G18838" s="37" t="s">
        <v>570</v>
      </c>
      <c r="H18838" s="0" t="n">
        <v>3635823</v>
      </c>
      <c r="I18838" s="0" t="n">
        <v>2060245</v>
      </c>
      <c r="J18838" s="0" t="n">
        <v>254182</v>
      </c>
    </row>
    <row r="18839" customFormat="false" ht="15" hidden="false" customHeight="false" outlineLevel="0" collapsed="false">
      <c r="A18839" s="0" t="n">
        <v>202508</v>
      </c>
      <c r="B18839" s="0" t="n">
        <v>202508</v>
      </c>
      <c r="C18839" s="37" t="s">
        <v>136</v>
      </c>
      <c r="D18839" s="37" t="s">
        <v>571</v>
      </c>
      <c r="E18839" s="0" t="n">
        <v>1</v>
      </c>
      <c r="F18839" s="38" t="s">
        <v>70</v>
      </c>
      <c r="G18839" s="37" t="s">
        <v>572</v>
      </c>
      <c r="H18839" s="0" t="n">
        <v>193225</v>
      </c>
      <c r="I18839" s="0" t="n">
        <v>58336</v>
      </c>
      <c r="J18839" s="0" t="n">
        <v>10400</v>
      </c>
    </row>
    <row r="18840" customFormat="false" ht="15" hidden="false" customHeight="false" outlineLevel="0" collapsed="false">
      <c r="A18840" s="0" t="n">
        <v>202508</v>
      </c>
      <c r="B18840" s="0" t="n">
        <v>202508</v>
      </c>
      <c r="C18840" s="37" t="s">
        <v>149</v>
      </c>
      <c r="D18840" s="37" t="s">
        <v>116</v>
      </c>
      <c r="E18840" s="0" t="n">
        <v>1</v>
      </c>
      <c r="F18840" s="38" t="s">
        <v>70</v>
      </c>
      <c r="G18840" s="37" t="s">
        <v>573</v>
      </c>
      <c r="H18840" s="0" t="n">
        <v>2640741</v>
      </c>
      <c r="I18840" s="0" t="n">
        <v>442174</v>
      </c>
      <c r="J18840" s="0" t="n">
        <v>37665</v>
      </c>
    </row>
    <row r="18841" customFormat="false" ht="15" hidden="false" customHeight="false" outlineLevel="0" collapsed="false">
      <c r="A18841" s="0" t="n">
        <v>202508</v>
      </c>
      <c r="B18841" s="0" t="n">
        <v>202508</v>
      </c>
      <c r="C18841" s="37" t="s">
        <v>158</v>
      </c>
      <c r="D18841" s="37" t="s">
        <v>476</v>
      </c>
      <c r="E18841" s="0" t="n">
        <v>1</v>
      </c>
      <c r="F18841" s="38" t="s">
        <v>70</v>
      </c>
      <c r="G18841" s="37" t="s">
        <v>574</v>
      </c>
      <c r="H18841" s="0" t="n">
        <v>818412</v>
      </c>
      <c r="I18841" s="0" t="n">
        <v>195201</v>
      </c>
      <c r="J18841" s="0" t="n">
        <v>18927</v>
      </c>
    </row>
    <row r="18842" customFormat="false" ht="15" hidden="false" customHeight="false" outlineLevel="0" collapsed="false">
      <c r="A18842" s="0" t="n">
        <v>202508</v>
      </c>
      <c r="B18842" s="0" t="n">
        <v>202508</v>
      </c>
      <c r="C18842" s="37" t="s">
        <v>106</v>
      </c>
      <c r="D18842" s="37" t="s">
        <v>237</v>
      </c>
      <c r="E18842" s="0" t="n">
        <v>1</v>
      </c>
      <c r="F18842" s="38" t="s">
        <v>70</v>
      </c>
      <c r="G18842" s="37" t="s">
        <v>575</v>
      </c>
      <c r="H18842" s="0" t="n">
        <v>1966147</v>
      </c>
      <c r="I18842" s="0" t="n">
        <v>548459</v>
      </c>
      <c r="J18842" s="0" t="n">
        <v>-11019</v>
      </c>
    </row>
    <row r="18843" customFormat="false" ht="15" hidden="false" customHeight="false" outlineLevel="0" collapsed="false">
      <c r="A18843" s="0" t="n">
        <v>202508</v>
      </c>
      <c r="B18843" s="0" t="n">
        <v>202508</v>
      </c>
      <c r="C18843" s="37" t="s">
        <v>152</v>
      </c>
      <c r="D18843" s="37" t="s">
        <v>445</v>
      </c>
      <c r="E18843" s="0" t="n">
        <v>1</v>
      </c>
      <c r="F18843" s="38" t="s">
        <v>70</v>
      </c>
      <c r="G18843" s="37" t="s">
        <v>576</v>
      </c>
      <c r="H18843" s="0" t="n">
        <v>342335</v>
      </c>
      <c r="I18843" s="0" t="n">
        <v>149860</v>
      </c>
      <c r="J18843" s="0" t="n">
        <v>26721</v>
      </c>
    </row>
    <row r="18844" customFormat="false" ht="15" hidden="false" customHeight="false" outlineLevel="0" collapsed="false">
      <c r="A18844" s="0" t="n">
        <v>202508</v>
      </c>
      <c r="B18844" s="0" t="n">
        <v>202508</v>
      </c>
      <c r="C18844" s="37" t="s">
        <v>112</v>
      </c>
      <c r="D18844" s="37" t="s">
        <v>367</v>
      </c>
      <c r="E18844" s="0" t="n">
        <v>1</v>
      </c>
      <c r="F18844" s="38" t="s">
        <v>70</v>
      </c>
      <c r="G18844" s="37" t="s">
        <v>577</v>
      </c>
      <c r="H18844" s="0" t="n">
        <v>6261107</v>
      </c>
      <c r="I18844" s="0" t="n">
        <v>1907272</v>
      </c>
      <c r="J18844" s="0" t="n">
        <v>478974</v>
      </c>
    </row>
    <row r="18845" customFormat="false" ht="15" hidden="false" customHeight="false" outlineLevel="0" collapsed="false">
      <c r="A18845" s="0" t="n">
        <v>202508</v>
      </c>
      <c r="B18845" s="0" t="n">
        <v>202508</v>
      </c>
      <c r="C18845" s="37" t="s">
        <v>109</v>
      </c>
      <c r="D18845" s="37" t="s">
        <v>320</v>
      </c>
      <c r="E18845" s="0" t="n">
        <v>1</v>
      </c>
      <c r="F18845" s="38" t="s">
        <v>70</v>
      </c>
      <c r="G18845" s="37" t="s">
        <v>578</v>
      </c>
      <c r="H18845" s="0" t="n">
        <v>4151951</v>
      </c>
      <c r="I18845" s="0" t="n">
        <v>411652</v>
      </c>
      <c r="J18845" s="0" t="n">
        <v>-41252</v>
      </c>
    </row>
    <row r="18846" customFormat="false" ht="15" hidden="false" customHeight="false" outlineLevel="0" collapsed="false">
      <c r="A18846" s="0" t="n">
        <v>202508</v>
      </c>
      <c r="B18846" s="0" t="n">
        <v>202508</v>
      </c>
      <c r="C18846" s="37" t="s">
        <v>197</v>
      </c>
      <c r="D18846" s="37" t="s">
        <v>362</v>
      </c>
      <c r="E18846" s="0" t="n">
        <v>1</v>
      </c>
      <c r="F18846" s="38" t="s">
        <v>70</v>
      </c>
      <c r="G18846" s="37" t="s">
        <v>579</v>
      </c>
      <c r="H18846" s="0" t="n">
        <v>2969344</v>
      </c>
      <c r="I18846" s="0" t="n">
        <v>1141708</v>
      </c>
      <c r="J18846" s="0" t="n">
        <v>164516</v>
      </c>
    </row>
    <row r="18847" customFormat="false" ht="15" hidden="false" customHeight="false" outlineLevel="0" collapsed="false">
      <c r="A18847" s="0" t="n">
        <v>202508</v>
      </c>
      <c r="B18847" s="0" t="n">
        <v>202508</v>
      </c>
      <c r="C18847" s="37" t="s">
        <v>106</v>
      </c>
      <c r="D18847" s="37" t="s">
        <v>280</v>
      </c>
      <c r="E18847" s="0" t="n">
        <v>1</v>
      </c>
      <c r="F18847" s="38" t="s">
        <v>70</v>
      </c>
      <c r="G18847" s="37" t="s">
        <v>580</v>
      </c>
      <c r="H18847" s="0" t="n">
        <v>212657</v>
      </c>
      <c r="I18847" s="0" t="n">
        <v>28614</v>
      </c>
      <c r="J18847" s="0" t="n">
        <v>1871</v>
      </c>
    </row>
    <row r="18848" customFormat="false" ht="15" hidden="false" customHeight="false" outlineLevel="0" collapsed="false">
      <c r="A18848" s="0" t="n">
        <v>202508</v>
      </c>
      <c r="B18848" s="0" t="n">
        <v>202508</v>
      </c>
      <c r="C18848" s="37" t="s">
        <v>136</v>
      </c>
      <c r="D18848" s="37" t="s">
        <v>208</v>
      </c>
      <c r="E18848" s="0" t="n">
        <v>1</v>
      </c>
      <c r="F18848" s="38" t="s">
        <v>70</v>
      </c>
      <c r="G18848" s="37" t="s">
        <v>581</v>
      </c>
      <c r="H18848" s="0" t="n">
        <v>2902776</v>
      </c>
      <c r="I18848" s="0" t="n">
        <v>551707</v>
      </c>
      <c r="J18848" s="0" t="n">
        <v>33966</v>
      </c>
    </row>
    <row r="18849" customFormat="false" ht="15" hidden="false" customHeight="false" outlineLevel="0" collapsed="false">
      <c r="A18849" s="0" t="n">
        <v>202508</v>
      </c>
      <c r="B18849" s="0" t="n">
        <v>202508</v>
      </c>
      <c r="C18849" s="37" t="s">
        <v>124</v>
      </c>
      <c r="D18849" s="37" t="s">
        <v>212</v>
      </c>
      <c r="E18849" s="0" t="n">
        <v>1</v>
      </c>
      <c r="F18849" s="38" t="s">
        <v>70</v>
      </c>
      <c r="G18849" s="37" t="s">
        <v>582</v>
      </c>
      <c r="H18849" s="0" t="n">
        <v>2765759</v>
      </c>
      <c r="I18849" s="0" t="n">
        <v>995998</v>
      </c>
      <c r="J18849" s="0" t="n">
        <v>142195</v>
      </c>
    </row>
    <row r="18850" customFormat="false" ht="15" hidden="false" customHeight="false" outlineLevel="0" collapsed="false">
      <c r="A18850" s="0" t="n">
        <v>202508</v>
      </c>
      <c r="B18850" s="0" t="n">
        <v>202508</v>
      </c>
      <c r="C18850" s="37" t="s">
        <v>109</v>
      </c>
      <c r="D18850" s="37" t="s">
        <v>482</v>
      </c>
      <c r="E18850" s="0" t="n">
        <v>1</v>
      </c>
      <c r="F18850" s="38" t="s">
        <v>70</v>
      </c>
      <c r="G18850" s="37" t="s">
        <v>583</v>
      </c>
      <c r="H18850" s="0" t="n">
        <v>111380</v>
      </c>
      <c r="I18850" s="0" t="n">
        <v>18625</v>
      </c>
      <c r="J18850" s="0" t="n">
        <v>1435</v>
      </c>
    </row>
    <row r="18851" customFormat="false" ht="15" hidden="false" customHeight="false" outlineLevel="0" collapsed="false">
      <c r="A18851" s="0" t="n">
        <v>202508</v>
      </c>
      <c r="B18851" s="0" t="n">
        <v>202508</v>
      </c>
      <c r="C18851" s="37" t="s">
        <v>178</v>
      </c>
      <c r="D18851" s="37" t="s">
        <v>216</v>
      </c>
      <c r="E18851" s="0" t="n">
        <v>1</v>
      </c>
      <c r="F18851" s="38" t="s">
        <v>70</v>
      </c>
      <c r="G18851" s="37" t="s">
        <v>584</v>
      </c>
      <c r="H18851" s="0" t="n">
        <v>1136730</v>
      </c>
      <c r="I18851" s="0" t="n">
        <v>251727</v>
      </c>
      <c r="J18851" s="0" t="n">
        <v>30019</v>
      </c>
    </row>
    <row r="18852" customFormat="false" ht="15" hidden="false" customHeight="false" outlineLevel="0" collapsed="false">
      <c r="A18852" s="0" t="n">
        <v>202508</v>
      </c>
      <c r="B18852" s="0" t="n">
        <v>202508</v>
      </c>
      <c r="C18852" s="37" t="s">
        <v>95</v>
      </c>
      <c r="D18852" s="37" t="s">
        <v>383</v>
      </c>
      <c r="E18852" s="0" t="n">
        <v>1</v>
      </c>
      <c r="F18852" s="38" t="s">
        <v>70</v>
      </c>
      <c r="G18852" s="37" t="s">
        <v>585</v>
      </c>
      <c r="H18852" s="0" t="n">
        <v>1519543</v>
      </c>
      <c r="I18852" s="0" t="n">
        <v>585822</v>
      </c>
      <c r="J18852" s="0" t="n">
        <v>25795</v>
      </c>
    </row>
    <row r="18853" customFormat="false" ht="15" hidden="false" customHeight="false" outlineLevel="0" collapsed="false">
      <c r="A18853" s="0" t="n">
        <v>202508</v>
      </c>
      <c r="B18853" s="0" t="n">
        <v>202508</v>
      </c>
      <c r="C18853" s="37" t="s">
        <v>106</v>
      </c>
      <c r="D18853" s="37" t="s">
        <v>586</v>
      </c>
      <c r="E18853" s="0" t="n">
        <v>1</v>
      </c>
      <c r="F18853" s="38" t="s">
        <v>70</v>
      </c>
      <c r="G18853" s="37" t="s">
        <v>587</v>
      </c>
      <c r="H18853" s="0" t="n">
        <v>2067612</v>
      </c>
      <c r="I18853" s="0" t="n">
        <v>582292</v>
      </c>
      <c r="J18853" s="0" t="n">
        <v>134205</v>
      </c>
    </row>
    <row r="18854" customFormat="false" ht="15" hidden="false" customHeight="false" outlineLevel="0" collapsed="false">
      <c r="A18854" s="0" t="n">
        <v>202508</v>
      </c>
      <c r="B18854" s="0" t="n">
        <v>202508</v>
      </c>
      <c r="C18854" s="37" t="s">
        <v>178</v>
      </c>
      <c r="D18854" s="37" t="s">
        <v>356</v>
      </c>
      <c r="E18854" s="0" t="n">
        <v>1</v>
      </c>
      <c r="F18854" s="38" t="s">
        <v>70</v>
      </c>
      <c r="G18854" s="37" t="s">
        <v>588</v>
      </c>
      <c r="H18854" s="0" t="n">
        <v>1723671</v>
      </c>
      <c r="I18854" s="0" t="n">
        <v>399377</v>
      </c>
      <c r="J18854" s="0" t="n">
        <v>22645</v>
      </c>
    </row>
    <row r="18855" customFormat="false" ht="15" hidden="false" customHeight="false" outlineLevel="0" collapsed="false">
      <c r="A18855" s="0" t="n">
        <v>202508</v>
      </c>
      <c r="B18855" s="0" t="n">
        <v>202508</v>
      </c>
      <c r="C18855" s="37" t="s">
        <v>124</v>
      </c>
      <c r="D18855" s="37" t="s">
        <v>367</v>
      </c>
      <c r="E18855" s="0" t="n">
        <v>1</v>
      </c>
      <c r="F18855" s="38" t="s">
        <v>70</v>
      </c>
      <c r="G18855" s="37" t="s">
        <v>589</v>
      </c>
      <c r="H18855" s="0" t="n">
        <v>2310049</v>
      </c>
      <c r="I18855" s="0" t="n">
        <v>392355</v>
      </c>
      <c r="J18855" s="0" t="n">
        <v>1521</v>
      </c>
    </row>
    <row r="18856" customFormat="false" ht="15" hidden="false" customHeight="false" outlineLevel="0" collapsed="false">
      <c r="A18856" s="0" t="n">
        <v>202508</v>
      </c>
      <c r="B18856" s="0" t="n">
        <v>202508</v>
      </c>
      <c r="C18856" s="37" t="s">
        <v>101</v>
      </c>
      <c r="D18856" s="37" t="s">
        <v>590</v>
      </c>
      <c r="E18856" s="0" t="n">
        <v>1</v>
      </c>
      <c r="F18856" s="38" t="s">
        <v>70</v>
      </c>
      <c r="G18856" s="37" t="s">
        <v>591</v>
      </c>
      <c r="H18856" s="0" t="n">
        <v>7178008</v>
      </c>
      <c r="I18856" s="0" t="n">
        <v>2470486</v>
      </c>
      <c r="J18856" s="0" t="n">
        <v>283357</v>
      </c>
    </row>
    <row r="18857" customFormat="false" ht="15" hidden="false" customHeight="false" outlineLevel="0" collapsed="false">
      <c r="A18857" s="0" t="n">
        <v>202508</v>
      </c>
      <c r="B18857" s="0" t="n">
        <v>202508</v>
      </c>
      <c r="C18857" s="37" t="s">
        <v>112</v>
      </c>
      <c r="D18857" s="37" t="s">
        <v>141</v>
      </c>
      <c r="E18857" s="0" t="n">
        <v>1</v>
      </c>
      <c r="F18857" s="38" t="s">
        <v>70</v>
      </c>
      <c r="G18857" s="37" t="s">
        <v>592</v>
      </c>
      <c r="H18857" s="0" t="n">
        <v>4460595</v>
      </c>
      <c r="I18857" s="0" t="n">
        <v>1287774</v>
      </c>
      <c r="J18857" s="0" t="n">
        <v>-4499</v>
      </c>
    </row>
    <row r="18858" customFormat="false" ht="15" hidden="false" customHeight="false" outlineLevel="0" collapsed="false">
      <c r="A18858" s="0" t="n">
        <v>202508</v>
      </c>
      <c r="B18858" s="0" t="n">
        <v>202508</v>
      </c>
      <c r="C18858" s="37" t="s">
        <v>149</v>
      </c>
      <c r="D18858" s="37" t="s">
        <v>113</v>
      </c>
      <c r="E18858" s="0" t="n">
        <v>1</v>
      </c>
      <c r="F18858" s="38" t="s">
        <v>70</v>
      </c>
      <c r="G18858" s="37" t="s">
        <v>593</v>
      </c>
      <c r="H18858" s="0" t="n">
        <v>43191</v>
      </c>
      <c r="I18858" s="0" t="n">
        <v>22284</v>
      </c>
      <c r="J18858" s="0" t="n">
        <v>2306</v>
      </c>
    </row>
    <row r="18859" customFormat="false" ht="15" hidden="false" customHeight="false" outlineLevel="0" collapsed="false">
      <c r="A18859" s="0" t="n">
        <v>202508</v>
      </c>
      <c r="B18859" s="0" t="n">
        <v>202508</v>
      </c>
      <c r="C18859" s="37" t="s">
        <v>178</v>
      </c>
      <c r="D18859" s="37" t="s">
        <v>102</v>
      </c>
      <c r="E18859" s="0" t="n">
        <v>1</v>
      </c>
      <c r="F18859" s="38" t="s">
        <v>70</v>
      </c>
      <c r="G18859" s="37" t="s">
        <v>594</v>
      </c>
      <c r="H18859" s="0" t="n">
        <v>776997</v>
      </c>
      <c r="I18859" s="0" t="n">
        <v>114995</v>
      </c>
      <c r="J18859" s="0" t="n">
        <v>28140</v>
      </c>
    </row>
    <row r="18860" customFormat="false" ht="15" hidden="false" customHeight="false" outlineLevel="0" collapsed="false">
      <c r="A18860" s="0" t="n">
        <v>202508</v>
      </c>
      <c r="B18860" s="0" t="n">
        <v>202508</v>
      </c>
      <c r="C18860" s="37" t="s">
        <v>98</v>
      </c>
      <c r="D18860" s="37" t="s">
        <v>102</v>
      </c>
      <c r="E18860" s="0" t="n">
        <v>1</v>
      </c>
      <c r="F18860" s="38" t="s">
        <v>70</v>
      </c>
      <c r="G18860" s="37" t="s">
        <v>595</v>
      </c>
      <c r="H18860" s="0" t="n">
        <v>1480948</v>
      </c>
      <c r="I18860" s="0" t="n">
        <v>849998</v>
      </c>
      <c r="J18860" s="0" t="n">
        <v>64190</v>
      </c>
    </row>
    <row r="18861" customFormat="false" ht="15" hidden="false" customHeight="false" outlineLevel="0" collapsed="false">
      <c r="A18861" s="0" t="n">
        <v>202508</v>
      </c>
      <c r="B18861" s="0" t="n">
        <v>202508</v>
      </c>
      <c r="C18861" s="37" t="s">
        <v>184</v>
      </c>
      <c r="D18861" s="37" t="s">
        <v>163</v>
      </c>
      <c r="E18861" s="0" t="n">
        <v>1</v>
      </c>
      <c r="F18861" s="38" t="s">
        <v>70</v>
      </c>
      <c r="G18861" s="37" t="s">
        <v>596</v>
      </c>
      <c r="H18861" s="0" t="n">
        <v>114239</v>
      </c>
      <c r="I18861" s="0" t="n">
        <v>30535</v>
      </c>
      <c r="J18861" s="0" t="n">
        <v>-1693</v>
      </c>
    </row>
    <row r="18862" customFormat="false" ht="15" hidden="false" customHeight="false" outlineLevel="0" collapsed="false">
      <c r="A18862" s="0" t="n">
        <v>202508</v>
      </c>
      <c r="B18862" s="0" t="n">
        <v>202508</v>
      </c>
      <c r="C18862" s="37" t="s">
        <v>184</v>
      </c>
      <c r="D18862" s="37" t="s">
        <v>380</v>
      </c>
      <c r="E18862" s="0" t="n">
        <v>1</v>
      </c>
      <c r="F18862" s="38" t="s">
        <v>70</v>
      </c>
      <c r="G18862" s="37" t="s">
        <v>597</v>
      </c>
      <c r="H18862" s="0" t="n">
        <v>1399937</v>
      </c>
      <c r="I18862" s="0" t="n">
        <v>396307</v>
      </c>
      <c r="J18862" s="0" t="n">
        <v>15253</v>
      </c>
    </row>
    <row r="18863" customFormat="false" ht="15" hidden="false" customHeight="false" outlineLevel="0" collapsed="false">
      <c r="A18863" s="0" t="n">
        <v>202508</v>
      </c>
      <c r="B18863" s="0" t="n">
        <v>202508</v>
      </c>
      <c r="C18863" s="37" t="s">
        <v>98</v>
      </c>
      <c r="D18863" s="37" t="s">
        <v>380</v>
      </c>
      <c r="E18863" s="0" t="n">
        <v>1</v>
      </c>
      <c r="F18863" s="38" t="s">
        <v>70</v>
      </c>
      <c r="G18863" s="37" t="s">
        <v>598</v>
      </c>
      <c r="H18863" s="0" t="n">
        <v>5568353</v>
      </c>
      <c r="I18863" s="0" t="n">
        <v>1815787</v>
      </c>
      <c r="J18863" s="0" t="n">
        <v>292787</v>
      </c>
    </row>
    <row r="18864" customFormat="false" ht="15" hidden="false" customHeight="false" outlineLevel="0" collapsed="false">
      <c r="A18864" s="0" t="n">
        <v>202508</v>
      </c>
      <c r="B18864" s="0" t="n">
        <v>202508</v>
      </c>
      <c r="C18864" s="37" t="s">
        <v>109</v>
      </c>
      <c r="D18864" s="37" t="s">
        <v>372</v>
      </c>
      <c r="E18864" s="0" t="n">
        <v>1</v>
      </c>
      <c r="F18864" s="38" t="s">
        <v>70</v>
      </c>
      <c r="G18864" s="37" t="s">
        <v>599</v>
      </c>
      <c r="H18864" s="0" t="n">
        <v>345714</v>
      </c>
      <c r="I18864" s="0" t="n">
        <v>65288</v>
      </c>
      <c r="J18864" s="0" t="n">
        <v>5921</v>
      </c>
    </row>
    <row r="18865" customFormat="false" ht="15" hidden="false" customHeight="false" outlineLevel="0" collapsed="false">
      <c r="A18865" s="0" t="n">
        <v>202508</v>
      </c>
      <c r="B18865" s="0" t="n">
        <v>202508</v>
      </c>
      <c r="C18865" s="37" t="s">
        <v>152</v>
      </c>
      <c r="D18865" s="37" t="s">
        <v>220</v>
      </c>
      <c r="E18865" s="0" t="n">
        <v>1</v>
      </c>
      <c r="F18865" s="38" t="s">
        <v>70</v>
      </c>
      <c r="G18865" s="37" t="s">
        <v>600</v>
      </c>
      <c r="H18865" s="0" t="n">
        <v>2291702</v>
      </c>
      <c r="I18865" s="0" t="n">
        <v>1190041</v>
      </c>
      <c r="J18865" s="0" t="n">
        <v>178659</v>
      </c>
    </row>
    <row r="18866" customFormat="false" ht="15" hidden="false" customHeight="false" outlineLevel="0" collapsed="false">
      <c r="A18866" s="0" t="n">
        <v>202508</v>
      </c>
      <c r="B18866" s="0" t="n">
        <v>202508</v>
      </c>
      <c r="C18866" s="37" t="s">
        <v>149</v>
      </c>
      <c r="D18866" s="37" t="s">
        <v>216</v>
      </c>
      <c r="E18866" s="0" t="n">
        <v>1</v>
      </c>
      <c r="F18866" s="38" t="s">
        <v>70</v>
      </c>
      <c r="G18866" s="37" t="s">
        <v>601</v>
      </c>
      <c r="H18866" s="0" t="n">
        <v>409163</v>
      </c>
      <c r="I18866" s="0" t="n">
        <v>93928</v>
      </c>
      <c r="J18866" s="0" t="n">
        <v>1572</v>
      </c>
    </row>
    <row r="18867" customFormat="false" ht="15" hidden="false" customHeight="false" outlineLevel="0" collapsed="false">
      <c r="A18867" s="0" t="n">
        <v>202508</v>
      </c>
      <c r="B18867" s="0" t="n">
        <v>202508</v>
      </c>
      <c r="C18867" s="37" t="s">
        <v>124</v>
      </c>
      <c r="D18867" s="37" t="s">
        <v>249</v>
      </c>
      <c r="E18867" s="0" t="n">
        <v>1</v>
      </c>
      <c r="F18867" s="38" t="s">
        <v>70</v>
      </c>
      <c r="G18867" s="37" t="s">
        <v>602</v>
      </c>
      <c r="H18867" s="0" t="n">
        <v>726103</v>
      </c>
      <c r="I18867" s="0" t="n">
        <v>287556</v>
      </c>
      <c r="J18867" s="0" t="n">
        <v>11158</v>
      </c>
    </row>
    <row r="18868" customFormat="false" ht="15" hidden="false" customHeight="false" outlineLevel="0" collapsed="false">
      <c r="A18868" s="0" t="n">
        <v>202508</v>
      </c>
      <c r="B18868" s="0" t="n">
        <v>202508</v>
      </c>
      <c r="C18868" s="37" t="s">
        <v>115</v>
      </c>
      <c r="D18868" s="37" t="s">
        <v>603</v>
      </c>
      <c r="E18868" s="0" t="n">
        <v>1</v>
      </c>
      <c r="F18868" s="38" t="s">
        <v>70</v>
      </c>
      <c r="G18868" s="37" t="s">
        <v>604</v>
      </c>
      <c r="H18868" s="0" t="n">
        <v>5935740</v>
      </c>
      <c r="I18868" s="0" t="n">
        <v>1341121</v>
      </c>
      <c r="J18868" s="0" t="n">
        <v>192269</v>
      </c>
    </row>
    <row r="18869" customFormat="false" ht="15" hidden="false" customHeight="false" outlineLevel="0" collapsed="false">
      <c r="A18869" s="0" t="n">
        <v>202508</v>
      </c>
      <c r="B18869" s="0" t="n">
        <v>202508</v>
      </c>
      <c r="C18869" s="37" t="s">
        <v>158</v>
      </c>
      <c r="D18869" s="37" t="s">
        <v>519</v>
      </c>
      <c r="E18869" s="0" t="n">
        <v>1</v>
      </c>
      <c r="F18869" s="38" t="s">
        <v>70</v>
      </c>
      <c r="G18869" s="37" t="s">
        <v>605</v>
      </c>
      <c r="H18869" s="0" t="n">
        <v>746853</v>
      </c>
      <c r="I18869" s="0" t="n">
        <v>185554</v>
      </c>
      <c r="J18869" s="0" t="n">
        <v>44735</v>
      </c>
    </row>
    <row r="18870" customFormat="false" ht="15" hidden="false" customHeight="false" outlineLevel="0" collapsed="false">
      <c r="A18870" s="0" t="n">
        <v>202508</v>
      </c>
      <c r="B18870" s="0" t="n">
        <v>202508</v>
      </c>
      <c r="C18870" s="37" t="s">
        <v>106</v>
      </c>
      <c r="D18870" s="37" t="s">
        <v>606</v>
      </c>
      <c r="E18870" s="0" t="n">
        <v>1</v>
      </c>
      <c r="F18870" s="38" t="s">
        <v>70</v>
      </c>
      <c r="G18870" s="37" t="s">
        <v>607</v>
      </c>
      <c r="H18870" s="0" t="n">
        <v>2746198</v>
      </c>
      <c r="I18870" s="0" t="n">
        <v>372988</v>
      </c>
      <c r="J18870" s="0" t="n">
        <v>15394</v>
      </c>
    </row>
    <row r="18871" customFormat="false" ht="15" hidden="false" customHeight="false" outlineLevel="0" collapsed="false">
      <c r="A18871" s="0" t="n">
        <v>202508</v>
      </c>
      <c r="B18871" s="0" t="n">
        <v>202508</v>
      </c>
      <c r="C18871" s="37" t="s">
        <v>152</v>
      </c>
      <c r="D18871" s="37" t="s">
        <v>608</v>
      </c>
      <c r="E18871" s="0" t="n">
        <v>1</v>
      </c>
      <c r="F18871" s="38" t="s">
        <v>70</v>
      </c>
      <c r="G18871" s="37" t="s">
        <v>609</v>
      </c>
      <c r="H18871" s="0" t="n">
        <v>101332</v>
      </c>
      <c r="I18871" s="0" t="n">
        <v>28522</v>
      </c>
      <c r="J18871" s="0" t="n">
        <v>2388</v>
      </c>
    </row>
    <row r="18872" customFormat="false" ht="15" hidden="false" customHeight="false" outlineLevel="0" collapsed="false">
      <c r="A18872" s="0" t="n">
        <v>202508</v>
      </c>
      <c r="B18872" s="0" t="n">
        <v>202508</v>
      </c>
      <c r="C18872" s="37" t="s">
        <v>109</v>
      </c>
      <c r="D18872" s="37" t="s">
        <v>393</v>
      </c>
      <c r="E18872" s="0" t="n">
        <v>1</v>
      </c>
      <c r="F18872" s="38" t="s">
        <v>70</v>
      </c>
      <c r="G18872" s="37" t="s">
        <v>610</v>
      </c>
      <c r="H18872" s="0" t="n">
        <v>10397597</v>
      </c>
      <c r="I18872" s="0" t="n">
        <v>1264906</v>
      </c>
      <c r="J18872" s="0" t="n">
        <v>240320</v>
      </c>
    </row>
    <row r="18873" customFormat="false" ht="15" hidden="false" customHeight="false" outlineLevel="0" collapsed="false">
      <c r="A18873" s="0" t="n">
        <v>202508</v>
      </c>
      <c r="B18873" s="0" t="n">
        <v>202508</v>
      </c>
      <c r="C18873" s="37" t="s">
        <v>178</v>
      </c>
      <c r="D18873" s="37" t="s">
        <v>320</v>
      </c>
      <c r="E18873" s="0" t="n">
        <v>1</v>
      </c>
      <c r="F18873" s="38" t="s">
        <v>70</v>
      </c>
      <c r="G18873" s="37" t="s">
        <v>611</v>
      </c>
      <c r="H18873" s="0" t="n">
        <v>2500538</v>
      </c>
      <c r="I18873" s="0" t="n">
        <v>1033866</v>
      </c>
      <c r="J18873" s="0" t="n">
        <v>96258</v>
      </c>
    </row>
    <row r="18874" customFormat="false" ht="15" hidden="false" customHeight="false" outlineLevel="0" collapsed="false">
      <c r="A18874" s="0" t="n">
        <v>202508</v>
      </c>
      <c r="B18874" s="0" t="n">
        <v>202508</v>
      </c>
      <c r="C18874" s="37" t="s">
        <v>101</v>
      </c>
      <c r="D18874" s="37" t="s">
        <v>104</v>
      </c>
      <c r="E18874" s="0" t="n">
        <v>1</v>
      </c>
      <c r="F18874" s="38" t="s">
        <v>70</v>
      </c>
      <c r="G18874" s="37" t="s">
        <v>612</v>
      </c>
      <c r="H18874" s="0" t="n">
        <v>1020908</v>
      </c>
      <c r="I18874" s="0" t="n">
        <v>347736</v>
      </c>
      <c r="J18874" s="0" t="n">
        <v>49997</v>
      </c>
    </row>
    <row r="18875" customFormat="false" ht="15" hidden="false" customHeight="false" outlineLevel="0" collapsed="false">
      <c r="A18875" s="0" t="n">
        <v>202508</v>
      </c>
      <c r="B18875" s="0" t="n">
        <v>202508</v>
      </c>
      <c r="C18875" s="37" t="s">
        <v>124</v>
      </c>
      <c r="D18875" s="37" t="s">
        <v>362</v>
      </c>
      <c r="E18875" s="0" t="n">
        <v>1</v>
      </c>
      <c r="F18875" s="38" t="s">
        <v>70</v>
      </c>
      <c r="G18875" s="37" t="s">
        <v>613</v>
      </c>
      <c r="H18875" s="0" t="n">
        <v>3399392</v>
      </c>
      <c r="I18875" s="0" t="n">
        <v>1695422</v>
      </c>
      <c r="J18875" s="0" t="n">
        <v>10147</v>
      </c>
    </row>
    <row r="18876" customFormat="false" ht="15" hidden="false" customHeight="false" outlineLevel="0" collapsed="false">
      <c r="A18876" s="0" t="n">
        <v>202508</v>
      </c>
      <c r="B18876" s="0" t="n">
        <v>202508</v>
      </c>
      <c r="C18876" s="37" t="s">
        <v>136</v>
      </c>
      <c r="D18876" s="37" t="s">
        <v>603</v>
      </c>
      <c r="E18876" s="0" t="n">
        <v>1</v>
      </c>
      <c r="F18876" s="38" t="s">
        <v>70</v>
      </c>
      <c r="G18876" s="37" t="s">
        <v>614</v>
      </c>
      <c r="H18876" s="0" t="n">
        <v>218375</v>
      </c>
      <c r="I18876" s="0" t="n">
        <v>58155</v>
      </c>
      <c r="J18876" s="0" t="n">
        <v>4673</v>
      </c>
    </row>
    <row r="18877" customFormat="false" ht="15" hidden="false" customHeight="false" outlineLevel="0" collapsed="false">
      <c r="A18877" s="0" t="n">
        <v>202508</v>
      </c>
      <c r="B18877" s="0" t="n">
        <v>202508</v>
      </c>
      <c r="C18877" s="37" t="s">
        <v>152</v>
      </c>
      <c r="D18877" s="37" t="s">
        <v>387</v>
      </c>
      <c r="E18877" s="0" t="n">
        <v>1</v>
      </c>
      <c r="F18877" s="38" t="s">
        <v>70</v>
      </c>
      <c r="G18877" s="37" t="s">
        <v>615</v>
      </c>
      <c r="H18877" s="0" t="n">
        <v>6049069</v>
      </c>
      <c r="I18877" s="0" t="n">
        <v>1396724</v>
      </c>
      <c r="J18877" s="0" t="n">
        <v>24948</v>
      </c>
    </row>
    <row r="18878" customFormat="false" ht="15" hidden="false" customHeight="false" outlineLevel="0" collapsed="false">
      <c r="A18878" s="0" t="n">
        <v>202508</v>
      </c>
      <c r="B18878" s="0" t="n">
        <v>202508</v>
      </c>
      <c r="C18878" s="37" t="s">
        <v>178</v>
      </c>
      <c r="D18878" s="37" t="s">
        <v>616</v>
      </c>
      <c r="E18878" s="0" t="n">
        <v>1</v>
      </c>
      <c r="F18878" s="38" t="s">
        <v>70</v>
      </c>
      <c r="G18878" s="37" t="s">
        <v>617</v>
      </c>
      <c r="H18878" s="0" t="n">
        <v>993803</v>
      </c>
      <c r="I18878" s="0" t="n">
        <v>310072</v>
      </c>
      <c r="J18878" s="0" t="n">
        <v>-27459</v>
      </c>
    </row>
    <row r="18879" customFormat="false" ht="15" hidden="false" customHeight="false" outlineLevel="0" collapsed="false">
      <c r="A18879" s="0" t="n">
        <v>202508</v>
      </c>
      <c r="B18879" s="0" t="n">
        <v>202508</v>
      </c>
      <c r="C18879" s="37" t="s">
        <v>106</v>
      </c>
      <c r="D18879" s="37" t="s">
        <v>618</v>
      </c>
      <c r="E18879" s="0" t="n">
        <v>1</v>
      </c>
      <c r="F18879" s="38" t="s">
        <v>70</v>
      </c>
      <c r="G18879" s="37" t="s">
        <v>619</v>
      </c>
      <c r="H18879" s="0" t="n">
        <v>859366</v>
      </c>
      <c r="I18879" s="0" t="n">
        <v>121521</v>
      </c>
      <c r="J18879" s="0" t="n">
        <v>-1026</v>
      </c>
    </row>
    <row r="18880" customFormat="false" ht="15" hidden="false" customHeight="false" outlineLevel="0" collapsed="false">
      <c r="A18880" s="0" t="n">
        <v>202508</v>
      </c>
      <c r="B18880" s="0" t="n">
        <v>202508</v>
      </c>
      <c r="C18880" s="37" t="s">
        <v>184</v>
      </c>
      <c r="D18880" s="37" t="s">
        <v>231</v>
      </c>
      <c r="E18880" s="0" t="n">
        <v>1</v>
      </c>
      <c r="F18880" s="38" t="s">
        <v>70</v>
      </c>
      <c r="G18880" s="37" t="s">
        <v>620</v>
      </c>
      <c r="H18880" s="0" t="n">
        <v>675131</v>
      </c>
      <c r="I18880" s="0" t="n">
        <v>297399</v>
      </c>
      <c r="J18880" s="0" t="n">
        <v>37122</v>
      </c>
    </row>
    <row r="18881" customFormat="false" ht="15" hidden="false" customHeight="false" outlineLevel="0" collapsed="false">
      <c r="A18881" s="0" t="n">
        <v>202508</v>
      </c>
      <c r="B18881" s="0" t="n">
        <v>202508</v>
      </c>
      <c r="C18881" s="37" t="s">
        <v>124</v>
      </c>
      <c r="D18881" s="37" t="s">
        <v>467</v>
      </c>
      <c r="E18881" s="0" t="n">
        <v>1</v>
      </c>
      <c r="F18881" s="38" t="s">
        <v>70</v>
      </c>
      <c r="G18881" s="37" t="s">
        <v>621</v>
      </c>
      <c r="H18881" s="0" t="n">
        <v>731475</v>
      </c>
      <c r="I18881" s="0" t="n">
        <v>228673</v>
      </c>
      <c r="J18881" s="0" t="n">
        <v>30913</v>
      </c>
    </row>
    <row r="18882" customFormat="false" ht="15" hidden="false" customHeight="false" outlineLevel="0" collapsed="false">
      <c r="A18882" s="0" t="n">
        <v>202508</v>
      </c>
      <c r="B18882" s="0" t="n">
        <v>202508</v>
      </c>
      <c r="C18882" s="37" t="s">
        <v>112</v>
      </c>
      <c r="D18882" s="37" t="s">
        <v>324</v>
      </c>
      <c r="E18882" s="0" t="n">
        <v>1</v>
      </c>
      <c r="F18882" s="38" t="s">
        <v>70</v>
      </c>
      <c r="G18882" s="37" t="s">
        <v>622</v>
      </c>
      <c r="H18882" s="0" t="n">
        <v>3837605</v>
      </c>
      <c r="I18882" s="0" t="n">
        <v>831321</v>
      </c>
      <c r="J18882" s="0" t="n">
        <v>130400</v>
      </c>
    </row>
    <row r="18883" customFormat="false" ht="15" hidden="false" customHeight="false" outlineLevel="0" collapsed="false">
      <c r="A18883" s="0" t="n">
        <v>202508</v>
      </c>
      <c r="B18883" s="0" t="n">
        <v>202508</v>
      </c>
      <c r="C18883" s="37" t="s">
        <v>106</v>
      </c>
      <c r="D18883" s="37" t="s">
        <v>623</v>
      </c>
      <c r="E18883" s="0" t="n">
        <v>1</v>
      </c>
      <c r="F18883" s="38" t="s">
        <v>70</v>
      </c>
      <c r="G18883" s="37" t="s">
        <v>624</v>
      </c>
      <c r="H18883" s="0" t="n">
        <v>1515398</v>
      </c>
      <c r="I18883" s="0" t="n">
        <v>443574</v>
      </c>
      <c r="J18883" s="0" t="n">
        <v>58062</v>
      </c>
    </row>
    <row r="18884" customFormat="false" ht="15" hidden="false" customHeight="false" outlineLevel="0" collapsed="false">
      <c r="A18884" s="0" t="n">
        <v>202508</v>
      </c>
      <c r="B18884" s="0" t="n">
        <v>202508</v>
      </c>
      <c r="C18884" s="37" t="s">
        <v>95</v>
      </c>
      <c r="D18884" s="37" t="s">
        <v>320</v>
      </c>
      <c r="E18884" s="0" t="n">
        <v>1</v>
      </c>
      <c r="F18884" s="38" t="s">
        <v>70</v>
      </c>
      <c r="G18884" s="37" t="s">
        <v>625</v>
      </c>
      <c r="H18884" s="0" t="n">
        <v>1865085</v>
      </c>
      <c r="I18884" s="0" t="n">
        <v>467123</v>
      </c>
      <c r="J18884" s="0" t="n">
        <v>27000</v>
      </c>
    </row>
    <row r="18885" customFormat="false" ht="15" hidden="false" customHeight="false" outlineLevel="0" collapsed="false">
      <c r="A18885" s="0" t="n">
        <v>202508</v>
      </c>
      <c r="B18885" s="0" t="n">
        <v>202508</v>
      </c>
      <c r="C18885" s="37" t="s">
        <v>197</v>
      </c>
      <c r="D18885" s="37" t="s">
        <v>626</v>
      </c>
      <c r="E18885" s="0" t="n">
        <v>1</v>
      </c>
      <c r="F18885" s="38" t="s">
        <v>70</v>
      </c>
      <c r="G18885" s="37" t="s">
        <v>627</v>
      </c>
      <c r="H18885" s="0" t="n">
        <v>1185937</v>
      </c>
      <c r="I18885" s="0" t="n">
        <v>200297</v>
      </c>
      <c r="J18885" s="0" t="n">
        <v>-20693</v>
      </c>
    </row>
    <row r="18886" customFormat="false" ht="15" hidden="false" customHeight="false" outlineLevel="0" collapsed="false">
      <c r="A18886" s="0" t="n">
        <v>202508</v>
      </c>
      <c r="B18886" s="0" t="n">
        <v>202508</v>
      </c>
      <c r="C18886" s="37" t="s">
        <v>197</v>
      </c>
      <c r="D18886" s="37" t="s">
        <v>172</v>
      </c>
      <c r="E18886" s="0" t="n">
        <v>1</v>
      </c>
      <c r="F18886" s="38" t="s">
        <v>70</v>
      </c>
      <c r="G18886" s="37" t="s">
        <v>628</v>
      </c>
      <c r="H18886" s="0" t="n">
        <v>2739063</v>
      </c>
      <c r="I18886" s="0" t="n">
        <v>738849</v>
      </c>
      <c r="J18886" s="0" t="n">
        <v>-25424</v>
      </c>
    </row>
    <row r="18887" customFormat="false" ht="15" hidden="false" customHeight="false" outlineLevel="0" collapsed="false">
      <c r="A18887" s="0" t="n">
        <v>202508</v>
      </c>
      <c r="B18887" s="0" t="n">
        <v>202508</v>
      </c>
      <c r="C18887" s="37" t="s">
        <v>124</v>
      </c>
      <c r="D18887" s="37" t="s">
        <v>420</v>
      </c>
      <c r="E18887" s="0" t="n">
        <v>1</v>
      </c>
      <c r="F18887" s="38" t="s">
        <v>70</v>
      </c>
      <c r="G18887" s="37" t="s">
        <v>629</v>
      </c>
      <c r="H18887" s="0" t="n">
        <v>939327</v>
      </c>
      <c r="I18887" s="0" t="n">
        <v>236959</v>
      </c>
      <c r="J18887" s="0" t="n">
        <v>45135</v>
      </c>
    </row>
    <row r="18888" customFormat="false" ht="15" hidden="false" customHeight="false" outlineLevel="0" collapsed="false">
      <c r="A18888" s="0" t="n">
        <v>202508</v>
      </c>
      <c r="B18888" s="0" t="n">
        <v>202508</v>
      </c>
      <c r="C18888" s="37" t="s">
        <v>95</v>
      </c>
      <c r="D18888" s="37" t="s">
        <v>200</v>
      </c>
      <c r="E18888" s="0" t="n">
        <v>1</v>
      </c>
      <c r="F18888" s="38" t="s">
        <v>70</v>
      </c>
      <c r="G18888" s="37" t="s">
        <v>630</v>
      </c>
      <c r="H18888" s="0" t="n">
        <v>16560464</v>
      </c>
      <c r="I18888" s="0" t="n">
        <v>5960329</v>
      </c>
      <c r="J18888" s="0" t="n">
        <v>-25117</v>
      </c>
    </row>
    <row r="18889" customFormat="false" ht="15" hidden="false" customHeight="false" outlineLevel="0" collapsed="false">
      <c r="A18889" s="0" t="n">
        <v>202508</v>
      </c>
      <c r="B18889" s="0" t="n">
        <v>202508</v>
      </c>
      <c r="C18889" s="37" t="s">
        <v>106</v>
      </c>
      <c r="D18889" s="37" t="s">
        <v>631</v>
      </c>
      <c r="E18889" s="0" t="n">
        <v>1</v>
      </c>
      <c r="F18889" s="38" t="s">
        <v>70</v>
      </c>
      <c r="G18889" s="37" t="s">
        <v>632</v>
      </c>
      <c r="H18889" s="0" t="n">
        <v>182961</v>
      </c>
      <c r="I18889" s="0" t="n">
        <v>67288</v>
      </c>
      <c r="J18889" s="0" t="n">
        <v>4882</v>
      </c>
    </row>
    <row r="18890" customFormat="false" ht="15" hidden="false" customHeight="false" outlineLevel="0" collapsed="false">
      <c r="A18890" s="0" t="n">
        <v>202508</v>
      </c>
      <c r="B18890" s="0" t="n">
        <v>202508</v>
      </c>
      <c r="C18890" s="37" t="s">
        <v>106</v>
      </c>
      <c r="D18890" s="37" t="s">
        <v>214</v>
      </c>
      <c r="E18890" s="0" t="n">
        <v>1</v>
      </c>
      <c r="F18890" s="38" t="s">
        <v>70</v>
      </c>
      <c r="G18890" s="37" t="s">
        <v>633</v>
      </c>
      <c r="H18890" s="0" t="n">
        <v>4658828</v>
      </c>
      <c r="I18890" s="0" t="n">
        <v>978473</v>
      </c>
      <c r="J18890" s="0" t="n">
        <v>84418</v>
      </c>
    </row>
    <row r="18891" customFormat="false" ht="15" hidden="false" customHeight="false" outlineLevel="0" collapsed="false">
      <c r="A18891" s="0" t="n">
        <v>202508</v>
      </c>
      <c r="B18891" s="0" t="n">
        <v>202508</v>
      </c>
      <c r="C18891" s="37" t="s">
        <v>184</v>
      </c>
      <c r="D18891" s="37" t="s">
        <v>634</v>
      </c>
      <c r="E18891" s="0" t="n">
        <v>1</v>
      </c>
      <c r="F18891" s="38" t="s">
        <v>70</v>
      </c>
      <c r="G18891" s="37" t="s">
        <v>635</v>
      </c>
      <c r="H18891" s="0" t="n">
        <v>8007654</v>
      </c>
      <c r="I18891" s="0" t="n">
        <v>1017310</v>
      </c>
      <c r="J18891" s="0" t="n">
        <v>-59533</v>
      </c>
    </row>
    <row r="18892" customFormat="false" ht="15" hidden="false" customHeight="false" outlineLevel="0" collapsed="false">
      <c r="A18892" s="0" t="n">
        <v>202508</v>
      </c>
      <c r="B18892" s="0" t="n">
        <v>202508</v>
      </c>
      <c r="C18892" s="37" t="s">
        <v>109</v>
      </c>
      <c r="D18892" s="37" t="s">
        <v>636</v>
      </c>
      <c r="E18892" s="0" t="n">
        <v>1</v>
      </c>
      <c r="F18892" s="38" t="s">
        <v>70</v>
      </c>
      <c r="G18892" s="37" t="s">
        <v>637</v>
      </c>
      <c r="H18892" s="0" t="n">
        <v>590082</v>
      </c>
      <c r="I18892" s="0" t="n">
        <v>272648</v>
      </c>
      <c r="J18892" s="0" t="n">
        <v>30870</v>
      </c>
    </row>
    <row r="18893" customFormat="false" ht="15" hidden="false" customHeight="false" outlineLevel="0" collapsed="false">
      <c r="A18893" s="0" t="n">
        <v>202508</v>
      </c>
      <c r="B18893" s="0" t="n">
        <v>202508</v>
      </c>
      <c r="C18893" s="37" t="s">
        <v>106</v>
      </c>
      <c r="D18893" s="37" t="s">
        <v>638</v>
      </c>
      <c r="E18893" s="0" t="n">
        <v>1</v>
      </c>
      <c r="F18893" s="38" t="s">
        <v>70</v>
      </c>
      <c r="G18893" s="37" t="s">
        <v>639</v>
      </c>
      <c r="H18893" s="0" t="n">
        <v>19150125</v>
      </c>
      <c r="I18893" s="0" t="n">
        <v>2451325</v>
      </c>
      <c r="J18893" s="0" t="n">
        <v>570615</v>
      </c>
    </row>
    <row r="18894" customFormat="false" ht="15" hidden="false" customHeight="false" outlineLevel="0" collapsed="false">
      <c r="A18894" s="0" t="n">
        <v>202508</v>
      </c>
      <c r="B18894" s="0" t="n">
        <v>202508</v>
      </c>
      <c r="C18894" s="37" t="s">
        <v>124</v>
      </c>
      <c r="D18894" s="37" t="s">
        <v>99</v>
      </c>
      <c r="E18894" s="0" t="n">
        <v>1</v>
      </c>
      <c r="F18894" s="38" t="s">
        <v>70</v>
      </c>
      <c r="G18894" s="37" t="s">
        <v>640</v>
      </c>
      <c r="H18894" s="0" t="n">
        <v>3725820</v>
      </c>
      <c r="I18894" s="0" t="n">
        <v>741043</v>
      </c>
      <c r="J18894" s="0" t="n">
        <v>57894</v>
      </c>
    </row>
    <row r="18895" customFormat="false" ht="15" hidden="false" customHeight="false" outlineLevel="0" collapsed="false">
      <c r="A18895" s="0" t="n">
        <v>202508</v>
      </c>
      <c r="B18895" s="0" t="n">
        <v>202508</v>
      </c>
      <c r="C18895" s="37" t="s">
        <v>109</v>
      </c>
      <c r="D18895" s="37" t="s">
        <v>300</v>
      </c>
      <c r="E18895" s="0" t="n">
        <v>1</v>
      </c>
      <c r="F18895" s="38" t="s">
        <v>70</v>
      </c>
      <c r="G18895" s="37" t="s">
        <v>641</v>
      </c>
      <c r="H18895" s="0" t="n">
        <v>6224749</v>
      </c>
      <c r="I18895" s="0" t="n">
        <v>852975</v>
      </c>
      <c r="J18895" s="0" t="n">
        <v>45268</v>
      </c>
    </row>
    <row r="18896" customFormat="false" ht="15" hidden="false" customHeight="false" outlineLevel="0" collapsed="false">
      <c r="A18896" s="0" t="n">
        <v>202508</v>
      </c>
      <c r="B18896" s="0" t="n">
        <v>202508</v>
      </c>
      <c r="C18896" s="37" t="s">
        <v>109</v>
      </c>
      <c r="D18896" s="37" t="s">
        <v>116</v>
      </c>
      <c r="E18896" s="0" t="n">
        <v>1</v>
      </c>
      <c r="F18896" s="38" t="s">
        <v>70</v>
      </c>
      <c r="G18896" s="37" t="s">
        <v>642</v>
      </c>
      <c r="H18896" s="0" t="n">
        <v>1557514</v>
      </c>
      <c r="I18896" s="0" t="n">
        <v>465982</v>
      </c>
      <c r="J18896" s="0" t="n">
        <v>-16700</v>
      </c>
    </row>
    <row r="18897" customFormat="false" ht="15" hidden="false" customHeight="false" outlineLevel="0" collapsed="false">
      <c r="A18897" s="0" t="n">
        <v>202508</v>
      </c>
      <c r="B18897" s="0" t="n">
        <v>202508</v>
      </c>
      <c r="C18897" s="37" t="s">
        <v>124</v>
      </c>
      <c r="D18897" s="37" t="s">
        <v>170</v>
      </c>
      <c r="E18897" s="0" t="n">
        <v>1</v>
      </c>
      <c r="F18897" s="38" t="s">
        <v>70</v>
      </c>
      <c r="G18897" s="37" t="s">
        <v>643</v>
      </c>
      <c r="H18897" s="0" t="n">
        <v>1120315</v>
      </c>
      <c r="I18897" s="0" t="n">
        <v>328370</v>
      </c>
      <c r="J18897" s="0" t="n">
        <v>17276</v>
      </c>
    </row>
    <row r="18898" customFormat="false" ht="15" hidden="false" customHeight="false" outlineLevel="0" collapsed="false">
      <c r="A18898" s="0" t="n">
        <v>202508</v>
      </c>
      <c r="B18898" s="0" t="n">
        <v>202508</v>
      </c>
      <c r="C18898" s="37" t="s">
        <v>115</v>
      </c>
      <c r="D18898" s="37" t="s">
        <v>130</v>
      </c>
      <c r="E18898" s="0" t="n">
        <v>1</v>
      </c>
      <c r="F18898" s="38" t="s">
        <v>70</v>
      </c>
      <c r="G18898" s="37" t="s">
        <v>644</v>
      </c>
      <c r="H18898" s="0" t="n">
        <v>1316888</v>
      </c>
      <c r="I18898" s="0" t="n">
        <v>607165</v>
      </c>
      <c r="J18898" s="0" t="n">
        <v>81437</v>
      </c>
    </row>
    <row r="18899" customFormat="false" ht="15" hidden="false" customHeight="false" outlineLevel="0" collapsed="false">
      <c r="A18899" s="0" t="n">
        <v>202508</v>
      </c>
      <c r="B18899" s="0" t="n">
        <v>202508</v>
      </c>
      <c r="C18899" s="37" t="s">
        <v>95</v>
      </c>
      <c r="D18899" s="37" t="s">
        <v>235</v>
      </c>
      <c r="E18899" s="0" t="n">
        <v>1</v>
      </c>
      <c r="F18899" s="38" t="s">
        <v>70</v>
      </c>
      <c r="G18899" s="37" t="s">
        <v>645</v>
      </c>
      <c r="H18899" s="0" t="n">
        <v>2376153</v>
      </c>
      <c r="I18899" s="0" t="n">
        <v>927756</v>
      </c>
      <c r="J18899" s="0" t="n">
        <v>73629</v>
      </c>
    </row>
    <row r="18900" customFormat="false" ht="15" hidden="false" customHeight="false" outlineLevel="0" collapsed="false">
      <c r="A18900" s="0" t="n">
        <v>202508</v>
      </c>
      <c r="B18900" s="0" t="n">
        <v>202508</v>
      </c>
      <c r="C18900" s="37" t="s">
        <v>115</v>
      </c>
      <c r="D18900" s="37" t="s">
        <v>646</v>
      </c>
      <c r="E18900" s="0" t="n">
        <v>1</v>
      </c>
      <c r="F18900" s="38" t="s">
        <v>70</v>
      </c>
      <c r="G18900" s="37" t="s">
        <v>647</v>
      </c>
      <c r="H18900" s="0" t="n">
        <v>7431945</v>
      </c>
      <c r="I18900" s="0" t="n">
        <v>1434727</v>
      </c>
      <c r="J18900" s="0" t="n">
        <v>51692</v>
      </c>
    </row>
    <row r="18901" customFormat="false" ht="15" hidden="false" customHeight="false" outlineLevel="0" collapsed="false">
      <c r="A18901" s="0" t="n">
        <v>202508</v>
      </c>
      <c r="B18901" s="0" t="n">
        <v>202508</v>
      </c>
      <c r="C18901" s="37" t="s">
        <v>149</v>
      </c>
      <c r="D18901" s="37" t="s">
        <v>531</v>
      </c>
      <c r="E18901" s="0" t="n">
        <v>1</v>
      </c>
      <c r="F18901" s="38" t="s">
        <v>70</v>
      </c>
      <c r="G18901" s="37" t="s">
        <v>648</v>
      </c>
      <c r="H18901" s="0" t="n">
        <v>1326452</v>
      </c>
      <c r="I18901" s="0" t="n">
        <v>1093487</v>
      </c>
      <c r="J18901" s="0" t="n">
        <v>197473</v>
      </c>
    </row>
    <row r="18902" customFormat="false" ht="15" hidden="false" customHeight="false" outlineLevel="0" collapsed="false">
      <c r="A18902" s="0" t="n">
        <v>202508</v>
      </c>
      <c r="B18902" s="0" t="n">
        <v>202508</v>
      </c>
      <c r="C18902" s="37" t="s">
        <v>124</v>
      </c>
      <c r="D18902" s="37" t="s">
        <v>616</v>
      </c>
      <c r="E18902" s="0" t="n">
        <v>1</v>
      </c>
      <c r="F18902" s="38" t="s">
        <v>70</v>
      </c>
      <c r="G18902" s="37" t="s">
        <v>649</v>
      </c>
      <c r="H18902" s="0" t="n">
        <v>325228</v>
      </c>
      <c r="I18902" s="0" t="n">
        <v>69559</v>
      </c>
      <c r="J18902" s="0" t="n">
        <v>3745</v>
      </c>
    </row>
    <row r="18903" customFormat="false" ht="15" hidden="false" customHeight="false" outlineLevel="0" collapsed="false">
      <c r="A18903" s="0" t="n">
        <v>202508</v>
      </c>
      <c r="B18903" s="0" t="n">
        <v>202508</v>
      </c>
      <c r="C18903" s="37" t="s">
        <v>101</v>
      </c>
      <c r="D18903" s="37" t="s">
        <v>445</v>
      </c>
      <c r="E18903" s="0" t="n">
        <v>1</v>
      </c>
      <c r="F18903" s="38" t="s">
        <v>70</v>
      </c>
      <c r="G18903" s="37" t="s">
        <v>650</v>
      </c>
      <c r="H18903" s="0" t="n">
        <v>3500007</v>
      </c>
      <c r="I18903" s="0" t="n">
        <v>530546</v>
      </c>
      <c r="J18903" s="0" t="n">
        <v>19745</v>
      </c>
    </row>
    <row r="18904" customFormat="false" ht="15" hidden="false" customHeight="false" outlineLevel="0" collapsed="false">
      <c r="A18904" s="0" t="n">
        <v>202508</v>
      </c>
      <c r="B18904" s="0" t="n">
        <v>202508</v>
      </c>
      <c r="C18904" s="37" t="s">
        <v>109</v>
      </c>
      <c r="D18904" s="37" t="s">
        <v>651</v>
      </c>
      <c r="E18904" s="0" t="n">
        <v>1</v>
      </c>
      <c r="F18904" s="38" t="s">
        <v>70</v>
      </c>
      <c r="G18904" s="37" t="s">
        <v>652</v>
      </c>
      <c r="H18904" s="0" t="n">
        <v>5405626</v>
      </c>
      <c r="I18904" s="0" t="n">
        <v>2079477</v>
      </c>
      <c r="J18904" s="0" t="n">
        <v>195722</v>
      </c>
    </row>
    <row r="18905" customFormat="false" ht="15" hidden="false" customHeight="false" outlineLevel="0" collapsed="false">
      <c r="A18905" s="0" t="n">
        <v>202508</v>
      </c>
      <c r="B18905" s="0" t="n">
        <v>202508</v>
      </c>
      <c r="C18905" s="37" t="s">
        <v>184</v>
      </c>
      <c r="D18905" s="37" t="s">
        <v>482</v>
      </c>
      <c r="E18905" s="0" t="n">
        <v>1</v>
      </c>
      <c r="F18905" s="38" t="s">
        <v>70</v>
      </c>
      <c r="G18905" s="37" t="s">
        <v>653</v>
      </c>
      <c r="H18905" s="0" t="n">
        <v>2992794</v>
      </c>
      <c r="I18905" s="0" t="n">
        <v>993527</v>
      </c>
      <c r="J18905" s="0" t="n">
        <v>209336</v>
      </c>
    </row>
    <row r="18906" customFormat="false" ht="15" hidden="false" customHeight="false" outlineLevel="0" collapsed="false">
      <c r="A18906" s="0" t="n">
        <v>202508</v>
      </c>
      <c r="B18906" s="0" t="n">
        <v>202508</v>
      </c>
      <c r="C18906" s="37" t="s">
        <v>136</v>
      </c>
      <c r="D18906" s="37" t="s">
        <v>606</v>
      </c>
      <c r="E18906" s="0" t="n">
        <v>1</v>
      </c>
      <c r="F18906" s="38" t="s">
        <v>70</v>
      </c>
      <c r="G18906" s="37" t="s">
        <v>654</v>
      </c>
      <c r="H18906" s="0" t="n">
        <v>2653765</v>
      </c>
      <c r="I18906" s="0" t="n">
        <v>379308</v>
      </c>
      <c r="J18906" s="0" t="n">
        <v>24483</v>
      </c>
    </row>
    <row r="18907" customFormat="false" ht="15" hidden="false" customHeight="false" outlineLevel="0" collapsed="false">
      <c r="A18907" s="0" t="n">
        <v>202508</v>
      </c>
      <c r="B18907" s="0" t="n">
        <v>202508</v>
      </c>
      <c r="C18907" s="37" t="s">
        <v>152</v>
      </c>
      <c r="D18907" s="37" t="s">
        <v>655</v>
      </c>
      <c r="E18907" s="0" t="n">
        <v>1</v>
      </c>
      <c r="F18907" s="38" t="s">
        <v>70</v>
      </c>
      <c r="G18907" s="37" t="s">
        <v>656</v>
      </c>
      <c r="H18907" s="0" t="n">
        <v>898103</v>
      </c>
      <c r="I18907" s="0" t="n">
        <v>159050</v>
      </c>
      <c r="J18907" s="0" t="n">
        <v>-1360</v>
      </c>
    </row>
    <row r="18908" customFormat="false" ht="15" hidden="false" customHeight="false" outlineLevel="0" collapsed="false">
      <c r="A18908" s="0" t="n">
        <v>202508</v>
      </c>
      <c r="B18908" s="0" t="n">
        <v>202508</v>
      </c>
      <c r="C18908" s="37" t="s">
        <v>178</v>
      </c>
      <c r="D18908" s="37" t="s">
        <v>127</v>
      </c>
      <c r="E18908" s="0" t="n">
        <v>1</v>
      </c>
      <c r="F18908" s="38" t="s">
        <v>70</v>
      </c>
      <c r="G18908" s="37" t="s">
        <v>657</v>
      </c>
      <c r="H18908" s="0" t="n">
        <v>556268</v>
      </c>
      <c r="I18908" s="0" t="n">
        <v>136068</v>
      </c>
      <c r="J18908" s="0" t="n">
        <v>18312</v>
      </c>
    </row>
    <row r="18909" customFormat="false" ht="15" hidden="false" customHeight="false" outlineLevel="0" collapsed="false">
      <c r="A18909" s="0" t="n">
        <v>202508</v>
      </c>
      <c r="B18909" s="0" t="n">
        <v>202508</v>
      </c>
      <c r="C18909" s="37" t="s">
        <v>158</v>
      </c>
      <c r="D18909" s="37" t="s">
        <v>189</v>
      </c>
      <c r="E18909" s="0" t="n">
        <v>1</v>
      </c>
      <c r="F18909" s="38" t="s">
        <v>70</v>
      </c>
      <c r="G18909" s="37" t="s">
        <v>658</v>
      </c>
      <c r="H18909" s="0" t="n">
        <v>499125</v>
      </c>
      <c r="I18909" s="0" t="n">
        <v>119849</v>
      </c>
      <c r="J18909" s="0" t="n">
        <v>5612</v>
      </c>
    </row>
    <row r="18910" customFormat="false" ht="15" hidden="false" customHeight="false" outlineLevel="0" collapsed="false">
      <c r="A18910" s="0" t="n">
        <v>202508</v>
      </c>
      <c r="B18910" s="0" t="n">
        <v>202508</v>
      </c>
      <c r="C18910" s="37" t="s">
        <v>98</v>
      </c>
      <c r="D18910" s="37" t="s">
        <v>659</v>
      </c>
      <c r="E18910" s="0" t="n">
        <v>1</v>
      </c>
      <c r="F18910" s="38" t="s">
        <v>70</v>
      </c>
      <c r="G18910" s="37" t="s">
        <v>660</v>
      </c>
      <c r="H18910" s="0" t="n">
        <v>167086</v>
      </c>
      <c r="I18910" s="0" t="n">
        <v>69169</v>
      </c>
      <c r="J18910" s="0" t="n">
        <v>9371</v>
      </c>
    </row>
    <row r="18911" customFormat="false" ht="15" hidden="false" customHeight="false" outlineLevel="0" collapsed="false">
      <c r="A18911" s="0" t="n">
        <v>202508</v>
      </c>
      <c r="B18911" s="0" t="n">
        <v>202508</v>
      </c>
      <c r="C18911" s="37" t="s">
        <v>184</v>
      </c>
      <c r="D18911" s="37" t="s">
        <v>385</v>
      </c>
      <c r="E18911" s="0" t="n">
        <v>1</v>
      </c>
      <c r="F18911" s="38" t="s">
        <v>70</v>
      </c>
      <c r="G18911" s="37" t="s">
        <v>661</v>
      </c>
      <c r="H18911" s="0" t="n">
        <v>2275091</v>
      </c>
      <c r="I18911" s="0" t="n">
        <v>781780</v>
      </c>
      <c r="J18911" s="0" t="n">
        <v>-97622</v>
      </c>
    </row>
    <row r="18912" customFormat="false" ht="15" hidden="false" customHeight="false" outlineLevel="0" collapsed="false">
      <c r="A18912" s="0" t="n">
        <v>202508</v>
      </c>
      <c r="B18912" s="0" t="n">
        <v>202508</v>
      </c>
      <c r="C18912" s="37" t="s">
        <v>101</v>
      </c>
      <c r="D18912" s="37" t="s">
        <v>141</v>
      </c>
      <c r="E18912" s="0" t="n">
        <v>1</v>
      </c>
      <c r="F18912" s="38" t="s">
        <v>70</v>
      </c>
      <c r="G18912" s="37" t="s">
        <v>662</v>
      </c>
      <c r="H18912" s="0" t="n">
        <v>1720765</v>
      </c>
      <c r="I18912" s="0" t="n">
        <v>496101</v>
      </c>
      <c r="J18912" s="0" t="n">
        <v>41515</v>
      </c>
    </row>
    <row r="18913" customFormat="false" ht="15" hidden="false" customHeight="false" outlineLevel="0" collapsed="false">
      <c r="A18913" s="0" t="n">
        <v>202508</v>
      </c>
      <c r="B18913" s="0" t="n">
        <v>202508</v>
      </c>
      <c r="C18913" s="37" t="s">
        <v>98</v>
      </c>
      <c r="D18913" s="37" t="s">
        <v>110</v>
      </c>
      <c r="E18913" s="0" t="n">
        <v>1</v>
      </c>
      <c r="F18913" s="38" t="s">
        <v>70</v>
      </c>
      <c r="G18913" s="37" t="s">
        <v>663</v>
      </c>
      <c r="H18913" s="0" t="n">
        <v>732515</v>
      </c>
      <c r="I18913" s="0" t="n">
        <v>321589</v>
      </c>
      <c r="J18913" s="0" t="n">
        <v>17732</v>
      </c>
    </row>
    <row r="18914" customFormat="false" ht="15" hidden="false" customHeight="false" outlineLevel="0" collapsed="false">
      <c r="A18914" s="0" t="n">
        <v>202508</v>
      </c>
      <c r="B18914" s="0" t="n">
        <v>202508</v>
      </c>
      <c r="C18914" s="37" t="s">
        <v>158</v>
      </c>
      <c r="D18914" s="37" t="s">
        <v>332</v>
      </c>
      <c r="E18914" s="0" t="n">
        <v>1</v>
      </c>
      <c r="F18914" s="38" t="s">
        <v>70</v>
      </c>
      <c r="G18914" s="37" t="s">
        <v>664</v>
      </c>
      <c r="H18914" s="0" t="n">
        <v>43296</v>
      </c>
      <c r="I18914" s="0" t="n">
        <v>8830</v>
      </c>
      <c r="J18914" s="0" t="n">
        <v>-141</v>
      </c>
    </row>
    <row r="18915" customFormat="false" ht="15" hidden="false" customHeight="false" outlineLevel="0" collapsed="false">
      <c r="A18915" s="0" t="n">
        <v>202508</v>
      </c>
      <c r="B18915" s="0" t="n">
        <v>202508</v>
      </c>
      <c r="C18915" s="37" t="s">
        <v>178</v>
      </c>
      <c r="D18915" s="37" t="s">
        <v>134</v>
      </c>
      <c r="E18915" s="0" t="n">
        <v>1</v>
      </c>
      <c r="F18915" s="38" t="s">
        <v>70</v>
      </c>
      <c r="G18915" s="37" t="s">
        <v>665</v>
      </c>
      <c r="H18915" s="0" t="n">
        <v>364981</v>
      </c>
      <c r="I18915" s="0" t="n">
        <v>41767</v>
      </c>
      <c r="J18915" s="0" t="n">
        <v>-1725</v>
      </c>
    </row>
    <row r="18916" customFormat="false" ht="15" hidden="false" customHeight="false" outlineLevel="0" collapsed="false">
      <c r="A18916" s="0" t="n">
        <v>202508</v>
      </c>
      <c r="B18916" s="0" t="n">
        <v>202508</v>
      </c>
      <c r="C18916" s="37" t="s">
        <v>136</v>
      </c>
      <c r="D18916" s="37" t="s">
        <v>511</v>
      </c>
      <c r="E18916" s="0" t="n">
        <v>1</v>
      </c>
      <c r="F18916" s="38" t="s">
        <v>70</v>
      </c>
      <c r="G18916" s="37" t="s">
        <v>666</v>
      </c>
      <c r="H18916" s="0" t="n">
        <v>3502968</v>
      </c>
      <c r="I18916" s="0" t="n">
        <v>1112413</v>
      </c>
      <c r="J18916" s="0" t="n">
        <v>57839</v>
      </c>
    </row>
    <row r="18917" customFormat="false" ht="15" hidden="false" customHeight="false" outlineLevel="0" collapsed="false">
      <c r="A18917" s="0" t="n">
        <v>202508</v>
      </c>
      <c r="B18917" s="0" t="n">
        <v>202508</v>
      </c>
      <c r="C18917" s="37" t="s">
        <v>149</v>
      </c>
      <c r="D18917" s="37" t="s">
        <v>298</v>
      </c>
      <c r="E18917" s="0" t="n">
        <v>1</v>
      </c>
      <c r="F18917" s="38" t="s">
        <v>70</v>
      </c>
      <c r="G18917" s="37" t="s">
        <v>667</v>
      </c>
      <c r="H18917" s="0" t="n">
        <v>838548</v>
      </c>
      <c r="I18917" s="0" t="n">
        <v>130940</v>
      </c>
      <c r="J18917" s="0" t="n">
        <v>-3528</v>
      </c>
    </row>
    <row r="18918" customFormat="false" ht="15" hidden="false" customHeight="false" outlineLevel="0" collapsed="false">
      <c r="A18918" s="0" t="n">
        <v>202508</v>
      </c>
      <c r="B18918" s="0" t="n">
        <v>202508</v>
      </c>
      <c r="C18918" s="37" t="s">
        <v>115</v>
      </c>
      <c r="D18918" s="37" t="s">
        <v>288</v>
      </c>
      <c r="E18918" s="0" t="n">
        <v>1</v>
      </c>
      <c r="F18918" s="38" t="s">
        <v>70</v>
      </c>
      <c r="G18918" s="37" t="s">
        <v>668</v>
      </c>
      <c r="H18918" s="0" t="n">
        <v>1875804</v>
      </c>
      <c r="I18918" s="0" t="n">
        <v>626238</v>
      </c>
      <c r="J18918" s="0" t="n">
        <v>-135633</v>
      </c>
    </row>
    <row r="18919" customFormat="false" ht="15" hidden="false" customHeight="false" outlineLevel="0" collapsed="false">
      <c r="A18919" s="0" t="n">
        <v>202508</v>
      </c>
      <c r="B18919" s="0" t="n">
        <v>202508</v>
      </c>
      <c r="C18919" s="37" t="s">
        <v>112</v>
      </c>
      <c r="D18919" s="37" t="s">
        <v>280</v>
      </c>
      <c r="E18919" s="0" t="n">
        <v>1</v>
      </c>
      <c r="F18919" s="38" t="s">
        <v>70</v>
      </c>
      <c r="G18919" s="37" t="s">
        <v>669</v>
      </c>
      <c r="H18919" s="0" t="n">
        <v>243831</v>
      </c>
      <c r="I18919" s="0" t="n">
        <v>45954</v>
      </c>
      <c r="J18919" s="0" t="n">
        <v>-1725</v>
      </c>
    </row>
    <row r="18920" customFormat="false" ht="15" hidden="false" customHeight="false" outlineLevel="0" collapsed="false">
      <c r="A18920" s="0" t="n">
        <v>202508</v>
      </c>
      <c r="B18920" s="0" t="n">
        <v>202508</v>
      </c>
      <c r="C18920" s="37" t="s">
        <v>101</v>
      </c>
      <c r="D18920" s="37" t="s">
        <v>401</v>
      </c>
      <c r="E18920" s="0" t="n">
        <v>1</v>
      </c>
      <c r="F18920" s="38" t="s">
        <v>70</v>
      </c>
      <c r="G18920" s="37" t="s">
        <v>670</v>
      </c>
      <c r="H18920" s="0" t="n">
        <v>8489907</v>
      </c>
      <c r="I18920" s="0" t="n">
        <v>660216</v>
      </c>
      <c r="J18920" s="0" t="n">
        <v>-27636</v>
      </c>
    </row>
    <row r="18921" customFormat="false" ht="15" hidden="false" customHeight="false" outlineLevel="0" collapsed="false">
      <c r="A18921" s="0" t="n">
        <v>202508</v>
      </c>
      <c r="B18921" s="0" t="n">
        <v>202508</v>
      </c>
      <c r="C18921" s="37" t="s">
        <v>149</v>
      </c>
      <c r="D18921" s="37" t="s">
        <v>258</v>
      </c>
      <c r="E18921" s="0" t="n">
        <v>1</v>
      </c>
      <c r="F18921" s="38" t="s">
        <v>70</v>
      </c>
      <c r="G18921" s="37" t="s">
        <v>671</v>
      </c>
      <c r="H18921" s="0" t="n">
        <v>953454</v>
      </c>
      <c r="I18921" s="0" t="n">
        <v>263778</v>
      </c>
      <c r="J18921" s="0" t="n">
        <v>21874</v>
      </c>
    </row>
    <row r="18922" customFormat="false" ht="15" hidden="false" customHeight="false" outlineLevel="0" collapsed="false">
      <c r="A18922" s="0" t="n">
        <v>202508</v>
      </c>
      <c r="B18922" s="0" t="n">
        <v>202508</v>
      </c>
      <c r="C18922" s="37" t="s">
        <v>106</v>
      </c>
      <c r="D18922" s="37" t="s">
        <v>389</v>
      </c>
      <c r="E18922" s="0" t="n">
        <v>1</v>
      </c>
      <c r="F18922" s="38" t="s">
        <v>70</v>
      </c>
      <c r="G18922" s="37" t="s">
        <v>672</v>
      </c>
      <c r="H18922" s="0" t="n">
        <v>2084317</v>
      </c>
      <c r="I18922" s="0" t="n">
        <v>930932</v>
      </c>
      <c r="J18922" s="0" t="n">
        <v>-36196</v>
      </c>
    </row>
    <row r="18923" customFormat="false" ht="15" hidden="false" customHeight="false" outlineLevel="0" collapsed="false">
      <c r="A18923" s="0" t="n">
        <v>202508</v>
      </c>
      <c r="B18923" s="0" t="n">
        <v>202508</v>
      </c>
      <c r="C18923" s="37" t="s">
        <v>115</v>
      </c>
      <c r="D18923" s="37" t="s">
        <v>673</v>
      </c>
      <c r="E18923" s="0" t="n">
        <v>1</v>
      </c>
      <c r="F18923" s="38" t="s">
        <v>70</v>
      </c>
      <c r="G18923" s="37" t="s">
        <v>674</v>
      </c>
      <c r="H18923" s="0" t="n">
        <v>20551264</v>
      </c>
      <c r="I18923" s="0" t="n">
        <v>5570765</v>
      </c>
      <c r="J18923" s="0" t="n">
        <v>445290</v>
      </c>
    </row>
    <row r="18924" customFormat="false" ht="15" hidden="false" customHeight="false" outlineLevel="0" collapsed="false">
      <c r="A18924" s="0" t="n">
        <v>202508</v>
      </c>
      <c r="B18924" s="0" t="n">
        <v>202508</v>
      </c>
      <c r="C18924" s="37" t="s">
        <v>152</v>
      </c>
      <c r="D18924" s="37" t="s">
        <v>425</v>
      </c>
      <c r="E18924" s="0" t="n">
        <v>1</v>
      </c>
      <c r="F18924" s="38" t="s">
        <v>70</v>
      </c>
      <c r="G18924" s="37" t="s">
        <v>675</v>
      </c>
      <c r="H18924" s="0" t="n">
        <v>5488249</v>
      </c>
      <c r="I18924" s="0" t="n">
        <v>1304346</v>
      </c>
      <c r="J18924" s="0" t="n">
        <v>-19975</v>
      </c>
    </row>
    <row r="18925" customFormat="false" ht="15" hidden="false" customHeight="false" outlineLevel="0" collapsed="false">
      <c r="A18925" s="0" t="n">
        <v>202508</v>
      </c>
      <c r="B18925" s="0" t="n">
        <v>202508</v>
      </c>
      <c r="C18925" s="37" t="s">
        <v>158</v>
      </c>
      <c r="D18925" s="37" t="s">
        <v>282</v>
      </c>
      <c r="E18925" s="0" t="n">
        <v>1</v>
      </c>
      <c r="F18925" s="38" t="s">
        <v>70</v>
      </c>
      <c r="G18925" s="37" t="s">
        <v>676</v>
      </c>
      <c r="H18925" s="0" t="n">
        <v>941847</v>
      </c>
      <c r="I18925" s="0" t="n">
        <v>167582</v>
      </c>
      <c r="J18925" s="0" t="n">
        <v>26520</v>
      </c>
    </row>
    <row r="18926" customFormat="false" ht="15" hidden="false" customHeight="false" outlineLevel="0" collapsed="false">
      <c r="A18926" s="0" t="n">
        <v>202508</v>
      </c>
      <c r="B18926" s="0" t="n">
        <v>202508</v>
      </c>
      <c r="C18926" s="37" t="s">
        <v>136</v>
      </c>
      <c r="D18926" s="37" t="s">
        <v>420</v>
      </c>
      <c r="E18926" s="0" t="n">
        <v>1</v>
      </c>
      <c r="F18926" s="38" t="s">
        <v>70</v>
      </c>
      <c r="G18926" s="37" t="s">
        <v>677</v>
      </c>
      <c r="H18926" s="0" t="n">
        <v>657448</v>
      </c>
      <c r="I18926" s="0" t="n">
        <v>95300</v>
      </c>
      <c r="J18926" s="0" t="n">
        <v>11194</v>
      </c>
    </row>
    <row r="18927" customFormat="false" ht="15" hidden="false" customHeight="false" outlineLevel="0" collapsed="false">
      <c r="A18927" s="0" t="n">
        <v>202508</v>
      </c>
      <c r="B18927" s="0" t="n">
        <v>202508</v>
      </c>
      <c r="C18927" s="37" t="s">
        <v>109</v>
      </c>
      <c r="D18927" s="37" t="s">
        <v>493</v>
      </c>
      <c r="E18927" s="0" t="n">
        <v>1</v>
      </c>
      <c r="F18927" s="38" t="s">
        <v>70</v>
      </c>
      <c r="G18927" s="37" t="s">
        <v>678</v>
      </c>
      <c r="H18927" s="0" t="n">
        <v>1083244</v>
      </c>
      <c r="I18927" s="0" t="n">
        <v>442468</v>
      </c>
      <c r="J18927" s="0" t="n">
        <v>22118</v>
      </c>
    </row>
    <row r="18928" customFormat="false" ht="15" hidden="false" customHeight="false" outlineLevel="0" collapsed="false">
      <c r="A18928" s="0" t="n">
        <v>202508</v>
      </c>
      <c r="B18928" s="0" t="n">
        <v>202508</v>
      </c>
      <c r="C18928" s="37" t="s">
        <v>109</v>
      </c>
      <c r="D18928" s="37" t="s">
        <v>320</v>
      </c>
      <c r="E18928" s="0" t="n">
        <v>1</v>
      </c>
      <c r="F18928" s="38" t="s">
        <v>70</v>
      </c>
      <c r="G18928" s="37" t="s">
        <v>679</v>
      </c>
      <c r="H18928" s="0" t="n">
        <v>3201629</v>
      </c>
      <c r="I18928" s="0" t="n">
        <v>1180836</v>
      </c>
      <c r="J18928" s="0" t="n">
        <v>111463</v>
      </c>
    </row>
    <row r="18929" customFormat="false" ht="15" hidden="false" customHeight="false" outlineLevel="0" collapsed="false">
      <c r="A18929" s="0" t="n">
        <v>202508</v>
      </c>
      <c r="B18929" s="0" t="n">
        <v>202508</v>
      </c>
      <c r="C18929" s="37" t="s">
        <v>178</v>
      </c>
      <c r="D18929" s="37" t="s">
        <v>380</v>
      </c>
      <c r="E18929" s="0" t="n">
        <v>1</v>
      </c>
      <c r="F18929" s="38" t="s">
        <v>70</v>
      </c>
      <c r="G18929" s="37" t="s">
        <v>680</v>
      </c>
      <c r="H18929" s="0" t="n">
        <v>927403</v>
      </c>
      <c r="I18929" s="0" t="n">
        <v>329612</v>
      </c>
      <c r="J18929" s="0" t="n">
        <v>45314</v>
      </c>
    </row>
    <row r="18930" customFormat="false" ht="15" hidden="false" customHeight="false" outlineLevel="0" collapsed="false">
      <c r="A18930" s="0" t="n">
        <v>202508</v>
      </c>
      <c r="B18930" s="0" t="n">
        <v>202508</v>
      </c>
      <c r="C18930" s="37" t="s">
        <v>101</v>
      </c>
      <c r="D18930" s="37" t="s">
        <v>571</v>
      </c>
      <c r="E18930" s="0" t="n">
        <v>1</v>
      </c>
      <c r="F18930" s="38" t="s">
        <v>70</v>
      </c>
      <c r="G18930" s="37" t="s">
        <v>681</v>
      </c>
      <c r="H18930" s="0" t="n">
        <v>907202</v>
      </c>
      <c r="I18930" s="0" t="n">
        <v>174778</v>
      </c>
      <c r="J18930" s="0" t="n">
        <v>15051</v>
      </c>
    </row>
    <row r="18931" customFormat="false" ht="15" hidden="false" customHeight="false" outlineLevel="0" collapsed="false">
      <c r="A18931" s="0" t="n">
        <v>202508</v>
      </c>
      <c r="B18931" s="0" t="n">
        <v>202508</v>
      </c>
      <c r="C18931" s="37" t="s">
        <v>115</v>
      </c>
      <c r="D18931" s="37" t="s">
        <v>396</v>
      </c>
      <c r="E18931" s="0" t="n">
        <v>1</v>
      </c>
      <c r="F18931" s="38" t="s">
        <v>70</v>
      </c>
      <c r="G18931" s="37" t="s">
        <v>682</v>
      </c>
      <c r="H18931" s="0" t="n">
        <v>6938610</v>
      </c>
      <c r="I18931" s="0" t="n">
        <v>4510477</v>
      </c>
      <c r="J18931" s="0" t="n">
        <v>424515</v>
      </c>
    </row>
    <row r="18932" customFormat="false" ht="15" hidden="false" customHeight="false" outlineLevel="0" collapsed="false">
      <c r="A18932" s="0" t="n">
        <v>202508</v>
      </c>
      <c r="B18932" s="0" t="n">
        <v>202508</v>
      </c>
      <c r="C18932" s="37" t="s">
        <v>178</v>
      </c>
      <c r="D18932" s="37" t="s">
        <v>247</v>
      </c>
      <c r="E18932" s="0" t="n">
        <v>1</v>
      </c>
      <c r="F18932" s="38" t="s">
        <v>70</v>
      </c>
      <c r="G18932" s="37" t="s">
        <v>683</v>
      </c>
      <c r="H18932" s="0" t="n">
        <v>1060776</v>
      </c>
      <c r="I18932" s="0" t="n">
        <v>293149</v>
      </c>
      <c r="J18932" s="0" t="n">
        <v>-38324</v>
      </c>
    </row>
    <row r="18933" customFormat="false" ht="15" hidden="false" customHeight="false" outlineLevel="0" collapsed="false">
      <c r="A18933" s="0" t="n">
        <v>202508</v>
      </c>
      <c r="B18933" s="0" t="n">
        <v>202508</v>
      </c>
      <c r="C18933" s="37" t="s">
        <v>178</v>
      </c>
      <c r="D18933" s="37" t="s">
        <v>684</v>
      </c>
      <c r="E18933" s="0" t="n">
        <v>1</v>
      </c>
      <c r="F18933" s="38" t="s">
        <v>70</v>
      </c>
      <c r="G18933" s="37" t="s">
        <v>685</v>
      </c>
      <c r="H18933" s="0" t="n">
        <v>25576695</v>
      </c>
      <c r="I18933" s="0" t="n">
        <v>5422879</v>
      </c>
      <c r="J18933" s="0" t="n">
        <v>152732</v>
      </c>
    </row>
    <row r="18934" customFormat="false" ht="15" hidden="false" customHeight="false" outlineLevel="0" collapsed="false">
      <c r="A18934" s="0" t="n">
        <v>202508</v>
      </c>
      <c r="B18934" s="0" t="n">
        <v>202508</v>
      </c>
      <c r="C18934" s="37" t="s">
        <v>95</v>
      </c>
      <c r="D18934" s="37" t="s">
        <v>513</v>
      </c>
      <c r="E18934" s="0" t="n">
        <v>1</v>
      </c>
      <c r="F18934" s="38" t="s">
        <v>70</v>
      </c>
      <c r="G18934" s="37" t="s">
        <v>686</v>
      </c>
      <c r="H18934" s="0" t="n">
        <v>1963402</v>
      </c>
      <c r="I18934" s="0" t="n">
        <v>482411</v>
      </c>
      <c r="J18934" s="0" t="n">
        <v>1033</v>
      </c>
    </row>
    <row r="18935" customFormat="false" ht="15" hidden="false" customHeight="false" outlineLevel="0" collapsed="false">
      <c r="A18935" s="0" t="n">
        <v>202508</v>
      </c>
      <c r="B18935" s="0" t="n">
        <v>202508</v>
      </c>
      <c r="C18935" s="37" t="s">
        <v>109</v>
      </c>
      <c r="D18935" s="37" t="s">
        <v>531</v>
      </c>
      <c r="E18935" s="0" t="n">
        <v>1</v>
      </c>
      <c r="F18935" s="38" t="s">
        <v>70</v>
      </c>
      <c r="G18935" s="37" t="s">
        <v>687</v>
      </c>
      <c r="H18935" s="0" t="n">
        <v>7718836</v>
      </c>
      <c r="I18935" s="0" t="n">
        <v>857605</v>
      </c>
      <c r="J18935" s="0" t="n">
        <v>158729</v>
      </c>
    </row>
    <row r="18936" customFormat="false" ht="15" hidden="false" customHeight="false" outlineLevel="0" collapsed="false">
      <c r="A18936" s="0" t="n">
        <v>202508</v>
      </c>
      <c r="B18936" s="0" t="n">
        <v>202508</v>
      </c>
      <c r="C18936" s="37" t="s">
        <v>115</v>
      </c>
      <c r="D18936" s="37" t="s">
        <v>385</v>
      </c>
      <c r="E18936" s="0" t="n">
        <v>1</v>
      </c>
      <c r="F18936" s="38" t="s">
        <v>70</v>
      </c>
      <c r="G18936" s="37" t="s">
        <v>688</v>
      </c>
      <c r="H18936" s="0" t="n">
        <v>1736910</v>
      </c>
      <c r="I18936" s="0" t="n">
        <v>343197</v>
      </c>
      <c r="J18936" s="0" t="n">
        <v>14057</v>
      </c>
    </row>
    <row r="18937" customFormat="false" ht="15" hidden="false" customHeight="false" outlineLevel="0" collapsed="false">
      <c r="A18937" s="0" t="n">
        <v>202508</v>
      </c>
      <c r="B18937" s="0" t="n">
        <v>202508</v>
      </c>
      <c r="C18937" s="37" t="s">
        <v>95</v>
      </c>
      <c r="D18937" s="37" t="s">
        <v>328</v>
      </c>
      <c r="E18937" s="0" t="n">
        <v>1</v>
      </c>
      <c r="F18937" s="38" t="s">
        <v>70</v>
      </c>
      <c r="G18937" s="37" t="s">
        <v>689</v>
      </c>
      <c r="H18937" s="0" t="n">
        <v>3674162</v>
      </c>
      <c r="I18937" s="0" t="n">
        <v>1482350</v>
      </c>
      <c r="J18937" s="0" t="n">
        <v>18569</v>
      </c>
    </row>
    <row r="18938" customFormat="false" ht="15" hidden="false" customHeight="false" outlineLevel="0" collapsed="false">
      <c r="A18938" s="0" t="n">
        <v>202508</v>
      </c>
      <c r="B18938" s="0" t="n">
        <v>202508</v>
      </c>
      <c r="C18938" s="37" t="s">
        <v>178</v>
      </c>
      <c r="D18938" s="37" t="s">
        <v>372</v>
      </c>
      <c r="E18938" s="0" t="n">
        <v>1</v>
      </c>
      <c r="F18938" s="38" t="s">
        <v>70</v>
      </c>
      <c r="G18938" s="37" t="s">
        <v>690</v>
      </c>
      <c r="H18938" s="0" t="n">
        <v>500520</v>
      </c>
      <c r="I18938" s="0" t="n">
        <v>122784</v>
      </c>
      <c r="J18938" s="0" t="n">
        <v>16955</v>
      </c>
    </row>
    <row r="18939" customFormat="false" ht="15" hidden="false" customHeight="false" outlineLevel="0" collapsed="false">
      <c r="A18939" s="0" t="n">
        <v>202508</v>
      </c>
      <c r="B18939" s="0" t="n">
        <v>202508</v>
      </c>
      <c r="C18939" s="37" t="s">
        <v>197</v>
      </c>
      <c r="D18939" s="37" t="s">
        <v>502</v>
      </c>
      <c r="E18939" s="0" t="n">
        <v>1</v>
      </c>
      <c r="F18939" s="38" t="s">
        <v>70</v>
      </c>
      <c r="G18939" s="37" t="s">
        <v>691</v>
      </c>
      <c r="H18939" s="0" t="n">
        <v>390013</v>
      </c>
      <c r="I18939" s="0" t="n">
        <v>111096</v>
      </c>
      <c r="J18939" s="0" t="n">
        <v>-7988</v>
      </c>
    </row>
    <row r="18940" customFormat="false" ht="15" hidden="false" customHeight="false" outlineLevel="0" collapsed="false">
      <c r="A18940" s="0" t="n">
        <v>202508</v>
      </c>
      <c r="B18940" s="0" t="n">
        <v>202508</v>
      </c>
      <c r="C18940" s="37" t="s">
        <v>124</v>
      </c>
      <c r="D18940" s="37" t="s">
        <v>393</v>
      </c>
      <c r="E18940" s="0" t="n">
        <v>1</v>
      </c>
      <c r="F18940" s="38" t="s">
        <v>70</v>
      </c>
      <c r="G18940" s="37" t="s">
        <v>692</v>
      </c>
      <c r="H18940" s="0" t="n">
        <v>1676633</v>
      </c>
      <c r="I18940" s="0" t="n">
        <v>527863</v>
      </c>
      <c r="J18940" s="0" t="n">
        <v>37680</v>
      </c>
    </row>
    <row r="18941" customFormat="false" ht="15" hidden="false" customHeight="false" outlineLevel="0" collapsed="false">
      <c r="A18941" s="0" t="n">
        <v>202508</v>
      </c>
      <c r="B18941" s="0" t="n">
        <v>202508</v>
      </c>
      <c r="C18941" s="37" t="s">
        <v>178</v>
      </c>
      <c r="D18941" s="37" t="s">
        <v>693</v>
      </c>
      <c r="E18941" s="0" t="n">
        <v>1</v>
      </c>
      <c r="F18941" s="38" t="s">
        <v>70</v>
      </c>
      <c r="G18941" s="37" t="s">
        <v>694</v>
      </c>
      <c r="H18941" s="0" t="n">
        <v>4889980</v>
      </c>
      <c r="I18941" s="0" t="n">
        <v>1124518</v>
      </c>
      <c r="J18941" s="0" t="n">
        <v>-132287</v>
      </c>
    </row>
    <row r="18942" customFormat="false" ht="15" hidden="false" customHeight="false" outlineLevel="0" collapsed="false">
      <c r="A18942" s="0" t="n">
        <v>202508</v>
      </c>
      <c r="B18942" s="0" t="n">
        <v>202508</v>
      </c>
      <c r="C18942" s="37" t="s">
        <v>95</v>
      </c>
      <c r="D18942" s="37" t="s">
        <v>519</v>
      </c>
      <c r="E18942" s="0" t="n">
        <v>1</v>
      </c>
      <c r="F18942" s="38" t="s">
        <v>70</v>
      </c>
      <c r="G18942" s="37" t="s">
        <v>695</v>
      </c>
      <c r="H18942" s="0" t="n">
        <v>1221711</v>
      </c>
      <c r="I18942" s="0" t="n">
        <v>143990</v>
      </c>
      <c r="J18942" s="0" t="n">
        <v>1148</v>
      </c>
    </row>
    <row r="18943" customFormat="false" ht="15" hidden="false" customHeight="false" outlineLevel="0" collapsed="false">
      <c r="A18943" s="0" t="n">
        <v>202508</v>
      </c>
      <c r="B18943" s="0" t="n">
        <v>202508</v>
      </c>
      <c r="C18943" s="37" t="s">
        <v>152</v>
      </c>
      <c r="D18943" s="37" t="s">
        <v>341</v>
      </c>
      <c r="E18943" s="0" t="n">
        <v>1</v>
      </c>
      <c r="F18943" s="38" t="s">
        <v>70</v>
      </c>
      <c r="G18943" s="37" t="s">
        <v>696</v>
      </c>
      <c r="H18943" s="0" t="n">
        <v>170538</v>
      </c>
      <c r="I18943" s="0" t="n">
        <v>63037</v>
      </c>
      <c r="J18943" s="0" t="n">
        <v>2125</v>
      </c>
    </row>
    <row r="18944" customFormat="false" ht="15" hidden="false" customHeight="false" outlineLevel="0" collapsed="false">
      <c r="A18944" s="0" t="n">
        <v>202508</v>
      </c>
      <c r="B18944" s="0" t="n">
        <v>202508</v>
      </c>
      <c r="C18944" s="37" t="s">
        <v>149</v>
      </c>
      <c r="D18944" s="37" t="s">
        <v>245</v>
      </c>
      <c r="E18944" s="0" t="n">
        <v>1</v>
      </c>
      <c r="F18944" s="38" t="s">
        <v>70</v>
      </c>
      <c r="G18944" s="37" t="s">
        <v>697</v>
      </c>
      <c r="H18944" s="0" t="n">
        <v>348094</v>
      </c>
      <c r="I18944" s="0" t="n">
        <v>55572</v>
      </c>
      <c r="J18944" s="0" t="n">
        <v>12543</v>
      </c>
    </row>
    <row r="18945" customFormat="false" ht="15" hidden="false" customHeight="false" outlineLevel="0" collapsed="false">
      <c r="A18945" s="0" t="n">
        <v>202508</v>
      </c>
      <c r="B18945" s="0" t="n">
        <v>202508</v>
      </c>
      <c r="C18945" s="37" t="s">
        <v>184</v>
      </c>
      <c r="D18945" s="37" t="s">
        <v>306</v>
      </c>
      <c r="E18945" s="0" t="n">
        <v>1</v>
      </c>
      <c r="F18945" s="38" t="s">
        <v>70</v>
      </c>
      <c r="G18945" s="37" t="s">
        <v>698</v>
      </c>
      <c r="H18945" s="0" t="n">
        <v>311350</v>
      </c>
      <c r="I18945" s="0" t="n">
        <v>53699</v>
      </c>
      <c r="J18945" s="0" t="n">
        <v>3496</v>
      </c>
    </row>
    <row r="18946" customFormat="false" ht="15" hidden="false" customHeight="false" outlineLevel="0" collapsed="false">
      <c r="A18946" s="0" t="n">
        <v>202508</v>
      </c>
      <c r="B18946" s="0" t="n">
        <v>202508</v>
      </c>
      <c r="C18946" s="37" t="s">
        <v>124</v>
      </c>
      <c r="D18946" s="37" t="s">
        <v>311</v>
      </c>
      <c r="E18946" s="0" t="n">
        <v>1</v>
      </c>
      <c r="F18946" s="38" t="s">
        <v>70</v>
      </c>
      <c r="G18946" s="37" t="s">
        <v>699</v>
      </c>
      <c r="H18946" s="0" t="n">
        <v>217947</v>
      </c>
      <c r="I18946" s="0" t="n">
        <v>72711</v>
      </c>
      <c r="J18946" s="0" t="n">
        <v>-658</v>
      </c>
    </row>
    <row r="18947" customFormat="false" ht="15" hidden="false" customHeight="false" outlineLevel="0" collapsed="false">
      <c r="A18947" s="0" t="n">
        <v>202508</v>
      </c>
      <c r="B18947" s="0" t="n">
        <v>202508</v>
      </c>
      <c r="C18947" s="37" t="s">
        <v>109</v>
      </c>
      <c r="D18947" s="37" t="s">
        <v>700</v>
      </c>
      <c r="E18947" s="0" t="n">
        <v>1</v>
      </c>
      <c r="F18947" s="38" t="s">
        <v>70</v>
      </c>
      <c r="G18947" s="37" t="s">
        <v>701</v>
      </c>
      <c r="H18947" s="0" t="n">
        <v>1473942</v>
      </c>
      <c r="I18947" s="0" t="n">
        <v>541138</v>
      </c>
      <c r="J18947" s="0" t="n">
        <v>36068</v>
      </c>
    </row>
    <row r="18948" customFormat="false" ht="15" hidden="false" customHeight="false" outlineLevel="0" collapsed="false">
      <c r="A18948" s="0" t="n">
        <v>202508</v>
      </c>
      <c r="B18948" s="0" t="n">
        <v>202508</v>
      </c>
      <c r="C18948" s="37" t="s">
        <v>178</v>
      </c>
      <c r="D18948" s="37" t="s">
        <v>702</v>
      </c>
      <c r="E18948" s="0" t="n">
        <v>1</v>
      </c>
      <c r="F18948" s="38" t="s">
        <v>70</v>
      </c>
      <c r="G18948" s="37" t="s">
        <v>703</v>
      </c>
      <c r="H18948" s="0" t="n">
        <v>4452342</v>
      </c>
      <c r="I18948" s="0" t="n">
        <v>456356</v>
      </c>
      <c r="J18948" s="0" t="n">
        <v>102253</v>
      </c>
    </row>
    <row r="18949" customFormat="false" ht="15" hidden="false" customHeight="false" outlineLevel="0" collapsed="false">
      <c r="A18949" s="0" t="n">
        <v>202508</v>
      </c>
      <c r="B18949" s="0" t="n">
        <v>202508</v>
      </c>
      <c r="C18949" s="37" t="s">
        <v>115</v>
      </c>
      <c r="D18949" s="37" t="s">
        <v>569</v>
      </c>
      <c r="E18949" s="0" t="n">
        <v>1</v>
      </c>
      <c r="F18949" s="38" t="s">
        <v>70</v>
      </c>
      <c r="G18949" s="37" t="s">
        <v>704</v>
      </c>
      <c r="H18949" s="0" t="n">
        <v>1397564</v>
      </c>
      <c r="I18949" s="0" t="n">
        <v>496731</v>
      </c>
      <c r="J18949" s="0" t="n">
        <v>-62317</v>
      </c>
    </row>
    <row r="18950" customFormat="false" ht="15" hidden="false" customHeight="false" outlineLevel="0" collapsed="false">
      <c r="A18950" s="0" t="n">
        <v>202508</v>
      </c>
      <c r="B18950" s="0" t="n">
        <v>202508</v>
      </c>
      <c r="C18950" s="37" t="s">
        <v>136</v>
      </c>
      <c r="D18950" s="37" t="s">
        <v>210</v>
      </c>
      <c r="E18950" s="0" t="n">
        <v>1</v>
      </c>
      <c r="F18950" s="38" t="s">
        <v>70</v>
      </c>
      <c r="G18950" s="37" t="s">
        <v>705</v>
      </c>
      <c r="H18950" s="0" t="n">
        <v>84618</v>
      </c>
      <c r="I18950" s="0" t="n">
        <v>19763</v>
      </c>
      <c r="J18950" s="0" t="n">
        <v>3108</v>
      </c>
    </row>
    <row r="18951" customFormat="false" ht="15" hidden="false" customHeight="false" outlineLevel="0" collapsed="false">
      <c r="A18951" s="0" t="n">
        <v>202508</v>
      </c>
      <c r="B18951" s="0" t="n">
        <v>202508</v>
      </c>
      <c r="C18951" s="37" t="s">
        <v>158</v>
      </c>
      <c r="D18951" s="37" t="s">
        <v>706</v>
      </c>
      <c r="E18951" s="0" t="n">
        <v>1</v>
      </c>
      <c r="F18951" s="38" t="s">
        <v>70</v>
      </c>
      <c r="G18951" s="37" t="s">
        <v>707</v>
      </c>
      <c r="H18951" s="0" t="n">
        <v>1137201</v>
      </c>
      <c r="I18951" s="0" t="n">
        <v>911917</v>
      </c>
      <c r="J18951" s="0" t="n">
        <v>107544</v>
      </c>
    </row>
    <row r="18952" customFormat="false" ht="15" hidden="false" customHeight="false" outlineLevel="0" collapsed="false">
      <c r="A18952" s="0" t="n">
        <v>202508</v>
      </c>
      <c r="B18952" s="0" t="n">
        <v>202508</v>
      </c>
      <c r="C18952" s="37" t="s">
        <v>109</v>
      </c>
      <c r="D18952" s="37" t="s">
        <v>251</v>
      </c>
      <c r="E18952" s="0" t="n">
        <v>1</v>
      </c>
      <c r="F18952" s="38" t="s">
        <v>70</v>
      </c>
      <c r="G18952" s="37" t="s">
        <v>708</v>
      </c>
      <c r="H18952" s="0" t="n">
        <v>839157</v>
      </c>
      <c r="I18952" s="0" t="n">
        <v>383618</v>
      </c>
      <c r="J18952" s="0" t="n">
        <v>26214</v>
      </c>
    </row>
    <row r="18953" customFormat="false" ht="15" hidden="false" customHeight="false" outlineLevel="0" collapsed="false">
      <c r="A18953" s="0" t="n">
        <v>202508</v>
      </c>
      <c r="B18953" s="0" t="n">
        <v>202508</v>
      </c>
      <c r="C18953" s="37" t="s">
        <v>101</v>
      </c>
      <c r="D18953" s="37" t="s">
        <v>273</v>
      </c>
      <c r="E18953" s="0" t="n">
        <v>1</v>
      </c>
      <c r="F18953" s="38" t="s">
        <v>70</v>
      </c>
      <c r="G18953" s="37" t="s">
        <v>709</v>
      </c>
      <c r="H18953" s="0" t="n">
        <v>16322992</v>
      </c>
      <c r="I18953" s="0" t="n">
        <v>2256164</v>
      </c>
      <c r="J18953" s="0" t="n">
        <v>110418</v>
      </c>
    </row>
    <row r="18954" customFormat="false" ht="15" hidden="false" customHeight="false" outlineLevel="0" collapsed="false">
      <c r="A18954" s="0" t="n">
        <v>202508</v>
      </c>
      <c r="B18954" s="0" t="n">
        <v>202508</v>
      </c>
      <c r="C18954" s="37" t="s">
        <v>115</v>
      </c>
      <c r="D18954" s="37" t="s">
        <v>700</v>
      </c>
      <c r="E18954" s="0" t="n">
        <v>1</v>
      </c>
      <c r="F18954" s="38" t="s">
        <v>70</v>
      </c>
      <c r="G18954" s="37" t="s">
        <v>710</v>
      </c>
      <c r="H18954" s="0" t="n">
        <v>241591</v>
      </c>
      <c r="I18954" s="0" t="n">
        <v>23997</v>
      </c>
      <c r="J18954" s="0" t="n">
        <v>5368</v>
      </c>
    </row>
    <row r="18955" customFormat="false" ht="15" hidden="false" customHeight="false" outlineLevel="0" collapsed="false">
      <c r="A18955" s="0" t="n">
        <v>202508</v>
      </c>
      <c r="B18955" s="0" t="n">
        <v>202508</v>
      </c>
      <c r="C18955" s="37" t="s">
        <v>106</v>
      </c>
      <c r="D18955" s="37" t="s">
        <v>181</v>
      </c>
      <c r="E18955" s="0" t="n">
        <v>1</v>
      </c>
      <c r="F18955" s="38" t="s">
        <v>70</v>
      </c>
      <c r="G18955" s="37" t="s">
        <v>711</v>
      </c>
      <c r="H18955" s="0" t="n">
        <v>616793</v>
      </c>
      <c r="I18955" s="0" t="n">
        <v>111685</v>
      </c>
      <c r="J18955" s="0" t="n">
        <v>16958</v>
      </c>
    </row>
    <row r="18956" customFormat="false" ht="15" hidden="false" customHeight="false" outlineLevel="0" collapsed="false">
      <c r="A18956" s="0" t="n">
        <v>202508</v>
      </c>
      <c r="B18956" s="0" t="n">
        <v>202508</v>
      </c>
      <c r="C18956" s="37" t="s">
        <v>101</v>
      </c>
      <c r="D18956" s="37" t="s">
        <v>369</v>
      </c>
      <c r="E18956" s="0" t="n">
        <v>1</v>
      </c>
      <c r="F18956" s="38" t="s">
        <v>70</v>
      </c>
      <c r="G18956" s="37" t="s">
        <v>712</v>
      </c>
      <c r="H18956" s="0" t="n">
        <v>9814122</v>
      </c>
      <c r="I18956" s="0" t="n">
        <v>3232724</v>
      </c>
      <c r="J18956" s="0" t="n">
        <v>-76822</v>
      </c>
    </row>
    <row r="18957" customFormat="false" ht="15" hidden="false" customHeight="false" outlineLevel="0" collapsed="false">
      <c r="A18957" s="0" t="n">
        <v>202508</v>
      </c>
      <c r="B18957" s="0" t="n">
        <v>202508</v>
      </c>
      <c r="C18957" s="37" t="s">
        <v>184</v>
      </c>
      <c r="D18957" s="37" t="s">
        <v>249</v>
      </c>
      <c r="E18957" s="0" t="n">
        <v>1</v>
      </c>
      <c r="F18957" s="38" t="s">
        <v>70</v>
      </c>
      <c r="G18957" s="37" t="s">
        <v>713</v>
      </c>
      <c r="H18957" s="0" t="n">
        <v>2453588</v>
      </c>
      <c r="I18957" s="0" t="n">
        <v>547110</v>
      </c>
      <c r="J18957" s="0" t="n">
        <v>44991</v>
      </c>
    </row>
    <row r="18958" customFormat="false" ht="15" hidden="false" customHeight="false" outlineLevel="0" collapsed="false">
      <c r="A18958" s="0" t="n">
        <v>202508</v>
      </c>
      <c r="B18958" s="0" t="n">
        <v>202508</v>
      </c>
      <c r="C18958" s="37" t="s">
        <v>109</v>
      </c>
      <c r="D18958" s="37" t="s">
        <v>714</v>
      </c>
      <c r="E18958" s="0" t="n">
        <v>1</v>
      </c>
      <c r="F18958" s="38" t="s">
        <v>70</v>
      </c>
      <c r="G18958" s="37" t="s">
        <v>715</v>
      </c>
      <c r="H18958" s="0" t="n">
        <v>2239487</v>
      </c>
      <c r="I18958" s="0" t="n">
        <v>860596</v>
      </c>
      <c r="J18958" s="0" t="n">
        <v>176012</v>
      </c>
    </row>
    <row r="18959" customFormat="false" ht="15" hidden="false" customHeight="false" outlineLevel="0" collapsed="false">
      <c r="A18959" s="0" t="n">
        <v>202508</v>
      </c>
      <c r="B18959" s="0" t="n">
        <v>202508</v>
      </c>
      <c r="C18959" s="37" t="s">
        <v>106</v>
      </c>
      <c r="D18959" s="37" t="s">
        <v>249</v>
      </c>
      <c r="E18959" s="0" t="n">
        <v>1</v>
      </c>
      <c r="F18959" s="38" t="s">
        <v>70</v>
      </c>
      <c r="G18959" s="37" t="s">
        <v>716</v>
      </c>
      <c r="H18959" s="0" t="n">
        <v>1848618</v>
      </c>
      <c r="I18959" s="0" t="n">
        <v>377299</v>
      </c>
      <c r="J18959" s="0" t="n">
        <v>50478</v>
      </c>
    </row>
    <row r="18960" customFormat="false" ht="15" hidden="false" customHeight="false" outlineLevel="0" collapsed="false">
      <c r="A18960" s="0" t="n">
        <v>202508</v>
      </c>
      <c r="B18960" s="0" t="n">
        <v>202508</v>
      </c>
      <c r="C18960" s="37" t="s">
        <v>197</v>
      </c>
      <c r="D18960" s="37" t="s">
        <v>511</v>
      </c>
      <c r="E18960" s="0" t="n">
        <v>1</v>
      </c>
      <c r="F18960" s="38" t="s">
        <v>70</v>
      </c>
      <c r="G18960" s="37" t="s">
        <v>717</v>
      </c>
      <c r="H18960" s="0" t="n">
        <v>2019346</v>
      </c>
      <c r="I18960" s="0" t="n">
        <v>333285</v>
      </c>
      <c r="J18960" s="0" t="n">
        <v>35407</v>
      </c>
    </row>
    <row r="18961" customFormat="false" ht="15" hidden="false" customHeight="false" outlineLevel="0" collapsed="false">
      <c r="A18961" s="0" t="n">
        <v>202508</v>
      </c>
      <c r="B18961" s="0" t="n">
        <v>202508</v>
      </c>
      <c r="C18961" s="37" t="s">
        <v>149</v>
      </c>
      <c r="D18961" s="37" t="s">
        <v>150</v>
      </c>
      <c r="E18961" s="0" t="n">
        <v>1</v>
      </c>
      <c r="F18961" s="38" t="s">
        <v>70</v>
      </c>
      <c r="G18961" s="37" t="s">
        <v>718</v>
      </c>
      <c r="H18961" s="0" t="n">
        <v>2652625</v>
      </c>
      <c r="I18961" s="0" t="n">
        <v>736612</v>
      </c>
      <c r="J18961" s="0" t="n">
        <v>-37059</v>
      </c>
    </row>
    <row r="18962" customFormat="false" ht="15" hidden="false" customHeight="false" outlineLevel="0" collapsed="false">
      <c r="A18962" s="0" t="n">
        <v>202508</v>
      </c>
      <c r="B18962" s="0" t="n">
        <v>202508</v>
      </c>
      <c r="C18962" s="37" t="s">
        <v>98</v>
      </c>
      <c r="D18962" s="37" t="s">
        <v>719</v>
      </c>
      <c r="E18962" s="0" t="n">
        <v>1</v>
      </c>
      <c r="F18962" s="38" t="s">
        <v>70</v>
      </c>
      <c r="G18962" s="37" t="s">
        <v>720</v>
      </c>
      <c r="H18962" s="0" t="n">
        <v>641232</v>
      </c>
      <c r="I18962" s="0" t="n">
        <v>300396</v>
      </c>
      <c r="J18962" s="0" t="n">
        <v>93524</v>
      </c>
    </row>
    <row r="18963" customFormat="false" ht="15" hidden="false" customHeight="false" outlineLevel="0" collapsed="false">
      <c r="A18963" s="0" t="n">
        <v>202508</v>
      </c>
      <c r="B18963" s="0" t="n">
        <v>202508</v>
      </c>
      <c r="C18963" s="37" t="s">
        <v>149</v>
      </c>
      <c r="D18963" s="37" t="s">
        <v>292</v>
      </c>
      <c r="E18963" s="0" t="n">
        <v>1</v>
      </c>
      <c r="F18963" s="38" t="s">
        <v>70</v>
      </c>
      <c r="G18963" s="37" t="s">
        <v>721</v>
      </c>
      <c r="H18963" s="0" t="n">
        <v>3743700</v>
      </c>
      <c r="I18963" s="0" t="n">
        <v>1195281</v>
      </c>
      <c r="J18963" s="0" t="n">
        <v>181854</v>
      </c>
    </row>
    <row r="18964" customFormat="false" ht="15" hidden="false" customHeight="false" outlineLevel="0" collapsed="false">
      <c r="A18964" s="0" t="n">
        <v>202508</v>
      </c>
      <c r="B18964" s="0" t="n">
        <v>202508</v>
      </c>
      <c r="C18964" s="37" t="s">
        <v>178</v>
      </c>
      <c r="D18964" s="37" t="s">
        <v>167</v>
      </c>
      <c r="E18964" s="0" t="n">
        <v>1</v>
      </c>
      <c r="F18964" s="38" t="s">
        <v>70</v>
      </c>
      <c r="G18964" s="37" t="s">
        <v>722</v>
      </c>
      <c r="H18964" s="0" t="n">
        <v>185800</v>
      </c>
      <c r="I18964" s="0" t="n">
        <v>63388</v>
      </c>
      <c r="J18964" s="0" t="n">
        <v>16376</v>
      </c>
    </row>
    <row r="18965" customFormat="false" ht="15" hidden="false" customHeight="false" outlineLevel="0" collapsed="false">
      <c r="A18965" s="0" t="n">
        <v>202508</v>
      </c>
      <c r="B18965" s="0" t="n">
        <v>202508</v>
      </c>
      <c r="C18965" s="37" t="s">
        <v>106</v>
      </c>
      <c r="D18965" s="37" t="s">
        <v>723</v>
      </c>
      <c r="E18965" s="0" t="n">
        <v>1</v>
      </c>
      <c r="F18965" s="38" t="s">
        <v>70</v>
      </c>
      <c r="G18965" s="37" t="s">
        <v>724</v>
      </c>
      <c r="H18965" s="0" t="n">
        <v>2356854</v>
      </c>
      <c r="I18965" s="0" t="n">
        <v>698508</v>
      </c>
      <c r="J18965" s="0" t="n">
        <v>76925</v>
      </c>
    </row>
    <row r="18966" customFormat="false" ht="15" hidden="false" customHeight="false" outlineLevel="0" collapsed="false">
      <c r="A18966" s="0" t="n">
        <v>202508</v>
      </c>
      <c r="B18966" s="0" t="n">
        <v>202508</v>
      </c>
      <c r="C18966" s="37" t="s">
        <v>158</v>
      </c>
      <c r="D18966" s="37" t="s">
        <v>618</v>
      </c>
      <c r="E18966" s="0" t="n">
        <v>1</v>
      </c>
      <c r="F18966" s="38" t="s">
        <v>70</v>
      </c>
      <c r="G18966" s="37" t="s">
        <v>725</v>
      </c>
      <c r="H18966" s="0" t="n">
        <v>1877367</v>
      </c>
      <c r="I18966" s="0" t="n">
        <v>218214</v>
      </c>
      <c r="J18966" s="0" t="n">
        <v>17059</v>
      </c>
    </row>
    <row r="18967" customFormat="false" ht="15" hidden="false" customHeight="false" outlineLevel="0" collapsed="false">
      <c r="A18967" s="0" t="n">
        <v>202508</v>
      </c>
      <c r="B18967" s="0" t="n">
        <v>202508</v>
      </c>
      <c r="C18967" s="37" t="s">
        <v>178</v>
      </c>
      <c r="D18967" s="37" t="s">
        <v>391</v>
      </c>
      <c r="E18967" s="0" t="n">
        <v>1</v>
      </c>
      <c r="F18967" s="38" t="s">
        <v>70</v>
      </c>
      <c r="G18967" s="37" t="s">
        <v>726</v>
      </c>
      <c r="H18967" s="0" t="n">
        <v>556181</v>
      </c>
      <c r="I18967" s="0" t="n">
        <v>313703</v>
      </c>
      <c r="J18967" s="0" t="n">
        <v>4882</v>
      </c>
    </row>
    <row r="18968" customFormat="false" ht="15" hidden="false" customHeight="false" outlineLevel="0" collapsed="false">
      <c r="A18968" s="0" t="n">
        <v>202508</v>
      </c>
      <c r="B18968" s="0" t="n">
        <v>202508</v>
      </c>
      <c r="C18968" s="37" t="s">
        <v>184</v>
      </c>
      <c r="D18968" s="37" t="s">
        <v>200</v>
      </c>
      <c r="E18968" s="0" t="n">
        <v>1</v>
      </c>
      <c r="F18968" s="38" t="s">
        <v>70</v>
      </c>
      <c r="G18968" s="37" t="s">
        <v>727</v>
      </c>
      <c r="H18968" s="0" t="n">
        <v>1471335</v>
      </c>
      <c r="I18968" s="0" t="n">
        <v>231403</v>
      </c>
      <c r="J18968" s="0" t="n">
        <v>41079</v>
      </c>
    </row>
    <row r="18969" customFormat="false" ht="15" hidden="false" customHeight="false" outlineLevel="0" collapsed="false">
      <c r="A18969" s="0" t="n">
        <v>202508</v>
      </c>
      <c r="B18969" s="0" t="n">
        <v>202508</v>
      </c>
      <c r="C18969" s="37" t="s">
        <v>95</v>
      </c>
      <c r="D18969" s="37" t="s">
        <v>684</v>
      </c>
      <c r="E18969" s="0" t="n">
        <v>1</v>
      </c>
      <c r="F18969" s="38" t="s">
        <v>70</v>
      </c>
      <c r="G18969" s="37" t="s">
        <v>728</v>
      </c>
      <c r="H18969" s="0" t="n">
        <v>672335</v>
      </c>
      <c r="I18969" s="0" t="n">
        <v>153233</v>
      </c>
      <c r="J18969" s="0" t="n">
        <v>35207</v>
      </c>
    </row>
    <row r="18970" customFormat="false" ht="15" hidden="false" customHeight="false" outlineLevel="0" collapsed="false">
      <c r="A18970" s="0" t="n">
        <v>202508</v>
      </c>
      <c r="B18970" s="0" t="n">
        <v>202508</v>
      </c>
      <c r="C18970" s="37" t="s">
        <v>178</v>
      </c>
      <c r="D18970" s="37" t="s">
        <v>509</v>
      </c>
      <c r="E18970" s="0" t="n">
        <v>1</v>
      </c>
      <c r="F18970" s="38" t="s">
        <v>70</v>
      </c>
      <c r="G18970" s="37" t="s">
        <v>729</v>
      </c>
      <c r="H18970" s="0" t="n">
        <v>469260</v>
      </c>
      <c r="I18970" s="0" t="n">
        <v>148703</v>
      </c>
      <c r="J18970" s="0" t="n">
        <v>27381</v>
      </c>
    </row>
    <row r="18971" customFormat="false" ht="15" hidden="false" customHeight="false" outlineLevel="0" collapsed="false">
      <c r="A18971" s="0" t="n">
        <v>202508</v>
      </c>
      <c r="B18971" s="0" t="n">
        <v>202508</v>
      </c>
      <c r="C18971" s="37" t="s">
        <v>136</v>
      </c>
      <c r="D18971" s="37" t="s">
        <v>700</v>
      </c>
      <c r="E18971" s="0" t="n">
        <v>1</v>
      </c>
      <c r="F18971" s="38" t="s">
        <v>70</v>
      </c>
      <c r="G18971" s="37" t="s">
        <v>730</v>
      </c>
      <c r="H18971" s="0" t="n">
        <v>945491</v>
      </c>
      <c r="I18971" s="0" t="n">
        <v>302623</v>
      </c>
      <c r="J18971" s="0" t="n">
        <v>92472</v>
      </c>
    </row>
    <row r="18972" customFormat="false" ht="15" hidden="false" customHeight="false" outlineLevel="0" collapsed="false">
      <c r="A18972" s="0" t="n">
        <v>202508</v>
      </c>
      <c r="B18972" s="0" t="n">
        <v>202508</v>
      </c>
      <c r="C18972" s="37" t="s">
        <v>184</v>
      </c>
      <c r="D18972" s="37" t="s">
        <v>311</v>
      </c>
      <c r="E18972" s="0" t="n">
        <v>1</v>
      </c>
      <c r="F18972" s="38" t="s">
        <v>70</v>
      </c>
      <c r="G18972" s="37" t="s">
        <v>731</v>
      </c>
      <c r="H18972" s="0" t="n">
        <v>425696</v>
      </c>
      <c r="I18972" s="0" t="n">
        <v>237833</v>
      </c>
      <c r="J18972" s="0" t="n">
        <v>22144</v>
      </c>
    </row>
    <row r="18973" customFormat="false" ht="15" hidden="false" customHeight="false" outlineLevel="0" collapsed="false">
      <c r="A18973" s="0" t="n">
        <v>202508</v>
      </c>
      <c r="B18973" s="0" t="n">
        <v>202508</v>
      </c>
      <c r="C18973" s="37" t="s">
        <v>101</v>
      </c>
      <c r="D18973" s="37" t="s">
        <v>253</v>
      </c>
      <c r="E18973" s="0" t="n">
        <v>1</v>
      </c>
      <c r="F18973" s="38" t="s">
        <v>70</v>
      </c>
      <c r="G18973" s="37" t="s">
        <v>732</v>
      </c>
      <c r="H18973" s="0" t="n">
        <v>2410790</v>
      </c>
      <c r="I18973" s="0" t="n">
        <v>573750</v>
      </c>
      <c r="J18973" s="0" t="n">
        <v>10277</v>
      </c>
    </row>
    <row r="18974" customFormat="false" ht="15" hidden="false" customHeight="false" outlineLevel="0" collapsed="false">
      <c r="A18974" s="0" t="n">
        <v>202508</v>
      </c>
      <c r="B18974" s="0" t="n">
        <v>202508</v>
      </c>
      <c r="C18974" s="37" t="s">
        <v>184</v>
      </c>
      <c r="D18974" s="37" t="s">
        <v>603</v>
      </c>
      <c r="E18974" s="0" t="n">
        <v>1</v>
      </c>
      <c r="F18974" s="38" t="s">
        <v>70</v>
      </c>
      <c r="G18974" s="37" t="s">
        <v>733</v>
      </c>
      <c r="H18974" s="0" t="n">
        <v>360426</v>
      </c>
      <c r="I18974" s="0" t="n">
        <v>334653</v>
      </c>
      <c r="J18974" s="0" t="n">
        <v>35383</v>
      </c>
    </row>
    <row r="18975" customFormat="false" ht="15" hidden="false" customHeight="false" outlineLevel="0" collapsed="false">
      <c r="A18975" s="0" t="n">
        <v>202508</v>
      </c>
      <c r="B18975" s="0" t="n">
        <v>202508</v>
      </c>
      <c r="C18975" s="37" t="s">
        <v>109</v>
      </c>
      <c r="D18975" s="37" t="s">
        <v>502</v>
      </c>
      <c r="E18975" s="0" t="n">
        <v>1</v>
      </c>
      <c r="F18975" s="38" t="s">
        <v>70</v>
      </c>
      <c r="G18975" s="37" t="s">
        <v>734</v>
      </c>
      <c r="H18975" s="0" t="n">
        <v>2767485</v>
      </c>
      <c r="I18975" s="0" t="n">
        <v>318293</v>
      </c>
      <c r="J18975" s="0" t="n">
        <v>51057</v>
      </c>
    </row>
    <row r="18976" customFormat="false" ht="15" hidden="false" customHeight="false" outlineLevel="0" collapsed="false">
      <c r="A18976" s="0" t="n">
        <v>202508</v>
      </c>
      <c r="B18976" s="0" t="n">
        <v>202508</v>
      </c>
      <c r="C18976" s="37" t="s">
        <v>158</v>
      </c>
      <c r="D18976" s="37" t="s">
        <v>693</v>
      </c>
      <c r="E18976" s="0" t="n">
        <v>1</v>
      </c>
      <c r="F18976" s="38" t="s">
        <v>70</v>
      </c>
      <c r="G18976" s="37" t="s">
        <v>735</v>
      </c>
      <c r="H18976" s="0" t="n">
        <v>378177</v>
      </c>
      <c r="I18976" s="0" t="n">
        <v>92083</v>
      </c>
      <c r="J18976" s="0" t="n">
        <v>4947</v>
      </c>
    </row>
    <row r="18977" customFormat="false" ht="15" hidden="false" customHeight="false" outlineLevel="0" collapsed="false">
      <c r="A18977" s="0" t="n">
        <v>202508</v>
      </c>
      <c r="B18977" s="0" t="n">
        <v>202508</v>
      </c>
      <c r="C18977" s="37" t="s">
        <v>95</v>
      </c>
      <c r="D18977" s="37" t="s">
        <v>714</v>
      </c>
      <c r="E18977" s="0" t="n">
        <v>1</v>
      </c>
      <c r="F18977" s="38" t="s">
        <v>70</v>
      </c>
      <c r="G18977" s="37" t="s">
        <v>736</v>
      </c>
      <c r="H18977" s="0" t="n">
        <v>484551</v>
      </c>
      <c r="I18977" s="0" t="n">
        <v>83286</v>
      </c>
      <c r="J18977" s="0" t="n">
        <v>6301</v>
      </c>
    </row>
    <row r="18978" customFormat="false" ht="15" hidden="false" customHeight="false" outlineLevel="0" collapsed="false">
      <c r="A18978" s="0" t="n">
        <v>202508</v>
      </c>
      <c r="B18978" s="0" t="n">
        <v>202508</v>
      </c>
      <c r="C18978" s="37" t="s">
        <v>112</v>
      </c>
      <c r="D18978" s="37" t="s">
        <v>243</v>
      </c>
      <c r="E18978" s="0" t="n">
        <v>1</v>
      </c>
      <c r="F18978" s="38" t="s">
        <v>70</v>
      </c>
      <c r="G18978" s="37" t="s">
        <v>737</v>
      </c>
      <c r="H18978" s="0" t="n">
        <v>706809</v>
      </c>
      <c r="I18978" s="0" t="n">
        <v>145335</v>
      </c>
      <c r="J18978" s="0" t="n">
        <v>14734</v>
      </c>
    </row>
    <row r="18979" customFormat="false" ht="15" hidden="false" customHeight="false" outlineLevel="0" collapsed="false">
      <c r="A18979" s="0" t="n">
        <v>202508</v>
      </c>
      <c r="B18979" s="0" t="n">
        <v>202508</v>
      </c>
      <c r="C18979" s="37" t="s">
        <v>98</v>
      </c>
      <c r="D18979" s="37" t="s">
        <v>298</v>
      </c>
      <c r="E18979" s="0" t="n">
        <v>1</v>
      </c>
      <c r="F18979" s="38" t="s">
        <v>70</v>
      </c>
      <c r="G18979" s="37" t="s">
        <v>738</v>
      </c>
      <c r="H18979" s="0" t="n">
        <v>8504428</v>
      </c>
      <c r="I18979" s="0" t="n">
        <v>4114977</v>
      </c>
      <c r="J18979" s="0" t="n">
        <v>532303</v>
      </c>
    </row>
    <row r="18980" customFormat="false" ht="15" hidden="false" customHeight="false" outlineLevel="0" collapsed="false">
      <c r="A18980" s="0" t="n">
        <v>202508</v>
      </c>
      <c r="B18980" s="0" t="n">
        <v>202508</v>
      </c>
      <c r="C18980" s="37" t="s">
        <v>178</v>
      </c>
      <c r="D18980" s="37" t="s">
        <v>253</v>
      </c>
      <c r="E18980" s="0" t="n">
        <v>1</v>
      </c>
      <c r="F18980" s="38" t="s">
        <v>70</v>
      </c>
      <c r="G18980" s="37" t="s">
        <v>739</v>
      </c>
      <c r="H18980" s="0" t="n">
        <v>1639746</v>
      </c>
      <c r="I18980" s="0" t="n">
        <v>183446</v>
      </c>
      <c r="J18980" s="0" t="n">
        <v>17149</v>
      </c>
    </row>
    <row r="18981" customFormat="false" ht="15" hidden="false" customHeight="false" outlineLevel="0" collapsed="false">
      <c r="A18981" s="0" t="n">
        <v>202508</v>
      </c>
      <c r="B18981" s="0" t="n">
        <v>202508</v>
      </c>
      <c r="C18981" s="37" t="s">
        <v>136</v>
      </c>
      <c r="D18981" s="37" t="s">
        <v>159</v>
      </c>
      <c r="E18981" s="0" t="n">
        <v>1</v>
      </c>
      <c r="F18981" s="38" t="s">
        <v>70</v>
      </c>
      <c r="G18981" s="37" t="s">
        <v>740</v>
      </c>
      <c r="H18981" s="0" t="n">
        <v>818748</v>
      </c>
      <c r="I18981" s="0" t="n">
        <v>426878</v>
      </c>
      <c r="J18981" s="0" t="n">
        <v>43154</v>
      </c>
    </row>
    <row r="18982" customFormat="false" ht="15" hidden="false" customHeight="false" outlineLevel="0" collapsed="false">
      <c r="A18982" s="0" t="n">
        <v>202508</v>
      </c>
      <c r="B18982" s="0" t="n">
        <v>202508</v>
      </c>
      <c r="C18982" s="37" t="s">
        <v>124</v>
      </c>
      <c r="D18982" s="37" t="s">
        <v>412</v>
      </c>
      <c r="E18982" s="0" t="n">
        <v>1</v>
      </c>
      <c r="F18982" s="38" t="s">
        <v>70</v>
      </c>
      <c r="G18982" s="37" t="s">
        <v>741</v>
      </c>
      <c r="H18982" s="0" t="n">
        <v>1685810</v>
      </c>
      <c r="I18982" s="0" t="n">
        <v>284169</v>
      </c>
      <c r="J18982" s="0" t="n">
        <v>40804</v>
      </c>
    </row>
    <row r="18983" customFormat="false" ht="15" hidden="false" customHeight="false" outlineLevel="0" collapsed="false">
      <c r="A18983" s="0" t="n">
        <v>202508</v>
      </c>
      <c r="B18983" s="0" t="n">
        <v>202508</v>
      </c>
      <c r="C18983" s="37" t="s">
        <v>124</v>
      </c>
      <c r="D18983" s="37" t="s">
        <v>452</v>
      </c>
      <c r="E18983" s="0" t="n">
        <v>1</v>
      </c>
      <c r="F18983" s="38" t="s">
        <v>70</v>
      </c>
      <c r="G18983" s="37" t="s">
        <v>742</v>
      </c>
      <c r="H18983" s="0" t="n">
        <v>129128</v>
      </c>
      <c r="I18983" s="0" t="n">
        <v>21107</v>
      </c>
      <c r="J18983" s="0" t="n">
        <v>3311</v>
      </c>
    </row>
    <row r="18984" customFormat="false" ht="15" hidden="false" customHeight="false" outlineLevel="0" collapsed="false">
      <c r="A18984" s="0" t="n">
        <v>202508</v>
      </c>
      <c r="B18984" s="0" t="n">
        <v>202508</v>
      </c>
      <c r="C18984" s="37" t="s">
        <v>184</v>
      </c>
      <c r="D18984" s="37" t="s">
        <v>655</v>
      </c>
      <c r="E18984" s="0" t="n">
        <v>1</v>
      </c>
      <c r="F18984" s="38" t="s">
        <v>70</v>
      </c>
      <c r="G18984" s="37" t="s">
        <v>743</v>
      </c>
      <c r="H18984" s="0" t="n">
        <v>1688134</v>
      </c>
      <c r="I18984" s="0" t="n">
        <v>1025389</v>
      </c>
      <c r="J18984" s="0" t="n">
        <v>31274</v>
      </c>
    </row>
    <row r="18985" customFormat="false" ht="15" hidden="false" customHeight="false" outlineLevel="0" collapsed="false">
      <c r="A18985" s="0" t="n">
        <v>202508</v>
      </c>
      <c r="B18985" s="0" t="n">
        <v>202508</v>
      </c>
      <c r="C18985" s="37" t="s">
        <v>124</v>
      </c>
      <c r="D18985" s="37" t="s">
        <v>744</v>
      </c>
      <c r="E18985" s="0" t="n">
        <v>1</v>
      </c>
      <c r="F18985" s="38" t="s">
        <v>70</v>
      </c>
      <c r="G18985" s="37" t="s">
        <v>745</v>
      </c>
      <c r="H18985" s="0" t="n">
        <v>9003201</v>
      </c>
      <c r="I18985" s="0" t="n">
        <v>7578747</v>
      </c>
      <c r="J18985" s="0" t="n">
        <v>-785381</v>
      </c>
    </row>
    <row r="18986" customFormat="false" ht="15" hidden="false" customHeight="false" outlineLevel="0" collapsed="false">
      <c r="A18986" s="0" t="n">
        <v>202508</v>
      </c>
      <c r="B18986" s="0" t="n">
        <v>202508</v>
      </c>
      <c r="C18986" s="37" t="s">
        <v>136</v>
      </c>
      <c r="D18986" s="37" t="s">
        <v>603</v>
      </c>
      <c r="E18986" s="0" t="n">
        <v>1</v>
      </c>
      <c r="F18986" s="38" t="s">
        <v>70</v>
      </c>
      <c r="G18986" s="37" t="s">
        <v>746</v>
      </c>
      <c r="H18986" s="0" t="n">
        <v>1270588</v>
      </c>
      <c r="I18986" s="0" t="n">
        <v>108842</v>
      </c>
      <c r="J18986" s="0" t="n">
        <v>-2593</v>
      </c>
    </row>
    <row r="18987" customFormat="false" ht="15" hidden="false" customHeight="false" outlineLevel="0" collapsed="false">
      <c r="A18987" s="0" t="n">
        <v>202508</v>
      </c>
      <c r="B18987" s="0" t="n">
        <v>202508</v>
      </c>
      <c r="C18987" s="37" t="s">
        <v>109</v>
      </c>
      <c r="D18987" s="37" t="s">
        <v>99</v>
      </c>
      <c r="E18987" s="0" t="n">
        <v>1</v>
      </c>
      <c r="F18987" s="38" t="s">
        <v>70</v>
      </c>
      <c r="G18987" s="37" t="s">
        <v>747</v>
      </c>
      <c r="H18987" s="0" t="n">
        <v>1374248</v>
      </c>
      <c r="I18987" s="0" t="n">
        <v>361466</v>
      </c>
      <c r="J18987" s="0" t="n">
        <v>45582</v>
      </c>
    </row>
    <row r="18988" customFormat="false" ht="15" hidden="false" customHeight="false" outlineLevel="0" collapsed="false">
      <c r="A18988" s="0" t="n">
        <v>202508</v>
      </c>
      <c r="B18988" s="0" t="n">
        <v>202508</v>
      </c>
      <c r="C18988" s="37" t="s">
        <v>178</v>
      </c>
      <c r="D18988" s="37" t="s">
        <v>107</v>
      </c>
      <c r="E18988" s="0" t="n">
        <v>1</v>
      </c>
      <c r="F18988" s="38" t="s">
        <v>70</v>
      </c>
      <c r="G18988" s="37" t="s">
        <v>748</v>
      </c>
      <c r="H18988" s="0" t="n">
        <v>2729352</v>
      </c>
      <c r="I18988" s="0" t="n">
        <v>388203</v>
      </c>
      <c r="J18988" s="0" t="n">
        <v>2686</v>
      </c>
    </row>
    <row r="18989" customFormat="false" ht="15" hidden="false" customHeight="false" outlineLevel="0" collapsed="false">
      <c r="A18989" s="0" t="n">
        <v>202508</v>
      </c>
      <c r="B18989" s="0" t="n">
        <v>202508</v>
      </c>
      <c r="C18989" s="37" t="s">
        <v>136</v>
      </c>
      <c r="D18989" s="37" t="s">
        <v>723</v>
      </c>
      <c r="E18989" s="0" t="n">
        <v>1</v>
      </c>
      <c r="F18989" s="38" t="s">
        <v>70</v>
      </c>
      <c r="G18989" s="37" t="s">
        <v>749</v>
      </c>
      <c r="H18989" s="0" t="n">
        <v>3655706</v>
      </c>
      <c r="I18989" s="0" t="n">
        <v>495683</v>
      </c>
      <c r="J18989" s="0" t="n">
        <v>52818</v>
      </c>
    </row>
    <row r="18990" customFormat="false" ht="15" hidden="false" customHeight="false" outlineLevel="0" collapsed="false">
      <c r="A18990" s="0" t="n">
        <v>202508</v>
      </c>
      <c r="B18990" s="0" t="n">
        <v>202508</v>
      </c>
      <c r="C18990" s="37" t="s">
        <v>98</v>
      </c>
      <c r="D18990" s="37" t="s">
        <v>208</v>
      </c>
      <c r="E18990" s="0" t="n">
        <v>1</v>
      </c>
      <c r="F18990" s="38" t="s">
        <v>70</v>
      </c>
      <c r="G18990" s="37" t="s">
        <v>750</v>
      </c>
      <c r="H18990" s="0" t="n">
        <v>128379</v>
      </c>
      <c r="I18990" s="0" t="n">
        <v>22036</v>
      </c>
      <c r="J18990" s="0" t="n">
        <v>1637</v>
      </c>
    </row>
    <row r="18991" customFormat="false" ht="15" hidden="false" customHeight="false" outlineLevel="0" collapsed="false">
      <c r="A18991" s="0" t="n">
        <v>202508</v>
      </c>
      <c r="B18991" s="0" t="n">
        <v>202508</v>
      </c>
      <c r="C18991" s="37" t="s">
        <v>149</v>
      </c>
      <c r="D18991" s="37" t="s">
        <v>385</v>
      </c>
      <c r="E18991" s="0" t="n">
        <v>1</v>
      </c>
      <c r="F18991" s="38" t="s">
        <v>70</v>
      </c>
      <c r="G18991" s="37" t="s">
        <v>751</v>
      </c>
      <c r="H18991" s="0" t="n">
        <v>218437</v>
      </c>
      <c r="I18991" s="0" t="n">
        <v>67253</v>
      </c>
      <c r="J18991" s="0" t="n">
        <v>5830</v>
      </c>
    </row>
    <row r="18992" customFormat="false" ht="15" hidden="false" customHeight="false" outlineLevel="0" collapsed="false">
      <c r="A18992" s="0" t="n">
        <v>202508</v>
      </c>
      <c r="B18992" s="0" t="n">
        <v>202508</v>
      </c>
      <c r="C18992" s="37" t="s">
        <v>115</v>
      </c>
      <c r="D18992" s="37" t="s">
        <v>476</v>
      </c>
      <c r="E18992" s="0" t="n">
        <v>1</v>
      </c>
      <c r="F18992" s="38" t="s">
        <v>70</v>
      </c>
      <c r="G18992" s="37" t="s">
        <v>752</v>
      </c>
      <c r="H18992" s="0" t="n">
        <v>1594534</v>
      </c>
      <c r="I18992" s="0" t="n">
        <v>199840</v>
      </c>
      <c r="J18992" s="0" t="n">
        <v>25806</v>
      </c>
    </row>
    <row r="18993" customFormat="false" ht="15" hidden="false" customHeight="false" outlineLevel="0" collapsed="false">
      <c r="A18993" s="0" t="n">
        <v>202508</v>
      </c>
      <c r="B18993" s="0" t="n">
        <v>202508</v>
      </c>
      <c r="C18993" s="37" t="s">
        <v>101</v>
      </c>
      <c r="D18993" s="37" t="s">
        <v>425</v>
      </c>
      <c r="E18993" s="0" t="n">
        <v>1</v>
      </c>
      <c r="F18993" s="38" t="s">
        <v>70</v>
      </c>
      <c r="G18993" s="37" t="s">
        <v>753</v>
      </c>
      <c r="H18993" s="0" t="n">
        <v>472887</v>
      </c>
      <c r="I18993" s="0" t="n">
        <v>241100</v>
      </c>
      <c r="J18993" s="0" t="n">
        <v>47979</v>
      </c>
    </row>
    <row r="18994" customFormat="false" ht="15" hidden="false" customHeight="false" outlineLevel="0" collapsed="false">
      <c r="A18994" s="0" t="n">
        <v>202508</v>
      </c>
      <c r="B18994" s="0" t="n">
        <v>202508</v>
      </c>
      <c r="C18994" s="37" t="s">
        <v>124</v>
      </c>
      <c r="D18994" s="37" t="s">
        <v>243</v>
      </c>
      <c r="E18994" s="0" t="n">
        <v>1</v>
      </c>
      <c r="F18994" s="38" t="s">
        <v>70</v>
      </c>
      <c r="G18994" s="37" t="s">
        <v>754</v>
      </c>
      <c r="H18994" s="0" t="n">
        <v>6511495</v>
      </c>
      <c r="I18994" s="0" t="n">
        <v>1775758</v>
      </c>
      <c r="J18994" s="0" t="n">
        <v>139105</v>
      </c>
    </row>
    <row r="18995" customFormat="false" ht="15" hidden="false" customHeight="false" outlineLevel="0" collapsed="false">
      <c r="A18995" s="0" t="n">
        <v>202508</v>
      </c>
      <c r="B18995" s="0" t="n">
        <v>202508</v>
      </c>
      <c r="C18995" s="37" t="s">
        <v>136</v>
      </c>
      <c r="D18995" s="37" t="s">
        <v>300</v>
      </c>
      <c r="E18995" s="0" t="n">
        <v>1</v>
      </c>
      <c r="F18995" s="38" t="s">
        <v>70</v>
      </c>
      <c r="G18995" s="37" t="s">
        <v>755</v>
      </c>
      <c r="H18995" s="0" t="n">
        <v>964443</v>
      </c>
      <c r="I18995" s="0" t="n">
        <v>258340</v>
      </c>
      <c r="J18995" s="0" t="n">
        <v>-6255</v>
      </c>
    </row>
    <row r="18996" customFormat="false" ht="15" hidden="false" customHeight="false" outlineLevel="0" collapsed="false">
      <c r="A18996" s="0" t="n">
        <v>202508</v>
      </c>
      <c r="B18996" s="0" t="n">
        <v>202508</v>
      </c>
      <c r="C18996" s="37" t="s">
        <v>178</v>
      </c>
      <c r="D18996" s="37" t="s">
        <v>756</v>
      </c>
      <c r="E18996" s="0" t="n">
        <v>1</v>
      </c>
      <c r="F18996" s="38" t="s">
        <v>70</v>
      </c>
      <c r="G18996" s="37" t="s">
        <v>757</v>
      </c>
      <c r="H18996" s="0" t="n">
        <v>98894</v>
      </c>
      <c r="I18996" s="0" t="n">
        <v>9588</v>
      </c>
      <c r="J18996" s="0" t="n">
        <v>1065</v>
      </c>
    </row>
    <row r="18997" customFormat="false" ht="15" hidden="false" customHeight="false" outlineLevel="0" collapsed="false">
      <c r="A18997" s="0" t="n">
        <v>202508</v>
      </c>
      <c r="B18997" s="0" t="n">
        <v>202508</v>
      </c>
      <c r="C18997" s="37" t="s">
        <v>152</v>
      </c>
      <c r="D18997" s="37" t="s">
        <v>420</v>
      </c>
      <c r="E18997" s="0" t="n">
        <v>1</v>
      </c>
      <c r="F18997" s="38" t="s">
        <v>70</v>
      </c>
      <c r="G18997" s="37" t="s">
        <v>758</v>
      </c>
      <c r="H18997" s="0" t="n">
        <v>217372</v>
      </c>
      <c r="I18997" s="0" t="n">
        <v>184194</v>
      </c>
      <c r="J18997" s="0" t="n">
        <v>27868</v>
      </c>
    </row>
    <row r="18998" customFormat="false" ht="15" hidden="false" customHeight="false" outlineLevel="0" collapsed="false">
      <c r="A18998" s="0" t="n">
        <v>202508</v>
      </c>
      <c r="B18998" s="0" t="n">
        <v>202508</v>
      </c>
      <c r="C18998" s="37" t="s">
        <v>115</v>
      </c>
      <c r="D18998" s="37" t="s">
        <v>626</v>
      </c>
      <c r="E18998" s="0" t="n">
        <v>1</v>
      </c>
      <c r="F18998" s="38" t="s">
        <v>70</v>
      </c>
      <c r="G18998" s="37" t="s">
        <v>759</v>
      </c>
      <c r="H18998" s="0" t="n">
        <v>58236</v>
      </c>
      <c r="I18998" s="0" t="n">
        <v>43560</v>
      </c>
      <c r="J18998" s="0" t="n">
        <v>-6332</v>
      </c>
    </row>
    <row r="18999" customFormat="false" ht="15" hidden="false" customHeight="false" outlineLevel="0" collapsed="false">
      <c r="A18999" s="0" t="n">
        <v>202508</v>
      </c>
      <c r="B18999" s="0" t="n">
        <v>202508</v>
      </c>
      <c r="C18999" s="37" t="s">
        <v>184</v>
      </c>
      <c r="D18999" s="37" t="s">
        <v>425</v>
      </c>
      <c r="E18999" s="0" t="n">
        <v>1</v>
      </c>
      <c r="F18999" s="38" t="s">
        <v>70</v>
      </c>
      <c r="G18999" s="37" t="s">
        <v>760</v>
      </c>
      <c r="H18999" s="0" t="n">
        <v>815449</v>
      </c>
      <c r="I18999" s="0" t="n">
        <v>504771</v>
      </c>
      <c r="J18999" s="0" t="n">
        <v>3921</v>
      </c>
    </row>
    <row r="19000" customFormat="false" ht="15" hidden="false" customHeight="false" outlineLevel="0" collapsed="false">
      <c r="A19000" s="0" t="n">
        <v>202508</v>
      </c>
      <c r="B19000" s="0" t="n">
        <v>202508</v>
      </c>
      <c r="C19000" s="37" t="s">
        <v>95</v>
      </c>
      <c r="D19000" s="37" t="s">
        <v>618</v>
      </c>
      <c r="E19000" s="0" t="n">
        <v>1</v>
      </c>
      <c r="F19000" s="38" t="s">
        <v>70</v>
      </c>
      <c r="G19000" s="37" t="s">
        <v>761</v>
      </c>
      <c r="H19000" s="0" t="n">
        <v>1011664</v>
      </c>
      <c r="I19000" s="0" t="n">
        <v>400836</v>
      </c>
      <c r="J19000" s="0" t="n">
        <v>33239</v>
      </c>
    </row>
    <row r="19001" customFormat="false" ht="15" hidden="false" customHeight="false" outlineLevel="0" collapsed="false">
      <c r="A19001" s="0" t="n">
        <v>202508</v>
      </c>
      <c r="B19001" s="0" t="n">
        <v>202508</v>
      </c>
      <c r="C19001" s="37" t="s">
        <v>152</v>
      </c>
      <c r="D19001" s="37" t="s">
        <v>372</v>
      </c>
      <c r="E19001" s="0" t="n">
        <v>1</v>
      </c>
      <c r="F19001" s="38" t="s">
        <v>70</v>
      </c>
      <c r="G19001" s="37" t="s">
        <v>762</v>
      </c>
      <c r="H19001" s="0" t="n">
        <v>540632</v>
      </c>
      <c r="I19001" s="0" t="n">
        <v>131740</v>
      </c>
      <c r="J19001" s="0" t="n">
        <v>4212</v>
      </c>
    </row>
    <row r="19002" customFormat="false" ht="15" hidden="false" customHeight="false" outlineLevel="0" collapsed="false">
      <c r="A19002" s="0" t="n">
        <v>202508</v>
      </c>
      <c r="B19002" s="0" t="n">
        <v>202508</v>
      </c>
      <c r="C19002" s="37" t="s">
        <v>158</v>
      </c>
      <c r="D19002" s="37" t="s">
        <v>461</v>
      </c>
      <c r="E19002" s="0" t="n">
        <v>1</v>
      </c>
      <c r="F19002" s="38" t="s">
        <v>70</v>
      </c>
      <c r="G19002" s="37" t="s">
        <v>763</v>
      </c>
      <c r="H19002" s="0" t="n">
        <v>3844571</v>
      </c>
      <c r="I19002" s="0" t="n">
        <v>873429</v>
      </c>
      <c r="J19002" s="0" t="n">
        <v>81618</v>
      </c>
    </row>
    <row r="19003" customFormat="false" ht="15" hidden="false" customHeight="false" outlineLevel="0" collapsed="false">
      <c r="A19003" s="0" t="n">
        <v>202508</v>
      </c>
      <c r="B19003" s="0" t="n">
        <v>202508</v>
      </c>
      <c r="C19003" s="37" t="s">
        <v>106</v>
      </c>
      <c r="D19003" s="37" t="s">
        <v>116</v>
      </c>
      <c r="E19003" s="0" t="n">
        <v>1</v>
      </c>
      <c r="F19003" s="38" t="s">
        <v>70</v>
      </c>
      <c r="G19003" s="37" t="s">
        <v>764</v>
      </c>
      <c r="H19003" s="0" t="n">
        <v>6400236</v>
      </c>
      <c r="I19003" s="0" t="n">
        <v>1469479</v>
      </c>
      <c r="J19003" s="0" t="n">
        <v>25851</v>
      </c>
    </row>
    <row r="19004" customFormat="false" ht="15" hidden="false" customHeight="false" outlineLevel="0" collapsed="false">
      <c r="A19004" s="0" t="n">
        <v>202508</v>
      </c>
      <c r="B19004" s="0" t="n">
        <v>202508</v>
      </c>
      <c r="C19004" s="37" t="s">
        <v>109</v>
      </c>
      <c r="D19004" s="37" t="s">
        <v>540</v>
      </c>
      <c r="E19004" s="0" t="n">
        <v>1</v>
      </c>
      <c r="F19004" s="38" t="s">
        <v>70</v>
      </c>
      <c r="G19004" s="37" t="s">
        <v>765</v>
      </c>
      <c r="H19004" s="0" t="n">
        <v>1263871</v>
      </c>
      <c r="I19004" s="0" t="n">
        <v>176333</v>
      </c>
      <c r="J19004" s="0" t="n">
        <v>30630</v>
      </c>
    </row>
    <row r="19005" customFormat="false" ht="15" hidden="false" customHeight="false" outlineLevel="0" collapsed="false">
      <c r="A19005" s="0" t="n">
        <v>202508</v>
      </c>
      <c r="B19005" s="0" t="n">
        <v>202508</v>
      </c>
      <c r="C19005" s="37" t="s">
        <v>178</v>
      </c>
      <c r="D19005" s="37" t="s">
        <v>364</v>
      </c>
      <c r="E19005" s="0" t="n">
        <v>1</v>
      </c>
      <c r="F19005" s="38" t="s">
        <v>70</v>
      </c>
      <c r="G19005" s="37" t="s">
        <v>766</v>
      </c>
      <c r="H19005" s="0" t="n">
        <v>94758</v>
      </c>
      <c r="I19005" s="0" t="n">
        <v>9308</v>
      </c>
      <c r="J19005" s="0" t="n">
        <v>792</v>
      </c>
    </row>
    <row r="19006" customFormat="false" ht="15" hidden="false" customHeight="false" outlineLevel="0" collapsed="false">
      <c r="A19006" s="0" t="n">
        <v>202508</v>
      </c>
      <c r="B19006" s="0" t="n">
        <v>202508</v>
      </c>
      <c r="C19006" s="37" t="s">
        <v>184</v>
      </c>
      <c r="D19006" s="37" t="s">
        <v>571</v>
      </c>
      <c r="E19006" s="0" t="n">
        <v>1</v>
      </c>
      <c r="F19006" s="38" t="s">
        <v>70</v>
      </c>
      <c r="G19006" s="37" t="s">
        <v>767</v>
      </c>
      <c r="H19006" s="0" t="n">
        <v>2908257</v>
      </c>
      <c r="I19006" s="0" t="n">
        <v>551421</v>
      </c>
      <c r="J19006" s="0" t="n">
        <v>-55129</v>
      </c>
    </row>
    <row r="19007" customFormat="false" ht="15" hidden="false" customHeight="false" outlineLevel="0" collapsed="false">
      <c r="A19007" s="0" t="n">
        <v>202508</v>
      </c>
      <c r="B19007" s="0" t="n">
        <v>202508</v>
      </c>
      <c r="C19007" s="37" t="s">
        <v>136</v>
      </c>
      <c r="D19007" s="37" t="s">
        <v>509</v>
      </c>
      <c r="E19007" s="0" t="n">
        <v>1</v>
      </c>
      <c r="F19007" s="38" t="s">
        <v>70</v>
      </c>
      <c r="G19007" s="37" t="s">
        <v>768</v>
      </c>
      <c r="H19007" s="0" t="n">
        <v>2205572</v>
      </c>
      <c r="I19007" s="0" t="n">
        <v>275365</v>
      </c>
      <c r="J19007" s="0" t="n">
        <v>42169</v>
      </c>
    </row>
    <row r="19008" customFormat="false" ht="15" hidden="false" customHeight="false" outlineLevel="0" collapsed="false">
      <c r="A19008" s="0" t="n">
        <v>202508</v>
      </c>
      <c r="B19008" s="0" t="n">
        <v>202508</v>
      </c>
      <c r="C19008" s="37" t="s">
        <v>136</v>
      </c>
      <c r="D19008" s="37" t="s">
        <v>258</v>
      </c>
      <c r="E19008" s="0" t="n">
        <v>1</v>
      </c>
      <c r="F19008" s="38" t="s">
        <v>70</v>
      </c>
      <c r="G19008" s="37" t="s">
        <v>769</v>
      </c>
      <c r="H19008" s="0" t="n">
        <v>1864795</v>
      </c>
      <c r="I19008" s="0" t="n">
        <v>491470</v>
      </c>
      <c r="J19008" s="0" t="n">
        <v>78385</v>
      </c>
    </row>
    <row r="19009" customFormat="false" ht="15" hidden="false" customHeight="false" outlineLevel="0" collapsed="false">
      <c r="A19009" s="0" t="n">
        <v>202508</v>
      </c>
      <c r="B19009" s="0" t="n">
        <v>202508</v>
      </c>
      <c r="C19009" s="37" t="s">
        <v>115</v>
      </c>
      <c r="D19009" s="37" t="s">
        <v>288</v>
      </c>
      <c r="E19009" s="0" t="n">
        <v>1</v>
      </c>
      <c r="F19009" s="38" t="s">
        <v>70</v>
      </c>
      <c r="G19009" s="37" t="s">
        <v>770</v>
      </c>
      <c r="H19009" s="0" t="n">
        <v>5411815</v>
      </c>
      <c r="I19009" s="0" t="n">
        <v>1925072</v>
      </c>
      <c r="J19009" s="0" t="n">
        <v>146818</v>
      </c>
    </row>
    <row r="19010" customFormat="false" ht="15" hidden="false" customHeight="false" outlineLevel="0" collapsed="false">
      <c r="A19010" s="0" t="n">
        <v>202508</v>
      </c>
      <c r="B19010" s="0" t="n">
        <v>202508</v>
      </c>
      <c r="C19010" s="37" t="s">
        <v>109</v>
      </c>
      <c r="D19010" s="37" t="s">
        <v>412</v>
      </c>
      <c r="E19010" s="0" t="n">
        <v>1</v>
      </c>
      <c r="F19010" s="38" t="s">
        <v>70</v>
      </c>
      <c r="G19010" s="37" t="s">
        <v>771</v>
      </c>
      <c r="H19010" s="0" t="n">
        <v>485437</v>
      </c>
      <c r="I19010" s="0" t="n">
        <v>83992</v>
      </c>
      <c r="J19010" s="0" t="n">
        <v>-8730</v>
      </c>
    </row>
    <row r="19011" customFormat="false" ht="15" hidden="false" customHeight="false" outlineLevel="0" collapsed="false">
      <c r="A19011" s="0" t="n">
        <v>202508</v>
      </c>
      <c r="B19011" s="0" t="n">
        <v>202508</v>
      </c>
      <c r="C19011" s="37" t="s">
        <v>98</v>
      </c>
      <c r="D19011" s="37" t="s">
        <v>233</v>
      </c>
      <c r="E19011" s="0" t="n">
        <v>1</v>
      </c>
      <c r="F19011" s="38" t="s">
        <v>70</v>
      </c>
      <c r="G19011" s="37" t="s">
        <v>772</v>
      </c>
      <c r="H19011" s="0" t="n">
        <v>13806957</v>
      </c>
      <c r="I19011" s="0" t="n">
        <v>3606870</v>
      </c>
      <c r="J19011" s="0" t="n">
        <v>613874</v>
      </c>
    </row>
    <row r="19012" customFormat="false" ht="15" hidden="false" customHeight="false" outlineLevel="0" collapsed="false">
      <c r="A19012" s="0" t="n">
        <v>202508</v>
      </c>
      <c r="B19012" s="0" t="n">
        <v>202508</v>
      </c>
      <c r="C19012" s="37" t="s">
        <v>178</v>
      </c>
      <c r="D19012" s="37" t="s">
        <v>294</v>
      </c>
      <c r="E19012" s="0" t="n">
        <v>1</v>
      </c>
      <c r="F19012" s="38" t="s">
        <v>70</v>
      </c>
      <c r="G19012" s="37" t="s">
        <v>773</v>
      </c>
      <c r="H19012" s="0" t="n">
        <v>363713</v>
      </c>
      <c r="I19012" s="0" t="n">
        <v>64004</v>
      </c>
      <c r="J19012" s="0" t="n">
        <v>-1421</v>
      </c>
    </row>
    <row r="19013" customFormat="false" ht="15" hidden="false" customHeight="false" outlineLevel="0" collapsed="false">
      <c r="A19013" s="0" t="n">
        <v>202508</v>
      </c>
      <c r="B19013" s="0" t="n">
        <v>202508</v>
      </c>
      <c r="C19013" s="37" t="s">
        <v>149</v>
      </c>
      <c r="D19013" s="37" t="s">
        <v>130</v>
      </c>
      <c r="E19013" s="0" t="n">
        <v>1</v>
      </c>
      <c r="F19013" s="38" t="s">
        <v>70</v>
      </c>
      <c r="G19013" s="37" t="s">
        <v>774</v>
      </c>
      <c r="H19013" s="0" t="n">
        <v>3551798</v>
      </c>
      <c r="I19013" s="0" t="n">
        <v>921509</v>
      </c>
      <c r="J19013" s="0" t="n">
        <v>40427</v>
      </c>
    </row>
    <row r="19014" customFormat="false" ht="15" hidden="false" customHeight="false" outlineLevel="0" collapsed="false">
      <c r="A19014" s="0" t="n">
        <v>202508</v>
      </c>
      <c r="B19014" s="0" t="n">
        <v>202508</v>
      </c>
      <c r="C19014" s="37" t="s">
        <v>109</v>
      </c>
      <c r="D19014" s="37" t="s">
        <v>139</v>
      </c>
      <c r="E19014" s="0" t="n">
        <v>1</v>
      </c>
      <c r="F19014" s="38" t="s">
        <v>70</v>
      </c>
      <c r="G19014" s="37" t="s">
        <v>775</v>
      </c>
      <c r="H19014" s="0" t="n">
        <v>181501</v>
      </c>
      <c r="I19014" s="0" t="n">
        <v>26586</v>
      </c>
      <c r="J19014" s="0" t="n">
        <v>600</v>
      </c>
    </row>
    <row r="19015" customFormat="false" ht="15" hidden="false" customHeight="false" outlineLevel="0" collapsed="false">
      <c r="A19015" s="0" t="n">
        <v>202508</v>
      </c>
      <c r="B19015" s="0" t="n">
        <v>202508</v>
      </c>
      <c r="C19015" s="37" t="s">
        <v>106</v>
      </c>
      <c r="D19015" s="37" t="s">
        <v>776</v>
      </c>
      <c r="E19015" s="0" t="n">
        <v>1</v>
      </c>
      <c r="F19015" s="38" t="s">
        <v>70</v>
      </c>
      <c r="G19015" s="37" t="s">
        <v>777</v>
      </c>
      <c r="H19015" s="0" t="n">
        <v>342244</v>
      </c>
      <c r="I19015" s="0" t="n">
        <v>150286</v>
      </c>
      <c r="J19015" s="0" t="n">
        <v>-9611</v>
      </c>
    </row>
    <row r="19016" customFormat="false" ht="15" hidden="false" customHeight="false" outlineLevel="0" collapsed="false">
      <c r="A19016" s="0" t="n">
        <v>202508</v>
      </c>
      <c r="B19016" s="0" t="n">
        <v>202508</v>
      </c>
      <c r="C19016" s="37" t="s">
        <v>109</v>
      </c>
      <c r="D19016" s="37" t="s">
        <v>396</v>
      </c>
      <c r="E19016" s="0" t="n">
        <v>1</v>
      </c>
      <c r="F19016" s="38" t="s">
        <v>70</v>
      </c>
      <c r="G19016" s="37" t="s">
        <v>778</v>
      </c>
      <c r="H19016" s="0" t="n">
        <v>8086052</v>
      </c>
      <c r="I19016" s="0" t="n">
        <v>2463723</v>
      </c>
      <c r="J19016" s="0" t="n">
        <v>198609</v>
      </c>
    </row>
    <row r="19017" customFormat="false" ht="15" hidden="false" customHeight="false" outlineLevel="0" collapsed="false">
      <c r="A19017" s="0" t="n">
        <v>202508</v>
      </c>
      <c r="B19017" s="0" t="n">
        <v>202508</v>
      </c>
      <c r="C19017" s="37" t="s">
        <v>106</v>
      </c>
      <c r="D19017" s="37" t="s">
        <v>189</v>
      </c>
      <c r="E19017" s="0" t="n">
        <v>1</v>
      </c>
      <c r="F19017" s="38" t="s">
        <v>70</v>
      </c>
      <c r="G19017" s="37" t="s">
        <v>779</v>
      </c>
      <c r="H19017" s="0" t="n">
        <v>896955</v>
      </c>
      <c r="I19017" s="0" t="n">
        <v>349539</v>
      </c>
      <c r="J19017" s="0" t="n">
        <v>35050</v>
      </c>
    </row>
    <row r="19018" customFormat="false" ht="15" hidden="false" customHeight="false" outlineLevel="0" collapsed="false">
      <c r="A19018" s="0" t="n">
        <v>202508</v>
      </c>
      <c r="B19018" s="0" t="n">
        <v>202508</v>
      </c>
      <c r="C19018" s="37" t="s">
        <v>152</v>
      </c>
      <c r="D19018" s="37" t="s">
        <v>320</v>
      </c>
      <c r="E19018" s="0" t="n">
        <v>1</v>
      </c>
      <c r="F19018" s="38" t="s">
        <v>70</v>
      </c>
      <c r="G19018" s="37" t="s">
        <v>780</v>
      </c>
      <c r="H19018" s="0" t="n">
        <v>3752622</v>
      </c>
      <c r="I19018" s="0" t="n">
        <v>631945</v>
      </c>
      <c r="J19018" s="0" t="n">
        <v>57722</v>
      </c>
    </row>
    <row r="19019" customFormat="false" ht="15" hidden="false" customHeight="false" outlineLevel="0" collapsed="false">
      <c r="A19019" s="0" t="n">
        <v>202508</v>
      </c>
      <c r="B19019" s="0" t="n">
        <v>202508</v>
      </c>
      <c r="C19019" s="37" t="s">
        <v>95</v>
      </c>
      <c r="D19019" s="37" t="s">
        <v>693</v>
      </c>
      <c r="E19019" s="0" t="n">
        <v>1</v>
      </c>
      <c r="F19019" s="38" t="s">
        <v>70</v>
      </c>
      <c r="G19019" s="37" t="s">
        <v>781</v>
      </c>
      <c r="H19019" s="0" t="n">
        <v>1954597</v>
      </c>
      <c r="I19019" s="0" t="n">
        <v>468891</v>
      </c>
      <c r="J19019" s="0" t="n">
        <v>27696</v>
      </c>
    </row>
    <row r="19020" customFormat="false" ht="15" hidden="false" customHeight="false" outlineLevel="0" collapsed="false">
      <c r="A19020" s="0" t="n">
        <v>202508</v>
      </c>
      <c r="B19020" s="0" t="n">
        <v>202508</v>
      </c>
      <c r="C19020" s="37" t="s">
        <v>98</v>
      </c>
      <c r="D19020" s="37" t="s">
        <v>369</v>
      </c>
      <c r="E19020" s="0" t="n">
        <v>1</v>
      </c>
      <c r="F19020" s="38" t="s">
        <v>70</v>
      </c>
      <c r="G19020" s="37" t="s">
        <v>782</v>
      </c>
      <c r="H19020" s="0" t="n">
        <v>1304539</v>
      </c>
      <c r="I19020" s="0" t="n">
        <v>233533</v>
      </c>
      <c r="J19020" s="0" t="n">
        <v>1285</v>
      </c>
    </row>
    <row r="19021" customFormat="false" ht="15" hidden="false" customHeight="false" outlineLevel="0" collapsed="false">
      <c r="A19021" s="0" t="n">
        <v>202508</v>
      </c>
      <c r="B19021" s="0" t="n">
        <v>202508</v>
      </c>
      <c r="C19021" s="37" t="s">
        <v>136</v>
      </c>
      <c r="D19021" s="37" t="s">
        <v>719</v>
      </c>
      <c r="E19021" s="0" t="n">
        <v>1</v>
      </c>
      <c r="F19021" s="38" t="s">
        <v>70</v>
      </c>
      <c r="G19021" s="37" t="s">
        <v>783</v>
      </c>
      <c r="H19021" s="0" t="n">
        <v>7443160</v>
      </c>
      <c r="I19021" s="0" t="n">
        <v>1801659</v>
      </c>
      <c r="J19021" s="0" t="n">
        <v>408814</v>
      </c>
    </row>
    <row r="19022" customFormat="false" ht="15" hidden="false" customHeight="false" outlineLevel="0" collapsed="false">
      <c r="A19022" s="0" t="n">
        <v>202508</v>
      </c>
      <c r="B19022" s="0" t="n">
        <v>202508</v>
      </c>
      <c r="C19022" s="37" t="s">
        <v>101</v>
      </c>
      <c r="D19022" s="37" t="s">
        <v>247</v>
      </c>
      <c r="E19022" s="0" t="n">
        <v>1</v>
      </c>
      <c r="F19022" s="38" t="s">
        <v>70</v>
      </c>
      <c r="G19022" s="37" t="s">
        <v>784</v>
      </c>
      <c r="H19022" s="0" t="n">
        <v>1309397</v>
      </c>
      <c r="I19022" s="0" t="n">
        <v>585957</v>
      </c>
      <c r="J19022" s="0" t="n">
        <v>57737</v>
      </c>
    </row>
    <row r="19023" customFormat="false" ht="15" hidden="false" customHeight="false" outlineLevel="0" collapsed="false">
      <c r="A19023" s="0" t="n">
        <v>202508</v>
      </c>
      <c r="B19023" s="0" t="n">
        <v>202508</v>
      </c>
      <c r="C19023" s="37" t="s">
        <v>184</v>
      </c>
      <c r="D19023" s="37" t="s">
        <v>367</v>
      </c>
      <c r="E19023" s="0" t="n">
        <v>1</v>
      </c>
      <c r="F19023" s="38" t="s">
        <v>70</v>
      </c>
      <c r="G19023" s="37" t="s">
        <v>785</v>
      </c>
      <c r="H19023" s="0" t="n">
        <v>170543</v>
      </c>
      <c r="I19023" s="0" t="n">
        <v>50938</v>
      </c>
      <c r="J19023" s="0" t="n">
        <v>-690</v>
      </c>
    </row>
    <row r="19024" customFormat="false" ht="15" hidden="false" customHeight="false" outlineLevel="0" collapsed="false">
      <c r="A19024" s="0" t="n">
        <v>202508</v>
      </c>
      <c r="B19024" s="0" t="n">
        <v>202508</v>
      </c>
      <c r="C19024" s="37" t="s">
        <v>98</v>
      </c>
      <c r="D19024" s="37" t="s">
        <v>376</v>
      </c>
      <c r="E19024" s="0" t="n">
        <v>1</v>
      </c>
      <c r="F19024" s="38" t="s">
        <v>70</v>
      </c>
      <c r="G19024" s="37" t="s">
        <v>786</v>
      </c>
      <c r="H19024" s="0" t="n">
        <v>610653</v>
      </c>
      <c r="I19024" s="0" t="n">
        <v>206884</v>
      </c>
      <c r="J19024" s="0" t="n">
        <v>25663</v>
      </c>
    </row>
    <row r="19025" customFormat="false" ht="15" hidden="false" customHeight="false" outlineLevel="0" collapsed="false">
      <c r="A19025" s="0" t="n">
        <v>202508</v>
      </c>
      <c r="B19025" s="0" t="n">
        <v>202508</v>
      </c>
      <c r="C19025" s="37" t="s">
        <v>158</v>
      </c>
      <c r="D19025" s="37" t="s">
        <v>96</v>
      </c>
      <c r="E19025" s="0" t="n">
        <v>1</v>
      </c>
      <c r="F19025" s="38" t="s">
        <v>70</v>
      </c>
      <c r="G19025" s="37" t="s">
        <v>787</v>
      </c>
      <c r="H19025" s="0" t="n">
        <v>2534412</v>
      </c>
      <c r="I19025" s="0" t="n">
        <v>765854</v>
      </c>
      <c r="J19025" s="0" t="n">
        <v>89178</v>
      </c>
    </row>
    <row r="19026" customFormat="false" ht="15" hidden="false" customHeight="false" outlineLevel="0" collapsed="false">
      <c r="A19026" s="0" t="n">
        <v>202508</v>
      </c>
      <c r="B19026" s="0" t="n">
        <v>202508</v>
      </c>
      <c r="C19026" s="37" t="s">
        <v>115</v>
      </c>
      <c r="D19026" s="37" t="s">
        <v>241</v>
      </c>
      <c r="E19026" s="0" t="n">
        <v>1</v>
      </c>
      <c r="F19026" s="38" t="s">
        <v>70</v>
      </c>
      <c r="G19026" s="37" t="s">
        <v>788</v>
      </c>
      <c r="H19026" s="0" t="n">
        <v>1921360</v>
      </c>
      <c r="I19026" s="0" t="n">
        <v>375335</v>
      </c>
      <c r="J19026" s="0" t="n">
        <v>53122</v>
      </c>
    </row>
    <row r="19027" customFormat="false" ht="15" hidden="false" customHeight="false" outlineLevel="0" collapsed="false">
      <c r="A19027" s="0" t="n">
        <v>202508</v>
      </c>
      <c r="B19027" s="0" t="n">
        <v>202508</v>
      </c>
      <c r="C19027" s="37" t="s">
        <v>101</v>
      </c>
      <c r="D19027" s="37" t="s">
        <v>482</v>
      </c>
      <c r="E19027" s="0" t="n">
        <v>1</v>
      </c>
      <c r="F19027" s="38" t="s">
        <v>70</v>
      </c>
      <c r="G19027" s="37" t="s">
        <v>789</v>
      </c>
      <c r="H19027" s="0" t="n">
        <v>191463</v>
      </c>
      <c r="I19027" s="0" t="n">
        <v>59243</v>
      </c>
      <c r="J19027" s="0" t="n">
        <v>4549</v>
      </c>
    </row>
    <row r="19028" customFormat="false" ht="15" hidden="false" customHeight="false" outlineLevel="0" collapsed="false">
      <c r="A19028" s="0" t="n">
        <v>202508</v>
      </c>
      <c r="B19028" s="0" t="n">
        <v>202508</v>
      </c>
      <c r="C19028" s="37" t="s">
        <v>136</v>
      </c>
      <c r="D19028" s="37" t="s">
        <v>120</v>
      </c>
      <c r="E19028" s="0" t="n">
        <v>1</v>
      </c>
      <c r="F19028" s="38" t="s">
        <v>70</v>
      </c>
      <c r="G19028" s="37" t="s">
        <v>790</v>
      </c>
      <c r="H19028" s="0" t="n">
        <v>799193</v>
      </c>
      <c r="I19028" s="0" t="n">
        <v>202053</v>
      </c>
      <c r="J19028" s="0" t="n">
        <v>3584</v>
      </c>
    </row>
    <row r="19029" customFormat="false" ht="15" hidden="false" customHeight="false" outlineLevel="0" collapsed="false">
      <c r="A19029" s="0" t="n">
        <v>202508</v>
      </c>
      <c r="B19029" s="0" t="n">
        <v>202508</v>
      </c>
      <c r="C19029" s="37" t="s">
        <v>98</v>
      </c>
      <c r="D19029" s="37" t="s">
        <v>447</v>
      </c>
      <c r="E19029" s="0" t="n">
        <v>1</v>
      </c>
      <c r="F19029" s="38" t="s">
        <v>70</v>
      </c>
      <c r="G19029" s="37" t="s">
        <v>791</v>
      </c>
      <c r="H19029" s="0" t="n">
        <v>542535</v>
      </c>
      <c r="I19029" s="0" t="n">
        <v>136943</v>
      </c>
      <c r="J19029" s="0" t="n">
        <v>-7798</v>
      </c>
    </row>
    <row r="19030" customFormat="false" ht="15" hidden="false" customHeight="false" outlineLevel="0" collapsed="false">
      <c r="A19030" s="0" t="n">
        <v>202508</v>
      </c>
      <c r="B19030" s="0" t="n">
        <v>202508</v>
      </c>
      <c r="C19030" s="37" t="s">
        <v>136</v>
      </c>
      <c r="D19030" s="37" t="s">
        <v>391</v>
      </c>
      <c r="E19030" s="0" t="n">
        <v>1</v>
      </c>
      <c r="F19030" s="38" t="s">
        <v>70</v>
      </c>
      <c r="G19030" s="37" t="s">
        <v>792</v>
      </c>
      <c r="H19030" s="0" t="n">
        <v>879558</v>
      </c>
      <c r="I19030" s="0" t="n">
        <v>84909</v>
      </c>
      <c r="J19030" s="0" t="n">
        <v>2290</v>
      </c>
    </row>
    <row r="19031" customFormat="false" ht="15" hidden="false" customHeight="false" outlineLevel="0" collapsed="false">
      <c r="A19031" s="0" t="n">
        <v>202508</v>
      </c>
      <c r="B19031" s="0" t="n">
        <v>202508</v>
      </c>
      <c r="C19031" s="37" t="s">
        <v>106</v>
      </c>
      <c r="D19031" s="37" t="s">
        <v>467</v>
      </c>
      <c r="E19031" s="0" t="n">
        <v>1</v>
      </c>
      <c r="F19031" s="38" t="s">
        <v>70</v>
      </c>
      <c r="G19031" s="37" t="s">
        <v>793</v>
      </c>
      <c r="H19031" s="0" t="n">
        <v>306353</v>
      </c>
      <c r="I19031" s="0" t="n">
        <v>75025</v>
      </c>
      <c r="J19031" s="0" t="n">
        <v>-6425</v>
      </c>
    </row>
    <row r="19032" customFormat="false" ht="15" hidden="false" customHeight="false" outlineLevel="0" collapsed="false">
      <c r="A19032" s="0" t="n">
        <v>202508</v>
      </c>
      <c r="B19032" s="0" t="n">
        <v>202508</v>
      </c>
      <c r="C19032" s="37" t="s">
        <v>95</v>
      </c>
      <c r="D19032" s="37" t="s">
        <v>147</v>
      </c>
      <c r="E19032" s="0" t="n">
        <v>1</v>
      </c>
      <c r="F19032" s="38" t="s">
        <v>70</v>
      </c>
      <c r="G19032" s="37" t="s">
        <v>794</v>
      </c>
      <c r="H19032" s="0" t="n">
        <v>682055</v>
      </c>
      <c r="I19032" s="0" t="n">
        <v>312098</v>
      </c>
      <c r="J19032" s="0" t="n">
        <v>34356</v>
      </c>
    </row>
    <row r="19033" customFormat="false" ht="15" hidden="false" customHeight="false" outlineLevel="0" collapsed="false">
      <c r="A19033" s="0" t="n">
        <v>202508</v>
      </c>
      <c r="B19033" s="0" t="n">
        <v>202508</v>
      </c>
      <c r="C19033" s="37" t="s">
        <v>184</v>
      </c>
      <c r="D19033" s="37" t="s">
        <v>603</v>
      </c>
      <c r="E19033" s="0" t="n">
        <v>1</v>
      </c>
      <c r="F19033" s="38" t="s">
        <v>70</v>
      </c>
      <c r="G19033" s="37" t="s">
        <v>795</v>
      </c>
      <c r="H19033" s="0" t="n">
        <v>663777</v>
      </c>
      <c r="I19033" s="0" t="n">
        <v>200852</v>
      </c>
      <c r="J19033" s="0" t="n">
        <v>-16192</v>
      </c>
    </row>
    <row r="19034" customFormat="false" ht="15" hidden="false" customHeight="false" outlineLevel="0" collapsed="false">
      <c r="A19034" s="0" t="n">
        <v>202508</v>
      </c>
      <c r="B19034" s="0" t="n">
        <v>202508</v>
      </c>
      <c r="C19034" s="37" t="s">
        <v>149</v>
      </c>
      <c r="D19034" s="37" t="s">
        <v>318</v>
      </c>
      <c r="E19034" s="0" t="n">
        <v>1</v>
      </c>
      <c r="F19034" s="38" t="s">
        <v>70</v>
      </c>
      <c r="G19034" s="37" t="s">
        <v>796</v>
      </c>
      <c r="H19034" s="0" t="n">
        <v>3496471</v>
      </c>
      <c r="I19034" s="0" t="n">
        <v>783828</v>
      </c>
      <c r="J19034" s="0" t="n">
        <v>34845</v>
      </c>
    </row>
    <row r="19035" customFormat="false" ht="15" hidden="false" customHeight="false" outlineLevel="0" collapsed="false">
      <c r="A19035" s="0" t="n">
        <v>202508</v>
      </c>
      <c r="B19035" s="0" t="n">
        <v>202508</v>
      </c>
      <c r="C19035" s="37" t="s">
        <v>115</v>
      </c>
      <c r="D19035" s="37" t="s">
        <v>191</v>
      </c>
      <c r="E19035" s="0" t="n">
        <v>1</v>
      </c>
      <c r="F19035" s="38" t="s">
        <v>70</v>
      </c>
      <c r="G19035" s="37" t="s">
        <v>797</v>
      </c>
      <c r="H19035" s="0" t="n">
        <v>3719139</v>
      </c>
      <c r="I19035" s="0" t="n">
        <v>917399</v>
      </c>
      <c r="J19035" s="0" t="n">
        <v>140267</v>
      </c>
    </row>
    <row r="19036" customFormat="false" ht="15" hidden="false" customHeight="false" outlineLevel="0" collapsed="false">
      <c r="A19036" s="0" t="n">
        <v>202508</v>
      </c>
      <c r="B19036" s="0" t="n">
        <v>202508</v>
      </c>
      <c r="C19036" s="37" t="s">
        <v>101</v>
      </c>
      <c r="D19036" s="37" t="s">
        <v>519</v>
      </c>
      <c r="E19036" s="0" t="n">
        <v>1</v>
      </c>
      <c r="F19036" s="38" t="s">
        <v>70</v>
      </c>
      <c r="G19036" s="37" t="s">
        <v>798</v>
      </c>
      <c r="H19036" s="0" t="n">
        <v>1876056</v>
      </c>
      <c r="I19036" s="0" t="n">
        <v>436793</v>
      </c>
      <c r="J19036" s="0" t="n">
        <v>24369</v>
      </c>
    </row>
    <row r="19037" customFormat="false" ht="15" hidden="false" customHeight="false" outlineLevel="0" collapsed="false">
      <c r="A19037" s="0" t="n">
        <v>202508</v>
      </c>
      <c r="B19037" s="0" t="n">
        <v>202508</v>
      </c>
      <c r="C19037" s="37" t="s">
        <v>101</v>
      </c>
      <c r="D19037" s="37" t="s">
        <v>99</v>
      </c>
      <c r="E19037" s="0" t="n">
        <v>1</v>
      </c>
      <c r="F19037" s="38" t="s">
        <v>70</v>
      </c>
      <c r="G19037" s="37" t="s">
        <v>799</v>
      </c>
      <c r="H19037" s="0" t="n">
        <v>724772</v>
      </c>
      <c r="I19037" s="0" t="n">
        <v>340979</v>
      </c>
      <c r="J19037" s="0" t="n">
        <v>25263</v>
      </c>
    </row>
    <row r="19038" customFormat="false" ht="15" hidden="false" customHeight="false" outlineLevel="0" collapsed="false">
      <c r="A19038" s="0" t="n">
        <v>202508</v>
      </c>
      <c r="B19038" s="0" t="n">
        <v>202508</v>
      </c>
      <c r="C19038" s="37" t="s">
        <v>197</v>
      </c>
      <c r="D19038" s="37" t="s">
        <v>623</v>
      </c>
      <c r="E19038" s="0" t="n">
        <v>1</v>
      </c>
      <c r="F19038" s="38" t="s">
        <v>70</v>
      </c>
      <c r="G19038" s="37" t="s">
        <v>800</v>
      </c>
      <c r="H19038" s="0" t="n">
        <v>1015141</v>
      </c>
      <c r="I19038" s="0" t="n">
        <v>786781</v>
      </c>
      <c r="J19038" s="0" t="n">
        <v>97834</v>
      </c>
    </row>
    <row r="19039" customFormat="false" ht="15" hidden="false" customHeight="false" outlineLevel="0" collapsed="false">
      <c r="A19039" s="0" t="n">
        <v>202508</v>
      </c>
      <c r="B19039" s="0" t="n">
        <v>202508</v>
      </c>
      <c r="C19039" s="37" t="s">
        <v>115</v>
      </c>
      <c r="D19039" s="37" t="s">
        <v>102</v>
      </c>
      <c r="E19039" s="0" t="n">
        <v>1</v>
      </c>
      <c r="F19039" s="38" t="s">
        <v>70</v>
      </c>
      <c r="G19039" s="37" t="s">
        <v>801</v>
      </c>
      <c r="H19039" s="0" t="n">
        <v>621066</v>
      </c>
      <c r="I19039" s="0" t="n">
        <v>157453</v>
      </c>
      <c r="J19039" s="0" t="n">
        <v>20678</v>
      </c>
    </row>
    <row r="19040" customFormat="false" ht="15" hidden="false" customHeight="false" outlineLevel="0" collapsed="false">
      <c r="A19040" s="0" t="n">
        <v>202508</v>
      </c>
      <c r="B19040" s="0" t="n">
        <v>202508</v>
      </c>
      <c r="C19040" s="37" t="s">
        <v>136</v>
      </c>
      <c r="D19040" s="37" t="s">
        <v>719</v>
      </c>
      <c r="E19040" s="0" t="n">
        <v>1</v>
      </c>
      <c r="F19040" s="38" t="s">
        <v>70</v>
      </c>
      <c r="G19040" s="37" t="s">
        <v>802</v>
      </c>
      <c r="H19040" s="0" t="n">
        <v>290736</v>
      </c>
      <c r="I19040" s="0" t="n">
        <v>44645</v>
      </c>
      <c r="J19040" s="0" t="n">
        <v>8205</v>
      </c>
    </row>
    <row r="19041" customFormat="false" ht="15" hidden="false" customHeight="false" outlineLevel="0" collapsed="false">
      <c r="A19041" s="0" t="n">
        <v>202508</v>
      </c>
      <c r="B19041" s="0" t="n">
        <v>202508</v>
      </c>
      <c r="C19041" s="37" t="s">
        <v>106</v>
      </c>
      <c r="D19041" s="37" t="s">
        <v>369</v>
      </c>
      <c r="E19041" s="0" t="n">
        <v>1</v>
      </c>
      <c r="F19041" s="38" t="s">
        <v>70</v>
      </c>
      <c r="G19041" s="37" t="s">
        <v>803</v>
      </c>
      <c r="H19041" s="0" t="n">
        <v>361431</v>
      </c>
      <c r="I19041" s="0" t="n">
        <v>80858</v>
      </c>
      <c r="J19041" s="0" t="n">
        <v>11024</v>
      </c>
    </row>
    <row r="19042" customFormat="false" ht="15" hidden="false" customHeight="false" outlineLevel="0" collapsed="false">
      <c r="A19042" s="0" t="n">
        <v>202508</v>
      </c>
      <c r="B19042" s="0" t="n">
        <v>202508</v>
      </c>
      <c r="C19042" s="37" t="s">
        <v>106</v>
      </c>
      <c r="D19042" s="37" t="s">
        <v>756</v>
      </c>
      <c r="E19042" s="0" t="n">
        <v>1</v>
      </c>
      <c r="F19042" s="38" t="s">
        <v>70</v>
      </c>
      <c r="G19042" s="37" t="s">
        <v>804</v>
      </c>
      <c r="H19042" s="0" t="n">
        <v>589595</v>
      </c>
      <c r="I19042" s="0" t="n">
        <v>142667</v>
      </c>
      <c r="J19042" s="0" t="n">
        <v>16518</v>
      </c>
    </row>
    <row r="19043" customFormat="false" ht="15" hidden="false" customHeight="false" outlineLevel="0" collapsed="false">
      <c r="A19043" s="0" t="n">
        <v>202508</v>
      </c>
      <c r="B19043" s="0" t="n">
        <v>202508</v>
      </c>
      <c r="C19043" s="37" t="s">
        <v>101</v>
      </c>
      <c r="D19043" s="37" t="s">
        <v>165</v>
      </c>
      <c r="E19043" s="0" t="n">
        <v>1</v>
      </c>
      <c r="F19043" s="38" t="s">
        <v>70</v>
      </c>
      <c r="G19043" s="37" t="s">
        <v>805</v>
      </c>
      <c r="H19043" s="0" t="n">
        <v>304017</v>
      </c>
      <c r="I19043" s="0" t="n">
        <v>155199</v>
      </c>
      <c r="J19043" s="0" t="n">
        <v>-18026</v>
      </c>
    </row>
    <row r="19044" customFormat="false" ht="15" hidden="false" customHeight="false" outlineLevel="0" collapsed="false">
      <c r="A19044" s="0" t="n">
        <v>202508</v>
      </c>
      <c r="B19044" s="0" t="n">
        <v>202508</v>
      </c>
      <c r="C19044" s="37" t="s">
        <v>149</v>
      </c>
      <c r="D19044" s="37" t="s">
        <v>806</v>
      </c>
      <c r="E19044" s="0" t="n">
        <v>1</v>
      </c>
      <c r="F19044" s="38" t="s">
        <v>70</v>
      </c>
      <c r="G19044" s="37" t="s">
        <v>807</v>
      </c>
      <c r="H19044" s="0" t="n">
        <v>1321769</v>
      </c>
      <c r="I19044" s="0" t="n">
        <v>229382</v>
      </c>
      <c r="J19044" s="0" t="n">
        <v>23894</v>
      </c>
    </row>
    <row r="19045" customFormat="false" ht="15" hidden="false" customHeight="false" outlineLevel="0" collapsed="false">
      <c r="A19045" s="0" t="n">
        <v>202508</v>
      </c>
      <c r="B19045" s="0" t="n">
        <v>202508</v>
      </c>
      <c r="C19045" s="37" t="s">
        <v>101</v>
      </c>
      <c r="D19045" s="37" t="s">
        <v>412</v>
      </c>
      <c r="E19045" s="0" t="n">
        <v>1</v>
      </c>
      <c r="F19045" s="38" t="s">
        <v>70</v>
      </c>
      <c r="G19045" s="37" t="s">
        <v>808</v>
      </c>
      <c r="H19045" s="0" t="n">
        <v>3058618</v>
      </c>
      <c r="I19045" s="0" t="n">
        <v>605290</v>
      </c>
      <c r="J19045" s="0" t="n">
        <v>148815</v>
      </c>
    </row>
    <row r="19046" customFormat="false" ht="15" hidden="false" customHeight="false" outlineLevel="0" collapsed="false">
      <c r="A19046" s="0" t="n">
        <v>202508</v>
      </c>
      <c r="B19046" s="0" t="n">
        <v>202508</v>
      </c>
      <c r="C19046" s="37" t="s">
        <v>115</v>
      </c>
      <c r="D19046" s="37" t="s">
        <v>493</v>
      </c>
      <c r="E19046" s="0" t="n">
        <v>1</v>
      </c>
      <c r="F19046" s="38" t="s">
        <v>70</v>
      </c>
      <c r="G19046" s="37" t="s">
        <v>809</v>
      </c>
      <c r="H19046" s="0" t="n">
        <v>151591</v>
      </c>
      <c r="I19046" s="0" t="n">
        <v>43130</v>
      </c>
      <c r="J19046" s="0" t="n">
        <v>6243</v>
      </c>
    </row>
    <row r="19047" customFormat="false" ht="15" hidden="false" customHeight="false" outlineLevel="0" collapsed="false">
      <c r="A19047" s="0" t="n">
        <v>202508</v>
      </c>
      <c r="B19047" s="0" t="n">
        <v>202508</v>
      </c>
      <c r="C19047" s="37" t="s">
        <v>115</v>
      </c>
      <c r="D19047" s="37" t="s">
        <v>493</v>
      </c>
      <c r="E19047" s="0" t="n">
        <v>1</v>
      </c>
      <c r="F19047" s="38" t="s">
        <v>70</v>
      </c>
      <c r="G19047" s="37" t="s">
        <v>810</v>
      </c>
      <c r="H19047" s="0" t="n">
        <v>1078997</v>
      </c>
      <c r="I19047" s="0" t="n">
        <v>306891</v>
      </c>
      <c r="J19047" s="0" t="n">
        <v>54309</v>
      </c>
    </row>
    <row r="19048" customFormat="false" ht="15" hidden="false" customHeight="false" outlineLevel="0" collapsed="false">
      <c r="A19048" s="0" t="n">
        <v>202508</v>
      </c>
      <c r="B19048" s="0" t="n">
        <v>202508</v>
      </c>
      <c r="C19048" s="37" t="s">
        <v>184</v>
      </c>
      <c r="D19048" s="37" t="s">
        <v>425</v>
      </c>
      <c r="E19048" s="0" t="n">
        <v>1</v>
      </c>
      <c r="F19048" s="38" t="s">
        <v>70</v>
      </c>
      <c r="G19048" s="37" t="s">
        <v>811</v>
      </c>
      <c r="H19048" s="0" t="n">
        <v>1034385</v>
      </c>
      <c r="I19048" s="0" t="n">
        <v>242058</v>
      </c>
      <c r="J19048" s="0" t="n">
        <v>3043</v>
      </c>
    </row>
    <row r="19049" customFormat="false" ht="15" hidden="false" customHeight="false" outlineLevel="0" collapsed="false">
      <c r="A19049" s="0" t="n">
        <v>202508</v>
      </c>
      <c r="B19049" s="0" t="n">
        <v>202508</v>
      </c>
      <c r="C19049" s="37" t="s">
        <v>149</v>
      </c>
      <c r="D19049" s="37" t="s">
        <v>756</v>
      </c>
      <c r="E19049" s="0" t="n">
        <v>1</v>
      </c>
      <c r="F19049" s="38" t="s">
        <v>70</v>
      </c>
      <c r="G19049" s="37" t="s">
        <v>812</v>
      </c>
      <c r="H19049" s="0" t="n">
        <v>1809352</v>
      </c>
      <c r="I19049" s="0" t="n">
        <v>1230201</v>
      </c>
      <c r="J19049" s="0" t="n">
        <v>89945</v>
      </c>
    </row>
    <row r="19050" customFormat="false" ht="15" hidden="false" customHeight="false" outlineLevel="0" collapsed="false">
      <c r="A19050" s="0" t="n">
        <v>202508</v>
      </c>
      <c r="B19050" s="0" t="n">
        <v>202508</v>
      </c>
      <c r="C19050" s="37" t="s">
        <v>149</v>
      </c>
      <c r="D19050" s="37" t="s">
        <v>616</v>
      </c>
      <c r="E19050" s="0" t="n">
        <v>1</v>
      </c>
      <c r="F19050" s="38" t="s">
        <v>70</v>
      </c>
      <c r="G19050" s="37" t="s">
        <v>813</v>
      </c>
      <c r="H19050" s="0" t="n">
        <v>770631</v>
      </c>
      <c r="I19050" s="0" t="n">
        <v>168036</v>
      </c>
      <c r="J19050" s="0" t="n">
        <v>22930</v>
      </c>
    </row>
    <row r="19051" customFormat="false" ht="15" hidden="false" customHeight="false" outlineLevel="0" collapsed="false">
      <c r="A19051" s="0" t="n">
        <v>202508</v>
      </c>
      <c r="B19051" s="0" t="n">
        <v>202508</v>
      </c>
      <c r="C19051" s="37" t="s">
        <v>109</v>
      </c>
      <c r="D19051" s="37" t="s">
        <v>364</v>
      </c>
      <c r="E19051" s="0" t="n">
        <v>1</v>
      </c>
      <c r="F19051" s="38" t="s">
        <v>70</v>
      </c>
      <c r="G19051" s="37" t="s">
        <v>814</v>
      </c>
      <c r="H19051" s="0" t="n">
        <v>211062</v>
      </c>
      <c r="I19051" s="0" t="n">
        <v>85591</v>
      </c>
      <c r="J19051" s="0" t="n">
        <v>10639</v>
      </c>
    </row>
    <row r="19052" customFormat="false" ht="15" hidden="false" customHeight="false" outlineLevel="0" collapsed="false">
      <c r="A19052" s="0" t="n">
        <v>202508</v>
      </c>
      <c r="B19052" s="0" t="n">
        <v>202508</v>
      </c>
      <c r="C19052" s="37" t="s">
        <v>95</v>
      </c>
      <c r="D19052" s="37" t="s">
        <v>396</v>
      </c>
      <c r="E19052" s="0" t="n">
        <v>1</v>
      </c>
      <c r="F19052" s="38" t="s">
        <v>70</v>
      </c>
      <c r="G19052" s="37" t="s">
        <v>815</v>
      </c>
      <c r="H19052" s="0" t="n">
        <v>312045</v>
      </c>
      <c r="I19052" s="0" t="n">
        <v>83344</v>
      </c>
      <c r="J19052" s="0" t="n">
        <v>13252</v>
      </c>
    </row>
    <row r="19053" customFormat="false" ht="15" hidden="false" customHeight="false" outlineLevel="0" collapsed="false">
      <c r="A19053" s="0" t="n">
        <v>202508</v>
      </c>
      <c r="B19053" s="0" t="n">
        <v>202508</v>
      </c>
      <c r="C19053" s="37" t="s">
        <v>115</v>
      </c>
      <c r="D19053" s="37" t="s">
        <v>673</v>
      </c>
      <c r="E19053" s="0" t="n">
        <v>1</v>
      </c>
      <c r="F19053" s="38" t="s">
        <v>70</v>
      </c>
      <c r="G19053" s="37" t="s">
        <v>816</v>
      </c>
      <c r="H19053" s="0" t="n">
        <v>1215302</v>
      </c>
      <c r="I19053" s="0" t="n">
        <v>201614</v>
      </c>
      <c r="J19053" s="0" t="n">
        <v>-6740</v>
      </c>
    </row>
    <row r="19054" customFormat="false" ht="15" hidden="false" customHeight="false" outlineLevel="0" collapsed="false">
      <c r="A19054" s="0" t="n">
        <v>202508</v>
      </c>
      <c r="B19054" s="0" t="n">
        <v>202508</v>
      </c>
      <c r="C19054" s="37" t="s">
        <v>112</v>
      </c>
      <c r="D19054" s="37" t="s">
        <v>120</v>
      </c>
      <c r="E19054" s="0" t="n">
        <v>1</v>
      </c>
      <c r="F19054" s="38" t="s">
        <v>70</v>
      </c>
      <c r="G19054" s="37" t="s">
        <v>817</v>
      </c>
      <c r="H19054" s="0" t="n">
        <v>4127806</v>
      </c>
      <c r="I19054" s="0" t="n">
        <v>579607</v>
      </c>
      <c r="J19054" s="0" t="n">
        <v>400</v>
      </c>
    </row>
    <row r="19055" customFormat="false" ht="15" hidden="false" customHeight="false" outlineLevel="0" collapsed="false">
      <c r="A19055" s="0" t="n">
        <v>202508</v>
      </c>
      <c r="B19055" s="0" t="n">
        <v>202508</v>
      </c>
      <c r="C19055" s="37" t="s">
        <v>124</v>
      </c>
      <c r="D19055" s="37" t="s">
        <v>493</v>
      </c>
      <c r="E19055" s="0" t="n">
        <v>1</v>
      </c>
      <c r="F19055" s="38" t="s">
        <v>70</v>
      </c>
      <c r="G19055" s="37" t="s">
        <v>818</v>
      </c>
      <c r="H19055" s="0" t="n">
        <v>84984</v>
      </c>
      <c r="I19055" s="0" t="n">
        <v>29225</v>
      </c>
      <c r="J19055" s="0" t="n">
        <v>-1443</v>
      </c>
    </row>
    <row r="19056" customFormat="false" ht="15" hidden="false" customHeight="false" outlineLevel="0" collapsed="false">
      <c r="A19056" s="0" t="n">
        <v>202508</v>
      </c>
      <c r="B19056" s="0" t="n">
        <v>202508</v>
      </c>
      <c r="C19056" s="37" t="s">
        <v>95</v>
      </c>
      <c r="D19056" s="37" t="s">
        <v>414</v>
      </c>
      <c r="E19056" s="0" t="n">
        <v>1</v>
      </c>
      <c r="F19056" s="38" t="s">
        <v>70</v>
      </c>
      <c r="G19056" s="37" t="s">
        <v>819</v>
      </c>
      <c r="H19056" s="0" t="n">
        <v>1961916</v>
      </c>
      <c r="I19056" s="0" t="n">
        <v>903860</v>
      </c>
      <c r="J19056" s="0" t="n">
        <v>95687</v>
      </c>
    </row>
    <row r="19057" customFormat="false" ht="15" hidden="false" customHeight="false" outlineLevel="0" collapsed="false">
      <c r="A19057" s="0" t="n">
        <v>202508</v>
      </c>
      <c r="B19057" s="0" t="n">
        <v>202508</v>
      </c>
      <c r="C19057" s="37" t="s">
        <v>149</v>
      </c>
      <c r="D19057" s="37" t="s">
        <v>247</v>
      </c>
      <c r="E19057" s="0" t="n">
        <v>1</v>
      </c>
      <c r="F19057" s="38" t="s">
        <v>70</v>
      </c>
      <c r="G19057" s="37" t="s">
        <v>820</v>
      </c>
      <c r="H19057" s="0" t="n">
        <v>5245320</v>
      </c>
      <c r="I19057" s="0" t="n">
        <v>1683903</v>
      </c>
      <c r="J19057" s="0" t="n">
        <v>103175</v>
      </c>
    </row>
    <row r="19058" customFormat="false" ht="15" hidden="false" customHeight="false" outlineLevel="0" collapsed="false">
      <c r="A19058" s="0" t="n">
        <v>202508</v>
      </c>
      <c r="B19058" s="0" t="n">
        <v>202508</v>
      </c>
      <c r="C19058" s="37" t="s">
        <v>109</v>
      </c>
      <c r="D19058" s="37" t="s">
        <v>821</v>
      </c>
      <c r="E19058" s="0" t="n">
        <v>1</v>
      </c>
      <c r="F19058" s="38" t="s">
        <v>70</v>
      </c>
      <c r="G19058" s="37" t="s">
        <v>822</v>
      </c>
      <c r="H19058" s="0" t="n">
        <v>1407219</v>
      </c>
      <c r="I19058" s="0" t="n">
        <v>903848</v>
      </c>
      <c r="J19058" s="0" t="n">
        <v>54721</v>
      </c>
    </row>
    <row r="19059" customFormat="false" ht="15" hidden="false" customHeight="false" outlineLevel="0" collapsed="false">
      <c r="A19059" s="0" t="n">
        <v>202508</v>
      </c>
      <c r="B19059" s="0" t="n">
        <v>202508</v>
      </c>
      <c r="C19059" s="37" t="s">
        <v>124</v>
      </c>
      <c r="D19059" s="37" t="s">
        <v>476</v>
      </c>
      <c r="E19059" s="0" t="n">
        <v>1</v>
      </c>
      <c r="F19059" s="38" t="s">
        <v>70</v>
      </c>
      <c r="G19059" s="37" t="s">
        <v>823</v>
      </c>
      <c r="H19059" s="0" t="n">
        <v>2258801</v>
      </c>
      <c r="I19059" s="0" t="n">
        <v>263165</v>
      </c>
      <c r="J19059" s="0" t="n">
        <v>3141</v>
      </c>
    </row>
    <row r="19060" customFormat="false" ht="15" hidden="false" customHeight="false" outlineLevel="0" collapsed="false">
      <c r="A19060" s="0" t="n">
        <v>202508</v>
      </c>
      <c r="B19060" s="0" t="n">
        <v>202508</v>
      </c>
      <c r="C19060" s="37" t="s">
        <v>115</v>
      </c>
      <c r="D19060" s="37" t="s">
        <v>300</v>
      </c>
      <c r="E19060" s="0" t="n">
        <v>1</v>
      </c>
      <c r="F19060" s="38" t="s">
        <v>70</v>
      </c>
      <c r="G19060" s="37" t="s">
        <v>824</v>
      </c>
      <c r="H19060" s="0" t="n">
        <v>719610</v>
      </c>
      <c r="I19060" s="0" t="n">
        <v>254793</v>
      </c>
      <c r="J19060" s="0" t="n">
        <v>-1107</v>
      </c>
    </row>
    <row r="19061" customFormat="false" ht="15" hidden="false" customHeight="false" outlineLevel="0" collapsed="false">
      <c r="A19061" s="0" t="n">
        <v>202508</v>
      </c>
      <c r="B19061" s="0" t="n">
        <v>202508</v>
      </c>
      <c r="C19061" s="37" t="s">
        <v>158</v>
      </c>
      <c r="D19061" s="37" t="s">
        <v>700</v>
      </c>
      <c r="E19061" s="0" t="n">
        <v>1</v>
      </c>
      <c r="F19061" s="38" t="s">
        <v>70</v>
      </c>
      <c r="G19061" s="37" t="s">
        <v>825</v>
      </c>
      <c r="H19061" s="0" t="n">
        <v>1011635</v>
      </c>
      <c r="I19061" s="0" t="n">
        <v>396883</v>
      </c>
      <c r="J19061" s="0" t="n">
        <v>31824</v>
      </c>
    </row>
    <row r="19062" customFormat="false" ht="15" hidden="false" customHeight="false" outlineLevel="0" collapsed="false">
      <c r="A19062" s="0" t="n">
        <v>202508</v>
      </c>
      <c r="B19062" s="0" t="n">
        <v>202508</v>
      </c>
      <c r="C19062" s="37" t="s">
        <v>184</v>
      </c>
      <c r="D19062" s="37" t="s">
        <v>826</v>
      </c>
      <c r="E19062" s="0" t="n">
        <v>1</v>
      </c>
      <c r="F19062" s="38" t="s">
        <v>70</v>
      </c>
      <c r="G19062" s="37" t="s">
        <v>827</v>
      </c>
      <c r="H19062" s="0" t="n">
        <v>165176</v>
      </c>
      <c r="I19062" s="0" t="n">
        <v>44366</v>
      </c>
      <c r="J19062" s="0" t="n">
        <v>8462</v>
      </c>
    </row>
    <row r="19063" customFormat="false" ht="15" hidden="false" customHeight="false" outlineLevel="0" collapsed="false">
      <c r="A19063" s="0" t="n">
        <v>202508</v>
      </c>
      <c r="B19063" s="0" t="n">
        <v>202508</v>
      </c>
      <c r="C19063" s="37" t="s">
        <v>101</v>
      </c>
      <c r="D19063" s="37" t="s">
        <v>328</v>
      </c>
      <c r="E19063" s="0" t="n">
        <v>1</v>
      </c>
      <c r="F19063" s="38" t="s">
        <v>70</v>
      </c>
      <c r="G19063" s="37" t="s">
        <v>828</v>
      </c>
      <c r="H19063" s="0" t="n">
        <v>104125</v>
      </c>
      <c r="I19063" s="0" t="n">
        <v>101863</v>
      </c>
      <c r="J19063" s="0" t="n">
        <v>24115</v>
      </c>
    </row>
    <row r="19064" customFormat="false" ht="15" hidden="false" customHeight="false" outlineLevel="0" collapsed="false">
      <c r="A19064" s="0" t="n">
        <v>202508</v>
      </c>
      <c r="B19064" s="0" t="n">
        <v>202508</v>
      </c>
      <c r="C19064" s="37" t="s">
        <v>106</v>
      </c>
      <c r="D19064" s="37" t="s">
        <v>511</v>
      </c>
      <c r="E19064" s="0" t="n">
        <v>1</v>
      </c>
      <c r="F19064" s="38" t="s">
        <v>70</v>
      </c>
      <c r="G19064" s="37" t="s">
        <v>829</v>
      </c>
      <c r="H19064" s="0" t="n">
        <v>4641078</v>
      </c>
      <c r="I19064" s="0" t="n">
        <v>1116877</v>
      </c>
      <c r="J19064" s="0" t="n">
        <v>264803</v>
      </c>
    </row>
    <row r="19065" customFormat="false" ht="15" hidden="false" customHeight="false" outlineLevel="0" collapsed="false">
      <c r="A19065" s="0" t="n">
        <v>202508</v>
      </c>
      <c r="B19065" s="0" t="n">
        <v>202508</v>
      </c>
      <c r="C19065" s="37" t="s">
        <v>149</v>
      </c>
      <c r="D19065" s="37" t="s">
        <v>360</v>
      </c>
      <c r="E19065" s="0" t="n">
        <v>1</v>
      </c>
      <c r="F19065" s="38" t="s">
        <v>70</v>
      </c>
      <c r="G19065" s="37" t="s">
        <v>830</v>
      </c>
      <c r="H19065" s="0" t="n">
        <v>319329</v>
      </c>
      <c r="I19065" s="0" t="n">
        <v>195267</v>
      </c>
      <c r="J19065" s="0" t="n">
        <v>6475</v>
      </c>
    </row>
    <row r="19066" customFormat="false" ht="15" hidden="false" customHeight="false" outlineLevel="0" collapsed="false">
      <c r="A19066" s="0" t="n">
        <v>202508</v>
      </c>
      <c r="B19066" s="0" t="n">
        <v>202508</v>
      </c>
      <c r="C19066" s="37" t="s">
        <v>112</v>
      </c>
      <c r="D19066" s="37" t="s">
        <v>284</v>
      </c>
      <c r="E19066" s="0" t="n">
        <v>1</v>
      </c>
      <c r="F19066" s="38" t="s">
        <v>70</v>
      </c>
      <c r="G19066" s="37" t="s">
        <v>831</v>
      </c>
      <c r="H19066" s="0" t="n">
        <v>907498</v>
      </c>
      <c r="I19066" s="0" t="n">
        <v>130284</v>
      </c>
      <c r="J19066" s="0" t="n">
        <v>-4990</v>
      </c>
    </row>
    <row r="19067" customFormat="false" ht="15" hidden="false" customHeight="false" outlineLevel="0" collapsed="false">
      <c r="A19067" s="0" t="n">
        <v>202508</v>
      </c>
      <c r="B19067" s="0" t="n">
        <v>202508</v>
      </c>
      <c r="C19067" s="37" t="s">
        <v>184</v>
      </c>
      <c r="D19067" s="37" t="s">
        <v>267</v>
      </c>
      <c r="E19067" s="0" t="n">
        <v>1</v>
      </c>
      <c r="F19067" s="38" t="s">
        <v>70</v>
      </c>
      <c r="G19067" s="37" t="s">
        <v>832</v>
      </c>
      <c r="H19067" s="0" t="n">
        <v>247957</v>
      </c>
      <c r="I19067" s="0" t="n">
        <v>54598</v>
      </c>
      <c r="J19067" s="0" t="n">
        <v>9193</v>
      </c>
    </row>
    <row r="19068" customFormat="false" ht="15" hidden="false" customHeight="false" outlineLevel="0" collapsed="false">
      <c r="A19068" s="0" t="n">
        <v>202508</v>
      </c>
      <c r="B19068" s="0" t="n">
        <v>202508</v>
      </c>
      <c r="C19068" s="37" t="s">
        <v>197</v>
      </c>
      <c r="D19068" s="37" t="s">
        <v>387</v>
      </c>
      <c r="E19068" s="0" t="n">
        <v>1</v>
      </c>
      <c r="F19068" s="38" t="s">
        <v>70</v>
      </c>
      <c r="G19068" s="37" t="s">
        <v>833</v>
      </c>
      <c r="H19068" s="0" t="n">
        <v>205969</v>
      </c>
      <c r="I19068" s="0" t="n">
        <v>55854</v>
      </c>
      <c r="J19068" s="0" t="n">
        <v>11588</v>
      </c>
    </row>
    <row r="19069" customFormat="false" ht="15" hidden="false" customHeight="false" outlineLevel="0" collapsed="false">
      <c r="A19069" s="0" t="n">
        <v>202508</v>
      </c>
      <c r="B19069" s="0" t="n">
        <v>202508</v>
      </c>
      <c r="C19069" s="37" t="s">
        <v>197</v>
      </c>
      <c r="D19069" s="37" t="s">
        <v>334</v>
      </c>
      <c r="E19069" s="0" t="n">
        <v>1</v>
      </c>
      <c r="F19069" s="38" t="s">
        <v>70</v>
      </c>
      <c r="G19069" s="37" t="s">
        <v>834</v>
      </c>
      <c r="H19069" s="0" t="n">
        <v>1462751</v>
      </c>
      <c r="I19069" s="0" t="n">
        <v>318516</v>
      </c>
      <c r="J19069" s="0" t="n">
        <v>38783</v>
      </c>
    </row>
    <row r="19070" customFormat="false" ht="15" hidden="false" customHeight="false" outlineLevel="0" collapsed="false">
      <c r="A19070" s="0" t="n">
        <v>202508</v>
      </c>
      <c r="B19070" s="0" t="n">
        <v>202508</v>
      </c>
      <c r="C19070" s="37" t="s">
        <v>197</v>
      </c>
      <c r="D19070" s="37" t="s">
        <v>208</v>
      </c>
      <c r="E19070" s="0" t="n">
        <v>1</v>
      </c>
      <c r="F19070" s="38" t="s">
        <v>70</v>
      </c>
      <c r="G19070" s="37" t="s">
        <v>835</v>
      </c>
      <c r="H19070" s="0" t="n">
        <v>522320</v>
      </c>
      <c r="I19070" s="0" t="n">
        <v>154184</v>
      </c>
      <c r="J19070" s="0" t="n">
        <v>11981</v>
      </c>
    </row>
    <row r="19071" customFormat="false" ht="15" hidden="false" customHeight="false" outlineLevel="0" collapsed="false">
      <c r="A19071" s="0" t="n">
        <v>202508</v>
      </c>
      <c r="B19071" s="0" t="n">
        <v>202508</v>
      </c>
      <c r="C19071" s="37" t="s">
        <v>115</v>
      </c>
      <c r="D19071" s="37" t="s">
        <v>306</v>
      </c>
      <c r="E19071" s="0" t="n">
        <v>1</v>
      </c>
      <c r="F19071" s="38" t="s">
        <v>70</v>
      </c>
      <c r="G19071" s="37" t="s">
        <v>836</v>
      </c>
      <c r="H19071" s="0" t="n">
        <v>1515259</v>
      </c>
      <c r="I19071" s="0" t="n">
        <v>575079</v>
      </c>
      <c r="J19071" s="0" t="n">
        <v>9956</v>
      </c>
    </row>
    <row r="19072" customFormat="false" ht="15" hidden="false" customHeight="false" outlineLevel="0" collapsed="false">
      <c r="A19072" s="0" t="n">
        <v>202508</v>
      </c>
      <c r="B19072" s="0" t="n">
        <v>202508</v>
      </c>
      <c r="C19072" s="37" t="s">
        <v>106</v>
      </c>
      <c r="D19072" s="37" t="s">
        <v>519</v>
      </c>
      <c r="E19072" s="0" t="n">
        <v>1</v>
      </c>
      <c r="F19072" s="38" t="s">
        <v>70</v>
      </c>
      <c r="G19072" s="37" t="s">
        <v>837</v>
      </c>
      <c r="H19072" s="0" t="n">
        <v>1749574</v>
      </c>
      <c r="I19072" s="0" t="n">
        <v>411878</v>
      </c>
      <c r="J19072" s="0" t="n">
        <v>57892</v>
      </c>
    </row>
    <row r="19073" customFormat="false" ht="15" hidden="false" customHeight="false" outlineLevel="0" collapsed="false">
      <c r="A19073" s="0" t="n">
        <v>202508</v>
      </c>
      <c r="B19073" s="0" t="n">
        <v>202508</v>
      </c>
      <c r="C19073" s="37" t="s">
        <v>95</v>
      </c>
      <c r="D19073" s="37" t="s">
        <v>288</v>
      </c>
      <c r="E19073" s="0" t="n">
        <v>1</v>
      </c>
      <c r="F19073" s="38" t="s">
        <v>70</v>
      </c>
      <c r="G19073" s="37" t="s">
        <v>838</v>
      </c>
      <c r="H19073" s="0" t="n">
        <v>1197432</v>
      </c>
      <c r="I19073" s="0" t="n">
        <v>260418</v>
      </c>
      <c r="J19073" s="0" t="n">
        <v>35826</v>
      </c>
    </row>
    <row r="19074" customFormat="false" ht="15" hidden="false" customHeight="false" outlineLevel="0" collapsed="false">
      <c r="A19074" s="0" t="n">
        <v>202508</v>
      </c>
      <c r="B19074" s="0" t="n">
        <v>202508</v>
      </c>
      <c r="C19074" s="37" t="s">
        <v>101</v>
      </c>
      <c r="D19074" s="37" t="s">
        <v>839</v>
      </c>
      <c r="E19074" s="0" t="n">
        <v>1</v>
      </c>
      <c r="F19074" s="38" t="s">
        <v>70</v>
      </c>
      <c r="G19074" s="37" t="s">
        <v>840</v>
      </c>
      <c r="H19074" s="0" t="n">
        <v>1448148</v>
      </c>
      <c r="I19074" s="0" t="n">
        <v>1460541</v>
      </c>
      <c r="J19074" s="0" t="n">
        <v>158174</v>
      </c>
    </row>
    <row r="19075" customFormat="false" ht="15" hidden="false" customHeight="false" outlineLevel="0" collapsed="false">
      <c r="A19075" s="0" t="n">
        <v>202508</v>
      </c>
      <c r="B19075" s="0" t="n">
        <v>202508</v>
      </c>
      <c r="C19075" s="37" t="s">
        <v>106</v>
      </c>
      <c r="D19075" s="37" t="s">
        <v>841</v>
      </c>
      <c r="E19075" s="0" t="n">
        <v>1</v>
      </c>
      <c r="F19075" s="38" t="s">
        <v>70</v>
      </c>
      <c r="G19075" s="37" t="s">
        <v>842</v>
      </c>
      <c r="H19075" s="0" t="n">
        <v>9346713</v>
      </c>
      <c r="I19075" s="0" t="n">
        <v>2150905</v>
      </c>
      <c r="J19075" s="0" t="n">
        <v>-65915</v>
      </c>
    </row>
    <row r="19076" customFormat="false" ht="15" hidden="false" customHeight="false" outlineLevel="0" collapsed="false">
      <c r="A19076" s="0" t="n">
        <v>202508</v>
      </c>
      <c r="B19076" s="0" t="n">
        <v>202508</v>
      </c>
      <c r="C19076" s="37" t="s">
        <v>178</v>
      </c>
      <c r="D19076" s="37" t="s">
        <v>843</v>
      </c>
      <c r="E19076" s="0" t="n">
        <v>1</v>
      </c>
      <c r="F19076" s="38" t="s">
        <v>70</v>
      </c>
      <c r="G19076" s="37" t="s">
        <v>844</v>
      </c>
      <c r="H19076" s="0" t="n">
        <v>277466</v>
      </c>
      <c r="I19076" s="0" t="n">
        <v>34214</v>
      </c>
      <c r="J19076" s="0" t="n">
        <v>-662</v>
      </c>
    </row>
    <row r="19077" customFormat="false" ht="15" hidden="false" customHeight="false" outlineLevel="0" collapsed="false">
      <c r="A19077" s="0" t="n">
        <v>202508</v>
      </c>
      <c r="B19077" s="0" t="n">
        <v>202508</v>
      </c>
      <c r="C19077" s="37" t="s">
        <v>95</v>
      </c>
      <c r="D19077" s="37" t="s">
        <v>96</v>
      </c>
      <c r="E19077" s="0" t="n">
        <v>1</v>
      </c>
      <c r="F19077" s="38" t="s">
        <v>71</v>
      </c>
      <c r="G19077" s="37" t="s">
        <v>97</v>
      </c>
      <c r="H19077" s="0" t="n">
        <v>3046145</v>
      </c>
      <c r="I19077" s="0" t="n">
        <v>1426189</v>
      </c>
      <c r="J19077" s="0" t="n">
        <v>-46187</v>
      </c>
    </row>
    <row r="19078" customFormat="false" ht="15" hidden="false" customHeight="false" outlineLevel="0" collapsed="false">
      <c r="A19078" s="0" t="n">
        <v>202508</v>
      </c>
      <c r="B19078" s="0" t="n">
        <v>202508</v>
      </c>
      <c r="C19078" s="37" t="s">
        <v>98</v>
      </c>
      <c r="D19078" s="37" t="s">
        <v>99</v>
      </c>
      <c r="E19078" s="0" t="n">
        <v>1</v>
      </c>
      <c r="F19078" s="38" t="s">
        <v>71</v>
      </c>
      <c r="G19078" s="37" t="s">
        <v>100</v>
      </c>
      <c r="H19078" s="0" t="n">
        <v>710850</v>
      </c>
      <c r="I19078" s="0" t="n">
        <v>253330</v>
      </c>
      <c r="J19078" s="0" t="n">
        <v>6274</v>
      </c>
    </row>
    <row r="19079" customFormat="false" ht="15" hidden="false" customHeight="false" outlineLevel="0" collapsed="false">
      <c r="A19079" s="0" t="n">
        <v>202508</v>
      </c>
      <c r="B19079" s="0" t="n">
        <v>202508</v>
      </c>
      <c r="C19079" s="37" t="s">
        <v>101</v>
      </c>
      <c r="D19079" s="37" t="s">
        <v>102</v>
      </c>
      <c r="E19079" s="0" t="n">
        <v>1</v>
      </c>
      <c r="F19079" s="38" t="s">
        <v>71</v>
      </c>
      <c r="G19079" s="37" t="s">
        <v>103</v>
      </c>
      <c r="H19079" s="0" t="n">
        <v>1239972</v>
      </c>
      <c r="I19079" s="0" t="n">
        <v>1326707</v>
      </c>
      <c r="J19079" s="0" t="n">
        <v>90018</v>
      </c>
    </row>
    <row r="19080" customFormat="false" ht="15" hidden="false" customHeight="false" outlineLevel="0" collapsed="false">
      <c r="A19080" s="0" t="n">
        <v>202508</v>
      </c>
      <c r="B19080" s="0" t="n">
        <v>202508</v>
      </c>
      <c r="C19080" s="37" t="s">
        <v>101</v>
      </c>
      <c r="D19080" s="37" t="s">
        <v>104</v>
      </c>
      <c r="E19080" s="0" t="n">
        <v>1</v>
      </c>
      <c r="F19080" s="38" t="s">
        <v>71</v>
      </c>
      <c r="G19080" s="37" t="s">
        <v>105</v>
      </c>
      <c r="H19080" s="0" t="n">
        <v>602398</v>
      </c>
      <c r="I19080" s="0" t="n">
        <v>190723</v>
      </c>
      <c r="J19080" s="0" t="n">
        <v>507</v>
      </c>
    </row>
    <row r="19081" customFormat="false" ht="15" hidden="false" customHeight="false" outlineLevel="0" collapsed="false">
      <c r="A19081" s="0" t="n">
        <v>202508</v>
      </c>
      <c r="B19081" s="0" t="n">
        <v>202508</v>
      </c>
      <c r="C19081" s="37" t="s">
        <v>106</v>
      </c>
      <c r="D19081" s="37" t="s">
        <v>107</v>
      </c>
      <c r="E19081" s="0" t="n">
        <v>1</v>
      </c>
      <c r="F19081" s="38" t="s">
        <v>71</v>
      </c>
      <c r="G19081" s="37" t="s">
        <v>108</v>
      </c>
      <c r="H19081" s="0" t="n">
        <v>771143</v>
      </c>
      <c r="I19081" s="0" t="n">
        <v>102211</v>
      </c>
      <c r="J19081" s="0" t="n">
        <v>13404</v>
      </c>
    </row>
    <row r="19082" customFormat="false" ht="15" hidden="false" customHeight="false" outlineLevel="0" collapsed="false">
      <c r="A19082" s="0" t="n">
        <v>202508</v>
      </c>
      <c r="B19082" s="0" t="n">
        <v>202508</v>
      </c>
      <c r="C19082" s="37" t="s">
        <v>109</v>
      </c>
      <c r="D19082" s="37" t="s">
        <v>110</v>
      </c>
      <c r="E19082" s="0" t="n">
        <v>1</v>
      </c>
      <c r="F19082" s="38" t="s">
        <v>71</v>
      </c>
      <c r="G19082" s="37" t="s">
        <v>111</v>
      </c>
      <c r="H19082" s="0" t="n">
        <v>588575</v>
      </c>
      <c r="I19082" s="0" t="n">
        <v>148729</v>
      </c>
      <c r="J19082" s="0" t="n">
        <v>-12992</v>
      </c>
    </row>
    <row r="19083" customFormat="false" ht="15" hidden="false" customHeight="false" outlineLevel="0" collapsed="false">
      <c r="A19083" s="0" t="n">
        <v>202508</v>
      </c>
      <c r="B19083" s="0" t="n">
        <v>202508</v>
      </c>
      <c r="C19083" s="37" t="s">
        <v>112</v>
      </c>
      <c r="D19083" s="37" t="s">
        <v>113</v>
      </c>
      <c r="E19083" s="0" t="n">
        <v>1</v>
      </c>
      <c r="F19083" s="38" t="s">
        <v>71</v>
      </c>
      <c r="G19083" s="37" t="s">
        <v>114</v>
      </c>
      <c r="H19083" s="0" t="n">
        <v>4440199</v>
      </c>
      <c r="I19083" s="0" t="n">
        <v>1470248</v>
      </c>
      <c r="J19083" s="0" t="n">
        <v>-55857</v>
      </c>
    </row>
    <row r="19084" customFormat="false" ht="15" hidden="false" customHeight="false" outlineLevel="0" collapsed="false">
      <c r="A19084" s="0" t="n">
        <v>202508</v>
      </c>
      <c r="B19084" s="0" t="n">
        <v>202508</v>
      </c>
      <c r="C19084" s="37" t="s">
        <v>115</v>
      </c>
      <c r="D19084" s="37" t="s">
        <v>116</v>
      </c>
      <c r="E19084" s="0" t="n">
        <v>1</v>
      </c>
      <c r="F19084" s="38" t="s">
        <v>71</v>
      </c>
      <c r="G19084" s="37" t="s">
        <v>117</v>
      </c>
      <c r="H19084" s="0" t="n">
        <v>303812</v>
      </c>
      <c r="I19084" s="0" t="n">
        <v>138683</v>
      </c>
      <c r="J19084" s="0" t="n">
        <v>20236</v>
      </c>
    </row>
    <row r="19085" customFormat="false" ht="15" hidden="false" customHeight="false" outlineLevel="0" collapsed="false">
      <c r="A19085" s="0" t="n">
        <v>202508</v>
      </c>
      <c r="B19085" s="0" t="n">
        <v>202508</v>
      </c>
      <c r="C19085" s="37" t="s">
        <v>109</v>
      </c>
      <c r="D19085" s="37" t="s">
        <v>118</v>
      </c>
      <c r="E19085" s="0" t="n">
        <v>1</v>
      </c>
      <c r="F19085" s="38" t="s">
        <v>71</v>
      </c>
      <c r="G19085" s="37" t="s">
        <v>119</v>
      </c>
      <c r="H19085" s="0" t="n">
        <v>1813631</v>
      </c>
      <c r="I19085" s="0" t="n">
        <v>219672</v>
      </c>
      <c r="J19085" s="0" t="n">
        <v>59332</v>
      </c>
    </row>
    <row r="19086" customFormat="false" ht="15" hidden="false" customHeight="false" outlineLevel="0" collapsed="false">
      <c r="A19086" s="0" t="n">
        <v>202508</v>
      </c>
      <c r="B19086" s="0" t="n">
        <v>202508</v>
      </c>
      <c r="C19086" s="37" t="s">
        <v>109</v>
      </c>
      <c r="D19086" s="37" t="s">
        <v>120</v>
      </c>
      <c r="E19086" s="0" t="n">
        <v>1</v>
      </c>
      <c r="F19086" s="38" t="s">
        <v>71</v>
      </c>
      <c r="G19086" s="37" t="s">
        <v>121</v>
      </c>
      <c r="H19086" s="0" t="n">
        <v>265617</v>
      </c>
      <c r="I19086" s="0" t="n">
        <v>60929</v>
      </c>
      <c r="J19086" s="0" t="n">
        <v>6415</v>
      </c>
    </row>
    <row r="19087" customFormat="false" ht="15" hidden="false" customHeight="false" outlineLevel="0" collapsed="false">
      <c r="A19087" s="0" t="n">
        <v>202508</v>
      </c>
      <c r="B19087" s="0" t="n">
        <v>202508</v>
      </c>
      <c r="C19087" s="37" t="s">
        <v>95</v>
      </c>
      <c r="D19087" s="37" t="s">
        <v>122</v>
      </c>
      <c r="E19087" s="0" t="n">
        <v>1</v>
      </c>
      <c r="F19087" s="38" t="s">
        <v>71</v>
      </c>
      <c r="G19087" s="37" t="s">
        <v>123</v>
      </c>
      <c r="H19087" s="0" t="n">
        <v>677379</v>
      </c>
      <c r="I19087" s="0" t="n">
        <v>457808</v>
      </c>
      <c r="J19087" s="0" t="n">
        <v>-1566</v>
      </c>
    </row>
    <row r="19088" customFormat="false" ht="15" hidden="false" customHeight="false" outlineLevel="0" collapsed="false">
      <c r="A19088" s="0" t="n">
        <v>202508</v>
      </c>
      <c r="B19088" s="0" t="n">
        <v>202508</v>
      </c>
      <c r="C19088" s="37" t="s">
        <v>124</v>
      </c>
      <c r="D19088" s="37" t="s">
        <v>125</v>
      </c>
      <c r="E19088" s="0" t="n">
        <v>1</v>
      </c>
      <c r="F19088" s="38" t="s">
        <v>71</v>
      </c>
      <c r="G19088" s="37" t="s">
        <v>126</v>
      </c>
      <c r="H19088" s="0" t="n">
        <v>183099</v>
      </c>
      <c r="I19088" s="0" t="n">
        <v>75765</v>
      </c>
      <c r="J19088" s="0" t="n">
        <v>-2372</v>
      </c>
    </row>
    <row r="19089" customFormat="false" ht="15" hidden="false" customHeight="false" outlineLevel="0" collapsed="false">
      <c r="A19089" s="0" t="n">
        <v>202508</v>
      </c>
      <c r="B19089" s="0" t="n">
        <v>202508</v>
      </c>
      <c r="C19089" s="37" t="s">
        <v>95</v>
      </c>
      <c r="D19089" s="37" t="s">
        <v>127</v>
      </c>
      <c r="E19089" s="0" t="n">
        <v>1</v>
      </c>
      <c r="F19089" s="38" t="s">
        <v>71</v>
      </c>
      <c r="G19089" s="37" t="s">
        <v>128</v>
      </c>
      <c r="H19089" s="0" t="n">
        <v>839884</v>
      </c>
      <c r="I19089" s="0" t="n">
        <v>286450</v>
      </c>
      <c r="J19089" s="0" t="n">
        <v>12167</v>
      </c>
    </row>
    <row r="19090" customFormat="false" ht="15" hidden="false" customHeight="false" outlineLevel="0" collapsed="false">
      <c r="A19090" s="0" t="n">
        <v>202508</v>
      </c>
      <c r="B19090" s="0" t="n">
        <v>202508</v>
      </c>
      <c r="C19090" s="37" t="s">
        <v>124</v>
      </c>
      <c r="D19090" s="37" t="s">
        <v>122</v>
      </c>
      <c r="E19090" s="0" t="n">
        <v>1</v>
      </c>
      <c r="F19090" s="38" t="s">
        <v>71</v>
      </c>
      <c r="G19090" s="37" t="s">
        <v>129</v>
      </c>
      <c r="H19090" s="0" t="n">
        <v>5039284</v>
      </c>
      <c r="I19090" s="0" t="n">
        <v>1422612</v>
      </c>
      <c r="J19090" s="0" t="n">
        <v>293993</v>
      </c>
    </row>
    <row r="19091" customFormat="false" ht="15" hidden="false" customHeight="false" outlineLevel="0" collapsed="false">
      <c r="A19091" s="0" t="n">
        <v>202508</v>
      </c>
      <c r="B19091" s="0" t="n">
        <v>202508</v>
      </c>
      <c r="C19091" s="37" t="s">
        <v>106</v>
      </c>
      <c r="D19091" s="37" t="s">
        <v>130</v>
      </c>
      <c r="E19091" s="0" t="n">
        <v>1</v>
      </c>
      <c r="F19091" s="38" t="s">
        <v>71</v>
      </c>
      <c r="G19091" s="37" t="s">
        <v>131</v>
      </c>
      <c r="H19091" s="0" t="n">
        <v>379678</v>
      </c>
      <c r="I19091" s="0" t="n">
        <v>107185</v>
      </c>
      <c r="J19091" s="0" t="n">
        <v>14087</v>
      </c>
    </row>
    <row r="19092" customFormat="false" ht="15" hidden="false" customHeight="false" outlineLevel="0" collapsed="false">
      <c r="A19092" s="0" t="n">
        <v>202508</v>
      </c>
      <c r="B19092" s="0" t="n">
        <v>202508</v>
      </c>
      <c r="C19092" s="37" t="s">
        <v>95</v>
      </c>
      <c r="D19092" s="37" t="s">
        <v>132</v>
      </c>
      <c r="E19092" s="0" t="n">
        <v>1</v>
      </c>
      <c r="F19092" s="38" t="s">
        <v>71</v>
      </c>
      <c r="G19092" s="37" t="s">
        <v>133</v>
      </c>
      <c r="H19092" s="0" t="n">
        <v>391116</v>
      </c>
      <c r="I19092" s="0" t="n">
        <v>207957</v>
      </c>
      <c r="J19092" s="0" t="n">
        <v>-9088</v>
      </c>
    </row>
    <row r="19093" customFormat="false" ht="15" hidden="false" customHeight="false" outlineLevel="0" collapsed="false">
      <c r="A19093" s="0" t="n">
        <v>202508</v>
      </c>
      <c r="B19093" s="0" t="n">
        <v>202508</v>
      </c>
      <c r="C19093" s="37" t="s">
        <v>112</v>
      </c>
      <c r="D19093" s="37" t="s">
        <v>134</v>
      </c>
      <c r="E19093" s="0" t="n">
        <v>1</v>
      </c>
      <c r="F19093" s="38" t="s">
        <v>71</v>
      </c>
      <c r="G19093" s="37" t="s">
        <v>135</v>
      </c>
      <c r="H19093" s="0" t="n">
        <v>122210</v>
      </c>
      <c r="I19093" s="0" t="n">
        <v>27418</v>
      </c>
      <c r="J19093" s="0" t="n">
        <v>3187</v>
      </c>
    </row>
    <row r="19094" customFormat="false" ht="15" hidden="false" customHeight="false" outlineLevel="0" collapsed="false">
      <c r="A19094" s="0" t="n">
        <v>202508</v>
      </c>
      <c r="B19094" s="0" t="n">
        <v>202508</v>
      </c>
      <c r="C19094" s="37" t="s">
        <v>136</v>
      </c>
      <c r="D19094" s="37" t="s">
        <v>137</v>
      </c>
      <c r="E19094" s="0" t="n">
        <v>1</v>
      </c>
      <c r="F19094" s="38" t="s">
        <v>71</v>
      </c>
      <c r="G19094" s="37" t="s">
        <v>138</v>
      </c>
      <c r="H19094" s="0" t="n">
        <v>532497</v>
      </c>
      <c r="I19094" s="0" t="n">
        <v>80540</v>
      </c>
      <c r="J19094" s="0" t="n">
        <v>17998</v>
      </c>
    </row>
    <row r="19095" customFormat="false" ht="15" hidden="false" customHeight="false" outlineLevel="0" collapsed="false">
      <c r="A19095" s="0" t="n">
        <v>202508</v>
      </c>
      <c r="B19095" s="0" t="n">
        <v>202508</v>
      </c>
      <c r="C19095" s="37" t="s">
        <v>115</v>
      </c>
      <c r="D19095" s="37" t="s">
        <v>139</v>
      </c>
      <c r="E19095" s="0" t="n">
        <v>1</v>
      </c>
      <c r="F19095" s="38" t="s">
        <v>71</v>
      </c>
      <c r="G19095" s="37" t="s">
        <v>140</v>
      </c>
      <c r="H19095" s="0" t="n">
        <v>111444</v>
      </c>
      <c r="I19095" s="0" t="n">
        <v>59555</v>
      </c>
      <c r="J19095" s="0" t="n">
        <v>11797</v>
      </c>
    </row>
    <row r="19096" customFormat="false" ht="15" hidden="false" customHeight="false" outlineLevel="0" collapsed="false">
      <c r="A19096" s="0" t="n">
        <v>202508</v>
      </c>
      <c r="B19096" s="0" t="n">
        <v>202508</v>
      </c>
      <c r="C19096" s="37" t="s">
        <v>109</v>
      </c>
      <c r="D19096" s="37" t="s">
        <v>141</v>
      </c>
      <c r="E19096" s="0" t="n">
        <v>1</v>
      </c>
      <c r="F19096" s="38" t="s">
        <v>71</v>
      </c>
      <c r="G19096" s="37" t="s">
        <v>142</v>
      </c>
      <c r="H19096" s="0" t="n">
        <v>239901</v>
      </c>
      <c r="I19096" s="0" t="n">
        <v>72059</v>
      </c>
      <c r="J19096" s="0" t="n">
        <v>15352</v>
      </c>
    </row>
    <row r="19097" customFormat="false" ht="15" hidden="false" customHeight="false" outlineLevel="0" collapsed="false">
      <c r="A19097" s="0" t="n">
        <v>202508</v>
      </c>
      <c r="B19097" s="0" t="n">
        <v>202508</v>
      </c>
      <c r="C19097" s="37" t="s">
        <v>136</v>
      </c>
      <c r="D19097" s="37" t="s">
        <v>143</v>
      </c>
      <c r="E19097" s="0" t="n">
        <v>1</v>
      </c>
      <c r="F19097" s="38" t="s">
        <v>71</v>
      </c>
      <c r="G19097" s="37" t="s">
        <v>144</v>
      </c>
      <c r="H19097" s="0" t="n">
        <v>917453</v>
      </c>
      <c r="I19097" s="0" t="n">
        <v>350722</v>
      </c>
      <c r="J19097" s="0" t="n">
        <v>56125</v>
      </c>
    </row>
    <row r="19098" customFormat="false" ht="15" hidden="false" customHeight="false" outlineLevel="0" collapsed="false">
      <c r="A19098" s="0" t="n">
        <v>202508</v>
      </c>
      <c r="B19098" s="0" t="n">
        <v>202508</v>
      </c>
      <c r="C19098" s="37" t="s">
        <v>101</v>
      </c>
      <c r="D19098" s="37" t="s">
        <v>145</v>
      </c>
      <c r="E19098" s="0" t="n">
        <v>1</v>
      </c>
      <c r="F19098" s="38" t="s">
        <v>71</v>
      </c>
      <c r="G19098" s="37" t="s">
        <v>146</v>
      </c>
      <c r="H19098" s="0" t="n">
        <v>3242871</v>
      </c>
      <c r="I19098" s="0" t="n">
        <v>1074416</v>
      </c>
      <c r="J19098" s="0" t="n">
        <v>-51810</v>
      </c>
    </row>
    <row r="19099" customFormat="false" ht="15" hidden="false" customHeight="false" outlineLevel="0" collapsed="false">
      <c r="A19099" s="0" t="n">
        <v>202508</v>
      </c>
      <c r="B19099" s="0" t="n">
        <v>202508</v>
      </c>
      <c r="C19099" s="37" t="s">
        <v>106</v>
      </c>
      <c r="D19099" s="37" t="s">
        <v>147</v>
      </c>
      <c r="E19099" s="0" t="n">
        <v>1</v>
      </c>
      <c r="F19099" s="38" t="s">
        <v>71</v>
      </c>
      <c r="G19099" s="37" t="s">
        <v>148</v>
      </c>
      <c r="H19099" s="0" t="n">
        <v>14973132</v>
      </c>
      <c r="I19099" s="0" t="n">
        <v>6187805</v>
      </c>
      <c r="J19099" s="0" t="n">
        <v>-4563</v>
      </c>
    </row>
    <row r="19100" customFormat="false" ht="15" hidden="false" customHeight="false" outlineLevel="0" collapsed="false">
      <c r="A19100" s="0" t="n">
        <v>202508</v>
      </c>
      <c r="B19100" s="0" t="n">
        <v>202508</v>
      </c>
      <c r="C19100" s="37" t="s">
        <v>149</v>
      </c>
      <c r="D19100" s="37" t="s">
        <v>150</v>
      </c>
      <c r="E19100" s="0" t="n">
        <v>1</v>
      </c>
      <c r="F19100" s="38" t="s">
        <v>71</v>
      </c>
      <c r="G19100" s="37" t="s">
        <v>151</v>
      </c>
      <c r="H19100" s="0" t="n">
        <v>218833</v>
      </c>
      <c r="I19100" s="0" t="n">
        <v>107234</v>
      </c>
      <c r="J19100" s="0" t="n">
        <v>27233</v>
      </c>
    </row>
    <row r="19101" customFormat="false" ht="15" hidden="false" customHeight="false" outlineLevel="0" collapsed="false">
      <c r="A19101" s="0" t="n">
        <v>202508</v>
      </c>
      <c r="B19101" s="0" t="n">
        <v>202508</v>
      </c>
      <c r="C19101" s="37" t="s">
        <v>152</v>
      </c>
      <c r="D19101" s="37" t="s">
        <v>153</v>
      </c>
      <c r="E19101" s="0" t="n">
        <v>1</v>
      </c>
      <c r="F19101" s="38" t="s">
        <v>71</v>
      </c>
      <c r="G19101" s="37" t="s">
        <v>154</v>
      </c>
      <c r="H19101" s="0" t="n">
        <v>2816697</v>
      </c>
      <c r="I19101" s="0" t="n">
        <v>1646333</v>
      </c>
      <c r="J19101" s="0" t="n">
        <v>75715</v>
      </c>
    </row>
    <row r="19102" customFormat="false" ht="15" hidden="false" customHeight="false" outlineLevel="0" collapsed="false">
      <c r="A19102" s="0" t="n">
        <v>202508</v>
      </c>
      <c r="B19102" s="0" t="n">
        <v>202508</v>
      </c>
      <c r="C19102" s="37" t="s">
        <v>101</v>
      </c>
      <c r="D19102" s="37" t="s">
        <v>155</v>
      </c>
      <c r="E19102" s="0" t="n">
        <v>1</v>
      </c>
      <c r="F19102" s="38" t="s">
        <v>71</v>
      </c>
      <c r="G19102" s="37" t="s">
        <v>156</v>
      </c>
      <c r="H19102" s="0" t="n">
        <v>682740</v>
      </c>
      <c r="I19102" s="0" t="n">
        <v>144072</v>
      </c>
      <c r="J19102" s="0" t="n">
        <v>-15798</v>
      </c>
    </row>
    <row r="19103" customFormat="false" ht="15" hidden="false" customHeight="false" outlineLevel="0" collapsed="false">
      <c r="A19103" s="0" t="n">
        <v>202508</v>
      </c>
      <c r="B19103" s="0" t="n">
        <v>202508</v>
      </c>
      <c r="C19103" s="37" t="s">
        <v>106</v>
      </c>
      <c r="D19103" s="37" t="s">
        <v>116</v>
      </c>
      <c r="E19103" s="0" t="n">
        <v>1</v>
      </c>
      <c r="F19103" s="38" t="s">
        <v>71</v>
      </c>
      <c r="G19103" s="37" t="s">
        <v>157</v>
      </c>
      <c r="H19103" s="0" t="n">
        <v>367218</v>
      </c>
      <c r="I19103" s="0" t="n">
        <v>94809</v>
      </c>
      <c r="J19103" s="0" t="n">
        <v>13334</v>
      </c>
    </row>
    <row r="19104" customFormat="false" ht="15" hidden="false" customHeight="false" outlineLevel="0" collapsed="false">
      <c r="A19104" s="0" t="n">
        <v>202508</v>
      </c>
      <c r="B19104" s="0" t="n">
        <v>202508</v>
      </c>
      <c r="C19104" s="37" t="s">
        <v>158</v>
      </c>
      <c r="D19104" s="37" t="s">
        <v>159</v>
      </c>
      <c r="E19104" s="0" t="n">
        <v>1</v>
      </c>
      <c r="F19104" s="38" t="s">
        <v>71</v>
      </c>
      <c r="G19104" s="37" t="s">
        <v>160</v>
      </c>
      <c r="H19104" s="0" t="n">
        <v>831523</v>
      </c>
      <c r="I19104" s="0" t="n">
        <v>186589</v>
      </c>
      <c r="J19104" s="0" t="n">
        <v>34744</v>
      </c>
    </row>
    <row r="19105" customFormat="false" ht="15" hidden="false" customHeight="false" outlineLevel="0" collapsed="false">
      <c r="A19105" s="0" t="n">
        <v>202508</v>
      </c>
      <c r="B19105" s="0" t="n">
        <v>202508</v>
      </c>
      <c r="C19105" s="37" t="s">
        <v>95</v>
      </c>
      <c r="D19105" s="37" t="s">
        <v>161</v>
      </c>
      <c r="E19105" s="0" t="n">
        <v>1</v>
      </c>
      <c r="F19105" s="38" t="s">
        <v>71</v>
      </c>
      <c r="G19105" s="37" t="s">
        <v>162</v>
      </c>
      <c r="H19105" s="0" t="n">
        <v>597602</v>
      </c>
      <c r="I19105" s="0" t="n">
        <v>146307</v>
      </c>
      <c r="J19105" s="0" t="n">
        <v>10528</v>
      </c>
    </row>
    <row r="19106" customFormat="false" ht="15" hidden="false" customHeight="false" outlineLevel="0" collapsed="false">
      <c r="A19106" s="0" t="n">
        <v>202508</v>
      </c>
      <c r="B19106" s="0" t="n">
        <v>202508</v>
      </c>
      <c r="C19106" s="37" t="s">
        <v>112</v>
      </c>
      <c r="D19106" s="37" t="s">
        <v>163</v>
      </c>
      <c r="E19106" s="0" t="n">
        <v>1</v>
      </c>
      <c r="F19106" s="38" t="s">
        <v>71</v>
      </c>
      <c r="G19106" s="37" t="s">
        <v>164</v>
      </c>
      <c r="H19106" s="0" t="n">
        <v>868517</v>
      </c>
      <c r="I19106" s="0" t="n">
        <v>641380</v>
      </c>
      <c r="J19106" s="0" t="n">
        <v>86571</v>
      </c>
    </row>
    <row r="19107" customFormat="false" ht="15" hidden="false" customHeight="false" outlineLevel="0" collapsed="false">
      <c r="A19107" s="0" t="n">
        <v>202508</v>
      </c>
      <c r="B19107" s="0" t="n">
        <v>202508</v>
      </c>
      <c r="C19107" s="37" t="s">
        <v>101</v>
      </c>
      <c r="D19107" s="37" t="s">
        <v>165</v>
      </c>
      <c r="E19107" s="0" t="n">
        <v>1</v>
      </c>
      <c r="F19107" s="38" t="s">
        <v>71</v>
      </c>
      <c r="G19107" s="37" t="s">
        <v>166</v>
      </c>
      <c r="H19107" s="0" t="n">
        <v>356651</v>
      </c>
      <c r="I19107" s="0" t="n">
        <v>85221</v>
      </c>
      <c r="J19107" s="0" t="n">
        <v>-240</v>
      </c>
    </row>
    <row r="19108" customFormat="false" ht="15" hidden="false" customHeight="false" outlineLevel="0" collapsed="false">
      <c r="A19108" s="0" t="n">
        <v>202508</v>
      </c>
      <c r="B19108" s="0" t="n">
        <v>202508</v>
      </c>
      <c r="C19108" s="37" t="s">
        <v>124</v>
      </c>
      <c r="D19108" s="37" t="s">
        <v>167</v>
      </c>
      <c r="E19108" s="0" t="n">
        <v>1</v>
      </c>
      <c r="F19108" s="38" t="s">
        <v>71</v>
      </c>
      <c r="G19108" s="37" t="s">
        <v>168</v>
      </c>
      <c r="H19108" s="0" t="n">
        <v>89191</v>
      </c>
      <c r="I19108" s="0" t="n">
        <v>19442</v>
      </c>
      <c r="J19108" s="0" t="n">
        <v>653</v>
      </c>
    </row>
    <row r="19109" customFormat="false" ht="15" hidden="false" customHeight="false" outlineLevel="0" collapsed="false">
      <c r="A19109" s="0" t="n">
        <v>202508</v>
      </c>
      <c r="B19109" s="0" t="n">
        <v>202508</v>
      </c>
      <c r="C19109" s="37" t="s">
        <v>152</v>
      </c>
      <c r="D19109" s="37" t="s">
        <v>122</v>
      </c>
      <c r="E19109" s="0" t="n">
        <v>1</v>
      </c>
      <c r="F19109" s="38" t="s">
        <v>71</v>
      </c>
      <c r="G19109" s="37" t="s">
        <v>169</v>
      </c>
      <c r="H19109" s="0" t="n">
        <v>102368</v>
      </c>
      <c r="I19109" s="0" t="n">
        <v>30587</v>
      </c>
      <c r="J19109" s="0" t="n">
        <v>-3086</v>
      </c>
    </row>
    <row r="19110" customFormat="false" ht="15" hidden="false" customHeight="false" outlineLevel="0" collapsed="false">
      <c r="A19110" s="0" t="n">
        <v>202508</v>
      </c>
      <c r="B19110" s="0" t="n">
        <v>202508</v>
      </c>
      <c r="C19110" s="37" t="s">
        <v>98</v>
      </c>
      <c r="D19110" s="37" t="s">
        <v>170</v>
      </c>
      <c r="E19110" s="0" t="n">
        <v>1</v>
      </c>
      <c r="F19110" s="38" t="s">
        <v>71</v>
      </c>
      <c r="G19110" s="37" t="s">
        <v>171</v>
      </c>
      <c r="H19110" s="0" t="n">
        <v>1249626</v>
      </c>
      <c r="I19110" s="0" t="n">
        <v>537221</v>
      </c>
      <c r="J19110" s="0" t="n">
        <v>-14696</v>
      </c>
    </row>
    <row r="19111" customFormat="false" ht="15" hidden="false" customHeight="false" outlineLevel="0" collapsed="false">
      <c r="A19111" s="0" t="n">
        <v>202508</v>
      </c>
      <c r="B19111" s="0" t="n">
        <v>202508</v>
      </c>
      <c r="C19111" s="37" t="s">
        <v>98</v>
      </c>
      <c r="D19111" s="37" t="s">
        <v>172</v>
      </c>
      <c r="E19111" s="0" t="n">
        <v>1</v>
      </c>
      <c r="F19111" s="38" t="s">
        <v>71</v>
      </c>
      <c r="G19111" s="37" t="s">
        <v>173</v>
      </c>
      <c r="H19111" s="0" t="n">
        <v>419679</v>
      </c>
      <c r="I19111" s="0" t="n">
        <v>126964</v>
      </c>
      <c r="J19111" s="0" t="n">
        <v>28398</v>
      </c>
    </row>
    <row r="19112" customFormat="false" ht="15" hidden="false" customHeight="false" outlineLevel="0" collapsed="false">
      <c r="A19112" s="0" t="n">
        <v>202508</v>
      </c>
      <c r="B19112" s="0" t="n">
        <v>202508</v>
      </c>
      <c r="C19112" s="37" t="s">
        <v>158</v>
      </c>
      <c r="D19112" s="37" t="s">
        <v>174</v>
      </c>
      <c r="E19112" s="0" t="n">
        <v>1</v>
      </c>
      <c r="F19112" s="38" t="s">
        <v>71</v>
      </c>
      <c r="G19112" s="37" t="s">
        <v>175</v>
      </c>
      <c r="H19112" s="0" t="n">
        <v>386804</v>
      </c>
      <c r="I19112" s="0" t="n">
        <v>235673</v>
      </c>
      <c r="J19112" s="0" t="n">
        <v>-59267</v>
      </c>
    </row>
    <row r="19113" customFormat="false" ht="15" hidden="false" customHeight="false" outlineLevel="0" collapsed="false">
      <c r="A19113" s="0" t="n">
        <v>202508</v>
      </c>
      <c r="B19113" s="0" t="n">
        <v>202508</v>
      </c>
      <c r="C19113" s="37" t="s">
        <v>149</v>
      </c>
      <c r="D19113" s="37" t="s">
        <v>176</v>
      </c>
      <c r="E19113" s="0" t="n">
        <v>1</v>
      </c>
      <c r="F19113" s="38" t="s">
        <v>71</v>
      </c>
      <c r="G19113" s="37" t="s">
        <v>177</v>
      </c>
      <c r="H19113" s="0" t="n">
        <v>459761</v>
      </c>
      <c r="I19113" s="0" t="n">
        <v>76990</v>
      </c>
      <c r="J19113" s="0" t="n">
        <v>3177</v>
      </c>
    </row>
    <row r="19114" customFormat="false" ht="15" hidden="false" customHeight="false" outlineLevel="0" collapsed="false">
      <c r="A19114" s="0" t="n">
        <v>202508</v>
      </c>
      <c r="B19114" s="0" t="n">
        <v>202508</v>
      </c>
      <c r="C19114" s="37" t="s">
        <v>178</v>
      </c>
      <c r="D19114" s="37" t="s">
        <v>179</v>
      </c>
      <c r="E19114" s="0" t="n">
        <v>1</v>
      </c>
      <c r="F19114" s="38" t="s">
        <v>71</v>
      </c>
      <c r="G19114" s="37" t="s">
        <v>180</v>
      </c>
      <c r="H19114" s="0" t="n">
        <v>1060758</v>
      </c>
      <c r="I19114" s="0" t="n">
        <v>379348</v>
      </c>
      <c r="J19114" s="0" t="n">
        <v>10100</v>
      </c>
    </row>
    <row r="19115" customFormat="false" ht="15" hidden="false" customHeight="false" outlineLevel="0" collapsed="false">
      <c r="A19115" s="0" t="n">
        <v>202508</v>
      </c>
      <c r="B19115" s="0" t="n">
        <v>202508</v>
      </c>
      <c r="C19115" s="37" t="s">
        <v>149</v>
      </c>
      <c r="D19115" s="37" t="s">
        <v>181</v>
      </c>
      <c r="E19115" s="0" t="n">
        <v>1</v>
      </c>
      <c r="F19115" s="38" t="s">
        <v>71</v>
      </c>
      <c r="G19115" s="37" t="s">
        <v>182</v>
      </c>
      <c r="H19115" s="0" t="n">
        <v>685174</v>
      </c>
      <c r="I19115" s="0" t="n">
        <v>78462</v>
      </c>
      <c r="J19115" s="0" t="n">
        <v>10941</v>
      </c>
    </row>
    <row r="19116" customFormat="false" ht="15" hidden="false" customHeight="false" outlineLevel="0" collapsed="false">
      <c r="A19116" s="0" t="n">
        <v>202508</v>
      </c>
      <c r="B19116" s="0" t="n">
        <v>202508</v>
      </c>
      <c r="C19116" s="37" t="s">
        <v>115</v>
      </c>
      <c r="D19116" s="37" t="s">
        <v>104</v>
      </c>
      <c r="E19116" s="0" t="n">
        <v>1</v>
      </c>
      <c r="F19116" s="38" t="s">
        <v>71</v>
      </c>
      <c r="G19116" s="37" t="s">
        <v>183</v>
      </c>
      <c r="H19116" s="0" t="n">
        <v>198886</v>
      </c>
      <c r="I19116" s="0" t="n">
        <v>40684</v>
      </c>
      <c r="J19116" s="0" t="n">
        <v>-5425</v>
      </c>
    </row>
    <row r="19117" customFormat="false" ht="15" hidden="false" customHeight="false" outlineLevel="0" collapsed="false">
      <c r="A19117" s="0" t="n">
        <v>202508</v>
      </c>
      <c r="B19117" s="0" t="n">
        <v>202508</v>
      </c>
      <c r="C19117" s="37" t="s">
        <v>184</v>
      </c>
      <c r="D19117" s="37" t="s">
        <v>185</v>
      </c>
      <c r="E19117" s="0" t="n">
        <v>1</v>
      </c>
      <c r="F19117" s="38" t="s">
        <v>71</v>
      </c>
      <c r="G19117" s="37" t="s">
        <v>186</v>
      </c>
      <c r="H19117" s="0" t="n">
        <v>2165051</v>
      </c>
      <c r="I19117" s="0" t="n">
        <v>445027</v>
      </c>
      <c r="J19117" s="0" t="n">
        <v>1626</v>
      </c>
    </row>
    <row r="19118" customFormat="false" ht="15" hidden="false" customHeight="false" outlineLevel="0" collapsed="false">
      <c r="A19118" s="0" t="n">
        <v>202508</v>
      </c>
      <c r="B19118" s="0" t="n">
        <v>202508</v>
      </c>
      <c r="C19118" s="37" t="s">
        <v>109</v>
      </c>
      <c r="D19118" s="37" t="s">
        <v>187</v>
      </c>
      <c r="E19118" s="0" t="n">
        <v>1</v>
      </c>
      <c r="F19118" s="38" t="s">
        <v>71</v>
      </c>
      <c r="G19118" s="37" t="s">
        <v>188</v>
      </c>
      <c r="H19118" s="0" t="n">
        <v>4217945</v>
      </c>
      <c r="I19118" s="0" t="n">
        <v>1293999</v>
      </c>
      <c r="J19118" s="0" t="n">
        <v>27376</v>
      </c>
    </row>
    <row r="19119" customFormat="false" ht="15" hidden="false" customHeight="false" outlineLevel="0" collapsed="false">
      <c r="A19119" s="0" t="n">
        <v>202508</v>
      </c>
      <c r="B19119" s="0" t="n">
        <v>202508</v>
      </c>
      <c r="C19119" s="37" t="s">
        <v>178</v>
      </c>
      <c r="D19119" s="37" t="s">
        <v>189</v>
      </c>
      <c r="E19119" s="0" t="n">
        <v>1</v>
      </c>
      <c r="F19119" s="38" t="s">
        <v>71</v>
      </c>
      <c r="G19119" s="37" t="s">
        <v>190</v>
      </c>
      <c r="H19119" s="0" t="n">
        <v>770526</v>
      </c>
      <c r="I19119" s="0" t="n">
        <v>131457</v>
      </c>
      <c r="J19119" s="0" t="n">
        <v>15844</v>
      </c>
    </row>
    <row r="19120" customFormat="false" ht="15" hidden="false" customHeight="false" outlineLevel="0" collapsed="false">
      <c r="A19120" s="0" t="n">
        <v>202508</v>
      </c>
      <c r="B19120" s="0" t="n">
        <v>202508</v>
      </c>
      <c r="C19120" s="37" t="s">
        <v>152</v>
      </c>
      <c r="D19120" s="37" t="s">
        <v>191</v>
      </c>
      <c r="E19120" s="0" t="n">
        <v>1</v>
      </c>
      <c r="F19120" s="38" t="s">
        <v>71</v>
      </c>
      <c r="G19120" s="37" t="s">
        <v>192</v>
      </c>
      <c r="H19120" s="0" t="n">
        <v>2491173</v>
      </c>
      <c r="I19120" s="0" t="n">
        <v>1044708</v>
      </c>
      <c r="J19120" s="0" t="n">
        <v>82568</v>
      </c>
    </row>
    <row r="19121" customFormat="false" ht="15" hidden="false" customHeight="false" outlineLevel="0" collapsed="false">
      <c r="A19121" s="0" t="n">
        <v>202508</v>
      </c>
      <c r="B19121" s="0" t="n">
        <v>202508</v>
      </c>
      <c r="C19121" s="37" t="s">
        <v>184</v>
      </c>
      <c r="D19121" s="37" t="s">
        <v>193</v>
      </c>
      <c r="E19121" s="0" t="n">
        <v>1</v>
      </c>
      <c r="F19121" s="38" t="s">
        <v>71</v>
      </c>
      <c r="G19121" s="37" t="s">
        <v>194</v>
      </c>
      <c r="H19121" s="0" t="n">
        <v>2575175</v>
      </c>
      <c r="I19121" s="0" t="n">
        <v>687125</v>
      </c>
      <c r="J19121" s="0" t="n">
        <v>-58820</v>
      </c>
    </row>
    <row r="19122" customFormat="false" ht="15" hidden="false" customHeight="false" outlineLevel="0" collapsed="false">
      <c r="A19122" s="0" t="n">
        <v>202508</v>
      </c>
      <c r="B19122" s="0" t="n">
        <v>202508</v>
      </c>
      <c r="C19122" s="37" t="s">
        <v>115</v>
      </c>
      <c r="D19122" s="37" t="s">
        <v>96</v>
      </c>
      <c r="E19122" s="0" t="n">
        <v>1</v>
      </c>
      <c r="F19122" s="38" t="s">
        <v>71</v>
      </c>
      <c r="G19122" s="37" t="s">
        <v>195</v>
      </c>
      <c r="H19122" s="0" t="n">
        <v>2665123</v>
      </c>
      <c r="I19122" s="0" t="n">
        <v>1332015</v>
      </c>
      <c r="J19122" s="0" t="n">
        <v>61437</v>
      </c>
    </row>
    <row r="19123" customFormat="false" ht="15" hidden="false" customHeight="false" outlineLevel="0" collapsed="false">
      <c r="A19123" s="0" t="n">
        <v>202508</v>
      </c>
      <c r="B19123" s="0" t="n">
        <v>202508</v>
      </c>
      <c r="C19123" s="37" t="s">
        <v>136</v>
      </c>
      <c r="D19123" s="37" t="s">
        <v>120</v>
      </c>
      <c r="E19123" s="0" t="n">
        <v>1</v>
      </c>
      <c r="F19123" s="38" t="s">
        <v>71</v>
      </c>
      <c r="G19123" s="37" t="s">
        <v>196</v>
      </c>
      <c r="H19123" s="0" t="n">
        <v>1027539</v>
      </c>
      <c r="I19123" s="0" t="n">
        <v>684399</v>
      </c>
      <c r="J19123" s="0" t="n">
        <v>1545</v>
      </c>
    </row>
    <row r="19124" customFormat="false" ht="15" hidden="false" customHeight="false" outlineLevel="0" collapsed="false">
      <c r="A19124" s="0" t="n">
        <v>202508</v>
      </c>
      <c r="B19124" s="0" t="n">
        <v>202508</v>
      </c>
      <c r="C19124" s="37" t="s">
        <v>197</v>
      </c>
      <c r="D19124" s="37" t="s">
        <v>198</v>
      </c>
      <c r="E19124" s="0" t="n">
        <v>1</v>
      </c>
      <c r="F19124" s="38" t="s">
        <v>71</v>
      </c>
      <c r="G19124" s="37" t="s">
        <v>199</v>
      </c>
      <c r="H19124" s="0" t="n">
        <v>1110146</v>
      </c>
      <c r="I19124" s="0" t="n">
        <v>365057</v>
      </c>
      <c r="J19124" s="0" t="n">
        <v>46125</v>
      </c>
    </row>
    <row r="19125" customFormat="false" ht="15" hidden="false" customHeight="false" outlineLevel="0" collapsed="false">
      <c r="A19125" s="0" t="n">
        <v>202508</v>
      </c>
      <c r="B19125" s="0" t="n">
        <v>202508</v>
      </c>
      <c r="C19125" s="37" t="s">
        <v>136</v>
      </c>
      <c r="D19125" s="37" t="s">
        <v>200</v>
      </c>
      <c r="E19125" s="0" t="n">
        <v>1</v>
      </c>
      <c r="F19125" s="38" t="s">
        <v>71</v>
      </c>
      <c r="G19125" s="37" t="s">
        <v>201</v>
      </c>
      <c r="H19125" s="0" t="n">
        <v>1344204</v>
      </c>
      <c r="I19125" s="0" t="n">
        <v>582303</v>
      </c>
      <c r="J19125" s="0" t="n">
        <v>32251</v>
      </c>
    </row>
    <row r="19126" customFormat="false" ht="15" hidden="false" customHeight="false" outlineLevel="0" collapsed="false">
      <c r="A19126" s="0" t="n">
        <v>202508</v>
      </c>
      <c r="B19126" s="0" t="n">
        <v>202508</v>
      </c>
      <c r="C19126" s="37" t="s">
        <v>136</v>
      </c>
      <c r="D19126" s="37" t="s">
        <v>127</v>
      </c>
      <c r="E19126" s="0" t="n">
        <v>1</v>
      </c>
      <c r="F19126" s="38" t="s">
        <v>71</v>
      </c>
      <c r="G19126" s="37" t="s">
        <v>202</v>
      </c>
      <c r="H19126" s="0" t="n">
        <v>177998</v>
      </c>
      <c r="I19126" s="0" t="n">
        <v>25122</v>
      </c>
      <c r="J19126" s="0" t="n">
        <v>6403</v>
      </c>
    </row>
    <row r="19127" customFormat="false" ht="15" hidden="false" customHeight="false" outlineLevel="0" collapsed="false">
      <c r="A19127" s="0" t="n">
        <v>202508</v>
      </c>
      <c r="B19127" s="0" t="n">
        <v>202508</v>
      </c>
      <c r="C19127" s="37" t="s">
        <v>106</v>
      </c>
      <c r="D19127" s="37" t="s">
        <v>203</v>
      </c>
      <c r="E19127" s="0" t="n">
        <v>1</v>
      </c>
      <c r="F19127" s="38" t="s">
        <v>71</v>
      </c>
      <c r="G19127" s="37" t="s">
        <v>204</v>
      </c>
      <c r="H19127" s="0" t="n">
        <v>1112999</v>
      </c>
      <c r="I19127" s="0" t="n">
        <v>182868</v>
      </c>
      <c r="J19127" s="0" t="n">
        <v>2488</v>
      </c>
    </row>
    <row r="19128" customFormat="false" ht="15" hidden="false" customHeight="false" outlineLevel="0" collapsed="false">
      <c r="A19128" s="0" t="n">
        <v>202508</v>
      </c>
      <c r="B19128" s="0" t="n">
        <v>202508</v>
      </c>
      <c r="C19128" s="37" t="s">
        <v>95</v>
      </c>
      <c r="D19128" s="37" t="s">
        <v>187</v>
      </c>
      <c r="E19128" s="0" t="n">
        <v>1</v>
      </c>
      <c r="F19128" s="38" t="s">
        <v>71</v>
      </c>
      <c r="G19128" s="37" t="s">
        <v>205</v>
      </c>
      <c r="H19128" s="0" t="n">
        <v>122217</v>
      </c>
      <c r="I19128" s="0" t="n">
        <v>35680</v>
      </c>
      <c r="J19128" s="0" t="n">
        <v>828</v>
      </c>
    </row>
    <row r="19129" customFormat="false" ht="15" hidden="false" customHeight="false" outlineLevel="0" collapsed="false">
      <c r="A19129" s="0" t="n">
        <v>202508</v>
      </c>
      <c r="B19129" s="0" t="n">
        <v>202508</v>
      </c>
      <c r="C19129" s="37" t="s">
        <v>101</v>
      </c>
      <c r="D19129" s="37" t="s">
        <v>206</v>
      </c>
      <c r="E19129" s="0" t="n">
        <v>1</v>
      </c>
      <c r="F19129" s="38" t="s">
        <v>71</v>
      </c>
      <c r="G19129" s="37" t="s">
        <v>207</v>
      </c>
      <c r="H19129" s="0" t="n">
        <v>174446</v>
      </c>
      <c r="I19129" s="0" t="n">
        <v>111354</v>
      </c>
      <c r="J19129" s="0" t="n">
        <v>2983</v>
      </c>
    </row>
    <row r="19130" customFormat="false" ht="15" hidden="false" customHeight="false" outlineLevel="0" collapsed="false">
      <c r="A19130" s="0" t="n">
        <v>202508</v>
      </c>
      <c r="B19130" s="0" t="n">
        <v>202508</v>
      </c>
      <c r="C19130" s="37" t="s">
        <v>184</v>
      </c>
      <c r="D19130" s="37" t="s">
        <v>208</v>
      </c>
      <c r="E19130" s="0" t="n">
        <v>1</v>
      </c>
      <c r="F19130" s="38" t="s">
        <v>71</v>
      </c>
      <c r="G19130" s="37" t="s">
        <v>209</v>
      </c>
      <c r="H19130" s="0" t="n">
        <v>2742754</v>
      </c>
      <c r="I19130" s="0" t="n">
        <v>1356648</v>
      </c>
      <c r="J19130" s="0" t="n">
        <v>82347</v>
      </c>
    </row>
    <row r="19131" customFormat="false" ht="15" hidden="false" customHeight="false" outlineLevel="0" collapsed="false">
      <c r="A19131" s="0" t="n">
        <v>202508</v>
      </c>
      <c r="B19131" s="0" t="n">
        <v>202508</v>
      </c>
      <c r="C19131" s="37" t="s">
        <v>95</v>
      </c>
      <c r="D19131" s="37" t="s">
        <v>210</v>
      </c>
      <c r="E19131" s="0" t="n">
        <v>1</v>
      </c>
      <c r="F19131" s="38" t="s">
        <v>71</v>
      </c>
      <c r="G19131" s="37" t="s">
        <v>211</v>
      </c>
      <c r="H19131" s="0" t="n">
        <v>1479623</v>
      </c>
      <c r="I19131" s="0" t="n">
        <v>917211</v>
      </c>
      <c r="J19131" s="0" t="n">
        <v>150587</v>
      </c>
    </row>
    <row r="19132" customFormat="false" ht="15" hidden="false" customHeight="false" outlineLevel="0" collapsed="false">
      <c r="A19132" s="0" t="n">
        <v>202508</v>
      </c>
      <c r="B19132" s="0" t="n">
        <v>202508</v>
      </c>
      <c r="C19132" s="37" t="s">
        <v>178</v>
      </c>
      <c r="D19132" s="37" t="s">
        <v>212</v>
      </c>
      <c r="E19132" s="0" t="n">
        <v>1</v>
      </c>
      <c r="F19132" s="38" t="s">
        <v>71</v>
      </c>
      <c r="G19132" s="37" t="s">
        <v>213</v>
      </c>
      <c r="H19132" s="0" t="n">
        <v>3500340</v>
      </c>
      <c r="I19132" s="0" t="n">
        <v>730599</v>
      </c>
      <c r="J19132" s="0" t="n">
        <v>26141</v>
      </c>
    </row>
    <row r="19133" customFormat="false" ht="15" hidden="false" customHeight="false" outlineLevel="0" collapsed="false">
      <c r="A19133" s="0" t="n">
        <v>202508</v>
      </c>
      <c r="B19133" s="0" t="n">
        <v>202508</v>
      </c>
      <c r="C19133" s="37" t="s">
        <v>95</v>
      </c>
      <c r="D19133" s="37" t="s">
        <v>214</v>
      </c>
      <c r="E19133" s="0" t="n">
        <v>1</v>
      </c>
      <c r="F19133" s="38" t="s">
        <v>71</v>
      </c>
      <c r="G19133" s="37" t="s">
        <v>215</v>
      </c>
      <c r="H19133" s="0" t="n">
        <v>406319</v>
      </c>
      <c r="I19133" s="0" t="n">
        <v>269091</v>
      </c>
      <c r="J19133" s="0" t="n">
        <v>10886</v>
      </c>
    </row>
    <row r="19134" customFormat="false" ht="15" hidden="false" customHeight="false" outlineLevel="0" collapsed="false">
      <c r="A19134" s="0" t="n">
        <v>202508</v>
      </c>
      <c r="B19134" s="0" t="n">
        <v>202508</v>
      </c>
      <c r="C19134" s="37" t="s">
        <v>101</v>
      </c>
      <c r="D19134" s="37" t="s">
        <v>216</v>
      </c>
      <c r="E19134" s="0" t="n">
        <v>1</v>
      </c>
      <c r="F19134" s="38" t="s">
        <v>71</v>
      </c>
      <c r="G19134" s="37" t="s">
        <v>217</v>
      </c>
      <c r="H19134" s="0" t="n">
        <v>165317</v>
      </c>
      <c r="I19134" s="0" t="n">
        <v>18167</v>
      </c>
      <c r="J19134" s="0" t="n">
        <v>2102</v>
      </c>
    </row>
    <row r="19135" customFormat="false" ht="15" hidden="false" customHeight="false" outlineLevel="0" collapsed="false">
      <c r="A19135" s="0" t="n">
        <v>202508</v>
      </c>
      <c r="B19135" s="0" t="n">
        <v>202508</v>
      </c>
      <c r="C19135" s="37" t="s">
        <v>115</v>
      </c>
      <c r="D19135" s="37" t="s">
        <v>218</v>
      </c>
      <c r="E19135" s="0" t="n">
        <v>1</v>
      </c>
      <c r="F19135" s="38" t="s">
        <v>71</v>
      </c>
      <c r="G19135" s="37" t="s">
        <v>219</v>
      </c>
      <c r="H19135" s="0" t="n">
        <v>411172</v>
      </c>
      <c r="I19135" s="0" t="n">
        <v>111102</v>
      </c>
      <c r="J19135" s="0" t="n">
        <v>-1626</v>
      </c>
    </row>
    <row r="19136" customFormat="false" ht="15" hidden="false" customHeight="false" outlineLevel="0" collapsed="false">
      <c r="A19136" s="0" t="n">
        <v>202508</v>
      </c>
      <c r="B19136" s="0" t="n">
        <v>202508</v>
      </c>
      <c r="C19136" s="37" t="s">
        <v>101</v>
      </c>
      <c r="D19136" s="37" t="s">
        <v>220</v>
      </c>
      <c r="E19136" s="0" t="n">
        <v>1</v>
      </c>
      <c r="F19136" s="38" t="s">
        <v>71</v>
      </c>
      <c r="G19136" s="37" t="s">
        <v>221</v>
      </c>
      <c r="H19136" s="0" t="n">
        <v>1024461</v>
      </c>
      <c r="I19136" s="0" t="n">
        <v>164300</v>
      </c>
      <c r="J19136" s="0" t="n">
        <v>23507</v>
      </c>
    </row>
    <row r="19137" customFormat="false" ht="15" hidden="false" customHeight="false" outlineLevel="0" collapsed="false">
      <c r="A19137" s="0" t="n">
        <v>202508</v>
      </c>
      <c r="B19137" s="0" t="n">
        <v>202508</v>
      </c>
      <c r="C19137" s="37" t="s">
        <v>101</v>
      </c>
      <c r="D19137" s="37" t="s">
        <v>153</v>
      </c>
      <c r="E19137" s="0" t="n">
        <v>1</v>
      </c>
      <c r="F19137" s="38" t="s">
        <v>71</v>
      </c>
      <c r="G19137" s="37" t="s">
        <v>222</v>
      </c>
      <c r="H19137" s="0" t="n">
        <v>670135</v>
      </c>
      <c r="I19137" s="0" t="n">
        <v>387035</v>
      </c>
      <c r="J19137" s="0" t="n">
        <v>16335</v>
      </c>
    </row>
    <row r="19138" customFormat="false" ht="15" hidden="false" customHeight="false" outlineLevel="0" collapsed="false">
      <c r="A19138" s="0" t="n">
        <v>202508</v>
      </c>
      <c r="B19138" s="0" t="n">
        <v>202508</v>
      </c>
      <c r="C19138" s="37" t="s">
        <v>136</v>
      </c>
      <c r="D19138" s="37" t="s">
        <v>223</v>
      </c>
      <c r="E19138" s="0" t="n">
        <v>1</v>
      </c>
      <c r="F19138" s="38" t="s">
        <v>71</v>
      </c>
      <c r="G19138" s="37" t="s">
        <v>224</v>
      </c>
      <c r="H19138" s="0" t="n">
        <v>1858666</v>
      </c>
      <c r="I19138" s="0" t="n">
        <v>480912</v>
      </c>
      <c r="J19138" s="0" t="n">
        <v>-4944</v>
      </c>
    </row>
    <row r="19139" customFormat="false" ht="15" hidden="false" customHeight="false" outlineLevel="0" collapsed="false">
      <c r="A19139" s="0" t="n">
        <v>202508</v>
      </c>
      <c r="B19139" s="0" t="n">
        <v>202508</v>
      </c>
      <c r="C19139" s="37" t="s">
        <v>184</v>
      </c>
      <c r="D19139" s="37" t="s">
        <v>225</v>
      </c>
      <c r="E19139" s="0" t="n">
        <v>1</v>
      </c>
      <c r="F19139" s="38" t="s">
        <v>71</v>
      </c>
      <c r="G19139" s="37" t="s">
        <v>226</v>
      </c>
      <c r="H19139" s="0" t="n">
        <v>492505</v>
      </c>
      <c r="I19139" s="0" t="n">
        <v>102816</v>
      </c>
      <c r="J19139" s="0" t="n">
        <v>-10684</v>
      </c>
    </row>
    <row r="19140" customFormat="false" ht="15" hidden="false" customHeight="false" outlineLevel="0" collapsed="false">
      <c r="A19140" s="0" t="n">
        <v>202508</v>
      </c>
      <c r="B19140" s="0" t="n">
        <v>202508</v>
      </c>
      <c r="C19140" s="37" t="s">
        <v>197</v>
      </c>
      <c r="D19140" s="37" t="s">
        <v>193</v>
      </c>
      <c r="E19140" s="0" t="n">
        <v>1</v>
      </c>
      <c r="F19140" s="38" t="s">
        <v>71</v>
      </c>
      <c r="G19140" s="37" t="s">
        <v>227</v>
      </c>
      <c r="H19140" s="0" t="n">
        <v>818256</v>
      </c>
      <c r="I19140" s="0" t="n">
        <v>302462</v>
      </c>
      <c r="J19140" s="0" t="n">
        <v>-9137</v>
      </c>
    </row>
    <row r="19141" customFormat="false" ht="15" hidden="false" customHeight="false" outlineLevel="0" collapsed="false">
      <c r="A19141" s="0" t="n">
        <v>202508</v>
      </c>
      <c r="B19141" s="0" t="n">
        <v>202508</v>
      </c>
      <c r="C19141" s="37" t="s">
        <v>149</v>
      </c>
      <c r="D19141" s="37" t="s">
        <v>153</v>
      </c>
      <c r="E19141" s="0" t="n">
        <v>1</v>
      </c>
      <c r="F19141" s="38" t="s">
        <v>71</v>
      </c>
      <c r="G19141" s="37" t="s">
        <v>228</v>
      </c>
      <c r="H19141" s="0" t="n">
        <v>167933</v>
      </c>
      <c r="I19141" s="0" t="n">
        <v>130812</v>
      </c>
      <c r="J19141" s="0" t="n">
        <v>7762</v>
      </c>
    </row>
    <row r="19142" customFormat="false" ht="15" hidden="false" customHeight="false" outlineLevel="0" collapsed="false">
      <c r="A19142" s="0" t="n">
        <v>202508</v>
      </c>
      <c r="B19142" s="0" t="n">
        <v>202508</v>
      </c>
      <c r="C19142" s="37" t="s">
        <v>184</v>
      </c>
      <c r="D19142" s="37" t="s">
        <v>229</v>
      </c>
      <c r="E19142" s="0" t="n">
        <v>1</v>
      </c>
      <c r="F19142" s="38" t="s">
        <v>71</v>
      </c>
      <c r="G19142" s="37" t="s">
        <v>230</v>
      </c>
      <c r="H19142" s="0" t="n">
        <v>1132904</v>
      </c>
      <c r="I19142" s="0" t="n">
        <v>125634</v>
      </c>
      <c r="J19142" s="0" t="n">
        <v>8890</v>
      </c>
    </row>
    <row r="19143" customFormat="false" ht="15" hidden="false" customHeight="false" outlineLevel="0" collapsed="false">
      <c r="A19143" s="0" t="n">
        <v>202508</v>
      </c>
      <c r="B19143" s="0" t="n">
        <v>202508</v>
      </c>
      <c r="C19143" s="37" t="s">
        <v>115</v>
      </c>
      <c r="D19143" s="37" t="s">
        <v>231</v>
      </c>
      <c r="E19143" s="0" t="n">
        <v>1</v>
      </c>
      <c r="F19143" s="38" t="s">
        <v>71</v>
      </c>
      <c r="G19143" s="37" t="s">
        <v>232</v>
      </c>
      <c r="H19143" s="0" t="n">
        <v>626721</v>
      </c>
      <c r="I19143" s="0" t="n">
        <v>379597</v>
      </c>
      <c r="J19143" s="0" t="n">
        <v>19580</v>
      </c>
    </row>
    <row r="19144" customFormat="false" ht="15" hidden="false" customHeight="false" outlineLevel="0" collapsed="false">
      <c r="A19144" s="0" t="n">
        <v>202508</v>
      </c>
      <c r="B19144" s="0" t="n">
        <v>202508</v>
      </c>
      <c r="C19144" s="37" t="s">
        <v>124</v>
      </c>
      <c r="D19144" s="37" t="s">
        <v>233</v>
      </c>
      <c r="E19144" s="0" t="n">
        <v>1</v>
      </c>
      <c r="F19144" s="38" t="s">
        <v>71</v>
      </c>
      <c r="G19144" s="37" t="s">
        <v>234</v>
      </c>
      <c r="H19144" s="0" t="n">
        <v>275232</v>
      </c>
      <c r="I19144" s="0" t="n">
        <v>70306</v>
      </c>
      <c r="J19144" s="0" t="n">
        <v>-4780</v>
      </c>
    </row>
    <row r="19145" customFormat="false" ht="15" hidden="false" customHeight="false" outlineLevel="0" collapsed="false">
      <c r="A19145" s="0" t="n">
        <v>202508</v>
      </c>
      <c r="B19145" s="0" t="n">
        <v>202508</v>
      </c>
      <c r="C19145" s="37" t="s">
        <v>184</v>
      </c>
      <c r="D19145" s="37" t="s">
        <v>235</v>
      </c>
      <c r="E19145" s="0" t="n">
        <v>1</v>
      </c>
      <c r="F19145" s="38" t="s">
        <v>71</v>
      </c>
      <c r="G19145" s="37" t="s">
        <v>236</v>
      </c>
      <c r="H19145" s="0" t="n">
        <v>554420</v>
      </c>
      <c r="I19145" s="0" t="n">
        <v>152419</v>
      </c>
      <c r="J19145" s="0" t="n">
        <v>8965</v>
      </c>
    </row>
    <row r="19146" customFormat="false" ht="15" hidden="false" customHeight="false" outlineLevel="0" collapsed="false">
      <c r="A19146" s="0" t="n">
        <v>202508</v>
      </c>
      <c r="B19146" s="0" t="n">
        <v>202508</v>
      </c>
      <c r="C19146" s="37" t="s">
        <v>124</v>
      </c>
      <c r="D19146" s="37" t="s">
        <v>237</v>
      </c>
      <c r="E19146" s="0" t="n">
        <v>1</v>
      </c>
      <c r="F19146" s="38" t="s">
        <v>71</v>
      </c>
      <c r="G19146" s="37" t="s">
        <v>238</v>
      </c>
      <c r="H19146" s="0" t="n">
        <v>350891</v>
      </c>
      <c r="I19146" s="0" t="n">
        <v>141856</v>
      </c>
      <c r="J19146" s="0" t="n">
        <v>-10682</v>
      </c>
    </row>
    <row r="19147" customFormat="false" ht="15" hidden="false" customHeight="false" outlineLevel="0" collapsed="false">
      <c r="A19147" s="0" t="n">
        <v>202508</v>
      </c>
      <c r="B19147" s="0" t="n">
        <v>202508</v>
      </c>
      <c r="C19147" s="37" t="s">
        <v>124</v>
      </c>
      <c r="D19147" s="37" t="s">
        <v>107</v>
      </c>
      <c r="E19147" s="0" t="n">
        <v>1</v>
      </c>
      <c r="F19147" s="38" t="s">
        <v>71</v>
      </c>
      <c r="G19147" s="37" t="s">
        <v>239</v>
      </c>
      <c r="H19147" s="0" t="n">
        <v>441177</v>
      </c>
      <c r="I19147" s="0" t="n">
        <v>103871</v>
      </c>
      <c r="J19147" s="0" t="n">
        <v>-4881</v>
      </c>
    </row>
    <row r="19148" customFormat="false" ht="15" hidden="false" customHeight="false" outlineLevel="0" collapsed="false">
      <c r="A19148" s="0" t="n">
        <v>202508</v>
      </c>
      <c r="B19148" s="0" t="n">
        <v>202508</v>
      </c>
      <c r="C19148" s="37" t="s">
        <v>106</v>
      </c>
      <c r="D19148" s="37" t="s">
        <v>139</v>
      </c>
      <c r="E19148" s="0" t="n">
        <v>1</v>
      </c>
      <c r="F19148" s="38" t="s">
        <v>71</v>
      </c>
      <c r="G19148" s="37" t="s">
        <v>240</v>
      </c>
      <c r="H19148" s="0" t="n">
        <v>4906528</v>
      </c>
      <c r="I19148" s="0" t="n">
        <v>1332648</v>
      </c>
      <c r="J19148" s="0" t="n">
        <v>251219</v>
      </c>
    </row>
    <row r="19149" customFormat="false" ht="15" hidden="false" customHeight="false" outlineLevel="0" collapsed="false">
      <c r="A19149" s="0" t="n">
        <v>202508</v>
      </c>
      <c r="B19149" s="0" t="n">
        <v>202508</v>
      </c>
      <c r="C19149" s="37" t="s">
        <v>106</v>
      </c>
      <c r="D19149" s="37" t="s">
        <v>241</v>
      </c>
      <c r="E19149" s="0" t="n">
        <v>1</v>
      </c>
      <c r="F19149" s="38" t="s">
        <v>71</v>
      </c>
      <c r="G19149" s="37" t="s">
        <v>242</v>
      </c>
      <c r="H19149" s="0" t="n">
        <v>685698</v>
      </c>
      <c r="I19149" s="0" t="n">
        <v>399640</v>
      </c>
      <c r="J19149" s="0" t="n">
        <v>26570</v>
      </c>
    </row>
    <row r="19150" customFormat="false" ht="15" hidden="false" customHeight="false" outlineLevel="0" collapsed="false">
      <c r="A19150" s="0" t="n">
        <v>202508</v>
      </c>
      <c r="B19150" s="0" t="n">
        <v>202508</v>
      </c>
      <c r="C19150" s="37" t="s">
        <v>158</v>
      </c>
      <c r="D19150" s="37" t="s">
        <v>243</v>
      </c>
      <c r="E19150" s="0" t="n">
        <v>1</v>
      </c>
      <c r="F19150" s="38" t="s">
        <v>71</v>
      </c>
      <c r="G19150" s="37" t="s">
        <v>244</v>
      </c>
      <c r="H19150" s="0" t="n">
        <v>495766</v>
      </c>
      <c r="I19150" s="0" t="n">
        <v>217105</v>
      </c>
      <c r="J19150" s="0" t="n">
        <v>26530</v>
      </c>
    </row>
    <row r="19151" customFormat="false" ht="15" hidden="false" customHeight="false" outlineLevel="0" collapsed="false">
      <c r="A19151" s="0" t="n">
        <v>202508</v>
      </c>
      <c r="B19151" s="0" t="n">
        <v>202508</v>
      </c>
      <c r="C19151" s="37" t="s">
        <v>112</v>
      </c>
      <c r="D19151" s="37" t="s">
        <v>245</v>
      </c>
      <c r="E19151" s="0" t="n">
        <v>1</v>
      </c>
      <c r="F19151" s="38" t="s">
        <v>71</v>
      </c>
      <c r="G19151" s="37" t="s">
        <v>246</v>
      </c>
      <c r="H19151" s="0" t="n">
        <v>33539</v>
      </c>
      <c r="I19151" s="0" t="n">
        <v>11826</v>
      </c>
      <c r="J19151" s="0" t="n">
        <v>2602</v>
      </c>
    </row>
    <row r="19152" customFormat="false" ht="15" hidden="false" customHeight="false" outlineLevel="0" collapsed="false">
      <c r="A19152" s="0" t="n">
        <v>202508</v>
      </c>
      <c r="B19152" s="0" t="n">
        <v>202508</v>
      </c>
      <c r="C19152" s="37" t="s">
        <v>197</v>
      </c>
      <c r="D19152" s="37" t="s">
        <v>247</v>
      </c>
      <c r="E19152" s="0" t="n">
        <v>1</v>
      </c>
      <c r="F19152" s="38" t="s">
        <v>71</v>
      </c>
      <c r="G19152" s="37" t="s">
        <v>248</v>
      </c>
      <c r="H19152" s="0" t="n">
        <v>198202</v>
      </c>
      <c r="I19152" s="0" t="n">
        <v>60345</v>
      </c>
      <c r="J19152" s="0" t="n">
        <v>4288</v>
      </c>
    </row>
    <row r="19153" customFormat="false" ht="15" hidden="false" customHeight="false" outlineLevel="0" collapsed="false">
      <c r="A19153" s="0" t="n">
        <v>202508</v>
      </c>
      <c r="B19153" s="0" t="n">
        <v>202508</v>
      </c>
      <c r="C19153" s="37" t="s">
        <v>106</v>
      </c>
      <c r="D19153" s="37" t="s">
        <v>249</v>
      </c>
      <c r="E19153" s="0" t="n">
        <v>1</v>
      </c>
      <c r="F19153" s="38" t="s">
        <v>71</v>
      </c>
      <c r="G19153" s="37" t="s">
        <v>250</v>
      </c>
      <c r="H19153" s="0" t="n">
        <v>343131</v>
      </c>
      <c r="I19153" s="0" t="n">
        <v>99951</v>
      </c>
      <c r="J19153" s="0" t="n">
        <v>17278</v>
      </c>
    </row>
    <row r="19154" customFormat="false" ht="15" hidden="false" customHeight="false" outlineLevel="0" collapsed="false">
      <c r="A19154" s="0" t="n">
        <v>202508</v>
      </c>
      <c r="B19154" s="0" t="n">
        <v>202508</v>
      </c>
      <c r="C19154" s="37" t="s">
        <v>98</v>
      </c>
      <c r="D19154" s="37" t="s">
        <v>251</v>
      </c>
      <c r="E19154" s="0" t="n">
        <v>1</v>
      </c>
      <c r="F19154" s="38" t="s">
        <v>71</v>
      </c>
      <c r="G19154" s="37" t="s">
        <v>252</v>
      </c>
      <c r="H19154" s="0" t="n">
        <v>249959</v>
      </c>
      <c r="I19154" s="0" t="n">
        <v>87418</v>
      </c>
      <c r="J19154" s="0" t="n">
        <v>10098</v>
      </c>
    </row>
    <row r="19155" customFormat="false" ht="15" hidden="false" customHeight="false" outlineLevel="0" collapsed="false">
      <c r="A19155" s="0" t="n">
        <v>202508</v>
      </c>
      <c r="B19155" s="0" t="n">
        <v>202508</v>
      </c>
      <c r="C19155" s="37" t="s">
        <v>124</v>
      </c>
      <c r="D19155" s="37" t="s">
        <v>253</v>
      </c>
      <c r="E19155" s="0" t="n">
        <v>1</v>
      </c>
      <c r="F19155" s="38" t="s">
        <v>71</v>
      </c>
      <c r="G19155" s="37" t="s">
        <v>254</v>
      </c>
      <c r="H19155" s="0" t="n">
        <v>3105153</v>
      </c>
      <c r="I19155" s="0" t="n">
        <v>578823</v>
      </c>
      <c r="J19155" s="0" t="n">
        <v>2801</v>
      </c>
    </row>
    <row r="19156" customFormat="false" ht="15" hidden="false" customHeight="false" outlineLevel="0" collapsed="false">
      <c r="A19156" s="0" t="n">
        <v>202508</v>
      </c>
      <c r="B19156" s="0" t="n">
        <v>202508</v>
      </c>
      <c r="C19156" s="37" t="s">
        <v>101</v>
      </c>
      <c r="D19156" s="37" t="s">
        <v>255</v>
      </c>
      <c r="E19156" s="0" t="n">
        <v>1</v>
      </c>
      <c r="F19156" s="38" t="s">
        <v>71</v>
      </c>
      <c r="G19156" s="37" t="s">
        <v>256</v>
      </c>
      <c r="H19156" s="0" t="n">
        <v>400073</v>
      </c>
      <c r="I19156" s="0" t="n">
        <v>114571</v>
      </c>
      <c r="J19156" s="0" t="n">
        <v>7139</v>
      </c>
    </row>
    <row r="19157" customFormat="false" ht="15" hidden="false" customHeight="false" outlineLevel="0" collapsed="false">
      <c r="A19157" s="0" t="n">
        <v>202508</v>
      </c>
      <c r="B19157" s="0" t="n">
        <v>202508</v>
      </c>
      <c r="C19157" s="37" t="s">
        <v>112</v>
      </c>
      <c r="D19157" s="37" t="s">
        <v>132</v>
      </c>
      <c r="E19157" s="0" t="n">
        <v>1</v>
      </c>
      <c r="F19157" s="38" t="s">
        <v>71</v>
      </c>
      <c r="G19157" s="37" t="s">
        <v>257</v>
      </c>
      <c r="H19157" s="0" t="n">
        <v>2628071</v>
      </c>
      <c r="I19157" s="0" t="n">
        <v>842159</v>
      </c>
      <c r="J19157" s="0" t="n">
        <v>1355</v>
      </c>
    </row>
    <row r="19158" customFormat="false" ht="15" hidden="false" customHeight="false" outlineLevel="0" collapsed="false">
      <c r="A19158" s="0" t="n">
        <v>202508</v>
      </c>
      <c r="B19158" s="0" t="n">
        <v>202508</v>
      </c>
      <c r="C19158" s="37" t="s">
        <v>115</v>
      </c>
      <c r="D19158" s="37" t="s">
        <v>258</v>
      </c>
      <c r="E19158" s="0" t="n">
        <v>1</v>
      </c>
      <c r="F19158" s="38" t="s">
        <v>71</v>
      </c>
      <c r="G19158" s="37" t="s">
        <v>259</v>
      </c>
      <c r="H19158" s="0" t="n">
        <v>703664</v>
      </c>
      <c r="I19158" s="0" t="n">
        <v>203898</v>
      </c>
      <c r="J19158" s="0" t="n">
        <v>28111</v>
      </c>
    </row>
    <row r="19159" customFormat="false" ht="15" hidden="false" customHeight="false" outlineLevel="0" collapsed="false">
      <c r="A19159" s="0" t="n">
        <v>202508</v>
      </c>
      <c r="B19159" s="0" t="n">
        <v>202508</v>
      </c>
      <c r="C19159" s="37" t="s">
        <v>184</v>
      </c>
      <c r="D19159" s="37" t="s">
        <v>179</v>
      </c>
      <c r="E19159" s="0" t="n">
        <v>1</v>
      </c>
      <c r="F19159" s="38" t="s">
        <v>71</v>
      </c>
      <c r="G19159" s="37" t="s">
        <v>260</v>
      </c>
      <c r="H19159" s="0" t="n">
        <v>493861</v>
      </c>
      <c r="I19159" s="0" t="n">
        <v>252206</v>
      </c>
      <c r="J19159" s="0" t="n">
        <v>44497</v>
      </c>
    </row>
    <row r="19160" customFormat="false" ht="15" hidden="false" customHeight="false" outlineLevel="0" collapsed="false">
      <c r="A19160" s="0" t="n">
        <v>202508</v>
      </c>
      <c r="B19160" s="0" t="n">
        <v>202508</v>
      </c>
      <c r="C19160" s="37" t="s">
        <v>158</v>
      </c>
      <c r="D19160" s="37" t="s">
        <v>155</v>
      </c>
      <c r="E19160" s="0" t="n">
        <v>1</v>
      </c>
      <c r="F19160" s="38" t="s">
        <v>71</v>
      </c>
      <c r="G19160" s="37" t="s">
        <v>261</v>
      </c>
      <c r="H19160" s="0" t="n">
        <v>646330</v>
      </c>
      <c r="I19160" s="0" t="n">
        <v>213142</v>
      </c>
      <c r="J19160" s="0" t="n">
        <v>-12791</v>
      </c>
    </row>
    <row r="19161" customFormat="false" ht="15" hidden="false" customHeight="false" outlineLevel="0" collapsed="false">
      <c r="A19161" s="0" t="n">
        <v>202508</v>
      </c>
      <c r="B19161" s="0" t="n">
        <v>202508</v>
      </c>
      <c r="C19161" s="37" t="s">
        <v>98</v>
      </c>
      <c r="D19161" s="37" t="s">
        <v>262</v>
      </c>
      <c r="E19161" s="0" t="n">
        <v>1</v>
      </c>
      <c r="F19161" s="38" t="s">
        <v>71</v>
      </c>
      <c r="G19161" s="37" t="s">
        <v>263</v>
      </c>
      <c r="H19161" s="0" t="n">
        <v>748851</v>
      </c>
      <c r="I19161" s="0" t="n">
        <v>200589</v>
      </c>
      <c r="J19161" s="0" t="n">
        <v>-2252</v>
      </c>
    </row>
    <row r="19162" customFormat="false" ht="15" hidden="false" customHeight="false" outlineLevel="0" collapsed="false">
      <c r="A19162" s="0" t="n">
        <v>202508</v>
      </c>
      <c r="B19162" s="0" t="n">
        <v>202508</v>
      </c>
      <c r="C19162" s="37" t="s">
        <v>98</v>
      </c>
      <c r="D19162" s="37" t="s">
        <v>214</v>
      </c>
      <c r="E19162" s="0" t="n">
        <v>1</v>
      </c>
      <c r="F19162" s="38" t="s">
        <v>71</v>
      </c>
      <c r="G19162" s="37" t="s">
        <v>264</v>
      </c>
      <c r="H19162" s="0" t="n">
        <v>6069855</v>
      </c>
      <c r="I19162" s="0" t="n">
        <v>1424761</v>
      </c>
      <c r="J19162" s="0" t="n">
        <v>58301</v>
      </c>
    </row>
    <row r="19163" customFormat="false" ht="15" hidden="false" customHeight="false" outlineLevel="0" collapsed="false">
      <c r="A19163" s="0" t="n">
        <v>202508</v>
      </c>
      <c r="B19163" s="0" t="n">
        <v>202508</v>
      </c>
      <c r="C19163" s="37" t="s">
        <v>101</v>
      </c>
      <c r="D19163" s="37" t="s">
        <v>161</v>
      </c>
      <c r="E19163" s="0" t="n">
        <v>1</v>
      </c>
      <c r="F19163" s="38" t="s">
        <v>71</v>
      </c>
      <c r="G19163" s="37" t="s">
        <v>265</v>
      </c>
      <c r="H19163" s="0" t="n">
        <v>37369</v>
      </c>
      <c r="I19163" s="0" t="n">
        <v>21402</v>
      </c>
      <c r="J19163" s="0" t="n">
        <v>-104</v>
      </c>
    </row>
    <row r="19164" customFormat="false" ht="15" hidden="false" customHeight="false" outlineLevel="0" collapsed="false">
      <c r="A19164" s="0" t="n">
        <v>202508</v>
      </c>
      <c r="B19164" s="0" t="n">
        <v>202508</v>
      </c>
      <c r="C19164" s="37" t="s">
        <v>106</v>
      </c>
      <c r="D19164" s="37" t="s">
        <v>102</v>
      </c>
      <c r="E19164" s="0" t="n">
        <v>1</v>
      </c>
      <c r="F19164" s="38" t="s">
        <v>71</v>
      </c>
      <c r="G19164" s="37" t="s">
        <v>266</v>
      </c>
      <c r="H19164" s="0" t="n">
        <v>36134</v>
      </c>
      <c r="I19164" s="0" t="n">
        <v>11781</v>
      </c>
      <c r="J19164" s="0" t="n">
        <v>627</v>
      </c>
    </row>
    <row r="19165" customFormat="false" ht="15" hidden="false" customHeight="false" outlineLevel="0" collapsed="false">
      <c r="A19165" s="0" t="n">
        <v>202508</v>
      </c>
      <c r="B19165" s="0" t="n">
        <v>202508</v>
      </c>
      <c r="C19165" s="37" t="s">
        <v>95</v>
      </c>
      <c r="D19165" s="37" t="s">
        <v>267</v>
      </c>
      <c r="E19165" s="0" t="n">
        <v>1</v>
      </c>
      <c r="F19165" s="38" t="s">
        <v>71</v>
      </c>
      <c r="G19165" s="37" t="s">
        <v>268</v>
      </c>
      <c r="H19165" s="0" t="n">
        <v>308523</v>
      </c>
      <c r="I19165" s="0" t="n">
        <v>65562</v>
      </c>
      <c r="J19165" s="0" t="n">
        <v>7406</v>
      </c>
    </row>
    <row r="19166" customFormat="false" ht="15" hidden="false" customHeight="false" outlineLevel="0" collapsed="false">
      <c r="A19166" s="0" t="n">
        <v>202508</v>
      </c>
      <c r="B19166" s="0" t="n">
        <v>202508</v>
      </c>
      <c r="C19166" s="37" t="s">
        <v>136</v>
      </c>
      <c r="D19166" s="37" t="s">
        <v>269</v>
      </c>
      <c r="E19166" s="0" t="n">
        <v>1</v>
      </c>
      <c r="F19166" s="38" t="s">
        <v>71</v>
      </c>
      <c r="G19166" s="37" t="s">
        <v>270</v>
      </c>
      <c r="H19166" s="0" t="n">
        <v>481453</v>
      </c>
      <c r="I19166" s="0" t="n">
        <v>245850</v>
      </c>
      <c r="J19166" s="0" t="n">
        <v>50467</v>
      </c>
    </row>
    <row r="19167" customFormat="false" ht="15" hidden="false" customHeight="false" outlineLevel="0" collapsed="false">
      <c r="A19167" s="0" t="n">
        <v>202508</v>
      </c>
      <c r="B19167" s="0" t="n">
        <v>202508</v>
      </c>
      <c r="C19167" s="37" t="s">
        <v>98</v>
      </c>
      <c r="D19167" s="37" t="s">
        <v>181</v>
      </c>
      <c r="E19167" s="0" t="n">
        <v>1</v>
      </c>
      <c r="F19167" s="38" t="s">
        <v>71</v>
      </c>
      <c r="G19167" s="37" t="s">
        <v>271</v>
      </c>
      <c r="H19167" s="0" t="n">
        <v>1146030</v>
      </c>
      <c r="I19167" s="0" t="n">
        <v>176156</v>
      </c>
      <c r="J19167" s="0" t="n">
        <v>4599</v>
      </c>
    </row>
    <row r="19168" customFormat="false" ht="15" hidden="false" customHeight="false" outlineLevel="0" collapsed="false">
      <c r="A19168" s="0" t="n">
        <v>202508</v>
      </c>
      <c r="B19168" s="0" t="n">
        <v>202508</v>
      </c>
      <c r="C19168" s="37" t="s">
        <v>197</v>
      </c>
      <c r="D19168" s="37" t="s">
        <v>255</v>
      </c>
      <c r="E19168" s="0" t="n">
        <v>1</v>
      </c>
      <c r="F19168" s="38" t="s">
        <v>71</v>
      </c>
      <c r="G19168" s="37" t="s">
        <v>272</v>
      </c>
      <c r="H19168" s="0" t="n">
        <v>918737</v>
      </c>
      <c r="I19168" s="0" t="n">
        <v>312112</v>
      </c>
      <c r="J19168" s="0" t="n">
        <v>6692</v>
      </c>
    </row>
    <row r="19169" customFormat="false" ht="15" hidden="false" customHeight="false" outlineLevel="0" collapsed="false">
      <c r="A19169" s="0" t="n">
        <v>202508</v>
      </c>
      <c r="B19169" s="0" t="n">
        <v>202508</v>
      </c>
      <c r="C19169" s="37" t="s">
        <v>106</v>
      </c>
      <c r="D19169" s="37" t="s">
        <v>273</v>
      </c>
      <c r="E19169" s="0" t="n">
        <v>1</v>
      </c>
      <c r="F19169" s="38" t="s">
        <v>71</v>
      </c>
      <c r="G19169" s="37" t="s">
        <v>274</v>
      </c>
      <c r="H19169" s="0" t="n">
        <v>282847</v>
      </c>
      <c r="I19169" s="0" t="n">
        <v>85641</v>
      </c>
      <c r="J19169" s="0" t="n">
        <v>9751</v>
      </c>
    </row>
    <row r="19170" customFormat="false" ht="15" hidden="false" customHeight="false" outlineLevel="0" collapsed="false">
      <c r="A19170" s="0" t="n">
        <v>202508</v>
      </c>
      <c r="B19170" s="0" t="n">
        <v>202508</v>
      </c>
      <c r="C19170" s="37" t="s">
        <v>124</v>
      </c>
      <c r="D19170" s="37" t="s">
        <v>275</v>
      </c>
      <c r="E19170" s="0" t="n">
        <v>1</v>
      </c>
      <c r="F19170" s="38" t="s">
        <v>71</v>
      </c>
      <c r="G19170" s="37" t="s">
        <v>276</v>
      </c>
      <c r="H19170" s="0" t="n">
        <v>1995793</v>
      </c>
      <c r="I19170" s="0" t="n">
        <v>300827</v>
      </c>
      <c r="J19170" s="0" t="n">
        <v>21499</v>
      </c>
    </row>
    <row r="19171" customFormat="false" ht="15" hidden="false" customHeight="false" outlineLevel="0" collapsed="false">
      <c r="A19171" s="0" t="n">
        <v>202508</v>
      </c>
      <c r="B19171" s="0" t="n">
        <v>202508</v>
      </c>
      <c r="C19171" s="37" t="s">
        <v>115</v>
      </c>
      <c r="D19171" s="37" t="s">
        <v>277</v>
      </c>
      <c r="E19171" s="0" t="n">
        <v>1</v>
      </c>
      <c r="F19171" s="38" t="s">
        <v>71</v>
      </c>
      <c r="G19171" s="37" t="s">
        <v>278</v>
      </c>
      <c r="H19171" s="0" t="n">
        <v>2159923</v>
      </c>
      <c r="I19171" s="0" t="n">
        <v>1221312</v>
      </c>
      <c r="J19171" s="0" t="n">
        <v>-96830</v>
      </c>
    </row>
    <row r="19172" customFormat="false" ht="15" hidden="false" customHeight="false" outlineLevel="0" collapsed="false">
      <c r="A19172" s="0" t="n">
        <v>202508</v>
      </c>
      <c r="B19172" s="0" t="n">
        <v>202508</v>
      </c>
      <c r="C19172" s="37" t="s">
        <v>115</v>
      </c>
      <c r="D19172" s="37" t="s">
        <v>269</v>
      </c>
      <c r="E19172" s="0" t="n">
        <v>1</v>
      </c>
      <c r="F19172" s="38" t="s">
        <v>71</v>
      </c>
      <c r="G19172" s="37" t="s">
        <v>279</v>
      </c>
      <c r="H19172" s="0" t="n">
        <v>781018</v>
      </c>
      <c r="I19172" s="0" t="n">
        <v>223838</v>
      </c>
      <c r="J19172" s="0" t="n">
        <v>-2166</v>
      </c>
    </row>
    <row r="19173" customFormat="false" ht="15" hidden="false" customHeight="false" outlineLevel="0" collapsed="false">
      <c r="A19173" s="0" t="n">
        <v>202508</v>
      </c>
      <c r="B19173" s="0" t="n">
        <v>202508</v>
      </c>
      <c r="C19173" s="37" t="s">
        <v>197</v>
      </c>
      <c r="D19173" s="37" t="s">
        <v>280</v>
      </c>
      <c r="E19173" s="0" t="n">
        <v>1</v>
      </c>
      <c r="F19173" s="38" t="s">
        <v>71</v>
      </c>
      <c r="G19173" s="37" t="s">
        <v>281</v>
      </c>
      <c r="H19173" s="0" t="n">
        <v>1833467</v>
      </c>
      <c r="I19173" s="0" t="n">
        <v>498502</v>
      </c>
      <c r="J19173" s="0" t="n">
        <v>20685</v>
      </c>
    </row>
    <row r="19174" customFormat="false" ht="15" hidden="false" customHeight="false" outlineLevel="0" collapsed="false">
      <c r="A19174" s="0" t="n">
        <v>202508</v>
      </c>
      <c r="B19174" s="0" t="n">
        <v>202508</v>
      </c>
      <c r="C19174" s="37" t="s">
        <v>158</v>
      </c>
      <c r="D19174" s="37" t="s">
        <v>282</v>
      </c>
      <c r="E19174" s="0" t="n">
        <v>1</v>
      </c>
      <c r="F19174" s="38" t="s">
        <v>71</v>
      </c>
      <c r="G19174" s="37" t="s">
        <v>283</v>
      </c>
      <c r="H19174" s="0" t="n">
        <v>753147</v>
      </c>
      <c r="I19174" s="0" t="n">
        <v>294155</v>
      </c>
      <c r="J19174" s="0" t="n">
        <v>45346</v>
      </c>
    </row>
    <row r="19175" customFormat="false" ht="15" hidden="false" customHeight="false" outlineLevel="0" collapsed="false">
      <c r="A19175" s="0" t="n">
        <v>202508</v>
      </c>
      <c r="B19175" s="0" t="n">
        <v>202508</v>
      </c>
      <c r="C19175" s="37" t="s">
        <v>152</v>
      </c>
      <c r="D19175" s="37" t="s">
        <v>284</v>
      </c>
      <c r="E19175" s="0" t="n">
        <v>1</v>
      </c>
      <c r="F19175" s="38" t="s">
        <v>71</v>
      </c>
      <c r="G19175" s="37" t="s">
        <v>285</v>
      </c>
      <c r="H19175" s="0" t="n">
        <v>235795</v>
      </c>
      <c r="I19175" s="0" t="n">
        <v>45412</v>
      </c>
      <c r="J19175" s="0" t="n">
        <v>8508</v>
      </c>
    </row>
    <row r="19176" customFormat="false" ht="15" hidden="false" customHeight="false" outlineLevel="0" collapsed="false">
      <c r="A19176" s="0" t="n">
        <v>202508</v>
      </c>
      <c r="B19176" s="0" t="n">
        <v>202508</v>
      </c>
      <c r="C19176" s="37" t="s">
        <v>95</v>
      </c>
      <c r="D19176" s="37" t="s">
        <v>210</v>
      </c>
      <c r="E19176" s="0" t="n">
        <v>1</v>
      </c>
      <c r="F19176" s="38" t="s">
        <v>71</v>
      </c>
      <c r="G19176" s="37" t="s">
        <v>286</v>
      </c>
      <c r="H19176" s="0" t="n">
        <v>1588802</v>
      </c>
      <c r="I19176" s="0" t="n">
        <v>830015</v>
      </c>
      <c r="J19176" s="0" t="n">
        <v>-24747</v>
      </c>
    </row>
    <row r="19177" customFormat="false" ht="15" hidden="false" customHeight="false" outlineLevel="0" collapsed="false">
      <c r="A19177" s="0" t="n">
        <v>202508</v>
      </c>
      <c r="B19177" s="0" t="n">
        <v>202508</v>
      </c>
      <c r="C19177" s="37" t="s">
        <v>136</v>
      </c>
      <c r="D19177" s="37" t="s">
        <v>223</v>
      </c>
      <c r="E19177" s="0" t="n">
        <v>1</v>
      </c>
      <c r="F19177" s="38" t="s">
        <v>71</v>
      </c>
      <c r="G19177" s="37" t="s">
        <v>287</v>
      </c>
      <c r="H19177" s="0" t="n">
        <v>604365</v>
      </c>
      <c r="I19177" s="0" t="n">
        <v>359391</v>
      </c>
      <c r="J19177" s="0" t="n">
        <v>-279</v>
      </c>
    </row>
    <row r="19178" customFormat="false" ht="15" hidden="false" customHeight="false" outlineLevel="0" collapsed="false">
      <c r="A19178" s="0" t="n">
        <v>202508</v>
      </c>
      <c r="B19178" s="0" t="n">
        <v>202508</v>
      </c>
      <c r="C19178" s="37" t="s">
        <v>152</v>
      </c>
      <c r="D19178" s="37" t="s">
        <v>288</v>
      </c>
      <c r="E19178" s="0" t="n">
        <v>1</v>
      </c>
      <c r="F19178" s="38" t="s">
        <v>71</v>
      </c>
      <c r="G19178" s="37" t="s">
        <v>289</v>
      </c>
      <c r="H19178" s="0" t="n">
        <v>313309</v>
      </c>
      <c r="I19178" s="0" t="n">
        <v>120398</v>
      </c>
      <c r="J19178" s="0" t="n">
        <v>19563</v>
      </c>
    </row>
    <row r="19179" customFormat="false" ht="15" hidden="false" customHeight="false" outlineLevel="0" collapsed="false">
      <c r="A19179" s="0" t="n">
        <v>202508</v>
      </c>
      <c r="B19179" s="0" t="n">
        <v>202508</v>
      </c>
      <c r="C19179" s="37" t="s">
        <v>112</v>
      </c>
      <c r="D19179" s="37" t="s">
        <v>290</v>
      </c>
      <c r="E19179" s="0" t="n">
        <v>1</v>
      </c>
      <c r="F19179" s="38" t="s">
        <v>71</v>
      </c>
      <c r="G19179" s="37" t="s">
        <v>291</v>
      </c>
      <c r="H19179" s="0" t="n">
        <v>3575288</v>
      </c>
      <c r="I19179" s="0" t="n">
        <v>1387151</v>
      </c>
      <c r="J19179" s="0" t="n">
        <v>41572</v>
      </c>
    </row>
    <row r="19180" customFormat="false" ht="15" hidden="false" customHeight="false" outlineLevel="0" collapsed="false">
      <c r="A19180" s="0" t="n">
        <v>202508</v>
      </c>
      <c r="B19180" s="0" t="n">
        <v>202508</v>
      </c>
      <c r="C19180" s="37" t="s">
        <v>106</v>
      </c>
      <c r="D19180" s="37" t="s">
        <v>292</v>
      </c>
      <c r="E19180" s="0" t="n">
        <v>1</v>
      </c>
      <c r="F19180" s="38" t="s">
        <v>71</v>
      </c>
      <c r="G19180" s="37" t="s">
        <v>293</v>
      </c>
      <c r="H19180" s="0" t="n">
        <v>30999</v>
      </c>
      <c r="I19180" s="0" t="n">
        <v>4604</v>
      </c>
      <c r="J19180" s="0" t="n">
        <v>515</v>
      </c>
    </row>
    <row r="19181" customFormat="false" ht="15" hidden="false" customHeight="false" outlineLevel="0" collapsed="false">
      <c r="A19181" s="0" t="n">
        <v>202508</v>
      </c>
      <c r="B19181" s="0" t="n">
        <v>202508</v>
      </c>
      <c r="C19181" s="37" t="s">
        <v>136</v>
      </c>
      <c r="D19181" s="37" t="s">
        <v>294</v>
      </c>
      <c r="E19181" s="0" t="n">
        <v>1</v>
      </c>
      <c r="F19181" s="38" t="s">
        <v>71</v>
      </c>
      <c r="G19181" s="37" t="s">
        <v>295</v>
      </c>
      <c r="H19181" s="0" t="n">
        <v>97525</v>
      </c>
      <c r="I19181" s="0" t="n">
        <v>25642</v>
      </c>
      <c r="J19181" s="0" t="n">
        <v>1462</v>
      </c>
    </row>
    <row r="19182" customFormat="false" ht="15" hidden="false" customHeight="false" outlineLevel="0" collapsed="false">
      <c r="A19182" s="0" t="n">
        <v>202508</v>
      </c>
      <c r="B19182" s="0" t="n">
        <v>202508</v>
      </c>
      <c r="C19182" s="37" t="s">
        <v>101</v>
      </c>
      <c r="D19182" s="37" t="s">
        <v>296</v>
      </c>
      <c r="E19182" s="0" t="n">
        <v>1</v>
      </c>
      <c r="F19182" s="38" t="s">
        <v>71</v>
      </c>
      <c r="G19182" s="37" t="s">
        <v>297</v>
      </c>
      <c r="H19182" s="0" t="n">
        <v>127790</v>
      </c>
      <c r="I19182" s="0" t="n">
        <v>88932</v>
      </c>
      <c r="J19182" s="0" t="n">
        <v>7046</v>
      </c>
    </row>
    <row r="19183" customFormat="false" ht="15" hidden="false" customHeight="false" outlineLevel="0" collapsed="false">
      <c r="A19183" s="0" t="n">
        <v>202508</v>
      </c>
      <c r="B19183" s="0" t="n">
        <v>202508</v>
      </c>
      <c r="C19183" s="37" t="s">
        <v>149</v>
      </c>
      <c r="D19183" s="37" t="s">
        <v>298</v>
      </c>
      <c r="E19183" s="0" t="n">
        <v>1</v>
      </c>
      <c r="F19183" s="38" t="s">
        <v>71</v>
      </c>
      <c r="G19183" s="37" t="s">
        <v>299</v>
      </c>
      <c r="H19183" s="0" t="n">
        <v>383802</v>
      </c>
      <c r="I19183" s="0" t="n">
        <v>110062</v>
      </c>
      <c r="J19183" s="0" t="n">
        <v>3806</v>
      </c>
    </row>
    <row r="19184" customFormat="false" ht="15" hidden="false" customHeight="false" outlineLevel="0" collapsed="false">
      <c r="A19184" s="0" t="n">
        <v>202508</v>
      </c>
      <c r="B19184" s="0" t="n">
        <v>202508</v>
      </c>
      <c r="C19184" s="37" t="s">
        <v>184</v>
      </c>
      <c r="D19184" s="37" t="s">
        <v>300</v>
      </c>
      <c r="E19184" s="0" t="n">
        <v>1</v>
      </c>
      <c r="F19184" s="38" t="s">
        <v>71</v>
      </c>
      <c r="G19184" s="37" t="s">
        <v>301</v>
      </c>
      <c r="H19184" s="0" t="n">
        <v>510773</v>
      </c>
      <c r="I19184" s="0" t="n">
        <v>185298</v>
      </c>
      <c r="J19184" s="0" t="n">
        <v>34772</v>
      </c>
    </row>
    <row r="19185" customFormat="false" ht="15" hidden="false" customHeight="false" outlineLevel="0" collapsed="false">
      <c r="A19185" s="0" t="n">
        <v>202508</v>
      </c>
      <c r="B19185" s="0" t="n">
        <v>202508</v>
      </c>
      <c r="C19185" s="37" t="s">
        <v>136</v>
      </c>
      <c r="D19185" s="37" t="s">
        <v>298</v>
      </c>
      <c r="E19185" s="0" t="n">
        <v>1</v>
      </c>
      <c r="F19185" s="38" t="s">
        <v>71</v>
      </c>
      <c r="G19185" s="37" t="s">
        <v>302</v>
      </c>
      <c r="H19185" s="0" t="n">
        <v>47953</v>
      </c>
      <c r="I19185" s="0" t="n">
        <v>14831</v>
      </c>
      <c r="J19185" s="0" t="n">
        <v>-1174</v>
      </c>
    </row>
    <row r="19186" customFormat="false" ht="15" hidden="false" customHeight="false" outlineLevel="0" collapsed="false">
      <c r="A19186" s="0" t="n">
        <v>202508</v>
      </c>
      <c r="B19186" s="0" t="n">
        <v>202508</v>
      </c>
      <c r="C19186" s="37" t="s">
        <v>149</v>
      </c>
      <c r="D19186" s="37" t="s">
        <v>303</v>
      </c>
      <c r="E19186" s="0" t="n">
        <v>1</v>
      </c>
      <c r="F19186" s="38" t="s">
        <v>71</v>
      </c>
      <c r="G19186" s="37" t="s">
        <v>304</v>
      </c>
      <c r="H19186" s="0" t="n">
        <v>195899</v>
      </c>
      <c r="I19186" s="0" t="n">
        <v>99632</v>
      </c>
      <c r="J19186" s="0" t="n">
        <v>3617</v>
      </c>
    </row>
    <row r="19187" customFormat="false" ht="15" hidden="false" customHeight="false" outlineLevel="0" collapsed="false">
      <c r="A19187" s="0" t="n">
        <v>202508</v>
      </c>
      <c r="B19187" s="0" t="n">
        <v>202508</v>
      </c>
      <c r="C19187" s="37" t="s">
        <v>106</v>
      </c>
      <c r="D19187" s="37" t="s">
        <v>107</v>
      </c>
      <c r="E19187" s="0" t="n">
        <v>1</v>
      </c>
      <c r="F19187" s="38" t="s">
        <v>71</v>
      </c>
      <c r="G19187" s="37" t="s">
        <v>305</v>
      </c>
      <c r="H19187" s="0" t="n">
        <v>150081</v>
      </c>
      <c r="I19187" s="0" t="n">
        <v>30444</v>
      </c>
      <c r="J19187" s="0" t="n">
        <v>5430</v>
      </c>
    </row>
    <row r="19188" customFormat="false" ht="15" hidden="false" customHeight="false" outlineLevel="0" collapsed="false">
      <c r="A19188" s="0" t="n">
        <v>202508</v>
      </c>
      <c r="B19188" s="0" t="n">
        <v>202508</v>
      </c>
      <c r="C19188" s="37" t="s">
        <v>124</v>
      </c>
      <c r="D19188" s="37" t="s">
        <v>306</v>
      </c>
      <c r="E19188" s="0" t="n">
        <v>1</v>
      </c>
      <c r="F19188" s="38" t="s">
        <v>71</v>
      </c>
      <c r="G19188" s="37" t="s">
        <v>307</v>
      </c>
      <c r="H19188" s="0" t="n">
        <v>11387160</v>
      </c>
      <c r="I19188" s="0" t="n">
        <v>3048822</v>
      </c>
      <c r="J19188" s="0" t="n">
        <v>166491</v>
      </c>
    </row>
    <row r="19189" customFormat="false" ht="15" hidden="false" customHeight="false" outlineLevel="0" collapsed="false">
      <c r="A19189" s="0" t="n">
        <v>202508</v>
      </c>
      <c r="B19189" s="0" t="n">
        <v>202508</v>
      </c>
      <c r="C19189" s="37" t="s">
        <v>115</v>
      </c>
      <c r="D19189" s="37" t="s">
        <v>308</v>
      </c>
      <c r="E19189" s="0" t="n">
        <v>1</v>
      </c>
      <c r="F19189" s="38" t="s">
        <v>71</v>
      </c>
      <c r="G19189" s="37" t="s">
        <v>309</v>
      </c>
      <c r="H19189" s="0" t="n">
        <v>4071409</v>
      </c>
      <c r="I19189" s="0" t="n">
        <v>1158513</v>
      </c>
      <c r="J19189" s="0" t="n">
        <v>74494</v>
      </c>
    </row>
    <row r="19190" customFormat="false" ht="15" hidden="false" customHeight="false" outlineLevel="0" collapsed="false">
      <c r="A19190" s="0" t="n">
        <v>202508</v>
      </c>
      <c r="B19190" s="0" t="n">
        <v>202508</v>
      </c>
      <c r="C19190" s="37" t="s">
        <v>178</v>
      </c>
      <c r="D19190" s="37" t="s">
        <v>308</v>
      </c>
      <c r="E19190" s="0" t="n">
        <v>1</v>
      </c>
      <c r="F19190" s="38" t="s">
        <v>71</v>
      </c>
      <c r="G19190" s="37" t="s">
        <v>310</v>
      </c>
      <c r="H19190" s="0" t="n">
        <v>347006</v>
      </c>
      <c r="I19190" s="0" t="n">
        <v>150163</v>
      </c>
      <c r="J19190" s="0" t="n">
        <v>25702</v>
      </c>
    </row>
    <row r="19191" customFormat="false" ht="15" hidden="false" customHeight="false" outlineLevel="0" collapsed="false">
      <c r="A19191" s="0" t="n">
        <v>202508</v>
      </c>
      <c r="B19191" s="0" t="n">
        <v>202508</v>
      </c>
      <c r="C19191" s="37" t="s">
        <v>109</v>
      </c>
      <c r="D19191" s="37" t="s">
        <v>311</v>
      </c>
      <c r="E19191" s="0" t="n">
        <v>1</v>
      </c>
      <c r="F19191" s="38" t="s">
        <v>71</v>
      </c>
      <c r="G19191" s="37" t="s">
        <v>312</v>
      </c>
      <c r="H19191" s="0" t="n">
        <v>512374</v>
      </c>
      <c r="I19191" s="0" t="n">
        <v>54300</v>
      </c>
      <c r="J19191" s="0" t="n">
        <v>6596</v>
      </c>
    </row>
    <row r="19192" customFormat="false" ht="15" hidden="false" customHeight="false" outlineLevel="0" collapsed="false">
      <c r="A19192" s="0" t="n">
        <v>202508</v>
      </c>
      <c r="B19192" s="0" t="n">
        <v>202508</v>
      </c>
      <c r="C19192" s="37" t="s">
        <v>178</v>
      </c>
      <c r="D19192" s="37" t="s">
        <v>203</v>
      </c>
      <c r="E19192" s="0" t="n">
        <v>1</v>
      </c>
      <c r="F19192" s="38" t="s">
        <v>71</v>
      </c>
      <c r="G19192" s="37" t="s">
        <v>313</v>
      </c>
      <c r="H19192" s="0" t="n">
        <v>117347</v>
      </c>
      <c r="I19192" s="0" t="n">
        <v>65006</v>
      </c>
      <c r="J19192" s="0" t="n">
        <v>10374</v>
      </c>
    </row>
    <row r="19193" customFormat="false" ht="15" hidden="false" customHeight="false" outlineLevel="0" collapsed="false">
      <c r="A19193" s="0" t="n">
        <v>202508</v>
      </c>
      <c r="B19193" s="0" t="n">
        <v>202508</v>
      </c>
      <c r="C19193" s="37" t="s">
        <v>152</v>
      </c>
      <c r="D19193" s="37" t="s">
        <v>314</v>
      </c>
      <c r="E19193" s="0" t="n">
        <v>1</v>
      </c>
      <c r="F19193" s="38" t="s">
        <v>71</v>
      </c>
      <c r="G19193" s="37" t="s">
        <v>315</v>
      </c>
      <c r="H19193" s="0" t="n">
        <v>61025</v>
      </c>
      <c r="I19193" s="0" t="n">
        <v>12909</v>
      </c>
      <c r="J19193" s="0" t="n">
        <v>2513</v>
      </c>
    </row>
    <row r="19194" customFormat="false" ht="15" hidden="false" customHeight="false" outlineLevel="0" collapsed="false">
      <c r="A19194" s="0" t="n">
        <v>202508</v>
      </c>
      <c r="B19194" s="0" t="n">
        <v>202508</v>
      </c>
      <c r="C19194" s="37" t="s">
        <v>152</v>
      </c>
      <c r="D19194" s="37" t="s">
        <v>159</v>
      </c>
      <c r="E19194" s="0" t="n">
        <v>1</v>
      </c>
      <c r="F19194" s="38" t="s">
        <v>71</v>
      </c>
      <c r="G19194" s="37" t="s">
        <v>316</v>
      </c>
      <c r="H19194" s="0" t="n">
        <v>645525</v>
      </c>
      <c r="I19194" s="0" t="n">
        <v>521792</v>
      </c>
      <c r="J19194" s="0" t="n">
        <v>-36223</v>
      </c>
    </row>
    <row r="19195" customFormat="false" ht="15" hidden="false" customHeight="false" outlineLevel="0" collapsed="false">
      <c r="A19195" s="0" t="n">
        <v>202508</v>
      </c>
      <c r="B19195" s="0" t="n">
        <v>202508</v>
      </c>
      <c r="C19195" s="37" t="s">
        <v>184</v>
      </c>
      <c r="D19195" s="37" t="s">
        <v>218</v>
      </c>
      <c r="E19195" s="0" t="n">
        <v>1</v>
      </c>
      <c r="F19195" s="38" t="s">
        <v>71</v>
      </c>
      <c r="G19195" s="37" t="s">
        <v>317</v>
      </c>
      <c r="H19195" s="0" t="n">
        <v>129721</v>
      </c>
      <c r="I19195" s="0" t="n">
        <v>41144</v>
      </c>
      <c r="J19195" s="0" t="n">
        <v>1197</v>
      </c>
    </row>
    <row r="19196" customFormat="false" ht="15" hidden="false" customHeight="false" outlineLevel="0" collapsed="false">
      <c r="A19196" s="0" t="n">
        <v>202508</v>
      </c>
      <c r="B19196" s="0" t="n">
        <v>202508</v>
      </c>
      <c r="C19196" s="37" t="s">
        <v>109</v>
      </c>
      <c r="D19196" s="37" t="s">
        <v>318</v>
      </c>
      <c r="E19196" s="0" t="n">
        <v>1</v>
      </c>
      <c r="F19196" s="38" t="s">
        <v>71</v>
      </c>
      <c r="G19196" s="37" t="s">
        <v>319</v>
      </c>
      <c r="H19196" s="0" t="n">
        <v>558141</v>
      </c>
      <c r="I19196" s="0" t="n">
        <v>158967</v>
      </c>
      <c r="J19196" s="0" t="n">
        <v>-1213</v>
      </c>
    </row>
    <row r="19197" customFormat="false" ht="15" hidden="false" customHeight="false" outlineLevel="0" collapsed="false">
      <c r="A19197" s="0" t="n">
        <v>202508</v>
      </c>
      <c r="B19197" s="0" t="n">
        <v>202508</v>
      </c>
      <c r="C19197" s="37" t="s">
        <v>184</v>
      </c>
      <c r="D19197" s="37" t="s">
        <v>320</v>
      </c>
      <c r="E19197" s="0" t="n">
        <v>1</v>
      </c>
      <c r="F19197" s="38" t="s">
        <v>71</v>
      </c>
      <c r="G19197" s="37" t="s">
        <v>321</v>
      </c>
      <c r="H19197" s="0" t="n">
        <v>98600</v>
      </c>
      <c r="I19197" s="0" t="n">
        <v>28662</v>
      </c>
      <c r="J19197" s="0" t="n">
        <v>3066</v>
      </c>
    </row>
    <row r="19198" customFormat="false" ht="15" hidden="false" customHeight="false" outlineLevel="0" collapsed="false">
      <c r="A19198" s="0" t="n">
        <v>202508</v>
      </c>
      <c r="B19198" s="0" t="n">
        <v>202508</v>
      </c>
      <c r="C19198" s="37" t="s">
        <v>124</v>
      </c>
      <c r="D19198" s="37" t="s">
        <v>282</v>
      </c>
      <c r="E19198" s="0" t="n">
        <v>1</v>
      </c>
      <c r="F19198" s="38" t="s">
        <v>71</v>
      </c>
      <c r="G19198" s="37" t="s">
        <v>322</v>
      </c>
      <c r="H19198" s="0" t="n">
        <v>239689</v>
      </c>
      <c r="I19198" s="0" t="n">
        <v>49470</v>
      </c>
      <c r="J19198" s="0" t="n">
        <v>8827</v>
      </c>
    </row>
    <row r="19199" customFormat="false" ht="15" hidden="false" customHeight="false" outlineLevel="0" collapsed="false">
      <c r="A19199" s="0" t="n">
        <v>202508</v>
      </c>
      <c r="B19199" s="0" t="n">
        <v>202508</v>
      </c>
      <c r="C19199" s="37" t="s">
        <v>112</v>
      </c>
      <c r="D19199" s="37" t="s">
        <v>96</v>
      </c>
      <c r="E19199" s="0" t="n">
        <v>1</v>
      </c>
      <c r="F19199" s="38" t="s">
        <v>71</v>
      </c>
      <c r="G19199" s="37" t="s">
        <v>323</v>
      </c>
      <c r="H19199" s="0" t="n">
        <v>512711</v>
      </c>
      <c r="I19199" s="0" t="n">
        <v>85584</v>
      </c>
      <c r="J19199" s="0" t="n">
        <v>-15036</v>
      </c>
    </row>
    <row r="19200" customFormat="false" ht="15" hidden="false" customHeight="false" outlineLevel="0" collapsed="false">
      <c r="A19200" s="0" t="n">
        <v>202508</v>
      </c>
      <c r="B19200" s="0" t="n">
        <v>202508</v>
      </c>
      <c r="C19200" s="37" t="s">
        <v>152</v>
      </c>
      <c r="D19200" s="37" t="s">
        <v>324</v>
      </c>
      <c r="E19200" s="0" t="n">
        <v>1</v>
      </c>
      <c r="F19200" s="38" t="s">
        <v>71</v>
      </c>
      <c r="G19200" s="37" t="s">
        <v>325</v>
      </c>
      <c r="H19200" s="0" t="n">
        <v>770003</v>
      </c>
      <c r="I19200" s="0" t="n">
        <v>381414</v>
      </c>
      <c r="J19200" s="0" t="n">
        <v>-32045</v>
      </c>
    </row>
    <row r="19201" customFormat="false" ht="15" hidden="false" customHeight="false" outlineLevel="0" collapsed="false">
      <c r="A19201" s="0" t="n">
        <v>202508</v>
      </c>
      <c r="B19201" s="0" t="n">
        <v>202508</v>
      </c>
      <c r="C19201" s="37" t="s">
        <v>112</v>
      </c>
      <c r="D19201" s="37" t="s">
        <v>326</v>
      </c>
      <c r="E19201" s="0" t="n">
        <v>1</v>
      </c>
      <c r="F19201" s="38" t="s">
        <v>71</v>
      </c>
      <c r="G19201" s="37" t="s">
        <v>327</v>
      </c>
      <c r="H19201" s="0" t="n">
        <v>991271</v>
      </c>
      <c r="I19201" s="0" t="n">
        <v>460389</v>
      </c>
      <c r="J19201" s="0" t="n">
        <v>-61279</v>
      </c>
    </row>
    <row r="19202" customFormat="false" ht="15" hidden="false" customHeight="false" outlineLevel="0" collapsed="false">
      <c r="A19202" s="0" t="n">
        <v>202508</v>
      </c>
      <c r="B19202" s="0" t="n">
        <v>202508</v>
      </c>
      <c r="C19202" s="37" t="s">
        <v>152</v>
      </c>
      <c r="D19202" s="37" t="s">
        <v>328</v>
      </c>
      <c r="E19202" s="0" t="n">
        <v>1</v>
      </c>
      <c r="F19202" s="38" t="s">
        <v>71</v>
      </c>
      <c r="G19202" s="37" t="s">
        <v>329</v>
      </c>
      <c r="H19202" s="0" t="n">
        <v>115495</v>
      </c>
      <c r="I19202" s="0" t="n">
        <v>27465</v>
      </c>
      <c r="J19202" s="0" t="n">
        <v>-340</v>
      </c>
    </row>
    <row r="19203" customFormat="false" ht="15" hidden="false" customHeight="false" outlineLevel="0" collapsed="false">
      <c r="A19203" s="0" t="n">
        <v>202508</v>
      </c>
      <c r="B19203" s="0" t="n">
        <v>202508</v>
      </c>
      <c r="C19203" s="37" t="s">
        <v>95</v>
      </c>
      <c r="D19203" s="37" t="s">
        <v>330</v>
      </c>
      <c r="E19203" s="0" t="n">
        <v>1</v>
      </c>
      <c r="F19203" s="38" t="s">
        <v>71</v>
      </c>
      <c r="G19203" s="37" t="s">
        <v>331</v>
      </c>
      <c r="H19203" s="0" t="n">
        <v>1570159</v>
      </c>
      <c r="I19203" s="0" t="n">
        <v>351005</v>
      </c>
      <c r="J19203" s="0" t="n">
        <v>26919</v>
      </c>
    </row>
    <row r="19204" customFormat="false" ht="15" hidden="false" customHeight="false" outlineLevel="0" collapsed="false">
      <c r="A19204" s="0" t="n">
        <v>202508</v>
      </c>
      <c r="B19204" s="0" t="n">
        <v>202508</v>
      </c>
      <c r="C19204" s="37" t="s">
        <v>106</v>
      </c>
      <c r="D19204" s="37" t="s">
        <v>332</v>
      </c>
      <c r="E19204" s="0" t="n">
        <v>1</v>
      </c>
      <c r="F19204" s="38" t="s">
        <v>71</v>
      </c>
      <c r="G19204" s="37" t="s">
        <v>333</v>
      </c>
      <c r="H19204" s="0" t="n">
        <v>247928</v>
      </c>
      <c r="I19204" s="0" t="n">
        <v>91758</v>
      </c>
      <c r="J19204" s="0" t="n">
        <v>21466</v>
      </c>
    </row>
    <row r="19205" customFormat="false" ht="15" hidden="false" customHeight="false" outlineLevel="0" collapsed="false">
      <c r="A19205" s="0" t="n">
        <v>202508</v>
      </c>
      <c r="B19205" s="0" t="n">
        <v>202508</v>
      </c>
      <c r="C19205" s="37" t="s">
        <v>95</v>
      </c>
      <c r="D19205" s="37" t="s">
        <v>334</v>
      </c>
      <c r="E19205" s="0" t="n">
        <v>1</v>
      </c>
      <c r="F19205" s="38" t="s">
        <v>71</v>
      </c>
      <c r="G19205" s="37" t="s">
        <v>335</v>
      </c>
      <c r="H19205" s="0" t="n">
        <v>1546917</v>
      </c>
      <c r="I19205" s="0" t="n">
        <v>590894</v>
      </c>
      <c r="J19205" s="0" t="n">
        <v>-34888</v>
      </c>
    </row>
    <row r="19206" customFormat="false" ht="15" hidden="false" customHeight="false" outlineLevel="0" collapsed="false">
      <c r="A19206" s="0" t="n">
        <v>202508</v>
      </c>
      <c r="B19206" s="0" t="n">
        <v>202508</v>
      </c>
      <c r="C19206" s="37" t="s">
        <v>149</v>
      </c>
      <c r="D19206" s="37" t="s">
        <v>243</v>
      </c>
      <c r="E19206" s="0" t="n">
        <v>1</v>
      </c>
      <c r="F19206" s="38" t="s">
        <v>71</v>
      </c>
      <c r="G19206" s="37" t="s">
        <v>336</v>
      </c>
      <c r="H19206" s="0" t="n">
        <v>511956</v>
      </c>
      <c r="I19206" s="0" t="n">
        <v>138465</v>
      </c>
      <c r="J19206" s="0" t="n">
        <v>43046</v>
      </c>
    </row>
    <row r="19207" customFormat="false" ht="15" hidden="false" customHeight="false" outlineLevel="0" collapsed="false">
      <c r="A19207" s="0" t="n">
        <v>202508</v>
      </c>
      <c r="B19207" s="0" t="n">
        <v>202508</v>
      </c>
      <c r="C19207" s="37" t="s">
        <v>115</v>
      </c>
      <c r="D19207" s="37" t="s">
        <v>200</v>
      </c>
      <c r="E19207" s="0" t="n">
        <v>1</v>
      </c>
      <c r="F19207" s="38" t="s">
        <v>71</v>
      </c>
      <c r="G19207" s="37" t="s">
        <v>337</v>
      </c>
      <c r="H19207" s="0" t="n">
        <v>66722</v>
      </c>
      <c r="I19207" s="0" t="n">
        <v>16760</v>
      </c>
      <c r="J19207" s="0" t="n">
        <v>2074</v>
      </c>
    </row>
    <row r="19208" customFormat="false" ht="15" hidden="false" customHeight="false" outlineLevel="0" collapsed="false">
      <c r="A19208" s="0" t="n">
        <v>202508</v>
      </c>
      <c r="B19208" s="0" t="n">
        <v>202508</v>
      </c>
      <c r="C19208" s="37" t="s">
        <v>106</v>
      </c>
      <c r="D19208" s="37" t="s">
        <v>104</v>
      </c>
      <c r="E19208" s="0" t="n">
        <v>1</v>
      </c>
      <c r="F19208" s="38" t="s">
        <v>71</v>
      </c>
      <c r="G19208" s="37" t="s">
        <v>338</v>
      </c>
      <c r="H19208" s="0" t="n">
        <v>341458</v>
      </c>
      <c r="I19208" s="0" t="n">
        <v>290031</v>
      </c>
      <c r="J19208" s="0" t="n">
        <v>36946</v>
      </c>
    </row>
    <row r="19209" customFormat="false" ht="15" hidden="false" customHeight="false" outlineLevel="0" collapsed="false">
      <c r="A19209" s="0" t="n">
        <v>202508</v>
      </c>
      <c r="B19209" s="0" t="n">
        <v>202508</v>
      </c>
      <c r="C19209" s="37" t="s">
        <v>184</v>
      </c>
      <c r="D19209" s="37" t="s">
        <v>339</v>
      </c>
      <c r="E19209" s="0" t="n">
        <v>1</v>
      </c>
      <c r="F19209" s="38" t="s">
        <v>71</v>
      </c>
      <c r="G19209" s="37" t="s">
        <v>340</v>
      </c>
      <c r="H19209" s="0" t="n">
        <v>1104426</v>
      </c>
      <c r="I19209" s="0" t="n">
        <v>844608</v>
      </c>
      <c r="J19209" s="0" t="n">
        <v>120421</v>
      </c>
    </row>
    <row r="19210" customFormat="false" ht="15" hidden="false" customHeight="false" outlineLevel="0" collapsed="false">
      <c r="A19210" s="0" t="n">
        <v>202508</v>
      </c>
      <c r="B19210" s="0" t="n">
        <v>202508</v>
      </c>
      <c r="C19210" s="37" t="s">
        <v>112</v>
      </c>
      <c r="D19210" s="37" t="s">
        <v>341</v>
      </c>
      <c r="E19210" s="0" t="n">
        <v>1</v>
      </c>
      <c r="F19210" s="38" t="s">
        <v>71</v>
      </c>
      <c r="G19210" s="37" t="s">
        <v>342</v>
      </c>
      <c r="H19210" s="0" t="n">
        <v>754628</v>
      </c>
      <c r="I19210" s="0" t="n">
        <v>200631</v>
      </c>
      <c r="J19210" s="0" t="n">
        <v>-14120</v>
      </c>
    </row>
    <row r="19211" customFormat="false" ht="15" hidden="false" customHeight="false" outlineLevel="0" collapsed="false">
      <c r="A19211" s="0" t="n">
        <v>202508</v>
      </c>
      <c r="B19211" s="0" t="n">
        <v>202508</v>
      </c>
      <c r="C19211" s="37" t="s">
        <v>101</v>
      </c>
      <c r="D19211" s="37" t="s">
        <v>200</v>
      </c>
      <c r="E19211" s="0" t="n">
        <v>1</v>
      </c>
      <c r="F19211" s="38" t="s">
        <v>71</v>
      </c>
      <c r="G19211" s="37" t="s">
        <v>343</v>
      </c>
      <c r="H19211" s="0" t="n">
        <v>366830</v>
      </c>
      <c r="I19211" s="0" t="n">
        <v>205720</v>
      </c>
      <c r="J19211" s="0" t="n">
        <v>2422</v>
      </c>
    </row>
    <row r="19212" customFormat="false" ht="15" hidden="false" customHeight="false" outlineLevel="0" collapsed="false">
      <c r="A19212" s="0" t="n">
        <v>202508</v>
      </c>
      <c r="B19212" s="0" t="n">
        <v>202508</v>
      </c>
      <c r="C19212" s="37" t="s">
        <v>109</v>
      </c>
      <c r="D19212" s="37" t="s">
        <v>191</v>
      </c>
      <c r="E19212" s="0" t="n">
        <v>1</v>
      </c>
      <c r="F19212" s="38" t="s">
        <v>71</v>
      </c>
      <c r="G19212" s="37" t="s">
        <v>344</v>
      </c>
      <c r="H19212" s="0" t="n">
        <v>4461075</v>
      </c>
      <c r="I19212" s="0" t="n">
        <v>1401689</v>
      </c>
      <c r="J19212" s="0" t="n">
        <v>-44095</v>
      </c>
    </row>
    <row r="19213" customFormat="false" ht="15" hidden="false" customHeight="false" outlineLevel="0" collapsed="false">
      <c r="A19213" s="0" t="n">
        <v>202508</v>
      </c>
      <c r="B19213" s="0" t="n">
        <v>202508</v>
      </c>
      <c r="C19213" s="37" t="s">
        <v>115</v>
      </c>
      <c r="D19213" s="37" t="s">
        <v>110</v>
      </c>
      <c r="E19213" s="0" t="n">
        <v>1</v>
      </c>
      <c r="F19213" s="38" t="s">
        <v>71</v>
      </c>
      <c r="G19213" s="37" t="s">
        <v>345</v>
      </c>
      <c r="H19213" s="0" t="n">
        <v>1702273</v>
      </c>
      <c r="I19213" s="0" t="n">
        <v>292799</v>
      </c>
      <c r="J19213" s="0" t="n">
        <v>39563</v>
      </c>
    </row>
    <row r="19214" customFormat="false" ht="15" hidden="false" customHeight="false" outlineLevel="0" collapsed="false">
      <c r="A19214" s="0" t="n">
        <v>202508</v>
      </c>
      <c r="B19214" s="0" t="n">
        <v>202508</v>
      </c>
      <c r="C19214" s="37" t="s">
        <v>149</v>
      </c>
      <c r="D19214" s="37" t="s">
        <v>104</v>
      </c>
      <c r="E19214" s="0" t="n">
        <v>1</v>
      </c>
      <c r="F19214" s="38" t="s">
        <v>71</v>
      </c>
      <c r="G19214" s="37" t="s">
        <v>346</v>
      </c>
      <c r="H19214" s="0" t="n">
        <v>539867</v>
      </c>
      <c r="I19214" s="0" t="n">
        <v>179252</v>
      </c>
      <c r="J19214" s="0" t="n">
        <v>-3623</v>
      </c>
    </row>
    <row r="19215" customFormat="false" ht="15" hidden="false" customHeight="false" outlineLevel="0" collapsed="false">
      <c r="A19215" s="0" t="n">
        <v>202508</v>
      </c>
      <c r="B19215" s="0" t="n">
        <v>202508</v>
      </c>
      <c r="C19215" s="37" t="s">
        <v>124</v>
      </c>
      <c r="D19215" s="37" t="s">
        <v>277</v>
      </c>
      <c r="E19215" s="0" t="n">
        <v>1</v>
      </c>
      <c r="F19215" s="38" t="s">
        <v>71</v>
      </c>
      <c r="G19215" s="37" t="s">
        <v>347</v>
      </c>
      <c r="H19215" s="0" t="n">
        <v>1548882</v>
      </c>
      <c r="I19215" s="0" t="n">
        <v>802743</v>
      </c>
      <c r="J19215" s="0" t="n">
        <v>39150</v>
      </c>
    </row>
    <row r="19216" customFormat="false" ht="15" hidden="false" customHeight="false" outlineLevel="0" collapsed="false">
      <c r="A19216" s="0" t="n">
        <v>202508</v>
      </c>
      <c r="B19216" s="0" t="n">
        <v>202508</v>
      </c>
      <c r="C19216" s="37" t="s">
        <v>124</v>
      </c>
      <c r="D19216" s="37" t="s">
        <v>145</v>
      </c>
      <c r="E19216" s="0" t="n">
        <v>1</v>
      </c>
      <c r="F19216" s="38" t="s">
        <v>71</v>
      </c>
      <c r="G19216" s="37" t="s">
        <v>348</v>
      </c>
      <c r="H19216" s="0" t="n">
        <v>6730595</v>
      </c>
      <c r="I19216" s="0" t="n">
        <v>1177992</v>
      </c>
      <c r="J19216" s="0" t="n">
        <v>4085</v>
      </c>
    </row>
    <row r="19217" customFormat="false" ht="15" hidden="false" customHeight="false" outlineLevel="0" collapsed="false">
      <c r="A19217" s="0" t="n">
        <v>202508</v>
      </c>
      <c r="B19217" s="0" t="n">
        <v>202508</v>
      </c>
      <c r="C19217" s="37" t="s">
        <v>136</v>
      </c>
      <c r="D19217" s="37" t="s">
        <v>328</v>
      </c>
      <c r="E19217" s="0" t="n">
        <v>1</v>
      </c>
      <c r="F19217" s="38" t="s">
        <v>71</v>
      </c>
      <c r="G19217" s="37" t="s">
        <v>349</v>
      </c>
      <c r="H19217" s="0" t="n">
        <v>6098808</v>
      </c>
      <c r="I19217" s="0" t="n">
        <v>793421</v>
      </c>
      <c r="J19217" s="0" t="n">
        <v>168914</v>
      </c>
    </row>
    <row r="19218" customFormat="false" ht="15" hidden="false" customHeight="false" outlineLevel="0" collapsed="false">
      <c r="A19218" s="0" t="n">
        <v>202508</v>
      </c>
      <c r="B19218" s="0" t="n">
        <v>202508</v>
      </c>
      <c r="C19218" s="37" t="s">
        <v>152</v>
      </c>
      <c r="D19218" s="37" t="s">
        <v>350</v>
      </c>
      <c r="E19218" s="0" t="n">
        <v>1</v>
      </c>
      <c r="F19218" s="38" t="s">
        <v>71</v>
      </c>
      <c r="G19218" s="37" t="s">
        <v>351</v>
      </c>
      <c r="H19218" s="0" t="n">
        <v>113664</v>
      </c>
      <c r="I19218" s="0" t="n">
        <v>66667</v>
      </c>
      <c r="J19218" s="0" t="n">
        <v>606</v>
      </c>
    </row>
    <row r="19219" customFormat="false" ht="15" hidden="false" customHeight="false" outlineLevel="0" collapsed="false">
      <c r="A19219" s="0" t="n">
        <v>202508</v>
      </c>
      <c r="B19219" s="0" t="n">
        <v>202508</v>
      </c>
      <c r="C19219" s="37" t="s">
        <v>109</v>
      </c>
      <c r="D19219" s="37" t="s">
        <v>352</v>
      </c>
      <c r="E19219" s="0" t="n">
        <v>1</v>
      </c>
      <c r="F19219" s="38" t="s">
        <v>71</v>
      </c>
      <c r="G19219" s="37" t="s">
        <v>353</v>
      </c>
      <c r="H19219" s="0" t="n">
        <v>196507</v>
      </c>
      <c r="I19219" s="0" t="n">
        <v>44526</v>
      </c>
      <c r="J19219" s="0" t="n">
        <v>-1786</v>
      </c>
    </row>
    <row r="19220" customFormat="false" ht="15" hidden="false" customHeight="false" outlineLevel="0" collapsed="false">
      <c r="A19220" s="0" t="n">
        <v>202508</v>
      </c>
      <c r="B19220" s="0" t="n">
        <v>202508</v>
      </c>
      <c r="C19220" s="37" t="s">
        <v>158</v>
      </c>
      <c r="D19220" s="37" t="s">
        <v>354</v>
      </c>
      <c r="E19220" s="0" t="n">
        <v>1</v>
      </c>
      <c r="F19220" s="38" t="s">
        <v>71</v>
      </c>
      <c r="G19220" s="37" t="s">
        <v>355</v>
      </c>
      <c r="H19220" s="0" t="n">
        <v>4368767</v>
      </c>
      <c r="I19220" s="0" t="n">
        <v>555712</v>
      </c>
      <c r="J19220" s="0" t="n">
        <v>65594</v>
      </c>
    </row>
    <row r="19221" customFormat="false" ht="15" hidden="false" customHeight="false" outlineLevel="0" collapsed="false">
      <c r="A19221" s="0" t="n">
        <v>202508</v>
      </c>
      <c r="B19221" s="0" t="n">
        <v>202508</v>
      </c>
      <c r="C19221" s="37" t="s">
        <v>158</v>
      </c>
      <c r="D19221" s="37" t="s">
        <v>356</v>
      </c>
      <c r="E19221" s="0" t="n">
        <v>1</v>
      </c>
      <c r="F19221" s="38" t="s">
        <v>71</v>
      </c>
      <c r="G19221" s="37" t="s">
        <v>357</v>
      </c>
      <c r="H19221" s="0" t="n">
        <v>108730</v>
      </c>
      <c r="I19221" s="0" t="n">
        <v>25128</v>
      </c>
      <c r="J19221" s="0" t="n">
        <v>1599</v>
      </c>
    </row>
    <row r="19222" customFormat="false" ht="15" hidden="false" customHeight="false" outlineLevel="0" collapsed="false">
      <c r="A19222" s="0" t="n">
        <v>202508</v>
      </c>
      <c r="B19222" s="0" t="n">
        <v>202508</v>
      </c>
      <c r="C19222" s="37" t="s">
        <v>158</v>
      </c>
      <c r="D19222" s="37" t="s">
        <v>255</v>
      </c>
      <c r="E19222" s="0" t="n">
        <v>1</v>
      </c>
      <c r="F19222" s="38" t="s">
        <v>71</v>
      </c>
      <c r="G19222" s="37" t="s">
        <v>358</v>
      </c>
      <c r="H19222" s="0" t="n">
        <v>112633</v>
      </c>
      <c r="I19222" s="0" t="n">
        <v>15465</v>
      </c>
      <c r="J19222" s="0" t="n">
        <v>3252</v>
      </c>
    </row>
    <row r="19223" customFormat="false" ht="15" hidden="false" customHeight="false" outlineLevel="0" collapsed="false">
      <c r="A19223" s="0" t="n">
        <v>202508</v>
      </c>
      <c r="B19223" s="0" t="n">
        <v>202508</v>
      </c>
      <c r="C19223" s="37" t="s">
        <v>109</v>
      </c>
      <c r="D19223" s="37" t="s">
        <v>104</v>
      </c>
      <c r="E19223" s="0" t="n">
        <v>1</v>
      </c>
      <c r="F19223" s="38" t="s">
        <v>71</v>
      </c>
      <c r="G19223" s="37" t="s">
        <v>359</v>
      </c>
      <c r="H19223" s="0" t="n">
        <v>428533</v>
      </c>
      <c r="I19223" s="0" t="n">
        <v>174282</v>
      </c>
      <c r="J19223" s="0" t="n">
        <v>17539</v>
      </c>
    </row>
    <row r="19224" customFormat="false" ht="15" hidden="false" customHeight="false" outlineLevel="0" collapsed="false">
      <c r="A19224" s="0" t="n">
        <v>202508</v>
      </c>
      <c r="B19224" s="0" t="n">
        <v>202508</v>
      </c>
      <c r="C19224" s="37" t="s">
        <v>115</v>
      </c>
      <c r="D19224" s="37" t="s">
        <v>360</v>
      </c>
      <c r="E19224" s="0" t="n">
        <v>1</v>
      </c>
      <c r="F19224" s="38" t="s">
        <v>71</v>
      </c>
      <c r="G19224" s="37" t="s">
        <v>361</v>
      </c>
      <c r="H19224" s="0" t="n">
        <v>819733</v>
      </c>
      <c r="I19224" s="0" t="n">
        <v>258947</v>
      </c>
      <c r="J19224" s="0" t="n">
        <v>25195</v>
      </c>
    </row>
    <row r="19225" customFormat="false" ht="15" hidden="false" customHeight="false" outlineLevel="0" collapsed="false">
      <c r="A19225" s="0" t="n">
        <v>202508</v>
      </c>
      <c r="B19225" s="0" t="n">
        <v>202508</v>
      </c>
      <c r="C19225" s="37" t="s">
        <v>152</v>
      </c>
      <c r="D19225" s="37" t="s">
        <v>362</v>
      </c>
      <c r="E19225" s="0" t="n">
        <v>1</v>
      </c>
      <c r="F19225" s="38" t="s">
        <v>71</v>
      </c>
      <c r="G19225" s="37" t="s">
        <v>363</v>
      </c>
      <c r="H19225" s="0" t="n">
        <v>382131</v>
      </c>
      <c r="I19225" s="0" t="n">
        <v>242401</v>
      </c>
      <c r="J19225" s="0" t="n">
        <v>38252</v>
      </c>
    </row>
    <row r="19226" customFormat="false" ht="15" hidden="false" customHeight="false" outlineLevel="0" collapsed="false">
      <c r="A19226" s="0" t="n">
        <v>202508</v>
      </c>
      <c r="B19226" s="0" t="n">
        <v>202508</v>
      </c>
      <c r="C19226" s="37" t="s">
        <v>112</v>
      </c>
      <c r="D19226" s="37" t="s">
        <v>364</v>
      </c>
      <c r="E19226" s="0" t="n">
        <v>1</v>
      </c>
      <c r="F19226" s="38" t="s">
        <v>71</v>
      </c>
      <c r="G19226" s="37" t="s">
        <v>365</v>
      </c>
      <c r="H19226" s="0" t="n">
        <v>350149</v>
      </c>
      <c r="I19226" s="0" t="n">
        <v>123309</v>
      </c>
      <c r="J19226" s="0" t="n">
        <v>14302</v>
      </c>
    </row>
    <row r="19227" customFormat="false" ht="15" hidden="false" customHeight="false" outlineLevel="0" collapsed="false">
      <c r="A19227" s="0" t="n">
        <v>202508</v>
      </c>
      <c r="B19227" s="0" t="n">
        <v>202508</v>
      </c>
      <c r="C19227" s="37" t="s">
        <v>184</v>
      </c>
      <c r="D19227" s="37" t="s">
        <v>341</v>
      </c>
      <c r="E19227" s="0" t="n">
        <v>1</v>
      </c>
      <c r="F19227" s="38" t="s">
        <v>71</v>
      </c>
      <c r="G19227" s="37" t="s">
        <v>366</v>
      </c>
      <c r="H19227" s="0" t="n">
        <v>297522</v>
      </c>
      <c r="I19227" s="0" t="n">
        <v>238095</v>
      </c>
      <c r="J19227" s="0" t="n">
        <v>35523</v>
      </c>
    </row>
    <row r="19228" customFormat="false" ht="15" hidden="false" customHeight="false" outlineLevel="0" collapsed="false">
      <c r="A19228" s="0" t="n">
        <v>202508</v>
      </c>
      <c r="B19228" s="0" t="n">
        <v>202508</v>
      </c>
      <c r="C19228" s="37" t="s">
        <v>184</v>
      </c>
      <c r="D19228" s="37" t="s">
        <v>367</v>
      </c>
      <c r="E19228" s="0" t="n">
        <v>1</v>
      </c>
      <c r="F19228" s="38" t="s">
        <v>71</v>
      </c>
      <c r="G19228" s="37" t="s">
        <v>368</v>
      </c>
      <c r="H19228" s="0" t="n">
        <v>250225</v>
      </c>
      <c r="I19228" s="0" t="n">
        <v>84060</v>
      </c>
      <c r="J19228" s="0" t="n">
        <v>11837</v>
      </c>
    </row>
    <row r="19229" customFormat="false" ht="15" hidden="false" customHeight="false" outlineLevel="0" collapsed="false">
      <c r="A19229" s="0" t="n">
        <v>202508</v>
      </c>
      <c r="B19229" s="0" t="n">
        <v>202508</v>
      </c>
      <c r="C19229" s="37" t="s">
        <v>98</v>
      </c>
      <c r="D19229" s="37" t="s">
        <v>369</v>
      </c>
      <c r="E19229" s="0" t="n">
        <v>1</v>
      </c>
      <c r="F19229" s="38" t="s">
        <v>71</v>
      </c>
      <c r="G19229" s="37" t="s">
        <v>370</v>
      </c>
      <c r="H19229" s="0" t="n">
        <v>170604</v>
      </c>
      <c r="I19229" s="0" t="n">
        <v>38603</v>
      </c>
      <c r="J19229" s="0" t="n">
        <v>1436</v>
      </c>
    </row>
    <row r="19230" customFormat="false" ht="15" hidden="false" customHeight="false" outlineLevel="0" collapsed="false">
      <c r="A19230" s="0" t="n">
        <v>202508</v>
      </c>
      <c r="B19230" s="0" t="n">
        <v>202508</v>
      </c>
      <c r="C19230" s="37" t="s">
        <v>98</v>
      </c>
      <c r="D19230" s="37" t="s">
        <v>308</v>
      </c>
      <c r="E19230" s="0" t="n">
        <v>1</v>
      </c>
      <c r="F19230" s="38" t="s">
        <v>71</v>
      </c>
      <c r="G19230" s="37" t="s">
        <v>371</v>
      </c>
      <c r="H19230" s="0" t="n">
        <v>8621179</v>
      </c>
      <c r="I19230" s="0" t="n">
        <v>1598145</v>
      </c>
      <c r="J19230" s="0" t="n">
        <v>-80043</v>
      </c>
    </row>
    <row r="19231" customFormat="false" ht="15" hidden="false" customHeight="false" outlineLevel="0" collapsed="false">
      <c r="A19231" s="0" t="n">
        <v>202508</v>
      </c>
      <c r="B19231" s="0" t="n">
        <v>202508</v>
      </c>
      <c r="C19231" s="37" t="s">
        <v>95</v>
      </c>
      <c r="D19231" s="37" t="s">
        <v>372</v>
      </c>
      <c r="E19231" s="0" t="n">
        <v>1</v>
      </c>
      <c r="F19231" s="38" t="s">
        <v>71</v>
      </c>
      <c r="G19231" s="37" t="s">
        <v>373</v>
      </c>
      <c r="H19231" s="0" t="n">
        <v>677884</v>
      </c>
      <c r="I19231" s="0" t="n">
        <v>182391</v>
      </c>
      <c r="J19231" s="0" t="n">
        <v>9541</v>
      </c>
    </row>
    <row r="19232" customFormat="false" ht="15" hidden="false" customHeight="false" outlineLevel="0" collapsed="false">
      <c r="A19232" s="0" t="n">
        <v>202508</v>
      </c>
      <c r="B19232" s="0" t="n">
        <v>202508</v>
      </c>
      <c r="C19232" s="37" t="s">
        <v>115</v>
      </c>
      <c r="D19232" s="37" t="s">
        <v>374</v>
      </c>
      <c r="E19232" s="0" t="n">
        <v>1</v>
      </c>
      <c r="F19232" s="38" t="s">
        <v>71</v>
      </c>
      <c r="G19232" s="37" t="s">
        <v>375</v>
      </c>
      <c r="H19232" s="0" t="n">
        <v>1270794</v>
      </c>
      <c r="I19232" s="0" t="n">
        <v>1123231</v>
      </c>
      <c r="J19232" s="0" t="n">
        <v>-146726</v>
      </c>
    </row>
    <row r="19233" customFormat="false" ht="15" hidden="false" customHeight="false" outlineLevel="0" collapsed="false">
      <c r="A19233" s="0" t="n">
        <v>202508</v>
      </c>
      <c r="B19233" s="0" t="n">
        <v>202508</v>
      </c>
      <c r="C19233" s="37" t="s">
        <v>101</v>
      </c>
      <c r="D19233" s="37" t="s">
        <v>376</v>
      </c>
      <c r="E19233" s="0" t="n">
        <v>1</v>
      </c>
      <c r="F19233" s="38" t="s">
        <v>71</v>
      </c>
      <c r="G19233" s="37" t="s">
        <v>377</v>
      </c>
      <c r="H19233" s="0" t="n">
        <v>221089</v>
      </c>
      <c r="I19233" s="0" t="n">
        <v>107137</v>
      </c>
      <c r="J19233" s="0" t="n">
        <v>-394</v>
      </c>
    </row>
    <row r="19234" customFormat="false" ht="15" hidden="false" customHeight="false" outlineLevel="0" collapsed="false">
      <c r="A19234" s="0" t="n">
        <v>202508</v>
      </c>
      <c r="B19234" s="0" t="n">
        <v>202508</v>
      </c>
      <c r="C19234" s="37" t="s">
        <v>184</v>
      </c>
      <c r="D19234" s="37" t="s">
        <v>147</v>
      </c>
      <c r="E19234" s="0" t="n">
        <v>1</v>
      </c>
      <c r="F19234" s="38" t="s">
        <v>71</v>
      </c>
      <c r="G19234" s="37" t="s">
        <v>378</v>
      </c>
      <c r="H19234" s="0" t="n">
        <v>327168</v>
      </c>
      <c r="I19234" s="0" t="n">
        <v>217701</v>
      </c>
      <c r="J19234" s="0" t="n">
        <v>6648</v>
      </c>
    </row>
    <row r="19235" customFormat="false" ht="15" hidden="false" customHeight="false" outlineLevel="0" collapsed="false">
      <c r="A19235" s="0" t="n">
        <v>202508</v>
      </c>
      <c r="B19235" s="0" t="n">
        <v>202508</v>
      </c>
      <c r="C19235" s="37" t="s">
        <v>98</v>
      </c>
      <c r="D19235" s="37" t="s">
        <v>320</v>
      </c>
      <c r="E19235" s="0" t="n">
        <v>1</v>
      </c>
      <c r="F19235" s="38" t="s">
        <v>71</v>
      </c>
      <c r="G19235" s="37" t="s">
        <v>379</v>
      </c>
      <c r="H19235" s="0" t="n">
        <v>272777</v>
      </c>
      <c r="I19235" s="0" t="n">
        <v>88712</v>
      </c>
      <c r="J19235" s="0" t="n">
        <v>17727</v>
      </c>
    </row>
    <row r="19236" customFormat="false" ht="15" hidden="false" customHeight="false" outlineLevel="0" collapsed="false">
      <c r="A19236" s="0" t="n">
        <v>202508</v>
      </c>
      <c r="B19236" s="0" t="n">
        <v>202508</v>
      </c>
      <c r="C19236" s="37" t="s">
        <v>112</v>
      </c>
      <c r="D19236" s="37" t="s">
        <v>380</v>
      </c>
      <c r="E19236" s="0" t="n">
        <v>1</v>
      </c>
      <c r="F19236" s="38" t="s">
        <v>71</v>
      </c>
      <c r="G19236" s="37" t="s">
        <v>381</v>
      </c>
      <c r="H19236" s="0" t="n">
        <v>28556</v>
      </c>
      <c r="I19236" s="0" t="n">
        <v>13423</v>
      </c>
      <c r="J19236" s="0" t="n">
        <v>737</v>
      </c>
    </row>
    <row r="19237" customFormat="false" ht="15" hidden="false" customHeight="false" outlineLevel="0" collapsed="false">
      <c r="A19237" s="0" t="n">
        <v>202508</v>
      </c>
      <c r="B19237" s="0" t="n">
        <v>202508</v>
      </c>
      <c r="C19237" s="37" t="s">
        <v>106</v>
      </c>
      <c r="D19237" s="37" t="s">
        <v>120</v>
      </c>
      <c r="E19237" s="0" t="n">
        <v>1</v>
      </c>
      <c r="F19237" s="38" t="s">
        <v>71</v>
      </c>
      <c r="G19237" s="37" t="s">
        <v>382</v>
      </c>
      <c r="H19237" s="0" t="n">
        <v>125333</v>
      </c>
      <c r="I19237" s="0" t="n">
        <v>21380</v>
      </c>
      <c r="J19237" s="0" t="n">
        <v>5248</v>
      </c>
    </row>
    <row r="19238" customFormat="false" ht="15" hidden="false" customHeight="false" outlineLevel="0" collapsed="false">
      <c r="A19238" s="0" t="n">
        <v>202508</v>
      </c>
      <c r="B19238" s="0" t="n">
        <v>202508</v>
      </c>
      <c r="C19238" s="37" t="s">
        <v>112</v>
      </c>
      <c r="D19238" s="37" t="s">
        <v>383</v>
      </c>
      <c r="E19238" s="0" t="n">
        <v>1</v>
      </c>
      <c r="F19238" s="38" t="s">
        <v>71</v>
      </c>
      <c r="G19238" s="37" t="s">
        <v>384</v>
      </c>
      <c r="H19238" s="0" t="n">
        <v>102319</v>
      </c>
      <c r="I19238" s="0" t="n">
        <v>61806</v>
      </c>
      <c r="J19238" s="0" t="n">
        <v>7245</v>
      </c>
    </row>
    <row r="19239" customFormat="false" ht="15" hidden="false" customHeight="false" outlineLevel="0" collapsed="false">
      <c r="A19239" s="0" t="n">
        <v>202508</v>
      </c>
      <c r="B19239" s="0" t="n">
        <v>202508</v>
      </c>
      <c r="C19239" s="37" t="s">
        <v>184</v>
      </c>
      <c r="D19239" s="37" t="s">
        <v>385</v>
      </c>
      <c r="E19239" s="0" t="n">
        <v>1</v>
      </c>
      <c r="F19239" s="38" t="s">
        <v>71</v>
      </c>
      <c r="G19239" s="37" t="s">
        <v>386</v>
      </c>
      <c r="H19239" s="0" t="n">
        <v>31356</v>
      </c>
      <c r="I19239" s="0" t="n">
        <v>6971</v>
      </c>
      <c r="J19239" s="0" t="n">
        <v>-647</v>
      </c>
    </row>
    <row r="19240" customFormat="false" ht="15" hidden="false" customHeight="false" outlineLevel="0" collapsed="false">
      <c r="A19240" s="0" t="n">
        <v>202508</v>
      </c>
      <c r="B19240" s="0" t="n">
        <v>202508</v>
      </c>
      <c r="C19240" s="37" t="s">
        <v>98</v>
      </c>
      <c r="D19240" s="37" t="s">
        <v>387</v>
      </c>
      <c r="E19240" s="0" t="n">
        <v>1</v>
      </c>
      <c r="F19240" s="38" t="s">
        <v>71</v>
      </c>
      <c r="G19240" s="37" t="s">
        <v>388</v>
      </c>
      <c r="H19240" s="0" t="n">
        <v>190831</v>
      </c>
      <c r="I19240" s="0" t="n">
        <v>29966</v>
      </c>
      <c r="J19240" s="0" t="n">
        <v>5539</v>
      </c>
    </row>
    <row r="19241" customFormat="false" ht="15" hidden="false" customHeight="false" outlineLevel="0" collapsed="false">
      <c r="A19241" s="0" t="n">
        <v>202508</v>
      </c>
      <c r="B19241" s="0" t="n">
        <v>202508</v>
      </c>
      <c r="C19241" s="37" t="s">
        <v>115</v>
      </c>
      <c r="D19241" s="37" t="s">
        <v>389</v>
      </c>
      <c r="E19241" s="0" t="n">
        <v>1</v>
      </c>
      <c r="F19241" s="38" t="s">
        <v>71</v>
      </c>
      <c r="G19241" s="37" t="s">
        <v>390</v>
      </c>
      <c r="H19241" s="0" t="n">
        <v>3020389</v>
      </c>
      <c r="I19241" s="0" t="n">
        <v>741503</v>
      </c>
      <c r="J19241" s="0" t="n">
        <v>129354</v>
      </c>
    </row>
    <row r="19242" customFormat="false" ht="15" hidden="false" customHeight="false" outlineLevel="0" collapsed="false">
      <c r="A19242" s="0" t="n">
        <v>202508</v>
      </c>
      <c r="B19242" s="0" t="n">
        <v>202508</v>
      </c>
      <c r="C19242" s="37" t="s">
        <v>124</v>
      </c>
      <c r="D19242" s="37" t="s">
        <v>391</v>
      </c>
      <c r="E19242" s="0" t="n">
        <v>1</v>
      </c>
      <c r="F19242" s="38" t="s">
        <v>71</v>
      </c>
      <c r="G19242" s="37" t="s">
        <v>392</v>
      </c>
      <c r="H19242" s="0" t="n">
        <v>821362</v>
      </c>
      <c r="I19242" s="0" t="n">
        <v>218940</v>
      </c>
      <c r="J19242" s="0" t="n">
        <v>-21362</v>
      </c>
    </row>
    <row r="19243" customFormat="false" ht="15" hidden="false" customHeight="false" outlineLevel="0" collapsed="false">
      <c r="A19243" s="0" t="n">
        <v>202508</v>
      </c>
      <c r="B19243" s="0" t="n">
        <v>202508</v>
      </c>
      <c r="C19243" s="37" t="s">
        <v>197</v>
      </c>
      <c r="D19243" s="37" t="s">
        <v>393</v>
      </c>
      <c r="E19243" s="0" t="n">
        <v>1</v>
      </c>
      <c r="F19243" s="38" t="s">
        <v>71</v>
      </c>
      <c r="G19243" s="37" t="s">
        <v>394</v>
      </c>
      <c r="H19243" s="0" t="n">
        <v>4747212</v>
      </c>
      <c r="I19243" s="0" t="n">
        <v>1447740</v>
      </c>
      <c r="J19243" s="0" t="n">
        <v>206700</v>
      </c>
    </row>
    <row r="19244" customFormat="false" ht="15" hidden="false" customHeight="false" outlineLevel="0" collapsed="false">
      <c r="A19244" s="0" t="n">
        <v>202508</v>
      </c>
      <c r="B19244" s="0" t="n">
        <v>202508</v>
      </c>
      <c r="C19244" s="37" t="s">
        <v>136</v>
      </c>
      <c r="D19244" s="37" t="s">
        <v>245</v>
      </c>
      <c r="E19244" s="0" t="n">
        <v>1</v>
      </c>
      <c r="F19244" s="38" t="s">
        <v>71</v>
      </c>
      <c r="G19244" s="37" t="s">
        <v>395</v>
      </c>
      <c r="H19244" s="0" t="n">
        <v>1106081</v>
      </c>
      <c r="I19244" s="0" t="n">
        <v>866692</v>
      </c>
      <c r="J19244" s="0" t="n">
        <v>186028</v>
      </c>
    </row>
    <row r="19245" customFormat="false" ht="15" hidden="false" customHeight="false" outlineLevel="0" collapsed="false">
      <c r="A19245" s="0" t="n">
        <v>202508</v>
      </c>
      <c r="B19245" s="0" t="n">
        <v>202508</v>
      </c>
      <c r="C19245" s="37" t="s">
        <v>158</v>
      </c>
      <c r="D19245" s="37" t="s">
        <v>396</v>
      </c>
      <c r="E19245" s="0" t="n">
        <v>1</v>
      </c>
      <c r="F19245" s="38" t="s">
        <v>71</v>
      </c>
      <c r="G19245" s="37" t="s">
        <v>397</v>
      </c>
      <c r="H19245" s="0" t="n">
        <v>1439081</v>
      </c>
      <c r="I19245" s="0" t="n">
        <v>275490</v>
      </c>
      <c r="J19245" s="0" t="n">
        <v>-39693</v>
      </c>
    </row>
    <row r="19246" customFormat="false" ht="15" hidden="false" customHeight="false" outlineLevel="0" collapsed="false">
      <c r="A19246" s="0" t="n">
        <v>202508</v>
      </c>
      <c r="B19246" s="0" t="n">
        <v>202508</v>
      </c>
      <c r="C19246" s="37" t="s">
        <v>136</v>
      </c>
      <c r="D19246" s="37" t="s">
        <v>398</v>
      </c>
      <c r="E19246" s="0" t="n">
        <v>1</v>
      </c>
      <c r="F19246" s="38" t="s">
        <v>71</v>
      </c>
      <c r="G19246" s="37" t="s">
        <v>399</v>
      </c>
      <c r="H19246" s="0" t="n">
        <v>200077</v>
      </c>
      <c r="I19246" s="0" t="n">
        <v>372308</v>
      </c>
      <c r="J19246" s="0" t="n">
        <v>-13958</v>
      </c>
    </row>
    <row r="19247" customFormat="false" ht="15" hidden="false" customHeight="false" outlineLevel="0" collapsed="false">
      <c r="A19247" s="0" t="n">
        <v>202508</v>
      </c>
      <c r="B19247" s="0" t="n">
        <v>202508</v>
      </c>
      <c r="C19247" s="37" t="s">
        <v>95</v>
      </c>
      <c r="D19247" s="37" t="s">
        <v>367</v>
      </c>
      <c r="E19247" s="0" t="n">
        <v>1</v>
      </c>
      <c r="F19247" s="38" t="s">
        <v>71</v>
      </c>
      <c r="G19247" s="37" t="s">
        <v>400</v>
      </c>
      <c r="H19247" s="0" t="n">
        <v>1164276</v>
      </c>
      <c r="I19247" s="0" t="n">
        <v>616396</v>
      </c>
      <c r="J19247" s="0" t="n">
        <v>101898</v>
      </c>
    </row>
    <row r="19248" customFormat="false" ht="15" hidden="false" customHeight="false" outlineLevel="0" collapsed="false">
      <c r="A19248" s="0" t="n">
        <v>202508</v>
      </c>
      <c r="B19248" s="0" t="n">
        <v>202508</v>
      </c>
      <c r="C19248" s="37" t="s">
        <v>149</v>
      </c>
      <c r="D19248" s="37" t="s">
        <v>401</v>
      </c>
      <c r="E19248" s="0" t="n">
        <v>1</v>
      </c>
      <c r="F19248" s="38" t="s">
        <v>71</v>
      </c>
      <c r="G19248" s="37" t="s">
        <v>402</v>
      </c>
      <c r="H19248" s="0" t="n">
        <v>1392822</v>
      </c>
      <c r="I19248" s="0" t="n">
        <v>449040</v>
      </c>
      <c r="J19248" s="0" t="n">
        <v>23651</v>
      </c>
    </row>
    <row r="19249" customFormat="false" ht="15" hidden="false" customHeight="false" outlineLevel="0" collapsed="false">
      <c r="A19249" s="0" t="n">
        <v>202508</v>
      </c>
      <c r="B19249" s="0" t="n">
        <v>202508</v>
      </c>
      <c r="C19249" s="37" t="s">
        <v>95</v>
      </c>
      <c r="D19249" s="37" t="s">
        <v>159</v>
      </c>
      <c r="E19249" s="0" t="n">
        <v>1</v>
      </c>
      <c r="F19249" s="38" t="s">
        <v>71</v>
      </c>
      <c r="G19249" s="37" t="s">
        <v>403</v>
      </c>
      <c r="H19249" s="0" t="n">
        <v>459048</v>
      </c>
      <c r="I19249" s="0" t="n">
        <v>153095</v>
      </c>
      <c r="J19249" s="0" t="n">
        <v>33488</v>
      </c>
    </row>
    <row r="19250" customFormat="false" ht="15" hidden="false" customHeight="false" outlineLevel="0" collapsed="false">
      <c r="A19250" s="0" t="n">
        <v>202508</v>
      </c>
      <c r="B19250" s="0" t="n">
        <v>202508</v>
      </c>
      <c r="C19250" s="37" t="s">
        <v>197</v>
      </c>
      <c r="D19250" s="37" t="s">
        <v>198</v>
      </c>
      <c r="E19250" s="0" t="n">
        <v>1</v>
      </c>
      <c r="F19250" s="38" t="s">
        <v>71</v>
      </c>
      <c r="G19250" s="37" t="s">
        <v>404</v>
      </c>
      <c r="H19250" s="0" t="n">
        <v>1531345</v>
      </c>
      <c r="I19250" s="0" t="n">
        <v>1291163</v>
      </c>
      <c r="J19250" s="0" t="n">
        <v>213970</v>
      </c>
    </row>
    <row r="19251" customFormat="false" ht="15" hidden="false" customHeight="false" outlineLevel="0" collapsed="false">
      <c r="A19251" s="0" t="n">
        <v>202508</v>
      </c>
      <c r="B19251" s="0" t="n">
        <v>202508</v>
      </c>
      <c r="C19251" s="37" t="s">
        <v>136</v>
      </c>
      <c r="D19251" s="37" t="s">
        <v>134</v>
      </c>
      <c r="E19251" s="0" t="n">
        <v>1</v>
      </c>
      <c r="F19251" s="38" t="s">
        <v>71</v>
      </c>
      <c r="G19251" s="37" t="s">
        <v>405</v>
      </c>
      <c r="H19251" s="0" t="n">
        <v>1040441</v>
      </c>
      <c r="I19251" s="0" t="n">
        <v>446760</v>
      </c>
      <c r="J19251" s="0" t="n">
        <v>69034</v>
      </c>
    </row>
    <row r="19252" customFormat="false" ht="15" hidden="false" customHeight="false" outlineLevel="0" collapsed="false">
      <c r="A19252" s="0" t="n">
        <v>202508</v>
      </c>
      <c r="B19252" s="0" t="n">
        <v>202508</v>
      </c>
      <c r="C19252" s="37" t="s">
        <v>152</v>
      </c>
      <c r="D19252" s="37" t="s">
        <v>132</v>
      </c>
      <c r="E19252" s="0" t="n">
        <v>1</v>
      </c>
      <c r="F19252" s="38" t="s">
        <v>71</v>
      </c>
      <c r="G19252" s="37" t="s">
        <v>406</v>
      </c>
      <c r="H19252" s="0" t="n">
        <v>320481</v>
      </c>
      <c r="I19252" s="0" t="n">
        <v>79641</v>
      </c>
      <c r="J19252" s="0" t="n">
        <v>15005</v>
      </c>
    </row>
    <row r="19253" customFormat="false" ht="15" hidden="false" customHeight="false" outlineLevel="0" collapsed="false">
      <c r="A19253" s="0" t="n">
        <v>202508</v>
      </c>
      <c r="B19253" s="0" t="n">
        <v>202508</v>
      </c>
      <c r="C19253" s="37" t="s">
        <v>178</v>
      </c>
      <c r="D19253" s="37" t="s">
        <v>391</v>
      </c>
      <c r="E19253" s="0" t="n">
        <v>1</v>
      </c>
      <c r="F19253" s="38" t="s">
        <v>71</v>
      </c>
      <c r="G19253" s="37" t="s">
        <v>407</v>
      </c>
      <c r="H19253" s="0" t="n">
        <v>157691</v>
      </c>
      <c r="I19253" s="0" t="n">
        <v>93015</v>
      </c>
      <c r="J19253" s="0" t="n">
        <v>-951</v>
      </c>
    </row>
    <row r="19254" customFormat="false" ht="15" hidden="false" customHeight="false" outlineLevel="0" collapsed="false">
      <c r="A19254" s="0" t="n">
        <v>202508</v>
      </c>
      <c r="B19254" s="0" t="n">
        <v>202508</v>
      </c>
      <c r="C19254" s="37" t="s">
        <v>115</v>
      </c>
      <c r="D19254" s="37" t="s">
        <v>241</v>
      </c>
      <c r="E19254" s="0" t="n">
        <v>1</v>
      </c>
      <c r="F19254" s="38" t="s">
        <v>71</v>
      </c>
      <c r="G19254" s="37" t="s">
        <v>408</v>
      </c>
      <c r="H19254" s="0" t="n">
        <v>127109</v>
      </c>
      <c r="I19254" s="0" t="n">
        <v>22521</v>
      </c>
      <c r="J19254" s="0" t="n">
        <v>917</v>
      </c>
    </row>
    <row r="19255" customFormat="false" ht="15" hidden="false" customHeight="false" outlineLevel="0" collapsed="false">
      <c r="A19255" s="0" t="n">
        <v>202508</v>
      </c>
      <c r="B19255" s="0" t="n">
        <v>202508</v>
      </c>
      <c r="C19255" s="37" t="s">
        <v>197</v>
      </c>
      <c r="D19255" s="37" t="s">
        <v>292</v>
      </c>
      <c r="E19255" s="0" t="n">
        <v>1</v>
      </c>
      <c r="F19255" s="38" t="s">
        <v>71</v>
      </c>
      <c r="G19255" s="37" t="s">
        <v>409</v>
      </c>
      <c r="H19255" s="0" t="n">
        <v>635195</v>
      </c>
      <c r="I19255" s="0" t="n">
        <v>212477</v>
      </c>
      <c r="J19255" s="0" t="n">
        <v>56583</v>
      </c>
    </row>
    <row r="19256" customFormat="false" ht="15" hidden="false" customHeight="false" outlineLevel="0" collapsed="false">
      <c r="A19256" s="0" t="n">
        <v>202508</v>
      </c>
      <c r="B19256" s="0" t="n">
        <v>202508</v>
      </c>
      <c r="C19256" s="37" t="s">
        <v>112</v>
      </c>
      <c r="D19256" s="37" t="s">
        <v>116</v>
      </c>
      <c r="E19256" s="0" t="n">
        <v>1</v>
      </c>
      <c r="F19256" s="38" t="s">
        <v>71</v>
      </c>
      <c r="G19256" s="37" t="s">
        <v>410</v>
      </c>
      <c r="H19256" s="0" t="n">
        <v>821483</v>
      </c>
      <c r="I19256" s="0" t="n">
        <v>377227</v>
      </c>
      <c r="J19256" s="0" t="n">
        <v>13830</v>
      </c>
    </row>
    <row r="19257" customFormat="false" ht="15" hidden="false" customHeight="false" outlineLevel="0" collapsed="false">
      <c r="A19257" s="0" t="n">
        <v>202508</v>
      </c>
      <c r="B19257" s="0" t="n">
        <v>202508</v>
      </c>
      <c r="C19257" s="37" t="s">
        <v>106</v>
      </c>
      <c r="D19257" s="37" t="s">
        <v>181</v>
      </c>
      <c r="E19257" s="0" t="n">
        <v>1</v>
      </c>
      <c r="F19257" s="38" t="s">
        <v>71</v>
      </c>
      <c r="G19257" s="37" t="s">
        <v>411</v>
      </c>
      <c r="H19257" s="0" t="n">
        <v>276505</v>
      </c>
      <c r="I19257" s="0" t="n">
        <v>210519</v>
      </c>
      <c r="J19257" s="0" t="n">
        <v>38131</v>
      </c>
    </row>
    <row r="19258" customFormat="false" ht="15" hidden="false" customHeight="false" outlineLevel="0" collapsed="false">
      <c r="A19258" s="0" t="n">
        <v>202508</v>
      </c>
      <c r="B19258" s="0" t="n">
        <v>202508</v>
      </c>
      <c r="C19258" s="37" t="s">
        <v>112</v>
      </c>
      <c r="D19258" s="37" t="s">
        <v>412</v>
      </c>
      <c r="E19258" s="0" t="n">
        <v>1</v>
      </c>
      <c r="F19258" s="38" t="s">
        <v>71</v>
      </c>
      <c r="G19258" s="37" t="s">
        <v>413</v>
      </c>
      <c r="H19258" s="0" t="n">
        <v>388426</v>
      </c>
      <c r="I19258" s="0" t="n">
        <v>394686</v>
      </c>
      <c r="J19258" s="0" t="n">
        <v>20492</v>
      </c>
    </row>
    <row r="19259" customFormat="false" ht="15" hidden="false" customHeight="false" outlineLevel="0" collapsed="false">
      <c r="A19259" s="0" t="n">
        <v>202508</v>
      </c>
      <c r="B19259" s="0" t="n">
        <v>202508</v>
      </c>
      <c r="C19259" s="37" t="s">
        <v>115</v>
      </c>
      <c r="D19259" s="37" t="s">
        <v>414</v>
      </c>
      <c r="E19259" s="0" t="n">
        <v>1</v>
      </c>
      <c r="F19259" s="38" t="s">
        <v>71</v>
      </c>
      <c r="G19259" s="37" t="s">
        <v>415</v>
      </c>
      <c r="H19259" s="0" t="n">
        <v>1471091</v>
      </c>
      <c r="I19259" s="0" t="n">
        <v>228473</v>
      </c>
      <c r="J19259" s="0" t="n">
        <v>-1122</v>
      </c>
    </row>
    <row r="19260" customFormat="false" ht="15" hidden="false" customHeight="false" outlineLevel="0" collapsed="false">
      <c r="A19260" s="0" t="n">
        <v>202508</v>
      </c>
      <c r="B19260" s="0" t="n">
        <v>202508</v>
      </c>
      <c r="C19260" s="37" t="s">
        <v>184</v>
      </c>
      <c r="D19260" s="37" t="s">
        <v>231</v>
      </c>
      <c r="E19260" s="0" t="n">
        <v>1</v>
      </c>
      <c r="F19260" s="38" t="s">
        <v>71</v>
      </c>
      <c r="G19260" s="37" t="s">
        <v>416</v>
      </c>
      <c r="H19260" s="0" t="n">
        <v>1831549</v>
      </c>
      <c r="I19260" s="0" t="n">
        <v>435852</v>
      </c>
      <c r="J19260" s="0" t="n">
        <v>-11765</v>
      </c>
    </row>
    <row r="19261" customFormat="false" ht="15" hidden="false" customHeight="false" outlineLevel="0" collapsed="false">
      <c r="A19261" s="0" t="n">
        <v>202508</v>
      </c>
      <c r="B19261" s="0" t="n">
        <v>202508</v>
      </c>
      <c r="C19261" s="37" t="s">
        <v>115</v>
      </c>
      <c r="D19261" s="37" t="s">
        <v>364</v>
      </c>
      <c r="E19261" s="0" t="n">
        <v>1</v>
      </c>
      <c r="F19261" s="38" t="s">
        <v>71</v>
      </c>
      <c r="G19261" s="37" t="s">
        <v>417</v>
      </c>
      <c r="H19261" s="0" t="n">
        <v>4415184</v>
      </c>
      <c r="I19261" s="0" t="n">
        <v>2652913</v>
      </c>
      <c r="J19261" s="0" t="n">
        <v>336989</v>
      </c>
    </row>
    <row r="19262" customFormat="false" ht="15" hidden="false" customHeight="false" outlineLevel="0" collapsed="false">
      <c r="A19262" s="0" t="n">
        <v>202508</v>
      </c>
      <c r="B19262" s="0" t="n">
        <v>202508</v>
      </c>
      <c r="C19262" s="37" t="s">
        <v>184</v>
      </c>
      <c r="D19262" s="37" t="s">
        <v>320</v>
      </c>
      <c r="E19262" s="0" t="n">
        <v>1</v>
      </c>
      <c r="F19262" s="38" t="s">
        <v>71</v>
      </c>
      <c r="G19262" s="37" t="s">
        <v>418</v>
      </c>
      <c r="H19262" s="0" t="n">
        <v>2070793</v>
      </c>
      <c r="I19262" s="0" t="n">
        <v>933669</v>
      </c>
      <c r="J19262" s="0" t="n">
        <v>188735</v>
      </c>
    </row>
    <row r="19263" customFormat="false" ht="15" hidden="false" customHeight="false" outlineLevel="0" collapsed="false">
      <c r="A19263" s="0" t="n">
        <v>202508</v>
      </c>
      <c r="B19263" s="0" t="n">
        <v>202508</v>
      </c>
      <c r="C19263" s="37" t="s">
        <v>197</v>
      </c>
      <c r="D19263" s="37" t="s">
        <v>174</v>
      </c>
      <c r="E19263" s="0" t="n">
        <v>1</v>
      </c>
      <c r="F19263" s="38" t="s">
        <v>71</v>
      </c>
      <c r="G19263" s="37" t="s">
        <v>419</v>
      </c>
      <c r="H19263" s="0" t="n">
        <v>139290</v>
      </c>
      <c r="I19263" s="0" t="n">
        <v>96855</v>
      </c>
      <c r="J19263" s="0" t="n">
        <v>11688</v>
      </c>
    </row>
    <row r="19264" customFormat="false" ht="15" hidden="false" customHeight="false" outlineLevel="0" collapsed="false">
      <c r="A19264" s="0" t="n">
        <v>202508</v>
      </c>
      <c r="B19264" s="0" t="n">
        <v>202508</v>
      </c>
      <c r="C19264" s="37" t="s">
        <v>106</v>
      </c>
      <c r="D19264" s="37" t="s">
        <v>420</v>
      </c>
      <c r="E19264" s="0" t="n">
        <v>1</v>
      </c>
      <c r="F19264" s="38" t="s">
        <v>71</v>
      </c>
      <c r="G19264" s="37" t="s">
        <v>421</v>
      </c>
      <c r="H19264" s="0" t="n">
        <v>5028420</v>
      </c>
      <c r="I19264" s="0" t="n">
        <v>813225</v>
      </c>
      <c r="J19264" s="0" t="n">
        <v>79041</v>
      </c>
    </row>
    <row r="19265" customFormat="false" ht="15" hidden="false" customHeight="false" outlineLevel="0" collapsed="false">
      <c r="A19265" s="0" t="n">
        <v>202508</v>
      </c>
      <c r="B19265" s="0" t="n">
        <v>202508</v>
      </c>
      <c r="C19265" s="37" t="s">
        <v>109</v>
      </c>
      <c r="D19265" s="37" t="s">
        <v>107</v>
      </c>
      <c r="E19265" s="0" t="n">
        <v>1</v>
      </c>
      <c r="F19265" s="38" t="s">
        <v>71</v>
      </c>
      <c r="G19265" s="37" t="s">
        <v>422</v>
      </c>
      <c r="H19265" s="0" t="n">
        <v>327453</v>
      </c>
      <c r="I19265" s="0" t="n">
        <v>197234</v>
      </c>
      <c r="J19265" s="0" t="n">
        <v>-8494</v>
      </c>
    </row>
    <row r="19266" customFormat="false" ht="15" hidden="false" customHeight="false" outlineLevel="0" collapsed="false">
      <c r="A19266" s="0" t="n">
        <v>202508</v>
      </c>
      <c r="B19266" s="0" t="n">
        <v>202508</v>
      </c>
      <c r="C19266" s="37" t="s">
        <v>184</v>
      </c>
      <c r="D19266" s="37" t="s">
        <v>423</v>
      </c>
      <c r="E19266" s="0" t="n">
        <v>1</v>
      </c>
      <c r="F19266" s="38" t="s">
        <v>71</v>
      </c>
      <c r="G19266" s="37" t="s">
        <v>424</v>
      </c>
      <c r="H19266" s="0" t="n">
        <v>2372612</v>
      </c>
      <c r="I19266" s="0" t="n">
        <v>870422</v>
      </c>
      <c r="J19266" s="0" t="n">
        <v>62572</v>
      </c>
    </row>
    <row r="19267" customFormat="false" ht="15" hidden="false" customHeight="false" outlineLevel="0" collapsed="false">
      <c r="A19267" s="0" t="n">
        <v>202508</v>
      </c>
      <c r="B19267" s="0" t="n">
        <v>202508</v>
      </c>
      <c r="C19267" s="37" t="s">
        <v>106</v>
      </c>
      <c r="D19267" s="37" t="s">
        <v>425</v>
      </c>
      <c r="E19267" s="0" t="n">
        <v>1</v>
      </c>
      <c r="F19267" s="38" t="s">
        <v>71</v>
      </c>
      <c r="G19267" s="37" t="s">
        <v>426</v>
      </c>
      <c r="H19267" s="0" t="n">
        <v>651282</v>
      </c>
      <c r="I19267" s="0" t="n">
        <v>153854</v>
      </c>
      <c r="J19267" s="0" t="n">
        <v>13823</v>
      </c>
    </row>
    <row r="19268" customFormat="false" ht="15" hidden="false" customHeight="false" outlineLevel="0" collapsed="false">
      <c r="A19268" s="0" t="n">
        <v>202508</v>
      </c>
      <c r="B19268" s="0" t="n">
        <v>202508</v>
      </c>
      <c r="C19268" s="37" t="s">
        <v>152</v>
      </c>
      <c r="D19268" s="37" t="s">
        <v>214</v>
      </c>
      <c r="E19268" s="0" t="n">
        <v>1</v>
      </c>
      <c r="F19268" s="38" t="s">
        <v>71</v>
      </c>
      <c r="G19268" s="37" t="s">
        <v>427</v>
      </c>
      <c r="H19268" s="0" t="n">
        <v>347203</v>
      </c>
      <c r="I19268" s="0" t="n">
        <v>108783</v>
      </c>
      <c r="J19268" s="0" t="n">
        <v>-1761</v>
      </c>
    </row>
    <row r="19269" customFormat="false" ht="15" hidden="false" customHeight="false" outlineLevel="0" collapsed="false">
      <c r="A19269" s="0" t="n">
        <v>202508</v>
      </c>
      <c r="B19269" s="0" t="n">
        <v>202508</v>
      </c>
      <c r="C19269" s="37" t="s">
        <v>101</v>
      </c>
      <c r="D19269" s="37" t="s">
        <v>251</v>
      </c>
      <c r="E19269" s="0" t="n">
        <v>1</v>
      </c>
      <c r="F19269" s="38" t="s">
        <v>71</v>
      </c>
      <c r="G19269" s="37" t="s">
        <v>428</v>
      </c>
      <c r="H19269" s="0" t="n">
        <v>79989</v>
      </c>
      <c r="I19269" s="0" t="n">
        <v>18306</v>
      </c>
      <c r="J19269" s="0" t="n">
        <v>2109</v>
      </c>
    </row>
    <row r="19270" customFormat="false" ht="15" hidden="false" customHeight="false" outlineLevel="0" collapsed="false">
      <c r="A19270" s="0" t="n">
        <v>202508</v>
      </c>
      <c r="B19270" s="0" t="n">
        <v>202508</v>
      </c>
      <c r="C19270" s="37" t="s">
        <v>115</v>
      </c>
      <c r="D19270" s="37" t="s">
        <v>200</v>
      </c>
      <c r="E19270" s="0" t="n">
        <v>1</v>
      </c>
      <c r="F19270" s="38" t="s">
        <v>71</v>
      </c>
      <c r="G19270" s="37" t="s">
        <v>429</v>
      </c>
      <c r="H19270" s="0" t="n">
        <v>579093</v>
      </c>
      <c r="I19270" s="0" t="n">
        <v>358545</v>
      </c>
      <c r="J19270" s="0" t="n">
        <v>1050</v>
      </c>
    </row>
    <row r="19271" customFormat="false" ht="15" hidden="false" customHeight="false" outlineLevel="0" collapsed="false">
      <c r="A19271" s="0" t="n">
        <v>202508</v>
      </c>
      <c r="B19271" s="0" t="n">
        <v>202508</v>
      </c>
      <c r="C19271" s="37" t="s">
        <v>124</v>
      </c>
      <c r="D19271" s="37" t="s">
        <v>430</v>
      </c>
      <c r="E19271" s="0" t="n">
        <v>1</v>
      </c>
      <c r="F19271" s="38" t="s">
        <v>71</v>
      </c>
      <c r="G19271" s="37" t="s">
        <v>431</v>
      </c>
      <c r="H19271" s="0" t="n">
        <v>105750</v>
      </c>
      <c r="I19271" s="0" t="n">
        <v>34101</v>
      </c>
      <c r="J19271" s="0" t="n">
        <v>1111</v>
      </c>
    </row>
    <row r="19272" customFormat="false" ht="15" hidden="false" customHeight="false" outlineLevel="0" collapsed="false">
      <c r="A19272" s="0" t="n">
        <v>202508</v>
      </c>
      <c r="B19272" s="0" t="n">
        <v>202508</v>
      </c>
      <c r="C19272" s="37" t="s">
        <v>197</v>
      </c>
      <c r="D19272" s="37" t="s">
        <v>243</v>
      </c>
      <c r="E19272" s="0" t="n">
        <v>1</v>
      </c>
      <c r="F19272" s="38" t="s">
        <v>71</v>
      </c>
      <c r="G19272" s="37" t="s">
        <v>432</v>
      </c>
      <c r="H19272" s="0" t="n">
        <v>1980395</v>
      </c>
      <c r="I19272" s="0" t="n">
        <v>520577</v>
      </c>
      <c r="J19272" s="0" t="n">
        <v>77677</v>
      </c>
    </row>
    <row r="19273" customFormat="false" ht="15" hidden="false" customHeight="false" outlineLevel="0" collapsed="false">
      <c r="A19273" s="0" t="n">
        <v>202508</v>
      </c>
      <c r="B19273" s="0" t="n">
        <v>202508</v>
      </c>
      <c r="C19273" s="37" t="s">
        <v>136</v>
      </c>
      <c r="D19273" s="37" t="s">
        <v>389</v>
      </c>
      <c r="E19273" s="0" t="n">
        <v>1</v>
      </c>
      <c r="F19273" s="38" t="s">
        <v>71</v>
      </c>
      <c r="G19273" s="37" t="s">
        <v>433</v>
      </c>
      <c r="H19273" s="0" t="n">
        <v>4736678</v>
      </c>
      <c r="I19273" s="0" t="n">
        <v>2907630</v>
      </c>
      <c r="J19273" s="0" t="n">
        <v>673933</v>
      </c>
    </row>
    <row r="19274" customFormat="false" ht="15" hidden="false" customHeight="false" outlineLevel="0" collapsed="false">
      <c r="A19274" s="0" t="n">
        <v>202508</v>
      </c>
      <c r="B19274" s="0" t="n">
        <v>202508</v>
      </c>
      <c r="C19274" s="37" t="s">
        <v>197</v>
      </c>
      <c r="D19274" s="37" t="s">
        <v>127</v>
      </c>
      <c r="E19274" s="0" t="n">
        <v>1</v>
      </c>
      <c r="F19274" s="38" t="s">
        <v>71</v>
      </c>
      <c r="G19274" s="37" t="s">
        <v>434</v>
      </c>
      <c r="H19274" s="0" t="n">
        <v>136357</v>
      </c>
      <c r="I19274" s="0" t="n">
        <v>72000</v>
      </c>
      <c r="J19274" s="0" t="n">
        <v>16061</v>
      </c>
    </row>
    <row r="19275" customFormat="false" ht="15" hidden="false" customHeight="false" outlineLevel="0" collapsed="false">
      <c r="A19275" s="0" t="n">
        <v>202508</v>
      </c>
      <c r="B19275" s="0" t="n">
        <v>202508</v>
      </c>
      <c r="C19275" s="37" t="s">
        <v>149</v>
      </c>
      <c r="D19275" s="37" t="s">
        <v>330</v>
      </c>
      <c r="E19275" s="0" t="n">
        <v>1</v>
      </c>
      <c r="F19275" s="38" t="s">
        <v>71</v>
      </c>
      <c r="G19275" s="37" t="s">
        <v>435</v>
      </c>
      <c r="H19275" s="0" t="n">
        <v>705803</v>
      </c>
      <c r="I19275" s="0" t="n">
        <v>114867</v>
      </c>
      <c r="J19275" s="0" t="n">
        <v>6639</v>
      </c>
    </row>
    <row r="19276" customFormat="false" ht="15" hidden="false" customHeight="false" outlineLevel="0" collapsed="false">
      <c r="A19276" s="0" t="n">
        <v>202508</v>
      </c>
      <c r="B19276" s="0" t="n">
        <v>202508</v>
      </c>
      <c r="C19276" s="37" t="s">
        <v>112</v>
      </c>
      <c r="D19276" s="37" t="s">
        <v>130</v>
      </c>
      <c r="E19276" s="0" t="n">
        <v>1</v>
      </c>
      <c r="F19276" s="38" t="s">
        <v>71</v>
      </c>
      <c r="G19276" s="37" t="s">
        <v>436</v>
      </c>
      <c r="H19276" s="0" t="n">
        <v>263151</v>
      </c>
      <c r="I19276" s="0" t="n">
        <v>61689</v>
      </c>
      <c r="J19276" s="0" t="n">
        <v>7828</v>
      </c>
    </row>
    <row r="19277" customFormat="false" ht="15" hidden="false" customHeight="false" outlineLevel="0" collapsed="false">
      <c r="A19277" s="0" t="n">
        <v>202508</v>
      </c>
      <c r="B19277" s="0" t="n">
        <v>202508</v>
      </c>
      <c r="C19277" s="37" t="s">
        <v>149</v>
      </c>
      <c r="D19277" s="37" t="s">
        <v>396</v>
      </c>
      <c r="E19277" s="0" t="n">
        <v>1</v>
      </c>
      <c r="F19277" s="38" t="s">
        <v>71</v>
      </c>
      <c r="G19277" s="37" t="s">
        <v>437</v>
      </c>
      <c r="H19277" s="0" t="n">
        <v>290267</v>
      </c>
      <c r="I19277" s="0" t="n">
        <v>153580</v>
      </c>
      <c r="J19277" s="0" t="n">
        <v>20817</v>
      </c>
    </row>
    <row r="19278" customFormat="false" ht="15" hidden="false" customHeight="false" outlineLevel="0" collapsed="false">
      <c r="A19278" s="0" t="n">
        <v>202508</v>
      </c>
      <c r="B19278" s="0" t="n">
        <v>202508</v>
      </c>
      <c r="C19278" s="37" t="s">
        <v>98</v>
      </c>
      <c r="D19278" s="37" t="s">
        <v>438</v>
      </c>
      <c r="E19278" s="0" t="n">
        <v>1</v>
      </c>
      <c r="F19278" s="38" t="s">
        <v>71</v>
      </c>
      <c r="G19278" s="37" t="s">
        <v>439</v>
      </c>
      <c r="H19278" s="0" t="n">
        <v>1773573</v>
      </c>
      <c r="I19278" s="0" t="n">
        <v>871530</v>
      </c>
      <c r="J19278" s="0" t="n">
        <v>117621</v>
      </c>
    </row>
    <row r="19279" customFormat="false" ht="15" hidden="false" customHeight="false" outlineLevel="0" collapsed="false">
      <c r="A19279" s="0" t="n">
        <v>202508</v>
      </c>
      <c r="B19279" s="0" t="n">
        <v>202508</v>
      </c>
      <c r="C19279" s="37" t="s">
        <v>112</v>
      </c>
      <c r="D19279" s="37" t="s">
        <v>372</v>
      </c>
      <c r="E19279" s="0" t="n">
        <v>1</v>
      </c>
      <c r="F19279" s="38" t="s">
        <v>71</v>
      </c>
      <c r="G19279" s="37" t="s">
        <v>440</v>
      </c>
      <c r="H19279" s="0" t="n">
        <v>555278</v>
      </c>
      <c r="I19279" s="0" t="n">
        <v>122580</v>
      </c>
      <c r="J19279" s="0" t="n">
        <v>10410</v>
      </c>
    </row>
    <row r="19280" customFormat="false" ht="15" hidden="false" customHeight="false" outlineLevel="0" collapsed="false">
      <c r="A19280" s="0" t="n">
        <v>202508</v>
      </c>
      <c r="B19280" s="0" t="n">
        <v>202508</v>
      </c>
      <c r="C19280" s="37" t="s">
        <v>149</v>
      </c>
      <c r="D19280" s="37" t="s">
        <v>425</v>
      </c>
      <c r="E19280" s="0" t="n">
        <v>1</v>
      </c>
      <c r="F19280" s="38" t="s">
        <v>71</v>
      </c>
      <c r="G19280" s="37" t="s">
        <v>441</v>
      </c>
      <c r="H19280" s="0" t="n">
        <v>6514292</v>
      </c>
      <c r="I19280" s="0" t="n">
        <v>1216085</v>
      </c>
      <c r="J19280" s="0" t="n">
        <v>245472</v>
      </c>
    </row>
    <row r="19281" customFormat="false" ht="15" hidden="false" customHeight="false" outlineLevel="0" collapsed="false">
      <c r="A19281" s="0" t="n">
        <v>202508</v>
      </c>
      <c r="B19281" s="0" t="n">
        <v>202508</v>
      </c>
      <c r="C19281" s="37" t="s">
        <v>106</v>
      </c>
      <c r="D19281" s="37" t="s">
        <v>282</v>
      </c>
      <c r="E19281" s="0" t="n">
        <v>1</v>
      </c>
      <c r="F19281" s="38" t="s">
        <v>71</v>
      </c>
      <c r="G19281" s="37" t="s">
        <v>442</v>
      </c>
      <c r="H19281" s="0" t="n">
        <v>297575</v>
      </c>
      <c r="I19281" s="0" t="n">
        <v>61894</v>
      </c>
      <c r="J19281" s="0" t="n">
        <v>680</v>
      </c>
    </row>
    <row r="19282" customFormat="false" ht="15" hidden="false" customHeight="false" outlineLevel="0" collapsed="false">
      <c r="A19282" s="0" t="n">
        <v>202508</v>
      </c>
      <c r="B19282" s="0" t="n">
        <v>202508</v>
      </c>
      <c r="C19282" s="37" t="s">
        <v>115</v>
      </c>
      <c r="D19282" s="37" t="s">
        <v>134</v>
      </c>
      <c r="E19282" s="0" t="n">
        <v>1</v>
      </c>
      <c r="F19282" s="38" t="s">
        <v>71</v>
      </c>
      <c r="G19282" s="37" t="s">
        <v>443</v>
      </c>
      <c r="H19282" s="0" t="n">
        <v>1638540</v>
      </c>
      <c r="I19282" s="0" t="n">
        <v>276394</v>
      </c>
      <c r="J19282" s="0" t="n">
        <v>-11548</v>
      </c>
    </row>
    <row r="19283" customFormat="false" ht="15" hidden="false" customHeight="false" outlineLevel="0" collapsed="false">
      <c r="A19283" s="0" t="n">
        <v>202508</v>
      </c>
      <c r="B19283" s="0" t="n">
        <v>202508</v>
      </c>
      <c r="C19283" s="37" t="s">
        <v>149</v>
      </c>
      <c r="D19283" s="37" t="s">
        <v>145</v>
      </c>
      <c r="E19283" s="0" t="n">
        <v>1</v>
      </c>
      <c r="F19283" s="38" t="s">
        <v>71</v>
      </c>
      <c r="G19283" s="37" t="s">
        <v>444</v>
      </c>
      <c r="H19283" s="0" t="n">
        <v>674927</v>
      </c>
      <c r="I19283" s="0" t="n">
        <v>231918</v>
      </c>
      <c r="J19283" s="0" t="n">
        <v>24989</v>
      </c>
    </row>
    <row r="19284" customFormat="false" ht="15" hidden="false" customHeight="false" outlineLevel="0" collapsed="false">
      <c r="A19284" s="0" t="n">
        <v>202508</v>
      </c>
      <c r="B19284" s="0" t="n">
        <v>202508</v>
      </c>
      <c r="C19284" s="37" t="s">
        <v>158</v>
      </c>
      <c r="D19284" s="37" t="s">
        <v>445</v>
      </c>
      <c r="E19284" s="0" t="n">
        <v>1</v>
      </c>
      <c r="F19284" s="38" t="s">
        <v>71</v>
      </c>
      <c r="G19284" s="37" t="s">
        <v>446</v>
      </c>
      <c r="H19284" s="0" t="n">
        <v>1725531</v>
      </c>
      <c r="I19284" s="0" t="n">
        <v>1001064</v>
      </c>
      <c r="J19284" s="0" t="n">
        <v>41284</v>
      </c>
    </row>
    <row r="19285" customFormat="false" ht="15" hidden="false" customHeight="false" outlineLevel="0" collapsed="false">
      <c r="A19285" s="0" t="n">
        <v>202508</v>
      </c>
      <c r="B19285" s="0" t="n">
        <v>202508</v>
      </c>
      <c r="C19285" s="37" t="s">
        <v>112</v>
      </c>
      <c r="D19285" s="37" t="s">
        <v>447</v>
      </c>
      <c r="E19285" s="0" t="n">
        <v>1</v>
      </c>
      <c r="F19285" s="38" t="s">
        <v>71</v>
      </c>
      <c r="G19285" s="37" t="s">
        <v>448</v>
      </c>
      <c r="H19285" s="0" t="n">
        <v>402593</v>
      </c>
      <c r="I19285" s="0" t="n">
        <v>68971</v>
      </c>
      <c r="J19285" s="0" t="n">
        <v>18215</v>
      </c>
    </row>
    <row r="19286" customFormat="false" ht="15" hidden="false" customHeight="false" outlineLevel="0" collapsed="false">
      <c r="A19286" s="0" t="n">
        <v>202508</v>
      </c>
      <c r="B19286" s="0" t="n">
        <v>202508</v>
      </c>
      <c r="C19286" s="37" t="s">
        <v>136</v>
      </c>
      <c r="D19286" s="37" t="s">
        <v>267</v>
      </c>
      <c r="E19286" s="0" t="n">
        <v>1</v>
      </c>
      <c r="F19286" s="38" t="s">
        <v>71</v>
      </c>
      <c r="G19286" s="37" t="s">
        <v>449</v>
      </c>
      <c r="H19286" s="0" t="n">
        <v>403835</v>
      </c>
      <c r="I19286" s="0" t="n">
        <v>79443</v>
      </c>
      <c r="J19286" s="0" t="n">
        <v>2056</v>
      </c>
    </row>
    <row r="19287" customFormat="false" ht="15" hidden="false" customHeight="false" outlineLevel="0" collapsed="false">
      <c r="A19287" s="0" t="n">
        <v>202508</v>
      </c>
      <c r="B19287" s="0" t="n">
        <v>202508</v>
      </c>
      <c r="C19287" s="37" t="s">
        <v>158</v>
      </c>
      <c r="D19287" s="37" t="s">
        <v>450</v>
      </c>
      <c r="E19287" s="0" t="n">
        <v>1</v>
      </c>
      <c r="F19287" s="38" t="s">
        <v>71</v>
      </c>
      <c r="G19287" s="37" t="s">
        <v>451</v>
      </c>
      <c r="H19287" s="0" t="n">
        <v>306000</v>
      </c>
      <c r="I19287" s="0" t="n">
        <v>39745</v>
      </c>
      <c r="J19287" s="0" t="n">
        <v>6988</v>
      </c>
    </row>
    <row r="19288" customFormat="false" ht="15" hidden="false" customHeight="false" outlineLevel="0" collapsed="false">
      <c r="A19288" s="0" t="n">
        <v>202508</v>
      </c>
      <c r="B19288" s="0" t="n">
        <v>202508</v>
      </c>
      <c r="C19288" s="37" t="s">
        <v>112</v>
      </c>
      <c r="D19288" s="37" t="s">
        <v>452</v>
      </c>
      <c r="E19288" s="0" t="n">
        <v>1</v>
      </c>
      <c r="F19288" s="38" t="s">
        <v>71</v>
      </c>
      <c r="G19288" s="37" t="s">
        <v>453</v>
      </c>
      <c r="H19288" s="0" t="n">
        <v>260696</v>
      </c>
      <c r="I19288" s="0" t="n">
        <v>72208</v>
      </c>
      <c r="J19288" s="0" t="n">
        <v>8651</v>
      </c>
    </row>
    <row r="19289" customFormat="false" ht="15" hidden="false" customHeight="false" outlineLevel="0" collapsed="false">
      <c r="A19289" s="0" t="n">
        <v>202508</v>
      </c>
      <c r="B19289" s="0" t="n">
        <v>202508</v>
      </c>
      <c r="C19289" s="37" t="s">
        <v>178</v>
      </c>
      <c r="D19289" s="37" t="s">
        <v>454</v>
      </c>
      <c r="E19289" s="0" t="n">
        <v>1</v>
      </c>
      <c r="F19289" s="38" t="s">
        <v>71</v>
      </c>
      <c r="G19289" s="37" t="s">
        <v>455</v>
      </c>
      <c r="H19289" s="0" t="n">
        <v>1390952</v>
      </c>
      <c r="I19289" s="0" t="n">
        <v>223935</v>
      </c>
      <c r="J19289" s="0" t="n">
        <v>-15103</v>
      </c>
    </row>
    <row r="19290" customFormat="false" ht="15" hidden="false" customHeight="false" outlineLevel="0" collapsed="false">
      <c r="A19290" s="0" t="n">
        <v>202508</v>
      </c>
      <c r="B19290" s="0" t="n">
        <v>202508</v>
      </c>
      <c r="C19290" s="37" t="s">
        <v>115</v>
      </c>
      <c r="D19290" s="37" t="s">
        <v>170</v>
      </c>
      <c r="E19290" s="0" t="n">
        <v>1</v>
      </c>
      <c r="F19290" s="38" t="s">
        <v>71</v>
      </c>
      <c r="G19290" s="37" t="s">
        <v>456</v>
      </c>
      <c r="H19290" s="0" t="n">
        <v>1091705</v>
      </c>
      <c r="I19290" s="0" t="n">
        <v>675112</v>
      </c>
      <c r="J19290" s="0" t="n">
        <v>89011</v>
      </c>
    </row>
    <row r="19291" customFormat="false" ht="15" hidden="false" customHeight="false" outlineLevel="0" collapsed="false">
      <c r="A19291" s="0" t="n">
        <v>202508</v>
      </c>
      <c r="B19291" s="0" t="n">
        <v>202508</v>
      </c>
      <c r="C19291" s="37" t="s">
        <v>152</v>
      </c>
      <c r="D19291" s="37" t="s">
        <v>350</v>
      </c>
      <c r="E19291" s="0" t="n">
        <v>1</v>
      </c>
      <c r="F19291" s="38" t="s">
        <v>71</v>
      </c>
      <c r="G19291" s="37" t="s">
        <v>457</v>
      </c>
      <c r="H19291" s="0" t="n">
        <v>1226290</v>
      </c>
      <c r="I19291" s="0" t="n">
        <v>418712</v>
      </c>
      <c r="J19291" s="0" t="n">
        <v>3073</v>
      </c>
    </row>
    <row r="19292" customFormat="false" ht="15" hidden="false" customHeight="false" outlineLevel="0" collapsed="false">
      <c r="A19292" s="0" t="n">
        <v>202508</v>
      </c>
      <c r="B19292" s="0" t="n">
        <v>202508</v>
      </c>
      <c r="C19292" s="37" t="s">
        <v>112</v>
      </c>
      <c r="D19292" s="37" t="s">
        <v>282</v>
      </c>
      <c r="E19292" s="0" t="n">
        <v>1</v>
      </c>
      <c r="F19292" s="38" t="s">
        <v>71</v>
      </c>
      <c r="G19292" s="37" t="s">
        <v>458</v>
      </c>
      <c r="H19292" s="0" t="n">
        <v>4842001</v>
      </c>
      <c r="I19292" s="0" t="n">
        <v>1486007</v>
      </c>
      <c r="J19292" s="0" t="n">
        <v>464809</v>
      </c>
    </row>
    <row r="19293" customFormat="false" ht="15" hidden="false" customHeight="false" outlineLevel="0" collapsed="false">
      <c r="A19293" s="0" t="n">
        <v>202508</v>
      </c>
      <c r="B19293" s="0" t="n">
        <v>202508</v>
      </c>
      <c r="C19293" s="37" t="s">
        <v>158</v>
      </c>
      <c r="D19293" s="37" t="s">
        <v>210</v>
      </c>
      <c r="E19293" s="0" t="n">
        <v>1</v>
      </c>
      <c r="F19293" s="38" t="s">
        <v>71</v>
      </c>
      <c r="G19293" s="37" t="s">
        <v>459</v>
      </c>
      <c r="H19293" s="0" t="n">
        <v>2398865</v>
      </c>
      <c r="I19293" s="0" t="n">
        <v>429417</v>
      </c>
      <c r="J19293" s="0" t="n">
        <v>-2744</v>
      </c>
    </row>
    <row r="19294" customFormat="false" ht="15" hidden="false" customHeight="false" outlineLevel="0" collapsed="false">
      <c r="A19294" s="0" t="n">
        <v>202508</v>
      </c>
      <c r="B19294" s="0" t="n">
        <v>202508</v>
      </c>
      <c r="C19294" s="37" t="s">
        <v>112</v>
      </c>
      <c r="D19294" s="37" t="s">
        <v>447</v>
      </c>
      <c r="E19294" s="0" t="n">
        <v>1</v>
      </c>
      <c r="F19294" s="38" t="s">
        <v>71</v>
      </c>
      <c r="G19294" s="37" t="s">
        <v>460</v>
      </c>
      <c r="H19294" s="0" t="n">
        <v>305806</v>
      </c>
      <c r="I19294" s="0" t="n">
        <v>67183</v>
      </c>
      <c r="J19294" s="0" t="n">
        <v>-1324</v>
      </c>
    </row>
    <row r="19295" customFormat="false" ht="15" hidden="false" customHeight="false" outlineLevel="0" collapsed="false">
      <c r="A19295" s="0" t="n">
        <v>202508</v>
      </c>
      <c r="B19295" s="0" t="n">
        <v>202508</v>
      </c>
      <c r="C19295" s="37" t="s">
        <v>124</v>
      </c>
      <c r="D19295" s="37" t="s">
        <v>461</v>
      </c>
      <c r="E19295" s="0" t="n">
        <v>1</v>
      </c>
      <c r="F19295" s="38" t="s">
        <v>71</v>
      </c>
      <c r="G19295" s="37" t="s">
        <v>462</v>
      </c>
      <c r="H19295" s="0" t="n">
        <v>846194</v>
      </c>
      <c r="I19295" s="0" t="n">
        <v>640295</v>
      </c>
      <c r="J19295" s="0" t="n">
        <v>-93267</v>
      </c>
    </row>
    <row r="19296" customFormat="false" ht="15" hidden="false" customHeight="false" outlineLevel="0" collapsed="false">
      <c r="A19296" s="0" t="n">
        <v>202508</v>
      </c>
      <c r="B19296" s="0" t="n">
        <v>202508</v>
      </c>
      <c r="C19296" s="37" t="s">
        <v>95</v>
      </c>
      <c r="D19296" s="37" t="s">
        <v>425</v>
      </c>
      <c r="E19296" s="0" t="n">
        <v>1</v>
      </c>
      <c r="F19296" s="38" t="s">
        <v>71</v>
      </c>
      <c r="G19296" s="37" t="s">
        <v>463</v>
      </c>
      <c r="H19296" s="0" t="n">
        <v>426215</v>
      </c>
      <c r="I19296" s="0" t="n">
        <v>201178</v>
      </c>
      <c r="J19296" s="0" t="n">
        <v>-807</v>
      </c>
    </row>
    <row r="19297" customFormat="false" ht="15" hidden="false" customHeight="false" outlineLevel="0" collapsed="false">
      <c r="A19297" s="0" t="n">
        <v>202508</v>
      </c>
      <c r="B19297" s="0" t="n">
        <v>202508</v>
      </c>
      <c r="C19297" s="37" t="s">
        <v>184</v>
      </c>
      <c r="D19297" s="37" t="s">
        <v>284</v>
      </c>
      <c r="E19297" s="0" t="n">
        <v>1</v>
      </c>
      <c r="F19297" s="38" t="s">
        <v>71</v>
      </c>
      <c r="G19297" s="37" t="s">
        <v>464</v>
      </c>
      <c r="H19297" s="0" t="n">
        <v>723606</v>
      </c>
      <c r="I19297" s="0" t="n">
        <v>167037</v>
      </c>
      <c r="J19297" s="0" t="n">
        <v>24256</v>
      </c>
    </row>
    <row r="19298" customFormat="false" ht="15" hidden="false" customHeight="false" outlineLevel="0" collapsed="false">
      <c r="A19298" s="0" t="n">
        <v>202508</v>
      </c>
      <c r="B19298" s="0" t="n">
        <v>202508</v>
      </c>
      <c r="C19298" s="37" t="s">
        <v>149</v>
      </c>
      <c r="D19298" s="37" t="s">
        <v>237</v>
      </c>
      <c r="E19298" s="0" t="n">
        <v>1</v>
      </c>
      <c r="F19298" s="38" t="s">
        <v>71</v>
      </c>
      <c r="G19298" s="37" t="s">
        <v>465</v>
      </c>
      <c r="H19298" s="0" t="n">
        <v>422826</v>
      </c>
      <c r="I19298" s="0" t="n">
        <v>347370</v>
      </c>
      <c r="J19298" s="0" t="n">
        <v>-10617</v>
      </c>
    </row>
    <row r="19299" customFormat="false" ht="15" hidden="false" customHeight="false" outlineLevel="0" collapsed="false">
      <c r="A19299" s="0" t="n">
        <v>202508</v>
      </c>
      <c r="B19299" s="0" t="n">
        <v>202508</v>
      </c>
      <c r="C19299" s="37" t="s">
        <v>95</v>
      </c>
      <c r="D19299" s="37" t="s">
        <v>320</v>
      </c>
      <c r="E19299" s="0" t="n">
        <v>1</v>
      </c>
      <c r="F19299" s="38" t="s">
        <v>71</v>
      </c>
      <c r="G19299" s="37" t="s">
        <v>466</v>
      </c>
      <c r="H19299" s="0" t="n">
        <v>3623063</v>
      </c>
      <c r="I19299" s="0" t="n">
        <v>1196565</v>
      </c>
      <c r="J19299" s="0" t="n">
        <v>148462</v>
      </c>
    </row>
    <row r="19300" customFormat="false" ht="15" hidden="false" customHeight="false" outlineLevel="0" collapsed="false">
      <c r="A19300" s="0" t="n">
        <v>202508</v>
      </c>
      <c r="B19300" s="0" t="n">
        <v>202508</v>
      </c>
      <c r="C19300" s="37" t="s">
        <v>101</v>
      </c>
      <c r="D19300" s="37" t="s">
        <v>467</v>
      </c>
      <c r="E19300" s="0" t="n">
        <v>1</v>
      </c>
      <c r="F19300" s="38" t="s">
        <v>71</v>
      </c>
      <c r="G19300" s="37" t="s">
        <v>468</v>
      </c>
      <c r="H19300" s="0" t="n">
        <v>768646</v>
      </c>
      <c r="I19300" s="0" t="n">
        <v>295910</v>
      </c>
      <c r="J19300" s="0" t="n">
        <v>29118</v>
      </c>
    </row>
    <row r="19301" customFormat="false" ht="15" hidden="false" customHeight="false" outlineLevel="0" collapsed="false">
      <c r="A19301" s="0" t="n">
        <v>202508</v>
      </c>
      <c r="B19301" s="0" t="n">
        <v>202508</v>
      </c>
      <c r="C19301" s="37" t="s">
        <v>112</v>
      </c>
      <c r="D19301" s="37" t="s">
        <v>233</v>
      </c>
      <c r="E19301" s="0" t="n">
        <v>1</v>
      </c>
      <c r="F19301" s="38" t="s">
        <v>71</v>
      </c>
      <c r="G19301" s="37" t="s">
        <v>469</v>
      </c>
      <c r="H19301" s="0" t="n">
        <v>524908</v>
      </c>
      <c r="I19301" s="0" t="n">
        <v>137567</v>
      </c>
      <c r="J19301" s="0" t="n">
        <v>-3434</v>
      </c>
    </row>
    <row r="19302" customFormat="false" ht="15" hidden="false" customHeight="false" outlineLevel="0" collapsed="false">
      <c r="A19302" s="0" t="n">
        <v>202508</v>
      </c>
      <c r="B19302" s="0" t="n">
        <v>202508</v>
      </c>
      <c r="C19302" s="37" t="s">
        <v>112</v>
      </c>
      <c r="D19302" s="37" t="s">
        <v>470</v>
      </c>
      <c r="E19302" s="0" t="n">
        <v>1</v>
      </c>
      <c r="F19302" s="38" t="s">
        <v>71</v>
      </c>
      <c r="G19302" s="37" t="s">
        <v>471</v>
      </c>
      <c r="H19302" s="0" t="n">
        <v>1888314</v>
      </c>
      <c r="I19302" s="0" t="n">
        <v>1397778</v>
      </c>
      <c r="J19302" s="0" t="n">
        <v>84846</v>
      </c>
    </row>
    <row r="19303" customFormat="false" ht="15" hidden="false" customHeight="false" outlineLevel="0" collapsed="false">
      <c r="A19303" s="0" t="n">
        <v>202508</v>
      </c>
      <c r="B19303" s="0" t="n">
        <v>202508</v>
      </c>
      <c r="C19303" s="37" t="s">
        <v>98</v>
      </c>
      <c r="D19303" s="37" t="s">
        <v>383</v>
      </c>
      <c r="E19303" s="0" t="n">
        <v>1</v>
      </c>
      <c r="F19303" s="38" t="s">
        <v>71</v>
      </c>
      <c r="G19303" s="37" t="s">
        <v>472</v>
      </c>
      <c r="H19303" s="0" t="n">
        <v>32868</v>
      </c>
      <c r="I19303" s="0" t="n">
        <v>6509</v>
      </c>
      <c r="J19303" s="0" t="n">
        <v>-140</v>
      </c>
    </row>
    <row r="19304" customFormat="false" ht="15" hidden="false" customHeight="false" outlineLevel="0" collapsed="false">
      <c r="A19304" s="0" t="n">
        <v>202508</v>
      </c>
      <c r="B19304" s="0" t="n">
        <v>202508</v>
      </c>
      <c r="C19304" s="37" t="s">
        <v>101</v>
      </c>
      <c r="D19304" s="37" t="s">
        <v>258</v>
      </c>
      <c r="E19304" s="0" t="n">
        <v>1</v>
      </c>
      <c r="F19304" s="38" t="s">
        <v>71</v>
      </c>
      <c r="G19304" s="37" t="s">
        <v>473</v>
      </c>
      <c r="H19304" s="0" t="n">
        <v>48658</v>
      </c>
      <c r="I19304" s="0" t="n">
        <v>30706</v>
      </c>
      <c r="J19304" s="0" t="n">
        <v>4867</v>
      </c>
    </row>
    <row r="19305" customFormat="false" ht="15" hidden="false" customHeight="false" outlineLevel="0" collapsed="false">
      <c r="A19305" s="0" t="n">
        <v>202508</v>
      </c>
      <c r="B19305" s="0" t="n">
        <v>202508</v>
      </c>
      <c r="C19305" s="37" t="s">
        <v>98</v>
      </c>
      <c r="D19305" s="37" t="s">
        <v>474</v>
      </c>
      <c r="E19305" s="0" t="n">
        <v>1</v>
      </c>
      <c r="F19305" s="38" t="s">
        <v>71</v>
      </c>
      <c r="G19305" s="37" t="s">
        <v>475</v>
      </c>
      <c r="H19305" s="0" t="n">
        <v>1657842</v>
      </c>
      <c r="I19305" s="0" t="n">
        <v>304210</v>
      </c>
      <c r="J19305" s="0" t="n">
        <v>-33338</v>
      </c>
    </row>
    <row r="19306" customFormat="false" ht="15" hidden="false" customHeight="false" outlineLevel="0" collapsed="false">
      <c r="A19306" s="0" t="n">
        <v>202508</v>
      </c>
      <c r="B19306" s="0" t="n">
        <v>202508</v>
      </c>
      <c r="C19306" s="37" t="s">
        <v>112</v>
      </c>
      <c r="D19306" s="37" t="s">
        <v>476</v>
      </c>
      <c r="E19306" s="0" t="n">
        <v>1</v>
      </c>
      <c r="F19306" s="38" t="s">
        <v>71</v>
      </c>
      <c r="G19306" s="37" t="s">
        <v>477</v>
      </c>
      <c r="H19306" s="0" t="n">
        <v>586238</v>
      </c>
      <c r="I19306" s="0" t="n">
        <v>164235</v>
      </c>
      <c r="J19306" s="0" t="n">
        <v>24030</v>
      </c>
    </row>
    <row r="19307" customFormat="false" ht="15" hidden="false" customHeight="false" outlineLevel="0" collapsed="false">
      <c r="A19307" s="0" t="n">
        <v>202508</v>
      </c>
      <c r="B19307" s="0" t="n">
        <v>202508</v>
      </c>
      <c r="C19307" s="37" t="s">
        <v>136</v>
      </c>
      <c r="D19307" s="37" t="s">
        <v>132</v>
      </c>
      <c r="E19307" s="0" t="n">
        <v>1</v>
      </c>
      <c r="F19307" s="38" t="s">
        <v>71</v>
      </c>
      <c r="G19307" s="37" t="s">
        <v>478</v>
      </c>
      <c r="H19307" s="0" t="n">
        <v>477151</v>
      </c>
      <c r="I19307" s="0" t="n">
        <v>215546</v>
      </c>
      <c r="J19307" s="0" t="n">
        <v>88</v>
      </c>
    </row>
    <row r="19308" customFormat="false" ht="15" hidden="false" customHeight="false" outlineLevel="0" collapsed="false">
      <c r="A19308" s="0" t="n">
        <v>202508</v>
      </c>
      <c r="B19308" s="0" t="n">
        <v>202508</v>
      </c>
      <c r="C19308" s="37" t="s">
        <v>106</v>
      </c>
      <c r="D19308" s="37" t="s">
        <v>273</v>
      </c>
      <c r="E19308" s="0" t="n">
        <v>1</v>
      </c>
      <c r="F19308" s="38" t="s">
        <v>71</v>
      </c>
      <c r="G19308" s="37" t="s">
        <v>479</v>
      </c>
      <c r="H19308" s="0" t="n">
        <v>136230</v>
      </c>
      <c r="I19308" s="0" t="n">
        <v>20334</v>
      </c>
      <c r="J19308" s="0" t="n">
        <v>1713</v>
      </c>
    </row>
    <row r="19309" customFormat="false" ht="15" hidden="false" customHeight="false" outlineLevel="0" collapsed="false">
      <c r="A19309" s="0" t="n">
        <v>202508</v>
      </c>
      <c r="B19309" s="0" t="n">
        <v>202508</v>
      </c>
      <c r="C19309" s="37" t="s">
        <v>149</v>
      </c>
      <c r="D19309" s="37" t="s">
        <v>159</v>
      </c>
      <c r="E19309" s="0" t="n">
        <v>1</v>
      </c>
      <c r="F19309" s="38" t="s">
        <v>71</v>
      </c>
      <c r="G19309" s="37" t="s">
        <v>480</v>
      </c>
      <c r="H19309" s="0" t="n">
        <v>486822</v>
      </c>
      <c r="I19309" s="0" t="n">
        <v>118879</v>
      </c>
      <c r="J19309" s="0" t="n">
        <v>14169</v>
      </c>
    </row>
    <row r="19310" customFormat="false" ht="15" hidden="false" customHeight="false" outlineLevel="0" collapsed="false">
      <c r="A19310" s="0" t="n">
        <v>202508</v>
      </c>
      <c r="B19310" s="0" t="n">
        <v>202508</v>
      </c>
      <c r="C19310" s="37" t="s">
        <v>109</v>
      </c>
      <c r="D19310" s="37" t="s">
        <v>241</v>
      </c>
      <c r="E19310" s="0" t="n">
        <v>1</v>
      </c>
      <c r="F19310" s="38" t="s">
        <v>71</v>
      </c>
      <c r="G19310" s="37" t="s">
        <v>481</v>
      </c>
      <c r="H19310" s="0" t="n">
        <v>5107255</v>
      </c>
      <c r="I19310" s="0" t="n">
        <v>3280323</v>
      </c>
      <c r="J19310" s="0" t="n">
        <v>284443</v>
      </c>
    </row>
    <row r="19311" customFormat="false" ht="15" hidden="false" customHeight="false" outlineLevel="0" collapsed="false">
      <c r="A19311" s="0" t="n">
        <v>202508</v>
      </c>
      <c r="B19311" s="0" t="n">
        <v>202508</v>
      </c>
      <c r="C19311" s="37" t="s">
        <v>184</v>
      </c>
      <c r="D19311" s="37" t="s">
        <v>482</v>
      </c>
      <c r="E19311" s="0" t="n">
        <v>1</v>
      </c>
      <c r="F19311" s="38" t="s">
        <v>71</v>
      </c>
      <c r="G19311" s="37" t="s">
        <v>483</v>
      </c>
      <c r="H19311" s="0" t="n">
        <v>1414071</v>
      </c>
      <c r="I19311" s="0" t="n">
        <v>1320035</v>
      </c>
      <c r="J19311" s="0" t="n">
        <v>367994</v>
      </c>
    </row>
    <row r="19312" customFormat="false" ht="15" hidden="false" customHeight="false" outlineLevel="0" collapsed="false">
      <c r="A19312" s="0" t="n">
        <v>202508</v>
      </c>
      <c r="B19312" s="0" t="n">
        <v>202508</v>
      </c>
      <c r="C19312" s="37" t="s">
        <v>152</v>
      </c>
      <c r="D19312" s="37" t="s">
        <v>328</v>
      </c>
      <c r="E19312" s="0" t="n">
        <v>1</v>
      </c>
      <c r="F19312" s="38" t="s">
        <v>71</v>
      </c>
      <c r="G19312" s="37" t="s">
        <v>484</v>
      </c>
      <c r="H19312" s="0" t="n">
        <v>575507</v>
      </c>
      <c r="I19312" s="0" t="n">
        <v>153230</v>
      </c>
      <c r="J19312" s="0" t="n">
        <v>4723</v>
      </c>
    </row>
    <row r="19313" customFormat="false" ht="15" hidden="false" customHeight="false" outlineLevel="0" collapsed="false">
      <c r="A19313" s="0" t="n">
        <v>202508</v>
      </c>
      <c r="B19313" s="0" t="n">
        <v>202508</v>
      </c>
      <c r="C19313" s="37" t="s">
        <v>115</v>
      </c>
      <c r="D19313" s="37" t="s">
        <v>423</v>
      </c>
      <c r="E19313" s="0" t="n">
        <v>1</v>
      </c>
      <c r="F19313" s="38" t="s">
        <v>71</v>
      </c>
      <c r="G19313" s="37" t="s">
        <v>485</v>
      </c>
      <c r="H19313" s="0" t="n">
        <v>510929</v>
      </c>
      <c r="I19313" s="0" t="n">
        <v>215822</v>
      </c>
      <c r="J19313" s="0" t="n">
        <v>-13868</v>
      </c>
    </row>
    <row r="19314" customFormat="false" ht="15" hidden="false" customHeight="false" outlineLevel="0" collapsed="false">
      <c r="A19314" s="0" t="n">
        <v>202508</v>
      </c>
      <c r="B19314" s="0" t="n">
        <v>202508</v>
      </c>
      <c r="C19314" s="37" t="s">
        <v>136</v>
      </c>
      <c r="D19314" s="37" t="s">
        <v>258</v>
      </c>
      <c r="E19314" s="0" t="n">
        <v>1</v>
      </c>
      <c r="F19314" s="38" t="s">
        <v>71</v>
      </c>
      <c r="G19314" s="37" t="s">
        <v>486</v>
      </c>
      <c r="H19314" s="0" t="n">
        <v>288508</v>
      </c>
      <c r="I19314" s="0" t="n">
        <v>108776</v>
      </c>
      <c r="J19314" s="0" t="n">
        <v>31532</v>
      </c>
    </row>
    <row r="19315" customFormat="false" ht="15" hidden="false" customHeight="false" outlineLevel="0" collapsed="false">
      <c r="A19315" s="0" t="n">
        <v>202508</v>
      </c>
      <c r="B19315" s="0" t="n">
        <v>202508</v>
      </c>
      <c r="C19315" s="37" t="s">
        <v>109</v>
      </c>
      <c r="D19315" s="37" t="s">
        <v>130</v>
      </c>
      <c r="E19315" s="0" t="n">
        <v>1</v>
      </c>
      <c r="F19315" s="38" t="s">
        <v>71</v>
      </c>
      <c r="G19315" s="37" t="s">
        <v>487</v>
      </c>
      <c r="H19315" s="0" t="n">
        <v>46582</v>
      </c>
      <c r="I19315" s="0" t="n">
        <v>14422</v>
      </c>
      <c r="J19315" s="0" t="n">
        <v>1583</v>
      </c>
    </row>
    <row r="19316" customFormat="false" ht="15" hidden="false" customHeight="false" outlineLevel="0" collapsed="false">
      <c r="A19316" s="0" t="n">
        <v>202508</v>
      </c>
      <c r="B19316" s="0" t="n">
        <v>202508</v>
      </c>
      <c r="C19316" s="37" t="s">
        <v>112</v>
      </c>
      <c r="D19316" s="37" t="s">
        <v>107</v>
      </c>
      <c r="E19316" s="0" t="n">
        <v>1</v>
      </c>
      <c r="F19316" s="38" t="s">
        <v>71</v>
      </c>
      <c r="G19316" s="37" t="s">
        <v>488</v>
      </c>
      <c r="H19316" s="0" t="n">
        <v>859409</v>
      </c>
      <c r="I19316" s="0" t="n">
        <v>237096</v>
      </c>
      <c r="J19316" s="0" t="n">
        <v>20870</v>
      </c>
    </row>
    <row r="19317" customFormat="false" ht="15" hidden="false" customHeight="false" outlineLevel="0" collapsed="false">
      <c r="A19317" s="0" t="n">
        <v>202508</v>
      </c>
      <c r="B19317" s="0" t="n">
        <v>202508</v>
      </c>
      <c r="C19317" s="37" t="s">
        <v>152</v>
      </c>
      <c r="D19317" s="37" t="s">
        <v>212</v>
      </c>
      <c r="E19317" s="0" t="n">
        <v>1</v>
      </c>
      <c r="F19317" s="38" t="s">
        <v>71</v>
      </c>
      <c r="G19317" s="37" t="s">
        <v>489</v>
      </c>
      <c r="H19317" s="0" t="n">
        <v>1941492</v>
      </c>
      <c r="I19317" s="0" t="n">
        <v>754510</v>
      </c>
      <c r="J19317" s="0" t="n">
        <v>224055</v>
      </c>
    </row>
    <row r="19318" customFormat="false" ht="15" hidden="false" customHeight="false" outlineLevel="0" collapsed="false">
      <c r="A19318" s="0" t="n">
        <v>202508</v>
      </c>
      <c r="B19318" s="0" t="n">
        <v>202508</v>
      </c>
      <c r="C19318" s="37" t="s">
        <v>152</v>
      </c>
      <c r="D19318" s="37" t="s">
        <v>490</v>
      </c>
      <c r="E19318" s="0" t="n">
        <v>1</v>
      </c>
      <c r="F19318" s="38" t="s">
        <v>71</v>
      </c>
      <c r="G19318" s="37" t="s">
        <v>491</v>
      </c>
      <c r="H19318" s="0" t="n">
        <v>56709</v>
      </c>
      <c r="I19318" s="0" t="n">
        <v>12943</v>
      </c>
      <c r="J19318" s="0" t="n">
        <v>-749</v>
      </c>
    </row>
    <row r="19319" customFormat="false" ht="15" hidden="false" customHeight="false" outlineLevel="0" collapsed="false">
      <c r="A19319" s="0" t="n">
        <v>202508</v>
      </c>
      <c r="B19319" s="0" t="n">
        <v>202508</v>
      </c>
      <c r="C19319" s="37" t="s">
        <v>112</v>
      </c>
      <c r="D19319" s="37" t="s">
        <v>120</v>
      </c>
      <c r="E19319" s="0" t="n">
        <v>1</v>
      </c>
      <c r="F19319" s="38" t="s">
        <v>71</v>
      </c>
      <c r="G19319" s="37" t="s">
        <v>492</v>
      </c>
      <c r="H19319" s="0" t="n">
        <v>256480</v>
      </c>
      <c r="I19319" s="0" t="n">
        <v>101789</v>
      </c>
      <c r="J19319" s="0" t="n">
        <v>6593</v>
      </c>
    </row>
    <row r="19320" customFormat="false" ht="15" hidden="false" customHeight="false" outlineLevel="0" collapsed="false">
      <c r="A19320" s="0" t="n">
        <v>202508</v>
      </c>
      <c r="B19320" s="0" t="n">
        <v>202508</v>
      </c>
      <c r="C19320" s="37" t="s">
        <v>184</v>
      </c>
      <c r="D19320" s="37" t="s">
        <v>493</v>
      </c>
      <c r="E19320" s="0" t="n">
        <v>1</v>
      </c>
      <c r="F19320" s="38" t="s">
        <v>71</v>
      </c>
      <c r="G19320" s="37" t="s">
        <v>494</v>
      </c>
      <c r="H19320" s="0" t="n">
        <v>199064</v>
      </c>
      <c r="I19320" s="0" t="n">
        <v>52207</v>
      </c>
      <c r="J19320" s="0" t="n">
        <v>-1845</v>
      </c>
    </row>
    <row r="19321" customFormat="false" ht="15" hidden="false" customHeight="false" outlineLevel="0" collapsed="false">
      <c r="A19321" s="0" t="n">
        <v>202508</v>
      </c>
      <c r="B19321" s="0" t="n">
        <v>202508</v>
      </c>
      <c r="C19321" s="37" t="s">
        <v>109</v>
      </c>
      <c r="D19321" s="37" t="s">
        <v>495</v>
      </c>
      <c r="E19321" s="0" t="n">
        <v>1</v>
      </c>
      <c r="F19321" s="38" t="s">
        <v>71</v>
      </c>
      <c r="G19321" s="37" t="s">
        <v>496</v>
      </c>
      <c r="H19321" s="0" t="n">
        <v>168740</v>
      </c>
      <c r="I19321" s="0" t="n">
        <v>40487</v>
      </c>
      <c r="J19321" s="0" t="n">
        <v>2526</v>
      </c>
    </row>
    <row r="19322" customFormat="false" ht="15" hidden="false" customHeight="false" outlineLevel="0" collapsed="false">
      <c r="A19322" s="0" t="n">
        <v>202508</v>
      </c>
      <c r="B19322" s="0" t="n">
        <v>202508</v>
      </c>
      <c r="C19322" s="37" t="s">
        <v>101</v>
      </c>
      <c r="D19322" s="37" t="s">
        <v>269</v>
      </c>
      <c r="E19322" s="0" t="n">
        <v>1</v>
      </c>
      <c r="F19322" s="38" t="s">
        <v>71</v>
      </c>
      <c r="G19322" s="37" t="s">
        <v>497</v>
      </c>
      <c r="H19322" s="0" t="n">
        <v>405337</v>
      </c>
      <c r="I19322" s="0" t="n">
        <v>176312</v>
      </c>
      <c r="J19322" s="0" t="n">
        <v>-12299</v>
      </c>
    </row>
    <row r="19323" customFormat="false" ht="15" hidden="false" customHeight="false" outlineLevel="0" collapsed="false">
      <c r="A19323" s="0" t="n">
        <v>202508</v>
      </c>
      <c r="B19323" s="0" t="n">
        <v>202508</v>
      </c>
      <c r="C19323" s="37" t="s">
        <v>109</v>
      </c>
      <c r="D19323" s="37" t="s">
        <v>391</v>
      </c>
      <c r="E19323" s="0" t="n">
        <v>1</v>
      </c>
      <c r="F19323" s="38" t="s">
        <v>71</v>
      </c>
      <c r="G19323" s="37" t="s">
        <v>498</v>
      </c>
      <c r="H19323" s="0" t="n">
        <v>48363</v>
      </c>
      <c r="I19323" s="0" t="n">
        <v>17204</v>
      </c>
      <c r="J19323" s="0" t="n">
        <v>1420</v>
      </c>
    </row>
    <row r="19324" customFormat="false" ht="15" hidden="false" customHeight="false" outlineLevel="0" collapsed="false">
      <c r="A19324" s="0" t="n">
        <v>202508</v>
      </c>
      <c r="B19324" s="0" t="n">
        <v>202508</v>
      </c>
      <c r="C19324" s="37" t="s">
        <v>184</v>
      </c>
      <c r="D19324" s="37" t="s">
        <v>141</v>
      </c>
      <c r="E19324" s="0" t="n">
        <v>1</v>
      </c>
      <c r="F19324" s="38" t="s">
        <v>71</v>
      </c>
      <c r="G19324" s="37" t="s">
        <v>499</v>
      </c>
      <c r="H19324" s="0" t="n">
        <v>1255802</v>
      </c>
      <c r="I19324" s="0" t="n">
        <v>332581</v>
      </c>
      <c r="J19324" s="0" t="n">
        <v>25052</v>
      </c>
    </row>
    <row r="19325" customFormat="false" ht="15" hidden="false" customHeight="false" outlineLevel="0" collapsed="false">
      <c r="A19325" s="0" t="n">
        <v>202508</v>
      </c>
      <c r="B19325" s="0" t="n">
        <v>202508</v>
      </c>
      <c r="C19325" s="37" t="s">
        <v>101</v>
      </c>
      <c r="D19325" s="37" t="s">
        <v>500</v>
      </c>
      <c r="E19325" s="0" t="n">
        <v>1</v>
      </c>
      <c r="F19325" s="38" t="s">
        <v>71</v>
      </c>
      <c r="G19325" s="37" t="s">
        <v>501</v>
      </c>
      <c r="H19325" s="0" t="n">
        <v>2046738</v>
      </c>
      <c r="I19325" s="0" t="n">
        <v>747654</v>
      </c>
      <c r="J19325" s="0" t="n">
        <v>52522</v>
      </c>
    </row>
    <row r="19326" customFormat="false" ht="15" hidden="false" customHeight="false" outlineLevel="0" collapsed="false">
      <c r="A19326" s="0" t="n">
        <v>202508</v>
      </c>
      <c r="B19326" s="0" t="n">
        <v>202508</v>
      </c>
      <c r="C19326" s="37" t="s">
        <v>149</v>
      </c>
      <c r="D19326" s="37" t="s">
        <v>502</v>
      </c>
      <c r="E19326" s="0" t="n">
        <v>1</v>
      </c>
      <c r="F19326" s="38" t="s">
        <v>71</v>
      </c>
      <c r="G19326" s="37" t="s">
        <v>503</v>
      </c>
      <c r="H19326" s="0" t="n">
        <v>403143</v>
      </c>
      <c r="I19326" s="0" t="n">
        <v>141764</v>
      </c>
      <c r="J19326" s="0" t="n">
        <v>-21707</v>
      </c>
    </row>
    <row r="19327" customFormat="false" ht="15" hidden="false" customHeight="false" outlineLevel="0" collapsed="false">
      <c r="A19327" s="0" t="n">
        <v>202508</v>
      </c>
      <c r="B19327" s="0" t="n">
        <v>202508</v>
      </c>
      <c r="C19327" s="37" t="s">
        <v>178</v>
      </c>
      <c r="D19327" s="37" t="s">
        <v>161</v>
      </c>
      <c r="E19327" s="0" t="n">
        <v>1</v>
      </c>
      <c r="F19327" s="38" t="s">
        <v>71</v>
      </c>
      <c r="G19327" s="37" t="s">
        <v>504</v>
      </c>
      <c r="H19327" s="0" t="n">
        <v>25731</v>
      </c>
      <c r="I19327" s="0" t="n">
        <v>10160</v>
      </c>
      <c r="J19327" s="0" t="n">
        <v>1530</v>
      </c>
    </row>
    <row r="19328" customFormat="false" ht="15" hidden="false" customHeight="false" outlineLevel="0" collapsed="false">
      <c r="A19328" s="0" t="n">
        <v>202508</v>
      </c>
      <c r="B19328" s="0" t="n">
        <v>202508</v>
      </c>
      <c r="C19328" s="37" t="s">
        <v>112</v>
      </c>
      <c r="D19328" s="37" t="s">
        <v>294</v>
      </c>
      <c r="E19328" s="0" t="n">
        <v>1</v>
      </c>
      <c r="F19328" s="38" t="s">
        <v>71</v>
      </c>
      <c r="G19328" s="37" t="s">
        <v>505</v>
      </c>
      <c r="H19328" s="0" t="n">
        <v>186638</v>
      </c>
      <c r="I19328" s="0" t="n">
        <v>124435</v>
      </c>
      <c r="J19328" s="0" t="n">
        <v>6330</v>
      </c>
    </row>
    <row r="19329" customFormat="false" ht="15" hidden="false" customHeight="false" outlineLevel="0" collapsed="false">
      <c r="A19329" s="0" t="n">
        <v>202508</v>
      </c>
      <c r="B19329" s="0" t="n">
        <v>202508</v>
      </c>
      <c r="C19329" s="37" t="s">
        <v>149</v>
      </c>
      <c r="D19329" s="37" t="s">
        <v>116</v>
      </c>
      <c r="E19329" s="0" t="n">
        <v>1</v>
      </c>
      <c r="F19329" s="38" t="s">
        <v>71</v>
      </c>
      <c r="G19329" s="37" t="s">
        <v>506</v>
      </c>
      <c r="H19329" s="0" t="n">
        <v>2652523</v>
      </c>
      <c r="I19329" s="0" t="n">
        <v>774233</v>
      </c>
      <c r="J19329" s="0" t="n">
        <v>260790</v>
      </c>
    </row>
    <row r="19330" customFormat="false" ht="15" hidden="false" customHeight="false" outlineLevel="0" collapsed="false">
      <c r="A19330" s="0" t="n">
        <v>202508</v>
      </c>
      <c r="B19330" s="0" t="n">
        <v>202508</v>
      </c>
      <c r="C19330" s="37" t="s">
        <v>95</v>
      </c>
      <c r="D19330" s="37" t="s">
        <v>251</v>
      </c>
      <c r="E19330" s="0" t="n">
        <v>1</v>
      </c>
      <c r="F19330" s="38" t="s">
        <v>71</v>
      </c>
      <c r="G19330" s="37" t="s">
        <v>507</v>
      </c>
      <c r="H19330" s="0" t="n">
        <v>19487</v>
      </c>
      <c r="I19330" s="0" t="n">
        <v>5091</v>
      </c>
      <c r="J19330" s="0" t="n">
        <v>138</v>
      </c>
    </row>
    <row r="19331" customFormat="false" ht="15" hidden="false" customHeight="false" outlineLevel="0" collapsed="false">
      <c r="A19331" s="0" t="n">
        <v>202508</v>
      </c>
      <c r="B19331" s="0" t="n">
        <v>202508</v>
      </c>
      <c r="C19331" s="37" t="s">
        <v>106</v>
      </c>
      <c r="D19331" s="37" t="s">
        <v>118</v>
      </c>
      <c r="E19331" s="0" t="n">
        <v>1</v>
      </c>
      <c r="F19331" s="38" t="s">
        <v>71</v>
      </c>
      <c r="G19331" s="37" t="s">
        <v>508</v>
      </c>
      <c r="H19331" s="0" t="n">
        <v>389425</v>
      </c>
      <c r="I19331" s="0" t="n">
        <v>322051</v>
      </c>
      <c r="J19331" s="0" t="n">
        <v>3419</v>
      </c>
    </row>
    <row r="19332" customFormat="false" ht="15" hidden="false" customHeight="false" outlineLevel="0" collapsed="false">
      <c r="A19332" s="0" t="n">
        <v>202508</v>
      </c>
      <c r="B19332" s="0" t="n">
        <v>202508</v>
      </c>
      <c r="C19332" s="37" t="s">
        <v>152</v>
      </c>
      <c r="D19332" s="37" t="s">
        <v>509</v>
      </c>
      <c r="E19332" s="0" t="n">
        <v>1</v>
      </c>
      <c r="F19332" s="38" t="s">
        <v>71</v>
      </c>
      <c r="G19332" s="37" t="s">
        <v>510</v>
      </c>
      <c r="H19332" s="0" t="n">
        <v>121315</v>
      </c>
      <c r="I19332" s="0" t="n">
        <v>20165</v>
      </c>
      <c r="J19332" s="0" t="n">
        <v>1823</v>
      </c>
    </row>
    <row r="19333" customFormat="false" ht="15" hidden="false" customHeight="false" outlineLevel="0" collapsed="false">
      <c r="A19333" s="0" t="n">
        <v>202508</v>
      </c>
      <c r="B19333" s="0" t="n">
        <v>202508</v>
      </c>
      <c r="C19333" s="37" t="s">
        <v>101</v>
      </c>
      <c r="D19333" s="37" t="s">
        <v>511</v>
      </c>
      <c r="E19333" s="0" t="n">
        <v>1</v>
      </c>
      <c r="F19333" s="38" t="s">
        <v>71</v>
      </c>
      <c r="G19333" s="37" t="s">
        <v>512</v>
      </c>
      <c r="H19333" s="0" t="n">
        <v>1878519</v>
      </c>
      <c r="I19333" s="0" t="n">
        <v>1262912</v>
      </c>
      <c r="J19333" s="0" t="n">
        <v>-61928</v>
      </c>
    </row>
    <row r="19334" customFormat="false" ht="15" hidden="false" customHeight="false" outlineLevel="0" collapsed="false">
      <c r="A19334" s="0" t="n">
        <v>202508</v>
      </c>
      <c r="B19334" s="0" t="n">
        <v>202508</v>
      </c>
      <c r="C19334" s="37" t="s">
        <v>178</v>
      </c>
      <c r="D19334" s="37" t="s">
        <v>513</v>
      </c>
      <c r="E19334" s="0" t="n">
        <v>1</v>
      </c>
      <c r="F19334" s="38" t="s">
        <v>71</v>
      </c>
      <c r="G19334" s="37" t="s">
        <v>514</v>
      </c>
      <c r="H19334" s="0" t="n">
        <v>275817</v>
      </c>
      <c r="I19334" s="0" t="n">
        <v>92417</v>
      </c>
      <c r="J19334" s="0" t="n">
        <v>18204</v>
      </c>
    </row>
    <row r="19335" customFormat="false" ht="15" hidden="false" customHeight="false" outlineLevel="0" collapsed="false">
      <c r="A19335" s="0" t="n">
        <v>202508</v>
      </c>
      <c r="B19335" s="0" t="n">
        <v>202508</v>
      </c>
      <c r="C19335" s="37" t="s">
        <v>178</v>
      </c>
      <c r="D19335" s="37" t="s">
        <v>452</v>
      </c>
      <c r="E19335" s="0" t="n">
        <v>1</v>
      </c>
      <c r="F19335" s="38" t="s">
        <v>71</v>
      </c>
      <c r="G19335" s="37" t="s">
        <v>515</v>
      </c>
      <c r="H19335" s="0" t="n">
        <v>1068291</v>
      </c>
      <c r="I19335" s="0" t="n">
        <v>363346</v>
      </c>
      <c r="J19335" s="0" t="n">
        <v>-6868</v>
      </c>
    </row>
    <row r="19336" customFormat="false" ht="15" hidden="false" customHeight="false" outlineLevel="0" collapsed="false">
      <c r="A19336" s="0" t="n">
        <v>202508</v>
      </c>
      <c r="B19336" s="0" t="n">
        <v>202508</v>
      </c>
      <c r="C19336" s="37" t="s">
        <v>101</v>
      </c>
      <c r="D19336" s="37" t="s">
        <v>516</v>
      </c>
      <c r="E19336" s="0" t="n">
        <v>1</v>
      </c>
      <c r="F19336" s="38" t="s">
        <v>71</v>
      </c>
      <c r="G19336" s="37" t="s">
        <v>517</v>
      </c>
      <c r="H19336" s="0" t="n">
        <v>974827</v>
      </c>
      <c r="I19336" s="0" t="n">
        <v>239017</v>
      </c>
      <c r="J19336" s="0" t="n">
        <v>-1936</v>
      </c>
    </row>
    <row r="19337" customFormat="false" ht="15" hidden="false" customHeight="false" outlineLevel="0" collapsed="false">
      <c r="A19337" s="0" t="n">
        <v>202508</v>
      </c>
      <c r="B19337" s="0" t="n">
        <v>202508</v>
      </c>
      <c r="C19337" s="37" t="s">
        <v>149</v>
      </c>
      <c r="D19337" s="37" t="s">
        <v>396</v>
      </c>
      <c r="E19337" s="0" t="n">
        <v>1</v>
      </c>
      <c r="F19337" s="38" t="s">
        <v>71</v>
      </c>
      <c r="G19337" s="37" t="s">
        <v>518</v>
      </c>
      <c r="H19337" s="0" t="n">
        <v>3553045</v>
      </c>
      <c r="I19337" s="0" t="n">
        <v>913545</v>
      </c>
      <c r="J19337" s="0" t="n">
        <v>145204</v>
      </c>
    </row>
    <row r="19338" customFormat="false" ht="15" hidden="false" customHeight="false" outlineLevel="0" collapsed="false">
      <c r="A19338" s="0" t="n">
        <v>202508</v>
      </c>
      <c r="B19338" s="0" t="n">
        <v>202508</v>
      </c>
      <c r="C19338" s="37" t="s">
        <v>106</v>
      </c>
      <c r="D19338" s="37" t="s">
        <v>519</v>
      </c>
      <c r="E19338" s="0" t="n">
        <v>1</v>
      </c>
      <c r="F19338" s="38" t="s">
        <v>71</v>
      </c>
      <c r="G19338" s="37" t="s">
        <v>520</v>
      </c>
      <c r="H19338" s="0" t="n">
        <v>382829</v>
      </c>
      <c r="I19338" s="0" t="n">
        <v>168680</v>
      </c>
      <c r="J19338" s="0" t="n">
        <v>17068</v>
      </c>
    </row>
    <row r="19339" customFormat="false" ht="15" hidden="false" customHeight="false" outlineLevel="0" collapsed="false">
      <c r="A19339" s="0" t="n">
        <v>202508</v>
      </c>
      <c r="B19339" s="0" t="n">
        <v>202508</v>
      </c>
      <c r="C19339" s="37" t="s">
        <v>149</v>
      </c>
      <c r="D19339" s="37" t="s">
        <v>430</v>
      </c>
      <c r="E19339" s="0" t="n">
        <v>1</v>
      </c>
      <c r="F19339" s="38" t="s">
        <v>71</v>
      </c>
      <c r="G19339" s="37" t="s">
        <v>521</v>
      </c>
      <c r="H19339" s="0" t="n">
        <v>777610</v>
      </c>
      <c r="I19339" s="0" t="n">
        <v>250640</v>
      </c>
      <c r="J19339" s="0" t="n">
        <v>24882</v>
      </c>
    </row>
    <row r="19340" customFormat="false" ht="15" hidden="false" customHeight="false" outlineLevel="0" collapsed="false">
      <c r="A19340" s="0" t="n">
        <v>202508</v>
      </c>
      <c r="B19340" s="0" t="n">
        <v>202508</v>
      </c>
      <c r="C19340" s="37" t="s">
        <v>149</v>
      </c>
      <c r="D19340" s="37" t="s">
        <v>352</v>
      </c>
      <c r="E19340" s="0" t="n">
        <v>1</v>
      </c>
      <c r="F19340" s="38" t="s">
        <v>71</v>
      </c>
      <c r="G19340" s="37" t="s">
        <v>522</v>
      </c>
      <c r="H19340" s="0" t="n">
        <v>53156</v>
      </c>
      <c r="I19340" s="0" t="n">
        <v>16982</v>
      </c>
      <c r="J19340" s="0" t="n">
        <v>-951</v>
      </c>
    </row>
    <row r="19341" customFormat="false" ht="15" hidden="false" customHeight="false" outlineLevel="0" collapsed="false">
      <c r="A19341" s="0" t="n">
        <v>202508</v>
      </c>
      <c r="B19341" s="0" t="n">
        <v>202508</v>
      </c>
      <c r="C19341" s="37" t="s">
        <v>95</v>
      </c>
      <c r="D19341" s="37" t="s">
        <v>269</v>
      </c>
      <c r="E19341" s="0" t="n">
        <v>1</v>
      </c>
      <c r="F19341" s="38" t="s">
        <v>71</v>
      </c>
      <c r="G19341" s="37" t="s">
        <v>523</v>
      </c>
      <c r="H19341" s="0" t="n">
        <v>2681185</v>
      </c>
      <c r="I19341" s="0" t="n">
        <v>1566515</v>
      </c>
      <c r="J19341" s="0" t="n">
        <v>277479</v>
      </c>
    </row>
    <row r="19342" customFormat="false" ht="15" hidden="false" customHeight="false" outlineLevel="0" collapsed="false">
      <c r="A19342" s="0" t="n">
        <v>202508</v>
      </c>
      <c r="B19342" s="0" t="n">
        <v>202508</v>
      </c>
      <c r="C19342" s="37" t="s">
        <v>106</v>
      </c>
      <c r="D19342" s="37" t="s">
        <v>110</v>
      </c>
      <c r="E19342" s="0" t="n">
        <v>1</v>
      </c>
      <c r="F19342" s="38" t="s">
        <v>71</v>
      </c>
      <c r="G19342" s="37" t="s">
        <v>524</v>
      </c>
      <c r="H19342" s="0" t="n">
        <v>192602</v>
      </c>
      <c r="I19342" s="0" t="n">
        <v>92584</v>
      </c>
      <c r="J19342" s="0" t="n">
        <v>-2141</v>
      </c>
    </row>
    <row r="19343" customFormat="false" ht="15" hidden="false" customHeight="false" outlineLevel="0" collapsed="false">
      <c r="A19343" s="0" t="n">
        <v>202508</v>
      </c>
      <c r="B19343" s="0" t="n">
        <v>202508</v>
      </c>
      <c r="C19343" s="37" t="s">
        <v>149</v>
      </c>
      <c r="D19343" s="37" t="s">
        <v>383</v>
      </c>
      <c r="E19343" s="0" t="n">
        <v>1</v>
      </c>
      <c r="F19343" s="38" t="s">
        <v>71</v>
      </c>
      <c r="G19343" s="37" t="s">
        <v>525</v>
      </c>
      <c r="H19343" s="0" t="n">
        <v>323929</v>
      </c>
      <c r="I19343" s="0" t="n">
        <v>58294</v>
      </c>
      <c r="J19343" s="0" t="n">
        <v>-5392</v>
      </c>
    </row>
    <row r="19344" customFormat="false" ht="15" hidden="false" customHeight="false" outlineLevel="0" collapsed="false">
      <c r="A19344" s="0" t="n">
        <v>202508</v>
      </c>
      <c r="B19344" s="0" t="n">
        <v>202508</v>
      </c>
      <c r="C19344" s="37" t="s">
        <v>184</v>
      </c>
      <c r="D19344" s="37" t="s">
        <v>218</v>
      </c>
      <c r="E19344" s="0" t="n">
        <v>1</v>
      </c>
      <c r="F19344" s="38" t="s">
        <v>71</v>
      </c>
      <c r="G19344" s="37" t="s">
        <v>526</v>
      </c>
      <c r="H19344" s="0" t="n">
        <v>466906</v>
      </c>
      <c r="I19344" s="0" t="n">
        <v>214454</v>
      </c>
      <c r="J19344" s="0" t="n">
        <v>25084</v>
      </c>
    </row>
    <row r="19345" customFormat="false" ht="15" hidden="false" customHeight="false" outlineLevel="0" collapsed="false">
      <c r="A19345" s="0" t="n">
        <v>202508</v>
      </c>
      <c r="B19345" s="0" t="n">
        <v>202508</v>
      </c>
      <c r="C19345" s="37" t="s">
        <v>112</v>
      </c>
      <c r="D19345" s="37" t="s">
        <v>200</v>
      </c>
      <c r="E19345" s="0" t="n">
        <v>1</v>
      </c>
      <c r="F19345" s="38" t="s">
        <v>71</v>
      </c>
      <c r="G19345" s="37" t="s">
        <v>527</v>
      </c>
      <c r="H19345" s="0" t="n">
        <v>95988</v>
      </c>
      <c r="I19345" s="0" t="n">
        <v>26269</v>
      </c>
      <c r="J19345" s="0" t="n">
        <v>1537</v>
      </c>
    </row>
    <row r="19346" customFormat="false" ht="15" hidden="false" customHeight="false" outlineLevel="0" collapsed="false">
      <c r="A19346" s="0" t="n">
        <v>202508</v>
      </c>
      <c r="B19346" s="0" t="n">
        <v>202508</v>
      </c>
      <c r="C19346" s="37" t="s">
        <v>152</v>
      </c>
      <c r="D19346" s="37" t="s">
        <v>328</v>
      </c>
      <c r="E19346" s="0" t="n">
        <v>1</v>
      </c>
      <c r="F19346" s="38" t="s">
        <v>71</v>
      </c>
      <c r="G19346" s="37" t="s">
        <v>528</v>
      </c>
      <c r="H19346" s="0" t="n">
        <v>832619</v>
      </c>
      <c r="I19346" s="0" t="n">
        <v>196530</v>
      </c>
      <c r="J19346" s="0" t="n">
        <v>11022</v>
      </c>
    </row>
    <row r="19347" customFormat="false" ht="15" hidden="false" customHeight="false" outlineLevel="0" collapsed="false">
      <c r="A19347" s="0" t="n">
        <v>202508</v>
      </c>
      <c r="B19347" s="0" t="n">
        <v>202508</v>
      </c>
      <c r="C19347" s="37" t="s">
        <v>95</v>
      </c>
      <c r="D19347" s="37" t="s">
        <v>96</v>
      </c>
      <c r="E19347" s="0" t="n">
        <v>1</v>
      </c>
      <c r="F19347" s="38" t="s">
        <v>71</v>
      </c>
      <c r="G19347" s="37" t="s">
        <v>529</v>
      </c>
      <c r="H19347" s="0" t="n">
        <v>1870931</v>
      </c>
      <c r="I19347" s="0" t="n">
        <v>312409</v>
      </c>
      <c r="J19347" s="0" t="n">
        <v>45897</v>
      </c>
    </row>
    <row r="19348" customFormat="false" ht="15" hidden="false" customHeight="false" outlineLevel="0" collapsed="false">
      <c r="A19348" s="0" t="n">
        <v>202508</v>
      </c>
      <c r="B19348" s="0" t="n">
        <v>202508</v>
      </c>
      <c r="C19348" s="37" t="s">
        <v>158</v>
      </c>
      <c r="D19348" s="37" t="s">
        <v>474</v>
      </c>
      <c r="E19348" s="0" t="n">
        <v>1</v>
      </c>
      <c r="F19348" s="38" t="s">
        <v>71</v>
      </c>
      <c r="G19348" s="37" t="s">
        <v>530</v>
      </c>
      <c r="H19348" s="0" t="n">
        <v>701804</v>
      </c>
      <c r="I19348" s="0" t="n">
        <v>230594</v>
      </c>
      <c r="J19348" s="0" t="n">
        <v>11075</v>
      </c>
    </row>
    <row r="19349" customFormat="false" ht="15" hidden="false" customHeight="false" outlineLevel="0" collapsed="false">
      <c r="A19349" s="0" t="n">
        <v>202508</v>
      </c>
      <c r="B19349" s="0" t="n">
        <v>202508</v>
      </c>
      <c r="C19349" s="37" t="s">
        <v>197</v>
      </c>
      <c r="D19349" s="37" t="s">
        <v>531</v>
      </c>
      <c r="E19349" s="0" t="n">
        <v>1</v>
      </c>
      <c r="F19349" s="38" t="s">
        <v>71</v>
      </c>
      <c r="G19349" s="37" t="s">
        <v>532</v>
      </c>
      <c r="H19349" s="0" t="n">
        <v>59939</v>
      </c>
      <c r="I19349" s="0" t="n">
        <v>8571</v>
      </c>
      <c r="J19349" s="0" t="n">
        <v>-814</v>
      </c>
    </row>
    <row r="19350" customFormat="false" ht="15" hidden="false" customHeight="false" outlineLevel="0" collapsed="false">
      <c r="A19350" s="0" t="n">
        <v>202508</v>
      </c>
      <c r="B19350" s="0" t="n">
        <v>202508</v>
      </c>
      <c r="C19350" s="37" t="s">
        <v>101</v>
      </c>
      <c r="D19350" s="37" t="s">
        <v>533</v>
      </c>
      <c r="E19350" s="0" t="n">
        <v>1</v>
      </c>
      <c r="F19350" s="38" t="s">
        <v>71</v>
      </c>
      <c r="G19350" s="37" t="s">
        <v>534</v>
      </c>
      <c r="H19350" s="0" t="n">
        <v>590784</v>
      </c>
      <c r="I19350" s="0" t="n">
        <v>341006</v>
      </c>
      <c r="J19350" s="0" t="n">
        <v>15696</v>
      </c>
    </row>
    <row r="19351" customFormat="false" ht="15" hidden="false" customHeight="false" outlineLevel="0" collapsed="false">
      <c r="A19351" s="0" t="n">
        <v>202508</v>
      </c>
      <c r="B19351" s="0" t="n">
        <v>202508</v>
      </c>
      <c r="C19351" s="37" t="s">
        <v>124</v>
      </c>
      <c r="D19351" s="37" t="s">
        <v>277</v>
      </c>
      <c r="E19351" s="0" t="n">
        <v>1</v>
      </c>
      <c r="F19351" s="38" t="s">
        <v>71</v>
      </c>
      <c r="G19351" s="37" t="s">
        <v>535</v>
      </c>
      <c r="H19351" s="0" t="n">
        <v>1050771</v>
      </c>
      <c r="I19351" s="0" t="n">
        <v>340440</v>
      </c>
      <c r="J19351" s="0" t="n">
        <v>37035</v>
      </c>
    </row>
    <row r="19352" customFormat="false" ht="15" hidden="false" customHeight="false" outlineLevel="0" collapsed="false">
      <c r="A19352" s="0" t="n">
        <v>202508</v>
      </c>
      <c r="B19352" s="0" t="n">
        <v>202508</v>
      </c>
      <c r="C19352" s="37" t="s">
        <v>101</v>
      </c>
      <c r="D19352" s="37" t="s">
        <v>450</v>
      </c>
      <c r="E19352" s="0" t="n">
        <v>1</v>
      </c>
      <c r="F19352" s="38" t="s">
        <v>71</v>
      </c>
      <c r="G19352" s="37" t="s">
        <v>536</v>
      </c>
      <c r="H19352" s="0" t="n">
        <v>42611</v>
      </c>
      <c r="I19352" s="0" t="n">
        <v>18404</v>
      </c>
      <c r="J19352" s="0" t="n">
        <v>1800</v>
      </c>
    </row>
    <row r="19353" customFormat="false" ht="15" hidden="false" customHeight="false" outlineLevel="0" collapsed="false">
      <c r="A19353" s="0" t="n">
        <v>202508</v>
      </c>
      <c r="B19353" s="0" t="n">
        <v>202508</v>
      </c>
      <c r="C19353" s="37" t="s">
        <v>178</v>
      </c>
      <c r="D19353" s="37" t="s">
        <v>102</v>
      </c>
      <c r="E19353" s="0" t="n">
        <v>1</v>
      </c>
      <c r="F19353" s="38" t="s">
        <v>71</v>
      </c>
      <c r="G19353" s="37" t="s">
        <v>537</v>
      </c>
      <c r="H19353" s="0" t="n">
        <v>130731</v>
      </c>
      <c r="I19353" s="0" t="n">
        <v>39792</v>
      </c>
      <c r="J19353" s="0" t="n">
        <v>2471</v>
      </c>
    </row>
    <row r="19354" customFormat="false" ht="15" hidden="false" customHeight="false" outlineLevel="0" collapsed="false">
      <c r="A19354" s="0" t="n">
        <v>202508</v>
      </c>
      <c r="B19354" s="0" t="n">
        <v>202508</v>
      </c>
      <c r="C19354" s="37" t="s">
        <v>178</v>
      </c>
      <c r="D19354" s="37" t="s">
        <v>374</v>
      </c>
      <c r="E19354" s="0" t="n">
        <v>1</v>
      </c>
      <c r="F19354" s="38" t="s">
        <v>71</v>
      </c>
      <c r="G19354" s="37" t="s">
        <v>538</v>
      </c>
      <c r="H19354" s="0" t="n">
        <v>2914799</v>
      </c>
      <c r="I19354" s="0" t="n">
        <v>1191803</v>
      </c>
      <c r="J19354" s="0" t="n">
        <v>382693</v>
      </c>
    </row>
    <row r="19355" customFormat="false" ht="15" hidden="false" customHeight="false" outlineLevel="0" collapsed="false">
      <c r="A19355" s="0" t="n">
        <v>202508</v>
      </c>
      <c r="B19355" s="0" t="n">
        <v>202508</v>
      </c>
      <c r="C19355" s="37" t="s">
        <v>109</v>
      </c>
      <c r="D19355" s="37" t="s">
        <v>150</v>
      </c>
      <c r="E19355" s="0" t="n">
        <v>1</v>
      </c>
      <c r="F19355" s="38" t="s">
        <v>71</v>
      </c>
      <c r="G19355" s="37" t="s">
        <v>539</v>
      </c>
      <c r="H19355" s="0" t="n">
        <v>631425</v>
      </c>
      <c r="I19355" s="0" t="n">
        <v>375373</v>
      </c>
      <c r="J19355" s="0" t="n">
        <v>92329</v>
      </c>
    </row>
    <row r="19356" customFormat="false" ht="15" hidden="false" customHeight="false" outlineLevel="0" collapsed="false">
      <c r="A19356" s="0" t="n">
        <v>202508</v>
      </c>
      <c r="B19356" s="0" t="n">
        <v>202508</v>
      </c>
      <c r="C19356" s="37" t="s">
        <v>158</v>
      </c>
      <c r="D19356" s="37" t="s">
        <v>540</v>
      </c>
      <c r="E19356" s="0" t="n">
        <v>1</v>
      </c>
      <c r="F19356" s="38" t="s">
        <v>71</v>
      </c>
      <c r="G19356" s="37" t="s">
        <v>541</v>
      </c>
      <c r="H19356" s="0" t="n">
        <v>868230</v>
      </c>
      <c r="I19356" s="0" t="n">
        <v>277832</v>
      </c>
      <c r="J19356" s="0" t="n">
        <v>-11136</v>
      </c>
    </row>
    <row r="19357" customFormat="false" ht="15" hidden="false" customHeight="false" outlineLevel="0" collapsed="false">
      <c r="A19357" s="0" t="n">
        <v>202508</v>
      </c>
      <c r="B19357" s="0" t="n">
        <v>202508</v>
      </c>
      <c r="C19357" s="37" t="s">
        <v>106</v>
      </c>
      <c r="D19357" s="37" t="s">
        <v>118</v>
      </c>
      <c r="E19357" s="0" t="n">
        <v>1</v>
      </c>
      <c r="F19357" s="38" t="s">
        <v>71</v>
      </c>
      <c r="G19357" s="37" t="s">
        <v>542</v>
      </c>
      <c r="H19357" s="0" t="n">
        <v>6332477</v>
      </c>
      <c r="I19357" s="0" t="n">
        <v>1705708</v>
      </c>
      <c r="J19357" s="0" t="n">
        <v>-97123</v>
      </c>
    </row>
    <row r="19358" customFormat="false" ht="15" hidden="false" customHeight="false" outlineLevel="0" collapsed="false">
      <c r="A19358" s="0" t="n">
        <v>202508</v>
      </c>
      <c r="B19358" s="0" t="n">
        <v>202508</v>
      </c>
      <c r="C19358" s="37" t="s">
        <v>136</v>
      </c>
      <c r="D19358" s="37" t="s">
        <v>130</v>
      </c>
      <c r="E19358" s="0" t="n">
        <v>1</v>
      </c>
      <c r="F19358" s="38" t="s">
        <v>71</v>
      </c>
      <c r="G19358" s="37" t="s">
        <v>543</v>
      </c>
      <c r="H19358" s="0" t="n">
        <v>1508327</v>
      </c>
      <c r="I19358" s="0" t="n">
        <v>957326</v>
      </c>
      <c r="J19358" s="0" t="n">
        <v>203530</v>
      </c>
    </row>
    <row r="19359" customFormat="false" ht="15" hidden="false" customHeight="false" outlineLevel="0" collapsed="false">
      <c r="A19359" s="0" t="n">
        <v>202508</v>
      </c>
      <c r="B19359" s="0" t="n">
        <v>202508</v>
      </c>
      <c r="C19359" s="37" t="s">
        <v>136</v>
      </c>
      <c r="D19359" s="37" t="s">
        <v>447</v>
      </c>
      <c r="E19359" s="0" t="n">
        <v>1</v>
      </c>
      <c r="F19359" s="38" t="s">
        <v>71</v>
      </c>
      <c r="G19359" s="37" t="s">
        <v>544</v>
      </c>
      <c r="H19359" s="0" t="n">
        <v>1157540</v>
      </c>
      <c r="I19359" s="0" t="n">
        <v>320420</v>
      </c>
      <c r="J19359" s="0" t="n">
        <v>59770</v>
      </c>
    </row>
    <row r="19360" customFormat="false" ht="15" hidden="false" customHeight="false" outlineLevel="0" collapsed="false">
      <c r="A19360" s="0" t="n">
        <v>202508</v>
      </c>
      <c r="B19360" s="0" t="n">
        <v>202508</v>
      </c>
      <c r="C19360" s="37" t="s">
        <v>136</v>
      </c>
      <c r="D19360" s="37" t="s">
        <v>170</v>
      </c>
      <c r="E19360" s="0" t="n">
        <v>1</v>
      </c>
      <c r="F19360" s="38" t="s">
        <v>71</v>
      </c>
      <c r="G19360" s="37" t="s">
        <v>545</v>
      </c>
      <c r="H19360" s="0" t="n">
        <v>15162139</v>
      </c>
      <c r="I19360" s="0" t="n">
        <v>4659085</v>
      </c>
      <c r="J19360" s="0" t="n">
        <v>1062053</v>
      </c>
    </row>
    <row r="19361" customFormat="false" ht="15" hidden="false" customHeight="false" outlineLevel="0" collapsed="false">
      <c r="A19361" s="0" t="n">
        <v>202508</v>
      </c>
      <c r="B19361" s="0" t="n">
        <v>202508</v>
      </c>
      <c r="C19361" s="37" t="s">
        <v>106</v>
      </c>
      <c r="D19361" s="37" t="s">
        <v>210</v>
      </c>
      <c r="E19361" s="0" t="n">
        <v>1</v>
      </c>
      <c r="F19361" s="38" t="s">
        <v>71</v>
      </c>
      <c r="G19361" s="37" t="s">
        <v>546</v>
      </c>
      <c r="H19361" s="0" t="n">
        <v>621119</v>
      </c>
      <c r="I19361" s="0" t="n">
        <v>173194</v>
      </c>
      <c r="J19361" s="0" t="n">
        <v>6163</v>
      </c>
    </row>
    <row r="19362" customFormat="false" ht="15" hidden="false" customHeight="false" outlineLevel="0" collapsed="false">
      <c r="A19362" s="0" t="n">
        <v>202508</v>
      </c>
      <c r="B19362" s="0" t="n">
        <v>202508</v>
      </c>
      <c r="C19362" s="37" t="s">
        <v>158</v>
      </c>
      <c r="D19362" s="37" t="s">
        <v>269</v>
      </c>
      <c r="E19362" s="0" t="n">
        <v>1</v>
      </c>
      <c r="F19362" s="38" t="s">
        <v>71</v>
      </c>
      <c r="G19362" s="37" t="s">
        <v>547</v>
      </c>
      <c r="H19362" s="0" t="n">
        <v>286167</v>
      </c>
      <c r="I19362" s="0" t="n">
        <v>106393</v>
      </c>
      <c r="J19362" s="0" t="n">
        <v>6805</v>
      </c>
    </row>
    <row r="19363" customFormat="false" ht="15" hidden="false" customHeight="false" outlineLevel="0" collapsed="false">
      <c r="A19363" s="0" t="n">
        <v>202508</v>
      </c>
      <c r="B19363" s="0" t="n">
        <v>202508</v>
      </c>
      <c r="C19363" s="37" t="s">
        <v>124</v>
      </c>
      <c r="D19363" s="37" t="s">
        <v>396</v>
      </c>
      <c r="E19363" s="0" t="n">
        <v>1</v>
      </c>
      <c r="F19363" s="38" t="s">
        <v>71</v>
      </c>
      <c r="G19363" s="37" t="s">
        <v>548</v>
      </c>
      <c r="H19363" s="0" t="n">
        <v>1023095</v>
      </c>
      <c r="I19363" s="0" t="n">
        <v>280303</v>
      </c>
      <c r="J19363" s="0" t="n">
        <v>-27421</v>
      </c>
    </row>
    <row r="19364" customFormat="false" ht="15" hidden="false" customHeight="false" outlineLevel="0" collapsed="false">
      <c r="A19364" s="0" t="n">
        <v>202508</v>
      </c>
      <c r="B19364" s="0" t="n">
        <v>202508</v>
      </c>
      <c r="C19364" s="37" t="s">
        <v>101</v>
      </c>
      <c r="D19364" s="37" t="s">
        <v>282</v>
      </c>
      <c r="E19364" s="0" t="n">
        <v>1</v>
      </c>
      <c r="F19364" s="38" t="s">
        <v>71</v>
      </c>
      <c r="G19364" s="37" t="s">
        <v>549</v>
      </c>
      <c r="H19364" s="0" t="n">
        <v>787222</v>
      </c>
      <c r="I19364" s="0" t="n">
        <v>423010</v>
      </c>
      <c r="J19364" s="0" t="n">
        <v>39929</v>
      </c>
    </row>
    <row r="19365" customFormat="false" ht="15" hidden="false" customHeight="false" outlineLevel="0" collapsed="false">
      <c r="A19365" s="0" t="n">
        <v>202508</v>
      </c>
      <c r="B19365" s="0" t="n">
        <v>202508</v>
      </c>
      <c r="C19365" s="37" t="s">
        <v>197</v>
      </c>
      <c r="D19365" s="37" t="s">
        <v>540</v>
      </c>
      <c r="E19365" s="0" t="n">
        <v>1</v>
      </c>
      <c r="F19365" s="38" t="s">
        <v>71</v>
      </c>
      <c r="G19365" s="37" t="s">
        <v>550</v>
      </c>
      <c r="H19365" s="0" t="n">
        <v>310017</v>
      </c>
      <c r="I19365" s="0" t="n">
        <v>79905</v>
      </c>
      <c r="J19365" s="0" t="n">
        <v>1289</v>
      </c>
    </row>
    <row r="19366" customFormat="false" ht="15" hidden="false" customHeight="false" outlineLevel="0" collapsed="false">
      <c r="A19366" s="0" t="n">
        <v>202508</v>
      </c>
      <c r="B19366" s="0" t="n">
        <v>202508</v>
      </c>
      <c r="C19366" s="37" t="s">
        <v>158</v>
      </c>
      <c r="D19366" s="37" t="s">
        <v>243</v>
      </c>
      <c r="E19366" s="0" t="n">
        <v>1</v>
      </c>
      <c r="F19366" s="38" t="s">
        <v>71</v>
      </c>
      <c r="G19366" s="37" t="s">
        <v>551</v>
      </c>
      <c r="H19366" s="0" t="n">
        <v>181162</v>
      </c>
      <c r="I19366" s="0" t="n">
        <v>55568</v>
      </c>
      <c r="J19366" s="0" t="n">
        <v>108</v>
      </c>
    </row>
    <row r="19367" customFormat="false" ht="15" hidden="false" customHeight="false" outlineLevel="0" collapsed="false">
      <c r="A19367" s="0" t="n">
        <v>202508</v>
      </c>
      <c r="B19367" s="0" t="n">
        <v>202508</v>
      </c>
      <c r="C19367" s="37" t="s">
        <v>112</v>
      </c>
      <c r="D19367" s="37" t="s">
        <v>220</v>
      </c>
      <c r="E19367" s="0" t="n">
        <v>1</v>
      </c>
      <c r="F19367" s="38" t="s">
        <v>71</v>
      </c>
      <c r="G19367" s="37" t="s">
        <v>552</v>
      </c>
      <c r="H19367" s="0" t="n">
        <v>11831341</v>
      </c>
      <c r="I19367" s="0" t="n">
        <v>8776756</v>
      </c>
      <c r="J19367" s="0" t="n">
        <v>1512887</v>
      </c>
    </row>
    <row r="19368" customFormat="false" ht="15" hidden="false" customHeight="false" outlineLevel="0" collapsed="false">
      <c r="A19368" s="0" t="n">
        <v>202508</v>
      </c>
      <c r="B19368" s="0" t="n">
        <v>202508</v>
      </c>
      <c r="C19368" s="37" t="s">
        <v>184</v>
      </c>
      <c r="D19368" s="37" t="s">
        <v>509</v>
      </c>
      <c r="E19368" s="0" t="n">
        <v>1</v>
      </c>
      <c r="F19368" s="38" t="s">
        <v>71</v>
      </c>
      <c r="G19368" s="37" t="s">
        <v>553</v>
      </c>
      <c r="H19368" s="0" t="n">
        <v>734723</v>
      </c>
      <c r="I19368" s="0" t="n">
        <v>254369</v>
      </c>
      <c r="J19368" s="0" t="n">
        <v>16383</v>
      </c>
    </row>
    <row r="19369" customFormat="false" ht="15" hidden="false" customHeight="false" outlineLevel="0" collapsed="false">
      <c r="A19369" s="0" t="n">
        <v>202508</v>
      </c>
      <c r="B19369" s="0" t="n">
        <v>202508</v>
      </c>
      <c r="C19369" s="37" t="s">
        <v>109</v>
      </c>
      <c r="D19369" s="37" t="s">
        <v>143</v>
      </c>
      <c r="E19369" s="0" t="n">
        <v>1</v>
      </c>
      <c r="F19369" s="38" t="s">
        <v>71</v>
      </c>
      <c r="G19369" s="37" t="s">
        <v>554</v>
      </c>
      <c r="H19369" s="0" t="n">
        <v>273918</v>
      </c>
      <c r="I19369" s="0" t="n">
        <v>87085</v>
      </c>
      <c r="J19369" s="0" t="n">
        <v>14150</v>
      </c>
    </row>
    <row r="19370" customFormat="false" ht="15" hidden="false" customHeight="false" outlineLevel="0" collapsed="false">
      <c r="A19370" s="0" t="n">
        <v>202508</v>
      </c>
      <c r="B19370" s="0" t="n">
        <v>202508</v>
      </c>
      <c r="C19370" s="37" t="s">
        <v>136</v>
      </c>
      <c r="D19370" s="37" t="s">
        <v>314</v>
      </c>
      <c r="E19370" s="0" t="n">
        <v>1</v>
      </c>
      <c r="F19370" s="38" t="s">
        <v>71</v>
      </c>
      <c r="G19370" s="37" t="s">
        <v>555</v>
      </c>
      <c r="H19370" s="0" t="n">
        <v>1444411</v>
      </c>
      <c r="I19370" s="0" t="n">
        <v>217427</v>
      </c>
      <c r="J19370" s="0" t="n">
        <v>15048</v>
      </c>
    </row>
    <row r="19371" customFormat="false" ht="15" hidden="false" customHeight="false" outlineLevel="0" collapsed="false">
      <c r="A19371" s="0" t="n">
        <v>202508</v>
      </c>
      <c r="B19371" s="0" t="n">
        <v>202508</v>
      </c>
      <c r="C19371" s="37" t="s">
        <v>106</v>
      </c>
      <c r="D19371" s="37" t="s">
        <v>174</v>
      </c>
      <c r="E19371" s="0" t="n">
        <v>1</v>
      </c>
      <c r="F19371" s="38" t="s">
        <v>71</v>
      </c>
      <c r="G19371" s="37" t="s">
        <v>556</v>
      </c>
      <c r="H19371" s="0" t="n">
        <v>508382</v>
      </c>
      <c r="I19371" s="0" t="n">
        <v>192044</v>
      </c>
      <c r="J19371" s="0" t="n">
        <v>25891</v>
      </c>
    </row>
    <row r="19372" customFormat="false" ht="15" hidden="false" customHeight="false" outlineLevel="0" collapsed="false">
      <c r="A19372" s="0" t="n">
        <v>202508</v>
      </c>
      <c r="B19372" s="0" t="n">
        <v>202508</v>
      </c>
      <c r="C19372" s="37" t="s">
        <v>112</v>
      </c>
      <c r="D19372" s="37" t="s">
        <v>482</v>
      </c>
      <c r="E19372" s="0" t="n">
        <v>1</v>
      </c>
      <c r="F19372" s="38" t="s">
        <v>71</v>
      </c>
      <c r="G19372" s="37" t="s">
        <v>557</v>
      </c>
      <c r="H19372" s="0" t="n">
        <v>434769</v>
      </c>
      <c r="I19372" s="0" t="n">
        <v>249034</v>
      </c>
      <c r="J19372" s="0" t="n">
        <v>-12763</v>
      </c>
    </row>
    <row r="19373" customFormat="false" ht="15" hidden="false" customHeight="false" outlineLevel="0" collapsed="false">
      <c r="A19373" s="0" t="n">
        <v>202508</v>
      </c>
      <c r="B19373" s="0" t="n">
        <v>202508</v>
      </c>
      <c r="C19373" s="37" t="s">
        <v>101</v>
      </c>
      <c r="D19373" s="37" t="s">
        <v>391</v>
      </c>
      <c r="E19373" s="0" t="n">
        <v>1</v>
      </c>
      <c r="F19373" s="38" t="s">
        <v>71</v>
      </c>
      <c r="G19373" s="37" t="s">
        <v>558</v>
      </c>
      <c r="H19373" s="0" t="n">
        <v>1443222</v>
      </c>
      <c r="I19373" s="0" t="n">
        <v>114436</v>
      </c>
      <c r="J19373" s="0" t="n">
        <v>-2140</v>
      </c>
    </row>
    <row r="19374" customFormat="false" ht="15" hidden="false" customHeight="false" outlineLevel="0" collapsed="false">
      <c r="A19374" s="0" t="n">
        <v>202508</v>
      </c>
      <c r="B19374" s="0" t="n">
        <v>202508</v>
      </c>
      <c r="C19374" s="37" t="s">
        <v>197</v>
      </c>
      <c r="D19374" s="37" t="s">
        <v>470</v>
      </c>
      <c r="E19374" s="0" t="n">
        <v>1</v>
      </c>
      <c r="F19374" s="38" t="s">
        <v>71</v>
      </c>
      <c r="G19374" s="37" t="s">
        <v>559</v>
      </c>
      <c r="H19374" s="0" t="n">
        <v>99273</v>
      </c>
      <c r="I19374" s="0" t="n">
        <v>46922</v>
      </c>
      <c r="J19374" s="0" t="n">
        <v>5881</v>
      </c>
    </row>
    <row r="19375" customFormat="false" ht="15" hidden="false" customHeight="false" outlineLevel="0" collapsed="false">
      <c r="A19375" s="0" t="n">
        <v>202508</v>
      </c>
      <c r="B19375" s="0" t="n">
        <v>202508</v>
      </c>
      <c r="C19375" s="37" t="s">
        <v>112</v>
      </c>
      <c r="D19375" s="37" t="s">
        <v>531</v>
      </c>
      <c r="E19375" s="0" t="n">
        <v>1</v>
      </c>
      <c r="F19375" s="38" t="s">
        <v>71</v>
      </c>
      <c r="G19375" s="37" t="s">
        <v>560</v>
      </c>
      <c r="H19375" s="0" t="n">
        <v>819164</v>
      </c>
      <c r="I19375" s="0" t="n">
        <v>392575</v>
      </c>
      <c r="J19375" s="0" t="n">
        <v>97849</v>
      </c>
    </row>
    <row r="19376" customFormat="false" ht="15" hidden="false" customHeight="false" outlineLevel="0" collapsed="false">
      <c r="A19376" s="0" t="n">
        <v>202508</v>
      </c>
      <c r="B19376" s="0" t="n">
        <v>202508</v>
      </c>
      <c r="C19376" s="37" t="s">
        <v>109</v>
      </c>
      <c r="D19376" s="37" t="s">
        <v>561</v>
      </c>
      <c r="E19376" s="0" t="n">
        <v>1</v>
      </c>
      <c r="F19376" s="38" t="s">
        <v>71</v>
      </c>
      <c r="G19376" s="37" t="s">
        <v>562</v>
      </c>
      <c r="H19376" s="0" t="n">
        <v>6690690</v>
      </c>
      <c r="I19376" s="0" t="n">
        <v>1610736</v>
      </c>
      <c r="J19376" s="0" t="n">
        <v>203972</v>
      </c>
    </row>
    <row r="19377" customFormat="false" ht="15" hidden="false" customHeight="false" outlineLevel="0" collapsed="false">
      <c r="A19377" s="0" t="n">
        <v>202508</v>
      </c>
      <c r="B19377" s="0" t="n">
        <v>202508</v>
      </c>
      <c r="C19377" s="37" t="s">
        <v>149</v>
      </c>
      <c r="D19377" s="37" t="s">
        <v>385</v>
      </c>
      <c r="E19377" s="0" t="n">
        <v>1</v>
      </c>
      <c r="F19377" s="38" t="s">
        <v>71</v>
      </c>
      <c r="G19377" s="37" t="s">
        <v>563</v>
      </c>
      <c r="H19377" s="0" t="n">
        <v>1102043</v>
      </c>
      <c r="I19377" s="0" t="n">
        <v>196023</v>
      </c>
      <c r="J19377" s="0" t="n">
        <v>15984</v>
      </c>
    </row>
    <row r="19378" customFormat="false" ht="15" hidden="false" customHeight="false" outlineLevel="0" collapsed="false">
      <c r="A19378" s="0" t="n">
        <v>202508</v>
      </c>
      <c r="B19378" s="0" t="n">
        <v>202508</v>
      </c>
      <c r="C19378" s="37" t="s">
        <v>178</v>
      </c>
      <c r="D19378" s="37" t="s">
        <v>294</v>
      </c>
      <c r="E19378" s="0" t="n">
        <v>1</v>
      </c>
      <c r="F19378" s="38" t="s">
        <v>71</v>
      </c>
      <c r="G19378" s="37" t="s">
        <v>564</v>
      </c>
      <c r="H19378" s="0" t="n">
        <v>312635</v>
      </c>
      <c r="I19378" s="0" t="n">
        <v>82395</v>
      </c>
      <c r="J19378" s="0" t="n">
        <v>18970</v>
      </c>
    </row>
    <row r="19379" customFormat="false" ht="15" hidden="false" customHeight="false" outlineLevel="0" collapsed="false">
      <c r="A19379" s="0" t="n">
        <v>202508</v>
      </c>
      <c r="B19379" s="0" t="n">
        <v>202508</v>
      </c>
      <c r="C19379" s="37" t="s">
        <v>112</v>
      </c>
      <c r="D19379" s="37" t="s">
        <v>476</v>
      </c>
      <c r="E19379" s="0" t="n">
        <v>1</v>
      </c>
      <c r="F19379" s="38" t="s">
        <v>71</v>
      </c>
      <c r="G19379" s="37" t="s">
        <v>565</v>
      </c>
      <c r="H19379" s="0" t="n">
        <v>300271</v>
      </c>
      <c r="I19379" s="0" t="n">
        <v>97958</v>
      </c>
      <c r="J19379" s="0" t="n">
        <v>5700</v>
      </c>
    </row>
    <row r="19380" customFormat="false" ht="15" hidden="false" customHeight="false" outlineLevel="0" collapsed="false">
      <c r="A19380" s="0" t="n">
        <v>202508</v>
      </c>
      <c r="B19380" s="0" t="n">
        <v>202508</v>
      </c>
      <c r="C19380" s="37" t="s">
        <v>158</v>
      </c>
      <c r="D19380" s="37" t="s">
        <v>145</v>
      </c>
      <c r="E19380" s="0" t="n">
        <v>1</v>
      </c>
      <c r="F19380" s="38" t="s">
        <v>71</v>
      </c>
      <c r="G19380" s="37" t="s">
        <v>566</v>
      </c>
      <c r="H19380" s="0" t="n">
        <v>275960</v>
      </c>
      <c r="I19380" s="0" t="n">
        <v>145953</v>
      </c>
      <c r="J19380" s="0" t="n">
        <v>50</v>
      </c>
    </row>
    <row r="19381" customFormat="false" ht="15" hidden="false" customHeight="false" outlineLevel="0" collapsed="false">
      <c r="A19381" s="0" t="n">
        <v>202508</v>
      </c>
      <c r="B19381" s="0" t="n">
        <v>202508</v>
      </c>
      <c r="C19381" s="37" t="s">
        <v>95</v>
      </c>
      <c r="D19381" s="37" t="s">
        <v>223</v>
      </c>
      <c r="E19381" s="0" t="n">
        <v>1</v>
      </c>
      <c r="F19381" s="38" t="s">
        <v>71</v>
      </c>
      <c r="G19381" s="37" t="s">
        <v>567</v>
      </c>
      <c r="H19381" s="0" t="n">
        <v>461893</v>
      </c>
      <c r="I19381" s="0" t="n">
        <v>269331</v>
      </c>
      <c r="J19381" s="0" t="n">
        <v>21732</v>
      </c>
    </row>
    <row r="19382" customFormat="false" ht="15" hidden="false" customHeight="false" outlineLevel="0" collapsed="false">
      <c r="A19382" s="0" t="n">
        <v>202508</v>
      </c>
      <c r="B19382" s="0" t="n">
        <v>202508</v>
      </c>
      <c r="C19382" s="37" t="s">
        <v>197</v>
      </c>
      <c r="D19382" s="37" t="s">
        <v>495</v>
      </c>
      <c r="E19382" s="0" t="n">
        <v>1</v>
      </c>
      <c r="F19382" s="38" t="s">
        <v>71</v>
      </c>
      <c r="G19382" s="37" t="s">
        <v>568</v>
      </c>
      <c r="H19382" s="0" t="n">
        <v>435798</v>
      </c>
      <c r="I19382" s="0" t="n">
        <v>151407</v>
      </c>
      <c r="J19382" s="0" t="n">
        <v>17756</v>
      </c>
    </row>
    <row r="19383" customFormat="false" ht="15" hidden="false" customHeight="false" outlineLevel="0" collapsed="false">
      <c r="A19383" s="0" t="n">
        <v>202508</v>
      </c>
      <c r="B19383" s="0" t="n">
        <v>202508</v>
      </c>
      <c r="C19383" s="37" t="s">
        <v>124</v>
      </c>
      <c r="D19383" s="37" t="s">
        <v>569</v>
      </c>
      <c r="E19383" s="0" t="n">
        <v>1</v>
      </c>
      <c r="F19383" s="38" t="s">
        <v>71</v>
      </c>
      <c r="G19383" s="37" t="s">
        <v>570</v>
      </c>
      <c r="H19383" s="0" t="n">
        <v>1301150</v>
      </c>
      <c r="I19383" s="0" t="n">
        <v>299916</v>
      </c>
      <c r="J19383" s="0" t="n">
        <v>-13983</v>
      </c>
    </row>
    <row r="19384" customFormat="false" ht="15" hidden="false" customHeight="false" outlineLevel="0" collapsed="false">
      <c r="A19384" s="0" t="n">
        <v>202508</v>
      </c>
      <c r="B19384" s="0" t="n">
        <v>202508</v>
      </c>
      <c r="C19384" s="37" t="s">
        <v>136</v>
      </c>
      <c r="D19384" s="37" t="s">
        <v>571</v>
      </c>
      <c r="E19384" s="0" t="n">
        <v>1</v>
      </c>
      <c r="F19384" s="38" t="s">
        <v>71</v>
      </c>
      <c r="G19384" s="37" t="s">
        <v>572</v>
      </c>
      <c r="H19384" s="0" t="n">
        <v>70867</v>
      </c>
      <c r="I19384" s="0" t="n">
        <v>26939</v>
      </c>
      <c r="J19384" s="0" t="n">
        <v>2503</v>
      </c>
    </row>
    <row r="19385" customFormat="false" ht="15" hidden="false" customHeight="false" outlineLevel="0" collapsed="false">
      <c r="A19385" s="0" t="n">
        <v>202508</v>
      </c>
      <c r="B19385" s="0" t="n">
        <v>202508</v>
      </c>
      <c r="C19385" s="37" t="s">
        <v>149</v>
      </c>
      <c r="D19385" s="37" t="s">
        <v>116</v>
      </c>
      <c r="E19385" s="0" t="n">
        <v>1</v>
      </c>
      <c r="F19385" s="38" t="s">
        <v>71</v>
      </c>
      <c r="G19385" s="37" t="s">
        <v>573</v>
      </c>
      <c r="H19385" s="0" t="n">
        <v>1589643</v>
      </c>
      <c r="I19385" s="0" t="n">
        <v>812067</v>
      </c>
      <c r="J19385" s="0" t="n">
        <v>-75058</v>
      </c>
    </row>
    <row r="19386" customFormat="false" ht="15" hidden="false" customHeight="false" outlineLevel="0" collapsed="false">
      <c r="A19386" s="0" t="n">
        <v>202508</v>
      </c>
      <c r="B19386" s="0" t="n">
        <v>202508</v>
      </c>
      <c r="C19386" s="37" t="s">
        <v>158</v>
      </c>
      <c r="D19386" s="37" t="s">
        <v>476</v>
      </c>
      <c r="E19386" s="0" t="n">
        <v>1</v>
      </c>
      <c r="F19386" s="38" t="s">
        <v>71</v>
      </c>
      <c r="G19386" s="37" t="s">
        <v>574</v>
      </c>
      <c r="H19386" s="0" t="n">
        <v>394919</v>
      </c>
      <c r="I19386" s="0" t="n">
        <v>147335</v>
      </c>
      <c r="J19386" s="0" t="n">
        <v>7359</v>
      </c>
    </row>
    <row r="19387" customFormat="false" ht="15" hidden="false" customHeight="false" outlineLevel="0" collapsed="false">
      <c r="A19387" s="0" t="n">
        <v>202508</v>
      </c>
      <c r="B19387" s="0" t="n">
        <v>202508</v>
      </c>
      <c r="C19387" s="37" t="s">
        <v>106</v>
      </c>
      <c r="D19387" s="37" t="s">
        <v>237</v>
      </c>
      <c r="E19387" s="0" t="n">
        <v>1</v>
      </c>
      <c r="F19387" s="38" t="s">
        <v>71</v>
      </c>
      <c r="G19387" s="37" t="s">
        <v>575</v>
      </c>
      <c r="H19387" s="0" t="n">
        <v>938323</v>
      </c>
      <c r="I19387" s="0" t="n">
        <v>247349</v>
      </c>
      <c r="J19387" s="0" t="n">
        <v>15914</v>
      </c>
    </row>
    <row r="19388" customFormat="false" ht="15" hidden="false" customHeight="false" outlineLevel="0" collapsed="false">
      <c r="A19388" s="0" t="n">
        <v>202508</v>
      </c>
      <c r="B19388" s="0" t="n">
        <v>202508</v>
      </c>
      <c r="C19388" s="37" t="s">
        <v>152</v>
      </c>
      <c r="D19388" s="37" t="s">
        <v>445</v>
      </c>
      <c r="E19388" s="0" t="n">
        <v>1</v>
      </c>
      <c r="F19388" s="38" t="s">
        <v>71</v>
      </c>
      <c r="G19388" s="37" t="s">
        <v>576</v>
      </c>
      <c r="H19388" s="0" t="n">
        <v>167323</v>
      </c>
      <c r="I19388" s="0" t="n">
        <v>76437</v>
      </c>
      <c r="J19388" s="0" t="n">
        <v>5869</v>
      </c>
    </row>
    <row r="19389" customFormat="false" ht="15" hidden="false" customHeight="false" outlineLevel="0" collapsed="false">
      <c r="A19389" s="0" t="n">
        <v>202508</v>
      </c>
      <c r="B19389" s="0" t="n">
        <v>202508</v>
      </c>
      <c r="C19389" s="37" t="s">
        <v>112</v>
      </c>
      <c r="D19389" s="37" t="s">
        <v>367</v>
      </c>
      <c r="E19389" s="0" t="n">
        <v>1</v>
      </c>
      <c r="F19389" s="38" t="s">
        <v>71</v>
      </c>
      <c r="G19389" s="37" t="s">
        <v>577</v>
      </c>
      <c r="H19389" s="0" t="n">
        <v>3379100</v>
      </c>
      <c r="I19389" s="0" t="n">
        <v>920755</v>
      </c>
      <c r="J19389" s="0" t="n">
        <v>-106624</v>
      </c>
    </row>
    <row r="19390" customFormat="false" ht="15" hidden="false" customHeight="false" outlineLevel="0" collapsed="false">
      <c r="A19390" s="0" t="n">
        <v>202508</v>
      </c>
      <c r="B19390" s="0" t="n">
        <v>202508</v>
      </c>
      <c r="C19390" s="37" t="s">
        <v>109</v>
      </c>
      <c r="D19390" s="37" t="s">
        <v>320</v>
      </c>
      <c r="E19390" s="0" t="n">
        <v>1</v>
      </c>
      <c r="F19390" s="38" t="s">
        <v>71</v>
      </c>
      <c r="G19390" s="37" t="s">
        <v>578</v>
      </c>
      <c r="H19390" s="0" t="n">
        <v>2001813</v>
      </c>
      <c r="I19390" s="0" t="n">
        <v>249504</v>
      </c>
      <c r="J19390" s="0" t="n">
        <v>22468</v>
      </c>
    </row>
    <row r="19391" customFormat="false" ht="15" hidden="false" customHeight="false" outlineLevel="0" collapsed="false">
      <c r="A19391" s="0" t="n">
        <v>202508</v>
      </c>
      <c r="B19391" s="0" t="n">
        <v>202508</v>
      </c>
      <c r="C19391" s="37" t="s">
        <v>197</v>
      </c>
      <c r="D19391" s="37" t="s">
        <v>362</v>
      </c>
      <c r="E19391" s="0" t="n">
        <v>1</v>
      </c>
      <c r="F19391" s="38" t="s">
        <v>71</v>
      </c>
      <c r="G19391" s="37" t="s">
        <v>579</v>
      </c>
      <c r="H19391" s="0" t="n">
        <v>1157530</v>
      </c>
      <c r="I19391" s="0" t="n">
        <v>277516</v>
      </c>
      <c r="J19391" s="0" t="n">
        <v>46454</v>
      </c>
    </row>
    <row r="19392" customFormat="false" ht="15" hidden="false" customHeight="false" outlineLevel="0" collapsed="false">
      <c r="A19392" s="0" t="n">
        <v>202508</v>
      </c>
      <c r="B19392" s="0" t="n">
        <v>202508</v>
      </c>
      <c r="C19392" s="37" t="s">
        <v>106</v>
      </c>
      <c r="D19392" s="37" t="s">
        <v>280</v>
      </c>
      <c r="E19392" s="0" t="n">
        <v>1</v>
      </c>
      <c r="F19392" s="38" t="s">
        <v>71</v>
      </c>
      <c r="G19392" s="37" t="s">
        <v>580</v>
      </c>
      <c r="H19392" s="0" t="n">
        <v>79738</v>
      </c>
      <c r="I19392" s="0" t="n">
        <v>13948</v>
      </c>
      <c r="J19392" s="0" t="n">
        <v>3080</v>
      </c>
    </row>
    <row r="19393" customFormat="false" ht="15" hidden="false" customHeight="false" outlineLevel="0" collapsed="false">
      <c r="A19393" s="0" t="n">
        <v>202508</v>
      </c>
      <c r="B19393" s="0" t="n">
        <v>202508</v>
      </c>
      <c r="C19393" s="37" t="s">
        <v>136</v>
      </c>
      <c r="D19393" s="37" t="s">
        <v>208</v>
      </c>
      <c r="E19393" s="0" t="n">
        <v>1</v>
      </c>
      <c r="F19393" s="38" t="s">
        <v>71</v>
      </c>
      <c r="G19393" s="37" t="s">
        <v>581</v>
      </c>
      <c r="H19393" s="0" t="n">
        <v>1266541</v>
      </c>
      <c r="I19393" s="0" t="n">
        <v>410069</v>
      </c>
      <c r="J19393" s="0" t="n">
        <v>92386</v>
      </c>
    </row>
    <row r="19394" customFormat="false" ht="15" hidden="false" customHeight="false" outlineLevel="0" collapsed="false">
      <c r="A19394" s="0" t="n">
        <v>202508</v>
      </c>
      <c r="B19394" s="0" t="n">
        <v>202508</v>
      </c>
      <c r="C19394" s="37" t="s">
        <v>124</v>
      </c>
      <c r="D19394" s="37" t="s">
        <v>212</v>
      </c>
      <c r="E19394" s="0" t="n">
        <v>1</v>
      </c>
      <c r="F19394" s="38" t="s">
        <v>71</v>
      </c>
      <c r="G19394" s="37" t="s">
        <v>582</v>
      </c>
      <c r="H19394" s="0" t="n">
        <v>870458</v>
      </c>
      <c r="I19394" s="0" t="n">
        <v>363921</v>
      </c>
      <c r="J19394" s="0" t="n">
        <v>30037</v>
      </c>
    </row>
    <row r="19395" customFormat="false" ht="15" hidden="false" customHeight="false" outlineLevel="0" collapsed="false">
      <c r="A19395" s="0" t="n">
        <v>202508</v>
      </c>
      <c r="B19395" s="0" t="n">
        <v>202508</v>
      </c>
      <c r="C19395" s="37" t="s">
        <v>109</v>
      </c>
      <c r="D19395" s="37" t="s">
        <v>482</v>
      </c>
      <c r="E19395" s="0" t="n">
        <v>1</v>
      </c>
      <c r="F19395" s="38" t="s">
        <v>71</v>
      </c>
      <c r="G19395" s="37" t="s">
        <v>583</v>
      </c>
      <c r="H19395" s="0" t="n">
        <v>55242</v>
      </c>
      <c r="I19395" s="0" t="n">
        <v>16663</v>
      </c>
      <c r="J19395" s="0" t="n">
        <v>5463</v>
      </c>
    </row>
    <row r="19396" customFormat="false" ht="15" hidden="false" customHeight="false" outlineLevel="0" collapsed="false">
      <c r="A19396" s="0" t="n">
        <v>202508</v>
      </c>
      <c r="B19396" s="0" t="n">
        <v>202508</v>
      </c>
      <c r="C19396" s="37" t="s">
        <v>178</v>
      </c>
      <c r="D19396" s="37" t="s">
        <v>216</v>
      </c>
      <c r="E19396" s="0" t="n">
        <v>1</v>
      </c>
      <c r="F19396" s="38" t="s">
        <v>71</v>
      </c>
      <c r="G19396" s="37" t="s">
        <v>584</v>
      </c>
      <c r="H19396" s="0" t="n">
        <v>511719</v>
      </c>
      <c r="I19396" s="0" t="n">
        <v>81893</v>
      </c>
      <c r="J19396" s="0" t="n">
        <v>327</v>
      </c>
    </row>
    <row r="19397" customFormat="false" ht="15" hidden="false" customHeight="false" outlineLevel="0" collapsed="false">
      <c r="A19397" s="0" t="n">
        <v>202508</v>
      </c>
      <c r="B19397" s="0" t="n">
        <v>202508</v>
      </c>
      <c r="C19397" s="37" t="s">
        <v>95</v>
      </c>
      <c r="D19397" s="37" t="s">
        <v>383</v>
      </c>
      <c r="E19397" s="0" t="n">
        <v>1</v>
      </c>
      <c r="F19397" s="38" t="s">
        <v>71</v>
      </c>
      <c r="G19397" s="37" t="s">
        <v>585</v>
      </c>
      <c r="H19397" s="0" t="n">
        <v>881632</v>
      </c>
      <c r="I19397" s="0" t="n">
        <v>302439</v>
      </c>
      <c r="J19397" s="0" t="n">
        <v>2166</v>
      </c>
    </row>
    <row r="19398" customFormat="false" ht="15" hidden="false" customHeight="false" outlineLevel="0" collapsed="false">
      <c r="A19398" s="0" t="n">
        <v>202508</v>
      </c>
      <c r="B19398" s="0" t="n">
        <v>202508</v>
      </c>
      <c r="C19398" s="37" t="s">
        <v>106</v>
      </c>
      <c r="D19398" s="37" t="s">
        <v>586</v>
      </c>
      <c r="E19398" s="0" t="n">
        <v>1</v>
      </c>
      <c r="F19398" s="38" t="s">
        <v>71</v>
      </c>
      <c r="G19398" s="37" t="s">
        <v>587</v>
      </c>
      <c r="H19398" s="0" t="n">
        <v>1196823</v>
      </c>
      <c r="I19398" s="0" t="n">
        <v>371625</v>
      </c>
      <c r="J19398" s="0" t="n">
        <v>30402</v>
      </c>
    </row>
    <row r="19399" customFormat="false" ht="15" hidden="false" customHeight="false" outlineLevel="0" collapsed="false">
      <c r="A19399" s="0" t="n">
        <v>202508</v>
      </c>
      <c r="B19399" s="0" t="n">
        <v>202508</v>
      </c>
      <c r="C19399" s="37" t="s">
        <v>178</v>
      </c>
      <c r="D19399" s="37" t="s">
        <v>356</v>
      </c>
      <c r="E19399" s="0" t="n">
        <v>1</v>
      </c>
      <c r="F19399" s="38" t="s">
        <v>71</v>
      </c>
      <c r="G19399" s="37" t="s">
        <v>588</v>
      </c>
      <c r="H19399" s="0" t="n">
        <v>857233</v>
      </c>
      <c r="I19399" s="0" t="n">
        <v>276287</v>
      </c>
      <c r="J19399" s="0" t="n">
        <v>44957</v>
      </c>
    </row>
    <row r="19400" customFormat="false" ht="15" hidden="false" customHeight="false" outlineLevel="0" collapsed="false">
      <c r="A19400" s="0" t="n">
        <v>202508</v>
      </c>
      <c r="B19400" s="0" t="n">
        <v>202508</v>
      </c>
      <c r="C19400" s="37" t="s">
        <v>124</v>
      </c>
      <c r="D19400" s="37" t="s">
        <v>367</v>
      </c>
      <c r="E19400" s="0" t="n">
        <v>1</v>
      </c>
      <c r="F19400" s="38" t="s">
        <v>71</v>
      </c>
      <c r="G19400" s="37" t="s">
        <v>589</v>
      </c>
      <c r="H19400" s="0" t="n">
        <v>910016</v>
      </c>
      <c r="I19400" s="0" t="n">
        <v>277603</v>
      </c>
      <c r="J19400" s="0" t="n">
        <v>40066</v>
      </c>
    </row>
    <row r="19401" customFormat="false" ht="15" hidden="false" customHeight="false" outlineLevel="0" collapsed="false">
      <c r="A19401" s="0" t="n">
        <v>202508</v>
      </c>
      <c r="B19401" s="0" t="n">
        <v>202508</v>
      </c>
      <c r="C19401" s="37" t="s">
        <v>101</v>
      </c>
      <c r="D19401" s="37" t="s">
        <v>590</v>
      </c>
      <c r="E19401" s="0" t="n">
        <v>1</v>
      </c>
      <c r="F19401" s="38" t="s">
        <v>71</v>
      </c>
      <c r="G19401" s="37" t="s">
        <v>591</v>
      </c>
      <c r="H19401" s="0" t="n">
        <v>3156686</v>
      </c>
      <c r="I19401" s="0" t="n">
        <v>1378546</v>
      </c>
      <c r="J19401" s="0" t="n">
        <v>-216200</v>
      </c>
    </row>
    <row r="19402" customFormat="false" ht="15" hidden="false" customHeight="false" outlineLevel="0" collapsed="false">
      <c r="A19402" s="0" t="n">
        <v>202508</v>
      </c>
      <c r="B19402" s="0" t="n">
        <v>202508</v>
      </c>
      <c r="C19402" s="37" t="s">
        <v>112</v>
      </c>
      <c r="D19402" s="37" t="s">
        <v>141</v>
      </c>
      <c r="E19402" s="0" t="n">
        <v>1</v>
      </c>
      <c r="F19402" s="38" t="s">
        <v>71</v>
      </c>
      <c r="G19402" s="37" t="s">
        <v>592</v>
      </c>
      <c r="H19402" s="0" t="n">
        <v>2754417</v>
      </c>
      <c r="I19402" s="0" t="n">
        <v>736532</v>
      </c>
      <c r="J19402" s="0" t="n">
        <v>-12099</v>
      </c>
    </row>
    <row r="19403" customFormat="false" ht="15" hidden="false" customHeight="false" outlineLevel="0" collapsed="false">
      <c r="A19403" s="0" t="n">
        <v>202508</v>
      </c>
      <c r="B19403" s="0" t="n">
        <v>202508</v>
      </c>
      <c r="C19403" s="37" t="s">
        <v>149</v>
      </c>
      <c r="D19403" s="37" t="s">
        <v>113</v>
      </c>
      <c r="E19403" s="0" t="n">
        <v>1</v>
      </c>
      <c r="F19403" s="38" t="s">
        <v>71</v>
      </c>
      <c r="G19403" s="37" t="s">
        <v>593</v>
      </c>
      <c r="H19403" s="0" t="n">
        <v>14729</v>
      </c>
      <c r="I19403" s="0" t="n">
        <v>6912</v>
      </c>
      <c r="J19403" s="0" t="n">
        <v>1083</v>
      </c>
    </row>
    <row r="19404" customFormat="false" ht="15" hidden="false" customHeight="false" outlineLevel="0" collapsed="false">
      <c r="A19404" s="0" t="n">
        <v>202508</v>
      </c>
      <c r="B19404" s="0" t="n">
        <v>202508</v>
      </c>
      <c r="C19404" s="37" t="s">
        <v>178</v>
      </c>
      <c r="D19404" s="37" t="s">
        <v>102</v>
      </c>
      <c r="E19404" s="0" t="n">
        <v>1</v>
      </c>
      <c r="F19404" s="38" t="s">
        <v>71</v>
      </c>
      <c r="G19404" s="37" t="s">
        <v>594</v>
      </c>
      <c r="H19404" s="0" t="n">
        <v>386114</v>
      </c>
      <c r="I19404" s="0" t="n">
        <v>199188</v>
      </c>
      <c r="J19404" s="0" t="n">
        <v>-1766</v>
      </c>
    </row>
    <row r="19405" customFormat="false" ht="15" hidden="false" customHeight="false" outlineLevel="0" collapsed="false">
      <c r="A19405" s="0" t="n">
        <v>202508</v>
      </c>
      <c r="B19405" s="0" t="n">
        <v>202508</v>
      </c>
      <c r="C19405" s="37" t="s">
        <v>98</v>
      </c>
      <c r="D19405" s="37" t="s">
        <v>102</v>
      </c>
      <c r="E19405" s="0" t="n">
        <v>1</v>
      </c>
      <c r="F19405" s="38" t="s">
        <v>71</v>
      </c>
      <c r="G19405" s="37" t="s">
        <v>595</v>
      </c>
      <c r="H19405" s="0" t="n">
        <v>459550</v>
      </c>
      <c r="I19405" s="0" t="n">
        <v>566446</v>
      </c>
      <c r="J19405" s="0" t="n">
        <v>38024</v>
      </c>
    </row>
    <row r="19406" customFormat="false" ht="15" hidden="false" customHeight="false" outlineLevel="0" collapsed="false">
      <c r="A19406" s="0" t="n">
        <v>202508</v>
      </c>
      <c r="B19406" s="0" t="n">
        <v>202508</v>
      </c>
      <c r="C19406" s="37" t="s">
        <v>184</v>
      </c>
      <c r="D19406" s="37" t="s">
        <v>163</v>
      </c>
      <c r="E19406" s="0" t="n">
        <v>1</v>
      </c>
      <c r="F19406" s="38" t="s">
        <v>71</v>
      </c>
      <c r="G19406" s="37" t="s">
        <v>596</v>
      </c>
      <c r="H19406" s="0" t="n">
        <v>61355</v>
      </c>
      <c r="I19406" s="0" t="n">
        <v>22906</v>
      </c>
      <c r="J19406" s="0" t="n">
        <v>2655</v>
      </c>
    </row>
    <row r="19407" customFormat="false" ht="15" hidden="false" customHeight="false" outlineLevel="0" collapsed="false">
      <c r="A19407" s="0" t="n">
        <v>202508</v>
      </c>
      <c r="B19407" s="0" t="n">
        <v>202508</v>
      </c>
      <c r="C19407" s="37" t="s">
        <v>184</v>
      </c>
      <c r="D19407" s="37" t="s">
        <v>380</v>
      </c>
      <c r="E19407" s="0" t="n">
        <v>1</v>
      </c>
      <c r="F19407" s="38" t="s">
        <v>71</v>
      </c>
      <c r="G19407" s="37" t="s">
        <v>597</v>
      </c>
      <c r="H19407" s="0" t="n">
        <v>800862</v>
      </c>
      <c r="I19407" s="0" t="n">
        <v>236302</v>
      </c>
      <c r="J19407" s="0" t="n">
        <v>30333</v>
      </c>
    </row>
    <row r="19408" customFormat="false" ht="15" hidden="false" customHeight="false" outlineLevel="0" collapsed="false">
      <c r="A19408" s="0" t="n">
        <v>202508</v>
      </c>
      <c r="B19408" s="0" t="n">
        <v>202508</v>
      </c>
      <c r="C19408" s="37" t="s">
        <v>98</v>
      </c>
      <c r="D19408" s="37" t="s">
        <v>380</v>
      </c>
      <c r="E19408" s="0" t="n">
        <v>1</v>
      </c>
      <c r="F19408" s="38" t="s">
        <v>71</v>
      </c>
      <c r="G19408" s="37" t="s">
        <v>598</v>
      </c>
      <c r="H19408" s="0" t="n">
        <v>1571096</v>
      </c>
      <c r="I19408" s="0" t="n">
        <v>478101</v>
      </c>
      <c r="J19408" s="0" t="n">
        <v>79397</v>
      </c>
    </row>
    <row r="19409" customFormat="false" ht="15" hidden="false" customHeight="false" outlineLevel="0" collapsed="false">
      <c r="A19409" s="0" t="n">
        <v>202508</v>
      </c>
      <c r="B19409" s="0" t="n">
        <v>202508</v>
      </c>
      <c r="C19409" s="37" t="s">
        <v>109</v>
      </c>
      <c r="D19409" s="37" t="s">
        <v>372</v>
      </c>
      <c r="E19409" s="0" t="n">
        <v>1</v>
      </c>
      <c r="F19409" s="38" t="s">
        <v>71</v>
      </c>
      <c r="G19409" s="37" t="s">
        <v>599</v>
      </c>
      <c r="H19409" s="0" t="n">
        <v>170321</v>
      </c>
      <c r="I19409" s="0" t="n">
        <v>85071</v>
      </c>
      <c r="J19409" s="0" t="n">
        <v>17619</v>
      </c>
    </row>
    <row r="19410" customFormat="false" ht="15" hidden="false" customHeight="false" outlineLevel="0" collapsed="false">
      <c r="A19410" s="0" t="n">
        <v>202508</v>
      </c>
      <c r="B19410" s="0" t="n">
        <v>202508</v>
      </c>
      <c r="C19410" s="37" t="s">
        <v>152</v>
      </c>
      <c r="D19410" s="37" t="s">
        <v>220</v>
      </c>
      <c r="E19410" s="0" t="n">
        <v>1</v>
      </c>
      <c r="F19410" s="38" t="s">
        <v>71</v>
      </c>
      <c r="G19410" s="37" t="s">
        <v>600</v>
      </c>
      <c r="H19410" s="0" t="n">
        <v>1012551</v>
      </c>
      <c r="I19410" s="0" t="n">
        <v>748252</v>
      </c>
      <c r="J19410" s="0" t="n">
        <v>107192</v>
      </c>
    </row>
    <row r="19411" customFormat="false" ht="15" hidden="false" customHeight="false" outlineLevel="0" collapsed="false">
      <c r="A19411" s="0" t="n">
        <v>202508</v>
      </c>
      <c r="B19411" s="0" t="n">
        <v>202508</v>
      </c>
      <c r="C19411" s="37" t="s">
        <v>149</v>
      </c>
      <c r="D19411" s="37" t="s">
        <v>216</v>
      </c>
      <c r="E19411" s="0" t="n">
        <v>1</v>
      </c>
      <c r="F19411" s="38" t="s">
        <v>71</v>
      </c>
      <c r="G19411" s="37" t="s">
        <v>601</v>
      </c>
      <c r="H19411" s="0" t="n">
        <v>161972</v>
      </c>
      <c r="I19411" s="0" t="n">
        <v>54440</v>
      </c>
      <c r="J19411" s="0" t="n">
        <v>-2327</v>
      </c>
    </row>
    <row r="19412" customFormat="false" ht="15" hidden="false" customHeight="false" outlineLevel="0" collapsed="false">
      <c r="A19412" s="0" t="n">
        <v>202508</v>
      </c>
      <c r="B19412" s="0" t="n">
        <v>202508</v>
      </c>
      <c r="C19412" s="37" t="s">
        <v>124</v>
      </c>
      <c r="D19412" s="37" t="s">
        <v>249</v>
      </c>
      <c r="E19412" s="0" t="n">
        <v>1</v>
      </c>
      <c r="F19412" s="38" t="s">
        <v>71</v>
      </c>
      <c r="G19412" s="37" t="s">
        <v>602</v>
      </c>
      <c r="H19412" s="0" t="n">
        <v>317505</v>
      </c>
      <c r="I19412" s="0" t="n">
        <v>269753</v>
      </c>
      <c r="J19412" s="0" t="n">
        <v>37400</v>
      </c>
    </row>
    <row r="19413" customFormat="false" ht="15" hidden="false" customHeight="false" outlineLevel="0" collapsed="false">
      <c r="A19413" s="0" t="n">
        <v>202508</v>
      </c>
      <c r="B19413" s="0" t="n">
        <v>202508</v>
      </c>
      <c r="C19413" s="37" t="s">
        <v>115</v>
      </c>
      <c r="D19413" s="37" t="s">
        <v>603</v>
      </c>
      <c r="E19413" s="0" t="n">
        <v>1</v>
      </c>
      <c r="F19413" s="38" t="s">
        <v>71</v>
      </c>
      <c r="G19413" s="37" t="s">
        <v>604</v>
      </c>
      <c r="H19413" s="0" t="n">
        <v>2639908</v>
      </c>
      <c r="I19413" s="0" t="n">
        <v>494124</v>
      </c>
      <c r="J19413" s="0" t="n">
        <v>92982</v>
      </c>
    </row>
    <row r="19414" customFormat="false" ht="15" hidden="false" customHeight="false" outlineLevel="0" collapsed="false">
      <c r="A19414" s="0" t="n">
        <v>202508</v>
      </c>
      <c r="B19414" s="0" t="n">
        <v>202508</v>
      </c>
      <c r="C19414" s="37" t="s">
        <v>158</v>
      </c>
      <c r="D19414" s="37" t="s">
        <v>519</v>
      </c>
      <c r="E19414" s="0" t="n">
        <v>1</v>
      </c>
      <c r="F19414" s="38" t="s">
        <v>71</v>
      </c>
      <c r="G19414" s="37" t="s">
        <v>605</v>
      </c>
      <c r="H19414" s="0" t="n">
        <v>318775</v>
      </c>
      <c r="I19414" s="0" t="n">
        <v>170463</v>
      </c>
      <c r="J19414" s="0" t="n">
        <v>21367</v>
      </c>
    </row>
    <row r="19415" customFormat="false" ht="15" hidden="false" customHeight="false" outlineLevel="0" collapsed="false">
      <c r="A19415" s="0" t="n">
        <v>202508</v>
      </c>
      <c r="B19415" s="0" t="n">
        <v>202508</v>
      </c>
      <c r="C19415" s="37" t="s">
        <v>106</v>
      </c>
      <c r="D19415" s="37" t="s">
        <v>606</v>
      </c>
      <c r="E19415" s="0" t="n">
        <v>1</v>
      </c>
      <c r="F19415" s="38" t="s">
        <v>71</v>
      </c>
      <c r="G19415" s="37" t="s">
        <v>607</v>
      </c>
      <c r="H19415" s="0" t="n">
        <v>994887</v>
      </c>
      <c r="I19415" s="0" t="n">
        <v>228905</v>
      </c>
      <c r="J19415" s="0" t="n">
        <v>47835</v>
      </c>
    </row>
    <row r="19416" customFormat="false" ht="15" hidden="false" customHeight="false" outlineLevel="0" collapsed="false">
      <c r="A19416" s="0" t="n">
        <v>202508</v>
      </c>
      <c r="B19416" s="0" t="n">
        <v>202508</v>
      </c>
      <c r="C19416" s="37" t="s">
        <v>152</v>
      </c>
      <c r="D19416" s="37" t="s">
        <v>608</v>
      </c>
      <c r="E19416" s="0" t="n">
        <v>1</v>
      </c>
      <c r="F19416" s="38" t="s">
        <v>71</v>
      </c>
      <c r="G19416" s="37" t="s">
        <v>609</v>
      </c>
      <c r="H19416" s="0" t="n">
        <v>76472</v>
      </c>
      <c r="I19416" s="0" t="n">
        <v>33722</v>
      </c>
      <c r="J19416" s="0" t="n">
        <v>3499</v>
      </c>
    </row>
    <row r="19417" customFormat="false" ht="15" hidden="false" customHeight="false" outlineLevel="0" collapsed="false">
      <c r="A19417" s="0" t="n">
        <v>202508</v>
      </c>
      <c r="B19417" s="0" t="n">
        <v>202508</v>
      </c>
      <c r="C19417" s="37" t="s">
        <v>109</v>
      </c>
      <c r="D19417" s="37" t="s">
        <v>393</v>
      </c>
      <c r="E19417" s="0" t="n">
        <v>1</v>
      </c>
      <c r="F19417" s="38" t="s">
        <v>71</v>
      </c>
      <c r="G19417" s="37" t="s">
        <v>610</v>
      </c>
      <c r="H19417" s="0" t="n">
        <v>4791879</v>
      </c>
      <c r="I19417" s="0" t="n">
        <v>518663</v>
      </c>
      <c r="J19417" s="0" t="n">
        <v>34906</v>
      </c>
    </row>
    <row r="19418" customFormat="false" ht="15" hidden="false" customHeight="false" outlineLevel="0" collapsed="false">
      <c r="A19418" s="0" t="n">
        <v>202508</v>
      </c>
      <c r="B19418" s="0" t="n">
        <v>202508</v>
      </c>
      <c r="C19418" s="37" t="s">
        <v>178</v>
      </c>
      <c r="D19418" s="37" t="s">
        <v>320</v>
      </c>
      <c r="E19418" s="0" t="n">
        <v>1</v>
      </c>
      <c r="F19418" s="38" t="s">
        <v>71</v>
      </c>
      <c r="G19418" s="37" t="s">
        <v>611</v>
      </c>
      <c r="H19418" s="0" t="n">
        <v>1191362</v>
      </c>
      <c r="I19418" s="0" t="n">
        <v>341735</v>
      </c>
      <c r="J19418" s="0" t="n">
        <v>-1607</v>
      </c>
    </row>
    <row r="19419" customFormat="false" ht="15" hidden="false" customHeight="false" outlineLevel="0" collapsed="false">
      <c r="A19419" s="0" t="n">
        <v>202508</v>
      </c>
      <c r="B19419" s="0" t="n">
        <v>202508</v>
      </c>
      <c r="C19419" s="37" t="s">
        <v>101</v>
      </c>
      <c r="D19419" s="37" t="s">
        <v>104</v>
      </c>
      <c r="E19419" s="0" t="n">
        <v>1</v>
      </c>
      <c r="F19419" s="38" t="s">
        <v>71</v>
      </c>
      <c r="G19419" s="37" t="s">
        <v>612</v>
      </c>
      <c r="H19419" s="0" t="n">
        <v>496207</v>
      </c>
      <c r="I19419" s="0" t="n">
        <v>177618</v>
      </c>
      <c r="J19419" s="0" t="n">
        <v>50343</v>
      </c>
    </row>
    <row r="19420" customFormat="false" ht="15" hidden="false" customHeight="false" outlineLevel="0" collapsed="false">
      <c r="A19420" s="0" t="n">
        <v>202508</v>
      </c>
      <c r="B19420" s="0" t="n">
        <v>202508</v>
      </c>
      <c r="C19420" s="37" t="s">
        <v>124</v>
      </c>
      <c r="D19420" s="37" t="s">
        <v>362</v>
      </c>
      <c r="E19420" s="0" t="n">
        <v>1</v>
      </c>
      <c r="F19420" s="38" t="s">
        <v>71</v>
      </c>
      <c r="G19420" s="37" t="s">
        <v>613</v>
      </c>
      <c r="H19420" s="0" t="n">
        <v>1702666</v>
      </c>
      <c r="I19420" s="0" t="n">
        <v>546771</v>
      </c>
      <c r="J19420" s="0" t="n">
        <v>-13413</v>
      </c>
    </row>
    <row r="19421" customFormat="false" ht="15" hidden="false" customHeight="false" outlineLevel="0" collapsed="false">
      <c r="A19421" s="0" t="n">
        <v>202508</v>
      </c>
      <c r="B19421" s="0" t="n">
        <v>202508</v>
      </c>
      <c r="C19421" s="37" t="s">
        <v>136</v>
      </c>
      <c r="D19421" s="37" t="s">
        <v>603</v>
      </c>
      <c r="E19421" s="0" t="n">
        <v>1</v>
      </c>
      <c r="F19421" s="38" t="s">
        <v>71</v>
      </c>
      <c r="G19421" s="37" t="s">
        <v>614</v>
      </c>
      <c r="H19421" s="0" t="n">
        <v>99958</v>
      </c>
      <c r="I19421" s="0" t="n">
        <v>72367</v>
      </c>
      <c r="J19421" s="0" t="n">
        <v>5755</v>
      </c>
    </row>
    <row r="19422" customFormat="false" ht="15" hidden="false" customHeight="false" outlineLevel="0" collapsed="false">
      <c r="A19422" s="0" t="n">
        <v>202508</v>
      </c>
      <c r="B19422" s="0" t="n">
        <v>202508</v>
      </c>
      <c r="C19422" s="37" t="s">
        <v>152</v>
      </c>
      <c r="D19422" s="37" t="s">
        <v>387</v>
      </c>
      <c r="E19422" s="0" t="n">
        <v>1</v>
      </c>
      <c r="F19422" s="38" t="s">
        <v>71</v>
      </c>
      <c r="G19422" s="37" t="s">
        <v>615</v>
      </c>
      <c r="H19422" s="0" t="n">
        <v>2352733</v>
      </c>
      <c r="I19422" s="0" t="n">
        <v>726566</v>
      </c>
      <c r="J19422" s="0" t="n">
        <v>32238</v>
      </c>
    </row>
    <row r="19423" customFormat="false" ht="15" hidden="false" customHeight="false" outlineLevel="0" collapsed="false">
      <c r="A19423" s="0" t="n">
        <v>202508</v>
      </c>
      <c r="B19423" s="0" t="n">
        <v>202508</v>
      </c>
      <c r="C19423" s="37" t="s">
        <v>178</v>
      </c>
      <c r="D19423" s="37" t="s">
        <v>616</v>
      </c>
      <c r="E19423" s="0" t="n">
        <v>1</v>
      </c>
      <c r="F19423" s="38" t="s">
        <v>71</v>
      </c>
      <c r="G19423" s="37" t="s">
        <v>617</v>
      </c>
      <c r="H19423" s="0" t="n">
        <v>318293</v>
      </c>
      <c r="I19423" s="0" t="n">
        <v>118037</v>
      </c>
      <c r="J19423" s="0" t="n">
        <v>-6306</v>
      </c>
    </row>
    <row r="19424" customFormat="false" ht="15" hidden="false" customHeight="false" outlineLevel="0" collapsed="false">
      <c r="A19424" s="0" t="n">
        <v>202508</v>
      </c>
      <c r="B19424" s="0" t="n">
        <v>202508</v>
      </c>
      <c r="C19424" s="37" t="s">
        <v>106</v>
      </c>
      <c r="D19424" s="37" t="s">
        <v>618</v>
      </c>
      <c r="E19424" s="0" t="n">
        <v>1</v>
      </c>
      <c r="F19424" s="38" t="s">
        <v>71</v>
      </c>
      <c r="G19424" s="37" t="s">
        <v>619</v>
      </c>
      <c r="H19424" s="0" t="n">
        <v>449456</v>
      </c>
      <c r="I19424" s="0" t="n">
        <v>84492</v>
      </c>
      <c r="J19424" s="0" t="n">
        <v>14264</v>
      </c>
    </row>
    <row r="19425" customFormat="false" ht="15" hidden="false" customHeight="false" outlineLevel="0" collapsed="false">
      <c r="A19425" s="0" t="n">
        <v>202508</v>
      </c>
      <c r="B19425" s="0" t="n">
        <v>202508</v>
      </c>
      <c r="C19425" s="37" t="s">
        <v>184</v>
      </c>
      <c r="D19425" s="37" t="s">
        <v>231</v>
      </c>
      <c r="E19425" s="0" t="n">
        <v>1</v>
      </c>
      <c r="F19425" s="38" t="s">
        <v>71</v>
      </c>
      <c r="G19425" s="37" t="s">
        <v>620</v>
      </c>
      <c r="H19425" s="0" t="n">
        <v>265513</v>
      </c>
      <c r="I19425" s="0" t="n">
        <v>124669</v>
      </c>
      <c r="J19425" s="0" t="n">
        <v>16194</v>
      </c>
    </row>
    <row r="19426" customFormat="false" ht="15" hidden="false" customHeight="false" outlineLevel="0" collapsed="false">
      <c r="A19426" s="0" t="n">
        <v>202508</v>
      </c>
      <c r="B19426" s="0" t="n">
        <v>202508</v>
      </c>
      <c r="C19426" s="37" t="s">
        <v>124</v>
      </c>
      <c r="D19426" s="37" t="s">
        <v>467</v>
      </c>
      <c r="E19426" s="0" t="n">
        <v>1</v>
      </c>
      <c r="F19426" s="38" t="s">
        <v>71</v>
      </c>
      <c r="G19426" s="37" t="s">
        <v>621</v>
      </c>
      <c r="H19426" s="0" t="n">
        <v>294889</v>
      </c>
      <c r="I19426" s="0" t="n">
        <v>118795</v>
      </c>
      <c r="J19426" s="0" t="n">
        <v>12402</v>
      </c>
    </row>
    <row r="19427" customFormat="false" ht="15" hidden="false" customHeight="false" outlineLevel="0" collapsed="false">
      <c r="A19427" s="0" t="n">
        <v>202508</v>
      </c>
      <c r="B19427" s="0" t="n">
        <v>202508</v>
      </c>
      <c r="C19427" s="37" t="s">
        <v>112</v>
      </c>
      <c r="D19427" s="37" t="s">
        <v>324</v>
      </c>
      <c r="E19427" s="0" t="n">
        <v>1</v>
      </c>
      <c r="F19427" s="38" t="s">
        <v>71</v>
      </c>
      <c r="G19427" s="37" t="s">
        <v>622</v>
      </c>
      <c r="H19427" s="0" t="n">
        <v>1762317</v>
      </c>
      <c r="I19427" s="0" t="n">
        <v>196722</v>
      </c>
      <c r="J19427" s="0" t="n">
        <v>3396</v>
      </c>
    </row>
    <row r="19428" customFormat="false" ht="15" hidden="false" customHeight="false" outlineLevel="0" collapsed="false">
      <c r="A19428" s="0" t="n">
        <v>202508</v>
      </c>
      <c r="B19428" s="0" t="n">
        <v>202508</v>
      </c>
      <c r="C19428" s="37" t="s">
        <v>106</v>
      </c>
      <c r="D19428" s="37" t="s">
        <v>623</v>
      </c>
      <c r="E19428" s="0" t="n">
        <v>1</v>
      </c>
      <c r="F19428" s="38" t="s">
        <v>71</v>
      </c>
      <c r="G19428" s="37" t="s">
        <v>624</v>
      </c>
      <c r="H19428" s="0" t="n">
        <v>642838</v>
      </c>
      <c r="I19428" s="0" t="n">
        <v>283150</v>
      </c>
      <c r="J19428" s="0" t="n">
        <v>38604</v>
      </c>
    </row>
    <row r="19429" customFormat="false" ht="15" hidden="false" customHeight="false" outlineLevel="0" collapsed="false">
      <c r="A19429" s="0" t="n">
        <v>202508</v>
      </c>
      <c r="B19429" s="0" t="n">
        <v>202508</v>
      </c>
      <c r="C19429" s="37" t="s">
        <v>95</v>
      </c>
      <c r="D19429" s="37" t="s">
        <v>320</v>
      </c>
      <c r="E19429" s="0" t="n">
        <v>1</v>
      </c>
      <c r="F19429" s="38" t="s">
        <v>71</v>
      </c>
      <c r="G19429" s="37" t="s">
        <v>625</v>
      </c>
      <c r="H19429" s="0" t="n">
        <v>968872</v>
      </c>
      <c r="I19429" s="0" t="n">
        <v>231491</v>
      </c>
      <c r="J19429" s="0" t="n">
        <v>12475</v>
      </c>
    </row>
    <row r="19430" customFormat="false" ht="15" hidden="false" customHeight="false" outlineLevel="0" collapsed="false">
      <c r="A19430" s="0" t="n">
        <v>202508</v>
      </c>
      <c r="B19430" s="0" t="n">
        <v>202508</v>
      </c>
      <c r="C19430" s="37" t="s">
        <v>197</v>
      </c>
      <c r="D19430" s="37" t="s">
        <v>626</v>
      </c>
      <c r="E19430" s="0" t="n">
        <v>1</v>
      </c>
      <c r="F19430" s="38" t="s">
        <v>71</v>
      </c>
      <c r="G19430" s="37" t="s">
        <v>627</v>
      </c>
      <c r="H19430" s="0" t="n">
        <v>537618</v>
      </c>
      <c r="I19430" s="0" t="n">
        <v>69213</v>
      </c>
      <c r="J19430" s="0" t="n">
        <v>8866</v>
      </c>
    </row>
    <row r="19431" customFormat="false" ht="15" hidden="false" customHeight="false" outlineLevel="0" collapsed="false">
      <c r="A19431" s="0" t="n">
        <v>202508</v>
      </c>
      <c r="B19431" s="0" t="n">
        <v>202508</v>
      </c>
      <c r="C19431" s="37" t="s">
        <v>197</v>
      </c>
      <c r="D19431" s="37" t="s">
        <v>172</v>
      </c>
      <c r="E19431" s="0" t="n">
        <v>1</v>
      </c>
      <c r="F19431" s="38" t="s">
        <v>71</v>
      </c>
      <c r="G19431" s="37" t="s">
        <v>628</v>
      </c>
      <c r="H19431" s="0" t="n">
        <v>1616052</v>
      </c>
      <c r="I19431" s="0" t="n">
        <v>639885</v>
      </c>
      <c r="J19431" s="0" t="n">
        <v>143087</v>
      </c>
    </row>
    <row r="19432" customFormat="false" ht="15" hidden="false" customHeight="false" outlineLevel="0" collapsed="false">
      <c r="A19432" s="0" t="n">
        <v>202508</v>
      </c>
      <c r="B19432" s="0" t="n">
        <v>202508</v>
      </c>
      <c r="C19432" s="37" t="s">
        <v>124</v>
      </c>
      <c r="D19432" s="37" t="s">
        <v>420</v>
      </c>
      <c r="E19432" s="0" t="n">
        <v>1</v>
      </c>
      <c r="F19432" s="38" t="s">
        <v>71</v>
      </c>
      <c r="G19432" s="37" t="s">
        <v>629</v>
      </c>
      <c r="H19432" s="0" t="n">
        <v>408348</v>
      </c>
      <c r="I19432" s="0" t="n">
        <v>88589</v>
      </c>
      <c r="J19432" s="0" t="n">
        <v>-14560</v>
      </c>
    </row>
    <row r="19433" customFormat="false" ht="15" hidden="false" customHeight="false" outlineLevel="0" collapsed="false">
      <c r="A19433" s="0" t="n">
        <v>202508</v>
      </c>
      <c r="B19433" s="0" t="n">
        <v>202508</v>
      </c>
      <c r="C19433" s="37" t="s">
        <v>95</v>
      </c>
      <c r="D19433" s="37" t="s">
        <v>200</v>
      </c>
      <c r="E19433" s="0" t="n">
        <v>1</v>
      </c>
      <c r="F19433" s="38" t="s">
        <v>71</v>
      </c>
      <c r="G19433" s="37" t="s">
        <v>630</v>
      </c>
      <c r="H19433" s="0" t="n">
        <v>9276574</v>
      </c>
      <c r="I19433" s="0" t="n">
        <v>2388988</v>
      </c>
      <c r="J19433" s="0" t="n">
        <v>430526</v>
      </c>
    </row>
    <row r="19434" customFormat="false" ht="15" hidden="false" customHeight="false" outlineLevel="0" collapsed="false">
      <c r="A19434" s="0" t="n">
        <v>202508</v>
      </c>
      <c r="B19434" s="0" t="n">
        <v>202508</v>
      </c>
      <c r="C19434" s="37" t="s">
        <v>106</v>
      </c>
      <c r="D19434" s="37" t="s">
        <v>631</v>
      </c>
      <c r="E19434" s="0" t="n">
        <v>1</v>
      </c>
      <c r="F19434" s="38" t="s">
        <v>71</v>
      </c>
      <c r="G19434" s="37" t="s">
        <v>632</v>
      </c>
      <c r="H19434" s="0" t="n">
        <v>137239</v>
      </c>
      <c r="I19434" s="0" t="n">
        <v>101968</v>
      </c>
      <c r="J19434" s="0" t="n">
        <v>32359</v>
      </c>
    </row>
    <row r="19435" customFormat="false" ht="15" hidden="false" customHeight="false" outlineLevel="0" collapsed="false">
      <c r="A19435" s="0" t="n">
        <v>202508</v>
      </c>
      <c r="B19435" s="0" t="n">
        <v>202508</v>
      </c>
      <c r="C19435" s="37" t="s">
        <v>106</v>
      </c>
      <c r="D19435" s="37" t="s">
        <v>214</v>
      </c>
      <c r="E19435" s="0" t="n">
        <v>1</v>
      </c>
      <c r="F19435" s="38" t="s">
        <v>71</v>
      </c>
      <c r="G19435" s="37" t="s">
        <v>633</v>
      </c>
      <c r="H19435" s="0" t="n">
        <v>3023308</v>
      </c>
      <c r="I19435" s="0" t="n">
        <v>975622</v>
      </c>
      <c r="J19435" s="0" t="n">
        <v>245939</v>
      </c>
    </row>
    <row r="19436" customFormat="false" ht="15" hidden="false" customHeight="false" outlineLevel="0" collapsed="false">
      <c r="A19436" s="0" t="n">
        <v>202508</v>
      </c>
      <c r="B19436" s="0" t="n">
        <v>202508</v>
      </c>
      <c r="C19436" s="37" t="s">
        <v>184</v>
      </c>
      <c r="D19436" s="37" t="s">
        <v>634</v>
      </c>
      <c r="E19436" s="0" t="n">
        <v>1</v>
      </c>
      <c r="F19436" s="38" t="s">
        <v>71</v>
      </c>
      <c r="G19436" s="37" t="s">
        <v>635</v>
      </c>
      <c r="H19436" s="0" t="n">
        <v>3416018</v>
      </c>
      <c r="I19436" s="0" t="n">
        <v>763092</v>
      </c>
      <c r="J19436" s="0" t="n">
        <v>120033</v>
      </c>
    </row>
    <row r="19437" customFormat="false" ht="15" hidden="false" customHeight="false" outlineLevel="0" collapsed="false">
      <c r="A19437" s="0" t="n">
        <v>202508</v>
      </c>
      <c r="B19437" s="0" t="n">
        <v>202508</v>
      </c>
      <c r="C19437" s="37" t="s">
        <v>109</v>
      </c>
      <c r="D19437" s="37" t="s">
        <v>636</v>
      </c>
      <c r="E19437" s="0" t="n">
        <v>1</v>
      </c>
      <c r="F19437" s="38" t="s">
        <v>71</v>
      </c>
      <c r="G19437" s="37" t="s">
        <v>637</v>
      </c>
      <c r="H19437" s="0" t="n">
        <v>208076</v>
      </c>
      <c r="I19437" s="0" t="n">
        <v>95879</v>
      </c>
      <c r="J19437" s="0" t="n">
        <v>19400</v>
      </c>
    </row>
    <row r="19438" customFormat="false" ht="15" hidden="false" customHeight="false" outlineLevel="0" collapsed="false">
      <c r="A19438" s="0" t="n">
        <v>202508</v>
      </c>
      <c r="B19438" s="0" t="n">
        <v>202508</v>
      </c>
      <c r="C19438" s="37" t="s">
        <v>106</v>
      </c>
      <c r="D19438" s="37" t="s">
        <v>638</v>
      </c>
      <c r="E19438" s="0" t="n">
        <v>1</v>
      </c>
      <c r="F19438" s="38" t="s">
        <v>71</v>
      </c>
      <c r="G19438" s="37" t="s">
        <v>639</v>
      </c>
      <c r="H19438" s="0" t="n">
        <v>12778168</v>
      </c>
      <c r="I19438" s="0" t="n">
        <v>2235404</v>
      </c>
      <c r="J19438" s="0" t="n">
        <v>-11088</v>
      </c>
    </row>
    <row r="19439" customFormat="false" ht="15" hidden="false" customHeight="false" outlineLevel="0" collapsed="false">
      <c r="A19439" s="0" t="n">
        <v>202508</v>
      </c>
      <c r="B19439" s="0" t="n">
        <v>202508</v>
      </c>
      <c r="C19439" s="37" t="s">
        <v>124</v>
      </c>
      <c r="D19439" s="37" t="s">
        <v>99</v>
      </c>
      <c r="E19439" s="0" t="n">
        <v>1</v>
      </c>
      <c r="F19439" s="38" t="s">
        <v>71</v>
      </c>
      <c r="G19439" s="37" t="s">
        <v>640</v>
      </c>
      <c r="H19439" s="0" t="n">
        <v>1741778</v>
      </c>
      <c r="I19439" s="0" t="n">
        <v>408867</v>
      </c>
      <c r="J19439" s="0" t="n">
        <v>42536</v>
      </c>
    </row>
    <row r="19440" customFormat="false" ht="15" hidden="false" customHeight="false" outlineLevel="0" collapsed="false">
      <c r="A19440" s="0" t="n">
        <v>202508</v>
      </c>
      <c r="B19440" s="0" t="n">
        <v>202508</v>
      </c>
      <c r="C19440" s="37" t="s">
        <v>109</v>
      </c>
      <c r="D19440" s="37" t="s">
        <v>300</v>
      </c>
      <c r="E19440" s="0" t="n">
        <v>1</v>
      </c>
      <c r="F19440" s="38" t="s">
        <v>71</v>
      </c>
      <c r="G19440" s="37" t="s">
        <v>641</v>
      </c>
      <c r="H19440" s="0" t="n">
        <v>1778570</v>
      </c>
      <c r="I19440" s="0" t="n">
        <v>434036</v>
      </c>
      <c r="J19440" s="0" t="n">
        <v>28213</v>
      </c>
    </row>
    <row r="19441" customFormat="false" ht="15" hidden="false" customHeight="false" outlineLevel="0" collapsed="false">
      <c r="A19441" s="0" t="n">
        <v>202508</v>
      </c>
      <c r="B19441" s="0" t="n">
        <v>202508</v>
      </c>
      <c r="C19441" s="37" t="s">
        <v>109</v>
      </c>
      <c r="D19441" s="37" t="s">
        <v>116</v>
      </c>
      <c r="E19441" s="0" t="n">
        <v>1</v>
      </c>
      <c r="F19441" s="38" t="s">
        <v>71</v>
      </c>
      <c r="G19441" s="37" t="s">
        <v>642</v>
      </c>
      <c r="H19441" s="0" t="n">
        <v>488076</v>
      </c>
      <c r="I19441" s="0" t="n">
        <v>151921</v>
      </c>
      <c r="J19441" s="0" t="n">
        <v>5057</v>
      </c>
    </row>
    <row r="19442" customFormat="false" ht="15" hidden="false" customHeight="false" outlineLevel="0" collapsed="false">
      <c r="A19442" s="0" t="n">
        <v>202508</v>
      </c>
      <c r="B19442" s="0" t="n">
        <v>202508</v>
      </c>
      <c r="C19442" s="37" t="s">
        <v>124</v>
      </c>
      <c r="D19442" s="37" t="s">
        <v>170</v>
      </c>
      <c r="E19442" s="0" t="n">
        <v>1</v>
      </c>
      <c r="F19442" s="38" t="s">
        <v>71</v>
      </c>
      <c r="G19442" s="37" t="s">
        <v>643</v>
      </c>
      <c r="H19442" s="0" t="n">
        <v>368679</v>
      </c>
      <c r="I19442" s="0" t="n">
        <v>126752</v>
      </c>
      <c r="J19442" s="0" t="n">
        <v>22667</v>
      </c>
    </row>
    <row r="19443" customFormat="false" ht="15" hidden="false" customHeight="false" outlineLevel="0" collapsed="false">
      <c r="A19443" s="0" t="n">
        <v>202508</v>
      </c>
      <c r="B19443" s="0" t="n">
        <v>202508</v>
      </c>
      <c r="C19443" s="37" t="s">
        <v>115</v>
      </c>
      <c r="D19443" s="37" t="s">
        <v>130</v>
      </c>
      <c r="E19443" s="0" t="n">
        <v>1</v>
      </c>
      <c r="F19443" s="38" t="s">
        <v>71</v>
      </c>
      <c r="G19443" s="37" t="s">
        <v>644</v>
      </c>
      <c r="H19443" s="0" t="n">
        <v>566033</v>
      </c>
      <c r="I19443" s="0" t="n">
        <v>249532</v>
      </c>
      <c r="J19443" s="0" t="n">
        <v>15034</v>
      </c>
    </row>
    <row r="19444" customFormat="false" ht="15" hidden="false" customHeight="false" outlineLevel="0" collapsed="false">
      <c r="A19444" s="0" t="n">
        <v>202508</v>
      </c>
      <c r="B19444" s="0" t="n">
        <v>202508</v>
      </c>
      <c r="C19444" s="37" t="s">
        <v>95</v>
      </c>
      <c r="D19444" s="37" t="s">
        <v>235</v>
      </c>
      <c r="E19444" s="0" t="n">
        <v>1</v>
      </c>
      <c r="F19444" s="38" t="s">
        <v>71</v>
      </c>
      <c r="G19444" s="37" t="s">
        <v>645</v>
      </c>
      <c r="H19444" s="0" t="n">
        <v>924827</v>
      </c>
      <c r="I19444" s="0" t="n">
        <v>299968</v>
      </c>
      <c r="J19444" s="0" t="n">
        <v>-31626</v>
      </c>
    </row>
    <row r="19445" customFormat="false" ht="15" hidden="false" customHeight="false" outlineLevel="0" collapsed="false">
      <c r="A19445" s="0" t="n">
        <v>202508</v>
      </c>
      <c r="B19445" s="0" t="n">
        <v>202508</v>
      </c>
      <c r="C19445" s="37" t="s">
        <v>115</v>
      </c>
      <c r="D19445" s="37" t="s">
        <v>646</v>
      </c>
      <c r="E19445" s="0" t="n">
        <v>1</v>
      </c>
      <c r="F19445" s="38" t="s">
        <v>71</v>
      </c>
      <c r="G19445" s="37" t="s">
        <v>647</v>
      </c>
      <c r="H19445" s="0" t="n">
        <v>3777805</v>
      </c>
      <c r="I19445" s="0" t="n">
        <v>1161923</v>
      </c>
      <c r="J19445" s="0" t="n">
        <v>143900</v>
      </c>
    </row>
    <row r="19446" customFormat="false" ht="15" hidden="false" customHeight="false" outlineLevel="0" collapsed="false">
      <c r="A19446" s="0" t="n">
        <v>202508</v>
      </c>
      <c r="B19446" s="0" t="n">
        <v>202508</v>
      </c>
      <c r="C19446" s="37" t="s">
        <v>149</v>
      </c>
      <c r="D19446" s="37" t="s">
        <v>531</v>
      </c>
      <c r="E19446" s="0" t="n">
        <v>1</v>
      </c>
      <c r="F19446" s="38" t="s">
        <v>71</v>
      </c>
      <c r="G19446" s="37" t="s">
        <v>648</v>
      </c>
      <c r="H19446" s="0" t="n">
        <v>627542</v>
      </c>
      <c r="I19446" s="0" t="n">
        <v>648838</v>
      </c>
      <c r="J19446" s="0" t="n">
        <v>50107</v>
      </c>
    </row>
    <row r="19447" customFormat="false" ht="15" hidden="false" customHeight="false" outlineLevel="0" collapsed="false">
      <c r="A19447" s="0" t="n">
        <v>202508</v>
      </c>
      <c r="B19447" s="0" t="n">
        <v>202508</v>
      </c>
      <c r="C19447" s="37" t="s">
        <v>124</v>
      </c>
      <c r="D19447" s="37" t="s">
        <v>616</v>
      </c>
      <c r="E19447" s="0" t="n">
        <v>1</v>
      </c>
      <c r="F19447" s="38" t="s">
        <v>71</v>
      </c>
      <c r="G19447" s="37" t="s">
        <v>649</v>
      </c>
      <c r="H19447" s="0" t="n">
        <v>157784</v>
      </c>
      <c r="I19447" s="0" t="n">
        <v>44053</v>
      </c>
      <c r="J19447" s="0" t="n">
        <v>6578</v>
      </c>
    </row>
    <row r="19448" customFormat="false" ht="15" hidden="false" customHeight="false" outlineLevel="0" collapsed="false">
      <c r="A19448" s="0" t="n">
        <v>202508</v>
      </c>
      <c r="B19448" s="0" t="n">
        <v>202508</v>
      </c>
      <c r="C19448" s="37" t="s">
        <v>101</v>
      </c>
      <c r="D19448" s="37" t="s">
        <v>445</v>
      </c>
      <c r="E19448" s="0" t="n">
        <v>1</v>
      </c>
      <c r="F19448" s="38" t="s">
        <v>71</v>
      </c>
      <c r="G19448" s="37" t="s">
        <v>650</v>
      </c>
      <c r="H19448" s="0" t="n">
        <v>1610929</v>
      </c>
      <c r="I19448" s="0" t="n">
        <v>408612</v>
      </c>
      <c r="J19448" s="0" t="n">
        <v>15948</v>
      </c>
    </row>
    <row r="19449" customFormat="false" ht="15" hidden="false" customHeight="false" outlineLevel="0" collapsed="false">
      <c r="A19449" s="0" t="n">
        <v>202508</v>
      </c>
      <c r="B19449" s="0" t="n">
        <v>202508</v>
      </c>
      <c r="C19449" s="37" t="s">
        <v>109</v>
      </c>
      <c r="D19449" s="37" t="s">
        <v>651</v>
      </c>
      <c r="E19449" s="0" t="n">
        <v>1</v>
      </c>
      <c r="F19449" s="38" t="s">
        <v>71</v>
      </c>
      <c r="G19449" s="37" t="s">
        <v>652</v>
      </c>
      <c r="H19449" s="0" t="n">
        <v>1832269</v>
      </c>
      <c r="I19449" s="0" t="n">
        <v>440041</v>
      </c>
      <c r="J19449" s="0" t="n">
        <v>-40608</v>
      </c>
    </row>
    <row r="19450" customFormat="false" ht="15" hidden="false" customHeight="false" outlineLevel="0" collapsed="false">
      <c r="A19450" s="0" t="n">
        <v>202508</v>
      </c>
      <c r="B19450" s="0" t="n">
        <v>202508</v>
      </c>
      <c r="C19450" s="37" t="s">
        <v>184</v>
      </c>
      <c r="D19450" s="37" t="s">
        <v>482</v>
      </c>
      <c r="E19450" s="0" t="n">
        <v>1</v>
      </c>
      <c r="F19450" s="38" t="s">
        <v>71</v>
      </c>
      <c r="G19450" s="37" t="s">
        <v>653</v>
      </c>
      <c r="H19450" s="0" t="n">
        <v>1125804</v>
      </c>
      <c r="I19450" s="0" t="n">
        <v>798860</v>
      </c>
      <c r="J19450" s="0" t="n">
        <v>-13929</v>
      </c>
    </row>
    <row r="19451" customFormat="false" ht="15" hidden="false" customHeight="false" outlineLevel="0" collapsed="false">
      <c r="A19451" s="0" t="n">
        <v>202508</v>
      </c>
      <c r="B19451" s="0" t="n">
        <v>202508</v>
      </c>
      <c r="C19451" s="37" t="s">
        <v>136</v>
      </c>
      <c r="D19451" s="37" t="s">
        <v>606</v>
      </c>
      <c r="E19451" s="0" t="n">
        <v>1</v>
      </c>
      <c r="F19451" s="38" t="s">
        <v>71</v>
      </c>
      <c r="G19451" s="37" t="s">
        <v>654</v>
      </c>
      <c r="H19451" s="0" t="n">
        <v>866445</v>
      </c>
      <c r="I19451" s="0" t="n">
        <v>78175</v>
      </c>
      <c r="J19451" s="0" t="n">
        <v>-902</v>
      </c>
    </row>
    <row r="19452" customFormat="false" ht="15" hidden="false" customHeight="false" outlineLevel="0" collapsed="false">
      <c r="A19452" s="0" t="n">
        <v>202508</v>
      </c>
      <c r="B19452" s="0" t="n">
        <v>202508</v>
      </c>
      <c r="C19452" s="37" t="s">
        <v>152</v>
      </c>
      <c r="D19452" s="37" t="s">
        <v>655</v>
      </c>
      <c r="E19452" s="0" t="n">
        <v>1</v>
      </c>
      <c r="F19452" s="38" t="s">
        <v>71</v>
      </c>
      <c r="G19452" s="37" t="s">
        <v>656</v>
      </c>
      <c r="H19452" s="0" t="n">
        <v>406651</v>
      </c>
      <c r="I19452" s="0" t="n">
        <v>99729</v>
      </c>
      <c r="J19452" s="0" t="n">
        <v>-2270</v>
      </c>
    </row>
    <row r="19453" customFormat="false" ht="15" hidden="false" customHeight="false" outlineLevel="0" collapsed="false">
      <c r="A19453" s="0" t="n">
        <v>202508</v>
      </c>
      <c r="B19453" s="0" t="n">
        <v>202508</v>
      </c>
      <c r="C19453" s="37" t="s">
        <v>178</v>
      </c>
      <c r="D19453" s="37" t="s">
        <v>127</v>
      </c>
      <c r="E19453" s="0" t="n">
        <v>1</v>
      </c>
      <c r="F19453" s="38" t="s">
        <v>71</v>
      </c>
      <c r="G19453" s="37" t="s">
        <v>657</v>
      </c>
      <c r="H19453" s="0" t="n">
        <v>236692</v>
      </c>
      <c r="I19453" s="0" t="n">
        <v>99695</v>
      </c>
      <c r="J19453" s="0" t="n">
        <v>2366</v>
      </c>
    </row>
    <row r="19454" customFormat="false" ht="15" hidden="false" customHeight="false" outlineLevel="0" collapsed="false">
      <c r="A19454" s="0" t="n">
        <v>202508</v>
      </c>
      <c r="B19454" s="0" t="n">
        <v>202508</v>
      </c>
      <c r="C19454" s="37" t="s">
        <v>158</v>
      </c>
      <c r="D19454" s="37" t="s">
        <v>189</v>
      </c>
      <c r="E19454" s="0" t="n">
        <v>1</v>
      </c>
      <c r="F19454" s="38" t="s">
        <v>71</v>
      </c>
      <c r="G19454" s="37" t="s">
        <v>658</v>
      </c>
      <c r="H19454" s="0" t="n">
        <v>196631</v>
      </c>
      <c r="I19454" s="0" t="n">
        <v>55034</v>
      </c>
      <c r="J19454" s="0" t="n">
        <v>8405</v>
      </c>
    </row>
    <row r="19455" customFormat="false" ht="15" hidden="false" customHeight="false" outlineLevel="0" collapsed="false">
      <c r="A19455" s="0" t="n">
        <v>202508</v>
      </c>
      <c r="B19455" s="0" t="n">
        <v>202508</v>
      </c>
      <c r="C19455" s="37" t="s">
        <v>98</v>
      </c>
      <c r="D19455" s="37" t="s">
        <v>659</v>
      </c>
      <c r="E19455" s="0" t="n">
        <v>1</v>
      </c>
      <c r="F19455" s="38" t="s">
        <v>71</v>
      </c>
      <c r="G19455" s="37" t="s">
        <v>660</v>
      </c>
      <c r="H19455" s="0" t="n">
        <v>73915</v>
      </c>
      <c r="I19455" s="0" t="n">
        <v>56421</v>
      </c>
      <c r="J19455" s="0" t="n">
        <v>-3279</v>
      </c>
    </row>
    <row r="19456" customFormat="false" ht="15" hidden="false" customHeight="false" outlineLevel="0" collapsed="false">
      <c r="A19456" s="0" t="n">
        <v>202508</v>
      </c>
      <c r="B19456" s="0" t="n">
        <v>202508</v>
      </c>
      <c r="C19456" s="37" t="s">
        <v>184</v>
      </c>
      <c r="D19456" s="37" t="s">
        <v>385</v>
      </c>
      <c r="E19456" s="0" t="n">
        <v>1</v>
      </c>
      <c r="F19456" s="38" t="s">
        <v>71</v>
      </c>
      <c r="G19456" s="37" t="s">
        <v>661</v>
      </c>
      <c r="H19456" s="0" t="n">
        <v>1026383</v>
      </c>
      <c r="I19456" s="0" t="n">
        <v>465607</v>
      </c>
      <c r="J19456" s="0" t="n">
        <v>78363</v>
      </c>
    </row>
    <row r="19457" customFormat="false" ht="15" hidden="false" customHeight="false" outlineLevel="0" collapsed="false">
      <c r="A19457" s="0" t="n">
        <v>202508</v>
      </c>
      <c r="B19457" s="0" t="n">
        <v>202508</v>
      </c>
      <c r="C19457" s="37" t="s">
        <v>101</v>
      </c>
      <c r="D19457" s="37" t="s">
        <v>141</v>
      </c>
      <c r="E19457" s="0" t="n">
        <v>1</v>
      </c>
      <c r="F19457" s="38" t="s">
        <v>71</v>
      </c>
      <c r="G19457" s="37" t="s">
        <v>662</v>
      </c>
      <c r="H19457" s="0" t="n">
        <v>578918</v>
      </c>
      <c r="I19457" s="0" t="n">
        <v>153445</v>
      </c>
      <c r="J19457" s="0" t="n">
        <v>-7208</v>
      </c>
    </row>
    <row r="19458" customFormat="false" ht="15" hidden="false" customHeight="false" outlineLevel="0" collapsed="false">
      <c r="A19458" s="0" t="n">
        <v>202508</v>
      </c>
      <c r="B19458" s="0" t="n">
        <v>202508</v>
      </c>
      <c r="C19458" s="37" t="s">
        <v>98</v>
      </c>
      <c r="D19458" s="37" t="s">
        <v>110</v>
      </c>
      <c r="E19458" s="0" t="n">
        <v>1</v>
      </c>
      <c r="F19458" s="38" t="s">
        <v>71</v>
      </c>
      <c r="G19458" s="37" t="s">
        <v>663</v>
      </c>
      <c r="H19458" s="0" t="n">
        <v>417859</v>
      </c>
      <c r="I19458" s="0" t="n">
        <v>146661</v>
      </c>
      <c r="J19458" s="0" t="n">
        <v>6143</v>
      </c>
    </row>
    <row r="19459" customFormat="false" ht="15" hidden="false" customHeight="false" outlineLevel="0" collapsed="false">
      <c r="A19459" s="0" t="n">
        <v>202508</v>
      </c>
      <c r="B19459" s="0" t="n">
        <v>202508</v>
      </c>
      <c r="C19459" s="37" t="s">
        <v>158</v>
      </c>
      <c r="D19459" s="37" t="s">
        <v>332</v>
      </c>
      <c r="E19459" s="0" t="n">
        <v>1</v>
      </c>
      <c r="F19459" s="38" t="s">
        <v>71</v>
      </c>
      <c r="G19459" s="37" t="s">
        <v>664</v>
      </c>
      <c r="H19459" s="0" t="n">
        <v>18490</v>
      </c>
      <c r="I19459" s="0" t="n">
        <v>3937</v>
      </c>
      <c r="J19459" s="0" t="n">
        <v>301</v>
      </c>
    </row>
    <row r="19460" customFormat="false" ht="15" hidden="false" customHeight="false" outlineLevel="0" collapsed="false">
      <c r="A19460" s="0" t="n">
        <v>202508</v>
      </c>
      <c r="B19460" s="0" t="n">
        <v>202508</v>
      </c>
      <c r="C19460" s="37" t="s">
        <v>178</v>
      </c>
      <c r="D19460" s="37" t="s">
        <v>134</v>
      </c>
      <c r="E19460" s="0" t="n">
        <v>1</v>
      </c>
      <c r="F19460" s="38" t="s">
        <v>71</v>
      </c>
      <c r="G19460" s="37" t="s">
        <v>665</v>
      </c>
      <c r="H19460" s="0" t="n">
        <v>134892</v>
      </c>
      <c r="I19460" s="0" t="n">
        <v>33044</v>
      </c>
      <c r="J19460" s="0" t="n">
        <v>1653</v>
      </c>
    </row>
    <row r="19461" customFormat="false" ht="15" hidden="false" customHeight="false" outlineLevel="0" collapsed="false">
      <c r="A19461" s="0" t="n">
        <v>202508</v>
      </c>
      <c r="B19461" s="0" t="n">
        <v>202508</v>
      </c>
      <c r="C19461" s="37" t="s">
        <v>136</v>
      </c>
      <c r="D19461" s="37" t="s">
        <v>511</v>
      </c>
      <c r="E19461" s="0" t="n">
        <v>1</v>
      </c>
      <c r="F19461" s="38" t="s">
        <v>71</v>
      </c>
      <c r="G19461" s="37" t="s">
        <v>666</v>
      </c>
      <c r="H19461" s="0" t="n">
        <v>2351079</v>
      </c>
      <c r="I19461" s="0" t="n">
        <v>785740</v>
      </c>
      <c r="J19461" s="0" t="n">
        <v>111722</v>
      </c>
    </row>
    <row r="19462" customFormat="false" ht="15" hidden="false" customHeight="false" outlineLevel="0" collapsed="false">
      <c r="A19462" s="0" t="n">
        <v>202508</v>
      </c>
      <c r="B19462" s="0" t="n">
        <v>202508</v>
      </c>
      <c r="C19462" s="37" t="s">
        <v>149</v>
      </c>
      <c r="D19462" s="37" t="s">
        <v>298</v>
      </c>
      <c r="E19462" s="0" t="n">
        <v>1</v>
      </c>
      <c r="F19462" s="38" t="s">
        <v>71</v>
      </c>
      <c r="G19462" s="37" t="s">
        <v>667</v>
      </c>
      <c r="H19462" s="0" t="n">
        <v>398243</v>
      </c>
      <c r="I19462" s="0" t="n">
        <v>84393</v>
      </c>
      <c r="J19462" s="0" t="n">
        <v>5837</v>
      </c>
    </row>
    <row r="19463" customFormat="false" ht="15" hidden="false" customHeight="false" outlineLevel="0" collapsed="false">
      <c r="A19463" s="0" t="n">
        <v>202508</v>
      </c>
      <c r="B19463" s="0" t="n">
        <v>202508</v>
      </c>
      <c r="C19463" s="37" t="s">
        <v>115</v>
      </c>
      <c r="D19463" s="37" t="s">
        <v>288</v>
      </c>
      <c r="E19463" s="0" t="n">
        <v>1</v>
      </c>
      <c r="F19463" s="38" t="s">
        <v>71</v>
      </c>
      <c r="G19463" s="37" t="s">
        <v>668</v>
      </c>
      <c r="H19463" s="0" t="n">
        <v>1264599</v>
      </c>
      <c r="I19463" s="0" t="n">
        <v>602434</v>
      </c>
      <c r="J19463" s="0" t="n">
        <v>38743</v>
      </c>
    </row>
    <row r="19464" customFormat="false" ht="15" hidden="false" customHeight="false" outlineLevel="0" collapsed="false">
      <c r="A19464" s="0" t="n">
        <v>202508</v>
      </c>
      <c r="B19464" s="0" t="n">
        <v>202508</v>
      </c>
      <c r="C19464" s="37" t="s">
        <v>112</v>
      </c>
      <c r="D19464" s="37" t="s">
        <v>280</v>
      </c>
      <c r="E19464" s="0" t="n">
        <v>1</v>
      </c>
      <c r="F19464" s="38" t="s">
        <v>71</v>
      </c>
      <c r="G19464" s="37" t="s">
        <v>669</v>
      </c>
      <c r="H19464" s="0" t="n">
        <v>131868</v>
      </c>
      <c r="I19464" s="0" t="n">
        <v>37076</v>
      </c>
      <c r="J19464" s="0" t="n">
        <v>-5845</v>
      </c>
    </row>
    <row r="19465" customFormat="false" ht="15" hidden="false" customHeight="false" outlineLevel="0" collapsed="false">
      <c r="A19465" s="0" t="n">
        <v>202508</v>
      </c>
      <c r="B19465" s="0" t="n">
        <v>202508</v>
      </c>
      <c r="C19465" s="37" t="s">
        <v>101</v>
      </c>
      <c r="D19465" s="37" t="s">
        <v>401</v>
      </c>
      <c r="E19465" s="0" t="n">
        <v>1</v>
      </c>
      <c r="F19465" s="38" t="s">
        <v>71</v>
      </c>
      <c r="G19465" s="37" t="s">
        <v>670</v>
      </c>
      <c r="H19465" s="0" t="n">
        <v>3552302</v>
      </c>
      <c r="I19465" s="0" t="n">
        <v>299697</v>
      </c>
      <c r="J19465" s="0" t="n">
        <v>35986</v>
      </c>
    </row>
    <row r="19466" customFormat="false" ht="15" hidden="false" customHeight="false" outlineLevel="0" collapsed="false">
      <c r="A19466" s="0" t="n">
        <v>202508</v>
      </c>
      <c r="B19466" s="0" t="n">
        <v>202508</v>
      </c>
      <c r="C19466" s="37" t="s">
        <v>149</v>
      </c>
      <c r="D19466" s="37" t="s">
        <v>258</v>
      </c>
      <c r="E19466" s="0" t="n">
        <v>1</v>
      </c>
      <c r="F19466" s="38" t="s">
        <v>71</v>
      </c>
      <c r="G19466" s="37" t="s">
        <v>671</v>
      </c>
      <c r="H19466" s="0" t="n">
        <v>501096</v>
      </c>
      <c r="I19466" s="0" t="n">
        <v>108852</v>
      </c>
      <c r="J19466" s="0" t="n">
        <v>29158</v>
      </c>
    </row>
    <row r="19467" customFormat="false" ht="15" hidden="false" customHeight="false" outlineLevel="0" collapsed="false">
      <c r="A19467" s="0" t="n">
        <v>202508</v>
      </c>
      <c r="B19467" s="0" t="n">
        <v>202508</v>
      </c>
      <c r="C19467" s="37" t="s">
        <v>106</v>
      </c>
      <c r="D19467" s="37" t="s">
        <v>389</v>
      </c>
      <c r="E19467" s="0" t="n">
        <v>1</v>
      </c>
      <c r="F19467" s="38" t="s">
        <v>71</v>
      </c>
      <c r="G19467" s="37" t="s">
        <v>672</v>
      </c>
      <c r="H19467" s="0" t="n">
        <v>1179599</v>
      </c>
      <c r="I19467" s="0" t="n">
        <v>783619</v>
      </c>
      <c r="J19467" s="0" t="n">
        <v>24141</v>
      </c>
    </row>
    <row r="19468" customFormat="false" ht="15" hidden="false" customHeight="false" outlineLevel="0" collapsed="false">
      <c r="A19468" s="0" t="n">
        <v>202508</v>
      </c>
      <c r="B19468" s="0" t="n">
        <v>202508</v>
      </c>
      <c r="C19468" s="37" t="s">
        <v>115</v>
      </c>
      <c r="D19468" s="37" t="s">
        <v>673</v>
      </c>
      <c r="E19468" s="0" t="n">
        <v>1</v>
      </c>
      <c r="F19468" s="38" t="s">
        <v>71</v>
      </c>
      <c r="G19468" s="37" t="s">
        <v>674</v>
      </c>
      <c r="H19468" s="0" t="n">
        <v>6856390</v>
      </c>
      <c r="I19468" s="0" t="n">
        <v>1631219</v>
      </c>
      <c r="J19468" s="0" t="n">
        <v>238237</v>
      </c>
    </row>
    <row r="19469" customFormat="false" ht="15" hidden="false" customHeight="false" outlineLevel="0" collapsed="false">
      <c r="A19469" s="0" t="n">
        <v>202508</v>
      </c>
      <c r="B19469" s="0" t="n">
        <v>202508</v>
      </c>
      <c r="C19469" s="37" t="s">
        <v>152</v>
      </c>
      <c r="D19469" s="37" t="s">
        <v>425</v>
      </c>
      <c r="E19469" s="0" t="n">
        <v>1</v>
      </c>
      <c r="F19469" s="38" t="s">
        <v>71</v>
      </c>
      <c r="G19469" s="37" t="s">
        <v>675</v>
      </c>
      <c r="H19469" s="0" t="n">
        <v>3378991</v>
      </c>
      <c r="I19469" s="0" t="n">
        <v>1062704</v>
      </c>
      <c r="J19469" s="0" t="n">
        <v>-2531</v>
      </c>
    </row>
    <row r="19470" customFormat="false" ht="15" hidden="false" customHeight="false" outlineLevel="0" collapsed="false">
      <c r="A19470" s="0" t="n">
        <v>202508</v>
      </c>
      <c r="B19470" s="0" t="n">
        <v>202508</v>
      </c>
      <c r="C19470" s="37" t="s">
        <v>158</v>
      </c>
      <c r="D19470" s="37" t="s">
        <v>282</v>
      </c>
      <c r="E19470" s="0" t="n">
        <v>1</v>
      </c>
      <c r="F19470" s="38" t="s">
        <v>71</v>
      </c>
      <c r="G19470" s="37" t="s">
        <v>676</v>
      </c>
      <c r="H19470" s="0" t="n">
        <v>447767</v>
      </c>
      <c r="I19470" s="0" t="n">
        <v>274034</v>
      </c>
      <c r="J19470" s="0" t="n">
        <v>48926</v>
      </c>
    </row>
    <row r="19471" customFormat="false" ht="15" hidden="false" customHeight="false" outlineLevel="0" collapsed="false">
      <c r="A19471" s="0" t="n">
        <v>202508</v>
      </c>
      <c r="B19471" s="0" t="n">
        <v>202508</v>
      </c>
      <c r="C19471" s="37" t="s">
        <v>136</v>
      </c>
      <c r="D19471" s="37" t="s">
        <v>420</v>
      </c>
      <c r="E19471" s="0" t="n">
        <v>1</v>
      </c>
      <c r="F19471" s="38" t="s">
        <v>71</v>
      </c>
      <c r="G19471" s="37" t="s">
        <v>677</v>
      </c>
      <c r="H19471" s="0" t="n">
        <v>271638</v>
      </c>
      <c r="I19471" s="0" t="n">
        <v>53495</v>
      </c>
      <c r="J19471" s="0" t="n">
        <v>7056</v>
      </c>
    </row>
    <row r="19472" customFormat="false" ht="15" hidden="false" customHeight="false" outlineLevel="0" collapsed="false">
      <c r="A19472" s="0" t="n">
        <v>202508</v>
      </c>
      <c r="B19472" s="0" t="n">
        <v>202508</v>
      </c>
      <c r="C19472" s="37" t="s">
        <v>109</v>
      </c>
      <c r="D19472" s="37" t="s">
        <v>493</v>
      </c>
      <c r="E19472" s="0" t="n">
        <v>1</v>
      </c>
      <c r="F19472" s="38" t="s">
        <v>71</v>
      </c>
      <c r="G19472" s="37" t="s">
        <v>678</v>
      </c>
      <c r="H19472" s="0" t="n">
        <v>353299</v>
      </c>
      <c r="I19472" s="0" t="n">
        <v>94509</v>
      </c>
      <c r="J19472" s="0" t="n">
        <v>4096</v>
      </c>
    </row>
    <row r="19473" customFormat="false" ht="15" hidden="false" customHeight="false" outlineLevel="0" collapsed="false">
      <c r="A19473" s="0" t="n">
        <v>202508</v>
      </c>
      <c r="B19473" s="0" t="n">
        <v>202508</v>
      </c>
      <c r="C19473" s="37" t="s">
        <v>109</v>
      </c>
      <c r="D19473" s="37" t="s">
        <v>320</v>
      </c>
      <c r="E19473" s="0" t="n">
        <v>1</v>
      </c>
      <c r="F19473" s="38" t="s">
        <v>71</v>
      </c>
      <c r="G19473" s="37" t="s">
        <v>679</v>
      </c>
      <c r="H19473" s="0" t="n">
        <v>881669</v>
      </c>
      <c r="I19473" s="0" t="n">
        <v>455107</v>
      </c>
      <c r="J19473" s="0" t="n">
        <v>16727</v>
      </c>
    </row>
    <row r="19474" customFormat="false" ht="15" hidden="false" customHeight="false" outlineLevel="0" collapsed="false">
      <c r="A19474" s="0" t="n">
        <v>202508</v>
      </c>
      <c r="B19474" s="0" t="n">
        <v>202508</v>
      </c>
      <c r="C19474" s="37" t="s">
        <v>178</v>
      </c>
      <c r="D19474" s="37" t="s">
        <v>380</v>
      </c>
      <c r="E19474" s="0" t="n">
        <v>1</v>
      </c>
      <c r="F19474" s="38" t="s">
        <v>71</v>
      </c>
      <c r="G19474" s="37" t="s">
        <v>680</v>
      </c>
      <c r="H19474" s="0" t="n">
        <v>535693</v>
      </c>
      <c r="I19474" s="0" t="n">
        <v>208799</v>
      </c>
      <c r="J19474" s="0" t="n">
        <v>30179</v>
      </c>
    </row>
    <row r="19475" customFormat="false" ht="15" hidden="false" customHeight="false" outlineLevel="0" collapsed="false">
      <c r="A19475" s="0" t="n">
        <v>202508</v>
      </c>
      <c r="B19475" s="0" t="n">
        <v>202508</v>
      </c>
      <c r="C19475" s="37" t="s">
        <v>101</v>
      </c>
      <c r="D19475" s="37" t="s">
        <v>571</v>
      </c>
      <c r="E19475" s="0" t="n">
        <v>1</v>
      </c>
      <c r="F19475" s="38" t="s">
        <v>71</v>
      </c>
      <c r="G19475" s="37" t="s">
        <v>681</v>
      </c>
      <c r="H19475" s="0" t="n">
        <v>538382</v>
      </c>
      <c r="I19475" s="0" t="n">
        <v>138536</v>
      </c>
      <c r="J19475" s="0" t="n">
        <v>11650</v>
      </c>
    </row>
    <row r="19476" customFormat="false" ht="15" hidden="false" customHeight="false" outlineLevel="0" collapsed="false">
      <c r="A19476" s="0" t="n">
        <v>202508</v>
      </c>
      <c r="B19476" s="0" t="n">
        <v>202508</v>
      </c>
      <c r="C19476" s="37" t="s">
        <v>115</v>
      </c>
      <c r="D19476" s="37" t="s">
        <v>396</v>
      </c>
      <c r="E19476" s="0" t="n">
        <v>1</v>
      </c>
      <c r="F19476" s="38" t="s">
        <v>71</v>
      </c>
      <c r="G19476" s="37" t="s">
        <v>682</v>
      </c>
      <c r="H19476" s="0" t="n">
        <v>3134077</v>
      </c>
      <c r="I19476" s="0" t="n">
        <v>1449421</v>
      </c>
      <c r="J19476" s="0" t="n">
        <v>-62524</v>
      </c>
    </row>
    <row r="19477" customFormat="false" ht="15" hidden="false" customHeight="false" outlineLevel="0" collapsed="false">
      <c r="A19477" s="0" t="n">
        <v>202508</v>
      </c>
      <c r="B19477" s="0" t="n">
        <v>202508</v>
      </c>
      <c r="C19477" s="37" t="s">
        <v>178</v>
      </c>
      <c r="D19477" s="37" t="s">
        <v>247</v>
      </c>
      <c r="E19477" s="0" t="n">
        <v>1</v>
      </c>
      <c r="F19477" s="38" t="s">
        <v>71</v>
      </c>
      <c r="G19477" s="37" t="s">
        <v>683</v>
      </c>
      <c r="H19477" s="0" t="n">
        <v>418007</v>
      </c>
      <c r="I19477" s="0" t="n">
        <v>238175</v>
      </c>
      <c r="J19477" s="0" t="n">
        <v>-17340</v>
      </c>
    </row>
    <row r="19478" customFormat="false" ht="15" hidden="false" customHeight="false" outlineLevel="0" collapsed="false">
      <c r="A19478" s="0" t="n">
        <v>202508</v>
      </c>
      <c r="B19478" s="0" t="n">
        <v>202508</v>
      </c>
      <c r="C19478" s="37" t="s">
        <v>178</v>
      </c>
      <c r="D19478" s="37" t="s">
        <v>684</v>
      </c>
      <c r="E19478" s="0" t="n">
        <v>1</v>
      </c>
      <c r="F19478" s="38" t="s">
        <v>71</v>
      </c>
      <c r="G19478" s="37" t="s">
        <v>685</v>
      </c>
      <c r="H19478" s="0" t="n">
        <v>10584971</v>
      </c>
      <c r="I19478" s="0" t="n">
        <v>4463086</v>
      </c>
      <c r="J19478" s="0" t="n">
        <v>619585</v>
      </c>
    </row>
    <row r="19479" customFormat="false" ht="15" hidden="false" customHeight="false" outlineLevel="0" collapsed="false">
      <c r="A19479" s="0" t="n">
        <v>202508</v>
      </c>
      <c r="B19479" s="0" t="n">
        <v>202508</v>
      </c>
      <c r="C19479" s="37" t="s">
        <v>95</v>
      </c>
      <c r="D19479" s="37" t="s">
        <v>513</v>
      </c>
      <c r="E19479" s="0" t="n">
        <v>1</v>
      </c>
      <c r="F19479" s="38" t="s">
        <v>71</v>
      </c>
      <c r="G19479" s="37" t="s">
        <v>686</v>
      </c>
      <c r="H19479" s="0" t="n">
        <v>848931</v>
      </c>
      <c r="I19479" s="0" t="n">
        <v>466307</v>
      </c>
      <c r="J19479" s="0" t="n">
        <v>1721</v>
      </c>
    </row>
    <row r="19480" customFormat="false" ht="15" hidden="false" customHeight="false" outlineLevel="0" collapsed="false">
      <c r="A19480" s="0" t="n">
        <v>202508</v>
      </c>
      <c r="B19480" s="0" t="n">
        <v>202508</v>
      </c>
      <c r="C19480" s="37" t="s">
        <v>109</v>
      </c>
      <c r="D19480" s="37" t="s">
        <v>531</v>
      </c>
      <c r="E19480" s="0" t="n">
        <v>1</v>
      </c>
      <c r="F19480" s="38" t="s">
        <v>71</v>
      </c>
      <c r="G19480" s="37" t="s">
        <v>687</v>
      </c>
      <c r="H19480" s="0" t="n">
        <v>4562027</v>
      </c>
      <c r="I19480" s="0" t="n">
        <v>534815</v>
      </c>
      <c r="J19480" s="0" t="n">
        <v>44672</v>
      </c>
    </row>
    <row r="19481" customFormat="false" ht="15" hidden="false" customHeight="false" outlineLevel="0" collapsed="false">
      <c r="A19481" s="0" t="n">
        <v>202508</v>
      </c>
      <c r="B19481" s="0" t="n">
        <v>202508</v>
      </c>
      <c r="C19481" s="37" t="s">
        <v>115</v>
      </c>
      <c r="D19481" s="37" t="s">
        <v>385</v>
      </c>
      <c r="E19481" s="0" t="n">
        <v>1</v>
      </c>
      <c r="F19481" s="38" t="s">
        <v>71</v>
      </c>
      <c r="G19481" s="37" t="s">
        <v>688</v>
      </c>
      <c r="H19481" s="0" t="n">
        <v>828997</v>
      </c>
      <c r="I19481" s="0" t="n">
        <v>89475</v>
      </c>
      <c r="J19481" s="0" t="n">
        <v>12420</v>
      </c>
    </row>
    <row r="19482" customFormat="false" ht="15" hidden="false" customHeight="false" outlineLevel="0" collapsed="false">
      <c r="A19482" s="0" t="n">
        <v>202508</v>
      </c>
      <c r="B19482" s="0" t="n">
        <v>202508</v>
      </c>
      <c r="C19482" s="37" t="s">
        <v>95</v>
      </c>
      <c r="D19482" s="37" t="s">
        <v>328</v>
      </c>
      <c r="E19482" s="0" t="n">
        <v>1</v>
      </c>
      <c r="F19482" s="38" t="s">
        <v>71</v>
      </c>
      <c r="G19482" s="37" t="s">
        <v>689</v>
      </c>
      <c r="H19482" s="0" t="n">
        <v>1569631</v>
      </c>
      <c r="I19482" s="0" t="n">
        <v>1425075</v>
      </c>
      <c r="J19482" s="0" t="n">
        <v>-57354</v>
      </c>
    </row>
    <row r="19483" customFormat="false" ht="15" hidden="false" customHeight="false" outlineLevel="0" collapsed="false">
      <c r="A19483" s="0" t="n">
        <v>202508</v>
      </c>
      <c r="B19483" s="0" t="n">
        <v>202508</v>
      </c>
      <c r="C19483" s="37" t="s">
        <v>178</v>
      </c>
      <c r="D19483" s="37" t="s">
        <v>372</v>
      </c>
      <c r="E19483" s="0" t="n">
        <v>1</v>
      </c>
      <c r="F19483" s="38" t="s">
        <v>71</v>
      </c>
      <c r="G19483" s="37" t="s">
        <v>690</v>
      </c>
      <c r="H19483" s="0" t="n">
        <v>316808</v>
      </c>
      <c r="I19483" s="0" t="n">
        <v>95919</v>
      </c>
      <c r="J19483" s="0" t="n">
        <v>-2055</v>
      </c>
    </row>
    <row r="19484" customFormat="false" ht="15" hidden="false" customHeight="false" outlineLevel="0" collapsed="false">
      <c r="A19484" s="0" t="n">
        <v>202508</v>
      </c>
      <c r="B19484" s="0" t="n">
        <v>202508</v>
      </c>
      <c r="C19484" s="37" t="s">
        <v>197</v>
      </c>
      <c r="D19484" s="37" t="s">
        <v>502</v>
      </c>
      <c r="E19484" s="0" t="n">
        <v>1</v>
      </c>
      <c r="F19484" s="38" t="s">
        <v>71</v>
      </c>
      <c r="G19484" s="37" t="s">
        <v>691</v>
      </c>
      <c r="H19484" s="0" t="n">
        <v>168441</v>
      </c>
      <c r="I19484" s="0" t="n">
        <v>50866</v>
      </c>
      <c r="J19484" s="0" t="n">
        <v>12323</v>
      </c>
    </row>
    <row r="19485" customFormat="false" ht="15" hidden="false" customHeight="false" outlineLevel="0" collapsed="false">
      <c r="A19485" s="0" t="n">
        <v>202508</v>
      </c>
      <c r="B19485" s="0" t="n">
        <v>202508</v>
      </c>
      <c r="C19485" s="37" t="s">
        <v>124</v>
      </c>
      <c r="D19485" s="37" t="s">
        <v>393</v>
      </c>
      <c r="E19485" s="0" t="n">
        <v>1</v>
      </c>
      <c r="F19485" s="38" t="s">
        <v>71</v>
      </c>
      <c r="G19485" s="37" t="s">
        <v>692</v>
      </c>
      <c r="H19485" s="0" t="n">
        <v>686991</v>
      </c>
      <c r="I19485" s="0" t="n">
        <v>169318</v>
      </c>
      <c r="J19485" s="0" t="n">
        <v>6565</v>
      </c>
    </row>
    <row r="19486" customFormat="false" ht="15" hidden="false" customHeight="false" outlineLevel="0" collapsed="false">
      <c r="A19486" s="0" t="n">
        <v>202508</v>
      </c>
      <c r="B19486" s="0" t="n">
        <v>202508</v>
      </c>
      <c r="C19486" s="37" t="s">
        <v>178</v>
      </c>
      <c r="D19486" s="37" t="s">
        <v>693</v>
      </c>
      <c r="E19486" s="0" t="n">
        <v>1</v>
      </c>
      <c r="F19486" s="38" t="s">
        <v>71</v>
      </c>
      <c r="G19486" s="37" t="s">
        <v>694</v>
      </c>
      <c r="H19486" s="0" t="n">
        <v>1910933</v>
      </c>
      <c r="I19486" s="0" t="n">
        <v>856955</v>
      </c>
      <c r="J19486" s="0" t="n">
        <v>155880</v>
      </c>
    </row>
    <row r="19487" customFormat="false" ht="15" hidden="false" customHeight="false" outlineLevel="0" collapsed="false">
      <c r="A19487" s="0" t="n">
        <v>202508</v>
      </c>
      <c r="B19487" s="0" t="n">
        <v>202508</v>
      </c>
      <c r="C19487" s="37" t="s">
        <v>95</v>
      </c>
      <c r="D19487" s="37" t="s">
        <v>519</v>
      </c>
      <c r="E19487" s="0" t="n">
        <v>1</v>
      </c>
      <c r="F19487" s="38" t="s">
        <v>71</v>
      </c>
      <c r="G19487" s="37" t="s">
        <v>695</v>
      </c>
      <c r="H19487" s="0" t="n">
        <v>650153</v>
      </c>
      <c r="I19487" s="0" t="n">
        <v>197342</v>
      </c>
      <c r="J19487" s="0" t="n">
        <v>65266</v>
      </c>
    </row>
    <row r="19488" customFormat="false" ht="15" hidden="false" customHeight="false" outlineLevel="0" collapsed="false">
      <c r="A19488" s="0" t="n">
        <v>202508</v>
      </c>
      <c r="B19488" s="0" t="n">
        <v>202508</v>
      </c>
      <c r="C19488" s="37" t="s">
        <v>152</v>
      </c>
      <c r="D19488" s="37" t="s">
        <v>341</v>
      </c>
      <c r="E19488" s="0" t="n">
        <v>1</v>
      </c>
      <c r="F19488" s="38" t="s">
        <v>71</v>
      </c>
      <c r="G19488" s="37" t="s">
        <v>696</v>
      </c>
      <c r="H19488" s="0" t="n">
        <v>106851</v>
      </c>
      <c r="I19488" s="0" t="n">
        <v>69497</v>
      </c>
      <c r="J19488" s="0" t="n">
        <v>7222</v>
      </c>
    </row>
    <row r="19489" customFormat="false" ht="15" hidden="false" customHeight="false" outlineLevel="0" collapsed="false">
      <c r="A19489" s="0" t="n">
        <v>202508</v>
      </c>
      <c r="B19489" s="0" t="n">
        <v>202508</v>
      </c>
      <c r="C19489" s="37" t="s">
        <v>149</v>
      </c>
      <c r="D19489" s="37" t="s">
        <v>245</v>
      </c>
      <c r="E19489" s="0" t="n">
        <v>1</v>
      </c>
      <c r="F19489" s="38" t="s">
        <v>71</v>
      </c>
      <c r="G19489" s="37" t="s">
        <v>697</v>
      </c>
      <c r="H19489" s="0" t="n">
        <v>115171</v>
      </c>
      <c r="I19489" s="0" t="n">
        <v>34170</v>
      </c>
      <c r="J19489" s="0" t="n">
        <v>-212</v>
      </c>
    </row>
    <row r="19490" customFormat="false" ht="15" hidden="false" customHeight="false" outlineLevel="0" collapsed="false">
      <c r="A19490" s="0" t="n">
        <v>202508</v>
      </c>
      <c r="B19490" s="0" t="n">
        <v>202508</v>
      </c>
      <c r="C19490" s="37" t="s">
        <v>184</v>
      </c>
      <c r="D19490" s="37" t="s">
        <v>306</v>
      </c>
      <c r="E19490" s="0" t="n">
        <v>1</v>
      </c>
      <c r="F19490" s="38" t="s">
        <v>71</v>
      </c>
      <c r="G19490" s="37" t="s">
        <v>698</v>
      </c>
      <c r="H19490" s="0" t="n">
        <v>183936</v>
      </c>
      <c r="I19490" s="0" t="n">
        <v>85007</v>
      </c>
      <c r="J19490" s="0" t="n">
        <v>7880</v>
      </c>
    </row>
    <row r="19491" customFormat="false" ht="15" hidden="false" customHeight="false" outlineLevel="0" collapsed="false">
      <c r="A19491" s="0" t="n">
        <v>202508</v>
      </c>
      <c r="B19491" s="0" t="n">
        <v>202508</v>
      </c>
      <c r="C19491" s="37" t="s">
        <v>124</v>
      </c>
      <c r="D19491" s="37" t="s">
        <v>311</v>
      </c>
      <c r="E19491" s="0" t="n">
        <v>1</v>
      </c>
      <c r="F19491" s="38" t="s">
        <v>71</v>
      </c>
      <c r="G19491" s="37" t="s">
        <v>699</v>
      </c>
      <c r="H19491" s="0" t="n">
        <v>85296</v>
      </c>
      <c r="I19491" s="0" t="n">
        <v>22725</v>
      </c>
      <c r="J19491" s="0" t="n">
        <v>1389</v>
      </c>
    </row>
    <row r="19492" customFormat="false" ht="15" hidden="false" customHeight="false" outlineLevel="0" collapsed="false">
      <c r="A19492" s="0" t="n">
        <v>202508</v>
      </c>
      <c r="B19492" s="0" t="n">
        <v>202508</v>
      </c>
      <c r="C19492" s="37" t="s">
        <v>109</v>
      </c>
      <c r="D19492" s="37" t="s">
        <v>700</v>
      </c>
      <c r="E19492" s="0" t="n">
        <v>1</v>
      </c>
      <c r="F19492" s="38" t="s">
        <v>71</v>
      </c>
      <c r="G19492" s="37" t="s">
        <v>701</v>
      </c>
      <c r="H19492" s="0" t="n">
        <v>642640</v>
      </c>
      <c r="I19492" s="0" t="n">
        <v>194533</v>
      </c>
      <c r="J19492" s="0" t="n">
        <v>16869</v>
      </c>
    </row>
    <row r="19493" customFormat="false" ht="15" hidden="false" customHeight="false" outlineLevel="0" collapsed="false">
      <c r="A19493" s="0" t="n">
        <v>202508</v>
      </c>
      <c r="B19493" s="0" t="n">
        <v>202508</v>
      </c>
      <c r="C19493" s="37" t="s">
        <v>178</v>
      </c>
      <c r="D19493" s="37" t="s">
        <v>702</v>
      </c>
      <c r="E19493" s="0" t="n">
        <v>1</v>
      </c>
      <c r="F19493" s="38" t="s">
        <v>71</v>
      </c>
      <c r="G19493" s="37" t="s">
        <v>703</v>
      </c>
      <c r="H19493" s="0" t="n">
        <v>2810950</v>
      </c>
      <c r="I19493" s="0" t="n">
        <v>646489</v>
      </c>
      <c r="J19493" s="0" t="n">
        <v>98078</v>
      </c>
    </row>
    <row r="19494" customFormat="false" ht="15" hidden="false" customHeight="false" outlineLevel="0" collapsed="false">
      <c r="A19494" s="0" t="n">
        <v>202508</v>
      </c>
      <c r="B19494" s="0" t="n">
        <v>202508</v>
      </c>
      <c r="C19494" s="37" t="s">
        <v>115</v>
      </c>
      <c r="D19494" s="37" t="s">
        <v>569</v>
      </c>
      <c r="E19494" s="0" t="n">
        <v>1</v>
      </c>
      <c r="F19494" s="38" t="s">
        <v>71</v>
      </c>
      <c r="G19494" s="37" t="s">
        <v>704</v>
      </c>
      <c r="H19494" s="0" t="n">
        <v>695688</v>
      </c>
      <c r="I19494" s="0" t="n">
        <v>160980</v>
      </c>
      <c r="J19494" s="0" t="n">
        <v>26266</v>
      </c>
    </row>
    <row r="19495" customFormat="false" ht="15" hidden="false" customHeight="false" outlineLevel="0" collapsed="false">
      <c r="A19495" s="0" t="n">
        <v>202508</v>
      </c>
      <c r="B19495" s="0" t="n">
        <v>202508</v>
      </c>
      <c r="C19495" s="37" t="s">
        <v>136</v>
      </c>
      <c r="D19495" s="37" t="s">
        <v>210</v>
      </c>
      <c r="E19495" s="0" t="n">
        <v>1</v>
      </c>
      <c r="F19495" s="38" t="s">
        <v>71</v>
      </c>
      <c r="G19495" s="37" t="s">
        <v>705</v>
      </c>
      <c r="H19495" s="0" t="n">
        <v>45230</v>
      </c>
      <c r="I19495" s="0" t="n">
        <v>13200</v>
      </c>
      <c r="J19495" s="0" t="n">
        <v>-1590</v>
      </c>
    </row>
    <row r="19496" customFormat="false" ht="15" hidden="false" customHeight="false" outlineLevel="0" collapsed="false">
      <c r="A19496" s="0" t="n">
        <v>202508</v>
      </c>
      <c r="B19496" s="0" t="n">
        <v>202508</v>
      </c>
      <c r="C19496" s="37" t="s">
        <v>158</v>
      </c>
      <c r="D19496" s="37" t="s">
        <v>706</v>
      </c>
      <c r="E19496" s="0" t="n">
        <v>1</v>
      </c>
      <c r="F19496" s="38" t="s">
        <v>71</v>
      </c>
      <c r="G19496" s="37" t="s">
        <v>707</v>
      </c>
      <c r="H19496" s="0" t="n">
        <v>496033</v>
      </c>
      <c r="I19496" s="0" t="n">
        <v>300192</v>
      </c>
      <c r="J19496" s="0" t="n">
        <v>59737</v>
      </c>
    </row>
    <row r="19497" customFormat="false" ht="15" hidden="false" customHeight="false" outlineLevel="0" collapsed="false">
      <c r="A19497" s="0" t="n">
        <v>202508</v>
      </c>
      <c r="B19497" s="0" t="n">
        <v>202508</v>
      </c>
      <c r="C19497" s="37" t="s">
        <v>109</v>
      </c>
      <c r="D19497" s="37" t="s">
        <v>251</v>
      </c>
      <c r="E19497" s="0" t="n">
        <v>1</v>
      </c>
      <c r="F19497" s="38" t="s">
        <v>71</v>
      </c>
      <c r="G19497" s="37" t="s">
        <v>708</v>
      </c>
      <c r="H19497" s="0" t="n">
        <v>572793</v>
      </c>
      <c r="I19497" s="0" t="n">
        <v>327212</v>
      </c>
      <c r="J19497" s="0" t="n">
        <v>35131</v>
      </c>
    </row>
    <row r="19498" customFormat="false" ht="15" hidden="false" customHeight="false" outlineLevel="0" collapsed="false">
      <c r="A19498" s="0" t="n">
        <v>202508</v>
      </c>
      <c r="B19498" s="0" t="n">
        <v>202508</v>
      </c>
      <c r="C19498" s="37" t="s">
        <v>101</v>
      </c>
      <c r="D19498" s="37" t="s">
        <v>273</v>
      </c>
      <c r="E19498" s="0" t="n">
        <v>1</v>
      </c>
      <c r="F19498" s="38" t="s">
        <v>71</v>
      </c>
      <c r="G19498" s="37" t="s">
        <v>709</v>
      </c>
      <c r="H19498" s="0" t="n">
        <v>6402181</v>
      </c>
      <c r="I19498" s="0" t="n">
        <v>871662</v>
      </c>
      <c r="J19498" s="0" t="n">
        <v>19738</v>
      </c>
    </row>
    <row r="19499" customFormat="false" ht="15" hidden="false" customHeight="false" outlineLevel="0" collapsed="false">
      <c r="A19499" s="0" t="n">
        <v>202508</v>
      </c>
      <c r="B19499" s="0" t="n">
        <v>202508</v>
      </c>
      <c r="C19499" s="37" t="s">
        <v>115</v>
      </c>
      <c r="D19499" s="37" t="s">
        <v>700</v>
      </c>
      <c r="E19499" s="0" t="n">
        <v>1</v>
      </c>
      <c r="F19499" s="38" t="s">
        <v>71</v>
      </c>
      <c r="G19499" s="37" t="s">
        <v>710</v>
      </c>
      <c r="H19499" s="0" t="n">
        <v>127774</v>
      </c>
      <c r="I19499" s="0" t="n">
        <v>51998</v>
      </c>
      <c r="J19499" s="0" t="n">
        <v>7977</v>
      </c>
    </row>
    <row r="19500" customFormat="false" ht="15" hidden="false" customHeight="false" outlineLevel="0" collapsed="false">
      <c r="A19500" s="0" t="n">
        <v>202508</v>
      </c>
      <c r="B19500" s="0" t="n">
        <v>202508</v>
      </c>
      <c r="C19500" s="37" t="s">
        <v>106</v>
      </c>
      <c r="D19500" s="37" t="s">
        <v>181</v>
      </c>
      <c r="E19500" s="0" t="n">
        <v>1</v>
      </c>
      <c r="F19500" s="38" t="s">
        <v>71</v>
      </c>
      <c r="G19500" s="37" t="s">
        <v>711</v>
      </c>
      <c r="H19500" s="0" t="n">
        <v>242421</v>
      </c>
      <c r="I19500" s="0" t="n">
        <v>39526</v>
      </c>
      <c r="J19500" s="0" t="n">
        <v>-990</v>
      </c>
    </row>
    <row r="19501" customFormat="false" ht="15" hidden="false" customHeight="false" outlineLevel="0" collapsed="false">
      <c r="A19501" s="0" t="n">
        <v>202508</v>
      </c>
      <c r="B19501" s="0" t="n">
        <v>202508</v>
      </c>
      <c r="C19501" s="37" t="s">
        <v>101</v>
      </c>
      <c r="D19501" s="37" t="s">
        <v>369</v>
      </c>
      <c r="E19501" s="0" t="n">
        <v>1</v>
      </c>
      <c r="F19501" s="38" t="s">
        <v>71</v>
      </c>
      <c r="G19501" s="37" t="s">
        <v>712</v>
      </c>
      <c r="H19501" s="0" t="n">
        <v>4391664</v>
      </c>
      <c r="I19501" s="0" t="n">
        <v>1162045</v>
      </c>
      <c r="J19501" s="0" t="n">
        <v>-23690</v>
      </c>
    </row>
    <row r="19502" customFormat="false" ht="15" hidden="false" customHeight="false" outlineLevel="0" collapsed="false">
      <c r="A19502" s="0" t="n">
        <v>202508</v>
      </c>
      <c r="B19502" s="0" t="n">
        <v>202508</v>
      </c>
      <c r="C19502" s="37" t="s">
        <v>184</v>
      </c>
      <c r="D19502" s="37" t="s">
        <v>249</v>
      </c>
      <c r="E19502" s="0" t="n">
        <v>1</v>
      </c>
      <c r="F19502" s="38" t="s">
        <v>71</v>
      </c>
      <c r="G19502" s="37" t="s">
        <v>713</v>
      </c>
      <c r="H19502" s="0" t="n">
        <v>1303417</v>
      </c>
      <c r="I19502" s="0" t="n">
        <v>868869</v>
      </c>
      <c r="J19502" s="0" t="n">
        <v>161521</v>
      </c>
    </row>
    <row r="19503" customFormat="false" ht="15" hidden="false" customHeight="false" outlineLevel="0" collapsed="false">
      <c r="A19503" s="0" t="n">
        <v>202508</v>
      </c>
      <c r="B19503" s="0" t="n">
        <v>202508</v>
      </c>
      <c r="C19503" s="37" t="s">
        <v>109</v>
      </c>
      <c r="D19503" s="37" t="s">
        <v>714</v>
      </c>
      <c r="E19503" s="0" t="n">
        <v>1</v>
      </c>
      <c r="F19503" s="38" t="s">
        <v>71</v>
      </c>
      <c r="G19503" s="37" t="s">
        <v>715</v>
      </c>
      <c r="H19503" s="0" t="n">
        <v>1341625</v>
      </c>
      <c r="I19503" s="0" t="n">
        <v>395915</v>
      </c>
      <c r="J19503" s="0" t="n">
        <v>34327</v>
      </c>
    </row>
    <row r="19504" customFormat="false" ht="15" hidden="false" customHeight="false" outlineLevel="0" collapsed="false">
      <c r="A19504" s="0" t="n">
        <v>202508</v>
      </c>
      <c r="B19504" s="0" t="n">
        <v>202508</v>
      </c>
      <c r="C19504" s="37" t="s">
        <v>106</v>
      </c>
      <c r="D19504" s="37" t="s">
        <v>249</v>
      </c>
      <c r="E19504" s="0" t="n">
        <v>1</v>
      </c>
      <c r="F19504" s="38" t="s">
        <v>71</v>
      </c>
      <c r="G19504" s="37" t="s">
        <v>716</v>
      </c>
      <c r="H19504" s="0" t="n">
        <v>631230</v>
      </c>
      <c r="I19504" s="0" t="n">
        <v>151561</v>
      </c>
      <c r="J19504" s="0" t="n">
        <v>35885</v>
      </c>
    </row>
    <row r="19505" customFormat="false" ht="15" hidden="false" customHeight="false" outlineLevel="0" collapsed="false">
      <c r="A19505" s="0" t="n">
        <v>202508</v>
      </c>
      <c r="B19505" s="0" t="n">
        <v>202508</v>
      </c>
      <c r="C19505" s="37" t="s">
        <v>197</v>
      </c>
      <c r="D19505" s="37" t="s">
        <v>511</v>
      </c>
      <c r="E19505" s="0" t="n">
        <v>1</v>
      </c>
      <c r="F19505" s="38" t="s">
        <v>71</v>
      </c>
      <c r="G19505" s="37" t="s">
        <v>717</v>
      </c>
      <c r="H19505" s="0" t="n">
        <v>820614</v>
      </c>
      <c r="I19505" s="0" t="n">
        <v>317910</v>
      </c>
      <c r="J19505" s="0" t="n">
        <v>3620</v>
      </c>
    </row>
    <row r="19506" customFormat="false" ht="15" hidden="false" customHeight="false" outlineLevel="0" collapsed="false">
      <c r="A19506" s="0" t="n">
        <v>202508</v>
      </c>
      <c r="B19506" s="0" t="n">
        <v>202508</v>
      </c>
      <c r="C19506" s="37" t="s">
        <v>149</v>
      </c>
      <c r="D19506" s="37" t="s">
        <v>150</v>
      </c>
      <c r="E19506" s="0" t="n">
        <v>1</v>
      </c>
      <c r="F19506" s="38" t="s">
        <v>71</v>
      </c>
      <c r="G19506" s="37" t="s">
        <v>718</v>
      </c>
      <c r="H19506" s="0" t="n">
        <v>1716378</v>
      </c>
      <c r="I19506" s="0" t="n">
        <v>339336</v>
      </c>
      <c r="J19506" s="0" t="n">
        <v>37033</v>
      </c>
    </row>
    <row r="19507" customFormat="false" ht="15" hidden="false" customHeight="false" outlineLevel="0" collapsed="false">
      <c r="A19507" s="0" t="n">
        <v>202508</v>
      </c>
      <c r="B19507" s="0" t="n">
        <v>202508</v>
      </c>
      <c r="C19507" s="37" t="s">
        <v>98</v>
      </c>
      <c r="D19507" s="37" t="s">
        <v>719</v>
      </c>
      <c r="E19507" s="0" t="n">
        <v>1</v>
      </c>
      <c r="F19507" s="38" t="s">
        <v>71</v>
      </c>
      <c r="G19507" s="37" t="s">
        <v>720</v>
      </c>
      <c r="H19507" s="0" t="n">
        <v>271673</v>
      </c>
      <c r="I19507" s="0" t="n">
        <v>196451</v>
      </c>
      <c r="J19507" s="0" t="n">
        <v>23327</v>
      </c>
    </row>
    <row r="19508" customFormat="false" ht="15" hidden="false" customHeight="false" outlineLevel="0" collapsed="false">
      <c r="A19508" s="0" t="n">
        <v>202508</v>
      </c>
      <c r="B19508" s="0" t="n">
        <v>202508</v>
      </c>
      <c r="C19508" s="37" t="s">
        <v>149</v>
      </c>
      <c r="D19508" s="37" t="s">
        <v>292</v>
      </c>
      <c r="E19508" s="0" t="n">
        <v>1</v>
      </c>
      <c r="F19508" s="38" t="s">
        <v>71</v>
      </c>
      <c r="G19508" s="37" t="s">
        <v>721</v>
      </c>
      <c r="H19508" s="0" t="n">
        <v>1423053</v>
      </c>
      <c r="I19508" s="0" t="n">
        <v>274362</v>
      </c>
      <c r="J19508" s="0" t="n">
        <v>33085</v>
      </c>
    </row>
    <row r="19509" customFormat="false" ht="15" hidden="false" customHeight="false" outlineLevel="0" collapsed="false">
      <c r="A19509" s="0" t="n">
        <v>202508</v>
      </c>
      <c r="B19509" s="0" t="n">
        <v>202508</v>
      </c>
      <c r="C19509" s="37" t="s">
        <v>178</v>
      </c>
      <c r="D19509" s="37" t="s">
        <v>167</v>
      </c>
      <c r="E19509" s="0" t="n">
        <v>1</v>
      </c>
      <c r="F19509" s="38" t="s">
        <v>71</v>
      </c>
      <c r="G19509" s="37" t="s">
        <v>722</v>
      </c>
      <c r="H19509" s="0" t="n">
        <v>81703</v>
      </c>
      <c r="I19509" s="0" t="n">
        <v>40958</v>
      </c>
      <c r="J19509" s="0" t="n">
        <v>5819</v>
      </c>
    </row>
    <row r="19510" customFormat="false" ht="15" hidden="false" customHeight="false" outlineLevel="0" collapsed="false">
      <c r="A19510" s="0" t="n">
        <v>202508</v>
      </c>
      <c r="B19510" s="0" t="n">
        <v>202508</v>
      </c>
      <c r="C19510" s="37" t="s">
        <v>106</v>
      </c>
      <c r="D19510" s="37" t="s">
        <v>723</v>
      </c>
      <c r="E19510" s="0" t="n">
        <v>1</v>
      </c>
      <c r="F19510" s="38" t="s">
        <v>71</v>
      </c>
      <c r="G19510" s="37" t="s">
        <v>724</v>
      </c>
      <c r="H19510" s="0" t="n">
        <v>1052667</v>
      </c>
      <c r="I19510" s="0" t="n">
        <v>963059</v>
      </c>
      <c r="J19510" s="0" t="n">
        <v>121308</v>
      </c>
    </row>
    <row r="19511" customFormat="false" ht="15" hidden="false" customHeight="false" outlineLevel="0" collapsed="false">
      <c r="A19511" s="0" t="n">
        <v>202508</v>
      </c>
      <c r="B19511" s="0" t="n">
        <v>202508</v>
      </c>
      <c r="C19511" s="37" t="s">
        <v>158</v>
      </c>
      <c r="D19511" s="37" t="s">
        <v>618</v>
      </c>
      <c r="E19511" s="0" t="n">
        <v>1</v>
      </c>
      <c r="F19511" s="38" t="s">
        <v>71</v>
      </c>
      <c r="G19511" s="37" t="s">
        <v>725</v>
      </c>
      <c r="H19511" s="0" t="n">
        <v>977186</v>
      </c>
      <c r="I19511" s="0" t="n">
        <v>104413</v>
      </c>
      <c r="J19511" s="0" t="n">
        <v>8553</v>
      </c>
    </row>
    <row r="19512" customFormat="false" ht="15" hidden="false" customHeight="false" outlineLevel="0" collapsed="false">
      <c r="A19512" s="0" t="n">
        <v>202508</v>
      </c>
      <c r="B19512" s="0" t="n">
        <v>202508</v>
      </c>
      <c r="C19512" s="37" t="s">
        <v>178</v>
      </c>
      <c r="D19512" s="37" t="s">
        <v>391</v>
      </c>
      <c r="E19512" s="0" t="n">
        <v>1</v>
      </c>
      <c r="F19512" s="38" t="s">
        <v>71</v>
      </c>
      <c r="G19512" s="37" t="s">
        <v>726</v>
      </c>
      <c r="H19512" s="0" t="n">
        <v>247221</v>
      </c>
      <c r="I19512" s="0" t="n">
        <v>74029</v>
      </c>
      <c r="J19512" s="0" t="n">
        <v>-8451</v>
      </c>
    </row>
    <row r="19513" customFormat="false" ht="15" hidden="false" customHeight="false" outlineLevel="0" collapsed="false">
      <c r="A19513" s="0" t="n">
        <v>202508</v>
      </c>
      <c r="B19513" s="0" t="n">
        <v>202508</v>
      </c>
      <c r="C19513" s="37" t="s">
        <v>184</v>
      </c>
      <c r="D19513" s="37" t="s">
        <v>200</v>
      </c>
      <c r="E19513" s="0" t="n">
        <v>1</v>
      </c>
      <c r="F19513" s="38" t="s">
        <v>71</v>
      </c>
      <c r="G19513" s="37" t="s">
        <v>727</v>
      </c>
      <c r="H19513" s="0" t="n">
        <v>796658</v>
      </c>
      <c r="I19513" s="0" t="n">
        <v>147731</v>
      </c>
      <c r="J19513" s="0" t="n">
        <v>24585</v>
      </c>
    </row>
    <row r="19514" customFormat="false" ht="15" hidden="false" customHeight="false" outlineLevel="0" collapsed="false">
      <c r="A19514" s="0" t="n">
        <v>202508</v>
      </c>
      <c r="B19514" s="0" t="n">
        <v>202508</v>
      </c>
      <c r="C19514" s="37" t="s">
        <v>95</v>
      </c>
      <c r="D19514" s="37" t="s">
        <v>684</v>
      </c>
      <c r="E19514" s="0" t="n">
        <v>1</v>
      </c>
      <c r="F19514" s="38" t="s">
        <v>71</v>
      </c>
      <c r="G19514" s="37" t="s">
        <v>728</v>
      </c>
      <c r="H19514" s="0" t="n">
        <v>262706</v>
      </c>
      <c r="I19514" s="0" t="n">
        <v>73765</v>
      </c>
      <c r="J19514" s="0" t="n">
        <v>-11609</v>
      </c>
    </row>
    <row r="19515" customFormat="false" ht="15" hidden="false" customHeight="false" outlineLevel="0" collapsed="false">
      <c r="A19515" s="0" t="n">
        <v>202508</v>
      </c>
      <c r="B19515" s="0" t="n">
        <v>202508</v>
      </c>
      <c r="C19515" s="37" t="s">
        <v>178</v>
      </c>
      <c r="D19515" s="37" t="s">
        <v>509</v>
      </c>
      <c r="E19515" s="0" t="n">
        <v>1</v>
      </c>
      <c r="F19515" s="38" t="s">
        <v>71</v>
      </c>
      <c r="G19515" s="37" t="s">
        <v>729</v>
      </c>
      <c r="H19515" s="0" t="n">
        <v>138806</v>
      </c>
      <c r="I19515" s="0" t="n">
        <v>24598</v>
      </c>
      <c r="J19515" s="0" t="n">
        <v>-1067</v>
      </c>
    </row>
    <row r="19516" customFormat="false" ht="15" hidden="false" customHeight="false" outlineLevel="0" collapsed="false">
      <c r="A19516" s="0" t="n">
        <v>202508</v>
      </c>
      <c r="B19516" s="0" t="n">
        <v>202508</v>
      </c>
      <c r="C19516" s="37" t="s">
        <v>136</v>
      </c>
      <c r="D19516" s="37" t="s">
        <v>700</v>
      </c>
      <c r="E19516" s="0" t="n">
        <v>1</v>
      </c>
      <c r="F19516" s="38" t="s">
        <v>71</v>
      </c>
      <c r="G19516" s="37" t="s">
        <v>730</v>
      </c>
      <c r="H19516" s="0" t="n">
        <v>372077</v>
      </c>
      <c r="I19516" s="0" t="n">
        <v>193374</v>
      </c>
      <c r="J19516" s="0" t="n">
        <v>1843</v>
      </c>
    </row>
    <row r="19517" customFormat="false" ht="15" hidden="false" customHeight="false" outlineLevel="0" collapsed="false">
      <c r="A19517" s="0" t="n">
        <v>202508</v>
      </c>
      <c r="B19517" s="0" t="n">
        <v>202508</v>
      </c>
      <c r="C19517" s="37" t="s">
        <v>184</v>
      </c>
      <c r="D19517" s="37" t="s">
        <v>311</v>
      </c>
      <c r="E19517" s="0" t="n">
        <v>1</v>
      </c>
      <c r="F19517" s="38" t="s">
        <v>71</v>
      </c>
      <c r="G19517" s="37" t="s">
        <v>731</v>
      </c>
      <c r="H19517" s="0" t="n">
        <v>176886</v>
      </c>
      <c r="I19517" s="0" t="n">
        <v>103152</v>
      </c>
      <c r="J19517" s="0" t="n">
        <v>17569</v>
      </c>
    </row>
    <row r="19518" customFormat="false" ht="15" hidden="false" customHeight="false" outlineLevel="0" collapsed="false">
      <c r="A19518" s="0" t="n">
        <v>202508</v>
      </c>
      <c r="B19518" s="0" t="n">
        <v>202508</v>
      </c>
      <c r="C19518" s="37" t="s">
        <v>101</v>
      </c>
      <c r="D19518" s="37" t="s">
        <v>253</v>
      </c>
      <c r="E19518" s="0" t="n">
        <v>1</v>
      </c>
      <c r="F19518" s="38" t="s">
        <v>71</v>
      </c>
      <c r="G19518" s="37" t="s">
        <v>732</v>
      </c>
      <c r="H19518" s="0" t="n">
        <v>783649</v>
      </c>
      <c r="I19518" s="0" t="n">
        <v>91325</v>
      </c>
      <c r="J19518" s="0" t="n">
        <v>5277</v>
      </c>
    </row>
    <row r="19519" customFormat="false" ht="15" hidden="false" customHeight="false" outlineLevel="0" collapsed="false">
      <c r="A19519" s="0" t="n">
        <v>202508</v>
      </c>
      <c r="B19519" s="0" t="n">
        <v>202508</v>
      </c>
      <c r="C19519" s="37" t="s">
        <v>184</v>
      </c>
      <c r="D19519" s="37" t="s">
        <v>603</v>
      </c>
      <c r="E19519" s="0" t="n">
        <v>1</v>
      </c>
      <c r="F19519" s="38" t="s">
        <v>71</v>
      </c>
      <c r="G19519" s="37" t="s">
        <v>733</v>
      </c>
      <c r="H19519" s="0" t="n">
        <v>162637</v>
      </c>
      <c r="I19519" s="0" t="n">
        <v>87299</v>
      </c>
      <c r="J19519" s="0" t="n">
        <v>23352</v>
      </c>
    </row>
    <row r="19520" customFormat="false" ht="15" hidden="false" customHeight="false" outlineLevel="0" collapsed="false">
      <c r="A19520" s="0" t="n">
        <v>202508</v>
      </c>
      <c r="B19520" s="0" t="n">
        <v>202508</v>
      </c>
      <c r="C19520" s="37" t="s">
        <v>109</v>
      </c>
      <c r="D19520" s="37" t="s">
        <v>502</v>
      </c>
      <c r="E19520" s="0" t="n">
        <v>1</v>
      </c>
      <c r="F19520" s="38" t="s">
        <v>71</v>
      </c>
      <c r="G19520" s="37" t="s">
        <v>734</v>
      </c>
      <c r="H19520" s="0" t="n">
        <v>1654748</v>
      </c>
      <c r="I19520" s="0" t="n">
        <v>269018</v>
      </c>
      <c r="J19520" s="0" t="n">
        <v>-15786</v>
      </c>
    </row>
    <row r="19521" customFormat="false" ht="15" hidden="false" customHeight="false" outlineLevel="0" collapsed="false">
      <c r="A19521" s="0" t="n">
        <v>202508</v>
      </c>
      <c r="B19521" s="0" t="n">
        <v>202508</v>
      </c>
      <c r="C19521" s="37" t="s">
        <v>158</v>
      </c>
      <c r="D19521" s="37" t="s">
        <v>693</v>
      </c>
      <c r="E19521" s="0" t="n">
        <v>1</v>
      </c>
      <c r="F19521" s="38" t="s">
        <v>71</v>
      </c>
      <c r="G19521" s="37" t="s">
        <v>735</v>
      </c>
      <c r="H19521" s="0" t="n">
        <v>136212</v>
      </c>
      <c r="I19521" s="0" t="n">
        <v>21452</v>
      </c>
      <c r="J19521" s="0" t="n">
        <v>-643</v>
      </c>
    </row>
    <row r="19522" customFormat="false" ht="15" hidden="false" customHeight="false" outlineLevel="0" collapsed="false">
      <c r="A19522" s="0" t="n">
        <v>202508</v>
      </c>
      <c r="B19522" s="0" t="n">
        <v>202508</v>
      </c>
      <c r="C19522" s="37" t="s">
        <v>95</v>
      </c>
      <c r="D19522" s="37" t="s">
        <v>714</v>
      </c>
      <c r="E19522" s="0" t="n">
        <v>1</v>
      </c>
      <c r="F19522" s="38" t="s">
        <v>71</v>
      </c>
      <c r="G19522" s="37" t="s">
        <v>736</v>
      </c>
      <c r="H19522" s="0" t="n">
        <v>214473</v>
      </c>
      <c r="I19522" s="0" t="n">
        <v>77953</v>
      </c>
      <c r="J19522" s="0" t="n">
        <v>-11307</v>
      </c>
    </row>
    <row r="19523" customFormat="false" ht="15" hidden="false" customHeight="false" outlineLevel="0" collapsed="false">
      <c r="A19523" s="0" t="n">
        <v>202508</v>
      </c>
      <c r="B19523" s="0" t="n">
        <v>202508</v>
      </c>
      <c r="C19523" s="37" t="s">
        <v>112</v>
      </c>
      <c r="D19523" s="37" t="s">
        <v>243</v>
      </c>
      <c r="E19523" s="0" t="n">
        <v>1</v>
      </c>
      <c r="F19523" s="38" t="s">
        <v>71</v>
      </c>
      <c r="G19523" s="37" t="s">
        <v>737</v>
      </c>
      <c r="H19523" s="0" t="n">
        <v>405406</v>
      </c>
      <c r="I19523" s="0" t="n">
        <v>119739</v>
      </c>
      <c r="J19523" s="0" t="n">
        <v>-4152</v>
      </c>
    </row>
    <row r="19524" customFormat="false" ht="15" hidden="false" customHeight="false" outlineLevel="0" collapsed="false">
      <c r="A19524" s="0" t="n">
        <v>202508</v>
      </c>
      <c r="B19524" s="0" t="n">
        <v>202508</v>
      </c>
      <c r="C19524" s="37" t="s">
        <v>98</v>
      </c>
      <c r="D19524" s="37" t="s">
        <v>298</v>
      </c>
      <c r="E19524" s="0" t="n">
        <v>1</v>
      </c>
      <c r="F19524" s="38" t="s">
        <v>71</v>
      </c>
      <c r="G19524" s="37" t="s">
        <v>738</v>
      </c>
      <c r="H19524" s="0" t="n">
        <v>3364033</v>
      </c>
      <c r="I19524" s="0" t="n">
        <v>1652473</v>
      </c>
      <c r="J19524" s="0" t="n">
        <v>27658</v>
      </c>
    </row>
    <row r="19525" customFormat="false" ht="15" hidden="false" customHeight="false" outlineLevel="0" collapsed="false">
      <c r="A19525" s="0" t="n">
        <v>202508</v>
      </c>
      <c r="B19525" s="0" t="n">
        <v>202508</v>
      </c>
      <c r="C19525" s="37" t="s">
        <v>178</v>
      </c>
      <c r="D19525" s="37" t="s">
        <v>253</v>
      </c>
      <c r="E19525" s="0" t="n">
        <v>1</v>
      </c>
      <c r="F19525" s="38" t="s">
        <v>71</v>
      </c>
      <c r="G19525" s="37" t="s">
        <v>739</v>
      </c>
      <c r="H19525" s="0" t="n">
        <v>817208</v>
      </c>
      <c r="I19525" s="0" t="n">
        <v>299351</v>
      </c>
      <c r="J19525" s="0" t="n">
        <v>67801</v>
      </c>
    </row>
    <row r="19526" customFormat="false" ht="15" hidden="false" customHeight="false" outlineLevel="0" collapsed="false">
      <c r="A19526" s="0" t="n">
        <v>202508</v>
      </c>
      <c r="B19526" s="0" t="n">
        <v>202508</v>
      </c>
      <c r="C19526" s="37" t="s">
        <v>136</v>
      </c>
      <c r="D19526" s="37" t="s">
        <v>159</v>
      </c>
      <c r="E19526" s="0" t="n">
        <v>1</v>
      </c>
      <c r="F19526" s="38" t="s">
        <v>71</v>
      </c>
      <c r="G19526" s="37" t="s">
        <v>740</v>
      </c>
      <c r="H19526" s="0" t="n">
        <v>391488</v>
      </c>
      <c r="I19526" s="0" t="n">
        <v>79369</v>
      </c>
      <c r="J19526" s="0" t="n">
        <v>14650</v>
      </c>
    </row>
    <row r="19527" customFormat="false" ht="15" hidden="false" customHeight="false" outlineLevel="0" collapsed="false">
      <c r="A19527" s="0" t="n">
        <v>202508</v>
      </c>
      <c r="B19527" s="0" t="n">
        <v>202508</v>
      </c>
      <c r="C19527" s="37" t="s">
        <v>124</v>
      </c>
      <c r="D19527" s="37" t="s">
        <v>412</v>
      </c>
      <c r="E19527" s="0" t="n">
        <v>1</v>
      </c>
      <c r="F19527" s="38" t="s">
        <v>71</v>
      </c>
      <c r="G19527" s="37" t="s">
        <v>741</v>
      </c>
      <c r="H19527" s="0" t="n">
        <v>794915</v>
      </c>
      <c r="I19527" s="0" t="n">
        <v>133148</v>
      </c>
      <c r="J19527" s="0" t="n">
        <v>13827</v>
      </c>
    </row>
    <row r="19528" customFormat="false" ht="15" hidden="false" customHeight="false" outlineLevel="0" collapsed="false">
      <c r="A19528" s="0" t="n">
        <v>202508</v>
      </c>
      <c r="B19528" s="0" t="n">
        <v>202508</v>
      </c>
      <c r="C19528" s="37" t="s">
        <v>124</v>
      </c>
      <c r="D19528" s="37" t="s">
        <v>452</v>
      </c>
      <c r="E19528" s="0" t="n">
        <v>1</v>
      </c>
      <c r="F19528" s="38" t="s">
        <v>71</v>
      </c>
      <c r="G19528" s="37" t="s">
        <v>742</v>
      </c>
      <c r="H19528" s="0" t="n">
        <v>49018</v>
      </c>
      <c r="I19528" s="0" t="n">
        <v>14815</v>
      </c>
      <c r="J19528" s="0" t="n">
        <v>724</v>
      </c>
    </row>
    <row r="19529" customFormat="false" ht="15" hidden="false" customHeight="false" outlineLevel="0" collapsed="false">
      <c r="A19529" s="0" t="n">
        <v>202508</v>
      </c>
      <c r="B19529" s="0" t="n">
        <v>202508</v>
      </c>
      <c r="C19529" s="37" t="s">
        <v>184</v>
      </c>
      <c r="D19529" s="37" t="s">
        <v>655</v>
      </c>
      <c r="E19529" s="0" t="n">
        <v>1</v>
      </c>
      <c r="F19529" s="38" t="s">
        <v>71</v>
      </c>
      <c r="G19529" s="37" t="s">
        <v>743</v>
      </c>
      <c r="H19529" s="0" t="n">
        <v>488993</v>
      </c>
      <c r="I19529" s="0" t="n">
        <v>369295</v>
      </c>
      <c r="J19529" s="0" t="n">
        <v>57785</v>
      </c>
    </row>
    <row r="19530" customFormat="false" ht="15" hidden="false" customHeight="false" outlineLevel="0" collapsed="false">
      <c r="A19530" s="0" t="n">
        <v>202508</v>
      </c>
      <c r="B19530" s="0" t="n">
        <v>202508</v>
      </c>
      <c r="C19530" s="37" t="s">
        <v>124</v>
      </c>
      <c r="D19530" s="37" t="s">
        <v>744</v>
      </c>
      <c r="E19530" s="0" t="n">
        <v>1</v>
      </c>
      <c r="F19530" s="38" t="s">
        <v>71</v>
      </c>
      <c r="G19530" s="37" t="s">
        <v>745</v>
      </c>
      <c r="H19530" s="0" t="n">
        <v>4402719</v>
      </c>
      <c r="I19530" s="0" t="n">
        <v>2609723</v>
      </c>
      <c r="J19530" s="0" t="n">
        <v>540932</v>
      </c>
    </row>
    <row r="19531" customFormat="false" ht="15" hidden="false" customHeight="false" outlineLevel="0" collapsed="false">
      <c r="A19531" s="0" t="n">
        <v>202508</v>
      </c>
      <c r="B19531" s="0" t="n">
        <v>202508</v>
      </c>
      <c r="C19531" s="37" t="s">
        <v>136</v>
      </c>
      <c r="D19531" s="37" t="s">
        <v>603</v>
      </c>
      <c r="E19531" s="0" t="n">
        <v>1</v>
      </c>
      <c r="F19531" s="38" t="s">
        <v>71</v>
      </c>
      <c r="G19531" s="37" t="s">
        <v>746</v>
      </c>
      <c r="H19531" s="0" t="n">
        <v>853064</v>
      </c>
      <c r="I19531" s="0" t="n">
        <v>126977</v>
      </c>
      <c r="J19531" s="0" t="n">
        <v>1946</v>
      </c>
    </row>
    <row r="19532" customFormat="false" ht="15" hidden="false" customHeight="false" outlineLevel="0" collapsed="false">
      <c r="A19532" s="0" t="n">
        <v>202508</v>
      </c>
      <c r="B19532" s="0" t="n">
        <v>202508</v>
      </c>
      <c r="C19532" s="37" t="s">
        <v>109</v>
      </c>
      <c r="D19532" s="37" t="s">
        <v>99</v>
      </c>
      <c r="E19532" s="0" t="n">
        <v>1</v>
      </c>
      <c r="F19532" s="38" t="s">
        <v>71</v>
      </c>
      <c r="G19532" s="37" t="s">
        <v>747</v>
      </c>
      <c r="H19532" s="0" t="n">
        <v>610418</v>
      </c>
      <c r="I19532" s="0" t="n">
        <v>244671</v>
      </c>
      <c r="J19532" s="0" t="n">
        <v>6185</v>
      </c>
    </row>
    <row r="19533" customFormat="false" ht="15" hidden="false" customHeight="false" outlineLevel="0" collapsed="false">
      <c r="A19533" s="0" t="n">
        <v>202508</v>
      </c>
      <c r="B19533" s="0" t="n">
        <v>202508</v>
      </c>
      <c r="C19533" s="37" t="s">
        <v>178</v>
      </c>
      <c r="D19533" s="37" t="s">
        <v>107</v>
      </c>
      <c r="E19533" s="0" t="n">
        <v>1</v>
      </c>
      <c r="F19533" s="38" t="s">
        <v>71</v>
      </c>
      <c r="G19533" s="37" t="s">
        <v>748</v>
      </c>
      <c r="H19533" s="0" t="n">
        <v>1194388</v>
      </c>
      <c r="I19533" s="0" t="n">
        <v>206248</v>
      </c>
      <c r="J19533" s="0" t="n">
        <v>7601</v>
      </c>
    </row>
    <row r="19534" customFormat="false" ht="15" hidden="false" customHeight="false" outlineLevel="0" collapsed="false">
      <c r="A19534" s="0" t="n">
        <v>202508</v>
      </c>
      <c r="B19534" s="0" t="n">
        <v>202508</v>
      </c>
      <c r="C19534" s="37" t="s">
        <v>136</v>
      </c>
      <c r="D19534" s="37" t="s">
        <v>723</v>
      </c>
      <c r="E19534" s="0" t="n">
        <v>1</v>
      </c>
      <c r="F19534" s="38" t="s">
        <v>71</v>
      </c>
      <c r="G19534" s="37" t="s">
        <v>749</v>
      </c>
      <c r="H19534" s="0" t="n">
        <v>1739873</v>
      </c>
      <c r="I19534" s="0" t="n">
        <v>382508</v>
      </c>
      <c r="J19534" s="0" t="n">
        <v>-35745</v>
      </c>
    </row>
    <row r="19535" customFormat="false" ht="15" hidden="false" customHeight="false" outlineLevel="0" collapsed="false">
      <c r="A19535" s="0" t="n">
        <v>202508</v>
      </c>
      <c r="B19535" s="0" t="n">
        <v>202508</v>
      </c>
      <c r="C19535" s="37" t="s">
        <v>98</v>
      </c>
      <c r="D19535" s="37" t="s">
        <v>208</v>
      </c>
      <c r="E19535" s="0" t="n">
        <v>1</v>
      </c>
      <c r="F19535" s="38" t="s">
        <v>71</v>
      </c>
      <c r="G19535" s="37" t="s">
        <v>750</v>
      </c>
      <c r="H19535" s="0" t="n">
        <v>57921</v>
      </c>
      <c r="I19535" s="0" t="n">
        <v>24490</v>
      </c>
      <c r="J19535" s="0" t="n">
        <v>4925</v>
      </c>
    </row>
    <row r="19536" customFormat="false" ht="15" hidden="false" customHeight="false" outlineLevel="0" collapsed="false">
      <c r="A19536" s="0" t="n">
        <v>202508</v>
      </c>
      <c r="B19536" s="0" t="n">
        <v>202508</v>
      </c>
      <c r="C19536" s="37" t="s">
        <v>149</v>
      </c>
      <c r="D19536" s="37" t="s">
        <v>385</v>
      </c>
      <c r="E19536" s="0" t="n">
        <v>1</v>
      </c>
      <c r="F19536" s="38" t="s">
        <v>71</v>
      </c>
      <c r="G19536" s="37" t="s">
        <v>751</v>
      </c>
      <c r="H19536" s="0" t="n">
        <v>104258</v>
      </c>
      <c r="I19536" s="0" t="n">
        <v>32295</v>
      </c>
      <c r="J19536" s="0" t="n">
        <v>699</v>
      </c>
    </row>
    <row r="19537" customFormat="false" ht="15" hidden="false" customHeight="false" outlineLevel="0" collapsed="false">
      <c r="A19537" s="0" t="n">
        <v>202508</v>
      </c>
      <c r="B19537" s="0" t="n">
        <v>202508</v>
      </c>
      <c r="C19537" s="37" t="s">
        <v>115</v>
      </c>
      <c r="D19537" s="37" t="s">
        <v>476</v>
      </c>
      <c r="E19537" s="0" t="n">
        <v>1</v>
      </c>
      <c r="F19537" s="38" t="s">
        <v>71</v>
      </c>
      <c r="G19537" s="37" t="s">
        <v>752</v>
      </c>
      <c r="H19537" s="0" t="n">
        <v>694926</v>
      </c>
      <c r="I19537" s="0" t="n">
        <v>102377</v>
      </c>
      <c r="J19537" s="0" t="n">
        <v>5228</v>
      </c>
    </row>
    <row r="19538" customFormat="false" ht="15" hidden="false" customHeight="false" outlineLevel="0" collapsed="false">
      <c r="A19538" s="0" t="n">
        <v>202508</v>
      </c>
      <c r="B19538" s="0" t="n">
        <v>202508</v>
      </c>
      <c r="C19538" s="37" t="s">
        <v>101</v>
      </c>
      <c r="D19538" s="37" t="s">
        <v>425</v>
      </c>
      <c r="E19538" s="0" t="n">
        <v>1</v>
      </c>
      <c r="F19538" s="38" t="s">
        <v>71</v>
      </c>
      <c r="G19538" s="37" t="s">
        <v>753</v>
      </c>
      <c r="H19538" s="0" t="n">
        <v>238680</v>
      </c>
      <c r="I19538" s="0" t="n">
        <v>85801</v>
      </c>
      <c r="J19538" s="0" t="n">
        <v>19357</v>
      </c>
    </row>
    <row r="19539" customFormat="false" ht="15" hidden="false" customHeight="false" outlineLevel="0" collapsed="false">
      <c r="A19539" s="0" t="n">
        <v>202508</v>
      </c>
      <c r="B19539" s="0" t="n">
        <v>202508</v>
      </c>
      <c r="C19539" s="37" t="s">
        <v>124</v>
      </c>
      <c r="D19539" s="37" t="s">
        <v>243</v>
      </c>
      <c r="E19539" s="0" t="n">
        <v>1</v>
      </c>
      <c r="F19539" s="38" t="s">
        <v>71</v>
      </c>
      <c r="G19539" s="37" t="s">
        <v>754</v>
      </c>
      <c r="H19539" s="0" t="n">
        <v>2771595</v>
      </c>
      <c r="I19539" s="0" t="n">
        <v>1513467</v>
      </c>
      <c r="J19539" s="0" t="n">
        <v>39411</v>
      </c>
    </row>
    <row r="19540" customFormat="false" ht="15" hidden="false" customHeight="false" outlineLevel="0" collapsed="false">
      <c r="A19540" s="0" t="n">
        <v>202508</v>
      </c>
      <c r="B19540" s="0" t="n">
        <v>202508</v>
      </c>
      <c r="C19540" s="37" t="s">
        <v>136</v>
      </c>
      <c r="D19540" s="37" t="s">
        <v>300</v>
      </c>
      <c r="E19540" s="0" t="n">
        <v>1</v>
      </c>
      <c r="F19540" s="38" t="s">
        <v>71</v>
      </c>
      <c r="G19540" s="37" t="s">
        <v>755</v>
      </c>
      <c r="H19540" s="0" t="n">
        <v>395049</v>
      </c>
      <c r="I19540" s="0" t="n">
        <v>161382</v>
      </c>
      <c r="J19540" s="0" t="n">
        <v>33343</v>
      </c>
    </row>
    <row r="19541" customFormat="false" ht="15" hidden="false" customHeight="false" outlineLevel="0" collapsed="false">
      <c r="A19541" s="0" t="n">
        <v>202508</v>
      </c>
      <c r="B19541" s="0" t="n">
        <v>202508</v>
      </c>
      <c r="C19541" s="37" t="s">
        <v>178</v>
      </c>
      <c r="D19541" s="37" t="s">
        <v>756</v>
      </c>
      <c r="E19541" s="0" t="n">
        <v>1</v>
      </c>
      <c r="F19541" s="38" t="s">
        <v>71</v>
      </c>
      <c r="G19541" s="37" t="s">
        <v>757</v>
      </c>
      <c r="H19541" s="0" t="n">
        <v>47902</v>
      </c>
      <c r="I19541" s="0" t="n">
        <v>15788</v>
      </c>
      <c r="J19541" s="0" t="n">
        <v>-1497</v>
      </c>
    </row>
    <row r="19542" customFormat="false" ht="15" hidden="false" customHeight="false" outlineLevel="0" collapsed="false">
      <c r="A19542" s="0" t="n">
        <v>202508</v>
      </c>
      <c r="B19542" s="0" t="n">
        <v>202508</v>
      </c>
      <c r="C19542" s="37" t="s">
        <v>152</v>
      </c>
      <c r="D19542" s="37" t="s">
        <v>420</v>
      </c>
      <c r="E19542" s="0" t="n">
        <v>1</v>
      </c>
      <c r="F19542" s="38" t="s">
        <v>71</v>
      </c>
      <c r="G19542" s="37" t="s">
        <v>758</v>
      </c>
      <c r="H19542" s="0" t="n">
        <v>117670</v>
      </c>
      <c r="I19542" s="0" t="n">
        <v>60768</v>
      </c>
      <c r="J19542" s="0" t="n">
        <v>8273</v>
      </c>
    </row>
    <row r="19543" customFormat="false" ht="15" hidden="false" customHeight="false" outlineLevel="0" collapsed="false">
      <c r="A19543" s="0" t="n">
        <v>202508</v>
      </c>
      <c r="B19543" s="0" t="n">
        <v>202508</v>
      </c>
      <c r="C19543" s="37" t="s">
        <v>115</v>
      </c>
      <c r="D19543" s="37" t="s">
        <v>626</v>
      </c>
      <c r="E19543" s="0" t="n">
        <v>1</v>
      </c>
      <c r="F19543" s="38" t="s">
        <v>71</v>
      </c>
      <c r="G19543" s="37" t="s">
        <v>759</v>
      </c>
      <c r="H19543" s="0" t="n">
        <v>29066</v>
      </c>
      <c r="I19543" s="0" t="n">
        <v>14772</v>
      </c>
      <c r="J19543" s="0" t="n">
        <v>524</v>
      </c>
    </row>
    <row r="19544" customFormat="false" ht="15" hidden="false" customHeight="false" outlineLevel="0" collapsed="false">
      <c r="A19544" s="0" t="n">
        <v>202508</v>
      </c>
      <c r="B19544" s="0" t="n">
        <v>202508</v>
      </c>
      <c r="C19544" s="37" t="s">
        <v>184</v>
      </c>
      <c r="D19544" s="37" t="s">
        <v>425</v>
      </c>
      <c r="E19544" s="0" t="n">
        <v>1</v>
      </c>
      <c r="F19544" s="38" t="s">
        <v>71</v>
      </c>
      <c r="G19544" s="37" t="s">
        <v>760</v>
      </c>
      <c r="H19544" s="0" t="n">
        <v>274531</v>
      </c>
      <c r="I19544" s="0" t="n">
        <v>153373</v>
      </c>
      <c r="J19544" s="0" t="n">
        <v>-11954</v>
      </c>
    </row>
    <row r="19545" customFormat="false" ht="15" hidden="false" customHeight="false" outlineLevel="0" collapsed="false">
      <c r="A19545" s="0" t="n">
        <v>202508</v>
      </c>
      <c r="B19545" s="0" t="n">
        <v>202508</v>
      </c>
      <c r="C19545" s="37" t="s">
        <v>95</v>
      </c>
      <c r="D19545" s="37" t="s">
        <v>618</v>
      </c>
      <c r="E19545" s="0" t="n">
        <v>1</v>
      </c>
      <c r="F19545" s="38" t="s">
        <v>71</v>
      </c>
      <c r="G19545" s="37" t="s">
        <v>761</v>
      </c>
      <c r="H19545" s="0" t="n">
        <v>484424</v>
      </c>
      <c r="I19545" s="0" t="n">
        <v>107341</v>
      </c>
      <c r="J19545" s="0" t="n">
        <v>-3601</v>
      </c>
    </row>
    <row r="19546" customFormat="false" ht="15" hidden="false" customHeight="false" outlineLevel="0" collapsed="false">
      <c r="A19546" s="0" t="n">
        <v>202508</v>
      </c>
      <c r="B19546" s="0" t="n">
        <v>202508</v>
      </c>
      <c r="C19546" s="37" t="s">
        <v>152</v>
      </c>
      <c r="D19546" s="37" t="s">
        <v>372</v>
      </c>
      <c r="E19546" s="0" t="n">
        <v>1</v>
      </c>
      <c r="F19546" s="38" t="s">
        <v>71</v>
      </c>
      <c r="G19546" s="37" t="s">
        <v>762</v>
      </c>
      <c r="H19546" s="0" t="n">
        <v>242003</v>
      </c>
      <c r="I19546" s="0" t="n">
        <v>86855</v>
      </c>
      <c r="J19546" s="0" t="n">
        <v>8168</v>
      </c>
    </row>
    <row r="19547" customFormat="false" ht="15" hidden="false" customHeight="false" outlineLevel="0" collapsed="false">
      <c r="A19547" s="0" t="n">
        <v>202508</v>
      </c>
      <c r="B19547" s="0" t="n">
        <v>202508</v>
      </c>
      <c r="C19547" s="37" t="s">
        <v>158</v>
      </c>
      <c r="D19547" s="37" t="s">
        <v>461</v>
      </c>
      <c r="E19547" s="0" t="n">
        <v>1</v>
      </c>
      <c r="F19547" s="38" t="s">
        <v>71</v>
      </c>
      <c r="G19547" s="37" t="s">
        <v>763</v>
      </c>
      <c r="H19547" s="0" t="n">
        <v>2051640</v>
      </c>
      <c r="I19547" s="0" t="n">
        <v>459430</v>
      </c>
      <c r="J19547" s="0" t="n">
        <v>-7349</v>
      </c>
    </row>
    <row r="19548" customFormat="false" ht="15" hidden="false" customHeight="false" outlineLevel="0" collapsed="false">
      <c r="A19548" s="0" t="n">
        <v>202508</v>
      </c>
      <c r="B19548" s="0" t="n">
        <v>202508</v>
      </c>
      <c r="C19548" s="37" t="s">
        <v>106</v>
      </c>
      <c r="D19548" s="37" t="s">
        <v>116</v>
      </c>
      <c r="E19548" s="0" t="n">
        <v>1</v>
      </c>
      <c r="F19548" s="38" t="s">
        <v>71</v>
      </c>
      <c r="G19548" s="37" t="s">
        <v>764</v>
      </c>
      <c r="H19548" s="0" t="n">
        <v>2004169</v>
      </c>
      <c r="I19548" s="0" t="n">
        <v>1153241</v>
      </c>
      <c r="J19548" s="0" t="n">
        <v>136429</v>
      </c>
    </row>
    <row r="19549" customFormat="false" ht="15" hidden="false" customHeight="false" outlineLevel="0" collapsed="false">
      <c r="A19549" s="0" t="n">
        <v>202508</v>
      </c>
      <c r="B19549" s="0" t="n">
        <v>202508</v>
      </c>
      <c r="C19549" s="37" t="s">
        <v>109</v>
      </c>
      <c r="D19549" s="37" t="s">
        <v>540</v>
      </c>
      <c r="E19549" s="0" t="n">
        <v>1</v>
      </c>
      <c r="F19549" s="38" t="s">
        <v>71</v>
      </c>
      <c r="G19549" s="37" t="s">
        <v>765</v>
      </c>
      <c r="H19549" s="0" t="n">
        <v>504332</v>
      </c>
      <c r="I19549" s="0" t="n">
        <v>95167</v>
      </c>
      <c r="J19549" s="0" t="n">
        <v>520</v>
      </c>
    </row>
    <row r="19550" customFormat="false" ht="15" hidden="false" customHeight="false" outlineLevel="0" collapsed="false">
      <c r="A19550" s="0" t="n">
        <v>202508</v>
      </c>
      <c r="B19550" s="0" t="n">
        <v>202508</v>
      </c>
      <c r="C19550" s="37" t="s">
        <v>178</v>
      </c>
      <c r="D19550" s="37" t="s">
        <v>364</v>
      </c>
      <c r="E19550" s="0" t="n">
        <v>1</v>
      </c>
      <c r="F19550" s="38" t="s">
        <v>71</v>
      </c>
      <c r="G19550" s="37" t="s">
        <v>766</v>
      </c>
      <c r="H19550" s="0" t="n">
        <v>31663</v>
      </c>
      <c r="I19550" s="0" t="n">
        <v>7678</v>
      </c>
      <c r="J19550" s="0" t="n">
        <v>-629</v>
      </c>
    </row>
    <row r="19551" customFormat="false" ht="15" hidden="false" customHeight="false" outlineLevel="0" collapsed="false">
      <c r="A19551" s="0" t="n">
        <v>202508</v>
      </c>
      <c r="B19551" s="0" t="n">
        <v>202508</v>
      </c>
      <c r="C19551" s="37" t="s">
        <v>184</v>
      </c>
      <c r="D19551" s="37" t="s">
        <v>571</v>
      </c>
      <c r="E19551" s="0" t="n">
        <v>1</v>
      </c>
      <c r="F19551" s="38" t="s">
        <v>71</v>
      </c>
      <c r="G19551" s="37" t="s">
        <v>767</v>
      </c>
      <c r="H19551" s="0" t="n">
        <v>1413338</v>
      </c>
      <c r="I19551" s="0" t="n">
        <v>552068</v>
      </c>
      <c r="J19551" s="0" t="n">
        <v>97705</v>
      </c>
    </row>
    <row r="19552" customFormat="false" ht="15" hidden="false" customHeight="false" outlineLevel="0" collapsed="false">
      <c r="A19552" s="0" t="n">
        <v>202508</v>
      </c>
      <c r="B19552" s="0" t="n">
        <v>202508</v>
      </c>
      <c r="C19552" s="37" t="s">
        <v>136</v>
      </c>
      <c r="D19552" s="37" t="s">
        <v>509</v>
      </c>
      <c r="E19552" s="0" t="n">
        <v>1</v>
      </c>
      <c r="F19552" s="38" t="s">
        <v>71</v>
      </c>
      <c r="G19552" s="37" t="s">
        <v>768</v>
      </c>
      <c r="H19552" s="0" t="n">
        <v>1128181</v>
      </c>
      <c r="I19552" s="0" t="n">
        <v>260200</v>
      </c>
      <c r="J19552" s="0" t="n">
        <v>28476</v>
      </c>
    </row>
    <row r="19553" customFormat="false" ht="15" hidden="false" customHeight="false" outlineLevel="0" collapsed="false">
      <c r="A19553" s="0" t="n">
        <v>202508</v>
      </c>
      <c r="B19553" s="0" t="n">
        <v>202508</v>
      </c>
      <c r="C19553" s="37" t="s">
        <v>136</v>
      </c>
      <c r="D19553" s="37" t="s">
        <v>258</v>
      </c>
      <c r="E19553" s="0" t="n">
        <v>1</v>
      </c>
      <c r="F19553" s="38" t="s">
        <v>71</v>
      </c>
      <c r="G19553" s="37" t="s">
        <v>769</v>
      </c>
      <c r="H19553" s="0" t="n">
        <v>819786</v>
      </c>
      <c r="I19553" s="0" t="n">
        <v>753780</v>
      </c>
      <c r="J19553" s="0" t="n">
        <v>-75605</v>
      </c>
    </row>
    <row r="19554" customFormat="false" ht="15" hidden="false" customHeight="false" outlineLevel="0" collapsed="false">
      <c r="A19554" s="0" t="n">
        <v>202508</v>
      </c>
      <c r="B19554" s="0" t="n">
        <v>202508</v>
      </c>
      <c r="C19554" s="37" t="s">
        <v>115</v>
      </c>
      <c r="D19554" s="37" t="s">
        <v>288</v>
      </c>
      <c r="E19554" s="0" t="n">
        <v>1</v>
      </c>
      <c r="F19554" s="38" t="s">
        <v>71</v>
      </c>
      <c r="G19554" s="37" t="s">
        <v>770</v>
      </c>
      <c r="H19554" s="0" t="n">
        <v>3177620</v>
      </c>
      <c r="I19554" s="0" t="n">
        <v>2282869</v>
      </c>
      <c r="J19554" s="0" t="n">
        <v>331711</v>
      </c>
    </row>
    <row r="19555" customFormat="false" ht="15" hidden="false" customHeight="false" outlineLevel="0" collapsed="false">
      <c r="A19555" s="0" t="n">
        <v>202508</v>
      </c>
      <c r="B19555" s="0" t="n">
        <v>202508</v>
      </c>
      <c r="C19555" s="37" t="s">
        <v>109</v>
      </c>
      <c r="D19555" s="37" t="s">
        <v>412</v>
      </c>
      <c r="E19555" s="0" t="n">
        <v>1</v>
      </c>
      <c r="F19555" s="38" t="s">
        <v>71</v>
      </c>
      <c r="G19555" s="37" t="s">
        <v>771</v>
      </c>
      <c r="H19555" s="0" t="n">
        <v>137634</v>
      </c>
      <c r="I19555" s="0" t="n">
        <v>29428</v>
      </c>
      <c r="J19555" s="0" t="n">
        <v>2714</v>
      </c>
    </row>
    <row r="19556" customFormat="false" ht="15" hidden="false" customHeight="false" outlineLevel="0" collapsed="false">
      <c r="A19556" s="0" t="n">
        <v>202508</v>
      </c>
      <c r="B19556" s="0" t="n">
        <v>202508</v>
      </c>
      <c r="C19556" s="37" t="s">
        <v>98</v>
      </c>
      <c r="D19556" s="37" t="s">
        <v>233</v>
      </c>
      <c r="E19556" s="0" t="n">
        <v>1</v>
      </c>
      <c r="F19556" s="38" t="s">
        <v>71</v>
      </c>
      <c r="G19556" s="37" t="s">
        <v>772</v>
      </c>
      <c r="H19556" s="0" t="n">
        <v>5269494</v>
      </c>
      <c r="I19556" s="0" t="n">
        <v>1352535</v>
      </c>
      <c r="J19556" s="0" t="n">
        <v>49830</v>
      </c>
    </row>
    <row r="19557" customFormat="false" ht="15" hidden="false" customHeight="false" outlineLevel="0" collapsed="false">
      <c r="A19557" s="0" t="n">
        <v>202508</v>
      </c>
      <c r="B19557" s="0" t="n">
        <v>202508</v>
      </c>
      <c r="C19557" s="37" t="s">
        <v>178</v>
      </c>
      <c r="D19557" s="37" t="s">
        <v>294</v>
      </c>
      <c r="E19557" s="0" t="n">
        <v>1</v>
      </c>
      <c r="F19557" s="38" t="s">
        <v>71</v>
      </c>
      <c r="G19557" s="37" t="s">
        <v>773</v>
      </c>
      <c r="H19557" s="0" t="n">
        <v>222626</v>
      </c>
      <c r="I19557" s="0" t="n">
        <v>81069</v>
      </c>
      <c r="J19557" s="0" t="n">
        <v>3308</v>
      </c>
    </row>
    <row r="19558" customFormat="false" ht="15" hidden="false" customHeight="false" outlineLevel="0" collapsed="false">
      <c r="A19558" s="0" t="n">
        <v>202508</v>
      </c>
      <c r="B19558" s="0" t="n">
        <v>202508</v>
      </c>
      <c r="C19558" s="37" t="s">
        <v>149</v>
      </c>
      <c r="D19558" s="37" t="s">
        <v>130</v>
      </c>
      <c r="E19558" s="0" t="n">
        <v>1</v>
      </c>
      <c r="F19558" s="38" t="s">
        <v>71</v>
      </c>
      <c r="G19558" s="37" t="s">
        <v>774</v>
      </c>
      <c r="H19558" s="0" t="n">
        <v>1318866</v>
      </c>
      <c r="I19558" s="0" t="n">
        <v>450603</v>
      </c>
      <c r="J19558" s="0" t="n">
        <v>96448</v>
      </c>
    </row>
    <row r="19559" customFormat="false" ht="15" hidden="false" customHeight="false" outlineLevel="0" collapsed="false">
      <c r="A19559" s="0" t="n">
        <v>202508</v>
      </c>
      <c r="B19559" s="0" t="n">
        <v>202508</v>
      </c>
      <c r="C19559" s="37" t="s">
        <v>109</v>
      </c>
      <c r="D19559" s="37" t="s">
        <v>139</v>
      </c>
      <c r="E19559" s="0" t="n">
        <v>1</v>
      </c>
      <c r="F19559" s="38" t="s">
        <v>71</v>
      </c>
      <c r="G19559" s="37" t="s">
        <v>775</v>
      </c>
      <c r="H19559" s="0" t="n">
        <v>95604</v>
      </c>
      <c r="I19559" s="0" t="n">
        <v>19092</v>
      </c>
      <c r="J19559" s="0" t="n">
        <v>2137</v>
      </c>
    </row>
    <row r="19560" customFormat="false" ht="15" hidden="false" customHeight="false" outlineLevel="0" collapsed="false">
      <c r="A19560" s="0" t="n">
        <v>202508</v>
      </c>
      <c r="B19560" s="0" t="n">
        <v>202508</v>
      </c>
      <c r="C19560" s="37" t="s">
        <v>106</v>
      </c>
      <c r="D19560" s="37" t="s">
        <v>776</v>
      </c>
      <c r="E19560" s="0" t="n">
        <v>1</v>
      </c>
      <c r="F19560" s="38" t="s">
        <v>71</v>
      </c>
      <c r="G19560" s="37" t="s">
        <v>777</v>
      </c>
      <c r="H19560" s="0" t="n">
        <v>182984</v>
      </c>
      <c r="I19560" s="0" t="n">
        <v>41821</v>
      </c>
      <c r="J19560" s="0" t="n">
        <v>9155</v>
      </c>
    </row>
    <row r="19561" customFormat="false" ht="15" hidden="false" customHeight="false" outlineLevel="0" collapsed="false">
      <c r="A19561" s="0" t="n">
        <v>202508</v>
      </c>
      <c r="B19561" s="0" t="n">
        <v>202508</v>
      </c>
      <c r="C19561" s="37" t="s">
        <v>109</v>
      </c>
      <c r="D19561" s="37" t="s">
        <v>396</v>
      </c>
      <c r="E19561" s="0" t="n">
        <v>1</v>
      </c>
      <c r="F19561" s="38" t="s">
        <v>71</v>
      </c>
      <c r="G19561" s="37" t="s">
        <v>778</v>
      </c>
      <c r="H19561" s="0" t="n">
        <v>2534874</v>
      </c>
      <c r="I19561" s="0" t="n">
        <v>367762</v>
      </c>
      <c r="J19561" s="0" t="n">
        <v>46918</v>
      </c>
    </row>
    <row r="19562" customFormat="false" ht="15" hidden="false" customHeight="false" outlineLevel="0" collapsed="false">
      <c r="A19562" s="0" t="n">
        <v>202508</v>
      </c>
      <c r="B19562" s="0" t="n">
        <v>202508</v>
      </c>
      <c r="C19562" s="37" t="s">
        <v>106</v>
      </c>
      <c r="D19562" s="37" t="s">
        <v>189</v>
      </c>
      <c r="E19562" s="0" t="n">
        <v>1</v>
      </c>
      <c r="F19562" s="38" t="s">
        <v>71</v>
      </c>
      <c r="G19562" s="37" t="s">
        <v>779</v>
      </c>
      <c r="H19562" s="0" t="n">
        <v>367425</v>
      </c>
      <c r="I19562" s="0" t="n">
        <v>299824</v>
      </c>
      <c r="J19562" s="0" t="n">
        <v>31027</v>
      </c>
    </row>
    <row r="19563" customFormat="false" ht="15" hidden="false" customHeight="false" outlineLevel="0" collapsed="false">
      <c r="A19563" s="0" t="n">
        <v>202508</v>
      </c>
      <c r="B19563" s="0" t="n">
        <v>202508</v>
      </c>
      <c r="C19563" s="37" t="s">
        <v>152</v>
      </c>
      <c r="D19563" s="37" t="s">
        <v>320</v>
      </c>
      <c r="E19563" s="0" t="n">
        <v>1</v>
      </c>
      <c r="F19563" s="38" t="s">
        <v>71</v>
      </c>
      <c r="G19563" s="37" t="s">
        <v>780</v>
      </c>
      <c r="H19563" s="0" t="n">
        <v>1126085</v>
      </c>
      <c r="I19563" s="0" t="n">
        <v>259897</v>
      </c>
      <c r="J19563" s="0" t="n">
        <v>1110</v>
      </c>
    </row>
    <row r="19564" customFormat="false" ht="15" hidden="false" customHeight="false" outlineLevel="0" collapsed="false">
      <c r="A19564" s="0" t="n">
        <v>202508</v>
      </c>
      <c r="B19564" s="0" t="n">
        <v>202508</v>
      </c>
      <c r="C19564" s="37" t="s">
        <v>95</v>
      </c>
      <c r="D19564" s="37" t="s">
        <v>693</v>
      </c>
      <c r="E19564" s="0" t="n">
        <v>1</v>
      </c>
      <c r="F19564" s="38" t="s">
        <v>71</v>
      </c>
      <c r="G19564" s="37" t="s">
        <v>781</v>
      </c>
      <c r="H19564" s="0" t="n">
        <v>873280</v>
      </c>
      <c r="I19564" s="0" t="n">
        <v>219122</v>
      </c>
      <c r="J19564" s="0" t="n">
        <v>20987</v>
      </c>
    </row>
    <row r="19565" customFormat="false" ht="15" hidden="false" customHeight="false" outlineLevel="0" collapsed="false">
      <c r="A19565" s="0" t="n">
        <v>202508</v>
      </c>
      <c r="B19565" s="0" t="n">
        <v>202508</v>
      </c>
      <c r="C19565" s="37" t="s">
        <v>98</v>
      </c>
      <c r="D19565" s="37" t="s">
        <v>369</v>
      </c>
      <c r="E19565" s="0" t="n">
        <v>1</v>
      </c>
      <c r="F19565" s="38" t="s">
        <v>71</v>
      </c>
      <c r="G19565" s="37" t="s">
        <v>782</v>
      </c>
      <c r="H19565" s="0" t="n">
        <v>468304</v>
      </c>
      <c r="I19565" s="0" t="n">
        <v>132895</v>
      </c>
      <c r="J19565" s="0" t="n">
        <v>24200</v>
      </c>
    </row>
    <row r="19566" customFormat="false" ht="15" hidden="false" customHeight="false" outlineLevel="0" collapsed="false">
      <c r="A19566" s="0" t="n">
        <v>202508</v>
      </c>
      <c r="B19566" s="0" t="n">
        <v>202508</v>
      </c>
      <c r="C19566" s="37" t="s">
        <v>136</v>
      </c>
      <c r="D19566" s="37" t="s">
        <v>719</v>
      </c>
      <c r="E19566" s="0" t="n">
        <v>1</v>
      </c>
      <c r="F19566" s="38" t="s">
        <v>71</v>
      </c>
      <c r="G19566" s="37" t="s">
        <v>783</v>
      </c>
      <c r="H19566" s="0" t="n">
        <v>3345162</v>
      </c>
      <c r="I19566" s="0" t="n">
        <v>1579494</v>
      </c>
      <c r="J19566" s="0" t="n">
        <v>139188</v>
      </c>
    </row>
    <row r="19567" customFormat="false" ht="15" hidden="false" customHeight="false" outlineLevel="0" collapsed="false">
      <c r="A19567" s="0" t="n">
        <v>202508</v>
      </c>
      <c r="B19567" s="0" t="n">
        <v>202508</v>
      </c>
      <c r="C19567" s="37" t="s">
        <v>101</v>
      </c>
      <c r="D19567" s="37" t="s">
        <v>247</v>
      </c>
      <c r="E19567" s="0" t="n">
        <v>1</v>
      </c>
      <c r="F19567" s="38" t="s">
        <v>71</v>
      </c>
      <c r="G19567" s="37" t="s">
        <v>784</v>
      </c>
      <c r="H19567" s="0" t="n">
        <v>403311</v>
      </c>
      <c r="I19567" s="0" t="n">
        <v>245516</v>
      </c>
      <c r="J19567" s="0" t="n">
        <v>67183</v>
      </c>
    </row>
    <row r="19568" customFormat="false" ht="15" hidden="false" customHeight="false" outlineLevel="0" collapsed="false">
      <c r="A19568" s="0" t="n">
        <v>202508</v>
      </c>
      <c r="B19568" s="0" t="n">
        <v>202508</v>
      </c>
      <c r="C19568" s="37" t="s">
        <v>184</v>
      </c>
      <c r="D19568" s="37" t="s">
        <v>367</v>
      </c>
      <c r="E19568" s="0" t="n">
        <v>1</v>
      </c>
      <c r="F19568" s="38" t="s">
        <v>71</v>
      </c>
      <c r="G19568" s="37" t="s">
        <v>785</v>
      </c>
      <c r="H19568" s="0" t="n">
        <v>58296</v>
      </c>
      <c r="I19568" s="0" t="n">
        <v>36939</v>
      </c>
      <c r="J19568" s="0" t="n">
        <v>6721</v>
      </c>
    </row>
    <row r="19569" customFormat="false" ht="15" hidden="false" customHeight="false" outlineLevel="0" collapsed="false">
      <c r="A19569" s="0" t="n">
        <v>202508</v>
      </c>
      <c r="B19569" s="0" t="n">
        <v>202508</v>
      </c>
      <c r="C19569" s="37" t="s">
        <v>98</v>
      </c>
      <c r="D19569" s="37" t="s">
        <v>376</v>
      </c>
      <c r="E19569" s="0" t="n">
        <v>1</v>
      </c>
      <c r="F19569" s="38" t="s">
        <v>71</v>
      </c>
      <c r="G19569" s="37" t="s">
        <v>786</v>
      </c>
      <c r="H19569" s="0" t="n">
        <v>192121</v>
      </c>
      <c r="I19569" s="0" t="n">
        <v>97457</v>
      </c>
      <c r="J19569" s="0" t="n">
        <v>-3881</v>
      </c>
    </row>
    <row r="19570" customFormat="false" ht="15" hidden="false" customHeight="false" outlineLevel="0" collapsed="false">
      <c r="A19570" s="0" t="n">
        <v>202508</v>
      </c>
      <c r="B19570" s="0" t="n">
        <v>202508</v>
      </c>
      <c r="C19570" s="37" t="s">
        <v>158</v>
      </c>
      <c r="D19570" s="37" t="s">
        <v>96</v>
      </c>
      <c r="E19570" s="0" t="n">
        <v>1</v>
      </c>
      <c r="F19570" s="38" t="s">
        <v>71</v>
      </c>
      <c r="G19570" s="37" t="s">
        <v>787</v>
      </c>
      <c r="H19570" s="0" t="n">
        <v>1197102</v>
      </c>
      <c r="I19570" s="0" t="n">
        <v>427143</v>
      </c>
      <c r="J19570" s="0" t="n">
        <v>13459</v>
      </c>
    </row>
    <row r="19571" customFormat="false" ht="15" hidden="false" customHeight="false" outlineLevel="0" collapsed="false">
      <c r="A19571" s="0" t="n">
        <v>202508</v>
      </c>
      <c r="B19571" s="0" t="n">
        <v>202508</v>
      </c>
      <c r="C19571" s="37" t="s">
        <v>115</v>
      </c>
      <c r="D19571" s="37" t="s">
        <v>241</v>
      </c>
      <c r="E19571" s="0" t="n">
        <v>1</v>
      </c>
      <c r="F19571" s="38" t="s">
        <v>71</v>
      </c>
      <c r="G19571" s="37" t="s">
        <v>788</v>
      </c>
      <c r="H19571" s="0" t="n">
        <v>824396</v>
      </c>
      <c r="I19571" s="0" t="n">
        <v>446209</v>
      </c>
      <c r="J19571" s="0" t="n">
        <v>65742</v>
      </c>
    </row>
    <row r="19572" customFormat="false" ht="15" hidden="false" customHeight="false" outlineLevel="0" collapsed="false">
      <c r="A19572" s="0" t="n">
        <v>202508</v>
      </c>
      <c r="B19572" s="0" t="n">
        <v>202508</v>
      </c>
      <c r="C19572" s="37" t="s">
        <v>101</v>
      </c>
      <c r="D19572" s="37" t="s">
        <v>482</v>
      </c>
      <c r="E19572" s="0" t="n">
        <v>1</v>
      </c>
      <c r="F19572" s="38" t="s">
        <v>71</v>
      </c>
      <c r="G19572" s="37" t="s">
        <v>789</v>
      </c>
      <c r="H19572" s="0" t="n">
        <v>120222</v>
      </c>
      <c r="I19572" s="0" t="n">
        <v>50473</v>
      </c>
      <c r="J19572" s="0" t="n">
        <v>-3669</v>
      </c>
    </row>
    <row r="19573" customFormat="false" ht="15" hidden="false" customHeight="false" outlineLevel="0" collapsed="false">
      <c r="A19573" s="0" t="n">
        <v>202508</v>
      </c>
      <c r="B19573" s="0" t="n">
        <v>202508</v>
      </c>
      <c r="C19573" s="37" t="s">
        <v>136</v>
      </c>
      <c r="D19573" s="37" t="s">
        <v>120</v>
      </c>
      <c r="E19573" s="0" t="n">
        <v>1</v>
      </c>
      <c r="F19573" s="38" t="s">
        <v>71</v>
      </c>
      <c r="G19573" s="37" t="s">
        <v>790</v>
      </c>
      <c r="H19573" s="0" t="n">
        <v>268528</v>
      </c>
      <c r="I19573" s="0" t="n">
        <v>139909</v>
      </c>
      <c r="J19573" s="0" t="n">
        <v>9563</v>
      </c>
    </row>
    <row r="19574" customFormat="false" ht="15" hidden="false" customHeight="false" outlineLevel="0" collapsed="false">
      <c r="A19574" s="0" t="n">
        <v>202508</v>
      </c>
      <c r="B19574" s="0" t="n">
        <v>202508</v>
      </c>
      <c r="C19574" s="37" t="s">
        <v>98</v>
      </c>
      <c r="D19574" s="37" t="s">
        <v>447</v>
      </c>
      <c r="E19574" s="0" t="n">
        <v>1</v>
      </c>
      <c r="F19574" s="38" t="s">
        <v>71</v>
      </c>
      <c r="G19574" s="37" t="s">
        <v>791</v>
      </c>
      <c r="H19574" s="0" t="n">
        <v>192782</v>
      </c>
      <c r="I19574" s="0" t="n">
        <v>38284</v>
      </c>
      <c r="J19574" s="0" t="n">
        <v>-508</v>
      </c>
    </row>
    <row r="19575" customFormat="false" ht="15" hidden="false" customHeight="false" outlineLevel="0" collapsed="false">
      <c r="A19575" s="0" t="n">
        <v>202508</v>
      </c>
      <c r="B19575" s="0" t="n">
        <v>202508</v>
      </c>
      <c r="C19575" s="37" t="s">
        <v>136</v>
      </c>
      <c r="D19575" s="37" t="s">
        <v>391</v>
      </c>
      <c r="E19575" s="0" t="n">
        <v>1</v>
      </c>
      <c r="F19575" s="38" t="s">
        <v>71</v>
      </c>
      <c r="G19575" s="37" t="s">
        <v>792</v>
      </c>
      <c r="H19575" s="0" t="n">
        <v>380760</v>
      </c>
      <c r="I19575" s="0" t="n">
        <v>128554</v>
      </c>
      <c r="J19575" s="0" t="n">
        <v>10808</v>
      </c>
    </row>
    <row r="19576" customFormat="false" ht="15" hidden="false" customHeight="false" outlineLevel="0" collapsed="false">
      <c r="A19576" s="0" t="n">
        <v>202508</v>
      </c>
      <c r="B19576" s="0" t="n">
        <v>202508</v>
      </c>
      <c r="C19576" s="37" t="s">
        <v>106</v>
      </c>
      <c r="D19576" s="37" t="s">
        <v>467</v>
      </c>
      <c r="E19576" s="0" t="n">
        <v>1</v>
      </c>
      <c r="F19576" s="38" t="s">
        <v>71</v>
      </c>
      <c r="G19576" s="37" t="s">
        <v>793</v>
      </c>
      <c r="H19576" s="0" t="n">
        <v>153661</v>
      </c>
      <c r="I19576" s="0" t="n">
        <v>41953</v>
      </c>
      <c r="J19576" s="0" t="n">
        <v>-523</v>
      </c>
    </row>
    <row r="19577" customFormat="false" ht="15" hidden="false" customHeight="false" outlineLevel="0" collapsed="false">
      <c r="A19577" s="0" t="n">
        <v>202508</v>
      </c>
      <c r="B19577" s="0" t="n">
        <v>202508</v>
      </c>
      <c r="C19577" s="37" t="s">
        <v>95</v>
      </c>
      <c r="D19577" s="37" t="s">
        <v>147</v>
      </c>
      <c r="E19577" s="0" t="n">
        <v>1</v>
      </c>
      <c r="F19577" s="38" t="s">
        <v>71</v>
      </c>
      <c r="G19577" s="37" t="s">
        <v>794</v>
      </c>
      <c r="H19577" s="0" t="n">
        <v>271757</v>
      </c>
      <c r="I19577" s="0" t="n">
        <v>64198</v>
      </c>
      <c r="J19577" s="0" t="n">
        <v>11899</v>
      </c>
    </row>
    <row r="19578" customFormat="false" ht="15" hidden="false" customHeight="false" outlineLevel="0" collapsed="false">
      <c r="A19578" s="0" t="n">
        <v>202508</v>
      </c>
      <c r="B19578" s="0" t="n">
        <v>202508</v>
      </c>
      <c r="C19578" s="37" t="s">
        <v>184</v>
      </c>
      <c r="D19578" s="37" t="s">
        <v>603</v>
      </c>
      <c r="E19578" s="0" t="n">
        <v>1</v>
      </c>
      <c r="F19578" s="38" t="s">
        <v>71</v>
      </c>
      <c r="G19578" s="37" t="s">
        <v>795</v>
      </c>
      <c r="H19578" s="0" t="n">
        <v>347051</v>
      </c>
      <c r="I19578" s="0" t="n">
        <v>67481</v>
      </c>
      <c r="J19578" s="0" t="n">
        <v>1962</v>
      </c>
    </row>
    <row r="19579" customFormat="false" ht="15" hidden="false" customHeight="false" outlineLevel="0" collapsed="false">
      <c r="A19579" s="0" t="n">
        <v>202508</v>
      </c>
      <c r="B19579" s="0" t="n">
        <v>202508</v>
      </c>
      <c r="C19579" s="37" t="s">
        <v>149</v>
      </c>
      <c r="D19579" s="37" t="s">
        <v>318</v>
      </c>
      <c r="E19579" s="0" t="n">
        <v>1</v>
      </c>
      <c r="F19579" s="38" t="s">
        <v>71</v>
      </c>
      <c r="G19579" s="37" t="s">
        <v>796</v>
      </c>
      <c r="H19579" s="0" t="n">
        <v>1640753</v>
      </c>
      <c r="I19579" s="0" t="n">
        <v>535883</v>
      </c>
      <c r="J19579" s="0" t="n">
        <v>78488</v>
      </c>
    </row>
    <row r="19580" customFormat="false" ht="15" hidden="false" customHeight="false" outlineLevel="0" collapsed="false">
      <c r="A19580" s="0" t="n">
        <v>202508</v>
      </c>
      <c r="B19580" s="0" t="n">
        <v>202508</v>
      </c>
      <c r="C19580" s="37" t="s">
        <v>115</v>
      </c>
      <c r="D19580" s="37" t="s">
        <v>191</v>
      </c>
      <c r="E19580" s="0" t="n">
        <v>1</v>
      </c>
      <c r="F19580" s="38" t="s">
        <v>71</v>
      </c>
      <c r="G19580" s="37" t="s">
        <v>797</v>
      </c>
      <c r="H19580" s="0" t="n">
        <v>1492820</v>
      </c>
      <c r="I19580" s="0" t="n">
        <v>1461500</v>
      </c>
      <c r="J19580" s="0" t="n">
        <v>-101361</v>
      </c>
    </row>
    <row r="19581" customFormat="false" ht="15" hidden="false" customHeight="false" outlineLevel="0" collapsed="false">
      <c r="A19581" s="0" t="n">
        <v>202508</v>
      </c>
      <c r="B19581" s="0" t="n">
        <v>202508</v>
      </c>
      <c r="C19581" s="37" t="s">
        <v>101</v>
      </c>
      <c r="D19581" s="37" t="s">
        <v>519</v>
      </c>
      <c r="E19581" s="0" t="n">
        <v>1</v>
      </c>
      <c r="F19581" s="38" t="s">
        <v>71</v>
      </c>
      <c r="G19581" s="37" t="s">
        <v>798</v>
      </c>
      <c r="H19581" s="0" t="n">
        <v>544398</v>
      </c>
      <c r="I19581" s="0" t="n">
        <v>134823</v>
      </c>
      <c r="J19581" s="0" t="n">
        <v>6678</v>
      </c>
    </row>
    <row r="19582" customFormat="false" ht="15" hidden="false" customHeight="false" outlineLevel="0" collapsed="false">
      <c r="A19582" s="0" t="n">
        <v>202508</v>
      </c>
      <c r="B19582" s="0" t="n">
        <v>202508</v>
      </c>
      <c r="C19582" s="37" t="s">
        <v>101</v>
      </c>
      <c r="D19582" s="37" t="s">
        <v>99</v>
      </c>
      <c r="E19582" s="0" t="n">
        <v>1</v>
      </c>
      <c r="F19582" s="38" t="s">
        <v>71</v>
      </c>
      <c r="G19582" s="37" t="s">
        <v>799</v>
      </c>
      <c r="H19582" s="0" t="n">
        <v>339050</v>
      </c>
      <c r="I19582" s="0" t="n">
        <v>128976</v>
      </c>
      <c r="J19582" s="0" t="n">
        <v>-6185</v>
      </c>
    </row>
    <row r="19583" customFormat="false" ht="15" hidden="false" customHeight="false" outlineLevel="0" collapsed="false">
      <c r="A19583" s="0" t="n">
        <v>202508</v>
      </c>
      <c r="B19583" s="0" t="n">
        <v>202508</v>
      </c>
      <c r="C19583" s="37" t="s">
        <v>197</v>
      </c>
      <c r="D19583" s="37" t="s">
        <v>623</v>
      </c>
      <c r="E19583" s="0" t="n">
        <v>1</v>
      </c>
      <c r="F19583" s="38" t="s">
        <v>71</v>
      </c>
      <c r="G19583" s="37" t="s">
        <v>800</v>
      </c>
      <c r="H19583" s="0" t="n">
        <v>450483</v>
      </c>
      <c r="I19583" s="0" t="n">
        <v>317026</v>
      </c>
      <c r="J19583" s="0" t="n">
        <v>63195</v>
      </c>
    </row>
    <row r="19584" customFormat="false" ht="15" hidden="false" customHeight="false" outlineLevel="0" collapsed="false">
      <c r="A19584" s="0" t="n">
        <v>202508</v>
      </c>
      <c r="B19584" s="0" t="n">
        <v>202508</v>
      </c>
      <c r="C19584" s="37" t="s">
        <v>115</v>
      </c>
      <c r="D19584" s="37" t="s">
        <v>102</v>
      </c>
      <c r="E19584" s="0" t="n">
        <v>1</v>
      </c>
      <c r="F19584" s="38" t="s">
        <v>71</v>
      </c>
      <c r="G19584" s="37" t="s">
        <v>801</v>
      </c>
      <c r="H19584" s="0" t="n">
        <v>269040</v>
      </c>
      <c r="I19584" s="0" t="n">
        <v>79038</v>
      </c>
      <c r="J19584" s="0" t="n">
        <v>202</v>
      </c>
    </row>
    <row r="19585" customFormat="false" ht="15" hidden="false" customHeight="false" outlineLevel="0" collapsed="false">
      <c r="A19585" s="0" t="n">
        <v>202508</v>
      </c>
      <c r="B19585" s="0" t="n">
        <v>202508</v>
      </c>
      <c r="C19585" s="37" t="s">
        <v>136</v>
      </c>
      <c r="D19585" s="37" t="s">
        <v>719</v>
      </c>
      <c r="E19585" s="0" t="n">
        <v>1</v>
      </c>
      <c r="F19585" s="38" t="s">
        <v>71</v>
      </c>
      <c r="G19585" s="37" t="s">
        <v>802</v>
      </c>
      <c r="H19585" s="0" t="n">
        <v>111812</v>
      </c>
      <c r="I19585" s="0" t="n">
        <v>27864</v>
      </c>
      <c r="J19585" s="0" t="n">
        <v>1986</v>
      </c>
    </row>
    <row r="19586" customFormat="false" ht="15" hidden="false" customHeight="false" outlineLevel="0" collapsed="false">
      <c r="A19586" s="0" t="n">
        <v>202508</v>
      </c>
      <c r="B19586" s="0" t="n">
        <v>202508</v>
      </c>
      <c r="C19586" s="37" t="s">
        <v>106</v>
      </c>
      <c r="D19586" s="37" t="s">
        <v>369</v>
      </c>
      <c r="E19586" s="0" t="n">
        <v>1</v>
      </c>
      <c r="F19586" s="38" t="s">
        <v>71</v>
      </c>
      <c r="G19586" s="37" t="s">
        <v>803</v>
      </c>
      <c r="H19586" s="0" t="n">
        <v>218254</v>
      </c>
      <c r="I19586" s="0" t="n">
        <v>43086</v>
      </c>
      <c r="J19586" s="0" t="n">
        <v>4963</v>
      </c>
    </row>
    <row r="19587" customFormat="false" ht="15" hidden="false" customHeight="false" outlineLevel="0" collapsed="false">
      <c r="A19587" s="0" t="n">
        <v>202508</v>
      </c>
      <c r="B19587" s="0" t="n">
        <v>202508</v>
      </c>
      <c r="C19587" s="37" t="s">
        <v>106</v>
      </c>
      <c r="D19587" s="37" t="s">
        <v>756</v>
      </c>
      <c r="E19587" s="0" t="n">
        <v>1</v>
      </c>
      <c r="F19587" s="38" t="s">
        <v>71</v>
      </c>
      <c r="G19587" s="37" t="s">
        <v>804</v>
      </c>
      <c r="H19587" s="0" t="n">
        <v>223660</v>
      </c>
      <c r="I19587" s="0" t="n">
        <v>112121</v>
      </c>
      <c r="J19587" s="0" t="n">
        <v>600</v>
      </c>
    </row>
    <row r="19588" customFormat="false" ht="15" hidden="false" customHeight="false" outlineLevel="0" collapsed="false">
      <c r="A19588" s="0" t="n">
        <v>202508</v>
      </c>
      <c r="B19588" s="0" t="n">
        <v>202508</v>
      </c>
      <c r="C19588" s="37" t="s">
        <v>101</v>
      </c>
      <c r="D19588" s="37" t="s">
        <v>165</v>
      </c>
      <c r="E19588" s="0" t="n">
        <v>1</v>
      </c>
      <c r="F19588" s="38" t="s">
        <v>71</v>
      </c>
      <c r="G19588" s="37" t="s">
        <v>805</v>
      </c>
      <c r="H19588" s="0" t="n">
        <v>145395</v>
      </c>
      <c r="I19588" s="0" t="n">
        <v>89605</v>
      </c>
      <c r="J19588" s="0" t="n">
        <v>-3587</v>
      </c>
    </row>
    <row r="19589" customFormat="false" ht="15" hidden="false" customHeight="false" outlineLevel="0" collapsed="false">
      <c r="A19589" s="0" t="n">
        <v>202508</v>
      </c>
      <c r="B19589" s="0" t="n">
        <v>202508</v>
      </c>
      <c r="C19589" s="37" t="s">
        <v>149</v>
      </c>
      <c r="D19589" s="37" t="s">
        <v>806</v>
      </c>
      <c r="E19589" s="0" t="n">
        <v>1</v>
      </c>
      <c r="F19589" s="38" t="s">
        <v>71</v>
      </c>
      <c r="G19589" s="37" t="s">
        <v>807</v>
      </c>
      <c r="H19589" s="0" t="n">
        <v>591290</v>
      </c>
      <c r="I19589" s="0" t="n">
        <v>196533</v>
      </c>
      <c r="J19589" s="0" t="n">
        <v>19370</v>
      </c>
    </row>
    <row r="19590" customFormat="false" ht="15" hidden="false" customHeight="false" outlineLevel="0" collapsed="false">
      <c r="A19590" s="0" t="n">
        <v>202508</v>
      </c>
      <c r="B19590" s="0" t="n">
        <v>202508</v>
      </c>
      <c r="C19590" s="37" t="s">
        <v>101</v>
      </c>
      <c r="D19590" s="37" t="s">
        <v>412</v>
      </c>
      <c r="E19590" s="0" t="n">
        <v>1</v>
      </c>
      <c r="F19590" s="38" t="s">
        <v>71</v>
      </c>
      <c r="G19590" s="37" t="s">
        <v>808</v>
      </c>
      <c r="H19590" s="0" t="n">
        <v>1106113</v>
      </c>
      <c r="I19590" s="0" t="n">
        <v>318280</v>
      </c>
      <c r="J19590" s="0" t="n">
        <v>-36038</v>
      </c>
    </row>
    <row r="19591" customFormat="false" ht="15" hidden="false" customHeight="false" outlineLevel="0" collapsed="false">
      <c r="A19591" s="0" t="n">
        <v>202508</v>
      </c>
      <c r="B19591" s="0" t="n">
        <v>202508</v>
      </c>
      <c r="C19591" s="37" t="s">
        <v>115</v>
      </c>
      <c r="D19591" s="37" t="s">
        <v>493</v>
      </c>
      <c r="E19591" s="0" t="n">
        <v>1</v>
      </c>
      <c r="F19591" s="38" t="s">
        <v>71</v>
      </c>
      <c r="G19591" s="37" t="s">
        <v>809</v>
      </c>
      <c r="H19591" s="0" t="n">
        <v>108713</v>
      </c>
      <c r="I19591" s="0" t="n">
        <v>19346</v>
      </c>
      <c r="J19591" s="0" t="n">
        <v>4144</v>
      </c>
    </row>
    <row r="19592" customFormat="false" ht="15" hidden="false" customHeight="false" outlineLevel="0" collapsed="false">
      <c r="A19592" s="0" t="n">
        <v>202508</v>
      </c>
      <c r="B19592" s="0" t="n">
        <v>202508</v>
      </c>
      <c r="C19592" s="37" t="s">
        <v>115</v>
      </c>
      <c r="D19592" s="37" t="s">
        <v>493</v>
      </c>
      <c r="E19592" s="0" t="n">
        <v>1</v>
      </c>
      <c r="F19592" s="38" t="s">
        <v>71</v>
      </c>
      <c r="G19592" s="37" t="s">
        <v>810</v>
      </c>
      <c r="H19592" s="0" t="n">
        <v>628130</v>
      </c>
      <c r="I19592" s="0" t="n">
        <v>194327</v>
      </c>
      <c r="J19592" s="0" t="n">
        <v>12890</v>
      </c>
    </row>
    <row r="19593" customFormat="false" ht="15" hidden="false" customHeight="false" outlineLevel="0" collapsed="false">
      <c r="A19593" s="0" t="n">
        <v>202508</v>
      </c>
      <c r="B19593" s="0" t="n">
        <v>202508</v>
      </c>
      <c r="C19593" s="37" t="s">
        <v>184</v>
      </c>
      <c r="D19593" s="37" t="s">
        <v>425</v>
      </c>
      <c r="E19593" s="0" t="n">
        <v>1</v>
      </c>
      <c r="F19593" s="38" t="s">
        <v>71</v>
      </c>
      <c r="G19593" s="37" t="s">
        <v>811</v>
      </c>
      <c r="H19593" s="0" t="n">
        <v>396615</v>
      </c>
      <c r="I19593" s="0" t="n">
        <v>135718</v>
      </c>
      <c r="J19593" s="0" t="n">
        <v>-9150</v>
      </c>
    </row>
    <row r="19594" customFormat="false" ht="15" hidden="false" customHeight="false" outlineLevel="0" collapsed="false">
      <c r="A19594" s="0" t="n">
        <v>202508</v>
      </c>
      <c r="B19594" s="0" t="n">
        <v>202508</v>
      </c>
      <c r="C19594" s="37" t="s">
        <v>149</v>
      </c>
      <c r="D19594" s="37" t="s">
        <v>756</v>
      </c>
      <c r="E19594" s="0" t="n">
        <v>1</v>
      </c>
      <c r="F19594" s="38" t="s">
        <v>71</v>
      </c>
      <c r="G19594" s="37" t="s">
        <v>812</v>
      </c>
      <c r="H19594" s="0" t="n">
        <v>747793</v>
      </c>
      <c r="I19594" s="0" t="n">
        <v>472807</v>
      </c>
      <c r="J19594" s="0" t="n">
        <v>25312</v>
      </c>
    </row>
    <row r="19595" customFormat="false" ht="15" hidden="false" customHeight="false" outlineLevel="0" collapsed="false">
      <c r="A19595" s="0" t="n">
        <v>202508</v>
      </c>
      <c r="B19595" s="0" t="n">
        <v>202508</v>
      </c>
      <c r="C19595" s="37" t="s">
        <v>149</v>
      </c>
      <c r="D19595" s="37" t="s">
        <v>616</v>
      </c>
      <c r="E19595" s="0" t="n">
        <v>1</v>
      </c>
      <c r="F19595" s="38" t="s">
        <v>71</v>
      </c>
      <c r="G19595" s="37" t="s">
        <v>813</v>
      </c>
      <c r="H19595" s="0" t="n">
        <v>445353</v>
      </c>
      <c r="I19595" s="0" t="n">
        <v>77347</v>
      </c>
      <c r="J19595" s="0" t="n">
        <v>10657</v>
      </c>
    </row>
    <row r="19596" customFormat="false" ht="15" hidden="false" customHeight="false" outlineLevel="0" collapsed="false">
      <c r="A19596" s="0" t="n">
        <v>202508</v>
      </c>
      <c r="B19596" s="0" t="n">
        <v>202508</v>
      </c>
      <c r="C19596" s="37" t="s">
        <v>109</v>
      </c>
      <c r="D19596" s="37" t="s">
        <v>364</v>
      </c>
      <c r="E19596" s="0" t="n">
        <v>1</v>
      </c>
      <c r="F19596" s="38" t="s">
        <v>71</v>
      </c>
      <c r="G19596" s="37" t="s">
        <v>814</v>
      </c>
      <c r="H19596" s="0" t="n">
        <v>89121</v>
      </c>
      <c r="I19596" s="0" t="n">
        <v>43896</v>
      </c>
      <c r="J19596" s="0" t="n">
        <v>-75</v>
      </c>
    </row>
    <row r="19597" customFormat="false" ht="15" hidden="false" customHeight="false" outlineLevel="0" collapsed="false">
      <c r="A19597" s="0" t="n">
        <v>202508</v>
      </c>
      <c r="B19597" s="0" t="n">
        <v>202508</v>
      </c>
      <c r="C19597" s="37" t="s">
        <v>95</v>
      </c>
      <c r="D19597" s="37" t="s">
        <v>396</v>
      </c>
      <c r="E19597" s="0" t="n">
        <v>1</v>
      </c>
      <c r="F19597" s="38" t="s">
        <v>71</v>
      </c>
      <c r="G19597" s="37" t="s">
        <v>815</v>
      </c>
      <c r="H19597" s="0" t="n">
        <v>130163</v>
      </c>
      <c r="I19597" s="0" t="n">
        <v>39536</v>
      </c>
      <c r="J19597" s="0" t="n">
        <v>-4515</v>
      </c>
    </row>
    <row r="19598" customFormat="false" ht="15" hidden="false" customHeight="false" outlineLevel="0" collapsed="false">
      <c r="A19598" s="0" t="n">
        <v>202508</v>
      </c>
      <c r="B19598" s="0" t="n">
        <v>202508</v>
      </c>
      <c r="C19598" s="37" t="s">
        <v>115</v>
      </c>
      <c r="D19598" s="37" t="s">
        <v>673</v>
      </c>
      <c r="E19598" s="0" t="n">
        <v>1</v>
      </c>
      <c r="F19598" s="38" t="s">
        <v>71</v>
      </c>
      <c r="G19598" s="37" t="s">
        <v>816</v>
      </c>
      <c r="H19598" s="0" t="n">
        <v>545748</v>
      </c>
      <c r="I19598" s="0" t="n">
        <v>162942</v>
      </c>
      <c r="J19598" s="0" t="n">
        <v>11025</v>
      </c>
    </row>
    <row r="19599" customFormat="false" ht="15" hidden="false" customHeight="false" outlineLevel="0" collapsed="false">
      <c r="A19599" s="0" t="n">
        <v>202508</v>
      </c>
      <c r="B19599" s="0" t="n">
        <v>202508</v>
      </c>
      <c r="C19599" s="37" t="s">
        <v>112</v>
      </c>
      <c r="D19599" s="37" t="s">
        <v>120</v>
      </c>
      <c r="E19599" s="0" t="n">
        <v>1</v>
      </c>
      <c r="F19599" s="38" t="s">
        <v>71</v>
      </c>
      <c r="G19599" s="37" t="s">
        <v>817</v>
      </c>
      <c r="H19599" s="0" t="n">
        <v>1687048</v>
      </c>
      <c r="I19599" s="0" t="n">
        <v>201624</v>
      </c>
      <c r="J19599" s="0" t="n">
        <v>31477</v>
      </c>
    </row>
    <row r="19600" customFormat="false" ht="15" hidden="false" customHeight="false" outlineLevel="0" collapsed="false">
      <c r="A19600" s="0" t="n">
        <v>202508</v>
      </c>
      <c r="B19600" s="0" t="n">
        <v>202508</v>
      </c>
      <c r="C19600" s="37" t="s">
        <v>124</v>
      </c>
      <c r="D19600" s="37" t="s">
        <v>493</v>
      </c>
      <c r="E19600" s="0" t="n">
        <v>1</v>
      </c>
      <c r="F19600" s="38" t="s">
        <v>71</v>
      </c>
      <c r="G19600" s="37" t="s">
        <v>818</v>
      </c>
      <c r="H19600" s="0" t="n">
        <v>48454</v>
      </c>
      <c r="I19600" s="0" t="n">
        <v>15644</v>
      </c>
      <c r="J19600" s="0" t="n">
        <v>1616</v>
      </c>
    </row>
    <row r="19601" customFormat="false" ht="15" hidden="false" customHeight="false" outlineLevel="0" collapsed="false">
      <c r="A19601" s="0" t="n">
        <v>202508</v>
      </c>
      <c r="B19601" s="0" t="n">
        <v>202508</v>
      </c>
      <c r="C19601" s="37" t="s">
        <v>95</v>
      </c>
      <c r="D19601" s="37" t="s">
        <v>414</v>
      </c>
      <c r="E19601" s="0" t="n">
        <v>1</v>
      </c>
      <c r="F19601" s="38" t="s">
        <v>71</v>
      </c>
      <c r="G19601" s="37" t="s">
        <v>819</v>
      </c>
      <c r="H19601" s="0" t="n">
        <v>778962</v>
      </c>
      <c r="I19601" s="0" t="n">
        <v>295735</v>
      </c>
      <c r="J19601" s="0" t="n">
        <v>35570</v>
      </c>
    </row>
    <row r="19602" customFormat="false" ht="15" hidden="false" customHeight="false" outlineLevel="0" collapsed="false">
      <c r="A19602" s="0" t="n">
        <v>202508</v>
      </c>
      <c r="B19602" s="0" t="n">
        <v>202508</v>
      </c>
      <c r="C19602" s="37" t="s">
        <v>149</v>
      </c>
      <c r="D19602" s="37" t="s">
        <v>247</v>
      </c>
      <c r="E19602" s="0" t="n">
        <v>1</v>
      </c>
      <c r="F19602" s="38" t="s">
        <v>71</v>
      </c>
      <c r="G19602" s="37" t="s">
        <v>820</v>
      </c>
      <c r="H19602" s="0" t="n">
        <v>3567576</v>
      </c>
      <c r="I19602" s="0" t="n">
        <v>977435</v>
      </c>
      <c r="J19602" s="0" t="n">
        <v>171708</v>
      </c>
    </row>
    <row r="19603" customFormat="false" ht="15" hidden="false" customHeight="false" outlineLevel="0" collapsed="false">
      <c r="A19603" s="0" t="n">
        <v>202508</v>
      </c>
      <c r="B19603" s="0" t="n">
        <v>202508</v>
      </c>
      <c r="C19603" s="37" t="s">
        <v>109</v>
      </c>
      <c r="D19603" s="37" t="s">
        <v>821</v>
      </c>
      <c r="E19603" s="0" t="n">
        <v>1</v>
      </c>
      <c r="F19603" s="38" t="s">
        <v>71</v>
      </c>
      <c r="G19603" s="37" t="s">
        <v>822</v>
      </c>
      <c r="H19603" s="0" t="n">
        <v>592624</v>
      </c>
      <c r="I19603" s="0" t="n">
        <v>269163</v>
      </c>
      <c r="J19603" s="0" t="n">
        <v>64140</v>
      </c>
    </row>
    <row r="19604" customFormat="false" ht="15" hidden="false" customHeight="false" outlineLevel="0" collapsed="false">
      <c r="A19604" s="0" t="n">
        <v>202508</v>
      </c>
      <c r="B19604" s="0" t="n">
        <v>202508</v>
      </c>
      <c r="C19604" s="37" t="s">
        <v>124</v>
      </c>
      <c r="D19604" s="37" t="s">
        <v>476</v>
      </c>
      <c r="E19604" s="0" t="n">
        <v>1</v>
      </c>
      <c r="F19604" s="38" t="s">
        <v>71</v>
      </c>
      <c r="G19604" s="37" t="s">
        <v>823</v>
      </c>
      <c r="H19604" s="0" t="n">
        <v>995803</v>
      </c>
      <c r="I19604" s="0" t="n">
        <v>172493</v>
      </c>
      <c r="J19604" s="0" t="n">
        <v>-32660</v>
      </c>
    </row>
    <row r="19605" customFormat="false" ht="15" hidden="false" customHeight="false" outlineLevel="0" collapsed="false">
      <c r="A19605" s="0" t="n">
        <v>202508</v>
      </c>
      <c r="B19605" s="0" t="n">
        <v>202508</v>
      </c>
      <c r="C19605" s="37" t="s">
        <v>115</v>
      </c>
      <c r="D19605" s="37" t="s">
        <v>300</v>
      </c>
      <c r="E19605" s="0" t="n">
        <v>1</v>
      </c>
      <c r="F19605" s="38" t="s">
        <v>71</v>
      </c>
      <c r="G19605" s="37" t="s">
        <v>824</v>
      </c>
      <c r="H19605" s="0" t="n">
        <v>257214</v>
      </c>
      <c r="I19605" s="0" t="n">
        <v>93663</v>
      </c>
      <c r="J19605" s="0" t="n">
        <v>-4915</v>
      </c>
    </row>
    <row r="19606" customFormat="false" ht="15" hidden="false" customHeight="false" outlineLevel="0" collapsed="false">
      <c r="A19606" s="0" t="n">
        <v>202508</v>
      </c>
      <c r="B19606" s="0" t="n">
        <v>202508</v>
      </c>
      <c r="C19606" s="37" t="s">
        <v>158</v>
      </c>
      <c r="D19606" s="37" t="s">
        <v>700</v>
      </c>
      <c r="E19606" s="0" t="n">
        <v>1</v>
      </c>
      <c r="F19606" s="38" t="s">
        <v>71</v>
      </c>
      <c r="G19606" s="37" t="s">
        <v>825</v>
      </c>
      <c r="H19606" s="0" t="n">
        <v>463369</v>
      </c>
      <c r="I19606" s="0" t="n">
        <v>273306</v>
      </c>
      <c r="J19606" s="0" t="n">
        <v>26453</v>
      </c>
    </row>
    <row r="19607" customFormat="false" ht="15" hidden="false" customHeight="false" outlineLevel="0" collapsed="false">
      <c r="A19607" s="0" t="n">
        <v>202508</v>
      </c>
      <c r="B19607" s="0" t="n">
        <v>202508</v>
      </c>
      <c r="C19607" s="37" t="s">
        <v>184</v>
      </c>
      <c r="D19607" s="37" t="s">
        <v>826</v>
      </c>
      <c r="E19607" s="0" t="n">
        <v>1</v>
      </c>
      <c r="F19607" s="38" t="s">
        <v>71</v>
      </c>
      <c r="G19607" s="37" t="s">
        <v>827</v>
      </c>
      <c r="H19607" s="0" t="n">
        <v>86418</v>
      </c>
      <c r="I19607" s="0" t="n">
        <v>24202</v>
      </c>
      <c r="J19607" s="0" t="n">
        <v>2607</v>
      </c>
    </row>
    <row r="19608" customFormat="false" ht="15" hidden="false" customHeight="false" outlineLevel="0" collapsed="false">
      <c r="A19608" s="0" t="n">
        <v>202508</v>
      </c>
      <c r="B19608" s="0" t="n">
        <v>202508</v>
      </c>
      <c r="C19608" s="37" t="s">
        <v>101</v>
      </c>
      <c r="D19608" s="37" t="s">
        <v>328</v>
      </c>
      <c r="E19608" s="0" t="n">
        <v>1</v>
      </c>
      <c r="F19608" s="38" t="s">
        <v>71</v>
      </c>
      <c r="G19608" s="37" t="s">
        <v>828</v>
      </c>
      <c r="H19608" s="0" t="n">
        <v>44162</v>
      </c>
      <c r="I19608" s="0" t="n">
        <v>13286</v>
      </c>
      <c r="J19608" s="0" t="n">
        <v>-995</v>
      </c>
    </row>
    <row r="19609" customFormat="false" ht="15" hidden="false" customHeight="false" outlineLevel="0" collapsed="false">
      <c r="A19609" s="0" t="n">
        <v>202508</v>
      </c>
      <c r="B19609" s="0" t="n">
        <v>202508</v>
      </c>
      <c r="C19609" s="37" t="s">
        <v>106</v>
      </c>
      <c r="D19609" s="37" t="s">
        <v>511</v>
      </c>
      <c r="E19609" s="0" t="n">
        <v>1</v>
      </c>
      <c r="F19609" s="38" t="s">
        <v>71</v>
      </c>
      <c r="G19609" s="37" t="s">
        <v>829</v>
      </c>
      <c r="H19609" s="0" t="n">
        <v>1639236</v>
      </c>
      <c r="I19609" s="0" t="n">
        <v>498817</v>
      </c>
      <c r="J19609" s="0" t="n">
        <v>889</v>
      </c>
    </row>
    <row r="19610" customFormat="false" ht="15" hidden="false" customHeight="false" outlineLevel="0" collapsed="false">
      <c r="A19610" s="0" t="n">
        <v>202508</v>
      </c>
      <c r="B19610" s="0" t="n">
        <v>202508</v>
      </c>
      <c r="C19610" s="37" t="s">
        <v>149</v>
      </c>
      <c r="D19610" s="37" t="s">
        <v>360</v>
      </c>
      <c r="E19610" s="0" t="n">
        <v>1</v>
      </c>
      <c r="F19610" s="38" t="s">
        <v>71</v>
      </c>
      <c r="G19610" s="37" t="s">
        <v>830</v>
      </c>
      <c r="H19610" s="0" t="n">
        <v>115900</v>
      </c>
      <c r="I19610" s="0" t="n">
        <v>102642</v>
      </c>
      <c r="J19610" s="0" t="n">
        <v>25887</v>
      </c>
    </row>
    <row r="19611" customFormat="false" ht="15" hidden="false" customHeight="false" outlineLevel="0" collapsed="false">
      <c r="A19611" s="0" t="n">
        <v>202508</v>
      </c>
      <c r="B19611" s="0" t="n">
        <v>202508</v>
      </c>
      <c r="C19611" s="37" t="s">
        <v>112</v>
      </c>
      <c r="D19611" s="37" t="s">
        <v>284</v>
      </c>
      <c r="E19611" s="0" t="n">
        <v>1</v>
      </c>
      <c r="F19611" s="38" t="s">
        <v>71</v>
      </c>
      <c r="G19611" s="37" t="s">
        <v>831</v>
      </c>
      <c r="H19611" s="0" t="n">
        <v>404333</v>
      </c>
      <c r="I19611" s="0" t="n">
        <v>63787</v>
      </c>
      <c r="J19611" s="0" t="n">
        <v>2844</v>
      </c>
    </row>
    <row r="19612" customFormat="false" ht="15" hidden="false" customHeight="false" outlineLevel="0" collapsed="false">
      <c r="A19612" s="0" t="n">
        <v>202508</v>
      </c>
      <c r="B19612" s="0" t="n">
        <v>202508</v>
      </c>
      <c r="C19612" s="37" t="s">
        <v>184</v>
      </c>
      <c r="D19612" s="37" t="s">
        <v>267</v>
      </c>
      <c r="E19612" s="0" t="n">
        <v>1</v>
      </c>
      <c r="F19612" s="38" t="s">
        <v>71</v>
      </c>
      <c r="G19612" s="37" t="s">
        <v>832</v>
      </c>
      <c r="H19612" s="0" t="n">
        <v>140039</v>
      </c>
      <c r="I19612" s="0" t="n">
        <v>46935</v>
      </c>
      <c r="J19612" s="0" t="n">
        <v>4742</v>
      </c>
    </row>
    <row r="19613" customFormat="false" ht="15" hidden="false" customHeight="false" outlineLevel="0" collapsed="false">
      <c r="A19613" s="0" t="n">
        <v>202508</v>
      </c>
      <c r="B19613" s="0" t="n">
        <v>202508</v>
      </c>
      <c r="C19613" s="37" t="s">
        <v>197</v>
      </c>
      <c r="D19613" s="37" t="s">
        <v>387</v>
      </c>
      <c r="E19613" s="0" t="n">
        <v>1</v>
      </c>
      <c r="F19613" s="38" t="s">
        <v>71</v>
      </c>
      <c r="G19613" s="37" t="s">
        <v>833</v>
      </c>
      <c r="H19613" s="0" t="n">
        <v>82369</v>
      </c>
      <c r="I19613" s="0" t="n">
        <v>33695</v>
      </c>
      <c r="J19613" s="0" t="n">
        <v>8730</v>
      </c>
    </row>
    <row r="19614" customFormat="false" ht="15" hidden="false" customHeight="false" outlineLevel="0" collapsed="false">
      <c r="A19614" s="0" t="n">
        <v>202508</v>
      </c>
      <c r="B19614" s="0" t="n">
        <v>202508</v>
      </c>
      <c r="C19614" s="37" t="s">
        <v>197</v>
      </c>
      <c r="D19614" s="37" t="s">
        <v>334</v>
      </c>
      <c r="E19614" s="0" t="n">
        <v>1</v>
      </c>
      <c r="F19614" s="38" t="s">
        <v>71</v>
      </c>
      <c r="G19614" s="37" t="s">
        <v>834</v>
      </c>
      <c r="H19614" s="0" t="n">
        <v>584058</v>
      </c>
      <c r="I19614" s="0" t="n">
        <v>220231</v>
      </c>
      <c r="J19614" s="0" t="n">
        <v>19693</v>
      </c>
    </row>
    <row r="19615" customFormat="false" ht="15" hidden="false" customHeight="false" outlineLevel="0" collapsed="false">
      <c r="A19615" s="0" t="n">
        <v>202508</v>
      </c>
      <c r="B19615" s="0" t="n">
        <v>202508</v>
      </c>
      <c r="C19615" s="37" t="s">
        <v>197</v>
      </c>
      <c r="D19615" s="37" t="s">
        <v>208</v>
      </c>
      <c r="E19615" s="0" t="n">
        <v>1</v>
      </c>
      <c r="F19615" s="38" t="s">
        <v>71</v>
      </c>
      <c r="G19615" s="37" t="s">
        <v>835</v>
      </c>
      <c r="H19615" s="0" t="n">
        <v>249761</v>
      </c>
      <c r="I19615" s="0" t="n">
        <v>47003</v>
      </c>
      <c r="J19615" s="0" t="n">
        <v>7461</v>
      </c>
    </row>
    <row r="19616" customFormat="false" ht="15" hidden="false" customHeight="false" outlineLevel="0" collapsed="false">
      <c r="A19616" s="0" t="n">
        <v>202508</v>
      </c>
      <c r="B19616" s="0" t="n">
        <v>202508</v>
      </c>
      <c r="C19616" s="37" t="s">
        <v>115</v>
      </c>
      <c r="D19616" s="37" t="s">
        <v>306</v>
      </c>
      <c r="E19616" s="0" t="n">
        <v>1</v>
      </c>
      <c r="F19616" s="38" t="s">
        <v>71</v>
      </c>
      <c r="G19616" s="37" t="s">
        <v>836</v>
      </c>
      <c r="H19616" s="0" t="n">
        <v>758276</v>
      </c>
      <c r="I19616" s="0" t="n">
        <v>453263</v>
      </c>
      <c r="J19616" s="0" t="n">
        <v>62144</v>
      </c>
    </row>
    <row r="19617" customFormat="false" ht="15" hidden="false" customHeight="false" outlineLevel="0" collapsed="false">
      <c r="A19617" s="0" t="n">
        <v>202508</v>
      </c>
      <c r="B19617" s="0" t="n">
        <v>202508</v>
      </c>
      <c r="C19617" s="37" t="s">
        <v>106</v>
      </c>
      <c r="D19617" s="37" t="s">
        <v>519</v>
      </c>
      <c r="E19617" s="0" t="n">
        <v>1</v>
      </c>
      <c r="F19617" s="38" t="s">
        <v>71</v>
      </c>
      <c r="G19617" s="37" t="s">
        <v>837</v>
      </c>
      <c r="H19617" s="0" t="n">
        <v>800350</v>
      </c>
      <c r="I19617" s="0" t="n">
        <v>312407</v>
      </c>
      <c r="J19617" s="0" t="n">
        <v>14498</v>
      </c>
    </row>
    <row r="19618" customFormat="false" ht="15" hidden="false" customHeight="false" outlineLevel="0" collapsed="false">
      <c r="A19618" s="0" t="n">
        <v>202508</v>
      </c>
      <c r="B19618" s="0" t="n">
        <v>202508</v>
      </c>
      <c r="C19618" s="37" t="s">
        <v>95</v>
      </c>
      <c r="D19618" s="37" t="s">
        <v>288</v>
      </c>
      <c r="E19618" s="0" t="n">
        <v>1</v>
      </c>
      <c r="F19618" s="38" t="s">
        <v>71</v>
      </c>
      <c r="G19618" s="37" t="s">
        <v>838</v>
      </c>
      <c r="H19618" s="0" t="n">
        <v>531391</v>
      </c>
      <c r="I19618" s="0" t="n">
        <v>226944</v>
      </c>
      <c r="J19618" s="0" t="n">
        <v>9235</v>
      </c>
    </row>
    <row r="19619" customFormat="false" ht="15" hidden="false" customHeight="false" outlineLevel="0" collapsed="false">
      <c r="A19619" s="0" t="n">
        <v>202508</v>
      </c>
      <c r="B19619" s="0" t="n">
        <v>202508</v>
      </c>
      <c r="C19619" s="37" t="s">
        <v>101</v>
      </c>
      <c r="D19619" s="37" t="s">
        <v>839</v>
      </c>
      <c r="E19619" s="0" t="n">
        <v>1</v>
      </c>
      <c r="F19619" s="38" t="s">
        <v>71</v>
      </c>
      <c r="G19619" s="37" t="s">
        <v>840</v>
      </c>
      <c r="H19619" s="0" t="n">
        <v>747026</v>
      </c>
      <c r="I19619" s="0" t="n">
        <v>567760</v>
      </c>
      <c r="J19619" s="0" t="n">
        <v>112508</v>
      </c>
    </row>
    <row r="19620" customFormat="false" ht="15" hidden="false" customHeight="false" outlineLevel="0" collapsed="false">
      <c r="A19620" s="0" t="n">
        <v>202508</v>
      </c>
      <c r="B19620" s="0" t="n">
        <v>202508</v>
      </c>
      <c r="C19620" s="37" t="s">
        <v>106</v>
      </c>
      <c r="D19620" s="37" t="s">
        <v>841</v>
      </c>
      <c r="E19620" s="0" t="n">
        <v>1</v>
      </c>
      <c r="F19620" s="38" t="s">
        <v>71</v>
      </c>
      <c r="G19620" s="37" t="s">
        <v>842</v>
      </c>
      <c r="H19620" s="0" t="n">
        <v>6068146</v>
      </c>
      <c r="I19620" s="0" t="n">
        <v>1214160</v>
      </c>
      <c r="J19620" s="0" t="n">
        <v>96155</v>
      </c>
    </row>
    <row r="19621" customFormat="false" ht="15" hidden="false" customHeight="false" outlineLevel="0" collapsed="false">
      <c r="A19621" s="0" t="n">
        <v>202508</v>
      </c>
      <c r="B19621" s="0" t="n">
        <v>202508</v>
      </c>
      <c r="C19621" s="37" t="s">
        <v>178</v>
      </c>
      <c r="D19621" s="37" t="s">
        <v>843</v>
      </c>
      <c r="E19621" s="0" t="n">
        <v>1</v>
      </c>
      <c r="F19621" s="38" t="s">
        <v>71</v>
      </c>
      <c r="G19621" s="37" t="s">
        <v>844</v>
      </c>
      <c r="H19621" s="0" t="n">
        <v>110014</v>
      </c>
      <c r="I19621" s="0" t="n">
        <v>20720</v>
      </c>
      <c r="J19621" s="0" t="n">
        <v>-433</v>
      </c>
    </row>
    <row r="19622" customFormat="false" ht="15" hidden="false" customHeight="false" outlineLevel="0" collapsed="false">
      <c r="A19622" s="0" t="n">
        <v>202508</v>
      </c>
      <c r="B19622" s="0" t="n">
        <v>202509</v>
      </c>
      <c r="C19622" s="37" t="s">
        <v>95</v>
      </c>
      <c r="D19622" s="37" t="s">
        <v>96</v>
      </c>
      <c r="E19622" s="0" t="n">
        <v>2</v>
      </c>
      <c r="F19622" s="38" t="s">
        <v>70</v>
      </c>
      <c r="G19622" s="37" t="s">
        <v>97</v>
      </c>
      <c r="H19622" s="0" t="n">
        <v>8075371</v>
      </c>
      <c r="I19622" s="0" t="n">
        <v>5481200</v>
      </c>
      <c r="J19622" s="0" t="n">
        <v>-165429</v>
      </c>
    </row>
    <row r="19623" customFormat="false" ht="15" hidden="false" customHeight="false" outlineLevel="0" collapsed="false">
      <c r="A19623" s="0" t="n">
        <v>202508</v>
      </c>
      <c r="B19623" s="0" t="n">
        <v>202509</v>
      </c>
      <c r="C19623" s="37" t="s">
        <v>98</v>
      </c>
      <c r="D19623" s="37" t="s">
        <v>99</v>
      </c>
      <c r="E19623" s="0" t="n">
        <v>2</v>
      </c>
      <c r="F19623" s="38" t="s">
        <v>70</v>
      </c>
      <c r="G19623" s="37" t="s">
        <v>100</v>
      </c>
      <c r="H19623" s="0" t="n">
        <v>880477</v>
      </c>
      <c r="I19623" s="0" t="n">
        <v>760626</v>
      </c>
      <c r="J19623" s="0" t="n">
        <v>-78978</v>
      </c>
    </row>
    <row r="19624" customFormat="false" ht="15" hidden="false" customHeight="false" outlineLevel="0" collapsed="false">
      <c r="A19624" s="0" t="n">
        <v>202508</v>
      </c>
      <c r="B19624" s="0" t="n">
        <v>202509</v>
      </c>
      <c r="C19624" s="37" t="s">
        <v>101</v>
      </c>
      <c r="D19624" s="37" t="s">
        <v>102</v>
      </c>
      <c r="E19624" s="0" t="n">
        <v>2</v>
      </c>
      <c r="F19624" s="38" t="s">
        <v>70</v>
      </c>
      <c r="G19624" s="37" t="s">
        <v>103</v>
      </c>
      <c r="H19624" s="0" t="n">
        <v>3046180</v>
      </c>
      <c r="I19624" s="0" t="n">
        <v>4103888</v>
      </c>
      <c r="J19624" s="0" t="n">
        <v>772053</v>
      </c>
    </row>
    <row r="19625" customFormat="false" ht="15" hidden="false" customHeight="false" outlineLevel="0" collapsed="false">
      <c r="A19625" s="0" t="n">
        <v>202508</v>
      </c>
      <c r="B19625" s="0" t="n">
        <v>202509</v>
      </c>
      <c r="C19625" s="37" t="s">
        <v>101</v>
      </c>
      <c r="D19625" s="37" t="s">
        <v>104</v>
      </c>
      <c r="E19625" s="0" t="n">
        <v>2</v>
      </c>
      <c r="F19625" s="38" t="s">
        <v>70</v>
      </c>
      <c r="G19625" s="37" t="s">
        <v>105</v>
      </c>
      <c r="H19625" s="0" t="n">
        <v>1382027</v>
      </c>
      <c r="I19625" s="0" t="n">
        <v>749590</v>
      </c>
      <c r="J19625" s="0" t="n">
        <v>113622</v>
      </c>
    </row>
    <row r="19626" customFormat="false" ht="15" hidden="false" customHeight="false" outlineLevel="0" collapsed="false">
      <c r="A19626" s="0" t="n">
        <v>202508</v>
      </c>
      <c r="B19626" s="0" t="n">
        <v>202509</v>
      </c>
      <c r="C19626" s="37" t="s">
        <v>106</v>
      </c>
      <c r="D19626" s="37" t="s">
        <v>107</v>
      </c>
      <c r="E19626" s="0" t="n">
        <v>2</v>
      </c>
      <c r="F19626" s="38" t="s">
        <v>70</v>
      </c>
      <c r="G19626" s="37" t="s">
        <v>108</v>
      </c>
      <c r="H19626" s="0" t="n">
        <v>2256589</v>
      </c>
      <c r="I19626" s="0" t="n">
        <v>574731</v>
      </c>
      <c r="J19626" s="0" t="n">
        <v>-24628</v>
      </c>
    </row>
    <row r="19627" customFormat="false" ht="15" hidden="false" customHeight="false" outlineLevel="0" collapsed="false">
      <c r="A19627" s="0" t="n">
        <v>202508</v>
      </c>
      <c r="B19627" s="0" t="n">
        <v>202509</v>
      </c>
      <c r="C19627" s="37" t="s">
        <v>109</v>
      </c>
      <c r="D19627" s="37" t="s">
        <v>110</v>
      </c>
      <c r="E19627" s="0" t="n">
        <v>2</v>
      </c>
      <c r="F19627" s="38" t="s">
        <v>70</v>
      </c>
      <c r="G19627" s="37" t="s">
        <v>111</v>
      </c>
      <c r="H19627" s="0" t="n">
        <v>1083962</v>
      </c>
      <c r="I19627" s="0" t="n">
        <v>495515</v>
      </c>
      <c r="J19627" s="0" t="n">
        <v>71887</v>
      </c>
    </row>
    <row r="19628" customFormat="false" ht="15" hidden="false" customHeight="false" outlineLevel="0" collapsed="false">
      <c r="A19628" s="0" t="n">
        <v>202508</v>
      </c>
      <c r="B19628" s="0" t="n">
        <v>202509</v>
      </c>
      <c r="C19628" s="37" t="s">
        <v>112</v>
      </c>
      <c r="D19628" s="37" t="s">
        <v>113</v>
      </c>
      <c r="E19628" s="0" t="n">
        <v>2</v>
      </c>
      <c r="F19628" s="38" t="s">
        <v>70</v>
      </c>
      <c r="G19628" s="37" t="s">
        <v>114</v>
      </c>
      <c r="H19628" s="0" t="n">
        <v>10000892</v>
      </c>
      <c r="I19628" s="0" t="n">
        <v>6872789</v>
      </c>
      <c r="J19628" s="0" t="n">
        <v>578950</v>
      </c>
    </row>
    <row r="19629" customFormat="false" ht="15" hidden="false" customHeight="false" outlineLevel="0" collapsed="false">
      <c r="A19629" s="0" t="n">
        <v>202508</v>
      </c>
      <c r="B19629" s="0" t="n">
        <v>202509</v>
      </c>
      <c r="C19629" s="37" t="s">
        <v>115</v>
      </c>
      <c r="D19629" s="37" t="s">
        <v>116</v>
      </c>
      <c r="E19629" s="0" t="n">
        <v>2</v>
      </c>
      <c r="F19629" s="38" t="s">
        <v>70</v>
      </c>
      <c r="G19629" s="37" t="s">
        <v>117</v>
      </c>
      <c r="H19629" s="0" t="n">
        <v>680245</v>
      </c>
      <c r="I19629" s="0" t="n">
        <v>722707</v>
      </c>
      <c r="J19629" s="0" t="n">
        <v>-35555</v>
      </c>
    </row>
    <row r="19630" customFormat="false" ht="15" hidden="false" customHeight="false" outlineLevel="0" collapsed="false">
      <c r="A19630" s="0" t="n">
        <v>202508</v>
      </c>
      <c r="B19630" s="0" t="n">
        <v>202509</v>
      </c>
      <c r="C19630" s="37" t="s">
        <v>109</v>
      </c>
      <c r="D19630" s="37" t="s">
        <v>118</v>
      </c>
      <c r="E19630" s="0" t="n">
        <v>2</v>
      </c>
      <c r="F19630" s="38" t="s">
        <v>70</v>
      </c>
      <c r="G19630" s="37" t="s">
        <v>119</v>
      </c>
      <c r="H19630" s="0" t="n">
        <v>4284198</v>
      </c>
      <c r="I19630" s="0" t="n">
        <v>1611016</v>
      </c>
      <c r="J19630" s="0" t="n">
        <v>-40356</v>
      </c>
    </row>
    <row r="19631" customFormat="false" ht="15" hidden="false" customHeight="false" outlineLevel="0" collapsed="false">
      <c r="A19631" s="0" t="n">
        <v>202508</v>
      </c>
      <c r="B19631" s="0" t="n">
        <v>202509</v>
      </c>
      <c r="C19631" s="37" t="s">
        <v>109</v>
      </c>
      <c r="D19631" s="37" t="s">
        <v>120</v>
      </c>
      <c r="E19631" s="0" t="n">
        <v>2</v>
      </c>
      <c r="F19631" s="38" t="s">
        <v>70</v>
      </c>
      <c r="G19631" s="37" t="s">
        <v>121</v>
      </c>
      <c r="H19631" s="0" t="n">
        <v>535817</v>
      </c>
      <c r="I19631" s="0" t="n">
        <v>206192</v>
      </c>
      <c r="J19631" s="0" t="n">
        <v>13422</v>
      </c>
    </row>
    <row r="19632" customFormat="false" ht="15" hidden="false" customHeight="false" outlineLevel="0" collapsed="false">
      <c r="A19632" s="0" t="n">
        <v>202508</v>
      </c>
      <c r="B19632" s="0" t="n">
        <v>202509</v>
      </c>
      <c r="C19632" s="37" t="s">
        <v>95</v>
      </c>
      <c r="D19632" s="37" t="s">
        <v>122</v>
      </c>
      <c r="E19632" s="0" t="n">
        <v>2</v>
      </c>
      <c r="F19632" s="38" t="s">
        <v>70</v>
      </c>
      <c r="G19632" s="37" t="s">
        <v>123</v>
      </c>
      <c r="H19632" s="0" t="n">
        <v>1176177</v>
      </c>
      <c r="I19632" s="0" t="n">
        <v>824296</v>
      </c>
      <c r="J19632" s="0" t="n">
        <v>127039</v>
      </c>
    </row>
    <row r="19633" customFormat="false" ht="15" hidden="false" customHeight="false" outlineLevel="0" collapsed="false">
      <c r="A19633" s="0" t="n">
        <v>202508</v>
      </c>
      <c r="B19633" s="0" t="n">
        <v>202509</v>
      </c>
      <c r="C19633" s="37" t="s">
        <v>124</v>
      </c>
      <c r="D19633" s="37" t="s">
        <v>125</v>
      </c>
      <c r="E19633" s="0" t="n">
        <v>2</v>
      </c>
      <c r="F19633" s="38" t="s">
        <v>70</v>
      </c>
      <c r="G19633" s="37" t="s">
        <v>126</v>
      </c>
      <c r="H19633" s="0" t="n">
        <v>413357</v>
      </c>
      <c r="I19633" s="0" t="n">
        <v>254684</v>
      </c>
      <c r="J19633" s="0" t="n">
        <v>35506</v>
      </c>
    </row>
    <row r="19634" customFormat="false" ht="15" hidden="false" customHeight="false" outlineLevel="0" collapsed="false">
      <c r="A19634" s="0" t="n">
        <v>202508</v>
      </c>
      <c r="B19634" s="0" t="n">
        <v>202509</v>
      </c>
      <c r="C19634" s="37" t="s">
        <v>95</v>
      </c>
      <c r="D19634" s="37" t="s">
        <v>127</v>
      </c>
      <c r="E19634" s="0" t="n">
        <v>2</v>
      </c>
      <c r="F19634" s="38" t="s">
        <v>70</v>
      </c>
      <c r="G19634" s="37" t="s">
        <v>128</v>
      </c>
      <c r="H19634" s="0" t="n">
        <v>2057764</v>
      </c>
      <c r="I19634" s="0" t="n">
        <v>1116650</v>
      </c>
      <c r="J19634" s="0" t="n">
        <v>29180</v>
      </c>
    </row>
    <row r="19635" customFormat="false" ht="15" hidden="false" customHeight="false" outlineLevel="0" collapsed="false">
      <c r="A19635" s="0" t="n">
        <v>202508</v>
      </c>
      <c r="B19635" s="0" t="n">
        <v>202509</v>
      </c>
      <c r="C19635" s="37" t="s">
        <v>124</v>
      </c>
      <c r="D19635" s="37" t="s">
        <v>122</v>
      </c>
      <c r="E19635" s="0" t="n">
        <v>2</v>
      </c>
      <c r="F19635" s="38" t="s">
        <v>70</v>
      </c>
      <c r="G19635" s="37" t="s">
        <v>129</v>
      </c>
      <c r="H19635" s="0" t="n">
        <v>10366679</v>
      </c>
      <c r="I19635" s="0" t="n">
        <v>4139362</v>
      </c>
      <c r="J19635" s="0" t="n">
        <v>521261</v>
      </c>
    </row>
    <row r="19636" customFormat="false" ht="15" hidden="false" customHeight="false" outlineLevel="0" collapsed="false">
      <c r="A19636" s="0" t="n">
        <v>202508</v>
      </c>
      <c r="B19636" s="0" t="n">
        <v>202509</v>
      </c>
      <c r="C19636" s="37" t="s">
        <v>106</v>
      </c>
      <c r="D19636" s="37" t="s">
        <v>130</v>
      </c>
      <c r="E19636" s="0" t="n">
        <v>2</v>
      </c>
      <c r="F19636" s="38" t="s">
        <v>70</v>
      </c>
      <c r="G19636" s="37" t="s">
        <v>131</v>
      </c>
      <c r="H19636" s="0" t="n">
        <v>939270</v>
      </c>
      <c r="I19636" s="0" t="n">
        <v>426841</v>
      </c>
      <c r="J19636" s="0" t="n">
        <v>27204</v>
      </c>
    </row>
    <row r="19637" customFormat="false" ht="15" hidden="false" customHeight="false" outlineLevel="0" collapsed="false">
      <c r="A19637" s="0" t="n">
        <v>202508</v>
      </c>
      <c r="B19637" s="0" t="n">
        <v>202509</v>
      </c>
      <c r="C19637" s="37" t="s">
        <v>95</v>
      </c>
      <c r="D19637" s="37" t="s">
        <v>132</v>
      </c>
      <c r="E19637" s="0" t="n">
        <v>2</v>
      </c>
      <c r="F19637" s="38" t="s">
        <v>70</v>
      </c>
      <c r="G19637" s="37" t="s">
        <v>133</v>
      </c>
      <c r="H19637" s="0" t="n">
        <v>800045</v>
      </c>
      <c r="I19637" s="0" t="n">
        <v>367021</v>
      </c>
      <c r="J19637" s="0" t="n">
        <v>2389</v>
      </c>
    </row>
    <row r="19638" customFormat="false" ht="15" hidden="false" customHeight="false" outlineLevel="0" collapsed="false">
      <c r="A19638" s="0" t="n">
        <v>202508</v>
      </c>
      <c r="B19638" s="0" t="n">
        <v>202509</v>
      </c>
      <c r="C19638" s="37" t="s">
        <v>112</v>
      </c>
      <c r="D19638" s="37" t="s">
        <v>134</v>
      </c>
      <c r="E19638" s="0" t="n">
        <v>2</v>
      </c>
      <c r="F19638" s="38" t="s">
        <v>70</v>
      </c>
      <c r="G19638" s="37" t="s">
        <v>135</v>
      </c>
      <c r="H19638" s="0" t="n">
        <v>309854</v>
      </c>
      <c r="I19638" s="0" t="n">
        <v>132594</v>
      </c>
      <c r="J19638" s="0" t="n">
        <v>23344</v>
      </c>
    </row>
    <row r="19639" customFormat="false" ht="15" hidden="false" customHeight="false" outlineLevel="0" collapsed="false">
      <c r="A19639" s="0" t="n">
        <v>202508</v>
      </c>
      <c r="B19639" s="0" t="n">
        <v>202509</v>
      </c>
      <c r="C19639" s="37" t="s">
        <v>136</v>
      </c>
      <c r="D19639" s="37" t="s">
        <v>137</v>
      </c>
      <c r="E19639" s="0" t="n">
        <v>2</v>
      </c>
      <c r="F19639" s="38" t="s">
        <v>70</v>
      </c>
      <c r="G19639" s="37" t="s">
        <v>138</v>
      </c>
      <c r="H19639" s="0" t="n">
        <v>1149823</v>
      </c>
      <c r="I19639" s="0" t="n">
        <v>154969</v>
      </c>
      <c r="J19639" s="0" t="n">
        <v>14811</v>
      </c>
    </row>
    <row r="19640" customFormat="false" ht="15" hidden="false" customHeight="false" outlineLevel="0" collapsed="false">
      <c r="A19640" s="0" t="n">
        <v>202508</v>
      </c>
      <c r="B19640" s="0" t="n">
        <v>202509</v>
      </c>
      <c r="C19640" s="37" t="s">
        <v>115</v>
      </c>
      <c r="D19640" s="37" t="s">
        <v>139</v>
      </c>
      <c r="E19640" s="0" t="n">
        <v>2</v>
      </c>
      <c r="F19640" s="38" t="s">
        <v>70</v>
      </c>
      <c r="G19640" s="37" t="s">
        <v>140</v>
      </c>
      <c r="H19640" s="0" t="n">
        <v>174582</v>
      </c>
      <c r="I19640" s="0" t="n">
        <v>189614</v>
      </c>
      <c r="J19640" s="0" t="n">
        <v>24855</v>
      </c>
    </row>
    <row r="19641" customFormat="false" ht="15" hidden="false" customHeight="false" outlineLevel="0" collapsed="false">
      <c r="A19641" s="0" t="n">
        <v>202508</v>
      </c>
      <c r="B19641" s="0" t="n">
        <v>202509</v>
      </c>
      <c r="C19641" s="37" t="s">
        <v>109</v>
      </c>
      <c r="D19641" s="37" t="s">
        <v>141</v>
      </c>
      <c r="E19641" s="0" t="n">
        <v>2</v>
      </c>
      <c r="F19641" s="38" t="s">
        <v>70</v>
      </c>
      <c r="G19641" s="37" t="s">
        <v>142</v>
      </c>
      <c r="H19641" s="0" t="n">
        <v>435538</v>
      </c>
      <c r="I19641" s="0" t="n">
        <v>121012</v>
      </c>
      <c r="J19641" s="0" t="n">
        <v>-3603</v>
      </c>
    </row>
    <row r="19642" customFormat="false" ht="15" hidden="false" customHeight="false" outlineLevel="0" collapsed="false">
      <c r="A19642" s="0" t="n">
        <v>202508</v>
      </c>
      <c r="B19642" s="0" t="n">
        <v>202509</v>
      </c>
      <c r="C19642" s="37" t="s">
        <v>136</v>
      </c>
      <c r="D19642" s="37" t="s">
        <v>143</v>
      </c>
      <c r="E19642" s="0" t="n">
        <v>2</v>
      </c>
      <c r="F19642" s="38" t="s">
        <v>70</v>
      </c>
      <c r="G19642" s="37" t="s">
        <v>144</v>
      </c>
      <c r="H19642" s="0" t="n">
        <v>2223459</v>
      </c>
      <c r="I19642" s="0" t="n">
        <v>1176697</v>
      </c>
      <c r="J19642" s="0" t="n">
        <v>32987</v>
      </c>
    </row>
    <row r="19643" customFormat="false" ht="15" hidden="false" customHeight="false" outlineLevel="0" collapsed="false">
      <c r="A19643" s="0" t="n">
        <v>202508</v>
      </c>
      <c r="B19643" s="0" t="n">
        <v>202509</v>
      </c>
      <c r="C19643" s="37" t="s">
        <v>101</v>
      </c>
      <c r="D19643" s="37" t="s">
        <v>145</v>
      </c>
      <c r="E19643" s="0" t="n">
        <v>2</v>
      </c>
      <c r="F19643" s="38" t="s">
        <v>70</v>
      </c>
      <c r="G19643" s="37" t="s">
        <v>146</v>
      </c>
      <c r="H19643" s="0" t="n">
        <v>7213821</v>
      </c>
      <c r="I19643" s="0" t="n">
        <v>5075770</v>
      </c>
      <c r="J19643" s="0" t="n">
        <v>822349</v>
      </c>
    </row>
    <row r="19644" customFormat="false" ht="15" hidden="false" customHeight="false" outlineLevel="0" collapsed="false">
      <c r="A19644" s="0" t="n">
        <v>202508</v>
      </c>
      <c r="B19644" s="0" t="n">
        <v>202509</v>
      </c>
      <c r="C19644" s="37" t="s">
        <v>106</v>
      </c>
      <c r="D19644" s="37" t="s">
        <v>147</v>
      </c>
      <c r="E19644" s="0" t="n">
        <v>2</v>
      </c>
      <c r="F19644" s="38" t="s">
        <v>70</v>
      </c>
      <c r="G19644" s="37" t="s">
        <v>148</v>
      </c>
      <c r="H19644" s="0" t="n">
        <v>24309273</v>
      </c>
      <c r="I19644" s="0" t="n">
        <v>19479095</v>
      </c>
      <c r="J19644" s="0" t="n">
        <v>1011563</v>
      </c>
    </row>
    <row r="19645" customFormat="false" ht="15" hidden="false" customHeight="false" outlineLevel="0" collapsed="false">
      <c r="A19645" s="0" t="n">
        <v>202508</v>
      </c>
      <c r="B19645" s="0" t="n">
        <v>202509</v>
      </c>
      <c r="C19645" s="37" t="s">
        <v>149</v>
      </c>
      <c r="D19645" s="37" t="s">
        <v>150</v>
      </c>
      <c r="E19645" s="0" t="n">
        <v>2</v>
      </c>
      <c r="F19645" s="38" t="s">
        <v>70</v>
      </c>
      <c r="G19645" s="37" t="s">
        <v>151</v>
      </c>
      <c r="H19645" s="0" t="n">
        <v>516908</v>
      </c>
      <c r="I19645" s="0" t="n">
        <v>316659</v>
      </c>
      <c r="J19645" s="0" t="n">
        <v>18275</v>
      </c>
    </row>
    <row r="19646" customFormat="false" ht="15" hidden="false" customHeight="false" outlineLevel="0" collapsed="false">
      <c r="A19646" s="0" t="n">
        <v>202508</v>
      </c>
      <c r="B19646" s="0" t="n">
        <v>202509</v>
      </c>
      <c r="C19646" s="37" t="s">
        <v>152</v>
      </c>
      <c r="D19646" s="37" t="s">
        <v>153</v>
      </c>
      <c r="E19646" s="0" t="n">
        <v>2</v>
      </c>
      <c r="F19646" s="38" t="s">
        <v>70</v>
      </c>
      <c r="G19646" s="37" t="s">
        <v>154</v>
      </c>
      <c r="H19646" s="0" t="n">
        <v>5978616</v>
      </c>
      <c r="I19646" s="0" t="n">
        <v>1100819</v>
      </c>
      <c r="J19646" s="0" t="n">
        <v>-28744</v>
      </c>
    </row>
    <row r="19647" customFormat="false" ht="15" hidden="false" customHeight="false" outlineLevel="0" collapsed="false">
      <c r="A19647" s="0" t="n">
        <v>202508</v>
      </c>
      <c r="B19647" s="0" t="n">
        <v>202509</v>
      </c>
      <c r="C19647" s="37" t="s">
        <v>101</v>
      </c>
      <c r="D19647" s="37" t="s">
        <v>155</v>
      </c>
      <c r="E19647" s="0" t="n">
        <v>2</v>
      </c>
      <c r="F19647" s="38" t="s">
        <v>70</v>
      </c>
      <c r="G19647" s="37" t="s">
        <v>156</v>
      </c>
      <c r="H19647" s="0" t="n">
        <v>1728329</v>
      </c>
      <c r="I19647" s="0" t="n">
        <v>560074</v>
      </c>
      <c r="J19647" s="0" t="n">
        <v>55832</v>
      </c>
    </row>
    <row r="19648" customFormat="false" ht="15" hidden="false" customHeight="false" outlineLevel="0" collapsed="false">
      <c r="A19648" s="0" t="n">
        <v>202508</v>
      </c>
      <c r="B19648" s="0" t="n">
        <v>202509</v>
      </c>
      <c r="C19648" s="37" t="s">
        <v>106</v>
      </c>
      <c r="D19648" s="37" t="s">
        <v>116</v>
      </c>
      <c r="E19648" s="0" t="n">
        <v>2</v>
      </c>
      <c r="F19648" s="38" t="s">
        <v>70</v>
      </c>
      <c r="G19648" s="37" t="s">
        <v>157</v>
      </c>
      <c r="H19648" s="0" t="n">
        <v>847510</v>
      </c>
      <c r="I19648" s="0" t="n">
        <v>206062</v>
      </c>
      <c r="J19648" s="0" t="n">
        <v>-5752</v>
      </c>
    </row>
    <row r="19649" customFormat="false" ht="15" hidden="false" customHeight="false" outlineLevel="0" collapsed="false">
      <c r="A19649" s="0" t="n">
        <v>202508</v>
      </c>
      <c r="B19649" s="0" t="n">
        <v>202509</v>
      </c>
      <c r="C19649" s="37" t="s">
        <v>158</v>
      </c>
      <c r="D19649" s="37" t="s">
        <v>159</v>
      </c>
      <c r="E19649" s="0" t="n">
        <v>2</v>
      </c>
      <c r="F19649" s="38" t="s">
        <v>70</v>
      </c>
      <c r="G19649" s="37" t="s">
        <v>160</v>
      </c>
      <c r="H19649" s="0" t="n">
        <v>2671832</v>
      </c>
      <c r="I19649" s="0" t="n">
        <v>1701038</v>
      </c>
      <c r="J19649" s="0" t="n">
        <v>198303</v>
      </c>
    </row>
    <row r="19650" customFormat="false" ht="15" hidden="false" customHeight="false" outlineLevel="0" collapsed="false">
      <c r="A19650" s="0" t="n">
        <v>202508</v>
      </c>
      <c r="B19650" s="0" t="n">
        <v>202509</v>
      </c>
      <c r="C19650" s="37" t="s">
        <v>95</v>
      </c>
      <c r="D19650" s="37" t="s">
        <v>161</v>
      </c>
      <c r="E19650" s="0" t="n">
        <v>2</v>
      </c>
      <c r="F19650" s="38" t="s">
        <v>70</v>
      </c>
      <c r="G19650" s="37" t="s">
        <v>162</v>
      </c>
      <c r="H19650" s="0" t="n">
        <v>994221</v>
      </c>
      <c r="I19650" s="0" t="n">
        <v>256611</v>
      </c>
      <c r="J19650" s="0" t="n">
        <v>-4949</v>
      </c>
    </row>
    <row r="19651" customFormat="false" ht="15" hidden="false" customHeight="false" outlineLevel="0" collapsed="false">
      <c r="A19651" s="0" t="n">
        <v>202508</v>
      </c>
      <c r="B19651" s="0" t="n">
        <v>202509</v>
      </c>
      <c r="C19651" s="37" t="s">
        <v>112</v>
      </c>
      <c r="D19651" s="37" t="s">
        <v>163</v>
      </c>
      <c r="E19651" s="0" t="n">
        <v>2</v>
      </c>
      <c r="F19651" s="38" t="s">
        <v>70</v>
      </c>
      <c r="G19651" s="37" t="s">
        <v>164</v>
      </c>
      <c r="H19651" s="0" t="n">
        <v>1639081</v>
      </c>
      <c r="I19651" s="0" t="n">
        <v>849885</v>
      </c>
      <c r="J19651" s="0" t="n">
        <v>50194</v>
      </c>
    </row>
    <row r="19652" customFormat="false" ht="15" hidden="false" customHeight="false" outlineLevel="0" collapsed="false">
      <c r="A19652" s="0" t="n">
        <v>202508</v>
      </c>
      <c r="B19652" s="0" t="n">
        <v>202509</v>
      </c>
      <c r="C19652" s="37" t="s">
        <v>101</v>
      </c>
      <c r="D19652" s="37" t="s">
        <v>165</v>
      </c>
      <c r="E19652" s="0" t="n">
        <v>2</v>
      </c>
      <c r="F19652" s="38" t="s">
        <v>70</v>
      </c>
      <c r="G19652" s="37" t="s">
        <v>166</v>
      </c>
      <c r="H19652" s="0" t="n">
        <v>796591</v>
      </c>
      <c r="I19652" s="0" t="n">
        <v>278958</v>
      </c>
      <c r="J19652" s="0" t="n">
        <v>66253</v>
      </c>
    </row>
    <row r="19653" customFormat="false" ht="15" hidden="false" customHeight="false" outlineLevel="0" collapsed="false">
      <c r="A19653" s="0" t="n">
        <v>202508</v>
      </c>
      <c r="B19653" s="0" t="n">
        <v>202509</v>
      </c>
      <c r="C19653" s="37" t="s">
        <v>124</v>
      </c>
      <c r="D19653" s="37" t="s">
        <v>167</v>
      </c>
      <c r="E19653" s="0" t="n">
        <v>2</v>
      </c>
      <c r="F19653" s="38" t="s">
        <v>70</v>
      </c>
      <c r="G19653" s="37" t="s">
        <v>168</v>
      </c>
      <c r="H19653" s="0" t="n">
        <v>258948</v>
      </c>
      <c r="I19653" s="0" t="n">
        <v>97092</v>
      </c>
      <c r="J19653" s="0" t="n">
        <v>11319</v>
      </c>
    </row>
    <row r="19654" customFormat="false" ht="15" hidden="false" customHeight="false" outlineLevel="0" collapsed="false">
      <c r="A19654" s="0" t="n">
        <v>202508</v>
      </c>
      <c r="B19654" s="0" t="n">
        <v>202509</v>
      </c>
      <c r="C19654" s="37" t="s">
        <v>152</v>
      </c>
      <c r="D19654" s="37" t="s">
        <v>122</v>
      </c>
      <c r="E19654" s="0" t="n">
        <v>2</v>
      </c>
      <c r="F19654" s="38" t="s">
        <v>70</v>
      </c>
      <c r="G19654" s="37" t="s">
        <v>169</v>
      </c>
      <c r="H19654" s="0" t="n">
        <v>150765</v>
      </c>
      <c r="I19654" s="0" t="n">
        <v>149931</v>
      </c>
      <c r="J19654" s="0" t="n">
        <v>6800</v>
      </c>
    </row>
    <row r="19655" customFormat="false" ht="15" hidden="false" customHeight="false" outlineLevel="0" collapsed="false">
      <c r="A19655" s="0" t="n">
        <v>202508</v>
      </c>
      <c r="B19655" s="0" t="n">
        <v>202509</v>
      </c>
      <c r="C19655" s="37" t="s">
        <v>98</v>
      </c>
      <c r="D19655" s="37" t="s">
        <v>170</v>
      </c>
      <c r="E19655" s="0" t="n">
        <v>2</v>
      </c>
      <c r="F19655" s="38" t="s">
        <v>70</v>
      </c>
      <c r="G19655" s="37" t="s">
        <v>171</v>
      </c>
      <c r="H19655" s="0" t="n">
        <v>2614725</v>
      </c>
      <c r="I19655" s="0" t="n">
        <v>1240320</v>
      </c>
      <c r="J19655" s="0" t="n">
        <v>205499</v>
      </c>
    </row>
    <row r="19656" customFormat="false" ht="15" hidden="false" customHeight="false" outlineLevel="0" collapsed="false">
      <c r="A19656" s="0" t="n">
        <v>202508</v>
      </c>
      <c r="B19656" s="0" t="n">
        <v>202509</v>
      </c>
      <c r="C19656" s="37" t="s">
        <v>98</v>
      </c>
      <c r="D19656" s="37" t="s">
        <v>172</v>
      </c>
      <c r="E19656" s="0" t="n">
        <v>2</v>
      </c>
      <c r="F19656" s="38" t="s">
        <v>70</v>
      </c>
      <c r="G19656" s="37" t="s">
        <v>173</v>
      </c>
      <c r="H19656" s="0" t="n">
        <v>861605</v>
      </c>
      <c r="I19656" s="0" t="n">
        <v>461751</v>
      </c>
      <c r="J19656" s="0" t="n">
        <v>3532</v>
      </c>
    </row>
    <row r="19657" customFormat="false" ht="15" hidden="false" customHeight="false" outlineLevel="0" collapsed="false">
      <c r="A19657" s="0" t="n">
        <v>202508</v>
      </c>
      <c r="B19657" s="0" t="n">
        <v>202509</v>
      </c>
      <c r="C19657" s="37" t="s">
        <v>158</v>
      </c>
      <c r="D19657" s="37" t="s">
        <v>174</v>
      </c>
      <c r="E19657" s="0" t="n">
        <v>2</v>
      </c>
      <c r="F19657" s="38" t="s">
        <v>70</v>
      </c>
      <c r="G19657" s="37" t="s">
        <v>175</v>
      </c>
      <c r="H19657" s="0" t="n">
        <v>611961</v>
      </c>
      <c r="I19657" s="0" t="n">
        <v>410168</v>
      </c>
      <c r="J19657" s="0" t="n">
        <v>-7638</v>
      </c>
    </row>
    <row r="19658" customFormat="false" ht="15" hidden="false" customHeight="false" outlineLevel="0" collapsed="false">
      <c r="A19658" s="0" t="n">
        <v>202508</v>
      </c>
      <c r="B19658" s="0" t="n">
        <v>202509</v>
      </c>
      <c r="C19658" s="37" t="s">
        <v>149</v>
      </c>
      <c r="D19658" s="37" t="s">
        <v>176</v>
      </c>
      <c r="E19658" s="0" t="n">
        <v>2</v>
      </c>
      <c r="F19658" s="38" t="s">
        <v>70</v>
      </c>
      <c r="G19658" s="37" t="s">
        <v>177</v>
      </c>
      <c r="H19658" s="0" t="n">
        <v>873917</v>
      </c>
      <c r="I19658" s="0" t="n">
        <v>149076</v>
      </c>
      <c r="J19658" s="0" t="n">
        <v>6489</v>
      </c>
    </row>
    <row r="19659" customFormat="false" ht="15" hidden="false" customHeight="false" outlineLevel="0" collapsed="false">
      <c r="A19659" s="0" t="n">
        <v>202508</v>
      </c>
      <c r="B19659" s="0" t="n">
        <v>202509</v>
      </c>
      <c r="C19659" s="37" t="s">
        <v>178</v>
      </c>
      <c r="D19659" s="37" t="s">
        <v>179</v>
      </c>
      <c r="E19659" s="0" t="n">
        <v>2</v>
      </c>
      <c r="F19659" s="38" t="s">
        <v>70</v>
      </c>
      <c r="G19659" s="37" t="s">
        <v>180</v>
      </c>
      <c r="H19659" s="0" t="n">
        <v>2076831</v>
      </c>
      <c r="I19659" s="0" t="n">
        <v>1311618</v>
      </c>
      <c r="J19659" s="0" t="n">
        <v>249034</v>
      </c>
    </row>
    <row r="19660" customFormat="false" ht="15" hidden="false" customHeight="false" outlineLevel="0" collapsed="false">
      <c r="A19660" s="0" t="n">
        <v>202508</v>
      </c>
      <c r="B19660" s="0" t="n">
        <v>202509</v>
      </c>
      <c r="C19660" s="37" t="s">
        <v>149</v>
      </c>
      <c r="D19660" s="37" t="s">
        <v>181</v>
      </c>
      <c r="E19660" s="0" t="n">
        <v>2</v>
      </c>
      <c r="F19660" s="38" t="s">
        <v>70</v>
      </c>
      <c r="G19660" s="37" t="s">
        <v>182</v>
      </c>
      <c r="H19660" s="0" t="n">
        <v>1460195</v>
      </c>
      <c r="I19660" s="0" t="n">
        <v>681457</v>
      </c>
      <c r="J19660" s="0" t="n">
        <v>125558</v>
      </c>
    </row>
    <row r="19661" customFormat="false" ht="15" hidden="false" customHeight="false" outlineLevel="0" collapsed="false">
      <c r="A19661" s="0" t="n">
        <v>202508</v>
      </c>
      <c r="B19661" s="0" t="n">
        <v>202509</v>
      </c>
      <c r="C19661" s="37" t="s">
        <v>115</v>
      </c>
      <c r="D19661" s="37" t="s">
        <v>104</v>
      </c>
      <c r="E19661" s="0" t="n">
        <v>2</v>
      </c>
      <c r="F19661" s="38" t="s">
        <v>70</v>
      </c>
      <c r="G19661" s="37" t="s">
        <v>183</v>
      </c>
      <c r="H19661" s="0" t="n">
        <v>481449</v>
      </c>
      <c r="I19661" s="0" t="n">
        <v>304414</v>
      </c>
      <c r="J19661" s="0" t="n">
        <v>9234</v>
      </c>
    </row>
    <row r="19662" customFormat="false" ht="15" hidden="false" customHeight="false" outlineLevel="0" collapsed="false">
      <c r="A19662" s="0" t="n">
        <v>202508</v>
      </c>
      <c r="B19662" s="0" t="n">
        <v>202509</v>
      </c>
      <c r="C19662" s="37" t="s">
        <v>184</v>
      </c>
      <c r="D19662" s="37" t="s">
        <v>185</v>
      </c>
      <c r="E19662" s="0" t="n">
        <v>2</v>
      </c>
      <c r="F19662" s="38" t="s">
        <v>70</v>
      </c>
      <c r="G19662" s="37" t="s">
        <v>186</v>
      </c>
      <c r="H19662" s="0" t="n">
        <v>4720291</v>
      </c>
      <c r="I19662" s="0" t="n">
        <v>1478697</v>
      </c>
      <c r="J19662" s="0" t="n">
        <v>76309</v>
      </c>
    </row>
    <row r="19663" customFormat="false" ht="15" hidden="false" customHeight="false" outlineLevel="0" collapsed="false">
      <c r="A19663" s="0" t="n">
        <v>202508</v>
      </c>
      <c r="B19663" s="0" t="n">
        <v>202509</v>
      </c>
      <c r="C19663" s="37" t="s">
        <v>109</v>
      </c>
      <c r="D19663" s="37" t="s">
        <v>187</v>
      </c>
      <c r="E19663" s="0" t="n">
        <v>2</v>
      </c>
      <c r="F19663" s="38" t="s">
        <v>70</v>
      </c>
      <c r="G19663" s="37" t="s">
        <v>188</v>
      </c>
      <c r="H19663" s="0" t="n">
        <v>8241710</v>
      </c>
      <c r="I19663" s="0" t="n">
        <v>9154025</v>
      </c>
      <c r="J19663" s="0" t="n">
        <v>1117081</v>
      </c>
    </row>
    <row r="19664" customFormat="false" ht="15" hidden="false" customHeight="false" outlineLevel="0" collapsed="false">
      <c r="A19664" s="0" t="n">
        <v>202508</v>
      </c>
      <c r="B19664" s="0" t="n">
        <v>202509</v>
      </c>
      <c r="C19664" s="37" t="s">
        <v>178</v>
      </c>
      <c r="D19664" s="37" t="s">
        <v>189</v>
      </c>
      <c r="E19664" s="0" t="n">
        <v>2</v>
      </c>
      <c r="F19664" s="38" t="s">
        <v>70</v>
      </c>
      <c r="G19664" s="37" t="s">
        <v>190</v>
      </c>
      <c r="H19664" s="0" t="n">
        <v>2342458</v>
      </c>
      <c r="I19664" s="0" t="n">
        <v>913865</v>
      </c>
      <c r="J19664" s="0" t="n">
        <v>295011</v>
      </c>
    </row>
    <row r="19665" customFormat="false" ht="15" hidden="false" customHeight="false" outlineLevel="0" collapsed="false">
      <c r="A19665" s="0" t="n">
        <v>202508</v>
      </c>
      <c r="B19665" s="0" t="n">
        <v>202509</v>
      </c>
      <c r="C19665" s="37" t="s">
        <v>152</v>
      </c>
      <c r="D19665" s="37" t="s">
        <v>191</v>
      </c>
      <c r="E19665" s="0" t="n">
        <v>2</v>
      </c>
      <c r="F19665" s="38" t="s">
        <v>70</v>
      </c>
      <c r="G19665" s="37" t="s">
        <v>192</v>
      </c>
      <c r="H19665" s="0" t="n">
        <v>6520285</v>
      </c>
      <c r="I19665" s="0" t="n">
        <v>3326836</v>
      </c>
      <c r="J19665" s="0" t="n">
        <v>187104</v>
      </c>
    </row>
    <row r="19666" customFormat="false" ht="15" hidden="false" customHeight="false" outlineLevel="0" collapsed="false">
      <c r="A19666" s="0" t="n">
        <v>202508</v>
      </c>
      <c r="B19666" s="0" t="n">
        <v>202509</v>
      </c>
      <c r="C19666" s="37" t="s">
        <v>184</v>
      </c>
      <c r="D19666" s="37" t="s">
        <v>193</v>
      </c>
      <c r="E19666" s="0" t="n">
        <v>2</v>
      </c>
      <c r="F19666" s="38" t="s">
        <v>70</v>
      </c>
      <c r="G19666" s="37" t="s">
        <v>194</v>
      </c>
      <c r="H19666" s="0" t="n">
        <v>7524836</v>
      </c>
      <c r="I19666" s="0" t="n">
        <v>4214942</v>
      </c>
      <c r="J19666" s="0" t="n">
        <v>919925</v>
      </c>
    </row>
    <row r="19667" customFormat="false" ht="15" hidden="false" customHeight="false" outlineLevel="0" collapsed="false">
      <c r="A19667" s="0" t="n">
        <v>202508</v>
      </c>
      <c r="B19667" s="0" t="n">
        <v>202509</v>
      </c>
      <c r="C19667" s="37" t="s">
        <v>115</v>
      </c>
      <c r="D19667" s="37" t="s">
        <v>96</v>
      </c>
      <c r="E19667" s="0" t="n">
        <v>2</v>
      </c>
      <c r="F19667" s="38" t="s">
        <v>70</v>
      </c>
      <c r="G19667" s="37" t="s">
        <v>195</v>
      </c>
      <c r="H19667" s="0" t="n">
        <v>6361997</v>
      </c>
      <c r="I19667" s="0" t="n">
        <v>5820862</v>
      </c>
      <c r="J19667" s="0" t="n">
        <v>610883</v>
      </c>
    </row>
    <row r="19668" customFormat="false" ht="15" hidden="false" customHeight="false" outlineLevel="0" collapsed="false">
      <c r="A19668" s="0" t="n">
        <v>202508</v>
      </c>
      <c r="B19668" s="0" t="n">
        <v>202509</v>
      </c>
      <c r="C19668" s="37" t="s">
        <v>136</v>
      </c>
      <c r="D19668" s="37" t="s">
        <v>120</v>
      </c>
      <c r="E19668" s="0" t="n">
        <v>2</v>
      </c>
      <c r="F19668" s="38" t="s">
        <v>70</v>
      </c>
      <c r="G19668" s="37" t="s">
        <v>196</v>
      </c>
      <c r="H19668" s="0" t="n">
        <v>2179295</v>
      </c>
      <c r="I19668" s="0" t="n">
        <v>2698133</v>
      </c>
      <c r="J19668" s="0" t="n">
        <v>446073</v>
      </c>
    </row>
    <row r="19669" customFormat="false" ht="15" hidden="false" customHeight="false" outlineLevel="0" collapsed="false">
      <c r="A19669" s="0" t="n">
        <v>202508</v>
      </c>
      <c r="B19669" s="0" t="n">
        <v>202509</v>
      </c>
      <c r="C19669" s="37" t="s">
        <v>197</v>
      </c>
      <c r="D19669" s="37" t="s">
        <v>198</v>
      </c>
      <c r="E19669" s="0" t="n">
        <v>2</v>
      </c>
      <c r="F19669" s="38" t="s">
        <v>70</v>
      </c>
      <c r="G19669" s="37" t="s">
        <v>199</v>
      </c>
      <c r="H19669" s="0" t="n">
        <v>2276595</v>
      </c>
      <c r="I19669" s="0" t="n">
        <v>1454447</v>
      </c>
      <c r="J19669" s="0" t="n">
        <v>263774</v>
      </c>
    </row>
    <row r="19670" customFormat="false" ht="15" hidden="false" customHeight="false" outlineLevel="0" collapsed="false">
      <c r="A19670" s="0" t="n">
        <v>202508</v>
      </c>
      <c r="B19670" s="0" t="n">
        <v>202509</v>
      </c>
      <c r="C19670" s="37" t="s">
        <v>136</v>
      </c>
      <c r="D19670" s="37" t="s">
        <v>200</v>
      </c>
      <c r="E19670" s="0" t="n">
        <v>2</v>
      </c>
      <c r="F19670" s="38" t="s">
        <v>70</v>
      </c>
      <c r="G19670" s="37" t="s">
        <v>201</v>
      </c>
      <c r="H19670" s="0" t="n">
        <v>2461653</v>
      </c>
      <c r="I19670" s="0" t="n">
        <v>1861069</v>
      </c>
      <c r="J19670" s="0" t="n">
        <v>181636</v>
      </c>
    </row>
    <row r="19671" customFormat="false" ht="15" hidden="false" customHeight="false" outlineLevel="0" collapsed="false">
      <c r="A19671" s="0" t="n">
        <v>202508</v>
      </c>
      <c r="B19671" s="0" t="n">
        <v>202509</v>
      </c>
      <c r="C19671" s="37" t="s">
        <v>136</v>
      </c>
      <c r="D19671" s="37" t="s">
        <v>127</v>
      </c>
      <c r="E19671" s="0" t="n">
        <v>2</v>
      </c>
      <c r="F19671" s="38" t="s">
        <v>70</v>
      </c>
      <c r="G19671" s="37" t="s">
        <v>202</v>
      </c>
      <c r="H19671" s="0" t="n">
        <v>345039</v>
      </c>
      <c r="I19671" s="0" t="n">
        <v>82094</v>
      </c>
      <c r="J19671" s="0" t="n">
        <v>6335</v>
      </c>
    </row>
    <row r="19672" customFormat="false" ht="15" hidden="false" customHeight="false" outlineLevel="0" collapsed="false">
      <c r="A19672" s="0" t="n">
        <v>202508</v>
      </c>
      <c r="B19672" s="0" t="n">
        <v>202509</v>
      </c>
      <c r="C19672" s="37" t="s">
        <v>106</v>
      </c>
      <c r="D19672" s="37" t="s">
        <v>203</v>
      </c>
      <c r="E19672" s="0" t="n">
        <v>2</v>
      </c>
      <c r="F19672" s="38" t="s">
        <v>70</v>
      </c>
      <c r="G19672" s="37" t="s">
        <v>204</v>
      </c>
      <c r="H19672" s="0" t="n">
        <v>1817879</v>
      </c>
      <c r="I19672" s="0" t="n">
        <v>302454</v>
      </c>
      <c r="J19672" s="0" t="n">
        <v>17930</v>
      </c>
    </row>
    <row r="19673" customFormat="false" ht="15" hidden="false" customHeight="false" outlineLevel="0" collapsed="false">
      <c r="A19673" s="0" t="n">
        <v>202508</v>
      </c>
      <c r="B19673" s="0" t="n">
        <v>202509</v>
      </c>
      <c r="C19673" s="37" t="s">
        <v>95</v>
      </c>
      <c r="D19673" s="37" t="s">
        <v>187</v>
      </c>
      <c r="E19673" s="0" t="n">
        <v>2</v>
      </c>
      <c r="F19673" s="38" t="s">
        <v>70</v>
      </c>
      <c r="G19673" s="37" t="s">
        <v>205</v>
      </c>
      <c r="H19673" s="0" t="n">
        <v>308904</v>
      </c>
      <c r="I19673" s="0" t="n">
        <v>186328</v>
      </c>
      <c r="J19673" s="0" t="n">
        <v>21439</v>
      </c>
    </row>
    <row r="19674" customFormat="false" ht="15" hidden="false" customHeight="false" outlineLevel="0" collapsed="false">
      <c r="A19674" s="0" t="n">
        <v>202508</v>
      </c>
      <c r="B19674" s="0" t="n">
        <v>202509</v>
      </c>
      <c r="C19674" s="37" t="s">
        <v>101</v>
      </c>
      <c r="D19674" s="37" t="s">
        <v>206</v>
      </c>
      <c r="E19674" s="0" t="n">
        <v>2</v>
      </c>
      <c r="F19674" s="38" t="s">
        <v>70</v>
      </c>
      <c r="G19674" s="37" t="s">
        <v>207</v>
      </c>
      <c r="H19674" s="0" t="n">
        <v>535155</v>
      </c>
      <c r="I19674" s="0" t="n">
        <v>145277</v>
      </c>
      <c r="J19674" s="0" t="n">
        <v>28879</v>
      </c>
    </row>
    <row r="19675" customFormat="false" ht="15" hidden="false" customHeight="false" outlineLevel="0" collapsed="false">
      <c r="A19675" s="0" t="n">
        <v>202508</v>
      </c>
      <c r="B19675" s="0" t="n">
        <v>202509</v>
      </c>
      <c r="C19675" s="37" t="s">
        <v>184</v>
      </c>
      <c r="D19675" s="37" t="s">
        <v>208</v>
      </c>
      <c r="E19675" s="0" t="n">
        <v>2</v>
      </c>
      <c r="F19675" s="38" t="s">
        <v>70</v>
      </c>
      <c r="G19675" s="37" t="s">
        <v>209</v>
      </c>
      <c r="H19675" s="0" t="n">
        <v>6861276</v>
      </c>
      <c r="I19675" s="0" t="n">
        <v>7131540</v>
      </c>
      <c r="J19675" s="0" t="n">
        <v>1513832</v>
      </c>
    </row>
    <row r="19676" customFormat="false" ht="15" hidden="false" customHeight="false" outlineLevel="0" collapsed="false">
      <c r="A19676" s="0" t="n">
        <v>202508</v>
      </c>
      <c r="B19676" s="0" t="n">
        <v>202509</v>
      </c>
      <c r="C19676" s="37" t="s">
        <v>95</v>
      </c>
      <c r="D19676" s="37" t="s">
        <v>210</v>
      </c>
      <c r="E19676" s="0" t="n">
        <v>2</v>
      </c>
      <c r="F19676" s="38" t="s">
        <v>70</v>
      </c>
      <c r="G19676" s="37" t="s">
        <v>211</v>
      </c>
      <c r="H19676" s="0" t="n">
        <v>3486544</v>
      </c>
      <c r="I19676" s="0" t="n">
        <v>928921</v>
      </c>
      <c r="J19676" s="0" t="n">
        <v>186765</v>
      </c>
    </row>
    <row r="19677" customFormat="false" ht="15" hidden="false" customHeight="false" outlineLevel="0" collapsed="false">
      <c r="A19677" s="0" t="n">
        <v>202508</v>
      </c>
      <c r="B19677" s="0" t="n">
        <v>202509</v>
      </c>
      <c r="C19677" s="37" t="s">
        <v>178</v>
      </c>
      <c r="D19677" s="37" t="s">
        <v>212</v>
      </c>
      <c r="E19677" s="0" t="n">
        <v>2</v>
      </c>
      <c r="F19677" s="38" t="s">
        <v>70</v>
      </c>
      <c r="G19677" s="37" t="s">
        <v>213</v>
      </c>
      <c r="H19677" s="0" t="n">
        <v>6708813</v>
      </c>
      <c r="I19677" s="0" t="n">
        <v>1319139</v>
      </c>
      <c r="J19677" s="0" t="n">
        <v>44067</v>
      </c>
    </row>
    <row r="19678" customFormat="false" ht="15" hidden="false" customHeight="false" outlineLevel="0" collapsed="false">
      <c r="A19678" s="0" t="n">
        <v>202508</v>
      </c>
      <c r="B19678" s="0" t="n">
        <v>202509</v>
      </c>
      <c r="C19678" s="37" t="s">
        <v>95</v>
      </c>
      <c r="D19678" s="37" t="s">
        <v>214</v>
      </c>
      <c r="E19678" s="0" t="n">
        <v>2</v>
      </c>
      <c r="F19678" s="38" t="s">
        <v>70</v>
      </c>
      <c r="G19678" s="37" t="s">
        <v>215</v>
      </c>
      <c r="H19678" s="0" t="n">
        <v>730309</v>
      </c>
      <c r="I19678" s="0" t="n">
        <v>644718</v>
      </c>
      <c r="J19678" s="0" t="n">
        <v>14946</v>
      </c>
    </row>
    <row r="19679" customFormat="false" ht="15" hidden="false" customHeight="false" outlineLevel="0" collapsed="false">
      <c r="A19679" s="0" t="n">
        <v>202508</v>
      </c>
      <c r="B19679" s="0" t="n">
        <v>202509</v>
      </c>
      <c r="C19679" s="37" t="s">
        <v>101</v>
      </c>
      <c r="D19679" s="37" t="s">
        <v>216</v>
      </c>
      <c r="E19679" s="0" t="n">
        <v>2</v>
      </c>
      <c r="F19679" s="38" t="s">
        <v>70</v>
      </c>
      <c r="G19679" s="37" t="s">
        <v>217</v>
      </c>
      <c r="H19679" s="0" t="n">
        <v>369317</v>
      </c>
      <c r="I19679" s="0" t="n">
        <v>82659</v>
      </c>
      <c r="J19679" s="0" t="n">
        <v>-232</v>
      </c>
    </row>
    <row r="19680" customFormat="false" ht="15" hidden="false" customHeight="false" outlineLevel="0" collapsed="false">
      <c r="A19680" s="0" t="n">
        <v>202508</v>
      </c>
      <c r="B19680" s="0" t="n">
        <v>202509</v>
      </c>
      <c r="C19680" s="37" t="s">
        <v>115</v>
      </c>
      <c r="D19680" s="37" t="s">
        <v>218</v>
      </c>
      <c r="E19680" s="0" t="n">
        <v>2</v>
      </c>
      <c r="F19680" s="38" t="s">
        <v>70</v>
      </c>
      <c r="G19680" s="37" t="s">
        <v>219</v>
      </c>
      <c r="H19680" s="0" t="n">
        <v>1169463</v>
      </c>
      <c r="I19680" s="0" t="n">
        <v>448506</v>
      </c>
      <c r="J19680" s="0" t="n">
        <v>42789</v>
      </c>
    </row>
    <row r="19681" customFormat="false" ht="15" hidden="false" customHeight="false" outlineLevel="0" collapsed="false">
      <c r="A19681" s="0" t="n">
        <v>202508</v>
      </c>
      <c r="B19681" s="0" t="n">
        <v>202509</v>
      </c>
      <c r="C19681" s="37" t="s">
        <v>101</v>
      </c>
      <c r="D19681" s="37" t="s">
        <v>220</v>
      </c>
      <c r="E19681" s="0" t="n">
        <v>2</v>
      </c>
      <c r="F19681" s="38" t="s">
        <v>70</v>
      </c>
      <c r="G19681" s="37" t="s">
        <v>221</v>
      </c>
      <c r="H19681" s="0" t="n">
        <v>1763330</v>
      </c>
      <c r="I19681" s="0" t="n">
        <v>437828</v>
      </c>
      <c r="J19681" s="0" t="n">
        <v>75872</v>
      </c>
    </row>
    <row r="19682" customFormat="false" ht="15" hidden="false" customHeight="false" outlineLevel="0" collapsed="false">
      <c r="A19682" s="0" t="n">
        <v>202508</v>
      </c>
      <c r="B19682" s="0" t="n">
        <v>202509</v>
      </c>
      <c r="C19682" s="37" t="s">
        <v>101</v>
      </c>
      <c r="D19682" s="37" t="s">
        <v>153</v>
      </c>
      <c r="E19682" s="0" t="n">
        <v>2</v>
      </c>
      <c r="F19682" s="38" t="s">
        <v>70</v>
      </c>
      <c r="G19682" s="37" t="s">
        <v>222</v>
      </c>
      <c r="H19682" s="0" t="n">
        <v>1891484</v>
      </c>
      <c r="I19682" s="0" t="n">
        <v>1770194</v>
      </c>
      <c r="J19682" s="0" t="n">
        <v>41595</v>
      </c>
    </row>
    <row r="19683" customFormat="false" ht="15" hidden="false" customHeight="false" outlineLevel="0" collapsed="false">
      <c r="A19683" s="0" t="n">
        <v>202508</v>
      </c>
      <c r="B19683" s="0" t="n">
        <v>202509</v>
      </c>
      <c r="C19683" s="37" t="s">
        <v>136</v>
      </c>
      <c r="D19683" s="37" t="s">
        <v>223</v>
      </c>
      <c r="E19683" s="0" t="n">
        <v>2</v>
      </c>
      <c r="F19683" s="38" t="s">
        <v>70</v>
      </c>
      <c r="G19683" s="37" t="s">
        <v>224</v>
      </c>
      <c r="H19683" s="0" t="n">
        <v>4355662</v>
      </c>
      <c r="I19683" s="0" t="n">
        <v>2050190</v>
      </c>
      <c r="J19683" s="0" t="n">
        <v>126500</v>
      </c>
    </row>
    <row r="19684" customFormat="false" ht="15" hidden="false" customHeight="false" outlineLevel="0" collapsed="false">
      <c r="A19684" s="0" t="n">
        <v>202508</v>
      </c>
      <c r="B19684" s="0" t="n">
        <v>202509</v>
      </c>
      <c r="C19684" s="37" t="s">
        <v>184</v>
      </c>
      <c r="D19684" s="37" t="s">
        <v>225</v>
      </c>
      <c r="E19684" s="0" t="n">
        <v>2</v>
      </c>
      <c r="F19684" s="38" t="s">
        <v>70</v>
      </c>
      <c r="G19684" s="37" t="s">
        <v>226</v>
      </c>
      <c r="H19684" s="0" t="n">
        <v>851919</v>
      </c>
      <c r="I19684" s="0" t="n">
        <v>269922</v>
      </c>
      <c r="J19684" s="0" t="n">
        <v>39049</v>
      </c>
    </row>
    <row r="19685" customFormat="false" ht="15" hidden="false" customHeight="false" outlineLevel="0" collapsed="false">
      <c r="A19685" s="0" t="n">
        <v>202508</v>
      </c>
      <c r="B19685" s="0" t="n">
        <v>202509</v>
      </c>
      <c r="C19685" s="37" t="s">
        <v>197</v>
      </c>
      <c r="D19685" s="37" t="s">
        <v>193</v>
      </c>
      <c r="E19685" s="0" t="n">
        <v>2</v>
      </c>
      <c r="F19685" s="38" t="s">
        <v>70</v>
      </c>
      <c r="G19685" s="37" t="s">
        <v>227</v>
      </c>
      <c r="H19685" s="0" t="n">
        <v>2217377</v>
      </c>
      <c r="I19685" s="0" t="n">
        <v>1812344</v>
      </c>
      <c r="J19685" s="0" t="n">
        <v>86783</v>
      </c>
    </row>
    <row r="19686" customFormat="false" ht="15" hidden="false" customHeight="false" outlineLevel="0" collapsed="false">
      <c r="A19686" s="0" t="n">
        <v>202508</v>
      </c>
      <c r="B19686" s="0" t="n">
        <v>202509</v>
      </c>
      <c r="C19686" s="37" t="s">
        <v>149</v>
      </c>
      <c r="D19686" s="37" t="s">
        <v>153</v>
      </c>
      <c r="E19686" s="0" t="n">
        <v>2</v>
      </c>
      <c r="F19686" s="38" t="s">
        <v>70</v>
      </c>
      <c r="G19686" s="37" t="s">
        <v>228</v>
      </c>
      <c r="H19686" s="0" t="n">
        <v>345872</v>
      </c>
      <c r="I19686" s="0" t="n">
        <v>277914</v>
      </c>
      <c r="J19686" s="0" t="n">
        <v>16943</v>
      </c>
    </row>
    <row r="19687" customFormat="false" ht="15" hidden="false" customHeight="false" outlineLevel="0" collapsed="false">
      <c r="A19687" s="0" t="n">
        <v>202508</v>
      </c>
      <c r="B19687" s="0" t="n">
        <v>202509</v>
      </c>
      <c r="C19687" s="37" t="s">
        <v>184</v>
      </c>
      <c r="D19687" s="37" t="s">
        <v>229</v>
      </c>
      <c r="E19687" s="0" t="n">
        <v>2</v>
      </c>
      <c r="F19687" s="38" t="s">
        <v>70</v>
      </c>
      <c r="G19687" s="37" t="s">
        <v>230</v>
      </c>
      <c r="H19687" s="0" t="n">
        <v>2388764</v>
      </c>
      <c r="I19687" s="0" t="n">
        <v>630351</v>
      </c>
      <c r="J19687" s="0" t="n">
        <v>120671</v>
      </c>
    </row>
    <row r="19688" customFormat="false" ht="15" hidden="false" customHeight="false" outlineLevel="0" collapsed="false">
      <c r="A19688" s="0" t="n">
        <v>202508</v>
      </c>
      <c r="B19688" s="0" t="n">
        <v>202509</v>
      </c>
      <c r="C19688" s="37" t="s">
        <v>115</v>
      </c>
      <c r="D19688" s="37" t="s">
        <v>231</v>
      </c>
      <c r="E19688" s="0" t="n">
        <v>2</v>
      </c>
      <c r="F19688" s="38" t="s">
        <v>70</v>
      </c>
      <c r="G19688" s="37" t="s">
        <v>232</v>
      </c>
      <c r="H19688" s="0" t="n">
        <v>1729138</v>
      </c>
      <c r="I19688" s="0" t="n">
        <v>1095246</v>
      </c>
      <c r="J19688" s="0" t="n">
        <v>90215</v>
      </c>
    </row>
    <row r="19689" customFormat="false" ht="15" hidden="false" customHeight="false" outlineLevel="0" collapsed="false">
      <c r="A19689" s="0" t="n">
        <v>202508</v>
      </c>
      <c r="B19689" s="0" t="n">
        <v>202509</v>
      </c>
      <c r="C19689" s="37" t="s">
        <v>124</v>
      </c>
      <c r="D19689" s="37" t="s">
        <v>233</v>
      </c>
      <c r="E19689" s="0" t="n">
        <v>2</v>
      </c>
      <c r="F19689" s="38" t="s">
        <v>70</v>
      </c>
      <c r="G19689" s="37" t="s">
        <v>234</v>
      </c>
      <c r="H19689" s="0" t="n">
        <v>565276</v>
      </c>
      <c r="I19689" s="0" t="n">
        <v>327772</v>
      </c>
      <c r="J19689" s="0" t="n">
        <v>2614</v>
      </c>
    </row>
    <row r="19690" customFormat="false" ht="15" hidden="false" customHeight="false" outlineLevel="0" collapsed="false">
      <c r="A19690" s="0" t="n">
        <v>202508</v>
      </c>
      <c r="B19690" s="0" t="n">
        <v>202509</v>
      </c>
      <c r="C19690" s="37" t="s">
        <v>184</v>
      </c>
      <c r="D19690" s="37" t="s">
        <v>235</v>
      </c>
      <c r="E19690" s="0" t="n">
        <v>2</v>
      </c>
      <c r="F19690" s="38" t="s">
        <v>70</v>
      </c>
      <c r="G19690" s="37" t="s">
        <v>236</v>
      </c>
      <c r="H19690" s="0" t="n">
        <v>1118831</v>
      </c>
      <c r="I19690" s="0" t="n">
        <v>353306</v>
      </c>
      <c r="J19690" s="0" t="n">
        <v>31669</v>
      </c>
    </row>
    <row r="19691" customFormat="false" ht="15" hidden="false" customHeight="false" outlineLevel="0" collapsed="false">
      <c r="A19691" s="0" t="n">
        <v>202508</v>
      </c>
      <c r="B19691" s="0" t="n">
        <v>202509</v>
      </c>
      <c r="C19691" s="37" t="s">
        <v>124</v>
      </c>
      <c r="D19691" s="37" t="s">
        <v>237</v>
      </c>
      <c r="E19691" s="0" t="n">
        <v>2</v>
      </c>
      <c r="F19691" s="38" t="s">
        <v>70</v>
      </c>
      <c r="G19691" s="37" t="s">
        <v>238</v>
      </c>
      <c r="H19691" s="0" t="n">
        <v>998861</v>
      </c>
      <c r="I19691" s="0" t="n">
        <v>259448</v>
      </c>
      <c r="J19691" s="0" t="n">
        <v>31999</v>
      </c>
    </row>
    <row r="19692" customFormat="false" ht="15" hidden="false" customHeight="false" outlineLevel="0" collapsed="false">
      <c r="A19692" s="0" t="n">
        <v>202508</v>
      </c>
      <c r="B19692" s="0" t="n">
        <v>202509</v>
      </c>
      <c r="C19692" s="37" t="s">
        <v>124</v>
      </c>
      <c r="D19692" s="37" t="s">
        <v>107</v>
      </c>
      <c r="E19692" s="0" t="n">
        <v>2</v>
      </c>
      <c r="F19692" s="38" t="s">
        <v>70</v>
      </c>
      <c r="G19692" s="37" t="s">
        <v>239</v>
      </c>
      <c r="H19692" s="0" t="n">
        <v>771999</v>
      </c>
      <c r="I19692" s="0" t="n">
        <v>588034</v>
      </c>
      <c r="J19692" s="0" t="n">
        <v>194318</v>
      </c>
    </row>
    <row r="19693" customFormat="false" ht="15" hidden="false" customHeight="false" outlineLevel="0" collapsed="false">
      <c r="A19693" s="0" t="n">
        <v>202508</v>
      </c>
      <c r="B19693" s="0" t="n">
        <v>202509</v>
      </c>
      <c r="C19693" s="37" t="s">
        <v>106</v>
      </c>
      <c r="D19693" s="37" t="s">
        <v>139</v>
      </c>
      <c r="E19693" s="0" t="n">
        <v>2</v>
      </c>
      <c r="F19693" s="38" t="s">
        <v>70</v>
      </c>
      <c r="G19693" s="37" t="s">
        <v>240</v>
      </c>
      <c r="H19693" s="0" t="n">
        <v>10765398</v>
      </c>
      <c r="I19693" s="0" t="n">
        <v>2617110</v>
      </c>
      <c r="J19693" s="0" t="n">
        <v>606929</v>
      </c>
    </row>
    <row r="19694" customFormat="false" ht="15" hidden="false" customHeight="false" outlineLevel="0" collapsed="false">
      <c r="A19694" s="0" t="n">
        <v>202508</v>
      </c>
      <c r="B19694" s="0" t="n">
        <v>202509</v>
      </c>
      <c r="C19694" s="37" t="s">
        <v>106</v>
      </c>
      <c r="D19694" s="37" t="s">
        <v>241</v>
      </c>
      <c r="E19694" s="0" t="n">
        <v>2</v>
      </c>
      <c r="F19694" s="38" t="s">
        <v>70</v>
      </c>
      <c r="G19694" s="37" t="s">
        <v>242</v>
      </c>
      <c r="H19694" s="0" t="n">
        <v>1115662</v>
      </c>
      <c r="I19694" s="0" t="n">
        <v>1656321</v>
      </c>
      <c r="J19694" s="0" t="n">
        <v>661263</v>
      </c>
    </row>
    <row r="19695" customFormat="false" ht="15" hidden="false" customHeight="false" outlineLevel="0" collapsed="false">
      <c r="A19695" s="0" t="n">
        <v>202508</v>
      </c>
      <c r="B19695" s="0" t="n">
        <v>202509</v>
      </c>
      <c r="C19695" s="37" t="s">
        <v>158</v>
      </c>
      <c r="D19695" s="37" t="s">
        <v>243</v>
      </c>
      <c r="E19695" s="0" t="n">
        <v>2</v>
      </c>
      <c r="F19695" s="38" t="s">
        <v>70</v>
      </c>
      <c r="G19695" s="37" t="s">
        <v>244</v>
      </c>
      <c r="H19695" s="0" t="n">
        <v>968768</v>
      </c>
      <c r="I19695" s="0" t="n">
        <v>367655</v>
      </c>
      <c r="J19695" s="0" t="n">
        <v>-9755</v>
      </c>
    </row>
    <row r="19696" customFormat="false" ht="15" hidden="false" customHeight="false" outlineLevel="0" collapsed="false">
      <c r="A19696" s="0" t="n">
        <v>202508</v>
      </c>
      <c r="B19696" s="0" t="n">
        <v>202509</v>
      </c>
      <c r="C19696" s="37" t="s">
        <v>112</v>
      </c>
      <c r="D19696" s="37" t="s">
        <v>245</v>
      </c>
      <c r="E19696" s="0" t="n">
        <v>2</v>
      </c>
      <c r="F19696" s="38" t="s">
        <v>70</v>
      </c>
      <c r="G19696" s="37" t="s">
        <v>246</v>
      </c>
      <c r="H19696" s="0" t="n">
        <v>93848</v>
      </c>
      <c r="I19696" s="0" t="n">
        <v>34411</v>
      </c>
      <c r="J19696" s="0" t="n">
        <v>7540</v>
      </c>
    </row>
    <row r="19697" customFormat="false" ht="15" hidden="false" customHeight="false" outlineLevel="0" collapsed="false">
      <c r="A19697" s="0" t="n">
        <v>202508</v>
      </c>
      <c r="B19697" s="0" t="n">
        <v>202509</v>
      </c>
      <c r="C19697" s="37" t="s">
        <v>197</v>
      </c>
      <c r="D19697" s="37" t="s">
        <v>247</v>
      </c>
      <c r="E19697" s="0" t="n">
        <v>2</v>
      </c>
      <c r="F19697" s="38" t="s">
        <v>70</v>
      </c>
      <c r="G19697" s="37" t="s">
        <v>248</v>
      </c>
      <c r="H19697" s="0" t="n">
        <v>439206</v>
      </c>
      <c r="I19697" s="0" t="n">
        <v>182552</v>
      </c>
      <c r="J19697" s="0" t="n">
        <v>42953</v>
      </c>
    </row>
    <row r="19698" customFormat="false" ht="15" hidden="false" customHeight="false" outlineLevel="0" collapsed="false">
      <c r="A19698" s="0" t="n">
        <v>202508</v>
      </c>
      <c r="B19698" s="0" t="n">
        <v>202509</v>
      </c>
      <c r="C19698" s="37" t="s">
        <v>106</v>
      </c>
      <c r="D19698" s="37" t="s">
        <v>249</v>
      </c>
      <c r="E19698" s="0" t="n">
        <v>2</v>
      </c>
      <c r="F19698" s="38" t="s">
        <v>70</v>
      </c>
      <c r="G19698" s="37" t="s">
        <v>250</v>
      </c>
      <c r="H19698" s="0" t="n">
        <v>835290</v>
      </c>
      <c r="I19698" s="0" t="n">
        <v>447174</v>
      </c>
      <c r="J19698" s="0" t="n">
        <v>37137</v>
      </c>
    </row>
    <row r="19699" customFormat="false" ht="15" hidden="false" customHeight="false" outlineLevel="0" collapsed="false">
      <c r="A19699" s="0" t="n">
        <v>202508</v>
      </c>
      <c r="B19699" s="0" t="n">
        <v>202509</v>
      </c>
      <c r="C19699" s="37" t="s">
        <v>98</v>
      </c>
      <c r="D19699" s="37" t="s">
        <v>251</v>
      </c>
      <c r="E19699" s="0" t="n">
        <v>2</v>
      </c>
      <c r="F19699" s="38" t="s">
        <v>70</v>
      </c>
      <c r="G19699" s="37" t="s">
        <v>252</v>
      </c>
      <c r="H19699" s="0" t="n">
        <v>574085</v>
      </c>
      <c r="I19699" s="0" t="n">
        <v>341196</v>
      </c>
      <c r="J19699" s="0" t="n">
        <v>13907</v>
      </c>
    </row>
    <row r="19700" customFormat="false" ht="15" hidden="false" customHeight="false" outlineLevel="0" collapsed="false">
      <c r="A19700" s="0" t="n">
        <v>202508</v>
      </c>
      <c r="B19700" s="0" t="n">
        <v>202509</v>
      </c>
      <c r="C19700" s="37" t="s">
        <v>124</v>
      </c>
      <c r="D19700" s="37" t="s">
        <v>253</v>
      </c>
      <c r="E19700" s="0" t="n">
        <v>2</v>
      </c>
      <c r="F19700" s="38" t="s">
        <v>70</v>
      </c>
      <c r="G19700" s="37" t="s">
        <v>254</v>
      </c>
      <c r="H19700" s="0" t="n">
        <v>5791859</v>
      </c>
      <c r="I19700" s="0" t="n">
        <v>1895796</v>
      </c>
      <c r="J19700" s="0" t="n">
        <v>291436</v>
      </c>
    </row>
    <row r="19701" customFormat="false" ht="15" hidden="false" customHeight="false" outlineLevel="0" collapsed="false">
      <c r="A19701" s="0" t="n">
        <v>202508</v>
      </c>
      <c r="B19701" s="0" t="n">
        <v>202509</v>
      </c>
      <c r="C19701" s="37" t="s">
        <v>101</v>
      </c>
      <c r="D19701" s="37" t="s">
        <v>255</v>
      </c>
      <c r="E19701" s="0" t="n">
        <v>2</v>
      </c>
      <c r="F19701" s="38" t="s">
        <v>70</v>
      </c>
      <c r="G19701" s="37" t="s">
        <v>256</v>
      </c>
      <c r="H19701" s="0" t="n">
        <v>1095911</v>
      </c>
      <c r="I19701" s="0" t="n">
        <v>1080440</v>
      </c>
      <c r="J19701" s="0" t="n">
        <v>51227</v>
      </c>
    </row>
    <row r="19702" customFormat="false" ht="15" hidden="false" customHeight="false" outlineLevel="0" collapsed="false">
      <c r="A19702" s="0" t="n">
        <v>202508</v>
      </c>
      <c r="B19702" s="0" t="n">
        <v>202509</v>
      </c>
      <c r="C19702" s="37" t="s">
        <v>112</v>
      </c>
      <c r="D19702" s="37" t="s">
        <v>132</v>
      </c>
      <c r="E19702" s="0" t="n">
        <v>2</v>
      </c>
      <c r="F19702" s="38" t="s">
        <v>70</v>
      </c>
      <c r="G19702" s="37" t="s">
        <v>257</v>
      </c>
      <c r="H19702" s="0" t="n">
        <v>6786068</v>
      </c>
      <c r="I19702" s="0" t="n">
        <v>2858520</v>
      </c>
      <c r="J19702" s="0" t="n">
        <v>-98312</v>
      </c>
    </row>
    <row r="19703" customFormat="false" ht="15" hidden="false" customHeight="false" outlineLevel="0" collapsed="false">
      <c r="A19703" s="0" t="n">
        <v>202508</v>
      </c>
      <c r="B19703" s="0" t="n">
        <v>202509</v>
      </c>
      <c r="C19703" s="37" t="s">
        <v>115</v>
      </c>
      <c r="D19703" s="37" t="s">
        <v>258</v>
      </c>
      <c r="E19703" s="0" t="n">
        <v>2</v>
      </c>
      <c r="F19703" s="38" t="s">
        <v>70</v>
      </c>
      <c r="G19703" s="37" t="s">
        <v>259</v>
      </c>
      <c r="H19703" s="0" t="n">
        <v>1726635</v>
      </c>
      <c r="I19703" s="0" t="n">
        <v>564651</v>
      </c>
      <c r="J19703" s="0" t="n">
        <v>-34852</v>
      </c>
    </row>
    <row r="19704" customFormat="false" ht="15" hidden="false" customHeight="false" outlineLevel="0" collapsed="false">
      <c r="A19704" s="0" t="n">
        <v>202508</v>
      </c>
      <c r="B19704" s="0" t="n">
        <v>202509</v>
      </c>
      <c r="C19704" s="37" t="s">
        <v>184</v>
      </c>
      <c r="D19704" s="37" t="s">
        <v>179</v>
      </c>
      <c r="E19704" s="0" t="n">
        <v>2</v>
      </c>
      <c r="F19704" s="38" t="s">
        <v>70</v>
      </c>
      <c r="G19704" s="37" t="s">
        <v>260</v>
      </c>
      <c r="H19704" s="0" t="n">
        <v>1286583</v>
      </c>
      <c r="I19704" s="0" t="n">
        <v>848088</v>
      </c>
      <c r="J19704" s="0" t="n">
        <v>-59091</v>
      </c>
    </row>
    <row r="19705" customFormat="false" ht="15" hidden="false" customHeight="false" outlineLevel="0" collapsed="false">
      <c r="A19705" s="0" t="n">
        <v>202508</v>
      </c>
      <c r="B19705" s="0" t="n">
        <v>202509</v>
      </c>
      <c r="C19705" s="37" t="s">
        <v>158</v>
      </c>
      <c r="D19705" s="37" t="s">
        <v>155</v>
      </c>
      <c r="E19705" s="0" t="n">
        <v>2</v>
      </c>
      <c r="F19705" s="38" t="s">
        <v>70</v>
      </c>
      <c r="G19705" s="37" t="s">
        <v>261</v>
      </c>
      <c r="H19705" s="0" t="n">
        <v>1836201</v>
      </c>
      <c r="I19705" s="0" t="n">
        <v>1182200</v>
      </c>
      <c r="J19705" s="0" t="n">
        <v>122133</v>
      </c>
    </row>
    <row r="19706" customFormat="false" ht="15" hidden="false" customHeight="false" outlineLevel="0" collapsed="false">
      <c r="A19706" s="0" t="n">
        <v>202508</v>
      </c>
      <c r="B19706" s="0" t="n">
        <v>202509</v>
      </c>
      <c r="C19706" s="37" t="s">
        <v>98</v>
      </c>
      <c r="D19706" s="37" t="s">
        <v>262</v>
      </c>
      <c r="E19706" s="0" t="n">
        <v>2</v>
      </c>
      <c r="F19706" s="38" t="s">
        <v>70</v>
      </c>
      <c r="G19706" s="37" t="s">
        <v>263</v>
      </c>
      <c r="H19706" s="0" t="n">
        <v>1379503</v>
      </c>
      <c r="I19706" s="0" t="n">
        <v>527477</v>
      </c>
      <c r="J19706" s="0" t="n">
        <v>77606</v>
      </c>
    </row>
    <row r="19707" customFormat="false" ht="15" hidden="false" customHeight="false" outlineLevel="0" collapsed="false">
      <c r="A19707" s="0" t="n">
        <v>202508</v>
      </c>
      <c r="B19707" s="0" t="n">
        <v>202509</v>
      </c>
      <c r="C19707" s="37" t="s">
        <v>98</v>
      </c>
      <c r="D19707" s="37" t="s">
        <v>214</v>
      </c>
      <c r="E19707" s="0" t="n">
        <v>2</v>
      </c>
      <c r="F19707" s="38" t="s">
        <v>70</v>
      </c>
      <c r="G19707" s="37" t="s">
        <v>264</v>
      </c>
      <c r="H19707" s="0" t="n">
        <v>12083401</v>
      </c>
      <c r="I19707" s="0" t="n">
        <v>5151731</v>
      </c>
      <c r="J19707" s="0" t="n">
        <v>-89963</v>
      </c>
    </row>
    <row r="19708" customFormat="false" ht="15" hidden="false" customHeight="false" outlineLevel="0" collapsed="false">
      <c r="A19708" s="0" t="n">
        <v>202508</v>
      </c>
      <c r="B19708" s="0" t="n">
        <v>202509</v>
      </c>
      <c r="C19708" s="37" t="s">
        <v>101</v>
      </c>
      <c r="D19708" s="37" t="s">
        <v>161</v>
      </c>
      <c r="E19708" s="0" t="n">
        <v>2</v>
      </c>
      <c r="F19708" s="38" t="s">
        <v>70</v>
      </c>
      <c r="G19708" s="37" t="s">
        <v>265</v>
      </c>
      <c r="H19708" s="0" t="n">
        <v>51275</v>
      </c>
      <c r="I19708" s="0" t="n">
        <v>16092</v>
      </c>
      <c r="J19708" s="0" t="n">
        <v>2066</v>
      </c>
    </row>
    <row r="19709" customFormat="false" ht="15" hidden="false" customHeight="false" outlineLevel="0" collapsed="false">
      <c r="A19709" s="0" t="n">
        <v>202508</v>
      </c>
      <c r="B19709" s="0" t="n">
        <v>202509</v>
      </c>
      <c r="C19709" s="37" t="s">
        <v>106</v>
      </c>
      <c r="D19709" s="37" t="s">
        <v>102</v>
      </c>
      <c r="E19709" s="0" t="n">
        <v>2</v>
      </c>
      <c r="F19709" s="38" t="s">
        <v>70</v>
      </c>
      <c r="G19709" s="37" t="s">
        <v>266</v>
      </c>
      <c r="H19709" s="0" t="n">
        <v>123272</v>
      </c>
      <c r="I19709" s="0" t="n">
        <v>69246</v>
      </c>
      <c r="J19709" s="0" t="n">
        <v>8840</v>
      </c>
    </row>
    <row r="19710" customFormat="false" ht="15" hidden="false" customHeight="false" outlineLevel="0" collapsed="false">
      <c r="A19710" s="0" t="n">
        <v>202508</v>
      </c>
      <c r="B19710" s="0" t="n">
        <v>202509</v>
      </c>
      <c r="C19710" s="37" t="s">
        <v>95</v>
      </c>
      <c r="D19710" s="37" t="s">
        <v>267</v>
      </c>
      <c r="E19710" s="0" t="n">
        <v>2</v>
      </c>
      <c r="F19710" s="38" t="s">
        <v>70</v>
      </c>
      <c r="G19710" s="37" t="s">
        <v>268</v>
      </c>
      <c r="H19710" s="0" t="n">
        <v>881999</v>
      </c>
      <c r="I19710" s="0" t="n">
        <v>310079</v>
      </c>
      <c r="J19710" s="0" t="n">
        <v>35558</v>
      </c>
    </row>
    <row r="19711" customFormat="false" ht="15" hidden="false" customHeight="false" outlineLevel="0" collapsed="false">
      <c r="A19711" s="0" t="n">
        <v>202508</v>
      </c>
      <c r="B19711" s="0" t="n">
        <v>202509</v>
      </c>
      <c r="C19711" s="37" t="s">
        <v>136</v>
      </c>
      <c r="D19711" s="37" t="s">
        <v>269</v>
      </c>
      <c r="E19711" s="0" t="n">
        <v>2</v>
      </c>
      <c r="F19711" s="38" t="s">
        <v>70</v>
      </c>
      <c r="G19711" s="37" t="s">
        <v>270</v>
      </c>
      <c r="H19711" s="0" t="n">
        <v>1523761</v>
      </c>
      <c r="I19711" s="0" t="n">
        <v>652139</v>
      </c>
      <c r="J19711" s="0" t="n">
        <v>96511</v>
      </c>
    </row>
    <row r="19712" customFormat="false" ht="15" hidden="false" customHeight="false" outlineLevel="0" collapsed="false">
      <c r="A19712" s="0" t="n">
        <v>202508</v>
      </c>
      <c r="B19712" s="0" t="n">
        <v>202509</v>
      </c>
      <c r="C19712" s="37" t="s">
        <v>98</v>
      </c>
      <c r="D19712" s="37" t="s">
        <v>181</v>
      </c>
      <c r="E19712" s="0" t="n">
        <v>2</v>
      </c>
      <c r="F19712" s="38" t="s">
        <v>70</v>
      </c>
      <c r="G19712" s="37" t="s">
        <v>271</v>
      </c>
      <c r="H19712" s="0" t="n">
        <v>3003277</v>
      </c>
      <c r="I19712" s="0" t="n">
        <v>900467</v>
      </c>
      <c r="J19712" s="0" t="n">
        <v>91447</v>
      </c>
    </row>
    <row r="19713" customFormat="false" ht="15" hidden="false" customHeight="false" outlineLevel="0" collapsed="false">
      <c r="A19713" s="0" t="n">
        <v>202508</v>
      </c>
      <c r="B19713" s="0" t="n">
        <v>202509</v>
      </c>
      <c r="C19713" s="37" t="s">
        <v>197</v>
      </c>
      <c r="D19713" s="37" t="s">
        <v>255</v>
      </c>
      <c r="E19713" s="0" t="n">
        <v>2</v>
      </c>
      <c r="F19713" s="38" t="s">
        <v>70</v>
      </c>
      <c r="G19713" s="37" t="s">
        <v>272</v>
      </c>
      <c r="H19713" s="0" t="n">
        <v>1676349</v>
      </c>
      <c r="I19713" s="0" t="n">
        <v>1291007</v>
      </c>
      <c r="J19713" s="0" t="n">
        <v>275356</v>
      </c>
    </row>
    <row r="19714" customFormat="false" ht="15" hidden="false" customHeight="false" outlineLevel="0" collapsed="false">
      <c r="A19714" s="0" t="n">
        <v>202508</v>
      </c>
      <c r="B19714" s="0" t="n">
        <v>202509</v>
      </c>
      <c r="C19714" s="37" t="s">
        <v>106</v>
      </c>
      <c r="D19714" s="37" t="s">
        <v>273</v>
      </c>
      <c r="E19714" s="0" t="n">
        <v>2</v>
      </c>
      <c r="F19714" s="38" t="s">
        <v>70</v>
      </c>
      <c r="G19714" s="37" t="s">
        <v>274</v>
      </c>
      <c r="H19714" s="0" t="n">
        <v>1016116</v>
      </c>
      <c r="I19714" s="0" t="n">
        <v>419700</v>
      </c>
      <c r="J19714" s="0" t="n">
        <v>59755</v>
      </c>
    </row>
    <row r="19715" customFormat="false" ht="15" hidden="false" customHeight="false" outlineLevel="0" collapsed="false">
      <c r="A19715" s="0" t="n">
        <v>202508</v>
      </c>
      <c r="B19715" s="0" t="n">
        <v>202509</v>
      </c>
      <c r="C19715" s="37" t="s">
        <v>124</v>
      </c>
      <c r="D19715" s="37" t="s">
        <v>275</v>
      </c>
      <c r="E19715" s="0" t="n">
        <v>2</v>
      </c>
      <c r="F19715" s="38" t="s">
        <v>70</v>
      </c>
      <c r="G19715" s="37" t="s">
        <v>276</v>
      </c>
      <c r="H19715" s="0" t="n">
        <v>3968575</v>
      </c>
      <c r="I19715" s="0" t="n">
        <v>2651031</v>
      </c>
      <c r="J19715" s="0" t="n">
        <v>-120507</v>
      </c>
    </row>
    <row r="19716" customFormat="false" ht="15" hidden="false" customHeight="false" outlineLevel="0" collapsed="false">
      <c r="A19716" s="0" t="n">
        <v>202508</v>
      </c>
      <c r="B19716" s="0" t="n">
        <v>202509</v>
      </c>
      <c r="C19716" s="37" t="s">
        <v>115</v>
      </c>
      <c r="D19716" s="37" t="s">
        <v>277</v>
      </c>
      <c r="E19716" s="0" t="n">
        <v>2</v>
      </c>
      <c r="F19716" s="38" t="s">
        <v>70</v>
      </c>
      <c r="G19716" s="37" t="s">
        <v>278</v>
      </c>
      <c r="H19716" s="0" t="n">
        <v>4714731</v>
      </c>
      <c r="I19716" s="0" t="n">
        <v>2416000</v>
      </c>
      <c r="J19716" s="0" t="n">
        <v>637833</v>
      </c>
    </row>
    <row r="19717" customFormat="false" ht="15" hidden="false" customHeight="false" outlineLevel="0" collapsed="false">
      <c r="A19717" s="0" t="n">
        <v>202508</v>
      </c>
      <c r="B19717" s="0" t="n">
        <v>202509</v>
      </c>
      <c r="C19717" s="37" t="s">
        <v>115</v>
      </c>
      <c r="D19717" s="37" t="s">
        <v>269</v>
      </c>
      <c r="E19717" s="0" t="n">
        <v>2</v>
      </c>
      <c r="F19717" s="38" t="s">
        <v>70</v>
      </c>
      <c r="G19717" s="37" t="s">
        <v>279</v>
      </c>
      <c r="H19717" s="0" t="n">
        <v>2057001</v>
      </c>
      <c r="I19717" s="0" t="n">
        <v>535727</v>
      </c>
      <c r="J19717" s="0" t="n">
        <v>-8614</v>
      </c>
    </row>
    <row r="19718" customFormat="false" ht="15" hidden="false" customHeight="false" outlineLevel="0" collapsed="false">
      <c r="A19718" s="0" t="n">
        <v>202508</v>
      </c>
      <c r="B19718" s="0" t="n">
        <v>202509</v>
      </c>
      <c r="C19718" s="37" t="s">
        <v>197</v>
      </c>
      <c r="D19718" s="37" t="s">
        <v>280</v>
      </c>
      <c r="E19718" s="0" t="n">
        <v>2</v>
      </c>
      <c r="F19718" s="38" t="s">
        <v>70</v>
      </c>
      <c r="G19718" s="37" t="s">
        <v>281</v>
      </c>
      <c r="H19718" s="0" t="n">
        <v>3607851</v>
      </c>
      <c r="I19718" s="0" t="n">
        <v>2595937</v>
      </c>
      <c r="J19718" s="0" t="n">
        <v>203470</v>
      </c>
    </row>
    <row r="19719" customFormat="false" ht="15" hidden="false" customHeight="false" outlineLevel="0" collapsed="false">
      <c r="A19719" s="0" t="n">
        <v>202508</v>
      </c>
      <c r="B19719" s="0" t="n">
        <v>202509</v>
      </c>
      <c r="C19719" s="37" t="s">
        <v>158</v>
      </c>
      <c r="D19719" s="37" t="s">
        <v>282</v>
      </c>
      <c r="E19719" s="0" t="n">
        <v>2</v>
      </c>
      <c r="F19719" s="38" t="s">
        <v>70</v>
      </c>
      <c r="G19719" s="37" t="s">
        <v>283</v>
      </c>
      <c r="H19719" s="0" t="n">
        <v>1367279</v>
      </c>
      <c r="I19719" s="0" t="n">
        <v>418528</v>
      </c>
      <c r="J19719" s="0" t="n">
        <v>140296</v>
      </c>
    </row>
    <row r="19720" customFormat="false" ht="15" hidden="false" customHeight="false" outlineLevel="0" collapsed="false">
      <c r="A19720" s="0" t="n">
        <v>202508</v>
      </c>
      <c r="B19720" s="0" t="n">
        <v>202509</v>
      </c>
      <c r="C19720" s="37" t="s">
        <v>152</v>
      </c>
      <c r="D19720" s="37" t="s">
        <v>284</v>
      </c>
      <c r="E19720" s="0" t="n">
        <v>2</v>
      </c>
      <c r="F19720" s="38" t="s">
        <v>70</v>
      </c>
      <c r="G19720" s="37" t="s">
        <v>285</v>
      </c>
      <c r="H19720" s="0" t="n">
        <v>832389</v>
      </c>
      <c r="I19720" s="0" t="n">
        <v>288418</v>
      </c>
      <c r="J19720" s="0" t="n">
        <v>37198</v>
      </c>
    </row>
    <row r="19721" customFormat="false" ht="15" hidden="false" customHeight="false" outlineLevel="0" collapsed="false">
      <c r="A19721" s="0" t="n">
        <v>202508</v>
      </c>
      <c r="B19721" s="0" t="n">
        <v>202509</v>
      </c>
      <c r="C19721" s="37" t="s">
        <v>95</v>
      </c>
      <c r="D19721" s="37" t="s">
        <v>210</v>
      </c>
      <c r="E19721" s="0" t="n">
        <v>2</v>
      </c>
      <c r="F19721" s="38" t="s">
        <v>70</v>
      </c>
      <c r="G19721" s="37" t="s">
        <v>286</v>
      </c>
      <c r="H19721" s="0" t="n">
        <v>2829607</v>
      </c>
      <c r="I19721" s="0" t="n">
        <v>2185085</v>
      </c>
      <c r="J19721" s="0" t="n">
        <v>-4925</v>
      </c>
    </row>
    <row r="19722" customFormat="false" ht="15" hidden="false" customHeight="false" outlineLevel="0" collapsed="false">
      <c r="A19722" s="0" t="n">
        <v>202508</v>
      </c>
      <c r="B19722" s="0" t="n">
        <v>202509</v>
      </c>
      <c r="C19722" s="37" t="s">
        <v>136</v>
      </c>
      <c r="D19722" s="37" t="s">
        <v>223</v>
      </c>
      <c r="E19722" s="0" t="n">
        <v>2</v>
      </c>
      <c r="F19722" s="38" t="s">
        <v>70</v>
      </c>
      <c r="G19722" s="37" t="s">
        <v>287</v>
      </c>
      <c r="H19722" s="0" t="n">
        <v>1361108</v>
      </c>
      <c r="I19722" s="0" t="n">
        <v>1252697</v>
      </c>
      <c r="J19722" s="0" t="n">
        <v>142403</v>
      </c>
    </row>
    <row r="19723" customFormat="false" ht="15" hidden="false" customHeight="false" outlineLevel="0" collapsed="false">
      <c r="A19723" s="0" t="n">
        <v>202508</v>
      </c>
      <c r="B19723" s="0" t="n">
        <v>202509</v>
      </c>
      <c r="C19723" s="37" t="s">
        <v>152</v>
      </c>
      <c r="D19723" s="37" t="s">
        <v>288</v>
      </c>
      <c r="E19723" s="0" t="n">
        <v>2</v>
      </c>
      <c r="F19723" s="38" t="s">
        <v>70</v>
      </c>
      <c r="G19723" s="37" t="s">
        <v>289</v>
      </c>
      <c r="H19723" s="0" t="n">
        <v>1252574</v>
      </c>
      <c r="I19723" s="0" t="n">
        <v>834984</v>
      </c>
      <c r="J19723" s="0" t="n">
        <v>110414</v>
      </c>
    </row>
    <row r="19724" customFormat="false" ht="15" hidden="false" customHeight="false" outlineLevel="0" collapsed="false">
      <c r="A19724" s="0" t="n">
        <v>202508</v>
      </c>
      <c r="B19724" s="0" t="n">
        <v>202509</v>
      </c>
      <c r="C19724" s="37" t="s">
        <v>112</v>
      </c>
      <c r="D19724" s="37" t="s">
        <v>290</v>
      </c>
      <c r="E19724" s="0" t="n">
        <v>2</v>
      </c>
      <c r="F19724" s="38" t="s">
        <v>70</v>
      </c>
      <c r="G19724" s="37" t="s">
        <v>291</v>
      </c>
      <c r="H19724" s="0" t="n">
        <v>5679738</v>
      </c>
      <c r="I19724" s="0" t="n">
        <v>3152652</v>
      </c>
      <c r="J19724" s="0" t="n">
        <v>315631</v>
      </c>
    </row>
    <row r="19725" customFormat="false" ht="15" hidden="false" customHeight="false" outlineLevel="0" collapsed="false">
      <c r="A19725" s="0" t="n">
        <v>202508</v>
      </c>
      <c r="B19725" s="0" t="n">
        <v>202509</v>
      </c>
      <c r="C19725" s="37" t="s">
        <v>106</v>
      </c>
      <c r="D19725" s="37" t="s">
        <v>292</v>
      </c>
      <c r="E19725" s="0" t="n">
        <v>2</v>
      </c>
      <c r="F19725" s="38" t="s">
        <v>70</v>
      </c>
      <c r="G19725" s="37" t="s">
        <v>293</v>
      </c>
      <c r="H19725" s="0" t="n">
        <v>66069</v>
      </c>
      <c r="I19725" s="0" t="n">
        <v>37680</v>
      </c>
      <c r="J19725" s="0" t="n">
        <v>1105</v>
      </c>
    </row>
    <row r="19726" customFormat="false" ht="15" hidden="false" customHeight="false" outlineLevel="0" collapsed="false">
      <c r="A19726" s="0" t="n">
        <v>202508</v>
      </c>
      <c r="B19726" s="0" t="n">
        <v>202509</v>
      </c>
      <c r="C19726" s="37" t="s">
        <v>136</v>
      </c>
      <c r="D19726" s="37" t="s">
        <v>294</v>
      </c>
      <c r="E19726" s="0" t="n">
        <v>2</v>
      </c>
      <c r="F19726" s="38" t="s">
        <v>70</v>
      </c>
      <c r="G19726" s="37" t="s">
        <v>295</v>
      </c>
      <c r="H19726" s="0" t="n">
        <v>328079</v>
      </c>
      <c r="I19726" s="0" t="n">
        <v>120754</v>
      </c>
      <c r="J19726" s="0" t="n">
        <v>-5794</v>
      </c>
    </row>
    <row r="19727" customFormat="false" ht="15" hidden="false" customHeight="false" outlineLevel="0" collapsed="false">
      <c r="A19727" s="0" t="n">
        <v>202508</v>
      </c>
      <c r="B19727" s="0" t="n">
        <v>202509</v>
      </c>
      <c r="C19727" s="37" t="s">
        <v>101</v>
      </c>
      <c r="D19727" s="37" t="s">
        <v>296</v>
      </c>
      <c r="E19727" s="0" t="n">
        <v>2</v>
      </c>
      <c r="F19727" s="38" t="s">
        <v>70</v>
      </c>
      <c r="G19727" s="37" t="s">
        <v>297</v>
      </c>
      <c r="H19727" s="0" t="n">
        <v>236644</v>
      </c>
      <c r="I19727" s="0" t="n">
        <v>250532</v>
      </c>
      <c r="J19727" s="0" t="n">
        <v>-9136</v>
      </c>
    </row>
    <row r="19728" customFormat="false" ht="15" hidden="false" customHeight="false" outlineLevel="0" collapsed="false">
      <c r="A19728" s="0" t="n">
        <v>202508</v>
      </c>
      <c r="B19728" s="0" t="n">
        <v>202509</v>
      </c>
      <c r="C19728" s="37" t="s">
        <v>149</v>
      </c>
      <c r="D19728" s="37" t="s">
        <v>298</v>
      </c>
      <c r="E19728" s="0" t="n">
        <v>2</v>
      </c>
      <c r="F19728" s="38" t="s">
        <v>70</v>
      </c>
      <c r="G19728" s="37" t="s">
        <v>299</v>
      </c>
      <c r="H19728" s="0" t="n">
        <v>623449</v>
      </c>
      <c r="I19728" s="0" t="n">
        <v>211433</v>
      </c>
      <c r="J19728" s="0" t="n">
        <v>437</v>
      </c>
    </row>
    <row r="19729" customFormat="false" ht="15" hidden="false" customHeight="false" outlineLevel="0" collapsed="false">
      <c r="A19729" s="0" t="n">
        <v>202508</v>
      </c>
      <c r="B19729" s="0" t="n">
        <v>202509</v>
      </c>
      <c r="C19729" s="37" t="s">
        <v>184</v>
      </c>
      <c r="D19729" s="37" t="s">
        <v>300</v>
      </c>
      <c r="E19729" s="0" t="n">
        <v>2</v>
      </c>
      <c r="F19729" s="38" t="s">
        <v>70</v>
      </c>
      <c r="G19729" s="37" t="s">
        <v>301</v>
      </c>
      <c r="H19729" s="0" t="n">
        <v>777457</v>
      </c>
      <c r="I19729" s="0" t="n">
        <v>358305</v>
      </c>
      <c r="J19729" s="0" t="n">
        <v>75062</v>
      </c>
    </row>
    <row r="19730" customFormat="false" ht="15" hidden="false" customHeight="false" outlineLevel="0" collapsed="false">
      <c r="A19730" s="0" t="n">
        <v>202508</v>
      </c>
      <c r="B19730" s="0" t="n">
        <v>202509</v>
      </c>
      <c r="C19730" s="37" t="s">
        <v>136</v>
      </c>
      <c r="D19730" s="37" t="s">
        <v>298</v>
      </c>
      <c r="E19730" s="0" t="n">
        <v>2</v>
      </c>
      <c r="F19730" s="38" t="s">
        <v>70</v>
      </c>
      <c r="G19730" s="37" t="s">
        <v>302</v>
      </c>
      <c r="H19730" s="0" t="n">
        <v>132730</v>
      </c>
      <c r="I19730" s="0" t="n">
        <v>40654</v>
      </c>
      <c r="J19730" s="0" t="n">
        <v>-1703</v>
      </c>
    </row>
    <row r="19731" customFormat="false" ht="15" hidden="false" customHeight="false" outlineLevel="0" collapsed="false">
      <c r="A19731" s="0" t="n">
        <v>202508</v>
      </c>
      <c r="B19731" s="0" t="n">
        <v>202509</v>
      </c>
      <c r="C19731" s="37" t="s">
        <v>149</v>
      </c>
      <c r="D19731" s="37" t="s">
        <v>303</v>
      </c>
      <c r="E19731" s="0" t="n">
        <v>2</v>
      </c>
      <c r="F19731" s="38" t="s">
        <v>70</v>
      </c>
      <c r="G19731" s="37" t="s">
        <v>304</v>
      </c>
      <c r="H19731" s="0" t="n">
        <v>586287</v>
      </c>
      <c r="I19731" s="0" t="n">
        <v>467015</v>
      </c>
      <c r="J19731" s="0" t="n">
        <v>44635</v>
      </c>
    </row>
    <row r="19732" customFormat="false" ht="15" hidden="false" customHeight="false" outlineLevel="0" collapsed="false">
      <c r="A19732" s="0" t="n">
        <v>202508</v>
      </c>
      <c r="B19732" s="0" t="n">
        <v>202509</v>
      </c>
      <c r="C19732" s="37" t="s">
        <v>106</v>
      </c>
      <c r="D19732" s="37" t="s">
        <v>107</v>
      </c>
      <c r="E19732" s="0" t="n">
        <v>2</v>
      </c>
      <c r="F19732" s="38" t="s">
        <v>70</v>
      </c>
      <c r="G19732" s="37" t="s">
        <v>305</v>
      </c>
      <c r="H19732" s="0" t="n">
        <v>344600</v>
      </c>
      <c r="I19732" s="0" t="n">
        <v>141724</v>
      </c>
      <c r="J19732" s="0" t="n">
        <v>31156</v>
      </c>
    </row>
    <row r="19733" customFormat="false" ht="15" hidden="false" customHeight="false" outlineLevel="0" collapsed="false">
      <c r="A19733" s="0" t="n">
        <v>202508</v>
      </c>
      <c r="B19733" s="0" t="n">
        <v>202509</v>
      </c>
      <c r="C19733" s="37" t="s">
        <v>124</v>
      </c>
      <c r="D19733" s="37" t="s">
        <v>306</v>
      </c>
      <c r="E19733" s="0" t="n">
        <v>2</v>
      </c>
      <c r="F19733" s="38" t="s">
        <v>70</v>
      </c>
      <c r="G19733" s="37" t="s">
        <v>307</v>
      </c>
      <c r="H19733" s="0" t="n">
        <v>24834740</v>
      </c>
      <c r="I19733" s="0" t="n">
        <v>7017909</v>
      </c>
      <c r="J19733" s="0" t="n">
        <v>1018133</v>
      </c>
    </row>
    <row r="19734" customFormat="false" ht="15" hidden="false" customHeight="false" outlineLevel="0" collapsed="false">
      <c r="A19734" s="0" t="n">
        <v>202508</v>
      </c>
      <c r="B19734" s="0" t="n">
        <v>202509</v>
      </c>
      <c r="C19734" s="37" t="s">
        <v>115</v>
      </c>
      <c r="D19734" s="37" t="s">
        <v>308</v>
      </c>
      <c r="E19734" s="0" t="n">
        <v>2</v>
      </c>
      <c r="F19734" s="38" t="s">
        <v>70</v>
      </c>
      <c r="G19734" s="37" t="s">
        <v>309</v>
      </c>
      <c r="H19734" s="0" t="n">
        <v>11765732</v>
      </c>
      <c r="I19734" s="0" t="n">
        <v>4827179</v>
      </c>
      <c r="J19734" s="0" t="n">
        <v>1072304</v>
      </c>
    </row>
    <row r="19735" customFormat="false" ht="15" hidden="false" customHeight="false" outlineLevel="0" collapsed="false">
      <c r="A19735" s="0" t="n">
        <v>202508</v>
      </c>
      <c r="B19735" s="0" t="n">
        <v>202509</v>
      </c>
      <c r="C19735" s="37" t="s">
        <v>178</v>
      </c>
      <c r="D19735" s="37" t="s">
        <v>308</v>
      </c>
      <c r="E19735" s="0" t="n">
        <v>2</v>
      </c>
      <c r="F19735" s="38" t="s">
        <v>70</v>
      </c>
      <c r="G19735" s="37" t="s">
        <v>310</v>
      </c>
      <c r="H19735" s="0" t="n">
        <v>1076359</v>
      </c>
      <c r="I19735" s="0" t="n">
        <v>417470</v>
      </c>
      <c r="J19735" s="0" t="n">
        <v>8919</v>
      </c>
    </row>
    <row r="19736" customFormat="false" ht="15" hidden="false" customHeight="false" outlineLevel="0" collapsed="false">
      <c r="A19736" s="0" t="n">
        <v>202508</v>
      </c>
      <c r="B19736" s="0" t="n">
        <v>202509</v>
      </c>
      <c r="C19736" s="37" t="s">
        <v>109</v>
      </c>
      <c r="D19736" s="37" t="s">
        <v>311</v>
      </c>
      <c r="E19736" s="0" t="n">
        <v>2</v>
      </c>
      <c r="F19736" s="38" t="s">
        <v>70</v>
      </c>
      <c r="G19736" s="37" t="s">
        <v>312</v>
      </c>
      <c r="H19736" s="0" t="n">
        <v>1027814</v>
      </c>
      <c r="I19736" s="0" t="n">
        <v>93112</v>
      </c>
      <c r="J19736" s="0" t="n">
        <v>13298</v>
      </c>
    </row>
    <row r="19737" customFormat="false" ht="15" hidden="false" customHeight="false" outlineLevel="0" collapsed="false">
      <c r="A19737" s="0" t="n">
        <v>202508</v>
      </c>
      <c r="B19737" s="0" t="n">
        <v>202509</v>
      </c>
      <c r="C19737" s="37" t="s">
        <v>178</v>
      </c>
      <c r="D19737" s="37" t="s">
        <v>203</v>
      </c>
      <c r="E19737" s="0" t="n">
        <v>2</v>
      </c>
      <c r="F19737" s="38" t="s">
        <v>70</v>
      </c>
      <c r="G19737" s="37" t="s">
        <v>313</v>
      </c>
      <c r="H19737" s="0" t="n">
        <v>214092</v>
      </c>
      <c r="I19737" s="0" t="n">
        <v>275522</v>
      </c>
      <c r="J19737" s="0" t="n">
        <v>53752</v>
      </c>
    </row>
    <row r="19738" customFormat="false" ht="15" hidden="false" customHeight="false" outlineLevel="0" collapsed="false">
      <c r="A19738" s="0" t="n">
        <v>202508</v>
      </c>
      <c r="B19738" s="0" t="n">
        <v>202509</v>
      </c>
      <c r="C19738" s="37" t="s">
        <v>152</v>
      </c>
      <c r="D19738" s="37" t="s">
        <v>314</v>
      </c>
      <c r="E19738" s="0" t="n">
        <v>2</v>
      </c>
      <c r="F19738" s="38" t="s">
        <v>70</v>
      </c>
      <c r="G19738" s="37" t="s">
        <v>315</v>
      </c>
      <c r="H19738" s="0" t="n">
        <v>128247</v>
      </c>
      <c r="I19738" s="0" t="n">
        <v>31028</v>
      </c>
      <c r="J19738" s="0" t="n">
        <v>5402</v>
      </c>
    </row>
    <row r="19739" customFormat="false" ht="15" hidden="false" customHeight="false" outlineLevel="0" collapsed="false">
      <c r="A19739" s="0" t="n">
        <v>202508</v>
      </c>
      <c r="B19739" s="0" t="n">
        <v>202509</v>
      </c>
      <c r="C19739" s="37" t="s">
        <v>152</v>
      </c>
      <c r="D19739" s="37" t="s">
        <v>159</v>
      </c>
      <c r="E19739" s="0" t="n">
        <v>2</v>
      </c>
      <c r="F19739" s="38" t="s">
        <v>70</v>
      </c>
      <c r="G19739" s="37" t="s">
        <v>316</v>
      </c>
      <c r="H19739" s="0" t="n">
        <v>1348984</v>
      </c>
      <c r="I19739" s="0" t="n">
        <v>937240</v>
      </c>
      <c r="J19739" s="0" t="n">
        <v>158385</v>
      </c>
    </row>
    <row r="19740" customFormat="false" ht="15" hidden="false" customHeight="false" outlineLevel="0" collapsed="false">
      <c r="A19740" s="0" t="n">
        <v>202508</v>
      </c>
      <c r="B19740" s="0" t="n">
        <v>202509</v>
      </c>
      <c r="C19740" s="37" t="s">
        <v>184</v>
      </c>
      <c r="D19740" s="37" t="s">
        <v>218</v>
      </c>
      <c r="E19740" s="0" t="n">
        <v>2</v>
      </c>
      <c r="F19740" s="38" t="s">
        <v>70</v>
      </c>
      <c r="G19740" s="37" t="s">
        <v>317</v>
      </c>
      <c r="H19740" s="0" t="n">
        <v>298124</v>
      </c>
      <c r="I19740" s="0" t="n">
        <v>184979</v>
      </c>
      <c r="J19740" s="0" t="n">
        <v>-7300</v>
      </c>
    </row>
    <row r="19741" customFormat="false" ht="15" hidden="false" customHeight="false" outlineLevel="0" collapsed="false">
      <c r="A19741" s="0" t="n">
        <v>202508</v>
      </c>
      <c r="B19741" s="0" t="n">
        <v>202509</v>
      </c>
      <c r="C19741" s="37" t="s">
        <v>109</v>
      </c>
      <c r="D19741" s="37" t="s">
        <v>318</v>
      </c>
      <c r="E19741" s="0" t="n">
        <v>2</v>
      </c>
      <c r="F19741" s="38" t="s">
        <v>70</v>
      </c>
      <c r="G19741" s="37" t="s">
        <v>319</v>
      </c>
      <c r="H19741" s="0" t="n">
        <v>1182153</v>
      </c>
      <c r="I19741" s="0" t="n">
        <v>699314</v>
      </c>
      <c r="J19741" s="0" t="n">
        <v>102594</v>
      </c>
    </row>
    <row r="19742" customFormat="false" ht="15" hidden="false" customHeight="false" outlineLevel="0" collapsed="false">
      <c r="A19742" s="0" t="n">
        <v>202508</v>
      </c>
      <c r="B19742" s="0" t="n">
        <v>202509</v>
      </c>
      <c r="C19742" s="37" t="s">
        <v>184</v>
      </c>
      <c r="D19742" s="37" t="s">
        <v>320</v>
      </c>
      <c r="E19742" s="0" t="n">
        <v>2</v>
      </c>
      <c r="F19742" s="38" t="s">
        <v>70</v>
      </c>
      <c r="G19742" s="37" t="s">
        <v>321</v>
      </c>
      <c r="H19742" s="0" t="n">
        <v>176424</v>
      </c>
      <c r="I19742" s="0" t="n">
        <v>73056</v>
      </c>
      <c r="J19742" s="0" t="n">
        <v>9408</v>
      </c>
    </row>
    <row r="19743" customFormat="false" ht="15" hidden="false" customHeight="false" outlineLevel="0" collapsed="false">
      <c r="A19743" s="0" t="n">
        <v>202508</v>
      </c>
      <c r="B19743" s="0" t="n">
        <v>202509</v>
      </c>
      <c r="C19743" s="37" t="s">
        <v>124</v>
      </c>
      <c r="D19743" s="37" t="s">
        <v>282</v>
      </c>
      <c r="E19743" s="0" t="n">
        <v>2</v>
      </c>
      <c r="F19743" s="38" t="s">
        <v>70</v>
      </c>
      <c r="G19743" s="37" t="s">
        <v>322</v>
      </c>
      <c r="H19743" s="0" t="n">
        <v>506220</v>
      </c>
      <c r="I19743" s="0" t="n">
        <v>252829</v>
      </c>
      <c r="J19743" s="0" t="n">
        <v>16426</v>
      </c>
    </row>
    <row r="19744" customFormat="false" ht="15" hidden="false" customHeight="false" outlineLevel="0" collapsed="false">
      <c r="A19744" s="0" t="n">
        <v>202508</v>
      </c>
      <c r="B19744" s="0" t="n">
        <v>202509</v>
      </c>
      <c r="C19744" s="37" t="s">
        <v>112</v>
      </c>
      <c r="D19744" s="37" t="s">
        <v>96</v>
      </c>
      <c r="E19744" s="0" t="n">
        <v>2</v>
      </c>
      <c r="F19744" s="38" t="s">
        <v>70</v>
      </c>
      <c r="G19744" s="37" t="s">
        <v>323</v>
      </c>
      <c r="H19744" s="0" t="n">
        <v>1660475</v>
      </c>
      <c r="I19744" s="0" t="n">
        <v>731256</v>
      </c>
      <c r="J19744" s="0" t="n">
        <v>14266</v>
      </c>
    </row>
    <row r="19745" customFormat="false" ht="15" hidden="false" customHeight="false" outlineLevel="0" collapsed="false">
      <c r="A19745" s="0" t="n">
        <v>202508</v>
      </c>
      <c r="B19745" s="0" t="n">
        <v>202509</v>
      </c>
      <c r="C19745" s="37" t="s">
        <v>152</v>
      </c>
      <c r="D19745" s="37" t="s">
        <v>324</v>
      </c>
      <c r="E19745" s="0" t="n">
        <v>2</v>
      </c>
      <c r="F19745" s="38" t="s">
        <v>70</v>
      </c>
      <c r="G19745" s="37" t="s">
        <v>325</v>
      </c>
      <c r="H19745" s="0" t="n">
        <v>1251772</v>
      </c>
      <c r="I19745" s="0" t="n">
        <v>860723</v>
      </c>
      <c r="J19745" s="0" t="n">
        <v>107629</v>
      </c>
    </row>
    <row r="19746" customFormat="false" ht="15" hidden="false" customHeight="false" outlineLevel="0" collapsed="false">
      <c r="A19746" s="0" t="n">
        <v>202508</v>
      </c>
      <c r="B19746" s="0" t="n">
        <v>202509</v>
      </c>
      <c r="C19746" s="37" t="s">
        <v>112</v>
      </c>
      <c r="D19746" s="37" t="s">
        <v>326</v>
      </c>
      <c r="E19746" s="0" t="n">
        <v>2</v>
      </c>
      <c r="F19746" s="38" t="s">
        <v>70</v>
      </c>
      <c r="G19746" s="37" t="s">
        <v>327</v>
      </c>
      <c r="H19746" s="0" t="n">
        <v>2839082</v>
      </c>
      <c r="I19746" s="0" t="n">
        <v>973576</v>
      </c>
      <c r="J19746" s="0" t="n">
        <v>-18238</v>
      </c>
    </row>
    <row r="19747" customFormat="false" ht="15" hidden="false" customHeight="false" outlineLevel="0" collapsed="false">
      <c r="A19747" s="0" t="n">
        <v>202508</v>
      </c>
      <c r="B19747" s="0" t="n">
        <v>202509</v>
      </c>
      <c r="C19747" s="37" t="s">
        <v>152</v>
      </c>
      <c r="D19747" s="37" t="s">
        <v>328</v>
      </c>
      <c r="E19747" s="0" t="n">
        <v>2</v>
      </c>
      <c r="F19747" s="38" t="s">
        <v>70</v>
      </c>
      <c r="G19747" s="37" t="s">
        <v>329</v>
      </c>
      <c r="H19747" s="0" t="n">
        <v>310968</v>
      </c>
      <c r="I19747" s="0" t="n">
        <v>78728</v>
      </c>
      <c r="J19747" s="0" t="n">
        <v>2903</v>
      </c>
    </row>
    <row r="19748" customFormat="false" ht="15" hidden="false" customHeight="false" outlineLevel="0" collapsed="false">
      <c r="A19748" s="0" t="n">
        <v>202508</v>
      </c>
      <c r="B19748" s="0" t="n">
        <v>202509</v>
      </c>
      <c r="C19748" s="37" t="s">
        <v>95</v>
      </c>
      <c r="D19748" s="37" t="s">
        <v>330</v>
      </c>
      <c r="E19748" s="0" t="n">
        <v>2</v>
      </c>
      <c r="F19748" s="38" t="s">
        <v>70</v>
      </c>
      <c r="G19748" s="37" t="s">
        <v>331</v>
      </c>
      <c r="H19748" s="0" t="n">
        <v>2815541</v>
      </c>
      <c r="I19748" s="0" t="n">
        <v>1896785</v>
      </c>
      <c r="J19748" s="0" t="n">
        <v>330447</v>
      </c>
    </row>
    <row r="19749" customFormat="false" ht="15" hidden="false" customHeight="false" outlineLevel="0" collapsed="false">
      <c r="A19749" s="0" t="n">
        <v>202508</v>
      </c>
      <c r="B19749" s="0" t="n">
        <v>202509</v>
      </c>
      <c r="C19749" s="37" t="s">
        <v>106</v>
      </c>
      <c r="D19749" s="37" t="s">
        <v>332</v>
      </c>
      <c r="E19749" s="0" t="n">
        <v>2</v>
      </c>
      <c r="F19749" s="38" t="s">
        <v>70</v>
      </c>
      <c r="G19749" s="37" t="s">
        <v>333</v>
      </c>
      <c r="H19749" s="0" t="n">
        <v>530209</v>
      </c>
      <c r="I19749" s="0" t="n">
        <v>155907</v>
      </c>
      <c r="J19749" s="0" t="n">
        <v>28718</v>
      </c>
    </row>
    <row r="19750" customFormat="false" ht="15" hidden="false" customHeight="false" outlineLevel="0" collapsed="false">
      <c r="A19750" s="0" t="n">
        <v>202508</v>
      </c>
      <c r="B19750" s="0" t="n">
        <v>202509</v>
      </c>
      <c r="C19750" s="37" t="s">
        <v>95</v>
      </c>
      <c r="D19750" s="37" t="s">
        <v>334</v>
      </c>
      <c r="E19750" s="0" t="n">
        <v>2</v>
      </c>
      <c r="F19750" s="38" t="s">
        <v>70</v>
      </c>
      <c r="G19750" s="37" t="s">
        <v>335</v>
      </c>
      <c r="H19750" s="0" t="n">
        <v>2576580</v>
      </c>
      <c r="I19750" s="0" t="n">
        <v>752401</v>
      </c>
      <c r="J19750" s="0" t="n">
        <v>96465</v>
      </c>
    </row>
    <row r="19751" customFormat="false" ht="15" hidden="false" customHeight="false" outlineLevel="0" collapsed="false">
      <c r="A19751" s="0" t="n">
        <v>202508</v>
      </c>
      <c r="B19751" s="0" t="n">
        <v>202509</v>
      </c>
      <c r="C19751" s="37" t="s">
        <v>149</v>
      </c>
      <c r="D19751" s="37" t="s">
        <v>243</v>
      </c>
      <c r="E19751" s="0" t="n">
        <v>2</v>
      </c>
      <c r="F19751" s="38" t="s">
        <v>70</v>
      </c>
      <c r="G19751" s="37" t="s">
        <v>336</v>
      </c>
      <c r="H19751" s="0" t="n">
        <v>1045996</v>
      </c>
      <c r="I19751" s="0" t="n">
        <v>1025584</v>
      </c>
      <c r="J19751" s="0" t="n">
        <v>34891</v>
      </c>
    </row>
    <row r="19752" customFormat="false" ht="15" hidden="false" customHeight="false" outlineLevel="0" collapsed="false">
      <c r="A19752" s="0" t="n">
        <v>202508</v>
      </c>
      <c r="B19752" s="0" t="n">
        <v>202509</v>
      </c>
      <c r="C19752" s="37" t="s">
        <v>115</v>
      </c>
      <c r="D19752" s="37" t="s">
        <v>200</v>
      </c>
      <c r="E19752" s="0" t="n">
        <v>2</v>
      </c>
      <c r="F19752" s="38" t="s">
        <v>70</v>
      </c>
      <c r="G19752" s="37" t="s">
        <v>337</v>
      </c>
      <c r="H19752" s="0" t="n">
        <v>135021</v>
      </c>
      <c r="I19752" s="0" t="n">
        <v>57823</v>
      </c>
      <c r="J19752" s="0" t="n">
        <v>-1801</v>
      </c>
    </row>
    <row r="19753" customFormat="false" ht="15" hidden="false" customHeight="false" outlineLevel="0" collapsed="false">
      <c r="A19753" s="0" t="n">
        <v>202508</v>
      </c>
      <c r="B19753" s="0" t="n">
        <v>202509</v>
      </c>
      <c r="C19753" s="37" t="s">
        <v>106</v>
      </c>
      <c r="D19753" s="37" t="s">
        <v>104</v>
      </c>
      <c r="E19753" s="0" t="n">
        <v>2</v>
      </c>
      <c r="F19753" s="38" t="s">
        <v>70</v>
      </c>
      <c r="G19753" s="37" t="s">
        <v>338</v>
      </c>
      <c r="H19753" s="0" t="n">
        <v>889471</v>
      </c>
      <c r="I19753" s="0" t="n">
        <v>913698</v>
      </c>
      <c r="J19753" s="0" t="n">
        <v>1879</v>
      </c>
    </row>
    <row r="19754" customFormat="false" ht="15" hidden="false" customHeight="false" outlineLevel="0" collapsed="false">
      <c r="A19754" s="0" t="n">
        <v>202508</v>
      </c>
      <c r="B19754" s="0" t="n">
        <v>202509</v>
      </c>
      <c r="C19754" s="37" t="s">
        <v>184</v>
      </c>
      <c r="D19754" s="37" t="s">
        <v>339</v>
      </c>
      <c r="E19754" s="0" t="n">
        <v>2</v>
      </c>
      <c r="F19754" s="38" t="s">
        <v>70</v>
      </c>
      <c r="G19754" s="37" t="s">
        <v>340</v>
      </c>
      <c r="H19754" s="0" t="n">
        <v>2057582</v>
      </c>
      <c r="I19754" s="0" t="n">
        <v>1606851</v>
      </c>
      <c r="J19754" s="0" t="n">
        <v>335126</v>
      </c>
    </row>
    <row r="19755" customFormat="false" ht="15" hidden="false" customHeight="false" outlineLevel="0" collapsed="false">
      <c r="A19755" s="0" t="n">
        <v>202508</v>
      </c>
      <c r="B19755" s="0" t="n">
        <v>202509</v>
      </c>
      <c r="C19755" s="37" t="s">
        <v>112</v>
      </c>
      <c r="D19755" s="37" t="s">
        <v>341</v>
      </c>
      <c r="E19755" s="0" t="n">
        <v>2</v>
      </c>
      <c r="F19755" s="38" t="s">
        <v>70</v>
      </c>
      <c r="G19755" s="37" t="s">
        <v>342</v>
      </c>
      <c r="H19755" s="0" t="n">
        <v>3013249</v>
      </c>
      <c r="I19755" s="0" t="n">
        <v>582255</v>
      </c>
      <c r="J19755" s="0" t="n">
        <v>57908</v>
      </c>
    </row>
    <row r="19756" customFormat="false" ht="15" hidden="false" customHeight="false" outlineLevel="0" collapsed="false">
      <c r="A19756" s="0" t="n">
        <v>202508</v>
      </c>
      <c r="B19756" s="0" t="n">
        <v>202509</v>
      </c>
      <c r="C19756" s="37" t="s">
        <v>101</v>
      </c>
      <c r="D19756" s="37" t="s">
        <v>200</v>
      </c>
      <c r="E19756" s="0" t="n">
        <v>2</v>
      </c>
      <c r="F19756" s="38" t="s">
        <v>70</v>
      </c>
      <c r="G19756" s="37" t="s">
        <v>343</v>
      </c>
      <c r="H19756" s="0" t="n">
        <v>772621</v>
      </c>
      <c r="I19756" s="0" t="n">
        <v>827476</v>
      </c>
      <c r="J19756" s="0" t="n">
        <v>57764</v>
      </c>
    </row>
    <row r="19757" customFormat="false" ht="15" hidden="false" customHeight="false" outlineLevel="0" collapsed="false">
      <c r="A19757" s="0" t="n">
        <v>202508</v>
      </c>
      <c r="B19757" s="0" t="n">
        <v>202509</v>
      </c>
      <c r="C19757" s="37" t="s">
        <v>109</v>
      </c>
      <c r="D19757" s="37" t="s">
        <v>191</v>
      </c>
      <c r="E19757" s="0" t="n">
        <v>2</v>
      </c>
      <c r="F19757" s="38" t="s">
        <v>70</v>
      </c>
      <c r="G19757" s="37" t="s">
        <v>344</v>
      </c>
      <c r="H19757" s="0" t="n">
        <v>9911755</v>
      </c>
      <c r="I19757" s="0" t="n">
        <v>7750787</v>
      </c>
      <c r="J19757" s="0" t="n">
        <v>746762</v>
      </c>
    </row>
    <row r="19758" customFormat="false" ht="15" hidden="false" customHeight="false" outlineLevel="0" collapsed="false">
      <c r="A19758" s="0" t="n">
        <v>202508</v>
      </c>
      <c r="B19758" s="0" t="n">
        <v>202509</v>
      </c>
      <c r="C19758" s="37" t="s">
        <v>115</v>
      </c>
      <c r="D19758" s="37" t="s">
        <v>110</v>
      </c>
      <c r="E19758" s="0" t="n">
        <v>2</v>
      </c>
      <c r="F19758" s="38" t="s">
        <v>70</v>
      </c>
      <c r="G19758" s="37" t="s">
        <v>345</v>
      </c>
      <c r="H19758" s="0" t="n">
        <v>4407344</v>
      </c>
      <c r="I19758" s="0" t="n">
        <v>1581565</v>
      </c>
      <c r="J19758" s="0" t="n">
        <v>234793</v>
      </c>
    </row>
    <row r="19759" customFormat="false" ht="15" hidden="false" customHeight="false" outlineLevel="0" collapsed="false">
      <c r="A19759" s="0" t="n">
        <v>202508</v>
      </c>
      <c r="B19759" s="0" t="n">
        <v>202509</v>
      </c>
      <c r="C19759" s="37" t="s">
        <v>149</v>
      </c>
      <c r="D19759" s="37" t="s">
        <v>104</v>
      </c>
      <c r="E19759" s="0" t="n">
        <v>2</v>
      </c>
      <c r="F19759" s="38" t="s">
        <v>70</v>
      </c>
      <c r="G19759" s="37" t="s">
        <v>346</v>
      </c>
      <c r="H19759" s="0" t="n">
        <v>1236647</v>
      </c>
      <c r="I19759" s="0" t="n">
        <v>687479</v>
      </c>
      <c r="J19759" s="0" t="n">
        <v>-15578</v>
      </c>
    </row>
    <row r="19760" customFormat="false" ht="15" hidden="false" customHeight="false" outlineLevel="0" collapsed="false">
      <c r="A19760" s="0" t="n">
        <v>202508</v>
      </c>
      <c r="B19760" s="0" t="n">
        <v>202509</v>
      </c>
      <c r="C19760" s="37" t="s">
        <v>124</v>
      </c>
      <c r="D19760" s="37" t="s">
        <v>277</v>
      </c>
      <c r="E19760" s="0" t="n">
        <v>2</v>
      </c>
      <c r="F19760" s="38" t="s">
        <v>70</v>
      </c>
      <c r="G19760" s="37" t="s">
        <v>347</v>
      </c>
      <c r="H19760" s="0" t="n">
        <v>3911779</v>
      </c>
      <c r="I19760" s="0" t="n">
        <v>2557275</v>
      </c>
      <c r="J19760" s="0" t="n">
        <v>80206</v>
      </c>
    </row>
    <row r="19761" customFormat="false" ht="15" hidden="false" customHeight="false" outlineLevel="0" collapsed="false">
      <c r="A19761" s="0" t="n">
        <v>202508</v>
      </c>
      <c r="B19761" s="0" t="n">
        <v>202509</v>
      </c>
      <c r="C19761" s="37" t="s">
        <v>124</v>
      </c>
      <c r="D19761" s="37" t="s">
        <v>145</v>
      </c>
      <c r="E19761" s="0" t="n">
        <v>2</v>
      </c>
      <c r="F19761" s="38" t="s">
        <v>70</v>
      </c>
      <c r="G19761" s="37" t="s">
        <v>348</v>
      </c>
      <c r="H19761" s="0" t="n">
        <v>13620307</v>
      </c>
      <c r="I19761" s="0" t="n">
        <v>3518570</v>
      </c>
      <c r="J19761" s="0" t="n">
        <v>508809</v>
      </c>
    </row>
    <row r="19762" customFormat="false" ht="15" hidden="false" customHeight="false" outlineLevel="0" collapsed="false">
      <c r="A19762" s="0" t="n">
        <v>202508</v>
      </c>
      <c r="B19762" s="0" t="n">
        <v>202509</v>
      </c>
      <c r="C19762" s="37" t="s">
        <v>136</v>
      </c>
      <c r="D19762" s="37" t="s">
        <v>328</v>
      </c>
      <c r="E19762" s="0" t="n">
        <v>2</v>
      </c>
      <c r="F19762" s="38" t="s">
        <v>70</v>
      </c>
      <c r="G19762" s="37" t="s">
        <v>349</v>
      </c>
      <c r="H19762" s="0" t="n">
        <v>15482291</v>
      </c>
      <c r="I19762" s="0" t="n">
        <v>7712424</v>
      </c>
      <c r="J19762" s="0" t="n">
        <v>801920</v>
      </c>
    </row>
    <row r="19763" customFormat="false" ht="15" hidden="false" customHeight="false" outlineLevel="0" collapsed="false">
      <c r="A19763" s="0" t="n">
        <v>202508</v>
      </c>
      <c r="B19763" s="0" t="n">
        <v>202509</v>
      </c>
      <c r="C19763" s="37" t="s">
        <v>152</v>
      </c>
      <c r="D19763" s="37" t="s">
        <v>350</v>
      </c>
      <c r="E19763" s="0" t="n">
        <v>2</v>
      </c>
      <c r="F19763" s="38" t="s">
        <v>70</v>
      </c>
      <c r="G19763" s="37" t="s">
        <v>351</v>
      </c>
      <c r="H19763" s="0" t="n">
        <v>396701</v>
      </c>
      <c r="I19763" s="0" t="n">
        <v>220083</v>
      </c>
      <c r="J19763" s="0" t="n">
        <v>41950</v>
      </c>
    </row>
    <row r="19764" customFormat="false" ht="15" hidden="false" customHeight="false" outlineLevel="0" collapsed="false">
      <c r="A19764" s="0" t="n">
        <v>202508</v>
      </c>
      <c r="B19764" s="0" t="n">
        <v>202509</v>
      </c>
      <c r="C19764" s="37" t="s">
        <v>109</v>
      </c>
      <c r="D19764" s="37" t="s">
        <v>352</v>
      </c>
      <c r="E19764" s="0" t="n">
        <v>2</v>
      </c>
      <c r="F19764" s="38" t="s">
        <v>70</v>
      </c>
      <c r="G19764" s="37" t="s">
        <v>353</v>
      </c>
      <c r="H19764" s="0" t="n">
        <v>635436</v>
      </c>
      <c r="I19764" s="0" t="n">
        <v>958232</v>
      </c>
      <c r="J19764" s="0" t="n">
        <v>148852</v>
      </c>
    </row>
    <row r="19765" customFormat="false" ht="15" hidden="false" customHeight="false" outlineLevel="0" collapsed="false">
      <c r="A19765" s="0" t="n">
        <v>202508</v>
      </c>
      <c r="B19765" s="0" t="n">
        <v>202509</v>
      </c>
      <c r="C19765" s="37" t="s">
        <v>158</v>
      </c>
      <c r="D19765" s="37" t="s">
        <v>354</v>
      </c>
      <c r="E19765" s="0" t="n">
        <v>2</v>
      </c>
      <c r="F19765" s="38" t="s">
        <v>70</v>
      </c>
      <c r="G19765" s="37" t="s">
        <v>355</v>
      </c>
      <c r="H19765" s="0" t="n">
        <v>8230848</v>
      </c>
      <c r="I19765" s="0" t="n">
        <v>2790436</v>
      </c>
      <c r="J19765" s="0" t="n">
        <v>7794</v>
      </c>
    </row>
    <row r="19766" customFormat="false" ht="15" hidden="false" customHeight="false" outlineLevel="0" collapsed="false">
      <c r="A19766" s="0" t="n">
        <v>202508</v>
      </c>
      <c r="B19766" s="0" t="n">
        <v>202509</v>
      </c>
      <c r="C19766" s="37" t="s">
        <v>158</v>
      </c>
      <c r="D19766" s="37" t="s">
        <v>356</v>
      </c>
      <c r="E19766" s="0" t="n">
        <v>2</v>
      </c>
      <c r="F19766" s="38" t="s">
        <v>70</v>
      </c>
      <c r="G19766" s="37" t="s">
        <v>357</v>
      </c>
      <c r="H19766" s="0" t="n">
        <v>276496</v>
      </c>
      <c r="I19766" s="0" t="n">
        <v>200610</v>
      </c>
      <c r="J19766" s="0" t="n">
        <v>-50905</v>
      </c>
    </row>
    <row r="19767" customFormat="false" ht="15" hidden="false" customHeight="false" outlineLevel="0" collapsed="false">
      <c r="A19767" s="0" t="n">
        <v>202508</v>
      </c>
      <c r="B19767" s="0" t="n">
        <v>202509</v>
      </c>
      <c r="C19767" s="37" t="s">
        <v>158</v>
      </c>
      <c r="D19767" s="37" t="s">
        <v>255</v>
      </c>
      <c r="E19767" s="0" t="n">
        <v>2</v>
      </c>
      <c r="F19767" s="38" t="s">
        <v>70</v>
      </c>
      <c r="G19767" s="37" t="s">
        <v>358</v>
      </c>
      <c r="H19767" s="0" t="n">
        <v>243317</v>
      </c>
      <c r="I19767" s="0" t="n">
        <v>55347</v>
      </c>
      <c r="J19767" s="0" t="n">
        <v>5558</v>
      </c>
    </row>
    <row r="19768" customFormat="false" ht="15" hidden="false" customHeight="false" outlineLevel="0" collapsed="false">
      <c r="A19768" s="0" t="n">
        <v>202508</v>
      </c>
      <c r="B19768" s="0" t="n">
        <v>202509</v>
      </c>
      <c r="C19768" s="37" t="s">
        <v>109</v>
      </c>
      <c r="D19768" s="37" t="s">
        <v>104</v>
      </c>
      <c r="E19768" s="0" t="n">
        <v>2</v>
      </c>
      <c r="F19768" s="38" t="s">
        <v>70</v>
      </c>
      <c r="G19768" s="37" t="s">
        <v>359</v>
      </c>
      <c r="H19768" s="0" t="n">
        <v>1102785</v>
      </c>
      <c r="I19768" s="0" t="n">
        <v>516928</v>
      </c>
      <c r="J19768" s="0" t="n">
        <v>-12679</v>
      </c>
    </row>
    <row r="19769" customFormat="false" ht="15" hidden="false" customHeight="false" outlineLevel="0" collapsed="false">
      <c r="A19769" s="0" t="n">
        <v>202508</v>
      </c>
      <c r="B19769" s="0" t="n">
        <v>202509</v>
      </c>
      <c r="C19769" s="37" t="s">
        <v>115</v>
      </c>
      <c r="D19769" s="37" t="s">
        <v>360</v>
      </c>
      <c r="E19769" s="0" t="n">
        <v>2</v>
      </c>
      <c r="F19769" s="38" t="s">
        <v>70</v>
      </c>
      <c r="G19769" s="37" t="s">
        <v>361</v>
      </c>
      <c r="H19769" s="0" t="n">
        <v>2627850</v>
      </c>
      <c r="I19769" s="0" t="n">
        <v>1761001</v>
      </c>
      <c r="J19769" s="0" t="n">
        <v>230268</v>
      </c>
    </row>
    <row r="19770" customFormat="false" ht="15" hidden="false" customHeight="false" outlineLevel="0" collapsed="false">
      <c r="A19770" s="0" t="n">
        <v>202508</v>
      </c>
      <c r="B19770" s="0" t="n">
        <v>202509</v>
      </c>
      <c r="C19770" s="37" t="s">
        <v>152</v>
      </c>
      <c r="D19770" s="37" t="s">
        <v>362</v>
      </c>
      <c r="E19770" s="0" t="n">
        <v>2</v>
      </c>
      <c r="F19770" s="38" t="s">
        <v>70</v>
      </c>
      <c r="G19770" s="37" t="s">
        <v>363</v>
      </c>
      <c r="H19770" s="0" t="n">
        <v>875451</v>
      </c>
      <c r="I19770" s="0" t="n">
        <v>287178</v>
      </c>
      <c r="J19770" s="0" t="n">
        <v>68649</v>
      </c>
    </row>
    <row r="19771" customFormat="false" ht="15" hidden="false" customHeight="false" outlineLevel="0" collapsed="false">
      <c r="A19771" s="0" t="n">
        <v>202508</v>
      </c>
      <c r="B19771" s="0" t="n">
        <v>202509</v>
      </c>
      <c r="C19771" s="37" t="s">
        <v>112</v>
      </c>
      <c r="D19771" s="37" t="s">
        <v>364</v>
      </c>
      <c r="E19771" s="0" t="n">
        <v>2</v>
      </c>
      <c r="F19771" s="38" t="s">
        <v>70</v>
      </c>
      <c r="G19771" s="37" t="s">
        <v>365</v>
      </c>
      <c r="H19771" s="0" t="n">
        <v>609431</v>
      </c>
      <c r="I19771" s="0" t="n">
        <v>200822</v>
      </c>
      <c r="J19771" s="0" t="n">
        <v>-4612</v>
      </c>
    </row>
    <row r="19772" customFormat="false" ht="15" hidden="false" customHeight="false" outlineLevel="0" collapsed="false">
      <c r="A19772" s="0" t="n">
        <v>202508</v>
      </c>
      <c r="B19772" s="0" t="n">
        <v>202509</v>
      </c>
      <c r="C19772" s="37" t="s">
        <v>184</v>
      </c>
      <c r="D19772" s="37" t="s">
        <v>341</v>
      </c>
      <c r="E19772" s="0" t="n">
        <v>2</v>
      </c>
      <c r="F19772" s="38" t="s">
        <v>70</v>
      </c>
      <c r="G19772" s="37" t="s">
        <v>366</v>
      </c>
      <c r="H19772" s="0" t="n">
        <v>637987</v>
      </c>
      <c r="I19772" s="0" t="n">
        <v>281089</v>
      </c>
      <c r="J19772" s="0" t="n">
        <v>40658</v>
      </c>
    </row>
    <row r="19773" customFormat="false" ht="15" hidden="false" customHeight="false" outlineLevel="0" collapsed="false">
      <c r="A19773" s="0" t="n">
        <v>202508</v>
      </c>
      <c r="B19773" s="0" t="n">
        <v>202509</v>
      </c>
      <c r="C19773" s="37" t="s">
        <v>184</v>
      </c>
      <c r="D19773" s="37" t="s">
        <v>367</v>
      </c>
      <c r="E19773" s="0" t="n">
        <v>2</v>
      </c>
      <c r="F19773" s="38" t="s">
        <v>70</v>
      </c>
      <c r="G19773" s="37" t="s">
        <v>368</v>
      </c>
      <c r="H19773" s="0" t="n">
        <v>917089</v>
      </c>
      <c r="I19773" s="0" t="n">
        <v>374383</v>
      </c>
      <c r="J19773" s="0" t="n">
        <v>62531</v>
      </c>
    </row>
    <row r="19774" customFormat="false" ht="15" hidden="false" customHeight="false" outlineLevel="0" collapsed="false">
      <c r="A19774" s="0" t="n">
        <v>202508</v>
      </c>
      <c r="B19774" s="0" t="n">
        <v>202509</v>
      </c>
      <c r="C19774" s="37" t="s">
        <v>98</v>
      </c>
      <c r="D19774" s="37" t="s">
        <v>369</v>
      </c>
      <c r="E19774" s="0" t="n">
        <v>2</v>
      </c>
      <c r="F19774" s="38" t="s">
        <v>70</v>
      </c>
      <c r="G19774" s="37" t="s">
        <v>370</v>
      </c>
      <c r="H19774" s="0" t="n">
        <v>393524</v>
      </c>
      <c r="I19774" s="0" t="n">
        <v>72413</v>
      </c>
      <c r="J19774" s="0" t="n">
        <v>8296</v>
      </c>
    </row>
    <row r="19775" customFormat="false" ht="15" hidden="false" customHeight="false" outlineLevel="0" collapsed="false">
      <c r="A19775" s="0" t="n">
        <v>202508</v>
      </c>
      <c r="B19775" s="0" t="n">
        <v>202509</v>
      </c>
      <c r="C19775" s="37" t="s">
        <v>98</v>
      </c>
      <c r="D19775" s="37" t="s">
        <v>308</v>
      </c>
      <c r="E19775" s="0" t="n">
        <v>2</v>
      </c>
      <c r="F19775" s="38" t="s">
        <v>70</v>
      </c>
      <c r="G19775" s="37" t="s">
        <v>371</v>
      </c>
      <c r="H19775" s="0" t="n">
        <v>20428360</v>
      </c>
      <c r="I19775" s="0" t="n">
        <v>12319928</v>
      </c>
      <c r="J19775" s="0" t="n">
        <v>1389545</v>
      </c>
    </row>
    <row r="19776" customFormat="false" ht="15" hidden="false" customHeight="false" outlineLevel="0" collapsed="false">
      <c r="A19776" s="0" t="n">
        <v>202508</v>
      </c>
      <c r="B19776" s="0" t="n">
        <v>202509</v>
      </c>
      <c r="C19776" s="37" t="s">
        <v>95</v>
      </c>
      <c r="D19776" s="37" t="s">
        <v>372</v>
      </c>
      <c r="E19776" s="0" t="n">
        <v>2</v>
      </c>
      <c r="F19776" s="38" t="s">
        <v>70</v>
      </c>
      <c r="G19776" s="37" t="s">
        <v>373</v>
      </c>
      <c r="H19776" s="0" t="n">
        <v>1596518</v>
      </c>
      <c r="I19776" s="0" t="n">
        <v>441559</v>
      </c>
      <c r="J19776" s="0" t="n">
        <v>-56362</v>
      </c>
    </row>
    <row r="19777" customFormat="false" ht="15" hidden="false" customHeight="false" outlineLevel="0" collapsed="false">
      <c r="A19777" s="0" t="n">
        <v>202508</v>
      </c>
      <c r="B19777" s="0" t="n">
        <v>202509</v>
      </c>
      <c r="C19777" s="37" t="s">
        <v>115</v>
      </c>
      <c r="D19777" s="37" t="s">
        <v>374</v>
      </c>
      <c r="E19777" s="0" t="n">
        <v>2</v>
      </c>
      <c r="F19777" s="38" t="s">
        <v>70</v>
      </c>
      <c r="G19777" s="37" t="s">
        <v>375</v>
      </c>
      <c r="H19777" s="0" t="n">
        <v>3863985</v>
      </c>
      <c r="I19777" s="0" t="n">
        <v>1608603</v>
      </c>
      <c r="J19777" s="0" t="n">
        <v>139231</v>
      </c>
    </row>
    <row r="19778" customFormat="false" ht="15" hidden="false" customHeight="false" outlineLevel="0" collapsed="false">
      <c r="A19778" s="0" t="n">
        <v>202508</v>
      </c>
      <c r="B19778" s="0" t="n">
        <v>202509</v>
      </c>
      <c r="C19778" s="37" t="s">
        <v>101</v>
      </c>
      <c r="D19778" s="37" t="s">
        <v>376</v>
      </c>
      <c r="E19778" s="0" t="n">
        <v>2</v>
      </c>
      <c r="F19778" s="38" t="s">
        <v>70</v>
      </c>
      <c r="G19778" s="37" t="s">
        <v>377</v>
      </c>
      <c r="H19778" s="0" t="n">
        <v>769350</v>
      </c>
      <c r="I19778" s="0" t="n">
        <v>456006</v>
      </c>
      <c r="J19778" s="0" t="n">
        <v>36085</v>
      </c>
    </row>
    <row r="19779" customFormat="false" ht="15" hidden="false" customHeight="false" outlineLevel="0" collapsed="false">
      <c r="A19779" s="0" t="n">
        <v>202508</v>
      </c>
      <c r="B19779" s="0" t="n">
        <v>202509</v>
      </c>
      <c r="C19779" s="37" t="s">
        <v>184</v>
      </c>
      <c r="D19779" s="37" t="s">
        <v>147</v>
      </c>
      <c r="E19779" s="0" t="n">
        <v>2</v>
      </c>
      <c r="F19779" s="38" t="s">
        <v>70</v>
      </c>
      <c r="G19779" s="37" t="s">
        <v>378</v>
      </c>
      <c r="H19779" s="0" t="n">
        <v>720888</v>
      </c>
      <c r="I19779" s="0" t="n">
        <v>769982</v>
      </c>
      <c r="J19779" s="0" t="n">
        <v>142426</v>
      </c>
    </row>
    <row r="19780" customFormat="false" ht="15" hidden="false" customHeight="false" outlineLevel="0" collapsed="false">
      <c r="A19780" s="0" t="n">
        <v>202508</v>
      </c>
      <c r="B19780" s="0" t="n">
        <v>202509</v>
      </c>
      <c r="C19780" s="37" t="s">
        <v>98</v>
      </c>
      <c r="D19780" s="37" t="s">
        <v>320</v>
      </c>
      <c r="E19780" s="0" t="n">
        <v>2</v>
      </c>
      <c r="F19780" s="38" t="s">
        <v>70</v>
      </c>
      <c r="G19780" s="37" t="s">
        <v>379</v>
      </c>
      <c r="H19780" s="0" t="n">
        <v>358570</v>
      </c>
      <c r="I19780" s="0" t="n">
        <v>209186</v>
      </c>
      <c r="J19780" s="0" t="n">
        <v>36816</v>
      </c>
    </row>
    <row r="19781" customFormat="false" ht="15" hidden="false" customHeight="false" outlineLevel="0" collapsed="false">
      <c r="A19781" s="0" t="n">
        <v>202508</v>
      </c>
      <c r="B19781" s="0" t="n">
        <v>202509</v>
      </c>
      <c r="C19781" s="37" t="s">
        <v>112</v>
      </c>
      <c r="D19781" s="37" t="s">
        <v>380</v>
      </c>
      <c r="E19781" s="0" t="n">
        <v>2</v>
      </c>
      <c r="F19781" s="38" t="s">
        <v>70</v>
      </c>
      <c r="G19781" s="37" t="s">
        <v>381</v>
      </c>
      <c r="H19781" s="0" t="n">
        <v>55384</v>
      </c>
      <c r="I19781" s="0" t="n">
        <v>26365</v>
      </c>
      <c r="J19781" s="0" t="n">
        <v>764</v>
      </c>
    </row>
    <row r="19782" customFormat="false" ht="15" hidden="false" customHeight="false" outlineLevel="0" collapsed="false">
      <c r="A19782" s="0" t="n">
        <v>202508</v>
      </c>
      <c r="B19782" s="0" t="n">
        <v>202509</v>
      </c>
      <c r="C19782" s="37" t="s">
        <v>106</v>
      </c>
      <c r="D19782" s="37" t="s">
        <v>120</v>
      </c>
      <c r="E19782" s="0" t="n">
        <v>2</v>
      </c>
      <c r="F19782" s="38" t="s">
        <v>70</v>
      </c>
      <c r="G19782" s="37" t="s">
        <v>382</v>
      </c>
      <c r="H19782" s="0" t="n">
        <v>197547</v>
      </c>
      <c r="I19782" s="0" t="n">
        <v>37879</v>
      </c>
      <c r="J19782" s="0" t="n">
        <v>-4166</v>
      </c>
    </row>
    <row r="19783" customFormat="false" ht="15" hidden="false" customHeight="false" outlineLevel="0" collapsed="false">
      <c r="A19783" s="0" t="n">
        <v>202508</v>
      </c>
      <c r="B19783" s="0" t="n">
        <v>202509</v>
      </c>
      <c r="C19783" s="37" t="s">
        <v>112</v>
      </c>
      <c r="D19783" s="37" t="s">
        <v>383</v>
      </c>
      <c r="E19783" s="0" t="n">
        <v>2</v>
      </c>
      <c r="F19783" s="38" t="s">
        <v>70</v>
      </c>
      <c r="G19783" s="37" t="s">
        <v>384</v>
      </c>
      <c r="H19783" s="0" t="n">
        <v>207519</v>
      </c>
      <c r="I19783" s="0" t="n">
        <v>138015</v>
      </c>
      <c r="J19783" s="0" t="n">
        <v>-10986</v>
      </c>
    </row>
    <row r="19784" customFormat="false" ht="15" hidden="false" customHeight="false" outlineLevel="0" collapsed="false">
      <c r="A19784" s="0" t="n">
        <v>202508</v>
      </c>
      <c r="B19784" s="0" t="n">
        <v>202509</v>
      </c>
      <c r="C19784" s="37" t="s">
        <v>184</v>
      </c>
      <c r="D19784" s="37" t="s">
        <v>385</v>
      </c>
      <c r="E19784" s="0" t="n">
        <v>2</v>
      </c>
      <c r="F19784" s="38" t="s">
        <v>70</v>
      </c>
      <c r="G19784" s="37" t="s">
        <v>386</v>
      </c>
      <c r="H19784" s="0" t="n">
        <v>88399</v>
      </c>
      <c r="I19784" s="0" t="n">
        <v>50432</v>
      </c>
      <c r="J19784" s="0" t="n">
        <v>11139</v>
      </c>
    </row>
    <row r="19785" customFormat="false" ht="15" hidden="false" customHeight="false" outlineLevel="0" collapsed="false">
      <c r="A19785" s="0" t="n">
        <v>202508</v>
      </c>
      <c r="B19785" s="0" t="n">
        <v>202509</v>
      </c>
      <c r="C19785" s="37" t="s">
        <v>98</v>
      </c>
      <c r="D19785" s="37" t="s">
        <v>387</v>
      </c>
      <c r="E19785" s="0" t="n">
        <v>2</v>
      </c>
      <c r="F19785" s="38" t="s">
        <v>70</v>
      </c>
      <c r="G19785" s="37" t="s">
        <v>388</v>
      </c>
      <c r="H19785" s="0" t="n">
        <v>471752</v>
      </c>
      <c r="I19785" s="0" t="n">
        <v>178786</v>
      </c>
      <c r="J19785" s="0" t="n">
        <v>12921</v>
      </c>
    </row>
    <row r="19786" customFormat="false" ht="15" hidden="false" customHeight="false" outlineLevel="0" collapsed="false">
      <c r="A19786" s="0" t="n">
        <v>202508</v>
      </c>
      <c r="B19786" s="0" t="n">
        <v>202509</v>
      </c>
      <c r="C19786" s="37" t="s">
        <v>115</v>
      </c>
      <c r="D19786" s="37" t="s">
        <v>389</v>
      </c>
      <c r="E19786" s="0" t="n">
        <v>2</v>
      </c>
      <c r="F19786" s="38" t="s">
        <v>70</v>
      </c>
      <c r="G19786" s="37" t="s">
        <v>390</v>
      </c>
      <c r="H19786" s="0" t="n">
        <v>6278984</v>
      </c>
      <c r="I19786" s="0" t="n">
        <v>2559437</v>
      </c>
      <c r="J19786" s="0" t="n">
        <v>-165503</v>
      </c>
    </row>
    <row r="19787" customFormat="false" ht="15" hidden="false" customHeight="false" outlineLevel="0" collapsed="false">
      <c r="A19787" s="0" t="n">
        <v>202508</v>
      </c>
      <c r="B19787" s="0" t="n">
        <v>202509</v>
      </c>
      <c r="C19787" s="37" t="s">
        <v>124</v>
      </c>
      <c r="D19787" s="37" t="s">
        <v>391</v>
      </c>
      <c r="E19787" s="0" t="n">
        <v>2</v>
      </c>
      <c r="F19787" s="38" t="s">
        <v>70</v>
      </c>
      <c r="G19787" s="37" t="s">
        <v>392</v>
      </c>
      <c r="H19787" s="0" t="n">
        <v>1387783</v>
      </c>
      <c r="I19787" s="0" t="n">
        <v>412729</v>
      </c>
      <c r="J19787" s="0" t="n">
        <v>-21558</v>
      </c>
    </row>
    <row r="19788" customFormat="false" ht="15" hidden="false" customHeight="false" outlineLevel="0" collapsed="false">
      <c r="A19788" s="0" t="n">
        <v>202508</v>
      </c>
      <c r="B19788" s="0" t="n">
        <v>202509</v>
      </c>
      <c r="C19788" s="37" t="s">
        <v>197</v>
      </c>
      <c r="D19788" s="37" t="s">
        <v>393</v>
      </c>
      <c r="E19788" s="0" t="n">
        <v>2</v>
      </c>
      <c r="F19788" s="38" t="s">
        <v>70</v>
      </c>
      <c r="G19788" s="37" t="s">
        <v>394</v>
      </c>
      <c r="H19788" s="0" t="n">
        <v>6232012</v>
      </c>
      <c r="I19788" s="0" t="n">
        <v>2376585</v>
      </c>
      <c r="J19788" s="0" t="n">
        <v>244978</v>
      </c>
    </row>
    <row r="19789" customFormat="false" ht="15" hidden="false" customHeight="false" outlineLevel="0" collapsed="false">
      <c r="A19789" s="0" t="n">
        <v>202508</v>
      </c>
      <c r="B19789" s="0" t="n">
        <v>202509</v>
      </c>
      <c r="C19789" s="37" t="s">
        <v>136</v>
      </c>
      <c r="D19789" s="37" t="s">
        <v>245</v>
      </c>
      <c r="E19789" s="0" t="n">
        <v>2</v>
      </c>
      <c r="F19789" s="38" t="s">
        <v>70</v>
      </c>
      <c r="G19789" s="37" t="s">
        <v>395</v>
      </c>
      <c r="H19789" s="0" t="n">
        <v>2819280</v>
      </c>
      <c r="I19789" s="0" t="n">
        <v>3806491</v>
      </c>
      <c r="J19789" s="0" t="n">
        <v>350563</v>
      </c>
    </row>
    <row r="19790" customFormat="false" ht="15" hidden="false" customHeight="false" outlineLevel="0" collapsed="false">
      <c r="A19790" s="0" t="n">
        <v>202508</v>
      </c>
      <c r="B19790" s="0" t="n">
        <v>202509</v>
      </c>
      <c r="C19790" s="37" t="s">
        <v>158</v>
      </c>
      <c r="D19790" s="37" t="s">
        <v>396</v>
      </c>
      <c r="E19790" s="0" t="n">
        <v>2</v>
      </c>
      <c r="F19790" s="38" t="s">
        <v>70</v>
      </c>
      <c r="G19790" s="37" t="s">
        <v>397</v>
      </c>
      <c r="H19790" s="0" t="n">
        <v>2893656</v>
      </c>
      <c r="I19790" s="0" t="n">
        <v>1995721</v>
      </c>
      <c r="J19790" s="0" t="n">
        <v>490128</v>
      </c>
    </row>
    <row r="19791" customFormat="false" ht="15" hidden="false" customHeight="false" outlineLevel="0" collapsed="false">
      <c r="A19791" s="0" t="n">
        <v>202508</v>
      </c>
      <c r="B19791" s="0" t="n">
        <v>202509</v>
      </c>
      <c r="C19791" s="37" t="s">
        <v>136</v>
      </c>
      <c r="D19791" s="37" t="s">
        <v>398</v>
      </c>
      <c r="E19791" s="0" t="n">
        <v>2</v>
      </c>
      <c r="F19791" s="38" t="s">
        <v>70</v>
      </c>
      <c r="G19791" s="37" t="s">
        <v>399</v>
      </c>
      <c r="H19791" s="0" t="n">
        <v>405349</v>
      </c>
      <c r="I19791" s="0" t="n">
        <v>402518</v>
      </c>
      <c r="J19791" s="0" t="n">
        <v>28973</v>
      </c>
    </row>
    <row r="19792" customFormat="false" ht="15" hidden="false" customHeight="false" outlineLevel="0" collapsed="false">
      <c r="A19792" s="0" t="n">
        <v>202508</v>
      </c>
      <c r="B19792" s="0" t="n">
        <v>202509</v>
      </c>
      <c r="C19792" s="37" t="s">
        <v>95</v>
      </c>
      <c r="D19792" s="37" t="s">
        <v>367</v>
      </c>
      <c r="E19792" s="0" t="n">
        <v>2</v>
      </c>
      <c r="F19792" s="38" t="s">
        <v>70</v>
      </c>
      <c r="G19792" s="37" t="s">
        <v>400</v>
      </c>
      <c r="H19792" s="0" t="n">
        <v>2352138</v>
      </c>
      <c r="I19792" s="0" t="n">
        <v>959388</v>
      </c>
      <c r="J19792" s="0" t="n">
        <v>113800</v>
      </c>
    </row>
    <row r="19793" customFormat="false" ht="15" hidden="false" customHeight="false" outlineLevel="0" collapsed="false">
      <c r="A19793" s="0" t="n">
        <v>202508</v>
      </c>
      <c r="B19793" s="0" t="n">
        <v>202509</v>
      </c>
      <c r="C19793" s="37" t="s">
        <v>149</v>
      </c>
      <c r="D19793" s="37" t="s">
        <v>401</v>
      </c>
      <c r="E19793" s="0" t="n">
        <v>2</v>
      </c>
      <c r="F19793" s="38" t="s">
        <v>70</v>
      </c>
      <c r="G19793" s="37" t="s">
        <v>402</v>
      </c>
      <c r="H19793" s="0" t="n">
        <v>3263365</v>
      </c>
      <c r="I19793" s="0" t="n">
        <v>1012082</v>
      </c>
      <c r="J19793" s="0" t="n">
        <v>76724</v>
      </c>
    </row>
    <row r="19794" customFormat="false" ht="15" hidden="false" customHeight="false" outlineLevel="0" collapsed="false">
      <c r="A19794" s="0" t="n">
        <v>202508</v>
      </c>
      <c r="B19794" s="0" t="n">
        <v>202509</v>
      </c>
      <c r="C19794" s="37" t="s">
        <v>95</v>
      </c>
      <c r="D19794" s="37" t="s">
        <v>159</v>
      </c>
      <c r="E19794" s="0" t="n">
        <v>2</v>
      </c>
      <c r="F19794" s="38" t="s">
        <v>70</v>
      </c>
      <c r="G19794" s="37" t="s">
        <v>403</v>
      </c>
      <c r="H19794" s="0" t="n">
        <v>802569</v>
      </c>
      <c r="I19794" s="0" t="n">
        <v>522616</v>
      </c>
      <c r="J19794" s="0" t="n">
        <v>84608</v>
      </c>
    </row>
    <row r="19795" customFormat="false" ht="15" hidden="false" customHeight="false" outlineLevel="0" collapsed="false">
      <c r="A19795" s="0" t="n">
        <v>202508</v>
      </c>
      <c r="B19795" s="0" t="n">
        <v>202509</v>
      </c>
      <c r="C19795" s="37" t="s">
        <v>197</v>
      </c>
      <c r="D19795" s="37" t="s">
        <v>198</v>
      </c>
      <c r="E19795" s="0" t="n">
        <v>2</v>
      </c>
      <c r="F19795" s="38" t="s">
        <v>70</v>
      </c>
      <c r="G19795" s="37" t="s">
        <v>404</v>
      </c>
      <c r="H19795" s="0" t="n">
        <v>3284535</v>
      </c>
      <c r="I19795" s="0" t="n">
        <v>2121234</v>
      </c>
      <c r="J19795" s="0" t="n">
        <v>543048</v>
      </c>
    </row>
    <row r="19796" customFormat="false" ht="15" hidden="false" customHeight="false" outlineLevel="0" collapsed="false">
      <c r="A19796" s="0" t="n">
        <v>202508</v>
      </c>
      <c r="B19796" s="0" t="n">
        <v>202509</v>
      </c>
      <c r="C19796" s="37" t="s">
        <v>136</v>
      </c>
      <c r="D19796" s="37" t="s">
        <v>134</v>
      </c>
      <c r="E19796" s="0" t="n">
        <v>2</v>
      </c>
      <c r="F19796" s="38" t="s">
        <v>70</v>
      </c>
      <c r="G19796" s="37" t="s">
        <v>405</v>
      </c>
      <c r="H19796" s="0" t="n">
        <v>2694814</v>
      </c>
      <c r="I19796" s="0" t="n">
        <v>2745668</v>
      </c>
      <c r="J19796" s="0" t="n">
        <v>478967</v>
      </c>
    </row>
    <row r="19797" customFormat="false" ht="15" hidden="false" customHeight="false" outlineLevel="0" collapsed="false">
      <c r="A19797" s="0" t="n">
        <v>202508</v>
      </c>
      <c r="B19797" s="0" t="n">
        <v>202509</v>
      </c>
      <c r="C19797" s="37" t="s">
        <v>152</v>
      </c>
      <c r="D19797" s="37" t="s">
        <v>132</v>
      </c>
      <c r="E19797" s="0" t="n">
        <v>2</v>
      </c>
      <c r="F19797" s="38" t="s">
        <v>70</v>
      </c>
      <c r="G19797" s="37" t="s">
        <v>406</v>
      </c>
      <c r="H19797" s="0" t="n">
        <v>767057</v>
      </c>
      <c r="I19797" s="0" t="n">
        <v>260284</v>
      </c>
      <c r="J19797" s="0" t="n">
        <v>72125</v>
      </c>
    </row>
    <row r="19798" customFormat="false" ht="15" hidden="false" customHeight="false" outlineLevel="0" collapsed="false">
      <c r="A19798" s="0" t="n">
        <v>202508</v>
      </c>
      <c r="B19798" s="0" t="n">
        <v>202509</v>
      </c>
      <c r="C19798" s="37" t="s">
        <v>178</v>
      </c>
      <c r="D19798" s="37" t="s">
        <v>391</v>
      </c>
      <c r="E19798" s="0" t="n">
        <v>2</v>
      </c>
      <c r="F19798" s="38" t="s">
        <v>70</v>
      </c>
      <c r="G19798" s="37" t="s">
        <v>407</v>
      </c>
      <c r="H19798" s="0" t="n">
        <v>393177</v>
      </c>
      <c r="I19798" s="0" t="n">
        <v>95178</v>
      </c>
      <c r="J19798" s="0" t="n">
        <v>12763</v>
      </c>
    </row>
    <row r="19799" customFormat="false" ht="15" hidden="false" customHeight="false" outlineLevel="0" collapsed="false">
      <c r="A19799" s="0" t="n">
        <v>202508</v>
      </c>
      <c r="B19799" s="0" t="n">
        <v>202509</v>
      </c>
      <c r="C19799" s="37" t="s">
        <v>115</v>
      </c>
      <c r="D19799" s="37" t="s">
        <v>241</v>
      </c>
      <c r="E19799" s="0" t="n">
        <v>2</v>
      </c>
      <c r="F19799" s="38" t="s">
        <v>70</v>
      </c>
      <c r="G19799" s="37" t="s">
        <v>408</v>
      </c>
      <c r="H19799" s="0" t="n">
        <v>358910</v>
      </c>
      <c r="I19799" s="0" t="n">
        <v>63643</v>
      </c>
      <c r="J19799" s="0" t="n">
        <v>-5003</v>
      </c>
    </row>
    <row r="19800" customFormat="false" ht="15" hidden="false" customHeight="false" outlineLevel="0" collapsed="false">
      <c r="A19800" s="0" t="n">
        <v>202508</v>
      </c>
      <c r="B19800" s="0" t="n">
        <v>202509</v>
      </c>
      <c r="C19800" s="37" t="s">
        <v>197</v>
      </c>
      <c r="D19800" s="37" t="s">
        <v>292</v>
      </c>
      <c r="E19800" s="0" t="n">
        <v>2</v>
      </c>
      <c r="F19800" s="38" t="s">
        <v>70</v>
      </c>
      <c r="G19800" s="37" t="s">
        <v>409</v>
      </c>
      <c r="H19800" s="0" t="n">
        <v>1618116</v>
      </c>
      <c r="I19800" s="0" t="n">
        <v>819089</v>
      </c>
      <c r="J19800" s="0" t="n">
        <v>-1968</v>
      </c>
    </row>
    <row r="19801" customFormat="false" ht="15" hidden="false" customHeight="false" outlineLevel="0" collapsed="false">
      <c r="A19801" s="0" t="n">
        <v>202508</v>
      </c>
      <c r="B19801" s="0" t="n">
        <v>202509</v>
      </c>
      <c r="C19801" s="37" t="s">
        <v>112</v>
      </c>
      <c r="D19801" s="37" t="s">
        <v>116</v>
      </c>
      <c r="E19801" s="0" t="n">
        <v>2</v>
      </c>
      <c r="F19801" s="38" t="s">
        <v>70</v>
      </c>
      <c r="G19801" s="37" t="s">
        <v>410</v>
      </c>
      <c r="H19801" s="0" t="n">
        <v>1714625</v>
      </c>
      <c r="I19801" s="0" t="n">
        <v>1066939</v>
      </c>
      <c r="J19801" s="0" t="n">
        <v>172935</v>
      </c>
    </row>
    <row r="19802" customFormat="false" ht="15" hidden="false" customHeight="false" outlineLevel="0" collapsed="false">
      <c r="A19802" s="0" t="n">
        <v>202508</v>
      </c>
      <c r="B19802" s="0" t="n">
        <v>202509</v>
      </c>
      <c r="C19802" s="37" t="s">
        <v>106</v>
      </c>
      <c r="D19802" s="37" t="s">
        <v>181</v>
      </c>
      <c r="E19802" s="0" t="n">
        <v>2</v>
      </c>
      <c r="F19802" s="38" t="s">
        <v>70</v>
      </c>
      <c r="G19802" s="37" t="s">
        <v>411</v>
      </c>
      <c r="H19802" s="0" t="n">
        <v>623709</v>
      </c>
      <c r="I19802" s="0" t="n">
        <v>492342</v>
      </c>
      <c r="J19802" s="0" t="n">
        <v>27508</v>
      </c>
    </row>
    <row r="19803" customFormat="false" ht="15" hidden="false" customHeight="false" outlineLevel="0" collapsed="false">
      <c r="A19803" s="0" t="n">
        <v>202508</v>
      </c>
      <c r="B19803" s="0" t="n">
        <v>202509</v>
      </c>
      <c r="C19803" s="37" t="s">
        <v>112</v>
      </c>
      <c r="D19803" s="37" t="s">
        <v>412</v>
      </c>
      <c r="E19803" s="0" t="n">
        <v>2</v>
      </c>
      <c r="F19803" s="38" t="s">
        <v>70</v>
      </c>
      <c r="G19803" s="37" t="s">
        <v>413</v>
      </c>
      <c r="H19803" s="0" t="n">
        <v>1110974</v>
      </c>
      <c r="I19803" s="0" t="n">
        <v>812489</v>
      </c>
      <c r="J19803" s="0" t="n">
        <v>65149</v>
      </c>
    </row>
    <row r="19804" customFormat="false" ht="15" hidden="false" customHeight="false" outlineLevel="0" collapsed="false">
      <c r="A19804" s="0" t="n">
        <v>202508</v>
      </c>
      <c r="B19804" s="0" t="n">
        <v>202509</v>
      </c>
      <c r="C19804" s="37" t="s">
        <v>115</v>
      </c>
      <c r="D19804" s="37" t="s">
        <v>414</v>
      </c>
      <c r="E19804" s="0" t="n">
        <v>2</v>
      </c>
      <c r="F19804" s="38" t="s">
        <v>70</v>
      </c>
      <c r="G19804" s="37" t="s">
        <v>415</v>
      </c>
      <c r="H19804" s="0" t="n">
        <v>4211174</v>
      </c>
      <c r="I19804" s="0" t="n">
        <v>1544072</v>
      </c>
      <c r="J19804" s="0" t="n">
        <v>-1565</v>
      </c>
    </row>
    <row r="19805" customFormat="false" ht="15" hidden="false" customHeight="false" outlineLevel="0" collapsed="false">
      <c r="A19805" s="0" t="n">
        <v>202508</v>
      </c>
      <c r="B19805" s="0" t="n">
        <v>202509</v>
      </c>
      <c r="C19805" s="37" t="s">
        <v>184</v>
      </c>
      <c r="D19805" s="37" t="s">
        <v>231</v>
      </c>
      <c r="E19805" s="0" t="n">
        <v>2</v>
      </c>
      <c r="F19805" s="38" t="s">
        <v>70</v>
      </c>
      <c r="G19805" s="37" t="s">
        <v>416</v>
      </c>
      <c r="H19805" s="0" t="n">
        <v>2513895</v>
      </c>
      <c r="I19805" s="0" t="n">
        <v>881441</v>
      </c>
      <c r="J19805" s="0" t="n">
        <v>197833</v>
      </c>
    </row>
    <row r="19806" customFormat="false" ht="15" hidden="false" customHeight="false" outlineLevel="0" collapsed="false">
      <c r="A19806" s="0" t="n">
        <v>202508</v>
      </c>
      <c r="B19806" s="0" t="n">
        <v>202509</v>
      </c>
      <c r="C19806" s="37" t="s">
        <v>115</v>
      </c>
      <c r="D19806" s="37" t="s">
        <v>364</v>
      </c>
      <c r="E19806" s="0" t="n">
        <v>2</v>
      </c>
      <c r="F19806" s="38" t="s">
        <v>70</v>
      </c>
      <c r="G19806" s="37" t="s">
        <v>417</v>
      </c>
      <c r="H19806" s="0" t="n">
        <v>10579703</v>
      </c>
      <c r="I19806" s="0" t="n">
        <v>8638650</v>
      </c>
      <c r="J19806" s="0" t="n">
        <v>2014034</v>
      </c>
    </row>
    <row r="19807" customFormat="false" ht="15" hidden="false" customHeight="false" outlineLevel="0" collapsed="false">
      <c r="A19807" s="0" t="n">
        <v>202508</v>
      </c>
      <c r="B19807" s="0" t="n">
        <v>202509</v>
      </c>
      <c r="C19807" s="37" t="s">
        <v>184</v>
      </c>
      <c r="D19807" s="37" t="s">
        <v>320</v>
      </c>
      <c r="E19807" s="0" t="n">
        <v>2</v>
      </c>
      <c r="F19807" s="38" t="s">
        <v>70</v>
      </c>
      <c r="G19807" s="37" t="s">
        <v>418</v>
      </c>
      <c r="H19807" s="0" t="n">
        <v>6543043</v>
      </c>
      <c r="I19807" s="0" t="n">
        <v>6578741</v>
      </c>
      <c r="J19807" s="0" t="n">
        <v>375650</v>
      </c>
    </row>
    <row r="19808" customFormat="false" ht="15" hidden="false" customHeight="false" outlineLevel="0" collapsed="false">
      <c r="A19808" s="0" t="n">
        <v>202508</v>
      </c>
      <c r="B19808" s="0" t="n">
        <v>202509</v>
      </c>
      <c r="C19808" s="37" t="s">
        <v>197</v>
      </c>
      <c r="D19808" s="37" t="s">
        <v>174</v>
      </c>
      <c r="E19808" s="0" t="n">
        <v>2</v>
      </c>
      <c r="F19808" s="38" t="s">
        <v>70</v>
      </c>
      <c r="G19808" s="37" t="s">
        <v>419</v>
      </c>
      <c r="H19808" s="0" t="n">
        <v>352717</v>
      </c>
      <c r="I19808" s="0" t="n">
        <v>167419</v>
      </c>
      <c r="J19808" s="0" t="n">
        <v>9723</v>
      </c>
    </row>
    <row r="19809" customFormat="false" ht="15" hidden="false" customHeight="false" outlineLevel="0" collapsed="false">
      <c r="A19809" s="0" t="n">
        <v>202508</v>
      </c>
      <c r="B19809" s="0" t="n">
        <v>202509</v>
      </c>
      <c r="C19809" s="37" t="s">
        <v>106</v>
      </c>
      <c r="D19809" s="37" t="s">
        <v>420</v>
      </c>
      <c r="E19809" s="0" t="n">
        <v>2</v>
      </c>
      <c r="F19809" s="38" t="s">
        <v>70</v>
      </c>
      <c r="G19809" s="37" t="s">
        <v>421</v>
      </c>
      <c r="H19809" s="0" t="n">
        <v>9276362</v>
      </c>
      <c r="I19809" s="0" t="n">
        <v>2408079</v>
      </c>
      <c r="J19809" s="0" t="n">
        <v>499778</v>
      </c>
    </row>
    <row r="19810" customFormat="false" ht="15" hidden="false" customHeight="false" outlineLevel="0" collapsed="false">
      <c r="A19810" s="0" t="n">
        <v>202508</v>
      </c>
      <c r="B19810" s="0" t="n">
        <v>202509</v>
      </c>
      <c r="C19810" s="37" t="s">
        <v>109</v>
      </c>
      <c r="D19810" s="37" t="s">
        <v>107</v>
      </c>
      <c r="E19810" s="0" t="n">
        <v>2</v>
      </c>
      <c r="F19810" s="38" t="s">
        <v>70</v>
      </c>
      <c r="G19810" s="37" t="s">
        <v>422</v>
      </c>
      <c r="H19810" s="0" t="n">
        <v>606579</v>
      </c>
      <c r="I19810" s="0" t="n">
        <v>478837</v>
      </c>
      <c r="J19810" s="0" t="n">
        <v>88398</v>
      </c>
    </row>
    <row r="19811" customFormat="false" ht="15" hidden="false" customHeight="false" outlineLevel="0" collapsed="false">
      <c r="A19811" s="0" t="n">
        <v>202508</v>
      </c>
      <c r="B19811" s="0" t="n">
        <v>202509</v>
      </c>
      <c r="C19811" s="37" t="s">
        <v>184</v>
      </c>
      <c r="D19811" s="37" t="s">
        <v>423</v>
      </c>
      <c r="E19811" s="0" t="n">
        <v>2</v>
      </c>
      <c r="F19811" s="38" t="s">
        <v>70</v>
      </c>
      <c r="G19811" s="37" t="s">
        <v>424</v>
      </c>
      <c r="H19811" s="0" t="n">
        <v>5417008</v>
      </c>
      <c r="I19811" s="0" t="n">
        <v>5407244</v>
      </c>
      <c r="J19811" s="0" t="n">
        <v>-449316</v>
      </c>
    </row>
    <row r="19812" customFormat="false" ht="15" hidden="false" customHeight="false" outlineLevel="0" collapsed="false">
      <c r="A19812" s="0" t="n">
        <v>202508</v>
      </c>
      <c r="B19812" s="0" t="n">
        <v>202509</v>
      </c>
      <c r="C19812" s="37" t="s">
        <v>106</v>
      </c>
      <c r="D19812" s="37" t="s">
        <v>425</v>
      </c>
      <c r="E19812" s="0" t="n">
        <v>2</v>
      </c>
      <c r="F19812" s="38" t="s">
        <v>70</v>
      </c>
      <c r="G19812" s="37" t="s">
        <v>426</v>
      </c>
      <c r="H19812" s="0" t="n">
        <v>1517521</v>
      </c>
      <c r="I19812" s="0" t="n">
        <v>389513</v>
      </c>
      <c r="J19812" s="0" t="n">
        <v>57628</v>
      </c>
    </row>
    <row r="19813" customFormat="false" ht="15" hidden="false" customHeight="false" outlineLevel="0" collapsed="false">
      <c r="A19813" s="0" t="n">
        <v>202508</v>
      </c>
      <c r="B19813" s="0" t="n">
        <v>202509</v>
      </c>
      <c r="C19813" s="37" t="s">
        <v>152</v>
      </c>
      <c r="D19813" s="37" t="s">
        <v>214</v>
      </c>
      <c r="E19813" s="0" t="n">
        <v>2</v>
      </c>
      <c r="F19813" s="38" t="s">
        <v>70</v>
      </c>
      <c r="G19813" s="37" t="s">
        <v>427</v>
      </c>
      <c r="H19813" s="0" t="n">
        <v>1147918</v>
      </c>
      <c r="I19813" s="0" t="n">
        <v>435102</v>
      </c>
      <c r="J19813" s="0" t="n">
        <v>56381</v>
      </c>
    </row>
    <row r="19814" customFormat="false" ht="15" hidden="false" customHeight="false" outlineLevel="0" collapsed="false">
      <c r="A19814" s="0" t="n">
        <v>202508</v>
      </c>
      <c r="B19814" s="0" t="n">
        <v>202509</v>
      </c>
      <c r="C19814" s="37" t="s">
        <v>101</v>
      </c>
      <c r="D19814" s="37" t="s">
        <v>251</v>
      </c>
      <c r="E19814" s="0" t="n">
        <v>2</v>
      </c>
      <c r="F19814" s="38" t="s">
        <v>70</v>
      </c>
      <c r="G19814" s="37" t="s">
        <v>428</v>
      </c>
      <c r="H19814" s="0" t="n">
        <v>166095</v>
      </c>
      <c r="I19814" s="0" t="n">
        <v>37457</v>
      </c>
      <c r="J19814" s="0" t="n">
        <v>3696</v>
      </c>
    </row>
    <row r="19815" customFormat="false" ht="15" hidden="false" customHeight="false" outlineLevel="0" collapsed="false">
      <c r="A19815" s="0" t="n">
        <v>202508</v>
      </c>
      <c r="B19815" s="0" t="n">
        <v>202509</v>
      </c>
      <c r="C19815" s="37" t="s">
        <v>115</v>
      </c>
      <c r="D19815" s="37" t="s">
        <v>200</v>
      </c>
      <c r="E19815" s="0" t="n">
        <v>2</v>
      </c>
      <c r="F19815" s="38" t="s">
        <v>70</v>
      </c>
      <c r="G19815" s="37" t="s">
        <v>429</v>
      </c>
      <c r="H19815" s="0" t="n">
        <v>1519158</v>
      </c>
      <c r="I19815" s="0" t="n">
        <v>1092427</v>
      </c>
      <c r="J19815" s="0" t="n">
        <v>-8477</v>
      </c>
    </row>
    <row r="19816" customFormat="false" ht="15" hidden="false" customHeight="false" outlineLevel="0" collapsed="false">
      <c r="A19816" s="0" t="n">
        <v>202508</v>
      </c>
      <c r="B19816" s="0" t="n">
        <v>202509</v>
      </c>
      <c r="C19816" s="37" t="s">
        <v>124</v>
      </c>
      <c r="D19816" s="37" t="s">
        <v>430</v>
      </c>
      <c r="E19816" s="0" t="n">
        <v>2</v>
      </c>
      <c r="F19816" s="38" t="s">
        <v>70</v>
      </c>
      <c r="G19816" s="37" t="s">
        <v>431</v>
      </c>
      <c r="H19816" s="0" t="n">
        <v>258502</v>
      </c>
      <c r="I19816" s="0" t="n">
        <v>62876</v>
      </c>
      <c r="J19816" s="0" t="n">
        <v>-351</v>
      </c>
    </row>
    <row r="19817" customFormat="false" ht="15" hidden="false" customHeight="false" outlineLevel="0" collapsed="false">
      <c r="A19817" s="0" t="n">
        <v>202508</v>
      </c>
      <c r="B19817" s="0" t="n">
        <v>202509</v>
      </c>
      <c r="C19817" s="37" t="s">
        <v>197</v>
      </c>
      <c r="D19817" s="37" t="s">
        <v>243</v>
      </c>
      <c r="E19817" s="0" t="n">
        <v>2</v>
      </c>
      <c r="F19817" s="38" t="s">
        <v>70</v>
      </c>
      <c r="G19817" s="37" t="s">
        <v>432</v>
      </c>
      <c r="H19817" s="0" t="n">
        <v>4860697</v>
      </c>
      <c r="I19817" s="0" t="n">
        <v>2129782</v>
      </c>
      <c r="J19817" s="0" t="n">
        <v>-489534</v>
      </c>
    </row>
    <row r="19818" customFormat="false" ht="15" hidden="false" customHeight="false" outlineLevel="0" collapsed="false">
      <c r="A19818" s="0" t="n">
        <v>202508</v>
      </c>
      <c r="B19818" s="0" t="n">
        <v>202509</v>
      </c>
      <c r="C19818" s="37" t="s">
        <v>136</v>
      </c>
      <c r="D19818" s="37" t="s">
        <v>389</v>
      </c>
      <c r="E19818" s="0" t="n">
        <v>2</v>
      </c>
      <c r="F19818" s="38" t="s">
        <v>70</v>
      </c>
      <c r="G19818" s="37" t="s">
        <v>433</v>
      </c>
      <c r="H19818" s="0" t="n">
        <v>8949174</v>
      </c>
      <c r="I19818" s="0" t="n">
        <v>1988720</v>
      </c>
      <c r="J19818" s="0" t="n">
        <v>28554</v>
      </c>
    </row>
    <row r="19819" customFormat="false" ht="15" hidden="false" customHeight="false" outlineLevel="0" collapsed="false">
      <c r="A19819" s="0" t="n">
        <v>202508</v>
      </c>
      <c r="B19819" s="0" t="n">
        <v>202509</v>
      </c>
      <c r="C19819" s="37" t="s">
        <v>197</v>
      </c>
      <c r="D19819" s="37" t="s">
        <v>127</v>
      </c>
      <c r="E19819" s="0" t="n">
        <v>2</v>
      </c>
      <c r="F19819" s="38" t="s">
        <v>70</v>
      </c>
      <c r="G19819" s="37" t="s">
        <v>434</v>
      </c>
      <c r="H19819" s="0" t="n">
        <v>366366</v>
      </c>
      <c r="I19819" s="0" t="n">
        <v>377889</v>
      </c>
      <c r="J19819" s="0" t="n">
        <v>-44239</v>
      </c>
    </row>
    <row r="19820" customFormat="false" ht="15" hidden="false" customHeight="false" outlineLevel="0" collapsed="false">
      <c r="A19820" s="0" t="n">
        <v>202508</v>
      </c>
      <c r="B19820" s="0" t="n">
        <v>202509</v>
      </c>
      <c r="C19820" s="37" t="s">
        <v>149</v>
      </c>
      <c r="D19820" s="37" t="s">
        <v>330</v>
      </c>
      <c r="E19820" s="0" t="n">
        <v>2</v>
      </c>
      <c r="F19820" s="38" t="s">
        <v>70</v>
      </c>
      <c r="G19820" s="37" t="s">
        <v>435</v>
      </c>
      <c r="H19820" s="0" t="n">
        <v>2071038</v>
      </c>
      <c r="I19820" s="0" t="n">
        <v>671770</v>
      </c>
      <c r="J19820" s="0" t="n">
        <v>17406</v>
      </c>
    </row>
    <row r="19821" customFormat="false" ht="15" hidden="false" customHeight="false" outlineLevel="0" collapsed="false">
      <c r="A19821" s="0" t="n">
        <v>202508</v>
      </c>
      <c r="B19821" s="0" t="n">
        <v>202509</v>
      </c>
      <c r="C19821" s="37" t="s">
        <v>112</v>
      </c>
      <c r="D19821" s="37" t="s">
        <v>130</v>
      </c>
      <c r="E19821" s="0" t="n">
        <v>2</v>
      </c>
      <c r="F19821" s="38" t="s">
        <v>70</v>
      </c>
      <c r="G19821" s="37" t="s">
        <v>436</v>
      </c>
      <c r="H19821" s="0" t="n">
        <v>741736</v>
      </c>
      <c r="I19821" s="0" t="n">
        <v>294017</v>
      </c>
      <c r="J19821" s="0" t="n">
        <v>35346</v>
      </c>
    </row>
    <row r="19822" customFormat="false" ht="15" hidden="false" customHeight="false" outlineLevel="0" collapsed="false">
      <c r="A19822" s="0" t="n">
        <v>202508</v>
      </c>
      <c r="B19822" s="0" t="n">
        <v>202509</v>
      </c>
      <c r="C19822" s="37" t="s">
        <v>149</v>
      </c>
      <c r="D19822" s="37" t="s">
        <v>396</v>
      </c>
      <c r="E19822" s="0" t="n">
        <v>2</v>
      </c>
      <c r="F19822" s="38" t="s">
        <v>70</v>
      </c>
      <c r="G19822" s="37" t="s">
        <v>437</v>
      </c>
      <c r="H19822" s="0" t="n">
        <v>636387</v>
      </c>
      <c r="I19822" s="0" t="n">
        <v>425420</v>
      </c>
      <c r="J19822" s="0" t="n">
        <v>-15642</v>
      </c>
    </row>
    <row r="19823" customFormat="false" ht="15" hidden="false" customHeight="false" outlineLevel="0" collapsed="false">
      <c r="A19823" s="0" t="n">
        <v>202508</v>
      </c>
      <c r="B19823" s="0" t="n">
        <v>202509</v>
      </c>
      <c r="C19823" s="37" t="s">
        <v>98</v>
      </c>
      <c r="D19823" s="37" t="s">
        <v>438</v>
      </c>
      <c r="E19823" s="0" t="n">
        <v>2</v>
      </c>
      <c r="F19823" s="38" t="s">
        <v>70</v>
      </c>
      <c r="G19823" s="37" t="s">
        <v>439</v>
      </c>
      <c r="H19823" s="0" t="n">
        <v>2477332</v>
      </c>
      <c r="I19823" s="0" t="n">
        <v>1055598</v>
      </c>
      <c r="J19823" s="0" t="n">
        <v>225045</v>
      </c>
    </row>
    <row r="19824" customFormat="false" ht="15" hidden="false" customHeight="false" outlineLevel="0" collapsed="false">
      <c r="A19824" s="0" t="n">
        <v>202508</v>
      </c>
      <c r="B19824" s="0" t="n">
        <v>202509</v>
      </c>
      <c r="C19824" s="37" t="s">
        <v>112</v>
      </c>
      <c r="D19824" s="37" t="s">
        <v>372</v>
      </c>
      <c r="E19824" s="0" t="n">
        <v>2</v>
      </c>
      <c r="F19824" s="38" t="s">
        <v>70</v>
      </c>
      <c r="G19824" s="37" t="s">
        <v>440</v>
      </c>
      <c r="H19824" s="0" t="n">
        <v>1210750</v>
      </c>
      <c r="I19824" s="0" t="n">
        <v>550568</v>
      </c>
      <c r="J19824" s="0" t="n">
        <v>151733</v>
      </c>
    </row>
    <row r="19825" customFormat="false" ht="15" hidden="false" customHeight="false" outlineLevel="0" collapsed="false">
      <c r="A19825" s="0" t="n">
        <v>202508</v>
      </c>
      <c r="B19825" s="0" t="n">
        <v>202509</v>
      </c>
      <c r="C19825" s="37" t="s">
        <v>149</v>
      </c>
      <c r="D19825" s="37" t="s">
        <v>425</v>
      </c>
      <c r="E19825" s="0" t="n">
        <v>2</v>
      </c>
      <c r="F19825" s="38" t="s">
        <v>70</v>
      </c>
      <c r="G19825" s="37" t="s">
        <v>441</v>
      </c>
      <c r="H19825" s="0" t="n">
        <v>15803283</v>
      </c>
      <c r="I19825" s="0" t="n">
        <v>4986047</v>
      </c>
      <c r="J19825" s="0" t="n">
        <v>517012</v>
      </c>
    </row>
    <row r="19826" customFormat="false" ht="15" hidden="false" customHeight="false" outlineLevel="0" collapsed="false">
      <c r="A19826" s="0" t="n">
        <v>202508</v>
      </c>
      <c r="B19826" s="0" t="n">
        <v>202509</v>
      </c>
      <c r="C19826" s="37" t="s">
        <v>106</v>
      </c>
      <c r="D19826" s="37" t="s">
        <v>282</v>
      </c>
      <c r="E19826" s="0" t="n">
        <v>2</v>
      </c>
      <c r="F19826" s="38" t="s">
        <v>70</v>
      </c>
      <c r="G19826" s="37" t="s">
        <v>442</v>
      </c>
      <c r="H19826" s="0" t="n">
        <v>721785</v>
      </c>
      <c r="I19826" s="0" t="n">
        <v>250714</v>
      </c>
      <c r="J19826" s="0" t="n">
        <v>35314</v>
      </c>
    </row>
    <row r="19827" customFormat="false" ht="15" hidden="false" customHeight="false" outlineLevel="0" collapsed="false">
      <c r="A19827" s="0" t="n">
        <v>202508</v>
      </c>
      <c r="B19827" s="0" t="n">
        <v>202509</v>
      </c>
      <c r="C19827" s="37" t="s">
        <v>115</v>
      </c>
      <c r="D19827" s="37" t="s">
        <v>134</v>
      </c>
      <c r="E19827" s="0" t="n">
        <v>2</v>
      </c>
      <c r="F19827" s="38" t="s">
        <v>70</v>
      </c>
      <c r="G19827" s="37" t="s">
        <v>443</v>
      </c>
      <c r="H19827" s="0" t="n">
        <v>6332342</v>
      </c>
      <c r="I19827" s="0" t="n">
        <v>1976258</v>
      </c>
      <c r="J19827" s="0" t="n">
        <v>-161750</v>
      </c>
    </row>
    <row r="19828" customFormat="false" ht="15" hidden="false" customHeight="false" outlineLevel="0" collapsed="false">
      <c r="A19828" s="0" t="n">
        <v>202508</v>
      </c>
      <c r="B19828" s="0" t="n">
        <v>202509</v>
      </c>
      <c r="C19828" s="37" t="s">
        <v>149</v>
      </c>
      <c r="D19828" s="37" t="s">
        <v>145</v>
      </c>
      <c r="E19828" s="0" t="n">
        <v>2</v>
      </c>
      <c r="F19828" s="38" t="s">
        <v>70</v>
      </c>
      <c r="G19828" s="37" t="s">
        <v>444</v>
      </c>
      <c r="H19828" s="0" t="n">
        <v>1740651</v>
      </c>
      <c r="I19828" s="0" t="n">
        <v>753338</v>
      </c>
      <c r="J19828" s="0" t="n">
        <v>74084</v>
      </c>
    </row>
    <row r="19829" customFormat="false" ht="15" hidden="false" customHeight="false" outlineLevel="0" collapsed="false">
      <c r="A19829" s="0" t="n">
        <v>202508</v>
      </c>
      <c r="B19829" s="0" t="n">
        <v>202509</v>
      </c>
      <c r="C19829" s="37" t="s">
        <v>158</v>
      </c>
      <c r="D19829" s="37" t="s">
        <v>445</v>
      </c>
      <c r="E19829" s="0" t="n">
        <v>2</v>
      </c>
      <c r="F19829" s="38" t="s">
        <v>70</v>
      </c>
      <c r="G19829" s="37" t="s">
        <v>446</v>
      </c>
      <c r="H19829" s="0" t="n">
        <v>3876639</v>
      </c>
      <c r="I19829" s="0" t="n">
        <v>1048031</v>
      </c>
      <c r="J19829" s="0" t="n">
        <v>-63422</v>
      </c>
    </row>
    <row r="19830" customFormat="false" ht="15" hidden="false" customHeight="false" outlineLevel="0" collapsed="false">
      <c r="A19830" s="0" t="n">
        <v>202508</v>
      </c>
      <c r="B19830" s="0" t="n">
        <v>202509</v>
      </c>
      <c r="C19830" s="37" t="s">
        <v>112</v>
      </c>
      <c r="D19830" s="37" t="s">
        <v>447</v>
      </c>
      <c r="E19830" s="0" t="n">
        <v>2</v>
      </c>
      <c r="F19830" s="38" t="s">
        <v>70</v>
      </c>
      <c r="G19830" s="37" t="s">
        <v>448</v>
      </c>
      <c r="H19830" s="0" t="n">
        <v>900834</v>
      </c>
      <c r="I19830" s="0" t="n">
        <v>243824</v>
      </c>
      <c r="J19830" s="0" t="n">
        <v>-22530</v>
      </c>
    </row>
    <row r="19831" customFormat="false" ht="15" hidden="false" customHeight="false" outlineLevel="0" collapsed="false">
      <c r="A19831" s="0" t="n">
        <v>202508</v>
      </c>
      <c r="B19831" s="0" t="n">
        <v>202509</v>
      </c>
      <c r="C19831" s="37" t="s">
        <v>136</v>
      </c>
      <c r="D19831" s="37" t="s">
        <v>267</v>
      </c>
      <c r="E19831" s="0" t="n">
        <v>2</v>
      </c>
      <c r="F19831" s="38" t="s">
        <v>70</v>
      </c>
      <c r="G19831" s="37" t="s">
        <v>449</v>
      </c>
      <c r="H19831" s="0" t="n">
        <v>835652</v>
      </c>
      <c r="I19831" s="0" t="n">
        <v>748696</v>
      </c>
      <c r="J19831" s="0" t="n">
        <v>-34891</v>
      </c>
    </row>
    <row r="19832" customFormat="false" ht="15" hidden="false" customHeight="false" outlineLevel="0" collapsed="false">
      <c r="A19832" s="0" t="n">
        <v>202508</v>
      </c>
      <c r="B19832" s="0" t="n">
        <v>202509</v>
      </c>
      <c r="C19832" s="37" t="s">
        <v>158</v>
      </c>
      <c r="D19832" s="37" t="s">
        <v>450</v>
      </c>
      <c r="E19832" s="0" t="n">
        <v>2</v>
      </c>
      <c r="F19832" s="38" t="s">
        <v>70</v>
      </c>
      <c r="G19832" s="37" t="s">
        <v>451</v>
      </c>
      <c r="H19832" s="0" t="n">
        <v>914141</v>
      </c>
      <c r="I19832" s="0" t="n">
        <v>258023</v>
      </c>
      <c r="J19832" s="0" t="n">
        <v>16659</v>
      </c>
    </row>
    <row r="19833" customFormat="false" ht="15" hidden="false" customHeight="false" outlineLevel="0" collapsed="false">
      <c r="A19833" s="0" t="n">
        <v>202508</v>
      </c>
      <c r="B19833" s="0" t="n">
        <v>202509</v>
      </c>
      <c r="C19833" s="37" t="s">
        <v>112</v>
      </c>
      <c r="D19833" s="37" t="s">
        <v>452</v>
      </c>
      <c r="E19833" s="0" t="n">
        <v>2</v>
      </c>
      <c r="F19833" s="38" t="s">
        <v>70</v>
      </c>
      <c r="G19833" s="37" t="s">
        <v>453</v>
      </c>
      <c r="H19833" s="0" t="n">
        <v>523504</v>
      </c>
      <c r="I19833" s="0" t="n">
        <v>163574</v>
      </c>
      <c r="J19833" s="0" t="n">
        <v>12420</v>
      </c>
    </row>
    <row r="19834" customFormat="false" ht="15" hidden="false" customHeight="false" outlineLevel="0" collapsed="false">
      <c r="A19834" s="0" t="n">
        <v>202508</v>
      </c>
      <c r="B19834" s="0" t="n">
        <v>202509</v>
      </c>
      <c r="C19834" s="37" t="s">
        <v>178</v>
      </c>
      <c r="D19834" s="37" t="s">
        <v>454</v>
      </c>
      <c r="E19834" s="0" t="n">
        <v>2</v>
      </c>
      <c r="F19834" s="38" t="s">
        <v>70</v>
      </c>
      <c r="G19834" s="37" t="s">
        <v>455</v>
      </c>
      <c r="H19834" s="0" t="n">
        <v>2808832</v>
      </c>
      <c r="I19834" s="0" t="n">
        <v>1064690</v>
      </c>
      <c r="J19834" s="0" t="n">
        <v>77424</v>
      </c>
    </row>
    <row r="19835" customFormat="false" ht="15" hidden="false" customHeight="false" outlineLevel="0" collapsed="false">
      <c r="A19835" s="0" t="n">
        <v>202508</v>
      </c>
      <c r="B19835" s="0" t="n">
        <v>202509</v>
      </c>
      <c r="C19835" s="37" t="s">
        <v>115</v>
      </c>
      <c r="D19835" s="37" t="s">
        <v>170</v>
      </c>
      <c r="E19835" s="0" t="n">
        <v>2</v>
      </c>
      <c r="F19835" s="38" t="s">
        <v>70</v>
      </c>
      <c r="G19835" s="37" t="s">
        <v>456</v>
      </c>
      <c r="H19835" s="0" t="n">
        <v>4222927</v>
      </c>
      <c r="I19835" s="0" t="n">
        <v>7248446</v>
      </c>
      <c r="J19835" s="0" t="n">
        <v>-263671</v>
      </c>
    </row>
    <row r="19836" customFormat="false" ht="15" hidden="false" customHeight="false" outlineLevel="0" collapsed="false">
      <c r="A19836" s="0" t="n">
        <v>202508</v>
      </c>
      <c r="B19836" s="0" t="n">
        <v>202509</v>
      </c>
      <c r="C19836" s="37" t="s">
        <v>152</v>
      </c>
      <c r="D19836" s="37" t="s">
        <v>350</v>
      </c>
      <c r="E19836" s="0" t="n">
        <v>2</v>
      </c>
      <c r="F19836" s="38" t="s">
        <v>70</v>
      </c>
      <c r="G19836" s="37" t="s">
        <v>457</v>
      </c>
      <c r="H19836" s="0" t="n">
        <v>2427596</v>
      </c>
      <c r="I19836" s="0" t="n">
        <v>1410514</v>
      </c>
      <c r="J19836" s="0" t="n">
        <v>127814</v>
      </c>
    </row>
    <row r="19837" customFormat="false" ht="15" hidden="false" customHeight="false" outlineLevel="0" collapsed="false">
      <c r="A19837" s="0" t="n">
        <v>202508</v>
      </c>
      <c r="B19837" s="0" t="n">
        <v>202509</v>
      </c>
      <c r="C19837" s="37" t="s">
        <v>112</v>
      </c>
      <c r="D19837" s="37" t="s">
        <v>282</v>
      </c>
      <c r="E19837" s="0" t="n">
        <v>2</v>
      </c>
      <c r="F19837" s="38" t="s">
        <v>70</v>
      </c>
      <c r="G19837" s="37" t="s">
        <v>458</v>
      </c>
      <c r="H19837" s="0" t="n">
        <v>9126521</v>
      </c>
      <c r="I19837" s="0" t="n">
        <v>2789315</v>
      </c>
      <c r="J19837" s="0" t="n">
        <v>29182</v>
      </c>
    </row>
    <row r="19838" customFormat="false" ht="15" hidden="false" customHeight="false" outlineLevel="0" collapsed="false">
      <c r="A19838" s="0" t="n">
        <v>202508</v>
      </c>
      <c r="B19838" s="0" t="n">
        <v>202509</v>
      </c>
      <c r="C19838" s="37" t="s">
        <v>158</v>
      </c>
      <c r="D19838" s="37" t="s">
        <v>210</v>
      </c>
      <c r="E19838" s="0" t="n">
        <v>2</v>
      </c>
      <c r="F19838" s="38" t="s">
        <v>70</v>
      </c>
      <c r="G19838" s="37" t="s">
        <v>459</v>
      </c>
      <c r="H19838" s="0" t="n">
        <v>7920582</v>
      </c>
      <c r="I19838" s="0" t="n">
        <v>2920558</v>
      </c>
      <c r="J19838" s="0" t="n">
        <v>271232</v>
      </c>
    </row>
    <row r="19839" customFormat="false" ht="15" hidden="false" customHeight="false" outlineLevel="0" collapsed="false">
      <c r="A19839" s="0" t="n">
        <v>202508</v>
      </c>
      <c r="B19839" s="0" t="n">
        <v>202509</v>
      </c>
      <c r="C19839" s="37" t="s">
        <v>112</v>
      </c>
      <c r="D19839" s="37" t="s">
        <v>447</v>
      </c>
      <c r="E19839" s="0" t="n">
        <v>2</v>
      </c>
      <c r="F19839" s="38" t="s">
        <v>70</v>
      </c>
      <c r="G19839" s="37" t="s">
        <v>460</v>
      </c>
      <c r="H19839" s="0" t="n">
        <v>916409</v>
      </c>
      <c r="I19839" s="0" t="n">
        <v>279922</v>
      </c>
      <c r="J19839" s="0" t="n">
        <v>15788</v>
      </c>
    </row>
    <row r="19840" customFormat="false" ht="15" hidden="false" customHeight="false" outlineLevel="0" collapsed="false">
      <c r="A19840" s="0" t="n">
        <v>202508</v>
      </c>
      <c r="B19840" s="0" t="n">
        <v>202509</v>
      </c>
      <c r="C19840" s="37" t="s">
        <v>124</v>
      </c>
      <c r="D19840" s="37" t="s">
        <v>461</v>
      </c>
      <c r="E19840" s="0" t="n">
        <v>2</v>
      </c>
      <c r="F19840" s="38" t="s">
        <v>70</v>
      </c>
      <c r="G19840" s="37" t="s">
        <v>462</v>
      </c>
      <c r="H19840" s="0" t="n">
        <v>1999808</v>
      </c>
      <c r="I19840" s="0" t="n">
        <v>1581458</v>
      </c>
      <c r="J19840" s="0" t="n">
        <v>-158566</v>
      </c>
    </row>
    <row r="19841" customFormat="false" ht="15" hidden="false" customHeight="false" outlineLevel="0" collapsed="false">
      <c r="A19841" s="0" t="n">
        <v>202508</v>
      </c>
      <c r="B19841" s="0" t="n">
        <v>202509</v>
      </c>
      <c r="C19841" s="37" t="s">
        <v>95</v>
      </c>
      <c r="D19841" s="37" t="s">
        <v>425</v>
      </c>
      <c r="E19841" s="0" t="n">
        <v>2</v>
      </c>
      <c r="F19841" s="38" t="s">
        <v>70</v>
      </c>
      <c r="G19841" s="37" t="s">
        <v>463</v>
      </c>
      <c r="H19841" s="0" t="n">
        <v>746500</v>
      </c>
      <c r="I19841" s="0" t="n">
        <v>400124</v>
      </c>
      <c r="J19841" s="0" t="n">
        <v>4827</v>
      </c>
    </row>
    <row r="19842" customFormat="false" ht="15" hidden="false" customHeight="false" outlineLevel="0" collapsed="false">
      <c r="A19842" s="0" t="n">
        <v>202508</v>
      </c>
      <c r="B19842" s="0" t="n">
        <v>202509</v>
      </c>
      <c r="C19842" s="37" t="s">
        <v>184</v>
      </c>
      <c r="D19842" s="37" t="s">
        <v>284</v>
      </c>
      <c r="E19842" s="0" t="n">
        <v>2</v>
      </c>
      <c r="F19842" s="38" t="s">
        <v>70</v>
      </c>
      <c r="G19842" s="37" t="s">
        <v>464</v>
      </c>
      <c r="H19842" s="0" t="n">
        <v>1571683</v>
      </c>
      <c r="I19842" s="0" t="n">
        <v>356255</v>
      </c>
      <c r="J19842" s="0" t="n">
        <v>47890</v>
      </c>
    </row>
    <row r="19843" customFormat="false" ht="15" hidden="false" customHeight="false" outlineLevel="0" collapsed="false">
      <c r="A19843" s="0" t="n">
        <v>202508</v>
      </c>
      <c r="B19843" s="0" t="n">
        <v>202509</v>
      </c>
      <c r="C19843" s="37" t="s">
        <v>149</v>
      </c>
      <c r="D19843" s="37" t="s">
        <v>237</v>
      </c>
      <c r="E19843" s="0" t="n">
        <v>2</v>
      </c>
      <c r="F19843" s="38" t="s">
        <v>70</v>
      </c>
      <c r="G19843" s="37" t="s">
        <v>465</v>
      </c>
      <c r="H19843" s="0" t="n">
        <v>774931</v>
      </c>
      <c r="I19843" s="0" t="n">
        <v>411213</v>
      </c>
      <c r="J19843" s="0" t="n">
        <v>67384</v>
      </c>
    </row>
    <row r="19844" customFormat="false" ht="15" hidden="false" customHeight="false" outlineLevel="0" collapsed="false">
      <c r="A19844" s="0" t="n">
        <v>202508</v>
      </c>
      <c r="B19844" s="0" t="n">
        <v>202509</v>
      </c>
      <c r="C19844" s="37" t="s">
        <v>95</v>
      </c>
      <c r="D19844" s="37" t="s">
        <v>320</v>
      </c>
      <c r="E19844" s="0" t="n">
        <v>2</v>
      </c>
      <c r="F19844" s="38" t="s">
        <v>70</v>
      </c>
      <c r="G19844" s="37" t="s">
        <v>466</v>
      </c>
      <c r="H19844" s="0" t="n">
        <v>8155082</v>
      </c>
      <c r="I19844" s="0" t="n">
        <v>8260082</v>
      </c>
      <c r="J19844" s="0" t="n">
        <v>-356706</v>
      </c>
    </row>
    <row r="19845" customFormat="false" ht="15" hidden="false" customHeight="false" outlineLevel="0" collapsed="false">
      <c r="A19845" s="0" t="n">
        <v>202508</v>
      </c>
      <c r="B19845" s="0" t="n">
        <v>202509</v>
      </c>
      <c r="C19845" s="37" t="s">
        <v>101</v>
      </c>
      <c r="D19845" s="37" t="s">
        <v>467</v>
      </c>
      <c r="E19845" s="0" t="n">
        <v>2</v>
      </c>
      <c r="F19845" s="38" t="s">
        <v>70</v>
      </c>
      <c r="G19845" s="37" t="s">
        <v>468</v>
      </c>
      <c r="H19845" s="0" t="n">
        <v>1766696</v>
      </c>
      <c r="I19845" s="0" t="n">
        <v>1559355</v>
      </c>
      <c r="J19845" s="0" t="n">
        <v>5592</v>
      </c>
    </row>
    <row r="19846" customFormat="false" ht="15" hidden="false" customHeight="false" outlineLevel="0" collapsed="false">
      <c r="A19846" s="0" t="n">
        <v>202508</v>
      </c>
      <c r="B19846" s="0" t="n">
        <v>202509</v>
      </c>
      <c r="C19846" s="37" t="s">
        <v>112</v>
      </c>
      <c r="D19846" s="37" t="s">
        <v>233</v>
      </c>
      <c r="E19846" s="0" t="n">
        <v>2</v>
      </c>
      <c r="F19846" s="38" t="s">
        <v>70</v>
      </c>
      <c r="G19846" s="37" t="s">
        <v>469</v>
      </c>
      <c r="H19846" s="0" t="n">
        <v>1141898</v>
      </c>
      <c r="I19846" s="0" t="n">
        <v>498948</v>
      </c>
      <c r="J19846" s="0" t="n">
        <v>17600</v>
      </c>
    </row>
    <row r="19847" customFormat="false" ht="15" hidden="false" customHeight="false" outlineLevel="0" collapsed="false">
      <c r="A19847" s="0" t="n">
        <v>202508</v>
      </c>
      <c r="B19847" s="0" t="n">
        <v>202509</v>
      </c>
      <c r="C19847" s="37" t="s">
        <v>112</v>
      </c>
      <c r="D19847" s="37" t="s">
        <v>470</v>
      </c>
      <c r="E19847" s="0" t="n">
        <v>2</v>
      </c>
      <c r="F19847" s="38" t="s">
        <v>70</v>
      </c>
      <c r="G19847" s="37" t="s">
        <v>471</v>
      </c>
      <c r="H19847" s="0" t="n">
        <v>4457369</v>
      </c>
      <c r="I19847" s="0" t="n">
        <v>3966830</v>
      </c>
      <c r="J19847" s="0" t="n">
        <v>782070</v>
      </c>
    </row>
    <row r="19848" customFormat="false" ht="15" hidden="false" customHeight="false" outlineLevel="0" collapsed="false">
      <c r="A19848" s="0" t="n">
        <v>202508</v>
      </c>
      <c r="B19848" s="0" t="n">
        <v>202509</v>
      </c>
      <c r="C19848" s="37" t="s">
        <v>98</v>
      </c>
      <c r="D19848" s="37" t="s">
        <v>383</v>
      </c>
      <c r="E19848" s="0" t="n">
        <v>2</v>
      </c>
      <c r="F19848" s="38" t="s">
        <v>70</v>
      </c>
      <c r="G19848" s="37" t="s">
        <v>472</v>
      </c>
      <c r="H19848" s="0" t="n">
        <v>88379</v>
      </c>
      <c r="I19848" s="0" t="n">
        <v>26672</v>
      </c>
      <c r="J19848" s="0" t="n">
        <v>3385</v>
      </c>
    </row>
    <row r="19849" customFormat="false" ht="15" hidden="false" customHeight="false" outlineLevel="0" collapsed="false">
      <c r="A19849" s="0" t="n">
        <v>202508</v>
      </c>
      <c r="B19849" s="0" t="n">
        <v>202509</v>
      </c>
      <c r="C19849" s="37" t="s">
        <v>101</v>
      </c>
      <c r="D19849" s="37" t="s">
        <v>258</v>
      </c>
      <c r="E19849" s="0" t="n">
        <v>2</v>
      </c>
      <c r="F19849" s="38" t="s">
        <v>70</v>
      </c>
      <c r="G19849" s="37" t="s">
        <v>473</v>
      </c>
      <c r="H19849" s="0" t="n">
        <v>97396</v>
      </c>
      <c r="I19849" s="0" t="n">
        <v>73672</v>
      </c>
      <c r="J19849" s="0" t="n">
        <v>-3536</v>
      </c>
    </row>
    <row r="19850" customFormat="false" ht="15" hidden="false" customHeight="false" outlineLevel="0" collapsed="false">
      <c r="A19850" s="0" t="n">
        <v>202508</v>
      </c>
      <c r="B19850" s="0" t="n">
        <v>202509</v>
      </c>
      <c r="C19850" s="37" t="s">
        <v>98</v>
      </c>
      <c r="D19850" s="37" t="s">
        <v>474</v>
      </c>
      <c r="E19850" s="0" t="n">
        <v>2</v>
      </c>
      <c r="F19850" s="38" t="s">
        <v>70</v>
      </c>
      <c r="G19850" s="37" t="s">
        <v>475</v>
      </c>
      <c r="H19850" s="0" t="n">
        <v>4184735</v>
      </c>
      <c r="I19850" s="0" t="n">
        <v>1611761</v>
      </c>
      <c r="J19850" s="0" t="n">
        <v>208256</v>
      </c>
    </row>
    <row r="19851" customFormat="false" ht="15" hidden="false" customHeight="false" outlineLevel="0" collapsed="false">
      <c r="A19851" s="0" t="n">
        <v>202508</v>
      </c>
      <c r="B19851" s="0" t="n">
        <v>202509</v>
      </c>
      <c r="C19851" s="37" t="s">
        <v>112</v>
      </c>
      <c r="D19851" s="37" t="s">
        <v>476</v>
      </c>
      <c r="E19851" s="0" t="n">
        <v>2</v>
      </c>
      <c r="F19851" s="38" t="s">
        <v>70</v>
      </c>
      <c r="G19851" s="37" t="s">
        <v>477</v>
      </c>
      <c r="H19851" s="0" t="n">
        <v>1343984</v>
      </c>
      <c r="I19851" s="0" t="n">
        <v>432778</v>
      </c>
      <c r="J19851" s="0" t="n">
        <v>89531</v>
      </c>
    </row>
    <row r="19852" customFormat="false" ht="15" hidden="false" customHeight="false" outlineLevel="0" collapsed="false">
      <c r="A19852" s="0" t="n">
        <v>202508</v>
      </c>
      <c r="B19852" s="0" t="n">
        <v>202509</v>
      </c>
      <c r="C19852" s="37" t="s">
        <v>136</v>
      </c>
      <c r="D19852" s="37" t="s">
        <v>132</v>
      </c>
      <c r="E19852" s="0" t="n">
        <v>2</v>
      </c>
      <c r="F19852" s="38" t="s">
        <v>70</v>
      </c>
      <c r="G19852" s="37" t="s">
        <v>478</v>
      </c>
      <c r="H19852" s="0" t="n">
        <v>1027221</v>
      </c>
      <c r="I19852" s="0" t="n">
        <v>739219</v>
      </c>
      <c r="J19852" s="0" t="n">
        <v>75134</v>
      </c>
    </row>
    <row r="19853" customFormat="false" ht="15" hidden="false" customHeight="false" outlineLevel="0" collapsed="false">
      <c r="A19853" s="0" t="n">
        <v>202508</v>
      </c>
      <c r="B19853" s="0" t="n">
        <v>202509</v>
      </c>
      <c r="C19853" s="37" t="s">
        <v>106</v>
      </c>
      <c r="D19853" s="37" t="s">
        <v>273</v>
      </c>
      <c r="E19853" s="0" t="n">
        <v>2</v>
      </c>
      <c r="F19853" s="38" t="s">
        <v>70</v>
      </c>
      <c r="G19853" s="37" t="s">
        <v>479</v>
      </c>
      <c r="H19853" s="0" t="n">
        <v>300859</v>
      </c>
      <c r="I19853" s="0" t="n">
        <v>65371</v>
      </c>
      <c r="J19853" s="0" t="n">
        <v>163</v>
      </c>
    </row>
    <row r="19854" customFormat="false" ht="15" hidden="false" customHeight="false" outlineLevel="0" collapsed="false">
      <c r="A19854" s="0" t="n">
        <v>202508</v>
      </c>
      <c r="B19854" s="0" t="n">
        <v>202509</v>
      </c>
      <c r="C19854" s="37" t="s">
        <v>149</v>
      </c>
      <c r="D19854" s="37" t="s">
        <v>159</v>
      </c>
      <c r="E19854" s="0" t="n">
        <v>2</v>
      </c>
      <c r="F19854" s="38" t="s">
        <v>70</v>
      </c>
      <c r="G19854" s="37" t="s">
        <v>480</v>
      </c>
      <c r="H19854" s="0" t="n">
        <v>1386963</v>
      </c>
      <c r="I19854" s="0" t="n">
        <v>844242</v>
      </c>
      <c r="J19854" s="0" t="n">
        <v>139146</v>
      </c>
    </row>
    <row r="19855" customFormat="false" ht="15" hidden="false" customHeight="false" outlineLevel="0" collapsed="false">
      <c r="A19855" s="0" t="n">
        <v>202508</v>
      </c>
      <c r="B19855" s="0" t="n">
        <v>202509</v>
      </c>
      <c r="C19855" s="37" t="s">
        <v>109</v>
      </c>
      <c r="D19855" s="37" t="s">
        <v>241</v>
      </c>
      <c r="E19855" s="0" t="n">
        <v>2</v>
      </c>
      <c r="F19855" s="38" t="s">
        <v>70</v>
      </c>
      <c r="G19855" s="37" t="s">
        <v>481</v>
      </c>
      <c r="H19855" s="0" t="n">
        <v>14881787</v>
      </c>
      <c r="I19855" s="0" t="n">
        <v>9800966</v>
      </c>
      <c r="J19855" s="0" t="n">
        <v>965384</v>
      </c>
    </row>
    <row r="19856" customFormat="false" ht="15" hidden="false" customHeight="false" outlineLevel="0" collapsed="false">
      <c r="A19856" s="0" t="n">
        <v>202508</v>
      </c>
      <c r="B19856" s="0" t="n">
        <v>202509</v>
      </c>
      <c r="C19856" s="37" t="s">
        <v>184</v>
      </c>
      <c r="D19856" s="37" t="s">
        <v>482</v>
      </c>
      <c r="E19856" s="0" t="n">
        <v>2</v>
      </c>
      <c r="F19856" s="38" t="s">
        <v>70</v>
      </c>
      <c r="G19856" s="37" t="s">
        <v>483</v>
      </c>
      <c r="H19856" s="0" t="n">
        <v>3750272</v>
      </c>
      <c r="I19856" s="0" t="n">
        <v>3095373</v>
      </c>
      <c r="J19856" s="0" t="n">
        <v>170346</v>
      </c>
    </row>
    <row r="19857" customFormat="false" ht="15" hidden="false" customHeight="false" outlineLevel="0" collapsed="false">
      <c r="A19857" s="0" t="n">
        <v>202508</v>
      </c>
      <c r="B19857" s="0" t="n">
        <v>202509</v>
      </c>
      <c r="C19857" s="37" t="s">
        <v>152</v>
      </c>
      <c r="D19857" s="37" t="s">
        <v>328</v>
      </c>
      <c r="E19857" s="0" t="n">
        <v>2</v>
      </c>
      <c r="F19857" s="38" t="s">
        <v>70</v>
      </c>
      <c r="G19857" s="37" t="s">
        <v>484</v>
      </c>
      <c r="H19857" s="0" t="n">
        <v>1810237</v>
      </c>
      <c r="I19857" s="0" t="n">
        <v>851509</v>
      </c>
      <c r="J19857" s="0" t="n">
        <v>144170</v>
      </c>
    </row>
    <row r="19858" customFormat="false" ht="15" hidden="false" customHeight="false" outlineLevel="0" collapsed="false">
      <c r="A19858" s="0" t="n">
        <v>202508</v>
      </c>
      <c r="B19858" s="0" t="n">
        <v>202509</v>
      </c>
      <c r="C19858" s="37" t="s">
        <v>115</v>
      </c>
      <c r="D19858" s="37" t="s">
        <v>423</v>
      </c>
      <c r="E19858" s="0" t="n">
        <v>2</v>
      </c>
      <c r="F19858" s="38" t="s">
        <v>70</v>
      </c>
      <c r="G19858" s="37" t="s">
        <v>485</v>
      </c>
      <c r="H19858" s="0" t="n">
        <v>862888</v>
      </c>
      <c r="I19858" s="0" t="n">
        <v>511840</v>
      </c>
      <c r="J19858" s="0" t="n">
        <v>40747</v>
      </c>
    </row>
    <row r="19859" customFormat="false" ht="15" hidden="false" customHeight="false" outlineLevel="0" collapsed="false">
      <c r="A19859" s="0" t="n">
        <v>202508</v>
      </c>
      <c r="B19859" s="0" t="n">
        <v>202509</v>
      </c>
      <c r="C19859" s="37" t="s">
        <v>136</v>
      </c>
      <c r="D19859" s="37" t="s">
        <v>258</v>
      </c>
      <c r="E19859" s="0" t="n">
        <v>2</v>
      </c>
      <c r="F19859" s="38" t="s">
        <v>70</v>
      </c>
      <c r="G19859" s="37" t="s">
        <v>486</v>
      </c>
      <c r="H19859" s="0" t="n">
        <v>741858</v>
      </c>
      <c r="I19859" s="0" t="n">
        <v>691216</v>
      </c>
      <c r="J19859" s="0" t="n">
        <v>60874</v>
      </c>
    </row>
    <row r="19860" customFormat="false" ht="15" hidden="false" customHeight="false" outlineLevel="0" collapsed="false">
      <c r="A19860" s="0" t="n">
        <v>202508</v>
      </c>
      <c r="B19860" s="0" t="n">
        <v>202509</v>
      </c>
      <c r="C19860" s="37" t="s">
        <v>109</v>
      </c>
      <c r="D19860" s="37" t="s">
        <v>130</v>
      </c>
      <c r="E19860" s="0" t="n">
        <v>2</v>
      </c>
      <c r="F19860" s="38" t="s">
        <v>70</v>
      </c>
      <c r="G19860" s="37" t="s">
        <v>487</v>
      </c>
      <c r="H19860" s="0" t="n">
        <v>67566</v>
      </c>
      <c r="I19860" s="0" t="n">
        <v>12500</v>
      </c>
      <c r="J19860" s="0" t="n">
        <v>2075</v>
      </c>
    </row>
    <row r="19861" customFormat="false" ht="15" hidden="false" customHeight="false" outlineLevel="0" collapsed="false">
      <c r="A19861" s="0" t="n">
        <v>202508</v>
      </c>
      <c r="B19861" s="0" t="n">
        <v>202509</v>
      </c>
      <c r="C19861" s="37" t="s">
        <v>112</v>
      </c>
      <c r="D19861" s="37" t="s">
        <v>107</v>
      </c>
      <c r="E19861" s="0" t="n">
        <v>2</v>
      </c>
      <c r="F19861" s="38" t="s">
        <v>70</v>
      </c>
      <c r="G19861" s="37" t="s">
        <v>488</v>
      </c>
      <c r="H19861" s="0" t="n">
        <v>1775537</v>
      </c>
      <c r="I19861" s="0" t="n">
        <v>217131</v>
      </c>
      <c r="J19861" s="0" t="n">
        <v>6493</v>
      </c>
    </row>
    <row r="19862" customFormat="false" ht="15" hidden="false" customHeight="false" outlineLevel="0" collapsed="false">
      <c r="A19862" s="0" t="n">
        <v>202508</v>
      </c>
      <c r="B19862" s="0" t="n">
        <v>202509</v>
      </c>
      <c r="C19862" s="37" t="s">
        <v>152</v>
      </c>
      <c r="D19862" s="37" t="s">
        <v>212</v>
      </c>
      <c r="E19862" s="0" t="n">
        <v>2</v>
      </c>
      <c r="F19862" s="38" t="s">
        <v>70</v>
      </c>
      <c r="G19862" s="37" t="s">
        <v>489</v>
      </c>
      <c r="H19862" s="0" t="n">
        <v>2830685</v>
      </c>
      <c r="I19862" s="0" t="n">
        <v>1819225</v>
      </c>
      <c r="J19862" s="0" t="n">
        <v>-64825</v>
      </c>
    </row>
    <row r="19863" customFormat="false" ht="15" hidden="false" customHeight="false" outlineLevel="0" collapsed="false">
      <c r="A19863" s="0" t="n">
        <v>202508</v>
      </c>
      <c r="B19863" s="0" t="n">
        <v>202509</v>
      </c>
      <c r="C19863" s="37" t="s">
        <v>152</v>
      </c>
      <c r="D19863" s="37" t="s">
        <v>490</v>
      </c>
      <c r="E19863" s="0" t="n">
        <v>2</v>
      </c>
      <c r="F19863" s="38" t="s">
        <v>70</v>
      </c>
      <c r="G19863" s="37" t="s">
        <v>491</v>
      </c>
      <c r="H19863" s="0" t="n">
        <v>191712</v>
      </c>
      <c r="I19863" s="0" t="n">
        <v>82418</v>
      </c>
      <c r="J19863" s="0" t="n">
        <v>9274</v>
      </c>
    </row>
    <row r="19864" customFormat="false" ht="15" hidden="false" customHeight="false" outlineLevel="0" collapsed="false">
      <c r="A19864" s="0" t="n">
        <v>202508</v>
      </c>
      <c r="B19864" s="0" t="n">
        <v>202509</v>
      </c>
      <c r="C19864" s="37" t="s">
        <v>112</v>
      </c>
      <c r="D19864" s="37" t="s">
        <v>120</v>
      </c>
      <c r="E19864" s="0" t="n">
        <v>2</v>
      </c>
      <c r="F19864" s="38" t="s">
        <v>70</v>
      </c>
      <c r="G19864" s="37" t="s">
        <v>492</v>
      </c>
      <c r="H19864" s="0" t="n">
        <v>719057</v>
      </c>
      <c r="I19864" s="0" t="n">
        <v>725467</v>
      </c>
      <c r="J19864" s="0" t="n">
        <v>170980</v>
      </c>
    </row>
    <row r="19865" customFormat="false" ht="15" hidden="false" customHeight="false" outlineLevel="0" collapsed="false">
      <c r="A19865" s="0" t="n">
        <v>202508</v>
      </c>
      <c r="B19865" s="0" t="n">
        <v>202509</v>
      </c>
      <c r="C19865" s="37" t="s">
        <v>184</v>
      </c>
      <c r="D19865" s="37" t="s">
        <v>493</v>
      </c>
      <c r="E19865" s="0" t="n">
        <v>2</v>
      </c>
      <c r="F19865" s="38" t="s">
        <v>70</v>
      </c>
      <c r="G19865" s="37" t="s">
        <v>494</v>
      </c>
      <c r="H19865" s="0" t="n">
        <v>318206</v>
      </c>
      <c r="I19865" s="0" t="n">
        <v>130330</v>
      </c>
      <c r="J19865" s="0" t="n">
        <v>-19217</v>
      </c>
    </row>
    <row r="19866" customFormat="false" ht="15" hidden="false" customHeight="false" outlineLevel="0" collapsed="false">
      <c r="A19866" s="0" t="n">
        <v>202508</v>
      </c>
      <c r="B19866" s="0" t="n">
        <v>202509</v>
      </c>
      <c r="C19866" s="37" t="s">
        <v>109</v>
      </c>
      <c r="D19866" s="37" t="s">
        <v>495</v>
      </c>
      <c r="E19866" s="0" t="n">
        <v>2</v>
      </c>
      <c r="F19866" s="38" t="s">
        <v>70</v>
      </c>
      <c r="G19866" s="37" t="s">
        <v>496</v>
      </c>
      <c r="H19866" s="0" t="n">
        <v>356715</v>
      </c>
      <c r="I19866" s="0" t="n">
        <v>77050</v>
      </c>
      <c r="J19866" s="0" t="n">
        <v>11815</v>
      </c>
    </row>
    <row r="19867" customFormat="false" ht="15" hidden="false" customHeight="false" outlineLevel="0" collapsed="false">
      <c r="A19867" s="0" t="n">
        <v>202508</v>
      </c>
      <c r="B19867" s="0" t="n">
        <v>202509</v>
      </c>
      <c r="C19867" s="37" t="s">
        <v>101</v>
      </c>
      <c r="D19867" s="37" t="s">
        <v>269</v>
      </c>
      <c r="E19867" s="0" t="n">
        <v>2</v>
      </c>
      <c r="F19867" s="38" t="s">
        <v>70</v>
      </c>
      <c r="G19867" s="37" t="s">
        <v>497</v>
      </c>
      <c r="H19867" s="0" t="n">
        <v>835945</v>
      </c>
      <c r="I19867" s="0" t="n">
        <v>482951</v>
      </c>
      <c r="J19867" s="0" t="n">
        <v>40316</v>
      </c>
    </row>
    <row r="19868" customFormat="false" ht="15" hidden="false" customHeight="false" outlineLevel="0" collapsed="false">
      <c r="A19868" s="0" t="n">
        <v>202508</v>
      </c>
      <c r="B19868" s="0" t="n">
        <v>202509</v>
      </c>
      <c r="C19868" s="37" t="s">
        <v>109</v>
      </c>
      <c r="D19868" s="37" t="s">
        <v>391</v>
      </c>
      <c r="E19868" s="0" t="n">
        <v>2</v>
      </c>
      <c r="F19868" s="38" t="s">
        <v>70</v>
      </c>
      <c r="G19868" s="37" t="s">
        <v>498</v>
      </c>
      <c r="H19868" s="0" t="n">
        <v>125127</v>
      </c>
      <c r="I19868" s="0" t="n">
        <v>68750</v>
      </c>
      <c r="J19868" s="0" t="n">
        <v>1828</v>
      </c>
    </row>
    <row r="19869" customFormat="false" ht="15" hidden="false" customHeight="false" outlineLevel="0" collapsed="false">
      <c r="A19869" s="0" t="n">
        <v>202508</v>
      </c>
      <c r="B19869" s="0" t="n">
        <v>202509</v>
      </c>
      <c r="C19869" s="37" t="s">
        <v>184</v>
      </c>
      <c r="D19869" s="37" t="s">
        <v>141</v>
      </c>
      <c r="E19869" s="0" t="n">
        <v>2</v>
      </c>
      <c r="F19869" s="38" t="s">
        <v>70</v>
      </c>
      <c r="G19869" s="37" t="s">
        <v>499</v>
      </c>
      <c r="H19869" s="0" t="n">
        <v>2190970</v>
      </c>
      <c r="I19869" s="0" t="n">
        <v>1217822</v>
      </c>
      <c r="J19869" s="0" t="n">
        <v>18714</v>
      </c>
    </row>
    <row r="19870" customFormat="false" ht="15" hidden="false" customHeight="false" outlineLevel="0" collapsed="false">
      <c r="A19870" s="0" t="n">
        <v>202508</v>
      </c>
      <c r="B19870" s="0" t="n">
        <v>202509</v>
      </c>
      <c r="C19870" s="37" t="s">
        <v>101</v>
      </c>
      <c r="D19870" s="37" t="s">
        <v>500</v>
      </c>
      <c r="E19870" s="0" t="n">
        <v>2</v>
      </c>
      <c r="F19870" s="38" t="s">
        <v>70</v>
      </c>
      <c r="G19870" s="37" t="s">
        <v>501</v>
      </c>
      <c r="H19870" s="0" t="n">
        <v>3200888</v>
      </c>
      <c r="I19870" s="0" t="n">
        <v>1209697</v>
      </c>
      <c r="J19870" s="0" t="n">
        <v>206006</v>
      </c>
    </row>
    <row r="19871" customFormat="false" ht="15" hidden="false" customHeight="false" outlineLevel="0" collapsed="false">
      <c r="A19871" s="0" t="n">
        <v>202508</v>
      </c>
      <c r="B19871" s="0" t="n">
        <v>202509</v>
      </c>
      <c r="C19871" s="37" t="s">
        <v>149</v>
      </c>
      <c r="D19871" s="37" t="s">
        <v>502</v>
      </c>
      <c r="E19871" s="0" t="n">
        <v>2</v>
      </c>
      <c r="F19871" s="38" t="s">
        <v>70</v>
      </c>
      <c r="G19871" s="37" t="s">
        <v>503</v>
      </c>
      <c r="H19871" s="0" t="n">
        <v>752630</v>
      </c>
      <c r="I19871" s="0" t="n">
        <v>295273</v>
      </c>
      <c r="J19871" s="0" t="n">
        <v>43697</v>
      </c>
    </row>
    <row r="19872" customFormat="false" ht="15" hidden="false" customHeight="false" outlineLevel="0" collapsed="false">
      <c r="A19872" s="0" t="n">
        <v>202508</v>
      </c>
      <c r="B19872" s="0" t="n">
        <v>202509</v>
      </c>
      <c r="C19872" s="37" t="s">
        <v>178</v>
      </c>
      <c r="D19872" s="37" t="s">
        <v>161</v>
      </c>
      <c r="E19872" s="0" t="n">
        <v>2</v>
      </c>
      <c r="F19872" s="38" t="s">
        <v>70</v>
      </c>
      <c r="G19872" s="37" t="s">
        <v>504</v>
      </c>
      <c r="H19872" s="0" t="n">
        <v>56303</v>
      </c>
      <c r="I19872" s="0" t="n">
        <v>18969</v>
      </c>
      <c r="J19872" s="0" t="n">
        <v>-450</v>
      </c>
    </row>
    <row r="19873" customFormat="false" ht="15" hidden="false" customHeight="false" outlineLevel="0" collapsed="false">
      <c r="A19873" s="0" t="n">
        <v>202508</v>
      </c>
      <c r="B19873" s="0" t="n">
        <v>202509</v>
      </c>
      <c r="C19873" s="37" t="s">
        <v>112</v>
      </c>
      <c r="D19873" s="37" t="s">
        <v>294</v>
      </c>
      <c r="E19873" s="0" t="n">
        <v>2</v>
      </c>
      <c r="F19873" s="38" t="s">
        <v>70</v>
      </c>
      <c r="G19873" s="37" t="s">
        <v>505</v>
      </c>
      <c r="H19873" s="0" t="n">
        <v>553029</v>
      </c>
      <c r="I19873" s="0" t="n">
        <v>491141</v>
      </c>
      <c r="J19873" s="0" t="n">
        <v>54252</v>
      </c>
    </row>
    <row r="19874" customFormat="false" ht="15" hidden="false" customHeight="false" outlineLevel="0" collapsed="false">
      <c r="A19874" s="0" t="n">
        <v>202508</v>
      </c>
      <c r="B19874" s="0" t="n">
        <v>202509</v>
      </c>
      <c r="C19874" s="37" t="s">
        <v>149</v>
      </c>
      <c r="D19874" s="37" t="s">
        <v>116</v>
      </c>
      <c r="E19874" s="0" t="n">
        <v>2</v>
      </c>
      <c r="F19874" s="38" t="s">
        <v>70</v>
      </c>
      <c r="G19874" s="37" t="s">
        <v>506</v>
      </c>
      <c r="H19874" s="0" t="n">
        <v>5345682</v>
      </c>
      <c r="I19874" s="0" t="n">
        <v>2024220</v>
      </c>
      <c r="J19874" s="0" t="n">
        <v>439723</v>
      </c>
    </row>
    <row r="19875" customFormat="false" ht="15" hidden="false" customHeight="false" outlineLevel="0" collapsed="false">
      <c r="A19875" s="0" t="n">
        <v>202508</v>
      </c>
      <c r="B19875" s="0" t="n">
        <v>202509</v>
      </c>
      <c r="C19875" s="37" t="s">
        <v>95</v>
      </c>
      <c r="D19875" s="37" t="s">
        <v>251</v>
      </c>
      <c r="E19875" s="0" t="n">
        <v>2</v>
      </c>
      <c r="F19875" s="38" t="s">
        <v>70</v>
      </c>
      <c r="G19875" s="37" t="s">
        <v>507</v>
      </c>
      <c r="H19875" s="0" t="n">
        <v>51016</v>
      </c>
      <c r="I19875" s="0" t="n">
        <v>27326</v>
      </c>
      <c r="J19875" s="0" t="n">
        <v>4092</v>
      </c>
    </row>
    <row r="19876" customFormat="false" ht="15" hidden="false" customHeight="false" outlineLevel="0" collapsed="false">
      <c r="A19876" s="0" t="n">
        <v>202508</v>
      </c>
      <c r="B19876" s="0" t="n">
        <v>202509</v>
      </c>
      <c r="C19876" s="37" t="s">
        <v>106</v>
      </c>
      <c r="D19876" s="37" t="s">
        <v>118</v>
      </c>
      <c r="E19876" s="0" t="n">
        <v>2</v>
      </c>
      <c r="F19876" s="38" t="s">
        <v>70</v>
      </c>
      <c r="G19876" s="37" t="s">
        <v>508</v>
      </c>
      <c r="H19876" s="0" t="n">
        <v>901915</v>
      </c>
      <c r="I19876" s="0" t="n">
        <v>499831</v>
      </c>
      <c r="J19876" s="0" t="n">
        <v>-43380</v>
      </c>
    </row>
    <row r="19877" customFormat="false" ht="15" hidden="false" customHeight="false" outlineLevel="0" collapsed="false">
      <c r="A19877" s="0" t="n">
        <v>202508</v>
      </c>
      <c r="B19877" s="0" t="n">
        <v>202509</v>
      </c>
      <c r="C19877" s="37" t="s">
        <v>152</v>
      </c>
      <c r="D19877" s="37" t="s">
        <v>509</v>
      </c>
      <c r="E19877" s="0" t="n">
        <v>2</v>
      </c>
      <c r="F19877" s="38" t="s">
        <v>70</v>
      </c>
      <c r="G19877" s="37" t="s">
        <v>510</v>
      </c>
      <c r="H19877" s="0" t="n">
        <v>348346</v>
      </c>
      <c r="I19877" s="0" t="n">
        <v>150708</v>
      </c>
      <c r="J19877" s="0" t="n">
        <v>21792</v>
      </c>
    </row>
    <row r="19878" customFormat="false" ht="15" hidden="false" customHeight="false" outlineLevel="0" collapsed="false">
      <c r="A19878" s="0" t="n">
        <v>202508</v>
      </c>
      <c r="B19878" s="0" t="n">
        <v>202509</v>
      </c>
      <c r="C19878" s="37" t="s">
        <v>101</v>
      </c>
      <c r="D19878" s="37" t="s">
        <v>511</v>
      </c>
      <c r="E19878" s="0" t="n">
        <v>2</v>
      </c>
      <c r="F19878" s="38" t="s">
        <v>70</v>
      </c>
      <c r="G19878" s="37" t="s">
        <v>512</v>
      </c>
      <c r="H19878" s="0" t="n">
        <v>4321242</v>
      </c>
      <c r="I19878" s="0" t="n">
        <v>5368788</v>
      </c>
      <c r="J19878" s="0" t="n">
        <v>-240222</v>
      </c>
    </row>
    <row r="19879" customFormat="false" ht="15" hidden="false" customHeight="false" outlineLevel="0" collapsed="false">
      <c r="A19879" s="0" t="n">
        <v>202508</v>
      </c>
      <c r="B19879" s="0" t="n">
        <v>202509</v>
      </c>
      <c r="C19879" s="37" t="s">
        <v>178</v>
      </c>
      <c r="D19879" s="37" t="s">
        <v>513</v>
      </c>
      <c r="E19879" s="0" t="n">
        <v>2</v>
      </c>
      <c r="F19879" s="38" t="s">
        <v>70</v>
      </c>
      <c r="G19879" s="37" t="s">
        <v>514</v>
      </c>
      <c r="H19879" s="0" t="n">
        <v>608446</v>
      </c>
      <c r="I19879" s="0" t="n">
        <v>676057</v>
      </c>
      <c r="J19879" s="0" t="n">
        <v>68828</v>
      </c>
    </row>
    <row r="19880" customFormat="false" ht="15" hidden="false" customHeight="false" outlineLevel="0" collapsed="false">
      <c r="A19880" s="0" t="n">
        <v>202508</v>
      </c>
      <c r="B19880" s="0" t="n">
        <v>202509</v>
      </c>
      <c r="C19880" s="37" t="s">
        <v>178</v>
      </c>
      <c r="D19880" s="37" t="s">
        <v>452</v>
      </c>
      <c r="E19880" s="0" t="n">
        <v>2</v>
      </c>
      <c r="F19880" s="38" t="s">
        <v>70</v>
      </c>
      <c r="G19880" s="37" t="s">
        <v>515</v>
      </c>
      <c r="H19880" s="0" t="n">
        <v>2135241</v>
      </c>
      <c r="I19880" s="0" t="n">
        <v>951096</v>
      </c>
      <c r="J19880" s="0" t="n">
        <v>4977</v>
      </c>
    </row>
    <row r="19881" customFormat="false" ht="15" hidden="false" customHeight="false" outlineLevel="0" collapsed="false">
      <c r="A19881" s="0" t="n">
        <v>202508</v>
      </c>
      <c r="B19881" s="0" t="n">
        <v>202509</v>
      </c>
      <c r="C19881" s="37" t="s">
        <v>101</v>
      </c>
      <c r="D19881" s="37" t="s">
        <v>516</v>
      </c>
      <c r="E19881" s="0" t="n">
        <v>2</v>
      </c>
      <c r="F19881" s="38" t="s">
        <v>70</v>
      </c>
      <c r="G19881" s="37" t="s">
        <v>517</v>
      </c>
      <c r="H19881" s="0" t="n">
        <v>2745709</v>
      </c>
      <c r="I19881" s="0" t="n">
        <v>1481058</v>
      </c>
      <c r="J19881" s="0" t="n">
        <v>178097</v>
      </c>
    </row>
    <row r="19882" customFormat="false" ht="15" hidden="false" customHeight="false" outlineLevel="0" collapsed="false">
      <c r="A19882" s="0" t="n">
        <v>202508</v>
      </c>
      <c r="B19882" s="0" t="n">
        <v>202509</v>
      </c>
      <c r="C19882" s="37" t="s">
        <v>149</v>
      </c>
      <c r="D19882" s="37" t="s">
        <v>396</v>
      </c>
      <c r="E19882" s="0" t="n">
        <v>2</v>
      </c>
      <c r="F19882" s="38" t="s">
        <v>70</v>
      </c>
      <c r="G19882" s="37" t="s">
        <v>518</v>
      </c>
      <c r="H19882" s="0" t="n">
        <v>9333464</v>
      </c>
      <c r="I19882" s="0" t="n">
        <v>2573830</v>
      </c>
      <c r="J19882" s="0" t="n">
        <v>33529</v>
      </c>
    </row>
    <row r="19883" customFormat="false" ht="15" hidden="false" customHeight="false" outlineLevel="0" collapsed="false">
      <c r="A19883" s="0" t="n">
        <v>202508</v>
      </c>
      <c r="B19883" s="0" t="n">
        <v>202509</v>
      </c>
      <c r="C19883" s="37" t="s">
        <v>106</v>
      </c>
      <c r="D19883" s="37" t="s">
        <v>519</v>
      </c>
      <c r="E19883" s="0" t="n">
        <v>2</v>
      </c>
      <c r="F19883" s="38" t="s">
        <v>70</v>
      </c>
      <c r="G19883" s="37" t="s">
        <v>520</v>
      </c>
      <c r="H19883" s="0" t="n">
        <v>1049920</v>
      </c>
      <c r="I19883" s="0" t="n">
        <v>828592</v>
      </c>
      <c r="J19883" s="0" t="n">
        <v>-20414</v>
      </c>
    </row>
    <row r="19884" customFormat="false" ht="15" hidden="false" customHeight="false" outlineLevel="0" collapsed="false">
      <c r="A19884" s="0" t="n">
        <v>202508</v>
      </c>
      <c r="B19884" s="0" t="n">
        <v>202509</v>
      </c>
      <c r="C19884" s="37" t="s">
        <v>149</v>
      </c>
      <c r="D19884" s="37" t="s">
        <v>430</v>
      </c>
      <c r="E19884" s="0" t="n">
        <v>2</v>
      </c>
      <c r="F19884" s="38" t="s">
        <v>70</v>
      </c>
      <c r="G19884" s="37" t="s">
        <v>521</v>
      </c>
      <c r="H19884" s="0" t="n">
        <v>2182217</v>
      </c>
      <c r="I19884" s="0" t="n">
        <v>887194</v>
      </c>
      <c r="J19884" s="0" t="n">
        <v>98914</v>
      </c>
    </row>
    <row r="19885" customFormat="false" ht="15" hidden="false" customHeight="false" outlineLevel="0" collapsed="false">
      <c r="A19885" s="0" t="n">
        <v>202508</v>
      </c>
      <c r="B19885" s="0" t="n">
        <v>202509</v>
      </c>
      <c r="C19885" s="37" t="s">
        <v>149</v>
      </c>
      <c r="D19885" s="37" t="s">
        <v>352</v>
      </c>
      <c r="E19885" s="0" t="n">
        <v>2</v>
      </c>
      <c r="F19885" s="38" t="s">
        <v>70</v>
      </c>
      <c r="G19885" s="37" t="s">
        <v>522</v>
      </c>
      <c r="H19885" s="0" t="n">
        <v>190648</v>
      </c>
      <c r="I19885" s="0" t="n">
        <v>51652</v>
      </c>
      <c r="J19885" s="0" t="n">
        <v>4728</v>
      </c>
    </row>
    <row r="19886" customFormat="false" ht="15" hidden="false" customHeight="false" outlineLevel="0" collapsed="false">
      <c r="A19886" s="0" t="n">
        <v>202508</v>
      </c>
      <c r="B19886" s="0" t="n">
        <v>202509</v>
      </c>
      <c r="C19886" s="37" t="s">
        <v>95</v>
      </c>
      <c r="D19886" s="37" t="s">
        <v>269</v>
      </c>
      <c r="E19886" s="0" t="n">
        <v>2</v>
      </c>
      <c r="F19886" s="38" t="s">
        <v>70</v>
      </c>
      <c r="G19886" s="37" t="s">
        <v>523</v>
      </c>
      <c r="H19886" s="0" t="n">
        <v>4147078</v>
      </c>
      <c r="I19886" s="0" t="n">
        <v>4737388</v>
      </c>
      <c r="J19886" s="0" t="n">
        <v>768222</v>
      </c>
    </row>
    <row r="19887" customFormat="false" ht="15" hidden="false" customHeight="false" outlineLevel="0" collapsed="false">
      <c r="A19887" s="0" t="n">
        <v>202508</v>
      </c>
      <c r="B19887" s="0" t="n">
        <v>202509</v>
      </c>
      <c r="C19887" s="37" t="s">
        <v>106</v>
      </c>
      <c r="D19887" s="37" t="s">
        <v>110</v>
      </c>
      <c r="E19887" s="0" t="n">
        <v>2</v>
      </c>
      <c r="F19887" s="38" t="s">
        <v>70</v>
      </c>
      <c r="G19887" s="37" t="s">
        <v>524</v>
      </c>
      <c r="H19887" s="0" t="n">
        <v>384194</v>
      </c>
      <c r="I19887" s="0" t="n">
        <v>125959</v>
      </c>
      <c r="J19887" s="0" t="n">
        <v>3398</v>
      </c>
    </row>
    <row r="19888" customFormat="false" ht="15" hidden="false" customHeight="false" outlineLevel="0" collapsed="false">
      <c r="A19888" s="0" t="n">
        <v>202508</v>
      </c>
      <c r="B19888" s="0" t="n">
        <v>202509</v>
      </c>
      <c r="C19888" s="37" t="s">
        <v>149</v>
      </c>
      <c r="D19888" s="37" t="s">
        <v>383</v>
      </c>
      <c r="E19888" s="0" t="n">
        <v>2</v>
      </c>
      <c r="F19888" s="38" t="s">
        <v>70</v>
      </c>
      <c r="G19888" s="37" t="s">
        <v>525</v>
      </c>
      <c r="H19888" s="0" t="n">
        <v>1017129</v>
      </c>
      <c r="I19888" s="0" t="n">
        <v>742875</v>
      </c>
      <c r="J19888" s="0" t="n">
        <v>-53037</v>
      </c>
    </row>
    <row r="19889" customFormat="false" ht="15" hidden="false" customHeight="false" outlineLevel="0" collapsed="false">
      <c r="A19889" s="0" t="n">
        <v>202508</v>
      </c>
      <c r="B19889" s="0" t="n">
        <v>202509</v>
      </c>
      <c r="C19889" s="37" t="s">
        <v>184</v>
      </c>
      <c r="D19889" s="37" t="s">
        <v>218</v>
      </c>
      <c r="E19889" s="0" t="n">
        <v>2</v>
      </c>
      <c r="F19889" s="38" t="s">
        <v>70</v>
      </c>
      <c r="G19889" s="37" t="s">
        <v>526</v>
      </c>
      <c r="H19889" s="0" t="n">
        <v>906684</v>
      </c>
      <c r="I19889" s="0" t="n">
        <v>503252</v>
      </c>
      <c r="J19889" s="0" t="n">
        <v>74282</v>
      </c>
    </row>
    <row r="19890" customFormat="false" ht="15" hidden="false" customHeight="false" outlineLevel="0" collapsed="false">
      <c r="A19890" s="0" t="n">
        <v>202508</v>
      </c>
      <c r="B19890" s="0" t="n">
        <v>202509</v>
      </c>
      <c r="C19890" s="37" t="s">
        <v>112</v>
      </c>
      <c r="D19890" s="37" t="s">
        <v>200</v>
      </c>
      <c r="E19890" s="0" t="n">
        <v>2</v>
      </c>
      <c r="F19890" s="38" t="s">
        <v>70</v>
      </c>
      <c r="G19890" s="37" t="s">
        <v>527</v>
      </c>
      <c r="H19890" s="0" t="n">
        <v>195466</v>
      </c>
      <c r="I19890" s="0" t="n">
        <v>41354</v>
      </c>
      <c r="J19890" s="0" t="n">
        <v>9292</v>
      </c>
    </row>
    <row r="19891" customFormat="false" ht="15" hidden="false" customHeight="false" outlineLevel="0" collapsed="false">
      <c r="A19891" s="0" t="n">
        <v>202508</v>
      </c>
      <c r="B19891" s="0" t="n">
        <v>202509</v>
      </c>
      <c r="C19891" s="37" t="s">
        <v>152</v>
      </c>
      <c r="D19891" s="37" t="s">
        <v>328</v>
      </c>
      <c r="E19891" s="0" t="n">
        <v>2</v>
      </c>
      <c r="F19891" s="38" t="s">
        <v>70</v>
      </c>
      <c r="G19891" s="37" t="s">
        <v>528</v>
      </c>
      <c r="H19891" s="0" t="n">
        <v>1815975</v>
      </c>
      <c r="I19891" s="0" t="n">
        <v>580588</v>
      </c>
      <c r="J19891" s="0" t="n">
        <v>12900</v>
      </c>
    </row>
    <row r="19892" customFormat="false" ht="15" hidden="false" customHeight="false" outlineLevel="0" collapsed="false">
      <c r="A19892" s="0" t="n">
        <v>202508</v>
      </c>
      <c r="B19892" s="0" t="n">
        <v>202509</v>
      </c>
      <c r="C19892" s="37" t="s">
        <v>95</v>
      </c>
      <c r="D19892" s="37" t="s">
        <v>96</v>
      </c>
      <c r="E19892" s="0" t="n">
        <v>2</v>
      </c>
      <c r="F19892" s="38" t="s">
        <v>70</v>
      </c>
      <c r="G19892" s="37" t="s">
        <v>529</v>
      </c>
      <c r="H19892" s="0" t="n">
        <v>4679048</v>
      </c>
      <c r="I19892" s="0" t="n">
        <v>1269094</v>
      </c>
      <c r="J19892" s="0" t="n">
        <v>163223</v>
      </c>
    </row>
    <row r="19893" customFormat="false" ht="15" hidden="false" customHeight="false" outlineLevel="0" collapsed="false">
      <c r="A19893" s="0" t="n">
        <v>202508</v>
      </c>
      <c r="B19893" s="0" t="n">
        <v>202509</v>
      </c>
      <c r="C19893" s="37" t="s">
        <v>158</v>
      </c>
      <c r="D19893" s="37" t="s">
        <v>474</v>
      </c>
      <c r="E19893" s="0" t="n">
        <v>2</v>
      </c>
      <c r="F19893" s="38" t="s">
        <v>70</v>
      </c>
      <c r="G19893" s="37" t="s">
        <v>530</v>
      </c>
      <c r="H19893" s="0" t="n">
        <v>1970072</v>
      </c>
      <c r="I19893" s="0" t="n">
        <v>958664</v>
      </c>
      <c r="J19893" s="0" t="n">
        <v>46811</v>
      </c>
    </row>
    <row r="19894" customFormat="false" ht="15" hidden="false" customHeight="false" outlineLevel="0" collapsed="false">
      <c r="A19894" s="0" t="n">
        <v>202508</v>
      </c>
      <c r="B19894" s="0" t="n">
        <v>202509</v>
      </c>
      <c r="C19894" s="37" t="s">
        <v>197</v>
      </c>
      <c r="D19894" s="37" t="s">
        <v>531</v>
      </c>
      <c r="E19894" s="0" t="n">
        <v>2</v>
      </c>
      <c r="F19894" s="38" t="s">
        <v>70</v>
      </c>
      <c r="G19894" s="37" t="s">
        <v>532</v>
      </c>
      <c r="H19894" s="0" t="n">
        <v>200145</v>
      </c>
      <c r="I19894" s="0" t="n">
        <v>62477</v>
      </c>
      <c r="J19894" s="0" t="n">
        <v>17072</v>
      </c>
    </row>
    <row r="19895" customFormat="false" ht="15" hidden="false" customHeight="false" outlineLevel="0" collapsed="false">
      <c r="A19895" s="0" t="n">
        <v>202508</v>
      </c>
      <c r="B19895" s="0" t="n">
        <v>202509</v>
      </c>
      <c r="C19895" s="37" t="s">
        <v>101</v>
      </c>
      <c r="D19895" s="37" t="s">
        <v>533</v>
      </c>
      <c r="E19895" s="0" t="n">
        <v>2</v>
      </c>
      <c r="F19895" s="38" t="s">
        <v>70</v>
      </c>
      <c r="G19895" s="37" t="s">
        <v>534</v>
      </c>
      <c r="H19895" s="0" t="n">
        <v>1044140</v>
      </c>
      <c r="I19895" s="0" t="n">
        <v>407243</v>
      </c>
      <c r="J19895" s="0" t="n">
        <v>11162</v>
      </c>
    </row>
    <row r="19896" customFormat="false" ht="15" hidden="false" customHeight="false" outlineLevel="0" collapsed="false">
      <c r="A19896" s="0" t="n">
        <v>202508</v>
      </c>
      <c r="B19896" s="0" t="n">
        <v>202509</v>
      </c>
      <c r="C19896" s="37" t="s">
        <v>124</v>
      </c>
      <c r="D19896" s="37" t="s">
        <v>277</v>
      </c>
      <c r="E19896" s="0" t="n">
        <v>2</v>
      </c>
      <c r="F19896" s="38" t="s">
        <v>70</v>
      </c>
      <c r="G19896" s="37" t="s">
        <v>535</v>
      </c>
      <c r="H19896" s="0" t="n">
        <v>2385305</v>
      </c>
      <c r="I19896" s="0" t="n">
        <v>654344</v>
      </c>
      <c r="J19896" s="0" t="n">
        <v>49332</v>
      </c>
    </row>
    <row r="19897" customFormat="false" ht="15" hidden="false" customHeight="false" outlineLevel="0" collapsed="false">
      <c r="A19897" s="0" t="n">
        <v>202508</v>
      </c>
      <c r="B19897" s="0" t="n">
        <v>202509</v>
      </c>
      <c r="C19897" s="37" t="s">
        <v>101</v>
      </c>
      <c r="D19897" s="37" t="s">
        <v>450</v>
      </c>
      <c r="E19897" s="0" t="n">
        <v>2</v>
      </c>
      <c r="F19897" s="38" t="s">
        <v>70</v>
      </c>
      <c r="G19897" s="37" t="s">
        <v>536</v>
      </c>
      <c r="H19897" s="0" t="n">
        <v>93190</v>
      </c>
      <c r="I19897" s="0" t="n">
        <v>51505</v>
      </c>
      <c r="J19897" s="0" t="n">
        <v>-6294</v>
      </c>
    </row>
    <row r="19898" customFormat="false" ht="15" hidden="false" customHeight="false" outlineLevel="0" collapsed="false">
      <c r="A19898" s="0" t="n">
        <v>202508</v>
      </c>
      <c r="B19898" s="0" t="n">
        <v>202509</v>
      </c>
      <c r="C19898" s="37" t="s">
        <v>178</v>
      </c>
      <c r="D19898" s="37" t="s">
        <v>102</v>
      </c>
      <c r="E19898" s="0" t="n">
        <v>2</v>
      </c>
      <c r="F19898" s="38" t="s">
        <v>70</v>
      </c>
      <c r="G19898" s="37" t="s">
        <v>537</v>
      </c>
      <c r="H19898" s="0" t="n">
        <v>373683</v>
      </c>
      <c r="I19898" s="0" t="n">
        <v>184234</v>
      </c>
      <c r="J19898" s="0" t="n">
        <v>43720</v>
      </c>
    </row>
    <row r="19899" customFormat="false" ht="15" hidden="false" customHeight="false" outlineLevel="0" collapsed="false">
      <c r="A19899" s="0" t="n">
        <v>202508</v>
      </c>
      <c r="B19899" s="0" t="n">
        <v>202509</v>
      </c>
      <c r="C19899" s="37" t="s">
        <v>178</v>
      </c>
      <c r="D19899" s="37" t="s">
        <v>374</v>
      </c>
      <c r="E19899" s="0" t="n">
        <v>2</v>
      </c>
      <c r="F19899" s="38" t="s">
        <v>70</v>
      </c>
      <c r="G19899" s="37" t="s">
        <v>538</v>
      </c>
      <c r="H19899" s="0" t="n">
        <v>4644855</v>
      </c>
      <c r="I19899" s="0" t="n">
        <v>3422938</v>
      </c>
      <c r="J19899" s="0" t="n">
        <v>90926</v>
      </c>
    </row>
    <row r="19900" customFormat="false" ht="15" hidden="false" customHeight="false" outlineLevel="0" collapsed="false">
      <c r="A19900" s="0" t="n">
        <v>202508</v>
      </c>
      <c r="B19900" s="0" t="n">
        <v>202509</v>
      </c>
      <c r="C19900" s="37" t="s">
        <v>109</v>
      </c>
      <c r="D19900" s="37" t="s">
        <v>150</v>
      </c>
      <c r="E19900" s="0" t="n">
        <v>2</v>
      </c>
      <c r="F19900" s="38" t="s">
        <v>70</v>
      </c>
      <c r="G19900" s="37" t="s">
        <v>539</v>
      </c>
      <c r="H19900" s="0" t="n">
        <v>1675034</v>
      </c>
      <c r="I19900" s="0" t="n">
        <v>1739244</v>
      </c>
      <c r="J19900" s="0" t="n">
        <v>364975</v>
      </c>
    </row>
    <row r="19901" customFormat="false" ht="15" hidden="false" customHeight="false" outlineLevel="0" collapsed="false">
      <c r="A19901" s="0" t="n">
        <v>202508</v>
      </c>
      <c r="B19901" s="0" t="n">
        <v>202509</v>
      </c>
      <c r="C19901" s="37" t="s">
        <v>158</v>
      </c>
      <c r="D19901" s="37" t="s">
        <v>540</v>
      </c>
      <c r="E19901" s="0" t="n">
        <v>2</v>
      </c>
      <c r="F19901" s="38" t="s">
        <v>70</v>
      </c>
      <c r="G19901" s="37" t="s">
        <v>541</v>
      </c>
      <c r="H19901" s="0" t="n">
        <v>2004864</v>
      </c>
      <c r="I19901" s="0" t="n">
        <v>870205</v>
      </c>
      <c r="J19901" s="0" t="n">
        <v>11302</v>
      </c>
    </row>
    <row r="19902" customFormat="false" ht="15" hidden="false" customHeight="false" outlineLevel="0" collapsed="false">
      <c r="A19902" s="0" t="n">
        <v>202508</v>
      </c>
      <c r="B19902" s="0" t="n">
        <v>202509</v>
      </c>
      <c r="C19902" s="37" t="s">
        <v>106</v>
      </c>
      <c r="D19902" s="37" t="s">
        <v>118</v>
      </c>
      <c r="E19902" s="0" t="n">
        <v>2</v>
      </c>
      <c r="F19902" s="38" t="s">
        <v>70</v>
      </c>
      <c r="G19902" s="37" t="s">
        <v>542</v>
      </c>
      <c r="H19902" s="0" t="n">
        <v>11099174</v>
      </c>
      <c r="I19902" s="0" t="n">
        <v>2721530</v>
      </c>
      <c r="J19902" s="0" t="n">
        <v>196298</v>
      </c>
    </row>
    <row r="19903" customFormat="false" ht="15" hidden="false" customHeight="false" outlineLevel="0" collapsed="false">
      <c r="A19903" s="0" t="n">
        <v>202508</v>
      </c>
      <c r="B19903" s="0" t="n">
        <v>202509</v>
      </c>
      <c r="C19903" s="37" t="s">
        <v>136</v>
      </c>
      <c r="D19903" s="37" t="s">
        <v>130</v>
      </c>
      <c r="E19903" s="0" t="n">
        <v>2</v>
      </c>
      <c r="F19903" s="38" t="s">
        <v>70</v>
      </c>
      <c r="G19903" s="37" t="s">
        <v>543</v>
      </c>
      <c r="H19903" s="0" t="n">
        <v>2729658</v>
      </c>
      <c r="I19903" s="0" t="n">
        <v>1464641</v>
      </c>
      <c r="J19903" s="0" t="n">
        <v>2731</v>
      </c>
    </row>
    <row r="19904" customFormat="false" ht="15" hidden="false" customHeight="false" outlineLevel="0" collapsed="false">
      <c r="A19904" s="0" t="n">
        <v>202508</v>
      </c>
      <c r="B19904" s="0" t="n">
        <v>202509</v>
      </c>
      <c r="C19904" s="37" t="s">
        <v>136</v>
      </c>
      <c r="D19904" s="37" t="s">
        <v>447</v>
      </c>
      <c r="E19904" s="0" t="n">
        <v>2</v>
      </c>
      <c r="F19904" s="38" t="s">
        <v>70</v>
      </c>
      <c r="G19904" s="37" t="s">
        <v>544</v>
      </c>
      <c r="H19904" s="0" t="n">
        <v>2974390</v>
      </c>
      <c r="I19904" s="0" t="n">
        <v>1028654</v>
      </c>
      <c r="J19904" s="0" t="n">
        <v>-13849</v>
      </c>
    </row>
    <row r="19905" customFormat="false" ht="15" hidden="false" customHeight="false" outlineLevel="0" collapsed="false">
      <c r="A19905" s="0" t="n">
        <v>202508</v>
      </c>
      <c r="B19905" s="0" t="n">
        <v>202509</v>
      </c>
      <c r="C19905" s="37" t="s">
        <v>136</v>
      </c>
      <c r="D19905" s="37" t="s">
        <v>170</v>
      </c>
      <c r="E19905" s="0" t="n">
        <v>2</v>
      </c>
      <c r="F19905" s="38" t="s">
        <v>70</v>
      </c>
      <c r="G19905" s="37" t="s">
        <v>545</v>
      </c>
      <c r="H19905" s="0" t="n">
        <v>36557889</v>
      </c>
      <c r="I19905" s="0" t="n">
        <v>14671377</v>
      </c>
      <c r="J19905" s="0" t="n">
        <v>743714</v>
      </c>
    </row>
    <row r="19906" customFormat="false" ht="15" hidden="false" customHeight="false" outlineLevel="0" collapsed="false">
      <c r="A19906" s="0" t="n">
        <v>202508</v>
      </c>
      <c r="B19906" s="0" t="n">
        <v>202509</v>
      </c>
      <c r="C19906" s="37" t="s">
        <v>106</v>
      </c>
      <c r="D19906" s="37" t="s">
        <v>210</v>
      </c>
      <c r="E19906" s="0" t="n">
        <v>2</v>
      </c>
      <c r="F19906" s="38" t="s">
        <v>70</v>
      </c>
      <c r="G19906" s="37" t="s">
        <v>546</v>
      </c>
      <c r="H19906" s="0" t="n">
        <v>1132059</v>
      </c>
      <c r="I19906" s="0" t="n">
        <v>190476</v>
      </c>
      <c r="J19906" s="0" t="n">
        <v>12600</v>
      </c>
    </row>
    <row r="19907" customFormat="false" ht="15" hidden="false" customHeight="false" outlineLevel="0" collapsed="false">
      <c r="A19907" s="0" t="n">
        <v>202508</v>
      </c>
      <c r="B19907" s="0" t="n">
        <v>202509</v>
      </c>
      <c r="C19907" s="37" t="s">
        <v>158</v>
      </c>
      <c r="D19907" s="37" t="s">
        <v>269</v>
      </c>
      <c r="E19907" s="0" t="n">
        <v>2</v>
      </c>
      <c r="F19907" s="38" t="s">
        <v>70</v>
      </c>
      <c r="G19907" s="37" t="s">
        <v>547</v>
      </c>
      <c r="H19907" s="0" t="n">
        <v>472830</v>
      </c>
      <c r="I19907" s="0" t="n">
        <v>143304</v>
      </c>
      <c r="J19907" s="0" t="n">
        <v>6236</v>
      </c>
    </row>
    <row r="19908" customFormat="false" ht="15" hidden="false" customHeight="false" outlineLevel="0" collapsed="false">
      <c r="A19908" s="0" t="n">
        <v>202508</v>
      </c>
      <c r="B19908" s="0" t="n">
        <v>202509</v>
      </c>
      <c r="C19908" s="37" t="s">
        <v>124</v>
      </c>
      <c r="D19908" s="37" t="s">
        <v>396</v>
      </c>
      <c r="E19908" s="0" t="n">
        <v>2</v>
      </c>
      <c r="F19908" s="38" t="s">
        <v>70</v>
      </c>
      <c r="G19908" s="37" t="s">
        <v>548</v>
      </c>
      <c r="H19908" s="0" t="n">
        <v>2669871</v>
      </c>
      <c r="I19908" s="0" t="n">
        <v>395993</v>
      </c>
      <c r="J19908" s="0" t="n">
        <v>-28586</v>
      </c>
    </row>
    <row r="19909" customFormat="false" ht="15" hidden="false" customHeight="false" outlineLevel="0" collapsed="false">
      <c r="A19909" s="0" t="n">
        <v>202508</v>
      </c>
      <c r="B19909" s="0" t="n">
        <v>202509</v>
      </c>
      <c r="C19909" s="37" t="s">
        <v>101</v>
      </c>
      <c r="D19909" s="37" t="s">
        <v>282</v>
      </c>
      <c r="E19909" s="0" t="n">
        <v>2</v>
      </c>
      <c r="F19909" s="38" t="s">
        <v>70</v>
      </c>
      <c r="G19909" s="37" t="s">
        <v>549</v>
      </c>
      <c r="H19909" s="0" t="n">
        <v>2112826</v>
      </c>
      <c r="I19909" s="0" t="n">
        <v>1380417</v>
      </c>
      <c r="J19909" s="0" t="n">
        <v>149591</v>
      </c>
    </row>
    <row r="19910" customFormat="false" ht="15" hidden="false" customHeight="false" outlineLevel="0" collapsed="false">
      <c r="A19910" s="0" t="n">
        <v>202508</v>
      </c>
      <c r="B19910" s="0" t="n">
        <v>202509</v>
      </c>
      <c r="C19910" s="37" t="s">
        <v>197</v>
      </c>
      <c r="D19910" s="37" t="s">
        <v>540</v>
      </c>
      <c r="E19910" s="0" t="n">
        <v>2</v>
      </c>
      <c r="F19910" s="38" t="s">
        <v>70</v>
      </c>
      <c r="G19910" s="37" t="s">
        <v>550</v>
      </c>
      <c r="H19910" s="0" t="n">
        <v>611325</v>
      </c>
      <c r="I19910" s="0" t="n">
        <v>232489</v>
      </c>
      <c r="J19910" s="0" t="n">
        <v>-26894</v>
      </c>
    </row>
    <row r="19911" customFormat="false" ht="15" hidden="false" customHeight="false" outlineLevel="0" collapsed="false">
      <c r="A19911" s="0" t="n">
        <v>202508</v>
      </c>
      <c r="B19911" s="0" t="n">
        <v>202509</v>
      </c>
      <c r="C19911" s="37" t="s">
        <v>158</v>
      </c>
      <c r="D19911" s="37" t="s">
        <v>243</v>
      </c>
      <c r="E19911" s="0" t="n">
        <v>2</v>
      </c>
      <c r="F19911" s="38" t="s">
        <v>70</v>
      </c>
      <c r="G19911" s="37" t="s">
        <v>551</v>
      </c>
      <c r="H19911" s="0" t="n">
        <v>486446</v>
      </c>
      <c r="I19911" s="0" t="n">
        <v>306759</v>
      </c>
      <c r="J19911" s="0" t="n">
        <v>14176</v>
      </c>
    </row>
    <row r="19912" customFormat="false" ht="15" hidden="false" customHeight="false" outlineLevel="0" collapsed="false">
      <c r="A19912" s="0" t="n">
        <v>202508</v>
      </c>
      <c r="B19912" s="0" t="n">
        <v>202509</v>
      </c>
      <c r="C19912" s="37" t="s">
        <v>112</v>
      </c>
      <c r="D19912" s="37" t="s">
        <v>220</v>
      </c>
      <c r="E19912" s="0" t="n">
        <v>2</v>
      </c>
      <c r="F19912" s="38" t="s">
        <v>70</v>
      </c>
      <c r="G19912" s="37" t="s">
        <v>552</v>
      </c>
      <c r="H19912" s="0" t="n">
        <v>19752572</v>
      </c>
      <c r="I19912" s="0" t="n">
        <v>17195675</v>
      </c>
      <c r="J19912" s="0" t="n">
        <v>-1342054</v>
      </c>
    </row>
    <row r="19913" customFormat="false" ht="15" hidden="false" customHeight="false" outlineLevel="0" collapsed="false">
      <c r="A19913" s="0" t="n">
        <v>202508</v>
      </c>
      <c r="B19913" s="0" t="n">
        <v>202509</v>
      </c>
      <c r="C19913" s="37" t="s">
        <v>184</v>
      </c>
      <c r="D19913" s="37" t="s">
        <v>509</v>
      </c>
      <c r="E19913" s="0" t="n">
        <v>2</v>
      </c>
      <c r="F19913" s="38" t="s">
        <v>70</v>
      </c>
      <c r="G19913" s="37" t="s">
        <v>553</v>
      </c>
      <c r="H19913" s="0" t="n">
        <v>2135063</v>
      </c>
      <c r="I19913" s="0" t="n">
        <v>921812</v>
      </c>
      <c r="J19913" s="0" t="n">
        <v>156736</v>
      </c>
    </row>
    <row r="19914" customFormat="false" ht="15" hidden="false" customHeight="false" outlineLevel="0" collapsed="false">
      <c r="A19914" s="0" t="n">
        <v>202508</v>
      </c>
      <c r="B19914" s="0" t="n">
        <v>202509</v>
      </c>
      <c r="C19914" s="37" t="s">
        <v>109</v>
      </c>
      <c r="D19914" s="37" t="s">
        <v>143</v>
      </c>
      <c r="E19914" s="0" t="n">
        <v>2</v>
      </c>
      <c r="F19914" s="38" t="s">
        <v>70</v>
      </c>
      <c r="G19914" s="37" t="s">
        <v>554</v>
      </c>
      <c r="H19914" s="0" t="n">
        <v>520598</v>
      </c>
      <c r="I19914" s="0" t="n">
        <v>219719</v>
      </c>
      <c r="J19914" s="0" t="n">
        <v>44650</v>
      </c>
    </row>
    <row r="19915" customFormat="false" ht="15" hidden="false" customHeight="false" outlineLevel="0" collapsed="false">
      <c r="A19915" s="0" t="n">
        <v>202508</v>
      </c>
      <c r="B19915" s="0" t="n">
        <v>202509</v>
      </c>
      <c r="C19915" s="37" t="s">
        <v>136</v>
      </c>
      <c r="D19915" s="37" t="s">
        <v>314</v>
      </c>
      <c r="E19915" s="0" t="n">
        <v>2</v>
      </c>
      <c r="F19915" s="38" t="s">
        <v>70</v>
      </c>
      <c r="G19915" s="37" t="s">
        <v>555</v>
      </c>
      <c r="H19915" s="0" t="n">
        <v>3446062</v>
      </c>
      <c r="I19915" s="0" t="n">
        <v>851148</v>
      </c>
      <c r="J19915" s="0" t="n">
        <v>118470</v>
      </c>
    </row>
    <row r="19916" customFormat="false" ht="15" hidden="false" customHeight="false" outlineLevel="0" collapsed="false">
      <c r="A19916" s="0" t="n">
        <v>202508</v>
      </c>
      <c r="B19916" s="0" t="n">
        <v>202509</v>
      </c>
      <c r="C19916" s="37" t="s">
        <v>106</v>
      </c>
      <c r="D19916" s="37" t="s">
        <v>174</v>
      </c>
      <c r="E19916" s="0" t="n">
        <v>2</v>
      </c>
      <c r="F19916" s="38" t="s">
        <v>70</v>
      </c>
      <c r="G19916" s="37" t="s">
        <v>556</v>
      </c>
      <c r="H19916" s="0" t="n">
        <v>992273</v>
      </c>
      <c r="I19916" s="0" t="n">
        <v>570686</v>
      </c>
      <c r="J19916" s="0" t="n">
        <v>18476</v>
      </c>
    </row>
    <row r="19917" customFormat="false" ht="15" hidden="false" customHeight="false" outlineLevel="0" collapsed="false">
      <c r="A19917" s="0" t="n">
        <v>202508</v>
      </c>
      <c r="B19917" s="0" t="n">
        <v>202509</v>
      </c>
      <c r="C19917" s="37" t="s">
        <v>112</v>
      </c>
      <c r="D19917" s="37" t="s">
        <v>482</v>
      </c>
      <c r="E19917" s="0" t="n">
        <v>2</v>
      </c>
      <c r="F19917" s="38" t="s">
        <v>70</v>
      </c>
      <c r="G19917" s="37" t="s">
        <v>557</v>
      </c>
      <c r="H19917" s="0" t="n">
        <v>1156800</v>
      </c>
      <c r="I19917" s="0" t="n">
        <v>509960</v>
      </c>
      <c r="J19917" s="0" t="n">
        <v>2981</v>
      </c>
    </row>
    <row r="19918" customFormat="false" ht="15" hidden="false" customHeight="false" outlineLevel="0" collapsed="false">
      <c r="A19918" s="0" t="n">
        <v>202508</v>
      </c>
      <c r="B19918" s="0" t="n">
        <v>202509</v>
      </c>
      <c r="C19918" s="37" t="s">
        <v>101</v>
      </c>
      <c r="D19918" s="37" t="s">
        <v>391</v>
      </c>
      <c r="E19918" s="0" t="n">
        <v>2</v>
      </c>
      <c r="F19918" s="38" t="s">
        <v>70</v>
      </c>
      <c r="G19918" s="37" t="s">
        <v>558</v>
      </c>
      <c r="H19918" s="0" t="n">
        <v>2374728</v>
      </c>
      <c r="I19918" s="0" t="n">
        <v>639808</v>
      </c>
      <c r="J19918" s="0" t="n">
        <v>34953</v>
      </c>
    </row>
    <row r="19919" customFormat="false" ht="15" hidden="false" customHeight="false" outlineLevel="0" collapsed="false">
      <c r="A19919" s="0" t="n">
        <v>202508</v>
      </c>
      <c r="B19919" s="0" t="n">
        <v>202509</v>
      </c>
      <c r="C19919" s="37" t="s">
        <v>197</v>
      </c>
      <c r="D19919" s="37" t="s">
        <v>470</v>
      </c>
      <c r="E19919" s="0" t="n">
        <v>2</v>
      </c>
      <c r="F19919" s="38" t="s">
        <v>70</v>
      </c>
      <c r="G19919" s="37" t="s">
        <v>559</v>
      </c>
      <c r="H19919" s="0" t="n">
        <v>304812</v>
      </c>
      <c r="I19919" s="0" t="n">
        <v>265242</v>
      </c>
      <c r="J19919" s="0" t="n">
        <v>19765</v>
      </c>
    </row>
    <row r="19920" customFormat="false" ht="15" hidden="false" customHeight="false" outlineLevel="0" collapsed="false">
      <c r="A19920" s="0" t="n">
        <v>202508</v>
      </c>
      <c r="B19920" s="0" t="n">
        <v>202509</v>
      </c>
      <c r="C19920" s="37" t="s">
        <v>112</v>
      </c>
      <c r="D19920" s="37" t="s">
        <v>531</v>
      </c>
      <c r="E19920" s="0" t="n">
        <v>2</v>
      </c>
      <c r="F19920" s="38" t="s">
        <v>70</v>
      </c>
      <c r="G19920" s="37" t="s">
        <v>560</v>
      </c>
      <c r="H19920" s="0" t="n">
        <v>2005147</v>
      </c>
      <c r="I19920" s="0" t="n">
        <v>1201504</v>
      </c>
      <c r="J19920" s="0" t="n">
        <v>154109</v>
      </c>
    </row>
    <row r="19921" customFormat="false" ht="15" hidden="false" customHeight="false" outlineLevel="0" collapsed="false">
      <c r="A19921" s="0" t="n">
        <v>202508</v>
      </c>
      <c r="B19921" s="0" t="n">
        <v>202509</v>
      </c>
      <c r="C19921" s="37" t="s">
        <v>109</v>
      </c>
      <c r="D19921" s="37" t="s">
        <v>561</v>
      </c>
      <c r="E19921" s="0" t="n">
        <v>2</v>
      </c>
      <c r="F19921" s="38" t="s">
        <v>70</v>
      </c>
      <c r="G19921" s="37" t="s">
        <v>562</v>
      </c>
      <c r="H19921" s="0" t="n">
        <v>15564097</v>
      </c>
      <c r="I19921" s="0" t="n">
        <v>3349048</v>
      </c>
      <c r="J19921" s="0" t="n">
        <v>401167</v>
      </c>
    </row>
    <row r="19922" customFormat="false" ht="15" hidden="false" customHeight="false" outlineLevel="0" collapsed="false">
      <c r="A19922" s="0" t="n">
        <v>202508</v>
      </c>
      <c r="B19922" s="0" t="n">
        <v>202509</v>
      </c>
      <c r="C19922" s="37" t="s">
        <v>149</v>
      </c>
      <c r="D19922" s="37" t="s">
        <v>385</v>
      </c>
      <c r="E19922" s="0" t="n">
        <v>2</v>
      </c>
      <c r="F19922" s="38" t="s">
        <v>70</v>
      </c>
      <c r="G19922" s="37" t="s">
        <v>563</v>
      </c>
      <c r="H19922" s="0" t="n">
        <v>3276414</v>
      </c>
      <c r="I19922" s="0" t="n">
        <v>2230894</v>
      </c>
      <c r="J19922" s="0" t="n">
        <v>-276254</v>
      </c>
    </row>
    <row r="19923" customFormat="false" ht="15" hidden="false" customHeight="false" outlineLevel="0" collapsed="false">
      <c r="A19923" s="0" t="n">
        <v>202508</v>
      </c>
      <c r="B19923" s="0" t="n">
        <v>202509</v>
      </c>
      <c r="C19923" s="37" t="s">
        <v>178</v>
      </c>
      <c r="D19923" s="37" t="s">
        <v>294</v>
      </c>
      <c r="E19923" s="0" t="n">
        <v>2</v>
      </c>
      <c r="F19923" s="38" t="s">
        <v>70</v>
      </c>
      <c r="G19923" s="37" t="s">
        <v>564</v>
      </c>
      <c r="H19923" s="0" t="n">
        <v>764783</v>
      </c>
      <c r="I19923" s="0" t="n">
        <v>477349</v>
      </c>
      <c r="J19923" s="0" t="n">
        <v>69795</v>
      </c>
    </row>
    <row r="19924" customFormat="false" ht="15" hidden="false" customHeight="false" outlineLevel="0" collapsed="false">
      <c r="A19924" s="0" t="n">
        <v>202508</v>
      </c>
      <c r="B19924" s="0" t="n">
        <v>202509</v>
      </c>
      <c r="C19924" s="37" t="s">
        <v>112</v>
      </c>
      <c r="D19924" s="37" t="s">
        <v>476</v>
      </c>
      <c r="E19924" s="0" t="n">
        <v>2</v>
      </c>
      <c r="F19924" s="38" t="s">
        <v>70</v>
      </c>
      <c r="G19924" s="37" t="s">
        <v>565</v>
      </c>
      <c r="H19924" s="0" t="n">
        <v>646350</v>
      </c>
      <c r="I19924" s="0" t="n">
        <v>332031</v>
      </c>
      <c r="J19924" s="0" t="n">
        <v>39366</v>
      </c>
    </row>
    <row r="19925" customFormat="false" ht="15" hidden="false" customHeight="false" outlineLevel="0" collapsed="false">
      <c r="A19925" s="0" t="n">
        <v>202508</v>
      </c>
      <c r="B19925" s="0" t="n">
        <v>202509</v>
      </c>
      <c r="C19925" s="37" t="s">
        <v>158</v>
      </c>
      <c r="D19925" s="37" t="s">
        <v>145</v>
      </c>
      <c r="E19925" s="0" t="n">
        <v>2</v>
      </c>
      <c r="F19925" s="38" t="s">
        <v>70</v>
      </c>
      <c r="G19925" s="37" t="s">
        <v>566</v>
      </c>
      <c r="H19925" s="0" t="n">
        <v>774681</v>
      </c>
      <c r="I19925" s="0" t="n">
        <v>413383</v>
      </c>
      <c r="J19925" s="0" t="n">
        <v>751</v>
      </c>
    </row>
    <row r="19926" customFormat="false" ht="15" hidden="false" customHeight="false" outlineLevel="0" collapsed="false">
      <c r="A19926" s="0" t="n">
        <v>202508</v>
      </c>
      <c r="B19926" s="0" t="n">
        <v>202509</v>
      </c>
      <c r="C19926" s="37" t="s">
        <v>95</v>
      </c>
      <c r="D19926" s="37" t="s">
        <v>223</v>
      </c>
      <c r="E19926" s="0" t="n">
        <v>2</v>
      </c>
      <c r="F19926" s="38" t="s">
        <v>70</v>
      </c>
      <c r="G19926" s="37" t="s">
        <v>567</v>
      </c>
      <c r="H19926" s="0" t="n">
        <v>1462698</v>
      </c>
      <c r="I19926" s="0" t="n">
        <v>1354731</v>
      </c>
      <c r="J19926" s="0" t="n">
        <v>-22692</v>
      </c>
    </row>
    <row r="19927" customFormat="false" ht="15" hidden="false" customHeight="false" outlineLevel="0" collapsed="false">
      <c r="A19927" s="0" t="n">
        <v>202508</v>
      </c>
      <c r="B19927" s="0" t="n">
        <v>202509</v>
      </c>
      <c r="C19927" s="37" t="s">
        <v>197</v>
      </c>
      <c r="D19927" s="37" t="s">
        <v>495</v>
      </c>
      <c r="E19927" s="0" t="n">
        <v>2</v>
      </c>
      <c r="F19927" s="38" t="s">
        <v>70</v>
      </c>
      <c r="G19927" s="37" t="s">
        <v>568</v>
      </c>
      <c r="H19927" s="0" t="n">
        <v>843999</v>
      </c>
      <c r="I19927" s="0" t="n">
        <v>236674</v>
      </c>
      <c r="J19927" s="0" t="n">
        <v>20392</v>
      </c>
    </row>
    <row r="19928" customFormat="false" ht="15" hidden="false" customHeight="false" outlineLevel="0" collapsed="false">
      <c r="A19928" s="0" t="n">
        <v>202508</v>
      </c>
      <c r="B19928" s="0" t="n">
        <v>202509</v>
      </c>
      <c r="C19928" s="37" t="s">
        <v>124</v>
      </c>
      <c r="D19928" s="37" t="s">
        <v>569</v>
      </c>
      <c r="E19928" s="0" t="n">
        <v>2</v>
      </c>
      <c r="F19928" s="38" t="s">
        <v>70</v>
      </c>
      <c r="G19928" s="37" t="s">
        <v>570</v>
      </c>
      <c r="H19928" s="0" t="n">
        <v>2949334</v>
      </c>
      <c r="I19928" s="0" t="n">
        <v>1156834</v>
      </c>
      <c r="J19928" s="0" t="n">
        <v>113379</v>
      </c>
    </row>
    <row r="19929" customFormat="false" ht="15" hidden="false" customHeight="false" outlineLevel="0" collapsed="false">
      <c r="A19929" s="0" t="n">
        <v>202508</v>
      </c>
      <c r="B19929" s="0" t="n">
        <v>202509</v>
      </c>
      <c r="C19929" s="37" t="s">
        <v>136</v>
      </c>
      <c r="D19929" s="37" t="s">
        <v>571</v>
      </c>
      <c r="E19929" s="0" t="n">
        <v>2</v>
      </c>
      <c r="F19929" s="38" t="s">
        <v>70</v>
      </c>
      <c r="G19929" s="37" t="s">
        <v>572</v>
      </c>
      <c r="H19929" s="0" t="n">
        <v>145492</v>
      </c>
      <c r="I19929" s="0" t="n">
        <v>71277</v>
      </c>
      <c r="J19929" s="0" t="n">
        <v>-2153</v>
      </c>
    </row>
    <row r="19930" customFormat="false" ht="15" hidden="false" customHeight="false" outlineLevel="0" collapsed="false">
      <c r="A19930" s="0" t="n">
        <v>202508</v>
      </c>
      <c r="B19930" s="0" t="n">
        <v>202509</v>
      </c>
      <c r="C19930" s="37" t="s">
        <v>149</v>
      </c>
      <c r="D19930" s="37" t="s">
        <v>116</v>
      </c>
      <c r="E19930" s="0" t="n">
        <v>2</v>
      </c>
      <c r="F19930" s="38" t="s">
        <v>70</v>
      </c>
      <c r="G19930" s="37" t="s">
        <v>573</v>
      </c>
      <c r="H19930" s="0" t="n">
        <v>3579331</v>
      </c>
      <c r="I19930" s="0" t="n">
        <v>695928</v>
      </c>
      <c r="J19930" s="0" t="n">
        <v>59729</v>
      </c>
    </row>
    <row r="19931" customFormat="false" ht="15" hidden="false" customHeight="false" outlineLevel="0" collapsed="false">
      <c r="A19931" s="0" t="n">
        <v>202508</v>
      </c>
      <c r="B19931" s="0" t="n">
        <v>202509</v>
      </c>
      <c r="C19931" s="37" t="s">
        <v>158</v>
      </c>
      <c r="D19931" s="37" t="s">
        <v>476</v>
      </c>
      <c r="E19931" s="0" t="n">
        <v>2</v>
      </c>
      <c r="F19931" s="38" t="s">
        <v>70</v>
      </c>
      <c r="G19931" s="37" t="s">
        <v>574</v>
      </c>
      <c r="H19931" s="0" t="n">
        <v>792333</v>
      </c>
      <c r="I19931" s="0" t="n">
        <v>346239</v>
      </c>
      <c r="J19931" s="0" t="n">
        <v>34088</v>
      </c>
    </row>
    <row r="19932" customFormat="false" ht="15" hidden="false" customHeight="false" outlineLevel="0" collapsed="false">
      <c r="A19932" s="0" t="n">
        <v>202508</v>
      </c>
      <c r="B19932" s="0" t="n">
        <v>202509</v>
      </c>
      <c r="C19932" s="37" t="s">
        <v>106</v>
      </c>
      <c r="D19932" s="37" t="s">
        <v>237</v>
      </c>
      <c r="E19932" s="0" t="n">
        <v>2</v>
      </c>
      <c r="F19932" s="38" t="s">
        <v>70</v>
      </c>
      <c r="G19932" s="37" t="s">
        <v>575</v>
      </c>
      <c r="H19932" s="0" t="n">
        <v>1608819</v>
      </c>
      <c r="I19932" s="0" t="n">
        <v>994997</v>
      </c>
      <c r="J19932" s="0" t="n">
        <v>164975</v>
      </c>
    </row>
    <row r="19933" customFormat="false" ht="15" hidden="false" customHeight="false" outlineLevel="0" collapsed="false">
      <c r="A19933" s="0" t="n">
        <v>202508</v>
      </c>
      <c r="B19933" s="0" t="n">
        <v>202509</v>
      </c>
      <c r="C19933" s="37" t="s">
        <v>152</v>
      </c>
      <c r="D19933" s="37" t="s">
        <v>445</v>
      </c>
      <c r="E19933" s="0" t="n">
        <v>2</v>
      </c>
      <c r="F19933" s="38" t="s">
        <v>70</v>
      </c>
      <c r="G19933" s="37" t="s">
        <v>576</v>
      </c>
      <c r="H19933" s="0" t="n">
        <v>571863</v>
      </c>
      <c r="I19933" s="0" t="n">
        <v>345913</v>
      </c>
      <c r="J19933" s="0" t="n">
        <v>23833</v>
      </c>
    </row>
    <row r="19934" customFormat="false" ht="15" hidden="false" customHeight="false" outlineLevel="0" collapsed="false">
      <c r="A19934" s="0" t="n">
        <v>202508</v>
      </c>
      <c r="B19934" s="0" t="n">
        <v>202509</v>
      </c>
      <c r="C19934" s="37" t="s">
        <v>112</v>
      </c>
      <c r="D19934" s="37" t="s">
        <v>367</v>
      </c>
      <c r="E19934" s="0" t="n">
        <v>2</v>
      </c>
      <c r="F19934" s="38" t="s">
        <v>70</v>
      </c>
      <c r="G19934" s="37" t="s">
        <v>577</v>
      </c>
      <c r="H19934" s="0" t="n">
        <v>3941099</v>
      </c>
      <c r="I19934" s="0" t="n">
        <v>2842834</v>
      </c>
      <c r="J19934" s="0" t="n">
        <v>-349103</v>
      </c>
    </row>
    <row r="19935" customFormat="false" ht="15" hidden="false" customHeight="false" outlineLevel="0" collapsed="false">
      <c r="A19935" s="0" t="n">
        <v>202508</v>
      </c>
      <c r="B19935" s="0" t="n">
        <v>202509</v>
      </c>
      <c r="C19935" s="37" t="s">
        <v>109</v>
      </c>
      <c r="D19935" s="37" t="s">
        <v>320</v>
      </c>
      <c r="E19935" s="0" t="n">
        <v>2</v>
      </c>
      <c r="F19935" s="38" t="s">
        <v>70</v>
      </c>
      <c r="G19935" s="37" t="s">
        <v>578</v>
      </c>
      <c r="H19935" s="0" t="n">
        <v>4107528</v>
      </c>
      <c r="I19935" s="0" t="n">
        <v>1412040</v>
      </c>
      <c r="J19935" s="0" t="n">
        <v>148552</v>
      </c>
    </row>
    <row r="19936" customFormat="false" ht="15" hidden="false" customHeight="false" outlineLevel="0" collapsed="false">
      <c r="A19936" s="0" t="n">
        <v>202508</v>
      </c>
      <c r="B19936" s="0" t="n">
        <v>202509</v>
      </c>
      <c r="C19936" s="37" t="s">
        <v>197</v>
      </c>
      <c r="D19936" s="37" t="s">
        <v>362</v>
      </c>
      <c r="E19936" s="0" t="n">
        <v>2</v>
      </c>
      <c r="F19936" s="38" t="s">
        <v>70</v>
      </c>
      <c r="G19936" s="37" t="s">
        <v>579</v>
      </c>
      <c r="H19936" s="0" t="n">
        <v>3088850</v>
      </c>
      <c r="I19936" s="0" t="n">
        <v>1973825</v>
      </c>
      <c r="J19936" s="0" t="n">
        <v>-175803</v>
      </c>
    </row>
    <row r="19937" customFormat="false" ht="15" hidden="false" customHeight="false" outlineLevel="0" collapsed="false">
      <c r="A19937" s="0" t="n">
        <v>202508</v>
      </c>
      <c r="B19937" s="0" t="n">
        <v>202509</v>
      </c>
      <c r="C19937" s="37" t="s">
        <v>106</v>
      </c>
      <c r="D19937" s="37" t="s">
        <v>280</v>
      </c>
      <c r="E19937" s="0" t="n">
        <v>2</v>
      </c>
      <c r="F19937" s="38" t="s">
        <v>70</v>
      </c>
      <c r="G19937" s="37" t="s">
        <v>580</v>
      </c>
      <c r="H19937" s="0" t="n">
        <v>160523</v>
      </c>
      <c r="I19937" s="0" t="n">
        <v>24061</v>
      </c>
      <c r="J19937" s="0" t="n">
        <v>-120</v>
      </c>
    </row>
    <row r="19938" customFormat="false" ht="15" hidden="false" customHeight="false" outlineLevel="0" collapsed="false">
      <c r="A19938" s="0" t="n">
        <v>202508</v>
      </c>
      <c r="B19938" s="0" t="n">
        <v>202509</v>
      </c>
      <c r="C19938" s="37" t="s">
        <v>136</v>
      </c>
      <c r="D19938" s="37" t="s">
        <v>208</v>
      </c>
      <c r="E19938" s="0" t="n">
        <v>2</v>
      </c>
      <c r="F19938" s="38" t="s">
        <v>70</v>
      </c>
      <c r="G19938" s="37" t="s">
        <v>581</v>
      </c>
      <c r="H19938" s="0" t="n">
        <v>3335173</v>
      </c>
      <c r="I19938" s="0" t="n">
        <v>1292707</v>
      </c>
      <c r="J19938" s="0" t="n">
        <v>-71198</v>
      </c>
    </row>
    <row r="19939" customFormat="false" ht="15" hidden="false" customHeight="false" outlineLevel="0" collapsed="false">
      <c r="A19939" s="0" t="n">
        <v>202508</v>
      </c>
      <c r="B19939" s="0" t="n">
        <v>202509</v>
      </c>
      <c r="C19939" s="37" t="s">
        <v>124</v>
      </c>
      <c r="D19939" s="37" t="s">
        <v>212</v>
      </c>
      <c r="E19939" s="0" t="n">
        <v>2</v>
      </c>
      <c r="F19939" s="38" t="s">
        <v>70</v>
      </c>
      <c r="G19939" s="37" t="s">
        <v>582</v>
      </c>
      <c r="H19939" s="0" t="n">
        <v>2279577</v>
      </c>
      <c r="I19939" s="0" t="n">
        <v>3007333</v>
      </c>
      <c r="J19939" s="0" t="n">
        <v>389109</v>
      </c>
    </row>
    <row r="19940" customFormat="false" ht="15" hidden="false" customHeight="false" outlineLevel="0" collapsed="false">
      <c r="A19940" s="0" t="n">
        <v>202508</v>
      </c>
      <c r="B19940" s="0" t="n">
        <v>202509</v>
      </c>
      <c r="C19940" s="37" t="s">
        <v>109</v>
      </c>
      <c r="D19940" s="37" t="s">
        <v>482</v>
      </c>
      <c r="E19940" s="0" t="n">
        <v>2</v>
      </c>
      <c r="F19940" s="38" t="s">
        <v>70</v>
      </c>
      <c r="G19940" s="37" t="s">
        <v>583</v>
      </c>
      <c r="H19940" s="0" t="n">
        <v>164874</v>
      </c>
      <c r="I19940" s="0" t="n">
        <v>83228</v>
      </c>
      <c r="J19940" s="0" t="n">
        <v>-2382</v>
      </c>
    </row>
    <row r="19941" customFormat="false" ht="15" hidden="false" customHeight="false" outlineLevel="0" collapsed="false">
      <c r="A19941" s="0" t="n">
        <v>202508</v>
      </c>
      <c r="B19941" s="0" t="n">
        <v>202509</v>
      </c>
      <c r="C19941" s="37" t="s">
        <v>178</v>
      </c>
      <c r="D19941" s="37" t="s">
        <v>216</v>
      </c>
      <c r="E19941" s="0" t="n">
        <v>2</v>
      </c>
      <c r="F19941" s="38" t="s">
        <v>70</v>
      </c>
      <c r="G19941" s="37" t="s">
        <v>584</v>
      </c>
      <c r="H19941" s="0" t="n">
        <v>1150637</v>
      </c>
      <c r="I19941" s="0" t="n">
        <v>309730</v>
      </c>
      <c r="J19941" s="0" t="n">
        <v>55731</v>
      </c>
    </row>
    <row r="19942" customFormat="false" ht="15" hidden="false" customHeight="false" outlineLevel="0" collapsed="false">
      <c r="A19942" s="0" t="n">
        <v>202508</v>
      </c>
      <c r="B19942" s="0" t="n">
        <v>202509</v>
      </c>
      <c r="C19942" s="37" t="s">
        <v>95</v>
      </c>
      <c r="D19942" s="37" t="s">
        <v>383</v>
      </c>
      <c r="E19942" s="0" t="n">
        <v>2</v>
      </c>
      <c r="F19942" s="38" t="s">
        <v>70</v>
      </c>
      <c r="G19942" s="37" t="s">
        <v>585</v>
      </c>
      <c r="H19942" s="0" t="n">
        <v>1988199</v>
      </c>
      <c r="I19942" s="0" t="n">
        <v>1576375</v>
      </c>
      <c r="J19942" s="0" t="n">
        <v>-56422</v>
      </c>
    </row>
    <row r="19943" customFormat="false" ht="15" hidden="false" customHeight="false" outlineLevel="0" collapsed="false">
      <c r="A19943" s="0" t="n">
        <v>202508</v>
      </c>
      <c r="B19943" s="0" t="n">
        <v>202509</v>
      </c>
      <c r="C19943" s="37" t="s">
        <v>106</v>
      </c>
      <c r="D19943" s="37" t="s">
        <v>586</v>
      </c>
      <c r="E19943" s="0" t="n">
        <v>2</v>
      </c>
      <c r="F19943" s="38" t="s">
        <v>70</v>
      </c>
      <c r="G19943" s="37" t="s">
        <v>587</v>
      </c>
      <c r="H19943" s="0" t="n">
        <v>2352957</v>
      </c>
      <c r="I19943" s="0" t="n">
        <v>1722667</v>
      </c>
      <c r="J19943" s="0" t="n">
        <v>-209053</v>
      </c>
    </row>
    <row r="19944" customFormat="false" ht="15" hidden="false" customHeight="false" outlineLevel="0" collapsed="false">
      <c r="A19944" s="0" t="n">
        <v>202508</v>
      </c>
      <c r="B19944" s="0" t="n">
        <v>202509</v>
      </c>
      <c r="C19944" s="37" t="s">
        <v>178</v>
      </c>
      <c r="D19944" s="37" t="s">
        <v>356</v>
      </c>
      <c r="E19944" s="0" t="n">
        <v>2</v>
      </c>
      <c r="F19944" s="38" t="s">
        <v>70</v>
      </c>
      <c r="G19944" s="37" t="s">
        <v>588</v>
      </c>
      <c r="H19944" s="0" t="n">
        <v>1548981</v>
      </c>
      <c r="I19944" s="0" t="n">
        <v>428178</v>
      </c>
      <c r="J19944" s="0" t="n">
        <v>19357</v>
      </c>
    </row>
    <row r="19945" customFormat="false" ht="15" hidden="false" customHeight="false" outlineLevel="0" collapsed="false">
      <c r="A19945" s="0" t="n">
        <v>202508</v>
      </c>
      <c r="B19945" s="0" t="n">
        <v>202509</v>
      </c>
      <c r="C19945" s="37" t="s">
        <v>124</v>
      </c>
      <c r="D19945" s="37" t="s">
        <v>367</v>
      </c>
      <c r="E19945" s="0" t="n">
        <v>2</v>
      </c>
      <c r="F19945" s="38" t="s">
        <v>70</v>
      </c>
      <c r="G19945" s="37" t="s">
        <v>589</v>
      </c>
      <c r="H19945" s="0" t="n">
        <v>2376223</v>
      </c>
      <c r="I19945" s="0" t="n">
        <v>1374704</v>
      </c>
      <c r="J19945" s="0" t="n">
        <v>-72571</v>
      </c>
    </row>
    <row r="19946" customFormat="false" ht="15" hidden="false" customHeight="false" outlineLevel="0" collapsed="false">
      <c r="A19946" s="0" t="n">
        <v>202508</v>
      </c>
      <c r="B19946" s="0" t="n">
        <v>202509</v>
      </c>
      <c r="C19946" s="37" t="s">
        <v>101</v>
      </c>
      <c r="D19946" s="37" t="s">
        <v>590</v>
      </c>
      <c r="E19946" s="0" t="n">
        <v>2</v>
      </c>
      <c r="F19946" s="38" t="s">
        <v>70</v>
      </c>
      <c r="G19946" s="37" t="s">
        <v>591</v>
      </c>
      <c r="H19946" s="0" t="n">
        <v>10135485</v>
      </c>
      <c r="I19946" s="0" t="n">
        <v>6172767</v>
      </c>
      <c r="J19946" s="0" t="n">
        <v>1306516</v>
      </c>
    </row>
    <row r="19947" customFormat="false" ht="15" hidden="false" customHeight="false" outlineLevel="0" collapsed="false">
      <c r="A19947" s="0" t="n">
        <v>202508</v>
      </c>
      <c r="B19947" s="0" t="n">
        <v>202509</v>
      </c>
      <c r="C19947" s="37" t="s">
        <v>112</v>
      </c>
      <c r="D19947" s="37" t="s">
        <v>141</v>
      </c>
      <c r="E19947" s="0" t="n">
        <v>2</v>
      </c>
      <c r="F19947" s="38" t="s">
        <v>70</v>
      </c>
      <c r="G19947" s="37" t="s">
        <v>592</v>
      </c>
      <c r="H19947" s="0" t="n">
        <v>5477803</v>
      </c>
      <c r="I19947" s="0" t="n">
        <v>3117877</v>
      </c>
      <c r="J19947" s="0" t="n">
        <v>37556</v>
      </c>
    </row>
    <row r="19948" customFormat="false" ht="15" hidden="false" customHeight="false" outlineLevel="0" collapsed="false">
      <c r="A19948" s="0" t="n">
        <v>202508</v>
      </c>
      <c r="B19948" s="0" t="n">
        <v>202509</v>
      </c>
      <c r="C19948" s="37" t="s">
        <v>149</v>
      </c>
      <c r="D19948" s="37" t="s">
        <v>113</v>
      </c>
      <c r="E19948" s="0" t="n">
        <v>2</v>
      </c>
      <c r="F19948" s="38" t="s">
        <v>70</v>
      </c>
      <c r="G19948" s="37" t="s">
        <v>593</v>
      </c>
      <c r="H19948" s="0" t="n">
        <v>40608</v>
      </c>
      <c r="I19948" s="0" t="n">
        <v>17787</v>
      </c>
      <c r="J19948" s="0" t="n">
        <v>3476</v>
      </c>
    </row>
    <row r="19949" customFormat="false" ht="15" hidden="false" customHeight="false" outlineLevel="0" collapsed="false">
      <c r="A19949" s="0" t="n">
        <v>202508</v>
      </c>
      <c r="B19949" s="0" t="n">
        <v>202509</v>
      </c>
      <c r="C19949" s="37" t="s">
        <v>178</v>
      </c>
      <c r="D19949" s="37" t="s">
        <v>102</v>
      </c>
      <c r="E19949" s="0" t="n">
        <v>2</v>
      </c>
      <c r="F19949" s="38" t="s">
        <v>70</v>
      </c>
      <c r="G19949" s="37" t="s">
        <v>594</v>
      </c>
      <c r="H19949" s="0" t="n">
        <v>942934</v>
      </c>
      <c r="I19949" s="0" t="n">
        <v>326149</v>
      </c>
      <c r="J19949" s="0" t="n">
        <v>16115</v>
      </c>
    </row>
    <row r="19950" customFormat="false" ht="15" hidden="false" customHeight="false" outlineLevel="0" collapsed="false">
      <c r="A19950" s="0" t="n">
        <v>202508</v>
      </c>
      <c r="B19950" s="0" t="n">
        <v>202509</v>
      </c>
      <c r="C19950" s="37" t="s">
        <v>98</v>
      </c>
      <c r="D19950" s="37" t="s">
        <v>102</v>
      </c>
      <c r="E19950" s="0" t="n">
        <v>2</v>
      </c>
      <c r="F19950" s="38" t="s">
        <v>70</v>
      </c>
      <c r="G19950" s="37" t="s">
        <v>595</v>
      </c>
      <c r="H19950" s="0" t="n">
        <v>966338</v>
      </c>
      <c r="I19950" s="0" t="n">
        <v>869689</v>
      </c>
      <c r="J19950" s="0" t="n">
        <v>100552</v>
      </c>
    </row>
    <row r="19951" customFormat="false" ht="15" hidden="false" customHeight="false" outlineLevel="0" collapsed="false">
      <c r="A19951" s="0" t="n">
        <v>202508</v>
      </c>
      <c r="B19951" s="0" t="n">
        <v>202509</v>
      </c>
      <c r="C19951" s="37" t="s">
        <v>184</v>
      </c>
      <c r="D19951" s="37" t="s">
        <v>163</v>
      </c>
      <c r="E19951" s="0" t="n">
        <v>2</v>
      </c>
      <c r="F19951" s="38" t="s">
        <v>70</v>
      </c>
      <c r="G19951" s="37" t="s">
        <v>596</v>
      </c>
      <c r="H19951" s="0" t="n">
        <v>130585</v>
      </c>
      <c r="I19951" s="0" t="n">
        <v>81694</v>
      </c>
      <c r="J19951" s="0" t="n">
        <v>2211</v>
      </c>
    </row>
    <row r="19952" customFormat="false" ht="15" hidden="false" customHeight="false" outlineLevel="0" collapsed="false">
      <c r="A19952" s="0" t="n">
        <v>202508</v>
      </c>
      <c r="B19952" s="0" t="n">
        <v>202509</v>
      </c>
      <c r="C19952" s="37" t="s">
        <v>184</v>
      </c>
      <c r="D19952" s="37" t="s">
        <v>380</v>
      </c>
      <c r="E19952" s="0" t="n">
        <v>2</v>
      </c>
      <c r="F19952" s="38" t="s">
        <v>70</v>
      </c>
      <c r="G19952" s="37" t="s">
        <v>597</v>
      </c>
      <c r="H19952" s="0" t="n">
        <v>1683053</v>
      </c>
      <c r="I19952" s="0" t="n">
        <v>668542</v>
      </c>
      <c r="J19952" s="0" t="n">
        <v>212406</v>
      </c>
    </row>
    <row r="19953" customFormat="false" ht="15" hidden="false" customHeight="false" outlineLevel="0" collapsed="false">
      <c r="A19953" s="0" t="n">
        <v>202508</v>
      </c>
      <c r="B19953" s="0" t="n">
        <v>202509</v>
      </c>
      <c r="C19953" s="37" t="s">
        <v>98</v>
      </c>
      <c r="D19953" s="37" t="s">
        <v>380</v>
      </c>
      <c r="E19953" s="0" t="n">
        <v>2</v>
      </c>
      <c r="F19953" s="38" t="s">
        <v>70</v>
      </c>
      <c r="G19953" s="37" t="s">
        <v>598</v>
      </c>
      <c r="H19953" s="0" t="n">
        <v>4429505</v>
      </c>
      <c r="I19953" s="0" t="n">
        <v>1408397</v>
      </c>
      <c r="J19953" s="0" t="n">
        <v>-49131</v>
      </c>
    </row>
    <row r="19954" customFormat="false" ht="15" hidden="false" customHeight="false" outlineLevel="0" collapsed="false">
      <c r="A19954" s="0" t="n">
        <v>202508</v>
      </c>
      <c r="B19954" s="0" t="n">
        <v>202509</v>
      </c>
      <c r="C19954" s="37" t="s">
        <v>109</v>
      </c>
      <c r="D19954" s="37" t="s">
        <v>372</v>
      </c>
      <c r="E19954" s="0" t="n">
        <v>2</v>
      </c>
      <c r="F19954" s="38" t="s">
        <v>70</v>
      </c>
      <c r="G19954" s="37" t="s">
        <v>599</v>
      </c>
      <c r="H19954" s="0" t="n">
        <v>479902</v>
      </c>
      <c r="I19954" s="0" t="n">
        <v>265831</v>
      </c>
      <c r="J19954" s="0" t="n">
        <v>-59871</v>
      </c>
    </row>
    <row r="19955" customFormat="false" ht="15" hidden="false" customHeight="false" outlineLevel="0" collapsed="false">
      <c r="A19955" s="0" t="n">
        <v>202508</v>
      </c>
      <c r="B19955" s="0" t="n">
        <v>202509</v>
      </c>
      <c r="C19955" s="37" t="s">
        <v>152</v>
      </c>
      <c r="D19955" s="37" t="s">
        <v>220</v>
      </c>
      <c r="E19955" s="0" t="n">
        <v>2</v>
      </c>
      <c r="F19955" s="38" t="s">
        <v>70</v>
      </c>
      <c r="G19955" s="37" t="s">
        <v>600</v>
      </c>
      <c r="H19955" s="0" t="n">
        <v>2458876</v>
      </c>
      <c r="I19955" s="0" t="n">
        <v>1830604</v>
      </c>
      <c r="J19955" s="0" t="n">
        <v>194080</v>
      </c>
    </row>
    <row r="19956" customFormat="false" ht="15" hidden="false" customHeight="false" outlineLevel="0" collapsed="false">
      <c r="A19956" s="0" t="n">
        <v>202508</v>
      </c>
      <c r="B19956" s="0" t="n">
        <v>202509</v>
      </c>
      <c r="C19956" s="37" t="s">
        <v>149</v>
      </c>
      <c r="D19956" s="37" t="s">
        <v>216</v>
      </c>
      <c r="E19956" s="0" t="n">
        <v>2</v>
      </c>
      <c r="F19956" s="38" t="s">
        <v>70</v>
      </c>
      <c r="G19956" s="37" t="s">
        <v>601</v>
      </c>
      <c r="H19956" s="0" t="n">
        <v>399993</v>
      </c>
      <c r="I19956" s="0" t="n">
        <v>124456</v>
      </c>
      <c r="J19956" s="0" t="n">
        <v>-2800</v>
      </c>
    </row>
    <row r="19957" customFormat="false" ht="15" hidden="false" customHeight="false" outlineLevel="0" collapsed="false">
      <c r="A19957" s="0" t="n">
        <v>202508</v>
      </c>
      <c r="B19957" s="0" t="n">
        <v>202509</v>
      </c>
      <c r="C19957" s="37" t="s">
        <v>124</v>
      </c>
      <c r="D19957" s="37" t="s">
        <v>249</v>
      </c>
      <c r="E19957" s="0" t="n">
        <v>2</v>
      </c>
      <c r="F19957" s="38" t="s">
        <v>70</v>
      </c>
      <c r="G19957" s="37" t="s">
        <v>602</v>
      </c>
      <c r="H19957" s="0" t="n">
        <v>821480</v>
      </c>
      <c r="I19957" s="0" t="n">
        <v>628898</v>
      </c>
      <c r="J19957" s="0" t="n">
        <v>63160</v>
      </c>
    </row>
    <row r="19958" customFormat="false" ht="15" hidden="false" customHeight="false" outlineLevel="0" collapsed="false">
      <c r="A19958" s="0" t="n">
        <v>202508</v>
      </c>
      <c r="B19958" s="0" t="n">
        <v>202509</v>
      </c>
      <c r="C19958" s="37" t="s">
        <v>115</v>
      </c>
      <c r="D19958" s="37" t="s">
        <v>603</v>
      </c>
      <c r="E19958" s="0" t="n">
        <v>2</v>
      </c>
      <c r="F19958" s="38" t="s">
        <v>70</v>
      </c>
      <c r="G19958" s="37" t="s">
        <v>604</v>
      </c>
      <c r="H19958" s="0" t="n">
        <v>6662094</v>
      </c>
      <c r="I19958" s="0" t="n">
        <v>2017995</v>
      </c>
      <c r="J19958" s="0" t="n">
        <v>147453</v>
      </c>
    </row>
    <row r="19959" customFormat="false" ht="15" hidden="false" customHeight="false" outlineLevel="0" collapsed="false">
      <c r="A19959" s="0" t="n">
        <v>202508</v>
      </c>
      <c r="B19959" s="0" t="n">
        <v>202509</v>
      </c>
      <c r="C19959" s="37" t="s">
        <v>158</v>
      </c>
      <c r="D19959" s="37" t="s">
        <v>519</v>
      </c>
      <c r="E19959" s="0" t="n">
        <v>2</v>
      </c>
      <c r="F19959" s="38" t="s">
        <v>70</v>
      </c>
      <c r="G19959" s="37" t="s">
        <v>605</v>
      </c>
      <c r="H19959" s="0" t="n">
        <v>557405</v>
      </c>
      <c r="I19959" s="0" t="n">
        <v>143512</v>
      </c>
      <c r="J19959" s="0" t="n">
        <v>3883</v>
      </c>
    </row>
    <row r="19960" customFormat="false" ht="15" hidden="false" customHeight="false" outlineLevel="0" collapsed="false">
      <c r="A19960" s="0" t="n">
        <v>202508</v>
      </c>
      <c r="B19960" s="0" t="n">
        <v>202509</v>
      </c>
      <c r="C19960" s="37" t="s">
        <v>106</v>
      </c>
      <c r="D19960" s="37" t="s">
        <v>606</v>
      </c>
      <c r="E19960" s="0" t="n">
        <v>2</v>
      </c>
      <c r="F19960" s="38" t="s">
        <v>70</v>
      </c>
      <c r="G19960" s="37" t="s">
        <v>607</v>
      </c>
      <c r="H19960" s="0" t="n">
        <v>2692403</v>
      </c>
      <c r="I19960" s="0" t="n">
        <v>850450</v>
      </c>
      <c r="J19960" s="0" t="n">
        <v>33427</v>
      </c>
    </row>
    <row r="19961" customFormat="false" ht="15" hidden="false" customHeight="false" outlineLevel="0" collapsed="false">
      <c r="A19961" s="0" t="n">
        <v>202508</v>
      </c>
      <c r="B19961" s="0" t="n">
        <v>202509</v>
      </c>
      <c r="C19961" s="37" t="s">
        <v>152</v>
      </c>
      <c r="D19961" s="37" t="s">
        <v>608</v>
      </c>
      <c r="E19961" s="0" t="n">
        <v>2</v>
      </c>
      <c r="F19961" s="38" t="s">
        <v>70</v>
      </c>
      <c r="G19961" s="37" t="s">
        <v>609</v>
      </c>
      <c r="H19961" s="0" t="n">
        <v>149661</v>
      </c>
      <c r="I19961" s="0" t="n">
        <v>103898</v>
      </c>
      <c r="J19961" s="0" t="n">
        <v>12564</v>
      </c>
    </row>
    <row r="19962" customFormat="false" ht="15" hidden="false" customHeight="false" outlineLevel="0" collapsed="false">
      <c r="A19962" s="0" t="n">
        <v>202508</v>
      </c>
      <c r="B19962" s="0" t="n">
        <v>202509</v>
      </c>
      <c r="C19962" s="37" t="s">
        <v>109</v>
      </c>
      <c r="D19962" s="37" t="s">
        <v>393</v>
      </c>
      <c r="E19962" s="0" t="n">
        <v>2</v>
      </c>
      <c r="F19962" s="38" t="s">
        <v>70</v>
      </c>
      <c r="G19962" s="37" t="s">
        <v>610</v>
      </c>
      <c r="H19962" s="0" t="n">
        <v>18991564</v>
      </c>
      <c r="I19962" s="0" t="n">
        <v>4602487</v>
      </c>
      <c r="J19962" s="0" t="n">
        <v>201926</v>
      </c>
    </row>
    <row r="19963" customFormat="false" ht="15" hidden="false" customHeight="false" outlineLevel="0" collapsed="false">
      <c r="A19963" s="0" t="n">
        <v>202508</v>
      </c>
      <c r="B19963" s="0" t="n">
        <v>202509</v>
      </c>
      <c r="C19963" s="37" t="s">
        <v>178</v>
      </c>
      <c r="D19963" s="37" t="s">
        <v>320</v>
      </c>
      <c r="E19963" s="0" t="n">
        <v>2</v>
      </c>
      <c r="F19963" s="38" t="s">
        <v>70</v>
      </c>
      <c r="G19963" s="37" t="s">
        <v>611</v>
      </c>
      <c r="H19963" s="0" t="n">
        <v>2563982</v>
      </c>
      <c r="I19963" s="0" t="n">
        <v>1895606</v>
      </c>
      <c r="J19963" s="0" t="n">
        <v>122691</v>
      </c>
    </row>
    <row r="19964" customFormat="false" ht="15" hidden="false" customHeight="false" outlineLevel="0" collapsed="false">
      <c r="A19964" s="0" t="n">
        <v>202508</v>
      </c>
      <c r="B19964" s="0" t="n">
        <v>202509</v>
      </c>
      <c r="C19964" s="37" t="s">
        <v>101</v>
      </c>
      <c r="D19964" s="37" t="s">
        <v>104</v>
      </c>
      <c r="E19964" s="0" t="n">
        <v>2</v>
      </c>
      <c r="F19964" s="38" t="s">
        <v>70</v>
      </c>
      <c r="G19964" s="37" t="s">
        <v>612</v>
      </c>
      <c r="H19964" s="0" t="n">
        <v>1331820</v>
      </c>
      <c r="I19964" s="0" t="n">
        <v>1241398</v>
      </c>
      <c r="J19964" s="0" t="n">
        <v>37513</v>
      </c>
    </row>
    <row r="19965" customFormat="false" ht="15" hidden="false" customHeight="false" outlineLevel="0" collapsed="false">
      <c r="A19965" s="0" t="n">
        <v>202508</v>
      </c>
      <c r="B19965" s="0" t="n">
        <v>202509</v>
      </c>
      <c r="C19965" s="37" t="s">
        <v>124</v>
      </c>
      <c r="D19965" s="37" t="s">
        <v>362</v>
      </c>
      <c r="E19965" s="0" t="n">
        <v>2</v>
      </c>
      <c r="F19965" s="38" t="s">
        <v>70</v>
      </c>
      <c r="G19965" s="37" t="s">
        <v>613</v>
      </c>
      <c r="H19965" s="0" t="n">
        <v>2825904</v>
      </c>
      <c r="I19965" s="0" t="n">
        <v>1070130</v>
      </c>
      <c r="J19965" s="0" t="n">
        <v>259869</v>
      </c>
    </row>
    <row r="19966" customFormat="false" ht="15" hidden="false" customHeight="false" outlineLevel="0" collapsed="false">
      <c r="A19966" s="0" t="n">
        <v>202508</v>
      </c>
      <c r="B19966" s="0" t="n">
        <v>202509</v>
      </c>
      <c r="C19966" s="37" t="s">
        <v>136</v>
      </c>
      <c r="D19966" s="37" t="s">
        <v>603</v>
      </c>
      <c r="E19966" s="0" t="n">
        <v>2</v>
      </c>
      <c r="F19966" s="38" t="s">
        <v>70</v>
      </c>
      <c r="G19966" s="37" t="s">
        <v>614</v>
      </c>
      <c r="H19966" s="0" t="n">
        <v>214809</v>
      </c>
      <c r="I19966" s="0" t="n">
        <v>83471</v>
      </c>
      <c r="J19966" s="0" t="n">
        <v>17609</v>
      </c>
    </row>
    <row r="19967" customFormat="false" ht="15" hidden="false" customHeight="false" outlineLevel="0" collapsed="false">
      <c r="A19967" s="0" t="n">
        <v>202508</v>
      </c>
      <c r="B19967" s="0" t="n">
        <v>202509</v>
      </c>
      <c r="C19967" s="37" t="s">
        <v>152</v>
      </c>
      <c r="D19967" s="37" t="s">
        <v>387</v>
      </c>
      <c r="E19967" s="0" t="n">
        <v>2</v>
      </c>
      <c r="F19967" s="38" t="s">
        <v>70</v>
      </c>
      <c r="G19967" s="37" t="s">
        <v>615</v>
      </c>
      <c r="H19967" s="0" t="n">
        <v>8673028</v>
      </c>
      <c r="I19967" s="0" t="n">
        <v>4261380</v>
      </c>
      <c r="J19967" s="0" t="n">
        <v>-286546</v>
      </c>
    </row>
    <row r="19968" customFormat="false" ht="15" hidden="false" customHeight="false" outlineLevel="0" collapsed="false">
      <c r="A19968" s="0" t="n">
        <v>202508</v>
      </c>
      <c r="B19968" s="0" t="n">
        <v>202509</v>
      </c>
      <c r="C19968" s="37" t="s">
        <v>178</v>
      </c>
      <c r="D19968" s="37" t="s">
        <v>616</v>
      </c>
      <c r="E19968" s="0" t="n">
        <v>2</v>
      </c>
      <c r="F19968" s="38" t="s">
        <v>70</v>
      </c>
      <c r="G19968" s="37" t="s">
        <v>617</v>
      </c>
      <c r="H19968" s="0" t="n">
        <v>596577</v>
      </c>
      <c r="I19968" s="0" t="n">
        <v>459173</v>
      </c>
      <c r="J19968" s="0" t="n">
        <v>36851</v>
      </c>
    </row>
    <row r="19969" customFormat="false" ht="15" hidden="false" customHeight="false" outlineLevel="0" collapsed="false">
      <c r="A19969" s="0" t="n">
        <v>202508</v>
      </c>
      <c r="B19969" s="0" t="n">
        <v>202509</v>
      </c>
      <c r="C19969" s="37" t="s">
        <v>106</v>
      </c>
      <c r="D19969" s="37" t="s">
        <v>618</v>
      </c>
      <c r="E19969" s="0" t="n">
        <v>2</v>
      </c>
      <c r="F19969" s="38" t="s">
        <v>70</v>
      </c>
      <c r="G19969" s="37" t="s">
        <v>619</v>
      </c>
      <c r="H19969" s="0" t="n">
        <v>1143881</v>
      </c>
      <c r="I19969" s="0" t="n">
        <v>507179</v>
      </c>
      <c r="J19969" s="0" t="n">
        <v>-738</v>
      </c>
    </row>
    <row r="19970" customFormat="false" ht="15" hidden="false" customHeight="false" outlineLevel="0" collapsed="false">
      <c r="A19970" s="0" t="n">
        <v>202508</v>
      </c>
      <c r="B19970" s="0" t="n">
        <v>202509</v>
      </c>
      <c r="C19970" s="37" t="s">
        <v>184</v>
      </c>
      <c r="D19970" s="37" t="s">
        <v>231</v>
      </c>
      <c r="E19970" s="0" t="n">
        <v>2</v>
      </c>
      <c r="F19970" s="38" t="s">
        <v>70</v>
      </c>
      <c r="G19970" s="37" t="s">
        <v>620</v>
      </c>
      <c r="H19970" s="0" t="n">
        <v>854546</v>
      </c>
      <c r="I19970" s="0" t="n">
        <v>307821</v>
      </c>
      <c r="J19970" s="0" t="n">
        <v>-13705</v>
      </c>
    </row>
    <row r="19971" customFormat="false" ht="15" hidden="false" customHeight="false" outlineLevel="0" collapsed="false">
      <c r="A19971" s="0" t="n">
        <v>202508</v>
      </c>
      <c r="B19971" s="0" t="n">
        <v>202509</v>
      </c>
      <c r="C19971" s="37" t="s">
        <v>124</v>
      </c>
      <c r="D19971" s="37" t="s">
        <v>467</v>
      </c>
      <c r="E19971" s="0" t="n">
        <v>2</v>
      </c>
      <c r="F19971" s="38" t="s">
        <v>70</v>
      </c>
      <c r="G19971" s="37" t="s">
        <v>621</v>
      </c>
      <c r="H19971" s="0" t="n">
        <v>604058</v>
      </c>
      <c r="I19971" s="0" t="n">
        <v>354364</v>
      </c>
      <c r="J19971" s="0" t="n">
        <v>-84989</v>
      </c>
    </row>
    <row r="19972" customFormat="false" ht="15" hidden="false" customHeight="false" outlineLevel="0" collapsed="false">
      <c r="A19972" s="0" t="n">
        <v>202508</v>
      </c>
      <c r="B19972" s="0" t="n">
        <v>202509</v>
      </c>
      <c r="C19972" s="37" t="s">
        <v>112</v>
      </c>
      <c r="D19972" s="37" t="s">
        <v>324</v>
      </c>
      <c r="E19972" s="0" t="n">
        <v>2</v>
      </c>
      <c r="F19972" s="38" t="s">
        <v>70</v>
      </c>
      <c r="G19972" s="37" t="s">
        <v>622</v>
      </c>
      <c r="H19972" s="0" t="n">
        <v>3699062</v>
      </c>
      <c r="I19972" s="0" t="n">
        <v>1619020</v>
      </c>
      <c r="J19972" s="0" t="n">
        <v>76830</v>
      </c>
    </row>
    <row r="19973" customFormat="false" ht="15" hidden="false" customHeight="false" outlineLevel="0" collapsed="false">
      <c r="A19973" s="0" t="n">
        <v>202508</v>
      </c>
      <c r="B19973" s="0" t="n">
        <v>202509</v>
      </c>
      <c r="C19973" s="37" t="s">
        <v>106</v>
      </c>
      <c r="D19973" s="37" t="s">
        <v>623</v>
      </c>
      <c r="E19973" s="0" t="n">
        <v>2</v>
      </c>
      <c r="F19973" s="38" t="s">
        <v>70</v>
      </c>
      <c r="G19973" s="37" t="s">
        <v>624</v>
      </c>
      <c r="H19973" s="0" t="n">
        <v>2032259</v>
      </c>
      <c r="I19973" s="0" t="n">
        <v>685802</v>
      </c>
      <c r="J19973" s="0" t="n">
        <v>37811</v>
      </c>
    </row>
    <row r="19974" customFormat="false" ht="15" hidden="false" customHeight="false" outlineLevel="0" collapsed="false">
      <c r="A19974" s="0" t="n">
        <v>202508</v>
      </c>
      <c r="B19974" s="0" t="n">
        <v>202509</v>
      </c>
      <c r="C19974" s="37" t="s">
        <v>95</v>
      </c>
      <c r="D19974" s="37" t="s">
        <v>320</v>
      </c>
      <c r="E19974" s="0" t="n">
        <v>2</v>
      </c>
      <c r="F19974" s="38" t="s">
        <v>70</v>
      </c>
      <c r="G19974" s="37" t="s">
        <v>625</v>
      </c>
      <c r="H19974" s="0" t="n">
        <v>1684504</v>
      </c>
      <c r="I19974" s="0" t="n">
        <v>571214</v>
      </c>
      <c r="J19974" s="0" t="n">
        <v>123148</v>
      </c>
    </row>
    <row r="19975" customFormat="false" ht="15" hidden="false" customHeight="false" outlineLevel="0" collapsed="false">
      <c r="A19975" s="0" t="n">
        <v>202508</v>
      </c>
      <c r="B19975" s="0" t="n">
        <v>202509</v>
      </c>
      <c r="C19975" s="37" t="s">
        <v>197</v>
      </c>
      <c r="D19975" s="37" t="s">
        <v>626</v>
      </c>
      <c r="E19975" s="0" t="n">
        <v>2</v>
      </c>
      <c r="F19975" s="38" t="s">
        <v>70</v>
      </c>
      <c r="G19975" s="37" t="s">
        <v>627</v>
      </c>
      <c r="H19975" s="0" t="n">
        <v>1274503</v>
      </c>
      <c r="I19975" s="0" t="n">
        <v>353299</v>
      </c>
      <c r="J19975" s="0" t="n">
        <v>65270</v>
      </c>
    </row>
    <row r="19976" customFormat="false" ht="15" hidden="false" customHeight="false" outlineLevel="0" collapsed="false">
      <c r="A19976" s="0" t="n">
        <v>202508</v>
      </c>
      <c r="B19976" s="0" t="n">
        <v>202509</v>
      </c>
      <c r="C19976" s="37" t="s">
        <v>197</v>
      </c>
      <c r="D19976" s="37" t="s">
        <v>172</v>
      </c>
      <c r="E19976" s="0" t="n">
        <v>2</v>
      </c>
      <c r="F19976" s="38" t="s">
        <v>70</v>
      </c>
      <c r="G19976" s="37" t="s">
        <v>628</v>
      </c>
      <c r="H19976" s="0" t="n">
        <v>2554998</v>
      </c>
      <c r="I19976" s="0" t="n">
        <v>1512409</v>
      </c>
      <c r="J19976" s="0" t="n">
        <v>195378</v>
      </c>
    </row>
    <row r="19977" customFormat="false" ht="15" hidden="false" customHeight="false" outlineLevel="0" collapsed="false">
      <c r="A19977" s="0" t="n">
        <v>202508</v>
      </c>
      <c r="B19977" s="0" t="n">
        <v>202509</v>
      </c>
      <c r="C19977" s="37" t="s">
        <v>124</v>
      </c>
      <c r="D19977" s="37" t="s">
        <v>420</v>
      </c>
      <c r="E19977" s="0" t="n">
        <v>2</v>
      </c>
      <c r="F19977" s="38" t="s">
        <v>70</v>
      </c>
      <c r="G19977" s="37" t="s">
        <v>629</v>
      </c>
      <c r="H19977" s="0" t="n">
        <v>1056548</v>
      </c>
      <c r="I19977" s="0" t="n">
        <v>350342</v>
      </c>
      <c r="J19977" s="0" t="n">
        <v>53879</v>
      </c>
    </row>
    <row r="19978" customFormat="false" ht="15" hidden="false" customHeight="false" outlineLevel="0" collapsed="false">
      <c r="A19978" s="0" t="n">
        <v>202508</v>
      </c>
      <c r="B19978" s="0" t="n">
        <v>202509</v>
      </c>
      <c r="C19978" s="37" t="s">
        <v>95</v>
      </c>
      <c r="D19978" s="37" t="s">
        <v>200</v>
      </c>
      <c r="E19978" s="0" t="n">
        <v>2</v>
      </c>
      <c r="F19978" s="38" t="s">
        <v>70</v>
      </c>
      <c r="G19978" s="37" t="s">
        <v>630</v>
      </c>
      <c r="H19978" s="0" t="n">
        <v>24238217</v>
      </c>
      <c r="I19978" s="0" t="n">
        <v>13575140</v>
      </c>
      <c r="J19978" s="0" t="n">
        <v>2242224</v>
      </c>
    </row>
    <row r="19979" customFormat="false" ht="15" hidden="false" customHeight="false" outlineLevel="0" collapsed="false">
      <c r="A19979" s="0" t="n">
        <v>202508</v>
      </c>
      <c r="B19979" s="0" t="n">
        <v>202509</v>
      </c>
      <c r="C19979" s="37" t="s">
        <v>106</v>
      </c>
      <c r="D19979" s="37" t="s">
        <v>631</v>
      </c>
      <c r="E19979" s="0" t="n">
        <v>2</v>
      </c>
      <c r="F19979" s="38" t="s">
        <v>70</v>
      </c>
      <c r="G19979" s="37" t="s">
        <v>632</v>
      </c>
      <c r="H19979" s="0" t="n">
        <v>214480</v>
      </c>
      <c r="I19979" s="0" t="n">
        <v>109772</v>
      </c>
      <c r="J19979" s="0" t="n">
        <v>14134</v>
      </c>
    </row>
    <row r="19980" customFormat="false" ht="15" hidden="false" customHeight="false" outlineLevel="0" collapsed="false">
      <c r="A19980" s="0" t="n">
        <v>202508</v>
      </c>
      <c r="B19980" s="0" t="n">
        <v>202509</v>
      </c>
      <c r="C19980" s="37" t="s">
        <v>106</v>
      </c>
      <c r="D19980" s="37" t="s">
        <v>214</v>
      </c>
      <c r="E19980" s="0" t="n">
        <v>2</v>
      </c>
      <c r="F19980" s="38" t="s">
        <v>70</v>
      </c>
      <c r="G19980" s="37" t="s">
        <v>633</v>
      </c>
      <c r="H19980" s="0" t="n">
        <v>4179994</v>
      </c>
      <c r="I19980" s="0" t="n">
        <v>1133818</v>
      </c>
      <c r="J19980" s="0" t="n">
        <v>247712</v>
      </c>
    </row>
    <row r="19981" customFormat="false" ht="15" hidden="false" customHeight="false" outlineLevel="0" collapsed="false">
      <c r="A19981" s="0" t="n">
        <v>202508</v>
      </c>
      <c r="B19981" s="0" t="n">
        <v>202509</v>
      </c>
      <c r="C19981" s="37" t="s">
        <v>184</v>
      </c>
      <c r="D19981" s="37" t="s">
        <v>634</v>
      </c>
      <c r="E19981" s="0" t="n">
        <v>2</v>
      </c>
      <c r="F19981" s="38" t="s">
        <v>70</v>
      </c>
      <c r="G19981" s="37" t="s">
        <v>635</v>
      </c>
      <c r="H19981" s="0" t="n">
        <v>8653297</v>
      </c>
      <c r="I19981" s="0" t="n">
        <v>2292409</v>
      </c>
      <c r="J19981" s="0" t="n">
        <v>-107647</v>
      </c>
    </row>
    <row r="19982" customFormat="false" ht="15" hidden="false" customHeight="false" outlineLevel="0" collapsed="false">
      <c r="A19982" s="0" t="n">
        <v>202508</v>
      </c>
      <c r="B19982" s="0" t="n">
        <v>202509</v>
      </c>
      <c r="C19982" s="37" t="s">
        <v>109</v>
      </c>
      <c r="D19982" s="37" t="s">
        <v>636</v>
      </c>
      <c r="E19982" s="0" t="n">
        <v>2</v>
      </c>
      <c r="F19982" s="38" t="s">
        <v>70</v>
      </c>
      <c r="G19982" s="37" t="s">
        <v>637</v>
      </c>
      <c r="H19982" s="0" t="n">
        <v>627406</v>
      </c>
      <c r="I19982" s="0" t="n">
        <v>995385</v>
      </c>
      <c r="J19982" s="0" t="n">
        <v>31114</v>
      </c>
    </row>
    <row r="19983" customFormat="false" ht="15" hidden="false" customHeight="false" outlineLevel="0" collapsed="false">
      <c r="A19983" s="0" t="n">
        <v>202508</v>
      </c>
      <c r="B19983" s="0" t="n">
        <v>202509</v>
      </c>
      <c r="C19983" s="37" t="s">
        <v>106</v>
      </c>
      <c r="D19983" s="37" t="s">
        <v>638</v>
      </c>
      <c r="E19983" s="0" t="n">
        <v>2</v>
      </c>
      <c r="F19983" s="38" t="s">
        <v>70</v>
      </c>
      <c r="G19983" s="37" t="s">
        <v>639</v>
      </c>
      <c r="H19983" s="0" t="n">
        <v>25237540</v>
      </c>
      <c r="I19983" s="0" t="n">
        <v>6392034</v>
      </c>
      <c r="J19983" s="0" t="n">
        <v>109540</v>
      </c>
    </row>
    <row r="19984" customFormat="false" ht="15" hidden="false" customHeight="false" outlineLevel="0" collapsed="false">
      <c r="A19984" s="0" t="n">
        <v>202508</v>
      </c>
      <c r="B19984" s="0" t="n">
        <v>202509</v>
      </c>
      <c r="C19984" s="37" t="s">
        <v>124</v>
      </c>
      <c r="D19984" s="37" t="s">
        <v>99</v>
      </c>
      <c r="E19984" s="0" t="n">
        <v>2</v>
      </c>
      <c r="F19984" s="38" t="s">
        <v>70</v>
      </c>
      <c r="G19984" s="37" t="s">
        <v>640</v>
      </c>
      <c r="H19984" s="0" t="n">
        <v>4882370</v>
      </c>
      <c r="I19984" s="0" t="n">
        <v>1050646</v>
      </c>
      <c r="J19984" s="0" t="n">
        <v>26112</v>
      </c>
    </row>
    <row r="19985" customFormat="false" ht="15" hidden="false" customHeight="false" outlineLevel="0" collapsed="false">
      <c r="A19985" s="0" t="n">
        <v>202508</v>
      </c>
      <c r="B19985" s="0" t="n">
        <v>202509</v>
      </c>
      <c r="C19985" s="37" t="s">
        <v>109</v>
      </c>
      <c r="D19985" s="37" t="s">
        <v>300</v>
      </c>
      <c r="E19985" s="0" t="n">
        <v>2</v>
      </c>
      <c r="F19985" s="38" t="s">
        <v>70</v>
      </c>
      <c r="G19985" s="37" t="s">
        <v>641</v>
      </c>
      <c r="H19985" s="0" t="n">
        <v>4984141</v>
      </c>
      <c r="I19985" s="0" t="n">
        <v>1957307</v>
      </c>
      <c r="J19985" s="0" t="n">
        <v>126906</v>
      </c>
    </row>
    <row r="19986" customFormat="false" ht="15" hidden="false" customHeight="false" outlineLevel="0" collapsed="false">
      <c r="A19986" s="0" t="n">
        <v>202508</v>
      </c>
      <c r="B19986" s="0" t="n">
        <v>202509</v>
      </c>
      <c r="C19986" s="37" t="s">
        <v>109</v>
      </c>
      <c r="D19986" s="37" t="s">
        <v>116</v>
      </c>
      <c r="E19986" s="0" t="n">
        <v>2</v>
      </c>
      <c r="F19986" s="38" t="s">
        <v>70</v>
      </c>
      <c r="G19986" s="37" t="s">
        <v>642</v>
      </c>
      <c r="H19986" s="0" t="n">
        <v>1247932</v>
      </c>
      <c r="I19986" s="0" t="n">
        <v>421332</v>
      </c>
      <c r="J19986" s="0" t="n">
        <v>102492</v>
      </c>
    </row>
    <row r="19987" customFormat="false" ht="15" hidden="false" customHeight="false" outlineLevel="0" collapsed="false">
      <c r="A19987" s="0" t="n">
        <v>202508</v>
      </c>
      <c r="B19987" s="0" t="n">
        <v>202509</v>
      </c>
      <c r="C19987" s="37" t="s">
        <v>124</v>
      </c>
      <c r="D19987" s="37" t="s">
        <v>170</v>
      </c>
      <c r="E19987" s="0" t="n">
        <v>2</v>
      </c>
      <c r="F19987" s="38" t="s">
        <v>70</v>
      </c>
      <c r="G19987" s="37" t="s">
        <v>643</v>
      </c>
      <c r="H19987" s="0" t="n">
        <v>835209</v>
      </c>
      <c r="I19987" s="0" t="n">
        <v>579763</v>
      </c>
      <c r="J19987" s="0" t="n">
        <v>98290</v>
      </c>
    </row>
    <row r="19988" customFormat="false" ht="15" hidden="false" customHeight="false" outlineLevel="0" collapsed="false">
      <c r="A19988" s="0" t="n">
        <v>202508</v>
      </c>
      <c r="B19988" s="0" t="n">
        <v>202509</v>
      </c>
      <c r="C19988" s="37" t="s">
        <v>115</v>
      </c>
      <c r="D19988" s="37" t="s">
        <v>130</v>
      </c>
      <c r="E19988" s="0" t="n">
        <v>2</v>
      </c>
      <c r="F19988" s="38" t="s">
        <v>70</v>
      </c>
      <c r="G19988" s="37" t="s">
        <v>644</v>
      </c>
      <c r="H19988" s="0" t="n">
        <v>1283050</v>
      </c>
      <c r="I19988" s="0" t="n">
        <v>1280023</v>
      </c>
      <c r="J19988" s="0" t="n">
        <v>258964</v>
      </c>
    </row>
    <row r="19989" customFormat="false" ht="15" hidden="false" customHeight="false" outlineLevel="0" collapsed="false">
      <c r="A19989" s="0" t="n">
        <v>202508</v>
      </c>
      <c r="B19989" s="0" t="n">
        <v>202509</v>
      </c>
      <c r="C19989" s="37" t="s">
        <v>95</v>
      </c>
      <c r="D19989" s="37" t="s">
        <v>235</v>
      </c>
      <c r="E19989" s="0" t="n">
        <v>2</v>
      </c>
      <c r="F19989" s="38" t="s">
        <v>70</v>
      </c>
      <c r="G19989" s="37" t="s">
        <v>645</v>
      </c>
      <c r="H19989" s="0" t="n">
        <v>2104402</v>
      </c>
      <c r="I19989" s="0" t="n">
        <v>1052417</v>
      </c>
      <c r="J19989" s="0" t="n">
        <v>75992</v>
      </c>
    </row>
    <row r="19990" customFormat="false" ht="15" hidden="false" customHeight="false" outlineLevel="0" collapsed="false">
      <c r="A19990" s="0" t="n">
        <v>202508</v>
      </c>
      <c r="B19990" s="0" t="n">
        <v>202509</v>
      </c>
      <c r="C19990" s="37" t="s">
        <v>115</v>
      </c>
      <c r="D19990" s="37" t="s">
        <v>646</v>
      </c>
      <c r="E19990" s="0" t="n">
        <v>2</v>
      </c>
      <c r="F19990" s="38" t="s">
        <v>70</v>
      </c>
      <c r="G19990" s="37" t="s">
        <v>647</v>
      </c>
      <c r="H19990" s="0" t="n">
        <v>8766504</v>
      </c>
      <c r="I19990" s="0" t="n">
        <v>6012780</v>
      </c>
      <c r="J19990" s="0" t="n">
        <v>406943</v>
      </c>
    </row>
    <row r="19991" customFormat="false" ht="15" hidden="false" customHeight="false" outlineLevel="0" collapsed="false">
      <c r="A19991" s="0" t="n">
        <v>202508</v>
      </c>
      <c r="B19991" s="0" t="n">
        <v>202509</v>
      </c>
      <c r="C19991" s="37" t="s">
        <v>149</v>
      </c>
      <c r="D19991" s="37" t="s">
        <v>531</v>
      </c>
      <c r="E19991" s="0" t="n">
        <v>2</v>
      </c>
      <c r="F19991" s="38" t="s">
        <v>70</v>
      </c>
      <c r="G19991" s="37" t="s">
        <v>648</v>
      </c>
      <c r="H19991" s="0" t="n">
        <v>1472018</v>
      </c>
      <c r="I19991" s="0" t="n">
        <v>1732458</v>
      </c>
      <c r="J19991" s="0" t="n">
        <v>238797</v>
      </c>
    </row>
    <row r="19992" customFormat="false" ht="15" hidden="false" customHeight="false" outlineLevel="0" collapsed="false">
      <c r="A19992" s="0" t="n">
        <v>202508</v>
      </c>
      <c r="B19992" s="0" t="n">
        <v>202509</v>
      </c>
      <c r="C19992" s="37" t="s">
        <v>124</v>
      </c>
      <c r="D19992" s="37" t="s">
        <v>616</v>
      </c>
      <c r="E19992" s="0" t="n">
        <v>2</v>
      </c>
      <c r="F19992" s="38" t="s">
        <v>70</v>
      </c>
      <c r="G19992" s="37" t="s">
        <v>649</v>
      </c>
      <c r="H19992" s="0" t="n">
        <v>381422</v>
      </c>
      <c r="I19992" s="0" t="n">
        <v>312418</v>
      </c>
      <c r="J19992" s="0" t="n">
        <v>38491</v>
      </c>
    </row>
    <row r="19993" customFormat="false" ht="15" hidden="false" customHeight="false" outlineLevel="0" collapsed="false">
      <c r="A19993" s="0" t="n">
        <v>202508</v>
      </c>
      <c r="B19993" s="0" t="n">
        <v>202509</v>
      </c>
      <c r="C19993" s="37" t="s">
        <v>101</v>
      </c>
      <c r="D19993" s="37" t="s">
        <v>445</v>
      </c>
      <c r="E19993" s="0" t="n">
        <v>2</v>
      </c>
      <c r="F19993" s="38" t="s">
        <v>70</v>
      </c>
      <c r="G19993" s="37" t="s">
        <v>650</v>
      </c>
      <c r="H19993" s="0" t="n">
        <v>3603819</v>
      </c>
      <c r="I19993" s="0" t="n">
        <v>1701542</v>
      </c>
      <c r="J19993" s="0" t="n">
        <v>209536</v>
      </c>
    </row>
    <row r="19994" customFormat="false" ht="15" hidden="false" customHeight="false" outlineLevel="0" collapsed="false">
      <c r="A19994" s="0" t="n">
        <v>202508</v>
      </c>
      <c r="B19994" s="0" t="n">
        <v>202509</v>
      </c>
      <c r="C19994" s="37" t="s">
        <v>109</v>
      </c>
      <c r="D19994" s="37" t="s">
        <v>651</v>
      </c>
      <c r="E19994" s="0" t="n">
        <v>2</v>
      </c>
      <c r="F19994" s="38" t="s">
        <v>70</v>
      </c>
      <c r="G19994" s="37" t="s">
        <v>652</v>
      </c>
      <c r="H19994" s="0" t="n">
        <v>4269110</v>
      </c>
      <c r="I19994" s="0" t="n">
        <v>1617164</v>
      </c>
      <c r="J19994" s="0" t="n">
        <v>504297</v>
      </c>
    </row>
    <row r="19995" customFormat="false" ht="15" hidden="false" customHeight="false" outlineLevel="0" collapsed="false">
      <c r="A19995" s="0" t="n">
        <v>202508</v>
      </c>
      <c r="B19995" s="0" t="n">
        <v>202509</v>
      </c>
      <c r="C19995" s="37" t="s">
        <v>184</v>
      </c>
      <c r="D19995" s="37" t="s">
        <v>482</v>
      </c>
      <c r="E19995" s="0" t="n">
        <v>2</v>
      </c>
      <c r="F19995" s="38" t="s">
        <v>70</v>
      </c>
      <c r="G19995" s="37" t="s">
        <v>653</v>
      </c>
      <c r="H19995" s="0" t="n">
        <v>2531403</v>
      </c>
      <c r="I19995" s="0" t="n">
        <v>854987</v>
      </c>
      <c r="J19995" s="0" t="n">
        <v>118489</v>
      </c>
    </row>
    <row r="19996" customFormat="false" ht="15" hidden="false" customHeight="false" outlineLevel="0" collapsed="false">
      <c r="A19996" s="0" t="n">
        <v>202508</v>
      </c>
      <c r="B19996" s="0" t="n">
        <v>202509</v>
      </c>
      <c r="C19996" s="37" t="s">
        <v>136</v>
      </c>
      <c r="D19996" s="37" t="s">
        <v>606</v>
      </c>
      <c r="E19996" s="0" t="n">
        <v>2</v>
      </c>
      <c r="F19996" s="38" t="s">
        <v>70</v>
      </c>
      <c r="G19996" s="37" t="s">
        <v>654</v>
      </c>
      <c r="H19996" s="0" t="n">
        <v>2710437</v>
      </c>
      <c r="I19996" s="0" t="n">
        <v>486392</v>
      </c>
      <c r="J19996" s="0" t="n">
        <v>627</v>
      </c>
    </row>
    <row r="19997" customFormat="false" ht="15" hidden="false" customHeight="false" outlineLevel="0" collapsed="false">
      <c r="A19997" s="0" t="n">
        <v>202508</v>
      </c>
      <c r="B19997" s="0" t="n">
        <v>202509</v>
      </c>
      <c r="C19997" s="37" t="s">
        <v>152</v>
      </c>
      <c r="D19997" s="37" t="s">
        <v>655</v>
      </c>
      <c r="E19997" s="0" t="n">
        <v>2</v>
      </c>
      <c r="F19997" s="38" t="s">
        <v>70</v>
      </c>
      <c r="G19997" s="37" t="s">
        <v>656</v>
      </c>
      <c r="H19997" s="0" t="n">
        <v>760159</v>
      </c>
      <c r="I19997" s="0" t="n">
        <v>303814</v>
      </c>
      <c r="J19997" s="0" t="n">
        <v>2919</v>
      </c>
    </row>
    <row r="19998" customFormat="false" ht="15" hidden="false" customHeight="false" outlineLevel="0" collapsed="false">
      <c r="A19998" s="0" t="n">
        <v>202508</v>
      </c>
      <c r="B19998" s="0" t="n">
        <v>202509</v>
      </c>
      <c r="C19998" s="37" t="s">
        <v>178</v>
      </c>
      <c r="D19998" s="37" t="s">
        <v>127</v>
      </c>
      <c r="E19998" s="0" t="n">
        <v>2</v>
      </c>
      <c r="F19998" s="38" t="s">
        <v>70</v>
      </c>
      <c r="G19998" s="37" t="s">
        <v>657</v>
      </c>
      <c r="H19998" s="0" t="n">
        <v>555129</v>
      </c>
      <c r="I19998" s="0" t="n">
        <v>374520</v>
      </c>
      <c r="J19998" s="0" t="n">
        <v>61491</v>
      </c>
    </row>
    <row r="19999" customFormat="false" ht="15" hidden="false" customHeight="false" outlineLevel="0" collapsed="false">
      <c r="A19999" s="0" t="n">
        <v>202508</v>
      </c>
      <c r="B19999" s="0" t="n">
        <v>202509</v>
      </c>
      <c r="C19999" s="37" t="s">
        <v>158</v>
      </c>
      <c r="D19999" s="37" t="s">
        <v>189</v>
      </c>
      <c r="E19999" s="0" t="n">
        <v>2</v>
      </c>
      <c r="F19999" s="38" t="s">
        <v>70</v>
      </c>
      <c r="G19999" s="37" t="s">
        <v>658</v>
      </c>
      <c r="H19999" s="0" t="n">
        <v>489139</v>
      </c>
      <c r="I19999" s="0" t="n">
        <v>320651</v>
      </c>
      <c r="J19999" s="0" t="n">
        <v>50143</v>
      </c>
    </row>
    <row r="20000" customFormat="false" ht="15" hidden="false" customHeight="false" outlineLevel="0" collapsed="false">
      <c r="A20000" s="0" t="n">
        <v>202508</v>
      </c>
      <c r="B20000" s="0" t="n">
        <v>202509</v>
      </c>
      <c r="C20000" s="37" t="s">
        <v>98</v>
      </c>
      <c r="D20000" s="37" t="s">
        <v>659</v>
      </c>
      <c r="E20000" s="0" t="n">
        <v>2</v>
      </c>
      <c r="F20000" s="38" t="s">
        <v>70</v>
      </c>
      <c r="G20000" s="37" t="s">
        <v>660</v>
      </c>
      <c r="H20000" s="0" t="n">
        <v>172000</v>
      </c>
      <c r="I20000" s="0" t="n">
        <v>95422</v>
      </c>
      <c r="J20000" s="0" t="n">
        <v>16973</v>
      </c>
    </row>
    <row r="20001" customFormat="false" ht="15" hidden="false" customHeight="false" outlineLevel="0" collapsed="false">
      <c r="A20001" s="0" t="n">
        <v>202508</v>
      </c>
      <c r="B20001" s="0" t="n">
        <v>202509</v>
      </c>
      <c r="C20001" s="37" t="s">
        <v>184</v>
      </c>
      <c r="D20001" s="37" t="s">
        <v>385</v>
      </c>
      <c r="E20001" s="0" t="n">
        <v>2</v>
      </c>
      <c r="F20001" s="38" t="s">
        <v>70</v>
      </c>
      <c r="G20001" s="37" t="s">
        <v>661</v>
      </c>
      <c r="H20001" s="0" t="n">
        <v>3128299</v>
      </c>
      <c r="I20001" s="0" t="n">
        <v>3384271</v>
      </c>
      <c r="J20001" s="0" t="n">
        <v>447023</v>
      </c>
    </row>
    <row r="20002" customFormat="false" ht="15" hidden="false" customHeight="false" outlineLevel="0" collapsed="false">
      <c r="A20002" s="0" t="n">
        <v>202508</v>
      </c>
      <c r="B20002" s="0" t="n">
        <v>202509</v>
      </c>
      <c r="C20002" s="37" t="s">
        <v>101</v>
      </c>
      <c r="D20002" s="37" t="s">
        <v>141</v>
      </c>
      <c r="E20002" s="0" t="n">
        <v>2</v>
      </c>
      <c r="F20002" s="38" t="s">
        <v>70</v>
      </c>
      <c r="G20002" s="37" t="s">
        <v>662</v>
      </c>
      <c r="H20002" s="0" t="n">
        <v>1591732</v>
      </c>
      <c r="I20002" s="0" t="n">
        <v>591581</v>
      </c>
      <c r="J20002" s="0" t="n">
        <v>-14203</v>
      </c>
    </row>
    <row r="20003" customFormat="false" ht="15" hidden="false" customHeight="false" outlineLevel="0" collapsed="false">
      <c r="A20003" s="0" t="n">
        <v>202508</v>
      </c>
      <c r="B20003" s="0" t="n">
        <v>202509</v>
      </c>
      <c r="C20003" s="37" t="s">
        <v>98</v>
      </c>
      <c r="D20003" s="37" t="s">
        <v>110</v>
      </c>
      <c r="E20003" s="0" t="n">
        <v>2</v>
      </c>
      <c r="F20003" s="38" t="s">
        <v>70</v>
      </c>
      <c r="G20003" s="37" t="s">
        <v>663</v>
      </c>
      <c r="H20003" s="0" t="n">
        <v>692743</v>
      </c>
      <c r="I20003" s="0" t="n">
        <v>275409</v>
      </c>
      <c r="J20003" s="0" t="n">
        <v>64354</v>
      </c>
    </row>
    <row r="20004" customFormat="false" ht="15" hidden="false" customHeight="false" outlineLevel="0" collapsed="false">
      <c r="A20004" s="0" t="n">
        <v>202508</v>
      </c>
      <c r="B20004" s="0" t="n">
        <v>202509</v>
      </c>
      <c r="C20004" s="37" t="s">
        <v>158</v>
      </c>
      <c r="D20004" s="37" t="s">
        <v>332</v>
      </c>
      <c r="E20004" s="0" t="n">
        <v>2</v>
      </c>
      <c r="F20004" s="38" t="s">
        <v>70</v>
      </c>
      <c r="G20004" s="37" t="s">
        <v>664</v>
      </c>
      <c r="H20004" s="0" t="n">
        <v>34468</v>
      </c>
      <c r="I20004" s="0" t="n">
        <v>10323</v>
      </c>
      <c r="J20004" s="0" t="n">
        <v>2212</v>
      </c>
    </row>
    <row r="20005" customFormat="false" ht="15" hidden="false" customHeight="false" outlineLevel="0" collapsed="false">
      <c r="A20005" s="0" t="n">
        <v>202508</v>
      </c>
      <c r="B20005" s="0" t="n">
        <v>202509</v>
      </c>
      <c r="C20005" s="37" t="s">
        <v>178</v>
      </c>
      <c r="D20005" s="37" t="s">
        <v>134</v>
      </c>
      <c r="E20005" s="0" t="n">
        <v>2</v>
      </c>
      <c r="F20005" s="38" t="s">
        <v>70</v>
      </c>
      <c r="G20005" s="37" t="s">
        <v>665</v>
      </c>
      <c r="H20005" s="0" t="n">
        <v>355273</v>
      </c>
      <c r="I20005" s="0" t="n">
        <v>189989</v>
      </c>
      <c r="J20005" s="0" t="n">
        <v>7873</v>
      </c>
    </row>
    <row r="20006" customFormat="false" ht="15" hidden="false" customHeight="false" outlineLevel="0" collapsed="false">
      <c r="A20006" s="0" t="n">
        <v>202508</v>
      </c>
      <c r="B20006" s="0" t="n">
        <v>202509</v>
      </c>
      <c r="C20006" s="37" t="s">
        <v>136</v>
      </c>
      <c r="D20006" s="37" t="s">
        <v>511</v>
      </c>
      <c r="E20006" s="0" t="n">
        <v>2</v>
      </c>
      <c r="F20006" s="38" t="s">
        <v>70</v>
      </c>
      <c r="G20006" s="37" t="s">
        <v>666</v>
      </c>
      <c r="H20006" s="0" t="n">
        <v>4636669</v>
      </c>
      <c r="I20006" s="0" t="n">
        <v>1332547</v>
      </c>
      <c r="J20006" s="0" t="n">
        <v>155441</v>
      </c>
    </row>
    <row r="20007" customFormat="false" ht="15" hidden="false" customHeight="false" outlineLevel="0" collapsed="false">
      <c r="A20007" s="0" t="n">
        <v>202508</v>
      </c>
      <c r="B20007" s="0" t="n">
        <v>202509</v>
      </c>
      <c r="C20007" s="37" t="s">
        <v>149</v>
      </c>
      <c r="D20007" s="37" t="s">
        <v>298</v>
      </c>
      <c r="E20007" s="0" t="n">
        <v>2</v>
      </c>
      <c r="F20007" s="38" t="s">
        <v>70</v>
      </c>
      <c r="G20007" s="37" t="s">
        <v>667</v>
      </c>
      <c r="H20007" s="0" t="n">
        <v>704654</v>
      </c>
      <c r="I20007" s="0" t="n">
        <v>376057</v>
      </c>
      <c r="J20007" s="0" t="n">
        <v>37072</v>
      </c>
    </row>
    <row r="20008" customFormat="false" ht="15" hidden="false" customHeight="false" outlineLevel="0" collapsed="false">
      <c r="A20008" s="0" t="n">
        <v>202508</v>
      </c>
      <c r="B20008" s="0" t="n">
        <v>202509</v>
      </c>
      <c r="C20008" s="37" t="s">
        <v>115</v>
      </c>
      <c r="D20008" s="37" t="s">
        <v>288</v>
      </c>
      <c r="E20008" s="0" t="n">
        <v>2</v>
      </c>
      <c r="F20008" s="38" t="s">
        <v>70</v>
      </c>
      <c r="G20008" s="37" t="s">
        <v>668</v>
      </c>
      <c r="H20008" s="0" t="n">
        <v>2634467</v>
      </c>
      <c r="I20008" s="0" t="n">
        <v>1340936</v>
      </c>
      <c r="J20008" s="0" t="n">
        <v>57453</v>
      </c>
    </row>
    <row r="20009" customFormat="false" ht="15" hidden="false" customHeight="false" outlineLevel="0" collapsed="false">
      <c r="A20009" s="0" t="n">
        <v>202508</v>
      </c>
      <c r="B20009" s="0" t="n">
        <v>202509</v>
      </c>
      <c r="C20009" s="37" t="s">
        <v>112</v>
      </c>
      <c r="D20009" s="37" t="s">
        <v>280</v>
      </c>
      <c r="E20009" s="0" t="n">
        <v>2</v>
      </c>
      <c r="F20009" s="38" t="s">
        <v>70</v>
      </c>
      <c r="G20009" s="37" t="s">
        <v>669</v>
      </c>
      <c r="H20009" s="0" t="n">
        <v>261918</v>
      </c>
      <c r="I20009" s="0" t="n">
        <v>132337</v>
      </c>
      <c r="J20009" s="0" t="n">
        <v>-4753</v>
      </c>
    </row>
    <row r="20010" customFormat="false" ht="15" hidden="false" customHeight="false" outlineLevel="0" collapsed="false">
      <c r="A20010" s="0" t="n">
        <v>202508</v>
      </c>
      <c r="B20010" s="0" t="n">
        <v>202509</v>
      </c>
      <c r="C20010" s="37" t="s">
        <v>101</v>
      </c>
      <c r="D20010" s="37" t="s">
        <v>401</v>
      </c>
      <c r="E20010" s="0" t="n">
        <v>2</v>
      </c>
      <c r="F20010" s="38" t="s">
        <v>70</v>
      </c>
      <c r="G20010" s="37" t="s">
        <v>670</v>
      </c>
      <c r="H20010" s="0" t="n">
        <v>8669359</v>
      </c>
      <c r="I20010" s="0" t="n">
        <v>1203619</v>
      </c>
      <c r="J20010" s="0" t="n">
        <v>165435</v>
      </c>
    </row>
    <row r="20011" customFormat="false" ht="15" hidden="false" customHeight="false" outlineLevel="0" collapsed="false">
      <c r="A20011" s="0" t="n">
        <v>202508</v>
      </c>
      <c r="B20011" s="0" t="n">
        <v>202509</v>
      </c>
      <c r="C20011" s="37" t="s">
        <v>149</v>
      </c>
      <c r="D20011" s="37" t="s">
        <v>258</v>
      </c>
      <c r="E20011" s="0" t="n">
        <v>2</v>
      </c>
      <c r="F20011" s="38" t="s">
        <v>70</v>
      </c>
      <c r="G20011" s="37" t="s">
        <v>671</v>
      </c>
      <c r="H20011" s="0" t="n">
        <v>912991</v>
      </c>
      <c r="I20011" s="0" t="n">
        <v>713452</v>
      </c>
      <c r="J20011" s="0" t="n">
        <v>-49370</v>
      </c>
    </row>
    <row r="20012" customFormat="false" ht="15" hidden="false" customHeight="false" outlineLevel="0" collapsed="false">
      <c r="A20012" s="0" t="n">
        <v>202508</v>
      </c>
      <c r="B20012" s="0" t="n">
        <v>202509</v>
      </c>
      <c r="C20012" s="37" t="s">
        <v>106</v>
      </c>
      <c r="D20012" s="37" t="s">
        <v>389</v>
      </c>
      <c r="E20012" s="0" t="n">
        <v>2</v>
      </c>
      <c r="F20012" s="38" t="s">
        <v>70</v>
      </c>
      <c r="G20012" s="37" t="s">
        <v>672</v>
      </c>
      <c r="H20012" s="0" t="n">
        <v>2297365</v>
      </c>
      <c r="I20012" s="0" t="n">
        <v>2021166</v>
      </c>
      <c r="J20012" s="0" t="n">
        <v>41358</v>
      </c>
    </row>
    <row r="20013" customFormat="false" ht="15" hidden="false" customHeight="false" outlineLevel="0" collapsed="false">
      <c r="A20013" s="0" t="n">
        <v>202508</v>
      </c>
      <c r="B20013" s="0" t="n">
        <v>202509</v>
      </c>
      <c r="C20013" s="37" t="s">
        <v>115</v>
      </c>
      <c r="D20013" s="37" t="s">
        <v>673</v>
      </c>
      <c r="E20013" s="0" t="n">
        <v>2</v>
      </c>
      <c r="F20013" s="38" t="s">
        <v>70</v>
      </c>
      <c r="G20013" s="37" t="s">
        <v>674</v>
      </c>
      <c r="H20013" s="0" t="n">
        <v>14696047</v>
      </c>
      <c r="I20013" s="0" t="n">
        <v>6497293</v>
      </c>
      <c r="J20013" s="0" t="n">
        <v>1632006</v>
      </c>
    </row>
    <row r="20014" customFormat="false" ht="15" hidden="false" customHeight="false" outlineLevel="0" collapsed="false">
      <c r="A20014" s="0" t="n">
        <v>202508</v>
      </c>
      <c r="B20014" s="0" t="n">
        <v>202509</v>
      </c>
      <c r="C20014" s="37" t="s">
        <v>152</v>
      </c>
      <c r="D20014" s="37" t="s">
        <v>425</v>
      </c>
      <c r="E20014" s="0" t="n">
        <v>2</v>
      </c>
      <c r="F20014" s="38" t="s">
        <v>70</v>
      </c>
      <c r="G20014" s="37" t="s">
        <v>675</v>
      </c>
      <c r="H20014" s="0" t="n">
        <v>7447433</v>
      </c>
      <c r="I20014" s="0" t="n">
        <v>3242029</v>
      </c>
      <c r="J20014" s="0" t="n">
        <v>394342</v>
      </c>
    </row>
    <row r="20015" customFormat="false" ht="15" hidden="false" customHeight="false" outlineLevel="0" collapsed="false">
      <c r="A20015" s="0" t="n">
        <v>202508</v>
      </c>
      <c r="B20015" s="0" t="n">
        <v>202509</v>
      </c>
      <c r="C20015" s="37" t="s">
        <v>158</v>
      </c>
      <c r="D20015" s="37" t="s">
        <v>282</v>
      </c>
      <c r="E20015" s="0" t="n">
        <v>2</v>
      </c>
      <c r="F20015" s="38" t="s">
        <v>70</v>
      </c>
      <c r="G20015" s="37" t="s">
        <v>676</v>
      </c>
      <c r="H20015" s="0" t="n">
        <v>962260</v>
      </c>
      <c r="I20015" s="0" t="n">
        <v>596525</v>
      </c>
      <c r="J20015" s="0" t="n">
        <v>70578</v>
      </c>
    </row>
    <row r="20016" customFormat="false" ht="15" hidden="false" customHeight="false" outlineLevel="0" collapsed="false">
      <c r="A20016" s="0" t="n">
        <v>202508</v>
      </c>
      <c r="B20016" s="0" t="n">
        <v>202509</v>
      </c>
      <c r="C20016" s="37" t="s">
        <v>136</v>
      </c>
      <c r="D20016" s="37" t="s">
        <v>420</v>
      </c>
      <c r="E20016" s="0" t="n">
        <v>2</v>
      </c>
      <c r="F20016" s="38" t="s">
        <v>70</v>
      </c>
      <c r="G20016" s="37" t="s">
        <v>677</v>
      </c>
      <c r="H20016" s="0" t="n">
        <v>571418</v>
      </c>
      <c r="I20016" s="0" t="n">
        <v>269811</v>
      </c>
      <c r="J20016" s="0" t="n">
        <v>13638</v>
      </c>
    </row>
    <row r="20017" customFormat="false" ht="15" hidden="false" customHeight="false" outlineLevel="0" collapsed="false">
      <c r="A20017" s="0" t="n">
        <v>202508</v>
      </c>
      <c r="B20017" s="0" t="n">
        <v>202509</v>
      </c>
      <c r="C20017" s="37" t="s">
        <v>109</v>
      </c>
      <c r="D20017" s="37" t="s">
        <v>493</v>
      </c>
      <c r="E20017" s="0" t="n">
        <v>2</v>
      </c>
      <c r="F20017" s="38" t="s">
        <v>70</v>
      </c>
      <c r="G20017" s="37" t="s">
        <v>678</v>
      </c>
      <c r="H20017" s="0" t="n">
        <v>911408</v>
      </c>
      <c r="I20017" s="0" t="n">
        <v>813379</v>
      </c>
      <c r="J20017" s="0" t="n">
        <v>-61928</v>
      </c>
    </row>
    <row r="20018" customFormat="false" ht="15" hidden="false" customHeight="false" outlineLevel="0" collapsed="false">
      <c r="A20018" s="0" t="n">
        <v>202508</v>
      </c>
      <c r="B20018" s="0" t="n">
        <v>202509</v>
      </c>
      <c r="C20018" s="37" t="s">
        <v>109</v>
      </c>
      <c r="D20018" s="37" t="s">
        <v>320</v>
      </c>
      <c r="E20018" s="0" t="n">
        <v>2</v>
      </c>
      <c r="F20018" s="38" t="s">
        <v>70</v>
      </c>
      <c r="G20018" s="37" t="s">
        <v>679</v>
      </c>
      <c r="H20018" s="0" t="n">
        <v>2754544</v>
      </c>
      <c r="I20018" s="0" t="n">
        <v>1618474</v>
      </c>
      <c r="J20018" s="0" t="n">
        <v>196529</v>
      </c>
    </row>
    <row r="20019" customFormat="false" ht="15" hidden="false" customHeight="false" outlineLevel="0" collapsed="false">
      <c r="A20019" s="0" t="n">
        <v>202508</v>
      </c>
      <c r="B20019" s="0" t="n">
        <v>202509</v>
      </c>
      <c r="C20019" s="37" t="s">
        <v>178</v>
      </c>
      <c r="D20019" s="37" t="s">
        <v>380</v>
      </c>
      <c r="E20019" s="0" t="n">
        <v>2</v>
      </c>
      <c r="F20019" s="38" t="s">
        <v>70</v>
      </c>
      <c r="G20019" s="37" t="s">
        <v>680</v>
      </c>
      <c r="H20019" s="0" t="n">
        <v>920633</v>
      </c>
      <c r="I20019" s="0" t="n">
        <v>411302</v>
      </c>
      <c r="J20019" s="0" t="n">
        <v>53424</v>
      </c>
    </row>
    <row r="20020" customFormat="false" ht="15" hidden="false" customHeight="false" outlineLevel="0" collapsed="false">
      <c r="A20020" s="0" t="n">
        <v>202508</v>
      </c>
      <c r="B20020" s="0" t="n">
        <v>202509</v>
      </c>
      <c r="C20020" s="37" t="s">
        <v>101</v>
      </c>
      <c r="D20020" s="37" t="s">
        <v>571</v>
      </c>
      <c r="E20020" s="0" t="n">
        <v>2</v>
      </c>
      <c r="F20020" s="38" t="s">
        <v>70</v>
      </c>
      <c r="G20020" s="37" t="s">
        <v>681</v>
      </c>
      <c r="H20020" s="0" t="n">
        <v>796596</v>
      </c>
      <c r="I20020" s="0" t="n">
        <v>272542</v>
      </c>
      <c r="J20020" s="0" t="n">
        <v>43448</v>
      </c>
    </row>
    <row r="20021" customFormat="false" ht="15" hidden="false" customHeight="false" outlineLevel="0" collapsed="false">
      <c r="A20021" s="0" t="n">
        <v>202508</v>
      </c>
      <c r="B20021" s="0" t="n">
        <v>202509</v>
      </c>
      <c r="C20021" s="37" t="s">
        <v>115</v>
      </c>
      <c r="D20021" s="37" t="s">
        <v>396</v>
      </c>
      <c r="E20021" s="0" t="n">
        <v>2</v>
      </c>
      <c r="F20021" s="38" t="s">
        <v>70</v>
      </c>
      <c r="G20021" s="37" t="s">
        <v>682</v>
      </c>
      <c r="H20021" s="0" t="n">
        <v>7169455</v>
      </c>
      <c r="I20021" s="0" t="n">
        <v>3541399</v>
      </c>
      <c r="J20021" s="0" t="n">
        <v>144272</v>
      </c>
    </row>
    <row r="20022" customFormat="false" ht="15" hidden="false" customHeight="false" outlineLevel="0" collapsed="false">
      <c r="A20022" s="0" t="n">
        <v>202508</v>
      </c>
      <c r="B20022" s="0" t="n">
        <v>202509</v>
      </c>
      <c r="C20022" s="37" t="s">
        <v>178</v>
      </c>
      <c r="D20022" s="37" t="s">
        <v>247</v>
      </c>
      <c r="E20022" s="0" t="n">
        <v>2</v>
      </c>
      <c r="F20022" s="38" t="s">
        <v>70</v>
      </c>
      <c r="G20022" s="37" t="s">
        <v>683</v>
      </c>
      <c r="H20022" s="0" t="n">
        <v>1212707</v>
      </c>
      <c r="I20022" s="0" t="n">
        <v>325490</v>
      </c>
      <c r="J20022" s="0" t="n">
        <v>12737</v>
      </c>
    </row>
    <row r="20023" customFormat="false" ht="15" hidden="false" customHeight="false" outlineLevel="0" collapsed="false">
      <c r="A20023" s="0" t="n">
        <v>202508</v>
      </c>
      <c r="B20023" s="0" t="n">
        <v>202509</v>
      </c>
      <c r="C20023" s="37" t="s">
        <v>178</v>
      </c>
      <c r="D20023" s="37" t="s">
        <v>684</v>
      </c>
      <c r="E20023" s="0" t="n">
        <v>2</v>
      </c>
      <c r="F20023" s="38" t="s">
        <v>70</v>
      </c>
      <c r="G20023" s="37" t="s">
        <v>685</v>
      </c>
      <c r="H20023" s="0" t="n">
        <v>14705924</v>
      </c>
      <c r="I20023" s="0" t="n">
        <v>6874215</v>
      </c>
      <c r="J20023" s="0" t="n">
        <v>940454</v>
      </c>
    </row>
    <row r="20024" customFormat="false" ht="15" hidden="false" customHeight="false" outlineLevel="0" collapsed="false">
      <c r="A20024" s="0" t="n">
        <v>202508</v>
      </c>
      <c r="B20024" s="0" t="n">
        <v>202509</v>
      </c>
      <c r="C20024" s="37" t="s">
        <v>95</v>
      </c>
      <c r="D20024" s="37" t="s">
        <v>513</v>
      </c>
      <c r="E20024" s="0" t="n">
        <v>2</v>
      </c>
      <c r="F20024" s="38" t="s">
        <v>70</v>
      </c>
      <c r="G20024" s="37" t="s">
        <v>686</v>
      </c>
      <c r="H20024" s="0" t="n">
        <v>2013658</v>
      </c>
      <c r="I20024" s="0" t="n">
        <v>1112450</v>
      </c>
      <c r="J20024" s="0" t="n">
        <v>-50933</v>
      </c>
    </row>
    <row r="20025" customFormat="false" ht="15" hidden="false" customHeight="false" outlineLevel="0" collapsed="false">
      <c r="A20025" s="0" t="n">
        <v>202508</v>
      </c>
      <c r="B20025" s="0" t="n">
        <v>202509</v>
      </c>
      <c r="C20025" s="37" t="s">
        <v>109</v>
      </c>
      <c r="D20025" s="37" t="s">
        <v>531</v>
      </c>
      <c r="E20025" s="0" t="n">
        <v>2</v>
      </c>
      <c r="F20025" s="38" t="s">
        <v>70</v>
      </c>
      <c r="G20025" s="37" t="s">
        <v>687</v>
      </c>
      <c r="H20025" s="0" t="n">
        <v>8194295</v>
      </c>
      <c r="I20025" s="0" t="n">
        <v>4315503</v>
      </c>
      <c r="J20025" s="0" t="n">
        <v>696121</v>
      </c>
    </row>
    <row r="20026" customFormat="false" ht="15" hidden="false" customHeight="false" outlineLevel="0" collapsed="false">
      <c r="A20026" s="0" t="n">
        <v>202508</v>
      </c>
      <c r="B20026" s="0" t="n">
        <v>202509</v>
      </c>
      <c r="C20026" s="37" t="s">
        <v>115</v>
      </c>
      <c r="D20026" s="37" t="s">
        <v>385</v>
      </c>
      <c r="E20026" s="0" t="n">
        <v>2</v>
      </c>
      <c r="F20026" s="38" t="s">
        <v>70</v>
      </c>
      <c r="G20026" s="37" t="s">
        <v>688</v>
      </c>
      <c r="H20026" s="0" t="n">
        <v>2538518</v>
      </c>
      <c r="I20026" s="0" t="n">
        <v>883303</v>
      </c>
      <c r="J20026" s="0" t="n">
        <v>56509</v>
      </c>
    </row>
    <row r="20027" customFormat="false" ht="15" hidden="false" customHeight="false" outlineLevel="0" collapsed="false">
      <c r="A20027" s="0" t="n">
        <v>202508</v>
      </c>
      <c r="B20027" s="0" t="n">
        <v>202509</v>
      </c>
      <c r="C20027" s="37" t="s">
        <v>95</v>
      </c>
      <c r="D20027" s="37" t="s">
        <v>328</v>
      </c>
      <c r="E20027" s="0" t="n">
        <v>2</v>
      </c>
      <c r="F20027" s="38" t="s">
        <v>70</v>
      </c>
      <c r="G20027" s="37" t="s">
        <v>689</v>
      </c>
      <c r="H20027" s="0" t="n">
        <v>3404577</v>
      </c>
      <c r="I20027" s="0" t="n">
        <v>2745177</v>
      </c>
      <c r="J20027" s="0" t="n">
        <v>300058</v>
      </c>
    </row>
    <row r="20028" customFormat="false" ht="15" hidden="false" customHeight="false" outlineLevel="0" collapsed="false">
      <c r="A20028" s="0" t="n">
        <v>202508</v>
      </c>
      <c r="B20028" s="0" t="n">
        <v>202509</v>
      </c>
      <c r="C20028" s="37" t="s">
        <v>178</v>
      </c>
      <c r="D20028" s="37" t="s">
        <v>372</v>
      </c>
      <c r="E20028" s="0" t="n">
        <v>2</v>
      </c>
      <c r="F20028" s="38" t="s">
        <v>70</v>
      </c>
      <c r="G20028" s="37" t="s">
        <v>690</v>
      </c>
      <c r="H20028" s="0" t="n">
        <v>666394</v>
      </c>
      <c r="I20028" s="0" t="n">
        <v>417963</v>
      </c>
      <c r="J20028" s="0" t="n">
        <v>129890</v>
      </c>
    </row>
    <row r="20029" customFormat="false" ht="15" hidden="false" customHeight="false" outlineLevel="0" collapsed="false">
      <c r="A20029" s="0" t="n">
        <v>202508</v>
      </c>
      <c r="B20029" s="0" t="n">
        <v>202509</v>
      </c>
      <c r="C20029" s="37" t="s">
        <v>197</v>
      </c>
      <c r="D20029" s="37" t="s">
        <v>502</v>
      </c>
      <c r="E20029" s="0" t="n">
        <v>2</v>
      </c>
      <c r="F20029" s="38" t="s">
        <v>70</v>
      </c>
      <c r="G20029" s="37" t="s">
        <v>691</v>
      </c>
      <c r="H20029" s="0" t="n">
        <v>472323</v>
      </c>
      <c r="I20029" s="0" t="n">
        <v>179324</v>
      </c>
      <c r="J20029" s="0" t="n">
        <v>9470</v>
      </c>
    </row>
    <row r="20030" customFormat="false" ht="15" hidden="false" customHeight="false" outlineLevel="0" collapsed="false">
      <c r="A20030" s="0" t="n">
        <v>202508</v>
      </c>
      <c r="B20030" s="0" t="n">
        <v>202509</v>
      </c>
      <c r="C20030" s="37" t="s">
        <v>124</v>
      </c>
      <c r="D20030" s="37" t="s">
        <v>393</v>
      </c>
      <c r="E20030" s="0" t="n">
        <v>2</v>
      </c>
      <c r="F20030" s="38" t="s">
        <v>70</v>
      </c>
      <c r="G20030" s="37" t="s">
        <v>692</v>
      </c>
      <c r="H20030" s="0" t="n">
        <v>1353764</v>
      </c>
      <c r="I20030" s="0" t="n">
        <v>655565</v>
      </c>
      <c r="J20030" s="0" t="n">
        <v>61578</v>
      </c>
    </row>
    <row r="20031" customFormat="false" ht="15" hidden="false" customHeight="false" outlineLevel="0" collapsed="false">
      <c r="A20031" s="0" t="n">
        <v>202508</v>
      </c>
      <c r="B20031" s="0" t="n">
        <v>202509</v>
      </c>
      <c r="C20031" s="37" t="s">
        <v>178</v>
      </c>
      <c r="D20031" s="37" t="s">
        <v>693</v>
      </c>
      <c r="E20031" s="0" t="n">
        <v>2</v>
      </c>
      <c r="F20031" s="38" t="s">
        <v>70</v>
      </c>
      <c r="G20031" s="37" t="s">
        <v>694</v>
      </c>
      <c r="H20031" s="0" t="n">
        <v>4845892</v>
      </c>
      <c r="I20031" s="0" t="n">
        <v>2514265</v>
      </c>
      <c r="J20031" s="0" t="n">
        <v>208675</v>
      </c>
    </row>
    <row r="20032" customFormat="false" ht="15" hidden="false" customHeight="false" outlineLevel="0" collapsed="false">
      <c r="A20032" s="0" t="n">
        <v>202508</v>
      </c>
      <c r="B20032" s="0" t="n">
        <v>202509</v>
      </c>
      <c r="C20032" s="37" t="s">
        <v>95</v>
      </c>
      <c r="D20032" s="37" t="s">
        <v>519</v>
      </c>
      <c r="E20032" s="0" t="n">
        <v>2</v>
      </c>
      <c r="F20032" s="38" t="s">
        <v>70</v>
      </c>
      <c r="G20032" s="37" t="s">
        <v>695</v>
      </c>
      <c r="H20032" s="0" t="n">
        <v>1408856</v>
      </c>
      <c r="I20032" s="0" t="n">
        <v>1034014</v>
      </c>
      <c r="J20032" s="0" t="n">
        <v>-121895</v>
      </c>
    </row>
    <row r="20033" customFormat="false" ht="15" hidden="false" customHeight="false" outlineLevel="0" collapsed="false">
      <c r="A20033" s="0" t="n">
        <v>202508</v>
      </c>
      <c r="B20033" s="0" t="n">
        <v>202509</v>
      </c>
      <c r="C20033" s="37" t="s">
        <v>152</v>
      </c>
      <c r="D20033" s="37" t="s">
        <v>341</v>
      </c>
      <c r="E20033" s="0" t="n">
        <v>2</v>
      </c>
      <c r="F20033" s="38" t="s">
        <v>70</v>
      </c>
      <c r="G20033" s="37" t="s">
        <v>696</v>
      </c>
      <c r="H20033" s="0" t="n">
        <v>179372</v>
      </c>
      <c r="I20033" s="0" t="n">
        <v>190506</v>
      </c>
      <c r="J20033" s="0" t="n">
        <v>26889</v>
      </c>
    </row>
    <row r="20034" customFormat="false" ht="15" hidden="false" customHeight="false" outlineLevel="0" collapsed="false">
      <c r="A20034" s="0" t="n">
        <v>202508</v>
      </c>
      <c r="B20034" s="0" t="n">
        <v>202509</v>
      </c>
      <c r="C20034" s="37" t="s">
        <v>149</v>
      </c>
      <c r="D20034" s="37" t="s">
        <v>245</v>
      </c>
      <c r="E20034" s="0" t="n">
        <v>2</v>
      </c>
      <c r="F20034" s="38" t="s">
        <v>70</v>
      </c>
      <c r="G20034" s="37" t="s">
        <v>697</v>
      </c>
      <c r="H20034" s="0" t="n">
        <v>264631</v>
      </c>
      <c r="I20034" s="0" t="n">
        <v>62391</v>
      </c>
      <c r="J20034" s="0" t="n">
        <v>-9595</v>
      </c>
    </row>
    <row r="20035" customFormat="false" ht="15" hidden="false" customHeight="false" outlineLevel="0" collapsed="false">
      <c r="A20035" s="0" t="n">
        <v>202508</v>
      </c>
      <c r="B20035" s="0" t="n">
        <v>202509</v>
      </c>
      <c r="C20035" s="37" t="s">
        <v>184</v>
      </c>
      <c r="D20035" s="37" t="s">
        <v>306</v>
      </c>
      <c r="E20035" s="0" t="n">
        <v>2</v>
      </c>
      <c r="F20035" s="38" t="s">
        <v>70</v>
      </c>
      <c r="G20035" s="37" t="s">
        <v>698</v>
      </c>
      <c r="H20035" s="0" t="n">
        <v>198269</v>
      </c>
      <c r="I20035" s="0" t="n">
        <v>192184</v>
      </c>
      <c r="J20035" s="0" t="n">
        <v>29932</v>
      </c>
    </row>
    <row r="20036" customFormat="false" ht="15" hidden="false" customHeight="false" outlineLevel="0" collapsed="false">
      <c r="A20036" s="0" t="n">
        <v>202508</v>
      </c>
      <c r="B20036" s="0" t="n">
        <v>202509</v>
      </c>
      <c r="C20036" s="37" t="s">
        <v>124</v>
      </c>
      <c r="D20036" s="37" t="s">
        <v>311</v>
      </c>
      <c r="E20036" s="0" t="n">
        <v>2</v>
      </c>
      <c r="F20036" s="38" t="s">
        <v>70</v>
      </c>
      <c r="G20036" s="37" t="s">
        <v>699</v>
      </c>
      <c r="H20036" s="0" t="n">
        <v>212355</v>
      </c>
      <c r="I20036" s="0" t="n">
        <v>155470</v>
      </c>
      <c r="J20036" s="0" t="n">
        <v>1685</v>
      </c>
    </row>
    <row r="20037" customFormat="false" ht="15" hidden="false" customHeight="false" outlineLevel="0" collapsed="false">
      <c r="A20037" s="0" t="n">
        <v>202508</v>
      </c>
      <c r="B20037" s="0" t="n">
        <v>202509</v>
      </c>
      <c r="C20037" s="37" t="s">
        <v>109</v>
      </c>
      <c r="D20037" s="37" t="s">
        <v>700</v>
      </c>
      <c r="E20037" s="0" t="n">
        <v>2</v>
      </c>
      <c r="F20037" s="38" t="s">
        <v>70</v>
      </c>
      <c r="G20037" s="37" t="s">
        <v>701</v>
      </c>
      <c r="H20037" s="0" t="n">
        <v>1539799</v>
      </c>
      <c r="I20037" s="0" t="n">
        <v>1108195</v>
      </c>
      <c r="J20037" s="0" t="n">
        <v>6844</v>
      </c>
    </row>
    <row r="20038" customFormat="false" ht="15" hidden="false" customHeight="false" outlineLevel="0" collapsed="false">
      <c r="A20038" s="0" t="n">
        <v>202508</v>
      </c>
      <c r="B20038" s="0" t="n">
        <v>202509</v>
      </c>
      <c r="C20038" s="37" t="s">
        <v>178</v>
      </c>
      <c r="D20038" s="37" t="s">
        <v>702</v>
      </c>
      <c r="E20038" s="0" t="n">
        <v>2</v>
      </c>
      <c r="F20038" s="38" t="s">
        <v>70</v>
      </c>
      <c r="G20038" s="37" t="s">
        <v>703</v>
      </c>
      <c r="H20038" s="0" t="n">
        <v>4678981</v>
      </c>
      <c r="I20038" s="0" t="n">
        <v>844776</v>
      </c>
      <c r="J20038" s="0" t="n">
        <v>64334</v>
      </c>
    </row>
    <row r="20039" customFormat="false" ht="15" hidden="false" customHeight="false" outlineLevel="0" collapsed="false">
      <c r="A20039" s="0" t="n">
        <v>202508</v>
      </c>
      <c r="B20039" s="0" t="n">
        <v>202509</v>
      </c>
      <c r="C20039" s="37" t="s">
        <v>115</v>
      </c>
      <c r="D20039" s="37" t="s">
        <v>569</v>
      </c>
      <c r="E20039" s="0" t="n">
        <v>2</v>
      </c>
      <c r="F20039" s="38" t="s">
        <v>70</v>
      </c>
      <c r="G20039" s="37" t="s">
        <v>704</v>
      </c>
      <c r="H20039" s="0" t="n">
        <v>1315485</v>
      </c>
      <c r="I20039" s="0" t="n">
        <v>530303</v>
      </c>
      <c r="J20039" s="0" t="n">
        <v>-27884</v>
      </c>
    </row>
    <row r="20040" customFormat="false" ht="15" hidden="false" customHeight="false" outlineLevel="0" collapsed="false">
      <c r="A20040" s="0" t="n">
        <v>202508</v>
      </c>
      <c r="B20040" s="0" t="n">
        <v>202509</v>
      </c>
      <c r="C20040" s="37" t="s">
        <v>136</v>
      </c>
      <c r="D20040" s="37" t="s">
        <v>210</v>
      </c>
      <c r="E20040" s="0" t="n">
        <v>2</v>
      </c>
      <c r="F20040" s="38" t="s">
        <v>70</v>
      </c>
      <c r="G20040" s="37" t="s">
        <v>705</v>
      </c>
      <c r="H20040" s="0" t="n">
        <v>99731</v>
      </c>
      <c r="I20040" s="0" t="n">
        <v>41186</v>
      </c>
      <c r="J20040" s="0" t="n">
        <v>2833</v>
      </c>
    </row>
    <row r="20041" customFormat="false" ht="15" hidden="false" customHeight="false" outlineLevel="0" collapsed="false">
      <c r="A20041" s="0" t="n">
        <v>202508</v>
      </c>
      <c r="B20041" s="0" t="n">
        <v>202509</v>
      </c>
      <c r="C20041" s="37" t="s">
        <v>158</v>
      </c>
      <c r="D20041" s="37" t="s">
        <v>706</v>
      </c>
      <c r="E20041" s="0" t="n">
        <v>2</v>
      </c>
      <c r="F20041" s="38" t="s">
        <v>70</v>
      </c>
      <c r="G20041" s="37" t="s">
        <v>707</v>
      </c>
      <c r="H20041" s="0" t="n">
        <v>1289834</v>
      </c>
      <c r="I20041" s="0" t="n">
        <v>2448419</v>
      </c>
      <c r="J20041" s="0" t="n">
        <v>-72443</v>
      </c>
    </row>
    <row r="20042" customFormat="false" ht="15" hidden="false" customHeight="false" outlineLevel="0" collapsed="false">
      <c r="A20042" s="0" t="n">
        <v>202508</v>
      </c>
      <c r="B20042" s="0" t="n">
        <v>202509</v>
      </c>
      <c r="C20042" s="37" t="s">
        <v>109</v>
      </c>
      <c r="D20042" s="37" t="s">
        <v>251</v>
      </c>
      <c r="E20042" s="0" t="n">
        <v>2</v>
      </c>
      <c r="F20042" s="38" t="s">
        <v>70</v>
      </c>
      <c r="G20042" s="37" t="s">
        <v>708</v>
      </c>
      <c r="H20042" s="0" t="n">
        <v>963606</v>
      </c>
      <c r="I20042" s="0" t="n">
        <v>714243</v>
      </c>
      <c r="J20042" s="0" t="n">
        <v>-34950</v>
      </c>
    </row>
    <row r="20043" customFormat="false" ht="15" hidden="false" customHeight="false" outlineLevel="0" collapsed="false">
      <c r="A20043" s="0" t="n">
        <v>202508</v>
      </c>
      <c r="B20043" s="0" t="n">
        <v>202509</v>
      </c>
      <c r="C20043" s="37" t="s">
        <v>101</v>
      </c>
      <c r="D20043" s="37" t="s">
        <v>273</v>
      </c>
      <c r="E20043" s="0" t="n">
        <v>2</v>
      </c>
      <c r="F20043" s="38" t="s">
        <v>70</v>
      </c>
      <c r="G20043" s="37" t="s">
        <v>709</v>
      </c>
      <c r="H20043" s="0" t="n">
        <v>15861240</v>
      </c>
      <c r="I20043" s="0" t="n">
        <v>7183399</v>
      </c>
      <c r="J20043" s="0" t="n">
        <v>417759</v>
      </c>
    </row>
    <row r="20044" customFormat="false" ht="15" hidden="false" customHeight="false" outlineLevel="0" collapsed="false">
      <c r="A20044" s="0" t="n">
        <v>202508</v>
      </c>
      <c r="B20044" s="0" t="n">
        <v>202509</v>
      </c>
      <c r="C20044" s="37" t="s">
        <v>115</v>
      </c>
      <c r="D20044" s="37" t="s">
        <v>700</v>
      </c>
      <c r="E20044" s="0" t="n">
        <v>2</v>
      </c>
      <c r="F20044" s="38" t="s">
        <v>70</v>
      </c>
      <c r="G20044" s="37" t="s">
        <v>710</v>
      </c>
      <c r="H20044" s="0" t="n">
        <v>201487</v>
      </c>
      <c r="I20044" s="0" t="n">
        <v>54456</v>
      </c>
      <c r="J20044" s="0" t="n">
        <v>11019</v>
      </c>
    </row>
    <row r="20045" customFormat="false" ht="15" hidden="false" customHeight="false" outlineLevel="0" collapsed="false">
      <c r="A20045" s="0" t="n">
        <v>202508</v>
      </c>
      <c r="B20045" s="0" t="n">
        <v>202509</v>
      </c>
      <c r="C20045" s="37" t="s">
        <v>106</v>
      </c>
      <c r="D20045" s="37" t="s">
        <v>181</v>
      </c>
      <c r="E20045" s="0" t="n">
        <v>2</v>
      </c>
      <c r="F20045" s="38" t="s">
        <v>70</v>
      </c>
      <c r="G20045" s="37" t="s">
        <v>711</v>
      </c>
      <c r="H20045" s="0" t="n">
        <v>583362</v>
      </c>
      <c r="I20045" s="0" t="n">
        <v>156560</v>
      </c>
      <c r="J20045" s="0" t="n">
        <v>23832</v>
      </c>
    </row>
    <row r="20046" customFormat="false" ht="15" hidden="false" customHeight="false" outlineLevel="0" collapsed="false">
      <c r="A20046" s="0" t="n">
        <v>202508</v>
      </c>
      <c r="B20046" s="0" t="n">
        <v>202509</v>
      </c>
      <c r="C20046" s="37" t="s">
        <v>101</v>
      </c>
      <c r="D20046" s="37" t="s">
        <v>369</v>
      </c>
      <c r="E20046" s="0" t="n">
        <v>2</v>
      </c>
      <c r="F20046" s="38" t="s">
        <v>70</v>
      </c>
      <c r="G20046" s="37" t="s">
        <v>712</v>
      </c>
      <c r="H20046" s="0" t="n">
        <v>9538317</v>
      </c>
      <c r="I20046" s="0" t="n">
        <v>3711458</v>
      </c>
      <c r="J20046" s="0" t="n">
        <v>95095</v>
      </c>
    </row>
    <row r="20047" customFormat="false" ht="15" hidden="false" customHeight="false" outlineLevel="0" collapsed="false">
      <c r="A20047" s="0" t="n">
        <v>202508</v>
      </c>
      <c r="B20047" s="0" t="n">
        <v>202509</v>
      </c>
      <c r="C20047" s="37" t="s">
        <v>184</v>
      </c>
      <c r="D20047" s="37" t="s">
        <v>249</v>
      </c>
      <c r="E20047" s="0" t="n">
        <v>2</v>
      </c>
      <c r="F20047" s="38" t="s">
        <v>70</v>
      </c>
      <c r="G20047" s="37" t="s">
        <v>713</v>
      </c>
      <c r="H20047" s="0" t="n">
        <v>2861422</v>
      </c>
      <c r="I20047" s="0" t="n">
        <v>1935957</v>
      </c>
      <c r="J20047" s="0" t="n">
        <v>123182</v>
      </c>
    </row>
    <row r="20048" customFormat="false" ht="15" hidden="false" customHeight="false" outlineLevel="0" collapsed="false">
      <c r="A20048" s="0" t="n">
        <v>202508</v>
      </c>
      <c r="B20048" s="0" t="n">
        <v>202509</v>
      </c>
      <c r="C20048" s="37" t="s">
        <v>109</v>
      </c>
      <c r="D20048" s="37" t="s">
        <v>714</v>
      </c>
      <c r="E20048" s="0" t="n">
        <v>2</v>
      </c>
      <c r="F20048" s="38" t="s">
        <v>70</v>
      </c>
      <c r="G20048" s="37" t="s">
        <v>715</v>
      </c>
      <c r="H20048" s="0" t="n">
        <v>3076459</v>
      </c>
      <c r="I20048" s="0" t="n">
        <v>2854701</v>
      </c>
      <c r="J20048" s="0" t="n">
        <v>73369</v>
      </c>
    </row>
    <row r="20049" customFormat="false" ht="15" hidden="false" customHeight="false" outlineLevel="0" collapsed="false">
      <c r="A20049" s="0" t="n">
        <v>202508</v>
      </c>
      <c r="B20049" s="0" t="n">
        <v>202509</v>
      </c>
      <c r="C20049" s="37" t="s">
        <v>106</v>
      </c>
      <c r="D20049" s="37" t="s">
        <v>249</v>
      </c>
      <c r="E20049" s="0" t="n">
        <v>2</v>
      </c>
      <c r="F20049" s="38" t="s">
        <v>70</v>
      </c>
      <c r="G20049" s="37" t="s">
        <v>716</v>
      </c>
      <c r="H20049" s="0" t="n">
        <v>1668612</v>
      </c>
      <c r="I20049" s="0" t="n">
        <v>676144</v>
      </c>
      <c r="J20049" s="0" t="n">
        <v>-26656</v>
      </c>
    </row>
    <row r="20050" customFormat="false" ht="15" hidden="false" customHeight="false" outlineLevel="0" collapsed="false">
      <c r="A20050" s="0" t="n">
        <v>202508</v>
      </c>
      <c r="B20050" s="0" t="n">
        <v>202509</v>
      </c>
      <c r="C20050" s="37" t="s">
        <v>197</v>
      </c>
      <c r="D20050" s="37" t="s">
        <v>511</v>
      </c>
      <c r="E20050" s="0" t="n">
        <v>2</v>
      </c>
      <c r="F20050" s="38" t="s">
        <v>70</v>
      </c>
      <c r="G20050" s="37" t="s">
        <v>717</v>
      </c>
      <c r="H20050" s="0" t="n">
        <v>2562031</v>
      </c>
      <c r="I20050" s="0" t="n">
        <v>1046116</v>
      </c>
      <c r="J20050" s="0" t="n">
        <v>-25860</v>
      </c>
    </row>
    <row r="20051" customFormat="false" ht="15" hidden="false" customHeight="false" outlineLevel="0" collapsed="false">
      <c r="A20051" s="0" t="n">
        <v>202508</v>
      </c>
      <c r="B20051" s="0" t="n">
        <v>202509</v>
      </c>
      <c r="C20051" s="37" t="s">
        <v>149</v>
      </c>
      <c r="D20051" s="37" t="s">
        <v>150</v>
      </c>
      <c r="E20051" s="0" t="n">
        <v>2</v>
      </c>
      <c r="F20051" s="38" t="s">
        <v>70</v>
      </c>
      <c r="G20051" s="37" t="s">
        <v>718</v>
      </c>
      <c r="H20051" s="0" t="n">
        <v>3022270</v>
      </c>
      <c r="I20051" s="0" t="n">
        <v>1724532</v>
      </c>
      <c r="J20051" s="0" t="n">
        <v>183609</v>
      </c>
    </row>
    <row r="20052" customFormat="false" ht="15" hidden="false" customHeight="false" outlineLevel="0" collapsed="false">
      <c r="A20052" s="0" t="n">
        <v>202508</v>
      </c>
      <c r="B20052" s="0" t="n">
        <v>202509</v>
      </c>
      <c r="C20052" s="37" t="s">
        <v>98</v>
      </c>
      <c r="D20052" s="37" t="s">
        <v>719</v>
      </c>
      <c r="E20052" s="0" t="n">
        <v>2</v>
      </c>
      <c r="F20052" s="38" t="s">
        <v>70</v>
      </c>
      <c r="G20052" s="37" t="s">
        <v>720</v>
      </c>
      <c r="H20052" s="0" t="n">
        <v>403108</v>
      </c>
      <c r="I20052" s="0" t="n">
        <v>238471</v>
      </c>
      <c r="J20052" s="0" t="n">
        <v>1662</v>
      </c>
    </row>
    <row r="20053" customFormat="false" ht="15" hidden="false" customHeight="false" outlineLevel="0" collapsed="false">
      <c r="A20053" s="0" t="n">
        <v>202508</v>
      </c>
      <c r="B20053" s="0" t="n">
        <v>202509</v>
      </c>
      <c r="C20053" s="37" t="s">
        <v>149</v>
      </c>
      <c r="D20053" s="37" t="s">
        <v>292</v>
      </c>
      <c r="E20053" s="0" t="n">
        <v>2</v>
      </c>
      <c r="F20053" s="38" t="s">
        <v>70</v>
      </c>
      <c r="G20053" s="37" t="s">
        <v>721</v>
      </c>
      <c r="H20053" s="0" t="n">
        <v>3216362</v>
      </c>
      <c r="I20053" s="0" t="n">
        <v>1336898</v>
      </c>
      <c r="J20053" s="0" t="n">
        <v>98845</v>
      </c>
    </row>
    <row r="20054" customFormat="false" ht="15" hidden="false" customHeight="false" outlineLevel="0" collapsed="false">
      <c r="A20054" s="0" t="n">
        <v>202508</v>
      </c>
      <c r="B20054" s="0" t="n">
        <v>202509</v>
      </c>
      <c r="C20054" s="37" t="s">
        <v>178</v>
      </c>
      <c r="D20054" s="37" t="s">
        <v>167</v>
      </c>
      <c r="E20054" s="0" t="n">
        <v>2</v>
      </c>
      <c r="F20054" s="38" t="s">
        <v>70</v>
      </c>
      <c r="G20054" s="37" t="s">
        <v>722</v>
      </c>
      <c r="H20054" s="0" t="n">
        <v>199127</v>
      </c>
      <c r="I20054" s="0" t="n">
        <v>127517</v>
      </c>
      <c r="J20054" s="0" t="n">
        <v>-2814</v>
      </c>
    </row>
    <row r="20055" customFormat="false" ht="15" hidden="false" customHeight="false" outlineLevel="0" collapsed="false">
      <c r="A20055" s="0" t="n">
        <v>202508</v>
      </c>
      <c r="B20055" s="0" t="n">
        <v>202509</v>
      </c>
      <c r="C20055" s="37" t="s">
        <v>106</v>
      </c>
      <c r="D20055" s="37" t="s">
        <v>723</v>
      </c>
      <c r="E20055" s="0" t="n">
        <v>2</v>
      </c>
      <c r="F20055" s="38" t="s">
        <v>70</v>
      </c>
      <c r="G20055" s="37" t="s">
        <v>724</v>
      </c>
      <c r="H20055" s="0" t="n">
        <v>3803851</v>
      </c>
      <c r="I20055" s="0" t="n">
        <v>2467486</v>
      </c>
      <c r="J20055" s="0" t="n">
        <v>392767</v>
      </c>
    </row>
    <row r="20056" customFormat="false" ht="15" hidden="false" customHeight="false" outlineLevel="0" collapsed="false">
      <c r="A20056" s="0" t="n">
        <v>202508</v>
      </c>
      <c r="B20056" s="0" t="n">
        <v>202509</v>
      </c>
      <c r="C20056" s="37" t="s">
        <v>158</v>
      </c>
      <c r="D20056" s="37" t="s">
        <v>618</v>
      </c>
      <c r="E20056" s="0" t="n">
        <v>2</v>
      </c>
      <c r="F20056" s="38" t="s">
        <v>70</v>
      </c>
      <c r="G20056" s="37" t="s">
        <v>725</v>
      </c>
      <c r="H20056" s="0" t="n">
        <v>1799373</v>
      </c>
      <c r="I20056" s="0" t="n">
        <v>506259</v>
      </c>
      <c r="J20056" s="0" t="n">
        <v>72851</v>
      </c>
    </row>
    <row r="20057" customFormat="false" ht="15" hidden="false" customHeight="false" outlineLevel="0" collapsed="false">
      <c r="A20057" s="0" t="n">
        <v>202508</v>
      </c>
      <c r="B20057" s="0" t="n">
        <v>202509</v>
      </c>
      <c r="C20057" s="37" t="s">
        <v>178</v>
      </c>
      <c r="D20057" s="37" t="s">
        <v>391</v>
      </c>
      <c r="E20057" s="0" t="n">
        <v>2</v>
      </c>
      <c r="F20057" s="38" t="s">
        <v>70</v>
      </c>
      <c r="G20057" s="37" t="s">
        <v>726</v>
      </c>
      <c r="H20057" s="0" t="n">
        <v>427788</v>
      </c>
      <c r="I20057" s="0" t="n">
        <v>141948</v>
      </c>
      <c r="J20057" s="0" t="n">
        <v>33452</v>
      </c>
    </row>
    <row r="20058" customFormat="false" ht="15" hidden="false" customHeight="false" outlineLevel="0" collapsed="false">
      <c r="A20058" s="0" t="n">
        <v>202508</v>
      </c>
      <c r="B20058" s="0" t="n">
        <v>202509</v>
      </c>
      <c r="C20058" s="37" t="s">
        <v>184</v>
      </c>
      <c r="D20058" s="37" t="s">
        <v>200</v>
      </c>
      <c r="E20058" s="0" t="n">
        <v>2</v>
      </c>
      <c r="F20058" s="38" t="s">
        <v>70</v>
      </c>
      <c r="G20058" s="37" t="s">
        <v>727</v>
      </c>
      <c r="H20058" s="0" t="n">
        <v>1442745</v>
      </c>
      <c r="I20058" s="0" t="n">
        <v>260509</v>
      </c>
      <c r="J20058" s="0" t="n">
        <v>56312</v>
      </c>
    </row>
    <row r="20059" customFormat="false" ht="15" hidden="false" customHeight="false" outlineLevel="0" collapsed="false">
      <c r="A20059" s="0" t="n">
        <v>202508</v>
      </c>
      <c r="B20059" s="0" t="n">
        <v>202509</v>
      </c>
      <c r="C20059" s="37" t="s">
        <v>95</v>
      </c>
      <c r="D20059" s="37" t="s">
        <v>684</v>
      </c>
      <c r="E20059" s="0" t="n">
        <v>2</v>
      </c>
      <c r="F20059" s="38" t="s">
        <v>70</v>
      </c>
      <c r="G20059" s="37" t="s">
        <v>728</v>
      </c>
      <c r="H20059" s="0" t="n">
        <v>593195</v>
      </c>
      <c r="I20059" s="0" t="n">
        <v>400468</v>
      </c>
      <c r="J20059" s="0" t="n">
        <v>-4871</v>
      </c>
    </row>
    <row r="20060" customFormat="false" ht="15" hidden="false" customHeight="false" outlineLevel="0" collapsed="false">
      <c r="A20060" s="0" t="n">
        <v>202508</v>
      </c>
      <c r="B20060" s="0" t="n">
        <v>202509</v>
      </c>
      <c r="C20060" s="37" t="s">
        <v>178</v>
      </c>
      <c r="D20060" s="37" t="s">
        <v>509</v>
      </c>
      <c r="E20060" s="0" t="n">
        <v>2</v>
      </c>
      <c r="F20060" s="38" t="s">
        <v>70</v>
      </c>
      <c r="G20060" s="37" t="s">
        <v>729</v>
      </c>
      <c r="H20060" s="0" t="n">
        <v>315586</v>
      </c>
      <c r="I20060" s="0" t="n">
        <v>85875</v>
      </c>
      <c r="J20060" s="0" t="n">
        <v>-515</v>
      </c>
    </row>
    <row r="20061" customFormat="false" ht="15" hidden="false" customHeight="false" outlineLevel="0" collapsed="false">
      <c r="A20061" s="0" t="n">
        <v>202508</v>
      </c>
      <c r="B20061" s="0" t="n">
        <v>202509</v>
      </c>
      <c r="C20061" s="37" t="s">
        <v>136</v>
      </c>
      <c r="D20061" s="37" t="s">
        <v>700</v>
      </c>
      <c r="E20061" s="0" t="n">
        <v>2</v>
      </c>
      <c r="F20061" s="38" t="s">
        <v>70</v>
      </c>
      <c r="G20061" s="37" t="s">
        <v>730</v>
      </c>
      <c r="H20061" s="0" t="n">
        <v>954096</v>
      </c>
      <c r="I20061" s="0" t="n">
        <v>695709</v>
      </c>
      <c r="J20061" s="0" t="n">
        <v>80102</v>
      </c>
    </row>
    <row r="20062" customFormat="false" ht="15" hidden="false" customHeight="false" outlineLevel="0" collapsed="false">
      <c r="A20062" s="0" t="n">
        <v>202508</v>
      </c>
      <c r="B20062" s="0" t="n">
        <v>202509</v>
      </c>
      <c r="C20062" s="37" t="s">
        <v>184</v>
      </c>
      <c r="D20062" s="37" t="s">
        <v>311</v>
      </c>
      <c r="E20062" s="0" t="n">
        <v>2</v>
      </c>
      <c r="F20062" s="38" t="s">
        <v>70</v>
      </c>
      <c r="G20062" s="37" t="s">
        <v>731</v>
      </c>
      <c r="H20062" s="0" t="n">
        <v>427822</v>
      </c>
      <c r="I20062" s="0" t="n">
        <v>378816</v>
      </c>
      <c r="J20062" s="0" t="n">
        <v>-3270</v>
      </c>
    </row>
    <row r="20063" customFormat="false" ht="15" hidden="false" customHeight="false" outlineLevel="0" collapsed="false">
      <c r="A20063" s="0" t="n">
        <v>202508</v>
      </c>
      <c r="B20063" s="0" t="n">
        <v>202509</v>
      </c>
      <c r="C20063" s="37" t="s">
        <v>101</v>
      </c>
      <c r="D20063" s="37" t="s">
        <v>253</v>
      </c>
      <c r="E20063" s="0" t="n">
        <v>2</v>
      </c>
      <c r="F20063" s="38" t="s">
        <v>70</v>
      </c>
      <c r="G20063" s="37" t="s">
        <v>732</v>
      </c>
      <c r="H20063" s="0" t="n">
        <v>1958925</v>
      </c>
      <c r="I20063" s="0" t="n">
        <v>866923</v>
      </c>
      <c r="J20063" s="0" t="n">
        <v>89747</v>
      </c>
    </row>
    <row r="20064" customFormat="false" ht="15" hidden="false" customHeight="false" outlineLevel="0" collapsed="false">
      <c r="A20064" s="0" t="n">
        <v>202508</v>
      </c>
      <c r="B20064" s="0" t="n">
        <v>202509</v>
      </c>
      <c r="C20064" s="37" t="s">
        <v>184</v>
      </c>
      <c r="D20064" s="37" t="s">
        <v>603</v>
      </c>
      <c r="E20064" s="0" t="n">
        <v>2</v>
      </c>
      <c r="F20064" s="38" t="s">
        <v>70</v>
      </c>
      <c r="G20064" s="37" t="s">
        <v>733</v>
      </c>
      <c r="H20064" s="0" t="n">
        <v>375382</v>
      </c>
      <c r="I20064" s="0" t="n">
        <v>297871</v>
      </c>
      <c r="J20064" s="0" t="n">
        <v>13517</v>
      </c>
    </row>
    <row r="20065" customFormat="false" ht="15" hidden="false" customHeight="false" outlineLevel="0" collapsed="false">
      <c r="A20065" s="0" t="n">
        <v>202508</v>
      </c>
      <c r="B20065" s="0" t="n">
        <v>202509</v>
      </c>
      <c r="C20065" s="37" t="s">
        <v>109</v>
      </c>
      <c r="D20065" s="37" t="s">
        <v>502</v>
      </c>
      <c r="E20065" s="0" t="n">
        <v>2</v>
      </c>
      <c r="F20065" s="38" t="s">
        <v>70</v>
      </c>
      <c r="G20065" s="37" t="s">
        <v>734</v>
      </c>
      <c r="H20065" s="0" t="n">
        <v>3012152</v>
      </c>
      <c r="I20065" s="0" t="n">
        <v>1655201</v>
      </c>
      <c r="J20065" s="0" t="n">
        <v>284138</v>
      </c>
    </row>
    <row r="20066" customFormat="false" ht="15" hidden="false" customHeight="false" outlineLevel="0" collapsed="false">
      <c r="A20066" s="0" t="n">
        <v>202508</v>
      </c>
      <c r="B20066" s="0" t="n">
        <v>202509</v>
      </c>
      <c r="C20066" s="37" t="s">
        <v>158</v>
      </c>
      <c r="D20066" s="37" t="s">
        <v>693</v>
      </c>
      <c r="E20066" s="0" t="n">
        <v>2</v>
      </c>
      <c r="F20066" s="38" t="s">
        <v>70</v>
      </c>
      <c r="G20066" s="37" t="s">
        <v>735</v>
      </c>
      <c r="H20066" s="0" t="n">
        <v>311396</v>
      </c>
      <c r="I20066" s="0" t="n">
        <v>268536</v>
      </c>
      <c r="J20066" s="0" t="n">
        <v>46867</v>
      </c>
    </row>
    <row r="20067" customFormat="false" ht="15" hidden="false" customHeight="false" outlineLevel="0" collapsed="false">
      <c r="A20067" s="0" t="n">
        <v>202508</v>
      </c>
      <c r="B20067" s="0" t="n">
        <v>202509</v>
      </c>
      <c r="C20067" s="37" t="s">
        <v>95</v>
      </c>
      <c r="D20067" s="37" t="s">
        <v>714</v>
      </c>
      <c r="E20067" s="0" t="n">
        <v>2</v>
      </c>
      <c r="F20067" s="38" t="s">
        <v>70</v>
      </c>
      <c r="G20067" s="37" t="s">
        <v>736</v>
      </c>
      <c r="H20067" s="0" t="n">
        <v>480320</v>
      </c>
      <c r="I20067" s="0" t="n">
        <v>248560</v>
      </c>
      <c r="J20067" s="0" t="n">
        <v>12269</v>
      </c>
    </row>
    <row r="20068" customFormat="false" ht="15" hidden="false" customHeight="false" outlineLevel="0" collapsed="false">
      <c r="A20068" s="0" t="n">
        <v>202508</v>
      </c>
      <c r="B20068" s="0" t="n">
        <v>202509</v>
      </c>
      <c r="C20068" s="37" t="s">
        <v>112</v>
      </c>
      <c r="D20068" s="37" t="s">
        <v>243</v>
      </c>
      <c r="E20068" s="0" t="n">
        <v>2</v>
      </c>
      <c r="F20068" s="38" t="s">
        <v>70</v>
      </c>
      <c r="G20068" s="37" t="s">
        <v>737</v>
      </c>
      <c r="H20068" s="0" t="n">
        <v>996899</v>
      </c>
      <c r="I20068" s="0" t="n">
        <v>448979</v>
      </c>
      <c r="J20068" s="0" t="n">
        <v>-46220</v>
      </c>
    </row>
    <row r="20069" customFormat="false" ht="15" hidden="false" customHeight="false" outlineLevel="0" collapsed="false">
      <c r="A20069" s="0" t="n">
        <v>202508</v>
      </c>
      <c r="B20069" s="0" t="n">
        <v>202509</v>
      </c>
      <c r="C20069" s="37" t="s">
        <v>98</v>
      </c>
      <c r="D20069" s="37" t="s">
        <v>298</v>
      </c>
      <c r="E20069" s="0" t="n">
        <v>2</v>
      </c>
      <c r="F20069" s="38" t="s">
        <v>70</v>
      </c>
      <c r="G20069" s="37" t="s">
        <v>738</v>
      </c>
      <c r="H20069" s="0" t="n">
        <v>9781351</v>
      </c>
      <c r="I20069" s="0" t="n">
        <v>6387308</v>
      </c>
      <c r="J20069" s="0" t="n">
        <v>1156338</v>
      </c>
    </row>
    <row r="20070" customFormat="false" ht="15" hidden="false" customHeight="false" outlineLevel="0" collapsed="false">
      <c r="A20070" s="0" t="n">
        <v>202508</v>
      </c>
      <c r="B20070" s="0" t="n">
        <v>202509</v>
      </c>
      <c r="C20070" s="37" t="s">
        <v>178</v>
      </c>
      <c r="D20070" s="37" t="s">
        <v>253</v>
      </c>
      <c r="E20070" s="0" t="n">
        <v>2</v>
      </c>
      <c r="F20070" s="38" t="s">
        <v>70</v>
      </c>
      <c r="G20070" s="37" t="s">
        <v>739</v>
      </c>
      <c r="H20070" s="0" t="n">
        <v>1818809</v>
      </c>
      <c r="I20070" s="0" t="n">
        <v>678880</v>
      </c>
      <c r="J20070" s="0" t="n">
        <v>12824</v>
      </c>
    </row>
    <row r="20071" customFormat="false" ht="15" hidden="false" customHeight="false" outlineLevel="0" collapsed="false">
      <c r="A20071" s="0" t="n">
        <v>202508</v>
      </c>
      <c r="B20071" s="0" t="n">
        <v>202509</v>
      </c>
      <c r="C20071" s="37" t="s">
        <v>136</v>
      </c>
      <c r="D20071" s="37" t="s">
        <v>159</v>
      </c>
      <c r="E20071" s="0" t="n">
        <v>2</v>
      </c>
      <c r="F20071" s="38" t="s">
        <v>70</v>
      </c>
      <c r="G20071" s="37" t="s">
        <v>740</v>
      </c>
      <c r="H20071" s="0" t="n">
        <v>714766</v>
      </c>
      <c r="I20071" s="0" t="n">
        <v>386179</v>
      </c>
      <c r="J20071" s="0" t="n">
        <v>29988</v>
      </c>
    </row>
    <row r="20072" customFormat="false" ht="15" hidden="false" customHeight="false" outlineLevel="0" collapsed="false">
      <c r="A20072" s="0" t="n">
        <v>202508</v>
      </c>
      <c r="B20072" s="0" t="n">
        <v>202509</v>
      </c>
      <c r="C20072" s="37" t="s">
        <v>124</v>
      </c>
      <c r="D20072" s="37" t="s">
        <v>412</v>
      </c>
      <c r="E20072" s="0" t="n">
        <v>2</v>
      </c>
      <c r="F20072" s="38" t="s">
        <v>70</v>
      </c>
      <c r="G20072" s="37" t="s">
        <v>741</v>
      </c>
      <c r="H20072" s="0" t="n">
        <v>1779496</v>
      </c>
      <c r="I20072" s="0" t="n">
        <v>274502</v>
      </c>
      <c r="J20072" s="0" t="n">
        <v>18207</v>
      </c>
    </row>
    <row r="20073" customFormat="false" ht="15" hidden="false" customHeight="false" outlineLevel="0" collapsed="false">
      <c r="A20073" s="0" t="n">
        <v>202508</v>
      </c>
      <c r="B20073" s="0" t="n">
        <v>202509</v>
      </c>
      <c r="C20073" s="37" t="s">
        <v>124</v>
      </c>
      <c r="D20073" s="37" t="s">
        <v>452</v>
      </c>
      <c r="E20073" s="0" t="n">
        <v>2</v>
      </c>
      <c r="F20073" s="38" t="s">
        <v>70</v>
      </c>
      <c r="G20073" s="37" t="s">
        <v>742</v>
      </c>
      <c r="H20073" s="0" t="n">
        <v>138771</v>
      </c>
      <c r="I20073" s="0" t="n">
        <v>54868</v>
      </c>
      <c r="J20073" s="0" t="n">
        <v>6497</v>
      </c>
    </row>
    <row r="20074" customFormat="false" ht="15" hidden="false" customHeight="false" outlineLevel="0" collapsed="false">
      <c r="A20074" s="0" t="n">
        <v>202508</v>
      </c>
      <c r="B20074" s="0" t="n">
        <v>202509</v>
      </c>
      <c r="C20074" s="37" t="s">
        <v>184</v>
      </c>
      <c r="D20074" s="37" t="s">
        <v>655</v>
      </c>
      <c r="E20074" s="0" t="n">
        <v>2</v>
      </c>
      <c r="F20074" s="38" t="s">
        <v>70</v>
      </c>
      <c r="G20074" s="37" t="s">
        <v>743</v>
      </c>
      <c r="H20074" s="0" t="n">
        <v>1101305</v>
      </c>
      <c r="I20074" s="0" t="n">
        <v>1027954</v>
      </c>
      <c r="J20074" s="0" t="n">
        <v>18258</v>
      </c>
    </row>
    <row r="20075" customFormat="false" ht="15" hidden="false" customHeight="false" outlineLevel="0" collapsed="false">
      <c r="A20075" s="0" t="n">
        <v>202508</v>
      </c>
      <c r="B20075" s="0" t="n">
        <v>202509</v>
      </c>
      <c r="C20075" s="37" t="s">
        <v>124</v>
      </c>
      <c r="D20075" s="37" t="s">
        <v>744</v>
      </c>
      <c r="E20075" s="0" t="n">
        <v>2</v>
      </c>
      <c r="F20075" s="38" t="s">
        <v>70</v>
      </c>
      <c r="G20075" s="37" t="s">
        <v>745</v>
      </c>
      <c r="H20075" s="0" t="n">
        <v>11637754</v>
      </c>
      <c r="I20075" s="0" t="n">
        <v>10122418</v>
      </c>
      <c r="J20075" s="0" t="n">
        <v>-322565</v>
      </c>
    </row>
    <row r="20076" customFormat="false" ht="15" hidden="false" customHeight="false" outlineLevel="0" collapsed="false">
      <c r="A20076" s="0" t="n">
        <v>202508</v>
      </c>
      <c r="B20076" s="0" t="n">
        <v>202509</v>
      </c>
      <c r="C20076" s="37" t="s">
        <v>136</v>
      </c>
      <c r="D20076" s="37" t="s">
        <v>603</v>
      </c>
      <c r="E20076" s="0" t="n">
        <v>2</v>
      </c>
      <c r="F20076" s="38" t="s">
        <v>70</v>
      </c>
      <c r="G20076" s="37" t="s">
        <v>746</v>
      </c>
      <c r="H20076" s="0" t="n">
        <v>1857377</v>
      </c>
      <c r="I20076" s="0" t="n">
        <v>628666</v>
      </c>
      <c r="J20076" s="0" t="n">
        <v>59821</v>
      </c>
    </row>
    <row r="20077" customFormat="false" ht="15" hidden="false" customHeight="false" outlineLevel="0" collapsed="false">
      <c r="A20077" s="0" t="n">
        <v>202508</v>
      </c>
      <c r="B20077" s="0" t="n">
        <v>202509</v>
      </c>
      <c r="C20077" s="37" t="s">
        <v>109</v>
      </c>
      <c r="D20077" s="37" t="s">
        <v>99</v>
      </c>
      <c r="E20077" s="0" t="n">
        <v>2</v>
      </c>
      <c r="F20077" s="38" t="s">
        <v>70</v>
      </c>
      <c r="G20077" s="37" t="s">
        <v>747</v>
      </c>
      <c r="H20077" s="0" t="n">
        <v>1273073</v>
      </c>
      <c r="I20077" s="0" t="n">
        <v>246852</v>
      </c>
      <c r="J20077" s="0" t="n">
        <v>40150</v>
      </c>
    </row>
    <row r="20078" customFormat="false" ht="15" hidden="false" customHeight="false" outlineLevel="0" collapsed="false">
      <c r="A20078" s="0" t="n">
        <v>202508</v>
      </c>
      <c r="B20078" s="0" t="n">
        <v>202509</v>
      </c>
      <c r="C20078" s="37" t="s">
        <v>178</v>
      </c>
      <c r="D20078" s="37" t="s">
        <v>107</v>
      </c>
      <c r="E20078" s="0" t="n">
        <v>2</v>
      </c>
      <c r="F20078" s="38" t="s">
        <v>70</v>
      </c>
      <c r="G20078" s="37" t="s">
        <v>748</v>
      </c>
      <c r="H20078" s="0" t="n">
        <v>3677315</v>
      </c>
      <c r="I20078" s="0" t="n">
        <v>1540273</v>
      </c>
      <c r="J20078" s="0" t="n">
        <v>104245</v>
      </c>
    </row>
    <row r="20079" customFormat="false" ht="15" hidden="false" customHeight="false" outlineLevel="0" collapsed="false">
      <c r="A20079" s="0" t="n">
        <v>202508</v>
      </c>
      <c r="B20079" s="0" t="n">
        <v>202509</v>
      </c>
      <c r="C20079" s="37" t="s">
        <v>136</v>
      </c>
      <c r="D20079" s="37" t="s">
        <v>723</v>
      </c>
      <c r="E20079" s="0" t="n">
        <v>2</v>
      </c>
      <c r="F20079" s="38" t="s">
        <v>70</v>
      </c>
      <c r="G20079" s="37" t="s">
        <v>749</v>
      </c>
      <c r="H20079" s="0" t="n">
        <v>3565953</v>
      </c>
      <c r="I20079" s="0" t="n">
        <v>1599878</v>
      </c>
      <c r="J20079" s="0" t="n">
        <v>107791</v>
      </c>
    </row>
    <row r="20080" customFormat="false" ht="15" hidden="false" customHeight="false" outlineLevel="0" collapsed="false">
      <c r="A20080" s="0" t="n">
        <v>202508</v>
      </c>
      <c r="B20080" s="0" t="n">
        <v>202509</v>
      </c>
      <c r="C20080" s="37" t="s">
        <v>98</v>
      </c>
      <c r="D20080" s="37" t="s">
        <v>208</v>
      </c>
      <c r="E20080" s="0" t="n">
        <v>2</v>
      </c>
      <c r="F20080" s="38" t="s">
        <v>70</v>
      </c>
      <c r="G20080" s="37" t="s">
        <v>750</v>
      </c>
      <c r="H20080" s="0" t="n">
        <v>121586</v>
      </c>
      <c r="I20080" s="0" t="n">
        <v>25327</v>
      </c>
      <c r="J20080" s="0" t="n">
        <v>-979</v>
      </c>
    </row>
    <row r="20081" customFormat="false" ht="15" hidden="false" customHeight="false" outlineLevel="0" collapsed="false">
      <c r="A20081" s="0" t="n">
        <v>202508</v>
      </c>
      <c r="B20081" s="0" t="n">
        <v>202509</v>
      </c>
      <c r="C20081" s="37" t="s">
        <v>149</v>
      </c>
      <c r="D20081" s="37" t="s">
        <v>385</v>
      </c>
      <c r="E20081" s="0" t="n">
        <v>2</v>
      </c>
      <c r="F20081" s="38" t="s">
        <v>70</v>
      </c>
      <c r="G20081" s="37" t="s">
        <v>751</v>
      </c>
      <c r="H20081" s="0" t="n">
        <v>167259</v>
      </c>
      <c r="I20081" s="0" t="n">
        <v>90971</v>
      </c>
      <c r="J20081" s="0" t="n">
        <v>11954</v>
      </c>
    </row>
    <row r="20082" customFormat="false" ht="15" hidden="false" customHeight="false" outlineLevel="0" collapsed="false">
      <c r="A20082" s="0" t="n">
        <v>202508</v>
      </c>
      <c r="B20082" s="0" t="n">
        <v>202509</v>
      </c>
      <c r="C20082" s="37" t="s">
        <v>115</v>
      </c>
      <c r="D20082" s="37" t="s">
        <v>476</v>
      </c>
      <c r="E20082" s="0" t="n">
        <v>2</v>
      </c>
      <c r="F20082" s="38" t="s">
        <v>70</v>
      </c>
      <c r="G20082" s="37" t="s">
        <v>752</v>
      </c>
      <c r="H20082" s="0" t="n">
        <v>1014570</v>
      </c>
      <c r="I20082" s="0" t="n">
        <v>462699</v>
      </c>
      <c r="J20082" s="0" t="n">
        <v>64147</v>
      </c>
    </row>
    <row r="20083" customFormat="false" ht="15" hidden="false" customHeight="false" outlineLevel="0" collapsed="false">
      <c r="A20083" s="0" t="n">
        <v>202508</v>
      </c>
      <c r="B20083" s="0" t="n">
        <v>202509</v>
      </c>
      <c r="C20083" s="37" t="s">
        <v>101</v>
      </c>
      <c r="D20083" s="37" t="s">
        <v>425</v>
      </c>
      <c r="E20083" s="0" t="n">
        <v>2</v>
      </c>
      <c r="F20083" s="38" t="s">
        <v>70</v>
      </c>
      <c r="G20083" s="37" t="s">
        <v>753</v>
      </c>
      <c r="H20083" s="0" t="n">
        <v>556677</v>
      </c>
      <c r="I20083" s="0" t="n">
        <v>450991</v>
      </c>
      <c r="J20083" s="0" t="n">
        <v>31242</v>
      </c>
    </row>
    <row r="20084" customFormat="false" ht="15" hidden="false" customHeight="false" outlineLevel="0" collapsed="false">
      <c r="A20084" s="0" t="n">
        <v>202508</v>
      </c>
      <c r="B20084" s="0" t="n">
        <v>202509</v>
      </c>
      <c r="C20084" s="37" t="s">
        <v>124</v>
      </c>
      <c r="D20084" s="37" t="s">
        <v>243</v>
      </c>
      <c r="E20084" s="0" t="n">
        <v>2</v>
      </c>
      <c r="F20084" s="38" t="s">
        <v>70</v>
      </c>
      <c r="G20084" s="37" t="s">
        <v>754</v>
      </c>
      <c r="H20084" s="0" t="n">
        <v>5559254</v>
      </c>
      <c r="I20084" s="0" t="n">
        <v>3622756</v>
      </c>
      <c r="J20084" s="0" t="n">
        <v>-63165</v>
      </c>
    </row>
    <row r="20085" customFormat="false" ht="15" hidden="false" customHeight="false" outlineLevel="0" collapsed="false">
      <c r="A20085" s="0" t="n">
        <v>202508</v>
      </c>
      <c r="B20085" s="0" t="n">
        <v>202509</v>
      </c>
      <c r="C20085" s="37" t="s">
        <v>136</v>
      </c>
      <c r="D20085" s="37" t="s">
        <v>300</v>
      </c>
      <c r="E20085" s="0" t="n">
        <v>2</v>
      </c>
      <c r="F20085" s="38" t="s">
        <v>70</v>
      </c>
      <c r="G20085" s="37" t="s">
        <v>755</v>
      </c>
      <c r="H20085" s="0" t="n">
        <v>1179937</v>
      </c>
      <c r="I20085" s="0" t="n">
        <v>797235</v>
      </c>
      <c r="J20085" s="0" t="n">
        <v>70303</v>
      </c>
    </row>
    <row r="20086" customFormat="false" ht="15" hidden="false" customHeight="false" outlineLevel="0" collapsed="false">
      <c r="A20086" s="0" t="n">
        <v>202508</v>
      </c>
      <c r="B20086" s="0" t="n">
        <v>202509</v>
      </c>
      <c r="C20086" s="37" t="s">
        <v>178</v>
      </c>
      <c r="D20086" s="37" t="s">
        <v>756</v>
      </c>
      <c r="E20086" s="0" t="n">
        <v>2</v>
      </c>
      <c r="F20086" s="38" t="s">
        <v>70</v>
      </c>
      <c r="G20086" s="37" t="s">
        <v>757</v>
      </c>
      <c r="H20086" s="0" t="n">
        <v>98548</v>
      </c>
      <c r="I20086" s="0" t="n">
        <v>35711</v>
      </c>
      <c r="J20086" s="0" t="n">
        <v>3449</v>
      </c>
    </row>
    <row r="20087" customFormat="false" ht="15" hidden="false" customHeight="false" outlineLevel="0" collapsed="false">
      <c r="A20087" s="0" t="n">
        <v>202508</v>
      </c>
      <c r="B20087" s="0" t="n">
        <v>202509</v>
      </c>
      <c r="C20087" s="37" t="s">
        <v>152</v>
      </c>
      <c r="D20087" s="37" t="s">
        <v>420</v>
      </c>
      <c r="E20087" s="0" t="n">
        <v>2</v>
      </c>
      <c r="F20087" s="38" t="s">
        <v>70</v>
      </c>
      <c r="G20087" s="37" t="s">
        <v>758</v>
      </c>
      <c r="H20087" s="0" t="n">
        <v>214374</v>
      </c>
      <c r="I20087" s="0" t="n">
        <v>151656</v>
      </c>
      <c r="J20087" s="0" t="n">
        <v>11511</v>
      </c>
    </row>
    <row r="20088" customFormat="false" ht="15" hidden="false" customHeight="false" outlineLevel="0" collapsed="false">
      <c r="A20088" s="0" t="n">
        <v>202508</v>
      </c>
      <c r="B20088" s="0" t="n">
        <v>202509</v>
      </c>
      <c r="C20088" s="37" t="s">
        <v>115</v>
      </c>
      <c r="D20088" s="37" t="s">
        <v>626</v>
      </c>
      <c r="E20088" s="0" t="n">
        <v>2</v>
      </c>
      <c r="F20088" s="38" t="s">
        <v>70</v>
      </c>
      <c r="G20088" s="37" t="s">
        <v>759</v>
      </c>
      <c r="H20088" s="0" t="n">
        <v>55082</v>
      </c>
      <c r="I20088" s="0" t="n">
        <v>37142</v>
      </c>
      <c r="J20088" s="0" t="n">
        <v>-1052</v>
      </c>
    </row>
    <row r="20089" customFormat="false" ht="15" hidden="false" customHeight="false" outlineLevel="0" collapsed="false">
      <c r="A20089" s="0" t="n">
        <v>202508</v>
      </c>
      <c r="B20089" s="0" t="n">
        <v>202509</v>
      </c>
      <c r="C20089" s="37" t="s">
        <v>184</v>
      </c>
      <c r="D20089" s="37" t="s">
        <v>425</v>
      </c>
      <c r="E20089" s="0" t="n">
        <v>2</v>
      </c>
      <c r="F20089" s="38" t="s">
        <v>70</v>
      </c>
      <c r="G20089" s="37" t="s">
        <v>760</v>
      </c>
      <c r="H20089" s="0" t="n">
        <v>828719</v>
      </c>
      <c r="I20089" s="0" t="n">
        <v>426433</v>
      </c>
      <c r="J20089" s="0" t="n">
        <v>44932</v>
      </c>
    </row>
    <row r="20090" customFormat="false" ht="15" hidden="false" customHeight="false" outlineLevel="0" collapsed="false">
      <c r="A20090" s="0" t="n">
        <v>202508</v>
      </c>
      <c r="B20090" s="0" t="n">
        <v>202509</v>
      </c>
      <c r="C20090" s="37" t="s">
        <v>95</v>
      </c>
      <c r="D20090" s="37" t="s">
        <v>618</v>
      </c>
      <c r="E20090" s="0" t="n">
        <v>2</v>
      </c>
      <c r="F20090" s="38" t="s">
        <v>70</v>
      </c>
      <c r="G20090" s="37" t="s">
        <v>761</v>
      </c>
      <c r="H20090" s="0" t="n">
        <v>768803</v>
      </c>
      <c r="I20090" s="0" t="n">
        <v>233876</v>
      </c>
      <c r="J20090" s="0" t="n">
        <v>22514</v>
      </c>
    </row>
    <row r="20091" customFormat="false" ht="15" hidden="false" customHeight="false" outlineLevel="0" collapsed="false">
      <c r="A20091" s="0" t="n">
        <v>202508</v>
      </c>
      <c r="B20091" s="0" t="n">
        <v>202509</v>
      </c>
      <c r="C20091" s="37" t="s">
        <v>152</v>
      </c>
      <c r="D20091" s="37" t="s">
        <v>372</v>
      </c>
      <c r="E20091" s="0" t="n">
        <v>2</v>
      </c>
      <c r="F20091" s="38" t="s">
        <v>70</v>
      </c>
      <c r="G20091" s="37" t="s">
        <v>762</v>
      </c>
      <c r="H20091" s="0" t="n">
        <v>508208</v>
      </c>
      <c r="I20091" s="0" t="n">
        <v>221991</v>
      </c>
      <c r="J20091" s="0" t="n">
        <v>27055</v>
      </c>
    </row>
    <row r="20092" customFormat="false" ht="15" hidden="false" customHeight="false" outlineLevel="0" collapsed="false">
      <c r="A20092" s="0" t="n">
        <v>202508</v>
      </c>
      <c r="B20092" s="0" t="n">
        <v>202509</v>
      </c>
      <c r="C20092" s="37" t="s">
        <v>158</v>
      </c>
      <c r="D20092" s="37" t="s">
        <v>461</v>
      </c>
      <c r="E20092" s="0" t="n">
        <v>2</v>
      </c>
      <c r="F20092" s="38" t="s">
        <v>70</v>
      </c>
      <c r="G20092" s="37" t="s">
        <v>763</v>
      </c>
      <c r="H20092" s="0" t="n">
        <v>3723077</v>
      </c>
      <c r="I20092" s="0" t="n">
        <v>2600374</v>
      </c>
      <c r="J20092" s="0" t="n">
        <v>172594</v>
      </c>
    </row>
    <row r="20093" customFormat="false" ht="15" hidden="false" customHeight="false" outlineLevel="0" collapsed="false">
      <c r="A20093" s="0" t="n">
        <v>202508</v>
      </c>
      <c r="B20093" s="0" t="n">
        <v>202509</v>
      </c>
      <c r="C20093" s="37" t="s">
        <v>106</v>
      </c>
      <c r="D20093" s="37" t="s">
        <v>116</v>
      </c>
      <c r="E20093" s="0" t="n">
        <v>2</v>
      </c>
      <c r="F20093" s="38" t="s">
        <v>70</v>
      </c>
      <c r="G20093" s="37" t="s">
        <v>764</v>
      </c>
      <c r="H20093" s="0" t="n">
        <v>5438987</v>
      </c>
      <c r="I20093" s="0" t="n">
        <v>1556162</v>
      </c>
      <c r="J20093" s="0" t="n">
        <v>324235</v>
      </c>
    </row>
    <row r="20094" customFormat="false" ht="15" hidden="false" customHeight="false" outlineLevel="0" collapsed="false">
      <c r="A20094" s="0" t="n">
        <v>202508</v>
      </c>
      <c r="B20094" s="0" t="n">
        <v>202509</v>
      </c>
      <c r="C20094" s="37" t="s">
        <v>109</v>
      </c>
      <c r="D20094" s="37" t="s">
        <v>540</v>
      </c>
      <c r="E20094" s="0" t="n">
        <v>2</v>
      </c>
      <c r="F20094" s="38" t="s">
        <v>70</v>
      </c>
      <c r="G20094" s="37" t="s">
        <v>765</v>
      </c>
      <c r="H20094" s="0" t="n">
        <v>1413488</v>
      </c>
      <c r="I20094" s="0" t="n">
        <v>149556</v>
      </c>
      <c r="J20094" s="0" t="n">
        <v>11936</v>
      </c>
    </row>
    <row r="20095" customFormat="false" ht="15" hidden="false" customHeight="false" outlineLevel="0" collapsed="false">
      <c r="A20095" s="0" t="n">
        <v>202508</v>
      </c>
      <c r="B20095" s="0" t="n">
        <v>202509</v>
      </c>
      <c r="C20095" s="37" t="s">
        <v>178</v>
      </c>
      <c r="D20095" s="37" t="s">
        <v>364</v>
      </c>
      <c r="E20095" s="0" t="n">
        <v>2</v>
      </c>
      <c r="F20095" s="38" t="s">
        <v>70</v>
      </c>
      <c r="G20095" s="37" t="s">
        <v>766</v>
      </c>
      <c r="H20095" s="0" t="n">
        <v>80273</v>
      </c>
      <c r="I20095" s="0" t="n">
        <v>67883</v>
      </c>
      <c r="J20095" s="0" t="n">
        <v>14900</v>
      </c>
    </row>
    <row r="20096" customFormat="false" ht="15" hidden="false" customHeight="false" outlineLevel="0" collapsed="false">
      <c r="A20096" s="0" t="n">
        <v>202508</v>
      </c>
      <c r="B20096" s="0" t="n">
        <v>202509</v>
      </c>
      <c r="C20096" s="37" t="s">
        <v>184</v>
      </c>
      <c r="D20096" s="37" t="s">
        <v>571</v>
      </c>
      <c r="E20096" s="0" t="n">
        <v>2</v>
      </c>
      <c r="F20096" s="38" t="s">
        <v>70</v>
      </c>
      <c r="G20096" s="37" t="s">
        <v>767</v>
      </c>
      <c r="H20096" s="0" t="n">
        <v>3301644</v>
      </c>
      <c r="I20096" s="0" t="n">
        <v>1375537</v>
      </c>
      <c r="J20096" s="0" t="n">
        <v>140699</v>
      </c>
    </row>
    <row r="20097" customFormat="false" ht="15" hidden="false" customHeight="false" outlineLevel="0" collapsed="false">
      <c r="A20097" s="0" t="n">
        <v>202508</v>
      </c>
      <c r="B20097" s="0" t="n">
        <v>202509</v>
      </c>
      <c r="C20097" s="37" t="s">
        <v>136</v>
      </c>
      <c r="D20097" s="37" t="s">
        <v>509</v>
      </c>
      <c r="E20097" s="0" t="n">
        <v>2</v>
      </c>
      <c r="F20097" s="38" t="s">
        <v>70</v>
      </c>
      <c r="G20097" s="37" t="s">
        <v>768</v>
      </c>
      <c r="H20097" s="0" t="n">
        <v>2372152</v>
      </c>
      <c r="I20097" s="0" t="n">
        <v>737966</v>
      </c>
      <c r="J20097" s="0" t="n">
        <v>-26442</v>
      </c>
    </row>
    <row r="20098" customFormat="false" ht="15" hidden="false" customHeight="false" outlineLevel="0" collapsed="false">
      <c r="A20098" s="0" t="n">
        <v>202508</v>
      </c>
      <c r="B20098" s="0" t="n">
        <v>202509</v>
      </c>
      <c r="C20098" s="37" t="s">
        <v>136</v>
      </c>
      <c r="D20098" s="37" t="s">
        <v>258</v>
      </c>
      <c r="E20098" s="0" t="n">
        <v>2</v>
      </c>
      <c r="F20098" s="38" t="s">
        <v>70</v>
      </c>
      <c r="G20098" s="37" t="s">
        <v>769</v>
      </c>
      <c r="H20098" s="0" t="n">
        <v>1512726</v>
      </c>
      <c r="I20098" s="0" t="n">
        <v>689329</v>
      </c>
      <c r="J20098" s="0" t="n">
        <v>112761</v>
      </c>
    </row>
    <row r="20099" customFormat="false" ht="15" hidden="false" customHeight="false" outlineLevel="0" collapsed="false">
      <c r="A20099" s="0" t="n">
        <v>202508</v>
      </c>
      <c r="B20099" s="0" t="n">
        <v>202509</v>
      </c>
      <c r="C20099" s="37" t="s">
        <v>115</v>
      </c>
      <c r="D20099" s="37" t="s">
        <v>288</v>
      </c>
      <c r="E20099" s="0" t="n">
        <v>2</v>
      </c>
      <c r="F20099" s="38" t="s">
        <v>70</v>
      </c>
      <c r="G20099" s="37" t="s">
        <v>770</v>
      </c>
      <c r="H20099" s="0" t="n">
        <v>5422487</v>
      </c>
      <c r="I20099" s="0" t="n">
        <v>3719123</v>
      </c>
      <c r="J20099" s="0" t="n">
        <v>162081</v>
      </c>
    </row>
    <row r="20100" customFormat="false" ht="15" hidden="false" customHeight="false" outlineLevel="0" collapsed="false">
      <c r="A20100" s="0" t="n">
        <v>202508</v>
      </c>
      <c r="B20100" s="0" t="n">
        <v>202509</v>
      </c>
      <c r="C20100" s="37" t="s">
        <v>109</v>
      </c>
      <c r="D20100" s="37" t="s">
        <v>412</v>
      </c>
      <c r="E20100" s="0" t="n">
        <v>2</v>
      </c>
      <c r="F20100" s="38" t="s">
        <v>70</v>
      </c>
      <c r="G20100" s="37" t="s">
        <v>771</v>
      </c>
      <c r="H20100" s="0" t="n">
        <v>389721</v>
      </c>
      <c r="I20100" s="0" t="n">
        <v>103839</v>
      </c>
      <c r="J20100" s="0" t="n">
        <v>3696</v>
      </c>
    </row>
    <row r="20101" customFormat="false" ht="15" hidden="false" customHeight="false" outlineLevel="0" collapsed="false">
      <c r="A20101" s="0" t="n">
        <v>202508</v>
      </c>
      <c r="B20101" s="0" t="n">
        <v>202509</v>
      </c>
      <c r="C20101" s="37" t="s">
        <v>98</v>
      </c>
      <c r="D20101" s="37" t="s">
        <v>233</v>
      </c>
      <c r="E20101" s="0" t="n">
        <v>2</v>
      </c>
      <c r="F20101" s="38" t="s">
        <v>70</v>
      </c>
      <c r="G20101" s="37" t="s">
        <v>772</v>
      </c>
      <c r="H20101" s="0" t="n">
        <v>14171320</v>
      </c>
      <c r="I20101" s="0" t="n">
        <v>9789019</v>
      </c>
      <c r="J20101" s="0" t="n">
        <v>1799315</v>
      </c>
    </row>
    <row r="20102" customFormat="false" ht="15" hidden="false" customHeight="false" outlineLevel="0" collapsed="false">
      <c r="A20102" s="0" t="n">
        <v>202508</v>
      </c>
      <c r="B20102" s="0" t="n">
        <v>202509</v>
      </c>
      <c r="C20102" s="37" t="s">
        <v>178</v>
      </c>
      <c r="D20102" s="37" t="s">
        <v>294</v>
      </c>
      <c r="E20102" s="0" t="n">
        <v>2</v>
      </c>
      <c r="F20102" s="38" t="s">
        <v>70</v>
      </c>
      <c r="G20102" s="37" t="s">
        <v>773</v>
      </c>
      <c r="H20102" s="0" t="n">
        <v>398847</v>
      </c>
      <c r="I20102" s="0" t="n">
        <v>182056</v>
      </c>
      <c r="J20102" s="0" t="n">
        <v>-8182</v>
      </c>
    </row>
    <row r="20103" customFormat="false" ht="15" hidden="false" customHeight="false" outlineLevel="0" collapsed="false">
      <c r="A20103" s="0" t="n">
        <v>202508</v>
      </c>
      <c r="B20103" s="0" t="n">
        <v>202509</v>
      </c>
      <c r="C20103" s="37" t="s">
        <v>149</v>
      </c>
      <c r="D20103" s="37" t="s">
        <v>130</v>
      </c>
      <c r="E20103" s="0" t="n">
        <v>2</v>
      </c>
      <c r="F20103" s="38" t="s">
        <v>70</v>
      </c>
      <c r="G20103" s="37" t="s">
        <v>774</v>
      </c>
      <c r="H20103" s="0" t="n">
        <v>3342050</v>
      </c>
      <c r="I20103" s="0" t="n">
        <v>1390237</v>
      </c>
      <c r="J20103" s="0" t="n">
        <v>-132321</v>
      </c>
    </row>
    <row r="20104" customFormat="false" ht="15" hidden="false" customHeight="false" outlineLevel="0" collapsed="false">
      <c r="A20104" s="0" t="n">
        <v>202508</v>
      </c>
      <c r="B20104" s="0" t="n">
        <v>202509</v>
      </c>
      <c r="C20104" s="37" t="s">
        <v>109</v>
      </c>
      <c r="D20104" s="37" t="s">
        <v>139</v>
      </c>
      <c r="E20104" s="0" t="n">
        <v>2</v>
      </c>
      <c r="F20104" s="38" t="s">
        <v>70</v>
      </c>
      <c r="G20104" s="37" t="s">
        <v>775</v>
      </c>
      <c r="H20104" s="0" t="n">
        <v>202743</v>
      </c>
      <c r="I20104" s="0" t="n">
        <v>24339</v>
      </c>
      <c r="J20104" s="0" t="n">
        <v>1414</v>
      </c>
    </row>
    <row r="20105" customFormat="false" ht="15" hidden="false" customHeight="false" outlineLevel="0" collapsed="false">
      <c r="A20105" s="0" t="n">
        <v>202508</v>
      </c>
      <c r="B20105" s="0" t="n">
        <v>202509</v>
      </c>
      <c r="C20105" s="37" t="s">
        <v>106</v>
      </c>
      <c r="D20105" s="37" t="s">
        <v>776</v>
      </c>
      <c r="E20105" s="0" t="n">
        <v>2</v>
      </c>
      <c r="F20105" s="38" t="s">
        <v>70</v>
      </c>
      <c r="G20105" s="37" t="s">
        <v>777</v>
      </c>
      <c r="H20105" s="0" t="n">
        <v>336820</v>
      </c>
      <c r="I20105" s="0" t="n">
        <v>279259</v>
      </c>
      <c r="J20105" s="0" t="n">
        <v>30759</v>
      </c>
    </row>
    <row r="20106" customFormat="false" ht="15" hidden="false" customHeight="false" outlineLevel="0" collapsed="false">
      <c r="A20106" s="0" t="n">
        <v>202508</v>
      </c>
      <c r="B20106" s="0" t="n">
        <v>202509</v>
      </c>
      <c r="C20106" s="37" t="s">
        <v>109</v>
      </c>
      <c r="D20106" s="37" t="s">
        <v>396</v>
      </c>
      <c r="E20106" s="0" t="n">
        <v>2</v>
      </c>
      <c r="F20106" s="38" t="s">
        <v>70</v>
      </c>
      <c r="G20106" s="37" t="s">
        <v>778</v>
      </c>
      <c r="H20106" s="0" t="n">
        <v>7294958</v>
      </c>
      <c r="I20106" s="0" t="n">
        <v>3047583</v>
      </c>
      <c r="J20106" s="0" t="n">
        <v>508201</v>
      </c>
    </row>
    <row r="20107" customFormat="false" ht="15" hidden="false" customHeight="false" outlineLevel="0" collapsed="false">
      <c r="A20107" s="0" t="n">
        <v>202508</v>
      </c>
      <c r="B20107" s="0" t="n">
        <v>202509</v>
      </c>
      <c r="C20107" s="37" t="s">
        <v>106</v>
      </c>
      <c r="D20107" s="37" t="s">
        <v>189</v>
      </c>
      <c r="E20107" s="0" t="n">
        <v>2</v>
      </c>
      <c r="F20107" s="38" t="s">
        <v>70</v>
      </c>
      <c r="G20107" s="37" t="s">
        <v>779</v>
      </c>
      <c r="H20107" s="0" t="n">
        <v>944121</v>
      </c>
      <c r="I20107" s="0" t="n">
        <v>639052</v>
      </c>
      <c r="J20107" s="0" t="n">
        <v>60381</v>
      </c>
    </row>
    <row r="20108" customFormat="false" ht="15" hidden="false" customHeight="false" outlineLevel="0" collapsed="false">
      <c r="A20108" s="0" t="n">
        <v>202508</v>
      </c>
      <c r="B20108" s="0" t="n">
        <v>202509</v>
      </c>
      <c r="C20108" s="37" t="s">
        <v>152</v>
      </c>
      <c r="D20108" s="37" t="s">
        <v>320</v>
      </c>
      <c r="E20108" s="0" t="n">
        <v>2</v>
      </c>
      <c r="F20108" s="38" t="s">
        <v>70</v>
      </c>
      <c r="G20108" s="37" t="s">
        <v>780</v>
      </c>
      <c r="H20108" s="0" t="n">
        <v>2976711</v>
      </c>
      <c r="I20108" s="0" t="n">
        <v>860825</v>
      </c>
      <c r="J20108" s="0" t="n">
        <v>-124878</v>
      </c>
    </row>
    <row r="20109" customFormat="false" ht="15" hidden="false" customHeight="false" outlineLevel="0" collapsed="false">
      <c r="A20109" s="0" t="n">
        <v>202508</v>
      </c>
      <c r="B20109" s="0" t="n">
        <v>202509</v>
      </c>
      <c r="C20109" s="37" t="s">
        <v>95</v>
      </c>
      <c r="D20109" s="37" t="s">
        <v>693</v>
      </c>
      <c r="E20109" s="0" t="n">
        <v>2</v>
      </c>
      <c r="F20109" s="38" t="s">
        <v>70</v>
      </c>
      <c r="G20109" s="37" t="s">
        <v>781</v>
      </c>
      <c r="H20109" s="0" t="n">
        <v>1999702</v>
      </c>
      <c r="I20109" s="0" t="n">
        <v>837848</v>
      </c>
      <c r="J20109" s="0" t="n">
        <v>-14326</v>
      </c>
    </row>
    <row r="20110" customFormat="false" ht="15" hidden="false" customHeight="false" outlineLevel="0" collapsed="false">
      <c r="A20110" s="0" t="n">
        <v>202508</v>
      </c>
      <c r="B20110" s="0" t="n">
        <v>202509</v>
      </c>
      <c r="C20110" s="37" t="s">
        <v>98</v>
      </c>
      <c r="D20110" s="37" t="s">
        <v>369</v>
      </c>
      <c r="E20110" s="0" t="n">
        <v>2</v>
      </c>
      <c r="F20110" s="38" t="s">
        <v>70</v>
      </c>
      <c r="G20110" s="37" t="s">
        <v>782</v>
      </c>
      <c r="H20110" s="0" t="n">
        <v>1049222</v>
      </c>
      <c r="I20110" s="0" t="n">
        <v>418224</v>
      </c>
      <c r="J20110" s="0" t="n">
        <v>-19225</v>
      </c>
    </row>
    <row r="20111" customFormat="false" ht="15" hidden="false" customHeight="false" outlineLevel="0" collapsed="false">
      <c r="A20111" s="0" t="n">
        <v>202508</v>
      </c>
      <c r="B20111" s="0" t="n">
        <v>202509</v>
      </c>
      <c r="C20111" s="37" t="s">
        <v>136</v>
      </c>
      <c r="D20111" s="37" t="s">
        <v>719</v>
      </c>
      <c r="E20111" s="0" t="n">
        <v>2</v>
      </c>
      <c r="F20111" s="38" t="s">
        <v>70</v>
      </c>
      <c r="G20111" s="37" t="s">
        <v>783</v>
      </c>
      <c r="H20111" s="0" t="n">
        <v>8193782</v>
      </c>
      <c r="I20111" s="0" t="n">
        <v>6080921</v>
      </c>
      <c r="J20111" s="0" t="n">
        <v>-659898</v>
      </c>
    </row>
    <row r="20112" customFormat="false" ht="15" hidden="false" customHeight="false" outlineLevel="0" collapsed="false">
      <c r="A20112" s="0" t="n">
        <v>202508</v>
      </c>
      <c r="B20112" s="0" t="n">
        <v>202509</v>
      </c>
      <c r="C20112" s="37" t="s">
        <v>101</v>
      </c>
      <c r="D20112" s="37" t="s">
        <v>247</v>
      </c>
      <c r="E20112" s="0" t="n">
        <v>2</v>
      </c>
      <c r="F20112" s="38" t="s">
        <v>70</v>
      </c>
      <c r="G20112" s="37" t="s">
        <v>784</v>
      </c>
      <c r="H20112" s="0" t="n">
        <v>1064822</v>
      </c>
      <c r="I20112" s="0" t="n">
        <v>760573</v>
      </c>
      <c r="J20112" s="0" t="n">
        <v>47904</v>
      </c>
    </row>
    <row r="20113" customFormat="false" ht="15" hidden="false" customHeight="false" outlineLevel="0" collapsed="false">
      <c r="A20113" s="0" t="n">
        <v>202508</v>
      </c>
      <c r="B20113" s="0" t="n">
        <v>202509</v>
      </c>
      <c r="C20113" s="37" t="s">
        <v>184</v>
      </c>
      <c r="D20113" s="37" t="s">
        <v>367</v>
      </c>
      <c r="E20113" s="0" t="n">
        <v>2</v>
      </c>
      <c r="F20113" s="38" t="s">
        <v>70</v>
      </c>
      <c r="G20113" s="37" t="s">
        <v>785</v>
      </c>
      <c r="H20113" s="0" t="n">
        <v>127596</v>
      </c>
      <c r="I20113" s="0" t="n">
        <v>55306</v>
      </c>
      <c r="J20113" s="0" t="n">
        <v>7250</v>
      </c>
    </row>
    <row r="20114" customFormat="false" ht="15" hidden="false" customHeight="false" outlineLevel="0" collapsed="false">
      <c r="A20114" s="0" t="n">
        <v>202508</v>
      </c>
      <c r="B20114" s="0" t="n">
        <v>202509</v>
      </c>
      <c r="C20114" s="37" t="s">
        <v>98</v>
      </c>
      <c r="D20114" s="37" t="s">
        <v>376</v>
      </c>
      <c r="E20114" s="0" t="n">
        <v>2</v>
      </c>
      <c r="F20114" s="38" t="s">
        <v>70</v>
      </c>
      <c r="G20114" s="37" t="s">
        <v>786</v>
      </c>
      <c r="H20114" s="0" t="n">
        <v>526445</v>
      </c>
      <c r="I20114" s="0" t="n">
        <v>735501</v>
      </c>
      <c r="J20114" s="0" t="n">
        <v>130273</v>
      </c>
    </row>
    <row r="20115" customFormat="false" ht="15" hidden="false" customHeight="false" outlineLevel="0" collapsed="false">
      <c r="A20115" s="0" t="n">
        <v>202508</v>
      </c>
      <c r="B20115" s="0" t="n">
        <v>202509</v>
      </c>
      <c r="C20115" s="37" t="s">
        <v>158</v>
      </c>
      <c r="D20115" s="37" t="s">
        <v>96</v>
      </c>
      <c r="E20115" s="0" t="n">
        <v>2</v>
      </c>
      <c r="F20115" s="38" t="s">
        <v>70</v>
      </c>
      <c r="G20115" s="37" t="s">
        <v>787</v>
      </c>
      <c r="H20115" s="0" t="n">
        <v>2926967</v>
      </c>
      <c r="I20115" s="0" t="n">
        <v>1940213</v>
      </c>
      <c r="J20115" s="0" t="n">
        <v>251532</v>
      </c>
    </row>
    <row r="20116" customFormat="false" ht="15" hidden="false" customHeight="false" outlineLevel="0" collapsed="false">
      <c r="A20116" s="0" t="n">
        <v>202508</v>
      </c>
      <c r="B20116" s="0" t="n">
        <v>202509</v>
      </c>
      <c r="C20116" s="37" t="s">
        <v>115</v>
      </c>
      <c r="D20116" s="37" t="s">
        <v>241</v>
      </c>
      <c r="E20116" s="0" t="n">
        <v>2</v>
      </c>
      <c r="F20116" s="38" t="s">
        <v>70</v>
      </c>
      <c r="G20116" s="37" t="s">
        <v>788</v>
      </c>
      <c r="H20116" s="0" t="n">
        <v>1752903</v>
      </c>
      <c r="I20116" s="0" t="n">
        <v>636081</v>
      </c>
      <c r="J20116" s="0" t="n">
        <v>15388</v>
      </c>
    </row>
    <row r="20117" customFormat="false" ht="15" hidden="false" customHeight="false" outlineLevel="0" collapsed="false">
      <c r="A20117" s="0" t="n">
        <v>202508</v>
      </c>
      <c r="B20117" s="0" t="n">
        <v>202509</v>
      </c>
      <c r="C20117" s="37" t="s">
        <v>101</v>
      </c>
      <c r="D20117" s="37" t="s">
        <v>482</v>
      </c>
      <c r="E20117" s="0" t="n">
        <v>2</v>
      </c>
      <c r="F20117" s="38" t="s">
        <v>70</v>
      </c>
      <c r="G20117" s="37" t="s">
        <v>789</v>
      </c>
      <c r="H20117" s="0" t="n">
        <v>134095</v>
      </c>
      <c r="I20117" s="0" t="n">
        <v>93020</v>
      </c>
      <c r="J20117" s="0" t="n">
        <v>17510</v>
      </c>
    </row>
    <row r="20118" customFormat="false" ht="15" hidden="false" customHeight="false" outlineLevel="0" collapsed="false">
      <c r="A20118" s="0" t="n">
        <v>202508</v>
      </c>
      <c r="B20118" s="0" t="n">
        <v>202509</v>
      </c>
      <c r="C20118" s="37" t="s">
        <v>136</v>
      </c>
      <c r="D20118" s="37" t="s">
        <v>120</v>
      </c>
      <c r="E20118" s="0" t="n">
        <v>2</v>
      </c>
      <c r="F20118" s="38" t="s">
        <v>70</v>
      </c>
      <c r="G20118" s="37" t="s">
        <v>790</v>
      </c>
      <c r="H20118" s="0" t="n">
        <v>636384</v>
      </c>
      <c r="I20118" s="0" t="n">
        <v>384955</v>
      </c>
      <c r="J20118" s="0" t="n">
        <v>22698</v>
      </c>
    </row>
    <row r="20119" customFormat="false" ht="15" hidden="false" customHeight="false" outlineLevel="0" collapsed="false">
      <c r="A20119" s="0" t="n">
        <v>202508</v>
      </c>
      <c r="B20119" s="0" t="n">
        <v>202509</v>
      </c>
      <c r="C20119" s="37" t="s">
        <v>98</v>
      </c>
      <c r="D20119" s="37" t="s">
        <v>447</v>
      </c>
      <c r="E20119" s="0" t="n">
        <v>2</v>
      </c>
      <c r="F20119" s="38" t="s">
        <v>70</v>
      </c>
      <c r="G20119" s="37" t="s">
        <v>791</v>
      </c>
      <c r="H20119" s="0" t="n">
        <v>628358</v>
      </c>
      <c r="I20119" s="0" t="n">
        <v>368133</v>
      </c>
      <c r="J20119" s="0" t="n">
        <v>31676</v>
      </c>
    </row>
    <row r="20120" customFormat="false" ht="15" hidden="false" customHeight="false" outlineLevel="0" collapsed="false">
      <c r="A20120" s="0" t="n">
        <v>202508</v>
      </c>
      <c r="B20120" s="0" t="n">
        <v>202509</v>
      </c>
      <c r="C20120" s="37" t="s">
        <v>136</v>
      </c>
      <c r="D20120" s="37" t="s">
        <v>391</v>
      </c>
      <c r="E20120" s="0" t="n">
        <v>2</v>
      </c>
      <c r="F20120" s="38" t="s">
        <v>70</v>
      </c>
      <c r="G20120" s="37" t="s">
        <v>792</v>
      </c>
      <c r="H20120" s="0" t="n">
        <v>863663</v>
      </c>
      <c r="I20120" s="0" t="n">
        <v>305061</v>
      </c>
      <c r="J20120" s="0" t="n">
        <v>4202</v>
      </c>
    </row>
    <row r="20121" customFormat="false" ht="15" hidden="false" customHeight="false" outlineLevel="0" collapsed="false">
      <c r="A20121" s="0" t="n">
        <v>202508</v>
      </c>
      <c r="B20121" s="0" t="n">
        <v>202509</v>
      </c>
      <c r="C20121" s="37" t="s">
        <v>106</v>
      </c>
      <c r="D20121" s="37" t="s">
        <v>467</v>
      </c>
      <c r="E20121" s="0" t="n">
        <v>2</v>
      </c>
      <c r="F20121" s="38" t="s">
        <v>70</v>
      </c>
      <c r="G20121" s="37" t="s">
        <v>793</v>
      </c>
      <c r="H20121" s="0" t="n">
        <v>358676</v>
      </c>
      <c r="I20121" s="0" t="n">
        <v>211796</v>
      </c>
      <c r="J20121" s="0" t="n">
        <v>11754</v>
      </c>
    </row>
    <row r="20122" customFormat="false" ht="15" hidden="false" customHeight="false" outlineLevel="0" collapsed="false">
      <c r="A20122" s="0" t="n">
        <v>202508</v>
      </c>
      <c r="B20122" s="0" t="n">
        <v>202509</v>
      </c>
      <c r="C20122" s="37" t="s">
        <v>95</v>
      </c>
      <c r="D20122" s="37" t="s">
        <v>147</v>
      </c>
      <c r="E20122" s="0" t="n">
        <v>2</v>
      </c>
      <c r="F20122" s="38" t="s">
        <v>70</v>
      </c>
      <c r="G20122" s="37" t="s">
        <v>794</v>
      </c>
      <c r="H20122" s="0" t="n">
        <v>599086</v>
      </c>
      <c r="I20122" s="0" t="n">
        <v>470902</v>
      </c>
      <c r="J20122" s="0" t="n">
        <v>17838</v>
      </c>
    </row>
    <row r="20123" customFormat="false" ht="15" hidden="false" customHeight="false" outlineLevel="0" collapsed="false">
      <c r="A20123" s="0" t="n">
        <v>202508</v>
      </c>
      <c r="B20123" s="0" t="n">
        <v>202509</v>
      </c>
      <c r="C20123" s="37" t="s">
        <v>184</v>
      </c>
      <c r="D20123" s="37" t="s">
        <v>603</v>
      </c>
      <c r="E20123" s="0" t="n">
        <v>2</v>
      </c>
      <c r="F20123" s="38" t="s">
        <v>70</v>
      </c>
      <c r="G20123" s="37" t="s">
        <v>795</v>
      </c>
      <c r="H20123" s="0" t="n">
        <v>624941</v>
      </c>
      <c r="I20123" s="0" t="n">
        <v>358864</v>
      </c>
      <c r="J20123" s="0" t="n">
        <v>-20868</v>
      </c>
    </row>
    <row r="20124" customFormat="false" ht="15" hidden="false" customHeight="false" outlineLevel="0" collapsed="false">
      <c r="A20124" s="0" t="n">
        <v>202508</v>
      </c>
      <c r="B20124" s="0" t="n">
        <v>202509</v>
      </c>
      <c r="C20124" s="37" t="s">
        <v>149</v>
      </c>
      <c r="D20124" s="37" t="s">
        <v>318</v>
      </c>
      <c r="E20124" s="0" t="n">
        <v>2</v>
      </c>
      <c r="F20124" s="38" t="s">
        <v>70</v>
      </c>
      <c r="G20124" s="37" t="s">
        <v>796</v>
      </c>
      <c r="H20124" s="0" t="n">
        <v>2326921</v>
      </c>
      <c r="I20124" s="0" t="n">
        <v>1335483</v>
      </c>
      <c r="J20124" s="0" t="n">
        <v>191913</v>
      </c>
    </row>
    <row r="20125" customFormat="false" ht="15" hidden="false" customHeight="false" outlineLevel="0" collapsed="false">
      <c r="A20125" s="0" t="n">
        <v>202508</v>
      </c>
      <c r="B20125" s="0" t="n">
        <v>202509</v>
      </c>
      <c r="C20125" s="37" t="s">
        <v>115</v>
      </c>
      <c r="D20125" s="37" t="s">
        <v>191</v>
      </c>
      <c r="E20125" s="0" t="n">
        <v>2</v>
      </c>
      <c r="F20125" s="38" t="s">
        <v>70</v>
      </c>
      <c r="G20125" s="37" t="s">
        <v>797</v>
      </c>
      <c r="H20125" s="0" t="n">
        <v>3641450</v>
      </c>
      <c r="I20125" s="0" t="n">
        <v>1249557</v>
      </c>
      <c r="J20125" s="0" t="n">
        <v>120917</v>
      </c>
    </row>
    <row r="20126" customFormat="false" ht="15" hidden="false" customHeight="false" outlineLevel="0" collapsed="false">
      <c r="A20126" s="0" t="n">
        <v>202508</v>
      </c>
      <c r="B20126" s="0" t="n">
        <v>202509</v>
      </c>
      <c r="C20126" s="37" t="s">
        <v>101</v>
      </c>
      <c r="D20126" s="37" t="s">
        <v>519</v>
      </c>
      <c r="E20126" s="0" t="n">
        <v>2</v>
      </c>
      <c r="F20126" s="38" t="s">
        <v>70</v>
      </c>
      <c r="G20126" s="37" t="s">
        <v>798</v>
      </c>
      <c r="H20126" s="0" t="n">
        <v>1357976</v>
      </c>
      <c r="I20126" s="0" t="n">
        <v>285183</v>
      </c>
      <c r="J20126" s="0" t="n">
        <v>45484</v>
      </c>
    </row>
    <row r="20127" customFormat="false" ht="15" hidden="false" customHeight="false" outlineLevel="0" collapsed="false">
      <c r="A20127" s="0" t="n">
        <v>202508</v>
      </c>
      <c r="B20127" s="0" t="n">
        <v>202509</v>
      </c>
      <c r="C20127" s="37" t="s">
        <v>101</v>
      </c>
      <c r="D20127" s="37" t="s">
        <v>99</v>
      </c>
      <c r="E20127" s="0" t="n">
        <v>2</v>
      </c>
      <c r="F20127" s="38" t="s">
        <v>70</v>
      </c>
      <c r="G20127" s="37" t="s">
        <v>799</v>
      </c>
      <c r="H20127" s="0" t="n">
        <v>615541</v>
      </c>
      <c r="I20127" s="0" t="n">
        <v>268045</v>
      </c>
      <c r="J20127" s="0" t="n">
        <v>2574</v>
      </c>
    </row>
    <row r="20128" customFormat="false" ht="15" hidden="false" customHeight="false" outlineLevel="0" collapsed="false">
      <c r="A20128" s="0" t="n">
        <v>202508</v>
      </c>
      <c r="B20128" s="0" t="n">
        <v>202509</v>
      </c>
      <c r="C20128" s="37" t="s">
        <v>197</v>
      </c>
      <c r="D20128" s="37" t="s">
        <v>623</v>
      </c>
      <c r="E20128" s="0" t="n">
        <v>2</v>
      </c>
      <c r="F20128" s="38" t="s">
        <v>70</v>
      </c>
      <c r="G20128" s="37" t="s">
        <v>800</v>
      </c>
      <c r="H20128" s="0" t="n">
        <v>922731</v>
      </c>
      <c r="I20128" s="0" t="n">
        <v>660887</v>
      </c>
      <c r="J20128" s="0" t="n">
        <v>99495</v>
      </c>
    </row>
    <row r="20129" customFormat="false" ht="15" hidden="false" customHeight="false" outlineLevel="0" collapsed="false">
      <c r="A20129" s="0" t="n">
        <v>202508</v>
      </c>
      <c r="B20129" s="0" t="n">
        <v>202509</v>
      </c>
      <c r="C20129" s="37" t="s">
        <v>115</v>
      </c>
      <c r="D20129" s="37" t="s">
        <v>102</v>
      </c>
      <c r="E20129" s="0" t="n">
        <v>2</v>
      </c>
      <c r="F20129" s="38" t="s">
        <v>70</v>
      </c>
      <c r="G20129" s="37" t="s">
        <v>801</v>
      </c>
      <c r="H20129" s="0" t="n">
        <v>492342</v>
      </c>
      <c r="I20129" s="0" t="n">
        <v>197015</v>
      </c>
      <c r="J20129" s="0" t="n">
        <v>-15146</v>
      </c>
    </row>
    <row r="20130" customFormat="false" ht="15" hidden="false" customHeight="false" outlineLevel="0" collapsed="false">
      <c r="A20130" s="0" t="n">
        <v>202508</v>
      </c>
      <c r="B20130" s="0" t="n">
        <v>202509</v>
      </c>
      <c r="C20130" s="37" t="s">
        <v>136</v>
      </c>
      <c r="D20130" s="37" t="s">
        <v>719</v>
      </c>
      <c r="E20130" s="0" t="n">
        <v>2</v>
      </c>
      <c r="F20130" s="38" t="s">
        <v>70</v>
      </c>
      <c r="G20130" s="37" t="s">
        <v>802</v>
      </c>
      <c r="H20130" s="0" t="n">
        <v>237256</v>
      </c>
      <c r="I20130" s="0" t="n">
        <v>63432</v>
      </c>
      <c r="J20130" s="0" t="n">
        <v>8509</v>
      </c>
    </row>
    <row r="20131" customFormat="false" ht="15" hidden="false" customHeight="false" outlineLevel="0" collapsed="false">
      <c r="A20131" s="0" t="n">
        <v>202508</v>
      </c>
      <c r="B20131" s="0" t="n">
        <v>202509</v>
      </c>
      <c r="C20131" s="37" t="s">
        <v>106</v>
      </c>
      <c r="D20131" s="37" t="s">
        <v>369</v>
      </c>
      <c r="E20131" s="0" t="n">
        <v>2</v>
      </c>
      <c r="F20131" s="38" t="s">
        <v>70</v>
      </c>
      <c r="G20131" s="37" t="s">
        <v>803</v>
      </c>
      <c r="H20131" s="0" t="n">
        <v>486385</v>
      </c>
      <c r="I20131" s="0" t="n">
        <v>171332</v>
      </c>
      <c r="J20131" s="0" t="n">
        <v>25285</v>
      </c>
    </row>
    <row r="20132" customFormat="false" ht="15" hidden="false" customHeight="false" outlineLevel="0" collapsed="false">
      <c r="A20132" s="0" t="n">
        <v>202508</v>
      </c>
      <c r="B20132" s="0" t="n">
        <v>202509</v>
      </c>
      <c r="C20132" s="37" t="s">
        <v>106</v>
      </c>
      <c r="D20132" s="37" t="s">
        <v>756</v>
      </c>
      <c r="E20132" s="0" t="n">
        <v>2</v>
      </c>
      <c r="F20132" s="38" t="s">
        <v>70</v>
      </c>
      <c r="G20132" s="37" t="s">
        <v>804</v>
      </c>
      <c r="H20132" s="0" t="n">
        <v>658455</v>
      </c>
      <c r="I20132" s="0" t="n">
        <v>177471</v>
      </c>
      <c r="J20132" s="0" t="n">
        <v>-4233</v>
      </c>
    </row>
    <row r="20133" customFormat="false" ht="15" hidden="false" customHeight="false" outlineLevel="0" collapsed="false">
      <c r="A20133" s="0" t="n">
        <v>202508</v>
      </c>
      <c r="B20133" s="0" t="n">
        <v>202509</v>
      </c>
      <c r="C20133" s="37" t="s">
        <v>101</v>
      </c>
      <c r="D20133" s="37" t="s">
        <v>165</v>
      </c>
      <c r="E20133" s="0" t="n">
        <v>2</v>
      </c>
      <c r="F20133" s="38" t="s">
        <v>70</v>
      </c>
      <c r="G20133" s="37" t="s">
        <v>805</v>
      </c>
      <c r="H20133" s="0" t="n">
        <v>298349</v>
      </c>
      <c r="I20133" s="0" t="n">
        <v>112167</v>
      </c>
      <c r="J20133" s="0" t="n">
        <v>21500</v>
      </c>
    </row>
    <row r="20134" customFormat="false" ht="15" hidden="false" customHeight="false" outlineLevel="0" collapsed="false">
      <c r="A20134" s="0" t="n">
        <v>202508</v>
      </c>
      <c r="B20134" s="0" t="n">
        <v>202509</v>
      </c>
      <c r="C20134" s="37" t="s">
        <v>149</v>
      </c>
      <c r="D20134" s="37" t="s">
        <v>806</v>
      </c>
      <c r="E20134" s="0" t="n">
        <v>2</v>
      </c>
      <c r="F20134" s="38" t="s">
        <v>70</v>
      </c>
      <c r="G20134" s="37" t="s">
        <v>807</v>
      </c>
      <c r="H20134" s="0" t="n">
        <v>1645479</v>
      </c>
      <c r="I20134" s="0" t="n">
        <v>380082</v>
      </c>
      <c r="J20134" s="0" t="n">
        <v>89642</v>
      </c>
    </row>
    <row r="20135" customFormat="false" ht="15" hidden="false" customHeight="false" outlineLevel="0" collapsed="false">
      <c r="A20135" s="0" t="n">
        <v>202508</v>
      </c>
      <c r="B20135" s="0" t="n">
        <v>202509</v>
      </c>
      <c r="C20135" s="37" t="s">
        <v>101</v>
      </c>
      <c r="D20135" s="37" t="s">
        <v>412</v>
      </c>
      <c r="E20135" s="0" t="n">
        <v>2</v>
      </c>
      <c r="F20135" s="38" t="s">
        <v>70</v>
      </c>
      <c r="G20135" s="37" t="s">
        <v>808</v>
      </c>
      <c r="H20135" s="0" t="n">
        <v>3087029</v>
      </c>
      <c r="I20135" s="0" t="n">
        <v>1337599</v>
      </c>
      <c r="J20135" s="0" t="n">
        <v>30118</v>
      </c>
    </row>
    <row r="20136" customFormat="false" ht="15" hidden="false" customHeight="false" outlineLevel="0" collapsed="false">
      <c r="A20136" s="0" t="n">
        <v>202508</v>
      </c>
      <c r="B20136" s="0" t="n">
        <v>202509</v>
      </c>
      <c r="C20136" s="37" t="s">
        <v>115</v>
      </c>
      <c r="D20136" s="37" t="s">
        <v>493</v>
      </c>
      <c r="E20136" s="0" t="n">
        <v>2</v>
      </c>
      <c r="F20136" s="38" t="s">
        <v>70</v>
      </c>
      <c r="G20136" s="37" t="s">
        <v>809</v>
      </c>
      <c r="H20136" s="0" t="n">
        <v>256089</v>
      </c>
      <c r="I20136" s="0" t="n">
        <v>90111</v>
      </c>
      <c r="J20136" s="0" t="n">
        <v>20270</v>
      </c>
    </row>
    <row r="20137" customFormat="false" ht="15" hidden="false" customHeight="false" outlineLevel="0" collapsed="false">
      <c r="A20137" s="0" t="n">
        <v>202508</v>
      </c>
      <c r="B20137" s="0" t="n">
        <v>202509</v>
      </c>
      <c r="C20137" s="37" t="s">
        <v>115</v>
      </c>
      <c r="D20137" s="37" t="s">
        <v>493</v>
      </c>
      <c r="E20137" s="0" t="n">
        <v>2</v>
      </c>
      <c r="F20137" s="38" t="s">
        <v>70</v>
      </c>
      <c r="G20137" s="37" t="s">
        <v>810</v>
      </c>
      <c r="H20137" s="0" t="n">
        <v>1258859</v>
      </c>
      <c r="I20137" s="0" t="n">
        <v>614259</v>
      </c>
      <c r="J20137" s="0" t="n">
        <v>-55388</v>
      </c>
    </row>
    <row r="20138" customFormat="false" ht="15" hidden="false" customHeight="false" outlineLevel="0" collapsed="false">
      <c r="A20138" s="0" t="n">
        <v>202508</v>
      </c>
      <c r="B20138" s="0" t="n">
        <v>202509</v>
      </c>
      <c r="C20138" s="37" t="s">
        <v>184</v>
      </c>
      <c r="D20138" s="37" t="s">
        <v>425</v>
      </c>
      <c r="E20138" s="0" t="n">
        <v>2</v>
      </c>
      <c r="F20138" s="38" t="s">
        <v>70</v>
      </c>
      <c r="G20138" s="37" t="s">
        <v>811</v>
      </c>
      <c r="H20138" s="0" t="n">
        <v>990110</v>
      </c>
      <c r="I20138" s="0" t="n">
        <v>524533</v>
      </c>
      <c r="J20138" s="0" t="n">
        <v>34815</v>
      </c>
    </row>
    <row r="20139" customFormat="false" ht="15" hidden="false" customHeight="false" outlineLevel="0" collapsed="false">
      <c r="A20139" s="0" t="n">
        <v>202508</v>
      </c>
      <c r="B20139" s="0" t="n">
        <v>202509</v>
      </c>
      <c r="C20139" s="37" t="s">
        <v>149</v>
      </c>
      <c r="D20139" s="37" t="s">
        <v>756</v>
      </c>
      <c r="E20139" s="0" t="n">
        <v>2</v>
      </c>
      <c r="F20139" s="38" t="s">
        <v>70</v>
      </c>
      <c r="G20139" s="37" t="s">
        <v>812</v>
      </c>
      <c r="H20139" s="0" t="n">
        <v>1932012</v>
      </c>
      <c r="I20139" s="0" t="n">
        <v>613399</v>
      </c>
      <c r="J20139" s="0" t="n">
        <v>-111278</v>
      </c>
    </row>
    <row r="20140" customFormat="false" ht="15" hidden="false" customHeight="false" outlineLevel="0" collapsed="false">
      <c r="A20140" s="0" t="n">
        <v>202508</v>
      </c>
      <c r="B20140" s="0" t="n">
        <v>202509</v>
      </c>
      <c r="C20140" s="37" t="s">
        <v>149</v>
      </c>
      <c r="D20140" s="37" t="s">
        <v>616</v>
      </c>
      <c r="E20140" s="0" t="n">
        <v>2</v>
      </c>
      <c r="F20140" s="38" t="s">
        <v>70</v>
      </c>
      <c r="G20140" s="37" t="s">
        <v>813</v>
      </c>
      <c r="H20140" s="0" t="n">
        <v>919856</v>
      </c>
      <c r="I20140" s="0" t="n">
        <v>526319</v>
      </c>
      <c r="J20140" s="0" t="n">
        <v>91035</v>
      </c>
    </row>
    <row r="20141" customFormat="false" ht="15" hidden="false" customHeight="false" outlineLevel="0" collapsed="false">
      <c r="A20141" s="0" t="n">
        <v>202508</v>
      </c>
      <c r="B20141" s="0" t="n">
        <v>202509</v>
      </c>
      <c r="C20141" s="37" t="s">
        <v>109</v>
      </c>
      <c r="D20141" s="37" t="s">
        <v>364</v>
      </c>
      <c r="E20141" s="0" t="n">
        <v>2</v>
      </c>
      <c r="F20141" s="38" t="s">
        <v>70</v>
      </c>
      <c r="G20141" s="37" t="s">
        <v>814</v>
      </c>
      <c r="H20141" s="0" t="n">
        <v>175275</v>
      </c>
      <c r="I20141" s="0" t="n">
        <v>120815</v>
      </c>
      <c r="J20141" s="0" t="n">
        <v>-8824</v>
      </c>
    </row>
    <row r="20142" customFormat="false" ht="15" hidden="false" customHeight="false" outlineLevel="0" collapsed="false">
      <c r="A20142" s="0" t="n">
        <v>202508</v>
      </c>
      <c r="B20142" s="0" t="n">
        <v>202509</v>
      </c>
      <c r="C20142" s="37" t="s">
        <v>95</v>
      </c>
      <c r="D20142" s="37" t="s">
        <v>396</v>
      </c>
      <c r="E20142" s="0" t="n">
        <v>2</v>
      </c>
      <c r="F20142" s="38" t="s">
        <v>70</v>
      </c>
      <c r="G20142" s="37" t="s">
        <v>815</v>
      </c>
      <c r="H20142" s="0" t="n">
        <v>299296</v>
      </c>
      <c r="I20142" s="0" t="n">
        <v>212398</v>
      </c>
      <c r="J20142" s="0" t="n">
        <v>-24452</v>
      </c>
    </row>
    <row r="20143" customFormat="false" ht="15" hidden="false" customHeight="false" outlineLevel="0" collapsed="false">
      <c r="A20143" s="0" t="n">
        <v>202508</v>
      </c>
      <c r="B20143" s="0" t="n">
        <v>202509</v>
      </c>
      <c r="C20143" s="37" t="s">
        <v>115</v>
      </c>
      <c r="D20143" s="37" t="s">
        <v>673</v>
      </c>
      <c r="E20143" s="0" t="n">
        <v>2</v>
      </c>
      <c r="F20143" s="38" t="s">
        <v>70</v>
      </c>
      <c r="G20143" s="37" t="s">
        <v>816</v>
      </c>
      <c r="H20143" s="0" t="n">
        <v>1252779</v>
      </c>
      <c r="I20143" s="0" t="n">
        <v>674059</v>
      </c>
      <c r="J20143" s="0" t="n">
        <v>71607</v>
      </c>
    </row>
    <row r="20144" customFormat="false" ht="15" hidden="false" customHeight="false" outlineLevel="0" collapsed="false">
      <c r="A20144" s="0" t="n">
        <v>202508</v>
      </c>
      <c r="B20144" s="0" t="n">
        <v>202509</v>
      </c>
      <c r="C20144" s="37" t="s">
        <v>112</v>
      </c>
      <c r="D20144" s="37" t="s">
        <v>120</v>
      </c>
      <c r="E20144" s="0" t="n">
        <v>2</v>
      </c>
      <c r="F20144" s="38" t="s">
        <v>70</v>
      </c>
      <c r="G20144" s="37" t="s">
        <v>817</v>
      </c>
      <c r="H20144" s="0" t="n">
        <v>6343855</v>
      </c>
      <c r="I20144" s="0" t="n">
        <v>1355376</v>
      </c>
      <c r="J20144" s="0" t="n">
        <v>248885</v>
      </c>
    </row>
    <row r="20145" customFormat="false" ht="15" hidden="false" customHeight="false" outlineLevel="0" collapsed="false">
      <c r="A20145" s="0" t="n">
        <v>202508</v>
      </c>
      <c r="B20145" s="0" t="n">
        <v>202509</v>
      </c>
      <c r="C20145" s="37" t="s">
        <v>124</v>
      </c>
      <c r="D20145" s="37" t="s">
        <v>493</v>
      </c>
      <c r="E20145" s="0" t="n">
        <v>2</v>
      </c>
      <c r="F20145" s="38" t="s">
        <v>70</v>
      </c>
      <c r="G20145" s="37" t="s">
        <v>818</v>
      </c>
      <c r="H20145" s="0" t="n">
        <v>101653</v>
      </c>
      <c r="I20145" s="0" t="n">
        <v>64152</v>
      </c>
      <c r="J20145" s="0" t="n">
        <v>2537</v>
      </c>
    </row>
    <row r="20146" customFormat="false" ht="15" hidden="false" customHeight="false" outlineLevel="0" collapsed="false">
      <c r="A20146" s="0" t="n">
        <v>202508</v>
      </c>
      <c r="B20146" s="0" t="n">
        <v>202509</v>
      </c>
      <c r="C20146" s="37" t="s">
        <v>95</v>
      </c>
      <c r="D20146" s="37" t="s">
        <v>414</v>
      </c>
      <c r="E20146" s="0" t="n">
        <v>2</v>
      </c>
      <c r="F20146" s="38" t="s">
        <v>70</v>
      </c>
      <c r="G20146" s="37" t="s">
        <v>819</v>
      </c>
      <c r="H20146" s="0" t="n">
        <v>1574840</v>
      </c>
      <c r="I20146" s="0" t="n">
        <v>277895</v>
      </c>
      <c r="J20146" s="0" t="n">
        <v>26020</v>
      </c>
    </row>
    <row r="20147" customFormat="false" ht="15" hidden="false" customHeight="false" outlineLevel="0" collapsed="false">
      <c r="A20147" s="0" t="n">
        <v>202508</v>
      </c>
      <c r="B20147" s="0" t="n">
        <v>202509</v>
      </c>
      <c r="C20147" s="37" t="s">
        <v>149</v>
      </c>
      <c r="D20147" s="37" t="s">
        <v>247</v>
      </c>
      <c r="E20147" s="0" t="n">
        <v>2</v>
      </c>
      <c r="F20147" s="38" t="s">
        <v>70</v>
      </c>
      <c r="G20147" s="37" t="s">
        <v>820</v>
      </c>
      <c r="H20147" s="0" t="n">
        <v>5859058</v>
      </c>
      <c r="I20147" s="0" t="n">
        <v>5033691</v>
      </c>
      <c r="J20147" s="0" t="n">
        <v>1289583</v>
      </c>
    </row>
    <row r="20148" customFormat="false" ht="15" hidden="false" customHeight="false" outlineLevel="0" collapsed="false">
      <c r="A20148" s="0" t="n">
        <v>202508</v>
      </c>
      <c r="B20148" s="0" t="n">
        <v>202509</v>
      </c>
      <c r="C20148" s="37" t="s">
        <v>109</v>
      </c>
      <c r="D20148" s="37" t="s">
        <v>821</v>
      </c>
      <c r="E20148" s="0" t="n">
        <v>2</v>
      </c>
      <c r="F20148" s="38" t="s">
        <v>70</v>
      </c>
      <c r="G20148" s="37" t="s">
        <v>822</v>
      </c>
      <c r="H20148" s="0" t="n">
        <v>1226816</v>
      </c>
      <c r="I20148" s="0" t="n">
        <v>1172401</v>
      </c>
      <c r="J20148" s="0" t="n">
        <v>-17666</v>
      </c>
    </row>
    <row r="20149" customFormat="false" ht="15" hidden="false" customHeight="false" outlineLevel="0" collapsed="false">
      <c r="A20149" s="0" t="n">
        <v>202508</v>
      </c>
      <c r="B20149" s="0" t="n">
        <v>202509</v>
      </c>
      <c r="C20149" s="37" t="s">
        <v>124</v>
      </c>
      <c r="D20149" s="37" t="s">
        <v>476</v>
      </c>
      <c r="E20149" s="0" t="n">
        <v>2</v>
      </c>
      <c r="F20149" s="38" t="s">
        <v>70</v>
      </c>
      <c r="G20149" s="37" t="s">
        <v>823</v>
      </c>
      <c r="H20149" s="0" t="n">
        <v>2337598</v>
      </c>
      <c r="I20149" s="0" t="n">
        <v>708209</v>
      </c>
      <c r="J20149" s="0" t="n">
        <v>-12849</v>
      </c>
    </row>
    <row r="20150" customFormat="false" ht="15" hidden="false" customHeight="false" outlineLevel="0" collapsed="false">
      <c r="A20150" s="0" t="n">
        <v>202508</v>
      </c>
      <c r="B20150" s="0" t="n">
        <v>202509</v>
      </c>
      <c r="C20150" s="37" t="s">
        <v>115</v>
      </c>
      <c r="D20150" s="37" t="s">
        <v>300</v>
      </c>
      <c r="E20150" s="0" t="n">
        <v>2</v>
      </c>
      <c r="F20150" s="38" t="s">
        <v>70</v>
      </c>
      <c r="G20150" s="37" t="s">
        <v>824</v>
      </c>
      <c r="H20150" s="0" t="n">
        <v>489810</v>
      </c>
      <c r="I20150" s="0" t="n">
        <v>332303</v>
      </c>
      <c r="J20150" s="0" t="n">
        <v>62660</v>
      </c>
    </row>
    <row r="20151" customFormat="false" ht="15" hidden="false" customHeight="false" outlineLevel="0" collapsed="false">
      <c r="A20151" s="0" t="n">
        <v>202508</v>
      </c>
      <c r="B20151" s="0" t="n">
        <v>202509</v>
      </c>
      <c r="C20151" s="37" t="s">
        <v>158</v>
      </c>
      <c r="D20151" s="37" t="s">
        <v>700</v>
      </c>
      <c r="E20151" s="0" t="n">
        <v>2</v>
      </c>
      <c r="F20151" s="38" t="s">
        <v>70</v>
      </c>
      <c r="G20151" s="37" t="s">
        <v>825</v>
      </c>
      <c r="H20151" s="0" t="n">
        <v>1246689</v>
      </c>
      <c r="I20151" s="0" t="n">
        <v>699078</v>
      </c>
      <c r="J20151" s="0" t="n">
        <v>71609</v>
      </c>
    </row>
    <row r="20152" customFormat="false" ht="15" hidden="false" customHeight="false" outlineLevel="0" collapsed="false">
      <c r="A20152" s="0" t="n">
        <v>202508</v>
      </c>
      <c r="B20152" s="0" t="n">
        <v>202509</v>
      </c>
      <c r="C20152" s="37" t="s">
        <v>184</v>
      </c>
      <c r="D20152" s="37" t="s">
        <v>826</v>
      </c>
      <c r="E20152" s="0" t="n">
        <v>2</v>
      </c>
      <c r="F20152" s="38" t="s">
        <v>70</v>
      </c>
      <c r="G20152" s="37" t="s">
        <v>827</v>
      </c>
      <c r="H20152" s="0" t="n">
        <v>183891</v>
      </c>
      <c r="I20152" s="0" t="n">
        <v>183943</v>
      </c>
      <c r="J20152" s="0" t="n">
        <v>40924</v>
      </c>
    </row>
    <row r="20153" customFormat="false" ht="15" hidden="false" customHeight="false" outlineLevel="0" collapsed="false">
      <c r="A20153" s="0" t="n">
        <v>202508</v>
      </c>
      <c r="B20153" s="0" t="n">
        <v>202509</v>
      </c>
      <c r="C20153" s="37" t="s">
        <v>101</v>
      </c>
      <c r="D20153" s="37" t="s">
        <v>328</v>
      </c>
      <c r="E20153" s="0" t="n">
        <v>2</v>
      </c>
      <c r="F20153" s="38" t="s">
        <v>70</v>
      </c>
      <c r="G20153" s="37" t="s">
        <v>828</v>
      </c>
      <c r="H20153" s="0" t="n">
        <v>104681</v>
      </c>
      <c r="I20153" s="0" t="n">
        <v>85265</v>
      </c>
      <c r="J20153" s="0" t="n">
        <v>-4227</v>
      </c>
    </row>
    <row r="20154" customFormat="false" ht="15" hidden="false" customHeight="false" outlineLevel="0" collapsed="false">
      <c r="A20154" s="0" t="n">
        <v>202508</v>
      </c>
      <c r="B20154" s="0" t="n">
        <v>202509</v>
      </c>
      <c r="C20154" s="37" t="s">
        <v>106</v>
      </c>
      <c r="D20154" s="37" t="s">
        <v>511</v>
      </c>
      <c r="E20154" s="0" t="n">
        <v>2</v>
      </c>
      <c r="F20154" s="38" t="s">
        <v>70</v>
      </c>
      <c r="G20154" s="37" t="s">
        <v>829</v>
      </c>
      <c r="H20154" s="0" t="n">
        <v>3937281</v>
      </c>
      <c r="I20154" s="0" t="n">
        <v>1199363</v>
      </c>
      <c r="J20154" s="0" t="n">
        <v>-118603</v>
      </c>
    </row>
    <row r="20155" customFormat="false" ht="15" hidden="false" customHeight="false" outlineLevel="0" collapsed="false">
      <c r="A20155" s="0" t="n">
        <v>202508</v>
      </c>
      <c r="B20155" s="0" t="n">
        <v>202509</v>
      </c>
      <c r="C20155" s="37" t="s">
        <v>149</v>
      </c>
      <c r="D20155" s="37" t="s">
        <v>360</v>
      </c>
      <c r="E20155" s="0" t="n">
        <v>2</v>
      </c>
      <c r="F20155" s="38" t="s">
        <v>70</v>
      </c>
      <c r="G20155" s="37" t="s">
        <v>830</v>
      </c>
      <c r="H20155" s="0" t="n">
        <v>282821</v>
      </c>
      <c r="I20155" s="0" t="n">
        <v>212137</v>
      </c>
      <c r="J20155" s="0" t="n">
        <v>-13452</v>
      </c>
    </row>
    <row r="20156" customFormat="false" ht="15" hidden="false" customHeight="false" outlineLevel="0" collapsed="false">
      <c r="A20156" s="0" t="n">
        <v>202508</v>
      </c>
      <c r="B20156" s="0" t="n">
        <v>202509</v>
      </c>
      <c r="C20156" s="37" t="s">
        <v>112</v>
      </c>
      <c r="D20156" s="37" t="s">
        <v>284</v>
      </c>
      <c r="E20156" s="0" t="n">
        <v>2</v>
      </c>
      <c r="F20156" s="38" t="s">
        <v>70</v>
      </c>
      <c r="G20156" s="37" t="s">
        <v>831</v>
      </c>
      <c r="H20156" s="0" t="n">
        <v>873678</v>
      </c>
      <c r="I20156" s="0" t="n">
        <v>132308</v>
      </c>
      <c r="J20156" s="0" t="n">
        <v>19935</v>
      </c>
    </row>
    <row r="20157" customFormat="false" ht="15" hidden="false" customHeight="false" outlineLevel="0" collapsed="false">
      <c r="A20157" s="0" t="n">
        <v>202508</v>
      </c>
      <c r="B20157" s="0" t="n">
        <v>202509</v>
      </c>
      <c r="C20157" s="37" t="s">
        <v>184</v>
      </c>
      <c r="D20157" s="37" t="s">
        <v>267</v>
      </c>
      <c r="E20157" s="0" t="n">
        <v>2</v>
      </c>
      <c r="F20157" s="38" t="s">
        <v>70</v>
      </c>
      <c r="G20157" s="37" t="s">
        <v>832</v>
      </c>
      <c r="H20157" s="0" t="n">
        <v>211212</v>
      </c>
      <c r="I20157" s="0" t="n">
        <v>73434</v>
      </c>
      <c r="J20157" s="0" t="n">
        <v>14691</v>
      </c>
    </row>
    <row r="20158" customFormat="false" ht="15" hidden="false" customHeight="false" outlineLevel="0" collapsed="false">
      <c r="A20158" s="0" t="n">
        <v>202508</v>
      </c>
      <c r="B20158" s="0" t="n">
        <v>202509</v>
      </c>
      <c r="C20158" s="37" t="s">
        <v>197</v>
      </c>
      <c r="D20158" s="37" t="s">
        <v>387</v>
      </c>
      <c r="E20158" s="0" t="n">
        <v>2</v>
      </c>
      <c r="F20158" s="38" t="s">
        <v>70</v>
      </c>
      <c r="G20158" s="37" t="s">
        <v>833</v>
      </c>
      <c r="H20158" s="0" t="n">
        <v>268829</v>
      </c>
      <c r="I20158" s="0" t="n">
        <v>179973</v>
      </c>
      <c r="J20158" s="0" t="n">
        <v>33667</v>
      </c>
    </row>
    <row r="20159" customFormat="false" ht="15" hidden="false" customHeight="false" outlineLevel="0" collapsed="false">
      <c r="A20159" s="0" t="n">
        <v>202508</v>
      </c>
      <c r="B20159" s="0" t="n">
        <v>202509</v>
      </c>
      <c r="C20159" s="37" t="s">
        <v>197</v>
      </c>
      <c r="D20159" s="37" t="s">
        <v>334</v>
      </c>
      <c r="E20159" s="0" t="n">
        <v>2</v>
      </c>
      <c r="F20159" s="38" t="s">
        <v>70</v>
      </c>
      <c r="G20159" s="37" t="s">
        <v>834</v>
      </c>
      <c r="H20159" s="0" t="n">
        <v>1496070</v>
      </c>
      <c r="I20159" s="0" t="n">
        <v>816549</v>
      </c>
      <c r="J20159" s="0" t="n">
        <v>110675</v>
      </c>
    </row>
    <row r="20160" customFormat="false" ht="15" hidden="false" customHeight="false" outlineLevel="0" collapsed="false">
      <c r="A20160" s="0" t="n">
        <v>202508</v>
      </c>
      <c r="B20160" s="0" t="n">
        <v>202509</v>
      </c>
      <c r="C20160" s="37" t="s">
        <v>197</v>
      </c>
      <c r="D20160" s="37" t="s">
        <v>208</v>
      </c>
      <c r="E20160" s="0" t="n">
        <v>2</v>
      </c>
      <c r="F20160" s="38" t="s">
        <v>70</v>
      </c>
      <c r="G20160" s="37" t="s">
        <v>835</v>
      </c>
      <c r="H20160" s="0" t="n">
        <v>608203</v>
      </c>
      <c r="I20160" s="0" t="n">
        <v>181931</v>
      </c>
      <c r="J20160" s="0" t="n">
        <v>37347</v>
      </c>
    </row>
    <row r="20161" customFormat="false" ht="15" hidden="false" customHeight="false" outlineLevel="0" collapsed="false">
      <c r="A20161" s="0" t="n">
        <v>202508</v>
      </c>
      <c r="B20161" s="0" t="n">
        <v>202509</v>
      </c>
      <c r="C20161" s="37" t="s">
        <v>115</v>
      </c>
      <c r="D20161" s="37" t="s">
        <v>306</v>
      </c>
      <c r="E20161" s="0" t="n">
        <v>2</v>
      </c>
      <c r="F20161" s="38" t="s">
        <v>70</v>
      </c>
      <c r="G20161" s="37" t="s">
        <v>836</v>
      </c>
      <c r="H20161" s="0" t="n">
        <v>1460521</v>
      </c>
      <c r="I20161" s="0" t="n">
        <v>948377</v>
      </c>
      <c r="J20161" s="0" t="n">
        <v>18266</v>
      </c>
    </row>
    <row r="20162" customFormat="false" ht="15" hidden="false" customHeight="false" outlineLevel="0" collapsed="false">
      <c r="A20162" s="0" t="n">
        <v>202508</v>
      </c>
      <c r="B20162" s="0" t="n">
        <v>202509</v>
      </c>
      <c r="C20162" s="37" t="s">
        <v>106</v>
      </c>
      <c r="D20162" s="37" t="s">
        <v>519</v>
      </c>
      <c r="E20162" s="0" t="n">
        <v>2</v>
      </c>
      <c r="F20162" s="38" t="s">
        <v>70</v>
      </c>
      <c r="G20162" s="37" t="s">
        <v>837</v>
      </c>
      <c r="H20162" s="0" t="n">
        <v>2384940</v>
      </c>
      <c r="I20162" s="0" t="n">
        <v>677420</v>
      </c>
      <c r="J20162" s="0" t="n">
        <v>-80331</v>
      </c>
    </row>
    <row r="20163" customFormat="false" ht="15" hidden="false" customHeight="false" outlineLevel="0" collapsed="false">
      <c r="A20163" s="0" t="n">
        <v>202508</v>
      </c>
      <c r="B20163" s="0" t="n">
        <v>202509</v>
      </c>
      <c r="C20163" s="37" t="s">
        <v>95</v>
      </c>
      <c r="D20163" s="37" t="s">
        <v>288</v>
      </c>
      <c r="E20163" s="0" t="n">
        <v>2</v>
      </c>
      <c r="F20163" s="38" t="s">
        <v>70</v>
      </c>
      <c r="G20163" s="37" t="s">
        <v>838</v>
      </c>
      <c r="H20163" s="0" t="n">
        <v>1349695</v>
      </c>
      <c r="I20163" s="0" t="n">
        <v>444112</v>
      </c>
      <c r="J20163" s="0" t="n">
        <v>-36279</v>
      </c>
    </row>
    <row r="20164" customFormat="false" ht="15" hidden="false" customHeight="false" outlineLevel="0" collapsed="false">
      <c r="A20164" s="0" t="n">
        <v>202508</v>
      </c>
      <c r="B20164" s="0" t="n">
        <v>202509</v>
      </c>
      <c r="C20164" s="37" t="s">
        <v>101</v>
      </c>
      <c r="D20164" s="37" t="s">
        <v>839</v>
      </c>
      <c r="E20164" s="0" t="n">
        <v>2</v>
      </c>
      <c r="F20164" s="38" t="s">
        <v>70</v>
      </c>
      <c r="G20164" s="37" t="s">
        <v>840</v>
      </c>
      <c r="H20164" s="0" t="n">
        <v>1337733</v>
      </c>
      <c r="I20164" s="0" t="n">
        <v>1818466</v>
      </c>
      <c r="J20164" s="0" t="n">
        <v>-118785</v>
      </c>
    </row>
    <row r="20165" customFormat="false" ht="15" hidden="false" customHeight="false" outlineLevel="0" collapsed="false">
      <c r="A20165" s="0" t="n">
        <v>202508</v>
      </c>
      <c r="B20165" s="0" t="n">
        <v>202509</v>
      </c>
      <c r="C20165" s="37" t="s">
        <v>106</v>
      </c>
      <c r="D20165" s="37" t="s">
        <v>841</v>
      </c>
      <c r="E20165" s="0" t="n">
        <v>2</v>
      </c>
      <c r="F20165" s="38" t="s">
        <v>70</v>
      </c>
      <c r="G20165" s="37" t="s">
        <v>842</v>
      </c>
      <c r="H20165" s="0" t="n">
        <v>10303838</v>
      </c>
      <c r="I20165" s="0" t="n">
        <v>3043117</v>
      </c>
      <c r="J20165" s="0" t="n">
        <v>-345434</v>
      </c>
    </row>
    <row r="20166" customFormat="false" ht="15" hidden="false" customHeight="false" outlineLevel="0" collapsed="false">
      <c r="A20166" s="0" t="n">
        <v>202508</v>
      </c>
      <c r="B20166" s="0" t="n">
        <v>202509</v>
      </c>
      <c r="C20166" s="37" t="s">
        <v>178</v>
      </c>
      <c r="D20166" s="37" t="s">
        <v>843</v>
      </c>
      <c r="E20166" s="0" t="n">
        <v>2</v>
      </c>
      <c r="F20166" s="38" t="s">
        <v>70</v>
      </c>
      <c r="G20166" s="37" t="s">
        <v>844</v>
      </c>
      <c r="H20166" s="0" t="n">
        <v>213019</v>
      </c>
      <c r="I20166" s="0" t="n">
        <v>51004</v>
      </c>
      <c r="J20166" s="0" t="n">
        <v>-2859</v>
      </c>
    </row>
    <row r="20167" customFormat="false" ht="15" hidden="false" customHeight="false" outlineLevel="0" collapsed="false">
      <c r="A20167" s="0" t="n">
        <v>202508</v>
      </c>
      <c r="B20167" s="0" t="n">
        <v>202509</v>
      </c>
      <c r="C20167" s="37" t="s">
        <v>95</v>
      </c>
      <c r="D20167" s="37" t="s">
        <v>96</v>
      </c>
      <c r="E20167" s="0" t="n">
        <v>2</v>
      </c>
      <c r="F20167" s="38" t="s">
        <v>71</v>
      </c>
      <c r="G20167" s="37" t="s">
        <v>97</v>
      </c>
      <c r="H20167" s="0" t="n">
        <v>2688926</v>
      </c>
      <c r="I20167" s="0" t="n">
        <v>1922261</v>
      </c>
      <c r="J20167" s="0" t="n">
        <v>-10764</v>
      </c>
    </row>
    <row r="20168" customFormat="false" ht="15" hidden="false" customHeight="false" outlineLevel="0" collapsed="false">
      <c r="A20168" s="0" t="n">
        <v>202508</v>
      </c>
      <c r="B20168" s="0" t="n">
        <v>202509</v>
      </c>
      <c r="C20168" s="37" t="s">
        <v>98</v>
      </c>
      <c r="D20168" s="37" t="s">
        <v>99</v>
      </c>
      <c r="E20168" s="0" t="n">
        <v>2</v>
      </c>
      <c r="F20168" s="38" t="s">
        <v>71</v>
      </c>
      <c r="G20168" s="37" t="s">
        <v>100</v>
      </c>
      <c r="H20168" s="0" t="n">
        <v>665938</v>
      </c>
      <c r="I20168" s="0" t="n">
        <v>591180</v>
      </c>
      <c r="J20168" s="0" t="n">
        <v>21411</v>
      </c>
    </row>
    <row r="20169" customFormat="false" ht="15" hidden="false" customHeight="false" outlineLevel="0" collapsed="false">
      <c r="A20169" s="0" t="n">
        <v>202508</v>
      </c>
      <c r="B20169" s="0" t="n">
        <v>202509</v>
      </c>
      <c r="C20169" s="37" t="s">
        <v>101</v>
      </c>
      <c r="D20169" s="37" t="s">
        <v>102</v>
      </c>
      <c r="E20169" s="0" t="n">
        <v>2</v>
      </c>
      <c r="F20169" s="38" t="s">
        <v>71</v>
      </c>
      <c r="G20169" s="37" t="s">
        <v>103</v>
      </c>
      <c r="H20169" s="0" t="n">
        <v>1130637</v>
      </c>
      <c r="I20169" s="0" t="n">
        <v>1056342</v>
      </c>
      <c r="J20169" s="0" t="n">
        <v>121662</v>
      </c>
    </row>
    <row r="20170" customFormat="false" ht="15" hidden="false" customHeight="false" outlineLevel="0" collapsed="false">
      <c r="A20170" s="0" t="n">
        <v>202508</v>
      </c>
      <c r="B20170" s="0" t="n">
        <v>202509</v>
      </c>
      <c r="C20170" s="37" t="s">
        <v>101</v>
      </c>
      <c r="D20170" s="37" t="s">
        <v>104</v>
      </c>
      <c r="E20170" s="0" t="n">
        <v>2</v>
      </c>
      <c r="F20170" s="38" t="s">
        <v>71</v>
      </c>
      <c r="G20170" s="37" t="s">
        <v>105</v>
      </c>
      <c r="H20170" s="0" t="n">
        <v>801956</v>
      </c>
      <c r="I20170" s="0" t="n">
        <v>238103</v>
      </c>
      <c r="J20170" s="0" t="n">
        <v>39678</v>
      </c>
    </row>
    <row r="20171" customFormat="false" ht="15" hidden="false" customHeight="false" outlineLevel="0" collapsed="false">
      <c r="A20171" s="0" t="n">
        <v>202508</v>
      </c>
      <c r="B20171" s="0" t="n">
        <v>202509</v>
      </c>
      <c r="C20171" s="37" t="s">
        <v>106</v>
      </c>
      <c r="D20171" s="37" t="s">
        <v>107</v>
      </c>
      <c r="E20171" s="0" t="n">
        <v>2</v>
      </c>
      <c r="F20171" s="38" t="s">
        <v>71</v>
      </c>
      <c r="G20171" s="37" t="s">
        <v>108</v>
      </c>
      <c r="H20171" s="0" t="n">
        <v>842154</v>
      </c>
      <c r="I20171" s="0" t="n">
        <v>173791</v>
      </c>
      <c r="J20171" s="0" t="n">
        <v>19657</v>
      </c>
    </row>
    <row r="20172" customFormat="false" ht="15" hidden="false" customHeight="false" outlineLevel="0" collapsed="false">
      <c r="A20172" s="0" t="n">
        <v>202508</v>
      </c>
      <c r="B20172" s="0" t="n">
        <v>202509</v>
      </c>
      <c r="C20172" s="37" t="s">
        <v>109</v>
      </c>
      <c r="D20172" s="37" t="s">
        <v>110</v>
      </c>
      <c r="E20172" s="0" t="n">
        <v>2</v>
      </c>
      <c r="F20172" s="38" t="s">
        <v>71</v>
      </c>
      <c r="G20172" s="37" t="s">
        <v>111</v>
      </c>
      <c r="H20172" s="0" t="n">
        <v>509477</v>
      </c>
      <c r="I20172" s="0" t="n">
        <v>714916</v>
      </c>
      <c r="J20172" s="0" t="n">
        <v>-42123</v>
      </c>
    </row>
    <row r="20173" customFormat="false" ht="15" hidden="false" customHeight="false" outlineLevel="0" collapsed="false">
      <c r="A20173" s="0" t="n">
        <v>202508</v>
      </c>
      <c r="B20173" s="0" t="n">
        <v>202509</v>
      </c>
      <c r="C20173" s="37" t="s">
        <v>112</v>
      </c>
      <c r="D20173" s="37" t="s">
        <v>113</v>
      </c>
      <c r="E20173" s="0" t="n">
        <v>2</v>
      </c>
      <c r="F20173" s="38" t="s">
        <v>71</v>
      </c>
      <c r="G20173" s="37" t="s">
        <v>114</v>
      </c>
      <c r="H20173" s="0" t="n">
        <v>4490542</v>
      </c>
      <c r="I20173" s="0" t="n">
        <v>4335730</v>
      </c>
      <c r="J20173" s="0" t="n">
        <v>374667</v>
      </c>
    </row>
    <row r="20174" customFormat="false" ht="15" hidden="false" customHeight="false" outlineLevel="0" collapsed="false">
      <c r="A20174" s="0" t="n">
        <v>202508</v>
      </c>
      <c r="B20174" s="0" t="n">
        <v>202509</v>
      </c>
      <c r="C20174" s="37" t="s">
        <v>115</v>
      </c>
      <c r="D20174" s="37" t="s">
        <v>116</v>
      </c>
      <c r="E20174" s="0" t="n">
        <v>2</v>
      </c>
      <c r="F20174" s="38" t="s">
        <v>71</v>
      </c>
      <c r="G20174" s="37" t="s">
        <v>117</v>
      </c>
      <c r="H20174" s="0" t="n">
        <v>276217</v>
      </c>
      <c r="I20174" s="0" t="n">
        <v>188228</v>
      </c>
      <c r="J20174" s="0" t="n">
        <v>24271</v>
      </c>
    </row>
    <row r="20175" customFormat="false" ht="15" hidden="false" customHeight="false" outlineLevel="0" collapsed="false">
      <c r="A20175" s="0" t="n">
        <v>202508</v>
      </c>
      <c r="B20175" s="0" t="n">
        <v>202509</v>
      </c>
      <c r="C20175" s="37" t="s">
        <v>109</v>
      </c>
      <c r="D20175" s="37" t="s">
        <v>118</v>
      </c>
      <c r="E20175" s="0" t="n">
        <v>2</v>
      </c>
      <c r="F20175" s="38" t="s">
        <v>71</v>
      </c>
      <c r="G20175" s="37" t="s">
        <v>119</v>
      </c>
      <c r="H20175" s="0" t="n">
        <v>1809492</v>
      </c>
      <c r="I20175" s="0" t="n">
        <v>670837</v>
      </c>
      <c r="J20175" s="0" t="n">
        <v>1832</v>
      </c>
    </row>
    <row r="20176" customFormat="false" ht="15" hidden="false" customHeight="false" outlineLevel="0" collapsed="false">
      <c r="A20176" s="0" t="n">
        <v>202508</v>
      </c>
      <c r="B20176" s="0" t="n">
        <v>202509</v>
      </c>
      <c r="C20176" s="37" t="s">
        <v>109</v>
      </c>
      <c r="D20176" s="37" t="s">
        <v>120</v>
      </c>
      <c r="E20176" s="0" t="n">
        <v>2</v>
      </c>
      <c r="F20176" s="38" t="s">
        <v>71</v>
      </c>
      <c r="G20176" s="37" t="s">
        <v>121</v>
      </c>
      <c r="H20176" s="0" t="n">
        <v>342200</v>
      </c>
      <c r="I20176" s="0" t="n">
        <v>267853</v>
      </c>
      <c r="J20176" s="0" t="n">
        <v>-1227</v>
      </c>
    </row>
    <row r="20177" customFormat="false" ht="15" hidden="false" customHeight="false" outlineLevel="0" collapsed="false">
      <c r="A20177" s="0" t="n">
        <v>202508</v>
      </c>
      <c r="B20177" s="0" t="n">
        <v>202509</v>
      </c>
      <c r="C20177" s="37" t="s">
        <v>95</v>
      </c>
      <c r="D20177" s="37" t="s">
        <v>122</v>
      </c>
      <c r="E20177" s="0" t="n">
        <v>2</v>
      </c>
      <c r="F20177" s="38" t="s">
        <v>71</v>
      </c>
      <c r="G20177" s="37" t="s">
        <v>123</v>
      </c>
      <c r="H20177" s="0" t="n">
        <v>558457</v>
      </c>
      <c r="I20177" s="0" t="n">
        <v>500133</v>
      </c>
      <c r="J20177" s="0" t="n">
        <v>36438</v>
      </c>
    </row>
    <row r="20178" customFormat="false" ht="15" hidden="false" customHeight="false" outlineLevel="0" collapsed="false">
      <c r="A20178" s="0" t="n">
        <v>202508</v>
      </c>
      <c r="B20178" s="0" t="n">
        <v>202509</v>
      </c>
      <c r="C20178" s="37" t="s">
        <v>124</v>
      </c>
      <c r="D20178" s="37" t="s">
        <v>125</v>
      </c>
      <c r="E20178" s="0" t="n">
        <v>2</v>
      </c>
      <c r="F20178" s="38" t="s">
        <v>71</v>
      </c>
      <c r="G20178" s="37" t="s">
        <v>126</v>
      </c>
      <c r="H20178" s="0" t="n">
        <v>209448</v>
      </c>
      <c r="I20178" s="0" t="n">
        <v>170476</v>
      </c>
      <c r="J20178" s="0" t="n">
        <v>23417</v>
      </c>
    </row>
    <row r="20179" customFormat="false" ht="15" hidden="false" customHeight="false" outlineLevel="0" collapsed="false">
      <c r="A20179" s="0" t="n">
        <v>202508</v>
      </c>
      <c r="B20179" s="0" t="n">
        <v>202509</v>
      </c>
      <c r="C20179" s="37" t="s">
        <v>95</v>
      </c>
      <c r="D20179" s="37" t="s">
        <v>127</v>
      </c>
      <c r="E20179" s="0" t="n">
        <v>2</v>
      </c>
      <c r="F20179" s="38" t="s">
        <v>71</v>
      </c>
      <c r="G20179" s="37" t="s">
        <v>128</v>
      </c>
      <c r="H20179" s="0" t="n">
        <v>717120</v>
      </c>
      <c r="I20179" s="0" t="n">
        <v>350697</v>
      </c>
      <c r="J20179" s="0" t="n">
        <v>8181</v>
      </c>
    </row>
    <row r="20180" customFormat="false" ht="15" hidden="false" customHeight="false" outlineLevel="0" collapsed="false">
      <c r="A20180" s="0" t="n">
        <v>202508</v>
      </c>
      <c r="B20180" s="0" t="n">
        <v>202509</v>
      </c>
      <c r="C20180" s="37" t="s">
        <v>124</v>
      </c>
      <c r="D20180" s="37" t="s">
        <v>122</v>
      </c>
      <c r="E20180" s="0" t="n">
        <v>2</v>
      </c>
      <c r="F20180" s="38" t="s">
        <v>71</v>
      </c>
      <c r="G20180" s="37" t="s">
        <v>129</v>
      </c>
      <c r="H20180" s="0" t="n">
        <v>4617688</v>
      </c>
      <c r="I20180" s="0" t="n">
        <v>3248582</v>
      </c>
      <c r="J20180" s="0" t="n">
        <v>337993</v>
      </c>
    </row>
    <row r="20181" customFormat="false" ht="15" hidden="false" customHeight="false" outlineLevel="0" collapsed="false">
      <c r="A20181" s="0" t="n">
        <v>202508</v>
      </c>
      <c r="B20181" s="0" t="n">
        <v>202509</v>
      </c>
      <c r="C20181" s="37" t="s">
        <v>106</v>
      </c>
      <c r="D20181" s="37" t="s">
        <v>130</v>
      </c>
      <c r="E20181" s="0" t="n">
        <v>2</v>
      </c>
      <c r="F20181" s="38" t="s">
        <v>71</v>
      </c>
      <c r="G20181" s="37" t="s">
        <v>131</v>
      </c>
      <c r="H20181" s="0" t="n">
        <v>576764</v>
      </c>
      <c r="I20181" s="0" t="n">
        <v>261512</v>
      </c>
      <c r="J20181" s="0" t="n">
        <v>-12044</v>
      </c>
    </row>
    <row r="20182" customFormat="false" ht="15" hidden="false" customHeight="false" outlineLevel="0" collapsed="false">
      <c r="A20182" s="0" t="n">
        <v>202508</v>
      </c>
      <c r="B20182" s="0" t="n">
        <v>202509</v>
      </c>
      <c r="C20182" s="37" t="s">
        <v>95</v>
      </c>
      <c r="D20182" s="37" t="s">
        <v>132</v>
      </c>
      <c r="E20182" s="0" t="n">
        <v>2</v>
      </c>
      <c r="F20182" s="38" t="s">
        <v>71</v>
      </c>
      <c r="G20182" s="37" t="s">
        <v>133</v>
      </c>
      <c r="H20182" s="0" t="n">
        <v>370845</v>
      </c>
      <c r="I20182" s="0" t="n">
        <v>407174</v>
      </c>
      <c r="J20182" s="0" t="n">
        <v>43587</v>
      </c>
    </row>
    <row r="20183" customFormat="false" ht="15" hidden="false" customHeight="false" outlineLevel="0" collapsed="false">
      <c r="A20183" s="0" t="n">
        <v>202508</v>
      </c>
      <c r="B20183" s="0" t="n">
        <v>202509</v>
      </c>
      <c r="C20183" s="37" t="s">
        <v>112</v>
      </c>
      <c r="D20183" s="37" t="s">
        <v>134</v>
      </c>
      <c r="E20183" s="0" t="n">
        <v>2</v>
      </c>
      <c r="F20183" s="38" t="s">
        <v>71</v>
      </c>
      <c r="G20183" s="37" t="s">
        <v>135</v>
      </c>
      <c r="H20183" s="0" t="n">
        <v>127280</v>
      </c>
      <c r="I20183" s="0" t="n">
        <v>109889</v>
      </c>
      <c r="J20183" s="0" t="n">
        <v>-11224</v>
      </c>
    </row>
    <row r="20184" customFormat="false" ht="15" hidden="false" customHeight="false" outlineLevel="0" collapsed="false">
      <c r="A20184" s="0" t="n">
        <v>202508</v>
      </c>
      <c r="B20184" s="0" t="n">
        <v>202509</v>
      </c>
      <c r="C20184" s="37" t="s">
        <v>136</v>
      </c>
      <c r="D20184" s="37" t="s">
        <v>137</v>
      </c>
      <c r="E20184" s="0" t="n">
        <v>2</v>
      </c>
      <c r="F20184" s="38" t="s">
        <v>71</v>
      </c>
      <c r="G20184" s="37" t="s">
        <v>138</v>
      </c>
      <c r="H20184" s="0" t="n">
        <v>435070</v>
      </c>
      <c r="I20184" s="0" t="n">
        <v>141287</v>
      </c>
      <c r="J20184" s="0" t="n">
        <v>15680</v>
      </c>
    </row>
    <row r="20185" customFormat="false" ht="15" hidden="false" customHeight="false" outlineLevel="0" collapsed="false">
      <c r="A20185" s="0" t="n">
        <v>202508</v>
      </c>
      <c r="B20185" s="0" t="n">
        <v>202509</v>
      </c>
      <c r="C20185" s="37" t="s">
        <v>115</v>
      </c>
      <c r="D20185" s="37" t="s">
        <v>139</v>
      </c>
      <c r="E20185" s="0" t="n">
        <v>2</v>
      </c>
      <c r="F20185" s="38" t="s">
        <v>71</v>
      </c>
      <c r="G20185" s="37" t="s">
        <v>140</v>
      </c>
      <c r="H20185" s="0" t="n">
        <v>87324</v>
      </c>
      <c r="I20185" s="0" t="n">
        <v>131303</v>
      </c>
      <c r="J20185" s="0" t="n">
        <v>22077</v>
      </c>
    </row>
    <row r="20186" customFormat="false" ht="15" hidden="false" customHeight="false" outlineLevel="0" collapsed="false">
      <c r="A20186" s="0" t="n">
        <v>202508</v>
      </c>
      <c r="B20186" s="0" t="n">
        <v>202509</v>
      </c>
      <c r="C20186" s="37" t="s">
        <v>109</v>
      </c>
      <c r="D20186" s="37" t="s">
        <v>141</v>
      </c>
      <c r="E20186" s="0" t="n">
        <v>2</v>
      </c>
      <c r="F20186" s="38" t="s">
        <v>71</v>
      </c>
      <c r="G20186" s="37" t="s">
        <v>142</v>
      </c>
      <c r="H20186" s="0" t="n">
        <v>167562</v>
      </c>
      <c r="I20186" s="0" t="n">
        <v>51498</v>
      </c>
      <c r="J20186" s="0" t="n">
        <v>3260</v>
      </c>
    </row>
    <row r="20187" customFormat="false" ht="15" hidden="false" customHeight="false" outlineLevel="0" collapsed="false">
      <c r="A20187" s="0" t="n">
        <v>202508</v>
      </c>
      <c r="B20187" s="0" t="n">
        <v>202509</v>
      </c>
      <c r="C20187" s="37" t="s">
        <v>136</v>
      </c>
      <c r="D20187" s="37" t="s">
        <v>143</v>
      </c>
      <c r="E20187" s="0" t="n">
        <v>2</v>
      </c>
      <c r="F20187" s="38" t="s">
        <v>71</v>
      </c>
      <c r="G20187" s="37" t="s">
        <v>144</v>
      </c>
      <c r="H20187" s="0" t="n">
        <v>689232</v>
      </c>
      <c r="I20187" s="0" t="n">
        <v>510375</v>
      </c>
      <c r="J20187" s="0" t="n">
        <v>69278</v>
      </c>
    </row>
    <row r="20188" customFormat="false" ht="15" hidden="false" customHeight="false" outlineLevel="0" collapsed="false">
      <c r="A20188" s="0" t="n">
        <v>202508</v>
      </c>
      <c r="B20188" s="0" t="n">
        <v>202509</v>
      </c>
      <c r="C20188" s="37" t="s">
        <v>101</v>
      </c>
      <c r="D20188" s="37" t="s">
        <v>145</v>
      </c>
      <c r="E20188" s="0" t="n">
        <v>2</v>
      </c>
      <c r="F20188" s="38" t="s">
        <v>71</v>
      </c>
      <c r="G20188" s="37" t="s">
        <v>146</v>
      </c>
      <c r="H20188" s="0" t="n">
        <v>3278683</v>
      </c>
      <c r="I20188" s="0" t="n">
        <v>2979331</v>
      </c>
      <c r="J20188" s="0" t="n">
        <v>311428</v>
      </c>
    </row>
    <row r="20189" customFormat="false" ht="15" hidden="false" customHeight="false" outlineLevel="0" collapsed="false">
      <c r="A20189" s="0" t="n">
        <v>202508</v>
      </c>
      <c r="B20189" s="0" t="n">
        <v>202509</v>
      </c>
      <c r="C20189" s="37" t="s">
        <v>106</v>
      </c>
      <c r="D20189" s="37" t="s">
        <v>147</v>
      </c>
      <c r="E20189" s="0" t="n">
        <v>2</v>
      </c>
      <c r="F20189" s="38" t="s">
        <v>71</v>
      </c>
      <c r="G20189" s="37" t="s">
        <v>148</v>
      </c>
      <c r="H20189" s="0" t="n">
        <v>15157718</v>
      </c>
      <c r="I20189" s="0" t="n">
        <v>7301196</v>
      </c>
      <c r="J20189" s="0" t="n">
        <v>-421372</v>
      </c>
    </row>
    <row r="20190" customFormat="false" ht="15" hidden="false" customHeight="false" outlineLevel="0" collapsed="false">
      <c r="A20190" s="0" t="n">
        <v>202508</v>
      </c>
      <c r="B20190" s="0" t="n">
        <v>202509</v>
      </c>
      <c r="C20190" s="37" t="s">
        <v>149</v>
      </c>
      <c r="D20190" s="37" t="s">
        <v>150</v>
      </c>
      <c r="E20190" s="0" t="n">
        <v>2</v>
      </c>
      <c r="F20190" s="38" t="s">
        <v>71</v>
      </c>
      <c r="G20190" s="37" t="s">
        <v>151</v>
      </c>
      <c r="H20190" s="0" t="n">
        <v>196287</v>
      </c>
      <c r="I20190" s="0" t="n">
        <v>165020</v>
      </c>
      <c r="J20190" s="0" t="n">
        <v>-6289</v>
      </c>
    </row>
    <row r="20191" customFormat="false" ht="15" hidden="false" customHeight="false" outlineLevel="0" collapsed="false">
      <c r="A20191" s="0" t="n">
        <v>202508</v>
      </c>
      <c r="B20191" s="0" t="n">
        <v>202509</v>
      </c>
      <c r="C20191" s="37" t="s">
        <v>152</v>
      </c>
      <c r="D20191" s="37" t="s">
        <v>153</v>
      </c>
      <c r="E20191" s="0" t="n">
        <v>2</v>
      </c>
      <c r="F20191" s="38" t="s">
        <v>71</v>
      </c>
      <c r="G20191" s="37" t="s">
        <v>154</v>
      </c>
      <c r="H20191" s="0" t="n">
        <v>3675735</v>
      </c>
      <c r="I20191" s="0" t="n">
        <v>2817213</v>
      </c>
      <c r="J20191" s="0" t="n">
        <v>123381</v>
      </c>
    </row>
    <row r="20192" customFormat="false" ht="15" hidden="false" customHeight="false" outlineLevel="0" collapsed="false">
      <c r="A20192" s="0" t="n">
        <v>202508</v>
      </c>
      <c r="B20192" s="0" t="n">
        <v>202509</v>
      </c>
      <c r="C20192" s="37" t="s">
        <v>101</v>
      </c>
      <c r="D20192" s="37" t="s">
        <v>155</v>
      </c>
      <c r="E20192" s="0" t="n">
        <v>2</v>
      </c>
      <c r="F20192" s="38" t="s">
        <v>71</v>
      </c>
      <c r="G20192" s="37" t="s">
        <v>156</v>
      </c>
      <c r="H20192" s="0" t="n">
        <v>792052</v>
      </c>
      <c r="I20192" s="0" t="n">
        <v>684930</v>
      </c>
      <c r="J20192" s="0" t="n">
        <v>44618</v>
      </c>
    </row>
    <row r="20193" customFormat="false" ht="15" hidden="false" customHeight="false" outlineLevel="0" collapsed="false">
      <c r="A20193" s="0" t="n">
        <v>202508</v>
      </c>
      <c r="B20193" s="0" t="n">
        <v>202509</v>
      </c>
      <c r="C20193" s="37" t="s">
        <v>106</v>
      </c>
      <c r="D20193" s="37" t="s">
        <v>116</v>
      </c>
      <c r="E20193" s="0" t="n">
        <v>2</v>
      </c>
      <c r="F20193" s="38" t="s">
        <v>71</v>
      </c>
      <c r="G20193" s="37" t="s">
        <v>157</v>
      </c>
      <c r="H20193" s="0" t="n">
        <v>505066</v>
      </c>
      <c r="I20193" s="0" t="n">
        <v>39383</v>
      </c>
      <c r="J20193" s="0" t="n">
        <v>69</v>
      </c>
    </row>
    <row r="20194" customFormat="false" ht="15" hidden="false" customHeight="false" outlineLevel="0" collapsed="false">
      <c r="A20194" s="0" t="n">
        <v>202508</v>
      </c>
      <c r="B20194" s="0" t="n">
        <v>202509</v>
      </c>
      <c r="C20194" s="37" t="s">
        <v>158</v>
      </c>
      <c r="D20194" s="37" t="s">
        <v>159</v>
      </c>
      <c r="E20194" s="0" t="n">
        <v>2</v>
      </c>
      <c r="F20194" s="38" t="s">
        <v>71</v>
      </c>
      <c r="G20194" s="37" t="s">
        <v>160</v>
      </c>
      <c r="H20194" s="0" t="n">
        <v>991293</v>
      </c>
      <c r="I20194" s="0" t="n">
        <v>895721</v>
      </c>
      <c r="J20194" s="0" t="n">
        <v>-37642</v>
      </c>
    </row>
    <row r="20195" customFormat="false" ht="15" hidden="false" customHeight="false" outlineLevel="0" collapsed="false">
      <c r="A20195" s="0" t="n">
        <v>202508</v>
      </c>
      <c r="B20195" s="0" t="n">
        <v>202509</v>
      </c>
      <c r="C20195" s="37" t="s">
        <v>95</v>
      </c>
      <c r="D20195" s="37" t="s">
        <v>161</v>
      </c>
      <c r="E20195" s="0" t="n">
        <v>2</v>
      </c>
      <c r="F20195" s="38" t="s">
        <v>71</v>
      </c>
      <c r="G20195" s="37" t="s">
        <v>162</v>
      </c>
      <c r="H20195" s="0" t="n">
        <v>670000</v>
      </c>
      <c r="I20195" s="0" t="n">
        <v>136676</v>
      </c>
      <c r="J20195" s="0" t="n">
        <v>-28105</v>
      </c>
    </row>
    <row r="20196" customFormat="false" ht="15" hidden="false" customHeight="false" outlineLevel="0" collapsed="false">
      <c r="A20196" s="0" t="n">
        <v>202508</v>
      </c>
      <c r="B20196" s="0" t="n">
        <v>202509</v>
      </c>
      <c r="C20196" s="37" t="s">
        <v>112</v>
      </c>
      <c r="D20196" s="37" t="s">
        <v>163</v>
      </c>
      <c r="E20196" s="0" t="n">
        <v>2</v>
      </c>
      <c r="F20196" s="38" t="s">
        <v>71</v>
      </c>
      <c r="G20196" s="37" t="s">
        <v>164</v>
      </c>
      <c r="H20196" s="0" t="n">
        <v>563131</v>
      </c>
      <c r="I20196" s="0" t="n">
        <v>625457</v>
      </c>
      <c r="J20196" s="0" t="n">
        <v>154711</v>
      </c>
    </row>
    <row r="20197" customFormat="false" ht="15" hidden="false" customHeight="false" outlineLevel="0" collapsed="false">
      <c r="A20197" s="0" t="n">
        <v>202508</v>
      </c>
      <c r="B20197" s="0" t="n">
        <v>202509</v>
      </c>
      <c r="C20197" s="37" t="s">
        <v>101</v>
      </c>
      <c r="D20197" s="37" t="s">
        <v>165</v>
      </c>
      <c r="E20197" s="0" t="n">
        <v>2</v>
      </c>
      <c r="F20197" s="38" t="s">
        <v>71</v>
      </c>
      <c r="G20197" s="37" t="s">
        <v>166</v>
      </c>
      <c r="H20197" s="0" t="n">
        <v>442794</v>
      </c>
      <c r="I20197" s="0" t="n">
        <v>154786</v>
      </c>
      <c r="J20197" s="0" t="n">
        <v>38769</v>
      </c>
    </row>
    <row r="20198" customFormat="false" ht="15" hidden="false" customHeight="false" outlineLevel="0" collapsed="false">
      <c r="A20198" s="0" t="n">
        <v>202508</v>
      </c>
      <c r="B20198" s="0" t="n">
        <v>202509</v>
      </c>
      <c r="C20198" s="37" t="s">
        <v>124</v>
      </c>
      <c r="D20198" s="37" t="s">
        <v>167</v>
      </c>
      <c r="E20198" s="0" t="n">
        <v>2</v>
      </c>
      <c r="F20198" s="38" t="s">
        <v>71</v>
      </c>
      <c r="G20198" s="37" t="s">
        <v>168</v>
      </c>
      <c r="H20198" s="0" t="n">
        <v>183801</v>
      </c>
      <c r="I20198" s="0" t="n">
        <v>80517</v>
      </c>
      <c r="J20198" s="0" t="n">
        <v>-362</v>
      </c>
    </row>
    <row r="20199" customFormat="false" ht="15" hidden="false" customHeight="false" outlineLevel="0" collapsed="false">
      <c r="A20199" s="0" t="n">
        <v>202508</v>
      </c>
      <c r="B20199" s="0" t="n">
        <v>202509</v>
      </c>
      <c r="C20199" s="37" t="s">
        <v>152</v>
      </c>
      <c r="D20199" s="37" t="s">
        <v>122</v>
      </c>
      <c r="E20199" s="0" t="n">
        <v>2</v>
      </c>
      <c r="F20199" s="38" t="s">
        <v>71</v>
      </c>
      <c r="G20199" s="37" t="s">
        <v>169</v>
      </c>
      <c r="H20199" s="0" t="n">
        <v>94345</v>
      </c>
      <c r="I20199" s="0" t="n">
        <v>55313</v>
      </c>
      <c r="J20199" s="0" t="n">
        <v>-3542</v>
      </c>
    </row>
    <row r="20200" customFormat="false" ht="15" hidden="false" customHeight="false" outlineLevel="0" collapsed="false">
      <c r="A20200" s="0" t="n">
        <v>202508</v>
      </c>
      <c r="B20200" s="0" t="n">
        <v>202509</v>
      </c>
      <c r="C20200" s="37" t="s">
        <v>98</v>
      </c>
      <c r="D20200" s="37" t="s">
        <v>170</v>
      </c>
      <c r="E20200" s="0" t="n">
        <v>2</v>
      </c>
      <c r="F20200" s="38" t="s">
        <v>71</v>
      </c>
      <c r="G20200" s="37" t="s">
        <v>171</v>
      </c>
      <c r="H20200" s="0" t="n">
        <v>1375699</v>
      </c>
      <c r="I20200" s="0" t="n">
        <v>892272</v>
      </c>
      <c r="J20200" s="0" t="n">
        <v>201207</v>
      </c>
    </row>
    <row r="20201" customFormat="false" ht="15" hidden="false" customHeight="false" outlineLevel="0" collapsed="false">
      <c r="A20201" s="0" t="n">
        <v>202508</v>
      </c>
      <c r="B20201" s="0" t="n">
        <v>202509</v>
      </c>
      <c r="C20201" s="37" t="s">
        <v>98</v>
      </c>
      <c r="D20201" s="37" t="s">
        <v>172</v>
      </c>
      <c r="E20201" s="0" t="n">
        <v>2</v>
      </c>
      <c r="F20201" s="38" t="s">
        <v>71</v>
      </c>
      <c r="G20201" s="37" t="s">
        <v>173</v>
      </c>
      <c r="H20201" s="0" t="n">
        <v>346260</v>
      </c>
      <c r="I20201" s="0" t="n">
        <v>287782</v>
      </c>
      <c r="J20201" s="0" t="n">
        <v>-37979</v>
      </c>
    </row>
    <row r="20202" customFormat="false" ht="15" hidden="false" customHeight="false" outlineLevel="0" collapsed="false">
      <c r="A20202" s="0" t="n">
        <v>202508</v>
      </c>
      <c r="B20202" s="0" t="n">
        <v>202509</v>
      </c>
      <c r="C20202" s="37" t="s">
        <v>158</v>
      </c>
      <c r="D20202" s="37" t="s">
        <v>174</v>
      </c>
      <c r="E20202" s="0" t="n">
        <v>2</v>
      </c>
      <c r="F20202" s="38" t="s">
        <v>71</v>
      </c>
      <c r="G20202" s="37" t="s">
        <v>175</v>
      </c>
      <c r="H20202" s="0" t="n">
        <v>373737</v>
      </c>
      <c r="I20202" s="0" t="n">
        <v>125596</v>
      </c>
      <c r="J20202" s="0" t="n">
        <v>22957</v>
      </c>
    </row>
    <row r="20203" customFormat="false" ht="15" hidden="false" customHeight="false" outlineLevel="0" collapsed="false">
      <c r="A20203" s="0" t="n">
        <v>202508</v>
      </c>
      <c r="B20203" s="0" t="n">
        <v>202509</v>
      </c>
      <c r="C20203" s="37" t="s">
        <v>149</v>
      </c>
      <c r="D20203" s="37" t="s">
        <v>176</v>
      </c>
      <c r="E20203" s="0" t="n">
        <v>2</v>
      </c>
      <c r="F20203" s="38" t="s">
        <v>71</v>
      </c>
      <c r="G20203" s="37" t="s">
        <v>177</v>
      </c>
      <c r="H20203" s="0" t="n">
        <v>626950</v>
      </c>
      <c r="I20203" s="0" t="n">
        <v>221379</v>
      </c>
      <c r="J20203" s="0" t="n">
        <v>31807</v>
      </c>
    </row>
    <row r="20204" customFormat="false" ht="15" hidden="false" customHeight="false" outlineLevel="0" collapsed="false">
      <c r="A20204" s="0" t="n">
        <v>202508</v>
      </c>
      <c r="B20204" s="0" t="n">
        <v>202509</v>
      </c>
      <c r="C20204" s="37" t="s">
        <v>178</v>
      </c>
      <c r="D20204" s="37" t="s">
        <v>179</v>
      </c>
      <c r="E20204" s="0" t="n">
        <v>2</v>
      </c>
      <c r="F20204" s="38" t="s">
        <v>71</v>
      </c>
      <c r="G20204" s="37" t="s">
        <v>180</v>
      </c>
      <c r="H20204" s="0" t="n">
        <v>789062</v>
      </c>
      <c r="I20204" s="0" t="n">
        <v>515122</v>
      </c>
      <c r="J20204" s="0" t="n">
        <v>23201</v>
      </c>
    </row>
    <row r="20205" customFormat="false" ht="15" hidden="false" customHeight="false" outlineLevel="0" collapsed="false">
      <c r="A20205" s="0" t="n">
        <v>202508</v>
      </c>
      <c r="B20205" s="0" t="n">
        <v>202509</v>
      </c>
      <c r="C20205" s="37" t="s">
        <v>149</v>
      </c>
      <c r="D20205" s="37" t="s">
        <v>181</v>
      </c>
      <c r="E20205" s="0" t="n">
        <v>2</v>
      </c>
      <c r="F20205" s="38" t="s">
        <v>71</v>
      </c>
      <c r="G20205" s="37" t="s">
        <v>182</v>
      </c>
      <c r="H20205" s="0" t="n">
        <v>684730</v>
      </c>
      <c r="I20205" s="0" t="n">
        <v>315493</v>
      </c>
      <c r="J20205" s="0" t="n">
        <v>69188</v>
      </c>
    </row>
    <row r="20206" customFormat="false" ht="15" hidden="false" customHeight="false" outlineLevel="0" collapsed="false">
      <c r="A20206" s="0" t="n">
        <v>202508</v>
      </c>
      <c r="B20206" s="0" t="n">
        <v>202509</v>
      </c>
      <c r="C20206" s="37" t="s">
        <v>115</v>
      </c>
      <c r="D20206" s="37" t="s">
        <v>104</v>
      </c>
      <c r="E20206" s="0" t="n">
        <v>2</v>
      </c>
      <c r="F20206" s="38" t="s">
        <v>71</v>
      </c>
      <c r="G20206" s="37" t="s">
        <v>183</v>
      </c>
      <c r="H20206" s="0" t="n">
        <v>238209</v>
      </c>
      <c r="I20206" s="0" t="n">
        <v>260654</v>
      </c>
      <c r="J20206" s="0" t="n">
        <v>3656</v>
      </c>
    </row>
    <row r="20207" customFormat="false" ht="15" hidden="false" customHeight="false" outlineLevel="0" collapsed="false">
      <c r="A20207" s="0" t="n">
        <v>202508</v>
      </c>
      <c r="B20207" s="0" t="n">
        <v>202509</v>
      </c>
      <c r="C20207" s="37" t="s">
        <v>184</v>
      </c>
      <c r="D20207" s="37" t="s">
        <v>185</v>
      </c>
      <c r="E20207" s="0" t="n">
        <v>2</v>
      </c>
      <c r="F20207" s="38" t="s">
        <v>71</v>
      </c>
      <c r="G20207" s="37" t="s">
        <v>186</v>
      </c>
      <c r="H20207" s="0" t="n">
        <v>2236079</v>
      </c>
      <c r="I20207" s="0" t="n">
        <v>1161124</v>
      </c>
      <c r="J20207" s="0" t="n">
        <v>190483</v>
      </c>
    </row>
    <row r="20208" customFormat="false" ht="15" hidden="false" customHeight="false" outlineLevel="0" collapsed="false">
      <c r="A20208" s="0" t="n">
        <v>202508</v>
      </c>
      <c r="B20208" s="0" t="n">
        <v>202509</v>
      </c>
      <c r="C20208" s="37" t="s">
        <v>109</v>
      </c>
      <c r="D20208" s="37" t="s">
        <v>187</v>
      </c>
      <c r="E20208" s="0" t="n">
        <v>2</v>
      </c>
      <c r="F20208" s="38" t="s">
        <v>71</v>
      </c>
      <c r="G20208" s="37" t="s">
        <v>188</v>
      </c>
      <c r="H20208" s="0" t="n">
        <v>3586730</v>
      </c>
      <c r="I20208" s="0" t="n">
        <v>1810383</v>
      </c>
      <c r="J20208" s="0" t="n">
        <v>99632</v>
      </c>
    </row>
    <row r="20209" customFormat="false" ht="15" hidden="false" customHeight="false" outlineLevel="0" collapsed="false">
      <c r="A20209" s="0" t="n">
        <v>202508</v>
      </c>
      <c r="B20209" s="0" t="n">
        <v>202509</v>
      </c>
      <c r="C20209" s="37" t="s">
        <v>178</v>
      </c>
      <c r="D20209" s="37" t="s">
        <v>189</v>
      </c>
      <c r="E20209" s="0" t="n">
        <v>2</v>
      </c>
      <c r="F20209" s="38" t="s">
        <v>71</v>
      </c>
      <c r="G20209" s="37" t="s">
        <v>190</v>
      </c>
      <c r="H20209" s="0" t="n">
        <v>1123411</v>
      </c>
      <c r="I20209" s="0" t="n">
        <v>341971</v>
      </c>
      <c r="J20209" s="0" t="n">
        <v>-14248</v>
      </c>
    </row>
    <row r="20210" customFormat="false" ht="15" hidden="false" customHeight="false" outlineLevel="0" collapsed="false">
      <c r="A20210" s="0" t="n">
        <v>202508</v>
      </c>
      <c r="B20210" s="0" t="n">
        <v>202509</v>
      </c>
      <c r="C20210" s="37" t="s">
        <v>152</v>
      </c>
      <c r="D20210" s="37" t="s">
        <v>191</v>
      </c>
      <c r="E20210" s="0" t="n">
        <v>2</v>
      </c>
      <c r="F20210" s="38" t="s">
        <v>71</v>
      </c>
      <c r="G20210" s="37" t="s">
        <v>192</v>
      </c>
      <c r="H20210" s="0" t="n">
        <v>2092309</v>
      </c>
      <c r="I20210" s="0" t="n">
        <v>1070782</v>
      </c>
      <c r="J20210" s="0" t="n">
        <v>304412</v>
      </c>
    </row>
    <row r="20211" customFormat="false" ht="15" hidden="false" customHeight="false" outlineLevel="0" collapsed="false">
      <c r="A20211" s="0" t="n">
        <v>202508</v>
      </c>
      <c r="B20211" s="0" t="n">
        <v>202509</v>
      </c>
      <c r="C20211" s="37" t="s">
        <v>184</v>
      </c>
      <c r="D20211" s="37" t="s">
        <v>193</v>
      </c>
      <c r="E20211" s="0" t="n">
        <v>2</v>
      </c>
      <c r="F20211" s="38" t="s">
        <v>71</v>
      </c>
      <c r="G20211" s="37" t="s">
        <v>194</v>
      </c>
      <c r="H20211" s="0" t="n">
        <v>3121349</v>
      </c>
      <c r="I20211" s="0" t="n">
        <v>1358534</v>
      </c>
      <c r="J20211" s="0" t="n">
        <v>12434</v>
      </c>
    </row>
    <row r="20212" customFormat="false" ht="15" hidden="false" customHeight="false" outlineLevel="0" collapsed="false">
      <c r="A20212" s="0" t="n">
        <v>202508</v>
      </c>
      <c r="B20212" s="0" t="n">
        <v>202509</v>
      </c>
      <c r="C20212" s="37" t="s">
        <v>115</v>
      </c>
      <c r="D20212" s="37" t="s">
        <v>96</v>
      </c>
      <c r="E20212" s="0" t="n">
        <v>2</v>
      </c>
      <c r="F20212" s="38" t="s">
        <v>71</v>
      </c>
      <c r="G20212" s="37" t="s">
        <v>195</v>
      </c>
      <c r="H20212" s="0" t="n">
        <v>2606615</v>
      </c>
      <c r="I20212" s="0" t="n">
        <v>2345384</v>
      </c>
      <c r="J20212" s="0" t="n">
        <v>86948</v>
      </c>
    </row>
    <row r="20213" customFormat="false" ht="15" hidden="false" customHeight="false" outlineLevel="0" collapsed="false">
      <c r="A20213" s="0" t="n">
        <v>202508</v>
      </c>
      <c r="B20213" s="0" t="n">
        <v>202509</v>
      </c>
      <c r="C20213" s="37" t="s">
        <v>136</v>
      </c>
      <c r="D20213" s="37" t="s">
        <v>120</v>
      </c>
      <c r="E20213" s="0" t="n">
        <v>2</v>
      </c>
      <c r="F20213" s="38" t="s">
        <v>71</v>
      </c>
      <c r="G20213" s="37" t="s">
        <v>196</v>
      </c>
      <c r="H20213" s="0" t="n">
        <v>1509260</v>
      </c>
      <c r="I20213" s="0" t="n">
        <v>1021421</v>
      </c>
      <c r="J20213" s="0" t="n">
        <v>164795</v>
      </c>
    </row>
    <row r="20214" customFormat="false" ht="15" hidden="false" customHeight="false" outlineLevel="0" collapsed="false">
      <c r="A20214" s="0" t="n">
        <v>202508</v>
      </c>
      <c r="B20214" s="0" t="n">
        <v>202509</v>
      </c>
      <c r="C20214" s="37" t="s">
        <v>197</v>
      </c>
      <c r="D20214" s="37" t="s">
        <v>198</v>
      </c>
      <c r="E20214" s="0" t="n">
        <v>2</v>
      </c>
      <c r="F20214" s="38" t="s">
        <v>71</v>
      </c>
      <c r="G20214" s="37" t="s">
        <v>199</v>
      </c>
      <c r="H20214" s="0" t="n">
        <v>1012414</v>
      </c>
      <c r="I20214" s="0" t="n">
        <v>359430</v>
      </c>
      <c r="J20214" s="0" t="n">
        <v>73335</v>
      </c>
    </row>
    <row r="20215" customFormat="false" ht="15" hidden="false" customHeight="false" outlineLevel="0" collapsed="false">
      <c r="A20215" s="0" t="n">
        <v>202508</v>
      </c>
      <c r="B20215" s="0" t="n">
        <v>202509</v>
      </c>
      <c r="C20215" s="37" t="s">
        <v>136</v>
      </c>
      <c r="D20215" s="37" t="s">
        <v>200</v>
      </c>
      <c r="E20215" s="0" t="n">
        <v>2</v>
      </c>
      <c r="F20215" s="38" t="s">
        <v>71</v>
      </c>
      <c r="G20215" s="37" t="s">
        <v>201</v>
      </c>
      <c r="H20215" s="0" t="n">
        <v>1011630</v>
      </c>
      <c r="I20215" s="0" t="n">
        <v>729494</v>
      </c>
      <c r="J20215" s="0" t="n">
        <v>-37842</v>
      </c>
    </row>
    <row r="20216" customFormat="false" ht="15" hidden="false" customHeight="false" outlineLevel="0" collapsed="false">
      <c r="A20216" s="0" t="n">
        <v>202508</v>
      </c>
      <c r="B20216" s="0" t="n">
        <v>202509</v>
      </c>
      <c r="C20216" s="37" t="s">
        <v>136</v>
      </c>
      <c r="D20216" s="37" t="s">
        <v>127</v>
      </c>
      <c r="E20216" s="0" t="n">
        <v>2</v>
      </c>
      <c r="F20216" s="38" t="s">
        <v>71</v>
      </c>
      <c r="G20216" s="37" t="s">
        <v>202</v>
      </c>
      <c r="H20216" s="0" t="n">
        <v>166452</v>
      </c>
      <c r="I20216" s="0" t="n">
        <v>49677</v>
      </c>
      <c r="J20216" s="0" t="n">
        <v>11132</v>
      </c>
    </row>
    <row r="20217" customFormat="false" ht="15" hidden="false" customHeight="false" outlineLevel="0" collapsed="false">
      <c r="A20217" s="0" t="n">
        <v>202508</v>
      </c>
      <c r="B20217" s="0" t="n">
        <v>202509</v>
      </c>
      <c r="C20217" s="37" t="s">
        <v>106</v>
      </c>
      <c r="D20217" s="37" t="s">
        <v>203</v>
      </c>
      <c r="E20217" s="0" t="n">
        <v>2</v>
      </c>
      <c r="F20217" s="38" t="s">
        <v>71</v>
      </c>
      <c r="G20217" s="37" t="s">
        <v>204</v>
      </c>
      <c r="H20217" s="0" t="n">
        <v>1023262</v>
      </c>
      <c r="I20217" s="0" t="n">
        <v>330065</v>
      </c>
      <c r="J20217" s="0" t="n">
        <v>26197</v>
      </c>
    </row>
    <row r="20218" customFormat="false" ht="15" hidden="false" customHeight="false" outlineLevel="0" collapsed="false">
      <c r="A20218" s="0" t="n">
        <v>202508</v>
      </c>
      <c r="B20218" s="0" t="n">
        <v>202509</v>
      </c>
      <c r="C20218" s="37" t="s">
        <v>95</v>
      </c>
      <c r="D20218" s="37" t="s">
        <v>187</v>
      </c>
      <c r="E20218" s="0" t="n">
        <v>2</v>
      </c>
      <c r="F20218" s="38" t="s">
        <v>71</v>
      </c>
      <c r="G20218" s="37" t="s">
        <v>205</v>
      </c>
      <c r="H20218" s="0" t="n">
        <v>143044</v>
      </c>
      <c r="I20218" s="0" t="n">
        <v>83087</v>
      </c>
      <c r="J20218" s="0" t="n">
        <v>5917</v>
      </c>
    </row>
    <row r="20219" customFormat="false" ht="15" hidden="false" customHeight="false" outlineLevel="0" collapsed="false">
      <c r="A20219" s="0" t="n">
        <v>202508</v>
      </c>
      <c r="B20219" s="0" t="n">
        <v>202509</v>
      </c>
      <c r="C20219" s="37" t="s">
        <v>101</v>
      </c>
      <c r="D20219" s="37" t="s">
        <v>206</v>
      </c>
      <c r="E20219" s="0" t="n">
        <v>2</v>
      </c>
      <c r="F20219" s="38" t="s">
        <v>71</v>
      </c>
      <c r="G20219" s="37" t="s">
        <v>207</v>
      </c>
      <c r="H20219" s="0" t="n">
        <v>286017</v>
      </c>
      <c r="I20219" s="0" t="n">
        <v>231311</v>
      </c>
      <c r="J20219" s="0" t="n">
        <v>14632</v>
      </c>
    </row>
    <row r="20220" customFormat="false" ht="15" hidden="false" customHeight="false" outlineLevel="0" collapsed="false">
      <c r="A20220" s="0" t="n">
        <v>202508</v>
      </c>
      <c r="B20220" s="0" t="n">
        <v>202509</v>
      </c>
      <c r="C20220" s="37" t="s">
        <v>184</v>
      </c>
      <c r="D20220" s="37" t="s">
        <v>208</v>
      </c>
      <c r="E20220" s="0" t="n">
        <v>2</v>
      </c>
      <c r="F20220" s="38" t="s">
        <v>71</v>
      </c>
      <c r="G20220" s="37" t="s">
        <v>209</v>
      </c>
      <c r="H20220" s="0" t="n">
        <v>2428924</v>
      </c>
      <c r="I20220" s="0" t="n">
        <v>1847302</v>
      </c>
      <c r="J20220" s="0" t="n">
        <v>144695</v>
      </c>
    </row>
    <row r="20221" customFormat="false" ht="15" hidden="false" customHeight="false" outlineLevel="0" collapsed="false">
      <c r="A20221" s="0" t="n">
        <v>202508</v>
      </c>
      <c r="B20221" s="0" t="n">
        <v>202509</v>
      </c>
      <c r="C20221" s="37" t="s">
        <v>95</v>
      </c>
      <c r="D20221" s="37" t="s">
        <v>210</v>
      </c>
      <c r="E20221" s="0" t="n">
        <v>2</v>
      </c>
      <c r="F20221" s="38" t="s">
        <v>71</v>
      </c>
      <c r="G20221" s="37" t="s">
        <v>211</v>
      </c>
      <c r="H20221" s="0" t="n">
        <v>1380570</v>
      </c>
      <c r="I20221" s="0" t="n">
        <v>1102188</v>
      </c>
      <c r="J20221" s="0" t="n">
        <v>-83692</v>
      </c>
    </row>
    <row r="20222" customFormat="false" ht="15" hidden="false" customHeight="false" outlineLevel="0" collapsed="false">
      <c r="A20222" s="0" t="n">
        <v>202508</v>
      </c>
      <c r="B20222" s="0" t="n">
        <v>202509</v>
      </c>
      <c r="C20222" s="37" t="s">
        <v>178</v>
      </c>
      <c r="D20222" s="37" t="s">
        <v>212</v>
      </c>
      <c r="E20222" s="0" t="n">
        <v>2</v>
      </c>
      <c r="F20222" s="38" t="s">
        <v>71</v>
      </c>
      <c r="G20222" s="37" t="s">
        <v>213</v>
      </c>
      <c r="H20222" s="0" t="n">
        <v>2902977</v>
      </c>
      <c r="I20222" s="0" t="n">
        <v>1047631</v>
      </c>
      <c r="J20222" s="0" t="n">
        <v>126404</v>
      </c>
    </row>
    <row r="20223" customFormat="false" ht="15" hidden="false" customHeight="false" outlineLevel="0" collapsed="false">
      <c r="A20223" s="0" t="n">
        <v>202508</v>
      </c>
      <c r="B20223" s="0" t="n">
        <v>202509</v>
      </c>
      <c r="C20223" s="37" t="s">
        <v>95</v>
      </c>
      <c r="D20223" s="37" t="s">
        <v>214</v>
      </c>
      <c r="E20223" s="0" t="n">
        <v>2</v>
      </c>
      <c r="F20223" s="38" t="s">
        <v>71</v>
      </c>
      <c r="G20223" s="37" t="s">
        <v>215</v>
      </c>
      <c r="H20223" s="0" t="n">
        <v>361065</v>
      </c>
      <c r="I20223" s="0" t="n">
        <v>177251</v>
      </c>
      <c r="J20223" s="0" t="n">
        <v>17800</v>
      </c>
    </row>
    <row r="20224" customFormat="false" ht="15" hidden="false" customHeight="false" outlineLevel="0" collapsed="false">
      <c r="A20224" s="0" t="n">
        <v>202508</v>
      </c>
      <c r="B20224" s="0" t="n">
        <v>202509</v>
      </c>
      <c r="C20224" s="37" t="s">
        <v>101</v>
      </c>
      <c r="D20224" s="37" t="s">
        <v>216</v>
      </c>
      <c r="E20224" s="0" t="n">
        <v>2</v>
      </c>
      <c r="F20224" s="38" t="s">
        <v>71</v>
      </c>
      <c r="G20224" s="37" t="s">
        <v>217</v>
      </c>
      <c r="H20224" s="0" t="n">
        <v>91051</v>
      </c>
      <c r="I20224" s="0" t="n">
        <v>21354</v>
      </c>
      <c r="J20224" s="0" t="n">
        <v>924</v>
      </c>
    </row>
    <row r="20225" customFormat="false" ht="15" hidden="false" customHeight="false" outlineLevel="0" collapsed="false">
      <c r="A20225" s="0" t="n">
        <v>202508</v>
      </c>
      <c r="B20225" s="0" t="n">
        <v>202509</v>
      </c>
      <c r="C20225" s="37" t="s">
        <v>115</v>
      </c>
      <c r="D20225" s="37" t="s">
        <v>218</v>
      </c>
      <c r="E20225" s="0" t="n">
        <v>2</v>
      </c>
      <c r="F20225" s="38" t="s">
        <v>71</v>
      </c>
      <c r="G20225" s="37" t="s">
        <v>219</v>
      </c>
      <c r="H20225" s="0" t="n">
        <v>611647</v>
      </c>
      <c r="I20225" s="0" t="n">
        <v>205443</v>
      </c>
      <c r="J20225" s="0" t="n">
        <v>20661</v>
      </c>
    </row>
    <row r="20226" customFormat="false" ht="15" hidden="false" customHeight="false" outlineLevel="0" collapsed="false">
      <c r="A20226" s="0" t="n">
        <v>202508</v>
      </c>
      <c r="B20226" s="0" t="n">
        <v>202509</v>
      </c>
      <c r="C20226" s="37" t="s">
        <v>101</v>
      </c>
      <c r="D20226" s="37" t="s">
        <v>220</v>
      </c>
      <c r="E20226" s="0" t="n">
        <v>2</v>
      </c>
      <c r="F20226" s="38" t="s">
        <v>71</v>
      </c>
      <c r="G20226" s="37" t="s">
        <v>221</v>
      </c>
      <c r="H20226" s="0" t="n">
        <v>687080</v>
      </c>
      <c r="I20226" s="0" t="n">
        <v>333974</v>
      </c>
      <c r="J20226" s="0" t="n">
        <v>19868</v>
      </c>
    </row>
    <row r="20227" customFormat="false" ht="15" hidden="false" customHeight="false" outlineLevel="0" collapsed="false">
      <c r="A20227" s="0" t="n">
        <v>202508</v>
      </c>
      <c r="B20227" s="0" t="n">
        <v>202509</v>
      </c>
      <c r="C20227" s="37" t="s">
        <v>101</v>
      </c>
      <c r="D20227" s="37" t="s">
        <v>153</v>
      </c>
      <c r="E20227" s="0" t="n">
        <v>2</v>
      </c>
      <c r="F20227" s="38" t="s">
        <v>71</v>
      </c>
      <c r="G20227" s="37" t="s">
        <v>222</v>
      </c>
      <c r="H20227" s="0" t="n">
        <v>576415</v>
      </c>
      <c r="I20227" s="0" t="n">
        <v>896725</v>
      </c>
      <c r="J20227" s="0" t="n">
        <v>65097</v>
      </c>
    </row>
    <row r="20228" customFormat="false" ht="15" hidden="false" customHeight="false" outlineLevel="0" collapsed="false">
      <c r="A20228" s="0" t="n">
        <v>202508</v>
      </c>
      <c r="B20228" s="0" t="n">
        <v>202509</v>
      </c>
      <c r="C20228" s="37" t="s">
        <v>136</v>
      </c>
      <c r="D20228" s="37" t="s">
        <v>223</v>
      </c>
      <c r="E20228" s="0" t="n">
        <v>2</v>
      </c>
      <c r="F20228" s="38" t="s">
        <v>71</v>
      </c>
      <c r="G20228" s="37" t="s">
        <v>224</v>
      </c>
      <c r="H20228" s="0" t="n">
        <v>3233068</v>
      </c>
      <c r="I20228" s="0" t="n">
        <v>1373374</v>
      </c>
      <c r="J20228" s="0" t="n">
        <v>167226</v>
      </c>
    </row>
    <row r="20229" customFormat="false" ht="15" hidden="false" customHeight="false" outlineLevel="0" collapsed="false">
      <c r="A20229" s="0" t="n">
        <v>202508</v>
      </c>
      <c r="B20229" s="0" t="n">
        <v>202509</v>
      </c>
      <c r="C20229" s="37" t="s">
        <v>184</v>
      </c>
      <c r="D20229" s="37" t="s">
        <v>225</v>
      </c>
      <c r="E20229" s="0" t="n">
        <v>2</v>
      </c>
      <c r="F20229" s="38" t="s">
        <v>71</v>
      </c>
      <c r="G20229" s="37" t="s">
        <v>226</v>
      </c>
      <c r="H20229" s="0" t="n">
        <v>365094</v>
      </c>
      <c r="I20229" s="0" t="n">
        <v>192181</v>
      </c>
      <c r="J20229" s="0" t="n">
        <v>11033</v>
      </c>
    </row>
    <row r="20230" customFormat="false" ht="15" hidden="false" customHeight="false" outlineLevel="0" collapsed="false">
      <c r="A20230" s="0" t="n">
        <v>202508</v>
      </c>
      <c r="B20230" s="0" t="n">
        <v>202509</v>
      </c>
      <c r="C20230" s="37" t="s">
        <v>197</v>
      </c>
      <c r="D20230" s="37" t="s">
        <v>193</v>
      </c>
      <c r="E20230" s="0" t="n">
        <v>2</v>
      </c>
      <c r="F20230" s="38" t="s">
        <v>71</v>
      </c>
      <c r="G20230" s="37" t="s">
        <v>227</v>
      </c>
      <c r="H20230" s="0" t="n">
        <v>941157</v>
      </c>
      <c r="I20230" s="0" t="n">
        <v>572389</v>
      </c>
      <c r="J20230" s="0" t="n">
        <v>1299</v>
      </c>
    </row>
    <row r="20231" customFormat="false" ht="15" hidden="false" customHeight="false" outlineLevel="0" collapsed="false">
      <c r="A20231" s="0" t="n">
        <v>202508</v>
      </c>
      <c r="B20231" s="0" t="n">
        <v>202509</v>
      </c>
      <c r="C20231" s="37" t="s">
        <v>149</v>
      </c>
      <c r="D20231" s="37" t="s">
        <v>153</v>
      </c>
      <c r="E20231" s="0" t="n">
        <v>2</v>
      </c>
      <c r="F20231" s="38" t="s">
        <v>71</v>
      </c>
      <c r="G20231" s="37" t="s">
        <v>228</v>
      </c>
      <c r="H20231" s="0" t="n">
        <v>174551</v>
      </c>
      <c r="I20231" s="0" t="n">
        <v>144128</v>
      </c>
      <c r="J20231" s="0" t="n">
        <v>22467</v>
      </c>
    </row>
    <row r="20232" customFormat="false" ht="15" hidden="false" customHeight="false" outlineLevel="0" collapsed="false">
      <c r="A20232" s="0" t="n">
        <v>202508</v>
      </c>
      <c r="B20232" s="0" t="n">
        <v>202509</v>
      </c>
      <c r="C20232" s="37" t="s">
        <v>184</v>
      </c>
      <c r="D20232" s="37" t="s">
        <v>229</v>
      </c>
      <c r="E20232" s="0" t="n">
        <v>2</v>
      </c>
      <c r="F20232" s="38" t="s">
        <v>71</v>
      </c>
      <c r="G20232" s="37" t="s">
        <v>230</v>
      </c>
      <c r="H20232" s="0" t="n">
        <v>1171395</v>
      </c>
      <c r="I20232" s="0" t="n">
        <v>167045</v>
      </c>
      <c r="J20232" s="0" t="n">
        <v>-4595</v>
      </c>
    </row>
    <row r="20233" customFormat="false" ht="15" hidden="false" customHeight="false" outlineLevel="0" collapsed="false">
      <c r="A20233" s="0" t="n">
        <v>202508</v>
      </c>
      <c r="B20233" s="0" t="n">
        <v>202509</v>
      </c>
      <c r="C20233" s="37" t="s">
        <v>115</v>
      </c>
      <c r="D20233" s="37" t="s">
        <v>231</v>
      </c>
      <c r="E20233" s="0" t="n">
        <v>2</v>
      </c>
      <c r="F20233" s="38" t="s">
        <v>71</v>
      </c>
      <c r="G20233" s="37" t="s">
        <v>232</v>
      </c>
      <c r="H20233" s="0" t="n">
        <v>607400</v>
      </c>
      <c r="I20233" s="0" t="n">
        <v>463339</v>
      </c>
      <c r="J20233" s="0" t="n">
        <v>85787</v>
      </c>
    </row>
    <row r="20234" customFormat="false" ht="15" hidden="false" customHeight="false" outlineLevel="0" collapsed="false">
      <c r="A20234" s="0" t="n">
        <v>202508</v>
      </c>
      <c r="B20234" s="0" t="n">
        <v>202509</v>
      </c>
      <c r="C20234" s="37" t="s">
        <v>124</v>
      </c>
      <c r="D20234" s="37" t="s">
        <v>233</v>
      </c>
      <c r="E20234" s="0" t="n">
        <v>2</v>
      </c>
      <c r="F20234" s="38" t="s">
        <v>71</v>
      </c>
      <c r="G20234" s="37" t="s">
        <v>234</v>
      </c>
      <c r="H20234" s="0" t="n">
        <v>331763</v>
      </c>
      <c r="I20234" s="0" t="n">
        <v>421688</v>
      </c>
      <c r="J20234" s="0" t="n">
        <v>19241</v>
      </c>
    </row>
    <row r="20235" customFormat="false" ht="15" hidden="false" customHeight="false" outlineLevel="0" collapsed="false">
      <c r="A20235" s="0" t="n">
        <v>202508</v>
      </c>
      <c r="B20235" s="0" t="n">
        <v>202509</v>
      </c>
      <c r="C20235" s="37" t="s">
        <v>184</v>
      </c>
      <c r="D20235" s="37" t="s">
        <v>235</v>
      </c>
      <c r="E20235" s="0" t="n">
        <v>2</v>
      </c>
      <c r="F20235" s="38" t="s">
        <v>71</v>
      </c>
      <c r="G20235" s="37" t="s">
        <v>236</v>
      </c>
      <c r="H20235" s="0" t="n">
        <v>562574</v>
      </c>
      <c r="I20235" s="0" t="n">
        <v>180428</v>
      </c>
      <c r="J20235" s="0" t="n">
        <v>30235</v>
      </c>
    </row>
    <row r="20236" customFormat="false" ht="15" hidden="false" customHeight="false" outlineLevel="0" collapsed="false">
      <c r="A20236" s="0" t="n">
        <v>202508</v>
      </c>
      <c r="B20236" s="0" t="n">
        <v>202509</v>
      </c>
      <c r="C20236" s="37" t="s">
        <v>124</v>
      </c>
      <c r="D20236" s="37" t="s">
        <v>237</v>
      </c>
      <c r="E20236" s="0" t="n">
        <v>2</v>
      </c>
      <c r="F20236" s="38" t="s">
        <v>71</v>
      </c>
      <c r="G20236" s="37" t="s">
        <v>238</v>
      </c>
      <c r="H20236" s="0" t="n">
        <v>419189</v>
      </c>
      <c r="I20236" s="0" t="n">
        <v>252894</v>
      </c>
      <c r="J20236" s="0" t="n">
        <v>56594</v>
      </c>
    </row>
    <row r="20237" customFormat="false" ht="15" hidden="false" customHeight="false" outlineLevel="0" collapsed="false">
      <c r="A20237" s="0" t="n">
        <v>202508</v>
      </c>
      <c r="B20237" s="0" t="n">
        <v>202509</v>
      </c>
      <c r="C20237" s="37" t="s">
        <v>124</v>
      </c>
      <c r="D20237" s="37" t="s">
        <v>107</v>
      </c>
      <c r="E20237" s="0" t="n">
        <v>2</v>
      </c>
      <c r="F20237" s="38" t="s">
        <v>71</v>
      </c>
      <c r="G20237" s="37" t="s">
        <v>239</v>
      </c>
      <c r="H20237" s="0" t="n">
        <v>382749</v>
      </c>
      <c r="I20237" s="0" t="n">
        <v>263246</v>
      </c>
      <c r="J20237" s="0" t="n">
        <v>19498</v>
      </c>
    </row>
    <row r="20238" customFormat="false" ht="15" hidden="false" customHeight="false" outlineLevel="0" collapsed="false">
      <c r="A20238" s="0" t="n">
        <v>202508</v>
      </c>
      <c r="B20238" s="0" t="n">
        <v>202509</v>
      </c>
      <c r="C20238" s="37" t="s">
        <v>106</v>
      </c>
      <c r="D20238" s="37" t="s">
        <v>139</v>
      </c>
      <c r="E20238" s="0" t="n">
        <v>2</v>
      </c>
      <c r="F20238" s="38" t="s">
        <v>71</v>
      </c>
      <c r="G20238" s="37" t="s">
        <v>240</v>
      </c>
      <c r="H20238" s="0" t="n">
        <v>4809194</v>
      </c>
      <c r="I20238" s="0" t="n">
        <v>1280552</v>
      </c>
      <c r="J20238" s="0" t="n">
        <v>214121</v>
      </c>
    </row>
    <row r="20239" customFormat="false" ht="15" hidden="false" customHeight="false" outlineLevel="0" collapsed="false">
      <c r="A20239" s="0" t="n">
        <v>202508</v>
      </c>
      <c r="B20239" s="0" t="n">
        <v>202509</v>
      </c>
      <c r="C20239" s="37" t="s">
        <v>106</v>
      </c>
      <c r="D20239" s="37" t="s">
        <v>241</v>
      </c>
      <c r="E20239" s="0" t="n">
        <v>2</v>
      </c>
      <c r="F20239" s="38" t="s">
        <v>71</v>
      </c>
      <c r="G20239" s="37" t="s">
        <v>242</v>
      </c>
      <c r="H20239" s="0" t="n">
        <v>592917</v>
      </c>
      <c r="I20239" s="0" t="n">
        <v>532769</v>
      </c>
      <c r="J20239" s="0" t="n">
        <v>76204</v>
      </c>
    </row>
    <row r="20240" customFormat="false" ht="15" hidden="false" customHeight="false" outlineLevel="0" collapsed="false">
      <c r="A20240" s="0" t="n">
        <v>202508</v>
      </c>
      <c r="B20240" s="0" t="n">
        <v>202509</v>
      </c>
      <c r="C20240" s="37" t="s">
        <v>158</v>
      </c>
      <c r="D20240" s="37" t="s">
        <v>243</v>
      </c>
      <c r="E20240" s="0" t="n">
        <v>2</v>
      </c>
      <c r="F20240" s="38" t="s">
        <v>71</v>
      </c>
      <c r="G20240" s="37" t="s">
        <v>244</v>
      </c>
      <c r="H20240" s="0" t="n">
        <v>459537</v>
      </c>
      <c r="I20240" s="0" t="n">
        <v>325790</v>
      </c>
      <c r="J20240" s="0" t="n">
        <v>32019</v>
      </c>
    </row>
    <row r="20241" customFormat="false" ht="15" hidden="false" customHeight="false" outlineLevel="0" collapsed="false">
      <c r="A20241" s="0" t="n">
        <v>202508</v>
      </c>
      <c r="B20241" s="0" t="n">
        <v>202509</v>
      </c>
      <c r="C20241" s="37" t="s">
        <v>112</v>
      </c>
      <c r="D20241" s="37" t="s">
        <v>245</v>
      </c>
      <c r="E20241" s="0" t="n">
        <v>2</v>
      </c>
      <c r="F20241" s="38" t="s">
        <v>71</v>
      </c>
      <c r="G20241" s="37" t="s">
        <v>246</v>
      </c>
      <c r="H20241" s="0" t="n">
        <v>35104</v>
      </c>
      <c r="I20241" s="0" t="n">
        <v>14742</v>
      </c>
      <c r="J20241" s="0" t="n">
        <v>2068</v>
      </c>
    </row>
    <row r="20242" customFormat="false" ht="15" hidden="false" customHeight="false" outlineLevel="0" collapsed="false">
      <c r="A20242" s="0" t="n">
        <v>202508</v>
      </c>
      <c r="B20242" s="0" t="n">
        <v>202509</v>
      </c>
      <c r="C20242" s="37" t="s">
        <v>197</v>
      </c>
      <c r="D20242" s="37" t="s">
        <v>247</v>
      </c>
      <c r="E20242" s="0" t="n">
        <v>2</v>
      </c>
      <c r="F20242" s="38" t="s">
        <v>71</v>
      </c>
      <c r="G20242" s="37" t="s">
        <v>248</v>
      </c>
      <c r="H20242" s="0" t="n">
        <v>180249</v>
      </c>
      <c r="I20242" s="0" t="n">
        <v>72254</v>
      </c>
      <c r="J20242" s="0" t="n">
        <v>3758</v>
      </c>
    </row>
    <row r="20243" customFormat="false" ht="15" hidden="false" customHeight="false" outlineLevel="0" collapsed="false">
      <c r="A20243" s="0" t="n">
        <v>202508</v>
      </c>
      <c r="B20243" s="0" t="n">
        <v>202509</v>
      </c>
      <c r="C20243" s="37" t="s">
        <v>106</v>
      </c>
      <c r="D20243" s="37" t="s">
        <v>249</v>
      </c>
      <c r="E20243" s="0" t="n">
        <v>2</v>
      </c>
      <c r="F20243" s="38" t="s">
        <v>71</v>
      </c>
      <c r="G20243" s="37" t="s">
        <v>250</v>
      </c>
      <c r="H20243" s="0" t="n">
        <v>434388</v>
      </c>
      <c r="I20243" s="0" t="n">
        <v>264993</v>
      </c>
      <c r="J20243" s="0" t="n">
        <v>64708</v>
      </c>
    </row>
    <row r="20244" customFormat="false" ht="15" hidden="false" customHeight="false" outlineLevel="0" collapsed="false">
      <c r="A20244" s="0" t="n">
        <v>202508</v>
      </c>
      <c r="B20244" s="0" t="n">
        <v>202509</v>
      </c>
      <c r="C20244" s="37" t="s">
        <v>98</v>
      </c>
      <c r="D20244" s="37" t="s">
        <v>251</v>
      </c>
      <c r="E20244" s="0" t="n">
        <v>2</v>
      </c>
      <c r="F20244" s="38" t="s">
        <v>71</v>
      </c>
      <c r="G20244" s="37" t="s">
        <v>252</v>
      </c>
      <c r="H20244" s="0" t="n">
        <v>271713</v>
      </c>
      <c r="I20244" s="0" t="n">
        <v>128396</v>
      </c>
      <c r="J20244" s="0" t="n">
        <v>11354</v>
      </c>
    </row>
    <row r="20245" customFormat="false" ht="15" hidden="false" customHeight="false" outlineLevel="0" collapsed="false">
      <c r="A20245" s="0" t="n">
        <v>202508</v>
      </c>
      <c r="B20245" s="0" t="n">
        <v>202509</v>
      </c>
      <c r="C20245" s="37" t="s">
        <v>124</v>
      </c>
      <c r="D20245" s="37" t="s">
        <v>253</v>
      </c>
      <c r="E20245" s="0" t="n">
        <v>2</v>
      </c>
      <c r="F20245" s="38" t="s">
        <v>71</v>
      </c>
      <c r="G20245" s="37" t="s">
        <v>254</v>
      </c>
      <c r="H20245" s="0" t="n">
        <v>3113244</v>
      </c>
      <c r="I20245" s="0" t="n">
        <v>1681763</v>
      </c>
      <c r="J20245" s="0" t="n">
        <v>11714</v>
      </c>
    </row>
    <row r="20246" customFormat="false" ht="15" hidden="false" customHeight="false" outlineLevel="0" collapsed="false">
      <c r="A20246" s="0" t="n">
        <v>202508</v>
      </c>
      <c r="B20246" s="0" t="n">
        <v>202509</v>
      </c>
      <c r="C20246" s="37" t="s">
        <v>101</v>
      </c>
      <c r="D20246" s="37" t="s">
        <v>255</v>
      </c>
      <c r="E20246" s="0" t="n">
        <v>2</v>
      </c>
      <c r="F20246" s="38" t="s">
        <v>71</v>
      </c>
      <c r="G20246" s="37" t="s">
        <v>256</v>
      </c>
      <c r="H20246" s="0" t="n">
        <v>351321</v>
      </c>
      <c r="I20246" s="0" t="n">
        <v>390689</v>
      </c>
      <c r="J20246" s="0" t="n">
        <v>14299</v>
      </c>
    </row>
    <row r="20247" customFormat="false" ht="15" hidden="false" customHeight="false" outlineLevel="0" collapsed="false">
      <c r="A20247" s="0" t="n">
        <v>202508</v>
      </c>
      <c r="B20247" s="0" t="n">
        <v>202509</v>
      </c>
      <c r="C20247" s="37" t="s">
        <v>112</v>
      </c>
      <c r="D20247" s="37" t="s">
        <v>132</v>
      </c>
      <c r="E20247" s="0" t="n">
        <v>2</v>
      </c>
      <c r="F20247" s="38" t="s">
        <v>71</v>
      </c>
      <c r="G20247" s="37" t="s">
        <v>257</v>
      </c>
      <c r="H20247" s="0" t="n">
        <v>2823225</v>
      </c>
      <c r="I20247" s="0" t="n">
        <v>648020</v>
      </c>
      <c r="J20247" s="0" t="n">
        <v>109354</v>
      </c>
    </row>
    <row r="20248" customFormat="false" ht="15" hidden="false" customHeight="false" outlineLevel="0" collapsed="false">
      <c r="A20248" s="0" t="n">
        <v>202508</v>
      </c>
      <c r="B20248" s="0" t="n">
        <v>202509</v>
      </c>
      <c r="C20248" s="37" t="s">
        <v>115</v>
      </c>
      <c r="D20248" s="37" t="s">
        <v>258</v>
      </c>
      <c r="E20248" s="0" t="n">
        <v>2</v>
      </c>
      <c r="F20248" s="38" t="s">
        <v>71</v>
      </c>
      <c r="G20248" s="37" t="s">
        <v>259</v>
      </c>
      <c r="H20248" s="0" t="n">
        <v>733177</v>
      </c>
      <c r="I20248" s="0" t="n">
        <v>138696</v>
      </c>
      <c r="J20248" s="0" t="n">
        <v>-1670</v>
      </c>
    </row>
    <row r="20249" customFormat="false" ht="15" hidden="false" customHeight="false" outlineLevel="0" collapsed="false">
      <c r="A20249" s="0" t="n">
        <v>202508</v>
      </c>
      <c r="B20249" s="0" t="n">
        <v>202509</v>
      </c>
      <c r="C20249" s="37" t="s">
        <v>184</v>
      </c>
      <c r="D20249" s="37" t="s">
        <v>179</v>
      </c>
      <c r="E20249" s="0" t="n">
        <v>2</v>
      </c>
      <c r="F20249" s="38" t="s">
        <v>71</v>
      </c>
      <c r="G20249" s="37" t="s">
        <v>260</v>
      </c>
      <c r="H20249" s="0" t="n">
        <v>593440</v>
      </c>
      <c r="I20249" s="0" t="n">
        <v>277031</v>
      </c>
      <c r="J20249" s="0" t="n">
        <v>74577</v>
      </c>
    </row>
    <row r="20250" customFormat="false" ht="15" hidden="false" customHeight="false" outlineLevel="0" collapsed="false">
      <c r="A20250" s="0" t="n">
        <v>202508</v>
      </c>
      <c r="B20250" s="0" t="n">
        <v>202509</v>
      </c>
      <c r="C20250" s="37" t="s">
        <v>158</v>
      </c>
      <c r="D20250" s="37" t="s">
        <v>155</v>
      </c>
      <c r="E20250" s="0" t="n">
        <v>2</v>
      </c>
      <c r="F20250" s="38" t="s">
        <v>71</v>
      </c>
      <c r="G20250" s="37" t="s">
        <v>261</v>
      </c>
      <c r="H20250" s="0" t="n">
        <v>909010</v>
      </c>
      <c r="I20250" s="0" t="n">
        <v>398158</v>
      </c>
      <c r="J20250" s="0" t="n">
        <v>83836</v>
      </c>
    </row>
    <row r="20251" customFormat="false" ht="15" hidden="false" customHeight="false" outlineLevel="0" collapsed="false">
      <c r="A20251" s="0" t="n">
        <v>202508</v>
      </c>
      <c r="B20251" s="0" t="n">
        <v>202509</v>
      </c>
      <c r="C20251" s="37" t="s">
        <v>98</v>
      </c>
      <c r="D20251" s="37" t="s">
        <v>262</v>
      </c>
      <c r="E20251" s="0" t="n">
        <v>2</v>
      </c>
      <c r="F20251" s="38" t="s">
        <v>71</v>
      </c>
      <c r="G20251" s="37" t="s">
        <v>263</v>
      </c>
      <c r="H20251" s="0" t="n">
        <v>778662</v>
      </c>
      <c r="I20251" s="0" t="n">
        <v>279576</v>
      </c>
      <c r="J20251" s="0" t="n">
        <v>-12054</v>
      </c>
    </row>
    <row r="20252" customFormat="false" ht="15" hidden="false" customHeight="false" outlineLevel="0" collapsed="false">
      <c r="A20252" s="0" t="n">
        <v>202508</v>
      </c>
      <c r="B20252" s="0" t="n">
        <v>202509</v>
      </c>
      <c r="C20252" s="37" t="s">
        <v>98</v>
      </c>
      <c r="D20252" s="37" t="s">
        <v>214</v>
      </c>
      <c r="E20252" s="0" t="n">
        <v>2</v>
      </c>
      <c r="F20252" s="38" t="s">
        <v>71</v>
      </c>
      <c r="G20252" s="37" t="s">
        <v>264</v>
      </c>
      <c r="H20252" s="0" t="n">
        <v>4759389</v>
      </c>
      <c r="I20252" s="0" t="n">
        <v>2347721</v>
      </c>
      <c r="J20252" s="0" t="n">
        <v>369374</v>
      </c>
    </row>
    <row r="20253" customFormat="false" ht="15" hidden="false" customHeight="false" outlineLevel="0" collapsed="false">
      <c r="A20253" s="0" t="n">
        <v>202508</v>
      </c>
      <c r="B20253" s="0" t="n">
        <v>202509</v>
      </c>
      <c r="C20253" s="37" t="s">
        <v>101</v>
      </c>
      <c r="D20253" s="37" t="s">
        <v>161</v>
      </c>
      <c r="E20253" s="0" t="n">
        <v>2</v>
      </c>
      <c r="F20253" s="38" t="s">
        <v>71</v>
      </c>
      <c r="G20253" s="37" t="s">
        <v>265</v>
      </c>
      <c r="H20253" s="0" t="n">
        <v>29831</v>
      </c>
      <c r="I20253" s="0" t="n">
        <v>18721</v>
      </c>
      <c r="J20253" s="0" t="n">
        <v>-314</v>
      </c>
    </row>
    <row r="20254" customFormat="false" ht="15" hidden="false" customHeight="false" outlineLevel="0" collapsed="false">
      <c r="A20254" s="0" t="n">
        <v>202508</v>
      </c>
      <c r="B20254" s="0" t="n">
        <v>202509</v>
      </c>
      <c r="C20254" s="37" t="s">
        <v>106</v>
      </c>
      <c r="D20254" s="37" t="s">
        <v>102</v>
      </c>
      <c r="E20254" s="0" t="n">
        <v>2</v>
      </c>
      <c r="F20254" s="38" t="s">
        <v>71</v>
      </c>
      <c r="G20254" s="37" t="s">
        <v>266</v>
      </c>
      <c r="H20254" s="0" t="n">
        <v>45609</v>
      </c>
      <c r="I20254" s="0" t="n">
        <v>19221</v>
      </c>
      <c r="J20254" s="0" t="n">
        <v>-64</v>
      </c>
    </row>
    <row r="20255" customFormat="false" ht="15" hidden="false" customHeight="false" outlineLevel="0" collapsed="false">
      <c r="A20255" s="0" t="n">
        <v>202508</v>
      </c>
      <c r="B20255" s="0" t="n">
        <v>202509</v>
      </c>
      <c r="C20255" s="37" t="s">
        <v>95</v>
      </c>
      <c r="D20255" s="37" t="s">
        <v>267</v>
      </c>
      <c r="E20255" s="0" t="n">
        <v>2</v>
      </c>
      <c r="F20255" s="38" t="s">
        <v>71</v>
      </c>
      <c r="G20255" s="37" t="s">
        <v>268</v>
      </c>
      <c r="H20255" s="0" t="n">
        <v>381117</v>
      </c>
      <c r="I20255" s="0" t="n">
        <v>218310</v>
      </c>
      <c r="J20255" s="0" t="n">
        <v>7227</v>
      </c>
    </row>
    <row r="20256" customFormat="false" ht="15" hidden="false" customHeight="false" outlineLevel="0" collapsed="false">
      <c r="A20256" s="0" t="n">
        <v>202508</v>
      </c>
      <c r="B20256" s="0" t="n">
        <v>202509</v>
      </c>
      <c r="C20256" s="37" t="s">
        <v>136</v>
      </c>
      <c r="D20256" s="37" t="s">
        <v>269</v>
      </c>
      <c r="E20256" s="0" t="n">
        <v>2</v>
      </c>
      <c r="F20256" s="38" t="s">
        <v>71</v>
      </c>
      <c r="G20256" s="37" t="s">
        <v>270</v>
      </c>
      <c r="H20256" s="0" t="n">
        <v>622073</v>
      </c>
      <c r="I20256" s="0" t="n">
        <v>265532</v>
      </c>
      <c r="J20256" s="0" t="n">
        <v>1531</v>
      </c>
    </row>
    <row r="20257" customFormat="false" ht="15" hidden="false" customHeight="false" outlineLevel="0" collapsed="false">
      <c r="A20257" s="0" t="n">
        <v>202508</v>
      </c>
      <c r="B20257" s="0" t="n">
        <v>202509</v>
      </c>
      <c r="C20257" s="37" t="s">
        <v>98</v>
      </c>
      <c r="D20257" s="37" t="s">
        <v>181</v>
      </c>
      <c r="E20257" s="0" t="n">
        <v>2</v>
      </c>
      <c r="F20257" s="38" t="s">
        <v>71</v>
      </c>
      <c r="G20257" s="37" t="s">
        <v>271</v>
      </c>
      <c r="H20257" s="0" t="n">
        <v>1002301</v>
      </c>
      <c r="I20257" s="0" t="n">
        <v>434508</v>
      </c>
      <c r="J20257" s="0" t="n">
        <v>66282</v>
      </c>
    </row>
    <row r="20258" customFormat="false" ht="15" hidden="false" customHeight="false" outlineLevel="0" collapsed="false">
      <c r="A20258" s="0" t="n">
        <v>202508</v>
      </c>
      <c r="B20258" s="0" t="n">
        <v>202509</v>
      </c>
      <c r="C20258" s="37" t="s">
        <v>197</v>
      </c>
      <c r="D20258" s="37" t="s">
        <v>255</v>
      </c>
      <c r="E20258" s="0" t="n">
        <v>2</v>
      </c>
      <c r="F20258" s="38" t="s">
        <v>71</v>
      </c>
      <c r="G20258" s="37" t="s">
        <v>272</v>
      </c>
      <c r="H20258" s="0" t="n">
        <v>900027</v>
      </c>
      <c r="I20258" s="0" t="n">
        <v>1006990</v>
      </c>
      <c r="J20258" s="0" t="n">
        <v>106097</v>
      </c>
    </row>
    <row r="20259" customFormat="false" ht="15" hidden="false" customHeight="false" outlineLevel="0" collapsed="false">
      <c r="A20259" s="0" t="n">
        <v>202508</v>
      </c>
      <c r="B20259" s="0" t="n">
        <v>202509</v>
      </c>
      <c r="C20259" s="37" t="s">
        <v>106</v>
      </c>
      <c r="D20259" s="37" t="s">
        <v>273</v>
      </c>
      <c r="E20259" s="0" t="n">
        <v>2</v>
      </c>
      <c r="F20259" s="38" t="s">
        <v>71</v>
      </c>
      <c r="G20259" s="37" t="s">
        <v>274</v>
      </c>
      <c r="H20259" s="0" t="n">
        <v>379041</v>
      </c>
      <c r="I20259" s="0" t="n">
        <v>85969</v>
      </c>
      <c r="J20259" s="0" t="n">
        <v>10511</v>
      </c>
    </row>
    <row r="20260" customFormat="false" ht="15" hidden="false" customHeight="false" outlineLevel="0" collapsed="false">
      <c r="A20260" s="0" t="n">
        <v>202508</v>
      </c>
      <c r="B20260" s="0" t="n">
        <v>202509</v>
      </c>
      <c r="C20260" s="37" t="s">
        <v>124</v>
      </c>
      <c r="D20260" s="37" t="s">
        <v>275</v>
      </c>
      <c r="E20260" s="0" t="n">
        <v>2</v>
      </c>
      <c r="F20260" s="38" t="s">
        <v>71</v>
      </c>
      <c r="G20260" s="37" t="s">
        <v>276</v>
      </c>
      <c r="H20260" s="0" t="n">
        <v>1870315</v>
      </c>
      <c r="I20260" s="0" t="n">
        <v>374095</v>
      </c>
      <c r="J20260" s="0" t="n">
        <v>30040</v>
      </c>
    </row>
    <row r="20261" customFormat="false" ht="15" hidden="false" customHeight="false" outlineLevel="0" collapsed="false">
      <c r="A20261" s="0" t="n">
        <v>202508</v>
      </c>
      <c r="B20261" s="0" t="n">
        <v>202509</v>
      </c>
      <c r="C20261" s="37" t="s">
        <v>115</v>
      </c>
      <c r="D20261" s="37" t="s">
        <v>277</v>
      </c>
      <c r="E20261" s="0" t="n">
        <v>2</v>
      </c>
      <c r="F20261" s="38" t="s">
        <v>71</v>
      </c>
      <c r="G20261" s="37" t="s">
        <v>278</v>
      </c>
      <c r="H20261" s="0" t="n">
        <v>1916525</v>
      </c>
      <c r="I20261" s="0" t="n">
        <v>910639</v>
      </c>
      <c r="J20261" s="0" t="n">
        <v>24781</v>
      </c>
    </row>
    <row r="20262" customFormat="false" ht="15" hidden="false" customHeight="false" outlineLevel="0" collapsed="false">
      <c r="A20262" s="0" t="n">
        <v>202508</v>
      </c>
      <c r="B20262" s="0" t="n">
        <v>202509</v>
      </c>
      <c r="C20262" s="37" t="s">
        <v>115</v>
      </c>
      <c r="D20262" s="37" t="s">
        <v>269</v>
      </c>
      <c r="E20262" s="0" t="n">
        <v>2</v>
      </c>
      <c r="F20262" s="38" t="s">
        <v>71</v>
      </c>
      <c r="G20262" s="37" t="s">
        <v>279</v>
      </c>
      <c r="H20262" s="0" t="n">
        <v>976071</v>
      </c>
      <c r="I20262" s="0" t="n">
        <v>739034</v>
      </c>
      <c r="J20262" s="0" t="n">
        <v>20646</v>
      </c>
    </row>
    <row r="20263" customFormat="false" ht="15" hidden="false" customHeight="false" outlineLevel="0" collapsed="false">
      <c r="A20263" s="0" t="n">
        <v>202508</v>
      </c>
      <c r="B20263" s="0" t="n">
        <v>202509</v>
      </c>
      <c r="C20263" s="37" t="s">
        <v>197</v>
      </c>
      <c r="D20263" s="37" t="s">
        <v>280</v>
      </c>
      <c r="E20263" s="0" t="n">
        <v>2</v>
      </c>
      <c r="F20263" s="38" t="s">
        <v>71</v>
      </c>
      <c r="G20263" s="37" t="s">
        <v>281</v>
      </c>
      <c r="H20263" s="0" t="n">
        <v>2022866</v>
      </c>
      <c r="I20263" s="0" t="n">
        <v>1118749</v>
      </c>
      <c r="J20263" s="0" t="n">
        <v>213193</v>
      </c>
    </row>
    <row r="20264" customFormat="false" ht="15" hidden="false" customHeight="false" outlineLevel="0" collapsed="false">
      <c r="A20264" s="0" t="n">
        <v>202508</v>
      </c>
      <c r="B20264" s="0" t="n">
        <v>202509</v>
      </c>
      <c r="C20264" s="37" t="s">
        <v>158</v>
      </c>
      <c r="D20264" s="37" t="s">
        <v>282</v>
      </c>
      <c r="E20264" s="0" t="n">
        <v>2</v>
      </c>
      <c r="F20264" s="38" t="s">
        <v>71</v>
      </c>
      <c r="G20264" s="37" t="s">
        <v>283</v>
      </c>
      <c r="H20264" s="0" t="n">
        <v>731291</v>
      </c>
      <c r="I20264" s="0" t="n">
        <v>231039</v>
      </c>
      <c r="J20264" s="0" t="n">
        <v>10424</v>
      </c>
    </row>
    <row r="20265" customFormat="false" ht="15" hidden="false" customHeight="false" outlineLevel="0" collapsed="false">
      <c r="A20265" s="0" t="n">
        <v>202508</v>
      </c>
      <c r="B20265" s="0" t="n">
        <v>202509</v>
      </c>
      <c r="C20265" s="37" t="s">
        <v>152</v>
      </c>
      <c r="D20265" s="37" t="s">
        <v>284</v>
      </c>
      <c r="E20265" s="0" t="n">
        <v>2</v>
      </c>
      <c r="F20265" s="38" t="s">
        <v>71</v>
      </c>
      <c r="G20265" s="37" t="s">
        <v>285</v>
      </c>
      <c r="H20265" s="0" t="n">
        <v>356249</v>
      </c>
      <c r="I20265" s="0" t="n">
        <v>50302</v>
      </c>
      <c r="J20265" s="0" t="n">
        <v>11045</v>
      </c>
    </row>
    <row r="20266" customFormat="false" ht="15" hidden="false" customHeight="false" outlineLevel="0" collapsed="false">
      <c r="A20266" s="0" t="n">
        <v>202508</v>
      </c>
      <c r="B20266" s="0" t="n">
        <v>202509</v>
      </c>
      <c r="C20266" s="37" t="s">
        <v>95</v>
      </c>
      <c r="D20266" s="37" t="s">
        <v>210</v>
      </c>
      <c r="E20266" s="0" t="n">
        <v>2</v>
      </c>
      <c r="F20266" s="38" t="s">
        <v>71</v>
      </c>
      <c r="G20266" s="37" t="s">
        <v>286</v>
      </c>
      <c r="H20266" s="0" t="n">
        <v>1396513</v>
      </c>
      <c r="I20266" s="0" t="n">
        <v>781459</v>
      </c>
      <c r="J20266" s="0" t="n">
        <v>12858</v>
      </c>
    </row>
    <row r="20267" customFormat="false" ht="15" hidden="false" customHeight="false" outlineLevel="0" collapsed="false">
      <c r="A20267" s="0" t="n">
        <v>202508</v>
      </c>
      <c r="B20267" s="0" t="n">
        <v>202509</v>
      </c>
      <c r="C20267" s="37" t="s">
        <v>136</v>
      </c>
      <c r="D20267" s="37" t="s">
        <v>223</v>
      </c>
      <c r="E20267" s="0" t="n">
        <v>2</v>
      </c>
      <c r="F20267" s="38" t="s">
        <v>71</v>
      </c>
      <c r="G20267" s="37" t="s">
        <v>287</v>
      </c>
      <c r="H20267" s="0" t="n">
        <v>616810</v>
      </c>
      <c r="I20267" s="0" t="n">
        <v>430350</v>
      </c>
      <c r="J20267" s="0" t="n">
        <v>36407</v>
      </c>
    </row>
    <row r="20268" customFormat="false" ht="15" hidden="false" customHeight="false" outlineLevel="0" collapsed="false">
      <c r="A20268" s="0" t="n">
        <v>202508</v>
      </c>
      <c r="B20268" s="0" t="n">
        <v>202509</v>
      </c>
      <c r="C20268" s="37" t="s">
        <v>152</v>
      </c>
      <c r="D20268" s="37" t="s">
        <v>288</v>
      </c>
      <c r="E20268" s="0" t="n">
        <v>2</v>
      </c>
      <c r="F20268" s="38" t="s">
        <v>71</v>
      </c>
      <c r="G20268" s="37" t="s">
        <v>289</v>
      </c>
      <c r="H20268" s="0" t="n">
        <v>372126</v>
      </c>
      <c r="I20268" s="0" t="n">
        <v>221430</v>
      </c>
      <c r="J20268" s="0" t="n">
        <v>24565</v>
      </c>
    </row>
    <row r="20269" customFormat="false" ht="15" hidden="false" customHeight="false" outlineLevel="0" collapsed="false">
      <c r="A20269" s="0" t="n">
        <v>202508</v>
      </c>
      <c r="B20269" s="0" t="n">
        <v>202509</v>
      </c>
      <c r="C20269" s="37" t="s">
        <v>112</v>
      </c>
      <c r="D20269" s="37" t="s">
        <v>290</v>
      </c>
      <c r="E20269" s="0" t="n">
        <v>2</v>
      </c>
      <c r="F20269" s="38" t="s">
        <v>71</v>
      </c>
      <c r="G20269" s="37" t="s">
        <v>291</v>
      </c>
      <c r="H20269" s="0" t="n">
        <v>2567378</v>
      </c>
      <c r="I20269" s="0" t="n">
        <v>1639260</v>
      </c>
      <c r="J20269" s="0" t="n">
        <v>324891</v>
      </c>
    </row>
    <row r="20270" customFormat="false" ht="15" hidden="false" customHeight="false" outlineLevel="0" collapsed="false">
      <c r="A20270" s="0" t="n">
        <v>202508</v>
      </c>
      <c r="B20270" s="0" t="n">
        <v>202509</v>
      </c>
      <c r="C20270" s="37" t="s">
        <v>106</v>
      </c>
      <c r="D20270" s="37" t="s">
        <v>292</v>
      </c>
      <c r="E20270" s="0" t="n">
        <v>2</v>
      </c>
      <c r="F20270" s="38" t="s">
        <v>71</v>
      </c>
      <c r="G20270" s="37" t="s">
        <v>293</v>
      </c>
      <c r="H20270" s="0" t="n">
        <v>36997</v>
      </c>
      <c r="I20270" s="0" t="n">
        <v>17220</v>
      </c>
      <c r="J20270" s="0" t="n">
        <v>3047</v>
      </c>
    </row>
    <row r="20271" customFormat="false" ht="15" hidden="false" customHeight="false" outlineLevel="0" collapsed="false">
      <c r="A20271" s="0" t="n">
        <v>202508</v>
      </c>
      <c r="B20271" s="0" t="n">
        <v>202509</v>
      </c>
      <c r="C20271" s="37" t="s">
        <v>136</v>
      </c>
      <c r="D20271" s="37" t="s">
        <v>294</v>
      </c>
      <c r="E20271" s="0" t="n">
        <v>2</v>
      </c>
      <c r="F20271" s="38" t="s">
        <v>71</v>
      </c>
      <c r="G20271" s="37" t="s">
        <v>295</v>
      </c>
      <c r="H20271" s="0" t="n">
        <v>161189</v>
      </c>
      <c r="I20271" s="0" t="n">
        <v>146404</v>
      </c>
      <c r="J20271" s="0" t="n">
        <v>16213</v>
      </c>
    </row>
    <row r="20272" customFormat="false" ht="15" hidden="false" customHeight="false" outlineLevel="0" collapsed="false">
      <c r="A20272" s="0" t="n">
        <v>202508</v>
      </c>
      <c r="B20272" s="0" t="n">
        <v>202509</v>
      </c>
      <c r="C20272" s="37" t="s">
        <v>101</v>
      </c>
      <c r="D20272" s="37" t="s">
        <v>296</v>
      </c>
      <c r="E20272" s="0" t="n">
        <v>2</v>
      </c>
      <c r="F20272" s="38" t="s">
        <v>71</v>
      </c>
      <c r="G20272" s="37" t="s">
        <v>297</v>
      </c>
      <c r="H20272" s="0" t="n">
        <v>98085</v>
      </c>
      <c r="I20272" s="0" t="n">
        <v>80477</v>
      </c>
      <c r="J20272" s="0" t="n">
        <v>7039</v>
      </c>
    </row>
    <row r="20273" customFormat="false" ht="15" hidden="false" customHeight="false" outlineLevel="0" collapsed="false">
      <c r="A20273" s="0" t="n">
        <v>202508</v>
      </c>
      <c r="B20273" s="0" t="n">
        <v>202509</v>
      </c>
      <c r="C20273" s="37" t="s">
        <v>149</v>
      </c>
      <c r="D20273" s="37" t="s">
        <v>298</v>
      </c>
      <c r="E20273" s="0" t="n">
        <v>2</v>
      </c>
      <c r="F20273" s="38" t="s">
        <v>71</v>
      </c>
      <c r="G20273" s="37" t="s">
        <v>299</v>
      </c>
      <c r="H20273" s="0" t="n">
        <v>405432</v>
      </c>
      <c r="I20273" s="0" t="n">
        <v>181357</v>
      </c>
      <c r="J20273" s="0" t="n">
        <v>-1972</v>
      </c>
    </row>
    <row r="20274" customFormat="false" ht="15" hidden="false" customHeight="false" outlineLevel="0" collapsed="false">
      <c r="A20274" s="0" t="n">
        <v>202508</v>
      </c>
      <c r="B20274" s="0" t="n">
        <v>202509</v>
      </c>
      <c r="C20274" s="37" t="s">
        <v>184</v>
      </c>
      <c r="D20274" s="37" t="s">
        <v>300</v>
      </c>
      <c r="E20274" s="0" t="n">
        <v>2</v>
      </c>
      <c r="F20274" s="38" t="s">
        <v>71</v>
      </c>
      <c r="G20274" s="37" t="s">
        <v>301</v>
      </c>
      <c r="H20274" s="0" t="n">
        <v>374695</v>
      </c>
      <c r="I20274" s="0" t="n">
        <v>391840</v>
      </c>
      <c r="J20274" s="0" t="n">
        <v>23807</v>
      </c>
    </row>
    <row r="20275" customFormat="false" ht="15" hidden="false" customHeight="false" outlineLevel="0" collapsed="false">
      <c r="A20275" s="0" t="n">
        <v>202508</v>
      </c>
      <c r="B20275" s="0" t="n">
        <v>202509</v>
      </c>
      <c r="C20275" s="37" t="s">
        <v>136</v>
      </c>
      <c r="D20275" s="37" t="s">
        <v>298</v>
      </c>
      <c r="E20275" s="0" t="n">
        <v>2</v>
      </c>
      <c r="F20275" s="38" t="s">
        <v>71</v>
      </c>
      <c r="G20275" s="37" t="s">
        <v>302</v>
      </c>
      <c r="H20275" s="0" t="n">
        <v>82067</v>
      </c>
      <c r="I20275" s="0" t="n">
        <v>27469</v>
      </c>
      <c r="J20275" s="0" t="n">
        <v>8413</v>
      </c>
    </row>
    <row r="20276" customFormat="false" ht="15" hidden="false" customHeight="false" outlineLevel="0" collapsed="false">
      <c r="A20276" s="0" t="n">
        <v>202508</v>
      </c>
      <c r="B20276" s="0" t="n">
        <v>202509</v>
      </c>
      <c r="C20276" s="37" t="s">
        <v>149</v>
      </c>
      <c r="D20276" s="37" t="s">
        <v>303</v>
      </c>
      <c r="E20276" s="0" t="n">
        <v>2</v>
      </c>
      <c r="F20276" s="38" t="s">
        <v>71</v>
      </c>
      <c r="G20276" s="37" t="s">
        <v>304</v>
      </c>
      <c r="H20276" s="0" t="n">
        <v>204419</v>
      </c>
      <c r="I20276" s="0" t="n">
        <v>145985</v>
      </c>
      <c r="J20276" s="0" t="n">
        <v>-2314</v>
      </c>
    </row>
    <row r="20277" customFormat="false" ht="15" hidden="false" customHeight="false" outlineLevel="0" collapsed="false">
      <c r="A20277" s="0" t="n">
        <v>202508</v>
      </c>
      <c r="B20277" s="0" t="n">
        <v>202509</v>
      </c>
      <c r="C20277" s="37" t="s">
        <v>106</v>
      </c>
      <c r="D20277" s="37" t="s">
        <v>107</v>
      </c>
      <c r="E20277" s="0" t="n">
        <v>2</v>
      </c>
      <c r="F20277" s="38" t="s">
        <v>71</v>
      </c>
      <c r="G20277" s="37" t="s">
        <v>305</v>
      </c>
      <c r="H20277" s="0" t="n">
        <v>253707</v>
      </c>
      <c r="I20277" s="0" t="n">
        <v>98689</v>
      </c>
      <c r="J20277" s="0" t="n">
        <v>2343</v>
      </c>
    </row>
    <row r="20278" customFormat="false" ht="15" hidden="false" customHeight="false" outlineLevel="0" collapsed="false">
      <c r="A20278" s="0" t="n">
        <v>202508</v>
      </c>
      <c r="B20278" s="0" t="n">
        <v>202509</v>
      </c>
      <c r="C20278" s="37" t="s">
        <v>124</v>
      </c>
      <c r="D20278" s="37" t="s">
        <v>306</v>
      </c>
      <c r="E20278" s="0" t="n">
        <v>2</v>
      </c>
      <c r="F20278" s="38" t="s">
        <v>71</v>
      </c>
      <c r="G20278" s="37" t="s">
        <v>307</v>
      </c>
      <c r="H20278" s="0" t="n">
        <v>10606181</v>
      </c>
      <c r="I20278" s="0" t="n">
        <v>1451488</v>
      </c>
      <c r="J20278" s="0" t="n">
        <v>-84495</v>
      </c>
    </row>
    <row r="20279" customFormat="false" ht="15" hidden="false" customHeight="false" outlineLevel="0" collapsed="false">
      <c r="A20279" s="0" t="n">
        <v>202508</v>
      </c>
      <c r="B20279" s="0" t="n">
        <v>202509</v>
      </c>
      <c r="C20279" s="37" t="s">
        <v>115</v>
      </c>
      <c r="D20279" s="37" t="s">
        <v>308</v>
      </c>
      <c r="E20279" s="0" t="n">
        <v>2</v>
      </c>
      <c r="F20279" s="38" t="s">
        <v>71</v>
      </c>
      <c r="G20279" s="37" t="s">
        <v>309</v>
      </c>
      <c r="H20279" s="0" t="n">
        <v>4865939</v>
      </c>
      <c r="I20279" s="0" t="n">
        <v>1731549</v>
      </c>
      <c r="J20279" s="0" t="n">
        <v>9130</v>
      </c>
    </row>
    <row r="20280" customFormat="false" ht="15" hidden="false" customHeight="false" outlineLevel="0" collapsed="false">
      <c r="A20280" s="0" t="n">
        <v>202508</v>
      </c>
      <c r="B20280" s="0" t="n">
        <v>202509</v>
      </c>
      <c r="C20280" s="37" t="s">
        <v>178</v>
      </c>
      <c r="D20280" s="37" t="s">
        <v>308</v>
      </c>
      <c r="E20280" s="0" t="n">
        <v>2</v>
      </c>
      <c r="F20280" s="38" t="s">
        <v>71</v>
      </c>
      <c r="G20280" s="37" t="s">
        <v>310</v>
      </c>
      <c r="H20280" s="0" t="n">
        <v>435656</v>
      </c>
      <c r="I20280" s="0" t="n">
        <v>200813</v>
      </c>
      <c r="J20280" s="0" t="n">
        <v>-7694</v>
      </c>
    </row>
    <row r="20281" customFormat="false" ht="15" hidden="false" customHeight="false" outlineLevel="0" collapsed="false">
      <c r="A20281" s="0" t="n">
        <v>202508</v>
      </c>
      <c r="B20281" s="0" t="n">
        <v>202509</v>
      </c>
      <c r="C20281" s="37" t="s">
        <v>109</v>
      </c>
      <c r="D20281" s="37" t="s">
        <v>311</v>
      </c>
      <c r="E20281" s="0" t="n">
        <v>2</v>
      </c>
      <c r="F20281" s="38" t="s">
        <v>71</v>
      </c>
      <c r="G20281" s="37" t="s">
        <v>312</v>
      </c>
      <c r="H20281" s="0" t="n">
        <v>465767</v>
      </c>
      <c r="I20281" s="0" t="n">
        <v>122700</v>
      </c>
      <c r="J20281" s="0" t="n">
        <v>-5225</v>
      </c>
    </row>
    <row r="20282" customFormat="false" ht="15" hidden="false" customHeight="false" outlineLevel="0" collapsed="false">
      <c r="A20282" s="0" t="n">
        <v>202508</v>
      </c>
      <c r="B20282" s="0" t="n">
        <v>202509</v>
      </c>
      <c r="C20282" s="37" t="s">
        <v>178</v>
      </c>
      <c r="D20282" s="37" t="s">
        <v>203</v>
      </c>
      <c r="E20282" s="0" t="n">
        <v>2</v>
      </c>
      <c r="F20282" s="38" t="s">
        <v>71</v>
      </c>
      <c r="G20282" s="37" t="s">
        <v>313</v>
      </c>
      <c r="H20282" s="0" t="n">
        <v>111341</v>
      </c>
      <c r="I20282" s="0" t="n">
        <v>131737</v>
      </c>
      <c r="J20282" s="0" t="n">
        <v>14792</v>
      </c>
    </row>
    <row r="20283" customFormat="false" ht="15" hidden="false" customHeight="false" outlineLevel="0" collapsed="false">
      <c r="A20283" s="0" t="n">
        <v>202508</v>
      </c>
      <c r="B20283" s="0" t="n">
        <v>202509</v>
      </c>
      <c r="C20283" s="37" t="s">
        <v>152</v>
      </c>
      <c r="D20283" s="37" t="s">
        <v>314</v>
      </c>
      <c r="E20283" s="0" t="n">
        <v>2</v>
      </c>
      <c r="F20283" s="38" t="s">
        <v>71</v>
      </c>
      <c r="G20283" s="37" t="s">
        <v>315</v>
      </c>
      <c r="H20283" s="0" t="n">
        <v>61046</v>
      </c>
      <c r="I20283" s="0" t="n">
        <v>20482</v>
      </c>
      <c r="J20283" s="0" t="n">
        <v>3135</v>
      </c>
    </row>
    <row r="20284" customFormat="false" ht="15" hidden="false" customHeight="false" outlineLevel="0" collapsed="false">
      <c r="A20284" s="0" t="n">
        <v>202508</v>
      </c>
      <c r="B20284" s="0" t="n">
        <v>202509</v>
      </c>
      <c r="C20284" s="37" t="s">
        <v>152</v>
      </c>
      <c r="D20284" s="37" t="s">
        <v>159</v>
      </c>
      <c r="E20284" s="0" t="n">
        <v>2</v>
      </c>
      <c r="F20284" s="38" t="s">
        <v>71</v>
      </c>
      <c r="G20284" s="37" t="s">
        <v>316</v>
      </c>
      <c r="H20284" s="0" t="n">
        <v>500473</v>
      </c>
      <c r="I20284" s="0" t="n">
        <v>350520</v>
      </c>
      <c r="J20284" s="0" t="n">
        <v>40403</v>
      </c>
    </row>
    <row r="20285" customFormat="false" ht="15" hidden="false" customHeight="false" outlineLevel="0" collapsed="false">
      <c r="A20285" s="0" t="n">
        <v>202508</v>
      </c>
      <c r="B20285" s="0" t="n">
        <v>202509</v>
      </c>
      <c r="C20285" s="37" t="s">
        <v>184</v>
      </c>
      <c r="D20285" s="37" t="s">
        <v>218</v>
      </c>
      <c r="E20285" s="0" t="n">
        <v>2</v>
      </c>
      <c r="F20285" s="38" t="s">
        <v>71</v>
      </c>
      <c r="G20285" s="37" t="s">
        <v>317</v>
      </c>
      <c r="H20285" s="0" t="n">
        <v>199069</v>
      </c>
      <c r="I20285" s="0" t="n">
        <v>202655</v>
      </c>
      <c r="J20285" s="0" t="n">
        <v>-4492</v>
      </c>
    </row>
    <row r="20286" customFormat="false" ht="15" hidden="false" customHeight="false" outlineLevel="0" collapsed="false">
      <c r="A20286" s="0" t="n">
        <v>202508</v>
      </c>
      <c r="B20286" s="0" t="n">
        <v>202509</v>
      </c>
      <c r="C20286" s="37" t="s">
        <v>109</v>
      </c>
      <c r="D20286" s="37" t="s">
        <v>318</v>
      </c>
      <c r="E20286" s="0" t="n">
        <v>2</v>
      </c>
      <c r="F20286" s="38" t="s">
        <v>71</v>
      </c>
      <c r="G20286" s="37" t="s">
        <v>319</v>
      </c>
      <c r="H20286" s="0" t="n">
        <v>785749</v>
      </c>
      <c r="I20286" s="0" t="n">
        <v>585064</v>
      </c>
      <c r="J20286" s="0" t="n">
        <v>-51723</v>
      </c>
    </row>
    <row r="20287" customFormat="false" ht="15" hidden="false" customHeight="false" outlineLevel="0" collapsed="false">
      <c r="A20287" s="0" t="n">
        <v>202508</v>
      </c>
      <c r="B20287" s="0" t="n">
        <v>202509</v>
      </c>
      <c r="C20287" s="37" t="s">
        <v>184</v>
      </c>
      <c r="D20287" s="37" t="s">
        <v>320</v>
      </c>
      <c r="E20287" s="0" t="n">
        <v>2</v>
      </c>
      <c r="F20287" s="38" t="s">
        <v>71</v>
      </c>
      <c r="G20287" s="37" t="s">
        <v>321</v>
      </c>
      <c r="H20287" s="0" t="n">
        <v>107197</v>
      </c>
      <c r="I20287" s="0" t="n">
        <v>68567</v>
      </c>
      <c r="J20287" s="0" t="n">
        <v>-8536</v>
      </c>
    </row>
    <row r="20288" customFormat="false" ht="15" hidden="false" customHeight="false" outlineLevel="0" collapsed="false">
      <c r="A20288" s="0" t="n">
        <v>202508</v>
      </c>
      <c r="B20288" s="0" t="n">
        <v>202509</v>
      </c>
      <c r="C20288" s="37" t="s">
        <v>124</v>
      </c>
      <c r="D20288" s="37" t="s">
        <v>282</v>
      </c>
      <c r="E20288" s="0" t="n">
        <v>2</v>
      </c>
      <c r="F20288" s="38" t="s">
        <v>71</v>
      </c>
      <c r="G20288" s="37" t="s">
        <v>322</v>
      </c>
      <c r="H20288" s="0" t="n">
        <v>224698</v>
      </c>
      <c r="I20288" s="0" t="n">
        <v>115721</v>
      </c>
      <c r="J20288" s="0" t="n">
        <v>-4848</v>
      </c>
    </row>
    <row r="20289" customFormat="false" ht="15" hidden="false" customHeight="false" outlineLevel="0" collapsed="false">
      <c r="A20289" s="0" t="n">
        <v>202508</v>
      </c>
      <c r="B20289" s="0" t="n">
        <v>202509</v>
      </c>
      <c r="C20289" s="37" t="s">
        <v>112</v>
      </c>
      <c r="D20289" s="37" t="s">
        <v>96</v>
      </c>
      <c r="E20289" s="0" t="n">
        <v>2</v>
      </c>
      <c r="F20289" s="38" t="s">
        <v>71</v>
      </c>
      <c r="G20289" s="37" t="s">
        <v>323</v>
      </c>
      <c r="H20289" s="0" t="n">
        <v>722619</v>
      </c>
      <c r="I20289" s="0" t="n">
        <v>154701</v>
      </c>
      <c r="J20289" s="0" t="n">
        <v>-3496</v>
      </c>
    </row>
    <row r="20290" customFormat="false" ht="15" hidden="false" customHeight="false" outlineLevel="0" collapsed="false">
      <c r="A20290" s="0" t="n">
        <v>202508</v>
      </c>
      <c r="B20290" s="0" t="n">
        <v>202509</v>
      </c>
      <c r="C20290" s="37" t="s">
        <v>152</v>
      </c>
      <c r="D20290" s="37" t="s">
        <v>324</v>
      </c>
      <c r="E20290" s="0" t="n">
        <v>2</v>
      </c>
      <c r="F20290" s="38" t="s">
        <v>71</v>
      </c>
      <c r="G20290" s="37" t="s">
        <v>325</v>
      </c>
      <c r="H20290" s="0" t="n">
        <v>502800</v>
      </c>
      <c r="I20290" s="0" t="n">
        <v>416083</v>
      </c>
      <c r="J20290" s="0" t="n">
        <v>14195</v>
      </c>
    </row>
    <row r="20291" customFormat="false" ht="15" hidden="false" customHeight="false" outlineLevel="0" collapsed="false">
      <c r="A20291" s="0" t="n">
        <v>202508</v>
      </c>
      <c r="B20291" s="0" t="n">
        <v>202509</v>
      </c>
      <c r="C20291" s="37" t="s">
        <v>112</v>
      </c>
      <c r="D20291" s="37" t="s">
        <v>326</v>
      </c>
      <c r="E20291" s="0" t="n">
        <v>2</v>
      </c>
      <c r="F20291" s="38" t="s">
        <v>71</v>
      </c>
      <c r="G20291" s="37" t="s">
        <v>327</v>
      </c>
      <c r="H20291" s="0" t="n">
        <v>1003920</v>
      </c>
      <c r="I20291" s="0" t="n">
        <v>943128</v>
      </c>
      <c r="J20291" s="0" t="n">
        <v>100185</v>
      </c>
    </row>
    <row r="20292" customFormat="false" ht="15" hidden="false" customHeight="false" outlineLevel="0" collapsed="false">
      <c r="A20292" s="0" t="n">
        <v>202508</v>
      </c>
      <c r="B20292" s="0" t="n">
        <v>202509</v>
      </c>
      <c r="C20292" s="37" t="s">
        <v>152</v>
      </c>
      <c r="D20292" s="37" t="s">
        <v>328</v>
      </c>
      <c r="E20292" s="0" t="n">
        <v>2</v>
      </c>
      <c r="F20292" s="38" t="s">
        <v>71</v>
      </c>
      <c r="G20292" s="37" t="s">
        <v>329</v>
      </c>
      <c r="H20292" s="0" t="n">
        <v>98713</v>
      </c>
      <c r="I20292" s="0" t="n">
        <v>77658</v>
      </c>
      <c r="J20292" s="0" t="n">
        <v>3209</v>
      </c>
    </row>
    <row r="20293" customFormat="false" ht="15" hidden="false" customHeight="false" outlineLevel="0" collapsed="false">
      <c r="A20293" s="0" t="n">
        <v>202508</v>
      </c>
      <c r="B20293" s="0" t="n">
        <v>202509</v>
      </c>
      <c r="C20293" s="37" t="s">
        <v>95</v>
      </c>
      <c r="D20293" s="37" t="s">
        <v>330</v>
      </c>
      <c r="E20293" s="0" t="n">
        <v>2</v>
      </c>
      <c r="F20293" s="38" t="s">
        <v>71</v>
      </c>
      <c r="G20293" s="37" t="s">
        <v>331</v>
      </c>
      <c r="H20293" s="0" t="n">
        <v>1540460</v>
      </c>
      <c r="I20293" s="0" t="n">
        <v>721579</v>
      </c>
      <c r="J20293" s="0" t="n">
        <v>172056</v>
      </c>
    </row>
    <row r="20294" customFormat="false" ht="15" hidden="false" customHeight="false" outlineLevel="0" collapsed="false">
      <c r="A20294" s="0" t="n">
        <v>202508</v>
      </c>
      <c r="B20294" s="0" t="n">
        <v>202509</v>
      </c>
      <c r="C20294" s="37" t="s">
        <v>106</v>
      </c>
      <c r="D20294" s="37" t="s">
        <v>332</v>
      </c>
      <c r="E20294" s="0" t="n">
        <v>2</v>
      </c>
      <c r="F20294" s="38" t="s">
        <v>71</v>
      </c>
      <c r="G20294" s="37" t="s">
        <v>333</v>
      </c>
      <c r="H20294" s="0" t="n">
        <v>241879</v>
      </c>
      <c r="I20294" s="0" t="n">
        <v>110468</v>
      </c>
      <c r="J20294" s="0" t="n">
        <v>34319</v>
      </c>
    </row>
    <row r="20295" customFormat="false" ht="15" hidden="false" customHeight="false" outlineLevel="0" collapsed="false">
      <c r="A20295" s="0" t="n">
        <v>202508</v>
      </c>
      <c r="B20295" s="0" t="n">
        <v>202509</v>
      </c>
      <c r="C20295" s="37" t="s">
        <v>95</v>
      </c>
      <c r="D20295" s="37" t="s">
        <v>334</v>
      </c>
      <c r="E20295" s="0" t="n">
        <v>2</v>
      </c>
      <c r="F20295" s="38" t="s">
        <v>71</v>
      </c>
      <c r="G20295" s="37" t="s">
        <v>335</v>
      </c>
      <c r="H20295" s="0" t="n">
        <v>1635438</v>
      </c>
      <c r="I20295" s="0" t="n">
        <v>473897</v>
      </c>
      <c r="J20295" s="0" t="n">
        <v>32868</v>
      </c>
    </row>
    <row r="20296" customFormat="false" ht="15" hidden="false" customHeight="false" outlineLevel="0" collapsed="false">
      <c r="A20296" s="0" t="n">
        <v>202508</v>
      </c>
      <c r="B20296" s="0" t="n">
        <v>202509</v>
      </c>
      <c r="C20296" s="37" t="s">
        <v>149</v>
      </c>
      <c r="D20296" s="37" t="s">
        <v>243</v>
      </c>
      <c r="E20296" s="0" t="n">
        <v>2</v>
      </c>
      <c r="F20296" s="38" t="s">
        <v>71</v>
      </c>
      <c r="G20296" s="37" t="s">
        <v>336</v>
      </c>
      <c r="H20296" s="0" t="n">
        <v>591509</v>
      </c>
      <c r="I20296" s="0" t="n">
        <v>203996</v>
      </c>
      <c r="J20296" s="0" t="n">
        <v>-22727</v>
      </c>
    </row>
    <row r="20297" customFormat="false" ht="15" hidden="false" customHeight="false" outlineLevel="0" collapsed="false">
      <c r="A20297" s="0" t="n">
        <v>202508</v>
      </c>
      <c r="B20297" s="0" t="n">
        <v>202509</v>
      </c>
      <c r="C20297" s="37" t="s">
        <v>115</v>
      </c>
      <c r="D20297" s="37" t="s">
        <v>200</v>
      </c>
      <c r="E20297" s="0" t="n">
        <v>2</v>
      </c>
      <c r="F20297" s="38" t="s">
        <v>71</v>
      </c>
      <c r="G20297" s="37" t="s">
        <v>337</v>
      </c>
      <c r="H20297" s="0" t="n">
        <v>79577</v>
      </c>
      <c r="I20297" s="0" t="n">
        <v>25628</v>
      </c>
      <c r="J20297" s="0" t="n">
        <v>674</v>
      </c>
    </row>
    <row r="20298" customFormat="false" ht="15" hidden="false" customHeight="false" outlineLevel="0" collapsed="false">
      <c r="A20298" s="0" t="n">
        <v>202508</v>
      </c>
      <c r="B20298" s="0" t="n">
        <v>202509</v>
      </c>
      <c r="C20298" s="37" t="s">
        <v>106</v>
      </c>
      <c r="D20298" s="37" t="s">
        <v>104</v>
      </c>
      <c r="E20298" s="0" t="n">
        <v>2</v>
      </c>
      <c r="F20298" s="38" t="s">
        <v>71</v>
      </c>
      <c r="G20298" s="37" t="s">
        <v>338</v>
      </c>
      <c r="H20298" s="0" t="n">
        <v>358423</v>
      </c>
      <c r="I20298" s="0" t="n">
        <v>319861</v>
      </c>
      <c r="J20298" s="0" t="n">
        <v>17056</v>
      </c>
    </row>
    <row r="20299" customFormat="false" ht="15" hidden="false" customHeight="false" outlineLevel="0" collapsed="false">
      <c r="A20299" s="0" t="n">
        <v>202508</v>
      </c>
      <c r="B20299" s="0" t="n">
        <v>202509</v>
      </c>
      <c r="C20299" s="37" t="s">
        <v>184</v>
      </c>
      <c r="D20299" s="37" t="s">
        <v>339</v>
      </c>
      <c r="E20299" s="0" t="n">
        <v>2</v>
      </c>
      <c r="F20299" s="38" t="s">
        <v>71</v>
      </c>
      <c r="G20299" s="37" t="s">
        <v>340</v>
      </c>
      <c r="H20299" s="0" t="n">
        <v>1348912</v>
      </c>
      <c r="I20299" s="0" t="n">
        <v>900928</v>
      </c>
      <c r="J20299" s="0" t="n">
        <v>133876</v>
      </c>
    </row>
    <row r="20300" customFormat="false" ht="15" hidden="false" customHeight="false" outlineLevel="0" collapsed="false">
      <c r="A20300" s="0" t="n">
        <v>202508</v>
      </c>
      <c r="B20300" s="0" t="n">
        <v>202509</v>
      </c>
      <c r="C20300" s="37" t="s">
        <v>112</v>
      </c>
      <c r="D20300" s="37" t="s">
        <v>341</v>
      </c>
      <c r="E20300" s="0" t="n">
        <v>2</v>
      </c>
      <c r="F20300" s="38" t="s">
        <v>71</v>
      </c>
      <c r="G20300" s="37" t="s">
        <v>342</v>
      </c>
      <c r="H20300" s="0" t="n">
        <v>1063902</v>
      </c>
      <c r="I20300" s="0" t="n">
        <v>407318</v>
      </c>
      <c r="J20300" s="0" t="n">
        <v>-21837</v>
      </c>
    </row>
    <row r="20301" customFormat="false" ht="15" hidden="false" customHeight="false" outlineLevel="0" collapsed="false">
      <c r="A20301" s="0" t="n">
        <v>202508</v>
      </c>
      <c r="B20301" s="0" t="n">
        <v>202509</v>
      </c>
      <c r="C20301" s="37" t="s">
        <v>101</v>
      </c>
      <c r="D20301" s="37" t="s">
        <v>200</v>
      </c>
      <c r="E20301" s="0" t="n">
        <v>2</v>
      </c>
      <c r="F20301" s="38" t="s">
        <v>71</v>
      </c>
      <c r="G20301" s="37" t="s">
        <v>343</v>
      </c>
      <c r="H20301" s="0" t="n">
        <v>334830</v>
      </c>
      <c r="I20301" s="0" t="n">
        <v>288481</v>
      </c>
      <c r="J20301" s="0" t="n">
        <v>-23744</v>
      </c>
    </row>
    <row r="20302" customFormat="false" ht="15" hidden="false" customHeight="false" outlineLevel="0" collapsed="false">
      <c r="A20302" s="0" t="n">
        <v>202508</v>
      </c>
      <c r="B20302" s="0" t="n">
        <v>202509</v>
      </c>
      <c r="C20302" s="37" t="s">
        <v>109</v>
      </c>
      <c r="D20302" s="37" t="s">
        <v>191</v>
      </c>
      <c r="E20302" s="0" t="n">
        <v>2</v>
      </c>
      <c r="F20302" s="38" t="s">
        <v>71</v>
      </c>
      <c r="G20302" s="37" t="s">
        <v>344</v>
      </c>
      <c r="H20302" s="0" t="n">
        <v>3491536</v>
      </c>
      <c r="I20302" s="0" t="n">
        <v>734905</v>
      </c>
      <c r="J20302" s="0" t="n">
        <v>78050</v>
      </c>
    </row>
    <row r="20303" customFormat="false" ht="15" hidden="false" customHeight="false" outlineLevel="0" collapsed="false">
      <c r="A20303" s="0" t="n">
        <v>202508</v>
      </c>
      <c r="B20303" s="0" t="n">
        <v>202509</v>
      </c>
      <c r="C20303" s="37" t="s">
        <v>115</v>
      </c>
      <c r="D20303" s="37" t="s">
        <v>110</v>
      </c>
      <c r="E20303" s="0" t="n">
        <v>2</v>
      </c>
      <c r="F20303" s="38" t="s">
        <v>71</v>
      </c>
      <c r="G20303" s="37" t="s">
        <v>345</v>
      </c>
      <c r="H20303" s="0" t="n">
        <v>1653963</v>
      </c>
      <c r="I20303" s="0" t="n">
        <v>869046</v>
      </c>
      <c r="J20303" s="0" t="n">
        <v>22002</v>
      </c>
    </row>
    <row r="20304" customFormat="false" ht="15" hidden="false" customHeight="false" outlineLevel="0" collapsed="false">
      <c r="A20304" s="0" t="n">
        <v>202508</v>
      </c>
      <c r="B20304" s="0" t="n">
        <v>202509</v>
      </c>
      <c r="C20304" s="37" t="s">
        <v>149</v>
      </c>
      <c r="D20304" s="37" t="s">
        <v>104</v>
      </c>
      <c r="E20304" s="0" t="n">
        <v>2</v>
      </c>
      <c r="F20304" s="38" t="s">
        <v>71</v>
      </c>
      <c r="G20304" s="37" t="s">
        <v>346</v>
      </c>
      <c r="H20304" s="0" t="n">
        <v>502715</v>
      </c>
      <c r="I20304" s="0" t="n">
        <v>204002</v>
      </c>
      <c r="J20304" s="0" t="n">
        <v>4843</v>
      </c>
    </row>
    <row r="20305" customFormat="false" ht="15" hidden="false" customHeight="false" outlineLevel="0" collapsed="false">
      <c r="A20305" s="0" t="n">
        <v>202508</v>
      </c>
      <c r="B20305" s="0" t="n">
        <v>202509</v>
      </c>
      <c r="C20305" s="37" t="s">
        <v>124</v>
      </c>
      <c r="D20305" s="37" t="s">
        <v>277</v>
      </c>
      <c r="E20305" s="0" t="n">
        <v>2</v>
      </c>
      <c r="F20305" s="38" t="s">
        <v>71</v>
      </c>
      <c r="G20305" s="37" t="s">
        <v>347</v>
      </c>
      <c r="H20305" s="0" t="n">
        <v>1507816</v>
      </c>
      <c r="I20305" s="0" t="n">
        <v>535099</v>
      </c>
      <c r="J20305" s="0" t="n">
        <v>-4265</v>
      </c>
    </row>
    <row r="20306" customFormat="false" ht="15" hidden="false" customHeight="false" outlineLevel="0" collapsed="false">
      <c r="A20306" s="0" t="n">
        <v>202508</v>
      </c>
      <c r="B20306" s="0" t="n">
        <v>202509</v>
      </c>
      <c r="C20306" s="37" t="s">
        <v>124</v>
      </c>
      <c r="D20306" s="37" t="s">
        <v>145</v>
      </c>
      <c r="E20306" s="0" t="n">
        <v>2</v>
      </c>
      <c r="F20306" s="38" t="s">
        <v>71</v>
      </c>
      <c r="G20306" s="37" t="s">
        <v>348</v>
      </c>
      <c r="H20306" s="0" t="n">
        <v>6723064</v>
      </c>
      <c r="I20306" s="0" t="n">
        <v>3077715</v>
      </c>
      <c r="J20306" s="0" t="n">
        <v>121944</v>
      </c>
    </row>
    <row r="20307" customFormat="false" ht="15" hidden="false" customHeight="false" outlineLevel="0" collapsed="false">
      <c r="A20307" s="0" t="n">
        <v>202508</v>
      </c>
      <c r="B20307" s="0" t="n">
        <v>202509</v>
      </c>
      <c r="C20307" s="37" t="s">
        <v>136</v>
      </c>
      <c r="D20307" s="37" t="s">
        <v>328</v>
      </c>
      <c r="E20307" s="0" t="n">
        <v>2</v>
      </c>
      <c r="F20307" s="38" t="s">
        <v>71</v>
      </c>
      <c r="G20307" s="37" t="s">
        <v>349</v>
      </c>
      <c r="H20307" s="0" t="n">
        <v>5820332</v>
      </c>
      <c r="I20307" s="0" t="n">
        <v>4122383</v>
      </c>
      <c r="J20307" s="0" t="n">
        <v>411862</v>
      </c>
    </row>
    <row r="20308" customFormat="false" ht="15" hidden="false" customHeight="false" outlineLevel="0" collapsed="false">
      <c r="A20308" s="0" t="n">
        <v>202508</v>
      </c>
      <c r="B20308" s="0" t="n">
        <v>202509</v>
      </c>
      <c r="C20308" s="37" t="s">
        <v>152</v>
      </c>
      <c r="D20308" s="37" t="s">
        <v>350</v>
      </c>
      <c r="E20308" s="0" t="n">
        <v>2</v>
      </c>
      <c r="F20308" s="38" t="s">
        <v>71</v>
      </c>
      <c r="G20308" s="37" t="s">
        <v>351</v>
      </c>
      <c r="H20308" s="0" t="n">
        <v>150670</v>
      </c>
      <c r="I20308" s="0" t="n">
        <v>122604</v>
      </c>
      <c r="J20308" s="0" t="n">
        <v>-19655</v>
      </c>
    </row>
    <row r="20309" customFormat="false" ht="15" hidden="false" customHeight="false" outlineLevel="0" collapsed="false">
      <c r="A20309" s="0" t="n">
        <v>202508</v>
      </c>
      <c r="B20309" s="0" t="n">
        <v>202509</v>
      </c>
      <c r="C20309" s="37" t="s">
        <v>109</v>
      </c>
      <c r="D20309" s="37" t="s">
        <v>352</v>
      </c>
      <c r="E20309" s="0" t="n">
        <v>2</v>
      </c>
      <c r="F20309" s="38" t="s">
        <v>71</v>
      </c>
      <c r="G20309" s="37" t="s">
        <v>353</v>
      </c>
      <c r="H20309" s="0" t="n">
        <v>309723</v>
      </c>
      <c r="I20309" s="0" t="n">
        <v>302682</v>
      </c>
      <c r="J20309" s="0" t="n">
        <v>24710</v>
      </c>
    </row>
    <row r="20310" customFormat="false" ht="15" hidden="false" customHeight="false" outlineLevel="0" collapsed="false">
      <c r="A20310" s="0" t="n">
        <v>202508</v>
      </c>
      <c r="B20310" s="0" t="n">
        <v>202509</v>
      </c>
      <c r="C20310" s="37" t="s">
        <v>158</v>
      </c>
      <c r="D20310" s="37" t="s">
        <v>354</v>
      </c>
      <c r="E20310" s="0" t="n">
        <v>2</v>
      </c>
      <c r="F20310" s="38" t="s">
        <v>71</v>
      </c>
      <c r="G20310" s="37" t="s">
        <v>355</v>
      </c>
      <c r="H20310" s="0" t="n">
        <v>4205649</v>
      </c>
      <c r="I20310" s="0" t="n">
        <v>1373650</v>
      </c>
      <c r="J20310" s="0" t="n">
        <v>204344</v>
      </c>
    </row>
    <row r="20311" customFormat="false" ht="15" hidden="false" customHeight="false" outlineLevel="0" collapsed="false">
      <c r="A20311" s="0" t="n">
        <v>202508</v>
      </c>
      <c r="B20311" s="0" t="n">
        <v>202509</v>
      </c>
      <c r="C20311" s="37" t="s">
        <v>158</v>
      </c>
      <c r="D20311" s="37" t="s">
        <v>356</v>
      </c>
      <c r="E20311" s="0" t="n">
        <v>2</v>
      </c>
      <c r="F20311" s="38" t="s">
        <v>71</v>
      </c>
      <c r="G20311" s="37" t="s">
        <v>357</v>
      </c>
      <c r="H20311" s="0" t="n">
        <v>128891</v>
      </c>
      <c r="I20311" s="0" t="n">
        <v>185613</v>
      </c>
      <c r="J20311" s="0" t="n">
        <v>23149</v>
      </c>
    </row>
    <row r="20312" customFormat="false" ht="15" hidden="false" customHeight="false" outlineLevel="0" collapsed="false">
      <c r="A20312" s="0" t="n">
        <v>202508</v>
      </c>
      <c r="B20312" s="0" t="n">
        <v>202509</v>
      </c>
      <c r="C20312" s="37" t="s">
        <v>158</v>
      </c>
      <c r="D20312" s="37" t="s">
        <v>255</v>
      </c>
      <c r="E20312" s="0" t="n">
        <v>2</v>
      </c>
      <c r="F20312" s="38" t="s">
        <v>71</v>
      </c>
      <c r="G20312" s="37" t="s">
        <v>358</v>
      </c>
      <c r="H20312" s="0" t="n">
        <v>132522</v>
      </c>
      <c r="I20312" s="0" t="n">
        <v>36216</v>
      </c>
      <c r="J20312" s="0" t="n">
        <v>10529</v>
      </c>
    </row>
    <row r="20313" customFormat="false" ht="15" hidden="false" customHeight="false" outlineLevel="0" collapsed="false">
      <c r="A20313" s="0" t="n">
        <v>202508</v>
      </c>
      <c r="B20313" s="0" t="n">
        <v>202509</v>
      </c>
      <c r="C20313" s="37" t="s">
        <v>109</v>
      </c>
      <c r="D20313" s="37" t="s">
        <v>104</v>
      </c>
      <c r="E20313" s="0" t="n">
        <v>2</v>
      </c>
      <c r="F20313" s="38" t="s">
        <v>71</v>
      </c>
      <c r="G20313" s="37" t="s">
        <v>359</v>
      </c>
      <c r="H20313" s="0" t="n">
        <v>455330</v>
      </c>
      <c r="I20313" s="0" t="n">
        <v>211652</v>
      </c>
      <c r="J20313" s="0" t="n">
        <v>7672</v>
      </c>
    </row>
    <row r="20314" customFormat="false" ht="15" hidden="false" customHeight="false" outlineLevel="0" collapsed="false">
      <c r="A20314" s="0" t="n">
        <v>202508</v>
      </c>
      <c r="B20314" s="0" t="n">
        <v>202509</v>
      </c>
      <c r="C20314" s="37" t="s">
        <v>115</v>
      </c>
      <c r="D20314" s="37" t="s">
        <v>360</v>
      </c>
      <c r="E20314" s="0" t="n">
        <v>2</v>
      </c>
      <c r="F20314" s="38" t="s">
        <v>71</v>
      </c>
      <c r="G20314" s="37" t="s">
        <v>361</v>
      </c>
      <c r="H20314" s="0" t="n">
        <v>1159279</v>
      </c>
      <c r="I20314" s="0" t="n">
        <v>778051</v>
      </c>
      <c r="J20314" s="0" t="n">
        <v>55015</v>
      </c>
    </row>
    <row r="20315" customFormat="false" ht="15" hidden="false" customHeight="false" outlineLevel="0" collapsed="false">
      <c r="A20315" s="0" t="n">
        <v>202508</v>
      </c>
      <c r="B20315" s="0" t="n">
        <v>202509</v>
      </c>
      <c r="C20315" s="37" t="s">
        <v>152</v>
      </c>
      <c r="D20315" s="37" t="s">
        <v>362</v>
      </c>
      <c r="E20315" s="0" t="n">
        <v>2</v>
      </c>
      <c r="F20315" s="38" t="s">
        <v>71</v>
      </c>
      <c r="G20315" s="37" t="s">
        <v>363</v>
      </c>
      <c r="H20315" s="0" t="n">
        <v>449819</v>
      </c>
      <c r="I20315" s="0" t="n">
        <v>235574</v>
      </c>
      <c r="J20315" s="0" t="n">
        <v>48848</v>
      </c>
    </row>
    <row r="20316" customFormat="false" ht="15" hidden="false" customHeight="false" outlineLevel="0" collapsed="false">
      <c r="A20316" s="0" t="n">
        <v>202508</v>
      </c>
      <c r="B20316" s="0" t="n">
        <v>202509</v>
      </c>
      <c r="C20316" s="37" t="s">
        <v>112</v>
      </c>
      <c r="D20316" s="37" t="s">
        <v>364</v>
      </c>
      <c r="E20316" s="0" t="n">
        <v>2</v>
      </c>
      <c r="F20316" s="38" t="s">
        <v>71</v>
      </c>
      <c r="G20316" s="37" t="s">
        <v>365</v>
      </c>
      <c r="H20316" s="0" t="n">
        <v>288180</v>
      </c>
      <c r="I20316" s="0" t="n">
        <v>217788</v>
      </c>
      <c r="J20316" s="0" t="n">
        <v>18600</v>
      </c>
    </row>
    <row r="20317" customFormat="false" ht="15" hidden="false" customHeight="false" outlineLevel="0" collapsed="false">
      <c r="A20317" s="0" t="n">
        <v>202508</v>
      </c>
      <c r="B20317" s="0" t="n">
        <v>202509</v>
      </c>
      <c r="C20317" s="37" t="s">
        <v>184</v>
      </c>
      <c r="D20317" s="37" t="s">
        <v>341</v>
      </c>
      <c r="E20317" s="0" t="n">
        <v>2</v>
      </c>
      <c r="F20317" s="38" t="s">
        <v>71</v>
      </c>
      <c r="G20317" s="37" t="s">
        <v>366</v>
      </c>
      <c r="H20317" s="0" t="n">
        <v>270758</v>
      </c>
      <c r="I20317" s="0" t="n">
        <v>87385</v>
      </c>
      <c r="J20317" s="0" t="n">
        <v>20146</v>
      </c>
    </row>
    <row r="20318" customFormat="false" ht="15" hidden="false" customHeight="false" outlineLevel="0" collapsed="false">
      <c r="A20318" s="0" t="n">
        <v>202508</v>
      </c>
      <c r="B20318" s="0" t="n">
        <v>202509</v>
      </c>
      <c r="C20318" s="37" t="s">
        <v>184</v>
      </c>
      <c r="D20318" s="37" t="s">
        <v>367</v>
      </c>
      <c r="E20318" s="0" t="n">
        <v>2</v>
      </c>
      <c r="F20318" s="38" t="s">
        <v>71</v>
      </c>
      <c r="G20318" s="37" t="s">
        <v>368</v>
      </c>
      <c r="H20318" s="0" t="n">
        <v>309825</v>
      </c>
      <c r="I20318" s="0" t="n">
        <v>215003</v>
      </c>
      <c r="J20318" s="0" t="n">
        <v>34763</v>
      </c>
    </row>
    <row r="20319" customFormat="false" ht="15" hidden="false" customHeight="false" outlineLevel="0" collapsed="false">
      <c r="A20319" s="0" t="n">
        <v>202508</v>
      </c>
      <c r="B20319" s="0" t="n">
        <v>202509</v>
      </c>
      <c r="C20319" s="37" t="s">
        <v>98</v>
      </c>
      <c r="D20319" s="37" t="s">
        <v>369</v>
      </c>
      <c r="E20319" s="0" t="n">
        <v>2</v>
      </c>
      <c r="F20319" s="38" t="s">
        <v>71</v>
      </c>
      <c r="G20319" s="37" t="s">
        <v>370</v>
      </c>
      <c r="H20319" s="0" t="n">
        <v>205150</v>
      </c>
      <c r="I20319" s="0" t="n">
        <v>64239</v>
      </c>
      <c r="J20319" s="0" t="n">
        <v>6063</v>
      </c>
    </row>
    <row r="20320" customFormat="false" ht="15" hidden="false" customHeight="false" outlineLevel="0" collapsed="false">
      <c r="A20320" s="0" t="n">
        <v>202508</v>
      </c>
      <c r="B20320" s="0" t="n">
        <v>202509</v>
      </c>
      <c r="C20320" s="37" t="s">
        <v>98</v>
      </c>
      <c r="D20320" s="37" t="s">
        <v>308</v>
      </c>
      <c r="E20320" s="0" t="n">
        <v>2</v>
      </c>
      <c r="F20320" s="38" t="s">
        <v>71</v>
      </c>
      <c r="G20320" s="37" t="s">
        <v>371</v>
      </c>
      <c r="H20320" s="0" t="n">
        <v>10836385</v>
      </c>
      <c r="I20320" s="0" t="n">
        <v>5175164</v>
      </c>
      <c r="J20320" s="0" t="n">
        <v>408075</v>
      </c>
    </row>
    <row r="20321" customFormat="false" ht="15" hidden="false" customHeight="false" outlineLevel="0" collapsed="false">
      <c r="A20321" s="0" t="n">
        <v>202508</v>
      </c>
      <c r="B20321" s="0" t="n">
        <v>202509</v>
      </c>
      <c r="C20321" s="37" t="s">
        <v>95</v>
      </c>
      <c r="D20321" s="37" t="s">
        <v>372</v>
      </c>
      <c r="E20321" s="0" t="n">
        <v>2</v>
      </c>
      <c r="F20321" s="38" t="s">
        <v>71</v>
      </c>
      <c r="G20321" s="37" t="s">
        <v>373</v>
      </c>
      <c r="H20321" s="0" t="n">
        <v>752181</v>
      </c>
      <c r="I20321" s="0" t="n">
        <v>219683</v>
      </c>
      <c r="J20321" s="0" t="n">
        <v>12418</v>
      </c>
    </row>
    <row r="20322" customFormat="false" ht="15" hidden="false" customHeight="false" outlineLevel="0" collapsed="false">
      <c r="A20322" s="0" t="n">
        <v>202508</v>
      </c>
      <c r="B20322" s="0" t="n">
        <v>202509</v>
      </c>
      <c r="C20322" s="37" t="s">
        <v>115</v>
      </c>
      <c r="D20322" s="37" t="s">
        <v>374</v>
      </c>
      <c r="E20322" s="0" t="n">
        <v>2</v>
      </c>
      <c r="F20322" s="38" t="s">
        <v>71</v>
      </c>
      <c r="G20322" s="37" t="s">
        <v>375</v>
      </c>
      <c r="H20322" s="0" t="n">
        <v>1378800</v>
      </c>
      <c r="I20322" s="0" t="n">
        <v>1141910</v>
      </c>
      <c r="J20322" s="0" t="n">
        <v>87389</v>
      </c>
    </row>
    <row r="20323" customFormat="false" ht="15" hidden="false" customHeight="false" outlineLevel="0" collapsed="false">
      <c r="A20323" s="0" t="n">
        <v>202508</v>
      </c>
      <c r="B20323" s="0" t="n">
        <v>202509</v>
      </c>
      <c r="C20323" s="37" t="s">
        <v>101</v>
      </c>
      <c r="D20323" s="37" t="s">
        <v>376</v>
      </c>
      <c r="E20323" s="0" t="n">
        <v>2</v>
      </c>
      <c r="F20323" s="38" t="s">
        <v>71</v>
      </c>
      <c r="G20323" s="37" t="s">
        <v>377</v>
      </c>
      <c r="H20323" s="0" t="n">
        <v>235405</v>
      </c>
      <c r="I20323" s="0" t="n">
        <v>176250</v>
      </c>
      <c r="J20323" s="0" t="n">
        <v>-802</v>
      </c>
    </row>
    <row r="20324" customFormat="false" ht="15" hidden="false" customHeight="false" outlineLevel="0" collapsed="false">
      <c r="A20324" s="0" t="n">
        <v>202508</v>
      </c>
      <c r="B20324" s="0" t="n">
        <v>202509</v>
      </c>
      <c r="C20324" s="37" t="s">
        <v>184</v>
      </c>
      <c r="D20324" s="37" t="s">
        <v>147</v>
      </c>
      <c r="E20324" s="0" t="n">
        <v>2</v>
      </c>
      <c r="F20324" s="38" t="s">
        <v>71</v>
      </c>
      <c r="G20324" s="37" t="s">
        <v>378</v>
      </c>
      <c r="H20324" s="0" t="n">
        <v>373338</v>
      </c>
      <c r="I20324" s="0" t="n">
        <v>503423</v>
      </c>
      <c r="J20324" s="0" t="n">
        <v>74376</v>
      </c>
    </row>
    <row r="20325" customFormat="false" ht="15" hidden="false" customHeight="false" outlineLevel="0" collapsed="false">
      <c r="A20325" s="0" t="n">
        <v>202508</v>
      </c>
      <c r="B20325" s="0" t="n">
        <v>202509</v>
      </c>
      <c r="C20325" s="37" t="s">
        <v>98</v>
      </c>
      <c r="D20325" s="37" t="s">
        <v>320</v>
      </c>
      <c r="E20325" s="0" t="n">
        <v>2</v>
      </c>
      <c r="F20325" s="38" t="s">
        <v>71</v>
      </c>
      <c r="G20325" s="37" t="s">
        <v>379</v>
      </c>
      <c r="H20325" s="0" t="n">
        <v>269651</v>
      </c>
      <c r="I20325" s="0" t="n">
        <v>222521</v>
      </c>
      <c r="J20325" s="0" t="n">
        <v>60399</v>
      </c>
    </row>
    <row r="20326" customFormat="false" ht="15" hidden="false" customHeight="false" outlineLevel="0" collapsed="false">
      <c r="A20326" s="0" t="n">
        <v>202508</v>
      </c>
      <c r="B20326" s="0" t="n">
        <v>202509</v>
      </c>
      <c r="C20326" s="37" t="s">
        <v>112</v>
      </c>
      <c r="D20326" s="37" t="s">
        <v>380</v>
      </c>
      <c r="E20326" s="0" t="n">
        <v>2</v>
      </c>
      <c r="F20326" s="38" t="s">
        <v>71</v>
      </c>
      <c r="G20326" s="37" t="s">
        <v>381</v>
      </c>
      <c r="H20326" s="0" t="n">
        <v>23024</v>
      </c>
      <c r="I20326" s="0" t="n">
        <v>18346</v>
      </c>
      <c r="J20326" s="0" t="n">
        <v>-1856</v>
      </c>
    </row>
    <row r="20327" customFormat="false" ht="15" hidden="false" customHeight="false" outlineLevel="0" collapsed="false">
      <c r="A20327" s="0" t="n">
        <v>202508</v>
      </c>
      <c r="B20327" s="0" t="n">
        <v>202509</v>
      </c>
      <c r="C20327" s="37" t="s">
        <v>106</v>
      </c>
      <c r="D20327" s="37" t="s">
        <v>120</v>
      </c>
      <c r="E20327" s="0" t="n">
        <v>2</v>
      </c>
      <c r="F20327" s="38" t="s">
        <v>71</v>
      </c>
      <c r="G20327" s="37" t="s">
        <v>382</v>
      </c>
      <c r="H20327" s="0" t="n">
        <v>106396</v>
      </c>
      <c r="I20327" s="0" t="n">
        <v>34233</v>
      </c>
      <c r="J20327" s="0" t="n">
        <v>6774</v>
      </c>
    </row>
    <row r="20328" customFormat="false" ht="15" hidden="false" customHeight="false" outlineLevel="0" collapsed="false">
      <c r="A20328" s="0" t="n">
        <v>202508</v>
      </c>
      <c r="B20328" s="0" t="n">
        <v>202509</v>
      </c>
      <c r="C20328" s="37" t="s">
        <v>112</v>
      </c>
      <c r="D20328" s="37" t="s">
        <v>383</v>
      </c>
      <c r="E20328" s="0" t="n">
        <v>2</v>
      </c>
      <c r="F20328" s="38" t="s">
        <v>71</v>
      </c>
      <c r="G20328" s="37" t="s">
        <v>384</v>
      </c>
      <c r="H20328" s="0" t="n">
        <v>104217</v>
      </c>
      <c r="I20328" s="0" t="n">
        <v>105102</v>
      </c>
      <c r="J20328" s="0" t="n">
        <v>10952</v>
      </c>
    </row>
    <row r="20329" customFormat="false" ht="15" hidden="false" customHeight="false" outlineLevel="0" collapsed="false">
      <c r="A20329" s="0" t="n">
        <v>202508</v>
      </c>
      <c r="B20329" s="0" t="n">
        <v>202509</v>
      </c>
      <c r="C20329" s="37" t="s">
        <v>184</v>
      </c>
      <c r="D20329" s="37" t="s">
        <v>385</v>
      </c>
      <c r="E20329" s="0" t="n">
        <v>2</v>
      </c>
      <c r="F20329" s="38" t="s">
        <v>71</v>
      </c>
      <c r="G20329" s="37" t="s">
        <v>386</v>
      </c>
      <c r="H20329" s="0" t="n">
        <v>38988</v>
      </c>
      <c r="I20329" s="0" t="n">
        <v>28997</v>
      </c>
      <c r="J20329" s="0" t="n">
        <v>5348</v>
      </c>
    </row>
    <row r="20330" customFormat="false" ht="15" hidden="false" customHeight="false" outlineLevel="0" collapsed="false">
      <c r="A20330" s="0" t="n">
        <v>202508</v>
      </c>
      <c r="B20330" s="0" t="n">
        <v>202509</v>
      </c>
      <c r="C20330" s="37" t="s">
        <v>98</v>
      </c>
      <c r="D20330" s="37" t="s">
        <v>387</v>
      </c>
      <c r="E20330" s="0" t="n">
        <v>2</v>
      </c>
      <c r="F20330" s="38" t="s">
        <v>71</v>
      </c>
      <c r="G20330" s="37" t="s">
        <v>388</v>
      </c>
      <c r="H20330" s="0" t="n">
        <v>186903</v>
      </c>
      <c r="I20330" s="0" t="n">
        <v>23478</v>
      </c>
      <c r="J20330" s="0" t="n">
        <v>500</v>
      </c>
    </row>
    <row r="20331" customFormat="false" ht="15" hidden="false" customHeight="false" outlineLevel="0" collapsed="false">
      <c r="A20331" s="0" t="n">
        <v>202508</v>
      </c>
      <c r="B20331" s="0" t="n">
        <v>202509</v>
      </c>
      <c r="C20331" s="37" t="s">
        <v>115</v>
      </c>
      <c r="D20331" s="37" t="s">
        <v>389</v>
      </c>
      <c r="E20331" s="0" t="n">
        <v>2</v>
      </c>
      <c r="F20331" s="38" t="s">
        <v>71</v>
      </c>
      <c r="G20331" s="37" t="s">
        <v>390</v>
      </c>
      <c r="H20331" s="0" t="n">
        <v>2901236</v>
      </c>
      <c r="I20331" s="0" t="n">
        <v>1559685</v>
      </c>
      <c r="J20331" s="0" t="n">
        <v>96488</v>
      </c>
    </row>
    <row r="20332" customFormat="false" ht="15" hidden="false" customHeight="false" outlineLevel="0" collapsed="false">
      <c r="A20332" s="0" t="n">
        <v>202508</v>
      </c>
      <c r="B20332" s="0" t="n">
        <v>202509</v>
      </c>
      <c r="C20332" s="37" t="s">
        <v>124</v>
      </c>
      <c r="D20332" s="37" t="s">
        <v>391</v>
      </c>
      <c r="E20332" s="0" t="n">
        <v>2</v>
      </c>
      <c r="F20332" s="38" t="s">
        <v>71</v>
      </c>
      <c r="G20332" s="37" t="s">
        <v>392</v>
      </c>
      <c r="H20332" s="0" t="n">
        <v>590940</v>
      </c>
      <c r="I20332" s="0" t="n">
        <v>488655</v>
      </c>
      <c r="J20332" s="0" t="n">
        <v>100933</v>
      </c>
    </row>
    <row r="20333" customFormat="false" ht="15" hidden="false" customHeight="false" outlineLevel="0" collapsed="false">
      <c r="A20333" s="0" t="n">
        <v>202508</v>
      </c>
      <c r="B20333" s="0" t="n">
        <v>202509</v>
      </c>
      <c r="C20333" s="37" t="s">
        <v>197</v>
      </c>
      <c r="D20333" s="37" t="s">
        <v>393</v>
      </c>
      <c r="E20333" s="0" t="n">
        <v>2</v>
      </c>
      <c r="F20333" s="38" t="s">
        <v>71</v>
      </c>
      <c r="G20333" s="37" t="s">
        <v>394</v>
      </c>
      <c r="H20333" s="0" t="n">
        <v>1920042</v>
      </c>
      <c r="I20333" s="0" t="n">
        <v>1070759</v>
      </c>
      <c r="J20333" s="0" t="n">
        <v>80383</v>
      </c>
    </row>
    <row r="20334" customFormat="false" ht="15" hidden="false" customHeight="false" outlineLevel="0" collapsed="false">
      <c r="A20334" s="0" t="n">
        <v>202508</v>
      </c>
      <c r="B20334" s="0" t="n">
        <v>202509</v>
      </c>
      <c r="C20334" s="37" t="s">
        <v>136</v>
      </c>
      <c r="D20334" s="37" t="s">
        <v>245</v>
      </c>
      <c r="E20334" s="0" t="n">
        <v>2</v>
      </c>
      <c r="F20334" s="38" t="s">
        <v>71</v>
      </c>
      <c r="G20334" s="37" t="s">
        <v>395</v>
      </c>
      <c r="H20334" s="0" t="n">
        <v>1071950</v>
      </c>
      <c r="I20334" s="0" t="n">
        <v>937866</v>
      </c>
      <c r="J20334" s="0" t="n">
        <v>152403</v>
      </c>
    </row>
    <row r="20335" customFormat="false" ht="15" hidden="false" customHeight="false" outlineLevel="0" collapsed="false">
      <c r="A20335" s="0" t="n">
        <v>202508</v>
      </c>
      <c r="B20335" s="0" t="n">
        <v>202509</v>
      </c>
      <c r="C20335" s="37" t="s">
        <v>158</v>
      </c>
      <c r="D20335" s="37" t="s">
        <v>396</v>
      </c>
      <c r="E20335" s="0" t="n">
        <v>2</v>
      </c>
      <c r="F20335" s="38" t="s">
        <v>71</v>
      </c>
      <c r="G20335" s="37" t="s">
        <v>397</v>
      </c>
      <c r="H20335" s="0" t="n">
        <v>1390042</v>
      </c>
      <c r="I20335" s="0" t="n">
        <v>409985</v>
      </c>
      <c r="J20335" s="0" t="n">
        <v>8673</v>
      </c>
    </row>
    <row r="20336" customFormat="false" ht="15" hidden="false" customHeight="false" outlineLevel="0" collapsed="false">
      <c r="A20336" s="0" t="n">
        <v>202508</v>
      </c>
      <c r="B20336" s="0" t="n">
        <v>202509</v>
      </c>
      <c r="C20336" s="37" t="s">
        <v>136</v>
      </c>
      <c r="D20336" s="37" t="s">
        <v>398</v>
      </c>
      <c r="E20336" s="0" t="n">
        <v>2</v>
      </c>
      <c r="F20336" s="38" t="s">
        <v>71</v>
      </c>
      <c r="G20336" s="37" t="s">
        <v>399</v>
      </c>
      <c r="H20336" s="0" t="n">
        <v>229137</v>
      </c>
      <c r="I20336" s="0" t="n">
        <v>140344</v>
      </c>
      <c r="J20336" s="0" t="n">
        <v>8444</v>
      </c>
    </row>
    <row r="20337" customFormat="false" ht="15" hidden="false" customHeight="false" outlineLevel="0" collapsed="false">
      <c r="A20337" s="0" t="n">
        <v>202508</v>
      </c>
      <c r="B20337" s="0" t="n">
        <v>202509</v>
      </c>
      <c r="C20337" s="37" t="s">
        <v>95</v>
      </c>
      <c r="D20337" s="37" t="s">
        <v>367</v>
      </c>
      <c r="E20337" s="0" t="n">
        <v>2</v>
      </c>
      <c r="F20337" s="38" t="s">
        <v>71</v>
      </c>
      <c r="G20337" s="37" t="s">
        <v>400</v>
      </c>
      <c r="H20337" s="0" t="n">
        <v>1195749</v>
      </c>
      <c r="I20337" s="0" t="n">
        <v>824000</v>
      </c>
      <c r="J20337" s="0" t="n">
        <v>107888</v>
      </c>
    </row>
    <row r="20338" customFormat="false" ht="15" hidden="false" customHeight="false" outlineLevel="0" collapsed="false">
      <c r="A20338" s="0" t="n">
        <v>202508</v>
      </c>
      <c r="B20338" s="0" t="n">
        <v>202509</v>
      </c>
      <c r="C20338" s="37" t="s">
        <v>149</v>
      </c>
      <c r="D20338" s="37" t="s">
        <v>401</v>
      </c>
      <c r="E20338" s="0" t="n">
        <v>2</v>
      </c>
      <c r="F20338" s="38" t="s">
        <v>71</v>
      </c>
      <c r="G20338" s="37" t="s">
        <v>402</v>
      </c>
      <c r="H20338" s="0" t="n">
        <v>1385696</v>
      </c>
      <c r="I20338" s="0" t="n">
        <v>940911</v>
      </c>
      <c r="J20338" s="0" t="n">
        <v>113348</v>
      </c>
    </row>
    <row r="20339" customFormat="false" ht="15" hidden="false" customHeight="false" outlineLevel="0" collapsed="false">
      <c r="A20339" s="0" t="n">
        <v>202508</v>
      </c>
      <c r="B20339" s="0" t="n">
        <v>202509</v>
      </c>
      <c r="C20339" s="37" t="s">
        <v>95</v>
      </c>
      <c r="D20339" s="37" t="s">
        <v>159</v>
      </c>
      <c r="E20339" s="0" t="n">
        <v>2</v>
      </c>
      <c r="F20339" s="38" t="s">
        <v>71</v>
      </c>
      <c r="G20339" s="37" t="s">
        <v>403</v>
      </c>
      <c r="H20339" s="0" t="n">
        <v>356495</v>
      </c>
      <c r="I20339" s="0" t="n">
        <v>160897</v>
      </c>
      <c r="J20339" s="0" t="n">
        <v>26176</v>
      </c>
    </row>
    <row r="20340" customFormat="false" ht="15" hidden="false" customHeight="false" outlineLevel="0" collapsed="false">
      <c r="A20340" s="0" t="n">
        <v>202508</v>
      </c>
      <c r="B20340" s="0" t="n">
        <v>202509</v>
      </c>
      <c r="C20340" s="37" t="s">
        <v>197</v>
      </c>
      <c r="D20340" s="37" t="s">
        <v>198</v>
      </c>
      <c r="E20340" s="0" t="n">
        <v>2</v>
      </c>
      <c r="F20340" s="38" t="s">
        <v>71</v>
      </c>
      <c r="G20340" s="37" t="s">
        <v>404</v>
      </c>
      <c r="H20340" s="0" t="n">
        <v>1055544</v>
      </c>
      <c r="I20340" s="0" t="n">
        <v>1493633</v>
      </c>
      <c r="J20340" s="0" t="n">
        <v>68563</v>
      </c>
    </row>
    <row r="20341" customFormat="false" ht="15" hidden="false" customHeight="false" outlineLevel="0" collapsed="false">
      <c r="A20341" s="0" t="n">
        <v>202508</v>
      </c>
      <c r="B20341" s="0" t="n">
        <v>202509</v>
      </c>
      <c r="C20341" s="37" t="s">
        <v>136</v>
      </c>
      <c r="D20341" s="37" t="s">
        <v>134</v>
      </c>
      <c r="E20341" s="0" t="n">
        <v>2</v>
      </c>
      <c r="F20341" s="38" t="s">
        <v>71</v>
      </c>
      <c r="G20341" s="37" t="s">
        <v>405</v>
      </c>
      <c r="H20341" s="0" t="n">
        <v>1101490</v>
      </c>
      <c r="I20341" s="0" t="n">
        <v>953631</v>
      </c>
      <c r="J20341" s="0" t="n">
        <v>76289</v>
      </c>
    </row>
    <row r="20342" customFormat="false" ht="15" hidden="false" customHeight="false" outlineLevel="0" collapsed="false">
      <c r="A20342" s="0" t="n">
        <v>202508</v>
      </c>
      <c r="B20342" s="0" t="n">
        <v>202509</v>
      </c>
      <c r="C20342" s="37" t="s">
        <v>152</v>
      </c>
      <c r="D20342" s="37" t="s">
        <v>132</v>
      </c>
      <c r="E20342" s="0" t="n">
        <v>2</v>
      </c>
      <c r="F20342" s="38" t="s">
        <v>71</v>
      </c>
      <c r="G20342" s="37" t="s">
        <v>406</v>
      </c>
      <c r="H20342" s="0" t="n">
        <v>268377</v>
      </c>
      <c r="I20342" s="0" t="n">
        <v>58979</v>
      </c>
      <c r="J20342" s="0" t="n">
        <v>10434</v>
      </c>
    </row>
    <row r="20343" customFormat="false" ht="15" hidden="false" customHeight="false" outlineLevel="0" collapsed="false">
      <c r="A20343" s="0" t="n">
        <v>202508</v>
      </c>
      <c r="B20343" s="0" t="n">
        <v>202509</v>
      </c>
      <c r="C20343" s="37" t="s">
        <v>178</v>
      </c>
      <c r="D20343" s="37" t="s">
        <v>391</v>
      </c>
      <c r="E20343" s="0" t="n">
        <v>2</v>
      </c>
      <c r="F20343" s="38" t="s">
        <v>71</v>
      </c>
      <c r="G20343" s="37" t="s">
        <v>407</v>
      </c>
      <c r="H20343" s="0" t="n">
        <v>147916</v>
      </c>
      <c r="I20343" s="0" t="n">
        <v>62295</v>
      </c>
      <c r="J20343" s="0" t="n">
        <v>13970</v>
      </c>
    </row>
    <row r="20344" customFormat="false" ht="15" hidden="false" customHeight="false" outlineLevel="0" collapsed="false">
      <c r="A20344" s="0" t="n">
        <v>202508</v>
      </c>
      <c r="B20344" s="0" t="n">
        <v>202509</v>
      </c>
      <c r="C20344" s="37" t="s">
        <v>115</v>
      </c>
      <c r="D20344" s="37" t="s">
        <v>241</v>
      </c>
      <c r="E20344" s="0" t="n">
        <v>2</v>
      </c>
      <c r="F20344" s="38" t="s">
        <v>71</v>
      </c>
      <c r="G20344" s="37" t="s">
        <v>408</v>
      </c>
      <c r="H20344" s="0" t="n">
        <v>156518</v>
      </c>
      <c r="I20344" s="0" t="n">
        <v>56150</v>
      </c>
      <c r="J20344" s="0" t="n">
        <v>-219</v>
      </c>
    </row>
    <row r="20345" customFormat="false" ht="15" hidden="false" customHeight="false" outlineLevel="0" collapsed="false">
      <c r="A20345" s="0" t="n">
        <v>202508</v>
      </c>
      <c r="B20345" s="0" t="n">
        <v>202509</v>
      </c>
      <c r="C20345" s="37" t="s">
        <v>197</v>
      </c>
      <c r="D20345" s="37" t="s">
        <v>292</v>
      </c>
      <c r="E20345" s="0" t="n">
        <v>2</v>
      </c>
      <c r="F20345" s="38" t="s">
        <v>71</v>
      </c>
      <c r="G20345" s="37" t="s">
        <v>409</v>
      </c>
      <c r="H20345" s="0" t="n">
        <v>651565</v>
      </c>
      <c r="I20345" s="0" t="n">
        <v>497708</v>
      </c>
      <c r="J20345" s="0" t="n">
        <v>98946</v>
      </c>
    </row>
    <row r="20346" customFormat="false" ht="15" hidden="false" customHeight="false" outlineLevel="0" collapsed="false">
      <c r="A20346" s="0" t="n">
        <v>202508</v>
      </c>
      <c r="B20346" s="0" t="n">
        <v>202509</v>
      </c>
      <c r="C20346" s="37" t="s">
        <v>112</v>
      </c>
      <c r="D20346" s="37" t="s">
        <v>116</v>
      </c>
      <c r="E20346" s="0" t="n">
        <v>2</v>
      </c>
      <c r="F20346" s="38" t="s">
        <v>71</v>
      </c>
      <c r="G20346" s="37" t="s">
        <v>410</v>
      </c>
      <c r="H20346" s="0" t="n">
        <v>624188</v>
      </c>
      <c r="I20346" s="0" t="n">
        <v>511309</v>
      </c>
      <c r="J20346" s="0" t="n">
        <v>1601</v>
      </c>
    </row>
    <row r="20347" customFormat="false" ht="15" hidden="false" customHeight="false" outlineLevel="0" collapsed="false">
      <c r="A20347" s="0" t="n">
        <v>202508</v>
      </c>
      <c r="B20347" s="0" t="n">
        <v>202509</v>
      </c>
      <c r="C20347" s="37" t="s">
        <v>106</v>
      </c>
      <c r="D20347" s="37" t="s">
        <v>181</v>
      </c>
      <c r="E20347" s="0" t="n">
        <v>2</v>
      </c>
      <c r="F20347" s="38" t="s">
        <v>71</v>
      </c>
      <c r="G20347" s="37" t="s">
        <v>411</v>
      </c>
      <c r="H20347" s="0" t="n">
        <v>258365</v>
      </c>
      <c r="I20347" s="0" t="n">
        <v>352276</v>
      </c>
      <c r="J20347" s="0" t="n">
        <v>35502</v>
      </c>
    </row>
    <row r="20348" customFormat="false" ht="15" hidden="false" customHeight="false" outlineLevel="0" collapsed="false">
      <c r="A20348" s="0" t="n">
        <v>202508</v>
      </c>
      <c r="B20348" s="0" t="n">
        <v>202509</v>
      </c>
      <c r="C20348" s="37" t="s">
        <v>112</v>
      </c>
      <c r="D20348" s="37" t="s">
        <v>412</v>
      </c>
      <c r="E20348" s="0" t="n">
        <v>2</v>
      </c>
      <c r="F20348" s="38" t="s">
        <v>71</v>
      </c>
      <c r="G20348" s="37" t="s">
        <v>413</v>
      </c>
      <c r="H20348" s="0" t="n">
        <v>368736</v>
      </c>
      <c r="I20348" s="0" t="n">
        <v>182535</v>
      </c>
      <c r="J20348" s="0" t="n">
        <v>19754</v>
      </c>
    </row>
    <row r="20349" customFormat="false" ht="15" hidden="false" customHeight="false" outlineLevel="0" collapsed="false">
      <c r="A20349" s="0" t="n">
        <v>202508</v>
      </c>
      <c r="B20349" s="0" t="n">
        <v>202509</v>
      </c>
      <c r="C20349" s="37" t="s">
        <v>115</v>
      </c>
      <c r="D20349" s="37" t="s">
        <v>414</v>
      </c>
      <c r="E20349" s="0" t="n">
        <v>2</v>
      </c>
      <c r="F20349" s="38" t="s">
        <v>71</v>
      </c>
      <c r="G20349" s="37" t="s">
        <v>415</v>
      </c>
      <c r="H20349" s="0" t="n">
        <v>1355017</v>
      </c>
      <c r="I20349" s="0" t="n">
        <v>571743</v>
      </c>
      <c r="J20349" s="0" t="n">
        <v>17878</v>
      </c>
    </row>
    <row r="20350" customFormat="false" ht="15" hidden="false" customHeight="false" outlineLevel="0" collapsed="false">
      <c r="A20350" s="0" t="n">
        <v>202508</v>
      </c>
      <c r="B20350" s="0" t="n">
        <v>202509</v>
      </c>
      <c r="C20350" s="37" t="s">
        <v>184</v>
      </c>
      <c r="D20350" s="37" t="s">
        <v>231</v>
      </c>
      <c r="E20350" s="0" t="n">
        <v>2</v>
      </c>
      <c r="F20350" s="38" t="s">
        <v>71</v>
      </c>
      <c r="G20350" s="37" t="s">
        <v>416</v>
      </c>
      <c r="H20350" s="0" t="n">
        <v>1558302</v>
      </c>
      <c r="I20350" s="0" t="n">
        <v>432233</v>
      </c>
      <c r="J20350" s="0" t="n">
        <v>26904</v>
      </c>
    </row>
    <row r="20351" customFormat="false" ht="15" hidden="false" customHeight="false" outlineLevel="0" collapsed="false">
      <c r="A20351" s="0" t="n">
        <v>202508</v>
      </c>
      <c r="B20351" s="0" t="n">
        <v>202509</v>
      </c>
      <c r="C20351" s="37" t="s">
        <v>115</v>
      </c>
      <c r="D20351" s="37" t="s">
        <v>364</v>
      </c>
      <c r="E20351" s="0" t="n">
        <v>2</v>
      </c>
      <c r="F20351" s="38" t="s">
        <v>71</v>
      </c>
      <c r="G20351" s="37" t="s">
        <v>417</v>
      </c>
      <c r="H20351" s="0" t="n">
        <v>5459180</v>
      </c>
      <c r="I20351" s="0" t="n">
        <v>4687759</v>
      </c>
      <c r="J20351" s="0" t="n">
        <v>-454332</v>
      </c>
    </row>
    <row r="20352" customFormat="false" ht="15" hidden="false" customHeight="false" outlineLevel="0" collapsed="false">
      <c r="A20352" s="0" t="n">
        <v>202508</v>
      </c>
      <c r="B20352" s="0" t="n">
        <v>202509</v>
      </c>
      <c r="C20352" s="37" t="s">
        <v>184</v>
      </c>
      <c r="D20352" s="37" t="s">
        <v>320</v>
      </c>
      <c r="E20352" s="0" t="n">
        <v>2</v>
      </c>
      <c r="F20352" s="38" t="s">
        <v>71</v>
      </c>
      <c r="G20352" s="37" t="s">
        <v>418</v>
      </c>
      <c r="H20352" s="0" t="n">
        <v>2260122</v>
      </c>
      <c r="I20352" s="0" t="n">
        <v>971360</v>
      </c>
      <c r="J20352" s="0" t="n">
        <v>148110</v>
      </c>
    </row>
    <row r="20353" customFormat="false" ht="15" hidden="false" customHeight="false" outlineLevel="0" collapsed="false">
      <c r="A20353" s="0" t="n">
        <v>202508</v>
      </c>
      <c r="B20353" s="0" t="n">
        <v>202509</v>
      </c>
      <c r="C20353" s="37" t="s">
        <v>197</v>
      </c>
      <c r="D20353" s="37" t="s">
        <v>174</v>
      </c>
      <c r="E20353" s="0" t="n">
        <v>2</v>
      </c>
      <c r="F20353" s="38" t="s">
        <v>71</v>
      </c>
      <c r="G20353" s="37" t="s">
        <v>419</v>
      </c>
      <c r="H20353" s="0" t="n">
        <v>139799</v>
      </c>
      <c r="I20353" s="0" t="n">
        <v>104064</v>
      </c>
      <c r="J20353" s="0" t="n">
        <v>5436</v>
      </c>
    </row>
    <row r="20354" customFormat="false" ht="15" hidden="false" customHeight="false" outlineLevel="0" collapsed="false">
      <c r="A20354" s="0" t="n">
        <v>202508</v>
      </c>
      <c r="B20354" s="0" t="n">
        <v>202509</v>
      </c>
      <c r="C20354" s="37" t="s">
        <v>106</v>
      </c>
      <c r="D20354" s="37" t="s">
        <v>420</v>
      </c>
      <c r="E20354" s="0" t="n">
        <v>2</v>
      </c>
      <c r="F20354" s="38" t="s">
        <v>71</v>
      </c>
      <c r="G20354" s="37" t="s">
        <v>421</v>
      </c>
      <c r="H20354" s="0" t="n">
        <v>3992346</v>
      </c>
      <c r="I20354" s="0" t="n">
        <v>946689</v>
      </c>
      <c r="J20354" s="0" t="n">
        <v>71772</v>
      </c>
    </row>
    <row r="20355" customFormat="false" ht="15" hidden="false" customHeight="false" outlineLevel="0" collapsed="false">
      <c r="A20355" s="0" t="n">
        <v>202508</v>
      </c>
      <c r="B20355" s="0" t="n">
        <v>202509</v>
      </c>
      <c r="C20355" s="37" t="s">
        <v>109</v>
      </c>
      <c r="D20355" s="37" t="s">
        <v>107</v>
      </c>
      <c r="E20355" s="0" t="n">
        <v>2</v>
      </c>
      <c r="F20355" s="38" t="s">
        <v>71</v>
      </c>
      <c r="G20355" s="37" t="s">
        <v>422</v>
      </c>
      <c r="H20355" s="0" t="n">
        <v>358863</v>
      </c>
      <c r="I20355" s="0" t="n">
        <v>254940</v>
      </c>
      <c r="J20355" s="0" t="n">
        <v>5804</v>
      </c>
    </row>
    <row r="20356" customFormat="false" ht="15" hidden="false" customHeight="false" outlineLevel="0" collapsed="false">
      <c r="A20356" s="0" t="n">
        <v>202508</v>
      </c>
      <c r="B20356" s="0" t="n">
        <v>202509</v>
      </c>
      <c r="C20356" s="37" t="s">
        <v>184</v>
      </c>
      <c r="D20356" s="37" t="s">
        <v>423</v>
      </c>
      <c r="E20356" s="0" t="n">
        <v>2</v>
      </c>
      <c r="F20356" s="38" t="s">
        <v>71</v>
      </c>
      <c r="G20356" s="37" t="s">
        <v>424</v>
      </c>
      <c r="H20356" s="0" t="n">
        <v>2700619</v>
      </c>
      <c r="I20356" s="0" t="n">
        <v>1454587</v>
      </c>
      <c r="J20356" s="0" t="n">
        <v>222268</v>
      </c>
    </row>
    <row r="20357" customFormat="false" ht="15" hidden="false" customHeight="false" outlineLevel="0" collapsed="false">
      <c r="A20357" s="0" t="n">
        <v>202508</v>
      </c>
      <c r="B20357" s="0" t="n">
        <v>202509</v>
      </c>
      <c r="C20357" s="37" t="s">
        <v>106</v>
      </c>
      <c r="D20357" s="37" t="s">
        <v>425</v>
      </c>
      <c r="E20357" s="0" t="n">
        <v>2</v>
      </c>
      <c r="F20357" s="38" t="s">
        <v>71</v>
      </c>
      <c r="G20357" s="37" t="s">
        <v>426</v>
      </c>
      <c r="H20357" s="0" t="n">
        <v>592113</v>
      </c>
      <c r="I20357" s="0" t="n">
        <v>189072</v>
      </c>
      <c r="J20357" s="0" t="n">
        <v>18629</v>
      </c>
    </row>
    <row r="20358" customFormat="false" ht="15" hidden="false" customHeight="false" outlineLevel="0" collapsed="false">
      <c r="A20358" s="0" t="n">
        <v>202508</v>
      </c>
      <c r="B20358" s="0" t="n">
        <v>202509</v>
      </c>
      <c r="C20358" s="37" t="s">
        <v>152</v>
      </c>
      <c r="D20358" s="37" t="s">
        <v>214</v>
      </c>
      <c r="E20358" s="0" t="n">
        <v>2</v>
      </c>
      <c r="F20358" s="38" t="s">
        <v>71</v>
      </c>
      <c r="G20358" s="37" t="s">
        <v>427</v>
      </c>
      <c r="H20358" s="0" t="n">
        <v>588628</v>
      </c>
      <c r="I20358" s="0" t="n">
        <v>446217</v>
      </c>
      <c r="J20358" s="0" t="n">
        <v>-15580</v>
      </c>
    </row>
    <row r="20359" customFormat="false" ht="15" hidden="false" customHeight="false" outlineLevel="0" collapsed="false">
      <c r="A20359" s="0" t="n">
        <v>202508</v>
      </c>
      <c r="B20359" s="0" t="n">
        <v>202509</v>
      </c>
      <c r="C20359" s="37" t="s">
        <v>101</v>
      </c>
      <c r="D20359" s="37" t="s">
        <v>251</v>
      </c>
      <c r="E20359" s="0" t="n">
        <v>2</v>
      </c>
      <c r="F20359" s="38" t="s">
        <v>71</v>
      </c>
      <c r="G20359" s="37" t="s">
        <v>428</v>
      </c>
      <c r="H20359" s="0" t="n">
        <v>83231</v>
      </c>
      <c r="I20359" s="0" t="n">
        <v>16012</v>
      </c>
      <c r="J20359" s="0" t="n">
        <v>1101</v>
      </c>
    </row>
    <row r="20360" customFormat="false" ht="15" hidden="false" customHeight="false" outlineLevel="0" collapsed="false">
      <c r="A20360" s="0" t="n">
        <v>202508</v>
      </c>
      <c r="B20360" s="0" t="n">
        <v>202509</v>
      </c>
      <c r="C20360" s="37" t="s">
        <v>115</v>
      </c>
      <c r="D20360" s="37" t="s">
        <v>200</v>
      </c>
      <c r="E20360" s="0" t="n">
        <v>2</v>
      </c>
      <c r="F20360" s="38" t="s">
        <v>71</v>
      </c>
      <c r="G20360" s="37" t="s">
        <v>429</v>
      </c>
      <c r="H20360" s="0" t="n">
        <v>531510</v>
      </c>
      <c r="I20360" s="0" t="n">
        <v>505589</v>
      </c>
      <c r="J20360" s="0" t="n">
        <v>-11884</v>
      </c>
    </row>
    <row r="20361" customFormat="false" ht="15" hidden="false" customHeight="false" outlineLevel="0" collapsed="false">
      <c r="A20361" s="0" t="n">
        <v>202508</v>
      </c>
      <c r="B20361" s="0" t="n">
        <v>202509</v>
      </c>
      <c r="C20361" s="37" t="s">
        <v>124</v>
      </c>
      <c r="D20361" s="37" t="s">
        <v>430</v>
      </c>
      <c r="E20361" s="0" t="n">
        <v>2</v>
      </c>
      <c r="F20361" s="38" t="s">
        <v>71</v>
      </c>
      <c r="G20361" s="37" t="s">
        <v>431</v>
      </c>
      <c r="H20361" s="0" t="n">
        <v>90547</v>
      </c>
      <c r="I20361" s="0" t="n">
        <v>43481</v>
      </c>
      <c r="J20361" s="0" t="n">
        <v>3567</v>
      </c>
    </row>
    <row r="20362" customFormat="false" ht="15" hidden="false" customHeight="false" outlineLevel="0" collapsed="false">
      <c r="A20362" s="0" t="n">
        <v>202508</v>
      </c>
      <c r="B20362" s="0" t="n">
        <v>202509</v>
      </c>
      <c r="C20362" s="37" t="s">
        <v>197</v>
      </c>
      <c r="D20362" s="37" t="s">
        <v>243</v>
      </c>
      <c r="E20362" s="0" t="n">
        <v>2</v>
      </c>
      <c r="F20362" s="38" t="s">
        <v>71</v>
      </c>
      <c r="G20362" s="37" t="s">
        <v>432</v>
      </c>
      <c r="H20362" s="0" t="n">
        <v>3261996</v>
      </c>
      <c r="I20362" s="0" t="n">
        <v>3003713</v>
      </c>
      <c r="J20362" s="0" t="n">
        <v>445381</v>
      </c>
    </row>
    <row r="20363" customFormat="false" ht="15" hidden="false" customHeight="false" outlineLevel="0" collapsed="false">
      <c r="A20363" s="0" t="n">
        <v>202508</v>
      </c>
      <c r="B20363" s="0" t="n">
        <v>202509</v>
      </c>
      <c r="C20363" s="37" t="s">
        <v>136</v>
      </c>
      <c r="D20363" s="37" t="s">
        <v>389</v>
      </c>
      <c r="E20363" s="0" t="n">
        <v>2</v>
      </c>
      <c r="F20363" s="38" t="s">
        <v>71</v>
      </c>
      <c r="G20363" s="37" t="s">
        <v>433</v>
      </c>
      <c r="H20363" s="0" t="n">
        <v>3940322</v>
      </c>
      <c r="I20363" s="0" t="n">
        <v>1478256</v>
      </c>
      <c r="J20363" s="0" t="n">
        <v>146742</v>
      </c>
    </row>
    <row r="20364" customFormat="false" ht="15" hidden="false" customHeight="false" outlineLevel="0" collapsed="false">
      <c r="A20364" s="0" t="n">
        <v>202508</v>
      </c>
      <c r="B20364" s="0" t="n">
        <v>202509</v>
      </c>
      <c r="C20364" s="37" t="s">
        <v>197</v>
      </c>
      <c r="D20364" s="37" t="s">
        <v>127</v>
      </c>
      <c r="E20364" s="0" t="n">
        <v>2</v>
      </c>
      <c r="F20364" s="38" t="s">
        <v>71</v>
      </c>
      <c r="G20364" s="37" t="s">
        <v>434</v>
      </c>
      <c r="H20364" s="0" t="n">
        <v>185339</v>
      </c>
      <c r="I20364" s="0" t="n">
        <v>165702</v>
      </c>
      <c r="J20364" s="0" t="n">
        <v>20454</v>
      </c>
    </row>
    <row r="20365" customFormat="false" ht="15" hidden="false" customHeight="false" outlineLevel="0" collapsed="false">
      <c r="A20365" s="0" t="n">
        <v>202508</v>
      </c>
      <c r="B20365" s="0" t="n">
        <v>202509</v>
      </c>
      <c r="C20365" s="37" t="s">
        <v>149</v>
      </c>
      <c r="D20365" s="37" t="s">
        <v>330</v>
      </c>
      <c r="E20365" s="0" t="n">
        <v>2</v>
      </c>
      <c r="F20365" s="38" t="s">
        <v>71</v>
      </c>
      <c r="G20365" s="37" t="s">
        <v>435</v>
      </c>
      <c r="H20365" s="0" t="n">
        <v>792178</v>
      </c>
      <c r="I20365" s="0" t="n">
        <v>229354</v>
      </c>
      <c r="J20365" s="0" t="n">
        <v>42593</v>
      </c>
    </row>
    <row r="20366" customFormat="false" ht="15" hidden="false" customHeight="false" outlineLevel="0" collapsed="false">
      <c r="A20366" s="0" t="n">
        <v>202508</v>
      </c>
      <c r="B20366" s="0" t="n">
        <v>202509</v>
      </c>
      <c r="C20366" s="37" t="s">
        <v>112</v>
      </c>
      <c r="D20366" s="37" t="s">
        <v>130</v>
      </c>
      <c r="E20366" s="0" t="n">
        <v>2</v>
      </c>
      <c r="F20366" s="38" t="s">
        <v>71</v>
      </c>
      <c r="G20366" s="37" t="s">
        <v>436</v>
      </c>
      <c r="H20366" s="0" t="n">
        <v>274844</v>
      </c>
      <c r="I20366" s="0" t="n">
        <v>162642</v>
      </c>
      <c r="J20366" s="0" t="n">
        <v>-304</v>
      </c>
    </row>
    <row r="20367" customFormat="false" ht="15" hidden="false" customHeight="false" outlineLevel="0" collapsed="false">
      <c r="A20367" s="0" t="n">
        <v>202508</v>
      </c>
      <c r="B20367" s="0" t="n">
        <v>202509</v>
      </c>
      <c r="C20367" s="37" t="s">
        <v>149</v>
      </c>
      <c r="D20367" s="37" t="s">
        <v>396</v>
      </c>
      <c r="E20367" s="0" t="n">
        <v>2</v>
      </c>
      <c r="F20367" s="38" t="s">
        <v>71</v>
      </c>
      <c r="G20367" s="37" t="s">
        <v>437</v>
      </c>
      <c r="H20367" s="0" t="n">
        <v>198210</v>
      </c>
      <c r="I20367" s="0" t="n">
        <v>157600</v>
      </c>
      <c r="J20367" s="0" t="n">
        <v>5695</v>
      </c>
    </row>
    <row r="20368" customFormat="false" ht="15" hidden="false" customHeight="false" outlineLevel="0" collapsed="false">
      <c r="A20368" s="0" t="n">
        <v>202508</v>
      </c>
      <c r="B20368" s="0" t="n">
        <v>202509</v>
      </c>
      <c r="C20368" s="37" t="s">
        <v>98</v>
      </c>
      <c r="D20368" s="37" t="s">
        <v>438</v>
      </c>
      <c r="E20368" s="0" t="n">
        <v>2</v>
      </c>
      <c r="F20368" s="38" t="s">
        <v>71</v>
      </c>
      <c r="G20368" s="37" t="s">
        <v>439</v>
      </c>
      <c r="H20368" s="0" t="n">
        <v>1618772</v>
      </c>
      <c r="I20368" s="0" t="n">
        <v>915352</v>
      </c>
      <c r="J20368" s="0" t="n">
        <v>-91519</v>
      </c>
    </row>
    <row r="20369" customFormat="false" ht="15" hidden="false" customHeight="false" outlineLevel="0" collapsed="false">
      <c r="A20369" s="0" t="n">
        <v>202508</v>
      </c>
      <c r="B20369" s="0" t="n">
        <v>202509</v>
      </c>
      <c r="C20369" s="37" t="s">
        <v>112</v>
      </c>
      <c r="D20369" s="37" t="s">
        <v>372</v>
      </c>
      <c r="E20369" s="0" t="n">
        <v>2</v>
      </c>
      <c r="F20369" s="38" t="s">
        <v>71</v>
      </c>
      <c r="G20369" s="37" t="s">
        <v>440</v>
      </c>
      <c r="H20369" s="0" t="n">
        <v>476877</v>
      </c>
      <c r="I20369" s="0" t="n">
        <v>155211</v>
      </c>
      <c r="J20369" s="0" t="n">
        <v>6527</v>
      </c>
    </row>
    <row r="20370" customFormat="false" ht="15" hidden="false" customHeight="false" outlineLevel="0" collapsed="false">
      <c r="A20370" s="0" t="n">
        <v>202508</v>
      </c>
      <c r="B20370" s="0" t="n">
        <v>202509</v>
      </c>
      <c r="C20370" s="37" t="s">
        <v>149</v>
      </c>
      <c r="D20370" s="37" t="s">
        <v>425</v>
      </c>
      <c r="E20370" s="0" t="n">
        <v>2</v>
      </c>
      <c r="F20370" s="38" t="s">
        <v>71</v>
      </c>
      <c r="G20370" s="37" t="s">
        <v>441</v>
      </c>
      <c r="H20370" s="0" t="n">
        <v>4884261</v>
      </c>
      <c r="I20370" s="0" t="n">
        <v>1555708</v>
      </c>
      <c r="J20370" s="0" t="n">
        <v>29044</v>
      </c>
    </row>
    <row r="20371" customFormat="false" ht="15" hidden="false" customHeight="false" outlineLevel="0" collapsed="false">
      <c r="A20371" s="0" t="n">
        <v>202508</v>
      </c>
      <c r="B20371" s="0" t="n">
        <v>202509</v>
      </c>
      <c r="C20371" s="37" t="s">
        <v>106</v>
      </c>
      <c r="D20371" s="37" t="s">
        <v>282</v>
      </c>
      <c r="E20371" s="0" t="n">
        <v>2</v>
      </c>
      <c r="F20371" s="38" t="s">
        <v>71</v>
      </c>
      <c r="G20371" s="37" t="s">
        <v>442</v>
      </c>
      <c r="H20371" s="0" t="n">
        <v>318239</v>
      </c>
      <c r="I20371" s="0" t="n">
        <v>100771</v>
      </c>
      <c r="J20371" s="0" t="n">
        <v>14652</v>
      </c>
    </row>
    <row r="20372" customFormat="false" ht="15" hidden="false" customHeight="false" outlineLevel="0" collapsed="false">
      <c r="A20372" s="0" t="n">
        <v>202508</v>
      </c>
      <c r="B20372" s="0" t="n">
        <v>202509</v>
      </c>
      <c r="C20372" s="37" t="s">
        <v>115</v>
      </c>
      <c r="D20372" s="37" t="s">
        <v>134</v>
      </c>
      <c r="E20372" s="0" t="n">
        <v>2</v>
      </c>
      <c r="F20372" s="38" t="s">
        <v>71</v>
      </c>
      <c r="G20372" s="37" t="s">
        <v>443</v>
      </c>
      <c r="H20372" s="0" t="n">
        <v>3035471</v>
      </c>
      <c r="I20372" s="0" t="n">
        <v>932660</v>
      </c>
      <c r="J20372" s="0" t="n">
        <v>117641</v>
      </c>
    </row>
    <row r="20373" customFormat="false" ht="15" hidden="false" customHeight="false" outlineLevel="0" collapsed="false">
      <c r="A20373" s="0" t="n">
        <v>202508</v>
      </c>
      <c r="B20373" s="0" t="n">
        <v>202509</v>
      </c>
      <c r="C20373" s="37" t="s">
        <v>149</v>
      </c>
      <c r="D20373" s="37" t="s">
        <v>145</v>
      </c>
      <c r="E20373" s="0" t="n">
        <v>2</v>
      </c>
      <c r="F20373" s="38" t="s">
        <v>71</v>
      </c>
      <c r="G20373" s="37" t="s">
        <v>444</v>
      </c>
      <c r="H20373" s="0" t="n">
        <v>682512</v>
      </c>
      <c r="I20373" s="0" t="n">
        <v>364743</v>
      </c>
      <c r="J20373" s="0" t="n">
        <v>83923</v>
      </c>
    </row>
    <row r="20374" customFormat="false" ht="15" hidden="false" customHeight="false" outlineLevel="0" collapsed="false">
      <c r="A20374" s="0" t="n">
        <v>202508</v>
      </c>
      <c r="B20374" s="0" t="n">
        <v>202509</v>
      </c>
      <c r="C20374" s="37" t="s">
        <v>158</v>
      </c>
      <c r="D20374" s="37" t="s">
        <v>445</v>
      </c>
      <c r="E20374" s="0" t="n">
        <v>2</v>
      </c>
      <c r="F20374" s="38" t="s">
        <v>71</v>
      </c>
      <c r="G20374" s="37" t="s">
        <v>446</v>
      </c>
      <c r="H20374" s="0" t="n">
        <v>1596670</v>
      </c>
      <c r="I20374" s="0" t="n">
        <v>675387</v>
      </c>
      <c r="J20374" s="0" t="n">
        <v>20166</v>
      </c>
    </row>
    <row r="20375" customFormat="false" ht="15" hidden="false" customHeight="false" outlineLevel="0" collapsed="false">
      <c r="A20375" s="0" t="n">
        <v>202508</v>
      </c>
      <c r="B20375" s="0" t="n">
        <v>202509</v>
      </c>
      <c r="C20375" s="37" t="s">
        <v>112</v>
      </c>
      <c r="D20375" s="37" t="s">
        <v>447</v>
      </c>
      <c r="E20375" s="0" t="n">
        <v>2</v>
      </c>
      <c r="F20375" s="38" t="s">
        <v>71</v>
      </c>
      <c r="G20375" s="37" t="s">
        <v>448</v>
      </c>
      <c r="H20375" s="0" t="n">
        <v>293516</v>
      </c>
      <c r="I20375" s="0" t="n">
        <v>79731</v>
      </c>
      <c r="J20375" s="0" t="n">
        <v>9541</v>
      </c>
    </row>
    <row r="20376" customFormat="false" ht="15" hidden="false" customHeight="false" outlineLevel="0" collapsed="false">
      <c r="A20376" s="0" t="n">
        <v>202508</v>
      </c>
      <c r="B20376" s="0" t="n">
        <v>202509</v>
      </c>
      <c r="C20376" s="37" t="s">
        <v>136</v>
      </c>
      <c r="D20376" s="37" t="s">
        <v>267</v>
      </c>
      <c r="E20376" s="0" t="n">
        <v>2</v>
      </c>
      <c r="F20376" s="38" t="s">
        <v>71</v>
      </c>
      <c r="G20376" s="37" t="s">
        <v>449</v>
      </c>
      <c r="H20376" s="0" t="n">
        <v>447202</v>
      </c>
      <c r="I20376" s="0" t="n">
        <v>333448</v>
      </c>
      <c r="J20376" s="0" t="n">
        <v>51362</v>
      </c>
    </row>
    <row r="20377" customFormat="false" ht="15" hidden="false" customHeight="false" outlineLevel="0" collapsed="false">
      <c r="A20377" s="0" t="n">
        <v>202508</v>
      </c>
      <c r="B20377" s="0" t="n">
        <v>202509</v>
      </c>
      <c r="C20377" s="37" t="s">
        <v>158</v>
      </c>
      <c r="D20377" s="37" t="s">
        <v>450</v>
      </c>
      <c r="E20377" s="0" t="n">
        <v>2</v>
      </c>
      <c r="F20377" s="38" t="s">
        <v>71</v>
      </c>
      <c r="G20377" s="37" t="s">
        <v>451</v>
      </c>
      <c r="H20377" s="0" t="n">
        <v>288469</v>
      </c>
      <c r="I20377" s="0" t="n">
        <v>149014</v>
      </c>
      <c r="J20377" s="0" t="n">
        <v>46065</v>
      </c>
    </row>
    <row r="20378" customFormat="false" ht="15" hidden="false" customHeight="false" outlineLevel="0" collapsed="false">
      <c r="A20378" s="0" t="n">
        <v>202508</v>
      </c>
      <c r="B20378" s="0" t="n">
        <v>202509</v>
      </c>
      <c r="C20378" s="37" t="s">
        <v>112</v>
      </c>
      <c r="D20378" s="37" t="s">
        <v>452</v>
      </c>
      <c r="E20378" s="0" t="n">
        <v>2</v>
      </c>
      <c r="F20378" s="38" t="s">
        <v>71</v>
      </c>
      <c r="G20378" s="37" t="s">
        <v>453</v>
      </c>
      <c r="H20378" s="0" t="n">
        <v>231328</v>
      </c>
      <c r="I20378" s="0" t="n">
        <v>62095</v>
      </c>
      <c r="J20378" s="0" t="n">
        <v>7672</v>
      </c>
    </row>
    <row r="20379" customFormat="false" ht="15" hidden="false" customHeight="false" outlineLevel="0" collapsed="false">
      <c r="A20379" s="0" t="n">
        <v>202508</v>
      </c>
      <c r="B20379" s="0" t="n">
        <v>202509</v>
      </c>
      <c r="C20379" s="37" t="s">
        <v>178</v>
      </c>
      <c r="D20379" s="37" t="s">
        <v>454</v>
      </c>
      <c r="E20379" s="0" t="n">
        <v>2</v>
      </c>
      <c r="F20379" s="38" t="s">
        <v>71</v>
      </c>
      <c r="G20379" s="37" t="s">
        <v>455</v>
      </c>
      <c r="H20379" s="0" t="n">
        <v>1179249</v>
      </c>
      <c r="I20379" s="0" t="n">
        <v>386431</v>
      </c>
      <c r="J20379" s="0" t="n">
        <v>29058</v>
      </c>
    </row>
    <row r="20380" customFormat="false" ht="15" hidden="false" customHeight="false" outlineLevel="0" collapsed="false">
      <c r="A20380" s="0" t="n">
        <v>202508</v>
      </c>
      <c r="B20380" s="0" t="n">
        <v>202509</v>
      </c>
      <c r="C20380" s="37" t="s">
        <v>115</v>
      </c>
      <c r="D20380" s="37" t="s">
        <v>170</v>
      </c>
      <c r="E20380" s="0" t="n">
        <v>2</v>
      </c>
      <c r="F20380" s="38" t="s">
        <v>71</v>
      </c>
      <c r="G20380" s="37" t="s">
        <v>456</v>
      </c>
      <c r="H20380" s="0" t="n">
        <v>1679029</v>
      </c>
      <c r="I20380" s="0" t="n">
        <v>1196918</v>
      </c>
      <c r="J20380" s="0" t="n">
        <v>110791</v>
      </c>
    </row>
    <row r="20381" customFormat="false" ht="15" hidden="false" customHeight="false" outlineLevel="0" collapsed="false">
      <c r="A20381" s="0" t="n">
        <v>202508</v>
      </c>
      <c r="B20381" s="0" t="n">
        <v>202509</v>
      </c>
      <c r="C20381" s="37" t="s">
        <v>152</v>
      </c>
      <c r="D20381" s="37" t="s">
        <v>350</v>
      </c>
      <c r="E20381" s="0" t="n">
        <v>2</v>
      </c>
      <c r="F20381" s="38" t="s">
        <v>71</v>
      </c>
      <c r="G20381" s="37" t="s">
        <v>457</v>
      </c>
      <c r="H20381" s="0" t="n">
        <v>1109778</v>
      </c>
      <c r="I20381" s="0" t="n">
        <v>2073004</v>
      </c>
      <c r="J20381" s="0" t="n">
        <v>262298</v>
      </c>
    </row>
    <row r="20382" customFormat="false" ht="15" hidden="false" customHeight="false" outlineLevel="0" collapsed="false">
      <c r="A20382" s="0" t="n">
        <v>202508</v>
      </c>
      <c r="B20382" s="0" t="n">
        <v>202509</v>
      </c>
      <c r="C20382" s="37" t="s">
        <v>112</v>
      </c>
      <c r="D20382" s="37" t="s">
        <v>282</v>
      </c>
      <c r="E20382" s="0" t="n">
        <v>2</v>
      </c>
      <c r="F20382" s="38" t="s">
        <v>71</v>
      </c>
      <c r="G20382" s="37" t="s">
        <v>458</v>
      </c>
      <c r="H20382" s="0" t="n">
        <v>4094914</v>
      </c>
      <c r="I20382" s="0" t="n">
        <v>1632594</v>
      </c>
      <c r="J20382" s="0" t="n">
        <v>354825</v>
      </c>
    </row>
    <row r="20383" customFormat="false" ht="15" hidden="false" customHeight="false" outlineLevel="0" collapsed="false">
      <c r="A20383" s="0" t="n">
        <v>202508</v>
      </c>
      <c r="B20383" s="0" t="n">
        <v>202509</v>
      </c>
      <c r="C20383" s="37" t="s">
        <v>158</v>
      </c>
      <c r="D20383" s="37" t="s">
        <v>210</v>
      </c>
      <c r="E20383" s="0" t="n">
        <v>2</v>
      </c>
      <c r="F20383" s="38" t="s">
        <v>71</v>
      </c>
      <c r="G20383" s="37" t="s">
        <v>459</v>
      </c>
      <c r="H20383" s="0" t="n">
        <v>3419360</v>
      </c>
      <c r="I20383" s="0" t="n">
        <v>1284734</v>
      </c>
      <c r="J20383" s="0" t="n">
        <v>48113</v>
      </c>
    </row>
    <row r="20384" customFormat="false" ht="15" hidden="false" customHeight="false" outlineLevel="0" collapsed="false">
      <c r="A20384" s="0" t="n">
        <v>202508</v>
      </c>
      <c r="B20384" s="0" t="n">
        <v>202509</v>
      </c>
      <c r="C20384" s="37" t="s">
        <v>112</v>
      </c>
      <c r="D20384" s="37" t="s">
        <v>447</v>
      </c>
      <c r="E20384" s="0" t="n">
        <v>2</v>
      </c>
      <c r="F20384" s="38" t="s">
        <v>71</v>
      </c>
      <c r="G20384" s="37" t="s">
        <v>460</v>
      </c>
      <c r="H20384" s="0" t="n">
        <v>446109</v>
      </c>
      <c r="I20384" s="0" t="n">
        <v>249685</v>
      </c>
      <c r="J20384" s="0" t="n">
        <v>2224</v>
      </c>
    </row>
    <row r="20385" customFormat="false" ht="15" hidden="false" customHeight="false" outlineLevel="0" collapsed="false">
      <c r="A20385" s="0" t="n">
        <v>202508</v>
      </c>
      <c r="B20385" s="0" t="n">
        <v>202509</v>
      </c>
      <c r="C20385" s="37" t="s">
        <v>124</v>
      </c>
      <c r="D20385" s="37" t="s">
        <v>461</v>
      </c>
      <c r="E20385" s="0" t="n">
        <v>2</v>
      </c>
      <c r="F20385" s="38" t="s">
        <v>71</v>
      </c>
      <c r="G20385" s="37" t="s">
        <v>462</v>
      </c>
      <c r="H20385" s="0" t="n">
        <v>976368</v>
      </c>
      <c r="I20385" s="0" t="n">
        <v>650942</v>
      </c>
      <c r="J20385" s="0" t="n">
        <v>222746</v>
      </c>
    </row>
    <row r="20386" customFormat="false" ht="15" hidden="false" customHeight="false" outlineLevel="0" collapsed="false">
      <c r="A20386" s="0" t="n">
        <v>202508</v>
      </c>
      <c r="B20386" s="0" t="n">
        <v>202509</v>
      </c>
      <c r="C20386" s="37" t="s">
        <v>95</v>
      </c>
      <c r="D20386" s="37" t="s">
        <v>425</v>
      </c>
      <c r="E20386" s="0" t="n">
        <v>2</v>
      </c>
      <c r="F20386" s="38" t="s">
        <v>71</v>
      </c>
      <c r="G20386" s="37" t="s">
        <v>463</v>
      </c>
      <c r="H20386" s="0" t="n">
        <v>352643</v>
      </c>
      <c r="I20386" s="0" t="n">
        <v>133503</v>
      </c>
      <c r="J20386" s="0" t="n">
        <v>-4363</v>
      </c>
    </row>
    <row r="20387" customFormat="false" ht="15" hidden="false" customHeight="false" outlineLevel="0" collapsed="false">
      <c r="A20387" s="0" t="n">
        <v>202508</v>
      </c>
      <c r="B20387" s="0" t="n">
        <v>202509</v>
      </c>
      <c r="C20387" s="37" t="s">
        <v>184</v>
      </c>
      <c r="D20387" s="37" t="s">
        <v>284</v>
      </c>
      <c r="E20387" s="0" t="n">
        <v>2</v>
      </c>
      <c r="F20387" s="38" t="s">
        <v>71</v>
      </c>
      <c r="G20387" s="37" t="s">
        <v>464</v>
      </c>
      <c r="H20387" s="0" t="n">
        <v>737414</v>
      </c>
      <c r="I20387" s="0" t="n">
        <v>211532</v>
      </c>
      <c r="J20387" s="0" t="n">
        <v>35022</v>
      </c>
    </row>
    <row r="20388" customFormat="false" ht="15" hidden="false" customHeight="false" outlineLevel="0" collapsed="false">
      <c r="A20388" s="0" t="n">
        <v>202508</v>
      </c>
      <c r="B20388" s="0" t="n">
        <v>202509</v>
      </c>
      <c r="C20388" s="37" t="s">
        <v>149</v>
      </c>
      <c r="D20388" s="37" t="s">
        <v>237</v>
      </c>
      <c r="E20388" s="0" t="n">
        <v>2</v>
      </c>
      <c r="F20388" s="38" t="s">
        <v>71</v>
      </c>
      <c r="G20388" s="37" t="s">
        <v>465</v>
      </c>
      <c r="H20388" s="0" t="n">
        <v>447335</v>
      </c>
      <c r="I20388" s="0" t="n">
        <v>227606</v>
      </c>
      <c r="J20388" s="0" t="n">
        <v>27682</v>
      </c>
    </row>
    <row r="20389" customFormat="false" ht="15" hidden="false" customHeight="false" outlineLevel="0" collapsed="false">
      <c r="A20389" s="0" t="n">
        <v>202508</v>
      </c>
      <c r="B20389" s="0" t="n">
        <v>202509</v>
      </c>
      <c r="C20389" s="37" t="s">
        <v>95</v>
      </c>
      <c r="D20389" s="37" t="s">
        <v>320</v>
      </c>
      <c r="E20389" s="0" t="n">
        <v>2</v>
      </c>
      <c r="F20389" s="38" t="s">
        <v>71</v>
      </c>
      <c r="G20389" s="37" t="s">
        <v>466</v>
      </c>
      <c r="H20389" s="0" t="n">
        <v>3711353</v>
      </c>
      <c r="I20389" s="0" t="n">
        <v>3557020</v>
      </c>
      <c r="J20389" s="0" t="n">
        <v>399090</v>
      </c>
    </row>
    <row r="20390" customFormat="false" ht="15" hidden="false" customHeight="false" outlineLevel="0" collapsed="false">
      <c r="A20390" s="0" t="n">
        <v>202508</v>
      </c>
      <c r="B20390" s="0" t="n">
        <v>202509</v>
      </c>
      <c r="C20390" s="37" t="s">
        <v>101</v>
      </c>
      <c r="D20390" s="37" t="s">
        <v>467</v>
      </c>
      <c r="E20390" s="0" t="n">
        <v>2</v>
      </c>
      <c r="F20390" s="38" t="s">
        <v>71</v>
      </c>
      <c r="G20390" s="37" t="s">
        <v>468</v>
      </c>
      <c r="H20390" s="0" t="n">
        <v>793764</v>
      </c>
      <c r="I20390" s="0" t="n">
        <v>418905</v>
      </c>
      <c r="J20390" s="0" t="n">
        <v>-17913</v>
      </c>
    </row>
    <row r="20391" customFormat="false" ht="15" hidden="false" customHeight="false" outlineLevel="0" collapsed="false">
      <c r="A20391" s="0" t="n">
        <v>202508</v>
      </c>
      <c r="B20391" s="0" t="n">
        <v>202509</v>
      </c>
      <c r="C20391" s="37" t="s">
        <v>112</v>
      </c>
      <c r="D20391" s="37" t="s">
        <v>233</v>
      </c>
      <c r="E20391" s="0" t="n">
        <v>2</v>
      </c>
      <c r="F20391" s="38" t="s">
        <v>71</v>
      </c>
      <c r="G20391" s="37" t="s">
        <v>469</v>
      </c>
      <c r="H20391" s="0" t="n">
        <v>426282</v>
      </c>
      <c r="I20391" s="0" t="n">
        <v>227810</v>
      </c>
      <c r="J20391" s="0" t="n">
        <v>79940</v>
      </c>
    </row>
    <row r="20392" customFormat="false" ht="15" hidden="false" customHeight="false" outlineLevel="0" collapsed="false">
      <c r="A20392" s="0" t="n">
        <v>202508</v>
      </c>
      <c r="B20392" s="0" t="n">
        <v>202509</v>
      </c>
      <c r="C20392" s="37" t="s">
        <v>112</v>
      </c>
      <c r="D20392" s="37" t="s">
        <v>470</v>
      </c>
      <c r="E20392" s="0" t="n">
        <v>2</v>
      </c>
      <c r="F20392" s="38" t="s">
        <v>71</v>
      </c>
      <c r="G20392" s="37" t="s">
        <v>471</v>
      </c>
      <c r="H20392" s="0" t="n">
        <v>1873359</v>
      </c>
      <c r="I20392" s="0" t="n">
        <v>900421</v>
      </c>
      <c r="J20392" s="0" t="n">
        <v>87923</v>
      </c>
    </row>
    <row r="20393" customFormat="false" ht="15" hidden="false" customHeight="false" outlineLevel="0" collapsed="false">
      <c r="A20393" s="0" t="n">
        <v>202508</v>
      </c>
      <c r="B20393" s="0" t="n">
        <v>202509</v>
      </c>
      <c r="C20393" s="37" t="s">
        <v>98</v>
      </c>
      <c r="D20393" s="37" t="s">
        <v>383</v>
      </c>
      <c r="E20393" s="0" t="n">
        <v>2</v>
      </c>
      <c r="F20393" s="38" t="s">
        <v>71</v>
      </c>
      <c r="G20393" s="37" t="s">
        <v>472</v>
      </c>
      <c r="H20393" s="0" t="n">
        <v>44629</v>
      </c>
      <c r="I20393" s="0" t="n">
        <v>17758</v>
      </c>
      <c r="J20393" s="0" t="n">
        <v>506</v>
      </c>
    </row>
    <row r="20394" customFormat="false" ht="15" hidden="false" customHeight="false" outlineLevel="0" collapsed="false">
      <c r="A20394" s="0" t="n">
        <v>202508</v>
      </c>
      <c r="B20394" s="0" t="n">
        <v>202509</v>
      </c>
      <c r="C20394" s="37" t="s">
        <v>101</v>
      </c>
      <c r="D20394" s="37" t="s">
        <v>258</v>
      </c>
      <c r="E20394" s="0" t="n">
        <v>2</v>
      </c>
      <c r="F20394" s="38" t="s">
        <v>71</v>
      </c>
      <c r="G20394" s="37" t="s">
        <v>473</v>
      </c>
      <c r="H20394" s="0" t="n">
        <v>58655</v>
      </c>
      <c r="I20394" s="0" t="n">
        <v>43366</v>
      </c>
      <c r="J20394" s="0" t="n">
        <v>-2297</v>
      </c>
    </row>
    <row r="20395" customFormat="false" ht="15" hidden="false" customHeight="false" outlineLevel="0" collapsed="false">
      <c r="A20395" s="0" t="n">
        <v>202508</v>
      </c>
      <c r="B20395" s="0" t="n">
        <v>202509</v>
      </c>
      <c r="C20395" s="37" t="s">
        <v>98</v>
      </c>
      <c r="D20395" s="37" t="s">
        <v>474</v>
      </c>
      <c r="E20395" s="0" t="n">
        <v>2</v>
      </c>
      <c r="F20395" s="38" t="s">
        <v>71</v>
      </c>
      <c r="G20395" s="37" t="s">
        <v>475</v>
      </c>
      <c r="H20395" s="0" t="n">
        <v>1940941</v>
      </c>
      <c r="I20395" s="0" t="n">
        <v>1436031</v>
      </c>
      <c r="J20395" s="0" t="n">
        <v>-173881</v>
      </c>
    </row>
    <row r="20396" customFormat="false" ht="15" hidden="false" customHeight="false" outlineLevel="0" collapsed="false">
      <c r="A20396" s="0" t="n">
        <v>202508</v>
      </c>
      <c r="B20396" s="0" t="n">
        <v>202509</v>
      </c>
      <c r="C20396" s="37" t="s">
        <v>112</v>
      </c>
      <c r="D20396" s="37" t="s">
        <v>476</v>
      </c>
      <c r="E20396" s="0" t="n">
        <v>2</v>
      </c>
      <c r="F20396" s="38" t="s">
        <v>71</v>
      </c>
      <c r="G20396" s="37" t="s">
        <v>477</v>
      </c>
      <c r="H20396" s="0" t="n">
        <v>676778</v>
      </c>
      <c r="I20396" s="0" t="n">
        <v>131032</v>
      </c>
      <c r="J20396" s="0" t="n">
        <v>19709</v>
      </c>
    </row>
    <row r="20397" customFormat="false" ht="15" hidden="false" customHeight="false" outlineLevel="0" collapsed="false">
      <c r="A20397" s="0" t="n">
        <v>202508</v>
      </c>
      <c r="B20397" s="0" t="n">
        <v>202509</v>
      </c>
      <c r="C20397" s="37" t="s">
        <v>136</v>
      </c>
      <c r="D20397" s="37" t="s">
        <v>132</v>
      </c>
      <c r="E20397" s="0" t="n">
        <v>2</v>
      </c>
      <c r="F20397" s="38" t="s">
        <v>71</v>
      </c>
      <c r="G20397" s="37" t="s">
        <v>478</v>
      </c>
      <c r="H20397" s="0" t="n">
        <v>449206</v>
      </c>
      <c r="I20397" s="0" t="n">
        <v>331283</v>
      </c>
      <c r="J20397" s="0" t="n">
        <v>-1246</v>
      </c>
    </row>
    <row r="20398" customFormat="false" ht="15" hidden="false" customHeight="false" outlineLevel="0" collapsed="false">
      <c r="A20398" s="0" t="n">
        <v>202508</v>
      </c>
      <c r="B20398" s="0" t="n">
        <v>202509</v>
      </c>
      <c r="C20398" s="37" t="s">
        <v>106</v>
      </c>
      <c r="D20398" s="37" t="s">
        <v>273</v>
      </c>
      <c r="E20398" s="0" t="n">
        <v>2</v>
      </c>
      <c r="F20398" s="38" t="s">
        <v>71</v>
      </c>
      <c r="G20398" s="37" t="s">
        <v>479</v>
      </c>
      <c r="H20398" s="0" t="n">
        <v>107964</v>
      </c>
      <c r="I20398" s="0" t="n">
        <v>51718</v>
      </c>
      <c r="J20398" s="0" t="n">
        <v>2751</v>
      </c>
    </row>
    <row r="20399" customFormat="false" ht="15" hidden="false" customHeight="false" outlineLevel="0" collapsed="false">
      <c r="A20399" s="0" t="n">
        <v>202508</v>
      </c>
      <c r="B20399" s="0" t="n">
        <v>202509</v>
      </c>
      <c r="C20399" s="37" t="s">
        <v>149</v>
      </c>
      <c r="D20399" s="37" t="s">
        <v>159</v>
      </c>
      <c r="E20399" s="0" t="n">
        <v>2</v>
      </c>
      <c r="F20399" s="38" t="s">
        <v>71</v>
      </c>
      <c r="G20399" s="37" t="s">
        <v>480</v>
      </c>
      <c r="H20399" s="0" t="n">
        <v>578160</v>
      </c>
      <c r="I20399" s="0" t="n">
        <v>147322</v>
      </c>
      <c r="J20399" s="0" t="n">
        <v>2911</v>
      </c>
    </row>
    <row r="20400" customFormat="false" ht="15" hidden="false" customHeight="false" outlineLevel="0" collapsed="false">
      <c r="A20400" s="0" t="n">
        <v>202508</v>
      </c>
      <c r="B20400" s="0" t="n">
        <v>202509</v>
      </c>
      <c r="C20400" s="37" t="s">
        <v>109</v>
      </c>
      <c r="D20400" s="37" t="s">
        <v>241</v>
      </c>
      <c r="E20400" s="0" t="n">
        <v>2</v>
      </c>
      <c r="F20400" s="38" t="s">
        <v>71</v>
      </c>
      <c r="G20400" s="37" t="s">
        <v>481</v>
      </c>
      <c r="H20400" s="0" t="n">
        <v>6059539</v>
      </c>
      <c r="I20400" s="0" t="n">
        <v>5310311</v>
      </c>
      <c r="J20400" s="0" t="n">
        <v>710420</v>
      </c>
    </row>
    <row r="20401" customFormat="false" ht="15" hidden="false" customHeight="false" outlineLevel="0" collapsed="false">
      <c r="A20401" s="0" t="n">
        <v>202508</v>
      </c>
      <c r="B20401" s="0" t="n">
        <v>202509</v>
      </c>
      <c r="C20401" s="37" t="s">
        <v>184</v>
      </c>
      <c r="D20401" s="37" t="s">
        <v>482</v>
      </c>
      <c r="E20401" s="0" t="n">
        <v>2</v>
      </c>
      <c r="F20401" s="38" t="s">
        <v>71</v>
      </c>
      <c r="G20401" s="37" t="s">
        <v>483</v>
      </c>
      <c r="H20401" s="0" t="n">
        <v>1301723</v>
      </c>
      <c r="I20401" s="0" t="n">
        <v>924219</v>
      </c>
      <c r="J20401" s="0" t="n">
        <v>109939</v>
      </c>
    </row>
    <row r="20402" customFormat="false" ht="15" hidden="false" customHeight="false" outlineLevel="0" collapsed="false">
      <c r="A20402" s="0" t="n">
        <v>202508</v>
      </c>
      <c r="B20402" s="0" t="n">
        <v>202509</v>
      </c>
      <c r="C20402" s="37" t="s">
        <v>152</v>
      </c>
      <c r="D20402" s="37" t="s">
        <v>328</v>
      </c>
      <c r="E20402" s="0" t="n">
        <v>2</v>
      </c>
      <c r="F20402" s="38" t="s">
        <v>71</v>
      </c>
      <c r="G20402" s="37" t="s">
        <v>484</v>
      </c>
      <c r="H20402" s="0" t="n">
        <v>710533</v>
      </c>
      <c r="I20402" s="0" t="n">
        <v>652823</v>
      </c>
      <c r="J20402" s="0" t="n">
        <v>101323</v>
      </c>
    </row>
    <row r="20403" customFormat="false" ht="15" hidden="false" customHeight="false" outlineLevel="0" collapsed="false">
      <c r="A20403" s="0" t="n">
        <v>202508</v>
      </c>
      <c r="B20403" s="0" t="n">
        <v>202509</v>
      </c>
      <c r="C20403" s="37" t="s">
        <v>115</v>
      </c>
      <c r="D20403" s="37" t="s">
        <v>423</v>
      </c>
      <c r="E20403" s="0" t="n">
        <v>2</v>
      </c>
      <c r="F20403" s="38" t="s">
        <v>71</v>
      </c>
      <c r="G20403" s="37" t="s">
        <v>485</v>
      </c>
      <c r="H20403" s="0" t="n">
        <v>387945</v>
      </c>
      <c r="I20403" s="0" t="n">
        <v>307037</v>
      </c>
      <c r="J20403" s="0" t="n">
        <v>48826</v>
      </c>
    </row>
    <row r="20404" customFormat="false" ht="15" hidden="false" customHeight="false" outlineLevel="0" collapsed="false">
      <c r="A20404" s="0" t="n">
        <v>202508</v>
      </c>
      <c r="B20404" s="0" t="n">
        <v>202509</v>
      </c>
      <c r="C20404" s="37" t="s">
        <v>136</v>
      </c>
      <c r="D20404" s="37" t="s">
        <v>258</v>
      </c>
      <c r="E20404" s="0" t="n">
        <v>2</v>
      </c>
      <c r="F20404" s="38" t="s">
        <v>71</v>
      </c>
      <c r="G20404" s="37" t="s">
        <v>486</v>
      </c>
      <c r="H20404" s="0" t="n">
        <v>278477</v>
      </c>
      <c r="I20404" s="0" t="n">
        <v>188998</v>
      </c>
      <c r="J20404" s="0" t="n">
        <v>1588</v>
      </c>
    </row>
    <row r="20405" customFormat="false" ht="15" hidden="false" customHeight="false" outlineLevel="0" collapsed="false">
      <c r="A20405" s="0" t="n">
        <v>202508</v>
      </c>
      <c r="B20405" s="0" t="n">
        <v>202509</v>
      </c>
      <c r="C20405" s="37" t="s">
        <v>109</v>
      </c>
      <c r="D20405" s="37" t="s">
        <v>130</v>
      </c>
      <c r="E20405" s="0" t="n">
        <v>2</v>
      </c>
      <c r="F20405" s="38" t="s">
        <v>71</v>
      </c>
      <c r="G20405" s="37" t="s">
        <v>487</v>
      </c>
      <c r="H20405" s="0" t="n">
        <v>53474</v>
      </c>
      <c r="I20405" s="0" t="n">
        <v>23311</v>
      </c>
      <c r="J20405" s="0" t="n">
        <v>-1274</v>
      </c>
    </row>
    <row r="20406" customFormat="false" ht="15" hidden="false" customHeight="false" outlineLevel="0" collapsed="false">
      <c r="A20406" s="0" t="n">
        <v>202508</v>
      </c>
      <c r="B20406" s="0" t="n">
        <v>202509</v>
      </c>
      <c r="C20406" s="37" t="s">
        <v>112</v>
      </c>
      <c r="D20406" s="37" t="s">
        <v>107</v>
      </c>
      <c r="E20406" s="0" t="n">
        <v>2</v>
      </c>
      <c r="F20406" s="38" t="s">
        <v>71</v>
      </c>
      <c r="G20406" s="37" t="s">
        <v>488</v>
      </c>
      <c r="H20406" s="0" t="n">
        <v>1154964</v>
      </c>
      <c r="I20406" s="0" t="n">
        <v>419537</v>
      </c>
      <c r="J20406" s="0" t="n">
        <v>27334</v>
      </c>
    </row>
    <row r="20407" customFormat="false" ht="15" hidden="false" customHeight="false" outlineLevel="0" collapsed="false">
      <c r="A20407" s="0" t="n">
        <v>202508</v>
      </c>
      <c r="B20407" s="0" t="n">
        <v>202509</v>
      </c>
      <c r="C20407" s="37" t="s">
        <v>152</v>
      </c>
      <c r="D20407" s="37" t="s">
        <v>212</v>
      </c>
      <c r="E20407" s="0" t="n">
        <v>2</v>
      </c>
      <c r="F20407" s="38" t="s">
        <v>71</v>
      </c>
      <c r="G20407" s="37" t="s">
        <v>489</v>
      </c>
      <c r="H20407" s="0" t="n">
        <v>1702916</v>
      </c>
      <c r="I20407" s="0" t="n">
        <v>2355160</v>
      </c>
      <c r="J20407" s="0" t="n">
        <v>310255</v>
      </c>
    </row>
    <row r="20408" customFormat="false" ht="15" hidden="false" customHeight="false" outlineLevel="0" collapsed="false">
      <c r="A20408" s="0" t="n">
        <v>202508</v>
      </c>
      <c r="B20408" s="0" t="n">
        <v>202509</v>
      </c>
      <c r="C20408" s="37" t="s">
        <v>152</v>
      </c>
      <c r="D20408" s="37" t="s">
        <v>490</v>
      </c>
      <c r="E20408" s="0" t="n">
        <v>2</v>
      </c>
      <c r="F20408" s="38" t="s">
        <v>71</v>
      </c>
      <c r="G20408" s="37" t="s">
        <v>491</v>
      </c>
      <c r="H20408" s="0" t="n">
        <v>73075</v>
      </c>
      <c r="I20408" s="0" t="n">
        <v>29857</v>
      </c>
      <c r="J20408" s="0" t="n">
        <v>2712</v>
      </c>
    </row>
    <row r="20409" customFormat="false" ht="15" hidden="false" customHeight="false" outlineLevel="0" collapsed="false">
      <c r="A20409" s="0" t="n">
        <v>202508</v>
      </c>
      <c r="B20409" s="0" t="n">
        <v>202509</v>
      </c>
      <c r="C20409" s="37" t="s">
        <v>112</v>
      </c>
      <c r="D20409" s="37" t="s">
        <v>120</v>
      </c>
      <c r="E20409" s="0" t="n">
        <v>2</v>
      </c>
      <c r="F20409" s="38" t="s">
        <v>71</v>
      </c>
      <c r="G20409" s="37" t="s">
        <v>492</v>
      </c>
      <c r="H20409" s="0" t="n">
        <v>355244</v>
      </c>
      <c r="I20409" s="0" t="n">
        <v>287398</v>
      </c>
      <c r="J20409" s="0" t="n">
        <v>-30732</v>
      </c>
    </row>
    <row r="20410" customFormat="false" ht="15" hidden="false" customHeight="false" outlineLevel="0" collapsed="false">
      <c r="A20410" s="0" t="n">
        <v>202508</v>
      </c>
      <c r="B20410" s="0" t="n">
        <v>202509</v>
      </c>
      <c r="C20410" s="37" t="s">
        <v>184</v>
      </c>
      <c r="D20410" s="37" t="s">
        <v>493</v>
      </c>
      <c r="E20410" s="0" t="n">
        <v>2</v>
      </c>
      <c r="F20410" s="38" t="s">
        <v>71</v>
      </c>
      <c r="G20410" s="37" t="s">
        <v>494</v>
      </c>
      <c r="H20410" s="0" t="n">
        <v>172494</v>
      </c>
      <c r="I20410" s="0" t="n">
        <v>91254</v>
      </c>
      <c r="J20410" s="0" t="n">
        <v>7825</v>
      </c>
    </row>
    <row r="20411" customFormat="false" ht="15" hidden="false" customHeight="false" outlineLevel="0" collapsed="false">
      <c r="A20411" s="0" t="n">
        <v>202508</v>
      </c>
      <c r="B20411" s="0" t="n">
        <v>202509</v>
      </c>
      <c r="C20411" s="37" t="s">
        <v>109</v>
      </c>
      <c r="D20411" s="37" t="s">
        <v>495</v>
      </c>
      <c r="E20411" s="0" t="n">
        <v>2</v>
      </c>
      <c r="F20411" s="38" t="s">
        <v>71</v>
      </c>
      <c r="G20411" s="37" t="s">
        <v>496</v>
      </c>
      <c r="H20411" s="0" t="n">
        <v>177141</v>
      </c>
      <c r="I20411" s="0" t="n">
        <v>29555</v>
      </c>
      <c r="J20411" s="0" t="n">
        <v>-593</v>
      </c>
    </row>
    <row r="20412" customFormat="false" ht="15" hidden="false" customHeight="false" outlineLevel="0" collapsed="false">
      <c r="A20412" s="0" t="n">
        <v>202508</v>
      </c>
      <c r="B20412" s="0" t="n">
        <v>202509</v>
      </c>
      <c r="C20412" s="37" t="s">
        <v>101</v>
      </c>
      <c r="D20412" s="37" t="s">
        <v>269</v>
      </c>
      <c r="E20412" s="0" t="n">
        <v>2</v>
      </c>
      <c r="F20412" s="38" t="s">
        <v>71</v>
      </c>
      <c r="G20412" s="37" t="s">
        <v>497</v>
      </c>
      <c r="H20412" s="0" t="n">
        <v>415471</v>
      </c>
      <c r="I20412" s="0" t="n">
        <v>161920</v>
      </c>
      <c r="J20412" s="0" t="n">
        <v>13312</v>
      </c>
    </row>
    <row r="20413" customFormat="false" ht="15" hidden="false" customHeight="false" outlineLevel="0" collapsed="false">
      <c r="A20413" s="0" t="n">
        <v>202508</v>
      </c>
      <c r="B20413" s="0" t="n">
        <v>202509</v>
      </c>
      <c r="C20413" s="37" t="s">
        <v>109</v>
      </c>
      <c r="D20413" s="37" t="s">
        <v>391</v>
      </c>
      <c r="E20413" s="0" t="n">
        <v>2</v>
      </c>
      <c r="F20413" s="38" t="s">
        <v>71</v>
      </c>
      <c r="G20413" s="37" t="s">
        <v>498</v>
      </c>
      <c r="H20413" s="0" t="n">
        <v>46788</v>
      </c>
      <c r="I20413" s="0" t="n">
        <v>45841</v>
      </c>
      <c r="J20413" s="0" t="n">
        <v>8089</v>
      </c>
    </row>
    <row r="20414" customFormat="false" ht="15" hidden="false" customHeight="false" outlineLevel="0" collapsed="false">
      <c r="A20414" s="0" t="n">
        <v>202508</v>
      </c>
      <c r="B20414" s="0" t="n">
        <v>202509</v>
      </c>
      <c r="C20414" s="37" t="s">
        <v>184</v>
      </c>
      <c r="D20414" s="37" t="s">
        <v>141</v>
      </c>
      <c r="E20414" s="0" t="n">
        <v>2</v>
      </c>
      <c r="F20414" s="38" t="s">
        <v>71</v>
      </c>
      <c r="G20414" s="37" t="s">
        <v>499</v>
      </c>
      <c r="H20414" s="0" t="n">
        <v>1080263</v>
      </c>
      <c r="I20414" s="0" t="n">
        <v>548481</v>
      </c>
      <c r="J20414" s="0" t="n">
        <v>-92876</v>
      </c>
    </row>
    <row r="20415" customFormat="false" ht="15" hidden="false" customHeight="false" outlineLevel="0" collapsed="false">
      <c r="A20415" s="0" t="n">
        <v>202508</v>
      </c>
      <c r="B20415" s="0" t="n">
        <v>202509</v>
      </c>
      <c r="C20415" s="37" t="s">
        <v>101</v>
      </c>
      <c r="D20415" s="37" t="s">
        <v>500</v>
      </c>
      <c r="E20415" s="0" t="n">
        <v>2</v>
      </c>
      <c r="F20415" s="38" t="s">
        <v>71</v>
      </c>
      <c r="G20415" s="37" t="s">
        <v>501</v>
      </c>
      <c r="H20415" s="0" t="n">
        <v>1202358</v>
      </c>
      <c r="I20415" s="0" t="n">
        <v>639096</v>
      </c>
      <c r="J20415" s="0" t="n">
        <v>147447</v>
      </c>
    </row>
    <row r="20416" customFormat="false" ht="15" hidden="false" customHeight="false" outlineLevel="0" collapsed="false">
      <c r="A20416" s="0" t="n">
        <v>202508</v>
      </c>
      <c r="B20416" s="0" t="n">
        <v>202509</v>
      </c>
      <c r="C20416" s="37" t="s">
        <v>149</v>
      </c>
      <c r="D20416" s="37" t="s">
        <v>502</v>
      </c>
      <c r="E20416" s="0" t="n">
        <v>2</v>
      </c>
      <c r="F20416" s="38" t="s">
        <v>71</v>
      </c>
      <c r="G20416" s="37" t="s">
        <v>503</v>
      </c>
      <c r="H20416" s="0" t="n">
        <v>346779</v>
      </c>
      <c r="I20416" s="0" t="n">
        <v>197376</v>
      </c>
      <c r="J20416" s="0" t="n">
        <v>-4856</v>
      </c>
    </row>
    <row r="20417" customFormat="false" ht="15" hidden="false" customHeight="false" outlineLevel="0" collapsed="false">
      <c r="A20417" s="0" t="n">
        <v>202508</v>
      </c>
      <c r="B20417" s="0" t="n">
        <v>202509</v>
      </c>
      <c r="C20417" s="37" t="s">
        <v>178</v>
      </c>
      <c r="D20417" s="37" t="s">
        <v>161</v>
      </c>
      <c r="E20417" s="0" t="n">
        <v>2</v>
      </c>
      <c r="F20417" s="38" t="s">
        <v>71</v>
      </c>
      <c r="G20417" s="37" t="s">
        <v>504</v>
      </c>
      <c r="H20417" s="0" t="n">
        <v>23692</v>
      </c>
      <c r="I20417" s="0" t="n">
        <v>11133</v>
      </c>
      <c r="J20417" s="0" t="n">
        <v>1999</v>
      </c>
    </row>
    <row r="20418" customFormat="false" ht="15" hidden="false" customHeight="false" outlineLevel="0" collapsed="false">
      <c r="A20418" s="0" t="n">
        <v>202508</v>
      </c>
      <c r="B20418" s="0" t="n">
        <v>202509</v>
      </c>
      <c r="C20418" s="37" t="s">
        <v>112</v>
      </c>
      <c r="D20418" s="37" t="s">
        <v>294</v>
      </c>
      <c r="E20418" s="0" t="n">
        <v>2</v>
      </c>
      <c r="F20418" s="38" t="s">
        <v>71</v>
      </c>
      <c r="G20418" s="37" t="s">
        <v>505</v>
      </c>
      <c r="H20418" s="0" t="n">
        <v>134363</v>
      </c>
      <c r="I20418" s="0" t="n">
        <v>98466</v>
      </c>
      <c r="J20418" s="0" t="n">
        <v>16159</v>
      </c>
    </row>
    <row r="20419" customFormat="false" ht="15" hidden="false" customHeight="false" outlineLevel="0" collapsed="false">
      <c r="A20419" s="0" t="n">
        <v>202508</v>
      </c>
      <c r="B20419" s="0" t="n">
        <v>202509</v>
      </c>
      <c r="C20419" s="37" t="s">
        <v>149</v>
      </c>
      <c r="D20419" s="37" t="s">
        <v>116</v>
      </c>
      <c r="E20419" s="0" t="n">
        <v>2</v>
      </c>
      <c r="F20419" s="38" t="s">
        <v>71</v>
      </c>
      <c r="G20419" s="37" t="s">
        <v>506</v>
      </c>
      <c r="H20419" s="0" t="n">
        <v>2358267</v>
      </c>
      <c r="I20419" s="0" t="n">
        <v>500024</v>
      </c>
      <c r="J20419" s="0" t="n">
        <v>24942</v>
      </c>
    </row>
    <row r="20420" customFormat="false" ht="15" hidden="false" customHeight="false" outlineLevel="0" collapsed="false">
      <c r="A20420" s="0" t="n">
        <v>202508</v>
      </c>
      <c r="B20420" s="0" t="n">
        <v>202509</v>
      </c>
      <c r="C20420" s="37" t="s">
        <v>95</v>
      </c>
      <c r="D20420" s="37" t="s">
        <v>251</v>
      </c>
      <c r="E20420" s="0" t="n">
        <v>2</v>
      </c>
      <c r="F20420" s="38" t="s">
        <v>71</v>
      </c>
      <c r="G20420" s="37" t="s">
        <v>507</v>
      </c>
      <c r="H20420" s="0" t="n">
        <v>19249</v>
      </c>
      <c r="I20420" s="0" t="n">
        <v>19080</v>
      </c>
      <c r="J20420" s="0" t="n">
        <v>2394</v>
      </c>
    </row>
    <row r="20421" customFormat="false" ht="15" hidden="false" customHeight="false" outlineLevel="0" collapsed="false">
      <c r="A20421" s="0" t="n">
        <v>202508</v>
      </c>
      <c r="B20421" s="0" t="n">
        <v>202509</v>
      </c>
      <c r="C20421" s="37" t="s">
        <v>106</v>
      </c>
      <c r="D20421" s="37" t="s">
        <v>118</v>
      </c>
      <c r="E20421" s="0" t="n">
        <v>2</v>
      </c>
      <c r="F20421" s="38" t="s">
        <v>71</v>
      </c>
      <c r="G20421" s="37" t="s">
        <v>508</v>
      </c>
      <c r="H20421" s="0" t="n">
        <v>486070</v>
      </c>
      <c r="I20421" s="0" t="n">
        <v>308727</v>
      </c>
      <c r="J20421" s="0" t="n">
        <v>3042</v>
      </c>
    </row>
    <row r="20422" customFormat="false" ht="15" hidden="false" customHeight="false" outlineLevel="0" collapsed="false">
      <c r="A20422" s="0" t="n">
        <v>202508</v>
      </c>
      <c r="B20422" s="0" t="n">
        <v>202509</v>
      </c>
      <c r="C20422" s="37" t="s">
        <v>152</v>
      </c>
      <c r="D20422" s="37" t="s">
        <v>509</v>
      </c>
      <c r="E20422" s="0" t="n">
        <v>2</v>
      </c>
      <c r="F20422" s="38" t="s">
        <v>71</v>
      </c>
      <c r="G20422" s="37" t="s">
        <v>510</v>
      </c>
      <c r="H20422" s="0" t="n">
        <v>123327</v>
      </c>
      <c r="I20422" s="0" t="n">
        <v>59952</v>
      </c>
      <c r="J20422" s="0" t="n">
        <v>-5551</v>
      </c>
    </row>
    <row r="20423" customFormat="false" ht="15" hidden="false" customHeight="false" outlineLevel="0" collapsed="false">
      <c r="A20423" s="0" t="n">
        <v>202508</v>
      </c>
      <c r="B20423" s="0" t="n">
        <v>202509</v>
      </c>
      <c r="C20423" s="37" t="s">
        <v>101</v>
      </c>
      <c r="D20423" s="37" t="s">
        <v>511</v>
      </c>
      <c r="E20423" s="0" t="n">
        <v>2</v>
      </c>
      <c r="F20423" s="38" t="s">
        <v>71</v>
      </c>
      <c r="G20423" s="37" t="s">
        <v>512</v>
      </c>
      <c r="H20423" s="0" t="n">
        <v>1770329</v>
      </c>
      <c r="I20423" s="0" t="n">
        <v>827809</v>
      </c>
      <c r="J20423" s="0" t="n">
        <v>160408</v>
      </c>
    </row>
    <row r="20424" customFormat="false" ht="15" hidden="false" customHeight="false" outlineLevel="0" collapsed="false">
      <c r="A20424" s="0" t="n">
        <v>202508</v>
      </c>
      <c r="B20424" s="0" t="n">
        <v>202509</v>
      </c>
      <c r="C20424" s="37" t="s">
        <v>178</v>
      </c>
      <c r="D20424" s="37" t="s">
        <v>513</v>
      </c>
      <c r="E20424" s="0" t="n">
        <v>2</v>
      </c>
      <c r="F20424" s="38" t="s">
        <v>71</v>
      </c>
      <c r="G20424" s="37" t="s">
        <v>514</v>
      </c>
      <c r="H20424" s="0" t="n">
        <v>215883</v>
      </c>
      <c r="I20424" s="0" t="n">
        <v>96070</v>
      </c>
      <c r="J20424" s="0" t="n">
        <v>1122</v>
      </c>
    </row>
    <row r="20425" customFormat="false" ht="15" hidden="false" customHeight="false" outlineLevel="0" collapsed="false">
      <c r="A20425" s="0" t="n">
        <v>202508</v>
      </c>
      <c r="B20425" s="0" t="n">
        <v>202509</v>
      </c>
      <c r="C20425" s="37" t="s">
        <v>178</v>
      </c>
      <c r="D20425" s="37" t="s">
        <v>452</v>
      </c>
      <c r="E20425" s="0" t="n">
        <v>2</v>
      </c>
      <c r="F20425" s="38" t="s">
        <v>71</v>
      </c>
      <c r="G20425" s="37" t="s">
        <v>515</v>
      </c>
      <c r="H20425" s="0" t="n">
        <v>714131</v>
      </c>
      <c r="I20425" s="0" t="n">
        <v>459890</v>
      </c>
      <c r="J20425" s="0" t="n">
        <v>119607</v>
      </c>
    </row>
    <row r="20426" customFormat="false" ht="15" hidden="false" customHeight="false" outlineLevel="0" collapsed="false">
      <c r="A20426" s="0" t="n">
        <v>202508</v>
      </c>
      <c r="B20426" s="0" t="n">
        <v>202509</v>
      </c>
      <c r="C20426" s="37" t="s">
        <v>101</v>
      </c>
      <c r="D20426" s="37" t="s">
        <v>516</v>
      </c>
      <c r="E20426" s="0" t="n">
        <v>2</v>
      </c>
      <c r="F20426" s="38" t="s">
        <v>71</v>
      </c>
      <c r="G20426" s="37" t="s">
        <v>517</v>
      </c>
      <c r="H20426" s="0" t="n">
        <v>761713</v>
      </c>
      <c r="I20426" s="0" t="n">
        <v>469104</v>
      </c>
      <c r="J20426" s="0" t="n">
        <v>78951</v>
      </c>
    </row>
    <row r="20427" customFormat="false" ht="15" hidden="false" customHeight="false" outlineLevel="0" collapsed="false">
      <c r="A20427" s="0" t="n">
        <v>202508</v>
      </c>
      <c r="B20427" s="0" t="n">
        <v>202509</v>
      </c>
      <c r="C20427" s="37" t="s">
        <v>149</v>
      </c>
      <c r="D20427" s="37" t="s">
        <v>396</v>
      </c>
      <c r="E20427" s="0" t="n">
        <v>2</v>
      </c>
      <c r="F20427" s="38" t="s">
        <v>71</v>
      </c>
      <c r="G20427" s="37" t="s">
        <v>518</v>
      </c>
      <c r="H20427" s="0" t="n">
        <v>4727583</v>
      </c>
      <c r="I20427" s="0" t="n">
        <v>2001992</v>
      </c>
      <c r="J20427" s="0" t="n">
        <v>-8930</v>
      </c>
    </row>
    <row r="20428" customFormat="false" ht="15" hidden="false" customHeight="false" outlineLevel="0" collapsed="false">
      <c r="A20428" s="0" t="n">
        <v>202508</v>
      </c>
      <c r="B20428" s="0" t="n">
        <v>202509</v>
      </c>
      <c r="C20428" s="37" t="s">
        <v>106</v>
      </c>
      <c r="D20428" s="37" t="s">
        <v>519</v>
      </c>
      <c r="E20428" s="0" t="n">
        <v>2</v>
      </c>
      <c r="F20428" s="38" t="s">
        <v>71</v>
      </c>
      <c r="G20428" s="37" t="s">
        <v>520</v>
      </c>
      <c r="H20428" s="0" t="n">
        <v>453763</v>
      </c>
      <c r="I20428" s="0" t="n">
        <v>211455</v>
      </c>
      <c r="J20428" s="0" t="n">
        <v>29362</v>
      </c>
    </row>
    <row r="20429" customFormat="false" ht="15" hidden="false" customHeight="false" outlineLevel="0" collapsed="false">
      <c r="A20429" s="0" t="n">
        <v>202508</v>
      </c>
      <c r="B20429" s="0" t="n">
        <v>202509</v>
      </c>
      <c r="C20429" s="37" t="s">
        <v>149</v>
      </c>
      <c r="D20429" s="37" t="s">
        <v>430</v>
      </c>
      <c r="E20429" s="0" t="n">
        <v>2</v>
      </c>
      <c r="F20429" s="38" t="s">
        <v>71</v>
      </c>
      <c r="G20429" s="37" t="s">
        <v>521</v>
      </c>
      <c r="H20429" s="0" t="n">
        <v>901980</v>
      </c>
      <c r="I20429" s="0" t="n">
        <v>493406</v>
      </c>
      <c r="J20429" s="0" t="n">
        <v>65518</v>
      </c>
    </row>
    <row r="20430" customFormat="false" ht="15" hidden="false" customHeight="false" outlineLevel="0" collapsed="false">
      <c r="A20430" s="0" t="n">
        <v>202508</v>
      </c>
      <c r="B20430" s="0" t="n">
        <v>202509</v>
      </c>
      <c r="C20430" s="37" t="s">
        <v>149</v>
      </c>
      <c r="D20430" s="37" t="s">
        <v>352</v>
      </c>
      <c r="E20430" s="0" t="n">
        <v>2</v>
      </c>
      <c r="F20430" s="38" t="s">
        <v>71</v>
      </c>
      <c r="G20430" s="37" t="s">
        <v>522</v>
      </c>
      <c r="H20430" s="0" t="n">
        <v>71341</v>
      </c>
      <c r="I20430" s="0" t="n">
        <v>42412</v>
      </c>
      <c r="J20430" s="0" t="n">
        <v>10699</v>
      </c>
    </row>
    <row r="20431" customFormat="false" ht="15" hidden="false" customHeight="false" outlineLevel="0" collapsed="false">
      <c r="A20431" s="0" t="n">
        <v>202508</v>
      </c>
      <c r="B20431" s="0" t="n">
        <v>202509</v>
      </c>
      <c r="C20431" s="37" t="s">
        <v>95</v>
      </c>
      <c r="D20431" s="37" t="s">
        <v>269</v>
      </c>
      <c r="E20431" s="0" t="n">
        <v>2</v>
      </c>
      <c r="F20431" s="38" t="s">
        <v>71</v>
      </c>
      <c r="G20431" s="37" t="s">
        <v>523</v>
      </c>
      <c r="H20431" s="0" t="n">
        <v>2548212</v>
      </c>
      <c r="I20431" s="0" t="n">
        <v>1359001</v>
      </c>
      <c r="J20431" s="0" t="n">
        <v>42272</v>
      </c>
    </row>
    <row r="20432" customFormat="false" ht="15" hidden="false" customHeight="false" outlineLevel="0" collapsed="false">
      <c r="A20432" s="0" t="n">
        <v>202508</v>
      </c>
      <c r="B20432" s="0" t="n">
        <v>202509</v>
      </c>
      <c r="C20432" s="37" t="s">
        <v>106</v>
      </c>
      <c r="D20432" s="37" t="s">
        <v>110</v>
      </c>
      <c r="E20432" s="0" t="n">
        <v>2</v>
      </c>
      <c r="F20432" s="38" t="s">
        <v>71</v>
      </c>
      <c r="G20432" s="37" t="s">
        <v>524</v>
      </c>
      <c r="H20432" s="0" t="n">
        <v>277326</v>
      </c>
      <c r="I20432" s="0" t="n">
        <v>113506</v>
      </c>
      <c r="J20432" s="0" t="n">
        <v>6444</v>
      </c>
    </row>
    <row r="20433" customFormat="false" ht="15" hidden="false" customHeight="false" outlineLevel="0" collapsed="false">
      <c r="A20433" s="0" t="n">
        <v>202508</v>
      </c>
      <c r="B20433" s="0" t="n">
        <v>202509</v>
      </c>
      <c r="C20433" s="37" t="s">
        <v>149</v>
      </c>
      <c r="D20433" s="37" t="s">
        <v>383</v>
      </c>
      <c r="E20433" s="0" t="n">
        <v>2</v>
      </c>
      <c r="F20433" s="38" t="s">
        <v>71</v>
      </c>
      <c r="G20433" s="37" t="s">
        <v>525</v>
      </c>
      <c r="H20433" s="0" t="n">
        <v>361223</v>
      </c>
      <c r="I20433" s="0" t="n">
        <v>249948</v>
      </c>
      <c r="J20433" s="0" t="n">
        <v>30826</v>
      </c>
    </row>
    <row r="20434" customFormat="false" ht="15" hidden="false" customHeight="false" outlineLevel="0" collapsed="false">
      <c r="A20434" s="0" t="n">
        <v>202508</v>
      </c>
      <c r="B20434" s="0" t="n">
        <v>202509</v>
      </c>
      <c r="C20434" s="37" t="s">
        <v>184</v>
      </c>
      <c r="D20434" s="37" t="s">
        <v>218</v>
      </c>
      <c r="E20434" s="0" t="n">
        <v>2</v>
      </c>
      <c r="F20434" s="38" t="s">
        <v>71</v>
      </c>
      <c r="G20434" s="37" t="s">
        <v>526</v>
      </c>
      <c r="H20434" s="0" t="n">
        <v>390501</v>
      </c>
      <c r="I20434" s="0" t="n">
        <v>187526</v>
      </c>
      <c r="J20434" s="0" t="n">
        <v>15343</v>
      </c>
    </row>
    <row r="20435" customFormat="false" ht="15" hidden="false" customHeight="false" outlineLevel="0" collapsed="false">
      <c r="A20435" s="0" t="n">
        <v>202508</v>
      </c>
      <c r="B20435" s="0" t="n">
        <v>202509</v>
      </c>
      <c r="C20435" s="37" t="s">
        <v>112</v>
      </c>
      <c r="D20435" s="37" t="s">
        <v>200</v>
      </c>
      <c r="E20435" s="0" t="n">
        <v>2</v>
      </c>
      <c r="F20435" s="38" t="s">
        <v>71</v>
      </c>
      <c r="G20435" s="37" t="s">
        <v>527</v>
      </c>
      <c r="H20435" s="0" t="n">
        <v>79568</v>
      </c>
      <c r="I20435" s="0" t="n">
        <v>31027</v>
      </c>
      <c r="J20435" s="0" t="n">
        <v>-1831</v>
      </c>
    </row>
    <row r="20436" customFormat="false" ht="15" hidden="false" customHeight="false" outlineLevel="0" collapsed="false">
      <c r="A20436" s="0" t="n">
        <v>202508</v>
      </c>
      <c r="B20436" s="0" t="n">
        <v>202509</v>
      </c>
      <c r="C20436" s="37" t="s">
        <v>152</v>
      </c>
      <c r="D20436" s="37" t="s">
        <v>328</v>
      </c>
      <c r="E20436" s="0" t="n">
        <v>2</v>
      </c>
      <c r="F20436" s="38" t="s">
        <v>71</v>
      </c>
      <c r="G20436" s="37" t="s">
        <v>528</v>
      </c>
      <c r="H20436" s="0" t="n">
        <v>1265258</v>
      </c>
      <c r="I20436" s="0" t="n">
        <v>347013</v>
      </c>
      <c r="J20436" s="0" t="n">
        <v>62977</v>
      </c>
    </row>
    <row r="20437" customFormat="false" ht="15" hidden="false" customHeight="false" outlineLevel="0" collapsed="false">
      <c r="A20437" s="0" t="n">
        <v>202508</v>
      </c>
      <c r="B20437" s="0" t="n">
        <v>202509</v>
      </c>
      <c r="C20437" s="37" t="s">
        <v>95</v>
      </c>
      <c r="D20437" s="37" t="s">
        <v>96</v>
      </c>
      <c r="E20437" s="0" t="n">
        <v>2</v>
      </c>
      <c r="F20437" s="38" t="s">
        <v>71</v>
      </c>
      <c r="G20437" s="37" t="s">
        <v>529</v>
      </c>
      <c r="H20437" s="0" t="n">
        <v>2045550</v>
      </c>
      <c r="I20437" s="0" t="n">
        <v>994299</v>
      </c>
      <c r="J20437" s="0" t="n">
        <v>238451</v>
      </c>
    </row>
    <row r="20438" customFormat="false" ht="15" hidden="false" customHeight="false" outlineLevel="0" collapsed="false">
      <c r="A20438" s="0" t="n">
        <v>202508</v>
      </c>
      <c r="B20438" s="0" t="n">
        <v>202509</v>
      </c>
      <c r="C20438" s="37" t="s">
        <v>158</v>
      </c>
      <c r="D20438" s="37" t="s">
        <v>474</v>
      </c>
      <c r="E20438" s="0" t="n">
        <v>2</v>
      </c>
      <c r="F20438" s="38" t="s">
        <v>71</v>
      </c>
      <c r="G20438" s="37" t="s">
        <v>530</v>
      </c>
      <c r="H20438" s="0" t="n">
        <v>660996</v>
      </c>
      <c r="I20438" s="0" t="n">
        <v>428178</v>
      </c>
      <c r="J20438" s="0" t="n">
        <v>40819</v>
      </c>
    </row>
    <row r="20439" customFormat="false" ht="15" hidden="false" customHeight="false" outlineLevel="0" collapsed="false">
      <c r="A20439" s="0" t="n">
        <v>202508</v>
      </c>
      <c r="B20439" s="0" t="n">
        <v>202509</v>
      </c>
      <c r="C20439" s="37" t="s">
        <v>197</v>
      </c>
      <c r="D20439" s="37" t="s">
        <v>531</v>
      </c>
      <c r="E20439" s="0" t="n">
        <v>2</v>
      </c>
      <c r="F20439" s="38" t="s">
        <v>71</v>
      </c>
      <c r="G20439" s="37" t="s">
        <v>532</v>
      </c>
      <c r="H20439" s="0" t="n">
        <v>53995</v>
      </c>
      <c r="I20439" s="0" t="n">
        <v>31570</v>
      </c>
      <c r="J20439" s="0" t="n">
        <v>-1492</v>
      </c>
    </row>
    <row r="20440" customFormat="false" ht="15" hidden="false" customHeight="false" outlineLevel="0" collapsed="false">
      <c r="A20440" s="0" t="n">
        <v>202508</v>
      </c>
      <c r="B20440" s="0" t="n">
        <v>202509</v>
      </c>
      <c r="C20440" s="37" t="s">
        <v>101</v>
      </c>
      <c r="D20440" s="37" t="s">
        <v>533</v>
      </c>
      <c r="E20440" s="0" t="n">
        <v>2</v>
      </c>
      <c r="F20440" s="38" t="s">
        <v>71</v>
      </c>
      <c r="G20440" s="37" t="s">
        <v>534</v>
      </c>
      <c r="H20440" s="0" t="n">
        <v>401089</v>
      </c>
      <c r="I20440" s="0" t="n">
        <v>190012</v>
      </c>
      <c r="J20440" s="0" t="n">
        <v>13052</v>
      </c>
    </row>
    <row r="20441" customFormat="false" ht="15" hidden="false" customHeight="false" outlineLevel="0" collapsed="false">
      <c r="A20441" s="0" t="n">
        <v>202508</v>
      </c>
      <c r="B20441" s="0" t="n">
        <v>202509</v>
      </c>
      <c r="C20441" s="37" t="s">
        <v>124</v>
      </c>
      <c r="D20441" s="37" t="s">
        <v>277</v>
      </c>
      <c r="E20441" s="0" t="n">
        <v>2</v>
      </c>
      <c r="F20441" s="38" t="s">
        <v>71</v>
      </c>
      <c r="G20441" s="37" t="s">
        <v>535</v>
      </c>
      <c r="H20441" s="0" t="n">
        <v>1192310</v>
      </c>
      <c r="I20441" s="0" t="n">
        <v>688962</v>
      </c>
      <c r="J20441" s="0" t="n">
        <v>-7531</v>
      </c>
    </row>
    <row r="20442" customFormat="false" ht="15" hidden="false" customHeight="false" outlineLevel="0" collapsed="false">
      <c r="A20442" s="0" t="n">
        <v>202508</v>
      </c>
      <c r="B20442" s="0" t="n">
        <v>202509</v>
      </c>
      <c r="C20442" s="37" t="s">
        <v>101</v>
      </c>
      <c r="D20442" s="37" t="s">
        <v>450</v>
      </c>
      <c r="E20442" s="0" t="n">
        <v>2</v>
      </c>
      <c r="F20442" s="38" t="s">
        <v>71</v>
      </c>
      <c r="G20442" s="37" t="s">
        <v>536</v>
      </c>
      <c r="H20442" s="0" t="n">
        <v>44345</v>
      </c>
      <c r="I20442" s="0" t="n">
        <v>31011</v>
      </c>
      <c r="J20442" s="0" t="n">
        <v>1677</v>
      </c>
    </row>
    <row r="20443" customFormat="false" ht="15" hidden="false" customHeight="false" outlineLevel="0" collapsed="false">
      <c r="A20443" s="0" t="n">
        <v>202508</v>
      </c>
      <c r="B20443" s="0" t="n">
        <v>202509</v>
      </c>
      <c r="C20443" s="37" t="s">
        <v>178</v>
      </c>
      <c r="D20443" s="37" t="s">
        <v>102</v>
      </c>
      <c r="E20443" s="0" t="n">
        <v>2</v>
      </c>
      <c r="F20443" s="38" t="s">
        <v>71</v>
      </c>
      <c r="G20443" s="37" t="s">
        <v>537</v>
      </c>
      <c r="H20443" s="0" t="n">
        <v>130392</v>
      </c>
      <c r="I20443" s="0" t="n">
        <v>105323</v>
      </c>
      <c r="J20443" s="0" t="n">
        <v>10379</v>
      </c>
    </row>
    <row r="20444" customFormat="false" ht="15" hidden="false" customHeight="false" outlineLevel="0" collapsed="false">
      <c r="A20444" s="0" t="n">
        <v>202508</v>
      </c>
      <c r="B20444" s="0" t="n">
        <v>202509</v>
      </c>
      <c r="C20444" s="37" t="s">
        <v>178</v>
      </c>
      <c r="D20444" s="37" t="s">
        <v>374</v>
      </c>
      <c r="E20444" s="0" t="n">
        <v>2</v>
      </c>
      <c r="F20444" s="38" t="s">
        <v>71</v>
      </c>
      <c r="G20444" s="37" t="s">
        <v>538</v>
      </c>
      <c r="H20444" s="0" t="n">
        <v>2034421</v>
      </c>
      <c r="I20444" s="0" t="n">
        <v>2370967</v>
      </c>
      <c r="J20444" s="0" t="n">
        <v>345224</v>
      </c>
    </row>
    <row r="20445" customFormat="false" ht="15" hidden="false" customHeight="false" outlineLevel="0" collapsed="false">
      <c r="A20445" s="0" t="n">
        <v>202508</v>
      </c>
      <c r="B20445" s="0" t="n">
        <v>202509</v>
      </c>
      <c r="C20445" s="37" t="s">
        <v>109</v>
      </c>
      <c r="D20445" s="37" t="s">
        <v>150</v>
      </c>
      <c r="E20445" s="0" t="n">
        <v>2</v>
      </c>
      <c r="F20445" s="38" t="s">
        <v>71</v>
      </c>
      <c r="G20445" s="37" t="s">
        <v>539</v>
      </c>
      <c r="H20445" s="0" t="n">
        <v>1121677</v>
      </c>
      <c r="I20445" s="0" t="n">
        <v>616151</v>
      </c>
      <c r="J20445" s="0" t="n">
        <v>135871</v>
      </c>
    </row>
    <row r="20446" customFormat="false" ht="15" hidden="false" customHeight="false" outlineLevel="0" collapsed="false">
      <c r="A20446" s="0" t="n">
        <v>202508</v>
      </c>
      <c r="B20446" s="0" t="n">
        <v>202509</v>
      </c>
      <c r="C20446" s="37" t="s">
        <v>158</v>
      </c>
      <c r="D20446" s="37" t="s">
        <v>540</v>
      </c>
      <c r="E20446" s="0" t="n">
        <v>2</v>
      </c>
      <c r="F20446" s="38" t="s">
        <v>71</v>
      </c>
      <c r="G20446" s="37" t="s">
        <v>541</v>
      </c>
      <c r="H20446" s="0" t="n">
        <v>972251</v>
      </c>
      <c r="I20446" s="0" t="n">
        <v>934738</v>
      </c>
      <c r="J20446" s="0" t="n">
        <v>133398</v>
      </c>
    </row>
    <row r="20447" customFormat="false" ht="15" hidden="false" customHeight="false" outlineLevel="0" collapsed="false">
      <c r="A20447" s="0" t="n">
        <v>202508</v>
      </c>
      <c r="B20447" s="0" t="n">
        <v>202509</v>
      </c>
      <c r="C20447" s="37" t="s">
        <v>106</v>
      </c>
      <c r="D20447" s="37" t="s">
        <v>118</v>
      </c>
      <c r="E20447" s="0" t="n">
        <v>2</v>
      </c>
      <c r="F20447" s="38" t="s">
        <v>71</v>
      </c>
      <c r="G20447" s="37" t="s">
        <v>542</v>
      </c>
      <c r="H20447" s="0" t="n">
        <v>8396192</v>
      </c>
      <c r="I20447" s="0" t="n">
        <v>3746441</v>
      </c>
      <c r="J20447" s="0" t="n">
        <v>-96652</v>
      </c>
    </row>
    <row r="20448" customFormat="false" ht="15" hidden="false" customHeight="false" outlineLevel="0" collapsed="false">
      <c r="A20448" s="0" t="n">
        <v>202508</v>
      </c>
      <c r="B20448" s="0" t="n">
        <v>202509</v>
      </c>
      <c r="C20448" s="37" t="s">
        <v>136</v>
      </c>
      <c r="D20448" s="37" t="s">
        <v>130</v>
      </c>
      <c r="E20448" s="0" t="n">
        <v>2</v>
      </c>
      <c r="F20448" s="38" t="s">
        <v>71</v>
      </c>
      <c r="G20448" s="37" t="s">
        <v>543</v>
      </c>
      <c r="H20448" s="0" t="n">
        <v>1151816</v>
      </c>
      <c r="I20448" s="0" t="n">
        <v>739672</v>
      </c>
      <c r="J20448" s="0" t="n">
        <v>109609</v>
      </c>
    </row>
    <row r="20449" customFormat="false" ht="15" hidden="false" customHeight="false" outlineLevel="0" collapsed="false">
      <c r="A20449" s="0" t="n">
        <v>202508</v>
      </c>
      <c r="B20449" s="0" t="n">
        <v>202509</v>
      </c>
      <c r="C20449" s="37" t="s">
        <v>136</v>
      </c>
      <c r="D20449" s="37" t="s">
        <v>447</v>
      </c>
      <c r="E20449" s="0" t="n">
        <v>2</v>
      </c>
      <c r="F20449" s="38" t="s">
        <v>71</v>
      </c>
      <c r="G20449" s="37" t="s">
        <v>544</v>
      </c>
      <c r="H20449" s="0" t="n">
        <v>1473945</v>
      </c>
      <c r="I20449" s="0" t="n">
        <v>650919</v>
      </c>
      <c r="J20449" s="0" t="n">
        <v>33474</v>
      </c>
    </row>
    <row r="20450" customFormat="false" ht="15" hidden="false" customHeight="false" outlineLevel="0" collapsed="false">
      <c r="A20450" s="0" t="n">
        <v>202508</v>
      </c>
      <c r="B20450" s="0" t="n">
        <v>202509</v>
      </c>
      <c r="C20450" s="37" t="s">
        <v>136</v>
      </c>
      <c r="D20450" s="37" t="s">
        <v>170</v>
      </c>
      <c r="E20450" s="0" t="n">
        <v>2</v>
      </c>
      <c r="F20450" s="38" t="s">
        <v>71</v>
      </c>
      <c r="G20450" s="37" t="s">
        <v>545</v>
      </c>
      <c r="H20450" s="0" t="n">
        <v>13864548</v>
      </c>
      <c r="I20450" s="0" t="n">
        <v>12014276</v>
      </c>
      <c r="J20450" s="0" t="n">
        <v>753363</v>
      </c>
    </row>
    <row r="20451" customFormat="false" ht="15" hidden="false" customHeight="false" outlineLevel="0" collapsed="false">
      <c r="A20451" s="0" t="n">
        <v>202508</v>
      </c>
      <c r="B20451" s="0" t="n">
        <v>202509</v>
      </c>
      <c r="C20451" s="37" t="s">
        <v>106</v>
      </c>
      <c r="D20451" s="37" t="s">
        <v>210</v>
      </c>
      <c r="E20451" s="0" t="n">
        <v>2</v>
      </c>
      <c r="F20451" s="38" t="s">
        <v>71</v>
      </c>
      <c r="G20451" s="37" t="s">
        <v>546</v>
      </c>
      <c r="H20451" s="0" t="n">
        <v>504859</v>
      </c>
      <c r="I20451" s="0" t="n">
        <v>96465</v>
      </c>
      <c r="J20451" s="0" t="n">
        <v>7582</v>
      </c>
    </row>
    <row r="20452" customFormat="false" ht="15" hidden="false" customHeight="false" outlineLevel="0" collapsed="false">
      <c r="A20452" s="0" t="n">
        <v>202508</v>
      </c>
      <c r="B20452" s="0" t="n">
        <v>202509</v>
      </c>
      <c r="C20452" s="37" t="s">
        <v>158</v>
      </c>
      <c r="D20452" s="37" t="s">
        <v>269</v>
      </c>
      <c r="E20452" s="0" t="n">
        <v>2</v>
      </c>
      <c r="F20452" s="38" t="s">
        <v>71</v>
      </c>
      <c r="G20452" s="37" t="s">
        <v>547</v>
      </c>
      <c r="H20452" s="0" t="n">
        <v>153667</v>
      </c>
      <c r="I20452" s="0" t="n">
        <v>175150</v>
      </c>
      <c r="J20452" s="0" t="n">
        <v>16378</v>
      </c>
    </row>
    <row r="20453" customFormat="false" ht="15" hidden="false" customHeight="false" outlineLevel="0" collapsed="false">
      <c r="A20453" s="0" t="n">
        <v>202508</v>
      </c>
      <c r="B20453" s="0" t="n">
        <v>202509</v>
      </c>
      <c r="C20453" s="37" t="s">
        <v>124</v>
      </c>
      <c r="D20453" s="37" t="s">
        <v>396</v>
      </c>
      <c r="E20453" s="0" t="n">
        <v>2</v>
      </c>
      <c r="F20453" s="38" t="s">
        <v>71</v>
      </c>
      <c r="G20453" s="37" t="s">
        <v>548</v>
      </c>
      <c r="H20453" s="0" t="n">
        <v>1063025</v>
      </c>
      <c r="I20453" s="0" t="n">
        <v>333792</v>
      </c>
      <c r="J20453" s="0" t="n">
        <v>60503</v>
      </c>
    </row>
    <row r="20454" customFormat="false" ht="15" hidden="false" customHeight="false" outlineLevel="0" collapsed="false">
      <c r="A20454" s="0" t="n">
        <v>202508</v>
      </c>
      <c r="B20454" s="0" t="n">
        <v>202509</v>
      </c>
      <c r="C20454" s="37" t="s">
        <v>101</v>
      </c>
      <c r="D20454" s="37" t="s">
        <v>282</v>
      </c>
      <c r="E20454" s="0" t="n">
        <v>2</v>
      </c>
      <c r="F20454" s="38" t="s">
        <v>71</v>
      </c>
      <c r="G20454" s="37" t="s">
        <v>549</v>
      </c>
      <c r="H20454" s="0" t="n">
        <v>983760</v>
      </c>
      <c r="I20454" s="0" t="n">
        <v>690439</v>
      </c>
      <c r="J20454" s="0" t="n">
        <v>89538</v>
      </c>
    </row>
    <row r="20455" customFormat="false" ht="15" hidden="false" customHeight="false" outlineLevel="0" collapsed="false">
      <c r="A20455" s="0" t="n">
        <v>202508</v>
      </c>
      <c r="B20455" s="0" t="n">
        <v>202509</v>
      </c>
      <c r="C20455" s="37" t="s">
        <v>197</v>
      </c>
      <c r="D20455" s="37" t="s">
        <v>540</v>
      </c>
      <c r="E20455" s="0" t="n">
        <v>2</v>
      </c>
      <c r="F20455" s="38" t="s">
        <v>71</v>
      </c>
      <c r="G20455" s="37" t="s">
        <v>550</v>
      </c>
      <c r="H20455" s="0" t="n">
        <v>293101</v>
      </c>
      <c r="I20455" s="0" t="n">
        <v>65785</v>
      </c>
      <c r="J20455" s="0" t="n">
        <v>-2536</v>
      </c>
    </row>
    <row r="20456" customFormat="false" ht="15" hidden="false" customHeight="false" outlineLevel="0" collapsed="false">
      <c r="A20456" s="0" t="n">
        <v>202508</v>
      </c>
      <c r="B20456" s="0" t="n">
        <v>202509</v>
      </c>
      <c r="C20456" s="37" t="s">
        <v>158</v>
      </c>
      <c r="D20456" s="37" t="s">
        <v>243</v>
      </c>
      <c r="E20456" s="0" t="n">
        <v>2</v>
      </c>
      <c r="F20456" s="38" t="s">
        <v>71</v>
      </c>
      <c r="G20456" s="37" t="s">
        <v>551</v>
      </c>
      <c r="H20456" s="0" t="n">
        <v>192095</v>
      </c>
      <c r="I20456" s="0" t="n">
        <v>84538</v>
      </c>
      <c r="J20456" s="0" t="n">
        <v>-5935</v>
      </c>
    </row>
    <row r="20457" customFormat="false" ht="15" hidden="false" customHeight="false" outlineLevel="0" collapsed="false">
      <c r="A20457" s="0" t="n">
        <v>202508</v>
      </c>
      <c r="B20457" s="0" t="n">
        <v>202509</v>
      </c>
      <c r="C20457" s="37" t="s">
        <v>112</v>
      </c>
      <c r="D20457" s="37" t="s">
        <v>220</v>
      </c>
      <c r="E20457" s="0" t="n">
        <v>2</v>
      </c>
      <c r="F20457" s="38" t="s">
        <v>71</v>
      </c>
      <c r="G20457" s="37" t="s">
        <v>552</v>
      </c>
      <c r="H20457" s="0" t="n">
        <v>7274460</v>
      </c>
      <c r="I20457" s="0" t="n">
        <v>6899166</v>
      </c>
      <c r="J20457" s="0" t="n">
        <v>1000517</v>
      </c>
    </row>
    <row r="20458" customFormat="false" ht="15" hidden="false" customHeight="false" outlineLevel="0" collapsed="false">
      <c r="A20458" s="0" t="n">
        <v>202508</v>
      </c>
      <c r="B20458" s="0" t="n">
        <v>202509</v>
      </c>
      <c r="C20458" s="37" t="s">
        <v>184</v>
      </c>
      <c r="D20458" s="37" t="s">
        <v>509</v>
      </c>
      <c r="E20458" s="0" t="n">
        <v>2</v>
      </c>
      <c r="F20458" s="38" t="s">
        <v>71</v>
      </c>
      <c r="G20458" s="37" t="s">
        <v>553</v>
      </c>
      <c r="H20458" s="0" t="n">
        <v>737887</v>
      </c>
      <c r="I20458" s="0" t="n">
        <v>239344</v>
      </c>
      <c r="J20458" s="0" t="n">
        <v>32041</v>
      </c>
    </row>
    <row r="20459" customFormat="false" ht="15" hidden="false" customHeight="false" outlineLevel="0" collapsed="false">
      <c r="A20459" s="0" t="n">
        <v>202508</v>
      </c>
      <c r="B20459" s="0" t="n">
        <v>202509</v>
      </c>
      <c r="C20459" s="37" t="s">
        <v>109</v>
      </c>
      <c r="D20459" s="37" t="s">
        <v>143</v>
      </c>
      <c r="E20459" s="0" t="n">
        <v>2</v>
      </c>
      <c r="F20459" s="38" t="s">
        <v>71</v>
      </c>
      <c r="G20459" s="37" t="s">
        <v>554</v>
      </c>
      <c r="H20459" s="0" t="n">
        <v>232762</v>
      </c>
      <c r="I20459" s="0" t="n">
        <v>168881</v>
      </c>
      <c r="J20459" s="0" t="n">
        <v>34808</v>
      </c>
    </row>
    <row r="20460" customFormat="false" ht="15" hidden="false" customHeight="false" outlineLevel="0" collapsed="false">
      <c r="A20460" s="0" t="n">
        <v>202508</v>
      </c>
      <c r="B20460" s="0" t="n">
        <v>202509</v>
      </c>
      <c r="C20460" s="37" t="s">
        <v>136</v>
      </c>
      <c r="D20460" s="37" t="s">
        <v>314</v>
      </c>
      <c r="E20460" s="0" t="n">
        <v>2</v>
      </c>
      <c r="F20460" s="38" t="s">
        <v>71</v>
      </c>
      <c r="G20460" s="37" t="s">
        <v>555</v>
      </c>
      <c r="H20460" s="0" t="n">
        <v>2620479</v>
      </c>
      <c r="I20460" s="0" t="n">
        <v>533057</v>
      </c>
      <c r="J20460" s="0" t="n">
        <v>37396</v>
      </c>
    </row>
    <row r="20461" customFormat="false" ht="15" hidden="false" customHeight="false" outlineLevel="0" collapsed="false">
      <c r="A20461" s="0" t="n">
        <v>202508</v>
      </c>
      <c r="B20461" s="0" t="n">
        <v>202509</v>
      </c>
      <c r="C20461" s="37" t="s">
        <v>106</v>
      </c>
      <c r="D20461" s="37" t="s">
        <v>174</v>
      </c>
      <c r="E20461" s="0" t="n">
        <v>2</v>
      </c>
      <c r="F20461" s="38" t="s">
        <v>71</v>
      </c>
      <c r="G20461" s="37" t="s">
        <v>556</v>
      </c>
      <c r="H20461" s="0" t="n">
        <v>544120</v>
      </c>
      <c r="I20461" s="0" t="n">
        <v>529691</v>
      </c>
      <c r="J20461" s="0" t="n">
        <v>57206</v>
      </c>
    </row>
    <row r="20462" customFormat="false" ht="15" hidden="false" customHeight="false" outlineLevel="0" collapsed="false">
      <c r="A20462" s="0" t="n">
        <v>202508</v>
      </c>
      <c r="B20462" s="0" t="n">
        <v>202509</v>
      </c>
      <c r="C20462" s="37" t="s">
        <v>112</v>
      </c>
      <c r="D20462" s="37" t="s">
        <v>482</v>
      </c>
      <c r="E20462" s="0" t="n">
        <v>2</v>
      </c>
      <c r="F20462" s="38" t="s">
        <v>71</v>
      </c>
      <c r="G20462" s="37" t="s">
        <v>557</v>
      </c>
      <c r="H20462" s="0" t="n">
        <v>454666</v>
      </c>
      <c r="I20462" s="0" t="n">
        <v>461292</v>
      </c>
      <c r="J20462" s="0" t="n">
        <v>58927</v>
      </c>
    </row>
    <row r="20463" customFormat="false" ht="15" hidden="false" customHeight="false" outlineLevel="0" collapsed="false">
      <c r="A20463" s="0" t="n">
        <v>202508</v>
      </c>
      <c r="B20463" s="0" t="n">
        <v>202509</v>
      </c>
      <c r="C20463" s="37" t="s">
        <v>101</v>
      </c>
      <c r="D20463" s="37" t="s">
        <v>391</v>
      </c>
      <c r="E20463" s="0" t="n">
        <v>2</v>
      </c>
      <c r="F20463" s="38" t="s">
        <v>71</v>
      </c>
      <c r="G20463" s="37" t="s">
        <v>558</v>
      </c>
      <c r="H20463" s="0" t="n">
        <v>1187892</v>
      </c>
      <c r="I20463" s="0" t="n">
        <v>412058</v>
      </c>
      <c r="J20463" s="0" t="n">
        <v>-31085</v>
      </c>
    </row>
    <row r="20464" customFormat="false" ht="15" hidden="false" customHeight="false" outlineLevel="0" collapsed="false">
      <c r="A20464" s="0" t="n">
        <v>202508</v>
      </c>
      <c r="B20464" s="0" t="n">
        <v>202509</v>
      </c>
      <c r="C20464" s="37" t="s">
        <v>197</v>
      </c>
      <c r="D20464" s="37" t="s">
        <v>470</v>
      </c>
      <c r="E20464" s="0" t="n">
        <v>2</v>
      </c>
      <c r="F20464" s="38" t="s">
        <v>71</v>
      </c>
      <c r="G20464" s="37" t="s">
        <v>559</v>
      </c>
      <c r="H20464" s="0" t="n">
        <v>98302</v>
      </c>
      <c r="I20464" s="0" t="n">
        <v>108032</v>
      </c>
      <c r="J20464" s="0" t="n">
        <v>-8775</v>
      </c>
    </row>
    <row r="20465" customFormat="false" ht="15" hidden="false" customHeight="false" outlineLevel="0" collapsed="false">
      <c r="A20465" s="0" t="n">
        <v>202508</v>
      </c>
      <c r="B20465" s="0" t="n">
        <v>202509</v>
      </c>
      <c r="C20465" s="37" t="s">
        <v>112</v>
      </c>
      <c r="D20465" s="37" t="s">
        <v>531</v>
      </c>
      <c r="E20465" s="0" t="n">
        <v>2</v>
      </c>
      <c r="F20465" s="38" t="s">
        <v>71</v>
      </c>
      <c r="G20465" s="37" t="s">
        <v>560</v>
      </c>
      <c r="H20465" s="0" t="n">
        <v>846115</v>
      </c>
      <c r="I20465" s="0" t="n">
        <v>571800</v>
      </c>
      <c r="J20465" s="0" t="n">
        <v>87822</v>
      </c>
    </row>
    <row r="20466" customFormat="false" ht="15" hidden="false" customHeight="false" outlineLevel="0" collapsed="false">
      <c r="A20466" s="0" t="n">
        <v>202508</v>
      </c>
      <c r="B20466" s="0" t="n">
        <v>202509</v>
      </c>
      <c r="C20466" s="37" t="s">
        <v>109</v>
      </c>
      <c r="D20466" s="37" t="s">
        <v>561</v>
      </c>
      <c r="E20466" s="0" t="n">
        <v>2</v>
      </c>
      <c r="F20466" s="38" t="s">
        <v>71</v>
      </c>
      <c r="G20466" s="37" t="s">
        <v>562</v>
      </c>
      <c r="H20466" s="0" t="n">
        <v>7881847</v>
      </c>
      <c r="I20466" s="0" t="n">
        <v>2324884</v>
      </c>
      <c r="J20466" s="0" t="n">
        <v>271832</v>
      </c>
    </row>
    <row r="20467" customFormat="false" ht="15" hidden="false" customHeight="false" outlineLevel="0" collapsed="false">
      <c r="A20467" s="0" t="n">
        <v>202508</v>
      </c>
      <c r="B20467" s="0" t="n">
        <v>202509</v>
      </c>
      <c r="C20467" s="37" t="s">
        <v>149</v>
      </c>
      <c r="D20467" s="37" t="s">
        <v>385</v>
      </c>
      <c r="E20467" s="0" t="n">
        <v>2</v>
      </c>
      <c r="F20467" s="38" t="s">
        <v>71</v>
      </c>
      <c r="G20467" s="37" t="s">
        <v>563</v>
      </c>
      <c r="H20467" s="0" t="n">
        <v>1092917</v>
      </c>
      <c r="I20467" s="0" t="n">
        <v>659017</v>
      </c>
      <c r="J20467" s="0" t="n">
        <v>141473</v>
      </c>
    </row>
    <row r="20468" customFormat="false" ht="15" hidden="false" customHeight="false" outlineLevel="0" collapsed="false">
      <c r="A20468" s="0" t="n">
        <v>202508</v>
      </c>
      <c r="B20468" s="0" t="n">
        <v>202509</v>
      </c>
      <c r="C20468" s="37" t="s">
        <v>178</v>
      </c>
      <c r="D20468" s="37" t="s">
        <v>294</v>
      </c>
      <c r="E20468" s="0" t="n">
        <v>2</v>
      </c>
      <c r="F20468" s="38" t="s">
        <v>71</v>
      </c>
      <c r="G20468" s="37" t="s">
        <v>564</v>
      </c>
      <c r="H20468" s="0" t="n">
        <v>334035</v>
      </c>
      <c r="I20468" s="0" t="n">
        <v>132788</v>
      </c>
      <c r="J20468" s="0" t="n">
        <v>35106</v>
      </c>
    </row>
    <row r="20469" customFormat="false" ht="15" hidden="false" customHeight="false" outlineLevel="0" collapsed="false">
      <c r="A20469" s="0" t="n">
        <v>202508</v>
      </c>
      <c r="B20469" s="0" t="n">
        <v>202509</v>
      </c>
      <c r="C20469" s="37" t="s">
        <v>112</v>
      </c>
      <c r="D20469" s="37" t="s">
        <v>476</v>
      </c>
      <c r="E20469" s="0" t="n">
        <v>2</v>
      </c>
      <c r="F20469" s="38" t="s">
        <v>71</v>
      </c>
      <c r="G20469" s="37" t="s">
        <v>565</v>
      </c>
      <c r="H20469" s="0" t="n">
        <v>339957</v>
      </c>
      <c r="I20469" s="0" t="n">
        <v>338713</v>
      </c>
      <c r="J20469" s="0" t="n">
        <v>16922</v>
      </c>
    </row>
    <row r="20470" customFormat="false" ht="15" hidden="false" customHeight="false" outlineLevel="0" collapsed="false">
      <c r="A20470" s="0" t="n">
        <v>202508</v>
      </c>
      <c r="B20470" s="0" t="n">
        <v>202509</v>
      </c>
      <c r="C20470" s="37" t="s">
        <v>158</v>
      </c>
      <c r="D20470" s="37" t="s">
        <v>145</v>
      </c>
      <c r="E20470" s="0" t="n">
        <v>2</v>
      </c>
      <c r="F20470" s="38" t="s">
        <v>71</v>
      </c>
      <c r="G20470" s="37" t="s">
        <v>566</v>
      </c>
      <c r="H20470" s="0" t="n">
        <v>307496</v>
      </c>
      <c r="I20470" s="0" t="n">
        <v>174664</v>
      </c>
      <c r="J20470" s="0" t="n">
        <v>7816</v>
      </c>
    </row>
    <row r="20471" customFormat="false" ht="15" hidden="false" customHeight="false" outlineLevel="0" collapsed="false">
      <c r="A20471" s="0" t="n">
        <v>202508</v>
      </c>
      <c r="B20471" s="0" t="n">
        <v>202509</v>
      </c>
      <c r="C20471" s="37" t="s">
        <v>95</v>
      </c>
      <c r="D20471" s="37" t="s">
        <v>223</v>
      </c>
      <c r="E20471" s="0" t="n">
        <v>2</v>
      </c>
      <c r="F20471" s="38" t="s">
        <v>71</v>
      </c>
      <c r="G20471" s="37" t="s">
        <v>567</v>
      </c>
      <c r="H20471" s="0" t="n">
        <v>492961</v>
      </c>
      <c r="I20471" s="0" t="n">
        <v>545112</v>
      </c>
      <c r="J20471" s="0" t="n">
        <v>-30340</v>
      </c>
    </row>
    <row r="20472" customFormat="false" ht="15" hidden="false" customHeight="false" outlineLevel="0" collapsed="false">
      <c r="A20472" s="0" t="n">
        <v>202508</v>
      </c>
      <c r="B20472" s="0" t="n">
        <v>202509</v>
      </c>
      <c r="C20472" s="37" t="s">
        <v>197</v>
      </c>
      <c r="D20472" s="37" t="s">
        <v>495</v>
      </c>
      <c r="E20472" s="0" t="n">
        <v>2</v>
      </c>
      <c r="F20472" s="38" t="s">
        <v>71</v>
      </c>
      <c r="G20472" s="37" t="s">
        <v>568</v>
      </c>
      <c r="H20472" s="0" t="n">
        <v>301725</v>
      </c>
      <c r="I20472" s="0" t="n">
        <v>194900</v>
      </c>
      <c r="J20472" s="0" t="n">
        <v>25689</v>
      </c>
    </row>
    <row r="20473" customFormat="false" ht="15" hidden="false" customHeight="false" outlineLevel="0" collapsed="false">
      <c r="A20473" s="0" t="n">
        <v>202508</v>
      </c>
      <c r="B20473" s="0" t="n">
        <v>202509</v>
      </c>
      <c r="C20473" s="37" t="s">
        <v>124</v>
      </c>
      <c r="D20473" s="37" t="s">
        <v>569</v>
      </c>
      <c r="E20473" s="0" t="n">
        <v>2</v>
      </c>
      <c r="F20473" s="38" t="s">
        <v>71</v>
      </c>
      <c r="G20473" s="37" t="s">
        <v>570</v>
      </c>
      <c r="H20473" s="0" t="n">
        <v>1663442</v>
      </c>
      <c r="I20473" s="0" t="n">
        <v>1159742</v>
      </c>
      <c r="J20473" s="0" t="n">
        <v>-145925</v>
      </c>
    </row>
    <row r="20474" customFormat="false" ht="15" hidden="false" customHeight="false" outlineLevel="0" collapsed="false">
      <c r="A20474" s="0" t="n">
        <v>202508</v>
      </c>
      <c r="B20474" s="0" t="n">
        <v>202509</v>
      </c>
      <c r="C20474" s="37" t="s">
        <v>136</v>
      </c>
      <c r="D20474" s="37" t="s">
        <v>571</v>
      </c>
      <c r="E20474" s="0" t="n">
        <v>2</v>
      </c>
      <c r="F20474" s="38" t="s">
        <v>71</v>
      </c>
      <c r="G20474" s="37" t="s">
        <v>572</v>
      </c>
      <c r="H20474" s="0" t="n">
        <v>76557</v>
      </c>
      <c r="I20474" s="0" t="n">
        <v>38639</v>
      </c>
      <c r="J20474" s="0" t="n">
        <v>-658</v>
      </c>
    </row>
    <row r="20475" customFormat="false" ht="15" hidden="false" customHeight="false" outlineLevel="0" collapsed="false">
      <c r="A20475" s="0" t="n">
        <v>202508</v>
      </c>
      <c r="B20475" s="0" t="n">
        <v>202509</v>
      </c>
      <c r="C20475" s="37" t="s">
        <v>149</v>
      </c>
      <c r="D20475" s="37" t="s">
        <v>116</v>
      </c>
      <c r="E20475" s="0" t="n">
        <v>2</v>
      </c>
      <c r="F20475" s="38" t="s">
        <v>71</v>
      </c>
      <c r="G20475" s="37" t="s">
        <v>573</v>
      </c>
      <c r="H20475" s="0" t="n">
        <v>1037701</v>
      </c>
      <c r="I20475" s="0" t="n">
        <v>236323</v>
      </c>
      <c r="J20475" s="0" t="n">
        <v>26200</v>
      </c>
    </row>
    <row r="20476" customFormat="false" ht="15" hidden="false" customHeight="false" outlineLevel="0" collapsed="false">
      <c r="A20476" s="0" t="n">
        <v>202508</v>
      </c>
      <c r="B20476" s="0" t="n">
        <v>202509</v>
      </c>
      <c r="C20476" s="37" t="s">
        <v>158</v>
      </c>
      <c r="D20476" s="37" t="s">
        <v>476</v>
      </c>
      <c r="E20476" s="0" t="n">
        <v>2</v>
      </c>
      <c r="F20476" s="38" t="s">
        <v>71</v>
      </c>
      <c r="G20476" s="37" t="s">
        <v>574</v>
      </c>
      <c r="H20476" s="0" t="n">
        <v>384546</v>
      </c>
      <c r="I20476" s="0" t="n">
        <v>213616</v>
      </c>
      <c r="J20476" s="0" t="n">
        <v>3015</v>
      </c>
    </row>
    <row r="20477" customFormat="false" ht="15" hidden="false" customHeight="false" outlineLevel="0" collapsed="false">
      <c r="A20477" s="0" t="n">
        <v>202508</v>
      </c>
      <c r="B20477" s="0" t="n">
        <v>202509</v>
      </c>
      <c r="C20477" s="37" t="s">
        <v>106</v>
      </c>
      <c r="D20477" s="37" t="s">
        <v>237</v>
      </c>
      <c r="E20477" s="0" t="n">
        <v>2</v>
      </c>
      <c r="F20477" s="38" t="s">
        <v>71</v>
      </c>
      <c r="G20477" s="37" t="s">
        <v>575</v>
      </c>
      <c r="H20477" s="0" t="n">
        <v>802098</v>
      </c>
      <c r="I20477" s="0" t="n">
        <v>401260</v>
      </c>
      <c r="J20477" s="0" t="n">
        <v>30204</v>
      </c>
    </row>
    <row r="20478" customFormat="false" ht="15" hidden="false" customHeight="false" outlineLevel="0" collapsed="false">
      <c r="A20478" s="0" t="n">
        <v>202508</v>
      </c>
      <c r="B20478" s="0" t="n">
        <v>202509</v>
      </c>
      <c r="C20478" s="37" t="s">
        <v>152</v>
      </c>
      <c r="D20478" s="37" t="s">
        <v>445</v>
      </c>
      <c r="E20478" s="0" t="n">
        <v>2</v>
      </c>
      <c r="F20478" s="38" t="s">
        <v>71</v>
      </c>
      <c r="G20478" s="37" t="s">
        <v>576</v>
      </c>
      <c r="H20478" s="0" t="n">
        <v>158470</v>
      </c>
      <c r="I20478" s="0" t="n">
        <v>122605</v>
      </c>
      <c r="J20478" s="0" t="n">
        <v>7270</v>
      </c>
    </row>
    <row r="20479" customFormat="false" ht="15" hidden="false" customHeight="false" outlineLevel="0" collapsed="false">
      <c r="A20479" s="0" t="n">
        <v>202508</v>
      </c>
      <c r="B20479" s="0" t="n">
        <v>202509</v>
      </c>
      <c r="C20479" s="37" t="s">
        <v>112</v>
      </c>
      <c r="D20479" s="37" t="s">
        <v>367</v>
      </c>
      <c r="E20479" s="0" t="n">
        <v>2</v>
      </c>
      <c r="F20479" s="38" t="s">
        <v>71</v>
      </c>
      <c r="G20479" s="37" t="s">
        <v>577</v>
      </c>
      <c r="H20479" s="0" t="n">
        <v>2656993</v>
      </c>
      <c r="I20479" s="0" t="n">
        <v>2441741</v>
      </c>
      <c r="J20479" s="0" t="n">
        <v>-76177</v>
      </c>
    </row>
    <row r="20480" customFormat="false" ht="15" hidden="false" customHeight="false" outlineLevel="0" collapsed="false">
      <c r="A20480" s="0" t="n">
        <v>202508</v>
      </c>
      <c r="B20480" s="0" t="n">
        <v>202509</v>
      </c>
      <c r="C20480" s="37" t="s">
        <v>109</v>
      </c>
      <c r="D20480" s="37" t="s">
        <v>320</v>
      </c>
      <c r="E20480" s="0" t="n">
        <v>2</v>
      </c>
      <c r="F20480" s="38" t="s">
        <v>71</v>
      </c>
      <c r="G20480" s="37" t="s">
        <v>578</v>
      </c>
      <c r="H20480" s="0" t="n">
        <v>2051351</v>
      </c>
      <c r="I20480" s="0" t="n">
        <v>717089</v>
      </c>
      <c r="J20480" s="0" t="n">
        <v>-90773</v>
      </c>
    </row>
    <row r="20481" customFormat="false" ht="15" hidden="false" customHeight="false" outlineLevel="0" collapsed="false">
      <c r="A20481" s="0" t="n">
        <v>202508</v>
      </c>
      <c r="B20481" s="0" t="n">
        <v>202509</v>
      </c>
      <c r="C20481" s="37" t="s">
        <v>197</v>
      </c>
      <c r="D20481" s="37" t="s">
        <v>362</v>
      </c>
      <c r="E20481" s="0" t="n">
        <v>2</v>
      </c>
      <c r="F20481" s="38" t="s">
        <v>71</v>
      </c>
      <c r="G20481" s="37" t="s">
        <v>579</v>
      </c>
      <c r="H20481" s="0" t="n">
        <v>1450703</v>
      </c>
      <c r="I20481" s="0" t="n">
        <v>1235290</v>
      </c>
      <c r="J20481" s="0" t="n">
        <v>185304</v>
      </c>
    </row>
    <row r="20482" customFormat="false" ht="15" hidden="false" customHeight="false" outlineLevel="0" collapsed="false">
      <c r="A20482" s="0" t="n">
        <v>202508</v>
      </c>
      <c r="B20482" s="0" t="n">
        <v>202509</v>
      </c>
      <c r="C20482" s="37" t="s">
        <v>106</v>
      </c>
      <c r="D20482" s="37" t="s">
        <v>280</v>
      </c>
      <c r="E20482" s="0" t="n">
        <v>2</v>
      </c>
      <c r="F20482" s="38" t="s">
        <v>71</v>
      </c>
      <c r="G20482" s="37" t="s">
        <v>580</v>
      </c>
      <c r="H20482" s="0" t="n">
        <v>88177</v>
      </c>
      <c r="I20482" s="0" t="n">
        <v>15128</v>
      </c>
      <c r="J20482" s="0" t="n">
        <v>941</v>
      </c>
    </row>
    <row r="20483" customFormat="false" ht="15" hidden="false" customHeight="false" outlineLevel="0" collapsed="false">
      <c r="A20483" s="0" t="n">
        <v>202508</v>
      </c>
      <c r="B20483" s="0" t="n">
        <v>202509</v>
      </c>
      <c r="C20483" s="37" t="s">
        <v>136</v>
      </c>
      <c r="D20483" s="37" t="s">
        <v>208</v>
      </c>
      <c r="E20483" s="0" t="n">
        <v>2</v>
      </c>
      <c r="F20483" s="38" t="s">
        <v>71</v>
      </c>
      <c r="G20483" s="37" t="s">
        <v>581</v>
      </c>
      <c r="H20483" s="0" t="n">
        <v>892597</v>
      </c>
      <c r="I20483" s="0" t="n">
        <v>607221</v>
      </c>
      <c r="J20483" s="0" t="n">
        <v>69197</v>
      </c>
    </row>
    <row r="20484" customFormat="false" ht="15" hidden="false" customHeight="false" outlineLevel="0" collapsed="false">
      <c r="A20484" s="0" t="n">
        <v>202508</v>
      </c>
      <c r="B20484" s="0" t="n">
        <v>202509</v>
      </c>
      <c r="C20484" s="37" t="s">
        <v>124</v>
      </c>
      <c r="D20484" s="37" t="s">
        <v>212</v>
      </c>
      <c r="E20484" s="0" t="n">
        <v>2</v>
      </c>
      <c r="F20484" s="38" t="s">
        <v>71</v>
      </c>
      <c r="G20484" s="37" t="s">
        <v>582</v>
      </c>
      <c r="H20484" s="0" t="n">
        <v>999477</v>
      </c>
      <c r="I20484" s="0" t="n">
        <v>635477</v>
      </c>
      <c r="J20484" s="0" t="n">
        <v>47120</v>
      </c>
    </row>
    <row r="20485" customFormat="false" ht="15" hidden="false" customHeight="false" outlineLevel="0" collapsed="false">
      <c r="A20485" s="0" t="n">
        <v>202508</v>
      </c>
      <c r="B20485" s="0" t="n">
        <v>202509</v>
      </c>
      <c r="C20485" s="37" t="s">
        <v>109</v>
      </c>
      <c r="D20485" s="37" t="s">
        <v>482</v>
      </c>
      <c r="E20485" s="0" t="n">
        <v>2</v>
      </c>
      <c r="F20485" s="38" t="s">
        <v>71</v>
      </c>
      <c r="G20485" s="37" t="s">
        <v>583</v>
      </c>
      <c r="H20485" s="0" t="n">
        <v>71204</v>
      </c>
      <c r="I20485" s="0" t="n">
        <v>29799</v>
      </c>
      <c r="J20485" s="0" t="n">
        <v>2156</v>
      </c>
    </row>
    <row r="20486" customFormat="false" ht="15" hidden="false" customHeight="false" outlineLevel="0" collapsed="false">
      <c r="A20486" s="0" t="n">
        <v>202508</v>
      </c>
      <c r="B20486" s="0" t="n">
        <v>202509</v>
      </c>
      <c r="C20486" s="37" t="s">
        <v>178</v>
      </c>
      <c r="D20486" s="37" t="s">
        <v>216</v>
      </c>
      <c r="E20486" s="0" t="n">
        <v>2</v>
      </c>
      <c r="F20486" s="38" t="s">
        <v>71</v>
      </c>
      <c r="G20486" s="37" t="s">
        <v>584</v>
      </c>
      <c r="H20486" s="0" t="n">
        <v>471458</v>
      </c>
      <c r="I20486" s="0" t="n">
        <v>151939</v>
      </c>
      <c r="J20486" s="0" t="n">
        <v>14639</v>
      </c>
    </row>
    <row r="20487" customFormat="false" ht="15" hidden="false" customHeight="false" outlineLevel="0" collapsed="false">
      <c r="A20487" s="0" t="n">
        <v>202508</v>
      </c>
      <c r="B20487" s="0" t="n">
        <v>202509</v>
      </c>
      <c r="C20487" s="37" t="s">
        <v>95</v>
      </c>
      <c r="D20487" s="37" t="s">
        <v>383</v>
      </c>
      <c r="E20487" s="0" t="n">
        <v>2</v>
      </c>
      <c r="F20487" s="38" t="s">
        <v>71</v>
      </c>
      <c r="G20487" s="37" t="s">
        <v>585</v>
      </c>
      <c r="H20487" s="0" t="n">
        <v>840323</v>
      </c>
      <c r="I20487" s="0" t="n">
        <v>601346</v>
      </c>
      <c r="J20487" s="0" t="n">
        <v>36541</v>
      </c>
    </row>
    <row r="20488" customFormat="false" ht="15" hidden="false" customHeight="false" outlineLevel="0" collapsed="false">
      <c r="A20488" s="0" t="n">
        <v>202508</v>
      </c>
      <c r="B20488" s="0" t="n">
        <v>202509</v>
      </c>
      <c r="C20488" s="37" t="s">
        <v>106</v>
      </c>
      <c r="D20488" s="37" t="s">
        <v>586</v>
      </c>
      <c r="E20488" s="0" t="n">
        <v>2</v>
      </c>
      <c r="F20488" s="38" t="s">
        <v>71</v>
      </c>
      <c r="G20488" s="37" t="s">
        <v>587</v>
      </c>
      <c r="H20488" s="0" t="n">
        <v>1227749</v>
      </c>
      <c r="I20488" s="0" t="n">
        <v>828668</v>
      </c>
      <c r="J20488" s="0" t="n">
        <v>38240</v>
      </c>
    </row>
    <row r="20489" customFormat="false" ht="15" hidden="false" customHeight="false" outlineLevel="0" collapsed="false">
      <c r="A20489" s="0" t="n">
        <v>202508</v>
      </c>
      <c r="B20489" s="0" t="n">
        <v>202509</v>
      </c>
      <c r="C20489" s="37" t="s">
        <v>178</v>
      </c>
      <c r="D20489" s="37" t="s">
        <v>356</v>
      </c>
      <c r="E20489" s="0" t="n">
        <v>2</v>
      </c>
      <c r="F20489" s="38" t="s">
        <v>71</v>
      </c>
      <c r="G20489" s="37" t="s">
        <v>588</v>
      </c>
      <c r="H20489" s="0" t="n">
        <v>750365</v>
      </c>
      <c r="I20489" s="0" t="n">
        <v>217297</v>
      </c>
      <c r="J20489" s="0" t="n">
        <v>-4455</v>
      </c>
    </row>
    <row r="20490" customFormat="false" ht="15" hidden="false" customHeight="false" outlineLevel="0" collapsed="false">
      <c r="A20490" s="0" t="n">
        <v>202508</v>
      </c>
      <c r="B20490" s="0" t="n">
        <v>202509</v>
      </c>
      <c r="C20490" s="37" t="s">
        <v>124</v>
      </c>
      <c r="D20490" s="37" t="s">
        <v>367</v>
      </c>
      <c r="E20490" s="0" t="n">
        <v>2</v>
      </c>
      <c r="F20490" s="38" t="s">
        <v>71</v>
      </c>
      <c r="G20490" s="37" t="s">
        <v>589</v>
      </c>
      <c r="H20490" s="0" t="n">
        <v>1117028</v>
      </c>
      <c r="I20490" s="0" t="n">
        <v>968637</v>
      </c>
      <c r="J20490" s="0" t="n">
        <v>317956</v>
      </c>
    </row>
    <row r="20491" customFormat="false" ht="15" hidden="false" customHeight="false" outlineLevel="0" collapsed="false">
      <c r="A20491" s="0" t="n">
        <v>202508</v>
      </c>
      <c r="B20491" s="0" t="n">
        <v>202509</v>
      </c>
      <c r="C20491" s="37" t="s">
        <v>101</v>
      </c>
      <c r="D20491" s="37" t="s">
        <v>590</v>
      </c>
      <c r="E20491" s="0" t="n">
        <v>2</v>
      </c>
      <c r="F20491" s="38" t="s">
        <v>71</v>
      </c>
      <c r="G20491" s="37" t="s">
        <v>591</v>
      </c>
      <c r="H20491" s="0" t="n">
        <v>4077414</v>
      </c>
      <c r="I20491" s="0" t="n">
        <v>2054652</v>
      </c>
      <c r="J20491" s="0" t="n">
        <v>371269</v>
      </c>
    </row>
    <row r="20492" customFormat="false" ht="15" hidden="false" customHeight="false" outlineLevel="0" collapsed="false">
      <c r="A20492" s="0" t="n">
        <v>202508</v>
      </c>
      <c r="B20492" s="0" t="n">
        <v>202509</v>
      </c>
      <c r="C20492" s="37" t="s">
        <v>112</v>
      </c>
      <c r="D20492" s="37" t="s">
        <v>141</v>
      </c>
      <c r="E20492" s="0" t="n">
        <v>2</v>
      </c>
      <c r="F20492" s="38" t="s">
        <v>71</v>
      </c>
      <c r="G20492" s="37" t="s">
        <v>592</v>
      </c>
      <c r="H20492" s="0" t="n">
        <v>2518166</v>
      </c>
      <c r="I20492" s="0" t="n">
        <v>1179703</v>
      </c>
      <c r="J20492" s="0" t="n">
        <v>270272</v>
      </c>
    </row>
    <row r="20493" customFormat="false" ht="15" hidden="false" customHeight="false" outlineLevel="0" collapsed="false">
      <c r="A20493" s="0" t="n">
        <v>202508</v>
      </c>
      <c r="B20493" s="0" t="n">
        <v>202509</v>
      </c>
      <c r="C20493" s="37" t="s">
        <v>149</v>
      </c>
      <c r="D20493" s="37" t="s">
        <v>113</v>
      </c>
      <c r="E20493" s="0" t="n">
        <v>2</v>
      </c>
      <c r="F20493" s="38" t="s">
        <v>71</v>
      </c>
      <c r="G20493" s="37" t="s">
        <v>593</v>
      </c>
      <c r="H20493" s="0" t="n">
        <v>14654</v>
      </c>
      <c r="I20493" s="0" t="n">
        <v>4982</v>
      </c>
      <c r="J20493" s="0" t="n">
        <v>1031</v>
      </c>
    </row>
    <row r="20494" customFormat="false" ht="15" hidden="false" customHeight="false" outlineLevel="0" collapsed="false">
      <c r="A20494" s="0" t="n">
        <v>202508</v>
      </c>
      <c r="B20494" s="0" t="n">
        <v>202509</v>
      </c>
      <c r="C20494" s="37" t="s">
        <v>178</v>
      </c>
      <c r="D20494" s="37" t="s">
        <v>102</v>
      </c>
      <c r="E20494" s="0" t="n">
        <v>2</v>
      </c>
      <c r="F20494" s="38" t="s">
        <v>71</v>
      </c>
      <c r="G20494" s="37" t="s">
        <v>594</v>
      </c>
      <c r="H20494" s="0" t="n">
        <v>576822</v>
      </c>
      <c r="I20494" s="0" t="n">
        <v>146218</v>
      </c>
      <c r="J20494" s="0" t="n">
        <v>7615</v>
      </c>
    </row>
    <row r="20495" customFormat="false" ht="15" hidden="false" customHeight="false" outlineLevel="0" collapsed="false">
      <c r="A20495" s="0" t="n">
        <v>202508</v>
      </c>
      <c r="B20495" s="0" t="n">
        <v>202509</v>
      </c>
      <c r="C20495" s="37" t="s">
        <v>98</v>
      </c>
      <c r="D20495" s="37" t="s">
        <v>102</v>
      </c>
      <c r="E20495" s="0" t="n">
        <v>2</v>
      </c>
      <c r="F20495" s="38" t="s">
        <v>71</v>
      </c>
      <c r="G20495" s="37" t="s">
        <v>595</v>
      </c>
      <c r="H20495" s="0" t="n">
        <v>541201</v>
      </c>
      <c r="I20495" s="0" t="n">
        <v>245328</v>
      </c>
      <c r="J20495" s="0" t="n">
        <v>15168</v>
      </c>
    </row>
    <row r="20496" customFormat="false" ht="15" hidden="false" customHeight="false" outlineLevel="0" collapsed="false">
      <c r="A20496" s="0" t="n">
        <v>202508</v>
      </c>
      <c r="B20496" s="0" t="n">
        <v>202509</v>
      </c>
      <c r="C20496" s="37" t="s">
        <v>184</v>
      </c>
      <c r="D20496" s="37" t="s">
        <v>163</v>
      </c>
      <c r="E20496" s="0" t="n">
        <v>2</v>
      </c>
      <c r="F20496" s="38" t="s">
        <v>71</v>
      </c>
      <c r="G20496" s="37" t="s">
        <v>596</v>
      </c>
      <c r="H20496" s="0" t="n">
        <v>63796</v>
      </c>
      <c r="I20496" s="0" t="n">
        <v>56024</v>
      </c>
      <c r="J20496" s="0" t="n">
        <v>4498</v>
      </c>
    </row>
    <row r="20497" customFormat="false" ht="15" hidden="false" customHeight="false" outlineLevel="0" collapsed="false">
      <c r="A20497" s="0" t="n">
        <v>202508</v>
      </c>
      <c r="B20497" s="0" t="n">
        <v>202509</v>
      </c>
      <c r="C20497" s="37" t="s">
        <v>184</v>
      </c>
      <c r="D20497" s="37" t="s">
        <v>380</v>
      </c>
      <c r="E20497" s="0" t="n">
        <v>2</v>
      </c>
      <c r="F20497" s="38" t="s">
        <v>71</v>
      </c>
      <c r="G20497" s="37" t="s">
        <v>597</v>
      </c>
      <c r="H20497" s="0" t="n">
        <v>669020</v>
      </c>
      <c r="I20497" s="0" t="n">
        <v>306800</v>
      </c>
      <c r="J20497" s="0" t="n">
        <v>13371</v>
      </c>
    </row>
    <row r="20498" customFormat="false" ht="15" hidden="false" customHeight="false" outlineLevel="0" collapsed="false">
      <c r="A20498" s="0" t="n">
        <v>202508</v>
      </c>
      <c r="B20498" s="0" t="n">
        <v>202509</v>
      </c>
      <c r="C20498" s="37" t="s">
        <v>98</v>
      </c>
      <c r="D20498" s="37" t="s">
        <v>380</v>
      </c>
      <c r="E20498" s="0" t="n">
        <v>2</v>
      </c>
      <c r="F20498" s="38" t="s">
        <v>71</v>
      </c>
      <c r="G20498" s="37" t="s">
        <v>598</v>
      </c>
      <c r="H20498" s="0" t="n">
        <v>2039725</v>
      </c>
      <c r="I20498" s="0" t="n">
        <v>562641</v>
      </c>
      <c r="J20498" s="0" t="n">
        <v>94406</v>
      </c>
    </row>
    <row r="20499" customFormat="false" ht="15" hidden="false" customHeight="false" outlineLevel="0" collapsed="false">
      <c r="A20499" s="0" t="n">
        <v>202508</v>
      </c>
      <c r="B20499" s="0" t="n">
        <v>202509</v>
      </c>
      <c r="C20499" s="37" t="s">
        <v>109</v>
      </c>
      <c r="D20499" s="37" t="s">
        <v>372</v>
      </c>
      <c r="E20499" s="0" t="n">
        <v>2</v>
      </c>
      <c r="F20499" s="38" t="s">
        <v>71</v>
      </c>
      <c r="G20499" s="37" t="s">
        <v>599</v>
      </c>
      <c r="H20499" s="0" t="n">
        <v>187699</v>
      </c>
      <c r="I20499" s="0" t="n">
        <v>33213</v>
      </c>
      <c r="J20499" s="0" t="n">
        <v>-45</v>
      </c>
    </row>
    <row r="20500" customFormat="false" ht="15" hidden="false" customHeight="false" outlineLevel="0" collapsed="false">
      <c r="A20500" s="0" t="n">
        <v>202508</v>
      </c>
      <c r="B20500" s="0" t="n">
        <v>202509</v>
      </c>
      <c r="C20500" s="37" t="s">
        <v>152</v>
      </c>
      <c r="D20500" s="37" t="s">
        <v>220</v>
      </c>
      <c r="E20500" s="0" t="n">
        <v>2</v>
      </c>
      <c r="F20500" s="38" t="s">
        <v>71</v>
      </c>
      <c r="G20500" s="37" t="s">
        <v>600</v>
      </c>
      <c r="H20500" s="0" t="n">
        <v>964130</v>
      </c>
      <c r="I20500" s="0" t="n">
        <v>563062</v>
      </c>
      <c r="J20500" s="0" t="n">
        <v>-15025</v>
      </c>
    </row>
    <row r="20501" customFormat="false" ht="15" hidden="false" customHeight="false" outlineLevel="0" collapsed="false">
      <c r="A20501" s="0" t="n">
        <v>202508</v>
      </c>
      <c r="B20501" s="0" t="n">
        <v>202509</v>
      </c>
      <c r="C20501" s="37" t="s">
        <v>149</v>
      </c>
      <c r="D20501" s="37" t="s">
        <v>216</v>
      </c>
      <c r="E20501" s="0" t="n">
        <v>2</v>
      </c>
      <c r="F20501" s="38" t="s">
        <v>71</v>
      </c>
      <c r="G20501" s="37" t="s">
        <v>601</v>
      </c>
      <c r="H20501" s="0" t="n">
        <v>155340</v>
      </c>
      <c r="I20501" s="0" t="n">
        <v>40637</v>
      </c>
      <c r="J20501" s="0" t="n">
        <v>-2017</v>
      </c>
    </row>
    <row r="20502" customFormat="false" ht="15" hidden="false" customHeight="false" outlineLevel="0" collapsed="false">
      <c r="A20502" s="0" t="n">
        <v>202508</v>
      </c>
      <c r="B20502" s="0" t="n">
        <v>202509</v>
      </c>
      <c r="C20502" s="37" t="s">
        <v>124</v>
      </c>
      <c r="D20502" s="37" t="s">
        <v>249</v>
      </c>
      <c r="E20502" s="0" t="n">
        <v>2</v>
      </c>
      <c r="F20502" s="38" t="s">
        <v>71</v>
      </c>
      <c r="G20502" s="37" t="s">
        <v>602</v>
      </c>
      <c r="H20502" s="0" t="n">
        <v>381695</v>
      </c>
      <c r="I20502" s="0" t="n">
        <v>416613</v>
      </c>
      <c r="J20502" s="0" t="n">
        <v>19830</v>
      </c>
    </row>
    <row r="20503" customFormat="false" ht="15" hidden="false" customHeight="false" outlineLevel="0" collapsed="false">
      <c r="A20503" s="0" t="n">
        <v>202508</v>
      </c>
      <c r="B20503" s="0" t="n">
        <v>202509</v>
      </c>
      <c r="C20503" s="37" t="s">
        <v>115</v>
      </c>
      <c r="D20503" s="37" t="s">
        <v>603</v>
      </c>
      <c r="E20503" s="0" t="n">
        <v>2</v>
      </c>
      <c r="F20503" s="38" t="s">
        <v>71</v>
      </c>
      <c r="G20503" s="37" t="s">
        <v>604</v>
      </c>
      <c r="H20503" s="0" t="n">
        <v>2672356</v>
      </c>
      <c r="I20503" s="0" t="n">
        <v>1368692</v>
      </c>
      <c r="J20503" s="0" t="n">
        <v>44911</v>
      </c>
    </row>
    <row r="20504" customFormat="false" ht="15" hidden="false" customHeight="false" outlineLevel="0" collapsed="false">
      <c r="A20504" s="0" t="n">
        <v>202508</v>
      </c>
      <c r="B20504" s="0" t="n">
        <v>202509</v>
      </c>
      <c r="C20504" s="37" t="s">
        <v>158</v>
      </c>
      <c r="D20504" s="37" t="s">
        <v>519</v>
      </c>
      <c r="E20504" s="0" t="n">
        <v>2</v>
      </c>
      <c r="F20504" s="38" t="s">
        <v>71</v>
      </c>
      <c r="G20504" s="37" t="s">
        <v>605</v>
      </c>
      <c r="H20504" s="0" t="n">
        <v>270066</v>
      </c>
      <c r="I20504" s="0" t="n">
        <v>100019</v>
      </c>
      <c r="J20504" s="0" t="n">
        <v>1812</v>
      </c>
    </row>
    <row r="20505" customFormat="false" ht="15" hidden="false" customHeight="false" outlineLevel="0" collapsed="false">
      <c r="A20505" s="0" t="n">
        <v>202508</v>
      </c>
      <c r="B20505" s="0" t="n">
        <v>202509</v>
      </c>
      <c r="C20505" s="37" t="s">
        <v>106</v>
      </c>
      <c r="D20505" s="37" t="s">
        <v>606</v>
      </c>
      <c r="E20505" s="0" t="n">
        <v>2</v>
      </c>
      <c r="F20505" s="38" t="s">
        <v>71</v>
      </c>
      <c r="G20505" s="37" t="s">
        <v>607</v>
      </c>
      <c r="H20505" s="0" t="n">
        <v>1003061</v>
      </c>
      <c r="I20505" s="0" t="n">
        <v>230707</v>
      </c>
      <c r="J20505" s="0" t="n">
        <v>20389</v>
      </c>
    </row>
    <row r="20506" customFormat="false" ht="15" hidden="false" customHeight="false" outlineLevel="0" collapsed="false">
      <c r="A20506" s="0" t="n">
        <v>202508</v>
      </c>
      <c r="B20506" s="0" t="n">
        <v>202509</v>
      </c>
      <c r="C20506" s="37" t="s">
        <v>152</v>
      </c>
      <c r="D20506" s="37" t="s">
        <v>608</v>
      </c>
      <c r="E20506" s="0" t="n">
        <v>2</v>
      </c>
      <c r="F20506" s="38" t="s">
        <v>71</v>
      </c>
      <c r="G20506" s="37" t="s">
        <v>609</v>
      </c>
      <c r="H20506" s="0" t="n">
        <v>56988</v>
      </c>
      <c r="I20506" s="0" t="n">
        <v>20931</v>
      </c>
      <c r="J20506" s="0" t="n">
        <v>-766</v>
      </c>
    </row>
    <row r="20507" customFormat="false" ht="15" hidden="false" customHeight="false" outlineLevel="0" collapsed="false">
      <c r="A20507" s="0" t="n">
        <v>202508</v>
      </c>
      <c r="B20507" s="0" t="n">
        <v>202509</v>
      </c>
      <c r="C20507" s="37" t="s">
        <v>109</v>
      </c>
      <c r="D20507" s="37" t="s">
        <v>393</v>
      </c>
      <c r="E20507" s="0" t="n">
        <v>2</v>
      </c>
      <c r="F20507" s="38" t="s">
        <v>71</v>
      </c>
      <c r="G20507" s="37" t="s">
        <v>610</v>
      </c>
      <c r="H20507" s="0" t="n">
        <v>5690061</v>
      </c>
      <c r="I20507" s="0" t="n">
        <v>1667393</v>
      </c>
      <c r="J20507" s="0" t="n">
        <v>257158</v>
      </c>
    </row>
    <row r="20508" customFormat="false" ht="15" hidden="false" customHeight="false" outlineLevel="0" collapsed="false">
      <c r="A20508" s="0" t="n">
        <v>202508</v>
      </c>
      <c r="B20508" s="0" t="n">
        <v>202509</v>
      </c>
      <c r="C20508" s="37" t="s">
        <v>178</v>
      </c>
      <c r="D20508" s="37" t="s">
        <v>320</v>
      </c>
      <c r="E20508" s="0" t="n">
        <v>2</v>
      </c>
      <c r="F20508" s="38" t="s">
        <v>71</v>
      </c>
      <c r="G20508" s="37" t="s">
        <v>611</v>
      </c>
      <c r="H20508" s="0" t="n">
        <v>1331637</v>
      </c>
      <c r="I20508" s="0" t="n">
        <v>393871</v>
      </c>
      <c r="J20508" s="0" t="n">
        <v>-11699</v>
      </c>
    </row>
    <row r="20509" customFormat="false" ht="15" hidden="false" customHeight="false" outlineLevel="0" collapsed="false">
      <c r="A20509" s="0" t="n">
        <v>202508</v>
      </c>
      <c r="B20509" s="0" t="n">
        <v>202509</v>
      </c>
      <c r="C20509" s="37" t="s">
        <v>101</v>
      </c>
      <c r="D20509" s="37" t="s">
        <v>104</v>
      </c>
      <c r="E20509" s="0" t="n">
        <v>2</v>
      </c>
      <c r="F20509" s="38" t="s">
        <v>71</v>
      </c>
      <c r="G20509" s="37" t="s">
        <v>612</v>
      </c>
      <c r="H20509" s="0" t="n">
        <v>489080</v>
      </c>
      <c r="I20509" s="0" t="n">
        <v>181733</v>
      </c>
      <c r="J20509" s="0" t="n">
        <v>-6773</v>
      </c>
    </row>
    <row r="20510" customFormat="false" ht="15" hidden="false" customHeight="false" outlineLevel="0" collapsed="false">
      <c r="A20510" s="0" t="n">
        <v>202508</v>
      </c>
      <c r="B20510" s="0" t="n">
        <v>202509</v>
      </c>
      <c r="C20510" s="37" t="s">
        <v>124</v>
      </c>
      <c r="D20510" s="37" t="s">
        <v>362</v>
      </c>
      <c r="E20510" s="0" t="n">
        <v>2</v>
      </c>
      <c r="F20510" s="38" t="s">
        <v>71</v>
      </c>
      <c r="G20510" s="37" t="s">
        <v>613</v>
      </c>
      <c r="H20510" s="0" t="n">
        <v>1414646</v>
      </c>
      <c r="I20510" s="0" t="n">
        <v>749729</v>
      </c>
      <c r="J20510" s="0" t="n">
        <v>11719</v>
      </c>
    </row>
    <row r="20511" customFormat="false" ht="15" hidden="false" customHeight="false" outlineLevel="0" collapsed="false">
      <c r="A20511" s="0" t="n">
        <v>202508</v>
      </c>
      <c r="B20511" s="0" t="n">
        <v>202509</v>
      </c>
      <c r="C20511" s="37" t="s">
        <v>136</v>
      </c>
      <c r="D20511" s="37" t="s">
        <v>603</v>
      </c>
      <c r="E20511" s="0" t="n">
        <v>2</v>
      </c>
      <c r="F20511" s="38" t="s">
        <v>71</v>
      </c>
      <c r="G20511" s="37" t="s">
        <v>614</v>
      </c>
      <c r="H20511" s="0" t="n">
        <v>100063</v>
      </c>
      <c r="I20511" s="0" t="n">
        <v>110858</v>
      </c>
      <c r="J20511" s="0" t="n">
        <v>7338</v>
      </c>
    </row>
    <row r="20512" customFormat="false" ht="15" hidden="false" customHeight="false" outlineLevel="0" collapsed="false">
      <c r="A20512" s="0" t="n">
        <v>202508</v>
      </c>
      <c r="B20512" s="0" t="n">
        <v>202509</v>
      </c>
      <c r="C20512" s="37" t="s">
        <v>152</v>
      </c>
      <c r="D20512" s="37" t="s">
        <v>387</v>
      </c>
      <c r="E20512" s="0" t="n">
        <v>2</v>
      </c>
      <c r="F20512" s="38" t="s">
        <v>71</v>
      </c>
      <c r="G20512" s="37" t="s">
        <v>615</v>
      </c>
      <c r="H20512" s="0" t="n">
        <v>3017039</v>
      </c>
      <c r="I20512" s="0" t="n">
        <v>1220731</v>
      </c>
      <c r="J20512" s="0" t="n">
        <v>202707</v>
      </c>
    </row>
    <row r="20513" customFormat="false" ht="15" hidden="false" customHeight="false" outlineLevel="0" collapsed="false">
      <c r="A20513" s="0" t="n">
        <v>202508</v>
      </c>
      <c r="B20513" s="0" t="n">
        <v>202509</v>
      </c>
      <c r="C20513" s="37" t="s">
        <v>178</v>
      </c>
      <c r="D20513" s="37" t="s">
        <v>616</v>
      </c>
      <c r="E20513" s="0" t="n">
        <v>2</v>
      </c>
      <c r="F20513" s="38" t="s">
        <v>71</v>
      </c>
      <c r="G20513" s="37" t="s">
        <v>617</v>
      </c>
      <c r="H20513" s="0" t="n">
        <v>384869</v>
      </c>
      <c r="I20513" s="0" t="n">
        <v>229409</v>
      </c>
      <c r="J20513" s="0" t="n">
        <v>16640</v>
      </c>
    </row>
    <row r="20514" customFormat="false" ht="15" hidden="false" customHeight="false" outlineLevel="0" collapsed="false">
      <c r="A20514" s="0" t="n">
        <v>202508</v>
      </c>
      <c r="B20514" s="0" t="n">
        <v>202509</v>
      </c>
      <c r="C20514" s="37" t="s">
        <v>106</v>
      </c>
      <c r="D20514" s="37" t="s">
        <v>618</v>
      </c>
      <c r="E20514" s="0" t="n">
        <v>2</v>
      </c>
      <c r="F20514" s="38" t="s">
        <v>71</v>
      </c>
      <c r="G20514" s="37" t="s">
        <v>619</v>
      </c>
      <c r="H20514" s="0" t="n">
        <v>563706</v>
      </c>
      <c r="I20514" s="0" t="n">
        <v>540184</v>
      </c>
      <c r="J20514" s="0" t="n">
        <v>-43467</v>
      </c>
    </row>
    <row r="20515" customFormat="false" ht="15" hidden="false" customHeight="false" outlineLevel="0" collapsed="false">
      <c r="A20515" s="0" t="n">
        <v>202508</v>
      </c>
      <c r="B20515" s="0" t="n">
        <v>202509</v>
      </c>
      <c r="C20515" s="37" t="s">
        <v>184</v>
      </c>
      <c r="D20515" s="37" t="s">
        <v>231</v>
      </c>
      <c r="E20515" s="0" t="n">
        <v>2</v>
      </c>
      <c r="F20515" s="38" t="s">
        <v>71</v>
      </c>
      <c r="G20515" s="37" t="s">
        <v>620</v>
      </c>
      <c r="H20515" s="0" t="n">
        <v>277611</v>
      </c>
      <c r="I20515" s="0" t="n">
        <v>118118</v>
      </c>
      <c r="J20515" s="0" t="n">
        <v>15208</v>
      </c>
    </row>
    <row r="20516" customFormat="false" ht="15" hidden="false" customHeight="false" outlineLevel="0" collapsed="false">
      <c r="A20516" s="0" t="n">
        <v>202508</v>
      </c>
      <c r="B20516" s="0" t="n">
        <v>202509</v>
      </c>
      <c r="C20516" s="37" t="s">
        <v>124</v>
      </c>
      <c r="D20516" s="37" t="s">
        <v>467</v>
      </c>
      <c r="E20516" s="0" t="n">
        <v>2</v>
      </c>
      <c r="F20516" s="38" t="s">
        <v>71</v>
      </c>
      <c r="G20516" s="37" t="s">
        <v>621</v>
      </c>
      <c r="H20516" s="0" t="n">
        <v>348526</v>
      </c>
      <c r="I20516" s="0" t="n">
        <v>176304</v>
      </c>
      <c r="J20516" s="0" t="n">
        <v>22361</v>
      </c>
    </row>
    <row r="20517" customFormat="false" ht="15" hidden="false" customHeight="false" outlineLevel="0" collapsed="false">
      <c r="A20517" s="0" t="n">
        <v>202508</v>
      </c>
      <c r="B20517" s="0" t="n">
        <v>202509</v>
      </c>
      <c r="C20517" s="37" t="s">
        <v>112</v>
      </c>
      <c r="D20517" s="37" t="s">
        <v>324</v>
      </c>
      <c r="E20517" s="0" t="n">
        <v>2</v>
      </c>
      <c r="F20517" s="38" t="s">
        <v>71</v>
      </c>
      <c r="G20517" s="37" t="s">
        <v>622</v>
      </c>
      <c r="H20517" s="0" t="n">
        <v>1898028</v>
      </c>
      <c r="I20517" s="0" t="n">
        <v>906041</v>
      </c>
      <c r="J20517" s="0" t="n">
        <v>19900</v>
      </c>
    </row>
    <row r="20518" customFormat="false" ht="15" hidden="false" customHeight="false" outlineLevel="0" collapsed="false">
      <c r="A20518" s="0" t="n">
        <v>202508</v>
      </c>
      <c r="B20518" s="0" t="n">
        <v>202509</v>
      </c>
      <c r="C20518" s="37" t="s">
        <v>106</v>
      </c>
      <c r="D20518" s="37" t="s">
        <v>623</v>
      </c>
      <c r="E20518" s="0" t="n">
        <v>2</v>
      </c>
      <c r="F20518" s="38" t="s">
        <v>71</v>
      </c>
      <c r="G20518" s="37" t="s">
        <v>624</v>
      </c>
      <c r="H20518" s="0" t="n">
        <v>873942</v>
      </c>
      <c r="I20518" s="0" t="n">
        <v>760698</v>
      </c>
      <c r="J20518" s="0" t="n">
        <v>73852</v>
      </c>
    </row>
    <row r="20519" customFormat="false" ht="15" hidden="false" customHeight="false" outlineLevel="0" collapsed="false">
      <c r="A20519" s="0" t="n">
        <v>202508</v>
      </c>
      <c r="B20519" s="0" t="n">
        <v>202509</v>
      </c>
      <c r="C20519" s="37" t="s">
        <v>95</v>
      </c>
      <c r="D20519" s="37" t="s">
        <v>320</v>
      </c>
      <c r="E20519" s="0" t="n">
        <v>2</v>
      </c>
      <c r="F20519" s="38" t="s">
        <v>71</v>
      </c>
      <c r="G20519" s="37" t="s">
        <v>625</v>
      </c>
      <c r="H20519" s="0" t="n">
        <v>981488</v>
      </c>
      <c r="I20519" s="0" t="n">
        <v>418240</v>
      </c>
      <c r="J20519" s="0" t="n">
        <v>93459</v>
      </c>
    </row>
    <row r="20520" customFormat="false" ht="15" hidden="false" customHeight="false" outlineLevel="0" collapsed="false">
      <c r="A20520" s="0" t="n">
        <v>202508</v>
      </c>
      <c r="B20520" s="0" t="n">
        <v>202509</v>
      </c>
      <c r="C20520" s="37" t="s">
        <v>197</v>
      </c>
      <c r="D20520" s="37" t="s">
        <v>626</v>
      </c>
      <c r="E20520" s="0" t="n">
        <v>2</v>
      </c>
      <c r="F20520" s="38" t="s">
        <v>71</v>
      </c>
      <c r="G20520" s="37" t="s">
        <v>627</v>
      </c>
      <c r="H20520" s="0" t="n">
        <v>524553</v>
      </c>
      <c r="I20520" s="0" t="n">
        <v>290210</v>
      </c>
      <c r="J20520" s="0" t="n">
        <v>-1863</v>
      </c>
    </row>
    <row r="20521" customFormat="false" ht="15" hidden="false" customHeight="false" outlineLevel="0" collapsed="false">
      <c r="A20521" s="0" t="n">
        <v>202508</v>
      </c>
      <c r="B20521" s="0" t="n">
        <v>202509</v>
      </c>
      <c r="C20521" s="37" t="s">
        <v>197</v>
      </c>
      <c r="D20521" s="37" t="s">
        <v>172</v>
      </c>
      <c r="E20521" s="0" t="n">
        <v>2</v>
      </c>
      <c r="F20521" s="38" t="s">
        <v>71</v>
      </c>
      <c r="G20521" s="37" t="s">
        <v>628</v>
      </c>
      <c r="H20521" s="0" t="n">
        <v>1066375</v>
      </c>
      <c r="I20521" s="0" t="n">
        <v>640935</v>
      </c>
      <c r="J20521" s="0" t="n">
        <v>112836</v>
      </c>
    </row>
    <row r="20522" customFormat="false" ht="15" hidden="false" customHeight="false" outlineLevel="0" collapsed="false">
      <c r="A20522" s="0" t="n">
        <v>202508</v>
      </c>
      <c r="B20522" s="0" t="n">
        <v>202509</v>
      </c>
      <c r="C20522" s="37" t="s">
        <v>124</v>
      </c>
      <c r="D20522" s="37" t="s">
        <v>420</v>
      </c>
      <c r="E20522" s="0" t="n">
        <v>2</v>
      </c>
      <c r="F20522" s="38" t="s">
        <v>71</v>
      </c>
      <c r="G20522" s="37" t="s">
        <v>629</v>
      </c>
      <c r="H20522" s="0" t="n">
        <v>410483</v>
      </c>
      <c r="I20522" s="0" t="n">
        <v>124042</v>
      </c>
      <c r="J20522" s="0" t="n">
        <v>25621</v>
      </c>
    </row>
    <row r="20523" customFormat="false" ht="15" hidden="false" customHeight="false" outlineLevel="0" collapsed="false">
      <c r="A20523" s="0" t="n">
        <v>202508</v>
      </c>
      <c r="B20523" s="0" t="n">
        <v>202509</v>
      </c>
      <c r="C20523" s="37" t="s">
        <v>95</v>
      </c>
      <c r="D20523" s="37" t="s">
        <v>200</v>
      </c>
      <c r="E20523" s="0" t="n">
        <v>2</v>
      </c>
      <c r="F20523" s="38" t="s">
        <v>71</v>
      </c>
      <c r="G20523" s="37" t="s">
        <v>630</v>
      </c>
      <c r="H20523" s="0" t="n">
        <v>9397205</v>
      </c>
      <c r="I20523" s="0" t="n">
        <v>5766940</v>
      </c>
      <c r="J20523" s="0" t="n">
        <v>562757</v>
      </c>
    </row>
    <row r="20524" customFormat="false" ht="15" hidden="false" customHeight="false" outlineLevel="0" collapsed="false">
      <c r="A20524" s="0" t="n">
        <v>202508</v>
      </c>
      <c r="B20524" s="0" t="n">
        <v>202509</v>
      </c>
      <c r="C20524" s="37" t="s">
        <v>106</v>
      </c>
      <c r="D20524" s="37" t="s">
        <v>631</v>
      </c>
      <c r="E20524" s="0" t="n">
        <v>2</v>
      </c>
      <c r="F20524" s="38" t="s">
        <v>71</v>
      </c>
      <c r="G20524" s="37" t="s">
        <v>632</v>
      </c>
      <c r="H20524" s="0" t="n">
        <v>86083</v>
      </c>
      <c r="I20524" s="0" t="n">
        <v>37637</v>
      </c>
      <c r="J20524" s="0" t="n">
        <v>-1615</v>
      </c>
    </row>
    <row r="20525" customFormat="false" ht="15" hidden="false" customHeight="false" outlineLevel="0" collapsed="false">
      <c r="A20525" s="0" t="n">
        <v>202508</v>
      </c>
      <c r="B20525" s="0" t="n">
        <v>202509</v>
      </c>
      <c r="C20525" s="37" t="s">
        <v>106</v>
      </c>
      <c r="D20525" s="37" t="s">
        <v>214</v>
      </c>
      <c r="E20525" s="0" t="n">
        <v>2</v>
      </c>
      <c r="F20525" s="38" t="s">
        <v>71</v>
      </c>
      <c r="G20525" s="37" t="s">
        <v>633</v>
      </c>
      <c r="H20525" s="0" t="n">
        <v>3216166</v>
      </c>
      <c r="I20525" s="0" t="n">
        <v>1304668</v>
      </c>
      <c r="J20525" s="0" t="n">
        <v>274882</v>
      </c>
    </row>
    <row r="20526" customFormat="false" ht="15" hidden="false" customHeight="false" outlineLevel="0" collapsed="false">
      <c r="A20526" s="0" t="n">
        <v>202508</v>
      </c>
      <c r="B20526" s="0" t="n">
        <v>202509</v>
      </c>
      <c r="C20526" s="37" t="s">
        <v>184</v>
      </c>
      <c r="D20526" s="37" t="s">
        <v>634</v>
      </c>
      <c r="E20526" s="0" t="n">
        <v>2</v>
      </c>
      <c r="F20526" s="38" t="s">
        <v>71</v>
      </c>
      <c r="G20526" s="37" t="s">
        <v>635</v>
      </c>
      <c r="H20526" s="0" t="n">
        <v>3611491</v>
      </c>
      <c r="I20526" s="0" t="n">
        <v>1776797</v>
      </c>
      <c r="J20526" s="0" t="n">
        <v>304897</v>
      </c>
    </row>
    <row r="20527" customFormat="false" ht="15" hidden="false" customHeight="false" outlineLevel="0" collapsed="false">
      <c r="A20527" s="0" t="n">
        <v>202508</v>
      </c>
      <c r="B20527" s="0" t="n">
        <v>202509</v>
      </c>
      <c r="C20527" s="37" t="s">
        <v>109</v>
      </c>
      <c r="D20527" s="37" t="s">
        <v>636</v>
      </c>
      <c r="E20527" s="0" t="n">
        <v>2</v>
      </c>
      <c r="F20527" s="38" t="s">
        <v>71</v>
      </c>
      <c r="G20527" s="37" t="s">
        <v>637</v>
      </c>
      <c r="H20527" s="0" t="n">
        <v>232514</v>
      </c>
      <c r="I20527" s="0" t="n">
        <v>221649</v>
      </c>
      <c r="J20527" s="0" t="n">
        <v>29887</v>
      </c>
    </row>
    <row r="20528" customFormat="false" ht="15" hidden="false" customHeight="false" outlineLevel="0" collapsed="false">
      <c r="A20528" s="0" t="n">
        <v>202508</v>
      </c>
      <c r="B20528" s="0" t="n">
        <v>202509</v>
      </c>
      <c r="C20528" s="37" t="s">
        <v>106</v>
      </c>
      <c r="D20528" s="37" t="s">
        <v>638</v>
      </c>
      <c r="E20528" s="0" t="n">
        <v>2</v>
      </c>
      <c r="F20528" s="38" t="s">
        <v>71</v>
      </c>
      <c r="G20528" s="37" t="s">
        <v>639</v>
      </c>
      <c r="H20528" s="0" t="n">
        <v>10610289</v>
      </c>
      <c r="I20528" s="0" t="n">
        <v>4437590</v>
      </c>
      <c r="J20528" s="0" t="n">
        <v>331759</v>
      </c>
    </row>
    <row r="20529" customFormat="false" ht="15" hidden="false" customHeight="false" outlineLevel="0" collapsed="false">
      <c r="A20529" s="0" t="n">
        <v>202508</v>
      </c>
      <c r="B20529" s="0" t="n">
        <v>202509</v>
      </c>
      <c r="C20529" s="37" t="s">
        <v>124</v>
      </c>
      <c r="D20529" s="37" t="s">
        <v>99</v>
      </c>
      <c r="E20529" s="0" t="n">
        <v>2</v>
      </c>
      <c r="F20529" s="38" t="s">
        <v>71</v>
      </c>
      <c r="G20529" s="37" t="s">
        <v>640</v>
      </c>
      <c r="H20529" s="0" t="n">
        <v>2329894</v>
      </c>
      <c r="I20529" s="0" t="n">
        <v>1067571</v>
      </c>
      <c r="J20529" s="0" t="n">
        <v>208964</v>
      </c>
    </row>
    <row r="20530" customFormat="false" ht="15" hidden="false" customHeight="false" outlineLevel="0" collapsed="false">
      <c r="A20530" s="0" t="n">
        <v>202508</v>
      </c>
      <c r="B20530" s="0" t="n">
        <v>202509</v>
      </c>
      <c r="C20530" s="37" t="s">
        <v>109</v>
      </c>
      <c r="D20530" s="37" t="s">
        <v>300</v>
      </c>
      <c r="E20530" s="0" t="n">
        <v>2</v>
      </c>
      <c r="F20530" s="38" t="s">
        <v>71</v>
      </c>
      <c r="G20530" s="37" t="s">
        <v>641</v>
      </c>
      <c r="H20530" s="0" t="n">
        <v>2665840</v>
      </c>
      <c r="I20530" s="0" t="n">
        <v>957238</v>
      </c>
      <c r="J20530" s="0" t="n">
        <v>-4792</v>
      </c>
    </row>
    <row r="20531" customFormat="false" ht="15" hidden="false" customHeight="false" outlineLevel="0" collapsed="false">
      <c r="A20531" s="0" t="n">
        <v>202508</v>
      </c>
      <c r="B20531" s="0" t="n">
        <v>202509</v>
      </c>
      <c r="C20531" s="37" t="s">
        <v>109</v>
      </c>
      <c r="D20531" s="37" t="s">
        <v>116</v>
      </c>
      <c r="E20531" s="0" t="n">
        <v>2</v>
      </c>
      <c r="F20531" s="38" t="s">
        <v>71</v>
      </c>
      <c r="G20531" s="37" t="s">
        <v>642</v>
      </c>
      <c r="H20531" s="0" t="n">
        <v>574034</v>
      </c>
      <c r="I20531" s="0" t="n">
        <v>241567</v>
      </c>
      <c r="J20531" s="0" t="n">
        <v>40031</v>
      </c>
    </row>
    <row r="20532" customFormat="false" ht="15" hidden="false" customHeight="false" outlineLevel="0" collapsed="false">
      <c r="A20532" s="0" t="n">
        <v>202508</v>
      </c>
      <c r="B20532" s="0" t="n">
        <v>202509</v>
      </c>
      <c r="C20532" s="37" t="s">
        <v>124</v>
      </c>
      <c r="D20532" s="37" t="s">
        <v>170</v>
      </c>
      <c r="E20532" s="0" t="n">
        <v>2</v>
      </c>
      <c r="F20532" s="38" t="s">
        <v>71</v>
      </c>
      <c r="G20532" s="37" t="s">
        <v>643</v>
      </c>
      <c r="H20532" s="0" t="n">
        <v>398711</v>
      </c>
      <c r="I20532" s="0" t="n">
        <v>173747</v>
      </c>
      <c r="J20532" s="0" t="n">
        <v>8310</v>
      </c>
    </row>
    <row r="20533" customFormat="false" ht="15" hidden="false" customHeight="false" outlineLevel="0" collapsed="false">
      <c r="A20533" s="0" t="n">
        <v>202508</v>
      </c>
      <c r="B20533" s="0" t="n">
        <v>202509</v>
      </c>
      <c r="C20533" s="37" t="s">
        <v>115</v>
      </c>
      <c r="D20533" s="37" t="s">
        <v>130</v>
      </c>
      <c r="E20533" s="0" t="n">
        <v>2</v>
      </c>
      <c r="F20533" s="38" t="s">
        <v>71</v>
      </c>
      <c r="G20533" s="37" t="s">
        <v>644</v>
      </c>
      <c r="H20533" s="0" t="n">
        <v>616036</v>
      </c>
      <c r="I20533" s="0" t="n">
        <v>291864</v>
      </c>
      <c r="J20533" s="0" t="n">
        <v>-25580</v>
      </c>
    </row>
    <row r="20534" customFormat="false" ht="15" hidden="false" customHeight="false" outlineLevel="0" collapsed="false">
      <c r="A20534" s="0" t="n">
        <v>202508</v>
      </c>
      <c r="B20534" s="0" t="n">
        <v>202509</v>
      </c>
      <c r="C20534" s="37" t="s">
        <v>95</v>
      </c>
      <c r="D20534" s="37" t="s">
        <v>235</v>
      </c>
      <c r="E20534" s="0" t="n">
        <v>2</v>
      </c>
      <c r="F20534" s="38" t="s">
        <v>71</v>
      </c>
      <c r="G20534" s="37" t="s">
        <v>645</v>
      </c>
      <c r="H20534" s="0" t="n">
        <v>786753</v>
      </c>
      <c r="I20534" s="0" t="n">
        <v>733056</v>
      </c>
      <c r="J20534" s="0" t="n">
        <v>-14999</v>
      </c>
    </row>
    <row r="20535" customFormat="false" ht="15" hidden="false" customHeight="false" outlineLevel="0" collapsed="false">
      <c r="A20535" s="0" t="n">
        <v>202508</v>
      </c>
      <c r="B20535" s="0" t="n">
        <v>202509</v>
      </c>
      <c r="C20535" s="37" t="s">
        <v>115</v>
      </c>
      <c r="D20535" s="37" t="s">
        <v>646</v>
      </c>
      <c r="E20535" s="0" t="n">
        <v>2</v>
      </c>
      <c r="F20535" s="38" t="s">
        <v>71</v>
      </c>
      <c r="G20535" s="37" t="s">
        <v>647</v>
      </c>
      <c r="H20535" s="0" t="n">
        <v>3973650</v>
      </c>
      <c r="I20535" s="0" t="n">
        <v>1171676</v>
      </c>
      <c r="J20535" s="0" t="n">
        <v>141061</v>
      </c>
    </row>
    <row r="20536" customFormat="false" ht="15" hidden="false" customHeight="false" outlineLevel="0" collapsed="false">
      <c r="A20536" s="0" t="n">
        <v>202508</v>
      </c>
      <c r="B20536" s="0" t="n">
        <v>202509</v>
      </c>
      <c r="C20536" s="37" t="s">
        <v>149</v>
      </c>
      <c r="D20536" s="37" t="s">
        <v>531</v>
      </c>
      <c r="E20536" s="0" t="n">
        <v>2</v>
      </c>
      <c r="F20536" s="38" t="s">
        <v>71</v>
      </c>
      <c r="G20536" s="37" t="s">
        <v>648</v>
      </c>
      <c r="H20536" s="0" t="n">
        <v>603110</v>
      </c>
      <c r="I20536" s="0" t="n">
        <v>692384</v>
      </c>
      <c r="J20536" s="0" t="n">
        <v>70775</v>
      </c>
    </row>
    <row r="20537" customFormat="false" ht="15" hidden="false" customHeight="false" outlineLevel="0" collapsed="false">
      <c r="A20537" s="0" t="n">
        <v>202508</v>
      </c>
      <c r="B20537" s="0" t="n">
        <v>202509</v>
      </c>
      <c r="C20537" s="37" t="s">
        <v>124</v>
      </c>
      <c r="D20537" s="37" t="s">
        <v>616</v>
      </c>
      <c r="E20537" s="0" t="n">
        <v>2</v>
      </c>
      <c r="F20537" s="38" t="s">
        <v>71</v>
      </c>
      <c r="G20537" s="37" t="s">
        <v>649</v>
      </c>
      <c r="H20537" s="0" t="n">
        <v>146327</v>
      </c>
      <c r="I20537" s="0" t="n">
        <v>87164</v>
      </c>
      <c r="J20537" s="0" t="n">
        <v>10837</v>
      </c>
    </row>
    <row r="20538" customFormat="false" ht="15" hidden="false" customHeight="false" outlineLevel="0" collapsed="false">
      <c r="A20538" s="0" t="n">
        <v>202508</v>
      </c>
      <c r="B20538" s="0" t="n">
        <v>202509</v>
      </c>
      <c r="C20538" s="37" t="s">
        <v>101</v>
      </c>
      <c r="D20538" s="37" t="s">
        <v>445</v>
      </c>
      <c r="E20538" s="0" t="n">
        <v>2</v>
      </c>
      <c r="F20538" s="38" t="s">
        <v>71</v>
      </c>
      <c r="G20538" s="37" t="s">
        <v>650</v>
      </c>
      <c r="H20538" s="0" t="n">
        <v>1987294</v>
      </c>
      <c r="I20538" s="0" t="n">
        <v>710841</v>
      </c>
      <c r="J20538" s="0" t="n">
        <v>30776</v>
      </c>
    </row>
    <row r="20539" customFormat="false" ht="15" hidden="false" customHeight="false" outlineLevel="0" collapsed="false">
      <c r="A20539" s="0" t="n">
        <v>202508</v>
      </c>
      <c r="B20539" s="0" t="n">
        <v>202509</v>
      </c>
      <c r="C20539" s="37" t="s">
        <v>109</v>
      </c>
      <c r="D20539" s="37" t="s">
        <v>651</v>
      </c>
      <c r="E20539" s="0" t="n">
        <v>2</v>
      </c>
      <c r="F20539" s="38" t="s">
        <v>71</v>
      </c>
      <c r="G20539" s="37" t="s">
        <v>652</v>
      </c>
      <c r="H20539" s="0" t="n">
        <v>1549257</v>
      </c>
      <c r="I20539" s="0" t="n">
        <v>822853</v>
      </c>
      <c r="J20539" s="0" t="n">
        <v>83192</v>
      </c>
    </row>
    <row r="20540" customFormat="false" ht="15" hidden="false" customHeight="false" outlineLevel="0" collapsed="false">
      <c r="A20540" s="0" t="n">
        <v>202508</v>
      </c>
      <c r="B20540" s="0" t="n">
        <v>202509</v>
      </c>
      <c r="C20540" s="37" t="s">
        <v>184</v>
      </c>
      <c r="D20540" s="37" t="s">
        <v>482</v>
      </c>
      <c r="E20540" s="0" t="n">
        <v>2</v>
      </c>
      <c r="F20540" s="38" t="s">
        <v>71</v>
      </c>
      <c r="G20540" s="37" t="s">
        <v>653</v>
      </c>
      <c r="H20540" s="0" t="n">
        <v>1680191</v>
      </c>
      <c r="I20540" s="0" t="n">
        <v>1473964</v>
      </c>
      <c r="J20540" s="0" t="n">
        <v>210109</v>
      </c>
    </row>
    <row r="20541" customFormat="false" ht="15" hidden="false" customHeight="false" outlineLevel="0" collapsed="false">
      <c r="A20541" s="0" t="n">
        <v>202508</v>
      </c>
      <c r="B20541" s="0" t="n">
        <v>202509</v>
      </c>
      <c r="C20541" s="37" t="s">
        <v>136</v>
      </c>
      <c r="D20541" s="37" t="s">
        <v>606</v>
      </c>
      <c r="E20541" s="0" t="n">
        <v>2</v>
      </c>
      <c r="F20541" s="38" t="s">
        <v>71</v>
      </c>
      <c r="G20541" s="37" t="s">
        <v>654</v>
      </c>
      <c r="H20541" s="0" t="n">
        <v>1377237</v>
      </c>
      <c r="I20541" s="0" t="n">
        <v>256831</v>
      </c>
      <c r="J20541" s="0" t="n">
        <v>81157</v>
      </c>
    </row>
    <row r="20542" customFormat="false" ht="15" hidden="false" customHeight="false" outlineLevel="0" collapsed="false">
      <c r="A20542" s="0" t="n">
        <v>202508</v>
      </c>
      <c r="B20542" s="0" t="n">
        <v>202509</v>
      </c>
      <c r="C20542" s="37" t="s">
        <v>152</v>
      </c>
      <c r="D20542" s="37" t="s">
        <v>655</v>
      </c>
      <c r="E20542" s="0" t="n">
        <v>2</v>
      </c>
      <c r="F20542" s="38" t="s">
        <v>71</v>
      </c>
      <c r="G20542" s="37" t="s">
        <v>656</v>
      </c>
      <c r="H20542" s="0" t="n">
        <v>431026</v>
      </c>
      <c r="I20542" s="0" t="n">
        <v>183836</v>
      </c>
      <c r="J20542" s="0" t="n">
        <v>7498</v>
      </c>
    </row>
    <row r="20543" customFormat="false" ht="15" hidden="false" customHeight="false" outlineLevel="0" collapsed="false">
      <c r="A20543" s="0" t="n">
        <v>202508</v>
      </c>
      <c r="B20543" s="0" t="n">
        <v>202509</v>
      </c>
      <c r="C20543" s="37" t="s">
        <v>178</v>
      </c>
      <c r="D20543" s="37" t="s">
        <v>127</v>
      </c>
      <c r="E20543" s="0" t="n">
        <v>2</v>
      </c>
      <c r="F20543" s="38" t="s">
        <v>71</v>
      </c>
      <c r="G20543" s="37" t="s">
        <v>657</v>
      </c>
      <c r="H20543" s="0" t="n">
        <v>261896</v>
      </c>
      <c r="I20543" s="0" t="n">
        <v>140547</v>
      </c>
      <c r="J20543" s="0" t="n">
        <v>25646</v>
      </c>
    </row>
    <row r="20544" customFormat="false" ht="15" hidden="false" customHeight="false" outlineLevel="0" collapsed="false">
      <c r="A20544" s="0" t="n">
        <v>202508</v>
      </c>
      <c r="B20544" s="0" t="n">
        <v>202509</v>
      </c>
      <c r="C20544" s="37" t="s">
        <v>158</v>
      </c>
      <c r="D20544" s="37" t="s">
        <v>189</v>
      </c>
      <c r="E20544" s="0" t="n">
        <v>2</v>
      </c>
      <c r="F20544" s="38" t="s">
        <v>71</v>
      </c>
      <c r="G20544" s="37" t="s">
        <v>658</v>
      </c>
      <c r="H20544" s="0" t="n">
        <v>158002</v>
      </c>
      <c r="I20544" s="0" t="n">
        <v>77070</v>
      </c>
      <c r="J20544" s="0" t="n">
        <v>11149</v>
      </c>
    </row>
    <row r="20545" customFormat="false" ht="15" hidden="false" customHeight="false" outlineLevel="0" collapsed="false">
      <c r="A20545" s="0" t="n">
        <v>202508</v>
      </c>
      <c r="B20545" s="0" t="n">
        <v>202509</v>
      </c>
      <c r="C20545" s="37" t="s">
        <v>98</v>
      </c>
      <c r="D20545" s="37" t="s">
        <v>659</v>
      </c>
      <c r="E20545" s="0" t="n">
        <v>2</v>
      </c>
      <c r="F20545" s="38" t="s">
        <v>71</v>
      </c>
      <c r="G20545" s="37" t="s">
        <v>660</v>
      </c>
      <c r="H20545" s="0" t="n">
        <v>57197</v>
      </c>
      <c r="I20545" s="0" t="n">
        <v>33407</v>
      </c>
      <c r="J20545" s="0" t="n">
        <v>3082</v>
      </c>
    </row>
    <row r="20546" customFormat="false" ht="15" hidden="false" customHeight="false" outlineLevel="0" collapsed="false">
      <c r="A20546" s="0" t="n">
        <v>202508</v>
      </c>
      <c r="B20546" s="0" t="n">
        <v>202509</v>
      </c>
      <c r="C20546" s="37" t="s">
        <v>184</v>
      </c>
      <c r="D20546" s="37" t="s">
        <v>385</v>
      </c>
      <c r="E20546" s="0" t="n">
        <v>2</v>
      </c>
      <c r="F20546" s="38" t="s">
        <v>71</v>
      </c>
      <c r="G20546" s="37" t="s">
        <v>661</v>
      </c>
      <c r="H20546" s="0" t="n">
        <v>1035079</v>
      </c>
      <c r="I20546" s="0" t="n">
        <v>862235</v>
      </c>
      <c r="J20546" s="0" t="n">
        <v>-43228</v>
      </c>
    </row>
    <row r="20547" customFormat="false" ht="15" hidden="false" customHeight="false" outlineLevel="0" collapsed="false">
      <c r="A20547" s="0" t="n">
        <v>202508</v>
      </c>
      <c r="B20547" s="0" t="n">
        <v>202509</v>
      </c>
      <c r="C20547" s="37" t="s">
        <v>101</v>
      </c>
      <c r="D20547" s="37" t="s">
        <v>141</v>
      </c>
      <c r="E20547" s="0" t="n">
        <v>2</v>
      </c>
      <c r="F20547" s="38" t="s">
        <v>71</v>
      </c>
      <c r="G20547" s="37" t="s">
        <v>662</v>
      </c>
      <c r="H20547" s="0" t="n">
        <v>608203</v>
      </c>
      <c r="I20547" s="0" t="n">
        <v>354724</v>
      </c>
      <c r="J20547" s="0" t="n">
        <v>77680</v>
      </c>
    </row>
    <row r="20548" customFormat="false" ht="15" hidden="false" customHeight="false" outlineLevel="0" collapsed="false">
      <c r="A20548" s="0" t="n">
        <v>202508</v>
      </c>
      <c r="B20548" s="0" t="n">
        <v>202509</v>
      </c>
      <c r="C20548" s="37" t="s">
        <v>98</v>
      </c>
      <c r="D20548" s="37" t="s">
        <v>110</v>
      </c>
      <c r="E20548" s="0" t="n">
        <v>2</v>
      </c>
      <c r="F20548" s="38" t="s">
        <v>71</v>
      </c>
      <c r="G20548" s="37" t="s">
        <v>663</v>
      </c>
      <c r="H20548" s="0" t="n">
        <v>364889</v>
      </c>
      <c r="I20548" s="0" t="n">
        <v>315738</v>
      </c>
      <c r="J20548" s="0" t="n">
        <v>33116</v>
      </c>
    </row>
    <row r="20549" customFormat="false" ht="15" hidden="false" customHeight="false" outlineLevel="0" collapsed="false">
      <c r="A20549" s="0" t="n">
        <v>202508</v>
      </c>
      <c r="B20549" s="0" t="n">
        <v>202509</v>
      </c>
      <c r="C20549" s="37" t="s">
        <v>158</v>
      </c>
      <c r="D20549" s="37" t="s">
        <v>332</v>
      </c>
      <c r="E20549" s="0" t="n">
        <v>2</v>
      </c>
      <c r="F20549" s="38" t="s">
        <v>71</v>
      </c>
      <c r="G20549" s="37" t="s">
        <v>664</v>
      </c>
      <c r="H20549" s="0" t="n">
        <v>16782</v>
      </c>
      <c r="I20549" s="0" t="n">
        <v>9278</v>
      </c>
      <c r="J20549" s="0" t="n">
        <v>194</v>
      </c>
    </row>
    <row r="20550" customFormat="false" ht="15" hidden="false" customHeight="false" outlineLevel="0" collapsed="false">
      <c r="A20550" s="0" t="n">
        <v>202508</v>
      </c>
      <c r="B20550" s="0" t="n">
        <v>202509</v>
      </c>
      <c r="C20550" s="37" t="s">
        <v>178</v>
      </c>
      <c r="D20550" s="37" t="s">
        <v>134</v>
      </c>
      <c r="E20550" s="0" t="n">
        <v>2</v>
      </c>
      <c r="F20550" s="38" t="s">
        <v>71</v>
      </c>
      <c r="G20550" s="37" t="s">
        <v>665</v>
      </c>
      <c r="H20550" s="0" t="n">
        <v>150975</v>
      </c>
      <c r="I20550" s="0" t="n">
        <v>71383</v>
      </c>
      <c r="J20550" s="0" t="n">
        <v>-602</v>
      </c>
    </row>
    <row r="20551" customFormat="false" ht="15" hidden="false" customHeight="false" outlineLevel="0" collapsed="false">
      <c r="A20551" s="0" t="n">
        <v>202508</v>
      </c>
      <c r="B20551" s="0" t="n">
        <v>202509</v>
      </c>
      <c r="C20551" s="37" t="s">
        <v>136</v>
      </c>
      <c r="D20551" s="37" t="s">
        <v>511</v>
      </c>
      <c r="E20551" s="0" t="n">
        <v>2</v>
      </c>
      <c r="F20551" s="38" t="s">
        <v>71</v>
      </c>
      <c r="G20551" s="37" t="s">
        <v>666</v>
      </c>
      <c r="H20551" s="0" t="n">
        <v>1727064</v>
      </c>
      <c r="I20551" s="0" t="n">
        <v>913315</v>
      </c>
      <c r="J20551" s="0" t="n">
        <v>96903</v>
      </c>
    </row>
    <row r="20552" customFormat="false" ht="15" hidden="false" customHeight="false" outlineLevel="0" collapsed="false">
      <c r="A20552" s="0" t="n">
        <v>202508</v>
      </c>
      <c r="B20552" s="0" t="n">
        <v>202509</v>
      </c>
      <c r="C20552" s="37" t="s">
        <v>149</v>
      </c>
      <c r="D20552" s="37" t="s">
        <v>298</v>
      </c>
      <c r="E20552" s="0" t="n">
        <v>2</v>
      </c>
      <c r="F20552" s="38" t="s">
        <v>71</v>
      </c>
      <c r="G20552" s="37" t="s">
        <v>667</v>
      </c>
      <c r="H20552" s="0" t="n">
        <v>321797</v>
      </c>
      <c r="I20552" s="0" t="n">
        <v>183540</v>
      </c>
      <c r="J20552" s="0" t="n">
        <v>-2531</v>
      </c>
    </row>
    <row r="20553" customFormat="false" ht="15" hidden="false" customHeight="false" outlineLevel="0" collapsed="false">
      <c r="A20553" s="0" t="n">
        <v>202508</v>
      </c>
      <c r="B20553" s="0" t="n">
        <v>202509</v>
      </c>
      <c r="C20553" s="37" t="s">
        <v>115</v>
      </c>
      <c r="D20553" s="37" t="s">
        <v>288</v>
      </c>
      <c r="E20553" s="0" t="n">
        <v>2</v>
      </c>
      <c r="F20553" s="38" t="s">
        <v>71</v>
      </c>
      <c r="G20553" s="37" t="s">
        <v>668</v>
      </c>
      <c r="H20553" s="0" t="n">
        <v>816873</v>
      </c>
      <c r="I20553" s="0" t="n">
        <v>403221</v>
      </c>
      <c r="J20553" s="0" t="n">
        <v>9326</v>
      </c>
    </row>
    <row r="20554" customFormat="false" ht="15" hidden="false" customHeight="false" outlineLevel="0" collapsed="false">
      <c r="A20554" s="0" t="n">
        <v>202508</v>
      </c>
      <c r="B20554" s="0" t="n">
        <v>202509</v>
      </c>
      <c r="C20554" s="37" t="s">
        <v>112</v>
      </c>
      <c r="D20554" s="37" t="s">
        <v>280</v>
      </c>
      <c r="E20554" s="0" t="n">
        <v>2</v>
      </c>
      <c r="F20554" s="38" t="s">
        <v>71</v>
      </c>
      <c r="G20554" s="37" t="s">
        <v>669</v>
      </c>
      <c r="H20554" s="0" t="n">
        <v>107832</v>
      </c>
      <c r="I20554" s="0" t="n">
        <v>40202</v>
      </c>
      <c r="J20554" s="0" t="n">
        <v>839</v>
      </c>
    </row>
    <row r="20555" customFormat="false" ht="15" hidden="false" customHeight="false" outlineLevel="0" collapsed="false">
      <c r="A20555" s="0" t="n">
        <v>202508</v>
      </c>
      <c r="B20555" s="0" t="n">
        <v>202509</v>
      </c>
      <c r="C20555" s="37" t="s">
        <v>101</v>
      </c>
      <c r="D20555" s="37" t="s">
        <v>401</v>
      </c>
      <c r="E20555" s="0" t="n">
        <v>2</v>
      </c>
      <c r="F20555" s="38" t="s">
        <v>71</v>
      </c>
      <c r="G20555" s="37" t="s">
        <v>670</v>
      </c>
      <c r="H20555" s="0" t="n">
        <v>4129765</v>
      </c>
      <c r="I20555" s="0" t="n">
        <v>478750</v>
      </c>
      <c r="J20555" s="0" t="n">
        <v>40510</v>
      </c>
    </row>
    <row r="20556" customFormat="false" ht="15" hidden="false" customHeight="false" outlineLevel="0" collapsed="false">
      <c r="A20556" s="0" t="n">
        <v>202508</v>
      </c>
      <c r="B20556" s="0" t="n">
        <v>202509</v>
      </c>
      <c r="C20556" s="37" t="s">
        <v>149</v>
      </c>
      <c r="D20556" s="37" t="s">
        <v>258</v>
      </c>
      <c r="E20556" s="0" t="n">
        <v>2</v>
      </c>
      <c r="F20556" s="38" t="s">
        <v>71</v>
      </c>
      <c r="G20556" s="37" t="s">
        <v>671</v>
      </c>
      <c r="H20556" s="0" t="n">
        <v>379407</v>
      </c>
      <c r="I20556" s="0" t="n">
        <v>168913</v>
      </c>
      <c r="J20556" s="0" t="n">
        <v>23656</v>
      </c>
    </row>
    <row r="20557" customFormat="false" ht="15" hidden="false" customHeight="false" outlineLevel="0" collapsed="false">
      <c r="A20557" s="0" t="n">
        <v>202508</v>
      </c>
      <c r="B20557" s="0" t="n">
        <v>202509</v>
      </c>
      <c r="C20557" s="37" t="s">
        <v>106</v>
      </c>
      <c r="D20557" s="37" t="s">
        <v>389</v>
      </c>
      <c r="E20557" s="0" t="n">
        <v>2</v>
      </c>
      <c r="F20557" s="38" t="s">
        <v>71</v>
      </c>
      <c r="G20557" s="37" t="s">
        <v>672</v>
      </c>
      <c r="H20557" s="0" t="n">
        <v>930485</v>
      </c>
      <c r="I20557" s="0" t="n">
        <v>1511800</v>
      </c>
      <c r="J20557" s="0" t="n">
        <v>72915</v>
      </c>
    </row>
    <row r="20558" customFormat="false" ht="15" hidden="false" customHeight="false" outlineLevel="0" collapsed="false">
      <c r="A20558" s="0" t="n">
        <v>202508</v>
      </c>
      <c r="B20558" s="0" t="n">
        <v>202509</v>
      </c>
      <c r="C20558" s="37" t="s">
        <v>115</v>
      </c>
      <c r="D20558" s="37" t="s">
        <v>673</v>
      </c>
      <c r="E20558" s="0" t="n">
        <v>2</v>
      </c>
      <c r="F20558" s="38" t="s">
        <v>71</v>
      </c>
      <c r="G20558" s="37" t="s">
        <v>674</v>
      </c>
      <c r="H20558" s="0" t="n">
        <v>9545483</v>
      </c>
      <c r="I20558" s="0" t="n">
        <v>2991882</v>
      </c>
      <c r="J20558" s="0" t="n">
        <v>175748</v>
      </c>
    </row>
    <row r="20559" customFormat="false" ht="15" hidden="false" customHeight="false" outlineLevel="0" collapsed="false">
      <c r="A20559" s="0" t="n">
        <v>202508</v>
      </c>
      <c r="B20559" s="0" t="n">
        <v>202509</v>
      </c>
      <c r="C20559" s="37" t="s">
        <v>152</v>
      </c>
      <c r="D20559" s="37" t="s">
        <v>425</v>
      </c>
      <c r="E20559" s="0" t="n">
        <v>2</v>
      </c>
      <c r="F20559" s="38" t="s">
        <v>71</v>
      </c>
      <c r="G20559" s="37" t="s">
        <v>675</v>
      </c>
      <c r="H20559" s="0" t="n">
        <v>3074806</v>
      </c>
      <c r="I20559" s="0" t="n">
        <v>2042276</v>
      </c>
      <c r="J20559" s="0" t="n">
        <v>185493</v>
      </c>
    </row>
    <row r="20560" customFormat="false" ht="15" hidden="false" customHeight="false" outlineLevel="0" collapsed="false">
      <c r="A20560" s="0" t="n">
        <v>202508</v>
      </c>
      <c r="B20560" s="0" t="n">
        <v>202509</v>
      </c>
      <c r="C20560" s="37" t="s">
        <v>158</v>
      </c>
      <c r="D20560" s="37" t="s">
        <v>282</v>
      </c>
      <c r="E20560" s="0" t="n">
        <v>2</v>
      </c>
      <c r="F20560" s="38" t="s">
        <v>71</v>
      </c>
      <c r="G20560" s="37" t="s">
        <v>676</v>
      </c>
      <c r="H20560" s="0" t="n">
        <v>459692</v>
      </c>
      <c r="I20560" s="0" t="n">
        <v>434886</v>
      </c>
      <c r="J20560" s="0" t="n">
        <v>2238</v>
      </c>
    </row>
    <row r="20561" customFormat="false" ht="15" hidden="false" customHeight="false" outlineLevel="0" collapsed="false">
      <c r="A20561" s="0" t="n">
        <v>202508</v>
      </c>
      <c r="B20561" s="0" t="n">
        <v>202509</v>
      </c>
      <c r="C20561" s="37" t="s">
        <v>136</v>
      </c>
      <c r="D20561" s="37" t="s">
        <v>420</v>
      </c>
      <c r="E20561" s="0" t="n">
        <v>2</v>
      </c>
      <c r="F20561" s="38" t="s">
        <v>71</v>
      </c>
      <c r="G20561" s="37" t="s">
        <v>677</v>
      </c>
      <c r="H20561" s="0" t="n">
        <v>281824</v>
      </c>
      <c r="I20561" s="0" t="n">
        <v>104213</v>
      </c>
      <c r="J20561" s="0" t="n">
        <v>2217</v>
      </c>
    </row>
    <row r="20562" customFormat="false" ht="15" hidden="false" customHeight="false" outlineLevel="0" collapsed="false">
      <c r="A20562" s="0" t="n">
        <v>202508</v>
      </c>
      <c r="B20562" s="0" t="n">
        <v>202509</v>
      </c>
      <c r="C20562" s="37" t="s">
        <v>109</v>
      </c>
      <c r="D20562" s="37" t="s">
        <v>493</v>
      </c>
      <c r="E20562" s="0" t="n">
        <v>2</v>
      </c>
      <c r="F20562" s="38" t="s">
        <v>71</v>
      </c>
      <c r="G20562" s="37" t="s">
        <v>678</v>
      </c>
      <c r="H20562" s="0" t="n">
        <v>513494</v>
      </c>
      <c r="I20562" s="0" t="n">
        <v>237261</v>
      </c>
      <c r="J20562" s="0" t="n">
        <v>7893</v>
      </c>
    </row>
    <row r="20563" customFormat="false" ht="15" hidden="false" customHeight="false" outlineLevel="0" collapsed="false">
      <c r="A20563" s="0" t="n">
        <v>202508</v>
      </c>
      <c r="B20563" s="0" t="n">
        <v>202509</v>
      </c>
      <c r="C20563" s="37" t="s">
        <v>109</v>
      </c>
      <c r="D20563" s="37" t="s">
        <v>320</v>
      </c>
      <c r="E20563" s="0" t="n">
        <v>2</v>
      </c>
      <c r="F20563" s="38" t="s">
        <v>71</v>
      </c>
      <c r="G20563" s="37" t="s">
        <v>679</v>
      </c>
      <c r="H20563" s="0" t="n">
        <v>947723</v>
      </c>
      <c r="I20563" s="0" t="n">
        <v>1496166</v>
      </c>
      <c r="J20563" s="0" t="n">
        <v>162786</v>
      </c>
    </row>
    <row r="20564" customFormat="false" ht="15" hidden="false" customHeight="false" outlineLevel="0" collapsed="false">
      <c r="A20564" s="0" t="n">
        <v>202508</v>
      </c>
      <c r="B20564" s="0" t="n">
        <v>202509</v>
      </c>
      <c r="C20564" s="37" t="s">
        <v>178</v>
      </c>
      <c r="D20564" s="37" t="s">
        <v>380</v>
      </c>
      <c r="E20564" s="0" t="n">
        <v>2</v>
      </c>
      <c r="F20564" s="38" t="s">
        <v>71</v>
      </c>
      <c r="G20564" s="37" t="s">
        <v>680</v>
      </c>
      <c r="H20564" s="0" t="n">
        <v>546114</v>
      </c>
      <c r="I20564" s="0" t="n">
        <v>437100</v>
      </c>
      <c r="J20564" s="0" t="n">
        <v>105288</v>
      </c>
    </row>
    <row r="20565" customFormat="false" ht="15" hidden="false" customHeight="false" outlineLevel="0" collapsed="false">
      <c r="A20565" s="0" t="n">
        <v>202508</v>
      </c>
      <c r="B20565" s="0" t="n">
        <v>202509</v>
      </c>
      <c r="C20565" s="37" t="s">
        <v>101</v>
      </c>
      <c r="D20565" s="37" t="s">
        <v>571</v>
      </c>
      <c r="E20565" s="0" t="n">
        <v>2</v>
      </c>
      <c r="F20565" s="38" t="s">
        <v>71</v>
      </c>
      <c r="G20565" s="37" t="s">
        <v>681</v>
      </c>
      <c r="H20565" s="0" t="n">
        <v>412879</v>
      </c>
      <c r="I20565" s="0" t="n">
        <v>437763</v>
      </c>
      <c r="J20565" s="0" t="n">
        <v>-19511</v>
      </c>
    </row>
    <row r="20566" customFormat="false" ht="15" hidden="false" customHeight="false" outlineLevel="0" collapsed="false">
      <c r="A20566" s="0" t="n">
        <v>202508</v>
      </c>
      <c r="B20566" s="0" t="n">
        <v>202509</v>
      </c>
      <c r="C20566" s="37" t="s">
        <v>115</v>
      </c>
      <c r="D20566" s="37" t="s">
        <v>396</v>
      </c>
      <c r="E20566" s="0" t="n">
        <v>2</v>
      </c>
      <c r="F20566" s="38" t="s">
        <v>71</v>
      </c>
      <c r="G20566" s="37" t="s">
        <v>682</v>
      </c>
      <c r="H20566" s="0" t="n">
        <v>3001790</v>
      </c>
      <c r="I20566" s="0" t="n">
        <v>1176347</v>
      </c>
      <c r="J20566" s="0" t="n">
        <v>122240</v>
      </c>
    </row>
    <row r="20567" customFormat="false" ht="15" hidden="false" customHeight="false" outlineLevel="0" collapsed="false">
      <c r="A20567" s="0" t="n">
        <v>202508</v>
      </c>
      <c r="B20567" s="0" t="n">
        <v>202509</v>
      </c>
      <c r="C20567" s="37" t="s">
        <v>178</v>
      </c>
      <c r="D20567" s="37" t="s">
        <v>247</v>
      </c>
      <c r="E20567" s="0" t="n">
        <v>2</v>
      </c>
      <c r="F20567" s="38" t="s">
        <v>71</v>
      </c>
      <c r="G20567" s="37" t="s">
        <v>683</v>
      </c>
      <c r="H20567" s="0" t="n">
        <v>448194</v>
      </c>
      <c r="I20567" s="0" t="n">
        <v>282588</v>
      </c>
      <c r="J20567" s="0" t="n">
        <v>16120</v>
      </c>
    </row>
    <row r="20568" customFormat="false" ht="15" hidden="false" customHeight="false" outlineLevel="0" collapsed="false">
      <c r="A20568" s="0" t="n">
        <v>202508</v>
      </c>
      <c r="B20568" s="0" t="n">
        <v>202509</v>
      </c>
      <c r="C20568" s="37" t="s">
        <v>178</v>
      </c>
      <c r="D20568" s="37" t="s">
        <v>684</v>
      </c>
      <c r="E20568" s="0" t="n">
        <v>2</v>
      </c>
      <c r="F20568" s="38" t="s">
        <v>71</v>
      </c>
      <c r="G20568" s="37" t="s">
        <v>685</v>
      </c>
      <c r="H20568" s="0" t="n">
        <v>11586432</v>
      </c>
      <c r="I20568" s="0" t="n">
        <v>3471825</v>
      </c>
      <c r="J20568" s="0" t="n">
        <v>218801</v>
      </c>
    </row>
    <row r="20569" customFormat="false" ht="15" hidden="false" customHeight="false" outlineLevel="0" collapsed="false">
      <c r="A20569" s="0" t="n">
        <v>202508</v>
      </c>
      <c r="B20569" s="0" t="n">
        <v>202509</v>
      </c>
      <c r="C20569" s="37" t="s">
        <v>95</v>
      </c>
      <c r="D20569" s="37" t="s">
        <v>513</v>
      </c>
      <c r="E20569" s="0" t="n">
        <v>2</v>
      </c>
      <c r="F20569" s="38" t="s">
        <v>71</v>
      </c>
      <c r="G20569" s="37" t="s">
        <v>686</v>
      </c>
      <c r="H20569" s="0" t="n">
        <v>701088</v>
      </c>
      <c r="I20569" s="0" t="n">
        <v>501099</v>
      </c>
      <c r="J20569" s="0" t="n">
        <v>15634</v>
      </c>
    </row>
    <row r="20570" customFormat="false" ht="15" hidden="false" customHeight="false" outlineLevel="0" collapsed="false">
      <c r="A20570" s="0" t="n">
        <v>202508</v>
      </c>
      <c r="B20570" s="0" t="n">
        <v>202509</v>
      </c>
      <c r="C20570" s="37" t="s">
        <v>109</v>
      </c>
      <c r="D20570" s="37" t="s">
        <v>531</v>
      </c>
      <c r="E20570" s="0" t="n">
        <v>2</v>
      </c>
      <c r="F20570" s="38" t="s">
        <v>71</v>
      </c>
      <c r="G20570" s="37" t="s">
        <v>687</v>
      </c>
      <c r="H20570" s="0" t="n">
        <v>2902659</v>
      </c>
      <c r="I20570" s="0" t="n">
        <v>983542</v>
      </c>
      <c r="J20570" s="0" t="n">
        <v>190930</v>
      </c>
    </row>
    <row r="20571" customFormat="false" ht="15" hidden="false" customHeight="false" outlineLevel="0" collapsed="false">
      <c r="A20571" s="0" t="n">
        <v>202508</v>
      </c>
      <c r="B20571" s="0" t="n">
        <v>202509</v>
      </c>
      <c r="C20571" s="37" t="s">
        <v>115</v>
      </c>
      <c r="D20571" s="37" t="s">
        <v>385</v>
      </c>
      <c r="E20571" s="0" t="n">
        <v>2</v>
      </c>
      <c r="F20571" s="38" t="s">
        <v>71</v>
      </c>
      <c r="G20571" s="37" t="s">
        <v>688</v>
      </c>
      <c r="H20571" s="0" t="n">
        <v>872097</v>
      </c>
      <c r="I20571" s="0" t="n">
        <v>163968</v>
      </c>
      <c r="J20571" s="0" t="n">
        <v>-26659</v>
      </c>
    </row>
    <row r="20572" customFormat="false" ht="15" hidden="false" customHeight="false" outlineLevel="0" collapsed="false">
      <c r="A20572" s="0" t="n">
        <v>202508</v>
      </c>
      <c r="B20572" s="0" t="n">
        <v>202509</v>
      </c>
      <c r="C20572" s="37" t="s">
        <v>95</v>
      </c>
      <c r="D20572" s="37" t="s">
        <v>328</v>
      </c>
      <c r="E20572" s="0" t="n">
        <v>2</v>
      </c>
      <c r="F20572" s="38" t="s">
        <v>71</v>
      </c>
      <c r="G20572" s="37" t="s">
        <v>689</v>
      </c>
      <c r="H20572" s="0" t="n">
        <v>1514214</v>
      </c>
      <c r="I20572" s="0" t="n">
        <v>1501865</v>
      </c>
      <c r="J20572" s="0" t="n">
        <v>-50410</v>
      </c>
    </row>
    <row r="20573" customFormat="false" ht="15" hidden="false" customHeight="false" outlineLevel="0" collapsed="false">
      <c r="A20573" s="0" t="n">
        <v>202508</v>
      </c>
      <c r="B20573" s="0" t="n">
        <v>202509</v>
      </c>
      <c r="C20573" s="37" t="s">
        <v>178</v>
      </c>
      <c r="D20573" s="37" t="s">
        <v>372</v>
      </c>
      <c r="E20573" s="0" t="n">
        <v>2</v>
      </c>
      <c r="F20573" s="38" t="s">
        <v>71</v>
      </c>
      <c r="G20573" s="37" t="s">
        <v>690</v>
      </c>
      <c r="H20573" s="0" t="n">
        <v>298745</v>
      </c>
      <c r="I20573" s="0" t="n">
        <v>146837</v>
      </c>
      <c r="J20573" s="0" t="n">
        <v>27752</v>
      </c>
    </row>
    <row r="20574" customFormat="false" ht="15" hidden="false" customHeight="false" outlineLevel="0" collapsed="false">
      <c r="A20574" s="0" t="n">
        <v>202508</v>
      </c>
      <c r="B20574" s="0" t="n">
        <v>202509</v>
      </c>
      <c r="C20574" s="37" t="s">
        <v>197</v>
      </c>
      <c r="D20574" s="37" t="s">
        <v>502</v>
      </c>
      <c r="E20574" s="0" t="n">
        <v>2</v>
      </c>
      <c r="F20574" s="38" t="s">
        <v>71</v>
      </c>
      <c r="G20574" s="37" t="s">
        <v>691</v>
      </c>
      <c r="H20574" s="0" t="n">
        <v>197920</v>
      </c>
      <c r="I20574" s="0" t="n">
        <v>132108</v>
      </c>
      <c r="J20574" s="0" t="n">
        <v>25957</v>
      </c>
    </row>
    <row r="20575" customFormat="false" ht="15" hidden="false" customHeight="false" outlineLevel="0" collapsed="false">
      <c r="A20575" s="0" t="n">
        <v>202508</v>
      </c>
      <c r="B20575" s="0" t="n">
        <v>202509</v>
      </c>
      <c r="C20575" s="37" t="s">
        <v>124</v>
      </c>
      <c r="D20575" s="37" t="s">
        <v>393</v>
      </c>
      <c r="E20575" s="0" t="n">
        <v>2</v>
      </c>
      <c r="F20575" s="38" t="s">
        <v>71</v>
      </c>
      <c r="G20575" s="37" t="s">
        <v>692</v>
      </c>
      <c r="H20575" s="0" t="n">
        <v>564621</v>
      </c>
      <c r="I20575" s="0" t="n">
        <v>215259</v>
      </c>
      <c r="J20575" s="0" t="n">
        <v>55105</v>
      </c>
    </row>
    <row r="20576" customFormat="false" ht="15" hidden="false" customHeight="false" outlineLevel="0" collapsed="false">
      <c r="A20576" s="0" t="n">
        <v>202508</v>
      </c>
      <c r="B20576" s="0" t="n">
        <v>202509</v>
      </c>
      <c r="C20576" s="37" t="s">
        <v>178</v>
      </c>
      <c r="D20576" s="37" t="s">
        <v>693</v>
      </c>
      <c r="E20576" s="0" t="n">
        <v>2</v>
      </c>
      <c r="F20576" s="38" t="s">
        <v>71</v>
      </c>
      <c r="G20576" s="37" t="s">
        <v>694</v>
      </c>
      <c r="H20576" s="0" t="n">
        <v>2046576</v>
      </c>
      <c r="I20576" s="0" t="n">
        <v>835138</v>
      </c>
      <c r="J20576" s="0" t="n">
        <v>92419</v>
      </c>
    </row>
    <row r="20577" customFormat="false" ht="15" hidden="false" customHeight="false" outlineLevel="0" collapsed="false">
      <c r="A20577" s="0" t="n">
        <v>202508</v>
      </c>
      <c r="B20577" s="0" t="n">
        <v>202509</v>
      </c>
      <c r="C20577" s="37" t="s">
        <v>95</v>
      </c>
      <c r="D20577" s="37" t="s">
        <v>519</v>
      </c>
      <c r="E20577" s="0" t="n">
        <v>2</v>
      </c>
      <c r="F20577" s="38" t="s">
        <v>71</v>
      </c>
      <c r="G20577" s="37" t="s">
        <v>695</v>
      </c>
      <c r="H20577" s="0" t="n">
        <v>660614</v>
      </c>
      <c r="I20577" s="0" t="n">
        <v>316852</v>
      </c>
      <c r="J20577" s="0" t="n">
        <v>40627</v>
      </c>
    </row>
    <row r="20578" customFormat="false" ht="15" hidden="false" customHeight="false" outlineLevel="0" collapsed="false">
      <c r="A20578" s="0" t="n">
        <v>202508</v>
      </c>
      <c r="B20578" s="0" t="n">
        <v>202509</v>
      </c>
      <c r="C20578" s="37" t="s">
        <v>152</v>
      </c>
      <c r="D20578" s="37" t="s">
        <v>341</v>
      </c>
      <c r="E20578" s="0" t="n">
        <v>2</v>
      </c>
      <c r="F20578" s="38" t="s">
        <v>71</v>
      </c>
      <c r="G20578" s="37" t="s">
        <v>696</v>
      </c>
      <c r="H20578" s="0" t="n">
        <v>92798</v>
      </c>
      <c r="I20578" s="0" t="n">
        <v>131560</v>
      </c>
      <c r="J20578" s="0" t="n">
        <v>-13986</v>
      </c>
    </row>
    <row r="20579" customFormat="false" ht="15" hidden="false" customHeight="false" outlineLevel="0" collapsed="false">
      <c r="A20579" s="0" t="n">
        <v>202508</v>
      </c>
      <c r="B20579" s="0" t="n">
        <v>202509</v>
      </c>
      <c r="C20579" s="37" t="s">
        <v>149</v>
      </c>
      <c r="D20579" s="37" t="s">
        <v>245</v>
      </c>
      <c r="E20579" s="0" t="n">
        <v>2</v>
      </c>
      <c r="F20579" s="38" t="s">
        <v>71</v>
      </c>
      <c r="G20579" s="37" t="s">
        <v>697</v>
      </c>
      <c r="H20579" s="0" t="n">
        <v>137380</v>
      </c>
      <c r="I20579" s="0" t="n">
        <v>155510</v>
      </c>
      <c r="J20579" s="0" t="n">
        <v>12486</v>
      </c>
    </row>
    <row r="20580" customFormat="false" ht="15" hidden="false" customHeight="false" outlineLevel="0" collapsed="false">
      <c r="A20580" s="0" t="n">
        <v>202508</v>
      </c>
      <c r="B20580" s="0" t="n">
        <v>202509</v>
      </c>
      <c r="C20580" s="37" t="s">
        <v>184</v>
      </c>
      <c r="D20580" s="37" t="s">
        <v>306</v>
      </c>
      <c r="E20580" s="0" t="n">
        <v>2</v>
      </c>
      <c r="F20580" s="38" t="s">
        <v>71</v>
      </c>
      <c r="G20580" s="37" t="s">
        <v>698</v>
      </c>
      <c r="H20580" s="0" t="n">
        <v>95495</v>
      </c>
      <c r="I20580" s="0" t="n">
        <v>86244</v>
      </c>
      <c r="J20580" s="0" t="n">
        <v>11725</v>
      </c>
    </row>
    <row r="20581" customFormat="false" ht="15" hidden="false" customHeight="false" outlineLevel="0" collapsed="false">
      <c r="A20581" s="0" t="n">
        <v>202508</v>
      </c>
      <c r="B20581" s="0" t="n">
        <v>202509</v>
      </c>
      <c r="C20581" s="37" t="s">
        <v>124</v>
      </c>
      <c r="D20581" s="37" t="s">
        <v>311</v>
      </c>
      <c r="E20581" s="0" t="n">
        <v>2</v>
      </c>
      <c r="F20581" s="38" t="s">
        <v>71</v>
      </c>
      <c r="G20581" s="37" t="s">
        <v>699</v>
      </c>
      <c r="H20581" s="0" t="n">
        <v>69154</v>
      </c>
      <c r="I20581" s="0" t="n">
        <v>48377</v>
      </c>
      <c r="J20581" s="0" t="n">
        <v>1510</v>
      </c>
    </row>
    <row r="20582" customFormat="false" ht="15" hidden="false" customHeight="false" outlineLevel="0" collapsed="false">
      <c r="A20582" s="0" t="n">
        <v>202508</v>
      </c>
      <c r="B20582" s="0" t="n">
        <v>202509</v>
      </c>
      <c r="C20582" s="37" t="s">
        <v>109</v>
      </c>
      <c r="D20582" s="37" t="s">
        <v>700</v>
      </c>
      <c r="E20582" s="0" t="n">
        <v>2</v>
      </c>
      <c r="F20582" s="38" t="s">
        <v>71</v>
      </c>
      <c r="G20582" s="37" t="s">
        <v>701</v>
      </c>
      <c r="H20582" s="0" t="n">
        <v>685839</v>
      </c>
      <c r="I20582" s="0" t="n">
        <v>381091</v>
      </c>
      <c r="J20582" s="0" t="n">
        <v>26973</v>
      </c>
    </row>
    <row r="20583" customFormat="false" ht="15" hidden="false" customHeight="false" outlineLevel="0" collapsed="false">
      <c r="A20583" s="0" t="n">
        <v>202508</v>
      </c>
      <c r="B20583" s="0" t="n">
        <v>202509</v>
      </c>
      <c r="C20583" s="37" t="s">
        <v>178</v>
      </c>
      <c r="D20583" s="37" t="s">
        <v>702</v>
      </c>
      <c r="E20583" s="0" t="n">
        <v>2</v>
      </c>
      <c r="F20583" s="38" t="s">
        <v>71</v>
      </c>
      <c r="G20583" s="37" t="s">
        <v>703</v>
      </c>
      <c r="H20583" s="0" t="n">
        <v>2689609</v>
      </c>
      <c r="I20583" s="0" t="n">
        <v>1280555</v>
      </c>
      <c r="J20583" s="0" t="n">
        <v>260233</v>
      </c>
    </row>
    <row r="20584" customFormat="false" ht="15" hidden="false" customHeight="false" outlineLevel="0" collapsed="false">
      <c r="A20584" s="0" t="n">
        <v>202508</v>
      </c>
      <c r="B20584" s="0" t="n">
        <v>202509</v>
      </c>
      <c r="C20584" s="37" t="s">
        <v>115</v>
      </c>
      <c r="D20584" s="37" t="s">
        <v>569</v>
      </c>
      <c r="E20584" s="0" t="n">
        <v>2</v>
      </c>
      <c r="F20584" s="38" t="s">
        <v>71</v>
      </c>
      <c r="G20584" s="37" t="s">
        <v>704</v>
      </c>
      <c r="H20584" s="0" t="n">
        <v>605150</v>
      </c>
      <c r="I20584" s="0" t="n">
        <v>192061</v>
      </c>
      <c r="J20584" s="0" t="n">
        <v>43343</v>
      </c>
    </row>
    <row r="20585" customFormat="false" ht="15" hidden="false" customHeight="false" outlineLevel="0" collapsed="false">
      <c r="A20585" s="0" t="n">
        <v>202508</v>
      </c>
      <c r="B20585" s="0" t="n">
        <v>202509</v>
      </c>
      <c r="C20585" s="37" t="s">
        <v>136</v>
      </c>
      <c r="D20585" s="37" t="s">
        <v>210</v>
      </c>
      <c r="E20585" s="0" t="n">
        <v>2</v>
      </c>
      <c r="F20585" s="38" t="s">
        <v>71</v>
      </c>
      <c r="G20585" s="37" t="s">
        <v>705</v>
      </c>
      <c r="H20585" s="0" t="n">
        <v>49348</v>
      </c>
      <c r="I20585" s="0" t="n">
        <v>22830</v>
      </c>
      <c r="J20585" s="0" t="n">
        <v>2398</v>
      </c>
    </row>
    <row r="20586" customFormat="false" ht="15" hidden="false" customHeight="false" outlineLevel="0" collapsed="false">
      <c r="A20586" s="0" t="n">
        <v>202508</v>
      </c>
      <c r="B20586" s="0" t="n">
        <v>202509</v>
      </c>
      <c r="C20586" s="37" t="s">
        <v>158</v>
      </c>
      <c r="D20586" s="37" t="s">
        <v>706</v>
      </c>
      <c r="E20586" s="0" t="n">
        <v>2</v>
      </c>
      <c r="F20586" s="38" t="s">
        <v>71</v>
      </c>
      <c r="G20586" s="37" t="s">
        <v>707</v>
      </c>
      <c r="H20586" s="0" t="n">
        <v>551660</v>
      </c>
      <c r="I20586" s="0" t="n">
        <v>701444</v>
      </c>
      <c r="J20586" s="0" t="n">
        <v>52548</v>
      </c>
    </row>
    <row r="20587" customFormat="false" ht="15" hidden="false" customHeight="false" outlineLevel="0" collapsed="false">
      <c r="A20587" s="0" t="n">
        <v>202508</v>
      </c>
      <c r="B20587" s="0" t="n">
        <v>202509</v>
      </c>
      <c r="C20587" s="37" t="s">
        <v>109</v>
      </c>
      <c r="D20587" s="37" t="s">
        <v>251</v>
      </c>
      <c r="E20587" s="0" t="n">
        <v>2</v>
      </c>
      <c r="F20587" s="38" t="s">
        <v>71</v>
      </c>
      <c r="G20587" s="37" t="s">
        <v>708</v>
      </c>
      <c r="H20587" s="0" t="n">
        <v>357375</v>
      </c>
      <c r="I20587" s="0" t="n">
        <v>288635</v>
      </c>
      <c r="J20587" s="0" t="n">
        <v>44130</v>
      </c>
    </row>
    <row r="20588" customFormat="false" ht="15" hidden="false" customHeight="false" outlineLevel="0" collapsed="false">
      <c r="A20588" s="0" t="n">
        <v>202508</v>
      </c>
      <c r="B20588" s="0" t="n">
        <v>202509</v>
      </c>
      <c r="C20588" s="37" t="s">
        <v>101</v>
      </c>
      <c r="D20588" s="37" t="s">
        <v>273</v>
      </c>
      <c r="E20588" s="0" t="n">
        <v>2</v>
      </c>
      <c r="F20588" s="38" t="s">
        <v>71</v>
      </c>
      <c r="G20588" s="37" t="s">
        <v>709</v>
      </c>
      <c r="H20588" s="0" t="n">
        <v>6654448</v>
      </c>
      <c r="I20588" s="0" t="n">
        <v>2613484</v>
      </c>
      <c r="J20588" s="0" t="n">
        <v>112529</v>
      </c>
    </row>
    <row r="20589" customFormat="false" ht="15" hidden="false" customHeight="false" outlineLevel="0" collapsed="false">
      <c r="A20589" s="0" t="n">
        <v>202508</v>
      </c>
      <c r="B20589" s="0" t="n">
        <v>202509</v>
      </c>
      <c r="C20589" s="37" t="s">
        <v>115</v>
      </c>
      <c r="D20589" s="37" t="s">
        <v>700</v>
      </c>
      <c r="E20589" s="0" t="n">
        <v>2</v>
      </c>
      <c r="F20589" s="38" t="s">
        <v>71</v>
      </c>
      <c r="G20589" s="37" t="s">
        <v>710</v>
      </c>
      <c r="H20589" s="0" t="n">
        <v>107512</v>
      </c>
      <c r="I20589" s="0" t="n">
        <v>39528</v>
      </c>
      <c r="J20589" s="0" t="n">
        <v>7289</v>
      </c>
    </row>
    <row r="20590" customFormat="false" ht="15" hidden="false" customHeight="false" outlineLevel="0" collapsed="false">
      <c r="A20590" s="0" t="n">
        <v>202508</v>
      </c>
      <c r="B20590" s="0" t="n">
        <v>202509</v>
      </c>
      <c r="C20590" s="37" t="s">
        <v>106</v>
      </c>
      <c r="D20590" s="37" t="s">
        <v>181</v>
      </c>
      <c r="E20590" s="0" t="n">
        <v>2</v>
      </c>
      <c r="F20590" s="38" t="s">
        <v>71</v>
      </c>
      <c r="G20590" s="37" t="s">
        <v>711</v>
      </c>
      <c r="H20590" s="0" t="n">
        <v>259194</v>
      </c>
      <c r="I20590" s="0" t="n">
        <v>116882</v>
      </c>
      <c r="J20590" s="0" t="n">
        <v>3215</v>
      </c>
    </row>
    <row r="20591" customFormat="false" ht="15" hidden="false" customHeight="false" outlineLevel="0" collapsed="false">
      <c r="A20591" s="0" t="n">
        <v>202508</v>
      </c>
      <c r="B20591" s="0" t="n">
        <v>202509</v>
      </c>
      <c r="C20591" s="37" t="s">
        <v>101</v>
      </c>
      <c r="D20591" s="37" t="s">
        <v>369</v>
      </c>
      <c r="E20591" s="0" t="n">
        <v>2</v>
      </c>
      <c r="F20591" s="38" t="s">
        <v>71</v>
      </c>
      <c r="G20591" s="37" t="s">
        <v>712</v>
      </c>
      <c r="H20591" s="0" t="n">
        <v>5453221</v>
      </c>
      <c r="I20591" s="0" t="n">
        <v>1778967</v>
      </c>
      <c r="J20591" s="0" t="n">
        <v>275741</v>
      </c>
    </row>
    <row r="20592" customFormat="false" ht="15" hidden="false" customHeight="false" outlineLevel="0" collapsed="false">
      <c r="A20592" s="0" t="n">
        <v>202508</v>
      </c>
      <c r="B20592" s="0" t="n">
        <v>202509</v>
      </c>
      <c r="C20592" s="37" t="s">
        <v>184</v>
      </c>
      <c r="D20592" s="37" t="s">
        <v>249</v>
      </c>
      <c r="E20592" s="0" t="n">
        <v>2</v>
      </c>
      <c r="F20592" s="38" t="s">
        <v>71</v>
      </c>
      <c r="G20592" s="37" t="s">
        <v>713</v>
      </c>
      <c r="H20592" s="0" t="n">
        <v>1238824</v>
      </c>
      <c r="I20592" s="0" t="n">
        <v>740624</v>
      </c>
      <c r="J20592" s="0" t="n">
        <v>57792</v>
      </c>
    </row>
    <row r="20593" customFormat="false" ht="15" hidden="false" customHeight="false" outlineLevel="0" collapsed="false">
      <c r="A20593" s="0" t="n">
        <v>202508</v>
      </c>
      <c r="B20593" s="0" t="n">
        <v>202509</v>
      </c>
      <c r="C20593" s="37" t="s">
        <v>109</v>
      </c>
      <c r="D20593" s="37" t="s">
        <v>714</v>
      </c>
      <c r="E20593" s="0" t="n">
        <v>2</v>
      </c>
      <c r="F20593" s="38" t="s">
        <v>71</v>
      </c>
      <c r="G20593" s="37" t="s">
        <v>715</v>
      </c>
      <c r="H20593" s="0" t="n">
        <v>1429222</v>
      </c>
      <c r="I20593" s="0" t="n">
        <v>523836</v>
      </c>
      <c r="J20593" s="0" t="n">
        <v>9475</v>
      </c>
    </row>
    <row r="20594" customFormat="false" ht="15" hidden="false" customHeight="false" outlineLevel="0" collapsed="false">
      <c r="A20594" s="0" t="n">
        <v>202508</v>
      </c>
      <c r="B20594" s="0" t="n">
        <v>202509</v>
      </c>
      <c r="C20594" s="37" t="s">
        <v>106</v>
      </c>
      <c r="D20594" s="37" t="s">
        <v>249</v>
      </c>
      <c r="E20594" s="0" t="n">
        <v>2</v>
      </c>
      <c r="F20594" s="38" t="s">
        <v>71</v>
      </c>
      <c r="G20594" s="37" t="s">
        <v>716</v>
      </c>
      <c r="H20594" s="0" t="n">
        <v>765182</v>
      </c>
      <c r="I20594" s="0" t="n">
        <v>284713</v>
      </c>
      <c r="J20594" s="0" t="n">
        <v>33003</v>
      </c>
    </row>
    <row r="20595" customFormat="false" ht="15" hidden="false" customHeight="false" outlineLevel="0" collapsed="false">
      <c r="A20595" s="0" t="n">
        <v>202508</v>
      </c>
      <c r="B20595" s="0" t="n">
        <v>202509</v>
      </c>
      <c r="C20595" s="37" t="s">
        <v>197</v>
      </c>
      <c r="D20595" s="37" t="s">
        <v>511</v>
      </c>
      <c r="E20595" s="0" t="n">
        <v>2</v>
      </c>
      <c r="F20595" s="38" t="s">
        <v>71</v>
      </c>
      <c r="G20595" s="37" t="s">
        <v>717</v>
      </c>
      <c r="H20595" s="0" t="n">
        <v>893644</v>
      </c>
      <c r="I20595" s="0" t="n">
        <v>965090</v>
      </c>
      <c r="J20595" s="0" t="n">
        <v>39347</v>
      </c>
    </row>
    <row r="20596" customFormat="false" ht="15" hidden="false" customHeight="false" outlineLevel="0" collapsed="false">
      <c r="A20596" s="0" t="n">
        <v>202508</v>
      </c>
      <c r="B20596" s="0" t="n">
        <v>202509</v>
      </c>
      <c r="C20596" s="37" t="s">
        <v>149</v>
      </c>
      <c r="D20596" s="37" t="s">
        <v>150</v>
      </c>
      <c r="E20596" s="0" t="n">
        <v>2</v>
      </c>
      <c r="F20596" s="38" t="s">
        <v>71</v>
      </c>
      <c r="G20596" s="37" t="s">
        <v>718</v>
      </c>
      <c r="H20596" s="0" t="n">
        <v>1658377</v>
      </c>
      <c r="I20596" s="0" t="n">
        <v>1022543</v>
      </c>
      <c r="J20596" s="0" t="n">
        <v>183473</v>
      </c>
    </row>
    <row r="20597" customFormat="false" ht="15" hidden="false" customHeight="false" outlineLevel="0" collapsed="false">
      <c r="A20597" s="0" t="n">
        <v>202508</v>
      </c>
      <c r="B20597" s="0" t="n">
        <v>202509</v>
      </c>
      <c r="C20597" s="37" t="s">
        <v>98</v>
      </c>
      <c r="D20597" s="37" t="s">
        <v>719</v>
      </c>
      <c r="E20597" s="0" t="n">
        <v>2</v>
      </c>
      <c r="F20597" s="38" t="s">
        <v>71</v>
      </c>
      <c r="G20597" s="37" t="s">
        <v>720</v>
      </c>
      <c r="H20597" s="0" t="n">
        <v>229255</v>
      </c>
      <c r="I20597" s="0" t="n">
        <v>212169</v>
      </c>
      <c r="J20597" s="0" t="n">
        <v>-4123</v>
      </c>
    </row>
    <row r="20598" customFormat="false" ht="15" hidden="false" customHeight="false" outlineLevel="0" collapsed="false">
      <c r="A20598" s="0" t="n">
        <v>202508</v>
      </c>
      <c r="B20598" s="0" t="n">
        <v>202509</v>
      </c>
      <c r="C20598" s="37" t="s">
        <v>149</v>
      </c>
      <c r="D20598" s="37" t="s">
        <v>292</v>
      </c>
      <c r="E20598" s="0" t="n">
        <v>2</v>
      </c>
      <c r="F20598" s="38" t="s">
        <v>71</v>
      </c>
      <c r="G20598" s="37" t="s">
        <v>721</v>
      </c>
      <c r="H20598" s="0" t="n">
        <v>1394363</v>
      </c>
      <c r="I20598" s="0" t="n">
        <v>913183</v>
      </c>
      <c r="J20598" s="0" t="n">
        <v>93572</v>
      </c>
    </row>
    <row r="20599" customFormat="false" ht="15" hidden="false" customHeight="false" outlineLevel="0" collapsed="false">
      <c r="A20599" s="0" t="n">
        <v>202508</v>
      </c>
      <c r="B20599" s="0" t="n">
        <v>202509</v>
      </c>
      <c r="C20599" s="37" t="s">
        <v>178</v>
      </c>
      <c r="D20599" s="37" t="s">
        <v>167</v>
      </c>
      <c r="E20599" s="0" t="n">
        <v>2</v>
      </c>
      <c r="F20599" s="38" t="s">
        <v>71</v>
      </c>
      <c r="G20599" s="37" t="s">
        <v>722</v>
      </c>
      <c r="H20599" s="0" t="n">
        <v>96449</v>
      </c>
      <c r="I20599" s="0" t="n">
        <v>77717</v>
      </c>
      <c r="J20599" s="0" t="n">
        <v>528</v>
      </c>
    </row>
    <row r="20600" customFormat="false" ht="15" hidden="false" customHeight="false" outlineLevel="0" collapsed="false">
      <c r="A20600" s="0" t="n">
        <v>202508</v>
      </c>
      <c r="B20600" s="0" t="n">
        <v>202509</v>
      </c>
      <c r="C20600" s="37" t="s">
        <v>106</v>
      </c>
      <c r="D20600" s="37" t="s">
        <v>723</v>
      </c>
      <c r="E20600" s="0" t="n">
        <v>2</v>
      </c>
      <c r="F20600" s="38" t="s">
        <v>71</v>
      </c>
      <c r="G20600" s="37" t="s">
        <v>724</v>
      </c>
      <c r="H20600" s="0" t="n">
        <v>1165310</v>
      </c>
      <c r="I20600" s="0" t="n">
        <v>583781</v>
      </c>
      <c r="J20600" s="0" t="n">
        <v>116823</v>
      </c>
    </row>
    <row r="20601" customFormat="false" ht="15" hidden="false" customHeight="false" outlineLevel="0" collapsed="false">
      <c r="A20601" s="0" t="n">
        <v>202508</v>
      </c>
      <c r="B20601" s="0" t="n">
        <v>202509</v>
      </c>
      <c r="C20601" s="37" t="s">
        <v>158</v>
      </c>
      <c r="D20601" s="37" t="s">
        <v>618</v>
      </c>
      <c r="E20601" s="0" t="n">
        <v>2</v>
      </c>
      <c r="F20601" s="38" t="s">
        <v>71</v>
      </c>
      <c r="G20601" s="37" t="s">
        <v>725</v>
      </c>
      <c r="H20601" s="0" t="n">
        <v>906323</v>
      </c>
      <c r="I20601" s="0" t="n">
        <v>191400</v>
      </c>
      <c r="J20601" s="0" t="n">
        <v>28991</v>
      </c>
    </row>
    <row r="20602" customFormat="false" ht="15" hidden="false" customHeight="false" outlineLevel="0" collapsed="false">
      <c r="A20602" s="0" t="n">
        <v>202508</v>
      </c>
      <c r="B20602" s="0" t="n">
        <v>202509</v>
      </c>
      <c r="C20602" s="37" t="s">
        <v>178</v>
      </c>
      <c r="D20602" s="37" t="s">
        <v>391</v>
      </c>
      <c r="E20602" s="0" t="n">
        <v>2</v>
      </c>
      <c r="F20602" s="38" t="s">
        <v>71</v>
      </c>
      <c r="G20602" s="37" t="s">
        <v>726</v>
      </c>
      <c r="H20602" s="0" t="n">
        <v>174400</v>
      </c>
      <c r="I20602" s="0" t="n">
        <v>88378</v>
      </c>
      <c r="J20602" s="0" t="n">
        <v>6674</v>
      </c>
    </row>
    <row r="20603" customFormat="false" ht="15" hidden="false" customHeight="false" outlineLevel="0" collapsed="false">
      <c r="A20603" s="0" t="n">
        <v>202508</v>
      </c>
      <c r="B20603" s="0" t="n">
        <v>202509</v>
      </c>
      <c r="C20603" s="37" t="s">
        <v>184</v>
      </c>
      <c r="D20603" s="37" t="s">
        <v>200</v>
      </c>
      <c r="E20603" s="0" t="n">
        <v>2</v>
      </c>
      <c r="F20603" s="38" t="s">
        <v>71</v>
      </c>
      <c r="G20603" s="37" t="s">
        <v>727</v>
      </c>
      <c r="H20603" s="0" t="n">
        <v>579000</v>
      </c>
      <c r="I20603" s="0" t="n">
        <v>194682</v>
      </c>
      <c r="J20603" s="0" t="n">
        <v>15277</v>
      </c>
    </row>
    <row r="20604" customFormat="false" ht="15" hidden="false" customHeight="false" outlineLevel="0" collapsed="false">
      <c r="A20604" s="0" t="n">
        <v>202508</v>
      </c>
      <c r="B20604" s="0" t="n">
        <v>202509</v>
      </c>
      <c r="C20604" s="37" t="s">
        <v>95</v>
      </c>
      <c r="D20604" s="37" t="s">
        <v>684</v>
      </c>
      <c r="E20604" s="0" t="n">
        <v>2</v>
      </c>
      <c r="F20604" s="38" t="s">
        <v>71</v>
      </c>
      <c r="G20604" s="37" t="s">
        <v>728</v>
      </c>
      <c r="H20604" s="0" t="n">
        <v>245790</v>
      </c>
      <c r="I20604" s="0" t="n">
        <v>148717</v>
      </c>
      <c r="J20604" s="0" t="n">
        <v>36947</v>
      </c>
    </row>
    <row r="20605" customFormat="false" ht="15" hidden="false" customHeight="false" outlineLevel="0" collapsed="false">
      <c r="A20605" s="0" t="n">
        <v>202508</v>
      </c>
      <c r="B20605" s="0" t="n">
        <v>202509</v>
      </c>
      <c r="C20605" s="37" t="s">
        <v>178</v>
      </c>
      <c r="D20605" s="37" t="s">
        <v>509</v>
      </c>
      <c r="E20605" s="0" t="n">
        <v>2</v>
      </c>
      <c r="F20605" s="38" t="s">
        <v>71</v>
      </c>
      <c r="G20605" s="37" t="s">
        <v>729</v>
      </c>
      <c r="H20605" s="0" t="n">
        <v>184620</v>
      </c>
      <c r="I20605" s="0" t="n">
        <v>124305</v>
      </c>
      <c r="J20605" s="0" t="n">
        <v>19381</v>
      </c>
    </row>
    <row r="20606" customFormat="false" ht="15" hidden="false" customHeight="false" outlineLevel="0" collapsed="false">
      <c r="A20606" s="0" t="n">
        <v>202508</v>
      </c>
      <c r="B20606" s="0" t="n">
        <v>202509</v>
      </c>
      <c r="C20606" s="37" t="s">
        <v>136</v>
      </c>
      <c r="D20606" s="37" t="s">
        <v>700</v>
      </c>
      <c r="E20606" s="0" t="n">
        <v>2</v>
      </c>
      <c r="F20606" s="38" t="s">
        <v>71</v>
      </c>
      <c r="G20606" s="37" t="s">
        <v>730</v>
      </c>
      <c r="H20606" s="0" t="n">
        <v>305174</v>
      </c>
      <c r="I20606" s="0" t="n">
        <v>290903</v>
      </c>
      <c r="J20606" s="0" t="n">
        <v>1286</v>
      </c>
    </row>
    <row r="20607" customFormat="false" ht="15" hidden="false" customHeight="false" outlineLevel="0" collapsed="false">
      <c r="A20607" s="0" t="n">
        <v>202508</v>
      </c>
      <c r="B20607" s="0" t="n">
        <v>202509</v>
      </c>
      <c r="C20607" s="37" t="s">
        <v>184</v>
      </c>
      <c r="D20607" s="37" t="s">
        <v>311</v>
      </c>
      <c r="E20607" s="0" t="n">
        <v>2</v>
      </c>
      <c r="F20607" s="38" t="s">
        <v>71</v>
      </c>
      <c r="G20607" s="37" t="s">
        <v>731</v>
      </c>
      <c r="H20607" s="0" t="n">
        <v>184424</v>
      </c>
      <c r="I20607" s="0" t="n">
        <v>215592</v>
      </c>
      <c r="J20607" s="0" t="n">
        <v>37399</v>
      </c>
    </row>
    <row r="20608" customFormat="false" ht="15" hidden="false" customHeight="false" outlineLevel="0" collapsed="false">
      <c r="A20608" s="0" t="n">
        <v>202508</v>
      </c>
      <c r="B20608" s="0" t="n">
        <v>202509</v>
      </c>
      <c r="C20608" s="37" t="s">
        <v>101</v>
      </c>
      <c r="D20608" s="37" t="s">
        <v>253</v>
      </c>
      <c r="E20608" s="0" t="n">
        <v>2</v>
      </c>
      <c r="F20608" s="38" t="s">
        <v>71</v>
      </c>
      <c r="G20608" s="37" t="s">
        <v>732</v>
      </c>
      <c r="H20608" s="0" t="n">
        <v>958032</v>
      </c>
      <c r="I20608" s="0" t="n">
        <v>317184</v>
      </c>
      <c r="J20608" s="0" t="n">
        <v>7525</v>
      </c>
    </row>
    <row r="20609" customFormat="false" ht="15" hidden="false" customHeight="false" outlineLevel="0" collapsed="false">
      <c r="A20609" s="0" t="n">
        <v>202508</v>
      </c>
      <c r="B20609" s="0" t="n">
        <v>202509</v>
      </c>
      <c r="C20609" s="37" t="s">
        <v>184</v>
      </c>
      <c r="D20609" s="37" t="s">
        <v>603</v>
      </c>
      <c r="E20609" s="0" t="n">
        <v>2</v>
      </c>
      <c r="F20609" s="38" t="s">
        <v>71</v>
      </c>
      <c r="G20609" s="37" t="s">
        <v>733</v>
      </c>
      <c r="H20609" s="0" t="n">
        <v>193423</v>
      </c>
      <c r="I20609" s="0" t="n">
        <v>252196</v>
      </c>
      <c r="J20609" s="0" t="n">
        <v>24034</v>
      </c>
    </row>
    <row r="20610" customFormat="false" ht="15" hidden="false" customHeight="false" outlineLevel="0" collapsed="false">
      <c r="A20610" s="0" t="n">
        <v>202508</v>
      </c>
      <c r="B20610" s="0" t="n">
        <v>202509</v>
      </c>
      <c r="C20610" s="37" t="s">
        <v>109</v>
      </c>
      <c r="D20610" s="37" t="s">
        <v>502</v>
      </c>
      <c r="E20610" s="0" t="n">
        <v>2</v>
      </c>
      <c r="F20610" s="38" t="s">
        <v>71</v>
      </c>
      <c r="G20610" s="37" t="s">
        <v>734</v>
      </c>
      <c r="H20610" s="0" t="n">
        <v>1414377</v>
      </c>
      <c r="I20610" s="0" t="n">
        <v>685703</v>
      </c>
      <c r="J20610" s="0" t="n">
        <v>-89020</v>
      </c>
    </row>
    <row r="20611" customFormat="false" ht="15" hidden="false" customHeight="false" outlineLevel="0" collapsed="false">
      <c r="A20611" s="0" t="n">
        <v>202508</v>
      </c>
      <c r="B20611" s="0" t="n">
        <v>202509</v>
      </c>
      <c r="C20611" s="37" t="s">
        <v>158</v>
      </c>
      <c r="D20611" s="37" t="s">
        <v>693</v>
      </c>
      <c r="E20611" s="0" t="n">
        <v>2</v>
      </c>
      <c r="F20611" s="38" t="s">
        <v>71</v>
      </c>
      <c r="G20611" s="37" t="s">
        <v>735</v>
      </c>
      <c r="H20611" s="0" t="n">
        <v>120744</v>
      </c>
      <c r="I20611" s="0" t="n">
        <v>75055</v>
      </c>
      <c r="J20611" s="0" t="n">
        <v>12121</v>
      </c>
    </row>
    <row r="20612" customFormat="false" ht="15" hidden="false" customHeight="false" outlineLevel="0" collapsed="false">
      <c r="A20612" s="0" t="n">
        <v>202508</v>
      </c>
      <c r="B20612" s="0" t="n">
        <v>202509</v>
      </c>
      <c r="C20612" s="37" t="s">
        <v>95</v>
      </c>
      <c r="D20612" s="37" t="s">
        <v>714</v>
      </c>
      <c r="E20612" s="0" t="n">
        <v>2</v>
      </c>
      <c r="F20612" s="38" t="s">
        <v>71</v>
      </c>
      <c r="G20612" s="37" t="s">
        <v>736</v>
      </c>
      <c r="H20612" s="0" t="n">
        <v>252035</v>
      </c>
      <c r="I20612" s="0" t="n">
        <v>182009</v>
      </c>
      <c r="J20612" s="0" t="n">
        <v>2372</v>
      </c>
    </row>
    <row r="20613" customFormat="false" ht="15" hidden="false" customHeight="false" outlineLevel="0" collapsed="false">
      <c r="A20613" s="0" t="n">
        <v>202508</v>
      </c>
      <c r="B20613" s="0" t="n">
        <v>202509</v>
      </c>
      <c r="C20613" s="37" t="s">
        <v>112</v>
      </c>
      <c r="D20613" s="37" t="s">
        <v>243</v>
      </c>
      <c r="E20613" s="0" t="n">
        <v>2</v>
      </c>
      <c r="F20613" s="38" t="s">
        <v>71</v>
      </c>
      <c r="G20613" s="37" t="s">
        <v>737</v>
      </c>
      <c r="H20613" s="0" t="n">
        <v>447854</v>
      </c>
      <c r="I20613" s="0" t="n">
        <v>171002</v>
      </c>
      <c r="J20613" s="0" t="n">
        <v>10130</v>
      </c>
    </row>
    <row r="20614" customFormat="false" ht="15" hidden="false" customHeight="false" outlineLevel="0" collapsed="false">
      <c r="A20614" s="0" t="n">
        <v>202508</v>
      </c>
      <c r="B20614" s="0" t="n">
        <v>202509</v>
      </c>
      <c r="C20614" s="37" t="s">
        <v>98</v>
      </c>
      <c r="D20614" s="37" t="s">
        <v>298</v>
      </c>
      <c r="E20614" s="0" t="n">
        <v>2</v>
      </c>
      <c r="F20614" s="38" t="s">
        <v>71</v>
      </c>
      <c r="G20614" s="37" t="s">
        <v>738</v>
      </c>
      <c r="H20614" s="0" t="n">
        <v>2792538</v>
      </c>
      <c r="I20614" s="0" t="n">
        <v>3107236</v>
      </c>
      <c r="J20614" s="0" t="n">
        <v>-184298</v>
      </c>
    </row>
    <row r="20615" customFormat="false" ht="15" hidden="false" customHeight="false" outlineLevel="0" collapsed="false">
      <c r="A20615" s="0" t="n">
        <v>202508</v>
      </c>
      <c r="B20615" s="0" t="n">
        <v>202509</v>
      </c>
      <c r="C20615" s="37" t="s">
        <v>178</v>
      </c>
      <c r="D20615" s="37" t="s">
        <v>253</v>
      </c>
      <c r="E20615" s="0" t="n">
        <v>2</v>
      </c>
      <c r="F20615" s="38" t="s">
        <v>71</v>
      </c>
      <c r="G20615" s="37" t="s">
        <v>739</v>
      </c>
      <c r="H20615" s="0" t="n">
        <v>1324243</v>
      </c>
      <c r="I20615" s="0" t="n">
        <v>656496</v>
      </c>
      <c r="J20615" s="0" t="n">
        <v>64362</v>
      </c>
    </row>
    <row r="20616" customFormat="false" ht="15" hidden="false" customHeight="false" outlineLevel="0" collapsed="false">
      <c r="A20616" s="0" t="n">
        <v>202508</v>
      </c>
      <c r="B20616" s="0" t="n">
        <v>202509</v>
      </c>
      <c r="C20616" s="37" t="s">
        <v>136</v>
      </c>
      <c r="D20616" s="37" t="s">
        <v>159</v>
      </c>
      <c r="E20616" s="0" t="n">
        <v>2</v>
      </c>
      <c r="F20616" s="38" t="s">
        <v>71</v>
      </c>
      <c r="G20616" s="37" t="s">
        <v>740</v>
      </c>
      <c r="H20616" s="0" t="n">
        <v>397626</v>
      </c>
      <c r="I20616" s="0" t="n">
        <v>255940</v>
      </c>
      <c r="J20616" s="0" t="n">
        <v>22279</v>
      </c>
    </row>
    <row r="20617" customFormat="false" ht="15" hidden="false" customHeight="false" outlineLevel="0" collapsed="false">
      <c r="A20617" s="0" t="n">
        <v>202508</v>
      </c>
      <c r="B20617" s="0" t="n">
        <v>202509</v>
      </c>
      <c r="C20617" s="37" t="s">
        <v>124</v>
      </c>
      <c r="D20617" s="37" t="s">
        <v>412</v>
      </c>
      <c r="E20617" s="0" t="n">
        <v>2</v>
      </c>
      <c r="F20617" s="38" t="s">
        <v>71</v>
      </c>
      <c r="G20617" s="37" t="s">
        <v>741</v>
      </c>
      <c r="H20617" s="0" t="n">
        <v>921840</v>
      </c>
      <c r="I20617" s="0" t="n">
        <v>875037</v>
      </c>
      <c r="J20617" s="0" t="n">
        <v>-41510</v>
      </c>
    </row>
    <row r="20618" customFormat="false" ht="15" hidden="false" customHeight="false" outlineLevel="0" collapsed="false">
      <c r="A20618" s="0" t="n">
        <v>202508</v>
      </c>
      <c r="B20618" s="0" t="n">
        <v>202509</v>
      </c>
      <c r="C20618" s="37" t="s">
        <v>124</v>
      </c>
      <c r="D20618" s="37" t="s">
        <v>452</v>
      </c>
      <c r="E20618" s="0" t="n">
        <v>2</v>
      </c>
      <c r="F20618" s="38" t="s">
        <v>71</v>
      </c>
      <c r="G20618" s="37" t="s">
        <v>742</v>
      </c>
      <c r="H20618" s="0" t="n">
        <v>56519</v>
      </c>
      <c r="I20618" s="0" t="n">
        <v>45771</v>
      </c>
      <c r="J20618" s="0" t="n">
        <v>3811</v>
      </c>
    </row>
    <row r="20619" customFormat="false" ht="15" hidden="false" customHeight="false" outlineLevel="0" collapsed="false">
      <c r="A20619" s="0" t="n">
        <v>202508</v>
      </c>
      <c r="B20619" s="0" t="n">
        <v>202509</v>
      </c>
      <c r="C20619" s="37" t="s">
        <v>184</v>
      </c>
      <c r="D20619" s="37" t="s">
        <v>655</v>
      </c>
      <c r="E20619" s="0" t="n">
        <v>2</v>
      </c>
      <c r="F20619" s="38" t="s">
        <v>71</v>
      </c>
      <c r="G20619" s="37" t="s">
        <v>743</v>
      </c>
      <c r="H20619" s="0" t="n">
        <v>610433</v>
      </c>
      <c r="I20619" s="0" t="n">
        <v>875566</v>
      </c>
      <c r="J20619" s="0" t="n">
        <v>46827</v>
      </c>
    </row>
    <row r="20620" customFormat="false" ht="15" hidden="false" customHeight="false" outlineLevel="0" collapsed="false">
      <c r="A20620" s="0" t="n">
        <v>202508</v>
      </c>
      <c r="B20620" s="0" t="n">
        <v>202509</v>
      </c>
      <c r="C20620" s="37" t="s">
        <v>124</v>
      </c>
      <c r="D20620" s="37" t="s">
        <v>744</v>
      </c>
      <c r="E20620" s="0" t="n">
        <v>2</v>
      </c>
      <c r="F20620" s="38" t="s">
        <v>71</v>
      </c>
      <c r="G20620" s="37" t="s">
        <v>745</v>
      </c>
      <c r="H20620" s="0" t="n">
        <v>4324981</v>
      </c>
      <c r="I20620" s="0" t="n">
        <v>4237033</v>
      </c>
      <c r="J20620" s="0" t="n">
        <v>857552</v>
      </c>
    </row>
    <row r="20621" customFormat="false" ht="15" hidden="false" customHeight="false" outlineLevel="0" collapsed="false">
      <c r="A20621" s="0" t="n">
        <v>202508</v>
      </c>
      <c r="B20621" s="0" t="n">
        <v>202509</v>
      </c>
      <c r="C20621" s="37" t="s">
        <v>136</v>
      </c>
      <c r="D20621" s="37" t="s">
        <v>603</v>
      </c>
      <c r="E20621" s="0" t="n">
        <v>2</v>
      </c>
      <c r="F20621" s="38" t="s">
        <v>71</v>
      </c>
      <c r="G20621" s="37" t="s">
        <v>746</v>
      </c>
      <c r="H20621" s="0" t="n">
        <v>736677</v>
      </c>
      <c r="I20621" s="0" t="n">
        <v>266856</v>
      </c>
      <c r="J20621" s="0" t="n">
        <v>2442</v>
      </c>
    </row>
    <row r="20622" customFormat="false" ht="15" hidden="false" customHeight="false" outlineLevel="0" collapsed="false">
      <c r="A20622" s="0" t="n">
        <v>202508</v>
      </c>
      <c r="B20622" s="0" t="n">
        <v>202509</v>
      </c>
      <c r="C20622" s="37" t="s">
        <v>109</v>
      </c>
      <c r="D20622" s="37" t="s">
        <v>99</v>
      </c>
      <c r="E20622" s="0" t="n">
        <v>2</v>
      </c>
      <c r="F20622" s="38" t="s">
        <v>71</v>
      </c>
      <c r="G20622" s="37" t="s">
        <v>747</v>
      </c>
      <c r="H20622" s="0" t="n">
        <v>790653</v>
      </c>
      <c r="I20622" s="0" t="n">
        <v>217065</v>
      </c>
      <c r="J20622" s="0" t="n">
        <v>27762</v>
      </c>
    </row>
    <row r="20623" customFormat="false" ht="15" hidden="false" customHeight="false" outlineLevel="0" collapsed="false">
      <c r="A20623" s="0" t="n">
        <v>202508</v>
      </c>
      <c r="B20623" s="0" t="n">
        <v>202509</v>
      </c>
      <c r="C20623" s="37" t="s">
        <v>178</v>
      </c>
      <c r="D20623" s="37" t="s">
        <v>107</v>
      </c>
      <c r="E20623" s="0" t="n">
        <v>2</v>
      </c>
      <c r="F20623" s="38" t="s">
        <v>71</v>
      </c>
      <c r="G20623" s="37" t="s">
        <v>748</v>
      </c>
      <c r="H20623" s="0" t="n">
        <v>1687841</v>
      </c>
      <c r="I20623" s="0" t="n">
        <v>524502</v>
      </c>
      <c r="J20623" s="0" t="n">
        <v>-35165</v>
      </c>
    </row>
    <row r="20624" customFormat="false" ht="15" hidden="false" customHeight="false" outlineLevel="0" collapsed="false">
      <c r="A20624" s="0" t="n">
        <v>202508</v>
      </c>
      <c r="B20624" s="0" t="n">
        <v>202509</v>
      </c>
      <c r="C20624" s="37" t="s">
        <v>136</v>
      </c>
      <c r="D20624" s="37" t="s">
        <v>723</v>
      </c>
      <c r="E20624" s="0" t="n">
        <v>2</v>
      </c>
      <c r="F20624" s="38" t="s">
        <v>71</v>
      </c>
      <c r="G20624" s="37" t="s">
        <v>749</v>
      </c>
      <c r="H20624" s="0" t="n">
        <v>1597961</v>
      </c>
      <c r="I20624" s="0" t="n">
        <v>342468</v>
      </c>
      <c r="J20624" s="0" t="n">
        <v>30137</v>
      </c>
    </row>
    <row r="20625" customFormat="false" ht="15" hidden="false" customHeight="false" outlineLevel="0" collapsed="false">
      <c r="A20625" s="0" t="n">
        <v>202508</v>
      </c>
      <c r="B20625" s="0" t="n">
        <v>202509</v>
      </c>
      <c r="C20625" s="37" t="s">
        <v>98</v>
      </c>
      <c r="D20625" s="37" t="s">
        <v>208</v>
      </c>
      <c r="E20625" s="0" t="n">
        <v>2</v>
      </c>
      <c r="F20625" s="38" t="s">
        <v>71</v>
      </c>
      <c r="G20625" s="37" t="s">
        <v>750</v>
      </c>
      <c r="H20625" s="0" t="n">
        <v>48664</v>
      </c>
      <c r="I20625" s="0" t="n">
        <v>17501</v>
      </c>
      <c r="J20625" s="0" t="n">
        <v>2026</v>
      </c>
    </row>
    <row r="20626" customFormat="false" ht="15" hidden="false" customHeight="false" outlineLevel="0" collapsed="false">
      <c r="A20626" s="0" t="n">
        <v>202508</v>
      </c>
      <c r="B20626" s="0" t="n">
        <v>202509</v>
      </c>
      <c r="C20626" s="37" t="s">
        <v>149</v>
      </c>
      <c r="D20626" s="37" t="s">
        <v>385</v>
      </c>
      <c r="E20626" s="0" t="n">
        <v>2</v>
      </c>
      <c r="F20626" s="38" t="s">
        <v>71</v>
      </c>
      <c r="G20626" s="37" t="s">
        <v>751</v>
      </c>
      <c r="H20626" s="0" t="n">
        <v>71135</v>
      </c>
      <c r="I20626" s="0" t="n">
        <v>29725</v>
      </c>
      <c r="J20626" s="0" t="n">
        <v>3589</v>
      </c>
    </row>
    <row r="20627" customFormat="false" ht="15" hidden="false" customHeight="false" outlineLevel="0" collapsed="false">
      <c r="A20627" s="0" t="n">
        <v>202508</v>
      </c>
      <c r="B20627" s="0" t="n">
        <v>202509</v>
      </c>
      <c r="C20627" s="37" t="s">
        <v>115</v>
      </c>
      <c r="D20627" s="37" t="s">
        <v>476</v>
      </c>
      <c r="E20627" s="0" t="n">
        <v>2</v>
      </c>
      <c r="F20627" s="38" t="s">
        <v>71</v>
      </c>
      <c r="G20627" s="37" t="s">
        <v>752</v>
      </c>
      <c r="H20627" s="0" t="n">
        <v>909960</v>
      </c>
      <c r="I20627" s="0" t="n">
        <v>258183</v>
      </c>
      <c r="J20627" s="0" t="n">
        <v>17588</v>
      </c>
    </row>
    <row r="20628" customFormat="false" ht="15" hidden="false" customHeight="false" outlineLevel="0" collapsed="false">
      <c r="A20628" s="0" t="n">
        <v>202508</v>
      </c>
      <c r="B20628" s="0" t="n">
        <v>202509</v>
      </c>
      <c r="C20628" s="37" t="s">
        <v>101</v>
      </c>
      <c r="D20628" s="37" t="s">
        <v>425</v>
      </c>
      <c r="E20628" s="0" t="n">
        <v>2</v>
      </c>
      <c r="F20628" s="38" t="s">
        <v>71</v>
      </c>
      <c r="G20628" s="37" t="s">
        <v>753</v>
      </c>
      <c r="H20628" s="0" t="n">
        <v>249164</v>
      </c>
      <c r="I20628" s="0" t="n">
        <v>259777</v>
      </c>
      <c r="J20628" s="0" t="n">
        <v>65769</v>
      </c>
    </row>
    <row r="20629" customFormat="false" ht="15" hidden="false" customHeight="false" outlineLevel="0" collapsed="false">
      <c r="A20629" s="0" t="n">
        <v>202508</v>
      </c>
      <c r="B20629" s="0" t="n">
        <v>202509</v>
      </c>
      <c r="C20629" s="37" t="s">
        <v>124</v>
      </c>
      <c r="D20629" s="37" t="s">
        <v>243</v>
      </c>
      <c r="E20629" s="0" t="n">
        <v>2</v>
      </c>
      <c r="F20629" s="38" t="s">
        <v>71</v>
      </c>
      <c r="G20629" s="37" t="s">
        <v>754</v>
      </c>
      <c r="H20629" s="0" t="n">
        <v>3309070</v>
      </c>
      <c r="I20629" s="0" t="n">
        <v>1716655</v>
      </c>
      <c r="J20629" s="0" t="n">
        <v>75432</v>
      </c>
    </row>
    <row r="20630" customFormat="false" ht="15" hidden="false" customHeight="false" outlineLevel="0" collapsed="false">
      <c r="A20630" s="0" t="n">
        <v>202508</v>
      </c>
      <c r="B20630" s="0" t="n">
        <v>202509</v>
      </c>
      <c r="C20630" s="37" t="s">
        <v>136</v>
      </c>
      <c r="D20630" s="37" t="s">
        <v>300</v>
      </c>
      <c r="E20630" s="0" t="n">
        <v>2</v>
      </c>
      <c r="F20630" s="38" t="s">
        <v>71</v>
      </c>
      <c r="G20630" s="37" t="s">
        <v>755</v>
      </c>
      <c r="H20630" s="0" t="n">
        <v>411469</v>
      </c>
      <c r="I20630" s="0" t="n">
        <v>327485</v>
      </c>
      <c r="J20630" s="0" t="n">
        <v>41975</v>
      </c>
    </row>
    <row r="20631" customFormat="false" ht="15" hidden="false" customHeight="false" outlineLevel="0" collapsed="false">
      <c r="A20631" s="0" t="n">
        <v>202508</v>
      </c>
      <c r="B20631" s="0" t="n">
        <v>202509</v>
      </c>
      <c r="C20631" s="37" t="s">
        <v>178</v>
      </c>
      <c r="D20631" s="37" t="s">
        <v>756</v>
      </c>
      <c r="E20631" s="0" t="n">
        <v>2</v>
      </c>
      <c r="F20631" s="38" t="s">
        <v>71</v>
      </c>
      <c r="G20631" s="37" t="s">
        <v>757</v>
      </c>
      <c r="H20631" s="0" t="n">
        <v>42670</v>
      </c>
      <c r="I20631" s="0" t="n">
        <v>20658</v>
      </c>
      <c r="J20631" s="0" t="n">
        <v>1002</v>
      </c>
    </row>
    <row r="20632" customFormat="false" ht="15" hidden="false" customHeight="false" outlineLevel="0" collapsed="false">
      <c r="A20632" s="0" t="n">
        <v>202508</v>
      </c>
      <c r="B20632" s="0" t="n">
        <v>202509</v>
      </c>
      <c r="C20632" s="37" t="s">
        <v>152</v>
      </c>
      <c r="D20632" s="37" t="s">
        <v>420</v>
      </c>
      <c r="E20632" s="0" t="n">
        <v>2</v>
      </c>
      <c r="F20632" s="38" t="s">
        <v>71</v>
      </c>
      <c r="G20632" s="37" t="s">
        <v>758</v>
      </c>
      <c r="H20632" s="0" t="n">
        <v>85398</v>
      </c>
      <c r="I20632" s="0" t="n">
        <v>67275</v>
      </c>
      <c r="J20632" s="0" t="n">
        <v>-255</v>
      </c>
    </row>
    <row r="20633" customFormat="false" ht="15" hidden="false" customHeight="false" outlineLevel="0" collapsed="false">
      <c r="A20633" s="0" t="n">
        <v>202508</v>
      </c>
      <c r="B20633" s="0" t="n">
        <v>202509</v>
      </c>
      <c r="C20633" s="37" t="s">
        <v>115</v>
      </c>
      <c r="D20633" s="37" t="s">
        <v>626</v>
      </c>
      <c r="E20633" s="0" t="n">
        <v>2</v>
      </c>
      <c r="F20633" s="38" t="s">
        <v>71</v>
      </c>
      <c r="G20633" s="37" t="s">
        <v>759</v>
      </c>
      <c r="H20633" s="0" t="n">
        <v>14960</v>
      </c>
      <c r="I20633" s="0" t="n">
        <v>11179</v>
      </c>
      <c r="J20633" s="0" t="n">
        <v>-433</v>
      </c>
    </row>
    <row r="20634" customFormat="false" ht="15" hidden="false" customHeight="false" outlineLevel="0" collapsed="false">
      <c r="A20634" s="0" t="n">
        <v>202508</v>
      </c>
      <c r="B20634" s="0" t="n">
        <v>202509</v>
      </c>
      <c r="C20634" s="37" t="s">
        <v>184</v>
      </c>
      <c r="D20634" s="37" t="s">
        <v>425</v>
      </c>
      <c r="E20634" s="0" t="n">
        <v>2</v>
      </c>
      <c r="F20634" s="38" t="s">
        <v>71</v>
      </c>
      <c r="G20634" s="37" t="s">
        <v>760</v>
      </c>
      <c r="H20634" s="0" t="n">
        <v>354639</v>
      </c>
      <c r="I20634" s="0" t="n">
        <v>430695</v>
      </c>
      <c r="J20634" s="0" t="n">
        <v>-4928</v>
      </c>
    </row>
    <row r="20635" customFormat="false" ht="15" hidden="false" customHeight="false" outlineLevel="0" collapsed="false">
      <c r="A20635" s="0" t="n">
        <v>202508</v>
      </c>
      <c r="B20635" s="0" t="n">
        <v>202509</v>
      </c>
      <c r="C20635" s="37" t="s">
        <v>95</v>
      </c>
      <c r="D20635" s="37" t="s">
        <v>618</v>
      </c>
      <c r="E20635" s="0" t="n">
        <v>2</v>
      </c>
      <c r="F20635" s="38" t="s">
        <v>71</v>
      </c>
      <c r="G20635" s="37" t="s">
        <v>761</v>
      </c>
      <c r="H20635" s="0" t="n">
        <v>462460</v>
      </c>
      <c r="I20635" s="0" t="n">
        <v>164597</v>
      </c>
      <c r="J20635" s="0" t="n">
        <v>23115</v>
      </c>
    </row>
    <row r="20636" customFormat="false" ht="15" hidden="false" customHeight="false" outlineLevel="0" collapsed="false">
      <c r="A20636" s="0" t="n">
        <v>202508</v>
      </c>
      <c r="B20636" s="0" t="n">
        <v>202509</v>
      </c>
      <c r="C20636" s="37" t="s">
        <v>152</v>
      </c>
      <c r="D20636" s="37" t="s">
        <v>372</v>
      </c>
      <c r="E20636" s="0" t="n">
        <v>2</v>
      </c>
      <c r="F20636" s="38" t="s">
        <v>71</v>
      </c>
      <c r="G20636" s="37" t="s">
        <v>762</v>
      </c>
      <c r="H20636" s="0" t="n">
        <v>270519</v>
      </c>
      <c r="I20636" s="0" t="n">
        <v>134874</v>
      </c>
      <c r="J20636" s="0" t="n">
        <v>28689</v>
      </c>
    </row>
    <row r="20637" customFormat="false" ht="15" hidden="false" customHeight="false" outlineLevel="0" collapsed="false">
      <c r="A20637" s="0" t="n">
        <v>202508</v>
      </c>
      <c r="B20637" s="0" t="n">
        <v>202509</v>
      </c>
      <c r="C20637" s="37" t="s">
        <v>158</v>
      </c>
      <c r="D20637" s="37" t="s">
        <v>461</v>
      </c>
      <c r="E20637" s="0" t="n">
        <v>2</v>
      </c>
      <c r="F20637" s="38" t="s">
        <v>71</v>
      </c>
      <c r="G20637" s="37" t="s">
        <v>763</v>
      </c>
      <c r="H20637" s="0" t="n">
        <v>1761426</v>
      </c>
      <c r="I20637" s="0" t="n">
        <v>856672</v>
      </c>
      <c r="J20637" s="0" t="n">
        <v>120043</v>
      </c>
    </row>
    <row r="20638" customFormat="false" ht="15" hidden="false" customHeight="false" outlineLevel="0" collapsed="false">
      <c r="A20638" s="0" t="n">
        <v>202508</v>
      </c>
      <c r="B20638" s="0" t="n">
        <v>202509</v>
      </c>
      <c r="C20638" s="37" t="s">
        <v>106</v>
      </c>
      <c r="D20638" s="37" t="s">
        <v>116</v>
      </c>
      <c r="E20638" s="0" t="n">
        <v>2</v>
      </c>
      <c r="F20638" s="38" t="s">
        <v>71</v>
      </c>
      <c r="G20638" s="37" t="s">
        <v>764</v>
      </c>
      <c r="H20638" s="0" t="n">
        <v>2713700</v>
      </c>
      <c r="I20638" s="0" t="n">
        <v>1307150</v>
      </c>
      <c r="J20638" s="0" t="n">
        <v>60780</v>
      </c>
    </row>
    <row r="20639" customFormat="false" ht="15" hidden="false" customHeight="false" outlineLevel="0" collapsed="false">
      <c r="A20639" s="0" t="n">
        <v>202508</v>
      </c>
      <c r="B20639" s="0" t="n">
        <v>202509</v>
      </c>
      <c r="C20639" s="37" t="s">
        <v>109</v>
      </c>
      <c r="D20639" s="37" t="s">
        <v>540</v>
      </c>
      <c r="E20639" s="0" t="n">
        <v>2</v>
      </c>
      <c r="F20639" s="38" t="s">
        <v>71</v>
      </c>
      <c r="G20639" s="37" t="s">
        <v>765</v>
      </c>
      <c r="H20639" s="0" t="n">
        <v>486207</v>
      </c>
      <c r="I20639" s="0" t="n">
        <v>130222</v>
      </c>
      <c r="J20639" s="0" t="n">
        <v>2236</v>
      </c>
    </row>
    <row r="20640" customFormat="false" ht="15" hidden="false" customHeight="false" outlineLevel="0" collapsed="false">
      <c r="A20640" s="0" t="n">
        <v>202508</v>
      </c>
      <c r="B20640" s="0" t="n">
        <v>202509</v>
      </c>
      <c r="C20640" s="37" t="s">
        <v>178</v>
      </c>
      <c r="D20640" s="37" t="s">
        <v>364</v>
      </c>
      <c r="E20640" s="0" t="n">
        <v>2</v>
      </c>
      <c r="F20640" s="38" t="s">
        <v>71</v>
      </c>
      <c r="G20640" s="37" t="s">
        <v>766</v>
      </c>
      <c r="H20640" s="0" t="n">
        <v>45192</v>
      </c>
      <c r="I20640" s="0" t="n">
        <v>12948</v>
      </c>
      <c r="J20640" s="0" t="n">
        <v>1248</v>
      </c>
    </row>
    <row r="20641" customFormat="false" ht="15" hidden="false" customHeight="false" outlineLevel="0" collapsed="false">
      <c r="A20641" s="0" t="n">
        <v>202508</v>
      </c>
      <c r="B20641" s="0" t="n">
        <v>202509</v>
      </c>
      <c r="C20641" s="37" t="s">
        <v>184</v>
      </c>
      <c r="D20641" s="37" t="s">
        <v>571</v>
      </c>
      <c r="E20641" s="0" t="n">
        <v>2</v>
      </c>
      <c r="F20641" s="38" t="s">
        <v>71</v>
      </c>
      <c r="G20641" s="37" t="s">
        <v>767</v>
      </c>
      <c r="H20641" s="0" t="n">
        <v>1688897</v>
      </c>
      <c r="I20641" s="0" t="n">
        <v>1163062</v>
      </c>
      <c r="J20641" s="0" t="n">
        <v>-28068</v>
      </c>
    </row>
    <row r="20642" customFormat="false" ht="15" hidden="false" customHeight="false" outlineLevel="0" collapsed="false">
      <c r="A20642" s="0" t="n">
        <v>202508</v>
      </c>
      <c r="B20642" s="0" t="n">
        <v>202509</v>
      </c>
      <c r="C20642" s="37" t="s">
        <v>136</v>
      </c>
      <c r="D20642" s="37" t="s">
        <v>509</v>
      </c>
      <c r="E20642" s="0" t="n">
        <v>2</v>
      </c>
      <c r="F20642" s="38" t="s">
        <v>71</v>
      </c>
      <c r="G20642" s="37" t="s">
        <v>768</v>
      </c>
      <c r="H20642" s="0" t="n">
        <v>1164561</v>
      </c>
      <c r="I20642" s="0" t="n">
        <v>579698</v>
      </c>
      <c r="J20642" s="0" t="n">
        <v>97608</v>
      </c>
    </row>
    <row r="20643" customFormat="false" ht="15" hidden="false" customHeight="false" outlineLevel="0" collapsed="false">
      <c r="A20643" s="0" t="n">
        <v>202508</v>
      </c>
      <c r="B20643" s="0" t="n">
        <v>202509</v>
      </c>
      <c r="C20643" s="37" t="s">
        <v>136</v>
      </c>
      <c r="D20643" s="37" t="s">
        <v>258</v>
      </c>
      <c r="E20643" s="0" t="n">
        <v>2</v>
      </c>
      <c r="F20643" s="38" t="s">
        <v>71</v>
      </c>
      <c r="G20643" s="37" t="s">
        <v>769</v>
      </c>
      <c r="H20643" s="0" t="n">
        <v>775389</v>
      </c>
      <c r="I20643" s="0" t="n">
        <v>473495</v>
      </c>
      <c r="J20643" s="0" t="n">
        <v>55375</v>
      </c>
    </row>
    <row r="20644" customFormat="false" ht="15" hidden="false" customHeight="false" outlineLevel="0" collapsed="false">
      <c r="A20644" s="0" t="n">
        <v>202508</v>
      </c>
      <c r="B20644" s="0" t="n">
        <v>202509</v>
      </c>
      <c r="C20644" s="37" t="s">
        <v>115</v>
      </c>
      <c r="D20644" s="37" t="s">
        <v>288</v>
      </c>
      <c r="E20644" s="0" t="n">
        <v>2</v>
      </c>
      <c r="F20644" s="38" t="s">
        <v>71</v>
      </c>
      <c r="G20644" s="37" t="s">
        <v>770</v>
      </c>
      <c r="H20644" s="0" t="n">
        <v>2037696</v>
      </c>
      <c r="I20644" s="0" t="n">
        <v>3119121</v>
      </c>
      <c r="J20644" s="0" t="n">
        <v>-52324</v>
      </c>
    </row>
    <row r="20645" customFormat="false" ht="15" hidden="false" customHeight="false" outlineLevel="0" collapsed="false">
      <c r="A20645" s="0" t="n">
        <v>202508</v>
      </c>
      <c r="B20645" s="0" t="n">
        <v>202509</v>
      </c>
      <c r="C20645" s="37" t="s">
        <v>109</v>
      </c>
      <c r="D20645" s="37" t="s">
        <v>412</v>
      </c>
      <c r="E20645" s="0" t="n">
        <v>2</v>
      </c>
      <c r="F20645" s="38" t="s">
        <v>71</v>
      </c>
      <c r="G20645" s="37" t="s">
        <v>771</v>
      </c>
      <c r="H20645" s="0" t="n">
        <v>124338</v>
      </c>
      <c r="I20645" s="0" t="n">
        <v>59513</v>
      </c>
      <c r="J20645" s="0" t="n">
        <v>13637</v>
      </c>
    </row>
    <row r="20646" customFormat="false" ht="15" hidden="false" customHeight="false" outlineLevel="0" collapsed="false">
      <c r="A20646" s="0" t="n">
        <v>202508</v>
      </c>
      <c r="B20646" s="0" t="n">
        <v>202509</v>
      </c>
      <c r="C20646" s="37" t="s">
        <v>98</v>
      </c>
      <c r="D20646" s="37" t="s">
        <v>233</v>
      </c>
      <c r="E20646" s="0" t="n">
        <v>2</v>
      </c>
      <c r="F20646" s="38" t="s">
        <v>71</v>
      </c>
      <c r="G20646" s="37" t="s">
        <v>772</v>
      </c>
      <c r="H20646" s="0" t="n">
        <v>4342216</v>
      </c>
      <c r="I20646" s="0" t="n">
        <v>1908267</v>
      </c>
      <c r="J20646" s="0" t="n">
        <v>-77510</v>
      </c>
    </row>
    <row r="20647" customFormat="false" ht="15" hidden="false" customHeight="false" outlineLevel="0" collapsed="false">
      <c r="A20647" s="0" t="n">
        <v>202508</v>
      </c>
      <c r="B20647" s="0" t="n">
        <v>202509</v>
      </c>
      <c r="C20647" s="37" t="s">
        <v>178</v>
      </c>
      <c r="D20647" s="37" t="s">
        <v>294</v>
      </c>
      <c r="E20647" s="0" t="n">
        <v>2</v>
      </c>
      <c r="F20647" s="38" t="s">
        <v>71</v>
      </c>
      <c r="G20647" s="37" t="s">
        <v>773</v>
      </c>
      <c r="H20647" s="0" t="n">
        <v>202589</v>
      </c>
      <c r="I20647" s="0" t="n">
        <v>180818</v>
      </c>
      <c r="J20647" s="0" t="n">
        <v>15401</v>
      </c>
    </row>
    <row r="20648" customFormat="false" ht="15" hidden="false" customHeight="false" outlineLevel="0" collapsed="false">
      <c r="A20648" s="0" t="n">
        <v>202508</v>
      </c>
      <c r="B20648" s="0" t="n">
        <v>202509</v>
      </c>
      <c r="C20648" s="37" t="s">
        <v>149</v>
      </c>
      <c r="D20648" s="37" t="s">
        <v>130</v>
      </c>
      <c r="E20648" s="0" t="n">
        <v>2</v>
      </c>
      <c r="F20648" s="38" t="s">
        <v>71</v>
      </c>
      <c r="G20648" s="37" t="s">
        <v>774</v>
      </c>
      <c r="H20648" s="0" t="n">
        <v>1324910</v>
      </c>
      <c r="I20648" s="0" t="n">
        <v>460909</v>
      </c>
      <c r="J20648" s="0" t="n">
        <v>75302</v>
      </c>
    </row>
    <row r="20649" customFormat="false" ht="15" hidden="false" customHeight="false" outlineLevel="0" collapsed="false">
      <c r="A20649" s="0" t="n">
        <v>202508</v>
      </c>
      <c r="B20649" s="0" t="n">
        <v>202509</v>
      </c>
      <c r="C20649" s="37" t="s">
        <v>109</v>
      </c>
      <c r="D20649" s="37" t="s">
        <v>139</v>
      </c>
      <c r="E20649" s="0" t="n">
        <v>2</v>
      </c>
      <c r="F20649" s="38" t="s">
        <v>71</v>
      </c>
      <c r="G20649" s="37" t="s">
        <v>775</v>
      </c>
      <c r="H20649" s="0" t="n">
        <v>91010</v>
      </c>
      <c r="I20649" s="0" t="n">
        <v>23733</v>
      </c>
      <c r="J20649" s="0" t="n">
        <v>3641</v>
      </c>
    </row>
    <row r="20650" customFormat="false" ht="15" hidden="false" customHeight="false" outlineLevel="0" collapsed="false">
      <c r="A20650" s="0" t="n">
        <v>202508</v>
      </c>
      <c r="B20650" s="0" t="n">
        <v>202509</v>
      </c>
      <c r="C20650" s="37" t="s">
        <v>106</v>
      </c>
      <c r="D20650" s="37" t="s">
        <v>776</v>
      </c>
      <c r="E20650" s="0" t="n">
        <v>2</v>
      </c>
      <c r="F20650" s="38" t="s">
        <v>71</v>
      </c>
      <c r="G20650" s="37" t="s">
        <v>777</v>
      </c>
      <c r="H20650" s="0" t="n">
        <v>175330</v>
      </c>
      <c r="I20650" s="0" t="n">
        <v>108874</v>
      </c>
      <c r="J20650" s="0" t="n">
        <v>1905</v>
      </c>
    </row>
    <row r="20651" customFormat="false" ht="15" hidden="false" customHeight="false" outlineLevel="0" collapsed="false">
      <c r="A20651" s="0" t="n">
        <v>202508</v>
      </c>
      <c r="B20651" s="0" t="n">
        <v>202509</v>
      </c>
      <c r="C20651" s="37" t="s">
        <v>109</v>
      </c>
      <c r="D20651" s="37" t="s">
        <v>396</v>
      </c>
      <c r="E20651" s="0" t="n">
        <v>2</v>
      </c>
      <c r="F20651" s="38" t="s">
        <v>71</v>
      </c>
      <c r="G20651" s="37" t="s">
        <v>778</v>
      </c>
      <c r="H20651" s="0" t="n">
        <v>3053555</v>
      </c>
      <c r="I20651" s="0" t="n">
        <v>1162944</v>
      </c>
      <c r="J20651" s="0" t="n">
        <v>45088</v>
      </c>
    </row>
    <row r="20652" customFormat="false" ht="15" hidden="false" customHeight="false" outlineLevel="0" collapsed="false">
      <c r="A20652" s="0" t="n">
        <v>202508</v>
      </c>
      <c r="B20652" s="0" t="n">
        <v>202509</v>
      </c>
      <c r="C20652" s="37" t="s">
        <v>106</v>
      </c>
      <c r="D20652" s="37" t="s">
        <v>189</v>
      </c>
      <c r="E20652" s="0" t="n">
        <v>2</v>
      </c>
      <c r="F20652" s="38" t="s">
        <v>71</v>
      </c>
      <c r="G20652" s="37" t="s">
        <v>779</v>
      </c>
      <c r="H20652" s="0" t="n">
        <v>424783</v>
      </c>
      <c r="I20652" s="0" t="n">
        <v>394055</v>
      </c>
      <c r="J20652" s="0" t="n">
        <v>-6137</v>
      </c>
    </row>
    <row r="20653" customFormat="false" ht="15" hidden="false" customHeight="false" outlineLevel="0" collapsed="false">
      <c r="A20653" s="0" t="n">
        <v>202508</v>
      </c>
      <c r="B20653" s="0" t="n">
        <v>202509</v>
      </c>
      <c r="C20653" s="37" t="s">
        <v>152</v>
      </c>
      <c r="D20653" s="37" t="s">
        <v>320</v>
      </c>
      <c r="E20653" s="0" t="n">
        <v>2</v>
      </c>
      <c r="F20653" s="38" t="s">
        <v>71</v>
      </c>
      <c r="G20653" s="37" t="s">
        <v>780</v>
      </c>
      <c r="H20653" s="0" t="n">
        <v>1449738</v>
      </c>
      <c r="I20653" s="0" t="n">
        <v>896378</v>
      </c>
      <c r="J20653" s="0" t="n">
        <v>91322</v>
      </c>
    </row>
    <row r="20654" customFormat="false" ht="15" hidden="false" customHeight="false" outlineLevel="0" collapsed="false">
      <c r="A20654" s="0" t="n">
        <v>202508</v>
      </c>
      <c r="B20654" s="0" t="n">
        <v>202509</v>
      </c>
      <c r="C20654" s="37" t="s">
        <v>95</v>
      </c>
      <c r="D20654" s="37" t="s">
        <v>693</v>
      </c>
      <c r="E20654" s="0" t="n">
        <v>2</v>
      </c>
      <c r="F20654" s="38" t="s">
        <v>71</v>
      </c>
      <c r="G20654" s="37" t="s">
        <v>781</v>
      </c>
      <c r="H20654" s="0" t="n">
        <v>739725</v>
      </c>
      <c r="I20654" s="0" t="n">
        <v>626365</v>
      </c>
      <c r="J20654" s="0" t="n">
        <v>101477</v>
      </c>
    </row>
    <row r="20655" customFormat="false" ht="15" hidden="false" customHeight="false" outlineLevel="0" collapsed="false">
      <c r="A20655" s="0" t="n">
        <v>202508</v>
      </c>
      <c r="B20655" s="0" t="n">
        <v>202509</v>
      </c>
      <c r="C20655" s="37" t="s">
        <v>98</v>
      </c>
      <c r="D20655" s="37" t="s">
        <v>369</v>
      </c>
      <c r="E20655" s="0" t="n">
        <v>2</v>
      </c>
      <c r="F20655" s="38" t="s">
        <v>71</v>
      </c>
      <c r="G20655" s="37" t="s">
        <v>782</v>
      </c>
      <c r="H20655" s="0" t="n">
        <v>552551</v>
      </c>
      <c r="I20655" s="0" t="n">
        <v>214359</v>
      </c>
      <c r="J20655" s="0" t="n">
        <v>-23780</v>
      </c>
    </row>
    <row r="20656" customFormat="false" ht="15" hidden="false" customHeight="false" outlineLevel="0" collapsed="false">
      <c r="A20656" s="0" t="n">
        <v>202508</v>
      </c>
      <c r="B20656" s="0" t="n">
        <v>202509</v>
      </c>
      <c r="C20656" s="37" t="s">
        <v>136</v>
      </c>
      <c r="D20656" s="37" t="s">
        <v>719</v>
      </c>
      <c r="E20656" s="0" t="n">
        <v>2</v>
      </c>
      <c r="F20656" s="38" t="s">
        <v>71</v>
      </c>
      <c r="G20656" s="37" t="s">
        <v>783</v>
      </c>
      <c r="H20656" s="0" t="n">
        <v>3253980</v>
      </c>
      <c r="I20656" s="0" t="n">
        <v>2518066</v>
      </c>
      <c r="J20656" s="0" t="n">
        <v>341417</v>
      </c>
    </row>
    <row r="20657" customFormat="false" ht="15" hidden="false" customHeight="false" outlineLevel="0" collapsed="false">
      <c r="A20657" s="0" t="n">
        <v>202508</v>
      </c>
      <c r="B20657" s="0" t="n">
        <v>202509</v>
      </c>
      <c r="C20657" s="37" t="s">
        <v>101</v>
      </c>
      <c r="D20657" s="37" t="s">
        <v>247</v>
      </c>
      <c r="E20657" s="0" t="n">
        <v>2</v>
      </c>
      <c r="F20657" s="38" t="s">
        <v>71</v>
      </c>
      <c r="G20657" s="37" t="s">
        <v>784</v>
      </c>
      <c r="H20657" s="0" t="n">
        <v>492785</v>
      </c>
      <c r="I20657" s="0" t="n">
        <v>613429</v>
      </c>
      <c r="J20657" s="0" t="n">
        <v>18897</v>
      </c>
    </row>
    <row r="20658" customFormat="false" ht="15" hidden="false" customHeight="false" outlineLevel="0" collapsed="false">
      <c r="A20658" s="0" t="n">
        <v>202508</v>
      </c>
      <c r="B20658" s="0" t="n">
        <v>202509</v>
      </c>
      <c r="C20658" s="37" t="s">
        <v>184</v>
      </c>
      <c r="D20658" s="37" t="s">
        <v>367</v>
      </c>
      <c r="E20658" s="0" t="n">
        <v>2</v>
      </c>
      <c r="F20658" s="38" t="s">
        <v>71</v>
      </c>
      <c r="G20658" s="37" t="s">
        <v>785</v>
      </c>
      <c r="H20658" s="0" t="n">
        <v>57610</v>
      </c>
      <c r="I20658" s="0" t="n">
        <v>46207</v>
      </c>
      <c r="J20658" s="0" t="n">
        <v>3267</v>
      </c>
    </row>
    <row r="20659" customFormat="false" ht="15" hidden="false" customHeight="false" outlineLevel="0" collapsed="false">
      <c r="A20659" s="0" t="n">
        <v>202508</v>
      </c>
      <c r="B20659" s="0" t="n">
        <v>202509</v>
      </c>
      <c r="C20659" s="37" t="s">
        <v>98</v>
      </c>
      <c r="D20659" s="37" t="s">
        <v>376</v>
      </c>
      <c r="E20659" s="0" t="n">
        <v>2</v>
      </c>
      <c r="F20659" s="38" t="s">
        <v>71</v>
      </c>
      <c r="G20659" s="37" t="s">
        <v>786</v>
      </c>
      <c r="H20659" s="0" t="n">
        <v>211940</v>
      </c>
      <c r="I20659" s="0" t="n">
        <v>212817</v>
      </c>
      <c r="J20659" s="0" t="n">
        <v>-5636</v>
      </c>
    </row>
    <row r="20660" customFormat="false" ht="15" hidden="false" customHeight="false" outlineLevel="0" collapsed="false">
      <c r="A20660" s="0" t="n">
        <v>202508</v>
      </c>
      <c r="B20660" s="0" t="n">
        <v>202509</v>
      </c>
      <c r="C20660" s="37" t="s">
        <v>158</v>
      </c>
      <c r="D20660" s="37" t="s">
        <v>96</v>
      </c>
      <c r="E20660" s="0" t="n">
        <v>2</v>
      </c>
      <c r="F20660" s="38" t="s">
        <v>71</v>
      </c>
      <c r="G20660" s="37" t="s">
        <v>787</v>
      </c>
      <c r="H20660" s="0" t="n">
        <v>1238047</v>
      </c>
      <c r="I20660" s="0" t="n">
        <v>803132</v>
      </c>
      <c r="J20660" s="0" t="n">
        <v>14554</v>
      </c>
    </row>
    <row r="20661" customFormat="false" ht="15" hidden="false" customHeight="false" outlineLevel="0" collapsed="false">
      <c r="A20661" s="0" t="n">
        <v>202508</v>
      </c>
      <c r="B20661" s="0" t="n">
        <v>202509</v>
      </c>
      <c r="C20661" s="37" t="s">
        <v>115</v>
      </c>
      <c r="D20661" s="37" t="s">
        <v>241</v>
      </c>
      <c r="E20661" s="0" t="n">
        <v>2</v>
      </c>
      <c r="F20661" s="38" t="s">
        <v>71</v>
      </c>
      <c r="G20661" s="37" t="s">
        <v>788</v>
      </c>
      <c r="H20661" s="0" t="n">
        <v>751418</v>
      </c>
      <c r="I20661" s="0" t="n">
        <v>709551</v>
      </c>
      <c r="J20661" s="0" t="n">
        <v>198130</v>
      </c>
    </row>
    <row r="20662" customFormat="false" ht="15" hidden="false" customHeight="false" outlineLevel="0" collapsed="false">
      <c r="A20662" s="0" t="n">
        <v>202508</v>
      </c>
      <c r="B20662" s="0" t="n">
        <v>202509</v>
      </c>
      <c r="C20662" s="37" t="s">
        <v>101</v>
      </c>
      <c r="D20662" s="37" t="s">
        <v>482</v>
      </c>
      <c r="E20662" s="0" t="n">
        <v>2</v>
      </c>
      <c r="F20662" s="38" t="s">
        <v>71</v>
      </c>
      <c r="G20662" s="37" t="s">
        <v>789</v>
      </c>
      <c r="H20662" s="0" t="n">
        <v>102838</v>
      </c>
      <c r="I20662" s="0" t="n">
        <v>60364</v>
      </c>
      <c r="J20662" s="0" t="n">
        <v>2787</v>
      </c>
    </row>
    <row r="20663" customFormat="false" ht="15" hidden="false" customHeight="false" outlineLevel="0" collapsed="false">
      <c r="A20663" s="0" t="n">
        <v>202508</v>
      </c>
      <c r="B20663" s="0" t="n">
        <v>202509</v>
      </c>
      <c r="C20663" s="37" t="s">
        <v>136</v>
      </c>
      <c r="D20663" s="37" t="s">
        <v>120</v>
      </c>
      <c r="E20663" s="0" t="n">
        <v>2</v>
      </c>
      <c r="F20663" s="38" t="s">
        <v>71</v>
      </c>
      <c r="G20663" s="37" t="s">
        <v>790</v>
      </c>
      <c r="H20663" s="0" t="n">
        <v>167232</v>
      </c>
      <c r="I20663" s="0" t="n">
        <v>60480</v>
      </c>
      <c r="J20663" s="0" t="n">
        <v>4773</v>
      </c>
    </row>
    <row r="20664" customFormat="false" ht="15" hidden="false" customHeight="false" outlineLevel="0" collapsed="false">
      <c r="A20664" s="0" t="n">
        <v>202508</v>
      </c>
      <c r="B20664" s="0" t="n">
        <v>202509</v>
      </c>
      <c r="C20664" s="37" t="s">
        <v>98</v>
      </c>
      <c r="D20664" s="37" t="s">
        <v>447</v>
      </c>
      <c r="E20664" s="0" t="n">
        <v>2</v>
      </c>
      <c r="F20664" s="38" t="s">
        <v>71</v>
      </c>
      <c r="G20664" s="37" t="s">
        <v>791</v>
      </c>
      <c r="H20664" s="0" t="n">
        <v>295990</v>
      </c>
      <c r="I20664" s="0" t="n">
        <v>151280</v>
      </c>
      <c r="J20664" s="0" t="n">
        <v>-1738</v>
      </c>
    </row>
    <row r="20665" customFormat="false" ht="15" hidden="false" customHeight="false" outlineLevel="0" collapsed="false">
      <c r="A20665" s="0" t="n">
        <v>202508</v>
      </c>
      <c r="B20665" s="0" t="n">
        <v>202509</v>
      </c>
      <c r="C20665" s="37" t="s">
        <v>136</v>
      </c>
      <c r="D20665" s="37" t="s">
        <v>391</v>
      </c>
      <c r="E20665" s="0" t="n">
        <v>2</v>
      </c>
      <c r="F20665" s="38" t="s">
        <v>71</v>
      </c>
      <c r="G20665" s="37" t="s">
        <v>792</v>
      </c>
      <c r="H20665" s="0" t="n">
        <v>264256</v>
      </c>
      <c r="I20665" s="0" t="n">
        <v>94053</v>
      </c>
      <c r="J20665" s="0" t="n">
        <v>31817</v>
      </c>
    </row>
    <row r="20666" customFormat="false" ht="15" hidden="false" customHeight="false" outlineLevel="0" collapsed="false">
      <c r="A20666" s="0" t="n">
        <v>202508</v>
      </c>
      <c r="B20666" s="0" t="n">
        <v>202509</v>
      </c>
      <c r="C20666" s="37" t="s">
        <v>106</v>
      </c>
      <c r="D20666" s="37" t="s">
        <v>467</v>
      </c>
      <c r="E20666" s="0" t="n">
        <v>2</v>
      </c>
      <c r="F20666" s="38" t="s">
        <v>71</v>
      </c>
      <c r="G20666" s="37" t="s">
        <v>793</v>
      </c>
      <c r="H20666" s="0" t="n">
        <v>157402</v>
      </c>
      <c r="I20666" s="0" t="n">
        <v>117307</v>
      </c>
      <c r="J20666" s="0" t="n">
        <v>14850</v>
      </c>
    </row>
    <row r="20667" customFormat="false" ht="15" hidden="false" customHeight="false" outlineLevel="0" collapsed="false">
      <c r="A20667" s="0" t="n">
        <v>202508</v>
      </c>
      <c r="B20667" s="0" t="n">
        <v>202509</v>
      </c>
      <c r="C20667" s="37" t="s">
        <v>95</v>
      </c>
      <c r="D20667" s="37" t="s">
        <v>147</v>
      </c>
      <c r="E20667" s="0" t="n">
        <v>2</v>
      </c>
      <c r="F20667" s="38" t="s">
        <v>71</v>
      </c>
      <c r="G20667" s="37" t="s">
        <v>794</v>
      </c>
      <c r="H20667" s="0" t="n">
        <v>295232</v>
      </c>
      <c r="I20667" s="0" t="n">
        <v>232569</v>
      </c>
      <c r="J20667" s="0" t="n">
        <v>18105</v>
      </c>
    </row>
    <row r="20668" customFormat="false" ht="15" hidden="false" customHeight="false" outlineLevel="0" collapsed="false">
      <c r="A20668" s="0" t="n">
        <v>202508</v>
      </c>
      <c r="B20668" s="0" t="n">
        <v>202509</v>
      </c>
      <c r="C20668" s="37" t="s">
        <v>184</v>
      </c>
      <c r="D20668" s="37" t="s">
        <v>603</v>
      </c>
      <c r="E20668" s="0" t="n">
        <v>2</v>
      </c>
      <c r="F20668" s="38" t="s">
        <v>71</v>
      </c>
      <c r="G20668" s="37" t="s">
        <v>795</v>
      </c>
      <c r="H20668" s="0" t="n">
        <v>348452</v>
      </c>
      <c r="I20668" s="0" t="n">
        <v>142773</v>
      </c>
      <c r="J20668" s="0" t="n">
        <v>24562</v>
      </c>
    </row>
    <row r="20669" customFormat="false" ht="15" hidden="false" customHeight="false" outlineLevel="0" collapsed="false">
      <c r="A20669" s="0" t="n">
        <v>202508</v>
      </c>
      <c r="B20669" s="0" t="n">
        <v>202509</v>
      </c>
      <c r="C20669" s="37" t="s">
        <v>149</v>
      </c>
      <c r="D20669" s="37" t="s">
        <v>318</v>
      </c>
      <c r="E20669" s="0" t="n">
        <v>2</v>
      </c>
      <c r="F20669" s="38" t="s">
        <v>71</v>
      </c>
      <c r="G20669" s="37" t="s">
        <v>796</v>
      </c>
      <c r="H20669" s="0" t="n">
        <v>1157017</v>
      </c>
      <c r="I20669" s="0" t="n">
        <v>425436</v>
      </c>
      <c r="J20669" s="0" t="n">
        <v>49137</v>
      </c>
    </row>
    <row r="20670" customFormat="false" ht="15" hidden="false" customHeight="false" outlineLevel="0" collapsed="false">
      <c r="A20670" s="0" t="n">
        <v>202508</v>
      </c>
      <c r="B20670" s="0" t="n">
        <v>202509</v>
      </c>
      <c r="C20670" s="37" t="s">
        <v>115</v>
      </c>
      <c r="D20670" s="37" t="s">
        <v>191</v>
      </c>
      <c r="E20670" s="0" t="n">
        <v>2</v>
      </c>
      <c r="F20670" s="38" t="s">
        <v>71</v>
      </c>
      <c r="G20670" s="37" t="s">
        <v>797</v>
      </c>
      <c r="H20670" s="0" t="n">
        <v>1557369</v>
      </c>
      <c r="I20670" s="0" t="n">
        <v>2075010</v>
      </c>
      <c r="J20670" s="0" t="n">
        <v>130289</v>
      </c>
    </row>
    <row r="20671" customFormat="false" ht="15" hidden="false" customHeight="false" outlineLevel="0" collapsed="false">
      <c r="A20671" s="0" t="n">
        <v>202508</v>
      </c>
      <c r="B20671" s="0" t="n">
        <v>202509</v>
      </c>
      <c r="C20671" s="37" t="s">
        <v>101</v>
      </c>
      <c r="D20671" s="37" t="s">
        <v>519</v>
      </c>
      <c r="E20671" s="0" t="n">
        <v>2</v>
      </c>
      <c r="F20671" s="38" t="s">
        <v>71</v>
      </c>
      <c r="G20671" s="37" t="s">
        <v>798</v>
      </c>
      <c r="H20671" s="0" t="n">
        <v>683153</v>
      </c>
      <c r="I20671" s="0" t="n">
        <v>296018</v>
      </c>
      <c r="J20671" s="0" t="n">
        <v>19884</v>
      </c>
    </row>
    <row r="20672" customFormat="false" ht="15" hidden="false" customHeight="false" outlineLevel="0" collapsed="false">
      <c r="A20672" s="0" t="n">
        <v>202508</v>
      </c>
      <c r="B20672" s="0" t="n">
        <v>202509</v>
      </c>
      <c r="C20672" s="37" t="s">
        <v>101</v>
      </c>
      <c r="D20672" s="37" t="s">
        <v>99</v>
      </c>
      <c r="E20672" s="0" t="n">
        <v>2</v>
      </c>
      <c r="F20672" s="38" t="s">
        <v>71</v>
      </c>
      <c r="G20672" s="37" t="s">
        <v>799</v>
      </c>
      <c r="H20672" s="0" t="n">
        <v>332159</v>
      </c>
      <c r="I20672" s="0" t="n">
        <v>190737</v>
      </c>
      <c r="J20672" s="0" t="n">
        <v>-14100</v>
      </c>
    </row>
    <row r="20673" customFormat="false" ht="15" hidden="false" customHeight="false" outlineLevel="0" collapsed="false">
      <c r="A20673" s="0" t="n">
        <v>202508</v>
      </c>
      <c r="B20673" s="0" t="n">
        <v>202509</v>
      </c>
      <c r="C20673" s="37" t="s">
        <v>197</v>
      </c>
      <c r="D20673" s="37" t="s">
        <v>623</v>
      </c>
      <c r="E20673" s="0" t="n">
        <v>2</v>
      </c>
      <c r="F20673" s="38" t="s">
        <v>71</v>
      </c>
      <c r="G20673" s="37" t="s">
        <v>800</v>
      </c>
      <c r="H20673" s="0" t="n">
        <v>577476</v>
      </c>
      <c r="I20673" s="0" t="n">
        <v>595261</v>
      </c>
      <c r="J20673" s="0" t="n">
        <v>25861</v>
      </c>
    </row>
    <row r="20674" customFormat="false" ht="15" hidden="false" customHeight="false" outlineLevel="0" collapsed="false">
      <c r="A20674" s="0" t="n">
        <v>202508</v>
      </c>
      <c r="B20674" s="0" t="n">
        <v>202509</v>
      </c>
      <c r="C20674" s="37" t="s">
        <v>115</v>
      </c>
      <c r="D20674" s="37" t="s">
        <v>102</v>
      </c>
      <c r="E20674" s="0" t="n">
        <v>2</v>
      </c>
      <c r="F20674" s="38" t="s">
        <v>71</v>
      </c>
      <c r="G20674" s="37" t="s">
        <v>801</v>
      </c>
      <c r="H20674" s="0" t="n">
        <v>285122</v>
      </c>
      <c r="I20674" s="0" t="n">
        <v>125097</v>
      </c>
      <c r="J20674" s="0" t="n">
        <v>3686</v>
      </c>
    </row>
    <row r="20675" customFormat="false" ht="15" hidden="false" customHeight="false" outlineLevel="0" collapsed="false">
      <c r="A20675" s="0" t="n">
        <v>202508</v>
      </c>
      <c r="B20675" s="0" t="n">
        <v>202509</v>
      </c>
      <c r="C20675" s="37" t="s">
        <v>136</v>
      </c>
      <c r="D20675" s="37" t="s">
        <v>719</v>
      </c>
      <c r="E20675" s="0" t="n">
        <v>2</v>
      </c>
      <c r="F20675" s="38" t="s">
        <v>71</v>
      </c>
      <c r="G20675" s="37" t="s">
        <v>802</v>
      </c>
      <c r="H20675" s="0" t="n">
        <v>140314</v>
      </c>
      <c r="I20675" s="0" t="n">
        <v>49183</v>
      </c>
      <c r="J20675" s="0" t="n">
        <v>5514</v>
      </c>
    </row>
    <row r="20676" customFormat="false" ht="15" hidden="false" customHeight="false" outlineLevel="0" collapsed="false">
      <c r="A20676" s="0" t="n">
        <v>202508</v>
      </c>
      <c r="B20676" s="0" t="n">
        <v>202509</v>
      </c>
      <c r="C20676" s="37" t="s">
        <v>106</v>
      </c>
      <c r="D20676" s="37" t="s">
        <v>369</v>
      </c>
      <c r="E20676" s="0" t="n">
        <v>2</v>
      </c>
      <c r="F20676" s="38" t="s">
        <v>71</v>
      </c>
      <c r="G20676" s="37" t="s">
        <v>803</v>
      </c>
      <c r="H20676" s="0" t="n">
        <v>203010</v>
      </c>
      <c r="I20676" s="0" t="n">
        <v>102404</v>
      </c>
      <c r="J20676" s="0" t="n">
        <v>6024</v>
      </c>
    </row>
    <row r="20677" customFormat="false" ht="15" hidden="false" customHeight="false" outlineLevel="0" collapsed="false">
      <c r="A20677" s="0" t="n">
        <v>202508</v>
      </c>
      <c r="B20677" s="0" t="n">
        <v>202509</v>
      </c>
      <c r="C20677" s="37" t="s">
        <v>106</v>
      </c>
      <c r="D20677" s="37" t="s">
        <v>756</v>
      </c>
      <c r="E20677" s="0" t="n">
        <v>2</v>
      </c>
      <c r="F20677" s="38" t="s">
        <v>71</v>
      </c>
      <c r="G20677" s="37" t="s">
        <v>804</v>
      </c>
      <c r="H20677" s="0" t="n">
        <v>277718</v>
      </c>
      <c r="I20677" s="0" t="n">
        <v>84052</v>
      </c>
      <c r="J20677" s="0" t="n">
        <v>12488</v>
      </c>
    </row>
    <row r="20678" customFormat="false" ht="15" hidden="false" customHeight="false" outlineLevel="0" collapsed="false">
      <c r="A20678" s="0" t="n">
        <v>202508</v>
      </c>
      <c r="B20678" s="0" t="n">
        <v>202509</v>
      </c>
      <c r="C20678" s="37" t="s">
        <v>101</v>
      </c>
      <c r="D20678" s="37" t="s">
        <v>165</v>
      </c>
      <c r="E20678" s="0" t="n">
        <v>2</v>
      </c>
      <c r="F20678" s="38" t="s">
        <v>71</v>
      </c>
      <c r="G20678" s="37" t="s">
        <v>805</v>
      </c>
      <c r="H20678" s="0" t="n">
        <v>150517</v>
      </c>
      <c r="I20678" s="0" t="n">
        <v>97254</v>
      </c>
      <c r="J20678" s="0" t="n">
        <v>8750</v>
      </c>
    </row>
    <row r="20679" customFormat="false" ht="15" hidden="false" customHeight="false" outlineLevel="0" collapsed="false">
      <c r="A20679" s="0" t="n">
        <v>202508</v>
      </c>
      <c r="B20679" s="0" t="n">
        <v>202509</v>
      </c>
      <c r="C20679" s="37" t="s">
        <v>149</v>
      </c>
      <c r="D20679" s="37" t="s">
        <v>806</v>
      </c>
      <c r="E20679" s="0" t="n">
        <v>2</v>
      </c>
      <c r="F20679" s="38" t="s">
        <v>71</v>
      </c>
      <c r="G20679" s="37" t="s">
        <v>807</v>
      </c>
      <c r="H20679" s="0" t="n">
        <v>731770</v>
      </c>
      <c r="I20679" s="0" t="n">
        <v>283296</v>
      </c>
      <c r="J20679" s="0" t="n">
        <v>-1168</v>
      </c>
    </row>
    <row r="20680" customFormat="false" ht="15" hidden="false" customHeight="false" outlineLevel="0" collapsed="false">
      <c r="A20680" s="0" t="n">
        <v>202508</v>
      </c>
      <c r="B20680" s="0" t="n">
        <v>202509</v>
      </c>
      <c r="C20680" s="37" t="s">
        <v>101</v>
      </c>
      <c r="D20680" s="37" t="s">
        <v>412</v>
      </c>
      <c r="E20680" s="0" t="n">
        <v>2</v>
      </c>
      <c r="F20680" s="38" t="s">
        <v>71</v>
      </c>
      <c r="G20680" s="37" t="s">
        <v>808</v>
      </c>
      <c r="H20680" s="0" t="n">
        <v>1352220</v>
      </c>
      <c r="I20680" s="0" t="n">
        <v>937072</v>
      </c>
      <c r="J20680" s="0" t="n">
        <v>214472</v>
      </c>
    </row>
    <row r="20681" customFormat="false" ht="15" hidden="false" customHeight="false" outlineLevel="0" collapsed="false">
      <c r="A20681" s="0" t="n">
        <v>202508</v>
      </c>
      <c r="B20681" s="0" t="n">
        <v>202509</v>
      </c>
      <c r="C20681" s="37" t="s">
        <v>115</v>
      </c>
      <c r="D20681" s="37" t="s">
        <v>493</v>
      </c>
      <c r="E20681" s="0" t="n">
        <v>2</v>
      </c>
      <c r="F20681" s="38" t="s">
        <v>71</v>
      </c>
      <c r="G20681" s="37" t="s">
        <v>809</v>
      </c>
      <c r="H20681" s="0" t="n">
        <v>71743</v>
      </c>
      <c r="I20681" s="0" t="n">
        <v>52755</v>
      </c>
      <c r="J20681" s="0" t="n">
        <v>2181</v>
      </c>
    </row>
    <row r="20682" customFormat="false" ht="15" hidden="false" customHeight="false" outlineLevel="0" collapsed="false">
      <c r="A20682" s="0" t="n">
        <v>202508</v>
      </c>
      <c r="B20682" s="0" t="n">
        <v>202509</v>
      </c>
      <c r="C20682" s="37" t="s">
        <v>115</v>
      </c>
      <c r="D20682" s="37" t="s">
        <v>493</v>
      </c>
      <c r="E20682" s="0" t="n">
        <v>2</v>
      </c>
      <c r="F20682" s="38" t="s">
        <v>71</v>
      </c>
      <c r="G20682" s="37" t="s">
        <v>810</v>
      </c>
      <c r="H20682" s="0" t="n">
        <v>624397</v>
      </c>
      <c r="I20682" s="0" t="n">
        <v>295714</v>
      </c>
      <c r="J20682" s="0" t="n">
        <v>40047</v>
      </c>
    </row>
    <row r="20683" customFormat="false" ht="15" hidden="false" customHeight="false" outlineLevel="0" collapsed="false">
      <c r="A20683" s="0" t="n">
        <v>202508</v>
      </c>
      <c r="B20683" s="0" t="n">
        <v>202509</v>
      </c>
      <c r="C20683" s="37" t="s">
        <v>184</v>
      </c>
      <c r="D20683" s="37" t="s">
        <v>425</v>
      </c>
      <c r="E20683" s="0" t="n">
        <v>2</v>
      </c>
      <c r="F20683" s="38" t="s">
        <v>71</v>
      </c>
      <c r="G20683" s="37" t="s">
        <v>811</v>
      </c>
      <c r="H20683" s="0" t="n">
        <v>434713</v>
      </c>
      <c r="I20683" s="0" t="n">
        <v>279623</v>
      </c>
      <c r="J20683" s="0" t="n">
        <v>-14291</v>
      </c>
    </row>
    <row r="20684" customFormat="false" ht="15" hidden="false" customHeight="false" outlineLevel="0" collapsed="false">
      <c r="A20684" s="0" t="n">
        <v>202508</v>
      </c>
      <c r="B20684" s="0" t="n">
        <v>202509</v>
      </c>
      <c r="C20684" s="37" t="s">
        <v>149</v>
      </c>
      <c r="D20684" s="37" t="s">
        <v>756</v>
      </c>
      <c r="E20684" s="0" t="n">
        <v>2</v>
      </c>
      <c r="F20684" s="38" t="s">
        <v>71</v>
      </c>
      <c r="G20684" s="37" t="s">
        <v>812</v>
      </c>
      <c r="H20684" s="0" t="n">
        <v>819515</v>
      </c>
      <c r="I20684" s="0" t="n">
        <v>433031</v>
      </c>
      <c r="J20684" s="0" t="n">
        <v>67992</v>
      </c>
    </row>
    <row r="20685" customFormat="false" ht="15" hidden="false" customHeight="false" outlineLevel="0" collapsed="false">
      <c r="A20685" s="0" t="n">
        <v>202508</v>
      </c>
      <c r="B20685" s="0" t="n">
        <v>202509</v>
      </c>
      <c r="C20685" s="37" t="s">
        <v>149</v>
      </c>
      <c r="D20685" s="37" t="s">
        <v>616</v>
      </c>
      <c r="E20685" s="0" t="n">
        <v>2</v>
      </c>
      <c r="F20685" s="38" t="s">
        <v>71</v>
      </c>
      <c r="G20685" s="37" t="s">
        <v>813</v>
      </c>
      <c r="H20685" s="0" t="n">
        <v>469223</v>
      </c>
      <c r="I20685" s="0" t="n">
        <v>203419</v>
      </c>
      <c r="J20685" s="0" t="n">
        <v>-17004</v>
      </c>
    </row>
    <row r="20686" customFormat="false" ht="15" hidden="false" customHeight="false" outlineLevel="0" collapsed="false">
      <c r="A20686" s="0" t="n">
        <v>202508</v>
      </c>
      <c r="B20686" s="0" t="n">
        <v>202509</v>
      </c>
      <c r="C20686" s="37" t="s">
        <v>109</v>
      </c>
      <c r="D20686" s="37" t="s">
        <v>364</v>
      </c>
      <c r="E20686" s="0" t="n">
        <v>2</v>
      </c>
      <c r="F20686" s="38" t="s">
        <v>71</v>
      </c>
      <c r="G20686" s="37" t="s">
        <v>814</v>
      </c>
      <c r="H20686" s="0" t="n">
        <v>120536</v>
      </c>
      <c r="I20686" s="0" t="n">
        <v>71050</v>
      </c>
      <c r="J20686" s="0" t="n">
        <v>19447</v>
      </c>
    </row>
    <row r="20687" customFormat="false" ht="15" hidden="false" customHeight="false" outlineLevel="0" collapsed="false">
      <c r="A20687" s="0" t="n">
        <v>202508</v>
      </c>
      <c r="B20687" s="0" t="n">
        <v>202509</v>
      </c>
      <c r="C20687" s="37" t="s">
        <v>95</v>
      </c>
      <c r="D20687" s="37" t="s">
        <v>396</v>
      </c>
      <c r="E20687" s="0" t="n">
        <v>2</v>
      </c>
      <c r="F20687" s="38" t="s">
        <v>71</v>
      </c>
      <c r="G20687" s="37" t="s">
        <v>815</v>
      </c>
      <c r="H20687" s="0" t="n">
        <v>132583</v>
      </c>
      <c r="I20687" s="0" t="n">
        <v>149297</v>
      </c>
      <c r="J20687" s="0" t="n">
        <v>22166</v>
      </c>
    </row>
    <row r="20688" customFormat="false" ht="15" hidden="false" customHeight="false" outlineLevel="0" collapsed="false">
      <c r="A20688" s="0" t="n">
        <v>202508</v>
      </c>
      <c r="B20688" s="0" t="n">
        <v>202509</v>
      </c>
      <c r="C20688" s="37" t="s">
        <v>115</v>
      </c>
      <c r="D20688" s="37" t="s">
        <v>673</v>
      </c>
      <c r="E20688" s="0" t="n">
        <v>2</v>
      </c>
      <c r="F20688" s="38" t="s">
        <v>71</v>
      </c>
      <c r="G20688" s="37" t="s">
        <v>816</v>
      </c>
      <c r="H20688" s="0" t="n">
        <v>718218</v>
      </c>
      <c r="I20688" s="0" t="n">
        <v>454775</v>
      </c>
      <c r="J20688" s="0" t="n">
        <v>26490</v>
      </c>
    </row>
    <row r="20689" customFormat="false" ht="15" hidden="false" customHeight="false" outlineLevel="0" collapsed="false">
      <c r="A20689" s="0" t="n">
        <v>202508</v>
      </c>
      <c r="B20689" s="0" t="n">
        <v>202509</v>
      </c>
      <c r="C20689" s="37" t="s">
        <v>112</v>
      </c>
      <c r="D20689" s="37" t="s">
        <v>120</v>
      </c>
      <c r="E20689" s="0" t="n">
        <v>2</v>
      </c>
      <c r="F20689" s="38" t="s">
        <v>71</v>
      </c>
      <c r="G20689" s="37" t="s">
        <v>817</v>
      </c>
      <c r="H20689" s="0" t="n">
        <v>2074687</v>
      </c>
      <c r="I20689" s="0" t="n">
        <v>692273</v>
      </c>
      <c r="J20689" s="0" t="n">
        <v>94938</v>
      </c>
    </row>
    <row r="20690" customFormat="false" ht="15" hidden="false" customHeight="false" outlineLevel="0" collapsed="false">
      <c r="A20690" s="0" t="n">
        <v>202508</v>
      </c>
      <c r="B20690" s="0" t="n">
        <v>202509</v>
      </c>
      <c r="C20690" s="37" t="s">
        <v>124</v>
      </c>
      <c r="D20690" s="37" t="s">
        <v>493</v>
      </c>
      <c r="E20690" s="0" t="n">
        <v>2</v>
      </c>
      <c r="F20690" s="38" t="s">
        <v>71</v>
      </c>
      <c r="G20690" s="37" t="s">
        <v>818</v>
      </c>
      <c r="H20690" s="0" t="n">
        <v>38725</v>
      </c>
      <c r="I20690" s="0" t="n">
        <v>28260</v>
      </c>
      <c r="J20690" s="0" t="n">
        <v>-1321</v>
      </c>
    </row>
    <row r="20691" customFormat="false" ht="15" hidden="false" customHeight="false" outlineLevel="0" collapsed="false">
      <c r="A20691" s="0" t="n">
        <v>202508</v>
      </c>
      <c r="B20691" s="0" t="n">
        <v>202509</v>
      </c>
      <c r="C20691" s="37" t="s">
        <v>95</v>
      </c>
      <c r="D20691" s="37" t="s">
        <v>414</v>
      </c>
      <c r="E20691" s="0" t="n">
        <v>2</v>
      </c>
      <c r="F20691" s="38" t="s">
        <v>71</v>
      </c>
      <c r="G20691" s="37" t="s">
        <v>819</v>
      </c>
      <c r="H20691" s="0" t="n">
        <v>660909</v>
      </c>
      <c r="I20691" s="0" t="n">
        <v>229212</v>
      </c>
      <c r="J20691" s="0" t="n">
        <v>13700</v>
      </c>
    </row>
    <row r="20692" customFormat="false" ht="15" hidden="false" customHeight="false" outlineLevel="0" collapsed="false">
      <c r="A20692" s="0" t="n">
        <v>202508</v>
      </c>
      <c r="B20692" s="0" t="n">
        <v>202509</v>
      </c>
      <c r="C20692" s="37" t="s">
        <v>149</v>
      </c>
      <c r="D20692" s="37" t="s">
        <v>247</v>
      </c>
      <c r="E20692" s="0" t="n">
        <v>2</v>
      </c>
      <c r="F20692" s="38" t="s">
        <v>71</v>
      </c>
      <c r="G20692" s="37" t="s">
        <v>820</v>
      </c>
      <c r="H20692" s="0" t="n">
        <v>2707010</v>
      </c>
      <c r="I20692" s="0" t="n">
        <v>1448794</v>
      </c>
      <c r="J20692" s="0" t="n">
        <v>223831</v>
      </c>
    </row>
    <row r="20693" customFormat="false" ht="15" hidden="false" customHeight="false" outlineLevel="0" collapsed="false">
      <c r="A20693" s="0" t="n">
        <v>202508</v>
      </c>
      <c r="B20693" s="0" t="n">
        <v>202509</v>
      </c>
      <c r="C20693" s="37" t="s">
        <v>109</v>
      </c>
      <c r="D20693" s="37" t="s">
        <v>821</v>
      </c>
      <c r="E20693" s="0" t="n">
        <v>2</v>
      </c>
      <c r="F20693" s="38" t="s">
        <v>71</v>
      </c>
      <c r="G20693" s="37" t="s">
        <v>822</v>
      </c>
      <c r="H20693" s="0" t="n">
        <v>710553</v>
      </c>
      <c r="I20693" s="0" t="n">
        <v>537931</v>
      </c>
      <c r="J20693" s="0" t="n">
        <v>73861</v>
      </c>
    </row>
    <row r="20694" customFormat="false" ht="15" hidden="false" customHeight="false" outlineLevel="0" collapsed="false">
      <c r="A20694" s="0" t="n">
        <v>202508</v>
      </c>
      <c r="B20694" s="0" t="n">
        <v>202509</v>
      </c>
      <c r="C20694" s="37" t="s">
        <v>124</v>
      </c>
      <c r="D20694" s="37" t="s">
        <v>476</v>
      </c>
      <c r="E20694" s="0" t="n">
        <v>2</v>
      </c>
      <c r="F20694" s="38" t="s">
        <v>71</v>
      </c>
      <c r="G20694" s="37" t="s">
        <v>823</v>
      </c>
      <c r="H20694" s="0" t="n">
        <v>971650</v>
      </c>
      <c r="I20694" s="0" t="n">
        <v>570560</v>
      </c>
      <c r="J20694" s="0" t="n">
        <v>45203</v>
      </c>
    </row>
    <row r="20695" customFormat="false" ht="15" hidden="false" customHeight="false" outlineLevel="0" collapsed="false">
      <c r="A20695" s="0" t="n">
        <v>202508</v>
      </c>
      <c r="B20695" s="0" t="n">
        <v>202509</v>
      </c>
      <c r="C20695" s="37" t="s">
        <v>115</v>
      </c>
      <c r="D20695" s="37" t="s">
        <v>300</v>
      </c>
      <c r="E20695" s="0" t="n">
        <v>2</v>
      </c>
      <c r="F20695" s="38" t="s">
        <v>71</v>
      </c>
      <c r="G20695" s="37" t="s">
        <v>824</v>
      </c>
      <c r="H20695" s="0" t="n">
        <v>283501</v>
      </c>
      <c r="I20695" s="0" t="n">
        <v>174285</v>
      </c>
      <c r="J20695" s="0" t="n">
        <v>19443</v>
      </c>
    </row>
    <row r="20696" customFormat="false" ht="15" hidden="false" customHeight="false" outlineLevel="0" collapsed="false">
      <c r="A20696" s="0" t="n">
        <v>202508</v>
      </c>
      <c r="B20696" s="0" t="n">
        <v>202509</v>
      </c>
      <c r="C20696" s="37" t="s">
        <v>158</v>
      </c>
      <c r="D20696" s="37" t="s">
        <v>700</v>
      </c>
      <c r="E20696" s="0" t="n">
        <v>2</v>
      </c>
      <c r="F20696" s="38" t="s">
        <v>71</v>
      </c>
      <c r="G20696" s="37" t="s">
        <v>825</v>
      </c>
      <c r="H20696" s="0" t="n">
        <v>616384</v>
      </c>
      <c r="I20696" s="0" t="n">
        <v>426157</v>
      </c>
      <c r="J20696" s="0" t="n">
        <v>80146</v>
      </c>
    </row>
    <row r="20697" customFormat="false" ht="15" hidden="false" customHeight="false" outlineLevel="0" collapsed="false">
      <c r="A20697" s="0" t="n">
        <v>202508</v>
      </c>
      <c r="B20697" s="0" t="n">
        <v>202509</v>
      </c>
      <c r="C20697" s="37" t="s">
        <v>184</v>
      </c>
      <c r="D20697" s="37" t="s">
        <v>826</v>
      </c>
      <c r="E20697" s="0" t="n">
        <v>2</v>
      </c>
      <c r="F20697" s="38" t="s">
        <v>71</v>
      </c>
      <c r="G20697" s="37" t="s">
        <v>827</v>
      </c>
      <c r="H20697" s="0" t="n">
        <v>67302</v>
      </c>
      <c r="I20697" s="0" t="n">
        <v>64903</v>
      </c>
      <c r="J20697" s="0" t="n">
        <v>9885</v>
      </c>
    </row>
    <row r="20698" customFormat="false" ht="15" hidden="false" customHeight="false" outlineLevel="0" collapsed="false">
      <c r="A20698" s="0" t="n">
        <v>202508</v>
      </c>
      <c r="B20698" s="0" t="n">
        <v>202509</v>
      </c>
      <c r="C20698" s="37" t="s">
        <v>101</v>
      </c>
      <c r="D20698" s="37" t="s">
        <v>328</v>
      </c>
      <c r="E20698" s="0" t="n">
        <v>2</v>
      </c>
      <c r="F20698" s="38" t="s">
        <v>71</v>
      </c>
      <c r="G20698" s="37" t="s">
        <v>828</v>
      </c>
      <c r="H20698" s="0" t="n">
        <v>45327</v>
      </c>
      <c r="I20698" s="0" t="n">
        <v>56383</v>
      </c>
      <c r="J20698" s="0" t="n">
        <v>-6081</v>
      </c>
    </row>
    <row r="20699" customFormat="false" ht="15" hidden="false" customHeight="false" outlineLevel="0" collapsed="false">
      <c r="A20699" s="0" t="n">
        <v>202508</v>
      </c>
      <c r="B20699" s="0" t="n">
        <v>202509</v>
      </c>
      <c r="C20699" s="37" t="s">
        <v>106</v>
      </c>
      <c r="D20699" s="37" t="s">
        <v>511</v>
      </c>
      <c r="E20699" s="0" t="n">
        <v>2</v>
      </c>
      <c r="F20699" s="38" t="s">
        <v>71</v>
      </c>
      <c r="G20699" s="37" t="s">
        <v>829</v>
      </c>
      <c r="H20699" s="0" t="n">
        <v>2107773</v>
      </c>
      <c r="I20699" s="0" t="n">
        <v>477145</v>
      </c>
      <c r="J20699" s="0" t="n">
        <v>37801</v>
      </c>
    </row>
    <row r="20700" customFormat="false" ht="15" hidden="false" customHeight="false" outlineLevel="0" collapsed="false">
      <c r="A20700" s="0" t="n">
        <v>202508</v>
      </c>
      <c r="B20700" s="0" t="n">
        <v>202509</v>
      </c>
      <c r="C20700" s="37" t="s">
        <v>149</v>
      </c>
      <c r="D20700" s="37" t="s">
        <v>360</v>
      </c>
      <c r="E20700" s="0" t="n">
        <v>2</v>
      </c>
      <c r="F20700" s="38" t="s">
        <v>71</v>
      </c>
      <c r="G20700" s="37" t="s">
        <v>830</v>
      </c>
      <c r="H20700" s="0" t="n">
        <v>142501</v>
      </c>
      <c r="I20700" s="0" t="n">
        <v>243007</v>
      </c>
      <c r="J20700" s="0" t="n">
        <v>19894</v>
      </c>
    </row>
    <row r="20701" customFormat="false" ht="15" hidden="false" customHeight="false" outlineLevel="0" collapsed="false">
      <c r="A20701" s="0" t="n">
        <v>202508</v>
      </c>
      <c r="B20701" s="0" t="n">
        <v>202509</v>
      </c>
      <c r="C20701" s="37" t="s">
        <v>112</v>
      </c>
      <c r="D20701" s="37" t="s">
        <v>284</v>
      </c>
      <c r="E20701" s="0" t="n">
        <v>2</v>
      </c>
      <c r="F20701" s="38" t="s">
        <v>71</v>
      </c>
      <c r="G20701" s="37" t="s">
        <v>831</v>
      </c>
      <c r="H20701" s="0" t="n">
        <v>278556</v>
      </c>
      <c r="I20701" s="0" t="n">
        <v>68163</v>
      </c>
      <c r="J20701" s="0" t="n">
        <v>-3071</v>
      </c>
    </row>
    <row r="20702" customFormat="false" ht="15" hidden="false" customHeight="false" outlineLevel="0" collapsed="false">
      <c r="A20702" s="0" t="n">
        <v>202508</v>
      </c>
      <c r="B20702" s="0" t="n">
        <v>202509</v>
      </c>
      <c r="C20702" s="37" t="s">
        <v>184</v>
      </c>
      <c r="D20702" s="37" t="s">
        <v>267</v>
      </c>
      <c r="E20702" s="0" t="n">
        <v>2</v>
      </c>
      <c r="F20702" s="38" t="s">
        <v>71</v>
      </c>
      <c r="G20702" s="37" t="s">
        <v>832</v>
      </c>
      <c r="H20702" s="0" t="n">
        <v>115715</v>
      </c>
      <c r="I20702" s="0" t="n">
        <v>43141</v>
      </c>
      <c r="J20702" s="0" t="n">
        <v>-1104</v>
      </c>
    </row>
    <row r="20703" customFormat="false" ht="15" hidden="false" customHeight="false" outlineLevel="0" collapsed="false">
      <c r="A20703" s="0" t="n">
        <v>202508</v>
      </c>
      <c r="B20703" s="0" t="n">
        <v>202509</v>
      </c>
      <c r="C20703" s="37" t="s">
        <v>197</v>
      </c>
      <c r="D20703" s="37" t="s">
        <v>387</v>
      </c>
      <c r="E20703" s="0" t="n">
        <v>2</v>
      </c>
      <c r="F20703" s="38" t="s">
        <v>71</v>
      </c>
      <c r="G20703" s="37" t="s">
        <v>833</v>
      </c>
      <c r="H20703" s="0" t="n">
        <v>76294</v>
      </c>
      <c r="I20703" s="0" t="n">
        <v>51969</v>
      </c>
      <c r="J20703" s="0" t="n">
        <v>11939</v>
      </c>
    </row>
    <row r="20704" customFormat="false" ht="15" hidden="false" customHeight="false" outlineLevel="0" collapsed="false">
      <c r="A20704" s="0" t="n">
        <v>202508</v>
      </c>
      <c r="B20704" s="0" t="n">
        <v>202509</v>
      </c>
      <c r="C20704" s="37" t="s">
        <v>197</v>
      </c>
      <c r="D20704" s="37" t="s">
        <v>334</v>
      </c>
      <c r="E20704" s="0" t="n">
        <v>2</v>
      </c>
      <c r="F20704" s="38" t="s">
        <v>71</v>
      </c>
      <c r="G20704" s="37" t="s">
        <v>834</v>
      </c>
      <c r="H20704" s="0" t="n">
        <v>443174</v>
      </c>
      <c r="I20704" s="0" t="n">
        <v>184206</v>
      </c>
      <c r="J20704" s="0" t="n">
        <v>1363</v>
      </c>
    </row>
    <row r="20705" customFormat="false" ht="15" hidden="false" customHeight="false" outlineLevel="0" collapsed="false">
      <c r="A20705" s="0" t="n">
        <v>202508</v>
      </c>
      <c r="B20705" s="0" t="n">
        <v>202509</v>
      </c>
      <c r="C20705" s="37" t="s">
        <v>197</v>
      </c>
      <c r="D20705" s="37" t="s">
        <v>208</v>
      </c>
      <c r="E20705" s="0" t="n">
        <v>2</v>
      </c>
      <c r="F20705" s="38" t="s">
        <v>71</v>
      </c>
      <c r="G20705" s="37" t="s">
        <v>835</v>
      </c>
      <c r="H20705" s="0" t="n">
        <v>249885</v>
      </c>
      <c r="I20705" s="0" t="n">
        <v>75099</v>
      </c>
      <c r="J20705" s="0" t="n">
        <v>2828</v>
      </c>
    </row>
    <row r="20706" customFormat="false" ht="15" hidden="false" customHeight="false" outlineLevel="0" collapsed="false">
      <c r="A20706" s="0" t="n">
        <v>202508</v>
      </c>
      <c r="B20706" s="0" t="n">
        <v>202509</v>
      </c>
      <c r="C20706" s="37" t="s">
        <v>115</v>
      </c>
      <c r="D20706" s="37" t="s">
        <v>306</v>
      </c>
      <c r="E20706" s="0" t="n">
        <v>2</v>
      </c>
      <c r="F20706" s="38" t="s">
        <v>71</v>
      </c>
      <c r="G20706" s="37" t="s">
        <v>836</v>
      </c>
      <c r="H20706" s="0" t="n">
        <v>694842</v>
      </c>
      <c r="I20706" s="0" t="n">
        <v>760966</v>
      </c>
      <c r="J20706" s="0" t="n">
        <v>23</v>
      </c>
    </row>
    <row r="20707" customFormat="false" ht="15" hidden="false" customHeight="false" outlineLevel="0" collapsed="false">
      <c r="A20707" s="0" t="n">
        <v>202508</v>
      </c>
      <c r="B20707" s="0" t="n">
        <v>202509</v>
      </c>
      <c r="C20707" s="37" t="s">
        <v>106</v>
      </c>
      <c r="D20707" s="37" t="s">
        <v>519</v>
      </c>
      <c r="E20707" s="0" t="n">
        <v>2</v>
      </c>
      <c r="F20707" s="38" t="s">
        <v>71</v>
      </c>
      <c r="G20707" s="37" t="s">
        <v>837</v>
      </c>
      <c r="H20707" s="0" t="n">
        <v>1159852</v>
      </c>
      <c r="I20707" s="0" t="n">
        <v>228131</v>
      </c>
      <c r="J20707" s="0" t="n">
        <v>27679</v>
      </c>
    </row>
    <row r="20708" customFormat="false" ht="15" hidden="false" customHeight="false" outlineLevel="0" collapsed="false">
      <c r="A20708" s="0" t="n">
        <v>202508</v>
      </c>
      <c r="B20708" s="0" t="n">
        <v>202509</v>
      </c>
      <c r="C20708" s="37" t="s">
        <v>95</v>
      </c>
      <c r="D20708" s="37" t="s">
        <v>288</v>
      </c>
      <c r="E20708" s="0" t="n">
        <v>2</v>
      </c>
      <c r="F20708" s="38" t="s">
        <v>71</v>
      </c>
      <c r="G20708" s="37" t="s">
        <v>838</v>
      </c>
      <c r="H20708" s="0" t="n">
        <v>728323</v>
      </c>
      <c r="I20708" s="0" t="n">
        <v>462064</v>
      </c>
      <c r="J20708" s="0" t="n">
        <v>49873</v>
      </c>
    </row>
    <row r="20709" customFormat="false" ht="15" hidden="false" customHeight="false" outlineLevel="0" collapsed="false">
      <c r="A20709" s="0" t="n">
        <v>202508</v>
      </c>
      <c r="B20709" s="0" t="n">
        <v>202509</v>
      </c>
      <c r="C20709" s="37" t="s">
        <v>101</v>
      </c>
      <c r="D20709" s="37" t="s">
        <v>839</v>
      </c>
      <c r="E20709" s="0" t="n">
        <v>2</v>
      </c>
      <c r="F20709" s="38" t="s">
        <v>71</v>
      </c>
      <c r="G20709" s="37" t="s">
        <v>840</v>
      </c>
      <c r="H20709" s="0" t="n">
        <v>635623</v>
      </c>
      <c r="I20709" s="0" t="n">
        <v>1473310</v>
      </c>
      <c r="J20709" s="0" t="n">
        <v>403457</v>
      </c>
    </row>
    <row r="20710" customFormat="false" ht="15" hidden="false" customHeight="false" outlineLevel="0" collapsed="false">
      <c r="A20710" s="0" t="n">
        <v>202508</v>
      </c>
      <c r="B20710" s="0" t="n">
        <v>202509</v>
      </c>
      <c r="C20710" s="37" t="s">
        <v>106</v>
      </c>
      <c r="D20710" s="37" t="s">
        <v>841</v>
      </c>
      <c r="E20710" s="0" t="n">
        <v>2</v>
      </c>
      <c r="F20710" s="38" t="s">
        <v>71</v>
      </c>
      <c r="G20710" s="37" t="s">
        <v>842</v>
      </c>
      <c r="H20710" s="0" t="n">
        <v>4693093</v>
      </c>
      <c r="I20710" s="0" t="n">
        <v>1124941</v>
      </c>
      <c r="J20710" s="0" t="n">
        <v>29639</v>
      </c>
    </row>
    <row r="20711" customFormat="false" ht="15" hidden="false" customHeight="false" outlineLevel="0" collapsed="false">
      <c r="A20711" s="0" t="n">
        <v>202508</v>
      </c>
      <c r="B20711" s="0" t="n">
        <v>202509</v>
      </c>
      <c r="C20711" s="37" t="s">
        <v>178</v>
      </c>
      <c r="D20711" s="37" t="s">
        <v>843</v>
      </c>
      <c r="E20711" s="0" t="n">
        <v>2</v>
      </c>
      <c r="F20711" s="38" t="s">
        <v>71</v>
      </c>
      <c r="G20711" s="37" t="s">
        <v>844</v>
      </c>
      <c r="H20711" s="0" t="n">
        <v>94013</v>
      </c>
      <c r="I20711" s="0" t="n">
        <v>43858</v>
      </c>
      <c r="J20711" s="0" t="n">
        <v>5805</v>
      </c>
    </row>
    <row r="20712" customFormat="false" ht="15" hidden="false" customHeight="false" outlineLevel="0" collapsed="false">
      <c r="A20712" s="0" t="n">
        <v>202509</v>
      </c>
      <c r="B20712" s="0" t="n">
        <v>202509</v>
      </c>
      <c r="C20712" s="37" t="s">
        <v>95</v>
      </c>
      <c r="D20712" s="37" t="s">
        <v>96</v>
      </c>
      <c r="E20712" s="0" t="n">
        <v>1</v>
      </c>
      <c r="F20712" s="38" t="s">
        <v>70</v>
      </c>
      <c r="G20712" s="37" t="s">
        <v>97</v>
      </c>
      <c r="H20712" s="0" t="n">
        <v>5172970</v>
      </c>
      <c r="I20712" s="0" t="n">
        <v>3760083</v>
      </c>
      <c r="J20712" s="0" t="n">
        <v>120829</v>
      </c>
    </row>
    <row r="20713" customFormat="false" ht="15" hidden="false" customHeight="false" outlineLevel="0" collapsed="false">
      <c r="A20713" s="0" t="n">
        <v>202509</v>
      </c>
      <c r="B20713" s="0" t="n">
        <v>202509</v>
      </c>
      <c r="C20713" s="37" t="s">
        <v>98</v>
      </c>
      <c r="D20713" s="37" t="s">
        <v>99</v>
      </c>
      <c r="E20713" s="0" t="n">
        <v>1</v>
      </c>
      <c r="F20713" s="38" t="s">
        <v>70</v>
      </c>
      <c r="G20713" s="37" t="s">
        <v>100</v>
      </c>
      <c r="H20713" s="0" t="n">
        <v>1092203</v>
      </c>
      <c r="I20713" s="0" t="n">
        <v>624053</v>
      </c>
      <c r="J20713" s="0" t="n">
        <v>89209</v>
      </c>
    </row>
    <row r="20714" customFormat="false" ht="15" hidden="false" customHeight="false" outlineLevel="0" collapsed="false">
      <c r="A20714" s="0" t="n">
        <v>202509</v>
      </c>
      <c r="B20714" s="0" t="n">
        <v>202509</v>
      </c>
      <c r="C20714" s="37" t="s">
        <v>101</v>
      </c>
      <c r="D20714" s="37" t="s">
        <v>102</v>
      </c>
      <c r="E20714" s="0" t="n">
        <v>1</v>
      </c>
      <c r="F20714" s="38" t="s">
        <v>70</v>
      </c>
      <c r="G20714" s="37" t="s">
        <v>103</v>
      </c>
      <c r="H20714" s="0" t="n">
        <v>2935480</v>
      </c>
      <c r="I20714" s="0" t="n">
        <v>1839501</v>
      </c>
      <c r="J20714" s="0" t="n">
        <v>-14595</v>
      </c>
    </row>
    <row r="20715" customFormat="false" ht="15" hidden="false" customHeight="false" outlineLevel="0" collapsed="false">
      <c r="A20715" s="0" t="n">
        <v>202509</v>
      </c>
      <c r="B20715" s="0" t="n">
        <v>202509</v>
      </c>
      <c r="C20715" s="37" t="s">
        <v>101</v>
      </c>
      <c r="D20715" s="37" t="s">
        <v>104</v>
      </c>
      <c r="E20715" s="0" t="n">
        <v>1</v>
      </c>
      <c r="F20715" s="38" t="s">
        <v>70</v>
      </c>
      <c r="G20715" s="37" t="s">
        <v>105</v>
      </c>
      <c r="H20715" s="0" t="n">
        <v>1677487</v>
      </c>
      <c r="I20715" s="0" t="n">
        <v>225135</v>
      </c>
      <c r="J20715" s="0" t="n">
        <v>21656</v>
      </c>
    </row>
    <row r="20716" customFormat="false" ht="15" hidden="false" customHeight="false" outlineLevel="0" collapsed="false">
      <c r="A20716" s="0" t="n">
        <v>202509</v>
      </c>
      <c r="B20716" s="0" t="n">
        <v>202509</v>
      </c>
      <c r="C20716" s="37" t="s">
        <v>106</v>
      </c>
      <c r="D20716" s="37" t="s">
        <v>107</v>
      </c>
      <c r="E20716" s="0" t="n">
        <v>1</v>
      </c>
      <c r="F20716" s="38" t="s">
        <v>70</v>
      </c>
      <c r="G20716" s="37" t="s">
        <v>108</v>
      </c>
      <c r="H20716" s="0" t="n">
        <v>2409071</v>
      </c>
      <c r="I20716" s="0" t="n">
        <v>1055479</v>
      </c>
      <c r="J20716" s="0" t="n">
        <v>77350</v>
      </c>
    </row>
    <row r="20717" customFormat="false" ht="15" hidden="false" customHeight="false" outlineLevel="0" collapsed="false">
      <c r="A20717" s="0" t="n">
        <v>202509</v>
      </c>
      <c r="B20717" s="0" t="n">
        <v>202509</v>
      </c>
      <c r="C20717" s="37" t="s">
        <v>109</v>
      </c>
      <c r="D20717" s="37" t="s">
        <v>110</v>
      </c>
      <c r="E20717" s="0" t="n">
        <v>1</v>
      </c>
      <c r="F20717" s="38" t="s">
        <v>70</v>
      </c>
      <c r="G20717" s="37" t="s">
        <v>111</v>
      </c>
      <c r="H20717" s="0" t="n">
        <v>1267632</v>
      </c>
      <c r="I20717" s="0" t="n">
        <v>414251</v>
      </c>
      <c r="J20717" s="0" t="n">
        <v>3510</v>
      </c>
    </row>
    <row r="20718" customFormat="false" ht="15" hidden="false" customHeight="false" outlineLevel="0" collapsed="false">
      <c r="A20718" s="0" t="n">
        <v>202509</v>
      </c>
      <c r="B20718" s="0" t="n">
        <v>202509</v>
      </c>
      <c r="C20718" s="37" t="s">
        <v>112</v>
      </c>
      <c r="D20718" s="37" t="s">
        <v>113</v>
      </c>
      <c r="E20718" s="0" t="n">
        <v>1</v>
      </c>
      <c r="F20718" s="38" t="s">
        <v>70</v>
      </c>
      <c r="G20718" s="37" t="s">
        <v>114</v>
      </c>
      <c r="H20718" s="0" t="n">
        <v>6970728</v>
      </c>
      <c r="I20718" s="0" t="n">
        <v>1821821</v>
      </c>
      <c r="J20718" s="0" t="n">
        <v>-102884</v>
      </c>
    </row>
    <row r="20719" customFormat="false" ht="15" hidden="false" customHeight="false" outlineLevel="0" collapsed="false">
      <c r="A20719" s="0" t="n">
        <v>202509</v>
      </c>
      <c r="B20719" s="0" t="n">
        <v>202509</v>
      </c>
      <c r="C20719" s="37" t="s">
        <v>115</v>
      </c>
      <c r="D20719" s="37" t="s">
        <v>116</v>
      </c>
      <c r="E20719" s="0" t="n">
        <v>1</v>
      </c>
      <c r="F20719" s="38" t="s">
        <v>70</v>
      </c>
      <c r="G20719" s="37" t="s">
        <v>117</v>
      </c>
      <c r="H20719" s="0" t="n">
        <v>849141</v>
      </c>
      <c r="I20719" s="0" t="n">
        <v>807540</v>
      </c>
      <c r="J20719" s="0" t="n">
        <v>72800</v>
      </c>
    </row>
    <row r="20720" customFormat="false" ht="15" hidden="false" customHeight="false" outlineLevel="0" collapsed="false">
      <c r="A20720" s="0" t="n">
        <v>202509</v>
      </c>
      <c r="B20720" s="0" t="n">
        <v>202509</v>
      </c>
      <c r="C20720" s="37" t="s">
        <v>109</v>
      </c>
      <c r="D20720" s="37" t="s">
        <v>118</v>
      </c>
      <c r="E20720" s="0" t="n">
        <v>1</v>
      </c>
      <c r="F20720" s="38" t="s">
        <v>70</v>
      </c>
      <c r="G20720" s="37" t="s">
        <v>119</v>
      </c>
      <c r="H20720" s="0" t="n">
        <v>3680717</v>
      </c>
      <c r="I20720" s="0" t="n">
        <v>465747</v>
      </c>
      <c r="J20720" s="0" t="n">
        <v>23053</v>
      </c>
    </row>
    <row r="20721" customFormat="false" ht="15" hidden="false" customHeight="false" outlineLevel="0" collapsed="false">
      <c r="A20721" s="0" t="n">
        <v>202509</v>
      </c>
      <c r="B20721" s="0" t="n">
        <v>202509</v>
      </c>
      <c r="C20721" s="37" t="s">
        <v>109</v>
      </c>
      <c r="D20721" s="37" t="s">
        <v>120</v>
      </c>
      <c r="E20721" s="0" t="n">
        <v>1</v>
      </c>
      <c r="F20721" s="38" t="s">
        <v>70</v>
      </c>
      <c r="G20721" s="37" t="s">
        <v>121</v>
      </c>
      <c r="H20721" s="0" t="n">
        <v>648893</v>
      </c>
      <c r="I20721" s="0" t="n">
        <v>200882</v>
      </c>
      <c r="J20721" s="0" t="n">
        <v>21917</v>
      </c>
    </row>
    <row r="20722" customFormat="false" ht="15" hidden="false" customHeight="false" outlineLevel="0" collapsed="false">
      <c r="A20722" s="0" t="n">
        <v>202509</v>
      </c>
      <c r="B20722" s="0" t="n">
        <v>202509</v>
      </c>
      <c r="C20722" s="37" t="s">
        <v>95</v>
      </c>
      <c r="D20722" s="37" t="s">
        <v>122</v>
      </c>
      <c r="E20722" s="0" t="n">
        <v>1</v>
      </c>
      <c r="F20722" s="38" t="s">
        <v>70</v>
      </c>
      <c r="G20722" s="37" t="s">
        <v>123</v>
      </c>
      <c r="H20722" s="0" t="n">
        <v>1983972</v>
      </c>
      <c r="I20722" s="0" t="n">
        <v>515057</v>
      </c>
      <c r="J20722" s="0" t="n">
        <v>-67002</v>
      </c>
    </row>
    <row r="20723" customFormat="false" ht="15" hidden="false" customHeight="false" outlineLevel="0" collapsed="false">
      <c r="A20723" s="0" t="n">
        <v>202509</v>
      </c>
      <c r="B20723" s="0" t="n">
        <v>202509</v>
      </c>
      <c r="C20723" s="37" t="s">
        <v>124</v>
      </c>
      <c r="D20723" s="37" t="s">
        <v>125</v>
      </c>
      <c r="E20723" s="0" t="n">
        <v>1</v>
      </c>
      <c r="F20723" s="38" t="s">
        <v>70</v>
      </c>
      <c r="G20723" s="37" t="s">
        <v>126</v>
      </c>
      <c r="H20723" s="0" t="n">
        <v>328881</v>
      </c>
      <c r="I20723" s="0" t="n">
        <v>172723</v>
      </c>
      <c r="J20723" s="0" t="n">
        <v>7050</v>
      </c>
    </row>
    <row r="20724" customFormat="false" ht="15" hidden="false" customHeight="false" outlineLevel="0" collapsed="false">
      <c r="A20724" s="0" t="n">
        <v>202509</v>
      </c>
      <c r="B20724" s="0" t="n">
        <v>202509</v>
      </c>
      <c r="C20724" s="37" t="s">
        <v>95</v>
      </c>
      <c r="D20724" s="37" t="s">
        <v>127</v>
      </c>
      <c r="E20724" s="0" t="n">
        <v>1</v>
      </c>
      <c r="F20724" s="38" t="s">
        <v>70</v>
      </c>
      <c r="G20724" s="37" t="s">
        <v>128</v>
      </c>
      <c r="H20724" s="0" t="n">
        <v>2436312</v>
      </c>
      <c r="I20724" s="0" t="n">
        <v>841735</v>
      </c>
      <c r="J20724" s="0" t="n">
        <v>144779</v>
      </c>
    </row>
    <row r="20725" customFormat="false" ht="15" hidden="false" customHeight="false" outlineLevel="0" collapsed="false">
      <c r="A20725" s="0" t="n">
        <v>202509</v>
      </c>
      <c r="B20725" s="0" t="n">
        <v>202509</v>
      </c>
      <c r="C20725" s="37" t="s">
        <v>124</v>
      </c>
      <c r="D20725" s="37" t="s">
        <v>122</v>
      </c>
      <c r="E20725" s="0" t="n">
        <v>1</v>
      </c>
      <c r="F20725" s="38" t="s">
        <v>70</v>
      </c>
      <c r="G20725" s="37" t="s">
        <v>129</v>
      </c>
      <c r="H20725" s="0" t="n">
        <v>9304395</v>
      </c>
      <c r="I20725" s="0" t="n">
        <v>3309408</v>
      </c>
      <c r="J20725" s="0" t="n">
        <v>-258822</v>
      </c>
    </row>
    <row r="20726" customFormat="false" ht="15" hidden="false" customHeight="false" outlineLevel="0" collapsed="false">
      <c r="A20726" s="0" t="n">
        <v>202509</v>
      </c>
      <c r="B20726" s="0" t="n">
        <v>202509</v>
      </c>
      <c r="C20726" s="37" t="s">
        <v>106</v>
      </c>
      <c r="D20726" s="37" t="s">
        <v>130</v>
      </c>
      <c r="E20726" s="0" t="n">
        <v>1</v>
      </c>
      <c r="F20726" s="38" t="s">
        <v>70</v>
      </c>
      <c r="G20726" s="37" t="s">
        <v>131</v>
      </c>
      <c r="H20726" s="0" t="n">
        <v>979737</v>
      </c>
      <c r="I20726" s="0" t="n">
        <v>373686</v>
      </c>
      <c r="J20726" s="0" t="n">
        <v>102452</v>
      </c>
    </row>
    <row r="20727" customFormat="false" ht="15" hidden="false" customHeight="false" outlineLevel="0" collapsed="false">
      <c r="A20727" s="0" t="n">
        <v>202509</v>
      </c>
      <c r="B20727" s="0" t="n">
        <v>202509</v>
      </c>
      <c r="C20727" s="37" t="s">
        <v>95</v>
      </c>
      <c r="D20727" s="37" t="s">
        <v>132</v>
      </c>
      <c r="E20727" s="0" t="n">
        <v>1</v>
      </c>
      <c r="F20727" s="38" t="s">
        <v>70</v>
      </c>
      <c r="G20727" s="37" t="s">
        <v>133</v>
      </c>
      <c r="H20727" s="0" t="n">
        <v>1301476</v>
      </c>
      <c r="I20727" s="0" t="n">
        <v>490297</v>
      </c>
      <c r="J20727" s="0" t="n">
        <v>60293</v>
      </c>
    </row>
    <row r="20728" customFormat="false" ht="15" hidden="false" customHeight="false" outlineLevel="0" collapsed="false">
      <c r="A20728" s="0" t="n">
        <v>202509</v>
      </c>
      <c r="B20728" s="0" t="n">
        <v>202509</v>
      </c>
      <c r="C20728" s="37" t="s">
        <v>112</v>
      </c>
      <c r="D20728" s="37" t="s">
        <v>134</v>
      </c>
      <c r="E20728" s="0" t="n">
        <v>1</v>
      </c>
      <c r="F20728" s="38" t="s">
        <v>70</v>
      </c>
      <c r="G20728" s="37" t="s">
        <v>135</v>
      </c>
      <c r="H20728" s="0" t="n">
        <v>258368</v>
      </c>
      <c r="I20728" s="0" t="n">
        <v>114110</v>
      </c>
      <c r="J20728" s="0" t="n">
        <v>8269</v>
      </c>
    </row>
    <row r="20729" customFormat="false" ht="15" hidden="false" customHeight="false" outlineLevel="0" collapsed="false">
      <c r="A20729" s="0" t="n">
        <v>202509</v>
      </c>
      <c r="B20729" s="0" t="n">
        <v>202509</v>
      </c>
      <c r="C20729" s="37" t="s">
        <v>136</v>
      </c>
      <c r="D20729" s="37" t="s">
        <v>137</v>
      </c>
      <c r="E20729" s="0" t="n">
        <v>1</v>
      </c>
      <c r="F20729" s="38" t="s">
        <v>70</v>
      </c>
      <c r="G20729" s="37" t="s">
        <v>138</v>
      </c>
      <c r="H20729" s="0" t="n">
        <v>1158269</v>
      </c>
      <c r="I20729" s="0" t="n">
        <v>138515</v>
      </c>
      <c r="J20729" s="0" t="n">
        <v>13488</v>
      </c>
    </row>
    <row r="20730" customFormat="false" ht="15" hidden="false" customHeight="false" outlineLevel="0" collapsed="false">
      <c r="A20730" s="0" t="n">
        <v>202509</v>
      </c>
      <c r="B20730" s="0" t="n">
        <v>202509</v>
      </c>
      <c r="C20730" s="37" t="s">
        <v>115</v>
      </c>
      <c r="D20730" s="37" t="s">
        <v>139</v>
      </c>
      <c r="E20730" s="0" t="n">
        <v>1</v>
      </c>
      <c r="F20730" s="38" t="s">
        <v>70</v>
      </c>
      <c r="G20730" s="37" t="s">
        <v>140</v>
      </c>
      <c r="H20730" s="0" t="n">
        <v>230074</v>
      </c>
      <c r="I20730" s="0" t="n">
        <v>82475</v>
      </c>
      <c r="J20730" s="0" t="n">
        <v>108</v>
      </c>
    </row>
    <row r="20731" customFormat="false" ht="15" hidden="false" customHeight="false" outlineLevel="0" collapsed="false">
      <c r="A20731" s="0" t="n">
        <v>202509</v>
      </c>
      <c r="B20731" s="0" t="n">
        <v>202509</v>
      </c>
      <c r="C20731" s="37" t="s">
        <v>109</v>
      </c>
      <c r="D20731" s="37" t="s">
        <v>141</v>
      </c>
      <c r="E20731" s="0" t="n">
        <v>1</v>
      </c>
      <c r="F20731" s="38" t="s">
        <v>70</v>
      </c>
      <c r="G20731" s="37" t="s">
        <v>142</v>
      </c>
      <c r="H20731" s="0" t="n">
        <v>464100</v>
      </c>
      <c r="I20731" s="0" t="n">
        <v>80945</v>
      </c>
      <c r="J20731" s="0" t="n">
        <v>18494</v>
      </c>
    </row>
    <row r="20732" customFormat="false" ht="15" hidden="false" customHeight="false" outlineLevel="0" collapsed="false">
      <c r="A20732" s="0" t="n">
        <v>202509</v>
      </c>
      <c r="B20732" s="0" t="n">
        <v>202509</v>
      </c>
      <c r="C20732" s="37" t="s">
        <v>136</v>
      </c>
      <c r="D20732" s="37" t="s">
        <v>143</v>
      </c>
      <c r="E20732" s="0" t="n">
        <v>1</v>
      </c>
      <c r="F20732" s="38" t="s">
        <v>70</v>
      </c>
      <c r="G20732" s="37" t="s">
        <v>144</v>
      </c>
      <c r="H20732" s="0" t="n">
        <v>3188728</v>
      </c>
      <c r="I20732" s="0" t="n">
        <v>995835</v>
      </c>
      <c r="J20732" s="0" t="n">
        <v>103968</v>
      </c>
    </row>
    <row r="20733" customFormat="false" ht="15" hidden="false" customHeight="false" outlineLevel="0" collapsed="false">
      <c r="A20733" s="0" t="n">
        <v>202509</v>
      </c>
      <c r="B20733" s="0" t="n">
        <v>202509</v>
      </c>
      <c r="C20733" s="37" t="s">
        <v>101</v>
      </c>
      <c r="D20733" s="37" t="s">
        <v>145</v>
      </c>
      <c r="E20733" s="0" t="n">
        <v>1</v>
      </c>
      <c r="F20733" s="38" t="s">
        <v>70</v>
      </c>
      <c r="G20733" s="37" t="s">
        <v>146</v>
      </c>
      <c r="H20733" s="0" t="n">
        <v>7281351</v>
      </c>
      <c r="I20733" s="0" t="n">
        <v>3403965</v>
      </c>
      <c r="J20733" s="0" t="n">
        <v>317070</v>
      </c>
    </row>
    <row r="20734" customFormat="false" ht="15" hidden="false" customHeight="false" outlineLevel="0" collapsed="false">
      <c r="A20734" s="0" t="n">
        <v>202509</v>
      </c>
      <c r="B20734" s="0" t="n">
        <v>202509</v>
      </c>
      <c r="C20734" s="37" t="s">
        <v>106</v>
      </c>
      <c r="D20734" s="37" t="s">
        <v>147</v>
      </c>
      <c r="E20734" s="0" t="n">
        <v>1</v>
      </c>
      <c r="F20734" s="38" t="s">
        <v>70</v>
      </c>
      <c r="G20734" s="37" t="s">
        <v>148</v>
      </c>
      <c r="H20734" s="0" t="n">
        <v>36751581</v>
      </c>
      <c r="I20734" s="0" t="n">
        <v>13685116</v>
      </c>
      <c r="J20734" s="0" t="n">
        <v>2556438</v>
      </c>
    </row>
    <row r="20735" customFormat="false" ht="15" hidden="false" customHeight="false" outlineLevel="0" collapsed="false">
      <c r="A20735" s="0" t="n">
        <v>202509</v>
      </c>
      <c r="B20735" s="0" t="n">
        <v>202509</v>
      </c>
      <c r="C20735" s="37" t="s">
        <v>149</v>
      </c>
      <c r="D20735" s="37" t="s">
        <v>150</v>
      </c>
      <c r="E20735" s="0" t="n">
        <v>1</v>
      </c>
      <c r="F20735" s="38" t="s">
        <v>70</v>
      </c>
      <c r="G20735" s="37" t="s">
        <v>151</v>
      </c>
      <c r="H20735" s="0" t="n">
        <v>410655</v>
      </c>
      <c r="I20735" s="0" t="n">
        <v>200116</v>
      </c>
      <c r="J20735" s="0" t="n">
        <v>25067</v>
      </c>
    </row>
    <row r="20736" customFormat="false" ht="15" hidden="false" customHeight="false" outlineLevel="0" collapsed="false">
      <c r="A20736" s="0" t="n">
        <v>202509</v>
      </c>
      <c r="B20736" s="0" t="n">
        <v>202509</v>
      </c>
      <c r="C20736" s="37" t="s">
        <v>152</v>
      </c>
      <c r="D20736" s="37" t="s">
        <v>153</v>
      </c>
      <c r="E20736" s="0" t="n">
        <v>1</v>
      </c>
      <c r="F20736" s="38" t="s">
        <v>70</v>
      </c>
      <c r="G20736" s="37" t="s">
        <v>154</v>
      </c>
      <c r="H20736" s="0" t="n">
        <v>4308918</v>
      </c>
      <c r="I20736" s="0" t="n">
        <v>977639</v>
      </c>
      <c r="J20736" s="0" t="n">
        <v>18137</v>
      </c>
    </row>
    <row r="20737" customFormat="false" ht="15" hidden="false" customHeight="false" outlineLevel="0" collapsed="false">
      <c r="A20737" s="0" t="n">
        <v>202509</v>
      </c>
      <c r="B20737" s="0" t="n">
        <v>202509</v>
      </c>
      <c r="C20737" s="37" t="s">
        <v>101</v>
      </c>
      <c r="D20737" s="37" t="s">
        <v>155</v>
      </c>
      <c r="E20737" s="0" t="n">
        <v>1</v>
      </c>
      <c r="F20737" s="38" t="s">
        <v>70</v>
      </c>
      <c r="G20737" s="37" t="s">
        <v>156</v>
      </c>
      <c r="H20737" s="0" t="n">
        <v>1546722</v>
      </c>
      <c r="I20737" s="0" t="n">
        <v>257459</v>
      </c>
      <c r="J20737" s="0" t="n">
        <v>21408</v>
      </c>
    </row>
    <row r="20738" customFormat="false" ht="15" hidden="false" customHeight="false" outlineLevel="0" collapsed="false">
      <c r="A20738" s="0" t="n">
        <v>202509</v>
      </c>
      <c r="B20738" s="0" t="n">
        <v>202509</v>
      </c>
      <c r="C20738" s="37" t="s">
        <v>106</v>
      </c>
      <c r="D20738" s="37" t="s">
        <v>116</v>
      </c>
      <c r="E20738" s="0" t="n">
        <v>1</v>
      </c>
      <c r="F20738" s="38" t="s">
        <v>70</v>
      </c>
      <c r="G20738" s="37" t="s">
        <v>157</v>
      </c>
      <c r="H20738" s="0" t="n">
        <v>1028794</v>
      </c>
      <c r="I20738" s="0" t="n">
        <v>99310</v>
      </c>
      <c r="J20738" s="0" t="n">
        <v>14228</v>
      </c>
    </row>
    <row r="20739" customFormat="false" ht="15" hidden="false" customHeight="false" outlineLevel="0" collapsed="false">
      <c r="A20739" s="0" t="n">
        <v>202509</v>
      </c>
      <c r="B20739" s="0" t="n">
        <v>202509</v>
      </c>
      <c r="C20739" s="37" t="s">
        <v>158</v>
      </c>
      <c r="D20739" s="37" t="s">
        <v>159</v>
      </c>
      <c r="E20739" s="0" t="n">
        <v>1</v>
      </c>
      <c r="F20739" s="38" t="s">
        <v>70</v>
      </c>
      <c r="G20739" s="37" t="s">
        <v>160</v>
      </c>
      <c r="H20739" s="0" t="n">
        <v>2615791</v>
      </c>
      <c r="I20739" s="0" t="n">
        <v>810849</v>
      </c>
      <c r="J20739" s="0" t="n">
        <v>74892</v>
      </c>
    </row>
    <row r="20740" customFormat="false" ht="15" hidden="false" customHeight="false" outlineLevel="0" collapsed="false">
      <c r="A20740" s="0" t="n">
        <v>202509</v>
      </c>
      <c r="B20740" s="0" t="n">
        <v>202509</v>
      </c>
      <c r="C20740" s="37" t="s">
        <v>95</v>
      </c>
      <c r="D20740" s="37" t="s">
        <v>161</v>
      </c>
      <c r="E20740" s="0" t="n">
        <v>1</v>
      </c>
      <c r="F20740" s="38" t="s">
        <v>70</v>
      </c>
      <c r="G20740" s="37" t="s">
        <v>162</v>
      </c>
      <c r="H20740" s="0" t="n">
        <v>1479807</v>
      </c>
      <c r="I20740" s="0" t="n">
        <v>337677</v>
      </c>
      <c r="J20740" s="0" t="n">
        <v>-16284</v>
      </c>
    </row>
    <row r="20741" customFormat="false" ht="15" hidden="false" customHeight="false" outlineLevel="0" collapsed="false">
      <c r="A20741" s="0" t="n">
        <v>202509</v>
      </c>
      <c r="B20741" s="0" t="n">
        <v>202509</v>
      </c>
      <c r="C20741" s="37" t="s">
        <v>112</v>
      </c>
      <c r="D20741" s="37" t="s">
        <v>163</v>
      </c>
      <c r="E20741" s="0" t="n">
        <v>1</v>
      </c>
      <c r="F20741" s="38" t="s">
        <v>70</v>
      </c>
      <c r="G20741" s="37" t="s">
        <v>164</v>
      </c>
      <c r="H20741" s="0" t="n">
        <v>1599045</v>
      </c>
      <c r="I20741" s="0" t="n">
        <v>1178635</v>
      </c>
      <c r="J20741" s="0" t="n">
        <v>266911</v>
      </c>
    </row>
    <row r="20742" customFormat="false" ht="15" hidden="false" customHeight="false" outlineLevel="0" collapsed="false">
      <c r="A20742" s="0" t="n">
        <v>202509</v>
      </c>
      <c r="B20742" s="0" t="n">
        <v>202509</v>
      </c>
      <c r="C20742" s="37" t="s">
        <v>101</v>
      </c>
      <c r="D20742" s="37" t="s">
        <v>165</v>
      </c>
      <c r="E20742" s="0" t="n">
        <v>1</v>
      </c>
      <c r="F20742" s="38" t="s">
        <v>70</v>
      </c>
      <c r="G20742" s="37" t="s">
        <v>166</v>
      </c>
      <c r="H20742" s="0" t="n">
        <v>863605</v>
      </c>
      <c r="I20742" s="0" t="n">
        <v>224707</v>
      </c>
      <c r="J20742" s="0" t="n">
        <v>23025</v>
      </c>
    </row>
    <row r="20743" customFormat="false" ht="15" hidden="false" customHeight="false" outlineLevel="0" collapsed="false">
      <c r="A20743" s="0" t="n">
        <v>202509</v>
      </c>
      <c r="B20743" s="0" t="n">
        <v>202509</v>
      </c>
      <c r="C20743" s="37" t="s">
        <v>124</v>
      </c>
      <c r="D20743" s="37" t="s">
        <v>167</v>
      </c>
      <c r="E20743" s="0" t="n">
        <v>1</v>
      </c>
      <c r="F20743" s="38" t="s">
        <v>70</v>
      </c>
      <c r="G20743" s="37" t="s">
        <v>168</v>
      </c>
      <c r="H20743" s="0" t="n">
        <v>268431</v>
      </c>
      <c r="I20743" s="0" t="n">
        <v>85879</v>
      </c>
      <c r="J20743" s="0" t="n">
        <v>4026</v>
      </c>
    </row>
    <row r="20744" customFormat="false" ht="15" hidden="false" customHeight="false" outlineLevel="0" collapsed="false">
      <c r="A20744" s="0" t="n">
        <v>202509</v>
      </c>
      <c r="B20744" s="0" t="n">
        <v>202509</v>
      </c>
      <c r="C20744" s="37" t="s">
        <v>152</v>
      </c>
      <c r="D20744" s="37" t="s">
        <v>122</v>
      </c>
      <c r="E20744" s="0" t="n">
        <v>1</v>
      </c>
      <c r="F20744" s="38" t="s">
        <v>70</v>
      </c>
      <c r="G20744" s="37" t="s">
        <v>169</v>
      </c>
      <c r="H20744" s="0" t="n">
        <v>274209</v>
      </c>
      <c r="I20744" s="0" t="n">
        <v>44824</v>
      </c>
      <c r="J20744" s="0" t="n">
        <v>6788</v>
      </c>
    </row>
    <row r="20745" customFormat="false" ht="15" hidden="false" customHeight="false" outlineLevel="0" collapsed="false">
      <c r="A20745" s="0" t="n">
        <v>202509</v>
      </c>
      <c r="B20745" s="0" t="n">
        <v>202509</v>
      </c>
      <c r="C20745" s="37" t="s">
        <v>98</v>
      </c>
      <c r="D20745" s="37" t="s">
        <v>170</v>
      </c>
      <c r="E20745" s="0" t="n">
        <v>1</v>
      </c>
      <c r="F20745" s="38" t="s">
        <v>70</v>
      </c>
      <c r="G20745" s="37" t="s">
        <v>171</v>
      </c>
      <c r="H20745" s="0" t="n">
        <v>2561154</v>
      </c>
      <c r="I20745" s="0" t="n">
        <v>489153</v>
      </c>
      <c r="J20745" s="0" t="n">
        <v>18065</v>
      </c>
    </row>
    <row r="20746" customFormat="false" ht="15" hidden="false" customHeight="false" outlineLevel="0" collapsed="false">
      <c r="A20746" s="0" t="n">
        <v>202509</v>
      </c>
      <c r="B20746" s="0" t="n">
        <v>202509</v>
      </c>
      <c r="C20746" s="37" t="s">
        <v>98</v>
      </c>
      <c r="D20746" s="37" t="s">
        <v>172</v>
      </c>
      <c r="E20746" s="0" t="n">
        <v>1</v>
      </c>
      <c r="F20746" s="38" t="s">
        <v>70</v>
      </c>
      <c r="G20746" s="37" t="s">
        <v>173</v>
      </c>
      <c r="H20746" s="0" t="n">
        <v>799665</v>
      </c>
      <c r="I20746" s="0" t="n">
        <v>218472</v>
      </c>
      <c r="J20746" s="0" t="n">
        <v>-14610</v>
      </c>
    </row>
    <row r="20747" customFormat="false" ht="15" hidden="false" customHeight="false" outlineLevel="0" collapsed="false">
      <c r="A20747" s="0" t="n">
        <v>202509</v>
      </c>
      <c r="B20747" s="0" t="n">
        <v>202509</v>
      </c>
      <c r="C20747" s="37" t="s">
        <v>158</v>
      </c>
      <c r="D20747" s="37" t="s">
        <v>174</v>
      </c>
      <c r="E20747" s="0" t="n">
        <v>1</v>
      </c>
      <c r="F20747" s="38" t="s">
        <v>70</v>
      </c>
      <c r="G20747" s="37" t="s">
        <v>175</v>
      </c>
      <c r="H20747" s="0" t="n">
        <v>934981</v>
      </c>
      <c r="I20747" s="0" t="n">
        <v>250159</v>
      </c>
      <c r="J20747" s="0" t="n">
        <v>21468</v>
      </c>
    </row>
    <row r="20748" customFormat="false" ht="15" hidden="false" customHeight="false" outlineLevel="0" collapsed="false">
      <c r="A20748" s="0" t="n">
        <v>202509</v>
      </c>
      <c r="B20748" s="0" t="n">
        <v>202509</v>
      </c>
      <c r="C20748" s="37" t="s">
        <v>149</v>
      </c>
      <c r="D20748" s="37" t="s">
        <v>176</v>
      </c>
      <c r="E20748" s="0" t="n">
        <v>1</v>
      </c>
      <c r="F20748" s="38" t="s">
        <v>70</v>
      </c>
      <c r="G20748" s="37" t="s">
        <v>177</v>
      </c>
      <c r="H20748" s="0" t="n">
        <v>1586635</v>
      </c>
      <c r="I20748" s="0" t="n">
        <v>239219</v>
      </c>
      <c r="J20748" s="0" t="n">
        <v>36634</v>
      </c>
    </row>
    <row r="20749" customFormat="false" ht="15" hidden="false" customHeight="false" outlineLevel="0" collapsed="false">
      <c r="A20749" s="0" t="n">
        <v>202509</v>
      </c>
      <c r="B20749" s="0" t="n">
        <v>202509</v>
      </c>
      <c r="C20749" s="37" t="s">
        <v>178</v>
      </c>
      <c r="D20749" s="37" t="s">
        <v>179</v>
      </c>
      <c r="E20749" s="0" t="n">
        <v>1</v>
      </c>
      <c r="F20749" s="38" t="s">
        <v>70</v>
      </c>
      <c r="G20749" s="37" t="s">
        <v>180</v>
      </c>
      <c r="H20749" s="0" t="n">
        <v>3058474</v>
      </c>
      <c r="I20749" s="0" t="n">
        <v>1641561</v>
      </c>
      <c r="J20749" s="0" t="n">
        <v>97002</v>
      </c>
    </row>
    <row r="20750" customFormat="false" ht="15" hidden="false" customHeight="false" outlineLevel="0" collapsed="false">
      <c r="A20750" s="0" t="n">
        <v>202509</v>
      </c>
      <c r="B20750" s="0" t="n">
        <v>202509</v>
      </c>
      <c r="C20750" s="37" t="s">
        <v>149</v>
      </c>
      <c r="D20750" s="37" t="s">
        <v>181</v>
      </c>
      <c r="E20750" s="0" t="n">
        <v>1</v>
      </c>
      <c r="F20750" s="38" t="s">
        <v>70</v>
      </c>
      <c r="G20750" s="37" t="s">
        <v>182</v>
      </c>
      <c r="H20750" s="0" t="n">
        <v>1373545</v>
      </c>
      <c r="I20750" s="0" t="n">
        <v>524777</v>
      </c>
      <c r="J20750" s="0" t="n">
        <v>33041</v>
      </c>
    </row>
    <row r="20751" customFormat="false" ht="15" hidden="false" customHeight="false" outlineLevel="0" collapsed="false">
      <c r="A20751" s="0" t="n">
        <v>202509</v>
      </c>
      <c r="B20751" s="0" t="n">
        <v>202509</v>
      </c>
      <c r="C20751" s="37" t="s">
        <v>115</v>
      </c>
      <c r="D20751" s="37" t="s">
        <v>104</v>
      </c>
      <c r="E20751" s="0" t="n">
        <v>1</v>
      </c>
      <c r="F20751" s="38" t="s">
        <v>70</v>
      </c>
      <c r="G20751" s="37" t="s">
        <v>183</v>
      </c>
      <c r="H20751" s="0" t="n">
        <v>415922</v>
      </c>
      <c r="I20751" s="0" t="n">
        <v>216151</v>
      </c>
      <c r="J20751" s="0" t="n">
        <v>14580</v>
      </c>
    </row>
    <row r="20752" customFormat="false" ht="15" hidden="false" customHeight="false" outlineLevel="0" collapsed="false">
      <c r="A20752" s="0" t="n">
        <v>202509</v>
      </c>
      <c r="B20752" s="0" t="n">
        <v>202509</v>
      </c>
      <c r="C20752" s="37" t="s">
        <v>184</v>
      </c>
      <c r="D20752" s="37" t="s">
        <v>185</v>
      </c>
      <c r="E20752" s="0" t="n">
        <v>1</v>
      </c>
      <c r="F20752" s="38" t="s">
        <v>70</v>
      </c>
      <c r="G20752" s="37" t="s">
        <v>186</v>
      </c>
      <c r="H20752" s="0" t="n">
        <v>6302694</v>
      </c>
      <c r="I20752" s="0" t="n">
        <v>2278634</v>
      </c>
      <c r="J20752" s="0" t="n">
        <v>172549</v>
      </c>
    </row>
    <row r="20753" customFormat="false" ht="15" hidden="false" customHeight="false" outlineLevel="0" collapsed="false">
      <c r="A20753" s="0" t="n">
        <v>202509</v>
      </c>
      <c r="B20753" s="0" t="n">
        <v>202509</v>
      </c>
      <c r="C20753" s="37" t="s">
        <v>109</v>
      </c>
      <c r="D20753" s="37" t="s">
        <v>187</v>
      </c>
      <c r="E20753" s="0" t="n">
        <v>1</v>
      </c>
      <c r="F20753" s="38" t="s">
        <v>70</v>
      </c>
      <c r="G20753" s="37" t="s">
        <v>188</v>
      </c>
      <c r="H20753" s="0" t="n">
        <v>7205860</v>
      </c>
      <c r="I20753" s="0" t="n">
        <v>2859980</v>
      </c>
      <c r="J20753" s="0" t="n">
        <v>287910</v>
      </c>
    </row>
    <row r="20754" customFormat="false" ht="15" hidden="false" customHeight="false" outlineLevel="0" collapsed="false">
      <c r="A20754" s="0" t="n">
        <v>202509</v>
      </c>
      <c r="B20754" s="0" t="n">
        <v>202509</v>
      </c>
      <c r="C20754" s="37" t="s">
        <v>178</v>
      </c>
      <c r="D20754" s="37" t="s">
        <v>189</v>
      </c>
      <c r="E20754" s="0" t="n">
        <v>1</v>
      </c>
      <c r="F20754" s="38" t="s">
        <v>70</v>
      </c>
      <c r="G20754" s="37" t="s">
        <v>190</v>
      </c>
      <c r="H20754" s="0" t="n">
        <v>2822399</v>
      </c>
      <c r="I20754" s="0" t="n">
        <v>976240</v>
      </c>
      <c r="J20754" s="0" t="n">
        <v>161808</v>
      </c>
    </row>
    <row r="20755" customFormat="false" ht="15" hidden="false" customHeight="false" outlineLevel="0" collapsed="false">
      <c r="A20755" s="0" t="n">
        <v>202509</v>
      </c>
      <c r="B20755" s="0" t="n">
        <v>202509</v>
      </c>
      <c r="C20755" s="37" t="s">
        <v>152</v>
      </c>
      <c r="D20755" s="37" t="s">
        <v>191</v>
      </c>
      <c r="E20755" s="0" t="n">
        <v>1</v>
      </c>
      <c r="F20755" s="38" t="s">
        <v>70</v>
      </c>
      <c r="G20755" s="37" t="s">
        <v>192</v>
      </c>
      <c r="H20755" s="0" t="n">
        <v>4956589</v>
      </c>
      <c r="I20755" s="0" t="n">
        <v>4478519</v>
      </c>
      <c r="J20755" s="0" t="n">
        <v>714631</v>
      </c>
    </row>
    <row r="20756" customFormat="false" ht="15" hidden="false" customHeight="false" outlineLevel="0" collapsed="false">
      <c r="A20756" s="0" t="n">
        <v>202509</v>
      </c>
      <c r="B20756" s="0" t="n">
        <v>202509</v>
      </c>
      <c r="C20756" s="37" t="s">
        <v>184</v>
      </c>
      <c r="D20756" s="37" t="s">
        <v>193</v>
      </c>
      <c r="E20756" s="0" t="n">
        <v>1</v>
      </c>
      <c r="F20756" s="38" t="s">
        <v>70</v>
      </c>
      <c r="G20756" s="37" t="s">
        <v>194</v>
      </c>
      <c r="H20756" s="0" t="n">
        <v>5952312</v>
      </c>
      <c r="I20756" s="0" t="n">
        <v>945245</v>
      </c>
      <c r="J20756" s="0" t="n">
        <v>273333</v>
      </c>
    </row>
    <row r="20757" customFormat="false" ht="15" hidden="false" customHeight="false" outlineLevel="0" collapsed="false">
      <c r="A20757" s="0" t="n">
        <v>202509</v>
      </c>
      <c r="B20757" s="0" t="n">
        <v>202509</v>
      </c>
      <c r="C20757" s="37" t="s">
        <v>115</v>
      </c>
      <c r="D20757" s="37" t="s">
        <v>96</v>
      </c>
      <c r="E20757" s="0" t="n">
        <v>1</v>
      </c>
      <c r="F20757" s="38" t="s">
        <v>70</v>
      </c>
      <c r="G20757" s="37" t="s">
        <v>195</v>
      </c>
      <c r="H20757" s="0" t="n">
        <v>6211132</v>
      </c>
      <c r="I20757" s="0" t="n">
        <v>2354130</v>
      </c>
      <c r="J20757" s="0" t="n">
        <v>612772</v>
      </c>
    </row>
    <row r="20758" customFormat="false" ht="15" hidden="false" customHeight="false" outlineLevel="0" collapsed="false">
      <c r="A20758" s="0" t="n">
        <v>202509</v>
      </c>
      <c r="B20758" s="0" t="n">
        <v>202509</v>
      </c>
      <c r="C20758" s="37" t="s">
        <v>136</v>
      </c>
      <c r="D20758" s="37" t="s">
        <v>120</v>
      </c>
      <c r="E20758" s="0" t="n">
        <v>1</v>
      </c>
      <c r="F20758" s="38" t="s">
        <v>70</v>
      </c>
      <c r="G20758" s="37" t="s">
        <v>196</v>
      </c>
      <c r="H20758" s="0" t="n">
        <v>2119009</v>
      </c>
      <c r="I20758" s="0" t="n">
        <v>683825</v>
      </c>
      <c r="J20758" s="0" t="n">
        <v>-150</v>
      </c>
    </row>
    <row r="20759" customFormat="false" ht="15" hidden="false" customHeight="false" outlineLevel="0" collapsed="false">
      <c r="A20759" s="0" t="n">
        <v>202509</v>
      </c>
      <c r="B20759" s="0" t="n">
        <v>202509</v>
      </c>
      <c r="C20759" s="37" t="s">
        <v>197</v>
      </c>
      <c r="D20759" s="37" t="s">
        <v>198</v>
      </c>
      <c r="E20759" s="0" t="n">
        <v>1</v>
      </c>
      <c r="F20759" s="38" t="s">
        <v>70</v>
      </c>
      <c r="G20759" s="37" t="s">
        <v>199</v>
      </c>
      <c r="H20759" s="0" t="n">
        <v>1930304</v>
      </c>
      <c r="I20759" s="0" t="n">
        <v>570168</v>
      </c>
      <c r="J20759" s="0" t="n">
        <v>35925</v>
      </c>
    </row>
    <row r="20760" customFormat="false" ht="15" hidden="false" customHeight="false" outlineLevel="0" collapsed="false">
      <c r="A20760" s="0" t="n">
        <v>202509</v>
      </c>
      <c r="B20760" s="0" t="n">
        <v>202509</v>
      </c>
      <c r="C20760" s="37" t="s">
        <v>136</v>
      </c>
      <c r="D20760" s="37" t="s">
        <v>200</v>
      </c>
      <c r="E20760" s="0" t="n">
        <v>1</v>
      </c>
      <c r="F20760" s="38" t="s">
        <v>70</v>
      </c>
      <c r="G20760" s="37" t="s">
        <v>201</v>
      </c>
      <c r="H20760" s="0" t="n">
        <v>2895208</v>
      </c>
      <c r="I20760" s="0" t="n">
        <v>618107</v>
      </c>
      <c r="J20760" s="0" t="n">
        <v>97658</v>
      </c>
    </row>
    <row r="20761" customFormat="false" ht="15" hidden="false" customHeight="false" outlineLevel="0" collapsed="false">
      <c r="A20761" s="0" t="n">
        <v>202509</v>
      </c>
      <c r="B20761" s="0" t="n">
        <v>202509</v>
      </c>
      <c r="C20761" s="37" t="s">
        <v>136</v>
      </c>
      <c r="D20761" s="37" t="s">
        <v>127</v>
      </c>
      <c r="E20761" s="0" t="n">
        <v>1</v>
      </c>
      <c r="F20761" s="38" t="s">
        <v>70</v>
      </c>
      <c r="G20761" s="37" t="s">
        <v>202</v>
      </c>
      <c r="H20761" s="0" t="n">
        <v>304809</v>
      </c>
      <c r="I20761" s="0" t="n">
        <v>37031</v>
      </c>
      <c r="J20761" s="0" t="n">
        <v>-3458</v>
      </c>
    </row>
    <row r="20762" customFormat="false" ht="15" hidden="false" customHeight="false" outlineLevel="0" collapsed="false">
      <c r="A20762" s="0" t="n">
        <v>202509</v>
      </c>
      <c r="B20762" s="0" t="n">
        <v>202509</v>
      </c>
      <c r="C20762" s="37" t="s">
        <v>106</v>
      </c>
      <c r="D20762" s="37" t="s">
        <v>203</v>
      </c>
      <c r="E20762" s="0" t="n">
        <v>1</v>
      </c>
      <c r="F20762" s="38" t="s">
        <v>70</v>
      </c>
      <c r="G20762" s="37" t="s">
        <v>204</v>
      </c>
      <c r="H20762" s="0" t="n">
        <v>2323624</v>
      </c>
      <c r="I20762" s="0" t="n">
        <v>349437</v>
      </c>
      <c r="J20762" s="0" t="n">
        <v>40959</v>
      </c>
    </row>
    <row r="20763" customFormat="false" ht="15" hidden="false" customHeight="false" outlineLevel="0" collapsed="false">
      <c r="A20763" s="0" t="n">
        <v>202509</v>
      </c>
      <c r="B20763" s="0" t="n">
        <v>202509</v>
      </c>
      <c r="C20763" s="37" t="s">
        <v>95</v>
      </c>
      <c r="D20763" s="37" t="s">
        <v>187</v>
      </c>
      <c r="E20763" s="0" t="n">
        <v>1</v>
      </c>
      <c r="F20763" s="38" t="s">
        <v>70</v>
      </c>
      <c r="G20763" s="37" t="s">
        <v>205</v>
      </c>
      <c r="H20763" s="0" t="n">
        <v>249659</v>
      </c>
      <c r="I20763" s="0" t="n">
        <v>67672</v>
      </c>
      <c r="J20763" s="0" t="n">
        <v>8</v>
      </c>
    </row>
    <row r="20764" customFormat="false" ht="15" hidden="false" customHeight="false" outlineLevel="0" collapsed="false">
      <c r="A20764" s="0" t="n">
        <v>202509</v>
      </c>
      <c r="B20764" s="0" t="n">
        <v>202509</v>
      </c>
      <c r="C20764" s="37" t="s">
        <v>101</v>
      </c>
      <c r="D20764" s="37" t="s">
        <v>206</v>
      </c>
      <c r="E20764" s="0" t="n">
        <v>1</v>
      </c>
      <c r="F20764" s="38" t="s">
        <v>70</v>
      </c>
      <c r="G20764" s="37" t="s">
        <v>207</v>
      </c>
      <c r="H20764" s="0" t="n">
        <v>377183</v>
      </c>
      <c r="I20764" s="0" t="n">
        <v>134970</v>
      </c>
      <c r="J20764" s="0" t="n">
        <v>10850</v>
      </c>
    </row>
    <row r="20765" customFormat="false" ht="15" hidden="false" customHeight="false" outlineLevel="0" collapsed="false">
      <c r="A20765" s="0" t="n">
        <v>202509</v>
      </c>
      <c r="B20765" s="0" t="n">
        <v>202509</v>
      </c>
      <c r="C20765" s="37" t="s">
        <v>184</v>
      </c>
      <c r="D20765" s="37" t="s">
        <v>208</v>
      </c>
      <c r="E20765" s="0" t="n">
        <v>1</v>
      </c>
      <c r="F20765" s="38" t="s">
        <v>70</v>
      </c>
      <c r="G20765" s="37" t="s">
        <v>209</v>
      </c>
      <c r="H20765" s="0" t="n">
        <v>5146827</v>
      </c>
      <c r="I20765" s="0" t="n">
        <v>3504876</v>
      </c>
      <c r="J20765" s="0" t="n">
        <v>304552</v>
      </c>
    </row>
    <row r="20766" customFormat="false" ht="15" hidden="false" customHeight="false" outlineLevel="0" collapsed="false">
      <c r="A20766" s="0" t="n">
        <v>202509</v>
      </c>
      <c r="B20766" s="0" t="n">
        <v>202509</v>
      </c>
      <c r="C20766" s="37" t="s">
        <v>95</v>
      </c>
      <c r="D20766" s="37" t="s">
        <v>210</v>
      </c>
      <c r="E20766" s="0" t="n">
        <v>1</v>
      </c>
      <c r="F20766" s="38" t="s">
        <v>70</v>
      </c>
      <c r="G20766" s="37" t="s">
        <v>211</v>
      </c>
      <c r="H20766" s="0" t="n">
        <v>3330203</v>
      </c>
      <c r="I20766" s="0" t="n">
        <v>688376</v>
      </c>
      <c r="J20766" s="0" t="n">
        <v>-62850</v>
      </c>
    </row>
    <row r="20767" customFormat="false" ht="15" hidden="false" customHeight="false" outlineLevel="0" collapsed="false">
      <c r="A20767" s="0" t="n">
        <v>202509</v>
      </c>
      <c r="B20767" s="0" t="n">
        <v>202509</v>
      </c>
      <c r="C20767" s="37" t="s">
        <v>178</v>
      </c>
      <c r="D20767" s="37" t="s">
        <v>212</v>
      </c>
      <c r="E20767" s="0" t="n">
        <v>1</v>
      </c>
      <c r="F20767" s="38" t="s">
        <v>70</v>
      </c>
      <c r="G20767" s="37" t="s">
        <v>213</v>
      </c>
      <c r="H20767" s="0" t="n">
        <v>8613970</v>
      </c>
      <c r="I20767" s="0" t="n">
        <v>3183945</v>
      </c>
      <c r="J20767" s="0" t="n">
        <v>1042780</v>
      </c>
    </row>
    <row r="20768" customFormat="false" ht="15" hidden="false" customHeight="false" outlineLevel="0" collapsed="false">
      <c r="A20768" s="0" t="n">
        <v>202509</v>
      </c>
      <c r="B20768" s="0" t="n">
        <v>202509</v>
      </c>
      <c r="C20768" s="37" t="s">
        <v>95</v>
      </c>
      <c r="D20768" s="37" t="s">
        <v>214</v>
      </c>
      <c r="E20768" s="0" t="n">
        <v>1</v>
      </c>
      <c r="F20768" s="38" t="s">
        <v>70</v>
      </c>
      <c r="G20768" s="37" t="s">
        <v>215</v>
      </c>
      <c r="H20768" s="0" t="n">
        <v>815665</v>
      </c>
      <c r="I20768" s="0" t="n">
        <v>571782</v>
      </c>
      <c r="J20768" s="0" t="n">
        <v>18083</v>
      </c>
    </row>
    <row r="20769" customFormat="false" ht="15" hidden="false" customHeight="false" outlineLevel="0" collapsed="false">
      <c r="A20769" s="0" t="n">
        <v>202509</v>
      </c>
      <c r="B20769" s="0" t="n">
        <v>202509</v>
      </c>
      <c r="C20769" s="37" t="s">
        <v>101</v>
      </c>
      <c r="D20769" s="37" t="s">
        <v>216</v>
      </c>
      <c r="E20769" s="0" t="n">
        <v>1</v>
      </c>
      <c r="F20769" s="38" t="s">
        <v>70</v>
      </c>
      <c r="G20769" s="37" t="s">
        <v>217</v>
      </c>
      <c r="H20769" s="0" t="n">
        <v>288918</v>
      </c>
      <c r="I20769" s="0" t="n">
        <v>20875</v>
      </c>
      <c r="J20769" s="0" t="n">
        <v>4791</v>
      </c>
    </row>
    <row r="20770" customFormat="false" ht="15" hidden="false" customHeight="false" outlineLevel="0" collapsed="false">
      <c r="A20770" s="0" t="n">
        <v>202509</v>
      </c>
      <c r="B20770" s="0" t="n">
        <v>202509</v>
      </c>
      <c r="C20770" s="37" t="s">
        <v>115</v>
      </c>
      <c r="D20770" s="37" t="s">
        <v>218</v>
      </c>
      <c r="E20770" s="0" t="n">
        <v>1</v>
      </c>
      <c r="F20770" s="38" t="s">
        <v>70</v>
      </c>
      <c r="G20770" s="37" t="s">
        <v>219</v>
      </c>
      <c r="H20770" s="0" t="n">
        <v>1159846</v>
      </c>
      <c r="I20770" s="0" t="n">
        <v>160257</v>
      </c>
      <c r="J20770" s="0" t="n">
        <v>-12472</v>
      </c>
    </row>
    <row r="20771" customFormat="false" ht="15" hidden="false" customHeight="false" outlineLevel="0" collapsed="false">
      <c r="A20771" s="0" t="n">
        <v>202509</v>
      </c>
      <c r="B20771" s="0" t="n">
        <v>202509</v>
      </c>
      <c r="C20771" s="37" t="s">
        <v>101</v>
      </c>
      <c r="D20771" s="37" t="s">
        <v>220</v>
      </c>
      <c r="E20771" s="0" t="n">
        <v>1</v>
      </c>
      <c r="F20771" s="38" t="s">
        <v>70</v>
      </c>
      <c r="G20771" s="37" t="s">
        <v>221</v>
      </c>
      <c r="H20771" s="0" t="n">
        <v>1904138</v>
      </c>
      <c r="I20771" s="0" t="n">
        <v>304578</v>
      </c>
      <c r="J20771" s="0" t="n">
        <v>6105</v>
      </c>
    </row>
    <row r="20772" customFormat="false" ht="15" hidden="false" customHeight="false" outlineLevel="0" collapsed="false">
      <c r="A20772" s="0" t="n">
        <v>202509</v>
      </c>
      <c r="B20772" s="0" t="n">
        <v>202509</v>
      </c>
      <c r="C20772" s="37" t="s">
        <v>101</v>
      </c>
      <c r="D20772" s="37" t="s">
        <v>153</v>
      </c>
      <c r="E20772" s="0" t="n">
        <v>1</v>
      </c>
      <c r="F20772" s="38" t="s">
        <v>70</v>
      </c>
      <c r="G20772" s="37" t="s">
        <v>222</v>
      </c>
      <c r="H20772" s="0" t="n">
        <v>1575542</v>
      </c>
      <c r="I20772" s="0" t="n">
        <v>644225</v>
      </c>
      <c r="J20772" s="0" t="n">
        <v>105552</v>
      </c>
    </row>
    <row r="20773" customFormat="false" ht="15" hidden="false" customHeight="false" outlineLevel="0" collapsed="false">
      <c r="A20773" s="0" t="n">
        <v>202509</v>
      </c>
      <c r="B20773" s="0" t="n">
        <v>202509</v>
      </c>
      <c r="C20773" s="37" t="s">
        <v>136</v>
      </c>
      <c r="D20773" s="37" t="s">
        <v>223</v>
      </c>
      <c r="E20773" s="0" t="n">
        <v>1</v>
      </c>
      <c r="F20773" s="38" t="s">
        <v>70</v>
      </c>
      <c r="G20773" s="37" t="s">
        <v>224</v>
      </c>
      <c r="H20773" s="0" t="n">
        <v>4901465</v>
      </c>
      <c r="I20773" s="0" t="n">
        <v>1298506</v>
      </c>
      <c r="J20773" s="0" t="n">
        <v>77685</v>
      </c>
    </row>
    <row r="20774" customFormat="false" ht="15" hidden="false" customHeight="false" outlineLevel="0" collapsed="false">
      <c r="A20774" s="0" t="n">
        <v>202509</v>
      </c>
      <c r="B20774" s="0" t="n">
        <v>202509</v>
      </c>
      <c r="C20774" s="37" t="s">
        <v>184</v>
      </c>
      <c r="D20774" s="37" t="s">
        <v>225</v>
      </c>
      <c r="E20774" s="0" t="n">
        <v>1</v>
      </c>
      <c r="F20774" s="38" t="s">
        <v>70</v>
      </c>
      <c r="G20774" s="37" t="s">
        <v>226</v>
      </c>
      <c r="H20774" s="0" t="n">
        <v>824782</v>
      </c>
      <c r="I20774" s="0" t="n">
        <v>254754</v>
      </c>
      <c r="J20774" s="0" t="n">
        <v>41753</v>
      </c>
    </row>
    <row r="20775" customFormat="false" ht="15" hidden="false" customHeight="false" outlineLevel="0" collapsed="false">
      <c r="A20775" s="0" t="n">
        <v>202509</v>
      </c>
      <c r="B20775" s="0" t="n">
        <v>202509</v>
      </c>
      <c r="C20775" s="37" t="s">
        <v>197</v>
      </c>
      <c r="D20775" s="37" t="s">
        <v>193</v>
      </c>
      <c r="E20775" s="0" t="n">
        <v>1</v>
      </c>
      <c r="F20775" s="38" t="s">
        <v>70</v>
      </c>
      <c r="G20775" s="37" t="s">
        <v>227</v>
      </c>
      <c r="H20775" s="0" t="n">
        <v>2417849</v>
      </c>
      <c r="I20775" s="0" t="n">
        <v>1327680</v>
      </c>
      <c r="J20775" s="0" t="n">
        <v>195616</v>
      </c>
    </row>
    <row r="20776" customFormat="false" ht="15" hidden="false" customHeight="false" outlineLevel="0" collapsed="false">
      <c r="A20776" s="0" t="n">
        <v>202509</v>
      </c>
      <c r="B20776" s="0" t="n">
        <v>202509</v>
      </c>
      <c r="C20776" s="37" t="s">
        <v>149</v>
      </c>
      <c r="D20776" s="37" t="s">
        <v>153</v>
      </c>
      <c r="E20776" s="0" t="n">
        <v>1</v>
      </c>
      <c r="F20776" s="38" t="s">
        <v>70</v>
      </c>
      <c r="G20776" s="37" t="s">
        <v>228</v>
      </c>
      <c r="H20776" s="0" t="n">
        <v>367994</v>
      </c>
      <c r="I20776" s="0" t="n">
        <v>196245</v>
      </c>
      <c r="J20776" s="0" t="n">
        <v>176</v>
      </c>
    </row>
    <row r="20777" customFormat="false" ht="15" hidden="false" customHeight="false" outlineLevel="0" collapsed="false">
      <c r="A20777" s="0" t="n">
        <v>202509</v>
      </c>
      <c r="B20777" s="0" t="n">
        <v>202509</v>
      </c>
      <c r="C20777" s="37" t="s">
        <v>184</v>
      </c>
      <c r="D20777" s="37" t="s">
        <v>229</v>
      </c>
      <c r="E20777" s="0" t="n">
        <v>1</v>
      </c>
      <c r="F20777" s="38" t="s">
        <v>70</v>
      </c>
      <c r="G20777" s="37" t="s">
        <v>230</v>
      </c>
      <c r="H20777" s="0" t="n">
        <v>2736393</v>
      </c>
      <c r="I20777" s="0" t="n">
        <v>441893</v>
      </c>
      <c r="J20777" s="0" t="n">
        <v>91133</v>
      </c>
    </row>
    <row r="20778" customFormat="false" ht="15" hidden="false" customHeight="false" outlineLevel="0" collapsed="false">
      <c r="A20778" s="0" t="n">
        <v>202509</v>
      </c>
      <c r="B20778" s="0" t="n">
        <v>202509</v>
      </c>
      <c r="C20778" s="37" t="s">
        <v>115</v>
      </c>
      <c r="D20778" s="37" t="s">
        <v>231</v>
      </c>
      <c r="E20778" s="0" t="n">
        <v>1</v>
      </c>
      <c r="F20778" s="38" t="s">
        <v>70</v>
      </c>
      <c r="G20778" s="37" t="s">
        <v>232</v>
      </c>
      <c r="H20778" s="0" t="n">
        <v>1370154</v>
      </c>
      <c r="I20778" s="0" t="n">
        <v>447227</v>
      </c>
      <c r="J20778" s="0" t="n">
        <v>63172</v>
      </c>
    </row>
    <row r="20779" customFormat="false" ht="15" hidden="false" customHeight="false" outlineLevel="0" collapsed="false">
      <c r="A20779" s="0" t="n">
        <v>202509</v>
      </c>
      <c r="B20779" s="0" t="n">
        <v>202509</v>
      </c>
      <c r="C20779" s="37" t="s">
        <v>124</v>
      </c>
      <c r="D20779" s="37" t="s">
        <v>233</v>
      </c>
      <c r="E20779" s="0" t="n">
        <v>1</v>
      </c>
      <c r="F20779" s="38" t="s">
        <v>70</v>
      </c>
      <c r="G20779" s="37" t="s">
        <v>234</v>
      </c>
      <c r="H20779" s="0" t="n">
        <v>603621</v>
      </c>
      <c r="I20779" s="0" t="n">
        <v>339555</v>
      </c>
      <c r="J20779" s="0" t="n">
        <v>-20724</v>
      </c>
    </row>
    <row r="20780" customFormat="false" ht="15" hidden="false" customHeight="false" outlineLevel="0" collapsed="false">
      <c r="A20780" s="0" t="n">
        <v>202509</v>
      </c>
      <c r="B20780" s="0" t="n">
        <v>202509</v>
      </c>
      <c r="C20780" s="37" t="s">
        <v>184</v>
      </c>
      <c r="D20780" s="37" t="s">
        <v>235</v>
      </c>
      <c r="E20780" s="0" t="n">
        <v>1</v>
      </c>
      <c r="F20780" s="38" t="s">
        <v>70</v>
      </c>
      <c r="G20780" s="37" t="s">
        <v>236</v>
      </c>
      <c r="H20780" s="0" t="n">
        <v>1322465</v>
      </c>
      <c r="I20780" s="0" t="n">
        <v>109593</v>
      </c>
      <c r="J20780" s="0" t="n">
        <v>10291</v>
      </c>
    </row>
    <row r="20781" customFormat="false" ht="15" hidden="false" customHeight="false" outlineLevel="0" collapsed="false">
      <c r="A20781" s="0" t="n">
        <v>202509</v>
      </c>
      <c r="B20781" s="0" t="n">
        <v>202509</v>
      </c>
      <c r="C20781" s="37" t="s">
        <v>124</v>
      </c>
      <c r="D20781" s="37" t="s">
        <v>237</v>
      </c>
      <c r="E20781" s="0" t="n">
        <v>1</v>
      </c>
      <c r="F20781" s="38" t="s">
        <v>70</v>
      </c>
      <c r="G20781" s="37" t="s">
        <v>238</v>
      </c>
      <c r="H20781" s="0" t="n">
        <v>672778</v>
      </c>
      <c r="I20781" s="0" t="n">
        <v>186369</v>
      </c>
      <c r="J20781" s="0" t="n">
        <v>27711</v>
      </c>
    </row>
    <row r="20782" customFormat="false" ht="15" hidden="false" customHeight="false" outlineLevel="0" collapsed="false">
      <c r="A20782" s="0" t="n">
        <v>202509</v>
      </c>
      <c r="B20782" s="0" t="n">
        <v>202509</v>
      </c>
      <c r="C20782" s="37" t="s">
        <v>124</v>
      </c>
      <c r="D20782" s="37" t="s">
        <v>107</v>
      </c>
      <c r="E20782" s="0" t="n">
        <v>1</v>
      </c>
      <c r="F20782" s="38" t="s">
        <v>70</v>
      </c>
      <c r="G20782" s="37" t="s">
        <v>239</v>
      </c>
      <c r="H20782" s="0" t="n">
        <v>1150276</v>
      </c>
      <c r="I20782" s="0" t="n">
        <v>397657</v>
      </c>
      <c r="J20782" s="0" t="n">
        <v>29189</v>
      </c>
    </row>
    <row r="20783" customFormat="false" ht="15" hidden="false" customHeight="false" outlineLevel="0" collapsed="false">
      <c r="A20783" s="0" t="n">
        <v>202509</v>
      </c>
      <c r="B20783" s="0" t="n">
        <v>202509</v>
      </c>
      <c r="C20783" s="37" t="s">
        <v>106</v>
      </c>
      <c r="D20783" s="37" t="s">
        <v>139</v>
      </c>
      <c r="E20783" s="0" t="n">
        <v>1</v>
      </c>
      <c r="F20783" s="38" t="s">
        <v>70</v>
      </c>
      <c r="G20783" s="37" t="s">
        <v>240</v>
      </c>
      <c r="H20783" s="0" t="n">
        <v>10816452</v>
      </c>
      <c r="I20783" s="0" t="n">
        <v>2047365</v>
      </c>
      <c r="J20783" s="0" t="n">
        <v>180632</v>
      </c>
    </row>
    <row r="20784" customFormat="false" ht="15" hidden="false" customHeight="false" outlineLevel="0" collapsed="false">
      <c r="A20784" s="0" t="n">
        <v>202509</v>
      </c>
      <c r="B20784" s="0" t="n">
        <v>202509</v>
      </c>
      <c r="C20784" s="37" t="s">
        <v>106</v>
      </c>
      <c r="D20784" s="37" t="s">
        <v>241</v>
      </c>
      <c r="E20784" s="0" t="n">
        <v>1</v>
      </c>
      <c r="F20784" s="38" t="s">
        <v>70</v>
      </c>
      <c r="G20784" s="37" t="s">
        <v>242</v>
      </c>
      <c r="H20784" s="0" t="n">
        <v>745921</v>
      </c>
      <c r="I20784" s="0" t="n">
        <v>387089</v>
      </c>
      <c r="J20784" s="0" t="n">
        <v>51093</v>
      </c>
    </row>
    <row r="20785" customFormat="false" ht="15" hidden="false" customHeight="false" outlineLevel="0" collapsed="false">
      <c r="A20785" s="0" t="n">
        <v>202509</v>
      </c>
      <c r="B20785" s="0" t="n">
        <v>202509</v>
      </c>
      <c r="C20785" s="37" t="s">
        <v>158</v>
      </c>
      <c r="D20785" s="37" t="s">
        <v>243</v>
      </c>
      <c r="E20785" s="0" t="n">
        <v>1</v>
      </c>
      <c r="F20785" s="38" t="s">
        <v>70</v>
      </c>
      <c r="G20785" s="37" t="s">
        <v>244</v>
      </c>
      <c r="H20785" s="0" t="n">
        <v>904495</v>
      </c>
      <c r="I20785" s="0" t="n">
        <v>409427</v>
      </c>
      <c r="J20785" s="0" t="n">
        <v>-32794</v>
      </c>
    </row>
    <row r="20786" customFormat="false" ht="15" hidden="false" customHeight="false" outlineLevel="0" collapsed="false">
      <c r="A20786" s="0" t="n">
        <v>202509</v>
      </c>
      <c r="B20786" s="0" t="n">
        <v>202509</v>
      </c>
      <c r="C20786" s="37" t="s">
        <v>112</v>
      </c>
      <c r="D20786" s="37" t="s">
        <v>245</v>
      </c>
      <c r="E20786" s="0" t="n">
        <v>1</v>
      </c>
      <c r="F20786" s="38" t="s">
        <v>70</v>
      </c>
      <c r="G20786" s="37" t="s">
        <v>246</v>
      </c>
      <c r="H20786" s="0" t="n">
        <v>77959</v>
      </c>
      <c r="I20786" s="0" t="n">
        <v>12734</v>
      </c>
      <c r="J20786" s="0" t="n">
        <v>806</v>
      </c>
    </row>
    <row r="20787" customFormat="false" ht="15" hidden="false" customHeight="false" outlineLevel="0" collapsed="false">
      <c r="A20787" s="0" t="n">
        <v>202509</v>
      </c>
      <c r="B20787" s="0" t="n">
        <v>202509</v>
      </c>
      <c r="C20787" s="37" t="s">
        <v>197</v>
      </c>
      <c r="D20787" s="37" t="s">
        <v>247</v>
      </c>
      <c r="E20787" s="0" t="n">
        <v>1</v>
      </c>
      <c r="F20787" s="38" t="s">
        <v>70</v>
      </c>
      <c r="G20787" s="37" t="s">
        <v>248</v>
      </c>
      <c r="H20787" s="0" t="n">
        <v>384752</v>
      </c>
      <c r="I20787" s="0" t="n">
        <v>161779</v>
      </c>
      <c r="J20787" s="0" t="n">
        <v>7425</v>
      </c>
    </row>
    <row r="20788" customFormat="false" ht="15" hidden="false" customHeight="false" outlineLevel="0" collapsed="false">
      <c r="A20788" s="0" t="n">
        <v>202509</v>
      </c>
      <c r="B20788" s="0" t="n">
        <v>202509</v>
      </c>
      <c r="C20788" s="37" t="s">
        <v>106</v>
      </c>
      <c r="D20788" s="37" t="s">
        <v>249</v>
      </c>
      <c r="E20788" s="0" t="n">
        <v>1</v>
      </c>
      <c r="F20788" s="38" t="s">
        <v>70</v>
      </c>
      <c r="G20788" s="37" t="s">
        <v>250</v>
      </c>
      <c r="H20788" s="0" t="n">
        <v>1134939</v>
      </c>
      <c r="I20788" s="0" t="n">
        <v>225795</v>
      </c>
      <c r="J20788" s="0" t="n">
        <v>35877</v>
      </c>
    </row>
    <row r="20789" customFormat="false" ht="15" hidden="false" customHeight="false" outlineLevel="0" collapsed="false">
      <c r="A20789" s="0" t="n">
        <v>202509</v>
      </c>
      <c r="B20789" s="0" t="n">
        <v>202509</v>
      </c>
      <c r="C20789" s="37" t="s">
        <v>98</v>
      </c>
      <c r="D20789" s="37" t="s">
        <v>251</v>
      </c>
      <c r="E20789" s="0" t="n">
        <v>1</v>
      </c>
      <c r="F20789" s="38" t="s">
        <v>70</v>
      </c>
      <c r="G20789" s="37" t="s">
        <v>252</v>
      </c>
      <c r="H20789" s="0" t="n">
        <v>654326</v>
      </c>
      <c r="I20789" s="0" t="n">
        <v>252722</v>
      </c>
      <c r="J20789" s="0" t="n">
        <v>6809</v>
      </c>
    </row>
    <row r="20790" customFormat="false" ht="15" hidden="false" customHeight="false" outlineLevel="0" collapsed="false">
      <c r="A20790" s="0" t="n">
        <v>202509</v>
      </c>
      <c r="B20790" s="0" t="n">
        <v>202509</v>
      </c>
      <c r="C20790" s="37" t="s">
        <v>124</v>
      </c>
      <c r="D20790" s="37" t="s">
        <v>253</v>
      </c>
      <c r="E20790" s="0" t="n">
        <v>1</v>
      </c>
      <c r="F20790" s="38" t="s">
        <v>70</v>
      </c>
      <c r="G20790" s="37" t="s">
        <v>254</v>
      </c>
      <c r="H20790" s="0" t="n">
        <v>5923657</v>
      </c>
      <c r="I20790" s="0" t="n">
        <v>1242698</v>
      </c>
      <c r="J20790" s="0" t="n">
        <v>345550</v>
      </c>
    </row>
    <row r="20791" customFormat="false" ht="15" hidden="false" customHeight="false" outlineLevel="0" collapsed="false">
      <c r="A20791" s="0" t="n">
        <v>202509</v>
      </c>
      <c r="B20791" s="0" t="n">
        <v>202509</v>
      </c>
      <c r="C20791" s="37" t="s">
        <v>101</v>
      </c>
      <c r="D20791" s="37" t="s">
        <v>255</v>
      </c>
      <c r="E20791" s="0" t="n">
        <v>1</v>
      </c>
      <c r="F20791" s="38" t="s">
        <v>70</v>
      </c>
      <c r="G20791" s="37" t="s">
        <v>256</v>
      </c>
      <c r="H20791" s="0" t="n">
        <v>910245</v>
      </c>
      <c r="I20791" s="0" t="n">
        <v>295967</v>
      </c>
      <c r="J20791" s="0" t="n">
        <v>7284</v>
      </c>
    </row>
    <row r="20792" customFormat="false" ht="15" hidden="false" customHeight="false" outlineLevel="0" collapsed="false">
      <c r="A20792" s="0" t="n">
        <v>202509</v>
      </c>
      <c r="B20792" s="0" t="n">
        <v>202509</v>
      </c>
      <c r="C20792" s="37" t="s">
        <v>112</v>
      </c>
      <c r="D20792" s="37" t="s">
        <v>132</v>
      </c>
      <c r="E20792" s="0" t="n">
        <v>1</v>
      </c>
      <c r="F20792" s="38" t="s">
        <v>70</v>
      </c>
      <c r="G20792" s="37" t="s">
        <v>257</v>
      </c>
      <c r="H20792" s="0" t="n">
        <v>6551338</v>
      </c>
      <c r="I20792" s="0" t="n">
        <v>1957805</v>
      </c>
      <c r="J20792" s="0" t="n">
        <v>-57727</v>
      </c>
    </row>
    <row r="20793" customFormat="false" ht="15" hidden="false" customHeight="false" outlineLevel="0" collapsed="false">
      <c r="A20793" s="0" t="n">
        <v>202509</v>
      </c>
      <c r="B20793" s="0" t="n">
        <v>202509</v>
      </c>
      <c r="C20793" s="37" t="s">
        <v>115</v>
      </c>
      <c r="D20793" s="37" t="s">
        <v>258</v>
      </c>
      <c r="E20793" s="0" t="n">
        <v>1</v>
      </c>
      <c r="F20793" s="38" t="s">
        <v>70</v>
      </c>
      <c r="G20793" s="37" t="s">
        <v>259</v>
      </c>
      <c r="H20793" s="0" t="n">
        <v>1118496</v>
      </c>
      <c r="I20793" s="0" t="n">
        <v>179004</v>
      </c>
      <c r="J20793" s="0" t="n">
        <v>36856</v>
      </c>
    </row>
    <row r="20794" customFormat="false" ht="15" hidden="false" customHeight="false" outlineLevel="0" collapsed="false">
      <c r="A20794" s="0" t="n">
        <v>202509</v>
      </c>
      <c r="B20794" s="0" t="n">
        <v>202509</v>
      </c>
      <c r="C20794" s="37" t="s">
        <v>184</v>
      </c>
      <c r="D20794" s="37" t="s">
        <v>179</v>
      </c>
      <c r="E20794" s="0" t="n">
        <v>1</v>
      </c>
      <c r="F20794" s="38" t="s">
        <v>70</v>
      </c>
      <c r="G20794" s="37" t="s">
        <v>260</v>
      </c>
      <c r="H20794" s="0" t="n">
        <v>2176742</v>
      </c>
      <c r="I20794" s="0" t="n">
        <v>1130216</v>
      </c>
      <c r="J20794" s="0" t="n">
        <v>161134</v>
      </c>
    </row>
    <row r="20795" customFormat="false" ht="15" hidden="false" customHeight="false" outlineLevel="0" collapsed="false">
      <c r="A20795" s="0" t="n">
        <v>202509</v>
      </c>
      <c r="B20795" s="0" t="n">
        <v>202509</v>
      </c>
      <c r="C20795" s="37" t="s">
        <v>158</v>
      </c>
      <c r="D20795" s="37" t="s">
        <v>155</v>
      </c>
      <c r="E20795" s="0" t="n">
        <v>1</v>
      </c>
      <c r="F20795" s="38" t="s">
        <v>70</v>
      </c>
      <c r="G20795" s="37" t="s">
        <v>261</v>
      </c>
      <c r="H20795" s="0" t="n">
        <v>1532178</v>
      </c>
      <c r="I20795" s="0" t="n">
        <v>772871</v>
      </c>
      <c r="J20795" s="0" t="n">
        <v>93686</v>
      </c>
    </row>
    <row r="20796" customFormat="false" ht="15" hidden="false" customHeight="false" outlineLevel="0" collapsed="false">
      <c r="A20796" s="0" t="n">
        <v>202509</v>
      </c>
      <c r="B20796" s="0" t="n">
        <v>202509</v>
      </c>
      <c r="C20796" s="37" t="s">
        <v>98</v>
      </c>
      <c r="D20796" s="37" t="s">
        <v>262</v>
      </c>
      <c r="E20796" s="0" t="n">
        <v>1</v>
      </c>
      <c r="F20796" s="38" t="s">
        <v>70</v>
      </c>
      <c r="G20796" s="37" t="s">
        <v>263</v>
      </c>
      <c r="H20796" s="0" t="n">
        <v>1777248</v>
      </c>
      <c r="I20796" s="0" t="n">
        <v>312410</v>
      </c>
      <c r="J20796" s="0" t="n">
        <v>18204</v>
      </c>
    </row>
    <row r="20797" customFormat="false" ht="15" hidden="false" customHeight="false" outlineLevel="0" collapsed="false">
      <c r="A20797" s="0" t="n">
        <v>202509</v>
      </c>
      <c r="B20797" s="0" t="n">
        <v>202509</v>
      </c>
      <c r="C20797" s="37" t="s">
        <v>98</v>
      </c>
      <c r="D20797" s="37" t="s">
        <v>214</v>
      </c>
      <c r="E20797" s="0" t="n">
        <v>1</v>
      </c>
      <c r="F20797" s="38" t="s">
        <v>70</v>
      </c>
      <c r="G20797" s="37" t="s">
        <v>264</v>
      </c>
      <c r="H20797" s="0" t="n">
        <v>9602209</v>
      </c>
      <c r="I20797" s="0" t="n">
        <v>1868425</v>
      </c>
      <c r="J20797" s="0" t="n">
        <v>88095</v>
      </c>
    </row>
    <row r="20798" customFormat="false" ht="15" hidden="false" customHeight="false" outlineLevel="0" collapsed="false">
      <c r="A20798" s="0" t="n">
        <v>202509</v>
      </c>
      <c r="B20798" s="0" t="n">
        <v>202509</v>
      </c>
      <c r="C20798" s="37" t="s">
        <v>101</v>
      </c>
      <c r="D20798" s="37" t="s">
        <v>161</v>
      </c>
      <c r="E20798" s="0" t="n">
        <v>1</v>
      </c>
      <c r="F20798" s="38" t="s">
        <v>70</v>
      </c>
      <c r="G20798" s="37" t="s">
        <v>265</v>
      </c>
      <c r="H20798" s="0" t="n">
        <v>74557</v>
      </c>
      <c r="I20798" s="0" t="n">
        <v>35117</v>
      </c>
      <c r="J20798" s="0" t="n">
        <v>4506</v>
      </c>
    </row>
    <row r="20799" customFormat="false" ht="15" hidden="false" customHeight="false" outlineLevel="0" collapsed="false">
      <c r="A20799" s="0" t="n">
        <v>202509</v>
      </c>
      <c r="B20799" s="0" t="n">
        <v>202509</v>
      </c>
      <c r="C20799" s="37" t="s">
        <v>106</v>
      </c>
      <c r="D20799" s="37" t="s">
        <v>102</v>
      </c>
      <c r="E20799" s="0" t="n">
        <v>1</v>
      </c>
      <c r="F20799" s="38" t="s">
        <v>70</v>
      </c>
      <c r="G20799" s="37" t="s">
        <v>266</v>
      </c>
      <c r="H20799" s="0" t="n">
        <v>80875</v>
      </c>
      <c r="I20799" s="0" t="n">
        <v>24945</v>
      </c>
      <c r="J20799" s="0" t="n">
        <v>639</v>
      </c>
    </row>
    <row r="20800" customFormat="false" ht="15" hidden="false" customHeight="false" outlineLevel="0" collapsed="false">
      <c r="A20800" s="0" t="n">
        <v>202509</v>
      </c>
      <c r="B20800" s="0" t="n">
        <v>202509</v>
      </c>
      <c r="C20800" s="37" t="s">
        <v>95</v>
      </c>
      <c r="D20800" s="37" t="s">
        <v>267</v>
      </c>
      <c r="E20800" s="0" t="n">
        <v>1</v>
      </c>
      <c r="F20800" s="38" t="s">
        <v>70</v>
      </c>
      <c r="G20800" s="37" t="s">
        <v>268</v>
      </c>
      <c r="H20800" s="0" t="n">
        <v>535854</v>
      </c>
      <c r="I20800" s="0" t="n">
        <v>56201</v>
      </c>
      <c r="J20800" s="0" t="n">
        <v>14630</v>
      </c>
    </row>
    <row r="20801" customFormat="false" ht="15" hidden="false" customHeight="false" outlineLevel="0" collapsed="false">
      <c r="A20801" s="0" t="n">
        <v>202509</v>
      </c>
      <c r="B20801" s="0" t="n">
        <v>202509</v>
      </c>
      <c r="C20801" s="37" t="s">
        <v>136</v>
      </c>
      <c r="D20801" s="37" t="s">
        <v>269</v>
      </c>
      <c r="E20801" s="0" t="n">
        <v>1</v>
      </c>
      <c r="F20801" s="38" t="s">
        <v>70</v>
      </c>
      <c r="G20801" s="37" t="s">
        <v>270</v>
      </c>
      <c r="H20801" s="0" t="n">
        <v>1319525</v>
      </c>
      <c r="I20801" s="0" t="n">
        <v>467150</v>
      </c>
      <c r="J20801" s="0" t="n">
        <v>49579</v>
      </c>
    </row>
    <row r="20802" customFormat="false" ht="15" hidden="false" customHeight="false" outlineLevel="0" collapsed="false">
      <c r="A20802" s="0" t="n">
        <v>202509</v>
      </c>
      <c r="B20802" s="0" t="n">
        <v>202509</v>
      </c>
      <c r="C20802" s="37" t="s">
        <v>98</v>
      </c>
      <c r="D20802" s="37" t="s">
        <v>181</v>
      </c>
      <c r="E20802" s="0" t="n">
        <v>1</v>
      </c>
      <c r="F20802" s="38" t="s">
        <v>70</v>
      </c>
      <c r="G20802" s="37" t="s">
        <v>271</v>
      </c>
      <c r="H20802" s="0" t="n">
        <v>2617380</v>
      </c>
      <c r="I20802" s="0" t="n">
        <v>535621</v>
      </c>
      <c r="J20802" s="0" t="n">
        <v>29589</v>
      </c>
    </row>
    <row r="20803" customFormat="false" ht="15" hidden="false" customHeight="false" outlineLevel="0" collapsed="false">
      <c r="A20803" s="0" t="n">
        <v>202509</v>
      </c>
      <c r="B20803" s="0" t="n">
        <v>202509</v>
      </c>
      <c r="C20803" s="37" t="s">
        <v>197</v>
      </c>
      <c r="D20803" s="37" t="s">
        <v>255</v>
      </c>
      <c r="E20803" s="0" t="n">
        <v>1</v>
      </c>
      <c r="F20803" s="38" t="s">
        <v>70</v>
      </c>
      <c r="G20803" s="37" t="s">
        <v>272</v>
      </c>
      <c r="H20803" s="0" t="n">
        <v>2104696</v>
      </c>
      <c r="I20803" s="0" t="n">
        <v>570065</v>
      </c>
      <c r="J20803" s="0" t="n">
        <v>23329</v>
      </c>
    </row>
    <row r="20804" customFormat="false" ht="15" hidden="false" customHeight="false" outlineLevel="0" collapsed="false">
      <c r="A20804" s="0" t="n">
        <v>202509</v>
      </c>
      <c r="B20804" s="0" t="n">
        <v>202509</v>
      </c>
      <c r="C20804" s="37" t="s">
        <v>106</v>
      </c>
      <c r="D20804" s="37" t="s">
        <v>273</v>
      </c>
      <c r="E20804" s="0" t="n">
        <v>1</v>
      </c>
      <c r="F20804" s="38" t="s">
        <v>70</v>
      </c>
      <c r="G20804" s="37" t="s">
        <v>274</v>
      </c>
      <c r="H20804" s="0" t="n">
        <v>487474</v>
      </c>
      <c r="I20804" s="0" t="n">
        <v>154618</v>
      </c>
      <c r="J20804" s="0" t="n">
        <v>-6103</v>
      </c>
    </row>
    <row r="20805" customFormat="false" ht="15" hidden="false" customHeight="false" outlineLevel="0" collapsed="false">
      <c r="A20805" s="0" t="n">
        <v>202509</v>
      </c>
      <c r="B20805" s="0" t="n">
        <v>202509</v>
      </c>
      <c r="C20805" s="37" t="s">
        <v>124</v>
      </c>
      <c r="D20805" s="37" t="s">
        <v>275</v>
      </c>
      <c r="E20805" s="0" t="n">
        <v>1</v>
      </c>
      <c r="F20805" s="38" t="s">
        <v>70</v>
      </c>
      <c r="G20805" s="37" t="s">
        <v>276</v>
      </c>
      <c r="H20805" s="0" t="n">
        <v>3595884</v>
      </c>
      <c r="I20805" s="0" t="n">
        <v>401276</v>
      </c>
      <c r="J20805" s="0" t="n">
        <v>61384</v>
      </c>
    </row>
    <row r="20806" customFormat="false" ht="15" hidden="false" customHeight="false" outlineLevel="0" collapsed="false">
      <c r="A20806" s="0" t="n">
        <v>202509</v>
      </c>
      <c r="B20806" s="0" t="n">
        <v>202509</v>
      </c>
      <c r="C20806" s="37" t="s">
        <v>115</v>
      </c>
      <c r="D20806" s="37" t="s">
        <v>277</v>
      </c>
      <c r="E20806" s="0" t="n">
        <v>1</v>
      </c>
      <c r="F20806" s="38" t="s">
        <v>70</v>
      </c>
      <c r="G20806" s="37" t="s">
        <v>278</v>
      </c>
      <c r="H20806" s="0" t="n">
        <v>4461327</v>
      </c>
      <c r="I20806" s="0" t="n">
        <v>462673</v>
      </c>
      <c r="J20806" s="0" t="n">
        <v>1479</v>
      </c>
    </row>
    <row r="20807" customFormat="false" ht="15" hidden="false" customHeight="false" outlineLevel="0" collapsed="false">
      <c r="A20807" s="0" t="n">
        <v>202509</v>
      </c>
      <c r="B20807" s="0" t="n">
        <v>202509</v>
      </c>
      <c r="C20807" s="37" t="s">
        <v>115</v>
      </c>
      <c r="D20807" s="37" t="s">
        <v>269</v>
      </c>
      <c r="E20807" s="0" t="n">
        <v>1</v>
      </c>
      <c r="F20807" s="38" t="s">
        <v>70</v>
      </c>
      <c r="G20807" s="37" t="s">
        <v>279</v>
      </c>
      <c r="H20807" s="0" t="n">
        <v>1613436</v>
      </c>
      <c r="I20807" s="0" t="n">
        <v>699067</v>
      </c>
      <c r="J20807" s="0" t="n">
        <v>46919</v>
      </c>
    </row>
    <row r="20808" customFormat="false" ht="15" hidden="false" customHeight="false" outlineLevel="0" collapsed="false">
      <c r="A20808" s="0" t="n">
        <v>202509</v>
      </c>
      <c r="B20808" s="0" t="n">
        <v>202509</v>
      </c>
      <c r="C20808" s="37" t="s">
        <v>197</v>
      </c>
      <c r="D20808" s="37" t="s">
        <v>280</v>
      </c>
      <c r="E20808" s="0" t="n">
        <v>1</v>
      </c>
      <c r="F20808" s="38" t="s">
        <v>70</v>
      </c>
      <c r="G20808" s="37" t="s">
        <v>281</v>
      </c>
      <c r="H20808" s="0" t="n">
        <v>3734823</v>
      </c>
      <c r="I20808" s="0" t="n">
        <v>758564</v>
      </c>
      <c r="J20808" s="0" t="n">
        <v>253925</v>
      </c>
    </row>
    <row r="20809" customFormat="false" ht="15" hidden="false" customHeight="false" outlineLevel="0" collapsed="false">
      <c r="A20809" s="0" t="n">
        <v>202509</v>
      </c>
      <c r="B20809" s="0" t="n">
        <v>202509</v>
      </c>
      <c r="C20809" s="37" t="s">
        <v>158</v>
      </c>
      <c r="D20809" s="37" t="s">
        <v>282</v>
      </c>
      <c r="E20809" s="0" t="n">
        <v>1</v>
      </c>
      <c r="F20809" s="38" t="s">
        <v>70</v>
      </c>
      <c r="G20809" s="37" t="s">
        <v>283</v>
      </c>
      <c r="H20809" s="0" t="n">
        <v>1320864</v>
      </c>
      <c r="I20809" s="0" t="n">
        <v>428892</v>
      </c>
      <c r="J20809" s="0" t="n">
        <v>-43047</v>
      </c>
    </row>
    <row r="20810" customFormat="false" ht="15" hidden="false" customHeight="false" outlineLevel="0" collapsed="false">
      <c r="A20810" s="0" t="n">
        <v>202509</v>
      </c>
      <c r="B20810" s="0" t="n">
        <v>202509</v>
      </c>
      <c r="C20810" s="37" t="s">
        <v>152</v>
      </c>
      <c r="D20810" s="37" t="s">
        <v>284</v>
      </c>
      <c r="E20810" s="0" t="n">
        <v>1</v>
      </c>
      <c r="F20810" s="38" t="s">
        <v>70</v>
      </c>
      <c r="G20810" s="37" t="s">
        <v>285</v>
      </c>
      <c r="H20810" s="0" t="n">
        <v>625280</v>
      </c>
      <c r="I20810" s="0" t="n">
        <v>52981</v>
      </c>
      <c r="J20810" s="0" t="n">
        <v>3712</v>
      </c>
    </row>
    <row r="20811" customFormat="false" ht="15" hidden="false" customHeight="false" outlineLevel="0" collapsed="false">
      <c r="A20811" s="0" t="n">
        <v>202509</v>
      </c>
      <c r="B20811" s="0" t="n">
        <v>202509</v>
      </c>
      <c r="C20811" s="37" t="s">
        <v>95</v>
      </c>
      <c r="D20811" s="37" t="s">
        <v>210</v>
      </c>
      <c r="E20811" s="0" t="n">
        <v>1</v>
      </c>
      <c r="F20811" s="38" t="s">
        <v>70</v>
      </c>
      <c r="G20811" s="37" t="s">
        <v>286</v>
      </c>
      <c r="H20811" s="0" t="n">
        <v>3138116</v>
      </c>
      <c r="I20811" s="0" t="n">
        <v>1397469</v>
      </c>
      <c r="J20811" s="0" t="n">
        <v>-79441</v>
      </c>
    </row>
    <row r="20812" customFormat="false" ht="15" hidden="false" customHeight="false" outlineLevel="0" collapsed="false">
      <c r="A20812" s="0" t="n">
        <v>202509</v>
      </c>
      <c r="B20812" s="0" t="n">
        <v>202509</v>
      </c>
      <c r="C20812" s="37" t="s">
        <v>136</v>
      </c>
      <c r="D20812" s="37" t="s">
        <v>223</v>
      </c>
      <c r="E20812" s="0" t="n">
        <v>1</v>
      </c>
      <c r="F20812" s="38" t="s">
        <v>70</v>
      </c>
      <c r="G20812" s="37" t="s">
        <v>287</v>
      </c>
      <c r="H20812" s="0" t="n">
        <v>978815</v>
      </c>
      <c r="I20812" s="0" t="n">
        <v>328861</v>
      </c>
      <c r="J20812" s="0" t="n">
        <v>8641</v>
      </c>
    </row>
    <row r="20813" customFormat="false" ht="15" hidden="false" customHeight="false" outlineLevel="0" collapsed="false">
      <c r="A20813" s="0" t="n">
        <v>202509</v>
      </c>
      <c r="B20813" s="0" t="n">
        <v>202509</v>
      </c>
      <c r="C20813" s="37" t="s">
        <v>152</v>
      </c>
      <c r="D20813" s="37" t="s">
        <v>288</v>
      </c>
      <c r="E20813" s="0" t="n">
        <v>1</v>
      </c>
      <c r="F20813" s="38" t="s">
        <v>70</v>
      </c>
      <c r="G20813" s="37" t="s">
        <v>289</v>
      </c>
      <c r="H20813" s="0" t="n">
        <v>1094325</v>
      </c>
      <c r="I20813" s="0" t="n">
        <v>347904</v>
      </c>
      <c r="J20813" s="0" t="n">
        <v>22879</v>
      </c>
    </row>
    <row r="20814" customFormat="false" ht="15" hidden="false" customHeight="false" outlineLevel="0" collapsed="false">
      <c r="A20814" s="0" t="n">
        <v>202509</v>
      </c>
      <c r="B20814" s="0" t="n">
        <v>202509</v>
      </c>
      <c r="C20814" s="37" t="s">
        <v>112</v>
      </c>
      <c r="D20814" s="37" t="s">
        <v>290</v>
      </c>
      <c r="E20814" s="0" t="n">
        <v>1</v>
      </c>
      <c r="F20814" s="38" t="s">
        <v>70</v>
      </c>
      <c r="G20814" s="37" t="s">
        <v>291</v>
      </c>
      <c r="H20814" s="0" t="n">
        <v>6921135</v>
      </c>
      <c r="I20814" s="0" t="n">
        <v>1316025</v>
      </c>
      <c r="J20814" s="0" t="n">
        <v>-66287</v>
      </c>
    </row>
    <row r="20815" customFormat="false" ht="15" hidden="false" customHeight="false" outlineLevel="0" collapsed="false">
      <c r="A20815" s="0" t="n">
        <v>202509</v>
      </c>
      <c r="B20815" s="0" t="n">
        <v>202509</v>
      </c>
      <c r="C20815" s="37" t="s">
        <v>106</v>
      </c>
      <c r="D20815" s="37" t="s">
        <v>292</v>
      </c>
      <c r="E20815" s="0" t="n">
        <v>1</v>
      </c>
      <c r="F20815" s="38" t="s">
        <v>70</v>
      </c>
      <c r="G20815" s="37" t="s">
        <v>293</v>
      </c>
      <c r="H20815" s="0" t="n">
        <v>74535</v>
      </c>
      <c r="I20815" s="0" t="n">
        <v>15197</v>
      </c>
      <c r="J20815" s="0" t="n">
        <v>1837</v>
      </c>
    </row>
    <row r="20816" customFormat="false" ht="15" hidden="false" customHeight="false" outlineLevel="0" collapsed="false">
      <c r="A20816" s="0" t="n">
        <v>202509</v>
      </c>
      <c r="B20816" s="0" t="n">
        <v>202509</v>
      </c>
      <c r="C20816" s="37" t="s">
        <v>136</v>
      </c>
      <c r="D20816" s="37" t="s">
        <v>294</v>
      </c>
      <c r="E20816" s="0" t="n">
        <v>1</v>
      </c>
      <c r="F20816" s="38" t="s">
        <v>70</v>
      </c>
      <c r="G20816" s="37" t="s">
        <v>295</v>
      </c>
      <c r="H20816" s="0" t="n">
        <v>326141</v>
      </c>
      <c r="I20816" s="0" t="n">
        <v>118808</v>
      </c>
      <c r="J20816" s="0" t="n">
        <v>26951</v>
      </c>
    </row>
    <row r="20817" customFormat="false" ht="15" hidden="false" customHeight="false" outlineLevel="0" collapsed="false">
      <c r="A20817" s="0" t="n">
        <v>202509</v>
      </c>
      <c r="B20817" s="0" t="n">
        <v>202509</v>
      </c>
      <c r="C20817" s="37" t="s">
        <v>101</v>
      </c>
      <c r="D20817" s="37" t="s">
        <v>296</v>
      </c>
      <c r="E20817" s="0" t="n">
        <v>1</v>
      </c>
      <c r="F20817" s="38" t="s">
        <v>70</v>
      </c>
      <c r="G20817" s="37" t="s">
        <v>297</v>
      </c>
      <c r="H20817" s="0" t="n">
        <v>257589</v>
      </c>
      <c r="I20817" s="0" t="n">
        <v>130212</v>
      </c>
      <c r="J20817" s="0" t="n">
        <v>14751</v>
      </c>
    </row>
    <row r="20818" customFormat="false" ht="15" hidden="false" customHeight="false" outlineLevel="0" collapsed="false">
      <c r="A20818" s="0" t="n">
        <v>202509</v>
      </c>
      <c r="B20818" s="0" t="n">
        <v>202509</v>
      </c>
      <c r="C20818" s="37" t="s">
        <v>149</v>
      </c>
      <c r="D20818" s="37" t="s">
        <v>298</v>
      </c>
      <c r="E20818" s="0" t="n">
        <v>1</v>
      </c>
      <c r="F20818" s="38" t="s">
        <v>70</v>
      </c>
      <c r="G20818" s="37" t="s">
        <v>299</v>
      </c>
      <c r="H20818" s="0" t="n">
        <v>554628</v>
      </c>
      <c r="I20818" s="0" t="n">
        <v>99911</v>
      </c>
      <c r="J20818" s="0" t="n">
        <v>16388</v>
      </c>
    </row>
    <row r="20819" customFormat="false" ht="15" hidden="false" customHeight="false" outlineLevel="0" collapsed="false">
      <c r="A20819" s="0" t="n">
        <v>202509</v>
      </c>
      <c r="B20819" s="0" t="n">
        <v>202509</v>
      </c>
      <c r="C20819" s="37" t="s">
        <v>184</v>
      </c>
      <c r="D20819" s="37" t="s">
        <v>300</v>
      </c>
      <c r="E20819" s="0" t="n">
        <v>1</v>
      </c>
      <c r="F20819" s="38" t="s">
        <v>70</v>
      </c>
      <c r="G20819" s="37" t="s">
        <v>301</v>
      </c>
      <c r="H20819" s="0" t="n">
        <v>1007066</v>
      </c>
      <c r="I20819" s="0" t="n">
        <v>315800</v>
      </c>
      <c r="J20819" s="0" t="n">
        <v>76558</v>
      </c>
    </row>
    <row r="20820" customFormat="false" ht="15" hidden="false" customHeight="false" outlineLevel="0" collapsed="false">
      <c r="A20820" s="0" t="n">
        <v>202509</v>
      </c>
      <c r="B20820" s="0" t="n">
        <v>202509</v>
      </c>
      <c r="C20820" s="37" t="s">
        <v>136</v>
      </c>
      <c r="D20820" s="37" t="s">
        <v>298</v>
      </c>
      <c r="E20820" s="0" t="n">
        <v>1</v>
      </c>
      <c r="F20820" s="38" t="s">
        <v>70</v>
      </c>
      <c r="G20820" s="37" t="s">
        <v>302</v>
      </c>
      <c r="H20820" s="0" t="n">
        <v>119952</v>
      </c>
      <c r="I20820" s="0" t="n">
        <v>33130</v>
      </c>
      <c r="J20820" s="0" t="n">
        <v>4662</v>
      </c>
    </row>
    <row r="20821" customFormat="false" ht="15" hidden="false" customHeight="false" outlineLevel="0" collapsed="false">
      <c r="A20821" s="0" t="n">
        <v>202509</v>
      </c>
      <c r="B20821" s="0" t="n">
        <v>202509</v>
      </c>
      <c r="C20821" s="37" t="s">
        <v>149</v>
      </c>
      <c r="D20821" s="37" t="s">
        <v>303</v>
      </c>
      <c r="E20821" s="0" t="n">
        <v>1</v>
      </c>
      <c r="F20821" s="38" t="s">
        <v>70</v>
      </c>
      <c r="G20821" s="37" t="s">
        <v>304</v>
      </c>
      <c r="H20821" s="0" t="n">
        <v>564582</v>
      </c>
      <c r="I20821" s="0" t="n">
        <v>287926</v>
      </c>
      <c r="J20821" s="0" t="n">
        <v>-44787</v>
      </c>
    </row>
    <row r="20822" customFormat="false" ht="15" hidden="false" customHeight="false" outlineLevel="0" collapsed="false">
      <c r="A20822" s="0" t="n">
        <v>202509</v>
      </c>
      <c r="B20822" s="0" t="n">
        <v>202509</v>
      </c>
      <c r="C20822" s="37" t="s">
        <v>106</v>
      </c>
      <c r="D20822" s="37" t="s">
        <v>107</v>
      </c>
      <c r="E20822" s="0" t="n">
        <v>1</v>
      </c>
      <c r="F20822" s="38" t="s">
        <v>70</v>
      </c>
      <c r="G20822" s="37" t="s">
        <v>305</v>
      </c>
      <c r="H20822" s="0" t="n">
        <v>365466</v>
      </c>
      <c r="I20822" s="0" t="n">
        <v>102914</v>
      </c>
      <c r="J20822" s="0" t="n">
        <v>10076</v>
      </c>
    </row>
    <row r="20823" customFormat="false" ht="15" hidden="false" customHeight="false" outlineLevel="0" collapsed="false">
      <c r="A20823" s="0" t="n">
        <v>202509</v>
      </c>
      <c r="B20823" s="0" t="n">
        <v>202509</v>
      </c>
      <c r="C20823" s="37" t="s">
        <v>124</v>
      </c>
      <c r="D20823" s="37" t="s">
        <v>306</v>
      </c>
      <c r="E20823" s="0" t="n">
        <v>1</v>
      </c>
      <c r="F20823" s="38" t="s">
        <v>70</v>
      </c>
      <c r="G20823" s="37" t="s">
        <v>307</v>
      </c>
      <c r="H20823" s="0" t="n">
        <v>29418962</v>
      </c>
      <c r="I20823" s="0" t="n">
        <v>2792417</v>
      </c>
      <c r="J20823" s="0" t="n">
        <v>-475369</v>
      </c>
    </row>
    <row r="20824" customFormat="false" ht="15" hidden="false" customHeight="false" outlineLevel="0" collapsed="false">
      <c r="A20824" s="0" t="n">
        <v>202509</v>
      </c>
      <c r="B20824" s="0" t="n">
        <v>202509</v>
      </c>
      <c r="C20824" s="37" t="s">
        <v>115</v>
      </c>
      <c r="D20824" s="37" t="s">
        <v>308</v>
      </c>
      <c r="E20824" s="0" t="n">
        <v>1</v>
      </c>
      <c r="F20824" s="38" t="s">
        <v>70</v>
      </c>
      <c r="G20824" s="37" t="s">
        <v>309</v>
      </c>
      <c r="H20824" s="0" t="n">
        <v>14532394</v>
      </c>
      <c r="I20824" s="0" t="n">
        <v>5477521</v>
      </c>
      <c r="J20824" s="0" t="n">
        <v>42546</v>
      </c>
    </row>
    <row r="20825" customFormat="false" ht="15" hidden="false" customHeight="false" outlineLevel="0" collapsed="false">
      <c r="A20825" s="0" t="n">
        <v>202509</v>
      </c>
      <c r="B20825" s="0" t="n">
        <v>202509</v>
      </c>
      <c r="C20825" s="37" t="s">
        <v>178</v>
      </c>
      <c r="D20825" s="37" t="s">
        <v>308</v>
      </c>
      <c r="E20825" s="0" t="n">
        <v>1</v>
      </c>
      <c r="F20825" s="38" t="s">
        <v>70</v>
      </c>
      <c r="G20825" s="37" t="s">
        <v>310</v>
      </c>
      <c r="H20825" s="0" t="n">
        <v>815062</v>
      </c>
      <c r="I20825" s="0" t="n">
        <v>139452</v>
      </c>
      <c r="J20825" s="0" t="n">
        <v>-9747</v>
      </c>
    </row>
    <row r="20826" customFormat="false" ht="15" hidden="false" customHeight="false" outlineLevel="0" collapsed="false">
      <c r="A20826" s="0" t="n">
        <v>202509</v>
      </c>
      <c r="B20826" s="0" t="n">
        <v>202509</v>
      </c>
      <c r="C20826" s="37" t="s">
        <v>109</v>
      </c>
      <c r="D20826" s="37" t="s">
        <v>311</v>
      </c>
      <c r="E20826" s="0" t="n">
        <v>1</v>
      </c>
      <c r="F20826" s="38" t="s">
        <v>70</v>
      </c>
      <c r="G20826" s="37" t="s">
        <v>312</v>
      </c>
      <c r="H20826" s="0" t="n">
        <v>914121</v>
      </c>
      <c r="I20826" s="0" t="n">
        <v>149055</v>
      </c>
      <c r="J20826" s="0" t="n">
        <v>15992</v>
      </c>
    </row>
    <row r="20827" customFormat="false" ht="15" hidden="false" customHeight="false" outlineLevel="0" collapsed="false">
      <c r="A20827" s="0" t="n">
        <v>202509</v>
      </c>
      <c r="B20827" s="0" t="n">
        <v>202509</v>
      </c>
      <c r="C20827" s="37" t="s">
        <v>178</v>
      </c>
      <c r="D20827" s="37" t="s">
        <v>203</v>
      </c>
      <c r="E20827" s="0" t="n">
        <v>1</v>
      </c>
      <c r="F20827" s="38" t="s">
        <v>70</v>
      </c>
      <c r="G20827" s="37" t="s">
        <v>313</v>
      </c>
      <c r="H20827" s="0" t="n">
        <v>220369</v>
      </c>
      <c r="I20827" s="0" t="n">
        <v>111804</v>
      </c>
      <c r="J20827" s="0" t="n">
        <v>-1088</v>
      </c>
    </row>
    <row r="20828" customFormat="false" ht="15" hidden="false" customHeight="false" outlineLevel="0" collapsed="false">
      <c r="A20828" s="0" t="n">
        <v>202509</v>
      </c>
      <c r="B20828" s="0" t="n">
        <v>202509</v>
      </c>
      <c r="C20828" s="37" t="s">
        <v>152</v>
      </c>
      <c r="D20828" s="37" t="s">
        <v>314</v>
      </c>
      <c r="E20828" s="0" t="n">
        <v>1</v>
      </c>
      <c r="F20828" s="38" t="s">
        <v>70</v>
      </c>
      <c r="G20828" s="37" t="s">
        <v>315</v>
      </c>
      <c r="H20828" s="0" t="n">
        <v>163201</v>
      </c>
      <c r="I20828" s="0" t="n">
        <v>84552</v>
      </c>
      <c r="J20828" s="0" t="n">
        <v>9304</v>
      </c>
    </row>
    <row r="20829" customFormat="false" ht="15" hidden="false" customHeight="false" outlineLevel="0" collapsed="false">
      <c r="A20829" s="0" t="n">
        <v>202509</v>
      </c>
      <c r="B20829" s="0" t="n">
        <v>202509</v>
      </c>
      <c r="C20829" s="37" t="s">
        <v>152</v>
      </c>
      <c r="D20829" s="37" t="s">
        <v>159</v>
      </c>
      <c r="E20829" s="0" t="n">
        <v>1</v>
      </c>
      <c r="F20829" s="38" t="s">
        <v>70</v>
      </c>
      <c r="G20829" s="37" t="s">
        <v>316</v>
      </c>
      <c r="H20829" s="0" t="n">
        <v>1391142</v>
      </c>
      <c r="I20829" s="0" t="n">
        <v>376913</v>
      </c>
      <c r="J20829" s="0" t="n">
        <v>59598</v>
      </c>
    </row>
    <row r="20830" customFormat="false" ht="15" hidden="false" customHeight="false" outlineLevel="0" collapsed="false">
      <c r="A20830" s="0" t="n">
        <v>202509</v>
      </c>
      <c r="B20830" s="0" t="n">
        <v>202509</v>
      </c>
      <c r="C20830" s="37" t="s">
        <v>184</v>
      </c>
      <c r="D20830" s="37" t="s">
        <v>218</v>
      </c>
      <c r="E20830" s="0" t="n">
        <v>1</v>
      </c>
      <c r="F20830" s="38" t="s">
        <v>70</v>
      </c>
      <c r="G20830" s="37" t="s">
        <v>317</v>
      </c>
      <c r="H20830" s="0" t="n">
        <v>325283</v>
      </c>
      <c r="I20830" s="0" t="n">
        <v>69803</v>
      </c>
      <c r="J20830" s="0" t="n">
        <v>-1105</v>
      </c>
    </row>
    <row r="20831" customFormat="false" ht="15" hidden="false" customHeight="false" outlineLevel="0" collapsed="false">
      <c r="A20831" s="0" t="n">
        <v>202509</v>
      </c>
      <c r="B20831" s="0" t="n">
        <v>202509</v>
      </c>
      <c r="C20831" s="37" t="s">
        <v>109</v>
      </c>
      <c r="D20831" s="37" t="s">
        <v>318</v>
      </c>
      <c r="E20831" s="0" t="n">
        <v>1</v>
      </c>
      <c r="F20831" s="38" t="s">
        <v>70</v>
      </c>
      <c r="G20831" s="37" t="s">
        <v>319</v>
      </c>
      <c r="H20831" s="0" t="n">
        <v>1141402</v>
      </c>
      <c r="I20831" s="0" t="n">
        <v>212683</v>
      </c>
      <c r="J20831" s="0" t="n">
        <v>22358</v>
      </c>
    </row>
    <row r="20832" customFormat="false" ht="15" hidden="false" customHeight="false" outlineLevel="0" collapsed="false">
      <c r="A20832" s="0" t="n">
        <v>202509</v>
      </c>
      <c r="B20832" s="0" t="n">
        <v>202509</v>
      </c>
      <c r="C20832" s="37" t="s">
        <v>184</v>
      </c>
      <c r="D20832" s="37" t="s">
        <v>320</v>
      </c>
      <c r="E20832" s="0" t="n">
        <v>1</v>
      </c>
      <c r="F20832" s="38" t="s">
        <v>70</v>
      </c>
      <c r="G20832" s="37" t="s">
        <v>321</v>
      </c>
      <c r="H20832" s="0" t="n">
        <v>197039</v>
      </c>
      <c r="I20832" s="0" t="n">
        <v>51902</v>
      </c>
      <c r="J20832" s="0" t="n">
        <v>-9441</v>
      </c>
    </row>
    <row r="20833" customFormat="false" ht="15" hidden="false" customHeight="false" outlineLevel="0" collapsed="false">
      <c r="A20833" s="0" t="n">
        <v>202509</v>
      </c>
      <c r="B20833" s="0" t="n">
        <v>202509</v>
      </c>
      <c r="C20833" s="37" t="s">
        <v>124</v>
      </c>
      <c r="D20833" s="37" t="s">
        <v>282</v>
      </c>
      <c r="E20833" s="0" t="n">
        <v>1</v>
      </c>
      <c r="F20833" s="38" t="s">
        <v>70</v>
      </c>
      <c r="G20833" s="37" t="s">
        <v>322</v>
      </c>
      <c r="H20833" s="0" t="n">
        <v>499757</v>
      </c>
      <c r="I20833" s="0" t="n">
        <v>137467</v>
      </c>
      <c r="J20833" s="0" t="n">
        <v>-9520</v>
      </c>
    </row>
    <row r="20834" customFormat="false" ht="15" hidden="false" customHeight="false" outlineLevel="0" collapsed="false">
      <c r="A20834" s="0" t="n">
        <v>202509</v>
      </c>
      <c r="B20834" s="0" t="n">
        <v>202509</v>
      </c>
      <c r="C20834" s="37" t="s">
        <v>112</v>
      </c>
      <c r="D20834" s="37" t="s">
        <v>96</v>
      </c>
      <c r="E20834" s="0" t="n">
        <v>1</v>
      </c>
      <c r="F20834" s="38" t="s">
        <v>70</v>
      </c>
      <c r="G20834" s="37" t="s">
        <v>323</v>
      </c>
      <c r="H20834" s="0" t="n">
        <v>1436369</v>
      </c>
      <c r="I20834" s="0" t="n">
        <v>134239</v>
      </c>
      <c r="J20834" s="0" t="n">
        <v>27755</v>
      </c>
    </row>
    <row r="20835" customFormat="false" ht="15" hidden="false" customHeight="false" outlineLevel="0" collapsed="false">
      <c r="A20835" s="0" t="n">
        <v>202509</v>
      </c>
      <c r="B20835" s="0" t="n">
        <v>202509</v>
      </c>
      <c r="C20835" s="37" t="s">
        <v>152</v>
      </c>
      <c r="D20835" s="37" t="s">
        <v>324</v>
      </c>
      <c r="E20835" s="0" t="n">
        <v>1</v>
      </c>
      <c r="F20835" s="38" t="s">
        <v>70</v>
      </c>
      <c r="G20835" s="37" t="s">
        <v>325</v>
      </c>
      <c r="H20835" s="0" t="n">
        <v>1384176</v>
      </c>
      <c r="I20835" s="0" t="n">
        <v>577580</v>
      </c>
      <c r="J20835" s="0" t="n">
        <v>-4735</v>
      </c>
    </row>
    <row r="20836" customFormat="false" ht="15" hidden="false" customHeight="false" outlineLevel="0" collapsed="false">
      <c r="A20836" s="0" t="n">
        <v>202509</v>
      </c>
      <c r="B20836" s="0" t="n">
        <v>202509</v>
      </c>
      <c r="C20836" s="37" t="s">
        <v>112</v>
      </c>
      <c r="D20836" s="37" t="s">
        <v>326</v>
      </c>
      <c r="E20836" s="0" t="n">
        <v>1</v>
      </c>
      <c r="F20836" s="38" t="s">
        <v>70</v>
      </c>
      <c r="G20836" s="37" t="s">
        <v>327</v>
      </c>
      <c r="H20836" s="0" t="n">
        <v>2018826</v>
      </c>
      <c r="I20836" s="0" t="n">
        <v>555383</v>
      </c>
      <c r="J20836" s="0" t="n">
        <v>15267</v>
      </c>
    </row>
    <row r="20837" customFormat="false" ht="15" hidden="false" customHeight="false" outlineLevel="0" collapsed="false">
      <c r="A20837" s="0" t="n">
        <v>202509</v>
      </c>
      <c r="B20837" s="0" t="n">
        <v>202509</v>
      </c>
      <c r="C20837" s="37" t="s">
        <v>152</v>
      </c>
      <c r="D20837" s="37" t="s">
        <v>328</v>
      </c>
      <c r="E20837" s="0" t="n">
        <v>1</v>
      </c>
      <c r="F20837" s="38" t="s">
        <v>70</v>
      </c>
      <c r="G20837" s="37" t="s">
        <v>329</v>
      </c>
      <c r="H20837" s="0" t="n">
        <v>276872</v>
      </c>
      <c r="I20837" s="0" t="n">
        <v>94107</v>
      </c>
      <c r="J20837" s="0" t="n">
        <v>-167</v>
      </c>
    </row>
    <row r="20838" customFormat="false" ht="15" hidden="false" customHeight="false" outlineLevel="0" collapsed="false">
      <c r="A20838" s="0" t="n">
        <v>202509</v>
      </c>
      <c r="B20838" s="0" t="n">
        <v>202509</v>
      </c>
      <c r="C20838" s="37" t="s">
        <v>95</v>
      </c>
      <c r="D20838" s="37" t="s">
        <v>330</v>
      </c>
      <c r="E20838" s="0" t="n">
        <v>1</v>
      </c>
      <c r="F20838" s="38" t="s">
        <v>70</v>
      </c>
      <c r="G20838" s="37" t="s">
        <v>331</v>
      </c>
      <c r="H20838" s="0" t="n">
        <v>3654298</v>
      </c>
      <c r="I20838" s="0" t="n">
        <v>1059210</v>
      </c>
      <c r="J20838" s="0" t="n">
        <v>-98849</v>
      </c>
    </row>
    <row r="20839" customFormat="false" ht="15" hidden="false" customHeight="false" outlineLevel="0" collapsed="false">
      <c r="A20839" s="0" t="n">
        <v>202509</v>
      </c>
      <c r="B20839" s="0" t="n">
        <v>202509</v>
      </c>
      <c r="C20839" s="37" t="s">
        <v>106</v>
      </c>
      <c r="D20839" s="37" t="s">
        <v>332</v>
      </c>
      <c r="E20839" s="0" t="n">
        <v>1</v>
      </c>
      <c r="F20839" s="38" t="s">
        <v>70</v>
      </c>
      <c r="G20839" s="37" t="s">
        <v>333</v>
      </c>
      <c r="H20839" s="0" t="n">
        <v>482379</v>
      </c>
      <c r="I20839" s="0" t="n">
        <v>128937</v>
      </c>
      <c r="J20839" s="0" t="n">
        <v>-3016</v>
      </c>
    </row>
    <row r="20840" customFormat="false" ht="15" hidden="false" customHeight="false" outlineLevel="0" collapsed="false">
      <c r="A20840" s="0" t="n">
        <v>202509</v>
      </c>
      <c r="B20840" s="0" t="n">
        <v>202509</v>
      </c>
      <c r="C20840" s="37" t="s">
        <v>95</v>
      </c>
      <c r="D20840" s="37" t="s">
        <v>334</v>
      </c>
      <c r="E20840" s="0" t="n">
        <v>1</v>
      </c>
      <c r="F20840" s="38" t="s">
        <v>70</v>
      </c>
      <c r="G20840" s="37" t="s">
        <v>335</v>
      </c>
      <c r="H20840" s="0" t="n">
        <v>2433484</v>
      </c>
      <c r="I20840" s="0" t="n">
        <v>535511</v>
      </c>
      <c r="J20840" s="0" t="n">
        <v>42531</v>
      </c>
    </row>
    <row r="20841" customFormat="false" ht="15" hidden="false" customHeight="false" outlineLevel="0" collapsed="false">
      <c r="A20841" s="0" t="n">
        <v>202509</v>
      </c>
      <c r="B20841" s="0" t="n">
        <v>202509</v>
      </c>
      <c r="C20841" s="37" t="s">
        <v>149</v>
      </c>
      <c r="D20841" s="37" t="s">
        <v>243</v>
      </c>
      <c r="E20841" s="0" t="n">
        <v>1</v>
      </c>
      <c r="F20841" s="38" t="s">
        <v>70</v>
      </c>
      <c r="G20841" s="37" t="s">
        <v>336</v>
      </c>
      <c r="H20841" s="0" t="n">
        <v>1211868</v>
      </c>
      <c r="I20841" s="0" t="n">
        <v>430509</v>
      </c>
      <c r="J20841" s="0" t="n">
        <v>17854</v>
      </c>
    </row>
    <row r="20842" customFormat="false" ht="15" hidden="false" customHeight="false" outlineLevel="0" collapsed="false">
      <c r="A20842" s="0" t="n">
        <v>202509</v>
      </c>
      <c r="B20842" s="0" t="n">
        <v>202509</v>
      </c>
      <c r="C20842" s="37" t="s">
        <v>115</v>
      </c>
      <c r="D20842" s="37" t="s">
        <v>200</v>
      </c>
      <c r="E20842" s="0" t="n">
        <v>1</v>
      </c>
      <c r="F20842" s="38" t="s">
        <v>70</v>
      </c>
      <c r="G20842" s="37" t="s">
        <v>337</v>
      </c>
      <c r="H20842" s="0" t="n">
        <v>130485</v>
      </c>
      <c r="I20842" s="0" t="n">
        <v>14006</v>
      </c>
      <c r="J20842" s="0" t="n">
        <v>2624</v>
      </c>
    </row>
    <row r="20843" customFormat="false" ht="15" hidden="false" customHeight="false" outlineLevel="0" collapsed="false">
      <c r="A20843" s="0" t="n">
        <v>202509</v>
      </c>
      <c r="B20843" s="0" t="n">
        <v>202509</v>
      </c>
      <c r="C20843" s="37" t="s">
        <v>106</v>
      </c>
      <c r="D20843" s="37" t="s">
        <v>104</v>
      </c>
      <c r="E20843" s="0" t="n">
        <v>1</v>
      </c>
      <c r="F20843" s="38" t="s">
        <v>70</v>
      </c>
      <c r="G20843" s="37" t="s">
        <v>338</v>
      </c>
      <c r="H20843" s="0" t="n">
        <v>911729</v>
      </c>
      <c r="I20843" s="0" t="n">
        <v>219814</v>
      </c>
      <c r="J20843" s="0" t="n">
        <v>3988</v>
      </c>
    </row>
    <row r="20844" customFormat="false" ht="15" hidden="false" customHeight="false" outlineLevel="0" collapsed="false">
      <c r="A20844" s="0" t="n">
        <v>202509</v>
      </c>
      <c r="B20844" s="0" t="n">
        <v>202509</v>
      </c>
      <c r="C20844" s="37" t="s">
        <v>184</v>
      </c>
      <c r="D20844" s="37" t="s">
        <v>339</v>
      </c>
      <c r="E20844" s="0" t="n">
        <v>1</v>
      </c>
      <c r="F20844" s="38" t="s">
        <v>70</v>
      </c>
      <c r="G20844" s="37" t="s">
        <v>340</v>
      </c>
      <c r="H20844" s="0" t="n">
        <v>2884553</v>
      </c>
      <c r="I20844" s="0" t="n">
        <v>734441</v>
      </c>
      <c r="J20844" s="0" t="n">
        <v>57872</v>
      </c>
    </row>
    <row r="20845" customFormat="false" ht="15" hidden="false" customHeight="false" outlineLevel="0" collapsed="false">
      <c r="A20845" s="0" t="n">
        <v>202509</v>
      </c>
      <c r="B20845" s="0" t="n">
        <v>202509</v>
      </c>
      <c r="C20845" s="37" t="s">
        <v>112</v>
      </c>
      <c r="D20845" s="37" t="s">
        <v>341</v>
      </c>
      <c r="E20845" s="0" t="n">
        <v>1</v>
      </c>
      <c r="F20845" s="38" t="s">
        <v>70</v>
      </c>
      <c r="G20845" s="37" t="s">
        <v>342</v>
      </c>
      <c r="H20845" s="0" t="n">
        <v>3042698</v>
      </c>
      <c r="I20845" s="0" t="n">
        <v>609804</v>
      </c>
      <c r="J20845" s="0" t="n">
        <v>15610</v>
      </c>
    </row>
    <row r="20846" customFormat="false" ht="15" hidden="false" customHeight="false" outlineLevel="0" collapsed="false">
      <c r="A20846" s="0" t="n">
        <v>202509</v>
      </c>
      <c r="B20846" s="0" t="n">
        <v>202509</v>
      </c>
      <c r="C20846" s="37" t="s">
        <v>101</v>
      </c>
      <c r="D20846" s="37" t="s">
        <v>200</v>
      </c>
      <c r="E20846" s="0" t="n">
        <v>1</v>
      </c>
      <c r="F20846" s="38" t="s">
        <v>70</v>
      </c>
      <c r="G20846" s="37" t="s">
        <v>343</v>
      </c>
      <c r="H20846" s="0" t="n">
        <v>917846</v>
      </c>
      <c r="I20846" s="0" t="n">
        <v>234173</v>
      </c>
      <c r="J20846" s="0" t="n">
        <v>40604</v>
      </c>
    </row>
    <row r="20847" customFormat="false" ht="15" hidden="false" customHeight="false" outlineLevel="0" collapsed="false">
      <c r="A20847" s="0" t="n">
        <v>202509</v>
      </c>
      <c r="B20847" s="0" t="n">
        <v>202509</v>
      </c>
      <c r="C20847" s="37" t="s">
        <v>109</v>
      </c>
      <c r="D20847" s="37" t="s">
        <v>191</v>
      </c>
      <c r="E20847" s="0" t="n">
        <v>1</v>
      </c>
      <c r="F20847" s="38" t="s">
        <v>70</v>
      </c>
      <c r="G20847" s="37" t="s">
        <v>344</v>
      </c>
      <c r="H20847" s="0" t="n">
        <v>7114085</v>
      </c>
      <c r="I20847" s="0" t="n">
        <v>2199910</v>
      </c>
      <c r="J20847" s="0" t="n">
        <v>-139276</v>
      </c>
    </row>
    <row r="20848" customFormat="false" ht="15" hidden="false" customHeight="false" outlineLevel="0" collapsed="false">
      <c r="A20848" s="0" t="n">
        <v>202509</v>
      </c>
      <c r="B20848" s="0" t="n">
        <v>202509</v>
      </c>
      <c r="C20848" s="37" t="s">
        <v>115</v>
      </c>
      <c r="D20848" s="37" t="s">
        <v>110</v>
      </c>
      <c r="E20848" s="0" t="n">
        <v>1</v>
      </c>
      <c r="F20848" s="38" t="s">
        <v>70</v>
      </c>
      <c r="G20848" s="37" t="s">
        <v>345</v>
      </c>
      <c r="H20848" s="0" t="n">
        <v>3836018</v>
      </c>
      <c r="I20848" s="0" t="n">
        <v>594643</v>
      </c>
      <c r="J20848" s="0" t="n">
        <v>75977</v>
      </c>
    </row>
    <row r="20849" customFormat="false" ht="15" hidden="false" customHeight="false" outlineLevel="0" collapsed="false">
      <c r="A20849" s="0" t="n">
        <v>202509</v>
      </c>
      <c r="B20849" s="0" t="n">
        <v>202509</v>
      </c>
      <c r="C20849" s="37" t="s">
        <v>149</v>
      </c>
      <c r="D20849" s="37" t="s">
        <v>104</v>
      </c>
      <c r="E20849" s="0" t="n">
        <v>1</v>
      </c>
      <c r="F20849" s="38" t="s">
        <v>70</v>
      </c>
      <c r="G20849" s="37" t="s">
        <v>346</v>
      </c>
      <c r="H20849" s="0" t="n">
        <v>879363</v>
      </c>
      <c r="I20849" s="0" t="n">
        <v>199549</v>
      </c>
      <c r="J20849" s="0" t="n">
        <v>24044</v>
      </c>
    </row>
    <row r="20850" customFormat="false" ht="15" hidden="false" customHeight="false" outlineLevel="0" collapsed="false">
      <c r="A20850" s="0" t="n">
        <v>202509</v>
      </c>
      <c r="B20850" s="0" t="n">
        <v>202509</v>
      </c>
      <c r="C20850" s="37" t="s">
        <v>124</v>
      </c>
      <c r="D20850" s="37" t="s">
        <v>277</v>
      </c>
      <c r="E20850" s="0" t="n">
        <v>1</v>
      </c>
      <c r="F20850" s="38" t="s">
        <v>70</v>
      </c>
      <c r="G20850" s="37" t="s">
        <v>347</v>
      </c>
      <c r="H20850" s="0" t="n">
        <v>4197158</v>
      </c>
      <c r="I20850" s="0" t="n">
        <v>1133639</v>
      </c>
      <c r="J20850" s="0" t="n">
        <v>-2413</v>
      </c>
    </row>
    <row r="20851" customFormat="false" ht="15" hidden="false" customHeight="false" outlineLevel="0" collapsed="false">
      <c r="A20851" s="0" t="n">
        <v>202509</v>
      </c>
      <c r="B20851" s="0" t="n">
        <v>202509</v>
      </c>
      <c r="C20851" s="37" t="s">
        <v>124</v>
      </c>
      <c r="D20851" s="37" t="s">
        <v>145</v>
      </c>
      <c r="E20851" s="0" t="n">
        <v>1</v>
      </c>
      <c r="F20851" s="38" t="s">
        <v>70</v>
      </c>
      <c r="G20851" s="37" t="s">
        <v>348</v>
      </c>
      <c r="H20851" s="0" t="n">
        <v>15954611</v>
      </c>
      <c r="I20851" s="0" t="n">
        <v>3762989</v>
      </c>
      <c r="J20851" s="0" t="n">
        <v>263666</v>
      </c>
    </row>
    <row r="20852" customFormat="false" ht="15" hidden="false" customHeight="false" outlineLevel="0" collapsed="false">
      <c r="A20852" s="0" t="n">
        <v>202509</v>
      </c>
      <c r="B20852" s="0" t="n">
        <v>202509</v>
      </c>
      <c r="C20852" s="37" t="s">
        <v>136</v>
      </c>
      <c r="D20852" s="37" t="s">
        <v>328</v>
      </c>
      <c r="E20852" s="0" t="n">
        <v>1</v>
      </c>
      <c r="F20852" s="38" t="s">
        <v>70</v>
      </c>
      <c r="G20852" s="37" t="s">
        <v>349</v>
      </c>
      <c r="H20852" s="0" t="n">
        <v>15225395</v>
      </c>
      <c r="I20852" s="0" t="n">
        <v>2692857</v>
      </c>
      <c r="J20852" s="0" t="n">
        <v>319631</v>
      </c>
    </row>
    <row r="20853" customFormat="false" ht="15" hidden="false" customHeight="false" outlineLevel="0" collapsed="false">
      <c r="A20853" s="0" t="n">
        <v>202509</v>
      </c>
      <c r="B20853" s="0" t="n">
        <v>202509</v>
      </c>
      <c r="C20853" s="37" t="s">
        <v>152</v>
      </c>
      <c r="D20853" s="37" t="s">
        <v>350</v>
      </c>
      <c r="E20853" s="0" t="n">
        <v>1</v>
      </c>
      <c r="F20853" s="38" t="s">
        <v>70</v>
      </c>
      <c r="G20853" s="37" t="s">
        <v>351</v>
      </c>
      <c r="H20853" s="0" t="n">
        <v>299693</v>
      </c>
      <c r="I20853" s="0" t="n">
        <v>185373</v>
      </c>
      <c r="J20853" s="0" t="n">
        <v>2006</v>
      </c>
    </row>
    <row r="20854" customFormat="false" ht="15" hidden="false" customHeight="false" outlineLevel="0" collapsed="false">
      <c r="A20854" s="0" t="n">
        <v>202509</v>
      </c>
      <c r="B20854" s="0" t="n">
        <v>202509</v>
      </c>
      <c r="C20854" s="37" t="s">
        <v>109</v>
      </c>
      <c r="D20854" s="37" t="s">
        <v>352</v>
      </c>
      <c r="E20854" s="0" t="n">
        <v>1</v>
      </c>
      <c r="F20854" s="38" t="s">
        <v>70</v>
      </c>
      <c r="G20854" s="37" t="s">
        <v>353</v>
      </c>
      <c r="H20854" s="0" t="n">
        <v>525225</v>
      </c>
      <c r="I20854" s="0" t="n">
        <v>335781</v>
      </c>
      <c r="J20854" s="0" t="n">
        <v>2933</v>
      </c>
    </row>
    <row r="20855" customFormat="false" ht="15" hidden="false" customHeight="false" outlineLevel="0" collapsed="false">
      <c r="A20855" s="0" t="n">
        <v>202509</v>
      </c>
      <c r="B20855" s="0" t="n">
        <v>202509</v>
      </c>
      <c r="C20855" s="37" t="s">
        <v>158</v>
      </c>
      <c r="D20855" s="37" t="s">
        <v>354</v>
      </c>
      <c r="E20855" s="0" t="n">
        <v>1</v>
      </c>
      <c r="F20855" s="38" t="s">
        <v>70</v>
      </c>
      <c r="G20855" s="37" t="s">
        <v>355</v>
      </c>
      <c r="H20855" s="0" t="n">
        <v>7697118</v>
      </c>
      <c r="I20855" s="0" t="n">
        <v>2464213</v>
      </c>
      <c r="J20855" s="0" t="n">
        <v>-105894</v>
      </c>
    </row>
    <row r="20856" customFormat="false" ht="15" hidden="false" customHeight="false" outlineLevel="0" collapsed="false">
      <c r="A20856" s="0" t="n">
        <v>202509</v>
      </c>
      <c r="B20856" s="0" t="n">
        <v>202509</v>
      </c>
      <c r="C20856" s="37" t="s">
        <v>158</v>
      </c>
      <c r="D20856" s="37" t="s">
        <v>356</v>
      </c>
      <c r="E20856" s="0" t="n">
        <v>1</v>
      </c>
      <c r="F20856" s="38" t="s">
        <v>70</v>
      </c>
      <c r="G20856" s="37" t="s">
        <v>357</v>
      </c>
      <c r="H20856" s="0" t="n">
        <v>313858</v>
      </c>
      <c r="I20856" s="0" t="n">
        <v>205074</v>
      </c>
      <c r="J20856" s="0" t="n">
        <v>57879</v>
      </c>
    </row>
    <row r="20857" customFormat="false" ht="15" hidden="false" customHeight="false" outlineLevel="0" collapsed="false">
      <c r="A20857" s="0" t="n">
        <v>202509</v>
      </c>
      <c r="B20857" s="0" t="n">
        <v>202509</v>
      </c>
      <c r="C20857" s="37" t="s">
        <v>158</v>
      </c>
      <c r="D20857" s="37" t="s">
        <v>255</v>
      </c>
      <c r="E20857" s="0" t="n">
        <v>1</v>
      </c>
      <c r="F20857" s="38" t="s">
        <v>70</v>
      </c>
      <c r="G20857" s="37" t="s">
        <v>358</v>
      </c>
      <c r="H20857" s="0" t="n">
        <v>286545</v>
      </c>
      <c r="I20857" s="0" t="n">
        <v>97607</v>
      </c>
      <c r="J20857" s="0" t="n">
        <v>3251</v>
      </c>
    </row>
    <row r="20858" customFormat="false" ht="15" hidden="false" customHeight="false" outlineLevel="0" collapsed="false">
      <c r="A20858" s="0" t="n">
        <v>202509</v>
      </c>
      <c r="B20858" s="0" t="n">
        <v>202509</v>
      </c>
      <c r="C20858" s="37" t="s">
        <v>109</v>
      </c>
      <c r="D20858" s="37" t="s">
        <v>104</v>
      </c>
      <c r="E20858" s="0" t="n">
        <v>1</v>
      </c>
      <c r="F20858" s="38" t="s">
        <v>70</v>
      </c>
      <c r="G20858" s="37" t="s">
        <v>359</v>
      </c>
      <c r="H20858" s="0" t="n">
        <v>931692</v>
      </c>
      <c r="I20858" s="0" t="n">
        <v>275071</v>
      </c>
      <c r="J20858" s="0" t="n">
        <v>-11718</v>
      </c>
    </row>
    <row r="20859" customFormat="false" ht="15" hidden="false" customHeight="false" outlineLevel="0" collapsed="false">
      <c r="A20859" s="0" t="n">
        <v>202509</v>
      </c>
      <c r="B20859" s="0" t="n">
        <v>202509</v>
      </c>
      <c r="C20859" s="37" t="s">
        <v>115</v>
      </c>
      <c r="D20859" s="37" t="s">
        <v>360</v>
      </c>
      <c r="E20859" s="0" t="n">
        <v>1</v>
      </c>
      <c r="F20859" s="38" t="s">
        <v>70</v>
      </c>
      <c r="G20859" s="37" t="s">
        <v>361</v>
      </c>
      <c r="H20859" s="0" t="n">
        <v>2672419</v>
      </c>
      <c r="I20859" s="0" t="n">
        <v>524392</v>
      </c>
      <c r="J20859" s="0" t="n">
        <v>-50767</v>
      </c>
    </row>
    <row r="20860" customFormat="false" ht="15" hidden="false" customHeight="false" outlineLevel="0" collapsed="false">
      <c r="A20860" s="0" t="n">
        <v>202509</v>
      </c>
      <c r="B20860" s="0" t="n">
        <v>202509</v>
      </c>
      <c r="C20860" s="37" t="s">
        <v>152</v>
      </c>
      <c r="D20860" s="37" t="s">
        <v>362</v>
      </c>
      <c r="E20860" s="0" t="n">
        <v>1</v>
      </c>
      <c r="F20860" s="38" t="s">
        <v>70</v>
      </c>
      <c r="G20860" s="37" t="s">
        <v>363</v>
      </c>
      <c r="H20860" s="0" t="n">
        <v>1223025</v>
      </c>
      <c r="I20860" s="0" t="n">
        <v>262727</v>
      </c>
      <c r="J20860" s="0" t="n">
        <v>-73</v>
      </c>
    </row>
    <row r="20861" customFormat="false" ht="15" hidden="false" customHeight="false" outlineLevel="0" collapsed="false">
      <c r="A20861" s="0" t="n">
        <v>202509</v>
      </c>
      <c r="B20861" s="0" t="n">
        <v>202509</v>
      </c>
      <c r="C20861" s="37" t="s">
        <v>112</v>
      </c>
      <c r="D20861" s="37" t="s">
        <v>364</v>
      </c>
      <c r="E20861" s="0" t="n">
        <v>1</v>
      </c>
      <c r="F20861" s="38" t="s">
        <v>70</v>
      </c>
      <c r="G20861" s="37" t="s">
        <v>365</v>
      </c>
      <c r="H20861" s="0" t="n">
        <v>746937</v>
      </c>
      <c r="I20861" s="0" t="n">
        <v>240264</v>
      </c>
      <c r="J20861" s="0" t="n">
        <v>25634</v>
      </c>
    </row>
    <row r="20862" customFormat="false" ht="15" hidden="false" customHeight="false" outlineLevel="0" collapsed="false">
      <c r="A20862" s="0" t="n">
        <v>202509</v>
      </c>
      <c r="B20862" s="0" t="n">
        <v>202509</v>
      </c>
      <c r="C20862" s="37" t="s">
        <v>184</v>
      </c>
      <c r="D20862" s="37" t="s">
        <v>341</v>
      </c>
      <c r="E20862" s="0" t="n">
        <v>1</v>
      </c>
      <c r="F20862" s="38" t="s">
        <v>70</v>
      </c>
      <c r="G20862" s="37" t="s">
        <v>366</v>
      </c>
      <c r="H20862" s="0" t="n">
        <v>770213</v>
      </c>
      <c r="I20862" s="0" t="n">
        <v>136116</v>
      </c>
      <c r="J20862" s="0" t="n">
        <v>7412</v>
      </c>
    </row>
    <row r="20863" customFormat="false" ht="15" hidden="false" customHeight="false" outlineLevel="0" collapsed="false">
      <c r="A20863" s="0" t="n">
        <v>202509</v>
      </c>
      <c r="B20863" s="0" t="n">
        <v>202509</v>
      </c>
      <c r="C20863" s="37" t="s">
        <v>184</v>
      </c>
      <c r="D20863" s="37" t="s">
        <v>367</v>
      </c>
      <c r="E20863" s="0" t="n">
        <v>1</v>
      </c>
      <c r="F20863" s="38" t="s">
        <v>70</v>
      </c>
      <c r="G20863" s="37" t="s">
        <v>368</v>
      </c>
      <c r="H20863" s="0" t="n">
        <v>837864</v>
      </c>
      <c r="I20863" s="0" t="n">
        <v>474926</v>
      </c>
      <c r="J20863" s="0" t="n">
        <v>54646</v>
      </c>
    </row>
    <row r="20864" customFormat="false" ht="15" hidden="false" customHeight="false" outlineLevel="0" collapsed="false">
      <c r="A20864" s="0" t="n">
        <v>202509</v>
      </c>
      <c r="B20864" s="0" t="n">
        <v>202509</v>
      </c>
      <c r="C20864" s="37" t="s">
        <v>98</v>
      </c>
      <c r="D20864" s="37" t="s">
        <v>369</v>
      </c>
      <c r="E20864" s="0" t="n">
        <v>1</v>
      </c>
      <c r="F20864" s="38" t="s">
        <v>70</v>
      </c>
      <c r="G20864" s="37" t="s">
        <v>370</v>
      </c>
      <c r="H20864" s="0" t="n">
        <v>374898</v>
      </c>
      <c r="I20864" s="0" t="n">
        <v>51219</v>
      </c>
      <c r="J20864" s="0" t="n">
        <v>7761</v>
      </c>
    </row>
    <row r="20865" customFormat="false" ht="15" hidden="false" customHeight="false" outlineLevel="0" collapsed="false">
      <c r="A20865" s="0" t="n">
        <v>202509</v>
      </c>
      <c r="B20865" s="0" t="n">
        <v>202509</v>
      </c>
      <c r="C20865" s="37" t="s">
        <v>98</v>
      </c>
      <c r="D20865" s="37" t="s">
        <v>308</v>
      </c>
      <c r="E20865" s="0" t="n">
        <v>1</v>
      </c>
      <c r="F20865" s="38" t="s">
        <v>70</v>
      </c>
      <c r="G20865" s="37" t="s">
        <v>371</v>
      </c>
      <c r="H20865" s="0" t="n">
        <v>20079911</v>
      </c>
      <c r="I20865" s="0" t="n">
        <v>4087137</v>
      </c>
      <c r="J20865" s="0" t="n">
        <v>265289</v>
      </c>
    </row>
    <row r="20866" customFormat="false" ht="15" hidden="false" customHeight="false" outlineLevel="0" collapsed="false">
      <c r="A20866" s="0" t="n">
        <v>202509</v>
      </c>
      <c r="B20866" s="0" t="n">
        <v>202509</v>
      </c>
      <c r="C20866" s="37" t="s">
        <v>95</v>
      </c>
      <c r="D20866" s="37" t="s">
        <v>372</v>
      </c>
      <c r="E20866" s="0" t="n">
        <v>1</v>
      </c>
      <c r="F20866" s="38" t="s">
        <v>70</v>
      </c>
      <c r="G20866" s="37" t="s">
        <v>373</v>
      </c>
      <c r="H20866" s="0" t="n">
        <v>1861549</v>
      </c>
      <c r="I20866" s="0" t="n">
        <v>613664</v>
      </c>
      <c r="J20866" s="0" t="n">
        <v>41266</v>
      </c>
    </row>
    <row r="20867" customFormat="false" ht="15" hidden="false" customHeight="false" outlineLevel="0" collapsed="false">
      <c r="A20867" s="0" t="n">
        <v>202509</v>
      </c>
      <c r="B20867" s="0" t="n">
        <v>202509</v>
      </c>
      <c r="C20867" s="37" t="s">
        <v>115</v>
      </c>
      <c r="D20867" s="37" t="s">
        <v>374</v>
      </c>
      <c r="E20867" s="0" t="n">
        <v>1</v>
      </c>
      <c r="F20867" s="38" t="s">
        <v>70</v>
      </c>
      <c r="G20867" s="37" t="s">
        <v>375</v>
      </c>
      <c r="H20867" s="0" t="n">
        <v>3409167</v>
      </c>
      <c r="I20867" s="0" t="n">
        <v>1704999</v>
      </c>
      <c r="J20867" s="0" t="n">
        <v>403355</v>
      </c>
    </row>
    <row r="20868" customFormat="false" ht="15" hidden="false" customHeight="false" outlineLevel="0" collapsed="false">
      <c r="A20868" s="0" t="n">
        <v>202509</v>
      </c>
      <c r="B20868" s="0" t="n">
        <v>202509</v>
      </c>
      <c r="C20868" s="37" t="s">
        <v>101</v>
      </c>
      <c r="D20868" s="37" t="s">
        <v>376</v>
      </c>
      <c r="E20868" s="0" t="n">
        <v>1</v>
      </c>
      <c r="F20868" s="38" t="s">
        <v>70</v>
      </c>
      <c r="G20868" s="37" t="s">
        <v>377</v>
      </c>
      <c r="H20868" s="0" t="n">
        <v>631296</v>
      </c>
      <c r="I20868" s="0" t="n">
        <v>227047</v>
      </c>
      <c r="J20868" s="0" t="n">
        <v>34889</v>
      </c>
    </row>
    <row r="20869" customFormat="false" ht="15" hidden="false" customHeight="false" outlineLevel="0" collapsed="false">
      <c r="A20869" s="0" t="n">
        <v>202509</v>
      </c>
      <c r="B20869" s="0" t="n">
        <v>202509</v>
      </c>
      <c r="C20869" s="37" t="s">
        <v>184</v>
      </c>
      <c r="D20869" s="37" t="s">
        <v>147</v>
      </c>
      <c r="E20869" s="0" t="n">
        <v>1</v>
      </c>
      <c r="F20869" s="38" t="s">
        <v>70</v>
      </c>
      <c r="G20869" s="37" t="s">
        <v>378</v>
      </c>
      <c r="H20869" s="0" t="n">
        <v>744755</v>
      </c>
      <c r="I20869" s="0" t="n">
        <v>331507</v>
      </c>
      <c r="J20869" s="0" t="n">
        <v>39267</v>
      </c>
    </row>
    <row r="20870" customFormat="false" ht="15" hidden="false" customHeight="false" outlineLevel="0" collapsed="false">
      <c r="A20870" s="0" t="n">
        <v>202509</v>
      </c>
      <c r="B20870" s="0" t="n">
        <v>202509</v>
      </c>
      <c r="C20870" s="37" t="s">
        <v>98</v>
      </c>
      <c r="D20870" s="37" t="s">
        <v>320</v>
      </c>
      <c r="E20870" s="0" t="n">
        <v>1</v>
      </c>
      <c r="F20870" s="38" t="s">
        <v>70</v>
      </c>
      <c r="G20870" s="37" t="s">
        <v>379</v>
      </c>
      <c r="H20870" s="0" t="n">
        <v>562169</v>
      </c>
      <c r="I20870" s="0" t="n">
        <v>92327</v>
      </c>
      <c r="J20870" s="0" t="n">
        <v>4219</v>
      </c>
    </row>
    <row r="20871" customFormat="false" ht="15" hidden="false" customHeight="false" outlineLevel="0" collapsed="false">
      <c r="A20871" s="0" t="n">
        <v>202509</v>
      </c>
      <c r="B20871" s="0" t="n">
        <v>202509</v>
      </c>
      <c r="C20871" s="37" t="s">
        <v>112</v>
      </c>
      <c r="D20871" s="37" t="s">
        <v>380</v>
      </c>
      <c r="E20871" s="0" t="n">
        <v>1</v>
      </c>
      <c r="F20871" s="38" t="s">
        <v>70</v>
      </c>
      <c r="G20871" s="37" t="s">
        <v>381</v>
      </c>
      <c r="H20871" s="0" t="n">
        <v>65155</v>
      </c>
      <c r="I20871" s="0" t="n">
        <v>11577</v>
      </c>
      <c r="J20871" s="0" t="n">
        <v>1708</v>
      </c>
    </row>
    <row r="20872" customFormat="false" ht="15" hidden="false" customHeight="false" outlineLevel="0" collapsed="false">
      <c r="A20872" s="0" t="n">
        <v>202509</v>
      </c>
      <c r="B20872" s="0" t="n">
        <v>202509</v>
      </c>
      <c r="C20872" s="37" t="s">
        <v>106</v>
      </c>
      <c r="D20872" s="37" t="s">
        <v>120</v>
      </c>
      <c r="E20872" s="0" t="n">
        <v>1</v>
      </c>
      <c r="F20872" s="38" t="s">
        <v>70</v>
      </c>
      <c r="G20872" s="37" t="s">
        <v>382</v>
      </c>
      <c r="H20872" s="0" t="n">
        <v>232912</v>
      </c>
      <c r="I20872" s="0" t="n">
        <v>53414</v>
      </c>
      <c r="J20872" s="0" t="n">
        <v>6155</v>
      </c>
    </row>
    <row r="20873" customFormat="false" ht="15" hidden="false" customHeight="false" outlineLevel="0" collapsed="false">
      <c r="A20873" s="0" t="n">
        <v>202509</v>
      </c>
      <c r="B20873" s="0" t="n">
        <v>202509</v>
      </c>
      <c r="C20873" s="37" t="s">
        <v>112</v>
      </c>
      <c r="D20873" s="37" t="s">
        <v>383</v>
      </c>
      <c r="E20873" s="0" t="n">
        <v>1</v>
      </c>
      <c r="F20873" s="38" t="s">
        <v>70</v>
      </c>
      <c r="G20873" s="37" t="s">
        <v>384</v>
      </c>
      <c r="H20873" s="0" t="n">
        <v>222964</v>
      </c>
      <c r="I20873" s="0" t="n">
        <v>66356</v>
      </c>
      <c r="J20873" s="0" t="n">
        <v>7396</v>
      </c>
    </row>
    <row r="20874" customFormat="false" ht="15" hidden="false" customHeight="false" outlineLevel="0" collapsed="false">
      <c r="A20874" s="0" t="n">
        <v>202509</v>
      </c>
      <c r="B20874" s="0" t="n">
        <v>202509</v>
      </c>
      <c r="C20874" s="37" t="s">
        <v>184</v>
      </c>
      <c r="D20874" s="37" t="s">
        <v>385</v>
      </c>
      <c r="E20874" s="0" t="n">
        <v>1</v>
      </c>
      <c r="F20874" s="38" t="s">
        <v>70</v>
      </c>
      <c r="G20874" s="37" t="s">
        <v>386</v>
      </c>
      <c r="H20874" s="0" t="n">
        <v>98233</v>
      </c>
      <c r="I20874" s="0" t="n">
        <v>17452</v>
      </c>
      <c r="J20874" s="0" t="n">
        <v>2648</v>
      </c>
    </row>
    <row r="20875" customFormat="false" ht="15" hidden="false" customHeight="false" outlineLevel="0" collapsed="false">
      <c r="A20875" s="0" t="n">
        <v>202509</v>
      </c>
      <c r="B20875" s="0" t="n">
        <v>202509</v>
      </c>
      <c r="C20875" s="37" t="s">
        <v>98</v>
      </c>
      <c r="D20875" s="37" t="s">
        <v>387</v>
      </c>
      <c r="E20875" s="0" t="n">
        <v>1</v>
      </c>
      <c r="F20875" s="38" t="s">
        <v>70</v>
      </c>
      <c r="G20875" s="37" t="s">
        <v>388</v>
      </c>
      <c r="H20875" s="0" t="n">
        <v>323362</v>
      </c>
      <c r="I20875" s="0" t="n">
        <v>60179</v>
      </c>
      <c r="J20875" s="0" t="n">
        <v>6777</v>
      </c>
    </row>
    <row r="20876" customFormat="false" ht="15" hidden="false" customHeight="false" outlineLevel="0" collapsed="false">
      <c r="A20876" s="0" t="n">
        <v>202509</v>
      </c>
      <c r="B20876" s="0" t="n">
        <v>202509</v>
      </c>
      <c r="C20876" s="37" t="s">
        <v>115</v>
      </c>
      <c r="D20876" s="37" t="s">
        <v>389</v>
      </c>
      <c r="E20876" s="0" t="n">
        <v>1</v>
      </c>
      <c r="F20876" s="38" t="s">
        <v>70</v>
      </c>
      <c r="G20876" s="37" t="s">
        <v>390</v>
      </c>
      <c r="H20876" s="0" t="n">
        <v>6254884</v>
      </c>
      <c r="I20876" s="0" t="n">
        <v>957300</v>
      </c>
      <c r="J20876" s="0" t="n">
        <v>-68853</v>
      </c>
    </row>
    <row r="20877" customFormat="false" ht="15" hidden="false" customHeight="false" outlineLevel="0" collapsed="false">
      <c r="A20877" s="0" t="n">
        <v>202509</v>
      </c>
      <c r="B20877" s="0" t="n">
        <v>202509</v>
      </c>
      <c r="C20877" s="37" t="s">
        <v>124</v>
      </c>
      <c r="D20877" s="37" t="s">
        <v>391</v>
      </c>
      <c r="E20877" s="0" t="n">
        <v>1</v>
      </c>
      <c r="F20877" s="38" t="s">
        <v>70</v>
      </c>
      <c r="G20877" s="37" t="s">
        <v>392</v>
      </c>
      <c r="H20877" s="0" t="n">
        <v>1208437</v>
      </c>
      <c r="I20877" s="0" t="n">
        <v>287069</v>
      </c>
      <c r="J20877" s="0" t="n">
        <v>24535</v>
      </c>
    </row>
    <row r="20878" customFormat="false" ht="15" hidden="false" customHeight="false" outlineLevel="0" collapsed="false">
      <c r="A20878" s="0" t="n">
        <v>202509</v>
      </c>
      <c r="B20878" s="0" t="n">
        <v>202509</v>
      </c>
      <c r="C20878" s="37" t="s">
        <v>197</v>
      </c>
      <c r="D20878" s="37" t="s">
        <v>393</v>
      </c>
      <c r="E20878" s="0" t="n">
        <v>1</v>
      </c>
      <c r="F20878" s="38" t="s">
        <v>70</v>
      </c>
      <c r="G20878" s="37" t="s">
        <v>394</v>
      </c>
      <c r="H20878" s="0" t="n">
        <v>5399231</v>
      </c>
      <c r="I20878" s="0" t="n">
        <v>2474226</v>
      </c>
      <c r="J20878" s="0" t="n">
        <v>-77953</v>
      </c>
    </row>
    <row r="20879" customFormat="false" ht="15" hidden="false" customHeight="false" outlineLevel="0" collapsed="false">
      <c r="A20879" s="0" t="n">
        <v>202509</v>
      </c>
      <c r="B20879" s="0" t="n">
        <v>202509</v>
      </c>
      <c r="C20879" s="37" t="s">
        <v>136</v>
      </c>
      <c r="D20879" s="37" t="s">
        <v>245</v>
      </c>
      <c r="E20879" s="0" t="n">
        <v>1</v>
      </c>
      <c r="F20879" s="38" t="s">
        <v>70</v>
      </c>
      <c r="G20879" s="37" t="s">
        <v>395</v>
      </c>
      <c r="H20879" s="0" t="n">
        <v>3783392</v>
      </c>
      <c r="I20879" s="0" t="n">
        <v>2490539</v>
      </c>
      <c r="J20879" s="0" t="n">
        <v>356968</v>
      </c>
    </row>
    <row r="20880" customFormat="false" ht="15" hidden="false" customHeight="false" outlineLevel="0" collapsed="false">
      <c r="A20880" s="0" t="n">
        <v>202509</v>
      </c>
      <c r="B20880" s="0" t="n">
        <v>202509</v>
      </c>
      <c r="C20880" s="37" t="s">
        <v>158</v>
      </c>
      <c r="D20880" s="37" t="s">
        <v>396</v>
      </c>
      <c r="E20880" s="0" t="n">
        <v>1</v>
      </c>
      <c r="F20880" s="38" t="s">
        <v>70</v>
      </c>
      <c r="G20880" s="37" t="s">
        <v>397</v>
      </c>
      <c r="H20880" s="0" t="n">
        <v>4299404</v>
      </c>
      <c r="I20880" s="0" t="n">
        <v>992323</v>
      </c>
      <c r="J20880" s="0" t="n">
        <v>-76254</v>
      </c>
    </row>
    <row r="20881" customFormat="false" ht="15" hidden="false" customHeight="false" outlineLevel="0" collapsed="false">
      <c r="A20881" s="0" t="n">
        <v>202509</v>
      </c>
      <c r="B20881" s="0" t="n">
        <v>202509</v>
      </c>
      <c r="C20881" s="37" t="s">
        <v>136</v>
      </c>
      <c r="D20881" s="37" t="s">
        <v>398</v>
      </c>
      <c r="E20881" s="0" t="n">
        <v>1</v>
      </c>
      <c r="F20881" s="38" t="s">
        <v>70</v>
      </c>
      <c r="G20881" s="37" t="s">
        <v>399</v>
      </c>
      <c r="H20881" s="0" t="n">
        <v>560100</v>
      </c>
      <c r="I20881" s="0" t="n">
        <v>275565</v>
      </c>
      <c r="J20881" s="0" t="n">
        <v>21189</v>
      </c>
    </row>
    <row r="20882" customFormat="false" ht="15" hidden="false" customHeight="false" outlineLevel="0" collapsed="false">
      <c r="A20882" s="0" t="n">
        <v>202509</v>
      </c>
      <c r="B20882" s="0" t="n">
        <v>202509</v>
      </c>
      <c r="C20882" s="37" t="s">
        <v>95</v>
      </c>
      <c r="D20882" s="37" t="s">
        <v>367</v>
      </c>
      <c r="E20882" s="0" t="n">
        <v>1</v>
      </c>
      <c r="F20882" s="38" t="s">
        <v>70</v>
      </c>
      <c r="G20882" s="37" t="s">
        <v>400</v>
      </c>
      <c r="H20882" s="0" t="n">
        <v>2737834</v>
      </c>
      <c r="I20882" s="0" t="n">
        <v>751735</v>
      </c>
      <c r="J20882" s="0" t="n">
        <v>64486</v>
      </c>
    </row>
    <row r="20883" customFormat="false" ht="15" hidden="false" customHeight="false" outlineLevel="0" collapsed="false">
      <c r="A20883" s="0" t="n">
        <v>202509</v>
      </c>
      <c r="B20883" s="0" t="n">
        <v>202509</v>
      </c>
      <c r="C20883" s="37" t="s">
        <v>149</v>
      </c>
      <c r="D20883" s="37" t="s">
        <v>401</v>
      </c>
      <c r="E20883" s="0" t="n">
        <v>1</v>
      </c>
      <c r="F20883" s="38" t="s">
        <v>70</v>
      </c>
      <c r="G20883" s="37" t="s">
        <v>402</v>
      </c>
      <c r="H20883" s="0" t="n">
        <v>2755882</v>
      </c>
      <c r="I20883" s="0" t="n">
        <v>867186</v>
      </c>
      <c r="J20883" s="0" t="n">
        <v>-30090</v>
      </c>
    </row>
    <row r="20884" customFormat="false" ht="15" hidden="false" customHeight="false" outlineLevel="0" collapsed="false">
      <c r="A20884" s="0" t="n">
        <v>202509</v>
      </c>
      <c r="B20884" s="0" t="n">
        <v>202509</v>
      </c>
      <c r="C20884" s="37" t="s">
        <v>95</v>
      </c>
      <c r="D20884" s="37" t="s">
        <v>159</v>
      </c>
      <c r="E20884" s="0" t="n">
        <v>1</v>
      </c>
      <c r="F20884" s="38" t="s">
        <v>70</v>
      </c>
      <c r="G20884" s="37" t="s">
        <v>403</v>
      </c>
      <c r="H20884" s="0" t="n">
        <v>581564</v>
      </c>
      <c r="I20884" s="0" t="n">
        <v>147078</v>
      </c>
      <c r="J20884" s="0" t="n">
        <v>10574</v>
      </c>
    </row>
    <row r="20885" customFormat="false" ht="15" hidden="false" customHeight="false" outlineLevel="0" collapsed="false">
      <c r="A20885" s="0" t="n">
        <v>202509</v>
      </c>
      <c r="B20885" s="0" t="n">
        <v>202509</v>
      </c>
      <c r="C20885" s="37" t="s">
        <v>197</v>
      </c>
      <c r="D20885" s="37" t="s">
        <v>198</v>
      </c>
      <c r="E20885" s="0" t="n">
        <v>1</v>
      </c>
      <c r="F20885" s="38" t="s">
        <v>70</v>
      </c>
      <c r="G20885" s="37" t="s">
        <v>404</v>
      </c>
      <c r="H20885" s="0" t="n">
        <v>3227515</v>
      </c>
      <c r="I20885" s="0" t="n">
        <v>2693783</v>
      </c>
      <c r="J20885" s="0" t="n">
        <v>422311</v>
      </c>
    </row>
    <row r="20886" customFormat="false" ht="15" hidden="false" customHeight="false" outlineLevel="0" collapsed="false">
      <c r="A20886" s="0" t="n">
        <v>202509</v>
      </c>
      <c r="B20886" s="0" t="n">
        <v>202509</v>
      </c>
      <c r="C20886" s="37" t="s">
        <v>136</v>
      </c>
      <c r="D20886" s="37" t="s">
        <v>134</v>
      </c>
      <c r="E20886" s="0" t="n">
        <v>1</v>
      </c>
      <c r="F20886" s="38" t="s">
        <v>70</v>
      </c>
      <c r="G20886" s="37" t="s">
        <v>405</v>
      </c>
      <c r="H20886" s="0" t="n">
        <v>2213449</v>
      </c>
      <c r="I20886" s="0" t="n">
        <v>466352</v>
      </c>
      <c r="J20886" s="0" t="n">
        <v>11348</v>
      </c>
    </row>
    <row r="20887" customFormat="false" ht="15" hidden="false" customHeight="false" outlineLevel="0" collapsed="false">
      <c r="A20887" s="0" t="n">
        <v>202509</v>
      </c>
      <c r="B20887" s="0" t="n">
        <v>202509</v>
      </c>
      <c r="C20887" s="37" t="s">
        <v>152</v>
      </c>
      <c r="D20887" s="37" t="s">
        <v>132</v>
      </c>
      <c r="E20887" s="0" t="n">
        <v>1</v>
      </c>
      <c r="F20887" s="38" t="s">
        <v>70</v>
      </c>
      <c r="G20887" s="37" t="s">
        <v>406</v>
      </c>
      <c r="H20887" s="0" t="n">
        <v>791117</v>
      </c>
      <c r="I20887" s="0" t="n">
        <v>147217</v>
      </c>
      <c r="J20887" s="0" t="n">
        <v>16039</v>
      </c>
    </row>
    <row r="20888" customFormat="false" ht="15" hidden="false" customHeight="false" outlineLevel="0" collapsed="false">
      <c r="A20888" s="0" t="n">
        <v>202509</v>
      </c>
      <c r="B20888" s="0" t="n">
        <v>202509</v>
      </c>
      <c r="C20888" s="37" t="s">
        <v>178</v>
      </c>
      <c r="D20888" s="37" t="s">
        <v>391</v>
      </c>
      <c r="E20888" s="0" t="n">
        <v>1</v>
      </c>
      <c r="F20888" s="38" t="s">
        <v>70</v>
      </c>
      <c r="G20888" s="37" t="s">
        <v>407</v>
      </c>
      <c r="H20888" s="0" t="n">
        <v>405734</v>
      </c>
      <c r="I20888" s="0" t="n">
        <v>94075</v>
      </c>
      <c r="J20888" s="0" t="n">
        <v>12302</v>
      </c>
    </row>
    <row r="20889" customFormat="false" ht="15" hidden="false" customHeight="false" outlineLevel="0" collapsed="false">
      <c r="A20889" s="0" t="n">
        <v>202509</v>
      </c>
      <c r="B20889" s="0" t="n">
        <v>202509</v>
      </c>
      <c r="C20889" s="37" t="s">
        <v>115</v>
      </c>
      <c r="D20889" s="37" t="s">
        <v>241</v>
      </c>
      <c r="E20889" s="0" t="n">
        <v>1</v>
      </c>
      <c r="F20889" s="38" t="s">
        <v>70</v>
      </c>
      <c r="G20889" s="37" t="s">
        <v>408</v>
      </c>
      <c r="H20889" s="0" t="n">
        <v>413108</v>
      </c>
      <c r="I20889" s="0" t="n">
        <v>65273</v>
      </c>
      <c r="J20889" s="0" t="n">
        <v>-1745</v>
      </c>
    </row>
    <row r="20890" customFormat="false" ht="15" hidden="false" customHeight="false" outlineLevel="0" collapsed="false">
      <c r="A20890" s="0" t="n">
        <v>202509</v>
      </c>
      <c r="B20890" s="0" t="n">
        <v>202509</v>
      </c>
      <c r="C20890" s="37" t="s">
        <v>197</v>
      </c>
      <c r="D20890" s="37" t="s">
        <v>292</v>
      </c>
      <c r="E20890" s="0" t="n">
        <v>1</v>
      </c>
      <c r="F20890" s="38" t="s">
        <v>70</v>
      </c>
      <c r="G20890" s="37" t="s">
        <v>409</v>
      </c>
      <c r="H20890" s="0" t="n">
        <v>1496669</v>
      </c>
      <c r="I20890" s="0" t="n">
        <v>678122</v>
      </c>
      <c r="J20890" s="0" t="n">
        <v>57052</v>
      </c>
    </row>
    <row r="20891" customFormat="false" ht="15" hidden="false" customHeight="false" outlineLevel="0" collapsed="false">
      <c r="A20891" s="0" t="n">
        <v>202509</v>
      </c>
      <c r="B20891" s="0" t="n">
        <v>202509</v>
      </c>
      <c r="C20891" s="37" t="s">
        <v>112</v>
      </c>
      <c r="D20891" s="37" t="s">
        <v>116</v>
      </c>
      <c r="E20891" s="0" t="n">
        <v>1</v>
      </c>
      <c r="F20891" s="38" t="s">
        <v>70</v>
      </c>
      <c r="G20891" s="37" t="s">
        <v>410</v>
      </c>
      <c r="H20891" s="0" t="n">
        <v>998257</v>
      </c>
      <c r="I20891" s="0" t="n">
        <v>605931</v>
      </c>
      <c r="J20891" s="0" t="n">
        <v>35698</v>
      </c>
    </row>
    <row r="20892" customFormat="false" ht="15" hidden="false" customHeight="false" outlineLevel="0" collapsed="false">
      <c r="A20892" s="0" t="n">
        <v>202509</v>
      </c>
      <c r="B20892" s="0" t="n">
        <v>202509</v>
      </c>
      <c r="C20892" s="37" t="s">
        <v>106</v>
      </c>
      <c r="D20892" s="37" t="s">
        <v>181</v>
      </c>
      <c r="E20892" s="0" t="n">
        <v>1</v>
      </c>
      <c r="F20892" s="38" t="s">
        <v>70</v>
      </c>
      <c r="G20892" s="37" t="s">
        <v>411</v>
      </c>
      <c r="H20892" s="0" t="n">
        <v>524069</v>
      </c>
      <c r="I20892" s="0" t="n">
        <v>275464</v>
      </c>
      <c r="J20892" s="0" t="n">
        <v>21628</v>
      </c>
    </row>
    <row r="20893" customFormat="false" ht="15" hidden="false" customHeight="false" outlineLevel="0" collapsed="false">
      <c r="A20893" s="0" t="n">
        <v>202509</v>
      </c>
      <c r="B20893" s="0" t="n">
        <v>202509</v>
      </c>
      <c r="C20893" s="37" t="s">
        <v>112</v>
      </c>
      <c r="D20893" s="37" t="s">
        <v>412</v>
      </c>
      <c r="E20893" s="0" t="n">
        <v>1</v>
      </c>
      <c r="F20893" s="38" t="s">
        <v>70</v>
      </c>
      <c r="G20893" s="37" t="s">
        <v>413</v>
      </c>
      <c r="H20893" s="0" t="n">
        <v>983086</v>
      </c>
      <c r="I20893" s="0" t="n">
        <v>478679</v>
      </c>
      <c r="J20893" s="0" t="n">
        <v>-38490</v>
      </c>
    </row>
    <row r="20894" customFormat="false" ht="15" hidden="false" customHeight="false" outlineLevel="0" collapsed="false">
      <c r="A20894" s="0" t="n">
        <v>202509</v>
      </c>
      <c r="B20894" s="0" t="n">
        <v>202509</v>
      </c>
      <c r="C20894" s="37" t="s">
        <v>115</v>
      </c>
      <c r="D20894" s="37" t="s">
        <v>414</v>
      </c>
      <c r="E20894" s="0" t="n">
        <v>1</v>
      </c>
      <c r="F20894" s="38" t="s">
        <v>70</v>
      </c>
      <c r="G20894" s="37" t="s">
        <v>415</v>
      </c>
      <c r="H20894" s="0" t="n">
        <v>3232025</v>
      </c>
      <c r="I20894" s="0" t="n">
        <v>395649</v>
      </c>
      <c r="J20894" s="0" t="n">
        <v>-24030</v>
      </c>
    </row>
    <row r="20895" customFormat="false" ht="15" hidden="false" customHeight="false" outlineLevel="0" collapsed="false">
      <c r="A20895" s="0" t="n">
        <v>202509</v>
      </c>
      <c r="B20895" s="0" t="n">
        <v>202509</v>
      </c>
      <c r="C20895" s="37" t="s">
        <v>184</v>
      </c>
      <c r="D20895" s="37" t="s">
        <v>231</v>
      </c>
      <c r="E20895" s="0" t="n">
        <v>1</v>
      </c>
      <c r="F20895" s="38" t="s">
        <v>70</v>
      </c>
      <c r="G20895" s="37" t="s">
        <v>416</v>
      </c>
      <c r="H20895" s="0" t="n">
        <v>2568572</v>
      </c>
      <c r="I20895" s="0" t="n">
        <v>381862</v>
      </c>
      <c r="J20895" s="0" t="n">
        <v>77139</v>
      </c>
    </row>
    <row r="20896" customFormat="false" ht="15" hidden="false" customHeight="false" outlineLevel="0" collapsed="false">
      <c r="A20896" s="0" t="n">
        <v>202509</v>
      </c>
      <c r="B20896" s="0" t="n">
        <v>202509</v>
      </c>
      <c r="C20896" s="37" t="s">
        <v>115</v>
      </c>
      <c r="D20896" s="37" t="s">
        <v>364</v>
      </c>
      <c r="E20896" s="0" t="n">
        <v>1</v>
      </c>
      <c r="F20896" s="38" t="s">
        <v>70</v>
      </c>
      <c r="G20896" s="37" t="s">
        <v>417</v>
      </c>
      <c r="H20896" s="0" t="n">
        <v>8848230</v>
      </c>
      <c r="I20896" s="0" t="n">
        <v>6168890</v>
      </c>
      <c r="J20896" s="0" t="n">
        <v>960059</v>
      </c>
    </row>
    <row r="20897" customFormat="false" ht="15" hidden="false" customHeight="false" outlineLevel="0" collapsed="false">
      <c r="A20897" s="0" t="n">
        <v>202509</v>
      </c>
      <c r="B20897" s="0" t="n">
        <v>202509</v>
      </c>
      <c r="C20897" s="37" t="s">
        <v>184</v>
      </c>
      <c r="D20897" s="37" t="s">
        <v>320</v>
      </c>
      <c r="E20897" s="0" t="n">
        <v>1</v>
      </c>
      <c r="F20897" s="38" t="s">
        <v>70</v>
      </c>
      <c r="G20897" s="37" t="s">
        <v>418</v>
      </c>
      <c r="H20897" s="0" t="n">
        <v>4759783</v>
      </c>
      <c r="I20897" s="0" t="n">
        <v>1397099</v>
      </c>
      <c r="J20897" s="0" t="n">
        <v>142518</v>
      </c>
    </row>
    <row r="20898" customFormat="false" ht="15" hidden="false" customHeight="false" outlineLevel="0" collapsed="false">
      <c r="A20898" s="0" t="n">
        <v>202509</v>
      </c>
      <c r="B20898" s="0" t="n">
        <v>202509</v>
      </c>
      <c r="C20898" s="37" t="s">
        <v>197</v>
      </c>
      <c r="D20898" s="37" t="s">
        <v>174</v>
      </c>
      <c r="E20898" s="0" t="n">
        <v>1</v>
      </c>
      <c r="F20898" s="38" t="s">
        <v>70</v>
      </c>
      <c r="G20898" s="37" t="s">
        <v>419</v>
      </c>
      <c r="H20898" s="0" t="n">
        <v>238481</v>
      </c>
      <c r="I20898" s="0" t="n">
        <v>121533</v>
      </c>
      <c r="J20898" s="0" t="n">
        <v>20680</v>
      </c>
    </row>
    <row r="20899" customFormat="false" ht="15" hidden="false" customHeight="false" outlineLevel="0" collapsed="false">
      <c r="A20899" s="0" t="n">
        <v>202509</v>
      </c>
      <c r="B20899" s="0" t="n">
        <v>202509</v>
      </c>
      <c r="C20899" s="37" t="s">
        <v>106</v>
      </c>
      <c r="D20899" s="37" t="s">
        <v>420</v>
      </c>
      <c r="E20899" s="0" t="n">
        <v>1</v>
      </c>
      <c r="F20899" s="38" t="s">
        <v>70</v>
      </c>
      <c r="G20899" s="37" t="s">
        <v>421</v>
      </c>
      <c r="H20899" s="0" t="n">
        <v>10104369</v>
      </c>
      <c r="I20899" s="0" t="n">
        <v>1003151</v>
      </c>
      <c r="J20899" s="0" t="n">
        <v>-52755</v>
      </c>
    </row>
    <row r="20900" customFormat="false" ht="15" hidden="false" customHeight="false" outlineLevel="0" collapsed="false">
      <c r="A20900" s="0" t="n">
        <v>202509</v>
      </c>
      <c r="B20900" s="0" t="n">
        <v>202509</v>
      </c>
      <c r="C20900" s="37" t="s">
        <v>109</v>
      </c>
      <c r="D20900" s="37" t="s">
        <v>107</v>
      </c>
      <c r="E20900" s="0" t="n">
        <v>1</v>
      </c>
      <c r="F20900" s="38" t="s">
        <v>70</v>
      </c>
      <c r="G20900" s="37" t="s">
        <v>422</v>
      </c>
      <c r="H20900" s="0" t="n">
        <v>768337</v>
      </c>
      <c r="I20900" s="0" t="n">
        <v>206396</v>
      </c>
      <c r="J20900" s="0" t="n">
        <v>11827</v>
      </c>
    </row>
    <row r="20901" customFormat="false" ht="15" hidden="false" customHeight="false" outlineLevel="0" collapsed="false">
      <c r="A20901" s="0" t="n">
        <v>202509</v>
      </c>
      <c r="B20901" s="0" t="n">
        <v>202509</v>
      </c>
      <c r="C20901" s="37" t="s">
        <v>184</v>
      </c>
      <c r="D20901" s="37" t="s">
        <v>423</v>
      </c>
      <c r="E20901" s="0" t="n">
        <v>1</v>
      </c>
      <c r="F20901" s="38" t="s">
        <v>70</v>
      </c>
      <c r="G20901" s="37" t="s">
        <v>424</v>
      </c>
      <c r="H20901" s="0" t="n">
        <v>3948064</v>
      </c>
      <c r="I20901" s="0" t="n">
        <v>1935426</v>
      </c>
      <c r="J20901" s="0" t="n">
        <v>92702</v>
      </c>
    </row>
    <row r="20902" customFormat="false" ht="15" hidden="false" customHeight="false" outlineLevel="0" collapsed="false">
      <c r="A20902" s="0" t="n">
        <v>202509</v>
      </c>
      <c r="B20902" s="0" t="n">
        <v>202509</v>
      </c>
      <c r="C20902" s="37" t="s">
        <v>106</v>
      </c>
      <c r="D20902" s="37" t="s">
        <v>425</v>
      </c>
      <c r="E20902" s="0" t="n">
        <v>1</v>
      </c>
      <c r="F20902" s="38" t="s">
        <v>70</v>
      </c>
      <c r="G20902" s="37" t="s">
        <v>426</v>
      </c>
      <c r="H20902" s="0" t="n">
        <v>1183445</v>
      </c>
      <c r="I20902" s="0" t="n">
        <v>365297</v>
      </c>
      <c r="J20902" s="0" t="n">
        <v>1089</v>
      </c>
    </row>
    <row r="20903" customFormat="false" ht="15" hidden="false" customHeight="false" outlineLevel="0" collapsed="false">
      <c r="A20903" s="0" t="n">
        <v>202509</v>
      </c>
      <c r="B20903" s="0" t="n">
        <v>202509</v>
      </c>
      <c r="C20903" s="37" t="s">
        <v>152</v>
      </c>
      <c r="D20903" s="37" t="s">
        <v>214</v>
      </c>
      <c r="E20903" s="0" t="n">
        <v>1</v>
      </c>
      <c r="F20903" s="38" t="s">
        <v>70</v>
      </c>
      <c r="G20903" s="37" t="s">
        <v>427</v>
      </c>
      <c r="H20903" s="0" t="n">
        <v>1272863</v>
      </c>
      <c r="I20903" s="0" t="n">
        <v>303204</v>
      </c>
      <c r="J20903" s="0" t="n">
        <v>-10117</v>
      </c>
    </row>
    <row r="20904" customFormat="false" ht="15" hidden="false" customHeight="false" outlineLevel="0" collapsed="false">
      <c r="A20904" s="0" t="n">
        <v>202509</v>
      </c>
      <c r="B20904" s="0" t="n">
        <v>202509</v>
      </c>
      <c r="C20904" s="37" t="s">
        <v>101</v>
      </c>
      <c r="D20904" s="37" t="s">
        <v>251</v>
      </c>
      <c r="E20904" s="0" t="n">
        <v>1</v>
      </c>
      <c r="F20904" s="38" t="s">
        <v>70</v>
      </c>
      <c r="G20904" s="37" t="s">
        <v>428</v>
      </c>
      <c r="H20904" s="0" t="n">
        <v>203171</v>
      </c>
      <c r="I20904" s="0" t="n">
        <v>33459</v>
      </c>
      <c r="J20904" s="0" t="n">
        <v>7081</v>
      </c>
    </row>
    <row r="20905" customFormat="false" ht="15" hidden="false" customHeight="false" outlineLevel="0" collapsed="false">
      <c r="A20905" s="0" t="n">
        <v>202509</v>
      </c>
      <c r="B20905" s="0" t="n">
        <v>202509</v>
      </c>
      <c r="C20905" s="37" t="s">
        <v>115</v>
      </c>
      <c r="D20905" s="37" t="s">
        <v>200</v>
      </c>
      <c r="E20905" s="0" t="n">
        <v>1</v>
      </c>
      <c r="F20905" s="38" t="s">
        <v>70</v>
      </c>
      <c r="G20905" s="37" t="s">
        <v>429</v>
      </c>
      <c r="H20905" s="0" t="n">
        <v>1133798</v>
      </c>
      <c r="I20905" s="0" t="n">
        <v>385149</v>
      </c>
      <c r="J20905" s="0" t="n">
        <v>6572</v>
      </c>
    </row>
    <row r="20906" customFormat="false" ht="15" hidden="false" customHeight="false" outlineLevel="0" collapsed="false">
      <c r="A20906" s="0" t="n">
        <v>202509</v>
      </c>
      <c r="B20906" s="0" t="n">
        <v>202509</v>
      </c>
      <c r="C20906" s="37" t="s">
        <v>124</v>
      </c>
      <c r="D20906" s="37" t="s">
        <v>430</v>
      </c>
      <c r="E20906" s="0" t="n">
        <v>1</v>
      </c>
      <c r="F20906" s="38" t="s">
        <v>70</v>
      </c>
      <c r="G20906" s="37" t="s">
        <v>431</v>
      </c>
      <c r="H20906" s="0" t="n">
        <v>194047</v>
      </c>
      <c r="I20906" s="0" t="n">
        <v>27640</v>
      </c>
      <c r="J20906" s="0" t="n">
        <v>3457</v>
      </c>
    </row>
    <row r="20907" customFormat="false" ht="15" hidden="false" customHeight="false" outlineLevel="0" collapsed="false">
      <c r="A20907" s="0" t="n">
        <v>202509</v>
      </c>
      <c r="B20907" s="0" t="n">
        <v>202509</v>
      </c>
      <c r="C20907" s="37" t="s">
        <v>197</v>
      </c>
      <c r="D20907" s="37" t="s">
        <v>243</v>
      </c>
      <c r="E20907" s="0" t="n">
        <v>1</v>
      </c>
      <c r="F20907" s="38" t="s">
        <v>70</v>
      </c>
      <c r="G20907" s="37" t="s">
        <v>432</v>
      </c>
      <c r="H20907" s="0" t="n">
        <v>4890826</v>
      </c>
      <c r="I20907" s="0" t="n">
        <v>863456</v>
      </c>
      <c r="J20907" s="0" t="n">
        <v>97765</v>
      </c>
    </row>
    <row r="20908" customFormat="false" ht="15" hidden="false" customHeight="false" outlineLevel="0" collapsed="false">
      <c r="A20908" s="0" t="n">
        <v>202509</v>
      </c>
      <c r="B20908" s="0" t="n">
        <v>202509</v>
      </c>
      <c r="C20908" s="37" t="s">
        <v>136</v>
      </c>
      <c r="D20908" s="37" t="s">
        <v>389</v>
      </c>
      <c r="E20908" s="0" t="n">
        <v>1</v>
      </c>
      <c r="F20908" s="38" t="s">
        <v>70</v>
      </c>
      <c r="G20908" s="37" t="s">
        <v>433</v>
      </c>
      <c r="H20908" s="0" t="n">
        <v>8141521</v>
      </c>
      <c r="I20908" s="0" t="n">
        <v>4051589</v>
      </c>
      <c r="J20908" s="0" t="n">
        <v>747690</v>
      </c>
    </row>
    <row r="20909" customFormat="false" ht="15" hidden="false" customHeight="false" outlineLevel="0" collapsed="false">
      <c r="A20909" s="0" t="n">
        <v>202509</v>
      </c>
      <c r="B20909" s="0" t="n">
        <v>202509</v>
      </c>
      <c r="C20909" s="37" t="s">
        <v>197</v>
      </c>
      <c r="D20909" s="37" t="s">
        <v>127</v>
      </c>
      <c r="E20909" s="0" t="n">
        <v>1</v>
      </c>
      <c r="F20909" s="38" t="s">
        <v>70</v>
      </c>
      <c r="G20909" s="37" t="s">
        <v>434</v>
      </c>
      <c r="H20909" s="0" t="n">
        <v>333446</v>
      </c>
      <c r="I20909" s="0" t="n">
        <v>81300</v>
      </c>
      <c r="J20909" s="0" t="n">
        <v>12473</v>
      </c>
    </row>
    <row r="20910" customFormat="false" ht="15" hidden="false" customHeight="false" outlineLevel="0" collapsed="false">
      <c r="A20910" s="0" t="n">
        <v>202509</v>
      </c>
      <c r="B20910" s="0" t="n">
        <v>202509</v>
      </c>
      <c r="C20910" s="37" t="s">
        <v>149</v>
      </c>
      <c r="D20910" s="37" t="s">
        <v>330</v>
      </c>
      <c r="E20910" s="0" t="n">
        <v>1</v>
      </c>
      <c r="F20910" s="38" t="s">
        <v>70</v>
      </c>
      <c r="G20910" s="37" t="s">
        <v>435</v>
      </c>
      <c r="H20910" s="0" t="n">
        <v>1435879</v>
      </c>
      <c r="I20910" s="0" t="n">
        <v>147200</v>
      </c>
      <c r="J20910" s="0" t="n">
        <v>7249</v>
      </c>
    </row>
    <row r="20911" customFormat="false" ht="15" hidden="false" customHeight="false" outlineLevel="0" collapsed="false">
      <c r="A20911" s="0" t="n">
        <v>202509</v>
      </c>
      <c r="B20911" s="0" t="n">
        <v>202509</v>
      </c>
      <c r="C20911" s="37" t="s">
        <v>112</v>
      </c>
      <c r="D20911" s="37" t="s">
        <v>130</v>
      </c>
      <c r="E20911" s="0" t="n">
        <v>1</v>
      </c>
      <c r="F20911" s="38" t="s">
        <v>70</v>
      </c>
      <c r="G20911" s="37" t="s">
        <v>436</v>
      </c>
      <c r="H20911" s="0" t="n">
        <v>699008</v>
      </c>
      <c r="I20911" s="0" t="n">
        <v>127860</v>
      </c>
      <c r="J20911" s="0" t="n">
        <v>-5947</v>
      </c>
    </row>
    <row r="20912" customFormat="false" ht="15" hidden="false" customHeight="false" outlineLevel="0" collapsed="false">
      <c r="A20912" s="0" t="n">
        <v>202509</v>
      </c>
      <c r="B20912" s="0" t="n">
        <v>202509</v>
      </c>
      <c r="C20912" s="37" t="s">
        <v>149</v>
      </c>
      <c r="D20912" s="37" t="s">
        <v>396</v>
      </c>
      <c r="E20912" s="0" t="n">
        <v>1</v>
      </c>
      <c r="F20912" s="38" t="s">
        <v>70</v>
      </c>
      <c r="G20912" s="37" t="s">
        <v>437</v>
      </c>
      <c r="H20912" s="0" t="n">
        <v>548222</v>
      </c>
      <c r="I20912" s="0" t="n">
        <v>93665</v>
      </c>
      <c r="J20912" s="0" t="n">
        <v>15851</v>
      </c>
    </row>
    <row r="20913" customFormat="false" ht="15" hidden="false" customHeight="false" outlineLevel="0" collapsed="false">
      <c r="A20913" s="0" t="n">
        <v>202509</v>
      </c>
      <c r="B20913" s="0" t="n">
        <v>202509</v>
      </c>
      <c r="C20913" s="37" t="s">
        <v>98</v>
      </c>
      <c r="D20913" s="37" t="s">
        <v>438</v>
      </c>
      <c r="E20913" s="0" t="n">
        <v>1</v>
      </c>
      <c r="F20913" s="38" t="s">
        <v>70</v>
      </c>
      <c r="G20913" s="37" t="s">
        <v>439</v>
      </c>
      <c r="H20913" s="0" t="n">
        <v>4048598</v>
      </c>
      <c r="I20913" s="0" t="n">
        <v>955200</v>
      </c>
      <c r="J20913" s="0" t="n">
        <v>193134</v>
      </c>
    </row>
    <row r="20914" customFormat="false" ht="15" hidden="false" customHeight="false" outlineLevel="0" collapsed="false">
      <c r="A20914" s="0" t="n">
        <v>202509</v>
      </c>
      <c r="B20914" s="0" t="n">
        <v>202509</v>
      </c>
      <c r="C20914" s="37" t="s">
        <v>112</v>
      </c>
      <c r="D20914" s="37" t="s">
        <v>372</v>
      </c>
      <c r="E20914" s="0" t="n">
        <v>1</v>
      </c>
      <c r="F20914" s="38" t="s">
        <v>70</v>
      </c>
      <c r="G20914" s="37" t="s">
        <v>440</v>
      </c>
      <c r="H20914" s="0" t="n">
        <v>1128106</v>
      </c>
      <c r="I20914" s="0" t="n">
        <v>200023</v>
      </c>
      <c r="J20914" s="0" t="n">
        <v>65271</v>
      </c>
    </row>
    <row r="20915" customFormat="false" ht="15" hidden="false" customHeight="false" outlineLevel="0" collapsed="false">
      <c r="A20915" s="0" t="n">
        <v>202509</v>
      </c>
      <c r="B20915" s="0" t="n">
        <v>202509</v>
      </c>
      <c r="C20915" s="37" t="s">
        <v>149</v>
      </c>
      <c r="D20915" s="37" t="s">
        <v>425</v>
      </c>
      <c r="E20915" s="0" t="n">
        <v>1</v>
      </c>
      <c r="F20915" s="38" t="s">
        <v>70</v>
      </c>
      <c r="G20915" s="37" t="s">
        <v>441</v>
      </c>
      <c r="H20915" s="0" t="n">
        <v>15789559</v>
      </c>
      <c r="I20915" s="0" t="n">
        <v>2844556</v>
      </c>
      <c r="J20915" s="0" t="n">
        <v>505766</v>
      </c>
    </row>
    <row r="20916" customFormat="false" ht="15" hidden="false" customHeight="false" outlineLevel="0" collapsed="false">
      <c r="A20916" s="0" t="n">
        <v>202509</v>
      </c>
      <c r="B20916" s="0" t="n">
        <v>202509</v>
      </c>
      <c r="C20916" s="37" t="s">
        <v>106</v>
      </c>
      <c r="D20916" s="37" t="s">
        <v>282</v>
      </c>
      <c r="E20916" s="0" t="n">
        <v>1</v>
      </c>
      <c r="F20916" s="38" t="s">
        <v>70</v>
      </c>
      <c r="G20916" s="37" t="s">
        <v>442</v>
      </c>
      <c r="H20916" s="0" t="n">
        <v>777113</v>
      </c>
      <c r="I20916" s="0" t="n">
        <v>143749</v>
      </c>
      <c r="J20916" s="0" t="n">
        <v>2317</v>
      </c>
    </row>
    <row r="20917" customFormat="false" ht="15" hidden="false" customHeight="false" outlineLevel="0" collapsed="false">
      <c r="A20917" s="0" t="n">
        <v>202509</v>
      </c>
      <c r="B20917" s="0" t="n">
        <v>202509</v>
      </c>
      <c r="C20917" s="37" t="s">
        <v>115</v>
      </c>
      <c r="D20917" s="37" t="s">
        <v>134</v>
      </c>
      <c r="E20917" s="0" t="n">
        <v>1</v>
      </c>
      <c r="F20917" s="38" t="s">
        <v>70</v>
      </c>
      <c r="G20917" s="37" t="s">
        <v>443</v>
      </c>
      <c r="H20917" s="0" t="n">
        <v>4291518</v>
      </c>
      <c r="I20917" s="0" t="n">
        <v>714026</v>
      </c>
      <c r="J20917" s="0" t="n">
        <v>20781</v>
      </c>
    </row>
    <row r="20918" customFormat="false" ht="15" hidden="false" customHeight="false" outlineLevel="0" collapsed="false">
      <c r="A20918" s="0" t="n">
        <v>202509</v>
      </c>
      <c r="B20918" s="0" t="n">
        <v>202509</v>
      </c>
      <c r="C20918" s="37" t="s">
        <v>149</v>
      </c>
      <c r="D20918" s="37" t="s">
        <v>145</v>
      </c>
      <c r="E20918" s="0" t="n">
        <v>1</v>
      </c>
      <c r="F20918" s="38" t="s">
        <v>70</v>
      </c>
      <c r="G20918" s="37" t="s">
        <v>444</v>
      </c>
      <c r="H20918" s="0" t="n">
        <v>1471262</v>
      </c>
      <c r="I20918" s="0" t="n">
        <v>293020</v>
      </c>
      <c r="J20918" s="0" t="n">
        <v>-37401</v>
      </c>
    </row>
    <row r="20919" customFormat="false" ht="15" hidden="false" customHeight="false" outlineLevel="0" collapsed="false">
      <c r="A20919" s="0" t="n">
        <v>202509</v>
      </c>
      <c r="B20919" s="0" t="n">
        <v>202509</v>
      </c>
      <c r="C20919" s="37" t="s">
        <v>158</v>
      </c>
      <c r="D20919" s="37" t="s">
        <v>445</v>
      </c>
      <c r="E20919" s="0" t="n">
        <v>1</v>
      </c>
      <c r="F20919" s="38" t="s">
        <v>70</v>
      </c>
      <c r="G20919" s="37" t="s">
        <v>446</v>
      </c>
      <c r="H20919" s="0" t="n">
        <v>4414243</v>
      </c>
      <c r="I20919" s="0" t="n">
        <v>981744</v>
      </c>
      <c r="J20919" s="0" t="n">
        <v>-1150</v>
      </c>
    </row>
    <row r="20920" customFormat="false" ht="15" hidden="false" customHeight="false" outlineLevel="0" collapsed="false">
      <c r="A20920" s="0" t="n">
        <v>202509</v>
      </c>
      <c r="B20920" s="0" t="n">
        <v>202509</v>
      </c>
      <c r="C20920" s="37" t="s">
        <v>112</v>
      </c>
      <c r="D20920" s="37" t="s">
        <v>447</v>
      </c>
      <c r="E20920" s="0" t="n">
        <v>1</v>
      </c>
      <c r="F20920" s="38" t="s">
        <v>70</v>
      </c>
      <c r="G20920" s="37" t="s">
        <v>448</v>
      </c>
      <c r="H20920" s="0" t="n">
        <v>758654</v>
      </c>
      <c r="I20920" s="0" t="n">
        <v>156297</v>
      </c>
      <c r="J20920" s="0" t="n">
        <v>-7328</v>
      </c>
    </row>
    <row r="20921" customFormat="false" ht="15" hidden="false" customHeight="false" outlineLevel="0" collapsed="false">
      <c r="A20921" s="0" t="n">
        <v>202509</v>
      </c>
      <c r="B20921" s="0" t="n">
        <v>202509</v>
      </c>
      <c r="C20921" s="37" t="s">
        <v>136</v>
      </c>
      <c r="D20921" s="37" t="s">
        <v>267</v>
      </c>
      <c r="E20921" s="0" t="n">
        <v>1</v>
      </c>
      <c r="F20921" s="38" t="s">
        <v>70</v>
      </c>
      <c r="G20921" s="37" t="s">
        <v>449</v>
      </c>
      <c r="H20921" s="0" t="n">
        <v>1296104</v>
      </c>
      <c r="I20921" s="0" t="n">
        <v>173331</v>
      </c>
      <c r="J20921" s="0" t="n">
        <v>24059</v>
      </c>
    </row>
    <row r="20922" customFormat="false" ht="15" hidden="false" customHeight="false" outlineLevel="0" collapsed="false">
      <c r="A20922" s="0" t="n">
        <v>202509</v>
      </c>
      <c r="B20922" s="0" t="n">
        <v>202509</v>
      </c>
      <c r="C20922" s="37" t="s">
        <v>158</v>
      </c>
      <c r="D20922" s="37" t="s">
        <v>450</v>
      </c>
      <c r="E20922" s="0" t="n">
        <v>1</v>
      </c>
      <c r="F20922" s="38" t="s">
        <v>70</v>
      </c>
      <c r="G20922" s="37" t="s">
        <v>451</v>
      </c>
      <c r="H20922" s="0" t="n">
        <v>734700</v>
      </c>
      <c r="I20922" s="0" t="n">
        <v>170116</v>
      </c>
      <c r="J20922" s="0" t="n">
        <v>29898</v>
      </c>
    </row>
    <row r="20923" customFormat="false" ht="15" hidden="false" customHeight="false" outlineLevel="0" collapsed="false">
      <c r="A20923" s="0" t="n">
        <v>202509</v>
      </c>
      <c r="B20923" s="0" t="n">
        <v>202509</v>
      </c>
      <c r="C20923" s="37" t="s">
        <v>112</v>
      </c>
      <c r="D20923" s="37" t="s">
        <v>452</v>
      </c>
      <c r="E20923" s="0" t="n">
        <v>1</v>
      </c>
      <c r="F20923" s="38" t="s">
        <v>70</v>
      </c>
      <c r="G20923" s="37" t="s">
        <v>453</v>
      </c>
      <c r="H20923" s="0" t="n">
        <v>394996</v>
      </c>
      <c r="I20923" s="0" t="n">
        <v>32886</v>
      </c>
      <c r="J20923" s="0" t="n">
        <v>10057</v>
      </c>
    </row>
    <row r="20924" customFormat="false" ht="15" hidden="false" customHeight="false" outlineLevel="0" collapsed="false">
      <c r="A20924" s="0" t="n">
        <v>202509</v>
      </c>
      <c r="B20924" s="0" t="n">
        <v>202509</v>
      </c>
      <c r="C20924" s="37" t="s">
        <v>178</v>
      </c>
      <c r="D20924" s="37" t="s">
        <v>454</v>
      </c>
      <c r="E20924" s="0" t="n">
        <v>1</v>
      </c>
      <c r="F20924" s="38" t="s">
        <v>70</v>
      </c>
      <c r="G20924" s="37" t="s">
        <v>455</v>
      </c>
      <c r="H20924" s="0" t="n">
        <v>3336109</v>
      </c>
      <c r="I20924" s="0" t="n">
        <v>552894</v>
      </c>
      <c r="J20924" s="0" t="n">
        <v>214930</v>
      </c>
    </row>
    <row r="20925" customFormat="false" ht="15" hidden="false" customHeight="false" outlineLevel="0" collapsed="false">
      <c r="A20925" s="0" t="n">
        <v>202509</v>
      </c>
      <c r="B20925" s="0" t="n">
        <v>202509</v>
      </c>
      <c r="C20925" s="37" t="s">
        <v>115</v>
      </c>
      <c r="D20925" s="37" t="s">
        <v>170</v>
      </c>
      <c r="E20925" s="0" t="n">
        <v>1</v>
      </c>
      <c r="F20925" s="38" t="s">
        <v>70</v>
      </c>
      <c r="G20925" s="37" t="s">
        <v>456</v>
      </c>
      <c r="H20925" s="0" t="n">
        <v>3006546</v>
      </c>
      <c r="I20925" s="0" t="n">
        <v>1719899</v>
      </c>
      <c r="J20925" s="0" t="n">
        <v>180384</v>
      </c>
    </row>
    <row r="20926" customFormat="false" ht="15" hidden="false" customHeight="false" outlineLevel="0" collapsed="false">
      <c r="A20926" s="0" t="n">
        <v>202509</v>
      </c>
      <c r="B20926" s="0" t="n">
        <v>202509</v>
      </c>
      <c r="C20926" s="37" t="s">
        <v>152</v>
      </c>
      <c r="D20926" s="37" t="s">
        <v>350</v>
      </c>
      <c r="E20926" s="0" t="n">
        <v>1</v>
      </c>
      <c r="F20926" s="38" t="s">
        <v>70</v>
      </c>
      <c r="G20926" s="37" t="s">
        <v>457</v>
      </c>
      <c r="H20926" s="0" t="n">
        <v>3375939</v>
      </c>
      <c r="I20926" s="0" t="n">
        <v>1393671</v>
      </c>
      <c r="J20926" s="0" t="n">
        <v>30271</v>
      </c>
    </row>
    <row r="20927" customFormat="false" ht="15" hidden="false" customHeight="false" outlineLevel="0" collapsed="false">
      <c r="A20927" s="0" t="n">
        <v>202509</v>
      </c>
      <c r="B20927" s="0" t="n">
        <v>202509</v>
      </c>
      <c r="C20927" s="37" t="s">
        <v>112</v>
      </c>
      <c r="D20927" s="37" t="s">
        <v>282</v>
      </c>
      <c r="E20927" s="0" t="n">
        <v>1</v>
      </c>
      <c r="F20927" s="38" t="s">
        <v>70</v>
      </c>
      <c r="G20927" s="37" t="s">
        <v>458</v>
      </c>
      <c r="H20927" s="0" t="n">
        <v>10311052</v>
      </c>
      <c r="I20927" s="0" t="n">
        <v>2273374</v>
      </c>
      <c r="J20927" s="0" t="n">
        <v>92973</v>
      </c>
    </row>
    <row r="20928" customFormat="false" ht="15" hidden="false" customHeight="false" outlineLevel="0" collapsed="false">
      <c r="A20928" s="0" t="n">
        <v>202509</v>
      </c>
      <c r="B20928" s="0" t="n">
        <v>202509</v>
      </c>
      <c r="C20928" s="37" t="s">
        <v>158</v>
      </c>
      <c r="D20928" s="37" t="s">
        <v>210</v>
      </c>
      <c r="E20928" s="0" t="n">
        <v>1</v>
      </c>
      <c r="F20928" s="38" t="s">
        <v>70</v>
      </c>
      <c r="G20928" s="37" t="s">
        <v>459</v>
      </c>
      <c r="H20928" s="0" t="n">
        <v>6549471</v>
      </c>
      <c r="I20928" s="0" t="n">
        <v>1218034</v>
      </c>
      <c r="J20928" s="0" t="n">
        <v>13113</v>
      </c>
    </row>
    <row r="20929" customFormat="false" ht="15" hidden="false" customHeight="false" outlineLevel="0" collapsed="false">
      <c r="A20929" s="0" t="n">
        <v>202509</v>
      </c>
      <c r="B20929" s="0" t="n">
        <v>202509</v>
      </c>
      <c r="C20929" s="37" t="s">
        <v>112</v>
      </c>
      <c r="D20929" s="37" t="s">
        <v>447</v>
      </c>
      <c r="E20929" s="0" t="n">
        <v>1</v>
      </c>
      <c r="F20929" s="38" t="s">
        <v>70</v>
      </c>
      <c r="G20929" s="37" t="s">
        <v>460</v>
      </c>
      <c r="H20929" s="0" t="n">
        <v>1008677</v>
      </c>
      <c r="I20929" s="0" t="n">
        <v>171731</v>
      </c>
      <c r="J20929" s="0" t="n">
        <v>53987</v>
      </c>
    </row>
    <row r="20930" customFormat="false" ht="15" hidden="false" customHeight="false" outlineLevel="0" collapsed="false">
      <c r="A20930" s="0" t="n">
        <v>202509</v>
      </c>
      <c r="B20930" s="0" t="n">
        <v>202509</v>
      </c>
      <c r="C20930" s="37" t="s">
        <v>124</v>
      </c>
      <c r="D20930" s="37" t="s">
        <v>461</v>
      </c>
      <c r="E20930" s="0" t="n">
        <v>1</v>
      </c>
      <c r="F20930" s="38" t="s">
        <v>70</v>
      </c>
      <c r="G20930" s="37" t="s">
        <v>462</v>
      </c>
      <c r="H20930" s="0" t="n">
        <v>2251368</v>
      </c>
      <c r="I20930" s="0" t="n">
        <v>1519202</v>
      </c>
      <c r="J20930" s="0" t="n">
        <v>-299320</v>
      </c>
    </row>
    <row r="20931" customFormat="false" ht="15" hidden="false" customHeight="false" outlineLevel="0" collapsed="false">
      <c r="A20931" s="0" t="n">
        <v>202509</v>
      </c>
      <c r="B20931" s="0" t="n">
        <v>202509</v>
      </c>
      <c r="C20931" s="37" t="s">
        <v>95</v>
      </c>
      <c r="D20931" s="37" t="s">
        <v>425</v>
      </c>
      <c r="E20931" s="0" t="n">
        <v>1</v>
      </c>
      <c r="F20931" s="38" t="s">
        <v>70</v>
      </c>
      <c r="G20931" s="37" t="s">
        <v>463</v>
      </c>
      <c r="H20931" s="0" t="n">
        <v>845687</v>
      </c>
      <c r="I20931" s="0" t="n">
        <v>286108</v>
      </c>
      <c r="J20931" s="0" t="n">
        <v>69245</v>
      </c>
    </row>
    <row r="20932" customFormat="false" ht="15" hidden="false" customHeight="false" outlineLevel="0" collapsed="false">
      <c r="A20932" s="0" t="n">
        <v>202509</v>
      </c>
      <c r="B20932" s="0" t="n">
        <v>202509</v>
      </c>
      <c r="C20932" s="37" t="s">
        <v>184</v>
      </c>
      <c r="D20932" s="37" t="s">
        <v>284</v>
      </c>
      <c r="E20932" s="0" t="n">
        <v>1</v>
      </c>
      <c r="F20932" s="38" t="s">
        <v>70</v>
      </c>
      <c r="G20932" s="37" t="s">
        <v>464</v>
      </c>
      <c r="H20932" s="0" t="n">
        <v>1526860</v>
      </c>
      <c r="I20932" s="0" t="n">
        <v>171287</v>
      </c>
      <c r="J20932" s="0" t="n">
        <v>-2284</v>
      </c>
    </row>
    <row r="20933" customFormat="false" ht="15" hidden="false" customHeight="false" outlineLevel="0" collapsed="false">
      <c r="A20933" s="0" t="n">
        <v>202509</v>
      </c>
      <c r="B20933" s="0" t="n">
        <v>202509</v>
      </c>
      <c r="C20933" s="37" t="s">
        <v>149</v>
      </c>
      <c r="D20933" s="37" t="s">
        <v>237</v>
      </c>
      <c r="E20933" s="0" t="n">
        <v>1</v>
      </c>
      <c r="F20933" s="38" t="s">
        <v>70</v>
      </c>
      <c r="G20933" s="37" t="s">
        <v>465</v>
      </c>
      <c r="H20933" s="0" t="n">
        <v>792111</v>
      </c>
      <c r="I20933" s="0" t="n">
        <v>436666</v>
      </c>
      <c r="J20933" s="0" t="n">
        <v>17850</v>
      </c>
    </row>
    <row r="20934" customFormat="false" ht="15" hidden="false" customHeight="false" outlineLevel="0" collapsed="false">
      <c r="A20934" s="0" t="n">
        <v>202509</v>
      </c>
      <c r="B20934" s="0" t="n">
        <v>202509</v>
      </c>
      <c r="C20934" s="37" t="s">
        <v>95</v>
      </c>
      <c r="D20934" s="37" t="s">
        <v>320</v>
      </c>
      <c r="E20934" s="0" t="n">
        <v>1</v>
      </c>
      <c r="F20934" s="38" t="s">
        <v>70</v>
      </c>
      <c r="G20934" s="37" t="s">
        <v>466</v>
      </c>
      <c r="H20934" s="0" t="n">
        <v>9180415</v>
      </c>
      <c r="I20934" s="0" t="n">
        <v>4359063</v>
      </c>
      <c r="J20934" s="0" t="n">
        <v>-776021</v>
      </c>
    </row>
    <row r="20935" customFormat="false" ht="15" hidden="false" customHeight="false" outlineLevel="0" collapsed="false">
      <c r="A20935" s="0" t="n">
        <v>202509</v>
      </c>
      <c r="B20935" s="0" t="n">
        <v>202509</v>
      </c>
      <c r="C20935" s="37" t="s">
        <v>101</v>
      </c>
      <c r="D20935" s="37" t="s">
        <v>467</v>
      </c>
      <c r="E20935" s="0" t="n">
        <v>1</v>
      </c>
      <c r="F20935" s="38" t="s">
        <v>70</v>
      </c>
      <c r="G20935" s="37" t="s">
        <v>468</v>
      </c>
      <c r="H20935" s="0" t="n">
        <v>1659975</v>
      </c>
      <c r="I20935" s="0" t="n">
        <v>392652</v>
      </c>
      <c r="J20935" s="0" t="n">
        <v>72837</v>
      </c>
    </row>
    <row r="20936" customFormat="false" ht="15" hidden="false" customHeight="false" outlineLevel="0" collapsed="false">
      <c r="A20936" s="0" t="n">
        <v>202509</v>
      </c>
      <c r="B20936" s="0" t="n">
        <v>202509</v>
      </c>
      <c r="C20936" s="37" t="s">
        <v>112</v>
      </c>
      <c r="D20936" s="37" t="s">
        <v>233</v>
      </c>
      <c r="E20936" s="0" t="n">
        <v>1</v>
      </c>
      <c r="F20936" s="38" t="s">
        <v>70</v>
      </c>
      <c r="G20936" s="37" t="s">
        <v>469</v>
      </c>
      <c r="H20936" s="0" t="n">
        <v>1277769</v>
      </c>
      <c r="I20936" s="0" t="n">
        <v>482561</v>
      </c>
      <c r="J20936" s="0" t="n">
        <v>76879</v>
      </c>
    </row>
    <row r="20937" customFormat="false" ht="15" hidden="false" customHeight="false" outlineLevel="0" collapsed="false">
      <c r="A20937" s="0" t="n">
        <v>202509</v>
      </c>
      <c r="B20937" s="0" t="n">
        <v>202509</v>
      </c>
      <c r="C20937" s="37" t="s">
        <v>112</v>
      </c>
      <c r="D20937" s="37" t="s">
        <v>470</v>
      </c>
      <c r="E20937" s="0" t="n">
        <v>1</v>
      </c>
      <c r="F20937" s="38" t="s">
        <v>70</v>
      </c>
      <c r="G20937" s="37" t="s">
        <v>471</v>
      </c>
      <c r="H20937" s="0" t="n">
        <v>4469144</v>
      </c>
      <c r="I20937" s="0" t="n">
        <v>3887806</v>
      </c>
      <c r="J20937" s="0" t="n">
        <v>-114051</v>
      </c>
    </row>
    <row r="20938" customFormat="false" ht="15" hidden="false" customHeight="false" outlineLevel="0" collapsed="false">
      <c r="A20938" s="0" t="n">
        <v>202509</v>
      </c>
      <c r="B20938" s="0" t="n">
        <v>202509</v>
      </c>
      <c r="C20938" s="37" t="s">
        <v>98</v>
      </c>
      <c r="D20938" s="37" t="s">
        <v>383</v>
      </c>
      <c r="E20938" s="0" t="n">
        <v>1</v>
      </c>
      <c r="F20938" s="38" t="s">
        <v>70</v>
      </c>
      <c r="G20938" s="37" t="s">
        <v>472</v>
      </c>
      <c r="H20938" s="0" t="n">
        <v>101272</v>
      </c>
      <c r="I20938" s="0" t="n">
        <v>24159</v>
      </c>
      <c r="J20938" s="0" t="n">
        <v>4608</v>
      </c>
    </row>
    <row r="20939" customFormat="false" ht="15" hidden="false" customHeight="false" outlineLevel="0" collapsed="false">
      <c r="A20939" s="0" t="n">
        <v>202509</v>
      </c>
      <c r="B20939" s="0" t="n">
        <v>202509</v>
      </c>
      <c r="C20939" s="37" t="s">
        <v>101</v>
      </c>
      <c r="D20939" s="37" t="s">
        <v>258</v>
      </c>
      <c r="E20939" s="0" t="n">
        <v>1</v>
      </c>
      <c r="F20939" s="38" t="s">
        <v>70</v>
      </c>
      <c r="G20939" s="37" t="s">
        <v>473</v>
      </c>
      <c r="H20939" s="0" t="n">
        <v>93437</v>
      </c>
      <c r="I20939" s="0" t="n">
        <v>44965</v>
      </c>
      <c r="J20939" s="0" t="n">
        <v>7712</v>
      </c>
    </row>
    <row r="20940" customFormat="false" ht="15" hidden="false" customHeight="false" outlineLevel="0" collapsed="false">
      <c r="A20940" s="0" t="n">
        <v>202509</v>
      </c>
      <c r="B20940" s="0" t="n">
        <v>202509</v>
      </c>
      <c r="C20940" s="37" t="s">
        <v>98</v>
      </c>
      <c r="D20940" s="37" t="s">
        <v>474</v>
      </c>
      <c r="E20940" s="0" t="n">
        <v>1</v>
      </c>
      <c r="F20940" s="38" t="s">
        <v>70</v>
      </c>
      <c r="G20940" s="37" t="s">
        <v>475</v>
      </c>
      <c r="H20940" s="0" t="n">
        <v>4727331</v>
      </c>
      <c r="I20940" s="0" t="n">
        <v>1212559</v>
      </c>
      <c r="J20940" s="0" t="n">
        <v>32713</v>
      </c>
    </row>
    <row r="20941" customFormat="false" ht="15" hidden="false" customHeight="false" outlineLevel="0" collapsed="false">
      <c r="A20941" s="0" t="n">
        <v>202509</v>
      </c>
      <c r="B20941" s="0" t="n">
        <v>202509</v>
      </c>
      <c r="C20941" s="37" t="s">
        <v>112</v>
      </c>
      <c r="D20941" s="37" t="s">
        <v>476</v>
      </c>
      <c r="E20941" s="0" t="n">
        <v>1</v>
      </c>
      <c r="F20941" s="38" t="s">
        <v>70</v>
      </c>
      <c r="G20941" s="37" t="s">
        <v>477</v>
      </c>
      <c r="H20941" s="0" t="n">
        <v>1192183</v>
      </c>
      <c r="I20941" s="0" t="n">
        <v>266834</v>
      </c>
      <c r="J20941" s="0" t="n">
        <v>-33419</v>
      </c>
    </row>
    <row r="20942" customFormat="false" ht="15" hidden="false" customHeight="false" outlineLevel="0" collapsed="false">
      <c r="A20942" s="0" t="n">
        <v>202509</v>
      </c>
      <c r="B20942" s="0" t="n">
        <v>202509</v>
      </c>
      <c r="C20942" s="37" t="s">
        <v>136</v>
      </c>
      <c r="D20942" s="37" t="s">
        <v>132</v>
      </c>
      <c r="E20942" s="0" t="n">
        <v>1</v>
      </c>
      <c r="F20942" s="38" t="s">
        <v>70</v>
      </c>
      <c r="G20942" s="37" t="s">
        <v>478</v>
      </c>
      <c r="H20942" s="0" t="n">
        <v>1283541</v>
      </c>
      <c r="I20942" s="0" t="n">
        <v>433190</v>
      </c>
      <c r="J20942" s="0" t="n">
        <v>25165</v>
      </c>
    </row>
    <row r="20943" customFormat="false" ht="15" hidden="false" customHeight="false" outlineLevel="0" collapsed="false">
      <c r="A20943" s="0" t="n">
        <v>202509</v>
      </c>
      <c r="B20943" s="0" t="n">
        <v>202509</v>
      </c>
      <c r="C20943" s="37" t="s">
        <v>106</v>
      </c>
      <c r="D20943" s="37" t="s">
        <v>273</v>
      </c>
      <c r="E20943" s="0" t="n">
        <v>1</v>
      </c>
      <c r="F20943" s="38" t="s">
        <v>70</v>
      </c>
      <c r="G20943" s="37" t="s">
        <v>479</v>
      </c>
      <c r="H20943" s="0" t="n">
        <v>342878</v>
      </c>
      <c r="I20943" s="0" t="n">
        <v>91021</v>
      </c>
      <c r="J20943" s="0" t="n">
        <v>16763</v>
      </c>
    </row>
    <row r="20944" customFormat="false" ht="15" hidden="false" customHeight="false" outlineLevel="0" collapsed="false">
      <c r="A20944" s="0" t="n">
        <v>202509</v>
      </c>
      <c r="B20944" s="0" t="n">
        <v>202509</v>
      </c>
      <c r="C20944" s="37" t="s">
        <v>149</v>
      </c>
      <c r="D20944" s="37" t="s">
        <v>159</v>
      </c>
      <c r="E20944" s="0" t="n">
        <v>1</v>
      </c>
      <c r="F20944" s="38" t="s">
        <v>70</v>
      </c>
      <c r="G20944" s="37" t="s">
        <v>480</v>
      </c>
      <c r="H20944" s="0" t="n">
        <v>1212816</v>
      </c>
      <c r="I20944" s="0" t="n">
        <v>149477</v>
      </c>
      <c r="J20944" s="0" t="n">
        <v>-1718</v>
      </c>
    </row>
    <row r="20945" customFormat="false" ht="15" hidden="false" customHeight="false" outlineLevel="0" collapsed="false">
      <c r="A20945" s="0" t="n">
        <v>202509</v>
      </c>
      <c r="B20945" s="0" t="n">
        <v>202509</v>
      </c>
      <c r="C20945" s="37" t="s">
        <v>109</v>
      </c>
      <c r="D20945" s="37" t="s">
        <v>241</v>
      </c>
      <c r="E20945" s="0" t="n">
        <v>1</v>
      </c>
      <c r="F20945" s="38" t="s">
        <v>70</v>
      </c>
      <c r="G20945" s="37" t="s">
        <v>481</v>
      </c>
      <c r="H20945" s="0" t="n">
        <v>17192192</v>
      </c>
      <c r="I20945" s="0" t="n">
        <v>5146220</v>
      </c>
      <c r="J20945" s="0" t="n">
        <v>968152</v>
      </c>
    </row>
    <row r="20946" customFormat="false" ht="15" hidden="false" customHeight="false" outlineLevel="0" collapsed="false">
      <c r="A20946" s="0" t="n">
        <v>202509</v>
      </c>
      <c r="B20946" s="0" t="n">
        <v>202509</v>
      </c>
      <c r="C20946" s="37" t="s">
        <v>184</v>
      </c>
      <c r="D20946" s="37" t="s">
        <v>482</v>
      </c>
      <c r="E20946" s="0" t="n">
        <v>1</v>
      </c>
      <c r="F20946" s="38" t="s">
        <v>70</v>
      </c>
      <c r="G20946" s="37" t="s">
        <v>483</v>
      </c>
      <c r="H20946" s="0" t="n">
        <v>2934723</v>
      </c>
      <c r="I20946" s="0" t="n">
        <v>1999691</v>
      </c>
      <c r="J20946" s="0" t="n">
        <v>-12124</v>
      </c>
    </row>
    <row r="20947" customFormat="false" ht="15" hidden="false" customHeight="false" outlineLevel="0" collapsed="false">
      <c r="A20947" s="0" t="n">
        <v>202509</v>
      </c>
      <c r="B20947" s="0" t="n">
        <v>202509</v>
      </c>
      <c r="C20947" s="37" t="s">
        <v>152</v>
      </c>
      <c r="D20947" s="37" t="s">
        <v>328</v>
      </c>
      <c r="E20947" s="0" t="n">
        <v>1</v>
      </c>
      <c r="F20947" s="38" t="s">
        <v>70</v>
      </c>
      <c r="G20947" s="37" t="s">
        <v>484</v>
      </c>
      <c r="H20947" s="0" t="n">
        <v>1512760</v>
      </c>
      <c r="I20947" s="0" t="n">
        <v>440622</v>
      </c>
      <c r="J20947" s="0" t="n">
        <v>31260</v>
      </c>
    </row>
    <row r="20948" customFormat="false" ht="15" hidden="false" customHeight="false" outlineLevel="0" collapsed="false">
      <c r="A20948" s="0" t="n">
        <v>202509</v>
      </c>
      <c r="B20948" s="0" t="n">
        <v>202509</v>
      </c>
      <c r="C20948" s="37" t="s">
        <v>115</v>
      </c>
      <c r="D20948" s="37" t="s">
        <v>423</v>
      </c>
      <c r="E20948" s="0" t="n">
        <v>1</v>
      </c>
      <c r="F20948" s="38" t="s">
        <v>70</v>
      </c>
      <c r="G20948" s="37" t="s">
        <v>485</v>
      </c>
      <c r="H20948" s="0" t="n">
        <v>772264</v>
      </c>
      <c r="I20948" s="0" t="n">
        <v>273620</v>
      </c>
      <c r="J20948" s="0" t="n">
        <v>1737</v>
      </c>
    </row>
    <row r="20949" customFormat="false" ht="15" hidden="false" customHeight="false" outlineLevel="0" collapsed="false">
      <c r="A20949" s="0" t="n">
        <v>202509</v>
      </c>
      <c r="B20949" s="0" t="n">
        <v>202509</v>
      </c>
      <c r="C20949" s="37" t="s">
        <v>136</v>
      </c>
      <c r="D20949" s="37" t="s">
        <v>258</v>
      </c>
      <c r="E20949" s="0" t="n">
        <v>1</v>
      </c>
      <c r="F20949" s="38" t="s">
        <v>70</v>
      </c>
      <c r="G20949" s="37" t="s">
        <v>486</v>
      </c>
      <c r="H20949" s="0" t="n">
        <v>576630</v>
      </c>
      <c r="I20949" s="0" t="n">
        <v>106351</v>
      </c>
      <c r="J20949" s="0" t="n">
        <v>10172</v>
      </c>
    </row>
    <row r="20950" customFormat="false" ht="15" hidden="false" customHeight="false" outlineLevel="0" collapsed="false">
      <c r="A20950" s="0" t="n">
        <v>202509</v>
      </c>
      <c r="B20950" s="0" t="n">
        <v>202509</v>
      </c>
      <c r="C20950" s="37" t="s">
        <v>109</v>
      </c>
      <c r="D20950" s="37" t="s">
        <v>130</v>
      </c>
      <c r="E20950" s="0" t="n">
        <v>1</v>
      </c>
      <c r="F20950" s="38" t="s">
        <v>70</v>
      </c>
      <c r="G20950" s="37" t="s">
        <v>487</v>
      </c>
      <c r="H20950" s="0" t="n">
        <v>73917</v>
      </c>
      <c r="I20950" s="0" t="n">
        <v>24667</v>
      </c>
      <c r="J20950" s="0" t="n">
        <v>3999</v>
      </c>
    </row>
    <row r="20951" customFormat="false" ht="15" hidden="false" customHeight="false" outlineLevel="0" collapsed="false">
      <c r="A20951" s="0" t="n">
        <v>202509</v>
      </c>
      <c r="B20951" s="0" t="n">
        <v>202509</v>
      </c>
      <c r="C20951" s="37" t="s">
        <v>112</v>
      </c>
      <c r="D20951" s="37" t="s">
        <v>107</v>
      </c>
      <c r="E20951" s="0" t="n">
        <v>1</v>
      </c>
      <c r="F20951" s="38" t="s">
        <v>70</v>
      </c>
      <c r="G20951" s="37" t="s">
        <v>488</v>
      </c>
      <c r="H20951" s="0" t="n">
        <v>1961005</v>
      </c>
      <c r="I20951" s="0" t="n">
        <v>281016</v>
      </c>
      <c r="J20951" s="0" t="n">
        <v>68308</v>
      </c>
    </row>
    <row r="20952" customFormat="false" ht="15" hidden="false" customHeight="false" outlineLevel="0" collapsed="false">
      <c r="A20952" s="0" t="n">
        <v>202509</v>
      </c>
      <c r="B20952" s="0" t="n">
        <v>202509</v>
      </c>
      <c r="C20952" s="37" t="s">
        <v>152</v>
      </c>
      <c r="D20952" s="37" t="s">
        <v>212</v>
      </c>
      <c r="E20952" s="0" t="n">
        <v>1</v>
      </c>
      <c r="F20952" s="38" t="s">
        <v>70</v>
      </c>
      <c r="G20952" s="37" t="s">
        <v>489</v>
      </c>
      <c r="H20952" s="0" t="n">
        <v>3773445</v>
      </c>
      <c r="I20952" s="0" t="n">
        <v>1859216</v>
      </c>
      <c r="J20952" s="0" t="n">
        <v>187476</v>
      </c>
    </row>
    <row r="20953" customFormat="false" ht="15" hidden="false" customHeight="false" outlineLevel="0" collapsed="false">
      <c r="A20953" s="0" t="n">
        <v>202509</v>
      </c>
      <c r="B20953" s="0" t="n">
        <v>202509</v>
      </c>
      <c r="C20953" s="37" t="s">
        <v>152</v>
      </c>
      <c r="D20953" s="37" t="s">
        <v>490</v>
      </c>
      <c r="E20953" s="0" t="n">
        <v>1</v>
      </c>
      <c r="F20953" s="38" t="s">
        <v>70</v>
      </c>
      <c r="G20953" s="37" t="s">
        <v>491</v>
      </c>
      <c r="H20953" s="0" t="n">
        <v>184106</v>
      </c>
      <c r="I20953" s="0" t="n">
        <v>47281</v>
      </c>
      <c r="J20953" s="0" t="n">
        <v>-3587</v>
      </c>
    </row>
    <row r="20954" customFormat="false" ht="15" hidden="false" customHeight="false" outlineLevel="0" collapsed="false">
      <c r="A20954" s="0" t="n">
        <v>202509</v>
      </c>
      <c r="B20954" s="0" t="n">
        <v>202509</v>
      </c>
      <c r="C20954" s="37" t="s">
        <v>112</v>
      </c>
      <c r="D20954" s="37" t="s">
        <v>120</v>
      </c>
      <c r="E20954" s="0" t="n">
        <v>1</v>
      </c>
      <c r="F20954" s="38" t="s">
        <v>70</v>
      </c>
      <c r="G20954" s="37" t="s">
        <v>492</v>
      </c>
      <c r="H20954" s="0" t="n">
        <v>547747</v>
      </c>
      <c r="I20954" s="0" t="n">
        <v>141886</v>
      </c>
      <c r="J20954" s="0" t="n">
        <v>20319</v>
      </c>
    </row>
    <row r="20955" customFormat="false" ht="15" hidden="false" customHeight="false" outlineLevel="0" collapsed="false">
      <c r="A20955" s="0" t="n">
        <v>202509</v>
      </c>
      <c r="B20955" s="0" t="n">
        <v>202509</v>
      </c>
      <c r="C20955" s="37" t="s">
        <v>184</v>
      </c>
      <c r="D20955" s="37" t="s">
        <v>493</v>
      </c>
      <c r="E20955" s="0" t="n">
        <v>1</v>
      </c>
      <c r="F20955" s="38" t="s">
        <v>70</v>
      </c>
      <c r="G20955" s="37" t="s">
        <v>494</v>
      </c>
      <c r="H20955" s="0" t="n">
        <v>348361</v>
      </c>
      <c r="I20955" s="0" t="n">
        <v>147909</v>
      </c>
      <c r="J20955" s="0" t="n">
        <v>7428</v>
      </c>
    </row>
    <row r="20956" customFormat="false" ht="15" hidden="false" customHeight="false" outlineLevel="0" collapsed="false">
      <c r="A20956" s="0" t="n">
        <v>202509</v>
      </c>
      <c r="B20956" s="0" t="n">
        <v>202509</v>
      </c>
      <c r="C20956" s="37" t="s">
        <v>109</v>
      </c>
      <c r="D20956" s="37" t="s">
        <v>495</v>
      </c>
      <c r="E20956" s="0" t="n">
        <v>1</v>
      </c>
      <c r="F20956" s="38" t="s">
        <v>70</v>
      </c>
      <c r="G20956" s="37" t="s">
        <v>496</v>
      </c>
      <c r="H20956" s="0" t="n">
        <v>362638</v>
      </c>
      <c r="I20956" s="0" t="n">
        <v>51253</v>
      </c>
      <c r="J20956" s="0" t="n">
        <v>2464</v>
      </c>
    </row>
    <row r="20957" customFormat="false" ht="15" hidden="false" customHeight="false" outlineLevel="0" collapsed="false">
      <c r="A20957" s="0" t="n">
        <v>202509</v>
      </c>
      <c r="B20957" s="0" t="n">
        <v>202509</v>
      </c>
      <c r="C20957" s="37" t="s">
        <v>101</v>
      </c>
      <c r="D20957" s="37" t="s">
        <v>269</v>
      </c>
      <c r="E20957" s="0" t="n">
        <v>1</v>
      </c>
      <c r="F20957" s="38" t="s">
        <v>70</v>
      </c>
      <c r="G20957" s="37" t="s">
        <v>497</v>
      </c>
      <c r="H20957" s="0" t="n">
        <v>892562</v>
      </c>
      <c r="I20957" s="0" t="n">
        <v>578650</v>
      </c>
      <c r="J20957" s="0" t="n">
        <v>52414</v>
      </c>
    </row>
    <row r="20958" customFormat="false" ht="15" hidden="false" customHeight="false" outlineLevel="0" collapsed="false">
      <c r="A20958" s="0" t="n">
        <v>202509</v>
      </c>
      <c r="B20958" s="0" t="n">
        <v>202509</v>
      </c>
      <c r="C20958" s="37" t="s">
        <v>109</v>
      </c>
      <c r="D20958" s="37" t="s">
        <v>391</v>
      </c>
      <c r="E20958" s="0" t="n">
        <v>1</v>
      </c>
      <c r="F20958" s="38" t="s">
        <v>70</v>
      </c>
      <c r="G20958" s="37" t="s">
        <v>498</v>
      </c>
      <c r="H20958" s="0" t="n">
        <v>111829</v>
      </c>
      <c r="I20958" s="0" t="n">
        <v>17875</v>
      </c>
      <c r="J20958" s="0" t="n">
        <v>2430</v>
      </c>
    </row>
    <row r="20959" customFormat="false" ht="15" hidden="false" customHeight="false" outlineLevel="0" collapsed="false">
      <c r="A20959" s="0" t="n">
        <v>202509</v>
      </c>
      <c r="B20959" s="0" t="n">
        <v>202509</v>
      </c>
      <c r="C20959" s="37" t="s">
        <v>184</v>
      </c>
      <c r="D20959" s="37" t="s">
        <v>141</v>
      </c>
      <c r="E20959" s="0" t="n">
        <v>1</v>
      </c>
      <c r="F20959" s="38" t="s">
        <v>70</v>
      </c>
      <c r="G20959" s="37" t="s">
        <v>499</v>
      </c>
      <c r="H20959" s="0" t="n">
        <v>2094813</v>
      </c>
      <c r="I20959" s="0" t="n">
        <v>510256</v>
      </c>
      <c r="J20959" s="0" t="n">
        <v>19718</v>
      </c>
    </row>
    <row r="20960" customFormat="false" ht="15" hidden="false" customHeight="false" outlineLevel="0" collapsed="false">
      <c r="A20960" s="0" t="n">
        <v>202509</v>
      </c>
      <c r="B20960" s="0" t="n">
        <v>202509</v>
      </c>
      <c r="C20960" s="37" t="s">
        <v>101</v>
      </c>
      <c r="D20960" s="37" t="s">
        <v>500</v>
      </c>
      <c r="E20960" s="0" t="n">
        <v>1</v>
      </c>
      <c r="F20960" s="38" t="s">
        <v>70</v>
      </c>
      <c r="G20960" s="37" t="s">
        <v>501</v>
      </c>
      <c r="H20960" s="0" t="n">
        <v>3204490</v>
      </c>
      <c r="I20960" s="0" t="n">
        <v>554786</v>
      </c>
      <c r="J20960" s="0" t="n">
        <v>76614</v>
      </c>
    </row>
    <row r="20961" customFormat="false" ht="15" hidden="false" customHeight="false" outlineLevel="0" collapsed="false">
      <c r="A20961" s="0" t="n">
        <v>202509</v>
      </c>
      <c r="B20961" s="0" t="n">
        <v>202509</v>
      </c>
      <c r="C20961" s="37" t="s">
        <v>149</v>
      </c>
      <c r="D20961" s="37" t="s">
        <v>502</v>
      </c>
      <c r="E20961" s="0" t="n">
        <v>1</v>
      </c>
      <c r="F20961" s="38" t="s">
        <v>70</v>
      </c>
      <c r="G20961" s="37" t="s">
        <v>503</v>
      </c>
      <c r="H20961" s="0" t="n">
        <v>683655</v>
      </c>
      <c r="I20961" s="0" t="n">
        <v>470802</v>
      </c>
      <c r="J20961" s="0" t="n">
        <v>56720</v>
      </c>
    </row>
    <row r="20962" customFormat="false" ht="15" hidden="false" customHeight="false" outlineLevel="0" collapsed="false">
      <c r="A20962" s="0" t="n">
        <v>202509</v>
      </c>
      <c r="B20962" s="0" t="n">
        <v>202509</v>
      </c>
      <c r="C20962" s="37" t="s">
        <v>178</v>
      </c>
      <c r="D20962" s="37" t="s">
        <v>161</v>
      </c>
      <c r="E20962" s="0" t="n">
        <v>1</v>
      </c>
      <c r="F20962" s="38" t="s">
        <v>70</v>
      </c>
      <c r="G20962" s="37" t="s">
        <v>504</v>
      </c>
      <c r="H20962" s="0" t="n">
        <v>64204</v>
      </c>
      <c r="I20962" s="0" t="n">
        <v>10360</v>
      </c>
      <c r="J20962" s="0" t="n">
        <v>1431</v>
      </c>
    </row>
    <row r="20963" customFormat="false" ht="15" hidden="false" customHeight="false" outlineLevel="0" collapsed="false">
      <c r="A20963" s="0" t="n">
        <v>202509</v>
      </c>
      <c r="B20963" s="0" t="n">
        <v>202509</v>
      </c>
      <c r="C20963" s="37" t="s">
        <v>112</v>
      </c>
      <c r="D20963" s="37" t="s">
        <v>294</v>
      </c>
      <c r="E20963" s="0" t="n">
        <v>1</v>
      </c>
      <c r="F20963" s="38" t="s">
        <v>70</v>
      </c>
      <c r="G20963" s="37" t="s">
        <v>505</v>
      </c>
      <c r="H20963" s="0" t="n">
        <v>378745</v>
      </c>
      <c r="I20963" s="0" t="n">
        <v>112627</v>
      </c>
      <c r="J20963" s="0" t="n">
        <v>18920</v>
      </c>
    </row>
    <row r="20964" customFormat="false" ht="15" hidden="false" customHeight="false" outlineLevel="0" collapsed="false">
      <c r="A20964" s="0" t="n">
        <v>202509</v>
      </c>
      <c r="B20964" s="0" t="n">
        <v>202509</v>
      </c>
      <c r="C20964" s="37" t="s">
        <v>149</v>
      </c>
      <c r="D20964" s="37" t="s">
        <v>116</v>
      </c>
      <c r="E20964" s="0" t="n">
        <v>1</v>
      </c>
      <c r="F20964" s="38" t="s">
        <v>70</v>
      </c>
      <c r="G20964" s="37" t="s">
        <v>506</v>
      </c>
      <c r="H20964" s="0" t="n">
        <v>5895461</v>
      </c>
      <c r="I20964" s="0" t="n">
        <v>1152580</v>
      </c>
      <c r="J20964" s="0" t="n">
        <v>-162085</v>
      </c>
    </row>
    <row r="20965" customFormat="false" ht="15" hidden="false" customHeight="false" outlineLevel="0" collapsed="false">
      <c r="A20965" s="0" t="n">
        <v>202509</v>
      </c>
      <c r="B20965" s="0" t="n">
        <v>202509</v>
      </c>
      <c r="C20965" s="37" t="s">
        <v>95</v>
      </c>
      <c r="D20965" s="37" t="s">
        <v>251</v>
      </c>
      <c r="E20965" s="0" t="n">
        <v>1</v>
      </c>
      <c r="F20965" s="38" t="s">
        <v>70</v>
      </c>
      <c r="G20965" s="37" t="s">
        <v>507</v>
      </c>
      <c r="H20965" s="0" t="n">
        <v>45131</v>
      </c>
      <c r="I20965" s="0" t="n">
        <v>23126</v>
      </c>
      <c r="J20965" s="0" t="n">
        <v>942</v>
      </c>
    </row>
    <row r="20966" customFormat="false" ht="15" hidden="false" customHeight="false" outlineLevel="0" collapsed="false">
      <c r="A20966" s="0" t="n">
        <v>202509</v>
      </c>
      <c r="B20966" s="0" t="n">
        <v>202509</v>
      </c>
      <c r="C20966" s="37" t="s">
        <v>106</v>
      </c>
      <c r="D20966" s="37" t="s">
        <v>118</v>
      </c>
      <c r="E20966" s="0" t="n">
        <v>1</v>
      </c>
      <c r="F20966" s="38" t="s">
        <v>70</v>
      </c>
      <c r="G20966" s="37" t="s">
        <v>508</v>
      </c>
      <c r="H20966" s="0" t="n">
        <v>1015605</v>
      </c>
      <c r="I20966" s="0" t="n">
        <v>626126</v>
      </c>
      <c r="J20966" s="0" t="n">
        <v>40529</v>
      </c>
    </row>
    <row r="20967" customFormat="false" ht="15" hidden="false" customHeight="false" outlineLevel="0" collapsed="false">
      <c r="A20967" s="0" t="n">
        <v>202509</v>
      </c>
      <c r="B20967" s="0" t="n">
        <v>202509</v>
      </c>
      <c r="C20967" s="37" t="s">
        <v>152</v>
      </c>
      <c r="D20967" s="37" t="s">
        <v>509</v>
      </c>
      <c r="E20967" s="0" t="n">
        <v>1</v>
      </c>
      <c r="F20967" s="38" t="s">
        <v>70</v>
      </c>
      <c r="G20967" s="37" t="s">
        <v>510</v>
      </c>
      <c r="H20967" s="0" t="n">
        <v>302558</v>
      </c>
      <c r="I20967" s="0" t="n">
        <v>73970</v>
      </c>
      <c r="J20967" s="0" t="n">
        <v>4075</v>
      </c>
    </row>
    <row r="20968" customFormat="false" ht="15" hidden="false" customHeight="false" outlineLevel="0" collapsed="false">
      <c r="A20968" s="0" t="n">
        <v>202509</v>
      </c>
      <c r="B20968" s="0" t="n">
        <v>202509</v>
      </c>
      <c r="C20968" s="37" t="s">
        <v>101</v>
      </c>
      <c r="D20968" s="37" t="s">
        <v>511</v>
      </c>
      <c r="E20968" s="0" t="n">
        <v>1</v>
      </c>
      <c r="F20968" s="38" t="s">
        <v>70</v>
      </c>
      <c r="G20968" s="37" t="s">
        <v>512</v>
      </c>
      <c r="H20968" s="0" t="n">
        <v>3419793</v>
      </c>
      <c r="I20968" s="0" t="n">
        <v>1318987</v>
      </c>
      <c r="J20968" s="0" t="n">
        <v>-8726</v>
      </c>
    </row>
    <row r="20969" customFormat="false" ht="15" hidden="false" customHeight="false" outlineLevel="0" collapsed="false">
      <c r="A20969" s="0" t="n">
        <v>202509</v>
      </c>
      <c r="B20969" s="0" t="n">
        <v>202509</v>
      </c>
      <c r="C20969" s="37" t="s">
        <v>178</v>
      </c>
      <c r="D20969" s="37" t="s">
        <v>513</v>
      </c>
      <c r="E20969" s="0" t="n">
        <v>1</v>
      </c>
      <c r="F20969" s="38" t="s">
        <v>70</v>
      </c>
      <c r="G20969" s="37" t="s">
        <v>514</v>
      </c>
      <c r="H20969" s="0" t="n">
        <v>753456</v>
      </c>
      <c r="I20969" s="0" t="n">
        <v>239926</v>
      </c>
      <c r="J20969" s="0" t="n">
        <v>3540</v>
      </c>
    </row>
    <row r="20970" customFormat="false" ht="15" hidden="false" customHeight="false" outlineLevel="0" collapsed="false">
      <c r="A20970" s="0" t="n">
        <v>202509</v>
      </c>
      <c r="B20970" s="0" t="n">
        <v>202509</v>
      </c>
      <c r="C20970" s="37" t="s">
        <v>178</v>
      </c>
      <c r="D20970" s="37" t="s">
        <v>452</v>
      </c>
      <c r="E20970" s="0" t="n">
        <v>1</v>
      </c>
      <c r="F20970" s="38" t="s">
        <v>70</v>
      </c>
      <c r="G20970" s="37" t="s">
        <v>515</v>
      </c>
      <c r="H20970" s="0" t="n">
        <v>2096064</v>
      </c>
      <c r="I20970" s="0" t="n">
        <v>459780</v>
      </c>
      <c r="J20970" s="0" t="n">
        <v>60747</v>
      </c>
    </row>
    <row r="20971" customFormat="false" ht="15" hidden="false" customHeight="false" outlineLevel="0" collapsed="false">
      <c r="A20971" s="0" t="n">
        <v>202509</v>
      </c>
      <c r="B20971" s="0" t="n">
        <v>202509</v>
      </c>
      <c r="C20971" s="37" t="s">
        <v>101</v>
      </c>
      <c r="D20971" s="37" t="s">
        <v>516</v>
      </c>
      <c r="E20971" s="0" t="n">
        <v>1</v>
      </c>
      <c r="F20971" s="38" t="s">
        <v>70</v>
      </c>
      <c r="G20971" s="37" t="s">
        <v>517</v>
      </c>
      <c r="H20971" s="0" t="n">
        <v>1968373</v>
      </c>
      <c r="I20971" s="0" t="n">
        <v>445010</v>
      </c>
      <c r="J20971" s="0" t="n">
        <v>56108</v>
      </c>
    </row>
    <row r="20972" customFormat="false" ht="15" hidden="false" customHeight="false" outlineLevel="0" collapsed="false">
      <c r="A20972" s="0" t="n">
        <v>202509</v>
      </c>
      <c r="B20972" s="0" t="n">
        <v>202509</v>
      </c>
      <c r="C20972" s="37" t="s">
        <v>149</v>
      </c>
      <c r="D20972" s="37" t="s">
        <v>396</v>
      </c>
      <c r="E20972" s="0" t="n">
        <v>1</v>
      </c>
      <c r="F20972" s="38" t="s">
        <v>70</v>
      </c>
      <c r="G20972" s="37" t="s">
        <v>518</v>
      </c>
      <c r="H20972" s="0" t="n">
        <v>7945265</v>
      </c>
      <c r="I20972" s="0" t="n">
        <v>1568859</v>
      </c>
      <c r="J20972" s="0" t="n">
        <v>130614</v>
      </c>
    </row>
    <row r="20973" customFormat="false" ht="15" hidden="false" customHeight="false" outlineLevel="0" collapsed="false">
      <c r="A20973" s="0" t="n">
        <v>202509</v>
      </c>
      <c r="B20973" s="0" t="n">
        <v>202509</v>
      </c>
      <c r="C20973" s="37" t="s">
        <v>106</v>
      </c>
      <c r="D20973" s="37" t="s">
        <v>519</v>
      </c>
      <c r="E20973" s="0" t="n">
        <v>1</v>
      </c>
      <c r="F20973" s="38" t="s">
        <v>70</v>
      </c>
      <c r="G20973" s="37" t="s">
        <v>520</v>
      </c>
      <c r="H20973" s="0" t="n">
        <v>1427600</v>
      </c>
      <c r="I20973" s="0" t="n">
        <v>506755</v>
      </c>
      <c r="J20973" s="0" t="n">
        <v>-10338</v>
      </c>
    </row>
    <row r="20974" customFormat="false" ht="15" hidden="false" customHeight="false" outlineLevel="0" collapsed="false">
      <c r="A20974" s="0" t="n">
        <v>202509</v>
      </c>
      <c r="B20974" s="0" t="n">
        <v>202509</v>
      </c>
      <c r="C20974" s="37" t="s">
        <v>149</v>
      </c>
      <c r="D20974" s="37" t="s">
        <v>430</v>
      </c>
      <c r="E20974" s="0" t="n">
        <v>1</v>
      </c>
      <c r="F20974" s="38" t="s">
        <v>70</v>
      </c>
      <c r="G20974" s="37" t="s">
        <v>521</v>
      </c>
      <c r="H20974" s="0" t="n">
        <v>1892380</v>
      </c>
      <c r="I20974" s="0" t="n">
        <v>593832</v>
      </c>
      <c r="J20974" s="0" t="n">
        <v>98549</v>
      </c>
    </row>
    <row r="20975" customFormat="false" ht="15" hidden="false" customHeight="false" outlineLevel="0" collapsed="false">
      <c r="A20975" s="0" t="n">
        <v>202509</v>
      </c>
      <c r="B20975" s="0" t="n">
        <v>202509</v>
      </c>
      <c r="C20975" s="37" t="s">
        <v>149</v>
      </c>
      <c r="D20975" s="37" t="s">
        <v>352</v>
      </c>
      <c r="E20975" s="0" t="n">
        <v>1</v>
      </c>
      <c r="F20975" s="38" t="s">
        <v>70</v>
      </c>
      <c r="G20975" s="37" t="s">
        <v>522</v>
      </c>
      <c r="H20975" s="0" t="n">
        <v>132399</v>
      </c>
      <c r="I20975" s="0" t="n">
        <v>55523</v>
      </c>
      <c r="J20975" s="0" t="n">
        <v>8814</v>
      </c>
    </row>
    <row r="20976" customFormat="false" ht="15" hidden="false" customHeight="false" outlineLevel="0" collapsed="false">
      <c r="A20976" s="0" t="n">
        <v>202509</v>
      </c>
      <c r="B20976" s="0" t="n">
        <v>202509</v>
      </c>
      <c r="C20976" s="37" t="s">
        <v>95</v>
      </c>
      <c r="D20976" s="37" t="s">
        <v>269</v>
      </c>
      <c r="E20976" s="0" t="n">
        <v>1</v>
      </c>
      <c r="F20976" s="38" t="s">
        <v>70</v>
      </c>
      <c r="G20976" s="37" t="s">
        <v>523</v>
      </c>
      <c r="H20976" s="0" t="n">
        <v>4632385</v>
      </c>
      <c r="I20976" s="0" t="n">
        <v>1650296</v>
      </c>
      <c r="J20976" s="0" t="n">
        <v>315606</v>
      </c>
    </row>
    <row r="20977" customFormat="false" ht="15" hidden="false" customHeight="false" outlineLevel="0" collapsed="false">
      <c r="A20977" s="0" t="n">
        <v>202509</v>
      </c>
      <c r="B20977" s="0" t="n">
        <v>202509</v>
      </c>
      <c r="C20977" s="37" t="s">
        <v>106</v>
      </c>
      <c r="D20977" s="37" t="s">
        <v>110</v>
      </c>
      <c r="E20977" s="0" t="n">
        <v>1</v>
      </c>
      <c r="F20977" s="38" t="s">
        <v>70</v>
      </c>
      <c r="G20977" s="37" t="s">
        <v>524</v>
      </c>
      <c r="H20977" s="0" t="n">
        <v>488115</v>
      </c>
      <c r="I20977" s="0" t="n">
        <v>72158</v>
      </c>
      <c r="J20977" s="0" t="n">
        <v>133</v>
      </c>
    </row>
    <row r="20978" customFormat="false" ht="15" hidden="false" customHeight="false" outlineLevel="0" collapsed="false">
      <c r="A20978" s="0" t="n">
        <v>202509</v>
      </c>
      <c r="B20978" s="0" t="n">
        <v>202509</v>
      </c>
      <c r="C20978" s="37" t="s">
        <v>149</v>
      </c>
      <c r="D20978" s="37" t="s">
        <v>383</v>
      </c>
      <c r="E20978" s="0" t="n">
        <v>1</v>
      </c>
      <c r="F20978" s="38" t="s">
        <v>70</v>
      </c>
      <c r="G20978" s="37" t="s">
        <v>525</v>
      </c>
      <c r="H20978" s="0" t="n">
        <v>752099</v>
      </c>
      <c r="I20978" s="0" t="n">
        <v>190451</v>
      </c>
      <c r="J20978" s="0" t="n">
        <v>84313</v>
      </c>
    </row>
    <row r="20979" customFormat="false" ht="15" hidden="false" customHeight="false" outlineLevel="0" collapsed="false">
      <c r="A20979" s="0" t="n">
        <v>202509</v>
      </c>
      <c r="B20979" s="0" t="n">
        <v>202509</v>
      </c>
      <c r="C20979" s="37" t="s">
        <v>184</v>
      </c>
      <c r="D20979" s="37" t="s">
        <v>218</v>
      </c>
      <c r="E20979" s="0" t="n">
        <v>1</v>
      </c>
      <c r="F20979" s="38" t="s">
        <v>70</v>
      </c>
      <c r="G20979" s="37" t="s">
        <v>526</v>
      </c>
      <c r="H20979" s="0" t="n">
        <v>985031</v>
      </c>
      <c r="I20979" s="0" t="n">
        <v>222509</v>
      </c>
      <c r="J20979" s="0" t="n">
        <v>22697</v>
      </c>
    </row>
    <row r="20980" customFormat="false" ht="15" hidden="false" customHeight="false" outlineLevel="0" collapsed="false">
      <c r="A20980" s="0" t="n">
        <v>202509</v>
      </c>
      <c r="B20980" s="0" t="n">
        <v>202509</v>
      </c>
      <c r="C20980" s="37" t="s">
        <v>112</v>
      </c>
      <c r="D20980" s="37" t="s">
        <v>200</v>
      </c>
      <c r="E20980" s="0" t="n">
        <v>1</v>
      </c>
      <c r="F20980" s="38" t="s">
        <v>70</v>
      </c>
      <c r="G20980" s="37" t="s">
        <v>527</v>
      </c>
      <c r="H20980" s="0" t="n">
        <v>225150</v>
      </c>
      <c r="I20980" s="0" t="n">
        <v>59105</v>
      </c>
      <c r="J20980" s="0" t="n">
        <v>252</v>
      </c>
    </row>
    <row r="20981" customFormat="false" ht="15" hidden="false" customHeight="false" outlineLevel="0" collapsed="false">
      <c r="A20981" s="0" t="n">
        <v>202509</v>
      </c>
      <c r="B20981" s="0" t="n">
        <v>202509</v>
      </c>
      <c r="C20981" s="37" t="s">
        <v>152</v>
      </c>
      <c r="D20981" s="37" t="s">
        <v>328</v>
      </c>
      <c r="E20981" s="0" t="n">
        <v>1</v>
      </c>
      <c r="F20981" s="38" t="s">
        <v>70</v>
      </c>
      <c r="G20981" s="37" t="s">
        <v>528</v>
      </c>
      <c r="H20981" s="0" t="n">
        <v>1558422</v>
      </c>
      <c r="I20981" s="0" t="n">
        <v>188344</v>
      </c>
      <c r="J20981" s="0" t="n">
        <v>59874</v>
      </c>
    </row>
    <row r="20982" customFormat="false" ht="15" hidden="false" customHeight="false" outlineLevel="0" collapsed="false">
      <c r="A20982" s="0" t="n">
        <v>202509</v>
      </c>
      <c r="B20982" s="0" t="n">
        <v>202509</v>
      </c>
      <c r="C20982" s="37" t="s">
        <v>95</v>
      </c>
      <c r="D20982" s="37" t="s">
        <v>96</v>
      </c>
      <c r="E20982" s="0" t="n">
        <v>1</v>
      </c>
      <c r="F20982" s="38" t="s">
        <v>70</v>
      </c>
      <c r="G20982" s="37" t="s">
        <v>529</v>
      </c>
      <c r="H20982" s="0" t="n">
        <v>4637409</v>
      </c>
      <c r="I20982" s="0" t="n">
        <v>1566382</v>
      </c>
      <c r="J20982" s="0" t="n">
        <v>242416</v>
      </c>
    </row>
    <row r="20983" customFormat="false" ht="15" hidden="false" customHeight="false" outlineLevel="0" collapsed="false">
      <c r="A20983" s="0" t="n">
        <v>202509</v>
      </c>
      <c r="B20983" s="0" t="n">
        <v>202509</v>
      </c>
      <c r="C20983" s="37" t="s">
        <v>158</v>
      </c>
      <c r="D20983" s="37" t="s">
        <v>474</v>
      </c>
      <c r="E20983" s="0" t="n">
        <v>1</v>
      </c>
      <c r="F20983" s="38" t="s">
        <v>70</v>
      </c>
      <c r="G20983" s="37" t="s">
        <v>530</v>
      </c>
      <c r="H20983" s="0" t="n">
        <v>1670203</v>
      </c>
      <c r="I20983" s="0" t="n">
        <v>275760</v>
      </c>
      <c r="J20983" s="0" t="n">
        <v>27652</v>
      </c>
    </row>
    <row r="20984" customFormat="false" ht="15" hidden="false" customHeight="false" outlineLevel="0" collapsed="false">
      <c r="A20984" s="0" t="n">
        <v>202509</v>
      </c>
      <c r="B20984" s="0" t="n">
        <v>202509</v>
      </c>
      <c r="C20984" s="37" t="s">
        <v>197</v>
      </c>
      <c r="D20984" s="37" t="s">
        <v>531</v>
      </c>
      <c r="E20984" s="0" t="n">
        <v>1</v>
      </c>
      <c r="F20984" s="38" t="s">
        <v>70</v>
      </c>
      <c r="G20984" s="37" t="s">
        <v>532</v>
      </c>
      <c r="H20984" s="0" t="n">
        <v>135104</v>
      </c>
      <c r="I20984" s="0" t="n">
        <v>36093</v>
      </c>
      <c r="J20984" s="0" t="n">
        <v>4055</v>
      </c>
    </row>
    <row r="20985" customFormat="false" ht="15" hidden="false" customHeight="false" outlineLevel="0" collapsed="false">
      <c r="A20985" s="0" t="n">
        <v>202509</v>
      </c>
      <c r="B20985" s="0" t="n">
        <v>202509</v>
      </c>
      <c r="C20985" s="37" t="s">
        <v>101</v>
      </c>
      <c r="D20985" s="37" t="s">
        <v>533</v>
      </c>
      <c r="E20985" s="0" t="n">
        <v>1</v>
      </c>
      <c r="F20985" s="38" t="s">
        <v>70</v>
      </c>
      <c r="G20985" s="37" t="s">
        <v>534</v>
      </c>
      <c r="H20985" s="0" t="n">
        <v>1313323</v>
      </c>
      <c r="I20985" s="0" t="n">
        <v>912432</v>
      </c>
      <c r="J20985" s="0" t="n">
        <v>190003</v>
      </c>
    </row>
    <row r="20986" customFormat="false" ht="15" hidden="false" customHeight="false" outlineLevel="0" collapsed="false">
      <c r="A20986" s="0" t="n">
        <v>202509</v>
      </c>
      <c r="B20986" s="0" t="n">
        <v>202509</v>
      </c>
      <c r="C20986" s="37" t="s">
        <v>124</v>
      </c>
      <c r="D20986" s="37" t="s">
        <v>277</v>
      </c>
      <c r="E20986" s="0" t="n">
        <v>1</v>
      </c>
      <c r="F20986" s="38" t="s">
        <v>70</v>
      </c>
      <c r="G20986" s="37" t="s">
        <v>535</v>
      </c>
      <c r="H20986" s="0" t="n">
        <v>2449261</v>
      </c>
      <c r="I20986" s="0" t="n">
        <v>1142452</v>
      </c>
      <c r="J20986" s="0" t="n">
        <v>120211</v>
      </c>
    </row>
    <row r="20987" customFormat="false" ht="15" hidden="false" customHeight="false" outlineLevel="0" collapsed="false">
      <c r="A20987" s="0" t="n">
        <v>202509</v>
      </c>
      <c r="B20987" s="0" t="n">
        <v>202509</v>
      </c>
      <c r="C20987" s="37" t="s">
        <v>101</v>
      </c>
      <c r="D20987" s="37" t="s">
        <v>450</v>
      </c>
      <c r="E20987" s="0" t="n">
        <v>1</v>
      </c>
      <c r="F20987" s="38" t="s">
        <v>70</v>
      </c>
      <c r="G20987" s="37" t="s">
        <v>536</v>
      </c>
      <c r="H20987" s="0" t="n">
        <v>82128</v>
      </c>
      <c r="I20987" s="0" t="n">
        <v>21908</v>
      </c>
      <c r="J20987" s="0" t="n">
        <v>-2026</v>
      </c>
    </row>
    <row r="20988" customFormat="false" ht="15" hidden="false" customHeight="false" outlineLevel="0" collapsed="false">
      <c r="A20988" s="0" t="n">
        <v>202509</v>
      </c>
      <c r="B20988" s="0" t="n">
        <v>202509</v>
      </c>
      <c r="C20988" s="37" t="s">
        <v>178</v>
      </c>
      <c r="D20988" s="37" t="s">
        <v>102</v>
      </c>
      <c r="E20988" s="0" t="n">
        <v>1</v>
      </c>
      <c r="F20988" s="38" t="s">
        <v>70</v>
      </c>
      <c r="G20988" s="37" t="s">
        <v>537</v>
      </c>
      <c r="H20988" s="0" t="n">
        <v>339510</v>
      </c>
      <c r="I20988" s="0" t="n">
        <v>162669</v>
      </c>
      <c r="J20988" s="0" t="n">
        <v>12721</v>
      </c>
    </row>
    <row r="20989" customFormat="false" ht="15" hidden="false" customHeight="false" outlineLevel="0" collapsed="false">
      <c r="A20989" s="0" t="n">
        <v>202509</v>
      </c>
      <c r="B20989" s="0" t="n">
        <v>202509</v>
      </c>
      <c r="C20989" s="37" t="s">
        <v>178</v>
      </c>
      <c r="D20989" s="37" t="s">
        <v>374</v>
      </c>
      <c r="E20989" s="0" t="n">
        <v>1</v>
      </c>
      <c r="F20989" s="38" t="s">
        <v>70</v>
      </c>
      <c r="G20989" s="37" t="s">
        <v>538</v>
      </c>
      <c r="H20989" s="0" t="n">
        <v>4644713</v>
      </c>
      <c r="I20989" s="0" t="n">
        <v>1974084</v>
      </c>
      <c r="J20989" s="0" t="n">
        <v>335510</v>
      </c>
    </row>
    <row r="20990" customFormat="false" ht="15" hidden="false" customHeight="false" outlineLevel="0" collapsed="false">
      <c r="A20990" s="0" t="n">
        <v>202509</v>
      </c>
      <c r="B20990" s="0" t="n">
        <v>202509</v>
      </c>
      <c r="C20990" s="37" t="s">
        <v>109</v>
      </c>
      <c r="D20990" s="37" t="s">
        <v>150</v>
      </c>
      <c r="E20990" s="0" t="n">
        <v>1</v>
      </c>
      <c r="F20990" s="38" t="s">
        <v>70</v>
      </c>
      <c r="G20990" s="37" t="s">
        <v>539</v>
      </c>
      <c r="H20990" s="0" t="n">
        <v>1839228</v>
      </c>
      <c r="I20990" s="0" t="n">
        <v>1031158</v>
      </c>
      <c r="J20990" s="0" t="n">
        <v>77565</v>
      </c>
    </row>
    <row r="20991" customFormat="false" ht="15" hidden="false" customHeight="false" outlineLevel="0" collapsed="false">
      <c r="A20991" s="0" t="n">
        <v>202509</v>
      </c>
      <c r="B20991" s="0" t="n">
        <v>202509</v>
      </c>
      <c r="C20991" s="37" t="s">
        <v>158</v>
      </c>
      <c r="D20991" s="37" t="s">
        <v>540</v>
      </c>
      <c r="E20991" s="0" t="n">
        <v>1</v>
      </c>
      <c r="F20991" s="38" t="s">
        <v>70</v>
      </c>
      <c r="G20991" s="37" t="s">
        <v>541</v>
      </c>
      <c r="H20991" s="0" t="n">
        <v>3222253</v>
      </c>
      <c r="I20991" s="0" t="n">
        <v>878758</v>
      </c>
      <c r="J20991" s="0" t="n">
        <v>-16270</v>
      </c>
    </row>
    <row r="20992" customFormat="false" ht="15" hidden="false" customHeight="false" outlineLevel="0" collapsed="false">
      <c r="A20992" s="0" t="n">
        <v>202509</v>
      </c>
      <c r="B20992" s="0" t="n">
        <v>202509</v>
      </c>
      <c r="C20992" s="37" t="s">
        <v>106</v>
      </c>
      <c r="D20992" s="37" t="s">
        <v>118</v>
      </c>
      <c r="E20992" s="0" t="n">
        <v>1</v>
      </c>
      <c r="F20992" s="38" t="s">
        <v>70</v>
      </c>
      <c r="G20992" s="37" t="s">
        <v>542</v>
      </c>
      <c r="H20992" s="0" t="n">
        <v>12527004</v>
      </c>
      <c r="I20992" s="0" t="n">
        <v>2463382</v>
      </c>
      <c r="J20992" s="0" t="n">
        <v>188114</v>
      </c>
    </row>
    <row r="20993" customFormat="false" ht="15" hidden="false" customHeight="false" outlineLevel="0" collapsed="false">
      <c r="A20993" s="0" t="n">
        <v>202509</v>
      </c>
      <c r="B20993" s="0" t="n">
        <v>202509</v>
      </c>
      <c r="C20993" s="37" t="s">
        <v>136</v>
      </c>
      <c r="D20993" s="37" t="s">
        <v>130</v>
      </c>
      <c r="E20993" s="0" t="n">
        <v>1</v>
      </c>
      <c r="F20993" s="38" t="s">
        <v>70</v>
      </c>
      <c r="G20993" s="37" t="s">
        <v>543</v>
      </c>
      <c r="H20993" s="0" t="n">
        <v>3193111</v>
      </c>
      <c r="I20993" s="0" t="n">
        <v>1040620</v>
      </c>
      <c r="J20993" s="0" t="n">
        <v>173186</v>
      </c>
    </row>
    <row r="20994" customFormat="false" ht="15" hidden="false" customHeight="false" outlineLevel="0" collapsed="false">
      <c r="A20994" s="0" t="n">
        <v>202509</v>
      </c>
      <c r="B20994" s="0" t="n">
        <v>202509</v>
      </c>
      <c r="C20994" s="37" t="s">
        <v>136</v>
      </c>
      <c r="D20994" s="37" t="s">
        <v>447</v>
      </c>
      <c r="E20994" s="0" t="n">
        <v>1</v>
      </c>
      <c r="F20994" s="38" t="s">
        <v>70</v>
      </c>
      <c r="G20994" s="37" t="s">
        <v>544</v>
      </c>
      <c r="H20994" s="0" t="n">
        <v>2581277</v>
      </c>
      <c r="I20994" s="0" t="n">
        <v>745921</v>
      </c>
      <c r="J20994" s="0" t="n">
        <v>154853</v>
      </c>
    </row>
    <row r="20995" customFormat="false" ht="15" hidden="false" customHeight="false" outlineLevel="0" collapsed="false">
      <c r="A20995" s="0" t="n">
        <v>202509</v>
      </c>
      <c r="B20995" s="0" t="n">
        <v>202509</v>
      </c>
      <c r="C20995" s="37" t="s">
        <v>136</v>
      </c>
      <c r="D20995" s="37" t="s">
        <v>170</v>
      </c>
      <c r="E20995" s="0" t="n">
        <v>1</v>
      </c>
      <c r="F20995" s="38" t="s">
        <v>70</v>
      </c>
      <c r="G20995" s="37" t="s">
        <v>545</v>
      </c>
      <c r="H20995" s="0" t="n">
        <v>32049417</v>
      </c>
      <c r="I20995" s="0" t="n">
        <v>8963506</v>
      </c>
      <c r="J20995" s="0" t="n">
        <v>-277131</v>
      </c>
    </row>
    <row r="20996" customFormat="false" ht="15" hidden="false" customHeight="false" outlineLevel="0" collapsed="false">
      <c r="A20996" s="0" t="n">
        <v>202509</v>
      </c>
      <c r="B20996" s="0" t="n">
        <v>202509</v>
      </c>
      <c r="C20996" s="37" t="s">
        <v>106</v>
      </c>
      <c r="D20996" s="37" t="s">
        <v>210</v>
      </c>
      <c r="E20996" s="0" t="n">
        <v>1</v>
      </c>
      <c r="F20996" s="38" t="s">
        <v>70</v>
      </c>
      <c r="G20996" s="37" t="s">
        <v>546</v>
      </c>
      <c r="H20996" s="0" t="n">
        <v>1262265</v>
      </c>
      <c r="I20996" s="0" t="n">
        <v>175785</v>
      </c>
      <c r="J20996" s="0" t="n">
        <v>-6634</v>
      </c>
    </row>
    <row r="20997" customFormat="false" ht="15" hidden="false" customHeight="false" outlineLevel="0" collapsed="false">
      <c r="A20997" s="0" t="n">
        <v>202509</v>
      </c>
      <c r="B20997" s="0" t="n">
        <v>202509</v>
      </c>
      <c r="C20997" s="37" t="s">
        <v>158</v>
      </c>
      <c r="D20997" s="37" t="s">
        <v>269</v>
      </c>
      <c r="E20997" s="0" t="n">
        <v>1</v>
      </c>
      <c r="F20997" s="38" t="s">
        <v>70</v>
      </c>
      <c r="G20997" s="37" t="s">
        <v>547</v>
      </c>
      <c r="H20997" s="0" t="n">
        <v>418151</v>
      </c>
      <c r="I20997" s="0" t="n">
        <v>107768</v>
      </c>
      <c r="J20997" s="0" t="n">
        <v>7987</v>
      </c>
    </row>
    <row r="20998" customFormat="false" ht="15" hidden="false" customHeight="false" outlineLevel="0" collapsed="false">
      <c r="A20998" s="0" t="n">
        <v>202509</v>
      </c>
      <c r="B20998" s="0" t="n">
        <v>202509</v>
      </c>
      <c r="C20998" s="37" t="s">
        <v>124</v>
      </c>
      <c r="D20998" s="37" t="s">
        <v>396</v>
      </c>
      <c r="E20998" s="0" t="n">
        <v>1</v>
      </c>
      <c r="F20998" s="38" t="s">
        <v>70</v>
      </c>
      <c r="G20998" s="37" t="s">
        <v>548</v>
      </c>
      <c r="H20998" s="0" t="n">
        <v>2483482</v>
      </c>
      <c r="I20998" s="0" t="n">
        <v>527327</v>
      </c>
      <c r="J20998" s="0" t="n">
        <v>5649</v>
      </c>
    </row>
    <row r="20999" customFormat="false" ht="15" hidden="false" customHeight="false" outlineLevel="0" collapsed="false">
      <c r="A20999" s="0" t="n">
        <v>202509</v>
      </c>
      <c r="B20999" s="0" t="n">
        <v>202509</v>
      </c>
      <c r="C20999" s="37" t="s">
        <v>101</v>
      </c>
      <c r="D20999" s="37" t="s">
        <v>282</v>
      </c>
      <c r="E20999" s="0" t="n">
        <v>1</v>
      </c>
      <c r="F20999" s="38" t="s">
        <v>70</v>
      </c>
      <c r="G20999" s="37" t="s">
        <v>549</v>
      </c>
      <c r="H20999" s="0" t="n">
        <v>1968075</v>
      </c>
      <c r="I20999" s="0" t="n">
        <v>583298</v>
      </c>
      <c r="J20999" s="0" t="n">
        <v>12939</v>
      </c>
    </row>
    <row r="21000" customFormat="false" ht="15" hidden="false" customHeight="false" outlineLevel="0" collapsed="false">
      <c r="A21000" s="0" t="n">
        <v>202509</v>
      </c>
      <c r="B21000" s="0" t="n">
        <v>202509</v>
      </c>
      <c r="C21000" s="37" t="s">
        <v>197</v>
      </c>
      <c r="D21000" s="37" t="s">
        <v>540</v>
      </c>
      <c r="E21000" s="0" t="n">
        <v>1</v>
      </c>
      <c r="F21000" s="38" t="s">
        <v>70</v>
      </c>
      <c r="G21000" s="37" t="s">
        <v>550</v>
      </c>
      <c r="H21000" s="0" t="n">
        <v>691748</v>
      </c>
      <c r="I21000" s="0" t="n">
        <v>114154</v>
      </c>
      <c r="J21000" s="0" t="n">
        <v>6064</v>
      </c>
    </row>
    <row r="21001" customFormat="false" ht="15" hidden="false" customHeight="false" outlineLevel="0" collapsed="false">
      <c r="A21001" s="0" t="n">
        <v>202509</v>
      </c>
      <c r="B21001" s="0" t="n">
        <v>202509</v>
      </c>
      <c r="C21001" s="37" t="s">
        <v>158</v>
      </c>
      <c r="D21001" s="37" t="s">
        <v>243</v>
      </c>
      <c r="E21001" s="0" t="n">
        <v>1</v>
      </c>
      <c r="F21001" s="38" t="s">
        <v>70</v>
      </c>
      <c r="G21001" s="37" t="s">
        <v>551</v>
      </c>
      <c r="H21001" s="0" t="n">
        <v>315924</v>
      </c>
      <c r="I21001" s="0" t="n">
        <v>123326</v>
      </c>
      <c r="J21001" s="0" t="n">
        <v>19314</v>
      </c>
    </row>
    <row r="21002" customFormat="false" ht="15" hidden="false" customHeight="false" outlineLevel="0" collapsed="false">
      <c r="A21002" s="0" t="n">
        <v>202509</v>
      </c>
      <c r="B21002" s="0" t="n">
        <v>202509</v>
      </c>
      <c r="C21002" s="37" t="s">
        <v>112</v>
      </c>
      <c r="D21002" s="37" t="s">
        <v>220</v>
      </c>
      <c r="E21002" s="0" t="n">
        <v>1</v>
      </c>
      <c r="F21002" s="38" t="s">
        <v>70</v>
      </c>
      <c r="G21002" s="37" t="s">
        <v>552</v>
      </c>
      <c r="H21002" s="0" t="n">
        <v>20375058</v>
      </c>
      <c r="I21002" s="0" t="n">
        <v>13148432</v>
      </c>
      <c r="J21002" s="0" t="n">
        <v>-57636</v>
      </c>
    </row>
    <row r="21003" customFormat="false" ht="15" hidden="false" customHeight="false" outlineLevel="0" collapsed="false">
      <c r="A21003" s="0" t="n">
        <v>202509</v>
      </c>
      <c r="B21003" s="0" t="n">
        <v>202509</v>
      </c>
      <c r="C21003" s="37" t="s">
        <v>184</v>
      </c>
      <c r="D21003" s="37" t="s">
        <v>509</v>
      </c>
      <c r="E21003" s="0" t="n">
        <v>1</v>
      </c>
      <c r="F21003" s="38" t="s">
        <v>70</v>
      </c>
      <c r="G21003" s="37" t="s">
        <v>553</v>
      </c>
      <c r="H21003" s="0" t="n">
        <v>1936467</v>
      </c>
      <c r="I21003" s="0" t="n">
        <v>293221</v>
      </c>
      <c r="J21003" s="0" t="n">
        <v>-10739</v>
      </c>
    </row>
    <row r="21004" customFormat="false" ht="15" hidden="false" customHeight="false" outlineLevel="0" collapsed="false">
      <c r="A21004" s="0" t="n">
        <v>202509</v>
      </c>
      <c r="B21004" s="0" t="n">
        <v>202509</v>
      </c>
      <c r="C21004" s="37" t="s">
        <v>109</v>
      </c>
      <c r="D21004" s="37" t="s">
        <v>143</v>
      </c>
      <c r="E21004" s="0" t="n">
        <v>1</v>
      </c>
      <c r="F21004" s="38" t="s">
        <v>70</v>
      </c>
      <c r="G21004" s="37" t="s">
        <v>554</v>
      </c>
      <c r="H21004" s="0" t="n">
        <v>648930</v>
      </c>
      <c r="I21004" s="0" t="n">
        <v>102777</v>
      </c>
      <c r="J21004" s="0" t="n">
        <v>626</v>
      </c>
    </row>
    <row r="21005" customFormat="false" ht="15" hidden="false" customHeight="false" outlineLevel="0" collapsed="false">
      <c r="A21005" s="0" t="n">
        <v>202509</v>
      </c>
      <c r="B21005" s="0" t="n">
        <v>202509</v>
      </c>
      <c r="C21005" s="37" t="s">
        <v>136</v>
      </c>
      <c r="D21005" s="37" t="s">
        <v>314</v>
      </c>
      <c r="E21005" s="0" t="n">
        <v>1</v>
      </c>
      <c r="F21005" s="38" t="s">
        <v>70</v>
      </c>
      <c r="G21005" s="37" t="s">
        <v>555</v>
      </c>
      <c r="H21005" s="0" t="n">
        <v>4909781</v>
      </c>
      <c r="I21005" s="0" t="n">
        <v>471522</v>
      </c>
      <c r="J21005" s="0" t="n">
        <v>-33613</v>
      </c>
    </row>
    <row r="21006" customFormat="false" ht="15" hidden="false" customHeight="false" outlineLevel="0" collapsed="false">
      <c r="A21006" s="0" t="n">
        <v>202509</v>
      </c>
      <c r="B21006" s="0" t="n">
        <v>202509</v>
      </c>
      <c r="C21006" s="37" t="s">
        <v>106</v>
      </c>
      <c r="D21006" s="37" t="s">
        <v>174</v>
      </c>
      <c r="E21006" s="0" t="n">
        <v>1</v>
      </c>
      <c r="F21006" s="38" t="s">
        <v>70</v>
      </c>
      <c r="G21006" s="37" t="s">
        <v>556</v>
      </c>
      <c r="H21006" s="0" t="n">
        <v>995919</v>
      </c>
      <c r="I21006" s="0" t="n">
        <v>834902</v>
      </c>
      <c r="J21006" s="0" t="n">
        <v>71182</v>
      </c>
    </row>
    <row r="21007" customFormat="false" ht="15" hidden="false" customHeight="false" outlineLevel="0" collapsed="false">
      <c r="A21007" s="0" t="n">
        <v>202509</v>
      </c>
      <c r="B21007" s="0" t="n">
        <v>202509</v>
      </c>
      <c r="C21007" s="37" t="s">
        <v>112</v>
      </c>
      <c r="D21007" s="37" t="s">
        <v>482</v>
      </c>
      <c r="E21007" s="0" t="n">
        <v>1</v>
      </c>
      <c r="F21007" s="38" t="s">
        <v>70</v>
      </c>
      <c r="G21007" s="37" t="s">
        <v>557</v>
      </c>
      <c r="H21007" s="0" t="n">
        <v>839171</v>
      </c>
      <c r="I21007" s="0" t="n">
        <v>255078</v>
      </c>
      <c r="J21007" s="0" t="n">
        <v>23189</v>
      </c>
    </row>
    <row r="21008" customFormat="false" ht="15" hidden="false" customHeight="false" outlineLevel="0" collapsed="false">
      <c r="A21008" s="0" t="n">
        <v>202509</v>
      </c>
      <c r="B21008" s="0" t="n">
        <v>202509</v>
      </c>
      <c r="C21008" s="37" t="s">
        <v>101</v>
      </c>
      <c r="D21008" s="37" t="s">
        <v>391</v>
      </c>
      <c r="E21008" s="0" t="n">
        <v>1</v>
      </c>
      <c r="F21008" s="38" t="s">
        <v>70</v>
      </c>
      <c r="G21008" s="37" t="s">
        <v>558</v>
      </c>
      <c r="H21008" s="0" t="n">
        <v>3157906</v>
      </c>
      <c r="I21008" s="0" t="n">
        <v>373172</v>
      </c>
      <c r="J21008" s="0" t="n">
        <v>67544</v>
      </c>
    </row>
    <row r="21009" customFormat="false" ht="15" hidden="false" customHeight="false" outlineLevel="0" collapsed="false">
      <c r="A21009" s="0" t="n">
        <v>202509</v>
      </c>
      <c r="B21009" s="0" t="n">
        <v>202509</v>
      </c>
      <c r="C21009" s="37" t="s">
        <v>197</v>
      </c>
      <c r="D21009" s="37" t="s">
        <v>470</v>
      </c>
      <c r="E21009" s="0" t="n">
        <v>1</v>
      </c>
      <c r="F21009" s="38" t="s">
        <v>70</v>
      </c>
      <c r="G21009" s="37" t="s">
        <v>559</v>
      </c>
      <c r="H21009" s="0" t="n">
        <v>199010</v>
      </c>
      <c r="I21009" s="0" t="n">
        <v>92133</v>
      </c>
      <c r="J21009" s="0" t="n">
        <v>-2383</v>
      </c>
    </row>
    <row r="21010" customFormat="false" ht="15" hidden="false" customHeight="false" outlineLevel="0" collapsed="false">
      <c r="A21010" s="0" t="n">
        <v>202509</v>
      </c>
      <c r="B21010" s="0" t="n">
        <v>202509</v>
      </c>
      <c r="C21010" s="37" t="s">
        <v>112</v>
      </c>
      <c r="D21010" s="37" t="s">
        <v>531</v>
      </c>
      <c r="E21010" s="0" t="n">
        <v>1</v>
      </c>
      <c r="F21010" s="38" t="s">
        <v>70</v>
      </c>
      <c r="G21010" s="37" t="s">
        <v>560</v>
      </c>
      <c r="H21010" s="0" t="n">
        <v>1973063</v>
      </c>
      <c r="I21010" s="0" t="n">
        <v>642532</v>
      </c>
      <c r="J21010" s="0" t="n">
        <v>59295</v>
      </c>
    </row>
    <row r="21011" customFormat="false" ht="15" hidden="false" customHeight="false" outlineLevel="0" collapsed="false">
      <c r="A21011" s="0" t="n">
        <v>202509</v>
      </c>
      <c r="B21011" s="0" t="n">
        <v>202509</v>
      </c>
      <c r="C21011" s="37" t="s">
        <v>109</v>
      </c>
      <c r="D21011" s="37" t="s">
        <v>561</v>
      </c>
      <c r="E21011" s="0" t="n">
        <v>1</v>
      </c>
      <c r="F21011" s="38" t="s">
        <v>70</v>
      </c>
      <c r="G21011" s="37" t="s">
        <v>562</v>
      </c>
      <c r="H21011" s="0" t="n">
        <v>19819990</v>
      </c>
      <c r="I21011" s="0" t="n">
        <v>3330282</v>
      </c>
      <c r="J21011" s="0" t="n">
        <v>377972</v>
      </c>
    </row>
    <row r="21012" customFormat="false" ht="15" hidden="false" customHeight="false" outlineLevel="0" collapsed="false">
      <c r="A21012" s="0" t="n">
        <v>202509</v>
      </c>
      <c r="B21012" s="0" t="n">
        <v>202509</v>
      </c>
      <c r="C21012" s="37" t="s">
        <v>149</v>
      </c>
      <c r="D21012" s="37" t="s">
        <v>385</v>
      </c>
      <c r="E21012" s="0" t="n">
        <v>1</v>
      </c>
      <c r="F21012" s="38" t="s">
        <v>70</v>
      </c>
      <c r="G21012" s="37" t="s">
        <v>563</v>
      </c>
      <c r="H21012" s="0" t="n">
        <v>3339145</v>
      </c>
      <c r="I21012" s="0" t="n">
        <v>1206266</v>
      </c>
      <c r="J21012" s="0" t="n">
        <v>-90227</v>
      </c>
    </row>
    <row r="21013" customFormat="false" ht="15" hidden="false" customHeight="false" outlineLevel="0" collapsed="false">
      <c r="A21013" s="0" t="n">
        <v>202509</v>
      </c>
      <c r="B21013" s="0" t="n">
        <v>202509</v>
      </c>
      <c r="C21013" s="37" t="s">
        <v>178</v>
      </c>
      <c r="D21013" s="37" t="s">
        <v>294</v>
      </c>
      <c r="E21013" s="0" t="n">
        <v>1</v>
      </c>
      <c r="F21013" s="38" t="s">
        <v>70</v>
      </c>
      <c r="G21013" s="37" t="s">
        <v>564</v>
      </c>
      <c r="H21013" s="0" t="n">
        <v>802728</v>
      </c>
      <c r="I21013" s="0" t="n">
        <v>266065</v>
      </c>
      <c r="J21013" s="0" t="n">
        <v>27115</v>
      </c>
    </row>
    <row r="21014" customFormat="false" ht="15" hidden="false" customHeight="false" outlineLevel="0" collapsed="false">
      <c r="A21014" s="0" t="n">
        <v>202509</v>
      </c>
      <c r="B21014" s="0" t="n">
        <v>202509</v>
      </c>
      <c r="C21014" s="37" t="s">
        <v>112</v>
      </c>
      <c r="D21014" s="37" t="s">
        <v>476</v>
      </c>
      <c r="E21014" s="0" t="n">
        <v>1</v>
      </c>
      <c r="F21014" s="38" t="s">
        <v>70</v>
      </c>
      <c r="G21014" s="37" t="s">
        <v>565</v>
      </c>
      <c r="H21014" s="0" t="n">
        <v>501274</v>
      </c>
      <c r="I21014" s="0" t="n">
        <v>94649</v>
      </c>
      <c r="J21014" s="0" t="n">
        <v>9998</v>
      </c>
    </row>
    <row r="21015" customFormat="false" ht="15" hidden="false" customHeight="false" outlineLevel="0" collapsed="false">
      <c r="A21015" s="0" t="n">
        <v>202509</v>
      </c>
      <c r="B21015" s="0" t="n">
        <v>202509</v>
      </c>
      <c r="C21015" s="37" t="s">
        <v>158</v>
      </c>
      <c r="D21015" s="37" t="s">
        <v>145</v>
      </c>
      <c r="E21015" s="0" t="n">
        <v>1</v>
      </c>
      <c r="F21015" s="38" t="s">
        <v>70</v>
      </c>
      <c r="G21015" s="37" t="s">
        <v>566</v>
      </c>
      <c r="H21015" s="0" t="n">
        <v>794410</v>
      </c>
      <c r="I21015" s="0" t="n">
        <v>82766</v>
      </c>
      <c r="J21015" s="0" t="n">
        <v>5562</v>
      </c>
    </row>
    <row r="21016" customFormat="false" ht="15" hidden="false" customHeight="false" outlineLevel="0" collapsed="false">
      <c r="A21016" s="0" t="n">
        <v>202509</v>
      </c>
      <c r="B21016" s="0" t="n">
        <v>202509</v>
      </c>
      <c r="C21016" s="37" t="s">
        <v>95</v>
      </c>
      <c r="D21016" s="37" t="s">
        <v>223</v>
      </c>
      <c r="E21016" s="0" t="n">
        <v>1</v>
      </c>
      <c r="F21016" s="38" t="s">
        <v>70</v>
      </c>
      <c r="G21016" s="37" t="s">
        <v>567</v>
      </c>
      <c r="H21016" s="0" t="n">
        <v>1209064</v>
      </c>
      <c r="I21016" s="0" t="n">
        <v>368832</v>
      </c>
      <c r="J21016" s="0" t="n">
        <v>-17753</v>
      </c>
    </row>
    <row r="21017" customFormat="false" ht="15" hidden="false" customHeight="false" outlineLevel="0" collapsed="false">
      <c r="A21017" s="0" t="n">
        <v>202509</v>
      </c>
      <c r="B21017" s="0" t="n">
        <v>202509</v>
      </c>
      <c r="C21017" s="37" t="s">
        <v>197</v>
      </c>
      <c r="D21017" s="37" t="s">
        <v>495</v>
      </c>
      <c r="E21017" s="0" t="n">
        <v>1</v>
      </c>
      <c r="F21017" s="38" t="s">
        <v>70</v>
      </c>
      <c r="G21017" s="37" t="s">
        <v>568</v>
      </c>
      <c r="H21017" s="0" t="n">
        <v>611624</v>
      </c>
      <c r="I21017" s="0" t="n">
        <v>84727</v>
      </c>
      <c r="J21017" s="0" t="n">
        <v>6133</v>
      </c>
    </row>
    <row r="21018" customFormat="false" ht="15" hidden="false" customHeight="false" outlineLevel="0" collapsed="false">
      <c r="A21018" s="0" t="n">
        <v>202509</v>
      </c>
      <c r="B21018" s="0" t="n">
        <v>202509</v>
      </c>
      <c r="C21018" s="37" t="s">
        <v>124</v>
      </c>
      <c r="D21018" s="37" t="s">
        <v>569</v>
      </c>
      <c r="E21018" s="0" t="n">
        <v>1</v>
      </c>
      <c r="F21018" s="38" t="s">
        <v>70</v>
      </c>
      <c r="G21018" s="37" t="s">
        <v>570</v>
      </c>
      <c r="H21018" s="0" t="n">
        <v>3911036</v>
      </c>
      <c r="I21018" s="0" t="n">
        <v>1287183</v>
      </c>
      <c r="J21018" s="0" t="n">
        <v>-148825</v>
      </c>
    </row>
    <row r="21019" customFormat="false" ht="15" hidden="false" customHeight="false" outlineLevel="0" collapsed="false">
      <c r="A21019" s="0" t="n">
        <v>202509</v>
      </c>
      <c r="B21019" s="0" t="n">
        <v>202509</v>
      </c>
      <c r="C21019" s="37" t="s">
        <v>136</v>
      </c>
      <c r="D21019" s="37" t="s">
        <v>571</v>
      </c>
      <c r="E21019" s="0" t="n">
        <v>1</v>
      </c>
      <c r="F21019" s="38" t="s">
        <v>70</v>
      </c>
      <c r="G21019" s="37" t="s">
        <v>572</v>
      </c>
      <c r="H21019" s="0" t="n">
        <v>141812</v>
      </c>
      <c r="I21019" s="0" t="n">
        <v>39327</v>
      </c>
      <c r="J21019" s="0" t="n">
        <v>4425</v>
      </c>
    </row>
    <row r="21020" customFormat="false" ht="15" hidden="false" customHeight="false" outlineLevel="0" collapsed="false">
      <c r="A21020" s="0" t="n">
        <v>202509</v>
      </c>
      <c r="B21020" s="0" t="n">
        <v>202509</v>
      </c>
      <c r="C21020" s="37" t="s">
        <v>149</v>
      </c>
      <c r="D21020" s="37" t="s">
        <v>116</v>
      </c>
      <c r="E21020" s="0" t="n">
        <v>1</v>
      </c>
      <c r="F21020" s="38" t="s">
        <v>70</v>
      </c>
      <c r="G21020" s="37" t="s">
        <v>573</v>
      </c>
      <c r="H21020" s="0" t="n">
        <v>2945170</v>
      </c>
      <c r="I21020" s="0" t="n">
        <v>856864</v>
      </c>
      <c r="J21020" s="0" t="n">
        <v>132097</v>
      </c>
    </row>
    <row r="21021" customFormat="false" ht="15" hidden="false" customHeight="false" outlineLevel="0" collapsed="false">
      <c r="A21021" s="0" t="n">
        <v>202509</v>
      </c>
      <c r="B21021" s="0" t="n">
        <v>202509</v>
      </c>
      <c r="C21021" s="37" t="s">
        <v>158</v>
      </c>
      <c r="D21021" s="37" t="s">
        <v>476</v>
      </c>
      <c r="E21021" s="0" t="n">
        <v>1</v>
      </c>
      <c r="F21021" s="38" t="s">
        <v>70</v>
      </c>
      <c r="G21021" s="37" t="s">
        <v>574</v>
      </c>
      <c r="H21021" s="0" t="n">
        <v>613302</v>
      </c>
      <c r="I21021" s="0" t="n">
        <v>164942</v>
      </c>
      <c r="J21021" s="0" t="n">
        <v>9584</v>
      </c>
    </row>
    <row r="21022" customFormat="false" ht="15" hidden="false" customHeight="false" outlineLevel="0" collapsed="false">
      <c r="A21022" s="0" t="n">
        <v>202509</v>
      </c>
      <c r="B21022" s="0" t="n">
        <v>202509</v>
      </c>
      <c r="C21022" s="37" t="s">
        <v>106</v>
      </c>
      <c r="D21022" s="37" t="s">
        <v>237</v>
      </c>
      <c r="E21022" s="0" t="n">
        <v>1</v>
      </c>
      <c r="F21022" s="38" t="s">
        <v>70</v>
      </c>
      <c r="G21022" s="37" t="s">
        <v>575</v>
      </c>
      <c r="H21022" s="0" t="n">
        <v>2096817</v>
      </c>
      <c r="I21022" s="0" t="n">
        <v>386781</v>
      </c>
      <c r="J21022" s="0" t="n">
        <v>80428</v>
      </c>
    </row>
    <row r="21023" customFormat="false" ht="15" hidden="false" customHeight="false" outlineLevel="0" collapsed="false">
      <c r="A21023" s="0" t="n">
        <v>202509</v>
      </c>
      <c r="B21023" s="0" t="n">
        <v>202509</v>
      </c>
      <c r="C21023" s="37" t="s">
        <v>152</v>
      </c>
      <c r="D21023" s="37" t="s">
        <v>445</v>
      </c>
      <c r="E21023" s="0" t="n">
        <v>1</v>
      </c>
      <c r="F21023" s="38" t="s">
        <v>70</v>
      </c>
      <c r="G21023" s="37" t="s">
        <v>576</v>
      </c>
      <c r="H21023" s="0" t="n">
        <v>296273</v>
      </c>
      <c r="I21023" s="0" t="n">
        <v>75381</v>
      </c>
      <c r="J21023" s="0" t="n">
        <v>775</v>
      </c>
    </row>
    <row r="21024" customFormat="false" ht="15" hidden="false" customHeight="false" outlineLevel="0" collapsed="false">
      <c r="A21024" s="0" t="n">
        <v>202509</v>
      </c>
      <c r="B21024" s="0" t="n">
        <v>202509</v>
      </c>
      <c r="C21024" s="37" t="s">
        <v>112</v>
      </c>
      <c r="D21024" s="37" t="s">
        <v>367</v>
      </c>
      <c r="E21024" s="0" t="n">
        <v>1</v>
      </c>
      <c r="F21024" s="38" t="s">
        <v>70</v>
      </c>
      <c r="G21024" s="37" t="s">
        <v>577</v>
      </c>
      <c r="H21024" s="0" t="n">
        <v>5786523</v>
      </c>
      <c r="I21024" s="0" t="n">
        <v>1696370</v>
      </c>
      <c r="J21024" s="0" t="n">
        <v>12212</v>
      </c>
    </row>
    <row r="21025" customFormat="false" ht="15" hidden="false" customHeight="false" outlineLevel="0" collapsed="false">
      <c r="A21025" s="0" t="n">
        <v>202509</v>
      </c>
      <c r="B21025" s="0" t="n">
        <v>202509</v>
      </c>
      <c r="C21025" s="37" t="s">
        <v>109</v>
      </c>
      <c r="D21025" s="37" t="s">
        <v>320</v>
      </c>
      <c r="E21025" s="0" t="n">
        <v>1</v>
      </c>
      <c r="F21025" s="38" t="s">
        <v>70</v>
      </c>
      <c r="G21025" s="37" t="s">
        <v>578</v>
      </c>
      <c r="H21025" s="0" t="n">
        <v>4742029</v>
      </c>
      <c r="I21025" s="0" t="n">
        <v>921301</v>
      </c>
      <c r="J21025" s="0" t="n">
        <v>48043</v>
      </c>
    </row>
    <row r="21026" customFormat="false" ht="15" hidden="false" customHeight="false" outlineLevel="0" collapsed="false">
      <c r="A21026" s="0" t="n">
        <v>202509</v>
      </c>
      <c r="B21026" s="0" t="n">
        <v>202509</v>
      </c>
      <c r="C21026" s="37" t="s">
        <v>197</v>
      </c>
      <c r="D21026" s="37" t="s">
        <v>362</v>
      </c>
      <c r="E21026" s="0" t="n">
        <v>1</v>
      </c>
      <c r="F21026" s="38" t="s">
        <v>70</v>
      </c>
      <c r="G21026" s="37" t="s">
        <v>579</v>
      </c>
      <c r="H21026" s="0" t="n">
        <v>3106285</v>
      </c>
      <c r="I21026" s="0" t="n">
        <v>1127721</v>
      </c>
      <c r="J21026" s="0" t="n">
        <v>345486</v>
      </c>
    </row>
    <row r="21027" customFormat="false" ht="15" hidden="false" customHeight="false" outlineLevel="0" collapsed="false">
      <c r="A21027" s="0" t="n">
        <v>202509</v>
      </c>
      <c r="B21027" s="0" t="n">
        <v>202509</v>
      </c>
      <c r="C21027" s="37" t="s">
        <v>106</v>
      </c>
      <c r="D21027" s="37" t="s">
        <v>280</v>
      </c>
      <c r="E21027" s="0" t="n">
        <v>1</v>
      </c>
      <c r="F21027" s="38" t="s">
        <v>70</v>
      </c>
      <c r="G21027" s="37" t="s">
        <v>580</v>
      </c>
      <c r="H21027" s="0" t="n">
        <v>186597</v>
      </c>
      <c r="I21027" s="0" t="n">
        <v>43818</v>
      </c>
      <c r="J21027" s="0" t="n">
        <v>2260</v>
      </c>
    </row>
    <row r="21028" customFormat="false" ht="15" hidden="false" customHeight="false" outlineLevel="0" collapsed="false">
      <c r="A21028" s="0" t="n">
        <v>202509</v>
      </c>
      <c r="B21028" s="0" t="n">
        <v>202509</v>
      </c>
      <c r="C21028" s="37" t="s">
        <v>136</v>
      </c>
      <c r="D21028" s="37" t="s">
        <v>208</v>
      </c>
      <c r="E21028" s="0" t="n">
        <v>1</v>
      </c>
      <c r="F21028" s="38" t="s">
        <v>70</v>
      </c>
      <c r="G21028" s="37" t="s">
        <v>581</v>
      </c>
      <c r="H21028" s="0" t="n">
        <v>2971028</v>
      </c>
      <c r="I21028" s="0" t="n">
        <v>1014236</v>
      </c>
      <c r="J21028" s="0" t="n">
        <v>298524</v>
      </c>
    </row>
    <row r="21029" customFormat="false" ht="15" hidden="false" customHeight="false" outlineLevel="0" collapsed="false">
      <c r="A21029" s="0" t="n">
        <v>202509</v>
      </c>
      <c r="B21029" s="0" t="n">
        <v>202509</v>
      </c>
      <c r="C21029" s="37" t="s">
        <v>124</v>
      </c>
      <c r="D21029" s="37" t="s">
        <v>212</v>
      </c>
      <c r="E21029" s="0" t="n">
        <v>1</v>
      </c>
      <c r="F21029" s="38" t="s">
        <v>70</v>
      </c>
      <c r="G21029" s="37" t="s">
        <v>582</v>
      </c>
      <c r="H21029" s="0" t="n">
        <v>2037926</v>
      </c>
      <c r="I21029" s="0" t="n">
        <v>948443</v>
      </c>
      <c r="J21029" s="0" t="n">
        <v>72224</v>
      </c>
    </row>
    <row r="21030" customFormat="false" ht="15" hidden="false" customHeight="false" outlineLevel="0" collapsed="false">
      <c r="A21030" s="0" t="n">
        <v>202509</v>
      </c>
      <c r="B21030" s="0" t="n">
        <v>202509</v>
      </c>
      <c r="C21030" s="37" t="s">
        <v>109</v>
      </c>
      <c r="D21030" s="37" t="s">
        <v>482</v>
      </c>
      <c r="E21030" s="0" t="n">
        <v>1</v>
      </c>
      <c r="F21030" s="38" t="s">
        <v>70</v>
      </c>
      <c r="G21030" s="37" t="s">
        <v>583</v>
      </c>
      <c r="H21030" s="0" t="n">
        <v>156357</v>
      </c>
      <c r="I21030" s="0" t="n">
        <v>32976</v>
      </c>
      <c r="J21030" s="0" t="n">
        <v>-24</v>
      </c>
    </row>
    <row r="21031" customFormat="false" ht="15" hidden="false" customHeight="false" outlineLevel="0" collapsed="false">
      <c r="A21031" s="0" t="n">
        <v>202509</v>
      </c>
      <c r="B21031" s="0" t="n">
        <v>202509</v>
      </c>
      <c r="C21031" s="37" t="s">
        <v>178</v>
      </c>
      <c r="D21031" s="37" t="s">
        <v>216</v>
      </c>
      <c r="E21031" s="0" t="n">
        <v>1</v>
      </c>
      <c r="F21031" s="38" t="s">
        <v>70</v>
      </c>
      <c r="G21031" s="37" t="s">
        <v>584</v>
      </c>
      <c r="H21031" s="0" t="n">
        <v>1189516</v>
      </c>
      <c r="I21031" s="0" t="n">
        <v>156590</v>
      </c>
      <c r="J21031" s="0" t="n">
        <v>43108</v>
      </c>
    </row>
    <row r="21032" customFormat="false" ht="15" hidden="false" customHeight="false" outlineLevel="0" collapsed="false">
      <c r="A21032" s="0" t="n">
        <v>202509</v>
      </c>
      <c r="B21032" s="0" t="n">
        <v>202509</v>
      </c>
      <c r="C21032" s="37" t="s">
        <v>95</v>
      </c>
      <c r="D21032" s="37" t="s">
        <v>383</v>
      </c>
      <c r="E21032" s="0" t="n">
        <v>1</v>
      </c>
      <c r="F21032" s="38" t="s">
        <v>70</v>
      </c>
      <c r="G21032" s="37" t="s">
        <v>585</v>
      </c>
      <c r="H21032" s="0" t="n">
        <v>1524060</v>
      </c>
      <c r="I21032" s="0" t="n">
        <v>686814</v>
      </c>
      <c r="J21032" s="0" t="n">
        <v>67631</v>
      </c>
    </row>
    <row r="21033" customFormat="false" ht="15" hidden="false" customHeight="false" outlineLevel="0" collapsed="false">
      <c r="A21033" s="0" t="n">
        <v>202509</v>
      </c>
      <c r="B21033" s="0" t="n">
        <v>202509</v>
      </c>
      <c r="C21033" s="37" t="s">
        <v>106</v>
      </c>
      <c r="D21033" s="37" t="s">
        <v>586</v>
      </c>
      <c r="E21033" s="0" t="n">
        <v>1</v>
      </c>
      <c r="F21033" s="38" t="s">
        <v>70</v>
      </c>
      <c r="G21033" s="37" t="s">
        <v>587</v>
      </c>
      <c r="H21033" s="0" t="n">
        <v>2239409</v>
      </c>
      <c r="I21033" s="0" t="n">
        <v>806662</v>
      </c>
      <c r="J21033" s="0" t="n">
        <v>40812</v>
      </c>
    </row>
    <row r="21034" customFormat="false" ht="15" hidden="false" customHeight="false" outlineLevel="0" collapsed="false">
      <c r="A21034" s="0" t="n">
        <v>202509</v>
      </c>
      <c r="B21034" s="0" t="n">
        <v>202509</v>
      </c>
      <c r="C21034" s="37" t="s">
        <v>178</v>
      </c>
      <c r="D21034" s="37" t="s">
        <v>356</v>
      </c>
      <c r="E21034" s="0" t="n">
        <v>1</v>
      </c>
      <c r="F21034" s="38" t="s">
        <v>70</v>
      </c>
      <c r="G21034" s="37" t="s">
        <v>588</v>
      </c>
      <c r="H21034" s="0" t="n">
        <v>2580280</v>
      </c>
      <c r="I21034" s="0" t="n">
        <v>347674</v>
      </c>
      <c r="J21034" s="0" t="n">
        <v>57748</v>
      </c>
    </row>
    <row r="21035" customFormat="false" ht="15" hidden="false" customHeight="false" outlineLevel="0" collapsed="false">
      <c r="A21035" s="0" t="n">
        <v>202509</v>
      </c>
      <c r="B21035" s="0" t="n">
        <v>202509</v>
      </c>
      <c r="C21035" s="37" t="s">
        <v>124</v>
      </c>
      <c r="D21035" s="37" t="s">
        <v>367</v>
      </c>
      <c r="E21035" s="0" t="n">
        <v>1</v>
      </c>
      <c r="F21035" s="38" t="s">
        <v>70</v>
      </c>
      <c r="G21035" s="37" t="s">
        <v>589</v>
      </c>
      <c r="H21035" s="0" t="n">
        <v>2163205</v>
      </c>
      <c r="I21035" s="0" t="n">
        <v>958509</v>
      </c>
      <c r="J21035" s="0" t="n">
        <v>196233</v>
      </c>
    </row>
    <row r="21036" customFormat="false" ht="15" hidden="false" customHeight="false" outlineLevel="0" collapsed="false">
      <c r="A21036" s="0" t="n">
        <v>202509</v>
      </c>
      <c r="B21036" s="0" t="n">
        <v>202509</v>
      </c>
      <c r="C21036" s="37" t="s">
        <v>101</v>
      </c>
      <c r="D21036" s="37" t="s">
        <v>590</v>
      </c>
      <c r="E21036" s="0" t="n">
        <v>1</v>
      </c>
      <c r="F21036" s="38" t="s">
        <v>70</v>
      </c>
      <c r="G21036" s="37" t="s">
        <v>591</v>
      </c>
      <c r="H21036" s="0" t="n">
        <v>9201757</v>
      </c>
      <c r="I21036" s="0" t="n">
        <v>5032793</v>
      </c>
      <c r="J21036" s="0" t="n">
        <v>110088</v>
      </c>
    </row>
    <row r="21037" customFormat="false" ht="15" hidden="false" customHeight="false" outlineLevel="0" collapsed="false">
      <c r="A21037" s="0" t="n">
        <v>202509</v>
      </c>
      <c r="B21037" s="0" t="n">
        <v>202509</v>
      </c>
      <c r="C21037" s="37" t="s">
        <v>112</v>
      </c>
      <c r="D21037" s="37" t="s">
        <v>141</v>
      </c>
      <c r="E21037" s="0" t="n">
        <v>1</v>
      </c>
      <c r="F21037" s="38" t="s">
        <v>70</v>
      </c>
      <c r="G21037" s="37" t="s">
        <v>592</v>
      </c>
      <c r="H21037" s="0" t="n">
        <v>5570991</v>
      </c>
      <c r="I21037" s="0" t="n">
        <v>1070223</v>
      </c>
      <c r="J21037" s="0" t="n">
        <v>182128</v>
      </c>
    </row>
    <row r="21038" customFormat="false" ht="15" hidden="false" customHeight="false" outlineLevel="0" collapsed="false">
      <c r="A21038" s="0" t="n">
        <v>202509</v>
      </c>
      <c r="B21038" s="0" t="n">
        <v>202509</v>
      </c>
      <c r="C21038" s="37" t="s">
        <v>149</v>
      </c>
      <c r="D21038" s="37" t="s">
        <v>113</v>
      </c>
      <c r="E21038" s="0" t="n">
        <v>1</v>
      </c>
      <c r="F21038" s="38" t="s">
        <v>70</v>
      </c>
      <c r="G21038" s="37" t="s">
        <v>593</v>
      </c>
      <c r="H21038" s="0" t="n">
        <v>35054</v>
      </c>
      <c r="I21038" s="0" t="n">
        <v>13928</v>
      </c>
      <c r="J21038" s="0" t="n">
        <v>799</v>
      </c>
    </row>
    <row r="21039" customFormat="false" ht="15" hidden="false" customHeight="false" outlineLevel="0" collapsed="false">
      <c r="A21039" s="0" t="n">
        <v>202509</v>
      </c>
      <c r="B21039" s="0" t="n">
        <v>202509</v>
      </c>
      <c r="C21039" s="37" t="s">
        <v>178</v>
      </c>
      <c r="D21039" s="37" t="s">
        <v>102</v>
      </c>
      <c r="E21039" s="0" t="n">
        <v>1</v>
      </c>
      <c r="F21039" s="38" t="s">
        <v>70</v>
      </c>
      <c r="G21039" s="37" t="s">
        <v>594</v>
      </c>
      <c r="H21039" s="0" t="n">
        <v>886340</v>
      </c>
      <c r="I21039" s="0" t="n">
        <v>195786</v>
      </c>
      <c r="J21039" s="0" t="n">
        <v>-3547</v>
      </c>
    </row>
    <row r="21040" customFormat="false" ht="15" hidden="false" customHeight="false" outlineLevel="0" collapsed="false">
      <c r="A21040" s="0" t="n">
        <v>202509</v>
      </c>
      <c r="B21040" s="0" t="n">
        <v>202509</v>
      </c>
      <c r="C21040" s="37" t="s">
        <v>98</v>
      </c>
      <c r="D21040" s="37" t="s">
        <v>102</v>
      </c>
      <c r="E21040" s="0" t="n">
        <v>1</v>
      </c>
      <c r="F21040" s="38" t="s">
        <v>70</v>
      </c>
      <c r="G21040" s="37" t="s">
        <v>595</v>
      </c>
      <c r="H21040" s="0" t="n">
        <v>887396</v>
      </c>
      <c r="I21040" s="0" t="n">
        <v>623422</v>
      </c>
      <c r="J21040" s="0" t="n">
        <v>5774</v>
      </c>
    </row>
    <row r="21041" customFormat="false" ht="15" hidden="false" customHeight="false" outlineLevel="0" collapsed="false">
      <c r="A21041" s="0" t="n">
        <v>202509</v>
      </c>
      <c r="B21041" s="0" t="n">
        <v>202509</v>
      </c>
      <c r="C21041" s="37" t="s">
        <v>184</v>
      </c>
      <c r="D21041" s="37" t="s">
        <v>163</v>
      </c>
      <c r="E21041" s="0" t="n">
        <v>1</v>
      </c>
      <c r="F21041" s="38" t="s">
        <v>70</v>
      </c>
      <c r="G21041" s="37" t="s">
        <v>596</v>
      </c>
      <c r="H21041" s="0" t="n">
        <v>170393</v>
      </c>
      <c r="I21041" s="0" t="n">
        <v>54003</v>
      </c>
      <c r="J21041" s="0" t="n">
        <v>-2009</v>
      </c>
    </row>
    <row r="21042" customFormat="false" ht="15" hidden="false" customHeight="false" outlineLevel="0" collapsed="false">
      <c r="A21042" s="0" t="n">
        <v>202509</v>
      </c>
      <c r="B21042" s="0" t="n">
        <v>202509</v>
      </c>
      <c r="C21042" s="37" t="s">
        <v>184</v>
      </c>
      <c r="D21042" s="37" t="s">
        <v>380</v>
      </c>
      <c r="E21042" s="0" t="n">
        <v>1</v>
      </c>
      <c r="F21042" s="38" t="s">
        <v>70</v>
      </c>
      <c r="G21042" s="37" t="s">
        <v>597</v>
      </c>
      <c r="H21042" s="0" t="n">
        <v>1671698</v>
      </c>
      <c r="I21042" s="0" t="n">
        <v>355014</v>
      </c>
      <c r="J21042" s="0" t="n">
        <v>31494</v>
      </c>
    </row>
    <row r="21043" customFormat="false" ht="15" hidden="false" customHeight="false" outlineLevel="0" collapsed="false">
      <c r="A21043" s="0" t="n">
        <v>202509</v>
      </c>
      <c r="B21043" s="0" t="n">
        <v>202509</v>
      </c>
      <c r="C21043" s="37" t="s">
        <v>98</v>
      </c>
      <c r="D21043" s="37" t="s">
        <v>380</v>
      </c>
      <c r="E21043" s="0" t="n">
        <v>1</v>
      </c>
      <c r="F21043" s="38" t="s">
        <v>70</v>
      </c>
      <c r="G21043" s="37" t="s">
        <v>598</v>
      </c>
      <c r="H21043" s="0" t="n">
        <v>3680230</v>
      </c>
      <c r="I21043" s="0" t="n">
        <v>839459</v>
      </c>
      <c r="J21043" s="0" t="n">
        <v>74773</v>
      </c>
    </row>
    <row r="21044" customFormat="false" ht="15" hidden="false" customHeight="false" outlineLevel="0" collapsed="false">
      <c r="A21044" s="0" t="n">
        <v>202509</v>
      </c>
      <c r="B21044" s="0" t="n">
        <v>202509</v>
      </c>
      <c r="C21044" s="37" t="s">
        <v>109</v>
      </c>
      <c r="D21044" s="37" t="s">
        <v>372</v>
      </c>
      <c r="E21044" s="0" t="n">
        <v>1</v>
      </c>
      <c r="F21044" s="38" t="s">
        <v>70</v>
      </c>
      <c r="G21044" s="37" t="s">
        <v>599</v>
      </c>
      <c r="H21044" s="0" t="n">
        <v>407053</v>
      </c>
      <c r="I21044" s="0" t="n">
        <v>170076</v>
      </c>
      <c r="J21044" s="0" t="n">
        <v>33033</v>
      </c>
    </row>
    <row r="21045" customFormat="false" ht="15" hidden="false" customHeight="false" outlineLevel="0" collapsed="false">
      <c r="A21045" s="0" t="n">
        <v>202509</v>
      </c>
      <c r="B21045" s="0" t="n">
        <v>202509</v>
      </c>
      <c r="C21045" s="37" t="s">
        <v>152</v>
      </c>
      <c r="D21045" s="37" t="s">
        <v>220</v>
      </c>
      <c r="E21045" s="0" t="n">
        <v>1</v>
      </c>
      <c r="F21045" s="38" t="s">
        <v>70</v>
      </c>
      <c r="G21045" s="37" t="s">
        <v>600</v>
      </c>
      <c r="H21045" s="0" t="n">
        <v>2379609</v>
      </c>
      <c r="I21045" s="0" t="n">
        <v>1348299</v>
      </c>
      <c r="J21045" s="0" t="n">
        <v>224953</v>
      </c>
    </row>
    <row r="21046" customFormat="false" ht="15" hidden="false" customHeight="false" outlineLevel="0" collapsed="false">
      <c r="A21046" s="0" t="n">
        <v>202509</v>
      </c>
      <c r="B21046" s="0" t="n">
        <v>202509</v>
      </c>
      <c r="C21046" s="37" t="s">
        <v>149</v>
      </c>
      <c r="D21046" s="37" t="s">
        <v>216</v>
      </c>
      <c r="E21046" s="0" t="n">
        <v>1</v>
      </c>
      <c r="F21046" s="38" t="s">
        <v>70</v>
      </c>
      <c r="G21046" s="37" t="s">
        <v>601</v>
      </c>
      <c r="H21046" s="0" t="n">
        <v>420787</v>
      </c>
      <c r="I21046" s="0" t="n">
        <v>86508</v>
      </c>
      <c r="J21046" s="0" t="n">
        <v>3427</v>
      </c>
    </row>
    <row r="21047" customFormat="false" ht="15" hidden="false" customHeight="false" outlineLevel="0" collapsed="false">
      <c r="A21047" s="0" t="n">
        <v>202509</v>
      </c>
      <c r="B21047" s="0" t="n">
        <v>202509</v>
      </c>
      <c r="C21047" s="37" t="s">
        <v>124</v>
      </c>
      <c r="D21047" s="37" t="s">
        <v>249</v>
      </c>
      <c r="E21047" s="0" t="n">
        <v>1</v>
      </c>
      <c r="F21047" s="38" t="s">
        <v>70</v>
      </c>
      <c r="G21047" s="37" t="s">
        <v>602</v>
      </c>
      <c r="H21047" s="0" t="n">
        <v>780014</v>
      </c>
      <c r="I21047" s="0" t="n">
        <v>392317</v>
      </c>
      <c r="J21047" s="0" t="n">
        <v>23812</v>
      </c>
    </row>
    <row r="21048" customFormat="false" ht="15" hidden="false" customHeight="false" outlineLevel="0" collapsed="false">
      <c r="A21048" s="0" t="n">
        <v>202509</v>
      </c>
      <c r="B21048" s="0" t="n">
        <v>202509</v>
      </c>
      <c r="C21048" s="37" t="s">
        <v>115</v>
      </c>
      <c r="D21048" s="37" t="s">
        <v>603</v>
      </c>
      <c r="E21048" s="0" t="n">
        <v>1</v>
      </c>
      <c r="F21048" s="38" t="s">
        <v>70</v>
      </c>
      <c r="G21048" s="37" t="s">
        <v>604</v>
      </c>
      <c r="H21048" s="0" t="n">
        <v>7310200</v>
      </c>
      <c r="I21048" s="0" t="n">
        <v>1267624</v>
      </c>
      <c r="J21048" s="0" t="n">
        <v>19143</v>
      </c>
    </row>
    <row r="21049" customFormat="false" ht="15" hidden="false" customHeight="false" outlineLevel="0" collapsed="false">
      <c r="A21049" s="0" t="n">
        <v>202509</v>
      </c>
      <c r="B21049" s="0" t="n">
        <v>202509</v>
      </c>
      <c r="C21049" s="37" t="s">
        <v>158</v>
      </c>
      <c r="D21049" s="37" t="s">
        <v>519</v>
      </c>
      <c r="E21049" s="0" t="n">
        <v>1</v>
      </c>
      <c r="F21049" s="38" t="s">
        <v>70</v>
      </c>
      <c r="G21049" s="37" t="s">
        <v>605</v>
      </c>
      <c r="H21049" s="0" t="n">
        <v>739204</v>
      </c>
      <c r="I21049" s="0" t="n">
        <v>212544</v>
      </c>
      <c r="J21049" s="0" t="n">
        <v>19336</v>
      </c>
    </row>
    <row r="21050" customFormat="false" ht="15" hidden="false" customHeight="false" outlineLevel="0" collapsed="false">
      <c r="A21050" s="0" t="n">
        <v>202509</v>
      </c>
      <c r="B21050" s="0" t="n">
        <v>202509</v>
      </c>
      <c r="C21050" s="37" t="s">
        <v>106</v>
      </c>
      <c r="D21050" s="37" t="s">
        <v>606</v>
      </c>
      <c r="E21050" s="0" t="n">
        <v>1</v>
      </c>
      <c r="F21050" s="38" t="s">
        <v>70</v>
      </c>
      <c r="G21050" s="37" t="s">
        <v>607</v>
      </c>
      <c r="H21050" s="0" t="n">
        <v>2302026</v>
      </c>
      <c r="I21050" s="0" t="n">
        <v>536774</v>
      </c>
      <c r="J21050" s="0" t="n">
        <v>31090</v>
      </c>
    </row>
    <row r="21051" customFormat="false" ht="15" hidden="false" customHeight="false" outlineLevel="0" collapsed="false">
      <c r="A21051" s="0" t="n">
        <v>202509</v>
      </c>
      <c r="B21051" s="0" t="n">
        <v>202509</v>
      </c>
      <c r="C21051" s="37" t="s">
        <v>152</v>
      </c>
      <c r="D21051" s="37" t="s">
        <v>608</v>
      </c>
      <c r="E21051" s="0" t="n">
        <v>1</v>
      </c>
      <c r="F21051" s="38" t="s">
        <v>70</v>
      </c>
      <c r="G21051" s="37" t="s">
        <v>609</v>
      </c>
      <c r="H21051" s="0" t="n">
        <v>137357</v>
      </c>
      <c r="I21051" s="0" t="n">
        <v>52462</v>
      </c>
      <c r="J21051" s="0" t="n">
        <v>4457</v>
      </c>
    </row>
    <row r="21052" customFormat="false" ht="15" hidden="false" customHeight="false" outlineLevel="0" collapsed="false">
      <c r="A21052" s="0" t="n">
        <v>202509</v>
      </c>
      <c r="B21052" s="0" t="n">
        <v>202509</v>
      </c>
      <c r="C21052" s="37" t="s">
        <v>109</v>
      </c>
      <c r="D21052" s="37" t="s">
        <v>393</v>
      </c>
      <c r="E21052" s="0" t="n">
        <v>1</v>
      </c>
      <c r="F21052" s="38" t="s">
        <v>70</v>
      </c>
      <c r="G21052" s="37" t="s">
        <v>610</v>
      </c>
      <c r="H21052" s="0" t="n">
        <v>10969643</v>
      </c>
      <c r="I21052" s="0" t="n">
        <v>1247279</v>
      </c>
      <c r="J21052" s="0" t="n">
        <v>282157</v>
      </c>
    </row>
    <row r="21053" customFormat="false" ht="15" hidden="false" customHeight="false" outlineLevel="0" collapsed="false">
      <c r="A21053" s="0" t="n">
        <v>202509</v>
      </c>
      <c r="B21053" s="0" t="n">
        <v>202509</v>
      </c>
      <c r="C21053" s="37" t="s">
        <v>178</v>
      </c>
      <c r="D21053" s="37" t="s">
        <v>320</v>
      </c>
      <c r="E21053" s="0" t="n">
        <v>1</v>
      </c>
      <c r="F21053" s="38" t="s">
        <v>70</v>
      </c>
      <c r="G21053" s="37" t="s">
        <v>611</v>
      </c>
      <c r="H21053" s="0" t="n">
        <v>3113206</v>
      </c>
      <c r="I21053" s="0" t="n">
        <v>1309480</v>
      </c>
      <c r="J21053" s="0" t="n">
        <v>302987</v>
      </c>
    </row>
    <row r="21054" customFormat="false" ht="15" hidden="false" customHeight="false" outlineLevel="0" collapsed="false">
      <c r="A21054" s="0" t="n">
        <v>202509</v>
      </c>
      <c r="B21054" s="0" t="n">
        <v>202509</v>
      </c>
      <c r="C21054" s="37" t="s">
        <v>101</v>
      </c>
      <c r="D21054" s="37" t="s">
        <v>104</v>
      </c>
      <c r="E21054" s="0" t="n">
        <v>1</v>
      </c>
      <c r="F21054" s="38" t="s">
        <v>70</v>
      </c>
      <c r="G21054" s="37" t="s">
        <v>612</v>
      </c>
      <c r="H21054" s="0" t="n">
        <v>1569886</v>
      </c>
      <c r="I21054" s="0" t="n">
        <v>504160</v>
      </c>
      <c r="J21054" s="0" t="n">
        <v>8851</v>
      </c>
    </row>
    <row r="21055" customFormat="false" ht="15" hidden="false" customHeight="false" outlineLevel="0" collapsed="false">
      <c r="A21055" s="0" t="n">
        <v>202509</v>
      </c>
      <c r="B21055" s="0" t="n">
        <v>202509</v>
      </c>
      <c r="C21055" s="37" t="s">
        <v>124</v>
      </c>
      <c r="D21055" s="37" t="s">
        <v>362</v>
      </c>
      <c r="E21055" s="0" t="n">
        <v>1</v>
      </c>
      <c r="F21055" s="38" t="s">
        <v>70</v>
      </c>
      <c r="G21055" s="37" t="s">
        <v>613</v>
      </c>
      <c r="H21055" s="0" t="n">
        <v>2609617</v>
      </c>
      <c r="I21055" s="0" t="n">
        <v>549136</v>
      </c>
      <c r="J21055" s="0" t="n">
        <v>86589</v>
      </c>
    </row>
    <row r="21056" customFormat="false" ht="15" hidden="false" customHeight="false" outlineLevel="0" collapsed="false">
      <c r="A21056" s="0" t="n">
        <v>202509</v>
      </c>
      <c r="B21056" s="0" t="n">
        <v>202509</v>
      </c>
      <c r="C21056" s="37" t="s">
        <v>136</v>
      </c>
      <c r="D21056" s="37" t="s">
        <v>603</v>
      </c>
      <c r="E21056" s="0" t="n">
        <v>1</v>
      </c>
      <c r="F21056" s="38" t="s">
        <v>70</v>
      </c>
      <c r="G21056" s="37" t="s">
        <v>614</v>
      </c>
      <c r="H21056" s="0" t="n">
        <v>240391</v>
      </c>
      <c r="I21056" s="0" t="n">
        <v>101050</v>
      </c>
      <c r="J21056" s="0" t="n">
        <v>14687</v>
      </c>
    </row>
    <row r="21057" customFormat="false" ht="15" hidden="false" customHeight="false" outlineLevel="0" collapsed="false">
      <c r="A21057" s="0" t="n">
        <v>202509</v>
      </c>
      <c r="B21057" s="0" t="n">
        <v>202509</v>
      </c>
      <c r="C21057" s="37" t="s">
        <v>152</v>
      </c>
      <c r="D21057" s="37" t="s">
        <v>387</v>
      </c>
      <c r="E21057" s="0" t="n">
        <v>1</v>
      </c>
      <c r="F21057" s="38" t="s">
        <v>70</v>
      </c>
      <c r="G21057" s="37" t="s">
        <v>615</v>
      </c>
      <c r="H21057" s="0" t="n">
        <v>5418021</v>
      </c>
      <c r="I21057" s="0" t="n">
        <v>1448546</v>
      </c>
      <c r="J21057" s="0" t="n">
        <v>36319</v>
      </c>
    </row>
    <row r="21058" customFormat="false" ht="15" hidden="false" customHeight="false" outlineLevel="0" collapsed="false">
      <c r="A21058" s="0" t="n">
        <v>202509</v>
      </c>
      <c r="B21058" s="0" t="n">
        <v>202509</v>
      </c>
      <c r="C21058" s="37" t="s">
        <v>178</v>
      </c>
      <c r="D21058" s="37" t="s">
        <v>616</v>
      </c>
      <c r="E21058" s="0" t="n">
        <v>1</v>
      </c>
      <c r="F21058" s="38" t="s">
        <v>70</v>
      </c>
      <c r="G21058" s="37" t="s">
        <v>617</v>
      </c>
      <c r="H21058" s="0" t="n">
        <v>863020</v>
      </c>
      <c r="I21058" s="0" t="n">
        <v>320377</v>
      </c>
      <c r="J21058" s="0" t="n">
        <v>70868</v>
      </c>
    </row>
    <row r="21059" customFormat="false" ht="15" hidden="false" customHeight="false" outlineLevel="0" collapsed="false">
      <c r="A21059" s="0" t="n">
        <v>202509</v>
      </c>
      <c r="B21059" s="0" t="n">
        <v>202509</v>
      </c>
      <c r="C21059" s="37" t="s">
        <v>106</v>
      </c>
      <c r="D21059" s="37" t="s">
        <v>618</v>
      </c>
      <c r="E21059" s="0" t="n">
        <v>1</v>
      </c>
      <c r="F21059" s="38" t="s">
        <v>70</v>
      </c>
      <c r="G21059" s="37" t="s">
        <v>619</v>
      </c>
      <c r="H21059" s="0" t="n">
        <v>1199181</v>
      </c>
      <c r="I21059" s="0" t="n">
        <v>510298</v>
      </c>
      <c r="J21059" s="0" t="n">
        <v>-34629</v>
      </c>
    </row>
    <row r="21060" customFormat="false" ht="15" hidden="false" customHeight="false" outlineLevel="0" collapsed="false">
      <c r="A21060" s="0" t="n">
        <v>202509</v>
      </c>
      <c r="B21060" s="0" t="n">
        <v>202509</v>
      </c>
      <c r="C21060" s="37" t="s">
        <v>184</v>
      </c>
      <c r="D21060" s="37" t="s">
        <v>231</v>
      </c>
      <c r="E21060" s="0" t="n">
        <v>1</v>
      </c>
      <c r="F21060" s="38" t="s">
        <v>70</v>
      </c>
      <c r="G21060" s="37" t="s">
        <v>620</v>
      </c>
      <c r="H21060" s="0" t="n">
        <v>656920</v>
      </c>
      <c r="I21060" s="0" t="n">
        <v>86048</v>
      </c>
      <c r="J21060" s="0" t="n">
        <v>16139</v>
      </c>
    </row>
    <row r="21061" customFormat="false" ht="15" hidden="false" customHeight="false" outlineLevel="0" collapsed="false">
      <c r="A21061" s="0" t="n">
        <v>202509</v>
      </c>
      <c r="B21061" s="0" t="n">
        <v>202509</v>
      </c>
      <c r="C21061" s="37" t="s">
        <v>124</v>
      </c>
      <c r="D21061" s="37" t="s">
        <v>467</v>
      </c>
      <c r="E21061" s="0" t="n">
        <v>1</v>
      </c>
      <c r="F21061" s="38" t="s">
        <v>70</v>
      </c>
      <c r="G21061" s="37" t="s">
        <v>621</v>
      </c>
      <c r="H21061" s="0" t="n">
        <v>681816</v>
      </c>
      <c r="I21061" s="0" t="n">
        <v>286609</v>
      </c>
      <c r="J21061" s="0" t="n">
        <v>19578</v>
      </c>
    </row>
    <row r="21062" customFormat="false" ht="15" hidden="false" customHeight="false" outlineLevel="0" collapsed="false">
      <c r="A21062" s="0" t="n">
        <v>202509</v>
      </c>
      <c r="B21062" s="0" t="n">
        <v>202509</v>
      </c>
      <c r="C21062" s="37" t="s">
        <v>112</v>
      </c>
      <c r="D21062" s="37" t="s">
        <v>324</v>
      </c>
      <c r="E21062" s="0" t="n">
        <v>1</v>
      </c>
      <c r="F21062" s="38" t="s">
        <v>70</v>
      </c>
      <c r="G21062" s="37" t="s">
        <v>622</v>
      </c>
      <c r="H21062" s="0" t="n">
        <v>3639582</v>
      </c>
      <c r="I21062" s="0" t="n">
        <v>730399</v>
      </c>
      <c r="J21062" s="0" t="n">
        <v>-19819</v>
      </c>
    </row>
    <row r="21063" customFormat="false" ht="15" hidden="false" customHeight="false" outlineLevel="0" collapsed="false">
      <c r="A21063" s="0" t="n">
        <v>202509</v>
      </c>
      <c r="B21063" s="0" t="n">
        <v>202509</v>
      </c>
      <c r="C21063" s="37" t="s">
        <v>106</v>
      </c>
      <c r="D21063" s="37" t="s">
        <v>623</v>
      </c>
      <c r="E21063" s="0" t="n">
        <v>1</v>
      </c>
      <c r="F21063" s="38" t="s">
        <v>70</v>
      </c>
      <c r="G21063" s="37" t="s">
        <v>624</v>
      </c>
      <c r="H21063" s="0" t="n">
        <v>1548585</v>
      </c>
      <c r="I21063" s="0" t="n">
        <v>391767</v>
      </c>
      <c r="J21063" s="0" t="n">
        <v>24131</v>
      </c>
    </row>
    <row r="21064" customFormat="false" ht="15" hidden="false" customHeight="false" outlineLevel="0" collapsed="false">
      <c r="A21064" s="0" t="n">
        <v>202509</v>
      </c>
      <c r="B21064" s="0" t="n">
        <v>202509</v>
      </c>
      <c r="C21064" s="37" t="s">
        <v>95</v>
      </c>
      <c r="D21064" s="37" t="s">
        <v>320</v>
      </c>
      <c r="E21064" s="0" t="n">
        <v>1</v>
      </c>
      <c r="F21064" s="38" t="s">
        <v>70</v>
      </c>
      <c r="G21064" s="37" t="s">
        <v>625</v>
      </c>
      <c r="H21064" s="0" t="n">
        <v>1525252</v>
      </c>
      <c r="I21064" s="0" t="n">
        <v>268360</v>
      </c>
      <c r="J21064" s="0" t="n">
        <v>71866</v>
      </c>
    </row>
    <row r="21065" customFormat="false" ht="15" hidden="false" customHeight="false" outlineLevel="0" collapsed="false">
      <c r="A21065" s="0" t="n">
        <v>202509</v>
      </c>
      <c r="B21065" s="0" t="n">
        <v>202509</v>
      </c>
      <c r="C21065" s="37" t="s">
        <v>197</v>
      </c>
      <c r="D21065" s="37" t="s">
        <v>626</v>
      </c>
      <c r="E21065" s="0" t="n">
        <v>1</v>
      </c>
      <c r="F21065" s="38" t="s">
        <v>70</v>
      </c>
      <c r="G21065" s="37" t="s">
        <v>627</v>
      </c>
      <c r="H21065" s="0" t="n">
        <v>1427742</v>
      </c>
      <c r="I21065" s="0" t="n">
        <v>318976</v>
      </c>
      <c r="J21065" s="0" t="n">
        <v>105608</v>
      </c>
    </row>
    <row r="21066" customFormat="false" ht="15" hidden="false" customHeight="false" outlineLevel="0" collapsed="false">
      <c r="A21066" s="0" t="n">
        <v>202509</v>
      </c>
      <c r="B21066" s="0" t="n">
        <v>202509</v>
      </c>
      <c r="C21066" s="37" t="s">
        <v>197</v>
      </c>
      <c r="D21066" s="37" t="s">
        <v>172</v>
      </c>
      <c r="E21066" s="0" t="n">
        <v>1</v>
      </c>
      <c r="F21066" s="38" t="s">
        <v>70</v>
      </c>
      <c r="G21066" s="37" t="s">
        <v>628</v>
      </c>
      <c r="H21066" s="0" t="n">
        <v>3112814</v>
      </c>
      <c r="I21066" s="0" t="n">
        <v>601529</v>
      </c>
      <c r="J21066" s="0" t="n">
        <v>1283</v>
      </c>
    </row>
    <row r="21067" customFormat="false" ht="15" hidden="false" customHeight="false" outlineLevel="0" collapsed="false">
      <c r="A21067" s="0" t="n">
        <v>202509</v>
      </c>
      <c r="B21067" s="0" t="n">
        <v>202509</v>
      </c>
      <c r="C21067" s="37" t="s">
        <v>124</v>
      </c>
      <c r="D21067" s="37" t="s">
        <v>420</v>
      </c>
      <c r="E21067" s="0" t="n">
        <v>1</v>
      </c>
      <c r="F21067" s="38" t="s">
        <v>70</v>
      </c>
      <c r="G21067" s="37" t="s">
        <v>629</v>
      </c>
      <c r="H21067" s="0" t="n">
        <v>1026735</v>
      </c>
      <c r="I21067" s="0" t="n">
        <v>112219</v>
      </c>
      <c r="J21067" s="0" t="n">
        <v>8540</v>
      </c>
    </row>
    <row r="21068" customFormat="false" ht="15" hidden="false" customHeight="false" outlineLevel="0" collapsed="false">
      <c r="A21068" s="0" t="n">
        <v>202509</v>
      </c>
      <c r="B21068" s="0" t="n">
        <v>202509</v>
      </c>
      <c r="C21068" s="37" t="s">
        <v>95</v>
      </c>
      <c r="D21068" s="37" t="s">
        <v>200</v>
      </c>
      <c r="E21068" s="0" t="n">
        <v>1</v>
      </c>
      <c r="F21068" s="38" t="s">
        <v>70</v>
      </c>
      <c r="G21068" s="37" t="s">
        <v>630</v>
      </c>
      <c r="H21068" s="0" t="n">
        <v>18518929</v>
      </c>
      <c r="I21068" s="0" t="n">
        <v>3219351</v>
      </c>
      <c r="J21068" s="0" t="n">
        <v>197679</v>
      </c>
    </row>
    <row r="21069" customFormat="false" ht="15" hidden="false" customHeight="false" outlineLevel="0" collapsed="false">
      <c r="A21069" s="0" t="n">
        <v>202509</v>
      </c>
      <c r="B21069" s="0" t="n">
        <v>202509</v>
      </c>
      <c r="C21069" s="37" t="s">
        <v>106</v>
      </c>
      <c r="D21069" s="37" t="s">
        <v>631</v>
      </c>
      <c r="E21069" s="0" t="n">
        <v>1</v>
      </c>
      <c r="F21069" s="38" t="s">
        <v>70</v>
      </c>
      <c r="G21069" s="37" t="s">
        <v>632</v>
      </c>
      <c r="H21069" s="0" t="n">
        <v>242816</v>
      </c>
      <c r="I21069" s="0" t="n">
        <v>68602</v>
      </c>
      <c r="J21069" s="0" t="n">
        <v>5357</v>
      </c>
    </row>
    <row r="21070" customFormat="false" ht="15" hidden="false" customHeight="false" outlineLevel="0" collapsed="false">
      <c r="A21070" s="0" t="n">
        <v>202509</v>
      </c>
      <c r="B21070" s="0" t="n">
        <v>202509</v>
      </c>
      <c r="C21070" s="37" t="s">
        <v>106</v>
      </c>
      <c r="D21070" s="37" t="s">
        <v>214</v>
      </c>
      <c r="E21070" s="0" t="n">
        <v>1</v>
      </c>
      <c r="F21070" s="38" t="s">
        <v>70</v>
      </c>
      <c r="G21070" s="37" t="s">
        <v>633</v>
      </c>
      <c r="H21070" s="0" t="n">
        <v>5543059</v>
      </c>
      <c r="I21070" s="0" t="n">
        <v>1342757</v>
      </c>
      <c r="J21070" s="0" t="n">
        <v>325613</v>
      </c>
    </row>
    <row r="21071" customFormat="false" ht="15" hidden="false" customHeight="false" outlineLevel="0" collapsed="false">
      <c r="A21071" s="0" t="n">
        <v>202509</v>
      </c>
      <c r="B21071" s="0" t="n">
        <v>202509</v>
      </c>
      <c r="C21071" s="37" t="s">
        <v>184</v>
      </c>
      <c r="D21071" s="37" t="s">
        <v>634</v>
      </c>
      <c r="E21071" s="0" t="n">
        <v>1</v>
      </c>
      <c r="F21071" s="38" t="s">
        <v>70</v>
      </c>
      <c r="G21071" s="37" t="s">
        <v>635</v>
      </c>
      <c r="H21071" s="0" t="n">
        <v>7197657</v>
      </c>
      <c r="I21071" s="0" t="n">
        <v>1958289</v>
      </c>
      <c r="J21071" s="0" t="n">
        <v>80116</v>
      </c>
    </row>
    <row r="21072" customFormat="false" ht="15" hidden="false" customHeight="false" outlineLevel="0" collapsed="false">
      <c r="A21072" s="0" t="n">
        <v>202509</v>
      </c>
      <c r="B21072" s="0" t="n">
        <v>202509</v>
      </c>
      <c r="C21072" s="37" t="s">
        <v>109</v>
      </c>
      <c r="D21072" s="37" t="s">
        <v>636</v>
      </c>
      <c r="E21072" s="0" t="n">
        <v>1</v>
      </c>
      <c r="F21072" s="38" t="s">
        <v>70</v>
      </c>
      <c r="G21072" s="37" t="s">
        <v>637</v>
      </c>
      <c r="H21072" s="0" t="n">
        <v>716373</v>
      </c>
      <c r="I21072" s="0" t="n">
        <v>544438</v>
      </c>
      <c r="J21072" s="0" t="n">
        <v>984</v>
      </c>
    </row>
    <row r="21073" customFormat="false" ht="15" hidden="false" customHeight="false" outlineLevel="0" collapsed="false">
      <c r="A21073" s="0" t="n">
        <v>202509</v>
      </c>
      <c r="B21073" s="0" t="n">
        <v>202509</v>
      </c>
      <c r="C21073" s="37" t="s">
        <v>106</v>
      </c>
      <c r="D21073" s="37" t="s">
        <v>638</v>
      </c>
      <c r="E21073" s="0" t="n">
        <v>1</v>
      </c>
      <c r="F21073" s="38" t="s">
        <v>70</v>
      </c>
      <c r="G21073" s="37" t="s">
        <v>639</v>
      </c>
      <c r="H21073" s="0" t="n">
        <v>21592323</v>
      </c>
      <c r="I21073" s="0" t="n">
        <v>4526754</v>
      </c>
      <c r="J21073" s="0" t="n">
        <v>160893</v>
      </c>
    </row>
    <row r="21074" customFormat="false" ht="15" hidden="false" customHeight="false" outlineLevel="0" collapsed="false">
      <c r="A21074" s="0" t="n">
        <v>202509</v>
      </c>
      <c r="B21074" s="0" t="n">
        <v>202509</v>
      </c>
      <c r="C21074" s="37" t="s">
        <v>124</v>
      </c>
      <c r="D21074" s="37" t="s">
        <v>99</v>
      </c>
      <c r="E21074" s="0" t="n">
        <v>1</v>
      </c>
      <c r="F21074" s="38" t="s">
        <v>70</v>
      </c>
      <c r="G21074" s="37" t="s">
        <v>640</v>
      </c>
      <c r="H21074" s="0" t="n">
        <v>5190192</v>
      </c>
      <c r="I21074" s="0" t="n">
        <v>1520089</v>
      </c>
      <c r="J21074" s="0" t="n">
        <v>93133</v>
      </c>
    </row>
    <row r="21075" customFormat="false" ht="15" hidden="false" customHeight="false" outlineLevel="0" collapsed="false">
      <c r="A21075" s="0" t="n">
        <v>202509</v>
      </c>
      <c r="B21075" s="0" t="n">
        <v>202509</v>
      </c>
      <c r="C21075" s="37" t="s">
        <v>109</v>
      </c>
      <c r="D21075" s="37" t="s">
        <v>300</v>
      </c>
      <c r="E21075" s="0" t="n">
        <v>1</v>
      </c>
      <c r="F21075" s="38" t="s">
        <v>70</v>
      </c>
      <c r="G21075" s="37" t="s">
        <v>641</v>
      </c>
      <c r="H21075" s="0" t="n">
        <v>4869173</v>
      </c>
      <c r="I21075" s="0" t="n">
        <v>571523</v>
      </c>
      <c r="J21075" s="0" t="n">
        <v>89731</v>
      </c>
    </row>
    <row r="21076" customFormat="false" ht="15" hidden="false" customHeight="false" outlineLevel="0" collapsed="false">
      <c r="A21076" s="0" t="n">
        <v>202509</v>
      </c>
      <c r="B21076" s="0" t="n">
        <v>202509</v>
      </c>
      <c r="C21076" s="37" t="s">
        <v>109</v>
      </c>
      <c r="D21076" s="37" t="s">
        <v>116</v>
      </c>
      <c r="E21076" s="0" t="n">
        <v>1</v>
      </c>
      <c r="F21076" s="38" t="s">
        <v>70</v>
      </c>
      <c r="G21076" s="37" t="s">
        <v>642</v>
      </c>
      <c r="H21076" s="0" t="n">
        <v>1043154</v>
      </c>
      <c r="I21076" s="0" t="n">
        <v>434070</v>
      </c>
      <c r="J21076" s="0" t="n">
        <v>40183</v>
      </c>
    </row>
    <row r="21077" customFormat="false" ht="15" hidden="false" customHeight="false" outlineLevel="0" collapsed="false">
      <c r="A21077" s="0" t="n">
        <v>202509</v>
      </c>
      <c r="B21077" s="0" t="n">
        <v>202509</v>
      </c>
      <c r="C21077" s="37" t="s">
        <v>124</v>
      </c>
      <c r="D21077" s="37" t="s">
        <v>170</v>
      </c>
      <c r="E21077" s="0" t="n">
        <v>1</v>
      </c>
      <c r="F21077" s="38" t="s">
        <v>70</v>
      </c>
      <c r="G21077" s="37" t="s">
        <v>643</v>
      </c>
      <c r="H21077" s="0" t="n">
        <v>898852</v>
      </c>
      <c r="I21077" s="0" t="n">
        <v>340108</v>
      </c>
      <c r="J21077" s="0" t="n">
        <v>49838</v>
      </c>
    </row>
    <row r="21078" customFormat="false" ht="15" hidden="false" customHeight="false" outlineLevel="0" collapsed="false">
      <c r="A21078" s="0" t="n">
        <v>202509</v>
      </c>
      <c r="B21078" s="0" t="n">
        <v>202509</v>
      </c>
      <c r="C21078" s="37" t="s">
        <v>115</v>
      </c>
      <c r="D21078" s="37" t="s">
        <v>130</v>
      </c>
      <c r="E21078" s="0" t="n">
        <v>1</v>
      </c>
      <c r="F21078" s="38" t="s">
        <v>70</v>
      </c>
      <c r="G21078" s="37" t="s">
        <v>644</v>
      </c>
      <c r="H21078" s="0" t="n">
        <v>1322547</v>
      </c>
      <c r="I21078" s="0" t="n">
        <v>292449</v>
      </c>
      <c r="J21078" s="0" t="n">
        <v>54355</v>
      </c>
    </row>
    <row r="21079" customFormat="false" ht="15" hidden="false" customHeight="false" outlineLevel="0" collapsed="false">
      <c r="A21079" s="0" t="n">
        <v>202509</v>
      </c>
      <c r="B21079" s="0" t="n">
        <v>202509</v>
      </c>
      <c r="C21079" s="37" t="s">
        <v>95</v>
      </c>
      <c r="D21079" s="37" t="s">
        <v>235</v>
      </c>
      <c r="E21079" s="0" t="n">
        <v>1</v>
      </c>
      <c r="F21079" s="38" t="s">
        <v>70</v>
      </c>
      <c r="G21079" s="37" t="s">
        <v>645</v>
      </c>
      <c r="H21079" s="0" t="n">
        <v>2377700</v>
      </c>
      <c r="I21079" s="0" t="n">
        <v>1091993</v>
      </c>
      <c r="J21079" s="0" t="n">
        <v>56642</v>
      </c>
    </row>
    <row r="21080" customFormat="false" ht="15" hidden="false" customHeight="false" outlineLevel="0" collapsed="false">
      <c r="A21080" s="0" t="n">
        <v>202509</v>
      </c>
      <c r="B21080" s="0" t="n">
        <v>202509</v>
      </c>
      <c r="C21080" s="37" t="s">
        <v>115</v>
      </c>
      <c r="D21080" s="37" t="s">
        <v>646</v>
      </c>
      <c r="E21080" s="0" t="n">
        <v>1</v>
      </c>
      <c r="F21080" s="38" t="s">
        <v>70</v>
      </c>
      <c r="G21080" s="37" t="s">
        <v>647</v>
      </c>
      <c r="H21080" s="0" t="n">
        <v>5934545</v>
      </c>
      <c r="I21080" s="0" t="n">
        <v>1166299</v>
      </c>
      <c r="J21080" s="0" t="n">
        <v>85148</v>
      </c>
    </row>
    <row r="21081" customFormat="false" ht="15" hidden="false" customHeight="false" outlineLevel="0" collapsed="false">
      <c r="A21081" s="0" t="n">
        <v>202509</v>
      </c>
      <c r="B21081" s="0" t="n">
        <v>202509</v>
      </c>
      <c r="C21081" s="37" t="s">
        <v>149</v>
      </c>
      <c r="D21081" s="37" t="s">
        <v>531</v>
      </c>
      <c r="E21081" s="0" t="n">
        <v>1</v>
      </c>
      <c r="F21081" s="38" t="s">
        <v>70</v>
      </c>
      <c r="G21081" s="37" t="s">
        <v>648</v>
      </c>
      <c r="H21081" s="0" t="n">
        <v>1420862</v>
      </c>
      <c r="I21081" s="0" t="n">
        <v>526649</v>
      </c>
      <c r="J21081" s="0" t="n">
        <v>67992</v>
      </c>
    </row>
    <row r="21082" customFormat="false" ht="15" hidden="false" customHeight="false" outlineLevel="0" collapsed="false">
      <c r="A21082" s="0" t="n">
        <v>202509</v>
      </c>
      <c r="B21082" s="0" t="n">
        <v>202509</v>
      </c>
      <c r="C21082" s="37" t="s">
        <v>124</v>
      </c>
      <c r="D21082" s="37" t="s">
        <v>616</v>
      </c>
      <c r="E21082" s="0" t="n">
        <v>1</v>
      </c>
      <c r="F21082" s="38" t="s">
        <v>70</v>
      </c>
      <c r="G21082" s="37" t="s">
        <v>649</v>
      </c>
      <c r="H21082" s="0" t="n">
        <v>418667</v>
      </c>
      <c r="I21082" s="0" t="n">
        <v>198500</v>
      </c>
      <c r="J21082" s="0" t="n">
        <v>3647</v>
      </c>
    </row>
    <row r="21083" customFormat="false" ht="15" hidden="false" customHeight="false" outlineLevel="0" collapsed="false">
      <c r="A21083" s="0" t="n">
        <v>202509</v>
      </c>
      <c r="B21083" s="0" t="n">
        <v>202509</v>
      </c>
      <c r="C21083" s="37" t="s">
        <v>101</v>
      </c>
      <c r="D21083" s="37" t="s">
        <v>445</v>
      </c>
      <c r="E21083" s="0" t="n">
        <v>1</v>
      </c>
      <c r="F21083" s="38" t="s">
        <v>70</v>
      </c>
      <c r="G21083" s="37" t="s">
        <v>650</v>
      </c>
      <c r="H21083" s="0" t="n">
        <v>3037881</v>
      </c>
      <c r="I21083" s="0" t="n">
        <v>744401</v>
      </c>
      <c r="J21083" s="0" t="n">
        <v>62853</v>
      </c>
    </row>
    <row r="21084" customFormat="false" ht="15" hidden="false" customHeight="false" outlineLevel="0" collapsed="false">
      <c r="A21084" s="0" t="n">
        <v>202509</v>
      </c>
      <c r="B21084" s="0" t="n">
        <v>202509</v>
      </c>
      <c r="C21084" s="37" t="s">
        <v>109</v>
      </c>
      <c r="D21084" s="37" t="s">
        <v>651</v>
      </c>
      <c r="E21084" s="0" t="n">
        <v>1</v>
      </c>
      <c r="F21084" s="38" t="s">
        <v>70</v>
      </c>
      <c r="G21084" s="37" t="s">
        <v>652</v>
      </c>
      <c r="H21084" s="0" t="n">
        <v>5649281</v>
      </c>
      <c r="I21084" s="0" t="n">
        <v>1045869</v>
      </c>
      <c r="J21084" s="0" t="n">
        <v>194380</v>
      </c>
    </row>
    <row r="21085" customFormat="false" ht="15" hidden="false" customHeight="false" outlineLevel="0" collapsed="false">
      <c r="A21085" s="0" t="n">
        <v>202509</v>
      </c>
      <c r="B21085" s="0" t="n">
        <v>202509</v>
      </c>
      <c r="C21085" s="37" t="s">
        <v>184</v>
      </c>
      <c r="D21085" s="37" t="s">
        <v>482</v>
      </c>
      <c r="E21085" s="0" t="n">
        <v>1</v>
      </c>
      <c r="F21085" s="38" t="s">
        <v>70</v>
      </c>
      <c r="G21085" s="37" t="s">
        <v>653</v>
      </c>
      <c r="H21085" s="0" t="n">
        <v>3040413</v>
      </c>
      <c r="I21085" s="0" t="n">
        <v>1031802</v>
      </c>
      <c r="J21085" s="0" t="n">
        <v>95149</v>
      </c>
    </row>
    <row r="21086" customFormat="false" ht="15" hidden="false" customHeight="false" outlineLevel="0" collapsed="false">
      <c r="A21086" s="0" t="n">
        <v>202509</v>
      </c>
      <c r="B21086" s="0" t="n">
        <v>202509</v>
      </c>
      <c r="C21086" s="37" t="s">
        <v>136</v>
      </c>
      <c r="D21086" s="37" t="s">
        <v>606</v>
      </c>
      <c r="E21086" s="0" t="n">
        <v>1</v>
      </c>
      <c r="F21086" s="38" t="s">
        <v>70</v>
      </c>
      <c r="G21086" s="37" t="s">
        <v>654</v>
      </c>
      <c r="H21086" s="0" t="n">
        <v>2605462</v>
      </c>
      <c r="I21086" s="0" t="n">
        <v>522679</v>
      </c>
      <c r="J21086" s="0" t="n">
        <v>108475</v>
      </c>
    </row>
    <row r="21087" customFormat="false" ht="15" hidden="false" customHeight="false" outlineLevel="0" collapsed="false">
      <c r="A21087" s="0" t="n">
        <v>202509</v>
      </c>
      <c r="B21087" s="0" t="n">
        <v>202509</v>
      </c>
      <c r="C21087" s="37" t="s">
        <v>152</v>
      </c>
      <c r="D21087" s="37" t="s">
        <v>655</v>
      </c>
      <c r="E21087" s="0" t="n">
        <v>1</v>
      </c>
      <c r="F21087" s="38" t="s">
        <v>70</v>
      </c>
      <c r="G21087" s="37" t="s">
        <v>656</v>
      </c>
      <c r="H21087" s="0" t="n">
        <v>1105569</v>
      </c>
      <c r="I21087" s="0" t="n">
        <v>202436</v>
      </c>
      <c r="J21087" s="0" t="n">
        <v>-2247</v>
      </c>
    </row>
    <row r="21088" customFormat="false" ht="15" hidden="false" customHeight="false" outlineLevel="0" collapsed="false">
      <c r="A21088" s="0" t="n">
        <v>202509</v>
      </c>
      <c r="B21088" s="0" t="n">
        <v>202509</v>
      </c>
      <c r="C21088" s="37" t="s">
        <v>178</v>
      </c>
      <c r="D21088" s="37" t="s">
        <v>127</v>
      </c>
      <c r="E21088" s="0" t="n">
        <v>1</v>
      </c>
      <c r="F21088" s="38" t="s">
        <v>70</v>
      </c>
      <c r="G21088" s="37" t="s">
        <v>657</v>
      </c>
      <c r="H21088" s="0" t="n">
        <v>442926</v>
      </c>
      <c r="I21088" s="0" t="n">
        <v>117534</v>
      </c>
      <c r="J21088" s="0" t="n">
        <v>13377</v>
      </c>
    </row>
    <row r="21089" customFormat="false" ht="15" hidden="false" customHeight="false" outlineLevel="0" collapsed="false">
      <c r="A21089" s="0" t="n">
        <v>202509</v>
      </c>
      <c r="B21089" s="0" t="n">
        <v>202509</v>
      </c>
      <c r="C21089" s="37" t="s">
        <v>158</v>
      </c>
      <c r="D21089" s="37" t="s">
        <v>189</v>
      </c>
      <c r="E21089" s="0" t="n">
        <v>1</v>
      </c>
      <c r="F21089" s="38" t="s">
        <v>70</v>
      </c>
      <c r="G21089" s="37" t="s">
        <v>658</v>
      </c>
      <c r="H21089" s="0" t="n">
        <v>476560</v>
      </c>
      <c r="I21089" s="0" t="n">
        <v>113688</v>
      </c>
      <c r="J21089" s="0" t="n">
        <v>15667</v>
      </c>
    </row>
    <row r="21090" customFormat="false" ht="15" hidden="false" customHeight="false" outlineLevel="0" collapsed="false">
      <c r="A21090" s="0" t="n">
        <v>202509</v>
      </c>
      <c r="B21090" s="0" t="n">
        <v>202509</v>
      </c>
      <c r="C21090" s="37" t="s">
        <v>98</v>
      </c>
      <c r="D21090" s="37" t="s">
        <v>659</v>
      </c>
      <c r="E21090" s="0" t="n">
        <v>1</v>
      </c>
      <c r="F21090" s="38" t="s">
        <v>70</v>
      </c>
      <c r="G21090" s="37" t="s">
        <v>660</v>
      </c>
      <c r="H21090" s="0" t="n">
        <v>139643</v>
      </c>
      <c r="I21090" s="0" t="n">
        <v>172473</v>
      </c>
      <c r="J21090" s="0" t="n">
        <v>19259</v>
      </c>
    </row>
    <row r="21091" customFormat="false" ht="15" hidden="false" customHeight="false" outlineLevel="0" collapsed="false">
      <c r="A21091" s="0" t="n">
        <v>202509</v>
      </c>
      <c r="B21091" s="0" t="n">
        <v>202509</v>
      </c>
      <c r="C21091" s="37" t="s">
        <v>184</v>
      </c>
      <c r="D21091" s="37" t="s">
        <v>385</v>
      </c>
      <c r="E21091" s="0" t="n">
        <v>1</v>
      </c>
      <c r="F21091" s="38" t="s">
        <v>70</v>
      </c>
      <c r="G21091" s="37" t="s">
        <v>661</v>
      </c>
      <c r="H21091" s="0" t="n">
        <v>2234440</v>
      </c>
      <c r="I21091" s="0" t="n">
        <v>553373</v>
      </c>
      <c r="J21091" s="0" t="n">
        <v>28336</v>
      </c>
    </row>
    <row r="21092" customFormat="false" ht="15" hidden="false" customHeight="false" outlineLevel="0" collapsed="false">
      <c r="A21092" s="0" t="n">
        <v>202509</v>
      </c>
      <c r="B21092" s="0" t="n">
        <v>202509</v>
      </c>
      <c r="C21092" s="37" t="s">
        <v>101</v>
      </c>
      <c r="D21092" s="37" t="s">
        <v>141</v>
      </c>
      <c r="E21092" s="0" t="n">
        <v>1</v>
      </c>
      <c r="F21092" s="38" t="s">
        <v>70</v>
      </c>
      <c r="G21092" s="37" t="s">
        <v>662</v>
      </c>
      <c r="H21092" s="0" t="n">
        <v>1243963</v>
      </c>
      <c r="I21092" s="0" t="n">
        <v>215961</v>
      </c>
      <c r="J21092" s="0" t="n">
        <v>-14230</v>
      </c>
    </row>
    <row r="21093" customFormat="false" ht="15" hidden="false" customHeight="false" outlineLevel="0" collapsed="false">
      <c r="A21093" s="0" t="n">
        <v>202509</v>
      </c>
      <c r="B21093" s="0" t="n">
        <v>202509</v>
      </c>
      <c r="C21093" s="37" t="s">
        <v>98</v>
      </c>
      <c r="D21093" s="37" t="s">
        <v>110</v>
      </c>
      <c r="E21093" s="0" t="n">
        <v>1</v>
      </c>
      <c r="F21093" s="38" t="s">
        <v>70</v>
      </c>
      <c r="G21093" s="37" t="s">
        <v>663</v>
      </c>
      <c r="H21093" s="0" t="n">
        <v>776921</v>
      </c>
      <c r="I21093" s="0" t="n">
        <v>198332</v>
      </c>
      <c r="J21093" s="0" t="n">
        <v>38046</v>
      </c>
    </row>
    <row r="21094" customFormat="false" ht="15" hidden="false" customHeight="false" outlineLevel="0" collapsed="false">
      <c r="A21094" s="0" t="n">
        <v>202509</v>
      </c>
      <c r="B21094" s="0" t="n">
        <v>202509</v>
      </c>
      <c r="C21094" s="37" t="s">
        <v>158</v>
      </c>
      <c r="D21094" s="37" t="s">
        <v>332</v>
      </c>
      <c r="E21094" s="0" t="n">
        <v>1</v>
      </c>
      <c r="F21094" s="38" t="s">
        <v>70</v>
      </c>
      <c r="G21094" s="37" t="s">
        <v>664</v>
      </c>
      <c r="H21094" s="0" t="n">
        <v>22888</v>
      </c>
      <c r="I21094" s="0" t="n">
        <v>5202</v>
      </c>
      <c r="J21094" s="0" t="n">
        <v>-318</v>
      </c>
    </row>
    <row r="21095" customFormat="false" ht="15" hidden="false" customHeight="false" outlineLevel="0" collapsed="false">
      <c r="A21095" s="0" t="n">
        <v>202509</v>
      </c>
      <c r="B21095" s="0" t="n">
        <v>202509</v>
      </c>
      <c r="C21095" s="37" t="s">
        <v>178</v>
      </c>
      <c r="D21095" s="37" t="s">
        <v>134</v>
      </c>
      <c r="E21095" s="0" t="n">
        <v>1</v>
      </c>
      <c r="F21095" s="38" t="s">
        <v>70</v>
      </c>
      <c r="G21095" s="37" t="s">
        <v>665</v>
      </c>
      <c r="H21095" s="0" t="n">
        <v>403064</v>
      </c>
      <c r="I21095" s="0" t="n">
        <v>113405</v>
      </c>
      <c r="J21095" s="0" t="n">
        <v>-6077</v>
      </c>
    </row>
    <row r="21096" customFormat="false" ht="15" hidden="false" customHeight="false" outlineLevel="0" collapsed="false">
      <c r="A21096" s="0" t="n">
        <v>202509</v>
      </c>
      <c r="B21096" s="0" t="n">
        <v>202509</v>
      </c>
      <c r="C21096" s="37" t="s">
        <v>136</v>
      </c>
      <c r="D21096" s="37" t="s">
        <v>511</v>
      </c>
      <c r="E21096" s="0" t="n">
        <v>1</v>
      </c>
      <c r="F21096" s="38" t="s">
        <v>70</v>
      </c>
      <c r="G21096" s="37" t="s">
        <v>666</v>
      </c>
      <c r="H21096" s="0" t="n">
        <v>3772621</v>
      </c>
      <c r="I21096" s="0" t="n">
        <v>660053</v>
      </c>
      <c r="J21096" s="0" t="n">
        <v>91171</v>
      </c>
    </row>
    <row r="21097" customFormat="false" ht="15" hidden="false" customHeight="false" outlineLevel="0" collapsed="false">
      <c r="A21097" s="0" t="n">
        <v>202509</v>
      </c>
      <c r="B21097" s="0" t="n">
        <v>202509</v>
      </c>
      <c r="C21097" s="37" t="s">
        <v>149</v>
      </c>
      <c r="D21097" s="37" t="s">
        <v>298</v>
      </c>
      <c r="E21097" s="0" t="n">
        <v>1</v>
      </c>
      <c r="F21097" s="38" t="s">
        <v>70</v>
      </c>
      <c r="G21097" s="37" t="s">
        <v>667</v>
      </c>
      <c r="H21097" s="0" t="n">
        <v>885192</v>
      </c>
      <c r="I21097" s="0" t="n">
        <v>234728</v>
      </c>
      <c r="J21097" s="0" t="n">
        <v>10112</v>
      </c>
    </row>
    <row r="21098" customFormat="false" ht="15" hidden="false" customHeight="false" outlineLevel="0" collapsed="false">
      <c r="A21098" s="0" t="n">
        <v>202509</v>
      </c>
      <c r="B21098" s="0" t="n">
        <v>202509</v>
      </c>
      <c r="C21098" s="37" t="s">
        <v>115</v>
      </c>
      <c r="D21098" s="37" t="s">
        <v>288</v>
      </c>
      <c r="E21098" s="0" t="n">
        <v>1</v>
      </c>
      <c r="F21098" s="38" t="s">
        <v>70</v>
      </c>
      <c r="G21098" s="37" t="s">
        <v>668</v>
      </c>
      <c r="H21098" s="0" t="n">
        <v>1867042</v>
      </c>
      <c r="I21098" s="0" t="n">
        <v>787728</v>
      </c>
      <c r="J21098" s="0" t="n">
        <v>74335</v>
      </c>
    </row>
    <row r="21099" customFormat="false" ht="15" hidden="false" customHeight="false" outlineLevel="0" collapsed="false">
      <c r="A21099" s="0" t="n">
        <v>202509</v>
      </c>
      <c r="B21099" s="0" t="n">
        <v>202509</v>
      </c>
      <c r="C21099" s="37" t="s">
        <v>112</v>
      </c>
      <c r="D21099" s="37" t="s">
        <v>280</v>
      </c>
      <c r="E21099" s="0" t="n">
        <v>1</v>
      </c>
      <c r="F21099" s="38" t="s">
        <v>70</v>
      </c>
      <c r="G21099" s="37" t="s">
        <v>669</v>
      </c>
      <c r="H21099" s="0" t="n">
        <v>218085</v>
      </c>
      <c r="I21099" s="0" t="n">
        <v>35580</v>
      </c>
      <c r="J21099" s="0" t="n">
        <v>-1718</v>
      </c>
    </row>
    <row r="21100" customFormat="false" ht="15" hidden="false" customHeight="false" outlineLevel="0" collapsed="false">
      <c r="A21100" s="0" t="n">
        <v>202509</v>
      </c>
      <c r="B21100" s="0" t="n">
        <v>202509</v>
      </c>
      <c r="C21100" s="37" t="s">
        <v>101</v>
      </c>
      <c r="D21100" s="37" t="s">
        <v>401</v>
      </c>
      <c r="E21100" s="0" t="n">
        <v>1</v>
      </c>
      <c r="F21100" s="38" t="s">
        <v>70</v>
      </c>
      <c r="G21100" s="37" t="s">
        <v>670</v>
      </c>
      <c r="H21100" s="0" t="n">
        <v>7914306</v>
      </c>
      <c r="I21100" s="0" t="n">
        <v>904062</v>
      </c>
      <c r="J21100" s="0" t="n">
        <v>98680</v>
      </c>
    </row>
    <row r="21101" customFormat="false" ht="15" hidden="false" customHeight="false" outlineLevel="0" collapsed="false">
      <c r="A21101" s="0" t="n">
        <v>202509</v>
      </c>
      <c r="B21101" s="0" t="n">
        <v>202509</v>
      </c>
      <c r="C21101" s="37" t="s">
        <v>149</v>
      </c>
      <c r="D21101" s="37" t="s">
        <v>258</v>
      </c>
      <c r="E21101" s="0" t="n">
        <v>1</v>
      </c>
      <c r="F21101" s="38" t="s">
        <v>70</v>
      </c>
      <c r="G21101" s="37" t="s">
        <v>671</v>
      </c>
      <c r="H21101" s="0" t="n">
        <v>1110410</v>
      </c>
      <c r="I21101" s="0" t="n">
        <v>321838</v>
      </c>
      <c r="J21101" s="0" t="n">
        <v>52660</v>
      </c>
    </row>
    <row r="21102" customFormat="false" ht="15" hidden="false" customHeight="false" outlineLevel="0" collapsed="false">
      <c r="A21102" s="0" t="n">
        <v>202509</v>
      </c>
      <c r="B21102" s="0" t="n">
        <v>202509</v>
      </c>
      <c r="C21102" s="37" t="s">
        <v>106</v>
      </c>
      <c r="D21102" s="37" t="s">
        <v>389</v>
      </c>
      <c r="E21102" s="0" t="n">
        <v>1</v>
      </c>
      <c r="F21102" s="38" t="s">
        <v>70</v>
      </c>
      <c r="G21102" s="37" t="s">
        <v>672</v>
      </c>
      <c r="H21102" s="0" t="n">
        <v>2254023</v>
      </c>
      <c r="I21102" s="0" t="n">
        <v>1661860</v>
      </c>
      <c r="J21102" s="0" t="n">
        <v>-126502</v>
      </c>
    </row>
    <row r="21103" customFormat="false" ht="15" hidden="false" customHeight="false" outlineLevel="0" collapsed="false">
      <c r="A21103" s="0" t="n">
        <v>202509</v>
      </c>
      <c r="B21103" s="0" t="n">
        <v>202509</v>
      </c>
      <c r="C21103" s="37" t="s">
        <v>115</v>
      </c>
      <c r="D21103" s="37" t="s">
        <v>673</v>
      </c>
      <c r="E21103" s="0" t="n">
        <v>1</v>
      </c>
      <c r="F21103" s="38" t="s">
        <v>70</v>
      </c>
      <c r="G21103" s="37" t="s">
        <v>674</v>
      </c>
      <c r="H21103" s="0" t="n">
        <v>19660630</v>
      </c>
      <c r="I21103" s="0" t="n">
        <v>6214280</v>
      </c>
      <c r="J21103" s="0" t="n">
        <v>653855</v>
      </c>
    </row>
    <row r="21104" customFormat="false" ht="15" hidden="false" customHeight="false" outlineLevel="0" collapsed="false">
      <c r="A21104" s="0" t="n">
        <v>202509</v>
      </c>
      <c r="B21104" s="0" t="n">
        <v>202509</v>
      </c>
      <c r="C21104" s="37" t="s">
        <v>152</v>
      </c>
      <c r="D21104" s="37" t="s">
        <v>425</v>
      </c>
      <c r="E21104" s="0" t="n">
        <v>1</v>
      </c>
      <c r="F21104" s="38" t="s">
        <v>70</v>
      </c>
      <c r="G21104" s="37" t="s">
        <v>675</v>
      </c>
      <c r="H21104" s="0" t="n">
        <v>6079118</v>
      </c>
      <c r="I21104" s="0" t="n">
        <v>2253835</v>
      </c>
      <c r="J21104" s="0" t="n">
        <v>383673</v>
      </c>
    </row>
    <row r="21105" customFormat="false" ht="15" hidden="false" customHeight="false" outlineLevel="0" collapsed="false">
      <c r="A21105" s="0" t="n">
        <v>202509</v>
      </c>
      <c r="B21105" s="0" t="n">
        <v>202509</v>
      </c>
      <c r="C21105" s="37" t="s">
        <v>158</v>
      </c>
      <c r="D21105" s="37" t="s">
        <v>282</v>
      </c>
      <c r="E21105" s="0" t="n">
        <v>1</v>
      </c>
      <c r="F21105" s="38" t="s">
        <v>70</v>
      </c>
      <c r="G21105" s="37" t="s">
        <v>676</v>
      </c>
      <c r="H21105" s="0" t="n">
        <v>923414</v>
      </c>
      <c r="I21105" s="0" t="n">
        <v>300375</v>
      </c>
      <c r="J21105" s="0" t="n">
        <v>-16038</v>
      </c>
    </row>
    <row r="21106" customFormat="false" ht="15" hidden="false" customHeight="false" outlineLevel="0" collapsed="false">
      <c r="A21106" s="0" t="n">
        <v>202509</v>
      </c>
      <c r="B21106" s="0" t="n">
        <v>202509</v>
      </c>
      <c r="C21106" s="37" t="s">
        <v>136</v>
      </c>
      <c r="D21106" s="37" t="s">
        <v>420</v>
      </c>
      <c r="E21106" s="0" t="n">
        <v>1</v>
      </c>
      <c r="F21106" s="38" t="s">
        <v>70</v>
      </c>
      <c r="G21106" s="37" t="s">
        <v>677</v>
      </c>
      <c r="H21106" s="0" t="n">
        <v>756515</v>
      </c>
      <c r="I21106" s="0" t="n">
        <v>196055</v>
      </c>
      <c r="J21106" s="0" t="n">
        <v>18523</v>
      </c>
    </row>
    <row r="21107" customFormat="false" ht="15" hidden="false" customHeight="false" outlineLevel="0" collapsed="false">
      <c r="A21107" s="0" t="n">
        <v>202509</v>
      </c>
      <c r="B21107" s="0" t="n">
        <v>202509</v>
      </c>
      <c r="C21107" s="37" t="s">
        <v>109</v>
      </c>
      <c r="D21107" s="37" t="s">
        <v>493</v>
      </c>
      <c r="E21107" s="0" t="n">
        <v>1</v>
      </c>
      <c r="F21107" s="38" t="s">
        <v>70</v>
      </c>
      <c r="G21107" s="37" t="s">
        <v>678</v>
      </c>
      <c r="H21107" s="0" t="n">
        <v>845032</v>
      </c>
      <c r="I21107" s="0" t="n">
        <v>156648</v>
      </c>
      <c r="J21107" s="0" t="n">
        <v>13338</v>
      </c>
    </row>
    <row r="21108" customFormat="false" ht="15" hidden="false" customHeight="false" outlineLevel="0" collapsed="false">
      <c r="A21108" s="0" t="n">
        <v>202509</v>
      </c>
      <c r="B21108" s="0" t="n">
        <v>202509</v>
      </c>
      <c r="C21108" s="37" t="s">
        <v>109</v>
      </c>
      <c r="D21108" s="37" t="s">
        <v>320</v>
      </c>
      <c r="E21108" s="0" t="n">
        <v>1</v>
      </c>
      <c r="F21108" s="38" t="s">
        <v>70</v>
      </c>
      <c r="G21108" s="37" t="s">
        <v>679</v>
      </c>
      <c r="H21108" s="0" t="n">
        <v>2576170</v>
      </c>
      <c r="I21108" s="0" t="n">
        <v>1607653</v>
      </c>
      <c r="J21108" s="0" t="n">
        <v>185964</v>
      </c>
    </row>
    <row r="21109" customFormat="false" ht="15" hidden="false" customHeight="false" outlineLevel="0" collapsed="false">
      <c r="A21109" s="0" t="n">
        <v>202509</v>
      </c>
      <c r="B21109" s="0" t="n">
        <v>202509</v>
      </c>
      <c r="C21109" s="37" t="s">
        <v>178</v>
      </c>
      <c r="D21109" s="37" t="s">
        <v>380</v>
      </c>
      <c r="E21109" s="0" t="n">
        <v>1</v>
      </c>
      <c r="F21109" s="38" t="s">
        <v>70</v>
      </c>
      <c r="G21109" s="37" t="s">
        <v>680</v>
      </c>
      <c r="H21109" s="0" t="n">
        <v>848271</v>
      </c>
      <c r="I21109" s="0" t="n">
        <v>382555</v>
      </c>
      <c r="J21109" s="0" t="n">
        <v>20179</v>
      </c>
    </row>
    <row r="21110" customFormat="false" ht="15" hidden="false" customHeight="false" outlineLevel="0" collapsed="false">
      <c r="A21110" s="0" t="n">
        <v>202509</v>
      </c>
      <c r="B21110" s="0" t="n">
        <v>202509</v>
      </c>
      <c r="C21110" s="37" t="s">
        <v>101</v>
      </c>
      <c r="D21110" s="37" t="s">
        <v>571</v>
      </c>
      <c r="E21110" s="0" t="n">
        <v>1</v>
      </c>
      <c r="F21110" s="38" t="s">
        <v>70</v>
      </c>
      <c r="G21110" s="37" t="s">
        <v>681</v>
      </c>
      <c r="H21110" s="0" t="n">
        <v>931512</v>
      </c>
      <c r="I21110" s="0" t="n">
        <v>111360</v>
      </c>
      <c r="J21110" s="0" t="n">
        <v>-7312</v>
      </c>
    </row>
    <row r="21111" customFormat="false" ht="15" hidden="false" customHeight="false" outlineLevel="0" collapsed="false">
      <c r="A21111" s="0" t="n">
        <v>202509</v>
      </c>
      <c r="B21111" s="0" t="n">
        <v>202509</v>
      </c>
      <c r="C21111" s="37" t="s">
        <v>115</v>
      </c>
      <c r="D21111" s="37" t="s">
        <v>396</v>
      </c>
      <c r="E21111" s="0" t="n">
        <v>1</v>
      </c>
      <c r="F21111" s="38" t="s">
        <v>70</v>
      </c>
      <c r="G21111" s="37" t="s">
        <v>682</v>
      </c>
      <c r="H21111" s="0" t="n">
        <v>7617806</v>
      </c>
      <c r="I21111" s="0" t="n">
        <v>3630513</v>
      </c>
      <c r="J21111" s="0" t="n">
        <v>146221</v>
      </c>
    </row>
    <row r="21112" customFormat="false" ht="15" hidden="false" customHeight="false" outlineLevel="0" collapsed="false">
      <c r="A21112" s="0" t="n">
        <v>202509</v>
      </c>
      <c r="B21112" s="0" t="n">
        <v>202509</v>
      </c>
      <c r="C21112" s="37" t="s">
        <v>178</v>
      </c>
      <c r="D21112" s="37" t="s">
        <v>247</v>
      </c>
      <c r="E21112" s="0" t="n">
        <v>1</v>
      </c>
      <c r="F21112" s="38" t="s">
        <v>70</v>
      </c>
      <c r="G21112" s="37" t="s">
        <v>683</v>
      </c>
      <c r="H21112" s="0" t="n">
        <v>1049384</v>
      </c>
      <c r="I21112" s="0" t="n">
        <v>272848</v>
      </c>
      <c r="J21112" s="0" t="n">
        <v>6667</v>
      </c>
    </row>
    <row r="21113" customFormat="false" ht="15" hidden="false" customHeight="false" outlineLevel="0" collapsed="false">
      <c r="A21113" s="0" t="n">
        <v>202509</v>
      </c>
      <c r="B21113" s="0" t="n">
        <v>202509</v>
      </c>
      <c r="C21113" s="37" t="s">
        <v>178</v>
      </c>
      <c r="D21113" s="37" t="s">
        <v>684</v>
      </c>
      <c r="E21113" s="0" t="n">
        <v>1</v>
      </c>
      <c r="F21113" s="38" t="s">
        <v>70</v>
      </c>
      <c r="G21113" s="37" t="s">
        <v>685</v>
      </c>
      <c r="H21113" s="0" t="n">
        <v>25345503</v>
      </c>
      <c r="I21113" s="0" t="n">
        <v>12332118</v>
      </c>
      <c r="J21113" s="0" t="n">
        <v>902910</v>
      </c>
    </row>
    <row r="21114" customFormat="false" ht="15" hidden="false" customHeight="false" outlineLevel="0" collapsed="false">
      <c r="A21114" s="0" t="n">
        <v>202509</v>
      </c>
      <c r="B21114" s="0" t="n">
        <v>202509</v>
      </c>
      <c r="C21114" s="37" t="s">
        <v>95</v>
      </c>
      <c r="D21114" s="37" t="s">
        <v>513</v>
      </c>
      <c r="E21114" s="0" t="n">
        <v>1</v>
      </c>
      <c r="F21114" s="38" t="s">
        <v>70</v>
      </c>
      <c r="G21114" s="37" t="s">
        <v>686</v>
      </c>
      <c r="H21114" s="0" t="n">
        <v>2320852</v>
      </c>
      <c r="I21114" s="0" t="n">
        <v>702591</v>
      </c>
      <c r="J21114" s="0" t="n">
        <v>140878</v>
      </c>
    </row>
    <row r="21115" customFormat="false" ht="15" hidden="false" customHeight="false" outlineLevel="0" collapsed="false">
      <c r="A21115" s="0" t="n">
        <v>202509</v>
      </c>
      <c r="B21115" s="0" t="n">
        <v>202509</v>
      </c>
      <c r="C21115" s="37" t="s">
        <v>109</v>
      </c>
      <c r="D21115" s="37" t="s">
        <v>531</v>
      </c>
      <c r="E21115" s="0" t="n">
        <v>1</v>
      </c>
      <c r="F21115" s="38" t="s">
        <v>70</v>
      </c>
      <c r="G21115" s="37" t="s">
        <v>687</v>
      </c>
      <c r="H21115" s="0" t="n">
        <v>9633875</v>
      </c>
      <c r="I21115" s="0" t="n">
        <v>1467316</v>
      </c>
      <c r="J21115" s="0" t="n">
        <v>-100718</v>
      </c>
    </row>
    <row r="21116" customFormat="false" ht="15" hidden="false" customHeight="false" outlineLevel="0" collapsed="false">
      <c r="A21116" s="0" t="n">
        <v>202509</v>
      </c>
      <c r="B21116" s="0" t="n">
        <v>202509</v>
      </c>
      <c r="C21116" s="37" t="s">
        <v>115</v>
      </c>
      <c r="D21116" s="37" t="s">
        <v>385</v>
      </c>
      <c r="E21116" s="0" t="n">
        <v>1</v>
      </c>
      <c r="F21116" s="38" t="s">
        <v>70</v>
      </c>
      <c r="G21116" s="37" t="s">
        <v>688</v>
      </c>
      <c r="H21116" s="0" t="n">
        <v>2438094</v>
      </c>
      <c r="I21116" s="0" t="n">
        <v>372638</v>
      </c>
      <c r="J21116" s="0" t="n">
        <v>65609</v>
      </c>
    </row>
    <row r="21117" customFormat="false" ht="15" hidden="false" customHeight="false" outlineLevel="0" collapsed="false">
      <c r="A21117" s="0" t="n">
        <v>202509</v>
      </c>
      <c r="B21117" s="0" t="n">
        <v>202509</v>
      </c>
      <c r="C21117" s="37" t="s">
        <v>95</v>
      </c>
      <c r="D21117" s="37" t="s">
        <v>328</v>
      </c>
      <c r="E21117" s="0" t="n">
        <v>1</v>
      </c>
      <c r="F21117" s="38" t="s">
        <v>70</v>
      </c>
      <c r="G21117" s="37" t="s">
        <v>689</v>
      </c>
      <c r="H21117" s="0" t="n">
        <v>3213346</v>
      </c>
      <c r="I21117" s="0" t="n">
        <v>2508269</v>
      </c>
      <c r="J21117" s="0" t="n">
        <v>644169</v>
      </c>
    </row>
    <row r="21118" customFormat="false" ht="15" hidden="false" customHeight="false" outlineLevel="0" collapsed="false">
      <c r="A21118" s="0" t="n">
        <v>202509</v>
      </c>
      <c r="B21118" s="0" t="n">
        <v>202509</v>
      </c>
      <c r="C21118" s="37" t="s">
        <v>178</v>
      </c>
      <c r="D21118" s="37" t="s">
        <v>372</v>
      </c>
      <c r="E21118" s="0" t="n">
        <v>1</v>
      </c>
      <c r="F21118" s="38" t="s">
        <v>70</v>
      </c>
      <c r="G21118" s="37" t="s">
        <v>690</v>
      </c>
      <c r="H21118" s="0" t="n">
        <v>561514</v>
      </c>
      <c r="I21118" s="0" t="n">
        <v>169613</v>
      </c>
      <c r="J21118" s="0" t="n">
        <v>42522</v>
      </c>
    </row>
    <row r="21119" customFormat="false" ht="15" hidden="false" customHeight="false" outlineLevel="0" collapsed="false">
      <c r="A21119" s="0" t="n">
        <v>202509</v>
      </c>
      <c r="B21119" s="0" t="n">
        <v>202509</v>
      </c>
      <c r="C21119" s="37" t="s">
        <v>197</v>
      </c>
      <c r="D21119" s="37" t="s">
        <v>502</v>
      </c>
      <c r="E21119" s="0" t="n">
        <v>1</v>
      </c>
      <c r="F21119" s="38" t="s">
        <v>70</v>
      </c>
      <c r="G21119" s="37" t="s">
        <v>691</v>
      </c>
      <c r="H21119" s="0" t="n">
        <v>467538</v>
      </c>
      <c r="I21119" s="0" t="n">
        <v>187745</v>
      </c>
      <c r="J21119" s="0" t="n">
        <v>48638</v>
      </c>
    </row>
    <row r="21120" customFormat="false" ht="15" hidden="false" customHeight="false" outlineLevel="0" collapsed="false">
      <c r="A21120" s="0" t="n">
        <v>202509</v>
      </c>
      <c r="B21120" s="0" t="n">
        <v>202509</v>
      </c>
      <c r="C21120" s="37" t="s">
        <v>124</v>
      </c>
      <c r="D21120" s="37" t="s">
        <v>393</v>
      </c>
      <c r="E21120" s="0" t="n">
        <v>1</v>
      </c>
      <c r="F21120" s="38" t="s">
        <v>70</v>
      </c>
      <c r="G21120" s="37" t="s">
        <v>692</v>
      </c>
      <c r="H21120" s="0" t="n">
        <v>1753416</v>
      </c>
      <c r="I21120" s="0" t="n">
        <v>654582</v>
      </c>
      <c r="J21120" s="0" t="n">
        <v>64976</v>
      </c>
    </row>
    <row r="21121" customFormat="false" ht="15" hidden="false" customHeight="false" outlineLevel="0" collapsed="false">
      <c r="A21121" s="0" t="n">
        <v>202509</v>
      </c>
      <c r="B21121" s="0" t="n">
        <v>202509</v>
      </c>
      <c r="C21121" s="37" t="s">
        <v>178</v>
      </c>
      <c r="D21121" s="37" t="s">
        <v>693</v>
      </c>
      <c r="E21121" s="0" t="n">
        <v>1</v>
      </c>
      <c r="F21121" s="38" t="s">
        <v>70</v>
      </c>
      <c r="G21121" s="37" t="s">
        <v>694</v>
      </c>
      <c r="H21121" s="0" t="n">
        <v>4531476</v>
      </c>
      <c r="I21121" s="0" t="n">
        <v>1029006</v>
      </c>
      <c r="J21121" s="0" t="n">
        <v>89751</v>
      </c>
    </row>
    <row r="21122" customFormat="false" ht="15" hidden="false" customHeight="false" outlineLevel="0" collapsed="false">
      <c r="A21122" s="0" t="n">
        <v>202509</v>
      </c>
      <c r="B21122" s="0" t="n">
        <v>202509</v>
      </c>
      <c r="C21122" s="37" t="s">
        <v>95</v>
      </c>
      <c r="D21122" s="37" t="s">
        <v>519</v>
      </c>
      <c r="E21122" s="0" t="n">
        <v>1</v>
      </c>
      <c r="F21122" s="38" t="s">
        <v>70</v>
      </c>
      <c r="G21122" s="37" t="s">
        <v>695</v>
      </c>
      <c r="H21122" s="0" t="n">
        <v>1400520</v>
      </c>
      <c r="I21122" s="0" t="n">
        <v>290960</v>
      </c>
      <c r="J21122" s="0" t="n">
        <v>-29336</v>
      </c>
    </row>
    <row r="21123" customFormat="false" ht="15" hidden="false" customHeight="false" outlineLevel="0" collapsed="false">
      <c r="A21123" s="0" t="n">
        <v>202509</v>
      </c>
      <c r="B21123" s="0" t="n">
        <v>202509</v>
      </c>
      <c r="C21123" s="37" t="s">
        <v>152</v>
      </c>
      <c r="D21123" s="37" t="s">
        <v>341</v>
      </c>
      <c r="E21123" s="0" t="n">
        <v>1</v>
      </c>
      <c r="F21123" s="38" t="s">
        <v>70</v>
      </c>
      <c r="G21123" s="37" t="s">
        <v>696</v>
      </c>
      <c r="H21123" s="0" t="n">
        <v>198450</v>
      </c>
      <c r="I21123" s="0" t="n">
        <v>136626</v>
      </c>
      <c r="J21123" s="0" t="n">
        <v>7960</v>
      </c>
    </row>
    <row r="21124" customFormat="false" ht="15" hidden="false" customHeight="false" outlineLevel="0" collapsed="false">
      <c r="A21124" s="0" t="n">
        <v>202509</v>
      </c>
      <c r="B21124" s="0" t="n">
        <v>202509</v>
      </c>
      <c r="C21124" s="37" t="s">
        <v>149</v>
      </c>
      <c r="D21124" s="37" t="s">
        <v>245</v>
      </c>
      <c r="E21124" s="0" t="n">
        <v>1</v>
      </c>
      <c r="F21124" s="38" t="s">
        <v>70</v>
      </c>
      <c r="G21124" s="37" t="s">
        <v>697</v>
      </c>
      <c r="H21124" s="0" t="n">
        <v>302001</v>
      </c>
      <c r="I21124" s="0" t="n">
        <v>53194</v>
      </c>
      <c r="J21124" s="0" t="n">
        <v>10280</v>
      </c>
    </row>
    <row r="21125" customFormat="false" ht="15" hidden="false" customHeight="false" outlineLevel="0" collapsed="false">
      <c r="A21125" s="0" t="n">
        <v>202509</v>
      </c>
      <c r="B21125" s="0" t="n">
        <v>202509</v>
      </c>
      <c r="C21125" s="37" t="s">
        <v>184</v>
      </c>
      <c r="D21125" s="37" t="s">
        <v>306</v>
      </c>
      <c r="E21125" s="0" t="n">
        <v>1</v>
      </c>
      <c r="F21125" s="38" t="s">
        <v>70</v>
      </c>
      <c r="G21125" s="37" t="s">
        <v>698</v>
      </c>
      <c r="H21125" s="0" t="n">
        <v>322476</v>
      </c>
      <c r="I21125" s="0" t="n">
        <v>111613</v>
      </c>
      <c r="J21125" s="0" t="n">
        <v>-6932</v>
      </c>
    </row>
    <row r="21126" customFormat="false" ht="15" hidden="false" customHeight="false" outlineLevel="0" collapsed="false">
      <c r="A21126" s="0" t="n">
        <v>202509</v>
      </c>
      <c r="B21126" s="0" t="n">
        <v>202509</v>
      </c>
      <c r="C21126" s="37" t="s">
        <v>124</v>
      </c>
      <c r="D21126" s="37" t="s">
        <v>311</v>
      </c>
      <c r="E21126" s="0" t="n">
        <v>1</v>
      </c>
      <c r="F21126" s="38" t="s">
        <v>70</v>
      </c>
      <c r="G21126" s="37" t="s">
        <v>699</v>
      </c>
      <c r="H21126" s="0" t="n">
        <v>170332</v>
      </c>
      <c r="I21126" s="0" t="n">
        <v>29544</v>
      </c>
      <c r="J21126" s="0" t="n">
        <v>-177</v>
      </c>
    </row>
    <row r="21127" customFormat="false" ht="15" hidden="false" customHeight="false" outlineLevel="0" collapsed="false">
      <c r="A21127" s="0" t="n">
        <v>202509</v>
      </c>
      <c r="B21127" s="0" t="n">
        <v>202509</v>
      </c>
      <c r="C21127" s="37" t="s">
        <v>109</v>
      </c>
      <c r="D21127" s="37" t="s">
        <v>700</v>
      </c>
      <c r="E21127" s="0" t="n">
        <v>1</v>
      </c>
      <c r="F21127" s="38" t="s">
        <v>70</v>
      </c>
      <c r="G21127" s="37" t="s">
        <v>701</v>
      </c>
      <c r="H21127" s="0" t="n">
        <v>1586190</v>
      </c>
      <c r="I21127" s="0" t="n">
        <v>743224</v>
      </c>
      <c r="J21127" s="0" t="n">
        <v>67601</v>
      </c>
    </row>
    <row r="21128" customFormat="false" ht="15" hidden="false" customHeight="false" outlineLevel="0" collapsed="false">
      <c r="A21128" s="0" t="n">
        <v>202509</v>
      </c>
      <c r="B21128" s="0" t="n">
        <v>202509</v>
      </c>
      <c r="C21128" s="37" t="s">
        <v>178</v>
      </c>
      <c r="D21128" s="37" t="s">
        <v>702</v>
      </c>
      <c r="E21128" s="0" t="n">
        <v>1</v>
      </c>
      <c r="F21128" s="38" t="s">
        <v>70</v>
      </c>
      <c r="G21128" s="37" t="s">
        <v>703</v>
      </c>
      <c r="H21128" s="0" t="n">
        <v>5100126</v>
      </c>
      <c r="I21128" s="0" t="n">
        <v>1637472</v>
      </c>
      <c r="J21128" s="0" t="n">
        <v>-139863</v>
      </c>
    </row>
    <row r="21129" customFormat="false" ht="15" hidden="false" customHeight="false" outlineLevel="0" collapsed="false">
      <c r="A21129" s="0" t="n">
        <v>202509</v>
      </c>
      <c r="B21129" s="0" t="n">
        <v>202509</v>
      </c>
      <c r="C21129" s="37" t="s">
        <v>115</v>
      </c>
      <c r="D21129" s="37" t="s">
        <v>569</v>
      </c>
      <c r="E21129" s="0" t="n">
        <v>1</v>
      </c>
      <c r="F21129" s="38" t="s">
        <v>70</v>
      </c>
      <c r="G21129" s="37" t="s">
        <v>704</v>
      </c>
      <c r="H21129" s="0" t="n">
        <v>1299409</v>
      </c>
      <c r="I21129" s="0" t="n">
        <v>232689</v>
      </c>
      <c r="J21129" s="0" t="n">
        <v>61044</v>
      </c>
    </row>
    <row r="21130" customFormat="false" ht="15" hidden="false" customHeight="false" outlineLevel="0" collapsed="false">
      <c r="A21130" s="0" t="n">
        <v>202509</v>
      </c>
      <c r="B21130" s="0" t="n">
        <v>202509</v>
      </c>
      <c r="C21130" s="37" t="s">
        <v>136</v>
      </c>
      <c r="D21130" s="37" t="s">
        <v>210</v>
      </c>
      <c r="E21130" s="0" t="n">
        <v>1</v>
      </c>
      <c r="F21130" s="38" t="s">
        <v>70</v>
      </c>
      <c r="G21130" s="37" t="s">
        <v>705</v>
      </c>
      <c r="H21130" s="0" t="n">
        <v>131022</v>
      </c>
      <c r="I21130" s="0" t="n">
        <v>39169</v>
      </c>
      <c r="J21130" s="0" t="n">
        <v>5420</v>
      </c>
    </row>
    <row r="21131" customFormat="false" ht="15" hidden="false" customHeight="false" outlineLevel="0" collapsed="false">
      <c r="A21131" s="0" t="n">
        <v>202509</v>
      </c>
      <c r="B21131" s="0" t="n">
        <v>202509</v>
      </c>
      <c r="C21131" s="37" t="s">
        <v>158</v>
      </c>
      <c r="D21131" s="37" t="s">
        <v>706</v>
      </c>
      <c r="E21131" s="0" t="n">
        <v>1</v>
      </c>
      <c r="F21131" s="38" t="s">
        <v>70</v>
      </c>
      <c r="G21131" s="37" t="s">
        <v>707</v>
      </c>
      <c r="H21131" s="0" t="n">
        <v>1056451</v>
      </c>
      <c r="I21131" s="0" t="n">
        <v>983087</v>
      </c>
      <c r="J21131" s="0" t="n">
        <v>112389</v>
      </c>
    </row>
    <row r="21132" customFormat="false" ht="15" hidden="false" customHeight="false" outlineLevel="0" collapsed="false">
      <c r="A21132" s="0" t="n">
        <v>202509</v>
      </c>
      <c r="B21132" s="0" t="n">
        <v>202509</v>
      </c>
      <c r="C21132" s="37" t="s">
        <v>109</v>
      </c>
      <c r="D21132" s="37" t="s">
        <v>251</v>
      </c>
      <c r="E21132" s="0" t="n">
        <v>1</v>
      </c>
      <c r="F21132" s="38" t="s">
        <v>70</v>
      </c>
      <c r="G21132" s="37" t="s">
        <v>708</v>
      </c>
      <c r="H21132" s="0" t="n">
        <v>1151237</v>
      </c>
      <c r="I21132" s="0" t="n">
        <v>268840</v>
      </c>
      <c r="J21132" s="0" t="n">
        <v>43260</v>
      </c>
    </row>
    <row r="21133" customFormat="false" ht="15" hidden="false" customHeight="false" outlineLevel="0" collapsed="false">
      <c r="A21133" s="0" t="n">
        <v>202509</v>
      </c>
      <c r="B21133" s="0" t="n">
        <v>202509</v>
      </c>
      <c r="C21133" s="37" t="s">
        <v>101</v>
      </c>
      <c r="D21133" s="37" t="s">
        <v>273</v>
      </c>
      <c r="E21133" s="0" t="n">
        <v>1</v>
      </c>
      <c r="F21133" s="38" t="s">
        <v>70</v>
      </c>
      <c r="G21133" s="37" t="s">
        <v>709</v>
      </c>
      <c r="H21133" s="0" t="n">
        <v>13502455</v>
      </c>
      <c r="I21133" s="0" t="n">
        <v>2228609</v>
      </c>
      <c r="J21133" s="0" t="n">
        <v>102793</v>
      </c>
    </row>
    <row r="21134" customFormat="false" ht="15" hidden="false" customHeight="false" outlineLevel="0" collapsed="false">
      <c r="A21134" s="0" t="n">
        <v>202509</v>
      </c>
      <c r="B21134" s="0" t="n">
        <v>202509</v>
      </c>
      <c r="C21134" s="37" t="s">
        <v>115</v>
      </c>
      <c r="D21134" s="37" t="s">
        <v>700</v>
      </c>
      <c r="E21134" s="0" t="n">
        <v>1</v>
      </c>
      <c r="F21134" s="38" t="s">
        <v>70</v>
      </c>
      <c r="G21134" s="37" t="s">
        <v>710</v>
      </c>
      <c r="H21134" s="0" t="n">
        <v>191600</v>
      </c>
      <c r="I21134" s="0" t="n">
        <v>62165</v>
      </c>
      <c r="J21134" s="0" t="n">
        <v>6714</v>
      </c>
    </row>
    <row r="21135" customFormat="false" ht="15" hidden="false" customHeight="false" outlineLevel="0" collapsed="false">
      <c r="A21135" s="0" t="n">
        <v>202509</v>
      </c>
      <c r="B21135" s="0" t="n">
        <v>202509</v>
      </c>
      <c r="C21135" s="37" t="s">
        <v>106</v>
      </c>
      <c r="D21135" s="37" t="s">
        <v>181</v>
      </c>
      <c r="E21135" s="0" t="n">
        <v>1</v>
      </c>
      <c r="F21135" s="38" t="s">
        <v>70</v>
      </c>
      <c r="G21135" s="37" t="s">
        <v>711</v>
      </c>
      <c r="H21135" s="0" t="n">
        <v>578543</v>
      </c>
      <c r="I21135" s="0" t="n">
        <v>89938</v>
      </c>
      <c r="J21135" s="0" t="n">
        <v>-1591</v>
      </c>
    </row>
    <row r="21136" customFormat="false" ht="15" hidden="false" customHeight="false" outlineLevel="0" collapsed="false">
      <c r="A21136" s="0" t="n">
        <v>202509</v>
      </c>
      <c r="B21136" s="0" t="n">
        <v>202509</v>
      </c>
      <c r="C21136" s="37" t="s">
        <v>101</v>
      </c>
      <c r="D21136" s="37" t="s">
        <v>369</v>
      </c>
      <c r="E21136" s="0" t="n">
        <v>1</v>
      </c>
      <c r="F21136" s="38" t="s">
        <v>70</v>
      </c>
      <c r="G21136" s="37" t="s">
        <v>712</v>
      </c>
      <c r="H21136" s="0" t="n">
        <v>11373608</v>
      </c>
      <c r="I21136" s="0" t="n">
        <v>3060982</v>
      </c>
      <c r="J21136" s="0" t="n">
        <v>-464228</v>
      </c>
    </row>
    <row r="21137" customFormat="false" ht="15" hidden="false" customHeight="false" outlineLevel="0" collapsed="false">
      <c r="A21137" s="0" t="n">
        <v>202509</v>
      </c>
      <c r="B21137" s="0" t="n">
        <v>202509</v>
      </c>
      <c r="C21137" s="37" t="s">
        <v>184</v>
      </c>
      <c r="D21137" s="37" t="s">
        <v>249</v>
      </c>
      <c r="E21137" s="0" t="n">
        <v>1</v>
      </c>
      <c r="F21137" s="38" t="s">
        <v>70</v>
      </c>
      <c r="G21137" s="37" t="s">
        <v>713</v>
      </c>
      <c r="H21137" s="0" t="n">
        <v>3110002</v>
      </c>
      <c r="I21137" s="0" t="n">
        <v>1428316</v>
      </c>
      <c r="J21137" s="0" t="n">
        <v>109629</v>
      </c>
    </row>
    <row r="21138" customFormat="false" ht="15" hidden="false" customHeight="false" outlineLevel="0" collapsed="false">
      <c r="A21138" s="0" t="n">
        <v>202509</v>
      </c>
      <c r="B21138" s="0" t="n">
        <v>202509</v>
      </c>
      <c r="C21138" s="37" t="s">
        <v>109</v>
      </c>
      <c r="D21138" s="37" t="s">
        <v>714</v>
      </c>
      <c r="E21138" s="0" t="n">
        <v>1</v>
      </c>
      <c r="F21138" s="38" t="s">
        <v>70</v>
      </c>
      <c r="G21138" s="37" t="s">
        <v>715</v>
      </c>
      <c r="H21138" s="0" t="n">
        <v>3375428</v>
      </c>
      <c r="I21138" s="0" t="n">
        <v>1068951</v>
      </c>
      <c r="J21138" s="0" t="n">
        <v>254635</v>
      </c>
    </row>
    <row r="21139" customFormat="false" ht="15" hidden="false" customHeight="false" outlineLevel="0" collapsed="false">
      <c r="A21139" s="0" t="n">
        <v>202509</v>
      </c>
      <c r="B21139" s="0" t="n">
        <v>202509</v>
      </c>
      <c r="C21139" s="37" t="s">
        <v>106</v>
      </c>
      <c r="D21139" s="37" t="s">
        <v>249</v>
      </c>
      <c r="E21139" s="0" t="n">
        <v>1</v>
      </c>
      <c r="F21139" s="38" t="s">
        <v>70</v>
      </c>
      <c r="G21139" s="37" t="s">
        <v>716</v>
      </c>
      <c r="H21139" s="0" t="n">
        <v>1599413</v>
      </c>
      <c r="I21139" s="0" t="n">
        <v>272779</v>
      </c>
      <c r="J21139" s="0" t="n">
        <v>67503</v>
      </c>
    </row>
    <row r="21140" customFormat="false" ht="15" hidden="false" customHeight="false" outlineLevel="0" collapsed="false">
      <c r="A21140" s="0" t="n">
        <v>202509</v>
      </c>
      <c r="B21140" s="0" t="n">
        <v>202509</v>
      </c>
      <c r="C21140" s="37" t="s">
        <v>197</v>
      </c>
      <c r="D21140" s="37" t="s">
        <v>511</v>
      </c>
      <c r="E21140" s="0" t="n">
        <v>1</v>
      </c>
      <c r="F21140" s="38" t="s">
        <v>70</v>
      </c>
      <c r="G21140" s="37" t="s">
        <v>717</v>
      </c>
      <c r="H21140" s="0" t="n">
        <v>2273626</v>
      </c>
      <c r="I21140" s="0" t="n">
        <v>496843</v>
      </c>
      <c r="J21140" s="0" t="n">
        <v>30371</v>
      </c>
    </row>
    <row r="21141" customFormat="false" ht="15" hidden="false" customHeight="false" outlineLevel="0" collapsed="false">
      <c r="A21141" s="0" t="n">
        <v>202509</v>
      </c>
      <c r="B21141" s="0" t="n">
        <v>202509</v>
      </c>
      <c r="C21141" s="37" t="s">
        <v>149</v>
      </c>
      <c r="D21141" s="37" t="s">
        <v>150</v>
      </c>
      <c r="E21141" s="0" t="n">
        <v>1</v>
      </c>
      <c r="F21141" s="38" t="s">
        <v>70</v>
      </c>
      <c r="G21141" s="37" t="s">
        <v>718</v>
      </c>
      <c r="H21141" s="0" t="n">
        <v>2548743</v>
      </c>
      <c r="I21141" s="0" t="n">
        <v>1403367</v>
      </c>
      <c r="J21141" s="0" t="n">
        <v>73458</v>
      </c>
    </row>
    <row r="21142" customFormat="false" ht="15" hidden="false" customHeight="false" outlineLevel="0" collapsed="false">
      <c r="A21142" s="0" t="n">
        <v>202509</v>
      </c>
      <c r="B21142" s="0" t="n">
        <v>202509</v>
      </c>
      <c r="C21142" s="37" t="s">
        <v>98</v>
      </c>
      <c r="D21142" s="37" t="s">
        <v>719</v>
      </c>
      <c r="E21142" s="0" t="n">
        <v>1</v>
      </c>
      <c r="F21142" s="38" t="s">
        <v>70</v>
      </c>
      <c r="G21142" s="37" t="s">
        <v>720</v>
      </c>
      <c r="H21142" s="0" t="n">
        <v>447817</v>
      </c>
      <c r="I21142" s="0" t="n">
        <v>335786</v>
      </c>
      <c r="J21142" s="0" t="n">
        <v>-25368</v>
      </c>
    </row>
    <row r="21143" customFormat="false" ht="15" hidden="false" customHeight="false" outlineLevel="0" collapsed="false">
      <c r="A21143" s="0" t="n">
        <v>202509</v>
      </c>
      <c r="B21143" s="0" t="n">
        <v>202509</v>
      </c>
      <c r="C21143" s="37" t="s">
        <v>149</v>
      </c>
      <c r="D21143" s="37" t="s">
        <v>292</v>
      </c>
      <c r="E21143" s="0" t="n">
        <v>1</v>
      </c>
      <c r="F21143" s="38" t="s">
        <v>70</v>
      </c>
      <c r="G21143" s="37" t="s">
        <v>721</v>
      </c>
      <c r="H21143" s="0" t="n">
        <v>3175216</v>
      </c>
      <c r="I21143" s="0" t="n">
        <v>1088115</v>
      </c>
      <c r="J21143" s="0" t="n">
        <v>202633</v>
      </c>
    </row>
    <row r="21144" customFormat="false" ht="15" hidden="false" customHeight="false" outlineLevel="0" collapsed="false">
      <c r="A21144" s="0" t="n">
        <v>202509</v>
      </c>
      <c r="B21144" s="0" t="n">
        <v>202509</v>
      </c>
      <c r="C21144" s="37" t="s">
        <v>178</v>
      </c>
      <c r="D21144" s="37" t="s">
        <v>167</v>
      </c>
      <c r="E21144" s="0" t="n">
        <v>1</v>
      </c>
      <c r="F21144" s="38" t="s">
        <v>70</v>
      </c>
      <c r="G21144" s="37" t="s">
        <v>722</v>
      </c>
      <c r="H21144" s="0" t="n">
        <v>183616</v>
      </c>
      <c r="I21144" s="0" t="n">
        <v>93909</v>
      </c>
      <c r="J21144" s="0" t="n">
        <v>11486</v>
      </c>
    </row>
    <row r="21145" customFormat="false" ht="15" hidden="false" customHeight="false" outlineLevel="0" collapsed="false">
      <c r="A21145" s="0" t="n">
        <v>202509</v>
      </c>
      <c r="B21145" s="0" t="n">
        <v>202509</v>
      </c>
      <c r="C21145" s="37" t="s">
        <v>106</v>
      </c>
      <c r="D21145" s="37" t="s">
        <v>723</v>
      </c>
      <c r="E21145" s="0" t="n">
        <v>1</v>
      </c>
      <c r="F21145" s="38" t="s">
        <v>70</v>
      </c>
      <c r="G21145" s="37" t="s">
        <v>724</v>
      </c>
      <c r="H21145" s="0" t="n">
        <v>2458550</v>
      </c>
      <c r="I21145" s="0" t="n">
        <v>641759</v>
      </c>
      <c r="J21145" s="0" t="n">
        <v>39205</v>
      </c>
    </row>
    <row r="21146" customFormat="false" ht="15" hidden="false" customHeight="false" outlineLevel="0" collapsed="false">
      <c r="A21146" s="0" t="n">
        <v>202509</v>
      </c>
      <c r="B21146" s="0" t="n">
        <v>202509</v>
      </c>
      <c r="C21146" s="37" t="s">
        <v>158</v>
      </c>
      <c r="D21146" s="37" t="s">
        <v>618</v>
      </c>
      <c r="E21146" s="0" t="n">
        <v>1</v>
      </c>
      <c r="F21146" s="38" t="s">
        <v>70</v>
      </c>
      <c r="G21146" s="37" t="s">
        <v>725</v>
      </c>
      <c r="H21146" s="0" t="n">
        <v>1738024</v>
      </c>
      <c r="I21146" s="0" t="n">
        <v>443182</v>
      </c>
      <c r="J21146" s="0" t="n">
        <v>-51958</v>
      </c>
    </row>
    <row r="21147" customFormat="false" ht="15" hidden="false" customHeight="false" outlineLevel="0" collapsed="false">
      <c r="A21147" s="0" t="n">
        <v>202509</v>
      </c>
      <c r="B21147" s="0" t="n">
        <v>202509</v>
      </c>
      <c r="C21147" s="37" t="s">
        <v>178</v>
      </c>
      <c r="D21147" s="37" t="s">
        <v>391</v>
      </c>
      <c r="E21147" s="0" t="n">
        <v>1</v>
      </c>
      <c r="F21147" s="38" t="s">
        <v>70</v>
      </c>
      <c r="G21147" s="37" t="s">
        <v>726</v>
      </c>
      <c r="H21147" s="0" t="n">
        <v>621425</v>
      </c>
      <c r="I21147" s="0" t="n">
        <v>141953</v>
      </c>
      <c r="J21147" s="0" t="n">
        <v>-14234</v>
      </c>
    </row>
    <row r="21148" customFormat="false" ht="15" hidden="false" customHeight="false" outlineLevel="0" collapsed="false">
      <c r="A21148" s="0" t="n">
        <v>202509</v>
      </c>
      <c r="B21148" s="0" t="n">
        <v>202509</v>
      </c>
      <c r="C21148" s="37" t="s">
        <v>184</v>
      </c>
      <c r="D21148" s="37" t="s">
        <v>200</v>
      </c>
      <c r="E21148" s="0" t="n">
        <v>1</v>
      </c>
      <c r="F21148" s="38" t="s">
        <v>70</v>
      </c>
      <c r="G21148" s="37" t="s">
        <v>727</v>
      </c>
      <c r="H21148" s="0" t="n">
        <v>1633392</v>
      </c>
      <c r="I21148" s="0" t="n">
        <v>286580</v>
      </c>
      <c r="J21148" s="0" t="n">
        <v>26636</v>
      </c>
    </row>
    <row r="21149" customFormat="false" ht="15" hidden="false" customHeight="false" outlineLevel="0" collapsed="false">
      <c r="A21149" s="0" t="n">
        <v>202509</v>
      </c>
      <c r="B21149" s="0" t="n">
        <v>202509</v>
      </c>
      <c r="C21149" s="37" t="s">
        <v>95</v>
      </c>
      <c r="D21149" s="37" t="s">
        <v>684</v>
      </c>
      <c r="E21149" s="0" t="n">
        <v>1</v>
      </c>
      <c r="F21149" s="38" t="s">
        <v>70</v>
      </c>
      <c r="G21149" s="37" t="s">
        <v>728</v>
      </c>
      <c r="H21149" s="0" t="n">
        <v>549348</v>
      </c>
      <c r="I21149" s="0" t="n">
        <v>173930</v>
      </c>
      <c r="J21149" s="0" t="n">
        <v>-12915</v>
      </c>
    </row>
    <row r="21150" customFormat="false" ht="15" hidden="false" customHeight="false" outlineLevel="0" collapsed="false">
      <c r="A21150" s="0" t="n">
        <v>202509</v>
      </c>
      <c r="B21150" s="0" t="n">
        <v>202509</v>
      </c>
      <c r="C21150" s="37" t="s">
        <v>178</v>
      </c>
      <c r="D21150" s="37" t="s">
        <v>509</v>
      </c>
      <c r="E21150" s="0" t="n">
        <v>1</v>
      </c>
      <c r="F21150" s="38" t="s">
        <v>70</v>
      </c>
      <c r="G21150" s="37" t="s">
        <v>729</v>
      </c>
      <c r="H21150" s="0" t="n">
        <v>356542</v>
      </c>
      <c r="I21150" s="0" t="n">
        <v>129853</v>
      </c>
      <c r="J21150" s="0" t="n">
        <v>17376</v>
      </c>
    </row>
    <row r="21151" customFormat="false" ht="15" hidden="false" customHeight="false" outlineLevel="0" collapsed="false">
      <c r="A21151" s="0" t="n">
        <v>202509</v>
      </c>
      <c r="B21151" s="0" t="n">
        <v>202509</v>
      </c>
      <c r="C21151" s="37" t="s">
        <v>136</v>
      </c>
      <c r="D21151" s="37" t="s">
        <v>700</v>
      </c>
      <c r="E21151" s="0" t="n">
        <v>1</v>
      </c>
      <c r="F21151" s="38" t="s">
        <v>70</v>
      </c>
      <c r="G21151" s="37" t="s">
        <v>730</v>
      </c>
      <c r="H21151" s="0" t="n">
        <v>891965</v>
      </c>
      <c r="I21151" s="0" t="n">
        <v>518355</v>
      </c>
      <c r="J21151" s="0" t="n">
        <v>71891</v>
      </c>
    </row>
    <row r="21152" customFormat="false" ht="15" hidden="false" customHeight="false" outlineLevel="0" collapsed="false">
      <c r="A21152" s="0" t="n">
        <v>202509</v>
      </c>
      <c r="B21152" s="0" t="n">
        <v>202509</v>
      </c>
      <c r="C21152" s="37" t="s">
        <v>184</v>
      </c>
      <c r="D21152" s="37" t="s">
        <v>311</v>
      </c>
      <c r="E21152" s="0" t="n">
        <v>1</v>
      </c>
      <c r="F21152" s="38" t="s">
        <v>70</v>
      </c>
      <c r="G21152" s="37" t="s">
        <v>731</v>
      </c>
      <c r="H21152" s="0" t="n">
        <v>481516</v>
      </c>
      <c r="I21152" s="0" t="n">
        <v>164890</v>
      </c>
      <c r="J21152" s="0" t="n">
        <v>-8486</v>
      </c>
    </row>
    <row r="21153" customFormat="false" ht="15" hidden="false" customHeight="false" outlineLevel="0" collapsed="false">
      <c r="A21153" s="0" t="n">
        <v>202509</v>
      </c>
      <c r="B21153" s="0" t="n">
        <v>202509</v>
      </c>
      <c r="C21153" s="37" t="s">
        <v>101</v>
      </c>
      <c r="D21153" s="37" t="s">
        <v>253</v>
      </c>
      <c r="E21153" s="0" t="n">
        <v>1</v>
      </c>
      <c r="F21153" s="38" t="s">
        <v>70</v>
      </c>
      <c r="G21153" s="37" t="s">
        <v>732</v>
      </c>
      <c r="H21153" s="0" t="n">
        <v>1680115</v>
      </c>
      <c r="I21153" s="0" t="n">
        <v>473316</v>
      </c>
      <c r="J21153" s="0" t="n">
        <v>40153</v>
      </c>
    </row>
    <row r="21154" customFormat="false" ht="15" hidden="false" customHeight="false" outlineLevel="0" collapsed="false">
      <c r="A21154" s="0" t="n">
        <v>202509</v>
      </c>
      <c r="B21154" s="0" t="n">
        <v>202509</v>
      </c>
      <c r="C21154" s="37" t="s">
        <v>184</v>
      </c>
      <c r="D21154" s="37" t="s">
        <v>603</v>
      </c>
      <c r="E21154" s="0" t="n">
        <v>1</v>
      </c>
      <c r="F21154" s="38" t="s">
        <v>70</v>
      </c>
      <c r="G21154" s="37" t="s">
        <v>733</v>
      </c>
      <c r="H21154" s="0" t="n">
        <v>273665</v>
      </c>
      <c r="I21154" s="0" t="n">
        <v>168269</v>
      </c>
      <c r="J21154" s="0" t="n">
        <v>-2338</v>
      </c>
    </row>
    <row r="21155" customFormat="false" ht="15" hidden="false" customHeight="false" outlineLevel="0" collapsed="false">
      <c r="A21155" s="0" t="n">
        <v>202509</v>
      </c>
      <c r="B21155" s="0" t="n">
        <v>202509</v>
      </c>
      <c r="C21155" s="37" t="s">
        <v>109</v>
      </c>
      <c r="D21155" s="37" t="s">
        <v>502</v>
      </c>
      <c r="E21155" s="0" t="n">
        <v>1</v>
      </c>
      <c r="F21155" s="38" t="s">
        <v>70</v>
      </c>
      <c r="G21155" s="37" t="s">
        <v>734</v>
      </c>
      <c r="H21155" s="0" t="n">
        <v>2987309</v>
      </c>
      <c r="I21155" s="0" t="n">
        <v>674301</v>
      </c>
      <c r="J21155" s="0" t="n">
        <v>117420</v>
      </c>
    </row>
    <row r="21156" customFormat="false" ht="15" hidden="false" customHeight="false" outlineLevel="0" collapsed="false">
      <c r="A21156" s="0" t="n">
        <v>202509</v>
      </c>
      <c r="B21156" s="0" t="n">
        <v>202509</v>
      </c>
      <c r="C21156" s="37" t="s">
        <v>158</v>
      </c>
      <c r="D21156" s="37" t="s">
        <v>693</v>
      </c>
      <c r="E21156" s="0" t="n">
        <v>1</v>
      </c>
      <c r="F21156" s="38" t="s">
        <v>70</v>
      </c>
      <c r="G21156" s="37" t="s">
        <v>735</v>
      </c>
      <c r="H21156" s="0" t="n">
        <v>297863</v>
      </c>
      <c r="I21156" s="0" t="n">
        <v>79366</v>
      </c>
      <c r="J21156" s="0" t="n">
        <v>32467</v>
      </c>
    </row>
    <row r="21157" customFormat="false" ht="15" hidden="false" customHeight="false" outlineLevel="0" collapsed="false">
      <c r="A21157" s="0" t="n">
        <v>202509</v>
      </c>
      <c r="B21157" s="0" t="n">
        <v>202509</v>
      </c>
      <c r="C21157" s="37" t="s">
        <v>95</v>
      </c>
      <c r="D21157" s="37" t="s">
        <v>714</v>
      </c>
      <c r="E21157" s="0" t="n">
        <v>1</v>
      </c>
      <c r="F21157" s="38" t="s">
        <v>70</v>
      </c>
      <c r="G21157" s="37" t="s">
        <v>736</v>
      </c>
      <c r="H21157" s="0" t="n">
        <v>462626</v>
      </c>
      <c r="I21157" s="0" t="n">
        <v>115614</v>
      </c>
      <c r="J21157" s="0" t="n">
        <v>7874</v>
      </c>
    </row>
    <row r="21158" customFormat="false" ht="15" hidden="false" customHeight="false" outlineLevel="0" collapsed="false">
      <c r="A21158" s="0" t="n">
        <v>202509</v>
      </c>
      <c r="B21158" s="0" t="n">
        <v>202509</v>
      </c>
      <c r="C21158" s="37" t="s">
        <v>112</v>
      </c>
      <c r="D21158" s="37" t="s">
        <v>243</v>
      </c>
      <c r="E21158" s="0" t="n">
        <v>1</v>
      </c>
      <c r="F21158" s="38" t="s">
        <v>70</v>
      </c>
      <c r="G21158" s="37" t="s">
        <v>737</v>
      </c>
      <c r="H21158" s="0" t="n">
        <v>793438</v>
      </c>
      <c r="I21158" s="0" t="n">
        <v>151159</v>
      </c>
      <c r="J21158" s="0" t="n">
        <v>34430</v>
      </c>
    </row>
    <row r="21159" customFormat="false" ht="15" hidden="false" customHeight="false" outlineLevel="0" collapsed="false">
      <c r="A21159" s="0" t="n">
        <v>202509</v>
      </c>
      <c r="B21159" s="0" t="n">
        <v>202509</v>
      </c>
      <c r="C21159" s="37" t="s">
        <v>98</v>
      </c>
      <c r="D21159" s="37" t="s">
        <v>298</v>
      </c>
      <c r="E21159" s="0" t="n">
        <v>1</v>
      </c>
      <c r="F21159" s="38" t="s">
        <v>70</v>
      </c>
      <c r="G21159" s="37" t="s">
        <v>738</v>
      </c>
      <c r="H21159" s="0" t="n">
        <v>5690719</v>
      </c>
      <c r="I21159" s="0" t="n">
        <v>2097427</v>
      </c>
      <c r="J21159" s="0" t="n">
        <v>383374</v>
      </c>
    </row>
    <row r="21160" customFormat="false" ht="15" hidden="false" customHeight="false" outlineLevel="0" collapsed="false">
      <c r="A21160" s="0" t="n">
        <v>202509</v>
      </c>
      <c r="B21160" s="0" t="n">
        <v>202509</v>
      </c>
      <c r="C21160" s="37" t="s">
        <v>178</v>
      </c>
      <c r="D21160" s="37" t="s">
        <v>253</v>
      </c>
      <c r="E21160" s="0" t="n">
        <v>1</v>
      </c>
      <c r="F21160" s="38" t="s">
        <v>70</v>
      </c>
      <c r="G21160" s="37" t="s">
        <v>739</v>
      </c>
      <c r="H21160" s="0" t="n">
        <v>2232002</v>
      </c>
      <c r="I21160" s="0" t="n">
        <v>402231</v>
      </c>
      <c r="J21160" s="0" t="n">
        <v>29058</v>
      </c>
    </row>
    <row r="21161" customFormat="false" ht="15" hidden="false" customHeight="false" outlineLevel="0" collapsed="false">
      <c r="A21161" s="0" t="n">
        <v>202509</v>
      </c>
      <c r="B21161" s="0" t="n">
        <v>202509</v>
      </c>
      <c r="C21161" s="37" t="s">
        <v>136</v>
      </c>
      <c r="D21161" s="37" t="s">
        <v>159</v>
      </c>
      <c r="E21161" s="0" t="n">
        <v>1</v>
      </c>
      <c r="F21161" s="38" t="s">
        <v>70</v>
      </c>
      <c r="G21161" s="37" t="s">
        <v>740</v>
      </c>
      <c r="H21161" s="0" t="n">
        <v>653229</v>
      </c>
      <c r="I21161" s="0" t="n">
        <v>192817</v>
      </c>
      <c r="J21161" s="0" t="n">
        <v>25684</v>
      </c>
    </row>
    <row r="21162" customFormat="false" ht="15" hidden="false" customHeight="false" outlineLevel="0" collapsed="false">
      <c r="A21162" s="0" t="n">
        <v>202509</v>
      </c>
      <c r="B21162" s="0" t="n">
        <v>202509</v>
      </c>
      <c r="C21162" s="37" t="s">
        <v>124</v>
      </c>
      <c r="D21162" s="37" t="s">
        <v>412</v>
      </c>
      <c r="E21162" s="0" t="n">
        <v>1</v>
      </c>
      <c r="F21162" s="38" t="s">
        <v>70</v>
      </c>
      <c r="G21162" s="37" t="s">
        <v>741</v>
      </c>
      <c r="H21162" s="0" t="n">
        <v>3259478</v>
      </c>
      <c r="I21162" s="0" t="n">
        <v>1604517</v>
      </c>
      <c r="J21162" s="0" t="n">
        <v>-74705</v>
      </c>
    </row>
    <row r="21163" customFormat="false" ht="15" hidden="false" customHeight="false" outlineLevel="0" collapsed="false">
      <c r="A21163" s="0" t="n">
        <v>202509</v>
      </c>
      <c r="B21163" s="0" t="n">
        <v>202509</v>
      </c>
      <c r="C21163" s="37" t="s">
        <v>124</v>
      </c>
      <c r="D21163" s="37" t="s">
        <v>452</v>
      </c>
      <c r="E21163" s="0" t="n">
        <v>1</v>
      </c>
      <c r="F21163" s="38" t="s">
        <v>70</v>
      </c>
      <c r="G21163" s="37" t="s">
        <v>742</v>
      </c>
      <c r="H21163" s="0" t="n">
        <v>142324</v>
      </c>
      <c r="I21163" s="0" t="n">
        <v>55170</v>
      </c>
      <c r="J21163" s="0" t="n">
        <v>5173</v>
      </c>
    </row>
    <row r="21164" customFormat="false" ht="15" hidden="false" customHeight="false" outlineLevel="0" collapsed="false">
      <c r="A21164" s="0" t="n">
        <v>202509</v>
      </c>
      <c r="B21164" s="0" t="n">
        <v>202509</v>
      </c>
      <c r="C21164" s="37" t="s">
        <v>184</v>
      </c>
      <c r="D21164" s="37" t="s">
        <v>655</v>
      </c>
      <c r="E21164" s="0" t="n">
        <v>1</v>
      </c>
      <c r="F21164" s="38" t="s">
        <v>70</v>
      </c>
      <c r="G21164" s="37" t="s">
        <v>743</v>
      </c>
      <c r="H21164" s="0" t="n">
        <v>1148911</v>
      </c>
      <c r="I21164" s="0" t="n">
        <v>360149</v>
      </c>
      <c r="J21164" s="0" t="n">
        <v>18007</v>
      </c>
    </row>
    <row r="21165" customFormat="false" ht="15" hidden="false" customHeight="false" outlineLevel="0" collapsed="false">
      <c r="A21165" s="0" t="n">
        <v>202509</v>
      </c>
      <c r="B21165" s="0" t="n">
        <v>202509</v>
      </c>
      <c r="C21165" s="37" t="s">
        <v>124</v>
      </c>
      <c r="D21165" s="37" t="s">
        <v>744</v>
      </c>
      <c r="E21165" s="0" t="n">
        <v>1</v>
      </c>
      <c r="F21165" s="38" t="s">
        <v>70</v>
      </c>
      <c r="G21165" s="37" t="s">
        <v>745</v>
      </c>
      <c r="H21165" s="0" t="n">
        <v>9335336</v>
      </c>
      <c r="I21165" s="0" t="n">
        <v>5839605</v>
      </c>
      <c r="J21165" s="0" t="n">
        <v>1261086</v>
      </c>
    </row>
    <row r="21166" customFormat="false" ht="15" hidden="false" customHeight="false" outlineLevel="0" collapsed="false">
      <c r="A21166" s="0" t="n">
        <v>202509</v>
      </c>
      <c r="B21166" s="0" t="n">
        <v>202509</v>
      </c>
      <c r="C21166" s="37" t="s">
        <v>136</v>
      </c>
      <c r="D21166" s="37" t="s">
        <v>603</v>
      </c>
      <c r="E21166" s="0" t="n">
        <v>1</v>
      </c>
      <c r="F21166" s="38" t="s">
        <v>70</v>
      </c>
      <c r="G21166" s="37" t="s">
        <v>746</v>
      </c>
      <c r="H21166" s="0" t="n">
        <v>1692946</v>
      </c>
      <c r="I21166" s="0" t="n">
        <v>406852</v>
      </c>
      <c r="J21166" s="0" t="n">
        <v>7058</v>
      </c>
    </row>
    <row r="21167" customFormat="false" ht="15" hidden="false" customHeight="false" outlineLevel="0" collapsed="false">
      <c r="A21167" s="0" t="n">
        <v>202509</v>
      </c>
      <c r="B21167" s="0" t="n">
        <v>202509</v>
      </c>
      <c r="C21167" s="37" t="s">
        <v>109</v>
      </c>
      <c r="D21167" s="37" t="s">
        <v>99</v>
      </c>
      <c r="E21167" s="0" t="n">
        <v>1</v>
      </c>
      <c r="F21167" s="38" t="s">
        <v>70</v>
      </c>
      <c r="G21167" s="37" t="s">
        <v>747</v>
      </c>
      <c r="H21167" s="0" t="n">
        <v>1454744</v>
      </c>
      <c r="I21167" s="0" t="n">
        <v>293099</v>
      </c>
      <c r="J21167" s="0" t="n">
        <v>-7452</v>
      </c>
    </row>
    <row r="21168" customFormat="false" ht="15" hidden="false" customHeight="false" outlineLevel="0" collapsed="false">
      <c r="A21168" s="0" t="n">
        <v>202509</v>
      </c>
      <c r="B21168" s="0" t="n">
        <v>202509</v>
      </c>
      <c r="C21168" s="37" t="s">
        <v>178</v>
      </c>
      <c r="D21168" s="37" t="s">
        <v>107</v>
      </c>
      <c r="E21168" s="0" t="n">
        <v>1</v>
      </c>
      <c r="F21168" s="38" t="s">
        <v>70</v>
      </c>
      <c r="G21168" s="37" t="s">
        <v>748</v>
      </c>
      <c r="H21168" s="0" t="n">
        <v>2803938</v>
      </c>
      <c r="I21168" s="0" t="n">
        <v>398395</v>
      </c>
      <c r="J21168" s="0" t="n">
        <v>-8595</v>
      </c>
    </row>
    <row r="21169" customFormat="false" ht="15" hidden="false" customHeight="false" outlineLevel="0" collapsed="false">
      <c r="A21169" s="0" t="n">
        <v>202509</v>
      </c>
      <c r="B21169" s="0" t="n">
        <v>202509</v>
      </c>
      <c r="C21169" s="37" t="s">
        <v>136</v>
      </c>
      <c r="D21169" s="37" t="s">
        <v>723</v>
      </c>
      <c r="E21169" s="0" t="n">
        <v>1</v>
      </c>
      <c r="F21169" s="38" t="s">
        <v>70</v>
      </c>
      <c r="G21169" s="37" t="s">
        <v>749</v>
      </c>
      <c r="H21169" s="0" t="n">
        <v>3157109</v>
      </c>
      <c r="I21169" s="0" t="n">
        <v>412129</v>
      </c>
      <c r="J21169" s="0" t="n">
        <v>68235</v>
      </c>
    </row>
    <row r="21170" customFormat="false" ht="15" hidden="false" customHeight="false" outlineLevel="0" collapsed="false">
      <c r="A21170" s="0" t="n">
        <v>202509</v>
      </c>
      <c r="B21170" s="0" t="n">
        <v>202509</v>
      </c>
      <c r="C21170" s="37" t="s">
        <v>98</v>
      </c>
      <c r="D21170" s="37" t="s">
        <v>208</v>
      </c>
      <c r="E21170" s="0" t="n">
        <v>1</v>
      </c>
      <c r="F21170" s="38" t="s">
        <v>70</v>
      </c>
      <c r="G21170" s="37" t="s">
        <v>750</v>
      </c>
      <c r="H21170" s="0" t="n">
        <v>97770</v>
      </c>
      <c r="I21170" s="0" t="n">
        <v>41641</v>
      </c>
      <c r="J21170" s="0" t="n">
        <v>2565</v>
      </c>
    </row>
    <row r="21171" customFormat="false" ht="15" hidden="false" customHeight="false" outlineLevel="0" collapsed="false">
      <c r="A21171" s="0" t="n">
        <v>202509</v>
      </c>
      <c r="B21171" s="0" t="n">
        <v>202509</v>
      </c>
      <c r="C21171" s="37" t="s">
        <v>149</v>
      </c>
      <c r="D21171" s="37" t="s">
        <v>385</v>
      </c>
      <c r="E21171" s="0" t="n">
        <v>1</v>
      </c>
      <c r="F21171" s="38" t="s">
        <v>70</v>
      </c>
      <c r="G21171" s="37" t="s">
        <v>751</v>
      </c>
      <c r="H21171" s="0" t="n">
        <v>200185</v>
      </c>
      <c r="I21171" s="0" t="n">
        <v>56706</v>
      </c>
      <c r="J21171" s="0" t="n">
        <v>-5012</v>
      </c>
    </row>
    <row r="21172" customFormat="false" ht="15" hidden="false" customHeight="false" outlineLevel="0" collapsed="false">
      <c r="A21172" s="0" t="n">
        <v>202509</v>
      </c>
      <c r="B21172" s="0" t="n">
        <v>202509</v>
      </c>
      <c r="C21172" s="37" t="s">
        <v>115</v>
      </c>
      <c r="D21172" s="37" t="s">
        <v>476</v>
      </c>
      <c r="E21172" s="0" t="n">
        <v>1</v>
      </c>
      <c r="F21172" s="38" t="s">
        <v>70</v>
      </c>
      <c r="G21172" s="37" t="s">
        <v>752</v>
      </c>
      <c r="H21172" s="0" t="n">
        <v>1312556</v>
      </c>
      <c r="I21172" s="0" t="n">
        <v>308046</v>
      </c>
      <c r="J21172" s="0" t="n">
        <v>55898</v>
      </c>
    </row>
    <row r="21173" customFormat="false" ht="15" hidden="false" customHeight="false" outlineLevel="0" collapsed="false">
      <c r="A21173" s="0" t="n">
        <v>202509</v>
      </c>
      <c r="B21173" s="0" t="n">
        <v>202509</v>
      </c>
      <c r="C21173" s="37" t="s">
        <v>101</v>
      </c>
      <c r="D21173" s="37" t="s">
        <v>425</v>
      </c>
      <c r="E21173" s="0" t="n">
        <v>1</v>
      </c>
      <c r="F21173" s="38" t="s">
        <v>70</v>
      </c>
      <c r="G21173" s="37" t="s">
        <v>753</v>
      </c>
      <c r="H21173" s="0" t="n">
        <v>495441</v>
      </c>
      <c r="I21173" s="0" t="n">
        <v>276715</v>
      </c>
      <c r="J21173" s="0" t="n">
        <v>-19661</v>
      </c>
    </row>
    <row r="21174" customFormat="false" ht="15" hidden="false" customHeight="false" outlineLevel="0" collapsed="false">
      <c r="A21174" s="0" t="n">
        <v>202509</v>
      </c>
      <c r="B21174" s="0" t="n">
        <v>202509</v>
      </c>
      <c r="C21174" s="37" t="s">
        <v>124</v>
      </c>
      <c r="D21174" s="37" t="s">
        <v>243</v>
      </c>
      <c r="E21174" s="0" t="n">
        <v>1</v>
      </c>
      <c r="F21174" s="38" t="s">
        <v>70</v>
      </c>
      <c r="G21174" s="37" t="s">
        <v>754</v>
      </c>
      <c r="H21174" s="0" t="n">
        <v>4433823</v>
      </c>
      <c r="I21174" s="0" t="n">
        <v>1941071</v>
      </c>
      <c r="J21174" s="0" t="n">
        <v>48822</v>
      </c>
    </row>
    <row r="21175" customFormat="false" ht="15" hidden="false" customHeight="false" outlineLevel="0" collapsed="false">
      <c r="A21175" s="0" t="n">
        <v>202509</v>
      </c>
      <c r="B21175" s="0" t="n">
        <v>202509</v>
      </c>
      <c r="C21175" s="37" t="s">
        <v>136</v>
      </c>
      <c r="D21175" s="37" t="s">
        <v>300</v>
      </c>
      <c r="E21175" s="0" t="n">
        <v>1</v>
      </c>
      <c r="F21175" s="38" t="s">
        <v>70</v>
      </c>
      <c r="G21175" s="37" t="s">
        <v>755</v>
      </c>
      <c r="H21175" s="0" t="n">
        <v>1064889</v>
      </c>
      <c r="I21175" s="0" t="n">
        <v>106082</v>
      </c>
      <c r="J21175" s="0" t="n">
        <v>6251</v>
      </c>
    </row>
    <row r="21176" customFormat="false" ht="15" hidden="false" customHeight="false" outlineLevel="0" collapsed="false">
      <c r="A21176" s="0" t="n">
        <v>202509</v>
      </c>
      <c r="B21176" s="0" t="n">
        <v>202509</v>
      </c>
      <c r="C21176" s="37" t="s">
        <v>178</v>
      </c>
      <c r="D21176" s="37" t="s">
        <v>756</v>
      </c>
      <c r="E21176" s="0" t="n">
        <v>1</v>
      </c>
      <c r="F21176" s="38" t="s">
        <v>70</v>
      </c>
      <c r="G21176" s="37" t="s">
        <v>757</v>
      </c>
      <c r="H21176" s="0" t="n">
        <v>99013</v>
      </c>
      <c r="I21176" s="0" t="n">
        <v>16385</v>
      </c>
      <c r="J21176" s="0" t="n">
        <v>-485</v>
      </c>
    </row>
    <row r="21177" customFormat="false" ht="15" hidden="false" customHeight="false" outlineLevel="0" collapsed="false">
      <c r="A21177" s="0" t="n">
        <v>202509</v>
      </c>
      <c r="B21177" s="0" t="n">
        <v>202509</v>
      </c>
      <c r="C21177" s="37" t="s">
        <v>152</v>
      </c>
      <c r="D21177" s="37" t="s">
        <v>420</v>
      </c>
      <c r="E21177" s="0" t="n">
        <v>1</v>
      </c>
      <c r="F21177" s="38" t="s">
        <v>70</v>
      </c>
      <c r="G21177" s="37" t="s">
        <v>758</v>
      </c>
      <c r="H21177" s="0" t="n">
        <v>167486</v>
      </c>
      <c r="I21177" s="0" t="n">
        <v>34716</v>
      </c>
      <c r="J21177" s="0" t="n">
        <v>-3113</v>
      </c>
    </row>
    <row r="21178" customFormat="false" ht="15" hidden="false" customHeight="false" outlineLevel="0" collapsed="false">
      <c r="A21178" s="0" t="n">
        <v>202509</v>
      </c>
      <c r="B21178" s="0" t="n">
        <v>202509</v>
      </c>
      <c r="C21178" s="37" t="s">
        <v>115</v>
      </c>
      <c r="D21178" s="37" t="s">
        <v>626</v>
      </c>
      <c r="E21178" s="0" t="n">
        <v>1</v>
      </c>
      <c r="F21178" s="38" t="s">
        <v>70</v>
      </c>
      <c r="G21178" s="37" t="s">
        <v>759</v>
      </c>
      <c r="H21178" s="0" t="n">
        <v>56387</v>
      </c>
      <c r="I21178" s="0" t="n">
        <v>36847</v>
      </c>
      <c r="J21178" s="0" t="n">
        <v>5945</v>
      </c>
    </row>
    <row r="21179" customFormat="false" ht="15" hidden="false" customHeight="false" outlineLevel="0" collapsed="false">
      <c r="A21179" s="0" t="n">
        <v>202509</v>
      </c>
      <c r="B21179" s="0" t="n">
        <v>202509</v>
      </c>
      <c r="C21179" s="37" t="s">
        <v>184</v>
      </c>
      <c r="D21179" s="37" t="s">
        <v>425</v>
      </c>
      <c r="E21179" s="0" t="n">
        <v>1</v>
      </c>
      <c r="F21179" s="38" t="s">
        <v>70</v>
      </c>
      <c r="G21179" s="37" t="s">
        <v>760</v>
      </c>
      <c r="H21179" s="0" t="n">
        <v>968334</v>
      </c>
      <c r="I21179" s="0" t="n">
        <v>348545</v>
      </c>
      <c r="J21179" s="0" t="n">
        <v>50603</v>
      </c>
    </row>
    <row r="21180" customFormat="false" ht="15" hidden="false" customHeight="false" outlineLevel="0" collapsed="false">
      <c r="A21180" s="0" t="n">
        <v>202509</v>
      </c>
      <c r="B21180" s="0" t="n">
        <v>202509</v>
      </c>
      <c r="C21180" s="37" t="s">
        <v>95</v>
      </c>
      <c r="D21180" s="37" t="s">
        <v>618</v>
      </c>
      <c r="E21180" s="0" t="n">
        <v>1</v>
      </c>
      <c r="F21180" s="38" t="s">
        <v>70</v>
      </c>
      <c r="G21180" s="37" t="s">
        <v>761</v>
      </c>
      <c r="H21180" s="0" t="n">
        <v>867939</v>
      </c>
      <c r="I21180" s="0" t="n">
        <v>194103</v>
      </c>
      <c r="J21180" s="0" t="n">
        <v>16573</v>
      </c>
    </row>
    <row r="21181" customFormat="false" ht="15" hidden="false" customHeight="false" outlineLevel="0" collapsed="false">
      <c r="A21181" s="0" t="n">
        <v>202509</v>
      </c>
      <c r="B21181" s="0" t="n">
        <v>202509</v>
      </c>
      <c r="C21181" s="37" t="s">
        <v>152</v>
      </c>
      <c r="D21181" s="37" t="s">
        <v>372</v>
      </c>
      <c r="E21181" s="0" t="n">
        <v>1</v>
      </c>
      <c r="F21181" s="38" t="s">
        <v>70</v>
      </c>
      <c r="G21181" s="37" t="s">
        <v>762</v>
      </c>
      <c r="H21181" s="0" t="n">
        <v>638136</v>
      </c>
      <c r="I21181" s="0" t="n">
        <v>165880</v>
      </c>
      <c r="J21181" s="0" t="n">
        <v>19330</v>
      </c>
    </row>
    <row r="21182" customFormat="false" ht="15" hidden="false" customHeight="false" outlineLevel="0" collapsed="false">
      <c r="A21182" s="0" t="n">
        <v>202509</v>
      </c>
      <c r="B21182" s="0" t="n">
        <v>202509</v>
      </c>
      <c r="C21182" s="37" t="s">
        <v>158</v>
      </c>
      <c r="D21182" s="37" t="s">
        <v>461</v>
      </c>
      <c r="E21182" s="0" t="n">
        <v>1</v>
      </c>
      <c r="F21182" s="38" t="s">
        <v>70</v>
      </c>
      <c r="G21182" s="37" t="s">
        <v>763</v>
      </c>
      <c r="H21182" s="0" t="n">
        <v>3497890</v>
      </c>
      <c r="I21182" s="0" t="n">
        <v>1227579</v>
      </c>
      <c r="J21182" s="0" t="n">
        <v>-110618</v>
      </c>
    </row>
    <row r="21183" customFormat="false" ht="15" hidden="false" customHeight="false" outlineLevel="0" collapsed="false">
      <c r="A21183" s="0" t="n">
        <v>202509</v>
      </c>
      <c r="B21183" s="0" t="n">
        <v>202509</v>
      </c>
      <c r="C21183" s="37" t="s">
        <v>106</v>
      </c>
      <c r="D21183" s="37" t="s">
        <v>116</v>
      </c>
      <c r="E21183" s="0" t="n">
        <v>1</v>
      </c>
      <c r="F21183" s="38" t="s">
        <v>70</v>
      </c>
      <c r="G21183" s="37" t="s">
        <v>764</v>
      </c>
      <c r="H21183" s="0" t="n">
        <v>3874333</v>
      </c>
      <c r="I21183" s="0" t="n">
        <v>610345</v>
      </c>
      <c r="J21183" s="0" t="n">
        <v>80685</v>
      </c>
    </row>
    <row r="21184" customFormat="false" ht="15" hidden="false" customHeight="false" outlineLevel="0" collapsed="false">
      <c r="A21184" s="0" t="n">
        <v>202509</v>
      </c>
      <c r="B21184" s="0" t="n">
        <v>202509</v>
      </c>
      <c r="C21184" s="37" t="s">
        <v>109</v>
      </c>
      <c r="D21184" s="37" t="s">
        <v>540</v>
      </c>
      <c r="E21184" s="0" t="n">
        <v>1</v>
      </c>
      <c r="F21184" s="38" t="s">
        <v>70</v>
      </c>
      <c r="G21184" s="37" t="s">
        <v>765</v>
      </c>
      <c r="H21184" s="0" t="n">
        <v>1165360</v>
      </c>
      <c r="I21184" s="0" t="n">
        <v>94463</v>
      </c>
      <c r="J21184" s="0" t="n">
        <v>11464</v>
      </c>
    </row>
    <row r="21185" customFormat="false" ht="15" hidden="false" customHeight="false" outlineLevel="0" collapsed="false">
      <c r="A21185" s="0" t="n">
        <v>202509</v>
      </c>
      <c r="B21185" s="0" t="n">
        <v>202509</v>
      </c>
      <c r="C21185" s="37" t="s">
        <v>178</v>
      </c>
      <c r="D21185" s="37" t="s">
        <v>364</v>
      </c>
      <c r="E21185" s="0" t="n">
        <v>1</v>
      </c>
      <c r="F21185" s="38" t="s">
        <v>70</v>
      </c>
      <c r="G21185" s="37" t="s">
        <v>766</v>
      </c>
      <c r="H21185" s="0" t="n">
        <v>78354</v>
      </c>
      <c r="I21185" s="0" t="n">
        <v>7258</v>
      </c>
      <c r="J21185" s="0" t="n">
        <v>902</v>
      </c>
    </row>
    <row r="21186" customFormat="false" ht="15" hidden="false" customHeight="false" outlineLevel="0" collapsed="false">
      <c r="A21186" s="0" t="n">
        <v>202509</v>
      </c>
      <c r="B21186" s="0" t="n">
        <v>202509</v>
      </c>
      <c r="C21186" s="37" t="s">
        <v>184</v>
      </c>
      <c r="D21186" s="37" t="s">
        <v>571</v>
      </c>
      <c r="E21186" s="0" t="n">
        <v>1</v>
      </c>
      <c r="F21186" s="38" t="s">
        <v>70</v>
      </c>
      <c r="G21186" s="37" t="s">
        <v>767</v>
      </c>
      <c r="H21186" s="0" t="n">
        <v>2780049</v>
      </c>
      <c r="I21186" s="0" t="n">
        <v>850373</v>
      </c>
      <c r="J21186" s="0" t="n">
        <v>105345</v>
      </c>
    </row>
    <row r="21187" customFormat="false" ht="15" hidden="false" customHeight="false" outlineLevel="0" collapsed="false">
      <c r="A21187" s="0" t="n">
        <v>202509</v>
      </c>
      <c r="B21187" s="0" t="n">
        <v>202509</v>
      </c>
      <c r="C21187" s="37" t="s">
        <v>136</v>
      </c>
      <c r="D21187" s="37" t="s">
        <v>509</v>
      </c>
      <c r="E21187" s="0" t="n">
        <v>1</v>
      </c>
      <c r="F21187" s="38" t="s">
        <v>70</v>
      </c>
      <c r="G21187" s="37" t="s">
        <v>768</v>
      </c>
      <c r="H21187" s="0" t="n">
        <v>2493215</v>
      </c>
      <c r="I21187" s="0" t="n">
        <v>388688</v>
      </c>
      <c r="J21187" s="0" t="n">
        <v>69740</v>
      </c>
    </row>
    <row r="21188" customFormat="false" ht="15" hidden="false" customHeight="false" outlineLevel="0" collapsed="false">
      <c r="A21188" s="0" t="n">
        <v>202509</v>
      </c>
      <c r="B21188" s="0" t="n">
        <v>202509</v>
      </c>
      <c r="C21188" s="37" t="s">
        <v>136</v>
      </c>
      <c r="D21188" s="37" t="s">
        <v>258</v>
      </c>
      <c r="E21188" s="0" t="n">
        <v>1</v>
      </c>
      <c r="F21188" s="38" t="s">
        <v>70</v>
      </c>
      <c r="G21188" s="37" t="s">
        <v>769</v>
      </c>
      <c r="H21188" s="0" t="n">
        <v>1759898</v>
      </c>
      <c r="I21188" s="0" t="n">
        <v>793963</v>
      </c>
      <c r="J21188" s="0" t="n">
        <v>54307</v>
      </c>
    </row>
    <row r="21189" customFormat="false" ht="15" hidden="false" customHeight="false" outlineLevel="0" collapsed="false">
      <c r="A21189" s="0" t="n">
        <v>202509</v>
      </c>
      <c r="B21189" s="0" t="n">
        <v>202509</v>
      </c>
      <c r="C21189" s="37" t="s">
        <v>115</v>
      </c>
      <c r="D21189" s="37" t="s">
        <v>288</v>
      </c>
      <c r="E21189" s="0" t="n">
        <v>1</v>
      </c>
      <c r="F21189" s="38" t="s">
        <v>70</v>
      </c>
      <c r="G21189" s="37" t="s">
        <v>770</v>
      </c>
      <c r="H21189" s="0" t="n">
        <v>6545550</v>
      </c>
      <c r="I21189" s="0" t="n">
        <v>2692066</v>
      </c>
      <c r="J21189" s="0" t="n">
        <v>232314</v>
      </c>
    </row>
    <row r="21190" customFormat="false" ht="15" hidden="false" customHeight="false" outlineLevel="0" collapsed="false">
      <c r="A21190" s="0" t="n">
        <v>202509</v>
      </c>
      <c r="B21190" s="0" t="n">
        <v>202509</v>
      </c>
      <c r="C21190" s="37" t="s">
        <v>109</v>
      </c>
      <c r="D21190" s="37" t="s">
        <v>412</v>
      </c>
      <c r="E21190" s="0" t="n">
        <v>1</v>
      </c>
      <c r="F21190" s="38" t="s">
        <v>70</v>
      </c>
      <c r="G21190" s="37" t="s">
        <v>771</v>
      </c>
      <c r="H21190" s="0" t="n">
        <v>351745</v>
      </c>
      <c r="I21190" s="0" t="n">
        <v>45289</v>
      </c>
      <c r="J21190" s="0" t="n">
        <v>-2422</v>
      </c>
    </row>
    <row r="21191" customFormat="false" ht="15" hidden="false" customHeight="false" outlineLevel="0" collapsed="false">
      <c r="A21191" s="0" t="n">
        <v>202509</v>
      </c>
      <c r="B21191" s="0" t="n">
        <v>202509</v>
      </c>
      <c r="C21191" s="37" t="s">
        <v>98</v>
      </c>
      <c r="D21191" s="37" t="s">
        <v>233</v>
      </c>
      <c r="E21191" s="0" t="n">
        <v>1</v>
      </c>
      <c r="F21191" s="38" t="s">
        <v>70</v>
      </c>
      <c r="G21191" s="37" t="s">
        <v>772</v>
      </c>
      <c r="H21191" s="0" t="n">
        <v>14513833</v>
      </c>
      <c r="I21191" s="0" t="n">
        <v>3298128</v>
      </c>
      <c r="J21191" s="0" t="n">
        <v>489997</v>
      </c>
    </row>
    <row r="21192" customFormat="false" ht="15" hidden="false" customHeight="false" outlineLevel="0" collapsed="false">
      <c r="A21192" s="0" t="n">
        <v>202509</v>
      </c>
      <c r="B21192" s="0" t="n">
        <v>202509</v>
      </c>
      <c r="C21192" s="37" t="s">
        <v>178</v>
      </c>
      <c r="D21192" s="37" t="s">
        <v>294</v>
      </c>
      <c r="E21192" s="0" t="n">
        <v>1</v>
      </c>
      <c r="F21192" s="38" t="s">
        <v>70</v>
      </c>
      <c r="G21192" s="37" t="s">
        <v>773</v>
      </c>
      <c r="H21192" s="0" t="n">
        <v>352526</v>
      </c>
      <c r="I21192" s="0" t="n">
        <v>73796</v>
      </c>
      <c r="J21192" s="0" t="n">
        <v>969</v>
      </c>
    </row>
    <row r="21193" customFormat="false" ht="15" hidden="false" customHeight="false" outlineLevel="0" collapsed="false">
      <c r="A21193" s="0" t="n">
        <v>202509</v>
      </c>
      <c r="B21193" s="0" t="n">
        <v>202509</v>
      </c>
      <c r="C21193" s="37" t="s">
        <v>149</v>
      </c>
      <c r="D21193" s="37" t="s">
        <v>130</v>
      </c>
      <c r="E21193" s="0" t="n">
        <v>1</v>
      </c>
      <c r="F21193" s="38" t="s">
        <v>70</v>
      </c>
      <c r="G21193" s="37" t="s">
        <v>774</v>
      </c>
      <c r="H21193" s="0" t="n">
        <v>2750272</v>
      </c>
      <c r="I21193" s="0" t="n">
        <v>948388</v>
      </c>
      <c r="J21193" s="0" t="n">
        <v>19280</v>
      </c>
    </row>
    <row r="21194" customFormat="false" ht="15" hidden="false" customHeight="false" outlineLevel="0" collapsed="false">
      <c r="A21194" s="0" t="n">
        <v>202509</v>
      </c>
      <c r="B21194" s="0" t="n">
        <v>202509</v>
      </c>
      <c r="C21194" s="37" t="s">
        <v>109</v>
      </c>
      <c r="D21194" s="37" t="s">
        <v>139</v>
      </c>
      <c r="E21194" s="0" t="n">
        <v>1</v>
      </c>
      <c r="F21194" s="38" t="s">
        <v>70</v>
      </c>
      <c r="G21194" s="37" t="s">
        <v>775</v>
      </c>
      <c r="H21194" s="0" t="n">
        <v>277668</v>
      </c>
      <c r="I21194" s="0" t="n">
        <v>79951</v>
      </c>
      <c r="J21194" s="0" t="n">
        <v>3126</v>
      </c>
    </row>
    <row r="21195" customFormat="false" ht="15" hidden="false" customHeight="false" outlineLevel="0" collapsed="false">
      <c r="A21195" s="0" t="n">
        <v>202509</v>
      </c>
      <c r="B21195" s="0" t="n">
        <v>202509</v>
      </c>
      <c r="C21195" s="37" t="s">
        <v>106</v>
      </c>
      <c r="D21195" s="37" t="s">
        <v>776</v>
      </c>
      <c r="E21195" s="0" t="n">
        <v>1</v>
      </c>
      <c r="F21195" s="38" t="s">
        <v>70</v>
      </c>
      <c r="G21195" s="37" t="s">
        <v>777</v>
      </c>
      <c r="H21195" s="0" t="n">
        <v>406014</v>
      </c>
      <c r="I21195" s="0" t="n">
        <v>130298</v>
      </c>
      <c r="J21195" s="0" t="n">
        <v>-3548</v>
      </c>
    </row>
    <row r="21196" customFormat="false" ht="15" hidden="false" customHeight="false" outlineLevel="0" collapsed="false">
      <c r="A21196" s="0" t="n">
        <v>202509</v>
      </c>
      <c r="B21196" s="0" t="n">
        <v>202509</v>
      </c>
      <c r="C21196" s="37" t="s">
        <v>109</v>
      </c>
      <c r="D21196" s="37" t="s">
        <v>396</v>
      </c>
      <c r="E21196" s="0" t="n">
        <v>1</v>
      </c>
      <c r="F21196" s="38" t="s">
        <v>70</v>
      </c>
      <c r="G21196" s="37" t="s">
        <v>778</v>
      </c>
      <c r="H21196" s="0" t="n">
        <v>10132602</v>
      </c>
      <c r="I21196" s="0" t="n">
        <v>2341276</v>
      </c>
      <c r="J21196" s="0" t="n">
        <v>162362</v>
      </c>
    </row>
    <row r="21197" customFormat="false" ht="15" hidden="false" customHeight="false" outlineLevel="0" collapsed="false">
      <c r="A21197" s="0" t="n">
        <v>202509</v>
      </c>
      <c r="B21197" s="0" t="n">
        <v>202509</v>
      </c>
      <c r="C21197" s="37" t="s">
        <v>106</v>
      </c>
      <c r="D21197" s="37" t="s">
        <v>189</v>
      </c>
      <c r="E21197" s="0" t="n">
        <v>1</v>
      </c>
      <c r="F21197" s="38" t="s">
        <v>70</v>
      </c>
      <c r="G21197" s="37" t="s">
        <v>779</v>
      </c>
      <c r="H21197" s="0" t="n">
        <v>805384</v>
      </c>
      <c r="I21197" s="0" t="n">
        <v>334042</v>
      </c>
      <c r="J21197" s="0" t="n">
        <v>54255</v>
      </c>
    </row>
    <row r="21198" customFormat="false" ht="15" hidden="false" customHeight="false" outlineLevel="0" collapsed="false">
      <c r="A21198" s="0" t="n">
        <v>202509</v>
      </c>
      <c r="B21198" s="0" t="n">
        <v>202509</v>
      </c>
      <c r="C21198" s="37" t="s">
        <v>152</v>
      </c>
      <c r="D21198" s="37" t="s">
        <v>320</v>
      </c>
      <c r="E21198" s="0" t="n">
        <v>1</v>
      </c>
      <c r="F21198" s="38" t="s">
        <v>70</v>
      </c>
      <c r="G21198" s="37" t="s">
        <v>780</v>
      </c>
      <c r="H21198" s="0" t="n">
        <v>3571615</v>
      </c>
      <c r="I21198" s="0" t="n">
        <v>736251</v>
      </c>
      <c r="J21198" s="0" t="n">
        <v>-22957</v>
      </c>
    </row>
    <row r="21199" customFormat="false" ht="15" hidden="false" customHeight="false" outlineLevel="0" collapsed="false">
      <c r="A21199" s="0" t="n">
        <v>202509</v>
      </c>
      <c r="B21199" s="0" t="n">
        <v>202509</v>
      </c>
      <c r="C21199" s="37" t="s">
        <v>95</v>
      </c>
      <c r="D21199" s="37" t="s">
        <v>693</v>
      </c>
      <c r="E21199" s="0" t="n">
        <v>1</v>
      </c>
      <c r="F21199" s="38" t="s">
        <v>70</v>
      </c>
      <c r="G21199" s="37" t="s">
        <v>781</v>
      </c>
      <c r="H21199" s="0" t="n">
        <v>1788474</v>
      </c>
      <c r="I21199" s="0" t="n">
        <v>522579</v>
      </c>
      <c r="J21199" s="0" t="n">
        <v>40940</v>
      </c>
    </row>
    <row r="21200" customFormat="false" ht="15" hidden="false" customHeight="false" outlineLevel="0" collapsed="false">
      <c r="A21200" s="0" t="n">
        <v>202509</v>
      </c>
      <c r="B21200" s="0" t="n">
        <v>202509</v>
      </c>
      <c r="C21200" s="37" t="s">
        <v>98</v>
      </c>
      <c r="D21200" s="37" t="s">
        <v>369</v>
      </c>
      <c r="E21200" s="0" t="n">
        <v>1</v>
      </c>
      <c r="F21200" s="38" t="s">
        <v>70</v>
      </c>
      <c r="G21200" s="37" t="s">
        <v>782</v>
      </c>
      <c r="H21200" s="0" t="n">
        <v>1343915</v>
      </c>
      <c r="I21200" s="0" t="n">
        <v>362401</v>
      </c>
      <c r="J21200" s="0" t="n">
        <v>53143</v>
      </c>
    </row>
    <row r="21201" customFormat="false" ht="15" hidden="false" customHeight="false" outlineLevel="0" collapsed="false">
      <c r="A21201" s="0" t="n">
        <v>202509</v>
      </c>
      <c r="B21201" s="0" t="n">
        <v>202509</v>
      </c>
      <c r="C21201" s="37" t="s">
        <v>136</v>
      </c>
      <c r="D21201" s="37" t="s">
        <v>719</v>
      </c>
      <c r="E21201" s="0" t="n">
        <v>1</v>
      </c>
      <c r="F21201" s="38" t="s">
        <v>70</v>
      </c>
      <c r="G21201" s="37" t="s">
        <v>783</v>
      </c>
      <c r="H21201" s="0" t="n">
        <v>8432898</v>
      </c>
      <c r="I21201" s="0" t="n">
        <v>1872646</v>
      </c>
      <c r="J21201" s="0" t="n">
        <v>-314632</v>
      </c>
    </row>
    <row r="21202" customFormat="false" ht="15" hidden="false" customHeight="false" outlineLevel="0" collapsed="false">
      <c r="A21202" s="0" t="n">
        <v>202509</v>
      </c>
      <c r="B21202" s="0" t="n">
        <v>202509</v>
      </c>
      <c r="C21202" s="37" t="s">
        <v>101</v>
      </c>
      <c r="D21202" s="37" t="s">
        <v>247</v>
      </c>
      <c r="E21202" s="0" t="n">
        <v>1</v>
      </c>
      <c r="F21202" s="38" t="s">
        <v>70</v>
      </c>
      <c r="G21202" s="37" t="s">
        <v>784</v>
      </c>
      <c r="H21202" s="0" t="n">
        <v>1103130</v>
      </c>
      <c r="I21202" s="0" t="n">
        <v>280401</v>
      </c>
      <c r="J21202" s="0" t="n">
        <v>74427</v>
      </c>
    </row>
    <row r="21203" customFormat="false" ht="15" hidden="false" customHeight="false" outlineLevel="0" collapsed="false">
      <c r="A21203" s="0" t="n">
        <v>202509</v>
      </c>
      <c r="B21203" s="0" t="n">
        <v>202509</v>
      </c>
      <c r="C21203" s="37" t="s">
        <v>184</v>
      </c>
      <c r="D21203" s="37" t="s">
        <v>367</v>
      </c>
      <c r="E21203" s="0" t="n">
        <v>1</v>
      </c>
      <c r="F21203" s="38" t="s">
        <v>70</v>
      </c>
      <c r="G21203" s="37" t="s">
        <v>785</v>
      </c>
      <c r="H21203" s="0" t="n">
        <v>152574</v>
      </c>
      <c r="I21203" s="0" t="n">
        <v>51368</v>
      </c>
      <c r="J21203" s="0" t="n">
        <v>1736</v>
      </c>
    </row>
    <row r="21204" customFormat="false" ht="15" hidden="false" customHeight="false" outlineLevel="0" collapsed="false">
      <c r="A21204" s="0" t="n">
        <v>202509</v>
      </c>
      <c r="B21204" s="0" t="n">
        <v>202509</v>
      </c>
      <c r="C21204" s="37" t="s">
        <v>98</v>
      </c>
      <c r="D21204" s="37" t="s">
        <v>376</v>
      </c>
      <c r="E21204" s="0" t="n">
        <v>1</v>
      </c>
      <c r="F21204" s="38" t="s">
        <v>70</v>
      </c>
      <c r="G21204" s="37" t="s">
        <v>786</v>
      </c>
      <c r="H21204" s="0" t="n">
        <v>455861</v>
      </c>
      <c r="I21204" s="0" t="n">
        <v>189236</v>
      </c>
      <c r="J21204" s="0" t="n">
        <v>-2554</v>
      </c>
    </row>
    <row r="21205" customFormat="false" ht="15" hidden="false" customHeight="false" outlineLevel="0" collapsed="false">
      <c r="A21205" s="0" t="n">
        <v>202509</v>
      </c>
      <c r="B21205" s="0" t="n">
        <v>202509</v>
      </c>
      <c r="C21205" s="37" t="s">
        <v>158</v>
      </c>
      <c r="D21205" s="37" t="s">
        <v>96</v>
      </c>
      <c r="E21205" s="0" t="n">
        <v>1</v>
      </c>
      <c r="F21205" s="38" t="s">
        <v>70</v>
      </c>
      <c r="G21205" s="37" t="s">
        <v>787</v>
      </c>
      <c r="H21205" s="0" t="n">
        <v>3116475</v>
      </c>
      <c r="I21205" s="0" t="n">
        <v>1939179</v>
      </c>
      <c r="J21205" s="0" t="n">
        <v>170947</v>
      </c>
    </row>
    <row r="21206" customFormat="false" ht="15" hidden="false" customHeight="false" outlineLevel="0" collapsed="false">
      <c r="A21206" s="0" t="n">
        <v>202509</v>
      </c>
      <c r="B21206" s="0" t="n">
        <v>202509</v>
      </c>
      <c r="C21206" s="37" t="s">
        <v>115</v>
      </c>
      <c r="D21206" s="37" t="s">
        <v>241</v>
      </c>
      <c r="E21206" s="0" t="n">
        <v>1</v>
      </c>
      <c r="F21206" s="38" t="s">
        <v>70</v>
      </c>
      <c r="G21206" s="37" t="s">
        <v>788</v>
      </c>
      <c r="H21206" s="0" t="n">
        <v>1702180</v>
      </c>
      <c r="I21206" s="0" t="n">
        <v>344814</v>
      </c>
      <c r="J21206" s="0" t="n">
        <v>4313</v>
      </c>
    </row>
    <row r="21207" customFormat="false" ht="15" hidden="false" customHeight="false" outlineLevel="0" collapsed="false">
      <c r="A21207" s="0" t="n">
        <v>202509</v>
      </c>
      <c r="B21207" s="0" t="n">
        <v>202509</v>
      </c>
      <c r="C21207" s="37" t="s">
        <v>101</v>
      </c>
      <c r="D21207" s="37" t="s">
        <v>482</v>
      </c>
      <c r="E21207" s="0" t="n">
        <v>1</v>
      </c>
      <c r="F21207" s="38" t="s">
        <v>70</v>
      </c>
      <c r="G21207" s="37" t="s">
        <v>789</v>
      </c>
      <c r="H21207" s="0" t="n">
        <v>192857</v>
      </c>
      <c r="I21207" s="0" t="n">
        <v>52393</v>
      </c>
      <c r="J21207" s="0" t="n">
        <v>3821</v>
      </c>
    </row>
    <row r="21208" customFormat="false" ht="15" hidden="false" customHeight="false" outlineLevel="0" collapsed="false">
      <c r="A21208" s="0" t="n">
        <v>202509</v>
      </c>
      <c r="B21208" s="0" t="n">
        <v>202509</v>
      </c>
      <c r="C21208" s="37" t="s">
        <v>136</v>
      </c>
      <c r="D21208" s="37" t="s">
        <v>120</v>
      </c>
      <c r="E21208" s="0" t="n">
        <v>1</v>
      </c>
      <c r="F21208" s="38" t="s">
        <v>70</v>
      </c>
      <c r="G21208" s="37" t="s">
        <v>790</v>
      </c>
      <c r="H21208" s="0" t="n">
        <v>525104</v>
      </c>
      <c r="I21208" s="0" t="n">
        <v>231741</v>
      </c>
      <c r="J21208" s="0" t="n">
        <v>1181</v>
      </c>
    </row>
    <row r="21209" customFormat="false" ht="15" hidden="false" customHeight="false" outlineLevel="0" collapsed="false">
      <c r="A21209" s="0" t="n">
        <v>202509</v>
      </c>
      <c r="B21209" s="0" t="n">
        <v>202509</v>
      </c>
      <c r="C21209" s="37" t="s">
        <v>98</v>
      </c>
      <c r="D21209" s="37" t="s">
        <v>447</v>
      </c>
      <c r="E21209" s="0" t="n">
        <v>1</v>
      </c>
      <c r="F21209" s="38" t="s">
        <v>70</v>
      </c>
      <c r="G21209" s="37" t="s">
        <v>791</v>
      </c>
      <c r="H21209" s="0" t="n">
        <v>613264</v>
      </c>
      <c r="I21209" s="0" t="n">
        <v>192609</v>
      </c>
      <c r="J21209" s="0" t="n">
        <v>37113</v>
      </c>
    </row>
    <row r="21210" customFormat="false" ht="15" hidden="false" customHeight="false" outlineLevel="0" collapsed="false">
      <c r="A21210" s="0" t="n">
        <v>202509</v>
      </c>
      <c r="B21210" s="0" t="n">
        <v>202509</v>
      </c>
      <c r="C21210" s="37" t="s">
        <v>136</v>
      </c>
      <c r="D21210" s="37" t="s">
        <v>391</v>
      </c>
      <c r="E21210" s="0" t="n">
        <v>1</v>
      </c>
      <c r="F21210" s="38" t="s">
        <v>70</v>
      </c>
      <c r="G21210" s="37" t="s">
        <v>792</v>
      </c>
      <c r="H21210" s="0" t="n">
        <v>732189</v>
      </c>
      <c r="I21210" s="0" t="n">
        <v>126881</v>
      </c>
      <c r="J21210" s="0" t="n">
        <v>44203</v>
      </c>
    </row>
    <row r="21211" customFormat="false" ht="15" hidden="false" customHeight="false" outlineLevel="0" collapsed="false">
      <c r="A21211" s="0" t="n">
        <v>202509</v>
      </c>
      <c r="B21211" s="0" t="n">
        <v>202509</v>
      </c>
      <c r="C21211" s="37" t="s">
        <v>106</v>
      </c>
      <c r="D21211" s="37" t="s">
        <v>467</v>
      </c>
      <c r="E21211" s="0" t="n">
        <v>1</v>
      </c>
      <c r="F21211" s="38" t="s">
        <v>70</v>
      </c>
      <c r="G21211" s="37" t="s">
        <v>793</v>
      </c>
      <c r="H21211" s="0" t="n">
        <v>284908</v>
      </c>
      <c r="I21211" s="0" t="n">
        <v>115837</v>
      </c>
      <c r="J21211" s="0" t="n">
        <v>17642</v>
      </c>
    </row>
    <row r="21212" customFormat="false" ht="15" hidden="false" customHeight="false" outlineLevel="0" collapsed="false">
      <c r="A21212" s="0" t="n">
        <v>202509</v>
      </c>
      <c r="B21212" s="0" t="n">
        <v>202509</v>
      </c>
      <c r="C21212" s="37" t="s">
        <v>95</v>
      </c>
      <c r="D21212" s="37" t="s">
        <v>147</v>
      </c>
      <c r="E21212" s="0" t="n">
        <v>1</v>
      </c>
      <c r="F21212" s="38" t="s">
        <v>70</v>
      </c>
      <c r="G21212" s="37" t="s">
        <v>794</v>
      </c>
      <c r="H21212" s="0" t="n">
        <v>700391</v>
      </c>
      <c r="I21212" s="0" t="n">
        <v>365531</v>
      </c>
      <c r="J21212" s="0" t="n">
        <v>36537</v>
      </c>
    </row>
    <row r="21213" customFormat="false" ht="15" hidden="false" customHeight="false" outlineLevel="0" collapsed="false">
      <c r="A21213" s="0" t="n">
        <v>202509</v>
      </c>
      <c r="B21213" s="0" t="n">
        <v>202509</v>
      </c>
      <c r="C21213" s="37" t="s">
        <v>184</v>
      </c>
      <c r="D21213" s="37" t="s">
        <v>603</v>
      </c>
      <c r="E21213" s="0" t="n">
        <v>1</v>
      </c>
      <c r="F21213" s="38" t="s">
        <v>70</v>
      </c>
      <c r="G21213" s="37" t="s">
        <v>795</v>
      </c>
      <c r="H21213" s="0" t="n">
        <v>726618</v>
      </c>
      <c r="I21213" s="0" t="n">
        <v>275679</v>
      </c>
      <c r="J21213" s="0" t="n">
        <v>6835</v>
      </c>
    </row>
    <row r="21214" customFormat="false" ht="15" hidden="false" customHeight="false" outlineLevel="0" collapsed="false">
      <c r="A21214" s="0" t="n">
        <v>202509</v>
      </c>
      <c r="B21214" s="0" t="n">
        <v>202509</v>
      </c>
      <c r="C21214" s="37" t="s">
        <v>149</v>
      </c>
      <c r="D21214" s="37" t="s">
        <v>318</v>
      </c>
      <c r="E21214" s="0" t="n">
        <v>1</v>
      </c>
      <c r="F21214" s="38" t="s">
        <v>70</v>
      </c>
      <c r="G21214" s="37" t="s">
        <v>796</v>
      </c>
      <c r="H21214" s="0" t="n">
        <v>2841629</v>
      </c>
      <c r="I21214" s="0" t="n">
        <v>582183</v>
      </c>
      <c r="J21214" s="0" t="n">
        <v>108359</v>
      </c>
    </row>
    <row r="21215" customFormat="false" ht="15" hidden="false" customHeight="false" outlineLevel="0" collapsed="false">
      <c r="A21215" s="0" t="n">
        <v>202509</v>
      </c>
      <c r="B21215" s="0" t="n">
        <v>202509</v>
      </c>
      <c r="C21215" s="37" t="s">
        <v>115</v>
      </c>
      <c r="D21215" s="37" t="s">
        <v>191</v>
      </c>
      <c r="E21215" s="0" t="n">
        <v>1</v>
      </c>
      <c r="F21215" s="38" t="s">
        <v>70</v>
      </c>
      <c r="G21215" s="37" t="s">
        <v>797</v>
      </c>
      <c r="H21215" s="0" t="n">
        <v>3051659</v>
      </c>
      <c r="I21215" s="0" t="n">
        <v>1347867</v>
      </c>
      <c r="J21215" s="0" t="n">
        <v>4284</v>
      </c>
    </row>
    <row r="21216" customFormat="false" ht="15" hidden="false" customHeight="false" outlineLevel="0" collapsed="false">
      <c r="A21216" s="0" t="n">
        <v>202509</v>
      </c>
      <c r="B21216" s="0" t="n">
        <v>202509</v>
      </c>
      <c r="C21216" s="37" t="s">
        <v>101</v>
      </c>
      <c r="D21216" s="37" t="s">
        <v>519</v>
      </c>
      <c r="E21216" s="0" t="n">
        <v>1</v>
      </c>
      <c r="F21216" s="38" t="s">
        <v>70</v>
      </c>
      <c r="G21216" s="37" t="s">
        <v>798</v>
      </c>
      <c r="H21216" s="0" t="n">
        <v>1414887</v>
      </c>
      <c r="I21216" s="0" t="n">
        <v>480084</v>
      </c>
      <c r="J21216" s="0" t="n">
        <v>53702</v>
      </c>
    </row>
    <row r="21217" customFormat="false" ht="15" hidden="false" customHeight="false" outlineLevel="0" collapsed="false">
      <c r="A21217" s="0" t="n">
        <v>202509</v>
      </c>
      <c r="B21217" s="0" t="n">
        <v>202509</v>
      </c>
      <c r="C21217" s="37" t="s">
        <v>101</v>
      </c>
      <c r="D21217" s="37" t="s">
        <v>99</v>
      </c>
      <c r="E21217" s="0" t="n">
        <v>1</v>
      </c>
      <c r="F21217" s="38" t="s">
        <v>70</v>
      </c>
      <c r="G21217" s="37" t="s">
        <v>799</v>
      </c>
      <c r="H21217" s="0" t="n">
        <v>630426</v>
      </c>
      <c r="I21217" s="0" t="n">
        <v>194098</v>
      </c>
      <c r="J21217" s="0" t="n">
        <v>5433</v>
      </c>
    </row>
    <row r="21218" customFormat="false" ht="15" hidden="false" customHeight="false" outlineLevel="0" collapsed="false">
      <c r="A21218" s="0" t="n">
        <v>202509</v>
      </c>
      <c r="B21218" s="0" t="n">
        <v>202509</v>
      </c>
      <c r="C21218" s="37" t="s">
        <v>197</v>
      </c>
      <c r="D21218" s="37" t="s">
        <v>623</v>
      </c>
      <c r="E21218" s="0" t="n">
        <v>1</v>
      </c>
      <c r="F21218" s="38" t="s">
        <v>70</v>
      </c>
      <c r="G21218" s="37" t="s">
        <v>800</v>
      </c>
      <c r="H21218" s="0" t="n">
        <v>1007601</v>
      </c>
      <c r="I21218" s="0" t="n">
        <v>531849</v>
      </c>
      <c r="J21218" s="0" t="n">
        <v>-24277</v>
      </c>
    </row>
    <row r="21219" customFormat="false" ht="15" hidden="false" customHeight="false" outlineLevel="0" collapsed="false">
      <c r="A21219" s="0" t="n">
        <v>202509</v>
      </c>
      <c r="B21219" s="0" t="n">
        <v>202509</v>
      </c>
      <c r="C21219" s="37" t="s">
        <v>115</v>
      </c>
      <c r="D21219" s="37" t="s">
        <v>102</v>
      </c>
      <c r="E21219" s="0" t="n">
        <v>1</v>
      </c>
      <c r="F21219" s="38" t="s">
        <v>70</v>
      </c>
      <c r="G21219" s="37" t="s">
        <v>801</v>
      </c>
      <c r="H21219" s="0" t="n">
        <v>643009</v>
      </c>
      <c r="I21219" s="0" t="n">
        <v>162084</v>
      </c>
      <c r="J21219" s="0" t="n">
        <v>9514</v>
      </c>
    </row>
    <row r="21220" customFormat="false" ht="15" hidden="false" customHeight="false" outlineLevel="0" collapsed="false">
      <c r="A21220" s="0" t="n">
        <v>202509</v>
      </c>
      <c r="B21220" s="0" t="n">
        <v>202509</v>
      </c>
      <c r="C21220" s="37" t="s">
        <v>136</v>
      </c>
      <c r="D21220" s="37" t="s">
        <v>719</v>
      </c>
      <c r="E21220" s="0" t="n">
        <v>1</v>
      </c>
      <c r="F21220" s="38" t="s">
        <v>70</v>
      </c>
      <c r="G21220" s="37" t="s">
        <v>802</v>
      </c>
      <c r="H21220" s="0" t="n">
        <v>343820</v>
      </c>
      <c r="I21220" s="0" t="n">
        <v>55709</v>
      </c>
      <c r="J21220" s="0" t="n">
        <v>-1032</v>
      </c>
    </row>
    <row r="21221" customFormat="false" ht="15" hidden="false" customHeight="false" outlineLevel="0" collapsed="false">
      <c r="A21221" s="0" t="n">
        <v>202509</v>
      </c>
      <c r="B21221" s="0" t="n">
        <v>202509</v>
      </c>
      <c r="C21221" s="37" t="s">
        <v>106</v>
      </c>
      <c r="D21221" s="37" t="s">
        <v>369</v>
      </c>
      <c r="E21221" s="0" t="n">
        <v>1</v>
      </c>
      <c r="F21221" s="38" t="s">
        <v>70</v>
      </c>
      <c r="G21221" s="37" t="s">
        <v>803</v>
      </c>
      <c r="H21221" s="0" t="n">
        <v>415365</v>
      </c>
      <c r="I21221" s="0" t="n">
        <v>92264</v>
      </c>
      <c r="J21221" s="0" t="n">
        <v>20996</v>
      </c>
    </row>
    <row r="21222" customFormat="false" ht="15" hidden="false" customHeight="false" outlineLevel="0" collapsed="false">
      <c r="A21222" s="0" t="n">
        <v>202509</v>
      </c>
      <c r="B21222" s="0" t="n">
        <v>202509</v>
      </c>
      <c r="C21222" s="37" t="s">
        <v>106</v>
      </c>
      <c r="D21222" s="37" t="s">
        <v>756</v>
      </c>
      <c r="E21222" s="0" t="n">
        <v>1</v>
      </c>
      <c r="F21222" s="38" t="s">
        <v>70</v>
      </c>
      <c r="G21222" s="37" t="s">
        <v>804</v>
      </c>
      <c r="H21222" s="0" t="n">
        <v>556514</v>
      </c>
      <c r="I21222" s="0" t="n">
        <v>166829</v>
      </c>
      <c r="J21222" s="0" t="n">
        <v>765</v>
      </c>
    </row>
    <row r="21223" customFormat="false" ht="15" hidden="false" customHeight="false" outlineLevel="0" collapsed="false">
      <c r="A21223" s="0" t="n">
        <v>202509</v>
      </c>
      <c r="B21223" s="0" t="n">
        <v>202509</v>
      </c>
      <c r="C21223" s="37" t="s">
        <v>101</v>
      </c>
      <c r="D21223" s="37" t="s">
        <v>165</v>
      </c>
      <c r="E21223" s="0" t="n">
        <v>1</v>
      </c>
      <c r="F21223" s="38" t="s">
        <v>70</v>
      </c>
      <c r="G21223" s="37" t="s">
        <v>805</v>
      </c>
      <c r="H21223" s="0" t="n">
        <v>298458</v>
      </c>
      <c r="I21223" s="0" t="n">
        <v>201708</v>
      </c>
      <c r="J21223" s="0" t="n">
        <v>13511</v>
      </c>
    </row>
    <row r="21224" customFormat="false" ht="15" hidden="false" customHeight="false" outlineLevel="0" collapsed="false">
      <c r="A21224" s="0" t="n">
        <v>202509</v>
      </c>
      <c r="B21224" s="0" t="n">
        <v>202509</v>
      </c>
      <c r="C21224" s="37" t="s">
        <v>149</v>
      </c>
      <c r="D21224" s="37" t="s">
        <v>806</v>
      </c>
      <c r="E21224" s="0" t="n">
        <v>1</v>
      </c>
      <c r="F21224" s="38" t="s">
        <v>70</v>
      </c>
      <c r="G21224" s="37" t="s">
        <v>807</v>
      </c>
      <c r="H21224" s="0" t="n">
        <v>1167474</v>
      </c>
      <c r="I21224" s="0" t="n">
        <v>161232</v>
      </c>
      <c r="J21224" s="0" t="n">
        <v>2426</v>
      </c>
    </row>
    <row r="21225" customFormat="false" ht="15" hidden="false" customHeight="false" outlineLevel="0" collapsed="false">
      <c r="A21225" s="0" t="n">
        <v>202509</v>
      </c>
      <c r="B21225" s="0" t="n">
        <v>202509</v>
      </c>
      <c r="C21225" s="37" t="s">
        <v>101</v>
      </c>
      <c r="D21225" s="37" t="s">
        <v>412</v>
      </c>
      <c r="E21225" s="0" t="n">
        <v>1</v>
      </c>
      <c r="F21225" s="38" t="s">
        <v>70</v>
      </c>
      <c r="G21225" s="37" t="s">
        <v>808</v>
      </c>
      <c r="H21225" s="0" t="n">
        <v>3425211</v>
      </c>
      <c r="I21225" s="0" t="n">
        <v>1727279</v>
      </c>
      <c r="J21225" s="0" t="n">
        <v>-75193</v>
      </c>
    </row>
    <row r="21226" customFormat="false" ht="15" hidden="false" customHeight="false" outlineLevel="0" collapsed="false">
      <c r="A21226" s="0" t="n">
        <v>202509</v>
      </c>
      <c r="B21226" s="0" t="n">
        <v>202509</v>
      </c>
      <c r="C21226" s="37" t="s">
        <v>115</v>
      </c>
      <c r="D21226" s="37" t="s">
        <v>493</v>
      </c>
      <c r="E21226" s="0" t="n">
        <v>1</v>
      </c>
      <c r="F21226" s="38" t="s">
        <v>70</v>
      </c>
      <c r="G21226" s="37" t="s">
        <v>809</v>
      </c>
      <c r="H21226" s="0" t="n">
        <v>169815</v>
      </c>
      <c r="I21226" s="0" t="n">
        <v>47625</v>
      </c>
      <c r="J21226" s="0" t="n">
        <v>7070</v>
      </c>
    </row>
    <row r="21227" customFormat="false" ht="15" hidden="false" customHeight="false" outlineLevel="0" collapsed="false">
      <c r="A21227" s="0" t="n">
        <v>202509</v>
      </c>
      <c r="B21227" s="0" t="n">
        <v>202509</v>
      </c>
      <c r="C21227" s="37" t="s">
        <v>115</v>
      </c>
      <c r="D21227" s="37" t="s">
        <v>493</v>
      </c>
      <c r="E21227" s="0" t="n">
        <v>1</v>
      </c>
      <c r="F21227" s="38" t="s">
        <v>70</v>
      </c>
      <c r="G21227" s="37" t="s">
        <v>810</v>
      </c>
      <c r="H21227" s="0" t="n">
        <v>1048980</v>
      </c>
      <c r="I21227" s="0" t="n">
        <v>329599</v>
      </c>
      <c r="J21227" s="0" t="n">
        <v>23250</v>
      </c>
    </row>
    <row r="21228" customFormat="false" ht="15" hidden="false" customHeight="false" outlineLevel="0" collapsed="false">
      <c r="A21228" s="0" t="n">
        <v>202509</v>
      </c>
      <c r="B21228" s="0" t="n">
        <v>202509</v>
      </c>
      <c r="C21228" s="37" t="s">
        <v>184</v>
      </c>
      <c r="D21228" s="37" t="s">
        <v>425</v>
      </c>
      <c r="E21228" s="0" t="n">
        <v>1</v>
      </c>
      <c r="F21228" s="38" t="s">
        <v>70</v>
      </c>
      <c r="G21228" s="37" t="s">
        <v>811</v>
      </c>
      <c r="H21228" s="0" t="n">
        <v>816699</v>
      </c>
      <c r="I21228" s="0" t="n">
        <v>159646</v>
      </c>
      <c r="J21228" s="0" t="n">
        <v>50180</v>
      </c>
    </row>
    <row r="21229" customFormat="false" ht="15" hidden="false" customHeight="false" outlineLevel="0" collapsed="false">
      <c r="A21229" s="0" t="n">
        <v>202509</v>
      </c>
      <c r="B21229" s="0" t="n">
        <v>202509</v>
      </c>
      <c r="C21229" s="37" t="s">
        <v>149</v>
      </c>
      <c r="D21229" s="37" t="s">
        <v>756</v>
      </c>
      <c r="E21229" s="0" t="n">
        <v>1</v>
      </c>
      <c r="F21229" s="38" t="s">
        <v>70</v>
      </c>
      <c r="G21229" s="37" t="s">
        <v>812</v>
      </c>
      <c r="H21229" s="0" t="n">
        <v>1984602</v>
      </c>
      <c r="I21229" s="0" t="n">
        <v>1015662</v>
      </c>
      <c r="J21229" s="0" t="n">
        <v>187639</v>
      </c>
    </row>
    <row r="21230" customFormat="false" ht="15" hidden="false" customHeight="false" outlineLevel="0" collapsed="false">
      <c r="A21230" s="0" t="n">
        <v>202509</v>
      </c>
      <c r="B21230" s="0" t="n">
        <v>202509</v>
      </c>
      <c r="C21230" s="37" t="s">
        <v>149</v>
      </c>
      <c r="D21230" s="37" t="s">
        <v>616</v>
      </c>
      <c r="E21230" s="0" t="n">
        <v>1</v>
      </c>
      <c r="F21230" s="38" t="s">
        <v>70</v>
      </c>
      <c r="G21230" s="37" t="s">
        <v>813</v>
      </c>
      <c r="H21230" s="0" t="n">
        <v>995121</v>
      </c>
      <c r="I21230" s="0" t="n">
        <v>255108</v>
      </c>
      <c r="J21230" s="0" t="n">
        <v>22196</v>
      </c>
    </row>
    <row r="21231" customFormat="false" ht="15" hidden="false" customHeight="false" outlineLevel="0" collapsed="false">
      <c r="A21231" s="0" t="n">
        <v>202509</v>
      </c>
      <c r="B21231" s="0" t="n">
        <v>202509</v>
      </c>
      <c r="C21231" s="37" t="s">
        <v>109</v>
      </c>
      <c r="D21231" s="37" t="s">
        <v>364</v>
      </c>
      <c r="E21231" s="0" t="n">
        <v>1</v>
      </c>
      <c r="F21231" s="38" t="s">
        <v>70</v>
      </c>
      <c r="G21231" s="37" t="s">
        <v>814</v>
      </c>
      <c r="H21231" s="0" t="n">
        <v>196167</v>
      </c>
      <c r="I21231" s="0" t="n">
        <v>55476</v>
      </c>
      <c r="J21231" s="0" t="n">
        <v>6474</v>
      </c>
    </row>
    <row r="21232" customFormat="false" ht="15" hidden="false" customHeight="false" outlineLevel="0" collapsed="false">
      <c r="A21232" s="0" t="n">
        <v>202509</v>
      </c>
      <c r="B21232" s="0" t="n">
        <v>202509</v>
      </c>
      <c r="C21232" s="37" t="s">
        <v>95</v>
      </c>
      <c r="D21232" s="37" t="s">
        <v>396</v>
      </c>
      <c r="E21232" s="0" t="n">
        <v>1</v>
      </c>
      <c r="F21232" s="38" t="s">
        <v>70</v>
      </c>
      <c r="G21232" s="37" t="s">
        <v>815</v>
      </c>
      <c r="H21232" s="0" t="n">
        <v>355879</v>
      </c>
      <c r="I21232" s="0" t="n">
        <v>171465</v>
      </c>
      <c r="J21232" s="0" t="n">
        <v>12173</v>
      </c>
    </row>
    <row r="21233" customFormat="false" ht="15" hidden="false" customHeight="false" outlineLevel="0" collapsed="false">
      <c r="A21233" s="0" t="n">
        <v>202509</v>
      </c>
      <c r="B21233" s="0" t="n">
        <v>202509</v>
      </c>
      <c r="C21233" s="37" t="s">
        <v>115</v>
      </c>
      <c r="D21233" s="37" t="s">
        <v>673</v>
      </c>
      <c r="E21233" s="0" t="n">
        <v>1</v>
      </c>
      <c r="F21233" s="38" t="s">
        <v>70</v>
      </c>
      <c r="G21233" s="37" t="s">
        <v>816</v>
      </c>
      <c r="H21233" s="0" t="n">
        <v>1622874</v>
      </c>
      <c r="I21233" s="0" t="n">
        <v>347905</v>
      </c>
      <c r="J21233" s="0" t="n">
        <v>-7908</v>
      </c>
    </row>
    <row r="21234" customFormat="false" ht="15" hidden="false" customHeight="false" outlineLevel="0" collapsed="false">
      <c r="A21234" s="0" t="n">
        <v>202509</v>
      </c>
      <c r="B21234" s="0" t="n">
        <v>202509</v>
      </c>
      <c r="C21234" s="37" t="s">
        <v>112</v>
      </c>
      <c r="D21234" s="37" t="s">
        <v>120</v>
      </c>
      <c r="E21234" s="0" t="n">
        <v>1</v>
      </c>
      <c r="F21234" s="38" t="s">
        <v>70</v>
      </c>
      <c r="G21234" s="37" t="s">
        <v>817</v>
      </c>
      <c r="H21234" s="0" t="n">
        <v>4554006</v>
      </c>
      <c r="I21234" s="0" t="n">
        <v>786438</v>
      </c>
      <c r="J21234" s="0" t="n">
        <v>-50093</v>
      </c>
    </row>
    <row r="21235" customFormat="false" ht="15" hidden="false" customHeight="false" outlineLevel="0" collapsed="false">
      <c r="A21235" s="0" t="n">
        <v>202509</v>
      </c>
      <c r="B21235" s="0" t="n">
        <v>202509</v>
      </c>
      <c r="C21235" s="37" t="s">
        <v>124</v>
      </c>
      <c r="D21235" s="37" t="s">
        <v>493</v>
      </c>
      <c r="E21235" s="0" t="n">
        <v>1</v>
      </c>
      <c r="F21235" s="38" t="s">
        <v>70</v>
      </c>
      <c r="G21235" s="37" t="s">
        <v>818</v>
      </c>
      <c r="H21235" s="0" t="n">
        <v>92848</v>
      </c>
      <c r="I21235" s="0" t="n">
        <v>64604</v>
      </c>
      <c r="J21235" s="0" t="n">
        <v>-1651</v>
      </c>
    </row>
    <row r="21236" customFormat="false" ht="15" hidden="false" customHeight="false" outlineLevel="0" collapsed="false">
      <c r="A21236" s="0" t="n">
        <v>202509</v>
      </c>
      <c r="B21236" s="0" t="n">
        <v>202509</v>
      </c>
      <c r="C21236" s="37" t="s">
        <v>95</v>
      </c>
      <c r="D21236" s="37" t="s">
        <v>414</v>
      </c>
      <c r="E21236" s="0" t="n">
        <v>1</v>
      </c>
      <c r="F21236" s="38" t="s">
        <v>70</v>
      </c>
      <c r="G21236" s="37" t="s">
        <v>819</v>
      </c>
      <c r="H21236" s="0" t="n">
        <v>1657519</v>
      </c>
      <c r="I21236" s="0" t="n">
        <v>381968</v>
      </c>
      <c r="J21236" s="0" t="n">
        <v>81642</v>
      </c>
    </row>
    <row r="21237" customFormat="false" ht="15" hidden="false" customHeight="false" outlineLevel="0" collapsed="false">
      <c r="A21237" s="0" t="n">
        <v>202509</v>
      </c>
      <c r="B21237" s="0" t="n">
        <v>202509</v>
      </c>
      <c r="C21237" s="37" t="s">
        <v>149</v>
      </c>
      <c r="D21237" s="37" t="s">
        <v>247</v>
      </c>
      <c r="E21237" s="0" t="n">
        <v>1</v>
      </c>
      <c r="F21237" s="38" t="s">
        <v>70</v>
      </c>
      <c r="G21237" s="37" t="s">
        <v>820</v>
      </c>
      <c r="H21237" s="0" t="n">
        <v>5917335</v>
      </c>
      <c r="I21237" s="0" t="n">
        <v>1823788</v>
      </c>
      <c r="J21237" s="0" t="n">
        <v>192793</v>
      </c>
    </row>
    <row r="21238" customFormat="false" ht="15" hidden="false" customHeight="false" outlineLevel="0" collapsed="false">
      <c r="A21238" s="0" t="n">
        <v>202509</v>
      </c>
      <c r="B21238" s="0" t="n">
        <v>202509</v>
      </c>
      <c r="C21238" s="37" t="s">
        <v>109</v>
      </c>
      <c r="D21238" s="37" t="s">
        <v>821</v>
      </c>
      <c r="E21238" s="0" t="n">
        <v>1</v>
      </c>
      <c r="F21238" s="38" t="s">
        <v>70</v>
      </c>
      <c r="G21238" s="37" t="s">
        <v>822</v>
      </c>
      <c r="H21238" s="0" t="n">
        <v>1082137</v>
      </c>
      <c r="I21238" s="0" t="n">
        <v>343763</v>
      </c>
      <c r="J21238" s="0" t="n">
        <v>45967</v>
      </c>
    </row>
    <row r="21239" customFormat="false" ht="15" hidden="false" customHeight="false" outlineLevel="0" collapsed="false">
      <c r="A21239" s="0" t="n">
        <v>202509</v>
      </c>
      <c r="B21239" s="0" t="n">
        <v>202509</v>
      </c>
      <c r="C21239" s="37" t="s">
        <v>124</v>
      </c>
      <c r="D21239" s="37" t="s">
        <v>476</v>
      </c>
      <c r="E21239" s="0" t="n">
        <v>1</v>
      </c>
      <c r="F21239" s="38" t="s">
        <v>70</v>
      </c>
      <c r="G21239" s="37" t="s">
        <v>823</v>
      </c>
      <c r="H21239" s="0" t="n">
        <v>2727357</v>
      </c>
      <c r="I21239" s="0" t="n">
        <v>480653</v>
      </c>
      <c r="J21239" s="0" t="n">
        <v>76287</v>
      </c>
    </row>
    <row r="21240" customFormat="false" ht="15" hidden="false" customHeight="false" outlineLevel="0" collapsed="false">
      <c r="A21240" s="0" t="n">
        <v>202509</v>
      </c>
      <c r="B21240" s="0" t="n">
        <v>202509</v>
      </c>
      <c r="C21240" s="37" t="s">
        <v>115</v>
      </c>
      <c r="D21240" s="37" t="s">
        <v>300</v>
      </c>
      <c r="E21240" s="0" t="n">
        <v>1</v>
      </c>
      <c r="F21240" s="38" t="s">
        <v>70</v>
      </c>
      <c r="G21240" s="37" t="s">
        <v>824</v>
      </c>
      <c r="H21240" s="0" t="n">
        <v>584636</v>
      </c>
      <c r="I21240" s="0" t="n">
        <v>186710</v>
      </c>
      <c r="J21240" s="0" t="n">
        <v>11201</v>
      </c>
    </row>
    <row r="21241" customFormat="false" ht="15" hidden="false" customHeight="false" outlineLevel="0" collapsed="false">
      <c r="A21241" s="0" t="n">
        <v>202509</v>
      </c>
      <c r="B21241" s="0" t="n">
        <v>202509</v>
      </c>
      <c r="C21241" s="37" t="s">
        <v>158</v>
      </c>
      <c r="D21241" s="37" t="s">
        <v>700</v>
      </c>
      <c r="E21241" s="0" t="n">
        <v>1</v>
      </c>
      <c r="F21241" s="38" t="s">
        <v>70</v>
      </c>
      <c r="G21241" s="37" t="s">
        <v>825</v>
      </c>
      <c r="H21241" s="0" t="n">
        <v>981405</v>
      </c>
      <c r="I21241" s="0" t="n">
        <v>189695</v>
      </c>
      <c r="J21241" s="0" t="n">
        <v>3688</v>
      </c>
    </row>
    <row r="21242" customFormat="false" ht="15" hidden="false" customHeight="false" outlineLevel="0" collapsed="false">
      <c r="A21242" s="0" t="n">
        <v>202509</v>
      </c>
      <c r="B21242" s="0" t="n">
        <v>202509</v>
      </c>
      <c r="C21242" s="37" t="s">
        <v>184</v>
      </c>
      <c r="D21242" s="37" t="s">
        <v>826</v>
      </c>
      <c r="E21242" s="0" t="n">
        <v>1</v>
      </c>
      <c r="F21242" s="38" t="s">
        <v>70</v>
      </c>
      <c r="G21242" s="37" t="s">
        <v>827</v>
      </c>
      <c r="H21242" s="0" t="n">
        <v>185656</v>
      </c>
      <c r="I21242" s="0" t="n">
        <v>48497</v>
      </c>
      <c r="J21242" s="0" t="n">
        <v>13675</v>
      </c>
    </row>
    <row r="21243" customFormat="false" ht="15" hidden="false" customHeight="false" outlineLevel="0" collapsed="false">
      <c r="A21243" s="0" t="n">
        <v>202509</v>
      </c>
      <c r="B21243" s="0" t="n">
        <v>202509</v>
      </c>
      <c r="C21243" s="37" t="s">
        <v>101</v>
      </c>
      <c r="D21243" s="37" t="s">
        <v>328</v>
      </c>
      <c r="E21243" s="0" t="n">
        <v>1</v>
      </c>
      <c r="F21243" s="38" t="s">
        <v>70</v>
      </c>
      <c r="G21243" s="37" t="s">
        <v>828</v>
      </c>
      <c r="H21243" s="0" t="n">
        <v>105500</v>
      </c>
      <c r="I21243" s="0" t="n">
        <v>90298</v>
      </c>
      <c r="J21243" s="0" t="n">
        <v>12017</v>
      </c>
    </row>
    <row r="21244" customFormat="false" ht="15" hidden="false" customHeight="false" outlineLevel="0" collapsed="false">
      <c r="A21244" s="0" t="n">
        <v>202509</v>
      </c>
      <c r="B21244" s="0" t="n">
        <v>202509</v>
      </c>
      <c r="C21244" s="37" t="s">
        <v>106</v>
      </c>
      <c r="D21244" s="37" t="s">
        <v>511</v>
      </c>
      <c r="E21244" s="0" t="n">
        <v>1</v>
      </c>
      <c r="F21244" s="38" t="s">
        <v>70</v>
      </c>
      <c r="G21244" s="37" t="s">
        <v>829</v>
      </c>
      <c r="H21244" s="0" t="n">
        <v>4147720</v>
      </c>
      <c r="I21244" s="0" t="n">
        <v>1682365</v>
      </c>
      <c r="J21244" s="0" t="n">
        <v>-145416</v>
      </c>
    </row>
    <row r="21245" customFormat="false" ht="15" hidden="false" customHeight="false" outlineLevel="0" collapsed="false">
      <c r="A21245" s="0" t="n">
        <v>202509</v>
      </c>
      <c r="B21245" s="0" t="n">
        <v>202509</v>
      </c>
      <c r="C21245" s="37" t="s">
        <v>149</v>
      </c>
      <c r="D21245" s="37" t="s">
        <v>360</v>
      </c>
      <c r="E21245" s="0" t="n">
        <v>1</v>
      </c>
      <c r="F21245" s="38" t="s">
        <v>70</v>
      </c>
      <c r="G21245" s="37" t="s">
        <v>830</v>
      </c>
      <c r="H21245" s="0" t="n">
        <v>266757</v>
      </c>
      <c r="I21245" s="0" t="n">
        <v>116356</v>
      </c>
      <c r="J21245" s="0" t="n">
        <v>-11114</v>
      </c>
    </row>
    <row r="21246" customFormat="false" ht="15" hidden="false" customHeight="false" outlineLevel="0" collapsed="false">
      <c r="A21246" s="0" t="n">
        <v>202509</v>
      </c>
      <c r="B21246" s="0" t="n">
        <v>202509</v>
      </c>
      <c r="C21246" s="37" t="s">
        <v>112</v>
      </c>
      <c r="D21246" s="37" t="s">
        <v>284</v>
      </c>
      <c r="E21246" s="0" t="n">
        <v>1</v>
      </c>
      <c r="F21246" s="38" t="s">
        <v>70</v>
      </c>
      <c r="G21246" s="37" t="s">
        <v>831</v>
      </c>
      <c r="H21246" s="0" t="n">
        <v>584240</v>
      </c>
      <c r="I21246" s="0" t="n">
        <v>121893</v>
      </c>
      <c r="J21246" s="0" t="n">
        <v>18894</v>
      </c>
    </row>
    <row r="21247" customFormat="false" ht="15" hidden="false" customHeight="false" outlineLevel="0" collapsed="false">
      <c r="A21247" s="0" t="n">
        <v>202509</v>
      </c>
      <c r="B21247" s="0" t="n">
        <v>202509</v>
      </c>
      <c r="C21247" s="37" t="s">
        <v>184</v>
      </c>
      <c r="D21247" s="37" t="s">
        <v>267</v>
      </c>
      <c r="E21247" s="0" t="n">
        <v>1</v>
      </c>
      <c r="F21247" s="38" t="s">
        <v>70</v>
      </c>
      <c r="G21247" s="37" t="s">
        <v>832</v>
      </c>
      <c r="H21247" s="0" t="n">
        <v>284815</v>
      </c>
      <c r="I21247" s="0" t="n">
        <v>72949</v>
      </c>
      <c r="J21247" s="0" t="n">
        <v>-609</v>
      </c>
    </row>
    <row r="21248" customFormat="false" ht="15" hidden="false" customHeight="false" outlineLevel="0" collapsed="false">
      <c r="A21248" s="0" t="n">
        <v>202509</v>
      </c>
      <c r="B21248" s="0" t="n">
        <v>202509</v>
      </c>
      <c r="C21248" s="37" t="s">
        <v>197</v>
      </c>
      <c r="D21248" s="37" t="s">
        <v>387</v>
      </c>
      <c r="E21248" s="0" t="n">
        <v>1</v>
      </c>
      <c r="F21248" s="38" t="s">
        <v>70</v>
      </c>
      <c r="G21248" s="37" t="s">
        <v>833</v>
      </c>
      <c r="H21248" s="0" t="n">
        <v>245260</v>
      </c>
      <c r="I21248" s="0" t="n">
        <v>68693</v>
      </c>
      <c r="J21248" s="0" t="n">
        <v>4601</v>
      </c>
    </row>
    <row r="21249" customFormat="false" ht="15" hidden="false" customHeight="false" outlineLevel="0" collapsed="false">
      <c r="A21249" s="0" t="n">
        <v>202509</v>
      </c>
      <c r="B21249" s="0" t="n">
        <v>202509</v>
      </c>
      <c r="C21249" s="37" t="s">
        <v>197</v>
      </c>
      <c r="D21249" s="37" t="s">
        <v>334</v>
      </c>
      <c r="E21249" s="0" t="n">
        <v>1</v>
      </c>
      <c r="F21249" s="38" t="s">
        <v>70</v>
      </c>
      <c r="G21249" s="37" t="s">
        <v>834</v>
      </c>
      <c r="H21249" s="0" t="n">
        <v>1114946</v>
      </c>
      <c r="I21249" s="0" t="n">
        <v>607095</v>
      </c>
      <c r="J21249" s="0" t="n">
        <v>-84254</v>
      </c>
    </row>
    <row r="21250" customFormat="false" ht="15" hidden="false" customHeight="false" outlineLevel="0" collapsed="false">
      <c r="A21250" s="0" t="n">
        <v>202509</v>
      </c>
      <c r="B21250" s="0" t="n">
        <v>202509</v>
      </c>
      <c r="C21250" s="37" t="s">
        <v>197</v>
      </c>
      <c r="D21250" s="37" t="s">
        <v>208</v>
      </c>
      <c r="E21250" s="0" t="n">
        <v>1</v>
      </c>
      <c r="F21250" s="38" t="s">
        <v>70</v>
      </c>
      <c r="G21250" s="37" t="s">
        <v>835</v>
      </c>
      <c r="H21250" s="0" t="n">
        <v>434349</v>
      </c>
      <c r="I21250" s="0" t="n">
        <v>47962</v>
      </c>
      <c r="J21250" s="0" t="n">
        <v>1616</v>
      </c>
    </row>
    <row r="21251" customFormat="false" ht="15" hidden="false" customHeight="false" outlineLevel="0" collapsed="false">
      <c r="A21251" s="0" t="n">
        <v>202509</v>
      </c>
      <c r="B21251" s="0" t="n">
        <v>202509</v>
      </c>
      <c r="C21251" s="37" t="s">
        <v>115</v>
      </c>
      <c r="D21251" s="37" t="s">
        <v>306</v>
      </c>
      <c r="E21251" s="0" t="n">
        <v>1</v>
      </c>
      <c r="F21251" s="38" t="s">
        <v>70</v>
      </c>
      <c r="G21251" s="37" t="s">
        <v>836</v>
      </c>
      <c r="H21251" s="0" t="n">
        <v>1370446</v>
      </c>
      <c r="I21251" s="0" t="n">
        <v>845844</v>
      </c>
      <c r="J21251" s="0" t="n">
        <v>144828</v>
      </c>
    </row>
    <row r="21252" customFormat="false" ht="15" hidden="false" customHeight="false" outlineLevel="0" collapsed="false">
      <c r="A21252" s="0" t="n">
        <v>202509</v>
      </c>
      <c r="B21252" s="0" t="n">
        <v>202509</v>
      </c>
      <c r="C21252" s="37" t="s">
        <v>106</v>
      </c>
      <c r="D21252" s="37" t="s">
        <v>519</v>
      </c>
      <c r="E21252" s="0" t="n">
        <v>1</v>
      </c>
      <c r="F21252" s="38" t="s">
        <v>70</v>
      </c>
      <c r="G21252" s="37" t="s">
        <v>837</v>
      </c>
      <c r="H21252" s="0" t="n">
        <v>2154361</v>
      </c>
      <c r="I21252" s="0" t="n">
        <v>327497</v>
      </c>
      <c r="J21252" s="0" t="n">
        <v>8670</v>
      </c>
    </row>
    <row r="21253" customFormat="false" ht="15" hidden="false" customHeight="false" outlineLevel="0" collapsed="false">
      <c r="A21253" s="0" t="n">
        <v>202509</v>
      </c>
      <c r="B21253" s="0" t="n">
        <v>202509</v>
      </c>
      <c r="C21253" s="37" t="s">
        <v>95</v>
      </c>
      <c r="D21253" s="37" t="s">
        <v>288</v>
      </c>
      <c r="E21253" s="0" t="n">
        <v>1</v>
      </c>
      <c r="F21253" s="38" t="s">
        <v>70</v>
      </c>
      <c r="G21253" s="37" t="s">
        <v>838</v>
      </c>
      <c r="H21253" s="0" t="n">
        <v>1221013</v>
      </c>
      <c r="I21253" s="0" t="n">
        <v>281857</v>
      </c>
      <c r="J21253" s="0" t="n">
        <v>-10434</v>
      </c>
    </row>
    <row r="21254" customFormat="false" ht="15" hidden="false" customHeight="false" outlineLevel="0" collapsed="false">
      <c r="A21254" s="0" t="n">
        <v>202509</v>
      </c>
      <c r="B21254" s="0" t="n">
        <v>202509</v>
      </c>
      <c r="C21254" s="37" t="s">
        <v>101</v>
      </c>
      <c r="D21254" s="37" t="s">
        <v>839</v>
      </c>
      <c r="E21254" s="0" t="n">
        <v>1</v>
      </c>
      <c r="F21254" s="38" t="s">
        <v>70</v>
      </c>
      <c r="G21254" s="37" t="s">
        <v>840</v>
      </c>
      <c r="H21254" s="0" t="n">
        <v>1413107</v>
      </c>
      <c r="I21254" s="0" t="n">
        <v>2070382</v>
      </c>
      <c r="J21254" s="0" t="n">
        <v>115049</v>
      </c>
    </row>
    <row r="21255" customFormat="false" ht="15" hidden="false" customHeight="false" outlineLevel="0" collapsed="false">
      <c r="A21255" s="0" t="n">
        <v>202509</v>
      </c>
      <c r="B21255" s="0" t="n">
        <v>202509</v>
      </c>
      <c r="C21255" s="37" t="s">
        <v>106</v>
      </c>
      <c r="D21255" s="37" t="s">
        <v>841</v>
      </c>
      <c r="E21255" s="0" t="n">
        <v>1</v>
      </c>
      <c r="F21255" s="38" t="s">
        <v>70</v>
      </c>
      <c r="G21255" s="37" t="s">
        <v>842</v>
      </c>
      <c r="H21255" s="0" t="n">
        <v>9462644</v>
      </c>
      <c r="I21255" s="0" t="n">
        <v>2106750</v>
      </c>
      <c r="J21255" s="0" t="n">
        <v>175868</v>
      </c>
    </row>
    <row r="21256" customFormat="false" ht="15" hidden="false" customHeight="false" outlineLevel="0" collapsed="false">
      <c r="A21256" s="0" t="n">
        <v>202509</v>
      </c>
      <c r="B21256" s="0" t="n">
        <v>202509</v>
      </c>
      <c r="C21256" s="37" t="s">
        <v>178</v>
      </c>
      <c r="D21256" s="37" t="s">
        <v>843</v>
      </c>
      <c r="E21256" s="0" t="n">
        <v>1</v>
      </c>
      <c r="F21256" s="38" t="s">
        <v>70</v>
      </c>
      <c r="G21256" s="37" t="s">
        <v>844</v>
      </c>
      <c r="H21256" s="0" t="n">
        <v>351579</v>
      </c>
      <c r="I21256" s="0" t="n">
        <v>63203</v>
      </c>
      <c r="J21256" s="0" t="n">
        <v>2829</v>
      </c>
    </row>
    <row r="21257" customFormat="false" ht="15" hidden="false" customHeight="false" outlineLevel="0" collapsed="false">
      <c r="A21257" s="0" t="n">
        <v>202509</v>
      </c>
      <c r="B21257" s="0" t="n">
        <v>202509</v>
      </c>
      <c r="C21257" s="37" t="s">
        <v>95</v>
      </c>
      <c r="D21257" s="37" t="s">
        <v>96</v>
      </c>
      <c r="E21257" s="0" t="n">
        <v>1</v>
      </c>
      <c r="F21257" s="38" t="s">
        <v>71</v>
      </c>
      <c r="G21257" s="37" t="s">
        <v>97</v>
      </c>
      <c r="H21257" s="0" t="n">
        <v>2438077</v>
      </c>
      <c r="I21257" s="0" t="n">
        <v>950668</v>
      </c>
      <c r="J21257" s="0" t="n">
        <v>80342</v>
      </c>
    </row>
    <row r="21258" customFormat="false" ht="15" hidden="false" customHeight="false" outlineLevel="0" collapsed="false">
      <c r="A21258" s="0" t="n">
        <v>202509</v>
      </c>
      <c r="B21258" s="0" t="n">
        <v>202509</v>
      </c>
      <c r="C21258" s="37" t="s">
        <v>98</v>
      </c>
      <c r="D21258" s="37" t="s">
        <v>99</v>
      </c>
      <c r="E21258" s="0" t="n">
        <v>1</v>
      </c>
      <c r="F21258" s="38" t="s">
        <v>71</v>
      </c>
      <c r="G21258" s="37" t="s">
        <v>100</v>
      </c>
      <c r="H21258" s="0" t="n">
        <v>644958</v>
      </c>
      <c r="I21258" s="0" t="n">
        <v>227964</v>
      </c>
      <c r="J21258" s="0" t="n">
        <v>27476</v>
      </c>
    </row>
    <row r="21259" customFormat="false" ht="15" hidden="false" customHeight="false" outlineLevel="0" collapsed="false">
      <c r="A21259" s="0" t="n">
        <v>202509</v>
      </c>
      <c r="B21259" s="0" t="n">
        <v>202509</v>
      </c>
      <c r="C21259" s="37" t="s">
        <v>101</v>
      </c>
      <c r="D21259" s="37" t="s">
        <v>102</v>
      </c>
      <c r="E21259" s="0" t="n">
        <v>1</v>
      </c>
      <c r="F21259" s="38" t="s">
        <v>71</v>
      </c>
      <c r="G21259" s="37" t="s">
        <v>103</v>
      </c>
      <c r="H21259" s="0" t="n">
        <v>992588</v>
      </c>
      <c r="I21259" s="0" t="n">
        <v>1252421</v>
      </c>
      <c r="J21259" s="0" t="n">
        <v>126512</v>
      </c>
    </row>
    <row r="21260" customFormat="false" ht="15" hidden="false" customHeight="false" outlineLevel="0" collapsed="false">
      <c r="A21260" s="0" t="n">
        <v>202509</v>
      </c>
      <c r="B21260" s="0" t="n">
        <v>202509</v>
      </c>
      <c r="C21260" s="37" t="s">
        <v>101</v>
      </c>
      <c r="D21260" s="37" t="s">
        <v>104</v>
      </c>
      <c r="E21260" s="0" t="n">
        <v>1</v>
      </c>
      <c r="F21260" s="38" t="s">
        <v>71</v>
      </c>
      <c r="G21260" s="37" t="s">
        <v>105</v>
      </c>
      <c r="H21260" s="0" t="n">
        <v>656506</v>
      </c>
      <c r="I21260" s="0" t="n">
        <v>144955</v>
      </c>
      <c r="J21260" s="0" t="n">
        <v>-1381</v>
      </c>
    </row>
    <row r="21261" customFormat="false" ht="15" hidden="false" customHeight="false" outlineLevel="0" collapsed="false">
      <c r="A21261" s="0" t="n">
        <v>202509</v>
      </c>
      <c r="B21261" s="0" t="n">
        <v>202509</v>
      </c>
      <c r="C21261" s="37" t="s">
        <v>106</v>
      </c>
      <c r="D21261" s="37" t="s">
        <v>107</v>
      </c>
      <c r="E21261" s="0" t="n">
        <v>1</v>
      </c>
      <c r="F21261" s="38" t="s">
        <v>71</v>
      </c>
      <c r="G21261" s="37" t="s">
        <v>108</v>
      </c>
      <c r="H21261" s="0" t="n">
        <v>876070</v>
      </c>
      <c r="I21261" s="0" t="n">
        <v>205363</v>
      </c>
      <c r="J21261" s="0" t="n">
        <v>20434</v>
      </c>
    </row>
    <row r="21262" customFormat="false" ht="15" hidden="false" customHeight="false" outlineLevel="0" collapsed="false">
      <c r="A21262" s="0" t="n">
        <v>202509</v>
      </c>
      <c r="B21262" s="0" t="n">
        <v>202509</v>
      </c>
      <c r="C21262" s="37" t="s">
        <v>109</v>
      </c>
      <c r="D21262" s="37" t="s">
        <v>110</v>
      </c>
      <c r="E21262" s="0" t="n">
        <v>1</v>
      </c>
      <c r="F21262" s="38" t="s">
        <v>71</v>
      </c>
      <c r="G21262" s="37" t="s">
        <v>111</v>
      </c>
      <c r="H21262" s="0" t="n">
        <v>580738</v>
      </c>
      <c r="I21262" s="0" t="n">
        <v>148590</v>
      </c>
      <c r="J21262" s="0" t="n">
        <v>-12591</v>
      </c>
    </row>
    <row r="21263" customFormat="false" ht="15" hidden="false" customHeight="false" outlineLevel="0" collapsed="false">
      <c r="A21263" s="0" t="n">
        <v>202509</v>
      </c>
      <c r="B21263" s="0" t="n">
        <v>202509</v>
      </c>
      <c r="C21263" s="37" t="s">
        <v>112</v>
      </c>
      <c r="D21263" s="37" t="s">
        <v>113</v>
      </c>
      <c r="E21263" s="0" t="n">
        <v>1</v>
      </c>
      <c r="F21263" s="38" t="s">
        <v>71</v>
      </c>
      <c r="G21263" s="37" t="s">
        <v>114</v>
      </c>
      <c r="H21263" s="0" t="n">
        <v>4101864</v>
      </c>
      <c r="I21263" s="0" t="n">
        <v>1933606</v>
      </c>
      <c r="J21263" s="0" t="n">
        <v>227187</v>
      </c>
    </row>
    <row r="21264" customFormat="false" ht="15" hidden="false" customHeight="false" outlineLevel="0" collapsed="false">
      <c r="A21264" s="0" t="n">
        <v>202509</v>
      </c>
      <c r="B21264" s="0" t="n">
        <v>202509</v>
      </c>
      <c r="C21264" s="37" t="s">
        <v>115</v>
      </c>
      <c r="D21264" s="37" t="s">
        <v>116</v>
      </c>
      <c r="E21264" s="0" t="n">
        <v>1</v>
      </c>
      <c r="F21264" s="38" t="s">
        <v>71</v>
      </c>
      <c r="G21264" s="37" t="s">
        <v>117</v>
      </c>
      <c r="H21264" s="0" t="n">
        <v>282554</v>
      </c>
      <c r="I21264" s="0" t="n">
        <v>142916</v>
      </c>
      <c r="J21264" s="0" t="n">
        <v>-19037</v>
      </c>
    </row>
    <row r="21265" customFormat="false" ht="15" hidden="false" customHeight="false" outlineLevel="0" collapsed="false">
      <c r="A21265" s="0" t="n">
        <v>202509</v>
      </c>
      <c r="B21265" s="0" t="n">
        <v>202509</v>
      </c>
      <c r="C21265" s="37" t="s">
        <v>109</v>
      </c>
      <c r="D21265" s="37" t="s">
        <v>118</v>
      </c>
      <c r="E21265" s="0" t="n">
        <v>1</v>
      </c>
      <c r="F21265" s="38" t="s">
        <v>71</v>
      </c>
      <c r="G21265" s="37" t="s">
        <v>119</v>
      </c>
      <c r="H21265" s="0" t="n">
        <v>2024783</v>
      </c>
      <c r="I21265" s="0" t="n">
        <v>291562</v>
      </c>
      <c r="J21265" s="0" t="n">
        <v>-5523</v>
      </c>
    </row>
    <row r="21266" customFormat="false" ht="15" hidden="false" customHeight="false" outlineLevel="0" collapsed="false">
      <c r="A21266" s="0" t="n">
        <v>202509</v>
      </c>
      <c r="B21266" s="0" t="n">
        <v>202509</v>
      </c>
      <c r="C21266" s="37" t="s">
        <v>109</v>
      </c>
      <c r="D21266" s="37" t="s">
        <v>120</v>
      </c>
      <c r="E21266" s="0" t="n">
        <v>1</v>
      </c>
      <c r="F21266" s="38" t="s">
        <v>71</v>
      </c>
      <c r="G21266" s="37" t="s">
        <v>121</v>
      </c>
      <c r="H21266" s="0" t="n">
        <v>355489</v>
      </c>
      <c r="I21266" s="0" t="n">
        <v>63417</v>
      </c>
      <c r="J21266" s="0" t="n">
        <v>10498</v>
      </c>
    </row>
    <row r="21267" customFormat="false" ht="15" hidden="false" customHeight="false" outlineLevel="0" collapsed="false">
      <c r="A21267" s="0" t="n">
        <v>202509</v>
      </c>
      <c r="B21267" s="0" t="n">
        <v>202509</v>
      </c>
      <c r="C21267" s="37" t="s">
        <v>95</v>
      </c>
      <c r="D21267" s="37" t="s">
        <v>122</v>
      </c>
      <c r="E21267" s="0" t="n">
        <v>1</v>
      </c>
      <c r="F21267" s="38" t="s">
        <v>71</v>
      </c>
      <c r="G21267" s="37" t="s">
        <v>123</v>
      </c>
      <c r="H21267" s="0" t="n">
        <v>702624</v>
      </c>
      <c r="I21267" s="0" t="n">
        <v>212779</v>
      </c>
      <c r="J21267" s="0" t="n">
        <v>26920</v>
      </c>
    </row>
    <row r="21268" customFormat="false" ht="15" hidden="false" customHeight="false" outlineLevel="0" collapsed="false">
      <c r="A21268" s="0" t="n">
        <v>202509</v>
      </c>
      <c r="B21268" s="0" t="n">
        <v>202509</v>
      </c>
      <c r="C21268" s="37" t="s">
        <v>124</v>
      </c>
      <c r="D21268" s="37" t="s">
        <v>125</v>
      </c>
      <c r="E21268" s="0" t="n">
        <v>1</v>
      </c>
      <c r="F21268" s="38" t="s">
        <v>71</v>
      </c>
      <c r="G21268" s="37" t="s">
        <v>126</v>
      </c>
      <c r="H21268" s="0" t="n">
        <v>211850</v>
      </c>
      <c r="I21268" s="0" t="n">
        <v>159517</v>
      </c>
      <c r="J21268" s="0" t="n">
        <v>12487</v>
      </c>
    </row>
    <row r="21269" customFormat="false" ht="15" hidden="false" customHeight="false" outlineLevel="0" collapsed="false">
      <c r="A21269" s="0" t="n">
        <v>202509</v>
      </c>
      <c r="B21269" s="0" t="n">
        <v>202509</v>
      </c>
      <c r="C21269" s="37" t="s">
        <v>95</v>
      </c>
      <c r="D21269" s="37" t="s">
        <v>127</v>
      </c>
      <c r="E21269" s="0" t="n">
        <v>1</v>
      </c>
      <c r="F21269" s="38" t="s">
        <v>71</v>
      </c>
      <c r="G21269" s="37" t="s">
        <v>128</v>
      </c>
      <c r="H21269" s="0" t="n">
        <v>980664</v>
      </c>
      <c r="I21269" s="0" t="n">
        <v>185865</v>
      </c>
      <c r="J21269" s="0" t="n">
        <v>6496</v>
      </c>
    </row>
    <row r="21270" customFormat="false" ht="15" hidden="false" customHeight="false" outlineLevel="0" collapsed="false">
      <c r="A21270" s="0" t="n">
        <v>202509</v>
      </c>
      <c r="B21270" s="0" t="n">
        <v>202509</v>
      </c>
      <c r="C21270" s="37" t="s">
        <v>124</v>
      </c>
      <c r="D21270" s="37" t="s">
        <v>122</v>
      </c>
      <c r="E21270" s="0" t="n">
        <v>1</v>
      </c>
      <c r="F21270" s="38" t="s">
        <v>71</v>
      </c>
      <c r="G21270" s="37" t="s">
        <v>129</v>
      </c>
      <c r="H21270" s="0" t="n">
        <v>3339178</v>
      </c>
      <c r="I21270" s="0" t="n">
        <v>1835481</v>
      </c>
      <c r="J21270" s="0" t="n">
        <v>-11833</v>
      </c>
    </row>
    <row r="21271" customFormat="false" ht="15" hidden="false" customHeight="false" outlineLevel="0" collapsed="false">
      <c r="A21271" s="0" t="n">
        <v>202509</v>
      </c>
      <c r="B21271" s="0" t="n">
        <v>202509</v>
      </c>
      <c r="C21271" s="37" t="s">
        <v>106</v>
      </c>
      <c r="D21271" s="37" t="s">
        <v>130</v>
      </c>
      <c r="E21271" s="0" t="n">
        <v>1</v>
      </c>
      <c r="F21271" s="38" t="s">
        <v>71</v>
      </c>
      <c r="G21271" s="37" t="s">
        <v>131</v>
      </c>
      <c r="H21271" s="0" t="n">
        <v>521694</v>
      </c>
      <c r="I21271" s="0" t="n">
        <v>154893</v>
      </c>
      <c r="J21271" s="0" t="n">
        <v>3544</v>
      </c>
    </row>
    <row r="21272" customFormat="false" ht="15" hidden="false" customHeight="false" outlineLevel="0" collapsed="false">
      <c r="A21272" s="0" t="n">
        <v>202509</v>
      </c>
      <c r="B21272" s="0" t="n">
        <v>202509</v>
      </c>
      <c r="C21272" s="37" t="s">
        <v>95</v>
      </c>
      <c r="D21272" s="37" t="s">
        <v>132</v>
      </c>
      <c r="E21272" s="0" t="n">
        <v>1</v>
      </c>
      <c r="F21272" s="38" t="s">
        <v>71</v>
      </c>
      <c r="G21272" s="37" t="s">
        <v>133</v>
      </c>
      <c r="H21272" s="0" t="n">
        <v>552319</v>
      </c>
      <c r="I21272" s="0" t="n">
        <v>298635</v>
      </c>
      <c r="J21272" s="0" t="n">
        <v>44353</v>
      </c>
    </row>
    <row r="21273" customFormat="false" ht="15" hidden="false" customHeight="false" outlineLevel="0" collapsed="false">
      <c r="A21273" s="0" t="n">
        <v>202509</v>
      </c>
      <c r="B21273" s="0" t="n">
        <v>202509</v>
      </c>
      <c r="C21273" s="37" t="s">
        <v>112</v>
      </c>
      <c r="D21273" s="37" t="s">
        <v>134</v>
      </c>
      <c r="E21273" s="0" t="n">
        <v>1</v>
      </c>
      <c r="F21273" s="38" t="s">
        <v>71</v>
      </c>
      <c r="G21273" s="37" t="s">
        <v>135</v>
      </c>
      <c r="H21273" s="0" t="n">
        <v>145980</v>
      </c>
      <c r="I21273" s="0" t="n">
        <v>48883</v>
      </c>
      <c r="J21273" s="0" t="n">
        <v>2669</v>
      </c>
    </row>
    <row r="21274" customFormat="false" ht="15" hidden="false" customHeight="false" outlineLevel="0" collapsed="false">
      <c r="A21274" s="0" t="n">
        <v>202509</v>
      </c>
      <c r="B21274" s="0" t="n">
        <v>202509</v>
      </c>
      <c r="C21274" s="37" t="s">
        <v>136</v>
      </c>
      <c r="D21274" s="37" t="s">
        <v>137</v>
      </c>
      <c r="E21274" s="0" t="n">
        <v>1</v>
      </c>
      <c r="F21274" s="38" t="s">
        <v>71</v>
      </c>
      <c r="G21274" s="37" t="s">
        <v>138</v>
      </c>
      <c r="H21274" s="0" t="n">
        <v>462945</v>
      </c>
      <c r="I21274" s="0" t="n">
        <v>63055</v>
      </c>
      <c r="J21274" s="0" t="n">
        <v>-8101</v>
      </c>
    </row>
    <row r="21275" customFormat="false" ht="15" hidden="false" customHeight="false" outlineLevel="0" collapsed="false">
      <c r="A21275" s="0" t="n">
        <v>202509</v>
      </c>
      <c r="B21275" s="0" t="n">
        <v>202509</v>
      </c>
      <c r="C21275" s="37" t="s">
        <v>115</v>
      </c>
      <c r="D21275" s="37" t="s">
        <v>139</v>
      </c>
      <c r="E21275" s="0" t="n">
        <v>1</v>
      </c>
      <c r="F21275" s="38" t="s">
        <v>71</v>
      </c>
      <c r="G21275" s="37" t="s">
        <v>140</v>
      </c>
      <c r="H21275" s="0" t="n">
        <v>94974</v>
      </c>
      <c r="I21275" s="0" t="n">
        <v>45857</v>
      </c>
      <c r="J21275" s="0" t="n">
        <v>-1979</v>
      </c>
    </row>
    <row r="21276" customFormat="false" ht="15" hidden="false" customHeight="false" outlineLevel="0" collapsed="false">
      <c r="A21276" s="0" t="n">
        <v>202509</v>
      </c>
      <c r="B21276" s="0" t="n">
        <v>202509</v>
      </c>
      <c r="C21276" s="37" t="s">
        <v>109</v>
      </c>
      <c r="D21276" s="37" t="s">
        <v>141</v>
      </c>
      <c r="E21276" s="0" t="n">
        <v>1</v>
      </c>
      <c r="F21276" s="38" t="s">
        <v>71</v>
      </c>
      <c r="G21276" s="37" t="s">
        <v>142</v>
      </c>
      <c r="H21276" s="0" t="n">
        <v>237457</v>
      </c>
      <c r="I21276" s="0" t="n">
        <v>74379</v>
      </c>
      <c r="J21276" s="0" t="n">
        <v>-89</v>
      </c>
    </row>
    <row r="21277" customFormat="false" ht="15" hidden="false" customHeight="false" outlineLevel="0" collapsed="false">
      <c r="A21277" s="0" t="n">
        <v>202509</v>
      </c>
      <c r="B21277" s="0" t="n">
        <v>202509</v>
      </c>
      <c r="C21277" s="37" t="s">
        <v>136</v>
      </c>
      <c r="D21277" s="37" t="s">
        <v>143</v>
      </c>
      <c r="E21277" s="0" t="n">
        <v>1</v>
      </c>
      <c r="F21277" s="38" t="s">
        <v>71</v>
      </c>
      <c r="G21277" s="37" t="s">
        <v>144</v>
      </c>
      <c r="H21277" s="0" t="n">
        <v>923705</v>
      </c>
      <c r="I21277" s="0" t="n">
        <v>258738</v>
      </c>
      <c r="J21277" s="0" t="n">
        <v>13860</v>
      </c>
    </row>
    <row r="21278" customFormat="false" ht="15" hidden="false" customHeight="false" outlineLevel="0" collapsed="false">
      <c r="A21278" s="0" t="n">
        <v>202509</v>
      </c>
      <c r="B21278" s="0" t="n">
        <v>202509</v>
      </c>
      <c r="C21278" s="37" t="s">
        <v>101</v>
      </c>
      <c r="D21278" s="37" t="s">
        <v>145</v>
      </c>
      <c r="E21278" s="0" t="n">
        <v>1</v>
      </c>
      <c r="F21278" s="38" t="s">
        <v>71</v>
      </c>
      <c r="G21278" s="37" t="s">
        <v>146</v>
      </c>
      <c r="H21278" s="0" t="n">
        <v>4437203</v>
      </c>
      <c r="I21278" s="0" t="n">
        <v>1266424</v>
      </c>
      <c r="J21278" s="0" t="n">
        <v>64143</v>
      </c>
    </row>
    <row r="21279" customFormat="false" ht="15" hidden="false" customHeight="false" outlineLevel="0" collapsed="false">
      <c r="A21279" s="0" t="n">
        <v>202509</v>
      </c>
      <c r="B21279" s="0" t="n">
        <v>202509</v>
      </c>
      <c r="C21279" s="37" t="s">
        <v>106</v>
      </c>
      <c r="D21279" s="37" t="s">
        <v>147</v>
      </c>
      <c r="E21279" s="0" t="n">
        <v>1</v>
      </c>
      <c r="F21279" s="38" t="s">
        <v>71</v>
      </c>
      <c r="G21279" s="37" t="s">
        <v>148</v>
      </c>
      <c r="H21279" s="0" t="n">
        <v>11823282</v>
      </c>
      <c r="I21279" s="0" t="n">
        <v>9084447</v>
      </c>
      <c r="J21279" s="0" t="n">
        <v>-232463</v>
      </c>
    </row>
    <row r="21280" customFormat="false" ht="15" hidden="false" customHeight="false" outlineLevel="0" collapsed="false">
      <c r="A21280" s="0" t="n">
        <v>202509</v>
      </c>
      <c r="B21280" s="0" t="n">
        <v>202509</v>
      </c>
      <c r="C21280" s="37" t="s">
        <v>149</v>
      </c>
      <c r="D21280" s="37" t="s">
        <v>150</v>
      </c>
      <c r="E21280" s="0" t="n">
        <v>1</v>
      </c>
      <c r="F21280" s="38" t="s">
        <v>71</v>
      </c>
      <c r="G21280" s="37" t="s">
        <v>151</v>
      </c>
      <c r="H21280" s="0" t="n">
        <v>251226</v>
      </c>
      <c r="I21280" s="0" t="n">
        <v>187174</v>
      </c>
      <c r="J21280" s="0" t="n">
        <v>26483</v>
      </c>
    </row>
    <row r="21281" customFormat="false" ht="15" hidden="false" customHeight="false" outlineLevel="0" collapsed="false">
      <c r="A21281" s="0" t="n">
        <v>202509</v>
      </c>
      <c r="B21281" s="0" t="n">
        <v>202509</v>
      </c>
      <c r="C21281" s="37" t="s">
        <v>152</v>
      </c>
      <c r="D21281" s="37" t="s">
        <v>153</v>
      </c>
      <c r="E21281" s="0" t="n">
        <v>1</v>
      </c>
      <c r="F21281" s="38" t="s">
        <v>71</v>
      </c>
      <c r="G21281" s="37" t="s">
        <v>154</v>
      </c>
      <c r="H21281" s="0" t="n">
        <v>3148790</v>
      </c>
      <c r="I21281" s="0" t="n">
        <v>1055961</v>
      </c>
      <c r="J21281" s="0" t="n">
        <v>-124587</v>
      </c>
    </row>
    <row r="21282" customFormat="false" ht="15" hidden="false" customHeight="false" outlineLevel="0" collapsed="false">
      <c r="A21282" s="0" t="n">
        <v>202509</v>
      </c>
      <c r="B21282" s="0" t="n">
        <v>202509</v>
      </c>
      <c r="C21282" s="37" t="s">
        <v>101</v>
      </c>
      <c r="D21282" s="37" t="s">
        <v>155</v>
      </c>
      <c r="E21282" s="0" t="n">
        <v>1</v>
      </c>
      <c r="F21282" s="38" t="s">
        <v>71</v>
      </c>
      <c r="G21282" s="37" t="s">
        <v>156</v>
      </c>
      <c r="H21282" s="0" t="n">
        <v>731965</v>
      </c>
      <c r="I21282" s="0" t="n">
        <v>245659</v>
      </c>
      <c r="J21282" s="0" t="n">
        <v>1323</v>
      </c>
    </row>
    <row r="21283" customFormat="false" ht="15" hidden="false" customHeight="false" outlineLevel="0" collapsed="false">
      <c r="A21283" s="0" t="n">
        <v>202509</v>
      </c>
      <c r="B21283" s="0" t="n">
        <v>202509</v>
      </c>
      <c r="C21283" s="37" t="s">
        <v>106</v>
      </c>
      <c r="D21283" s="37" t="s">
        <v>116</v>
      </c>
      <c r="E21283" s="0" t="n">
        <v>1</v>
      </c>
      <c r="F21283" s="38" t="s">
        <v>71</v>
      </c>
      <c r="G21283" s="37" t="s">
        <v>157</v>
      </c>
      <c r="H21283" s="0" t="n">
        <v>376962</v>
      </c>
      <c r="I21283" s="0" t="n">
        <v>97991</v>
      </c>
      <c r="J21283" s="0" t="n">
        <v>15528</v>
      </c>
    </row>
    <row r="21284" customFormat="false" ht="15" hidden="false" customHeight="false" outlineLevel="0" collapsed="false">
      <c r="A21284" s="0" t="n">
        <v>202509</v>
      </c>
      <c r="B21284" s="0" t="n">
        <v>202509</v>
      </c>
      <c r="C21284" s="37" t="s">
        <v>158</v>
      </c>
      <c r="D21284" s="37" t="s">
        <v>159</v>
      </c>
      <c r="E21284" s="0" t="n">
        <v>1</v>
      </c>
      <c r="F21284" s="38" t="s">
        <v>71</v>
      </c>
      <c r="G21284" s="37" t="s">
        <v>160</v>
      </c>
      <c r="H21284" s="0" t="n">
        <v>651873</v>
      </c>
      <c r="I21284" s="0" t="n">
        <v>216079</v>
      </c>
      <c r="J21284" s="0" t="n">
        <v>28954</v>
      </c>
    </row>
    <row r="21285" customFormat="false" ht="15" hidden="false" customHeight="false" outlineLevel="0" collapsed="false">
      <c r="A21285" s="0" t="n">
        <v>202509</v>
      </c>
      <c r="B21285" s="0" t="n">
        <v>202509</v>
      </c>
      <c r="C21285" s="37" t="s">
        <v>95</v>
      </c>
      <c r="D21285" s="37" t="s">
        <v>161</v>
      </c>
      <c r="E21285" s="0" t="n">
        <v>1</v>
      </c>
      <c r="F21285" s="38" t="s">
        <v>71</v>
      </c>
      <c r="G21285" s="37" t="s">
        <v>162</v>
      </c>
      <c r="H21285" s="0" t="n">
        <v>339591</v>
      </c>
      <c r="I21285" s="0" t="n">
        <v>126538</v>
      </c>
      <c r="J21285" s="0" t="n">
        <v>6707</v>
      </c>
    </row>
    <row r="21286" customFormat="false" ht="15" hidden="false" customHeight="false" outlineLevel="0" collapsed="false">
      <c r="A21286" s="0" t="n">
        <v>202509</v>
      </c>
      <c r="B21286" s="0" t="n">
        <v>202509</v>
      </c>
      <c r="C21286" s="37" t="s">
        <v>112</v>
      </c>
      <c r="D21286" s="37" t="s">
        <v>163</v>
      </c>
      <c r="E21286" s="0" t="n">
        <v>1</v>
      </c>
      <c r="F21286" s="38" t="s">
        <v>71</v>
      </c>
      <c r="G21286" s="37" t="s">
        <v>164</v>
      </c>
      <c r="H21286" s="0" t="n">
        <v>693423</v>
      </c>
      <c r="I21286" s="0" t="n">
        <v>201076</v>
      </c>
      <c r="J21286" s="0" t="n">
        <v>34962</v>
      </c>
    </row>
    <row r="21287" customFormat="false" ht="15" hidden="false" customHeight="false" outlineLevel="0" collapsed="false">
      <c r="A21287" s="0" t="n">
        <v>202509</v>
      </c>
      <c r="B21287" s="0" t="n">
        <v>202509</v>
      </c>
      <c r="C21287" s="37" t="s">
        <v>101</v>
      </c>
      <c r="D21287" s="37" t="s">
        <v>165</v>
      </c>
      <c r="E21287" s="0" t="n">
        <v>1</v>
      </c>
      <c r="F21287" s="38" t="s">
        <v>71</v>
      </c>
      <c r="G21287" s="37" t="s">
        <v>166</v>
      </c>
      <c r="H21287" s="0" t="n">
        <v>370669</v>
      </c>
      <c r="I21287" s="0" t="n">
        <v>117720</v>
      </c>
      <c r="J21287" s="0" t="n">
        <v>12484</v>
      </c>
    </row>
    <row r="21288" customFormat="false" ht="15" hidden="false" customHeight="false" outlineLevel="0" collapsed="false">
      <c r="A21288" s="0" t="n">
        <v>202509</v>
      </c>
      <c r="B21288" s="0" t="n">
        <v>202509</v>
      </c>
      <c r="C21288" s="37" t="s">
        <v>124</v>
      </c>
      <c r="D21288" s="37" t="s">
        <v>167</v>
      </c>
      <c r="E21288" s="0" t="n">
        <v>1</v>
      </c>
      <c r="F21288" s="38" t="s">
        <v>71</v>
      </c>
      <c r="G21288" s="37" t="s">
        <v>168</v>
      </c>
      <c r="H21288" s="0" t="n">
        <v>112909</v>
      </c>
      <c r="I21288" s="0" t="n">
        <v>31365</v>
      </c>
      <c r="J21288" s="0" t="n">
        <v>2730</v>
      </c>
    </row>
    <row r="21289" customFormat="false" ht="15" hidden="false" customHeight="false" outlineLevel="0" collapsed="false">
      <c r="A21289" s="0" t="n">
        <v>202509</v>
      </c>
      <c r="B21289" s="0" t="n">
        <v>202509</v>
      </c>
      <c r="C21289" s="37" t="s">
        <v>152</v>
      </c>
      <c r="D21289" s="37" t="s">
        <v>122</v>
      </c>
      <c r="E21289" s="0" t="n">
        <v>1</v>
      </c>
      <c r="F21289" s="38" t="s">
        <v>71</v>
      </c>
      <c r="G21289" s="37" t="s">
        <v>169</v>
      </c>
      <c r="H21289" s="0" t="n">
        <v>98668</v>
      </c>
      <c r="I21289" s="0" t="n">
        <v>27073</v>
      </c>
      <c r="J21289" s="0" t="n">
        <v>3792</v>
      </c>
    </row>
    <row r="21290" customFormat="false" ht="15" hidden="false" customHeight="false" outlineLevel="0" collapsed="false">
      <c r="A21290" s="0" t="n">
        <v>202509</v>
      </c>
      <c r="B21290" s="0" t="n">
        <v>202509</v>
      </c>
      <c r="C21290" s="37" t="s">
        <v>98</v>
      </c>
      <c r="D21290" s="37" t="s">
        <v>170</v>
      </c>
      <c r="E21290" s="0" t="n">
        <v>1</v>
      </c>
      <c r="F21290" s="38" t="s">
        <v>71</v>
      </c>
      <c r="G21290" s="37" t="s">
        <v>171</v>
      </c>
      <c r="H21290" s="0" t="n">
        <v>1763715</v>
      </c>
      <c r="I21290" s="0" t="n">
        <v>717839</v>
      </c>
      <c r="J21290" s="0" t="n">
        <v>86592</v>
      </c>
    </row>
    <row r="21291" customFormat="false" ht="15" hidden="false" customHeight="false" outlineLevel="0" collapsed="false">
      <c r="A21291" s="0" t="n">
        <v>202509</v>
      </c>
      <c r="B21291" s="0" t="n">
        <v>202509</v>
      </c>
      <c r="C21291" s="37" t="s">
        <v>98</v>
      </c>
      <c r="D21291" s="37" t="s">
        <v>172</v>
      </c>
      <c r="E21291" s="0" t="n">
        <v>1</v>
      </c>
      <c r="F21291" s="38" t="s">
        <v>71</v>
      </c>
      <c r="G21291" s="37" t="s">
        <v>173</v>
      </c>
      <c r="H21291" s="0" t="n">
        <v>369050</v>
      </c>
      <c r="I21291" s="0" t="n">
        <v>103500</v>
      </c>
      <c r="J21291" s="0" t="n">
        <v>22063</v>
      </c>
    </row>
    <row r="21292" customFormat="false" ht="15" hidden="false" customHeight="false" outlineLevel="0" collapsed="false">
      <c r="A21292" s="0" t="n">
        <v>202509</v>
      </c>
      <c r="B21292" s="0" t="n">
        <v>202509</v>
      </c>
      <c r="C21292" s="37" t="s">
        <v>158</v>
      </c>
      <c r="D21292" s="37" t="s">
        <v>174</v>
      </c>
      <c r="E21292" s="0" t="n">
        <v>1</v>
      </c>
      <c r="F21292" s="38" t="s">
        <v>71</v>
      </c>
      <c r="G21292" s="37" t="s">
        <v>175</v>
      </c>
      <c r="H21292" s="0" t="n">
        <v>390862</v>
      </c>
      <c r="I21292" s="0" t="n">
        <v>115983</v>
      </c>
      <c r="J21292" s="0" t="n">
        <v>6081</v>
      </c>
    </row>
    <row r="21293" customFormat="false" ht="15" hidden="false" customHeight="false" outlineLevel="0" collapsed="false">
      <c r="A21293" s="0" t="n">
        <v>202509</v>
      </c>
      <c r="B21293" s="0" t="n">
        <v>202509</v>
      </c>
      <c r="C21293" s="37" t="s">
        <v>149</v>
      </c>
      <c r="D21293" s="37" t="s">
        <v>176</v>
      </c>
      <c r="E21293" s="0" t="n">
        <v>1</v>
      </c>
      <c r="F21293" s="38" t="s">
        <v>71</v>
      </c>
      <c r="G21293" s="37" t="s">
        <v>177</v>
      </c>
      <c r="H21293" s="0" t="n">
        <v>784879</v>
      </c>
      <c r="I21293" s="0" t="n">
        <v>81975</v>
      </c>
      <c r="J21293" s="0" t="n">
        <v>4567</v>
      </c>
    </row>
    <row r="21294" customFormat="false" ht="15" hidden="false" customHeight="false" outlineLevel="0" collapsed="false">
      <c r="A21294" s="0" t="n">
        <v>202509</v>
      </c>
      <c r="B21294" s="0" t="n">
        <v>202509</v>
      </c>
      <c r="C21294" s="37" t="s">
        <v>178</v>
      </c>
      <c r="D21294" s="37" t="s">
        <v>179</v>
      </c>
      <c r="E21294" s="0" t="n">
        <v>1</v>
      </c>
      <c r="F21294" s="38" t="s">
        <v>71</v>
      </c>
      <c r="G21294" s="37" t="s">
        <v>180</v>
      </c>
      <c r="H21294" s="0" t="n">
        <v>962806</v>
      </c>
      <c r="I21294" s="0" t="n">
        <v>352082</v>
      </c>
      <c r="J21294" s="0" t="n">
        <v>35097</v>
      </c>
    </row>
    <row r="21295" customFormat="false" ht="15" hidden="false" customHeight="false" outlineLevel="0" collapsed="false">
      <c r="A21295" s="0" t="n">
        <v>202509</v>
      </c>
      <c r="B21295" s="0" t="n">
        <v>202509</v>
      </c>
      <c r="C21295" s="37" t="s">
        <v>149</v>
      </c>
      <c r="D21295" s="37" t="s">
        <v>181</v>
      </c>
      <c r="E21295" s="0" t="n">
        <v>1</v>
      </c>
      <c r="F21295" s="38" t="s">
        <v>71</v>
      </c>
      <c r="G21295" s="37" t="s">
        <v>182</v>
      </c>
      <c r="H21295" s="0" t="n">
        <v>814660</v>
      </c>
      <c r="I21295" s="0" t="n">
        <v>118657</v>
      </c>
      <c r="J21295" s="0" t="n">
        <v>9746</v>
      </c>
    </row>
    <row r="21296" customFormat="false" ht="15" hidden="false" customHeight="false" outlineLevel="0" collapsed="false">
      <c r="A21296" s="0" t="n">
        <v>202509</v>
      </c>
      <c r="B21296" s="0" t="n">
        <v>202509</v>
      </c>
      <c r="C21296" s="37" t="s">
        <v>115</v>
      </c>
      <c r="D21296" s="37" t="s">
        <v>104</v>
      </c>
      <c r="E21296" s="0" t="n">
        <v>1</v>
      </c>
      <c r="F21296" s="38" t="s">
        <v>71</v>
      </c>
      <c r="G21296" s="37" t="s">
        <v>183</v>
      </c>
      <c r="H21296" s="0" t="n">
        <v>233312</v>
      </c>
      <c r="I21296" s="0" t="n">
        <v>73541</v>
      </c>
      <c r="J21296" s="0" t="n">
        <v>19539</v>
      </c>
    </row>
    <row r="21297" customFormat="false" ht="15" hidden="false" customHeight="false" outlineLevel="0" collapsed="false">
      <c r="A21297" s="0" t="n">
        <v>202509</v>
      </c>
      <c r="B21297" s="0" t="n">
        <v>202509</v>
      </c>
      <c r="C21297" s="37" t="s">
        <v>184</v>
      </c>
      <c r="D21297" s="37" t="s">
        <v>185</v>
      </c>
      <c r="E21297" s="0" t="n">
        <v>1</v>
      </c>
      <c r="F21297" s="38" t="s">
        <v>71</v>
      </c>
      <c r="G21297" s="37" t="s">
        <v>186</v>
      </c>
      <c r="H21297" s="0" t="n">
        <v>2436014</v>
      </c>
      <c r="I21297" s="0" t="n">
        <v>334835</v>
      </c>
      <c r="J21297" s="0" t="n">
        <v>44346</v>
      </c>
    </row>
    <row r="21298" customFormat="false" ht="15" hidden="false" customHeight="false" outlineLevel="0" collapsed="false">
      <c r="A21298" s="0" t="n">
        <v>202509</v>
      </c>
      <c r="B21298" s="0" t="n">
        <v>202509</v>
      </c>
      <c r="C21298" s="37" t="s">
        <v>109</v>
      </c>
      <c r="D21298" s="37" t="s">
        <v>187</v>
      </c>
      <c r="E21298" s="0" t="n">
        <v>1</v>
      </c>
      <c r="F21298" s="38" t="s">
        <v>71</v>
      </c>
      <c r="G21298" s="37" t="s">
        <v>188</v>
      </c>
      <c r="H21298" s="0" t="n">
        <v>2613414</v>
      </c>
      <c r="I21298" s="0" t="n">
        <v>2380716</v>
      </c>
      <c r="J21298" s="0" t="n">
        <v>18289</v>
      </c>
    </row>
    <row r="21299" customFormat="false" ht="15" hidden="false" customHeight="false" outlineLevel="0" collapsed="false">
      <c r="A21299" s="0" t="n">
        <v>202509</v>
      </c>
      <c r="B21299" s="0" t="n">
        <v>202509</v>
      </c>
      <c r="C21299" s="37" t="s">
        <v>178</v>
      </c>
      <c r="D21299" s="37" t="s">
        <v>189</v>
      </c>
      <c r="E21299" s="0" t="n">
        <v>1</v>
      </c>
      <c r="F21299" s="38" t="s">
        <v>71</v>
      </c>
      <c r="G21299" s="37" t="s">
        <v>190</v>
      </c>
      <c r="H21299" s="0" t="n">
        <v>1218633</v>
      </c>
      <c r="I21299" s="0" t="n">
        <v>287520</v>
      </c>
      <c r="J21299" s="0" t="n">
        <v>-19869</v>
      </c>
    </row>
    <row r="21300" customFormat="false" ht="15" hidden="false" customHeight="false" outlineLevel="0" collapsed="false">
      <c r="A21300" s="0" t="n">
        <v>202509</v>
      </c>
      <c r="B21300" s="0" t="n">
        <v>202509</v>
      </c>
      <c r="C21300" s="37" t="s">
        <v>152</v>
      </c>
      <c r="D21300" s="37" t="s">
        <v>191</v>
      </c>
      <c r="E21300" s="0" t="n">
        <v>1</v>
      </c>
      <c r="F21300" s="38" t="s">
        <v>71</v>
      </c>
      <c r="G21300" s="37" t="s">
        <v>192</v>
      </c>
      <c r="H21300" s="0" t="n">
        <v>3136749</v>
      </c>
      <c r="I21300" s="0" t="n">
        <v>1674567</v>
      </c>
      <c r="J21300" s="0" t="n">
        <v>397048</v>
      </c>
    </row>
    <row r="21301" customFormat="false" ht="15" hidden="false" customHeight="false" outlineLevel="0" collapsed="false">
      <c r="A21301" s="0" t="n">
        <v>202509</v>
      </c>
      <c r="B21301" s="0" t="n">
        <v>202509</v>
      </c>
      <c r="C21301" s="37" t="s">
        <v>184</v>
      </c>
      <c r="D21301" s="37" t="s">
        <v>193</v>
      </c>
      <c r="E21301" s="0" t="n">
        <v>1</v>
      </c>
      <c r="F21301" s="38" t="s">
        <v>71</v>
      </c>
      <c r="G21301" s="37" t="s">
        <v>194</v>
      </c>
      <c r="H21301" s="0" t="n">
        <v>2515762</v>
      </c>
      <c r="I21301" s="0" t="n">
        <v>468391</v>
      </c>
      <c r="J21301" s="0" t="n">
        <v>19904</v>
      </c>
    </row>
    <row r="21302" customFormat="false" ht="15" hidden="false" customHeight="false" outlineLevel="0" collapsed="false">
      <c r="A21302" s="0" t="n">
        <v>202509</v>
      </c>
      <c r="B21302" s="0" t="n">
        <v>202509</v>
      </c>
      <c r="C21302" s="37" t="s">
        <v>115</v>
      </c>
      <c r="D21302" s="37" t="s">
        <v>96</v>
      </c>
      <c r="E21302" s="0" t="n">
        <v>1</v>
      </c>
      <c r="F21302" s="38" t="s">
        <v>71</v>
      </c>
      <c r="G21302" s="37" t="s">
        <v>195</v>
      </c>
      <c r="H21302" s="0" t="n">
        <v>3287437</v>
      </c>
      <c r="I21302" s="0" t="n">
        <v>2422591</v>
      </c>
      <c r="J21302" s="0" t="n">
        <v>273905</v>
      </c>
    </row>
    <row r="21303" customFormat="false" ht="15" hidden="false" customHeight="false" outlineLevel="0" collapsed="false">
      <c r="A21303" s="0" t="n">
        <v>202509</v>
      </c>
      <c r="B21303" s="0" t="n">
        <v>202509</v>
      </c>
      <c r="C21303" s="37" t="s">
        <v>136</v>
      </c>
      <c r="D21303" s="37" t="s">
        <v>120</v>
      </c>
      <c r="E21303" s="0" t="n">
        <v>1</v>
      </c>
      <c r="F21303" s="38" t="s">
        <v>71</v>
      </c>
      <c r="G21303" s="37" t="s">
        <v>196</v>
      </c>
      <c r="H21303" s="0" t="n">
        <v>825142</v>
      </c>
      <c r="I21303" s="0" t="n">
        <v>219308</v>
      </c>
      <c r="J21303" s="0" t="n">
        <v>17137</v>
      </c>
    </row>
    <row r="21304" customFormat="false" ht="15" hidden="false" customHeight="false" outlineLevel="0" collapsed="false">
      <c r="A21304" s="0" t="n">
        <v>202509</v>
      </c>
      <c r="B21304" s="0" t="n">
        <v>202509</v>
      </c>
      <c r="C21304" s="37" t="s">
        <v>197</v>
      </c>
      <c r="D21304" s="37" t="s">
        <v>198</v>
      </c>
      <c r="E21304" s="0" t="n">
        <v>1</v>
      </c>
      <c r="F21304" s="38" t="s">
        <v>71</v>
      </c>
      <c r="G21304" s="37" t="s">
        <v>199</v>
      </c>
      <c r="H21304" s="0" t="n">
        <v>1078225</v>
      </c>
      <c r="I21304" s="0" t="n">
        <v>381742</v>
      </c>
      <c r="J21304" s="0" t="n">
        <v>61327</v>
      </c>
    </row>
    <row r="21305" customFormat="false" ht="15" hidden="false" customHeight="false" outlineLevel="0" collapsed="false">
      <c r="A21305" s="0" t="n">
        <v>202509</v>
      </c>
      <c r="B21305" s="0" t="n">
        <v>202509</v>
      </c>
      <c r="C21305" s="37" t="s">
        <v>136</v>
      </c>
      <c r="D21305" s="37" t="s">
        <v>200</v>
      </c>
      <c r="E21305" s="0" t="n">
        <v>1</v>
      </c>
      <c r="F21305" s="38" t="s">
        <v>71</v>
      </c>
      <c r="G21305" s="37" t="s">
        <v>201</v>
      </c>
      <c r="H21305" s="0" t="n">
        <v>1067154</v>
      </c>
      <c r="I21305" s="0" t="n">
        <v>454438</v>
      </c>
      <c r="J21305" s="0" t="n">
        <v>11224</v>
      </c>
    </row>
    <row r="21306" customFormat="false" ht="15" hidden="false" customHeight="false" outlineLevel="0" collapsed="false">
      <c r="A21306" s="0" t="n">
        <v>202509</v>
      </c>
      <c r="B21306" s="0" t="n">
        <v>202509</v>
      </c>
      <c r="C21306" s="37" t="s">
        <v>136</v>
      </c>
      <c r="D21306" s="37" t="s">
        <v>127</v>
      </c>
      <c r="E21306" s="0" t="n">
        <v>1</v>
      </c>
      <c r="F21306" s="38" t="s">
        <v>71</v>
      </c>
      <c r="G21306" s="37" t="s">
        <v>202</v>
      </c>
      <c r="H21306" s="0" t="n">
        <v>131245</v>
      </c>
      <c r="I21306" s="0" t="n">
        <v>16192</v>
      </c>
      <c r="J21306" s="0" t="n">
        <v>1488</v>
      </c>
    </row>
    <row r="21307" customFormat="false" ht="15" hidden="false" customHeight="false" outlineLevel="0" collapsed="false">
      <c r="A21307" s="0" t="n">
        <v>202509</v>
      </c>
      <c r="B21307" s="0" t="n">
        <v>202509</v>
      </c>
      <c r="C21307" s="37" t="s">
        <v>106</v>
      </c>
      <c r="D21307" s="37" t="s">
        <v>203</v>
      </c>
      <c r="E21307" s="0" t="n">
        <v>1</v>
      </c>
      <c r="F21307" s="38" t="s">
        <v>71</v>
      </c>
      <c r="G21307" s="37" t="s">
        <v>204</v>
      </c>
      <c r="H21307" s="0" t="n">
        <v>968661</v>
      </c>
      <c r="I21307" s="0" t="n">
        <v>110815</v>
      </c>
      <c r="J21307" s="0" t="n">
        <v>2819</v>
      </c>
    </row>
    <row r="21308" customFormat="false" ht="15" hidden="false" customHeight="false" outlineLevel="0" collapsed="false">
      <c r="A21308" s="0" t="n">
        <v>202509</v>
      </c>
      <c r="B21308" s="0" t="n">
        <v>202509</v>
      </c>
      <c r="C21308" s="37" t="s">
        <v>95</v>
      </c>
      <c r="D21308" s="37" t="s">
        <v>187</v>
      </c>
      <c r="E21308" s="0" t="n">
        <v>1</v>
      </c>
      <c r="F21308" s="38" t="s">
        <v>71</v>
      </c>
      <c r="G21308" s="37" t="s">
        <v>205</v>
      </c>
      <c r="H21308" s="0" t="n">
        <v>111467</v>
      </c>
      <c r="I21308" s="0" t="n">
        <v>48461</v>
      </c>
      <c r="J21308" s="0" t="n">
        <v>17357</v>
      </c>
    </row>
    <row r="21309" customFormat="false" ht="15" hidden="false" customHeight="false" outlineLevel="0" collapsed="false">
      <c r="A21309" s="0" t="n">
        <v>202509</v>
      </c>
      <c r="B21309" s="0" t="n">
        <v>202509</v>
      </c>
      <c r="C21309" s="37" t="s">
        <v>101</v>
      </c>
      <c r="D21309" s="37" t="s">
        <v>206</v>
      </c>
      <c r="E21309" s="0" t="n">
        <v>1</v>
      </c>
      <c r="F21309" s="38" t="s">
        <v>71</v>
      </c>
      <c r="G21309" s="37" t="s">
        <v>207</v>
      </c>
      <c r="H21309" s="0" t="n">
        <v>188798</v>
      </c>
      <c r="I21309" s="0" t="n">
        <v>79901</v>
      </c>
      <c r="J21309" s="0" t="n">
        <v>378</v>
      </c>
    </row>
    <row r="21310" customFormat="false" ht="15" hidden="false" customHeight="false" outlineLevel="0" collapsed="false">
      <c r="A21310" s="0" t="n">
        <v>202509</v>
      </c>
      <c r="B21310" s="0" t="n">
        <v>202509</v>
      </c>
      <c r="C21310" s="37" t="s">
        <v>184</v>
      </c>
      <c r="D21310" s="37" t="s">
        <v>208</v>
      </c>
      <c r="E21310" s="0" t="n">
        <v>1</v>
      </c>
      <c r="F21310" s="38" t="s">
        <v>71</v>
      </c>
      <c r="G21310" s="37" t="s">
        <v>209</v>
      </c>
      <c r="H21310" s="0" t="n">
        <v>2998647</v>
      </c>
      <c r="I21310" s="0" t="n">
        <v>751714</v>
      </c>
      <c r="J21310" s="0" t="n">
        <v>102245</v>
      </c>
    </row>
    <row r="21311" customFormat="false" ht="15" hidden="false" customHeight="false" outlineLevel="0" collapsed="false">
      <c r="A21311" s="0" t="n">
        <v>202509</v>
      </c>
      <c r="B21311" s="0" t="n">
        <v>202509</v>
      </c>
      <c r="C21311" s="37" t="s">
        <v>95</v>
      </c>
      <c r="D21311" s="37" t="s">
        <v>210</v>
      </c>
      <c r="E21311" s="0" t="n">
        <v>1</v>
      </c>
      <c r="F21311" s="38" t="s">
        <v>71</v>
      </c>
      <c r="G21311" s="37" t="s">
        <v>211</v>
      </c>
      <c r="H21311" s="0" t="n">
        <v>1282849</v>
      </c>
      <c r="I21311" s="0" t="n">
        <v>720061</v>
      </c>
      <c r="J21311" s="0" t="n">
        <v>262491</v>
      </c>
    </row>
    <row r="21312" customFormat="false" ht="15" hidden="false" customHeight="false" outlineLevel="0" collapsed="false">
      <c r="A21312" s="0" t="n">
        <v>202509</v>
      </c>
      <c r="B21312" s="0" t="n">
        <v>202509</v>
      </c>
      <c r="C21312" s="37" t="s">
        <v>178</v>
      </c>
      <c r="D21312" s="37" t="s">
        <v>212</v>
      </c>
      <c r="E21312" s="0" t="n">
        <v>1</v>
      </c>
      <c r="F21312" s="38" t="s">
        <v>71</v>
      </c>
      <c r="G21312" s="37" t="s">
        <v>213</v>
      </c>
      <c r="H21312" s="0" t="n">
        <v>3052760</v>
      </c>
      <c r="I21312" s="0" t="n">
        <v>518279</v>
      </c>
      <c r="J21312" s="0" t="n">
        <v>98401</v>
      </c>
    </row>
    <row r="21313" customFormat="false" ht="15" hidden="false" customHeight="false" outlineLevel="0" collapsed="false">
      <c r="A21313" s="0" t="n">
        <v>202509</v>
      </c>
      <c r="B21313" s="0" t="n">
        <v>202509</v>
      </c>
      <c r="C21313" s="37" t="s">
        <v>95</v>
      </c>
      <c r="D21313" s="37" t="s">
        <v>214</v>
      </c>
      <c r="E21313" s="0" t="n">
        <v>1</v>
      </c>
      <c r="F21313" s="38" t="s">
        <v>71</v>
      </c>
      <c r="G21313" s="37" t="s">
        <v>215</v>
      </c>
      <c r="H21313" s="0" t="n">
        <v>511248</v>
      </c>
      <c r="I21313" s="0" t="n">
        <v>139768</v>
      </c>
      <c r="J21313" s="0" t="n">
        <v>10884</v>
      </c>
    </row>
    <row r="21314" customFormat="false" ht="15" hidden="false" customHeight="false" outlineLevel="0" collapsed="false">
      <c r="A21314" s="0" t="n">
        <v>202509</v>
      </c>
      <c r="B21314" s="0" t="n">
        <v>202509</v>
      </c>
      <c r="C21314" s="37" t="s">
        <v>101</v>
      </c>
      <c r="D21314" s="37" t="s">
        <v>216</v>
      </c>
      <c r="E21314" s="0" t="n">
        <v>1</v>
      </c>
      <c r="F21314" s="38" t="s">
        <v>71</v>
      </c>
      <c r="G21314" s="37" t="s">
        <v>217</v>
      </c>
      <c r="H21314" s="0" t="n">
        <v>134608</v>
      </c>
      <c r="I21314" s="0" t="n">
        <v>17325</v>
      </c>
      <c r="J21314" s="0" t="n">
        <v>1675</v>
      </c>
    </row>
    <row r="21315" customFormat="false" ht="15" hidden="false" customHeight="false" outlineLevel="0" collapsed="false">
      <c r="A21315" s="0" t="n">
        <v>202509</v>
      </c>
      <c r="B21315" s="0" t="n">
        <v>202509</v>
      </c>
      <c r="C21315" s="37" t="s">
        <v>115</v>
      </c>
      <c r="D21315" s="37" t="s">
        <v>218</v>
      </c>
      <c r="E21315" s="0" t="n">
        <v>1</v>
      </c>
      <c r="F21315" s="38" t="s">
        <v>71</v>
      </c>
      <c r="G21315" s="37" t="s">
        <v>219</v>
      </c>
      <c r="H21315" s="0" t="n">
        <v>338180</v>
      </c>
      <c r="I21315" s="0" t="n">
        <v>52105</v>
      </c>
      <c r="J21315" s="0" t="n">
        <v>-66</v>
      </c>
    </row>
    <row r="21316" customFormat="false" ht="15" hidden="false" customHeight="false" outlineLevel="0" collapsed="false">
      <c r="A21316" s="0" t="n">
        <v>202509</v>
      </c>
      <c r="B21316" s="0" t="n">
        <v>202509</v>
      </c>
      <c r="C21316" s="37" t="s">
        <v>101</v>
      </c>
      <c r="D21316" s="37" t="s">
        <v>220</v>
      </c>
      <c r="E21316" s="0" t="n">
        <v>1</v>
      </c>
      <c r="F21316" s="38" t="s">
        <v>71</v>
      </c>
      <c r="G21316" s="37" t="s">
        <v>221</v>
      </c>
      <c r="H21316" s="0" t="n">
        <v>731626</v>
      </c>
      <c r="I21316" s="0" t="n">
        <v>123394</v>
      </c>
      <c r="J21316" s="0" t="n">
        <v>30600</v>
      </c>
    </row>
    <row r="21317" customFormat="false" ht="15" hidden="false" customHeight="false" outlineLevel="0" collapsed="false">
      <c r="A21317" s="0" t="n">
        <v>202509</v>
      </c>
      <c r="B21317" s="0" t="n">
        <v>202509</v>
      </c>
      <c r="C21317" s="37" t="s">
        <v>101</v>
      </c>
      <c r="D21317" s="37" t="s">
        <v>153</v>
      </c>
      <c r="E21317" s="0" t="n">
        <v>1</v>
      </c>
      <c r="F21317" s="38" t="s">
        <v>71</v>
      </c>
      <c r="G21317" s="37" t="s">
        <v>222</v>
      </c>
      <c r="H21317" s="0" t="n">
        <v>626462</v>
      </c>
      <c r="I21317" s="0" t="n">
        <v>356952</v>
      </c>
      <c r="J21317" s="0" t="n">
        <v>20496</v>
      </c>
    </row>
    <row r="21318" customFormat="false" ht="15" hidden="false" customHeight="false" outlineLevel="0" collapsed="false">
      <c r="A21318" s="0" t="n">
        <v>202509</v>
      </c>
      <c r="B21318" s="0" t="n">
        <v>202509</v>
      </c>
      <c r="C21318" s="37" t="s">
        <v>136</v>
      </c>
      <c r="D21318" s="37" t="s">
        <v>223</v>
      </c>
      <c r="E21318" s="0" t="n">
        <v>1</v>
      </c>
      <c r="F21318" s="38" t="s">
        <v>71</v>
      </c>
      <c r="G21318" s="37" t="s">
        <v>224</v>
      </c>
      <c r="H21318" s="0" t="n">
        <v>2057917</v>
      </c>
      <c r="I21318" s="0" t="n">
        <v>628606</v>
      </c>
      <c r="J21318" s="0" t="n">
        <v>45668</v>
      </c>
    </row>
    <row r="21319" customFormat="false" ht="15" hidden="false" customHeight="false" outlineLevel="0" collapsed="false">
      <c r="A21319" s="0" t="n">
        <v>202509</v>
      </c>
      <c r="B21319" s="0" t="n">
        <v>202509</v>
      </c>
      <c r="C21319" s="37" t="s">
        <v>184</v>
      </c>
      <c r="D21319" s="37" t="s">
        <v>225</v>
      </c>
      <c r="E21319" s="0" t="n">
        <v>1</v>
      </c>
      <c r="F21319" s="38" t="s">
        <v>71</v>
      </c>
      <c r="G21319" s="37" t="s">
        <v>226</v>
      </c>
      <c r="H21319" s="0" t="n">
        <v>457251</v>
      </c>
      <c r="I21319" s="0" t="n">
        <v>177349</v>
      </c>
      <c r="J21319" s="0" t="n">
        <v>-1388</v>
      </c>
    </row>
    <row r="21320" customFormat="false" ht="15" hidden="false" customHeight="false" outlineLevel="0" collapsed="false">
      <c r="A21320" s="0" t="n">
        <v>202509</v>
      </c>
      <c r="B21320" s="0" t="n">
        <v>202509</v>
      </c>
      <c r="C21320" s="37" t="s">
        <v>197</v>
      </c>
      <c r="D21320" s="37" t="s">
        <v>193</v>
      </c>
      <c r="E21320" s="0" t="n">
        <v>1</v>
      </c>
      <c r="F21320" s="38" t="s">
        <v>71</v>
      </c>
      <c r="G21320" s="37" t="s">
        <v>227</v>
      </c>
      <c r="H21320" s="0" t="n">
        <v>1027212</v>
      </c>
      <c r="I21320" s="0" t="n">
        <v>918924</v>
      </c>
      <c r="J21320" s="0" t="n">
        <v>44812</v>
      </c>
    </row>
    <row r="21321" customFormat="false" ht="15" hidden="false" customHeight="false" outlineLevel="0" collapsed="false">
      <c r="A21321" s="0" t="n">
        <v>202509</v>
      </c>
      <c r="B21321" s="0" t="n">
        <v>202509</v>
      </c>
      <c r="C21321" s="37" t="s">
        <v>149</v>
      </c>
      <c r="D21321" s="37" t="s">
        <v>153</v>
      </c>
      <c r="E21321" s="0" t="n">
        <v>1</v>
      </c>
      <c r="F21321" s="38" t="s">
        <v>71</v>
      </c>
      <c r="G21321" s="37" t="s">
        <v>228</v>
      </c>
      <c r="H21321" s="0" t="n">
        <v>153273</v>
      </c>
      <c r="I21321" s="0" t="n">
        <v>111419</v>
      </c>
      <c r="J21321" s="0" t="n">
        <v>9641</v>
      </c>
    </row>
    <row r="21322" customFormat="false" ht="15" hidden="false" customHeight="false" outlineLevel="0" collapsed="false">
      <c r="A21322" s="0" t="n">
        <v>202509</v>
      </c>
      <c r="B21322" s="0" t="n">
        <v>202509</v>
      </c>
      <c r="C21322" s="37" t="s">
        <v>184</v>
      </c>
      <c r="D21322" s="37" t="s">
        <v>229</v>
      </c>
      <c r="E21322" s="0" t="n">
        <v>1</v>
      </c>
      <c r="F21322" s="38" t="s">
        <v>71</v>
      </c>
      <c r="G21322" s="37" t="s">
        <v>230</v>
      </c>
      <c r="H21322" s="0" t="n">
        <v>1236093</v>
      </c>
      <c r="I21322" s="0" t="n">
        <v>126798</v>
      </c>
      <c r="J21322" s="0" t="n">
        <v>23958</v>
      </c>
    </row>
    <row r="21323" customFormat="false" ht="15" hidden="false" customHeight="false" outlineLevel="0" collapsed="false">
      <c r="A21323" s="0" t="n">
        <v>202509</v>
      </c>
      <c r="B21323" s="0" t="n">
        <v>202509</v>
      </c>
      <c r="C21323" s="37" t="s">
        <v>115</v>
      </c>
      <c r="D21323" s="37" t="s">
        <v>231</v>
      </c>
      <c r="E21323" s="0" t="n">
        <v>1</v>
      </c>
      <c r="F21323" s="38" t="s">
        <v>71</v>
      </c>
      <c r="G21323" s="37" t="s">
        <v>232</v>
      </c>
      <c r="H21323" s="0" t="n">
        <v>714459</v>
      </c>
      <c r="I21323" s="0" t="n">
        <v>144443</v>
      </c>
      <c r="J21323" s="0" t="n">
        <v>15401</v>
      </c>
    </row>
    <row r="21324" customFormat="false" ht="15" hidden="false" customHeight="false" outlineLevel="0" collapsed="false">
      <c r="A21324" s="0" t="n">
        <v>202509</v>
      </c>
      <c r="B21324" s="0" t="n">
        <v>202509</v>
      </c>
      <c r="C21324" s="37" t="s">
        <v>124</v>
      </c>
      <c r="D21324" s="37" t="s">
        <v>233</v>
      </c>
      <c r="E21324" s="0" t="n">
        <v>1</v>
      </c>
      <c r="F21324" s="38" t="s">
        <v>71</v>
      </c>
      <c r="G21324" s="37" t="s">
        <v>234</v>
      </c>
      <c r="H21324" s="0" t="n">
        <v>299146</v>
      </c>
      <c r="I21324" s="0" t="n">
        <v>149293</v>
      </c>
      <c r="J21324" s="0" t="n">
        <v>28290</v>
      </c>
    </row>
    <row r="21325" customFormat="false" ht="15" hidden="false" customHeight="false" outlineLevel="0" collapsed="false">
      <c r="A21325" s="0" t="n">
        <v>202509</v>
      </c>
      <c r="B21325" s="0" t="n">
        <v>202509</v>
      </c>
      <c r="C21325" s="37" t="s">
        <v>184</v>
      </c>
      <c r="D21325" s="37" t="s">
        <v>235</v>
      </c>
      <c r="E21325" s="0" t="n">
        <v>1</v>
      </c>
      <c r="F21325" s="38" t="s">
        <v>71</v>
      </c>
      <c r="G21325" s="37" t="s">
        <v>236</v>
      </c>
      <c r="H21325" s="0" t="n">
        <v>536183</v>
      </c>
      <c r="I21325" s="0" t="n">
        <v>102695</v>
      </c>
      <c r="J21325" s="0" t="n">
        <v>-15247</v>
      </c>
    </row>
    <row r="21326" customFormat="false" ht="15" hidden="false" customHeight="false" outlineLevel="0" collapsed="false">
      <c r="A21326" s="0" t="n">
        <v>202509</v>
      </c>
      <c r="B21326" s="0" t="n">
        <v>202509</v>
      </c>
      <c r="C21326" s="37" t="s">
        <v>124</v>
      </c>
      <c r="D21326" s="37" t="s">
        <v>237</v>
      </c>
      <c r="E21326" s="0" t="n">
        <v>1</v>
      </c>
      <c r="F21326" s="38" t="s">
        <v>71</v>
      </c>
      <c r="G21326" s="37" t="s">
        <v>238</v>
      </c>
      <c r="H21326" s="0" t="n">
        <v>430214</v>
      </c>
      <c r="I21326" s="0" t="n">
        <v>133131</v>
      </c>
      <c r="J21326" s="0" t="n">
        <v>29298</v>
      </c>
    </row>
    <row r="21327" customFormat="false" ht="15" hidden="false" customHeight="false" outlineLevel="0" collapsed="false">
      <c r="A21327" s="0" t="n">
        <v>202509</v>
      </c>
      <c r="B21327" s="0" t="n">
        <v>202509</v>
      </c>
      <c r="C21327" s="37" t="s">
        <v>124</v>
      </c>
      <c r="D21327" s="37" t="s">
        <v>107</v>
      </c>
      <c r="E21327" s="0" t="n">
        <v>1</v>
      </c>
      <c r="F21327" s="38" t="s">
        <v>71</v>
      </c>
      <c r="G21327" s="37" t="s">
        <v>239</v>
      </c>
      <c r="H21327" s="0" t="n">
        <v>430438</v>
      </c>
      <c r="I21327" s="0" t="n">
        <v>186212</v>
      </c>
      <c r="J21327" s="0" t="n">
        <v>-10082</v>
      </c>
    </row>
    <row r="21328" customFormat="false" ht="15" hidden="false" customHeight="false" outlineLevel="0" collapsed="false">
      <c r="A21328" s="0" t="n">
        <v>202509</v>
      </c>
      <c r="B21328" s="0" t="n">
        <v>202509</v>
      </c>
      <c r="C21328" s="37" t="s">
        <v>106</v>
      </c>
      <c r="D21328" s="37" t="s">
        <v>139</v>
      </c>
      <c r="E21328" s="0" t="n">
        <v>1</v>
      </c>
      <c r="F21328" s="38" t="s">
        <v>71</v>
      </c>
      <c r="G21328" s="37" t="s">
        <v>240</v>
      </c>
      <c r="H21328" s="0" t="n">
        <v>4688325</v>
      </c>
      <c r="I21328" s="0" t="n">
        <v>1702830</v>
      </c>
      <c r="J21328" s="0" t="n">
        <v>267204</v>
      </c>
    </row>
    <row r="21329" customFormat="false" ht="15" hidden="false" customHeight="false" outlineLevel="0" collapsed="false">
      <c r="A21329" s="0" t="n">
        <v>202509</v>
      </c>
      <c r="B21329" s="0" t="n">
        <v>202509</v>
      </c>
      <c r="C21329" s="37" t="s">
        <v>106</v>
      </c>
      <c r="D21329" s="37" t="s">
        <v>241</v>
      </c>
      <c r="E21329" s="0" t="n">
        <v>1</v>
      </c>
      <c r="F21329" s="38" t="s">
        <v>71</v>
      </c>
      <c r="G21329" s="37" t="s">
        <v>242</v>
      </c>
      <c r="H21329" s="0" t="n">
        <v>550444</v>
      </c>
      <c r="I21329" s="0" t="n">
        <v>356129</v>
      </c>
      <c r="J21329" s="0" t="n">
        <v>-82204</v>
      </c>
    </row>
    <row r="21330" customFormat="false" ht="15" hidden="false" customHeight="false" outlineLevel="0" collapsed="false">
      <c r="A21330" s="0" t="n">
        <v>202509</v>
      </c>
      <c r="B21330" s="0" t="n">
        <v>202509</v>
      </c>
      <c r="C21330" s="37" t="s">
        <v>158</v>
      </c>
      <c r="D21330" s="37" t="s">
        <v>243</v>
      </c>
      <c r="E21330" s="0" t="n">
        <v>1</v>
      </c>
      <c r="F21330" s="38" t="s">
        <v>71</v>
      </c>
      <c r="G21330" s="37" t="s">
        <v>244</v>
      </c>
      <c r="H21330" s="0" t="n">
        <v>431394</v>
      </c>
      <c r="I21330" s="0" t="n">
        <v>112101</v>
      </c>
      <c r="J21330" s="0" t="n">
        <v>9704</v>
      </c>
    </row>
    <row r="21331" customFormat="false" ht="15" hidden="false" customHeight="false" outlineLevel="0" collapsed="false">
      <c r="A21331" s="0" t="n">
        <v>202509</v>
      </c>
      <c r="B21331" s="0" t="n">
        <v>202509</v>
      </c>
      <c r="C21331" s="37" t="s">
        <v>112</v>
      </c>
      <c r="D21331" s="37" t="s">
        <v>245</v>
      </c>
      <c r="E21331" s="0" t="n">
        <v>1</v>
      </c>
      <c r="F21331" s="38" t="s">
        <v>71</v>
      </c>
      <c r="G21331" s="37" t="s">
        <v>246</v>
      </c>
      <c r="H21331" s="0" t="n">
        <v>40701</v>
      </c>
      <c r="I21331" s="0" t="n">
        <v>6131</v>
      </c>
      <c r="J21331" s="0" t="n">
        <v>1071</v>
      </c>
    </row>
    <row r="21332" customFormat="false" ht="15" hidden="false" customHeight="false" outlineLevel="0" collapsed="false">
      <c r="A21332" s="0" t="n">
        <v>202509</v>
      </c>
      <c r="B21332" s="0" t="n">
        <v>202509</v>
      </c>
      <c r="C21332" s="37" t="s">
        <v>197</v>
      </c>
      <c r="D21332" s="37" t="s">
        <v>247</v>
      </c>
      <c r="E21332" s="0" t="n">
        <v>1</v>
      </c>
      <c r="F21332" s="38" t="s">
        <v>71</v>
      </c>
      <c r="G21332" s="37" t="s">
        <v>248</v>
      </c>
      <c r="H21332" s="0" t="n">
        <v>222070</v>
      </c>
      <c r="I21332" s="0" t="n">
        <v>34965</v>
      </c>
      <c r="J21332" s="0" t="n">
        <v>-145</v>
      </c>
    </row>
    <row r="21333" customFormat="false" ht="15" hidden="false" customHeight="false" outlineLevel="0" collapsed="false">
      <c r="A21333" s="0" t="n">
        <v>202509</v>
      </c>
      <c r="B21333" s="0" t="n">
        <v>202509</v>
      </c>
      <c r="C21333" s="37" t="s">
        <v>106</v>
      </c>
      <c r="D21333" s="37" t="s">
        <v>249</v>
      </c>
      <c r="E21333" s="0" t="n">
        <v>1</v>
      </c>
      <c r="F21333" s="38" t="s">
        <v>71</v>
      </c>
      <c r="G21333" s="37" t="s">
        <v>250</v>
      </c>
      <c r="H21333" s="0" t="n">
        <v>271701</v>
      </c>
      <c r="I21333" s="0" t="n">
        <v>164646</v>
      </c>
      <c r="J21333" s="0" t="n">
        <v>13763</v>
      </c>
    </row>
    <row r="21334" customFormat="false" ht="15" hidden="false" customHeight="false" outlineLevel="0" collapsed="false">
      <c r="A21334" s="0" t="n">
        <v>202509</v>
      </c>
      <c r="B21334" s="0" t="n">
        <v>202509</v>
      </c>
      <c r="C21334" s="37" t="s">
        <v>98</v>
      </c>
      <c r="D21334" s="37" t="s">
        <v>251</v>
      </c>
      <c r="E21334" s="0" t="n">
        <v>1</v>
      </c>
      <c r="F21334" s="38" t="s">
        <v>71</v>
      </c>
      <c r="G21334" s="37" t="s">
        <v>252</v>
      </c>
      <c r="H21334" s="0" t="n">
        <v>297435</v>
      </c>
      <c r="I21334" s="0" t="n">
        <v>147436</v>
      </c>
      <c r="J21334" s="0" t="n">
        <v>25453</v>
      </c>
    </row>
    <row r="21335" customFormat="false" ht="15" hidden="false" customHeight="false" outlineLevel="0" collapsed="false">
      <c r="A21335" s="0" t="n">
        <v>202509</v>
      </c>
      <c r="B21335" s="0" t="n">
        <v>202509</v>
      </c>
      <c r="C21335" s="37" t="s">
        <v>124</v>
      </c>
      <c r="D21335" s="37" t="s">
        <v>253</v>
      </c>
      <c r="E21335" s="0" t="n">
        <v>1</v>
      </c>
      <c r="F21335" s="38" t="s">
        <v>71</v>
      </c>
      <c r="G21335" s="37" t="s">
        <v>254</v>
      </c>
      <c r="H21335" s="0" t="n">
        <v>2362040</v>
      </c>
      <c r="I21335" s="0" t="n">
        <v>597034</v>
      </c>
      <c r="J21335" s="0" t="n">
        <v>91603</v>
      </c>
    </row>
    <row r="21336" customFormat="false" ht="15" hidden="false" customHeight="false" outlineLevel="0" collapsed="false">
      <c r="A21336" s="0" t="n">
        <v>202509</v>
      </c>
      <c r="B21336" s="0" t="n">
        <v>202509</v>
      </c>
      <c r="C21336" s="37" t="s">
        <v>101</v>
      </c>
      <c r="D21336" s="37" t="s">
        <v>255</v>
      </c>
      <c r="E21336" s="0" t="n">
        <v>1</v>
      </c>
      <c r="F21336" s="38" t="s">
        <v>71</v>
      </c>
      <c r="G21336" s="37" t="s">
        <v>256</v>
      </c>
      <c r="H21336" s="0" t="n">
        <v>480608</v>
      </c>
      <c r="I21336" s="0" t="n">
        <v>102239</v>
      </c>
      <c r="J21336" s="0" t="n">
        <v>-7766</v>
      </c>
    </row>
    <row r="21337" customFormat="false" ht="15" hidden="false" customHeight="false" outlineLevel="0" collapsed="false">
      <c r="A21337" s="0" t="n">
        <v>202509</v>
      </c>
      <c r="B21337" s="0" t="n">
        <v>202509</v>
      </c>
      <c r="C21337" s="37" t="s">
        <v>112</v>
      </c>
      <c r="D21337" s="37" t="s">
        <v>132</v>
      </c>
      <c r="E21337" s="0" t="n">
        <v>1</v>
      </c>
      <c r="F21337" s="38" t="s">
        <v>71</v>
      </c>
      <c r="G21337" s="37" t="s">
        <v>257</v>
      </c>
      <c r="H21337" s="0" t="n">
        <v>2309490</v>
      </c>
      <c r="I21337" s="0" t="n">
        <v>852467</v>
      </c>
      <c r="J21337" s="0" t="n">
        <v>153351</v>
      </c>
    </row>
    <row r="21338" customFormat="false" ht="15" hidden="false" customHeight="false" outlineLevel="0" collapsed="false">
      <c r="A21338" s="0" t="n">
        <v>202509</v>
      </c>
      <c r="B21338" s="0" t="n">
        <v>202509</v>
      </c>
      <c r="C21338" s="37" t="s">
        <v>115</v>
      </c>
      <c r="D21338" s="37" t="s">
        <v>258</v>
      </c>
      <c r="E21338" s="0" t="n">
        <v>1</v>
      </c>
      <c r="F21338" s="38" t="s">
        <v>71</v>
      </c>
      <c r="G21338" s="37" t="s">
        <v>259</v>
      </c>
      <c r="H21338" s="0" t="n">
        <v>814667</v>
      </c>
      <c r="I21338" s="0" t="n">
        <v>204092</v>
      </c>
      <c r="J21338" s="0" t="n">
        <v>51200</v>
      </c>
    </row>
    <row r="21339" customFormat="false" ht="15" hidden="false" customHeight="false" outlineLevel="0" collapsed="false">
      <c r="A21339" s="0" t="n">
        <v>202509</v>
      </c>
      <c r="B21339" s="0" t="n">
        <v>202509</v>
      </c>
      <c r="C21339" s="37" t="s">
        <v>184</v>
      </c>
      <c r="D21339" s="37" t="s">
        <v>179</v>
      </c>
      <c r="E21339" s="0" t="n">
        <v>1</v>
      </c>
      <c r="F21339" s="38" t="s">
        <v>71</v>
      </c>
      <c r="G21339" s="37" t="s">
        <v>260</v>
      </c>
      <c r="H21339" s="0" t="n">
        <v>475897</v>
      </c>
      <c r="I21339" s="0" t="n">
        <v>151587</v>
      </c>
      <c r="J21339" s="0" t="n">
        <v>30546</v>
      </c>
    </row>
    <row r="21340" customFormat="false" ht="15" hidden="false" customHeight="false" outlineLevel="0" collapsed="false">
      <c r="A21340" s="0" t="n">
        <v>202509</v>
      </c>
      <c r="B21340" s="0" t="n">
        <v>202509</v>
      </c>
      <c r="C21340" s="37" t="s">
        <v>158</v>
      </c>
      <c r="D21340" s="37" t="s">
        <v>155</v>
      </c>
      <c r="E21340" s="0" t="n">
        <v>1</v>
      </c>
      <c r="F21340" s="38" t="s">
        <v>71</v>
      </c>
      <c r="G21340" s="37" t="s">
        <v>261</v>
      </c>
      <c r="H21340" s="0" t="n">
        <v>718923</v>
      </c>
      <c r="I21340" s="0" t="n">
        <v>210334</v>
      </c>
      <c r="J21340" s="0" t="n">
        <v>-9053</v>
      </c>
    </row>
    <row r="21341" customFormat="false" ht="15" hidden="false" customHeight="false" outlineLevel="0" collapsed="false">
      <c r="A21341" s="0" t="n">
        <v>202509</v>
      </c>
      <c r="B21341" s="0" t="n">
        <v>202509</v>
      </c>
      <c r="C21341" s="37" t="s">
        <v>98</v>
      </c>
      <c r="D21341" s="37" t="s">
        <v>262</v>
      </c>
      <c r="E21341" s="0" t="n">
        <v>1</v>
      </c>
      <c r="F21341" s="38" t="s">
        <v>71</v>
      </c>
      <c r="G21341" s="37" t="s">
        <v>263</v>
      </c>
      <c r="H21341" s="0" t="n">
        <v>577202</v>
      </c>
      <c r="I21341" s="0" t="n">
        <v>158244</v>
      </c>
      <c r="J21341" s="0" t="n">
        <v>-4518</v>
      </c>
    </row>
    <row r="21342" customFormat="false" ht="15" hidden="false" customHeight="false" outlineLevel="0" collapsed="false">
      <c r="A21342" s="0" t="n">
        <v>202509</v>
      </c>
      <c r="B21342" s="0" t="n">
        <v>202509</v>
      </c>
      <c r="C21342" s="37" t="s">
        <v>98</v>
      </c>
      <c r="D21342" s="37" t="s">
        <v>214</v>
      </c>
      <c r="E21342" s="0" t="n">
        <v>1</v>
      </c>
      <c r="F21342" s="38" t="s">
        <v>71</v>
      </c>
      <c r="G21342" s="37" t="s">
        <v>264</v>
      </c>
      <c r="H21342" s="0" t="n">
        <v>5260407</v>
      </c>
      <c r="I21342" s="0" t="n">
        <v>1238732</v>
      </c>
      <c r="J21342" s="0" t="n">
        <v>108525</v>
      </c>
    </row>
    <row r="21343" customFormat="false" ht="15" hidden="false" customHeight="false" outlineLevel="0" collapsed="false">
      <c r="A21343" s="0" t="n">
        <v>202509</v>
      </c>
      <c r="B21343" s="0" t="n">
        <v>202509</v>
      </c>
      <c r="C21343" s="37" t="s">
        <v>101</v>
      </c>
      <c r="D21343" s="37" t="s">
        <v>161</v>
      </c>
      <c r="E21343" s="0" t="n">
        <v>1</v>
      </c>
      <c r="F21343" s="38" t="s">
        <v>71</v>
      </c>
      <c r="G21343" s="37" t="s">
        <v>265</v>
      </c>
      <c r="H21343" s="0" t="n">
        <v>39800</v>
      </c>
      <c r="I21343" s="0" t="n">
        <v>9884</v>
      </c>
      <c r="J21343" s="0" t="n">
        <v>1369</v>
      </c>
    </row>
    <row r="21344" customFormat="false" ht="15" hidden="false" customHeight="false" outlineLevel="0" collapsed="false">
      <c r="A21344" s="0" t="n">
        <v>202509</v>
      </c>
      <c r="B21344" s="0" t="n">
        <v>202509</v>
      </c>
      <c r="C21344" s="37" t="s">
        <v>106</v>
      </c>
      <c r="D21344" s="37" t="s">
        <v>102</v>
      </c>
      <c r="E21344" s="0" t="n">
        <v>1</v>
      </c>
      <c r="F21344" s="38" t="s">
        <v>71</v>
      </c>
      <c r="G21344" s="37" t="s">
        <v>266</v>
      </c>
      <c r="H21344" s="0" t="n">
        <v>45034</v>
      </c>
      <c r="I21344" s="0" t="n">
        <v>12416</v>
      </c>
      <c r="J21344" s="0" t="n">
        <v>2075</v>
      </c>
    </row>
    <row r="21345" customFormat="false" ht="15" hidden="false" customHeight="false" outlineLevel="0" collapsed="false">
      <c r="A21345" s="0" t="n">
        <v>202509</v>
      </c>
      <c r="B21345" s="0" t="n">
        <v>202509</v>
      </c>
      <c r="C21345" s="37" t="s">
        <v>95</v>
      </c>
      <c r="D21345" s="37" t="s">
        <v>267</v>
      </c>
      <c r="E21345" s="0" t="n">
        <v>1</v>
      </c>
      <c r="F21345" s="38" t="s">
        <v>71</v>
      </c>
      <c r="G21345" s="37" t="s">
        <v>268</v>
      </c>
      <c r="H21345" s="0" t="n">
        <v>427754</v>
      </c>
      <c r="I21345" s="0" t="n">
        <v>100014</v>
      </c>
      <c r="J21345" s="0" t="n">
        <v>81</v>
      </c>
    </row>
    <row r="21346" customFormat="false" ht="15" hidden="false" customHeight="false" outlineLevel="0" collapsed="false">
      <c r="A21346" s="0" t="n">
        <v>202509</v>
      </c>
      <c r="B21346" s="0" t="n">
        <v>202509</v>
      </c>
      <c r="C21346" s="37" t="s">
        <v>136</v>
      </c>
      <c r="D21346" s="37" t="s">
        <v>269</v>
      </c>
      <c r="E21346" s="0" t="n">
        <v>1</v>
      </c>
      <c r="F21346" s="38" t="s">
        <v>71</v>
      </c>
      <c r="G21346" s="37" t="s">
        <v>270</v>
      </c>
      <c r="H21346" s="0" t="n">
        <v>652660</v>
      </c>
      <c r="I21346" s="0" t="n">
        <v>115815</v>
      </c>
      <c r="J21346" s="0" t="n">
        <v>8404</v>
      </c>
    </row>
    <row r="21347" customFormat="false" ht="15" hidden="false" customHeight="false" outlineLevel="0" collapsed="false">
      <c r="A21347" s="0" t="n">
        <v>202509</v>
      </c>
      <c r="B21347" s="0" t="n">
        <v>202509</v>
      </c>
      <c r="C21347" s="37" t="s">
        <v>98</v>
      </c>
      <c r="D21347" s="37" t="s">
        <v>181</v>
      </c>
      <c r="E21347" s="0" t="n">
        <v>1</v>
      </c>
      <c r="F21347" s="38" t="s">
        <v>71</v>
      </c>
      <c r="G21347" s="37" t="s">
        <v>271</v>
      </c>
      <c r="H21347" s="0" t="n">
        <v>1042444</v>
      </c>
      <c r="I21347" s="0" t="n">
        <v>187118</v>
      </c>
      <c r="J21347" s="0" t="n">
        <v>-341</v>
      </c>
    </row>
    <row r="21348" customFormat="false" ht="15" hidden="false" customHeight="false" outlineLevel="0" collapsed="false">
      <c r="A21348" s="0" t="n">
        <v>202509</v>
      </c>
      <c r="B21348" s="0" t="n">
        <v>202509</v>
      </c>
      <c r="C21348" s="37" t="s">
        <v>197</v>
      </c>
      <c r="D21348" s="37" t="s">
        <v>255</v>
      </c>
      <c r="E21348" s="0" t="n">
        <v>1</v>
      </c>
      <c r="F21348" s="38" t="s">
        <v>71</v>
      </c>
      <c r="G21348" s="37" t="s">
        <v>272</v>
      </c>
      <c r="H21348" s="0" t="n">
        <v>1082750</v>
      </c>
      <c r="I21348" s="0" t="n">
        <v>262669</v>
      </c>
      <c r="J21348" s="0" t="n">
        <v>-5430</v>
      </c>
    </row>
    <row r="21349" customFormat="false" ht="15" hidden="false" customHeight="false" outlineLevel="0" collapsed="false">
      <c r="A21349" s="0" t="n">
        <v>202509</v>
      </c>
      <c r="B21349" s="0" t="n">
        <v>202509</v>
      </c>
      <c r="C21349" s="37" t="s">
        <v>106</v>
      </c>
      <c r="D21349" s="37" t="s">
        <v>273</v>
      </c>
      <c r="E21349" s="0" t="n">
        <v>1</v>
      </c>
      <c r="F21349" s="38" t="s">
        <v>71</v>
      </c>
      <c r="G21349" s="37" t="s">
        <v>274</v>
      </c>
      <c r="H21349" s="0" t="n">
        <v>446843</v>
      </c>
      <c r="I21349" s="0" t="n">
        <v>116873</v>
      </c>
      <c r="J21349" s="0" t="n">
        <v>14099</v>
      </c>
    </row>
    <row r="21350" customFormat="false" ht="15" hidden="false" customHeight="false" outlineLevel="0" collapsed="false">
      <c r="A21350" s="0" t="n">
        <v>202509</v>
      </c>
      <c r="B21350" s="0" t="n">
        <v>202509</v>
      </c>
      <c r="C21350" s="37" t="s">
        <v>124</v>
      </c>
      <c r="D21350" s="37" t="s">
        <v>275</v>
      </c>
      <c r="E21350" s="0" t="n">
        <v>1</v>
      </c>
      <c r="F21350" s="38" t="s">
        <v>71</v>
      </c>
      <c r="G21350" s="37" t="s">
        <v>276</v>
      </c>
      <c r="H21350" s="0" t="n">
        <v>1830845</v>
      </c>
      <c r="I21350" s="0" t="n">
        <v>232846</v>
      </c>
      <c r="J21350" s="0" t="n">
        <v>16918</v>
      </c>
    </row>
    <row r="21351" customFormat="false" ht="15" hidden="false" customHeight="false" outlineLevel="0" collapsed="false">
      <c r="A21351" s="0" t="n">
        <v>202509</v>
      </c>
      <c r="B21351" s="0" t="n">
        <v>202509</v>
      </c>
      <c r="C21351" s="37" t="s">
        <v>115</v>
      </c>
      <c r="D21351" s="37" t="s">
        <v>277</v>
      </c>
      <c r="E21351" s="0" t="n">
        <v>1</v>
      </c>
      <c r="F21351" s="38" t="s">
        <v>71</v>
      </c>
      <c r="G21351" s="37" t="s">
        <v>278</v>
      </c>
      <c r="H21351" s="0" t="n">
        <v>1764598</v>
      </c>
      <c r="I21351" s="0" t="n">
        <v>293471</v>
      </c>
      <c r="J21351" s="0" t="n">
        <v>36843</v>
      </c>
    </row>
    <row r="21352" customFormat="false" ht="15" hidden="false" customHeight="false" outlineLevel="0" collapsed="false">
      <c r="A21352" s="0" t="n">
        <v>202509</v>
      </c>
      <c r="B21352" s="0" t="n">
        <v>202509</v>
      </c>
      <c r="C21352" s="37" t="s">
        <v>115</v>
      </c>
      <c r="D21352" s="37" t="s">
        <v>269</v>
      </c>
      <c r="E21352" s="0" t="n">
        <v>1</v>
      </c>
      <c r="F21352" s="38" t="s">
        <v>71</v>
      </c>
      <c r="G21352" s="37" t="s">
        <v>279</v>
      </c>
      <c r="H21352" s="0" t="n">
        <v>921930</v>
      </c>
      <c r="I21352" s="0" t="n">
        <v>142986</v>
      </c>
      <c r="J21352" s="0" t="n">
        <v>3264</v>
      </c>
    </row>
    <row r="21353" customFormat="false" ht="15" hidden="false" customHeight="false" outlineLevel="0" collapsed="false">
      <c r="A21353" s="0" t="n">
        <v>202509</v>
      </c>
      <c r="B21353" s="0" t="n">
        <v>202509</v>
      </c>
      <c r="C21353" s="37" t="s">
        <v>197</v>
      </c>
      <c r="D21353" s="37" t="s">
        <v>280</v>
      </c>
      <c r="E21353" s="0" t="n">
        <v>1</v>
      </c>
      <c r="F21353" s="38" t="s">
        <v>71</v>
      </c>
      <c r="G21353" s="37" t="s">
        <v>281</v>
      </c>
      <c r="H21353" s="0" t="n">
        <v>1676391</v>
      </c>
      <c r="I21353" s="0" t="n">
        <v>617482</v>
      </c>
      <c r="J21353" s="0" t="n">
        <v>90750</v>
      </c>
    </row>
    <row r="21354" customFormat="false" ht="15" hidden="false" customHeight="false" outlineLevel="0" collapsed="false">
      <c r="A21354" s="0" t="n">
        <v>202509</v>
      </c>
      <c r="B21354" s="0" t="n">
        <v>202509</v>
      </c>
      <c r="C21354" s="37" t="s">
        <v>158</v>
      </c>
      <c r="D21354" s="37" t="s">
        <v>282</v>
      </c>
      <c r="E21354" s="0" t="n">
        <v>1</v>
      </c>
      <c r="F21354" s="38" t="s">
        <v>71</v>
      </c>
      <c r="G21354" s="37" t="s">
        <v>283</v>
      </c>
      <c r="H21354" s="0" t="n">
        <v>705660</v>
      </c>
      <c r="I21354" s="0" t="n">
        <v>161960</v>
      </c>
      <c r="J21354" s="0" t="n">
        <v>-5305</v>
      </c>
    </row>
    <row r="21355" customFormat="false" ht="15" hidden="false" customHeight="false" outlineLevel="0" collapsed="false">
      <c r="A21355" s="0" t="n">
        <v>202509</v>
      </c>
      <c r="B21355" s="0" t="n">
        <v>202509</v>
      </c>
      <c r="C21355" s="37" t="s">
        <v>152</v>
      </c>
      <c r="D21355" s="37" t="s">
        <v>284</v>
      </c>
      <c r="E21355" s="0" t="n">
        <v>1</v>
      </c>
      <c r="F21355" s="38" t="s">
        <v>71</v>
      </c>
      <c r="G21355" s="37" t="s">
        <v>285</v>
      </c>
      <c r="H21355" s="0" t="n">
        <v>311276</v>
      </c>
      <c r="I21355" s="0" t="n">
        <v>29087</v>
      </c>
      <c r="J21355" s="0" t="n">
        <v>1002</v>
      </c>
    </row>
    <row r="21356" customFormat="false" ht="15" hidden="false" customHeight="false" outlineLevel="0" collapsed="false">
      <c r="A21356" s="0" t="n">
        <v>202509</v>
      </c>
      <c r="B21356" s="0" t="n">
        <v>202509</v>
      </c>
      <c r="C21356" s="37" t="s">
        <v>95</v>
      </c>
      <c r="D21356" s="37" t="s">
        <v>210</v>
      </c>
      <c r="E21356" s="0" t="n">
        <v>1</v>
      </c>
      <c r="F21356" s="38" t="s">
        <v>71</v>
      </c>
      <c r="G21356" s="37" t="s">
        <v>286</v>
      </c>
      <c r="H21356" s="0" t="n">
        <v>1495996</v>
      </c>
      <c r="I21356" s="0" t="n">
        <v>565036</v>
      </c>
      <c r="J21356" s="0" t="n">
        <v>-17331</v>
      </c>
    </row>
    <row r="21357" customFormat="false" ht="15" hidden="false" customHeight="false" outlineLevel="0" collapsed="false">
      <c r="A21357" s="0" t="n">
        <v>202509</v>
      </c>
      <c r="B21357" s="0" t="n">
        <v>202509</v>
      </c>
      <c r="C21357" s="37" t="s">
        <v>136</v>
      </c>
      <c r="D21357" s="37" t="s">
        <v>223</v>
      </c>
      <c r="E21357" s="0" t="n">
        <v>1</v>
      </c>
      <c r="F21357" s="38" t="s">
        <v>71</v>
      </c>
      <c r="G21357" s="37" t="s">
        <v>287</v>
      </c>
      <c r="H21357" s="0" t="n">
        <v>597278</v>
      </c>
      <c r="I21357" s="0" t="n">
        <v>198768</v>
      </c>
      <c r="J21357" s="0" t="n">
        <v>21557</v>
      </c>
    </row>
    <row r="21358" customFormat="false" ht="15" hidden="false" customHeight="false" outlineLevel="0" collapsed="false">
      <c r="A21358" s="0" t="n">
        <v>202509</v>
      </c>
      <c r="B21358" s="0" t="n">
        <v>202509</v>
      </c>
      <c r="C21358" s="37" t="s">
        <v>152</v>
      </c>
      <c r="D21358" s="37" t="s">
        <v>288</v>
      </c>
      <c r="E21358" s="0" t="n">
        <v>1</v>
      </c>
      <c r="F21358" s="38" t="s">
        <v>71</v>
      </c>
      <c r="G21358" s="37" t="s">
        <v>289</v>
      </c>
      <c r="H21358" s="0" t="n">
        <v>424094</v>
      </c>
      <c r="I21358" s="0" t="n">
        <v>208270</v>
      </c>
      <c r="J21358" s="0" t="n">
        <v>54411</v>
      </c>
    </row>
    <row r="21359" customFormat="false" ht="15" hidden="false" customHeight="false" outlineLevel="0" collapsed="false">
      <c r="A21359" s="0" t="n">
        <v>202509</v>
      </c>
      <c r="B21359" s="0" t="n">
        <v>202509</v>
      </c>
      <c r="C21359" s="37" t="s">
        <v>112</v>
      </c>
      <c r="D21359" s="37" t="s">
        <v>290</v>
      </c>
      <c r="E21359" s="0" t="n">
        <v>1</v>
      </c>
      <c r="F21359" s="38" t="s">
        <v>71</v>
      </c>
      <c r="G21359" s="37" t="s">
        <v>291</v>
      </c>
      <c r="H21359" s="0" t="n">
        <v>3735139</v>
      </c>
      <c r="I21359" s="0" t="n">
        <v>1671366</v>
      </c>
      <c r="J21359" s="0" t="n">
        <v>195326</v>
      </c>
    </row>
    <row r="21360" customFormat="false" ht="15" hidden="false" customHeight="false" outlineLevel="0" collapsed="false">
      <c r="A21360" s="0" t="n">
        <v>202509</v>
      </c>
      <c r="B21360" s="0" t="n">
        <v>202509</v>
      </c>
      <c r="C21360" s="37" t="s">
        <v>106</v>
      </c>
      <c r="D21360" s="37" t="s">
        <v>292</v>
      </c>
      <c r="E21360" s="0" t="n">
        <v>1</v>
      </c>
      <c r="F21360" s="38" t="s">
        <v>71</v>
      </c>
      <c r="G21360" s="37" t="s">
        <v>293</v>
      </c>
      <c r="H21360" s="0" t="n">
        <v>28360</v>
      </c>
      <c r="I21360" s="0" t="n">
        <v>10718</v>
      </c>
      <c r="J21360" s="0" t="n">
        <v>748</v>
      </c>
    </row>
    <row r="21361" customFormat="false" ht="15" hidden="false" customHeight="false" outlineLevel="0" collapsed="false">
      <c r="A21361" s="0" t="n">
        <v>202509</v>
      </c>
      <c r="B21361" s="0" t="n">
        <v>202509</v>
      </c>
      <c r="C21361" s="37" t="s">
        <v>136</v>
      </c>
      <c r="D21361" s="37" t="s">
        <v>294</v>
      </c>
      <c r="E21361" s="0" t="n">
        <v>1</v>
      </c>
      <c r="F21361" s="38" t="s">
        <v>71</v>
      </c>
      <c r="G21361" s="37" t="s">
        <v>295</v>
      </c>
      <c r="H21361" s="0" t="n">
        <v>110635</v>
      </c>
      <c r="I21361" s="0" t="n">
        <v>74460</v>
      </c>
      <c r="J21361" s="0" t="n">
        <v>4486</v>
      </c>
    </row>
    <row r="21362" customFormat="false" ht="15" hidden="false" customHeight="false" outlineLevel="0" collapsed="false">
      <c r="A21362" s="0" t="n">
        <v>202509</v>
      </c>
      <c r="B21362" s="0" t="n">
        <v>202509</v>
      </c>
      <c r="C21362" s="37" t="s">
        <v>101</v>
      </c>
      <c r="D21362" s="37" t="s">
        <v>296</v>
      </c>
      <c r="E21362" s="0" t="n">
        <v>1</v>
      </c>
      <c r="F21362" s="38" t="s">
        <v>71</v>
      </c>
      <c r="G21362" s="37" t="s">
        <v>297</v>
      </c>
      <c r="H21362" s="0" t="n">
        <v>100765</v>
      </c>
      <c r="I21362" s="0" t="n">
        <v>104289</v>
      </c>
      <c r="J21362" s="0" t="n">
        <v>2294</v>
      </c>
    </row>
    <row r="21363" customFormat="false" ht="15" hidden="false" customHeight="false" outlineLevel="0" collapsed="false">
      <c r="A21363" s="0" t="n">
        <v>202509</v>
      </c>
      <c r="B21363" s="0" t="n">
        <v>202509</v>
      </c>
      <c r="C21363" s="37" t="s">
        <v>149</v>
      </c>
      <c r="D21363" s="37" t="s">
        <v>298</v>
      </c>
      <c r="E21363" s="0" t="n">
        <v>1</v>
      </c>
      <c r="F21363" s="38" t="s">
        <v>71</v>
      </c>
      <c r="G21363" s="37" t="s">
        <v>299</v>
      </c>
      <c r="H21363" s="0" t="n">
        <v>369915</v>
      </c>
      <c r="I21363" s="0" t="n">
        <v>105145</v>
      </c>
      <c r="J21363" s="0" t="n">
        <v>20032</v>
      </c>
    </row>
    <row r="21364" customFormat="false" ht="15" hidden="false" customHeight="false" outlineLevel="0" collapsed="false">
      <c r="A21364" s="0" t="n">
        <v>202509</v>
      </c>
      <c r="B21364" s="0" t="n">
        <v>202509</v>
      </c>
      <c r="C21364" s="37" t="s">
        <v>184</v>
      </c>
      <c r="D21364" s="37" t="s">
        <v>300</v>
      </c>
      <c r="E21364" s="0" t="n">
        <v>1</v>
      </c>
      <c r="F21364" s="38" t="s">
        <v>71</v>
      </c>
      <c r="G21364" s="37" t="s">
        <v>301</v>
      </c>
      <c r="H21364" s="0" t="n">
        <v>460337</v>
      </c>
      <c r="I21364" s="0" t="n">
        <v>183136</v>
      </c>
      <c r="J21364" s="0" t="n">
        <v>22195</v>
      </c>
    </row>
    <row r="21365" customFormat="false" ht="15" hidden="false" customHeight="false" outlineLevel="0" collapsed="false">
      <c r="A21365" s="0" t="n">
        <v>202509</v>
      </c>
      <c r="B21365" s="0" t="n">
        <v>202509</v>
      </c>
      <c r="C21365" s="37" t="s">
        <v>136</v>
      </c>
      <c r="D21365" s="37" t="s">
        <v>298</v>
      </c>
      <c r="E21365" s="0" t="n">
        <v>1</v>
      </c>
      <c r="F21365" s="38" t="s">
        <v>71</v>
      </c>
      <c r="G21365" s="37" t="s">
        <v>302</v>
      </c>
      <c r="H21365" s="0" t="n">
        <v>71426</v>
      </c>
      <c r="I21365" s="0" t="n">
        <v>22817</v>
      </c>
      <c r="J21365" s="0" t="n">
        <v>-1993</v>
      </c>
    </row>
    <row r="21366" customFormat="false" ht="15" hidden="false" customHeight="false" outlineLevel="0" collapsed="false">
      <c r="A21366" s="0" t="n">
        <v>202509</v>
      </c>
      <c r="B21366" s="0" t="n">
        <v>202509</v>
      </c>
      <c r="C21366" s="37" t="s">
        <v>149</v>
      </c>
      <c r="D21366" s="37" t="s">
        <v>303</v>
      </c>
      <c r="E21366" s="0" t="n">
        <v>1</v>
      </c>
      <c r="F21366" s="38" t="s">
        <v>71</v>
      </c>
      <c r="G21366" s="37" t="s">
        <v>304</v>
      </c>
      <c r="H21366" s="0" t="n">
        <v>170370</v>
      </c>
      <c r="I21366" s="0" t="n">
        <v>43572</v>
      </c>
      <c r="J21366" s="0" t="n">
        <v>8228</v>
      </c>
    </row>
    <row r="21367" customFormat="false" ht="15" hidden="false" customHeight="false" outlineLevel="0" collapsed="false">
      <c r="A21367" s="0" t="n">
        <v>202509</v>
      </c>
      <c r="B21367" s="0" t="n">
        <v>202509</v>
      </c>
      <c r="C21367" s="37" t="s">
        <v>106</v>
      </c>
      <c r="D21367" s="37" t="s">
        <v>107</v>
      </c>
      <c r="E21367" s="0" t="n">
        <v>1</v>
      </c>
      <c r="F21367" s="38" t="s">
        <v>71</v>
      </c>
      <c r="G21367" s="37" t="s">
        <v>305</v>
      </c>
      <c r="H21367" s="0" t="n">
        <v>135047</v>
      </c>
      <c r="I21367" s="0" t="n">
        <v>28165</v>
      </c>
      <c r="J21367" s="0" t="n">
        <v>-199</v>
      </c>
    </row>
    <row r="21368" customFormat="false" ht="15" hidden="false" customHeight="false" outlineLevel="0" collapsed="false">
      <c r="A21368" s="0" t="n">
        <v>202509</v>
      </c>
      <c r="B21368" s="0" t="n">
        <v>202509</v>
      </c>
      <c r="C21368" s="37" t="s">
        <v>124</v>
      </c>
      <c r="D21368" s="37" t="s">
        <v>306</v>
      </c>
      <c r="E21368" s="0" t="n">
        <v>1</v>
      </c>
      <c r="F21368" s="38" t="s">
        <v>71</v>
      </c>
      <c r="G21368" s="37" t="s">
        <v>307</v>
      </c>
      <c r="H21368" s="0" t="n">
        <v>8834897</v>
      </c>
      <c r="I21368" s="0" t="n">
        <v>538651</v>
      </c>
      <c r="J21368" s="0" t="n">
        <v>7760</v>
      </c>
    </row>
    <row r="21369" customFormat="false" ht="15" hidden="false" customHeight="false" outlineLevel="0" collapsed="false">
      <c r="A21369" s="0" t="n">
        <v>202509</v>
      </c>
      <c r="B21369" s="0" t="n">
        <v>202509</v>
      </c>
      <c r="C21369" s="37" t="s">
        <v>115</v>
      </c>
      <c r="D21369" s="37" t="s">
        <v>308</v>
      </c>
      <c r="E21369" s="0" t="n">
        <v>1</v>
      </c>
      <c r="F21369" s="38" t="s">
        <v>71</v>
      </c>
      <c r="G21369" s="37" t="s">
        <v>309</v>
      </c>
      <c r="H21369" s="0" t="n">
        <v>5624491</v>
      </c>
      <c r="I21369" s="0" t="n">
        <v>1356868</v>
      </c>
      <c r="J21369" s="0" t="n">
        <v>163135</v>
      </c>
    </row>
    <row r="21370" customFormat="false" ht="15" hidden="false" customHeight="false" outlineLevel="0" collapsed="false">
      <c r="A21370" s="0" t="n">
        <v>202509</v>
      </c>
      <c r="B21370" s="0" t="n">
        <v>202509</v>
      </c>
      <c r="C21370" s="37" t="s">
        <v>178</v>
      </c>
      <c r="D21370" s="37" t="s">
        <v>308</v>
      </c>
      <c r="E21370" s="0" t="n">
        <v>1</v>
      </c>
      <c r="F21370" s="38" t="s">
        <v>71</v>
      </c>
      <c r="G21370" s="37" t="s">
        <v>310</v>
      </c>
      <c r="H21370" s="0" t="n">
        <v>479193</v>
      </c>
      <c r="I21370" s="0" t="n">
        <v>86797</v>
      </c>
      <c r="J21370" s="0" t="n">
        <v>1751</v>
      </c>
    </row>
    <row r="21371" customFormat="false" ht="15" hidden="false" customHeight="false" outlineLevel="0" collapsed="false">
      <c r="A21371" s="0" t="n">
        <v>202509</v>
      </c>
      <c r="B21371" s="0" t="n">
        <v>202509</v>
      </c>
      <c r="C21371" s="37" t="s">
        <v>109</v>
      </c>
      <c r="D21371" s="37" t="s">
        <v>311</v>
      </c>
      <c r="E21371" s="0" t="n">
        <v>1</v>
      </c>
      <c r="F21371" s="38" t="s">
        <v>71</v>
      </c>
      <c r="G21371" s="37" t="s">
        <v>312</v>
      </c>
      <c r="H21371" s="0" t="n">
        <v>469229</v>
      </c>
      <c r="I21371" s="0" t="n">
        <v>89988</v>
      </c>
      <c r="J21371" s="0" t="n">
        <v>27382</v>
      </c>
    </row>
    <row r="21372" customFormat="false" ht="15" hidden="false" customHeight="false" outlineLevel="0" collapsed="false">
      <c r="A21372" s="0" t="n">
        <v>202509</v>
      </c>
      <c r="B21372" s="0" t="n">
        <v>202509</v>
      </c>
      <c r="C21372" s="37" t="s">
        <v>178</v>
      </c>
      <c r="D21372" s="37" t="s">
        <v>203</v>
      </c>
      <c r="E21372" s="0" t="n">
        <v>1</v>
      </c>
      <c r="F21372" s="38" t="s">
        <v>71</v>
      </c>
      <c r="G21372" s="37" t="s">
        <v>313</v>
      </c>
      <c r="H21372" s="0" t="n">
        <v>91440</v>
      </c>
      <c r="I21372" s="0" t="n">
        <v>59876</v>
      </c>
      <c r="J21372" s="0" t="n">
        <v>3362</v>
      </c>
    </row>
    <row r="21373" customFormat="false" ht="15" hidden="false" customHeight="false" outlineLevel="0" collapsed="false">
      <c r="A21373" s="0" t="n">
        <v>202509</v>
      </c>
      <c r="B21373" s="0" t="n">
        <v>202509</v>
      </c>
      <c r="C21373" s="37" t="s">
        <v>152</v>
      </c>
      <c r="D21373" s="37" t="s">
        <v>314</v>
      </c>
      <c r="E21373" s="0" t="n">
        <v>1</v>
      </c>
      <c r="F21373" s="38" t="s">
        <v>71</v>
      </c>
      <c r="G21373" s="37" t="s">
        <v>315</v>
      </c>
      <c r="H21373" s="0" t="n">
        <v>53788</v>
      </c>
      <c r="I21373" s="0" t="n">
        <v>22052</v>
      </c>
      <c r="J21373" s="0" t="n">
        <v>3160</v>
      </c>
    </row>
    <row r="21374" customFormat="false" ht="15" hidden="false" customHeight="false" outlineLevel="0" collapsed="false">
      <c r="A21374" s="0" t="n">
        <v>202509</v>
      </c>
      <c r="B21374" s="0" t="n">
        <v>202509</v>
      </c>
      <c r="C21374" s="37" t="s">
        <v>152</v>
      </c>
      <c r="D21374" s="37" t="s">
        <v>159</v>
      </c>
      <c r="E21374" s="0" t="n">
        <v>1</v>
      </c>
      <c r="F21374" s="38" t="s">
        <v>71</v>
      </c>
      <c r="G21374" s="37" t="s">
        <v>316</v>
      </c>
      <c r="H21374" s="0" t="n">
        <v>369603</v>
      </c>
      <c r="I21374" s="0" t="n">
        <v>106489</v>
      </c>
      <c r="J21374" s="0" t="n">
        <v>-7928</v>
      </c>
    </row>
    <row r="21375" customFormat="false" ht="15" hidden="false" customHeight="false" outlineLevel="0" collapsed="false">
      <c r="A21375" s="0" t="n">
        <v>202509</v>
      </c>
      <c r="B21375" s="0" t="n">
        <v>202509</v>
      </c>
      <c r="C21375" s="37" t="s">
        <v>184</v>
      </c>
      <c r="D21375" s="37" t="s">
        <v>218</v>
      </c>
      <c r="E21375" s="0" t="n">
        <v>1</v>
      </c>
      <c r="F21375" s="38" t="s">
        <v>71</v>
      </c>
      <c r="G21375" s="37" t="s">
        <v>317</v>
      </c>
      <c r="H21375" s="0" t="n">
        <v>218876</v>
      </c>
      <c r="I21375" s="0" t="n">
        <v>67030</v>
      </c>
      <c r="J21375" s="0" t="n">
        <v>1231</v>
      </c>
    </row>
    <row r="21376" customFormat="false" ht="15" hidden="false" customHeight="false" outlineLevel="0" collapsed="false">
      <c r="A21376" s="0" t="n">
        <v>202509</v>
      </c>
      <c r="B21376" s="0" t="n">
        <v>202509</v>
      </c>
      <c r="C21376" s="37" t="s">
        <v>109</v>
      </c>
      <c r="D21376" s="37" t="s">
        <v>318</v>
      </c>
      <c r="E21376" s="0" t="n">
        <v>1</v>
      </c>
      <c r="F21376" s="38" t="s">
        <v>71</v>
      </c>
      <c r="G21376" s="37" t="s">
        <v>319</v>
      </c>
      <c r="H21376" s="0" t="n">
        <v>669565</v>
      </c>
      <c r="I21376" s="0" t="n">
        <v>281604</v>
      </c>
      <c r="J21376" s="0" t="n">
        <v>18842</v>
      </c>
    </row>
    <row r="21377" customFormat="false" ht="15" hidden="false" customHeight="false" outlineLevel="0" collapsed="false">
      <c r="A21377" s="0" t="n">
        <v>202509</v>
      </c>
      <c r="B21377" s="0" t="n">
        <v>202509</v>
      </c>
      <c r="C21377" s="37" t="s">
        <v>184</v>
      </c>
      <c r="D21377" s="37" t="s">
        <v>320</v>
      </c>
      <c r="E21377" s="0" t="n">
        <v>1</v>
      </c>
      <c r="F21377" s="38" t="s">
        <v>71</v>
      </c>
      <c r="G21377" s="37" t="s">
        <v>321</v>
      </c>
      <c r="H21377" s="0" t="n">
        <v>108861</v>
      </c>
      <c r="I21377" s="0" t="n">
        <v>35289</v>
      </c>
      <c r="J21377" s="0" t="n">
        <v>6341</v>
      </c>
    </row>
    <row r="21378" customFormat="false" ht="15" hidden="false" customHeight="false" outlineLevel="0" collapsed="false">
      <c r="A21378" s="0" t="n">
        <v>202509</v>
      </c>
      <c r="B21378" s="0" t="n">
        <v>202509</v>
      </c>
      <c r="C21378" s="37" t="s">
        <v>124</v>
      </c>
      <c r="D21378" s="37" t="s">
        <v>282</v>
      </c>
      <c r="E21378" s="0" t="n">
        <v>1</v>
      </c>
      <c r="F21378" s="38" t="s">
        <v>71</v>
      </c>
      <c r="G21378" s="37" t="s">
        <v>322</v>
      </c>
      <c r="H21378" s="0" t="n">
        <v>222028</v>
      </c>
      <c r="I21378" s="0" t="n">
        <v>48549</v>
      </c>
      <c r="J21378" s="0" t="n">
        <v>-1341</v>
      </c>
    </row>
    <row r="21379" customFormat="false" ht="15" hidden="false" customHeight="false" outlineLevel="0" collapsed="false">
      <c r="A21379" s="0" t="n">
        <v>202509</v>
      </c>
      <c r="B21379" s="0" t="n">
        <v>202509</v>
      </c>
      <c r="C21379" s="37" t="s">
        <v>112</v>
      </c>
      <c r="D21379" s="37" t="s">
        <v>96</v>
      </c>
      <c r="E21379" s="0" t="n">
        <v>1</v>
      </c>
      <c r="F21379" s="38" t="s">
        <v>71</v>
      </c>
      <c r="G21379" s="37" t="s">
        <v>323</v>
      </c>
      <c r="H21379" s="0" t="n">
        <v>641818</v>
      </c>
      <c r="I21379" s="0" t="n">
        <v>141197</v>
      </c>
      <c r="J21379" s="0" t="n">
        <v>28231</v>
      </c>
    </row>
    <row r="21380" customFormat="false" ht="15" hidden="false" customHeight="false" outlineLevel="0" collapsed="false">
      <c r="A21380" s="0" t="n">
        <v>202509</v>
      </c>
      <c r="B21380" s="0" t="n">
        <v>202509</v>
      </c>
      <c r="C21380" s="37" t="s">
        <v>152</v>
      </c>
      <c r="D21380" s="37" t="s">
        <v>324</v>
      </c>
      <c r="E21380" s="0" t="n">
        <v>1</v>
      </c>
      <c r="F21380" s="38" t="s">
        <v>71</v>
      </c>
      <c r="G21380" s="37" t="s">
        <v>325</v>
      </c>
      <c r="H21380" s="0" t="n">
        <v>655453</v>
      </c>
      <c r="I21380" s="0" t="n">
        <v>342899</v>
      </c>
      <c r="J21380" s="0" t="n">
        <v>31798</v>
      </c>
    </row>
    <row r="21381" customFormat="false" ht="15" hidden="false" customHeight="false" outlineLevel="0" collapsed="false">
      <c r="A21381" s="0" t="n">
        <v>202509</v>
      </c>
      <c r="B21381" s="0" t="n">
        <v>202509</v>
      </c>
      <c r="C21381" s="37" t="s">
        <v>112</v>
      </c>
      <c r="D21381" s="37" t="s">
        <v>326</v>
      </c>
      <c r="E21381" s="0" t="n">
        <v>1</v>
      </c>
      <c r="F21381" s="38" t="s">
        <v>71</v>
      </c>
      <c r="G21381" s="37" t="s">
        <v>327</v>
      </c>
      <c r="H21381" s="0" t="n">
        <v>1166027</v>
      </c>
      <c r="I21381" s="0" t="n">
        <v>522836</v>
      </c>
      <c r="J21381" s="0" t="n">
        <v>58947</v>
      </c>
    </row>
    <row r="21382" customFormat="false" ht="15" hidden="false" customHeight="false" outlineLevel="0" collapsed="false">
      <c r="A21382" s="0" t="n">
        <v>202509</v>
      </c>
      <c r="B21382" s="0" t="n">
        <v>202509</v>
      </c>
      <c r="C21382" s="37" t="s">
        <v>152</v>
      </c>
      <c r="D21382" s="37" t="s">
        <v>328</v>
      </c>
      <c r="E21382" s="0" t="n">
        <v>1</v>
      </c>
      <c r="F21382" s="38" t="s">
        <v>71</v>
      </c>
      <c r="G21382" s="37" t="s">
        <v>329</v>
      </c>
      <c r="H21382" s="0" t="n">
        <v>147279</v>
      </c>
      <c r="I21382" s="0" t="n">
        <v>50779</v>
      </c>
      <c r="J21382" s="0" t="n">
        <v>278</v>
      </c>
    </row>
    <row r="21383" customFormat="false" ht="15" hidden="false" customHeight="false" outlineLevel="0" collapsed="false">
      <c r="A21383" s="0" t="n">
        <v>202509</v>
      </c>
      <c r="B21383" s="0" t="n">
        <v>202509</v>
      </c>
      <c r="C21383" s="37" t="s">
        <v>95</v>
      </c>
      <c r="D21383" s="37" t="s">
        <v>330</v>
      </c>
      <c r="E21383" s="0" t="n">
        <v>1</v>
      </c>
      <c r="F21383" s="38" t="s">
        <v>71</v>
      </c>
      <c r="G21383" s="37" t="s">
        <v>331</v>
      </c>
      <c r="H21383" s="0" t="n">
        <v>1344863</v>
      </c>
      <c r="I21383" s="0" t="n">
        <v>322625</v>
      </c>
      <c r="J21383" s="0" t="n">
        <v>-5329</v>
      </c>
    </row>
    <row r="21384" customFormat="false" ht="15" hidden="false" customHeight="false" outlineLevel="0" collapsed="false">
      <c r="A21384" s="0" t="n">
        <v>202509</v>
      </c>
      <c r="B21384" s="0" t="n">
        <v>202509</v>
      </c>
      <c r="C21384" s="37" t="s">
        <v>106</v>
      </c>
      <c r="D21384" s="37" t="s">
        <v>332</v>
      </c>
      <c r="E21384" s="0" t="n">
        <v>1</v>
      </c>
      <c r="F21384" s="38" t="s">
        <v>71</v>
      </c>
      <c r="G21384" s="37" t="s">
        <v>333</v>
      </c>
      <c r="H21384" s="0" t="n">
        <v>265650</v>
      </c>
      <c r="I21384" s="0" t="n">
        <v>101432</v>
      </c>
      <c r="J21384" s="0" t="n">
        <v>-13971</v>
      </c>
    </row>
    <row r="21385" customFormat="false" ht="15" hidden="false" customHeight="false" outlineLevel="0" collapsed="false">
      <c r="A21385" s="0" t="n">
        <v>202509</v>
      </c>
      <c r="B21385" s="0" t="n">
        <v>202509</v>
      </c>
      <c r="C21385" s="37" t="s">
        <v>95</v>
      </c>
      <c r="D21385" s="37" t="s">
        <v>334</v>
      </c>
      <c r="E21385" s="0" t="n">
        <v>1</v>
      </c>
      <c r="F21385" s="38" t="s">
        <v>71</v>
      </c>
      <c r="G21385" s="37" t="s">
        <v>335</v>
      </c>
      <c r="H21385" s="0" t="n">
        <v>1226834</v>
      </c>
      <c r="I21385" s="0" t="n">
        <v>365433</v>
      </c>
      <c r="J21385" s="0" t="n">
        <v>40186</v>
      </c>
    </row>
    <row r="21386" customFormat="false" ht="15" hidden="false" customHeight="false" outlineLevel="0" collapsed="false">
      <c r="A21386" s="0" t="n">
        <v>202509</v>
      </c>
      <c r="B21386" s="0" t="n">
        <v>202509</v>
      </c>
      <c r="C21386" s="37" t="s">
        <v>149</v>
      </c>
      <c r="D21386" s="37" t="s">
        <v>243</v>
      </c>
      <c r="E21386" s="0" t="n">
        <v>1</v>
      </c>
      <c r="F21386" s="38" t="s">
        <v>71</v>
      </c>
      <c r="G21386" s="37" t="s">
        <v>336</v>
      </c>
      <c r="H21386" s="0" t="n">
        <v>477075</v>
      </c>
      <c r="I21386" s="0" t="n">
        <v>132093</v>
      </c>
      <c r="J21386" s="0" t="n">
        <v>18853</v>
      </c>
    </row>
    <row r="21387" customFormat="false" ht="15" hidden="false" customHeight="false" outlineLevel="0" collapsed="false">
      <c r="A21387" s="0" t="n">
        <v>202509</v>
      </c>
      <c r="B21387" s="0" t="n">
        <v>202509</v>
      </c>
      <c r="C21387" s="37" t="s">
        <v>115</v>
      </c>
      <c r="D21387" s="37" t="s">
        <v>200</v>
      </c>
      <c r="E21387" s="0" t="n">
        <v>1</v>
      </c>
      <c r="F21387" s="38" t="s">
        <v>71</v>
      </c>
      <c r="G21387" s="37" t="s">
        <v>337</v>
      </c>
      <c r="H21387" s="0" t="n">
        <v>63715</v>
      </c>
      <c r="I21387" s="0" t="n">
        <v>18542</v>
      </c>
      <c r="J21387" s="0" t="n">
        <v>812</v>
      </c>
    </row>
    <row r="21388" customFormat="false" ht="15" hidden="false" customHeight="false" outlineLevel="0" collapsed="false">
      <c r="A21388" s="0" t="n">
        <v>202509</v>
      </c>
      <c r="B21388" s="0" t="n">
        <v>202509</v>
      </c>
      <c r="C21388" s="37" t="s">
        <v>106</v>
      </c>
      <c r="D21388" s="37" t="s">
        <v>104</v>
      </c>
      <c r="E21388" s="0" t="n">
        <v>1</v>
      </c>
      <c r="F21388" s="38" t="s">
        <v>71</v>
      </c>
      <c r="G21388" s="37" t="s">
        <v>338</v>
      </c>
      <c r="H21388" s="0" t="n">
        <v>277338</v>
      </c>
      <c r="I21388" s="0" t="n">
        <v>130709</v>
      </c>
      <c r="J21388" s="0" t="n">
        <v>-10241</v>
      </c>
    </row>
    <row r="21389" customFormat="false" ht="15" hidden="false" customHeight="false" outlineLevel="0" collapsed="false">
      <c r="A21389" s="0" t="n">
        <v>202509</v>
      </c>
      <c r="B21389" s="0" t="n">
        <v>202509</v>
      </c>
      <c r="C21389" s="37" t="s">
        <v>184</v>
      </c>
      <c r="D21389" s="37" t="s">
        <v>339</v>
      </c>
      <c r="E21389" s="0" t="n">
        <v>1</v>
      </c>
      <c r="F21389" s="38" t="s">
        <v>71</v>
      </c>
      <c r="G21389" s="37" t="s">
        <v>340</v>
      </c>
      <c r="H21389" s="0" t="n">
        <v>887167</v>
      </c>
      <c r="I21389" s="0" t="n">
        <v>194060</v>
      </c>
      <c r="J21389" s="0" t="n">
        <v>4733</v>
      </c>
    </row>
    <row r="21390" customFormat="false" ht="15" hidden="false" customHeight="false" outlineLevel="0" collapsed="false">
      <c r="A21390" s="0" t="n">
        <v>202509</v>
      </c>
      <c r="B21390" s="0" t="n">
        <v>202509</v>
      </c>
      <c r="C21390" s="37" t="s">
        <v>112</v>
      </c>
      <c r="D21390" s="37" t="s">
        <v>341</v>
      </c>
      <c r="E21390" s="0" t="n">
        <v>1</v>
      </c>
      <c r="F21390" s="38" t="s">
        <v>71</v>
      </c>
      <c r="G21390" s="37" t="s">
        <v>342</v>
      </c>
      <c r="H21390" s="0" t="n">
        <v>1132636</v>
      </c>
      <c r="I21390" s="0" t="n">
        <v>270341</v>
      </c>
      <c r="J21390" s="0" t="n">
        <v>31714</v>
      </c>
    </row>
    <row r="21391" customFormat="false" ht="15" hidden="false" customHeight="false" outlineLevel="0" collapsed="false">
      <c r="A21391" s="0" t="n">
        <v>202509</v>
      </c>
      <c r="B21391" s="0" t="n">
        <v>202509</v>
      </c>
      <c r="C21391" s="37" t="s">
        <v>101</v>
      </c>
      <c r="D21391" s="37" t="s">
        <v>200</v>
      </c>
      <c r="E21391" s="0" t="n">
        <v>1</v>
      </c>
      <c r="F21391" s="38" t="s">
        <v>71</v>
      </c>
      <c r="G21391" s="37" t="s">
        <v>343</v>
      </c>
      <c r="H21391" s="0" t="n">
        <v>343581</v>
      </c>
      <c r="I21391" s="0" t="n">
        <v>290495</v>
      </c>
      <c r="J21391" s="0" t="n">
        <v>28586</v>
      </c>
    </row>
    <row r="21392" customFormat="false" ht="15" hidden="false" customHeight="false" outlineLevel="0" collapsed="false">
      <c r="A21392" s="0" t="n">
        <v>202509</v>
      </c>
      <c r="B21392" s="0" t="n">
        <v>202509</v>
      </c>
      <c r="C21392" s="37" t="s">
        <v>109</v>
      </c>
      <c r="D21392" s="37" t="s">
        <v>191</v>
      </c>
      <c r="E21392" s="0" t="n">
        <v>1</v>
      </c>
      <c r="F21392" s="38" t="s">
        <v>71</v>
      </c>
      <c r="G21392" s="37" t="s">
        <v>344</v>
      </c>
      <c r="H21392" s="0" t="n">
        <v>3699198</v>
      </c>
      <c r="I21392" s="0" t="n">
        <v>1597448</v>
      </c>
      <c r="J21392" s="0" t="n">
        <v>235139</v>
      </c>
    </row>
    <row r="21393" customFormat="false" ht="15" hidden="false" customHeight="false" outlineLevel="0" collapsed="false">
      <c r="A21393" s="0" t="n">
        <v>202509</v>
      </c>
      <c r="B21393" s="0" t="n">
        <v>202509</v>
      </c>
      <c r="C21393" s="37" t="s">
        <v>115</v>
      </c>
      <c r="D21393" s="37" t="s">
        <v>110</v>
      </c>
      <c r="E21393" s="0" t="n">
        <v>1</v>
      </c>
      <c r="F21393" s="38" t="s">
        <v>71</v>
      </c>
      <c r="G21393" s="37" t="s">
        <v>345</v>
      </c>
      <c r="H21393" s="0" t="n">
        <v>1847379</v>
      </c>
      <c r="I21393" s="0" t="n">
        <v>617027</v>
      </c>
      <c r="J21393" s="0" t="n">
        <v>-50436</v>
      </c>
    </row>
    <row r="21394" customFormat="false" ht="15" hidden="false" customHeight="false" outlineLevel="0" collapsed="false">
      <c r="A21394" s="0" t="n">
        <v>202509</v>
      </c>
      <c r="B21394" s="0" t="n">
        <v>202509</v>
      </c>
      <c r="C21394" s="37" t="s">
        <v>149</v>
      </c>
      <c r="D21394" s="37" t="s">
        <v>104</v>
      </c>
      <c r="E21394" s="0" t="n">
        <v>1</v>
      </c>
      <c r="F21394" s="38" t="s">
        <v>71</v>
      </c>
      <c r="G21394" s="37" t="s">
        <v>346</v>
      </c>
      <c r="H21394" s="0" t="n">
        <v>524419</v>
      </c>
      <c r="I21394" s="0" t="n">
        <v>112692</v>
      </c>
      <c r="J21394" s="0" t="n">
        <v>4451</v>
      </c>
    </row>
    <row r="21395" customFormat="false" ht="15" hidden="false" customHeight="false" outlineLevel="0" collapsed="false">
      <c r="A21395" s="0" t="n">
        <v>202509</v>
      </c>
      <c r="B21395" s="0" t="n">
        <v>202509</v>
      </c>
      <c r="C21395" s="37" t="s">
        <v>124</v>
      </c>
      <c r="D21395" s="37" t="s">
        <v>277</v>
      </c>
      <c r="E21395" s="0" t="n">
        <v>1</v>
      </c>
      <c r="F21395" s="38" t="s">
        <v>71</v>
      </c>
      <c r="G21395" s="37" t="s">
        <v>347</v>
      </c>
      <c r="H21395" s="0" t="n">
        <v>1443358</v>
      </c>
      <c r="I21395" s="0" t="n">
        <v>305999</v>
      </c>
      <c r="J21395" s="0" t="n">
        <v>21415</v>
      </c>
    </row>
    <row r="21396" customFormat="false" ht="15" hidden="false" customHeight="false" outlineLevel="0" collapsed="false">
      <c r="A21396" s="0" t="n">
        <v>202509</v>
      </c>
      <c r="B21396" s="0" t="n">
        <v>202509</v>
      </c>
      <c r="C21396" s="37" t="s">
        <v>124</v>
      </c>
      <c r="D21396" s="37" t="s">
        <v>145</v>
      </c>
      <c r="E21396" s="0" t="n">
        <v>1</v>
      </c>
      <c r="F21396" s="38" t="s">
        <v>71</v>
      </c>
      <c r="G21396" s="37" t="s">
        <v>348</v>
      </c>
      <c r="H21396" s="0" t="n">
        <v>6463966</v>
      </c>
      <c r="I21396" s="0" t="n">
        <v>1351824</v>
      </c>
      <c r="J21396" s="0" t="n">
        <v>193736</v>
      </c>
    </row>
    <row r="21397" customFormat="false" ht="15" hidden="false" customHeight="false" outlineLevel="0" collapsed="false">
      <c r="A21397" s="0" t="n">
        <v>202509</v>
      </c>
      <c r="B21397" s="0" t="n">
        <v>202509</v>
      </c>
      <c r="C21397" s="37" t="s">
        <v>136</v>
      </c>
      <c r="D21397" s="37" t="s">
        <v>328</v>
      </c>
      <c r="E21397" s="0" t="n">
        <v>1</v>
      </c>
      <c r="F21397" s="38" t="s">
        <v>71</v>
      </c>
      <c r="G21397" s="37" t="s">
        <v>349</v>
      </c>
      <c r="H21397" s="0" t="n">
        <v>6291637</v>
      </c>
      <c r="I21397" s="0" t="n">
        <v>1266396</v>
      </c>
      <c r="J21397" s="0" t="n">
        <v>24900</v>
      </c>
    </row>
    <row r="21398" customFormat="false" ht="15" hidden="false" customHeight="false" outlineLevel="0" collapsed="false">
      <c r="A21398" s="0" t="n">
        <v>202509</v>
      </c>
      <c r="B21398" s="0" t="n">
        <v>202509</v>
      </c>
      <c r="C21398" s="37" t="s">
        <v>152</v>
      </c>
      <c r="D21398" s="37" t="s">
        <v>350</v>
      </c>
      <c r="E21398" s="0" t="n">
        <v>1</v>
      </c>
      <c r="F21398" s="38" t="s">
        <v>71</v>
      </c>
      <c r="G21398" s="37" t="s">
        <v>351</v>
      </c>
      <c r="H21398" s="0" t="n">
        <v>190389</v>
      </c>
      <c r="I21398" s="0" t="n">
        <v>91373</v>
      </c>
      <c r="J21398" s="0" t="n">
        <v>12197</v>
      </c>
    </row>
    <row r="21399" customFormat="false" ht="15" hidden="false" customHeight="false" outlineLevel="0" collapsed="false">
      <c r="A21399" s="0" t="n">
        <v>202509</v>
      </c>
      <c r="B21399" s="0" t="n">
        <v>202509</v>
      </c>
      <c r="C21399" s="37" t="s">
        <v>109</v>
      </c>
      <c r="D21399" s="37" t="s">
        <v>352</v>
      </c>
      <c r="E21399" s="0" t="n">
        <v>1</v>
      </c>
      <c r="F21399" s="38" t="s">
        <v>71</v>
      </c>
      <c r="G21399" s="37" t="s">
        <v>353</v>
      </c>
      <c r="H21399" s="0" t="n">
        <v>308916</v>
      </c>
      <c r="I21399" s="0" t="n">
        <v>136450</v>
      </c>
      <c r="J21399" s="0" t="n">
        <v>-2038</v>
      </c>
    </row>
    <row r="21400" customFormat="false" ht="15" hidden="false" customHeight="false" outlineLevel="0" collapsed="false">
      <c r="A21400" s="0" t="n">
        <v>202509</v>
      </c>
      <c r="B21400" s="0" t="n">
        <v>202509</v>
      </c>
      <c r="C21400" s="37" t="s">
        <v>158</v>
      </c>
      <c r="D21400" s="37" t="s">
        <v>354</v>
      </c>
      <c r="E21400" s="0" t="n">
        <v>1</v>
      </c>
      <c r="F21400" s="38" t="s">
        <v>71</v>
      </c>
      <c r="G21400" s="37" t="s">
        <v>355</v>
      </c>
      <c r="H21400" s="0" t="n">
        <v>4010004</v>
      </c>
      <c r="I21400" s="0" t="n">
        <v>537483</v>
      </c>
      <c r="J21400" s="0" t="n">
        <v>54662</v>
      </c>
    </row>
    <row r="21401" customFormat="false" ht="15" hidden="false" customHeight="false" outlineLevel="0" collapsed="false">
      <c r="A21401" s="0" t="n">
        <v>202509</v>
      </c>
      <c r="B21401" s="0" t="n">
        <v>202509</v>
      </c>
      <c r="C21401" s="37" t="s">
        <v>158</v>
      </c>
      <c r="D21401" s="37" t="s">
        <v>356</v>
      </c>
      <c r="E21401" s="0" t="n">
        <v>1</v>
      </c>
      <c r="F21401" s="38" t="s">
        <v>71</v>
      </c>
      <c r="G21401" s="37" t="s">
        <v>357</v>
      </c>
      <c r="H21401" s="0" t="n">
        <v>113300</v>
      </c>
      <c r="I21401" s="0" t="n">
        <v>34604</v>
      </c>
      <c r="J21401" s="0" t="n">
        <v>1754</v>
      </c>
    </row>
    <row r="21402" customFormat="false" ht="15" hidden="false" customHeight="false" outlineLevel="0" collapsed="false">
      <c r="A21402" s="0" t="n">
        <v>202509</v>
      </c>
      <c r="B21402" s="0" t="n">
        <v>202509</v>
      </c>
      <c r="C21402" s="37" t="s">
        <v>158</v>
      </c>
      <c r="D21402" s="37" t="s">
        <v>255</v>
      </c>
      <c r="E21402" s="0" t="n">
        <v>1</v>
      </c>
      <c r="F21402" s="38" t="s">
        <v>71</v>
      </c>
      <c r="G21402" s="37" t="s">
        <v>358</v>
      </c>
      <c r="H21402" s="0" t="n">
        <v>116720</v>
      </c>
      <c r="I21402" s="0" t="n">
        <v>28534</v>
      </c>
      <c r="J21402" s="0" t="n">
        <v>1280</v>
      </c>
    </row>
    <row r="21403" customFormat="false" ht="15" hidden="false" customHeight="false" outlineLevel="0" collapsed="false">
      <c r="A21403" s="0" t="n">
        <v>202509</v>
      </c>
      <c r="B21403" s="0" t="n">
        <v>202509</v>
      </c>
      <c r="C21403" s="37" t="s">
        <v>109</v>
      </c>
      <c r="D21403" s="37" t="s">
        <v>104</v>
      </c>
      <c r="E21403" s="0" t="n">
        <v>1</v>
      </c>
      <c r="F21403" s="38" t="s">
        <v>71</v>
      </c>
      <c r="G21403" s="37" t="s">
        <v>359</v>
      </c>
      <c r="H21403" s="0" t="n">
        <v>311288</v>
      </c>
      <c r="I21403" s="0" t="n">
        <v>101864</v>
      </c>
      <c r="J21403" s="0" t="n">
        <v>32730</v>
      </c>
    </row>
    <row r="21404" customFormat="false" ht="15" hidden="false" customHeight="false" outlineLevel="0" collapsed="false">
      <c r="A21404" s="0" t="n">
        <v>202509</v>
      </c>
      <c r="B21404" s="0" t="n">
        <v>202509</v>
      </c>
      <c r="C21404" s="37" t="s">
        <v>115</v>
      </c>
      <c r="D21404" s="37" t="s">
        <v>360</v>
      </c>
      <c r="E21404" s="0" t="n">
        <v>1</v>
      </c>
      <c r="F21404" s="38" t="s">
        <v>71</v>
      </c>
      <c r="G21404" s="37" t="s">
        <v>361</v>
      </c>
      <c r="H21404" s="0" t="n">
        <v>1002065</v>
      </c>
      <c r="I21404" s="0" t="n">
        <v>355966</v>
      </c>
      <c r="J21404" s="0" t="n">
        <v>16628</v>
      </c>
    </row>
    <row r="21405" customFormat="false" ht="15" hidden="false" customHeight="false" outlineLevel="0" collapsed="false">
      <c r="A21405" s="0" t="n">
        <v>202509</v>
      </c>
      <c r="B21405" s="0" t="n">
        <v>202509</v>
      </c>
      <c r="C21405" s="37" t="s">
        <v>152</v>
      </c>
      <c r="D21405" s="37" t="s">
        <v>362</v>
      </c>
      <c r="E21405" s="0" t="n">
        <v>1</v>
      </c>
      <c r="F21405" s="38" t="s">
        <v>71</v>
      </c>
      <c r="G21405" s="37" t="s">
        <v>363</v>
      </c>
      <c r="H21405" s="0" t="n">
        <v>537505</v>
      </c>
      <c r="I21405" s="0" t="n">
        <v>115612</v>
      </c>
      <c r="J21405" s="0" t="n">
        <v>4361</v>
      </c>
    </row>
    <row r="21406" customFormat="false" ht="15" hidden="false" customHeight="false" outlineLevel="0" collapsed="false">
      <c r="A21406" s="0" t="n">
        <v>202509</v>
      </c>
      <c r="B21406" s="0" t="n">
        <v>202509</v>
      </c>
      <c r="C21406" s="37" t="s">
        <v>112</v>
      </c>
      <c r="D21406" s="37" t="s">
        <v>364</v>
      </c>
      <c r="E21406" s="0" t="n">
        <v>1</v>
      </c>
      <c r="F21406" s="38" t="s">
        <v>71</v>
      </c>
      <c r="G21406" s="37" t="s">
        <v>365</v>
      </c>
      <c r="H21406" s="0" t="n">
        <v>284560</v>
      </c>
      <c r="I21406" s="0" t="n">
        <v>50475</v>
      </c>
      <c r="J21406" s="0" t="n">
        <v>-3153</v>
      </c>
    </row>
    <row r="21407" customFormat="false" ht="15" hidden="false" customHeight="false" outlineLevel="0" collapsed="false">
      <c r="A21407" s="0" t="n">
        <v>202509</v>
      </c>
      <c r="B21407" s="0" t="n">
        <v>202509</v>
      </c>
      <c r="C21407" s="37" t="s">
        <v>184</v>
      </c>
      <c r="D21407" s="37" t="s">
        <v>341</v>
      </c>
      <c r="E21407" s="0" t="n">
        <v>1</v>
      </c>
      <c r="F21407" s="38" t="s">
        <v>71</v>
      </c>
      <c r="G21407" s="37" t="s">
        <v>366</v>
      </c>
      <c r="H21407" s="0" t="n">
        <v>286175</v>
      </c>
      <c r="I21407" s="0" t="n">
        <v>79917</v>
      </c>
      <c r="J21407" s="0" t="n">
        <v>14306</v>
      </c>
    </row>
    <row r="21408" customFormat="false" ht="15" hidden="false" customHeight="false" outlineLevel="0" collapsed="false">
      <c r="A21408" s="0" t="n">
        <v>202509</v>
      </c>
      <c r="B21408" s="0" t="n">
        <v>202509</v>
      </c>
      <c r="C21408" s="37" t="s">
        <v>184</v>
      </c>
      <c r="D21408" s="37" t="s">
        <v>367</v>
      </c>
      <c r="E21408" s="0" t="n">
        <v>1</v>
      </c>
      <c r="F21408" s="38" t="s">
        <v>71</v>
      </c>
      <c r="G21408" s="37" t="s">
        <v>368</v>
      </c>
      <c r="H21408" s="0" t="n">
        <v>402866</v>
      </c>
      <c r="I21408" s="0" t="n">
        <v>224068</v>
      </c>
      <c r="J21408" s="0" t="n">
        <v>5745</v>
      </c>
    </row>
    <row r="21409" customFormat="false" ht="15" hidden="false" customHeight="false" outlineLevel="0" collapsed="false">
      <c r="A21409" s="0" t="n">
        <v>202509</v>
      </c>
      <c r="B21409" s="0" t="n">
        <v>202509</v>
      </c>
      <c r="C21409" s="37" t="s">
        <v>98</v>
      </c>
      <c r="D21409" s="37" t="s">
        <v>369</v>
      </c>
      <c r="E21409" s="0" t="n">
        <v>1</v>
      </c>
      <c r="F21409" s="38" t="s">
        <v>71</v>
      </c>
      <c r="G21409" s="37" t="s">
        <v>370</v>
      </c>
      <c r="H21409" s="0" t="n">
        <v>197994</v>
      </c>
      <c r="I21409" s="0" t="n">
        <v>33433</v>
      </c>
      <c r="J21409" s="0" t="n">
        <v>2568</v>
      </c>
    </row>
    <row r="21410" customFormat="false" ht="15" hidden="false" customHeight="false" outlineLevel="0" collapsed="false">
      <c r="A21410" s="0" t="n">
        <v>202509</v>
      </c>
      <c r="B21410" s="0" t="n">
        <v>202509</v>
      </c>
      <c r="C21410" s="37" t="s">
        <v>98</v>
      </c>
      <c r="D21410" s="37" t="s">
        <v>308</v>
      </c>
      <c r="E21410" s="0" t="n">
        <v>1</v>
      </c>
      <c r="F21410" s="38" t="s">
        <v>71</v>
      </c>
      <c r="G21410" s="37" t="s">
        <v>371</v>
      </c>
      <c r="H21410" s="0" t="n">
        <v>8483698</v>
      </c>
      <c r="I21410" s="0" t="n">
        <v>2549665</v>
      </c>
      <c r="J21410" s="0" t="n">
        <v>-11292</v>
      </c>
    </row>
    <row r="21411" customFormat="false" ht="15" hidden="false" customHeight="false" outlineLevel="0" collapsed="false">
      <c r="A21411" s="0" t="n">
        <v>202509</v>
      </c>
      <c r="B21411" s="0" t="n">
        <v>202509</v>
      </c>
      <c r="C21411" s="37" t="s">
        <v>95</v>
      </c>
      <c r="D21411" s="37" t="s">
        <v>372</v>
      </c>
      <c r="E21411" s="0" t="n">
        <v>1</v>
      </c>
      <c r="F21411" s="38" t="s">
        <v>71</v>
      </c>
      <c r="G21411" s="37" t="s">
        <v>373</v>
      </c>
      <c r="H21411" s="0" t="n">
        <v>786139</v>
      </c>
      <c r="I21411" s="0" t="n">
        <v>269710</v>
      </c>
      <c r="J21411" s="0" t="n">
        <v>32790</v>
      </c>
    </row>
    <row r="21412" customFormat="false" ht="15" hidden="false" customHeight="false" outlineLevel="0" collapsed="false">
      <c r="A21412" s="0" t="n">
        <v>202509</v>
      </c>
      <c r="B21412" s="0" t="n">
        <v>202509</v>
      </c>
      <c r="C21412" s="37" t="s">
        <v>115</v>
      </c>
      <c r="D21412" s="37" t="s">
        <v>374</v>
      </c>
      <c r="E21412" s="0" t="n">
        <v>1</v>
      </c>
      <c r="F21412" s="38" t="s">
        <v>71</v>
      </c>
      <c r="G21412" s="37" t="s">
        <v>375</v>
      </c>
      <c r="H21412" s="0" t="n">
        <v>1532392</v>
      </c>
      <c r="I21412" s="0" t="n">
        <v>1259790</v>
      </c>
      <c r="J21412" s="0" t="n">
        <v>218237</v>
      </c>
    </row>
    <row r="21413" customFormat="false" ht="15" hidden="false" customHeight="false" outlineLevel="0" collapsed="false">
      <c r="A21413" s="0" t="n">
        <v>202509</v>
      </c>
      <c r="B21413" s="0" t="n">
        <v>202509</v>
      </c>
      <c r="C21413" s="37" t="s">
        <v>101</v>
      </c>
      <c r="D21413" s="37" t="s">
        <v>376</v>
      </c>
      <c r="E21413" s="0" t="n">
        <v>1</v>
      </c>
      <c r="F21413" s="38" t="s">
        <v>71</v>
      </c>
      <c r="G21413" s="37" t="s">
        <v>377</v>
      </c>
      <c r="H21413" s="0" t="n">
        <v>327513</v>
      </c>
      <c r="I21413" s="0" t="n">
        <v>105012</v>
      </c>
      <c r="J21413" s="0" t="n">
        <v>22143</v>
      </c>
    </row>
    <row r="21414" customFormat="false" ht="15" hidden="false" customHeight="false" outlineLevel="0" collapsed="false">
      <c r="A21414" s="0" t="n">
        <v>202509</v>
      </c>
      <c r="B21414" s="0" t="n">
        <v>202509</v>
      </c>
      <c r="C21414" s="37" t="s">
        <v>184</v>
      </c>
      <c r="D21414" s="37" t="s">
        <v>147</v>
      </c>
      <c r="E21414" s="0" t="n">
        <v>1</v>
      </c>
      <c r="F21414" s="38" t="s">
        <v>71</v>
      </c>
      <c r="G21414" s="37" t="s">
        <v>378</v>
      </c>
      <c r="H21414" s="0" t="n">
        <v>301330</v>
      </c>
      <c r="I21414" s="0" t="n">
        <v>332802</v>
      </c>
      <c r="J21414" s="0" t="n">
        <v>22744</v>
      </c>
    </row>
    <row r="21415" customFormat="false" ht="15" hidden="false" customHeight="false" outlineLevel="0" collapsed="false">
      <c r="A21415" s="0" t="n">
        <v>202509</v>
      </c>
      <c r="B21415" s="0" t="n">
        <v>202509</v>
      </c>
      <c r="C21415" s="37" t="s">
        <v>98</v>
      </c>
      <c r="D21415" s="37" t="s">
        <v>320</v>
      </c>
      <c r="E21415" s="0" t="n">
        <v>1</v>
      </c>
      <c r="F21415" s="38" t="s">
        <v>71</v>
      </c>
      <c r="G21415" s="37" t="s">
        <v>379</v>
      </c>
      <c r="H21415" s="0" t="n">
        <v>224456</v>
      </c>
      <c r="I21415" s="0" t="n">
        <v>90059</v>
      </c>
      <c r="J21415" s="0" t="n">
        <v>1860</v>
      </c>
    </row>
    <row r="21416" customFormat="false" ht="15" hidden="false" customHeight="false" outlineLevel="0" collapsed="false">
      <c r="A21416" s="0" t="n">
        <v>202509</v>
      </c>
      <c r="B21416" s="0" t="n">
        <v>202509</v>
      </c>
      <c r="C21416" s="37" t="s">
        <v>112</v>
      </c>
      <c r="D21416" s="37" t="s">
        <v>380</v>
      </c>
      <c r="E21416" s="0" t="n">
        <v>1</v>
      </c>
      <c r="F21416" s="38" t="s">
        <v>71</v>
      </c>
      <c r="G21416" s="37" t="s">
        <v>381</v>
      </c>
      <c r="H21416" s="0" t="n">
        <v>21065</v>
      </c>
      <c r="I21416" s="0" t="n">
        <v>16880</v>
      </c>
      <c r="J21416" s="0" t="n">
        <v>239</v>
      </c>
    </row>
    <row r="21417" customFormat="false" ht="15" hidden="false" customHeight="false" outlineLevel="0" collapsed="false">
      <c r="A21417" s="0" t="n">
        <v>202509</v>
      </c>
      <c r="B21417" s="0" t="n">
        <v>202509</v>
      </c>
      <c r="C21417" s="37" t="s">
        <v>106</v>
      </c>
      <c r="D21417" s="37" t="s">
        <v>120</v>
      </c>
      <c r="E21417" s="0" t="n">
        <v>1</v>
      </c>
      <c r="F21417" s="38" t="s">
        <v>71</v>
      </c>
      <c r="G21417" s="37" t="s">
        <v>382</v>
      </c>
      <c r="H21417" s="0" t="n">
        <v>112004</v>
      </c>
      <c r="I21417" s="0" t="n">
        <v>29701</v>
      </c>
      <c r="J21417" s="0" t="n">
        <v>2428</v>
      </c>
    </row>
    <row r="21418" customFormat="false" ht="15" hidden="false" customHeight="false" outlineLevel="0" collapsed="false">
      <c r="A21418" s="0" t="n">
        <v>202509</v>
      </c>
      <c r="B21418" s="0" t="n">
        <v>202509</v>
      </c>
      <c r="C21418" s="37" t="s">
        <v>112</v>
      </c>
      <c r="D21418" s="37" t="s">
        <v>383</v>
      </c>
      <c r="E21418" s="0" t="n">
        <v>1</v>
      </c>
      <c r="F21418" s="38" t="s">
        <v>71</v>
      </c>
      <c r="G21418" s="37" t="s">
        <v>384</v>
      </c>
      <c r="H21418" s="0" t="n">
        <v>88890</v>
      </c>
      <c r="I21418" s="0" t="n">
        <v>34992</v>
      </c>
      <c r="J21418" s="0" t="n">
        <v>3687</v>
      </c>
    </row>
    <row r="21419" customFormat="false" ht="15" hidden="false" customHeight="false" outlineLevel="0" collapsed="false">
      <c r="A21419" s="0" t="n">
        <v>202509</v>
      </c>
      <c r="B21419" s="0" t="n">
        <v>202509</v>
      </c>
      <c r="C21419" s="37" t="s">
        <v>184</v>
      </c>
      <c r="D21419" s="37" t="s">
        <v>385</v>
      </c>
      <c r="E21419" s="0" t="n">
        <v>1</v>
      </c>
      <c r="F21419" s="38" t="s">
        <v>71</v>
      </c>
      <c r="G21419" s="37" t="s">
        <v>386</v>
      </c>
      <c r="H21419" s="0" t="n">
        <v>31046</v>
      </c>
      <c r="I21419" s="0" t="n">
        <v>6836</v>
      </c>
      <c r="J21419" s="0" t="n">
        <v>919</v>
      </c>
    </row>
    <row r="21420" customFormat="false" ht="15" hidden="false" customHeight="false" outlineLevel="0" collapsed="false">
      <c r="A21420" s="0" t="n">
        <v>202509</v>
      </c>
      <c r="B21420" s="0" t="n">
        <v>202509</v>
      </c>
      <c r="C21420" s="37" t="s">
        <v>98</v>
      </c>
      <c r="D21420" s="37" t="s">
        <v>387</v>
      </c>
      <c r="E21420" s="0" t="n">
        <v>1</v>
      </c>
      <c r="F21420" s="38" t="s">
        <v>71</v>
      </c>
      <c r="G21420" s="37" t="s">
        <v>388</v>
      </c>
      <c r="H21420" s="0" t="n">
        <v>160455</v>
      </c>
      <c r="I21420" s="0" t="n">
        <v>34137</v>
      </c>
      <c r="J21420" s="0" t="n">
        <v>-160</v>
      </c>
    </row>
    <row r="21421" customFormat="false" ht="15" hidden="false" customHeight="false" outlineLevel="0" collapsed="false">
      <c r="A21421" s="0" t="n">
        <v>202509</v>
      </c>
      <c r="B21421" s="0" t="n">
        <v>202509</v>
      </c>
      <c r="C21421" s="37" t="s">
        <v>115</v>
      </c>
      <c r="D21421" s="37" t="s">
        <v>389</v>
      </c>
      <c r="E21421" s="0" t="n">
        <v>1</v>
      </c>
      <c r="F21421" s="38" t="s">
        <v>71</v>
      </c>
      <c r="G21421" s="37" t="s">
        <v>390</v>
      </c>
      <c r="H21421" s="0" t="n">
        <v>3123017</v>
      </c>
      <c r="I21421" s="0" t="n">
        <v>500703</v>
      </c>
      <c r="J21421" s="0" t="n">
        <v>46786</v>
      </c>
    </row>
    <row r="21422" customFormat="false" ht="15" hidden="false" customHeight="false" outlineLevel="0" collapsed="false">
      <c r="A21422" s="0" t="n">
        <v>202509</v>
      </c>
      <c r="B21422" s="0" t="n">
        <v>202509</v>
      </c>
      <c r="C21422" s="37" t="s">
        <v>124</v>
      </c>
      <c r="D21422" s="37" t="s">
        <v>391</v>
      </c>
      <c r="E21422" s="0" t="n">
        <v>1</v>
      </c>
      <c r="F21422" s="38" t="s">
        <v>71</v>
      </c>
      <c r="G21422" s="37" t="s">
        <v>392</v>
      </c>
      <c r="H21422" s="0" t="n">
        <v>593969</v>
      </c>
      <c r="I21422" s="0" t="n">
        <v>234292</v>
      </c>
      <c r="J21422" s="0" t="n">
        <v>-5137</v>
      </c>
    </row>
    <row r="21423" customFormat="false" ht="15" hidden="false" customHeight="false" outlineLevel="0" collapsed="false">
      <c r="A21423" s="0" t="n">
        <v>202509</v>
      </c>
      <c r="B21423" s="0" t="n">
        <v>202509</v>
      </c>
      <c r="C21423" s="37" t="s">
        <v>197</v>
      </c>
      <c r="D21423" s="37" t="s">
        <v>393</v>
      </c>
      <c r="E21423" s="0" t="n">
        <v>1</v>
      </c>
      <c r="F21423" s="38" t="s">
        <v>71</v>
      </c>
      <c r="G21423" s="37" t="s">
        <v>394</v>
      </c>
      <c r="H21423" s="0" t="n">
        <v>3750122</v>
      </c>
      <c r="I21423" s="0" t="n">
        <v>1030714</v>
      </c>
      <c r="J21423" s="0" t="n">
        <v>69110</v>
      </c>
    </row>
    <row r="21424" customFormat="false" ht="15" hidden="false" customHeight="false" outlineLevel="0" collapsed="false">
      <c r="A21424" s="0" t="n">
        <v>202509</v>
      </c>
      <c r="B21424" s="0" t="n">
        <v>202509</v>
      </c>
      <c r="C21424" s="37" t="s">
        <v>136</v>
      </c>
      <c r="D21424" s="37" t="s">
        <v>245</v>
      </c>
      <c r="E21424" s="0" t="n">
        <v>1</v>
      </c>
      <c r="F21424" s="38" t="s">
        <v>71</v>
      </c>
      <c r="G21424" s="37" t="s">
        <v>395</v>
      </c>
      <c r="H21424" s="0" t="n">
        <v>1432218</v>
      </c>
      <c r="I21424" s="0" t="n">
        <v>788717</v>
      </c>
      <c r="J21424" s="0" t="n">
        <v>173172</v>
      </c>
    </row>
    <row r="21425" customFormat="false" ht="15" hidden="false" customHeight="false" outlineLevel="0" collapsed="false">
      <c r="A21425" s="0" t="n">
        <v>202509</v>
      </c>
      <c r="B21425" s="0" t="n">
        <v>202509</v>
      </c>
      <c r="C21425" s="37" t="s">
        <v>158</v>
      </c>
      <c r="D21425" s="37" t="s">
        <v>396</v>
      </c>
      <c r="E21425" s="0" t="n">
        <v>1</v>
      </c>
      <c r="F21425" s="38" t="s">
        <v>71</v>
      </c>
      <c r="G21425" s="37" t="s">
        <v>397</v>
      </c>
      <c r="H21425" s="0" t="n">
        <v>1246634</v>
      </c>
      <c r="I21425" s="0" t="n">
        <v>148387</v>
      </c>
      <c r="J21425" s="0" t="n">
        <v>8487</v>
      </c>
    </row>
    <row r="21426" customFormat="false" ht="15" hidden="false" customHeight="false" outlineLevel="0" collapsed="false">
      <c r="A21426" s="0" t="n">
        <v>202509</v>
      </c>
      <c r="B21426" s="0" t="n">
        <v>202509</v>
      </c>
      <c r="C21426" s="37" t="s">
        <v>136</v>
      </c>
      <c r="D21426" s="37" t="s">
        <v>398</v>
      </c>
      <c r="E21426" s="0" t="n">
        <v>1</v>
      </c>
      <c r="F21426" s="38" t="s">
        <v>71</v>
      </c>
      <c r="G21426" s="37" t="s">
        <v>399</v>
      </c>
      <c r="H21426" s="0" t="n">
        <v>204184</v>
      </c>
      <c r="I21426" s="0" t="n">
        <v>139742</v>
      </c>
      <c r="J21426" s="0" t="n">
        <v>-1181</v>
      </c>
    </row>
    <row r="21427" customFormat="false" ht="15" hidden="false" customHeight="false" outlineLevel="0" collapsed="false">
      <c r="A21427" s="0" t="n">
        <v>202509</v>
      </c>
      <c r="B21427" s="0" t="n">
        <v>202509</v>
      </c>
      <c r="C21427" s="37" t="s">
        <v>95</v>
      </c>
      <c r="D21427" s="37" t="s">
        <v>367</v>
      </c>
      <c r="E21427" s="0" t="n">
        <v>1</v>
      </c>
      <c r="F21427" s="38" t="s">
        <v>71</v>
      </c>
      <c r="G21427" s="37" t="s">
        <v>400</v>
      </c>
      <c r="H21427" s="0" t="n">
        <v>1331940</v>
      </c>
      <c r="I21427" s="0" t="n">
        <v>414735</v>
      </c>
      <c r="J21427" s="0" t="n">
        <v>47716</v>
      </c>
    </row>
    <row r="21428" customFormat="false" ht="15" hidden="false" customHeight="false" outlineLevel="0" collapsed="false">
      <c r="A21428" s="0" t="n">
        <v>202509</v>
      </c>
      <c r="B21428" s="0" t="n">
        <v>202509</v>
      </c>
      <c r="C21428" s="37" t="s">
        <v>149</v>
      </c>
      <c r="D21428" s="37" t="s">
        <v>401</v>
      </c>
      <c r="E21428" s="0" t="n">
        <v>1</v>
      </c>
      <c r="F21428" s="38" t="s">
        <v>71</v>
      </c>
      <c r="G21428" s="37" t="s">
        <v>402</v>
      </c>
      <c r="H21428" s="0" t="n">
        <v>1328465</v>
      </c>
      <c r="I21428" s="0" t="n">
        <v>334104</v>
      </c>
      <c r="J21428" s="0" t="n">
        <v>56613</v>
      </c>
    </row>
    <row r="21429" customFormat="false" ht="15" hidden="false" customHeight="false" outlineLevel="0" collapsed="false">
      <c r="A21429" s="0" t="n">
        <v>202509</v>
      </c>
      <c r="B21429" s="0" t="n">
        <v>202509</v>
      </c>
      <c r="C21429" s="37" t="s">
        <v>95</v>
      </c>
      <c r="D21429" s="37" t="s">
        <v>159</v>
      </c>
      <c r="E21429" s="0" t="n">
        <v>1</v>
      </c>
      <c r="F21429" s="38" t="s">
        <v>71</v>
      </c>
      <c r="G21429" s="37" t="s">
        <v>403</v>
      </c>
      <c r="H21429" s="0" t="n">
        <v>345148</v>
      </c>
      <c r="I21429" s="0" t="n">
        <v>91368</v>
      </c>
      <c r="J21429" s="0" t="n">
        <v>285</v>
      </c>
    </row>
    <row r="21430" customFormat="false" ht="15" hidden="false" customHeight="false" outlineLevel="0" collapsed="false">
      <c r="A21430" s="0" t="n">
        <v>202509</v>
      </c>
      <c r="B21430" s="0" t="n">
        <v>202509</v>
      </c>
      <c r="C21430" s="37" t="s">
        <v>197</v>
      </c>
      <c r="D21430" s="37" t="s">
        <v>198</v>
      </c>
      <c r="E21430" s="0" t="n">
        <v>1</v>
      </c>
      <c r="F21430" s="38" t="s">
        <v>71</v>
      </c>
      <c r="G21430" s="37" t="s">
        <v>404</v>
      </c>
      <c r="H21430" s="0" t="n">
        <v>1359995</v>
      </c>
      <c r="I21430" s="0" t="n">
        <v>599182</v>
      </c>
      <c r="J21430" s="0" t="n">
        <v>-33255</v>
      </c>
    </row>
    <row r="21431" customFormat="false" ht="15" hidden="false" customHeight="false" outlineLevel="0" collapsed="false">
      <c r="A21431" s="0" t="n">
        <v>202509</v>
      </c>
      <c r="B21431" s="0" t="n">
        <v>202509</v>
      </c>
      <c r="C21431" s="37" t="s">
        <v>136</v>
      </c>
      <c r="D21431" s="37" t="s">
        <v>134</v>
      </c>
      <c r="E21431" s="0" t="n">
        <v>1</v>
      </c>
      <c r="F21431" s="38" t="s">
        <v>71</v>
      </c>
      <c r="G21431" s="37" t="s">
        <v>405</v>
      </c>
      <c r="H21431" s="0" t="n">
        <v>876872</v>
      </c>
      <c r="I21431" s="0" t="n">
        <v>406593</v>
      </c>
      <c r="J21431" s="0" t="n">
        <v>-487</v>
      </c>
    </row>
    <row r="21432" customFormat="false" ht="15" hidden="false" customHeight="false" outlineLevel="0" collapsed="false">
      <c r="A21432" s="0" t="n">
        <v>202509</v>
      </c>
      <c r="B21432" s="0" t="n">
        <v>202509</v>
      </c>
      <c r="C21432" s="37" t="s">
        <v>152</v>
      </c>
      <c r="D21432" s="37" t="s">
        <v>132</v>
      </c>
      <c r="E21432" s="0" t="n">
        <v>1</v>
      </c>
      <c r="F21432" s="38" t="s">
        <v>71</v>
      </c>
      <c r="G21432" s="37" t="s">
        <v>406</v>
      </c>
      <c r="H21432" s="0" t="n">
        <v>354903</v>
      </c>
      <c r="I21432" s="0" t="n">
        <v>86045</v>
      </c>
      <c r="J21432" s="0" t="n">
        <v>3100</v>
      </c>
    </row>
    <row r="21433" customFormat="false" ht="15" hidden="false" customHeight="false" outlineLevel="0" collapsed="false">
      <c r="A21433" s="0" t="n">
        <v>202509</v>
      </c>
      <c r="B21433" s="0" t="n">
        <v>202509</v>
      </c>
      <c r="C21433" s="37" t="s">
        <v>178</v>
      </c>
      <c r="D21433" s="37" t="s">
        <v>391</v>
      </c>
      <c r="E21433" s="0" t="n">
        <v>1</v>
      </c>
      <c r="F21433" s="38" t="s">
        <v>71</v>
      </c>
      <c r="G21433" s="37" t="s">
        <v>407</v>
      </c>
      <c r="H21433" s="0" t="n">
        <v>169787</v>
      </c>
      <c r="I21433" s="0" t="n">
        <v>83679</v>
      </c>
      <c r="J21433" s="0" t="n">
        <v>19398</v>
      </c>
    </row>
    <row r="21434" customFormat="false" ht="15" hidden="false" customHeight="false" outlineLevel="0" collapsed="false">
      <c r="A21434" s="0" t="n">
        <v>202509</v>
      </c>
      <c r="B21434" s="0" t="n">
        <v>202509</v>
      </c>
      <c r="C21434" s="37" t="s">
        <v>115</v>
      </c>
      <c r="D21434" s="37" t="s">
        <v>241</v>
      </c>
      <c r="E21434" s="0" t="n">
        <v>1</v>
      </c>
      <c r="F21434" s="38" t="s">
        <v>71</v>
      </c>
      <c r="G21434" s="37" t="s">
        <v>408</v>
      </c>
      <c r="H21434" s="0" t="n">
        <v>240685</v>
      </c>
      <c r="I21434" s="0" t="n">
        <v>60740</v>
      </c>
      <c r="J21434" s="0" t="n">
        <v>-3669</v>
      </c>
    </row>
    <row r="21435" customFormat="false" ht="15" hidden="false" customHeight="false" outlineLevel="0" collapsed="false">
      <c r="A21435" s="0" t="n">
        <v>202509</v>
      </c>
      <c r="B21435" s="0" t="n">
        <v>202509</v>
      </c>
      <c r="C21435" s="37" t="s">
        <v>197</v>
      </c>
      <c r="D21435" s="37" t="s">
        <v>292</v>
      </c>
      <c r="E21435" s="0" t="n">
        <v>1</v>
      </c>
      <c r="F21435" s="38" t="s">
        <v>71</v>
      </c>
      <c r="G21435" s="37" t="s">
        <v>409</v>
      </c>
      <c r="H21435" s="0" t="n">
        <v>747816</v>
      </c>
      <c r="I21435" s="0" t="n">
        <v>327462</v>
      </c>
      <c r="J21435" s="0" t="n">
        <v>-29281</v>
      </c>
    </row>
    <row r="21436" customFormat="false" ht="15" hidden="false" customHeight="false" outlineLevel="0" collapsed="false">
      <c r="A21436" s="0" t="n">
        <v>202509</v>
      </c>
      <c r="B21436" s="0" t="n">
        <v>202509</v>
      </c>
      <c r="C21436" s="37" t="s">
        <v>112</v>
      </c>
      <c r="D21436" s="37" t="s">
        <v>116</v>
      </c>
      <c r="E21436" s="0" t="n">
        <v>1</v>
      </c>
      <c r="F21436" s="38" t="s">
        <v>71</v>
      </c>
      <c r="G21436" s="37" t="s">
        <v>410</v>
      </c>
      <c r="H21436" s="0" t="n">
        <v>493782</v>
      </c>
      <c r="I21436" s="0" t="n">
        <v>187566</v>
      </c>
      <c r="J21436" s="0" t="n">
        <v>20105</v>
      </c>
    </row>
    <row r="21437" customFormat="false" ht="15" hidden="false" customHeight="false" outlineLevel="0" collapsed="false">
      <c r="A21437" s="0" t="n">
        <v>202509</v>
      </c>
      <c r="B21437" s="0" t="n">
        <v>202509</v>
      </c>
      <c r="C21437" s="37" t="s">
        <v>106</v>
      </c>
      <c r="D21437" s="37" t="s">
        <v>181</v>
      </c>
      <c r="E21437" s="0" t="n">
        <v>1</v>
      </c>
      <c r="F21437" s="38" t="s">
        <v>71</v>
      </c>
      <c r="G21437" s="37" t="s">
        <v>411</v>
      </c>
      <c r="H21437" s="0" t="n">
        <v>267735</v>
      </c>
      <c r="I21437" s="0" t="n">
        <v>246865</v>
      </c>
      <c r="J21437" s="0" t="n">
        <v>2178</v>
      </c>
    </row>
    <row r="21438" customFormat="false" ht="15" hidden="false" customHeight="false" outlineLevel="0" collapsed="false">
      <c r="A21438" s="0" t="n">
        <v>202509</v>
      </c>
      <c r="B21438" s="0" t="n">
        <v>202509</v>
      </c>
      <c r="C21438" s="37" t="s">
        <v>112</v>
      </c>
      <c r="D21438" s="37" t="s">
        <v>412</v>
      </c>
      <c r="E21438" s="0" t="n">
        <v>1</v>
      </c>
      <c r="F21438" s="38" t="s">
        <v>71</v>
      </c>
      <c r="G21438" s="37" t="s">
        <v>413</v>
      </c>
      <c r="H21438" s="0" t="n">
        <v>413006</v>
      </c>
      <c r="I21438" s="0" t="n">
        <v>178643</v>
      </c>
      <c r="J21438" s="0" t="n">
        <v>-3420</v>
      </c>
    </row>
    <row r="21439" customFormat="false" ht="15" hidden="false" customHeight="false" outlineLevel="0" collapsed="false">
      <c r="A21439" s="0" t="n">
        <v>202509</v>
      </c>
      <c r="B21439" s="0" t="n">
        <v>202509</v>
      </c>
      <c r="C21439" s="37" t="s">
        <v>115</v>
      </c>
      <c r="D21439" s="37" t="s">
        <v>414</v>
      </c>
      <c r="E21439" s="0" t="n">
        <v>1</v>
      </c>
      <c r="F21439" s="38" t="s">
        <v>71</v>
      </c>
      <c r="G21439" s="37" t="s">
        <v>415</v>
      </c>
      <c r="H21439" s="0" t="n">
        <v>1510165</v>
      </c>
      <c r="I21439" s="0" t="n">
        <v>429775</v>
      </c>
      <c r="J21439" s="0" t="n">
        <v>62305</v>
      </c>
    </row>
    <row r="21440" customFormat="false" ht="15" hidden="false" customHeight="false" outlineLevel="0" collapsed="false">
      <c r="A21440" s="0" t="n">
        <v>202509</v>
      </c>
      <c r="B21440" s="0" t="n">
        <v>202509</v>
      </c>
      <c r="C21440" s="37" t="s">
        <v>184</v>
      </c>
      <c r="D21440" s="37" t="s">
        <v>231</v>
      </c>
      <c r="E21440" s="0" t="n">
        <v>1</v>
      </c>
      <c r="F21440" s="38" t="s">
        <v>71</v>
      </c>
      <c r="G21440" s="37" t="s">
        <v>416</v>
      </c>
      <c r="H21440" s="0" t="n">
        <v>1126958</v>
      </c>
      <c r="I21440" s="0" t="n">
        <v>397062</v>
      </c>
      <c r="J21440" s="0" t="n">
        <v>35386</v>
      </c>
    </row>
    <row r="21441" customFormat="false" ht="15" hidden="false" customHeight="false" outlineLevel="0" collapsed="false">
      <c r="A21441" s="0" t="n">
        <v>202509</v>
      </c>
      <c r="B21441" s="0" t="n">
        <v>202509</v>
      </c>
      <c r="C21441" s="37" t="s">
        <v>115</v>
      </c>
      <c r="D21441" s="37" t="s">
        <v>364</v>
      </c>
      <c r="E21441" s="0" t="n">
        <v>1</v>
      </c>
      <c r="F21441" s="38" t="s">
        <v>71</v>
      </c>
      <c r="G21441" s="37" t="s">
        <v>417</v>
      </c>
      <c r="H21441" s="0" t="n">
        <v>4490783</v>
      </c>
      <c r="I21441" s="0" t="n">
        <v>1970690</v>
      </c>
      <c r="J21441" s="0" t="n">
        <v>355775</v>
      </c>
    </row>
    <row r="21442" customFormat="false" ht="15" hidden="false" customHeight="false" outlineLevel="0" collapsed="false">
      <c r="A21442" s="0" t="n">
        <v>202509</v>
      </c>
      <c r="B21442" s="0" t="n">
        <v>202509</v>
      </c>
      <c r="C21442" s="37" t="s">
        <v>184</v>
      </c>
      <c r="D21442" s="37" t="s">
        <v>320</v>
      </c>
      <c r="E21442" s="0" t="n">
        <v>1</v>
      </c>
      <c r="F21442" s="38" t="s">
        <v>71</v>
      </c>
      <c r="G21442" s="37" t="s">
        <v>418</v>
      </c>
      <c r="H21442" s="0" t="n">
        <v>2774139</v>
      </c>
      <c r="I21442" s="0" t="n">
        <v>1168567</v>
      </c>
      <c r="J21442" s="0" t="n">
        <v>179320</v>
      </c>
    </row>
    <row r="21443" customFormat="false" ht="15" hidden="false" customHeight="false" outlineLevel="0" collapsed="false">
      <c r="A21443" s="0" t="n">
        <v>202509</v>
      </c>
      <c r="B21443" s="0" t="n">
        <v>202509</v>
      </c>
      <c r="C21443" s="37" t="s">
        <v>197</v>
      </c>
      <c r="D21443" s="37" t="s">
        <v>174</v>
      </c>
      <c r="E21443" s="0" t="n">
        <v>1</v>
      </c>
      <c r="F21443" s="38" t="s">
        <v>71</v>
      </c>
      <c r="G21443" s="37" t="s">
        <v>419</v>
      </c>
      <c r="H21443" s="0" t="n">
        <v>155966</v>
      </c>
      <c r="I21443" s="0" t="n">
        <v>54475</v>
      </c>
      <c r="J21443" s="0" t="n">
        <v>-2224</v>
      </c>
    </row>
    <row r="21444" customFormat="false" ht="15" hidden="false" customHeight="false" outlineLevel="0" collapsed="false">
      <c r="A21444" s="0" t="n">
        <v>202509</v>
      </c>
      <c r="B21444" s="0" t="n">
        <v>202509</v>
      </c>
      <c r="C21444" s="37" t="s">
        <v>106</v>
      </c>
      <c r="D21444" s="37" t="s">
        <v>420</v>
      </c>
      <c r="E21444" s="0" t="n">
        <v>1</v>
      </c>
      <c r="F21444" s="38" t="s">
        <v>71</v>
      </c>
      <c r="G21444" s="37" t="s">
        <v>421</v>
      </c>
      <c r="H21444" s="0" t="n">
        <v>5381640</v>
      </c>
      <c r="I21444" s="0" t="n">
        <v>469221</v>
      </c>
      <c r="J21444" s="0" t="n">
        <v>-41256</v>
      </c>
    </row>
    <row r="21445" customFormat="false" ht="15" hidden="false" customHeight="false" outlineLevel="0" collapsed="false">
      <c r="A21445" s="0" t="n">
        <v>202509</v>
      </c>
      <c r="B21445" s="0" t="n">
        <v>202509</v>
      </c>
      <c r="C21445" s="37" t="s">
        <v>109</v>
      </c>
      <c r="D21445" s="37" t="s">
        <v>107</v>
      </c>
      <c r="E21445" s="0" t="n">
        <v>1</v>
      </c>
      <c r="F21445" s="38" t="s">
        <v>71</v>
      </c>
      <c r="G21445" s="37" t="s">
        <v>422</v>
      </c>
      <c r="H21445" s="0" t="n">
        <v>490882</v>
      </c>
      <c r="I21445" s="0" t="n">
        <v>231837</v>
      </c>
      <c r="J21445" s="0" t="n">
        <v>44492</v>
      </c>
    </row>
    <row r="21446" customFormat="false" ht="15" hidden="false" customHeight="false" outlineLevel="0" collapsed="false">
      <c r="A21446" s="0" t="n">
        <v>202509</v>
      </c>
      <c r="B21446" s="0" t="n">
        <v>202509</v>
      </c>
      <c r="C21446" s="37" t="s">
        <v>184</v>
      </c>
      <c r="D21446" s="37" t="s">
        <v>423</v>
      </c>
      <c r="E21446" s="0" t="n">
        <v>1</v>
      </c>
      <c r="F21446" s="38" t="s">
        <v>71</v>
      </c>
      <c r="G21446" s="37" t="s">
        <v>424</v>
      </c>
      <c r="H21446" s="0" t="n">
        <v>1779009</v>
      </c>
      <c r="I21446" s="0" t="n">
        <v>724308</v>
      </c>
      <c r="J21446" s="0" t="n">
        <v>48942</v>
      </c>
    </row>
    <row r="21447" customFormat="false" ht="15" hidden="false" customHeight="false" outlineLevel="0" collapsed="false">
      <c r="A21447" s="0" t="n">
        <v>202509</v>
      </c>
      <c r="B21447" s="0" t="n">
        <v>202509</v>
      </c>
      <c r="C21447" s="37" t="s">
        <v>106</v>
      </c>
      <c r="D21447" s="37" t="s">
        <v>425</v>
      </c>
      <c r="E21447" s="0" t="n">
        <v>1</v>
      </c>
      <c r="F21447" s="38" t="s">
        <v>71</v>
      </c>
      <c r="G21447" s="37" t="s">
        <v>426</v>
      </c>
      <c r="H21447" s="0" t="n">
        <v>841163</v>
      </c>
      <c r="I21447" s="0" t="n">
        <v>302636</v>
      </c>
      <c r="J21447" s="0" t="n">
        <v>115449</v>
      </c>
    </row>
    <row r="21448" customFormat="false" ht="15" hidden="false" customHeight="false" outlineLevel="0" collapsed="false">
      <c r="A21448" s="0" t="n">
        <v>202509</v>
      </c>
      <c r="B21448" s="0" t="n">
        <v>202509</v>
      </c>
      <c r="C21448" s="37" t="s">
        <v>152</v>
      </c>
      <c r="D21448" s="37" t="s">
        <v>214</v>
      </c>
      <c r="E21448" s="0" t="n">
        <v>1</v>
      </c>
      <c r="F21448" s="38" t="s">
        <v>71</v>
      </c>
      <c r="G21448" s="37" t="s">
        <v>427</v>
      </c>
      <c r="H21448" s="0" t="n">
        <v>515794</v>
      </c>
      <c r="I21448" s="0" t="n">
        <v>179058</v>
      </c>
      <c r="J21448" s="0" t="n">
        <v>31640</v>
      </c>
    </row>
    <row r="21449" customFormat="false" ht="15" hidden="false" customHeight="false" outlineLevel="0" collapsed="false">
      <c r="A21449" s="0" t="n">
        <v>202509</v>
      </c>
      <c r="B21449" s="0" t="n">
        <v>202509</v>
      </c>
      <c r="C21449" s="37" t="s">
        <v>101</v>
      </c>
      <c r="D21449" s="37" t="s">
        <v>251</v>
      </c>
      <c r="E21449" s="0" t="n">
        <v>1</v>
      </c>
      <c r="F21449" s="38" t="s">
        <v>71</v>
      </c>
      <c r="G21449" s="37" t="s">
        <v>428</v>
      </c>
      <c r="H21449" s="0" t="n">
        <v>70320</v>
      </c>
      <c r="I21449" s="0" t="n">
        <v>19669</v>
      </c>
      <c r="J21449" s="0" t="n">
        <v>4271</v>
      </c>
    </row>
    <row r="21450" customFormat="false" ht="15" hidden="false" customHeight="false" outlineLevel="0" collapsed="false">
      <c r="A21450" s="0" t="n">
        <v>202509</v>
      </c>
      <c r="B21450" s="0" t="n">
        <v>202509</v>
      </c>
      <c r="C21450" s="37" t="s">
        <v>115</v>
      </c>
      <c r="D21450" s="37" t="s">
        <v>200</v>
      </c>
      <c r="E21450" s="0" t="n">
        <v>1</v>
      </c>
      <c r="F21450" s="38" t="s">
        <v>71</v>
      </c>
      <c r="G21450" s="37" t="s">
        <v>429</v>
      </c>
      <c r="H21450" s="0" t="n">
        <v>544460</v>
      </c>
      <c r="I21450" s="0" t="n">
        <v>224181</v>
      </c>
      <c r="J21450" s="0" t="n">
        <v>-3235</v>
      </c>
    </row>
    <row r="21451" customFormat="false" ht="15" hidden="false" customHeight="false" outlineLevel="0" collapsed="false">
      <c r="A21451" s="0" t="n">
        <v>202509</v>
      </c>
      <c r="B21451" s="0" t="n">
        <v>202509</v>
      </c>
      <c r="C21451" s="37" t="s">
        <v>124</v>
      </c>
      <c r="D21451" s="37" t="s">
        <v>430</v>
      </c>
      <c r="E21451" s="0" t="n">
        <v>1</v>
      </c>
      <c r="F21451" s="38" t="s">
        <v>71</v>
      </c>
      <c r="G21451" s="37" t="s">
        <v>431</v>
      </c>
      <c r="H21451" s="0" t="n">
        <v>115088</v>
      </c>
      <c r="I21451" s="0" t="n">
        <v>16641</v>
      </c>
      <c r="J21451" s="0" t="n">
        <v>1192</v>
      </c>
    </row>
    <row r="21452" customFormat="false" ht="15" hidden="false" customHeight="false" outlineLevel="0" collapsed="false">
      <c r="A21452" s="0" t="n">
        <v>202509</v>
      </c>
      <c r="B21452" s="0" t="n">
        <v>202509</v>
      </c>
      <c r="C21452" s="37" t="s">
        <v>197</v>
      </c>
      <c r="D21452" s="37" t="s">
        <v>243</v>
      </c>
      <c r="E21452" s="0" t="n">
        <v>1</v>
      </c>
      <c r="F21452" s="38" t="s">
        <v>71</v>
      </c>
      <c r="G21452" s="37" t="s">
        <v>432</v>
      </c>
      <c r="H21452" s="0" t="n">
        <v>2128340</v>
      </c>
      <c r="I21452" s="0" t="n">
        <v>542558</v>
      </c>
      <c r="J21452" s="0" t="n">
        <v>87280</v>
      </c>
    </row>
    <row r="21453" customFormat="false" ht="15" hidden="false" customHeight="false" outlineLevel="0" collapsed="false">
      <c r="A21453" s="0" t="n">
        <v>202509</v>
      </c>
      <c r="B21453" s="0" t="n">
        <v>202509</v>
      </c>
      <c r="C21453" s="37" t="s">
        <v>136</v>
      </c>
      <c r="D21453" s="37" t="s">
        <v>389</v>
      </c>
      <c r="E21453" s="0" t="n">
        <v>1</v>
      </c>
      <c r="F21453" s="38" t="s">
        <v>71</v>
      </c>
      <c r="G21453" s="37" t="s">
        <v>433</v>
      </c>
      <c r="H21453" s="0" t="n">
        <v>2617844</v>
      </c>
      <c r="I21453" s="0" t="n">
        <v>1092159</v>
      </c>
      <c r="J21453" s="0" t="n">
        <v>78179</v>
      </c>
    </row>
    <row r="21454" customFormat="false" ht="15" hidden="false" customHeight="false" outlineLevel="0" collapsed="false">
      <c r="A21454" s="0" t="n">
        <v>202509</v>
      </c>
      <c r="B21454" s="0" t="n">
        <v>202509</v>
      </c>
      <c r="C21454" s="37" t="s">
        <v>197</v>
      </c>
      <c r="D21454" s="37" t="s">
        <v>127</v>
      </c>
      <c r="E21454" s="0" t="n">
        <v>1</v>
      </c>
      <c r="F21454" s="38" t="s">
        <v>71</v>
      </c>
      <c r="G21454" s="37" t="s">
        <v>434</v>
      </c>
      <c r="H21454" s="0" t="n">
        <v>182064</v>
      </c>
      <c r="I21454" s="0" t="n">
        <v>67844</v>
      </c>
      <c r="J21454" s="0" t="n">
        <v>5808</v>
      </c>
    </row>
    <row r="21455" customFormat="false" ht="15" hidden="false" customHeight="false" outlineLevel="0" collapsed="false">
      <c r="A21455" s="0" t="n">
        <v>202509</v>
      </c>
      <c r="B21455" s="0" t="n">
        <v>202509</v>
      </c>
      <c r="C21455" s="37" t="s">
        <v>149</v>
      </c>
      <c r="D21455" s="37" t="s">
        <v>330</v>
      </c>
      <c r="E21455" s="0" t="n">
        <v>1</v>
      </c>
      <c r="F21455" s="38" t="s">
        <v>71</v>
      </c>
      <c r="G21455" s="37" t="s">
        <v>435</v>
      </c>
      <c r="H21455" s="0" t="n">
        <v>846105</v>
      </c>
      <c r="I21455" s="0" t="n">
        <v>239109</v>
      </c>
      <c r="J21455" s="0" t="n">
        <v>24950</v>
      </c>
    </row>
    <row r="21456" customFormat="false" ht="15" hidden="false" customHeight="false" outlineLevel="0" collapsed="false">
      <c r="A21456" s="0" t="n">
        <v>202509</v>
      </c>
      <c r="B21456" s="0" t="n">
        <v>202509</v>
      </c>
      <c r="C21456" s="37" t="s">
        <v>112</v>
      </c>
      <c r="D21456" s="37" t="s">
        <v>130</v>
      </c>
      <c r="E21456" s="0" t="n">
        <v>1</v>
      </c>
      <c r="F21456" s="38" t="s">
        <v>71</v>
      </c>
      <c r="G21456" s="37" t="s">
        <v>436</v>
      </c>
      <c r="H21456" s="0" t="n">
        <v>251942</v>
      </c>
      <c r="I21456" s="0" t="n">
        <v>43771</v>
      </c>
      <c r="J21456" s="0" t="n">
        <v>333</v>
      </c>
    </row>
    <row r="21457" customFormat="false" ht="15" hidden="false" customHeight="false" outlineLevel="0" collapsed="false">
      <c r="A21457" s="0" t="n">
        <v>202509</v>
      </c>
      <c r="B21457" s="0" t="n">
        <v>202509</v>
      </c>
      <c r="C21457" s="37" t="s">
        <v>149</v>
      </c>
      <c r="D21457" s="37" t="s">
        <v>396</v>
      </c>
      <c r="E21457" s="0" t="n">
        <v>1</v>
      </c>
      <c r="F21457" s="38" t="s">
        <v>71</v>
      </c>
      <c r="G21457" s="37" t="s">
        <v>437</v>
      </c>
      <c r="H21457" s="0" t="n">
        <v>196901</v>
      </c>
      <c r="I21457" s="0" t="n">
        <v>71303</v>
      </c>
      <c r="J21457" s="0" t="n">
        <v>-595</v>
      </c>
    </row>
    <row r="21458" customFormat="false" ht="15" hidden="false" customHeight="false" outlineLevel="0" collapsed="false">
      <c r="A21458" s="0" t="n">
        <v>202509</v>
      </c>
      <c r="B21458" s="0" t="n">
        <v>202509</v>
      </c>
      <c r="C21458" s="37" t="s">
        <v>98</v>
      </c>
      <c r="D21458" s="37" t="s">
        <v>438</v>
      </c>
      <c r="E21458" s="0" t="n">
        <v>1</v>
      </c>
      <c r="F21458" s="38" t="s">
        <v>71</v>
      </c>
      <c r="G21458" s="37" t="s">
        <v>439</v>
      </c>
      <c r="H21458" s="0" t="n">
        <v>1535041</v>
      </c>
      <c r="I21458" s="0" t="n">
        <v>291970</v>
      </c>
      <c r="J21458" s="0" t="n">
        <v>18007</v>
      </c>
    </row>
    <row r="21459" customFormat="false" ht="15" hidden="false" customHeight="false" outlineLevel="0" collapsed="false">
      <c r="A21459" s="0" t="n">
        <v>202509</v>
      </c>
      <c r="B21459" s="0" t="n">
        <v>202509</v>
      </c>
      <c r="C21459" s="37" t="s">
        <v>112</v>
      </c>
      <c r="D21459" s="37" t="s">
        <v>372</v>
      </c>
      <c r="E21459" s="0" t="n">
        <v>1</v>
      </c>
      <c r="F21459" s="38" t="s">
        <v>71</v>
      </c>
      <c r="G21459" s="37" t="s">
        <v>440</v>
      </c>
      <c r="H21459" s="0" t="n">
        <v>612215</v>
      </c>
      <c r="I21459" s="0" t="n">
        <v>141854</v>
      </c>
      <c r="J21459" s="0" t="n">
        <v>5468</v>
      </c>
    </row>
    <row r="21460" customFormat="false" ht="15" hidden="false" customHeight="false" outlineLevel="0" collapsed="false">
      <c r="A21460" s="0" t="n">
        <v>202509</v>
      </c>
      <c r="B21460" s="0" t="n">
        <v>202509</v>
      </c>
      <c r="C21460" s="37" t="s">
        <v>149</v>
      </c>
      <c r="D21460" s="37" t="s">
        <v>425</v>
      </c>
      <c r="E21460" s="0" t="n">
        <v>1</v>
      </c>
      <c r="F21460" s="38" t="s">
        <v>71</v>
      </c>
      <c r="G21460" s="37" t="s">
        <v>441</v>
      </c>
      <c r="H21460" s="0" t="n">
        <v>4980352</v>
      </c>
      <c r="I21460" s="0" t="n">
        <v>711139</v>
      </c>
      <c r="J21460" s="0" t="n">
        <v>-5513</v>
      </c>
    </row>
    <row r="21461" customFormat="false" ht="15" hidden="false" customHeight="false" outlineLevel="0" collapsed="false">
      <c r="A21461" s="0" t="n">
        <v>202509</v>
      </c>
      <c r="B21461" s="0" t="n">
        <v>202509</v>
      </c>
      <c r="C21461" s="37" t="s">
        <v>106</v>
      </c>
      <c r="D21461" s="37" t="s">
        <v>282</v>
      </c>
      <c r="E21461" s="0" t="n">
        <v>1</v>
      </c>
      <c r="F21461" s="38" t="s">
        <v>71</v>
      </c>
      <c r="G21461" s="37" t="s">
        <v>442</v>
      </c>
      <c r="H21461" s="0" t="n">
        <v>377413</v>
      </c>
      <c r="I21461" s="0" t="n">
        <v>107167</v>
      </c>
      <c r="J21461" s="0" t="n">
        <v>7215</v>
      </c>
    </row>
    <row r="21462" customFormat="false" ht="15" hidden="false" customHeight="false" outlineLevel="0" collapsed="false">
      <c r="A21462" s="0" t="n">
        <v>202509</v>
      </c>
      <c r="B21462" s="0" t="n">
        <v>202509</v>
      </c>
      <c r="C21462" s="37" t="s">
        <v>115</v>
      </c>
      <c r="D21462" s="37" t="s">
        <v>134</v>
      </c>
      <c r="E21462" s="0" t="n">
        <v>1</v>
      </c>
      <c r="F21462" s="38" t="s">
        <v>71</v>
      </c>
      <c r="G21462" s="37" t="s">
        <v>443</v>
      </c>
      <c r="H21462" s="0" t="n">
        <v>2947015</v>
      </c>
      <c r="I21462" s="0" t="n">
        <v>636597</v>
      </c>
      <c r="J21462" s="0" t="n">
        <v>-32207</v>
      </c>
    </row>
    <row r="21463" customFormat="false" ht="15" hidden="false" customHeight="false" outlineLevel="0" collapsed="false">
      <c r="A21463" s="0" t="n">
        <v>202509</v>
      </c>
      <c r="B21463" s="0" t="n">
        <v>202509</v>
      </c>
      <c r="C21463" s="37" t="s">
        <v>149</v>
      </c>
      <c r="D21463" s="37" t="s">
        <v>145</v>
      </c>
      <c r="E21463" s="0" t="n">
        <v>1</v>
      </c>
      <c r="F21463" s="38" t="s">
        <v>71</v>
      </c>
      <c r="G21463" s="37" t="s">
        <v>444</v>
      </c>
      <c r="H21463" s="0" t="n">
        <v>822807</v>
      </c>
      <c r="I21463" s="0" t="n">
        <v>388959</v>
      </c>
      <c r="J21463" s="0" t="n">
        <v>60771</v>
      </c>
    </row>
    <row r="21464" customFormat="false" ht="15" hidden="false" customHeight="false" outlineLevel="0" collapsed="false">
      <c r="A21464" s="0" t="n">
        <v>202509</v>
      </c>
      <c r="B21464" s="0" t="n">
        <v>202509</v>
      </c>
      <c r="C21464" s="37" t="s">
        <v>158</v>
      </c>
      <c r="D21464" s="37" t="s">
        <v>445</v>
      </c>
      <c r="E21464" s="0" t="n">
        <v>1</v>
      </c>
      <c r="F21464" s="38" t="s">
        <v>71</v>
      </c>
      <c r="G21464" s="37" t="s">
        <v>446</v>
      </c>
      <c r="H21464" s="0" t="n">
        <v>1511955</v>
      </c>
      <c r="I21464" s="0" t="n">
        <v>810309</v>
      </c>
      <c r="J21464" s="0" t="n">
        <v>112603</v>
      </c>
    </row>
    <row r="21465" customFormat="false" ht="15" hidden="false" customHeight="false" outlineLevel="0" collapsed="false">
      <c r="A21465" s="0" t="n">
        <v>202509</v>
      </c>
      <c r="B21465" s="0" t="n">
        <v>202509</v>
      </c>
      <c r="C21465" s="37" t="s">
        <v>112</v>
      </c>
      <c r="D21465" s="37" t="s">
        <v>447</v>
      </c>
      <c r="E21465" s="0" t="n">
        <v>1</v>
      </c>
      <c r="F21465" s="38" t="s">
        <v>71</v>
      </c>
      <c r="G21465" s="37" t="s">
        <v>448</v>
      </c>
      <c r="H21465" s="0" t="n">
        <v>346126</v>
      </c>
      <c r="I21465" s="0" t="n">
        <v>64908</v>
      </c>
      <c r="J21465" s="0" t="n">
        <v>9630</v>
      </c>
    </row>
    <row r="21466" customFormat="false" ht="15" hidden="false" customHeight="false" outlineLevel="0" collapsed="false">
      <c r="A21466" s="0" t="n">
        <v>202509</v>
      </c>
      <c r="B21466" s="0" t="n">
        <v>202509</v>
      </c>
      <c r="C21466" s="37" t="s">
        <v>136</v>
      </c>
      <c r="D21466" s="37" t="s">
        <v>267</v>
      </c>
      <c r="E21466" s="0" t="n">
        <v>1</v>
      </c>
      <c r="F21466" s="38" t="s">
        <v>71</v>
      </c>
      <c r="G21466" s="37" t="s">
        <v>449</v>
      </c>
      <c r="H21466" s="0" t="n">
        <v>428896</v>
      </c>
      <c r="I21466" s="0" t="n">
        <v>115682</v>
      </c>
      <c r="J21466" s="0" t="n">
        <v>-447</v>
      </c>
    </row>
    <row r="21467" customFormat="false" ht="15" hidden="false" customHeight="false" outlineLevel="0" collapsed="false">
      <c r="A21467" s="0" t="n">
        <v>202509</v>
      </c>
      <c r="B21467" s="0" t="n">
        <v>202509</v>
      </c>
      <c r="C21467" s="37" t="s">
        <v>158</v>
      </c>
      <c r="D21467" s="37" t="s">
        <v>450</v>
      </c>
      <c r="E21467" s="0" t="n">
        <v>1</v>
      </c>
      <c r="F21467" s="38" t="s">
        <v>71</v>
      </c>
      <c r="G21467" s="37" t="s">
        <v>451</v>
      </c>
      <c r="H21467" s="0" t="n">
        <v>358719</v>
      </c>
      <c r="I21467" s="0" t="n">
        <v>99685</v>
      </c>
      <c r="J21467" s="0" t="n">
        <v>-1648</v>
      </c>
    </row>
    <row r="21468" customFormat="false" ht="15" hidden="false" customHeight="false" outlineLevel="0" collapsed="false">
      <c r="A21468" s="0" t="n">
        <v>202509</v>
      </c>
      <c r="B21468" s="0" t="n">
        <v>202509</v>
      </c>
      <c r="C21468" s="37" t="s">
        <v>112</v>
      </c>
      <c r="D21468" s="37" t="s">
        <v>452</v>
      </c>
      <c r="E21468" s="0" t="n">
        <v>1</v>
      </c>
      <c r="F21468" s="38" t="s">
        <v>71</v>
      </c>
      <c r="G21468" s="37" t="s">
        <v>453</v>
      </c>
      <c r="H21468" s="0" t="n">
        <v>205898</v>
      </c>
      <c r="I21468" s="0" t="n">
        <v>37408</v>
      </c>
      <c r="J21468" s="0" t="n">
        <v>7935</v>
      </c>
    </row>
    <row r="21469" customFormat="false" ht="15" hidden="false" customHeight="false" outlineLevel="0" collapsed="false">
      <c r="A21469" s="0" t="n">
        <v>202509</v>
      </c>
      <c r="B21469" s="0" t="n">
        <v>202509</v>
      </c>
      <c r="C21469" s="37" t="s">
        <v>178</v>
      </c>
      <c r="D21469" s="37" t="s">
        <v>454</v>
      </c>
      <c r="E21469" s="0" t="n">
        <v>1</v>
      </c>
      <c r="F21469" s="38" t="s">
        <v>71</v>
      </c>
      <c r="G21469" s="37" t="s">
        <v>455</v>
      </c>
      <c r="H21469" s="0" t="n">
        <v>1300627</v>
      </c>
      <c r="I21469" s="0" t="n">
        <v>205065</v>
      </c>
      <c r="J21469" s="0" t="n">
        <v>12392</v>
      </c>
    </row>
    <row r="21470" customFormat="false" ht="15" hidden="false" customHeight="false" outlineLevel="0" collapsed="false">
      <c r="A21470" s="0" t="n">
        <v>202509</v>
      </c>
      <c r="B21470" s="0" t="n">
        <v>202509</v>
      </c>
      <c r="C21470" s="37" t="s">
        <v>115</v>
      </c>
      <c r="D21470" s="37" t="s">
        <v>170</v>
      </c>
      <c r="E21470" s="0" t="n">
        <v>1</v>
      </c>
      <c r="F21470" s="38" t="s">
        <v>71</v>
      </c>
      <c r="G21470" s="37" t="s">
        <v>456</v>
      </c>
      <c r="H21470" s="0" t="n">
        <v>1466253</v>
      </c>
      <c r="I21470" s="0" t="n">
        <v>820155</v>
      </c>
      <c r="J21470" s="0" t="n">
        <v>112371</v>
      </c>
    </row>
    <row r="21471" customFormat="false" ht="15" hidden="false" customHeight="false" outlineLevel="0" collapsed="false">
      <c r="A21471" s="0" t="n">
        <v>202509</v>
      </c>
      <c r="B21471" s="0" t="n">
        <v>202509</v>
      </c>
      <c r="C21471" s="37" t="s">
        <v>152</v>
      </c>
      <c r="D21471" s="37" t="s">
        <v>350</v>
      </c>
      <c r="E21471" s="0" t="n">
        <v>1</v>
      </c>
      <c r="F21471" s="38" t="s">
        <v>71</v>
      </c>
      <c r="G21471" s="37" t="s">
        <v>457</v>
      </c>
      <c r="H21471" s="0" t="n">
        <v>1142921</v>
      </c>
      <c r="I21471" s="0" t="n">
        <v>406839</v>
      </c>
      <c r="J21471" s="0" t="n">
        <v>-14341</v>
      </c>
    </row>
    <row r="21472" customFormat="false" ht="15" hidden="false" customHeight="false" outlineLevel="0" collapsed="false">
      <c r="A21472" s="0" t="n">
        <v>202509</v>
      </c>
      <c r="B21472" s="0" t="n">
        <v>202509</v>
      </c>
      <c r="C21472" s="37" t="s">
        <v>112</v>
      </c>
      <c r="D21472" s="37" t="s">
        <v>282</v>
      </c>
      <c r="E21472" s="0" t="n">
        <v>1</v>
      </c>
      <c r="F21472" s="38" t="s">
        <v>71</v>
      </c>
      <c r="G21472" s="37" t="s">
        <v>458</v>
      </c>
      <c r="H21472" s="0" t="n">
        <v>4416671</v>
      </c>
      <c r="I21472" s="0" t="n">
        <v>2935440</v>
      </c>
      <c r="J21472" s="0" t="n">
        <v>150928</v>
      </c>
    </row>
    <row r="21473" customFormat="false" ht="15" hidden="false" customHeight="false" outlineLevel="0" collapsed="false">
      <c r="A21473" s="0" t="n">
        <v>202509</v>
      </c>
      <c r="B21473" s="0" t="n">
        <v>202509</v>
      </c>
      <c r="C21473" s="37" t="s">
        <v>158</v>
      </c>
      <c r="D21473" s="37" t="s">
        <v>210</v>
      </c>
      <c r="E21473" s="0" t="n">
        <v>1</v>
      </c>
      <c r="F21473" s="38" t="s">
        <v>71</v>
      </c>
      <c r="G21473" s="37" t="s">
        <v>459</v>
      </c>
      <c r="H21473" s="0" t="n">
        <v>4318532</v>
      </c>
      <c r="I21473" s="0" t="n">
        <v>789820</v>
      </c>
      <c r="J21473" s="0" t="n">
        <v>157317</v>
      </c>
    </row>
    <row r="21474" customFormat="false" ht="15" hidden="false" customHeight="false" outlineLevel="0" collapsed="false">
      <c r="A21474" s="0" t="n">
        <v>202509</v>
      </c>
      <c r="B21474" s="0" t="n">
        <v>202509</v>
      </c>
      <c r="C21474" s="37" t="s">
        <v>112</v>
      </c>
      <c r="D21474" s="37" t="s">
        <v>447</v>
      </c>
      <c r="E21474" s="0" t="n">
        <v>1</v>
      </c>
      <c r="F21474" s="38" t="s">
        <v>71</v>
      </c>
      <c r="G21474" s="37" t="s">
        <v>460</v>
      </c>
      <c r="H21474" s="0" t="n">
        <v>289477</v>
      </c>
      <c r="I21474" s="0" t="n">
        <v>80014</v>
      </c>
      <c r="J21474" s="0" t="n">
        <v>7471</v>
      </c>
    </row>
    <row r="21475" customFormat="false" ht="15" hidden="false" customHeight="false" outlineLevel="0" collapsed="false">
      <c r="A21475" s="0" t="n">
        <v>202509</v>
      </c>
      <c r="B21475" s="0" t="n">
        <v>202509</v>
      </c>
      <c r="C21475" s="37" t="s">
        <v>124</v>
      </c>
      <c r="D21475" s="37" t="s">
        <v>461</v>
      </c>
      <c r="E21475" s="0" t="n">
        <v>1</v>
      </c>
      <c r="F21475" s="38" t="s">
        <v>71</v>
      </c>
      <c r="G21475" s="37" t="s">
        <v>462</v>
      </c>
      <c r="H21475" s="0" t="n">
        <v>1235622</v>
      </c>
      <c r="I21475" s="0" t="n">
        <v>805199</v>
      </c>
      <c r="J21475" s="0" t="n">
        <v>44303</v>
      </c>
    </row>
    <row r="21476" customFormat="false" ht="15" hidden="false" customHeight="false" outlineLevel="0" collapsed="false">
      <c r="A21476" s="0" t="n">
        <v>202509</v>
      </c>
      <c r="B21476" s="0" t="n">
        <v>202509</v>
      </c>
      <c r="C21476" s="37" t="s">
        <v>95</v>
      </c>
      <c r="D21476" s="37" t="s">
        <v>425</v>
      </c>
      <c r="E21476" s="0" t="n">
        <v>1</v>
      </c>
      <c r="F21476" s="38" t="s">
        <v>71</v>
      </c>
      <c r="G21476" s="37" t="s">
        <v>463</v>
      </c>
      <c r="H21476" s="0" t="n">
        <v>440700</v>
      </c>
      <c r="I21476" s="0" t="n">
        <v>283056</v>
      </c>
      <c r="J21476" s="0" t="n">
        <v>38676</v>
      </c>
    </row>
    <row r="21477" customFormat="false" ht="15" hidden="false" customHeight="false" outlineLevel="0" collapsed="false">
      <c r="A21477" s="0" t="n">
        <v>202509</v>
      </c>
      <c r="B21477" s="0" t="n">
        <v>202509</v>
      </c>
      <c r="C21477" s="37" t="s">
        <v>184</v>
      </c>
      <c r="D21477" s="37" t="s">
        <v>284</v>
      </c>
      <c r="E21477" s="0" t="n">
        <v>1</v>
      </c>
      <c r="F21477" s="38" t="s">
        <v>71</v>
      </c>
      <c r="G21477" s="37" t="s">
        <v>464</v>
      </c>
      <c r="H21477" s="0" t="n">
        <v>804553</v>
      </c>
      <c r="I21477" s="0" t="n">
        <v>137195</v>
      </c>
      <c r="J21477" s="0" t="n">
        <v>15311</v>
      </c>
    </row>
    <row r="21478" customFormat="false" ht="15" hidden="false" customHeight="false" outlineLevel="0" collapsed="false">
      <c r="A21478" s="0" t="n">
        <v>202509</v>
      </c>
      <c r="B21478" s="0" t="n">
        <v>202509</v>
      </c>
      <c r="C21478" s="37" t="s">
        <v>149</v>
      </c>
      <c r="D21478" s="37" t="s">
        <v>237</v>
      </c>
      <c r="E21478" s="0" t="n">
        <v>1</v>
      </c>
      <c r="F21478" s="38" t="s">
        <v>71</v>
      </c>
      <c r="G21478" s="37" t="s">
        <v>465</v>
      </c>
      <c r="H21478" s="0" t="n">
        <v>306183</v>
      </c>
      <c r="I21478" s="0" t="n">
        <v>63883</v>
      </c>
      <c r="J21478" s="0" t="n">
        <v>18427</v>
      </c>
    </row>
    <row r="21479" customFormat="false" ht="15" hidden="false" customHeight="false" outlineLevel="0" collapsed="false">
      <c r="A21479" s="0" t="n">
        <v>202509</v>
      </c>
      <c r="B21479" s="0" t="n">
        <v>202509</v>
      </c>
      <c r="C21479" s="37" t="s">
        <v>95</v>
      </c>
      <c r="D21479" s="37" t="s">
        <v>320</v>
      </c>
      <c r="E21479" s="0" t="n">
        <v>1</v>
      </c>
      <c r="F21479" s="38" t="s">
        <v>71</v>
      </c>
      <c r="G21479" s="37" t="s">
        <v>466</v>
      </c>
      <c r="H21479" s="0" t="n">
        <v>4477314</v>
      </c>
      <c r="I21479" s="0" t="n">
        <v>2281451</v>
      </c>
      <c r="J21479" s="0" t="n">
        <v>191842</v>
      </c>
    </row>
    <row r="21480" customFormat="false" ht="15" hidden="false" customHeight="false" outlineLevel="0" collapsed="false">
      <c r="A21480" s="0" t="n">
        <v>202509</v>
      </c>
      <c r="B21480" s="0" t="n">
        <v>202509</v>
      </c>
      <c r="C21480" s="37" t="s">
        <v>101</v>
      </c>
      <c r="D21480" s="37" t="s">
        <v>467</v>
      </c>
      <c r="E21480" s="0" t="n">
        <v>1</v>
      </c>
      <c r="F21480" s="38" t="s">
        <v>71</v>
      </c>
      <c r="G21480" s="37" t="s">
        <v>468</v>
      </c>
      <c r="H21480" s="0" t="n">
        <v>1055793</v>
      </c>
      <c r="I21480" s="0" t="n">
        <v>240864</v>
      </c>
      <c r="J21480" s="0" t="n">
        <v>34866</v>
      </c>
    </row>
    <row r="21481" customFormat="false" ht="15" hidden="false" customHeight="false" outlineLevel="0" collapsed="false">
      <c r="A21481" s="0" t="n">
        <v>202509</v>
      </c>
      <c r="B21481" s="0" t="n">
        <v>202509</v>
      </c>
      <c r="C21481" s="37" t="s">
        <v>112</v>
      </c>
      <c r="D21481" s="37" t="s">
        <v>233</v>
      </c>
      <c r="E21481" s="0" t="n">
        <v>1</v>
      </c>
      <c r="F21481" s="38" t="s">
        <v>71</v>
      </c>
      <c r="G21481" s="37" t="s">
        <v>469</v>
      </c>
      <c r="H21481" s="0" t="n">
        <v>594269</v>
      </c>
      <c r="I21481" s="0" t="n">
        <v>146898</v>
      </c>
      <c r="J21481" s="0" t="n">
        <v>9771</v>
      </c>
    </row>
    <row r="21482" customFormat="false" ht="15" hidden="false" customHeight="false" outlineLevel="0" collapsed="false">
      <c r="A21482" s="0" t="n">
        <v>202509</v>
      </c>
      <c r="B21482" s="0" t="n">
        <v>202509</v>
      </c>
      <c r="C21482" s="37" t="s">
        <v>112</v>
      </c>
      <c r="D21482" s="37" t="s">
        <v>470</v>
      </c>
      <c r="E21482" s="0" t="n">
        <v>1</v>
      </c>
      <c r="F21482" s="38" t="s">
        <v>71</v>
      </c>
      <c r="G21482" s="37" t="s">
        <v>471</v>
      </c>
      <c r="H21482" s="0" t="n">
        <v>2180836</v>
      </c>
      <c r="I21482" s="0" t="n">
        <v>2127087</v>
      </c>
      <c r="J21482" s="0" t="n">
        <v>-40141</v>
      </c>
    </row>
    <row r="21483" customFormat="false" ht="15" hidden="false" customHeight="false" outlineLevel="0" collapsed="false">
      <c r="A21483" s="0" t="n">
        <v>202509</v>
      </c>
      <c r="B21483" s="0" t="n">
        <v>202509</v>
      </c>
      <c r="C21483" s="37" t="s">
        <v>98</v>
      </c>
      <c r="D21483" s="37" t="s">
        <v>383</v>
      </c>
      <c r="E21483" s="0" t="n">
        <v>1</v>
      </c>
      <c r="F21483" s="38" t="s">
        <v>71</v>
      </c>
      <c r="G21483" s="37" t="s">
        <v>472</v>
      </c>
      <c r="H21483" s="0" t="n">
        <v>42458</v>
      </c>
      <c r="I21483" s="0" t="n">
        <v>9874</v>
      </c>
      <c r="J21483" s="0" t="n">
        <v>1206</v>
      </c>
    </row>
    <row r="21484" customFormat="false" ht="15" hidden="false" customHeight="false" outlineLevel="0" collapsed="false">
      <c r="A21484" s="0" t="n">
        <v>202509</v>
      </c>
      <c r="B21484" s="0" t="n">
        <v>202509</v>
      </c>
      <c r="C21484" s="37" t="s">
        <v>101</v>
      </c>
      <c r="D21484" s="37" t="s">
        <v>258</v>
      </c>
      <c r="E21484" s="0" t="n">
        <v>1</v>
      </c>
      <c r="F21484" s="38" t="s">
        <v>71</v>
      </c>
      <c r="G21484" s="37" t="s">
        <v>473</v>
      </c>
      <c r="H21484" s="0" t="n">
        <v>47251</v>
      </c>
      <c r="I21484" s="0" t="n">
        <v>16369</v>
      </c>
      <c r="J21484" s="0" t="n">
        <v>-1091</v>
      </c>
    </row>
    <row r="21485" customFormat="false" ht="15" hidden="false" customHeight="false" outlineLevel="0" collapsed="false">
      <c r="A21485" s="0" t="n">
        <v>202509</v>
      </c>
      <c r="B21485" s="0" t="n">
        <v>202509</v>
      </c>
      <c r="C21485" s="37" t="s">
        <v>98</v>
      </c>
      <c r="D21485" s="37" t="s">
        <v>474</v>
      </c>
      <c r="E21485" s="0" t="n">
        <v>1</v>
      </c>
      <c r="F21485" s="38" t="s">
        <v>71</v>
      </c>
      <c r="G21485" s="37" t="s">
        <v>475</v>
      </c>
      <c r="H21485" s="0" t="n">
        <v>1911204</v>
      </c>
      <c r="I21485" s="0" t="n">
        <v>784719</v>
      </c>
      <c r="J21485" s="0" t="n">
        <v>140196</v>
      </c>
    </row>
    <row r="21486" customFormat="false" ht="15" hidden="false" customHeight="false" outlineLevel="0" collapsed="false">
      <c r="A21486" s="0" t="n">
        <v>202509</v>
      </c>
      <c r="B21486" s="0" t="n">
        <v>202509</v>
      </c>
      <c r="C21486" s="37" t="s">
        <v>112</v>
      </c>
      <c r="D21486" s="37" t="s">
        <v>476</v>
      </c>
      <c r="E21486" s="0" t="n">
        <v>1</v>
      </c>
      <c r="F21486" s="38" t="s">
        <v>71</v>
      </c>
      <c r="G21486" s="37" t="s">
        <v>477</v>
      </c>
      <c r="H21486" s="0" t="n">
        <v>657751</v>
      </c>
      <c r="I21486" s="0" t="n">
        <v>131410</v>
      </c>
      <c r="J21486" s="0" t="n">
        <v>-6790</v>
      </c>
    </row>
    <row r="21487" customFormat="false" ht="15" hidden="false" customHeight="false" outlineLevel="0" collapsed="false">
      <c r="A21487" s="0" t="n">
        <v>202509</v>
      </c>
      <c r="B21487" s="0" t="n">
        <v>202509</v>
      </c>
      <c r="C21487" s="37" t="s">
        <v>136</v>
      </c>
      <c r="D21487" s="37" t="s">
        <v>132</v>
      </c>
      <c r="E21487" s="0" t="n">
        <v>1</v>
      </c>
      <c r="F21487" s="38" t="s">
        <v>71</v>
      </c>
      <c r="G21487" s="37" t="s">
        <v>478</v>
      </c>
      <c r="H21487" s="0" t="n">
        <v>533050</v>
      </c>
      <c r="I21487" s="0" t="n">
        <v>245478</v>
      </c>
      <c r="J21487" s="0" t="n">
        <v>-2098</v>
      </c>
    </row>
    <row r="21488" customFormat="false" ht="15" hidden="false" customHeight="false" outlineLevel="0" collapsed="false">
      <c r="A21488" s="0" t="n">
        <v>202509</v>
      </c>
      <c r="B21488" s="0" t="n">
        <v>202509</v>
      </c>
      <c r="C21488" s="37" t="s">
        <v>106</v>
      </c>
      <c r="D21488" s="37" t="s">
        <v>273</v>
      </c>
      <c r="E21488" s="0" t="n">
        <v>1</v>
      </c>
      <c r="F21488" s="38" t="s">
        <v>71</v>
      </c>
      <c r="G21488" s="37" t="s">
        <v>479</v>
      </c>
      <c r="H21488" s="0" t="n">
        <v>127764</v>
      </c>
      <c r="I21488" s="0" t="n">
        <v>25702</v>
      </c>
      <c r="J21488" s="0" t="n">
        <v>-434</v>
      </c>
    </row>
    <row r="21489" customFormat="false" ht="15" hidden="false" customHeight="false" outlineLevel="0" collapsed="false">
      <c r="A21489" s="0" t="n">
        <v>202509</v>
      </c>
      <c r="B21489" s="0" t="n">
        <v>202509</v>
      </c>
      <c r="C21489" s="37" t="s">
        <v>149</v>
      </c>
      <c r="D21489" s="37" t="s">
        <v>159</v>
      </c>
      <c r="E21489" s="0" t="n">
        <v>1</v>
      </c>
      <c r="F21489" s="38" t="s">
        <v>71</v>
      </c>
      <c r="G21489" s="37" t="s">
        <v>480</v>
      </c>
      <c r="H21489" s="0" t="n">
        <v>516042</v>
      </c>
      <c r="I21489" s="0" t="n">
        <v>179598</v>
      </c>
      <c r="J21489" s="0" t="n">
        <v>25519</v>
      </c>
    </row>
    <row r="21490" customFormat="false" ht="15" hidden="false" customHeight="false" outlineLevel="0" collapsed="false">
      <c r="A21490" s="0" t="n">
        <v>202509</v>
      </c>
      <c r="B21490" s="0" t="n">
        <v>202509</v>
      </c>
      <c r="C21490" s="37" t="s">
        <v>109</v>
      </c>
      <c r="D21490" s="37" t="s">
        <v>241</v>
      </c>
      <c r="E21490" s="0" t="n">
        <v>1</v>
      </c>
      <c r="F21490" s="38" t="s">
        <v>71</v>
      </c>
      <c r="G21490" s="37" t="s">
        <v>481</v>
      </c>
      <c r="H21490" s="0" t="n">
        <v>8701606</v>
      </c>
      <c r="I21490" s="0" t="n">
        <v>2147565</v>
      </c>
      <c r="J21490" s="0" t="n">
        <v>-68640</v>
      </c>
    </row>
    <row r="21491" customFormat="false" ht="15" hidden="false" customHeight="false" outlineLevel="0" collapsed="false">
      <c r="A21491" s="0" t="n">
        <v>202509</v>
      </c>
      <c r="B21491" s="0" t="n">
        <v>202509</v>
      </c>
      <c r="C21491" s="37" t="s">
        <v>184</v>
      </c>
      <c r="D21491" s="37" t="s">
        <v>482</v>
      </c>
      <c r="E21491" s="0" t="n">
        <v>1</v>
      </c>
      <c r="F21491" s="38" t="s">
        <v>71</v>
      </c>
      <c r="G21491" s="37" t="s">
        <v>483</v>
      </c>
      <c r="H21491" s="0" t="n">
        <v>1618909</v>
      </c>
      <c r="I21491" s="0" t="n">
        <v>669369</v>
      </c>
      <c r="J21491" s="0" t="n">
        <v>87648</v>
      </c>
    </row>
    <row r="21492" customFormat="false" ht="15" hidden="false" customHeight="false" outlineLevel="0" collapsed="false">
      <c r="A21492" s="0" t="n">
        <v>202509</v>
      </c>
      <c r="B21492" s="0" t="n">
        <v>202509</v>
      </c>
      <c r="C21492" s="37" t="s">
        <v>152</v>
      </c>
      <c r="D21492" s="37" t="s">
        <v>328</v>
      </c>
      <c r="E21492" s="0" t="n">
        <v>1</v>
      </c>
      <c r="F21492" s="38" t="s">
        <v>71</v>
      </c>
      <c r="G21492" s="37" t="s">
        <v>484</v>
      </c>
      <c r="H21492" s="0" t="n">
        <v>722754</v>
      </c>
      <c r="I21492" s="0" t="n">
        <v>297308</v>
      </c>
      <c r="J21492" s="0" t="n">
        <v>3755</v>
      </c>
    </row>
    <row r="21493" customFormat="false" ht="15" hidden="false" customHeight="false" outlineLevel="0" collapsed="false">
      <c r="A21493" s="0" t="n">
        <v>202509</v>
      </c>
      <c r="B21493" s="0" t="n">
        <v>202509</v>
      </c>
      <c r="C21493" s="37" t="s">
        <v>115</v>
      </c>
      <c r="D21493" s="37" t="s">
        <v>423</v>
      </c>
      <c r="E21493" s="0" t="n">
        <v>1</v>
      </c>
      <c r="F21493" s="38" t="s">
        <v>71</v>
      </c>
      <c r="G21493" s="37" t="s">
        <v>485</v>
      </c>
      <c r="H21493" s="0" t="n">
        <v>271452</v>
      </c>
      <c r="I21493" s="0" t="n">
        <v>87256</v>
      </c>
      <c r="J21493" s="0" t="n">
        <v>5959</v>
      </c>
    </row>
    <row r="21494" customFormat="false" ht="15" hidden="false" customHeight="false" outlineLevel="0" collapsed="false">
      <c r="A21494" s="0" t="n">
        <v>202509</v>
      </c>
      <c r="B21494" s="0" t="n">
        <v>202509</v>
      </c>
      <c r="C21494" s="37" t="s">
        <v>136</v>
      </c>
      <c r="D21494" s="37" t="s">
        <v>258</v>
      </c>
      <c r="E21494" s="0" t="n">
        <v>1</v>
      </c>
      <c r="F21494" s="38" t="s">
        <v>71</v>
      </c>
      <c r="G21494" s="37" t="s">
        <v>486</v>
      </c>
      <c r="H21494" s="0" t="n">
        <v>336390</v>
      </c>
      <c r="I21494" s="0" t="n">
        <v>241874</v>
      </c>
      <c r="J21494" s="0" t="n">
        <v>6368</v>
      </c>
    </row>
    <row r="21495" customFormat="false" ht="15" hidden="false" customHeight="false" outlineLevel="0" collapsed="false">
      <c r="A21495" s="0" t="n">
        <v>202509</v>
      </c>
      <c r="B21495" s="0" t="n">
        <v>202509</v>
      </c>
      <c r="C21495" s="37" t="s">
        <v>109</v>
      </c>
      <c r="D21495" s="37" t="s">
        <v>130</v>
      </c>
      <c r="E21495" s="0" t="n">
        <v>1</v>
      </c>
      <c r="F21495" s="38" t="s">
        <v>71</v>
      </c>
      <c r="G21495" s="37" t="s">
        <v>487</v>
      </c>
      <c r="H21495" s="0" t="n">
        <v>46747</v>
      </c>
      <c r="I21495" s="0" t="n">
        <v>20720</v>
      </c>
      <c r="J21495" s="0" t="n">
        <v>6479</v>
      </c>
    </row>
    <row r="21496" customFormat="false" ht="15" hidden="false" customHeight="false" outlineLevel="0" collapsed="false">
      <c r="A21496" s="0" t="n">
        <v>202509</v>
      </c>
      <c r="B21496" s="0" t="n">
        <v>202509</v>
      </c>
      <c r="C21496" s="37" t="s">
        <v>112</v>
      </c>
      <c r="D21496" s="37" t="s">
        <v>107</v>
      </c>
      <c r="E21496" s="0" t="n">
        <v>1</v>
      </c>
      <c r="F21496" s="38" t="s">
        <v>71</v>
      </c>
      <c r="G21496" s="37" t="s">
        <v>488</v>
      </c>
      <c r="H21496" s="0" t="n">
        <v>960197</v>
      </c>
      <c r="I21496" s="0" t="n">
        <v>226562</v>
      </c>
      <c r="J21496" s="0" t="n">
        <v>-19573</v>
      </c>
    </row>
    <row r="21497" customFormat="false" ht="15" hidden="false" customHeight="false" outlineLevel="0" collapsed="false">
      <c r="A21497" s="0" t="n">
        <v>202509</v>
      </c>
      <c r="B21497" s="0" t="n">
        <v>202509</v>
      </c>
      <c r="C21497" s="37" t="s">
        <v>152</v>
      </c>
      <c r="D21497" s="37" t="s">
        <v>212</v>
      </c>
      <c r="E21497" s="0" t="n">
        <v>1</v>
      </c>
      <c r="F21497" s="38" t="s">
        <v>71</v>
      </c>
      <c r="G21497" s="37" t="s">
        <v>489</v>
      </c>
      <c r="H21497" s="0" t="n">
        <v>1640538</v>
      </c>
      <c r="I21497" s="0" t="n">
        <v>727269</v>
      </c>
      <c r="J21497" s="0" t="n">
        <v>93788</v>
      </c>
    </row>
    <row r="21498" customFormat="false" ht="15" hidden="false" customHeight="false" outlineLevel="0" collapsed="false">
      <c r="A21498" s="0" t="n">
        <v>202509</v>
      </c>
      <c r="B21498" s="0" t="n">
        <v>202509</v>
      </c>
      <c r="C21498" s="37" t="s">
        <v>152</v>
      </c>
      <c r="D21498" s="37" t="s">
        <v>490</v>
      </c>
      <c r="E21498" s="0" t="n">
        <v>1</v>
      </c>
      <c r="F21498" s="38" t="s">
        <v>71</v>
      </c>
      <c r="G21498" s="37" t="s">
        <v>491</v>
      </c>
      <c r="H21498" s="0" t="n">
        <v>60354</v>
      </c>
      <c r="I21498" s="0" t="n">
        <v>9782</v>
      </c>
      <c r="J21498" s="0" t="n">
        <v>773</v>
      </c>
    </row>
    <row r="21499" customFormat="false" ht="15" hidden="false" customHeight="false" outlineLevel="0" collapsed="false">
      <c r="A21499" s="0" t="n">
        <v>202509</v>
      </c>
      <c r="B21499" s="0" t="n">
        <v>202509</v>
      </c>
      <c r="C21499" s="37" t="s">
        <v>112</v>
      </c>
      <c r="D21499" s="37" t="s">
        <v>120</v>
      </c>
      <c r="E21499" s="0" t="n">
        <v>1</v>
      </c>
      <c r="F21499" s="38" t="s">
        <v>71</v>
      </c>
      <c r="G21499" s="37" t="s">
        <v>492</v>
      </c>
      <c r="H21499" s="0" t="n">
        <v>280828</v>
      </c>
      <c r="I21499" s="0" t="n">
        <v>252129</v>
      </c>
      <c r="J21499" s="0" t="n">
        <v>511</v>
      </c>
    </row>
    <row r="21500" customFormat="false" ht="15" hidden="false" customHeight="false" outlineLevel="0" collapsed="false">
      <c r="A21500" s="0" t="n">
        <v>202509</v>
      </c>
      <c r="B21500" s="0" t="n">
        <v>202509</v>
      </c>
      <c r="C21500" s="37" t="s">
        <v>184</v>
      </c>
      <c r="D21500" s="37" t="s">
        <v>493</v>
      </c>
      <c r="E21500" s="0" t="n">
        <v>1</v>
      </c>
      <c r="F21500" s="38" t="s">
        <v>71</v>
      </c>
      <c r="G21500" s="37" t="s">
        <v>494</v>
      </c>
      <c r="H21500" s="0" t="n">
        <v>222849</v>
      </c>
      <c r="I21500" s="0" t="n">
        <v>30413</v>
      </c>
      <c r="J21500" s="0" t="n">
        <v>3634</v>
      </c>
    </row>
    <row r="21501" customFormat="false" ht="15" hidden="false" customHeight="false" outlineLevel="0" collapsed="false">
      <c r="A21501" s="0" t="n">
        <v>202509</v>
      </c>
      <c r="B21501" s="0" t="n">
        <v>202509</v>
      </c>
      <c r="C21501" s="37" t="s">
        <v>109</v>
      </c>
      <c r="D21501" s="37" t="s">
        <v>495</v>
      </c>
      <c r="E21501" s="0" t="n">
        <v>1</v>
      </c>
      <c r="F21501" s="38" t="s">
        <v>71</v>
      </c>
      <c r="G21501" s="37" t="s">
        <v>496</v>
      </c>
      <c r="H21501" s="0" t="n">
        <v>150107</v>
      </c>
      <c r="I21501" s="0" t="n">
        <v>32636</v>
      </c>
      <c r="J21501" s="0" t="n">
        <v>-524</v>
      </c>
    </row>
    <row r="21502" customFormat="false" ht="15" hidden="false" customHeight="false" outlineLevel="0" collapsed="false">
      <c r="A21502" s="0" t="n">
        <v>202509</v>
      </c>
      <c r="B21502" s="0" t="n">
        <v>202509</v>
      </c>
      <c r="C21502" s="37" t="s">
        <v>101</v>
      </c>
      <c r="D21502" s="37" t="s">
        <v>269</v>
      </c>
      <c r="E21502" s="0" t="n">
        <v>1</v>
      </c>
      <c r="F21502" s="38" t="s">
        <v>71</v>
      </c>
      <c r="G21502" s="37" t="s">
        <v>497</v>
      </c>
      <c r="H21502" s="0" t="n">
        <v>376688</v>
      </c>
      <c r="I21502" s="0" t="n">
        <v>147575</v>
      </c>
      <c r="J21502" s="0" t="n">
        <v>-4039</v>
      </c>
    </row>
    <row r="21503" customFormat="false" ht="15" hidden="false" customHeight="false" outlineLevel="0" collapsed="false">
      <c r="A21503" s="0" t="n">
        <v>202509</v>
      </c>
      <c r="B21503" s="0" t="n">
        <v>202509</v>
      </c>
      <c r="C21503" s="37" t="s">
        <v>109</v>
      </c>
      <c r="D21503" s="37" t="s">
        <v>391</v>
      </c>
      <c r="E21503" s="0" t="n">
        <v>1</v>
      </c>
      <c r="F21503" s="38" t="s">
        <v>71</v>
      </c>
      <c r="G21503" s="37" t="s">
        <v>498</v>
      </c>
      <c r="H21503" s="0" t="n">
        <v>42865</v>
      </c>
      <c r="I21503" s="0" t="n">
        <v>42908</v>
      </c>
      <c r="J21503" s="0" t="n">
        <v>-1487</v>
      </c>
    </row>
    <row r="21504" customFormat="false" ht="15" hidden="false" customHeight="false" outlineLevel="0" collapsed="false">
      <c r="A21504" s="0" t="n">
        <v>202509</v>
      </c>
      <c r="B21504" s="0" t="n">
        <v>202509</v>
      </c>
      <c r="C21504" s="37" t="s">
        <v>184</v>
      </c>
      <c r="D21504" s="37" t="s">
        <v>141</v>
      </c>
      <c r="E21504" s="0" t="n">
        <v>1</v>
      </c>
      <c r="F21504" s="38" t="s">
        <v>71</v>
      </c>
      <c r="G21504" s="37" t="s">
        <v>499</v>
      </c>
      <c r="H21504" s="0" t="n">
        <v>928494</v>
      </c>
      <c r="I21504" s="0" t="n">
        <v>479193</v>
      </c>
      <c r="J21504" s="0" t="n">
        <v>42283</v>
      </c>
    </row>
    <row r="21505" customFormat="false" ht="15" hidden="false" customHeight="false" outlineLevel="0" collapsed="false">
      <c r="A21505" s="0" t="n">
        <v>202509</v>
      </c>
      <c r="B21505" s="0" t="n">
        <v>202509</v>
      </c>
      <c r="C21505" s="37" t="s">
        <v>101</v>
      </c>
      <c r="D21505" s="37" t="s">
        <v>500</v>
      </c>
      <c r="E21505" s="0" t="n">
        <v>1</v>
      </c>
      <c r="F21505" s="38" t="s">
        <v>71</v>
      </c>
      <c r="G21505" s="37" t="s">
        <v>501</v>
      </c>
      <c r="H21505" s="0" t="n">
        <v>1943026</v>
      </c>
      <c r="I21505" s="0" t="n">
        <v>807923</v>
      </c>
      <c r="J21505" s="0" t="n">
        <v>16194</v>
      </c>
    </row>
    <row r="21506" customFormat="false" ht="15" hidden="false" customHeight="false" outlineLevel="0" collapsed="false">
      <c r="A21506" s="0" t="n">
        <v>202509</v>
      </c>
      <c r="B21506" s="0" t="n">
        <v>202509</v>
      </c>
      <c r="C21506" s="37" t="s">
        <v>149</v>
      </c>
      <c r="D21506" s="37" t="s">
        <v>502</v>
      </c>
      <c r="E21506" s="0" t="n">
        <v>1</v>
      </c>
      <c r="F21506" s="38" t="s">
        <v>71</v>
      </c>
      <c r="G21506" s="37" t="s">
        <v>503</v>
      </c>
      <c r="H21506" s="0" t="n">
        <v>401413</v>
      </c>
      <c r="I21506" s="0" t="n">
        <v>393137</v>
      </c>
      <c r="J21506" s="0" t="n">
        <v>-2628</v>
      </c>
    </row>
    <row r="21507" customFormat="false" ht="15" hidden="false" customHeight="false" outlineLevel="0" collapsed="false">
      <c r="A21507" s="0" t="n">
        <v>202509</v>
      </c>
      <c r="B21507" s="0" t="n">
        <v>202509</v>
      </c>
      <c r="C21507" s="37" t="s">
        <v>178</v>
      </c>
      <c r="D21507" s="37" t="s">
        <v>161</v>
      </c>
      <c r="E21507" s="0" t="n">
        <v>1</v>
      </c>
      <c r="F21507" s="38" t="s">
        <v>71</v>
      </c>
      <c r="G21507" s="37" t="s">
        <v>504</v>
      </c>
      <c r="H21507" s="0" t="n">
        <v>29866</v>
      </c>
      <c r="I21507" s="0" t="n">
        <v>6823</v>
      </c>
      <c r="J21507" s="0" t="n">
        <v>780</v>
      </c>
    </row>
    <row r="21508" customFormat="false" ht="15" hidden="false" customHeight="false" outlineLevel="0" collapsed="false">
      <c r="A21508" s="0" t="n">
        <v>202509</v>
      </c>
      <c r="B21508" s="0" t="n">
        <v>202509</v>
      </c>
      <c r="C21508" s="37" t="s">
        <v>112</v>
      </c>
      <c r="D21508" s="37" t="s">
        <v>294</v>
      </c>
      <c r="E21508" s="0" t="n">
        <v>1</v>
      </c>
      <c r="F21508" s="38" t="s">
        <v>71</v>
      </c>
      <c r="G21508" s="37" t="s">
        <v>505</v>
      </c>
      <c r="H21508" s="0" t="n">
        <v>124872</v>
      </c>
      <c r="I21508" s="0" t="n">
        <v>75268</v>
      </c>
      <c r="J21508" s="0" t="n">
        <v>14138</v>
      </c>
    </row>
    <row r="21509" customFormat="false" ht="15" hidden="false" customHeight="false" outlineLevel="0" collapsed="false">
      <c r="A21509" s="0" t="n">
        <v>202509</v>
      </c>
      <c r="B21509" s="0" t="n">
        <v>202509</v>
      </c>
      <c r="C21509" s="37" t="s">
        <v>149</v>
      </c>
      <c r="D21509" s="37" t="s">
        <v>116</v>
      </c>
      <c r="E21509" s="0" t="n">
        <v>1</v>
      </c>
      <c r="F21509" s="38" t="s">
        <v>71</v>
      </c>
      <c r="G21509" s="37" t="s">
        <v>506</v>
      </c>
      <c r="H21509" s="0" t="n">
        <v>2238621</v>
      </c>
      <c r="I21509" s="0" t="n">
        <v>850370</v>
      </c>
      <c r="J21509" s="0" t="n">
        <v>-52623</v>
      </c>
    </row>
    <row r="21510" customFormat="false" ht="15" hidden="false" customHeight="false" outlineLevel="0" collapsed="false">
      <c r="A21510" s="0" t="n">
        <v>202509</v>
      </c>
      <c r="B21510" s="0" t="n">
        <v>202509</v>
      </c>
      <c r="C21510" s="37" t="s">
        <v>95</v>
      </c>
      <c r="D21510" s="37" t="s">
        <v>251</v>
      </c>
      <c r="E21510" s="0" t="n">
        <v>1</v>
      </c>
      <c r="F21510" s="38" t="s">
        <v>71</v>
      </c>
      <c r="G21510" s="37" t="s">
        <v>507</v>
      </c>
      <c r="H21510" s="0" t="n">
        <v>17401</v>
      </c>
      <c r="I21510" s="0" t="n">
        <v>3904</v>
      </c>
      <c r="J21510" s="0" t="n">
        <v>441</v>
      </c>
    </row>
    <row r="21511" customFormat="false" ht="15" hidden="false" customHeight="false" outlineLevel="0" collapsed="false">
      <c r="A21511" s="0" t="n">
        <v>202509</v>
      </c>
      <c r="B21511" s="0" t="n">
        <v>202509</v>
      </c>
      <c r="C21511" s="37" t="s">
        <v>106</v>
      </c>
      <c r="D21511" s="37" t="s">
        <v>118</v>
      </c>
      <c r="E21511" s="0" t="n">
        <v>1</v>
      </c>
      <c r="F21511" s="38" t="s">
        <v>71</v>
      </c>
      <c r="G21511" s="37" t="s">
        <v>508</v>
      </c>
      <c r="H21511" s="0" t="n">
        <v>538040</v>
      </c>
      <c r="I21511" s="0" t="n">
        <v>290009</v>
      </c>
      <c r="J21511" s="0" t="n">
        <v>38390</v>
      </c>
    </row>
    <row r="21512" customFormat="false" ht="15" hidden="false" customHeight="false" outlineLevel="0" collapsed="false">
      <c r="A21512" s="0" t="n">
        <v>202509</v>
      </c>
      <c r="B21512" s="0" t="n">
        <v>202509</v>
      </c>
      <c r="C21512" s="37" t="s">
        <v>152</v>
      </c>
      <c r="D21512" s="37" t="s">
        <v>509</v>
      </c>
      <c r="E21512" s="0" t="n">
        <v>1</v>
      </c>
      <c r="F21512" s="38" t="s">
        <v>71</v>
      </c>
      <c r="G21512" s="37" t="s">
        <v>510</v>
      </c>
      <c r="H21512" s="0" t="n">
        <v>138058</v>
      </c>
      <c r="I21512" s="0" t="n">
        <v>50267</v>
      </c>
      <c r="J21512" s="0" t="n">
        <v>10424</v>
      </c>
    </row>
    <row r="21513" customFormat="false" ht="15" hidden="false" customHeight="false" outlineLevel="0" collapsed="false">
      <c r="A21513" s="0" t="n">
        <v>202509</v>
      </c>
      <c r="B21513" s="0" t="n">
        <v>202509</v>
      </c>
      <c r="C21513" s="37" t="s">
        <v>101</v>
      </c>
      <c r="D21513" s="37" t="s">
        <v>511</v>
      </c>
      <c r="E21513" s="0" t="n">
        <v>1</v>
      </c>
      <c r="F21513" s="38" t="s">
        <v>71</v>
      </c>
      <c r="G21513" s="37" t="s">
        <v>512</v>
      </c>
      <c r="H21513" s="0" t="n">
        <v>1757884</v>
      </c>
      <c r="I21513" s="0" t="n">
        <v>1033399</v>
      </c>
      <c r="J21513" s="0" t="n">
        <v>52761</v>
      </c>
    </row>
    <row r="21514" customFormat="false" ht="15" hidden="false" customHeight="false" outlineLevel="0" collapsed="false">
      <c r="A21514" s="0" t="n">
        <v>202509</v>
      </c>
      <c r="B21514" s="0" t="n">
        <v>202509</v>
      </c>
      <c r="C21514" s="37" t="s">
        <v>178</v>
      </c>
      <c r="D21514" s="37" t="s">
        <v>513</v>
      </c>
      <c r="E21514" s="0" t="n">
        <v>1</v>
      </c>
      <c r="F21514" s="38" t="s">
        <v>71</v>
      </c>
      <c r="G21514" s="37" t="s">
        <v>514</v>
      </c>
      <c r="H21514" s="0" t="n">
        <v>282491</v>
      </c>
      <c r="I21514" s="0" t="n">
        <v>61380</v>
      </c>
      <c r="J21514" s="0" t="n">
        <v>14392</v>
      </c>
    </row>
    <row r="21515" customFormat="false" ht="15" hidden="false" customHeight="false" outlineLevel="0" collapsed="false">
      <c r="A21515" s="0" t="n">
        <v>202509</v>
      </c>
      <c r="B21515" s="0" t="n">
        <v>202509</v>
      </c>
      <c r="C21515" s="37" t="s">
        <v>178</v>
      </c>
      <c r="D21515" s="37" t="s">
        <v>452</v>
      </c>
      <c r="E21515" s="0" t="n">
        <v>1</v>
      </c>
      <c r="F21515" s="38" t="s">
        <v>71</v>
      </c>
      <c r="G21515" s="37" t="s">
        <v>515</v>
      </c>
      <c r="H21515" s="0" t="n">
        <v>840010</v>
      </c>
      <c r="I21515" s="0" t="n">
        <v>258501</v>
      </c>
      <c r="J21515" s="0" t="n">
        <v>35770</v>
      </c>
    </row>
    <row r="21516" customFormat="false" ht="15" hidden="false" customHeight="false" outlineLevel="0" collapsed="false">
      <c r="A21516" s="0" t="n">
        <v>202509</v>
      </c>
      <c r="B21516" s="0" t="n">
        <v>202509</v>
      </c>
      <c r="C21516" s="37" t="s">
        <v>101</v>
      </c>
      <c r="D21516" s="37" t="s">
        <v>516</v>
      </c>
      <c r="E21516" s="0" t="n">
        <v>1</v>
      </c>
      <c r="F21516" s="38" t="s">
        <v>71</v>
      </c>
      <c r="G21516" s="37" t="s">
        <v>517</v>
      </c>
      <c r="H21516" s="0" t="n">
        <v>1387132</v>
      </c>
      <c r="I21516" s="0" t="n">
        <v>398813</v>
      </c>
      <c r="J21516" s="0" t="n">
        <v>-43035</v>
      </c>
    </row>
    <row r="21517" customFormat="false" ht="15" hidden="false" customHeight="false" outlineLevel="0" collapsed="false">
      <c r="A21517" s="0" t="n">
        <v>202509</v>
      </c>
      <c r="B21517" s="0" t="n">
        <v>202509</v>
      </c>
      <c r="C21517" s="37" t="s">
        <v>149</v>
      </c>
      <c r="D21517" s="37" t="s">
        <v>396</v>
      </c>
      <c r="E21517" s="0" t="n">
        <v>1</v>
      </c>
      <c r="F21517" s="38" t="s">
        <v>71</v>
      </c>
      <c r="G21517" s="37" t="s">
        <v>518</v>
      </c>
      <c r="H21517" s="0" t="n">
        <v>5553834</v>
      </c>
      <c r="I21517" s="0" t="n">
        <v>1121889</v>
      </c>
      <c r="J21517" s="0" t="n">
        <v>123441</v>
      </c>
    </row>
    <row r="21518" customFormat="false" ht="15" hidden="false" customHeight="false" outlineLevel="0" collapsed="false">
      <c r="A21518" s="0" t="n">
        <v>202509</v>
      </c>
      <c r="B21518" s="0" t="n">
        <v>202509</v>
      </c>
      <c r="C21518" s="37" t="s">
        <v>106</v>
      </c>
      <c r="D21518" s="37" t="s">
        <v>519</v>
      </c>
      <c r="E21518" s="0" t="n">
        <v>1</v>
      </c>
      <c r="F21518" s="38" t="s">
        <v>71</v>
      </c>
      <c r="G21518" s="37" t="s">
        <v>520</v>
      </c>
      <c r="H21518" s="0" t="n">
        <v>572685</v>
      </c>
      <c r="I21518" s="0" t="n">
        <v>254551</v>
      </c>
      <c r="J21518" s="0" t="n">
        <v>19919</v>
      </c>
    </row>
    <row r="21519" customFormat="false" ht="15" hidden="false" customHeight="false" outlineLevel="0" collapsed="false">
      <c r="A21519" s="0" t="n">
        <v>202509</v>
      </c>
      <c r="B21519" s="0" t="n">
        <v>202509</v>
      </c>
      <c r="C21519" s="37" t="s">
        <v>149</v>
      </c>
      <c r="D21519" s="37" t="s">
        <v>430</v>
      </c>
      <c r="E21519" s="0" t="n">
        <v>1</v>
      </c>
      <c r="F21519" s="38" t="s">
        <v>71</v>
      </c>
      <c r="G21519" s="37" t="s">
        <v>521</v>
      </c>
      <c r="H21519" s="0" t="n">
        <v>1030820</v>
      </c>
      <c r="I21519" s="0" t="n">
        <v>522975</v>
      </c>
      <c r="J21519" s="0" t="n">
        <v>93302</v>
      </c>
    </row>
    <row r="21520" customFormat="false" ht="15" hidden="false" customHeight="false" outlineLevel="0" collapsed="false">
      <c r="A21520" s="0" t="n">
        <v>202509</v>
      </c>
      <c r="B21520" s="0" t="n">
        <v>202509</v>
      </c>
      <c r="C21520" s="37" t="s">
        <v>149</v>
      </c>
      <c r="D21520" s="37" t="s">
        <v>352</v>
      </c>
      <c r="E21520" s="0" t="n">
        <v>1</v>
      </c>
      <c r="F21520" s="38" t="s">
        <v>71</v>
      </c>
      <c r="G21520" s="37" t="s">
        <v>522</v>
      </c>
      <c r="H21520" s="0" t="n">
        <v>62046</v>
      </c>
      <c r="I21520" s="0" t="n">
        <v>14094</v>
      </c>
      <c r="J21520" s="0" t="n">
        <v>2790</v>
      </c>
    </row>
    <row r="21521" customFormat="false" ht="15" hidden="false" customHeight="false" outlineLevel="0" collapsed="false">
      <c r="A21521" s="0" t="n">
        <v>202509</v>
      </c>
      <c r="B21521" s="0" t="n">
        <v>202509</v>
      </c>
      <c r="C21521" s="37" t="s">
        <v>95</v>
      </c>
      <c r="D21521" s="37" t="s">
        <v>269</v>
      </c>
      <c r="E21521" s="0" t="n">
        <v>1</v>
      </c>
      <c r="F21521" s="38" t="s">
        <v>71</v>
      </c>
      <c r="G21521" s="37" t="s">
        <v>523</v>
      </c>
      <c r="H21521" s="0" t="n">
        <v>2459570</v>
      </c>
      <c r="I21521" s="0" t="n">
        <v>1536644</v>
      </c>
      <c r="J21521" s="0" t="n">
        <v>-26371</v>
      </c>
    </row>
    <row r="21522" customFormat="false" ht="15" hidden="false" customHeight="false" outlineLevel="0" collapsed="false">
      <c r="A21522" s="0" t="n">
        <v>202509</v>
      </c>
      <c r="B21522" s="0" t="n">
        <v>202509</v>
      </c>
      <c r="C21522" s="37" t="s">
        <v>106</v>
      </c>
      <c r="D21522" s="37" t="s">
        <v>110</v>
      </c>
      <c r="E21522" s="0" t="n">
        <v>1</v>
      </c>
      <c r="F21522" s="38" t="s">
        <v>71</v>
      </c>
      <c r="G21522" s="37" t="s">
        <v>524</v>
      </c>
      <c r="H21522" s="0" t="n">
        <v>154385</v>
      </c>
      <c r="I21522" s="0" t="n">
        <v>54745</v>
      </c>
      <c r="J21522" s="0" t="n">
        <v>9341</v>
      </c>
    </row>
    <row r="21523" customFormat="false" ht="15" hidden="false" customHeight="false" outlineLevel="0" collapsed="false">
      <c r="A21523" s="0" t="n">
        <v>202509</v>
      </c>
      <c r="B21523" s="0" t="n">
        <v>202509</v>
      </c>
      <c r="C21523" s="37" t="s">
        <v>149</v>
      </c>
      <c r="D21523" s="37" t="s">
        <v>383</v>
      </c>
      <c r="E21523" s="0" t="n">
        <v>1</v>
      </c>
      <c r="F21523" s="38" t="s">
        <v>71</v>
      </c>
      <c r="G21523" s="37" t="s">
        <v>525</v>
      </c>
      <c r="H21523" s="0" t="n">
        <v>346125</v>
      </c>
      <c r="I21523" s="0" t="n">
        <v>174346</v>
      </c>
      <c r="J21523" s="0" t="n">
        <v>11695</v>
      </c>
    </row>
    <row r="21524" customFormat="false" ht="15" hidden="false" customHeight="false" outlineLevel="0" collapsed="false">
      <c r="A21524" s="0" t="n">
        <v>202509</v>
      </c>
      <c r="B21524" s="0" t="n">
        <v>202509</v>
      </c>
      <c r="C21524" s="37" t="s">
        <v>184</v>
      </c>
      <c r="D21524" s="37" t="s">
        <v>218</v>
      </c>
      <c r="E21524" s="0" t="n">
        <v>1</v>
      </c>
      <c r="F21524" s="38" t="s">
        <v>71</v>
      </c>
      <c r="G21524" s="37" t="s">
        <v>526</v>
      </c>
      <c r="H21524" s="0" t="n">
        <v>349586</v>
      </c>
      <c r="I21524" s="0" t="n">
        <v>94739</v>
      </c>
      <c r="J21524" s="0" t="n">
        <v>861</v>
      </c>
    </row>
    <row r="21525" customFormat="false" ht="15" hidden="false" customHeight="false" outlineLevel="0" collapsed="false">
      <c r="A21525" s="0" t="n">
        <v>202509</v>
      </c>
      <c r="B21525" s="0" t="n">
        <v>202509</v>
      </c>
      <c r="C21525" s="37" t="s">
        <v>112</v>
      </c>
      <c r="D21525" s="37" t="s">
        <v>200</v>
      </c>
      <c r="E21525" s="0" t="n">
        <v>1</v>
      </c>
      <c r="F21525" s="38" t="s">
        <v>71</v>
      </c>
      <c r="G21525" s="37" t="s">
        <v>527</v>
      </c>
      <c r="H21525" s="0" t="n">
        <v>78455</v>
      </c>
      <c r="I21525" s="0" t="n">
        <v>26150</v>
      </c>
      <c r="J21525" s="0" t="n">
        <v>5881</v>
      </c>
    </row>
    <row r="21526" customFormat="false" ht="15" hidden="false" customHeight="false" outlineLevel="0" collapsed="false">
      <c r="A21526" s="0" t="n">
        <v>202509</v>
      </c>
      <c r="B21526" s="0" t="n">
        <v>202509</v>
      </c>
      <c r="C21526" s="37" t="s">
        <v>152</v>
      </c>
      <c r="D21526" s="37" t="s">
        <v>328</v>
      </c>
      <c r="E21526" s="0" t="n">
        <v>1</v>
      </c>
      <c r="F21526" s="38" t="s">
        <v>71</v>
      </c>
      <c r="G21526" s="37" t="s">
        <v>528</v>
      </c>
      <c r="H21526" s="0" t="n">
        <v>888012</v>
      </c>
      <c r="I21526" s="0" t="n">
        <v>168266</v>
      </c>
      <c r="J21526" s="0" t="n">
        <v>5451</v>
      </c>
    </row>
    <row r="21527" customFormat="false" ht="15" hidden="false" customHeight="false" outlineLevel="0" collapsed="false">
      <c r="A21527" s="0" t="n">
        <v>202509</v>
      </c>
      <c r="B21527" s="0" t="n">
        <v>202509</v>
      </c>
      <c r="C21527" s="37" t="s">
        <v>95</v>
      </c>
      <c r="D21527" s="37" t="s">
        <v>96</v>
      </c>
      <c r="E21527" s="0" t="n">
        <v>1</v>
      </c>
      <c r="F21527" s="38" t="s">
        <v>71</v>
      </c>
      <c r="G21527" s="37" t="s">
        <v>529</v>
      </c>
      <c r="H21527" s="0" t="n">
        <v>2527518</v>
      </c>
      <c r="I21527" s="0" t="n">
        <v>859855</v>
      </c>
      <c r="J21527" s="0" t="n">
        <v>71555</v>
      </c>
    </row>
    <row r="21528" customFormat="false" ht="15" hidden="false" customHeight="false" outlineLevel="0" collapsed="false">
      <c r="A21528" s="0" t="n">
        <v>202509</v>
      </c>
      <c r="B21528" s="0" t="n">
        <v>202509</v>
      </c>
      <c r="C21528" s="37" t="s">
        <v>158</v>
      </c>
      <c r="D21528" s="37" t="s">
        <v>474</v>
      </c>
      <c r="E21528" s="0" t="n">
        <v>1</v>
      </c>
      <c r="F21528" s="38" t="s">
        <v>71</v>
      </c>
      <c r="G21528" s="37" t="s">
        <v>530</v>
      </c>
      <c r="H21528" s="0" t="n">
        <v>834505</v>
      </c>
      <c r="I21528" s="0" t="n">
        <v>138667</v>
      </c>
      <c r="J21528" s="0" t="n">
        <v>10058</v>
      </c>
    </row>
    <row r="21529" customFormat="false" ht="15" hidden="false" customHeight="false" outlineLevel="0" collapsed="false">
      <c r="A21529" s="0" t="n">
        <v>202509</v>
      </c>
      <c r="B21529" s="0" t="n">
        <v>202509</v>
      </c>
      <c r="C21529" s="37" t="s">
        <v>197</v>
      </c>
      <c r="D21529" s="37" t="s">
        <v>531</v>
      </c>
      <c r="E21529" s="0" t="n">
        <v>1</v>
      </c>
      <c r="F21529" s="38" t="s">
        <v>71</v>
      </c>
      <c r="G21529" s="37" t="s">
        <v>532</v>
      </c>
      <c r="H21529" s="0" t="n">
        <v>95246</v>
      </c>
      <c r="I21529" s="0" t="n">
        <v>11658</v>
      </c>
      <c r="J21529" s="0" t="n">
        <v>1533</v>
      </c>
    </row>
    <row r="21530" customFormat="false" ht="15" hidden="false" customHeight="false" outlineLevel="0" collapsed="false">
      <c r="A21530" s="0" t="n">
        <v>202509</v>
      </c>
      <c r="B21530" s="0" t="n">
        <v>202509</v>
      </c>
      <c r="C21530" s="37" t="s">
        <v>101</v>
      </c>
      <c r="D21530" s="37" t="s">
        <v>533</v>
      </c>
      <c r="E21530" s="0" t="n">
        <v>1</v>
      </c>
      <c r="F21530" s="38" t="s">
        <v>71</v>
      </c>
      <c r="G21530" s="37" t="s">
        <v>534</v>
      </c>
      <c r="H21530" s="0" t="n">
        <v>495214</v>
      </c>
      <c r="I21530" s="0" t="n">
        <v>201710</v>
      </c>
      <c r="J21530" s="0" t="n">
        <v>42755</v>
      </c>
    </row>
    <row r="21531" customFormat="false" ht="15" hidden="false" customHeight="false" outlineLevel="0" collapsed="false">
      <c r="A21531" s="0" t="n">
        <v>202509</v>
      </c>
      <c r="B21531" s="0" t="n">
        <v>202509</v>
      </c>
      <c r="C21531" s="37" t="s">
        <v>124</v>
      </c>
      <c r="D21531" s="37" t="s">
        <v>277</v>
      </c>
      <c r="E21531" s="0" t="n">
        <v>1</v>
      </c>
      <c r="F21531" s="38" t="s">
        <v>71</v>
      </c>
      <c r="G21531" s="37" t="s">
        <v>535</v>
      </c>
      <c r="H21531" s="0" t="n">
        <v>747530</v>
      </c>
      <c r="I21531" s="0" t="n">
        <v>390839</v>
      </c>
      <c r="J21531" s="0" t="n">
        <v>94171</v>
      </c>
    </row>
    <row r="21532" customFormat="false" ht="15" hidden="false" customHeight="false" outlineLevel="0" collapsed="false">
      <c r="A21532" s="0" t="n">
        <v>202509</v>
      </c>
      <c r="B21532" s="0" t="n">
        <v>202509</v>
      </c>
      <c r="C21532" s="37" t="s">
        <v>101</v>
      </c>
      <c r="D21532" s="37" t="s">
        <v>450</v>
      </c>
      <c r="E21532" s="0" t="n">
        <v>1</v>
      </c>
      <c r="F21532" s="38" t="s">
        <v>71</v>
      </c>
      <c r="G21532" s="37" t="s">
        <v>536</v>
      </c>
      <c r="H21532" s="0" t="n">
        <v>61865</v>
      </c>
      <c r="I21532" s="0" t="n">
        <v>20036</v>
      </c>
      <c r="J21532" s="0" t="n">
        <v>3416</v>
      </c>
    </row>
    <row r="21533" customFormat="false" ht="15" hidden="false" customHeight="false" outlineLevel="0" collapsed="false">
      <c r="A21533" s="0" t="n">
        <v>202509</v>
      </c>
      <c r="B21533" s="0" t="n">
        <v>202509</v>
      </c>
      <c r="C21533" s="37" t="s">
        <v>178</v>
      </c>
      <c r="D21533" s="37" t="s">
        <v>102</v>
      </c>
      <c r="E21533" s="0" t="n">
        <v>1</v>
      </c>
      <c r="F21533" s="38" t="s">
        <v>71</v>
      </c>
      <c r="G21533" s="37" t="s">
        <v>537</v>
      </c>
      <c r="H21533" s="0" t="n">
        <v>144795</v>
      </c>
      <c r="I21533" s="0" t="n">
        <v>41617</v>
      </c>
      <c r="J21533" s="0" t="n">
        <v>-3703</v>
      </c>
    </row>
    <row r="21534" customFormat="false" ht="15" hidden="false" customHeight="false" outlineLevel="0" collapsed="false">
      <c r="A21534" s="0" t="n">
        <v>202509</v>
      </c>
      <c r="B21534" s="0" t="n">
        <v>202509</v>
      </c>
      <c r="C21534" s="37" t="s">
        <v>178</v>
      </c>
      <c r="D21534" s="37" t="s">
        <v>374</v>
      </c>
      <c r="E21534" s="0" t="n">
        <v>1</v>
      </c>
      <c r="F21534" s="38" t="s">
        <v>71</v>
      </c>
      <c r="G21534" s="37" t="s">
        <v>538</v>
      </c>
      <c r="H21534" s="0" t="n">
        <v>2051584</v>
      </c>
      <c r="I21534" s="0" t="n">
        <v>479954</v>
      </c>
      <c r="J21534" s="0" t="n">
        <v>108344</v>
      </c>
    </row>
    <row r="21535" customFormat="false" ht="15" hidden="false" customHeight="false" outlineLevel="0" collapsed="false">
      <c r="A21535" s="0" t="n">
        <v>202509</v>
      </c>
      <c r="B21535" s="0" t="n">
        <v>202509</v>
      </c>
      <c r="C21535" s="37" t="s">
        <v>109</v>
      </c>
      <c r="D21535" s="37" t="s">
        <v>150</v>
      </c>
      <c r="E21535" s="0" t="n">
        <v>1</v>
      </c>
      <c r="F21535" s="38" t="s">
        <v>71</v>
      </c>
      <c r="G21535" s="37" t="s">
        <v>539</v>
      </c>
      <c r="H21535" s="0" t="n">
        <v>905818</v>
      </c>
      <c r="I21535" s="0" t="n">
        <v>742023</v>
      </c>
      <c r="J21535" s="0" t="n">
        <v>103939</v>
      </c>
    </row>
    <row r="21536" customFormat="false" ht="15" hidden="false" customHeight="false" outlineLevel="0" collapsed="false">
      <c r="A21536" s="0" t="n">
        <v>202509</v>
      </c>
      <c r="B21536" s="0" t="n">
        <v>202509</v>
      </c>
      <c r="C21536" s="37" t="s">
        <v>158</v>
      </c>
      <c r="D21536" s="37" t="s">
        <v>540</v>
      </c>
      <c r="E21536" s="0" t="n">
        <v>1</v>
      </c>
      <c r="F21536" s="38" t="s">
        <v>71</v>
      </c>
      <c r="G21536" s="37" t="s">
        <v>541</v>
      </c>
      <c r="H21536" s="0" t="n">
        <v>944598</v>
      </c>
      <c r="I21536" s="0" t="n">
        <v>640837</v>
      </c>
      <c r="J21536" s="0" t="n">
        <v>121588</v>
      </c>
    </row>
    <row r="21537" customFormat="false" ht="15" hidden="false" customHeight="false" outlineLevel="0" collapsed="false">
      <c r="A21537" s="0" t="n">
        <v>202509</v>
      </c>
      <c r="B21537" s="0" t="n">
        <v>202509</v>
      </c>
      <c r="C21537" s="37" t="s">
        <v>106</v>
      </c>
      <c r="D21537" s="37" t="s">
        <v>118</v>
      </c>
      <c r="E21537" s="0" t="n">
        <v>1</v>
      </c>
      <c r="F21537" s="38" t="s">
        <v>71</v>
      </c>
      <c r="G21537" s="37" t="s">
        <v>542</v>
      </c>
      <c r="H21537" s="0" t="n">
        <v>5390875</v>
      </c>
      <c r="I21537" s="0" t="n">
        <v>797520</v>
      </c>
      <c r="J21537" s="0" t="n">
        <v>39771</v>
      </c>
    </row>
    <row r="21538" customFormat="false" ht="15" hidden="false" customHeight="false" outlineLevel="0" collapsed="false">
      <c r="A21538" s="0" t="n">
        <v>202509</v>
      </c>
      <c r="B21538" s="0" t="n">
        <v>202509</v>
      </c>
      <c r="C21538" s="37" t="s">
        <v>136</v>
      </c>
      <c r="D21538" s="37" t="s">
        <v>130</v>
      </c>
      <c r="E21538" s="0" t="n">
        <v>1</v>
      </c>
      <c r="F21538" s="38" t="s">
        <v>71</v>
      </c>
      <c r="G21538" s="37" t="s">
        <v>543</v>
      </c>
      <c r="H21538" s="0" t="n">
        <v>1849776</v>
      </c>
      <c r="I21538" s="0" t="n">
        <v>573816</v>
      </c>
      <c r="J21538" s="0" t="n">
        <v>45192</v>
      </c>
    </row>
    <row r="21539" customFormat="false" ht="15" hidden="false" customHeight="false" outlineLevel="0" collapsed="false">
      <c r="A21539" s="0" t="n">
        <v>202509</v>
      </c>
      <c r="B21539" s="0" t="n">
        <v>202509</v>
      </c>
      <c r="C21539" s="37" t="s">
        <v>136</v>
      </c>
      <c r="D21539" s="37" t="s">
        <v>447</v>
      </c>
      <c r="E21539" s="0" t="n">
        <v>1</v>
      </c>
      <c r="F21539" s="38" t="s">
        <v>71</v>
      </c>
      <c r="G21539" s="37" t="s">
        <v>544</v>
      </c>
      <c r="H21539" s="0" t="n">
        <v>1107724</v>
      </c>
      <c r="I21539" s="0" t="n">
        <v>263199</v>
      </c>
      <c r="J21539" s="0" t="n">
        <v>46056</v>
      </c>
    </row>
    <row r="21540" customFormat="false" ht="15" hidden="false" customHeight="false" outlineLevel="0" collapsed="false">
      <c r="A21540" s="0" t="n">
        <v>202509</v>
      </c>
      <c r="B21540" s="0" t="n">
        <v>202509</v>
      </c>
      <c r="C21540" s="37" t="s">
        <v>136</v>
      </c>
      <c r="D21540" s="37" t="s">
        <v>170</v>
      </c>
      <c r="E21540" s="0" t="n">
        <v>1</v>
      </c>
      <c r="F21540" s="38" t="s">
        <v>71</v>
      </c>
      <c r="G21540" s="37" t="s">
        <v>545</v>
      </c>
      <c r="H21540" s="0" t="n">
        <v>20216748</v>
      </c>
      <c r="I21540" s="0" t="n">
        <v>6252988</v>
      </c>
      <c r="J21540" s="0" t="n">
        <v>1758059</v>
      </c>
    </row>
    <row r="21541" customFormat="false" ht="15" hidden="false" customHeight="false" outlineLevel="0" collapsed="false">
      <c r="A21541" s="0" t="n">
        <v>202509</v>
      </c>
      <c r="B21541" s="0" t="n">
        <v>202509</v>
      </c>
      <c r="C21541" s="37" t="s">
        <v>106</v>
      </c>
      <c r="D21541" s="37" t="s">
        <v>210</v>
      </c>
      <c r="E21541" s="0" t="n">
        <v>1</v>
      </c>
      <c r="F21541" s="38" t="s">
        <v>71</v>
      </c>
      <c r="G21541" s="37" t="s">
        <v>546</v>
      </c>
      <c r="H21541" s="0" t="n">
        <v>608578</v>
      </c>
      <c r="I21541" s="0" t="n">
        <v>152340</v>
      </c>
      <c r="J21541" s="0" t="n">
        <v>15137</v>
      </c>
    </row>
    <row r="21542" customFormat="false" ht="15" hidden="false" customHeight="false" outlineLevel="0" collapsed="false">
      <c r="A21542" s="0" t="n">
        <v>202509</v>
      </c>
      <c r="B21542" s="0" t="n">
        <v>202509</v>
      </c>
      <c r="C21542" s="37" t="s">
        <v>158</v>
      </c>
      <c r="D21542" s="37" t="s">
        <v>269</v>
      </c>
      <c r="E21542" s="0" t="n">
        <v>1</v>
      </c>
      <c r="F21542" s="38" t="s">
        <v>71</v>
      </c>
      <c r="G21542" s="37" t="s">
        <v>547</v>
      </c>
      <c r="H21542" s="0" t="n">
        <v>209168</v>
      </c>
      <c r="I21542" s="0" t="n">
        <v>64721</v>
      </c>
      <c r="J21542" s="0" t="n">
        <v>-2900</v>
      </c>
    </row>
    <row r="21543" customFormat="false" ht="15" hidden="false" customHeight="false" outlineLevel="0" collapsed="false">
      <c r="A21543" s="0" t="n">
        <v>202509</v>
      </c>
      <c r="B21543" s="0" t="n">
        <v>202509</v>
      </c>
      <c r="C21543" s="37" t="s">
        <v>124</v>
      </c>
      <c r="D21543" s="37" t="s">
        <v>396</v>
      </c>
      <c r="E21543" s="0" t="n">
        <v>1</v>
      </c>
      <c r="F21543" s="38" t="s">
        <v>71</v>
      </c>
      <c r="G21543" s="37" t="s">
        <v>548</v>
      </c>
      <c r="H21543" s="0" t="n">
        <v>1315521</v>
      </c>
      <c r="I21543" s="0" t="n">
        <v>199822</v>
      </c>
      <c r="J21543" s="0" t="n">
        <v>27910</v>
      </c>
    </row>
    <row r="21544" customFormat="false" ht="15" hidden="false" customHeight="false" outlineLevel="0" collapsed="false">
      <c r="A21544" s="0" t="n">
        <v>202509</v>
      </c>
      <c r="B21544" s="0" t="n">
        <v>202509</v>
      </c>
      <c r="C21544" s="37" t="s">
        <v>101</v>
      </c>
      <c r="D21544" s="37" t="s">
        <v>282</v>
      </c>
      <c r="E21544" s="0" t="n">
        <v>1</v>
      </c>
      <c r="F21544" s="38" t="s">
        <v>71</v>
      </c>
      <c r="G21544" s="37" t="s">
        <v>549</v>
      </c>
      <c r="H21544" s="0" t="n">
        <v>812334</v>
      </c>
      <c r="I21544" s="0" t="n">
        <v>404351</v>
      </c>
      <c r="J21544" s="0" t="n">
        <v>24808</v>
      </c>
    </row>
    <row r="21545" customFormat="false" ht="15" hidden="false" customHeight="false" outlineLevel="0" collapsed="false">
      <c r="A21545" s="0" t="n">
        <v>202509</v>
      </c>
      <c r="B21545" s="0" t="n">
        <v>202509</v>
      </c>
      <c r="C21545" s="37" t="s">
        <v>197</v>
      </c>
      <c r="D21545" s="37" t="s">
        <v>540</v>
      </c>
      <c r="E21545" s="0" t="n">
        <v>1</v>
      </c>
      <c r="F21545" s="38" t="s">
        <v>71</v>
      </c>
      <c r="G21545" s="37" t="s">
        <v>550</v>
      </c>
      <c r="H21545" s="0" t="n">
        <v>350599</v>
      </c>
      <c r="I21545" s="0" t="n">
        <v>29731</v>
      </c>
      <c r="J21545" s="0" t="n">
        <v>-760</v>
      </c>
    </row>
    <row r="21546" customFormat="false" ht="15" hidden="false" customHeight="false" outlineLevel="0" collapsed="false">
      <c r="A21546" s="0" t="n">
        <v>202509</v>
      </c>
      <c r="B21546" s="0" t="n">
        <v>202509</v>
      </c>
      <c r="C21546" s="37" t="s">
        <v>158</v>
      </c>
      <c r="D21546" s="37" t="s">
        <v>243</v>
      </c>
      <c r="E21546" s="0" t="n">
        <v>1</v>
      </c>
      <c r="F21546" s="38" t="s">
        <v>71</v>
      </c>
      <c r="G21546" s="37" t="s">
        <v>551</v>
      </c>
      <c r="H21546" s="0" t="n">
        <v>223749</v>
      </c>
      <c r="I21546" s="0" t="n">
        <v>92472</v>
      </c>
      <c r="J21546" s="0" t="n">
        <v>6178</v>
      </c>
    </row>
    <row r="21547" customFormat="false" ht="15" hidden="false" customHeight="false" outlineLevel="0" collapsed="false">
      <c r="A21547" s="0" t="n">
        <v>202509</v>
      </c>
      <c r="B21547" s="0" t="n">
        <v>202509</v>
      </c>
      <c r="C21547" s="37" t="s">
        <v>112</v>
      </c>
      <c r="D21547" s="37" t="s">
        <v>220</v>
      </c>
      <c r="E21547" s="0" t="n">
        <v>1</v>
      </c>
      <c r="F21547" s="38" t="s">
        <v>71</v>
      </c>
      <c r="G21547" s="37" t="s">
        <v>552</v>
      </c>
      <c r="H21547" s="0" t="n">
        <v>10044960</v>
      </c>
      <c r="I21547" s="0" t="n">
        <v>8640626</v>
      </c>
      <c r="J21547" s="0" t="n">
        <v>1103490</v>
      </c>
    </row>
    <row r="21548" customFormat="false" ht="15" hidden="false" customHeight="false" outlineLevel="0" collapsed="false">
      <c r="A21548" s="0" t="n">
        <v>202509</v>
      </c>
      <c r="B21548" s="0" t="n">
        <v>202509</v>
      </c>
      <c r="C21548" s="37" t="s">
        <v>184</v>
      </c>
      <c r="D21548" s="37" t="s">
        <v>509</v>
      </c>
      <c r="E21548" s="0" t="n">
        <v>1</v>
      </c>
      <c r="F21548" s="38" t="s">
        <v>71</v>
      </c>
      <c r="G21548" s="37" t="s">
        <v>553</v>
      </c>
      <c r="H21548" s="0" t="n">
        <v>903900</v>
      </c>
      <c r="I21548" s="0" t="n">
        <v>163416</v>
      </c>
      <c r="J21548" s="0" t="n">
        <v>30277</v>
      </c>
    </row>
    <row r="21549" customFormat="false" ht="15" hidden="false" customHeight="false" outlineLevel="0" collapsed="false">
      <c r="A21549" s="0" t="n">
        <v>202509</v>
      </c>
      <c r="B21549" s="0" t="n">
        <v>202509</v>
      </c>
      <c r="C21549" s="37" t="s">
        <v>109</v>
      </c>
      <c r="D21549" s="37" t="s">
        <v>143</v>
      </c>
      <c r="E21549" s="0" t="n">
        <v>1</v>
      </c>
      <c r="F21549" s="38" t="s">
        <v>71</v>
      </c>
      <c r="G21549" s="37" t="s">
        <v>554</v>
      </c>
      <c r="H21549" s="0" t="n">
        <v>284325</v>
      </c>
      <c r="I21549" s="0" t="n">
        <v>85419</v>
      </c>
      <c r="J21549" s="0" t="n">
        <v>2708</v>
      </c>
    </row>
    <row r="21550" customFormat="false" ht="15" hidden="false" customHeight="false" outlineLevel="0" collapsed="false">
      <c r="A21550" s="0" t="n">
        <v>202509</v>
      </c>
      <c r="B21550" s="0" t="n">
        <v>202509</v>
      </c>
      <c r="C21550" s="37" t="s">
        <v>136</v>
      </c>
      <c r="D21550" s="37" t="s">
        <v>314</v>
      </c>
      <c r="E21550" s="0" t="n">
        <v>1</v>
      </c>
      <c r="F21550" s="38" t="s">
        <v>71</v>
      </c>
      <c r="G21550" s="37" t="s">
        <v>555</v>
      </c>
      <c r="H21550" s="0" t="n">
        <v>2001588</v>
      </c>
      <c r="I21550" s="0" t="n">
        <v>231522</v>
      </c>
      <c r="J21550" s="0" t="n">
        <v>8332</v>
      </c>
    </row>
    <row r="21551" customFormat="false" ht="15" hidden="false" customHeight="false" outlineLevel="0" collapsed="false">
      <c r="A21551" s="0" t="n">
        <v>202509</v>
      </c>
      <c r="B21551" s="0" t="n">
        <v>202509</v>
      </c>
      <c r="C21551" s="37" t="s">
        <v>106</v>
      </c>
      <c r="D21551" s="37" t="s">
        <v>174</v>
      </c>
      <c r="E21551" s="0" t="n">
        <v>1</v>
      </c>
      <c r="F21551" s="38" t="s">
        <v>71</v>
      </c>
      <c r="G21551" s="37" t="s">
        <v>556</v>
      </c>
      <c r="H21551" s="0" t="n">
        <v>450639</v>
      </c>
      <c r="I21551" s="0" t="n">
        <v>192323</v>
      </c>
      <c r="J21551" s="0" t="n">
        <v>13431</v>
      </c>
    </row>
    <row r="21552" customFormat="false" ht="15" hidden="false" customHeight="false" outlineLevel="0" collapsed="false">
      <c r="A21552" s="0" t="n">
        <v>202509</v>
      </c>
      <c r="B21552" s="0" t="n">
        <v>202509</v>
      </c>
      <c r="C21552" s="37" t="s">
        <v>112</v>
      </c>
      <c r="D21552" s="37" t="s">
        <v>482</v>
      </c>
      <c r="E21552" s="0" t="n">
        <v>1</v>
      </c>
      <c r="F21552" s="38" t="s">
        <v>71</v>
      </c>
      <c r="G21552" s="37" t="s">
        <v>557</v>
      </c>
      <c r="H21552" s="0" t="n">
        <v>563232</v>
      </c>
      <c r="I21552" s="0" t="n">
        <v>215955</v>
      </c>
      <c r="J21552" s="0" t="n">
        <v>55199</v>
      </c>
    </row>
    <row r="21553" customFormat="false" ht="15" hidden="false" customHeight="false" outlineLevel="0" collapsed="false">
      <c r="A21553" s="0" t="n">
        <v>202509</v>
      </c>
      <c r="B21553" s="0" t="n">
        <v>202509</v>
      </c>
      <c r="C21553" s="37" t="s">
        <v>101</v>
      </c>
      <c r="D21553" s="37" t="s">
        <v>391</v>
      </c>
      <c r="E21553" s="0" t="n">
        <v>1</v>
      </c>
      <c r="F21553" s="38" t="s">
        <v>71</v>
      </c>
      <c r="G21553" s="37" t="s">
        <v>558</v>
      </c>
      <c r="H21553" s="0" t="n">
        <v>1157538</v>
      </c>
      <c r="I21553" s="0" t="n">
        <v>93651</v>
      </c>
      <c r="J21553" s="0" t="n">
        <v>20062</v>
      </c>
    </row>
    <row r="21554" customFormat="false" ht="15" hidden="false" customHeight="false" outlineLevel="0" collapsed="false">
      <c r="A21554" s="0" t="n">
        <v>202509</v>
      </c>
      <c r="B21554" s="0" t="n">
        <v>202509</v>
      </c>
      <c r="C21554" s="37" t="s">
        <v>197</v>
      </c>
      <c r="D21554" s="37" t="s">
        <v>470</v>
      </c>
      <c r="E21554" s="0" t="n">
        <v>1</v>
      </c>
      <c r="F21554" s="38" t="s">
        <v>71</v>
      </c>
      <c r="G21554" s="37" t="s">
        <v>559</v>
      </c>
      <c r="H21554" s="0" t="n">
        <v>101491</v>
      </c>
      <c r="I21554" s="0" t="n">
        <v>60393</v>
      </c>
      <c r="J21554" s="0" t="n">
        <v>8241</v>
      </c>
    </row>
    <row r="21555" customFormat="false" ht="15" hidden="false" customHeight="false" outlineLevel="0" collapsed="false">
      <c r="A21555" s="0" t="n">
        <v>202509</v>
      </c>
      <c r="B21555" s="0" t="n">
        <v>202509</v>
      </c>
      <c r="C21555" s="37" t="s">
        <v>112</v>
      </c>
      <c r="D21555" s="37" t="s">
        <v>531</v>
      </c>
      <c r="E21555" s="0" t="n">
        <v>1</v>
      </c>
      <c r="F21555" s="38" t="s">
        <v>71</v>
      </c>
      <c r="G21555" s="37" t="s">
        <v>560</v>
      </c>
      <c r="H21555" s="0" t="n">
        <v>1004253</v>
      </c>
      <c r="I21555" s="0" t="n">
        <v>292215</v>
      </c>
      <c r="J21555" s="0" t="n">
        <v>38774</v>
      </c>
    </row>
    <row r="21556" customFormat="false" ht="15" hidden="false" customHeight="false" outlineLevel="0" collapsed="false">
      <c r="A21556" s="0" t="n">
        <v>202509</v>
      </c>
      <c r="B21556" s="0" t="n">
        <v>202509</v>
      </c>
      <c r="C21556" s="37" t="s">
        <v>109</v>
      </c>
      <c r="D21556" s="37" t="s">
        <v>561</v>
      </c>
      <c r="E21556" s="0" t="n">
        <v>1</v>
      </c>
      <c r="F21556" s="38" t="s">
        <v>71</v>
      </c>
      <c r="G21556" s="37" t="s">
        <v>562</v>
      </c>
      <c r="H21556" s="0" t="n">
        <v>5282070</v>
      </c>
      <c r="I21556" s="0" t="n">
        <v>1326761</v>
      </c>
      <c r="J21556" s="0" t="n">
        <v>64359</v>
      </c>
    </row>
    <row r="21557" customFormat="false" ht="15" hidden="false" customHeight="false" outlineLevel="0" collapsed="false">
      <c r="A21557" s="0" t="n">
        <v>202509</v>
      </c>
      <c r="B21557" s="0" t="n">
        <v>202509</v>
      </c>
      <c r="C21557" s="37" t="s">
        <v>149</v>
      </c>
      <c r="D21557" s="37" t="s">
        <v>385</v>
      </c>
      <c r="E21557" s="0" t="n">
        <v>1</v>
      </c>
      <c r="F21557" s="38" t="s">
        <v>71</v>
      </c>
      <c r="G21557" s="37" t="s">
        <v>563</v>
      </c>
      <c r="H21557" s="0" t="n">
        <v>1340325</v>
      </c>
      <c r="I21557" s="0" t="n">
        <v>357946</v>
      </c>
      <c r="J21557" s="0" t="n">
        <v>56276</v>
      </c>
    </row>
    <row r="21558" customFormat="false" ht="15" hidden="false" customHeight="false" outlineLevel="0" collapsed="false">
      <c r="A21558" s="0" t="n">
        <v>202509</v>
      </c>
      <c r="B21558" s="0" t="n">
        <v>202509</v>
      </c>
      <c r="C21558" s="37" t="s">
        <v>178</v>
      </c>
      <c r="D21558" s="37" t="s">
        <v>294</v>
      </c>
      <c r="E21558" s="0" t="n">
        <v>1</v>
      </c>
      <c r="F21558" s="38" t="s">
        <v>71</v>
      </c>
      <c r="G21558" s="37" t="s">
        <v>564</v>
      </c>
      <c r="H21558" s="0" t="n">
        <v>320582</v>
      </c>
      <c r="I21558" s="0" t="n">
        <v>124163</v>
      </c>
      <c r="J21558" s="0" t="n">
        <v>-2405</v>
      </c>
    </row>
    <row r="21559" customFormat="false" ht="15" hidden="false" customHeight="false" outlineLevel="0" collapsed="false">
      <c r="A21559" s="0" t="n">
        <v>202509</v>
      </c>
      <c r="B21559" s="0" t="n">
        <v>202509</v>
      </c>
      <c r="C21559" s="37" t="s">
        <v>112</v>
      </c>
      <c r="D21559" s="37" t="s">
        <v>476</v>
      </c>
      <c r="E21559" s="0" t="n">
        <v>1</v>
      </c>
      <c r="F21559" s="38" t="s">
        <v>71</v>
      </c>
      <c r="G21559" s="37" t="s">
        <v>565</v>
      </c>
      <c r="H21559" s="0" t="n">
        <v>244389</v>
      </c>
      <c r="I21559" s="0" t="n">
        <v>158449</v>
      </c>
      <c r="J21559" s="0" t="n">
        <v>20268</v>
      </c>
    </row>
    <row r="21560" customFormat="false" ht="15" hidden="false" customHeight="false" outlineLevel="0" collapsed="false">
      <c r="A21560" s="0" t="n">
        <v>202509</v>
      </c>
      <c r="B21560" s="0" t="n">
        <v>202509</v>
      </c>
      <c r="C21560" s="37" t="s">
        <v>158</v>
      </c>
      <c r="D21560" s="37" t="s">
        <v>145</v>
      </c>
      <c r="E21560" s="0" t="n">
        <v>1</v>
      </c>
      <c r="F21560" s="38" t="s">
        <v>71</v>
      </c>
      <c r="G21560" s="37" t="s">
        <v>566</v>
      </c>
      <c r="H21560" s="0" t="n">
        <v>333342</v>
      </c>
      <c r="I21560" s="0" t="n">
        <v>107405</v>
      </c>
      <c r="J21560" s="0" t="n">
        <v>-13231</v>
      </c>
    </row>
    <row r="21561" customFormat="false" ht="15" hidden="false" customHeight="false" outlineLevel="0" collapsed="false">
      <c r="A21561" s="0" t="n">
        <v>202509</v>
      </c>
      <c r="B21561" s="0" t="n">
        <v>202509</v>
      </c>
      <c r="C21561" s="37" t="s">
        <v>95</v>
      </c>
      <c r="D21561" s="37" t="s">
        <v>223</v>
      </c>
      <c r="E21561" s="0" t="n">
        <v>1</v>
      </c>
      <c r="F21561" s="38" t="s">
        <v>71</v>
      </c>
      <c r="G21561" s="37" t="s">
        <v>567</v>
      </c>
      <c r="H21561" s="0" t="n">
        <v>485986</v>
      </c>
      <c r="I21561" s="0" t="n">
        <v>119041</v>
      </c>
      <c r="J21561" s="0" t="n">
        <v>-10005</v>
      </c>
    </row>
    <row r="21562" customFormat="false" ht="15" hidden="false" customHeight="false" outlineLevel="0" collapsed="false">
      <c r="A21562" s="0" t="n">
        <v>202509</v>
      </c>
      <c r="B21562" s="0" t="n">
        <v>202509</v>
      </c>
      <c r="C21562" s="37" t="s">
        <v>197</v>
      </c>
      <c r="D21562" s="37" t="s">
        <v>495</v>
      </c>
      <c r="E21562" s="0" t="n">
        <v>1</v>
      </c>
      <c r="F21562" s="38" t="s">
        <v>71</v>
      </c>
      <c r="G21562" s="37" t="s">
        <v>568</v>
      </c>
      <c r="H21562" s="0" t="n">
        <v>407534</v>
      </c>
      <c r="I21562" s="0" t="n">
        <v>101927</v>
      </c>
      <c r="J21562" s="0" t="n">
        <v>-11561</v>
      </c>
    </row>
    <row r="21563" customFormat="false" ht="15" hidden="false" customHeight="false" outlineLevel="0" collapsed="false">
      <c r="A21563" s="0" t="n">
        <v>202509</v>
      </c>
      <c r="B21563" s="0" t="n">
        <v>202509</v>
      </c>
      <c r="C21563" s="37" t="s">
        <v>124</v>
      </c>
      <c r="D21563" s="37" t="s">
        <v>569</v>
      </c>
      <c r="E21563" s="0" t="n">
        <v>1</v>
      </c>
      <c r="F21563" s="38" t="s">
        <v>71</v>
      </c>
      <c r="G21563" s="37" t="s">
        <v>570</v>
      </c>
      <c r="H21563" s="0" t="n">
        <v>1661301</v>
      </c>
      <c r="I21563" s="0" t="n">
        <v>623090</v>
      </c>
      <c r="J21563" s="0" t="n">
        <v>167104</v>
      </c>
    </row>
    <row r="21564" customFormat="false" ht="15" hidden="false" customHeight="false" outlineLevel="0" collapsed="false">
      <c r="A21564" s="0" t="n">
        <v>202509</v>
      </c>
      <c r="B21564" s="0" t="n">
        <v>202509</v>
      </c>
      <c r="C21564" s="37" t="s">
        <v>136</v>
      </c>
      <c r="D21564" s="37" t="s">
        <v>571</v>
      </c>
      <c r="E21564" s="0" t="n">
        <v>1</v>
      </c>
      <c r="F21564" s="38" t="s">
        <v>71</v>
      </c>
      <c r="G21564" s="37" t="s">
        <v>572</v>
      </c>
      <c r="H21564" s="0" t="n">
        <v>67728</v>
      </c>
      <c r="I21564" s="0" t="n">
        <v>24787</v>
      </c>
      <c r="J21564" s="0" t="n">
        <v>1591</v>
      </c>
    </row>
    <row r="21565" customFormat="false" ht="15" hidden="false" customHeight="false" outlineLevel="0" collapsed="false">
      <c r="A21565" s="0" t="n">
        <v>202509</v>
      </c>
      <c r="B21565" s="0" t="n">
        <v>202509</v>
      </c>
      <c r="C21565" s="37" t="s">
        <v>149</v>
      </c>
      <c r="D21565" s="37" t="s">
        <v>116</v>
      </c>
      <c r="E21565" s="0" t="n">
        <v>1</v>
      </c>
      <c r="F21565" s="38" t="s">
        <v>71</v>
      </c>
      <c r="G21565" s="37" t="s">
        <v>573</v>
      </c>
      <c r="H21565" s="0" t="n">
        <v>1340020</v>
      </c>
      <c r="I21565" s="0" t="n">
        <v>298472</v>
      </c>
      <c r="J21565" s="0" t="n">
        <v>-16492</v>
      </c>
    </row>
    <row r="21566" customFormat="false" ht="15" hidden="false" customHeight="false" outlineLevel="0" collapsed="false">
      <c r="A21566" s="0" t="n">
        <v>202509</v>
      </c>
      <c r="B21566" s="0" t="n">
        <v>202509</v>
      </c>
      <c r="C21566" s="37" t="s">
        <v>158</v>
      </c>
      <c r="D21566" s="37" t="s">
        <v>476</v>
      </c>
      <c r="E21566" s="0" t="n">
        <v>1</v>
      </c>
      <c r="F21566" s="38" t="s">
        <v>71</v>
      </c>
      <c r="G21566" s="37" t="s">
        <v>574</v>
      </c>
      <c r="H21566" s="0" t="n">
        <v>373889</v>
      </c>
      <c r="I21566" s="0" t="n">
        <v>98601</v>
      </c>
      <c r="J21566" s="0" t="n">
        <v>31921</v>
      </c>
    </row>
    <row r="21567" customFormat="false" ht="15" hidden="false" customHeight="false" outlineLevel="0" collapsed="false">
      <c r="A21567" s="0" t="n">
        <v>202509</v>
      </c>
      <c r="B21567" s="0" t="n">
        <v>202509</v>
      </c>
      <c r="C21567" s="37" t="s">
        <v>106</v>
      </c>
      <c r="D21567" s="37" t="s">
        <v>237</v>
      </c>
      <c r="E21567" s="0" t="n">
        <v>1</v>
      </c>
      <c r="F21567" s="38" t="s">
        <v>71</v>
      </c>
      <c r="G21567" s="37" t="s">
        <v>575</v>
      </c>
      <c r="H21567" s="0" t="n">
        <v>1122914</v>
      </c>
      <c r="I21567" s="0" t="n">
        <v>466588</v>
      </c>
      <c r="J21567" s="0" t="n">
        <v>1161</v>
      </c>
    </row>
    <row r="21568" customFormat="false" ht="15" hidden="false" customHeight="false" outlineLevel="0" collapsed="false">
      <c r="A21568" s="0" t="n">
        <v>202509</v>
      </c>
      <c r="B21568" s="0" t="n">
        <v>202509</v>
      </c>
      <c r="C21568" s="37" t="s">
        <v>152</v>
      </c>
      <c r="D21568" s="37" t="s">
        <v>445</v>
      </c>
      <c r="E21568" s="0" t="n">
        <v>1</v>
      </c>
      <c r="F21568" s="38" t="s">
        <v>71</v>
      </c>
      <c r="G21568" s="37" t="s">
        <v>576</v>
      </c>
      <c r="H21568" s="0" t="n">
        <v>201947</v>
      </c>
      <c r="I21568" s="0" t="n">
        <v>62098</v>
      </c>
      <c r="J21568" s="0" t="n">
        <v>8234</v>
      </c>
    </row>
    <row r="21569" customFormat="false" ht="15" hidden="false" customHeight="false" outlineLevel="0" collapsed="false">
      <c r="A21569" s="0" t="n">
        <v>202509</v>
      </c>
      <c r="B21569" s="0" t="n">
        <v>202509</v>
      </c>
      <c r="C21569" s="37" t="s">
        <v>112</v>
      </c>
      <c r="D21569" s="37" t="s">
        <v>367</v>
      </c>
      <c r="E21569" s="0" t="n">
        <v>1</v>
      </c>
      <c r="F21569" s="38" t="s">
        <v>71</v>
      </c>
      <c r="G21569" s="37" t="s">
        <v>577</v>
      </c>
      <c r="H21569" s="0" t="n">
        <v>2778700</v>
      </c>
      <c r="I21569" s="0" t="n">
        <v>1890924</v>
      </c>
      <c r="J21569" s="0" t="n">
        <v>3155</v>
      </c>
    </row>
    <row r="21570" customFormat="false" ht="15" hidden="false" customHeight="false" outlineLevel="0" collapsed="false">
      <c r="A21570" s="0" t="n">
        <v>202509</v>
      </c>
      <c r="B21570" s="0" t="n">
        <v>202509</v>
      </c>
      <c r="C21570" s="37" t="s">
        <v>109</v>
      </c>
      <c r="D21570" s="37" t="s">
        <v>320</v>
      </c>
      <c r="E21570" s="0" t="n">
        <v>1</v>
      </c>
      <c r="F21570" s="38" t="s">
        <v>71</v>
      </c>
      <c r="G21570" s="37" t="s">
        <v>578</v>
      </c>
      <c r="H21570" s="0" t="n">
        <v>2473954</v>
      </c>
      <c r="I21570" s="0" t="n">
        <v>325864</v>
      </c>
      <c r="J21570" s="0" t="n">
        <v>51936</v>
      </c>
    </row>
    <row r="21571" customFormat="false" ht="15" hidden="false" customHeight="false" outlineLevel="0" collapsed="false">
      <c r="A21571" s="0" t="n">
        <v>202509</v>
      </c>
      <c r="B21571" s="0" t="n">
        <v>202509</v>
      </c>
      <c r="C21571" s="37" t="s">
        <v>197</v>
      </c>
      <c r="D21571" s="37" t="s">
        <v>362</v>
      </c>
      <c r="E21571" s="0" t="n">
        <v>1</v>
      </c>
      <c r="F21571" s="38" t="s">
        <v>71</v>
      </c>
      <c r="G21571" s="37" t="s">
        <v>579</v>
      </c>
      <c r="H21571" s="0" t="n">
        <v>1273648</v>
      </c>
      <c r="I21571" s="0" t="n">
        <v>404449</v>
      </c>
      <c r="J21571" s="0" t="n">
        <v>31752</v>
      </c>
    </row>
    <row r="21572" customFormat="false" ht="15" hidden="false" customHeight="false" outlineLevel="0" collapsed="false">
      <c r="A21572" s="0" t="n">
        <v>202509</v>
      </c>
      <c r="B21572" s="0" t="n">
        <v>202509</v>
      </c>
      <c r="C21572" s="37" t="s">
        <v>106</v>
      </c>
      <c r="D21572" s="37" t="s">
        <v>280</v>
      </c>
      <c r="E21572" s="0" t="n">
        <v>1</v>
      </c>
      <c r="F21572" s="38" t="s">
        <v>71</v>
      </c>
      <c r="G21572" s="37" t="s">
        <v>580</v>
      </c>
      <c r="H21572" s="0" t="n">
        <v>66736</v>
      </c>
      <c r="I21572" s="0" t="n">
        <v>11006</v>
      </c>
      <c r="J21572" s="0" t="n">
        <v>59</v>
      </c>
    </row>
    <row r="21573" customFormat="false" ht="15" hidden="false" customHeight="false" outlineLevel="0" collapsed="false">
      <c r="A21573" s="0" t="n">
        <v>202509</v>
      </c>
      <c r="B21573" s="0" t="n">
        <v>202509</v>
      </c>
      <c r="C21573" s="37" t="s">
        <v>136</v>
      </c>
      <c r="D21573" s="37" t="s">
        <v>208</v>
      </c>
      <c r="E21573" s="0" t="n">
        <v>1</v>
      </c>
      <c r="F21573" s="38" t="s">
        <v>71</v>
      </c>
      <c r="G21573" s="37" t="s">
        <v>581</v>
      </c>
      <c r="H21573" s="0" t="n">
        <v>1258649</v>
      </c>
      <c r="I21573" s="0" t="n">
        <v>157543</v>
      </c>
      <c r="J21573" s="0" t="n">
        <v>-8440</v>
      </c>
    </row>
    <row r="21574" customFormat="false" ht="15" hidden="false" customHeight="false" outlineLevel="0" collapsed="false">
      <c r="A21574" s="0" t="n">
        <v>202509</v>
      </c>
      <c r="B21574" s="0" t="n">
        <v>202509</v>
      </c>
      <c r="C21574" s="37" t="s">
        <v>124</v>
      </c>
      <c r="D21574" s="37" t="s">
        <v>212</v>
      </c>
      <c r="E21574" s="0" t="n">
        <v>1</v>
      </c>
      <c r="F21574" s="38" t="s">
        <v>71</v>
      </c>
      <c r="G21574" s="37" t="s">
        <v>582</v>
      </c>
      <c r="H21574" s="0" t="n">
        <v>1141867</v>
      </c>
      <c r="I21574" s="0" t="n">
        <v>655571</v>
      </c>
      <c r="J21574" s="0" t="n">
        <v>5944</v>
      </c>
    </row>
    <row r="21575" customFormat="false" ht="15" hidden="false" customHeight="false" outlineLevel="0" collapsed="false">
      <c r="A21575" s="0" t="n">
        <v>202509</v>
      </c>
      <c r="B21575" s="0" t="n">
        <v>202509</v>
      </c>
      <c r="C21575" s="37" t="s">
        <v>109</v>
      </c>
      <c r="D21575" s="37" t="s">
        <v>482</v>
      </c>
      <c r="E21575" s="0" t="n">
        <v>1</v>
      </c>
      <c r="F21575" s="38" t="s">
        <v>71</v>
      </c>
      <c r="G21575" s="37" t="s">
        <v>583</v>
      </c>
      <c r="H21575" s="0" t="n">
        <v>80263</v>
      </c>
      <c r="I21575" s="0" t="n">
        <v>21881</v>
      </c>
      <c r="J21575" s="0" t="n">
        <v>-449</v>
      </c>
    </row>
    <row r="21576" customFormat="false" ht="15" hidden="false" customHeight="false" outlineLevel="0" collapsed="false">
      <c r="A21576" s="0" t="n">
        <v>202509</v>
      </c>
      <c r="B21576" s="0" t="n">
        <v>202509</v>
      </c>
      <c r="C21576" s="37" t="s">
        <v>178</v>
      </c>
      <c r="D21576" s="37" t="s">
        <v>216</v>
      </c>
      <c r="E21576" s="0" t="n">
        <v>1</v>
      </c>
      <c r="F21576" s="38" t="s">
        <v>71</v>
      </c>
      <c r="G21576" s="37" t="s">
        <v>584</v>
      </c>
      <c r="H21576" s="0" t="n">
        <v>613315</v>
      </c>
      <c r="I21576" s="0" t="n">
        <v>164625</v>
      </c>
      <c r="J21576" s="0" t="n">
        <v>-15829</v>
      </c>
    </row>
    <row r="21577" customFormat="false" ht="15" hidden="false" customHeight="false" outlineLevel="0" collapsed="false">
      <c r="A21577" s="0" t="n">
        <v>202509</v>
      </c>
      <c r="B21577" s="0" t="n">
        <v>202509</v>
      </c>
      <c r="C21577" s="37" t="s">
        <v>95</v>
      </c>
      <c r="D21577" s="37" t="s">
        <v>383</v>
      </c>
      <c r="E21577" s="0" t="n">
        <v>1</v>
      </c>
      <c r="F21577" s="38" t="s">
        <v>71</v>
      </c>
      <c r="G21577" s="37" t="s">
        <v>585</v>
      </c>
      <c r="H21577" s="0" t="n">
        <v>810464</v>
      </c>
      <c r="I21577" s="0" t="n">
        <v>184809</v>
      </c>
      <c r="J21577" s="0" t="n">
        <v>28356</v>
      </c>
    </row>
    <row r="21578" customFormat="false" ht="15" hidden="false" customHeight="false" outlineLevel="0" collapsed="false">
      <c r="A21578" s="0" t="n">
        <v>202509</v>
      </c>
      <c r="B21578" s="0" t="n">
        <v>202509</v>
      </c>
      <c r="C21578" s="37" t="s">
        <v>106</v>
      </c>
      <c r="D21578" s="37" t="s">
        <v>586</v>
      </c>
      <c r="E21578" s="0" t="n">
        <v>1</v>
      </c>
      <c r="F21578" s="38" t="s">
        <v>71</v>
      </c>
      <c r="G21578" s="37" t="s">
        <v>587</v>
      </c>
      <c r="H21578" s="0" t="n">
        <v>1111357</v>
      </c>
      <c r="I21578" s="0" t="n">
        <v>639547</v>
      </c>
      <c r="J21578" s="0" t="n">
        <v>122552</v>
      </c>
    </row>
    <row r="21579" customFormat="false" ht="15" hidden="false" customHeight="false" outlineLevel="0" collapsed="false">
      <c r="A21579" s="0" t="n">
        <v>202509</v>
      </c>
      <c r="B21579" s="0" t="n">
        <v>202509</v>
      </c>
      <c r="C21579" s="37" t="s">
        <v>178</v>
      </c>
      <c r="D21579" s="37" t="s">
        <v>356</v>
      </c>
      <c r="E21579" s="0" t="n">
        <v>1</v>
      </c>
      <c r="F21579" s="38" t="s">
        <v>71</v>
      </c>
      <c r="G21579" s="37" t="s">
        <v>588</v>
      </c>
      <c r="H21579" s="0" t="n">
        <v>843134</v>
      </c>
      <c r="I21579" s="0" t="n">
        <v>182617</v>
      </c>
      <c r="J21579" s="0" t="n">
        <v>2178</v>
      </c>
    </row>
    <row r="21580" customFormat="false" ht="15" hidden="false" customHeight="false" outlineLevel="0" collapsed="false">
      <c r="A21580" s="0" t="n">
        <v>202509</v>
      </c>
      <c r="B21580" s="0" t="n">
        <v>202509</v>
      </c>
      <c r="C21580" s="37" t="s">
        <v>124</v>
      </c>
      <c r="D21580" s="37" t="s">
        <v>367</v>
      </c>
      <c r="E21580" s="0" t="n">
        <v>1</v>
      </c>
      <c r="F21580" s="38" t="s">
        <v>71</v>
      </c>
      <c r="G21580" s="37" t="s">
        <v>589</v>
      </c>
      <c r="H21580" s="0" t="n">
        <v>809258</v>
      </c>
      <c r="I21580" s="0" t="n">
        <v>538363</v>
      </c>
      <c r="J21580" s="0" t="n">
        <v>-69051</v>
      </c>
    </row>
    <row r="21581" customFormat="false" ht="15" hidden="false" customHeight="false" outlineLevel="0" collapsed="false">
      <c r="A21581" s="0" t="n">
        <v>202509</v>
      </c>
      <c r="B21581" s="0" t="n">
        <v>202509</v>
      </c>
      <c r="C21581" s="37" t="s">
        <v>101</v>
      </c>
      <c r="D21581" s="37" t="s">
        <v>590</v>
      </c>
      <c r="E21581" s="0" t="n">
        <v>1</v>
      </c>
      <c r="F21581" s="38" t="s">
        <v>71</v>
      </c>
      <c r="G21581" s="37" t="s">
        <v>591</v>
      </c>
      <c r="H21581" s="0" t="n">
        <v>3512012</v>
      </c>
      <c r="I21581" s="0" t="n">
        <v>1550248</v>
      </c>
      <c r="J21581" s="0" t="n">
        <v>180301</v>
      </c>
    </row>
    <row r="21582" customFormat="false" ht="15" hidden="false" customHeight="false" outlineLevel="0" collapsed="false">
      <c r="A21582" s="0" t="n">
        <v>202509</v>
      </c>
      <c r="B21582" s="0" t="n">
        <v>202509</v>
      </c>
      <c r="C21582" s="37" t="s">
        <v>112</v>
      </c>
      <c r="D21582" s="37" t="s">
        <v>141</v>
      </c>
      <c r="E21582" s="0" t="n">
        <v>1</v>
      </c>
      <c r="F21582" s="38" t="s">
        <v>71</v>
      </c>
      <c r="G21582" s="37" t="s">
        <v>592</v>
      </c>
      <c r="H21582" s="0" t="n">
        <v>2344591</v>
      </c>
      <c r="I21582" s="0" t="n">
        <v>834691</v>
      </c>
      <c r="J21582" s="0" t="n">
        <v>79733</v>
      </c>
    </row>
    <row r="21583" customFormat="false" ht="15" hidden="false" customHeight="false" outlineLevel="0" collapsed="false">
      <c r="A21583" s="0" t="n">
        <v>202509</v>
      </c>
      <c r="B21583" s="0" t="n">
        <v>202509</v>
      </c>
      <c r="C21583" s="37" t="s">
        <v>149</v>
      </c>
      <c r="D21583" s="37" t="s">
        <v>113</v>
      </c>
      <c r="E21583" s="0" t="n">
        <v>1</v>
      </c>
      <c r="F21583" s="38" t="s">
        <v>71</v>
      </c>
      <c r="G21583" s="37" t="s">
        <v>593</v>
      </c>
      <c r="H21583" s="0" t="n">
        <v>16665</v>
      </c>
      <c r="I21583" s="0" t="n">
        <v>8597</v>
      </c>
      <c r="J21583" s="0" t="n">
        <v>-172</v>
      </c>
    </row>
    <row r="21584" customFormat="false" ht="15" hidden="false" customHeight="false" outlineLevel="0" collapsed="false">
      <c r="A21584" s="0" t="n">
        <v>202509</v>
      </c>
      <c r="B21584" s="0" t="n">
        <v>202509</v>
      </c>
      <c r="C21584" s="37" t="s">
        <v>178</v>
      </c>
      <c r="D21584" s="37" t="s">
        <v>102</v>
      </c>
      <c r="E21584" s="0" t="n">
        <v>1</v>
      </c>
      <c r="F21584" s="38" t="s">
        <v>71</v>
      </c>
      <c r="G21584" s="37" t="s">
        <v>594</v>
      </c>
      <c r="H21584" s="0" t="n">
        <v>465368</v>
      </c>
      <c r="I21584" s="0" t="n">
        <v>48443</v>
      </c>
      <c r="J21584" s="0" t="n">
        <v>3589</v>
      </c>
    </row>
    <row r="21585" customFormat="false" ht="15" hidden="false" customHeight="false" outlineLevel="0" collapsed="false">
      <c r="A21585" s="0" t="n">
        <v>202509</v>
      </c>
      <c r="B21585" s="0" t="n">
        <v>202509</v>
      </c>
      <c r="C21585" s="37" t="s">
        <v>98</v>
      </c>
      <c r="D21585" s="37" t="s">
        <v>102</v>
      </c>
      <c r="E21585" s="0" t="n">
        <v>1</v>
      </c>
      <c r="F21585" s="38" t="s">
        <v>71</v>
      </c>
      <c r="G21585" s="37" t="s">
        <v>595</v>
      </c>
      <c r="H21585" s="0" t="n">
        <v>538144</v>
      </c>
      <c r="I21585" s="0" t="n">
        <v>362791</v>
      </c>
      <c r="J21585" s="0" t="n">
        <v>-71020</v>
      </c>
    </row>
    <row r="21586" customFormat="false" ht="15" hidden="false" customHeight="false" outlineLevel="0" collapsed="false">
      <c r="A21586" s="0" t="n">
        <v>202509</v>
      </c>
      <c r="B21586" s="0" t="n">
        <v>202509</v>
      </c>
      <c r="C21586" s="37" t="s">
        <v>184</v>
      </c>
      <c r="D21586" s="37" t="s">
        <v>163</v>
      </c>
      <c r="E21586" s="0" t="n">
        <v>1</v>
      </c>
      <c r="F21586" s="38" t="s">
        <v>71</v>
      </c>
      <c r="G21586" s="37" t="s">
        <v>596</v>
      </c>
      <c r="H21586" s="0" t="n">
        <v>77783</v>
      </c>
      <c r="I21586" s="0" t="n">
        <v>29458</v>
      </c>
      <c r="J21586" s="0" t="n">
        <v>2381</v>
      </c>
    </row>
    <row r="21587" customFormat="false" ht="15" hidden="false" customHeight="false" outlineLevel="0" collapsed="false">
      <c r="A21587" s="0" t="n">
        <v>202509</v>
      </c>
      <c r="B21587" s="0" t="n">
        <v>202509</v>
      </c>
      <c r="C21587" s="37" t="s">
        <v>184</v>
      </c>
      <c r="D21587" s="37" t="s">
        <v>380</v>
      </c>
      <c r="E21587" s="0" t="n">
        <v>1</v>
      </c>
      <c r="F21587" s="38" t="s">
        <v>71</v>
      </c>
      <c r="G21587" s="37" t="s">
        <v>597</v>
      </c>
      <c r="H21587" s="0" t="n">
        <v>587929</v>
      </c>
      <c r="I21587" s="0" t="n">
        <v>94420</v>
      </c>
      <c r="J21587" s="0" t="n">
        <v>6109</v>
      </c>
    </row>
    <row r="21588" customFormat="false" ht="15" hidden="false" customHeight="false" outlineLevel="0" collapsed="false">
      <c r="A21588" s="0" t="n">
        <v>202509</v>
      </c>
      <c r="B21588" s="0" t="n">
        <v>202509</v>
      </c>
      <c r="C21588" s="37" t="s">
        <v>98</v>
      </c>
      <c r="D21588" s="37" t="s">
        <v>380</v>
      </c>
      <c r="E21588" s="0" t="n">
        <v>1</v>
      </c>
      <c r="F21588" s="38" t="s">
        <v>71</v>
      </c>
      <c r="G21588" s="37" t="s">
        <v>598</v>
      </c>
      <c r="H21588" s="0" t="n">
        <v>1798105</v>
      </c>
      <c r="I21588" s="0" t="n">
        <v>374013</v>
      </c>
      <c r="J21588" s="0" t="n">
        <v>79643</v>
      </c>
    </row>
    <row r="21589" customFormat="false" ht="15" hidden="false" customHeight="false" outlineLevel="0" collapsed="false">
      <c r="A21589" s="0" t="n">
        <v>202509</v>
      </c>
      <c r="B21589" s="0" t="n">
        <v>202509</v>
      </c>
      <c r="C21589" s="37" t="s">
        <v>109</v>
      </c>
      <c r="D21589" s="37" t="s">
        <v>372</v>
      </c>
      <c r="E21589" s="0" t="n">
        <v>1</v>
      </c>
      <c r="F21589" s="38" t="s">
        <v>71</v>
      </c>
      <c r="G21589" s="37" t="s">
        <v>599</v>
      </c>
      <c r="H21589" s="0" t="n">
        <v>127489</v>
      </c>
      <c r="I21589" s="0" t="n">
        <v>60740</v>
      </c>
      <c r="J21589" s="0" t="n">
        <v>6401</v>
      </c>
    </row>
    <row r="21590" customFormat="false" ht="15" hidden="false" customHeight="false" outlineLevel="0" collapsed="false">
      <c r="A21590" s="0" t="n">
        <v>202509</v>
      </c>
      <c r="B21590" s="0" t="n">
        <v>202509</v>
      </c>
      <c r="C21590" s="37" t="s">
        <v>152</v>
      </c>
      <c r="D21590" s="37" t="s">
        <v>220</v>
      </c>
      <c r="E21590" s="0" t="n">
        <v>1</v>
      </c>
      <c r="F21590" s="38" t="s">
        <v>71</v>
      </c>
      <c r="G21590" s="37" t="s">
        <v>600</v>
      </c>
      <c r="H21590" s="0" t="n">
        <v>848993</v>
      </c>
      <c r="I21590" s="0" t="n">
        <v>437648</v>
      </c>
      <c r="J21590" s="0" t="n">
        <v>38989</v>
      </c>
    </row>
    <row r="21591" customFormat="false" ht="15" hidden="false" customHeight="false" outlineLevel="0" collapsed="false">
      <c r="A21591" s="0" t="n">
        <v>202509</v>
      </c>
      <c r="B21591" s="0" t="n">
        <v>202509</v>
      </c>
      <c r="C21591" s="37" t="s">
        <v>149</v>
      </c>
      <c r="D21591" s="37" t="s">
        <v>216</v>
      </c>
      <c r="E21591" s="0" t="n">
        <v>1</v>
      </c>
      <c r="F21591" s="38" t="s">
        <v>71</v>
      </c>
      <c r="G21591" s="37" t="s">
        <v>601</v>
      </c>
      <c r="H21591" s="0" t="n">
        <v>209385</v>
      </c>
      <c r="I21591" s="0" t="n">
        <v>48683</v>
      </c>
      <c r="J21591" s="0" t="n">
        <v>13457</v>
      </c>
    </row>
    <row r="21592" customFormat="false" ht="15" hidden="false" customHeight="false" outlineLevel="0" collapsed="false">
      <c r="A21592" s="0" t="n">
        <v>202509</v>
      </c>
      <c r="B21592" s="0" t="n">
        <v>202509</v>
      </c>
      <c r="C21592" s="37" t="s">
        <v>124</v>
      </c>
      <c r="D21592" s="37" t="s">
        <v>249</v>
      </c>
      <c r="E21592" s="0" t="n">
        <v>1</v>
      </c>
      <c r="F21592" s="38" t="s">
        <v>71</v>
      </c>
      <c r="G21592" s="37" t="s">
        <v>602</v>
      </c>
      <c r="H21592" s="0" t="n">
        <v>375856</v>
      </c>
      <c r="I21592" s="0" t="n">
        <v>134762</v>
      </c>
      <c r="J21592" s="0" t="n">
        <v>86</v>
      </c>
    </row>
    <row r="21593" customFormat="false" ht="15" hidden="false" customHeight="false" outlineLevel="0" collapsed="false">
      <c r="A21593" s="0" t="n">
        <v>202509</v>
      </c>
      <c r="B21593" s="0" t="n">
        <v>202509</v>
      </c>
      <c r="C21593" s="37" t="s">
        <v>115</v>
      </c>
      <c r="D21593" s="37" t="s">
        <v>603</v>
      </c>
      <c r="E21593" s="0" t="n">
        <v>1</v>
      </c>
      <c r="F21593" s="38" t="s">
        <v>71</v>
      </c>
      <c r="G21593" s="37" t="s">
        <v>604</v>
      </c>
      <c r="H21593" s="0" t="n">
        <v>3410968</v>
      </c>
      <c r="I21593" s="0" t="n">
        <v>579381</v>
      </c>
      <c r="J21593" s="0" t="n">
        <v>-40321</v>
      </c>
    </row>
    <row r="21594" customFormat="false" ht="15" hidden="false" customHeight="false" outlineLevel="0" collapsed="false">
      <c r="A21594" s="0" t="n">
        <v>202509</v>
      </c>
      <c r="B21594" s="0" t="n">
        <v>202509</v>
      </c>
      <c r="C21594" s="37" t="s">
        <v>158</v>
      </c>
      <c r="D21594" s="37" t="s">
        <v>519</v>
      </c>
      <c r="E21594" s="0" t="n">
        <v>1</v>
      </c>
      <c r="F21594" s="38" t="s">
        <v>71</v>
      </c>
      <c r="G21594" s="37" t="s">
        <v>605</v>
      </c>
      <c r="H21594" s="0" t="n">
        <v>388346</v>
      </c>
      <c r="I21594" s="0" t="n">
        <v>177836</v>
      </c>
      <c r="J21594" s="0" t="n">
        <v>30462</v>
      </c>
    </row>
    <row r="21595" customFormat="false" ht="15" hidden="false" customHeight="false" outlineLevel="0" collapsed="false">
      <c r="A21595" s="0" t="n">
        <v>202509</v>
      </c>
      <c r="B21595" s="0" t="n">
        <v>202509</v>
      </c>
      <c r="C21595" s="37" t="s">
        <v>106</v>
      </c>
      <c r="D21595" s="37" t="s">
        <v>606</v>
      </c>
      <c r="E21595" s="0" t="n">
        <v>1</v>
      </c>
      <c r="F21595" s="38" t="s">
        <v>71</v>
      </c>
      <c r="G21595" s="37" t="s">
        <v>607</v>
      </c>
      <c r="H21595" s="0" t="n">
        <v>1118617</v>
      </c>
      <c r="I21595" s="0" t="n">
        <v>348788</v>
      </c>
      <c r="J21595" s="0" t="n">
        <v>64363</v>
      </c>
    </row>
    <row r="21596" customFormat="false" ht="15" hidden="false" customHeight="false" outlineLevel="0" collapsed="false">
      <c r="A21596" s="0" t="n">
        <v>202509</v>
      </c>
      <c r="B21596" s="0" t="n">
        <v>202509</v>
      </c>
      <c r="C21596" s="37" t="s">
        <v>152</v>
      </c>
      <c r="D21596" s="37" t="s">
        <v>608</v>
      </c>
      <c r="E21596" s="0" t="n">
        <v>1</v>
      </c>
      <c r="F21596" s="38" t="s">
        <v>71</v>
      </c>
      <c r="G21596" s="37" t="s">
        <v>609</v>
      </c>
      <c r="H21596" s="0" t="n">
        <v>62733</v>
      </c>
      <c r="I21596" s="0" t="n">
        <v>26015</v>
      </c>
      <c r="J21596" s="0" t="n">
        <v>4863</v>
      </c>
    </row>
    <row r="21597" customFormat="false" ht="15" hidden="false" customHeight="false" outlineLevel="0" collapsed="false">
      <c r="A21597" s="0" t="n">
        <v>202509</v>
      </c>
      <c r="B21597" s="0" t="n">
        <v>202509</v>
      </c>
      <c r="C21597" s="37" t="s">
        <v>109</v>
      </c>
      <c r="D21597" s="37" t="s">
        <v>393</v>
      </c>
      <c r="E21597" s="0" t="n">
        <v>1</v>
      </c>
      <c r="F21597" s="38" t="s">
        <v>71</v>
      </c>
      <c r="G21597" s="37" t="s">
        <v>610</v>
      </c>
      <c r="H21597" s="0" t="n">
        <v>6051908</v>
      </c>
      <c r="I21597" s="0" t="n">
        <v>1267787</v>
      </c>
      <c r="J21597" s="0" t="n">
        <v>71894</v>
      </c>
    </row>
    <row r="21598" customFormat="false" ht="15" hidden="false" customHeight="false" outlineLevel="0" collapsed="false">
      <c r="A21598" s="0" t="n">
        <v>202509</v>
      </c>
      <c r="B21598" s="0" t="n">
        <v>202509</v>
      </c>
      <c r="C21598" s="37" t="s">
        <v>178</v>
      </c>
      <c r="D21598" s="37" t="s">
        <v>320</v>
      </c>
      <c r="E21598" s="0" t="n">
        <v>1</v>
      </c>
      <c r="F21598" s="38" t="s">
        <v>71</v>
      </c>
      <c r="G21598" s="37" t="s">
        <v>611</v>
      </c>
      <c r="H21598" s="0" t="n">
        <v>1111485</v>
      </c>
      <c r="I21598" s="0" t="n">
        <v>356160</v>
      </c>
      <c r="J21598" s="0" t="n">
        <v>3166</v>
      </c>
    </row>
    <row r="21599" customFormat="false" ht="15" hidden="false" customHeight="false" outlineLevel="0" collapsed="false">
      <c r="A21599" s="0" t="n">
        <v>202509</v>
      </c>
      <c r="B21599" s="0" t="n">
        <v>202509</v>
      </c>
      <c r="C21599" s="37" t="s">
        <v>101</v>
      </c>
      <c r="D21599" s="37" t="s">
        <v>104</v>
      </c>
      <c r="E21599" s="0" t="n">
        <v>1</v>
      </c>
      <c r="F21599" s="38" t="s">
        <v>71</v>
      </c>
      <c r="G21599" s="37" t="s">
        <v>612</v>
      </c>
      <c r="H21599" s="0" t="n">
        <v>417992</v>
      </c>
      <c r="I21599" s="0" t="n">
        <v>169260</v>
      </c>
      <c r="J21599" s="0" t="n">
        <v>-7500</v>
      </c>
    </row>
    <row r="21600" customFormat="false" ht="15" hidden="false" customHeight="false" outlineLevel="0" collapsed="false">
      <c r="A21600" s="0" t="n">
        <v>202509</v>
      </c>
      <c r="B21600" s="0" t="n">
        <v>202509</v>
      </c>
      <c r="C21600" s="37" t="s">
        <v>124</v>
      </c>
      <c r="D21600" s="37" t="s">
        <v>362</v>
      </c>
      <c r="E21600" s="0" t="n">
        <v>1</v>
      </c>
      <c r="F21600" s="38" t="s">
        <v>71</v>
      </c>
      <c r="G21600" s="37" t="s">
        <v>613</v>
      </c>
      <c r="H21600" s="0" t="n">
        <v>1334746</v>
      </c>
      <c r="I21600" s="0" t="n">
        <v>241379</v>
      </c>
      <c r="J21600" s="0" t="n">
        <v>-2109</v>
      </c>
    </row>
    <row r="21601" customFormat="false" ht="15" hidden="false" customHeight="false" outlineLevel="0" collapsed="false">
      <c r="A21601" s="0" t="n">
        <v>202509</v>
      </c>
      <c r="B21601" s="0" t="n">
        <v>202509</v>
      </c>
      <c r="C21601" s="37" t="s">
        <v>136</v>
      </c>
      <c r="D21601" s="37" t="s">
        <v>603</v>
      </c>
      <c r="E21601" s="0" t="n">
        <v>1</v>
      </c>
      <c r="F21601" s="38" t="s">
        <v>71</v>
      </c>
      <c r="G21601" s="37" t="s">
        <v>614</v>
      </c>
      <c r="H21601" s="0" t="n">
        <v>105267</v>
      </c>
      <c r="I21601" s="0" t="n">
        <v>33609</v>
      </c>
      <c r="J21601" s="0" t="n">
        <v>-2369</v>
      </c>
    </row>
    <row r="21602" customFormat="false" ht="15" hidden="false" customHeight="false" outlineLevel="0" collapsed="false">
      <c r="A21602" s="0" t="n">
        <v>202509</v>
      </c>
      <c r="B21602" s="0" t="n">
        <v>202509</v>
      </c>
      <c r="C21602" s="37" t="s">
        <v>152</v>
      </c>
      <c r="D21602" s="37" t="s">
        <v>387</v>
      </c>
      <c r="E21602" s="0" t="n">
        <v>1</v>
      </c>
      <c r="F21602" s="38" t="s">
        <v>71</v>
      </c>
      <c r="G21602" s="37" t="s">
        <v>615</v>
      </c>
      <c r="H21602" s="0" t="n">
        <v>2787515</v>
      </c>
      <c r="I21602" s="0" t="n">
        <v>637065</v>
      </c>
      <c r="J21602" s="0" t="n">
        <v>22946</v>
      </c>
    </row>
    <row r="21603" customFormat="false" ht="15" hidden="false" customHeight="false" outlineLevel="0" collapsed="false">
      <c r="A21603" s="0" t="n">
        <v>202509</v>
      </c>
      <c r="B21603" s="0" t="n">
        <v>202509</v>
      </c>
      <c r="C21603" s="37" t="s">
        <v>178</v>
      </c>
      <c r="D21603" s="37" t="s">
        <v>616</v>
      </c>
      <c r="E21603" s="0" t="n">
        <v>1</v>
      </c>
      <c r="F21603" s="38" t="s">
        <v>71</v>
      </c>
      <c r="G21603" s="37" t="s">
        <v>617</v>
      </c>
      <c r="H21603" s="0" t="n">
        <v>323406</v>
      </c>
      <c r="I21603" s="0" t="n">
        <v>72619</v>
      </c>
      <c r="J21603" s="0" t="n">
        <v>17859</v>
      </c>
    </row>
    <row r="21604" customFormat="false" ht="15" hidden="false" customHeight="false" outlineLevel="0" collapsed="false">
      <c r="A21604" s="0" t="n">
        <v>202509</v>
      </c>
      <c r="B21604" s="0" t="n">
        <v>202509</v>
      </c>
      <c r="C21604" s="37" t="s">
        <v>106</v>
      </c>
      <c r="D21604" s="37" t="s">
        <v>618</v>
      </c>
      <c r="E21604" s="0" t="n">
        <v>1</v>
      </c>
      <c r="F21604" s="38" t="s">
        <v>71</v>
      </c>
      <c r="G21604" s="37" t="s">
        <v>619</v>
      </c>
      <c r="H21604" s="0" t="n">
        <v>471533</v>
      </c>
      <c r="I21604" s="0" t="n">
        <v>284311</v>
      </c>
      <c r="J21604" s="0" t="n">
        <v>7257</v>
      </c>
    </row>
    <row r="21605" customFormat="false" ht="15" hidden="false" customHeight="false" outlineLevel="0" collapsed="false">
      <c r="A21605" s="0" t="n">
        <v>202509</v>
      </c>
      <c r="B21605" s="0" t="n">
        <v>202509</v>
      </c>
      <c r="C21605" s="37" t="s">
        <v>184</v>
      </c>
      <c r="D21605" s="37" t="s">
        <v>231</v>
      </c>
      <c r="E21605" s="0" t="n">
        <v>1</v>
      </c>
      <c r="F21605" s="38" t="s">
        <v>71</v>
      </c>
      <c r="G21605" s="37" t="s">
        <v>620</v>
      </c>
      <c r="H21605" s="0" t="n">
        <v>332457</v>
      </c>
      <c r="I21605" s="0" t="n">
        <v>77398</v>
      </c>
      <c r="J21605" s="0" t="n">
        <v>7186</v>
      </c>
    </row>
    <row r="21606" customFormat="false" ht="15" hidden="false" customHeight="false" outlineLevel="0" collapsed="false">
      <c r="A21606" s="0" t="n">
        <v>202509</v>
      </c>
      <c r="B21606" s="0" t="n">
        <v>202509</v>
      </c>
      <c r="C21606" s="37" t="s">
        <v>124</v>
      </c>
      <c r="D21606" s="37" t="s">
        <v>467</v>
      </c>
      <c r="E21606" s="0" t="n">
        <v>1</v>
      </c>
      <c r="F21606" s="38" t="s">
        <v>71</v>
      </c>
      <c r="G21606" s="37" t="s">
        <v>621</v>
      </c>
      <c r="H21606" s="0" t="n">
        <v>284779</v>
      </c>
      <c r="I21606" s="0" t="n">
        <v>108440</v>
      </c>
      <c r="J21606" s="0" t="n">
        <v>14609</v>
      </c>
    </row>
    <row r="21607" customFormat="false" ht="15" hidden="false" customHeight="false" outlineLevel="0" collapsed="false">
      <c r="A21607" s="0" t="n">
        <v>202509</v>
      </c>
      <c r="B21607" s="0" t="n">
        <v>202509</v>
      </c>
      <c r="C21607" s="37" t="s">
        <v>112</v>
      </c>
      <c r="D21607" s="37" t="s">
        <v>324</v>
      </c>
      <c r="E21607" s="0" t="n">
        <v>1</v>
      </c>
      <c r="F21607" s="38" t="s">
        <v>71</v>
      </c>
      <c r="G21607" s="37" t="s">
        <v>622</v>
      </c>
      <c r="H21607" s="0" t="n">
        <v>1767262</v>
      </c>
      <c r="I21607" s="0" t="n">
        <v>383290</v>
      </c>
      <c r="J21607" s="0" t="n">
        <v>16827</v>
      </c>
    </row>
    <row r="21608" customFormat="false" ht="15" hidden="false" customHeight="false" outlineLevel="0" collapsed="false">
      <c r="A21608" s="0" t="n">
        <v>202509</v>
      </c>
      <c r="B21608" s="0" t="n">
        <v>202509</v>
      </c>
      <c r="C21608" s="37" t="s">
        <v>106</v>
      </c>
      <c r="D21608" s="37" t="s">
        <v>623</v>
      </c>
      <c r="E21608" s="0" t="n">
        <v>1</v>
      </c>
      <c r="F21608" s="38" t="s">
        <v>71</v>
      </c>
      <c r="G21608" s="37" t="s">
        <v>624</v>
      </c>
      <c r="H21608" s="0" t="n">
        <v>726046</v>
      </c>
      <c r="I21608" s="0" t="n">
        <v>75672</v>
      </c>
      <c r="J21608" s="0" t="n">
        <v>3263</v>
      </c>
    </row>
    <row r="21609" customFormat="false" ht="15" hidden="false" customHeight="false" outlineLevel="0" collapsed="false">
      <c r="A21609" s="0" t="n">
        <v>202509</v>
      </c>
      <c r="B21609" s="0" t="n">
        <v>202509</v>
      </c>
      <c r="C21609" s="37" t="s">
        <v>95</v>
      </c>
      <c r="D21609" s="37" t="s">
        <v>320</v>
      </c>
      <c r="E21609" s="0" t="n">
        <v>1</v>
      </c>
      <c r="F21609" s="38" t="s">
        <v>71</v>
      </c>
      <c r="G21609" s="37" t="s">
        <v>625</v>
      </c>
      <c r="H21609" s="0" t="n">
        <v>703699</v>
      </c>
      <c r="I21609" s="0" t="n">
        <v>263762</v>
      </c>
      <c r="J21609" s="0" t="n">
        <v>55018</v>
      </c>
    </row>
    <row r="21610" customFormat="false" ht="15" hidden="false" customHeight="false" outlineLevel="0" collapsed="false">
      <c r="A21610" s="0" t="n">
        <v>202509</v>
      </c>
      <c r="B21610" s="0" t="n">
        <v>202509</v>
      </c>
      <c r="C21610" s="37" t="s">
        <v>197</v>
      </c>
      <c r="D21610" s="37" t="s">
        <v>626</v>
      </c>
      <c r="E21610" s="0" t="n">
        <v>1</v>
      </c>
      <c r="F21610" s="38" t="s">
        <v>71</v>
      </c>
      <c r="G21610" s="37" t="s">
        <v>627</v>
      </c>
      <c r="H21610" s="0" t="n">
        <v>512835</v>
      </c>
      <c r="I21610" s="0" t="n">
        <v>140302</v>
      </c>
      <c r="J21610" s="0" t="n">
        <v>13840</v>
      </c>
    </row>
    <row r="21611" customFormat="false" ht="15" hidden="false" customHeight="false" outlineLevel="0" collapsed="false">
      <c r="A21611" s="0" t="n">
        <v>202509</v>
      </c>
      <c r="B21611" s="0" t="n">
        <v>202509</v>
      </c>
      <c r="C21611" s="37" t="s">
        <v>197</v>
      </c>
      <c r="D21611" s="37" t="s">
        <v>172</v>
      </c>
      <c r="E21611" s="0" t="n">
        <v>1</v>
      </c>
      <c r="F21611" s="38" t="s">
        <v>71</v>
      </c>
      <c r="G21611" s="37" t="s">
        <v>628</v>
      </c>
      <c r="H21611" s="0" t="n">
        <v>1130163</v>
      </c>
      <c r="I21611" s="0" t="n">
        <v>165144</v>
      </c>
      <c r="J21611" s="0" t="n">
        <v>31860</v>
      </c>
    </row>
    <row r="21612" customFormat="false" ht="15" hidden="false" customHeight="false" outlineLevel="0" collapsed="false">
      <c r="A21612" s="0" t="n">
        <v>202509</v>
      </c>
      <c r="B21612" s="0" t="n">
        <v>202509</v>
      </c>
      <c r="C21612" s="37" t="s">
        <v>124</v>
      </c>
      <c r="D21612" s="37" t="s">
        <v>420</v>
      </c>
      <c r="E21612" s="0" t="n">
        <v>1</v>
      </c>
      <c r="F21612" s="38" t="s">
        <v>71</v>
      </c>
      <c r="G21612" s="37" t="s">
        <v>629</v>
      </c>
      <c r="H21612" s="0" t="n">
        <v>364808</v>
      </c>
      <c r="I21612" s="0" t="n">
        <v>52684</v>
      </c>
      <c r="J21612" s="0" t="n">
        <v>16795</v>
      </c>
    </row>
    <row r="21613" customFormat="false" ht="15" hidden="false" customHeight="false" outlineLevel="0" collapsed="false">
      <c r="A21613" s="0" t="n">
        <v>202509</v>
      </c>
      <c r="B21613" s="0" t="n">
        <v>202509</v>
      </c>
      <c r="C21613" s="37" t="s">
        <v>95</v>
      </c>
      <c r="D21613" s="37" t="s">
        <v>200</v>
      </c>
      <c r="E21613" s="0" t="n">
        <v>1</v>
      </c>
      <c r="F21613" s="38" t="s">
        <v>71</v>
      </c>
      <c r="G21613" s="37" t="s">
        <v>630</v>
      </c>
      <c r="H21613" s="0" t="n">
        <v>9069706</v>
      </c>
      <c r="I21613" s="0" t="n">
        <v>7498963</v>
      </c>
      <c r="J21613" s="0" t="n">
        <v>-52419</v>
      </c>
    </row>
    <row r="21614" customFormat="false" ht="15" hidden="false" customHeight="false" outlineLevel="0" collapsed="false">
      <c r="A21614" s="0" t="n">
        <v>202509</v>
      </c>
      <c r="B21614" s="0" t="n">
        <v>202509</v>
      </c>
      <c r="C21614" s="37" t="s">
        <v>106</v>
      </c>
      <c r="D21614" s="37" t="s">
        <v>631</v>
      </c>
      <c r="E21614" s="0" t="n">
        <v>1</v>
      </c>
      <c r="F21614" s="38" t="s">
        <v>71</v>
      </c>
      <c r="G21614" s="37" t="s">
        <v>632</v>
      </c>
      <c r="H21614" s="0" t="n">
        <v>74766</v>
      </c>
      <c r="I21614" s="0" t="n">
        <v>31641</v>
      </c>
      <c r="J21614" s="0" t="n">
        <v>2039</v>
      </c>
    </row>
    <row r="21615" customFormat="false" ht="15" hidden="false" customHeight="false" outlineLevel="0" collapsed="false">
      <c r="A21615" s="0" t="n">
        <v>202509</v>
      </c>
      <c r="B21615" s="0" t="n">
        <v>202509</v>
      </c>
      <c r="C21615" s="37" t="s">
        <v>106</v>
      </c>
      <c r="D21615" s="37" t="s">
        <v>214</v>
      </c>
      <c r="E21615" s="0" t="n">
        <v>1</v>
      </c>
      <c r="F21615" s="38" t="s">
        <v>71</v>
      </c>
      <c r="G21615" s="37" t="s">
        <v>633</v>
      </c>
      <c r="H21615" s="0" t="n">
        <v>3374704</v>
      </c>
      <c r="I21615" s="0" t="n">
        <v>371790</v>
      </c>
      <c r="J21615" s="0" t="n">
        <v>23534</v>
      </c>
    </row>
    <row r="21616" customFormat="false" ht="15" hidden="false" customHeight="false" outlineLevel="0" collapsed="false">
      <c r="A21616" s="0" t="n">
        <v>202509</v>
      </c>
      <c r="B21616" s="0" t="n">
        <v>202509</v>
      </c>
      <c r="C21616" s="37" t="s">
        <v>184</v>
      </c>
      <c r="D21616" s="37" t="s">
        <v>634</v>
      </c>
      <c r="E21616" s="0" t="n">
        <v>1</v>
      </c>
      <c r="F21616" s="38" t="s">
        <v>71</v>
      </c>
      <c r="G21616" s="37" t="s">
        <v>635</v>
      </c>
      <c r="H21616" s="0" t="n">
        <v>5651706</v>
      </c>
      <c r="I21616" s="0" t="n">
        <v>1228178</v>
      </c>
      <c r="J21616" s="0" t="n">
        <v>37389</v>
      </c>
    </row>
    <row r="21617" customFormat="false" ht="15" hidden="false" customHeight="false" outlineLevel="0" collapsed="false">
      <c r="A21617" s="0" t="n">
        <v>202509</v>
      </c>
      <c r="B21617" s="0" t="n">
        <v>202509</v>
      </c>
      <c r="C21617" s="37" t="s">
        <v>109</v>
      </c>
      <c r="D21617" s="37" t="s">
        <v>636</v>
      </c>
      <c r="E21617" s="0" t="n">
        <v>1</v>
      </c>
      <c r="F21617" s="38" t="s">
        <v>71</v>
      </c>
      <c r="G21617" s="37" t="s">
        <v>637</v>
      </c>
      <c r="H21617" s="0" t="n">
        <v>209994</v>
      </c>
      <c r="I21617" s="0" t="n">
        <v>117287</v>
      </c>
      <c r="J21617" s="0" t="n">
        <v>4322</v>
      </c>
    </row>
    <row r="21618" customFormat="false" ht="15" hidden="false" customHeight="false" outlineLevel="0" collapsed="false">
      <c r="A21618" s="0" t="n">
        <v>202509</v>
      </c>
      <c r="B21618" s="0" t="n">
        <v>202509</v>
      </c>
      <c r="C21618" s="37" t="s">
        <v>106</v>
      </c>
      <c r="D21618" s="37" t="s">
        <v>638</v>
      </c>
      <c r="E21618" s="0" t="n">
        <v>1</v>
      </c>
      <c r="F21618" s="38" t="s">
        <v>71</v>
      </c>
      <c r="G21618" s="37" t="s">
        <v>639</v>
      </c>
      <c r="H21618" s="0" t="n">
        <v>9600288</v>
      </c>
      <c r="I21618" s="0" t="n">
        <v>2120556</v>
      </c>
      <c r="J21618" s="0" t="n">
        <v>467137</v>
      </c>
    </row>
    <row r="21619" customFormat="false" ht="15" hidden="false" customHeight="false" outlineLevel="0" collapsed="false">
      <c r="A21619" s="0" t="n">
        <v>202509</v>
      </c>
      <c r="B21619" s="0" t="n">
        <v>202509</v>
      </c>
      <c r="C21619" s="37" t="s">
        <v>124</v>
      </c>
      <c r="D21619" s="37" t="s">
        <v>99</v>
      </c>
      <c r="E21619" s="0" t="n">
        <v>1</v>
      </c>
      <c r="F21619" s="38" t="s">
        <v>71</v>
      </c>
      <c r="G21619" s="37" t="s">
        <v>640</v>
      </c>
      <c r="H21619" s="0" t="n">
        <v>1828235</v>
      </c>
      <c r="I21619" s="0" t="n">
        <v>444350</v>
      </c>
      <c r="J21619" s="0" t="n">
        <v>39958</v>
      </c>
    </row>
    <row r="21620" customFormat="false" ht="15" hidden="false" customHeight="false" outlineLevel="0" collapsed="false">
      <c r="A21620" s="0" t="n">
        <v>202509</v>
      </c>
      <c r="B21620" s="0" t="n">
        <v>202509</v>
      </c>
      <c r="C21620" s="37" t="s">
        <v>109</v>
      </c>
      <c r="D21620" s="37" t="s">
        <v>300</v>
      </c>
      <c r="E21620" s="0" t="n">
        <v>1</v>
      </c>
      <c r="F21620" s="38" t="s">
        <v>71</v>
      </c>
      <c r="G21620" s="37" t="s">
        <v>641</v>
      </c>
      <c r="H21620" s="0" t="n">
        <v>1830625</v>
      </c>
      <c r="I21620" s="0" t="n">
        <v>195529</v>
      </c>
      <c r="J21620" s="0" t="n">
        <v>64319</v>
      </c>
    </row>
    <row r="21621" customFormat="false" ht="15" hidden="false" customHeight="false" outlineLevel="0" collapsed="false">
      <c r="A21621" s="0" t="n">
        <v>202509</v>
      </c>
      <c r="B21621" s="0" t="n">
        <v>202509</v>
      </c>
      <c r="C21621" s="37" t="s">
        <v>109</v>
      </c>
      <c r="D21621" s="37" t="s">
        <v>116</v>
      </c>
      <c r="E21621" s="0" t="n">
        <v>1</v>
      </c>
      <c r="F21621" s="38" t="s">
        <v>71</v>
      </c>
      <c r="G21621" s="37" t="s">
        <v>642</v>
      </c>
      <c r="H21621" s="0" t="n">
        <v>796232</v>
      </c>
      <c r="I21621" s="0" t="n">
        <v>212145</v>
      </c>
      <c r="J21621" s="0" t="n">
        <v>8352</v>
      </c>
    </row>
    <row r="21622" customFormat="false" ht="15" hidden="false" customHeight="false" outlineLevel="0" collapsed="false">
      <c r="A21622" s="0" t="n">
        <v>202509</v>
      </c>
      <c r="B21622" s="0" t="n">
        <v>202509</v>
      </c>
      <c r="C21622" s="37" t="s">
        <v>124</v>
      </c>
      <c r="D21622" s="37" t="s">
        <v>170</v>
      </c>
      <c r="E21622" s="0" t="n">
        <v>1</v>
      </c>
      <c r="F21622" s="38" t="s">
        <v>71</v>
      </c>
      <c r="G21622" s="37" t="s">
        <v>643</v>
      </c>
      <c r="H21622" s="0" t="n">
        <v>401976</v>
      </c>
      <c r="I21622" s="0" t="n">
        <v>114264</v>
      </c>
      <c r="J21622" s="0" t="n">
        <v>26350</v>
      </c>
    </row>
    <row r="21623" customFormat="false" ht="15" hidden="false" customHeight="false" outlineLevel="0" collapsed="false">
      <c r="A21623" s="0" t="n">
        <v>202509</v>
      </c>
      <c r="B21623" s="0" t="n">
        <v>202509</v>
      </c>
      <c r="C21623" s="37" t="s">
        <v>115</v>
      </c>
      <c r="D21623" s="37" t="s">
        <v>130</v>
      </c>
      <c r="E21623" s="0" t="n">
        <v>1</v>
      </c>
      <c r="F21623" s="38" t="s">
        <v>71</v>
      </c>
      <c r="G21623" s="37" t="s">
        <v>644</v>
      </c>
      <c r="H21623" s="0" t="n">
        <v>636937</v>
      </c>
      <c r="I21623" s="0" t="n">
        <v>339287</v>
      </c>
      <c r="J21623" s="0" t="n">
        <v>86822</v>
      </c>
    </row>
    <row r="21624" customFormat="false" ht="15" hidden="false" customHeight="false" outlineLevel="0" collapsed="false">
      <c r="A21624" s="0" t="n">
        <v>202509</v>
      </c>
      <c r="B21624" s="0" t="n">
        <v>202509</v>
      </c>
      <c r="C21624" s="37" t="s">
        <v>95</v>
      </c>
      <c r="D21624" s="37" t="s">
        <v>235</v>
      </c>
      <c r="E21624" s="0" t="n">
        <v>1</v>
      </c>
      <c r="F21624" s="38" t="s">
        <v>71</v>
      </c>
      <c r="G21624" s="37" t="s">
        <v>645</v>
      </c>
      <c r="H21624" s="0" t="n">
        <v>1171117</v>
      </c>
      <c r="I21624" s="0" t="n">
        <v>359684</v>
      </c>
      <c r="J21624" s="0" t="n">
        <v>25791</v>
      </c>
    </row>
    <row r="21625" customFormat="false" ht="15" hidden="false" customHeight="false" outlineLevel="0" collapsed="false">
      <c r="A21625" s="0" t="n">
        <v>202509</v>
      </c>
      <c r="B21625" s="0" t="n">
        <v>202509</v>
      </c>
      <c r="C21625" s="37" t="s">
        <v>115</v>
      </c>
      <c r="D21625" s="37" t="s">
        <v>646</v>
      </c>
      <c r="E21625" s="0" t="n">
        <v>1</v>
      </c>
      <c r="F21625" s="38" t="s">
        <v>71</v>
      </c>
      <c r="G21625" s="37" t="s">
        <v>647</v>
      </c>
      <c r="H21625" s="0" t="n">
        <v>4168233</v>
      </c>
      <c r="I21625" s="0" t="n">
        <v>1080605</v>
      </c>
      <c r="J21625" s="0" t="n">
        <v>134775</v>
      </c>
    </row>
    <row r="21626" customFormat="false" ht="15" hidden="false" customHeight="false" outlineLevel="0" collapsed="false">
      <c r="A21626" s="0" t="n">
        <v>202509</v>
      </c>
      <c r="B21626" s="0" t="n">
        <v>202509</v>
      </c>
      <c r="C21626" s="37" t="s">
        <v>149</v>
      </c>
      <c r="D21626" s="37" t="s">
        <v>531</v>
      </c>
      <c r="E21626" s="0" t="n">
        <v>1</v>
      </c>
      <c r="F21626" s="38" t="s">
        <v>71</v>
      </c>
      <c r="G21626" s="37" t="s">
        <v>648</v>
      </c>
      <c r="H21626" s="0" t="n">
        <v>892274</v>
      </c>
      <c r="I21626" s="0" t="n">
        <v>510340</v>
      </c>
      <c r="J21626" s="0" t="n">
        <v>85882</v>
      </c>
    </row>
    <row r="21627" customFormat="false" ht="15" hidden="false" customHeight="false" outlineLevel="0" collapsed="false">
      <c r="A21627" s="0" t="n">
        <v>202509</v>
      </c>
      <c r="B21627" s="0" t="n">
        <v>202509</v>
      </c>
      <c r="C21627" s="37" t="s">
        <v>124</v>
      </c>
      <c r="D21627" s="37" t="s">
        <v>616</v>
      </c>
      <c r="E21627" s="0" t="n">
        <v>1</v>
      </c>
      <c r="F21627" s="38" t="s">
        <v>71</v>
      </c>
      <c r="G21627" s="37" t="s">
        <v>649</v>
      </c>
      <c r="H21627" s="0" t="n">
        <v>150633</v>
      </c>
      <c r="I21627" s="0" t="n">
        <v>36213</v>
      </c>
      <c r="J21627" s="0" t="n">
        <v>880</v>
      </c>
    </row>
    <row r="21628" customFormat="false" ht="15" hidden="false" customHeight="false" outlineLevel="0" collapsed="false">
      <c r="A21628" s="0" t="n">
        <v>202509</v>
      </c>
      <c r="B21628" s="0" t="n">
        <v>202509</v>
      </c>
      <c r="C21628" s="37" t="s">
        <v>101</v>
      </c>
      <c r="D21628" s="37" t="s">
        <v>445</v>
      </c>
      <c r="E21628" s="0" t="n">
        <v>1</v>
      </c>
      <c r="F21628" s="38" t="s">
        <v>71</v>
      </c>
      <c r="G21628" s="37" t="s">
        <v>650</v>
      </c>
      <c r="H21628" s="0" t="n">
        <v>1842269</v>
      </c>
      <c r="I21628" s="0" t="n">
        <v>828131</v>
      </c>
      <c r="J21628" s="0" t="n">
        <v>204028</v>
      </c>
    </row>
    <row r="21629" customFormat="false" ht="15" hidden="false" customHeight="false" outlineLevel="0" collapsed="false">
      <c r="A21629" s="0" t="n">
        <v>202509</v>
      </c>
      <c r="B21629" s="0" t="n">
        <v>202509</v>
      </c>
      <c r="C21629" s="37" t="s">
        <v>109</v>
      </c>
      <c r="D21629" s="37" t="s">
        <v>651</v>
      </c>
      <c r="E21629" s="0" t="n">
        <v>1</v>
      </c>
      <c r="F21629" s="38" t="s">
        <v>71</v>
      </c>
      <c r="G21629" s="37" t="s">
        <v>652</v>
      </c>
      <c r="H21629" s="0" t="n">
        <v>2039061</v>
      </c>
      <c r="I21629" s="0" t="n">
        <v>947615</v>
      </c>
      <c r="J21629" s="0" t="n">
        <v>-1076</v>
      </c>
    </row>
    <row r="21630" customFormat="false" ht="15" hidden="false" customHeight="false" outlineLevel="0" collapsed="false">
      <c r="A21630" s="0" t="n">
        <v>202509</v>
      </c>
      <c r="B21630" s="0" t="n">
        <v>202509</v>
      </c>
      <c r="C21630" s="37" t="s">
        <v>184</v>
      </c>
      <c r="D21630" s="37" t="s">
        <v>482</v>
      </c>
      <c r="E21630" s="0" t="n">
        <v>1</v>
      </c>
      <c r="F21630" s="38" t="s">
        <v>71</v>
      </c>
      <c r="G21630" s="37" t="s">
        <v>653</v>
      </c>
      <c r="H21630" s="0" t="n">
        <v>1803264</v>
      </c>
      <c r="I21630" s="0" t="n">
        <v>1308622</v>
      </c>
      <c r="J21630" s="0" t="n">
        <v>36555</v>
      </c>
    </row>
    <row r="21631" customFormat="false" ht="15" hidden="false" customHeight="false" outlineLevel="0" collapsed="false">
      <c r="A21631" s="0" t="n">
        <v>202509</v>
      </c>
      <c r="B21631" s="0" t="n">
        <v>202509</v>
      </c>
      <c r="C21631" s="37" t="s">
        <v>136</v>
      </c>
      <c r="D21631" s="37" t="s">
        <v>606</v>
      </c>
      <c r="E21631" s="0" t="n">
        <v>1</v>
      </c>
      <c r="F21631" s="38" t="s">
        <v>71</v>
      </c>
      <c r="G21631" s="37" t="s">
        <v>654</v>
      </c>
      <c r="H21631" s="0" t="n">
        <v>974291</v>
      </c>
      <c r="I21631" s="0" t="n">
        <v>103119</v>
      </c>
      <c r="J21631" s="0" t="n">
        <v>2994</v>
      </c>
    </row>
    <row r="21632" customFormat="false" ht="15" hidden="false" customHeight="false" outlineLevel="0" collapsed="false">
      <c r="A21632" s="0" t="n">
        <v>202509</v>
      </c>
      <c r="B21632" s="0" t="n">
        <v>202509</v>
      </c>
      <c r="C21632" s="37" t="s">
        <v>152</v>
      </c>
      <c r="D21632" s="37" t="s">
        <v>655</v>
      </c>
      <c r="E21632" s="0" t="n">
        <v>1</v>
      </c>
      <c r="F21632" s="38" t="s">
        <v>71</v>
      </c>
      <c r="G21632" s="37" t="s">
        <v>656</v>
      </c>
      <c r="H21632" s="0" t="n">
        <v>349410</v>
      </c>
      <c r="I21632" s="0" t="n">
        <v>129628</v>
      </c>
      <c r="J21632" s="0" t="n">
        <v>13290</v>
      </c>
    </row>
    <row r="21633" customFormat="false" ht="15" hidden="false" customHeight="false" outlineLevel="0" collapsed="false">
      <c r="A21633" s="0" t="n">
        <v>202509</v>
      </c>
      <c r="B21633" s="0" t="n">
        <v>202509</v>
      </c>
      <c r="C21633" s="37" t="s">
        <v>178</v>
      </c>
      <c r="D21633" s="37" t="s">
        <v>127</v>
      </c>
      <c r="E21633" s="0" t="n">
        <v>1</v>
      </c>
      <c r="F21633" s="38" t="s">
        <v>71</v>
      </c>
      <c r="G21633" s="37" t="s">
        <v>657</v>
      </c>
      <c r="H21633" s="0" t="n">
        <v>242095</v>
      </c>
      <c r="I21633" s="0" t="n">
        <v>104662</v>
      </c>
      <c r="J21633" s="0" t="n">
        <v>11804</v>
      </c>
    </row>
    <row r="21634" customFormat="false" ht="15" hidden="false" customHeight="false" outlineLevel="0" collapsed="false">
      <c r="A21634" s="0" t="n">
        <v>202509</v>
      </c>
      <c r="B21634" s="0" t="n">
        <v>202509</v>
      </c>
      <c r="C21634" s="37" t="s">
        <v>158</v>
      </c>
      <c r="D21634" s="37" t="s">
        <v>189</v>
      </c>
      <c r="E21634" s="0" t="n">
        <v>1</v>
      </c>
      <c r="F21634" s="38" t="s">
        <v>71</v>
      </c>
      <c r="G21634" s="37" t="s">
        <v>658</v>
      </c>
      <c r="H21634" s="0" t="n">
        <v>223017</v>
      </c>
      <c r="I21634" s="0" t="n">
        <v>45941</v>
      </c>
      <c r="J21634" s="0" t="n">
        <v>752</v>
      </c>
    </row>
    <row r="21635" customFormat="false" ht="15" hidden="false" customHeight="false" outlineLevel="0" collapsed="false">
      <c r="A21635" s="0" t="n">
        <v>202509</v>
      </c>
      <c r="B21635" s="0" t="n">
        <v>202509</v>
      </c>
      <c r="C21635" s="37" t="s">
        <v>98</v>
      </c>
      <c r="D21635" s="37" t="s">
        <v>659</v>
      </c>
      <c r="E21635" s="0" t="n">
        <v>1</v>
      </c>
      <c r="F21635" s="38" t="s">
        <v>71</v>
      </c>
      <c r="G21635" s="37" t="s">
        <v>660</v>
      </c>
      <c r="H21635" s="0" t="n">
        <v>47627</v>
      </c>
      <c r="I21635" s="0" t="n">
        <v>17702</v>
      </c>
      <c r="J21635" s="0" t="n">
        <v>1216</v>
      </c>
    </row>
    <row r="21636" customFormat="false" ht="15" hidden="false" customHeight="false" outlineLevel="0" collapsed="false">
      <c r="A21636" s="0" t="n">
        <v>202509</v>
      </c>
      <c r="B21636" s="0" t="n">
        <v>202509</v>
      </c>
      <c r="C21636" s="37" t="s">
        <v>184</v>
      </c>
      <c r="D21636" s="37" t="s">
        <v>385</v>
      </c>
      <c r="E21636" s="0" t="n">
        <v>1</v>
      </c>
      <c r="F21636" s="38" t="s">
        <v>71</v>
      </c>
      <c r="G21636" s="37" t="s">
        <v>661</v>
      </c>
      <c r="H21636" s="0" t="n">
        <v>933564</v>
      </c>
      <c r="I21636" s="0" t="n">
        <v>320198</v>
      </c>
      <c r="J21636" s="0" t="n">
        <v>-10070</v>
      </c>
    </row>
    <row r="21637" customFormat="false" ht="15" hidden="false" customHeight="false" outlineLevel="0" collapsed="false">
      <c r="A21637" s="0" t="n">
        <v>202509</v>
      </c>
      <c r="B21637" s="0" t="n">
        <v>202509</v>
      </c>
      <c r="C21637" s="37" t="s">
        <v>101</v>
      </c>
      <c r="D21637" s="37" t="s">
        <v>141</v>
      </c>
      <c r="E21637" s="0" t="n">
        <v>1</v>
      </c>
      <c r="F21637" s="38" t="s">
        <v>71</v>
      </c>
      <c r="G21637" s="37" t="s">
        <v>662</v>
      </c>
      <c r="H21637" s="0" t="n">
        <v>496677</v>
      </c>
      <c r="I21637" s="0" t="n">
        <v>99857</v>
      </c>
      <c r="J21637" s="0" t="n">
        <v>19617</v>
      </c>
    </row>
    <row r="21638" customFormat="false" ht="15" hidden="false" customHeight="false" outlineLevel="0" collapsed="false">
      <c r="A21638" s="0" t="n">
        <v>202509</v>
      </c>
      <c r="B21638" s="0" t="n">
        <v>202509</v>
      </c>
      <c r="C21638" s="37" t="s">
        <v>98</v>
      </c>
      <c r="D21638" s="37" t="s">
        <v>110</v>
      </c>
      <c r="E21638" s="0" t="n">
        <v>1</v>
      </c>
      <c r="F21638" s="38" t="s">
        <v>71</v>
      </c>
      <c r="G21638" s="37" t="s">
        <v>663</v>
      </c>
      <c r="H21638" s="0" t="n">
        <v>396551</v>
      </c>
      <c r="I21638" s="0" t="n">
        <v>209601</v>
      </c>
      <c r="J21638" s="0" t="n">
        <v>31335</v>
      </c>
    </row>
    <row r="21639" customFormat="false" ht="15" hidden="false" customHeight="false" outlineLevel="0" collapsed="false">
      <c r="A21639" s="0" t="n">
        <v>202509</v>
      </c>
      <c r="B21639" s="0" t="n">
        <v>202509</v>
      </c>
      <c r="C21639" s="37" t="s">
        <v>158</v>
      </c>
      <c r="D21639" s="37" t="s">
        <v>332</v>
      </c>
      <c r="E21639" s="0" t="n">
        <v>1</v>
      </c>
      <c r="F21639" s="38" t="s">
        <v>71</v>
      </c>
      <c r="G21639" s="37" t="s">
        <v>664</v>
      </c>
      <c r="H21639" s="0" t="n">
        <v>14841</v>
      </c>
      <c r="I21639" s="0" t="n">
        <v>6935</v>
      </c>
      <c r="J21639" s="0" t="n">
        <v>314</v>
      </c>
    </row>
    <row r="21640" customFormat="false" ht="15" hidden="false" customHeight="false" outlineLevel="0" collapsed="false">
      <c r="A21640" s="0" t="n">
        <v>202509</v>
      </c>
      <c r="B21640" s="0" t="n">
        <v>202509</v>
      </c>
      <c r="C21640" s="37" t="s">
        <v>178</v>
      </c>
      <c r="D21640" s="37" t="s">
        <v>134</v>
      </c>
      <c r="E21640" s="0" t="n">
        <v>1</v>
      </c>
      <c r="F21640" s="38" t="s">
        <v>71</v>
      </c>
      <c r="G21640" s="37" t="s">
        <v>665</v>
      </c>
      <c r="H21640" s="0" t="n">
        <v>180221</v>
      </c>
      <c r="I21640" s="0" t="n">
        <v>52628</v>
      </c>
      <c r="J21640" s="0" t="n">
        <v>3199</v>
      </c>
    </row>
    <row r="21641" customFormat="false" ht="15" hidden="false" customHeight="false" outlineLevel="0" collapsed="false">
      <c r="A21641" s="0" t="n">
        <v>202509</v>
      </c>
      <c r="B21641" s="0" t="n">
        <v>202509</v>
      </c>
      <c r="C21641" s="37" t="s">
        <v>136</v>
      </c>
      <c r="D21641" s="37" t="s">
        <v>511</v>
      </c>
      <c r="E21641" s="0" t="n">
        <v>1</v>
      </c>
      <c r="F21641" s="38" t="s">
        <v>71</v>
      </c>
      <c r="G21641" s="37" t="s">
        <v>666</v>
      </c>
      <c r="H21641" s="0" t="n">
        <v>1884184</v>
      </c>
      <c r="I21641" s="0" t="n">
        <v>447428</v>
      </c>
      <c r="J21641" s="0" t="n">
        <v>6124</v>
      </c>
    </row>
    <row r="21642" customFormat="false" ht="15" hidden="false" customHeight="false" outlineLevel="0" collapsed="false">
      <c r="A21642" s="0" t="n">
        <v>202509</v>
      </c>
      <c r="B21642" s="0" t="n">
        <v>202509</v>
      </c>
      <c r="C21642" s="37" t="s">
        <v>149</v>
      </c>
      <c r="D21642" s="37" t="s">
        <v>298</v>
      </c>
      <c r="E21642" s="0" t="n">
        <v>1</v>
      </c>
      <c r="F21642" s="38" t="s">
        <v>71</v>
      </c>
      <c r="G21642" s="37" t="s">
        <v>667</v>
      </c>
      <c r="H21642" s="0" t="n">
        <v>323098</v>
      </c>
      <c r="I21642" s="0" t="n">
        <v>59058</v>
      </c>
      <c r="J21642" s="0" t="n">
        <v>-763</v>
      </c>
    </row>
    <row r="21643" customFormat="false" ht="15" hidden="false" customHeight="false" outlineLevel="0" collapsed="false">
      <c r="A21643" s="0" t="n">
        <v>202509</v>
      </c>
      <c r="B21643" s="0" t="n">
        <v>202509</v>
      </c>
      <c r="C21643" s="37" t="s">
        <v>115</v>
      </c>
      <c r="D21643" s="37" t="s">
        <v>288</v>
      </c>
      <c r="E21643" s="0" t="n">
        <v>1</v>
      </c>
      <c r="F21643" s="38" t="s">
        <v>71</v>
      </c>
      <c r="G21643" s="37" t="s">
        <v>668</v>
      </c>
      <c r="H21643" s="0" t="n">
        <v>796418</v>
      </c>
      <c r="I21643" s="0" t="n">
        <v>861921</v>
      </c>
      <c r="J21643" s="0" t="n">
        <v>-24205</v>
      </c>
    </row>
    <row r="21644" customFormat="false" ht="15" hidden="false" customHeight="false" outlineLevel="0" collapsed="false">
      <c r="A21644" s="0" t="n">
        <v>202509</v>
      </c>
      <c r="B21644" s="0" t="n">
        <v>202509</v>
      </c>
      <c r="C21644" s="37" t="s">
        <v>112</v>
      </c>
      <c r="D21644" s="37" t="s">
        <v>280</v>
      </c>
      <c r="E21644" s="0" t="n">
        <v>1</v>
      </c>
      <c r="F21644" s="38" t="s">
        <v>71</v>
      </c>
      <c r="G21644" s="37" t="s">
        <v>669</v>
      </c>
      <c r="H21644" s="0" t="n">
        <v>113313</v>
      </c>
      <c r="I21644" s="0" t="n">
        <v>26187</v>
      </c>
      <c r="J21644" s="0" t="n">
        <v>-330</v>
      </c>
    </row>
    <row r="21645" customFormat="false" ht="15" hidden="false" customHeight="false" outlineLevel="0" collapsed="false">
      <c r="A21645" s="0" t="n">
        <v>202509</v>
      </c>
      <c r="B21645" s="0" t="n">
        <v>202509</v>
      </c>
      <c r="C21645" s="37" t="s">
        <v>101</v>
      </c>
      <c r="D21645" s="37" t="s">
        <v>401</v>
      </c>
      <c r="E21645" s="0" t="n">
        <v>1</v>
      </c>
      <c r="F21645" s="38" t="s">
        <v>71</v>
      </c>
      <c r="G21645" s="37" t="s">
        <v>670</v>
      </c>
      <c r="H21645" s="0" t="n">
        <v>2875686</v>
      </c>
      <c r="I21645" s="0" t="n">
        <v>349066</v>
      </c>
      <c r="J21645" s="0" t="n">
        <v>61383</v>
      </c>
    </row>
    <row r="21646" customFormat="false" ht="15" hidden="false" customHeight="false" outlineLevel="0" collapsed="false">
      <c r="A21646" s="0" t="n">
        <v>202509</v>
      </c>
      <c r="B21646" s="0" t="n">
        <v>202509</v>
      </c>
      <c r="C21646" s="37" t="s">
        <v>149</v>
      </c>
      <c r="D21646" s="37" t="s">
        <v>258</v>
      </c>
      <c r="E21646" s="0" t="n">
        <v>1</v>
      </c>
      <c r="F21646" s="38" t="s">
        <v>71</v>
      </c>
      <c r="G21646" s="37" t="s">
        <v>671</v>
      </c>
      <c r="H21646" s="0" t="n">
        <v>610142</v>
      </c>
      <c r="I21646" s="0" t="n">
        <v>218683</v>
      </c>
      <c r="J21646" s="0" t="n">
        <v>40145</v>
      </c>
    </row>
    <row r="21647" customFormat="false" ht="15" hidden="false" customHeight="false" outlineLevel="0" collapsed="false">
      <c r="A21647" s="0" t="n">
        <v>202509</v>
      </c>
      <c r="B21647" s="0" t="n">
        <v>202509</v>
      </c>
      <c r="C21647" s="37" t="s">
        <v>106</v>
      </c>
      <c r="D21647" s="37" t="s">
        <v>389</v>
      </c>
      <c r="E21647" s="0" t="n">
        <v>1</v>
      </c>
      <c r="F21647" s="38" t="s">
        <v>71</v>
      </c>
      <c r="G21647" s="37" t="s">
        <v>672</v>
      </c>
      <c r="H21647" s="0" t="n">
        <v>1126209</v>
      </c>
      <c r="I21647" s="0" t="n">
        <v>413170</v>
      </c>
      <c r="J21647" s="0" t="n">
        <v>-23528</v>
      </c>
    </row>
    <row r="21648" customFormat="false" ht="15" hidden="false" customHeight="false" outlineLevel="0" collapsed="false">
      <c r="A21648" s="0" t="n">
        <v>202509</v>
      </c>
      <c r="B21648" s="0" t="n">
        <v>202509</v>
      </c>
      <c r="C21648" s="37" t="s">
        <v>115</v>
      </c>
      <c r="D21648" s="37" t="s">
        <v>673</v>
      </c>
      <c r="E21648" s="0" t="n">
        <v>1</v>
      </c>
      <c r="F21648" s="38" t="s">
        <v>71</v>
      </c>
      <c r="G21648" s="37" t="s">
        <v>674</v>
      </c>
      <c r="H21648" s="0" t="n">
        <v>8753764</v>
      </c>
      <c r="I21648" s="0" t="n">
        <v>2640372</v>
      </c>
      <c r="J21648" s="0" t="n">
        <v>395704</v>
      </c>
    </row>
    <row r="21649" customFormat="false" ht="15" hidden="false" customHeight="false" outlineLevel="0" collapsed="false">
      <c r="A21649" s="0" t="n">
        <v>202509</v>
      </c>
      <c r="B21649" s="0" t="n">
        <v>202509</v>
      </c>
      <c r="C21649" s="37" t="s">
        <v>152</v>
      </c>
      <c r="D21649" s="37" t="s">
        <v>425</v>
      </c>
      <c r="E21649" s="0" t="n">
        <v>1</v>
      </c>
      <c r="F21649" s="38" t="s">
        <v>71</v>
      </c>
      <c r="G21649" s="37" t="s">
        <v>675</v>
      </c>
      <c r="H21649" s="0" t="n">
        <v>3294342</v>
      </c>
      <c r="I21649" s="0" t="n">
        <v>1843392</v>
      </c>
      <c r="J21649" s="0" t="n">
        <v>-77603</v>
      </c>
    </row>
    <row r="21650" customFormat="false" ht="15" hidden="false" customHeight="false" outlineLevel="0" collapsed="false">
      <c r="A21650" s="0" t="n">
        <v>202509</v>
      </c>
      <c r="B21650" s="0" t="n">
        <v>202509</v>
      </c>
      <c r="C21650" s="37" t="s">
        <v>158</v>
      </c>
      <c r="D21650" s="37" t="s">
        <v>282</v>
      </c>
      <c r="E21650" s="0" t="n">
        <v>1</v>
      </c>
      <c r="F21650" s="38" t="s">
        <v>71</v>
      </c>
      <c r="G21650" s="37" t="s">
        <v>676</v>
      </c>
      <c r="H21650" s="0" t="n">
        <v>411947</v>
      </c>
      <c r="I21650" s="0" t="n">
        <v>191247</v>
      </c>
      <c r="J21650" s="0" t="n">
        <v>29921</v>
      </c>
    </row>
    <row r="21651" customFormat="false" ht="15" hidden="false" customHeight="false" outlineLevel="0" collapsed="false">
      <c r="A21651" s="0" t="n">
        <v>202509</v>
      </c>
      <c r="B21651" s="0" t="n">
        <v>202509</v>
      </c>
      <c r="C21651" s="37" t="s">
        <v>136</v>
      </c>
      <c r="D21651" s="37" t="s">
        <v>420</v>
      </c>
      <c r="E21651" s="0" t="n">
        <v>1</v>
      </c>
      <c r="F21651" s="38" t="s">
        <v>71</v>
      </c>
      <c r="G21651" s="37" t="s">
        <v>677</v>
      </c>
      <c r="H21651" s="0" t="n">
        <v>345777</v>
      </c>
      <c r="I21651" s="0" t="n">
        <v>125017</v>
      </c>
      <c r="J21651" s="0" t="n">
        <v>11052</v>
      </c>
    </row>
    <row r="21652" customFormat="false" ht="15" hidden="false" customHeight="false" outlineLevel="0" collapsed="false">
      <c r="A21652" s="0" t="n">
        <v>202509</v>
      </c>
      <c r="B21652" s="0" t="n">
        <v>202509</v>
      </c>
      <c r="C21652" s="37" t="s">
        <v>109</v>
      </c>
      <c r="D21652" s="37" t="s">
        <v>493</v>
      </c>
      <c r="E21652" s="0" t="n">
        <v>1</v>
      </c>
      <c r="F21652" s="38" t="s">
        <v>71</v>
      </c>
      <c r="G21652" s="37" t="s">
        <v>678</v>
      </c>
      <c r="H21652" s="0" t="n">
        <v>421521</v>
      </c>
      <c r="I21652" s="0" t="n">
        <v>69233</v>
      </c>
      <c r="J21652" s="0" t="n">
        <v>1933</v>
      </c>
    </row>
    <row r="21653" customFormat="false" ht="15" hidden="false" customHeight="false" outlineLevel="0" collapsed="false">
      <c r="A21653" s="0" t="n">
        <v>202509</v>
      </c>
      <c r="B21653" s="0" t="n">
        <v>202509</v>
      </c>
      <c r="C21653" s="37" t="s">
        <v>109</v>
      </c>
      <c r="D21653" s="37" t="s">
        <v>320</v>
      </c>
      <c r="E21653" s="0" t="n">
        <v>1</v>
      </c>
      <c r="F21653" s="38" t="s">
        <v>71</v>
      </c>
      <c r="G21653" s="37" t="s">
        <v>679</v>
      </c>
      <c r="H21653" s="0" t="n">
        <v>1244088</v>
      </c>
      <c r="I21653" s="0" t="n">
        <v>520522</v>
      </c>
      <c r="J21653" s="0" t="n">
        <v>64850</v>
      </c>
    </row>
    <row r="21654" customFormat="false" ht="15" hidden="false" customHeight="false" outlineLevel="0" collapsed="false">
      <c r="A21654" s="0" t="n">
        <v>202509</v>
      </c>
      <c r="B21654" s="0" t="n">
        <v>202509</v>
      </c>
      <c r="C21654" s="37" t="s">
        <v>178</v>
      </c>
      <c r="D21654" s="37" t="s">
        <v>380</v>
      </c>
      <c r="E21654" s="0" t="n">
        <v>1</v>
      </c>
      <c r="F21654" s="38" t="s">
        <v>71</v>
      </c>
      <c r="G21654" s="37" t="s">
        <v>680</v>
      </c>
      <c r="H21654" s="0" t="n">
        <v>507025</v>
      </c>
      <c r="I21654" s="0" t="n">
        <v>181717</v>
      </c>
      <c r="J21654" s="0" t="n">
        <v>39044</v>
      </c>
    </row>
    <row r="21655" customFormat="false" ht="15" hidden="false" customHeight="false" outlineLevel="0" collapsed="false">
      <c r="A21655" s="0" t="n">
        <v>202509</v>
      </c>
      <c r="B21655" s="0" t="n">
        <v>202509</v>
      </c>
      <c r="C21655" s="37" t="s">
        <v>101</v>
      </c>
      <c r="D21655" s="37" t="s">
        <v>571</v>
      </c>
      <c r="E21655" s="0" t="n">
        <v>1</v>
      </c>
      <c r="F21655" s="38" t="s">
        <v>71</v>
      </c>
      <c r="G21655" s="37" t="s">
        <v>681</v>
      </c>
      <c r="H21655" s="0" t="n">
        <v>404644</v>
      </c>
      <c r="I21655" s="0" t="n">
        <v>61841</v>
      </c>
      <c r="J21655" s="0" t="n">
        <v>-6646</v>
      </c>
    </row>
    <row r="21656" customFormat="false" ht="15" hidden="false" customHeight="false" outlineLevel="0" collapsed="false">
      <c r="A21656" s="0" t="n">
        <v>202509</v>
      </c>
      <c r="B21656" s="0" t="n">
        <v>202509</v>
      </c>
      <c r="C21656" s="37" t="s">
        <v>115</v>
      </c>
      <c r="D21656" s="37" t="s">
        <v>396</v>
      </c>
      <c r="E21656" s="0" t="n">
        <v>1</v>
      </c>
      <c r="F21656" s="38" t="s">
        <v>71</v>
      </c>
      <c r="G21656" s="37" t="s">
        <v>682</v>
      </c>
      <c r="H21656" s="0" t="n">
        <v>2603686</v>
      </c>
      <c r="I21656" s="0" t="n">
        <v>1685615</v>
      </c>
      <c r="J21656" s="0" t="n">
        <v>326665</v>
      </c>
    </row>
    <row r="21657" customFormat="false" ht="15" hidden="false" customHeight="false" outlineLevel="0" collapsed="false">
      <c r="A21657" s="0" t="n">
        <v>202509</v>
      </c>
      <c r="B21657" s="0" t="n">
        <v>202509</v>
      </c>
      <c r="C21657" s="37" t="s">
        <v>178</v>
      </c>
      <c r="D21657" s="37" t="s">
        <v>247</v>
      </c>
      <c r="E21657" s="0" t="n">
        <v>1</v>
      </c>
      <c r="F21657" s="38" t="s">
        <v>71</v>
      </c>
      <c r="G21657" s="37" t="s">
        <v>683</v>
      </c>
      <c r="H21657" s="0" t="n">
        <v>436145</v>
      </c>
      <c r="I21657" s="0" t="n">
        <v>123336</v>
      </c>
      <c r="J21657" s="0" t="n">
        <v>57</v>
      </c>
    </row>
    <row r="21658" customFormat="false" ht="15" hidden="false" customHeight="false" outlineLevel="0" collapsed="false">
      <c r="A21658" s="0" t="n">
        <v>202509</v>
      </c>
      <c r="B21658" s="0" t="n">
        <v>202509</v>
      </c>
      <c r="C21658" s="37" t="s">
        <v>178</v>
      </c>
      <c r="D21658" s="37" t="s">
        <v>684</v>
      </c>
      <c r="E21658" s="0" t="n">
        <v>1</v>
      </c>
      <c r="F21658" s="38" t="s">
        <v>71</v>
      </c>
      <c r="G21658" s="37" t="s">
        <v>685</v>
      </c>
      <c r="H21658" s="0" t="n">
        <v>11723676</v>
      </c>
      <c r="I21658" s="0" t="n">
        <v>5407189</v>
      </c>
      <c r="J21658" s="0" t="n">
        <v>1202367</v>
      </c>
    </row>
    <row r="21659" customFormat="false" ht="15" hidden="false" customHeight="false" outlineLevel="0" collapsed="false">
      <c r="A21659" s="0" t="n">
        <v>202509</v>
      </c>
      <c r="B21659" s="0" t="n">
        <v>202509</v>
      </c>
      <c r="C21659" s="37" t="s">
        <v>95</v>
      </c>
      <c r="D21659" s="37" t="s">
        <v>513</v>
      </c>
      <c r="E21659" s="0" t="n">
        <v>1</v>
      </c>
      <c r="F21659" s="38" t="s">
        <v>71</v>
      </c>
      <c r="G21659" s="37" t="s">
        <v>686</v>
      </c>
      <c r="H21659" s="0" t="n">
        <v>829587</v>
      </c>
      <c r="I21659" s="0" t="n">
        <v>334032</v>
      </c>
      <c r="J21659" s="0" t="n">
        <v>55669</v>
      </c>
    </row>
    <row r="21660" customFormat="false" ht="15" hidden="false" customHeight="false" outlineLevel="0" collapsed="false">
      <c r="A21660" s="0" t="n">
        <v>202509</v>
      </c>
      <c r="B21660" s="0" t="n">
        <v>202509</v>
      </c>
      <c r="C21660" s="37" t="s">
        <v>109</v>
      </c>
      <c r="D21660" s="37" t="s">
        <v>531</v>
      </c>
      <c r="E21660" s="0" t="n">
        <v>1</v>
      </c>
      <c r="F21660" s="38" t="s">
        <v>71</v>
      </c>
      <c r="G21660" s="37" t="s">
        <v>687</v>
      </c>
      <c r="H21660" s="0" t="n">
        <v>3434662</v>
      </c>
      <c r="I21660" s="0" t="n">
        <v>716134</v>
      </c>
      <c r="J21660" s="0" t="n">
        <v>-23011</v>
      </c>
    </row>
    <row r="21661" customFormat="false" ht="15" hidden="false" customHeight="false" outlineLevel="0" collapsed="false">
      <c r="A21661" s="0" t="n">
        <v>202509</v>
      </c>
      <c r="B21661" s="0" t="n">
        <v>202509</v>
      </c>
      <c r="C21661" s="37" t="s">
        <v>115</v>
      </c>
      <c r="D21661" s="37" t="s">
        <v>385</v>
      </c>
      <c r="E21661" s="0" t="n">
        <v>1</v>
      </c>
      <c r="F21661" s="38" t="s">
        <v>71</v>
      </c>
      <c r="G21661" s="37" t="s">
        <v>688</v>
      </c>
      <c r="H21661" s="0" t="n">
        <v>977855</v>
      </c>
      <c r="I21661" s="0" t="n">
        <v>66562</v>
      </c>
      <c r="J21661" s="0" t="n">
        <v>1451</v>
      </c>
    </row>
    <row r="21662" customFormat="false" ht="15" hidden="false" customHeight="false" outlineLevel="0" collapsed="false">
      <c r="A21662" s="0" t="n">
        <v>202509</v>
      </c>
      <c r="B21662" s="0" t="n">
        <v>202509</v>
      </c>
      <c r="C21662" s="37" t="s">
        <v>95</v>
      </c>
      <c r="D21662" s="37" t="s">
        <v>328</v>
      </c>
      <c r="E21662" s="0" t="n">
        <v>1</v>
      </c>
      <c r="F21662" s="38" t="s">
        <v>71</v>
      </c>
      <c r="G21662" s="37" t="s">
        <v>689</v>
      </c>
      <c r="H21662" s="0" t="n">
        <v>1145709</v>
      </c>
      <c r="I21662" s="0" t="n">
        <v>578250</v>
      </c>
      <c r="J21662" s="0" t="n">
        <v>74038</v>
      </c>
    </row>
    <row r="21663" customFormat="false" ht="15" hidden="false" customHeight="false" outlineLevel="0" collapsed="false">
      <c r="A21663" s="0" t="n">
        <v>202509</v>
      </c>
      <c r="B21663" s="0" t="n">
        <v>202509</v>
      </c>
      <c r="C21663" s="37" t="s">
        <v>178</v>
      </c>
      <c r="D21663" s="37" t="s">
        <v>372</v>
      </c>
      <c r="E21663" s="0" t="n">
        <v>1</v>
      </c>
      <c r="F21663" s="38" t="s">
        <v>71</v>
      </c>
      <c r="G21663" s="37" t="s">
        <v>690</v>
      </c>
      <c r="H21663" s="0" t="n">
        <v>227394</v>
      </c>
      <c r="I21663" s="0" t="n">
        <v>89465</v>
      </c>
      <c r="J21663" s="0" t="n">
        <v>15629</v>
      </c>
    </row>
    <row r="21664" customFormat="false" ht="15" hidden="false" customHeight="false" outlineLevel="0" collapsed="false">
      <c r="A21664" s="0" t="n">
        <v>202509</v>
      </c>
      <c r="B21664" s="0" t="n">
        <v>202509</v>
      </c>
      <c r="C21664" s="37" t="s">
        <v>197</v>
      </c>
      <c r="D21664" s="37" t="s">
        <v>502</v>
      </c>
      <c r="E21664" s="0" t="n">
        <v>1</v>
      </c>
      <c r="F21664" s="38" t="s">
        <v>71</v>
      </c>
      <c r="G21664" s="37" t="s">
        <v>691</v>
      </c>
      <c r="H21664" s="0" t="n">
        <v>205168</v>
      </c>
      <c r="I21664" s="0" t="n">
        <v>43207</v>
      </c>
      <c r="J21664" s="0" t="n">
        <v>5514</v>
      </c>
    </row>
    <row r="21665" customFormat="false" ht="15" hidden="false" customHeight="false" outlineLevel="0" collapsed="false">
      <c r="A21665" s="0" t="n">
        <v>202509</v>
      </c>
      <c r="B21665" s="0" t="n">
        <v>202509</v>
      </c>
      <c r="C21665" s="37" t="s">
        <v>124</v>
      </c>
      <c r="D21665" s="37" t="s">
        <v>393</v>
      </c>
      <c r="E21665" s="0" t="n">
        <v>1</v>
      </c>
      <c r="F21665" s="38" t="s">
        <v>71</v>
      </c>
      <c r="G21665" s="37" t="s">
        <v>692</v>
      </c>
      <c r="H21665" s="0" t="n">
        <v>785467</v>
      </c>
      <c r="I21665" s="0" t="n">
        <v>191505</v>
      </c>
      <c r="J21665" s="0" t="n">
        <v>22790</v>
      </c>
    </row>
    <row r="21666" customFormat="false" ht="15" hidden="false" customHeight="false" outlineLevel="0" collapsed="false">
      <c r="A21666" s="0" t="n">
        <v>202509</v>
      </c>
      <c r="B21666" s="0" t="n">
        <v>202509</v>
      </c>
      <c r="C21666" s="37" t="s">
        <v>178</v>
      </c>
      <c r="D21666" s="37" t="s">
        <v>693</v>
      </c>
      <c r="E21666" s="0" t="n">
        <v>1</v>
      </c>
      <c r="F21666" s="38" t="s">
        <v>71</v>
      </c>
      <c r="G21666" s="37" t="s">
        <v>694</v>
      </c>
      <c r="H21666" s="0" t="n">
        <v>2150302</v>
      </c>
      <c r="I21666" s="0" t="n">
        <v>588445</v>
      </c>
      <c r="J21666" s="0" t="n">
        <v>9485</v>
      </c>
    </row>
    <row r="21667" customFormat="false" ht="15" hidden="false" customHeight="false" outlineLevel="0" collapsed="false">
      <c r="A21667" s="0" t="n">
        <v>202509</v>
      </c>
      <c r="B21667" s="0" t="n">
        <v>202509</v>
      </c>
      <c r="C21667" s="37" t="s">
        <v>95</v>
      </c>
      <c r="D21667" s="37" t="s">
        <v>519</v>
      </c>
      <c r="E21667" s="0" t="n">
        <v>1</v>
      </c>
      <c r="F21667" s="38" t="s">
        <v>71</v>
      </c>
      <c r="G21667" s="37" t="s">
        <v>695</v>
      </c>
      <c r="H21667" s="0" t="n">
        <v>737782</v>
      </c>
      <c r="I21667" s="0" t="n">
        <v>157851</v>
      </c>
      <c r="J21667" s="0" t="n">
        <v>13162</v>
      </c>
    </row>
    <row r="21668" customFormat="false" ht="15" hidden="false" customHeight="false" outlineLevel="0" collapsed="false">
      <c r="A21668" s="0" t="n">
        <v>202509</v>
      </c>
      <c r="B21668" s="0" t="n">
        <v>202509</v>
      </c>
      <c r="C21668" s="37" t="s">
        <v>152</v>
      </c>
      <c r="D21668" s="37" t="s">
        <v>341</v>
      </c>
      <c r="E21668" s="0" t="n">
        <v>1</v>
      </c>
      <c r="F21668" s="38" t="s">
        <v>71</v>
      </c>
      <c r="G21668" s="37" t="s">
        <v>696</v>
      </c>
      <c r="H21668" s="0" t="n">
        <v>80899</v>
      </c>
      <c r="I21668" s="0" t="n">
        <v>69166</v>
      </c>
      <c r="J21668" s="0" t="n">
        <v>5026</v>
      </c>
    </row>
    <row r="21669" customFormat="false" ht="15" hidden="false" customHeight="false" outlineLevel="0" collapsed="false">
      <c r="A21669" s="0" t="n">
        <v>202509</v>
      </c>
      <c r="B21669" s="0" t="n">
        <v>202509</v>
      </c>
      <c r="C21669" s="37" t="s">
        <v>149</v>
      </c>
      <c r="D21669" s="37" t="s">
        <v>245</v>
      </c>
      <c r="E21669" s="0" t="n">
        <v>1</v>
      </c>
      <c r="F21669" s="38" t="s">
        <v>71</v>
      </c>
      <c r="G21669" s="37" t="s">
        <v>697</v>
      </c>
      <c r="H21669" s="0" t="n">
        <v>103042</v>
      </c>
      <c r="I21669" s="0" t="n">
        <v>30398</v>
      </c>
      <c r="J21669" s="0" t="n">
        <v>-2131</v>
      </c>
    </row>
    <row r="21670" customFormat="false" ht="15" hidden="false" customHeight="false" outlineLevel="0" collapsed="false">
      <c r="A21670" s="0" t="n">
        <v>202509</v>
      </c>
      <c r="B21670" s="0" t="n">
        <v>202509</v>
      </c>
      <c r="C21670" s="37" t="s">
        <v>184</v>
      </c>
      <c r="D21670" s="37" t="s">
        <v>306</v>
      </c>
      <c r="E21670" s="0" t="n">
        <v>1</v>
      </c>
      <c r="F21670" s="38" t="s">
        <v>71</v>
      </c>
      <c r="G21670" s="37" t="s">
        <v>698</v>
      </c>
      <c r="H21670" s="0" t="n">
        <v>121243</v>
      </c>
      <c r="I21670" s="0" t="n">
        <v>49463</v>
      </c>
      <c r="J21670" s="0" t="n">
        <v>5617</v>
      </c>
    </row>
    <row r="21671" customFormat="false" ht="15" hidden="false" customHeight="false" outlineLevel="0" collapsed="false">
      <c r="A21671" s="0" t="n">
        <v>202509</v>
      </c>
      <c r="B21671" s="0" t="n">
        <v>202509</v>
      </c>
      <c r="C21671" s="37" t="s">
        <v>124</v>
      </c>
      <c r="D21671" s="37" t="s">
        <v>311</v>
      </c>
      <c r="E21671" s="0" t="n">
        <v>1</v>
      </c>
      <c r="F21671" s="38" t="s">
        <v>71</v>
      </c>
      <c r="G21671" s="37" t="s">
        <v>699</v>
      </c>
      <c r="H21671" s="0" t="n">
        <v>78625</v>
      </c>
      <c r="I21671" s="0" t="n">
        <v>14606</v>
      </c>
      <c r="J21671" s="0" t="n">
        <v>632</v>
      </c>
    </row>
    <row r="21672" customFormat="false" ht="15" hidden="false" customHeight="false" outlineLevel="0" collapsed="false">
      <c r="A21672" s="0" t="n">
        <v>202509</v>
      </c>
      <c r="B21672" s="0" t="n">
        <v>202509</v>
      </c>
      <c r="C21672" s="37" t="s">
        <v>109</v>
      </c>
      <c r="D21672" s="37" t="s">
        <v>700</v>
      </c>
      <c r="E21672" s="0" t="n">
        <v>1</v>
      </c>
      <c r="F21672" s="38" t="s">
        <v>71</v>
      </c>
      <c r="G21672" s="37" t="s">
        <v>701</v>
      </c>
      <c r="H21672" s="0" t="n">
        <v>728039</v>
      </c>
      <c r="I21672" s="0" t="n">
        <v>770411</v>
      </c>
      <c r="J21672" s="0" t="n">
        <v>167635</v>
      </c>
    </row>
    <row r="21673" customFormat="false" ht="15" hidden="false" customHeight="false" outlineLevel="0" collapsed="false">
      <c r="A21673" s="0" t="n">
        <v>202509</v>
      </c>
      <c r="B21673" s="0" t="n">
        <v>202509</v>
      </c>
      <c r="C21673" s="37" t="s">
        <v>178</v>
      </c>
      <c r="D21673" s="37" t="s">
        <v>702</v>
      </c>
      <c r="E21673" s="0" t="n">
        <v>1</v>
      </c>
      <c r="F21673" s="38" t="s">
        <v>71</v>
      </c>
      <c r="G21673" s="37" t="s">
        <v>703</v>
      </c>
      <c r="H21673" s="0" t="n">
        <v>2198455</v>
      </c>
      <c r="I21673" s="0" t="n">
        <v>392082</v>
      </c>
      <c r="J21673" s="0" t="n">
        <v>77230</v>
      </c>
    </row>
    <row r="21674" customFormat="false" ht="15" hidden="false" customHeight="false" outlineLevel="0" collapsed="false">
      <c r="A21674" s="0" t="n">
        <v>202509</v>
      </c>
      <c r="B21674" s="0" t="n">
        <v>202509</v>
      </c>
      <c r="C21674" s="37" t="s">
        <v>115</v>
      </c>
      <c r="D21674" s="37" t="s">
        <v>569</v>
      </c>
      <c r="E21674" s="0" t="n">
        <v>1</v>
      </c>
      <c r="F21674" s="38" t="s">
        <v>71</v>
      </c>
      <c r="G21674" s="37" t="s">
        <v>704</v>
      </c>
      <c r="H21674" s="0" t="n">
        <v>704170</v>
      </c>
      <c r="I21674" s="0" t="n">
        <v>257573</v>
      </c>
      <c r="J21674" s="0" t="n">
        <v>25352</v>
      </c>
    </row>
    <row r="21675" customFormat="false" ht="15" hidden="false" customHeight="false" outlineLevel="0" collapsed="false">
      <c r="A21675" s="0" t="n">
        <v>202509</v>
      </c>
      <c r="B21675" s="0" t="n">
        <v>202509</v>
      </c>
      <c r="C21675" s="37" t="s">
        <v>136</v>
      </c>
      <c r="D21675" s="37" t="s">
        <v>210</v>
      </c>
      <c r="E21675" s="0" t="n">
        <v>1</v>
      </c>
      <c r="F21675" s="38" t="s">
        <v>71</v>
      </c>
      <c r="G21675" s="37" t="s">
        <v>705</v>
      </c>
      <c r="H21675" s="0" t="n">
        <v>49167</v>
      </c>
      <c r="I21675" s="0" t="n">
        <v>6106</v>
      </c>
      <c r="J21675" s="0" t="n">
        <v>1163</v>
      </c>
    </row>
    <row r="21676" customFormat="false" ht="15" hidden="false" customHeight="false" outlineLevel="0" collapsed="false">
      <c r="A21676" s="0" t="n">
        <v>202509</v>
      </c>
      <c r="B21676" s="0" t="n">
        <v>202509</v>
      </c>
      <c r="C21676" s="37" t="s">
        <v>158</v>
      </c>
      <c r="D21676" s="37" t="s">
        <v>706</v>
      </c>
      <c r="E21676" s="0" t="n">
        <v>1</v>
      </c>
      <c r="F21676" s="38" t="s">
        <v>71</v>
      </c>
      <c r="G21676" s="37" t="s">
        <v>707</v>
      </c>
      <c r="H21676" s="0" t="n">
        <v>621623</v>
      </c>
      <c r="I21676" s="0" t="n">
        <v>383910</v>
      </c>
      <c r="J21676" s="0" t="n">
        <v>54333</v>
      </c>
    </row>
    <row r="21677" customFormat="false" ht="15" hidden="false" customHeight="false" outlineLevel="0" collapsed="false">
      <c r="A21677" s="0" t="n">
        <v>202509</v>
      </c>
      <c r="B21677" s="0" t="n">
        <v>202509</v>
      </c>
      <c r="C21677" s="37" t="s">
        <v>109</v>
      </c>
      <c r="D21677" s="37" t="s">
        <v>251</v>
      </c>
      <c r="E21677" s="0" t="n">
        <v>1</v>
      </c>
      <c r="F21677" s="38" t="s">
        <v>71</v>
      </c>
      <c r="G21677" s="37" t="s">
        <v>708</v>
      </c>
      <c r="H21677" s="0" t="n">
        <v>421853</v>
      </c>
      <c r="I21677" s="0" t="n">
        <v>150283</v>
      </c>
      <c r="J21677" s="0" t="n">
        <v>11686</v>
      </c>
    </row>
    <row r="21678" customFormat="false" ht="15" hidden="false" customHeight="false" outlineLevel="0" collapsed="false">
      <c r="A21678" s="0" t="n">
        <v>202509</v>
      </c>
      <c r="B21678" s="0" t="n">
        <v>202509</v>
      </c>
      <c r="C21678" s="37" t="s">
        <v>101</v>
      </c>
      <c r="D21678" s="37" t="s">
        <v>273</v>
      </c>
      <c r="E21678" s="0" t="n">
        <v>1</v>
      </c>
      <c r="F21678" s="38" t="s">
        <v>71</v>
      </c>
      <c r="G21678" s="37" t="s">
        <v>709</v>
      </c>
      <c r="H21678" s="0" t="n">
        <v>7751596</v>
      </c>
      <c r="I21678" s="0" t="n">
        <v>1126259</v>
      </c>
      <c r="J21678" s="0" t="n">
        <v>-69349</v>
      </c>
    </row>
    <row r="21679" customFormat="false" ht="15" hidden="false" customHeight="false" outlineLevel="0" collapsed="false">
      <c r="A21679" s="0" t="n">
        <v>202509</v>
      </c>
      <c r="B21679" s="0" t="n">
        <v>202509</v>
      </c>
      <c r="C21679" s="37" t="s">
        <v>115</v>
      </c>
      <c r="D21679" s="37" t="s">
        <v>700</v>
      </c>
      <c r="E21679" s="0" t="n">
        <v>1</v>
      </c>
      <c r="F21679" s="38" t="s">
        <v>71</v>
      </c>
      <c r="G21679" s="37" t="s">
        <v>710</v>
      </c>
      <c r="H21679" s="0" t="n">
        <v>142598</v>
      </c>
      <c r="I21679" s="0" t="n">
        <v>44651</v>
      </c>
      <c r="J21679" s="0" t="n">
        <v>2860</v>
      </c>
    </row>
    <row r="21680" customFormat="false" ht="15" hidden="false" customHeight="false" outlineLevel="0" collapsed="false">
      <c r="A21680" s="0" t="n">
        <v>202509</v>
      </c>
      <c r="B21680" s="0" t="n">
        <v>202509</v>
      </c>
      <c r="C21680" s="37" t="s">
        <v>106</v>
      </c>
      <c r="D21680" s="37" t="s">
        <v>181</v>
      </c>
      <c r="E21680" s="0" t="n">
        <v>1</v>
      </c>
      <c r="F21680" s="38" t="s">
        <v>71</v>
      </c>
      <c r="G21680" s="37" t="s">
        <v>711</v>
      </c>
      <c r="H21680" s="0" t="n">
        <v>216637</v>
      </c>
      <c r="I21680" s="0" t="n">
        <v>39351</v>
      </c>
      <c r="J21680" s="0" t="n">
        <v>1835</v>
      </c>
    </row>
    <row r="21681" customFormat="false" ht="15" hidden="false" customHeight="false" outlineLevel="0" collapsed="false">
      <c r="A21681" s="0" t="n">
        <v>202509</v>
      </c>
      <c r="B21681" s="0" t="n">
        <v>202509</v>
      </c>
      <c r="C21681" s="37" t="s">
        <v>101</v>
      </c>
      <c r="D21681" s="37" t="s">
        <v>369</v>
      </c>
      <c r="E21681" s="0" t="n">
        <v>1</v>
      </c>
      <c r="F21681" s="38" t="s">
        <v>71</v>
      </c>
      <c r="G21681" s="37" t="s">
        <v>712</v>
      </c>
      <c r="H21681" s="0" t="n">
        <v>5012329</v>
      </c>
      <c r="I21681" s="0" t="n">
        <v>1394255</v>
      </c>
      <c r="J21681" s="0" t="n">
        <v>96119</v>
      </c>
    </row>
    <row r="21682" customFormat="false" ht="15" hidden="false" customHeight="false" outlineLevel="0" collapsed="false">
      <c r="A21682" s="0" t="n">
        <v>202509</v>
      </c>
      <c r="B21682" s="0" t="n">
        <v>202509</v>
      </c>
      <c r="C21682" s="37" t="s">
        <v>184</v>
      </c>
      <c r="D21682" s="37" t="s">
        <v>249</v>
      </c>
      <c r="E21682" s="0" t="n">
        <v>1</v>
      </c>
      <c r="F21682" s="38" t="s">
        <v>71</v>
      </c>
      <c r="G21682" s="37" t="s">
        <v>713</v>
      </c>
      <c r="H21682" s="0" t="n">
        <v>1311627</v>
      </c>
      <c r="I21682" s="0" t="n">
        <v>431638</v>
      </c>
      <c r="J21682" s="0" t="n">
        <v>24654</v>
      </c>
    </row>
    <row r="21683" customFormat="false" ht="15" hidden="false" customHeight="false" outlineLevel="0" collapsed="false">
      <c r="A21683" s="0" t="n">
        <v>202509</v>
      </c>
      <c r="B21683" s="0" t="n">
        <v>202509</v>
      </c>
      <c r="C21683" s="37" t="s">
        <v>109</v>
      </c>
      <c r="D21683" s="37" t="s">
        <v>714</v>
      </c>
      <c r="E21683" s="0" t="n">
        <v>1</v>
      </c>
      <c r="F21683" s="38" t="s">
        <v>71</v>
      </c>
      <c r="G21683" s="37" t="s">
        <v>715</v>
      </c>
      <c r="H21683" s="0" t="n">
        <v>1274500</v>
      </c>
      <c r="I21683" s="0" t="n">
        <v>551153</v>
      </c>
      <c r="J21683" s="0" t="n">
        <v>104906</v>
      </c>
    </row>
    <row r="21684" customFormat="false" ht="15" hidden="false" customHeight="false" outlineLevel="0" collapsed="false">
      <c r="A21684" s="0" t="n">
        <v>202509</v>
      </c>
      <c r="B21684" s="0" t="n">
        <v>202509</v>
      </c>
      <c r="C21684" s="37" t="s">
        <v>106</v>
      </c>
      <c r="D21684" s="37" t="s">
        <v>249</v>
      </c>
      <c r="E21684" s="0" t="n">
        <v>1</v>
      </c>
      <c r="F21684" s="38" t="s">
        <v>71</v>
      </c>
      <c r="G21684" s="37" t="s">
        <v>716</v>
      </c>
      <c r="H21684" s="0" t="n">
        <v>891303</v>
      </c>
      <c r="I21684" s="0" t="n">
        <v>141933</v>
      </c>
      <c r="J21684" s="0" t="n">
        <v>28585</v>
      </c>
    </row>
    <row r="21685" customFormat="false" ht="15" hidden="false" customHeight="false" outlineLevel="0" collapsed="false">
      <c r="A21685" s="0" t="n">
        <v>202509</v>
      </c>
      <c r="B21685" s="0" t="n">
        <v>202509</v>
      </c>
      <c r="C21685" s="37" t="s">
        <v>197</v>
      </c>
      <c r="D21685" s="37" t="s">
        <v>511</v>
      </c>
      <c r="E21685" s="0" t="n">
        <v>1</v>
      </c>
      <c r="F21685" s="38" t="s">
        <v>71</v>
      </c>
      <c r="G21685" s="37" t="s">
        <v>717</v>
      </c>
      <c r="H21685" s="0" t="n">
        <v>794653</v>
      </c>
      <c r="I21685" s="0" t="n">
        <v>305528</v>
      </c>
      <c r="J21685" s="0" t="n">
        <v>9528</v>
      </c>
    </row>
    <row r="21686" customFormat="false" ht="15" hidden="false" customHeight="false" outlineLevel="0" collapsed="false">
      <c r="A21686" s="0" t="n">
        <v>202509</v>
      </c>
      <c r="B21686" s="0" t="n">
        <v>202509</v>
      </c>
      <c r="C21686" s="37" t="s">
        <v>149</v>
      </c>
      <c r="D21686" s="37" t="s">
        <v>150</v>
      </c>
      <c r="E21686" s="0" t="n">
        <v>1</v>
      </c>
      <c r="F21686" s="38" t="s">
        <v>71</v>
      </c>
      <c r="G21686" s="37" t="s">
        <v>718</v>
      </c>
      <c r="H21686" s="0" t="n">
        <v>1365505</v>
      </c>
      <c r="I21686" s="0" t="n">
        <v>378464</v>
      </c>
      <c r="J21686" s="0" t="n">
        <v>-19851</v>
      </c>
    </row>
    <row r="21687" customFormat="false" ht="15" hidden="false" customHeight="false" outlineLevel="0" collapsed="false">
      <c r="A21687" s="0" t="n">
        <v>202509</v>
      </c>
      <c r="B21687" s="0" t="n">
        <v>202509</v>
      </c>
      <c r="C21687" s="37" t="s">
        <v>98</v>
      </c>
      <c r="D21687" s="37" t="s">
        <v>719</v>
      </c>
      <c r="E21687" s="0" t="n">
        <v>1</v>
      </c>
      <c r="F21687" s="38" t="s">
        <v>71</v>
      </c>
      <c r="G21687" s="37" t="s">
        <v>720</v>
      </c>
      <c r="H21687" s="0" t="n">
        <v>263033</v>
      </c>
      <c r="I21687" s="0" t="n">
        <v>167605</v>
      </c>
      <c r="J21687" s="0" t="n">
        <v>-2861</v>
      </c>
    </row>
    <row r="21688" customFormat="false" ht="15" hidden="false" customHeight="false" outlineLevel="0" collapsed="false">
      <c r="A21688" s="0" t="n">
        <v>202509</v>
      </c>
      <c r="B21688" s="0" t="n">
        <v>202509</v>
      </c>
      <c r="C21688" s="37" t="s">
        <v>149</v>
      </c>
      <c r="D21688" s="37" t="s">
        <v>292</v>
      </c>
      <c r="E21688" s="0" t="n">
        <v>1</v>
      </c>
      <c r="F21688" s="38" t="s">
        <v>71</v>
      </c>
      <c r="G21688" s="37" t="s">
        <v>721</v>
      </c>
      <c r="H21688" s="0" t="n">
        <v>1468481</v>
      </c>
      <c r="I21688" s="0" t="n">
        <v>819275</v>
      </c>
      <c r="J21688" s="0" t="n">
        <v>167270</v>
      </c>
    </row>
    <row r="21689" customFormat="false" ht="15" hidden="false" customHeight="false" outlineLevel="0" collapsed="false">
      <c r="A21689" s="0" t="n">
        <v>202509</v>
      </c>
      <c r="B21689" s="0" t="n">
        <v>202509</v>
      </c>
      <c r="C21689" s="37" t="s">
        <v>178</v>
      </c>
      <c r="D21689" s="37" t="s">
        <v>167</v>
      </c>
      <c r="E21689" s="0" t="n">
        <v>1</v>
      </c>
      <c r="F21689" s="38" t="s">
        <v>71</v>
      </c>
      <c r="G21689" s="37" t="s">
        <v>722</v>
      </c>
      <c r="H21689" s="0" t="n">
        <v>85341</v>
      </c>
      <c r="I21689" s="0" t="n">
        <v>116792</v>
      </c>
      <c r="J21689" s="0" t="n">
        <v>20520</v>
      </c>
    </row>
    <row r="21690" customFormat="false" ht="15" hidden="false" customHeight="false" outlineLevel="0" collapsed="false">
      <c r="A21690" s="0" t="n">
        <v>202509</v>
      </c>
      <c r="B21690" s="0" t="n">
        <v>202509</v>
      </c>
      <c r="C21690" s="37" t="s">
        <v>106</v>
      </c>
      <c r="D21690" s="37" t="s">
        <v>723</v>
      </c>
      <c r="E21690" s="0" t="n">
        <v>1</v>
      </c>
      <c r="F21690" s="38" t="s">
        <v>71</v>
      </c>
      <c r="G21690" s="37" t="s">
        <v>724</v>
      </c>
      <c r="H21690" s="0" t="n">
        <v>1159729</v>
      </c>
      <c r="I21690" s="0" t="n">
        <v>612925</v>
      </c>
      <c r="J21690" s="0" t="n">
        <v>-20814</v>
      </c>
    </row>
    <row r="21691" customFormat="false" ht="15" hidden="false" customHeight="false" outlineLevel="0" collapsed="false">
      <c r="A21691" s="0" t="n">
        <v>202509</v>
      </c>
      <c r="B21691" s="0" t="n">
        <v>202509</v>
      </c>
      <c r="C21691" s="37" t="s">
        <v>158</v>
      </c>
      <c r="D21691" s="37" t="s">
        <v>618</v>
      </c>
      <c r="E21691" s="0" t="n">
        <v>1</v>
      </c>
      <c r="F21691" s="38" t="s">
        <v>71</v>
      </c>
      <c r="G21691" s="37" t="s">
        <v>725</v>
      </c>
      <c r="H21691" s="0" t="n">
        <v>958871</v>
      </c>
      <c r="I21691" s="0" t="n">
        <v>126821</v>
      </c>
      <c r="J21691" s="0" t="n">
        <v>-8457</v>
      </c>
    </row>
    <row r="21692" customFormat="false" ht="15" hidden="false" customHeight="false" outlineLevel="0" collapsed="false">
      <c r="A21692" s="0" t="n">
        <v>202509</v>
      </c>
      <c r="B21692" s="0" t="n">
        <v>202509</v>
      </c>
      <c r="C21692" s="37" t="s">
        <v>178</v>
      </c>
      <c r="D21692" s="37" t="s">
        <v>391</v>
      </c>
      <c r="E21692" s="0" t="n">
        <v>1</v>
      </c>
      <c r="F21692" s="38" t="s">
        <v>71</v>
      </c>
      <c r="G21692" s="37" t="s">
        <v>726</v>
      </c>
      <c r="H21692" s="0" t="n">
        <v>249057</v>
      </c>
      <c r="I21692" s="0" t="n">
        <v>69265</v>
      </c>
      <c r="J21692" s="0" t="n">
        <v>1446</v>
      </c>
    </row>
    <row r="21693" customFormat="false" ht="15" hidden="false" customHeight="false" outlineLevel="0" collapsed="false">
      <c r="A21693" s="0" t="n">
        <v>202509</v>
      </c>
      <c r="B21693" s="0" t="n">
        <v>202509</v>
      </c>
      <c r="C21693" s="37" t="s">
        <v>184</v>
      </c>
      <c r="D21693" s="37" t="s">
        <v>200</v>
      </c>
      <c r="E21693" s="0" t="n">
        <v>1</v>
      </c>
      <c r="F21693" s="38" t="s">
        <v>71</v>
      </c>
      <c r="G21693" s="37" t="s">
        <v>727</v>
      </c>
      <c r="H21693" s="0" t="n">
        <v>693606</v>
      </c>
      <c r="I21693" s="0" t="n">
        <v>274928</v>
      </c>
      <c r="J21693" s="0" t="n">
        <v>71366</v>
      </c>
    </row>
    <row r="21694" customFormat="false" ht="15" hidden="false" customHeight="false" outlineLevel="0" collapsed="false">
      <c r="A21694" s="0" t="n">
        <v>202509</v>
      </c>
      <c r="B21694" s="0" t="n">
        <v>202509</v>
      </c>
      <c r="C21694" s="37" t="s">
        <v>95</v>
      </c>
      <c r="D21694" s="37" t="s">
        <v>684</v>
      </c>
      <c r="E21694" s="0" t="n">
        <v>1</v>
      </c>
      <c r="F21694" s="38" t="s">
        <v>71</v>
      </c>
      <c r="G21694" s="37" t="s">
        <v>728</v>
      </c>
      <c r="H21694" s="0" t="n">
        <v>300873</v>
      </c>
      <c r="I21694" s="0" t="n">
        <v>110877</v>
      </c>
      <c r="J21694" s="0" t="n">
        <v>13518</v>
      </c>
    </row>
    <row r="21695" customFormat="false" ht="15" hidden="false" customHeight="false" outlineLevel="0" collapsed="false">
      <c r="A21695" s="0" t="n">
        <v>202509</v>
      </c>
      <c r="B21695" s="0" t="n">
        <v>202509</v>
      </c>
      <c r="C21695" s="37" t="s">
        <v>178</v>
      </c>
      <c r="D21695" s="37" t="s">
        <v>509</v>
      </c>
      <c r="E21695" s="0" t="n">
        <v>1</v>
      </c>
      <c r="F21695" s="38" t="s">
        <v>71</v>
      </c>
      <c r="G21695" s="37" t="s">
        <v>729</v>
      </c>
      <c r="H21695" s="0" t="n">
        <v>168584</v>
      </c>
      <c r="I21695" s="0" t="n">
        <v>68309</v>
      </c>
      <c r="J21695" s="0" t="n">
        <v>3850</v>
      </c>
    </row>
    <row r="21696" customFormat="false" ht="15" hidden="false" customHeight="false" outlineLevel="0" collapsed="false">
      <c r="A21696" s="0" t="n">
        <v>202509</v>
      </c>
      <c r="B21696" s="0" t="n">
        <v>202509</v>
      </c>
      <c r="C21696" s="37" t="s">
        <v>136</v>
      </c>
      <c r="D21696" s="37" t="s">
        <v>700</v>
      </c>
      <c r="E21696" s="0" t="n">
        <v>1</v>
      </c>
      <c r="F21696" s="38" t="s">
        <v>71</v>
      </c>
      <c r="G21696" s="37" t="s">
        <v>730</v>
      </c>
      <c r="H21696" s="0" t="n">
        <v>430471</v>
      </c>
      <c r="I21696" s="0" t="n">
        <v>202803</v>
      </c>
      <c r="J21696" s="0" t="n">
        <v>13676</v>
      </c>
    </row>
    <row r="21697" customFormat="false" ht="15" hidden="false" customHeight="false" outlineLevel="0" collapsed="false">
      <c r="A21697" s="0" t="n">
        <v>202509</v>
      </c>
      <c r="B21697" s="0" t="n">
        <v>202509</v>
      </c>
      <c r="C21697" s="37" t="s">
        <v>184</v>
      </c>
      <c r="D21697" s="37" t="s">
        <v>311</v>
      </c>
      <c r="E21697" s="0" t="n">
        <v>1</v>
      </c>
      <c r="F21697" s="38" t="s">
        <v>71</v>
      </c>
      <c r="G21697" s="37" t="s">
        <v>731</v>
      </c>
      <c r="H21697" s="0" t="n">
        <v>149390</v>
      </c>
      <c r="I21697" s="0" t="n">
        <v>63542</v>
      </c>
      <c r="J21697" s="0" t="n">
        <v>-6871</v>
      </c>
    </row>
    <row r="21698" customFormat="false" ht="15" hidden="false" customHeight="false" outlineLevel="0" collapsed="false">
      <c r="A21698" s="0" t="n">
        <v>202509</v>
      </c>
      <c r="B21698" s="0" t="n">
        <v>202509</v>
      </c>
      <c r="C21698" s="37" t="s">
        <v>101</v>
      </c>
      <c r="D21698" s="37" t="s">
        <v>253</v>
      </c>
      <c r="E21698" s="0" t="n">
        <v>1</v>
      </c>
      <c r="F21698" s="38" t="s">
        <v>71</v>
      </c>
      <c r="G21698" s="37" t="s">
        <v>732</v>
      </c>
      <c r="H21698" s="0" t="n">
        <v>852761</v>
      </c>
      <c r="I21698" s="0" t="n">
        <v>369443</v>
      </c>
      <c r="J21698" s="0" t="n">
        <v>18771</v>
      </c>
    </row>
    <row r="21699" customFormat="false" ht="15" hidden="false" customHeight="false" outlineLevel="0" collapsed="false">
      <c r="A21699" s="0" t="n">
        <v>202509</v>
      </c>
      <c r="B21699" s="0" t="n">
        <v>202509</v>
      </c>
      <c r="C21699" s="37" t="s">
        <v>184</v>
      </c>
      <c r="D21699" s="37" t="s">
        <v>603</v>
      </c>
      <c r="E21699" s="0" t="n">
        <v>1</v>
      </c>
      <c r="F21699" s="38" t="s">
        <v>71</v>
      </c>
      <c r="G21699" s="37" t="s">
        <v>733</v>
      </c>
      <c r="H21699" s="0" t="n">
        <v>205234</v>
      </c>
      <c r="I21699" s="0" t="n">
        <v>177975</v>
      </c>
      <c r="J21699" s="0" t="n">
        <v>36310</v>
      </c>
    </row>
    <row r="21700" customFormat="false" ht="15" hidden="false" customHeight="false" outlineLevel="0" collapsed="false">
      <c r="A21700" s="0" t="n">
        <v>202509</v>
      </c>
      <c r="B21700" s="0" t="n">
        <v>202509</v>
      </c>
      <c r="C21700" s="37" t="s">
        <v>109</v>
      </c>
      <c r="D21700" s="37" t="s">
        <v>502</v>
      </c>
      <c r="E21700" s="0" t="n">
        <v>1</v>
      </c>
      <c r="F21700" s="38" t="s">
        <v>71</v>
      </c>
      <c r="G21700" s="37" t="s">
        <v>734</v>
      </c>
      <c r="H21700" s="0" t="n">
        <v>2011845</v>
      </c>
      <c r="I21700" s="0" t="n">
        <v>392674</v>
      </c>
      <c r="J21700" s="0" t="n">
        <v>15928</v>
      </c>
    </row>
    <row r="21701" customFormat="false" ht="15" hidden="false" customHeight="false" outlineLevel="0" collapsed="false">
      <c r="A21701" s="0" t="n">
        <v>202509</v>
      </c>
      <c r="B21701" s="0" t="n">
        <v>202509</v>
      </c>
      <c r="C21701" s="37" t="s">
        <v>158</v>
      </c>
      <c r="D21701" s="37" t="s">
        <v>693</v>
      </c>
      <c r="E21701" s="0" t="n">
        <v>1</v>
      </c>
      <c r="F21701" s="38" t="s">
        <v>71</v>
      </c>
      <c r="G21701" s="37" t="s">
        <v>735</v>
      </c>
      <c r="H21701" s="0" t="n">
        <v>158308</v>
      </c>
      <c r="I21701" s="0" t="n">
        <v>40805</v>
      </c>
      <c r="J21701" s="0" t="n">
        <v>2268</v>
      </c>
    </row>
    <row r="21702" customFormat="false" ht="15" hidden="false" customHeight="false" outlineLevel="0" collapsed="false">
      <c r="A21702" s="0" t="n">
        <v>202509</v>
      </c>
      <c r="B21702" s="0" t="n">
        <v>202509</v>
      </c>
      <c r="C21702" s="37" t="s">
        <v>95</v>
      </c>
      <c r="D21702" s="37" t="s">
        <v>714</v>
      </c>
      <c r="E21702" s="0" t="n">
        <v>1</v>
      </c>
      <c r="F21702" s="38" t="s">
        <v>71</v>
      </c>
      <c r="G21702" s="37" t="s">
        <v>736</v>
      </c>
      <c r="H21702" s="0" t="n">
        <v>231032</v>
      </c>
      <c r="I21702" s="0" t="n">
        <v>54031</v>
      </c>
      <c r="J21702" s="0" t="n">
        <v>6101</v>
      </c>
    </row>
    <row r="21703" customFormat="false" ht="15" hidden="false" customHeight="false" outlineLevel="0" collapsed="false">
      <c r="A21703" s="0" t="n">
        <v>202509</v>
      </c>
      <c r="B21703" s="0" t="n">
        <v>202509</v>
      </c>
      <c r="C21703" s="37" t="s">
        <v>112</v>
      </c>
      <c r="D21703" s="37" t="s">
        <v>243</v>
      </c>
      <c r="E21703" s="0" t="n">
        <v>1</v>
      </c>
      <c r="F21703" s="38" t="s">
        <v>71</v>
      </c>
      <c r="G21703" s="37" t="s">
        <v>737</v>
      </c>
      <c r="H21703" s="0" t="n">
        <v>343847</v>
      </c>
      <c r="I21703" s="0" t="n">
        <v>70459</v>
      </c>
      <c r="J21703" s="0" t="n">
        <v>-2283</v>
      </c>
    </row>
    <row r="21704" customFormat="false" ht="15" hidden="false" customHeight="false" outlineLevel="0" collapsed="false">
      <c r="A21704" s="0" t="n">
        <v>202509</v>
      </c>
      <c r="B21704" s="0" t="n">
        <v>202509</v>
      </c>
      <c r="C21704" s="37" t="s">
        <v>98</v>
      </c>
      <c r="D21704" s="37" t="s">
        <v>298</v>
      </c>
      <c r="E21704" s="0" t="n">
        <v>1</v>
      </c>
      <c r="F21704" s="38" t="s">
        <v>71</v>
      </c>
      <c r="G21704" s="37" t="s">
        <v>738</v>
      </c>
      <c r="H21704" s="0" t="n">
        <v>2480838</v>
      </c>
      <c r="I21704" s="0" t="n">
        <v>783017</v>
      </c>
      <c r="J21704" s="0" t="n">
        <v>88712</v>
      </c>
    </row>
    <row r="21705" customFormat="false" ht="15" hidden="false" customHeight="false" outlineLevel="0" collapsed="false">
      <c r="A21705" s="0" t="n">
        <v>202509</v>
      </c>
      <c r="B21705" s="0" t="n">
        <v>202509</v>
      </c>
      <c r="C21705" s="37" t="s">
        <v>178</v>
      </c>
      <c r="D21705" s="37" t="s">
        <v>253</v>
      </c>
      <c r="E21705" s="0" t="n">
        <v>1</v>
      </c>
      <c r="F21705" s="38" t="s">
        <v>71</v>
      </c>
      <c r="G21705" s="37" t="s">
        <v>739</v>
      </c>
      <c r="H21705" s="0" t="n">
        <v>1066508</v>
      </c>
      <c r="I21705" s="0" t="n">
        <v>426879</v>
      </c>
      <c r="J21705" s="0" t="n">
        <v>-1186</v>
      </c>
    </row>
    <row r="21706" customFormat="false" ht="15" hidden="false" customHeight="false" outlineLevel="0" collapsed="false">
      <c r="A21706" s="0" t="n">
        <v>202509</v>
      </c>
      <c r="B21706" s="0" t="n">
        <v>202509</v>
      </c>
      <c r="C21706" s="37" t="s">
        <v>136</v>
      </c>
      <c r="D21706" s="37" t="s">
        <v>159</v>
      </c>
      <c r="E21706" s="0" t="n">
        <v>1</v>
      </c>
      <c r="F21706" s="38" t="s">
        <v>71</v>
      </c>
      <c r="G21706" s="37" t="s">
        <v>740</v>
      </c>
      <c r="H21706" s="0" t="n">
        <v>358066</v>
      </c>
      <c r="I21706" s="0" t="n">
        <v>145053</v>
      </c>
      <c r="J21706" s="0" t="n">
        <v>4362</v>
      </c>
    </row>
    <row r="21707" customFormat="false" ht="15" hidden="false" customHeight="false" outlineLevel="0" collapsed="false">
      <c r="A21707" s="0" t="n">
        <v>202509</v>
      </c>
      <c r="B21707" s="0" t="n">
        <v>202509</v>
      </c>
      <c r="C21707" s="37" t="s">
        <v>124</v>
      </c>
      <c r="D21707" s="37" t="s">
        <v>412</v>
      </c>
      <c r="E21707" s="0" t="n">
        <v>1</v>
      </c>
      <c r="F21707" s="38" t="s">
        <v>71</v>
      </c>
      <c r="G21707" s="37" t="s">
        <v>741</v>
      </c>
      <c r="H21707" s="0" t="n">
        <v>824251</v>
      </c>
      <c r="I21707" s="0" t="n">
        <v>114425</v>
      </c>
      <c r="J21707" s="0" t="n">
        <v>4826</v>
      </c>
    </row>
    <row r="21708" customFormat="false" ht="15" hidden="false" customHeight="false" outlineLevel="0" collapsed="false">
      <c r="A21708" s="0" t="n">
        <v>202509</v>
      </c>
      <c r="B21708" s="0" t="n">
        <v>202509</v>
      </c>
      <c r="C21708" s="37" t="s">
        <v>124</v>
      </c>
      <c r="D21708" s="37" t="s">
        <v>452</v>
      </c>
      <c r="E21708" s="0" t="n">
        <v>1</v>
      </c>
      <c r="F21708" s="38" t="s">
        <v>71</v>
      </c>
      <c r="G21708" s="37" t="s">
        <v>742</v>
      </c>
      <c r="H21708" s="0" t="n">
        <v>53627</v>
      </c>
      <c r="I21708" s="0" t="n">
        <v>37157</v>
      </c>
      <c r="J21708" s="0" t="n">
        <v>1570</v>
      </c>
    </row>
    <row r="21709" customFormat="false" ht="15" hidden="false" customHeight="false" outlineLevel="0" collapsed="false">
      <c r="A21709" s="0" t="n">
        <v>202509</v>
      </c>
      <c r="B21709" s="0" t="n">
        <v>202509</v>
      </c>
      <c r="C21709" s="37" t="s">
        <v>184</v>
      </c>
      <c r="D21709" s="37" t="s">
        <v>655</v>
      </c>
      <c r="E21709" s="0" t="n">
        <v>1</v>
      </c>
      <c r="F21709" s="38" t="s">
        <v>71</v>
      </c>
      <c r="G21709" s="37" t="s">
        <v>743</v>
      </c>
      <c r="H21709" s="0" t="n">
        <v>647974</v>
      </c>
      <c r="I21709" s="0" t="n">
        <v>585066</v>
      </c>
      <c r="J21709" s="0" t="n">
        <v>52781</v>
      </c>
    </row>
    <row r="21710" customFormat="false" ht="15" hidden="false" customHeight="false" outlineLevel="0" collapsed="false">
      <c r="A21710" s="0" t="n">
        <v>202509</v>
      </c>
      <c r="B21710" s="0" t="n">
        <v>202509</v>
      </c>
      <c r="C21710" s="37" t="s">
        <v>124</v>
      </c>
      <c r="D21710" s="37" t="s">
        <v>744</v>
      </c>
      <c r="E21710" s="0" t="n">
        <v>1</v>
      </c>
      <c r="F21710" s="38" t="s">
        <v>71</v>
      </c>
      <c r="G21710" s="37" t="s">
        <v>745</v>
      </c>
      <c r="H21710" s="0" t="n">
        <v>4799888</v>
      </c>
      <c r="I21710" s="0" t="n">
        <v>1750443</v>
      </c>
      <c r="J21710" s="0" t="n">
        <v>127149</v>
      </c>
    </row>
    <row r="21711" customFormat="false" ht="15" hidden="false" customHeight="false" outlineLevel="0" collapsed="false">
      <c r="A21711" s="0" t="n">
        <v>202509</v>
      </c>
      <c r="B21711" s="0" t="n">
        <v>202509</v>
      </c>
      <c r="C21711" s="37" t="s">
        <v>136</v>
      </c>
      <c r="D21711" s="37" t="s">
        <v>603</v>
      </c>
      <c r="E21711" s="0" t="n">
        <v>1</v>
      </c>
      <c r="F21711" s="38" t="s">
        <v>71</v>
      </c>
      <c r="G21711" s="37" t="s">
        <v>746</v>
      </c>
      <c r="H21711" s="0" t="n">
        <v>714080</v>
      </c>
      <c r="I21711" s="0" t="n">
        <v>190149</v>
      </c>
      <c r="J21711" s="0" t="n">
        <v>11752</v>
      </c>
    </row>
    <row r="21712" customFormat="false" ht="15" hidden="false" customHeight="false" outlineLevel="0" collapsed="false">
      <c r="A21712" s="0" t="n">
        <v>202509</v>
      </c>
      <c r="B21712" s="0" t="n">
        <v>202509</v>
      </c>
      <c r="C21712" s="37" t="s">
        <v>109</v>
      </c>
      <c r="D21712" s="37" t="s">
        <v>99</v>
      </c>
      <c r="E21712" s="0" t="n">
        <v>1</v>
      </c>
      <c r="F21712" s="38" t="s">
        <v>71</v>
      </c>
      <c r="G21712" s="37" t="s">
        <v>747</v>
      </c>
      <c r="H21712" s="0" t="n">
        <v>690296</v>
      </c>
      <c r="I21712" s="0" t="n">
        <v>131435</v>
      </c>
      <c r="J21712" s="0" t="n">
        <v>12117</v>
      </c>
    </row>
    <row r="21713" customFormat="false" ht="15" hidden="false" customHeight="false" outlineLevel="0" collapsed="false">
      <c r="A21713" s="0" t="n">
        <v>202509</v>
      </c>
      <c r="B21713" s="0" t="n">
        <v>202509</v>
      </c>
      <c r="C21713" s="37" t="s">
        <v>178</v>
      </c>
      <c r="D21713" s="37" t="s">
        <v>107</v>
      </c>
      <c r="E21713" s="0" t="n">
        <v>1</v>
      </c>
      <c r="F21713" s="38" t="s">
        <v>71</v>
      </c>
      <c r="G21713" s="37" t="s">
        <v>748</v>
      </c>
      <c r="H21713" s="0" t="n">
        <v>1435090</v>
      </c>
      <c r="I21713" s="0" t="n">
        <v>487488</v>
      </c>
      <c r="J21713" s="0" t="n">
        <v>-5252</v>
      </c>
    </row>
    <row r="21714" customFormat="false" ht="15" hidden="false" customHeight="false" outlineLevel="0" collapsed="false">
      <c r="A21714" s="0" t="n">
        <v>202509</v>
      </c>
      <c r="B21714" s="0" t="n">
        <v>202509</v>
      </c>
      <c r="C21714" s="37" t="s">
        <v>136</v>
      </c>
      <c r="D21714" s="37" t="s">
        <v>723</v>
      </c>
      <c r="E21714" s="0" t="n">
        <v>1</v>
      </c>
      <c r="F21714" s="38" t="s">
        <v>71</v>
      </c>
      <c r="G21714" s="37" t="s">
        <v>749</v>
      </c>
      <c r="H21714" s="0" t="n">
        <v>1522954</v>
      </c>
      <c r="I21714" s="0" t="n">
        <v>295007</v>
      </c>
      <c r="J21714" s="0" t="n">
        <v>-40054</v>
      </c>
    </row>
    <row r="21715" customFormat="false" ht="15" hidden="false" customHeight="false" outlineLevel="0" collapsed="false">
      <c r="A21715" s="0" t="n">
        <v>202509</v>
      </c>
      <c r="B21715" s="0" t="n">
        <v>202509</v>
      </c>
      <c r="C21715" s="37" t="s">
        <v>98</v>
      </c>
      <c r="D21715" s="37" t="s">
        <v>208</v>
      </c>
      <c r="E21715" s="0" t="n">
        <v>1</v>
      </c>
      <c r="F21715" s="38" t="s">
        <v>71</v>
      </c>
      <c r="G21715" s="37" t="s">
        <v>750</v>
      </c>
      <c r="H21715" s="0" t="n">
        <v>55457</v>
      </c>
      <c r="I21715" s="0" t="n">
        <v>15314</v>
      </c>
      <c r="J21715" s="0" t="n">
        <v>1212</v>
      </c>
    </row>
    <row r="21716" customFormat="false" ht="15" hidden="false" customHeight="false" outlineLevel="0" collapsed="false">
      <c r="A21716" s="0" t="n">
        <v>202509</v>
      </c>
      <c r="B21716" s="0" t="n">
        <v>202509</v>
      </c>
      <c r="C21716" s="37" t="s">
        <v>149</v>
      </c>
      <c r="D21716" s="37" t="s">
        <v>385</v>
      </c>
      <c r="E21716" s="0" t="n">
        <v>1</v>
      </c>
      <c r="F21716" s="38" t="s">
        <v>71</v>
      </c>
      <c r="G21716" s="37" t="s">
        <v>751</v>
      </c>
      <c r="H21716" s="0" t="n">
        <v>66447</v>
      </c>
      <c r="I21716" s="0" t="n">
        <v>11612</v>
      </c>
      <c r="J21716" s="0" t="n">
        <v>131</v>
      </c>
    </row>
    <row r="21717" customFormat="false" ht="15" hidden="false" customHeight="false" outlineLevel="0" collapsed="false">
      <c r="A21717" s="0" t="n">
        <v>202509</v>
      </c>
      <c r="B21717" s="0" t="n">
        <v>202509</v>
      </c>
      <c r="C21717" s="37" t="s">
        <v>115</v>
      </c>
      <c r="D21717" s="37" t="s">
        <v>476</v>
      </c>
      <c r="E21717" s="0" t="n">
        <v>1</v>
      </c>
      <c r="F21717" s="38" t="s">
        <v>71</v>
      </c>
      <c r="G21717" s="37" t="s">
        <v>752</v>
      </c>
      <c r="H21717" s="0" t="n">
        <v>691553</v>
      </c>
      <c r="I21717" s="0" t="n">
        <v>111766</v>
      </c>
      <c r="J21717" s="0" t="n">
        <v>14023</v>
      </c>
    </row>
    <row r="21718" customFormat="false" ht="15" hidden="false" customHeight="false" outlineLevel="0" collapsed="false">
      <c r="A21718" s="0" t="n">
        <v>202509</v>
      </c>
      <c r="B21718" s="0" t="n">
        <v>202509</v>
      </c>
      <c r="C21718" s="37" t="s">
        <v>101</v>
      </c>
      <c r="D21718" s="37" t="s">
        <v>425</v>
      </c>
      <c r="E21718" s="0" t="n">
        <v>1</v>
      </c>
      <c r="F21718" s="38" t="s">
        <v>71</v>
      </c>
      <c r="G21718" s="37" t="s">
        <v>753</v>
      </c>
      <c r="H21718" s="0" t="n">
        <v>328243</v>
      </c>
      <c r="I21718" s="0" t="n">
        <v>156259</v>
      </c>
      <c r="J21718" s="0" t="n">
        <v>3876</v>
      </c>
    </row>
    <row r="21719" customFormat="false" ht="15" hidden="false" customHeight="false" outlineLevel="0" collapsed="false">
      <c r="A21719" s="0" t="n">
        <v>202509</v>
      </c>
      <c r="B21719" s="0" t="n">
        <v>202509</v>
      </c>
      <c r="C21719" s="37" t="s">
        <v>124</v>
      </c>
      <c r="D21719" s="37" t="s">
        <v>243</v>
      </c>
      <c r="E21719" s="0" t="n">
        <v>1</v>
      </c>
      <c r="F21719" s="38" t="s">
        <v>71</v>
      </c>
      <c r="G21719" s="37" t="s">
        <v>754</v>
      </c>
      <c r="H21719" s="0" t="n">
        <v>3265492</v>
      </c>
      <c r="I21719" s="0" t="n">
        <v>2375170</v>
      </c>
      <c r="J21719" s="0" t="n">
        <v>-260762</v>
      </c>
    </row>
    <row r="21720" customFormat="false" ht="15" hidden="false" customHeight="false" outlineLevel="0" collapsed="false">
      <c r="A21720" s="0" t="n">
        <v>202509</v>
      </c>
      <c r="B21720" s="0" t="n">
        <v>202509</v>
      </c>
      <c r="C21720" s="37" t="s">
        <v>136</v>
      </c>
      <c r="D21720" s="37" t="s">
        <v>300</v>
      </c>
      <c r="E21720" s="0" t="n">
        <v>1</v>
      </c>
      <c r="F21720" s="38" t="s">
        <v>71</v>
      </c>
      <c r="G21720" s="37" t="s">
        <v>755</v>
      </c>
      <c r="H21720" s="0" t="n">
        <v>439449</v>
      </c>
      <c r="I21720" s="0" t="n">
        <v>186091</v>
      </c>
      <c r="J21720" s="0" t="n">
        <v>12657</v>
      </c>
    </row>
    <row r="21721" customFormat="false" ht="15" hidden="false" customHeight="false" outlineLevel="0" collapsed="false">
      <c r="A21721" s="0" t="n">
        <v>202509</v>
      </c>
      <c r="B21721" s="0" t="n">
        <v>202509</v>
      </c>
      <c r="C21721" s="37" t="s">
        <v>178</v>
      </c>
      <c r="D21721" s="37" t="s">
        <v>756</v>
      </c>
      <c r="E21721" s="0" t="n">
        <v>1</v>
      </c>
      <c r="F21721" s="38" t="s">
        <v>71</v>
      </c>
      <c r="G21721" s="37" t="s">
        <v>757</v>
      </c>
      <c r="H21721" s="0" t="n">
        <v>48995</v>
      </c>
      <c r="I21721" s="0" t="n">
        <v>17421</v>
      </c>
      <c r="J21721" s="0" t="n">
        <v>3226</v>
      </c>
    </row>
    <row r="21722" customFormat="false" ht="15" hidden="false" customHeight="false" outlineLevel="0" collapsed="false">
      <c r="A21722" s="0" t="n">
        <v>202509</v>
      </c>
      <c r="B21722" s="0" t="n">
        <v>202509</v>
      </c>
      <c r="C21722" s="37" t="s">
        <v>152</v>
      </c>
      <c r="D21722" s="37" t="s">
        <v>420</v>
      </c>
      <c r="E21722" s="0" t="n">
        <v>1</v>
      </c>
      <c r="F21722" s="38" t="s">
        <v>71</v>
      </c>
      <c r="G21722" s="37" t="s">
        <v>758</v>
      </c>
      <c r="H21722" s="0" t="n">
        <v>107408</v>
      </c>
      <c r="I21722" s="0" t="n">
        <v>33256</v>
      </c>
      <c r="J21722" s="0" t="n">
        <v>3701</v>
      </c>
    </row>
    <row r="21723" customFormat="false" ht="15" hidden="false" customHeight="false" outlineLevel="0" collapsed="false">
      <c r="A21723" s="0" t="n">
        <v>202509</v>
      </c>
      <c r="B21723" s="0" t="n">
        <v>202509</v>
      </c>
      <c r="C21723" s="37" t="s">
        <v>115</v>
      </c>
      <c r="D21723" s="37" t="s">
        <v>626</v>
      </c>
      <c r="E21723" s="0" t="n">
        <v>1</v>
      </c>
      <c r="F21723" s="38" t="s">
        <v>71</v>
      </c>
      <c r="G21723" s="37" t="s">
        <v>759</v>
      </c>
      <c r="H21723" s="0" t="n">
        <v>26582</v>
      </c>
      <c r="I21723" s="0" t="n">
        <v>5996</v>
      </c>
      <c r="J21723" s="0" t="n">
        <v>-372</v>
      </c>
    </row>
    <row r="21724" customFormat="false" ht="15" hidden="false" customHeight="false" outlineLevel="0" collapsed="false">
      <c r="A21724" s="0" t="n">
        <v>202509</v>
      </c>
      <c r="B21724" s="0" t="n">
        <v>202509</v>
      </c>
      <c r="C21724" s="37" t="s">
        <v>184</v>
      </c>
      <c r="D21724" s="37" t="s">
        <v>425</v>
      </c>
      <c r="E21724" s="0" t="n">
        <v>1</v>
      </c>
      <c r="F21724" s="38" t="s">
        <v>71</v>
      </c>
      <c r="G21724" s="37" t="s">
        <v>760</v>
      </c>
      <c r="H21724" s="0" t="n">
        <v>401065</v>
      </c>
      <c r="I21724" s="0" t="n">
        <v>75564</v>
      </c>
      <c r="J21724" s="0" t="n">
        <v>1319</v>
      </c>
    </row>
    <row r="21725" customFormat="false" ht="15" hidden="false" customHeight="false" outlineLevel="0" collapsed="false">
      <c r="A21725" s="0" t="n">
        <v>202509</v>
      </c>
      <c r="B21725" s="0" t="n">
        <v>202509</v>
      </c>
      <c r="C21725" s="37" t="s">
        <v>95</v>
      </c>
      <c r="D21725" s="37" t="s">
        <v>618</v>
      </c>
      <c r="E21725" s="0" t="n">
        <v>1</v>
      </c>
      <c r="F21725" s="38" t="s">
        <v>71</v>
      </c>
      <c r="G21725" s="37" t="s">
        <v>761</v>
      </c>
      <c r="H21725" s="0" t="n">
        <v>320834</v>
      </c>
      <c r="I21725" s="0" t="n">
        <v>79201</v>
      </c>
      <c r="J21725" s="0" t="n">
        <v>2402</v>
      </c>
    </row>
    <row r="21726" customFormat="false" ht="15" hidden="false" customHeight="false" outlineLevel="0" collapsed="false">
      <c r="A21726" s="0" t="n">
        <v>202509</v>
      </c>
      <c r="B21726" s="0" t="n">
        <v>202509</v>
      </c>
      <c r="C21726" s="37" t="s">
        <v>152</v>
      </c>
      <c r="D21726" s="37" t="s">
        <v>372</v>
      </c>
      <c r="E21726" s="0" t="n">
        <v>1</v>
      </c>
      <c r="F21726" s="38" t="s">
        <v>71</v>
      </c>
      <c r="G21726" s="37" t="s">
        <v>762</v>
      </c>
      <c r="H21726" s="0" t="n">
        <v>249591</v>
      </c>
      <c r="I21726" s="0" t="n">
        <v>67336</v>
      </c>
      <c r="J21726" s="0" t="n">
        <v>4149</v>
      </c>
    </row>
    <row r="21727" customFormat="false" ht="15" hidden="false" customHeight="false" outlineLevel="0" collapsed="false">
      <c r="A21727" s="0" t="n">
        <v>202509</v>
      </c>
      <c r="B21727" s="0" t="n">
        <v>202509</v>
      </c>
      <c r="C21727" s="37" t="s">
        <v>158</v>
      </c>
      <c r="D21727" s="37" t="s">
        <v>461</v>
      </c>
      <c r="E21727" s="0" t="n">
        <v>1</v>
      </c>
      <c r="F21727" s="38" t="s">
        <v>71</v>
      </c>
      <c r="G21727" s="37" t="s">
        <v>763</v>
      </c>
      <c r="H21727" s="0" t="n">
        <v>1782437</v>
      </c>
      <c r="I21727" s="0" t="n">
        <v>464810</v>
      </c>
      <c r="J21727" s="0" t="n">
        <v>9901</v>
      </c>
    </row>
    <row r="21728" customFormat="false" ht="15" hidden="false" customHeight="false" outlineLevel="0" collapsed="false">
      <c r="A21728" s="0" t="n">
        <v>202509</v>
      </c>
      <c r="B21728" s="0" t="n">
        <v>202509</v>
      </c>
      <c r="C21728" s="37" t="s">
        <v>106</v>
      </c>
      <c r="D21728" s="37" t="s">
        <v>116</v>
      </c>
      <c r="E21728" s="0" t="n">
        <v>1</v>
      </c>
      <c r="F21728" s="38" t="s">
        <v>71</v>
      </c>
      <c r="G21728" s="37" t="s">
        <v>764</v>
      </c>
      <c r="H21728" s="0" t="n">
        <v>2445345</v>
      </c>
      <c r="I21728" s="0" t="n">
        <v>773458</v>
      </c>
      <c r="J21728" s="0" t="n">
        <v>-73957</v>
      </c>
    </row>
    <row r="21729" customFormat="false" ht="15" hidden="false" customHeight="false" outlineLevel="0" collapsed="false">
      <c r="A21729" s="0" t="n">
        <v>202509</v>
      </c>
      <c r="B21729" s="0" t="n">
        <v>202509</v>
      </c>
      <c r="C21729" s="37" t="s">
        <v>109</v>
      </c>
      <c r="D21729" s="37" t="s">
        <v>540</v>
      </c>
      <c r="E21729" s="0" t="n">
        <v>1</v>
      </c>
      <c r="F21729" s="38" t="s">
        <v>71</v>
      </c>
      <c r="G21729" s="37" t="s">
        <v>765</v>
      </c>
      <c r="H21729" s="0" t="n">
        <v>485061</v>
      </c>
      <c r="I21729" s="0" t="n">
        <v>87253</v>
      </c>
      <c r="J21729" s="0" t="n">
        <v>5780</v>
      </c>
    </row>
    <row r="21730" customFormat="false" ht="15" hidden="false" customHeight="false" outlineLevel="0" collapsed="false">
      <c r="A21730" s="0" t="n">
        <v>202509</v>
      </c>
      <c r="B21730" s="0" t="n">
        <v>202509</v>
      </c>
      <c r="C21730" s="37" t="s">
        <v>178</v>
      </c>
      <c r="D21730" s="37" t="s">
        <v>364</v>
      </c>
      <c r="E21730" s="0" t="n">
        <v>1</v>
      </c>
      <c r="F21730" s="38" t="s">
        <v>71</v>
      </c>
      <c r="G21730" s="37" t="s">
        <v>766</v>
      </c>
      <c r="H21730" s="0" t="n">
        <v>44511</v>
      </c>
      <c r="I21730" s="0" t="n">
        <v>3331</v>
      </c>
      <c r="J21730" s="0" t="n">
        <v>744</v>
      </c>
    </row>
    <row r="21731" customFormat="false" ht="15" hidden="false" customHeight="false" outlineLevel="0" collapsed="false">
      <c r="A21731" s="0" t="n">
        <v>202509</v>
      </c>
      <c r="B21731" s="0" t="n">
        <v>202509</v>
      </c>
      <c r="C21731" s="37" t="s">
        <v>184</v>
      </c>
      <c r="D21731" s="37" t="s">
        <v>571</v>
      </c>
      <c r="E21731" s="0" t="n">
        <v>1</v>
      </c>
      <c r="F21731" s="38" t="s">
        <v>71</v>
      </c>
      <c r="G21731" s="37" t="s">
        <v>767</v>
      </c>
      <c r="H21731" s="0" t="n">
        <v>2062549</v>
      </c>
      <c r="I21731" s="0" t="n">
        <v>1699999</v>
      </c>
      <c r="J21731" s="0" t="n">
        <v>24910</v>
      </c>
    </row>
    <row r="21732" customFormat="false" ht="15" hidden="false" customHeight="false" outlineLevel="0" collapsed="false">
      <c r="A21732" s="0" t="n">
        <v>202509</v>
      </c>
      <c r="B21732" s="0" t="n">
        <v>202509</v>
      </c>
      <c r="C21732" s="37" t="s">
        <v>136</v>
      </c>
      <c r="D21732" s="37" t="s">
        <v>509</v>
      </c>
      <c r="E21732" s="0" t="n">
        <v>1</v>
      </c>
      <c r="F21732" s="38" t="s">
        <v>71</v>
      </c>
      <c r="G21732" s="37" t="s">
        <v>768</v>
      </c>
      <c r="H21732" s="0" t="n">
        <v>1202850</v>
      </c>
      <c r="I21732" s="0" t="n">
        <v>324492</v>
      </c>
      <c r="J21732" s="0" t="n">
        <v>-14394</v>
      </c>
    </row>
    <row r="21733" customFormat="false" ht="15" hidden="false" customHeight="false" outlineLevel="0" collapsed="false">
      <c r="A21733" s="0" t="n">
        <v>202509</v>
      </c>
      <c r="B21733" s="0" t="n">
        <v>202509</v>
      </c>
      <c r="C21733" s="37" t="s">
        <v>136</v>
      </c>
      <c r="D21733" s="37" t="s">
        <v>258</v>
      </c>
      <c r="E21733" s="0" t="n">
        <v>1</v>
      </c>
      <c r="F21733" s="38" t="s">
        <v>71</v>
      </c>
      <c r="G21733" s="37" t="s">
        <v>769</v>
      </c>
      <c r="H21733" s="0" t="n">
        <v>765688</v>
      </c>
      <c r="I21733" s="0" t="n">
        <v>305934</v>
      </c>
      <c r="J21733" s="0" t="n">
        <v>68058</v>
      </c>
    </row>
    <row r="21734" customFormat="false" ht="15" hidden="false" customHeight="false" outlineLevel="0" collapsed="false">
      <c r="A21734" s="0" t="n">
        <v>202509</v>
      </c>
      <c r="B21734" s="0" t="n">
        <v>202509</v>
      </c>
      <c r="C21734" s="37" t="s">
        <v>115</v>
      </c>
      <c r="D21734" s="37" t="s">
        <v>288</v>
      </c>
      <c r="E21734" s="0" t="n">
        <v>1</v>
      </c>
      <c r="F21734" s="38" t="s">
        <v>71</v>
      </c>
      <c r="G21734" s="37" t="s">
        <v>770</v>
      </c>
      <c r="H21734" s="0" t="n">
        <v>2916112</v>
      </c>
      <c r="I21734" s="0" t="n">
        <v>1299763</v>
      </c>
      <c r="J21734" s="0" t="n">
        <v>353657</v>
      </c>
    </row>
    <row r="21735" customFormat="false" ht="15" hidden="false" customHeight="false" outlineLevel="0" collapsed="false">
      <c r="A21735" s="0" t="n">
        <v>202509</v>
      </c>
      <c r="B21735" s="0" t="n">
        <v>202509</v>
      </c>
      <c r="C21735" s="37" t="s">
        <v>109</v>
      </c>
      <c r="D21735" s="37" t="s">
        <v>412</v>
      </c>
      <c r="E21735" s="0" t="n">
        <v>1</v>
      </c>
      <c r="F21735" s="38" t="s">
        <v>71</v>
      </c>
      <c r="G21735" s="37" t="s">
        <v>771</v>
      </c>
      <c r="H21735" s="0" t="n">
        <v>172804</v>
      </c>
      <c r="I21735" s="0" t="n">
        <v>37481</v>
      </c>
      <c r="J21735" s="0" t="n">
        <v>1470</v>
      </c>
    </row>
    <row r="21736" customFormat="false" ht="15" hidden="false" customHeight="false" outlineLevel="0" collapsed="false">
      <c r="A21736" s="0" t="n">
        <v>202509</v>
      </c>
      <c r="B21736" s="0" t="n">
        <v>202509</v>
      </c>
      <c r="C21736" s="37" t="s">
        <v>98</v>
      </c>
      <c r="D21736" s="37" t="s">
        <v>233</v>
      </c>
      <c r="E21736" s="0" t="n">
        <v>1</v>
      </c>
      <c r="F21736" s="38" t="s">
        <v>71</v>
      </c>
      <c r="G21736" s="37" t="s">
        <v>772</v>
      </c>
      <c r="H21736" s="0" t="n">
        <v>6765335</v>
      </c>
      <c r="I21736" s="0" t="n">
        <v>2807127</v>
      </c>
      <c r="J21736" s="0" t="n">
        <v>291289</v>
      </c>
    </row>
    <row r="21737" customFormat="false" ht="15" hidden="false" customHeight="false" outlineLevel="0" collapsed="false">
      <c r="A21737" s="0" t="n">
        <v>202509</v>
      </c>
      <c r="B21737" s="0" t="n">
        <v>202509</v>
      </c>
      <c r="C21737" s="37" t="s">
        <v>178</v>
      </c>
      <c r="D21737" s="37" t="s">
        <v>294</v>
      </c>
      <c r="E21737" s="0" t="n">
        <v>1</v>
      </c>
      <c r="F21737" s="38" t="s">
        <v>71</v>
      </c>
      <c r="G21737" s="37" t="s">
        <v>773</v>
      </c>
      <c r="H21737" s="0" t="n">
        <v>167403</v>
      </c>
      <c r="I21737" s="0" t="n">
        <v>40116</v>
      </c>
      <c r="J21737" s="0" t="n">
        <v>4095</v>
      </c>
    </row>
    <row r="21738" customFormat="false" ht="15" hidden="false" customHeight="false" outlineLevel="0" collapsed="false">
      <c r="A21738" s="0" t="n">
        <v>202509</v>
      </c>
      <c r="B21738" s="0" t="n">
        <v>202509</v>
      </c>
      <c r="C21738" s="37" t="s">
        <v>149</v>
      </c>
      <c r="D21738" s="37" t="s">
        <v>130</v>
      </c>
      <c r="E21738" s="0" t="n">
        <v>1</v>
      </c>
      <c r="F21738" s="38" t="s">
        <v>71</v>
      </c>
      <c r="G21738" s="37" t="s">
        <v>774</v>
      </c>
      <c r="H21738" s="0" t="n">
        <v>1683906</v>
      </c>
      <c r="I21738" s="0" t="n">
        <v>773998</v>
      </c>
      <c r="J21738" s="0" t="n">
        <v>130712</v>
      </c>
    </row>
    <row r="21739" customFormat="false" ht="15" hidden="false" customHeight="false" outlineLevel="0" collapsed="false">
      <c r="A21739" s="0" t="n">
        <v>202509</v>
      </c>
      <c r="B21739" s="0" t="n">
        <v>202509</v>
      </c>
      <c r="C21739" s="37" t="s">
        <v>109</v>
      </c>
      <c r="D21739" s="37" t="s">
        <v>139</v>
      </c>
      <c r="E21739" s="0" t="n">
        <v>1</v>
      </c>
      <c r="F21739" s="38" t="s">
        <v>71</v>
      </c>
      <c r="G21739" s="37" t="s">
        <v>775</v>
      </c>
      <c r="H21739" s="0" t="n">
        <v>102267</v>
      </c>
      <c r="I21739" s="0" t="n">
        <v>39210</v>
      </c>
      <c r="J21739" s="0" t="n">
        <v>-1243</v>
      </c>
    </row>
    <row r="21740" customFormat="false" ht="15" hidden="false" customHeight="false" outlineLevel="0" collapsed="false">
      <c r="A21740" s="0" t="n">
        <v>202509</v>
      </c>
      <c r="B21740" s="0" t="n">
        <v>202509</v>
      </c>
      <c r="C21740" s="37" t="s">
        <v>106</v>
      </c>
      <c r="D21740" s="37" t="s">
        <v>776</v>
      </c>
      <c r="E21740" s="0" t="n">
        <v>1</v>
      </c>
      <c r="F21740" s="38" t="s">
        <v>71</v>
      </c>
      <c r="G21740" s="37" t="s">
        <v>777</v>
      </c>
      <c r="H21740" s="0" t="n">
        <v>236535</v>
      </c>
      <c r="I21740" s="0" t="n">
        <v>98343</v>
      </c>
      <c r="J21740" s="0" t="n">
        <v>7574</v>
      </c>
    </row>
    <row r="21741" customFormat="false" ht="15" hidden="false" customHeight="false" outlineLevel="0" collapsed="false">
      <c r="A21741" s="0" t="n">
        <v>202509</v>
      </c>
      <c r="B21741" s="0" t="n">
        <v>202509</v>
      </c>
      <c r="C21741" s="37" t="s">
        <v>109</v>
      </c>
      <c r="D21741" s="37" t="s">
        <v>396</v>
      </c>
      <c r="E21741" s="0" t="n">
        <v>1</v>
      </c>
      <c r="F21741" s="38" t="s">
        <v>71</v>
      </c>
      <c r="G21741" s="37" t="s">
        <v>778</v>
      </c>
      <c r="H21741" s="0" t="n">
        <v>4485887</v>
      </c>
      <c r="I21741" s="0" t="n">
        <v>1801281</v>
      </c>
      <c r="J21741" s="0" t="n">
        <v>-52235</v>
      </c>
    </row>
    <row r="21742" customFormat="false" ht="15" hidden="false" customHeight="false" outlineLevel="0" collapsed="false">
      <c r="A21742" s="0" t="n">
        <v>202509</v>
      </c>
      <c r="B21742" s="0" t="n">
        <v>202509</v>
      </c>
      <c r="C21742" s="37" t="s">
        <v>106</v>
      </c>
      <c r="D21742" s="37" t="s">
        <v>189</v>
      </c>
      <c r="E21742" s="0" t="n">
        <v>1</v>
      </c>
      <c r="F21742" s="38" t="s">
        <v>71</v>
      </c>
      <c r="G21742" s="37" t="s">
        <v>779</v>
      </c>
      <c r="H21742" s="0" t="n">
        <v>477007</v>
      </c>
      <c r="I21742" s="0" t="n">
        <v>119182</v>
      </c>
      <c r="J21742" s="0" t="n">
        <v>13650</v>
      </c>
    </row>
    <row r="21743" customFormat="false" ht="15" hidden="false" customHeight="false" outlineLevel="0" collapsed="false">
      <c r="A21743" s="0" t="n">
        <v>202509</v>
      </c>
      <c r="B21743" s="0" t="n">
        <v>202509</v>
      </c>
      <c r="C21743" s="37" t="s">
        <v>152</v>
      </c>
      <c r="D21743" s="37" t="s">
        <v>320</v>
      </c>
      <c r="E21743" s="0" t="n">
        <v>1</v>
      </c>
      <c r="F21743" s="38" t="s">
        <v>71</v>
      </c>
      <c r="G21743" s="37" t="s">
        <v>780</v>
      </c>
      <c r="H21743" s="0" t="n">
        <v>1428001</v>
      </c>
      <c r="I21743" s="0" t="n">
        <v>525481</v>
      </c>
      <c r="J21743" s="0" t="n">
        <v>121545</v>
      </c>
    </row>
    <row r="21744" customFormat="false" ht="15" hidden="false" customHeight="false" outlineLevel="0" collapsed="false">
      <c r="A21744" s="0" t="n">
        <v>202509</v>
      </c>
      <c r="B21744" s="0" t="n">
        <v>202509</v>
      </c>
      <c r="C21744" s="37" t="s">
        <v>95</v>
      </c>
      <c r="D21744" s="37" t="s">
        <v>693</v>
      </c>
      <c r="E21744" s="0" t="n">
        <v>1</v>
      </c>
      <c r="F21744" s="38" t="s">
        <v>71</v>
      </c>
      <c r="G21744" s="37" t="s">
        <v>781</v>
      </c>
      <c r="H21744" s="0" t="n">
        <v>871590</v>
      </c>
      <c r="I21744" s="0" t="n">
        <v>276820</v>
      </c>
      <c r="J21744" s="0" t="n">
        <v>31373</v>
      </c>
    </row>
    <row r="21745" customFormat="false" ht="15" hidden="false" customHeight="false" outlineLevel="0" collapsed="false">
      <c r="A21745" s="0" t="n">
        <v>202509</v>
      </c>
      <c r="B21745" s="0" t="n">
        <v>202509</v>
      </c>
      <c r="C21745" s="37" t="s">
        <v>98</v>
      </c>
      <c r="D21745" s="37" t="s">
        <v>369</v>
      </c>
      <c r="E21745" s="0" t="n">
        <v>1</v>
      </c>
      <c r="F21745" s="38" t="s">
        <v>71</v>
      </c>
      <c r="G21745" s="37" t="s">
        <v>782</v>
      </c>
      <c r="H21745" s="0" t="n">
        <v>563576</v>
      </c>
      <c r="I21745" s="0" t="n">
        <v>150730</v>
      </c>
      <c r="J21745" s="0" t="n">
        <v>-753</v>
      </c>
    </row>
    <row r="21746" customFormat="false" ht="15" hidden="false" customHeight="false" outlineLevel="0" collapsed="false">
      <c r="A21746" s="0" t="n">
        <v>202509</v>
      </c>
      <c r="B21746" s="0" t="n">
        <v>202509</v>
      </c>
      <c r="C21746" s="37" t="s">
        <v>136</v>
      </c>
      <c r="D21746" s="37" t="s">
        <v>719</v>
      </c>
      <c r="E21746" s="0" t="n">
        <v>1</v>
      </c>
      <c r="F21746" s="38" t="s">
        <v>71</v>
      </c>
      <c r="G21746" s="37" t="s">
        <v>783</v>
      </c>
      <c r="H21746" s="0" t="n">
        <v>4415200</v>
      </c>
      <c r="I21746" s="0" t="n">
        <v>2103685</v>
      </c>
      <c r="J21746" s="0" t="n">
        <v>377757</v>
      </c>
    </row>
    <row r="21747" customFormat="false" ht="15" hidden="false" customHeight="false" outlineLevel="0" collapsed="false">
      <c r="A21747" s="0" t="n">
        <v>202509</v>
      </c>
      <c r="B21747" s="0" t="n">
        <v>202509</v>
      </c>
      <c r="C21747" s="37" t="s">
        <v>101</v>
      </c>
      <c r="D21747" s="37" t="s">
        <v>247</v>
      </c>
      <c r="E21747" s="0" t="n">
        <v>1</v>
      </c>
      <c r="F21747" s="38" t="s">
        <v>71</v>
      </c>
      <c r="G21747" s="37" t="s">
        <v>784</v>
      </c>
      <c r="H21747" s="0" t="n">
        <v>439767</v>
      </c>
      <c r="I21747" s="0" t="n">
        <v>136745</v>
      </c>
      <c r="J21747" s="0" t="n">
        <v>2584</v>
      </c>
    </row>
    <row r="21748" customFormat="false" ht="15" hidden="false" customHeight="false" outlineLevel="0" collapsed="false">
      <c r="A21748" s="0" t="n">
        <v>202509</v>
      </c>
      <c r="B21748" s="0" t="n">
        <v>202509</v>
      </c>
      <c r="C21748" s="37" t="s">
        <v>184</v>
      </c>
      <c r="D21748" s="37" t="s">
        <v>367</v>
      </c>
      <c r="E21748" s="0" t="n">
        <v>1</v>
      </c>
      <c r="F21748" s="38" t="s">
        <v>71</v>
      </c>
      <c r="G21748" s="37" t="s">
        <v>785</v>
      </c>
      <c r="H21748" s="0" t="n">
        <v>66742</v>
      </c>
      <c r="I21748" s="0" t="n">
        <v>55413</v>
      </c>
      <c r="J21748" s="0" t="n">
        <v>7057</v>
      </c>
    </row>
    <row r="21749" customFormat="false" ht="15" hidden="false" customHeight="false" outlineLevel="0" collapsed="false">
      <c r="A21749" s="0" t="n">
        <v>202509</v>
      </c>
      <c r="B21749" s="0" t="n">
        <v>202509</v>
      </c>
      <c r="C21749" s="37" t="s">
        <v>98</v>
      </c>
      <c r="D21749" s="37" t="s">
        <v>376</v>
      </c>
      <c r="E21749" s="0" t="n">
        <v>1</v>
      </c>
      <c r="F21749" s="38" t="s">
        <v>71</v>
      </c>
      <c r="G21749" s="37" t="s">
        <v>786</v>
      </c>
      <c r="H21749" s="0" t="n">
        <v>244491</v>
      </c>
      <c r="I21749" s="0" t="n">
        <v>279100</v>
      </c>
      <c r="J21749" s="0" t="n">
        <v>658</v>
      </c>
    </row>
    <row r="21750" customFormat="false" ht="15" hidden="false" customHeight="false" outlineLevel="0" collapsed="false">
      <c r="A21750" s="0" t="n">
        <v>202509</v>
      </c>
      <c r="B21750" s="0" t="n">
        <v>202509</v>
      </c>
      <c r="C21750" s="37" t="s">
        <v>158</v>
      </c>
      <c r="D21750" s="37" t="s">
        <v>96</v>
      </c>
      <c r="E21750" s="0" t="n">
        <v>1</v>
      </c>
      <c r="F21750" s="38" t="s">
        <v>71</v>
      </c>
      <c r="G21750" s="37" t="s">
        <v>787</v>
      </c>
      <c r="H21750" s="0" t="n">
        <v>1545247</v>
      </c>
      <c r="I21750" s="0" t="n">
        <v>490688</v>
      </c>
      <c r="J21750" s="0" t="n">
        <v>-25934</v>
      </c>
    </row>
    <row r="21751" customFormat="false" ht="15" hidden="false" customHeight="false" outlineLevel="0" collapsed="false">
      <c r="A21751" s="0" t="n">
        <v>202509</v>
      </c>
      <c r="B21751" s="0" t="n">
        <v>202509</v>
      </c>
      <c r="C21751" s="37" t="s">
        <v>115</v>
      </c>
      <c r="D21751" s="37" t="s">
        <v>241</v>
      </c>
      <c r="E21751" s="0" t="n">
        <v>1</v>
      </c>
      <c r="F21751" s="38" t="s">
        <v>71</v>
      </c>
      <c r="G21751" s="37" t="s">
        <v>788</v>
      </c>
      <c r="H21751" s="0" t="n">
        <v>1167089</v>
      </c>
      <c r="I21751" s="0" t="n">
        <v>612357</v>
      </c>
      <c r="J21751" s="0" t="n">
        <v>2464</v>
      </c>
    </row>
    <row r="21752" customFormat="false" ht="15" hidden="false" customHeight="false" outlineLevel="0" collapsed="false">
      <c r="A21752" s="0" t="n">
        <v>202509</v>
      </c>
      <c r="B21752" s="0" t="n">
        <v>202509</v>
      </c>
      <c r="C21752" s="37" t="s">
        <v>101</v>
      </c>
      <c r="D21752" s="37" t="s">
        <v>482</v>
      </c>
      <c r="E21752" s="0" t="n">
        <v>1</v>
      </c>
      <c r="F21752" s="38" t="s">
        <v>71</v>
      </c>
      <c r="G21752" s="37" t="s">
        <v>789</v>
      </c>
      <c r="H21752" s="0" t="n">
        <v>78184</v>
      </c>
      <c r="I21752" s="0" t="n">
        <v>33226</v>
      </c>
      <c r="J21752" s="0" t="n">
        <v>-6322</v>
      </c>
    </row>
    <row r="21753" customFormat="false" ht="15" hidden="false" customHeight="false" outlineLevel="0" collapsed="false">
      <c r="A21753" s="0" t="n">
        <v>202509</v>
      </c>
      <c r="B21753" s="0" t="n">
        <v>202509</v>
      </c>
      <c r="C21753" s="37" t="s">
        <v>136</v>
      </c>
      <c r="D21753" s="37" t="s">
        <v>120</v>
      </c>
      <c r="E21753" s="0" t="n">
        <v>1</v>
      </c>
      <c r="F21753" s="38" t="s">
        <v>71</v>
      </c>
      <c r="G21753" s="37" t="s">
        <v>790</v>
      </c>
      <c r="H21753" s="0" t="n">
        <v>219315</v>
      </c>
      <c r="I21753" s="0" t="n">
        <v>51769</v>
      </c>
      <c r="J21753" s="0" t="n">
        <v>-1469</v>
      </c>
    </row>
    <row r="21754" customFormat="false" ht="15" hidden="false" customHeight="false" outlineLevel="0" collapsed="false">
      <c r="A21754" s="0" t="n">
        <v>202509</v>
      </c>
      <c r="B21754" s="0" t="n">
        <v>202509</v>
      </c>
      <c r="C21754" s="37" t="s">
        <v>98</v>
      </c>
      <c r="D21754" s="37" t="s">
        <v>447</v>
      </c>
      <c r="E21754" s="0" t="n">
        <v>1</v>
      </c>
      <c r="F21754" s="38" t="s">
        <v>71</v>
      </c>
      <c r="G21754" s="37" t="s">
        <v>791</v>
      </c>
      <c r="H21754" s="0" t="n">
        <v>251305</v>
      </c>
      <c r="I21754" s="0" t="n">
        <v>134707</v>
      </c>
      <c r="J21754" s="0" t="n">
        <v>39622</v>
      </c>
    </row>
    <row r="21755" customFormat="false" ht="15" hidden="false" customHeight="false" outlineLevel="0" collapsed="false">
      <c r="A21755" s="0" t="n">
        <v>202509</v>
      </c>
      <c r="B21755" s="0" t="n">
        <v>202509</v>
      </c>
      <c r="C21755" s="37" t="s">
        <v>136</v>
      </c>
      <c r="D21755" s="37" t="s">
        <v>391</v>
      </c>
      <c r="E21755" s="0" t="n">
        <v>1</v>
      </c>
      <c r="F21755" s="38" t="s">
        <v>71</v>
      </c>
      <c r="G21755" s="37" t="s">
        <v>792</v>
      </c>
      <c r="H21755" s="0" t="n">
        <v>273889</v>
      </c>
      <c r="I21755" s="0" t="n">
        <v>53094</v>
      </c>
      <c r="J21755" s="0" t="n">
        <v>-10720</v>
      </c>
    </row>
    <row r="21756" customFormat="false" ht="15" hidden="false" customHeight="false" outlineLevel="0" collapsed="false">
      <c r="A21756" s="0" t="n">
        <v>202509</v>
      </c>
      <c r="B21756" s="0" t="n">
        <v>202509</v>
      </c>
      <c r="C21756" s="37" t="s">
        <v>106</v>
      </c>
      <c r="D21756" s="37" t="s">
        <v>467</v>
      </c>
      <c r="E21756" s="0" t="n">
        <v>1</v>
      </c>
      <c r="F21756" s="38" t="s">
        <v>71</v>
      </c>
      <c r="G21756" s="37" t="s">
        <v>793</v>
      </c>
      <c r="H21756" s="0" t="n">
        <v>174476</v>
      </c>
      <c r="I21756" s="0" t="n">
        <v>80622</v>
      </c>
      <c r="J21756" s="0" t="n">
        <v>-6214</v>
      </c>
    </row>
    <row r="21757" customFormat="false" ht="15" hidden="false" customHeight="false" outlineLevel="0" collapsed="false">
      <c r="A21757" s="0" t="n">
        <v>202509</v>
      </c>
      <c r="B21757" s="0" t="n">
        <v>202509</v>
      </c>
      <c r="C21757" s="37" t="s">
        <v>95</v>
      </c>
      <c r="D21757" s="37" t="s">
        <v>147</v>
      </c>
      <c r="E21757" s="0" t="n">
        <v>1</v>
      </c>
      <c r="F21757" s="38" t="s">
        <v>71</v>
      </c>
      <c r="G21757" s="37" t="s">
        <v>794</v>
      </c>
      <c r="H21757" s="0" t="n">
        <v>276574</v>
      </c>
      <c r="I21757" s="0" t="n">
        <v>211812</v>
      </c>
      <c r="J21757" s="0" t="n">
        <v>53835</v>
      </c>
    </row>
    <row r="21758" customFormat="false" ht="15" hidden="false" customHeight="false" outlineLevel="0" collapsed="false">
      <c r="A21758" s="0" t="n">
        <v>202509</v>
      </c>
      <c r="B21758" s="0" t="n">
        <v>202509</v>
      </c>
      <c r="C21758" s="37" t="s">
        <v>184</v>
      </c>
      <c r="D21758" s="37" t="s">
        <v>603</v>
      </c>
      <c r="E21758" s="0" t="n">
        <v>1</v>
      </c>
      <c r="F21758" s="38" t="s">
        <v>71</v>
      </c>
      <c r="G21758" s="37" t="s">
        <v>795</v>
      </c>
      <c r="H21758" s="0" t="n">
        <v>360273</v>
      </c>
      <c r="I21758" s="0" t="n">
        <v>132773</v>
      </c>
      <c r="J21758" s="0" t="n">
        <v>-2117</v>
      </c>
    </row>
    <row r="21759" customFormat="false" ht="15" hidden="false" customHeight="false" outlineLevel="0" collapsed="false">
      <c r="A21759" s="0" t="n">
        <v>202509</v>
      </c>
      <c r="B21759" s="0" t="n">
        <v>202509</v>
      </c>
      <c r="C21759" s="37" t="s">
        <v>149</v>
      </c>
      <c r="D21759" s="37" t="s">
        <v>318</v>
      </c>
      <c r="E21759" s="0" t="n">
        <v>1</v>
      </c>
      <c r="F21759" s="38" t="s">
        <v>71</v>
      </c>
      <c r="G21759" s="37" t="s">
        <v>796</v>
      </c>
      <c r="H21759" s="0" t="n">
        <v>1346458</v>
      </c>
      <c r="I21759" s="0" t="n">
        <v>440680</v>
      </c>
      <c r="J21759" s="0" t="n">
        <v>17482</v>
      </c>
    </row>
    <row r="21760" customFormat="false" ht="15" hidden="false" customHeight="false" outlineLevel="0" collapsed="false">
      <c r="A21760" s="0" t="n">
        <v>202509</v>
      </c>
      <c r="B21760" s="0" t="n">
        <v>202509</v>
      </c>
      <c r="C21760" s="37" t="s">
        <v>115</v>
      </c>
      <c r="D21760" s="37" t="s">
        <v>191</v>
      </c>
      <c r="E21760" s="0" t="n">
        <v>1</v>
      </c>
      <c r="F21760" s="38" t="s">
        <v>71</v>
      </c>
      <c r="G21760" s="37" t="s">
        <v>797</v>
      </c>
      <c r="H21760" s="0" t="n">
        <v>1722975</v>
      </c>
      <c r="I21760" s="0" t="n">
        <v>541603</v>
      </c>
      <c r="J21760" s="0" t="n">
        <v>42498</v>
      </c>
    </row>
    <row r="21761" customFormat="false" ht="15" hidden="false" customHeight="false" outlineLevel="0" collapsed="false">
      <c r="A21761" s="0" t="n">
        <v>202509</v>
      </c>
      <c r="B21761" s="0" t="n">
        <v>202509</v>
      </c>
      <c r="C21761" s="37" t="s">
        <v>101</v>
      </c>
      <c r="D21761" s="37" t="s">
        <v>519</v>
      </c>
      <c r="E21761" s="0" t="n">
        <v>1</v>
      </c>
      <c r="F21761" s="38" t="s">
        <v>71</v>
      </c>
      <c r="G21761" s="37" t="s">
        <v>798</v>
      </c>
      <c r="H21761" s="0" t="n">
        <v>537722</v>
      </c>
      <c r="I21761" s="0" t="n">
        <v>102045</v>
      </c>
      <c r="J21761" s="0" t="n">
        <v>-8655</v>
      </c>
    </row>
    <row r="21762" customFormat="false" ht="15" hidden="false" customHeight="false" outlineLevel="0" collapsed="false">
      <c r="A21762" s="0" t="n">
        <v>202509</v>
      </c>
      <c r="B21762" s="0" t="n">
        <v>202509</v>
      </c>
      <c r="C21762" s="37" t="s">
        <v>101</v>
      </c>
      <c r="D21762" s="37" t="s">
        <v>99</v>
      </c>
      <c r="E21762" s="0" t="n">
        <v>1</v>
      </c>
      <c r="F21762" s="38" t="s">
        <v>71</v>
      </c>
      <c r="G21762" s="37" t="s">
        <v>799</v>
      </c>
      <c r="H21762" s="0" t="n">
        <v>268231</v>
      </c>
      <c r="I21762" s="0" t="n">
        <v>101185</v>
      </c>
      <c r="J21762" s="0" t="n">
        <v>18656</v>
      </c>
    </row>
    <row r="21763" customFormat="false" ht="15" hidden="false" customHeight="false" outlineLevel="0" collapsed="false">
      <c r="A21763" s="0" t="n">
        <v>202509</v>
      </c>
      <c r="B21763" s="0" t="n">
        <v>202509</v>
      </c>
      <c r="C21763" s="37" t="s">
        <v>197</v>
      </c>
      <c r="D21763" s="37" t="s">
        <v>623</v>
      </c>
      <c r="E21763" s="0" t="n">
        <v>1</v>
      </c>
      <c r="F21763" s="38" t="s">
        <v>71</v>
      </c>
      <c r="G21763" s="37" t="s">
        <v>800</v>
      </c>
      <c r="H21763" s="0" t="n">
        <v>439616</v>
      </c>
      <c r="I21763" s="0" t="n">
        <v>207051</v>
      </c>
      <c r="J21763" s="0" t="n">
        <v>14068</v>
      </c>
    </row>
    <row r="21764" customFormat="false" ht="15" hidden="false" customHeight="false" outlineLevel="0" collapsed="false">
      <c r="A21764" s="0" t="n">
        <v>202509</v>
      </c>
      <c r="B21764" s="0" t="n">
        <v>202509</v>
      </c>
      <c r="C21764" s="37" t="s">
        <v>115</v>
      </c>
      <c r="D21764" s="37" t="s">
        <v>102</v>
      </c>
      <c r="E21764" s="0" t="n">
        <v>1</v>
      </c>
      <c r="F21764" s="38" t="s">
        <v>71</v>
      </c>
      <c r="G21764" s="37" t="s">
        <v>801</v>
      </c>
      <c r="H21764" s="0" t="n">
        <v>201866</v>
      </c>
      <c r="I21764" s="0" t="n">
        <v>92043</v>
      </c>
      <c r="J21764" s="0" t="n">
        <v>1519</v>
      </c>
    </row>
    <row r="21765" customFormat="false" ht="15" hidden="false" customHeight="false" outlineLevel="0" collapsed="false">
      <c r="A21765" s="0" t="n">
        <v>202509</v>
      </c>
      <c r="B21765" s="0" t="n">
        <v>202509</v>
      </c>
      <c r="C21765" s="37" t="s">
        <v>136</v>
      </c>
      <c r="D21765" s="37" t="s">
        <v>719</v>
      </c>
      <c r="E21765" s="0" t="n">
        <v>1</v>
      </c>
      <c r="F21765" s="38" t="s">
        <v>71</v>
      </c>
      <c r="G21765" s="37" t="s">
        <v>802</v>
      </c>
      <c r="H21765" s="0" t="n">
        <v>153811</v>
      </c>
      <c r="I21765" s="0" t="n">
        <v>27590</v>
      </c>
      <c r="J21765" s="0" t="n">
        <v>4812</v>
      </c>
    </row>
    <row r="21766" customFormat="false" ht="15" hidden="false" customHeight="false" outlineLevel="0" collapsed="false">
      <c r="A21766" s="0" t="n">
        <v>202509</v>
      </c>
      <c r="B21766" s="0" t="n">
        <v>202509</v>
      </c>
      <c r="C21766" s="37" t="s">
        <v>106</v>
      </c>
      <c r="D21766" s="37" t="s">
        <v>369</v>
      </c>
      <c r="E21766" s="0" t="n">
        <v>1</v>
      </c>
      <c r="F21766" s="38" t="s">
        <v>71</v>
      </c>
      <c r="G21766" s="37" t="s">
        <v>803</v>
      </c>
      <c r="H21766" s="0" t="n">
        <v>189922</v>
      </c>
      <c r="I21766" s="0" t="n">
        <v>32291</v>
      </c>
      <c r="J21766" s="0" t="n">
        <v>-1714</v>
      </c>
    </row>
    <row r="21767" customFormat="false" ht="15" hidden="false" customHeight="false" outlineLevel="0" collapsed="false">
      <c r="A21767" s="0" t="n">
        <v>202509</v>
      </c>
      <c r="B21767" s="0" t="n">
        <v>202509</v>
      </c>
      <c r="C21767" s="37" t="s">
        <v>106</v>
      </c>
      <c r="D21767" s="37" t="s">
        <v>756</v>
      </c>
      <c r="E21767" s="0" t="n">
        <v>1</v>
      </c>
      <c r="F21767" s="38" t="s">
        <v>71</v>
      </c>
      <c r="G21767" s="37" t="s">
        <v>804</v>
      </c>
      <c r="H21767" s="0" t="n">
        <v>296456</v>
      </c>
      <c r="I21767" s="0" t="n">
        <v>70791</v>
      </c>
      <c r="J21767" s="0" t="n">
        <v>5935</v>
      </c>
    </row>
    <row r="21768" customFormat="false" ht="15" hidden="false" customHeight="false" outlineLevel="0" collapsed="false">
      <c r="A21768" s="0" t="n">
        <v>202509</v>
      </c>
      <c r="B21768" s="0" t="n">
        <v>202509</v>
      </c>
      <c r="C21768" s="37" t="s">
        <v>101</v>
      </c>
      <c r="D21768" s="37" t="s">
        <v>165</v>
      </c>
      <c r="E21768" s="0" t="n">
        <v>1</v>
      </c>
      <c r="F21768" s="38" t="s">
        <v>71</v>
      </c>
      <c r="G21768" s="37" t="s">
        <v>805</v>
      </c>
      <c r="H21768" s="0" t="n">
        <v>148847</v>
      </c>
      <c r="I21768" s="0" t="n">
        <v>92399</v>
      </c>
      <c r="J21768" s="0" t="n">
        <v>-1986</v>
      </c>
    </row>
    <row r="21769" customFormat="false" ht="15" hidden="false" customHeight="false" outlineLevel="0" collapsed="false">
      <c r="A21769" s="0" t="n">
        <v>202509</v>
      </c>
      <c r="B21769" s="0" t="n">
        <v>202509</v>
      </c>
      <c r="C21769" s="37" t="s">
        <v>149</v>
      </c>
      <c r="D21769" s="37" t="s">
        <v>806</v>
      </c>
      <c r="E21769" s="0" t="n">
        <v>1</v>
      </c>
      <c r="F21769" s="38" t="s">
        <v>71</v>
      </c>
      <c r="G21769" s="37" t="s">
        <v>807</v>
      </c>
      <c r="H21769" s="0" t="n">
        <v>736395</v>
      </c>
      <c r="I21769" s="0" t="n">
        <v>192232</v>
      </c>
      <c r="J21769" s="0" t="n">
        <v>-8758</v>
      </c>
    </row>
    <row r="21770" customFormat="false" ht="15" hidden="false" customHeight="false" outlineLevel="0" collapsed="false">
      <c r="A21770" s="0" t="n">
        <v>202509</v>
      </c>
      <c r="B21770" s="0" t="n">
        <v>202509</v>
      </c>
      <c r="C21770" s="37" t="s">
        <v>101</v>
      </c>
      <c r="D21770" s="37" t="s">
        <v>412</v>
      </c>
      <c r="E21770" s="0" t="n">
        <v>1</v>
      </c>
      <c r="F21770" s="38" t="s">
        <v>71</v>
      </c>
      <c r="G21770" s="37" t="s">
        <v>808</v>
      </c>
      <c r="H21770" s="0" t="n">
        <v>1592821</v>
      </c>
      <c r="I21770" s="0" t="n">
        <v>549197</v>
      </c>
      <c r="J21770" s="0" t="n">
        <v>153913</v>
      </c>
    </row>
    <row r="21771" customFormat="false" ht="15" hidden="false" customHeight="false" outlineLevel="0" collapsed="false">
      <c r="A21771" s="0" t="n">
        <v>202509</v>
      </c>
      <c r="B21771" s="0" t="n">
        <v>202509</v>
      </c>
      <c r="C21771" s="37" t="s">
        <v>115</v>
      </c>
      <c r="D21771" s="37" t="s">
        <v>493</v>
      </c>
      <c r="E21771" s="0" t="n">
        <v>1</v>
      </c>
      <c r="F21771" s="38" t="s">
        <v>71</v>
      </c>
      <c r="G21771" s="37" t="s">
        <v>809</v>
      </c>
      <c r="H21771" s="0" t="n">
        <v>91622</v>
      </c>
      <c r="I21771" s="0" t="n">
        <v>18459</v>
      </c>
      <c r="J21771" s="0" t="n">
        <v>1709</v>
      </c>
    </row>
    <row r="21772" customFormat="false" ht="15" hidden="false" customHeight="false" outlineLevel="0" collapsed="false">
      <c r="A21772" s="0" t="n">
        <v>202509</v>
      </c>
      <c r="B21772" s="0" t="n">
        <v>202509</v>
      </c>
      <c r="C21772" s="37" t="s">
        <v>115</v>
      </c>
      <c r="D21772" s="37" t="s">
        <v>493</v>
      </c>
      <c r="E21772" s="0" t="n">
        <v>1</v>
      </c>
      <c r="F21772" s="38" t="s">
        <v>71</v>
      </c>
      <c r="G21772" s="37" t="s">
        <v>810</v>
      </c>
      <c r="H21772" s="0" t="n">
        <v>538576</v>
      </c>
      <c r="I21772" s="0" t="n">
        <v>161769</v>
      </c>
      <c r="J21772" s="0" t="n">
        <v>28271</v>
      </c>
    </row>
    <row r="21773" customFormat="false" ht="15" hidden="false" customHeight="false" outlineLevel="0" collapsed="false">
      <c r="A21773" s="0" t="n">
        <v>202509</v>
      </c>
      <c r="B21773" s="0" t="n">
        <v>202509</v>
      </c>
      <c r="C21773" s="37" t="s">
        <v>184</v>
      </c>
      <c r="D21773" s="37" t="s">
        <v>425</v>
      </c>
      <c r="E21773" s="0" t="n">
        <v>1</v>
      </c>
      <c r="F21773" s="38" t="s">
        <v>71</v>
      </c>
      <c r="G21773" s="37" t="s">
        <v>811</v>
      </c>
      <c r="H21773" s="0" t="n">
        <v>431181</v>
      </c>
      <c r="I21773" s="0" t="n">
        <v>204296</v>
      </c>
      <c r="J21773" s="0" t="n">
        <v>5723</v>
      </c>
    </row>
    <row r="21774" customFormat="false" ht="15" hidden="false" customHeight="false" outlineLevel="0" collapsed="false">
      <c r="A21774" s="0" t="n">
        <v>202509</v>
      </c>
      <c r="B21774" s="0" t="n">
        <v>202509</v>
      </c>
      <c r="C21774" s="37" t="s">
        <v>149</v>
      </c>
      <c r="D21774" s="37" t="s">
        <v>756</v>
      </c>
      <c r="E21774" s="0" t="n">
        <v>1</v>
      </c>
      <c r="F21774" s="38" t="s">
        <v>71</v>
      </c>
      <c r="G21774" s="37" t="s">
        <v>812</v>
      </c>
      <c r="H21774" s="0" t="n">
        <v>999818</v>
      </c>
      <c r="I21774" s="0" t="n">
        <v>491371</v>
      </c>
      <c r="J21774" s="0" t="n">
        <v>-11254</v>
      </c>
    </row>
    <row r="21775" customFormat="false" ht="15" hidden="false" customHeight="false" outlineLevel="0" collapsed="false">
      <c r="A21775" s="0" t="n">
        <v>202509</v>
      </c>
      <c r="B21775" s="0" t="n">
        <v>202509</v>
      </c>
      <c r="C21775" s="37" t="s">
        <v>149</v>
      </c>
      <c r="D21775" s="37" t="s">
        <v>616</v>
      </c>
      <c r="E21775" s="0" t="n">
        <v>1</v>
      </c>
      <c r="F21775" s="38" t="s">
        <v>71</v>
      </c>
      <c r="G21775" s="37" t="s">
        <v>813</v>
      </c>
      <c r="H21775" s="0" t="n">
        <v>463247</v>
      </c>
      <c r="I21775" s="0" t="n">
        <v>89571</v>
      </c>
      <c r="J21775" s="0" t="n">
        <v>-20751</v>
      </c>
    </row>
    <row r="21776" customFormat="false" ht="15" hidden="false" customHeight="false" outlineLevel="0" collapsed="false">
      <c r="A21776" s="0" t="n">
        <v>202509</v>
      </c>
      <c r="B21776" s="0" t="n">
        <v>202509</v>
      </c>
      <c r="C21776" s="37" t="s">
        <v>109</v>
      </c>
      <c r="D21776" s="37" t="s">
        <v>364</v>
      </c>
      <c r="E21776" s="0" t="n">
        <v>1</v>
      </c>
      <c r="F21776" s="38" t="s">
        <v>71</v>
      </c>
      <c r="G21776" s="37" t="s">
        <v>814</v>
      </c>
      <c r="H21776" s="0" t="n">
        <v>102372</v>
      </c>
      <c r="I21776" s="0" t="n">
        <v>26638</v>
      </c>
      <c r="J21776" s="0" t="n">
        <v>1287</v>
      </c>
    </row>
    <row r="21777" customFormat="false" ht="15" hidden="false" customHeight="false" outlineLevel="0" collapsed="false">
      <c r="A21777" s="0" t="n">
        <v>202509</v>
      </c>
      <c r="B21777" s="0" t="n">
        <v>202509</v>
      </c>
      <c r="C21777" s="37" t="s">
        <v>95</v>
      </c>
      <c r="D21777" s="37" t="s">
        <v>396</v>
      </c>
      <c r="E21777" s="0" t="n">
        <v>1</v>
      </c>
      <c r="F21777" s="38" t="s">
        <v>71</v>
      </c>
      <c r="G21777" s="37" t="s">
        <v>815</v>
      </c>
      <c r="H21777" s="0" t="n">
        <v>105631</v>
      </c>
      <c r="I21777" s="0" t="n">
        <v>90047</v>
      </c>
      <c r="J21777" s="0" t="n">
        <v>-7729</v>
      </c>
    </row>
    <row r="21778" customFormat="false" ht="15" hidden="false" customHeight="false" outlineLevel="0" collapsed="false">
      <c r="A21778" s="0" t="n">
        <v>202509</v>
      </c>
      <c r="B21778" s="0" t="n">
        <v>202509</v>
      </c>
      <c r="C21778" s="37" t="s">
        <v>115</v>
      </c>
      <c r="D21778" s="37" t="s">
        <v>673</v>
      </c>
      <c r="E21778" s="0" t="n">
        <v>1</v>
      </c>
      <c r="F21778" s="38" t="s">
        <v>71</v>
      </c>
      <c r="G21778" s="37" t="s">
        <v>816</v>
      </c>
      <c r="H21778" s="0" t="n">
        <v>505649</v>
      </c>
      <c r="I21778" s="0" t="n">
        <v>168841</v>
      </c>
      <c r="J21778" s="0" t="n">
        <v>15102</v>
      </c>
    </row>
    <row r="21779" customFormat="false" ht="15" hidden="false" customHeight="false" outlineLevel="0" collapsed="false">
      <c r="A21779" s="0" t="n">
        <v>202509</v>
      </c>
      <c r="B21779" s="0" t="n">
        <v>202509</v>
      </c>
      <c r="C21779" s="37" t="s">
        <v>112</v>
      </c>
      <c r="D21779" s="37" t="s">
        <v>120</v>
      </c>
      <c r="E21779" s="0" t="n">
        <v>1</v>
      </c>
      <c r="F21779" s="38" t="s">
        <v>71</v>
      </c>
      <c r="G21779" s="37" t="s">
        <v>817</v>
      </c>
      <c r="H21779" s="0" t="n">
        <v>1747306</v>
      </c>
      <c r="I21779" s="0" t="n">
        <v>550090</v>
      </c>
      <c r="J21779" s="0" t="n">
        <v>-27101</v>
      </c>
    </row>
    <row r="21780" customFormat="false" ht="15" hidden="false" customHeight="false" outlineLevel="0" collapsed="false">
      <c r="A21780" s="0" t="n">
        <v>202509</v>
      </c>
      <c r="B21780" s="0" t="n">
        <v>202509</v>
      </c>
      <c r="C21780" s="37" t="s">
        <v>124</v>
      </c>
      <c r="D21780" s="37" t="s">
        <v>493</v>
      </c>
      <c r="E21780" s="0" t="n">
        <v>1</v>
      </c>
      <c r="F21780" s="38" t="s">
        <v>71</v>
      </c>
      <c r="G21780" s="37" t="s">
        <v>818</v>
      </c>
      <c r="H21780" s="0" t="n">
        <v>44590</v>
      </c>
      <c r="I21780" s="0" t="n">
        <v>28252</v>
      </c>
      <c r="J21780" s="0" t="n">
        <v>3582</v>
      </c>
    </row>
    <row r="21781" customFormat="false" ht="15" hidden="false" customHeight="false" outlineLevel="0" collapsed="false">
      <c r="A21781" s="0" t="n">
        <v>202509</v>
      </c>
      <c r="B21781" s="0" t="n">
        <v>202509</v>
      </c>
      <c r="C21781" s="37" t="s">
        <v>95</v>
      </c>
      <c r="D21781" s="37" t="s">
        <v>414</v>
      </c>
      <c r="E21781" s="0" t="n">
        <v>1</v>
      </c>
      <c r="F21781" s="38" t="s">
        <v>71</v>
      </c>
      <c r="G21781" s="37" t="s">
        <v>819</v>
      </c>
      <c r="H21781" s="0" t="n">
        <v>730370</v>
      </c>
      <c r="I21781" s="0" t="n">
        <v>232432</v>
      </c>
      <c r="J21781" s="0" t="n">
        <v>66441</v>
      </c>
    </row>
    <row r="21782" customFormat="false" ht="15" hidden="false" customHeight="false" outlineLevel="0" collapsed="false">
      <c r="A21782" s="0" t="n">
        <v>202509</v>
      </c>
      <c r="B21782" s="0" t="n">
        <v>202509</v>
      </c>
      <c r="C21782" s="37" t="s">
        <v>149</v>
      </c>
      <c r="D21782" s="37" t="s">
        <v>247</v>
      </c>
      <c r="E21782" s="0" t="n">
        <v>1</v>
      </c>
      <c r="F21782" s="38" t="s">
        <v>71</v>
      </c>
      <c r="G21782" s="37" t="s">
        <v>820</v>
      </c>
      <c r="H21782" s="0" t="n">
        <v>2740805</v>
      </c>
      <c r="I21782" s="0" t="n">
        <v>1416305</v>
      </c>
      <c r="J21782" s="0" t="n">
        <v>513554</v>
      </c>
    </row>
    <row r="21783" customFormat="false" ht="15" hidden="false" customHeight="false" outlineLevel="0" collapsed="false">
      <c r="A21783" s="0" t="n">
        <v>202509</v>
      </c>
      <c r="B21783" s="0" t="n">
        <v>202509</v>
      </c>
      <c r="C21783" s="37" t="s">
        <v>109</v>
      </c>
      <c r="D21783" s="37" t="s">
        <v>821</v>
      </c>
      <c r="E21783" s="0" t="n">
        <v>1</v>
      </c>
      <c r="F21783" s="38" t="s">
        <v>71</v>
      </c>
      <c r="G21783" s="37" t="s">
        <v>822</v>
      </c>
      <c r="H21783" s="0" t="n">
        <v>574400</v>
      </c>
      <c r="I21783" s="0" t="n">
        <v>480655</v>
      </c>
      <c r="J21783" s="0" t="n">
        <v>53861</v>
      </c>
    </row>
    <row r="21784" customFormat="false" ht="15" hidden="false" customHeight="false" outlineLevel="0" collapsed="false">
      <c r="A21784" s="0" t="n">
        <v>202509</v>
      </c>
      <c r="B21784" s="0" t="n">
        <v>202509</v>
      </c>
      <c r="C21784" s="37" t="s">
        <v>124</v>
      </c>
      <c r="D21784" s="37" t="s">
        <v>476</v>
      </c>
      <c r="E21784" s="0" t="n">
        <v>1</v>
      </c>
      <c r="F21784" s="38" t="s">
        <v>71</v>
      </c>
      <c r="G21784" s="37" t="s">
        <v>823</v>
      </c>
      <c r="H21784" s="0" t="n">
        <v>1068205</v>
      </c>
      <c r="I21784" s="0" t="n">
        <v>181559</v>
      </c>
      <c r="J21784" s="0" t="n">
        <v>14319</v>
      </c>
    </row>
    <row r="21785" customFormat="false" ht="15" hidden="false" customHeight="false" outlineLevel="0" collapsed="false">
      <c r="A21785" s="0" t="n">
        <v>202509</v>
      </c>
      <c r="B21785" s="0" t="n">
        <v>202509</v>
      </c>
      <c r="C21785" s="37" t="s">
        <v>115</v>
      </c>
      <c r="D21785" s="37" t="s">
        <v>300</v>
      </c>
      <c r="E21785" s="0" t="n">
        <v>1</v>
      </c>
      <c r="F21785" s="38" t="s">
        <v>71</v>
      </c>
      <c r="G21785" s="37" t="s">
        <v>824</v>
      </c>
      <c r="H21785" s="0" t="n">
        <v>308400</v>
      </c>
      <c r="I21785" s="0" t="n">
        <v>80134</v>
      </c>
      <c r="J21785" s="0" t="n">
        <v>793</v>
      </c>
    </row>
    <row r="21786" customFormat="false" ht="15" hidden="false" customHeight="false" outlineLevel="0" collapsed="false">
      <c r="A21786" s="0" t="n">
        <v>202509</v>
      </c>
      <c r="B21786" s="0" t="n">
        <v>202509</v>
      </c>
      <c r="C21786" s="37" t="s">
        <v>158</v>
      </c>
      <c r="D21786" s="37" t="s">
        <v>700</v>
      </c>
      <c r="E21786" s="0" t="n">
        <v>1</v>
      </c>
      <c r="F21786" s="38" t="s">
        <v>71</v>
      </c>
      <c r="G21786" s="37" t="s">
        <v>825</v>
      </c>
      <c r="H21786" s="0" t="n">
        <v>506333</v>
      </c>
      <c r="I21786" s="0" t="n">
        <v>301582</v>
      </c>
      <c r="J21786" s="0" t="n">
        <v>557</v>
      </c>
    </row>
    <row r="21787" customFormat="false" ht="15" hidden="false" customHeight="false" outlineLevel="0" collapsed="false">
      <c r="A21787" s="0" t="n">
        <v>202509</v>
      </c>
      <c r="B21787" s="0" t="n">
        <v>202509</v>
      </c>
      <c r="C21787" s="37" t="s">
        <v>184</v>
      </c>
      <c r="D21787" s="37" t="s">
        <v>826</v>
      </c>
      <c r="E21787" s="0" t="n">
        <v>1</v>
      </c>
      <c r="F21787" s="38" t="s">
        <v>71</v>
      </c>
      <c r="G21787" s="37" t="s">
        <v>827</v>
      </c>
      <c r="H21787" s="0" t="n">
        <v>85330</v>
      </c>
      <c r="I21787" s="0" t="n">
        <v>22044</v>
      </c>
      <c r="J21787" s="0" t="n">
        <v>-261</v>
      </c>
    </row>
    <row r="21788" customFormat="false" ht="15" hidden="false" customHeight="false" outlineLevel="0" collapsed="false">
      <c r="A21788" s="0" t="n">
        <v>202509</v>
      </c>
      <c r="B21788" s="0" t="n">
        <v>202509</v>
      </c>
      <c r="C21788" s="37" t="s">
        <v>101</v>
      </c>
      <c r="D21788" s="37" t="s">
        <v>328</v>
      </c>
      <c r="E21788" s="0" t="n">
        <v>1</v>
      </c>
      <c r="F21788" s="38" t="s">
        <v>71</v>
      </c>
      <c r="G21788" s="37" t="s">
        <v>828</v>
      </c>
      <c r="H21788" s="0" t="n">
        <v>45772</v>
      </c>
      <c r="I21788" s="0" t="n">
        <v>28829</v>
      </c>
      <c r="J21788" s="0" t="n">
        <v>6580</v>
      </c>
    </row>
    <row r="21789" customFormat="false" ht="15" hidden="false" customHeight="false" outlineLevel="0" collapsed="false">
      <c r="A21789" s="0" t="n">
        <v>202509</v>
      </c>
      <c r="B21789" s="0" t="n">
        <v>202509</v>
      </c>
      <c r="C21789" s="37" t="s">
        <v>106</v>
      </c>
      <c r="D21789" s="37" t="s">
        <v>511</v>
      </c>
      <c r="E21789" s="0" t="n">
        <v>1</v>
      </c>
      <c r="F21789" s="38" t="s">
        <v>71</v>
      </c>
      <c r="G21789" s="37" t="s">
        <v>829</v>
      </c>
      <c r="H21789" s="0" t="n">
        <v>2493724</v>
      </c>
      <c r="I21789" s="0" t="n">
        <v>593299</v>
      </c>
      <c r="J21789" s="0" t="n">
        <v>24209</v>
      </c>
    </row>
    <row r="21790" customFormat="false" ht="15" hidden="false" customHeight="false" outlineLevel="0" collapsed="false">
      <c r="A21790" s="0" t="n">
        <v>202509</v>
      </c>
      <c r="B21790" s="0" t="n">
        <v>202509</v>
      </c>
      <c r="C21790" s="37" t="s">
        <v>149</v>
      </c>
      <c r="D21790" s="37" t="s">
        <v>360</v>
      </c>
      <c r="E21790" s="0" t="n">
        <v>1</v>
      </c>
      <c r="F21790" s="38" t="s">
        <v>71</v>
      </c>
      <c r="G21790" s="37" t="s">
        <v>830</v>
      </c>
      <c r="H21790" s="0" t="n">
        <v>137374</v>
      </c>
      <c r="I21790" s="0" t="n">
        <v>82274</v>
      </c>
      <c r="J21790" s="0" t="n">
        <v>24356</v>
      </c>
    </row>
    <row r="21791" customFormat="false" ht="15" hidden="false" customHeight="false" outlineLevel="0" collapsed="false">
      <c r="A21791" s="0" t="n">
        <v>202509</v>
      </c>
      <c r="B21791" s="0" t="n">
        <v>202509</v>
      </c>
      <c r="C21791" s="37" t="s">
        <v>112</v>
      </c>
      <c r="D21791" s="37" t="s">
        <v>284</v>
      </c>
      <c r="E21791" s="0" t="n">
        <v>1</v>
      </c>
      <c r="F21791" s="38" t="s">
        <v>71</v>
      </c>
      <c r="G21791" s="37" t="s">
        <v>831</v>
      </c>
      <c r="H21791" s="0" t="n">
        <v>299359</v>
      </c>
      <c r="I21791" s="0" t="n">
        <v>54833</v>
      </c>
      <c r="J21791" s="0" t="n">
        <v>-706</v>
      </c>
    </row>
    <row r="21792" customFormat="false" ht="15" hidden="false" customHeight="false" outlineLevel="0" collapsed="false">
      <c r="A21792" s="0" t="n">
        <v>202509</v>
      </c>
      <c r="B21792" s="0" t="n">
        <v>202509</v>
      </c>
      <c r="C21792" s="37" t="s">
        <v>184</v>
      </c>
      <c r="D21792" s="37" t="s">
        <v>267</v>
      </c>
      <c r="E21792" s="0" t="n">
        <v>1</v>
      </c>
      <c r="F21792" s="38" t="s">
        <v>71</v>
      </c>
      <c r="G21792" s="37" t="s">
        <v>832</v>
      </c>
      <c r="H21792" s="0" t="n">
        <v>106456</v>
      </c>
      <c r="I21792" s="0" t="n">
        <v>24814</v>
      </c>
      <c r="J21792" s="0" t="n">
        <v>1636</v>
      </c>
    </row>
    <row r="21793" customFormat="false" ht="15" hidden="false" customHeight="false" outlineLevel="0" collapsed="false">
      <c r="A21793" s="0" t="n">
        <v>202509</v>
      </c>
      <c r="B21793" s="0" t="n">
        <v>202509</v>
      </c>
      <c r="C21793" s="37" t="s">
        <v>197</v>
      </c>
      <c r="D21793" s="37" t="s">
        <v>387</v>
      </c>
      <c r="E21793" s="0" t="n">
        <v>1</v>
      </c>
      <c r="F21793" s="38" t="s">
        <v>71</v>
      </c>
      <c r="G21793" s="37" t="s">
        <v>833</v>
      </c>
      <c r="H21793" s="0" t="n">
        <v>100025</v>
      </c>
      <c r="I21793" s="0" t="n">
        <v>36302</v>
      </c>
      <c r="J21793" s="0" t="n">
        <v>-1700</v>
      </c>
    </row>
    <row r="21794" customFormat="false" ht="15" hidden="false" customHeight="false" outlineLevel="0" collapsed="false">
      <c r="A21794" s="0" t="n">
        <v>202509</v>
      </c>
      <c r="B21794" s="0" t="n">
        <v>202509</v>
      </c>
      <c r="C21794" s="37" t="s">
        <v>197</v>
      </c>
      <c r="D21794" s="37" t="s">
        <v>334</v>
      </c>
      <c r="E21794" s="0" t="n">
        <v>1</v>
      </c>
      <c r="F21794" s="38" t="s">
        <v>71</v>
      </c>
      <c r="G21794" s="37" t="s">
        <v>834</v>
      </c>
      <c r="H21794" s="0" t="n">
        <v>455115</v>
      </c>
      <c r="I21794" s="0" t="n">
        <v>262352</v>
      </c>
      <c r="J21794" s="0" t="n">
        <v>34953</v>
      </c>
    </row>
    <row r="21795" customFormat="false" ht="15" hidden="false" customHeight="false" outlineLevel="0" collapsed="false">
      <c r="A21795" s="0" t="n">
        <v>202509</v>
      </c>
      <c r="B21795" s="0" t="n">
        <v>202509</v>
      </c>
      <c r="C21795" s="37" t="s">
        <v>197</v>
      </c>
      <c r="D21795" s="37" t="s">
        <v>208</v>
      </c>
      <c r="E21795" s="0" t="n">
        <v>1</v>
      </c>
      <c r="F21795" s="38" t="s">
        <v>71</v>
      </c>
      <c r="G21795" s="37" t="s">
        <v>835</v>
      </c>
      <c r="H21795" s="0" t="n">
        <v>153794</v>
      </c>
      <c r="I21795" s="0" t="n">
        <v>24380</v>
      </c>
      <c r="J21795" s="0" t="n">
        <v>1456</v>
      </c>
    </row>
    <row r="21796" customFormat="false" ht="15" hidden="false" customHeight="false" outlineLevel="0" collapsed="false">
      <c r="A21796" s="0" t="n">
        <v>202509</v>
      </c>
      <c r="B21796" s="0" t="n">
        <v>202509</v>
      </c>
      <c r="C21796" s="37" t="s">
        <v>115</v>
      </c>
      <c r="D21796" s="37" t="s">
        <v>306</v>
      </c>
      <c r="E21796" s="0" t="n">
        <v>1</v>
      </c>
      <c r="F21796" s="38" t="s">
        <v>71</v>
      </c>
      <c r="G21796" s="37" t="s">
        <v>836</v>
      </c>
      <c r="H21796" s="0" t="n">
        <v>698745</v>
      </c>
      <c r="I21796" s="0" t="n">
        <v>401955</v>
      </c>
      <c r="J21796" s="0" t="n">
        <v>30811</v>
      </c>
    </row>
    <row r="21797" customFormat="false" ht="15" hidden="false" customHeight="false" outlineLevel="0" collapsed="false">
      <c r="A21797" s="0" t="n">
        <v>202509</v>
      </c>
      <c r="B21797" s="0" t="n">
        <v>202509</v>
      </c>
      <c r="C21797" s="37" t="s">
        <v>106</v>
      </c>
      <c r="D21797" s="37" t="s">
        <v>519</v>
      </c>
      <c r="E21797" s="0" t="n">
        <v>1</v>
      </c>
      <c r="F21797" s="38" t="s">
        <v>71</v>
      </c>
      <c r="G21797" s="37" t="s">
        <v>837</v>
      </c>
      <c r="H21797" s="0" t="n">
        <v>1086001</v>
      </c>
      <c r="I21797" s="0" t="n">
        <v>292601</v>
      </c>
      <c r="J21797" s="0" t="n">
        <v>14341</v>
      </c>
    </row>
    <row r="21798" customFormat="false" ht="15" hidden="false" customHeight="false" outlineLevel="0" collapsed="false">
      <c r="A21798" s="0" t="n">
        <v>202509</v>
      </c>
      <c r="B21798" s="0" t="n">
        <v>202509</v>
      </c>
      <c r="C21798" s="37" t="s">
        <v>95</v>
      </c>
      <c r="D21798" s="37" t="s">
        <v>288</v>
      </c>
      <c r="E21798" s="0" t="n">
        <v>1</v>
      </c>
      <c r="F21798" s="38" t="s">
        <v>71</v>
      </c>
      <c r="G21798" s="37" t="s">
        <v>838</v>
      </c>
      <c r="H21798" s="0" t="n">
        <v>799227</v>
      </c>
      <c r="I21798" s="0" t="n">
        <v>234410</v>
      </c>
      <c r="J21798" s="0" t="n">
        <v>31801</v>
      </c>
    </row>
    <row r="21799" customFormat="false" ht="15" hidden="false" customHeight="false" outlineLevel="0" collapsed="false">
      <c r="A21799" s="0" t="n">
        <v>202509</v>
      </c>
      <c r="B21799" s="0" t="n">
        <v>202509</v>
      </c>
      <c r="C21799" s="37" t="s">
        <v>101</v>
      </c>
      <c r="D21799" s="37" t="s">
        <v>839</v>
      </c>
      <c r="E21799" s="0" t="n">
        <v>1</v>
      </c>
      <c r="F21799" s="38" t="s">
        <v>71</v>
      </c>
      <c r="G21799" s="37" t="s">
        <v>840</v>
      </c>
      <c r="H21799" s="0" t="n">
        <v>750327</v>
      </c>
      <c r="I21799" s="0" t="n">
        <v>899095</v>
      </c>
      <c r="J21799" s="0" t="n">
        <v>132209</v>
      </c>
    </row>
    <row r="21800" customFormat="false" ht="15" hidden="false" customHeight="false" outlineLevel="0" collapsed="false">
      <c r="A21800" s="0" t="n">
        <v>202509</v>
      </c>
      <c r="B21800" s="0" t="n">
        <v>202509</v>
      </c>
      <c r="C21800" s="37" t="s">
        <v>106</v>
      </c>
      <c r="D21800" s="37" t="s">
        <v>841</v>
      </c>
      <c r="E21800" s="0" t="n">
        <v>1</v>
      </c>
      <c r="F21800" s="38" t="s">
        <v>71</v>
      </c>
      <c r="G21800" s="37" t="s">
        <v>842</v>
      </c>
      <c r="H21800" s="0" t="n">
        <v>4793068</v>
      </c>
      <c r="I21800" s="0" t="n">
        <v>1778327</v>
      </c>
      <c r="J21800" s="0" t="n">
        <v>290055</v>
      </c>
    </row>
    <row r="21801" customFormat="false" ht="15" hidden="false" customHeight="false" outlineLevel="0" collapsed="false">
      <c r="A21801" s="0" t="n">
        <v>202509</v>
      </c>
      <c r="B21801" s="0" t="n">
        <v>202509</v>
      </c>
      <c r="C21801" s="37" t="s">
        <v>178</v>
      </c>
      <c r="D21801" s="37" t="s">
        <v>843</v>
      </c>
      <c r="E21801" s="0" t="n">
        <v>1</v>
      </c>
      <c r="F21801" s="38" t="s">
        <v>71</v>
      </c>
      <c r="G21801" s="37" t="s">
        <v>844</v>
      </c>
      <c r="H21801" s="0" t="n">
        <v>128858</v>
      </c>
      <c r="I21801" s="0" t="n">
        <v>49479</v>
      </c>
      <c r="J21801" s="0" t="n">
        <v>-696</v>
      </c>
    </row>
    <row r="21802" customFormat="false" ht="15" hidden="false" customHeight="false" outlineLevel="0" collapsed="false">
      <c r="A21802" s="0" t="n">
        <v>202507</v>
      </c>
      <c r="B21802" s="0" t="n">
        <v>202508</v>
      </c>
      <c r="C21802" s="37" t="s">
        <v>106</v>
      </c>
      <c r="D21802" s="37" t="s">
        <v>282</v>
      </c>
      <c r="E21802" s="0" t="n">
        <v>2</v>
      </c>
      <c r="F21802" s="38" t="s">
        <v>71</v>
      </c>
      <c r="G21802" s="37" t="s">
        <v>845</v>
      </c>
      <c r="H21802" s="0" t="n">
        <v>288315</v>
      </c>
      <c r="I21802" s="0" t="n">
        <v>127778</v>
      </c>
      <c r="J21802" s="0" t="n">
        <v>18090</v>
      </c>
    </row>
    <row r="21803" customFormat="false" ht="15" hidden="false" customHeight="false" outlineLevel="0" collapsed="false">
      <c r="A21803" s="0" t="n">
        <v>202506</v>
      </c>
      <c r="B21803" s="0" t="n">
        <v>202506</v>
      </c>
      <c r="C21803" s="37" t="s">
        <v>197</v>
      </c>
      <c r="D21803" s="37" t="s">
        <v>193</v>
      </c>
      <c r="E21803" s="0" t="n">
        <v>1</v>
      </c>
      <c r="F21803" s="38" t="s">
        <v>71</v>
      </c>
      <c r="G21803" s="37" t="s">
        <v>846</v>
      </c>
      <c r="H21803" s="0" t="n">
        <v>820034</v>
      </c>
      <c r="I21803" s="0" t="n">
        <v>585700</v>
      </c>
      <c r="J21803" s="0" t="n">
        <v>45690</v>
      </c>
    </row>
    <row r="21804" customFormat="false" ht="15" hidden="false" customHeight="false" outlineLevel="0" collapsed="false">
      <c r="A21804" s="0" t="n">
        <v>202507</v>
      </c>
      <c r="B21804" s="0" t="n">
        <v>202509</v>
      </c>
      <c r="C21804" s="37" t="s">
        <v>98</v>
      </c>
      <c r="D21804" s="37" t="s">
        <v>447</v>
      </c>
      <c r="E21804" s="0" t="n">
        <v>3</v>
      </c>
      <c r="F21804" s="38" t="s">
        <v>70</v>
      </c>
      <c r="G21804" s="37" t="s">
        <v>847</v>
      </c>
      <c r="H21804" s="0" t="n">
        <v>553152</v>
      </c>
      <c r="I21804" s="0" t="n">
        <v>227336</v>
      </c>
      <c r="J21804" s="0" t="n">
        <v>12793</v>
      </c>
    </row>
    <row r="21805" customFormat="false" ht="15" hidden="false" customHeight="false" outlineLevel="0" collapsed="false">
      <c r="A21805" s="0" t="n">
        <v>202508</v>
      </c>
      <c r="B21805" s="0" t="n">
        <v>202509</v>
      </c>
      <c r="C21805" s="37" t="s">
        <v>136</v>
      </c>
      <c r="D21805" s="37" t="s">
        <v>134</v>
      </c>
      <c r="E21805" s="0" t="n">
        <v>2</v>
      </c>
      <c r="F21805" s="38" t="s">
        <v>70</v>
      </c>
      <c r="G21805" s="37" t="s">
        <v>848</v>
      </c>
      <c r="H21805" s="0" t="n">
        <v>2694814</v>
      </c>
      <c r="I21805" s="0" t="n">
        <v>2745668</v>
      </c>
      <c r="J21805" s="0" t="n">
        <v>478967</v>
      </c>
    </row>
    <row r="21806" customFormat="false" ht="15" hidden="false" customHeight="false" outlineLevel="0" collapsed="false">
      <c r="A21806" s="0" t="n">
        <v>202508</v>
      </c>
      <c r="B21806" s="0" t="n">
        <v>202508</v>
      </c>
      <c r="C21806" s="37" t="s">
        <v>109</v>
      </c>
      <c r="D21806" s="37" t="s">
        <v>116</v>
      </c>
      <c r="E21806" s="0" t="n">
        <v>1</v>
      </c>
      <c r="F21806" s="38" t="s">
        <v>70</v>
      </c>
      <c r="G21806" s="37" t="s">
        <v>849</v>
      </c>
      <c r="H21806" s="0" t="n">
        <v>1557514</v>
      </c>
      <c r="I21806" s="0" t="n">
        <v>465982</v>
      </c>
      <c r="J21806" s="0" t="n">
        <v>-16700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2" t="s">
        <v>79</v>
      </c>
      <c r="B1" s="12" t="s">
        <v>80</v>
      </c>
      <c r="C1" s="12" t="s">
        <v>73</v>
      </c>
    </row>
    <row r="2" customFormat="false" ht="15" hidden="false" customHeight="false" outlineLevel="0" collapsed="false">
      <c r="A2" s="37" t="s">
        <v>97</v>
      </c>
      <c r="B2" s="38" t="s">
        <v>850</v>
      </c>
      <c r="C2" s="38" t="s">
        <v>851</v>
      </c>
    </row>
    <row r="3" customFormat="false" ht="15" hidden="false" customHeight="false" outlineLevel="0" collapsed="false">
      <c r="A3" s="37" t="s">
        <v>100</v>
      </c>
      <c r="B3" s="38" t="s">
        <v>852</v>
      </c>
      <c r="C3" s="38" t="s">
        <v>853</v>
      </c>
    </row>
    <row r="4" customFormat="false" ht="15" hidden="false" customHeight="false" outlineLevel="0" collapsed="false">
      <c r="A4" s="37" t="s">
        <v>103</v>
      </c>
      <c r="B4" s="38" t="s">
        <v>854</v>
      </c>
      <c r="C4" s="38" t="s">
        <v>855</v>
      </c>
    </row>
    <row r="5" customFormat="false" ht="15" hidden="false" customHeight="false" outlineLevel="0" collapsed="false">
      <c r="A5" s="37" t="s">
        <v>105</v>
      </c>
      <c r="B5" s="38" t="s">
        <v>856</v>
      </c>
      <c r="C5" s="38" t="s">
        <v>857</v>
      </c>
    </row>
    <row r="6" customFormat="false" ht="15" hidden="false" customHeight="false" outlineLevel="0" collapsed="false">
      <c r="A6" s="37" t="s">
        <v>108</v>
      </c>
      <c r="B6" s="38" t="s">
        <v>858</v>
      </c>
      <c r="C6" s="38" t="s">
        <v>859</v>
      </c>
    </row>
    <row r="7" customFormat="false" ht="15" hidden="false" customHeight="false" outlineLevel="0" collapsed="false">
      <c r="A7" s="37" t="s">
        <v>111</v>
      </c>
      <c r="B7" s="38" t="s">
        <v>860</v>
      </c>
      <c r="C7" s="38" t="s">
        <v>861</v>
      </c>
    </row>
    <row r="8" customFormat="false" ht="15" hidden="false" customHeight="false" outlineLevel="0" collapsed="false">
      <c r="A8" s="37" t="s">
        <v>114</v>
      </c>
      <c r="B8" s="38" t="s">
        <v>862</v>
      </c>
      <c r="C8" s="38" t="s">
        <v>851</v>
      </c>
    </row>
    <row r="9" customFormat="false" ht="15" hidden="false" customHeight="false" outlineLevel="0" collapsed="false">
      <c r="A9" s="37" t="s">
        <v>117</v>
      </c>
      <c r="B9" s="38" t="s">
        <v>863</v>
      </c>
      <c r="C9" s="38" t="s">
        <v>851</v>
      </c>
    </row>
    <row r="10" customFormat="false" ht="15" hidden="false" customHeight="false" outlineLevel="0" collapsed="false">
      <c r="A10" s="37" t="s">
        <v>119</v>
      </c>
      <c r="B10" s="38" t="s">
        <v>864</v>
      </c>
      <c r="C10" s="38" t="s">
        <v>859</v>
      </c>
    </row>
    <row r="11" customFormat="false" ht="15" hidden="false" customHeight="false" outlineLevel="0" collapsed="false">
      <c r="A11" s="37" t="s">
        <v>121</v>
      </c>
      <c r="B11" s="38" t="s">
        <v>865</v>
      </c>
      <c r="C11" s="38" t="s">
        <v>853</v>
      </c>
    </row>
    <row r="12" customFormat="false" ht="15" hidden="false" customHeight="false" outlineLevel="0" collapsed="false">
      <c r="A12" s="37" t="s">
        <v>123</v>
      </c>
      <c r="B12" s="38" t="s">
        <v>866</v>
      </c>
      <c r="C12" s="38" t="s">
        <v>867</v>
      </c>
    </row>
    <row r="13" customFormat="false" ht="15" hidden="false" customHeight="false" outlineLevel="0" collapsed="false">
      <c r="A13" s="37" t="s">
        <v>126</v>
      </c>
      <c r="B13" s="38" t="s">
        <v>868</v>
      </c>
      <c r="C13" s="38" t="s">
        <v>855</v>
      </c>
    </row>
    <row r="14" customFormat="false" ht="15" hidden="false" customHeight="false" outlineLevel="0" collapsed="false">
      <c r="A14" s="37" t="s">
        <v>128</v>
      </c>
      <c r="B14" s="38" t="s">
        <v>869</v>
      </c>
      <c r="C14" s="38" t="s">
        <v>870</v>
      </c>
    </row>
    <row r="15" customFormat="false" ht="15" hidden="false" customHeight="false" outlineLevel="0" collapsed="false">
      <c r="A15" s="37" t="s">
        <v>129</v>
      </c>
      <c r="B15" s="38" t="s">
        <v>871</v>
      </c>
      <c r="C15" s="38" t="s">
        <v>855</v>
      </c>
    </row>
    <row r="16" customFormat="false" ht="15" hidden="false" customHeight="false" outlineLevel="0" collapsed="false">
      <c r="A16" s="37" t="s">
        <v>131</v>
      </c>
      <c r="B16" s="38" t="s">
        <v>852</v>
      </c>
      <c r="C16" s="38" t="s">
        <v>853</v>
      </c>
    </row>
    <row r="17" customFormat="false" ht="15" hidden="false" customHeight="false" outlineLevel="0" collapsed="false">
      <c r="A17" s="37" t="s">
        <v>133</v>
      </c>
      <c r="B17" s="38" t="s">
        <v>872</v>
      </c>
      <c r="C17" s="38" t="s">
        <v>867</v>
      </c>
    </row>
    <row r="18" customFormat="false" ht="15" hidden="false" customHeight="false" outlineLevel="0" collapsed="false">
      <c r="A18" s="37" t="s">
        <v>135</v>
      </c>
      <c r="B18" s="38" t="s">
        <v>873</v>
      </c>
      <c r="C18" s="38" t="s">
        <v>874</v>
      </c>
    </row>
    <row r="19" customFormat="false" ht="15" hidden="false" customHeight="false" outlineLevel="0" collapsed="false">
      <c r="A19" s="37" t="s">
        <v>138</v>
      </c>
      <c r="B19" s="38" t="s">
        <v>875</v>
      </c>
      <c r="C19" s="38" t="s">
        <v>859</v>
      </c>
    </row>
    <row r="20" customFormat="false" ht="15" hidden="false" customHeight="false" outlineLevel="0" collapsed="false">
      <c r="A20" s="37" t="s">
        <v>140</v>
      </c>
      <c r="B20" s="38" t="s">
        <v>871</v>
      </c>
      <c r="C20" s="38" t="s">
        <v>855</v>
      </c>
    </row>
    <row r="21" customFormat="false" ht="15" hidden="false" customHeight="false" outlineLevel="0" collapsed="false">
      <c r="A21" s="37" t="s">
        <v>142</v>
      </c>
      <c r="B21" s="36" t="s">
        <v>876</v>
      </c>
      <c r="C21" s="38" t="s">
        <v>870</v>
      </c>
    </row>
    <row r="22" customFormat="false" ht="15" hidden="false" customHeight="false" outlineLevel="0" collapsed="false">
      <c r="A22" s="37" t="s">
        <v>144</v>
      </c>
      <c r="B22" s="38" t="s">
        <v>877</v>
      </c>
      <c r="C22" s="38" t="s">
        <v>851</v>
      </c>
    </row>
    <row r="23" customFormat="false" ht="15" hidden="false" customHeight="false" outlineLevel="0" collapsed="false">
      <c r="A23" s="37" t="s">
        <v>146</v>
      </c>
      <c r="B23" s="38" t="s">
        <v>878</v>
      </c>
      <c r="C23" s="38" t="s">
        <v>867</v>
      </c>
    </row>
    <row r="24" customFormat="false" ht="15" hidden="false" customHeight="false" outlineLevel="0" collapsed="false">
      <c r="A24" s="37" t="s">
        <v>148</v>
      </c>
      <c r="B24" s="38" t="s">
        <v>879</v>
      </c>
      <c r="C24" s="38" t="s">
        <v>880</v>
      </c>
    </row>
    <row r="25" customFormat="false" ht="15" hidden="false" customHeight="false" outlineLevel="0" collapsed="false">
      <c r="A25" s="37" t="s">
        <v>151</v>
      </c>
      <c r="B25" s="38" t="s">
        <v>881</v>
      </c>
      <c r="C25" s="38" t="s">
        <v>855</v>
      </c>
    </row>
    <row r="26" customFormat="false" ht="15" hidden="false" customHeight="false" outlineLevel="0" collapsed="false">
      <c r="A26" s="37" t="s">
        <v>154</v>
      </c>
      <c r="B26" s="38" t="s">
        <v>882</v>
      </c>
      <c r="C26" s="38" t="s">
        <v>851</v>
      </c>
    </row>
    <row r="27" customFormat="false" ht="15" hidden="false" customHeight="false" outlineLevel="0" collapsed="false">
      <c r="A27" s="37" t="s">
        <v>156</v>
      </c>
      <c r="B27" s="38" t="s">
        <v>883</v>
      </c>
      <c r="C27" s="38" t="s">
        <v>859</v>
      </c>
    </row>
    <row r="28" customFormat="false" ht="15" hidden="false" customHeight="false" outlineLevel="0" collapsed="false">
      <c r="A28" s="37" t="s">
        <v>157</v>
      </c>
      <c r="B28" s="38" t="s">
        <v>884</v>
      </c>
      <c r="C28" s="38" t="s">
        <v>853</v>
      </c>
    </row>
    <row r="29" customFormat="false" ht="15" hidden="false" customHeight="false" outlineLevel="0" collapsed="false">
      <c r="A29" s="37" t="s">
        <v>160</v>
      </c>
      <c r="B29" s="38" t="s">
        <v>885</v>
      </c>
      <c r="C29" s="38" t="s">
        <v>859</v>
      </c>
    </row>
    <row r="30" customFormat="false" ht="15" hidden="false" customHeight="false" outlineLevel="0" collapsed="false">
      <c r="A30" s="37" t="s">
        <v>162</v>
      </c>
      <c r="B30" s="38" t="s">
        <v>886</v>
      </c>
      <c r="C30" s="38" t="s">
        <v>859</v>
      </c>
    </row>
    <row r="31" customFormat="false" ht="15" hidden="false" customHeight="false" outlineLevel="0" collapsed="false">
      <c r="A31" s="37" t="s">
        <v>164</v>
      </c>
      <c r="B31" s="38" t="s">
        <v>887</v>
      </c>
      <c r="C31" s="38" t="s">
        <v>857</v>
      </c>
    </row>
    <row r="32" customFormat="false" ht="15" hidden="false" customHeight="false" outlineLevel="0" collapsed="false">
      <c r="A32" s="37" t="s">
        <v>166</v>
      </c>
      <c r="B32" s="38" t="s">
        <v>888</v>
      </c>
      <c r="C32" s="38" t="s">
        <v>851</v>
      </c>
    </row>
    <row r="33" customFormat="false" ht="15" hidden="false" customHeight="false" outlineLevel="0" collapsed="false">
      <c r="A33" s="37" t="s">
        <v>168</v>
      </c>
      <c r="B33" s="38" t="s">
        <v>889</v>
      </c>
      <c r="C33" s="38" t="s">
        <v>880</v>
      </c>
    </row>
    <row r="34" customFormat="false" ht="15" hidden="false" customHeight="false" outlineLevel="0" collapsed="false">
      <c r="A34" s="37" t="s">
        <v>169</v>
      </c>
      <c r="B34" s="38" t="s">
        <v>890</v>
      </c>
      <c r="C34" s="38" t="s">
        <v>867</v>
      </c>
    </row>
    <row r="35" customFormat="false" ht="15" hidden="false" customHeight="false" outlineLevel="0" collapsed="false">
      <c r="A35" s="37" t="s">
        <v>171</v>
      </c>
      <c r="B35" s="38" t="s">
        <v>891</v>
      </c>
      <c r="C35" s="38" t="s">
        <v>867</v>
      </c>
    </row>
    <row r="36" customFormat="false" ht="15" hidden="false" customHeight="false" outlineLevel="0" collapsed="false">
      <c r="A36" s="37" t="s">
        <v>173</v>
      </c>
      <c r="B36" s="38" t="s">
        <v>892</v>
      </c>
      <c r="C36" s="38" t="s">
        <v>853</v>
      </c>
    </row>
    <row r="37" customFormat="false" ht="15" hidden="false" customHeight="false" outlineLevel="0" collapsed="false">
      <c r="A37" s="37" t="s">
        <v>175</v>
      </c>
      <c r="B37" s="38" t="s">
        <v>893</v>
      </c>
      <c r="C37" s="38" t="s">
        <v>859</v>
      </c>
    </row>
    <row r="38" customFormat="false" ht="15" hidden="false" customHeight="false" outlineLevel="0" collapsed="false">
      <c r="A38" s="37" t="s">
        <v>177</v>
      </c>
      <c r="B38" s="38" t="s">
        <v>894</v>
      </c>
      <c r="C38" s="38" t="s">
        <v>859</v>
      </c>
    </row>
    <row r="39" customFormat="false" ht="15" hidden="false" customHeight="false" outlineLevel="0" collapsed="false">
      <c r="A39" s="37" t="s">
        <v>180</v>
      </c>
      <c r="B39" s="38" t="s">
        <v>895</v>
      </c>
      <c r="C39" s="38" t="s">
        <v>853</v>
      </c>
    </row>
    <row r="40" customFormat="false" ht="15" hidden="false" customHeight="false" outlineLevel="0" collapsed="false">
      <c r="A40" s="37" t="s">
        <v>182</v>
      </c>
      <c r="B40" s="38" t="s">
        <v>896</v>
      </c>
      <c r="C40" s="38" t="s">
        <v>867</v>
      </c>
    </row>
    <row r="41" customFormat="false" ht="15" hidden="false" customHeight="false" outlineLevel="0" collapsed="false">
      <c r="A41" s="37" t="s">
        <v>183</v>
      </c>
      <c r="B41" s="38" t="s">
        <v>897</v>
      </c>
      <c r="C41" s="38" t="s">
        <v>870</v>
      </c>
    </row>
    <row r="42" customFormat="false" ht="15" hidden="false" customHeight="false" outlineLevel="0" collapsed="false">
      <c r="A42" s="37" t="s">
        <v>186</v>
      </c>
      <c r="B42" s="38" t="s">
        <v>898</v>
      </c>
      <c r="C42" s="38" t="s">
        <v>853</v>
      </c>
    </row>
    <row r="43" customFormat="false" ht="15" hidden="false" customHeight="false" outlineLevel="0" collapsed="false">
      <c r="A43" s="37" t="s">
        <v>188</v>
      </c>
      <c r="B43" s="38" t="s">
        <v>899</v>
      </c>
      <c r="C43" s="38" t="s">
        <v>855</v>
      </c>
    </row>
    <row r="44" customFormat="false" ht="15" hidden="false" customHeight="false" outlineLevel="0" collapsed="false">
      <c r="A44" s="37" t="s">
        <v>190</v>
      </c>
      <c r="B44" s="38" t="s">
        <v>900</v>
      </c>
      <c r="C44" s="38" t="s">
        <v>857</v>
      </c>
    </row>
    <row r="45" customFormat="false" ht="15" hidden="false" customHeight="false" outlineLevel="0" collapsed="false">
      <c r="A45" s="37" t="s">
        <v>192</v>
      </c>
      <c r="B45" s="38" t="s">
        <v>901</v>
      </c>
      <c r="C45" s="38" t="s">
        <v>867</v>
      </c>
    </row>
    <row r="46" customFormat="false" ht="15" hidden="false" customHeight="false" outlineLevel="0" collapsed="false">
      <c r="A46" s="37" t="s">
        <v>194</v>
      </c>
      <c r="B46" s="38" t="s">
        <v>854</v>
      </c>
      <c r="C46" s="38" t="s">
        <v>855</v>
      </c>
    </row>
    <row r="47" customFormat="false" ht="15" hidden="false" customHeight="false" outlineLevel="0" collapsed="false">
      <c r="A47" s="37" t="s">
        <v>195</v>
      </c>
      <c r="B47" s="38" t="s">
        <v>902</v>
      </c>
      <c r="C47" s="38" t="s">
        <v>855</v>
      </c>
    </row>
    <row r="48" customFormat="false" ht="15" hidden="false" customHeight="false" outlineLevel="0" collapsed="false">
      <c r="A48" s="37" t="s">
        <v>196</v>
      </c>
      <c r="B48" s="38" t="s">
        <v>852</v>
      </c>
      <c r="C48" s="38" t="s">
        <v>853</v>
      </c>
    </row>
    <row r="49" customFormat="false" ht="15" hidden="false" customHeight="false" outlineLevel="0" collapsed="false">
      <c r="A49" s="37" t="s">
        <v>199</v>
      </c>
      <c r="B49" s="38" t="s">
        <v>903</v>
      </c>
      <c r="C49" s="38" t="s">
        <v>867</v>
      </c>
    </row>
    <row r="50" customFormat="false" ht="15" hidden="false" customHeight="false" outlineLevel="0" collapsed="false">
      <c r="A50" s="37" t="s">
        <v>201</v>
      </c>
      <c r="B50" s="38" t="s">
        <v>904</v>
      </c>
      <c r="C50" s="38" t="s">
        <v>857</v>
      </c>
    </row>
    <row r="51" customFormat="false" ht="15" hidden="false" customHeight="false" outlineLevel="0" collapsed="false">
      <c r="A51" s="37" t="s">
        <v>202</v>
      </c>
      <c r="B51" s="38" t="s">
        <v>905</v>
      </c>
      <c r="C51" s="38" t="s">
        <v>859</v>
      </c>
    </row>
    <row r="52" customFormat="false" ht="15" hidden="false" customHeight="false" outlineLevel="0" collapsed="false">
      <c r="A52" s="37" t="s">
        <v>204</v>
      </c>
      <c r="B52" s="38" t="s">
        <v>906</v>
      </c>
      <c r="C52" s="38" t="s">
        <v>859</v>
      </c>
    </row>
    <row r="53" customFormat="false" ht="15" hidden="false" customHeight="false" outlineLevel="0" collapsed="false">
      <c r="A53" s="37" t="s">
        <v>205</v>
      </c>
      <c r="B53" s="38" t="s">
        <v>907</v>
      </c>
      <c r="C53" s="38" t="s">
        <v>859</v>
      </c>
    </row>
    <row r="54" customFormat="false" ht="15" hidden="false" customHeight="false" outlineLevel="0" collapsed="false">
      <c r="A54" s="37" t="s">
        <v>207</v>
      </c>
      <c r="B54" s="38" t="s">
        <v>882</v>
      </c>
      <c r="C54" s="38" t="s">
        <v>851</v>
      </c>
    </row>
    <row r="55" customFormat="false" ht="15" hidden="false" customHeight="false" outlineLevel="0" collapsed="false">
      <c r="A55" s="37" t="s">
        <v>209</v>
      </c>
      <c r="B55" s="36" t="s">
        <v>908</v>
      </c>
      <c r="C55" s="38" t="s">
        <v>870</v>
      </c>
    </row>
    <row r="56" customFormat="false" ht="15" hidden="false" customHeight="false" outlineLevel="0" collapsed="false">
      <c r="A56" s="37" t="s">
        <v>211</v>
      </c>
      <c r="B56" s="38" t="s">
        <v>909</v>
      </c>
      <c r="C56" s="38" t="s">
        <v>857</v>
      </c>
    </row>
    <row r="57" customFormat="false" ht="15" hidden="false" customHeight="false" outlineLevel="0" collapsed="false">
      <c r="A57" s="37" t="s">
        <v>213</v>
      </c>
      <c r="B57" s="38" t="s">
        <v>910</v>
      </c>
      <c r="C57" s="38" t="s">
        <v>851</v>
      </c>
    </row>
    <row r="58" customFormat="false" ht="15" hidden="false" customHeight="false" outlineLevel="0" collapsed="false">
      <c r="A58" s="37" t="s">
        <v>215</v>
      </c>
      <c r="B58" s="38" t="s">
        <v>911</v>
      </c>
      <c r="C58" s="38" t="s">
        <v>853</v>
      </c>
    </row>
    <row r="59" customFormat="false" ht="15" hidden="false" customHeight="false" outlineLevel="0" collapsed="false">
      <c r="A59" s="37" t="s">
        <v>217</v>
      </c>
      <c r="B59" s="38" t="s">
        <v>912</v>
      </c>
      <c r="C59" s="38" t="s">
        <v>874</v>
      </c>
    </row>
    <row r="60" customFormat="false" ht="15" hidden="false" customHeight="false" outlineLevel="0" collapsed="false">
      <c r="A60" s="37" t="s">
        <v>219</v>
      </c>
      <c r="B60" s="38" t="s">
        <v>886</v>
      </c>
      <c r="C60" s="38" t="s">
        <v>859</v>
      </c>
    </row>
    <row r="61" customFormat="false" ht="15" hidden="false" customHeight="false" outlineLevel="0" collapsed="false">
      <c r="A61" s="37" t="s">
        <v>221</v>
      </c>
      <c r="B61" s="38" t="s">
        <v>913</v>
      </c>
      <c r="C61" s="38" t="s">
        <v>859</v>
      </c>
    </row>
    <row r="62" customFormat="false" ht="15" hidden="false" customHeight="false" outlineLevel="0" collapsed="false">
      <c r="A62" s="37" t="s">
        <v>222</v>
      </c>
      <c r="B62" s="36" t="s">
        <v>914</v>
      </c>
      <c r="C62" s="38" t="s">
        <v>870</v>
      </c>
    </row>
    <row r="63" customFormat="false" ht="15" hidden="false" customHeight="false" outlineLevel="0" collapsed="false">
      <c r="A63" s="37" t="s">
        <v>224</v>
      </c>
      <c r="B63" s="38" t="s">
        <v>915</v>
      </c>
      <c r="C63" s="38" t="s">
        <v>853</v>
      </c>
    </row>
    <row r="64" customFormat="false" ht="15" hidden="false" customHeight="false" outlineLevel="0" collapsed="false">
      <c r="A64" s="37" t="s">
        <v>226</v>
      </c>
      <c r="B64" s="38" t="s">
        <v>916</v>
      </c>
      <c r="C64" s="38" t="s">
        <v>874</v>
      </c>
    </row>
    <row r="65" customFormat="false" ht="15" hidden="false" customHeight="false" outlineLevel="0" collapsed="false">
      <c r="A65" s="37" t="s">
        <v>227</v>
      </c>
      <c r="B65" s="38" t="s">
        <v>917</v>
      </c>
      <c r="C65" s="38" t="s">
        <v>851</v>
      </c>
    </row>
    <row r="66" customFormat="false" ht="15" hidden="false" customHeight="false" outlineLevel="0" collapsed="false">
      <c r="A66" s="37" t="s">
        <v>228</v>
      </c>
      <c r="B66" s="38" t="s">
        <v>918</v>
      </c>
      <c r="C66" s="38" t="s">
        <v>870</v>
      </c>
    </row>
    <row r="67" customFormat="false" ht="15" hidden="false" customHeight="false" outlineLevel="0" collapsed="false">
      <c r="A67" s="37" t="s">
        <v>230</v>
      </c>
      <c r="B67" s="38" t="s">
        <v>919</v>
      </c>
      <c r="C67" s="38" t="s">
        <v>874</v>
      </c>
    </row>
    <row r="68" customFormat="false" ht="15" hidden="false" customHeight="false" outlineLevel="0" collapsed="false">
      <c r="A68" s="37" t="s">
        <v>232</v>
      </c>
      <c r="B68" s="38" t="s">
        <v>920</v>
      </c>
      <c r="C68" s="38" t="s">
        <v>874</v>
      </c>
    </row>
    <row r="69" customFormat="false" ht="15" hidden="false" customHeight="false" outlineLevel="0" collapsed="false">
      <c r="A69" s="37" t="s">
        <v>234</v>
      </c>
      <c r="B69" s="38" t="s">
        <v>921</v>
      </c>
      <c r="C69" s="38" t="s">
        <v>867</v>
      </c>
    </row>
    <row r="70" customFormat="false" ht="15" hidden="false" customHeight="false" outlineLevel="0" collapsed="false">
      <c r="A70" s="37" t="s">
        <v>236</v>
      </c>
      <c r="B70" s="38" t="s">
        <v>864</v>
      </c>
      <c r="C70" s="38" t="s">
        <v>859</v>
      </c>
    </row>
    <row r="71" customFormat="false" ht="15" hidden="false" customHeight="false" outlineLevel="0" collapsed="false">
      <c r="A71" s="37" t="s">
        <v>238</v>
      </c>
      <c r="B71" s="38" t="s">
        <v>922</v>
      </c>
      <c r="C71" s="38" t="s">
        <v>853</v>
      </c>
    </row>
    <row r="72" customFormat="false" ht="15" hidden="false" customHeight="false" outlineLevel="0" collapsed="false">
      <c r="A72" s="37" t="s">
        <v>239</v>
      </c>
      <c r="B72" s="38" t="s">
        <v>923</v>
      </c>
      <c r="C72" s="38" t="s">
        <v>867</v>
      </c>
    </row>
    <row r="73" customFormat="false" ht="15" hidden="false" customHeight="false" outlineLevel="0" collapsed="false">
      <c r="A73" s="37" t="s">
        <v>240</v>
      </c>
      <c r="B73" s="38" t="s">
        <v>911</v>
      </c>
      <c r="C73" s="38" t="s">
        <v>853</v>
      </c>
    </row>
    <row r="74" customFormat="false" ht="15" hidden="false" customHeight="false" outlineLevel="0" collapsed="false">
      <c r="A74" s="37" t="s">
        <v>242</v>
      </c>
      <c r="B74" s="38" t="s">
        <v>881</v>
      </c>
      <c r="C74" s="38" t="s">
        <v>855</v>
      </c>
    </row>
    <row r="75" customFormat="false" ht="15" hidden="false" customHeight="false" outlineLevel="0" collapsed="false">
      <c r="A75" s="37" t="s">
        <v>244</v>
      </c>
      <c r="B75" s="38" t="s">
        <v>872</v>
      </c>
      <c r="C75" s="38" t="s">
        <v>867</v>
      </c>
    </row>
    <row r="76" customFormat="false" ht="15" hidden="false" customHeight="false" outlineLevel="0" collapsed="false">
      <c r="A76" s="37" t="s">
        <v>246</v>
      </c>
      <c r="B76" s="38" t="s">
        <v>924</v>
      </c>
      <c r="C76" s="38" t="s">
        <v>859</v>
      </c>
    </row>
    <row r="77" customFormat="false" ht="15" hidden="false" customHeight="false" outlineLevel="0" collapsed="false">
      <c r="A77" s="37" t="s">
        <v>248</v>
      </c>
      <c r="B77" s="38" t="s">
        <v>925</v>
      </c>
      <c r="C77" s="38" t="s">
        <v>867</v>
      </c>
    </row>
    <row r="78" customFormat="false" ht="15" hidden="false" customHeight="false" outlineLevel="0" collapsed="false">
      <c r="A78" s="37" t="s">
        <v>250</v>
      </c>
      <c r="B78" s="38" t="s">
        <v>926</v>
      </c>
      <c r="C78" s="38" t="s">
        <v>867</v>
      </c>
    </row>
    <row r="79" customFormat="false" ht="15" hidden="false" customHeight="false" outlineLevel="0" collapsed="false">
      <c r="A79" s="37" t="s">
        <v>252</v>
      </c>
      <c r="B79" s="38" t="s">
        <v>897</v>
      </c>
      <c r="C79" s="38" t="s">
        <v>870</v>
      </c>
    </row>
    <row r="80" customFormat="false" ht="15" hidden="false" customHeight="false" outlineLevel="0" collapsed="false">
      <c r="A80" s="37" t="s">
        <v>254</v>
      </c>
      <c r="B80" s="38" t="s">
        <v>927</v>
      </c>
      <c r="C80" s="38" t="s">
        <v>874</v>
      </c>
    </row>
    <row r="81" customFormat="false" ht="15" hidden="false" customHeight="false" outlineLevel="0" collapsed="false">
      <c r="A81" s="37" t="s">
        <v>256</v>
      </c>
      <c r="B81" s="38" t="s">
        <v>928</v>
      </c>
      <c r="C81" s="38" t="s">
        <v>851</v>
      </c>
    </row>
    <row r="82" customFormat="false" ht="15" hidden="false" customHeight="false" outlineLevel="0" collapsed="false">
      <c r="A82" s="37" t="s">
        <v>257</v>
      </c>
      <c r="B82" s="38" t="s">
        <v>869</v>
      </c>
      <c r="C82" s="38" t="s">
        <v>870</v>
      </c>
    </row>
    <row r="83" customFormat="false" ht="15" hidden="false" customHeight="false" outlineLevel="0" collapsed="false">
      <c r="A83" s="37" t="s">
        <v>259</v>
      </c>
      <c r="B83" s="38" t="s">
        <v>929</v>
      </c>
      <c r="C83" s="38" t="s">
        <v>853</v>
      </c>
    </row>
    <row r="84" customFormat="false" ht="15" hidden="false" customHeight="false" outlineLevel="0" collapsed="false">
      <c r="A84" s="37" t="s">
        <v>260</v>
      </c>
      <c r="B84" s="38" t="s">
        <v>930</v>
      </c>
      <c r="C84" s="38" t="s">
        <v>855</v>
      </c>
    </row>
    <row r="85" customFormat="false" ht="15" hidden="false" customHeight="false" outlineLevel="0" collapsed="false">
      <c r="A85" s="37" t="s">
        <v>261</v>
      </c>
      <c r="B85" s="38" t="s">
        <v>931</v>
      </c>
      <c r="C85" s="38" t="s">
        <v>859</v>
      </c>
    </row>
    <row r="86" customFormat="false" ht="15" hidden="false" customHeight="false" outlineLevel="0" collapsed="false">
      <c r="A86" s="37" t="s">
        <v>263</v>
      </c>
      <c r="B86" s="38" t="s">
        <v>886</v>
      </c>
      <c r="C86" s="38" t="s">
        <v>859</v>
      </c>
    </row>
    <row r="87" customFormat="false" ht="15" hidden="false" customHeight="false" outlineLevel="0" collapsed="false">
      <c r="A87" s="37" t="s">
        <v>264</v>
      </c>
      <c r="B87" s="38" t="s">
        <v>913</v>
      </c>
      <c r="C87" s="38" t="s">
        <v>859</v>
      </c>
    </row>
    <row r="88" customFormat="false" ht="15" hidden="false" customHeight="false" outlineLevel="0" collapsed="false">
      <c r="A88" s="37" t="s">
        <v>265</v>
      </c>
      <c r="B88" s="38" t="s">
        <v>932</v>
      </c>
      <c r="C88" s="38" t="s">
        <v>857</v>
      </c>
    </row>
    <row r="89" customFormat="false" ht="15" hidden="false" customHeight="false" outlineLevel="0" collapsed="false">
      <c r="A89" s="37" t="s">
        <v>266</v>
      </c>
      <c r="B89" s="38" t="s">
        <v>933</v>
      </c>
      <c r="C89" s="38" t="s">
        <v>853</v>
      </c>
    </row>
    <row r="90" customFormat="false" ht="15" hidden="false" customHeight="false" outlineLevel="0" collapsed="false">
      <c r="A90" s="37" t="s">
        <v>268</v>
      </c>
      <c r="B90" s="38" t="s">
        <v>858</v>
      </c>
      <c r="C90" s="38" t="s">
        <v>859</v>
      </c>
    </row>
    <row r="91" customFormat="false" ht="15" hidden="false" customHeight="false" outlineLevel="0" collapsed="false">
      <c r="A91" s="37" t="s">
        <v>270</v>
      </c>
      <c r="B91" s="38" t="s">
        <v>934</v>
      </c>
      <c r="C91" s="38" t="s">
        <v>874</v>
      </c>
    </row>
    <row r="92" customFormat="false" ht="15" hidden="false" customHeight="false" outlineLevel="0" collapsed="false">
      <c r="A92" s="37" t="s">
        <v>271</v>
      </c>
      <c r="B92" s="38" t="s">
        <v>924</v>
      </c>
      <c r="C92" s="38" t="s">
        <v>859</v>
      </c>
    </row>
    <row r="93" customFormat="false" ht="15" hidden="false" customHeight="false" outlineLevel="0" collapsed="false">
      <c r="A93" s="37" t="s">
        <v>272</v>
      </c>
      <c r="B93" s="38" t="s">
        <v>856</v>
      </c>
      <c r="C93" s="38" t="s">
        <v>857</v>
      </c>
    </row>
    <row r="94" customFormat="false" ht="15" hidden="false" customHeight="false" outlineLevel="0" collapsed="false">
      <c r="A94" s="37" t="s">
        <v>274</v>
      </c>
      <c r="B94" s="38" t="s">
        <v>911</v>
      </c>
      <c r="C94" s="38" t="s">
        <v>853</v>
      </c>
    </row>
    <row r="95" customFormat="false" ht="15" hidden="false" customHeight="false" outlineLevel="0" collapsed="false">
      <c r="A95" s="37" t="s">
        <v>276</v>
      </c>
      <c r="B95" s="38" t="s">
        <v>878</v>
      </c>
      <c r="C95" s="38" t="s">
        <v>867</v>
      </c>
    </row>
    <row r="96" customFormat="false" ht="15" hidden="false" customHeight="false" outlineLevel="0" collapsed="false">
      <c r="A96" s="37" t="s">
        <v>278</v>
      </c>
      <c r="B96" s="38" t="s">
        <v>891</v>
      </c>
      <c r="C96" s="38" t="s">
        <v>867</v>
      </c>
    </row>
    <row r="97" customFormat="false" ht="15" hidden="false" customHeight="false" outlineLevel="0" collapsed="false">
      <c r="A97" s="37" t="s">
        <v>279</v>
      </c>
      <c r="B97" s="36" t="s">
        <v>914</v>
      </c>
      <c r="C97" s="38" t="s">
        <v>870</v>
      </c>
    </row>
    <row r="98" customFormat="false" ht="15" hidden="false" customHeight="false" outlineLevel="0" collapsed="false">
      <c r="A98" s="37" t="s">
        <v>281</v>
      </c>
      <c r="B98" s="38" t="s">
        <v>935</v>
      </c>
      <c r="C98" s="38" t="s">
        <v>867</v>
      </c>
    </row>
    <row r="99" customFormat="false" ht="15" hidden="false" customHeight="false" outlineLevel="0" collapsed="false">
      <c r="A99" s="37" t="s">
        <v>283</v>
      </c>
      <c r="B99" s="38" t="s">
        <v>924</v>
      </c>
      <c r="C99" s="38" t="s">
        <v>859</v>
      </c>
    </row>
    <row r="100" customFormat="false" ht="15" hidden="false" customHeight="false" outlineLevel="0" collapsed="false">
      <c r="A100" s="37" t="s">
        <v>285</v>
      </c>
      <c r="B100" s="38" t="s">
        <v>936</v>
      </c>
      <c r="C100" s="38" t="s">
        <v>859</v>
      </c>
    </row>
    <row r="101" customFormat="false" ht="15" hidden="false" customHeight="false" outlineLevel="0" collapsed="false">
      <c r="A101" s="37" t="s">
        <v>286</v>
      </c>
      <c r="B101" s="38" t="s">
        <v>937</v>
      </c>
      <c r="C101" s="38" t="s">
        <v>880</v>
      </c>
    </row>
    <row r="102" customFormat="false" ht="15" hidden="false" customHeight="false" outlineLevel="0" collapsed="false">
      <c r="A102" s="37" t="s">
        <v>287</v>
      </c>
      <c r="B102" s="38" t="s">
        <v>938</v>
      </c>
      <c r="C102" s="38" t="s">
        <v>855</v>
      </c>
    </row>
    <row r="103" customFormat="false" ht="15" hidden="false" customHeight="false" outlineLevel="0" collapsed="false">
      <c r="A103" s="37" t="s">
        <v>289</v>
      </c>
      <c r="B103" s="38" t="s">
        <v>939</v>
      </c>
      <c r="C103" s="38" t="s">
        <v>857</v>
      </c>
    </row>
    <row r="104" customFormat="false" ht="15" hidden="false" customHeight="false" outlineLevel="0" collapsed="false">
      <c r="A104" s="37" t="s">
        <v>291</v>
      </c>
      <c r="B104" s="38" t="s">
        <v>940</v>
      </c>
      <c r="C104" s="38" t="s">
        <v>867</v>
      </c>
    </row>
    <row r="105" customFormat="false" ht="15" hidden="false" customHeight="false" outlineLevel="0" collapsed="false">
      <c r="A105" s="37" t="s">
        <v>293</v>
      </c>
      <c r="B105" s="38" t="s">
        <v>941</v>
      </c>
      <c r="C105" s="38" t="s">
        <v>880</v>
      </c>
    </row>
    <row r="106" customFormat="false" ht="15" hidden="false" customHeight="false" outlineLevel="0" collapsed="false">
      <c r="A106" s="37" t="s">
        <v>295</v>
      </c>
      <c r="B106" s="38" t="s">
        <v>942</v>
      </c>
      <c r="C106" s="38" t="s">
        <v>851</v>
      </c>
    </row>
    <row r="107" customFormat="false" ht="15" hidden="false" customHeight="false" outlineLevel="0" collapsed="false">
      <c r="A107" s="37" t="s">
        <v>297</v>
      </c>
      <c r="B107" s="38" t="s">
        <v>943</v>
      </c>
      <c r="C107" s="38" t="s">
        <v>857</v>
      </c>
    </row>
    <row r="108" customFormat="false" ht="15" hidden="false" customHeight="false" outlineLevel="0" collapsed="false">
      <c r="A108" s="37" t="s">
        <v>299</v>
      </c>
      <c r="B108" s="38" t="s">
        <v>884</v>
      </c>
      <c r="C108" s="38" t="s">
        <v>853</v>
      </c>
    </row>
    <row r="109" customFormat="false" ht="15" hidden="false" customHeight="false" outlineLevel="0" collapsed="false">
      <c r="A109" s="37" t="s">
        <v>301</v>
      </c>
      <c r="B109" s="38" t="s">
        <v>878</v>
      </c>
      <c r="C109" s="38" t="s">
        <v>867</v>
      </c>
    </row>
    <row r="110" customFormat="false" ht="15" hidden="false" customHeight="false" outlineLevel="0" collapsed="false">
      <c r="A110" s="37" t="s">
        <v>302</v>
      </c>
      <c r="B110" s="38" t="s">
        <v>906</v>
      </c>
      <c r="C110" s="38" t="s">
        <v>859</v>
      </c>
    </row>
    <row r="111" customFormat="false" ht="15" hidden="false" customHeight="false" outlineLevel="0" collapsed="false">
      <c r="A111" s="37" t="s">
        <v>304</v>
      </c>
      <c r="B111" s="38" t="s">
        <v>944</v>
      </c>
      <c r="C111" s="38" t="s">
        <v>855</v>
      </c>
    </row>
    <row r="112" customFormat="false" ht="15" hidden="false" customHeight="false" outlineLevel="0" collapsed="false">
      <c r="A112" s="37" t="s">
        <v>305</v>
      </c>
      <c r="B112" s="38" t="s">
        <v>892</v>
      </c>
      <c r="C112" s="38" t="s">
        <v>853</v>
      </c>
    </row>
    <row r="113" customFormat="false" ht="15" hidden="false" customHeight="false" outlineLevel="0" collapsed="false">
      <c r="A113" s="37" t="s">
        <v>307</v>
      </c>
      <c r="B113" s="38" t="s">
        <v>875</v>
      </c>
      <c r="C113" s="38" t="s">
        <v>859</v>
      </c>
    </row>
    <row r="114" customFormat="false" ht="15" hidden="false" customHeight="false" outlineLevel="0" collapsed="false">
      <c r="A114" s="37" t="s">
        <v>309</v>
      </c>
      <c r="B114" s="38" t="s">
        <v>945</v>
      </c>
      <c r="C114" s="38" t="s">
        <v>867</v>
      </c>
    </row>
    <row r="115" customFormat="false" ht="15" hidden="false" customHeight="false" outlineLevel="0" collapsed="false">
      <c r="A115" s="37" t="s">
        <v>310</v>
      </c>
      <c r="B115" s="38" t="s">
        <v>920</v>
      </c>
      <c r="C115" s="38" t="s">
        <v>874</v>
      </c>
    </row>
    <row r="116" customFormat="false" ht="15" hidden="false" customHeight="false" outlineLevel="0" collapsed="false">
      <c r="A116" s="37" t="s">
        <v>312</v>
      </c>
      <c r="B116" s="38" t="s">
        <v>885</v>
      </c>
      <c r="C116" s="38" t="s">
        <v>859</v>
      </c>
    </row>
    <row r="117" customFormat="false" ht="15" hidden="false" customHeight="false" outlineLevel="0" collapsed="false">
      <c r="A117" s="37" t="s">
        <v>313</v>
      </c>
      <c r="B117" s="38" t="s">
        <v>868</v>
      </c>
      <c r="C117" s="38" t="s">
        <v>855</v>
      </c>
    </row>
    <row r="118" customFormat="false" ht="15" hidden="false" customHeight="false" outlineLevel="0" collapsed="false">
      <c r="A118" s="37" t="s">
        <v>315</v>
      </c>
      <c r="B118" s="38" t="s">
        <v>946</v>
      </c>
      <c r="C118" s="38" t="s">
        <v>851</v>
      </c>
    </row>
    <row r="119" customFormat="false" ht="15" hidden="false" customHeight="false" outlineLevel="0" collapsed="false">
      <c r="A119" s="37" t="s">
        <v>316</v>
      </c>
      <c r="B119" s="38" t="s">
        <v>947</v>
      </c>
      <c r="C119" s="38" t="s">
        <v>857</v>
      </c>
    </row>
    <row r="120" customFormat="false" ht="15" hidden="false" customHeight="false" outlineLevel="0" collapsed="false">
      <c r="A120" s="37" t="s">
        <v>317</v>
      </c>
      <c r="B120" s="38" t="s">
        <v>865</v>
      </c>
      <c r="C120" s="38" t="s">
        <v>853</v>
      </c>
    </row>
    <row r="121" customFormat="false" ht="15" hidden="false" customHeight="false" outlineLevel="0" collapsed="false">
      <c r="A121" s="37" t="s">
        <v>319</v>
      </c>
      <c r="B121" s="36" t="s">
        <v>948</v>
      </c>
      <c r="C121" s="38" t="s">
        <v>870</v>
      </c>
    </row>
    <row r="122" customFormat="false" ht="15" hidden="false" customHeight="false" outlineLevel="0" collapsed="false">
      <c r="A122" s="37" t="s">
        <v>321</v>
      </c>
      <c r="B122" s="38" t="s">
        <v>949</v>
      </c>
      <c r="C122" s="38" t="s">
        <v>874</v>
      </c>
    </row>
    <row r="123" customFormat="false" ht="15" hidden="false" customHeight="false" outlineLevel="0" collapsed="false">
      <c r="A123" s="37" t="s">
        <v>322</v>
      </c>
      <c r="B123" s="38" t="s">
        <v>950</v>
      </c>
      <c r="C123" s="38" t="s">
        <v>870</v>
      </c>
    </row>
    <row r="124" customFormat="false" ht="15" hidden="false" customHeight="false" outlineLevel="0" collapsed="false">
      <c r="A124" s="37" t="s">
        <v>323</v>
      </c>
      <c r="B124" s="38" t="s">
        <v>951</v>
      </c>
      <c r="C124" s="38" t="s">
        <v>859</v>
      </c>
    </row>
    <row r="125" customFormat="false" ht="15" hidden="false" customHeight="false" outlineLevel="0" collapsed="false">
      <c r="A125" s="37" t="s">
        <v>325</v>
      </c>
      <c r="B125" s="38" t="s">
        <v>952</v>
      </c>
      <c r="C125" s="38" t="s">
        <v>853</v>
      </c>
    </row>
    <row r="126" customFormat="false" ht="15" hidden="false" customHeight="false" outlineLevel="0" collapsed="false">
      <c r="A126" s="37" t="s">
        <v>327</v>
      </c>
      <c r="B126" s="38" t="s">
        <v>883</v>
      </c>
      <c r="C126" s="38" t="s">
        <v>859</v>
      </c>
    </row>
    <row r="127" customFormat="false" ht="15" hidden="false" customHeight="false" outlineLevel="0" collapsed="false">
      <c r="A127" s="37" t="s">
        <v>329</v>
      </c>
      <c r="B127" s="38" t="s">
        <v>953</v>
      </c>
      <c r="C127" s="38" t="s">
        <v>874</v>
      </c>
    </row>
    <row r="128" customFormat="false" ht="15" hidden="false" customHeight="false" outlineLevel="0" collapsed="false">
      <c r="A128" s="37" t="s">
        <v>331</v>
      </c>
      <c r="B128" s="38" t="s">
        <v>954</v>
      </c>
      <c r="C128" s="38" t="s">
        <v>867</v>
      </c>
    </row>
    <row r="129" customFormat="false" ht="15" hidden="false" customHeight="false" outlineLevel="0" collapsed="false">
      <c r="A129" s="37" t="s">
        <v>333</v>
      </c>
      <c r="B129" s="38" t="s">
        <v>864</v>
      </c>
      <c r="C129" s="38" t="s">
        <v>859</v>
      </c>
    </row>
    <row r="130" customFormat="false" ht="15" hidden="false" customHeight="false" outlineLevel="0" collapsed="false">
      <c r="A130" s="37" t="s">
        <v>335</v>
      </c>
      <c r="B130" s="38" t="s">
        <v>955</v>
      </c>
      <c r="C130" s="38" t="s">
        <v>859</v>
      </c>
    </row>
    <row r="131" customFormat="false" ht="15" hidden="false" customHeight="false" outlineLevel="0" collapsed="false">
      <c r="A131" s="37" t="s">
        <v>336</v>
      </c>
      <c r="B131" s="38" t="s">
        <v>920</v>
      </c>
      <c r="C131" s="38" t="s">
        <v>874</v>
      </c>
    </row>
    <row r="132" customFormat="false" ht="15" hidden="false" customHeight="false" outlineLevel="0" collapsed="false">
      <c r="A132" s="37" t="s">
        <v>337</v>
      </c>
      <c r="B132" s="38" t="s">
        <v>858</v>
      </c>
      <c r="C132" s="38" t="s">
        <v>859</v>
      </c>
    </row>
    <row r="133" customFormat="false" ht="15" hidden="false" customHeight="false" outlineLevel="0" collapsed="false">
      <c r="A133" s="37" t="s">
        <v>338</v>
      </c>
      <c r="B133" s="38" t="s">
        <v>944</v>
      </c>
      <c r="C133" s="38" t="s">
        <v>855</v>
      </c>
    </row>
    <row r="134" customFormat="false" ht="15" hidden="false" customHeight="false" outlineLevel="0" collapsed="false">
      <c r="A134" s="37" t="s">
        <v>340</v>
      </c>
      <c r="B134" s="38" t="s">
        <v>956</v>
      </c>
      <c r="C134" s="38" t="s">
        <v>874</v>
      </c>
    </row>
    <row r="135" customFormat="false" ht="15" hidden="false" customHeight="false" outlineLevel="0" collapsed="false">
      <c r="A135" s="37" t="s">
        <v>342</v>
      </c>
      <c r="B135" s="38" t="s">
        <v>957</v>
      </c>
      <c r="C135" s="38" t="s">
        <v>867</v>
      </c>
    </row>
    <row r="136" customFormat="false" ht="15" hidden="false" customHeight="false" outlineLevel="0" collapsed="false">
      <c r="A136" s="37" t="s">
        <v>343</v>
      </c>
      <c r="B136" s="38" t="s">
        <v>869</v>
      </c>
      <c r="C136" s="38" t="s">
        <v>870</v>
      </c>
    </row>
    <row r="137" customFormat="false" ht="15" hidden="false" customHeight="false" outlineLevel="0" collapsed="false">
      <c r="A137" s="37" t="s">
        <v>344</v>
      </c>
      <c r="B137" s="38" t="s">
        <v>958</v>
      </c>
      <c r="C137" s="38" t="s">
        <v>859</v>
      </c>
    </row>
    <row r="138" customFormat="false" ht="15" hidden="false" customHeight="false" outlineLevel="0" collapsed="false">
      <c r="A138" s="37" t="s">
        <v>345</v>
      </c>
      <c r="B138" s="38" t="s">
        <v>959</v>
      </c>
      <c r="C138" s="38" t="s">
        <v>880</v>
      </c>
    </row>
    <row r="139" customFormat="false" ht="15" hidden="false" customHeight="false" outlineLevel="0" collapsed="false">
      <c r="A139" s="37" t="s">
        <v>346</v>
      </c>
      <c r="B139" s="38" t="s">
        <v>895</v>
      </c>
      <c r="C139" s="38" t="s">
        <v>853</v>
      </c>
    </row>
    <row r="140" customFormat="false" ht="15" hidden="false" customHeight="false" outlineLevel="0" collapsed="false">
      <c r="A140" s="37" t="s">
        <v>347</v>
      </c>
      <c r="B140" s="38" t="s">
        <v>960</v>
      </c>
      <c r="C140" s="38" t="s">
        <v>851</v>
      </c>
    </row>
    <row r="141" customFormat="false" ht="15" hidden="false" customHeight="false" outlineLevel="0" collapsed="false">
      <c r="A141" s="37" t="s">
        <v>348</v>
      </c>
      <c r="B141" s="38" t="s">
        <v>894</v>
      </c>
      <c r="C141" s="38" t="s">
        <v>859</v>
      </c>
    </row>
    <row r="142" customFormat="false" ht="15" hidden="false" customHeight="false" outlineLevel="0" collapsed="false">
      <c r="A142" s="37" t="s">
        <v>349</v>
      </c>
      <c r="B142" s="38" t="s">
        <v>927</v>
      </c>
      <c r="C142" s="38" t="s">
        <v>874</v>
      </c>
    </row>
    <row r="143" customFormat="false" ht="15" hidden="false" customHeight="false" outlineLevel="0" collapsed="false">
      <c r="A143" s="37" t="s">
        <v>351</v>
      </c>
      <c r="B143" s="38" t="s">
        <v>961</v>
      </c>
      <c r="C143" s="38" t="s">
        <v>874</v>
      </c>
    </row>
    <row r="144" customFormat="false" ht="15" hidden="false" customHeight="false" outlineLevel="0" collapsed="false">
      <c r="A144" s="37" t="s">
        <v>353</v>
      </c>
      <c r="B144" s="38" t="s">
        <v>962</v>
      </c>
      <c r="C144" s="38" t="s">
        <v>880</v>
      </c>
    </row>
    <row r="145" customFormat="false" ht="15" hidden="false" customHeight="false" outlineLevel="0" collapsed="false">
      <c r="A145" s="37" t="s">
        <v>355</v>
      </c>
      <c r="B145" s="38" t="s">
        <v>963</v>
      </c>
      <c r="C145" s="38" t="s">
        <v>874</v>
      </c>
    </row>
    <row r="146" customFormat="false" ht="15" hidden="false" customHeight="false" outlineLevel="0" collapsed="false">
      <c r="A146" s="37" t="s">
        <v>357</v>
      </c>
      <c r="B146" s="38" t="s">
        <v>898</v>
      </c>
      <c r="C146" s="38" t="s">
        <v>853</v>
      </c>
    </row>
    <row r="147" customFormat="false" ht="15" hidden="false" customHeight="false" outlineLevel="0" collapsed="false">
      <c r="A147" s="37" t="s">
        <v>358</v>
      </c>
      <c r="B147" s="38" t="s">
        <v>945</v>
      </c>
      <c r="C147" s="38" t="s">
        <v>867</v>
      </c>
    </row>
    <row r="148" customFormat="false" ht="15" hidden="false" customHeight="false" outlineLevel="0" collapsed="false">
      <c r="A148" s="37" t="s">
        <v>359</v>
      </c>
      <c r="B148" s="38" t="s">
        <v>964</v>
      </c>
      <c r="C148" s="38" t="s">
        <v>867</v>
      </c>
    </row>
    <row r="149" customFormat="false" ht="15" hidden="false" customHeight="false" outlineLevel="0" collapsed="false">
      <c r="A149" s="37" t="s">
        <v>361</v>
      </c>
      <c r="B149" s="38" t="s">
        <v>965</v>
      </c>
      <c r="C149" s="38" t="s">
        <v>874</v>
      </c>
    </row>
    <row r="150" customFormat="false" ht="15" hidden="false" customHeight="false" outlineLevel="0" collapsed="false">
      <c r="A150" s="37" t="s">
        <v>363</v>
      </c>
      <c r="B150" s="38" t="s">
        <v>952</v>
      </c>
      <c r="C150" s="38" t="s">
        <v>853</v>
      </c>
    </row>
    <row r="151" customFormat="false" ht="15" hidden="false" customHeight="false" outlineLevel="0" collapsed="false">
      <c r="A151" s="37" t="s">
        <v>365</v>
      </c>
      <c r="B151" s="38" t="s">
        <v>875</v>
      </c>
      <c r="C151" s="38" t="s">
        <v>859</v>
      </c>
    </row>
    <row r="152" customFormat="false" ht="15" hidden="false" customHeight="false" outlineLevel="0" collapsed="false">
      <c r="A152" s="37" t="s">
        <v>366</v>
      </c>
      <c r="B152" s="38" t="s">
        <v>966</v>
      </c>
      <c r="C152" s="38" t="s">
        <v>855</v>
      </c>
    </row>
    <row r="153" customFormat="false" ht="15" hidden="false" customHeight="false" outlineLevel="0" collapsed="false">
      <c r="A153" s="37" t="s">
        <v>368</v>
      </c>
      <c r="B153" s="38" t="s">
        <v>967</v>
      </c>
      <c r="C153" s="38" t="s">
        <v>855</v>
      </c>
    </row>
    <row r="154" customFormat="false" ht="15" hidden="false" customHeight="false" outlineLevel="0" collapsed="false">
      <c r="A154" s="37" t="s">
        <v>370</v>
      </c>
      <c r="B154" s="38" t="s">
        <v>931</v>
      </c>
      <c r="C154" s="38" t="s">
        <v>859</v>
      </c>
    </row>
    <row r="155" customFormat="false" ht="15" hidden="false" customHeight="false" outlineLevel="0" collapsed="false">
      <c r="A155" s="37" t="s">
        <v>371</v>
      </c>
      <c r="B155" s="38" t="s">
        <v>919</v>
      </c>
      <c r="C155" s="38" t="s">
        <v>874</v>
      </c>
    </row>
    <row r="156" customFormat="false" ht="15" hidden="false" customHeight="false" outlineLevel="0" collapsed="false">
      <c r="A156" s="37" t="s">
        <v>373</v>
      </c>
      <c r="B156" s="38" t="s">
        <v>968</v>
      </c>
      <c r="C156" s="38" t="s">
        <v>859</v>
      </c>
    </row>
    <row r="157" customFormat="false" ht="15" hidden="false" customHeight="false" outlineLevel="0" collapsed="false">
      <c r="A157" s="37" t="s">
        <v>375</v>
      </c>
      <c r="B157" s="38" t="s">
        <v>969</v>
      </c>
      <c r="C157" s="38" t="s">
        <v>870</v>
      </c>
    </row>
    <row r="158" customFormat="false" ht="15" hidden="false" customHeight="false" outlineLevel="0" collapsed="false">
      <c r="A158" s="37" t="s">
        <v>377</v>
      </c>
      <c r="B158" s="38" t="s">
        <v>901</v>
      </c>
      <c r="C158" s="38" t="s">
        <v>867</v>
      </c>
    </row>
    <row r="159" customFormat="false" ht="15" hidden="false" customHeight="false" outlineLevel="0" collapsed="false">
      <c r="A159" s="37" t="s">
        <v>378</v>
      </c>
      <c r="B159" s="38" t="s">
        <v>970</v>
      </c>
      <c r="C159" s="38" t="s">
        <v>870</v>
      </c>
    </row>
    <row r="160" customFormat="false" ht="15" hidden="false" customHeight="false" outlineLevel="0" collapsed="false">
      <c r="A160" s="37" t="s">
        <v>379</v>
      </c>
      <c r="B160" s="38" t="s">
        <v>971</v>
      </c>
      <c r="C160" s="38" t="s">
        <v>857</v>
      </c>
    </row>
    <row r="161" customFormat="false" ht="15" hidden="false" customHeight="false" outlineLevel="0" collapsed="false">
      <c r="A161" s="37" t="s">
        <v>381</v>
      </c>
      <c r="B161" s="38" t="s">
        <v>972</v>
      </c>
      <c r="C161" s="38" t="s">
        <v>851</v>
      </c>
    </row>
    <row r="162" customFormat="false" ht="15" hidden="false" customHeight="false" outlineLevel="0" collapsed="false">
      <c r="A162" s="37" t="s">
        <v>382</v>
      </c>
      <c r="B162" s="38" t="s">
        <v>931</v>
      </c>
      <c r="C162" s="38" t="s">
        <v>859</v>
      </c>
    </row>
    <row r="163" customFormat="false" ht="15" hidden="false" customHeight="false" outlineLevel="0" collapsed="false">
      <c r="A163" s="37" t="s">
        <v>384</v>
      </c>
      <c r="B163" s="38" t="s">
        <v>973</v>
      </c>
      <c r="C163" s="38" t="s">
        <v>855</v>
      </c>
    </row>
    <row r="164" customFormat="false" ht="15" hidden="false" customHeight="false" outlineLevel="0" collapsed="false">
      <c r="A164" s="37" t="s">
        <v>386</v>
      </c>
      <c r="B164" s="38" t="s">
        <v>925</v>
      </c>
      <c r="C164" s="38" t="s">
        <v>867</v>
      </c>
    </row>
    <row r="165" customFormat="false" ht="15" hidden="false" customHeight="false" outlineLevel="0" collapsed="false">
      <c r="A165" s="37" t="s">
        <v>388</v>
      </c>
      <c r="B165" s="38" t="s">
        <v>893</v>
      </c>
      <c r="C165" s="38" t="s">
        <v>859</v>
      </c>
    </row>
    <row r="166" customFormat="false" ht="15" hidden="false" customHeight="false" outlineLevel="0" collapsed="false">
      <c r="A166" s="37" t="s">
        <v>390</v>
      </c>
      <c r="B166" s="38" t="s">
        <v>927</v>
      </c>
      <c r="C166" s="38" t="s">
        <v>874</v>
      </c>
    </row>
    <row r="167" customFormat="false" ht="15" hidden="false" customHeight="false" outlineLevel="0" collapsed="false">
      <c r="A167" s="37" t="s">
        <v>392</v>
      </c>
      <c r="B167" s="38" t="s">
        <v>974</v>
      </c>
      <c r="C167" s="38" t="s">
        <v>867</v>
      </c>
    </row>
    <row r="168" customFormat="false" ht="15" hidden="false" customHeight="false" outlineLevel="0" collapsed="false">
      <c r="A168" s="37" t="s">
        <v>394</v>
      </c>
      <c r="B168" s="38" t="s">
        <v>975</v>
      </c>
      <c r="C168" s="38" t="s">
        <v>855</v>
      </c>
    </row>
    <row r="169" customFormat="false" ht="15" hidden="false" customHeight="false" outlineLevel="0" collapsed="false">
      <c r="A169" s="37" t="s">
        <v>395</v>
      </c>
      <c r="B169" s="38" t="s">
        <v>973</v>
      </c>
      <c r="C169" s="38" t="s">
        <v>855</v>
      </c>
    </row>
    <row r="170" customFormat="false" ht="15" hidden="false" customHeight="false" outlineLevel="0" collapsed="false">
      <c r="A170" s="37" t="s">
        <v>397</v>
      </c>
      <c r="B170" s="38" t="s">
        <v>976</v>
      </c>
      <c r="C170" s="38" t="s">
        <v>867</v>
      </c>
    </row>
    <row r="171" customFormat="false" ht="15" hidden="false" customHeight="false" outlineLevel="0" collapsed="false">
      <c r="A171" s="37" t="s">
        <v>399</v>
      </c>
      <c r="B171" s="38" t="s">
        <v>941</v>
      </c>
      <c r="C171" s="38" t="s">
        <v>880</v>
      </c>
    </row>
    <row r="172" customFormat="false" ht="15" hidden="false" customHeight="false" outlineLevel="0" collapsed="false">
      <c r="A172" s="37" t="s">
        <v>400</v>
      </c>
      <c r="B172" s="38" t="s">
        <v>903</v>
      </c>
      <c r="C172" s="38" t="s">
        <v>867</v>
      </c>
    </row>
    <row r="173" customFormat="false" ht="15" hidden="false" customHeight="false" outlineLevel="0" collapsed="false">
      <c r="A173" s="37" t="s">
        <v>402</v>
      </c>
      <c r="B173" s="38" t="s">
        <v>977</v>
      </c>
      <c r="C173" s="38" t="s">
        <v>874</v>
      </c>
    </row>
    <row r="174" customFormat="false" ht="15" hidden="false" customHeight="false" outlineLevel="0" collapsed="false">
      <c r="A174" s="37" t="s">
        <v>403</v>
      </c>
      <c r="B174" s="38" t="s">
        <v>957</v>
      </c>
      <c r="C174" s="38" t="s">
        <v>867</v>
      </c>
    </row>
    <row r="175" customFormat="false" ht="15" hidden="false" customHeight="false" outlineLevel="0" collapsed="false">
      <c r="A175" s="37" t="s">
        <v>404</v>
      </c>
      <c r="B175" s="38" t="s">
        <v>966</v>
      </c>
      <c r="C175" s="38" t="s">
        <v>855</v>
      </c>
    </row>
    <row r="176" customFormat="false" ht="15" hidden="false" customHeight="false" outlineLevel="0" collapsed="false">
      <c r="A176" s="37" t="s">
        <v>405</v>
      </c>
      <c r="B176" s="38" t="s">
        <v>913</v>
      </c>
      <c r="C176" s="38" t="s">
        <v>859</v>
      </c>
    </row>
    <row r="177" customFormat="false" ht="15" hidden="false" customHeight="false" outlineLevel="0" collapsed="false">
      <c r="A177" s="37" t="s">
        <v>406</v>
      </c>
      <c r="B177" s="38" t="s">
        <v>894</v>
      </c>
      <c r="C177" s="38" t="s">
        <v>859</v>
      </c>
    </row>
    <row r="178" customFormat="false" ht="15" hidden="false" customHeight="false" outlineLevel="0" collapsed="false">
      <c r="A178" s="37" t="s">
        <v>407</v>
      </c>
      <c r="B178" s="38" t="s">
        <v>852</v>
      </c>
      <c r="C178" s="38" t="s">
        <v>853</v>
      </c>
    </row>
    <row r="179" customFormat="false" ht="15" hidden="false" customHeight="false" outlineLevel="0" collapsed="false">
      <c r="A179" s="37" t="s">
        <v>408</v>
      </c>
      <c r="B179" s="38" t="s">
        <v>978</v>
      </c>
      <c r="C179" s="38" t="s">
        <v>861</v>
      </c>
    </row>
    <row r="180" customFormat="false" ht="15" hidden="false" customHeight="false" outlineLevel="0" collapsed="false">
      <c r="A180" s="37" t="s">
        <v>409</v>
      </c>
      <c r="B180" s="38" t="s">
        <v>979</v>
      </c>
      <c r="C180" s="38" t="s">
        <v>855</v>
      </c>
    </row>
    <row r="181" customFormat="false" ht="15" hidden="false" customHeight="false" outlineLevel="0" collapsed="false">
      <c r="A181" s="37" t="s">
        <v>410</v>
      </c>
      <c r="B181" s="38" t="s">
        <v>942</v>
      </c>
      <c r="C181" s="38" t="s">
        <v>851</v>
      </c>
    </row>
    <row r="182" customFormat="false" ht="15" hidden="false" customHeight="false" outlineLevel="0" collapsed="false">
      <c r="A182" s="37" t="s">
        <v>411</v>
      </c>
      <c r="B182" s="38" t="s">
        <v>854</v>
      </c>
      <c r="C182" s="38" t="s">
        <v>855</v>
      </c>
    </row>
    <row r="183" customFormat="false" ht="15" hidden="false" customHeight="false" outlineLevel="0" collapsed="false">
      <c r="A183" s="37" t="s">
        <v>413</v>
      </c>
      <c r="B183" s="38" t="s">
        <v>868</v>
      </c>
      <c r="C183" s="38" t="s">
        <v>855</v>
      </c>
    </row>
    <row r="184" customFormat="false" ht="15" hidden="false" customHeight="false" outlineLevel="0" collapsed="false">
      <c r="A184" s="37" t="s">
        <v>415</v>
      </c>
      <c r="B184" s="38" t="s">
        <v>953</v>
      </c>
      <c r="C184" s="38" t="s">
        <v>874</v>
      </c>
    </row>
    <row r="185" customFormat="false" ht="15" hidden="false" customHeight="false" outlineLevel="0" collapsed="false">
      <c r="A185" s="37" t="s">
        <v>416</v>
      </c>
      <c r="B185" s="38" t="s">
        <v>926</v>
      </c>
      <c r="C185" s="38" t="s">
        <v>867</v>
      </c>
    </row>
    <row r="186" customFormat="false" ht="15" hidden="false" customHeight="false" outlineLevel="0" collapsed="false">
      <c r="A186" s="37" t="s">
        <v>417</v>
      </c>
      <c r="B186" s="38" t="s">
        <v>888</v>
      </c>
      <c r="C186" s="38" t="s">
        <v>851</v>
      </c>
    </row>
    <row r="187" customFormat="false" ht="15" hidden="false" customHeight="false" outlineLevel="0" collapsed="false">
      <c r="A187" s="37" t="s">
        <v>418</v>
      </c>
      <c r="B187" s="38" t="s">
        <v>969</v>
      </c>
      <c r="C187" s="38" t="s">
        <v>870</v>
      </c>
    </row>
    <row r="188" customFormat="false" ht="15" hidden="false" customHeight="false" outlineLevel="0" collapsed="false">
      <c r="A188" s="37" t="s">
        <v>419</v>
      </c>
      <c r="B188" s="38" t="s">
        <v>872</v>
      </c>
      <c r="C188" s="38" t="s">
        <v>867</v>
      </c>
    </row>
    <row r="189" customFormat="false" ht="15" hidden="false" customHeight="false" outlineLevel="0" collapsed="false">
      <c r="A189" s="37" t="s">
        <v>421</v>
      </c>
      <c r="B189" s="38" t="s">
        <v>980</v>
      </c>
      <c r="C189" s="38" t="s">
        <v>859</v>
      </c>
    </row>
    <row r="190" customFormat="false" ht="15" hidden="false" customHeight="false" outlineLevel="0" collapsed="false">
      <c r="A190" s="37" t="s">
        <v>422</v>
      </c>
      <c r="B190" s="38" t="s">
        <v>850</v>
      </c>
      <c r="C190" s="38" t="s">
        <v>851</v>
      </c>
    </row>
    <row r="191" customFormat="false" ht="15" hidden="false" customHeight="false" outlineLevel="0" collapsed="false">
      <c r="A191" s="37" t="s">
        <v>424</v>
      </c>
      <c r="B191" s="38" t="s">
        <v>981</v>
      </c>
      <c r="C191" s="38" t="s">
        <v>867</v>
      </c>
    </row>
    <row r="192" customFormat="false" ht="15" hidden="false" customHeight="false" outlineLevel="0" collapsed="false">
      <c r="A192" s="37" t="s">
        <v>426</v>
      </c>
      <c r="B192" s="38" t="s">
        <v>967</v>
      </c>
      <c r="C192" s="38" t="s">
        <v>855</v>
      </c>
    </row>
    <row r="193" customFormat="false" ht="15" hidden="false" customHeight="false" outlineLevel="0" collapsed="false">
      <c r="A193" s="37" t="s">
        <v>427</v>
      </c>
      <c r="B193" s="38" t="s">
        <v>903</v>
      </c>
      <c r="C193" s="38" t="s">
        <v>867</v>
      </c>
    </row>
    <row r="194" customFormat="false" ht="15" hidden="false" customHeight="false" outlineLevel="0" collapsed="false">
      <c r="A194" s="37" t="s">
        <v>428</v>
      </c>
      <c r="B194" s="38" t="s">
        <v>936</v>
      </c>
      <c r="C194" s="38" t="s">
        <v>859</v>
      </c>
    </row>
    <row r="195" customFormat="false" ht="15" hidden="false" customHeight="false" outlineLevel="0" collapsed="false">
      <c r="A195" s="37" t="s">
        <v>429</v>
      </c>
      <c r="B195" s="38" t="s">
        <v>982</v>
      </c>
      <c r="C195" s="38" t="s">
        <v>855</v>
      </c>
    </row>
    <row r="196" customFormat="false" ht="15" hidden="false" customHeight="false" outlineLevel="0" collapsed="false">
      <c r="A196" s="37" t="s">
        <v>431</v>
      </c>
      <c r="B196" s="38" t="s">
        <v>858</v>
      </c>
      <c r="C196" s="38" t="s">
        <v>859</v>
      </c>
    </row>
    <row r="197" customFormat="false" ht="15" hidden="false" customHeight="false" outlineLevel="0" collapsed="false">
      <c r="A197" s="37" t="s">
        <v>432</v>
      </c>
      <c r="B197" s="38" t="s">
        <v>958</v>
      </c>
      <c r="C197" s="38" t="s">
        <v>859</v>
      </c>
    </row>
    <row r="198" customFormat="false" ht="15" hidden="false" customHeight="false" outlineLevel="0" collapsed="false">
      <c r="A198" s="37" t="s">
        <v>433</v>
      </c>
      <c r="B198" s="38" t="s">
        <v>983</v>
      </c>
      <c r="C198" s="38" t="s">
        <v>870</v>
      </c>
    </row>
    <row r="199" customFormat="false" ht="15" hidden="false" customHeight="false" outlineLevel="0" collapsed="false">
      <c r="A199" s="37" t="s">
        <v>434</v>
      </c>
      <c r="B199" s="38" t="s">
        <v>944</v>
      </c>
      <c r="C199" s="38" t="s">
        <v>855</v>
      </c>
    </row>
    <row r="200" customFormat="false" ht="15" hidden="false" customHeight="false" outlineLevel="0" collapsed="false">
      <c r="A200" s="37" t="s">
        <v>435</v>
      </c>
      <c r="B200" s="38" t="s">
        <v>958</v>
      </c>
      <c r="C200" s="38" t="s">
        <v>859</v>
      </c>
    </row>
    <row r="201" customFormat="false" ht="15" hidden="false" customHeight="false" outlineLevel="0" collapsed="false">
      <c r="A201" s="37" t="s">
        <v>436</v>
      </c>
      <c r="B201" s="38" t="s">
        <v>954</v>
      </c>
      <c r="C201" s="38" t="s">
        <v>867</v>
      </c>
    </row>
    <row r="202" customFormat="false" ht="15" hidden="false" customHeight="false" outlineLevel="0" collapsed="false">
      <c r="A202" s="37" t="s">
        <v>437</v>
      </c>
      <c r="B202" s="38" t="s">
        <v>960</v>
      </c>
      <c r="C202" s="38" t="s">
        <v>851</v>
      </c>
    </row>
    <row r="203" customFormat="false" ht="15" hidden="false" customHeight="false" outlineLevel="0" collapsed="false">
      <c r="A203" s="37" t="s">
        <v>439</v>
      </c>
      <c r="B203" s="38" t="s">
        <v>984</v>
      </c>
      <c r="C203" s="38" t="s">
        <v>880</v>
      </c>
    </row>
    <row r="204" customFormat="false" ht="15" hidden="false" customHeight="false" outlineLevel="0" collapsed="false">
      <c r="A204" s="37" t="s">
        <v>440</v>
      </c>
      <c r="B204" s="38" t="s">
        <v>961</v>
      </c>
      <c r="C204" s="38" t="s">
        <v>874</v>
      </c>
    </row>
    <row r="205" customFormat="false" ht="15" hidden="false" customHeight="false" outlineLevel="0" collapsed="false">
      <c r="A205" s="37" t="s">
        <v>441</v>
      </c>
      <c r="B205" s="38" t="s">
        <v>886</v>
      </c>
      <c r="C205" s="38" t="s">
        <v>859</v>
      </c>
    </row>
    <row r="206" customFormat="false" ht="15" hidden="false" customHeight="false" outlineLevel="0" collapsed="false">
      <c r="A206" s="37" t="s">
        <v>442</v>
      </c>
      <c r="B206" s="38" t="s">
        <v>913</v>
      </c>
      <c r="C206" s="38" t="s">
        <v>859</v>
      </c>
    </row>
    <row r="207" customFormat="false" ht="15" hidden="false" customHeight="false" outlineLevel="0" collapsed="false">
      <c r="A207" s="37" t="s">
        <v>443</v>
      </c>
      <c r="B207" s="38" t="s">
        <v>903</v>
      </c>
      <c r="C207" s="38" t="s">
        <v>867</v>
      </c>
    </row>
    <row r="208" customFormat="false" ht="15" hidden="false" customHeight="false" outlineLevel="0" collapsed="false">
      <c r="A208" s="37" t="s">
        <v>444</v>
      </c>
      <c r="B208" s="38" t="s">
        <v>968</v>
      </c>
      <c r="C208" s="38" t="s">
        <v>859</v>
      </c>
    </row>
    <row r="209" customFormat="false" ht="15" hidden="false" customHeight="false" outlineLevel="0" collapsed="false">
      <c r="A209" s="37" t="s">
        <v>446</v>
      </c>
      <c r="B209" s="38" t="s">
        <v>985</v>
      </c>
      <c r="C209" s="38" t="s">
        <v>857</v>
      </c>
    </row>
    <row r="210" customFormat="false" ht="15" hidden="false" customHeight="false" outlineLevel="0" collapsed="false">
      <c r="A210" s="37" t="s">
        <v>448</v>
      </c>
      <c r="B210" s="38" t="s">
        <v>883</v>
      </c>
      <c r="C210" s="38" t="s">
        <v>859</v>
      </c>
    </row>
    <row r="211" customFormat="false" ht="15" hidden="false" customHeight="false" outlineLevel="0" collapsed="false">
      <c r="A211" s="37" t="s">
        <v>449</v>
      </c>
      <c r="B211" s="38" t="s">
        <v>963</v>
      </c>
      <c r="C211" s="38" t="s">
        <v>874</v>
      </c>
    </row>
    <row r="212" customFormat="false" ht="15" hidden="false" customHeight="false" outlineLevel="0" collapsed="false">
      <c r="A212" s="37" t="s">
        <v>451</v>
      </c>
      <c r="B212" s="38" t="s">
        <v>985</v>
      </c>
      <c r="C212" s="38" t="s">
        <v>857</v>
      </c>
    </row>
    <row r="213" customFormat="false" ht="15" hidden="false" customHeight="false" outlineLevel="0" collapsed="false">
      <c r="A213" s="37" t="s">
        <v>453</v>
      </c>
      <c r="B213" s="38" t="s">
        <v>986</v>
      </c>
      <c r="C213" s="38" t="s">
        <v>874</v>
      </c>
    </row>
    <row r="214" customFormat="false" ht="15" hidden="false" customHeight="false" outlineLevel="0" collapsed="false">
      <c r="A214" s="37" t="s">
        <v>455</v>
      </c>
      <c r="B214" s="38" t="s">
        <v>864</v>
      </c>
      <c r="C214" s="38" t="s">
        <v>859</v>
      </c>
    </row>
    <row r="215" customFormat="false" ht="15" hidden="false" customHeight="false" outlineLevel="0" collapsed="false">
      <c r="A215" s="37" t="s">
        <v>456</v>
      </c>
      <c r="B215" s="38" t="s">
        <v>854</v>
      </c>
      <c r="C215" s="38" t="s">
        <v>855</v>
      </c>
    </row>
    <row r="216" customFormat="false" ht="15" hidden="false" customHeight="false" outlineLevel="0" collapsed="false">
      <c r="A216" s="37" t="s">
        <v>457</v>
      </c>
      <c r="B216" s="38" t="s">
        <v>987</v>
      </c>
      <c r="C216" s="38" t="s">
        <v>857</v>
      </c>
    </row>
    <row r="217" customFormat="false" ht="15" hidden="false" customHeight="false" outlineLevel="0" collapsed="false">
      <c r="A217" s="37" t="s">
        <v>458</v>
      </c>
      <c r="B217" s="38" t="s">
        <v>856</v>
      </c>
      <c r="C217" s="38" t="s">
        <v>857</v>
      </c>
    </row>
    <row r="218" customFormat="false" ht="15" hidden="false" customHeight="false" outlineLevel="0" collapsed="false">
      <c r="A218" s="37" t="s">
        <v>459</v>
      </c>
      <c r="B218" s="38" t="s">
        <v>958</v>
      </c>
      <c r="C218" s="38" t="s">
        <v>859</v>
      </c>
    </row>
    <row r="219" customFormat="false" ht="15" hidden="false" customHeight="false" outlineLevel="0" collapsed="false">
      <c r="A219" s="37" t="s">
        <v>460</v>
      </c>
      <c r="B219" s="38" t="s">
        <v>905</v>
      </c>
      <c r="C219" s="38" t="s">
        <v>859</v>
      </c>
    </row>
    <row r="220" customFormat="false" ht="15" hidden="false" customHeight="false" outlineLevel="0" collapsed="false">
      <c r="A220" s="37" t="s">
        <v>462</v>
      </c>
      <c r="B220" s="38" t="s">
        <v>854</v>
      </c>
      <c r="C220" s="38" t="s">
        <v>855</v>
      </c>
    </row>
    <row r="221" customFormat="false" ht="15" hidden="false" customHeight="false" outlineLevel="0" collapsed="false">
      <c r="A221" s="37" t="s">
        <v>463</v>
      </c>
      <c r="B221" s="38" t="s">
        <v>988</v>
      </c>
      <c r="C221" s="38" t="s">
        <v>853</v>
      </c>
    </row>
    <row r="222" customFormat="false" ht="15" hidden="false" customHeight="false" outlineLevel="0" collapsed="false">
      <c r="A222" s="37" t="s">
        <v>464</v>
      </c>
      <c r="B222" s="38" t="s">
        <v>872</v>
      </c>
      <c r="C222" s="38" t="s">
        <v>867</v>
      </c>
    </row>
    <row r="223" customFormat="false" ht="15" hidden="false" customHeight="false" outlineLevel="0" collapsed="false">
      <c r="A223" s="37" t="s">
        <v>465</v>
      </c>
      <c r="B223" s="38" t="s">
        <v>986</v>
      </c>
      <c r="C223" s="38" t="s">
        <v>874</v>
      </c>
    </row>
    <row r="224" customFormat="false" ht="15" hidden="false" customHeight="false" outlineLevel="0" collapsed="false">
      <c r="A224" s="37" t="s">
        <v>466</v>
      </c>
      <c r="B224" s="38" t="s">
        <v>989</v>
      </c>
      <c r="C224" s="38" t="s">
        <v>870</v>
      </c>
    </row>
    <row r="225" customFormat="false" ht="15" hidden="false" customHeight="false" outlineLevel="0" collapsed="false">
      <c r="A225" s="37" t="s">
        <v>468</v>
      </c>
      <c r="B225" s="38" t="s">
        <v>990</v>
      </c>
      <c r="C225" s="38" t="s">
        <v>880</v>
      </c>
    </row>
    <row r="226" customFormat="false" ht="15" hidden="false" customHeight="false" outlineLevel="0" collapsed="false">
      <c r="A226" s="37" t="s">
        <v>469</v>
      </c>
      <c r="B226" s="38" t="s">
        <v>991</v>
      </c>
      <c r="C226" s="38" t="s">
        <v>867</v>
      </c>
    </row>
    <row r="227" customFormat="false" ht="15" hidden="false" customHeight="false" outlineLevel="0" collapsed="false">
      <c r="A227" s="37" t="s">
        <v>471</v>
      </c>
      <c r="B227" s="38" t="s">
        <v>899</v>
      </c>
      <c r="C227" s="38" t="s">
        <v>855</v>
      </c>
    </row>
    <row r="228" customFormat="false" ht="15" hidden="false" customHeight="false" outlineLevel="0" collapsed="false">
      <c r="A228" s="37" t="s">
        <v>472</v>
      </c>
      <c r="B228" s="38" t="s">
        <v>931</v>
      </c>
      <c r="C228" s="38" t="s">
        <v>859</v>
      </c>
    </row>
    <row r="229" customFormat="false" ht="15" hidden="false" customHeight="false" outlineLevel="0" collapsed="false">
      <c r="A229" s="37" t="s">
        <v>473</v>
      </c>
      <c r="B229" s="38" t="s">
        <v>977</v>
      </c>
      <c r="C229" s="38" t="s">
        <v>874</v>
      </c>
    </row>
    <row r="230" customFormat="false" ht="15" hidden="false" customHeight="false" outlineLevel="0" collapsed="false">
      <c r="A230" s="37" t="s">
        <v>475</v>
      </c>
      <c r="B230" s="36" t="s">
        <v>908</v>
      </c>
      <c r="C230" s="38" t="s">
        <v>870</v>
      </c>
    </row>
    <row r="231" customFormat="false" ht="15" hidden="false" customHeight="false" outlineLevel="0" collapsed="false">
      <c r="A231" s="37" t="s">
        <v>477</v>
      </c>
      <c r="B231" s="38" t="s">
        <v>924</v>
      </c>
      <c r="C231" s="38" t="s">
        <v>859</v>
      </c>
    </row>
    <row r="232" customFormat="false" ht="15" hidden="false" customHeight="false" outlineLevel="0" collapsed="false">
      <c r="A232" s="37" t="s">
        <v>478</v>
      </c>
      <c r="B232" s="38" t="s">
        <v>913</v>
      </c>
      <c r="C232" s="38" t="s">
        <v>859</v>
      </c>
    </row>
    <row r="233" customFormat="false" ht="15" hidden="false" customHeight="false" outlineLevel="0" collapsed="false">
      <c r="A233" s="37" t="s">
        <v>479</v>
      </c>
      <c r="B233" s="38" t="s">
        <v>898</v>
      </c>
      <c r="C233" s="38" t="s">
        <v>853</v>
      </c>
    </row>
    <row r="234" customFormat="false" ht="15" hidden="false" customHeight="false" outlineLevel="0" collapsed="false">
      <c r="A234" s="37" t="s">
        <v>480</v>
      </c>
      <c r="B234" s="38" t="s">
        <v>879</v>
      </c>
      <c r="C234" s="38" t="s">
        <v>880</v>
      </c>
    </row>
    <row r="235" customFormat="false" ht="15" hidden="false" customHeight="false" outlineLevel="0" collapsed="false">
      <c r="A235" s="37" t="s">
        <v>481</v>
      </c>
      <c r="B235" s="38" t="s">
        <v>992</v>
      </c>
      <c r="C235" s="38" t="s">
        <v>870</v>
      </c>
    </row>
    <row r="236" customFormat="false" ht="15" hidden="false" customHeight="false" outlineLevel="0" collapsed="false">
      <c r="A236" s="37" t="s">
        <v>483</v>
      </c>
      <c r="B236" s="38" t="s">
        <v>979</v>
      </c>
      <c r="C236" s="38" t="s">
        <v>855</v>
      </c>
    </row>
    <row r="237" customFormat="false" ht="15" hidden="false" customHeight="false" outlineLevel="0" collapsed="false">
      <c r="A237" s="37" t="s">
        <v>484</v>
      </c>
      <c r="B237" s="38" t="s">
        <v>899</v>
      </c>
      <c r="C237" s="38" t="s">
        <v>855</v>
      </c>
    </row>
    <row r="238" customFormat="false" ht="15" hidden="false" customHeight="false" outlineLevel="0" collapsed="false">
      <c r="A238" s="37" t="s">
        <v>485</v>
      </c>
      <c r="B238" s="38" t="s">
        <v>988</v>
      </c>
      <c r="C238" s="38" t="s">
        <v>853</v>
      </c>
    </row>
    <row r="239" customFormat="false" ht="15" hidden="false" customHeight="false" outlineLevel="0" collapsed="false">
      <c r="A239" s="37" t="s">
        <v>486</v>
      </c>
      <c r="B239" s="38" t="s">
        <v>850</v>
      </c>
      <c r="C239" s="38" t="s">
        <v>851</v>
      </c>
    </row>
    <row r="240" customFormat="false" ht="15" hidden="false" customHeight="false" outlineLevel="0" collapsed="false">
      <c r="A240" s="37" t="s">
        <v>487</v>
      </c>
      <c r="B240" s="38" t="s">
        <v>894</v>
      </c>
      <c r="C240" s="38" t="s">
        <v>859</v>
      </c>
    </row>
    <row r="241" customFormat="false" ht="15" hidden="false" customHeight="false" outlineLevel="0" collapsed="false">
      <c r="A241" s="37" t="s">
        <v>488</v>
      </c>
      <c r="B241" s="38" t="s">
        <v>875</v>
      </c>
      <c r="C241" s="38" t="s">
        <v>859</v>
      </c>
    </row>
    <row r="242" customFormat="false" ht="15" hidden="false" customHeight="false" outlineLevel="0" collapsed="false">
      <c r="A242" s="37" t="s">
        <v>489</v>
      </c>
      <c r="B242" s="38" t="s">
        <v>993</v>
      </c>
      <c r="C242" s="38" t="s">
        <v>855</v>
      </c>
    </row>
    <row r="243" customFormat="false" ht="15" hidden="false" customHeight="false" outlineLevel="0" collapsed="false">
      <c r="A243" s="37" t="s">
        <v>491</v>
      </c>
      <c r="B243" s="38" t="s">
        <v>917</v>
      </c>
      <c r="C243" s="38" t="s">
        <v>851</v>
      </c>
    </row>
    <row r="244" customFormat="false" ht="15" hidden="false" customHeight="false" outlineLevel="0" collapsed="false">
      <c r="A244" s="37" t="s">
        <v>492</v>
      </c>
      <c r="B244" s="38" t="s">
        <v>994</v>
      </c>
      <c r="C244" s="38" t="s">
        <v>867</v>
      </c>
    </row>
    <row r="245" customFormat="false" ht="15" hidden="false" customHeight="false" outlineLevel="0" collapsed="false">
      <c r="A245" s="37" t="s">
        <v>494</v>
      </c>
      <c r="B245" s="38" t="s">
        <v>949</v>
      </c>
      <c r="C245" s="38" t="s">
        <v>874</v>
      </c>
    </row>
    <row r="246" customFormat="false" ht="15" hidden="false" customHeight="false" outlineLevel="0" collapsed="false">
      <c r="A246" s="37" t="s">
        <v>496</v>
      </c>
      <c r="B246" s="38" t="s">
        <v>995</v>
      </c>
      <c r="C246" s="38" t="s">
        <v>870</v>
      </c>
    </row>
    <row r="247" customFormat="false" ht="15" hidden="false" customHeight="false" outlineLevel="0" collapsed="false">
      <c r="A247" s="37" t="s">
        <v>497</v>
      </c>
      <c r="B247" s="38" t="s">
        <v>899</v>
      </c>
      <c r="C247" s="38" t="s">
        <v>855</v>
      </c>
    </row>
    <row r="248" customFormat="false" ht="15" hidden="false" customHeight="false" outlineLevel="0" collapsed="false">
      <c r="A248" s="37" t="s">
        <v>498</v>
      </c>
      <c r="B248" s="36" t="s">
        <v>948</v>
      </c>
      <c r="C248" s="38" t="s">
        <v>870</v>
      </c>
    </row>
    <row r="249" customFormat="false" ht="15" hidden="false" customHeight="false" outlineLevel="0" collapsed="false">
      <c r="A249" s="37" t="s">
        <v>499</v>
      </c>
      <c r="B249" s="38" t="s">
        <v>952</v>
      </c>
      <c r="C249" s="38" t="s">
        <v>853</v>
      </c>
    </row>
    <row r="250" customFormat="false" ht="15" hidden="false" customHeight="false" outlineLevel="0" collapsed="false">
      <c r="A250" s="37" t="s">
        <v>501</v>
      </c>
      <c r="B250" s="38" t="s">
        <v>996</v>
      </c>
      <c r="C250" s="38" t="s">
        <v>867</v>
      </c>
    </row>
    <row r="251" customFormat="false" ht="15" hidden="false" customHeight="false" outlineLevel="0" collapsed="false">
      <c r="A251" s="37" t="s">
        <v>503</v>
      </c>
      <c r="B251" s="38" t="s">
        <v>865</v>
      </c>
      <c r="C251" s="38" t="s">
        <v>853</v>
      </c>
    </row>
    <row r="252" customFormat="false" ht="15" hidden="false" customHeight="false" outlineLevel="0" collapsed="false">
      <c r="A252" s="37" t="s">
        <v>504</v>
      </c>
      <c r="B252" s="36" t="s">
        <v>948</v>
      </c>
      <c r="C252" s="38" t="s">
        <v>870</v>
      </c>
    </row>
    <row r="253" customFormat="false" ht="15" hidden="false" customHeight="false" outlineLevel="0" collapsed="false">
      <c r="A253" s="37" t="s">
        <v>505</v>
      </c>
      <c r="B253" s="38" t="s">
        <v>854</v>
      </c>
      <c r="C253" s="38" t="s">
        <v>855</v>
      </c>
    </row>
    <row r="254" customFormat="false" ht="15" hidden="false" customHeight="false" outlineLevel="0" collapsed="false">
      <c r="A254" s="37" t="s">
        <v>506</v>
      </c>
      <c r="B254" s="38" t="s">
        <v>865</v>
      </c>
      <c r="C254" s="38" t="s">
        <v>853</v>
      </c>
    </row>
    <row r="255" customFormat="false" ht="15" hidden="false" customHeight="false" outlineLevel="0" collapsed="false">
      <c r="A255" s="37" t="s">
        <v>507</v>
      </c>
      <c r="B255" s="38" t="s">
        <v>878</v>
      </c>
      <c r="C255" s="38" t="s">
        <v>867</v>
      </c>
    </row>
    <row r="256" customFormat="false" ht="15" hidden="false" customHeight="false" outlineLevel="0" collapsed="false">
      <c r="A256" s="37" t="s">
        <v>508</v>
      </c>
      <c r="B256" s="38" t="s">
        <v>923</v>
      </c>
      <c r="C256" s="38" t="s">
        <v>867</v>
      </c>
    </row>
    <row r="257" customFormat="false" ht="15" hidden="false" customHeight="false" outlineLevel="0" collapsed="false">
      <c r="A257" s="37" t="s">
        <v>510</v>
      </c>
      <c r="B257" s="38" t="s">
        <v>877</v>
      </c>
      <c r="C257" s="38" t="s">
        <v>851</v>
      </c>
    </row>
    <row r="258" customFormat="false" ht="15" hidden="false" customHeight="false" outlineLevel="0" collapsed="false">
      <c r="A258" s="37" t="s">
        <v>512</v>
      </c>
      <c r="B258" s="38" t="s">
        <v>997</v>
      </c>
      <c r="C258" s="38" t="s">
        <v>855</v>
      </c>
    </row>
    <row r="259" customFormat="false" ht="15" hidden="false" customHeight="false" outlineLevel="0" collapsed="false">
      <c r="A259" s="37" t="s">
        <v>514</v>
      </c>
      <c r="B259" s="38" t="s">
        <v>864</v>
      </c>
      <c r="C259" s="38" t="s">
        <v>859</v>
      </c>
    </row>
    <row r="260" customFormat="false" ht="15" hidden="false" customHeight="false" outlineLevel="0" collapsed="false">
      <c r="A260" s="37" t="s">
        <v>515</v>
      </c>
      <c r="B260" s="38" t="s">
        <v>931</v>
      </c>
      <c r="C260" s="38" t="s">
        <v>859</v>
      </c>
    </row>
    <row r="261" customFormat="false" ht="15" hidden="false" customHeight="false" outlineLevel="0" collapsed="false">
      <c r="A261" s="37" t="s">
        <v>517</v>
      </c>
      <c r="B261" s="38" t="s">
        <v>970</v>
      </c>
      <c r="C261" s="38" t="s">
        <v>870</v>
      </c>
    </row>
    <row r="262" customFormat="false" ht="15" hidden="false" customHeight="false" outlineLevel="0" collapsed="false">
      <c r="A262" s="37" t="s">
        <v>518</v>
      </c>
      <c r="B262" s="38" t="s">
        <v>980</v>
      </c>
      <c r="C262" s="38" t="s">
        <v>859</v>
      </c>
    </row>
    <row r="263" customFormat="false" ht="15" hidden="false" customHeight="false" outlineLevel="0" collapsed="false">
      <c r="A263" s="37" t="s">
        <v>520</v>
      </c>
      <c r="B263" s="38" t="s">
        <v>975</v>
      </c>
      <c r="C263" s="38" t="s">
        <v>855</v>
      </c>
    </row>
    <row r="264" customFormat="false" ht="15" hidden="false" customHeight="false" outlineLevel="0" collapsed="false">
      <c r="A264" s="37" t="s">
        <v>521</v>
      </c>
      <c r="B264" s="38" t="s">
        <v>994</v>
      </c>
      <c r="C264" s="38" t="s">
        <v>867</v>
      </c>
    </row>
    <row r="265" customFormat="false" ht="15" hidden="false" customHeight="false" outlineLevel="0" collapsed="false">
      <c r="A265" s="37" t="s">
        <v>522</v>
      </c>
      <c r="B265" s="38" t="s">
        <v>894</v>
      </c>
      <c r="C265" s="38" t="s">
        <v>859</v>
      </c>
    </row>
    <row r="266" customFormat="false" ht="15" hidden="false" customHeight="false" outlineLevel="0" collapsed="false">
      <c r="A266" s="37" t="s">
        <v>523</v>
      </c>
      <c r="B266" s="38" t="s">
        <v>938</v>
      </c>
      <c r="C266" s="38" t="s">
        <v>855</v>
      </c>
    </row>
    <row r="267" customFormat="false" ht="15" hidden="false" customHeight="false" outlineLevel="0" collapsed="false">
      <c r="A267" s="37" t="s">
        <v>524</v>
      </c>
      <c r="B267" s="38" t="s">
        <v>924</v>
      </c>
      <c r="C267" s="38" t="s">
        <v>859</v>
      </c>
    </row>
    <row r="268" customFormat="false" ht="15" hidden="false" customHeight="false" outlineLevel="0" collapsed="false">
      <c r="A268" s="37" t="s">
        <v>525</v>
      </c>
      <c r="B268" s="38" t="s">
        <v>996</v>
      </c>
      <c r="C268" s="38" t="s">
        <v>867</v>
      </c>
    </row>
    <row r="269" customFormat="false" ht="15" hidden="false" customHeight="false" outlineLevel="0" collapsed="false">
      <c r="A269" s="37" t="s">
        <v>526</v>
      </c>
      <c r="B269" s="38" t="s">
        <v>951</v>
      </c>
      <c r="C269" s="38" t="s">
        <v>859</v>
      </c>
    </row>
    <row r="270" customFormat="false" ht="15" hidden="false" customHeight="false" outlineLevel="0" collapsed="false">
      <c r="A270" s="37" t="s">
        <v>527</v>
      </c>
      <c r="B270" s="38" t="s">
        <v>998</v>
      </c>
      <c r="C270" s="38" t="s">
        <v>859</v>
      </c>
    </row>
    <row r="271" customFormat="false" ht="15" hidden="false" customHeight="false" outlineLevel="0" collapsed="false">
      <c r="A271" s="37" t="s">
        <v>528</v>
      </c>
      <c r="B271" s="38" t="s">
        <v>924</v>
      </c>
      <c r="C271" s="38" t="s">
        <v>859</v>
      </c>
    </row>
    <row r="272" customFormat="false" ht="15" hidden="false" customHeight="false" outlineLevel="0" collapsed="false">
      <c r="A272" s="37" t="s">
        <v>529</v>
      </c>
      <c r="B272" s="38" t="s">
        <v>951</v>
      </c>
      <c r="C272" s="38" t="s">
        <v>859</v>
      </c>
    </row>
    <row r="273" customFormat="false" ht="15" hidden="false" customHeight="false" outlineLevel="0" collapsed="false">
      <c r="A273" s="37" t="s">
        <v>530</v>
      </c>
      <c r="B273" s="38" t="s">
        <v>864</v>
      </c>
      <c r="C273" s="38" t="s">
        <v>859</v>
      </c>
    </row>
    <row r="274" customFormat="false" ht="15" hidden="false" customHeight="false" outlineLevel="0" collapsed="false">
      <c r="A274" s="37" t="s">
        <v>532</v>
      </c>
      <c r="B274" s="38" t="s">
        <v>999</v>
      </c>
      <c r="C274" s="38" t="s">
        <v>859</v>
      </c>
    </row>
    <row r="275" customFormat="false" ht="15" hidden="false" customHeight="false" outlineLevel="0" collapsed="false">
      <c r="A275" s="37" t="s">
        <v>534</v>
      </c>
      <c r="B275" s="38" t="s">
        <v>995</v>
      </c>
      <c r="C275" s="38" t="s">
        <v>870</v>
      </c>
    </row>
    <row r="276" customFormat="false" ht="15" hidden="false" customHeight="false" outlineLevel="0" collapsed="false">
      <c r="A276" s="37" t="s">
        <v>535</v>
      </c>
      <c r="B276" s="38" t="s">
        <v>1000</v>
      </c>
      <c r="C276" s="38" t="s">
        <v>857</v>
      </c>
    </row>
    <row r="277" customFormat="false" ht="15" hidden="false" customHeight="false" outlineLevel="0" collapsed="false">
      <c r="A277" s="37" t="s">
        <v>536</v>
      </c>
      <c r="B277" s="38" t="s">
        <v>865</v>
      </c>
      <c r="C277" s="38" t="s">
        <v>853</v>
      </c>
    </row>
    <row r="278" customFormat="false" ht="15" hidden="false" customHeight="false" outlineLevel="0" collapsed="false">
      <c r="A278" s="37" t="s">
        <v>537</v>
      </c>
      <c r="B278" s="38" t="s">
        <v>1001</v>
      </c>
      <c r="C278" s="38" t="s">
        <v>867</v>
      </c>
    </row>
    <row r="279" customFormat="false" ht="15" hidden="false" customHeight="false" outlineLevel="0" collapsed="false">
      <c r="A279" s="37" t="s">
        <v>538</v>
      </c>
      <c r="B279" s="38" t="s">
        <v>873</v>
      </c>
      <c r="C279" s="38" t="s">
        <v>874</v>
      </c>
    </row>
    <row r="280" customFormat="false" ht="15" hidden="false" customHeight="false" outlineLevel="0" collapsed="false">
      <c r="A280" s="37" t="s">
        <v>539</v>
      </c>
      <c r="B280" s="38" t="s">
        <v>966</v>
      </c>
      <c r="C280" s="38" t="s">
        <v>855</v>
      </c>
    </row>
    <row r="281" customFormat="false" ht="15" hidden="false" customHeight="false" outlineLevel="0" collapsed="false">
      <c r="A281" s="37" t="s">
        <v>541</v>
      </c>
      <c r="B281" s="38" t="s">
        <v>979</v>
      </c>
      <c r="C281" s="38" t="s">
        <v>855</v>
      </c>
    </row>
    <row r="282" customFormat="false" ht="15" hidden="false" customHeight="false" outlineLevel="0" collapsed="false">
      <c r="A282" s="37" t="s">
        <v>542</v>
      </c>
      <c r="B282" s="38" t="s">
        <v>958</v>
      </c>
      <c r="C282" s="38" t="s">
        <v>859</v>
      </c>
    </row>
    <row r="283" customFormat="false" ht="15" hidden="false" customHeight="false" outlineLevel="0" collapsed="false">
      <c r="A283" s="37" t="s">
        <v>543</v>
      </c>
      <c r="B283" s="38" t="s">
        <v>931</v>
      </c>
      <c r="C283" s="38" t="s">
        <v>859</v>
      </c>
    </row>
    <row r="284" customFormat="false" ht="15" hidden="false" customHeight="false" outlineLevel="0" collapsed="false">
      <c r="A284" s="37" t="s">
        <v>544</v>
      </c>
      <c r="B284" s="38" t="s">
        <v>994</v>
      </c>
      <c r="C284" s="38" t="s">
        <v>867</v>
      </c>
    </row>
    <row r="285" customFormat="false" ht="15" hidden="false" customHeight="false" outlineLevel="0" collapsed="false">
      <c r="A285" s="37" t="s">
        <v>545</v>
      </c>
      <c r="B285" s="38" t="s">
        <v>974</v>
      </c>
      <c r="C285" s="38" t="s">
        <v>867</v>
      </c>
    </row>
    <row r="286" customFormat="false" ht="15" hidden="false" customHeight="false" outlineLevel="0" collapsed="false">
      <c r="A286" s="37" t="s">
        <v>546</v>
      </c>
      <c r="B286" s="38" t="s">
        <v>986</v>
      </c>
      <c r="C286" s="38" t="s">
        <v>874</v>
      </c>
    </row>
    <row r="287" customFormat="false" ht="15" hidden="false" customHeight="false" outlineLevel="0" collapsed="false">
      <c r="A287" s="37" t="s">
        <v>547</v>
      </c>
      <c r="B287" s="38" t="s">
        <v>898</v>
      </c>
      <c r="C287" s="38" t="s">
        <v>853</v>
      </c>
    </row>
    <row r="288" customFormat="false" ht="15" hidden="false" customHeight="false" outlineLevel="0" collapsed="false">
      <c r="A288" s="37" t="s">
        <v>548</v>
      </c>
      <c r="B288" s="38" t="s">
        <v>931</v>
      </c>
      <c r="C288" s="38" t="s">
        <v>859</v>
      </c>
    </row>
    <row r="289" customFormat="false" ht="15" hidden="false" customHeight="false" outlineLevel="0" collapsed="false">
      <c r="A289" s="37" t="s">
        <v>549</v>
      </c>
      <c r="B289" s="38" t="s">
        <v>1002</v>
      </c>
      <c r="C289" s="38" t="s">
        <v>867</v>
      </c>
    </row>
    <row r="290" customFormat="false" ht="15" hidden="false" customHeight="false" outlineLevel="0" collapsed="false">
      <c r="A290" s="37" t="s">
        <v>550</v>
      </c>
      <c r="B290" s="38" t="s">
        <v>963</v>
      </c>
      <c r="C290" s="38" t="s">
        <v>874</v>
      </c>
    </row>
    <row r="291" customFormat="false" ht="15" hidden="false" customHeight="false" outlineLevel="0" collapsed="false">
      <c r="A291" s="37" t="s">
        <v>551</v>
      </c>
      <c r="B291" s="38" t="s">
        <v>886</v>
      </c>
      <c r="C291" s="38" t="s">
        <v>859</v>
      </c>
    </row>
    <row r="292" customFormat="false" ht="15" hidden="false" customHeight="false" outlineLevel="0" collapsed="false">
      <c r="A292" s="37" t="s">
        <v>552</v>
      </c>
      <c r="B292" s="38" t="s">
        <v>871</v>
      </c>
      <c r="C292" s="38" t="s">
        <v>855</v>
      </c>
    </row>
    <row r="293" customFormat="false" ht="15" hidden="false" customHeight="false" outlineLevel="0" collapsed="false">
      <c r="A293" s="37" t="s">
        <v>553</v>
      </c>
      <c r="B293" s="38" t="s">
        <v>1003</v>
      </c>
      <c r="C293" s="38" t="s">
        <v>859</v>
      </c>
    </row>
    <row r="294" customFormat="false" ht="15" hidden="false" customHeight="false" outlineLevel="0" collapsed="false">
      <c r="A294" s="37" t="s">
        <v>554</v>
      </c>
      <c r="B294" s="38" t="s">
        <v>902</v>
      </c>
      <c r="C294" s="38" t="s">
        <v>855</v>
      </c>
    </row>
    <row r="295" customFormat="false" ht="15" hidden="false" customHeight="false" outlineLevel="0" collapsed="false">
      <c r="A295" s="37" t="s">
        <v>555</v>
      </c>
      <c r="B295" s="38" t="s">
        <v>858</v>
      </c>
      <c r="C295" s="38" t="s">
        <v>859</v>
      </c>
    </row>
    <row r="296" customFormat="false" ht="15" hidden="false" customHeight="false" outlineLevel="0" collapsed="false">
      <c r="A296" s="37" t="s">
        <v>556</v>
      </c>
      <c r="B296" s="38" t="s">
        <v>871</v>
      </c>
      <c r="C296" s="38" t="s">
        <v>855</v>
      </c>
    </row>
    <row r="297" customFormat="false" ht="15" hidden="false" customHeight="false" outlineLevel="0" collapsed="false">
      <c r="A297" s="37" t="s">
        <v>557</v>
      </c>
      <c r="B297" s="38" t="s">
        <v>1004</v>
      </c>
      <c r="C297" s="38" t="s">
        <v>855</v>
      </c>
    </row>
    <row r="298" customFormat="false" ht="15" hidden="false" customHeight="false" outlineLevel="0" collapsed="false">
      <c r="A298" s="37" t="s">
        <v>558</v>
      </c>
      <c r="B298" s="38" t="s">
        <v>1005</v>
      </c>
      <c r="C298" s="38" t="s">
        <v>861</v>
      </c>
    </row>
    <row r="299" customFormat="false" ht="15" hidden="false" customHeight="false" outlineLevel="0" collapsed="false">
      <c r="A299" s="37" t="s">
        <v>559</v>
      </c>
      <c r="B299" s="38" t="s">
        <v>966</v>
      </c>
      <c r="C299" s="38" t="s">
        <v>855</v>
      </c>
    </row>
    <row r="300" customFormat="false" ht="15" hidden="false" customHeight="false" outlineLevel="0" collapsed="false">
      <c r="A300" s="37" t="s">
        <v>560</v>
      </c>
      <c r="B300" s="38" t="s">
        <v>960</v>
      </c>
      <c r="C300" s="38" t="s">
        <v>851</v>
      </c>
    </row>
    <row r="301" customFormat="false" ht="15" hidden="false" customHeight="false" outlineLevel="0" collapsed="false">
      <c r="A301" s="37" t="s">
        <v>562</v>
      </c>
      <c r="B301" s="38" t="s">
        <v>989</v>
      </c>
      <c r="C301" s="38" t="s">
        <v>870</v>
      </c>
    </row>
    <row r="302" customFormat="false" ht="15" hidden="false" customHeight="false" outlineLevel="0" collapsed="false">
      <c r="A302" s="37" t="s">
        <v>563</v>
      </c>
      <c r="B302" s="38" t="s">
        <v>1006</v>
      </c>
      <c r="C302" s="38" t="s">
        <v>851</v>
      </c>
    </row>
    <row r="303" customFormat="false" ht="15" hidden="false" customHeight="false" outlineLevel="0" collapsed="false">
      <c r="A303" s="37" t="s">
        <v>564</v>
      </c>
      <c r="B303" s="38" t="s">
        <v>893</v>
      </c>
      <c r="C303" s="38" t="s">
        <v>859</v>
      </c>
    </row>
    <row r="304" customFormat="false" ht="15" hidden="false" customHeight="false" outlineLevel="0" collapsed="false">
      <c r="A304" s="37" t="s">
        <v>565</v>
      </c>
      <c r="B304" s="38" t="s">
        <v>1007</v>
      </c>
      <c r="C304" s="38" t="s">
        <v>874</v>
      </c>
    </row>
    <row r="305" customFormat="false" ht="15" hidden="false" customHeight="false" outlineLevel="0" collapsed="false">
      <c r="A305" s="37" t="s">
        <v>566</v>
      </c>
      <c r="B305" s="38" t="s">
        <v>953</v>
      </c>
      <c r="C305" s="38" t="s">
        <v>874</v>
      </c>
    </row>
    <row r="306" customFormat="false" ht="15" hidden="false" customHeight="false" outlineLevel="0" collapsed="false">
      <c r="A306" s="37" t="s">
        <v>567</v>
      </c>
      <c r="B306" s="38" t="s">
        <v>944</v>
      </c>
      <c r="C306" s="38" t="s">
        <v>855</v>
      </c>
    </row>
    <row r="307" customFormat="false" ht="15" hidden="false" customHeight="false" outlineLevel="0" collapsed="false">
      <c r="A307" s="37" t="s">
        <v>568</v>
      </c>
      <c r="B307" s="38" t="s">
        <v>922</v>
      </c>
      <c r="C307" s="38" t="s">
        <v>853</v>
      </c>
    </row>
    <row r="308" customFormat="false" ht="15" hidden="false" customHeight="false" outlineLevel="0" collapsed="false">
      <c r="A308" s="37" t="s">
        <v>570</v>
      </c>
      <c r="B308" s="38" t="s">
        <v>1008</v>
      </c>
      <c r="C308" s="38" t="s">
        <v>853</v>
      </c>
    </row>
    <row r="309" customFormat="false" ht="15" hidden="false" customHeight="false" outlineLevel="0" collapsed="false">
      <c r="A309" s="37" t="s">
        <v>572</v>
      </c>
      <c r="B309" s="38" t="s">
        <v>897</v>
      </c>
      <c r="C309" s="38" t="s">
        <v>870</v>
      </c>
    </row>
    <row r="310" customFormat="false" ht="15" hidden="false" customHeight="false" outlineLevel="0" collapsed="false">
      <c r="A310" s="37" t="s">
        <v>573</v>
      </c>
      <c r="B310" s="38" t="s">
        <v>974</v>
      </c>
      <c r="C310" s="38" t="s">
        <v>867</v>
      </c>
    </row>
    <row r="311" customFormat="false" ht="15" hidden="false" customHeight="false" outlineLevel="0" collapsed="false">
      <c r="A311" s="37" t="s">
        <v>574</v>
      </c>
      <c r="B311" s="38" t="s">
        <v>968</v>
      </c>
      <c r="C311" s="38" t="s">
        <v>859</v>
      </c>
    </row>
    <row r="312" customFormat="false" ht="15" hidden="false" customHeight="false" outlineLevel="0" collapsed="false">
      <c r="A312" s="37" t="s">
        <v>575</v>
      </c>
      <c r="B312" s="38" t="s">
        <v>892</v>
      </c>
      <c r="C312" s="38" t="s">
        <v>853</v>
      </c>
    </row>
    <row r="313" customFormat="false" ht="15" hidden="false" customHeight="false" outlineLevel="0" collapsed="false">
      <c r="A313" s="37" t="s">
        <v>576</v>
      </c>
      <c r="B313" s="38" t="s">
        <v>911</v>
      </c>
      <c r="C313" s="38" t="s">
        <v>853</v>
      </c>
    </row>
    <row r="314" customFormat="false" ht="15" hidden="false" customHeight="false" outlineLevel="0" collapsed="false">
      <c r="A314" s="37" t="s">
        <v>577</v>
      </c>
      <c r="B314" s="38" t="s">
        <v>976</v>
      </c>
      <c r="C314" s="38" t="s">
        <v>867</v>
      </c>
    </row>
    <row r="315" customFormat="false" ht="15" hidden="false" customHeight="false" outlineLevel="0" collapsed="false">
      <c r="A315" s="37" t="s">
        <v>578</v>
      </c>
      <c r="B315" s="38" t="s">
        <v>1009</v>
      </c>
      <c r="C315" s="38" t="s">
        <v>867</v>
      </c>
    </row>
    <row r="316" customFormat="false" ht="15" hidden="false" customHeight="false" outlineLevel="0" collapsed="false">
      <c r="A316" s="37" t="s">
        <v>579</v>
      </c>
      <c r="B316" s="38" t="s">
        <v>1001</v>
      </c>
      <c r="C316" s="38" t="s">
        <v>867</v>
      </c>
    </row>
    <row r="317" customFormat="false" ht="15" hidden="false" customHeight="false" outlineLevel="0" collapsed="false">
      <c r="A317" s="37" t="s">
        <v>580</v>
      </c>
      <c r="B317" s="38" t="s">
        <v>1010</v>
      </c>
      <c r="C317" s="38" t="s">
        <v>867</v>
      </c>
    </row>
    <row r="318" customFormat="false" ht="15" hidden="false" customHeight="false" outlineLevel="0" collapsed="false">
      <c r="A318" s="37" t="s">
        <v>581</v>
      </c>
      <c r="B318" s="38" t="s">
        <v>878</v>
      </c>
      <c r="C318" s="38" t="s">
        <v>867</v>
      </c>
    </row>
    <row r="319" customFormat="false" ht="15" hidden="false" customHeight="false" outlineLevel="0" collapsed="false">
      <c r="A319" s="37" t="s">
        <v>582</v>
      </c>
      <c r="B319" s="38" t="s">
        <v>932</v>
      </c>
      <c r="C319" s="38" t="s">
        <v>857</v>
      </c>
    </row>
    <row r="320" customFormat="false" ht="15" hidden="false" customHeight="false" outlineLevel="0" collapsed="false">
      <c r="A320" s="37" t="s">
        <v>583</v>
      </c>
      <c r="B320" s="38" t="s">
        <v>940</v>
      </c>
      <c r="C320" s="38" t="s">
        <v>867</v>
      </c>
    </row>
    <row r="321" customFormat="false" ht="15" hidden="false" customHeight="false" outlineLevel="0" collapsed="false">
      <c r="A321" s="37" t="s">
        <v>584</v>
      </c>
      <c r="B321" s="38" t="s">
        <v>879</v>
      </c>
      <c r="C321" s="38" t="s">
        <v>880</v>
      </c>
    </row>
    <row r="322" customFormat="false" ht="15" hidden="false" customHeight="false" outlineLevel="0" collapsed="false">
      <c r="A322" s="37" t="s">
        <v>585</v>
      </c>
      <c r="B322" s="38" t="s">
        <v>979</v>
      </c>
      <c r="C322" s="38" t="s">
        <v>855</v>
      </c>
    </row>
    <row r="323" customFormat="false" ht="15" hidden="false" customHeight="false" outlineLevel="0" collapsed="false">
      <c r="A323" s="37" t="s">
        <v>587</v>
      </c>
      <c r="B323" s="38" t="s">
        <v>884</v>
      </c>
      <c r="C323" s="38" t="s">
        <v>853</v>
      </c>
    </row>
    <row r="324" customFormat="false" ht="15" hidden="false" customHeight="false" outlineLevel="0" collapsed="false">
      <c r="A324" s="37" t="s">
        <v>588</v>
      </c>
      <c r="B324" s="38" t="s">
        <v>923</v>
      </c>
      <c r="C324" s="38" t="s">
        <v>867</v>
      </c>
    </row>
    <row r="325" customFormat="false" ht="15" hidden="false" customHeight="false" outlineLevel="0" collapsed="false">
      <c r="A325" s="37" t="s">
        <v>589</v>
      </c>
      <c r="B325" s="38" t="s">
        <v>953</v>
      </c>
      <c r="C325" s="38" t="s">
        <v>874</v>
      </c>
    </row>
    <row r="326" customFormat="false" ht="15" hidden="false" customHeight="false" outlineLevel="0" collapsed="false">
      <c r="A326" s="37" t="s">
        <v>591</v>
      </c>
      <c r="B326" s="38" t="s">
        <v>868</v>
      </c>
      <c r="C326" s="38" t="s">
        <v>855</v>
      </c>
    </row>
    <row r="327" customFormat="false" ht="15" hidden="false" customHeight="false" outlineLevel="0" collapsed="false">
      <c r="A327" s="37" t="s">
        <v>592</v>
      </c>
      <c r="B327" s="38" t="s">
        <v>950</v>
      </c>
      <c r="C327" s="38" t="s">
        <v>870</v>
      </c>
    </row>
    <row r="328" customFormat="false" ht="15" hidden="false" customHeight="false" outlineLevel="0" collapsed="false">
      <c r="A328" s="37" t="s">
        <v>593</v>
      </c>
      <c r="B328" s="38" t="s">
        <v>854</v>
      </c>
      <c r="C328" s="38" t="s">
        <v>855</v>
      </c>
    </row>
    <row r="329" customFormat="false" ht="15" hidden="false" customHeight="false" outlineLevel="0" collapsed="false">
      <c r="A329" s="37" t="s">
        <v>594</v>
      </c>
      <c r="B329" s="38" t="s">
        <v>1011</v>
      </c>
      <c r="C329" s="38" t="s">
        <v>874</v>
      </c>
    </row>
    <row r="330" customFormat="false" ht="15" hidden="false" customHeight="false" outlineLevel="0" collapsed="false">
      <c r="A330" s="37" t="s">
        <v>595</v>
      </c>
      <c r="B330" s="38" t="s">
        <v>918</v>
      </c>
      <c r="C330" s="38" t="s">
        <v>870</v>
      </c>
    </row>
    <row r="331" customFormat="false" ht="15" hidden="false" customHeight="false" outlineLevel="0" collapsed="false">
      <c r="A331" s="37" t="s">
        <v>596</v>
      </c>
      <c r="B331" s="38" t="s">
        <v>923</v>
      </c>
      <c r="C331" s="38" t="s">
        <v>867</v>
      </c>
    </row>
    <row r="332" customFormat="false" ht="15" hidden="false" customHeight="false" outlineLevel="0" collapsed="false">
      <c r="A332" s="37" t="s">
        <v>597</v>
      </c>
      <c r="B332" s="38" t="s">
        <v>887</v>
      </c>
      <c r="C332" s="38" t="s">
        <v>857</v>
      </c>
    </row>
    <row r="333" customFormat="false" ht="15" hidden="false" customHeight="false" outlineLevel="0" collapsed="false">
      <c r="A333" s="37" t="s">
        <v>598</v>
      </c>
      <c r="B333" s="38" t="s">
        <v>893</v>
      </c>
      <c r="C333" s="38" t="s">
        <v>859</v>
      </c>
    </row>
    <row r="334" customFormat="false" ht="15" hidden="false" customHeight="false" outlineLevel="0" collapsed="false">
      <c r="A334" s="37" t="s">
        <v>599</v>
      </c>
      <c r="B334" s="38" t="s">
        <v>985</v>
      </c>
      <c r="C334" s="38" t="s">
        <v>857</v>
      </c>
    </row>
    <row r="335" customFormat="false" ht="15" hidden="false" customHeight="false" outlineLevel="0" collapsed="false">
      <c r="A335" s="37" t="s">
        <v>600</v>
      </c>
      <c r="B335" s="38" t="s">
        <v>966</v>
      </c>
      <c r="C335" s="38" t="s">
        <v>855</v>
      </c>
    </row>
    <row r="336" customFormat="false" ht="15" hidden="false" customHeight="false" outlineLevel="0" collapsed="false">
      <c r="A336" s="37" t="s">
        <v>601</v>
      </c>
      <c r="B336" s="38" t="s">
        <v>998</v>
      </c>
      <c r="C336" s="38" t="s">
        <v>859</v>
      </c>
    </row>
    <row r="337" customFormat="false" ht="15" hidden="false" customHeight="false" outlineLevel="0" collapsed="false">
      <c r="A337" s="37" t="s">
        <v>602</v>
      </c>
      <c r="B337" s="38" t="s">
        <v>1012</v>
      </c>
      <c r="C337" s="38" t="s">
        <v>870</v>
      </c>
    </row>
    <row r="338" customFormat="false" ht="15" hidden="false" customHeight="false" outlineLevel="0" collapsed="false">
      <c r="A338" s="37" t="s">
        <v>604</v>
      </c>
      <c r="B338" s="38" t="s">
        <v>931</v>
      </c>
      <c r="C338" s="38" t="s">
        <v>859</v>
      </c>
    </row>
    <row r="339" customFormat="false" ht="15" hidden="false" customHeight="false" outlineLevel="0" collapsed="false">
      <c r="A339" s="37" t="s">
        <v>605</v>
      </c>
      <c r="B339" s="38" t="s">
        <v>971</v>
      </c>
      <c r="C339" s="38" t="s">
        <v>857</v>
      </c>
    </row>
    <row r="340" customFormat="false" ht="15" hidden="false" customHeight="false" outlineLevel="0" collapsed="false">
      <c r="A340" s="37" t="s">
        <v>607</v>
      </c>
      <c r="B340" s="38" t="s">
        <v>893</v>
      </c>
      <c r="C340" s="38" t="s">
        <v>859</v>
      </c>
    </row>
    <row r="341" customFormat="false" ht="15" hidden="false" customHeight="false" outlineLevel="0" collapsed="false">
      <c r="A341" s="37" t="s">
        <v>609</v>
      </c>
      <c r="B341" s="38" t="s">
        <v>868</v>
      </c>
      <c r="C341" s="38" t="s">
        <v>855</v>
      </c>
    </row>
    <row r="342" customFormat="false" ht="15" hidden="false" customHeight="false" outlineLevel="0" collapsed="false">
      <c r="A342" s="37" t="s">
        <v>610</v>
      </c>
      <c r="B342" s="38" t="s">
        <v>885</v>
      </c>
      <c r="C342" s="38" t="s">
        <v>859</v>
      </c>
    </row>
    <row r="343" customFormat="false" ht="15" hidden="false" customHeight="false" outlineLevel="0" collapsed="false">
      <c r="A343" s="37" t="s">
        <v>611</v>
      </c>
      <c r="B343" s="38" t="s">
        <v>1013</v>
      </c>
      <c r="C343" s="38" t="s">
        <v>880</v>
      </c>
    </row>
    <row r="344" customFormat="false" ht="15" hidden="false" customHeight="false" outlineLevel="0" collapsed="false">
      <c r="A344" s="37" t="s">
        <v>612</v>
      </c>
      <c r="B344" s="38" t="s">
        <v>1004</v>
      </c>
      <c r="C344" s="38" t="s">
        <v>855</v>
      </c>
    </row>
    <row r="345" customFormat="false" ht="15" hidden="false" customHeight="false" outlineLevel="0" collapsed="false">
      <c r="A345" s="37" t="s">
        <v>613</v>
      </c>
      <c r="B345" s="38" t="s">
        <v>983</v>
      </c>
      <c r="C345" s="38" t="s">
        <v>870</v>
      </c>
    </row>
    <row r="346" customFormat="false" ht="15" hidden="false" customHeight="false" outlineLevel="0" collapsed="false">
      <c r="A346" s="37" t="s">
        <v>614</v>
      </c>
      <c r="B346" s="38" t="s">
        <v>877</v>
      </c>
      <c r="C346" s="38" t="s">
        <v>851</v>
      </c>
    </row>
    <row r="347" customFormat="false" ht="15" hidden="false" customHeight="false" outlineLevel="0" collapsed="false">
      <c r="A347" s="37" t="s">
        <v>615</v>
      </c>
      <c r="B347" s="38" t="s">
        <v>1014</v>
      </c>
      <c r="C347" s="38" t="s">
        <v>851</v>
      </c>
    </row>
    <row r="348" customFormat="false" ht="15" hidden="false" customHeight="false" outlineLevel="0" collapsed="false">
      <c r="A348" s="37" t="s">
        <v>617</v>
      </c>
      <c r="B348" s="38" t="s">
        <v>1015</v>
      </c>
      <c r="C348" s="38" t="s">
        <v>880</v>
      </c>
    </row>
    <row r="349" customFormat="false" ht="15" hidden="false" customHeight="false" outlineLevel="0" collapsed="false">
      <c r="A349" s="37" t="s">
        <v>619</v>
      </c>
      <c r="B349" s="38" t="s">
        <v>866</v>
      </c>
      <c r="C349" s="38" t="s">
        <v>867</v>
      </c>
    </row>
    <row r="350" customFormat="false" ht="15" hidden="false" customHeight="false" outlineLevel="0" collapsed="false">
      <c r="A350" s="37" t="s">
        <v>620</v>
      </c>
      <c r="B350" s="38" t="s">
        <v>916</v>
      </c>
      <c r="C350" s="38" t="s">
        <v>874</v>
      </c>
    </row>
    <row r="351" customFormat="false" ht="15" hidden="false" customHeight="false" outlineLevel="0" collapsed="false">
      <c r="A351" s="37" t="s">
        <v>621</v>
      </c>
      <c r="B351" s="38" t="s">
        <v>1003</v>
      </c>
      <c r="C351" s="38" t="s">
        <v>859</v>
      </c>
    </row>
    <row r="352" customFormat="false" ht="15" hidden="false" customHeight="false" outlineLevel="0" collapsed="false">
      <c r="A352" s="37" t="s">
        <v>622</v>
      </c>
      <c r="B352" s="36" t="s">
        <v>908</v>
      </c>
      <c r="C352" s="38" t="s">
        <v>870</v>
      </c>
    </row>
    <row r="353" customFormat="false" ht="15" hidden="false" customHeight="false" outlineLevel="0" collapsed="false">
      <c r="A353" s="37" t="s">
        <v>624</v>
      </c>
      <c r="B353" s="38" t="s">
        <v>906</v>
      </c>
      <c r="C353" s="38" t="s">
        <v>859</v>
      </c>
    </row>
    <row r="354" customFormat="false" ht="15" hidden="false" customHeight="false" outlineLevel="0" collapsed="false">
      <c r="A354" s="37" t="s">
        <v>625</v>
      </c>
      <c r="B354" s="38" t="s">
        <v>965</v>
      </c>
      <c r="C354" s="38" t="s">
        <v>874</v>
      </c>
    </row>
    <row r="355" customFormat="false" ht="15" hidden="false" customHeight="false" outlineLevel="0" collapsed="false">
      <c r="A355" s="37" t="s">
        <v>627</v>
      </c>
      <c r="B355" s="38" t="s">
        <v>986</v>
      </c>
      <c r="C355" s="38" t="s">
        <v>874</v>
      </c>
    </row>
    <row r="356" customFormat="false" ht="15" hidden="false" customHeight="false" outlineLevel="0" collapsed="false">
      <c r="A356" s="37" t="s">
        <v>628</v>
      </c>
      <c r="B356" s="38" t="s">
        <v>898</v>
      </c>
      <c r="C356" s="38" t="s">
        <v>853</v>
      </c>
    </row>
    <row r="357" customFormat="false" ht="15" hidden="false" customHeight="false" outlineLevel="0" collapsed="false">
      <c r="A357" s="37" t="s">
        <v>629</v>
      </c>
      <c r="B357" s="38" t="s">
        <v>956</v>
      </c>
      <c r="C357" s="38" t="s">
        <v>874</v>
      </c>
    </row>
    <row r="358" customFormat="false" ht="15" hidden="false" customHeight="false" outlineLevel="0" collapsed="false">
      <c r="A358" s="37" t="s">
        <v>630</v>
      </c>
      <c r="B358" s="38" t="s">
        <v>863</v>
      </c>
      <c r="C358" s="38" t="s">
        <v>851</v>
      </c>
    </row>
    <row r="359" customFormat="false" ht="15" hidden="false" customHeight="false" outlineLevel="0" collapsed="false">
      <c r="A359" s="37" t="s">
        <v>632</v>
      </c>
      <c r="B359" s="38" t="s">
        <v>1016</v>
      </c>
      <c r="C359" s="38" t="s">
        <v>855</v>
      </c>
    </row>
    <row r="360" customFormat="false" ht="15" hidden="false" customHeight="false" outlineLevel="0" collapsed="false">
      <c r="A360" s="37" t="s">
        <v>633</v>
      </c>
      <c r="B360" s="38" t="s">
        <v>956</v>
      </c>
      <c r="C360" s="38" t="s">
        <v>874</v>
      </c>
    </row>
    <row r="361" customFormat="false" ht="15" hidden="false" customHeight="false" outlineLevel="0" collapsed="false">
      <c r="A361" s="37" t="s">
        <v>635</v>
      </c>
      <c r="B361" s="38" t="s">
        <v>1017</v>
      </c>
      <c r="C361" s="38" t="s">
        <v>870</v>
      </c>
    </row>
    <row r="362" customFormat="false" ht="15" hidden="false" customHeight="false" outlineLevel="0" collapsed="false">
      <c r="A362" s="37" t="s">
        <v>637</v>
      </c>
      <c r="B362" s="38" t="s">
        <v>1018</v>
      </c>
      <c r="C362" s="38" t="s">
        <v>855</v>
      </c>
    </row>
    <row r="363" customFormat="false" ht="15" hidden="false" customHeight="false" outlineLevel="0" collapsed="false">
      <c r="A363" s="37" t="s">
        <v>639</v>
      </c>
      <c r="B363" s="38" t="s">
        <v>893</v>
      </c>
      <c r="C363" s="38" t="s">
        <v>859</v>
      </c>
    </row>
    <row r="364" customFormat="false" ht="15" hidden="false" customHeight="false" outlineLevel="0" collapsed="false">
      <c r="A364" s="37" t="s">
        <v>640</v>
      </c>
      <c r="B364" s="38" t="s">
        <v>980</v>
      </c>
      <c r="C364" s="38" t="s">
        <v>859</v>
      </c>
    </row>
    <row r="365" customFormat="false" ht="15" hidden="false" customHeight="false" outlineLevel="0" collapsed="false">
      <c r="A365" s="37" t="s">
        <v>641</v>
      </c>
      <c r="B365" s="38" t="s">
        <v>968</v>
      </c>
      <c r="C365" s="38" t="s">
        <v>859</v>
      </c>
    </row>
    <row r="366" customFormat="false" ht="15" hidden="false" customHeight="false" outlineLevel="0" collapsed="false">
      <c r="A366" s="37" t="s">
        <v>642</v>
      </c>
      <c r="B366" s="38" t="s">
        <v>1019</v>
      </c>
      <c r="C366" s="38" t="s">
        <v>870</v>
      </c>
    </row>
    <row r="367" customFormat="false" ht="15" hidden="false" customHeight="false" outlineLevel="0" collapsed="false">
      <c r="A367" s="37" t="s">
        <v>643</v>
      </c>
      <c r="B367" s="38" t="s">
        <v>929</v>
      </c>
      <c r="C367" s="38" t="s">
        <v>853</v>
      </c>
    </row>
    <row r="368" customFormat="false" ht="15" hidden="false" customHeight="false" outlineLevel="0" collapsed="false">
      <c r="A368" s="37" t="s">
        <v>644</v>
      </c>
      <c r="B368" s="38" t="s">
        <v>928</v>
      </c>
      <c r="C368" s="38" t="s">
        <v>851</v>
      </c>
    </row>
    <row r="369" customFormat="false" ht="15" hidden="false" customHeight="false" outlineLevel="0" collapsed="false">
      <c r="A369" s="37" t="s">
        <v>645</v>
      </c>
      <c r="B369" s="38" t="s">
        <v>897</v>
      </c>
      <c r="C369" s="38" t="s">
        <v>870</v>
      </c>
    </row>
    <row r="370" customFormat="false" ht="15" hidden="false" customHeight="false" outlineLevel="0" collapsed="false">
      <c r="A370" s="37" t="s">
        <v>647</v>
      </c>
      <c r="B370" s="38" t="s">
        <v>891</v>
      </c>
      <c r="C370" s="38" t="s">
        <v>867</v>
      </c>
    </row>
    <row r="371" customFormat="false" ht="15" hidden="false" customHeight="false" outlineLevel="0" collapsed="false">
      <c r="A371" s="37" t="s">
        <v>648</v>
      </c>
      <c r="B371" s="38" t="s">
        <v>902</v>
      </c>
      <c r="C371" s="38" t="s">
        <v>855</v>
      </c>
    </row>
    <row r="372" customFormat="false" ht="15" hidden="false" customHeight="false" outlineLevel="0" collapsed="false">
      <c r="A372" s="37" t="s">
        <v>649</v>
      </c>
      <c r="B372" s="38" t="s">
        <v>928</v>
      </c>
      <c r="C372" s="38" t="s">
        <v>851</v>
      </c>
    </row>
    <row r="373" customFormat="false" ht="15" hidden="false" customHeight="false" outlineLevel="0" collapsed="false">
      <c r="A373" s="37" t="s">
        <v>650</v>
      </c>
      <c r="B373" s="38" t="s">
        <v>1020</v>
      </c>
      <c r="C373" s="38" t="s">
        <v>867</v>
      </c>
    </row>
    <row r="374" customFormat="false" ht="15" hidden="false" customHeight="false" outlineLevel="0" collapsed="false">
      <c r="A374" s="37" t="s">
        <v>652</v>
      </c>
      <c r="B374" s="38" t="s">
        <v>1020</v>
      </c>
      <c r="C374" s="38" t="s">
        <v>867</v>
      </c>
    </row>
    <row r="375" customFormat="false" ht="15" hidden="false" customHeight="false" outlineLevel="0" collapsed="false">
      <c r="A375" s="37" t="s">
        <v>653</v>
      </c>
      <c r="B375" s="38" t="s">
        <v>945</v>
      </c>
      <c r="C375" s="38" t="s">
        <v>867</v>
      </c>
    </row>
    <row r="376" customFormat="false" ht="15" hidden="false" customHeight="false" outlineLevel="0" collapsed="false">
      <c r="A376" s="37" t="s">
        <v>654</v>
      </c>
      <c r="B376" s="38" t="s">
        <v>931</v>
      </c>
      <c r="C376" s="38" t="s">
        <v>859</v>
      </c>
    </row>
    <row r="377" customFormat="false" ht="15" hidden="false" customHeight="false" outlineLevel="0" collapsed="false">
      <c r="A377" s="37" t="s">
        <v>656</v>
      </c>
      <c r="B377" s="38" t="s">
        <v>924</v>
      </c>
      <c r="C377" s="38" t="s">
        <v>859</v>
      </c>
    </row>
    <row r="378" customFormat="false" ht="15" hidden="false" customHeight="false" outlineLevel="0" collapsed="false">
      <c r="A378" s="37" t="s">
        <v>657</v>
      </c>
      <c r="B378" s="38" t="s">
        <v>979</v>
      </c>
      <c r="C378" s="38" t="s">
        <v>855</v>
      </c>
    </row>
    <row r="379" customFormat="false" ht="15" hidden="false" customHeight="false" outlineLevel="0" collapsed="false">
      <c r="A379" s="37" t="s">
        <v>658</v>
      </c>
      <c r="B379" s="38" t="s">
        <v>1021</v>
      </c>
      <c r="C379" s="38" t="s">
        <v>853</v>
      </c>
    </row>
    <row r="380" customFormat="false" ht="15" hidden="false" customHeight="false" outlineLevel="0" collapsed="false">
      <c r="A380" s="37" t="s">
        <v>660</v>
      </c>
      <c r="B380" s="38" t="s">
        <v>898</v>
      </c>
      <c r="C380" s="38" t="s">
        <v>853</v>
      </c>
    </row>
    <row r="381" customFormat="false" ht="15" hidden="false" customHeight="false" outlineLevel="0" collapsed="false">
      <c r="A381" s="37" t="s">
        <v>661</v>
      </c>
      <c r="B381" s="38" t="s">
        <v>939</v>
      </c>
      <c r="C381" s="38" t="s">
        <v>857</v>
      </c>
    </row>
    <row r="382" customFormat="false" ht="15" hidden="false" customHeight="false" outlineLevel="0" collapsed="false">
      <c r="A382" s="37" t="s">
        <v>662</v>
      </c>
      <c r="B382" s="38" t="s">
        <v>873</v>
      </c>
      <c r="C382" s="38" t="s">
        <v>874</v>
      </c>
    </row>
    <row r="383" customFormat="false" ht="15" hidden="false" customHeight="false" outlineLevel="0" collapsed="false">
      <c r="A383" s="37" t="s">
        <v>663</v>
      </c>
      <c r="B383" s="38" t="s">
        <v>854</v>
      </c>
      <c r="C383" s="38" t="s">
        <v>855</v>
      </c>
    </row>
    <row r="384" customFormat="false" ht="15" hidden="false" customHeight="false" outlineLevel="0" collapsed="false">
      <c r="A384" s="37" t="s">
        <v>664</v>
      </c>
      <c r="B384" s="38" t="s">
        <v>1022</v>
      </c>
      <c r="C384" s="38" t="s">
        <v>851</v>
      </c>
    </row>
    <row r="385" customFormat="false" ht="15" hidden="false" customHeight="false" outlineLevel="0" collapsed="false">
      <c r="A385" s="37" t="s">
        <v>665</v>
      </c>
      <c r="B385" s="38" t="s">
        <v>898</v>
      </c>
      <c r="C385" s="38" t="s">
        <v>853</v>
      </c>
    </row>
    <row r="386" customFormat="false" ht="15" hidden="false" customHeight="false" outlineLevel="0" collapsed="false">
      <c r="A386" s="37" t="s">
        <v>666</v>
      </c>
      <c r="B386" s="38" t="s">
        <v>925</v>
      </c>
      <c r="C386" s="38" t="s">
        <v>867</v>
      </c>
    </row>
    <row r="387" customFormat="false" ht="15" hidden="false" customHeight="false" outlineLevel="0" collapsed="false">
      <c r="A387" s="37" t="s">
        <v>667</v>
      </c>
      <c r="B387" s="38" t="s">
        <v>1023</v>
      </c>
      <c r="C387" s="38" t="s">
        <v>861</v>
      </c>
    </row>
    <row r="388" customFormat="false" ht="15" hidden="false" customHeight="false" outlineLevel="0" collapsed="false">
      <c r="A388" s="37" t="s">
        <v>668</v>
      </c>
      <c r="B388" s="38" t="s">
        <v>943</v>
      </c>
      <c r="C388" s="38" t="s">
        <v>857</v>
      </c>
    </row>
    <row r="389" customFormat="false" ht="15" hidden="false" customHeight="false" outlineLevel="0" collapsed="false">
      <c r="A389" s="37" t="s">
        <v>669</v>
      </c>
      <c r="B389" s="38" t="s">
        <v>1024</v>
      </c>
      <c r="C389" s="38" t="s">
        <v>880</v>
      </c>
    </row>
    <row r="390" customFormat="false" ht="15" hidden="false" customHeight="false" outlineLevel="0" collapsed="false">
      <c r="A390" s="37" t="s">
        <v>670</v>
      </c>
      <c r="B390" s="38" t="s">
        <v>907</v>
      </c>
      <c r="C390" s="38" t="s">
        <v>859</v>
      </c>
    </row>
    <row r="391" customFormat="false" ht="15" hidden="false" customHeight="false" outlineLevel="0" collapsed="false">
      <c r="A391" s="37" t="s">
        <v>671</v>
      </c>
      <c r="B391" s="38" t="s">
        <v>1025</v>
      </c>
      <c r="C391" s="38" t="s">
        <v>855</v>
      </c>
    </row>
    <row r="392" customFormat="false" ht="15" hidden="false" customHeight="false" outlineLevel="0" collapsed="false">
      <c r="A392" s="37" t="s">
        <v>672</v>
      </c>
      <c r="B392" s="38" t="s">
        <v>1019</v>
      </c>
      <c r="C392" s="38" t="s">
        <v>870</v>
      </c>
    </row>
    <row r="393" customFormat="false" ht="15" hidden="false" customHeight="false" outlineLevel="0" collapsed="false">
      <c r="A393" s="37" t="s">
        <v>674</v>
      </c>
      <c r="B393" s="38" t="s">
        <v>951</v>
      </c>
      <c r="C393" s="38" t="s">
        <v>859</v>
      </c>
    </row>
    <row r="394" customFormat="false" ht="15" hidden="false" customHeight="false" outlineLevel="0" collapsed="false">
      <c r="A394" s="37" t="s">
        <v>675</v>
      </c>
      <c r="B394" s="38" t="s">
        <v>953</v>
      </c>
      <c r="C394" s="38" t="s">
        <v>874</v>
      </c>
    </row>
    <row r="395" customFormat="false" ht="15" hidden="false" customHeight="false" outlineLevel="0" collapsed="false">
      <c r="A395" s="37" t="s">
        <v>676</v>
      </c>
      <c r="B395" s="38" t="s">
        <v>1026</v>
      </c>
      <c r="C395" s="38" t="s">
        <v>857</v>
      </c>
    </row>
    <row r="396" customFormat="false" ht="15" hidden="false" customHeight="false" outlineLevel="0" collapsed="false">
      <c r="A396" s="37" t="s">
        <v>677</v>
      </c>
      <c r="B396" s="38" t="s">
        <v>905</v>
      </c>
      <c r="C396" s="38" t="s">
        <v>859</v>
      </c>
    </row>
    <row r="397" customFormat="false" ht="15" hidden="false" customHeight="false" outlineLevel="0" collapsed="false">
      <c r="A397" s="37" t="s">
        <v>678</v>
      </c>
      <c r="B397" s="38" t="s">
        <v>952</v>
      </c>
      <c r="C397" s="38" t="s">
        <v>853</v>
      </c>
    </row>
    <row r="398" customFormat="false" ht="15" hidden="false" customHeight="false" outlineLevel="0" collapsed="false">
      <c r="A398" s="37" t="s">
        <v>679</v>
      </c>
      <c r="B398" s="38" t="s">
        <v>938</v>
      </c>
      <c r="C398" s="38" t="s">
        <v>855</v>
      </c>
    </row>
    <row r="399" customFormat="false" ht="15" hidden="false" customHeight="false" outlineLevel="0" collapsed="false">
      <c r="A399" s="37" t="s">
        <v>680</v>
      </c>
      <c r="B399" s="38" t="s">
        <v>866</v>
      </c>
      <c r="C399" s="38" t="s">
        <v>867</v>
      </c>
    </row>
    <row r="400" customFormat="false" ht="15" hidden="false" customHeight="false" outlineLevel="0" collapsed="false">
      <c r="A400" s="37" t="s">
        <v>681</v>
      </c>
      <c r="B400" s="38" t="s">
        <v>892</v>
      </c>
      <c r="C400" s="38" t="s">
        <v>853</v>
      </c>
    </row>
    <row r="401" customFormat="false" ht="15" hidden="false" customHeight="false" outlineLevel="0" collapsed="false">
      <c r="A401" s="37" t="s">
        <v>682</v>
      </c>
      <c r="B401" s="38" t="s">
        <v>1027</v>
      </c>
      <c r="C401" s="38" t="s">
        <v>853</v>
      </c>
    </row>
    <row r="402" customFormat="false" ht="15" hidden="false" customHeight="false" outlineLevel="0" collapsed="false">
      <c r="A402" s="37" t="s">
        <v>683</v>
      </c>
      <c r="B402" s="38" t="s">
        <v>994</v>
      </c>
      <c r="C402" s="38" t="s">
        <v>867</v>
      </c>
    </row>
    <row r="403" customFormat="false" ht="15" hidden="false" customHeight="false" outlineLevel="0" collapsed="false">
      <c r="A403" s="37" t="s">
        <v>685</v>
      </c>
      <c r="B403" s="38" t="s">
        <v>967</v>
      </c>
      <c r="C403" s="38" t="s">
        <v>855</v>
      </c>
    </row>
    <row r="404" customFormat="false" ht="15" hidden="false" customHeight="false" outlineLevel="0" collapsed="false">
      <c r="A404" s="37" t="s">
        <v>686</v>
      </c>
      <c r="B404" s="38" t="s">
        <v>1022</v>
      </c>
      <c r="C404" s="38" t="s">
        <v>851</v>
      </c>
    </row>
    <row r="405" customFormat="false" ht="15" hidden="false" customHeight="false" outlineLevel="0" collapsed="false">
      <c r="A405" s="37" t="s">
        <v>687</v>
      </c>
      <c r="B405" s="38" t="s">
        <v>951</v>
      </c>
      <c r="C405" s="38" t="s">
        <v>859</v>
      </c>
    </row>
    <row r="406" customFormat="false" ht="15" hidden="false" customHeight="false" outlineLevel="0" collapsed="false">
      <c r="A406" s="37" t="s">
        <v>688</v>
      </c>
      <c r="B406" s="38" t="s">
        <v>1028</v>
      </c>
      <c r="C406" s="38" t="s">
        <v>861</v>
      </c>
    </row>
    <row r="407" customFormat="false" ht="15" hidden="false" customHeight="false" outlineLevel="0" collapsed="false">
      <c r="A407" s="37" t="s">
        <v>689</v>
      </c>
      <c r="B407" s="38" t="s">
        <v>1029</v>
      </c>
      <c r="C407" s="38" t="s">
        <v>855</v>
      </c>
    </row>
    <row r="408" customFormat="false" ht="15" hidden="false" customHeight="false" outlineLevel="0" collapsed="false">
      <c r="A408" s="37" t="s">
        <v>690</v>
      </c>
      <c r="B408" s="38" t="s">
        <v>866</v>
      </c>
      <c r="C408" s="38" t="s">
        <v>867</v>
      </c>
    </row>
    <row r="409" customFormat="false" ht="15" hidden="false" customHeight="false" outlineLevel="0" collapsed="false">
      <c r="A409" s="37" t="s">
        <v>691</v>
      </c>
      <c r="B409" s="38" t="s">
        <v>899</v>
      </c>
      <c r="C409" s="38" t="s">
        <v>855</v>
      </c>
    </row>
    <row r="410" customFormat="false" ht="15" hidden="false" customHeight="false" outlineLevel="0" collapsed="false">
      <c r="A410" s="37" t="s">
        <v>692</v>
      </c>
      <c r="B410" s="38" t="s">
        <v>924</v>
      </c>
      <c r="C410" s="38" t="s">
        <v>859</v>
      </c>
    </row>
    <row r="411" customFormat="false" ht="15" hidden="false" customHeight="false" outlineLevel="0" collapsed="false">
      <c r="A411" s="37" t="s">
        <v>694</v>
      </c>
      <c r="B411" s="38" t="s">
        <v>1030</v>
      </c>
      <c r="C411" s="38" t="s">
        <v>861</v>
      </c>
    </row>
    <row r="412" customFormat="false" ht="15" hidden="false" customHeight="false" outlineLevel="0" collapsed="false">
      <c r="A412" s="37" t="s">
        <v>695</v>
      </c>
      <c r="B412" s="38" t="s">
        <v>1017</v>
      </c>
      <c r="C412" s="38" t="s">
        <v>870</v>
      </c>
    </row>
    <row r="413" customFormat="false" ht="15" hidden="false" customHeight="false" outlineLevel="0" collapsed="false">
      <c r="A413" s="37" t="s">
        <v>696</v>
      </c>
      <c r="B413" s="38" t="s">
        <v>1031</v>
      </c>
      <c r="C413" s="38" t="s">
        <v>870</v>
      </c>
    </row>
    <row r="414" customFormat="false" ht="15" hidden="false" customHeight="false" outlineLevel="0" collapsed="false">
      <c r="A414" s="37" t="s">
        <v>697</v>
      </c>
      <c r="B414" s="38" t="s">
        <v>999</v>
      </c>
      <c r="C414" s="38" t="s">
        <v>859</v>
      </c>
    </row>
    <row r="415" customFormat="false" ht="15" hidden="false" customHeight="false" outlineLevel="0" collapsed="false">
      <c r="A415" s="37" t="s">
        <v>698</v>
      </c>
      <c r="B415" s="38" t="s">
        <v>982</v>
      </c>
      <c r="C415" s="38" t="s">
        <v>855</v>
      </c>
    </row>
    <row r="416" customFormat="false" ht="15" hidden="false" customHeight="false" outlineLevel="0" collapsed="false">
      <c r="A416" s="37" t="s">
        <v>699</v>
      </c>
      <c r="B416" s="38" t="s">
        <v>999</v>
      </c>
      <c r="C416" s="38" t="s">
        <v>859</v>
      </c>
    </row>
    <row r="417" customFormat="false" ht="15" hidden="false" customHeight="false" outlineLevel="0" collapsed="false">
      <c r="A417" s="37" t="s">
        <v>701</v>
      </c>
      <c r="B417" s="38" t="s">
        <v>890</v>
      </c>
      <c r="C417" s="38" t="s">
        <v>867</v>
      </c>
    </row>
    <row r="418" customFormat="false" ht="15" hidden="false" customHeight="false" outlineLevel="0" collapsed="false">
      <c r="A418" s="37" t="s">
        <v>703</v>
      </c>
      <c r="B418" s="38" t="s">
        <v>883</v>
      </c>
      <c r="C418" s="38" t="s">
        <v>859</v>
      </c>
    </row>
    <row r="419" customFormat="false" ht="15" hidden="false" customHeight="false" outlineLevel="0" collapsed="false">
      <c r="A419" s="37" t="s">
        <v>704</v>
      </c>
      <c r="B419" s="38" t="s">
        <v>1032</v>
      </c>
      <c r="C419" s="38" t="s">
        <v>851</v>
      </c>
    </row>
    <row r="420" customFormat="false" ht="15" hidden="false" customHeight="false" outlineLevel="0" collapsed="false">
      <c r="A420" s="37" t="s">
        <v>705</v>
      </c>
      <c r="B420" s="38" t="s">
        <v>924</v>
      </c>
      <c r="C420" s="38" t="s">
        <v>859</v>
      </c>
    </row>
    <row r="421" customFormat="false" ht="15" hidden="false" customHeight="false" outlineLevel="0" collapsed="false">
      <c r="A421" s="37" t="s">
        <v>707</v>
      </c>
      <c r="B421" s="38" t="s">
        <v>938</v>
      </c>
      <c r="C421" s="38" t="s">
        <v>855</v>
      </c>
    </row>
    <row r="422" customFormat="false" ht="15" hidden="false" customHeight="false" outlineLevel="0" collapsed="false">
      <c r="A422" s="37" t="s">
        <v>708</v>
      </c>
      <c r="B422" s="38" t="s">
        <v>869</v>
      </c>
      <c r="C422" s="38" t="s">
        <v>870</v>
      </c>
    </row>
    <row r="423" customFormat="false" ht="15" hidden="false" customHeight="false" outlineLevel="0" collapsed="false">
      <c r="A423" s="37" t="s">
        <v>709</v>
      </c>
      <c r="B423" s="38" t="s">
        <v>875</v>
      </c>
      <c r="C423" s="38" t="s">
        <v>859</v>
      </c>
    </row>
    <row r="424" customFormat="false" ht="15" hidden="false" customHeight="false" outlineLevel="0" collapsed="false">
      <c r="A424" s="37" t="s">
        <v>710</v>
      </c>
      <c r="B424" s="38" t="s">
        <v>958</v>
      </c>
      <c r="C424" s="38" t="s">
        <v>859</v>
      </c>
    </row>
    <row r="425" customFormat="false" ht="15" hidden="false" customHeight="false" outlineLevel="0" collapsed="false">
      <c r="A425" s="37" t="s">
        <v>711</v>
      </c>
      <c r="B425" s="38" t="s">
        <v>999</v>
      </c>
      <c r="C425" s="38" t="s">
        <v>859</v>
      </c>
    </row>
    <row r="426" customFormat="false" ht="15" hidden="false" customHeight="false" outlineLevel="0" collapsed="false">
      <c r="A426" s="37" t="s">
        <v>712</v>
      </c>
      <c r="B426" s="38" t="s">
        <v>969</v>
      </c>
      <c r="C426" s="38" t="s">
        <v>870</v>
      </c>
    </row>
    <row r="427" customFormat="false" ht="15" hidden="false" customHeight="false" outlineLevel="0" collapsed="false">
      <c r="A427" s="37" t="s">
        <v>713</v>
      </c>
      <c r="B427" s="38" t="s">
        <v>868</v>
      </c>
      <c r="C427" s="38" t="s">
        <v>855</v>
      </c>
    </row>
    <row r="428" customFormat="false" ht="15" hidden="false" customHeight="false" outlineLevel="0" collapsed="false">
      <c r="A428" s="37" t="s">
        <v>715</v>
      </c>
      <c r="B428" s="38" t="s">
        <v>996</v>
      </c>
      <c r="C428" s="38" t="s">
        <v>867</v>
      </c>
    </row>
    <row r="429" customFormat="false" ht="15" hidden="false" customHeight="false" outlineLevel="0" collapsed="false">
      <c r="A429" s="37" t="s">
        <v>716</v>
      </c>
      <c r="B429" s="38" t="s">
        <v>854</v>
      </c>
      <c r="C429" s="38" t="s">
        <v>855</v>
      </c>
    </row>
    <row r="430" customFormat="false" ht="15" hidden="false" customHeight="false" outlineLevel="0" collapsed="false">
      <c r="A430" s="37" t="s">
        <v>717</v>
      </c>
      <c r="B430" s="38" t="s">
        <v>864</v>
      </c>
      <c r="C430" s="38" t="s">
        <v>859</v>
      </c>
    </row>
    <row r="431" customFormat="false" ht="15" hidden="false" customHeight="false" outlineLevel="0" collapsed="false">
      <c r="A431" s="37" t="s">
        <v>718</v>
      </c>
      <c r="B431" s="38" t="s">
        <v>868</v>
      </c>
      <c r="C431" s="38" t="s">
        <v>855</v>
      </c>
    </row>
    <row r="432" customFormat="false" ht="15" hidden="false" customHeight="false" outlineLevel="0" collapsed="false">
      <c r="A432" s="37" t="s">
        <v>720</v>
      </c>
      <c r="B432" s="38" t="s">
        <v>871</v>
      </c>
      <c r="C432" s="38" t="s">
        <v>855</v>
      </c>
    </row>
    <row r="433" customFormat="false" ht="15" hidden="false" customHeight="false" outlineLevel="0" collapsed="false">
      <c r="A433" s="37" t="s">
        <v>721</v>
      </c>
      <c r="B433" s="38" t="s">
        <v>1014</v>
      </c>
      <c r="C433" s="38" t="s">
        <v>851</v>
      </c>
    </row>
    <row r="434" customFormat="false" ht="15" hidden="false" customHeight="false" outlineLevel="0" collapsed="false">
      <c r="A434" s="37" t="s">
        <v>722</v>
      </c>
      <c r="B434" s="38" t="s">
        <v>943</v>
      </c>
      <c r="C434" s="38" t="s">
        <v>857</v>
      </c>
    </row>
    <row r="435" customFormat="false" ht="15" hidden="false" customHeight="false" outlineLevel="0" collapsed="false">
      <c r="A435" s="37" t="s">
        <v>724</v>
      </c>
      <c r="B435" s="38" t="s">
        <v>1029</v>
      </c>
      <c r="C435" s="38" t="s">
        <v>855</v>
      </c>
    </row>
    <row r="436" customFormat="false" ht="15" hidden="false" customHeight="false" outlineLevel="0" collapsed="false">
      <c r="A436" s="37" t="s">
        <v>725</v>
      </c>
      <c r="B436" s="38" t="s">
        <v>1033</v>
      </c>
      <c r="C436" s="38" t="s">
        <v>859</v>
      </c>
    </row>
    <row r="437" customFormat="false" ht="15" hidden="false" customHeight="false" outlineLevel="0" collapsed="false">
      <c r="A437" s="37" t="s">
        <v>726</v>
      </c>
      <c r="B437" s="38" t="s">
        <v>875</v>
      </c>
      <c r="C437" s="38" t="s">
        <v>859</v>
      </c>
    </row>
    <row r="438" customFormat="false" ht="15" hidden="false" customHeight="false" outlineLevel="0" collapsed="false">
      <c r="A438" s="37" t="s">
        <v>727</v>
      </c>
      <c r="B438" s="38" t="s">
        <v>907</v>
      </c>
      <c r="C438" s="38" t="s">
        <v>859</v>
      </c>
    </row>
    <row r="439" customFormat="false" ht="15" hidden="false" customHeight="false" outlineLevel="0" collapsed="false">
      <c r="A439" s="37" t="s">
        <v>728</v>
      </c>
      <c r="B439" s="38" t="s">
        <v>963</v>
      </c>
      <c r="C439" s="38" t="s">
        <v>874</v>
      </c>
    </row>
    <row r="440" customFormat="false" ht="15" hidden="false" customHeight="false" outlineLevel="0" collapsed="false">
      <c r="A440" s="37" t="s">
        <v>729</v>
      </c>
      <c r="B440" s="38" t="s">
        <v>960</v>
      </c>
      <c r="C440" s="38" t="s">
        <v>851</v>
      </c>
    </row>
    <row r="441" customFormat="false" ht="15" hidden="false" customHeight="false" outlineLevel="0" collapsed="false">
      <c r="A441" s="37" t="s">
        <v>730</v>
      </c>
      <c r="B441" s="38" t="s">
        <v>989</v>
      </c>
      <c r="C441" s="38" t="s">
        <v>870</v>
      </c>
    </row>
    <row r="442" customFormat="false" ht="15" hidden="false" customHeight="false" outlineLevel="0" collapsed="false">
      <c r="A442" s="37" t="s">
        <v>731</v>
      </c>
      <c r="B442" s="38" t="s">
        <v>979</v>
      </c>
      <c r="C442" s="38" t="s">
        <v>855</v>
      </c>
    </row>
    <row r="443" customFormat="false" ht="15" hidden="false" customHeight="false" outlineLevel="0" collapsed="false">
      <c r="A443" s="37" t="s">
        <v>732</v>
      </c>
      <c r="B443" s="38" t="s">
        <v>893</v>
      </c>
      <c r="C443" s="38" t="s">
        <v>859</v>
      </c>
    </row>
    <row r="444" customFormat="false" ht="15" hidden="false" customHeight="false" outlineLevel="0" collapsed="false">
      <c r="A444" s="37" t="s">
        <v>733</v>
      </c>
      <c r="B444" s="38" t="s">
        <v>939</v>
      </c>
      <c r="C444" s="38" t="s">
        <v>857</v>
      </c>
    </row>
    <row r="445" customFormat="false" ht="15" hidden="false" customHeight="false" outlineLevel="0" collapsed="false">
      <c r="A445" s="37" t="s">
        <v>734</v>
      </c>
      <c r="B445" s="38" t="s">
        <v>883</v>
      </c>
      <c r="C445" s="38" t="s">
        <v>859</v>
      </c>
    </row>
    <row r="446" customFormat="false" ht="15" hidden="false" customHeight="false" outlineLevel="0" collapsed="false">
      <c r="A446" s="37" t="s">
        <v>735</v>
      </c>
      <c r="B446" s="38" t="s">
        <v>1010</v>
      </c>
      <c r="C446" s="38" t="s">
        <v>867</v>
      </c>
    </row>
    <row r="447" customFormat="false" ht="15" hidden="false" customHeight="false" outlineLevel="0" collapsed="false">
      <c r="A447" s="37" t="s">
        <v>736</v>
      </c>
      <c r="B447" s="38" t="s">
        <v>1034</v>
      </c>
      <c r="C447" s="38" t="s">
        <v>857</v>
      </c>
    </row>
    <row r="448" customFormat="false" ht="15" hidden="false" customHeight="false" outlineLevel="0" collapsed="false">
      <c r="A448" s="37" t="s">
        <v>737</v>
      </c>
      <c r="B448" s="38" t="s">
        <v>1005</v>
      </c>
      <c r="C448" s="38" t="s">
        <v>861</v>
      </c>
    </row>
    <row r="449" customFormat="false" ht="15" hidden="false" customHeight="false" outlineLevel="0" collapsed="false">
      <c r="A449" s="37" t="s">
        <v>738</v>
      </c>
      <c r="B449" s="36" t="s">
        <v>914</v>
      </c>
      <c r="C449" s="38" t="s">
        <v>870</v>
      </c>
    </row>
    <row r="450" customFormat="false" ht="15" hidden="false" customHeight="false" outlineLevel="0" collapsed="false">
      <c r="A450" s="37" t="s">
        <v>739</v>
      </c>
      <c r="B450" s="38" t="s">
        <v>936</v>
      </c>
      <c r="C450" s="38" t="s">
        <v>859</v>
      </c>
    </row>
    <row r="451" customFormat="false" ht="15" hidden="false" customHeight="false" outlineLevel="0" collapsed="false">
      <c r="A451" s="37" t="s">
        <v>740</v>
      </c>
      <c r="B451" s="38" t="s">
        <v>1017</v>
      </c>
      <c r="C451" s="38" t="s">
        <v>870</v>
      </c>
    </row>
    <row r="452" customFormat="false" ht="15" hidden="false" customHeight="false" outlineLevel="0" collapsed="false">
      <c r="A452" s="37" t="s">
        <v>741</v>
      </c>
      <c r="B452" s="38" t="s">
        <v>893</v>
      </c>
      <c r="C452" s="38" t="s">
        <v>859</v>
      </c>
    </row>
    <row r="453" customFormat="false" ht="15" hidden="false" customHeight="false" outlineLevel="0" collapsed="false">
      <c r="A453" s="37" t="s">
        <v>742</v>
      </c>
      <c r="B453" s="38" t="s">
        <v>966</v>
      </c>
      <c r="C453" s="38" t="s">
        <v>855</v>
      </c>
    </row>
    <row r="454" customFormat="false" ht="15" hidden="false" customHeight="false" outlineLevel="0" collapsed="false">
      <c r="A454" s="37" t="s">
        <v>743</v>
      </c>
      <c r="B454" s="38" t="s">
        <v>1035</v>
      </c>
      <c r="C454" s="38" t="s">
        <v>857</v>
      </c>
    </row>
    <row r="455" customFormat="false" ht="15" hidden="false" customHeight="false" outlineLevel="0" collapsed="false">
      <c r="A455" s="37" t="s">
        <v>745</v>
      </c>
      <c r="B455" s="38" t="s">
        <v>951</v>
      </c>
      <c r="C455" s="38" t="s">
        <v>859</v>
      </c>
    </row>
    <row r="456" customFormat="false" ht="15" hidden="false" customHeight="false" outlineLevel="0" collapsed="false">
      <c r="A456" s="37" t="s">
        <v>746</v>
      </c>
      <c r="B456" s="38" t="s">
        <v>906</v>
      </c>
      <c r="C456" s="38" t="s">
        <v>859</v>
      </c>
    </row>
    <row r="457" customFormat="false" ht="15" hidden="false" customHeight="false" outlineLevel="0" collapsed="false">
      <c r="A457" s="37" t="s">
        <v>747</v>
      </c>
      <c r="B457" s="38" t="s">
        <v>980</v>
      </c>
      <c r="C457" s="38" t="s">
        <v>859</v>
      </c>
    </row>
    <row r="458" customFormat="false" ht="15" hidden="false" customHeight="false" outlineLevel="0" collapsed="false">
      <c r="A458" s="37" t="s">
        <v>748</v>
      </c>
      <c r="B458" s="38" t="s">
        <v>860</v>
      </c>
      <c r="C458" s="38" t="s">
        <v>861</v>
      </c>
    </row>
    <row r="459" customFormat="false" ht="15" hidden="false" customHeight="false" outlineLevel="0" collapsed="false">
      <c r="A459" s="37" t="s">
        <v>749</v>
      </c>
      <c r="B459" s="38" t="s">
        <v>865</v>
      </c>
      <c r="C459" s="38" t="s">
        <v>853</v>
      </c>
    </row>
    <row r="460" customFormat="false" ht="15" hidden="false" customHeight="false" outlineLevel="0" collapsed="false">
      <c r="A460" s="37" t="s">
        <v>750</v>
      </c>
      <c r="B460" s="38" t="s">
        <v>1032</v>
      </c>
      <c r="C460" s="38" t="s">
        <v>851</v>
      </c>
    </row>
    <row r="461" customFormat="false" ht="15" hidden="false" customHeight="false" outlineLevel="0" collapsed="false">
      <c r="A461" s="37" t="s">
        <v>751</v>
      </c>
      <c r="B461" s="38" t="s">
        <v>1036</v>
      </c>
      <c r="C461" s="38" t="s">
        <v>870</v>
      </c>
    </row>
    <row r="462" customFormat="false" ht="15" hidden="false" customHeight="false" outlineLevel="0" collapsed="false">
      <c r="A462" s="37" t="s">
        <v>752</v>
      </c>
      <c r="B462" s="38" t="s">
        <v>961</v>
      </c>
      <c r="C462" s="38" t="s">
        <v>874</v>
      </c>
    </row>
    <row r="463" customFormat="false" ht="15" hidden="false" customHeight="false" outlineLevel="0" collapsed="false">
      <c r="A463" s="37" t="s">
        <v>753</v>
      </c>
      <c r="B463" s="38" t="s">
        <v>864</v>
      </c>
      <c r="C463" s="38" t="s">
        <v>859</v>
      </c>
    </row>
    <row r="464" customFormat="false" ht="15" hidden="false" customHeight="false" outlineLevel="0" collapsed="false">
      <c r="A464" s="37" t="s">
        <v>754</v>
      </c>
      <c r="B464" s="38" t="s">
        <v>959</v>
      </c>
      <c r="C464" s="38" t="s">
        <v>880</v>
      </c>
    </row>
    <row r="465" customFormat="false" ht="15" hidden="false" customHeight="false" outlineLevel="0" collapsed="false">
      <c r="A465" s="37" t="s">
        <v>755</v>
      </c>
      <c r="B465" s="38" t="s">
        <v>925</v>
      </c>
      <c r="C465" s="38" t="s">
        <v>867</v>
      </c>
    </row>
    <row r="466" customFormat="false" ht="15" hidden="false" customHeight="false" outlineLevel="0" collapsed="false">
      <c r="A466" s="37" t="s">
        <v>757</v>
      </c>
      <c r="B466" s="38" t="s">
        <v>927</v>
      </c>
      <c r="C466" s="38" t="s">
        <v>874</v>
      </c>
    </row>
    <row r="467" customFormat="false" ht="15" hidden="false" customHeight="false" outlineLevel="0" collapsed="false">
      <c r="A467" s="37" t="s">
        <v>758</v>
      </c>
      <c r="B467" s="38" t="s">
        <v>904</v>
      </c>
      <c r="C467" s="38" t="s">
        <v>857</v>
      </c>
    </row>
    <row r="468" customFormat="false" ht="15" hidden="false" customHeight="false" outlineLevel="0" collapsed="false">
      <c r="A468" s="37" t="s">
        <v>759</v>
      </c>
      <c r="B468" s="36" t="s">
        <v>876</v>
      </c>
      <c r="C468" s="38" t="s">
        <v>870</v>
      </c>
    </row>
    <row r="469" customFormat="false" ht="15" hidden="false" customHeight="false" outlineLevel="0" collapsed="false">
      <c r="A469" s="37" t="s">
        <v>760</v>
      </c>
      <c r="B469" s="38" t="s">
        <v>1037</v>
      </c>
      <c r="C469" s="38" t="s">
        <v>880</v>
      </c>
    </row>
    <row r="470" customFormat="false" ht="15" hidden="false" customHeight="false" outlineLevel="0" collapsed="false">
      <c r="A470" s="37" t="s">
        <v>761</v>
      </c>
      <c r="B470" s="38" t="s">
        <v>951</v>
      </c>
      <c r="C470" s="38" t="s">
        <v>859</v>
      </c>
    </row>
    <row r="471" customFormat="false" ht="15" hidden="false" customHeight="false" outlineLevel="0" collapsed="false">
      <c r="A471" s="37" t="s">
        <v>762</v>
      </c>
      <c r="B471" s="38" t="s">
        <v>961</v>
      </c>
      <c r="C471" s="38" t="s">
        <v>874</v>
      </c>
    </row>
    <row r="472" customFormat="false" ht="15" hidden="false" customHeight="false" outlineLevel="0" collapsed="false">
      <c r="A472" s="37" t="s">
        <v>763</v>
      </c>
      <c r="B472" s="38" t="s">
        <v>952</v>
      </c>
      <c r="C472" s="38" t="s">
        <v>853</v>
      </c>
    </row>
    <row r="473" customFormat="false" ht="15" hidden="false" customHeight="false" outlineLevel="0" collapsed="false">
      <c r="A473" s="37" t="s">
        <v>764</v>
      </c>
      <c r="B473" s="38" t="s">
        <v>929</v>
      </c>
      <c r="C473" s="38" t="s">
        <v>853</v>
      </c>
    </row>
    <row r="474" customFormat="false" ht="15" hidden="false" customHeight="false" outlineLevel="0" collapsed="false">
      <c r="A474" s="37" t="s">
        <v>765</v>
      </c>
      <c r="B474" s="38" t="s">
        <v>875</v>
      </c>
      <c r="C474" s="38" t="s">
        <v>859</v>
      </c>
    </row>
    <row r="475" customFormat="false" ht="15" hidden="false" customHeight="false" outlineLevel="0" collapsed="false">
      <c r="A475" s="37" t="s">
        <v>766</v>
      </c>
      <c r="B475" s="38" t="s">
        <v>905</v>
      </c>
      <c r="C475" s="38" t="s">
        <v>859</v>
      </c>
    </row>
    <row r="476" customFormat="false" ht="15" hidden="false" customHeight="false" outlineLevel="0" collapsed="false">
      <c r="A476" s="37" t="s">
        <v>767</v>
      </c>
      <c r="B476" s="38" t="s">
        <v>926</v>
      </c>
      <c r="C476" s="38" t="s">
        <v>867</v>
      </c>
    </row>
    <row r="477" customFormat="false" ht="15" hidden="false" customHeight="false" outlineLevel="0" collapsed="false">
      <c r="A477" s="37" t="s">
        <v>768</v>
      </c>
      <c r="B477" s="38" t="s">
        <v>964</v>
      </c>
      <c r="C477" s="38" t="s">
        <v>867</v>
      </c>
    </row>
    <row r="478" customFormat="false" ht="15" hidden="false" customHeight="false" outlineLevel="0" collapsed="false">
      <c r="A478" s="37" t="s">
        <v>769</v>
      </c>
      <c r="B478" s="38" t="s">
        <v>911</v>
      </c>
      <c r="C478" s="38" t="s">
        <v>853</v>
      </c>
    </row>
    <row r="479" customFormat="false" ht="15" hidden="false" customHeight="false" outlineLevel="0" collapsed="false">
      <c r="A479" s="37" t="s">
        <v>770</v>
      </c>
      <c r="B479" s="38" t="s">
        <v>1038</v>
      </c>
      <c r="C479" s="38" t="s">
        <v>870</v>
      </c>
    </row>
    <row r="480" customFormat="false" ht="15" hidden="false" customHeight="false" outlineLevel="0" collapsed="false">
      <c r="A480" s="37" t="s">
        <v>771</v>
      </c>
      <c r="B480" s="38" t="s">
        <v>1039</v>
      </c>
      <c r="C480" s="38" t="s">
        <v>870</v>
      </c>
    </row>
    <row r="481" customFormat="false" ht="15" hidden="false" customHeight="false" outlineLevel="0" collapsed="false">
      <c r="A481" s="37" t="s">
        <v>772</v>
      </c>
      <c r="B481" s="38" t="s">
        <v>1021</v>
      </c>
      <c r="C481" s="38" t="s">
        <v>853</v>
      </c>
    </row>
    <row r="482" customFormat="false" ht="15" hidden="false" customHeight="false" outlineLevel="0" collapsed="false">
      <c r="A482" s="37" t="s">
        <v>773</v>
      </c>
      <c r="B482" s="38" t="s">
        <v>922</v>
      </c>
      <c r="C482" s="38" t="s">
        <v>853</v>
      </c>
    </row>
    <row r="483" customFormat="false" ht="15" hidden="false" customHeight="false" outlineLevel="0" collapsed="false">
      <c r="A483" s="37" t="s">
        <v>774</v>
      </c>
      <c r="B483" s="38" t="s">
        <v>964</v>
      </c>
      <c r="C483" s="38" t="s">
        <v>867</v>
      </c>
    </row>
    <row r="484" customFormat="false" ht="15" hidden="false" customHeight="false" outlineLevel="0" collapsed="false">
      <c r="A484" s="37" t="s">
        <v>775</v>
      </c>
      <c r="B484" s="38" t="s">
        <v>927</v>
      </c>
      <c r="C484" s="38" t="s">
        <v>874</v>
      </c>
    </row>
    <row r="485" customFormat="false" ht="15" hidden="false" customHeight="false" outlineLevel="0" collapsed="false">
      <c r="A485" s="37" t="s">
        <v>777</v>
      </c>
      <c r="B485" s="38" t="s">
        <v>878</v>
      </c>
      <c r="C485" s="38" t="s">
        <v>867</v>
      </c>
    </row>
    <row r="486" customFormat="false" ht="15" hidden="false" customHeight="false" outlineLevel="0" collapsed="false">
      <c r="A486" s="37" t="s">
        <v>778</v>
      </c>
      <c r="B486" s="38" t="s">
        <v>885</v>
      </c>
      <c r="C486" s="38" t="s">
        <v>859</v>
      </c>
    </row>
    <row r="487" customFormat="false" ht="15" hidden="false" customHeight="false" outlineLevel="0" collapsed="false">
      <c r="A487" s="37" t="s">
        <v>779</v>
      </c>
      <c r="B487" s="38" t="s">
        <v>1021</v>
      </c>
      <c r="C487" s="38" t="s">
        <v>853</v>
      </c>
    </row>
    <row r="488" customFormat="false" ht="15" hidden="false" customHeight="false" outlineLevel="0" collapsed="false">
      <c r="A488" s="37" t="s">
        <v>780</v>
      </c>
      <c r="B488" s="38" t="s">
        <v>929</v>
      </c>
      <c r="C488" s="38" t="s">
        <v>853</v>
      </c>
    </row>
    <row r="489" customFormat="false" ht="15" hidden="false" customHeight="false" outlineLevel="0" collapsed="false">
      <c r="A489" s="37" t="s">
        <v>781</v>
      </c>
      <c r="B489" s="38" t="s">
        <v>1001</v>
      </c>
      <c r="C489" s="38" t="s">
        <v>867</v>
      </c>
    </row>
    <row r="490" customFormat="false" ht="15" hidden="false" customHeight="false" outlineLevel="0" collapsed="false">
      <c r="A490" s="37" t="s">
        <v>782</v>
      </c>
      <c r="B490" s="38" t="s">
        <v>1040</v>
      </c>
      <c r="C490" s="38" t="s">
        <v>874</v>
      </c>
    </row>
    <row r="491" customFormat="false" ht="15" hidden="false" customHeight="false" outlineLevel="0" collapsed="false">
      <c r="A491" s="37" t="s">
        <v>783</v>
      </c>
      <c r="B491" s="38" t="s">
        <v>956</v>
      </c>
      <c r="C491" s="38" t="s">
        <v>874</v>
      </c>
    </row>
    <row r="492" customFormat="false" ht="15" hidden="false" customHeight="false" outlineLevel="0" collapsed="false">
      <c r="A492" s="37" t="s">
        <v>784</v>
      </c>
      <c r="B492" s="38" t="s">
        <v>904</v>
      </c>
      <c r="C492" s="38" t="s">
        <v>857</v>
      </c>
    </row>
    <row r="493" customFormat="false" ht="15" hidden="false" customHeight="false" outlineLevel="0" collapsed="false">
      <c r="A493" s="37" t="s">
        <v>785</v>
      </c>
      <c r="B493" s="38" t="s">
        <v>1012</v>
      </c>
      <c r="C493" s="38" t="s">
        <v>870</v>
      </c>
    </row>
    <row r="494" customFormat="false" ht="15" hidden="false" customHeight="false" outlineLevel="0" collapsed="false">
      <c r="A494" s="37" t="s">
        <v>786</v>
      </c>
      <c r="B494" s="36" t="s">
        <v>948</v>
      </c>
      <c r="C494" s="38" t="s">
        <v>870</v>
      </c>
    </row>
    <row r="495" customFormat="false" ht="15" hidden="false" customHeight="false" outlineLevel="0" collapsed="false">
      <c r="A495" s="37" t="s">
        <v>787</v>
      </c>
      <c r="B495" s="38" t="s">
        <v>1002</v>
      </c>
      <c r="C495" s="38" t="s">
        <v>867</v>
      </c>
    </row>
    <row r="496" customFormat="false" ht="15" hidden="false" customHeight="false" outlineLevel="0" collapsed="false">
      <c r="A496" s="37" t="s">
        <v>788</v>
      </c>
      <c r="B496" s="38" t="s">
        <v>1032</v>
      </c>
      <c r="C496" s="38" t="s">
        <v>851</v>
      </c>
    </row>
    <row r="497" customFormat="false" ht="15" hidden="false" customHeight="false" outlineLevel="0" collapsed="false">
      <c r="A497" s="37" t="s">
        <v>789</v>
      </c>
      <c r="B497" s="38" t="s">
        <v>934</v>
      </c>
      <c r="C497" s="38" t="s">
        <v>874</v>
      </c>
    </row>
    <row r="498" customFormat="false" ht="15" hidden="false" customHeight="false" outlineLevel="0" collapsed="false">
      <c r="A498" s="37" t="s">
        <v>790</v>
      </c>
      <c r="B498" s="38" t="s">
        <v>929</v>
      </c>
      <c r="C498" s="38" t="s">
        <v>853</v>
      </c>
    </row>
    <row r="499" customFormat="false" ht="15" hidden="false" customHeight="false" outlineLevel="0" collapsed="false">
      <c r="A499" s="37" t="s">
        <v>791</v>
      </c>
      <c r="B499" s="38" t="s">
        <v>995</v>
      </c>
      <c r="C499" s="38" t="s">
        <v>870</v>
      </c>
    </row>
    <row r="500" customFormat="false" ht="15" hidden="false" customHeight="false" outlineLevel="0" collapsed="false">
      <c r="A500" s="37" t="s">
        <v>792</v>
      </c>
      <c r="B500" s="38" t="s">
        <v>991</v>
      </c>
      <c r="C500" s="38" t="s">
        <v>867</v>
      </c>
    </row>
    <row r="501" customFormat="false" ht="15" hidden="false" customHeight="false" outlineLevel="0" collapsed="false">
      <c r="A501" s="37" t="s">
        <v>793</v>
      </c>
      <c r="B501" s="38" t="s">
        <v>916</v>
      </c>
      <c r="C501" s="38" t="s">
        <v>874</v>
      </c>
    </row>
    <row r="502" customFormat="false" ht="15" hidden="false" customHeight="false" outlineLevel="0" collapsed="false">
      <c r="A502" s="37" t="s">
        <v>794</v>
      </c>
      <c r="B502" s="38" t="s">
        <v>947</v>
      </c>
      <c r="C502" s="38" t="s">
        <v>857</v>
      </c>
    </row>
    <row r="503" customFormat="false" ht="15" hidden="false" customHeight="false" outlineLevel="0" collapsed="false">
      <c r="A503" s="37" t="s">
        <v>795</v>
      </c>
      <c r="B503" s="38" t="s">
        <v>997</v>
      </c>
      <c r="C503" s="38" t="s">
        <v>855</v>
      </c>
    </row>
    <row r="504" customFormat="false" ht="15" hidden="false" customHeight="false" outlineLevel="0" collapsed="false">
      <c r="A504" s="37" t="s">
        <v>796</v>
      </c>
      <c r="B504" s="38" t="s">
        <v>1025</v>
      </c>
      <c r="C504" s="38" t="s">
        <v>855</v>
      </c>
    </row>
    <row r="505" customFormat="false" ht="15" hidden="false" customHeight="false" outlineLevel="0" collapsed="false">
      <c r="A505" s="37" t="s">
        <v>797</v>
      </c>
      <c r="B505" s="38" t="s">
        <v>1040</v>
      </c>
      <c r="C505" s="38" t="s">
        <v>874</v>
      </c>
    </row>
    <row r="506" customFormat="false" ht="15" hidden="false" customHeight="false" outlineLevel="0" collapsed="false">
      <c r="A506" s="37" t="s">
        <v>798</v>
      </c>
      <c r="B506" s="38" t="s">
        <v>986</v>
      </c>
      <c r="C506" s="38" t="s">
        <v>874</v>
      </c>
    </row>
    <row r="507" customFormat="false" ht="15" hidden="false" customHeight="false" outlineLevel="0" collapsed="false">
      <c r="A507" s="37" t="s">
        <v>799</v>
      </c>
      <c r="B507" s="38" t="s">
        <v>967</v>
      </c>
      <c r="C507" s="38" t="s">
        <v>855</v>
      </c>
    </row>
    <row r="508" customFormat="false" ht="15" hidden="false" customHeight="false" outlineLevel="0" collapsed="false">
      <c r="A508" s="37" t="s">
        <v>800</v>
      </c>
      <c r="B508" s="38" t="s">
        <v>872</v>
      </c>
      <c r="C508" s="38" t="s">
        <v>867</v>
      </c>
    </row>
    <row r="509" customFormat="false" ht="15" hidden="false" customHeight="false" outlineLevel="0" collapsed="false">
      <c r="A509" s="37" t="s">
        <v>801</v>
      </c>
      <c r="B509" s="38" t="s">
        <v>997</v>
      </c>
      <c r="C509" s="38" t="s">
        <v>855</v>
      </c>
    </row>
    <row r="510" customFormat="false" ht="15" hidden="false" customHeight="false" outlineLevel="0" collapsed="false">
      <c r="A510" s="37" t="s">
        <v>802</v>
      </c>
      <c r="B510" s="38" t="s">
        <v>934</v>
      </c>
      <c r="C510" s="38" t="s">
        <v>874</v>
      </c>
    </row>
    <row r="511" customFormat="false" ht="15" hidden="false" customHeight="false" outlineLevel="0" collapsed="false">
      <c r="A511" s="37" t="s">
        <v>803</v>
      </c>
      <c r="B511" s="38" t="s">
        <v>906</v>
      </c>
      <c r="C511" s="38" t="s">
        <v>859</v>
      </c>
    </row>
    <row r="512" customFormat="false" ht="15" hidden="false" customHeight="false" outlineLevel="0" collapsed="false">
      <c r="A512" s="37" t="s">
        <v>804</v>
      </c>
      <c r="B512" s="38" t="s">
        <v>1003</v>
      </c>
      <c r="C512" s="38" t="s">
        <v>859</v>
      </c>
    </row>
    <row r="513" customFormat="false" ht="15" hidden="false" customHeight="false" outlineLevel="0" collapsed="false">
      <c r="A513" s="37" t="s">
        <v>805</v>
      </c>
      <c r="B513" s="38" t="s">
        <v>979</v>
      </c>
      <c r="C513" s="38" t="s">
        <v>855</v>
      </c>
    </row>
    <row r="514" customFormat="false" ht="15" hidden="false" customHeight="false" outlineLevel="0" collapsed="false">
      <c r="A514" s="37" t="s">
        <v>807</v>
      </c>
      <c r="B514" s="38" t="s">
        <v>1033</v>
      </c>
      <c r="C514" s="38" t="s">
        <v>859</v>
      </c>
    </row>
    <row r="515" customFormat="false" ht="15" hidden="false" customHeight="false" outlineLevel="0" collapsed="false">
      <c r="A515" s="37" t="s">
        <v>808</v>
      </c>
      <c r="B515" s="38" t="s">
        <v>940</v>
      </c>
      <c r="C515" s="38" t="s">
        <v>867</v>
      </c>
    </row>
    <row r="516" customFormat="false" ht="15" hidden="false" customHeight="false" outlineLevel="0" collapsed="false">
      <c r="A516" s="37" t="s">
        <v>809</v>
      </c>
      <c r="B516" s="38" t="s">
        <v>925</v>
      </c>
      <c r="C516" s="38" t="s">
        <v>867</v>
      </c>
    </row>
    <row r="517" customFormat="false" ht="15" hidden="false" customHeight="false" outlineLevel="0" collapsed="false">
      <c r="A517" s="37" t="s">
        <v>810</v>
      </c>
      <c r="B517" s="38" t="s">
        <v>875</v>
      </c>
      <c r="C517" s="38" t="s">
        <v>859</v>
      </c>
    </row>
    <row r="518" customFormat="false" ht="15" hidden="false" customHeight="false" outlineLevel="0" collapsed="false">
      <c r="A518" s="37" t="s">
        <v>811</v>
      </c>
      <c r="B518" s="38" t="s">
        <v>1001</v>
      </c>
      <c r="C518" s="38" t="s">
        <v>867</v>
      </c>
    </row>
    <row r="519" customFormat="false" ht="15" hidden="false" customHeight="false" outlineLevel="0" collapsed="false">
      <c r="A519" s="37" t="s">
        <v>812</v>
      </c>
      <c r="B519" s="38" t="s">
        <v>947</v>
      </c>
      <c r="C519" s="38" t="s">
        <v>857</v>
      </c>
    </row>
    <row r="520" customFormat="false" ht="15" hidden="false" customHeight="false" outlineLevel="0" collapsed="false">
      <c r="A520" s="37" t="s">
        <v>813</v>
      </c>
      <c r="B520" s="38" t="s">
        <v>999</v>
      </c>
      <c r="C520" s="38" t="s">
        <v>859</v>
      </c>
    </row>
    <row r="521" customFormat="false" ht="15" hidden="false" customHeight="false" outlineLevel="0" collapsed="false">
      <c r="A521" s="37" t="s">
        <v>814</v>
      </c>
      <c r="B521" s="38" t="s">
        <v>868</v>
      </c>
      <c r="C521" s="38" t="s">
        <v>855</v>
      </c>
    </row>
    <row r="522" customFormat="false" ht="15" hidden="false" customHeight="false" outlineLevel="0" collapsed="false">
      <c r="A522" s="37" t="s">
        <v>815</v>
      </c>
      <c r="B522" s="38" t="s">
        <v>902</v>
      </c>
      <c r="C522" s="38" t="s">
        <v>855</v>
      </c>
    </row>
    <row r="523" customFormat="false" ht="15" hidden="false" customHeight="false" outlineLevel="0" collapsed="false">
      <c r="A523" s="37" t="s">
        <v>816</v>
      </c>
      <c r="B523" s="38" t="s">
        <v>1002</v>
      </c>
      <c r="C523" s="38" t="s">
        <v>867</v>
      </c>
    </row>
    <row r="524" customFormat="false" ht="15" hidden="false" customHeight="false" outlineLevel="0" collapsed="false">
      <c r="A524" s="37" t="s">
        <v>817</v>
      </c>
      <c r="B524" s="38" t="s">
        <v>1003</v>
      </c>
      <c r="C524" s="38" t="s">
        <v>859</v>
      </c>
    </row>
    <row r="525" customFormat="false" ht="15" hidden="false" customHeight="false" outlineLevel="0" collapsed="false">
      <c r="A525" s="37" t="s">
        <v>818</v>
      </c>
      <c r="B525" s="36" t="s">
        <v>1041</v>
      </c>
      <c r="C525" s="38" t="s">
        <v>870</v>
      </c>
    </row>
    <row r="526" customFormat="false" ht="15" hidden="false" customHeight="false" outlineLevel="0" collapsed="false">
      <c r="A526" s="37" t="s">
        <v>819</v>
      </c>
      <c r="B526" s="38" t="s">
        <v>893</v>
      </c>
      <c r="C526" s="38" t="s">
        <v>859</v>
      </c>
    </row>
    <row r="527" customFormat="false" ht="15" hidden="false" customHeight="false" outlineLevel="0" collapsed="false">
      <c r="A527" s="37" t="s">
        <v>820</v>
      </c>
      <c r="B527" s="38" t="s">
        <v>976</v>
      </c>
      <c r="C527" s="38" t="s">
        <v>867</v>
      </c>
    </row>
    <row r="528" customFormat="false" ht="15" hidden="false" customHeight="false" outlineLevel="0" collapsed="false">
      <c r="A528" s="37" t="s">
        <v>822</v>
      </c>
      <c r="B528" s="38" t="s">
        <v>1042</v>
      </c>
      <c r="C528" s="38" t="s">
        <v>880</v>
      </c>
    </row>
    <row r="529" customFormat="false" ht="15" hidden="false" customHeight="false" outlineLevel="0" collapsed="false">
      <c r="A529" s="37" t="s">
        <v>823</v>
      </c>
      <c r="B529" s="38" t="s">
        <v>860</v>
      </c>
      <c r="C529" s="38" t="s">
        <v>861</v>
      </c>
    </row>
    <row r="530" customFormat="false" ht="15" hidden="false" customHeight="false" outlineLevel="0" collapsed="false">
      <c r="A530" s="37" t="s">
        <v>824</v>
      </c>
      <c r="B530" s="38" t="s">
        <v>1022</v>
      </c>
      <c r="C530" s="38" t="s">
        <v>851</v>
      </c>
    </row>
    <row r="531" customFormat="false" ht="15" hidden="false" customHeight="false" outlineLevel="0" collapsed="false">
      <c r="A531" s="37" t="s">
        <v>825</v>
      </c>
      <c r="B531" s="38" t="s">
        <v>974</v>
      </c>
      <c r="C531" s="38" t="s">
        <v>867</v>
      </c>
    </row>
    <row r="532" customFormat="false" ht="15" hidden="false" customHeight="false" outlineLevel="0" collapsed="false">
      <c r="A532" s="37" t="s">
        <v>827</v>
      </c>
      <c r="B532" s="38" t="s">
        <v>1000</v>
      </c>
      <c r="C532" s="38" t="s">
        <v>857</v>
      </c>
    </row>
    <row r="533" customFormat="false" ht="15" hidden="false" customHeight="false" outlineLevel="0" collapsed="false">
      <c r="A533" s="37" t="s">
        <v>828</v>
      </c>
      <c r="B533" s="38" t="s">
        <v>909</v>
      </c>
      <c r="C533" s="38" t="s">
        <v>857</v>
      </c>
    </row>
    <row r="534" customFormat="false" ht="15" hidden="false" customHeight="false" outlineLevel="0" collapsed="false">
      <c r="A534" s="37" t="s">
        <v>829</v>
      </c>
      <c r="B534" s="38" t="s">
        <v>852</v>
      </c>
      <c r="C534" s="38" t="s">
        <v>853</v>
      </c>
    </row>
    <row r="535" customFormat="false" ht="15" hidden="false" customHeight="false" outlineLevel="0" collapsed="false">
      <c r="A535" s="37" t="s">
        <v>830</v>
      </c>
      <c r="B535" s="38" t="s">
        <v>1039</v>
      </c>
      <c r="C535" s="38" t="s">
        <v>870</v>
      </c>
    </row>
    <row r="536" customFormat="false" ht="15" hidden="false" customHeight="false" outlineLevel="0" collapsed="false">
      <c r="A536" s="37" t="s">
        <v>831</v>
      </c>
      <c r="B536" s="38" t="s">
        <v>883</v>
      </c>
      <c r="C536" s="38" t="s">
        <v>859</v>
      </c>
    </row>
    <row r="537" customFormat="false" ht="15" hidden="false" customHeight="false" outlineLevel="0" collapsed="false">
      <c r="A537" s="37" t="s">
        <v>832</v>
      </c>
      <c r="B537" s="38" t="s">
        <v>945</v>
      </c>
      <c r="C537" s="38" t="s">
        <v>867</v>
      </c>
    </row>
    <row r="538" customFormat="false" ht="15" hidden="false" customHeight="false" outlineLevel="0" collapsed="false">
      <c r="A538" s="37" t="s">
        <v>833</v>
      </c>
      <c r="B538" s="38" t="s">
        <v>912</v>
      </c>
      <c r="C538" s="38" t="s">
        <v>874</v>
      </c>
    </row>
    <row r="539" customFormat="false" ht="15" hidden="false" customHeight="false" outlineLevel="0" collapsed="false">
      <c r="A539" s="37" t="s">
        <v>834</v>
      </c>
      <c r="B539" s="38" t="s">
        <v>875</v>
      </c>
      <c r="C539" s="38" t="s">
        <v>859</v>
      </c>
    </row>
    <row r="540" customFormat="false" ht="15" hidden="false" customHeight="false" outlineLevel="0" collapsed="false">
      <c r="A540" s="37" t="s">
        <v>835</v>
      </c>
      <c r="B540" s="38" t="s">
        <v>913</v>
      </c>
      <c r="C540" s="38" t="s">
        <v>859</v>
      </c>
    </row>
    <row r="541" customFormat="false" ht="15" hidden="false" customHeight="false" outlineLevel="0" collapsed="false">
      <c r="A541" s="37" t="s">
        <v>836</v>
      </c>
      <c r="B541" s="38" t="s">
        <v>979</v>
      </c>
      <c r="C541" s="38" t="s">
        <v>855</v>
      </c>
    </row>
    <row r="542" customFormat="false" ht="15" hidden="false" customHeight="false" outlineLevel="0" collapsed="false">
      <c r="A542" s="37" t="s">
        <v>837</v>
      </c>
      <c r="B542" s="38" t="s">
        <v>1005</v>
      </c>
      <c r="C542" s="38" t="s">
        <v>861</v>
      </c>
    </row>
    <row r="543" customFormat="false" ht="15" hidden="false" customHeight="false" outlineLevel="0" collapsed="false">
      <c r="A543" s="37" t="s">
        <v>838</v>
      </c>
      <c r="B543" s="38" t="s">
        <v>963</v>
      </c>
      <c r="C543" s="38" t="s">
        <v>874</v>
      </c>
    </row>
    <row r="544" customFormat="false" ht="15" hidden="false" customHeight="false" outlineLevel="0" collapsed="false">
      <c r="A544" s="37" t="s">
        <v>840</v>
      </c>
      <c r="B544" s="38" t="s">
        <v>1025</v>
      </c>
      <c r="C544" s="38" t="s">
        <v>855</v>
      </c>
    </row>
    <row r="545" customFormat="false" ht="15" hidden="false" customHeight="false" outlineLevel="0" collapsed="false">
      <c r="A545" s="37" t="s">
        <v>842</v>
      </c>
      <c r="B545" s="38" t="s">
        <v>1043</v>
      </c>
      <c r="C545" s="38" t="s">
        <v>861</v>
      </c>
    </row>
    <row r="546" customFormat="false" ht="15" hidden="false" customHeight="false" outlineLevel="0" collapsed="false">
      <c r="A546" s="37" t="s">
        <v>844</v>
      </c>
      <c r="B546" s="38" t="s">
        <v>893</v>
      </c>
      <c r="C546" s="38" t="s">
        <v>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31" min="4" style="0" width="12"/>
  </cols>
  <sheetData>
    <row r="1" customFormat="false" ht="30" hidden="false" customHeight="true" outlineLevel="0" collapsed="false">
      <c r="A1" s="12" t="s">
        <v>79</v>
      </c>
      <c r="B1" s="12" t="s">
        <v>73</v>
      </c>
      <c r="C1" s="12" t="s">
        <v>80</v>
      </c>
      <c r="D1" s="39" t="s">
        <v>1044</v>
      </c>
      <c r="E1" s="39" t="s">
        <v>1045</v>
      </c>
      <c r="F1" s="39" t="s">
        <v>1046</v>
      </c>
      <c r="G1" s="39" t="s">
        <v>1047</v>
      </c>
      <c r="H1" s="39" t="s">
        <v>1048</v>
      </c>
      <c r="I1" s="39" t="s">
        <v>1049</v>
      </c>
      <c r="J1" s="39" t="s">
        <v>1050</v>
      </c>
      <c r="K1" s="39" t="s">
        <v>1051</v>
      </c>
      <c r="L1" s="39" t="s">
        <v>1052</v>
      </c>
      <c r="M1" s="39" t="s">
        <v>1053</v>
      </c>
      <c r="N1" s="39" t="s">
        <v>1054</v>
      </c>
      <c r="O1" s="39" t="s">
        <v>1055</v>
      </c>
      <c r="P1" s="39" t="s">
        <v>1056</v>
      </c>
      <c r="Q1" s="39" t="s">
        <v>1057</v>
      </c>
      <c r="R1" s="39" t="s">
        <v>1058</v>
      </c>
      <c r="S1" s="39" t="s">
        <v>1059</v>
      </c>
      <c r="T1" s="39" t="s">
        <v>1060</v>
      </c>
      <c r="U1" s="39" t="s">
        <v>1061</v>
      </c>
      <c r="V1" s="39" t="s">
        <v>1062</v>
      </c>
      <c r="W1" s="39" t="s">
        <v>1063</v>
      </c>
      <c r="X1" s="39" t="s">
        <v>1064</v>
      </c>
      <c r="Y1" s="39" t="s">
        <v>1065</v>
      </c>
      <c r="Z1" s="12"/>
      <c r="AA1" s="12" t="s">
        <v>1066</v>
      </c>
      <c r="AB1" s="12" t="s">
        <v>1067</v>
      </c>
      <c r="AC1" s="12" t="s">
        <v>1068</v>
      </c>
      <c r="AD1" s="12" t="s">
        <v>1069</v>
      </c>
      <c r="AE1" s="12" t="s">
        <v>1070</v>
      </c>
    </row>
    <row r="2" customFormat="false" ht="15" hidden="false" customHeight="false" outlineLevel="0" collapsed="false">
      <c r="A2" s="0" t="str">
        <f aca="false">IF(code_master!$A2="","",code_master!$A2)</f>
        <v>CV0001</v>
      </c>
      <c r="B2" s="0" t="str">
        <f aca="false">IF($A2="","",code_master!$C2&amp;"")</f>
        <v>상해</v>
      </c>
      <c r="C2" s="0" t="str">
        <f aca="false">IF($A2="","",code_master!$B2&amp;"")</f>
        <v>화상진단비(비갱신형)</v>
      </c>
      <c r="D2" s="30" t="n">
        <f aca="false">IF($A2="","",SUMIFS(raw_data!$H:$H,raw_data!$A:$A,"&gt;="&amp;UY_START,raw_data!$A:$A,"&lt;="&amp;BASE_YM,raw_data!$B:$B,"&lt;="&amp;BASE_YM,raw_data!$G:$G,$A2))</f>
        <v>94809130</v>
      </c>
      <c r="E2" s="30" t="n">
        <f aca="false">IF($A2="","",(SUMIFS(raw_data!$I:$I,raw_data!$A:$A,"&gt;="&amp;UY_START,raw_data!$A:$A,"&lt;="&amp;BASE_YM,raw_data!$B:$B,"&lt;="&amp;BASE_YM,raw_data!$G:$G,$A2)+SUMIFS(raw_data!$J:$J,raw_data!$A:$A,"&gt;="&amp;UY_START,raw_data!$A:$A,"&lt;="&amp;BASE_YM,raw_data!$B:$B,"&lt;="&amp;BASE_YM,raw_data!$G:$G,$A2)))</f>
        <v>61089719</v>
      </c>
      <c r="F2" s="31" t="n">
        <f aca="false">IF(N(D2)=0,"",E2/D2)</f>
        <v>0.64434426304724</v>
      </c>
      <c r="G2" s="30" t="n">
        <f aca="false">IF($A2="","",SUMIFS(raw_data!$H:$H,raw_data!$A:$A,"&gt;="&amp;UY_START_PY,raw_data!$A:$A,"&lt;="&amp;BASE_YM_PY,raw_data!$B:$B,"&lt;="&amp;BASE_YM_PY,raw_data!$G:$G,$A2))</f>
        <v>97426514</v>
      </c>
      <c r="H2" s="30" t="n">
        <f aca="false">IF($A2="","",(SUMIFS(raw_data!$I:$I,raw_data!$A:$A,"&gt;="&amp;UY_START_PY,raw_data!$A:$A,"&lt;="&amp;BASE_YM_PY,raw_data!$B:$B,"&lt;="&amp;BASE_YM_PY,raw_data!$G:$G,$A2)+SUMIFS(raw_data!$J:$J,raw_data!$A:$A,"&gt;="&amp;UY_START_PY,raw_data!$A:$A,"&lt;="&amp;BASE_YM_PY,raw_data!$B:$B,"&lt;="&amp;BASE_YM_PY,raw_data!$G:$G,$A2)))</f>
        <v>66546517</v>
      </c>
      <c r="I2" s="31" t="n">
        <f aca="false">IF(N(G2)=0,"",H2/G2)</f>
        <v>0.683043190891547</v>
      </c>
      <c r="J2" s="32" t="n">
        <f aca="false">IF(N(G2)=0,"",D2/G2-1)</f>
        <v>-0.0268652124820971</v>
      </c>
      <c r="K2" s="33" t="n">
        <f aca="false">IF(OR(F2="",I2=""),"",F2-I2)</f>
        <v>-0.038698927844307</v>
      </c>
      <c r="L2" s="30" t="n">
        <f aca="false">IF($A2="","",SUMIFS(raw_data!$H:$H,raw_data!$B:$B,BASE_YM,raw_data!$G:$G,$A2))</f>
        <v>37567646</v>
      </c>
      <c r="M2" s="30" t="n">
        <f aca="false">IF($A2="","",(SUMIFS(raw_data!$I:$I,raw_data!$B:$B,BASE_YM,raw_data!$G:$G,$A2)+SUMIFS(raw_data!$J:$J,raw_data!$B:$B,BASE_YM,raw_data!$G:$G,$A2)))</f>
        <v>32798492</v>
      </c>
      <c r="N2" s="31" t="n">
        <f aca="false">IF(N(L2)=0,"",M2/L2)</f>
        <v>0.873051561441992</v>
      </c>
      <c r="O2" s="30" t="n">
        <f aca="false">IF($A2="","",SUMIFS(raw_data!$H:$H,raw_data!$B:$B,BASE_YM_PY,raw_data!$G:$G,$A2))</f>
        <v>38881303</v>
      </c>
      <c r="P2" s="30" t="n">
        <f aca="false">IF($A2="","",(SUMIFS(raw_data!$I:$I,raw_data!$B:$B,BASE_YM_PY,raw_data!$G:$G,$A2)+SUMIFS(raw_data!$J:$J,raw_data!$B:$B,BASE_YM_PY,raw_data!$G:$G,$A2)))</f>
        <v>32446447</v>
      </c>
      <c r="Q2" s="31" t="n">
        <f aca="false">IF(N(O2)=0,"",P2/O2)</f>
        <v>0.834499990908227</v>
      </c>
      <c r="R2" s="32" t="n">
        <f aca="false">IF(N(O2)=0,"",L2/O2-1)</f>
        <v>-0.0337863419855039</v>
      </c>
      <c r="S2" s="33" t="n">
        <f aca="false">IF(OR(N2="",Q2=""),"",N2-Q2)</f>
        <v>0.0385515705337655</v>
      </c>
      <c r="T2" s="38" t="n">
        <f aca="false">IF(N(D2)&gt;0,RANK(D2,D$2:D$1001)+COUNTIF(D$2:D2,D2)-1,"")</f>
        <v>51</v>
      </c>
      <c r="U2" s="40" t="n">
        <f aca="false">IF(N(D2)&gt;0,IF(D2&gt;=LR_MIN_SHARE*SUM(D$2:D$1001),F2,-1),-1)</f>
        <v>0.64434426304724</v>
      </c>
      <c r="V2" s="38" t="n">
        <f aca="false">IF(U2&lt;0,"",RANK(U2,U$2:U$1001)+COUNTIF(U$2:U2,U2)-1)</f>
        <v>113</v>
      </c>
      <c r="W2" s="38" t="n">
        <f aca="false">IF(N(L2)&gt;0,RANK(L2,L$2:L$1001)+COUNTIF(L$2:L2,L2)-1,"")</f>
        <v>54</v>
      </c>
      <c r="X2" s="40" t="n">
        <f aca="false">IF(N(L2)&gt;0,IF(L2&gt;=LR_MIN_SHARE*SUM(L$2:L$1001),N2,-1),-1)</f>
        <v>0.873051561441992</v>
      </c>
      <c r="Y2" s="38" t="n">
        <f aca="false">IF(X2&lt;0,"",RANK(X2,X$2:X$1001)+COUNTIF(X$2:X2,X2)-1)</f>
        <v>68</v>
      </c>
      <c r="AA2" s="38" t="n">
        <f aca="false">IF($A2="","",IF(COUNTIF($B$2:$B2,$B2)=1,1,""))</f>
        <v>1</v>
      </c>
      <c r="AB2" s="38" t="n">
        <f aca="false">IF(AA2=1,SUMIF($B$2:$B$1001,$B2,$D$2:$D$1001),"")</f>
        <v>1389037543</v>
      </c>
      <c r="AC2" s="38" t="n">
        <f aca="false">IF(AA2=1,RANK(AB2,$AB$2:$AB$1001)+COUNTIF($AB$2:$AB2,AB2)-1,"")</f>
        <v>7</v>
      </c>
      <c r="AD2" s="38" t="n">
        <f aca="false">IF($A2="","",COUNTIF(raw_data!$G:$G,$A2))</f>
        <v>40</v>
      </c>
      <c r="AE2" s="38" t="n">
        <f aca="false">IF($A2="","",IF(COUNTIF($A$2:$A$1001,$A2)&gt;1,1,0))</f>
        <v>0</v>
      </c>
    </row>
    <row r="3" customFormat="false" ht="15" hidden="false" customHeight="false" outlineLevel="0" collapsed="false">
      <c r="A3" s="0" t="str">
        <f aca="false">IF(code_master!$A3="","",code_master!$A3)</f>
        <v>CV0002</v>
      </c>
      <c r="B3" s="0" t="str">
        <f aca="false">IF($A3="","",code_master!$C3&amp;"")</f>
        <v>뇌혈관</v>
      </c>
      <c r="C3" s="0" t="str">
        <f aca="false">IF($A3="","",code_master!$B3&amp;"")</f>
        <v>뇌혈관질환진단비(비갱신형)</v>
      </c>
      <c r="D3" s="30" t="n">
        <f aca="false">IF($A3="","",SUMIFS(raw_data!$H:$H,raw_data!$A:$A,"&gt;="&amp;UY_START,raw_data!$A:$A,"&lt;="&amp;BASE_YM,raw_data!$B:$B,"&lt;="&amp;BASE_YM,raw_data!$G:$G,$A3))</f>
        <v>19875440</v>
      </c>
      <c r="E3" s="30" t="n">
        <f aca="false">IF($A3="","",(SUMIFS(raw_data!$I:$I,raw_data!$A:$A,"&gt;="&amp;UY_START,raw_data!$A:$A,"&lt;="&amp;BASE_YM,raw_data!$B:$B,"&lt;="&amp;BASE_YM,raw_data!$G:$G,$A3)+SUMIFS(raw_data!$J:$J,raw_data!$A:$A,"&gt;="&amp;UY_START,raw_data!$A:$A,"&lt;="&amp;BASE_YM,raw_data!$B:$B,"&lt;="&amp;BASE_YM,raw_data!$G:$G,$A3)))</f>
        <v>15147146</v>
      </c>
      <c r="F3" s="31" t="n">
        <f aca="false">IF(N(D3)=0,"",E3/D3)</f>
        <v>0.762103681729813</v>
      </c>
      <c r="G3" s="30" t="n">
        <f aca="false">IF($A3="","",SUMIFS(raw_data!$H:$H,raw_data!$A:$A,"&gt;="&amp;UY_START_PY,raw_data!$A:$A,"&lt;="&amp;BASE_YM_PY,raw_data!$B:$B,"&lt;="&amp;BASE_YM_PY,raw_data!$G:$G,$A3))</f>
        <v>20828075</v>
      </c>
      <c r="H3" s="30" t="n">
        <f aca="false">IF($A3="","",(SUMIFS(raw_data!$I:$I,raw_data!$A:$A,"&gt;="&amp;UY_START_PY,raw_data!$A:$A,"&lt;="&amp;BASE_YM_PY,raw_data!$B:$B,"&lt;="&amp;BASE_YM_PY,raw_data!$G:$G,$A3)+SUMIFS(raw_data!$J:$J,raw_data!$A:$A,"&gt;="&amp;UY_START_PY,raw_data!$A:$A,"&lt;="&amp;BASE_YM_PY,raw_data!$B:$B,"&lt;="&amp;BASE_YM_PY,raw_data!$G:$G,$A3)))</f>
        <v>15184398</v>
      </c>
      <c r="I3" s="31" t="n">
        <f aca="false">IF(N(G3)=0,"",H3/G3)</f>
        <v>0.729035112462386</v>
      </c>
      <c r="J3" s="32" t="n">
        <f aca="false">IF(N(G3)=0,"",D3/G3-1)</f>
        <v>-0.0457380242773277</v>
      </c>
      <c r="K3" s="33" t="n">
        <f aca="false">IF(OR(F3="",I3=""),"",F3-I3)</f>
        <v>0.0330685692674277</v>
      </c>
      <c r="L3" s="30" t="n">
        <f aca="false">IF($A3="","",SUMIFS(raw_data!$H:$H,raw_data!$B:$B,BASE_YM,raw_data!$G:$G,$A3))</f>
        <v>7659423</v>
      </c>
      <c r="M3" s="30" t="n">
        <f aca="false">IF($A3="","",(SUMIFS(raw_data!$I:$I,raw_data!$B:$B,BASE_YM,raw_data!$G:$G,$A3)+SUMIFS(raw_data!$J:$J,raw_data!$B:$B,BASE_YM,raw_data!$G:$G,$A3)))</f>
        <v>8105427</v>
      </c>
      <c r="N3" s="31" t="n">
        <f aca="false">IF(N(L3)=0,"",M3/L3)</f>
        <v>1.0582294514874</v>
      </c>
      <c r="O3" s="30" t="n">
        <f aca="false">IF($A3="","",SUMIFS(raw_data!$H:$H,raw_data!$B:$B,BASE_YM_PY,raw_data!$G:$G,$A3))</f>
        <v>8525850</v>
      </c>
      <c r="P3" s="30" t="n">
        <f aca="false">IF($A3="","",(SUMIFS(raw_data!$I:$I,raw_data!$B:$B,BASE_YM_PY,raw_data!$G:$G,$A3)+SUMIFS(raw_data!$J:$J,raw_data!$B:$B,BASE_YM_PY,raw_data!$G:$G,$A3)))</f>
        <v>8444397</v>
      </c>
      <c r="Q3" s="31" t="n">
        <f aca="false">IF(N(O3)=0,"",P3/O3)</f>
        <v>0.990446348457925</v>
      </c>
      <c r="R3" s="32" t="n">
        <f aca="false">IF(N(O3)=0,"",L3/O3-1)</f>
        <v>-0.101623533137458</v>
      </c>
      <c r="S3" s="33" t="n">
        <f aca="false">IF(OR(N3="",Q3=""),"",N3-Q3)</f>
        <v>0.0677831030294781</v>
      </c>
      <c r="T3" s="38" t="n">
        <f aca="false">IF(N(D3)&gt;0,RANK(D3,D$2:D$1001)+COUNTIF(D$2:D3,D3)-1,"")</f>
        <v>259</v>
      </c>
      <c r="U3" s="40" t="n">
        <f aca="false">IF(N(D3)&gt;0,IF(D3&gt;=LR_MIN_SHARE*SUM(D$2:D$1001),F3,-1),-1)</f>
        <v>0.762103681729813</v>
      </c>
      <c r="V3" s="38" t="n">
        <f aca="false">IF(U3&lt;0,"",RANK(U3,U$2:U$1001)+COUNTIF(U$2:U3,U3)-1)</f>
        <v>66</v>
      </c>
      <c r="W3" s="38" t="n">
        <f aca="false">IF(N(L3)&gt;0,RANK(L3,L$2:L$1001)+COUNTIF(L$2:L3,L3)-1,"")</f>
        <v>260</v>
      </c>
      <c r="X3" s="40" t="n">
        <f aca="false">IF(N(L3)&gt;0,IF(L3&gt;=LR_MIN_SHARE*SUM(L$2:L$1001),N3,-1),-1)</f>
        <v>1.0582294514874</v>
      </c>
      <c r="Y3" s="38" t="n">
        <f aca="false">IF(X3&lt;0,"",RANK(X3,X$2:X$1001)+COUNTIF(X$2:X3,X3)-1)</f>
        <v>34</v>
      </c>
      <c r="AA3" s="38" t="n">
        <f aca="false">IF($A3="","",IF(COUNTIF($B$2:$B3,$B3)=1,1,""))</f>
        <v>1</v>
      </c>
      <c r="AB3" s="38" t="n">
        <f aca="false">IF(AA3=1,SUMIF($B$2:$B$1001,$B3,$D$2:$D$1001),"")</f>
        <v>1651383230</v>
      </c>
      <c r="AC3" s="38" t="n">
        <f aca="false">IF(AA3=1,RANK(AB3,$AB$2:$AB$1001)+COUNTIF($AB$2:$AB3,AB3)-1,"")</f>
        <v>6</v>
      </c>
      <c r="AD3" s="38" t="n">
        <f aca="false">IF($A3="","",COUNTIF(raw_data!$G:$G,$A3))</f>
        <v>40</v>
      </c>
      <c r="AE3" s="38" t="n">
        <f aca="false">IF($A3="","",IF(COUNTIF($A$2:$A$1001,$A3)&gt;1,1,0))</f>
        <v>0</v>
      </c>
    </row>
    <row r="4" customFormat="false" ht="15" hidden="false" customHeight="false" outlineLevel="0" collapsed="false">
      <c r="A4" s="0" t="str">
        <f aca="false">IF(code_master!$A4="","",code_master!$A4)</f>
        <v>CV0003</v>
      </c>
      <c r="B4" s="0" t="str">
        <f aca="false">IF($A4="","",code_master!$C4&amp;"")</f>
        <v>실손의료</v>
      </c>
      <c r="C4" s="0" t="str">
        <f aca="false">IF($A4="","",code_master!$B4&amp;"")</f>
        <v>질병통원실손</v>
      </c>
      <c r="D4" s="30" t="n">
        <f aca="false">IF($A4="","",SUMIFS(raw_data!$H:$H,raw_data!$A:$A,"&gt;="&amp;UY_START,raw_data!$A:$A,"&lt;="&amp;BASE_YM,raw_data!$B:$B,"&lt;="&amp;BASE_YM,raw_data!$G:$G,$A4))</f>
        <v>36894923</v>
      </c>
      <c r="E4" s="30" t="n">
        <f aca="false">IF($A4="","",(SUMIFS(raw_data!$I:$I,raw_data!$A:$A,"&gt;="&amp;UY_START,raw_data!$A:$A,"&lt;="&amp;BASE_YM,raw_data!$B:$B,"&lt;="&amp;BASE_YM,raw_data!$G:$G,$A4)+SUMIFS(raw_data!$J:$J,raw_data!$A:$A,"&gt;="&amp;UY_START,raw_data!$A:$A,"&lt;="&amp;BASE_YM,raw_data!$B:$B,"&lt;="&amp;BASE_YM,raw_data!$G:$G,$A4)))</f>
        <v>42103161</v>
      </c>
      <c r="F4" s="31" t="n">
        <f aca="false">IF(N(D4)=0,"",E4/D4)</f>
        <v>1.14116408374128</v>
      </c>
      <c r="G4" s="30" t="n">
        <f aca="false">IF($A4="","",SUMIFS(raw_data!$H:$H,raw_data!$A:$A,"&gt;="&amp;UY_START_PY,raw_data!$A:$A,"&lt;="&amp;BASE_YM_PY,raw_data!$B:$B,"&lt;="&amp;BASE_YM_PY,raw_data!$G:$G,$A4))</f>
        <v>28273206</v>
      </c>
      <c r="H4" s="30" t="n">
        <f aca="false">IF($A4="","",(SUMIFS(raw_data!$I:$I,raw_data!$A:$A,"&gt;="&amp;UY_START_PY,raw_data!$A:$A,"&lt;="&amp;BASE_YM_PY,raw_data!$B:$B,"&lt;="&amp;BASE_YM_PY,raw_data!$G:$G,$A4)+SUMIFS(raw_data!$J:$J,raw_data!$A:$A,"&gt;="&amp;UY_START_PY,raw_data!$A:$A,"&lt;="&amp;BASE_YM_PY,raw_data!$B:$B,"&lt;="&amp;BASE_YM_PY,raw_data!$G:$G,$A4)))</f>
        <v>32571251</v>
      </c>
      <c r="I4" s="31" t="n">
        <f aca="false">IF(N(G4)=0,"",H4/G4)</f>
        <v>1.152018310198</v>
      </c>
      <c r="J4" s="32" t="n">
        <f aca="false">IF(N(G4)=0,"",D4/G4-1)</f>
        <v>0.304943026270172</v>
      </c>
      <c r="K4" s="33" t="n">
        <f aca="false">IF(OR(F4="",I4=""),"",F4-I4)</f>
        <v>-0.0108542264567235</v>
      </c>
      <c r="L4" s="30" t="n">
        <f aca="false">IF($A4="","",SUMIFS(raw_data!$H:$H,raw_data!$B:$B,BASE_YM,raw_data!$G:$G,$A4))</f>
        <v>15326719</v>
      </c>
      <c r="M4" s="30" t="n">
        <f aca="false">IF($A4="","",(SUMIFS(raw_data!$I:$I,raw_data!$B:$B,BASE_YM,raw_data!$G:$G,$A4)+SUMIFS(raw_data!$J:$J,raw_data!$B:$B,BASE_YM,raw_data!$G:$G,$A4)))</f>
        <v>20318926</v>
      </c>
      <c r="N4" s="31" t="n">
        <f aca="false">IF(N(L4)=0,"",M4/L4)</f>
        <v>1.32571922275081</v>
      </c>
      <c r="O4" s="30" t="n">
        <f aca="false">IF($A4="","",SUMIFS(raw_data!$H:$H,raw_data!$B:$B,BASE_YM_PY,raw_data!$G:$G,$A4))</f>
        <v>10641407</v>
      </c>
      <c r="P4" s="30" t="n">
        <f aca="false">IF($A4="","",(SUMIFS(raw_data!$I:$I,raw_data!$B:$B,BASE_YM_PY,raw_data!$G:$G,$A4)+SUMIFS(raw_data!$J:$J,raw_data!$B:$B,BASE_YM_PY,raw_data!$G:$G,$A4)))</f>
        <v>13964619</v>
      </c>
      <c r="Q4" s="31" t="n">
        <f aca="false">IF(N(O4)=0,"",P4/O4)</f>
        <v>1.31229065855671</v>
      </c>
      <c r="R4" s="32" t="n">
        <f aca="false">IF(N(O4)=0,"",L4/O4-1)</f>
        <v>0.440290649535348</v>
      </c>
      <c r="S4" s="33" t="n">
        <f aca="false">IF(OR(N4="",Q4=""),"",N4-Q4)</f>
        <v>0.0134285641940937</v>
      </c>
      <c r="T4" s="38" t="n">
        <f aca="false">IF(N(D4)&gt;0,RANK(D4,D$2:D$1001)+COUNTIF(D$2:D4,D4)-1,"")</f>
        <v>151</v>
      </c>
      <c r="U4" s="40" t="n">
        <f aca="false">IF(N(D4)&gt;0,IF(D4&gt;=LR_MIN_SHARE*SUM(D$2:D$1001),F4,-1),-1)</f>
        <v>1.14116408374128</v>
      </c>
      <c r="V4" s="38" t="n">
        <f aca="false">IF(U4&lt;0,"",RANK(U4,U$2:U$1001)+COUNTIF(U$2:U4,U4)-1)</f>
        <v>6</v>
      </c>
      <c r="W4" s="38" t="n">
        <f aca="false">IF(N(L4)&gt;0,RANK(L4,L$2:L$1001)+COUNTIF(L$2:L4,L4)-1,"")</f>
        <v>151</v>
      </c>
      <c r="X4" s="40" t="n">
        <f aca="false">IF(N(L4)&gt;0,IF(L4&gt;=LR_MIN_SHARE*SUM(L$2:L$1001),N4,-1),-1)</f>
        <v>1.32571922275081</v>
      </c>
      <c r="Y4" s="38" t="n">
        <f aca="false">IF(X4&lt;0,"",RANK(X4,X$2:X$1001)+COUNTIF(X$2:X4,X4)-1)</f>
        <v>11</v>
      </c>
      <c r="AA4" s="38" t="n">
        <f aca="false">IF($A4="","",IF(COUNTIF($B$2:$B4,$B4)=1,1,""))</f>
        <v>1</v>
      </c>
      <c r="AB4" s="38" t="n">
        <f aca="false">IF(AA4=1,SUMIF($B$2:$B$1001,$B4,$D$2:$D$1001),"")</f>
        <v>2652019682</v>
      </c>
      <c r="AC4" s="38" t="n">
        <f aca="false">IF(AA4=1,RANK(AB4,$AB$2:$AB$1001)+COUNTIF($AB$2:$AB4,AB4)-1,"")</f>
        <v>3</v>
      </c>
      <c r="AD4" s="38" t="n">
        <f aca="false">IF($A4="","",COUNTIF(raw_data!$G:$G,$A4))</f>
        <v>40</v>
      </c>
      <c r="AE4" s="38" t="n">
        <f aca="false">IF($A4="","",IF(COUNTIF($A$2:$A$1001,$A4)&gt;1,1,0))</f>
        <v>0</v>
      </c>
    </row>
    <row r="5" customFormat="false" ht="15" hidden="false" customHeight="false" outlineLevel="0" collapsed="false">
      <c r="A5" s="0" t="str">
        <f aca="false">IF(code_master!$A5="","",code_master!$A5)</f>
        <v>CV0004</v>
      </c>
      <c r="B5" s="0" t="str">
        <f aca="false">IF($A5="","",code_master!$C5&amp;"")</f>
        <v>입원</v>
      </c>
      <c r="C5" s="0" t="str">
        <f aca="false">IF($A5="","",code_master!$B5&amp;"")</f>
        <v>중환자실입원일당Ⅱ</v>
      </c>
      <c r="D5" s="30" t="n">
        <f aca="false">IF($A5="","",SUMIFS(raw_data!$H:$H,raw_data!$A:$A,"&gt;="&amp;UY_START,raw_data!$A:$A,"&lt;="&amp;BASE_YM,raw_data!$B:$B,"&lt;="&amp;BASE_YM,raw_data!$G:$G,$A5))</f>
        <v>21873545</v>
      </c>
      <c r="E5" s="30" t="n">
        <f aca="false">IF($A5="","",(SUMIFS(raw_data!$I:$I,raw_data!$A:$A,"&gt;="&amp;UY_START,raw_data!$A:$A,"&lt;="&amp;BASE_YM,raw_data!$B:$B,"&lt;="&amp;BASE_YM,raw_data!$G:$G,$A5)+SUMIFS(raw_data!$J:$J,raw_data!$A:$A,"&gt;="&amp;UY_START,raw_data!$A:$A,"&lt;="&amp;BASE_YM,raw_data!$B:$B,"&lt;="&amp;BASE_YM,raw_data!$G:$G,$A5)))</f>
        <v>11477246</v>
      </c>
      <c r="F5" s="31" t="n">
        <f aca="false">IF(N(D5)=0,"",E5/D5)</f>
        <v>0.524709003501719</v>
      </c>
      <c r="G5" s="30" t="n">
        <f aca="false">IF($A5="","",SUMIFS(raw_data!$H:$H,raw_data!$A:$A,"&gt;="&amp;UY_START_PY,raw_data!$A:$A,"&lt;="&amp;BASE_YM_PY,raw_data!$B:$B,"&lt;="&amp;BASE_YM_PY,raw_data!$G:$G,$A5))</f>
        <v>20110171</v>
      </c>
      <c r="H5" s="30" t="n">
        <f aca="false">IF($A5="","",(SUMIFS(raw_data!$I:$I,raw_data!$A:$A,"&gt;="&amp;UY_START_PY,raw_data!$A:$A,"&lt;="&amp;BASE_YM_PY,raw_data!$B:$B,"&lt;="&amp;BASE_YM_PY,raw_data!$G:$G,$A5)+SUMIFS(raw_data!$J:$J,raw_data!$A:$A,"&gt;="&amp;UY_START_PY,raw_data!$A:$A,"&lt;="&amp;BASE_YM_PY,raw_data!$B:$B,"&lt;="&amp;BASE_YM_PY,raw_data!$G:$G,$A5)))</f>
        <v>12209606</v>
      </c>
      <c r="I5" s="31" t="n">
        <f aca="false">IF(N(G5)=0,"",H5/G5)</f>
        <v>0.607135861748764</v>
      </c>
      <c r="J5" s="32" t="n">
        <f aca="false">IF(N(G5)=0,"",D5/G5-1)</f>
        <v>0.0876856790526546</v>
      </c>
      <c r="K5" s="33" t="n">
        <f aca="false">IF(OR(F5="",I5=""),"",F5-I5)</f>
        <v>-0.0824268582470452</v>
      </c>
      <c r="L5" s="30" t="n">
        <f aca="false">IF($A5="","",SUMIFS(raw_data!$H:$H,raw_data!$B:$B,BASE_YM,raw_data!$G:$G,$A5))</f>
        <v>9075870</v>
      </c>
      <c r="M5" s="30" t="n">
        <f aca="false">IF($A5="","",(SUMIFS(raw_data!$I:$I,raw_data!$B:$B,BASE_YM,raw_data!$G:$G,$A5)+SUMIFS(raw_data!$J:$J,raw_data!$B:$B,BASE_YM,raw_data!$G:$G,$A5)))</f>
        <v>5264523</v>
      </c>
      <c r="N5" s="31" t="n">
        <f aca="false">IF(N(L5)=0,"",M5/L5)</f>
        <v>0.58005711849112</v>
      </c>
      <c r="O5" s="30" t="n">
        <f aca="false">IF($A5="","",SUMIFS(raw_data!$H:$H,raw_data!$B:$B,BASE_YM_PY,raw_data!$G:$G,$A5))</f>
        <v>8798800</v>
      </c>
      <c r="P5" s="30" t="n">
        <f aca="false">IF($A5="","",(SUMIFS(raw_data!$I:$I,raw_data!$B:$B,BASE_YM_PY,raw_data!$G:$G,$A5)+SUMIFS(raw_data!$J:$J,raw_data!$B:$B,BASE_YM_PY,raw_data!$G:$G,$A5)))</f>
        <v>7173357</v>
      </c>
      <c r="Q5" s="31" t="n">
        <f aca="false">IF(N(O5)=0,"",P5/O5)</f>
        <v>0.815265377096877</v>
      </c>
      <c r="R5" s="32" t="n">
        <f aca="false">IF(N(O5)=0,"",L5/O5-1)</f>
        <v>0.0314895212983588</v>
      </c>
      <c r="S5" s="33" t="n">
        <f aca="false">IF(OR(N5="",Q5=""),"",N5-Q5)</f>
        <v>-0.235208258605757</v>
      </c>
      <c r="T5" s="38" t="n">
        <f aca="false">IF(N(D5)&gt;0,RANK(D5,D$2:D$1001)+COUNTIF(D$2:D5,D5)-1,"")</f>
        <v>240</v>
      </c>
      <c r="U5" s="40" t="n">
        <f aca="false">IF(N(D5)&gt;0,IF(D5&gt;=LR_MIN_SHARE*SUM(D$2:D$1001),F5,-1),-1)</f>
        <v>0.524709003501719</v>
      </c>
      <c r="V5" s="38" t="n">
        <f aca="false">IF(U5&lt;0,"",RANK(U5,U$2:U$1001)+COUNTIF(U$2:U5,U5)-1)</f>
        <v>197</v>
      </c>
      <c r="W5" s="38" t="n">
        <f aca="false">IF(N(L5)&gt;0,RANK(L5,L$2:L$1001)+COUNTIF(L$2:L5,L5)-1,"")</f>
        <v>236</v>
      </c>
      <c r="X5" s="40" t="n">
        <f aca="false">IF(N(L5)&gt;0,IF(L5&gt;=LR_MIN_SHARE*SUM(L$2:L$1001),N5,-1),-1)</f>
        <v>0.58005711849112</v>
      </c>
      <c r="Y5" s="38" t="n">
        <f aca="false">IF(X5&lt;0,"",RANK(X5,X$2:X$1001)+COUNTIF(X$2:X5,X5)-1)</f>
        <v>225</v>
      </c>
      <c r="AA5" s="38" t="n">
        <f aca="false">IF($A5="","",IF(COUNTIF($B$2:$B5,$B5)=1,1,""))</f>
        <v>1</v>
      </c>
      <c r="AB5" s="38" t="n">
        <f aca="false">IF(AA5=1,SUMIF($B$2:$B$1001,$B5,$D$2:$D$1001),"")</f>
        <v>763493049</v>
      </c>
      <c r="AC5" s="38" t="n">
        <f aca="false">IF(AA5=1,RANK(AB5,$AB$2:$AB$1001)+COUNTIF($AB$2:$AB5,AB5)-1,"")</f>
        <v>9</v>
      </c>
      <c r="AD5" s="38" t="n">
        <f aca="false">IF($A5="","",COUNTIF(raw_data!$G:$G,$A5))</f>
        <v>40</v>
      </c>
      <c r="AE5" s="38" t="n">
        <f aca="false">IF($A5="","",IF(COUNTIF($A$2:$A$1001,$A5)&gt;1,1,0))</f>
        <v>0</v>
      </c>
    </row>
    <row r="6" customFormat="false" ht="15" hidden="false" customHeight="false" outlineLevel="0" collapsed="false">
      <c r="A6" s="0" t="str">
        <f aca="false">IF(code_master!$A6="","",code_master!$A6)</f>
        <v>CV0005</v>
      </c>
      <c r="B6" s="0" t="str">
        <f aca="false">IF($A6="","",code_master!$C6&amp;"")</f>
        <v>사망</v>
      </c>
      <c r="C6" s="0" t="str">
        <f aca="false">IF($A6="","",code_master!$B6&amp;"")</f>
        <v>일반사망(비갱신형)</v>
      </c>
      <c r="D6" s="30" t="n">
        <f aca="false">IF($A6="","",SUMIFS(raw_data!$H:$H,raw_data!$A:$A,"&gt;="&amp;UY_START,raw_data!$A:$A,"&lt;="&amp;BASE_YM,raw_data!$B:$B,"&lt;="&amp;BASE_YM,raw_data!$G:$G,$A6))</f>
        <v>30905525</v>
      </c>
      <c r="E6" s="30" t="n">
        <f aca="false">IF($A6="","",(SUMIFS(raw_data!$I:$I,raw_data!$A:$A,"&gt;="&amp;UY_START,raw_data!$A:$A,"&lt;="&amp;BASE_YM,raw_data!$B:$B,"&lt;="&amp;BASE_YM,raw_data!$G:$G,$A6)+SUMIFS(raw_data!$J:$J,raw_data!$A:$A,"&gt;="&amp;UY_START,raw_data!$A:$A,"&lt;="&amp;BASE_YM,raw_data!$B:$B,"&lt;="&amp;BASE_YM,raw_data!$G:$G,$A6)))</f>
        <v>10268972</v>
      </c>
      <c r="F6" s="31" t="n">
        <f aca="false">IF(N(D6)=0,"",E6/D6)</f>
        <v>0.332269780241559</v>
      </c>
      <c r="G6" s="30" t="n">
        <f aca="false">IF($A6="","",SUMIFS(raw_data!$H:$H,raw_data!$A:$A,"&gt;="&amp;UY_START_PY,raw_data!$A:$A,"&lt;="&amp;BASE_YM_PY,raw_data!$B:$B,"&lt;="&amp;BASE_YM_PY,raw_data!$G:$G,$A6))</f>
        <v>29034236</v>
      </c>
      <c r="H6" s="30" t="n">
        <f aca="false">IF($A6="","",(SUMIFS(raw_data!$I:$I,raw_data!$A:$A,"&gt;="&amp;UY_START_PY,raw_data!$A:$A,"&lt;="&amp;BASE_YM_PY,raw_data!$B:$B,"&lt;="&amp;BASE_YM_PY,raw_data!$G:$G,$A6)+SUMIFS(raw_data!$J:$J,raw_data!$A:$A,"&gt;="&amp;UY_START_PY,raw_data!$A:$A,"&lt;="&amp;BASE_YM_PY,raw_data!$B:$B,"&lt;="&amp;BASE_YM_PY,raw_data!$G:$G,$A6)))</f>
        <v>10156882</v>
      </c>
      <c r="I6" s="31" t="n">
        <f aca="false">IF(N(G6)=0,"",H6/G6)</f>
        <v>0.349824324635234</v>
      </c>
      <c r="J6" s="32" t="n">
        <f aca="false">IF(N(G6)=0,"",D6/G6-1)</f>
        <v>0.0644511190168737</v>
      </c>
      <c r="K6" s="33" t="n">
        <f aca="false">IF(OR(F6="",I6=""),"",F6-I6)</f>
        <v>-0.0175545443936753</v>
      </c>
      <c r="L6" s="30" t="n">
        <f aca="false">IF($A6="","",SUMIFS(raw_data!$H:$H,raw_data!$B:$B,BASE_YM,raw_data!$G:$G,$A6))</f>
        <v>13257168</v>
      </c>
      <c r="M6" s="30" t="n">
        <f aca="false">IF($A6="","",(SUMIFS(raw_data!$I:$I,raw_data!$B:$B,BASE_YM,raw_data!$G:$G,$A6)+SUMIFS(raw_data!$J:$J,raw_data!$B:$B,BASE_YM,raw_data!$G:$G,$A6)))</f>
        <v>5199394</v>
      </c>
      <c r="N6" s="31" t="n">
        <f aca="false">IF(N(L6)=0,"",M6/L6)</f>
        <v>0.392194924285488</v>
      </c>
      <c r="O6" s="30" t="n">
        <f aca="false">IF($A6="","",SUMIFS(raw_data!$H:$H,raw_data!$B:$B,BASE_YM_PY,raw_data!$G:$G,$A6))</f>
        <v>11539039</v>
      </c>
      <c r="P6" s="30" t="n">
        <f aca="false">IF($A6="","",(SUMIFS(raw_data!$I:$I,raw_data!$B:$B,BASE_YM_PY,raw_data!$G:$G,$A6)+SUMIFS(raw_data!$J:$J,raw_data!$B:$B,BASE_YM_PY,raw_data!$G:$G,$A6)))</f>
        <v>4727175</v>
      </c>
      <c r="Q6" s="31" t="n">
        <f aca="false">IF(N(O6)=0,"",P6/O6)</f>
        <v>0.409667997482286</v>
      </c>
      <c r="R6" s="32" t="n">
        <f aca="false">IF(N(O6)=0,"",L6/O6-1)</f>
        <v>0.148897061531727</v>
      </c>
      <c r="S6" s="33" t="n">
        <f aca="false">IF(OR(N6="",Q6=""),"",N6-Q6)</f>
        <v>-0.0174730731967976</v>
      </c>
      <c r="T6" s="38" t="n">
        <f aca="false">IF(N(D6)&gt;0,RANK(D6,D$2:D$1001)+COUNTIF(D$2:D6,D6)-1,"")</f>
        <v>187</v>
      </c>
      <c r="U6" s="40" t="n">
        <f aca="false">IF(N(D6)&gt;0,IF(D6&gt;=LR_MIN_SHARE*SUM(D$2:D$1001),F6,-1),-1)</f>
        <v>0.332269780241559</v>
      </c>
      <c r="V6" s="38" t="n">
        <f aca="false">IF(U6&lt;0,"",RANK(U6,U$2:U$1001)+COUNTIF(U$2:U6,U6)-1)</f>
        <v>342</v>
      </c>
      <c r="W6" s="38" t="n">
        <f aca="false">IF(N(L6)&gt;0,RANK(L6,L$2:L$1001)+COUNTIF(L$2:L6,L6)-1,"")</f>
        <v>171</v>
      </c>
      <c r="X6" s="40" t="n">
        <f aca="false">IF(N(L6)&gt;0,IF(L6&gt;=LR_MIN_SHARE*SUM(L$2:L$1001),N6,-1),-1)</f>
        <v>0.392194924285488</v>
      </c>
      <c r="Y6" s="38" t="n">
        <f aca="false">IF(X6&lt;0,"",RANK(X6,X$2:X$1001)+COUNTIF(X$2:X6,X6)-1)</f>
        <v>335</v>
      </c>
      <c r="AA6" s="38" t="n">
        <f aca="false">IF($A6="","",IF(COUNTIF($B$2:$B6,$B6)=1,1,""))</f>
        <v>1</v>
      </c>
      <c r="AB6" s="38" t="n">
        <f aca="false">IF(AA6=1,SUMIF($B$2:$B$1001,$B6,$D$2:$D$1001),"")</f>
        <v>5536867940</v>
      </c>
      <c r="AC6" s="38" t="n">
        <f aca="false">IF(AA6=1,RANK(AB6,$AB$2:$AB$1001)+COUNTIF($AB$2:$AB6,AB6)-1,"")</f>
        <v>1</v>
      </c>
      <c r="AD6" s="38" t="n">
        <f aca="false">IF($A6="","",COUNTIF(raw_data!$G:$G,$A6))</f>
        <v>40</v>
      </c>
      <c r="AE6" s="38" t="n">
        <f aca="false">IF($A6="","",IF(COUNTIF($A$2:$A$1001,$A6)&gt;1,1,0))</f>
        <v>0</v>
      </c>
    </row>
    <row r="7" customFormat="false" ht="15" hidden="false" customHeight="false" outlineLevel="0" collapsed="false">
      <c r="A7" s="0" t="str">
        <f aca="false">IF(code_master!$A7="","",code_master!$A7)</f>
        <v>CV0006</v>
      </c>
      <c r="B7" s="0" t="str">
        <f aca="false">IF($A7="","",code_master!$C7&amp;"")</f>
        <v>기타</v>
      </c>
      <c r="C7" s="0" t="str">
        <f aca="false">IF($A7="","",code_master!$B7&amp;"")</f>
        <v>운전자벌금(비갱신형)</v>
      </c>
      <c r="D7" s="30" t="n">
        <f aca="false">IF($A7="","",SUMIFS(raw_data!$H:$H,raw_data!$A:$A,"&gt;="&amp;UY_START,raw_data!$A:$A,"&lt;="&amp;BASE_YM,raw_data!$B:$B,"&lt;="&amp;BASE_YM,raw_data!$G:$G,$A7))</f>
        <v>16228081</v>
      </c>
      <c r="E7" s="30" t="n">
        <f aca="false">IF($A7="","",(SUMIFS(raw_data!$I:$I,raw_data!$A:$A,"&gt;="&amp;UY_START,raw_data!$A:$A,"&lt;="&amp;BASE_YM,raw_data!$B:$B,"&lt;="&amp;BASE_YM,raw_data!$G:$G,$A7)+SUMIFS(raw_data!$J:$J,raw_data!$A:$A,"&gt;="&amp;UY_START,raw_data!$A:$A,"&lt;="&amp;BASE_YM,raw_data!$B:$B,"&lt;="&amp;BASE_YM,raw_data!$G:$G,$A7)))</f>
        <v>9147527</v>
      </c>
      <c r="F7" s="31" t="n">
        <f aca="false">IF(N(D7)=0,"",E7/D7)</f>
        <v>0.56368507157439</v>
      </c>
      <c r="G7" s="30" t="n">
        <f aca="false">IF($A7="","",SUMIFS(raw_data!$H:$H,raw_data!$A:$A,"&gt;="&amp;UY_START_PY,raw_data!$A:$A,"&lt;="&amp;BASE_YM_PY,raw_data!$B:$B,"&lt;="&amp;BASE_YM_PY,raw_data!$G:$G,$A7))</f>
        <v>14787493</v>
      </c>
      <c r="H7" s="30" t="n">
        <f aca="false">IF($A7="","",(SUMIFS(raw_data!$I:$I,raw_data!$A:$A,"&gt;="&amp;UY_START_PY,raw_data!$A:$A,"&lt;="&amp;BASE_YM_PY,raw_data!$B:$B,"&lt;="&amp;BASE_YM_PY,raw_data!$G:$G,$A7)+SUMIFS(raw_data!$J:$J,raw_data!$A:$A,"&gt;="&amp;UY_START_PY,raw_data!$A:$A,"&lt;="&amp;BASE_YM_PY,raw_data!$B:$B,"&lt;="&amp;BASE_YM_PY,raw_data!$G:$G,$A7)))</f>
        <v>8083838</v>
      </c>
      <c r="I7" s="31" t="n">
        <f aca="false">IF(N(G7)=0,"",H7/G7)</f>
        <v>0.546667241025913</v>
      </c>
      <c r="J7" s="32" t="n">
        <f aca="false">IF(N(G7)=0,"",D7/G7-1)</f>
        <v>0.0974193529626692</v>
      </c>
      <c r="K7" s="33" t="n">
        <f aca="false">IF(OR(F7="",I7=""),"",F7-I7)</f>
        <v>0.0170178305484772</v>
      </c>
      <c r="L7" s="30" t="n">
        <f aca="false">IF($A7="","",SUMIFS(raw_data!$H:$H,raw_data!$B:$B,BASE_YM,raw_data!$G:$G,$A7))</f>
        <v>6562587</v>
      </c>
      <c r="M7" s="30" t="n">
        <f aca="false">IF($A7="","",(SUMIFS(raw_data!$I:$I,raw_data!$B:$B,BASE_YM,raw_data!$G:$G,$A7)+SUMIFS(raw_data!$J:$J,raw_data!$B:$B,BASE_YM,raw_data!$G:$G,$A7)))</f>
        <v>4449522</v>
      </c>
      <c r="N7" s="31" t="n">
        <f aca="false">IF(N(L7)=0,"",M7/L7)</f>
        <v>0.678013411479345</v>
      </c>
      <c r="O7" s="30" t="n">
        <f aca="false">IF($A7="","",SUMIFS(raw_data!$H:$H,raw_data!$B:$B,BASE_YM_PY,raw_data!$G:$G,$A7))</f>
        <v>5760009</v>
      </c>
      <c r="P7" s="30" t="n">
        <f aca="false">IF($A7="","",(SUMIFS(raw_data!$I:$I,raw_data!$B:$B,BASE_YM_PY,raw_data!$G:$G,$A7)+SUMIFS(raw_data!$J:$J,raw_data!$B:$B,BASE_YM_PY,raw_data!$G:$G,$A7)))</f>
        <v>4315935</v>
      </c>
      <c r="Q7" s="31" t="n">
        <f aca="false">IF(N(O7)=0,"",P7/O7)</f>
        <v>0.749293100062865</v>
      </c>
      <c r="R7" s="32" t="n">
        <f aca="false">IF(N(O7)=0,"",L7/O7-1)</f>
        <v>0.139336240620457</v>
      </c>
      <c r="S7" s="33" t="n">
        <f aca="false">IF(OR(N7="",Q7=""),"",N7-Q7)</f>
        <v>-0.0712796885835196</v>
      </c>
      <c r="T7" s="38" t="n">
        <f aca="false">IF(N(D7)&gt;0,RANK(D7,D$2:D$1001)+COUNTIF(D$2:D7,D7)-1,"")</f>
        <v>295</v>
      </c>
      <c r="U7" s="40" t="n">
        <f aca="false">IF(N(D7)&gt;0,IF(D7&gt;=LR_MIN_SHARE*SUM(D$2:D$1001),F7,-1),-1)</f>
        <v>0.56368507157439</v>
      </c>
      <c r="V7" s="38" t="n">
        <f aca="false">IF(U7&lt;0,"",RANK(U7,U$2:U$1001)+COUNTIF(U$2:U7,U7)-1)</f>
        <v>175</v>
      </c>
      <c r="W7" s="38" t="n">
        <f aca="false">IF(N(L7)&gt;0,RANK(L7,L$2:L$1001)+COUNTIF(L$2:L7,L7)-1,"")</f>
        <v>294</v>
      </c>
      <c r="X7" s="40" t="n">
        <f aca="false">IF(N(L7)&gt;0,IF(L7&gt;=LR_MIN_SHARE*SUM(L$2:L$1001),N7,-1),-1)</f>
        <v>0.678013411479345</v>
      </c>
      <c r="Y7" s="38" t="n">
        <f aca="false">IF(X7&lt;0,"",RANK(X7,X$2:X$1001)+COUNTIF(X$2:X7,X7)-1)</f>
        <v>166</v>
      </c>
      <c r="AA7" s="38" t="n">
        <f aca="false">IF($A7="","",IF(COUNTIF($B$2:$B7,$B7)=1,1,""))</f>
        <v>1</v>
      </c>
      <c r="AB7" s="38" t="n">
        <f aca="false">IF(AA7=1,SUMIF($B$2:$B$1001,$B7,$D$2:$D$1001),"")</f>
        <v>445811963</v>
      </c>
      <c r="AC7" s="38" t="n">
        <f aca="false">IF(AA7=1,RANK(AB7,$AB$2:$AB$1001)+COUNTIF($AB$2:$AB7,AB7)-1,"")</f>
        <v>10</v>
      </c>
      <c r="AD7" s="38" t="n">
        <f aca="false">IF($A7="","",COUNTIF(raw_data!$G:$G,$A7))</f>
        <v>40</v>
      </c>
      <c r="AE7" s="38" t="n">
        <f aca="false">IF($A7="","",IF(COUNTIF($A$2:$A$1001,$A7)&gt;1,1,0))</f>
        <v>0</v>
      </c>
    </row>
    <row r="8" customFormat="false" ht="15" hidden="false" customHeight="false" outlineLevel="0" collapsed="false">
      <c r="A8" s="0" t="str">
        <f aca="false">IF(code_master!$A8="","",code_master!$A8)</f>
        <v>CV0007</v>
      </c>
      <c r="B8" s="0" t="str">
        <f aca="false">IF($A8="","",code_master!$C8&amp;"")</f>
        <v>상해</v>
      </c>
      <c r="C8" s="0" t="str">
        <f aca="false">IF($A8="","",code_master!$B8&amp;"")</f>
        <v>깁스치료비</v>
      </c>
      <c r="D8" s="30" t="n">
        <f aca="false">IF($A8="","",SUMIFS(raw_data!$H:$H,raw_data!$A:$A,"&gt;="&amp;UY_START,raw_data!$A:$A,"&lt;="&amp;BASE_YM,raw_data!$B:$B,"&lt;="&amp;BASE_YM,raw_data!$G:$G,$A8))</f>
        <v>121510566</v>
      </c>
      <c r="E8" s="30" t="n">
        <f aca="false">IF($A8="","",(SUMIFS(raw_data!$I:$I,raw_data!$A:$A,"&gt;="&amp;UY_START,raw_data!$A:$A,"&lt;="&amp;BASE_YM,raw_data!$B:$B,"&lt;="&amp;BASE_YM,raw_data!$G:$G,$A8)+SUMIFS(raw_data!$J:$J,raw_data!$A:$A,"&gt;="&amp;UY_START,raw_data!$A:$A,"&lt;="&amp;BASE_YM,raw_data!$B:$B,"&lt;="&amp;BASE_YM,raw_data!$G:$G,$A8)))</f>
        <v>93810737</v>
      </c>
      <c r="F8" s="31" t="n">
        <f aca="false">IF(N(D8)=0,"",E8/D8)</f>
        <v>0.772037692590453</v>
      </c>
      <c r="G8" s="30" t="n">
        <f aca="false">IF($A8="","",SUMIFS(raw_data!$H:$H,raw_data!$A:$A,"&gt;="&amp;UY_START_PY,raw_data!$A:$A,"&lt;="&amp;BASE_YM_PY,raw_data!$B:$B,"&lt;="&amp;BASE_YM_PY,raw_data!$G:$G,$A8))</f>
        <v>99967343</v>
      </c>
      <c r="H8" s="30" t="n">
        <f aca="false">IF($A8="","",(SUMIFS(raw_data!$I:$I,raw_data!$A:$A,"&gt;="&amp;UY_START_PY,raw_data!$A:$A,"&lt;="&amp;BASE_YM_PY,raw_data!$B:$B,"&lt;="&amp;BASE_YM_PY,raw_data!$G:$G,$A8)+SUMIFS(raw_data!$J:$J,raw_data!$A:$A,"&gt;="&amp;UY_START_PY,raw_data!$A:$A,"&lt;="&amp;BASE_YM_PY,raw_data!$B:$B,"&lt;="&amp;BASE_YM_PY,raw_data!$G:$G,$A8)))</f>
        <v>68360465</v>
      </c>
      <c r="I8" s="31" t="n">
        <f aca="false">IF(N(G8)=0,"",H8/G8)</f>
        <v>0.683827967699412</v>
      </c>
      <c r="J8" s="32" t="n">
        <f aca="false">IF(N(G8)=0,"",D8/G8-1)</f>
        <v>0.215502606686266</v>
      </c>
      <c r="K8" s="33" t="n">
        <f aca="false">IF(OR(F8="",I8=""),"",F8-I8)</f>
        <v>0.0882097248910418</v>
      </c>
      <c r="L8" s="30" t="n">
        <f aca="false">IF($A8="","",SUMIFS(raw_data!$H:$H,raw_data!$B:$B,BASE_YM,raw_data!$G:$G,$A8))</f>
        <v>47368981</v>
      </c>
      <c r="M8" s="30" t="n">
        <f aca="false">IF($A8="","",(SUMIFS(raw_data!$I:$I,raw_data!$B:$B,BASE_YM,raw_data!$G:$G,$A8)+SUMIFS(raw_data!$J:$J,raw_data!$B:$B,BASE_YM,raw_data!$G:$G,$A8)))</f>
        <v>38155207</v>
      </c>
      <c r="N8" s="31" t="n">
        <f aca="false">IF(N(L8)=0,"",M8/L8)</f>
        <v>0.805489292666017</v>
      </c>
      <c r="O8" s="30" t="n">
        <f aca="false">IF($A8="","",SUMIFS(raw_data!$H:$H,raw_data!$B:$B,BASE_YM_PY,raw_data!$G:$G,$A8))</f>
        <v>38916504</v>
      </c>
      <c r="P8" s="30" t="n">
        <f aca="false">IF($A8="","",(SUMIFS(raw_data!$I:$I,raw_data!$B:$B,BASE_YM_PY,raw_data!$G:$G,$A8)+SUMIFS(raw_data!$J:$J,raw_data!$B:$B,BASE_YM_PY,raw_data!$G:$G,$A8)))</f>
        <v>30288330</v>
      </c>
      <c r="Q8" s="31" t="n">
        <f aca="false">IF(N(O8)=0,"",P8/O8)</f>
        <v>0.77829010540104</v>
      </c>
      <c r="R8" s="32" t="n">
        <f aca="false">IF(N(O8)=0,"",L8/O8-1)</f>
        <v>0.217195177655218</v>
      </c>
      <c r="S8" s="33" t="n">
        <f aca="false">IF(OR(N8="",Q8=""),"",N8-Q8)</f>
        <v>0.0271991872649768</v>
      </c>
      <c r="T8" s="38" t="n">
        <f aca="false">IF(N(D8)&gt;0,RANK(D8,D$2:D$1001)+COUNTIF(D$2:D8,D8)-1,"")</f>
        <v>33</v>
      </c>
      <c r="U8" s="40" t="n">
        <f aca="false">IF(N(D8)&gt;0,IF(D8&gt;=LR_MIN_SHARE*SUM(D$2:D$1001),F8,-1),-1)</f>
        <v>0.772037692590453</v>
      </c>
      <c r="V8" s="38" t="n">
        <f aca="false">IF(U8&lt;0,"",RANK(U8,U$2:U$1001)+COUNTIF(U$2:U8,U8)-1)</f>
        <v>63</v>
      </c>
      <c r="W8" s="38" t="n">
        <f aca="false">IF(N(L8)&gt;0,RANK(L8,L$2:L$1001)+COUNTIF(L$2:L8,L8)-1,"")</f>
        <v>36</v>
      </c>
      <c r="X8" s="40" t="n">
        <f aca="false">IF(N(L8)&gt;0,IF(L8&gt;=LR_MIN_SHARE*SUM(L$2:L$1001),N8,-1),-1)</f>
        <v>0.805489292666017</v>
      </c>
      <c r="Y8" s="38" t="n">
        <f aca="false">IF(X8&lt;0,"",RANK(X8,X$2:X$1001)+COUNTIF(X$2:X8,X8)-1)</f>
        <v>102</v>
      </c>
      <c r="AA8" s="0" t="str">
        <f aca="false">IF($A8="","",IF(COUNTIF($B$2:$B8,$B8)=1,1,""))</f>
        <v/>
      </c>
      <c r="AB8" s="0" t="str">
        <f aca="false">IF(AA8=1,SUMIF($B$2:$B$1001,$B8,$D$2:$D$1001),"")</f>
        <v/>
      </c>
      <c r="AC8" s="0" t="str">
        <f aca="false">IF(AA8=1,RANK(AB8,$AB$2:$AB$1001)+COUNTIF($AB$2:$AB8,AB8)-1,"")</f>
        <v/>
      </c>
      <c r="AD8" s="38" t="n">
        <f aca="false">IF($A8="","",COUNTIF(raw_data!$G:$G,$A8))</f>
        <v>40</v>
      </c>
      <c r="AE8" s="38" t="n">
        <f aca="false">IF($A8="","",IF(COUNTIF($A$2:$A$1001,$A8)&gt;1,1,0))</f>
        <v>0</v>
      </c>
    </row>
    <row r="9" customFormat="false" ht="15" hidden="false" customHeight="false" outlineLevel="0" collapsed="false">
      <c r="A9" s="0" t="str">
        <f aca="false">IF(code_master!$A9="","",code_master!$A9)</f>
        <v>CV0008</v>
      </c>
      <c r="B9" s="0" t="str">
        <f aca="false">IF($A9="","",code_master!$C9&amp;"")</f>
        <v>상해</v>
      </c>
      <c r="C9" s="0" t="str">
        <f aca="false">IF($A9="","",code_master!$B9&amp;"")</f>
        <v>골절진단비(갱신형)</v>
      </c>
      <c r="D9" s="30" t="n">
        <f aca="false">IF($A9="","",SUMIFS(raw_data!$H:$H,raw_data!$A:$A,"&gt;="&amp;UY_START,raw_data!$A:$A,"&lt;="&amp;BASE_YM,raw_data!$B:$B,"&lt;="&amp;BASE_YM,raw_data!$G:$G,$A9))</f>
        <v>9852472</v>
      </c>
      <c r="E9" s="30" t="n">
        <f aca="false">IF($A9="","",(SUMIFS(raw_data!$I:$I,raw_data!$A:$A,"&gt;="&amp;UY_START,raw_data!$A:$A,"&lt;="&amp;BASE_YM,raw_data!$B:$B,"&lt;="&amp;BASE_YM,raw_data!$G:$G,$A9)+SUMIFS(raw_data!$J:$J,raw_data!$A:$A,"&gt;="&amp;UY_START,raw_data!$A:$A,"&lt;="&amp;BASE_YM,raw_data!$B:$B,"&lt;="&amp;BASE_YM,raw_data!$G:$G,$A9)))</f>
        <v>8084742</v>
      </c>
      <c r="F9" s="31" t="n">
        <f aca="false">IF(N(D9)=0,"",E9/D9)</f>
        <v>0.820580053411976</v>
      </c>
      <c r="G9" s="30" t="n">
        <f aca="false">IF($A9="","",SUMIFS(raw_data!$H:$H,raw_data!$A:$A,"&gt;="&amp;UY_START_PY,raw_data!$A:$A,"&lt;="&amp;BASE_YM_PY,raw_data!$B:$B,"&lt;="&amp;BASE_YM_PY,raw_data!$G:$G,$A9))</f>
        <v>10288463</v>
      </c>
      <c r="H9" s="30" t="n">
        <f aca="false">IF($A9="","",(SUMIFS(raw_data!$I:$I,raw_data!$A:$A,"&gt;="&amp;UY_START_PY,raw_data!$A:$A,"&lt;="&amp;BASE_YM_PY,raw_data!$B:$B,"&lt;="&amp;BASE_YM_PY,raw_data!$G:$G,$A9)+SUMIFS(raw_data!$J:$J,raw_data!$A:$A,"&gt;="&amp;UY_START_PY,raw_data!$A:$A,"&lt;="&amp;BASE_YM_PY,raw_data!$B:$B,"&lt;="&amp;BASE_YM_PY,raw_data!$G:$G,$A9)))</f>
        <v>6793302</v>
      </c>
      <c r="I9" s="31" t="n">
        <f aca="false">IF(N(G9)=0,"",H9/G9)</f>
        <v>0.660283465081227</v>
      </c>
      <c r="J9" s="32" t="n">
        <f aca="false">IF(N(G9)=0,"",D9/G9-1)</f>
        <v>-0.0423766893072367</v>
      </c>
      <c r="K9" s="33" t="n">
        <f aca="false">IF(OR(F9="",I9=""),"",F9-I9)</f>
        <v>0.160296588330749</v>
      </c>
      <c r="L9" s="30" t="n">
        <f aca="false">IF($A9="","",SUMIFS(raw_data!$H:$H,raw_data!$B:$B,BASE_YM,raw_data!$G:$G,$A9))</f>
        <v>3939446</v>
      </c>
      <c r="M9" s="30" t="n">
        <f aca="false">IF($A9="","",(SUMIFS(raw_data!$I:$I,raw_data!$B:$B,BASE_YM,raw_data!$G:$G,$A9)+SUMIFS(raw_data!$J:$J,raw_data!$B:$B,BASE_YM,raw_data!$G:$G,$A9)))</f>
        <v>3514370</v>
      </c>
      <c r="N9" s="31" t="n">
        <f aca="false">IF(N(L9)=0,"",M9/L9)</f>
        <v>0.892097518280489</v>
      </c>
      <c r="O9" s="30" t="n">
        <f aca="false">IF($A9="","",SUMIFS(raw_data!$H:$H,raw_data!$B:$B,BASE_YM_PY,raw_data!$G:$G,$A9))</f>
        <v>4285952</v>
      </c>
      <c r="P9" s="30" t="n">
        <f aca="false">IF($A9="","",(SUMIFS(raw_data!$I:$I,raw_data!$B:$B,BASE_YM_PY,raw_data!$G:$G,$A9)+SUMIFS(raw_data!$J:$J,raw_data!$B:$B,BASE_YM_PY,raw_data!$G:$G,$A9)))</f>
        <v>3080985</v>
      </c>
      <c r="Q9" s="31" t="n">
        <f aca="false">IF(N(O9)=0,"",P9/O9)</f>
        <v>0.718856627419066</v>
      </c>
      <c r="R9" s="32" t="n">
        <f aca="false">IF(N(O9)=0,"",L9/O9-1)</f>
        <v>-0.0808469156910764</v>
      </c>
      <c r="S9" s="33" t="n">
        <f aca="false">IF(OR(N9="",Q9=""),"",N9-Q9)</f>
        <v>0.173240890861423</v>
      </c>
      <c r="T9" s="38" t="n">
        <f aca="false">IF(N(D9)&gt;0,RANK(D9,D$2:D$1001)+COUNTIF(D$2:D9,D9)-1,"")</f>
        <v>385</v>
      </c>
      <c r="U9" s="38" t="n">
        <f aca="false">IF(N(D9)&gt;0,IF(D9&gt;=LR_MIN_SHARE*SUM(D$2:D$1001),F9,-1),-1)</f>
        <v>-1</v>
      </c>
      <c r="V9" s="0" t="str">
        <f aca="false">IF(U9&lt;0,"",RANK(U9,U$2:U$1001)+COUNTIF(U$2:U9,U9)-1)</f>
        <v/>
      </c>
      <c r="W9" s="38" t="n">
        <f aca="false">IF(N(L9)&gt;0,RANK(L9,L$2:L$1001)+COUNTIF(L$2:L9,L9)-1,"")</f>
        <v>387</v>
      </c>
      <c r="X9" s="38" t="n">
        <f aca="false">IF(N(L9)&gt;0,IF(L9&gt;=LR_MIN_SHARE*SUM(L$2:L$1001),N9,-1),-1)</f>
        <v>-1</v>
      </c>
      <c r="Y9" s="0" t="str">
        <f aca="false">IF(X9&lt;0,"",RANK(X9,X$2:X$1001)+COUNTIF(X$2:X9,X9)-1)</f>
        <v/>
      </c>
      <c r="AA9" s="0" t="str">
        <f aca="false">IF($A9="","",IF(COUNTIF($B$2:$B9,$B9)=1,1,""))</f>
        <v/>
      </c>
      <c r="AB9" s="0" t="str">
        <f aca="false">IF(AA9=1,SUMIF($B$2:$B$1001,$B9,$D$2:$D$1001),"")</f>
        <v/>
      </c>
      <c r="AC9" s="0" t="str">
        <f aca="false">IF(AA9=1,RANK(AB9,$AB$2:$AB$1001)+COUNTIF($AB$2:$AB9,AB9)-1,"")</f>
        <v/>
      </c>
      <c r="AD9" s="38" t="n">
        <f aca="false">IF($A9="","",COUNTIF(raw_data!$G:$G,$A9))</f>
        <v>40</v>
      </c>
      <c r="AE9" s="38" t="n">
        <f aca="false">IF($A9="","",IF(COUNTIF($A$2:$A$1001,$A9)&gt;1,1,0))</f>
        <v>0</v>
      </c>
    </row>
    <row r="10" customFormat="false" ht="15" hidden="false" customHeight="false" outlineLevel="0" collapsed="false">
      <c r="A10" s="0" t="str">
        <f aca="false">IF(code_master!$A10="","",code_master!$A10)</f>
        <v>CV0009</v>
      </c>
      <c r="B10" s="0" t="str">
        <f aca="false">IF($A10="","",code_master!$C10&amp;"")</f>
        <v>사망</v>
      </c>
      <c r="C10" s="0" t="str">
        <f aca="false">IF($A10="","",code_master!$B10&amp;"")</f>
        <v>일반사망(20년만기)</v>
      </c>
      <c r="D10" s="30" t="n">
        <f aca="false">IF($A10="","",SUMIFS(raw_data!$H:$H,raw_data!$A:$A,"&gt;="&amp;UY_START,raw_data!$A:$A,"&lt;="&amp;BASE_YM,raw_data!$B:$B,"&lt;="&amp;BASE_YM,raw_data!$G:$G,$A10))</f>
        <v>61961564</v>
      </c>
      <c r="E10" s="30" t="n">
        <f aca="false">IF($A10="","",(SUMIFS(raw_data!$I:$I,raw_data!$A:$A,"&gt;="&amp;UY_START,raw_data!$A:$A,"&lt;="&amp;BASE_YM,raw_data!$B:$B,"&lt;="&amp;BASE_YM,raw_data!$G:$G,$A10)+SUMIFS(raw_data!$J:$J,raw_data!$A:$A,"&gt;="&amp;UY_START,raw_data!$A:$A,"&lt;="&amp;BASE_YM,raw_data!$B:$B,"&lt;="&amp;BASE_YM,raw_data!$G:$G,$A10)))</f>
        <v>18778868</v>
      </c>
      <c r="F10" s="31" t="n">
        <f aca="false">IF(N(D10)=0,"",E10/D10)</f>
        <v>0.30307285335793</v>
      </c>
      <c r="G10" s="30" t="n">
        <f aca="false">IF($A10="","",SUMIFS(raw_data!$H:$H,raw_data!$A:$A,"&gt;="&amp;UY_START_PY,raw_data!$A:$A,"&lt;="&amp;BASE_YM_PY,raw_data!$B:$B,"&lt;="&amp;BASE_YM_PY,raw_data!$G:$G,$A10))</f>
        <v>70233980</v>
      </c>
      <c r="H10" s="30" t="n">
        <f aca="false">IF($A10="","",(SUMIFS(raw_data!$I:$I,raw_data!$A:$A,"&gt;="&amp;UY_START_PY,raw_data!$A:$A,"&lt;="&amp;BASE_YM_PY,raw_data!$B:$B,"&lt;="&amp;BASE_YM_PY,raw_data!$G:$G,$A10)+SUMIFS(raw_data!$J:$J,raw_data!$A:$A,"&gt;="&amp;UY_START_PY,raw_data!$A:$A,"&lt;="&amp;BASE_YM_PY,raw_data!$B:$B,"&lt;="&amp;BASE_YM_PY,raw_data!$G:$G,$A10)))</f>
        <v>23074186</v>
      </c>
      <c r="I10" s="31" t="n">
        <f aca="false">IF(N(G10)=0,"",H10/G10)</f>
        <v>0.328533083273937</v>
      </c>
      <c r="J10" s="32" t="n">
        <f aca="false">IF(N(G10)=0,"",D10/G10-1)</f>
        <v>-0.117783671094818</v>
      </c>
      <c r="K10" s="33" t="n">
        <f aca="false">IF(OR(F10="",I10=""),"",F10-I10)</f>
        <v>-0.0254602299160066</v>
      </c>
      <c r="L10" s="30" t="n">
        <f aca="false">IF($A10="","",SUMIFS(raw_data!$H:$H,raw_data!$B:$B,BASE_YM,raw_data!$G:$G,$A10))</f>
        <v>24904329</v>
      </c>
      <c r="M10" s="30" t="n">
        <f aca="false">IF($A10="","",(SUMIFS(raw_data!$I:$I,raw_data!$B:$B,BASE_YM,raw_data!$G:$G,$A10)+SUMIFS(raw_data!$J:$J,raw_data!$B:$B,BASE_YM,raw_data!$G:$G,$A10)))</f>
        <v>10264121</v>
      </c>
      <c r="N10" s="31" t="n">
        <f aca="false">IF(N(L10)=0,"",M10/L10)</f>
        <v>0.412142041650671</v>
      </c>
      <c r="O10" s="30" t="n">
        <f aca="false">IF($A10="","",SUMIFS(raw_data!$H:$H,raw_data!$B:$B,BASE_YM_PY,raw_data!$G:$G,$A10))</f>
        <v>28013170</v>
      </c>
      <c r="P10" s="30" t="n">
        <f aca="false">IF($A10="","",(SUMIFS(raw_data!$I:$I,raw_data!$B:$B,BASE_YM_PY,raw_data!$G:$G,$A10)+SUMIFS(raw_data!$J:$J,raw_data!$B:$B,BASE_YM_PY,raw_data!$G:$G,$A10)))</f>
        <v>9967723</v>
      </c>
      <c r="Q10" s="31" t="n">
        <f aca="false">IF(N(O10)=0,"",P10/O10)</f>
        <v>0.35582274337392</v>
      </c>
      <c r="R10" s="32" t="n">
        <f aca="false">IF(N(O10)=0,"",L10/O10-1)</f>
        <v>-0.110977836496191</v>
      </c>
      <c r="S10" s="33" t="n">
        <f aca="false">IF(OR(N10="",Q10=""),"",N10-Q10)</f>
        <v>0.0563192982767503</v>
      </c>
      <c r="T10" s="38" t="n">
        <f aca="false">IF(N(D10)&gt;0,RANK(D10,D$2:D$1001)+COUNTIF(D$2:D10,D10)-1,"")</f>
        <v>88</v>
      </c>
      <c r="U10" s="40" t="n">
        <f aca="false">IF(N(D10)&gt;0,IF(D10&gt;=LR_MIN_SHARE*SUM(D$2:D$1001),F10,-1),-1)</f>
        <v>0.30307285335793</v>
      </c>
      <c r="V10" s="38" t="n">
        <f aca="false">IF(U10&lt;0,"",RANK(U10,U$2:U$1001)+COUNTIF(U$2:U10,U10)-1)</f>
        <v>353</v>
      </c>
      <c r="W10" s="38" t="n">
        <f aca="false">IF(N(L10)&gt;0,RANK(L10,L$2:L$1001)+COUNTIF(L$2:L10,L10)-1,"")</f>
        <v>88</v>
      </c>
      <c r="X10" s="40" t="n">
        <f aca="false">IF(N(L10)&gt;0,IF(L10&gt;=LR_MIN_SHARE*SUM(L$2:L$1001),N10,-1),-1)</f>
        <v>0.412142041650671</v>
      </c>
      <c r="Y10" s="38" t="n">
        <f aca="false">IF(X10&lt;0,"",RANK(X10,X$2:X$1001)+COUNTIF(X$2:X10,X10)-1)</f>
        <v>323</v>
      </c>
      <c r="AA10" s="0" t="str">
        <f aca="false">IF($A10="","",IF(COUNTIF($B$2:$B10,$B10)=1,1,""))</f>
        <v/>
      </c>
      <c r="AB10" s="0" t="str">
        <f aca="false">IF(AA10=1,SUMIF($B$2:$B$1001,$B10,$D$2:$D$1001),"")</f>
        <v/>
      </c>
      <c r="AC10" s="0" t="str">
        <f aca="false">IF(AA10=1,RANK(AB10,$AB$2:$AB$1001)+COUNTIF($AB$2:$AB10,AB10)-1,"")</f>
        <v/>
      </c>
      <c r="AD10" s="38" t="n">
        <f aca="false">IF($A10="","",COUNTIF(raw_data!$G:$G,$A10))</f>
        <v>40</v>
      </c>
      <c r="AE10" s="38" t="n">
        <f aca="false">IF($A10="","",IF(COUNTIF($A$2:$A$1001,$A10)&gt;1,1,0))</f>
        <v>0</v>
      </c>
    </row>
    <row r="11" customFormat="false" ht="15" hidden="false" customHeight="false" outlineLevel="0" collapsed="false">
      <c r="A11" s="0" t="str">
        <f aca="false">IF(code_master!$A11="","",code_master!$A11)</f>
        <v>CV0010</v>
      </c>
      <c r="B11" s="0" t="str">
        <f aca="false">IF($A11="","",code_master!$C11&amp;"")</f>
        <v>뇌혈관</v>
      </c>
      <c r="C11" s="0" t="str">
        <f aca="false">IF($A11="","",code_master!$B11&amp;"")</f>
        <v>뇌혈관질환진단비</v>
      </c>
      <c r="D11" s="30" t="n">
        <f aca="false">IF($A11="","",SUMIFS(raw_data!$H:$H,raw_data!$A:$A,"&gt;="&amp;UY_START,raw_data!$A:$A,"&lt;="&amp;BASE_YM,raw_data!$B:$B,"&lt;="&amp;BASE_YM,raw_data!$G:$G,$A11))</f>
        <v>9579093</v>
      </c>
      <c r="E11" s="30" t="n">
        <f aca="false">IF($A11="","",(SUMIFS(raw_data!$I:$I,raw_data!$A:$A,"&gt;="&amp;UY_START,raw_data!$A:$A,"&lt;="&amp;BASE_YM,raw_data!$B:$B,"&lt;="&amp;BASE_YM,raw_data!$G:$G,$A11)+SUMIFS(raw_data!$J:$J,raw_data!$A:$A,"&gt;="&amp;UY_START,raw_data!$A:$A,"&lt;="&amp;BASE_YM,raw_data!$B:$B,"&lt;="&amp;BASE_YM,raw_data!$G:$G,$A11)))</f>
        <v>4474078</v>
      </c>
      <c r="F11" s="31" t="n">
        <f aca="false">IF(N(D11)=0,"",E11/D11)</f>
        <v>0.467066975965261</v>
      </c>
      <c r="G11" s="30" t="n">
        <f aca="false">IF($A11="","",SUMIFS(raw_data!$H:$H,raw_data!$A:$A,"&gt;="&amp;UY_START_PY,raw_data!$A:$A,"&lt;="&amp;BASE_YM_PY,raw_data!$B:$B,"&lt;="&amp;BASE_YM_PY,raw_data!$G:$G,$A11))</f>
        <v>8350354</v>
      </c>
      <c r="H11" s="30" t="n">
        <f aca="false">IF($A11="","",(SUMIFS(raw_data!$I:$I,raw_data!$A:$A,"&gt;="&amp;UY_START_PY,raw_data!$A:$A,"&lt;="&amp;BASE_YM_PY,raw_data!$B:$B,"&lt;="&amp;BASE_YM_PY,raw_data!$G:$G,$A11)+SUMIFS(raw_data!$J:$J,raw_data!$A:$A,"&gt;="&amp;UY_START_PY,raw_data!$A:$A,"&lt;="&amp;BASE_YM_PY,raw_data!$B:$B,"&lt;="&amp;BASE_YM_PY,raw_data!$G:$G,$A11)))</f>
        <v>4219423</v>
      </c>
      <c r="I11" s="31" t="n">
        <f aca="false">IF(N(G11)=0,"",H11/G11)</f>
        <v>0.505298697516297</v>
      </c>
      <c r="J11" s="32" t="n">
        <f aca="false">IF(N(G11)=0,"",D11/G11-1)</f>
        <v>0.147148132881552</v>
      </c>
      <c r="K11" s="33" t="n">
        <f aca="false">IF(OR(F11="",I11=""),"",F11-I11)</f>
        <v>-0.0382317215510359</v>
      </c>
      <c r="L11" s="30" t="n">
        <f aca="false">IF($A11="","",SUMIFS(raw_data!$H:$H,raw_data!$B:$B,BASE_YM,raw_data!$G:$G,$A11))</f>
        <v>4048789</v>
      </c>
      <c r="M11" s="30" t="n">
        <f aca="false">IF($A11="","",(SUMIFS(raw_data!$I:$I,raw_data!$B:$B,BASE_YM,raw_data!$G:$G,$A11)+SUMIFS(raw_data!$J:$J,raw_data!$B:$B,BASE_YM,raw_data!$G:$G,$A11)))</f>
        <v>2058851</v>
      </c>
      <c r="N11" s="31" t="n">
        <f aca="false">IF(N(L11)=0,"",M11/L11)</f>
        <v>0.508510322469262</v>
      </c>
      <c r="O11" s="30" t="n">
        <f aca="false">IF($A11="","",SUMIFS(raw_data!$H:$H,raw_data!$B:$B,BASE_YM_PY,raw_data!$G:$G,$A11))</f>
        <v>3230425</v>
      </c>
      <c r="P11" s="30" t="n">
        <f aca="false">IF($A11="","",(SUMIFS(raw_data!$I:$I,raw_data!$B:$B,BASE_YM_PY,raw_data!$G:$G,$A11)+SUMIFS(raw_data!$J:$J,raw_data!$B:$B,BASE_YM_PY,raw_data!$G:$G,$A11)))</f>
        <v>1767924</v>
      </c>
      <c r="Q11" s="31" t="n">
        <f aca="false">IF(N(O11)=0,"",P11/O11)</f>
        <v>0.547272882051123</v>
      </c>
      <c r="R11" s="32" t="n">
        <f aca="false">IF(N(O11)=0,"",L11/O11-1)</f>
        <v>0.253330134579815</v>
      </c>
      <c r="S11" s="33" t="n">
        <f aca="false">IF(OR(N11="",Q11=""),"",N11-Q11)</f>
        <v>-0.0387625595818616</v>
      </c>
      <c r="T11" s="38" t="n">
        <f aca="false">IF(N(D11)&gt;0,RANK(D11,D$2:D$1001)+COUNTIF(D$2:D11,D11)-1,"")</f>
        <v>389</v>
      </c>
      <c r="U11" s="38" t="n">
        <f aca="false">IF(N(D11)&gt;0,IF(D11&gt;=LR_MIN_SHARE*SUM(D$2:D$1001),F11,-1),-1)</f>
        <v>-1</v>
      </c>
      <c r="V11" s="0" t="str">
        <f aca="false">IF(U11&lt;0,"",RANK(U11,U$2:U$1001)+COUNTIF(U$2:U11,U11)-1)</f>
        <v/>
      </c>
      <c r="W11" s="38" t="n">
        <f aca="false">IF(N(L11)&gt;0,RANK(L11,L$2:L$1001)+COUNTIF(L$2:L11,L11)-1,"")</f>
        <v>382</v>
      </c>
      <c r="X11" s="38" t="n">
        <f aca="false">IF(N(L11)&gt;0,IF(L11&gt;=LR_MIN_SHARE*SUM(L$2:L$1001),N11,-1),-1)</f>
        <v>-1</v>
      </c>
      <c r="Y11" s="0" t="str">
        <f aca="false">IF(X11&lt;0,"",RANK(X11,X$2:X$1001)+COUNTIF(X$2:X11,X11)-1)</f>
        <v/>
      </c>
      <c r="AA11" s="0" t="str">
        <f aca="false">IF($A11="","",IF(COUNTIF($B$2:$B11,$B11)=1,1,""))</f>
        <v/>
      </c>
      <c r="AB11" s="0" t="str">
        <f aca="false">IF(AA11=1,SUMIF($B$2:$B$1001,$B11,$D$2:$D$1001),"")</f>
        <v/>
      </c>
      <c r="AC11" s="0" t="str">
        <f aca="false">IF(AA11=1,RANK(AB11,$AB$2:$AB$1001)+COUNTIF($AB$2:$AB11,AB11)-1,"")</f>
        <v/>
      </c>
      <c r="AD11" s="38" t="n">
        <f aca="false">IF($A11="","",COUNTIF(raw_data!$G:$G,$A11))</f>
        <v>40</v>
      </c>
      <c r="AE11" s="38" t="n">
        <f aca="false">IF($A11="","",IF(COUNTIF($A$2:$A$1001,$A11)&gt;1,1,0))</f>
        <v>0</v>
      </c>
    </row>
    <row r="12" customFormat="false" ht="15" hidden="false" customHeight="false" outlineLevel="0" collapsed="false">
      <c r="A12" s="0" t="str">
        <f aca="false">IF(code_master!$A12="","",code_master!$A12)</f>
        <v>CV0011</v>
      </c>
      <c r="B12" s="0" t="str">
        <f aca="false">IF($A12="","",code_master!$C12&amp;"")</f>
        <v>암</v>
      </c>
      <c r="C12" s="0" t="str">
        <f aca="false">IF($A12="","",code_master!$B12&amp;"")</f>
        <v>암수술비(갱신형)</v>
      </c>
      <c r="D12" s="30" t="n">
        <f aca="false">IF($A12="","",SUMIFS(raw_data!$H:$H,raw_data!$A:$A,"&gt;="&amp;UY_START,raw_data!$A:$A,"&lt;="&amp;BASE_YM,raw_data!$B:$B,"&lt;="&amp;BASE_YM,raw_data!$G:$G,$A12))</f>
        <v>20522690</v>
      </c>
      <c r="E12" s="30" t="n">
        <f aca="false">IF($A12="","",(SUMIFS(raw_data!$I:$I,raw_data!$A:$A,"&gt;="&amp;UY_START,raw_data!$A:$A,"&lt;="&amp;BASE_YM,raw_data!$B:$B,"&lt;="&amp;BASE_YM,raw_data!$G:$G,$A12)+SUMIFS(raw_data!$J:$J,raw_data!$A:$A,"&gt;="&amp;UY_START,raw_data!$A:$A,"&lt;="&amp;BASE_YM,raw_data!$B:$B,"&lt;="&amp;BASE_YM,raw_data!$G:$G,$A12)))</f>
        <v>12308593</v>
      </c>
      <c r="F12" s="31" t="n">
        <f aca="false">IF(N(D12)=0,"",E12/D12)</f>
        <v>0.599755343963194</v>
      </c>
      <c r="G12" s="30" t="n">
        <f aca="false">IF($A12="","",SUMIFS(raw_data!$H:$H,raw_data!$A:$A,"&gt;="&amp;UY_START_PY,raw_data!$A:$A,"&lt;="&amp;BASE_YM_PY,raw_data!$B:$B,"&lt;="&amp;BASE_YM_PY,raw_data!$G:$G,$A12))</f>
        <v>17233295</v>
      </c>
      <c r="H12" s="30" t="n">
        <f aca="false">IF($A12="","",(SUMIFS(raw_data!$I:$I,raw_data!$A:$A,"&gt;="&amp;UY_START_PY,raw_data!$A:$A,"&lt;="&amp;BASE_YM_PY,raw_data!$B:$B,"&lt;="&amp;BASE_YM_PY,raw_data!$G:$G,$A12)+SUMIFS(raw_data!$J:$J,raw_data!$A:$A,"&gt;="&amp;UY_START_PY,raw_data!$A:$A,"&lt;="&amp;BASE_YM_PY,raw_data!$B:$B,"&lt;="&amp;BASE_YM_PY,raw_data!$G:$G,$A12)))</f>
        <v>11958101</v>
      </c>
      <c r="I12" s="31" t="n">
        <f aca="false">IF(N(G12)=0,"",H12/G12)</f>
        <v>0.693895218529016</v>
      </c>
      <c r="J12" s="32" t="n">
        <f aca="false">IF(N(G12)=0,"",D12/G12-1)</f>
        <v>0.190874409101684</v>
      </c>
      <c r="K12" s="33" t="n">
        <f aca="false">IF(OR(F12="",I12=""),"",F12-I12)</f>
        <v>-0.0941398745658222</v>
      </c>
      <c r="L12" s="30" t="n">
        <f aca="false">IF($A12="","",SUMIFS(raw_data!$H:$H,raw_data!$B:$B,BASE_YM,raw_data!$G:$G,$A12))</f>
        <v>8555001</v>
      </c>
      <c r="M12" s="30" t="n">
        <f aca="false">IF($A12="","",(SUMIFS(raw_data!$I:$I,raw_data!$B:$B,BASE_YM,raw_data!$G:$G,$A12)+SUMIFS(raw_data!$J:$J,raw_data!$B:$B,BASE_YM,raw_data!$G:$G,$A12)))</f>
        <v>6418059</v>
      </c>
      <c r="N12" s="31" t="n">
        <f aca="false">IF(N(L12)=0,"",M12/L12)</f>
        <v>0.750211367596567</v>
      </c>
      <c r="O12" s="30" t="n">
        <f aca="false">IF($A12="","",SUMIFS(raw_data!$H:$H,raw_data!$B:$B,BASE_YM_PY,raw_data!$G:$G,$A12))</f>
        <v>6712429</v>
      </c>
      <c r="P12" s="30" t="n">
        <f aca="false">IF($A12="","",(SUMIFS(raw_data!$I:$I,raw_data!$B:$B,BASE_YM_PY,raw_data!$G:$G,$A12)+SUMIFS(raw_data!$J:$J,raw_data!$B:$B,BASE_YM_PY,raw_data!$G:$G,$A12)))</f>
        <v>5125184</v>
      </c>
      <c r="Q12" s="31" t="n">
        <f aca="false">IF(N(O12)=0,"",P12/O12)</f>
        <v>0.763536418783722</v>
      </c>
      <c r="R12" s="32" t="n">
        <f aca="false">IF(N(O12)=0,"",L12/O12-1)</f>
        <v>0.274501525453752</v>
      </c>
      <c r="S12" s="33" t="n">
        <f aca="false">IF(OR(N12="",Q12=""),"",N12-Q12)</f>
        <v>-0.0133250511871548</v>
      </c>
      <c r="T12" s="38" t="n">
        <f aca="false">IF(N(D12)&gt;0,RANK(D12,D$2:D$1001)+COUNTIF(D$2:D12,D12)-1,"")</f>
        <v>252</v>
      </c>
      <c r="U12" s="40" t="n">
        <f aca="false">IF(N(D12)&gt;0,IF(D12&gt;=LR_MIN_SHARE*SUM(D$2:D$1001),F12,-1),-1)</f>
        <v>0.599755343963194</v>
      </c>
      <c r="V12" s="38" t="n">
        <f aca="false">IF(U12&lt;0,"",RANK(U12,U$2:U$1001)+COUNTIF(U$2:U12,U12)-1)</f>
        <v>148</v>
      </c>
      <c r="W12" s="38" t="n">
        <f aca="false">IF(N(L12)&gt;0,RANK(L12,L$2:L$1001)+COUNTIF(L$2:L12,L12)-1,"")</f>
        <v>244</v>
      </c>
      <c r="X12" s="40" t="n">
        <f aca="false">IF(N(L12)&gt;0,IF(L12&gt;=LR_MIN_SHARE*SUM(L$2:L$1001),N12,-1),-1)</f>
        <v>0.750211367596567</v>
      </c>
      <c r="Y12" s="38" t="n">
        <f aca="false">IF(X12&lt;0,"",RANK(X12,X$2:X$1001)+COUNTIF(X$2:X12,X12)-1)</f>
        <v>129</v>
      </c>
      <c r="AA12" s="38" t="n">
        <f aca="false">IF($A12="","",IF(COUNTIF($B$2:$B12,$B12)=1,1,""))</f>
        <v>1</v>
      </c>
      <c r="AB12" s="38" t="n">
        <f aca="false">IF(AA12=1,SUMIF($B$2:$B$1001,$B12,$D$2:$D$1001),"")</f>
        <v>3193526051</v>
      </c>
      <c r="AC12" s="38" t="n">
        <f aca="false">IF(AA12=1,RANK(AB12,$AB$2:$AB$1001)+COUNTIF($AB$2:$AB12,AB12)-1,"")</f>
        <v>2</v>
      </c>
      <c r="AD12" s="38" t="n">
        <f aca="false">IF($A12="","",COUNTIF(raw_data!$G:$G,$A12))</f>
        <v>40</v>
      </c>
      <c r="AE12" s="38" t="n">
        <f aca="false">IF($A12="","",IF(COUNTIF($A$2:$A$1001,$A12)&gt;1,1,0))</f>
        <v>0</v>
      </c>
    </row>
    <row r="13" customFormat="false" ht="15" hidden="false" customHeight="false" outlineLevel="0" collapsed="false">
      <c r="A13" s="0" t="str">
        <f aca="false">IF(code_master!$A13="","",code_master!$A13)</f>
        <v>CV0012</v>
      </c>
      <c r="B13" s="0" t="str">
        <f aca="false">IF($A13="","",code_master!$C13&amp;"")</f>
        <v>실손의료</v>
      </c>
      <c r="C13" s="0" t="str">
        <f aca="false">IF($A13="","",code_master!$B13&amp;"")</f>
        <v>질병입원실손(갱신형)</v>
      </c>
      <c r="D13" s="30" t="n">
        <f aca="false">IF($A13="","",SUMIFS(raw_data!$H:$H,raw_data!$A:$A,"&gt;="&amp;UY_START,raw_data!$A:$A,"&lt;="&amp;BASE_YM,raw_data!$B:$B,"&lt;="&amp;BASE_YM,raw_data!$G:$G,$A13))</f>
        <v>5884266</v>
      </c>
      <c r="E13" s="30" t="n">
        <f aca="false">IF($A13="","",(SUMIFS(raw_data!$I:$I,raw_data!$A:$A,"&gt;="&amp;UY_START,raw_data!$A:$A,"&lt;="&amp;BASE_YM,raw_data!$B:$B,"&lt;="&amp;BASE_YM,raw_data!$G:$G,$A13)+SUMIFS(raw_data!$J:$J,raw_data!$A:$A,"&gt;="&amp;UY_START,raw_data!$A:$A,"&lt;="&amp;BASE_YM,raw_data!$B:$B,"&lt;="&amp;BASE_YM,raw_data!$G:$G,$A13)))</f>
        <v>5927879</v>
      </c>
      <c r="F13" s="31" t="n">
        <f aca="false">IF(N(D13)=0,"",E13/D13)</f>
        <v>1.00741179953456</v>
      </c>
      <c r="G13" s="30" t="n">
        <f aca="false">IF($A13="","",SUMIFS(raw_data!$H:$H,raw_data!$A:$A,"&gt;="&amp;UY_START_PY,raw_data!$A:$A,"&lt;="&amp;BASE_YM_PY,raw_data!$B:$B,"&lt;="&amp;BASE_YM_PY,raw_data!$G:$G,$A13))</f>
        <v>5126326</v>
      </c>
      <c r="H13" s="30" t="n">
        <f aca="false">IF($A13="","",(SUMIFS(raw_data!$I:$I,raw_data!$A:$A,"&gt;="&amp;UY_START_PY,raw_data!$A:$A,"&lt;="&amp;BASE_YM_PY,raw_data!$B:$B,"&lt;="&amp;BASE_YM_PY,raw_data!$G:$G,$A13)+SUMIFS(raw_data!$J:$J,raw_data!$A:$A,"&gt;="&amp;UY_START_PY,raw_data!$A:$A,"&lt;="&amp;BASE_YM_PY,raw_data!$B:$B,"&lt;="&amp;BASE_YM_PY,raw_data!$G:$G,$A13)))</f>
        <v>3866715</v>
      </c>
      <c r="I13" s="31" t="n">
        <f aca="false">IF(N(G13)=0,"",H13/G13)</f>
        <v>0.754285817952272</v>
      </c>
      <c r="J13" s="32" t="n">
        <f aca="false">IF(N(G13)=0,"",D13/G13-1)</f>
        <v>0.147852477583361</v>
      </c>
      <c r="K13" s="33" t="n">
        <f aca="false">IF(OR(F13="",I13=""),"",F13-I13)</f>
        <v>0.253125981582283</v>
      </c>
      <c r="L13" s="30" t="n">
        <f aca="false">IF($A13="","",SUMIFS(raw_data!$H:$H,raw_data!$B:$B,BASE_YM,raw_data!$G:$G,$A13))</f>
        <v>2368552</v>
      </c>
      <c r="M13" s="30" t="n">
        <f aca="false">IF($A13="","",(SUMIFS(raw_data!$I:$I,raw_data!$B:$B,BASE_YM,raw_data!$G:$G,$A13)+SUMIFS(raw_data!$J:$J,raw_data!$B:$B,BASE_YM,raw_data!$G:$G,$A13)))</f>
        <v>3128630</v>
      </c>
      <c r="N13" s="31" t="n">
        <f aca="false">IF(N(L13)=0,"",M13/L13)</f>
        <v>1.32090407979221</v>
      </c>
      <c r="O13" s="30" t="n">
        <f aca="false">IF($A13="","",SUMIFS(raw_data!$H:$H,raw_data!$B:$B,BASE_YM_PY,raw_data!$G:$G,$A13))</f>
        <v>1976703</v>
      </c>
      <c r="P13" s="30" t="n">
        <f aca="false">IF($A13="","",(SUMIFS(raw_data!$I:$I,raw_data!$B:$B,BASE_YM_PY,raw_data!$G:$G,$A13)+SUMIFS(raw_data!$J:$J,raw_data!$B:$B,BASE_YM_PY,raw_data!$G:$G,$A13)))</f>
        <v>1444733</v>
      </c>
      <c r="Q13" s="31" t="n">
        <f aca="false">IF(N(O13)=0,"",P13/O13)</f>
        <v>0.730880157514811</v>
      </c>
      <c r="R13" s="32" t="n">
        <f aca="false">IF(N(O13)=0,"",L13/O13-1)</f>
        <v>0.198233624373515</v>
      </c>
      <c r="S13" s="33" t="n">
        <f aca="false">IF(OR(N13="",Q13=""),"",N13-Q13)</f>
        <v>0.590023922277399</v>
      </c>
      <c r="T13" s="38" t="n">
        <f aca="false">IF(N(D13)&gt;0,RANK(D13,D$2:D$1001)+COUNTIF(D$2:D13,D13)-1,"")</f>
        <v>438</v>
      </c>
      <c r="U13" s="38" t="n">
        <f aca="false">IF(N(D13)&gt;0,IF(D13&gt;=LR_MIN_SHARE*SUM(D$2:D$1001),F13,-1),-1)</f>
        <v>-1</v>
      </c>
      <c r="V13" s="0" t="str">
        <f aca="false">IF(U13&lt;0,"",RANK(U13,U$2:U$1001)+COUNTIF(U$2:U13,U13)-1)</f>
        <v/>
      </c>
      <c r="W13" s="38" t="n">
        <f aca="false">IF(N(L13)&gt;0,RANK(L13,L$2:L$1001)+COUNTIF(L$2:L13,L13)-1,"")</f>
        <v>439</v>
      </c>
      <c r="X13" s="38" t="n">
        <f aca="false">IF(N(L13)&gt;0,IF(L13&gt;=LR_MIN_SHARE*SUM(L$2:L$1001),N13,-1),-1)</f>
        <v>-1</v>
      </c>
      <c r="Y13" s="0" t="str">
        <f aca="false">IF(X13&lt;0,"",RANK(X13,X$2:X$1001)+COUNTIF(X$2:X13,X13)-1)</f>
        <v/>
      </c>
      <c r="AA13" s="0" t="str">
        <f aca="false">IF($A13="","",IF(COUNTIF($B$2:$B13,$B13)=1,1,""))</f>
        <v/>
      </c>
      <c r="AB13" s="0" t="str">
        <f aca="false">IF(AA13=1,SUMIF($B$2:$B$1001,$B13,$D$2:$D$1001),"")</f>
        <v/>
      </c>
      <c r="AC13" s="0" t="str">
        <f aca="false">IF(AA13=1,RANK(AB13,$AB$2:$AB$1001)+COUNTIF($AB$2:$AB13,AB13)-1,"")</f>
        <v/>
      </c>
      <c r="AD13" s="38" t="n">
        <f aca="false">IF($A13="","",COUNTIF(raw_data!$G:$G,$A13))</f>
        <v>40</v>
      </c>
      <c r="AE13" s="38" t="n">
        <f aca="false">IF($A13="","",IF(COUNTIF($A$2:$A$1001,$A13)&gt;1,1,0))</f>
        <v>0</v>
      </c>
    </row>
    <row r="14" customFormat="false" ht="15" hidden="false" customHeight="false" outlineLevel="0" collapsed="false">
      <c r="A14" s="0" t="str">
        <f aca="false">IF(code_master!$A14="","",code_master!$A14)</f>
        <v>CV0013</v>
      </c>
      <c r="B14" s="0" t="str">
        <f aca="false">IF($A14="","",code_master!$C14&amp;"")</f>
        <v>수술</v>
      </c>
      <c r="C14" s="0" t="str">
        <f aca="false">IF($A14="","",code_master!$B14&amp;"")</f>
        <v>질병수술비(비갱신형)</v>
      </c>
      <c r="D14" s="30" t="n">
        <f aca="false">IF($A14="","",SUMIFS(raw_data!$H:$H,raw_data!$A:$A,"&gt;="&amp;UY_START,raw_data!$A:$A,"&lt;="&amp;BASE_YM,raw_data!$B:$B,"&lt;="&amp;BASE_YM,raw_data!$G:$G,$A14))</f>
        <v>29501018</v>
      </c>
      <c r="E14" s="30" t="n">
        <f aca="false">IF($A14="","",(SUMIFS(raw_data!$I:$I,raw_data!$A:$A,"&gt;="&amp;UY_START,raw_data!$A:$A,"&lt;="&amp;BASE_YM,raw_data!$B:$B,"&lt;="&amp;BASE_YM,raw_data!$G:$G,$A14)+SUMIFS(raw_data!$J:$J,raw_data!$A:$A,"&gt;="&amp;UY_START,raw_data!$A:$A,"&lt;="&amp;BASE_YM,raw_data!$B:$B,"&lt;="&amp;BASE_YM,raw_data!$G:$G,$A14)))</f>
        <v>15643173</v>
      </c>
      <c r="F14" s="31" t="n">
        <f aca="false">IF(N(D14)=0,"",E14/D14)</f>
        <v>0.530258752426781</v>
      </c>
      <c r="G14" s="30" t="n">
        <f aca="false">IF($A14="","",SUMIFS(raw_data!$H:$H,raw_data!$A:$A,"&gt;="&amp;UY_START_PY,raw_data!$A:$A,"&lt;="&amp;BASE_YM_PY,raw_data!$B:$B,"&lt;="&amp;BASE_YM_PY,raw_data!$G:$G,$A14))</f>
        <v>32069253</v>
      </c>
      <c r="H14" s="30" t="n">
        <f aca="false">IF($A14="","",(SUMIFS(raw_data!$I:$I,raw_data!$A:$A,"&gt;="&amp;UY_START_PY,raw_data!$A:$A,"&lt;="&amp;BASE_YM_PY,raw_data!$B:$B,"&lt;="&amp;BASE_YM_PY,raw_data!$G:$G,$A14)+SUMIFS(raw_data!$J:$J,raw_data!$A:$A,"&gt;="&amp;UY_START_PY,raw_data!$A:$A,"&lt;="&amp;BASE_YM_PY,raw_data!$B:$B,"&lt;="&amp;BASE_YM_PY,raw_data!$G:$G,$A14)))</f>
        <v>20681020</v>
      </c>
      <c r="I14" s="31" t="n">
        <f aca="false">IF(N(G14)=0,"",H14/G14)</f>
        <v>0.644886240412273</v>
      </c>
      <c r="J14" s="32" t="n">
        <f aca="false">IF(N(G14)=0,"",D14/G14-1)</f>
        <v>-0.0800840293972548</v>
      </c>
      <c r="K14" s="33" t="n">
        <f aca="false">IF(OR(F14="",I14=""),"",F14-I14)</f>
        <v>-0.114627487985492</v>
      </c>
      <c r="L14" s="30" t="n">
        <f aca="false">IF($A14="","",SUMIFS(raw_data!$H:$H,raw_data!$B:$B,BASE_YM,raw_data!$G:$G,$A14))</f>
        <v>11453766</v>
      </c>
      <c r="M14" s="30" t="n">
        <f aca="false">IF($A14="","",(SUMIFS(raw_data!$I:$I,raw_data!$B:$B,BASE_YM,raw_data!$G:$G,$A14)+SUMIFS(raw_data!$J:$J,raw_data!$B:$B,BASE_YM,raw_data!$G:$G,$A14)))</f>
        <v>6925146</v>
      </c>
      <c r="N14" s="31" t="n">
        <f aca="false">IF(N(L14)=0,"",M14/L14)</f>
        <v>0.604617380868441</v>
      </c>
      <c r="O14" s="30" t="n">
        <f aca="false">IF($A14="","",SUMIFS(raw_data!$H:$H,raw_data!$B:$B,BASE_YM_PY,raw_data!$G:$G,$A14))</f>
        <v>12416527</v>
      </c>
      <c r="P14" s="30" t="n">
        <f aca="false">IF($A14="","",(SUMIFS(raw_data!$I:$I,raw_data!$B:$B,BASE_YM_PY,raw_data!$G:$G,$A14)+SUMIFS(raw_data!$J:$J,raw_data!$B:$B,BASE_YM_PY,raw_data!$G:$G,$A14)))</f>
        <v>6672450</v>
      </c>
      <c r="Q14" s="31" t="n">
        <f aca="false">IF(N(O14)=0,"",P14/O14)</f>
        <v>0.537384568164673</v>
      </c>
      <c r="R14" s="32" t="n">
        <f aca="false">IF(N(O14)=0,"",L14/O14-1)</f>
        <v>-0.0775386708376666</v>
      </c>
      <c r="S14" s="33" t="n">
        <f aca="false">IF(OR(N14="",Q14=""),"",N14-Q14)</f>
        <v>0.0672328127037682</v>
      </c>
      <c r="T14" s="38" t="n">
        <f aca="false">IF(N(D14)&gt;0,RANK(D14,D$2:D$1001)+COUNTIF(D$2:D14,D14)-1,"")</f>
        <v>194</v>
      </c>
      <c r="U14" s="40" t="n">
        <f aca="false">IF(N(D14)&gt;0,IF(D14&gt;=LR_MIN_SHARE*SUM(D$2:D$1001),F14,-1),-1)</f>
        <v>0.530258752426781</v>
      </c>
      <c r="V14" s="38" t="n">
        <f aca="false">IF(U14&lt;0,"",RANK(U14,U$2:U$1001)+COUNTIF(U$2:U14,U14)-1)</f>
        <v>192</v>
      </c>
      <c r="W14" s="38" t="n">
        <f aca="false">IF(N(L14)&gt;0,RANK(L14,L$2:L$1001)+COUNTIF(L$2:L14,L14)-1,"")</f>
        <v>196</v>
      </c>
      <c r="X14" s="40" t="n">
        <f aca="false">IF(N(L14)&gt;0,IF(L14&gt;=LR_MIN_SHARE*SUM(L$2:L$1001),N14,-1),-1)</f>
        <v>0.604617380868441</v>
      </c>
      <c r="Y14" s="38" t="n">
        <f aca="false">IF(X14&lt;0,"",RANK(X14,X$2:X$1001)+COUNTIF(X$2:X14,X14)-1)</f>
        <v>209</v>
      </c>
      <c r="AA14" s="38" t="n">
        <f aca="false">IF($A14="","",IF(COUNTIF($B$2:$B14,$B14)=1,1,""))</f>
        <v>1</v>
      </c>
      <c r="AB14" s="38" t="n">
        <f aca="false">IF(AA14=1,SUMIF($B$2:$B$1001,$B14,$D$2:$D$1001),"")</f>
        <v>2076083650</v>
      </c>
      <c r="AC14" s="38" t="n">
        <f aca="false">IF(AA14=1,RANK(AB14,$AB$2:$AB$1001)+COUNTIF($AB$2:$AB14,AB14)-1,"")</f>
        <v>4</v>
      </c>
      <c r="AD14" s="38" t="n">
        <f aca="false">IF($A14="","",COUNTIF(raw_data!$G:$G,$A14))</f>
        <v>40</v>
      </c>
      <c r="AE14" s="38" t="n">
        <f aca="false">IF($A14="","",IF(COUNTIF($A$2:$A$1001,$A14)&gt;1,1,0))</f>
        <v>0</v>
      </c>
    </row>
    <row r="15" customFormat="false" ht="15" hidden="false" customHeight="false" outlineLevel="0" collapsed="false">
      <c r="A15" s="0" t="str">
        <f aca="false">IF(code_master!$A15="","",code_master!$A15)</f>
        <v>CV0014</v>
      </c>
      <c r="B15" s="0" t="str">
        <f aca="false">IF($A15="","",code_master!$C15&amp;"")</f>
        <v>실손의료</v>
      </c>
      <c r="C15" s="0" t="str">
        <f aca="false">IF($A15="","",code_master!$B15&amp;"")</f>
        <v>상해통원실손(간편)</v>
      </c>
      <c r="D15" s="30" t="n">
        <f aca="false">IF($A15="","",SUMIFS(raw_data!$H:$H,raw_data!$A:$A,"&gt;="&amp;UY_START,raw_data!$A:$A,"&lt;="&amp;BASE_YM,raw_data!$B:$B,"&lt;="&amp;BASE_YM,raw_data!$G:$G,$A15))</f>
        <v>128808599</v>
      </c>
      <c r="E15" s="30" t="n">
        <f aca="false">IF($A15="","",(SUMIFS(raw_data!$I:$I,raw_data!$A:$A,"&gt;="&amp;UY_START,raw_data!$A:$A,"&lt;="&amp;BASE_YM,raw_data!$B:$B,"&lt;="&amp;BASE_YM,raw_data!$G:$G,$A15)+SUMIFS(raw_data!$J:$J,raw_data!$A:$A,"&gt;="&amp;UY_START,raw_data!$A:$A,"&lt;="&amp;BASE_YM,raw_data!$B:$B,"&lt;="&amp;BASE_YM,raw_data!$G:$G,$A15)))</f>
        <v>68283351</v>
      </c>
      <c r="F15" s="31" t="n">
        <f aca="false">IF(N(D15)=0,"",E15/D15)</f>
        <v>0.530114848931786</v>
      </c>
      <c r="G15" s="30" t="n">
        <f aca="false">IF($A15="","",SUMIFS(raw_data!$H:$H,raw_data!$A:$A,"&gt;="&amp;UY_START_PY,raw_data!$A:$A,"&lt;="&amp;BASE_YM_PY,raw_data!$B:$B,"&lt;="&amp;BASE_YM_PY,raw_data!$G:$G,$A15))</f>
        <v>101634965</v>
      </c>
      <c r="H15" s="30" t="n">
        <f aca="false">IF($A15="","",(SUMIFS(raw_data!$I:$I,raw_data!$A:$A,"&gt;="&amp;UY_START_PY,raw_data!$A:$A,"&lt;="&amp;BASE_YM_PY,raw_data!$B:$B,"&lt;="&amp;BASE_YM_PY,raw_data!$G:$G,$A15)+SUMIFS(raw_data!$J:$J,raw_data!$A:$A,"&gt;="&amp;UY_START_PY,raw_data!$A:$A,"&lt;="&amp;BASE_YM_PY,raw_data!$B:$B,"&lt;="&amp;BASE_YM_PY,raw_data!$G:$G,$A15)))</f>
        <v>79814922</v>
      </c>
      <c r="I15" s="31" t="n">
        <f aca="false">IF(N(G15)=0,"",H15/G15)</f>
        <v>0.785309681564804</v>
      </c>
      <c r="J15" s="32" t="n">
        <f aca="false">IF(N(G15)=0,"",D15/G15-1)</f>
        <v>0.267365015573135</v>
      </c>
      <c r="K15" s="33" t="n">
        <f aca="false">IF(OR(F15="",I15=""),"",F15-I15)</f>
        <v>-0.255194832633018</v>
      </c>
      <c r="L15" s="30" t="n">
        <f aca="false">IF($A15="","",SUMIFS(raw_data!$H:$H,raw_data!$B:$B,BASE_YM,raw_data!$G:$G,$A15))</f>
        <v>50974668</v>
      </c>
      <c r="M15" s="30" t="n">
        <f aca="false">IF($A15="","",(SUMIFS(raw_data!$I:$I,raw_data!$B:$B,BASE_YM,raw_data!$G:$G,$A15)+SUMIFS(raw_data!$J:$J,raw_data!$B:$B,BASE_YM,raw_data!$G:$G,$A15)))</f>
        <v>35742595</v>
      </c>
      <c r="N15" s="31" t="n">
        <f aca="false">IF(N(L15)=0,"",M15/L15)</f>
        <v>0.701183478036581</v>
      </c>
      <c r="O15" s="30" t="n">
        <f aca="false">IF($A15="","",SUMIFS(raw_data!$H:$H,raw_data!$B:$B,BASE_YM_PY,raw_data!$G:$G,$A15))</f>
        <v>38348051</v>
      </c>
      <c r="P15" s="30" t="n">
        <f aca="false">IF($A15="","",(SUMIFS(raw_data!$I:$I,raw_data!$B:$B,BASE_YM_PY,raw_data!$G:$G,$A15)+SUMIFS(raw_data!$J:$J,raw_data!$B:$B,BASE_YM_PY,raw_data!$G:$G,$A15)))</f>
        <v>38016475</v>
      </c>
      <c r="Q15" s="31" t="n">
        <f aca="false">IF(N(O15)=0,"",P15/O15)</f>
        <v>0.991353511029804</v>
      </c>
      <c r="R15" s="32" t="n">
        <f aca="false">IF(N(O15)=0,"",L15/O15-1)</f>
        <v>0.329263591518641</v>
      </c>
      <c r="S15" s="33" t="n">
        <f aca="false">IF(OR(N15="",Q15=""),"",N15-Q15)</f>
        <v>-0.290170032993224</v>
      </c>
      <c r="T15" s="38" t="n">
        <f aca="false">IF(N(D15)&gt;0,RANK(D15,D$2:D$1001)+COUNTIF(D$2:D15,D15)-1,"")</f>
        <v>30</v>
      </c>
      <c r="U15" s="40" t="n">
        <f aca="false">IF(N(D15)&gt;0,IF(D15&gt;=LR_MIN_SHARE*SUM(D$2:D$1001),F15,-1),-1)</f>
        <v>0.530114848931786</v>
      </c>
      <c r="V15" s="38" t="n">
        <f aca="false">IF(U15&lt;0,"",RANK(U15,U$2:U$1001)+COUNTIF(U$2:U15,U15)-1)</f>
        <v>193</v>
      </c>
      <c r="W15" s="38" t="n">
        <f aca="false">IF(N(L15)&gt;0,RANK(L15,L$2:L$1001)+COUNTIF(L$2:L15,L15)-1,"")</f>
        <v>30</v>
      </c>
      <c r="X15" s="40" t="n">
        <f aca="false">IF(N(L15)&gt;0,IF(L15&gt;=LR_MIN_SHARE*SUM(L$2:L$1001),N15,-1),-1)</f>
        <v>0.701183478036581</v>
      </c>
      <c r="Y15" s="38" t="n">
        <f aca="false">IF(X15&lt;0,"",RANK(X15,X$2:X$1001)+COUNTIF(X$2:X15,X15)-1)</f>
        <v>154</v>
      </c>
      <c r="AA15" s="0" t="str">
        <f aca="false">IF($A15="","",IF(COUNTIF($B$2:$B15,$B15)=1,1,""))</f>
        <v/>
      </c>
      <c r="AB15" s="0" t="str">
        <f aca="false">IF(AA15=1,SUMIF($B$2:$B$1001,$B15,$D$2:$D$1001),"")</f>
        <v/>
      </c>
      <c r="AC15" s="0" t="str">
        <f aca="false">IF(AA15=1,RANK(AB15,$AB$2:$AB$1001)+COUNTIF($AB$2:$AB15,AB15)-1,"")</f>
        <v/>
      </c>
      <c r="AD15" s="38" t="n">
        <f aca="false">IF($A15="","",COUNTIF(raw_data!$G:$G,$A15))</f>
        <v>40</v>
      </c>
      <c r="AE15" s="38" t="n">
        <f aca="false">IF($A15="","",IF(COUNTIF($A$2:$A$1001,$A15)&gt;1,1,0))</f>
        <v>0</v>
      </c>
    </row>
    <row r="16" customFormat="false" ht="15" hidden="false" customHeight="false" outlineLevel="0" collapsed="false">
      <c r="A16" s="0" t="str">
        <f aca="false">IF(code_master!$A16="","",code_master!$A16)</f>
        <v>CV0015</v>
      </c>
      <c r="B16" s="0" t="str">
        <f aca="false">IF($A16="","",code_master!$C16&amp;"")</f>
        <v>뇌혈관</v>
      </c>
      <c r="C16" s="0" t="str">
        <f aca="false">IF($A16="","",code_master!$B16&amp;"")</f>
        <v>뇌혈관질환진단비(비갱신형)</v>
      </c>
      <c r="D16" s="30" t="n">
        <f aca="false">IF($A16="","",SUMIFS(raw_data!$H:$H,raw_data!$A:$A,"&gt;="&amp;UY_START,raw_data!$A:$A,"&lt;="&amp;BASE_YM,raw_data!$B:$B,"&lt;="&amp;BASE_YM,raw_data!$G:$G,$A16))</f>
        <v>15240776</v>
      </c>
      <c r="E16" s="30" t="n">
        <f aca="false">IF($A16="","",(SUMIFS(raw_data!$I:$I,raw_data!$A:$A,"&gt;="&amp;UY_START,raw_data!$A:$A,"&lt;="&amp;BASE_YM,raw_data!$B:$B,"&lt;="&amp;BASE_YM,raw_data!$G:$G,$A16)+SUMIFS(raw_data!$J:$J,raw_data!$A:$A,"&gt;="&amp;UY_START,raw_data!$A:$A,"&lt;="&amp;BASE_YM,raw_data!$B:$B,"&lt;="&amp;BASE_YM,raw_data!$G:$G,$A16)))</f>
        <v>7218998</v>
      </c>
      <c r="F16" s="31" t="n">
        <f aca="false">IF(N(D16)=0,"",E16/D16)</f>
        <v>0.473663414513802</v>
      </c>
      <c r="G16" s="30" t="n">
        <f aca="false">IF($A16="","",SUMIFS(raw_data!$H:$H,raw_data!$A:$A,"&gt;="&amp;UY_START_PY,raw_data!$A:$A,"&lt;="&amp;BASE_YM_PY,raw_data!$B:$B,"&lt;="&amp;BASE_YM_PY,raw_data!$G:$G,$A16))</f>
        <v>16578390</v>
      </c>
      <c r="H16" s="30" t="n">
        <f aca="false">IF($A16="","",(SUMIFS(raw_data!$I:$I,raw_data!$A:$A,"&gt;="&amp;UY_START_PY,raw_data!$A:$A,"&lt;="&amp;BASE_YM_PY,raw_data!$B:$B,"&lt;="&amp;BASE_YM_PY,raw_data!$G:$G,$A16)+SUMIFS(raw_data!$J:$J,raw_data!$A:$A,"&gt;="&amp;UY_START_PY,raw_data!$A:$A,"&lt;="&amp;BASE_YM_PY,raw_data!$B:$B,"&lt;="&amp;BASE_YM_PY,raw_data!$G:$G,$A16)))</f>
        <v>7858966</v>
      </c>
      <c r="I16" s="31" t="n">
        <f aca="false">IF(N(G16)=0,"",H16/G16)</f>
        <v>0.474048806910683</v>
      </c>
      <c r="J16" s="32" t="n">
        <f aca="false">IF(N(G16)=0,"",D16/G16-1)</f>
        <v>-0.0806841918907687</v>
      </c>
      <c r="K16" s="33" t="n">
        <f aca="false">IF(OR(F16="",I16=""),"",F16-I16)</f>
        <v>-0.000385392396881457</v>
      </c>
      <c r="L16" s="30" t="n">
        <f aca="false">IF($A16="","",SUMIFS(raw_data!$H:$H,raw_data!$B:$B,BASE_YM,raw_data!$G:$G,$A16))</f>
        <v>6251851</v>
      </c>
      <c r="M16" s="30" t="n">
        <f aca="false">IF($A16="","",(SUMIFS(raw_data!$I:$I,raw_data!$B:$B,BASE_YM,raw_data!$G:$G,$A16)+SUMIFS(raw_data!$J:$J,raw_data!$B:$B,BASE_YM,raw_data!$G:$G,$A16)))</f>
        <v>3409955</v>
      </c>
      <c r="N16" s="31" t="n">
        <f aca="false">IF(N(L16)=0,"",M16/L16)</f>
        <v>0.545431265076535</v>
      </c>
      <c r="O16" s="30" t="n">
        <f aca="false">IF($A16="","",SUMIFS(raw_data!$H:$H,raw_data!$B:$B,BASE_YM_PY,raw_data!$G:$G,$A16))</f>
        <v>7135848</v>
      </c>
      <c r="P16" s="30" t="n">
        <f aca="false">IF($A16="","",(SUMIFS(raw_data!$I:$I,raw_data!$B:$B,BASE_YM_PY,raw_data!$G:$G,$A16)+SUMIFS(raw_data!$J:$J,raw_data!$B:$B,BASE_YM_PY,raw_data!$G:$G,$A16)))</f>
        <v>4224841</v>
      </c>
      <c r="Q16" s="31" t="n">
        <f aca="false">IF(N(O16)=0,"",P16/O16)</f>
        <v>0.592058715376224</v>
      </c>
      <c r="R16" s="32" t="n">
        <f aca="false">IF(N(O16)=0,"",L16/O16-1)</f>
        <v>-0.123881142087107</v>
      </c>
      <c r="S16" s="33" t="n">
        <f aca="false">IF(OR(N16="",Q16=""),"",N16-Q16)</f>
        <v>-0.0466274502996894</v>
      </c>
      <c r="T16" s="38" t="n">
        <f aca="false">IF(N(D16)&gt;0,RANK(D16,D$2:D$1001)+COUNTIF(D$2:D16,D16)-1,"")</f>
        <v>307</v>
      </c>
      <c r="U16" s="40" t="n">
        <f aca="false">IF(N(D16)&gt;0,IF(D16&gt;=LR_MIN_SHARE*SUM(D$2:D$1001),F16,-1),-1)</f>
        <v>0.473663414513802</v>
      </c>
      <c r="V16" s="38" t="n">
        <f aca="false">IF(U16&lt;0,"",RANK(U16,U$2:U$1001)+COUNTIF(U$2:U16,U16)-1)</f>
        <v>245</v>
      </c>
      <c r="W16" s="38" t="n">
        <f aca="false">IF(N(L16)&gt;0,RANK(L16,L$2:L$1001)+COUNTIF(L$2:L16,L16)-1,"")</f>
        <v>302</v>
      </c>
      <c r="X16" s="40" t="n">
        <f aca="false">IF(N(L16)&gt;0,IF(L16&gt;=LR_MIN_SHARE*SUM(L$2:L$1001),N16,-1),-1)</f>
        <v>0.545431265076535</v>
      </c>
      <c r="Y16" s="38" t="n">
        <f aca="false">IF(X16&lt;0,"",RANK(X16,X$2:X$1001)+COUNTIF(X$2:X16,X16)-1)</f>
        <v>253</v>
      </c>
      <c r="AA16" s="0" t="str">
        <f aca="false">IF($A16="","",IF(COUNTIF($B$2:$B16,$B16)=1,1,""))</f>
        <v/>
      </c>
      <c r="AB16" s="0" t="str">
        <f aca="false">IF(AA16=1,SUMIF($B$2:$B$1001,$B16,$D$2:$D$1001),"")</f>
        <v/>
      </c>
      <c r="AC16" s="0" t="str">
        <f aca="false">IF(AA16=1,RANK(AB16,$AB$2:$AB$1001)+COUNTIF($AB$2:$AB16,AB16)-1,"")</f>
        <v/>
      </c>
      <c r="AD16" s="38" t="n">
        <f aca="false">IF($A16="","",COUNTIF(raw_data!$G:$G,$A16))</f>
        <v>40</v>
      </c>
      <c r="AE16" s="38" t="n">
        <f aca="false">IF($A16="","",IF(COUNTIF($A$2:$A$1001,$A16)&gt;1,1,0))</f>
        <v>0</v>
      </c>
    </row>
    <row r="17" customFormat="false" ht="15" hidden="false" customHeight="false" outlineLevel="0" collapsed="false">
      <c r="A17" s="0" t="str">
        <f aca="false">IF(code_master!$A17="","",code_master!$A17)</f>
        <v>CV0016</v>
      </c>
      <c r="B17" s="0" t="str">
        <f aca="false">IF($A17="","",code_master!$C17&amp;"")</f>
        <v>암</v>
      </c>
      <c r="C17" s="0" t="str">
        <f aca="false">IF($A17="","",code_master!$B17&amp;"")</f>
        <v>암진단비</v>
      </c>
      <c r="D17" s="30" t="n">
        <f aca="false">IF($A17="","",SUMIFS(raw_data!$H:$H,raw_data!$A:$A,"&gt;="&amp;UY_START,raw_data!$A:$A,"&lt;="&amp;BASE_YM,raw_data!$B:$B,"&lt;="&amp;BASE_YM,raw_data!$G:$G,$A17))</f>
        <v>14650481</v>
      </c>
      <c r="E17" s="30" t="n">
        <f aca="false">IF($A17="","",(SUMIFS(raw_data!$I:$I,raw_data!$A:$A,"&gt;="&amp;UY_START,raw_data!$A:$A,"&lt;="&amp;BASE_YM,raw_data!$B:$B,"&lt;="&amp;BASE_YM,raw_data!$G:$G,$A17)+SUMIFS(raw_data!$J:$J,raw_data!$A:$A,"&gt;="&amp;UY_START,raw_data!$A:$A,"&lt;="&amp;BASE_YM,raw_data!$B:$B,"&lt;="&amp;BASE_YM,raw_data!$G:$G,$A17)))</f>
        <v>10657397</v>
      </c>
      <c r="F17" s="31" t="n">
        <f aca="false">IF(N(D17)=0,"",E17/D17)</f>
        <v>0.727443488032919</v>
      </c>
      <c r="G17" s="30" t="n">
        <f aca="false">IF($A17="","",SUMIFS(raw_data!$H:$H,raw_data!$A:$A,"&gt;="&amp;UY_START_PY,raw_data!$A:$A,"&lt;="&amp;BASE_YM_PY,raw_data!$B:$B,"&lt;="&amp;BASE_YM_PY,raw_data!$G:$G,$A17))</f>
        <v>14437517</v>
      </c>
      <c r="H17" s="30" t="n">
        <f aca="false">IF($A17="","",(SUMIFS(raw_data!$I:$I,raw_data!$A:$A,"&gt;="&amp;UY_START_PY,raw_data!$A:$A,"&lt;="&amp;BASE_YM_PY,raw_data!$B:$B,"&lt;="&amp;BASE_YM_PY,raw_data!$G:$G,$A17)+SUMIFS(raw_data!$J:$J,raw_data!$A:$A,"&gt;="&amp;UY_START_PY,raw_data!$A:$A,"&lt;="&amp;BASE_YM_PY,raw_data!$B:$B,"&lt;="&amp;BASE_YM_PY,raw_data!$G:$G,$A17)))</f>
        <v>7956875</v>
      </c>
      <c r="I17" s="31" t="n">
        <f aca="false">IF(N(G17)=0,"",H17/G17)</f>
        <v>0.551124892181945</v>
      </c>
      <c r="J17" s="32" t="n">
        <f aca="false">IF(N(G17)=0,"",D17/G17-1)</f>
        <v>0.0147507358779213</v>
      </c>
      <c r="K17" s="33" t="n">
        <f aca="false">IF(OR(F17="",I17=""),"",F17-I17)</f>
        <v>0.176318595850973</v>
      </c>
      <c r="L17" s="30" t="n">
        <f aca="false">IF($A17="","",SUMIFS(raw_data!$H:$H,raw_data!$B:$B,BASE_YM,raw_data!$G:$G,$A17))</f>
        <v>5858896</v>
      </c>
      <c r="M17" s="30" t="n">
        <f aca="false">IF($A17="","",(SUMIFS(raw_data!$I:$I,raw_data!$B:$B,BASE_YM,raw_data!$G:$G,$A17)+SUMIFS(raw_data!$J:$J,raw_data!$B:$B,BASE_YM,raw_data!$G:$G,$A17)))</f>
        <v>4364470</v>
      </c>
      <c r="N17" s="31" t="n">
        <f aca="false">IF(N(L17)=0,"",M17/L17)</f>
        <v>0.744930444233863</v>
      </c>
      <c r="O17" s="30" t="n">
        <f aca="false">IF($A17="","",SUMIFS(raw_data!$H:$H,raw_data!$B:$B,BASE_YM_PY,raw_data!$G:$G,$A17))</f>
        <v>5590104</v>
      </c>
      <c r="P17" s="30" t="n">
        <f aca="false">IF($A17="","",(SUMIFS(raw_data!$I:$I,raw_data!$B:$B,BASE_YM_PY,raw_data!$G:$G,$A17)+SUMIFS(raw_data!$J:$J,raw_data!$B:$B,BASE_YM_PY,raw_data!$G:$G,$A17)))</f>
        <v>3406749</v>
      </c>
      <c r="Q17" s="31" t="n">
        <f aca="false">IF(N(O17)=0,"",P17/O17)</f>
        <v>0.609424976708841</v>
      </c>
      <c r="R17" s="32" t="n">
        <f aca="false">IF(N(O17)=0,"",L17/O17-1)</f>
        <v>0.0480835419162149</v>
      </c>
      <c r="S17" s="33" t="n">
        <f aca="false">IF(OR(N17="",Q17=""),"",N17-Q17)</f>
        <v>0.135505467525021</v>
      </c>
      <c r="T17" s="38" t="n">
        <f aca="false">IF(N(D17)&gt;0,RANK(D17,D$2:D$1001)+COUNTIF(D$2:D17,D17)-1,"")</f>
        <v>312</v>
      </c>
      <c r="U17" s="40" t="n">
        <f aca="false">IF(N(D17)&gt;0,IF(D17&gt;=LR_MIN_SHARE*SUM(D$2:D$1001),F17,-1),-1)</f>
        <v>0.727443488032919</v>
      </c>
      <c r="V17" s="38" t="n">
        <f aca="false">IF(U17&lt;0,"",RANK(U17,U$2:U$1001)+COUNTIF(U$2:U17,U17)-1)</f>
        <v>74</v>
      </c>
      <c r="W17" s="38" t="n">
        <f aca="false">IF(N(L17)&gt;0,RANK(L17,L$2:L$1001)+COUNTIF(L$2:L17,L17)-1,"")</f>
        <v>314</v>
      </c>
      <c r="X17" s="40" t="n">
        <f aca="false">IF(N(L17)&gt;0,IF(L17&gt;=LR_MIN_SHARE*SUM(L$2:L$1001),N17,-1),-1)</f>
        <v>0.744930444233863</v>
      </c>
      <c r="Y17" s="38" t="n">
        <f aca="false">IF(X17&lt;0,"",RANK(X17,X$2:X$1001)+COUNTIF(X$2:X17,X17)-1)</f>
        <v>130</v>
      </c>
      <c r="AA17" s="0" t="str">
        <f aca="false">IF($A17="","",IF(COUNTIF($B$2:$B17,$B17)=1,1,""))</f>
        <v/>
      </c>
      <c r="AB17" s="0" t="str">
        <f aca="false">IF(AA17=1,SUMIF($B$2:$B$1001,$B17,$D$2:$D$1001),"")</f>
        <v/>
      </c>
      <c r="AC17" s="0" t="str">
        <f aca="false">IF(AA17=1,RANK(AB17,$AB$2:$AB$1001)+COUNTIF($AB$2:$AB17,AB17)-1,"")</f>
        <v/>
      </c>
      <c r="AD17" s="38" t="n">
        <f aca="false">IF($A17="","",COUNTIF(raw_data!$G:$G,$A17))</f>
        <v>40</v>
      </c>
      <c r="AE17" s="38" t="n">
        <f aca="false">IF($A17="","",IF(COUNTIF($A$2:$A$1001,$A17)&gt;1,1,0))</f>
        <v>0</v>
      </c>
    </row>
    <row r="18" customFormat="false" ht="15" hidden="false" customHeight="false" outlineLevel="0" collapsed="false">
      <c r="A18" s="0" t="str">
        <f aca="false">IF(code_master!$A18="","",code_master!$A18)</f>
        <v>CV0017</v>
      </c>
      <c r="B18" s="0" t="str">
        <f aca="false">IF($A18="","",code_master!$C18&amp;"")</f>
        <v>심장</v>
      </c>
      <c r="C18" s="0" t="str">
        <f aca="false">IF($A18="","",code_master!$B18&amp;"")</f>
        <v>급성심근경색진단비(갱신형)</v>
      </c>
      <c r="D18" s="30" t="n">
        <f aca="false">IF($A18="","",SUMIFS(raw_data!$H:$H,raw_data!$A:$A,"&gt;="&amp;UY_START,raw_data!$A:$A,"&lt;="&amp;BASE_YM,raw_data!$B:$B,"&lt;="&amp;BASE_YM,raw_data!$G:$G,$A18))</f>
        <v>4442771</v>
      </c>
      <c r="E18" s="30" t="n">
        <f aca="false">IF($A18="","",(SUMIFS(raw_data!$I:$I,raw_data!$A:$A,"&gt;="&amp;UY_START,raw_data!$A:$A,"&lt;="&amp;BASE_YM,raw_data!$B:$B,"&lt;="&amp;BASE_YM,raw_data!$G:$G,$A18)+SUMIFS(raw_data!$J:$J,raw_data!$A:$A,"&gt;="&amp;UY_START,raw_data!$A:$A,"&lt;="&amp;BASE_YM,raw_data!$B:$B,"&lt;="&amp;BASE_YM,raw_data!$G:$G,$A18)))</f>
        <v>3735422</v>
      </c>
      <c r="F18" s="31" t="n">
        <f aca="false">IF(N(D18)=0,"",E18/D18)</f>
        <v>0.840786527147134</v>
      </c>
      <c r="G18" s="30" t="n">
        <f aca="false">IF($A18="","",SUMIFS(raw_data!$H:$H,raw_data!$A:$A,"&gt;="&amp;UY_START_PY,raw_data!$A:$A,"&lt;="&amp;BASE_YM_PY,raw_data!$B:$B,"&lt;="&amp;BASE_YM_PY,raw_data!$G:$G,$A18))</f>
        <v>4660870</v>
      </c>
      <c r="H18" s="30" t="n">
        <f aca="false">IF($A18="","",(SUMIFS(raw_data!$I:$I,raw_data!$A:$A,"&gt;="&amp;UY_START_PY,raw_data!$A:$A,"&lt;="&amp;BASE_YM_PY,raw_data!$B:$B,"&lt;="&amp;BASE_YM_PY,raw_data!$G:$G,$A18)+SUMIFS(raw_data!$J:$J,raw_data!$A:$A,"&gt;="&amp;UY_START_PY,raw_data!$A:$A,"&lt;="&amp;BASE_YM_PY,raw_data!$B:$B,"&lt;="&amp;BASE_YM_PY,raw_data!$G:$G,$A18)))</f>
        <v>6686828</v>
      </c>
      <c r="I18" s="31" t="n">
        <f aca="false">IF(N(G18)=0,"",H18/G18)</f>
        <v>1.43467378407894</v>
      </c>
      <c r="J18" s="32" t="n">
        <f aca="false">IF(N(G18)=0,"",D18/G18-1)</f>
        <v>-0.0467936243662663</v>
      </c>
      <c r="K18" s="33" t="n">
        <f aca="false">IF(OR(F18="",I18=""),"",F18-I18)</f>
        <v>-0.593887256931804</v>
      </c>
      <c r="L18" s="30" t="n">
        <f aca="false">IF($A18="","",SUMIFS(raw_data!$H:$H,raw_data!$B:$B,BASE_YM,raw_data!$G:$G,$A18))</f>
        <v>1756941</v>
      </c>
      <c r="M18" s="30" t="n">
        <f aca="false">IF($A18="","",(SUMIFS(raw_data!$I:$I,raw_data!$B:$B,BASE_YM,raw_data!$G:$G,$A18)+SUMIFS(raw_data!$J:$J,raw_data!$B:$B,BASE_YM,raw_data!$G:$G,$A18)))</f>
        <v>2064531</v>
      </c>
      <c r="N18" s="31" t="n">
        <f aca="false">IF(N(L18)=0,"",M18/L18)</f>
        <v>1.17507133136514</v>
      </c>
      <c r="O18" s="30" t="n">
        <f aca="false">IF($A18="","",SUMIFS(raw_data!$H:$H,raw_data!$B:$B,BASE_YM_PY,raw_data!$G:$G,$A18))</f>
        <v>1856875</v>
      </c>
      <c r="P18" s="30" t="n">
        <f aca="false">IF($A18="","",(SUMIFS(raw_data!$I:$I,raw_data!$B:$B,BASE_YM_PY,raw_data!$G:$G,$A18)+SUMIFS(raw_data!$J:$J,raw_data!$B:$B,BASE_YM_PY,raw_data!$G:$G,$A18)))</f>
        <v>3296286</v>
      </c>
      <c r="Q18" s="31" t="n">
        <f aca="false">IF(N(O18)=0,"",P18/O18)</f>
        <v>1.77517926624032</v>
      </c>
      <c r="R18" s="32" t="n">
        <f aca="false">IF(N(O18)=0,"",L18/O18-1)</f>
        <v>-0.0538183776506227</v>
      </c>
      <c r="S18" s="33" t="n">
        <f aca="false">IF(OR(N18="",Q18=""),"",N18-Q18)</f>
        <v>-0.600107934875183</v>
      </c>
      <c r="T18" s="38" t="n">
        <f aca="false">IF(N(D18)&gt;0,RANK(D18,D$2:D$1001)+COUNTIF(D$2:D18,D18)-1,"")</f>
        <v>469</v>
      </c>
      <c r="U18" s="38" t="n">
        <f aca="false">IF(N(D18)&gt;0,IF(D18&gt;=LR_MIN_SHARE*SUM(D$2:D$1001),F18,-1),-1)</f>
        <v>-1</v>
      </c>
      <c r="V18" s="0" t="str">
        <f aca="false">IF(U18&lt;0,"",RANK(U18,U$2:U$1001)+COUNTIF(U$2:U18,U18)-1)</f>
        <v/>
      </c>
      <c r="W18" s="38" t="n">
        <f aca="false">IF(N(L18)&gt;0,RANK(L18,L$2:L$1001)+COUNTIF(L$2:L18,L18)-1,"")</f>
        <v>471</v>
      </c>
      <c r="X18" s="38" t="n">
        <f aca="false">IF(N(L18)&gt;0,IF(L18&gt;=LR_MIN_SHARE*SUM(L$2:L$1001),N18,-1),-1)</f>
        <v>-1</v>
      </c>
      <c r="Y18" s="0" t="str">
        <f aca="false">IF(X18&lt;0,"",RANK(X18,X$2:X$1001)+COUNTIF(X$2:X18,X18)-1)</f>
        <v/>
      </c>
      <c r="AA18" s="38" t="n">
        <f aca="false">IF($A18="","",IF(COUNTIF($B$2:$B18,$B18)=1,1,""))</f>
        <v>1</v>
      </c>
      <c r="AB18" s="38" t="n">
        <f aca="false">IF(AA18=1,SUMIF($B$2:$B$1001,$B18,$D$2:$D$1001),"")</f>
        <v>1877152345</v>
      </c>
      <c r="AC18" s="38" t="n">
        <f aca="false">IF(AA18=1,RANK(AB18,$AB$2:$AB$1001)+COUNTIF($AB$2:$AB18,AB18)-1,"")</f>
        <v>5</v>
      </c>
      <c r="AD18" s="38" t="n">
        <f aca="false">IF($A18="","",COUNTIF(raw_data!$G:$G,$A18))</f>
        <v>40</v>
      </c>
      <c r="AE18" s="38" t="n">
        <f aca="false">IF($A18="","",IF(COUNTIF($A$2:$A$1001,$A18)&gt;1,1,0))</f>
        <v>0</v>
      </c>
    </row>
    <row r="19" customFormat="false" ht="15" hidden="false" customHeight="false" outlineLevel="0" collapsed="false">
      <c r="A19" s="0" t="str">
        <f aca="false">IF(code_master!$A19="","",code_master!$A19)</f>
        <v>CV0018</v>
      </c>
      <c r="B19" s="0" t="str">
        <f aca="false">IF($A19="","",code_master!$C19&amp;"")</f>
        <v>사망</v>
      </c>
      <c r="C19" s="0" t="str">
        <f aca="false">IF($A19="","",code_master!$B19&amp;"")</f>
        <v>재해사망(20년만기)</v>
      </c>
      <c r="D19" s="30" t="n">
        <f aca="false">IF($A19="","",SUMIFS(raw_data!$H:$H,raw_data!$A:$A,"&gt;="&amp;UY_START,raw_data!$A:$A,"&lt;="&amp;BASE_YM,raw_data!$B:$B,"&lt;="&amp;BASE_YM,raw_data!$G:$G,$A19))</f>
        <v>17313169</v>
      </c>
      <c r="E19" s="30" t="n">
        <f aca="false">IF($A19="","",(SUMIFS(raw_data!$I:$I,raw_data!$A:$A,"&gt;="&amp;UY_START,raw_data!$A:$A,"&lt;="&amp;BASE_YM,raw_data!$B:$B,"&lt;="&amp;BASE_YM,raw_data!$G:$G,$A19)+SUMIFS(raw_data!$J:$J,raw_data!$A:$A,"&gt;="&amp;UY_START,raw_data!$A:$A,"&lt;="&amp;BASE_YM,raw_data!$B:$B,"&lt;="&amp;BASE_YM,raw_data!$G:$G,$A19)))</f>
        <v>3849953</v>
      </c>
      <c r="F19" s="31" t="n">
        <f aca="false">IF(N(D19)=0,"",E19/D19)</f>
        <v>0.222371363671203</v>
      </c>
      <c r="G19" s="30" t="n">
        <f aca="false">IF($A19="","",SUMIFS(raw_data!$H:$H,raw_data!$A:$A,"&gt;="&amp;UY_START_PY,raw_data!$A:$A,"&lt;="&amp;BASE_YM_PY,raw_data!$B:$B,"&lt;="&amp;BASE_YM_PY,raw_data!$G:$G,$A19))</f>
        <v>13418773</v>
      </c>
      <c r="H19" s="30" t="n">
        <f aca="false">IF($A19="","",(SUMIFS(raw_data!$I:$I,raw_data!$A:$A,"&gt;="&amp;UY_START_PY,raw_data!$A:$A,"&lt;="&amp;BASE_YM_PY,raw_data!$B:$B,"&lt;="&amp;BASE_YM_PY,raw_data!$G:$G,$A19)+SUMIFS(raw_data!$J:$J,raw_data!$A:$A,"&gt;="&amp;UY_START_PY,raw_data!$A:$A,"&lt;="&amp;BASE_YM_PY,raw_data!$B:$B,"&lt;="&amp;BASE_YM_PY,raw_data!$G:$G,$A19)))</f>
        <v>3756107</v>
      </c>
      <c r="I19" s="31" t="n">
        <f aca="false">IF(N(G19)=0,"",H19/G19)</f>
        <v>0.279914340901363</v>
      </c>
      <c r="J19" s="32" t="n">
        <f aca="false">IF(N(G19)=0,"",D19/G19-1)</f>
        <v>0.29021997763879</v>
      </c>
      <c r="K19" s="33" t="n">
        <f aca="false">IF(OR(F19="",I19=""),"",F19-I19)</f>
        <v>-0.0575429772301595</v>
      </c>
      <c r="L19" s="30" t="n">
        <f aca="false">IF($A19="","",SUMIFS(raw_data!$H:$H,raw_data!$B:$B,BASE_YM,raw_data!$G:$G,$A19))</f>
        <v>7022687</v>
      </c>
      <c r="M19" s="30" t="n">
        <f aca="false">IF($A19="","",(SUMIFS(raw_data!$I:$I,raw_data!$B:$B,BASE_YM,raw_data!$G:$G,$A19)+SUMIFS(raw_data!$J:$J,raw_data!$B:$B,BASE_YM,raw_data!$G:$G,$A19)))</f>
        <v>1921060</v>
      </c>
      <c r="N19" s="31" t="n">
        <f aca="false">IF(N(L19)=0,"",M19/L19)</f>
        <v>0.27355056547444</v>
      </c>
      <c r="O19" s="30" t="n">
        <f aca="false">IF($A19="","",SUMIFS(raw_data!$H:$H,raw_data!$B:$B,BASE_YM_PY,raw_data!$G:$G,$A19))</f>
        <v>5731454</v>
      </c>
      <c r="P19" s="30" t="n">
        <f aca="false">IF($A19="","",(SUMIFS(raw_data!$I:$I,raw_data!$B:$B,BASE_YM_PY,raw_data!$G:$G,$A19)+SUMIFS(raw_data!$J:$J,raw_data!$B:$B,BASE_YM_PY,raw_data!$G:$G,$A19)))</f>
        <v>2003964</v>
      </c>
      <c r="Q19" s="31" t="n">
        <f aca="false">IF(N(O19)=0,"",P19/O19)</f>
        <v>0.349643214444363</v>
      </c>
      <c r="R19" s="32" t="n">
        <f aca="false">IF(N(O19)=0,"",L19/O19-1)</f>
        <v>0.225288905747128</v>
      </c>
      <c r="S19" s="33" t="n">
        <f aca="false">IF(OR(N19="",Q19=""),"",N19-Q19)</f>
        <v>-0.0760926489699225</v>
      </c>
      <c r="T19" s="38" t="n">
        <f aca="false">IF(N(D19)&gt;0,RANK(D19,D$2:D$1001)+COUNTIF(D$2:D19,D19)-1,"")</f>
        <v>282</v>
      </c>
      <c r="U19" s="40" t="n">
        <f aca="false">IF(N(D19)&gt;0,IF(D19&gt;=LR_MIN_SHARE*SUM(D$2:D$1001),F19,-1),-1)</f>
        <v>0.222371363671203</v>
      </c>
      <c r="V19" s="38" t="n">
        <f aca="false">IF(U19&lt;0,"",RANK(U19,U$2:U$1001)+COUNTIF(U$2:U19,U19)-1)</f>
        <v>378</v>
      </c>
      <c r="W19" s="38" t="n">
        <f aca="false">IF(N(L19)&gt;0,RANK(L19,L$2:L$1001)+COUNTIF(L$2:L19,L19)-1,"")</f>
        <v>275</v>
      </c>
      <c r="X19" s="40" t="n">
        <f aca="false">IF(N(L19)&gt;0,IF(L19&gt;=LR_MIN_SHARE*SUM(L$2:L$1001),N19,-1),-1)</f>
        <v>0.27355056547444</v>
      </c>
      <c r="Y19" s="38" t="n">
        <f aca="false">IF(X19&lt;0,"",RANK(X19,X$2:X$1001)+COUNTIF(X$2:X19,X19)-1)</f>
        <v>374</v>
      </c>
      <c r="AA19" s="0" t="str">
        <f aca="false">IF($A19="","",IF(COUNTIF($B$2:$B19,$B19)=1,1,""))</f>
        <v/>
      </c>
      <c r="AB19" s="0" t="str">
        <f aca="false">IF(AA19=1,SUMIF($B$2:$B$1001,$B19,$D$2:$D$1001),"")</f>
        <v/>
      </c>
      <c r="AC19" s="0" t="str">
        <f aca="false">IF(AA19=1,RANK(AB19,$AB$2:$AB$1001)+COUNTIF($AB$2:$AB19,AB19)-1,"")</f>
        <v/>
      </c>
      <c r="AD19" s="38" t="n">
        <f aca="false">IF($A19="","",COUNTIF(raw_data!$G:$G,$A19))</f>
        <v>40</v>
      </c>
      <c r="AE19" s="38" t="n">
        <f aca="false">IF($A19="","",IF(COUNTIF($A$2:$A$1001,$A19)&gt;1,1,0))</f>
        <v>0</v>
      </c>
    </row>
    <row r="20" customFormat="false" ht="15" hidden="false" customHeight="false" outlineLevel="0" collapsed="false">
      <c r="A20" s="0" t="str">
        <f aca="false">IF(code_master!$A20="","",code_master!$A20)</f>
        <v>CV0019</v>
      </c>
      <c r="B20" s="0" t="str">
        <f aca="false">IF($A20="","",code_master!$C20&amp;"")</f>
        <v>실손의료</v>
      </c>
      <c r="C20" s="0" t="str">
        <f aca="false">IF($A20="","",code_master!$B20&amp;"")</f>
        <v>상해통원실손(간편)</v>
      </c>
      <c r="D20" s="30" t="n">
        <f aca="false">IF($A20="","",SUMIFS(raw_data!$H:$H,raw_data!$A:$A,"&gt;="&amp;UY_START,raw_data!$A:$A,"&lt;="&amp;BASE_YM,raw_data!$B:$B,"&lt;="&amp;BASE_YM,raw_data!$G:$G,$A20))</f>
        <v>3068694</v>
      </c>
      <c r="E20" s="30" t="n">
        <f aca="false">IF($A20="","",(SUMIFS(raw_data!$I:$I,raw_data!$A:$A,"&gt;="&amp;UY_START,raw_data!$A:$A,"&lt;="&amp;BASE_YM,raw_data!$B:$B,"&lt;="&amp;BASE_YM,raw_data!$G:$G,$A20)+SUMIFS(raw_data!$J:$J,raw_data!$A:$A,"&gt;="&amp;UY_START,raw_data!$A:$A,"&lt;="&amp;BASE_YM,raw_data!$B:$B,"&lt;="&amp;BASE_YM,raw_data!$G:$G,$A20)))</f>
        <v>2999410</v>
      </c>
      <c r="F20" s="31" t="n">
        <f aca="false">IF(N(D20)=0,"",E20/D20)</f>
        <v>0.977422317116011</v>
      </c>
      <c r="G20" s="30" t="n">
        <f aca="false">IF($A20="","",SUMIFS(raw_data!$H:$H,raw_data!$A:$A,"&gt;="&amp;UY_START_PY,raw_data!$A:$A,"&lt;="&amp;BASE_YM_PY,raw_data!$B:$B,"&lt;="&amp;BASE_YM_PY,raw_data!$G:$G,$A20))</f>
        <v>2718752</v>
      </c>
      <c r="H20" s="30" t="n">
        <f aca="false">IF($A20="","",(SUMIFS(raw_data!$I:$I,raw_data!$A:$A,"&gt;="&amp;UY_START_PY,raw_data!$A:$A,"&lt;="&amp;BASE_YM_PY,raw_data!$B:$B,"&lt;="&amp;BASE_YM_PY,raw_data!$G:$G,$A20)+SUMIFS(raw_data!$J:$J,raw_data!$A:$A,"&gt;="&amp;UY_START_PY,raw_data!$A:$A,"&lt;="&amp;BASE_YM_PY,raw_data!$B:$B,"&lt;="&amp;BASE_YM_PY,raw_data!$G:$G,$A20)))</f>
        <v>2095940</v>
      </c>
      <c r="I20" s="31" t="n">
        <f aca="false">IF(N(G20)=0,"",H20/G20)</f>
        <v>0.770919892656631</v>
      </c>
      <c r="J20" s="32" t="n">
        <f aca="false">IF(N(G20)=0,"",D20/G20-1)</f>
        <v>0.128714204164264</v>
      </c>
      <c r="K20" s="33" t="n">
        <f aca="false">IF(OR(F20="",I20=""),"",F20-I20)</f>
        <v>0.20650242445938</v>
      </c>
      <c r="L20" s="30" t="n">
        <f aca="false">IF($A20="","",SUMIFS(raw_data!$H:$H,raw_data!$B:$B,BASE_YM,raw_data!$G:$G,$A20))</f>
        <v>1163852</v>
      </c>
      <c r="M20" s="30" t="n">
        <f aca="false">IF($A20="","",(SUMIFS(raw_data!$I:$I,raw_data!$B:$B,BASE_YM,raw_data!$G:$G,$A20)+SUMIFS(raw_data!$J:$J,raw_data!$B:$B,BASE_YM,raw_data!$G:$G,$A20)))</f>
        <v>1386339</v>
      </c>
      <c r="N20" s="31" t="n">
        <f aca="false">IF(N(L20)=0,"",M20/L20)</f>
        <v>1.19116434048315</v>
      </c>
      <c r="O20" s="30" t="n">
        <f aca="false">IF($A20="","",SUMIFS(raw_data!$H:$H,raw_data!$B:$B,BASE_YM_PY,raw_data!$G:$G,$A20))</f>
        <v>1099323</v>
      </c>
      <c r="P20" s="30" t="n">
        <f aca="false">IF($A20="","",(SUMIFS(raw_data!$I:$I,raw_data!$B:$B,BASE_YM_PY,raw_data!$G:$G,$A20)+SUMIFS(raw_data!$J:$J,raw_data!$B:$B,BASE_YM_PY,raw_data!$G:$G,$A20)))</f>
        <v>1146378</v>
      </c>
      <c r="Q20" s="31" t="n">
        <f aca="false">IF(N(O20)=0,"",P20/O20)</f>
        <v>1.04280361640755</v>
      </c>
      <c r="R20" s="32" t="n">
        <f aca="false">IF(N(O20)=0,"",L20/O20-1)</f>
        <v>0.05869885374908</v>
      </c>
      <c r="S20" s="33" t="n">
        <f aca="false">IF(OR(N20="",Q20=""),"",N20-Q20)</f>
        <v>0.148360724075602</v>
      </c>
      <c r="T20" s="38" t="n">
        <f aca="false">IF(N(D20)&gt;0,RANK(D20,D$2:D$1001)+COUNTIF(D$2:D20,D20)-1,"")</f>
        <v>497</v>
      </c>
      <c r="U20" s="38" t="n">
        <f aca="false">IF(N(D20)&gt;0,IF(D20&gt;=LR_MIN_SHARE*SUM(D$2:D$1001),F20,-1),-1)</f>
        <v>-1</v>
      </c>
      <c r="V20" s="0" t="str">
        <f aca="false">IF(U20&lt;0,"",RANK(U20,U$2:U$1001)+COUNTIF(U$2:U20,U20)-1)</f>
        <v/>
      </c>
      <c r="W20" s="38" t="n">
        <f aca="false">IF(N(L20)&gt;0,RANK(L20,L$2:L$1001)+COUNTIF(L$2:L20,L20)-1,"")</f>
        <v>502</v>
      </c>
      <c r="X20" s="38" t="n">
        <f aca="false">IF(N(L20)&gt;0,IF(L20&gt;=LR_MIN_SHARE*SUM(L$2:L$1001),N20,-1),-1)</f>
        <v>-1</v>
      </c>
      <c r="Y20" s="0" t="str">
        <f aca="false">IF(X20&lt;0,"",RANK(X20,X$2:X$1001)+COUNTIF(X$2:X20,X20)-1)</f>
        <v/>
      </c>
      <c r="AA20" s="0" t="str">
        <f aca="false">IF($A20="","",IF(COUNTIF($B$2:$B20,$B20)=1,1,""))</f>
        <v/>
      </c>
      <c r="AB20" s="0" t="str">
        <f aca="false">IF(AA20=1,SUMIF($B$2:$B$1001,$B20,$D$2:$D$1001),"")</f>
        <v/>
      </c>
      <c r="AC20" s="0" t="str">
        <f aca="false">IF(AA20=1,RANK(AB20,$AB$2:$AB$1001)+COUNTIF($AB$2:$AB20,AB20)-1,"")</f>
        <v/>
      </c>
      <c r="AD20" s="38" t="n">
        <f aca="false">IF($A20="","",COUNTIF(raw_data!$G:$G,$A20))</f>
        <v>40</v>
      </c>
      <c r="AE20" s="38" t="n">
        <f aca="false">IF($A20="","",IF(COUNTIF($A$2:$A$1001,$A20)&gt;1,1,0))</f>
        <v>0</v>
      </c>
    </row>
    <row r="21" customFormat="false" ht="15" hidden="false" customHeight="false" outlineLevel="0" collapsed="false">
      <c r="A21" s="0" t="str">
        <f aca="false">IF(code_master!$A21="","",code_master!$A21)</f>
        <v>CV0020</v>
      </c>
      <c r="B21" s="0" t="str">
        <f aca="false">IF($A21="","",code_master!$C21&amp;"")</f>
        <v>수술</v>
      </c>
      <c r="C21" s="0" t="str">
        <f aca="false">IF($A21="","",code_master!$B21&amp;"")</f>
        <v>1~5종수술비(간편)</v>
      </c>
      <c r="D21" s="30" t="n">
        <f aca="false">IF($A21="","",SUMIFS(raw_data!$H:$H,raw_data!$A:$A,"&gt;="&amp;UY_START,raw_data!$A:$A,"&lt;="&amp;BASE_YM,raw_data!$B:$B,"&lt;="&amp;BASE_YM,raw_data!$G:$G,$A21))</f>
        <v>7076506</v>
      </c>
      <c r="E21" s="30" t="n">
        <f aca="false">IF($A21="","",(SUMIFS(raw_data!$I:$I,raw_data!$A:$A,"&gt;="&amp;UY_START,raw_data!$A:$A,"&lt;="&amp;BASE_YM,raw_data!$B:$B,"&lt;="&amp;BASE_YM,raw_data!$G:$G,$A21)+SUMIFS(raw_data!$J:$J,raw_data!$A:$A,"&gt;="&amp;UY_START,raw_data!$A:$A,"&lt;="&amp;BASE_YM,raw_data!$B:$B,"&lt;="&amp;BASE_YM,raw_data!$G:$G,$A21)))</f>
        <v>2890141</v>
      </c>
      <c r="F21" s="31" t="n">
        <f aca="false">IF(N(D21)=0,"",E21/D21)</f>
        <v>0.408413558894743</v>
      </c>
      <c r="G21" s="30" t="n">
        <f aca="false">IF($A21="","",SUMIFS(raw_data!$H:$H,raw_data!$A:$A,"&gt;="&amp;UY_START_PY,raw_data!$A:$A,"&lt;="&amp;BASE_YM_PY,raw_data!$B:$B,"&lt;="&amp;BASE_YM_PY,raw_data!$G:$G,$A21))</f>
        <v>6064362</v>
      </c>
      <c r="H21" s="30" t="n">
        <f aca="false">IF($A21="","",(SUMIFS(raw_data!$I:$I,raw_data!$A:$A,"&gt;="&amp;UY_START_PY,raw_data!$A:$A,"&lt;="&amp;BASE_YM_PY,raw_data!$B:$B,"&lt;="&amp;BASE_YM_PY,raw_data!$G:$G,$A21)+SUMIFS(raw_data!$J:$J,raw_data!$A:$A,"&gt;="&amp;UY_START_PY,raw_data!$A:$A,"&lt;="&amp;BASE_YM_PY,raw_data!$B:$B,"&lt;="&amp;BASE_YM_PY,raw_data!$G:$G,$A21)))</f>
        <v>3659410</v>
      </c>
      <c r="I21" s="31" t="n">
        <f aca="false">IF(N(G21)=0,"",H21/G21)</f>
        <v>0.603428687139719</v>
      </c>
      <c r="J21" s="32" t="n">
        <f aca="false">IF(N(G21)=0,"",D21/G21-1)</f>
        <v>0.166900326860435</v>
      </c>
      <c r="K21" s="33" t="n">
        <f aca="false">IF(OR(F21="",I21=""),"",F21-I21)</f>
        <v>-0.195015128244976</v>
      </c>
      <c r="L21" s="30" t="n">
        <f aca="false">IF($A21="","",SUMIFS(raw_data!$H:$H,raw_data!$B:$B,BASE_YM,raw_data!$G:$G,$A21))</f>
        <v>2627085</v>
      </c>
      <c r="M21" s="30" t="n">
        <f aca="false">IF($A21="","",(SUMIFS(raw_data!$I:$I,raw_data!$B:$B,BASE_YM,raw_data!$G:$G,$A21)+SUMIFS(raw_data!$J:$J,raw_data!$B:$B,BASE_YM,raw_data!$G:$G,$A21)))</f>
        <v>1258006</v>
      </c>
      <c r="N21" s="31" t="n">
        <f aca="false">IF(N(L21)=0,"",M21/L21)</f>
        <v>0.478860029271988</v>
      </c>
      <c r="O21" s="30" t="n">
        <f aca="false">IF($A21="","",SUMIFS(raw_data!$H:$H,raw_data!$B:$B,BASE_YM_PY,raw_data!$G:$G,$A21))</f>
        <v>2513820</v>
      </c>
      <c r="P21" s="30" t="n">
        <f aca="false">IF($A21="","",(SUMIFS(raw_data!$I:$I,raw_data!$B:$B,BASE_YM_PY,raw_data!$G:$G,$A21)+SUMIFS(raw_data!$J:$J,raw_data!$B:$B,BASE_YM_PY,raw_data!$G:$G,$A21)))</f>
        <v>1645400</v>
      </c>
      <c r="Q21" s="31" t="n">
        <f aca="false">IF(N(O21)=0,"",P21/O21)</f>
        <v>0.654541693518231</v>
      </c>
      <c r="R21" s="32" t="n">
        <f aca="false">IF(N(O21)=0,"",L21/O21-1)</f>
        <v>0.0450569253168485</v>
      </c>
      <c r="S21" s="33" t="n">
        <f aca="false">IF(OR(N21="",Q21=""),"",N21-Q21)</f>
        <v>-0.175681664246243</v>
      </c>
      <c r="T21" s="38" t="n">
        <f aca="false">IF(N(D21)&gt;0,RANK(D21,D$2:D$1001)+COUNTIF(D$2:D21,D21)-1,"")</f>
        <v>427</v>
      </c>
      <c r="U21" s="38" t="n">
        <f aca="false">IF(N(D21)&gt;0,IF(D21&gt;=LR_MIN_SHARE*SUM(D$2:D$1001),F21,-1),-1)</f>
        <v>-1</v>
      </c>
      <c r="V21" s="0" t="str">
        <f aca="false">IF(U21&lt;0,"",RANK(U21,U$2:U$1001)+COUNTIF(U$2:U21,U21)-1)</f>
        <v/>
      </c>
      <c r="W21" s="38" t="n">
        <f aca="false">IF(N(L21)&gt;0,RANK(L21,L$2:L$1001)+COUNTIF(L$2:L21,L21)-1,"")</f>
        <v>429</v>
      </c>
      <c r="X21" s="38" t="n">
        <f aca="false">IF(N(L21)&gt;0,IF(L21&gt;=LR_MIN_SHARE*SUM(L$2:L$1001),N21,-1),-1)</f>
        <v>-1</v>
      </c>
      <c r="Y21" s="0" t="str">
        <f aca="false">IF(X21&lt;0,"",RANK(X21,X$2:X$1001)+COUNTIF(X$2:X21,X21)-1)</f>
        <v/>
      </c>
      <c r="AA21" s="0" t="str">
        <f aca="false">IF($A21="","",IF(COUNTIF($B$2:$B21,$B21)=1,1,""))</f>
        <v/>
      </c>
      <c r="AB21" s="0" t="str">
        <f aca="false">IF(AA21=1,SUMIF($B$2:$B$1001,$B21,$D$2:$D$1001),"")</f>
        <v/>
      </c>
      <c r="AC21" s="0" t="str">
        <f aca="false">IF(AA21=1,RANK(AB21,$AB$2:$AB$1001)+COUNTIF($AB$2:$AB21,AB21)-1,"")</f>
        <v/>
      </c>
      <c r="AD21" s="38" t="n">
        <f aca="false">IF($A21="","",COUNTIF(raw_data!$G:$G,$A21))</f>
        <v>40</v>
      </c>
      <c r="AE21" s="38" t="n">
        <f aca="false">IF($A21="","",IF(COUNTIF($A$2:$A$1001,$A21)&gt;1,1,0))</f>
        <v>0</v>
      </c>
    </row>
    <row r="22" customFormat="false" ht="15" hidden="false" customHeight="false" outlineLevel="0" collapsed="false">
      <c r="A22" s="0" t="str">
        <f aca="false">IF(code_master!$A22="","",code_master!$A22)</f>
        <v>CV0021</v>
      </c>
      <c r="B22" s="0" t="str">
        <f aca="false">IF($A22="","",code_master!$C22&amp;"")</f>
        <v>상해</v>
      </c>
      <c r="C22" s="0" t="str">
        <f aca="false">IF($A22="","",code_master!$B22&amp;"")</f>
        <v>골절진단비Ⅱ</v>
      </c>
      <c r="D22" s="30" t="n">
        <f aca="false">IF($A22="","",SUMIFS(raw_data!$H:$H,raw_data!$A:$A,"&gt;="&amp;UY_START,raw_data!$A:$A,"&lt;="&amp;BASE_YM,raw_data!$B:$B,"&lt;="&amp;BASE_YM,raw_data!$G:$G,$A22))</f>
        <v>28201610</v>
      </c>
      <c r="E22" s="30" t="n">
        <f aca="false">IF($A22="","",(SUMIFS(raw_data!$I:$I,raw_data!$A:$A,"&gt;="&amp;UY_START,raw_data!$A:$A,"&lt;="&amp;BASE_YM,raw_data!$B:$B,"&lt;="&amp;BASE_YM,raw_data!$G:$G,$A22)+SUMIFS(raw_data!$J:$J,raw_data!$A:$A,"&gt;="&amp;UY_START,raw_data!$A:$A,"&lt;="&amp;BASE_YM,raw_data!$B:$B,"&lt;="&amp;BASE_YM,raw_data!$G:$G,$A22)))</f>
        <v>19526177</v>
      </c>
      <c r="F22" s="31" t="n">
        <f aca="false">IF(N(D22)=0,"",E22/D22)</f>
        <v>0.692378094725798</v>
      </c>
      <c r="G22" s="30" t="n">
        <f aca="false">IF($A22="","",SUMIFS(raw_data!$H:$H,raw_data!$A:$A,"&gt;="&amp;UY_START_PY,raw_data!$A:$A,"&lt;="&amp;BASE_YM_PY,raw_data!$B:$B,"&lt;="&amp;BASE_YM_PY,raw_data!$G:$G,$A22))</f>
        <v>22488083</v>
      </c>
      <c r="H22" s="30" t="n">
        <f aca="false">IF($A22="","",(SUMIFS(raw_data!$I:$I,raw_data!$A:$A,"&gt;="&amp;UY_START_PY,raw_data!$A:$A,"&lt;="&amp;BASE_YM_PY,raw_data!$B:$B,"&lt;="&amp;BASE_YM_PY,raw_data!$G:$G,$A22)+SUMIFS(raw_data!$J:$J,raw_data!$A:$A,"&gt;="&amp;UY_START_PY,raw_data!$A:$A,"&lt;="&amp;BASE_YM_PY,raw_data!$B:$B,"&lt;="&amp;BASE_YM_PY,raw_data!$G:$G,$A22)))</f>
        <v>13813444</v>
      </c>
      <c r="I22" s="31" t="n">
        <f aca="false">IF(N(G22)=0,"",H22/G22)</f>
        <v>0.61425618181861</v>
      </c>
      <c r="J22" s="32" t="n">
        <f aca="false">IF(N(G22)=0,"",D22/G22-1)</f>
        <v>0.254069099620452</v>
      </c>
      <c r="K22" s="33" t="n">
        <f aca="false">IF(OR(F22="",I22=""),"",F22-I22)</f>
        <v>0.0781219129071873</v>
      </c>
      <c r="L22" s="30" t="n">
        <f aca="false">IF($A22="","",SUMIFS(raw_data!$H:$H,raw_data!$B:$B,BASE_YM,raw_data!$G:$G,$A22))</f>
        <v>11723818</v>
      </c>
      <c r="M22" s="30" t="n">
        <f aca="false">IF($A22="","",(SUMIFS(raw_data!$I:$I,raw_data!$B:$B,BASE_YM,raw_data!$G:$G,$A22)+SUMIFS(raw_data!$J:$J,raw_data!$B:$B,BASE_YM,raw_data!$G:$G,$A22)))</f>
        <v>9972562</v>
      </c>
      <c r="N22" s="31" t="n">
        <f aca="false">IF(N(L22)=0,"",M22/L22)</f>
        <v>0.850624088500862</v>
      </c>
      <c r="O22" s="30" t="n">
        <f aca="false">IF($A22="","",SUMIFS(raw_data!$H:$H,raw_data!$B:$B,BASE_YM_PY,raw_data!$G:$G,$A22))</f>
        <v>9118550</v>
      </c>
      <c r="P22" s="30" t="n">
        <f aca="false">IF($A22="","",(SUMIFS(raw_data!$I:$I,raw_data!$B:$B,BASE_YM_PY,raw_data!$G:$G,$A22)+SUMIFS(raw_data!$J:$J,raw_data!$B:$B,BASE_YM_PY,raw_data!$G:$G,$A22)))</f>
        <v>6632958</v>
      </c>
      <c r="Q22" s="31" t="n">
        <f aca="false">IF(N(O22)=0,"",P22/O22)</f>
        <v>0.727413678709883</v>
      </c>
      <c r="R22" s="32" t="n">
        <f aca="false">IF(N(O22)=0,"",L22/O22-1)</f>
        <v>0.285710776384403</v>
      </c>
      <c r="S22" s="33" t="n">
        <f aca="false">IF(OR(N22="",Q22=""),"",N22-Q22)</f>
        <v>0.12321040979098</v>
      </c>
      <c r="T22" s="38" t="n">
        <f aca="false">IF(N(D22)&gt;0,RANK(D22,D$2:D$1001)+COUNTIF(D$2:D22,D22)-1,"")</f>
        <v>204</v>
      </c>
      <c r="U22" s="40" t="n">
        <f aca="false">IF(N(D22)&gt;0,IF(D22&gt;=LR_MIN_SHARE*SUM(D$2:D$1001),F22,-1),-1)</f>
        <v>0.692378094725798</v>
      </c>
      <c r="V22" s="38" t="n">
        <f aca="false">IF(U22&lt;0,"",RANK(U22,U$2:U$1001)+COUNTIF(U$2:U22,U22)-1)</f>
        <v>88</v>
      </c>
      <c r="W22" s="38" t="n">
        <f aca="false">IF(N(L22)&gt;0,RANK(L22,L$2:L$1001)+COUNTIF(L$2:L22,L22)-1,"")</f>
        <v>194</v>
      </c>
      <c r="X22" s="40" t="n">
        <f aca="false">IF(N(L22)&gt;0,IF(L22&gt;=LR_MIN_SHARE*SUM(L$2:L$1001),N22,-1),-1)</f>
        <v>0.850624088500862</v>
      </c>
      <c r="Y22" s="38" t="n">
        <f aca="false">IF(X22&lt;0,"",RANK(X22,X$2:X$1001)+COUNTIF(X$2:X22,X22)-1)</f>
        <v>83</v>
      </c>
      <c r="AA22" s="0" t="str">
        <f aca="false">IF($A22="","",IF(COUNTIF($B$2:$B22,$B22)=1,1,""))</f>
        <v/>
      </c>
      <c r="AB22" s="0" t="str">
        <f aca="false">IF(AA22=1,SUMIF($B$2:$B$1001,$B22,$D$2:$D$1001),"")</f>
        <v/>
      </c>
      <c r="AC22" s="0" t="str">
        <f aca="false">IF(AA22=1,RANK(AB22,$AB$2:$AB$1001)+COUNTIF($AB$2:$AB22,AB22)-1,"")</f>
        <v/>
      </c>
      <c r="AD22" s="38" t="n">
        <f aca="false">IF($A22="","",COUNTIF(raw_data!$G:$G,$A22))</f>
        <v>40</v>
      </c>
      <c r="AE22" s="38" t="n">
        <f aca="false">IF($A22="","",IF(COUNTIF($A$2:$A$1001,$A22)&gt;1,1,0))</f>
        <v>0</v>
      </c>
    </row>
    <row r="23" customFormat="false" ht="15" hidden="false" customHeight="false" outlineLevel="0" collapsed="false">
      <c r="A23" s="0" t="str">
        <f aca="false">IF(code_master!$A23="","",code_master!$A23)</f>
        <v>CV0022</v>
      </c>
      <c r="B23" s="0" t="str">
        <f aca="false">IF($A23="","",code_master!$C23&amp;"")</f>
        <v>암</v>
      </c>
      <c r="C23" s="0" t="str">
        <f aca="false">IF($A23="","",code_master!$B23&amp;"")</f>
        <v>암수술비Ⅱ</v>
      </c>
      <c r="D23" s="30" t="n">
        <f aca="false">IF($A23="","",SUMIFS(raw_data!$H:$H,raw_data!$A:$A,"&gt;="&amp;UY_START,raw_data!$A:$A,"&lt;="&amp;BASE_YM,raw_data!$B:$B,"&lt;="&amp;BASE_YM,raw_data!$G:$G,$A23))</f>
        <v>127077321</v>
      </c>
      <c r="E23" s="30" t="n">
        <f aca="false">IF($A23="","",(SUMIFS(raw_data!$I:$I,raw_data!$A:$A,"&gt;="&amp;UY_START,raw_data!$A:$A,"&lt;="&amp;BASE_YM,raw_data!$B:$B,"&lt;="&amp;BASE_YM,raw_data!$G:$G,$A23)+SUMIFS(raw_data!$J:$J,raw_data!$A:$A,"&gt;="&amp;UY_START,raw_data!$A:$A,"&lt;="&amp;BASE_YM,raw_data!$B:$B,"&lt;="&amp;BASE_YM,raw_data!$G:$G,$A23)))</f>
        <v>84692649</v>
      </c>
      <c r="F23" s="31" t="n">
        <f aca="false">IF(N(D23)=0,"",E23/D23)</f>
        <v>0.666465489935848</v>
      </c>
      <c r="G23" s="30" t="n">
        <f aca="false">IF($A23="","",SUMIFS(raw_data!$H:$H,raw_data!$A:$A,"&gt;="&amp;UY_START_PY,raw_data!$A:$A,"&lt;="&amp;BASE_YM_PY,raw_data!$B:$B,"&lt;="&amp;BASE_YM_PY,raw_data!$G:$G,$A23))</f>
        <v>82131201</v>
      </c>
      <c r="H23" s="30" t="n">
        <f aca="false">IF($A23="","",(SUMIFS(raw_data!$I:$I,raw_data!$A:$A,"&gt;="&amp;UY_START_PY,raw_data!$A:$A,"&lt;="&amp;BASE_YM_PY,raw_data!$B:$B,"&lt;="&amp;BASE_YM_PY,raw_data!$G:$G,$A23)+SUMIFS(raw_data!$J:$J,raw_data!$A:$A,"&gt;="&amp;UY_START_PY,raw_data!$A:$A,"&lt;="&amp;BASE_YM_PY,raw_data!$B:$B,"&lt;="&amp;BASE_YM_PY,raw_data!$G:$G,$A23)))</f>
        <v>51303000</v>
      </c>
      <c r="I23" s="31" t="n">
        <f aca="false">IF(N(G23)=0,"",H23/G23)</f>
        <v>0.624646898807677</v>
      </c>
      <c r="J23" s="32" t="n">
        <f aca="false">IF(N(G23)=0,"",D23/G23-1)</f>
        <v>0.547247811462053</v>
      </c>
      <c r="K23" s="33" t="n">
        <f aca="false">IF(OR(F23="",I23=""),"",F23-I23)</f>
        <v>0.0418185911281705</v>
      </c>
      <c r="L23" s="30" t="n">
        <f aca="false">IF($A23="","",SUMIFS(raw_data!$H:$H,raw_data!$B:$B,BASE_YM,raw_data!$G:$G,$A23))</f>
        <v>45927754</v>
      </c>
      <c r="M23" s="30" t="n">
        <f aca="false">IF($A23="","",(SUMIFS(raw_data!$I:$I,raw_data!$B:$B,BASE_YM,raw_data!$G:$G,$A23)+SUMIFS(raw_data!$J:$J,raw_data!$B:$B,BASE_YM,raw_data!$G:$G,$A23)))</f>
        <v>36252543</v>
      </c>
      <c r="N23" s="31" t="n">
        <f aca="false">IF(N(L23)=0,"",M23/L23)</f>
        <v>0.789338468412803</v>
      </c>
      <c r="O23" s="30" t="n">
        <f aca="false">IF($A23="","",SUMIFS(raw_data!$H:$H,raw_data!$B:$B,BASE_YM_PY,raw_data!$G:$G,$A23))</f>
        <v>33100892</v>
      </c>
      <c r="P23" s="30" t="n">
        <f aca="false">IF($A23="","",(SUMIFS(raw_data!$I:$I,raw_data!$B:$B,BASE_YM_PY,raw_data!$G:$G,$A23)+SUMIFS(raw_data!$J:$J,raw_data!$B:$B,BASE_YM_PY,raw_data!$G:$G,$A23)))</f>
        <v>22271102</v>
      </c>
      <c r="Q23" s="31" t="n">
        <f aca="false">IF(N(O23)=0,"",P23/O23)</f>
        <v>0.67282482901065</v>
      </c>
      <c r="R23" s="32" t="n">
        <f aca="false">IF(N(O23)=0,"",L23/O23-1)</f>
        <v>0.387508046610949</v>
      </c>
      <c r="S23" s="33" t="n">
        <f aca="false">IF(OR(N23="",Q23=""),"",N23-Q23)</f>
        <v>0.116513639402153</v>
      </c>
      <c r="T23" s="38" t="n">
        <f aca="false">IF(N(D23)&gt;0,RANK(D23,D$2:D$1001)+COUNTIF(D$2:D23,D23)-1,"")</f>
        <v>32</v>
      </c>
      <c r="U23" s="40" t="n">
        <f aca="false">IF(N(D23)&gt;0,IF(D23&gt;=LR_MIN_SHARE*SUM(D$2:D$1001),F23,-1),-1)</f>
        <v>0.666465489935848</v>
      </c>
      <c r="V23" s="38" t="n">
        <f aca="false">IF(U23&lt;0,"",RANK(U23,U$2:U$1001)+COUNTIF(U$2:U23,U23)-1)</f>
        <v>103</v>
      </c>
      <c r="W23" s="38" t="n">
        <f aca="false">IF(N(L23)&gt;0,RANK(L23,L$2:L$1001)+COUNTIF(L$2:L23,L23)-1,"")</f>
        <v>40</v>
      </c>
      <c r="X23" s="40" t="n">
        <f aca="false">IF(N(L23)&gt;0,IF(L23&gt;=LR_MIN_SHARE*SUM(L$2:L$1001),N23,-1),-1)</f>
        <v>0.789338468412803</v>
      </c>
      <c r="Y23" s="38" t="n">
        <f aca="false">IF(X23&lt;0,"",RANK(X23,X$2:X$1001)+COUNTIF(X$2:X23,X23)-1)</f>
        <v>113</v>
      </c>
      <c r="AA23" s="0" t="str">
        <f aca="false">IF($A23="","",IF(COUNTIF($B$2:$B23,$B23)=1,1,""))</f>
        <v/>
      </c>
      <c r="AB23" s="0" t="str">
        <f aca="false">IF(AA23=1,SUMIF($B$2:$B$1001,$B23,$D$2:$D$1001),"")</f>
        <v/>
      </c>
      <c r="AC23" s="0" t="str">
        <f aca="false">IF(AA23=1,RANK(AB23,$AB$2:$AB$1001)+COUNTIF($AB$2:$AB23,AB23)-1,"")</f>
        <v/>
      </c>
      <c r="AD23" s="38" t="n">
        <f aca="false">IF($A23="","",COUNTIF(raw_data!$G:$G,$A23))</f>
        <v>40</v>
      </c>
      <c r="AE23" s="38" t="n">
        <f aca="false">IF($A23="","",IF(COUNTIF($A$2:$A$1001,$A23)&gt;1,1,0))</f>
        <v>0</v>
      </c>
    </row>
    <row r="24" customFormat="false" ht="15" hidden="false" customHeight="false" outlineLevel="0" collapsed="false">
      <c r="A24" s="0" t="str">
        <f aca="false">IF(code_master!$A24="","",code_master!$A24)</f>
        <v>CV0023</v>
      </c>
      <c r="B24" s="0" t="str">
        <f aca="false">IF($A24="","",code_master!$C24&amp;"")</f>
        <v>치아</v>
      </c>
      <c r="C24" s="0" t="str">
        <f aca="false">IF($A24="","",code_master!$B24&amp;"")</f>
        <v>보철치료비</v>
      </c>
      <c r="D24" s="30" t="n">
        <f aca="false">IF($A24="","",SUMIFS(raw_data!$H:$H,raw_data!$A:$A,"&gt;="&amp;UY_START,raw_data!$A:$A,"&lt;="&amp;BASE_YM,raw_data!$B:$B,"&lt;="&amp;BASE_YM,raw_data!$G:$G,$A24))</f>
        <v>409513554</v>
      </c>
      <c r="E24" s="30" t="n">
        <f aca="false">IF($A24="","",(SUMIFS(raw_data!$I:$I,raw_data!$A:$A,"&gt;="&amp;UY_START,raw_data!$A:$A,"&lt;="&amp;BASE_YM,raw_data!$B:$B,"&lt;="&amp;BASE_YM,raw_data!$G:$G,$A24)+SUMIFS(raw_data!$J:$J,raw_data!$A:$A,"&gt;="&amp;UY_START,raw_data!$A:$A,"&lt;="&amp;BASE_YM,raw_data!$B:$B,"&lt;="&amp;BASE_YM,raw_data!$G:$G,$A24)))</f>
        <v>267132276</v>
      </c>
      <c r="F24" s="31" t="n">
        <f aca="false">IF(N(D24)=0,"",E24/D24)</f>
        <v>0.652316079384274</v>
      </c>
      <c r="G24" s="30" t="n">
        <f aca="false">IF($A24="","",SUMIFS(raw_data!$H:$H,raw_data!$A:$A,"&gt;="&amp;UY_START_PY,raw_data!$A:$A,"&lt;="&amp;BASE_YM_PY,raw_data!$B:$B,"&lt;="&amp;BASE_YM_PY,raw_data!$G:$G,$A24))</f>
        <v>543501740</v>
      </c>
      <c r="H24" s="30" t="n">
        <f aca="false">IF($A24="","",(SUMIFS(raw_data!$I:$I,raw_data!$A:$A,"&gt;="&amp;UY_START_PY,raw_data!$A:$A,"&lt;="&amp;BASE_YM_PY,raw_data!$B:$B,"&lt;="&amp;BASE_YM_PY,raw_data!$G:$G,$A24)+SUMIFS(raw_data!$J:$J,raw_data!$A:$A,"&gt;="&amp;UY_START_PY,raw_data!$A:$A,"&lt;="&amp;BASE_YM_PY,raw_data!$B:$B,"&lt;="&amp;BASE_YM_PY,raw_data!$G:$G,$A24)))</f>
        <v>430768843</v>
      </c>
      <c r="I24" s="31" t="n">
        <f aca="false">IF(N(G24)=0,"",H24/G24)</f>
        <v>0.792580430377279</v>
      </c>
      <c r="J24" s="32" t="n">
        <f aca="false">IF(N(G24)=0,"",D24/G24-1)</f>
        <v>-0.246527611852724</v>
      </c>
      <c r="K24" s="33" t="n">
        <f aca="false">IF(OR(F24="",I24=""),"",F24-I24)</f>
        <v>-0.140264350993005</v>
      </c>
      <c r="L24" s="30" t="n">
        <f aca="false">IF($A24="","",SUMIFS(raw_data!$H:$H,raw_data!$B:$B,BASE_YM,raw_data!$G:$G,$A24))</f>
        <v>176457672</v>
      </c>
      <c r="M24" s="30" t="n">
        <f aca="false">IF($A24="","",(SUMIFS(raw_data!$I:$I,raw_data!$B:$B,BASE_YM,raw_data!$G:$G,$A24)+SUMIFS(raw_data!$J:$J,raw_data!$B:$B,BASE_YM,raw_data!$G:$G,$A24)))</f>
        <v>137711985</v>
      </c>
      <c r="N24" s="31" t="n">
        <f aca="false">IF(N(L24)=0,"",M24/L24)</f>
        <v>0.780425035869225</v>
      </c>
      <c r="O24" s="30" t="n">
        <f aca="false">IF($A24="","",SUMIFS(raw_data!$H:$H,raw_data!$B:$B,BASE_YM_PY,raw_data!$G:$G,$A24))</f>
        <v>221694899</v>
      </c>
      <c r="P24" s="30" t="n">
        <f aca="false">IF($A24="","",(SUMIFS(raw_data!$I:$I,raw_data!$B:$B,BASE_YM_PY,raw_data!$G:$G,$A24)+SUMIFS(raw_data!$J:$J,raw_data!$B:$B,BASE_YM_PY,raw_data!$G:$G,$A24)))</f>
        <v>229584894</v>
      </c>
      <c r="Q24" s="31" t="n">
        <f aca="false">IF(N(O24)=0,"",P24/O24)</f>
        <v>1.03558942959711</v>
      </c>
      <c r="R24" s="32" t="n">
        <f aca="false">IF(N(O24)=0,"",L24/O24-1)</f>
        <v>-0.204051726963731</v>
      </c>
      <c r="S24" s="33" t="n">
        <f aca="false">IF(OR(N24="",Q24=""),"",N24-Q24)</f>
        <v>-0.25516439372789</v>
      </c>
      <c r="T24" s="38" t="n">
        <f aca="false">IF(N(D24)&gt;0,RANK(D24,D$2:D$1001)+COUNTIF(D$2:D24,D24)-1,"")</f>
        <v>2</v>
      </c>
      <c r="U24" s="40" t="n">
        <f aca="false">IF(N(D24)&gt;0,IF(D24&gt;=LR_MIN_SHARE*SUM(D$2:D$1001),F24,-1),-1)</f>
        <v>0.652316079384274</v>
      </c>
      <c r="V24" s="38" t="n">
        <f aca="false">IF(U24&lt;0,"",RANK(U24,U$2:U$1001)+COUNTIF(U$2:U24,U24)-1)</f>
        <v>110</v>
      </c>
      <c r="W24" s="38" t="n">
        <f aca="false">IF(N(L24)&gt;0,RANK(L24,L$2:L$1001)+COUNTIF(L$2:L24,L24)-1,"")</f>
        <v>2</v>
      </c>
      <c r="X24" s="40" t="n">
        <f aca="false">IF(N(L24)&gt;0,IF(L24&gt;=LR_MIN_SHARE*SUM(L$2:L$1001),N24,-1),-1)</f>
        <v>0.780425035869225</v>
      </c>
      <c r="Y24" s="38" t="n">
        <f aca="false">IF(X24&lt;0,"",RANK(X24,X$2:X$1001)+COUNTIF(X$2:X24,X24)-1)</f>
        <v>117</v>
      </c>
      <c r="AA24" s="38" t="n">
        <f aca="false">IF($A24="","",IF(COUNTIF($B$2:$B24,$B24)=1,1,""))</f>
        <v>1</v>
      </c>
      <c r="AB24" s="38" t="n">
        <f aca="false">IF(AA24=1,SUMIF($B$2:$B$1001,$B24,$D$2:$D$1001),"")</f>
        <v>817962024</v>
      </c>
      <c r="AC24" s="38" t="n">
        <f aca="false">IF(AA24=1,RANK(AB24,$AB$2:$AB$1001)+COUNTIF($AB$2:$AB24,AB24)-1,"")</f>
        <v>8</v>
      </c>
      <c r="AD24" s="38" t="n">
        <f aca="false">IF($A24="","",COUNTIF(raw_data!$G:$G,$A24))</f>
        <v>40</v>
      </c>
      <c r="AE24" s="38" t="n">
        <f aca="false">IF($A24="","",IF(COUNTIF($A$2:$A$1001,$A24)&gt;1,1,0))</f>
        <v>0</v>
      </c>
    </row>
    <row r="25" customFormat="false" ht="15" hidden="false" customHeight="false" outlineLevel="0" collapsed="false">
      <c r="A25" s="0" t="str">
        <f aca="false">IF(code_master!$A25="","",code_master!$A25)</f>
        <v>CV0024</v>
      </c>
      <c r="B25" s="0" t="str">
        <f aca="false">IF($A25="","",code_master!$C25&amp;"")</f>
        <v>실손의료</v>
      </c>
      <c r="C25" s="0" t="str">
        <f aca="false">IF($A25="","",code_master!$B25&amp;"")</f>
        <v>상해입원실손(비갱신형)</v>
      </c>
      <c r="D25" s="30" t="n">
        <f aca="false">IF($A25="","",SUMIFS(raw_data!$H:$H,raw_data!$A:$A,"&gt;="&amp;UY_START,raw_data!$A:$A,"&lt;="&amp;BASE_YM,raw_data!$B:$B,"&lt;="&amp;BASE_YM,raw_data!$G:$G,$A25))</f>
        <v>7962523</v>
      </c>
      <c r="E25" s="30" t="n">
        <f aca="false">IF($A25="","",(SUMIFS(raw_data!$I:$I,raw_data!$A:$A,"&gt;="&amp;UY_START,raw_data!$A:$A,"&lt;="&amp;BASE_YM,raw_data!$B:$B,"&lt;="&amp;BASE_YM,raw_data!$G:$G,$A25)+SUMIFS(raw_data!$J:$J,raw_data!$A:$A,"&gt;="&amp;UY_START,raw_data!$A:$A,"&lt;="&amp;BASE_YM,raw_data!$B:$B,"&lt;="&amp;BASE_YM,raw_data!$G:$G,$A25)))</f>
        <v>7051681</v>
      </c>
      <c r="F25" s="31" t="n">
        <f aca="false">IF(N(D25)=0,"",E25/D25)</f>
        <v>0.885608870454754</v>
      </c>
      <c r="G25" s="30" t="n">
        <f aca="false">IF($A25="","",SUMIFS(raw_data!$H:$H,raw_data!$A:$A,"&gt;="&amp;UY_START_PY,raw_data!$A:$A,"&lt;="&amp;BASE_YM_PY,raw_data!$B:$B,"&lt;="&amp;BASE_YM_PY,raw_data!$G:$G,$A25))</f>
        <v>8436285</v>
      </c>
      <c r="H25" s="30" t="n">
        <f aca="false">IF($A25="","",(SUMIFS(raw_data!$I:$I,raw_data!$A:$A,"&gt;="&amp;UY_START_PY,raw_data!$A:$A,"&lt;="&amp;BASE_YM_PY,raw_data!$B:$B,"&lt;="&amp;BASE_YM_PY,raw_data!$G:$G,$A25)+SUMIFS(raw_data!$J:$J,raw_data!$A:$A,"&gt;="&amp;UY_START_PY,raw_data!$A:$A,"&lt;="&amp;BASE_YM_PY,raw_data!$B:$B,"&lt;="&amp;BASE_YM_PY,raw_data!$G:$G,$A25)))</f>
        <v>9430137</v>
      </c>
      <c r="I25" s="31" t="n">
        <f aca="false">IF(N(G25)=0,"",H25/G25)</f>
        <v>1.11780683085031</v>
      </c>
      <c r="J25" s="32" t="n">
        <f aca="false">IF(N(G25)=0,"",D25/G25-1)</f>
        <v>-0.0561576570729889</v>
      </c>
      <c r="K25" s="33" t="n">
        <f aca="false">IF(OR(F25="",I25=""),"",F25-I25)</f>
        <v>-0.232197960395555</v>
      </c>
      <c r="L25" s="30" t="n">
        <f aca="false">IF($A25="","",SUMIFS(raw_data!$H:$H,raw_data!$B:$B,BASE_YM,raw_data!$G:$G,$A25))</f>
        <v>3138479</v>
      </c>
      <c r="M25" s="30" t="n">
        <f aca="false">IF($A25="","",(SUMIFS(raw_data!$I:$I,raw_data!$B:$B,BASE_YM,raw_data!$G:$G,$A25)+SUMIFS(raw_data!$J:$J,raw_data!$B:$B,BASE_YM,raw_data!$G:$G,$A25)))</f>
        <v>2609021</v>
      </c>
      <c r="N25" s="31" t="n">
        <f aca="false">IF(N(L25)=0,"",M25/L25)</f>
        <v>0.831301085653273</v>
      </c>
      <c r="O25" s="30" t="n">
        <f aca="false">IF($A25="","",SUMIFS(raw_data!$H:$H,raw_data!$B:$B,BASE_YM_PY,raw_data!$G:$G,$A25))</f>
        <v>3301040</v>
      </c>
      <c r="P25" s="30" t="n">
        <f aca="false">IF($A25="","",(SUMIFS(raw_data!$I:$I,raw_data!$B:$B,BASE_YM_PY,raw_data!$G:$G,$A25)+SUMIFS(raw_data!$J:$J,raw_data!$B:$B,BASE_YM_PY,raw_data!$G:$G,$A25)))</f>
        <v>4345798</v>
      </c>
      <c r="Q25" s="31" t="n">
        <f aca="false">IF(N(O25)=0,"",P25/O25)</f>
        <v>1.31649358989894</v>
      </c>
      <c r="R25" s="32" t="n">
        <f aca="false">IF(N(O25)=0,"",L25/O25-1)</f>
        <v>-0.049245389331847</v>
      </c>
      <c r="S25" s="33" t="n">
        <f aca="false">IF(OR(N25="",Q25=""),"",N25-Q25)</f>
        <v>-0.485192504245668</v>
      </c>
      <c r="T25" s="38" t="n">
        <f aca="false">IF(N(D25)&gt;0,RANK(D25,D$2:D$1001)+COUNTIF(D$2:D25,D25)-1,"")</f>
        <v>410</v>
      </c>
      <c r="U25" s="38" t="n">
        <f aca="false">IF(N(D25)&gt;0,IF(D25&gt;=LR_MIN_SHARE*SUM(D$2:D$1001),F25,-1),-1)</f>
        <v>-1</v>
      </c>
      <c r="V25" s="0" t="str">
        <f aca="false">IF(U25&lt;0,"",RANK(U25,U$2:U$1001)+COUNTIF(U$2:U25,U25)-1)</f>
        <v/>
      </c>
      <c r="W25" s="38" t="n">
        <f aca="false">IF(N(L25)&gt;0,RANK(L25,L$2:L$1001)+COUNTIF(L$2:L25,L25)-1,"")</f>
        <v>413</v>
      </c>
      <c r="X25" s="38" t="n">
        <f aca="false">IF(N(L25)&gt;0,IF(L25&gt;=LR_MIN_SHARE*SUM(L$2:L$1001),N25,-1),-1)</f>
        <v>-1</v>
      </c>
      <c r="Y25" s="0" t="str">
        <f aca="false">IF(X25&lt;0,"",RANK(X25,X$2:X$1001)+COUNTIF(X$2:X25,X25)-1)</f>
        <v/>
      </c>
      <c r="AA25" s="0" t="str">
        <f aca="false">IF($A25="","",IF(COUNTIF($B$2:$B25,$B25)=1,1,""))</f>
        <v/>
      </c>
      <c r="AB25" s="0" t="str">
        <f aca="false">IF(AA25=1,SUMIF($B$2:$B$1001,$B25,$D$2:$D$1001),"")</f>
        <v/>
      </c>
      <c r="AC25" s="0" t="str">
        <f aca="false">IF(AA25=1,RANK(AB25,$AB$2:$AB$1001)+COUNTIF($AB$2:$AB25,AB25)-1,"")</f>
        <v/>
      </c>
      <c r="AD25" s="38" t="n">
        <f aca="false">IF($A25="","",COUNTIF(raw_data!$G:$G,$A25))</f>
        <v>40</v>
      </c>
      <c r="AE25" s="38" t="n">
        <f aca="false">IF($A25="","",IF(COUNTIF($A$2:$A$1001,$A25)&gt;1,1,0))</f>
        <v>0</v>
      </c>
    </row>
    <row r="26" customFormat="false" ht="15" hidden="false" customHeight="false" outlineLevel="0" collapsed="false">
      <c r="A26" s="0" t="str">
        <f aca="false">IF(code_master!$A26="","",code_master!$A26)</f>
        <v>CV0025</v>
      </c>
      <c r="B26" s="0" t="str">
        <f aca="false">IF($A26="","",code_master!$C26&amp;"")</f>
        <v>상해</v>
      </c>
      <c r="C26" s="0" t="str">
        <f aca="false">IF($A26="","",code_master!$B26&amp;"")</f>
        <v>화상진단비(간편)</v>
      </c>
      <c r="D26" s="30" t="n">
        <f aca="false">IF($A26="","",SUMIFS(raw_data!$H:$H,raw_data!$A:$A,"&gt;="&amp;UY_START,raw_data!$A:$A,"&lt;="&amp;BASE_YM,raw_data!$B:$B,"&lt;="&amp;BASE_YM,raw_data!$G:$G,$A26))</f>
        <v>94055844</v>
      </c>
      <c r="E26" s="30" t="n">
        <f aca="false">IF($A26="","",(SUMIFS(raw_data!$I:$I,raw_data!$A:$A,"&gt;="&amp;UY_START,raw_data!$A:$A,"&lt;="&amp;BASE_YM,raw_data!$B:$B,"&lt;="&amp;BASE_YM,raw_data!$G:$G,$A26)+SUMIFS(raw_data!$J:$J,raw_data!$A:$A,"&gt;="&amp;UY_START,raw_data!$A:$A,"&lt;="&amp;BASE_YM,raw_data!$B:$B,"&lt;="&amp;BASE_YM,raw_data!$G:$G,$A26)))</f>
        <v>49212717</v>
      </c>
      <c r="F26" s="31" t="n">
        <f aca="false">IF(N(D26)=0,"",E26/D26)</f>
        <v>0.523228700175185</v>
      </c>
      <c r="G26" s="30" t="n">
        <f aca="false">IF($A26="","",SUMIFS(raw_data!$H:$H,raw_data!$A:$A,"&gt;="&amp;UY_START_PY,raw_data!$A:$A,"&lt;="&amp;BASE_YM_PY,raw_data!$B:$B,"&lt;="&amp;BASE_YM_PY,raw_data!$G:$G,$A26))</f>
        <v>95050998</v>
      </c>
      <c r="H26" s="30" t="n">
        <f aca="false">IF($A26="","",(SUMIFS(raw_data!$I:$I,raw_data!$A:$A,"&gt;="&amp;UY_START_PY,raw_data!$A:$A,"&lt;="&amp;BASE_YM_PY,raw_data!$B:$B,"&lt;="&amp;BASE_YM_PY,raw_data!$G:$G,$A26)+SUMIFS(raw_data!$J:$J,raw_data!$A:$A,"&gt;="&amp;UY_START_PY,raw_data!$A:$A,"&lt;="&amp;BASE_YM_PY,raw_data!$B:$B,"&lt;="&amp;BASE_YM_PY,raw_data!$G:$G,$A26)))</f>
        <v>66417641</v>
      </c>
      <c r="I26" s="31" t="n">
        <f aca="false">IF(N(G26)=0,"",H26/G26)</f>
        <v>0.698757955176862</v>
      </c>
      <c r="J26" s="32" t="n">
        <f aca="false">IF(N(G26)=0,"",D26/G26-1)</f>
        <v>-0.0104696849158806</v>
      </c>
      <c r="K26" s="33" t="n">
        <f aca="false">IF(OR(F26="",I26=""),"",F26-I26)</f>
        <v>-0.175529255001677</v>
      </c>
      <c r="L26" s="30" t="n">
        <f aca="false">IF($A26="","",SUMIFS(raw_data!$H:$H,raw_data!$B:$B,BASE_YM,raw_data!$G:$G,$A26))</f>
        <v>38163750</v>
      </c>
      <c r="M26" s="30" t="n">
        <f aca="false">IF($A26="","",(SUMIFS(raw_data!$I:$I,raw_data!$B:$B,BASE_YM,raw_data!$G:$G,$A26)+SUMIFS(raw_data!$J:$J,raw_data!$B:$B,BASE_YM,raw_data!$G:$G,$A26)))</f>
        <v>20052260</v>
      </c>
      <c r="N26" s="31" t="n">
        <f aca="false">IF(N(L26)=0,"",M26/L26)</f>
        <v>0.525426877599817</v>
      </c>
      <c r="O26" s="30" t="n">
        <f aca="false">IF($A26="","",SUMIFS(raw_data!$H:$H,raw_data!$B:$B,BASE_YM_PY,raw_data!$G:$G,$A26))</f>
        <v>40139508</v>
      </c>
      <c r="P26" s="30" t="n">
        <f aca="false">IF($A26="","",(SUMIFS(raw_data!$I:$I,raw_data!$B:$B,BASE_YM_PY,raw_data!$G:$G,$A26)+SUMIFS(raw_data!$J:$J,raw_data!$B:$B,BASE_YM_PY,raw_data!$G:$G,$A26)))</f>
        <v>35296864</v>
      </c>
      <c r="Q26" s="31" t="n">
        <f aca="false">IF(N(O26)=0,"",P26/O26)</f>
        <v>0.879354674701045</v>
      </c>
      <c r="R26" s="32" t="n">
        <f aca="false">IF(N(O26)=0,"",L26/O26-1)</f>
        <v>-0.0492222774628927</v>
      </c>
      <c r="S26" s="33" t="n">
        <f aca="false">IF(OR(N26="",Q26=""),"",N26-Q26)</f>
        <v>-0.353927797101229</v>
      </c>
      <c r="T26" s="38" t="n">
        <f aca="false">IF(N(D26)&gt;0,RANK(D26,D$2:D$1001)+COUNTIF(D$2:D26,D26)-1,"")</f>
        <v>52</v>
      </c>
      <c r="U26" s="40" t="n">
        <f aca="false">IF(N(D26)&gt;0,IF(D26&gt;=LR_MIN_SHARE*SUM(D$2:D$1001),F26,-1),-1)</f>
        <v>0.523228700175185</v>
      </c>
      <c r="V26" s="38" t="n">
        <f aca="false">IF(U26&lt;0,"",RANK(U26,U$2:U$1001)+COUNTIF(U$2:U26,U26)-1)</f>
        <v>201</v>
      </c>
      <c r="W26" s="38" t="n">
        <f aca="false">IF(N(L26)&gt;0,RANK(L26,L$2:L$1001)+COUNTIF(L$2:L26,L26)-1,"")</f>
        <v>52</v>
      </c>
      <c r="X26" s="40" t="n">
        <f aca="false">IF(N(L26)&gt;0,IF(L26&gt;=LR_MIN_SHARE*SUM(L$2:L$1001),N26,-1),-1)</f>
        <v>0.525426877599817</v>
      </c>
      <c r="Y26" s="38" t="n">
        <f aca="false">IF(X26&lt;0,"",RANK(X26,X$2:X$1001)+COUNTIF(X$2:X26,X26)-1)</f>
        <v>265</v>
      </c>
      <c r="AA26" s="0" t="str">
        <f aca="false">IF($A26="","",IF(COUNTIF($B$2:$B26,$B26)=1,1,""))</f>
        <v/>
      </c>
      <c r="AB26" s="0" t="str">
        <f aca="false">IF(AA26=1,SUMIF($B$2:$B$1001,$B26,$D$2:$D$1001),"")</f>
        <v/>
      </c>
      <c r="AC26" s="0" t="str">
        <f aca="false">IF(AA26=1,RANK(AB26,$AB$2:$AB$1001)+COUNTIF($AB$2:$AB26,AB26)-1,"")</f>
        <v/>
      </c>
      <c r="AD26" s="38" t="n">
        <f aca="false">IF($A26="","",COUNTIF(raw_data!$G:$G,$A26))</f>
        <v>40</v>
      </c>
      <c r="AE26" s="38" t="n">
        <f aca="false">IF($A26="","",IF(COUNTIF($A$2:$A$1001,$A26)&gt;1,1,0))</f>
        <v>0</v>
      </c>
    </row>
    <row r="27" customFormat="false" ht="15" hidden="false" customHeight="false" outlineLevel="0" collapsed="false">
      <c r="A27" s="0" t="str">
        <f aca="false">IF(code_master!$A27="","",code_master!$A27)</f>
        <v>CV0026</v>
      </c>
      <c r="B27" s="0" t="str">
        <f aca="false">IF($A27="","",code_master!$C27&amp;"")</f>
        <v>사망</v>
      </c>
      <c r="C27" s="0" t="str">
        <f aca="false">IF($A27="","",code_master!$B27&amp;"")</f>
        <v>재해사망(비갱신형)</v>
      </c>
      <c r="D27" s="30" t="n">
        <f aca="false">IF($A27="","",SUMIFS(raw_data!$H:$H,raw_data!$A:$A,"&gt;="&amp;UY_START,raw_data!$A:$A,"&lt;="&amp;BASE_YM,raw_data!$B:$B,"&lt;="&amp;BASE_YM,raw_data!$G:$G,$A27))</f>
        <v>21837118</v>
      </c>
      <c r="E27" s="30" t="n">
        <f aca="false">IF($A27="","",(SUMIFS(raw_data!$I:$I,raw_data!$A:$A,"&gt;="&amp;UY_START,raw_data!$A:$A,"&lt;="&amp;BASE_YM,raw_data!$B:$B,"&lt;="&amp;BASE_YM,raw_data!$G:$G,$A27)+SUMIFS(raw_data!$J:$J,raw_data!$A:$A,"&gt;="&amp;UY_START,raw_data!$A:$A,"&lt;="&amp;BASE_YM,raw_data!$B:$B,"&lt;="&amp;BASE_YM,raw_data!$G:$G,$A27)))</f>
        <v>11116543</v>
      </c>
      <c r="F27" s="31" t="n">
        <f aca="false">IF(N(D27)=0,"",E27/D27)</f>
        <v>0.509066397864407</v>
      </c>
      <c r="G27" s="30" t="n">
        <f aca="false">IF($A27="","",SUMIFS(raw_data!$H:$H,raw_data!$A:$A,"&gt;="&amp;UY_START_PY,raw_data!$A:$A,"&lt;="&amp;BASE_YM_PY,raw_data!$B:$B,"&lt;="&amp;BASE_YM_PY,raw_data!$G:$G,$A27))</f>
        <v>23774594</v>
      </c>
      <c r="H27" s="30" t="n">
        <f aca="false">IF($A27="","",(SUMIFS(raw_data!$I:$I,raw_data!$A:$A,"&gt;="&amp;UY_START_PY,raw_data!$A:$A,"&lt;="&amp;BASE_YM_PY,raw_data!$B:$B,"&lt;="&amp;BASE_YM_PY,raw_data!$G:$G,$A27)+SUMIFS(raw_data!$J:$J,raw_data!$A:$A,"&gt;="&amp;UY_START_PY,raw_data!$A:$A,"&lt;="&amp;BASE_YM_PY,raw_data!$B:$B,"&lt;="&amp;BASE_YM_PY,raw_data!$G:$G,$A27)))</f>
        <v>11149480</v>
      </c>
      <c r="I27" s="31" t="n">
        <f aca="false">IF(N(G27)=0,"",H27/G27)</f>
        <v>0.468966157739644</v>
      </c>
      <c r="J27" s="32" t="n">
        <f aca="false">IF(N(G27)=0,"",D27/G27-1)</f>
        <v>-0.0814935472715118</v>
      </c>
      <c r="K27" s="33" t="n">
        <f aca="false">IF(OR(F27="",I27=""),"",F27-I27)</f>
        <v>0.0401002401247626</v>
      </c>
      <c r="L27" s="30" t="n">
        <f aca="false">IF($A27="","",SUMIFS(raw_data!$H:$H,raw_data!$B:$B,BASE_YM,raw_data!$G:$G,$A27))</f>
        <v>8617857</v>
      </c>
      <c r="M27" s="30" t="n">
        <f aca="false">IF($A27="","",(SUMIFS(raw_data!$I:$I,raw_data!$B:$B,BASE_YM,raw_data!$G:$G,$A27)+SUMIFS(raw_data!$J:$J,raw_data!$B:$B,BASE_YM,raw_data!$G:$G,$A27)))</f>
        <v>4964983</v>
      </c>
      <c r="N27" s="31" t="n">
        <f aca="false">IF(N(L27)=0,"",M27/L27)</f>
        <v>0.576127336529256</v>
      </c>
      <c r="O27" s="30" t="n">
        <f aca="false">IF($A27="","",SUMIFS(raw_data!$H:$H,raw_data!$B:$B,BASE_YM_PY,raw_data!$G:$G,$A27))</f>
        <v>9751325</v>
      </c>
      <c r="P27" s="30" t="n">
        <f aca="false">IF($A27="","",(SUMIFS(raw_data!$I:$I,raw_data!$B:$B,BASE_YM_PY,raw_data!$G:$G,$A27)+SUMIFS(raw_data!$J:$J,raw_data!$B:$B,BASE_YM_PY,raw_data!$G:$G,$A27)))</f>
        <v>5160038</v>
      </c>
      <c r="Q27" s="31" t="n">
        <f aca="false">IF(N(O27)=0,"",P27/O27)</f>
        <v>0.529162754805116</v>
      </c>
      <c r="R27" s="32" t="n">
        <f aca="false">IF(N(O27)=0,"",L27/O27-1)</f>
        <v>-0.116237331849774</v>
      </c>
      <c r="S27" s="33" t="n">
        <f aca="false">IF(OR(N27="",Q27=""),"",N27-Q27)</f>
        <v>0.0469645817241393</v>
      </c>
      <c r="T27" s="38" t="n">
        <f aca="false">IF(N(D27)&gt;0,RANK(D27,D$2:D$1001)+COUNTIF(D$2:D27,D27)-1,"")</f>
        <v>241</v>
      </c>
      <c r="U27" s="40" t="n">
        <f aca="false">IF(N(D27)&gt;0,IF(D27&gt;=LR_MIN_SHARE*SUM(D$2:D$1001),F27,-1),-1)</f>
        <v>0.509066397864407</v>
      </c>
      <c r="V27" s="38" t="n">
        <f aca="false">IF(U27&lt;0,"",RANK(U27,U$2:U$1001)+COUNTIF(U$2:U27,U27)-1)</f>
        <v>220</v>
      </c>
      <c r="W27" s="38" t="n">
        <f aca="false">IF(N(L27)&gt;0,RANK(L27,L$2:L$1001)+COUNTIF(L$2:L27,L27)-1,"")</f>
        <v>241</v>
      </c>
      <c r="X27" s="40" t="n">
        <f aca="false">IF(N(L27)&gt;0,IF(L27&gt;=LR_MIN_SHARE*SUM(L$2:L$1001),N27,-1),-1)</f>
        <v>0.576127336529256</v>
      </c>
      <c r="Y27" s="38" t="n">
        <f aca="false">IF(X27&lt;0,"",RANK(X27,X$2:X$1001)+COUNTIF(X$2:X27,X27)-1)</f>
        <v>228</v>
      </c>
      <c r="AA27" s="0" t="str">
        <f aca="false">IF($A27="","",IF(COUNTIF($B$2:$B27,$B27)=1,1,""))</f>
        <v/>
      </c>
      <c r="AB27" s="0" t="str">
        <f aca="false">IF(AA27=1,SUMIF($B$2:$B$1001,$B27,$D$2:$D$1001),"")</f>
        <v/>
      </c>
      <c r="AC27" s="0" t="str">
        <f aca="false">IF(AA27=1,RANK(AB27,$AB$2:$AB$1001)+COUNTIF($AB$2:$AB27,AB27)-1,"")</f>
        <v/>
      </c>
      <c r="AD27" s="38" t="n">
        <f aca="false">IF($A27="","",COUNTIF(raw_data!$G:$G,$A27))</f>
        <v>40</v>
      </c>
      <c r="AE27" s="38" t="n">
        <f aca="false">IF($A27="","",IF(COUNTIF($A$2:$A$1001,$A27)&gt;1,1,0))</f>
        <v>0</v>
      </c>
    </row>
    <row r="28" customFormat="false" ht="15" hidden="false" customHeight="false" outlineLevel="0" collapsed="false">
      <c r="A28" s="0" t="str">
        <f aca="false">IF(code_master!$A28="","",code_master!$A28)</f>
        <v>CV0027</v>
      </c>
      <c r="B28" s="0" t="str">
        <f aca="false">IF($A28="","",code_master!$C28&amp;"")</f>
        <v>뇌혈관</v>
      </c>
      <c r="C28" s="0" t="str">
        <f aca="false">IF($A28="","",code_master!$B28&amp;"")</f>
        <v>뇌혈관질환진단비(20년만기)</v>
      </c>
      <c r="D28" s="30" t="n">
        <f aca="false">IF($A28="","",SUMIFS(raw_data!$H:$H,raw_data!$A:$A,"&gt;="&amp;UY_START,raw_data!$A:$A,"&lt;="&amp;BASE_YM,raw_data!$B:$B,"&lt;="&amp;BASE_YM,raw_data!$G:$G,$A28))</f>
        <v>12795127</v>
      </c>
      <c r="E28" s="30" t="n">
        <f aca="false">IF($A28="","",(SUMIFS(raw_data!$I:$I,raw_data!$A:$A,"&gt;="&amp;UY_START,raw_data!$A:$A,"&lt;="&amp;BASE_YM,raw_data!$B:$B,"&lt;="&amp;BASE_YM,raw_data!$G:$G,$A28)+SUMIFS(raw_data!$J:$J,raw_data!$A:$A,"&gt;="&amp;UY_START,raw_data!$A:$A,"&lt;="&amp;BASE_YM,raw_data!$B:$B,"&lt;="&amp;BASE_YM,raw_data!$G:$G,$A28)))</f>
        <v>3597847</v>
      </c>
      <c r="F28" s="31" t="n">
        <f aca="false">IF(N(D28)=0,"",E28/D28)</f>
        <v>0.28118884634752</v>
      </c>
      <c r="G28" s="30" t="n">
        <f aca="false">IF($A28="","",SUMIFS(raw_data!$H:$H,raw_data!$A:$A,"&gt;="&amp;UY_START_PY,raw_data!$A:$A,"&lt;="&amp;BASE_YM_PY,raw_data!$B:$B,"&lt;="&amp;BASE_YM_PY,raw_data!$G:$G,$A28))</f>
        <v>14742870</v>
      </c>
      <c r="H28" s="30" t="n">
        <f aca="false">IF($A28="","",(SUMIFS(raw_data!$I:$I,raw_data!$A:$A,"&gt;="&amp;UY_START_PY,raw_data!$A:$A,"&lt;="&amp;BASE_YM_PY,raw_data!$B:$B,"&lt;="&amp;BASE_YM_PY,raw_data!$G:$G,$A28)+SUMIFS(raw_data!$J:$J,raw_data!$A:$A,"&gt;="&amp;UY_START_PY,raw_data!$A:$A,"&lt;="&amp;BASE_YM_PY,raw_data!$B:$B,"&lt;="&amp;BASE_YM_PY,raw_data!$G:$G,$A28)))</f>
        <v>4236202</v>
      </c>
      <c r="I28" s="31" t="n">
        <f aca="false">IF(N(G28)=0,"",H28/G28)</f>
        <v>0.287339032359371</v>
      </c>
      <c r="J28" s="32" t="n">
        <f aca="false">IF(N(G28)=0,"",D28/G28-1)</f>
        <v>-0.132114235559291</v>
      </c>
      <c r="K28" s="33" t="n">
        <f aca="false">IF(OR(F28="",I28=""),"",F28-I28)</f>
        <v>-0.00615018601185136</v>
      </c>
      <c r="L28" s="30" t="n">
        <f aca="false">IF($A28="","",SUMIFS(raw_data!$H:$H,raw_data!$B:$B,BASE_YM,raw_data!$G:$G,$A28))</f>
        <v>5159061</v>
      </c>
      <c r="M28" s="30" t="n">
        <f aca="false">IF($A28="","",(SUMIFS(raw_data!$I:$I,raw_data!$B:$B,BASE_YM,raw_data!$G:$G,$A28)+SUMIFS(raw_data!$J:$J,raw_data!$B:$B,BASE_YM,raw_data!$G:$G,$A28)))</f>
        <v>1954809</v>
      </c>
      <c r="N28" s="31" t="n">
        <f aca="false">IF(N(L28)=0,"",M28/L28)</f>
        <v>0.378907905915437</v>
      </c>
      <c r="O28" s="30" t="n">
        <f aca="false">IF($A28="","",SUMIFS(raw_data!$H:$H,raw_data!$B:$B,BASE_YM_PY,raw_data!$G:$G,$A28))</f>
        <v>5650871</v>
      </c>
      <c r="P28" s="30" t="n">
        <f aca="false">IF($A28="","",(SUMIFS(raw_data!$I:$I,raw_data!$B:$B,BASE_YM_PY,raw_data!$G:$G,$A28)+SUMIFS(raw_data!$J:$J,raw_data!$B:$B,BASE_YM_PY,raw_data!$G:$G,$A28)))</f>
        <v>1791631</v>
      </c>
      <c r="Q28" s="31" t="n">
        <f aca="false">IF(N(O28)=0,"",P28/O28)</f>
        <v>0.31705395504516</v>
      </c>
      <c r="R28" s="32" t="n">
        <f aca="false">IF(N(O28)=0,"",L28/O28-1)</f>
        <v>-0.0870326008149894</v>
      </c>
      <c r="S28" s="33" t="n">
        <f aca="false">IF(OR(N28="",Q28=""),"",N28-Q28)</f>
        <v>0.0618539508702766</v>
      </c>
      <c r="T28" s="38" t="n">
        <f aca="false">IF(N(D28)&gt;0,RANK(D28,D$2:D$1001)+COUNTIF(D$2:D28,D28)-1,"")</f>
        <v>341</v>
      </c>
      <c r="U28" s="40" t="n">
        <f aca="false">IF(N(D28)&gt;0,IF(D28&gt;=LR_MIN_SHARE*SUM(D$2:D$1001),F28,-1),-1)</f>
        <v>0.28118884634752</v>
      </c>
      <c r="V28" s="38" t="n">
        <f aca="false">IF(U28&lt;0,"",RANK(U28,U$2:U$1001)+COUNTIF(U$2:U28,U28)-1)</f>
        <v>362</v>
      </c>
      <c r="W28" s="38" t="n">
        <f aca="false">IF(N(L28)&gt;0,RANK(L28,L$2:L$1001)+COUNTIF(L$2:L28,L28)-1,"")</f>
        <v>335</v>
      </c>
      <c r="X28" s="40" t="n">
        <f aca="false">IF(N(L28)&gt;0,IF(L28&gt;=LR_MIN_SHARE*SUM(L$2:L$1001),N28,-1),-1)</f>
        <v>0.378907905915437</v>
      </c>
      <c r="Y28" s="38" t="n">
        <f aca="false">IF(X28&lt;0,"",RANK(X28,X$2:X$1001)+COUNTIF(X$2:X28,X28)-1)</f>
        <v>339</v>
      </c>
      <c r="AA28" s="0" t="str">
        <f aca="false">IF($A28="","",IF(COUNTIF($B$2:$B28,$B28)=1,1,""))</f>
        <v/>
      </c>
      <c r="AB28" s="0" t="str">
        <f aca="false">IF(AA28=1,SUMIF($B$2:$B$1001,$B28,$D$2:$D$1001),"")</f>
        <v/>
      </c>
      <c r="AC28" s="0" t="str">
        <f aca="false">IF(AA28=1,RANK(AB28,$AB$2:$AB$1001)+COUNTIF($AB$2:$AB28,AB28)-1,"")</f>
        <v/>
      </c>
      <c r="AD28" s="38" t="n">
        <f aca="false">IF($A28="","",COUNTIF(raw_data!$G:$G,$A28))</f>
        <v>40</v>
      </c>
      <c r="AE28" s="38" t="n">
        <f aca="false">IF($A28="","",IF(COUNTIF($A$2:$A$1001,$A28)&gt;1,1,0))</f>
        <v>0</v>
      </c>
    </row>
    <row r="29" customFormat="false" ht="15" hidden="false" customHeight="false" outlineLevel="0" collapsed="false">
      <c r="A29" s="0" t="str">
        <f aca="false">IF(code_master!$A29="","",code_master!$A29)</f>
        <v>CV0028</v>
      </c>
      <c r="B29" s="0" t="str">
        <f aca="false">IF($A29="","",code_master!$C29&amp;"")</f>
        <v>사망</v>
      </c>
      <c r="C29" s="0" t="str">
        <f aca="false">IF($A29="","",code_master!$B29&amp;"")</f>
        <v>질병사망(비갱신형)</v>
      </c>
      <c r="D29" s="30" t="n">
        <f aca="false">IF($A29="","",SUMIFS(raw_data!$H:$H,raw_data!$A:$A,"&gt;="&amp;UY_START,raw_data!$A:$A,"&lt;="&amp;BASE_YM,raw_data!$B:$B,"&lt;="&amp;BASE_YM,raw_data!$G:$G,$A29))</f>
        <v>30711701</v>
      </c>
      <c r="E29" s="30" t="n">
        <f aca="false">IF($A29="","",(SUMIFS(raw_data!$I:$I,raw_data!$A:$A,"&gt;="&amp;UY_START,raw_data!$A:$A,"&lt;="&amp;BASE_YM,raw_data!$B:$B,"&lt;="&amp;BASE_YM,raw_data!$G:$G,$A29)+SUMIFS(raw_data!$J:$J,raw_data!$A:$A,"&gt;="&amp;UY_START,raw_data!$A:$A,"&lt;="&amp;BASE_YM,raw_data!$B:$B,"&lt;="&amp;BASE_YM,raw_data!$G:$G,$A29)))</f>
        <v>19603486</v>
      </c>
      <c r="F29" s="31" t="n">
        <f aca="false">IF(N(D29)=0,"",E29/D29)</f>
        <v>0.63830674829766</v>
      </c>
      <c r="G29" s="30" t="n">
        <f aca="false">IF($A29="","",SUMIFS(raw_data!$H:$H,raw_data!$A:$A,"&gt;="&amp;UY_START_PY,raw_data!$A:$A,"&lt;="&amp;BASE_YM_PY,raw_data!$B:$B,"&lt;="&amp;BASE_YM_PY,raw_data!$G:$G,$A29))</f>
        <v>29966466</v>
      </c>
      <c r="H29" s="30" t="n">
        <f aca="false">IF($A29="","",(SUMIFS(raw_data!$I:$I,raw_data!$A:$A,"&gt;="&amp;UY_START_PY,raw_data!$A:$A,"&lt;="&amp;BASE_YM_PY,raw_data!$B:$B,"&lt;="&amp;BASE_YM_PY,raw_data!$G:$G,$A29)+SUMIFS(raw_data!$J:$J,raw_data!$A:$A,"&gt;="&amp;UY_START_PY,raw_data!$A:$A,"&lt;="&amp;BASE_YM_PY,raw_data!$B:$B,"&lt;="&amp;BASE_YM_PY,raw_data!$G:$G,$A29)))</f>
        <v>18051748</v>
      </c>
      <c r="I29" s="31" t="n">
        <f aca="false">IF(N(G29)=0,"",H29/G29)</f>
        <v>0.60239829414653</v>
      </c>
      <c r="J29" s="32" t="n">
        <f aca="false">IF(N(G29)=0,"",D29/G29-1)</f>
        <v>0.0248689651959628</v>
      </c>
      <c r="K29" s="33" t="n">
        <f aca="false">IF(OR(F29="",I29=""),"",F29-I29)</f>
        <v>0.0359084541511299</v>
      </c>
      <c r="L29" s="30" t="n">
        <f aca="false">IF($A29="","",SUMIFS(raw_data!$H:$H,raw_data!$B:$B,BASE_YM,raw_data!$G:$G,$A29))</f>
        <v>12656403</v>
      </c>
      <c r="M29" s="30" t="n">
        <f aca="false">IF($A29="","",(SUMIFS(raw_data!$I:$I,raw_data!$B:$B,BASE_YM,raw_data!$G:$G,$A29)+SUMIFS(raw_data!$J:$J,raw_data!$B:$B,BASE_YM,raw_data!$G:$G,$A29)))</f>
        <v>10865947</v>
      </c>
      <c r="N29" s="31" t="n">
        <f aca="false">IF(N(L29)=0,"",M29/L29)</f>
        <v>0.85853358177675</v>
      </c>
      <c r="O29" s="30" t="n">
        <f aca="false">IF($A29="","",SUMIFS(raw_data!$H:$H,raw_data!$B:$B,BASE_YM_PY,raw_data!$G:$G,$A29))</f>
        <v>11520189</v>
      </c>
      <c r="P29" s="30" t="n">
        <f aca="false">IF($A29="","",(SUMIFS(raw_data!$I:$I,raw_data!$B:$B,BASE_YM_PY,raw_data!$G:$G,$A29)+SUMIFS(raw_data!$J:$J,raw_data!$B:$B,BASE_YM_PY,raw_data!$G:$G,$A29)))</f>
        <v>8188951</v>
      </c>
      <c r="Q29" s="31" t="n">
        <f aca="false">IF(N(O29)=0,"",P29/O29)</f>
        <v>0.710834778839132</v>
      </c>
      <c r="R29" s="32" t="n">
        <f aca="false">IF(N(O29)=0,"",L29/O29-1)</f>
        <v>0.0986280693832367</v>
      </c>
      <c r="S29" s="33" t="n">
        <f aca="false">IF(OR(N29="",Q29=""),"",N29-Q29)</f>
        <v>0.147698802937618</v>
      </c>
      <c r="T29" s="38" t="n">
        <f aca="false">IF(N(D29)&gt;0,RANK(D29,D$2:D$1001)+COUNTIF(D$2:D29,D29)-1,"")</f>
        <v>190</v>
      </c>
      <c r="U29" s="40" t="n">
        <f aca="false">IF(N(D29)&gt;0,IF(D29&gt;=LR_MIN_SHARE*SUM(D$2:D$1001),F29,-1),-1)</f>
        <v>0.63830674829766</v>
      </c>
      <c r="V29" s="38" t="n">
        <f aca="false">IF(U29&lt;0,"",RANK(U29,U$2:U$1001)+COUNTIF(U$2:U29,U29)-1)</f>
        <v>117</v>
      </c>
      <c r="W29" s="38" t="n">
        <f aca="false">IF(N(L29)&gt;0,RANK(L29,L$2:L$1001)+COUNTIF(L$2:L29,L29)-1,"")</f>
        <v>181</v>
      </c>
      <c r="X29" s="40" t="n">
        <f aca="false">IF(N(L29)&gt;0,IF(L29&gt;=LR_MIN_SHARE*SUM(L$2:L$1001),N29,-1),-1)</f>
        <v>0.85853358177675</v>
      </c>
      <c r="Y29" s="38" t="n">
        <f aca="false">IF(X29&lt;0,"",RANK(X29,X$2:X$1001)+COUNTIF(X$2:X29,X29)-1)</f>
        <v>76</v>
      </c>
      <c r="AA29" s="0" t="str">
        <f aca="false">IF($A29="","",IF(COUNTIF($B$2:$B29,$B29)=1,1,""))</f>
        <v/>
      </c>
      <c r="AB29" s="0" t="str">
        <f aca="false">IF(AA29=1,SUMIF($B$2:$B$1001,$B29,$D$2:$D$1001),"")</f>
        <v/>
      </c>
      <c r="AC29" s="0" t="str">
        <f aca="false">IF(AA29=1,RANK(AB29,$AB$2:$AB$1001)+COUNTIF($AB$2:$AB29,AB29)-1,"")</f>
        <v/>
      </c>
      <c r="AD29" s="38" t="n">
        <f aca="false">IF($A29="","",COUNTIF(raw_data!$G:$G,$A29))</f>
        <v>40</v>
      </c>
      <c r="AE29" s="38" t="n">
        <f aca="false">IF($A29="","",IF(COUNTIF($A$2:$A$1001,$A29)&gt;1,1,0))</f>
        <v>0</v>
      </c>
    </row>
    <row r="30" customFormat="false" ht="15" hidden="false" customHeight="false" outlineLevel="0" collapsed="false">
      <c r="A30" s="0" t="str">
        <f aca="false">IF(code_master!$A30="","",code_master!$A30)</f>
        <v>CV0029</v>
      </c>
      <c r="B30" s="0" t="str">
        <f aca="false">IF($A30="","",code_master!$C30&amp;"")</f>
        <v>사망</v>
      </c>
      <c r="C30" s="0" t="str">
        <f aca="false">IF($A30="","",code_master!$B30&amp;"")</f>
        <v>상해사망Ⅱ</v>
      </c>
      <c r="D30" s="30" t="n">
        <f aca="false">IF($A30="","",SUMIFS(raw_data!$H:$H,raw_data!$A:$A,"&gt;="&amp;UY_START,raw_data!$A:$A,"&lt;="&amp;BASE_YM,raw_data!$B:$B,"&lt;="&amp;BASE_YM,raw_data!$G:$G,$A30))</f>
        <v>17504786</v>
      </c>
      <c r="E30" s="30" t="n">
        <f aca="false">IF($A30="","",(SUMIFS(raw_data!$I:$I,raw_data!$A:$A,"&gt;="&amp;UY_START,raw_data!$A:$A,"&lt;="&amp;BASE_YM,raw_data!$B:$B,"&lt;="&amp;BASE_YM,raw_data!$G:$G,$A30)+SUMIFS(raw_data!$J:$J,raw_data!$A:$A,"&gt;="&amp;UY_START,raw_data!$A:$A,"&lt;="&amp;BASE_YM,raw_data!$B:$B,"&lt;="&amp;BASE_YM,raw_data!$G:$G,$A30)))</f>
        <v>7597512</v>
      </c>
      <c r="F30" s="31" t="n">
        <f aca="false">IF(N(D30)=0,"",E30/D30)</f>
        <v>0.434024843262865</v>
      </c>
      <c r="G30" s="30" t="n">
        <f aca="false">IF($A30="","",SUMIFS(raw_data!$H:$H,raw_data!$A:$A,"&gt;="&amp;UY_START_PY,raw_data!$A:$A,"&lt;="&amp;BASE_YM_PY,raw_data!$B:$B,"&lt;="&amp;BASE_YM_PY,raw_data!$G:$G,$A30))</f>
        <v>19446919</v>
      </c>
      <c r="H30" s="30" t="n">
        <f aca="false">IF($A30="","",(SUMIFS(raw_data!$I:$I,raw_data!$A:$A,"&gt;="&amp;UY_START_PY,raw_data!$A:$A,"&lt;="&amp;BASE_YM_PY,raw_data!$B:$B,"&lt;="&amp;BASE_YM_PY,raw_data!$G:$G,$A30)+SUMIFS(raw_data!$J:$J,raw_data!$A:$A,"&gt;="&amp;UY_START_PY,raw_data!$A:$A,"&lt;="&amp;BASE_YM_PY,raw_data!$B:$B,"&lt;="&amp;BASE_YM_PY,raw_data!$G:$G,$A30)))</f>
        <v>6888430</v>
      </c>
      <c r="I30" s="31" t="n">
        <f aca="false">IF(N(G30)=0,"",H30/G30)</f>
        <v>0.354217035613713</v>
      </c>
      <c r="J30" s="32" t="n">
        <f aca="false">IF(N(G30)=0,"",D30/G30-1)</f>
        <v>-0.0998684161743051</v>
      </c>
      <c r="K30" s="33" t="n">
        <f aca="false">IF(OR(F30="",I30=""),"",F30-I30)</f>
        <v>0.079807807649152</v>
      </c>
      <c r="L30" s="30" t="n">
        <f aca="false">IF($A30="","",SUMIFS(raw_data!$H:$H,raw_data!$B:$B,BASE_YM,raw_data!$G:$G,$A30))</f>
        <v>7038507</v>
      </c>
      <c r="M30" s="30" t="n">
        <f aca="false">IF($A30="","",(SUMIFS(raw_data!$I:$I,raw_data!$B:$B,BASE_YM,raw_data!$G:$G,$A30)+SUMIFS(raw_data!$J:$J,raw_data!$B:$B,BASE_YM,raw_data!$G:$G,$A30)))</f>
        <v>3219858</v>
      </c>
      <c r="N30" s="31" t="n">
        <f aca="false">IF(N(L30)=0,"",M30/L30)</f>
        <v>0.457463209172059</v>
      </c>
      <c r="O30" s="30" t="n">
        <f aca="false">IF($A30="","",SUMIFS(raw_data!$H:$H,raw_data!$B:$B,BASE_YM_PY,raw_data!$G:$G,$A30))</f>
        <v>6960784</v>
      </c>
      <c r="P30" s="30" t="n">
        <f aca="false">IF($A30="","",(SUMIFS(raw_data!$I:$I,raw_data!$B:$B,BASE_YM_PY,raw_data!$G:$G,$A30)+SUMIFS(raw_data!$J:$J,raw_data!$B:$B,BASE_YM_PY,raw_data!$G:$G,$A30)))</f>
        <v>2934821</v>
      </c>
      <c r="Q30" s="31" t="n">
        <f aca="false">IF(N(O30)=0,"",P30/O30)</f>
        <v>0.421622190833676</v>
      </c>
      <c r="R30" s="32" t="n">
        <f aca="false">IF(N(O30)=0,"",L30/O30-1)</f>
        <v>0.0111658399398689</v>
      </c>
      <c r="S30" s="33" t="n">
        <f aca="false">IF(OR(N30="",Q30=""),"",N30-Q30)</f>
        <v>0.0358410183383826</v>
      </c>
      <c r="T30" s="38" t="n">
        <f aca="false">IF(N(D30)&gt;0,RANK(D30,D$2:D$1001)+COUNTIF(D$2:D30,D30)-1,"")</f>
        <v>280</v>
      </c>
      <c r="U30" s="40" t="n">
        <f aca="false">IF(N(D30)&gt;0,IF(D30&gt;=LR_MIN_SHARE*SUM(D$2:D$1001),F30,-1),-1)</f>
        <v>0.434024843262865</v>
      </c>
      <c r="V30" s="38" t="n">
        <f aca="false">IF(U30&lt;0,"",RANK(U30,U$2:U$1001)+COUNTIF(U$2:U30,U30)-1)</f>
        <v>280</v>
      </c>
      <c r="W30" s="38" t="n">
        <f aca="false">IF(N(L30)&gt;0,RANK(L30,L$2:L$1001)+COUNTIF(L$2:L30,L30)-1,"")</f>
        <v>274</v>
      </c>
      <c r="X30" s="40" t="n">
        <f aca="false">IF(N(L30)&gt;0,IF(L30&gt;=LR_MIN_SHARE*SUM(L$2:L$1001),N30,-1),-1)</f>
        <v>0.457463209172059</v>
      </c>
      <c r="Y30" s="38" t="n">
        <f aca="false">IF(X30&lt;0,"",RANK(X30,X$2:X$1001)+COUNTIF(X$2:X30,X30)-1)</f>
        <v>300</v>
      </c>
      <c r="AA30" s="0" t="str">
        <f aca="false">IF($A30="","",IF(COUNTIF($B$2:$B30,$B30)=1,1,""))</f>
        <v/>
      </c>
      <c r="AB30" s="0" t="str">
        <f aca="false">IF(AA30=1,SUMIF($B$2:$B$1001,$B30,$D$2:$D$1001),"")</f>
        <v/>
      </c>
      <c r="AC30" s="0" t="str">
        <f aca="false">IF(AA30=1,RANK(AB30,$AB$2:$AB$1001)+COUNTIF($AB$2:$AB30,AB30)-1,"")</f>
        <v/>
      </c>
      <c r="AD30" s="38" t="n">
        <f aca="false">IF($A30="","",COUNTIF(raw_data!$G:$G,$A30))</f>
        <v>40</v>
      </c>
      <c r="AE30" s="38" t="n">
        <f aca="false">IF($A30="","",IF(COUNTIF($A$2:$A$1001,$A30)&gt;1,1,0))</f>
        <v>0</v>
      </c>
    </row>
    <row r="31" customFormat="false" ht="15" hidden="false" customHeight="false" outlineLevel="0" collapsed="false">
      <c r="A31" s="0" t="str">
        <f aca="false">IF(code_master!$A31="","",code_master!$A31)</f>
        <v>CV0030</v>
      </c>
      <c r="B31" s="0" t="str">
        <f aca="false">IF($A31="","",code_master!$C31&amp;"")</f>
        <v>입원</v>
      </c>
      <c r="C31" s="0" t="str">
        <f aca="false">IF($A31="","",code_master!$B31&amp;"")</f>
        <v>중환자실입원일당(20년만기)</v>
      </c>
      <c r="D31" s="30" t="n">
        <f aca="false">IF($A31="","",SUMIFS(raw_data!$H:$H,raw_data!$A:$A,"&gt;="&amp;UY_START,raw_data!$A:$A,"&lt;="&amp;BASE_YM,raw_data!$B:$B,"&lt;="&amp;BASE_YM,raw_data!$G:$G,$A31))</f>
        <v>22004986</v>
      </c>
      <c r="E31" s="30" t="n">
        <f aca="false">IF($A31="","",(SUMIFS(raw_data!$I:$I,raw_data!$A:$A,"&gt;="&amp;UY_START,raw_data!$A:$A,"&lt;="&amp;BASE_YM,raw_data!$B:$B,"&lt;="&amp;BASE_YM,raw_data!$G:$G,$A31)+SUMIFS(raw_data!$J:$J,raw_data!$A:$A,"&gt;="&amp;UY_START,raw_data!$A:$A,"&lt;="&amp;BASE_YM,raw_data!$B:$B,"&lt;="&amp;BASE_YM,raw_data!$G:$G,$A31)))</f>
        <v>23048873</v>
      </c>
      <c r="F31" s="31" t="n">
        <f aca="false">IF(N(D31)=0,"",E31/D31)</f>
        <v>1.04743865776602</v>
      </c>
      <c r="G31" s="30" t="n">
        <f aca="false">IF($A31="","",SUMIFS(raw_data!$H:$H,raw_data!$A:$A,"&gt;="&amp;UY_START_PY,raw_data!$A:$A,"&lt;="&amp;BASE_YM_PY,raw_data!$B:$B,"&lt;="&amp;BASE_YM_PY,raw_data!$G:$G,$A31))</f>
        <v>20460497</v>
      </c>
      <c r="H31" s="30" t="n">
        <f aca="false">IF($A31="","",(SUMIFS(raw_data!$I:$I,raw_data!$A:$A,"&gt;="&amp;UY_START_PY,raw_data!$A:$A,"&lt;="&amp;BASE_YM_PY,raw_data!$B:$B,"&lt;="&amp;BASE_YM_PY,raw_data!$G:$G,$A31)+SUMIFS(raw_data!$J:$J,raw_data!$A:$A,"&gt;="&amp;UY_START_PY,raw_data!$A:$A,"&lt;="&amp;BASE_YM_PY,raw_data!$B:$B,"&lt;="&amp;BASE_YM_PY,raw_data!$G:$G,$A31)))</f>
        <v>20140956</v>
      </c>
      <c r="I31" s="31" t="n">
        <f aca="false">IF(N(G31)=0,"",H31/G31)</f>
        <v>0.984382539681221</v>
      </c>
      <c r="J31" s="32" t="n">
        <f aca="false">IF(N(G31)=0,"",D31/G31-1)</f>
        <v>0.07548638725638</v>
      </c>
      <c r="K31" s="33" t="n">
        <f aca="false">IF(OR(F31="",I31=""),"",F31-I31)</f>
        <v>0.0630561180847965</v>
      </c>
      <c r="L31" s="30" t="n">
        <f aca="false">IF($A31="","",SUMIFS(raw_data!$H:$H,raw_data!$B:$B,BASE_YM,raw_data!$G:$G,$A31))</f>
        <v>9455336</v>
      </c>
      <c r="M31" s="30" t="n">
        <f aca="false">IF($A31="","",(SUMIFS(raw_data!$I:$I,raw_data!$B:$B,BASE_YM,raw_data!$G:$G,$A31)+SUMIFS(raw_data!$J:$J,raw_data!$B:$B,BASE_YM,raw_data!$G:$G,$A31)))</f>
        <v>9845845</v>
      </c>
      <c r="N31" s="31" t="n">
        <f aca="false">IF(N(L31)=0,"",M31/L31)</f>
        <v>1.04130038319104</v>
      </c>
      <c r="O31" s="30" t="n">
        <f aca="false">IF($A31="","",SUMIFS(raw_data!$H:$H,raw_data!$B:$B,BASE_YM_PY,raw_data!$G:$G,$A31))</f>
        <v>8594399</v>
      </c>
      <c r="P31" s="30" t="n">
        <f aca="false">IF($A31="","",(SUMIFS(raw_data!$I:$I,raw_data!$B:$B,BASE_YM_PY,raw_data!$G:$G,$A31)+SUMIFS(raw_data!$J:$J,raw_data!$B:$B,BASE_YM_PY,raw_data!$G:$G,$A31)))</f>
        <v>10820430</v>
      </c>
      <c r="Q31" s="31" t="n">
        <f aca="false">IF(N(O31)=0,"",P31/O31)</f>
        <v>1.25900950142063</v>
      </c>
      <c r="R31" s="32" t="n">
        <f aca="false">IF(N(O31)=0,"",L31/O31-1)</f>
        <v>0.100174194844805</v>
      </c>
      <c r="S31" s="33" t="n">
        <f aca="false">IF(OR(N31="",Q31=""),"",N31-Q31)</f>
        <v>-0.217709118229598</v>
      </c>
      <c r="T31" s="38" t="n">
        <f aca="false">IF(N(D31)&gt;0,RANK(D31,D$2:D$1001)+COUNTIF(D$2:D31,D31)-1,"")</f>
        <v>238</v>
      </c>
      <c r="U31" s="40" t="n">
        <f aca="false">IF(N(D31)&gt;0,IF(D31&gt;=LR_MIN_SHARE*SUM(D$2:D$1001),F31,-1),-1)</f>
        <v>1.04743865776602</v>
      </c>
      <c r="V31" s="38" t="n">
        <f aca="false">IF(U31&lt;0,"",RANK(U31,U$2:U$1001)+COUNTIF(U$2:U31,U31)-1)</f>
        <v>11</v>
      </c>
      <c r="W31" s="38" t="n">
        <f aca="false">IF(N(L31)&gt;0,RANK(L31,L$2:L$1001)+COUNTIF(L$2:L31,L31)-1,"")</f>
        <v>225</v>
      </c>
      <c r="X31" s="40" t="n">
        <f aca="false">IF(N(L31)&gt;0,IF(L31&gt;=LR_MIN_SHARE*SUM(L$2:L$1001),N31,-1),-1)</f>
        <v>1.04130038319104</v>
      </c>
      <c r="Y31" s="38" t="n">
        <f aca="false">IF(X31&lt;0,"",RANK(X31,X$2:X$1001)+COUNTIF(X$2:X31,X31)-1)</f>
        <v>36</v>
      </c>
      <c r="AA31" s="0" t="str">
        <f aca="false">IF($A31="","",IF(COUNTIF($B$2:$B31,$B31)=1,1,""))</f>
        <v/>
      </c>
      <c r="AB31" s="0" t="str">
        <f aca="false">IF(AA31=1,SUMIF($B$2:$B$1001,$B31,$D$2:$D$1001),"")</f>
        <v/>
      </c>
      <c r="AC31" s="0" t="str">
        <f aca="false">IF(AA31=1,RANK(AB31,$AB$2:$AB$1001)+COUNTIF($AB$2:$AB31,AB31)-1,"")</f>
        <v/>
      </c>
      <c r="AD31" s="38" t="n">
        <f aca="false">IF($A31="","",COUNTIF(raw_data!$G:$G,$A31))</f>
        <v>40</v>
      </c>
      <c r="AE31" s="38" t="n">
        <f aca="false">IF($A31="","",IF(COUNTIF($A$2:$A$1001,$A31)&gt;1,1,0))</f>
        <v>0</v>
      </c>
    </row>
    <row r="32" customFormat="false" ht="15" hidden="false" customHeight="false" outlineLevel="0" collapsed="false">
      <c r="A32" s="0" t="str">
        <f aca="false">IF(code_master!$A32="","",code_master!$A32)</f>
        <v>CV0031</v>
      </c>
      <c r="B32" s="0" t="str">
        <f aca="false">IF($A32="","",code_master!$C32&amp;"")</f>
        <v>상해</v>
      </c>
      <c r="C32" s="0" t="str">
        <f aca="false">IF($A32="","",code_master!$B32&amp;"")</f>
        <v>골절진단비(간편)</v>
      </c>
      <c r="D32" s="30" t="n">
        <f aca="false">IF($A32="","",SUMIFS(raw_data!$H:$H,raw_data!$A:$A,"&gt;="&amp;UY_START,raw_data!$A:$A,"&lt;="&amp;BASE_YM,raw_data!$B:$B,"&lt;="&amp;BASE_YM,raw_data!$G:$G,$A32))</f>
        <v>12370432</v>
      </c>
      <c r="E32" s="30" t="n">
        <f aca="false">IF($A32="","",(SUMIFS(raw_data!$I:$I,raw_data!$A:$A,"&gt;="&amp;UY_START,raw_data!$A:$A,"&lt;="&amp;BASE_YM,raw_data!$B:$B,"&lt;="&amp;BASE_YM,raw_data!$G:$G,$A32)+SUMIFS(raw_data!$J:$J,raw_data!$A:$A,"&gt;="&amp;UY_START,raw_data!$A:$A,"&lt;="&amp;BASE_YM,raw_data!$B:$B,"&lt;="&amp;BASE_YM,raw_data!$G:$G,$A32)))</f>
        <v>7135623</v>
      </c>
      <c r="F32" s="31" t="n">
        <f aca="false">IF(N(D32)=0,"",E32/D32)</f>
        <v>0.576828925618766</v>
      </c>
      <c r="G32" s="30" t="n">
        <f aca="false">IF($A32="","",SUMIFS(raw_data!$H:$H,raw_data!$A:$A,"&gt;="&amp;UY_START_PY,raw_data!$A:$A,"&lt;="&amp;BASE_YM_PY,raw_data!$B:$B,"&lt;="&amp;BASE_YM_PY,raw_data!$G:$G,$A32))</f>
        <v>10309276</v>
      </c>
      <c r="H32" s="30" t="n">
        <f aca="false">IF($A32="","",(SUMIFS(raw_data!$I:$I,raw_data!$A:$A,"&gt;="&amp;UY_START_PY,raw_data!$A:$A,"&lt;="&amp;BASE_YM_PY,raw_data!$B:$B,"&lt;="&amp;BASE_YM_PY,raw_data!$G:$G,$A32)+SUMIFS(raw_data!$J:$J,raw_data!$A:$A,"&gt;="&amp;UY_START_PY,raw_data!$A:$A,"&lt;="&amp;BASE_YM_PY,raw_data!$B:$B,"&lt;="&amp;BASE_YM_PY,raw_data!$G:$G,$A32)))</f>
        <v>4073735</v>
      </c>
      <c r="I32" s="31" t="n">
        <f aca="false">IF(N(G32)=0,"",H32/G32)</f>
        <v>0.395152385094744</v>
      </c>
      <c r="J32" s="32" t="n">
        <f aca="false">IF(N(G32)=0,"",D32/G32-1)</f>
        <v>0.199932177584536</v>
      </c>
      <c r="K32" s="33" t="n">
        <f aca="false">IF(OR(F32="",I32=""),"",F32-I32)</f>
        <v>0.181676540524022</v>
      </c>
      <c r="L32" s="30" t="n">
        <f aca="false">IF($A32="","",SUMIFS(raw_data!$H:$H,raw_data!$B:$B,BASE_YM,raw_data!$G:$G,$A32))</f>
        <v>5006862</v>
      </c>
      <c r="M32" s="30" t="n">
        <f aca="false">IF($A32="","",(SUMIFS(raw_data!$I:$I,raw_data!$B:$B,BASE_YM,raw_data!$G:$G,$A32)+SUMIFS(raw_data!$J:$J,raw_data!$B:$B,BASE_YM,raw_data!$G:$G,$A32)))</f>
        <v>3792762</v>
      </c>
      <c r="N32" s="31" t="n">
        <f aca="false">IF(N(L32)=0,"",M32/L32)</f>
        <v>0.757512789447762</v>
      </c>
      <c r="O32" s="30" t="n">
        <f aca="false">IF($A32="","",SUMIFS(raw_data!$H:$H,raw_data!$B:$B,BASE_YM_PY,raw_data!$G:$G,$A32))</f>
        <v>3886523</v>
      </c>
      <c r="P32" s="30" t="n">
        <f aca="false">IF($A32="","",(SUMIFS(raw_data!$I:$I,raw_data!$B:$B,BASE_YM_PY,raw_data!$G:$G,$A32)+SUMIFS(raw_data!$J:$J,raw_data!$B:$B,BASE_YM_PY,raw_data!$G:$G,$A32)))</f>
        <v>2020532</v>
      </c>
      <c r="Q32" s="31" t="n">
        <f aca="false">IF(N(O32)=0,"",P32/O32)</f>
        <v>0.519881652572235</v>
      </c>
      <c r="R32" s="32" t="n">
        <f aca="false">IF(N(O32)=0,"",L32/O32-1)</f>
        <v>0.288262542123126</v>
      </c>
      <c r="S32" s="33" t="n">
        <f aca="false">IF(OR(N32="",Q32=""),"",N32-Q32)</f>
        <v>0.237631136875527</v>
      </c>
      <c r="T32" s="38" t="n">
        <f aca="false">IF(N(D32)&gt;0,RANK(D32,D$2:D$1001)+COUNTIF(D$2:D32,D32)-1,"")</f>
        <v>344</v>
      </c>
      <c r="U32" s="40" t="n">
        <f aca="false">IF(N(D32)&gt;0,IF(D32&gt;=LR_MIN_SHARE*SUM(D$2:D$1001),F32,-1),-1)</f>
        <v>0.576828925618766</v>
      </c>
      <c r="V32" s="38" t="n">
        <f aca="false">IF(U32&lt;0,"",RANK(U32,U$2:U$1001)+COUNTIF(U$2:U32,U32)-1)</f>
        <v>165</v>
      </c>
      <c r="W32" s="38" t="n">
        <f aca="false">IF(N(L32)&gt;0,RANK(L32,L$2:L$1001)+COUNTIF(L$2:L32,L32)-1,"")</f>
        <v>342</v>
      </c>
      <c r="X32" s="40" t="n">
        <f aca="false">IF(N(L32)&gt;0,IF(L32&gt;=LR_MIN_SHARE*SUM(L$2:L$1001),N32,-1),-1)</f>
        <v>0.757512789447762</v>
      </c>
      <c r="Y32" s="38" t="n">
        <f aca="false">IF(X32&lt;0,"",RANK(X32,X$2:X$1001)+COUNTIF(X$2:X32,X32)-1)</f>
        <v>124</v>
      </c>
      <c r="AA32" s="0" t="str">
        <f aca="false">IF($A32="","",IF(COUNTIF($B$2:$B32,$B32)=1,1,""))</f>
        <v/>
      </c>
      <c r="AB32" s="0" t="str">
        <f aca="false">IF(AA32=1,SUMIF($B$2:$B$1001,$B32,$D$2:$D$1001),"")</f>
        <v/>
      </c>
      <c r="AC32" s="0" t="str">
        <f aca="false">IF(AA32=1,RANK(AB32,$AB$2:$AB$1001)+COUNTIF($AB$2:$AB32,AB32)-1,"")</f>
        <v/>
      </c>
      <c r="AD32" s="38" t="n">
        <f aca="false">IF($A32="","",COUNTIF(raw_data!$G:$G,$A32))</f>
        <v>40</v>
      </c>
      <c r="AE32" s="38" t="n">
        <f aca="false">IF($A32="","",IF(COUNTIF($A$2:$A$1001,$A32)&gt;1,1,0))</f>
        <v>0</v>
      </c>
    </row>
    <row r="33" customFormat="false" ht="15" hidden="false" customHeight="false" outlineLevel="0" collapsed="false">
      <c r="A33" s="0" t="str">
        <f aca="false">IF(code_master!$A33="","",code_master!$A33)</f>
        <v>CV0032</v>
      </c>
      <c r="B33" s="0" t="str">
        <f aca="false">IF($A33="","",code_master!$C33&amp;"")</f>
        <v>치아</v>
      </c>
      <c r="C33" s="0" t="str">
        <f aca="false">IF($A33="","",code_master!$B33&amp;"")</f>
        <v>보철치료비(20년만기)</v>
      </c>
      <c r="D33" s="30" t="n">
        <f aca="false">IF($A33="","",SUMIFS(raw_data!$H:$H,raw_data!$A:$A,"&gt;="&amp;UY_START,raw_data!$A:$A,"&lt;="&amp;BASE_YM,raw_data!$B:$B,"&lt;="&amp;BASE_YM,raw_data!$G:$G,$A33))</f>
        <v>3850185</v>
      </c>
      <c r="E33" s="30" t="n">
        <f aca="false">IF($A33="","",(SUMIFS(raw_data!$I:$I,raw_data!$A:$A,"&gt;="&amp;UY_START,raw_data!$A:$A,"&lt;="&amp;BASE_YM,raw_data!$B:$B,"&lt;="&amp;BASE_YM,raw_data!$G:$G,$A33)+SUMIFS(raw_data!$J:$J,raw_data!$A:$A,"&gt;="&amp;UY_START,raw_data!$A:$A,"&lt;="&amp;BASE_YM,raw_data!$B:$B,"&lt;="&amp;BASE_YM,raw_data!$G:$G,$A33)))</f>
        <v>2124726</v>
      </c>
      <c r="F33" s="31" t="n">
        <f aca="false">IF(N(D33)=0,"",E33/D33)</f>
        <v>0.551850365631781</v>
      </c>
      <c r="G33" s="30" t="n">
        <f aca="false">IF($A33="","",SUMIFS(raw_data!$H:$H,raw_data!$A:$A,"&gt;="&amp;UY_START_PY,raw_data!$A:$A,"&lt;="&amp;BASE_YM_PY,raw_data!$B:$B,"&lt;="&amp;BASE_YM_PY,raw_data!$G:$G,$A33))</f>
        <v>3354041</v>
      </c>
      <c r="H33" s="30" t="n">
        <f aca="false">IF($A33="","",(SUMIFS(raw_data!$I:$I,raw_data!$A:$A,"&gt;="&amp;UY_START_PY,raw_data!$A:$A,"&lt;="&amp;BASE_YM_PY,raw_data!$B:$B,"&lt;="&amp;BASE_YM_PY,raw_data!$G:$G,$A33)+SUMIFS(raw_data!$J:$J,raw_data!$A:$A,"&gt;="&amp;UY_START_PY,raw_data!$A:$A,"&lt;="&amp;BASE_YM_PY,raw_data!$B:$B,"&lt;="&amp;BASE_YM_PY,raw_data!$G:$G,$A33)))</f>
        <v>1888500</v>
      </c>
      <c r="I33" s="31" t="n">
        <f aca="false">IF(N(G33)=0,"",H33/G33)</f>
        <v>0.563052151121587</v>
      </c>
      <c r="J33" s="32" t="n">
        <f aca="false">IF(N(G33)=0,"",D33/G33-1)</f>
        <v>0.147924250180603</v>
      </c>
      <c r="K33" s="33" t="n">
        <f aca="false">IF(OR(F33="",I33=""),"",F33-I33)</f>
        <v>-0.011201785489806</v>
      </c>
      <c r="L33" s="30" t="n">
        <f aca="false">IF($A33="","",SUMIFS(raw_data!$H:$H,raw_data!$B:$B,BASE_YM,raw_data!$G:$G,$A33))</f>
        <v>1517745</v>
      </c>
      <c r="M33" s="30" t="n">
        <f aca="false">IF($A33="","",(SUMIFS(raw_data!$I:$I,raw_data!$B:$B,BASE_YM,raw_data!$G:$G,$A33)+SUMIFS(raw_data!$J:$J,raw_data!$B:$B,BASE_YM,raw_data!$G:$G,$A33)))</f>
        <v>724633</v>
      </c>
      <c r="N33" s="31" t="n">
        <f aca="false">IF(N(L33)=0,"",M33/L33)</f>
        <v>0.477440545019091</v>
      </c>
      <c r="O33" s="30" t="n">
        <f aca="false">IF($A33="","",SUMIFS(raw_data!$H:$H,raw_data!$B:$B,BASE_YM_PY,raw_data!$G:$G,$A33))</f>
        <v>1347175</v>
      </c>
      <c r="P33" s="30" t="n">
        <f aca="false">IF($A33="","",(SUMIFS(raw_data!$I:$I,raw_data!$B:$B,BASE_YM_PY,raw_data!$G:$G,$A33)+SUMIFS(raw_data!$J:$J,raw_data!$B:$B,BASE_YM_PY,raw_data!$G:$G,$A33)))</f>
        <v>924635</v>
      </c>
      <c r="Q33" s="31" t="n">
        <f aca="false">IF(N(O33)=0,"",P33/O33)</f>
        <v>0.686351067975579</v>
      </c>
      <c r="R33" s="32" t="n">
        <f aca="false">IF(N(O33)=0,"",L33/O33-1)</f>
        <v>0.126613097778685</v>
      </c>
      <c r="S33" s="33" t="n">
        <f aca="false">IF(OR(N33="",Q33=""),"",N33-Q33)</f>
        <v>-0.208910522956488</v>
      </c>
      <c r="T33" s="38" t="n">
        <f aca="false">IF(N(D33)&gt;0,RANK(D33,D$2:D$1001)+COUNTIF(D$2:D33,D33)-1,"")</f>
        <v>480</v>
      </c>
      <c r="U33" s="38" t="n">
        <f aca="false">IF(N(D33)&gt;0,IF(D33&gt;=LR_MIN_SHARE*SUM(D$2:D$1001),F33,-1),-1)</f>
        <v>-1</v>
      </c>
      <c r="V33" s="0" t="str">
        <f aca="false">IF(U33&lt;0,"",RANK(U33,U$2:U$1001)+COUNTIF(U$2:U33,U33)-1)</f>
        <v/>
      </c>
      <c r="W33" s="38" t="n">
        <f aca="false">IF(N(L33)&gt;0,RANK(L33,L$2:L$1001)+COUNTIF(L$2:L33,L33)-1,"")</f>
        <v>482</v>
      </c>
      <c r="X33" s="38" t="n">
        <f aca="false">IF(N(L33)&gt;0,IF(L33&gt;=LR_MIN_SHARE*SUM(L$2:L$1001),N33,-1),-1)</f>
        <v>-1</v>
      </c>
      <c r="Y33" s="0" t="str">
        <f aca="false">IF(X33&lt;0,"",RANK(X33,X$2:X$1001)+COUNTIF(X$2:X33,X33)-1)</f>
        <v/>
      </c>
      <c r="AA33" s="0" t="str">
        <f aca="false">IF($A33="","",IF(COUNTIF($B$2:$B33,$B33)=1,1,""))</f>
        <v/>
      </c>
      <c r="AB33" s="0" t="str">
        <f aca="false">IF(AA33=1,SUMIF($B$2:$B$1001,$B33,$D$2:$D$1001),"")</f>
        <v/>
      </c>
      <c r="AC33" s="0" t="str">
        <f aca="false">IF(AA33=1,RANK(AB33,$AB$2:$AB$1001)+COUNTIF($AB$2:$AB33,AB33)-1,"")</f>
        <v/>
      </c>
      <c r="AD33" s="38" t="n">
        <f aca="false">IF($A33="","",COUNTIF(raw_data!$G:$G,$A33))</f>
        <v>40</v>
      </c>
      <c r="AE33" s="38" t="n">
        <f aca="false">IF($A33="","",IF(COUNTIF($A$2:$A$1001,$A33)&gt;1,1,0))</f>
        <v>0</v>
      </c>
    </row>
    <row r="34" customFormat="false" ht="15" hidden="false" customHeight="false" outlineLevel="0" collapsed="false">
      <c r="A34" s="0" t="str">
        <f aca="false">IF(code_master!$A34="","",code_master!$A34)</f>
        <v>CV0033</v>
      </c>
      <c r="B34" s="0" t="str">
        <f aca="false">IF($A34="","",code_master!$C34&amp;"")</f>
        <v>암</v>
      </c>
      <c r="C34" s="0" t="str">
        <f aca="false">IF($A34="","",code_master!$B34&amp;"")</f>
        <v>유사암진단비(간편)</v>
      </c>
      <c r="D34" s="30" t="n">
        <f aca="false">IF($A34="","",SUMIFS(raw_data!$H:$H,raw_data!$A:$A,"&gt;="&amp;UY_START,raw_data!$A:$A,"&lt;="&amp;BASE_YM,raw_data!$B:$B,"&lt;="&amp;BASE_YM,raw_data!$G:$G,$A34))</f>
        <v>3220802</v>
      </c>
      <c r="E34" s="30" t="n">
        <f aca="false">IF($A34="","",(SUMIFS(raw_data!$I:$I,raw_data!$A:$A,"&gt;="&amp;UY_START,raw_data!$A:$A,"&lt;="&amp;BASE_YM,raw_data!$B:$B,"&lt;="&amp;BASE_YM,raw_data!$G:$G,$A34)+SUMIFS(raw_data!$J:$J,raw_data!$A:$A,"&gt;="&amp;UY_START,raw_data!$A:$A,"&lt;="&amp;BASE_YM,raw_data!$B:$B,"&lt;="&amp;BASE_YM,raw_data!$G:$G,$A34)))</f>
        <v>2188414</v>
      </c>
      <c r="F34" s="31" t="n">
        <f aca="false">IF(N(D34)=0,"",E34/D34)</f>
        <v>0.679462444447066</v>
      </c>
      <c r="G34" s="30" t="n">
        <f aca="false">IF($A34="","",SUMIFS(raw_data!$H:$H,raw_data!$A:$A,"&gt;="&amp;UY_START_PY,raw_data!$A:$A,"&lt;="&amp;BASE_YM_PY,raw_data!$B:$B,"&lt;="&amp;BASE_YM_PY,raw_data!$G:$G,$A34))</f>
        <v>2760919</v>
      </c>
      <c r="H34" s="30" t="n">
        <f aca="false">IF($A34="","",(SUMIFS(raw_data!$I:$I,raw_data!$A:$A,"&gt;="&amp;UY_START_PY,raw_data!$A:$A,"&lt;="&amp;BASE_YM_PY,raw_data!$B:$B,"&lt;="&amp;BASE_YM_PY,raw_data!$G:$G,$A34)+SUMIFS(raw_data!$J:$J,raw_data!$A:$A,"&gt;="&amp;UY_START_PY,raw_data!$A:$A,"&lt;="&amp;BASE_YM_PY,raw_data!$B:$B,"&lt;="&amp;BASE_YM_PY,raw_data!$G:$G,$A34)))</f>
        <v>1600543</v>
      </c>
      <c r="I34" s="31" t="n">
        <f aca="false">IF(N(G34)=0,"",H34/G34)</f>
        <v>0.579713856147174</v>
      </c>
      <c r="J34" s="32" t="n">
        <f aca="false">IF(N(G34)=0,"",D34/G34-1)</f>
        <v>0.166568812775746</v>
      </c>
      <c r="K34" s="33" t="n">
        <f aca="false">IF(OR(F34="",I34=""),"",F34-I34)</f>
        <v>0.0997485882998921</v>
      </c>
      <c r="L34" s="30" t="n">
        <f aca="false">IF($A34="","",SUMIFS(raw_data!$H:$H,raw_data!$B:$B,BASE_YM,raw_data!$G:$G,$A34))</f>
        <v>1314341</v>
      </c>
      <c r="M34" s="30" t="n">
        <f aca="false">IF($A34="","",(SUMIFS(raw_data!$I:$I,raw_data!$B:$B,BASE_YM,raw_data!$G:$G,$A34)+SUMIFS(raw_data!$J:$J,raw_data!$B:$B,BASE_YM,raw_data!$G:$G,$A34)))</f>
        <v>1289684</v>
      </c>
      <c r="N34" s="31" t="n">
        <f aca="false">IF(N(L34)=0,"",M34/L34)</f>
        <v>0.981240028272724</v>
      </c>
      <c r="O34" s="30" t="n">
        <f aca="false">IF($A34="","",SUMIFS(raw_data!$H:$H,raw_data!$B:$B,BASE_YM_PY,raw_data!$G:$G,$A34))</f>
        <v>1140436</v>
      </c>
      <c r="P34" s="30" t="n">
        <f aca="false">IF($A34="","",(SUMIFS(raw_data!$I:$I,raw_data!$B:$B,BASE_YM_PY,raw_data!$G:$G,$A34)+SUMIFS(raw_data!$J:$J,raw_data!$B:$B,BASE_YM_PY,raw_data!$G:$G,$A34)))</f>
        <v>768599</v>
      </c>
      <c r="Q34" s="31" t="n">
        <f aca="false">IF(N(O34)=0,"",P34/O34)</f>
        <v>0.673951892083379</v>
      </c>
      <c r="R34" s="32" t="n">
        <f aca="false">IF(N(O34)=0,"",L34/O34-1)</f>
        <v>0.152489924905913</v>
      </c>
      <c r="S34" s="33" t="n">
        <f aca="false">IF(OR(N34="",Q34=""),"",N34-Q34)</f>
        <v>0.307288136189345</v>
      </c>
      <c r="T34" s="38" t="n">
        <f aca="false">IF(N(D34)&gt;0,RANK(D34,D$2:D$1001)+COUNTIF(D$2:D34,D34)-1,"")</f>
        <v>494</v>
      </c>
      <c r="U34" s="38" t="n">
        <f aca="false">IF(N(D34)&gt;0,IF(D34&gt;=LR_MIN_SHARE*SUM(D$2:D$1001),F34,-1),-1)</f>
        <v>-1</v>
      </c>
      <c r="V34" s="0" t="str">
        <f aca="false">IF(U34&lt;0,"",RANK(U34,U$2:U$1001)+COUNTIF(U$2:U34,U34)-1)</f>
        <v/>
      </c>
      <c r="W34" s="38" t="n">
        <f aca="false">IF(N(L34)&gt;0,RANK(L34,L$2:L$1001)+COUNTIF(L$2:L34,L34)-1,"")</f>
        <v>492</v>
      </c>
      <c r="X34" s="38" t="n">
        <f aca="false">IF(N(L34)&gt;0,IF(L34&gt;=LR_MIN_SHARE*SUM(L$2:L$1001),N34,-1),-1)</f>
        <v>-1</v>
      </c>
      <c r="Y34" s="0" t="str">
        <f aca="false">IF(X34&lt;0,"",RANK(X34,X$2:X$1001)+COUNTIF(X$2:X34,X34)-1)</f>
        <v/>
      </c>
      <c r="AA34" s="0" t="str">
        <f aca="false">IF($A34="","",IF(COUNTIF($B$2:$B34,$B34)=1,1,""))</f>
        <v/>
      </c>
      <c r="AB34" s="0" t="str">
        <f aca="false">IF(AA34=1,SUMIF($B$2:$B$1001,$B34,$D$2:$D$1001),"")</f>
        <v/>
      </c>
      <c r="AC34" s="0" t="str">
        <f aca="false">IF(AA34=1,RANK(AB34,$AB$2:$AB$1001)+COUNTIF($AB$2:$AB34,AB34)-1,"")</f>
        <v/>
      </c>
      <c r="AD34" s="38" t="n">
        <f aca="false">IF($A34="","",COUNTIF(raw_data!$G:$G,$A34))</f>
        <v>40</v>
      </c>
      <c r="AE34" s="38" t="n">
        <f aca="false">IF($A34="","",IF(COUNTIF($A$2:$A$1001,$A34)&gt;1,1,0))</f>
        <v>0</v>
      </c>
    </row>
    <row r="35" customFormat="false" ht="15" hidden="false" customHeight="false" outlineLevel="0" collapsed="false">
      <c r="A35" s="0" t="str">
        <f aca="false">IF(code_master!$A35="","",code_master!$A35)</f>
        <v>CV0034</v>
      </c>
      <c r="B35" s="0" t="str">
        <f aca="false">IF($A35="","",code_master!$C35&amp;"")</f>
        <v>암</v>
      </c>
      <c r="C35" s="0" t="str">
        <f aca="false">IF($A35="","",code_master!$B35&amp;"")</f>
        <v>암진단비(20년만기)</v>
      </c>
      <c r="D35" s="30" t="n">
        <f aca="false">IF($A35="","",SUMIFS(raw_data!$H:$H,raw_data!$A:$A,"&gt;="&amp;UY_START,raw_data!$A:$A,"&lt;="&amp;BASE_YM,raw_data!$B:$B,"&lt;="&amp;BASE_YM,raw_data!$G:$G,$A35))</f>
        <v>44681245</v>
      </c>
      <c r="E35" s="30" t="n">
        <f aca="false">IF($A35="","",(SUMIFS(raw_data!$I:$I,raw_data!$A:$A,"&gt;="&amp;UY_START,raw_data!$A:$A,"&lt;="&amp;BASE_YM,raw_data!$B:$B,"&lt;="&amp;BASE_YM,raw_data!$G:$G,$A35)+SUMIFS(raw_data!$J:$J,raw_data!$A:$A,"&gt;="&amp;UY_START,raw_data!$A:$A,"&lt;="&amp;BASE_YM,raw_data!$B:$B,"&lt;="&amp;BASE_YM,raw_data!$G:$G,$A35)))</f>
        <v>28373320</v>
      </c>
      <c r="F35" s="31" t="n">
        <f aca="false">IF(N(D35)=0,"",E35/D35)</f>
        <v>0.635016325082258</v>
      </c>
      <c r="G35" s="30" t="n">
        <f aca="false">IF($A35="","",SUMIFS(raw_data!$H:$H,raw_data!$A:$A,"&gt;="&amp;UY_START_PY,raw_data!$A:$A,"&lt;="&amp;BASE_YM_PY,raw_data!$B:$B,"&lt;="&amp;BASE_YM_PY,raw_data!$G:$G,$A35))</f>
        <v>38306301</v>
      </c>
      <c r="H35" s="30" t="n">
        <f aca="false">IF($A35="","",(SUMIFS(raw_data!$I:$I,raw_data!$A:$A,"&gt;="&amp;UY_START_PY,raw_data!$A:$A,"&lt;="&amp;BASE_YM_PY,raw_data!$B:$B,"&lt;="&amp;BASE_YM_PY,raw_data!$G:$G,$A35)+SUMIFS(raw_data!$J:$J,raw_data!$A:$A,"&gt;="&amp;UY_START_PY,raw_data!$A:$A,"&lt;="&amp;BASE_YM_PY,raw_data!$B:$B,"&lt;="&amp;BASE_YM_PY,raw_data!$G:$G,$A35)))</f>
        <v>19161078</v>
      </c>
      <c r="I35" s="31" t="n">
        <f aca="false">IF(N(G35)=0,"",H35/G35)</f>
        <v>0.500206950287369</v>
      </c>
      <c r="J35" s="32" t="n">
        <f aca="false">IF(N(G35)=0,"",D35/G35-1)</f>
        <v>0.16642024506621</v>
      </c>
      <c r="K35" s="33" t="n">
        <f aca="false">IF(OR(F35="",I35=""),"",F35-I35)</f>
        <v>0.134809374794889</v>
      </c>
      <c r="L35" s="30" t="n">
        <f aca="false">IF($A35="","",SUMIFS(raw_data!$H:$H,raw_data!$B:$B,BASE_YM,raw_data!$G:$G,$A35))</f>
        <v>18908295</v>
      </c>
      <c r="M35" s="30" t="n">
        <f aca="false">IF($A35="","",(SUMIFS(raw_data!$I:$I,raw_data!$B:$B,BASE_YM,raw_data!$G:$G,$A35)+SUMIFS(raw_data!$J:$J,raw_data!$B:$B,BASE_YM,raw_data!$G:$G,$A35)))</f>
        <v>16436477</v>
      </c>
      <c r="N35" s="31" t="n">
        <f aca="false">IF(N(L35)=0,"",M35/L35)</f>
        <v>0.869273353308693</v>
      </c>
      <c r="O35" s="30" t="n">
        <f aca="false">IF($A35="","",SUMIFS(raw_data!$H:$H,raw_data!$B:$B,BASE_YM_PY,raw_data!$G:$G,$A35))</f>
        <v>15180493</v>
      </c>
      <c r="P35" s="30" t="n">
        <f aca="false">IF($A35="","",(SUMIFS(raw_data!$I:$I,raw_data!$B:$B,BASE_YM_PY,raw_data!$G:$G,$A35)+SUMIFS(raw_data!$J:$J,raw_data!$B:$B,BASE_YM_PY,raw_data!$G:$G,$A35)))</f>
        <v>8537384</v>
      </c>
      <c r="Q35" s="31" t="n">
        <f aca="false">IF(N(O35)=0,"",P35/O35)</f>
        <v>0.562391748410279</v>
      </c>
      <c r="R35" s="32" t="n">
        <f aca="false">IF(N(O35)=0,"",L35/O35-1)</f>
        <v>0.245565279072294</v>
      </c>
      <c r="S35" s="33" t="n">
        <f aca="false">IF(OR(N35="",Q35=""),"",N35-Q35)</f>
        <v>0.306881604898414</v>
      </c>
      <c r="T35" s="38" t="n">
        <f aca="false">IF(N(D35)&gt;0,RANK(D35,D$2:D$1001)+COUNTIF(D$2:D35,D35)-1,"")</f>
        <v>132</v>
      </c>
      <c r="U35" s="40" t="n">
        <f aca="false">IF(N(D35)&gt;0,IF(D35&gt;=LR_MIN_SHARE*SUM(D$2:D$1001),F35,-1),-1)</f>
        <v>0.635016325082258</v>
      </c>
      <c r="V35" s="38" t="n">
        <f aca="false">IF(U35&lt;0,"",RANK(U35,U$2:U$1001)+COUNTIF(U$2:U35,U35)-1)</f>
        <v>119</v>
      </c>
      <c r="W35" s="38" t="n">
        <f aca="false">IF(N(L35)&gt;0,RANK(L35,L$2:L$1001)+COUNTIF(L$2:L35,L35)-1,"")</f>
        <v>122</v>
      </c>
      <c r="X35" s="40" t="n">
        <f aca="false">IF(N(L35)&gt;0,IF(L35&gt;=LR_MIN_SHARE*SUM(L$2:L$1001),N35,-1),-1)</f>
        <v>0.869273353308693</v>
      </c>
      <c r="Y35" s="38" t="n">
        <f aca="false">IF(X35&lt;0,"",RANK(X35,X$2:X$1001)+COUNTIF(X$2:X35,X35)-1)</f>
        <v>71</v>
      </c>
      <c r="AA35" s="0" t="str">
        <f aca="false">IF($A35="","",IF(COUNTIF($B$2:$B35,$B35)=1,1,""))</f>
        <v/>
      </c>
      <c r="AB35" s="0" t="str">
        <f aca="false">IF(AA35=1,SUMIF($B$2:$B$1001,$B35,$D$2:$D$1001),"")</f>
        <v/>
      </c>
      <c r="AC35" s="0" t="str">
        <f aca="false">IF(AA35=1,RANK(AB35,$AB$2:$AB$1001)+COUNTIF($AB$2:$AB35,AB35)-1,"")</f>
        <v/>
      </c>
      <c r="AD35" s="38" t="n">
        <f aca="false">IF($A35="","",COUNTIF(raw_data!$G:$G,$A35))</f>
        <v>40</v>
      </c>
      <c r="AE35" s="38" t="n">
        <f aca="false">IF($A35="","",IF(COUNTIF($A$2:$A$1001,$A35)&gt;1,1,0))</f>
        <v>0</v>
      </c>
    </row>
    <row r="36" customFormat="false" ht="15" hidden="false" customHeight="false" outlineLevel="0" collapsed="false">
      <c r="A36" s="0" t="str">
        <f aca="false">IF(code_master!$A36="","",code_master!$A36)</f>
        <v>CV0035</v>
      </c>
      <c r="B36" s="0" t="str">
        <f aca="false">IF($A36="","",code_master!$C36&amp;"")</f>
        <v>뇌혈관</v>
      </c>
      <c r="C36" s="0" t="str">
        <f aca="false">IF($A36="","",code_master!$B36&amp;"")</f>
        <v>뇌출혈진단비(비갱신형)</v>
      </c>
      <c r="D36" s="30" t="n">
        <f aca="false">IF($A36="","",SUMIFS(raw_data!$H:$H,raw_data!$A:$A,"&gt;="&amp;UY_START,raw_data!$A:$A,"&lt;="&amp;BASE_YM,raw_data!$B:$B,"&lt;="&amp;BASE_YM,raw_data!$G:$G,$A36))</f>
        <v>12963990</v>
      </c>
      <c r="E36" s="30" t="n">
        <f aca="false">IF($A36="","",(SUMIFS(raw_data!$I:$I,raw_data!$A:$A,"&gt;="&amp;UY_START,raw_data!$A:$A,"&lt;="&amp;BASE_YM,raw_data!$B:$B,"&lt;="&amp;BASE_YM,raw_data!$G:$G,$A36)+SUMIFS(raw_data!$J:$J,raw_data!$A:$A,"&gt;="&amp;UY_START,raw_data!$A:$A,"&lt;="&amp;BASE_YM,raw_data!$B:$B,"&lt;="&amp;BASE_YM,raw_data!$G:$G,$A36)))</f>
        <v>6555877</v>
      </c>
      <c r="F36" s="31" t="n">
        <f aca="false">IF(N(D36)=0,"",E36/D36)</f>
        <v>0.50569901704645</v>
      </c>
      <c r="G36" s="30" t="n">
        <f aca="false">IF($A36="","",SUMIFS(raw_data!$H:$H,raw_data!$A:$A,"&gt;="&amp;UY_START_PY,raw_data!$A:$A,"&lt;="&amp;BASE_YM_PY,raw_data!$B:$B,"&lt;="&amp;BASE_YM_PY,raw_data!$G:$G,$A36))</f>
        <v>13709690</v>
      </c>
      <c r="H36" s="30" t="n">
        <f aca="false">IF($A36="","",(SUMIFS(raw_data!$I:$I,raw_data!$A:$A,"&gt;="&amp;UY_START_PY,raw_data!$A:$A,"&lt;="&amp;BASE_YM_PY,raw_data!$B:$B,"&lt;="&amp;BASE_YM_PY,raw_data!$G:$G,$A36)+SUMIFS(raw_data!$J:$J,raw_data!$A:$A,"&gt;="&amp;UY_START_PY,raw_data!$A:$A,"&lt;="&amp;BASE_YM_PY,raw_data!$B:$B,"&lt;="&amp;BASE_YM_PY,raw_data!$G:$G,$A36)))</f>
        <v>7279580</v>
      </c>
      <c r="I36" s="31" t="n">
        <f aca="false">IF(N(G36)=0,"",H36/G36)</f>
        <v>0.53098064215894</v>
      </c>
      <c r="J36" s="32" t="n">
        <f aca="false">IF(N(G36)=0,"",D36/G36-1)</f>
        <v>-0.0543921853812888</v>
      </c>
      <c r="K36" s="33" t="n">
        <f aca="false">IF(OR(F36="",I36=""),"",F36-I36)</f>
        <v>-0.0252816251124907</v>
      </c>
      <c r="L36" s="30" t="n">
        <f aca="false">IF($A36="","",SUMIFS(raw_data!$H:$H,raw_data!$B:$B,BASE_YM,raw_data!$G:$G,$A36))</f>
        <v>5024700</v>
      </c>
      <c r="M36" s="30" t="n">
        <f aca="false">IF($A36="","",(SUMIFS(raw_data!$I:$I,raw_data!$B:$B,BASE_YM,raw_data!$G:$G,$A36)+SUMIFS(raw_data!$J:$J,raw_data!$B:$B,BASE_YM,raw_data!$G:$G,$A36)))</f>
        <v>2868633</v>
      </c>
      <c r="N36" s="31" t="n">
        <f aca="false">IF(N(L36)=0,"",M36/L36)</f>
        <v>0.570906322765538</v>
      </c>
      <c r="O36" s="30" t="n">
        <f aca="false">IF($A36="","",SUMIFS(raw_data!$H:$H,raw_data!$B:$B,BASE_YM_PY,raw_data!$G:$G,$A36))</f>
        <v>5561245</v>
      </c>
      <c r="P36" s="30" t="n">
        <f aca="false">IF($A36="","",(SUMIFS(raw_data!$I:$I,raw_data!$B:$B,BASE_YM_PY,raw_data!$G:$G,$A36)+SUMIFS(raw_data!$J:$J,raw_data!$B:$B,BASE_YM_PY,raw_data!$G:$G,$A36)))</f>
        <v>3115710</v>
      </c>
      <c r="Q36" s="31" t="n">
        <f aca="false">IF(N(O36)=0,"",P36/O36)</f>
        <v>0.56025404383371</v>
      </c>
      <c r="R36" s="32" t="n">
        <f aca="false">IF(N(O36)=0,"",L36/O36-1)</f>
        <v>-0.0964792955534237</v>
      </c>
      <c r="S36" s="33" t="n">
        <f aca="false">IF(OR(N36="",Q36=""),"",N36-Q36)</f>
        <v>0.0106522789318283</v>
      </c>
      <c r="T36" s="38" t="n">
        <f aca="false">IF(N(D36)&gt;0,RANK(D36,D$2:D$1001)+COUNTIF(D$2:D36,D36)-1,"")</f>
        <v>338</v>
      </c>
      <c r="U36" s="40" t="n">
        <f aca="false">IF(N(D36)&gt;0,IF(D36&gt;=LR_MIN_SHARE*SUM(D$2:D$1001),F36,-1),-1)</f>
        <v>0.50569901704645</v>
      </c>
      <c r="V36" s="38" t="n">
        <f aca="false">IF(U36&lt;0,"",RANK(U36,U$2:U$1001)+COUNTIF(U$2:U36,U36)-1)</f>
        <v>225</v>
      </c>
      <c r="W36" s="38" t="n">
        <f aca="false">IF(N(L36)&gt;0,RANK(L36,L$2:L$1001)+COUNTIF(L$2:L36,L36)-1,"")</f>
        <v>341</v>
      </c>
      <c r="X36" s="40" t="n">
        <f aca="false">IF(N(L36)&gt;0,IF(L36&gt;=LR_MIN_SHARE*SUM(L$2:L$1001),N36,-1),-1)</f>
        <v>0.570906322765538</v>
      </c>
      <c r="Y36" s="38" t="n">
        <f aca="false">IF(X36&lt;0,"",RANK(X36,X$2:X$1001)+COUNTIF(X$2:X36,X36)-1)</f>
        <v>231</v>
      </c>
      <c r="AA36" s="0" t="str">
        <f aca="false">IF($A36="","",IF(COUNTIF($B$2:$B36,$B36)=1,1,""))</f>
        <v/>
      </c>
      <c r="AB36" s="0" t="str">
        <f aca="false">IF(AA36=1,SUMIF($B$2:$B$1001,$B36,$D$2:$D$1001),"")</f>
        <v/>
      </c>
      <c r="AC36" s="0" t="str">
        <f aca="false">IF(AA36=1,RANK(AB36,$AB$2:$AB$1001)+COUNTIF($AB$2:$AB36,AB36)-1,"")</f>
        <v/>
      </c>
      <c r="AD36" s="38" t="n">
        <f aca="false">IF($A36="","",COUNTIF(raw_data!$G:$G,$A36))</f>
        <v>40</v>
      </c>
      <c r="AE36" s="38" t="n">
        <f aca="false">IF($A36="","",IF(COUNTIF($A$2:$A$1001,$A36)&gt;1,1,0))</f>
        <v>0</v>
      </c>
    </row>
    <row r="37" customFormat="false" ht="15" hidden="false" customHeight="false" outlineLevel="0" collapsed="false">
      <c r="A37" s="0" t="str">
        <f aca="false">IF(code_master!$A37="","",code_master!$A37)</f>
        <v>CV0036</v>
      </c>
      <c r="B37" s="0" t="str">
        <f aca="false">IF($A37="","",code_master!$C37&amp;"")</f>
        <v>사망</v>
      </c>
      <c r="C37" s="0" t="str">
        <f aca="false">IF($A37="","",code_master!$B37&amp;"")</f>
        <v>상해사망(비갱신형)</v>
      </c>
      <c r="D37" s="30" t="n">
        <f aca="false">IF($A37="","",SUMIFS(raw_data!$H:$H,raw_data!$A:$A,"&gt;="&amp;UY_START,raw_data!$A:$A,"&lt;="&amp;BASE_YM,raw_data!$B:$B,"&lt;="&amp;BASE_YM,raw_data!$G:$G,$A37))</f>
        <v>12090009</v>
      </c>
      <c r="E37" s="30" t="n">
        <f aca="false">IF($A37="","",(SUMIFS(raw_data!$I:$I,raw_data!$A:$A,"&gt;="&amp;UY_START,raw_data!$A:$A,"&lt;="&amp;BASE_YM,raw_data!$B:$B,"&lt;="&amp;BASE_YM,raw_data!$G:$G,$A37)+SUMIFS(raw_data!$J:$J,raw_data!$A:$A,"&gt;="&amp;UY_START,raw_data!$A:$A,"&lt;="&amp;BASE_YM,raw_data!$B:$B,"&lt;="&amp;BASE_YM,raw_data!$G:$G,$A37)))</f>
        <v>7454278</v>
      </c>
      <c r="F37" s="31" t="n">
        <f aca="false">IF(N(D37)=0,"",E37/D37)</f>
        <v>0.616565132416361</v>
      </c>
      <c r="G37" s="30" t="n">
        <f aca="false">IF($A37="","",SUMIFS(raw_data!$H:$H,raw_data!$A:$A,"&gt;="&amp;UY_START_PY,raw_data!$A:$A,"&lt;="&amp;BASE_YM_PY,raw_data!$B:$B,"&lt;="&amp;BASE_YM_PY,raw_data!$G:$G,$A37))</f>
        <v>9014867</v>
      </c>
      <c r="H37" s="30" t="n">
        <f aca="false">IF($A37="","",(SUMIFS(raw_data!$I:$I,raw_data!$A:$A,"&gt;="&amp;UY_START_PY,raw_data!$A:$A,"&lt;="&amp;BASE_YM_PY,raw_data!$B:$B,"&lt;="&amp;BASE_YM_PY,raw_data!$G:$G,$A37)+SUMIFS(raw_data!$J:$J,raw_data!$A:$A,"&gt;="&amp;UY_START_PY,raw_data!$A:$A,"&lt;="&amp;BASE_YM_PY,raw_data!$B:$B,"&lt;="&amp;BASE_YM_PY,raw_data!$G:$G,$A37)))</f>
        <v>3976894</v>
      </c>
      <c r="I37" s="31" t="n">
        <f aca="false">IF(N(G37)=0,"",H37/G37)</f>
        <v>0.441148382998884</v>
      </c>
      <c r="J37" s="32" t="n">
        <f aca="false">IF(N(G37)=0,"",D37/G37-1)</f>
        <v>0.341118953834815</v>
      </c>
      <c r="K37" s="33" t="n">
        <f aca="false">IF(OR(F37="",I37=""),"",F37-I37)</f>
        <v>0.175416749417477</v>
      </c>
      <c r="L37" s="30" t="n">
        <f aca="false">IF($A37="","",SUMIFS(raw_data!$H:$H,raw_data!$B:$B,BASE_YM,raw_data!$G:$G,$A37))</f>
        <v>4596879</v>
      </c>
      <c r="M37" s="30" t="n">
        <f aca="false">IF($A37="","",(SUMIFS(raw_data!$I:$I,raw_data!$B:$B,BASE_YM,raw_data!$G:$G,$A37)+SUMIFS(raw_data!$J:$J,raw_data!$B:$B,BASE_YM,raw_data!$G:$G,$A37)))</f>
        <v>3248543</v>
      </c>
      <c r="N37" s="31" t="n">
        <f aca="false">IF(N(L37)=0,"",M37/L37)</f>
        <v>0.706684470050223</v>
      </c>
      <c r="O37" s="30" t="n">
        <f aca="false">IF($A37="","",SUMIFS(raw_data!$H:$H,raw_data!$B:$B,BASE_YM_PY,raw_data!$G:$G,$A37))</f>
        <v>3547599</v>
      </c>
      <c r="P37" s="30" t="n">
        <f aca="false">IF($A37="","",(SUMIFS(raw_data!$I:$I,raw_data!$B:$B,BASE_YM_PY,raw_data!$G:$G,$A37)+SUMIFS(raw_data!$J:$J,raw_data!$B:$B,BASE_YM_PY,raw_data!$G:$G,$A37)))</f>
        <v>1725122</v>
      </c>
      <c r="Q37" s="31" t="n">
        <f aca="false">IF(N(O37)=0,"",P37/O37)</f>
        <v>0.486278747964468</v>
      </c>
      <c r="R37" s="32" t="n">
        <f aca="false">IF(N(O37)=0,"",L37/O37-1)</f>
        <v>0.29577187275112</v>
      </c>
      <c r="S37" s="33" t="n">
        <f aca="false">IF(OR(N37="",Q37=""),"",N37-Q37)</f>
        <v>0.220405722085755</v>
      </c>
      <c r="T37" s="38" t="n">
        <f aca="false">IF(N(D37)&gt;0,RANK(D37,D$2:D$1001)+COUNTIF(D$2:D37,D37)-1,"")</f>
        <v>346</v>
      </c>
      <c r="U37" s="40" t="n">
        <f aca="false">IF(N(D37)&gt;0,IF(D37&gt;=LR_MIN_SHARE*SUM(D$2:D$1001),F37,-1),-1)</f>
        <v>0.616565132416361</v>
      </c>
      <c r="V37" s="38" t="n">
        <f aca="false">IF(U37&lt;0,"",RANK(U37,U$2:U$1001)+COUNTIF(U$2:U37,U37)-1)</f>
        <v>133</v>
      </c>
      <c r="W37" s="38" t="n">
        <f aca="false">IF(N(L37)&gt;0,RANK(L37,L$2:L$1001)+COUNTIF(L$2:L37,L37)-1,"")</f>
        <v>352</v>
      </c>
      <c r="X37" s="40" t="n">
        <f aca="false">IF(N(L37)&gt;0,IF(L37&gt;=LR_MIN_SHARE*SUM(L$2:L$1001),N37,-1),-1)</f>
        <v>0.706684470050223</v>
      </c>
      <c r="Y37" s="38" t="n">
        <f aca="false">IF(X37&lt;0,"",RANK(X37,X$2:X$1001)+COUNTIF(X$2:X37,X37)-1)</f>
        <v>151</v>
      </c>
      <c r="AA37" s="0" t="str">
        <f aca="false">IF($A37="","",IF(COUNTIF($B$2:$B37,$B37)=1,1,""))</f>
        <v/>
      </c>
      <c r="AB37" s="0" t="str">
        <f aca="false">IF(AA37=1,SUMIF($B$2:$B$1001,$B37,$D$2:$D$1001),"")</f>
        <v/>
      </c>
      <c r="AC37" s="0" t="str">
        <f aca="false">IF(AA37=1,RANK(AB37,$AB$2:$AB$1001)+COUNTIF($AB$2:$AB37,AB37)-1,"")</f>
        <v/>
      </c>
      <c r="AD37" s="38" t="n">
        <f aca="false">IF($A37="","",COUNTIF(raw_data!$G:$G,$A37))</f>
        <v>40</v>
      </c>
      <c r="AE37" s="38" t="n">
        <f aca="false">IF($A37="","",IF(COUNTIF($A$2:$A$1001,$A37)&gt;1,1,0))</f>
        <v>0</v>
      </c>
    </row>
    <row r="38" customFormat="false" ht="15" hidden="false" customHeight="false" outlineLevel="0" collapsed="false">
      <c r="A38" s="0" t="str">
        <f aca="false">IF(code_master!$A38="","",code_master!$A38)</f>
        <v>CV0037</v>
      </c>
      <c r="B38" s="0" t="str">
        <f aca="false">IF($A38="","",code_master!$C38&amp;"")</f>
        <v>사망</v>
      </c>
      <c r="C38" s="0" t="str">
        <f aca="false">IF($A38="","",code_master!$B38&amp;"")</f>
        <v>재해사망(간편)</v>
      </c>
      <c r="D38" s="30" t="n">
        <f aca="false">IF($A38="","",SUMIFS(raw_data!$H:$H,raw_data!$A:$A,"&gt;="&amp;UY_START,raw_data!$A:$A,"&lt;="&amp;BASE_YM,raw_data!$B:$B,"&lt;="&amp;BASE_YM,raw_data!$G:$G,$A38))</f>
        <v>20454311</v>
      </c>
      <c r="E38" s="30" t="n">
        <f aca="false">IF($A38="","",(SUMIFS(raw_data!$I:$I,raw_data!$A:$A,"&gt;="&amp;UY_START,raw_data!$A:$A,"&lt;="&amp;BASE_YM,raw_data!$B:$B,"&lt;="&amp;BASE_YM,raw_data!$G:$G,$A38)+SUMIFS(raw_data!$J:$J,raw_data!$A:$A,"&gt;="&amp;UY_START,raw_data!$A:$A,"&lt;="&amp;BASE_YM,raw_data!$B:$B,"&lt;="&amp;BASE_YM,raw_data!$G:$G,$A38)))</f>
        <v>5566272</v>
      </c>
      <c r="F38" s="31" t="n">
        <f aca="false">IF(N(D38)=0,"",E38/D38)</f>
        <v>0.272131972570477</v>
      </c>
      <c r="G38" s="30" t="n">
        <f aca="false">IF($A38="","",SUMIFS(raw_data!$H:$H,raw_data!$A:$A,"&gt;="&amp;UY_START_PY,raw_data!$A:$A,"&lt;="&amp;BASE_YM_PY,raw_data!$B:$B,"&lt;="&amp;BASE_YM_PY,raw_data!$G:$G,$A38))</f>
        <v>17409933</v>
      </c>
      <c r="H38" s="30" t="n">
        <f aca="false">IF($A38="","",(SUMIFS(raw_data!$I:$I,raw_data!$A:$A,"&gt;="&amp;UY_START_PY,raw_data!$A:$A,"&lt;="&amp;BASE_YM_PY,raw_data!$B:$B,"&lt;="&amp;BASE_YM_PY,raw_data!$G:$G,$A38)+SUMIFS(raw_data!$J:$J,raw_data!$A:$A,"&gt;="&amp;UY_START_PY,raw_data!$A:$A,"&lt;="&amp;BASE_YM_PY,raw_data!$B:$B,"&lt;="&amp;BASE_YM_PY,raw_data!$G:$G,$A38)))</f>
        <v>4745002</v>
      </c>
      <c r="I38" s="31" t="n">
        <f aca="false">IF(N(G38)=0,"",H38/G38)</f>
        <v>0.27254567837797</v>
      </c>
      <c r="J38" s="32" t="n">
        <f aca="false">IF(N(G38)=0,"",D38/G38-1)</f>
        <v>0.174864429403605</v>
      </c>
      <c r="K38" s="33" t="n">
        <f aca="false">IF(OR(F38="",I38=""),"",F38-I38)</f>
        <v>-0.000413705807492892</v>
      </c>
      <c r="L38" s="30" t="n">
        <f aca="false">IF($A38="","",SUMIFS(raw_data!$H:$H,raw_data!$B:$B,BASE_YM,raw_data!$G:$G,$A38))</f>
        <v>8364619</v>
      </c>
      <c r="M38" s="30" t="n">
        <f aca="false">IF($A38="","",(SUMIFS(raw_data!$I:$I,raw_data!$B:$B,BASE_YM,raw_data!$G:$G,$A38)+SUMIFS(raw_data!$J:$J,raw_data!$B:$B,BASE_YM,raw_data!$G:$G,$A38)))</f>
        <v>3014560</v>
      </c>
      <c r="N38" s="31" t="n">
        <f aca="false">IF(N(L38)=0,"",M38/L38)</f>
        <v>0.360394179340386</v>
      </c>
      <c r="O38" s="30" t="n">
        <f aca="false">IF($A38="","",SUMIFS(raw_data!$H:$H,raw_data!$B:$B,BASE_YM_PY,raw_data!$G:$G,$A38))</f>
        <v>6890902</v>
      </c>
      <c r="P38" s="30" t="n">
        <f aca="false">IF($A38="","",(SUMIFS(raw_data!$I:$I,raw_data!$B:$B,BASE_YM_PY,raw_data!$G:$G,$A38)+SUMIFS(raw_data!$J:$J,raw_data!$B:$B,BASE_YM_PY,raw_data!$G:$G,$A38)))</f>
        <v>2588027</v>
      </c>
      <c r="Q38" s="31" t="n">
        <f aca="false">IF(N(O38)=0,"",P38/O38)</f>
        <v>0.375571586999786</v>
      </c>
      <c r="R38" s="32" t="n">
        <f aca="false">IF(N(O38)=0,"",L38/O38-1)</f>
        <v>0.213864164662333</v>
      </c>
      <c r="S38" s="33" t="n">
        <f aca="false">IF(OR(N38="",Q38=""),"",N38-Q38)</f>
        <v>-0.0151774076594001</v>
      </c>
      <c r="T38" s="38" t="n">
        <f aca="false">IF(N(D38)&gt;0,RANK(D38,D$2:D$1001)+COUNTIF(D$2:D38,D38)-1,"")</f>
        <v>254</v>
      </c>
      <c r="U38" s="40" t="n">
        <f aca="false">IF(N(D38)&gt;0,IF(D38&gt;=LR_MIN_SHARE*SUM(D$2:D$1001),F38,-1),-1)</f>
        <v>0.272131972570477</v>
      </c>
      <c r="V38" s="38" t="n">
        <f aca="false">IF(U38&lt;0,"",RANK(U38,U$2:U$1001)+COUNTIF(U$2:U38,U38)-1)</f>
        <v>367</v>
      </c>
      <c r="W38" s="38" t="n">
        <f aca="false">IF(N(L38)&gt;0,RANK(L38,L$2:L$1001)+COUNTIF(L$2:L38,L38)-1,"")</f>
        <v>251</v>
      </c>
      <c r="X38" s="40" t="n">
        <f aca="false">IF(N(L38)&gt;0,IF(L38&gt;=LR_MIN_SHARE*SUM(L$2:L$1001),N38,-1),-1)</f>
        <v>0.360394179340386</v>
      </c>
      <c r="Y38" s="38" t="n">
        <f aca="false">IF(X38&lt;0,"",RANK(X38,X$2:X$1001)+COUNTIF(X$2:X38,X38)-1)</f>
        <v>350</v>
      </c>
      <c r="AA38" s="0" t="str">
        <f aca="false">IF($A38="","",IF(COUNTIF($B$2:$B38,$B38)=1,1,""))</f>
        <v/>
      </c>
      <c r="AB38" s="0" t="str">
        <f aca="false">IF(AA38=1,SUMIF($B$2:$B$1001,$B38,$D$2:$D$1001),"")</f>
        <v/>
      </c>
      <c r="AC38" s="0" t="str">
        <f aca="false">IF(AA38=1,RANK(AB38,$AB$2:$AB$1001)+COUNTIF($AB$2:$AB38,AB38)-1,"")</f>
        <v/>
      </c>
      <c r="AD38" s="38" t="n">
        <f aca="false">IF($A38="","",COUNTIF(raw_data!$G:$G,$A38))</f>
        <v>40</v>
      </c>
      <c r="AE38" s="38" t="n">
        <f aca="false">IF($A38="","",IF(COUNTIF($A$2:$A$1001,$A38)&gt;1,1,0))</f>
        <v>0</v>
      </c>
    </row>
    <row r="39" customFormat="false" ht="15" hidden="false" customHeight="false" outlineLevel="0" collapsed="false">
      <c r="A39" s="0" t="str">
        <f aca="false">IF(code_master!$A39="","",code_master!$A39)</f>
        <v>CV0038</v>
      </c>
      <c r="B39" s="0" t="str">
        <f aca="false">IF($A39="","",code_master!$C39&amp;"")</f>
        <v>뇌혈관</v>
      </c>
      <c r="C39" s="0" t="str">
        <f aca="false">IF($A39="","",code_master!$B39&amp;"")</f>
        <v>뇌출혈진단비</v>
      </c>
      <c r="D39" s="30" t="n">
        <f aca="false">IF($A39="","",SUMIFS(raw_data!$H:$H,raw_data!$A:$A,"&gt;="&amp;UY_START,raw_data!$A:$A,"&lt;="&amp;BASE_YM,raw_data!$B:$B,"&lt;="&amp;BASE_YM,raw_data!$G:$G,$A39))</f>
        <v>35664409</v>
      </c>
      <c r="E39" s="30" t="n">
        <f aca="false">IF($A39="","",(SUMIFS(raw_data!$I:$I,raw_data!$A:$A,"&gt;="&amp;UY_START,raw_data!$A:$A,"&lt;="&amp;BASE_YM,raw_data!$B:$B,"&lt;="&amp;BASE_YM,raw_data!$G:$G,$A39)+SUMIFS(raw_data!$J:$J,raw_data!$A:$A,"&gt;="&amp;UY_START,raw_data!$A:$A,"&lt;="&amp;BASE_YM,raw_data!$B:$B,"&lt;="&amp;BASE_YM,raw_data!$G:$G,$A39)))</f>
        <v>26326886</v>
      </c>
      <c r="F39" s="31" t="n">
        <f aca="false">IF(N(D39)=0,"",E39/D39)</f>
        <v>0.7381837169936</v>
      </c>
      <c r="G39" s="30" t="n">
        <f aca="false">IF($A39="","",SUMIFS(raw_data!$H:$H,raw_data!$A:$A,"&gt;="&amp;UY_START_PY,raw_data!$A:$A,"&lt;="&amp;BASE_YM_PY,raw_data!$B:$B,"&lt;="&amp;BASE_YM_PY,raw_data!$G:$G,$A39))</f>
        <v>44127799</v>
      </c>
      <c r="H39" s="30" t="n">
        <f aca="false">IF($A39="","",(SUMIFS(raw_data!$I:$I,raw_data!$A:$A,"&gt;="&amp;UY_START_PY,raw_data!$A:$A,"&lt;="&amp;BASE_YM_PY,raw_data!$B:$B,"&lt;="&amp;BASE_YM_PY,raw_data!$G:$G,$A39)+SUMIFS(raw_data!$J:$J,raw_data!$A:$A,"&gt;="&amp;UY_START_PY,raw_data!$A:$A,"&lt;="&amp;BASE_YM_PY,raw_data!$B:$B,"&lt;="&amp;BASE_YM_PY,raw_data!$G:$G,$A39)))</f>
        <v>27802013</v>
      </c>
      <c r="I39" s="31" t="n">
        <f aca="false">IF(N(G39)=0,"",H39/G39)</f>
        <v>0.6300339837933</v>
      </c>
      <c r="J39" s="32" t="n">
        <f aca="false">IF(N(G39)=0,"",D39/G39-1)</f>
        <v>-0.191792706452456</v>
      </c>
      <c r="K39" s="33" t="n">
        <f aca="false">IF(OR(F39="",I39=""),"",F39-I39)</f>
        <v>0.1081497332003</v>
      </c>
      <c r="L39" s="30" t="n">
        <f aca="false">IF($A39="","",SUMIFS(raw_data!$H:$H,raw_data!$B:$B,BASE_YM,raw_data!$G:$G,$A39))</f>
        <v>13161385</v>
      </c>
      <c r="M39" s="30" t="n">
        <f aca="false">IF($A39="","",(SUMIFS(raw_data!$I:$I,raw_data!$B:$B,BASE_YM,raw_data!$G:$G,$A39)+SUMIFS(raw_data!$J:$J,raw_data!$B:$B,BASE_YM,raw_data!$G:$G,$A39)))</f>
        <v>14682126</v>
      </c>
      <c r="N39" s="31" t="n">
        <f aca="false">IF(N(L39)=0,"",M39/L39)</f>
        <v>1.11554566635654</v>
      </c>
      <c r="O39" s="30" t="n">
        <f aca="false">IF($A39="","",SUMIFS(raw_data!$H:$H,raw_data!$B:$B,BASE_YM_PY,raw_data!$G:$G,$A39))</f>
        <v>18261832</v>
      </c>
      <c r="P39" s="30" t="n">
        <f aca="false">IF($A39="","",(SUMIFS(raw_data!$I:$I,raw_data!$B:$B,BASE_YM_PY,raw_data!$G:$G,$A39)+SUMIFS(raw_data!$J:$J,raw_data!$B:$B,BASE_YM_PY,raw_data!$G:$G,$A39)))</f>
        <v>11895745</v>
      </c>
      <c r="Q39" s="31" t="n">
        <f aca="false">IF(N(O39)=0,"",P39/O39)</f>
        <v>0.651399322915686</v>
      </c>
      <c r="R39" s="32" t="n">
        <f aca="false">IF(N(O39)=0,"",L39/O39-1)</f>
        <v>-0.279295472655756</v>
      </c>
      <c r="S39" s="33" t="n">
        <f aca="false">IF(OR(N39="",Q39=""),"",N39-Q39)</f>
        <v>0.464146343440857</v>
      </c>
      <c r="T39" s="38" t="n">
        <f aca="false">IF(N(D39)&gt;0,RANK(D39,D$2:D$1001)+COUNTIF(D$2:D39,D39)-1,"")</f>
        <v>158</v>
      </c>
      <c r="U39" s="40" t="n">
        <f aca="false">IF(N(D39)&gt;0,IF(D39&gt;=LR_MIN_SHARE*SUM(D$2:D$1001),F39,-1),-1)</f>
        <v>0.7381837169936</v>
      </c>
      <c r="V39" s="38" t="n">
        <f aca="false">IF(U39&lt;0,"",RANK(U39,U$2:U$1001)+COUNTIF(U$2:U39,U39)-1)</f>
        <v>73</v>
      </c>
      <c r="W39" s="38" t="n">
        <f aca="false">IF(N(L39)&gt;0,RANK(L39,L$2:L$1001)+COUNTIF(L$2:L39,L39)-1,"")</f>
        <v>172</v>
      </c>
      <c r="X39" s="40" t="n">
        <f aca="false">IF(N(L39)&gt;0,IF(L39&gt;=LR_MIN_SHARE*SUM(L$2:L$1001),N39,-1),-1)</f>
        <v>1.11554566635654</v>
      </c>
      <c r="Y39" s="38" t="n">
        <f aca="false">IF(X39&lt;0,"",RANK(X39,X$2:X$1001)+COUNTIF(X$2:X39,X39)-1)</f>
        <v>29</v>
      </c>
      <c r="AA39" s="0" t="str">
        <f aca="false">IF($A39="","",IF(COUNTIF($B$2:$B39,$B39)=1,1,""))</f>
        <v/>
      </c>
      <c r="AB39" s="0" t="str">
        <f aca="false">IF(AA39=1,SUMIF($B$2:$B$1001,$B39,$D$2:$D$1001),"")</f>
        <v/>
      </c>
      <c r="AC39" s="0" t="str">
        <f aca="false">IF(AA39=1,RANK(AB39,$AB$2:$AB$1001)+COUNTIF($AB$2:$AB39,AB39)-1,"")</f>
        <v/>
      </c>
      <c r="AD39" s="38" t="n">
        <f aca="false">IF($A39="","",COUNTIF(raw_data!$G:$G,$A39))</f>
        <v>40</v>
      </c>
      <c r="AE39" s="38" t="n">
        <f aca="false">IF($A39="","",IF(COUNTIF($A$2:$A$1001,$A39)&gt;1,1,0))</f>
        <v>0</v>
      </c>
    </row>
    <row r="40" customFormat="false" ht="15" hidden="false" customHeight="false" outlineLevel="0" collapsed="false">
      <c r="A40" s="0" t="str">
        <f aca="false">IF(code_master!$A40="","",code_master!$A40)</f>
        <v>CV0039</v>
      </c>
      <c r="B40" s="0" t="str">
        <f aca="false">IF($A40="","",code_master!$C40&amp;"")</f>
        <v>암</v>
      </c>
      <c r="C40" s="0" t="str">
        <f aca="false">IF($A40="","",code_master!$B40&amp;"")</f>
        <v>암진단비(비갱신형)</v>
      </c>
      <c r="D40" s="30" t="n">
        <f aca="false">IF($A40="","",SUMIFS(raw_data!$H:$H,raw_data!$A:$A,"&gt;="&amp;UY_START,raw_data!$A:$A,"&lt;="&amp;BASE_YM,raw_data!$B:$B,"&lt;="&amp;BASE_YM,raw_data!$G:$G,$A40))</f>
        <v>20612261</v>
      </c>
      <c r="E40" s="30" t="n">
        <f aca="false">IF($A40="","",(SUMIFS(raw_data!$I:$I,raw_data!$A:$A,"&gt;="&amp;UY_START,raw_data!$A:$A,"&lt;="&amp;BASE_YM,raw_data!$B:$B,"&lt;="&amp;BASE_YM,raw_data!$G:$G,$A40)+SUMIFS(raw_data!$J:$J,raw_data!$A:$A,"&gt;="&amp;UY_START,raw_data!$A:$A,"&lt;="&amp;BASE_YM,raw_data!$B:$B,"&lt;="&amp;BASE_YM,raw_data!$G:$G,$A40)))</f>
        <v>10658361</v>
      </c>
      <c r="F40" s="31" t="n">
        <f aca="false">IF(N(D40)=0,"",E40/D40)</f>
        <v>0.517088397046787</v>
      </c>
      <c r="G40" s="30" t="n">
        <f aca="false">IF($A40="","",SUMIFS(raw_data!$H:$H,raw_data!$A:$A,"&gt;="&amp;UY_START_PY,raw_data!$A:$A,"&lt;="&amp;BASE_YM_PY,raw_data!$B:$B,"&lt;="&amp;BASE_YM_PY,raw_data!$G:$G,$A40))</f>
        <v>21492313</v>
      </c>
      <c r="H40" s="30" t="n">
        <f aca="false">IF($A40="","",(SUMIFS(raw_data!$I:$I,raw_data!$A:$A,"&gt;="&amp;UY_START_PY,raw_data!$A:$A,"&lt;="&amp;BASE_YM_PY,raw_data!$B:$B,"&lt;="&amp;BASE_YM_PY,raw_data!$G:$G,$A40)+SUMIFS(raw_data!$J:$J,raw_data!$A:$A,"&gt;="&amp;UY_START_PY,raw_data!$A:$A,"&lt;="&amp;BASE_YM_PY,raw_data!$B:$B,"&lt;="&amp;BASE_YM_PY,raw_data!$G:$G,$A40)))</f>
        <v>11063135</v>
      </c>
      <c r="I40" s="31" t="n">
        <f aca="false">IF(N(G40)=0,"",H40/G40)</f>
        <v>0.514748459135134</v>
      </c>
      <c r="J40" s="32" t="n">
        <f aca="false">IF(N(G40)=0,"",D40/G40-1)</f>
        <v>-0.0409472912478057</v>
      </c>
      <c r="K40" s="33" t="n">
        <f aca="false">IF(OR(F40="",I40=""),"",F40-I40)</f>
        <v>0.00233993791165332</v>
      </c>
      <c r="L40" s="30" t="n">
        <f aca="false">IF($A40="","",SUMIFS(raw_data!$H:$H,raw_data!$B:$B,BASE_YM,raw_data!$G:$G,$A40))</f>
        <v>8409445</v>
      </c>
      <c r="M40" s="30" t="n">
        <f aca="false">IF($A40="","",(SUMIFS(raw_data!$I:$I,raw_data!$B:$B,BASE_YM,raw_data!$G:$G,$A40)+SUMIFS(raw_data!$J:$J,raw_data!$B:$B,BASE_YM,raw_data!$G:$G,$A40)))</f>
        <v>4884578</v>
      </c>
      <c r="N40" s="31" t="n">
        <f aca="false">IF(N(L40)=0,"",M40/L40)</f>
        <v>0.58084427688153</v>
      </c>
      <c r="O40" s="30" t="n">
        <f aca="false">IF($A40="","",SUMIFS(raw_data!$H:$H,raw_data!$B:$B,BASE_YM_PY,raw_data!$G:$G,$A40))</f>
        <v>8161174</v>
      </c>
      <c r="P40" s="30" t="n">
        <f aca="false">IF($A40="","",(SUMIFS(raw_data!$I:$I,raw_data!$B:$B,BASE_YM_PY,raw_data!$G:$G,$A40)+SUMIFS(raw_data!$J:$J,raw_data!$B:$B,BASE_YM_PY,raw_data!$G:$G,$A40)))</f>
        <v>6043298</v>
      </c>
      <c r="Q40" s="31" t="n">
        <f aca="false">IF(N(O40)=0,"",P40/O40)</f>
        <v>0.740493708380682</v>
      </c>
      <c r="R40" s="32" t="n">
        <f aca="false">IF(N(O40)=0,"",L40/O40-1)</f>
        <v>0.030420990901554</v>
      </c>
      <c r="S40" s="33" t="n">
        <f aca="false">IF(OR(N40="",Q40=""),"",N40-Q40)</f>
        <v>-0.159649431499151</v>
      </c>
      <c r="T40" s="38" t="n">
        <f aca="false">IF(N(D40)&gt;0,RANK(D40,D$2:D$1001)+COUNTIF(D$2:D40,D40)-1,"")</f>
        <v>251</v>
      </c>
      <c r="U40" s="40" t="n">
        <f aca="false">IF(N(D40)&gt;0,IF(D40&gt;=LR_MIN_SHARE*SUM(D$2:D$1001),F40,-1),-1)</f>
        <v>0.517088397046787</v>
      </c>
      <c r="V40" s="38" t="n">
        <f aca="false">IF(U40&lt;0,"",RANK(U40,U$2:U$1001)+COUNTIF(U$2:U40,U40)-1)</f>
        <v>210</v>
      </c>
      <c r="W40" s="38" t="n">
        <f aca="false">IF(N(L40)&gt;0,RANK(L40,L$2:L$1001)+COUNTIF(L$2:L40,L40)-1,"")</f>
        <v>249</v>
      </c>
      <c r="X40" s="40" t="n">
        <f aca="false">IF(N(L40)&gt;0,IF(L40&gt;=LR_MIN_SHARE*SUM(L$2:L$1001),N40,-1),-1)</f>
        <v>0.58084427688153</v>
      </c>
      <c r="Y40" s="38" t="n">
        <f aca="false">IF(X40&lt;0,"",RANK(X40,X$2:X$1001)+COUNTIF(X$2:X40,X40)-1)</f>
        <v>224</v>
      </c>
      <c r="AA40" s="0" t="str">
        <f aca="false">IF($A40="","",IF(COUNTIF($B$2:$B40,$B40)=1,1,""))</f>
        <v/>
      </c>
      <c r="AB40" s="0" t="str">
        <f aca="false">IF(AA40=1,SUMIF($B$2:$B$1001,$B40,$D$2:$D$1001),"")</f>
        <v/>
      </c>
      <c r="AC40" s="0" t="str">
        <f aca="false">IF(AA40=1,RANK(AB40,$AB$2:$AB$1001)+COUNTIF($AB$2:$AB40,AB40)-1,"")</f>
        <v/>
      </c>
      <c r="AD40" s="38" t="n">
        <f aca="false">IF($A40="","",COUNTIF(raw_data!$G:$G,$A40))</f>
        <v>40</v>
      </c>
      <c r="AE40" s="38" t="n">
        <f aca="false">IF($A40="","",IF(COUNTIF($A$2:$A$1001,$A40)&gt;1,1,0))</f>
        <v>0</v>
      </c>
    </row>
    <row r="41" customFormat="false" ht="15" hidden="false" customHeight="false" outlineLevel="0" collapsed="false">
      <c r="A41" s="0" t="str">
        <f aca="false">IF(code_master!$A41="","",code_master!$A41)</f>
        <v>CV0040</v>
      </c>
      <c r="B41" s="0" t="str">
        <f aca="false">IF($A41="","",code_master!$C41&amp;"")</f>
        <v>수술</v>
      </c>
      <c r="C41" s="0" t="str">
        <f aca="false">IF($A41="","",code_master!$B41&amp;"")</f>
        <v>특정질병수술비(20년만기)</v>
      </c>
      <c r="D41" s="30" t="n">
        <f aca="false">IF($A41="","",SUMIFS(raw_data!$H:$H,raw_data!$A:$A,"&gt;="&amp;UY_START,raw_data!$A:$A,"&lt;="&amp;BASE_YM,raw_data!$B:$B,"&lt;="&amp;BASE_YM,raw_data!$G:$G,$A41))</f>
        <v>6490902</v>
      </c>
      <c r="E41" s="30" t="n">
        <f aca="false">IF($A41="","",(SUMIFS(raw_data!$I:$I,raw_data!$A:$A,"&gt;="&amp;UY_START,raw_data!$A:$A,"&lt;="&amp;BASE_YM,raw_data!$B:$B,"&lt;="&amp;BASE_YM,raw_data!$G:$G,$A41)+SUMIFS(raw_data!$J:$J,raw_data!$A:$A,"&gt;="&amp;UY_START,raw_data!$A:$A,"&lt;="&amp;BASE_YM,raw_data!$B:$B,"&lt;="&amp;BASE_YM,raw_data!$G:$G,$A41)))</f>
        <v>4680994</v>
      </c>
      <c r="F41" s="31" t="n">
        <f aca="false">IF(N(D41)=0,"",E41/D41)</f>
        <v>0.721162328440639</v>
      </c>
      <c r="G41" s="30" t="n">
        <f aca="false">IF($A41="","",SUMIFS(raw_data!$H:$H,raw_data!$A:$A,"&gt;="&amp;UY_START_PY,raw_data!$A:$A,"&lt;="&amp;BASE_YM_PY,raw_data!$B:$B,"&lt;="&amp;BASE_YM_PY,raw_data!$G:$G,$A41))</f>
        <v>7878185</v>
      </c>
      <c r="H41" s="30" t="n">
        <f aca="false">IF($A41="","",(SUMIFS(raw_data!$I:$I,raw_data!$A:$A,"&gt;="&amp;UY_START_PY,raw_data!$A:$A,"&lt;="&amp;BASE_YM_PY,raw_data!$B:$B,"&lt;="&amp;BASE_YM_PY,raw_data!$G:$G,$A41)+SUMIFS(raw_data!$J:$J,raw_data!$A:$A,"&gt;="&amp;UY_START_PY,raw_data!$A:$A,"&lt;="&amp;BASE_YM_PY,raw_data!$B:$B,"&lt;="&amp;BASE_YM_PY,raw_data!$G:$G,$A41)))</f>
        <v>5002803</v>
      </c>
      <c r="I41" s="31" t="n">
        <f aca="false">IF(N(G41)=0,"",H41/G41)</f>
        <v>0.635019741222122</v>
      </c>
      <c r="J41" s="32" t="n">
        <f aca="false">IF(N(G41)=0,"",D41/G41-1)</f>
        <v>-0.176091701324607</v>
      </c>
      <c r="K41" s="33" t="n">
        <f aca="false">IF(OR(F41="",I41=""),"",F41-I41)</f>
        <v>0.0861425872185173</v>
      </c>
      <c r="L41" s="30" t="n">
        <f aca="false">IF($A41="","",SUMIFS(raw_data!$H:$H,raw_data!$B:$B,BASE_YM,raw_data!$G:$G,$A41))</f>
        <v>2664396</v>
      </c>
      <c r="M41" s="30" t="n">
        <f aca="false">IF($A41="","",(SUMIFS(raw_data!$I:$I,raw_data!$B:$B,BASE_YM,raw_data!$G:$G,$A41)+SUMIFS(raw_data!$J:$J,raw_data!$B:$B,BASE_YM,raw_data!$G:$G,$A41)))</f>
        <v>2733530</v>
      </c>
      <c r="N41" s="31" t="n">
        <f aca="false">IF(N(L41)=0,"",M41/L41)</f>
        <v>1.02594734416356</v>
      </c>
      <c r="O41" s="30" t="n">
        <f aca="false">IF($A41="","",SUMIFS(raw_data!$H:$H,raw_data!$B:$B,BASE_YM_PY,raw_data!$G:$G,$A41))</f>
        <v>3154591</v>
      </c>
      <c r="P41" s="30" t="n">
        <f aca="false">IF($A41="","",(SUMIFS(raw_data!$I:$I,raw_data!$B:$B,BASE_YM_PY,raw_data!$G:$G,$A41)+SUMIFS(raw_data!$J:$J,raw_data!$B:$B,BASE_YM_PY,raw_data!$G:$G,$A41)))</f>
        <v>2348023</v>
      </c>
      <c r="Q41" s="31" t="n">
        <f aca="false">IF(N(O41)=0,"",P41/O41)</f>
        <v>0.744319311124643</v>
      </c>
      <c r="R41" s="32" t="n">
        <f aca="false">IF(N(O41)=0,"",L41/O41-1)</f>
        <v>-0.155390984124408</v>
      </c>
      <c r="S41" s="33" t="n">
        <f aca="false">IF(OR(N41="",Q41=""),"",N41-Q41)</f>
        <v>0.281628033038912</v>
      </c>
      <c r="T41" s="38" t="n">
        <f aca="false">IF(N(D41)&gt;0,RANK(D41,D$2:D$1001)+COUNTIF(D$2:D41,D41)-1,"")</f>
        <v>430</v>
      </c>
      <c r="U41" s="38" t="n">
        <f aca="false">IF(N(D41)&gt;0,IF(D41&gt;=LR_MIN_SHARE*SUM(D$2:D$1001),F41,-1),-1)</f>
        <v>-1</v>
      </c>
      <c r="V41" s="0" t="str">
        <f aca="false">IF(U41&lt;0,"",RANK(U41,U$2:U$1001)+COUNTIF(U$2:U41,U41)-1)</f>
        <v/>
      </c>
      <c r="W41" s="38" t="n">
        <f aca="false">IF(N(L41)&gt;0,RANK(L41,L$2:L$1001)+COUNTIF(L$2:L41,L41)-1,"")</f>
        <v>428</v>
      </c>
      <c r="X41" s="38" t="n">
        <f aca="false">IF(N(L41)&gt;0,IF(L41&gt;=LR_MIN_SHARE*SUM(L$2:L$1001),N41,-1),-1)</f>
        <v>-1</v>
      </c>
      <c r="Y41" s="0" t="str">
        <f aca="false">IF(X41&lt;0,"",RANK(X41,X$2:X$1001)+COUNTIF(X$2:X41,X41)-1)</f>
        <v/>
      </c>
      <c r="AA41" s="0" t="str">
        <f aca="false">IF($A41="","",IF(COUNTIF($B$2:$B41,$B41)=1,1,""))</f>
        <v/>
      </c>
      <c r="AB41" s="0" t="str">
        <f aca="false">IF(AA41=1,SUMIF($B$2:$B$1001,$B41,$D$2:$D$1001),"")</f>
        <v/>
      </c>
      <c r="AC41" s="0" t="str">
        <f aca="false">IF(AA41=1,RANK(AB41,$AB$2:$AB$1001)+COUNTIF($AB$2:$AB41,AB41)-1,"")</f>
        <v/>
      </c>
      <c r="AD41" s="38" t="n">
        <f aca="false">IF($A41="","",COUNTIF(raw_data!$G:$G,$A41))</f>
        <v>40</v>
      </c>
      <c r="AE41" s="38" t="n">
        <f aca="false">IF($A41="","",IF(COUNTIF($A$2:$A$1001,$A41)&gt;1,1,0))</f>
        <v>0</v>
      </c>
    </row>
    <row r="42" customFormat="false" ht="15" hidden="false" customHeight="false" outlineLevel="0" collapsed="false">
      <c r="A42" s="0" t="str">
        <f aca="false">IF(code_master!$A42="","",code_master!$A42)</f>
        <v>CV0041</v>
      </c>
      <c r="B42" s="0" t="str">
        <f aca="false">IF($A42="","",code_master!$C42&amp;"")</f>
        <v>뇌혈관</v>
      </c>
      <c r="C42" s="0" t="str">
        <f aca="false">IF($A42="","",code_master!$B42&amp;"")</f>
        <v>뇌출혈진단비(간편)</v>
      </c>
      <c r="D42" s="30" t="n">
        <f aca="false">IF($A42="","",SUMIFS(raw_data!$H:$H,raw_data!$A:$A,"&gt;="&amp;UY_START,raw_data!$A:$A,"&lt;="&amp;BASE_YM,raw_data!$B:$B,"&lt;="&amp;BASE_YM,raw_data!$G:$G,$A42))</f>
        <v>80982275</v>
      </c>
      <c r="E42" s="30" t="n">
        <f aca="false">IF($A42="","",(SUMIFS(raw_data!$I:$I,raw_data!$A:$A,"&gt;="&amp;UY_START,raw_data!$A:$A,"&lt;="&amp;BASE_YM,raw_data!$B:$B,"&lt;="&amp;BASE_YM,raw_data!$G:$G,$A42)+SUMIFS(raw_data!$J:$J,raw_data!$A:$A,"&gt;="&amp;UY_START,raw_data!$A:$A,"&lt;="&amp;BASE_YM,raw_data!$B:$B,"&lt;="&amp;BASE_YM,raw_data!$G:$G,$A42)))</f>
        <v>32664146</v>
      </c>
      <c r="F42" s="31" t="n">
        <f aca="false">IF(N(D42)=0,"",E42/D42)</f>
        <v>0.403349325515985</v>
      </c>
      <c r="G42" s="30" t="n">
        <f aca="false">IF($A42="","",SUMIFS(raw_data!$H:$H,raw_data!$A:$A,"&gt;="&amp;UY_START_PY,raw_data!$A:$A,"&lt;="&amp;BASE_YM_PY,raw_data!$B:$B,"&lt;="&amp;BASE_YM_PY,raw_data!$G:$G,$A42))</f>
        <v>76644533</v>
      </c>
      <c r="H42" s="30" t="n">
        <f aca="false">IF($A42="","",(SUMIFS(raw_data!$I:$I,raw_data!$A:$A,"&gt;="&amp;UY_START_PY,raw_data!$A:$A,"&lt;="&amp;BASE_YM_PY,raw_data!$B:$B,"&lt;="&amp;BASE_YM_PY,raw_data!$G:$G,$A42)+SUMIFS(raw_data!$J:$J,raw_data!$A:$A,"&gt;="&amp;UY_START_PY,raw_data!$A:$A,"&lt;="&amp;BASE_YM_PY,raw_data!$B:$B,"&lt;="&amp;BASE_YM_PY,raw_data!$G:$G,$A42)))</f>
        <v>27977058</v>
      </c>
      <c r="I42" s="31" t="n">
        <f aca="false">IF(N(G42)=0,"",H42/G42)</f>
        <v>0.365023530119232</v>
      </c>
      <c r="J42" s="32" t="n">
        <f aca="false">IF(N(G42)=0,"",D42/G42-1)</f>
        <v>0.0565955826229641</v>
      </c>
      <c r="K42" s="33" t="n">
        <f aca="false">IF(OR(F42="",I42=""),"",F42-I42)</f>
        <v>0.0383257953967525</v>
      </c>
      <c r="L42" s="30" t="n">
        <f aca="false">IF($A42="","",SUMIFS(raw_data!$H:$H,raw_data!$B:$B,BASE_YM,raw_data!$G:$G,$A42))</f>
        <v>32282774</v>
      </c>
      <c r="M42" s="30" t="n">
        <f aca="false">IF($A42="","",(SUMIFS(raw_data!$I:$I,raw_data!$B:$B,BASE_YM,raw_data!$G:$G,$A42)+SUMIFS(raw_data!$J:$J,raw_data!$B:$B,BASE_YM,raw_data!$G:$G,$A42)))</f>
        <v>14501801</v>
      </c>
      <c r="N42" s="31" t="n">
        <f aca="false">IF(N(L42)=0,"",M42/L42)</f>
        <v>0.449211737504342</v>
      </c>
      <c r="O42" s="30" t="n">
        <f aca="false">IF($A42="","",SUMIFS(raw_data!$H:$H,raw_data!$B:$B,BASE_YM_PY,raw_data!$G:$G,$A42))</f>
        <v>29785796</v>
      </c>
      <c r="P42" s="30" t="n">
        <f aca="false">IF($A42="","",(SUMIFS(raw_data!$I:$I,raw_data!$B:$B,BASE_YM_PY,raw_data!$G:$G,$A42)+SUMIFS(raw_data!$J:$J,raw_data!$B:$B,BASE_YM_PY,raw_data!$G:$G,$A42)))</f>
        <v>13842483</v>
      </c>
      <c r="Q42" s="31" t="n">
        <f aca="false">IF(N(O42)=0,"",P42/O42)</f>
        <v>0.46473436533306</v>
      </c>
      <c r="R42" s="32" t="n">
        <f aca="false">IF(N(O42)=0,"",L42/O42-1)</f>
        <v>0.083831165700591</v>
      </c>
      <c r="S42" s="33" t="n">
        <f aca="false">IF(OR(N42="",Q42=""),"",N42-Q42)</f>
        <v>-0.015522627828718</v>
      </c>
      <c r="T42" s="38" t="n">
        <f aca="false">IF(N(D42)&gt;0,RANK(D42,D$2:D$1001)+COUNTIF(D$2:D42,D42)-1,"")</f>
        <v>65</v>
      </c>
      <c r="U42" s="40" t="n">
        <f aca="false">IF(N(D42)&gt;0,IF(D42&gt;=LR_MIN_SHARE*SUM(D$2:D$1001),F42,-1),-1)</f>
        <v>0.403349325515985</v>
      </c>
      <c r="V42" s="38" t="n">
        <f aca="false">IF(U42&lt;0,"",RANK(U42,U$2:U$1001)+COUNTIF(U$2:U42,U42)-1)</f>
        <v>294</v>
      </c>
      <c r="W42" s="38" t="n">
        <f aca="false">IF(N(L42)&gt;0,RANK(L42,L$2:L$1001)+COUNTIF(L$2:L42,L42)-1,"")</f>
        <v>67</v>
      </c>
      <c r="X42" s="40" t="n">
        <f aca="false">IF(N(L42)&gt;0,IF(L42&gt;=LR_MIN_SHARE*SUM(L$2:L$1001),N42,-1),-1)</f>
        <v>0.449211737504342</v>
      </c>
      <c r="Y42" s="38" t="n">
        <f aca="false">IF(X42&lt;0,"",RANK(X42,X$2:X$1001)+COUNTIF(X$2:X42,X42)-1)</f>
        <v>303</v>
      </c>
      <c r="AA42" s="0" t="str">
        <f aca="false">IF($A42="","",IF(COUNTIF($B$2:$B42,$B42)=1,1,""))</f>
        <v/>
      </c>
      <c r="AB42" s="0" t="str">
        <f aca="false">IF(AA42=1,SUMIF($B$2:$B$1001,$B42,$D$2:$D$1001),"")</f>
        <v/>
      </c>
      <c r="AC42" s="0" t="str">
        <f aca="false">IF(AA42=1,RANK(AB42,$AB$2:$AB$1001)+COUNTIF($AB$2:$AB42,AB42)-1,"")</f>
        <v/>
      </c>
      <c r="AD42" s="38" t="n">
        <f aca="false">IF($A42="","",COUNTIF(raw_data!$G:$G,$A42))</f>
        <v>40</v>
      </c>
      <c r="AE42" s="38" t="n">
        <f aca="false">IF($A42="","",IF(COUNTIF($A$2:$A$1001,$A42)&gt;1,1,0))</f>
        <v>0</v>
      </c>
    </row>
    <row r="43" customFormat="false" ht="15" hidden="false" customHeight="false" outlineLevel="0" collapsed="false">
      <c r="A43" s="0" t="str">
        <f aca="false">IF(code_master!$A43="","",code_master!$A43)</f>
        <v>CV0042</v>
      </c>
      <c r="B43" s="0" t="str">
        <f aca="false">IF($A43="","",code_master!$C43&amp;"")</f>
        <v>실손의료</v>
      </c>
      <c r="C43" s="0" t="str">
        <f aca="false">IF($A43="","",code_master!$B43&amp;"")</f>
        <v>질병통원실손(갱신형)</v>
      </c>
      <c r="D43" s="30" t="n">
        <f aca="false">IF($A43="","",SUMIFS(raw_data!$H:$H,raw_data!$A:$A,"&gt;="&amp;UY_START,raw_data!$A:$A,"&lt;="&amp;BASE_YM,raw_data!$B:$B,"&lt;="&amp;BASE_YM,raw_data!$G:$G,$A43))</f>
        <v>117695016</v>
      </c>
      <c r="E43" s="30" t="n">
        <f aca="false">IF($A43="","",(SUMIFS(raw_data!$I:$I,raw_data!$A:$A,"&gt;="&amp;UY_START,raw_data!$A:$A,"&lt;="&amp;BASE_YM,raw_data!$B:$B,"&lt;="&amp;BASE_YM,raw_data!$G:$G,$A43)+SUMIFS(raw_data!$J:$J,raw_data!$A:$A,"&gt;="&amp;UY_START,raw_data!$A:$A,"&lt;="&amp;BASE_YM,raw_data!$B:$B,"&lt;="&amp;BASE_YM,raw_data!$G:$G,$A43)))</f>
        <v>103890964</v>
      </c>
      <c r="F43" s="31" t="n">
        <f aca="false">IF(N(D43)=0,"",E43/D43)</f>
        <v>0.882713368253419</v>
      </c>
      <c r="G43" s="30" t="n">
        <f aca="false">IF($A43="","",SUMIFS(raw_data!$H:$H,raw_data!$A:$A,"&gt;="&amp;UY_START_PY,raw_data!$A:$A,"&lt;="&amp;BASE_YM_PY,raw_data!$B:$B,"&lt;="&amp;BASE_YM_PY,raw_data!$G:$G,$A43))</f>
        <v>121208254</v>
      </c>
      <c r="H43" s="30" t="n">
        <f aca="false">IF($A43="","",(SUMIFS(raw_data!$I:$I,raw_data!$A:$A,"&gt;="&amp;UY_START_PY,raw_data!$A:$A,"&lt;="&amp;BASE_YM_PY,raw_data!$B:$B,"&lt;="&amp;BASE_YM_PY,raw_data!$G:$G,$A43)+SUMIFS(raw_data!$J:$J,raw_data!$A:$A,"&gt;="&amp;UY_START_PY,raw_data!$A:$A,"&lt;="&amp;BASE_YM_PY,raw_data!$B:$B,"&lt;="&amp;BASE_YM_PY,raw_data!$G:$G,$A43)))</f>
        <v>105358508</v>
      </c>
      <c r="I43" s="31" t="n">
        <f aca="false">IF(N(G43)=0,"",H43/G43)</f>
        <v>0.86923542352157</v>
      </c>
      <c r="J43" s="32" t="n">
        <f aca="false">IF(N(G43)=0,"",D43/G43-1)</f>
        <v>-0.0289851382563435</v>
      </c>
      <c r="K43" s="33" t="n">
        <f aca="false">IF(OR(F43="",I43=""),"",F43-I43)</f>
        <v>0.0134779447318488</v>
      </c>
      <c r="L43" s="30" t="n">
        <f aca="false">IF($A43="","",SUMIFS(raw_data!$H:$H,raw_data!$B:$B,BASE_YM,raw_data!$G:$G,$A43))</f>
        <v>45078419</v>
      </c>
      <c r="M43" s="30" t="n">
        <f aca="false">IF($A43="","",(SUMIFS(raw_data!$I:$I,raw_data!$B:$B,BASE_YM,raw_data!$G:$G,$A43)+SUMIFS(raw_data!$J:$J,raw_data!$B:$B,BASE_YM,raw_data!$G:$G,$A43)))</f>
        <v>51468272</v>
      </c>
      <c r="N43" s="31" t="n">
        <f aca="false">IF(N(L43)=0,"",M43/L43)</f>
        <v>1.14174971398176</v>
      </c>
      <c r="O43" s="30" t="n">
        <f aca="false">IF($A43="","",SUMIFS(raw_data!$H:$H,raw_data!$B:$B,BASE_YM_PY,raw_data!$G:$G,$A43))</f>
        <v>48499957</v>
      </c>
      <c r="P43" s="30" t="n">
        <f aca="false">IF($A43="","",(SUMIFS(raw_data!$I:$I,raw_data!$B:$B,BASE_YM_PY,raw_data!$G:$G,$A43)+SUMIFS(raw_data!$J:$J,raw_data!$B:$B,BASE_YM_PY,raw_data!$G:$G,$A43)))</f>
        <v>47236236</v>
      </c>
      <c r="Q43" s="31" t="n">
        <f aca="false">IF(N(O43)=0,"",P43/O43)</f>
        <v>0.973943873805909</v>
      </c>
      <c r="R43" s="32" t="n">
        <f aca="false">IF(N(O43)=0,"",L43/O43-1)</f>
        <v>-0.0705472378047676</v>
      </c>
      <c r="S43" s="33" t="n">
        <f aca="false">IF(OR(N43="",Q43=""),"",N43-Q43)</f>
        <v>0.167805840175853</v>
      </c>
      <c r="T43" s="38" t="n">
        <f aca="false">IF(N(D43)&gt;0,RANK(D43,D$2:D$1001)+COUNTIF(D$2:D43,D43)-1,"")</f>
        <v>36</v>
      </c>
      <c r="U43" s="40" t="n">
        <f aca="false">IF(N(D43)&gt;0,IF(D43&gt;=LR_MIN_SHARE*SUM(D$2:D$1001),F43,-1),-1)</f>
        <v>0.882713368253419</v>
      </c>
      <c r="V43" s="38" t="n">
        <f aca="false">IF(U43&lt;0,"",RANK(U43,U$2:U$1001)+COUNTIF(U$2:U43,U43)-1)</f>
        <v>34</v>
      </c>
      <c r="W43" s="38" t="n">
        <f aca="false">IF(N(L43)&gt;0,RANK(L43,L$2:L$1001)+COUNTIF(L$2:L43,L43)-1,"")</f>
        <v>41</v>
      </c>
      <c r="X43" s="40" t="n">
        <f aca="false">IF(N(L43)&gt;0,IF(L43&gt;=LR_MIN_SHARE*SUM(L$2:L$1001),N43,-1),-1)</f>
        <v>1.14174971398176</v>
      </c>
      <c r="Y43" s="38" t="n">
        <f aca="false">IF(X43&lt;0,"",RANK(X43,X$2:X$1001)+COUNTIF(X$2:X43,X43)-1)</f>
        <v>26</v>
      </c>
      <c r="AA43" s="0" t="str">
        <f aca="false">IF($A43="","",IF(COUNTIF($B$2:$B43,$B43)=1,1,""))</f>
        <v/>
      </c>
      <c r="AB43" s="0" t="str">
        <f aca="false">IF(AA43=1,SUMIF($B$2:$B$1001,$B43,$D$2:$D$1001),"")</f>
        <v/>
      </c>
      <c r="AC43" s="0" t="str">
        <f aca="false">IF(AA43=1,RANK(AB43,$AB$2:$AB$1001)+COUNTIF($AB$2:$AB43,AB43)-1,"")</f>
        <v/>
      </c>
      <c r="AD43" s="38" t="n">
        <f aca="false">IF($A43="","",COUNTIF(raw_data!$G:$G,$A43))</f>
        <v>40</v>
      </c>
      <c r="AE43" s="38" t="n">
        <f aca="false">IF($A43="","",IF(COUNTIF($A$2:$A$1001,$A43)&gt;1,1,0))</f>
        <v>0</v>
      </c>
    </row>
    <row r="44" customFormat="false" ht="15" hidden="false" customHeight="false" outlineLevel="0" collapsed="false">
      <c r="A44" s="0" t="str">
        <f aca="false">IF(code_master!$A44="","",code_master!$A44)</f>
        <v>CV0043</v>
      </c>
      <c r="B44" s="0" t="str">
        <f aca="false">IF($A44="","",code_master!$C44&amp;"")</f>
        <v>입원</v>
      </c>
      <c r="C44" s="0" t="str">
        <f aca="false">IF($A44="","",code_master!$B44&amp;"")</f>
        <v>질병입원일당(비갱신형)</v>
      </c>
      <c r="D44" s="30" t="n">
        <f aca="false">IF($A44="","",SUMIFS(raw_data!$H:$H,raw_data!$A:$A,"&gt;="&amp;UY_START,raw_data!$A:$A,"&lt;="&amp;BASE_YM,raw_data!$B:$B,"&lt;="&amp;BASE_YM,raw_data!$G:$G,$A44))</f>
        <v>32723059</v>
      </c>
      <c r="E44" s="30" t="n">
        <f aca="false">IF($A44="","",(SUMIFS(raw_data!$I:$I,raw_data!$A:$A,"&gt;="&amp;UY_START,raw_data!$A:$A,"&lt;="&amp;BASE_YM,raw_data!$B:$B,"&lt;="&amp;BASE_YM,raw_data!$G:$G,$A44)+SUMIFS(raw_data!$J:$J,raw_data!$A:$A,"&gt;="&amp;UY_START,raw_data!$A:$A,"&lt;="&amp;BASE_YM,raw_data!$B:$B,"&lt;="&amp;BASE_YM,raw_data!$G:$G,$A44)))</f>
        <v>13249118</v>
      </c>
      <c r="F44" s="31" t="n">
        <f aca="false">IF(N(D44)=0,"",E44/D44)</f>
        <v>0.404886291345806</v>
      </c>
      <c r="G44" s="30" t="n">
        <f aca="false">IF($A44="","",SUMIFS(raw_data!$H:$H,raw_data!$A:$A,"&gt;="&amp;UY_START_PY,raw_data!$A:$A,"&lt;="&amp;BASE_YM_PY,raw_data!$B:$B,"&lt;="&amp;BASE_YM_PY,raw_data!$G:$G,$A44))</f>
        <v>29709399</v>
      </c>
      <c r="H44" s="30" t="n">
        <f aca="false">IF($A44="","",(SUMIFS(raw_data!$I:$I,raw_data!$A:$A,"&gt;="&amp;UY_START_PY,raw_data!$A:$A,"&lt;="&amp;BASE_YM_PY,raw_data!$B:$B,"&lt;="&amp;BASE_YM_PY,raw_data!$G:$G,$A44)+SUMIFS(raw_data!$J:$J,raw_data!$A:$A,"&gt;="&amp;UY_START_PY,raw_data!$A:$A,"&lt;="&amp;BASE_YM_PY,raw_data!$B:$B,"&lt;="&amp;BASE_YM_PY,raw_data!$G:$G,$A44)))</f>
        <v>13700272</v>
      </c>
      <c r="I44" s="31" t="n">
        <f aca="false">IF(N(G44)=0,"",H44/G44)</f>
        <v>0.461142684172103</v>
      </c>
      <c r="J44" s="32" t="n">
        <f aca="false">IF(N(G44)=0,"",D44/G44-1)</f>
        <v>0.101437932150698</v>
      </c>
      <c r="K44" s="33" t="n">
        <f aca="false">IF(OR(F44="",I44=""),"",F44-I44)</f>
        <v>-0.0562563928262972</v>
      </c>
      <c r="L44" s="30" t="n">
        <f aca="false">IF($A44="","",SUMIFS(raw_data!$H:$H,raw_data!$B:$B,BASE_YM,raw_data!$G:$G,$A44))</f>
        <v>13754787</v>
      </c>
      <c r="M44" s="30" t="n">
        <f aca="false">IF($A44="","",(SUMIFS(raw_data!$I:$I,raw_data!$B:$B,BASE_YM,raw_data!$G:$G,$A44)+SUMIFS(raw_data!$J:$J,raw_data!$B:$B,BASE_YM,raw_data!$G:$G,$A44)))</f>
        <v>5577703</v>
      </c>
      <c r="N44" s="31" t="n">
        <f aca="false">IF(N(L44)=0,"",M44/L44)</f>
        <v>0.405509950826574</v>
      </c>
      <c r="O44" s="30" t="n">
        <f aca="false">IF($A44="","",SUMIFS(raw_data!$H:$H,raw_data!$B:$B,BASE_YM_PY,raw_data!$G:$G,$A44))</f>
        <v>11598508</v>
      </c>
      <c r="P44" s="30" t="n">
        <f aca="false">IF($A44="","",(SUMIFS(raw_data!$I:$I,raw_data!$B:$B,BASE_YM_PY,raw_data!$G:$G,$A44)+SUMIFS(raw_data!$J:$J,raw_data!$B:$B,BASE_YM_PY,raw_data!$G:$G,$A44)))</f>
        <v>7822781</v>
      </c>
      <c r="Q44" s="31" t="n">
        <f aca="false">IF(N(O44)=0,"",P44/O44)</f>
        <v>0.674464422492962</v>
      </c>
      <c r="R44" s="32" t="n">
        <f aca="false">IF(N(O44)=0,"",L44/O44-1)</f>
        <v>0.185910032566258</v>
      </c>
      <c r="S44" s="33" t="n">
        <f aca="false">IF(OR(N44="",Q44=""),"",N44-Q44)</f>
        <v>-0.268954471666388</v>
      </c>
      <c r="T44" s="38" t="n">
        <f aca="false">IF(N(D44)&gt;0,RANK(D44,D$2:D$1001)+COUNTIF(D$2:D44,D44)-1,"")</f>
        <v>173</v>
      </c>
      <c r="U44" s="40" t="n">
        <f aca="false">IF(N(D44)&gt;0,IF(D44&gt;=LR_MIN_SHARE*SUM(D$2:D$1001),F44,-1),-1)</f>
        <v>0.404886291345806</v>
      </c>
      <c r="V44" s="38" t="n">
        <f aca="false">IF(U44&lt;0,"",RANK(U44,U$2:U$1001)+COUNTIF(U$2:U44,U44)-1)</f>
        <v>292</v>
      </c>
      <c r="W44" s="38" t="n">
        <f aca="false">IF(N(L44)&gt;0,RANK(L44,L$2:L$1001)+COUNTIF(L$2:L44,L44)-1,"")</f>
        <v>166</v>
      </c>
      <c r="X44" s="40" t="n">
        <f aca="false">IF(N(L44)&gt;0,IF(L44&gt;=LR_MIN_SHARE*SUM(L$2:L$1001),N44,-1),-1)</f>
        <v>0.405509950826574</v>
      </c>
      <c r="Y44" s="38" t="n">
        <f aca="false">IF(X44&lt;0,"",RANK(X44,X$2:X$1001)+COUNTIF(X$2:X44,X44)-1)</f>
        <v>329</v>
      </c>
      <c r="AA44" s="0" t="str">
        <f aca="false">IF($A44="","",IF(COUNTIF($B$2:$B44,$B44)=1,1,""))</f>
        <v/>
      </c>
      <c r="AB44" s="0" t="str">
        <f aca="false">IF(AA44=1,SUMIF($B$2:$B$1001,$B44,$D$2:$D$1001),"")</f>
        <v/>
      </c>
      <c r="AC44" s="0" t="str">
        <f aca="false">IF(AA44=1,RANK(AB44,$AB$2:$AB$1001)+COUNTIF($AB$2:$AB44,AB44)-1,"")</f>
        <v/>
      </c>
      <c r="AD44" s="38" t="n">
        <f aca="false">IF($A44="","",COUNTIF(raw_data!$G:$G,$A44))</f>
        <v>40</v>
      </c>
      <c r="AE44" s="38" t="n">
        <f aca="false">IF($A44="","",IF(COUNTIF($A$2:$A$1001,$A44)&gt;1,1,0))</f>
        <v>0</v>
      </c>
    </row>
    <row r="45" customFormat="false" ht="15" hidden="false" customHeight="false" outlineLevel="0" collapsed="false">
      <c r="A45" s="0" t="str">
        <f aca="false">IF(code_master!$A45="","",code_master!$A45)</f>
        <v>CV0044</v>
      </c>
      <c r="B45" s="0" t="str">
        <f aca="false">IF($A45="","",code_master!$C45&amp;"")</f>
        <v>암</v>
      </c>
      <c r="C45" s="0" t="str">
        <f aca="false">IF($A45="","",code_master!$B45&amp;"")</f>
        <v>유사암진단비(갱신형)</v>
      </c>
      <c r="D45" s="30" t="n">
        <f aca="false">IF($A45="","",SUMIFS(raw_data!$H:$H,raw_data!$A:$A,"&gt;="&amp;UY_START,raw_data!$A:$A,"&lt;="&amp;BASE_YM,raw_data!$B:$B,"&lt;="&amp;BASE_YM,raw_data!$G:$G,$A45))</f>
        <v>79073038</v>
      </c>
      <c r="E45" s="30" t="n">
        <f aca="false">IF($A45="","",(SUMIFS(raw_data!$I:$I,raw_data!$A:$A,"&gt;="&amp;UY_START,raw_data!$A:$A,"&lt;="&amp;BASE_YM,raw_data!$B:$B,"&lt;="&amp;BASE_YM,raw_data!$G:$G,$A45)+SUMIFS(raw_data!$J:$J,raw_data!$A:$A,"&gt;="&amp;UY_START,raw_data!$A:$A,"&lt;="&amp;BASE_YM,raw_data!$B:$B,"&lt;="&amp;BASE_YM,raw_data!$G:$G,$A45)))</f>
        <v>54346192</v>
      </c>
      <c r="F45" s="31" t="n">
        <f aca="false">IF(N(D45)=0,"",E45/D45)</f>
        <v>0.687291058679192</v>
      </c>
      <c r="G45" s="30" t="n">
        <f aca="false">IF($A45="","",SUMIFS(raw_data!$H:$H,raw_data!$A:$A,"&gt;="&amp;UY_START_PY,raw_data!$A:$A,"&lt;="&amp;BASE_YM_PY,raw_data!$B:$B,"&lt;="&amp;BASE_YM_PY,raw_data!$G:$G,$A45))</f>
        <v>56376606</v>
      </c>
      <c r="H45" s="30" t="n">
        <f aca="false">IF($A45="","",(SUMIFS(raw_data!$I:$I,raw_data!$A:$A,"&gt;="&amp;UY_START_PY,raw_data!$A:$A,"&lt;="&amp;BASE_YM_PY,raw_data!$B:$B,"&lt;="&amp;BASE_YM_PY,raw_data!$G:$G,$A45)+SUMIFS(raw_data!$J:$J,raw_data!$A:$A,"&gt;="&amp;UY_START_PY,raw_data!$A:$A,"&lt;="&amp;BASE_YM_PY,raw_data!$B:$B,"&lt;="&amp;BASE_YM_PY,raw_data!$G:$G,$A45)))</f>
        <v>38693179</v>
      </c>
      <c r="I45" s="31" t="n">
        <f aca="false">IF(N(G45)=0,"",H45/G45)</f>
        <v>0.686333955612724</v>
      </c>
      <c r="J45" s="32" t="n">
        <f aca="false">IF(N(G45)=0,"",D45/G45-1)</f>
        <v>0.402585994623373</v>
      </c>
      <c r="K45" s="33" t="n">
        <f aca="false">IF(OR(F45="",I45=""),"",F45-I45)</f>
        <v>0.00095710306646879</v>
      </c>
      <c r="L45" s="30" t="n">
        <f aca="false">IF($A45="","",SUMIFS(raw_data!$H:$H,raw_data!$B:$B,BASE_YM,raw_data!$G:$G,$A45))</f>
        <v>34089825</v>
      </c>
      <c r="M45" s="30" t="n">
        <f aca="false">IF($A45="","",(SUMIFS(raw_data!$I:$I,raw_data!$B:$B,BASE_YM,raw_data!$G:$G,$A45)+SUMIFS(raw_data!$J:$J,raw_data!$B:$B,BASE_YM,raw_data!$G:$G,$A45)))</f>
        <v>28143391</v>
      </c>
      <c r="N45" s="31" t="n">
        <f aca="false">IF(N(L45)=0,"",M45/L45)</f>
        <v>0.825565722323303</v>
      </c>
      <c r="O45" s="30" t="n">
        <f aca="false">IF($A45="","",SUMIFS(raw_data!$H:$H,raw_data!$B:$B,BASE_YM_PY,raw_data!$G:$G,$A45))</f>
        <v>24001179</v>
      </c>
      <c r="P45" s="30" t="n">
        <f aca="false">IF($A45="","",(SUMIFS(raw_data!$I:$I,raw_data!$B:$B,BASE_YM_PY,raw_data!$G:$G,$A45)+SUMIFS(raw_data!$J:$J,raw_data!$B:$B,BASE_YM_PY,raw_data!$G:$G,$A45)))</f>
        <v>18357615</v>
      </c>
      <c r="Q45" s="31" t="n">
        <f aca="false">IF(N(O45)=0,"",P45/O45)</f>
        <v>0.764863051102615</v>
      </c>
      <c r="R45" s="32" t="n">
        <f aca="false">IF(N(O45)=0,"",L45/O45-1)</f>
        <v>0.42033960081711</v>
      </c>
      <c r="S45" s="33" t="n">
        <f aca="false">IF(OR(N45="",Q45=""),"",N45-Q45)</f>
        <v>0.0607026712206886</v>
      </c>
      <c r="T45" s="38" t="n">
        <f aca="false">IF(N(D45)&gt;0,RANK(D45,D$2:D$1001)+COUNTIF(D$2:D45,D45)-1,"")</f>
        <v>68</v>
      </c>
      <c r="U45" s="40" t="n">
        <f aca="false">IF(N(D45)&gt;0,IF(D45&gt;=LR_MIN_SHARE*SUM(D$2:D$1001),F45,-1),-1)</f>
        <v>0.687291058679192</v>
      </c>
      <c r="V45" s="38" t="n">
        <f aca="false">IF(U45&lt;0,"",RANK(U45,U$2:U$1001)+COUNTIF(U$2:U45,U45)-1)</f>
        <v>91</v>
      </c>
      <c r="W45" s="38" t="n">
        <f aca="false">IF(N(L45)&gt;0,RANK(L45,L$2:L$1001)+COUNTIF(L$2:L45,L45)-1,"")</f>
        <v>61</v>
      </c>
      <c r="X45" s="40" t="n">
        <f aca="false">IF(N(L45)&gt;0,IF(L45&gt;=LR_MIN_SHARE*SUM(L$2:L$1001),N45,-1),-1)</f>
        <v>0.825565722323303</v>
      </c>
      <c r="Y45" s="38" t="n">
        <f aca="false">IF(X45&lt;0,"",RANK(X45,X$2:X$1001)+COUNTIF(X$2:X45,X45)-1)</f>
        <v>93</v>
      </c>
      <c r="AA45" s="0" t="str">
        <f aca="false">IF($A45="","",IF(COUNTIF($B$2:$B45,$B45)=1,1,""))</f>
        <v/>
      </c>
      <c r="AB45" s="0" t="str">
        <f aca="false">IF(AA45=1,SUMIF($B$2:$B$1001,$B45,$D$2:$D$1001),"")</f>
        <v/>
      </c>
      <c r="AC45" s="0" t="str">
        <f aca="false">IF(AA45=1,RANK(AB45,$AB$2:$AB$1001)+COUNTIF($AB$2:$AB45,AB45)-1,"")</f>
        <v/>
      </c>
      <c r="AD45" s="38" t="n">
        <f aca="false">IF($A45="","",COUNTIF(raw_data!$G:$G,$A45))</f>
        <v>40</v>
      </c>
      <c r="AE45" s="38" t="n">
        <f aca="false">IF($A45="","",IF(COUNTIF($A$2:$A$1001,$A45)&gt;1,1,0))</f>
        <v>0</v>
      </c>
    </row>
    <row r="46" customFormat="false" ht="15" hidden="false" customHeight="false" outlineLevel="0" collapsed="false">
      <c r="A46" s="0" t="str">
        <f aca="false">IF(code_master!$A46="","",code_master!$A46)</f>
        <v>CV0045</v>
      </c>
      <c r="B46" s="0" t="str">
        <f aca="false">IF($A46="","",code_master!$C46&amp;"")</f>
        <v>실손의료</v>
      </c>
      <c r="C46" s="0" t="str">
        <f aca="false">IF($A46="","",code_master!$B46&amp;"")</f>
        <v>질병통원실손</v>
      </c>
      <c r="D46" s="30" t="n">
        <f aca="false">IF($A46="","",SUMIFS(raw_data!$H:$H,raw_data!$A:$A,"&gt;="&amp;UY_START,raw_data!$A:$A,"&lt;="&amp;BASE_YM,raw_data!$B:$B,"&lt;="&amp;BASE_YM,raw_data!$G:$G,$A46))</f>
        <v>92241522</v>
      </c>
      <c r="E46" s="30" t="n">
        <f aca="false">IF($A46="","",(SUMIFS(raw_data!$I:$I,raw_data!$A:$A,"&gt;="&amp;UY_START,raw_data!$A:$A,"&lt;="&amp;BASE_YM,raw_data!$B:$B,"&lt;="&amp;BASE_YM,raw_data!$G:$G,$A46)+SUMIFS(raw_data!$J:$J,raw_data!$A:$A,"&gt;="&amp;UY_START,raw_data!$A:$A,"&lt;="&amp;BASE_YM,raw_data!$B:$B,"&lt;="&amp;BASE_YM,raw_data!$G:$G,$A46)))</f>
        <v>46758621</v>
      </c>
      <c r="F46" s="31" t="n">
        <f aca="false">IF(N(D46)=0,"",E46/D46)</f>
        <v>0.50691510705992</v>
      </c>
      <c r="G46" s="30" t="n">
        <f aca="false">IF($A46="","",SUMIFS(raw_data!$H:$H,raw_data!$A:$A,"&gt;="&amp;UY_START_PY,raw_data!$A:$A,"&lt;="&amp;BASE_YM_PY,raw_data!$B:$B,"&lt;="&amp;BASE_YM_PY,raw_data!$G:$G,$A46))</f>
        <v>71667264</v>
      </c>
      <c r="H46" s="30" t="n">
        <f aca="false">IF($A46="","",(SUMIFS(raw_data!$I:$I,raw_data!$A:$A,"&gt;="&amp;UY_START_PY,raw_data!$A:$A,"&lt;="&amp;BASE_YM_PY,raw_data!$B:$B,"&lt;="&amp;BASE_YM_PY,raw_data!$G:$G,$A46)+SUMIFS(raw_data!$J:$J,raw_data!$A:$A,"&gt;="&amp;UY_START_PY,raw_data!$A:$A,"&lt;="&amp;BASE_YM_PY,raw_data!$B:$B,"&lt;="&amp;BASE_YM_PY,raw_data!$G:$G,$A46)))</f>
        <v>36523780</v>
      </c>
      <c r="I46" s="31" t="n">
        <f aca="false">IF(N(G46)=0,"",H46/G46)</f>
        <v>0.509629891828995</v>
      </c>
      <c r="J46" s="32" t="n">
        <f aca="false">IF(N(G46)=0,"",D46/G46-1)</f>
        <v>0.287080276986715</v>
      </c>
      <c r="K46" s="33" t="n">
        <f aca="false">IF(OR(F46="",I46=""),"",F46-I46)</f>
        <v>-0.00271478476907427</v>
      </c>
      <c r="L46" s="30" t="n">
        <f aca="false">IF($A46="","",SUMIFS(raw_data!$H:$H,raw_data!$B:$B,BASE_YM,raw_data!$G:$G,$A46))</f>
        <v>36466643</v>
      </c>
      <c r="M46" s="30" t="n">
        <f aca="false">IF($A46="","",(SUMIFS(raw_data!$I:$I,raw_data!$B:$B,BASE_YM,raw_data!$G:$G,$A46)+SUMIFS(raw_data!$J:$J,raw_data!$B:$B,BASE_YM,raw_data!$G:$G,$A46)))</f>
        <v>19124172</v>
      </c>
      <c r="N46" s="31" t="n">
        <f aca="false">IF(N(L46)=0,"",M46/L46)</f>
        <v>0.524429188614921</v>
      </c>
      <c r="O46" s="30" t="n">
        <f aca="false">IF($A46="","",SUMIFS(raw_data!$H:$H,raw_data!$B:$B,BASE_YM_PY,raw_data!$G:$G,$A46))</f>
        <v>29482366</v>
      </c>
      <c r="P46" s="30" t="n">
        <f aca="false">IF($A46="","",(SUMIFS(raw_data!$I:$I,raw_data!$B:$B,BASE_YM_PY,raw_data!$G:$G,$A46)+SUMIFS(raw_data!$J:$J,raw_data!$B:$B,BASE_YM_PY,raw_data!$G:$G,$A46)))</f>
        <v>16788605</v>
      </c>
      <c r="Q46" s="31" t="n">
        <f aca="false">IF(N(O46)=0,"",P46/O46)</f>
        <v>0.569445647611864</v>
      </c>
      <c r="R46" s="32" t="n">
        <f aca="false">IF(N(O46)=0,"",L46/O46-1)</f>
        <v>0.236896760592417</v>
      </c>
      <c r="S46" s="33" t="n">
        <f aca="false">IF(OR(N46="",Q46=""),"",N46-Q46)</f>
        <v>-0.0450164589969427</v>
      </c>
      <c r="T46" s="38" t="n">
        <f aca="false">IF(N(D46)&gt;0,RANK(D46,D$2:D$1001)+COUNTIF(D$2:D46,D46)-1,"")</f>
        <v>54</v>
      </c>
      <c r="U46" s="40" t="n">
        <f aca="false">IF(N(D46)&gt;0,IF(D46&gt;=LR_MIN_SHARE*SUM(D$2:D$1001),F46,-1),-1)</f>
        <v>0.50691510705992</v>
      </c>
      <c r="V46" s="38" t="n">
        <f aca="false">IF(U46&lt;0,"",RANK(U46,U$2:U$1001)+COUNTIF(U$2:U46,U46)-1)</f>
        <v>224</v>
      </c>
      <c r="W46" s="38" t="n">
        <f aca="false">IF(N(L46)&gt;0,RANK(L46,L$2:L$1001)+COUNTIF(L$2:L46,L46)-1,"")</f>
        <v>55</v>
      </c>
      <c r="X46" s="40" t="n">
        <f aca="false">IF(N(L46)&gt;0,IF(L46&gt;=LR_MIN_SHARE*SUM(L$2:L$1001),N46,-1),-1)</f>
        <v>0.524429188614921</v>
      </c>
      <c r="Y46" s="38" t="n">
        <f aca="false">IF(X46&lt;0,"",RANK(X46,X$2:X$1001)+COUNTIF(X$2:X46,X46)-1)</f>
        <v>266</v>
      </c>
      <c r="AA46" s="0" t="str">
        <f aca="false">IF($A46="","",IF(COUNTIF($B$2:$B46,$B46)=1,1,""))</f>
        <v/>
      </c>
      <c r="AB46" s="0" t="str">
        <f aca="false">IF(AA46=1,SUMIF($B$2:$B$1001,$B46,$D$2:$D$1001),"")</f>
        <v/>
      </c>
      <c r="AC46" s="0" t="str">
        <f aca="false">IF(AA46=1,RANK(AB46,$AB$2:$AB$1001)+COUNTIF($AB$2:$AB46,AB46)-1,"")</f>
        <v/>
      </c>
      <c r="AD46" s="38" t="n">
        <f aca="false">IF($A46="","",COUNTIF(raw_data!$G:$G,$A46))</f>
        <v>40</v>
      </c>
      <c r="AE46" s="38" t="n">
        <f aca="false">IF($A46="","",IF(COUNTIF($A$2:$A$1001,$A46)&gt;1,1,0))</f>
        <v>0</v>
      </c>
    </row>
    <row r="47" customFormat="false" ht="15" hidden="false" customHeight="false" outlineLevel="0" collapsed="false">
      <c r="A47" s="0" t="str">
        <f aca="false">IF(code_master!$A47="","",code_master!$A47)</f>
        <v>CV0046</v>
      </c>
      <c r="B47" s="0" t="str">
        <f aca="false">IF($A47="","",code_master!$C47&amp;"")</f>
        <v>실손의료</v>
      </c>
      <c r="C47" s="0" t="str">
        <f aca="false">IF($A47="","",code_master!$B47&amp;"")</f>
        <v>상해입원실손(20년만기)</v>
      </c>
      <c r="D47" s="30" t="n">
        <f aca="false">IF($A47="","",SUMIFS(raw_data!$H:$H,raw_data!$A:$A,"&gt;="&amp;UY_START,raw_data!$A:$A,"&lt;="&amp;BASE_YM,raw_data!$B:$B,"&lt;="&amp;BASE_YM,raw_data!$G:$G,$A47))</f>
        <v>83796719</v>
      </c>
      <c r="E47" s="30" t="n">
        <f aca="false">IF($A47="","",(SUMIFS(raw_data!$I:$I,raw_data!$A:$A,"&gt;="&amp;UY_START,raw_data!$A:$A,"&lt;="&amp;BASE_YM,raw_data!$B:$B,"&lt;="&amp;BASE_YM,raw_data!$G:$G,$A47)+SUMIFS(raw_data!$J:$J,raw_data!$A:$A,"&gt;="&amp;UY_START,raw_data!$A:$A,"&lt;="&amp;BASE_YM,raw_data!$B:$B,"&lt;="&amp;BASE_YM,raw_data!$G:$G,$A47)))</f>
        <v>85891311</v>
      </c>
      <c r="F47" s="31" t="n">
        <f aca="false">IF(N(D47)=0,"",E47/D47)</f>
        <v>1.02499610993123</v>
      </c>
      <c r="G47" s="30" t="n">
        <f aca="false">IF($A47="","",SUMIFS(raw_data!$H:$H,raw_data!$A:$A,"&gt;="&amp;UY_START_PY,raw_data!$A:$A,"&lt;="&amp;BASE_YM_PY,raw_data!$B:$B,"&lt;="&amp;BASE_YM_PY,raw_data!$G:$G,$A47))</f>
        <v>68814023</v>
      </c>
      <c r="H47" s="30" t="n">
        <f aca="false">IF($A47="","",(SUMIFS(raw_data!$I:$I,raw_data!$A:$A,"&gt;="&amp;UY_START_PY,raw_data!$A:$A,"&lt;="&amp;BASE_YM_PY,raw_data!$B:$B,"&lt;="&amp;BASE_YM_PY,raw_data!$G:$G,$A47)+SUMIFS(raw_data!$J:$J,raw_data!$A:$A,"&gt;="&amp;UY_START_PY,raw_data!$A:$A,"&lt;="&amp;BASE_YM_PY,raw_data!$B:$B,"&lt;="&amp;BASE_YM_PY,raw_data!$G:$G,$A47)))</f>
        <v>51231116</v>
      </c>
      <c r="I47" s="31" t="n">
        <f aca="false">IF(N(G47)=0,"",H47/G47)</f>
        <v>0.744486570709578</v>
      </c>
      <c r="J47" s="32" t="n">
        <f aca="false">IF(N(G47)=0,"",D47/G47-1)</f>
        <v>0.21772736641193</v>
      </c>
      <c r="K47" s="33" t="n">
        <f aca="false">IF(OR(F47="",I47=""),"",F47-I47)</f>
        <v>0.280509539221648</v>
      </c>
      <c r="L47" s="30" t="n">
        <f aca="false">IF($A47="","",SUMIFS(raw_data!$H:$H,raw_data!$B:$B,BASE_YM,raw_data!$G:$G,$A47))</f>
        <v>33787249</v>
      </c>
      <c r="M47" s="30" t="n">
        <f aca="false">IF($A47="","",(SUMIFS(raw_data!$I:$I,raw_data!$B:$B,BASE_YM,raw_data!$G:$G,$A47)+SUMIFS(raw_data!$J:$J,raw_data!$B:$B,BASE_YM,raw_data!$G:$G,$A47)))</f>
        <v>49074630</v>
      </c>
      <c r="N47" s="31" t="n">
        <f aca="false">IF(N(L47)=0,"",M47/L47)</f>
        <v>1.45246006858978</v>
      </c>
      <c r="O47" s="30" t="n">
        <f aca="false">IF($A47="","",SUMIFS(raw_data!$H:$H,raw_data!$B:$B,BASE_YM_PY,raw_data!$G:$G,$A47))</f>
        <v>28614727</v>
      </c>
      <c r="P47" s="30" t="n">
        <f aca="false">IF($A47="","",(SUMIFS(raw_data!$I:$I,raw_data!$B:$B,BASE_YM_PY,raw_data!$G:$G,$A47)+SUMIFS(raw_data!$J:$J,raw_data!$B:$B,BASE_YM_PY,raw_data!$G:$G,$A47)))</f>
        <v>23896240</v>
      </c>
      <c r="Q47" s="31" t="n">
        <f aca="false">IF(N(O47)=0,"",P47/O47)</f>
        <v>0.835102847565172</v>
      </c>
      <c r="R47" s="32" t="n">
        <f aca="false">IF(N(O47)=0,"",L47/O47-1)</f>
        <v>0.180764331597502</v>
      </c>
      <c r="S47" s="33" t="n">
        <f aca="false">IF(OR(N47="",Q47=""),"",N47-Q47)</f>
        <v>0.617357221024609</v>
      </c>
      <c r="T47" s="38" t="n">
        <f aca="false">IF(N(D47)&gt;0,RANK(D47,D$2:D$1001)+COUNTIF(D$2:D47,D47)-1,"")</f>
        <v>64</v>
      </c>
      <c r="U47" s="40" t="n">
        <f aca="false">IF(N(D47)&gt;0,IF(D47&gt;=LR_MIN_SHARE*SUM(D$2:D$1001),F47,-1),-1)</f>
        <v>1.02499610993123</v>
      </c>
      <c r="V47" s="38" t="n">
        <f aca="false">IF(U47&lt;0,"",RANK(U47,U$2:U$1001)+COUNTIF(U$2:U47,U47)-1)</f>
        <v>12</v>
      </c>
      <c r="W47" s="38" t="n">
        <f aca="false">IF(N(L47)&gt;0,RANK(L47,L$2:L$1001)+COUNTIF(L$2:L47,L47)-1,"")</f>
        <v>64</v>
      </c>
      <c r="X47" s="40" t="n">
        <f aca="false">IF(N(L47)&gt;0,IF(L47&gt;=LR_MIN_SHARE*SUM(L$2:L$1001),N47,-1),-1)</f>
        <v>1.45246006858978</v>
      </c>
      <c r="Y47" s="38" t="n">
        <f aca="false">IF(X47&lt;0,"",RANK(X47,X$2:X$1001)+COUNTIF(X$2:X47,X47)-1)</f>
        <v>5</v>
      </c>
      <c r="AA47" s="0" t="str">
        <f aca="false">IF($A47="","",IF(COUNTIF($B$2:$B47,$B47)=1,1,""))</f>
        <v/>
      </c>
      <c r="AB47" s="0" t="str">
        <f aca="false">IF(AA47=1,SUMIF($B$2:$B$1001,$B47,$D$2:$D$1001),"")</f>
        <v/>
      </c>
      <c r="AC47" s="0" t="str">
        <f aca="false">IF(AA47=1,RANK(AB47,$AB$2:$AB$1001)+COUNTIF($AB$2:$AB47,AB47)-1,"")</f>
        <v/>
      </c>
      <c r="AD47" s="38" t="n">
        <f aca="false">IF($A47="","",COUNTIF(raw_data!$G:$G,$A47))</f>
        <v>40</v>
      </c>
      <c r="AE47" s="38" t="n">
        <f aca="false">IF($A47="","",IF(COUNTIF($A$2:$A$1001,$A47)&gt;1,1,0))</f>
        <v>0</v>
      </c>
    </row>
    <row r="48" customFormat="false" ht="15" hidden="false" customHeight="false" outlineLevel="0" collapsed="false">
      <c r="A48" s="0" t="str">
        <f aca="false">IF(code_master!$A48="","",code_master!$A48)</f>
        <v>CV0047</v>
      </c>
      <c r="B48" s="0" t="str">
        <f aca="false">IF($A48="","",code_master!$C48&amp;"")</f>
        <v>뇌혈관</v>
      </c>
      <c r="C48" s="0" t="str">
        <f aca="false">IF($A48="","",code_master!$B48&amp;"")</f>
        <v>뇌혈관질환진단비(비갱신형)</v>
      </c>
      <c r="D48" s="30" t="n">
        <f aca="false">IF($A48="","",SUMIFS(raw_data!$H:$H,raw_data!$A:$A,"&gt;="&amp;UY_START,raw_data!$A:$A,"&lt;="&amp;BASE_YM,raw_data!$B:$B,"&lt;="&amp;BASE_YM,raw_data!$G:$G,$A48))</f>
        <v>35288302</v>
      </c>
      <c r="E48" s="30" t="n">
        <f aca="false">IF($A48="","",(SUMIFS(raw_data!$I:$I,raw_data!$A:$A,"&gt;="&amp;UY_START,raw_data!$A:$A,"&lt;="&amp;BASE_YM,raw_data!$B:$B,"&lt;="&amp;BASE_YM,raw_data!$G:$G,$A48)+SUMIFS(raw_data!$J:$J,raw_data!$A:$A,"&gt;="&amp;UY_START,raw_data!$A:$A,"&lt;="&amp;BASE_YM,raw_data!$B:$B,"&lt;="&amp;BASE_YM,raw_data!$G:$G,$A48)))</f>
        <v>22912775</v>
      </c>
      <c r="F48" s="31" t="n">
        <f aca="false">IF(N(D48)=0,"",E48/D48)</f>
        <v>0.649302281532277</v>
      </c>
      <c r="G48" s="30" t="n">
        <f aca="false">IF($A48="","",SUMIFS(raw_data!$H:$H,raw_data!$A:$A,"&gt;="&amp;UY_START_PY,raw_data!$A:$A,"&lt;="&amp;BASE_YM_PY,raw_data!$B:$B,"&lt;="&amp;BASE_YM_PY,raw_data!$G:$G,$A48))</f>
        <v>36767354</v>
      </c>
      <c r="H48" s="30" t="n">
        <f aca="false">IF($A48="","",(SUMIFS(raw_data!$I:$I,raw_data!$A:$A,"&gt;="&amp;UY_START_PY,raw_data!$A:$A,"&lt;="&amp;BASE_YM_PY,raw_data!$B:$B,"&lt;="&amp;BASE_YM_PY,raw_data!$G:$G,$A48)+SUMIFS(raw_data!$J:$J,raw_data!$A:$A,"&gt;="&amp;UY_START_PY,raw_data!$A:$A,"&lt;="&amp;BASE_YM_PY,raw_data!$B:$B,"&lt;="&amp;BASE_YM_PY,raw_data!$G:$G,$A48)))</f>
        <v>20549259</v>
      </c>
      <c r="I48" s="31" t="n">
        <f aca="false">IF(N(G48)=0,"",H48/G48)</f>
        <v>0.558899587933361</v>
      </c>
      <c r="J48" s="32" t="n">
        <f aca="false">IF(N(G48)=0,"",D48/G48-1)</f>
        <v>-0.0402273168746383</v>
      </c>
      <c r="K48" s="33" t="n">
        <f aca="false">IF(OR(F48="",I48=""),"",F48-I48)</f>
        <v>0.090402693598916</v>
      </c>
      <c r="L48" s="30" t="n">
        <f aca="false">IF($A48="","",SUMIFS(raw_data!$H:$H,raw_data!$B:$B,BASE_YM,raw_data!$G:$G,$A48))</f>
        <v>13790967</v>
      </c>
      <c r="M48" s="30" t="n">
        <f aca="false">IF($A48="","",(SUMIFS(raw_data!$I:$I,raw_data!$B:$B,BASE_YM,raw_data!$G:$G,$A48)+SUMIFS(raw_data!$J:$J,raw_data!$B:$B,BASE_YM,raw_data!$G:$G,$A48)))</f>
        <v>11904683</v>
      </c>
      <c r="N48" s="31" t="n">
        <f aca="false">IF(N(L48)=0,"",M48/L48)</f>
        <v>0.86322322430327</v>
      </c>
      <c r="O48" s="30" t="n">
        <f aca="false">IF($A48="","",SUMIFS(raw_data!$H:$H,raw_data!$B:$B,BASE_YM_PY,raw_data!$G:$G,$A48))</f>
        <v>15650530</v>
      </c>
      <c r="P48" s="30" t="n">
        <f aca="false">IF($A48="","",(SUMIFS(raw_data!$I:$I,raw_data!$B:$B,BASE_YM_PY,raw_data!$G:$G,$A48)+SUMIFS(raw_data!$J:$J,raw_data!$B:$B,BASE_YM_PY,raw_data!$G:$G,$A48)))</f>
        <v>10600644</v>
      </c>
      <c r="Q48" s="31" t="n">
        <f aca="false">IF(N(O48)=0,"",P48/O48)</f>
        <v>0.677334505604603</v>
      </c>
      <c r="R48" s="32" t="n">
        <f aca="false">IF(N(O48)=0,"",L48/O48-1)</f>
        <v>-0.118817893068158</v>
      </c>
      <c r="S48" s="33" t="n">
        <f aca="false">IF(OR(N48="",Q48=""),"",N48-Q48)</f>
        <v>0.185888718698668</v>
      </c>
      <c r="T48" s="38" t="n">
        <f aca="false">IF(N(D48)&gt;0,RANK(D48,D$2:D$1001)+COUNTIF(D$2:D48,D48)-1,"")</f>
        <v>160</v>
      </c>
      <c r="U48" s="40" t="n">
        <f aca="false">IF(N(D48)&gt;0,IF(D48&gt;=LR_MIN_SHARE*SUM(D$2:D$1001),F48,-1),-1)</f>
        <v>0.649302281532277</v>
      </c>
      <c r="V48" s="38" t="n">
        <f aca="false">IF(U48&lt;0,"",RANK(U48,U$2:U$1001)+COUNTIF(U$2:U48,U48)-1)</f>
        <v>111</v>
      </c>
      <c r="W48" s="38" t="n">
        <f aca="false">IF(N(L48)&gt;0,RANK(L48,L$2:L$1001)+COUNTIF(L$2:L48,L48)-1,"")</f>
        <v>165</v>
      </c>
      <c r="X48" s="40" t="n">
        <f aca="false">IF(N(L48)&gt;0,IF(L48&gt;=LR_MIN_SHARE*SUM(L$2:L$1001),N48,-1),-1)</f>
        <v>0.86322322430327</v>
      </c>
      <c r="Y48" s="38" t="n">
        <f aca="false">IF(X48&lt;0,"",RANK(X48,X$2:X$1001)+COUNTIF(X$2:X48,X48)-1)</f>
        <v>73</v>
      </c>
      <c r="AA48" s="0" t="str">
        <f aca="false">IF($A48="","",IF(COUNTIF($B$2:$B48,$B48)=1,1,""))</f>
        <v/>
      </c>
      <c r="AB48" s="0" t="str">
        <f aca="false">IF(AA48=1,SUMIF($B$2:$B$1001,$B48,$D$2:$D$1001),"")</f>
        <v/>
      </c>
      <c r="AC48" s="0" t="str">
        <f aca="false">IF(AA48=1,RANK(AB48,$AB$2:$AB$1001)+COUNTIF($AB$2:$AB48,AB48)-1,"")</f>
        <v/>
      </c>
      <c r="AD48" s="38" t="n">
        <f aca="false">IF($A48="","",COUNTIF(raw_data!$G:$G,$A48))</f>
        <v>40</v>
      </c>
      <c r="AE48" s="38" t="n">
        <f aca="false">IF($A48="","",IF(COUNTIF($A$2:$A$1001,$A48)&gt;1,1,0))</f>
        <v>0</v>
      </c>
    </row>
    <row r="49" customFormat="false" ht="15" hidden="false" customHeight="false" outlineLevel="0" collapsed="false">
      <c r="A49" s="0" t="str">
        <f aca="false">IF(code_master!$A49="","",code_master!$A49)</f>
        <v>CV0048</v>
      </c>
      <c r="B49" s="0" t="str">
        <f aca="false">IF($A49="","",code_master!$C49&amp;"")</f>
        <v>암</v>
      </c>
      <c r="C49" s="0" t="str">
        <f aca="false">IF($A49="","",code_master!$B49&amp;"")</f>
        <v>고액암진단비(갱신형)</v>
      </c>
      <c r="D49" s="30" t="n">
        <f aca="false">IF($A49="","",SUMIFS(raw_data!$H:$H,raw_data!$A:$A,"&gt;="&amp;UY_START,raw_data!$A:$A,"&lt;="&amp;BASE_YM,raw_data!$B:$B,"&lt;="&amp;BASE_YM,raw_data!$G:$G,$A49))</f>
        <v>33626787</v>
      </c>
      <c r="E49" s="30" t="n">
        <f aca="false">IF($A49="","",(SUMIFS(raw_data!$I:$I,raw_data!$A:$A,"&gt;="&amp;UY_START,raw_data!$A:$A,"&lt;="&amp;BASE_YM,raw_data!$B:$B,"&lt;="&amp;BASE_YM,raw_data!$G:$G,$A49)+SUMIFS(raw_data!$J:$J,raw_data!$A:$A,"&gt;="&amp;UY_START,raw_data!$A:$A,"&lt;="&amp;BASE_YM,raw_data!$B:$B,"&lt;="&amp;BASE_YM,raw_data!$G:$G,$A49)))</f>
        <v>16620398</v>
      </c>
      <c r="F49" s="31" t="n">
        <f aca="false">IF(N(D49)=0,"",E49/D49)</f>
        <v>0.49426066189434</v>
      </c>
      <c r="G49" s="30" t="n">
        <f aca="false">IF($A49="","",SUMIFS(raw_data!$H:$H,raw_data!$A:$A,"&gt;="&amp;UY_START_PY,raw_data!$A:$A,"&lt;="&amp;BASE_YM_PY,raw_data!$B:$B,"&lt;="&amp;BASE_YM_PY,raw_data!$G:$G,$A49))</f>
        <v>35656608</v>
      </c>
      <c r="H49" s="30" t="n">
        <f aca="false">IF($A49="","",(SUMIFS(raw_data!$I:$I,raw_data!$A:$A,"&gt;="&amp;UY_START_PY,raw_data!$A:$A,"&lt;="&amp;BASE_YM_PY,raw_data!$B:$B,"&lt;="&amp;BASE_YM_PY,raw_data!$G:$G,$A49)+SUMIFS(raw_data!$J:$J,raw_data!$A:$A,"&gt;="&amp;UY_START_PY,raw_data!$A:$A,"&lt;="&amp;BASE_YM_PY,raw_data!$B:$B,"&lt;="&amp;BASE_YM_PY,raw_data!$G:$G,$A49)))</f>
        <v>26982105</v>
      </c>
      <c r="I49" s="31" t="n">
        <f aca="false">IF(N(G49)=0,"",H49/G49)</f>
        <v>0.756721026296164</v>
      </c>
      <c r="J49" s="32" t="n">
        <f aca="false">IF(N(G49)=0,"",D49/G49-1)</f>
        <v>-0.0569269236153926</v>
      </c>
      <c r="K49" s="33" t="n">
        <f aca="false">IF(OR(F49="",I49=""),"",F49-I49)</f>
        <v>-0.262460364401823</v>
      </c>
      <c r="L49" s="30" t="n">
        <f aca="false">IF($A49="","",SUMIFS(raw_data!$H:$H,raw_data!$B:$B,BASE_YM,raw_data!$G:$G,$A49))</f>
        <v>12629537</v>
      </c>
      <c r="M49" s="30" t="n">
        <f aca="false">IF($A49="","",(SUMIFS(raw_data!$I:$I,raw_data!$B:$B,BASE_YM,raw_data!$G:$G,$A49)+SUMIFS(raw_data!$J:$J,raw_data!$B:$B,BASE_YM,raw_data!$G:$G,$A49)))</f>
        <v>7617278</v>
      </c>
      <c r="N49" s="31" t="n">
        <f aca="false">IF(N(L49)=0,"",M49/L49)</f>
        <v>0.603132007135337</v>
      </c>
      <c r="O49" s="30" t="n">
        <f aca="false">IF($A49="","",SUMIFS(raw_data!$H:$H,raw_data!$B:$B,BASE_YM_PY,raw_data!$G:$G,$A49))</f>
        <v>14717201</v>
      </c>
      <c r="P49" s="30" t="n">
        <f aca="false">IF($A49="","",(SUMIFS(raw_data!$I:$I,raw_data!$B:$B,BASE_YM_PY,raw_data!$G:$G,$A49)+SUMIFS(raw_data!$J:$J,raw_data!$B:$B,BASE_YM_PY,raw_data!$G:$G,$A49)))</f>
        <v>12328955</v>
      </c>
      <c r="Q49" s="31" t="n">
        <f aca="false">IF(N(O49)=0,"",P49/O49)</f>
        <v>0.83772417051313</v>
      </c>
      <c r="R49" s="32" t="n">
        <f aca="false">IF(N(O49)=0,"",L49/O49-1)</f>
        <v>-0.141851973075587</v>
      </c>
      <c r="S49" s="33" t="n">
        <f aca="false">IF(OR(N49="",Q49=""),"",N49-Q49)</f>
        <v>-0.234592163377793</v>
      </c>
      <c r="T49" s="38" t="n">
        <f aca="false">IF(N(D49)&gt;0,RANK(D49,D$2:D$1001)+COUNTIF(D$2:D49,D49)-1,"")</f>
        <v>169</v>
      </c>
      <c r="U49" s="40" t="n">
        <f aca="false">IF(N(D49)&gt;0,IF(D49&gt;=LR_MIN_SHARE*SUM(D$2:D$1001),F49,-1),-1)</f>
        <v>0.49426066189434</v>
      </c>
      <c r="V49" s="38" t="n">
        <f aca="false">IF(U49&lt;0,"",RANK(U49,U$2:U$1001)+COUNTIF(U$2:U49,U49)-1)</f>
        <v>234</v>
      </c>
      <c r="W49" s="38" t="n">
        <f aca="false">IF(N(L49)&gt;0,RANK(L49,L$2:L$1001)+COUNTIF(L$2:L49,L49)-1,"")</f>
        <v>182</v>
      </c>
      <c r="X49" s="40" t="n">
        <f aca="false">IF(N(L49)&gt;0,IF(L49&gt;=LR_MIN_SHARE*SUM(L$2:L$1001),N49,-1),-1)</f>
        <v>0.603132007135337</v>
      </c>
      <c r="Y49" s="38" t="n">
        <f aca="false">IF(X49&lt;0,"",RANK(X49,X$2:X$1001)+COUNTIF(X$2:X49,X49)-1)</f>
        <v>211</v>
      </c>
      <c r="AA49" s="0" t="str">
        <f aca="false">IF($A49="","",IF(COUNTIF($B$2:$B49,$B49)=1,1,""))</f>
        <v/>
      </c>
      <c r="AB49" s="0" t="str">
        <f aca="false">IF(AA49=1,SUMIF($B$2:$B$1001,$B49,$D$2:$D$1001),"")</f>
        <v/>
      </c>
      <c r="AC49" s="0" t="str">
        <f aca="false">IF(AA49=1,RANK(AB49,$AB$2:$AB$1001)+COUNTIF($AB$2:$AB49,AB49)-1,"")</f>
        <v/>
      </c>
      <c r="AD49" s="38" t="n">
        <f aca="false">IF($A49="","",COUNTIF(raw_data!$G:$G,$A49))</f>
        <v>40</v>
      </c>
      <c r="AE49" s="38" t="n">
        <f aca="false">IF($A49="","",IF(COUNTIF($A$2:$A$1001,$A49)&gt;1,1,0))</f>
        <v>0</v>
      </c>
    </row>
    <row r="50" customFormat="false" ht="15" hidden="false" customHeight="false" outlineLevel="0" collapsed="false">
      <c r="A50" s="0" t="str">
        <f aca="false">IF(code_master!$A50="","",code_master!$A50)</f>
        <v>CV0049</v>
      </c>
      <c r="B50" s="0" t="str">
        <f aca="false">IF($A50="","",code_master!$C50&amp;"")</f>
        <v>입원</v>
      </c>
      <c r="C50" s="0" t="str">
        <f aca="false">IF($A50="","",code_master!$B50&amp;"")</f>
        <v>질병입원일당(간편)</v>
      </c>
      <c r="D50" s="30" t="n">
        <f aca="false">IF($A50="","",SUMIFS(raw_data!$H:$H,raw_data!$A:$A,"&gt;="&amp;UY_START,raw_data!$A:$A,"&lt;="&amp;BASE_YM,raw_data!$B:$B,"&lt;="&amp;BASE_YM,raw_data!$G:$G,$A50))</f>
        <v>35001936</v>
      </c>
      <c r="E50" s="30" t="n">
        <f aca="false">IF($A50="","",(SUMIFS(raw_data!$I:$I,raw_data!$A:$A,"&gt;="&amp;UY_START,raw_data!$A:$A,"&lt;="&amp;BASE_YM,raw_data!$B:$B,"&lt;="&amp;BASE_YM,raw_data!$G:$G,$A50)+SUMIFS(raw_data!$J:$J,raw_data!$A:$A,"&gt;="&amp;UY_START,raw_data!$A:$A,"&lt;="&amp;BASE_YM,raw_data!$B:$B,"&lt;="&amp;BASE_YM,raw_data!$G:$G,$A50)))</f>
        <v>25048172</v>
      </c>
      <c r="F50" s="31" t="n">
        <f aca="false">IF(N(D50)=0,"",E50/D50)</f>
        <v>0.715622472996922</v>
      </c>
      <c r="G50" s="30" t="n">
        <f aca="false">IF($A50="","",SUMIFS(raw_data!$H:$H,raw_data!$A:$A,"&gt;="&amp;UY_START_PY,raw_data!$A:$A,"&lt;="&amp;BASE_YM_PY,raw_data!$B:$B,"&lt;="&amp;BASE_YM_PY,raw_data!$G:$G,$A50))</f>
        <v>32766851</v>
      </c>
      <c r="H50" s="30" t="n">
        <f aca="false">IF($A50="","",(SUMIFS(raw_data!$I:$I,raw_data!$A:$A,"&gt;="&amp;UY_START_PY,raw_data!$A:$A,"&lt;="&amp;BASE_YM_PY,raw_data!$B:$B,"&lt;="&amp;BASE_YM_PY,raw_data!$G:$G,$A50)+SUMIFS(raw_data!$J:$J,raw_data!$A:$A,"&gt;="&amp;UY_START_PY,raw_data!$A:$A,"&lt;="&amp;BASE_YM_PY,raw_data!$B:$B,"&lt;="&amp;BASE_YM_PY,raw_data!$G:$G,$A50)))</f>
        <v>24393859</v>
      </c>
      <c r="I50" s="31" t="n">
        <f aca="false">IF(N(G50)=0,"",H50/G50)</f>
        <v>0.744467602333834</v>
      </c>
      <c r="J50" s="32" t="n">
        <f aca="false">IF(N(G50)=0,"",D50/G50-1)</f>
        <v>0.0682117729286833</v>
      </c>
      <c r="K50" s="33" t="n">
        <f aca="false">IF(OR(F50="",I50=""),"",F50-I50)</f>
        <v>-0.028845129336912</v>
      </c>
      <c r="L50" s="30" t="n">
        <f aca="false">IF($A50="","",SUMIFS(raw_data!$H:$H,raw_data!$B:$B,BASE_YM,raw_data!$G:$G,$A50))</f>
        <v>14406235</v>
      </c>
      <c r="M50" s="30" t="n">
        <f aca="false">IF($A50="","",(SUMIFS(raw_data!$I:$I,raw_data!$B:$B,BASE_YM,raw_data!$G:$G,$A50)+SUMIFS(raw_data!$J:$J,raw_data!$B:$B,BASE_YM,raw_data!$G:$G,$A50)))</f>
        <v>11822050</v>
      </c>
      <c r="N50" s="31" t="n">
        <f aca="false">IF(N(L50)=0,"",M50/L50)</f>
        <v>0.820620377218614</v>
      </c>
      <c r="O50" s="30" t="n">
        <f aca="false">IF($A50="","",SUMIFS(raw_data!$H:$H,raw_data!$B:$B,BASE_YM_PY,raw_data!$G:$G,$A50))</f>
        <v>13095439</v>
      </c>
      <c r="P50" s="30" t="n">
        <f aca="false">IF($A50="","",(SUMIFS(raw_data!$I:$I,raw_data!$B:$B,BASE_YM_PY,raw_data!$G:$G,$A50)+SUMIFS(raw_data!$J:$J,raw_data!$B:$B,BASE_YM_PY,raw_data!$G:$G,$A50)))</f>
        <v>11767593</v>
      </c>
      <c r="Q50" s="31" t="n">
        <f aca="false">IF(N(O50)=0,"",P50/O50)</f>
        <v>0.898602406532534</v>
      </c>
      <c r="R50" s="32" t="n">
        <f aca="false">IF(N(O50)=0,"",L50/O50-1)</f>
        <v>0.100095613442207</v>
      </c>
      <c r="S50" s="33" t="n">
        <f aca="false">IF(OR(N50="",Q50=""),"",N50-Q50)</f>
        <v>-0.07798202931392</v>
      </c>
      <c r="T50" s="38" t="n">
        <f aca="false">IF(N(D50)&gt;0,RANK(D50,D$2:D$1001)+COUNTIF(D$2:D50,D50)-1,"")</f>
        <v>163</v>
      </c>
      <c r="U50" s="40" t="n">
        <f aca="false">IF(N(D50)&gt;0,IF(D50&gt;=LR_MIN_SHARE*SUM(D$2:D$1001),F50,-1),-1)</f>
        <v>0.715622472996922</v>
      </c>
      <c r="V50" s="38" t="n">
        <f aca="false">IF(U50&lt;0,"",RANK(U50,U$2:U$1001)+COUNTIF(U$2:U50,U50)-1)</f>
        <v>79</v>
      </c>
      <c r="W50" s="38" t="n">
        <f aca="false">IF(N(L50)&gt;0,RANK(L50,L$2:L$1001)+COUNTIF(L$2:L50,L50)-1,"")</f>
        <v>158</v>
      </c>
      <c r="X50" s="40" t="n">
        <f aca="false">IF(N(L50)&gt;0,IF(L50&gt;=LR_MIN_SHARE*SUM(L$2:L$1001),N50,-1),-1)</f>
        <v>0.820620377218614</v>
      </c>
      <c r="Y50" s="38" t="n">
        <f aca="false">IF(X50&lt;0,"",RANK(X50,X$2:X$1001)+COUNTIF(X$2:X50,X50)-1)</f>
        <v>97</v>
      </c>
      <c r="AA50" s="0" t="str">
        <f aca="false">IF($A50="","",IF(COUNTIF($B$2:$B50,$B50)=1,1,""))</f>
        <v/>
      </c>
      <c r="AB50" s="0" t="str">
        <f aca="false">IF(AA50=1,SUMIF($B$2:$B$1001,$B50,$D$2:$D$1001),"")</f>
        <v/>
      </c>
      <c r="AC50" s="0" t="str">
        <f aca="false">IF(AA50=1,RANK(AB50,$AB$2:$AB$1001)+COUNTIF($AB$2:$AB50,AB50)-1,"")</f>
        <v/>
      </c>
      <c r="AD50" s="38" t="n">
        <f aca="false">IF($A50="","",COUNTIF(raw_data!$G:$G,$A50))</f>
        <v>40</v>
      </c>
      <c r="AE50" s="38" t="n">
        <f aca="false">IF($A50="","",IF(COUNTIF($A$2:$A$1001,$A50)&gt;1,1,0))</f>
        <v>0</v>
      </c>
    </row>
    <row r="51" customFormat="false" ht="15" hidden="false" customHeight="false" outlineLevel="0" collapsed="false">
      <c r="A51" s="0" t="str">
        <f aca="false">IF(code_master!$A51="","",code_master!$A51)</f>
        <v>CV0050</v>
      </c>
      <c r="B51" s="0" t="str">
        <f aca="false">IF($A51="","",code_master!$C51&amp;"")</f>
        <v>사망</v>
      </c>
      <c r="C51" s="0" t="str">
        <f aca="false">IF($A51="","",code_master!$B51&amp;"")</f>
        <v>상해사망</v>
      </c>
      <c r="D51" s="30" t="n">
        <f aca="false">IF($A51="","",SUMIFS(raw_data!$H:$H,raw_data!$A:$A,"&gt;="&amp;UY_START,raw_data!$A:$A,"&lt;="&amp;BASE_YM,raw_data!$B:$B,"&lt;="&amp;BASE_YM,raw_data!$G:$G,$A51))</f>
        <v>5091367</v>
      </c>
      <c r="E51" s="30" t="n">
        <f aca="false">IF($A51="","",(SUMIFS(raw_data!$I:$I,raw_data!$A:$A,"&gt;="&amp;UY_START,raw_data!$A:$A,"&lt;="&amp;BASE_YM,raw_data!$B:$B,"&lt;="&amp;BASE_YM,raw_data!$G:$G,$A51)+SUMIFS(raw_data!$J:$J,raw_data!$A:$A,"&gt;="&amp;UY_START,raw_data!$A:$A,"&lt;="&amp;BASE_YM,raw_data!$B:$B,"&lt;="&amp;BASE_YM,raw_data!$G:$G,$A51)))</f>
        <v>1519023</v>
      </c>
      <c r="F51" s="31" t="n">
        <f aca="false">IF(N(D51)=0,"",E51/D51)</f>
        <v>0.298352682098933</v>
      </c>
      <c r="G51" s="30" t="n">
        <f aca="false">IF($A51="","",SUMIFS(raw_data!$H:$H,raw_data!$A:$A,"&gt;="&amp;UY_START_PY,raw_data!$A:$A,"&lt;="&amp;BASE_YM_PY,raw_data!$B:$B,"&lt;="&amp;BASE_YM_PY,raw_data!$G:$G,$A51))</f>
        <v>4662876</v>
      </c>
      <c r="H51" s="30" t="n">
        <f aca="false">IF($A51="","",(SUMIFS(raw_data!$I:$I,raw_data!$A:$A,"&gt;="&amp;UY_START_PY,raw_data!$A:$A,"&lt;="&amp;BASE_YM_PY,raw_data!$B:$B,"&lt;="&amp;BASE_YM_PY,raw_data!$G:$G,$A51)+SUMIFS(raw_data!$J:$J,raw_data!$A:$A,"&gt;="&amp;UY_START_PY,raw_data!$A:$A,"&lt;="&amp;BASE_YM_PY,raw_data!$B:$B,"&lt;="&amp;BASE_YM_PY,raw_data!$G:$G,$A51)))</f>
        <v>1395290</v>
      </c>
      <c r="I51" s="31" t="n">
        <f aca="false">IF(N(G51)=0,"",H51/G51)</f>
        <v>0.299233777608497</v>
      </c>
      <c r="J51" s="32" t="n">
        <f aca="false">IF(N(G51)=0,"",D51/G51-1)</f>
        <v>0.091894144300642</v>
      </c>
      <c r="K51" s="33" t="n">
        <f aca="false">IF(OR(F51="",I51=""),"",F51-I51)</f>
        <v>-0.000881095509564056</v>
      </c>
      <c r="L51" s="30" t="n">
        <f aca="false">IF($A51="","",SUMIFS(raw_data!$H:$H,raw_data!$B:$B,BASE_YM,raw_data!$G:$G,$A51))</f>
        <v>1997717</v>
      </c>
      <c r="M51" s="30" t="n">
        <f aca="false">IF($A51="","",(SUMIFS(raw_data!$I:$I,raw_data!$B:$B,BASE_YM,raw_data!$G:$G,$A51)+SUMIFS(raw_data!$J:$J,raw_data!$B:$B,BASE_YM,raw_data!$G:$G,$A51)))</f>
        <v>612991</v>
      </c>
      <c r="N51" s="31" t="n">
        <f aca="false">IF(N(L51)=0,"",M51/L51)</f>
        <v>0.306845764440108</v>
      </c>
      <c r="O51" s="30" t="n">
        <f aca="false">IF($A51="","",SUMIFS(raw_data!$H:$H,raw_data!$B:$B,BASE_YM_PY,raw_data!$G:$G,$A51))</f>
        <v>1890734</v>
      </c>
      <c r="P51" s="30" t="n">
        <f aca="false">IF($A51="","",(SUMIFS(raw_data!$I:$I,raw_data!$B:$B,BASE_YM_PY,raw_data!$G:$G,$A51)+SUMIFS(raw_data!$J:$J,raw_data!$B:$B,BASE_YM_PY,raw_data!$G:$G,$A51)))</f>
        <v>719638</v>
      </c>
      <c r="Q51" s="31" t="n">
        <f aca="false">IF(N(O51)=0,"",P51/O51)</f>
        <v>0.380613031764384</v>
      </c>
      <c r="R51" s="32" t="n">
        <f aca="false">IF(N(O51)=0,"",L51/O51-1)</f>
        <v>0.0565827874254126</v>
      </c>
      <c r="S51" s="33" t="n">
        <f aca="false">IF(OR(N51="",Q51=""),"",N51-Q51)</f>
        <v>-0.0737672673242752</v>
      </c>
      <c r="T51" s="38" t="n">
        <f aca="false">IF(N(D51)&gt;0,RANK(D51,D$2:D$1001)+COUNTIF(D$2:D51,D51)-1,"")</f>
        <v>458</v>
      </c>
      <c r="U51" s="38" t="n">
        <f aca="false">IF(N(D51)&gt;0,IF(D51&gt;=LR_MIN_SHARE*SUM(D$2:D$1001),F51,-1),-1)</f>
        <v>-1</v>
      </c>
      <c r="V51" s="0" t="str">
        <f aca="false">IF(U51&lt;0,"",RANK(U51,U$2:U$1001)+COUNTIF(U$2:U51,U51)-1)</f>
        <v/>
      </c>
      <c r="W51" s="38" t="n">
        <f aca="false">IF(N(L51)&gt;0,RANK(L51,L$2:L$1001)+COUNTIF(L$2:L51,L51)-1,"")</f>
        <v>461</v>
      </c>
      <c r="X51" s="38" t="n">
        <f aca="false">IF(N(L51)&gt;0,IF(L51&gt;=LR_MIN_SHARE*SUM(L$2:L$1001),N51,-1),-1)</f>
        <v>-1</v>
      </c>
      <c r="Y51" s="0" t="str">
        <f aca="false">IF(X51&lt;0,"",RANK(X51,X$2:X$1001)+COUNTIF(X$2:X51,X51)-1)</f>
        <v/>
      </c>
      <c r="AA51" s="0" t="str">
        <f aca="false">IF($A51="","",IF(COUNTIF($B$2:$B51,$B51)=1,1,""))</f>
        <v/>
      </c>
      <c r="AB51" s="0" t="str">
        <f aca="false">IF(AA51=1,SUMIF($B$2:$B$1001,$B51,$D$2:$D$1001),"")</f>
        <v/>
      </c>
      <c r="AC51" s="0" t="str">
        <f aca="false">IF(AA51=1,RANK(AB51,$AB$2:$AB$1001)+COUNTIF($AB$2:$AB51,AB51)-1,"")</f>
        <v/>
      </c>
      <c r="AD51" s="38" t="n">
        <f aca="false">IF($A51="","",COUNTIF(raw_data!$G:$G,$A51))</f>
        <v>40</v>
      </c>
      <c r="AE51" s="38" t="n">
        <f aca="false">IF($A51="","",IF(COUNTIF($A$2:$A$1001,$A51)&gt;1,1,0))</f>
        <v>0</v>
      </c>
    </row>
    <row r="52" customFormat="false" ht="15" hidden="false" customHeight="false" outlineLevel="0" collapsed="false">
      <c r="A52" s="0" t="str">
        <f aca="false">IF(code_master!$A52="","",code_master!$A52)</f>
        <v>CV0051</v>
      </c>
      <c r="B52" s="0" t="str">
        <f aca="false">IF($A52="","",code_master!$C52&amp;"")</f>
        <v>사망</v>
      </c>
      <c r="C52" s="0" t="str">
        <f aca="false">IF($A52="","",code_master!$B52&amp;"")</f>
        <v>질병사망(갱신형)</v>
      </c>
      <c r="D52" s="30" t="n">
        <f aca="false">IF($A52="","",SUMIFS(raw_data!$H:$H,raw_data!$A:$A,"&gt;="&amp;UY_START,raw_data!$A:$A,"&lt;="&amp;BASE_YM,raw_data!$B:$B,"&lt;="&amp;BASE_YM,raw_data!$G:$G,$A52))</f>
        <v>31890872</v>
      </c>
      <c r="E52" s="30" t="n">
        <f aca="false">IF($A52="","",(SUMIFS(raw_data!$I:$I,raw_data!$A:$A,"&gt;="&amp;UY_START,raw_data!$A:$A,"&lt;="&amp;BASE_YM,raw_data!$B:$B,"&lt;="&amp;BASE_YM,raw_data!$G:$G,$A52)+SUMIFS(raw_data!$J:$J,raw_data!$A:$A,"&gt;="&amp;UY_START,raw_data!$A:$A,"&lt;="&amp;BASE_YM,raw_data!$B:$B,"&lt;="&amp;BASE_YM,raw_data!$G:$G,$A52)))</f>
        <v>8274792</v>
      </c>
      <c r="F52" s="31" t="n">
        <f aca="false">IF(N(D52)=0,"",E52/D52)</f>
        <v>0.259472114779427</v>
      </c>
      <c r="G52" s="30" t="n">
        <f aca="false">IF($A52="","",SUMIFS(raw_data!$H:$H,raw_data!$A:$A,"&gt;="&amp;UY_START_PY,raw_data!$A:$A,"&lt;="&amp;BASE_YM_PY,raw_data!$B:$B,"&lt;="&amp;BASE_YM_PY,raw_data!$G:$G,$A52))</f>
        <v>39958740</v>
      </c>
      <c r="H52" s="30" t="n">
        <f aca="false">IF($A52="","",(SUMIFS(raw_data!$I:$I,raw_data!$A:$A,"&gt;="&amp;UY_START_PY,raw_data!$A:$A,"&lt;="&amp;BASE_YM_PY,raw_data!$B:$B,"&lt;="&amp;BASE_YM_PY,raw_data!$G:$G,$A52)+SUMIFS(raw_data!$J:$J,raw_data!$A:$A,"&gt;="&amp;UY_START_PY,raw_data!$A:$A,"&lt;="&amp;BASE_YM_PY,raw_data!$B:$B,"&lt;="&amp;BASE_YM_PY,raw_data!$G:$G,$A52)))</f>
        <v>12343439</v>
      </c>
      <c r="I52" s="31" t="n">
        <f aca="false">IF(N(G52)=0,"",H52/G52)</f>
        <v>0.308904610105324</v>
      </c>
      <c r="J52" s="32" t="n">
        <f aca="false">IF(N(G52)=0,"",D52/G52-1)</f>
        <v>-0.201904964971368</v>
      </c>
      <c r="K52" s="33" t="n">
        <f aca="false">IF(OR(F52="",I52=""),"",F52-I52)</f>
        <v>-0.0494324953258971</v>
      </c>
      <c r="L52" s="30" t="n">
        <f aca="false">IF($A52="","",SUMIFS(raw_data!$H:$H,raw_data!$B:$B,BASE_YM,raw_data!$G:$G,$A52))</f>
        <v>12240265</v>
      </c>
      <c r="M52" s="30" t="n">
        <f aca="false">IF($A52="","",(SUMIFS(raw_data!$I:$I,raw_data!$B:$B,BASE_YM,raw_data!$G:$G,$A52)+SUMIFS(raw_data!$J:$J,raw_data!$B:$B,BASE_YM,raw_data!$G:$G,$A52)))</f>
        <v>4198324</v>
      </c>
      <c r="N52" s="31" t="n">
        <f aca="false">IF(N(L52)=0,"",M52/L52)</f>
        <v>0.342992900888992</v>
      </c>
      <c r="O52" s="30" t="n">
        <f aca="false">IF($A52="","",SUMIFS(raw_data!$H:$H,raw_data!$B:$B,BASE_YM_PY,raw_data!$G:$G,$A52))</f>
        <v>15463608</v>
      </c>
      <c r="P52" s="30" t="n">
        <f aca="false">IF($A52="","",(SUMIFS(raw_data!$I:$I,raw_data!$B:$B,BASE_YM_PY,raw_data!$G:$G,$A52)+SUMIFS(raw_data!$J:$J,raw_data!$B:$B,BASE_YM_PY,raw_data!$G:$G,$A52)))</f>
        <v>5806342</v>
      </c>
      <c r="Q52" s="31" t="n">
        <f aca="false">IF(N(O52)=0,"",P52/O52)</f>
        <v>0.375484298360383</v>
      </c>
      <c r="R52" s="32" t="n">
        <f aca="false">IF(N(O52)=0,"",L52/O52-1)</f>
        <v>-0.208447019608878</v>
      </c>
      <c r="S52" s="33" t="n">
        <f aca="false">IF(OR(N52="",Q52=""),"",N52-Q52)</f>
        <v>-0.0324913974713905</v>
      </c>
      <c r="T52" s="38" t="n">
        <f aca="false">IF(N(D52)&gt;0,RANK(D52,D$2:D$1001)+COUNTIF(D$2:D52,D52)-1,"")</f>
        <v>175</v>
      </c>
      <c r="U52" s="40" t="n">
        <f aca="false">IF(N(D52)&gt;0,IF(D52&gt;=LR_MIN_SHARE*SUM(D$2:D$1001),F52,-1),-1)</f>
        <v>0.259472114779427</v>
      </c>
      <c r="V52" s="38" t="n">
        <f aca="false">IF(U52&lt;0,"",RANK(U52,U$2:U$1001)+COUNTIF(U$2:U52,U52)-1)</f>
        <v>373</v>
      </c>
      <c r="W52" s="38" t="n">
        <f aca="false">IF(N(L52)&gt;0,RANK(L52,L$2:L$1001)+COUNTIF(L$2:L52,L52)-1,"")</f>
        <v>187</v>
      </c>
      <c r="X52" s="40" t="n">
        <f aca="false">IF(N(L52)&gt;0,IF(L52&gt;=LR_MIN_SHARE*SUM(L$2:L$1001),N52,-1),-1)</f>
        <v>0.342992900888992</v>
      </c>
      <c r="Y52" s="38" t="n">
        <f aca="false">IF(X52&lt;0,"",RANK(X52,X$2:X$1001)+COUNTIF(X$2:X52,X52)-1)</f>
        <v>365</v>
      </c>
      <c r="AA52" s="0" t="str">
        <f aca="false">IF($A52="","",IF(COUNTIF($B$2:$B52,$B52)=1,1,""))</f>
        <v/>
      </c>
      <c r="AB52" s="0" t="str">
        <f aca="false">IF(AA52=1,SUMIF($B$2:$B$1001,$B52,$D$2:$D$1001),"")</f>
        <v/>
      </c>
      <c r="AC52" s="0" t="str">
        <f aca="false">IF(AA52=1,RANK(AB52,$AB$2:$AB$1001)+COUNTIF($AB$2:$AB52,AB52)-1,"")</f>
        <v/>
      </c>
      <c r="AD52" s="38" t="n">
        <f aca="false">IF($A52="","",COUNTIF(raw_data!$G:$G,$A52))</f>
        <v>40</v>
      </c>
      <c r="AE52" s="38" t="n">
        <f aca="false">IF($A52="","",IF(COUNTIF($A$2:$A$1001,$A52)&gt;1,1,0))</f>
        <v>0</v>
      </c>
    </row>
    <row r="53" customFormat="false" ht="15" hidden="false" customHeight="false" outlineLevel="0" collapsed="false">
      <c r="A53" s="0" t="str">
        <f aca="false">IF(code_master!$A53="","",code_master!$A53)</f>
        <v>CV0052</v>
      </c>
      <c r="B53" s="0" t="str">
        <f aca="false">IF($A53="","",code_master!$C53&amp;"")</f>
        <v>사망</v>
      </c>
      <c r="C53" s="0" t="str">
        <f aca="false">IF($A53="","",code_master!$B53&amp;"")</f>
        <v>일반사망Ⅱ</v>
      </c>
      <c r="D53" s="30" t="n">
        <f aca="false">IF($A53="","",SUMIFS(raw_data!$H:$H,raw_data!$A:$A,"&gt;="&amp;UY_START,raw_data!$A:$A,"&lt;="&amp;BASE_YM,raw_data!$B:$B,"&lt;="&amp;BASE_YM,raw_data!$G:$G,$A53))</f>
        <v>3560858</v>
      </c>
      <c r="E53" s="30" t="n">
        <f aca="false">IF($A53="","",(SUMIFS(raw_data!$I:$I,raw_data!$A:$A,"&gt;="&amp;UY_START,raw_data!$A:$A,"&lt;="&amp;BASE_YM,raw_data!$B:$B,"&lt;="&amp;BASE_YM,raw_data!$G:$G,$A53)+SUMIFS(raw_data!$J:$J,raw_data!$A:$A,"&gt;="&amp;UY_START,raw_data!$A:$A,"&lt;="&amp;BASE_YM,raw_data!$B:$B,"&lt;="&amp;BASE_YM,raw_data!$G:$G,$A53)))</f>
        <v>1912763</v>
      </c>
      <c r="F53" s="31" t="n">
        <f aca="false">IF(N(D53)=0,"",E53/D53)</f>
        <v>0.537163515085409</v>
      </c>
      <c r="G53" s="30" t="n">
        <f aca="false">IF($A53="","",SUMIFS(raw_data!$H:$H,raw_data!$A:$A,"&gt;="&amp;UY_START_PY,raw_data!$A:$A,"&lt;="&amp;BASE_YM_PY,raw_data!$B:$B,"&lt;="&amp;BASE_YM_PY,raw_data!$G:$G,$A53))</f>
        <v>3489489</v>
      </c>
      <c r="H53" s="30" t="n">
        <f aca="false">IF($A53="","",(SUMIFS(raw_data!$I:$I,raw_data!$A:$A,"&gt;="&amp;UY_START_PY,raw_data!$A:$A,"&lt;="&amp;BASE_YM_PY,raw_data!$B:$B,"&lt;="&amp;BASE_YM_PY,raw_data!$G:$G,$A53)+SUMIFS(raw_data!$J:$J,raw_data!$A:$A,"&gt;="&amp;UY_START_PY,raw_data!$A:$A,"&lt;="&amp;BASE_YM_PY,raw_data!$B:$B,"&lt;="&amp;BASE_YM_PY,raw_data!$G:$G,$A53)))</f>
        <v>1914545</v>
      </c>
      <c r="I53" s="31" t="n">
        <f aca="false">IF(N(G53)=0,"",H53/G53)</f>
        <v>0.54866056319421</v>
      </c>
      <c r="J53" s="32" t="n">
        <f aca="false">IF(N(G53)=0,"",D53/G53-1)</f>
        <v>0.0204525648311258</v>
      </c>
      <c r="K53" s="33" t="n">
        <f aca="false">IF(OR(F53="",I53=""),"",F53-I53)</f>
        <v>-0.0114970481088007</v>
      </c>
      <c r="L53" s="30" t="n">
        <f aca="false">IF($A53="","",SUMIFS(raw_data!$H:$H,raw_data!$B:$B,BASE_YM,raw_data!$G:$G,$A53))</f>
        <v>1459282</v>
      </c>
      <c r="M53" s="30" t="n">
        <f aca="false">IF($A53="","",(SUMIFS(raw_data!$I:$I,raw_data!$B:$B,BASE_YM,raw_data!$G:$G,$A53)+SUMIFS(raw_data!$J:$J,raw_data!$B:$B,BASE_YM,raw_data!$G:$G,$A53)))</f>
        <v>954855</v>
      </c>
      <c r="N53" s="31" t="n">
        <f aca="false">IF(N(L53)=0,"",M53/L53)</f>
        <v>0.654332061931827</v>
      </c>
      <c r="O53" s="30" t="n">
        <f aca="false">IF($A53="","",SUMIFS(raw_data!$H:$H,raw_data!$B:$B,BASE_YM_PY,raw_data!$G:$G,$A53))</f>
        <v>1426177</v>
      </c>
      <c r="P53" s="30" t="n">
        <f aca="false">IF($A53="","",(SUMIFS(raw_data!$I:$I,raw_data!$B:$B,BASE_YM_PY,raw_data!$G:$G,$A53)+SUMIFS(raw_data!$J:$J,raw_data!$B:$B,BASE_YM_PY,raw_data!$G:$G,$A53)))</f>
        <v>872964</v>
      </c>
      <c r="Q53" s="31" t="n">
        <f aca="false">IF(N(O53)=0,"",P53/O53)</f>
        <v>0.612100742053756</v>
      </c>
      <c r="R53" s="32" t="n">
        <f aca="false">IF(N(O53)=0,"",L53/O53-1)</f>
        <v>0.0232124063142232</v>
      </c>
      <c r="S53" s="33" t="n">
        <f aca="false">IF(OR(N53="",Q53=""),"",N53-Q53)</f>
        <v>0.0422313198780705</v>
      </c>
      <c r="T53" s="38" t="n">
        <f aca="false">IF(N(D53)&gt;0,RANK(D53,D$2:D$1001)+COUNTIF(D$2:D53,D53)-1,"")</f>
        <v>486</v>
      </c>
      <c r="U53" s="38" t="n">
        <f aca="false">IF(N(D53)&gt;0,IF(D53&gt;=LR_MIN_SHARE*SUM(D$2:D$1001),F53,-1),-1)</f>
        <v>-1</v>
      </c>
      <c r="V53" s="0" t="str">
        <f aca="false">IF(U53&lt;0,"",RANK(U53,U$2:U$1001)+COUNTIF(U$2:U53,U53)-1)</f>
        <v/>
      </c>
      <c r="W53" s="38" t="n">
        <f aca="false">IF(N(L53)&gt;0,RANK(L53,L$2:L$1001)+COUNTIF(L$2:L53,L53)-1,"")</f>
        <v>483</v>
      </c>
      <c r="X53" s="38" t="n">
        <f aca="false">IF(N(L53)&gt;0,IF(L53&gt;=LR_MIN_SHARE*SUM(L$2:L$1001),N53,-1),-1)</f>
        <v>-1</v>
      </c>
      <c r="Y53" s="0" t="str">
        <f aca="false">IF(X53&lt;0,"",RANK(X53,X$2:X$1001)+COUNTIF(X$2:X53,X53)-1)</f>
        <v/>
      </c>
      <c r="AA53" s="0" t="str">
        <f aca="false">IF($A53="","",IF(COUNTIF($B$2:$B53,$B53)=1,1,""))</f>
        <v/>
      </c>
      <c r="AB53" s="0" t="str">
        <f aca="false">IF(AA53=1,SUMIF($B$2:$B$1001,$B53,$D$2:$D$1001),"")</f>
        <v/>
      </c>
      <c r="AC53" s="0" t="str">
        <f aca="false">IF(AA53=1,RANK(AB53,$AB$2:$AB$1001)+COUNTIF($AB$2:$AB53,AB53)-1,"")</f>
        <v/>
      </c>
      <c r="AD53" s="38" t="n">
        <f aca="false">IF($A53="","",COUNTIF(raw_data!$G:$G,$A53))</f>
        <v>40</v>
      </c>
      <c r="AE53" s="38" t="n">
        <f aca="false">IF($A53="","",IF(COUNTIF($A$2:$A$1001,$A53)&gt;1,1,0))</f>
        <v>0</v>
      </c>
    </row>
    <row r="54" customFormat="false" ht="15" hidden="false" customHeight="false" outlineLevel="0" collapsed="false">
      <c r="A54" s="0" t="str">
        <f aca="false">IF(code_master!$A54="","",code_master!$A54)</f>
        <v>CV0053</v>
      </c>
      <c r="B54" s="0" t="str">
        <f aca="false">IF($A54="","",code_master!$C54&amp;"")</f>
        <v>상해</v>
      </c>
      <c r="C54" s="0" t="str">
        <f aca="false">IF($A54="","",code_master!$B54&amp;"")</f>
        <v>화상진단비(간편)</v>
      </c>
      <c r="D54" s="30" t="n">
        <f aca="false">IF($A54="","",SUMIFS(raw_data!$H:$H,raw_data!$A:$A,"&gt;="&amp;UY_START,raw_data!$A:$A,"&lt;="&amp;BASE_YM,raw_data!$B:$B,"&lt;="&amp;BASE_YM,raw_data!$G:$G,$A54))</f>
        <v>7097231</v>
      </c>
      <c r="E54" s="30" t="n">
        <f aca="false">IF($A54="","",(SUMIFS(raw_data!$I:$I,raw_data!$A:$A,"&gt;="&amp;UY_START,raw_data!$A:$A,"&lt;="&amp;BASE_YM,raw_data!$B:$B,"&lt;="&amp;BASE_YM,raw_data!$G:$G,$A54)+SUMIFS(raw_data!$J:$J,raw_data!$A:$A,"&gt;="&amp;UY_START,raw_data!$A:$A,"&lt;="&amp;BASE_YM,raw_data!$B:$B,"&lt;="&amp;BASE_YM,raw_data!$G:$G,$A54)))</f>
        <v>4187923</v>
      </c>
      <c r="F54" s="31" t="n">
        <f aca="false">IF(N(D54)=0,"",E54/D54)</f>
        <v>0.590078440450931</v>
      </c>
      <c r="G54" s="30" t="n">
        <f aca="false">IF($A54="","",SUMIFS(raw_data!$H:$H,raw_data!$A:$A,"&gt;="&amp;UY_START_PY,raw_data!$A:$A,"&lt;="&amp;BASE_YM_PY,raw_data!$B:$B,"&lt;="&amp;BASE_YM_PY,raw_data!$G:$G,$A54))</f>
        <v>6679430</v>
      </c>
      <c r="H54" s="30" t="n">
        <f aca="false">IF($A54="","",(SUMIFS(raw_data!$I:$I,raw_data!$A:$A,"&gt;="&amp;UY_START_PY,raw_data!$A:$A,"&lt;="&amp;BASE_YM_PY,raw_data!$B:$B,"&lt;="&amp;BASE_YM_PY,raw_data!$G:$G,$A54)+SUMIFS(raw_data!$J:$J,raw_data!$A:$A,"&gt;="&amp;UY_START_PY,raw_data!$A:$A,"&lt;="&amp;BASE_YM_PY,raw_data!$B:$B,"&lt;="&amp;BASE_YM_PY,raw_data!$G:$G,$A54)))</f>
        <v>5165913</v>
      </c>
      <c r="I54" s="31" t="n">
        <f aca="false">IF(N(G54)=0,"",H54/G54)</f>
        <v>0.773406263708131</v>
      </c>
      <c r="J54" s="32" t="n">
        <f aca="false">IF(N(G54)=0,"",D54/G54-1)</f>
        <v>0.0625503972644372</v>
      </c>
      <c r="K54" s="33" t="n">
        <f aca="false">IF(OR(F54="",I54=""),"",F54-I54)</f>
        <v>-0.1833278232572</v>
      </c>
      <c r="L54" s="30" t="n">
        <f aca="false">IF($A54="","",SUMIFS(raw_data!$H:$H,raw_data!$B:$B,BASE_YM,raw_data!$G:$G,$A54))</f>
        <v>2800065</v>
      </c>
      <c r="M54" s="30" t="n">
        <f aca="false">IF($A54="","",(SUMIFS(raw_data!$I:$I,raw_data!$B:$B,BASE_YM,raw_data!$G:$G,$A54)+SUMIFS(raw_data!$J:$J,raw_data!$B:$B,BASE_YM,raw_data!$G:$G,$A54)))</f>
        <v>2242220</v>
      </c>
      <c r="N54" s="31" t="n">
        <f aca="false">IF(N(L54)=0,"",M54/L54)</f>
        <v>0.800774267740213</v>
      </c>
      <c r="O54" s="30" t="n">
        <f aca="false">IF($A54="","",SUMIFS(raw_data!$H:$H,raw_data!$B:$B,BASE_YM_PY,raw_data!$G:$G,$A54))</f>
        <v>2601593</v>
      </c>
      <c r="P54" s="30" t="n">
        <f aca="false">IF($A54="","",(SUMIFS(raw_data!$I:$I,raw_data!$B:$B,BASE_YM_PY,raw_data!$G:$G,$A54)+SUMIFS(raw_data!$J:$J,raw_data!$B:$B,BASE_YM_PY,raw_data!$G:$G,$A54)))</f>
        <v>2254502</v>
      </c>
      <c r="Q54" s="31" t="n">
        <f aca="false">IF(N(O54)=0,"",P54/O54)</f>
        <v>0.866585203757851</v>
      </c>
      <c r="R54" s="32" t="n">
        <f aca="false">IF(N(O54)=0,"",L54/O54-1)</f>
        <v>0.0762886431505621</v>
      </c>
      <c r="S54" s="33" t="n">
        <f aca="false">IF(OR(N54="",Q54=""),"",N54-Q54)</f>
        <v>-0.0658109360176382</v>
      </c>
      <c r="T54" s="38" t="n">
        <f aca="false">IF(N(D54)&gt;0,RANK(D54,D$2:D$1001)+COUNTIF(D$2:D54,D54)-1,"")</f>
        <v>426</v>
      </c>
      <c r="U54" s="38" t="n">
        <f aca="false">IF(N(D54)&gt;0,IF(D54&gt;=LR_MIN_SHARE*SUM(D$2:D$1001),F54,-1),-1)</f>
        <v>-1</v>
      </c>
      <c r="V54" s="0" t="str">
        <f aca="false">IF(U54&lt;0,"",RANK(U54,U$2:U$1001)+COUNTIF(U$2:U54,U54)-1)</f>
        <v/>
      </c>
      <c r="W54" s="38" t="n">
        <f aca="false">IF(N(L54)&gt;0,RANK(L54,L$2:L$1001)+COUNTIF(L$2:L54,L54)-1,"")</f>
        <v>425</v>
      </c>
      <c r="X54" s="38" t="n">
        <f aca="false">IF(N(L54)&gt;0,IF(L54&gt;=LR_MIN_SHARE*SUM(L$2:L$1001),N54,-1),-1)</f>
        <v>-1</v>
      </c>
      <c r="Y54" s="0" t="str">
        <f aca="false">IF(X54&lt;0,"",RANK(X54,X$2:X$1001)+COUNTIF(X$2:X54,X54)-1)</f>
        <v/>
      </c>
      <c r="AA54" s="0" t="str">
        <f aca="false">IF($A54="","",IF(COUNTIF($B$2:$B54,$B54)=1,1,""))</f>
        <v/>
      </c>
      <c r="AB54" s="0" t="str">
        <f aca="false">IF(AA54=1,SUMIF($B$2:$B$1001,$B54,$D$2:$D$1001),"")</f>
        <v/>
      </c>
      <c r="AC54" s="0" t="str">
        <f aca="false">IF(AA54=1,RANK(AB54,$AB$2:$AB$1001)+COUNTIF($AB$2:$AB54,AB54)-1,"")</f>
        <v/>
      </c>
      <c r="AD54" s="38" t="n">
        <f aca="false">IF($A54="","",COUNTIF(raw_data!$G:$G,$A54))</f>
        <v>40</v>
      </c>
      <c r="AE54" s="38" t="n">
        <f aca="false">IF($A54="","",IF(COUNTIF($A$2:$A$1001,$A54)&gt;1,1,0))</f>
        <v>0</v>
      </c>
    </row>
    <row r="55" customFormat="false" ht="15" hidden="false" customHeight="false" outlineLevel="0" collapsed="false">
      <c r="A55" s="0" t="str">
        <f aca="false">IF(code_master!$A55="","",code_master!$A55)</f>
        <v>CV0054</v>
      </c>
      <c r="B55" s="0" t="str">
        <f aca="false">IF($A55="","",code_master!$C55&amp;"")</f>
        <v>수술</v>
      </c>
      <c r="C55" s="0" t="str">
        <f aca="false">IF($A55="","",code_master!$B55&amp;"")</f>
        <v>1~5종수술비(20년만기)</v>
      </c>
      <c r="D55" s="30" t="n">
        <f aca="false">IF($A55="","",SUMIFS(raw_data!$H:$H,raw_data!$A:$A,"&gt;="&amp;UY_START,raw_data!$A:$A,"&lt;="&amp;BASE_YM,raw_data!$B:$B,"&lt;="&amp;BASE_YM,raw_data!$G:$G,$A55))</f>
        <v>86334785</v>
      </c>
      <c r="E55" s="30" t="n">
        <f aca="false">IF($A55="","",(SUMIFS(raw_data!$I:$I,raw_data!$A:$A,"&gt;="&amp;UY_START,raw_data!$A:$A,"&lt;="&amp;BASE_YM,raw_data!$B:$B,"&lt;="&amp;BASE_YM,raw_data!$G:$G,$A55)+SUMIFS(raw_data!$J:$J,raw_data!$A:$A,"&gt;="&amp;UY_START,raw_data!$A:$A,"&lt;="&amp;BASE_YM,raw_data!$B:$B,"&lt;="&amp;BASE_YM,raw_data!$G:$G,$A55)))</f>
        <v>64100375</v>
      </c>
      <c r="F55" s="31" t="n">
        <f aca="false">IF(N(D55)=0,"",E55/D55)</f>
        <v>0.742462901830357</v>
      </c>
      <c r="G55" s="30" t="n">
        <f aca="false">IF($A55="","",SUMIFS(raw_data!$H:$H,raw_data!$A:$A,"&gt;="&amp;UY_START_PY,raw_data!$A:$A,"&lt;="&amp;BASE_YM_PY,raw_data!$B:$B,"&lt;="&amp;BASE_YM_PY,raw_data!$G:$G,$A55))</f>
        <v>86477295</v>
      </c>
      <c r="H55" s="30" t="n">
        <f aca="false">IF($A55="","",(SUMIFS(raw_data!$I:$I,raw_data!$A:$A,"&gt;="&amp;UY_START_PY,raw_data!$A:$A,"&lt;="&amp;BASE_YM_PY,raw_data!$B:$B,"&lt;="&amp;BASE_YM_PY,raw_data!$G:$G,$A55)+SUMIFS(raw_data!$J:$J,raw_data!$A:$A,"&gt;="&amp;UY_START_PY,raw_data!$A:$A,"&lt;="&amp;BASE_YM_PY,raw_data!$B:$B,"&lt;="&amp;BASE_YM_PY,raw_data!$G:$G,$A55)))</f>
        <v>49577642</v>
      </c>
      <c r="I55" s="31" t="n">
        <f aca="false">IF(N(G55)=0,"",H55/G55)</f>
        <v>0.573302414234858</v>
      </c>
      <c r="J55" s="32" t="n">
        <f aca="false">IF(N(G55)=0,"",D55/G55-1)</f>
        <v>-0.00164794701314375</v>
      </c>
      <c r="K55" s="33" t="n">
        <f aca="false">IF(OR(F55="",I55=""),"",F55-I55)</f>
        <v>0.169160487595499</v>
      </c>
      <c r="L55" s="30" t="n">
        <f aca="false">IF($A55="","",SUMIFS(raw_data!$H:$H,raw_data!$B:$B,BASE_YM,raw_data!$G:$G,$A55))</f>
        <v>35392438</v>
      </c>
      <c r="M55" s="30" t="n">
        <f aca="false">IF($A55="","",(SUMIFS(raw_data!$I:$I,raw_data!$B:$B,BASE_YM,raw_data!$G:$G,$A55)+SUMIFS(raw_data!$J:$J,raw_data!$B:$B,BASE_YM,raw_data!$G:$G,$A55)))</f>
        <v>34299777</v>
      </c>
      <c r="N55" s="31" t="n">
        <f aca="false">IF(N(L55)=0,"",M55/L55)</f>
        <v>0.969127275154088</v>
      </c>
      <c r="O55" s="30" t="n">
        <f aca="false">IF($A55="","",SUMIFS(raw_data!$H:$H,raw_data!$B:$B,BASE_YM_PY,raw_data!$G:$G,$A55))</f>
        <v>34998525</v>
      </c>
      <c r="P55" s="30" t="n">
        <f aca="false">IF($A55="","",(SUMIFS(raw_data!$I:$I,raw_data!$B:$B,BASE_YM_PY,raw_data!$G:$G,$A55)+SUMIFS(raw_data!$J:$J,raw_data!$B:$B,BASE_YM_PY,raw_data!$G:$G,$A55)))</f>
        <v>19758068</v>
      </c>
      <c r="Q55" s="31" t="n">
        <f aca="false">IF(N(O55)=0,"",P55/O55)</f>
        <v>0.564540019900839</v>
      </c>
      <c r="R55" s="32" t="n">
        <f aca="false">IF(N(O55)=0,"",L55/O55-1)</f>
        <v>0.0112551314662546</v>
      </c>
      <c r="S55" s="33" t="n">
        <f aca="false">IF(OR(N55="",Q55=""),"",N55-Q55)</f>
        <v>0.404587255253249</v>
      </c>
      <c r="T55" s="38" t="n">
        <f aca="false">IF(N(D55)&gt;0,RANK(D55,D$2:D$1001)+COUNTIF(D$2:D55,D55)-1,"")</f>
        <v>61</v>
      </c>
      <c r="U55" s="40" t="n">
        <f aca="false">IF(N(D55)&gt;0,IF(D55&gt;=LR_MIN_SHARE*SUM(D$2:D$1001),F55,-1),-1)</f>
        <v>0.742462901830357</v>
      </c>
      <c r="V55" s="38" t="n">
        <f aca="false">IF(U55&lt;0,"",RANK(U55,U$2:U$1001)+COUNTIF(U$2:U55,U55)-1)</f>
        <v>71</v>
      </c>
      <c r="W55" s="38" t="n">
        <f aca="false">IF(N(L55)&gt;0,RANK(L55,L$2:L$1001)+COUNTIF(L$2:L55,L55)-1,"")</f>
        <v>58</v>
      </c>
      <c r="X55" s="40" t="n">
        <f aca="false">IF(N(L55)&gt;0,IF(L55&gt;=LR_MIN_SHARE*SUM(L$2:L$1001),N55,-1),-1)</f>
        <v>0.969127275154088</v>
      </c>
      <c r="Y55" s="38" t="n">
        <f aca="false">IF(X55&lt;0,"",RANK(X55,X$2:X$1001)+COUNTIF(X$2:X55,X55)-1)</f>
        <v>51</v>
      </c>
      <c r="AA55" s="0" t="str">
        <f aca="false">IF($A55="","",IF(COUNTIF($B$2:$B55,$B55)=1,1,""))</f>
        <v/>
      </c>
      <c r="AB55" s="0" t="str">
        <f aca="false">IF(AA55=1,SUMIF($B$2:$B$1001,$B55,$D$2:$D$1001),"")</f>
        <v/>
      </c>
      <c r="AC55" s="0" t="str">
        <f aca="false">IF(AA55=1,RANK(AB55,$AB$2:$AB$1001)+COUNTIF($AB$2:$AB55,AB55)-1,"")</f>
        <v/>
      </c>
      <c r="AD55" s="38" t="n">
        <f aca="false">IF($A55="","",COUNTIF(raw_data!$G:$G,$A55))</f>
        <v>40</v>
      </c>
      <c r="AE55" s="38" t="n">
        <f aca="false">IF($A55="","",IF(COUNTIF($A$2:$A$1001,$A55)&gt;1,1,0))</f>
        <v>0</v>
      </c>
    </row>
    <row r="56" customFormat="false" ht="15" hidden="false" customHeight="false" outlineLevel="0" collapsed="false">
      <c r="A56" s="0" t="str">
        <f aca="false">IF(code_master!$A56="","",code_master!$A56)</f>
        <v>CV0055</v>
      </c>
      <c r="B56" s="0" t="str">
        <f aca="false">IF($A56="","",code_master!$C56&amp;"")</f>
        <v>입원</v>
      </c>
      <c r="C56" s="0" t="str">
        <f aca="false">IF($A56="","",code_master!$B56&amp;"")</f>
        <v>중환자실입원일당(간편)</v>
      </c>
      <c r="D56" s="30" t="n">
        <f aca="false">IF($A56="","",SUMIFS(raw_data!$H:$H,raw_data!$A:$A,"&gt;="&amp;UY_START,raw_data!$A:$A,"&lt;="&amp;BASE_YM,raw_data!$B:$B,"&lt;="&amp;BASE_YM,raw_data!$G:$G,$A56))</f>
        <v>48981574</v>
      </c>
      <c r="E56" s="30" t="n">
        <f aca="false">IF($A56="","",(SUMIFS(raw_data!$I:$I,raw_data!$A:$A,"&gt;="&amp;UY_START,raw_data!$A:$A,"&lt;="&amp;BASE_YM,raw_data!$B:$B,"&lt;="&amp;BASE_YM,raw_data!$G:$G,$A56)+SUMIFS(raw_data!$J:$J,raw_data!$A:$A,"&gt;="&amp;UY_START,raw_data!$A:$A,"&lt;="&amp;BASE_YM,raw_data!$B:$B,"&lt;="&amp;BASE_YM,raw_data!$G:$G,$A56)))</f>
        <v>32909218</v>
      </c>
      <c r="F56" s="31" t="n">
        <f aca="false">IF(N(D56)=0,"",E56/D56)</f>
        <v>0.671869344174199</v>
      </c>
      <c r="G56" s="30" t="n">
        <f aca="false">IF($A56="","",SUMIFS(raw_data!$H:$H,raw_data!$A:$A,"&gt;="&amp;UY_START_PY,raw_data!$A:$A,"&lt;="&amp;BASE_YM_PY,raw_data!$B:$B,"&lt;="&amp;BASE_YM_PY,raw_data!$G:$G,$A56))</f>
        <v>48009378</v>
      </c>
      <c r="H56" s="30" t="n">
        <f aca="false">IF($A56="","",(SUMIFS(raw_data!$I:$I,raw_data!$A:$A,"&gt;="&amp;UY_START_PY,raw_data!$A:$A,"&lt;="&amp;BASE_YM_PY,raw_data!$B:$B,"&lt;="&amp;BASE_YM_PY,raw_data!$G:$G,$A56)+SUMIFS(raw_data!$J:$J,raw_data!$A:$A,"&gt;="&amp;UY_START_PY,raw_data!$A:$A,"&lt;="&amp;BASE_YM_PY,raw_data!$B:$B,"&lt;="&amp;BASE_YM_PY,raw_data!$G:$G,$A56)))</f>
        <v>35161517</v>
      </c>
      <c r="I56" s="31" t="n">
        <f aca="false">IF(N(G56)=0,"",H56/G56)</f>
        <v>0.732388513760791</v>
      </c>
      <c r="J56" s="32" t="n">
        <f aca="false">IF(N(G56)=0,"",D56/G56-1)</f>
        <v>0.0202501269647777</v>
      </c>
      <c r="K56" s="33" t="n">
        <f aca="false">IF(OR(F56="",I56=""),"",F56-I56)</f>
        <v>-0.0605191695865915</v>
      </c>
      <c r="L56" s="30" t="n">
        <f aca="false">IF($A56="","",SUMIFS(raw_data!$H:$H,raw_data!$B:$B,BASE_YM,raw_data!$G:$G,$A56))</f>
        <v>19658831</v>
      </c>
      <c r="M56" s="30" t="n">
        <f aca="false">IF($A56="","",(SUMIFS(raw_data!$I:$I,raw_data!$B:$B,BASE_YM,raw_data!$G:$G,$A56)+SUMIFS(raw_data!$J:$J,raw_data!$B:$B,BASE_YM,raw_data!$G:$G,$A56)))</f>
        <v>12252845</v>
      </c>
      <c r="N56" s="31" t="n">
        <f aca="false">IF(N(L56)=0,"",M56/L56)</f>
        <v>0.623274344237457</v>
      </c>
      <c r="O56" s="30" t="n">
        <f aca="false">IF($A56="","",SUMIFS(raw_data!$H:$H,raw_data!$B:$B,BASE_YM_PY,raw_data!$G:$G,$A56))</f>
        <v>18982730</v>
      </c>
      <c r="P56" s="30" t="n">
        <f aca="false">IF($A56="","",(SUMIFS(raw_data!$I:$I,raw_data!$B:$B,BASE_YM_PY,raw_data!$G:$G,$A56)+SUMIFS(raw_data!$J:$J,raw_data!$B:$B,BASE_YM_PY,raw_data!$G:$G,$A56)))</f>
        <v>16210826</v>
      </c>
      <c r="Q56" s="31" t="n">
        <f aca="false">IF(N(O56)=0,"",P56/O56)</f>
        <v>0.853977589103359</v>
      </c>
      <c r="R56" s="32" t="n">
        <f aca="false">IF(N(O56)=0,"",L56/O56-1)</f>
        <v>0.0356166368061917</v>
      </c>
      <c r="S56" s="33" t="n">
        <f aca="false">IF(OR(N56="",Q56=""),"",N56-Q56)</f>
        <v>-0.230703244865901</v>
      </c>
      <c r="T56" s="38" t="n">
        <f aca="false">IF(N(D56)&gt;0,RANK(D56,D$2:D$1001)+COUNTIF(D$2:D56,D56)-1,"")</f>
        <v>111</v>
      </c>
      <c r="U56" s="40" t="n">
        <f aca="false">IF(N(D56)&gt;0,IF(D56&gt;=LR_MIN_SHARE*SUM(D$2:D$1001),F56,-1),-1)</f>
        <v>0.671869344174199</v>
      </c>
      <c r="V56" s="38" t="n">
        <f aca="false">IF(U56&lt;0,"",RANK(U56,U$2:U$1001)+COUNTIF(U$2:U56,U56)-1)</f>
        <v>99</v>
      </c>
      <c r="W56" s="38" t="n">
        <f aca="false">IF(N(L56)&gt;0,RANK(L56,L$2:L$1001)+COUNTIF(L$2:L56,L56)-1,"")</f>
        <v>112</v>
      </c>
      <c r="X56" s="40" t="n">
        <f aca="false">IF(N(L56)&gt;0,IF(L56&gt;=LR_MIN_SHARE*SUM(L$2:L$1001),N56,-1),-1)</f>
        <v>0.623274344237457</v>
      </c>
      <c r="Y56" s="38" t="n">
        <f aca="false">IF(X56&lt;0,"",RANK(X56,X$2:X$1001)+COUNTIF(X$2:X56,X56)-1)</f>
        <v>199</v>
      </c>
      <c r="AA56" s="0" t="str">
        <f aca="false">IF($A56="","",IF(COUNTIF($B$2:$B56,$B56)=1,1,""))</f>
        <v/>
      </c>
      <c r="AB56" s="0" t="str">
        <f aca="false">IF(AA56=1,SUMIF($B$2:$B$1001,$B56,$D$2:$D$1001),"")</f>
        <v/>
      </c>
      <c r="AC56" s="0" t="str">
        <f aca="false">IF(AA56=1,RANK(AB56,$AB$2:$AB$1001)+COUNTIF($AB$2:$AB56,AB56)-1,"")</f>
        <v/>
      </c>
      <c r="AD56" s="38" t="n">
        <f aca="false">IF($A56="","",COUNTIF(raw_data!$G:$G,$A56))</f>
        <v>40</v>
      </c>
      <c r="AE56" s="38" t="n">
        <f aca="false">IF($A56="","",IF(COUNTIF($A$2:$A$1001,$A56)&gt;1,1,0))</f>
        <v>0</v>
      </c>
    </row>
    <row r="57" customFormat="false" ht="15" hidden="false" customHeight="false" outlineLevel="0" collapsed="false">
      <c r="A57" s="0" t="str">
        <f aca="false">IF(code_master!$A57="","",code_master!$A57)</f>
        <v>CV0056</v>
      </c>
      <c r="B57" s="0" t="str">
        <f aca="false">IF($A57="","",code_master!$C57&amp;"")</f>
        <v>상해</v>
      </c>
      <c r="C57" s="0" t="str">
        <f aca="false">IF($A57="","",code_master!$B57&amp;"")</f>
        <v>깁스치료비(비갱신형)</v>
      </c>
      <c r="D57" s="30" t="n">
        <f aca="false">IF($A57="","",SUMIFS(raw_data!$H:$H,raw_data!$A:$A,"&gt;="&amp;UY_START,raw_data!$A:$A,"&lt;="&amp;BASE_YM,raw_data!$B:$B,"&lt;="&amp;BASE_YM,raw_data!$G:$G,$A57))</f>
        <v>105113183</v>
      </c>
      <c r="E57" s="30" t="n">
        <f aca="false">IF($A57="","",(SUMIFS(raw_data!$I:$I,raw_data!$A:$A,"&gt;="&amp;UY_START,raw_data!$A:$A,"&lt;="&amp;BASE_YM,raw_data!$B:$B,"&lt;="&amp;BASE_YM,raw_data!$G:$G,$A57)+SUMIFS(raw_data!$J:$J,raw_data!$A:$A,"&gt;="&amp;UY_START,raw_data!$A:$A,"&lt;="&amp;BASE_YM,raw_data!$B:$B,"&lt;="&amp;BASE_YM,raw_data!$G:$G,$A57)))</f>
        <v>35642738</v>
      </c>
      <c r="F57" s="31" t="n">
        <f aca="false">IF(N(D57)=0,"",E57/D57)</f>
        <v>0.339089132140542</v>
      </c>
      <c r="G57" s="30" t="n">
        <f aca="false">IF($A57="","",SUMIFS(raw_data!$H:$H,raw_data!$A:$A,"&gt;="&amp;UY_START_PY,raw_data!$A:$A,"&lt;="&amp;BASE_YM_PY,raw_data!$B:$B,"&lt;="&amp;BASE_YM_PY,raw_data!$G:$G,$A57))</f>
        <v>104790788</v>
      </c>
      <c r="H57" s="30" t="n">
        <f aca="false">IF($A57="","",(SUMIFS(raw_data!$I:$I,raw_data!$A:$A,"&gt;="&amp;UY_START_PY,raw_data!$A:$A,"&lt;="&amp;BASE_YM_PY,raw_data!$B:$B,"&lt;="&amp;BASE_YM_PY,raw_data!$G:$G,$A57)+SUMIFS(raw_data!$J:$J,raw_data!$A:$A,"&gt;="&amp;UY_START_PY,raw_data!$A:$A,"&lt;="&amp;BASE_YM_PY,raw_data!$B:$B,"&lt;="&amp;BASE_YM_PY,raw_data!$G:$G,$A57)))</f>
        <v>49002218</v>
      </c>
      <c r="I57" s="31" t="n">
        <f aca="false">IF(N(G57)=0,"",H57/G57)</f>
        <v>0.467619520143316</v>
      </c>
      <c r="J57" s="32" t="n">
        <f aca="false">IF(N(G57)=0,"",D57/G57-1)</f>
        <v>0.00307655859978828</v>
      </c>
      <c r="K57" s="33" t="n">
        <f aca="false">IF(OR(F57="",I57=""),"",F57-I57)</f>
        <v>-0.128530388002774</v>
      </c>
      <c r="L57" s="30" t="n">
        <f aca="false">IF($A57="","",SUMIFS(raw_data!$H:$H,raw_data!$B:$B,BASE_YM,raw_data!$G:$G,$A57))</f>
        <v>42282397</v>
      </c>
      <c r="M57" s="30" t="n">
        <f aca="false">IF($A57="","",(SUMIFS(raw_data!$I:$I,raw_data!$B:$B,BASE_YM,raw_data!$G:$G,$A57)+SUMIFS(raw_data!$J:$J,raw_data!$B:$B,BASE_YM,raw_data!$G:$G,$A57)))</f>
        <v>17371231</v>
      </c>
      <c r="N57" s="31" t="n">
        <f aca="false">IF(N(L57)=0,"",M57/L57)</f>
        <v>0.410838368505929</v>
      </c>
      <c r="O57" s="30" t="n">
        <f aca="false">IF($A57="","",SUMIFS(raw_data!$H:$H,raw_data!$B:$B,BASE_YM_PY,raw_data!$G:$G,$A57))</f>
        <v>44448407</v>
      </c>
      <c r="P57" s="30" t="n">
        <f aca="false">IF($A57="","",(SUMIFS(raw_data!$I:$I,raw_data!$B:$B,BASE_YM_PY,raw_data!$G:$G,$A57)+SUMIFS(raw_data!$J:$J,raw_data!$B:$B,BASE_YM_PY,raw_data!$G:$G,$A57)))</f>
        <v>23910692</v>
      </c>
      <c r="Q57" s="31" t="n">
        <f aca="false">IF(N(O57)=0,"",P57/O57)</f>
        <v>0.537942608381893</v>
      </c>
      <c r="R57" s="32" t="n">
        <f aca="false">IF(N(O57)=0,"",L57/O57-1)</f>
        <v>-0.0487308802765417</v>
      </c>
      <c r="S57" s="33" t="n">
        <f aca="false">IF(OR(N57="",Q57=""),"",N57-Q57)</f>
        <v>-0.127104239875964</v>
      </c>
      <c r="T57" s="38" t="n">
        <f aca="false">IF(N(D57)&gt;0,RANK(D57,D$2:D$1001)+COUNTIF(D$2:D57,D57)-1,"")</f>
        <v>45</v>
      </c>
      <c r="U57" s="40" t="n">
        <f aca="false">IF(N(D57)&gt;0,IF(D57&gt;=LR_MIN_SHARE*SUM(D$2:D$1001),F57,-1),-1)</f>
        <v>0.339089132140542</v>
      </c>
      <c r="V57" s="38" t="n">
        <f aca="false">IF(U57&lt;0,"",RANK(U57,U$2:U$1001)+COUNTIF(U$2:U57,U57)-1)</f>
        <v>336</v>
      </c>
      <c r="W57" s="38" t="n">
        <f aca="false">IF(N(L57)&gt;0,RANK(L57,L$2:L$1001)+COUNTIF(L$2:L57,L57)-1,"")</f>
        <v>45</v>
      </c>
      <c r="X57" s="40" t="n">
        <f aca="false">IF(N(L57)&gt;0,IF(L57&gt;=LR_MIN_SHARE*SUM(L$2:L$1001),N57,-1),-1)</f>
        <v>0.410838368505929</v>
      </c>
      <c r="Y57" s="38" t="n">
        <f aca="false">IF(X57&lt;0,"",RANK(X57,X$2:X$1001)+COUNTIF(X$2:X57,X57)-1)</f>
        <v>325</v>
      </c>
      <c r="AA57" s="0" t="str">
        <f aca="false">IF($A57="","",IF(COUNTIF($B$2:$B57,$B57)=1,1,""))</f>
        <v/>
      </c>
      <c r="AB57" s="0" t="str">
        <f aca="false">IF(AA57=1,SUMIF($B$2:$B$1001,$B57,$D$2:$D$1001),"")</f>
        <v/>
      </c>
      <c r="AC57" s="0" t="str">
        <f aca="false">IF(AA57=1,RANK(AB57,$AB$2:$AB$1001)+COUNTIF($AB$2:$AB57,AB57)-1,"")</f>
        <v/>
      </c>
      <c r="AD57" s="38" t="n">
        <f aca="false">IF($A57="","",COUNTIF(raw_data!$G:$G,$A57))</f>
        <v>40</v>
      </c>
      <c r="AE57" s="38" t="n">
        <f aca="false">IF($A57="","",IF(COUNTIF($A$2:$A$1001,$A57)&gt;1,1,0))</f>
        <v>0</v>
      </c>
    </row>
    <row r="58" customFormat="false" ht="15" hidden="false" customHeight="false" outlineLevel="0" collapsed="false">
      <c r="A58" s="0" t="str">
        <f aca="false">IF(code_master!$A58="","",code_master!$A58)</f>
        <v>CV0057</v>
      </c>
      <c r="B58" s="0" t="str">
        <f aca="false">IF($A58="","",code_master!$C58&amp;"")</f>
        <v>뇌혈관</v>
      </c>
      <c r="C58" s="0" t="str">
        <f aca="false">IF($A58="","",code_master!$B58&amp;"")</f>
        <v>뇌혈관질환진단비Ⅱ</v>
      </c>
      <c r="D58" s="30" t="n">
        <f aca="false">IF($A58="","",SUMIFS(raw_data!$H:$H,raw_data!$A:$A,"&gt;="&amp;UY_START,raw_data!$A:$A,"&lt;="&amp;BASE_YM,raw_data!$B:$B,"&lt;="&amp;BASE_YM,raw_data!$G:$G,$A58))</f>
        <v>12652165</v>
      </c>
      <c r="E58" s="30" t="n">
        <f aca="false">IF($A58="","",(SUMIFS(raw_data!$I:$I,raw_data!$A:$A,"&gt;="&amp;UY_START,raw_data!$A:$A,"&lt;="&amp;BASE_YM,raw_data!$B:$B,"&lt;="&amp;BASE_YM,raw_data!$G:$G,$A58)+SUMIFS(raw_data!$J:$J,raw_data!$A:$A,"&gt;="&amp;UY_START,raw_data!$A:$A,"&lt;="&amp;BASE_YM,raw_data!$B:$B,"&lt;="&amp;BASE_YM,raw_data!$G:$G,$A58)))</f>
        <v>10364738</v>
      </c>
      <c r="F58" s="31" t="n">
        <f aca="false">IF(N(D58)=0,"",E58/D58)</f>
        <v>0.819206673324289</v>
      </c>
      <c r="G58" s="30" t="n">
        <f aca="false">IF($A58="","",SUMIFS(raw_data!$H:$H,raw_data!$A:$A,"&gt;="&amp;UY_START_PY,raw_data!$A:$A,"&lt;="&amp;BASE_YM_PY,raw_data!$B:$B,"&lt;="&amp;BASE_YM_PY,raw_data!$G:$G,$A58))</f>
        <v>12347291</v>
      </c>
      <c r="H58" s="30" t="n">
        <f aca="false">IF($A58="","",(SUMIFS(raw_data!$I:$I,raw_data!$A:$A,"&gt;="&amp;UY_START_PY,raw_data!$A:$A,"&lt;="&amp;BASE_YM_PY,raw_data!$B:$B,"&lt;="&amp;BASE_YM_PY,raw_data!$G:$G,$A58)+SUMIFS(raw_data!$J:$J,raw_data!$A:$A,"&gt;="&amp;UY_START_PY,raw_data!$A:$A,"&lt;="&amp;BASE_YM_PY,raw_data!$B:$B,"&lt;="&amp;BASE_YM_PY,raw_data!$G:$G,$A58)))</f>
        <v>7894724</v>
      </c>
      <c r="I58" s="31" t="n">
        <f aca="false">IF(N(G58)=0,"",H58/G58)</f>
        <v>0.639389158318209</v>
      </c>
      <c r="J58" s="32" t="n">
        <f aca="false">IF(N(G58)=0,"",D58/G58-1)</f>
        <v>0.0246915699970138</v>
      </c>
      <c r="K58" s="33" t="n">
        <f aca="false">IF(OR(F58="",I58=""),"",F58-I58)</f>
        <v>0.17981751500608</v>
      </c>
      <c r="L58" s="30" t="n">
        <f aca="false">IF($A58="","",SUMIFS(raw_data!$H:$H,raw_data!$B:$B,BASE_YM,raw_data!$G:$G,$A58))</f>
        <v>4784258</v>
      </c>
      <c r="M58" s="30" t="n">
        <f aca="false">IF($A58="","",(SUMIFS(raw_data!$I:$I,raw_data!$B:$B,BASE_YM,raw_data!$G:$G,$A58)+SUMIFS(raw_data!$J:$J,raw_data!$B:$B,BASE_YM,raw_data!$G:$G,$A58)))</f>
        <v>4663168</v>
      </c>
      <c r="N58" s="31" t="n">
        <f aca="false">IF(N(L58)=0,"",M58/L58)</f>
        <v>0.974689910117724</v>
      </c>
      <c r="O58" s="30" t="n">
        <f aca="false">IF($A58="","",SUMIFS(raw_data!$H:$H,raw_data!$B:$B,BASE_YM_PY,raw_data!$G:$G,$A58))</f>
        <v>4744067</v>
      </c>
      <c r="P58" s="30" t="n">
        <f aca="false">IF($A58="","",(SUMIFS(raw_data!$I:$I,raw_data!$B:$B,BASE_YM_PY,raw_data!$G:$G,$A58)+SUMIFS(raw_data!$J:$J,raw_data!$B:$B,BASE_YM_PY,raw_data!$G:$G,$A58)))</f>
        <v>3712268</v>
      </c>
      <c r="Q58" s="31" t="n">
        <f aca="false">IF(N(O58)=0,"",P58/O58)</f>
        <v>0.782507498313156</v>
      </c>
      <c r="R58" s="32" t="n">
        <f aca="false">IF(N(O58)=0,"",L58/O58-1)</f>
        <v>0.00847184493810893</v>
      </c>
      <c r="S58" s="33" t="n">
        <f aca="false">IF(OR(N58="",Q58=""),"",N58-Q58)</f>
        <v>0.192182411804567</v>
      </c>
      <c r="T58" s="38" t="n">
        <f aca="false">IF(N(D58)&gt;0,RANK(D58,D$2:D$1001)+COUNTIF(D$2:D58,D58)-1,"")</f>
        <v>342</v>
      </c>
      <c r="U58" s="40" t="n">
        <f aca="false">IF(N(D58)&gt;0,IF(D58&gt;=LR_MIN_SHARE*SUM(D$2:D$1001),F58,-1),-1)</f>
        <v>0.819206673324289</v>
      </c>
      <c r="V58" s="38" t="n">
        <f aca="false">IF(U58&lt;0,"",RANK(U58,U$2:U$1001)+COUNTIF(U$2:U58,U58)-1)</f>
        <v>53</v>
      </c>
      <c r="W58" s="38" t="n">
        <f aca="false">IF(N(L58)&gt;0,RANK(L58,L$2:L$1001)+COUNTIF(L$2:L58,L58)-1,"")</f>
        <v>348</v>
      </c>
      <c r="X58" s="40" t="n">
        <f aca="false">IF(N(L58)&gt;0,IF(L58&gt;=LR_MIN_SHARE*SUM(L$2:L$1001),N58,-1),-1)</f>
        <v>0.974689910117724</v>
      </c>
      <c r="Y58" s="38" t="n">
        <f aca="false">IF(X58&lt;0,"",RANK(X58,X$2:X$1001)+COUNTIF(X$2:X58,X58)-1)</f>
        <v>49</v>
      </c>
      <c r="AA58" s="0" t="str">
        <f aca="false">IF($A58="","",IF(COUNTIF($B$2:$B58,$B58)=1,1,""))</f>
        <v/>
      </c>
      <c r="AB58" s="0" t="str">
        <f aca="false">IF(AA58=1,SUMIF($B$2:$B$1001,$B58,$D$2:$D$1001),"")</f>
        <v/>
      </c>
      <c r="AC58" s="0" t="str">
        <f aca="false">IF(AA58=1,RANK(AB58,$AB$2:$AB$1001)+COUNTIF($AB$2:$AB58,AB58)-1,"")</f>
        <v/>
      </c>
      <c r="AD58" s="38" t="n">
        <f aca="false">IF($A58="","",COUNTIF(raw_data!$G:$G,$A58))</f>
        <v>40</v>
      </c>
      <c r="AE58" s="38" t="n">
        <f aca="false">IF($A58="","",IF(COUNTIF($A$2:$A$1001,$A58)&gt;1,1,0))</f>
        <v>0</v>
      </c>
    </row>
    <row r="59" customFormat="false" ht="15" hidden="false" customHeight="false" outlineLevel="0" collapsed="false">
      <c r="A59" s="0" t="str">
        <f aca="false">IF(code_master!$A59="","",code_master!$A59)</f>
        <v>CV0058</v>
      </c>
      <c r="B59" s="0" t="str">
        <f aca="false">IF($A59="","",code_master!$C59&amp;"")</f>
        <v>심장</v>
      </c>
      <c r="C59" s="0" t="str">
        <f aca="false">IF($A59="","",code_master!$B59&amp;"")</f>
        <v>허혈성심장질환진단비(20년만기)</v>
      </c>
      <c r="D59" s="30" t="n">
        <f aca="false">IF($A59="","",SUMIFS(raw_data!$H:$H,raw_data!$A:$A,"&gt;="&amp;UY_START,raw_data!$A:$A,"&lt;="&amp;BASE_YM,raw_data!$B:$B,"&lt;="&amp;BASE_YM,raw_data!$G:$G,$A59))</f>
        <v>5008085</v>
      </c>
      <c r="E59" s="30" t="n">
        <f aca="false">IF($A59="","",(SUMIFS(raw_data!$I:$I,raw_data!$A:$A,"&gt;="&amp;UY_START,raw_data!$A:$A,"&lt;="&amp;BASE_YM,raw_data!$B:$B,"&lt;="&amp;BASE_YM,raw_data!$G:$G,$A59)+SUMIFS(raw_data!$J:$J,raw_data!$A:$A,"&gt;="&amp;UY_START,raw_data!$A:$A,"&lt;="&amp;BASE_YM,raw_data!$B:$B,"&lt;="&amp;BASE_YM,raw_data!$G:$G,$A59)))</f>
        <v>1387486</v>
      </c>
      <c r="F59" s="31" t="n">
        <f aca="false">IF(N(D59)=0,"",E59/D59)</f>
        <v>0.277049211425126</v>
      </c>
      <c r="G59" s="30" t="n">
        <f aca="false">IF($A59="","",SUMIFS(raw_data!$H:$H,raw_data!$A:$A,"&gt;="&amp;UY_START_PY,raw_data!$A:$A,"&lt;="&amp;BASE_YM_PY,raw_data!$B:$B,"&lt;="&amp;BASE_YM_PY,raw_data!$G:$G,$A59))</f>
        <v>4462149</v>
      </c>
      <c r="H59" s="30" t="n">
        <f aca="false">IF($A59="","",(SUMIFS(raw_data!$I:$I,raw_data!$A:$A,"&gt;="&amp;UY_START_PY,raw_data!$A:$A,"&lt;="&amp;BASE_YM_PY,raw_data!$B:$B,"&lt;="&amp;BASE_YM_PY,raw_data!$G:$G,$A59)+SUMIFS(raw_data!$J:$J,raw_data!$A:$A,"&gt;="&amp;UY_START_PY,raw_data!$A:$A,"&lt;="&amp;BASE_YM_PY,raw_data!$B:$B,"&lt;="&amp;BASE_YM_PY,raw_data!$G:$G,$A59)))</f>
        <v>1301706</v>
      </c>
      <c r="I59" s="31" t="n">
        <f aca="false">IF(N(G59)=0,"",H59/G59)</f>
        <v>0.291721769039985</v>
      </c>
      <c r="J59" s="32" t="n">
        <f aca="false">IF(N(G59)=0,"",D59/G59-1)</f>
        <v>0.122348222795788</v>
      </c>
      <c r="K59" s="33" t="n">
        <f aca="false">IF(OR(F59="",I59=""),"",F59-I59)</f>
        <v>-0.0146725576148594</v>
      </c>
      <c r="L59" s="30" t="n">
        <f aca="false">IF($A59="","",SUMIFS(raw_data!$H:$H,raw_data!$B:$B,BASE_YM,raw_data!$G:$G,$A59))</f>
        <v>1934629</v>
      </c>
      <c r="M59" s="30" t="n">
        <f aca="false">IF($A59="","",(SUMIFS(raw_data!$I:$I,raw_data!$B:$B,BASE_YM,raw_data!$G:$G,$A59)+SUMIFS(raw_data!$J:$J,raw_data!$B:$B,BASE_YM,raw_data!$G:$G,$A59)))</f>
        <v>594026</v>
      </c>
      <c r="N59" s="31" t="n">
        <f aca="false">IF(N(L59)=0,"",M59/L59)</f>
        <v>0.307049051782021</v>
      </c>
      <c r="O59" s="30" t="n">
        <f aca="false">IF($A59="","",SUMIFS(raw_data!$H:$H,raw_data!$B:$B,BASE_YM_PY,raw_data!$G:$G,$A59))</f>
        <v>1864707</v>
      </c>
      <c r="P59" s="30" t="n">
        <f aca="false">IF($A59="","",(SUMIFS(raw_data!$I:$I,raw_data!$B:$B,BASE_YM_PY,raw_data!$G:$G,$A59)+SUMIFS(raw_data!$J:$J,raw_data!$B:$B,BASE_YM_PY,raw_data!$G:$G,$A59)))</f>
        <v>632798</v>
      </c>
      <c r="Q59" s="31" t="n">
        <f aca="false">IF(N(O59)=0,"",P59/O59)</f>
        <v>0.339355190922756</v>
      </c>
      <c r="R59" s="32" t="n">
        <f aca="false">IF(N(O59)=0,"",L59/O59-1)</f>
        <v>0.0374975800487691</v>
      </c>
      <c r="S59" s="33" t="n">
        <f aca="false">IF(OR(N59="",Q59=""),"",N59-Q59)</f>
        <v>-0.032306139140735</v>
      </c>
      <c r="T59" s="38" t="n">
        <f aca="false">IF(N(D59)&gt;0,RANK(D59,D$2:D$1001)+COUNTIF(D$2:D59,D59)-1,"")</f>
        <v>460</v>
      </c>
      <c r="U59" s="38" t="n">
        <f aca="false">IF(N(D59)&gt;0,IF(D59&gt;=LR_MIN_SHARE*SUM(D$2:D$1001),F59,-1),-1)</f>
        <v>-1</v>
      </c>
      <c r="V59" s="0" t="str">
        <f aca="false">IF(U59&lt;0,"",RANK(U59,U$2:U$1001)+COUNTIF(U$2:U59,U59)-1)</f>
        <v/>
      </c>
      <c r="W59" s="38" t="n">
        <f aca="false">IF(N(L59)&gt;0,RANK(L59,L$2:L$1001)+COUNTIF(L$2:L59,L59)-1,"")</f>
        <v>464</v>
      </c>
      <c r="X59" s="38" t="n">
        <f aca="false">IF(N(L59)&gt;0,IF(L59&gt;=LR_MIN_SHARE*SUM(L$2:L$1001),N59,-1),-1)</f>
        <v>-1</v>
      </c>
      <c r="Y59" s="0" t="str">
        <f aca="false">IF(X59&lt;0,"",RANK(X59,X$2:X$1001)+COUNTIF(X$2:X59,X59)-1)</f>
        <v/>
      </c>
      <c r="AA59" s="0" t="str">
        <f aca="false">IF($A59="","",IF(COUNTIF($B$2:$B59,$B59)=1,1,""))</f>
        <v/>
      </c>
      <c r="AB59" s="0" t="str">
        <f aca="false">IF(AA59=1,SUMIF($B$2:$B$1001,$B59,$D$2:$D$1001),"")</f>
        <v/>
      </c>
      <c r="AC59" s="0" t="str">
        <f aca="false">IF(AA59=1,RANK(AB59,$AB$2:$AB$1001)+COUNTIF($AB$2:$AB59,AB59)-1,"")</f>
        <v/>
      </c>
      <c r="AD59" s="38" t="n">
        <f aca="false">IF($A59="","",COUNTIF(raw_data!$G:$G,$A59))</f>
        <v>40</v>
      </c>
      <c r="AE59" s="38" t="n">
        <f aca="false">IF($A59="","",IF(COUNTIF($A$2:$A$1001,$A59)&gt;1,1,0))</f>
        <v>0</v>
      </c>
    </row>
    <row r="60" customFormat="false" ht="15" hidden="false" customHeight="false" outlineLevel="0" collapsed="false">
      <c r="A60" s="0" t="str">
        <f aca="false">IF(code_master!$A60="","",code_master!$A60)</f>
        <v>CV0059</v>
      </c>
      <c r="B60" s="0" t="str">
        <f aca="false">IF($A60="","",code_master!$C60&amp;"")</f>
        <v>사망</v>
      </c>
      <c r="C60" s="0" t="str">
        <f aca="false">IF($A60="","",code_master!$B60&amp;"")</f>
        <v>상해사망Ⅱ</v>
      </c>
      <c r="D60" s="30" t="n">
        <f aca="false">IF($A60="","",SUMIFS(raw_data!$H:$H,raw_data!$A:$A,"&gt;="&amp;UY_START,raw_data!$A:$A,"&lt;="&amp;BASE_YM,raw_data!$B:$B,"&lt;="&amp;BASE_YM,raw_data!$G:$G,$A60))</f>
        <v>14449330</v>
      </c>
      <c r="E60" s="30" t="n">
        <f aca="false">IF($A60="","",(SUMIFS(raw_data!$I:$I,raw_data!$A:$A,"&gt;="&amp;UY_START,raw_data!$A:$A,"&lt;="&amp;BASE_YM,raw_data!$B:$B,"&lt;="&amp;BASE_YM,raw_data!$G:$G,$A60)+SUMIFS(raw_data!$J:$J,raw_data!$A:$A,"&gt;="&amp;UY_START,raw_data!$A:$A,"&lt;="&amp;BASE_YM,raw_data!$B:$B,"&lt;="&amp;BASE_YM,raw_data!$G:$G,$A60)))</f>
        <v>6432670</v>
      </c>
      <c r="F60" s="31" t="n">
        <f aca="false">IF(N(D60)=0,"",E60/D60)</f>
        <v>0.445188115988769</v>
      </c>
      <c r="G60" s="30" t="n">
        <f aca="false">IF($A60="","",SUMIFS(raw_data!$H:$H,raw_data!$A:$A,"&gt;="&amp;UY_START_PY,raw_data!$A:$A,"&lt;="&amp;BASE_YM_PY,raw_data!$B:$B,"&lt;="&amp;BASE_YM_PY,raw_data!$G:$G,$A60))</f>
        <v>13064164</v>
      </c>
      <c r="H60" s="30" t="n">
        <f aca="false">IF($A60="","",(SUMIFS(raw_data!$I:$I,raw_data!$A:$A,"&gt;="&amp;UY_START_PY,raw_data!$A:$A,"&lt;="&amp;BASE_YM_PY,raw_data!$B:$B,"&lt;="&amp;BASE_YM_PY,raw_data!$G:$G,$A60)+SUMIFS(raw_data!$J:$J,raw_data!$A:$A,"&gt;="&amp;UY_START_PY,raw_data!$A:$A,"&lt;="&amp;BASE_YM_PY,raw_data!$B:$B,"&lt;="&amp;BASE_YM_PY,raw_data!$G:$G,$A60)))</f>
        <v>6957404</v>
      </c>
      <c r="I60" s="31" t="n">
        <f aca="false">IF(N(G60)=0,"",H60/G60)</f>
        <v>0.532556388606267</v>
      </c>
      <c r="J60" s="32" t="n">
        <f aca="false">IF(N(G60)=0,"",D60/G60-1)</f>
        <v>0.106027909631263</v>
      </c>
      <c r="K60" s="33" t="n">
        <f aca="false">IF(OR(F60="",I60=""),"",F60-I60)</f>
        <v>-0.0873682726174977</v>
      </c>
      <c r="L60" s="30" t="n">
        <f aca="false">IF($A60="","",SUMIFS(raw_data!$H:$H,raw_data!$B:$B,BASE_YM,raw_data!$G:$G,$A60))</f>
        <v>6059087</v>
      </c>
      <c r="M60" s="30" t="n">
        <f aca="false">IF($A60="","",(SUMIFS(raw_data!$I:$I,raw_data!$B:$B,BASE_YM,raw_data!$G:$G,$A60)+SUMIFS(raw_data!$J:$J,raw_data!$B:$B,BASE_YM,raw_data!$G:$G,$A60)))</f>
        <v>3734846</v>
      </c>
      <c r="N60" s="31" t="n">
        <f aca="false">IF(N(L60)=0,"",M60/L60)</f>
        <v>0.616404088602788</v>
      </c>
      <c r="O60" s="30" t="n">
        <f aca="false">IF($A60="","",SUMIFS(raw_data!$H:$H,raw_data!$B:$B,BASE_YM_PY,raw_data!$G:$G,$A60))</f>
        <v>5217781</v>
      </c>
      <c r="P60" s="30" t="n">
        <f aca="false">IF($A60="","",(SUMIFS(raw_data!$I:$I,raw_data!$B:$B,BASE_YM_PY,raw_data!$G:$G,$A60)+SUMIFS(raw_data!$J:$J,raw_data!$B:$B,BASE_YM_PY,raw_data!$G:$G,$A60)))</f>
        <v>3550976</v>
      </c>
      <c r="Q60" s="31" t="n">
        <f aca="false">IF(N(O60)=0,"",P60/O60)</f>
        <v>0.68055290170285</v>
      </c>
      <c r="R60" s="32" t="n">
        <f aca="false">IF(N(O60)=0,"",L60/O60-1)</f>
        <v>0.161238273511288</v>
      </c>
      <c r="S60" s="33" t="n">
        <f aca="false">IF(OR(N60="",Q60=""),"",N60-Q60)</f>
        <v>-0.0641488131000625</v>
      </c>
      <c r="T60" s="38" t="n">
        <f aca="false">IF(N(D60)&gt;0,RANK(D60,D$2:D$1001)+COUNTIF(D$2:D60,D60)-1,"")</f>
        <v>313</v>
      </c>
      <c r="U60" s="40" t="n">
        <f aca="false">IF(N(D60)&gt;0,IF(D60&gt;=LR_MIN_SHARE*SUM(D$2:D$1001),F60,-1),-1)</f>
        <v>0.445188115988769</v>
      </c>
      <c r="V60" s="38" t="n">
        <f aca="false">IF(U60&lt;0,"",RANK(U60,U$2:U$1001)+COUNTIF(U$2:U60,U60)-1)</f>
        <v>270</v>
      </c>
      <c r="W60" s="38" t="n">
        <f aca="false">IF(N(L60)&gt;0,RANK(L60,L$2:L$1001)+COUNTIF(L$2:L60,L60)-1,"")</f>
        <v>309</v>
      </c>
      <c r="X60" s="40" t="n">
        <f aca="false">IF(N(L60)&gt;0,IF(L60&gt;=LR_MIN_SHARE*SUM(L$2:L$1001),N60,-1),-1)</f>
        <v>0.616404088602788</v>
      </c>
      <c r="Y60" s="38" t="n">
        <f aca="false">IF(X60&lt;0,"",RANK(X60,X$2:X$1001)+COUNTIF(X$2:X60,X60)-1)</f>
        <v>203</v>
      </c>
      <c r="AA60" s="0" t="str">
        <f aca="false">IF($A60="","",IF(COUNTIF($B$2:$B60,$B60)=1,1,""))</f>
        <v/>
      </c>
      <c r="AB60" s="0" t="str">
        <f aca="false">IF(AA60=1,SUMIF($B$2:$B$1001,$B60,$D$2:$D$1001),"")</f>
        <v/>
      </c>
      <c r="AC60" s="0" t="str">
        <f aca="false">IF(AA60=1,RANK(AB60,$AB$2:$AB$1001)+COUNTIF($AB$2:$AB60,AB60)-1,"")</f>
        <v/>
      </c>
      <c r="AD60" s="38" t="n">
        <f aca="false">IF($A60="","",COUNTIF(raw_data!$G:$G,$A60))</f>
        <v>40</v>
      </c>
      <c r="AE60" s="38" t="n">
        <f aca="false">IF($A60="","",IF(COUNTIF($A$2:$A$1001,$A60)&gt;1,1,0))</f>
        <v>0</v>
      </c>
    </row>
    <row r="61" customFormat="false" ht="15" hidden="false" customHeight="false" outlineLevel="0" collapsed="false">
      <c r="A61" s="0" t="str">
        <f aca="false">IF(code_master!$A61="","",code_master!$A61)</f>
        <v>CV0060</v>
      </c>
      <c r="B61" s="0" t="str">
        <f aca="false">IF($A61="","",code_master!$C61&amp;"")</f>
        <v>사망</v>
      </c>
      <c r="C61" s="0" t="str">
        <f aca="false">IF($A61="","",code_master!$B61&amp;"")</f>
        <v>질병사망(20년만기)</v>
      </c>
      <c r="D61" s="30" t="n">
        <f aca="false">IF($A61="","",SUMIFS(raw_data!$H:$H,raw_data!$A:$A,"&gt;="&amp;UY_START,raw_data!$A:$A,"&lt;="&amp;BASE_YM,raw_data!$B:$B,"&lt;="&amp;BASE_YM,raw_data!$G:$G,$A61))</f>
        <v>24999575</v>
      </c>
      <c r="E61" s="30" t="n">
        <f aca="false">IF($A61="","",(SUMIFS(raw_data!$I:$I,raw_data!$A:$A,"&gt;="&amp;UY_START,raw_data!$A:$A,"&lt;="&amp;BASE_YM,raw_data!$B:$B,"&lt;="&amp;BASE_YM,raw_data!$G:$G,$A61)+SUMIFS(raw_data!$J:$J,raw_data!$A:$A,"&gt;="&amp;UY_START,raw_data!$A:$A,"&lt;="&amp;BASE_YM,raw_data!$B:$B,"&lt;="&amp;BASE_YM,raw_data!$G:$G,$A61)))</f>
        <v>8560541</v>
      </c>
      <c r="F61" s="31" t="n">
        <f aca="false">IF(N(D61)=0,"",E61/D61)</f>
        <v>0.342427461266842</v>
      </c>
      <c r="G61" s="30" t="n">
        <f aca="false">IF($A61="","",SUMIFS(raw_data!$H:$H,raw_data!$A:$A,"&gt;="&amp;UY_START_PY,raw_data!$A:$A,"&lt;="&amp;BASE_YM_PY,raw_data!$B:$B,"&lt;="&amp;BASE_YM_PY,raw_data!$G:$G,$A61))</f>
        <v>19546128</v>
      </c>
      <c r="H61" s="30" t="n">
        <f aca="false">IF($A61="","",(SUMIFS(raw_data!$I:$I,raw_data!$A:$A,"&gt;="&amp;UY_START_PY,raw_data!$A:$A,"&lt;="&amp;BASE_YM_PY,raw_data!$B:$B,"&lt;="&amp;BASE_YM_PY,raw_data!$G:$G,$A61)+SUMIFS(raw_data!$J:$J,raw_data!$A:$A,"&gt;="&amp;UY_START_PY,raw_data!$A:$A,"&lt;="&amp;BASE_YM_PY,raw_data!$B:$B,"&lt;="&amp;BASE_YM_PY,raw_data!$G:$G,$A61)))</f>
        <v>7461668</v>
      </c>
      <c r="I61" s="31" t="n">
        <f aca="false">IF(N(G61)=0,"",H61/G61)</f>
        <v>0.381746604749544</v>
      </c>
      <c r="J61" s="32" t="n">
        <f aca="false">IF(N(G61)=0,"",D61/G61-1)</f>
        <v>0.279003954133525</v>
      </c>
      <c r="K61" s="33" t="n">
        <f aca="false">IF(OR(F61="",I61=""),"",F61-I61)</f>
        <v>-0.0393191434827027</v>
      </c>
      <c r="L61" s="30" t="n">
        <f aca="false">IF($A61="","",SUMIFS(raw_data!$H:$H,raw_data!$B:$B,BASE_YM,raw_data!$G:$G,$A61))</f>
        <v>9785231</v>
      </c>
      <c r="M61" s="30" t="n">
        <f aca="false">IF($A61="","",(SUMIFS(raw_data!$I:$I,raw_data!$B:$B,BASE_YM,raw_data!$G:$G,$A61)+SUMIFS(raw_data!$J:$J,raw_data!$B:$B,BASE_YM,raw_data!$G:$G,$A61)))</f>
        <v>3613022</v>
      </c>
      <c r="N61" s="31" t="n">
        <f aca="false">IF(N(L61)=0,"",M61/L61)</f>
        <v>0.369232162224888</v>
      </c>
      <c r="O61" s="30" t="n">
        <f aca="false">IF($A61="","",SUMIFS(raw_data!$H:$H,raw_data!$B:$B,BASE_YM_PY,raw_data!$G:$G,$A61))</f>
        <v>8414201</v>
      </c>
      <c r="P61" s="30" t="n">
        <f aca="false">IF($A61="","",(SUMIFS(raw_data!$I:$I,raw_data!$B:$B,BASE_YM_PY,raw_data!$G:$G,$A61)+SUMIFS(raw_data!$J:$J,raw_data!$B:$B,BASE_YM_PY,raw_data!$G:$G,$A61)))</f>
        <v>4269883</v>
      </c>
      <c r="Q61" s="31" t="n">
        <f aca="false">IF(N(O61)=0,"",P61/O61)</f>
        <v>0.507461492778696</v>
      </c>
      <c r="R61" s="32" t="n">
        <f aca="false">IF(N(O61)=0,"",L61/O61-1)</f>
        <v>0.162942387518435</v>
      </c>
      <c r="S61" s="33" t="n">
        <f aca="false">IF(OR(N61="",Q61=""),"",N61-Q61)</f>
        <v>-0.138229330553809</v>
      </c>
      <c r="T61" s="38" t="n">
        <f aca="false">IF(N(D61)&gt;0,RANK(D61,D$2:D$1001)+COUNTIF(D$2:D61,D61)-1,"")</f>
        <v>217</v>
      </c>
      <c r="U61" s="40" t="n">
        <f aca="false">IF(N(D61)&gt;0,IF(D61&gt;=LR_MIN_SHARE*SUM(D$2:D$1001),F61,-1),-1)</f>
        <v>0.342427461266842</v>
      </c>
      <c r="V61" s="38" t="n">
        <f aca="false">IF(U61&lt;0,"",RANK(U61,U$2:U$1001)+COUNTIF(U$2:U61,U61)-1)</f>
        <v>329</v>
      </c>
      <c r="W61" s="38" t="n">
        <f aca="false">IF(N(L61)&gt;0,RANK(L61,L$2:L$1001)+COUNTIF(L$2:L61,L61)-1,"")</f>
        <v>222</v>
      </c>
      <c r="X61" s="40" t="n">
        <f aca="false">IF(N(L61)&gt;0,IF(L61&gt;=LR_MIN_SHARE*SUM(L$2:L$1001),N61,-1),-1)</f>
        <v>0.369232162224888</v>
      </c>
      <c r="Y61" s="38" t="n">
        <f aca="false">IF(X61&lt;0,"",RANK(X61,X$2:X$1001)+COUNTIF(X$2:X61,X61)-1)</f>
        <v>345</v>
      </c>
      <c r="AA61" s="0" t="str">
        <f aca="false">IF($A61="","",IF(COUNTIF($B$2:$B61,$B61)=1,1,""))</f>
        <v/>
      </c>
      <c r="AB61" s="0" t="str">
        <f aca="false">IF(AA61=1,SUMIF($B$2:$B$1001,$B61,$D$2:$D$1001),"")</f>
        <v/>
      </c>
      <c r="AC61" s="0" t="str">
        <f aca="false">IF(AA61=1,RANK(AB61,$AB$2:$AB$1001)+COUNTIF($AB$2:$AB61,AB61)-1,"")</f>
        <v/>
      </c>
      <c r="AD61" s="38" t="n">
        <f aca="false">IF($A61="","",COUNTIF(raw_data!$G:$G,$A61))</f>
        <v>40</v>
      </c>
      <c r="AE61" s="38" t="n">
        <f aca="false">IF($A61="","",IF(COUNTIF($A$2:$A$1001,$A61)&gt;1,1,0))</f>
        <v>0</v>
      </c>
    </row>
    <row r="62" customFormat="false" ht="15" hidden="false" customHeight="false" outlineLevel="0" collapsed="false">
      <c r="A62" s="0" t="str">
        <f aca="false">IF(code_master!$A62="","",code_master!$A62)</f>
        <v>CV0061</v>
      </c>
      <c r="B62" s="0" t="str">
        <f aca="false">IF($A62="","",code_master!$C62&amp;"")</f>
        <v>수술</v>
      </c>
      <c r="C62" s="0" t="str">
        <f aca="false">IF($A62="","",code_master!$B62&amp;"")</f>
        <v>1~5종수술비Ⅱ</v>
      </c>
      <c r="D62" s="30" t="n">
        <f aca="false">IF($A62="","",SUMIFS(raw_data!$H:$H,raw_data!$A:$A,"&gt;="&amp;UY_START,raw_data!$A:$A,"&lt;="&amp;BASE_YM,raw_data!$B:$B,"&lt;="&amp;BASE_YM,raw_data!$G:$G,$A62))</f>
        <v>20009296</v>
      </c>
      <c r="E62" s="30" t="n">
        <f aca="false">IF($A62="","",(SUMIFS(raw_data!$I:$I,raw_data!$A:$A,"&gt;="&amp;UY_START,raw_data!$A:$A,"&lt;="&amp;BASE_YM,raw_data!$B:$B,"&lt;="&amp;BASE_YM,raw_data!$G:$G,$A62)+SUMIFS(raw_data!$J:$J,raw_data!$A:$A,"&gt;="&amp;UY_START,raw_data!$A:$A,"&lt;="&amp;BASE_YM,raw_data!$B:$B,"&lt;="&amp;BASE_YM,raw_data!$G:$G,$A62)))</f>
        <v>24965215</v>
      </c>
      <c r="F62" s="31" t="n">
        <f aca="false">IF(N(D62)=0,"",E62/D62)</f>
        <v>1.24768082795117</v>
      </c>
      <c r="G62" s="30" t="n">
        <f aca="false">IF($A62="","",SUMIFS(raw_data!$H:$H,raw_data!$A:$A,"&gt;="&amp;UY_START_PY,raw_data!$A:$A,"&lt;="&amp;BASE_YM_PY,raw_data!$B:$B,"&lt;="&amp;BASE_YM_PY,raw_data!$G:$G,$A62))</f>
        <v>19071973</v>
      </c>
      <c r="H62" s="30" t="n">
        <f aca="false">IF($A62="","",(SUMIFS(raw_data!$I:$I,raw_data!$A:$A,"&gt;="&amp;UY_START_PY,raw_data!$A:$A,"&lt;="&amp;BASE_YM_PY,raw_data!$B:$B,"&lt;="&amp;BASE_YM_PY,raw_data!$G:$G,$A62)+SUMIFS(raw_data!$J:$J,raw_data!$A:$A,"&gt;="&amp;UY_START_PY,raw_data!$A:$A,"&lt;="&amp;BASE_YM_PY,raw_data!$B:$B,"&lt;="&amp;BASE_YM_PY,raw_data!$G:$G,$A62)))</f>
        <v>26014794</v>
      </c>
      <c r="I62" s="31" t="n">
        <f aca="false">IF(N(G62)=0,"",H62/G62)</f>
        <v>1.36403265671569</v>
      </c>
      <c r="J62" s="32" t="n">
        <f aca="false">IF(N(G62)=0,"",D62/G62-1)</f>
        <v>0.0491466194923829</v>
      </c>
      <c r="K62" s="33" t="n">
        <f aca="false">IF(OR(F62="",I62=""),"",F62-I62)</f>
        <v>-0.116351828764527</v>
      </c>
      <c r="L62" s="30" t="n">
        <f aca="false">IF($A62="","",SUMIFS(raw_data!$H:$H,raw_data!$B:$B,BASE_YM,raw_data!$G:$G,$A62))</f>
        <v>8581777</v>
      </c>
      <c r="M62" s="30" t="n">
        <f aca="false">IF($A62="","",(SUMIFS(raw_data!$I:$I,raw_data!$B:$B,BASE_YM,raw_data!$G:$G,$A62)+SUMIFS(raw_data!$J:$J,raw_data!$B:$B,BASE_YM,raw_data!$G:$G,$A62)))</f>
        <v>12112222</v>
      </c>
      <c r="N62" s="31" t="n">
        <f aca="false">IF(N(L62)=0,"",M62/L62)</f>
        <v>1.41138857371847</v>
      </c>
      <c r="O62" s="30" t="n">
        <f aca="false">IF($A62="","",SUMIFS(raw_data!$H:$H,raw_data!$B:$B,BASE_YM_PY,raw_data!$G:$G,$A62))</f>
        <v>7803630</v>
      </c>
      <c r="P62" s="30" t="n">
        <f aca="false">IF($A62="","",(SUMIFS(raw_data!$I:$I,raw_data!$B:$B,BASE_YM_PY,raw_data!$G:$G,$A62)+SUMIFS(raw_data!$J:$J,raw_data!$B:$B,BASE_YM_PY,raw_data!$G:$G,$A62)))</f>
        <v>13960156</v>
      </c>
      <c r="Q62" s="31" t="n">
        <f aca="false">IF(N(O62)=0,"",P62/O62)</f>
        <v>1.78893104875552</v>
      </c>
      <c r="R62" s="32" t="n">
        <f aca="false">IF(N(O62)=0,"",L62/O62-1)</f>
        <v>0.0997160295913568</v>
      </c>
      <c r="S62" s="33" t="n">
        <f aca="false">IF(OR(N62="",Q62=""),"",N62-Q62)</f>
        <v>-0.377542475037042</v>
      </c>
      <c r="T62" s="38" t="n">
        <f aca="false">IF(N(D62)&gt;0,RANK(D62,D$2:D$1001)+COUNTIF(D$2:D62,D62)-1,"")</f>
        <v>258</v>
      </c>
      <c r="U62" s="40" t="n">
        <f aca="false">IF(N(D62)&gt;0,IF(D62&gt;=LR_MIN_SHARE*SUM(D$2:D$1001),F62,-1),-1)</f>
        <v>1.24768082795117</v>
      </c>
      <c r="V62" s="38" t="n">
        <f aca="false">IF(U62&lt;0,"",RANK(U62,U$2:U$1001)+COUNTIF(U$2:U62,U62)-1)</f>
        <v>5</v>
      </c>
      <c r="W62" s="38" t="n">
        <f aca="false">IF(N(L62)&gt;0,RANK(L62,L$2:L$1001)+COUNTIF(L$2:L62,L62)-1,"")</f>
        <v>243</v>
      </c>
      <c r="X62" s="40" t="n">
        <f aca="false">IF(N(L62)&gt;0,IF(L62&gt;=LR_MIN_SHARE*SUM(L$2:L$1001),N62,-1),-1)</f>
        <v>1.41138857371847</v>
      </c>
      <c r="Y62" s="38" t="n">
        <f aca="false">IF(X62&lt;0,"",RANK(X62,X$2:X$1001)+COUNTIF(X$2:X62,X62)-1)</f>
        <v>6</v>
      </c>
      <c r="AA62" s="0" t="str">
        <f aca="false">IF($A62="","",IF(COUNTIF($B$2:$B62,$B62)=1,1,""))</f>
        <v/>
      </c>
      <c r="AB62" s="0" t="str">
        <f aca="false">IF(AA62=1,SUMIF($B$2:$B$1001,$B62,$D$2:$D$1001),"")</f>
        <v/>
      </c>
      <c r="AC62" s="0" t="str">
        <f aca="false">IF(AA62=1,RANK(AB62,$AB$2:$AB$1001)+COUNTIF($AB$2:$AB62,AB62)-1,"")</f>
        <v/>
      </c>
      <c r="AD62" s="38" t="n">
        <f aca="false">IF($A62="","",COUNTIF(raw_data!$G:$G,$A62))</f>
        <v>40</v>
      </c>
      <c r="AE62" s="38" t="n">
        <f aca="false">IF($A62="","",IF(COUNTIF($A$2:$A$1001,$A62)&gt;1,1,0))</f>
        <v>0</v>
      </c>
    </row>
    <row r="63" customFormat="false" ht="15" hidden="false" customHeight="false" outlineLevel="0" collapsed="false">
      <c r="A63" s="0" t="str">
        <f aca="false">IF(code_master!$A63="","",code_master!$A63)</f>
        <v>CV0062</v>
      </c>
      <c r="B63" s="0" t="str">
        <f aca="false">IF($A63="","",code_master!$C63&amp;"")</f>
        <v>뇌혈관</v>
      </c>
      <c r="C63" s="0" t="str">
        <f aca="false">IF($A63="","",code_master!$B63&amp;"")</f>
        <v>뇌출혈진단비(20년만기)</v>
      </c>
      <c r="D63" s="30" t="n">
        <f aca="false">IF($A63="","",SUMIFS(raw_data!$H:$H,raw_data!$A:$A,"&gt;="&amp;UY_START,raw_data!$A:$A,"&lt;="&amp;BASE_YM,raw_data!$B:$B,"&lt;="&amp;BASE_YM,raw_data!$G:$G,$A63))</f>
        <v>69079375</v>
      </c>
      <c r="E63" s="30" t="n">
        <f aca="false">IF($A63="","",(SUMIFS(raw_data!$I:$I,raw_data!$A:$A,"&gt;="&amp;UY_START,raw_data!$A:$A,"&lt;="&amp;BASE_YM,raw_data!$B:$B,"&lt;="&amp;BASE_YM,raw_data!$G:$G,$A63)+SUMIFS(raw_data!$J:$J,raw_data!$A:$A,"&gt;="&amp;UY_START,raw_data!$A:$A,"&lt;="&amp;BASE_YM,raw_data!$B:$B,"&lt;="&amp;BASE_YM,raw_data!$G:$G,$A63)))</f>
        <v>30999525</v>
      </c>
      <c r="F63" s="31" t="n">
        <f aca="false">IF(N(D63)=0,"",E63/D63)</f>
        <v>0.448752250581306</v>
      </c>
      <c r="G63" s="30" t="n">
        <f aca="false">IF($A63="","",SUMIFS(raw_data!$H:$H,raw_data!$A:$A,"&gt;="&amp;UY_START_PY,raw_data!$A:$A,"&lt;="&amp;BASE_YM_PY,raw_data!$B:$B,"&lt;="&amp;BASE_YM_PY,raw_data!$G:$G,$A63))</f>
        <v>68289226</v>
      </c>
      <c r="H63" s="30" t="n">
        <f aca="false">IF($A63="","",(SUMIFS(raw_data!$I:$I,raw_data!$A:$A,"&gt;="&amp;UY_START_PY,raw_data!$A:$A,"&lt;="&amp;BASE_YM_PY,raw_data!$B:$B,"&lt;="&amp;BASE_YM_PY,raw_data!$G:$G,$A63)+SUMIFS(raw_data!$J:$J,raw_data!$A:$A,"&gt;="&amp;UY_START_PY,raw_data!$A:$A,"&lt;="&amp;BASE_YM_PY,raw_data!$B:$B,"&lt;="&amp;BASE_YM_PY,raw_data!$G:$G,$A63)))</f>
        <v>26147666</v>
      </c>
      <c r="I63" s="31" t="n">
        <f aca="false">IF(N(G63)=0,"",H63/G63)</f>
        <v>0.382895919775105</v>
      </c>
      <c r="J63" s="32" t="n">
        <f aca="false">IF(N(G63)=0,"",D63/G63-1)</f>
        <v>0.0115706246253253</v>
      </c>
      <c r="K63" s="33" t="n">
        <f aca="false">IF(OR(F63="",I63=""),"",F63-I63)</f>
        <v>0.0658563308062011</v>
      </c>
      <c r="L63" s="30" t="n">
        <f aca="false">IF($A63="","",SUMIFS(raw_data!$H:$H,raw_data!$B:$B,BASE_YM,raw_data!$G:$G,$A63))</f>
        <v>31653713</v>
      </c>
      <c r="M63" s="30" t="n">
        <f aca="false">IF($A63="","",(SUMIFS(raw_data!$I:$I,raw_data!$B:$B,BASE_YM,raw_data!$G:$G,$A63)+SUMIFS(raw_data!$J:$J,raw_data!$B:$B,BASE_YM,raw_data!$G:$G,$A63)))</f>
        <v>17185180</v>
      </c>
      <c r="N63" s="31" t="n">
        <f aca="false">IF(N(L63)=0,"",M63/L63)</f>
        <v>0.54291198002585</v>
      </c>
      <c r="O63" s="30" t="n">
        <f aca="false">IF($A63="","",SUMIFS(raw_data!$H:$H,raw_data!$B:$B,BASE_YM_PY,raw_data!$G:$G,$A63))</f>
        <v>27616770</v>
      </c>
      <c r="P63" s="30" t="n">
        <f aca="false">IF($A63="","",(SUMIFS(raw_data!$I:$I,raw_data!$B:$B,BASE_YM_PY,raw_data!$G:$G,$A63)+SUMIFS(raw_data!$J:$J,raw_data!$B:$B,BASE_YM_PY,raw_data!$G:$G,$A63)))</f>
        <v>12052898</v>
      </c>
      <c r="Q63" s="31" t="n">
        <f aca="false">IF(N(O63)=0,"",P63/O63)</f>
        <v>0.436434021791832</v>
      </c>
      <c r="R63" s="32" t="n">
        <f aca="false">IF(N(O63)=0,"",L63/O63-1)</f>
        <v>0.146177232167267</v>
      </c>
      <c r="S63" s="33" t="n">
        <f aca="false">IF(OR(N63="",Q63=""),"",N63-Q63)</f>
        <v>0.106477958234019</v>
      </c>
      <c r="T63" s="38" t="n">
        <f aca="false">IF(N(D63)&gt;0,RANK(D63,D$2:D$1001)+COUNTIF(D$2:D63,D63)-1,"")</f>
        <v>78</v>
      </c>
      <c r="U63" s="40" t="n">
        <f aca="false">IF(N(D63)&gt;0,IF(D63&gt;=LR_MIN_SHARE*SUM(D$2:D$1001),F63,-1),-1)</f>
        <v>0.448752250581306</v>
      </c>
      <c r="V63" s="38" t="n">
        <f aca="false">IF(U63&lt;0,"",RANK(U63,U$2:U$1001)+COUNTIF(U$2:U63,U63)-1)</f>
        <v>266</v>
      </c>
      <c r="W63" s="38" t="n">
        <f aca="false">IF(N(L63)&gt;0,RANK(L63,L$2:L$1001)+COUNTIF(L$2:L63,L63)-1,"")</f>
        <v>69</v>
      </c>
      <c r="X63" s="40" t="n">
        <f aca="false">IF(N(L63)&gt;0,IF(L63&gt;=LR_MIN_SHARE*SUM(L$2:L$1001),N63,-1),-1)</f>
        <v>0.54291198002585</v>
      </c>
      <c r="Y63" s="38" t="n">
        <f aca="false">IF(X63&lt;0,"",RANK(X63,X$2:X$1001)+COUNTIF(X$2:X63,X63)-1)</f>
        <v>254</v>
      </c>
      <c r="AA63" s="0" t="str">
        <f aca="false">IF($A63="","",IF(COUNTIF($B$2:$B63,$B63)=1,1,""))</f>
        <v/>
      </c>
      <c r="AB63" s="0" t="str">
        <f aca="false">IF(AA63=1,SUMIF($B$2:$B$1001,$B63,$D$2:$D$1001),"")</f>
        <v/>
      </c>
      <c r="AC63" s="0" t="str">
        <f aca="false">IF(AA63=1,RANK(AB63,$AB$2:$AB$1001)+COUNTIF($AB$2:$AB63,AB63)-1,"")</f>
        <v/>
      </c>
      <c r="AD63" s="38" t="n">
        <f aca="false">IF($A63="","",COUNTIF(raw_data!$G:$G,$A63))</f>
        <v>40</v>
      </c>
      <c r="AE63" s="38" t="n">
        <f aca="false">IF($A63="","",IF(COUNTIF($A$2:$A$1001,$A63)&gt;1,1,0))</f>
        <v>0</v>
      </c>
    </row>
    <row r="64" customFormat="false" ht="15" hidden="false" customHeight="false" outlineLevel="0" collapsed="false">
      <c r="A64" s="0" t="str">
        <f aca="false">IF(code_master!$A64="","",code_master!$A64)</f>
        <v>CV0063</v>
      </c>
      <c r="B64" s="0" t="str">
        <f aca="false">IF($A64="","",code_master!$C64&amp;"")</f>
        <v>심장</v>
      </c>
      <c r="C64" s="0" t="str">
        <f aca="false">IF($A64="","",code_master!$B64&amp;"")</f>
        <v>급성심근경색진단비</v>
      </c>
      <c r="D64" s="30" t="n">
        <f aca="false">IF($A64="","",SUMIFS(raw_data!$H:$H,raw_data!$A:$A,"&gt;="&amp;UY_START,raw_data!$A:$A,"&lt;="&amp;BASE_YM,raw_data!$B:$B,"&lt;="&amp;BASE_YM,raw_data!$G:$G,$A64))</f>
        <v>13732363</v>
      </c>
      <c r="E64" s="30" t="n">
        <f aca="false">IF($A64="","",(SUMIFS(raw_data!$I:$I,raw_data!$A:$A,"&gt;="&amp;UY_START,raw_data!$A:$A,"&lt;="&amp;BASE_YM,raw_data!$B:$B,"&lt;="&amp;BASE_YM,raw_data!$G:$G,$A64)+SUMIFS(raw_data!$J:$J,raw_data!$A:$A,"&gt;="&amp;UY_START,raw_data!$A:$A,"&lt;="&amp;BASE_YM,raw_data!$B:$B,"&lt;="&amp;BASE_YM,raw_data!$G:$G,$A64)))</f>
        <v>7498147</v>
      </c>
      <c r="F64" s="31" t="n">
        <f aca="false">IF(N(D64)=0,"",E64/D64)</f>
        <v>0.54602015690963</v>
      </c>
      <c r="G64" s="30" t="n">
        <f aca="false">IF($A64="","",SUMIFS(raw_data!$H:$H,raw_data!$A:$A,"&gt;="&amp;UY_START_PY,raw_data!$A:$A,"&lt;="&amp;BASE_YM_PY,raw_data!$B:$B,"&lt;="&amp;BASE_YM_PY,raw_data!$G:$G,$A64))</f>
        <v>11730543</v>
      </c>
      <c r="H64" s="30" t="n">
        <f aca="false">IF($A64="","",(SUMIFS(raw_data!$I:$I,raw_data!$A:$A,"&gt;="&amp;UY_START_PY,raw_data!$A:$A,"&lt;="&amp;BASE_YM_PY,raw_data!$B:$B,"&lt;="&amp;BASE_YM_PY,raw_data!$G:$G,$A64)+SUMIFS(raw_data!$J:$J,raw_data!$A:$A,"&gt;="&amp;UY_START_PY,raw_data!$A:$A,"&lt;="&amp;BASE_YM_PY,raw_data!$B:$B,"&lt;="&amp;BASE_YM_PY,raw_data!$G:$G,$A64)))</f>
        <v>6233335</v>
      </c>
      <c r="I64" s="31" t="n">
        <f aca="false">IF(N(G64)=0,"",H64/G64)</f>
        <v>0.531376510021744</v>
      </c>
      <c r="J64" s="32" t="n">
        <f aca="false">IF(N(G64)=0,"",D64/G64-1)</f>
        <v>0.170650241851549</v>
      </c>
      <c r="K64" s="33" t="n">
        <f aca="false">IF(OR(F64="",I64=""),"",F64-I64)</f>
        <v>0.0146436468878861</v>
      </c>
      <c r="L64" s="30" t="n">
        <f aca="false">IF($A64="","",SUMIFS(raw_data!$H:$H,raw_data!$B:$B,BASE_YM,raw_data!$G:$G,$A64))</f>
        <v>5214800</v>
      </c>
      <c r="M64" s="30" t="n">
        <f aca="false">IF($A64="","",(SUMIFS(raw_data!$I:$I,raw_data!$B:$B,BASE_YM,raw_data!$G:$G,$A64)+SUMIFS(raw_data!$J:$J,raw_data!$B:$B,BASE_YM,raw_data!$G:$G,$A64)))</f>
        <v>3404968</v>
      </c>
      <c r="N64" s="31" t="n">
        <f aca="false">IF(N(L64)=0,"",M64/L64)</f>
        <v>0.652943161770346</v>
      </c>
      <c r="O64" s="30" t="n">
        <f aca="false">IF($A64="","",SUMIFS(raw_data!$H:$H,raw_data!$B:$B,BASE_YM_PY,raw_data!$G:$G,$A64))</f>
        <v>4633417</v>
      </c>
      <c r="P64" s="30" t="n">
        <f aca="false">IF($A64="","",(SUMIFS(raw_data!$I:$I,raw_data!$B:$B,BASE_YM_PY,raw_data!$G:$G,$A64)+SUMIFS(raw_data!$J:$J,raw_data!$B:$B,BASE_YM_PY,raw_data!$G:$G,$A64)))</f>
        <v>2750645</v>
      </c>
      <c r="Q64" s="31" t="n">
        <f aca="false">IF(N(O64)=0,"",P64/O64)</f>
        <v>0.593653668556057</v>
      </c>
      <c r="R64" s="32" t="n">
        <f aca="false">IF(N(O64)=0,"",L64/O64-1)</f>
        <v>0.125476079532665</v>
      </c>
      <c r="S64" s="33" t="n">
        <f aca="false">IF(OR(N64="",Q64=""),"",N64-Q64)</f>
        <v>0.0592894932142889</v>
      </c>
      <c r="T64" s="38" t="n">
        <f aca="false">IF(N(D64)&gt;0,RANK(D64,D$2:D$1001)+COUNTIF(D$2:D64,D64)-1,"")</f>
        <v>324</v>
      </c>
      <c r="U64" s="40" t="n">
        <f aca="false">IF(N(D64)&gt;0,IF(D64&gt;=LR_MIN_SHARE*SUM(D$2:D$1001),F64,-1),-1)</f>
        <v>0.54602015690963</v>
      </c>
      <c r="V64" s="38" t="n">
        <f aca="false">IF(U64&lt;0,"",RANK(U64,U$2:U$1001)+COUNTIF(U$2:U64,U64)-1)</f>
        <v>184</v>
      </c>
      <c r="W64" s="38" t="n">
        <f aca="false">IF(N(L64)&gt;0,RANK(L64,L$2:L$1001)+COUNTIF(L$2:L64,L64)-1,"")</f>
        <v>331</v>
      </c>
      <c r="X64" s="40" t="n">
        <f aca="false">IF(N(L64)&gt;0,IF(L64&gt;=LR_MIN_SHARE*SUM(L$2:L$1001),N64,-1),-1)</f>
        <v>0.652943161770346</v>
      </c>
      <c r="Y64" s="38" t="n">
        <f aca="false">IF(X64&lt;0,"",RANK(X64,X$2:X$1001)+COUNTIF(X$2:X64,X64)-1)</f>
        <v>180</v>
      </c>
      <c r="AA64" s="0" t="str">
        <f aca="false">IF($A64="","",IF(COUNTIF($B$2:$B64,$B64)=1,1,""))</f>
        <v/>
      </c>
      <c r="AB64" s="0" t="str">
        <f aca="false">IF(AA64=1,SUMIF($B$2:$B$1001,$B64,$D$2:$D$1001),"")</f>
        <v/>
      </c>
      <c r="AC64" s="0" t="str">
        <f aca="false">IF(AA64=1,RANK(AB64,$AB$2:$AB$1001)+COUNTIF($AB$2:$AB64,AB64)-1,"")</f>
        <v/>
      </c>
      <c r="AD64" s="38" t="n">
        <f aca="false">IF($A64="","",COUNTIF(raw_data!$G:$G,$A64))</f>
        <v>40</v>
      </c>
      <c r="AE64" s="38" t="n">
        <f aca="false">IF($A64="","",IF(COUNTIF($A$2:$A$1001,$A64)&gt;1,1,0))</f>
        <v>0</v>
      </c>
    </row>
    <row r="65" customFormat="false" ht="15" hidden="false" customHeight="false" outlineLevel="0" collapsed="false">
      <c r="A65" s="0" t="str">
        <f aca="false">IF(code_master!$A65="","",code_master!$A65)</f>
        <v>CV0064</v>
      </c>
      <c r="B65" s="0" t="str">
        <f aca="false">IF($A65="","",code_master!$C65&amp;"")</f>
        <v>상해</v>
      </c>
      <c r="C65" s="0" t="str">
        <f aca="false">IF($A65="","",code_master!$B65&amp;"")</f>
        <v>화상진단비Ⅱ</v>
      </c>
      <c r="D65" s="30" t="n">
        <f aca="false">IF($A65="","",SUMIFS(raw_data!$H:$H,raw_data!$A:$A,"&gt;="&amp;UY_START,raw_data!$A:$A,"&lt;="&amp;BASE_YM,raw_data!$B:$B,"&lt;="&amp;BASE_YM,raw_data!$G:$G,$A65))</f>
        <v>32151344</v>
      </c>
      <c r="E65" s="30" t="n">
        <f aca="false">IF($A65="","",(SUMIFS(raw_data!$I:$I,raw_data!$A:$A,"&gt;="&amp;UY_START,raw_data!$A:$A,"&lt;="&amp;BASE_YM,raw_data!$B:$B,"&lt;="&amp;BASE_YM,raw_data!$G:$G,$A65)+SUMIFS(raw_data!$J:$J,raw_data!$A:$A,"&gt;="&amp;UY_START,raw_data!$A:$A,"&lt;="&amp;BASE_YM,raw_data!$B:$B,"&lt;="&amp;BASE_YM,raw_data!$G:$G,$A65)))</f>
        <v>30145803</v>
      </c>
      <c r="F65" s="31" t="n">
        <f aca="false">IF(N(D65)=0,"",E65/D65)</f>
        <v>0.937621861157655</v>
      </c>
      <c r="G65" s="30" t="n">
        <f aca="false">IF($A65="","",SUMIFS(raw_data!$H:$H,raw_data!$A:$A,"&gt;="&amp;UY_START_PY,raw_data!$A:$A,"&lt;="&amp;BASE_YM_PY,raw_data!$B:$B,"&lt;="&amp;BASE_YM_PY,raw_data!$G:$G,$A65))</f>
        <v>29595237</v>
      </c>
      <c r="H65" s="30" t="n">
        <f aca="false">IF($A65="","",(SUMIFS(raw_data!$I:$I,raw_data!$A:$A,"&gt;="&amp;UY_START_PY,raw_data!$A:$A,"&lt;="&amp;BASE_YM_PY,raw_data!$B:$B,"&lt;="&amp;BASE_YM_PY,raw_data!$G:$G,$A65)+SUMIFS(raw_data!$J:$J,raw_data!$A:$A,"&gt;="&amp;UY_START_PY,raw_data!$A:$A,"&lt;="&amp;BASE_YM_PY,raw_data!$B:$B,"&lt;="&amp;BASE_YM_PY,raw_data!$G:$G,$A65)))</f>
        <v>27669003</v>
      </c>
      <c r="I65" s="31" t="n">
        <f aca="false">IF(N(G65)=0,"",H65/G65)</f>
        <v>0.934914053906715</v>
      </c>
      <c r="J65" s="32" t="n">
        <f aca="false">IF(N(G65)=0,"",D65/G65-1)</f>
        <v>0.0863688640168687</v>
      </c>
      <c r="K65" s="33" t="n">
        <f aca="false">IF(OR(F65="",I65=""),"",F65-I65)</f>
        <v>0.00270780725094011</v>
      </c>
      <c r="L65" s="30" t="n">
        <f aca="false">IF($A65="","",SUMIFS(raw_data!$H:$H,raw_data!$B:$B,BASE_YM,raw_data!$G:$G,$A65))</f>
        <v>12715686</v>
      </c>
      <c r="M65" s="30" t="n">
        <f aca="false">IF($A65="","",(SUMIFS(raw_data!$I:$I,raw_data!$B:$B,BASE_YM,raw_data!$G:$G,$A65)+SUMIFS(raw_data!$J:$J,raw_data!$B:$B,BASE_YM,raw_data!$G:$G,$A65)))</f>
        <v>12748310</v>
      </c>
      <c r="N65" s="31" t="n">
        <f aca="false">IF(N(L65)=0,"",M65/L65)</f>
        <v>1.00256565001684</v>
      </c>
      <c r="O65" s="30" t="n">
        <f aca="false">IF($A65="","",SUMIFS(raw_data!$H:$H,raw_data!$B:$B,BASE_YM_PY,raw_data!$G:$G,$A65))</f>
        <v>11947577</v>
      </c>
      <c r="P65" s="30" t="n">
        <f aca="false">IF($A65="","",(SUMIFS(raw_data!$I:$I,raw_data!$B:$B,BASE_YM_PY,raw_data!$G:$G,$A65)+SUMIFS(raw_data!$J:$J,raw_data!$B:$B,BASE_YM_PY,raw_data!$G:$G,$A65)))</f>
        <v>13916410</v>
      </c>
      <c r="Q65" s="31" t="n">
        <f aca="false">IF(N(O65)=0,"",P65/O65)</f>
        <v>1.16478931251081</v>
      </c>
      <c r="R65" s="32" t="n">
        <f aca="false">IF(N(O65)=0,"",L65/O65-1)</f>
        <v>0.0642899392906193</v>
      </c>
      <c r="S65" s="33" t="n">
        <f aca="false">IF(OR(N65="",Q65=""),"",N65-Q65)</f>
        <v>-0.162223662493975</v>
      </c>
      <c r="T65" s="38" t="n">
        <f aca="false">IF(N(D65)&gt;0,RANK(D65,D$2:D$1001)+COUNTIF(D$2:D65,D65)-1,"")</f>
        <v>174</v>
      </c>
      <c r="U65" s="40" t="n">
        <f aca="false">IF(N(D65)&gt;0,IF(D65&gt;=LR_MIN_SHARE*SUM(D$2:D$1001),F65,-1),-1)</f>
        <v>0.937621861157655</v>
      </c>
      <c r="V65" s="38" t="n">
        <f aca="false">IF(U65&lt;0,"",RANK(U65,U$2:U$1001)+COUNTIF(U$2:U65,U65)-1)</f>
        <v>28</v>
      </c>
      <c r="W65" s="38" t="n">
        <f aca="false">IF(N(L65)&gt;0,RANK(L65,L$2:L$1001)+COUNTIF(L$2:L65,L65)-1,"")</f>
        <v>178</v>
      </c>
      <c r="X65" s="40" t="n">
        <f aca="false">IF(N(L65)&gt;0,IF(L65&gt;=LR_MIN_SHARE*SUM(L$2:L$1001),N65,-1),-1)</f>
        <v>1.00256565001684</v>
      </c>
      <c r="Y65" s="38" t="n">
        <f aca="false">IF(X65&lt;0,"",RANK(X65,X$2:X$1001)+COUNTIF(X$2:X65,X65)-1)</f>
        <v>40</v>
      </c>
      <c r="AA65" s="0" t="str">
        <f aca="false">IF($A65="","",IF(COUNTIF($B$2:$B65,$B65)=1,1,""))</f>
        <v/>
      </c>
      <c r="AB65" s="0" t="str">
        <f aca="false">IF(AA65=1,SUMIF($B$2:$B$1001,$B65,$D$2:$D$1001),"")</f>
        <v/>
      </c>
      <c r="AC65" s="0" t="str">
        <f aca="false">IF(AA65=1,RANK(AB65,$AB$2:$AB$1001)+COUNTIF($AB$2:$AB65,AB65)-1,"")</f>
        <v/>
      </c>
      <c r="AD65" s="38" t="n">
        <f aca="false">IF($A65="","",COUNTIF(raw_data!$G:$G,$A65))</f>
        <v>40</v>
      </c>
      <c r="AE65" s="38" t="n">
        <f aca="false">IF($A65="","",IF(COUNTIF($A$2:$A$1001,$A65)&gt;1,1,0))</f>
        <v>0</v>
      </c>
    </row>
    <row r="66" customFormat="false" ht="15" hidden="false" customHeight="false" outlineLevel="0" collapsed="false">
      <c r="A66" s="0" t="str">
        <f aca="false">IF(code_master!$A66="","",code_master!$A66)</f>
        <v>CV0065</v>
      </c>
      <c r="B66" s="0" t="str">
        <f aca="false">IF($A66="","",code_master!$C66&amp;"")</f>
        <v>수술</v>
      </c>
      <c r="C66" s="0" t="str">
        <f aca="false">IF($A66="","",code_master!$B66&amp;"")</f>
        <v>특정질병수술비(비갱신형)</v>
      </c>
      <c r="D66" s="30" t="n">
        <f aca="false">IF($A66="","",SUMIFS(raw_data!$H:$H,raw_data!$A:$A,"&gt;="&amp;UY_START,raw_data!$A:$A,"&lt;="&amp;BASE_YM,raw_data!$B:$B,"&lt;="&amp;BASE_YM,raw_data!$G:$G,$A66))</f>
        <v>5367966</v>
      </c>
      <c r="E66" s="30" t="n">
        <f aca="false">IF($A66="","",(SUMIFS(raw_data!$I:$I,raw_data!$A:$A,"&gt;="&amp;UY_START,raw_data!$A:$A,"&lt;="&amp;BASE_YM,raw_data!$B:$B,"&lt;="&amp;BASE_YM,raw_data!$G:$G,$A66)+SUMIFS(raw_data!$J:$J,raw_data!$A:$A,"&gt;="&amp;UY_START,raw_data!$A:$A,"&lt;="&amp;BASE_YM,raw_data!$B:$B,"&lt;="&amp;BASE_YM,raw_data!$G:$G,$A66)))</f>
        <v>5385378</v>
      </c>
      <c r="F66" s="31" t="n">
        <f aca="false">IF(N(D66)=0,"",E66/D66)</f>
        <v>1.00324368671486</v>
      </c>
      <c r="G66" s="30" t="n">
        <f aca="false">IF($A66="","",SUMIFS(raw_data!$H:$H,raw_data!$A:$A,"&gt;="&amp;UY_START_PY,raw_data!$A:$A,"&lt;="&amp;BASE_YM_PY,raw_data!$B:$B,"&lt;="&amp;BASE_YM_PY,raw_data!$G:$G,$A66))</f>
        <v>5721273</v>
      </c>
      <c r="H66" s="30" t="n">
        <f aca="false">IF($A66="","",(SUMIFS(raw_data!$I:$I,raw_data!$A:$A,"&gt;="&amp;UY_START_PY,raw_data!$A:$A,"&lt;="&amp;BASE_YM_PY,raw_data!$B:$B,"&lt;="&amp;BASE_YM_PY,raw_data!$G:$G,$A66)+SUMIFS(raw_data!$J:$J,raw_data!$A:$A,"&gt;="&amp;UY_START_PY,raw_data!$A:$A,"&lt;="&amp;BASE_YM_PY,raw_data!$B:$B,"&lt;="&amp;BASE_YM_PY,raw_data!$G:$G,$A66)))</f>
        <v>4527314</v>
      </c>
      <c r="I66" s="31" t="n">
        <f aca="false">IF(N(G66)=0,"",H66/G66)</f>
        <v>0.791312353037515</v>
      </c>
      <c r="J66" s="32" t="n">
        <f aca="false">IF(N(G66)=0,"",D66/G66-1)</f>
        <v>-0.0617532147128794</v>
      </c>
      <c r="K66" s="33" t="n">
        <f aca="false">IF(OR(F66="",I66=""),"",F66-I66)</f>
        <v>0.211931333677342</v>
      </c>
      <c r="L66" s="30" t="n">
        <f aca="false">IF($A66="","",SUMIFS(raw_data!$H:$H,raw_data!$B:$B,BASE_YM,raw_data!$G:$G,$A66))</f>
        <v>2152447</v>
      </c>
      <c r="M66" s="30" t="n">
        <f aca="false">IF($A66="","",(SUMIFS(raw_data!$I:$I,raw_data!$B:$B,BASE_YM,raw_data!$G:$G,$A66)+SUMIFS(raw_data!$J:$J,raw_data!$B:$B,BASE_YM,raw_data!$G:$G,$A66)))</f>
        <v>2170413</v>
      </c>
      <c r="N66" s="31" t="n">
        <f aca="false">IF(N(L66)=0,"",M66/L66)</f>
        <v>1.00834677927029</v>
      </c>
      <c r="O66" s="30" t="n">
        <f aca="false">IF($A66="","",SUMIFS(raw_data!$H:$H,raw_data!$B:$B,BASE_YM_PY,raw_data!$G:$G,$A66))</f>
        <v>2276926</v>
      </c>
      <c r="P66" s="30" t="n">
        <f aca="false">IF($A66="","",(SUMIFS(raw_data!$I:$I,raw_data!$B:$B,BASE_YM_PY,raw_data!$G:$G,$A66)+SUMIFS(raw_data!$J:$J,raw_data!$B:$B,BASE_YM_PY,raw_data!$G:$G,$A66)))</f>
        <v>2129024</v>
      </c>
      <c r="Q66" s="31" t="n">
        <f aca="false">IF(N(O66)=0,"",P66/O66)</f>
        <v>0.935043123931125</v>
      </c>
      <c r="R66" s="32" t="n">
        <f aca="false">IF(N(O66)=0,"",L66/O66-1)</f>
        <v>-0.0546697608969285</v>
      </c>
      <c r="S66" s="33" t="n">
        <f aca="false">IF(OR(N66="",Q66=""),"",N66-Q66)</f>
        <v>0.0733036553391663</v>
      </c>
      <c r="T66" s="38" t="n">
        <f aca="false">IF(N(D66)&gt;0,RANK(D66,D$2:D$1001)+COUNTIF(D$2:D66,D66)-1,"")</f>
        <v>454</v>
      </c>
      <c r="U66" s="38" t="n">
        <f aca="false">IF(N(D66)&gt;0,IF(D66&gt;=LR_MIN_SHARE*SUM(D$2:D$1001),F66,-1),-1)</f>
        <v>-1</v>
      </c>
      <c r="V66" s="0" t="str">
        <f aca="false">IF(U66&lt;0,"",RANK(U66,U$2:U$1001)+COUNTIF(U$2:U66,U66)-1)</f>
        <v/>
      </c>
      <c r="W66" s="38" t="n">
        <f aca="false">IF(N(L66)&gt;0,RANK(L66,L$2:L$1001)+COUNTIF(L$2:L66,L66)-1,"")</f>
        <v>452</v>
      </c>
      <c r="X66" s="38" t="n">
        <f aca="false">IF(N(L66)&gt;0,IF(L66&gt;=LR_MIN_SHARE*SUM(L$2:L$1001),N66,-1),-1)</f>
        <v>-1</v>
      </c>
      <c r="Y66" s="0" t="str">
        <f aca="false">IF(X66&lt;0,"",RANK(X66,X$2:X$1001)+COUNTIF(X$2:X66,X66)-1)</f>
        <v/>
      </c>
      <c r="AA66" s="0" t="str">
        <f aca="false">IF($A66="","",IF(COUNTIF($B$2:$B66,$B66)=1,1,""))</f>
        <v/>
      </c>
      <c r="AB66" s="0" t="str">
        <f aca="false">IF(AA66=1,SUMIF($B$2:$B$1001,$B66,$D$2:$D$1001),"")</f>
        <v/>
      </c>
      <c r="AC66" s="0" t="str">
        <f aca="false">IF(AA66=1,RANK(AB66,$AB$2:$AB$1001)+COUNTIF($AB$2:$AB66,AB66)-1,"")</f>
        <v/>
      </c>
      <c r="AD66" s="38" t="n">
        <f aca="false">IF($A66="","",COUNTIF(raw_data!$G:$G,$A66))</f>
        <v>40</v>
      </c>
      <c r="AE66" s="38" t="n">
        <f aca="false">IF($A66="","",IF(COUNTIF($A$2:$A$1001,$A66)&gt;1,1,0))</f>
        <v>0</v>
      </c>
    </row>
    <row r="67" customFormat="false" ht="15" hidden="false" customHeight="false" outlineLevel="0" collapsed="false">
      <c r="A67" s="0" t="str">
        <f aca="false">IF(code_master!$A67="","",code_master!$A67)</f>
        <v>CV0066</v>
      </c>
      <c r="B67" s="0" t="str">
        <f aca="false">IF($A67="","",code_master!$C67&amp;"")</f>
        <v>심장</v>
      </c>
      <c r="C67" s="0" t="str">
        <f aca="false">IF($A67="","",code_master!$B67&amp;"")</f>
        <v>허혈성심장질환진단비(간편)</v>
      </c>
      <c r="D67" s="30" t="n">
        <f aca="false">IF($A67="","",SUMIFS(raw_data!$H:$H,raw_data!$A:$A,"&gt;="&amp;UY_START,raw_data!$A:$A,"&lt;="&amp;BASE_YM,raw_data!$B:$B,"&lt;="&amp;BASE_YM,raw_data!$G:$G,$A67))</f>
        <v>36894627</v>
      </c>
      <c r="E67" s="30" t="n">
        <f aca="false">IF($A67="","",(SUMIFS(raw_data!$I:$I,raw_data!$A:$A,"&gt;="&amp;UY_START,raw_data!$A:$A,"&lt;="&amp;BASE_YM,raw_data!$B:$B,"&lt;="&amp;BASE_YM,raw_data!$G:$G,$A67)+SUMIFS(raw_data!$J:$J,raw_data!$A:$A,"&gt;="&amp;UY_START,raw_data!$A:$A,"&lt;="&amp;BASE_YM,raw_data!$B:$B,"&lt;="&amp;BASE_YM,raw_data!$G:$G,$A67)))</f>
        <v>12911593</v>
      </c>
      <c r="F67" s="31" t="n">
        <f aca="false">IF(N(D67)=0,"",E67/D67)</f>
        <v>0.349958626766982</v>
      </c>
      <c r="G67" s="30" t="n">
        <f aca="false">IF($A67="","",SUMIFS(raw_data!$H:$H,raw_data!$A:$A,"&gt;="&amp;UY_START_PY,raw_data!$A:$A,"&lt;="&amp;BASE_YM_PY,raw_data!$B:$B,"&lt;="&amp;BASE_YM_PY,raw_data!$G:$G,$A67))</f>
        <v>29602680</v>
      </c>
      <c r="H67" s="30" t="n">
        <f aca="false">IF($A67="","",(SUMIFS(raw_data!$I:$I,raw_data!$A:$A,"&gt;="&amp;UY_START_PY,raw_data!$A:$A,"&lt;="&amp;BASE_YM_PY,raw_data!$B:$B,"&lt;="&amp;BASE_YM_PY,raw_data!$G:$G,$A67)+SUMIFS(raw_data!$J:$J,raw_data!$A:$A,"&gt;="&amp;UY_START_PY,raw_data!$A:$A,"&lt;="&amp;BASE_YM_PY,raw_data!$B:$B,"&lt;="&amp;BASE_YM_PY,raw_data!$G:$G,$A67)))</f>
        <v>13479632</v>
      </c>
      <c r="I67" s="31" t="n">
        <f aca="false">IF(N(G67)=0,"",H67/G67)</f>
        <v>0.455351745179828</v>
      </c>
      <c r="J67" s="32" t="n">
        <f aca="false">IF(N(G67)=0,"",D67/G67-1)</f>
        <v>0.246327258207703</v>
      </c>
      <c r="K67" s="33" t="n">
        <f aca="false">IF(OR(F67="",I67=""),"",F67-I67)</f>
        <v>-0.105393118412847</v>
      </c>
      <c r="L67" s="30" t="n">
        <f aca="false">IF($A67="","",SUMIFS(raw_data!$H:$H,raw_data!$B:$B,BASE_YM,raw_data!$G:$G,$A67))</f>
        <v>14863729</v>
      </c>
      <c r="M67" s="30" t="n">
        <f aca="false">IF($A67="","",(SUMIFS(raw_data!$I:$I,raw_data!$B:$B,BASE_YM,raw_data!$G:$G,$A67)+SUMIFS(raw_data!$J:$J,raw_data!$B:$B,BASE_YM,raw_data!$G:$G,$A67)))</f>
        <v>7078209</v>
      </c>
      <c r="N67" s="31" t="n">
        <f aca="false">IF(N(L67)=0,"",M67/L67)</f>
        <v>0.476206811897607</v>
      </c>
      <c r="O67" s="30" t="n">
        <f aca="false">IF($A67="","",SUMIFS(raw_data!$H:$H,raw_data!$B:$B,BASE_YM_PY,raw_data!$G:$G,$A67))</f>
        <v>11294480</v>
      </c>
      <c r="P67" s="30" t="n">
        <f aca="false">IF($A67="","",(SUMIFS(raw_data!$I:$I,raw_data!$B:$B,BASE_YM_PY,raw_data!$G:$G,$A67)+SUMIFS(raw_data!$J:$J,raw_data!$B:$B,BASE_YM_PY,raw_data!$G:$G,$A67)))</f>
        <v>5518286</v>
      </c>
      <c r="Q67" s="31" t="n">
        <f aca="false">IF(N(O67)=0,"",P67/O67)</f>
        <v>0.488582564226064</v>
      </c>
      <c r="R67" s="32" t="n">
        <f aca="false">IF(N(O67)=0,"",L67/O67-1)</f>
        <v>0.316017116325851</v>
      </c>
      <c r="S67" s="33" t="n">
        <f aca="false">IF(OR(N67="",Q67=""),"",N67-Q67)</f>
        <v>-0.0123757523284578</v>
      </c>
      <c r="T67" s="38" t="n">
        <f aca="false">IF(N(D67)&gt;0,RANK(D67,D$2:D$1001)+COUNTIF(D$2:D67,D67)-1,"")</f>
        <v>152</v>
      </c>
      <c r="U67" s="40" t="n">
        <f aca="false">IF(N(D67)&gt;0,IF(D67&gt;=LR_MIN_SHARE*SUM(D$2:D$1001),F67,-1),-1)</f>
        <v>0.349958626766982</v>
      </c>
      <c r="V67" s="38" t="n">
        <f aca="false">IF(U67&lt;0,"",RANK(U67,U$2:U$1001)+COUNTIF(U$2:U67,U67)-1)</f>
        <v>324</v>
      </c>
      <c r="W67" s="38" t="n">
        <f aca="false">IF(N(L67)&gt;0,RANK(L67,L$2:L$1001)+COUNTIF(L$2:L67,L67)-1,"")</f>
        <v>154</v>
      </c>
      <c r="X67" s="40" t="n">
        <f aca="false">IF(N(L67)&gt;0,IF(L67&gt;=LR_MIN_SHARE*SUM(L$2:L$1001),N67,-1),-1)</f>
        <v>0.476206811897607</v>
      </c>
      <c r="Y67" s="38" t="n">
        <f aca="false">IF(X67&lt;0,"",RANK(X67,X$2:X$1001)+COUNTIF(X$2:X67,X67)-1)</f>
        <v>292</v>
      </c>
      <c r="AA67" s="0" t="str">
        <f aca="false">IF($A67="","",IF(COUNTIF($B$2:$B67,$B67)=1,1,""))</f>
        <v/>
      </c>
      <c r="AB67" s="0" t="str">
        <f aca="false">IF(AA67=1,SUMIF($B$2:$B$1001,$B67,$D$2:$D$1001),"")</f>
        <v/>
      </c>
      <c r="AC67" s="0" t="str">
        <f aca="false">IF(AA67=1,RANK(AB67,$AB$2:$AB$1001)+COUNTIF($AB$2:$AB67,AB67)-1,"")</f>
        <v/>
      </c>
      <c r="AD67" s="38" t="n">
        <f aca="false">IF($A67="","",COUNTIF(raw_data!$G:$G,$A67))</f>
        <v>40</v>
      </c>
      <c r="AE67" s="38" t="n">
        <f aca="false">IF($A67="","",IF(COUNTIF($A$2:$A$1001,$A67)&gt;1,1,0))</f>
        <v>0</v>
      </c>
    </row>
    <row r="68" customFormat="false" ht="15" hidden="false" customHeight="false" outlineLevel="0" collapsed="false">
      <c r="A68" s="0" t="str">
        <f aca="false">IF(code_master!$A68="","",code_master!$A68)</f>
        <v>CV0067</v>
      </c>
      <c r="B68" s="0" t="str">
        <f aca="false">IF($A68="","",code_master!$C68&amp;"")</f>
        <v>심장</v>
      </c>
      <c r="C68" s="0" t="str">
        <f aca="false">IF($A68="","",code_master!$B68&amp;"")</f>
        <v>심혈관질환진단비(간편)</v>
      </c>
      <c r="D68" s="30" t="n">
        <f aca="false">IF($A68="","",SUMIFS(raw_data!$H:$H,raw_data!$A:$A,"&gt;="&amp;UY_START,raw_data!$A:$A,"&lt;="&amp;BASE_YM,raw_data!$B:$B,"&lt;="&amp;BASE_YM,raw_data!$G:$G,$A68))</f>
        <v>22298113</v>
      </c>
      <c r="E68" s="30" t="n">
        <f aca="false">IF($A68="","",(SUMIFS(raw_data!$I:$I,raw_data!$A:$A,"&gt;="&amp;UY_START,raw_data!$A:$A,"&lt;="&amp;BASE_YM,raw_data!$B:$B,"&lt;="&amp;BASE_YM,raw_data!$G:$G,$A68)+SUMIFS(raw_data!$J:$J,raw_data!$A:$A,"&gt;="&amp;UY_START,raw_data!$A:$A,"&lt;="&amp;BASE_YM,raw_data!$B:$B,"&lt;="&amp;BASE_YM,raw_data!$G:$G,$A68)))</f>
        <v>10546038</v>
      </c>
      <c r="F68" s="31" t="n">
        <f aca="false">IF(N(D68)=0,"",E68/D68)</f>
        <v>0.472956523271723</v>
      </c>
      <c r="G68" s="30" t="n">
        <f aca="false">IF($A68="","",SUMIFS(raw_data!$H:$H,raw_data!$A:$A,"&gt;="&amp;UY_START_PY,raw_data!$A:$A,"&lt;="&amp;BASE_YM_PY,raw_data!$B:$B,"&lt;="&amp;BASE_YM_PY,raw_data!$G:$G,$A68))</f>
        <v>17140032</v>
      </c>
      <c r="H68" s="30" t="n">
        <f aca="false">IF($A68="","",(SUMIFS(raw_data!$I:$I,raw_data!$A:$A,"&gt;="&amp;UY_START_PY,raw_data!$A:$A,"&lt;="&amp;BASE_YM_PY,raw_data!$B:$B,"&lt;="&amp;BASE_YM_PY,raw_data!$G:$G,$A68)+SUMIFS(raw_data!$J:$J,raw_data!$A:$A,"&gt;="&amp;UY_START_PY,raw_data!$A:$A,"&lt;="&amp;BASE_YM_PY,raw_data!$B:$B,"&lt;="&amp;BASE_YM_PY,raw_data!$G:$G,$A68)))</f>
        <v>8987751</v>
      </c>
      <c r="I68" s="31" t="n">
        <f aca="false">IF(N(G68)=0,"",H68/G68)</f>
        <v>0.524371891487717</v>
      </c>
      <c r="J68" s="32" t="n">
        <f aca="false">IF(N(G68)=0,"",D68/G68-1)</f>
        <v>0.300937652858524</v>
      </c>
      <c r="K68" s="33" t="n">
        <f aca="false">IF(OR(F68="",I68=""),"",F68-I68)</f>
        <v>-0.0514153682159945</v>
      </c>
      <c r="L68" s="30" t="n">
        <f aca="false">IF($A68="","",SUMIFS(raw_data!$H:$H,raw_data!$B:$B,BASE_YM,raw_data!$G:$G,$A68))</f>
        <v>9107277</v>
      </c>
      <c r="M68" s="30" t="n">
        <f aca="false">IF($A68="","",(SUMIFS(raw_data!$I:$I,raw_data!$B:$B,BASE_YM,raw_data!$G:$G,$A68)+SUMIFS(raw_data!$J:$J,raw_data!$B:$B,BASE_YM,raw_data!$G:$G,$A68)))</f>
        <v>5080451</v>
      </c>
      <c r="N68" s="31" t="n">
        <f aca="false">IF(N(L68)=0,"",M68/L68)</f>
        <v>0.557845226405214</v>
      </c>
      <c r="O68" s="30" t="n">
        <f aca="false">IF($A68="","",SUMIFS(raw_data!$H:$H,raw_data!$B:$B,BASE_YM_PY,raw_data!$G:$G,$A68))</f>
        <v>7042863</v>
      </c>
      <c r="P68" s="30" t="n">
        <f aca="false">IF($A68="","",(SUMIFS(raw_data!$I:$I,raw_data!$B:$B,BASE_YM_PY,raw_data!$G:$G,$A68)+SUMIFS(raw_data!$J:$J,raw_data!$B:$B,BASE_YM_PY,raw_data!$G:$G,$A68)))</f>
        <v>4418039</v>
      </c>
      <c r="Q68" s="31" t="n">
        <f aca="false">IF(N(O68)=0,"",P68/O68)</f>
        <v>0.627307247066995</v>
      </c>
      <c r="R68" s="32" t="n">
        <f aca="false">IF(N(O68)=0,"",L68/O68-1)</f>
        <v>0.293121419513627</v>
      </c>
      <c r="S68" s="33" t="n">
        <f aca="false">IF(OR(N68="",Q68=""),"",N68-Q68)</f>
        <v>-0.0694620206617812</v>
      </c>
      <c r="T68" s="38" t="n">
        <f aca="false">IF(N(D68)&gt;0,RANK(D68,D$2:D$1001)+COUNTIF(D$2:D68,D68)-1,"")</f>
        <v>235</v>
      </c>
      <c r="U68" s="40" t="n">
        <f aca="false">IF(N(D68)&gt;0,IF(D68&gt;=LR_MIN_SHARE*SUM(D$2:D$1001),F68,-1),-1)</f>
        <v>0.472956523271723</v>
      </c>
      <c r="V68" s="38" t="n">
        <f aca="false">IF(U68&lt;0,"",RANK(U68,U$2:U$1001)+COUNTIF(U$2:U68,U68)-1)</f>
        <v>247</v>
      </c>
      <c r="W68" s="38" t="n">
        <f aca="false">IF(N(L68)&gt;0,RANK(L68,L$2:L$1001)+COUNTIF(L$2:L68,L68)-1,"")</f>
        <v>234</v>
      </c>
      <c r="X68" s="40" t="n">
        <f aca="false">IF(N(L68)&gt;0,IF(L68&gt;=LR_MIN_SHARE*SUM(L$2:L$1001),N68,-1),-1)</f>
        <v>0.557845226405214</v>
      </c>
      <c r="Y68" s="38" t="n">
        <f aca="false">IF(X68&lt;0,"",RANK(X68,X$2:X$1001)+COUNTIF(X$2:X68,X68)-1)</f>
        <v>242</v>
      </c>
      <c r="AA68" s="0" t="str">
        <f aca="false">IF($A68="","",IF(COUNTIF($B$2:$B68,$B68)=1,1,""))</f>
        <v/>
      </c>
      <c r="AB68" s="0" t="str">
        <f aca="false">IF(AA68=1,SUMIF($B$2:$B$1001,$B68,$D$2:$D$1001),"")</f>
        <v/>
      </c>
      <c r="AC68" s="0" t="str">
        <f aca="false">IF(AA68=1,RANK(AB68,$AB$2:$AB$1001)+COUNTIF($AB$2:$AB68,AB68)-1,"")</f>
        <v/>
      </c>
      <c r="AD68" s="38" t="n">
        <f aca="false">IF($A68="","",COUNTIF(raw_data!$G:$G,$A68))</f>
        <v>40</v>
      </c>
      <c r="AE68" s="38" t="n">
        <f aca="false">IF($A68="","",IF(COUNTIF($A$2:$A$1001,$A68)&gt;1,1,0))</f>
        <v>0</v>
      </c>
    </row>
    <row r="69" customFormat="false" ht="15" hidden="false" customHeight="false" outlineLevel="0" collapsed="false">
      <c r="A69" s="0" t="str">
        <f aca="false">IF(code_master!$A69="","",code_master!$A69)</f>
        <v>CV0068</v>
      </c>
      <c r="B69" s="0" t="str">
        <f aca="false">IF($A69="","",code_master!$C69&amp;"")</f>
        <v>암</v>
      </c>
      <c r="C69" s="0" t="str">
        <f aca="false">IF($A69="","",code_master!$B69&amp;"")</f>
        <v>고액암진단비(20년만기)</v>
      </c>
      <c r="D69" s="30" t="n">
        <f aca="false">IF($A69="","",SUMIFS(raw_data!$H:$H,raw_data!$A:$A,"&gt;="&amp;UY_START,raw_data!$A:$A,"&lt;="&amp;BASE_YM,raw_data!$B:$B,"&lt;="&amp;BASE_YM,raw_data!$G:$G,$A69))</f>
        <v>9237815</v>
      </c>
      <c r="E69" s="30" t="n">
        <f aca="false">IF($A69="","",(SUMIFS(raw_data!$I:$I,raw_data!$A:$A,"&gt;="&amp;UY_START,raw_data!$A:$A,"&lt;="&amp;BASE_YM,raw_data!$B:$B,"&lt;="&amp;BASE_YM,raw_data!$G:$G,$A69)+SUMIFS(raw_data!$J:$J,raw_data!$A:$A,"&gt;="&amp;UY_START,raw_data!$A:$A,"&lt;="&amp;BASE_YM,raw_data!$B:$B,"&lt;="&amp;BASE_YM,raw_data!$G:$G,$A69)))</f>
        <v>5229947</v>
      </c>
      <c r="F69" s="31" t="n">
        <f aca="false">IF(N(D69)=0,"",E69/D69)</f>
        <v>0.566145457556792</v>
      </c>
      <c r="G69" s="30" t="n">
        <f aca="false">IF($A69="","",SUMIFS(raw_data!$H:$H,raw_data!$A:$A,"&gt;="&amp;UY_START_PY,raw_data!$A:$A,"&lt;="&amp;BASE_YM_PY,raw_data!$B:$B,"&lt;="&amp;BASE_YM_PY,raw_data!$G:$G,$A69))</f>
        <v>6879392</v>
      </c>
      <c r="H69" s="30" t="n">
        <f aca="false">IF($A69="","",(SUMIFS(raw_data!$I:$I,raw_data!$A:$A,"&gt;="&amp;UY_START_PY,raw_data!$A:$A,"&lt;="&amp;BASE_YM_PY,raw_data!$B:$B,"&lt;="&amp;BASE_YM_PY,raw_data!$G:$G,$A69)+SUMIFS(raw_data!$J:$J,raw_data!$A:$A,"&gt;="&amp;UY_START_PY,raw_data!$A:$A,"&lt;="&amp;BASE_YM_PY,raw_data!$B:$B,"&lt;="&amp;BASE_YM_PY,raw_data!$G:$G,$A69)))</f>
        <v>4464710</v>
      </c>
      <c r="I69" s="31" t="n">
        <f aca="false">IF(N(G69)=0,"",H69/G69)</f>
        <v>0.648997760267186</v>
      </c>
      <c r="J69" s="32" t="n">
        <f aca="false">IF(N(G69)=0,"",D69/G69-1)</f>
        <v>0.342824336801857</v>
      </c>
      <c r="K69" s="33" t="n">
        <f aca="false">IF(OR(F69="",I69=""),"",F69-I69)</f>
        <v>-0.082852302710394</v>
      </c>
      <c r="L69" s="30" t="n">
        <f aca="false">IF($A69="","",SUMIFS(raw_data!$H:$H,raw_data!$B:$B,BASE_YM,raw_data!$G:$G,$A69))</f>
        <v>3561252</v>
      </c>
      <c r="M69" s="30" t="n">
        <f aca="false">IF($A69="","",(SUMIFS(raw_data!$I:$I,raw_data!$B:$B,BASE_YM,raw_data!$G:$G,$A69)+SUMIFS(raw_data!$J:$J,raw_data!$B:$B,BASE_YM,raw_data!$G:$G,$A69)))</f>
        <v>2550525</v>
      </c>
      <c r="N69" s="31" t="n">
        <f aca="false">IF(N(L69)=0,"",M69/L69)</f>
        <v>0.716187733976703</v>
      </c>
      <c r="O69" s="30" t="n">
        <f aca="false">IF($A69="","",SUMIFS(raw_data!$H:$H,raw_data!$B:$B,BASE_YM_PY,raw_data!$G:$G,$A69))</f>
        <v>2612976</v>
      </c>
      <c r="P69" s="30" t="n">
        <f aca="false">IF($A69="","",(SUMIFS(raw_data!$I:$I,raw_data!$B:$B,BASE_YM_PY,raw_data!$G:$G,$A69)+SUMIFS(raw_data!$J:$J,raw_data!$B:$B,BASE_YM_PY,raw_data!$G:$G,$A69)))</f>
        <v>1937134</v>
      </c>
      <c r="Q69" s="31" t="n">
        <f aca="false">IF(N(O69)=0,"",P69/O69)</f>
        <v>0.741351623589348</v>
      </c>
      <c r="R69" s="32" t="n">
        <f aca="false">IF(N(O69)=0,"",L69/O69-1)</f>
        <v>0.362910336719511</v>
      </c>
      <c r="S69" s="33" t="n">
        <f aca="false">IF(OR(N69="",Q69=""),"",N69-Q69)</f>
        <v>-0.0251638896126454</v>
      </c>
      <c r="T69" s="38" t="n">
        <f aca="false">IF(N(D69)&gt;0,RANK(D69,D$2:D$1001)+COUNTIF(D$2:D69,D69)-1,"")</f>
        <v>392</v>
      </c>
      <c r="U69" s="38" t="n">
        <f aca="false">IF(N(D69)&gt;0,IF(D69&gt;=LR_MIN_SHARE*SUM(D$2:D$1001),F69,-1),-1)</f>
        <v>-1</v>
      </c>
      <c r="V69" s="0" t="str">
        <f aca="false">IF(U69&lt;0,"",RANK(U69,U$2:U$1001)+COUNTIF(U$2:U69,U69)-1)</f>
        <v/>
      </c>
      <c r="W69" s="38" t="n">
        <f aca="false">IF(N(L69)&gt;0,RANK(L69,L$2:L$1001)+COUNTIF(L$2:L69,L69)-1,"")</f>
        <v>397</v>
      </c>
      <c r="X69" s="38" t="n">
        <f aca="false">IF(N(L69)&gt;0,IF(L69&gt;=LR_MIN_SHARE*SUM(L$2:L$1001),N69,-1),-1)</f>
        <v>-1</v>
      </c>
      <c r="Y69" s="0" t="str">
        <f aca="false">IF(X69&lt;0,"",RANK(X69,X$2:X$1001)+COUNTIF(X$2:X69,X69)-1)</f>
        <v/>
      </c>
      <c r="AA69" s="0" t="str">
        <f aca="false">IF($A69="","",IF(COUNTIF($B$2:$B69,$B69)=1,1,""))</f>
        <v/>
      </c>
      <c r="AB69" s="0" t="str">
        <f aca="false">IF(AA69=1,SUMIF($B$2:$B$1001,$B69,$D$2:$D$1001),"")</f>
        <v/>
      </c>
      <c r="AC69" s="0" t="str">
        <f aca="false">IF(AA69=1,RANK(AB69,$AB$2:$AB$1001)+COUNTIF($AB$2:$AB69,AB69)-1,"")</f>
        <v/>
      </c>
      <c r="AD69" s="38" t="n">
        <f aca="false">IF($A69="","",COUNTIF(raw_data!$G:$G,$A69))</f>
        <v>40</v>
      </c>
      <c r="AE69" s="38" t="n">
        <f aca="false">IF($A69="","",IF(COUNTIF($A$2:$A$1001,$A69)&gt;1,1,0))</f>
        <v>0</v>
      </c>
    </row>
    <row r="70" customFormat="false" ht="15" hidden="false" customHeight="false" outlineLevel="0" collapsed="false">
      <c r="A70" s="0" t="str">
        <f aca="false">IF(code_master!$A70="","",code_master!$A70)</f>
        <v>CV0069</v>
      </c>
      <c r="B70" s="0" t="str">
        <f aca="false">IF($A70="","",code_master!$C70&amp;"")</f>
        <v>사망</v>
      </c>
      <c r="C70" s="0" t="str">
        <f aca="false">IF($A70="","",code_master!$B70&amp;"")</f>
        <v>일반사망(20년만기)</v>
      </c>
      <c r="D70" s="30" t="n">
        <f aca="false">IF($A70="","",SUMIFS(raw_data!$H:$H,raw_data!$A:$A,"&gt;="&amp;UY_START,raw_data!$A:$A,"&lt;="&amp;BASE_YM,raw_data!$B:$B,"&lt;="&amp;BASE_YM,raw_data!$G:$G,$A70))</f>
        <v>17750403</v>
      </c>
      <c r="E70" s="30" t="n">
        <f aca="false">IF($A70="","",(SUMIFS(raw_data!$I:$I,raw_data!$A:$A,"&gt;="&amp;UY_START,raw_data!$A:$A,"&lt;="&amp;BASE_YM,raw_data!$B:$B,"&lt;="&amp;BASE_YM,raw_data!$G:$G,$A70)+SUMIFS(raw_data!$J:$J,raw_data!$A:$A,"&gt;="&amp;UY_START,raw_data!$A:$A,"&lt;="&amp;BASE_YM,raw_data!$B:$B,"&lt;="&amp;BASE_YM,raw_data!$G:$G,$A70)))</f>
        <v>6486196</v>
      </c>
      <c r="F70" s="31" t="n">
        <f aca="false">IF(N(D70)=0,"",E70/D70)</f>
        <v>0.365411196579593</v>
      </c>
      <c r="G70" s="30" t="n">
        <f aca="false">IF($A70="","",SUMIFS(raw_data!$H:$H,raw_data!$A:$A,"&gt;="&amp;UY_START_PY,raw_data!$A:$A,"&lt;="&amp;BASE_YM_PY,raw_data!$B:$B,"&lt;="&amp;BASE_YM_PY,raw_data!$G:$G,$A70))</f>
        <v>13091664</v>
      </c>
      <c r="H70" s="30" t="n">
        <f aca="false">IF($A70="","",(SUMIFS(raw_data!$I:$I,raw_data!$A:$A,"&gt;="&amp;UY_START_PY,raw_data!$A:$A,"&lt;="&amp;BASE_YM_PY,raw_data!$B:$B,"&lt;="&amp;BASE_YM_PY,raw_data!$G:$G,$A70)+SUMIFS(raw_data!$J:$J,raw_data!$A:$A,"&gt;="&amp;UY_START_PY,raw_data!$A:$A,"&lt;="&amp;BASE_YM_PY,raw_data!$B:$B,"&lt;="&amp;BASE_YM_PY,raw_data!$G:$G,$A70)))</f>
        <v>4978732</v>
      </c>
      <c r="I70" s="31" t="n">
        <f aca="false">IF(N(G70)=0,"",H70/G70)</f>
        <v>0.380297875044761</v>
      </c>
      <c r="J70" s="32" t="n">
        <f aca="false">IF(N(G70)=0,"",D70/G70-1)</f>
        <v>0.355855374840051</v>
      </c>
      <c r="K70" s="33" t="n">
        <f aca="false">IF(OR(F70="",I70=""),"",F70-I70)</f>
        <v>-0.0148866784651682</v>
      </c>
      <c r="L70" s="30" t="n">
        <f aca="false">IF($A70="","",SUMIFS(raw_data!$H:$H,raw_data!$B:$B,BASE_YM,raw_data!$G:$G,$A70))</f>
        <v>6999115</v>
      </c>
      <c r="M70" s="30" t="n">
        <f aca="false">IF($A70="","",(SUMIFS(raw_data!$I:$I,raw_data!$B:$B,BASE_YM,raw_data!$G:$G,$A70)+SUMIFS(raw_data!$J:$J,raw_data!$B:$B,BASE_YM,raw_data!$G:$G,$A70)))</f>
        <v>2851200</v>
      </c>
      <c r="N70" s="31" t="n">
        <f aca="false">IF(N(L70)=0,"",M70/L70)</f>
        <v>0.407365788388961</v>
      </c>
      <c r="O70" s="30" t="n">
        <f aca="false">IF($A70="","",SUMIFS(raw_data!$H:$H,raw_data!$B:$B,BASE_YM_PY,raw_data!$G:$G,$A70))</f>
        <v>5295297</v>
      </c>
      <c r="P70" s="30" t="n">
        <f aca="false">IF($A70="","",(SUMIFS(raw_data!$I:$I,raw_data!$B:$B,BASE_YM_PY,raw_data!$G:$G,$A70)+SUMIFS(raw_data!$J:$J,raw_data!$B:$B,BASE_YM_PY,raw_data!$G:$G,$A70)))</f>
        <v>2227367</v>
      </c>
      <c r="Q70" s="31" t="n">
        <f aca="false">IF(N(O70)=0,"",P70/O70)</f>
        <v>0.420631175172988</v>
      </c>
      <c r="R70" s="32" t="n">
        <f aca="false">IF(N(O70)=0,"",L70/O70-1)</f>
        <v>0.321760611350034</v>
      </c>
      <c r="S70" s="33" t="n">
        <f aca="false">IF(OR(N70="",Q70=""),"",N70-Q70)</f>
        <v>-0.0132653867840278</v>
      </c>
      <c r="T70" s="38" t="n">
        <f aca="false">IF(N(D70)&gt;0,RANK(D70,D$2:D$1001)+COUNTIF(D$2:D70,D70)-1,"")</f>
        <v>275</v>
      </c>
      <c r="U70" s="40" t="n">
        <f aca="false">IF(N(D70)&gt;0,IF(D70&gt;=LR_MIN_SHARE*SUM(D$2:D$1001),F70,-1),-1)</f>
        <v>0.365411196579593</v>
      </c>
      <c r="V70" s="38" t="n">
        <f aca="false">IF(U70&lt;0,"",RANK(U70,U$2:U$1001)+COUNTIF(U$2:U70,U70)-1)</f>
        <v>316</v>
      </c>
      <c r="W70" s="38" t="n">
        <f aca="false">IF(N(L70)&gt;0,RANK(L70,L$2:L$1001)+COUNTIF(L$2:L70,L70)-1,"")</f>
        <v>279</v>
      </c>
      <c r="X70" s="40" t="n">
        <f aca="false">IF(N(L70)&gt;0,IF(L70&gt;=LR_MIN_SHARE*SUM(L$2:L$1001),N70,-1),-1)</f>
        <v>0.407365788388961</v>
      </c>
      <c r="Y70" s="38" t="n">
        <f aca="false">IF(X70&lt;0,"",RANK(X70,X$2:X$1001)+COUNTIF(X$2:X70,X70)-1)</f>
        <v>328</v>
      </c>
      <c r="AA70" s="0" t="str">
        <f aca="false">IF($A70="","",IF(COUNTIF($B$2:$B70,$B70)=1,1,""))</f>
        <v/>
      </c>
      <c r="AB70" s="0" t="str">
        <f aca="false">IF(AA70=1,SUMIF($B$2:$B$1001,$B70,$D$2:$D$1001),"")</f>
        <v/>
      </c>
      <c r="AC70" s="0" t="str">
        <f aca="false">IF(AA70=1,RANK(AB70,$AB$2:$AB$1001)+COUNTIF($AB$2:$AB70,AB70)-1,"")</f>
        <v/>
      </c>
      <c r="AD70" s="38" t="n">
        <f aca="false">IF($A70="","",COUNTIF(raw_data!$G:$G,$A70))</f>
        <v>40</v>
      </c>
      <c r="AE70" s="38" t="n">
        <f aca="false">IF($A70="","",IF(COUNTIF($A$2:$A$1001,$A70)&gt;1,1,0))</f>
        <v>0</v>
      </c>
    </row>
    <row r="71" customFormat="false" ht="15" hidden="false" customHeight="false" outlineLevel="0" collapsed="false">
      <c r="A71" s="0" t="str">
        <f aca="false">IF(code_master!$A71="","",code_master!$A71)</f>
        <v>CV0070</v>
      </c>
      <c r="B71" s="0" t="str">
        <f aca="false">IF($A71="","",code_master!$C71&amp;"")</f>
        <v>뇌혈관</v>
      </c>
      <c r="C71" s="0" t="str">
        <f aca="false">IF($A71="","",code_master!$B71&amp;"")</f>
        <v>뇌졸중진단비(갱신형)</v>
      </c>
      <c r="D71" s="30" t="n">
        <f aca="false">IF($A71="","",SUMIFS(raw_data!$H:$H,raw_data!$A:$A,"&gt;="&amp;UY_START,raw_data!$A:$A,"&lt;="&amp;BASE_YM,raw_data!$B:$B,"&lt;="&amp;BASE_YM,raw_data!$G:$G,$A71))</f>
        <v>13386818</v>
      </c>
      <c r="E71" s="30" t="n">
        <f aca="false">IF($A71="","",(SUMIFS(raw_data!$I:$I,raw_data!$A:$A,"&gt;="&amp;UY_START,raw_data!$A:$A,"&lt;="&amp;BASE_YM,raw_data!$B:$B,"&lt;="&amp;BASE_YM,raw_data!$G:$G,$A71)+SUMIFS(raw_data!$J:$J,raw_data!$A:$A,"&gt;="&amp;UY_START,raw_data!$A:$A,"&lt;="&amp;BASE_YM,raw_data!$B:$B,"&lt;="&amp;BASE_YM,raw_data!$G:$G,$A71)))</f>
        <v>6994934</v>
      </c>
      <c r="F71" s="31" t="n">
        <f aca="false">IF(N(D71)=0,"",E71/D71)</f>
        <v>0.522524023259299</v>
      </c>
      <c r="G71" s="30" t="n">
        <f aca="false">IF($A71="","",SUMIFS(raw_data!$H:$H,raw_data!$A:$A,"&gt;="&amp;UY_START_PY,raw_data!$A:$A,"&lt;="&amp;BASE_YM_PY,raw_data!$B:$B,"&lt;="&amp;BASE_YM_PY,raw_data!$G:$G,$A71))</f>
        <v>13865084</v>
      </c>
      <c r="H71" s="30" t="n">
        <f aca="false">IF($A71="","",(SUMIFS(raw_data!$I:$I,raw_data!$A:$A,"&gt;="&amp;UY_START_PY,raw_data!$A:$A,"&lt;="&amp;BASE_YM_PY,raw_data!$B:$B,"&lt;="&amp;BASE_YM_PY,raw_data!$G:$G,$A71)+SUMIFS(raw_data!$J:$J,raw_data!$A:$A,"&gt;="&amp;UY_START_PY,raw_data!$A:$A,"&lt;="&amp;BASE_YM_PY,raw_data!$B:$B,"&lt;="&amp;BASE_YM_PY,raw_data!$G:$G,$A71)))</f>
        <v>6009083</v>
      </c>
      <c r="I71" s="31" t="n">
        <f aca="false">IF(N(G71)=0,"",H71/G71)</f>
        <v>0.433396797307539</v>
      </c>
      <c r="J71" s="32" t="n">
        <f aca="false">IF(N(G71)=0,"",D71/G71-1)</f>
        <v>-0.0344942735291037</v>
      </c>
      <c r="K71" s="33" t="n">
        <f aca="false">IF(OR(F71="",I71=""),"",F71-I71)</f>
        <v>0.08912722595176</v>
      </c>
      <c r="L71" s="30" t="n">
        <f aca="false">IF($A71="","",SUMIFS(raw_data!$H:$H,raw_data!$B:$B,BASE_YM,raw_data!$G:$G,$A71))</f>
        <v>5391312</v>
      </c>
      <c r="M71" s="30" t="n">
        <f aca="false">IF($A71="","",(SUMIFS(raw_data!$I:$I,raw_data!$B:$B,BASE_YM,raw_data!$G:$G,$A71)+SUMIFS(raw_data!$J:$J,raw_data!$B:$B,BASE_YM,raw_data!$G:$G,$A71)))</f>
        <v>3552590</v>
      </c>
      <c r="N71" s="31" t="n">
        <f aca="false">IF(N(L71)=0,"",M71/L71)</f>
        <v>0.65894720988138</v>
      </c>
      <c r="O71" s="30" t="n">
        <f aca="false">IF($A71="","",SUMIFS(raw_data!$H:$H,raw_data!$B:$B,BASE_YM_PY,raw_data!$G:$G,$A71))</f>
        <v>5444922</v>
      </c>
      <c r="P71" s="30" t="n">
        <f aca="false">IF($A71="","",(SUMIFS(raw_data!$I:$I,raw_data!$B:$B,BASE_YM_PY,raw_data!$G:$G,$A71)+SUMIFS(raw_data!$J:$J,raw_data!$B:$B,BASE_YM_PY,raw_data!$G:$G,$A71)))</f>
        <v>2983667</v>
      </c>
      <c r="Q71" s="31" t="n">
        <f aca="false">IF(N(O71)=0,"",P71/O71)</f>
        <v>0.547972404379714</v>
      </c>
      <c r="R71" s="32" t="n">
        <f aca="false">IF(N(O71)=0,"",L71/O71-1)</f>
        <v>-0.00984587107032942</v>
      </c>
      <c r="S71" s="33" t="n">
        <f aca="false">IF(OR(N71="",Q71=""),"",N71-Q71)</f>
        <v>0.110974805501666</v>
      </c>
      <c r="T71" s="38" t="n">
        <f aca="false">IF(N(D71)&gt;0,RANK(D71,D$2:D$1001)+COUNTIF(D$2:D71,D71)-1,"")</f>
        <v>331</v>
      </c>
      <c r="U71" s="40" t="n">
        <f aca="false">IF(N(D71)&gt;0,IF(D71&gt;=LR_MIN_SHARE*SUM(D$2:D$1001),F71,-1),-1)</f>
        <v>0.522524023259299</v>
      </c>
      <c r="V71" s="38" t="n">
        <f aca="false">IF(U71&lt;0,"",RANK(U71,U$2:U$1001)+COUNTIF(U$2:U71,U71)-1)</f>
        <v>202</v>
      </c>
      <c r="W71" s="38" t="n">
        <f aca="false">IF(N(L71)&gt;0,RANK(L71,L$2:L$1001)+COUNTIF(L$2:L71,L71)-1,"")</f>
        <v>327</v>
      </c>
      <c r="X71" s="40" t="n">
        <f aca="false">IF(N(L71)&gt;0,IF(L71&gt;=LR_MIN_SHARE*SUM(L$2:L$1001),N71,-1),-1)</f>
        <v>0.65894720988138</v>
      </c>
      <c r="Y71" s="38" t="n">
        <f aca="false">IF(X71&lt;0,"",RANK(X71,X$2:X$1001)+COUNTIF(X$2:X71,X71)-1)</f>
        <v>178</v>
      </c>
      <c r="AA71" s="0" t="str">
        <f aca="false">IF($A71="","",IF(COUNTIF($B$2:$B71,$B71)=1,1,""))</f>
        <v/>
      </c>
      <c r="AB71" s="0" t="str">
        <f aca="false">IF(AA71=1,SUMIF($B$2:$B$1001,$B71,$D$2:$D$1001),"")</f>
        <v/>
      </c>
      <c r="AC71" s="0" t="str">
        <f aca="false">IF(AA71=1,RANK(AB71,$AB$2:$AB$1001)+COUNTIF($AB$2:$AB71,AB71)-1,"")</f>
        <v/>
      </c>
      <c r="AD71" s="38" t="n">
        <f aca="false">IF($A71="","",COUNTIF(raw_data!$G:$G,$A71))</f>
        <v>40</v>
      </c>
      <c r="AE71" s="38" t="n">
        <f aca="false">IF($A71="","",IF(COUNTIF($A$2:$A$1001,$A71)&gt;1,1,0))</f>
        <v>0</v>
      </c>
    </row>
    <row r="72" customFormat="false" ht="15" hidden="false" customHeight="false" outlineLevel="0" collapsed="false">
      <c r="A72" s="0" t="str">
        <f aca="false">IF(code_master!$A72="","",code_master!$A72)</f>
        <v>CV0071</v>
      </c>
      <c r="B72" s="0" t="str">
        <f aca="false">IF($A72="","",code_master!$C72&amp;"")</f>
        <v>암</v>
      </c>
      <c r="C72" s="0" t="str">
        <f aca="false">IF($A72="","",code_master!$B72&amp;"")</f>
        <v>암직접치료비Ⅱ</v>
      </c>
      <c r="D72" s="30" t="n">
        <f aca="false">IF($A72="","",SUMIFS(raw_data!$H:$H,raw_data!$A:$A,"&gt;="&amp;UY_START,raw_data!$A:$A,"&lt;="&amp;BASE_YM,raw_data!$B:$B,"&lt;="&amp;BASE_YM,raw_data!$G:$G,$A72))</f>
        <v>13940311</v>
      </c>
      <c r="E72" s="30" t="n">
        <f aca="false">IF($A72="","",(SUMIFS(raw_data!$I:$I,raw_data!$A:$A,"&gt;="&amp;UY_START,raw_data!$A:$A,"&lt;="&amp;BASE_YM,raw_data!$B:$B,"&lt;="&amp;BASE_YM,raw_data!$G:$G,$A72)+SUMIFS(raw_data!$J:$J,raw_data!$A:$A,"&gt;="&amp;UY_START,raw_data!$A:$A,"&lt;="&amp;BASE_YM,raw_data!$B:$B,"&lt;="&amp;BASE_YM,raw_data!$G:$G,$A72)))</f>
        <v>8667410</v>
      </c>
      <c r="F72" s="31" t="n">
        <f aca="false">IF(N(D72)=0,"",E72/D72)</f>
        <v>0.621751552027785</v>
      </c>
      <c r="G72" s="30" t="n">
        <f aca="false">IF($A72="","",SUMIFS(raw_data!$H:$H,raw_data!$A:$A,"&gt;="&amp;UY_START_PY,raw_data!$A:$A,"&lt;="&amp;BASE_YM_PY,raw_data!$B:$B,"&lt;="&amp;BASE_YM_PY,raw_data!$G:$G,$A72))</f>
        <v>13156247</v>
      </c>
      <c r="H72" s="30" t="n">
        <f aca="false">IF($A72="","",(SUMIFS(raw_data!$I:$I,raw_data!$A:$A,"&gt;="&amp;UY_START_PY,raw_data!$A:$A,"&lt;="&amp;BASE_YM_PY,raw_data!$B:$B,"&lt;="&amp;BASE_YM_PY,raw_data!$G:$G,$A72)+SUMIFS(raw_data!$J:$J,raw_data!$A:$A,"&gt;="&amp;UY_START_PY,raw_data!$A:$A,"&lt;="&amp;BASE_YM_PY,raw_data!$B:$B,"&lt;="&amp;BASE_YM_PY,raw_data!$G:$G,$A72)))</f>
        <v>7246632</v>
      </c>
      <c r="I72" s="31" t="n">
        <f aca="false">IF(N(G72)=0,"",H72/G72)</f>
        <v>0.550813009211518</v>
      </c>
      <c r="J72" s="32" t="n">
        <f aca="false">IF(N(G72)=0,"",D72/G72-1)</f>
        <v>0.0595963271288538</v>
      </c>
      <c r="K72" s="33" t="n">
        <f aca="false">IF(OR(F72="",I72=""),"",F72-I72)</f>
        <v>0.0709385428162672</v>
      </c>
      <c r="L72" s="30" t="n">
        <f aca="false">IF($A72="","",SUMIFS(raw_data!$H:$H,raw_data!$B:$B,BASE_YM,raw_data!$G:$G,$A72))</f>
        <v>5517499</v>
      </c>
      <c r="M72" s="30" t="n">
        <f aca="false">IF($A72="","",(SUMIFS(raw_data!$I:$I,raw_data!$B:$B,BASE_YM,raw_data!$G:$G,$A72)+SUMIFS(raw_data!$J:$J,raw_data!$B:$B,BASE_YM,raw_data!$G:$G,$A72)))</f>
        <v>4409013</v>
      </c>
      <c r="N72" s="31" t="n">
        <f aca="false">IF(N(L72)=0,"",M72/L72)</f>
        <v>0.799096293447448</v>
      </c>
      <c r="O72" s="30" t="n">
        <f aca="false">IF($A72="","",SUMIFS(raw_data!$H:$H,raw_data!$B:$B,BASE_YM_PY,raw_data!$G:$G,$A72))</f>
        <v>5457549</v>
      </c>
      <c r="P72" s="30" t="n">
        <f aca="false">IF($A72="","",(SUMIFS(raw_data!$I:$I,raw_data!$B:$B,BASE_YM_PY,raw_data!$G:$G,$A72)+SUMIFS(raw_data!$J:$J,raw_data!$B:$B,BASE_YM_PY,raw_data!$G:$G,$A72)))</f>
        <v>3878896</v>
      </c>
      <c r="Q72" s="31" t="n">
        <f aca="false">IF(N(O72)=0,"",P72/O72)</f>
        <v>0.710739564592091</v>
      </c>
      <c r="R72" s="32" t="n">
        <f aca="false">IF(N(O72)=0,"",L72/O72-1)</f>
        <v>0.0109847845617144</v>
      </c>
      <c r="S72" s="33" t="n">
        <f aca="false">IF(OR(N72="",Q72=""),"",N72-Q72)</f>
        <v>0.0883567288553572</v>
      </c>
      <c r="T72" s="38" t="n">
        <f aca="false">IF(N(D72)&gt;0,RANK(D72,D$2:D$1001)+COUNTIF(D$2:D72,D72)-1,"")</f>
        <v>322</v>
      </c>
      <c r="U72" s="40" t="n">
        <f aca="false">IF(N(D72)&gt;0,IF(D72&gt;=LR_MIN_SHARE*SUM(D$2:D$1001),F72,-1),-1)</f>
        <v>0.621751552027785</v>
      </c>
      <c r="V72" s="38" t="n">
        <f aca="false">IF(U72&lt;0,"",RANK(U72,U$2:U$1001)+COUNTIF(U$2:U72,U72)-1)</f>
        <v>130</v>
      </c>
      <c r="W72" s="38" t="n">
        <f aca="false">IF(N(L72)&gt;0,RANK(L72,L$2:L$1001)+COUNTIF(L$2:L72,L72)-1,"")</f>
        <v>324</v>
      </c>
      <c r="X72" s="40" t="n">
        <f aca="false">IF(N(L72)&gt;0,IF(L72&gt;=LR_MIN_SHARE*SUM(L$2:L$1001),N72,-1),-1)</f>
        <v>0.799096293447448</v>
      </c>
      <c r="Y72" s="38" t="n">
        <f aca="false">IF(X72&lt;0,"",RANK(X72,X$2:X$1001)+COUNTIF(X$2:X72,X72)-1)</f>
        <v>107</v>
      </c>
      <c r="AA72" s="0" t="str">
        <f aca="false">IF($A72="","",IF(COUNTIF($B$2:$B72,$B72)=1,1,""))</f>
        <v/>
      </c>
      <c r="AB72" s="0" t="str">
        <f aca="false">IF(AA72=1,SUMIF($B$2:$B$1001,$B72,$D$2:$D$1001),"")</f>
        <v/>
      </c>
      <c r="AC72" s="0" t="str">
        <f aca="false">IF(AA72=1,RANK(AB72,$AB$2:$AB$1001)+COUNTIF($AB$2:$AB72,AB72)-1,"")</f>
        <v/>
      </c>
      <c r="AD72" s="38" t="n">
        <f aca="false">IF($A72="","",COUNTIF(raw_data!$G:$G,$A72))</f>
        <v>40</v>
      </c>
      <c r="AE72" s="38" t="n">
        <f aca="false">IF($A72="","",IF(COUNTIF($A$2:$A$1001,$A72)&gt;1,1,0))</f>
        <v>0</v>
      </c>
    </row>
    <row r="73" customFormat="false" ht="15" hidden="false" customHeight="false" outlineLevel="0" collapsed="false">
      <c r="A73" s="0" t="str">
        <f aca="false">IF(code_master!$A73="","",code_master!$A73)</f>
        <v>CV0072</v>
      </c>
      <c r="B73" s="0" t="str">
        <f aca="false">IF($A73="","",code_master!$C73&amp;"")</f>
        <v>뇌혈관</v>
      </c>
      <c r="C73" s="0" t="str">
        <f aca="false">IF($A73="","",code_master!$B73&amp;"")</f>
        <v>뇌혈관질환진단비Ⅱ</v>
      </c>
      <c r="D73" s="30" t="n">
        <f aca="false">IF($A73="","",SUMIFS(raw_data!$H:$H,raw_data!$A:$A,"&gt;="&amp;UY_START,raw_data!$A:$A,"&lt;="&amp;BASE_YM,raw_data!$B:$B,"&lt;="&amp;BASE_YM,raw_data!$G:$G,$A73))</f>
        <v>153374922</v>
      </c>
      <c r="E73" s="30" t="n">
        <f aca="false">IF($A73="","",(SUMIFS(raw_data!$I:$I,raw_data!$A:$A,"&gt;="&amp;UY_START,raw_data!$A:$A,"&lt;="&amp;BASE_YM,raw_data!$B:$B,"&lt;="&amp;BASE_YM,raw_data!$G:$G,$A73)+SUMIFS(raw_data!$J:$J,raw_data!$A:$A,"&gt;="&amp;UY_START,raw_data!$A:$A,"&lt;="&amp;BASE_YM,raw_data!$B:$B,"&lt;="&amp;BASE_YM,raw_data!$G:$G,$A73)))</f>
        <v>53344385</v>
      </c>
      <c r="F73" s="31" t="n">
        <f aca="false">IF(N(D73)=0,"",E73/D73)</f>
        <v>0.347803828059975</v>
      </c>
      <c r="G73" s="30" t="n">
        <f aca="false">IF($A73="","",SUMIFS(raw_data!$H:$H,raw_data!$A:$A,"&gt;="&amp;UY_START_PY,raw_data!$A:$A,"&lt;="&amp;BASE_YM_PY,raw_data!$B:$B,"&lt;="&amp;BASE_YM_PY,raw_data!$G:$G,$A73))</f>
        <v>150543915</v>
      </c>
      <c r="H73" s="30" t="n">
        <f aca="false">IF($A73="","",(SUMIFS(raw_data!$I:$I,raw_data!$A:$A,"&gt;="&amp;UY_START_PY,raw_data!$A:$A,"&lt;="&amp;BASE_YM_PY,raw_data!$B:$B,"&lt;="&amp;BASE_YM_PY,raw_data!$G:$G,$A73)+SUMIFS(raw_data!$J:$J,raw_data!$A:$A,"&gt;="&amp;UY_START_PY,raw_data!$A:$A,"&lt;="&amp;BASE_YM_PY,raw_data!$B:$B,"&lt;="&amp;BASE_YM_PY,raw_data!$G:$G,$A73)))</f>
        <v>44790670</v>
      </c>
      <c r="I73" s="31" t="n">
        <f aca="false">IF(N(G73)=0,"",H73/G73)</f>
        <v>0.29752560905567</v>
      </c>
      <c r="J73" s="32" t="n">
        <f aca="false">IF(N(G73)=0,"",D73/G73-1)</f>
        <v>0.0188051904987325</v>
      </c>
      <c r="K73" s="33" t="n">
        <f aca="false">IF(OR(F73="",I73=""),"",F73-I73)</f>
        <v>0.0502782190043046</v>
      </c>
      <c r="L73" s="30" t="n">
        <f aca="false">IF($A73="","",SUMIFS(raw_data!$H:$H,raw_data!$B:$B,BASE_YM,raw_data!$G:$G,$A73))</f>
        <v>59818035</v>
      </c>
      <c r="M73" s="30" t="n">
        <f aca="false">IF($A73="","",(SUMIFS(raw_data!$I:$I,raw_data!$B:$B,BASE_YM,raw_data!$G:$G,$A73)+SUMIFS(raw_data!$J:$J,raw_data!$B:$B,BASE_YM,raw_data!$G:$G,$A73)))</f>
        <v>23380398</v>
      </c>
      <c r="N73" s="31" t="n">
        <f aca="false">IF(N(L73)=0,"",M73/L73)</f>
        <v>0.390858676651615</v>
      </c>
      <c r="O73" s="30" t="n">
        <f aca="false">IF($A73="","",SUMIFS(raw_data!$H:$H,raw_data!$B:$B,BASE_YM_PY,raw_data!$G:$G,$A73))</f>
        <v>58277456</v>
      </c>
      <c r="P73" s="30" t="n">
        <f aca="false">IF($A73="","",(SUMIFS(raw_data!$I:$I,raw_data!$B:$B,BASE_YM_PY,raw_data!$G:$G,$A73)+SUMIFS(raw_data!$J:$J,raw_data!$B:$B,BASE_YM_PY,raw_data!$G:$G,$A73)))</f>
        <v>19815218</v>
      </c>
      <c r="Q73" s="31" t="n">
        <f aca="false">IF(N(O73)=0,"",P73/O73)</f>
        <v>0.340015150970214</v>
      </c>
      <c r="R73" s="32" t="n">
        <f aca="false">IF(N(O73)=0,"",L73/O73-1)</f>
        <v>0.0264352479627801</v>
      </c>
      <c r="S73" s="33" t="n">
        <f aca="false">IF(OR(N73="",Q73=""),"",N73-Q73)</f>
        <v>0.0508435256814012</v>
      </c>
      <c r="T73" s="38" t="n">
        <f aca="false">IF(N(D73)&gt;0,RANK(D73,D$2:D$1001)+COUNTIF(D$2:D73,D73)-1,"")</f>
        <v>23</v>
      </c>
      <c r="U73" s="40" t="n">
        <f aca="false">IF(N(D73)&gt;0,IF(D73&gt;=LR_MIN_SHARE*SUM(D$2:D$1001),F73,-1),-1)</f>
        <v>0.347803828059975</v>
      </c>
      <c r="V73" s="38" t="n">
        <f aca="false">IF(U73&lt;0,"",RANK(U73,U$2:U$1001)+COUNTIF(U$2:U73,U73)-1)</f>
        <v>325</v>
      </c>
      <c r="W73" s="38" t="n">
        <f aca="false">IF(N(L73)&gt;0,RANK(L73,L$2:L$1001)+COUNTIF(L$2:L73,L73)-1,"")</f>
        <v>26</v>
      </c>
      <c r="X73" s="40" t="n">
        <f aca="false">IF(N(L73)&gt;0,IF(L73&gt;=LR_MIN_SHARE*SUM(L$2:L$1001),N73,-1),-1)</f>
        <v>0.390858676651615</v>
      </c>
      <c r="Y73" s="38" t="n">
        <f aca="false">IF(X73&lt;0,"",RANK(X73,X$2:X$1001)+COUNTIF(X$2:X73,X73)-1)</f>
        <v>336</v>
      </c>
      <c r="AA73" s="0" t="str">
        <f aca="false">IF($A73="","",IF(COUNTIF($B$2:$B73,$B73)=1,1,""))</f>
        <v/>
      </c>
      <c r="AB73" s="0" t="str">
        <f aca="false">IF(AA73=1,SUMIF($B$2:$B$1001,$B73,$D$2:$D$1001),"")</f>
        <v/>
      </c>
      <c r="AC73" s="0" t="str">
        <f aca="false">IF(AA73=1,RANK(AB73,$AB$2:$AB$1001)+COUNTIF($AB$2:$AB73,AB73)-1,"")</f>
        <v/>
      </c>
      <c r="AD73" s="38" t="n">
        <f aca="false">IF($A73="","",COUNTIF(raw_data!$G:$G,$A73))</f>
        <v>40</v>
      </c>
      <c r="AE73" s="38" t="n">
        <f aca="false">IF($A73="","",IF(COUNTIF($A$2:$A$1001,$A73)&gt;1,1,0))</f>
        <v>0</v>
      </c>
    </row>
    <row r="74" customFormat="false" ht="15" hidden="false" customHeight="false" outlineLevel="0" collapsed="false">
      <c r="A74" s="0" t="str">
        <f aca="false">IF(code_master!$A74="","",code_master!$A74)</f>
        <v>CV0073</v>
      </c>
      <c r="B74" s="0" t="str">
        <f aca="false">IF($A74="","",code_master!$C74&amp;"")</f>
        <v>실손의료</v>
      </c>
      <c r="C74" s="0" t="str">
        <f aca="false">IF($A74="","",code_master!$B74&amp;"")</f>
        <v>상해입원실손(비갱신형)</v>
      </c>
      <c r="D74" s="30" t="n">
        <f aca="false">IF($A74="","",SUMIFS(raw_data!$H:$H,raw_data!$A:$A,"&gt;="&amp;UY_START,raw_data!$A:$A,"&lt;="&amp;BASE_YM,raw_data!$B:$B,"&lt;="&amp;BASE_YM,raw_data!$G:$G,$A74))</f>
        <v>16396553</v>
      </c>
      <c r="E74" s="30" t="n">
        <f aca="false">IF($A74="","",(SUMIFS(raw_data!$I:$I,raw_data!$A:$A,"&gt;="&amp;UY_START,raw_data!$A:$A,"&lt;="&amp;BASE_YM,raw_data!$B:$B,"&lt;="&amp;BASE_YM,raw_data!$G:$G,$A74)+SUMIFS(raw_data!$J:$J,raw_data!$A:$A,"&gt;="&amp;UY_START,raw_data!$A:$A,"&lt;="&amp;BASE_YM,raw_data!$B:$B,"&lt;="&amp;BASE_YM,raw_data!$G:$G,$A74)))</f>
        <v>16687226</v>
      </c>
      <c r="F74" s="31" t="n">
        <f aca="false">IF(N(D74)=0,"",E74/D74)</f>
        <v>1.01772768947229</v>
      </c>
      <c r="G74" s="30" t="n">
        <f aca="false">IF($A74="","",SUMIFS(raw_data!$H:$H,raw_data!$A:$A,"&gt;="&amp;UY_START_PY,raw_data!$A:$A,"&lt;="&amp;BASE_YM_PY,raw_data!$B:$B,"&lt;="&amp;BASE_YM_PY,raw_data!$G:$G,$A74))</f>
        <v>15856708</v>
      </c>
      <c r="H74" s="30" t="n">
        <f aca="false">IF($A74="","",(SUMIFS(raw_data!$I:$I,raw_data!$A:$A,"&gt;="&amp;UY_START_PY,raw_data!$A:$A,"&lt;="&amp;BASE_YM_PY,raw_data!$B:$B,"&lt;="&amp;BASE_YM_PY,raw_data!$G:$G,$A74)+SUMIFS(raw_data!$J:$J,raw_data!$A:$A,"&gt;="&amp;UY_START_PY,raw_data!$A:$A,"&lt;="&amp;BASE_YM_PY,raw_data!$B:$B,"&lt;="&amp;BASE_YM_PY,raw_data!$G:$G,$A74)))</f>
        <v>11095221</v>
      </c>
      <c r="I74" s="31" t="n">
        <f aca="false">IF(N(G74)=0,"",H74/G74)</f>
        <v>0.69971781027941</v>
      </c>
      <c r="J74" s="32" t="n">
        <f aca="false">IF(N(G74)=0,"",D74/G74-1)</f>
        <v>0.0340452129155686</v>
      </c>
      <c r="K74" s="33" t="n">
        <f aca="false">IF(OR(F74="",I74=""),"",F74-I74)</f>
        <v>0.318009879192884</v>
      </c>
      <c r="L74" s="30" t="n">
        <f aca="false">IF($A74="","",SUMIFS(raw_data!$H:$H,raw_data!$B:$B,BASE_YM,raw_data!$G:$G,$A74))</f>
        <v>6265379</v>
      </c>
      <c r="M74" s="30" t="n">
        <f aca="false">IF($A74="","",(SUMIFS(raw_data!$I:$I,raw_data!$B:$B,BASE_YM,raw_data!$G:$G,$A74)+SUMIFS(raw_data!$J:$J,raw_data!$B:$B,BASE_YM,raw_data!$G:$G,$A74)))</f>
        <v>8258907</v>
      </c>
      <c r="N74" s="31" t="n">
        <f aca="false">IF(N(L74)=0,"",M74/L74)</f>
        <v>1.31818154975142</v>
      </c>
      <c r="O74" s="30" t="n">
        <f aca="false">IF($A74="","",SUMIFS(raw_data!$H:$H,raw_data!$B:$B,BASE_YM_PY,raw_data!$G:$G,$A74))</f>
        <v>6190348</v>
      </c>
      <c r="P74" s="30" t="n">
        <f aca="false">IF($A74="","",(SUMIFS(raw_data!$I:$I,raw_data!$B:$B,BASE_YM_PY,raw_data!$G:$G,$A74)+SUMIFS(raw_data!$J:$J,raw_data!$B:$B,BASE_YM_PY,raw_data!$G:$G,$A74)))</f>
        <v>5121167</v>
      </c>
      <c r="Q74" s="31" t="n">
        <f aca="false">IF(N(O74)=0,"",P74/O74)</f>
        <v>0.827282569574441</v>
      </c>
      <c r="R74" s="32" t="n">
        <f aca="false">IF(N(O74)=0,"",L74/O74-1)</f>
        <v>0.0121206432982444</v>
      </c>
      <c r="S74" s="33" t="n">
        <f aca="false">IF(OR(N74="",Q74=""),"",N74-Q74)</f>
        <v>0.490898980176979</v>
      </c>
      <c r="T74" s="38" t="n">
        <f aca="false">IF(N(D74)&gt;0,RANK(D74,D$2:D$1001)+COUNTIF(D$2:D74,D74)-1,"")</f>
        <v>290</v>
      </c>
      <c r="U74" s="40" t="n">
        <f aca="false">IF(N(D74)&gt;0,IF(D74&gt;=LR_MIN_SHARE*SUM(D$2:D$1001),F74,-1),-1)</f>
        <v>1.01772768947229</v>
      </c>
      <c r="V74" s="38" t="n">
        <f aca="false">IF(U74&lt;0,"",RANK(U74,U$2:U$1001)+COUNTIF(U$2:U74,U74)-1)</f>
        <v>13</v>
      </c>
      <c r="W74" s="38" t="n">
        <f aca="false">IF(N(L74)&gt;0,RANK(L74,L$2:L$1001)+COUNTIF(L$2:L74,L74)-1,"")</f>
        <v>301</v>
      </c>
      <c r="X74" s="40" t="n">
        <f aca="false">IF(N(L74)&gt;0,IF(L74&gt;=LR_MIN_SHARE*SUM(L$2:L$1001),N74,-1),-1)</f>
        <v>1.31818154975142</v>
      </c>
      <c r="Y74" s="38" t="n">
        <f aca="false">IF(X74&lt;0,"",RANK(X74,X$2:X$1001)+COUNTIF(X$2:X74,X74)-1)</f>
        <v>12</v>
      </c>
      <c r="AA74" s="0" t="str">
        <f aca="false">IF($A74="","",IF(COUNTIF($B$2:$B74,$B74)=1,1,""))</f>
        <v/>
      </c>
      <c r="AB74" s="0" t="str">
        <f aca="false">IF(AA74=1,SUMIF($B$2:$B$1001,$B74,$D$2:$D$1001),"")</f>
        <v/>
      </c>
      <c r="AC74" s="0" t="str">
        <f aca="false">IF(AA74=1,RANK(AB74,$AB$2:$AB$1001)+COUNTIF($AB$2:$AB74,AB74)-1,"")</f>
        <v/>
      </c>
      <c r="AD74" s="38" t="n">
        <f aca="false">IF($A74="","",COUNTIF(raw_data!$G:$G,$A74))</f>
        <v>40</v>
      </c>
      <c r="AE74" s="38" t="n">
        <f aca="false">IF($A74="","",IF(COUNTIF($A$2:$A$1001,$A74)&gt;1,1,0))</f>
        <v>0</v>
      </c>
    </row>
    <row r="75" customFormat="false" ht="15" hidden="false" customHeight="false" outlineLevel="0" collapsed="false">
      <c r="A75" s="0" t="str">
        <f aca="false">IF(code_master!$A75="","",code_master!$A75)</f>
        <v>CV0074</v>
      </c>
      <c r="B75" s="0" t="str">
        <f aca="false">IF($A75="","",code_master!$C75&amp;"")</f>
        <v>암</v>
      </c>
      <c r="C75" s="0" t="str">
        <f aca="false">IF($A75="","",code_master!$B75&amp;"")</f>
        <v>암진단비</v>
      </c>
      <c r="D75" s="30" t="n">
        <f aca="false">IF($A75="","",SUMIFS(raw_data!$H:$H,raw_data!$A:$A,"&gt;="&amp;UY_START,raw_data!$A:$A,"&lt;="&amp;BASE_YM,raw_data!$B:$B,"&lt;="&amp;BASE_YM,raw_data!$G:$G,$A75))</f>
        <v>12867867</v>
      </c>
      <c r="E75" s="30" t="n">
        <f aca="false">IF($A75="","",(SUMIFS(raw_data!$I:$I,raw_data!$A:$A,"&gt;="&amp;UY_START,raw_data!$A:$A,"&lt;="&amp;BASE_YM,raw_data!$B:$B,"&lt;="&amp;BASE_YM,raw_data!$G:$G,$A75)+SUMIFS(raw_data!$J:$J,raw_data!$A:$A,"&gt;="&amp;UY_START,raw_data!$A:$A,"&lt;="&amp;BASE_YM,raw_data!$B:$B,"&lt;="&amp;BASE_YM,raw_data!$G:$G,$A75)))</f>
        <v>7470730</v>
      </c>
      <c r="F75" s="31" t="n">
        <f aca="false">IF(N(D75)=0,"",E75/D75)</f>
        <v>0.58057252223698</v>
      </c>
      <c r="G75" s="30" t="n">
        <f aca="false">IF($A75="","",SUMIFS(raw_data!$H:$H,raw_data!$A:$A,"&gt;="&amp;UY_START_PY,raw_data!$A:$A,"&lt;="&amp;BASE_YM_PY,raw_data!$B:$B,"&lt;="&amp;BASE_YM_PY,raw_data!$G:$G,$A75))</f>
        <v>13508365</v>
      </c>
      <c r="H75" s="30" t="n">
        <f aca="false">IF($A75="","",(SUMIFS(raw_data!$I:$I,raw_data!$A:$A,"&gt;="&amp;UY_START_PY,raw_data!$A:$A,"&lt;="&amp;BASE_YM_PY,raw_data!$B:$B,"&lt;="&amp;BASE_YM_PY,raw_data!$G:$G,$A75)+SUMIFS(raw_data!$J:$J,raw_data!$A:$A,"&gt;="&amp;UY_START_PY,raw_data!$A:$A,"&lt;="&amp;BASE_YM_PY,raw_data!$B:$B,"&lt;="&amp;BASE_YM_PY,raw_data!$G:$G,$A75)))</f>
        <v>9066080</v>
      </c>
      <c r="I75" s="31" t="n">
        <f aca="false">IF(N(G75)=0,"",H75/G75)</f>
        <v>0.671145619769676</v>
      </c>
      <c r="J75" s="32" t="n">
        <f aca="false">IF(N(G75)=0,"",D75/G75-1)</f>
        <v>-0.0474149166090789</v>
      </c>
      <c r="K75" s="33" t="n">
        <f aca="false">IF(OR(F75="",I75=""),"",F75-I75)</f>
        <v>-0.0905730975326962</v>
      </c>
      <c r="L75" s="30" t="n">
        <f aca="false">IF($A75="","",SUMIFS(raw_data!$H:$H,raw_data!$B:$B,BASE_YM,raw_data!$G:$G,$A75))</f>
        <v>5212648</v>
      </c>
      <c r="M75" s="30" t="n">
        <f aca="false">IF($A75="","",(SUMIFS(raw_data!$I:$I,raw_data!$B:$B,BASE_YM,raw_data!$G:$G,$A75)+SUMIFS(raw_data!$J:$J,raw_data!$B:$B,BASE_YM,raw_data!$G:$G,$A75)))</f>
        <v>3756410</v>
      </c>
      <c r="N75" s="31" t="n">
        <f aca="false">IF(N(L75)=0,"",M75/L75)</f>
        <v>0.720633735483386</v>
      </c>
      <c r="O75" s="30" t="n">
        <f aca="false">IF($A75="","",SUMIFS(raw_data!$H:$H,raw_data!$B:$B,BASE_YM_PY,raw_data!$G:$G,$A75))</f>
        <v>5446454</v>
      </c>
      <c r="P75" s="30" t="n">
        <f aca="false">IF($A75="","",(SUMIFS(raw_data!$I:$I,raw_data!$B:$B,BASE_YM_PY,raw_data!$G:$G,$A75)+SUMIFS(raw_data!$J:$J,raw_data!$B:$B,BASE_YM_PY,raw_data!$G:$G,$A75)))</f>
        <v>5427204</v>
      </c>
      <c r="Q75" s="31" t="n">
        <f aca="false">IF(N(O75)=0,"",P75/O75)</f>
        <v>0.996465590272129</v>
      </c>
      <c r="R75" s="32" t="n">
        <f aca="false">IF(N(O75)=0,"",L75/O75-1)</f>
        <v>-0.0429281143290662</v>
      </c>
      <c r="S75" s="33" t="n">
        <f aca="false">IF(OR(N75="",Q75=""),"",N75-Q75)</f>
        <v>-0.275831854788744</v>
      </c>
      <c r="T75" s="38" t="n">
        <f aca="false">IF(N(D75)&gt;0,RANK(D75,D$2:D$1001)+COUNTIF(D$2:D75,D75)-1,"")</f>
        <v>339</v>
      </c>
      <c r="U75" s="40" t="n">
        <f aca="false">IF(N(D75)&gt;0,IF(D75&gt;=LR_MIN_SHARE*SUM(D$2:D$1001),F75,-1),-1)</f>
        <v>0.58057252223698</v>
      </c>
      <c r="V75" s="38" t="n">
        <f aca="false">IF(U75&lt;0,"",RANK(U75,U$2:U$1001)+COUNTIF(U$2:U75,U75)-1)</f>
        <v>162</v>
      </c>
      <c r="W75" s="38" t="n">
        <f aca="false">IF(N(L75)&gt;0,RANK(L75,L$2:L$1001)+COUNTIF(L$2:L75,L75)-1,"")</f>
        <v>332</v>
      </c>
      <c r="X75" s="40" t="n">
        <f aca="false">IF(N(L75)&gt;0,IF(L75&gt;=LR_MIN_SHARE*SUM(L$2:L$1001),N75,-1),-1)</f>
        <v>0.720633735483386</v>
      </c>
      <c r="Y75" s="38" t="n">
        <f aca="false">IF(X75&lt;0,"",RANK(X75,X$2:X$1001)+COUNTIF(X$2:X75,X75)-1)</f>
        <v>143</v>
      </c>
      <c r="AA75" s="0" t="str">
        <f aca="false">IF($A75="","",IF(COUNTIF($B$2:$B75,$B75)=1,1,""))</f>
        <v/>
      </c>
      <c r="AB75" s="0" t="str">
        <f aca="false">IF(AA75=1,SUMIF($B$2:$B$1001,$B75,$D$2:$D$1001),"")</f>
        <v/>
      </c>
      <c r="AC75" s="0" t="str">
        <f aca="false">IF(AA75=1,RANK(AB75,$AB$2:$AB$1001)+COUNTIF($AB$2:$AB75,AB75)-1,"")</f>
        <v/>
      </c>
      <c r="AD75" s="38" t="n">
        <f aca="false">IF($A75="","",COUNTIF(raw_data!$G:$G,$A75))</f>
        <v>40</v>
      </c>
      <c r="AE75" s="38" t="n">
        <f aca="false">IF($A75="","",IF(COUNTIF($A$2:$A$1001,$A75)&gt;1,1,0))</f>
        <v>0</v>
      </c>
    </row>
    <row r="76" customFormat="false" ht="15" hidden="false" customHeight="false" outlineLevel="0" collapsed="false">
      <c r="A76" s="0" t="str">
        <f aca="false">IF(code_master!$A76="","",code_master!$A76)</f>
        <v>CV0075</v>
      </c>
      <c r="B76" s="0" t="str">
        <f aca="false">IF($A76="","",code_master!$C76&amp;"")</f>
        <v>사망</v>
      </c>
      <c r="C76" s="0" t="str">
        <f aca="false">IF($A76="","",code_master!$B76&amp;"")</f>
        <v>질병사망</v>
      </c>
      <c r="D76" s="30" t="n">
        <f aca="false">IF($A76="","",SUMIFS(raw_data!$H:$H,raw_data!$A:$A,"&gt;="&amp;UY_START,raw_data!$A:$A,"&lt;="&amp;BASE_YM,raw_data!$B:$B,"&lt;="&amp;BASE_YM,raw_data!$G:$G,$A76))</f>
        <v>1196482</v>
      </c>
      <c r="E76" s="30" t="n">
        <f aca="false">IF($A76="","",(SUMIFS(raw_data!$I:$I,raw_data!$A:$A,"&gt;="&amp;UY_START,raw_data!$A:$A,"&lt;="&amp;BASE_YM,raw_data!$B:$B,"&lt;="&amp;BASE_YM,raw_data!$G:$G,$A76)+SUMIFS(raw_data!$J:$J,raw_data!$A:$A,"&gt;="&amp;UY_START,raw_data!$A:$A,"&lt;="&amp;BASE_YM,raw_data!$B:$B,"&lt;="&amp;BASE_YM,raw_data!$G:$G,$A76)))</f>
        <v>468886</v>
      </c>
      <c r="F76" s="31" t="n">
        <f aca="false">IF(N(D76)=0,"",E76/D76)</f>
        <v>0.391887216021637</v>
      </c>
      <c r="G76" s="30" t="n">
        <f aca="false">IF($A76="","",SUMIFS(raw_data!$H:$H,raw_data!$A:$A,"&gt;="&amp;UY_START_PY,raw_data!$A:$A,"&lt;="&amp;BASE_YM_PY,raw_data!$B:$B,"&lt;="&amp;BASE_YM_PY,raw_data!$G:$G,$A76))</f>
        <v>1378376</v>
      </c>
      <c r="H76" s="30" t="n">
        <f aca="false">IF($A76="","",(SUMIFS(raw_data!$I:$I,raw_data!$A:$A,"&gt;="&amp;UY_START_PY,raw_data!$A:$A,"&lt;="&amp;BASE_YM_PY,raw_data!$B:$B,"&lt;="&amp;BASE_YM_PY,raw_data!$G:$G,$A76)+SUMIFS(raw_data!$J:$J,raw_data!$A:$A,"&gt;="&amp;UY_START_PY,raw_data!$A:$A,"&lt;="&amp;BASE_YM_PY,raw_data!$B:$B,"&lt;="&amp;BASE_YM_PY,raw_data!$G:$G,$A76)))</f>
        <v>570168</v>
      </c>
      <c r="I76" s="31" t="n">
        <f aca="false">IF(N(G76)=0,"",H76/G76)</f>
        <v>0.413652007870131</v>
      </c>
      <c r="J76" s="32" t="n">
        <f aca="false">IF(N(G76)=0,"",D76/G76-1)</f>
        <v>-0.131962541425562</v>
      </c>
      <c r="K76" s="33" t="n">
        <f aca="false">IF(OR(F76="",I76=""),"",F76-I76)</f>
        <v>-0.0217647918484944</v>
      </c>
      <c r="L76" s="30" t="n">
        <f aca="false">IF($A76="","",SUMIFS(raw_data!$H:$H,raw_data!$B:$B,BASE_YM,raw_data!$G:$G,$A76))</f>
        <v>505178</v>
      </c>
      <c r="M76" s="30" t="n">
        <f aca="false">IF($A76="","",(SUMIFS(raw_data!$I:$I,raw_data!$B:$B,BASE_YM,raw_data!$G:$G,$A76)+SUMIFS(raw_data!$J:$J,raw_data!$B:$B,BASE_YM,raw_data!$G:$G,$A76)))</f>
        <v>220261</v>
      </c>
      <c r="N76" s="31" t="n">
        <f aca="false">IF(N(L76)=0,"",M76/L76)</f>
        <v>0.436006714465</v>
      </c>
      <c r="O76" s="30" t="n">
        <f aca="false">IF($A76="","",SUMIFS(raw_data!$H:$H,raw_data!$B:$B,BASE_YM_PY,raw_data!$G:$G,$A76))</f>
        <v>516549</v>
      </c>
      <c r="P76" s="30" t="n">
        <f aca="false">IF($A76="","",(SUMIFS(raw_data!$I:$I,raw_data!$B:$B,BASE_YM_PY,raw_data!$G:$G,$A76)+SUMIFS(raw_data!$J:$J,raw_data!$B:$B,BASE_YM_PY,raw_data!$G:$G,$A76)))</f>
        <v>261292</v>
      </c>
      <c r="Q76" s="31" t="n">
        <f aca="false">IF(N(O76)=0,"",P76/O76)</f>
        <v>0.505841652969999</v>
      </c>
      <c r="R76" s="32" t="n">
        <f aca="false">IF(N(O76)=0,"",L76/O76-1)</f>
        <v>-0.022013400471204</v>
      </c>
      <c r="S76" s="33" t="n">
        <f aca="false">IF(OR(N76="",Q76=""),"",N76-Q76)</f>
        <v>-0.0698349385049985</v>
      </c>
      <c r="T76" s="38" t="n">
        <f aca="false">IF(N(D76)&gt;0,RANK(D76,D$2:D$1001)+COUNTIF(D$2:D76,D76)-1,"")</f>
        <v>537</v>
      </c>
      <c r="U76" s="38" t="n">
        <f aca="false">IF(N(D76)&gt;0,IF(D76&gt;=LR_MIN_SHARE*SUM(D$2:D$1001),F76,-1),-1)</f>
        <v>-1</v>
      </c>
      <c r="V76" s="0" t="str">
        <f aca="false">IF(U76&lt;0,"",RANK(U76,U$2:U$1001)+COUNTIF(U$2:U76,U76)-1)</f>
        <v/>
      </c>
      <c r="W76" s="38" t="n">
        <f aca="false">IF(N(L76)&gt;0,RANK(L76,L$2:L$1001)+COUNTIF(L$2:L76,L76)-1,"")</f>
        <v>536</v>
      </c>
      <c r="X76" s="38" t="n">
        <f aca="false">IF(N(L76)&gt;0,IF(L76&gt;=LR_MIN_SHARE*SUM(L$2:L$1001),N76,-1),-1)</f>
        <v>-1</v>
      </c>
      <c r="Y76" s="0" t="str">
        <f aca="false">IF(X76&lt;0,"",RANK(X76,X$2:X$1001)+COUNTIF(X$2:X76,X76)-1)</f>
        <v/>
      </c>
      <c r="AA76" s="0" t="str">
        <f aca="false">IF($A76="","",IF(COUNTIF($B$2:$B76,$B76)=1,1,""))</f>
        <v/>
      </c>
      <c r="AB76" s="0" t="str">
        <f aca="false">IF(AA76=1,SUMIF($B$2:$B$1001,$B76,$D$2:$D$1001),"")</f>
        <v/>
      </c>
      <c r="AC76" s="0" t="str">
        <f aca="false">IF(AA76=1,RANK(AB76,$AB$2:$AB$1001)+COUNTIF($AB$2:$AB76,AB76)-1,"")</f>
        <v/>
      </c>
      <c r="AD76" s="38" t="n">
        <f aca="false">IF($A76="","",COUNTIF(raw_data!$G:$G,$A76))</f>
        <v>40</v>
      </c>
      <c r="AE76" s="38" t="n">
        <f aca="false">IF($A76="","",IF(COUNTIF($A$2:$A$1001,$A76)&gt;1,1,0))</f>
        <v>0</v>
      </c>
    </row>
    <row r="77" customFormat="false" ht="15" hidden="false" customHeight="false" outlineLevel="0" collapsed="false">
      <c r="A77" s="0" t="str">
        <f aca="false">IF(code_master!$A77="","",code_master!$A77)</f>
        <v>CV0076</v>
      </c>
      <c r="B77" s="0" t="str">
        <f aca="false">IF($A77="","",code_master!$C77&amp;"")</f>
        <v>암</v>
      </c>
      <c r="C77" s="0" t="str">
        <f aca="false">IF($A77="","",code_master!$B77&amp;"")</f>
        <v>고액암진단비Ⅱ</v>
      </c>
      <c r="D77" s="30" t="n">
        <f aca="false">IF($A77="","",SUMIFS(raw_data!$H:$H,raw_data!$A:$A,"&gt;="&amp;UY_START,raw_data!$A:$A,"&lt;="&amp;BASE_YM,raw_data!$B:$B,"&lt;="&amp;BASE_YM,raw_data!$G:$G,$A77))</f>
        <v>6943779</v>
      </c>
      <c r="E77" s="30" t="n">
        <f aca="false">IF($A77="","",(SUMIFS(raw_data!$I:$I,raw_data!$A:$A,"&gt;="&amp;UY_START,raw_data!$A:$A,"&lt;="&amp;BASE_YM,raw_data!$B:$B,"&lt;="&amp;BASE_YM,raw_data!$G:$G,$A77)+SUMIFS(raw_data!$J:$J,raw_data!$A:$A,"&gt;="&amp;UY_START,raw_data!$A:$A,"&lt;="&amp;BASE_YM,raw_data!$B:$B,"&lt;="&amp;BASE_YM,raw_data!$G:$G,$A77)))</f>
        <v>2863925</v>
      </c>
      <c r="F77" s="31" t="n">
        <f aca="false">IF(N(D77)=0,"",E77/D77)</f>
        <v>0.412444722103051</v>
      </c>
      <c r="G77" s="30" t="n">
        <f aca="false">IF($A77="","",SUMIFS(raw_data!$H:$H,raw_data!$A:$A,"&gt;="&amp;UY_START_PY,raw_data!$A:$A,"&lt;="&amp;BASE_YM_PY,raw_data!$B:$B,"&lt;="&amp;BASE_YM_PY,raw_data!$G:$G,$A77))</f>
        <v>6115729</v>
      </c>
      <c r="H77" s="30" t="n">
        <f aca="false">IF($A77="","",(SUMIFS(raw_data!$I:$I,raw_data!$A:$A,"&gt;="&amp;UY_START_PY,raw_data!$A:$A,"&lt;="&amp;BASE_YM_PY,raw_data!$B:$B,"&lt;="&amp;BASE_YM_PY,raw_data!$G:$G,$A77)+SUMIFS(raw_data!$J:$J,raw_data!$A:$A,"&gt;="&amp;UY_START_PY,raw_data!$A:$A,"&lt;="&amp;BASE_YM_PY,raw_data!$B:$B,"&lt;="&amp;BASE_YM_PY,raw_data!$G:$G,$A77)))</f>
        <v>2195354</v>
      </c>
      <c r="I77" s="31" t="n">
        <f aca="false">IF(N(G77)=0,"",H77/G77)</f>
        <v>0.358968489283943</v>
      </c>
      <c r="J77" s="32" t="n">
        <f aca="false">IF(N(G77)=0,"",D77/G77-1)</f>
        <v>0.135396777718568</v>
      </c>
      <c r="K77" s="33" t="n">
        <f aca="false">IF(OR(F77="",I77=""),"",F77-I77)</f>
        <v>0.0534762328191077</v>
      </c>
      <c r="L77" s="30" t="n">
        <f aca="false">IF($A77="","",SUMIFS(raw_data!$H:$H,raw_data!$B:$B,BASE_YM,raw_data!$G:$G,$A77))</f>
        <v>2494322</v>
      </c>
      <c r="M77" s="30" t="n">
        <f aca="false">IF($A77="","",(SUMIFS(raw_data!$I:$I,raw_data!$B:$B,BASE_YM,raw_data!$G:$G,$A77)+SUMIFS(raw_data!$J:$J,raw_data!$B:$B,BASE_YM,raw_data!$G:$G,$A77)))</f>
        <v>1286421</v>
      </c>
      <c r="N77" s="31" t="n">
        <f aca="false">IF(N(L77)=0,"",M77/L77)</f>
        <v>0.515739748115921</v>
      </c>
      <c r="O77" s="30" t="n">
        <f aca="false">IF($A77="","",SUMIFS(raw_data!$H:$H,raw_data!$B:$B,BASE_YM_PY,raw_data!$G:$G,$A77))</f>
        <v>2340185</v>
      </c>
      <c r="P77" s="30" t="n">
        <f aca="false">IF($A77="","",(SUMIFS(raw_data!$I:$I,raw_data!$B:$B,BASE_YM_PY,raw_data!$G:$G,$A77)+SUMIFS(raw_data!$J:$J,raw_data!$B:$B,BASE_YM_PY,raw_data!$G:$G,$A77)))</f>
        <v>823376</v>
      </c>
      <c r="Q77" s="31" t="n">
        <f aca="false">IF(N(O77)=0,"",P77/O77)</f>
        <v>0.351842268880452</v>
      </c>
      <c r="R77" s="32" t="n">
        <f aca="false">IF(N(O77)=0,"",L77/O77-1)</f>
        <v>0.0658653055207175</v>
      </c>
      <c r="S77" s="33" t="n">
        <f aca="false">IF(OR(N77="",Q77=""),"",N77-Q77)</f>
        <v>0.163897479235469</v>
      </c>
      <c r="T77" s="38" t="n">
        <f aca="false">IF(N(D77)&gt;0,RANK(D77,D$2:D$1001)+COUNTIF(D$2:D77,D77)-1,"")</f>
        <v>429</v>
      </c>
      <c r="U77" s="38" t="n">
        <f aca="false">IF(N(D77)&gt;0,IF(D77&gt;=LR_MIN_SHARE*SUM(D$2:D$1001),F77,-1),-1)</f>
        <v>-1</v>
      </c>
      <c r="V77" s="0" t="str">
        <f aca="false">IF(U77&lt;0,"",RANK(U77,U$2:U$1001)+COUNTIF(U$2:U77,U77)-1)</f>
        <v/>
      </c>
      <c r="W77" s="38" t="n">
        <f aca="false">IF(N(L77)&gt;0,RANK(L77,L$2:L$1001)+COUNTIF(L$2:L77,L77)-1,"")</f>
        <v>436</v>
      </c>
      <c r="X77" s="38" t="n">
        <f aca="false">IF(N(L77)&gt;0,IF(L77&gt;=LR_MIN_SHARE*SUM(L$2:L$1001),N77,-1),-1)</f>
        <v>-1</v>
      </c>
      <c r="Y77" s="0" t="str">
        <f aca="false">IF(X77&lt;0,"",RANK(X77,X$2:X$1001)+COUNTIF(X$2:X77,X77)-1)</f>
        <v/>
      </c>
      <c r="AA77" s="0" t="str">
        <f aca="false">IF($A77="","",IF(COUNTIF($B$2:$B77,$B77)=1,1,""))</f>
        <v/>
      </c>
      <c r="AB77" s="0" t="str">
        <f aca="false">IF(AA77=1,SUMIF($B$2:$B$1001,$B77,$D$2:$D$1001),"")</f>
        <v/>
      </c>
      <c r="AC77" s="0" t="str">
        <f aca="false">IF(AA77=1,RANK(AB77,$AB$2:$AB$1001)+COUNTIF($AB$2:$AB77,AB77)-1,"")</f>
        <v/>
      </c>
      <c r="AD77" s="38" t="n">
        <f aca="false">IF($A77="","",COUNTIF(raw_data!$G:$G,$A77))</f>
        <v>40</v>
      </c>
      <c r="AE77" s="38" t="n">
        <f aca="false">IF($A77="","",IF(COUNTIF($A$2:$A$1001,$A77)&gt;1,1,0))</f>
        <v>0</v>
      </c>
    </row>
    <row r="78" customFormat="false" ht="15" hidden="false" customHeight="false" outlineLevel="0" collapsed="false">
      <c r="A78" s="0" t="str">
        <f aca="false">IF(code_master!$A78="","",code_master!$A78)</f>
        <v>CV0077</v>
      </c>
      <c r="B78" s="0" t="str">
        <f aca="false">IF($A78="","",code_master!$C78&amp;"")</f>
        <v>암</v>
      </c>
      <c r="C78" s="0" t="str">
        <f aca="false">IF($A78="","",code_master!$B78&amp;"")</f>
        <v>암직접치료비(비갱신형)</v>
      </c>
      <c r="D78" s="30" t="n">
        <f aca="false">IF($A78="","",SUMIFS(raw_data!$H:$H,raw_data!$A:$A,"&gt;="&amp;UY_START,raw_data!$A:$A,"&lt;="&amp;BASE_YM,raw_data!$B:$B,"&lt;="&amp;BASE_YM,raw_data!$G:$G,$A78))</f>
        <v>11661832</v>
      </c>
      <c r="E78" s="30" t="n">
        <f aca="false">IF($A78="","",(SUMIFS(raw_data!$I:$I,raw_data!$A:$A,"&gt;="&amp;UY_START,raw_data!$A:$A,"&lt;="&amp;BASE_YM,raw_data!$B:$B,"&lt;="&amp;BASE_YM,raw_data!$G:$G,$A78)+SUMIFS(raw_data!$J:$J,raw_data!$A:$A,"&gt;="&amp;UY_START,raw_data!$A:$A,"&lt;="&amp;BASE_YM,raw_data!$B:$B,"&lt;="&amp;BASE_YM,raw_data!$G:$G,$A78)))</f>
        <v>7315681</v>
      </c>
      <c r="F78" s="31" t="n">
        <f aca="false">IF(N(D78)=0,"",E78/D78)</f>
        <v>0.627318332145412</v>
      </c>
      <c r="G78" s="30" t="n">
        <f aca="false">IF($A78="","",SUMIFS(raw_data!$H:$H,raw_data!$A:$A,"&gt;="&amp;UY_START_PY,raw_data!$A:$A,"&lt;="&amp;BASE_YM_PY,raw_data!$B:$B,"&lt;="&amp;BASE_YM_PY,raw_data!$G:$G,$A78))</f>
        <v>12007063</v>
      </c>
      <c r="H78" s="30" t="n">
        <f aca="false">IF($A78="","",(SUMIFS(raw_data!$I:$I,raw_data!$A:$A,"&gt;="&amp;UY_START_PY,raw_data!$A:$A,"&lt;="&amp;BASE_YM_PY,raw_data!$B:$B,"&lt;="&amp;BASE_YM_PY,raw_data!$G:$G,$A78)+SUMIFS(raw_data!$J:$J,raw_data!$A:$A,"&gt;="&amp;UY_START_PY,raw_data!$A:$A,"&lt;="&amp;BASE_YM_PY,raw_data!$B:$B,"&lt;="&amp;BASE_YM_PY,raw_data!$G:$G,$A78)))</f>
        <v>11199529</v>
      </c>
      <c r="I78" s="31" t="n">
        <f aca="false">IF(N(G78)=0,"",H78/G78)</f>
        <v>0.932745085121982</v>
      </c>
      <c r="J78" s="32" t="n">
        <f aca="false">IF(N(G78)=0,"",D78/G78-1)</f>
        <v>-0.0287523268596159</v>
      </c>
      <c r="K78" s="33" t="n">
        <f aca="false">IF(OR(F78="",I78=""),"",F78-I78)</f>
        <v>-0.30542675297657</v>
      </c>
      <c r="L78" s="30" t="n">
        <f aca="false">IF($A78="","",SUMIFS(raw_data!$H:$H,raw_data!$B:$B,BASE_YM,raw_data!$G:$G,$A78))</f>
        <v>4890369</v>
      </c>
      <c r="M78" s="30" t="n">
        <f aca="false">IF($A78="","",(SUMIFS(raw_data!$I:$I,raw_data!$B:$B,BASE_YM,raw_data!$G:$G,$A78)+SUMIFS(raw_data!$J:$J,raw_data!$B:$B,BASE_YM,raw_data!$G:$G,$A78)))</f>
        <v>3415485</v>
      </c>
      <c r="N78" s="31" t="n">
        <f aca="false">IF(N(L78)=0,"",M78/L78)</f>
        <v>0.698410488042927</v>
      </c>
      <c r="O78" s="30" t="n">
        <f aca="false">IF($A78="","",SUMIFS(raw_data!$H:$H,raw_data!$B:$B,BASE_YM_PY,raw_data!$G:$G,$A78))</f>
        <v>4884040</v>
      </c>
      <c r="P78" s="30" t="n">
        <f aca="false">IF($A78="","",(SUMIFS(raw_data!$I:$I,raw_data!$B:$B,BASE_YM_PY,raw_data!$G:$G,$A78)+SUMIFS(raw_data!$J:$J,raw_data!$B:$B,BASE_YM_PY,raw_data!$G:$G,$A78)))</f>
        <v>5666921</v>
      </c>
      <c r="Q78" s="31" t="n">
        <f aca="false">IF(N(O78)=0,"",P78/O78)</f>
        <v>1.16029373223807</v>
      </c>
      <c r="R78" s="32" t="n">
        <f aca="false">IF(N(O78)=0,"",L78/O78-1)</f>
        <v>0.0012958534328138</v>
      </c>
      <c r="S78" s="33" t="n">
        <f aca="false">IF(OR(N78="",Q78=""),"",N78-Q78)</f>
        <v>-0.461883244195139</v>
      </c>
      <c r="T78" s="38" t="n">
        <f aca="false">IF(N(D78)&gt;0,RANK(D78,D$2:D$1001)+COUNTIF(D$2:D78,D78)-1,"")</f>
        <v>353</v>
      </c>
      <c r="U78" s="40" t="n">
        <f aca="false">IF(N(D78)&gt;0,IF(D78&gt;=LR_MIN_SHARE*SUM(D$2:D$1001),F78,-1),-1)</f>
        <v>0.627318332145412</v>
      </c>
      <c r="V78" s="38" t="n">
        <f aca="false">IF(U78&lt;0,"",RANK(U78,U$2:U$1001)+COUNTIF(U$2:U78,U78)-1)</f>
        <v>122</v>
      </c>
      <c r="W78" s="38" t="n">
        <f aca="false">IF(N(L78)&gt;0,RANK(L78,L$2:L$1001)+COUNTIF(L$2:L78,L78)-1,"")</f>
        <v>344</v>
      </c>
      <c r="X78" s="40" t="n">
        <f aca="false">IF(N(L78)&gt;0,IF(L78&gt;=LR_MIN_SHARE*SUM(L$2:L$1001),N78,-1),-1)</f>
        <v>0.698410488042927</v>
      </c>
      <c r="Y78" s="38" t="n">
        <f aca="false">IF(X78&lt;0,"",RANK(X78,X$2:X$1001)+COUNTIF(X$2:X78,X78)-1)</f>
        <v>156</v>
      </c>
      <c r="AA78" s="0" t="str">
        <f aca="false">IF($A78="","",IF(COUNTIF($B$2:$B78,$B78)=1,1,""))</f>
        <v/>
      </c>
      <c r="AB78" s="0" t="str">
        <f aca="false">IF(AA78=1,SUMIF($B$2:$B$1001,$B78,$D$2:$D$1001),"")</f>
        <v/>
      </c>
      <c r="AC78" s="0" t="str">
        <f aca="false">IF(AA78=1,RANK(AB78,$AB$2:$AB$1001)+COUNTIF($AB$2:$AB78,AB78)-1,"")</f>
        <v/>
      </c>
      <c r="AD78" s="38" t="n">
        <f aca="false">IF($A78="","",COUNTIF(raw_data!$G:$G,$A78))</f>
        <v>40</v>
      </c>
      <c r="AE78" s="38" t="n">
        <f aca="false">IF($A78="","",IF(COUNTIF($A$2:$A$1001,$A78)&gt;1,1,0))</f>
        <v>0</v>
      </c>
    </row>
    <row r="79" customFormat="false" ht="15" hidden="false" customHeight="false" outlineLevel="0" collapsed="false">
      <c r="A79" s="0" t="str">
        <f aca="false">IF(code_master!$A79="","",code_master!$A79)</f>
        <v>CV0078</v>
      </c>
      <c r="B79" s="0" t="str">
        <f aca="false">IF($A79="","",code_master!$C79&amp;"")</f>
        <v>수술</v>
      </c>
      <c r="C79" s="0" t="str">
        <f aca="false">IF($A79="","",code_master!$B79&amp;"")</f>
        <v>특정질병수술비(20년만기)</v>
      </c>
      <c r="D79" s="30" t="n">
        <f aca="false">IF($A79="","",SUMIFS(raw_data!$H:$H,raw_data!$A:$A,"&gt;="&amp;UY_START,raw_data!$A:$A,"&lt;="&amp;BASE_YM,raw_data!$B:$B,"&lt;="&amp;BASE_YM,raw_data!$G:$G,$A79))</f>
        <v>7932392</v>
      </c>
      <c r="E79" s="30" t="n">
        <f aca="false">IF($A79="","",(SUMIFS(raw_data!$I:$I,raw_data!$A:$A,"&gt;="&amp;UY_START,raw_data!$A:$A,"&lt;="&amp;BASE_YM,raw_data!$B:$B,"&lt;="&amp;BASE_YM,raw_data!$G:$G,$A79)+SUMIFS(raw_data!$J:$J,raw_data!$A:$A,"&gt;="&amp;UY_START,raw_data!$A:$A,"&lt;="&amp;BASE_YM,raw_data!$B:$B,"&lt;="&amp;BASE_YM,raw_data!$G:$G,$A79)))</f>
        <v>4681807</v>
      </c>
      <c r="F79" s="31" t="n">
        <f aca="false">IF(N(D79)=0,"",E79/D79)</f>
        <v>0.590213771583653</v>
      </c>
      <c r="G79" s="30" t="n">
        <f aca="false">IF($A79="","",SUMIFS(raw_data!$H:$H,raw_data!$A:$A,"&gt;="&amp;UY_START_PY,raw_data!$A:$A,"&lt;="&amp;BASE_YM_PY,raw_data!$B:$B,"&lt;="&amp;BASE_YM_PY,raw_data!$G:$G,$A79))</f>
        <v>8183649</v>
      </c>
      <c r="H79" s="30" t="n">
        <f aca="false">IF($A79="","",(SUMIFS(raw_data!$I:$I,raw_data!$A:$A,"&gt;="&amp;UY_START_PY,raw_data!$A:$A,"&lt;="&amp;BASE_YM_PY,raw_data!$B:$B,"&lt;="&amp;BASE_YM_PY,raw_data!$G:$G,$A79)+SUMIFS(raw_data!$J:$J,raw_data!$A:$A,"&gt;="&amp;UY_START_PY,raw_data!$A:$A,"&lt;="&amp;BASE_YM_PY,raw_data!$B:$B,"&lt;="&amp;BASE_YM_PY,raw_data!$G:$G,$A79)))</f>
        <v>6058671</v>
      </c>
      <c r="I79" s="31" t="n">
        <f aca="false">IF(N(G79)=0,"",H79/G79)</f>
        <v>0.740338570239266</v>
      </c>
      <c r="J79" s="32" t="n">
        <f aca="false">IF(N(G79)=0,"",D79/G79-1)</f>
        <v>-0.030702318733367</v>
      </c>
      <c r="K79" s="33" t="n">
        <f aca="false">IF(OR(F79="",I79=""),"",F79-I79)</f>
        <v>-0.150124798655613</v>
      </c>
      <c r="L79" s="30" t="n">
        <f aca="false">IF($A79="","",SUMIFS(raw_data!$H:$H,raw_data!$B:$B,BASE_YM,raw_data!$G:$G,$A79))</f>
        <v>3277539</v>
      </c>
      <c r="M79" s="30" t="n">
        <f aca="false">IF($A79="","",(SUMIFS(raw_data!$I:$I,raw_data!$B:$B,BASE_YM,raw_data!$G:$G,$A79)+SUMIFS(raw_data!$J:$J,raw_data!$B:$B,BASE_YM,raw_data!$G:$G,$A79)))</f>
        <v>2350694</v>
      </c>
      <c r="N79" s="31" t="n">
        <f aca="false">IF(N(L79)=0,"",M79/L79)</f>
        <v>0.717213128508921</v>
      </c>
      <c r="O79" s="30" t="n">
        <f aca="false">IF($A79="","",SUMIFS(raw_data!$H:$H,raw_data!$B:$B,BASE_YM_PY,raw_data!$G:$G,$A79))</f>
        <v>3260913</v>
      </c>
      <c r="P79" s="30" t="n">
        <f aca="false">IF($A79="","",(SUMIFS(raw_data!$I:$I,raw_data!$B:$B,BASE_YM_PY,raw_data!$G:$G,$A79)+SUMIFS(raw_data!$J:$J,raw_data!$B:$B,BASE_YM_PY,raw_data!$G:$G,$A79)))</f>
        <v>3142732</v>
      </c>
      <c r="Q79" s="31" t="n">
        <f aca="false">IF(N(O79)=0,"",P79/O79)</f>
        <v>0.963758309405985</v>
      </c>
      <c r="R79" s="32" t="n">
        <f aca="false">IF(N(O79)=0,"",L79/O79-1)</f>
        <v>0.0050985720870198</v>
      </c>
      <c r="S79" s="33" t="n">
        <f aca="false">IF(OR(N79="",Q79=""),"",N79-Q79)</f>
        <v>-0.246545180897065</v>
      </c>
      <c r="T79" s="38" t="n">
        <f aca="false">IF(N(D79)&gt;0,RANK(D79,D$2:D$1001)+COUNTIF(D$2:D79,D79)-1,"")</f>
        <v>411</v>
      </c>
      <c r="U79" s="38" t="n">
        <f aca="false">IF(N(D79)&gt;0,IF(D79&gt;=LR_MIN_SHARE*SUM(D$2:D$1001),F79,-1),-1)</f>
        <v>-1</v>
      </c>
      <c r="V79" s="0" t="str">
        <f aca="false">IF(U79&lt;0,"",RANK(U79,U$2:U$1001)+COUNTIF(U$2:U79,U79)-1)</f>
        <v/>
      </c>
      <c r="W79" s="38" t="n">
        <f aca="false">IF(N(L79)&gt;0,RANK(L79,L$2:L$1001)+COUNTIF(L$2:L79,L79)-1,"")</f>
        <v>406</v>
      </c>
      <c r="X79" s="38" t="n">
        <f aca="false">IF(N(L79)&gt;0,IF(L79&gt;=LR_MIN_SHARE*SUM(L$2:L$1001),N79,-1),-1)</f>
        <v>-1</v>
      </c>
      <c r="Y79" s="0" t="str">
        <f aca="false">IF(X79&lt;0,"",RANK(X79,X$2:X$1001)+COUNTIF(X$2:X79,X79)-1)</f>
        <v/>
      </c>
      <c r="AA79" s="0" t="str">
        <f aca="false">IF($A79="","",IF(COUNTIF($B$2:$B79,$B79)=1,1,""))</f>
        <v/>
      </c>
      <c r="AB79" s="0" t="str">
        <f aca="false">IF(AA79=1,SUMIF($B$2:$B$1001,$B79,$D$2:$D$1001),"")</f>
        <v/>
      </c>
      <c r="AC79" s="0" t="str">
        <f aca="false">IF(AA79=1,RANK(AB79,$AB$2:$AB$1001)+COUNTIF($AB$2:$AB79,AB79)-1,"")</f>
        <v/>
      </c>
      <c r="AD79" s="38" t="n">
        <f aca="false">IF($A79="","",COUNTIF(raw_data!$G:$G,$A79))</f>
        <v>40</v>
      </c>
      <c r="AE79" s="38" t="n">
        <f aca="false">IF($A79="","",IF(COUNTIF($A$2:$A$1001,$A79)&gt;1,1,0))</f>
        <v>0</v>
      </c>
    </row>
    <row r="80" customFormat="false" ht="15" hidden="false" customHeight="false" outlineLevel="0" collapsed="false">
      <c r="A80" s="0" t="str">
        <f aca="false">IF(code_master!$A80="","",code_master!$A80)</f>
        <v>CV0079</v>
      </c>
      <c r="B80" s="0" t="str">
        <f aca="false">IF($A80="","",code_master!$C80&amp;"")</f>
        <v>심장</v>
      </c>
      <c r="C80" s="0" t="str">
        <f aca="false">IF($A80="","",code_master!$B80&amp;"")</f>
        <v>심혈관질환진단비(비갱신형)</v>
      </c>
      <c r="D80" s="30" t="n">
        <f aca="false">IF($A80="","",SUMIFS(raw_data!$H:$H,raw_data!$A:$A,"&gt;="&amp;UY_START,raw_data!$A:$A,"&lt;="&amp;BASE_YM,raw_data!$B:$B,"&lt;="&amp;BASE_YM,raw_data!$G:$G,$A80))</f>
        <v>88866155</v>
      </c>
      <c r="E80" s="30" t="n">
        <f aca="false">IF($A80="","",(SUMIFS(raw_data!$I:$I,raw_data!$A:$A,"&gt;="&amp;UY_START,raw_data!$A:$A,"&lt;="&amp;BASE_YM,raw_data!$B:$B,"&lt;="&amp;BASE_YM,raw_data!$G:$G,$A80)+SUMIFS(raw_data!$J:$J,raw_data!$A:$A,"&gt;="&amp;UY_START,raw_data!$A:$A,"&lt;="&amp;BASE_YM,raw_data!$B:$B,"&lt;="&amp;BASE_YM,raw_data!$G:$G,$A80)))</f>
        <v>32429371</v>
      </c>
      <c r="F80" s="31" t="n">
        <f aca="false">IF(N(D80)=0,"",E80/D80)</f>
        <v>0.364923755281187</v>
      </c>
      <c r="G80" s="30" t="n">
        <f aca="false">IF($A80="","",SUMIFS(raw_data!$H:$H,raw_data!$A:$A,"&gt;="&amp;UY_START_PY,raw_data!$A:$A,"&lt;="&amp;BASE_YM_PY,raw_data!$B:$B,"&lt;="&amp;BASE_YM_PY,raw_data!$G:$G,$A80))</f>
        <v>91902904</v>
      </c>
      <c r="H80" s="30" t="n">
        <f aca="false">IF($A80="","",(SUMIFS(raw_data!$I:$I,raw_data!$A:$A,"&gt;="&amp;UY_START_PY,raw_data!$A:$A,"&lt;="&amp;BASE_YM_PY,raw_data!$B:$B,"&lt;="&amp;BASE_YM_PY,raw_data!$G:$G,$A80)+SUMIFS(raw_data!$J:$J,raw_data!$A:$A,"&gt;="&amp;UY_START_PY,raw_data!$A:$A,"&lt;="&amp;BASE_YM_PY,raw_data!$B:$B,"&lt;="&amp;BASE_YM_PY,raw_data!$G:$G,$A80)))</f>
        <v>34114012</v>
      </c>
      <c r="I80" s="31" t="n">
        <f aca="false">IF(N(G80)=0,"",H80/G80)</f>
        <v>0.371196235540065</v>
      </c>
      <c r="J80" s="32" t="n">
        <f aca="false">IF(N(G80)=0,"",D80/G80-1)</f>
        <v>-0.0330430146146415</v>
      </c>
      <c r="K80" s="33" t="n">
        <f aca="false">IF(OR(F80="",I80=""),"",F80-I80)</f>
        <v>-0.00627248025887855</v>
      </c>
      <c r="L80" s="30" t="n">
        <f aca="false">IF($A80="","",SUMIFS(raw_data!$H:$H,raw_data!$B:$B,BASE_YM,raw_data!$G:$G,$A80))</f>
        <v>33844151</v>
      </c>
      <c r="M80" s="30" t="n">
        <f aca="false">IF($A80="","",(SUMIFS(raw_data!$I:$I,raw_data!$B:$B,BASE_YM,raw_data!$G:$G,$A80)+SUMIFS(raw_data!$J:$J,raw_data!$B:$B,BASE_YM,raw_data!$G:$G,$A80)))</f>
        <v>16184260</v>
      </c>
      <c r="N80" s="31" t="n">
        <f aca="false">IF(N(L80)=0,"",M80/L80)</f>
        <v>0.478199615644074</v>
      </c>
      <c r="O80" s="30" t="n">
        <f aca="false">IF($A80="","",SUMIFS(raw_data!$H:$H,raw_data!$B:$B,BASE_YM_PY,raw_data!$G:$G,$A80))</f>
        <v>36472929</v>
      </c>
      <c r="P80" s="30" t="n">
        <f aca="false">IF($A80="","",(SUMIFS(raw_data!$I:$I,raw_data!$B:$B,BASE_YM_PY,raw_data!$G:$G,$A80)+SUMIFS(raw_data!$J:$J,raw_data!$B:$B,BASE_YM_PY,raw_data!$G:$G,$A80)))</f>
        <v>16804984</v>
      </c>
      <c r="Q80" s="31" t="n">
        <f aca="false">IF(N(O80)=0,"",P80/O80)</f>
        <v>0.460752247235203</v>
      </c>
      <c r="R80" s="32" t="n">
        <f aca="false">IF(N(O80)=0,"",L80/O80-1)</f>
        <v>-0.0720747708526508</v>
      </c>
      <c r="S80" s="33" t="n">
        <f aca="false">IF(OR(N80="",Q80=""),"",N80-Q80)</f>
        <v>0.0174473684088711</v>
      </c>
      <c r="T80" s="38" t="n">
        <f aca="false">IF(N(D80)&gt;0,RANK(D80,D$2:D$1001)+COUNTIF(D$2:D80,D80)-1,"")</f>
        <v>59</v>
      </c>
      <c r="U80" s="40" t="n">
        <f aca="false">IF(N(D80)&gt;0,IF(D80&gt;=LR_MIN_SHARE*SUM(D$2:D$1001),F80,-1),-1)</f>
        <v>0.364923755281187</v>
      </c>
      <c r="V80" s="38" t="n">
        <f aca="false">IF(U80&lt;0,"",RANK(U80,U$2:U$1001)+COUNTIF(U$2:U80,U80)-1)</f>
        <v>317</v>
      </c>
      <c r="W80" s="38" t="n">
        <f aca="false">IF(N(L80)&gt;0,RANK(L80,L$2:L$1001)+COUNTIF(L$2:L80,L80)-1,"")</f>
        <v>63</v>
      </c>
      <c r="X80" s="40" t="n">
        <f aca="false">IF(N(L80)&gt;0,IF(L80&gt;=LR_MIN_SHARE*SUM(L$2:L$1001),N80,-1),-1)</f>
        <v>0.478199615644074</v>
      </c>
      <c r="Y80" s="38" t="n">
        <f aca="false">IF(X80&lt;0,"",RANK(X80,X$2:X$1001)+COUNTIF(X$2:X80,X80)-1)</f>
        <v>291</v>
      </c>
      <c r="AA80" s="0" t="str">
        <f aca="false">IF($A80="","",IF(COUNTIF($B$2:$B80,$B80)=1,1,""))</f>
        <v/>
      </c>
      <c r="AB80" s="0" t="str">
        <f aca="false">IF(AA80=1,SUMIF($B$2:$B$1001,$B80,$D$2:$D$1001),"")</f>
        <v/>
      </c>
      <c r="AC80" s="0" t="str">
        <f aca="false">IF(AA80=1,RANK(AB80,$AB$2:$AB$1001)+COUNTIF($AB$2:$AB80,AB80)-1,"")</f>
        <v/>
      </c>
      <c r="AD80" s="38" t="n">
        <f aca="false">IF($A80="","",COUNTIF(raw_data!$G:$G,$A80))</f>
        <v>40</v>
      </c>
      <c r="AE80" s="38" t="n">
        <f aca="false">IF($A80="","",IF(COUNTIF($A$2:$A$1001,$A80)&gt;1,1,0))</f>
        <v>0</v>
      </c>
    </row>
    <row r="81" customFormat="false" ht="15" hidden="false" customHeight="false" outlineLevel="0" collapsed="false">
      <c r="A81" s="0" t="str">
        <f aca="false">IF(code_master!$A81="","",code_master!$A81)</f>
        <v>CV0080</v>
      </c>
      <c r="B81" s="0" t="str">
        <f aca="false">IF($A81="","",code_master!$C81&amp;"")</f>
        <v>상해</v>
      </c>
      <c r="C81" s="0" t="str">
        <f aca="false">IF($A81="","",code_master!$B81&amp;"")</f>
        <v>골절진단비(20년만기)</v>
      </c>
      <c r="D81" s="30" t="n">
        <f aca="false">IF($A81="","",SUMIFS(raw_data!$H:$H,raw_data!$A:$A,"&gt;="&amp;UY_START,raw_data!$A:$A,"&lt;="&amp;BASE_YM,raw_data!$B:$B,"&lt;="&amp;BASE_YM,raw_data!$G:$G,$A81))</f>
        <v>13168560</v>
      </c>
      <c r="E81" s="30" t="n">
        <f aca="false">IF($A81="","",(SUMIFS(raw_data!$I:$I,raw_data!$A:$A,"&gt;="&amp;UY_START,raw_data!$A:$A,"&lt;="&amp;BASE_YM,raw_data!$B:$B,"&lt;="&amp;BASE_YM,raw_data!$G:$G,$A81)+SUMIFS(raw_data!$J:$J,raw_data!$A:$A,"&gt;="&amp;UY_START,raw_data!$A:$A,"&lt;="&amp;BASE_YM,raw_data!$B:$B,"&lt;="&amp;BASE_YM,raw_data!$G:$G,$A81)))</f>
        <v>7954384</v>
      </c>
      <c r="F81" s="31" t="n">
        <f aca="false">IF(N(D81)=0,"",E81/D81)</f>
        <v>0.604043570443541</v>
      </c>
      <c r="G81" s="30" t="n">
        <f aca="false">IF($A81="","",SUMIFS(raw_data!$H:$H,raw_data!$A:$A,"&gt;="&amp;UY_START_PY,raw_data!$A:$A,"&lt;="&amp;BASE_YM_PY,raw_data!$B:$B,"&lt;="&amp;BASE_YM_PY,raw_data!$G:$G,$A81))</f>
        <v>15227742</v>
      </c>
      <c r="H81" s="30" t="n">
        <f aca="false">IF($A81="","",(SUMIFS(raw_data!$I:$I,raw_data!$A:$A,"&gt;="&amp;UY_START_PY,raw_data!$A:$A,"&lt;="&amp;BASE_YM_PY,raw_data!$B:$B,"&lt;="&amp;BASE_YM_PY,raw_data!$G:$G,$A81)+SUMIFS(raw_data!$J:$J,raw_data!$A:$A,"&gt;="&amp;UY_START_PY,raw_data!$A:$A,"&lt;="&amp;BASE_YM_PY,raw_data!$B:$B,"&lt;="&amp;BASE_YM_PY,raw_data!$G:$G,$A81)))</f>
        <v>8717936</v>
      </c>
      <c r="I81" s="31" t="n">
        <f aca="false">IF(N(G81)=0,"",H81/G81)</f>
        <v>0.572503526786834</v>
      </c>
      <c r="J81" s="32" t="n">
        <f aca="false">IF(N(G81)=0,"",D81/G81-1)</f>
        <v>-0.135225695313199</v>
      </c>
      <c r="K81" s="33" t="n">
        <f aca="false">IF(OR(F81="",I81=""),"",F81-I81)</f>
        <v>0.0315400436567072</v>
      </c>
      <c r="L81" s="30" t="n">
        <f aca="false">IF($A81="","",SUMIFS(raw_data!$H:$H,raw_data!$B:$B,BASE_YM,raw_data!$G:$G,$A81))</f>
        <v>5152907</v>
      </c>
      <c r="M81" s="30" t="n">
        <f aca="false">IF($A81="","",(SUMIFS(raw_data!$I:$I,raw_data!$B:$B,BASE_YM,raw_data!$G:$G,$A81)+SUMIFS(raw_data!$J:$J,raw_data!$B:$B,BASE_YM,raw_data!$G:$G,$A81)))</f>
        <v>4376707</v>
      </c>
      <c r="N81" s="31" t="n">
        <f aca="false">IF(N(L81)=0,"",M81/L81)</f>
        <v>0.84936658084456</v>
      </c>
      <c r="O81" s="30" t="n">
        <f aca="false">IF($A81="","",SUMIFS(raw_data!$H:$H,raw_data!$B:$B,BASE_YM_PY,raw_data!$G:$G,$A81))</f>
        <v>5837097</v>
      </c>
      <c r="P81" s="30" t="n">
        <f aca="false">IF($A81="","",(SUMIFS(raw_data!$I:$I,raw_data!$B:$B,BASE_YM_PY,raw_data!$G:$G,$A81)+SUMIFS(raw_data!$J:$J,raw_data!$B:$B,BASE_YM_PY,raw_data!$G:$G,$A81)))</f>
        <v>4219103</v>
      </c>
      <c r="Q81" s="31" t="n">
        <f aca="false">IF(N(O81)=0,"",P81/O81)</f>
        <v>0.722808443991936</v>
      </c>
      <c r="R81" s="32" t="n">
        <f aca="false">IF(N(O81)=0,"",L81/O81-1)</f>
        <v>-0.117214087756294</v>
      </c>
      <c r="S81" s="33" t="n">
        <f aca="false">IF(OR(N81="",Q81=""),"",N81-Q81)</f>
        <v>0.126558136852624</v>
      </c>
      <c r="T81" s="38" t="n">
        <f aca="false">IF(N(D81)&gt;0,RANK(D81,D$2:D$1001)+COUNTIF(D$2:D81,D81)-1,"")</f>
        <v>334</v>
      </c>
      <c r="U81" s="40" t="n">
        <f aca="false">IF(N(D81)&gt;0,IF(D81&gt;=LR_MIN_SHARE*SUM(D$2:D$1001),F81,-1),-1)</f>
        <v>0.604043570443541</v>
      </c>
      <c r="V81" s="38" t="n">
        <f aca="false">IF(U81&lt;0,"",RANK(U81,U$2:U$1001)+COUNTIF(U$2:U81,U81)-1)</f>
        <v>143</v>
      </c>
      <c r="W81" s="38" t="n">
        <f aca="false">IF(N(L81)&gt;0,RANK(L81,L$2:L$1001)+COUNTIF(L$2:L81,L81)-1,"")</f>
        <v>336</v>
      </c>
      <c r="X81" s="40" t="n">
        <f aca="false">IF(N(L81)&gt;0,IF(L81&gt;=LR_MIN_SHARE*SUM(L$2:L$1001),N81,-1),-1)</f>
        <v>0.84936658084456</v>
      </c>
      <c r="Y81" s="38" t="n">
        <f aca="false">IF(X81&lt;0,"",RANK(X81,X$2:X$1001)+COUNTIF(X$2:X81,X81)-1)</f>
        <v>85</v>
      </c>
      <c r="AA81" s="0" t="str">
        <f aca="false">IF($A81="","",IF(COUNTIF($B$2:$B81,$B81)=1,1,""))</f>
        <v/>
      </c>
      <c r="AB81" s="0" t="str">
        <f aca="false">IF(AA81=1,SUMIF($B$2:$B$1001,$B81,$D$2:$D$1001),"")</f>
        <v/>
      </c>
      <c r="AC81" s="0" t="str">
        <f aca="false">IF(AA81=1,RANK(AB81,$AB$2:$AB$1001)+COUNTIF($AB$2:$AB81,AB81)-1,"")</f>
        <v/>
      </c>
      <c r="AD81" s="38" t="n">
        <f aca="false">IF($A81="","",COUNTIF(raw_data!$G:$G,$A81))</f>
        <v>40</v>
      </c>
      <c r="AE81" s="38" t="n">
        <f aca="false">IF($A81="","",IF(COUNTIF($A$2:$A$1001,$A81)&gt;1,1,0))</f>
        <v>0</v>
      </c>
    </row>
    <row r="82" customFormat="false" ht="15" hidden="false" customHeight="false" outlineLevel="0" collapsed="false">
      <c r="A82" s="0" t="str">
        <f aca="false">IF(code_master!$A82="","",code_master!$A82)</f>
        <v>CV0081</v>
      </c>
      <c r="B82" s="0" t="str">
        <f aca="false">IF($A82="","",code_master!$C82&amp;"")</f>
        <v>수술</v>
      </c>
      <c r="C82" s="0" t="str">
        <f aca="false">IF($A82="","",code_master!$B82&amp;"")</f>
        <v>질병수술비(비갱신형)</v>
      </c>
      <c r="D82" s="30" t="n">
        <f aca="false">IF($A82="","",SUMIFS(raw_data!$H:$H,raw_data!$A:$A,"&gt;="&amp;UY_START,raw_data!$A:$A,"&lt;="&amp;BASE_YM,raw_data!$B:$B,"&lt;="&amp;BASE_YM,raw_data!$G:$G,$A82))</f>
        <v>92016467</v>
      </c>
      <c r="E82" s="30" t="n">
        <f aca="false">IF($A82="","",(SUMIFS(raw_data!$I:$I,raw_data!$A:$A,"&gt;="&amp;UY_START,raw_data!$A:$A,"&lt;="&amp;BASE_YM,raw_data!$B:$B,"&lt;="&amp;BASE_YM,raw_data!$G:$G,$A82)+SUMIFS(raw_data!$J:$J,raw_data!$A:$A,"&gt;="&amp;UY_START,raw_data!$A:$A,"&lt;="&amp;BASE_YM,raw_data!$B:$B,"&lt;="&amp;BASE_YM,raw_data!$G:$G,$A82)))</f>
        <v>42179301</v>
      </c>
      <c r="F82" s="31" t="n">
        <f aca="false">IF(N(D82)=0,"",E82/D82)</f>
        <v>0.458388616463616</v>
      </c>
      <c r="G82" s="30" t="n">
        <f aca="false">IF($A82="","",SUMIFS(raw_data!$H:$H,raw_data!$A:$A,"&gt;="&amp;UY_START_PY,raw_data!$A:$A,"&lt;="&amp;BASE_YM_PY,raw_data!$B:$B,"&lt;="&amp;BASE_YM_PY,raw_data!$G:$G,$A82))</f>
        <v>86198637</v>
      </c>
      <c r="H82" s="30" t="n">
        <f aca="false">IF($A82="","",(SUMIFS(raw_data!$I:$I,raw_data!$A:$A,"&gt;="&amp;UY_START_PY,raw_data!$A:$A,"&lt;="&amp;BASE_YM_PY,raw_data!$B:$B,"&lt;="&amp;BASE_YM_PY,raw_data!$G:$G,$A82)+SUMIFS(raw_data!$J:$J,raw_data!$A:$A,"&gt;="&amp;UY_START_PY,raw_data!$A:$A,"&lt;="&amp;BASE_YM_PY,raw_data!$B:$B,"&lt;="&amp;BASE_YM_PY,raw_data!$G:$G,$A82)))</f>
        <v>38624447</v>
      </c>
      <c r="I82" s="31" t="n">
        <f aca="false">IF(N(G82)=0,"",H82/G82)</f>
        <v>0.448086516727637</v>
      </c>
      <c r="J82" s="32" t="n">
        <f aca="false">IF(N(G82)=0,"",D82/G82-1)</f>
        <v>0.067493294586549</v>
      </c>
      <c r="K82" s="33" t="n">
        <f aca="false">IF(OR(F82="",I82=""),"",F82-I82)</f>
        <v>0.0103020997359793</v>
      </c>
      <c r="L82" s="30" t="n">
        <f aca="false">IF($A82="","",SUMIFS(raw_data!$H:$H,raw_data!$B:$B,BASE_YM,raw_data!$G:$G,$A82))</f>
        <v>34824802</v>
      </c>
      <c r="M82" s="30" t="n">
        <f aca="false">IF($A82="","",(SUMIFS(raw_data!$I:$I,raw_data!$B:$B,BASE_YM,raw_data!$G:$G,$A82)+SUMIFS(raw_data!$J:$J,raw_data!$B:$B,BASE_YM,raw_data!$G:$G,$A82)))</f>
        <v>17266084</v>
      </c>
      <c r="N82" s="31" t="n">
        <f aca="false">IF(N(L82)=0,"",M82/L82)</f>
        <v>0.495798482931791</v>
      </c>
      <c r="O82" s="30" t="n">
        <f aca="false">IF($A82="","",SUMIFS(raw_data!$H:$H,raw_data!$B:$B,BASE_YM_PY,raw_data!$G:$G,$A82))</f>
        <v>34854246</v>
      </c>
      <c r="P82" s="30" t="n">
        <f aca="false">IF($A82="","",(SUMIFS(raw_data!$I:$I,raw_data!$B:$B,BASE_YM_PY,raw_data!$G:$G,$A82)+SUMIFS(raw_data!$J:$J,raw_data!$B:$B,BASE_YM_PY,raw_data!$G:$G,$A82)))</f>
        <v>16279955</v>
      </c>
      <c r="Q82" s="31" t="n">
        <f aca="false">IF(N(O82)=0,"",P82/O82)</f>
        <v>0.467086707312504</v>
      </c>
      <c r="R82" s="32" t="n">
        <f aca="false">IF(N(O82)=0,"",L82/O82-1)</f>
        <v>-0.000844775124385078</v>
      </c>
      <c r="S82" s="33" t="n">
        <f aca="false">IF(OR(N82="",Q82=""),"",N82-Q82)</f>
        <v>0.0287117756192873</v>
      </c>
      <c r="T82" s="38" t="n">
        <f aca="false">IF(N(D82)&gt;0,RANK(D82,D$2:D$1001)+COUNTIF(D$2:D82,D82)-1,"")</f>
        <v>56</v>
      </c>
      <c r="U82" s="40" t="n">
        <f aca="false">IF(N(D82)&gt;0,IF(D82&gt;=LR_MIN_SHARE*SUM(D$2:D$1001),F82,-1),-1)</f>
        <v>0.458388616463616</v>
      </c>
      <c r="V82" s="38" t="n">
        <f aca="false">IF(U82&lt;0,"",RANK(U82,U$2:U$1001)+COUNTIF(U$2:U82,U82)-1)</f>
        <v>260</v>
      </c>
      <c r="W82" s="38" t="n">
        <f aca="false">IF(N(L82)&gt;0,RANK(L82,L$2:L$1001)+COUNTIF(L$2:L82,L82)-1,"")</f>
        <v>60</v>
      </c>
      <c r="X82" s="40" t="n">
        <f aca="false">IF(N(L82)&gt;0,IF(L82&gt;=LR_MIN_SHARE*SUM(L$2:L$1001),N82,-1),-1)</f>
        <v>0.495798482931791</v>
      </c>
      <c r="Y82" s="38" t="n">
        <f aca="false">IF(X82&lt;0,"",RANK(X82,X$2:X$1001)+COUNTIF(X$2:X82,X82)-1)</f>
        <v>280</v>
      </c>
      <c r="AA82" s="0" t="str">
        <f aca="false">IF($A82="","",IF(COUNTIF($B$2:$B82,$B82)=1,1,""))</f>
        <v/>
      </c>
      <c r="AB82" s="0" t="str">
        <f aca="false">IF(AA82=1,SUMIF($B$2:$B$1001,$B82,$D$2:$D$1001),"")</f>
        <v/>
      </c>
      <c r="AC82" s="0" t="str">
        <f aca="false">IF(AA82=1,RANK(AB82,$AB$2:$AB$1001)+COUNTIF($AB$2:$AB82,AB82)-1,"")</f>
        <v/>
      </c>
      <c r="AD82" s="38" t="n">
        <f aca="false">IF($A82="","",COUNTIF(raw_data!$G:$G,$A82))</f>
        <v>40</v>
      </c>
      <c r="AE82" s="38" t="n">
        <f aca="false">IF($A82="","",IF(COUNTIF($A$2:$A$1001,$A82)&gt;1,1,0))</f>
        <v>0</v>
      </c>
    </row>
    <row r="83" customFormat="false" ht="15" hidden="false" customHeight="false" outlineLevel="0" collapsed="false">
      <c r="A83" s="0" t="str">
        <f aca="false">IF(code_master!$A83="","",code_master!$A83)</f>
        <v>CV0082</v>
      </c>
      <c r="B83" s="0" t="str">
        <f aca="false">IF($A83="","",code_master!$C83&amp;"")</f>
        <v>뇌혈관</v>
      </c>
      <c r="C83" s="0" t="str">
        <f aca="false">IF($A83="","",code_master!$B83&amp;"")</f>
        <v>뇌졸중진단비Ⅱ</v>
      </c>
      <c r="D83" s="30" t="n">
        <f aca="false">IF($A83="","",SUMIFS(raw_data!$H:$H,raw_data!$A:$A,"&gt;="&amp;UY_START,raw_data!$A:$A,"&lt;="&amp;BASE_YM,raw_data!$B:$B,"&lt;="&amp;BASE_YM,raw_data!$G:$G,$A83))</f>
        <v>21196763</v>
      </c>
      <c r="E83" s="30" t="n">
        <f aca="false">IF($A83="","",(SUMIFS(raw_data!$I:$I,raw_data!$A:$A,"&gt;="&amp;UY_START,raw_data!$A:$A,"&lt;="&amp;BASE_YM,raw_data!$B:$B,"&lt;="&amp;BASE_YM,raw_data!$G:$G,$A83)+SUMIFS(raw_data!$J:$J,raw_data!$A:$A,"&gt;="&amp;UY_START,raw_data!$A:$A,"&lt;="&amp;BASE_YM,raw_data!$B:$B,"&lt;="&amp;BASE_YM,raw_data!$G:$G,$A83)))</f>
        <v>8266948</v>
      </c>
      <c r="F83" s="31" t="n">
        <f aca="false">IF(N(D83)=0,"",E83/D83)</f>
        <v>0.390009927459207</v>
      </c>
      <c r="G83" s="30" t="n">
        <f aca="false">IF($A83="","",SUMIFS(raw_data!$H:$H,raw_data!$A:$A,"&gt;="&amp;UY_START_PY,raw_data!$A:$A,"&lt;="&amp;BASE_YM_PY,raw_data!$B:$B,"&lt;="&amp;BASE_YM_PY,raw_data!$G:$G,$A83))</f>
        <v>19059104</v>
      </c>
      <c r="H83" s="30" t="n">
        <f aca="false">IF($A83="","",(SUMIFS(raw_data!$I:$I,raw_data!$A:$A,"&gt;="&amp;UY_START_PY,raw_data!$A:$A,"&lt;="&amp;BASE_YM_PY,raw_data!$B:$B,"&lt;="&amp;BASE_YM_PY,raw_data!$G:$G,$A83)+SUMIFS(raw_data!$J:$J,raw_data!$A:$A,"&gt;="&amp;UY_START_PY,raw_data!$A:$A,"&lt;="&amp;BASE_YM_PY,raw_data!$B:$B,"&lt;="&amp;BASE_YM_PY,raw_data!$G:$G,$A83)))</f>
        <v>8341498</v>
      </c>
      <c r="I83" s="31" t="n">
        <f aca="false">IF(N(G83)=0,"",H83/G83)</f>
        <v>0.437664750661941</v>
      </c>
      <c r="J83" s="32" t="n">
        <f aca="false">IF(N(G83)=0,"",D83/G83-1)</f>
        <v>0.112159469826074</v>
      </c>
      <c r="K83" s="33" t="n">
        <f aca="false">IF(OR(F83="",I83=""),"",F83-I83)</f>
        <v>-0.047654823202734</v>
      </c>
      <c r="L83" s="30" t="n">
        <f aca="false">IF($A83="","",SUMIFS(raw_data!$H:$H,raw_data!$B:$B,BASE_YM,raw_data!$G:$G,$A83))</f>
        <v>8621212</v>
      </c>
      <c r="M83" s="30" t="n">
        <f aca="false">IF($A83="","",(SUMIFS(raw_data!$I:$I,raw_data!$B:$B,BASE_YM,raw_data!$G:$G,$A83)+SUMIFS(raw_data!$J:$J,raw_data!$B:$B,BASE_YM,raw_data!$G:$G,$A83)))</f>
        <v>3453032</v>
      </c>
      <c r="N83" s="31" t="n">
        <f aca="false">IF(N(L83)=0,"",M83/L83)</f>
        <v>0.400527443241159</v>
      </c>
      <c r="O83" s="30" t="n">
        <f aca="false">IF($A83="","",SUMIFS(raw_data!$H:$H,raw_data!$B:$B,BASE_YM_PY,raw_data!$G:$G,$A83))</f>
        <v>7774135</v>
      </c>
      <c r="P83" s="30" t="n">
        <f aca="false">IF($A83="","",(SUMIFS(raw_data!$I:$I,raw_data!$B:$B,BASE_YM_PY,raw_data!$G:$G,$A83)+SUMIFS(raw_data!$J:$J,raw_data!$B:$B,BASE_YM_PY,raw_data!$G:$G,$A83)))</f>
        <v>4263196</v>
      </c>
      <c r="Q83" s="31" t="n">
        <f aca="false">IF(N(O83)=0,"",P83/O83)</f>
        <v>0.548382038644814</v>
      </c>
      <c r="R83" s="32" t="n">
        <f aca="false">IF(N(O83)=0,"",L83/O83-1)</f>
        <v>0.10896093263109</v>
      </c>
      <c r="S83" s="33" t="n">
        <f aca="false">IF(OR(N83="",Q83=""),"",N83-Q83)</f>
        <v>-0.147854595403655</v>
      </c>
      <c r="T83" s="38" t="n">
        <f aca="false">IF(N(D83)&gt;0,RANK(D83,D$2:D$1001)+COUNTIF(D$2:D83,D83)-1,"")</f>
        <v>245</v>
      </c>
      <c r="U83" s="40" t="n">
        <f aca="false">IF(N(D83)&gt;0,IF(D83&gt;=LR_MIN_SHARE*SUM(D$2:D$1001),F83,-1),-1)</f>
        <v>0.390009927459207</v>
      </c>
      <c r="V83" s="38" t="n">
        <f aca="false">IF(U83&lt;0,"",RANK(U83,U$2:U$1001)+COUNTIF(U$2:U83,U83)-1)</f>
        <v>303</v>
      </c>
      <c r="W83" s="38" t="n">
        <f aca="false">IF(N(L83)&gt;0,RANK(L83,L$2:L$1001)+COUNTIF(L$2:L83,L83)-1,"")</f>
        <v>240</v>
      </c>
      <c r="X83" s="40" t="n">
        <f aca="false">IF(N(L83)&gt;0,IF(L83&gt;=LR_MIN_SHARE*SUM(L$2:L$1001),N83,-1),-1)</f>
        <v>0.400527443241159</v>
      </c>
      <c r="Y83" s="38" t="n">
        <f aca="false">IF(X83&lt;0,"",RANK(X83,X$2:X$1001)+COUNTIF(X$2:X83,X83)-1)</f>
        <v>331</v>
      </c>
      <c r="AA83" s="0" t="str">
        <f aca="false">IF($A83="","",IF(COUNTIF($B$2:$B83,$B83)=1,1,""))</f>
        <v/>
      </c>
      <c r="AB83" s="0" t="str">
        <f aca="false">IF(AA83=1,SUMIF($B$2:$B$1001,$B83,$D$2:$D$1001),"")</f>
        <v/>
      </c>
      <c r="AC83" s="0" t="str">
        <f aca="false">IF(AA83=1,RANK(AB83,$AB$2:$AB$1001)+COUNTIF($AB$2:$AB83,AB83)-1,"")</f>
        <v/>
      </c>
      <c r="AD83" s="38" t="n">
        <f aca="false">IF($A83="","",COUNTIF(raw_data!$G:$G,$A83))</f>
        <v>40</v>
      </c>
      <c r="AE83" s="38" t="n">
        <f aca="false">IF($A83="","",IF(COUNTIF($A$2:$A$1001,$A83)&gt;1,1,0))</f>
        <v>0</v>
      </c>
    </row>
    <row r="84" customFormat="false" ht="15" hidden="false" customHeight="false" outlineLevel="0" collapsed="false">
      <c r="A84" s="0" t="str">
        <f aca="false">IF(code_master!$A84="","",code_master!$A84)</f>
        <v>CV0083</v>
      </c>
      <c r="B84" s="0" t="str">
        <f aca="false">IF($A84="","",code_master!$C84&amp;"")</f>
        <v>실손의료</v>
      </c>
      <c r="C84" s="0" t="str">
        <f aca="false">IF($A84="","",code_master!$B84&amp;"")</f>
        <v>상해입원실손</v>
      </c>
      <c r="D84" s="30" t="n">
        <f aca="false">IF($A84="","",SUMIFS(raw_data!$H:$H,raw_data!$A:$A,"&gt;="&amp;UY_START,raw_data!$A:$A,"&lt;="&amp;BASE_YM,raw_data!$B:$B,"&lt;="&amp;BASE_YM,raw_data!$G:$G,$A84))</f>
        <v>21884822</v>
      </c>
      <c r="E84" s="30" t="n">
        <f aca="false">IF($A84="","",(SUMIFS(raw_data!$I:$I,raw_data!$A:$A,"&gt;="&amp;UY_START,raw_data!$A:$A,"&lt;="&amp;BASE_YM,raw_data!$B:$B,"&lt;="&amp;BASE_YM,raw_data!$G:$G,$A84)+SUMIFS(raw_data!$J:$J,raw_data!$A:$A,"&gt;="&amp;UY_START,raw_data!$A:$A,"&lt;="&amp;BASE_YM,raw_data!$B:$B,"&lt;="&amp;BASE_YM,raw_data!$G:$G,$A84)))</f>
        <v>17224705</v>
      </c>
      <c r="F84" s="31" t="n">
        <f aca="false">IF(N(D84)=0,"",E84/D84)</f>
        <v>0.787061690517748</v>
      </c>
      <c r="G84" s="30" t="n">
        <f aca="false">IF($A84="","",SUMIFS(raw_data!$H:$H,raw_data!$A:$A,"&gt;="&amp;UY_START_PY,raw_data!$A:$A,"&lt;="&amp;BASE_YM_PY,raw_data!$B:$B,"&lt;="&amp;BASE_YM_PY,raw_data!$G:$G,$A84))</f>
        <v>20369062</v>
      </c>
      <c r="H84" s="30" t="n">
        <f aca="false">IF($A84="","",(SUMIFS(raw_data!$I:$I,raw_data!$A:$A,"&gt;="&amp;UY_START_PY,raw_data!$A:$A,"&lt;="&amp;BASE_YM_PY,raw_data!$B:$B,"&lt;="&amp;BASE_YM_PY,raw_data!$G:$G,$A84)+SUMIFS(raw_data!$J:$J,raw_data!$A:$A,"&gt;="&amp;UY_START_PY,raw_data!$A:$A,"&lt;="&amp;BASE_YM_PY,raw_data!$B:$B,"&lt;="&amp;BASE_YM_PY,raw_data!$G:$G,$A84)))</f>
        <v>12653316</v>
      </c>
      <c r="I84" s="31" t="n">
        <f aca="false">IF(N(G84)=0,"",H84/G84)</f>
        <v>0.621202684738257</v>
      </c>
      <c r="J84" s="32" t="n">
        <f aca="false">IF(N(G84)=0,"",D84/G84-1)</f>
        <v>0.0744148159596156</v>
      </c>
      <c r="K84" s="33" t="n">
        <f aca="false">IF(OR(F84="",I84=""),"",F84-I84)</f>
        <v>0.165859005779491</v>
      </c>
      <c r="L84" s="30" t="n">
        <f aca="false">IF($A84="","",SUMIFS(raw_data!$H:$H,raw_data!$B:$B,BASE_YM,raw_data!$G:$G,$A84))</f>
        <v>8525979</v>
      </c>
      <c r="M84" s="30" t="n">
        <f aca="false">IF($A84="","",(SUMIFS(raw_data!$I:$I,raw_data!$B:$B,BASE_YM,raw_data!$G:$G,$A84)+SUMIFS(raw_data!$J:$J,raw_data!$B:$B,BASE_YM,raw_data!$G:$G,$A84)))</f>
        <v>7317798</v>
      </c>
      <c r="N84" s="31" t="n">
        <f aca="false">IF(N(L84)=0,"",M84/L84)</f>
        <v>0.858294161878654</v>
      </c>
      <c r="O84" s="30" t="n">
        <f aca="false">IF($A84="","",SUMIFS(raw_data!$H:$H,raw_data!$B:$B,BASE_YM_PY,raw_data!$G:$G,$A84))</f>
        <v>7659581</v>
      </c>
      <c r="P84" s="30" t="n">
        <f aca="false">IF($A84="","",(SUMIFS(raw_data!$I:$I,raw_data!$B:$B,BASE_YM_PY,raw_data!$G:$G,$A84)+SUMIFS(raw_data!$J:$J,raw_data!$B:$B,BASE_YM_PY,raw_data!$G:$G,$A84)))</f>
        <v>4639611</v>
      </c>
      <c r="Q84" s="31" t="n">
        <f aca="false">IF(N(O84)=0,"",P84/O84)</f>
        <v>0.605726475116589</v>
      </c>
      <c r="R84" s="32" t="n">
        <f aca="false">IF(N(O84)=0,"",L84/O84-1)</f>
        <v>0.11311297576199</v>
      </c>
      <c r="S84" s="33" t="n">
        <f aca="false">IF(OR(N84="",Q84=""),"",N84-Q84)</f>
        <v>0.252567686762064</v>
      </c>
      <c r="T84" s="38" t="n">
        <f aca="false">IF(N(D84)&gt;0,RANK(D84,D$2:D$1001)+COUNTIF(D$2:D84,D84)-1,"")</f>
        <v>239</v>
      </c>
      <c r="U84" s="40" t="n">
        <f aca="false">IF(N(D84)&gt;0,IF(D84&gt;=LR_MIN_SHARE*SUM(D$2:D$1001),F84,-1),-1)</f>
        <v>0.787061690517748</v>
      </c>
      <c r="V84" s="38" t="n">
        <f aca="false">IF(U84&lt;0,"",RANK(U84,U$2:U$1001)+COUNTIF(U$2:U84,U84)-1)</f>
        <v>58</v>
      </c>
      <c r="W84" s="38" t="n">
        <f aca="false">IF(N(L84)&gt;0,RANK(L84,L$2:L$1001)+COUNTIF(L$2:L84,L84)-1,"")</f>
        <v>245</v>
      </c>
      <c r="X84" s="40" t="n">
        <f aca="false">IF(N(L84)&gt;0,IF(L84&gt;=LR_MIN_SHARE*SUM(L$2:L$1001),N84,-1),-1)</f>
        <v>0.858294161878654</v>
      </c>
      <c r="Y84" s="38" t="n">
        <f aca="false">IF(X84&lt;0,"",RANK(X84,X$2:X$1001)+COUNTIF(X$2:X84,X84)-1)</f>
        <v>77</v>
      </c>
      <c r="AA84" s="0" t="str">
        <f aca="false">IF($A84="","",IF(COUNTIF($B$2:$B84,$B84)=1,1,""))</f>
        <v/>
      </c>
      <c r="AB84" s="0" t="str">
        <f aca="false">IF(AA84=1,SUMIF($B$2:$B$1001,$B84,$D$2:$D$1001),"")</f>
        <v/>
      </c>
      <c r="AC84" s="0" t="str">
        <f aca="false">IF(AA84=1,RANK(AB84,$AB$2:$AB$1001)+COUNTIF($AB$2:$AB84,AB84)-1,"")</f>
        <v/>
      </c>
      <c r="AD84" s="38" t="n">
        <f aca="false">IF($A84="","",COUNTIF(raw_data!$G:$G,$A84))</f>
        <v>40</v>
      </c>
      <c r="AE84" s="38" t="n">
        <f aca="false">IF($A84="","",IF(COUNTIF($A$2:$A$1001,$A84)&gt;1,1,0))</f>
        <v>0</v>
      </c>
    </row>
    <row r="85" customFormat="false" ht="15" hidden="false" customHeight="false" outlineLevel="0" collapsed="false">
      <c r="A85" s="0" t="str">
        <f aca="false">IF(code_master!$A85="","",code_master!$A85)</f>
        <v>CV0084</v>
      </c>
      <c r="B85" s="0" t="str">
        <f aca="false">IF($A85="","",code_master!$C85&amp;"")</f>
        <v>사망</v>
      </c>
      <c r="C85" s="0" t="str">
        <f aca="false">IF($A85="","",code_master!$B85&amp;"")</f>
        <v>일반사망(간편)</v>
      </c>
      <c r="D85" s="30" t="n">
        <f aca="false">IF($A85="","",SUMIFS(raw_data!$H:$H,raw_data!$A:$A,"&gt;="&amp;UY_START,raw_data!$A:$A,"&lt;="&amp;BASE_YM,raw_data!$B:$B,"&lt;="&amp;BASE_YM,raw_data!$G:$G,$A85))</f>
        <v>22904633</v>
      </c>
      <c r="E85" s="30" t="n">
        <f aca="false">IF($A85="","",(SUMIFS(raw_data!$I:$I,raw_data!$A:$A,"&gt;="&amp;UY_START,raw_data!$A:$A,"&lt;="&amp;BASE_YM,raw_data!$B:$B,"&lt;="&amp;BASE_YM,raw_data!$G:$G,$A85)+SUMIFS(raw_data!$J:$J,raw_data!$A:$A,"&gt;="&amp;UY_START,raw_data!$A:$A,"&lt;="&amp;BASE_YM,raw_data!$B:$B,"&lt;="&amp;BASE_YM,raw_data!$G:$G,$A85)))</f>
        <v>13413226</v>
      </c>
      <c r="F85" s="31" t="n">
        <f aca="false">IF(N(D85)=0,"",E85/D85)</f>
        <v>0.58561191528369</v>
      </c>
      <c r="G85" s="30" t="n">
        <f aca="false">IF($A85="","",SUMIFS(raw_data!$H:$H,raw_data!$A:$A,"&gt;="&amp;UY_START_PY,raw_data!$A:$A,"&lt;="&amp;BASE_YM_PY,raw_data!$B:$B,"&lt;="&amp;BASE_YM_PY,raw_data!$G:$G,$A85))</f>
        <v>16198412</v>
      </c>
      <c r="H85" s="30" t="n">
        <f aca="false">IF($A85="","",(SUMIFS(raw_data!$I:$I,raw_data!$A:$A,"&gt;="&amp;UY_START_PY,raw_data!$A:$A,"&lt;="&amp;BASE_YM_PY,raw_data!$B:$B,"&lt;="&amp;BASE_YM_PY,raw_data!$G:$G,$A85)+SUMIFS(raw_data!$J:$J,raw_data!$A:$A,"&gt;="&amp;UY_START_PY,raw_data!$A:$A,"&lt;="&amp;BASE_YM_PY,raw_data!$B:$B,"&lt;="&amp;BASE_YM_PY,raw_data!$G:$G,$A85)))</f>
        <v>9918478</v>
      </c>
      <c r="I85" s="31" t="n">
        <f aca="false">IF(N(G85)=0,"",H85/G85)</f>
        <v>0.612311750065377</v>
      </c>
      <c r="J85" s="32" t="n">
        <f aca="false">IF(N(G85)=0,"",D85/G85-1)</f>
        <v>0.414004841956113</v>
      </c>
      <c r="K85" s="33" t="n">
        <f aca="false">IF(OR(F85="",I85=""),"",F85-I85)</f>
        <v>-0.0266998347816873</v>
      </c>
      <c r="L85" s="30" t="n">
        <f aca="false">IF($A85="","",SUMIFS(raw_data!$H:$H,raw_data!$B:$B,BASE_YM,raw_data!$G:$G,$A85))</f>
        <v>9444831</v>
      </c>
      <c r="M85" s="30" t="n">
        <f aca="false">IF($A85="","",(SUMIFS(raw_data!$I:$I,raw_data!$B:$B,BASE_YM,raw_data!$G:$G,$A85)+SUMIFS(raw_data!$J:$J,raw_data!$B:$B,BASE_YM,raw_data!$G:$G,$A85)))</f>
        <v>6834904</v>
      </c>
      <c r="N85" s="31" t="n">
        <f aca="false">IF(N(L85)=0,"",M85/L85)</f>
        <v>0.723666098419337</v>
      </c>
      <c r="O85" s="30" t="n">
        <f aca="false">IF($A85="","",SUMIFS(raw_data!$H:$H,raw_data!$B:$B,BASE_YM_PY,raw_data!$G:$G,$A85))</f>
        <v>6705634</v>
      </c>
      <c r="P85" s="30" t="n">
        <f aca="false">IF($A85="","",(SUMIFS(raw_data!$I:$I,raw_data!$B:$B,BASE_YM_PY,raw_data!$G:$G,$A85)+SUMIFS(raw_data!$J:$J,raw_data!$B:$B,BASE_YM_PY,raw_data!$G:$G,$A85)))</f>
        <v>4595214</v>
      </c>
      <c r="Q85" s="31" t="n">
        <f aca="false">IF(N(O85)=0,"",P85/O85)</f>
        <v>0.685276589804931</v>
      </c>
      <c r="R85" s="32" t="n">
        <f aca="false">IF(N(O85)=0,"",L85/O85-1)</f>
        <v>0.408491874146427</v>
      </c>
      <c r="S85" s="33" t="n">
        <f aca="false">IF(OR(N85="",Q85=""),"",N85-Q85)</f>
        <v>0.0383895086144053</v>
      </c>
      <c r="T85" s="38" t="n">
        <f aca="false">IF(N(D85)&gt;0,RANK(D85,D$2:D$1001)+COUNTIF(D$2:D85,D85)-1,"")</f>
        <v>231</v>
      </c>
      <c r="U85" s="40" t="n">
        <f aca="false">IF(N(D85)&gt;0,IF(D85&gt;=LR_MIN_SHARE*SUM(D$2:D$1001),F85,-1),-1)</f>
        <v>0.58561191528369</v>
      </c>
      <c r="V85" s="38" t="n">
        <f aca="false">IF(U85&lt;0,"",RANK(U85,U$2:U$1001)+COUNTIF(U$2:U85,U85)-1)</f>
        <v>159</v>
      </c>
      <c r="W85" s="38" t="n">
        <f aca="false">IF(N(L85)&gt;0,RANK(L85,L$2:L$1001)+COUNTIF(L$2:L85,L85)-1,"")</f>
        <v>226</v>
      </c>
      <c r="X85" s="40" t="n">
        <f aca="false">IF(N(L85)&gt;0,IF(L85&gt;=LR_MIN_SHARE*SUM(L$2:L$1001),N85,-1),-1)</f>
        <v>0.723666098419337</v>
      </c>
      <c r="Y85" s="38" t="n">
        <f aca="false">IF(X85&lt;0,"",RANK(X85,X$2:X$1001)+COUNTIF(X$2:X85,X85)-1)</f>
        <v>141</v>
      </c>
      <c r="AA85" s="0" t="str">
        <f aca="false">IF($A85="","",IF(COUNTIF($B$2:$B85,$B85)=1,1,""))</f>
        <v/>
      </c>
      <c r="AB85" s="0" t="str">
        <f aca="false">IF(AA85=1,SUMIF($B$2:$B$1001,$B85,$D$2:$D$1001),"")</f>
        <v/>
      </c>
      <c r="AC85" s="0" t="str">
        <f aca="false">IF(AA85=1,RANK(AB85,$AB$2:$AB$1001)+COUNTIF($AB$2:$AB85,AB85)-1,"")</f>
        <v/>
      </c>
      <c r="AD85" s="38" t="n">
        <f aca="false">IF($A85="","",COUNTIF(raw_data!$G:$G,$A85))</f>
        <v>40</v>
      </c>
      <c r="AE85" s="38" t="n">
        <f aca="false">IF($A85="","",IF(COUNTIF($A$2:$A$1001,$A85)&gt;1,1,0))</f>
        <v>0</v>
      </c>
    </row>
    <row r="86" customFormat="false" ht="15" hidden="false" customHeight="false" outlineLevel="0" collapsed="false">
      <c r="A86" s="0" t="str">
        <f aca="false">IF(code_master!$A86="","",code_master!$A86)</f>
        <v>CV0085</v>
      </c>
      <c r="B86" s="0" t="str">
        <f aca="false">IF($A86="","",code_master!$C86&amp;"")</f>
        <v>사망</v>
      </c>
      <c r="C86" s="0" t="str">
        <f aca="false">IF($A86="","",code_master!$B86&amp;"")</f>
        <v>상해사망Ⅱ</v>
      </c>
      <c r="D86" s="30" t="n">
        <f aca="false">IF($A86="","",SUMIFS(raw_data!$H:$H,raw_data!$A:$A,"&gt;="&amp;UY_START,raw_data!$A:$A,"&lt;="&amp;BASE_YM,raw_data!$B:$B,"&lt;="&amp;BASE_YM,raw_data!$G:$G,$A86))</f>
        <v>21432363</v>
      </c>
      <c r="E86" s="30" t="n">
        <f aca="false">IF($A86="","",(SUMIFS(raw_data!$I:$I,raw_data!$A:$A,"&gt;="&amp;UY_START,raw_data!$A:$A,"&lt;="&amp;BASE_YM,raw_data!$B:$B,"&lt;="&amp;BASE_YM,raw_data!$G:$G,$A86)+SUMIFS(raw_data!$J:$J,raw_data!$A:$A,"&gt;="&amp;UY_START,raw_data!$A:$A,"&lt;="&amp;BASE_YM,raw_data!$B:$B,"&lt;="&amp;BASE_YM,raw_data!$G:$G,$A86)))</f>
        <v>8281565</v>
      </c>
      <c r="F86" s="31" t="n">
        <f aca="false">IF(N(D86)=0,"",E86/D86)</f>
        <v>0.386404662892281</v>
      </c>
      <c r="G86" s="30" t="n">
        <f aca="false">IF($A86="","",SUMIFS(raw_data!$H:$H,raw_data!$A:$A,"&gt;="&amp;UY_START_PY,raw_data!$A:$A,"&lt;="&amp;BASE_YM_PY,raw_data!$B:$B,"&lt;="&amp;BASE_YM_PY,raw_data!$G:$G,$A86))</f>
        <v>18529065</v>
      </c>
      <c r="H86" s="30" t="n">
        <f aca="false">IF($A86="","",(SUMIFS(raw_data!$I:$I,raw_data!$A:$A,"&gt;="&amp;UY_START_PY,raw_data!$A:$A,"&lt;="&amp;BASE_YM_PY,raw_data!$B:$B,"&lt;="&amp;BASE_YM_PY,raw_data!$G:$G,$A86)+SUMIFS(raw_data!$J:$J,raw_data!$A:$A,"&gt;="&amp;UY_START_PY,raw_data!$A:$A,"&lt;="&amp;BASE_YM_PY,raw_data!$B:$B,"&lt;="&amp;BASE_YM_PY,raw_data!$G:$G,$A86)))</f>
        <v>6003395</v>
      </c>
      <c r="I86" s="31" t="n">
        <f aca="false">IF(N(G86)=0,"",H86/G86)</f>
        <v>0.323998809438037</v>
      </c>
      <c r="J86" s="32" t="n">
        <f aca="false">IF(N(G86)=0,"",D86/G86-1)</f>
        <v>0.156688856129546</v>
      </c>
      <c r="K86" s="33" t="n">
        <f aca="false">IF(OR(F86="",I86=""),"",F86-I86)</f>
        <v>0.0624058534542442</v>
      </c>
      <c r="L86" s="30" t="n">
        <f aca="false">IF($A86="","",SUMIFS(raw_data!$H:$H,raw_data!$B:$B,BASE_YM,raw_data!$G:$G,$A86))</f>
        <v>9093086</v>
      </c>
      <c r="M86" s="30" t="n">
        <f aca="false">IF($A86="","",(SUMIFS(raw_data!$I:$I,raw_data!$B:$B,BASE_YM,raw_data!$G:$G,$A86)+SUMIFS(raw_data!$J:$J,raw_data!$B:$B,BASE_YM,raw_data!$G:$G,$A86)))</f>
        <v>3785624</v>
      </c>
      <c r="N86" s="31" t="n">
        <f aca="false">IF(N(L86)=0,"",M86/L86)</f>
        <v>0.416318948264649</v>
      </c>
      <c r="O86" s="30" t="n">
        <f aca="false">IF($A86="","",SUMIFS(raw_data!$H:$H,raw_data!$B:$B,BASE_YM_PY,raw_data!$G:$G,$A86))</f>
        <v>7932554</v>
      </c>
      <c r="P86" s="30" t="n">
        <f aca="false">IF($A86="","",(SUMIFS(raw_data!$I:$I,raw_data!$B:$B,BASE_YM_PY,raw_data!$G:$G,$A86)+SUMIFS(raw_data!$J:$J,raw_data!$B:$B,BASE_YM_PY,raw_data!$G:$G,$A86)))</f>
        <v>3057075</v>
      </c>
      <c r="Q86" s="31" t="n">
        <f aca="false">IF(N(O86)=0,"",P86/O86)</f>
        <v>0.385383446491508</v>
      </c>
      <c r="R86" s="32" t="n">
        <f aca="false">IF(N(O86)=0,"",L86/O86-1)</f>
        <v>0.146299918033965</v>
      </c>
      <c r="S86" s="33" t="n">
        <f aca="false">IF(OR(N86="",Q86=""),"",N86-Q86)</f>
        <v>0.0309355017731403</v>
      </c>
      <c r="T86" s="38" t="n">
        <f aca="false">IF(N(D86)&gt;0,RANK(D86,D$2:D$1001)+COUNTIF(D$2:D86,D86)-1,"")</f>
        <v>244</v>
      </c>
      <c r="U86" s="40" t="n">
        <f aca="false">IF(N(D86)&gt;0,IF(D86&gt;=LR_MIN_SHARE*SUM(D$2:D$1001),F86,-1),-1)</f>
        <v>0.386404662892281</v>
      </c>
      <c r="V86" s="38" t="n">
        <f aca="false">IF(U86&lt;0,"",RANK(U86,U$2:U$1001)+COUNTIF(U$2:U86,U86)-1)</f>
        <v>305</v>
      </c>
      <c r="W86" s="38" t="n">
        <f aca="false">IF(N(L86)&gt;0,RANK(L86,L$2:L$1001)+COUNTIF(L$2:L86,L86)-1,"")</f>
        <v>235</v>
      </c>
      <c r="X86" s="40" t="n">
        <f aca="false">IF(N(L86)&gt;0,IF(L86&gt;=LR_MIN_SHARE*SUM(L$2:L$1001),N86,-1),-1)</f>
        <v>0.416318948264649</v>
      </c>
      <c r="Y86" s="38" t="n">
        <f aca="false">IF(X86&lt;0,"",RANK(X86,X$2:X$1001)+COUNTIF(X$2:X86,X86)-1)</f>
        <v>320</v>
      </c>
      <c r="AA86" s="0" t="str">
        <f aca="false">IF($A86="","",IF(COUNTIF($B$2:$B86,$B86)=1,1,""))</f>
        <v/>
      </c>
      <c r="AB86" s="0" t="str">
        <f aca="false">IF(AA86=1,SUMIF($B$2:$B$1001,$B86,$D$2:$D$1001),"")</f>
        <v/>
      </c>
      <c r="AC86" s="0" t="str">
        <f aca="false">IF(AA86=1,RANK(AB86,$AB$2:$AB$1001)+COUNTIF($AB$2:$AB86,AB86)-1,"")</f>
        <v/>
      </c>
      <c r="AD86" s="38" t="n">
        <f aca="false">IF($A86="","",COUNTIF(raw_data!$G:$G,$A86))</f>
        <v>40</v>
      </c>
      <c r="AE86" s="38" t="n">
        <f aca="false">IF($A86="","",IF(COUNTIF($A$2:$A$1001,$A86)&gt;1,1,0))</f>
        <v>0</v>
      </c>
    </row>
    <row r="87" customFormat="false" ht="15" hidden="false" customHeight="false" outlineLevel="0" collapsed="false">
      <c r="A87" s="0" t="str">
        <f aca="false">IF(code_master!$A87="","",code_master!$A87)</f>
        <v>CV0086</v>
      </c>
      <c r="B87" s="0" t="str">
        <f aca="false">IF($A87="","",code_master!$C87&amp;"")</f>
        <v>사망</v>
      </c>
      <c r="C87" s="0" t="str">
        <f aca="false">IF($A87="","",code_master!$B87&amp;"")</f>
        <v>질병사망(20년만기)</v>
      </c>
      <c r="D87" s="30" t="n">
        <f aca="false">IF($A87="","",SUMIFS(raw_data!$H:$H,raw_data!$A:$A,"&gt;="&amp;UY_START,raw_data!$A:$A,"&lt;="&amp;BASE_YM,raw_data!$B:$B,"&lt;="&amp;BASE_YM,raw_data!$G:$G,$A87))</f>
        <v>156513392</v>
      </c>
      <c r="E87" s="30" t="n">
        <f aca="false">IF($A87="","",(SUMIFS(raw_data!$I:$I,raw_data!$A:$A,"&gt;="&amp;UY_START,raw_data!$A:$A,"&lt;="&amp;BASE_YM,raw_data!$B:$B,"&lt;="&amp;BASE_YM,raw_data!$G:$G,$A87)+SUMIFS(raw_data!$J:$J,raw_data!$A:$A,"&gt;="&amp;UY_START,raw_data!$A:$A,"&lt;="&amp;BASE_YM,raw_data!$B:$B,"&lt;="&amp;BASE_YM,raw_data!$G:$G,$A87)))</f>
        <v>77881125</v>
      </c>
      <c r="F87" s="31" t="n">
        <f aca="false">IF(N(D87)=0,"",E87/D87)</f>
        <v>0.49760039064261</v>
      </c>
      <c r="G87" s="30" t="n">
        <f aca="false">IF($A87="","",SUMIFS(raw_data!$H:$H,raw_data!$A:$A,"&gt;="&amp;UY_START_PY,raw_data!$A:$A,"&lt;="&amp;BASE_YM_PY,raw_data!$B:$B,"&lt;="&amp;BASE_YM_PY,raw_data!$G:$G,$A87))</f>
        <v>136704048</v>
      </c>
      <c r="H87" s="30" t="n">
        <f aca="false">IF($A87="","",(SUMIFS(raw_data!$I:$I,raw_data!$A:$A,"&gt;="&amp;UY_START_PY,raw_data!$A:$A,"&lt;="&amp;BASE_YM_PY,raw_data!$B:$B,"&lt;="&amp;BASE_YM_PY,raw_data!$G:$G,$A87)+SUMIFS(raw_data!$J:$J,raw_data!$A:$A,"&gt;="&amp;UY_START_PY,raw_data!$A:$A,"&lt;="&amp;BASE_YM_PY,raw_data!$B:$B,"&lt;="&amp;BASE_YM_PY,raw_data!$G:$G,$A87)))</f>
        <v>64053313</v>
      </c>
      <c r="I87" s="31" t="n">
        <f aca="false">IF(N(G87)=0,"",H87/G87)</f>
        <v>0.468554618075392</v>
      </c>
      <c r="J87" s="32" t="n">
        <f aca="false">IF(N(G87)=0,"",D87/G87-1)</f>
        <v>0.144906784325801</v>
      </c>
      <c r="K87" s="33" t="n">
        <f aca="false">IF(OR(F87="",I87=""),"",F87-I87)</f>
        <v>0.0290457725672187</v>
      </c>
      <c r="L87" s="30" t="n">
        <f aca="false">IF($A87="","",SUMIFS(raw_data!$H:$H,raw_data!$B:$B,BASE_YM,raw_data!$G:$G,$A87))</f>
        <v>64422297</v>
      </c>
      <c r="M87" s="30" t="n">
        <f aca="false">IF($A87="","",(SUMIFS(raw_data!$I:$I,raw_data!$B:$B,BASE_YM,raw_data!$G:$G,$A87)+SUMIFS(raw_data!$J:$J,raw_data!$B:$B,BASE_YM,raw_data!$G:$G,$A87)))</f>
        <v>34340284</v>
      </c>
      <c r="N87" s="31" t="n">
        <f aca="false">IF(N(L87)=0,"",M87/L87)</f>
        <v>0.533049667570841</v>
      </c>
      <c r="O87" s="30" t="n">
        <f aca="false">IF($A87="","",SUMIFS(raw_data!$H:$H,raw_data!$B:$B,BASE_YM_PY,raw_data!$G:$G,$A87))</f>
        <v>53844119</v>
      </c>
      <c r="P87" s="30" t="n">
        <f aca="false">IF($A87="","",(SUMIFS(raw_data!$I:$I,raw_data!$B:$B,BASE_YM_PY,raw_data!$G:$G,$A87)+SUMIFS(raw_data!$J:$J,raw_data!$B:$B,BASE_YM_PY,raw_data!$G:$G,$A87)))</f>
        <v>27555833</v>
      </c>
      <c r="Q87" s="31" t="n">
        <f aca="false">IF(N(O87)=0,"",P87/O87)</f>
        <v>0.51177052409382</v>
      </c>
      <c r="R87" s="32" t="n">
        <f aca="false">IF(N(O87)=0,"",L87/O87-1)</f>
        <v>0.196459301339855</v>
      </c>
      <c r="S87" s="33" t="n">
        <f aca="false">IF(OR(N87="",Q87=""),"",N87-Q87)</f>
        <v>0.0212791434770213</v>
      </c>
      <c r="T87" s="38" t="n">
        <f aca="false">IF(N(D87)&gt;0,RANK(D87,D$2:D$1001)+COUNTIF(D$2:D87,D87)-1,"")</f>
        <v>20</v>
      </c>
      <c r="U87" s="40" t="n">
        <f aca="false">IF(N(D87)&gt;0,IF(D87&gt;=LR_MIN_SHARE*SUM(D$2:D$1001),F87,-1),-1)</f>
        <v>0.49760039064261</v>
      </c>
      <c r="V87" s="38" t="n">
        <f aca="false">IF(U87&lt;0,"",RANK(U87,U$2:U$1001)+COUNTIF(U$2:U87,U87)-1)</f>
        <v>229</v>
      </c>
      <c r="W87" s="38" t="n">
        <f aca="false">IF(N(L87)&gt;0,RANK(L87,L$2:L$1001)+COUNTIF(L$2:L87,L87)-1,"")</f>
        <v>21</v>
      </c>
      <c r="X87" s="40" t="n">
        <f aca="false">IF(N(L87)&gt;0,IF(L87&gt;=LR_MIN_SHARE*SUM(L$2:L$1001),N87,-1),-1)</f>
        <v>0.533049667570841</v>
      </c>
      <c r="Y87" s="38" t="n">
        <f aca="false">IF(X87&lt;0,"",RANK(X87,X$2:X$1001)+COUNTIF(X$2:X87,X87)-1)</f>
        <v>259</v>
      </c>
      <c r="AA87" s="0" t="str">
        <f aca="false">IF($A87="","",IF(COUNTIF($B$2:$B87,$B87)=1,1,""))</f>
        <v/>
      </c>
      <c r="AB87" s="0" t="str">
        <f aca="false">IF(AA87=1,SUMIF($B$2:$B$1001,$B87,$D$2:$D$1001),"")</f>
        <v/>
      </c>
      <c r="AC87" s="0" t="str">
        <f aca="false">IF(AA87=1,RANK(AB87,$AB$2:$AB$1001)+COUNTIF($AB$2:$AB87,AB87)-1,"")</f>
        <v/>
      </c>
      <c r="AD87" s="38" t="n">
        <f aca="false">IF($A87="","",COUNTIF(raw_data!$G:$G,$A87))</f>
        <v>40</v>
      </c>
      <c r="AE87" s="38" t="n">
        <f aca="false">IF($A87="","",IF(COUNTIF($A$2:$A$1001,$A87)&gt;1,1,0))</f>
        <v>0</v>
      </c>
    </row>
    <row r="88" customFormat="false" ht="15" hidden="false" customHeight="false" outlineLevel="0" collapsed="false">
      <c r="A88" s="0" t="str">
        <f aca="false">IF(code_master!$A88="","",code_master!$A88)</f>
        <v>CV0087</v>
      </c>
      <c r="B88" s="0" t="str">
        <f aca="false">IF($A88="","",code_master!$C88&amp;"")</f>
        <v>입원</v>
      </c>
      <c r="C88" s="0" t="str">
        <f aca="false">IF($A88="","",code_master!$B88&amp;"")</f>
        <v>상해입원일당Ⅱ</v>
      </c>
      <c r="D88" s="30" t="n">
        <f aca="false">IF($A88="","",SUMIFS(raw_data!$H:$H,raw_data!$A:$A,"&gt;="&amp;UY_START,raw_data!$A:$A,"&lt;="&amp;BASE_YM,raw_data!$B:$B,"&lt;="&amp;BASE_YM,raw_data!$G:$G,$A88))</f>
        <v>965248</v>
      </c>
      <c r="E88" s="30" t="n">
        <f aca="false">IF($A88="","",(SUMIFS(raw_data!$I:$I,raw_data!$A:$A,"&gt;="&amp;UY_START,raw_data!$A:$A,"&lt;="&amp;BASE_YM,raw_data!$B:$B,"&lt;="&amp;BASE_YM,raw_data!$G:$G,$A88)+SUMIFS(raw_data!$J:$J,raw_data!$A:$A,"&gt;="&amp;UY_START,raw_data!$A:$A,"&lt;="&amp;BASE_YM,raw_data!$B:$B,"&lt;="&amp;BASE_YM,raw_data!$G:$G,$A88)))</f>
        <v>523109</v>
      </c>
      <c r="F88" s="31" t="n">
        <f aca="false">IF(N(D88)=0,"",E88/D88)</f>
        <v>0.541942588847633</v>
      </c>
      <c r="G88" s="30" t="n">
        <f aca="false">IF($A88="","",SUMIFS(raw_data!$H:$H,raw_data!$A:$A,"&gt;="&amp;UY_START_PY,raw_data!$A:$A,"&lt;="&amp;BASE_YM_PY,raw_data!$B:$B,"&lt;="&amp;BASE_YM_PY,raw_data!$G:$G,$A88))</f>
        <v>1006941</v>
      </c>
      <c r="H88" s="30" t="n">
        <f aca="false">IF($A88="","",(SUMIFS(raw_data!$I:$I,raw_data!$A:$A,"&gt;="&amp;UY_START_PY,raw_data!$A:$A,"&lt;="&amp;BASE_YM_PY,raw_data!$B:$B,"&lt;="&amp;BASE_YM_PY,raw_data!$G:$G,$A88)+SUMIFS(raw_data!$J:$J,raw_data!$A:$A,"&gt;="&amp;UY_START_PY,raw_data!$A:$A,"&lt;="&amp;BASE_YM_PY,raw_data!$B:$B,"&lt;="&amp;BASE_YM_PY,raw_data!$G:$G,$A88)))</f>
        <v>651088</v>
      </c>
      <c r="I88" s="31" t="n">
        <f aca="false">IF(N(G88)=0,"",H88/G88)</f>
        <v>0.646599949748794</v>
      </c>
      <c r="J88" s="32" t="n">
        <f aca="false">IF(N(G88)=0,"",D88/G88-1)</f>
        <v>-0.0414056037046858</v>
      </c>
      <c r="K88" s="33" t="n">
        <f aca="false">IF(OR(F88="",I88=""),"",F88-I88)</f>
        <v>-0.104657360901161</v>
      </c>
      <c r="L88" s="30" t="n">
        <f aca="false">IF($A88="","",SUMIFS(raw_data!$H:$H,raw_data!$B:$B,BASE_YM,raw_data!$G:$G,$A88))</f>
        <v>383802</v>
      </c>
      <c r="M88" s="30" t="n">
        <f aca="false">IF($A88="","",(SUMIFS(raw_data!$I:$I,raw_data!$B:$B,BASE_YM,raw_data!$G:$G,$A88)+SUMIFS(raw_data!$J:$J,raw_data!$B:$B,BASE_YM,raw_data!$G:$G,$A88)))</f>
        <v>227247</v>
      </c>
      <c r="N88" s="31" t="n">
        <f aca="false">IF(N(L88)=0,"",M88/L88)</f>
        <v>0.592094361154971</v>
      </c>
      <c r="O88" s="30" t="n">
        <f aca="false">IF($A88="","",SUMIFS(raw_data!$H:$H,raw_data!$B:$B,BASE_YM_PY,raw_data!$G:$G,$A88))</f>
        <v>429625</v>
      </c>
      <c r="P88" s="30" t="n">
        <f aca="false">IF($A88="","",(SUMIFS(raw_data!$I:$I,raw_data!$B:$B,BASE_YM_PY,raw_data!$G:$G,$A88)+SUMIFS(raw_data!$J:$J,raw_data!$B:$B,BASE_YM_PY,raw_data!$G:$G,$A88)))</f>
        <v>318914</v>
      </c>
      <c r="Q88" s="31" t="n">
        <f aca="false">IF(N(O88)=0,"",P88/O88)</f>
        <v>0.742307826592959</v>
      </c>
      <c r="R88" s="32" t="n">
        <f aca="false">IF(N(O88)=0,"",L88/O88-1)</f>
        <v>-0.106658132091941</v>
      </c>
      <c r="S88" s="33" t="n">
        <f aca="false">IF(OR(N88="",Q88=""),"",N88-Q88)</f>
        <v>-0.150213465437989</v>
      </c>
      <c r="T88" s="38" t="n">
        <f aca="false">IF(N(D88)&gt;0,RANK(D88,D$2:D$1001)+COUNTIF(D$2:D88,D88)-1,"")</f>
        <v>539</v>
      </c>
      <c r="U88" s="38" t="n">
        <f aca="false">IF(N(D88)&gt;0,IF(D88&gt;=LR_MIN_SHARE*SUM(D$2:D$1001),F88,-1),-1)</f>
        <v>-1</v>
      </c>
      <c r="V88" s="0" t="str">
        <f aca="false">IF(U88&lt;0,"",RANK(U88,U$2:U$1001)+COUNTIF(U$2:U88,U88)-1)</f>
        <v/>
      </c>
      <c r="W88" s="38" t="n">
        <f aca="false">IF(N(L88)&gt;0,RANK(L88,L$2:L$1001)+COUNTIF(L$2:L88,L88)-1,"")</f>
        <v>539</v>
      </c>
      <c r="X88" s="38" t="n">
        <f aca="false">IF(N(L88)&gt;0,IF(L88&gt;=LR_MIN_SHARE*SUM(L$2:L$1001),N88,-1),-1)</f>
        <v>-1</v>
      </c>
      <c r="Y88" s="0" t="str">
        <f aca="false">IF(X88&lt;0,"",RANK(X88,X$2:X$1001)+COUNTIF(X$2:X88,X88)-1)</f>
        <v/>
      </c>
      <c r="AA88" s="0" t="str">
        <f aca="false">IF($A88="","",IF(COUNTIF($B$2:$B88,$B88)=1,1,""))</f>
        <v/>
      </c>
      <c r="AB88" s="0" t="str">
        <f aca="false">IF(AA88=1,SUMIF($B$2:$B$1001,$B88,$D$2:$D$1001),"")</f>
        <v/>
      </c>
      <c r="AC88" s="0" t="str">
        <f aca="false">IF(AA88=1,RANK(AB88,$AB$2:$AB$1001)+COUNTIF($AB$2:$AB88,AB88)-1,"")</f>
        <v/>
      </c>
      <c r="AD88" s="38" t="n">
        <f aca="false">IF($A88="","",COUNTIF(raw_data!$G:$G,$A88))</f>
        <v>40</v>
      </c>
      <c r="AE88" s="38" t="n">
        <f aca="false">IF($A88="","",IF(COUNTIF($A$2:$A$1001,$A88)&gt;1,1,0))</f>
        <v>0</v>
      </c>
    </row>
    <row r="89" customFormat="false" ht="15" hidden="false" customHeight="false" outlineLevel="0" collapsed="false">
      <c r="A89" s="0" t="str">
        <f aca="false">IF(code_master!$A89="","",code_master!$A89)</f>
        <v>CV0088</v>
      </c>
      <c r="B89" s="0" t="str">
        <f aca="false">IF($A89="","",code_master!$C89&amp;"")</f>
        <v>뇌혈관</v>
      </c>
      <c r="C89" s="0" t="str">
        <f aca="false">IF($A89="","",code_master!$B89&amp;"")</f>
        <v>뇌졸중진단비</v>
      </c>
      <c r="D89" s="30" t="n">
        <f aca="false">IF($A89="","",SUMIFS(raw_data!$H:$H,raw_data!$A:$A,"&gt;="&amp;UY_START,raw_data!$A:$A,"&lt;="&amp;BASE_YM,raw_data!$B:$B,"&lt;="&amp;BASE_YM,raw_data!$G:$G,$A89))</f>
        <v>1466011</v>
      </c>
      <c r="E89" s="30" t="n">
        <f aca="false">IF($A89="","",(SUMIFS(raw_data!$I:$I,raw_data!$A:$A,"&gt;="&amp;UY_START,raw_data!$A:$A,"&lt;="&amp;BASE_YM,raw_data!$B:$B,"&lt;="&amp;BASE_YM,raw_data!$G:$G,$A89)+SUMIFS(raw_data!$J:$J,raw_data!$A:$A,"&gt;="&amp;UY_START,raw_data!$A:$A,"&lt;="&amp;BASE_YM,raw_data!$B:$B,"&lt;="&amp;BASE_YM,raw_data!$G:$G,$A89)))</f>
        <v>628983</v>
      </c>
      <c r="F89" s="31" t="n">
        <f aca="false">IF(N(D89)=0,"",E89/D89)</f>
        <v>0.429043847556396</v>
      </c>
      <c r="G89" s="30" t="n">
        <f aca="false">IF($A89="","",SUMIFS(raw_data!$H:$H,raw_data!$A:$A,"&gt;="&amp;UY_START_PY,raw_data!$A:$A,"&lt;="&amp;BASE_YM_PY,raw_data!$B:$B,"&lt;="&amp;BASE_YM_PY,raw_data!$G:$G,$A89))</f>
        <v>1503306</v>
      </c>
      <c r="H89" s="30" t="n">
        <f aca="false">IF($A89="","",(SUMIFS(raw_data!$I:$I,raw_data!$A:$A,"&gt;="&amp;UY_START_PY,raw_data!$A:$A,"&lt;="&amp;BASE_YM_PY,raw_data!$B:$B,"&lt;="&amp;BASE_YM_PY,raw_data!$G:$G,$A89)+SUMIFS(raw_data!$J:$J,raw_data!$A:$A,"&gt;="&amp;UY_START_PY,raw_data!$A:$A,"&lt;="&amp;BASE_YM_PY,raw_data!$B:$B,"&lt;="&amp;BASE_YM_PY,raw_data!$G:$G,$A89)))</f>
        <v>932996</v>
      </c>
      <c r="I89" s="31" t="n">
        <f aca="false">IF(N(G89)=0,"",H89/G89)</f>
        <v>0.620629465990291</v>
      </c>
      <c r="J89" s="32" t="n">
        <f aca="false">IF(N(G89)=0,"",D89/G89-1)</f>
        <v>-0.0248086550575865</v>
      </c>
      <c r="K89" s="33" t="n">
        <f aca="false">IF(OR(F89="",I89=""),"",F89-I89)</f>
        <v>-0.191585618433895</v>
      </c>
      <c r="L89" s="30" t="n">
        <f aca="false">IF($A89="","",SUMIFS(raw_data!$H:$H,raw_data!$B:$B,BASE_YM,raw_data!$G:$G,$A89))</f>
        <v>590113</v>
      </c>
      <c r="M89" s="30" t="n">
        <f aca="false">IF($A89="","",(SUMIFS(raw_data!$I:$I,raw_data!$B:$B,BASE_YM,raw_data!$G:$G,$A89)+SUMIFS(raw_data!$J:$J,raw_data!$B:$B,BASE_YM,raw_data!$G:$G,$A89)))</f>
        <v>279883</v>
      </c>
      <c r="N89" s="31" t="n">
        <f aca="false">IF(N(L89)=0,"",M89/L89)</f>
        <v>0.474287128058524</v>
      </c>
      <c r="O89" s="30" t="n">
        <f aca="false">IF($A89="","",SUMIFS(raw_data!$H:$H,raw_data!$B:$B,BASE_YM_PY,raw_data!$G:$G,$A89))</f>
        <v>593496</v>
      </c>
      <c r="P89" s="30" t="n">
        <f aca="false">IF($A89="","",(SUMIFS(raw_data!$I:$I,raw_data!$B:$B,BASE_YM_PY,raw_data!$G:$G,$A89)+SUMIFS(raw_data!$J:$J,raw_data!$B:$B,BASE_YM_PY,raw_data!$G:$G,$A89)))</f>
        <v>461283</v>
      </c>
      <c r="Q89" s="31" t="n">
        <f aca="false">IF(N(O89)=0,"",P89/O89)</f>
        <v>0.777230175098063</v>
      </c>
      <c r="R89" s="32" t="n">
        <f aca="false">IF(N(O89)=0,"",L89/O89-1)</f>
        <v>-0.00570012266300024</v>
      </c>
      <c r="S89" s="33" t="n">
        <f aca="false">IF(OR(N89="",Q89=""),"",N89-Q89)</f>
        <v>-0.302943047039539</v>
      </c>
      <c r="T89" s="38" t="n">
        <f aca="false">IF(N(D89)&gt;0,RANK(D89,D$2:D$1001)+COUNTIF(D$2:D89,D89)-1,"")</f>
        <v>529</v>
      </c>
      <c r="U89" s="38" t="n">
        <f aca="false">IF(N(D89)&gt;0,IF(D89&gt;=LR_MIN_SHARE*SUM(D$2:D$1001),F89,-1),-1)</f>
        <v>-1</v>
      </c>
      <c r="V89" s="0" t="str">
        <f aca="false">IF(U89&lt;0,"",RANK(U89,U$2:U$1001)+COUNTIF(U$2:U89,U89)-1)</f>
        <v/>
      </c>
      <c r="W89" s="38" t="n">
        <f aca="false">IF(N(L89)&gt;0,RANK(L89,L$2:L$1001)+COUNTIF(L$2:L89,L89)-1,"")</f>
        <v>529</v>
      </c>
      <c r="X89" s="38" t="n">
        <f aca="false">IF(N(L89)&gt;0,IF(L89&gt;=LR_MIN_SHARE*SUM(L$2:L$1001),N89,-1),-1)</f>
        <v>-1</v>
      </c>
      <c r="Y89" s="0" t="str">
        <f aca="false">IF(X89&lt;0,"",RANK(X89,X$2:X$1001)+COUNTIF(X$2:X89,X89)-1)</f>
        <v/>
      </c>
      <c r="AA89" s="0" t="str">
        <f aca="false">IF($A89="","",IF(COUNTIF($B$2:$B89,$B89)=1,1,""))</f>
        <v/>
      </c>
      <c r="AB89" s="0" t="str">
        <f aca="false">IF(AA89=1,SUMIF($B$2:$B$1001,$B89,$D$2:$D$1001),"")</f>
        <v/>
      </c>
      <c r="AC89" s="0" t="str">
        <f aca="false">IF(AA89=1,RANK(AB89,$AB$2:$AB$1001)+COUNTIF($AB$2:$AB89,AB89)-1,"")</f>
        <v/>
      </c>
      <c r="AD89" s="38" t="n">
        <f aca="false">IF($A89="","",COUNTIF(raw_data!$G:$G,$A89))</f>
        <v>40</v>
      </c>
      <c r="AE89" s="38" t="n">
        <f aca="false">IF($A89="","",IF(COUNTIF($A$2:$A$1001,$A89)&gt;1,1,0))</f>
        <v>0</v>
      </c>
    </row>
    <row r="90" customFormat="false" ht="15" hidden="false" customHeight="false" outlineLevel="0" collapsed="false">
      <c r="A90" s="0" t="str">
        <f aca="false">IF(code_master!$A90="","",code_master!$A90)</f>
        <v>CV0089</v>
      </c>
      <c r="B90" s="0" t="str">
        <f aca="false">IF($A90="","",code_master!$C90&amp;"")</f>
        <v>사망</v>
      </c>
      <c r="C90" s="0" t="str">
        <f aca="false">IF($A90="","",code_master!$B90&amp;"")</f>
        <v>일반사망(비갱신형)</v>
      </c>
      <c r="D90" s="30" t="n">
        <f aca="false">IF($A90="","",SUMIFS(raw_data!$H:$H,raw_data!$A:$A,"&gt;="&amp;UY_START,raw_data!$A:$A,"&lt;="&amp;BASE_YM,raw_data!$B:$B,"&lt;="&amp;BASE_YM,raw_data!$G:$G,$A90))</f>
        <v>11314785</v>
      </c>
      <c r="E90" s="30" t="n">
        <f aca="false">IF($A90="","",(SUMIFS(raw_data!$I:$I,raw_data!$A:$A,"&gt;="&amp;UY_START,raw_data!$A:$A,"&lt;="&amp;BASE_YM,raw_data!$B:$B,"&lt;="&amp;BASE_YM,raw_data!$G:$G,$A90)+SUMIFS(raw_data!$J:$J,raw_data!$A:$A,"&gt;="&amp;UY_START,raw_data!$A:$A,"&lt;="&amp;BASE_YM,raw_data!$B:$B,"&lt;="&amp;BASE_YM,raw_data!$G:$G,$A90)))</f>
        <v>4025641</v>
      </c>
      <c r="F90" s="31" t="n">
        <f aca="false">IF(N(D90)=0,"",E90/D90)</f>
        <v>0.355785903134704</v>
      </c>
      <c r="G90" s="30" t="n">
        <f aca="false">IF($A90="","",SUMIFS(raw_data!$H:$H,raw_data!$A:$A,"&gt;="&amp;UY_START_PY,raw_data!$A:$A,"&lt;="&amp;BASE_YM_PY,raw_data!$B:$B,"&lt;="&amp;BASE_YM_PY,raw_data!$G:$G,$A90))</f>
        <v>9475577</v>
      </c>
      <c r="H90" s="30" t="n">
        <f aca="false">IF($A90="","",(SUMIFS(raw_data!$I:$I,raw_data!$A:$A,"&gt;="&amp;UY_START_PY,raw_data!$A:$A,"&lt;="&amp;BASE_YM_PY,raw_data!$B:$B,"&lt;="&amp;BASE_YM_PY,raw_data!$G:$G,$A90)+SUMIFS(raw_data!$J:$J,raw_data!$A:$A,"&gt;="&amp;UY_START_PY,raw_data!$A:$A,"&lt;="&amp;BASE_YM_PY,raw_data!$B:$B,"&lt;="&amp;BASE_YM_PY,raw_data!$G:$G,$A90)))</f>
        <v>3300111</v>
      </c>
      <c r="I90" s="31" t="n">
        <f aca="false">IF(N(G90)=0,"",H90/G90)</f>
        <v>0.348275466496658</v>
      </c>
      <c r="J90" s="32" t="n">
        <f aca="false">IF(N(G90)=0,"",D90/G90-1)</f>
        <v>0.194099842152093</v>
      </c>
      <c r="K90" s="33" t="n">
        <f aca="false">IF(OR(F90="",I90=""),"",F90-I90)</f>
        <v>0.00751043663804613</v>
      </c>
      <c r="L90" s="30" t="n">
        <f aca="false">IF($A90="","",SUMIFS(raw_data!$H:$H,raw_data!$B:$B,BASE_YM,raw_data!$G:$G,$A90))</f>
        <v>4555084</v>
      </c>
      <c r="M90" s="30" t="n">
        <f aca="false">IF($A90="","",(SUMIFS(raw_data!$I:$I,raw_data!$B:$B,BASE_YM,raw_data!$G:$G,$A90)+SUMIFS(raw_data!$J:$J,raw_data!$B:$B,BASE_YM,raw_data!$G:$G,$A90)))</f>
        <v>2007112</v>
      </c>
      <c r="N90" s="31" t="n">
        <f aca="false">IF(N(L90)=0,"",M90/L90)</f>
        <v>0.440631171675429</v>
      </c>
      <c r="O90" s="30" t="n">
        <f aca="false">IF($A90="","",SUMIFS(raw_data!$H:$H,raw_data!$B:$B,BASE_YM_PY,raw_data!$G:$G,$A90))</f>
        <v>3964495</v>
      </c>
      <c r="P90" s="30" t="n">
        <f aca="false">IF($A90="","",(SUMIFS(raw_data!$I:$I,raw_data!$B:$B,BASE_YM_PY,raw_data!$G:$G,$A90)+SUMIFS(raw_data!$J:$J,raw_data!$B:$B,BASE_YM_PY,raw_data!$G:$G,$A90)))</f>
        <v>1448783</v>
      </c>
      <c r="Q90" s="31" t="n">
        <f aca="false">IF(N(O90)=0,"",P90/O90)</f>
        <v>0.365439482203913</v>
      </c>
      <c r="R90" s="32" t="n">
        <f aca="false">IF(N(O90)=0,"",L90/O90-1)</f>
        <v>0.148969540887301</v>
      </c>
      <c r="S90" s="33" t="n">
        <f aca="false">IF(OR(N90="",Q90=""),"",N90-Q90)</f>
        <v>0.0751916894715166</v>
      </c>
      <c r="T90" s="38" t="n">
        <f aca="false">IF(N(D90)&gt;0,RANK(D90,D$2:D$1001)+COUNTIF(D$2:D90,D90)-1,"")</f>
        <v>358</v>
      </c>
      <c r="U90" s="40" t="n">
        <f aca="false">IF(N(D90)&gt;0,IF(D90&gt;=LR_MIN_SHARE*SUM(D$2:D$1001),F90,-1),-1)</f>
        <v>0.355785903134704</v>
      </c>
      <c r="V90" s="38" t="n">
        <f aca="false">IF(U90&lt;0,"",RANK(U90,U$2:U$1001)+COUNTIF(U$2:U90,U90)-1)</f>
        <v>321</v>
      </c>
      <c r="W90" s="38" t="n">
        <f aca="false">IF(N(L90)&gt;0,RANK(L90,L$2:L$1001)+COUNTIF(L$2:L90,L90)-1,"")</f>
        <v>356</v>
      </c>
      <c r="X90" s="40" t="n">
        <f aca="false">IF(N(L90)&gt;0,IF(L90&gt;=LR_MIN_SHARE*SUM(L$2:L$1001),N90,-1),-1)</f>
        <v>0.440631171675429</v>
      </c>
      <c r="Y90" s="38" t="n">
        <f aca="false">IF(X90&lt;0,"",RANK(X90,X$2:X$1001)+COUNTIF(X$2:X90,X90)-1)</f>
        <v>305</v>
      </c>
      <c r="AA90" s="0" t="str">
        <f aca="false">IF($A90="","",IF(COUNTIF($B$2:$B90,$B90)=1,1,""))</f>
        <v/>
      </c>
      <c r="AB90" s="0" t="str">
        <f aca="false">IF(AA90=1,SUMIF($B$2:$B$1001,$B90,$D$2:$D$1001),"")</f>
        <v/>
      </c>
      <c r="AC90" s="0" t="str">
        <f aca="false">IF(AA90=1,RANK(AB90,$AB$2:$AB$1001)+COUNTIF($AB$2:$AB90,AB90)-1,"")</f>
        <v/>
      </c>
      <c r="AD90" s="38" t="n">
        <f aca="false">IF($A90="","",COUNTIF(raw_data!$G:$G,$A90))</f>
        <v>40</v>
      </c>
      <c r="AE90" s="38" t="n">
        <f aca="false">IF($A90="","",IF(COUNTIF($A$2:$A$1001,$A90)&gt;1,1,0))</f>
        <v>0</v>
      </c>
    </row>
    <row r="91" customFormat="false" ht="15" hidden="false" customHeight="false" outlineLevel="0" collapsed="false">
      <c r="A91" s="0" t="str">
        <f aca="false">IF(code_master!$A91="","",code_master!$A91)</f>
        <v>CV0090</v>
      </c>
      <c r="B91" s="0" t="str">
        <f aca="false">IF($A91="","",code_master!$C91&amp;"")</f>
        <v>심장</v>
      </c>
      <c r="C91" s="0" t="str">
        <f aca="false">IF($A91="","",code_master!$B91&amp;"")</f>
        <v>심혈관질환진단비</v>
      </c>
      <c r="D91" s="30" t="n">
        <f aca="false">IF($A91="","",SUMIFS(raw_data!$H:$H,raw_data!$A:$A,"&gt;="&amp;UY_START,raw_data!$A:$A,"&lt;="&amp;BASE_YM,raw_data!$B:$B,"&lt;="&amp;BASE_YM,raw_data!$G:$G,$A91))</f>
        <v>17598346</v>
      </c>
      <c r="E91" s="30" t="n">
        <f aca="false">IF($A91="","",(SUMIFS(raw_data!$I:$I,raw_data!$A:$A,"&gt;="&amp;UY_START,raw_data!$A:$A,"&lt;="&amp;BASE_YM,raw_data!$B:$B,"&lt;="&amp;BASE_YM,raw_data!$G:$G,$A91)+SUMIFS(raw_data!$J:$J,raw_data!$A:$A,"&gt;="&amp;UY_START,raw_data!$A:$A,"&lt;="&amp;BASE_YM,raw_data!$B:$B,"&lt;="&amp;BASE_YM,raw_data!$G:$G,$A91)))</f>
        <v>10172496</v>
      </c>
      <c r="F91" s="31" t="n">
        <f aca="false">IF(N(D91)=0,"",E91/D91)</f>
        <v>0.578037049618186</v>
      </c>
      <c r="G91" s="30" t="n">
        <f aca="false">IF($A91="","",SUMIFS(raw_data!$H:$H,raw_data!$A:$A,"&gt;="&amp;UY_START_PY,raw_data!$A:$A,"&lt;="&amp;BASE_YM_PY,raw_data!$B:$B,"&lt;="&amp;BASE_YM_PY,raw_data!$G:$G,$A91))</f>
        <v>17931336</v>
      </c>
      <c r="H91" s="30" t="n">
        <f aca="false">IF($A91="","",(SUMIFS(raw_data!$I:$I,raw_data!$A:$A,"&gt;="&amp;UY_START_PY,raw_data!$A:$A,"&lt;="&amp;BASE_YM_PY,raw_data!$B:$B,"&lt;="&amp;BASE_YM_PY,raw_data!$G:$G,$A91)+SUMIFS(raw_data!$J:$J,raw_data!$A:$A,"&gt;="&amp;UY_START_PY,raw_data!$A:$A,"&lt;="&amp;BASE_YM_PY,raw_data!$B:$B,"&lt;="&amp;BASE_YM_PY,raw_data!$G:$G,$A91)))</f>
        <v>11340845</v>
      </c>
      <c r="I91" s="31" t="n">
        <f aca="false">IF(N(G91)=0,"",H91/G91)</f>
        <v>0.632459566872206</v>
      </c>
      <c r="J91" s="32" t="n">
        <f aca="false">IF(N(G91)=0,"",D91/G91-1)</f>
        <v>-0.0185702838873801</v>
      </c>
      <c r="K91" s="33" t="n">
        <f aca="false">IF(OR(F91="",I91=""),"",F91-I91)</f>
        <v>-0.0544225172540206</v>
      </c>
      <c r="L91" s="30" t="n">
        <f aca="false">IF($A91="","",SUMIFS(raw_data!$H:$H,raw_data!$B:$B,BASE_YM,raw_data!$G:$G,$A91))</f>
        <v>7221103</v>
      </c>
      <c r="M91" s="30" t="n">
        <f aca="false">IF($A91="","",(SUMIFS(raw_data!$I:$I,raw_data!$B:$B,BASE_YM,raw_data!$G:$G,$A91)+SUMIFS(raw_data!$J:$J,raw_data!$B:$B,BASE_YM,raw_data!$G:$G,$A91)))</f>
        <v>4256939</v>
      </c>
      <c r="N91" s="31" t="n">
        <f aca="false">IF(N(L91)=0,"",M91/L91)</f>
        <v>0.589513679558372</v>
      </c>
      <c r="O91" s="30" t="n">
        <f aca="false">IF($A91="","",SUMIFS(raw_data!$H:$H,raw_data!$B:$B,BASE_YM_PY,raw_data!$G:$G,$A91))</f>
        <v>7333291</v>
      </c>
      <c r="P91" s="30" t="n">
        <f aca="false">IF($A91="","",(SUMIFS(raw_data!$I:$I,raw_data!$B:$B,BASE_YM_PY,raw_data!$G:$G,$A91)+SUMIFS(raw_data!$J:$J,raw_data!$B:$B,BASE_YM_PY,raw_data!$G:$G,$A91)))</f>
        <v>5478205</v>
      </c>
      <c r="Q91" s="31" t="n">
        <f aca="false">IF(N(O91)=0,"",P91/O91)</f>
        <v>0.747032266958996</v>
      </c>
      <c r="R91" s="32" t="n">
        <f aca="false">IF(N(O91)=0,"",L91/O91-1)</f>
        <v>-0.0152984519501544</v>
      </c>
      <c r="S91" s="33" t="n">
        <f aca="false">IF(OR(N91="",Q91=""),"",N91-Q91)</f>
        <v>-0.157518587400623</v>
      </c>
      <c r="T91" s="38" t="n">
        <f aca="false">IF(N(D91)&gt;0,RANK(D91,D$2:D$1001)+COUNTIF(D$2:D91,D91)-1,"")</f>
        <v>278</v>
      </c>
      <c r="U91" s="40" t="n">
        <f aca="false">IF(N(D91)&gt;0,IF(D91&gt;=LR_MIN_SHARE*SUM(D$2:D$1001),F91,-1),-1)</f>
        <v>0.578037049618186</v>
      </c>
      <c r="V91" s="38" t="n">
        <f aca="false">IF(U91&lt;0,"",RANK(U91,U$2:U$1001)+COUNTIF(U$2:U91,U91)-1)</f>
        <v>164</v>
      </c>
      <c r="W91" s="38" t="n">
        <f aca="false">IF(N(L91)&gt;0,RANK(L91,L$2:L$1001)+COUNTIF(L$2:L91,L91)-1,"")</f>
        <v>271</v>
      </c>
      <c r="X91" s="40" t="n">
        <f aca="false">IF(N(L91)&gt;0,IF(L91&gt;=LR_MIN_SHARE*SUM(L$2:L$1001),N91,-1),-1)</f>
        <v>0.589513679558372</v>
      </c>
      <c r="Y91" s="38" t="n">
        <f aca="false">IF(X91&lt;0,"",RANK(X91,X$2:X$1001)+COUNTIF(X$2:X91,X91)-1)</f>
        <v>222</v>
      </c>
      <c r="AA91" s="0" t="str">
        <f aca="false">IF($A91="","",IF(COUNTIF($B$2:$B91,$B91)=1,1,""))</f>
        <v/>
      </c>
      <c r="AB91" s="0" t="str">
        <f aca="false">IF(AA91=1,SUMIF($B$2:$B$1001,$B91,$D$2:$D$1001),"")</f>
        <v/>
      </c>
      <c r="AC91" s="0" t="str">
        <f aca="false">IF(AA91=1,RANK(AB91,$AB$2:$AB$1001)+COUNTIF($AB$2:$AB91,AB91)-1,"")</f>
        <v/>
      </c>
      <c r="AD91" s="38" t="n">
        <f aca="false">IF($A91="","",COUNTIF(raw_data!$G:$G,$A91))</f>
        <v>40</v>
      </c>
      <c r="AE91" s="38" t="n">
        <f aca="false">IF($A91="","",IF(COUNTIF($A$2:$A$1001,$A91)&gt;1,1,0))</f>
        <v>0</v>
      </c>
    </row>
    <row r="92" customFormat="false" ht="15" hidden="false" customHeight="false" outlineLevel="0" collapsed="false">
      <c r="A92" s="0" t="str">
        <f aca="false">IF(code_master!$A92="","",code_master!$A92)</f>
        <v>CV0091</v>
      </c>
      <c r="B92" s="0" t="str">
        <f aca="false">IF($A92="","",code_master!$C92&amp;"")</f>
        <v>사망</v>
      </c>
      <c r="C92" s="0" t="str">
        <f aca="false">IF($A92="","",code_master!$B92&amp;"")</f>
        <v>질병사망</v>
      </c>
      <c r="D92" s="30" t="n">
        <f aca="false">IF($A92="","",SUMIFS(raw_data!$H:$H,raw_data!$A:$A,"&gt;="&amp;UY_START,raw_data!$A:$A,"&lt;="&amp;BASE_YM,raw_data!$B:$B,"&lt;="&amp;BASE_YM,raw_data!$G:$G,$A92))</f>
        <v>36376463</v>
      </c>
      <c r="E92" s="30" t="n">
        <f aca="false">IF($A92="","",(SUMIFS(raw_data!$I:$I,raw_data!$A:$A,"&gt;="&amp;UY_START,raw_data!$A:$A,"&lt;="&amp;BASE_YM,raw_data!$B:$B,"&lt;="&amp;BASE_YM,raw_data!$G:$G,$A92)+SUMIFS(raw_data!$J:$J,raw_data!$A:$A,"&gt;="&amp;UY_START,raw_data!$A:$A,"&lt;="&amp;BASE_YM,raw_data!$B:$B,"&lt;="&amp;BASE_YM,raw_data!$G:$G,$A92)))</f>
        <v>11998983</v>
      </c>
      <c r="F92" s="31" t="n">
        <f aca="false">IF(N(D92)=0,"",E92/D92)</f>
        <v>0.329855681680762</v>
      </c>
      <c r="G92" s="30" t="n">
        <f aca="false">IF($A92="","",SUMIFS(raw_data!$H:$H,raw_data!$A:$A,"&gt;="&amp;UY_START_PY,raw_data!$A:$A,"&lt;="&amp;BASE_YM_PY,raw_data!$B:$B,"&lt;="&amp;BASE_YM_PY,raw_data!$G:$G,$A92))</f>
        <v>38698884</v>
      </c>
      <c r="H92" s="30" t="n">
        <f aca="false">IF($A92="","",(SUMIFS(raw_data!$I:$I,raw_data!$A:$A,"&gt;="&amp;UY_START_PY,raw_data!$A:$A,"&lt;="&amp;BASE_YM_PY,raw_data!$B:$B,"&lt;="&amp;BASE_YM_PY,raw_data!$G:$G,$A92)+SUMIFS(raw_data!$J:$J,raw_data!$A:$A,"&gt;="&amp;UY_START_PY,raw_data!$A:$A,"&lt;="&amp;BASE_YM_PY,raw_data!$B:$B,"&lt;="&amp;BASE_YM_PY,raw_data!$G:$G,$A92)))</f>
        <v>12780240</v>
      </c>
      <c r="I92" s="31" t="n">
        <f aca="false">IF(N(G92)=0,"",H92/G92)</f>
        <v>0.330248283128785</v>
      </c>
      <c r="J92" s="32" t="n">
        <f aca="false">IF(N(G92)=0,"",D92/G92-1)</f>
        <v>-0.0600126091491424</v>
      </c>
      <c r="K92" s="33" t="n">
        <f aca="false">IF(OR(F92="",I92=""),"",F92-I92)</f>
        <v>-0.000392601448023278</v>
      </c>
      <c r="L92" s="30" t="n">
        <f aca="false">IF($A92="","",SUMIFS(raw_data!$H:$H,raw_data!$B:$B,BASE_YM,raw_data!$G:$G,$A92))</f>
        <v>14675314</v>
      </c>
      <c r="M92" s="30" t="n">
        <f aca="false">IF($A92="","",(SUMIFS(raw_data!$I:$I,raw_data!$B:$B,BASE_YM,raw_data!$G:$G,$A92)+SUMIFS(raw_data!$J:$J,raw_data!$B:$B,BASE_YM,raw_data!$G:$G,$A92)))</f>
        <v>5297544</v>
      </c>
      <c r="N92" s="31" t="n">
        <f aca="false">IF(N(L92)=0,"",M92/L92)</f>
        <v>0.360983349317091</v>
      </c>
      <c r="O92" s="30" t="n">
        <f aca="false">IF($A92="","",SUMIFS(raw_data!$H:$H,raw_data!$B:$B,BASE_YM_PY,raw_data!$G:$G,$A92))</f>
        <v>15041984</v>
      </c>
      <c r="P92" s="30" t="n">
        <f aca="false">IF($A92="","",(SUMIFS(raw_data!$I:$I,raw_data!$B:$B,BASE_YM_PY,raw_data!$G:$G,$A92)+SUMIFS(raw_data!$J:$J,raw_data!$B:$B,BASE_YM_PY,raw_data!$G:$G,$A92)))</f>
        <v>5547001</v>
      </c>
      <c r="Q92" s="31" t="n">
        <f aca="false">IF(N(O92)=0,"",P92/O92)</f>
        <v>0.368767909871464</v>
      </c>
      <c r="R92" s="32" t="n">
        <f aca="false">IF(N(O92)=0,"",L92/O92-1)</f>
        <v>-0.0243764386400092</v>
      </c>
      <c r="S92" s="33" t="n">
        <f aca="false">IF(OR(N92="",Q92=""),"",N92-Q92)</f>
        <v>-0.00778456055437249</v>
      </c>
      <c r="T92" s="38" t="n">
        <f aca="false">IF(N(D92)&gt;0,RANK(D92,D$2:D$1001)+COUNTIF(D$2:D92,D92)-1,"")</f>
        <v>155</v>
      </c>
      <c r="U92" s="40" t="n">
        <f aca="false">IF(N(D92)&gt;0,IF(D92&gt;=LR_MIN_SHARE*SUM(D$2:D$1001),F92,-1),-1)</f>
        <v>0.329855681680762</v>
      </c>
      <c r="V92" s="38" t="n">
        <f aca="false">IF(U92&lt;0,"",RANK(U92,U$2:U$1001)+COUNTIF(U$2:U92,U92)-1)</f>
        <v>346</v>
      </c>
      <c r="W92" s="38" t="n">
        <f aca="false">IF(N(L92)&gt;0,RANK(L92,L$2:L$1001)+COUNTIF(L$2:L92,L92)-1,"")</f>
        <v>155</v>
      </c>
      <c r="X92" s="40" t="n">
        <f aca="false">IF(N(L92)&gt;0,IF(L92&gt;=LR_MIN_SHARE*SUM(L$2:L$1001),N92,-1),-1)</f>
        <v>0.360983349317091</v>
      </c>
      <c r="Y92" s="38" t="n">
        <f aca="false">IF(X92&lt;0,"",RANK(X92,X$2:X$1001)+COUNTIF(X$2:X92,X92)-1)</f>
        <v>349</v>
      </c>
      <c r="AA92" s="0" t="str">
        <f aca="false">IF($A92="","",IF(COUNTIF($B$2:$B92,$B92)=1,1,""))</f>
        <v/>
      </c>
      <c r="AB92" s="0" t="str">
        <f aca="false">IF(AA92=1,SUMIF($B$2:$B$1001,$B92,$D$2:$D$1001),"")</f>
        <v/>
      </c>
      <c r="AC92" s="0" t="str">
        <f aca="false">IF(AA92=1,RANK(AB92,$AB$2:$AB$1001)+COUNTIF($AB$2:$AB92,AB92)-1,"")</f>
        <v/>
      </c>
      <c r="AD92" s="38" t="n">
        <f aca="false">IF($A92="","",COUNTIF(raw_data!$G:$G,$A92))</f>
        <v>40</v>
      </c>
      <c r="AE92" s="38" t="n">
        <f aca="false">IF($A92="","",IF(COUNTIF($A$2:$A$1001,$A92)&gt;1,1,0))</f>
        <v>0</v>
      </c>
    </row>
    <row r="93" customFormat="false" ht="15" hidden="false" customHeight="false" outlineLevel="0" collapsed="false">
      <c r="A93" s="0" t="str">
        <f aca="false">IF(code_master!$A93="","",code_master!$A93)</f>
        <v>CV0092</v>
      </c>
      <c r="B93" s="0" t="str">
        <f aca="false">IF($A93="","",code_master!$C93&amp;"")</f>
        <v>입원</v>
      </c>
      <c r="C93" s="0" t="str">
        <f aca="false">IF($A93="","",code_master!$B93&amp;"")</f>
        <v>중환자실입원일당Ⅱ</v>
      </c>
      <c r="D93" s="30" t="n">
        <f aca="false">IF($A93="","",SUMIFS(raw_data!$H:$H,raw_data!$A:$A,"&gt;="&amp;UY_START,raw_data!$A:$A,"&lt;="&amp;BASE_YM,raw_data!$B:$B,"&lt;="&amp;BASE_YM,raw_data!$G:$G,$A93))</f>
        <v>31334958</v>
      </c>
      <c r="E93" s="30" t="n">
        <f aca="false">IF($A93="","",(SUMIFS(raw_data!$I:$I,raw_data!$A:$A,"&gt;="&amp;UY_START,raw_data!$A:$A,"&lt;="&amp;BASE_YM,raw_data!$B:$B,"&lt;="&amp;BASE_YM,raw_data!$G:$G,$A93)+SUMIFS(raw_data!$J:$J,raw_data!$A:$A,"&gt;="&amp;UY_START,raw_data!$A:$A,"&lt;="&amp;BASE_YM,raw_data!$B:$B,"&lt;="&amp;BASE_YM,raw_data!$G:$G,$A93)))</f>
        <v>18638210</v>
      </c>
      <c r="F93" s="31" t="n">
        <f aca="false">IF(N(D93)=0,"",E93/D93)</f>
        <v>0.594805648056079</v>
      </c>
      <c r="G93" s="30" t="n">
        <f aca="false">IF($A93="","",SUMIFS(raw_data!$H:$H,raw_data!$A:$A,"&gt;="&amp;UY_START_PY,raw_data!$A:$A,"&lt;="&amp;BASE_YM_PY,raw_data!$B:$B,"&lt;="&amp;BASE_YM_PY,raw_data!$G:$G,$A93))</f>
        <v>31898717</v>
      </c>
      <c r="H93" s="30" t="n">
        <f aca="false">IF($A93="","",(SUMIFS(raw_data!$I:$I,raw_data!$A:$A,"&gt;="&amp;UY_START_PY,raw_data!$A:$A,"&lt;="&amp;BASE_YM_PY,raw_data!$B:$B,"&lt;="&amp;BASE_YM_PY,raw_data!$G:$G,$A93)+SUMIFS(raw_data!$J:$J,raw_data!$A:$A,"&gt;="&amp;UY_START_PY,raw_data!$A:$A,"&lt;="&amp;BASE_YM_PY,raw_data!$B:$B,"&lt;="&amp;BASE_YM_PY,raw_data!$G:$G,$A93)))</f>
        <v>16830971</v>
      </c>
      <c r="I93" s="31" t="n">
        <f aca="false">IF(N(G93)=0,"",H93/G93)</f>
        <v>0.527637867065312</v>
      </c>
      <c r="J93" s="32" t="n">
        <f aca="false">IF(N(G93)=0,"",D93/G93-1)</f>
        <v>-0.0176734067392115</v>
      </c>
      <c r="K93" s="33" t="n">
        <f aca="false">IF(OR(F93="",I93=""),"",F93-I93)</f>
        <v>0.0671677809907667</v>
      </c>
      <c r="L93" s="30" t="n">
        <f aca="false">IF($A93="","",SUMIFS(raw_data!$H:$H,raw_data!$B:$B,BASE_YM,raw_data!$G:$G,$A93))</f>
        <v>12189868</v>
      </c>
      <c r="M93" s="30" t="n">
        <f aca="false">IF($A93="","",(SUMIFS(raw_data!$I:$I,raw_data!$B:$B,BASE_YM,raw_data!$G:$G,$A93)+SUMIFS(raw_data!$J:$J,raw_data!$B:$B,BASE_YM,raw_data!$G:$G,$A93)))</f>
        <v>10605807</v>
      </c>
      <c r="N93" s="31" t="n">
        <f aca="false">IF(N(L93)=0,"",M93/L93)</f>
        <v>0.870051012857563</v>
      </c>
      <c r="O93" s="30" t="n">
        <f aca="false">IF($A93="","",SUMIFS(raw_data!$H:$H,raw_data!$B:$B,BASE_YM_PY,raw_data!$G:$G,$A93))</f>
        <v>13097752</v>
      </c>
      <c r="P93" s="30" t="n">
        <f aca="false">IF($A93="","",(SUMIFS(raw_data!$I:$I,raw_data!$B:$B,BASE_YM_PY,raw_data!$G:$G,$A93)+SUMIFS(raw_data!$J:$J,raw_data!$B:$B,BASE_YM_PY,raw_data!$G:$G,$A93)))</f>
        <v>9146968</v>
      </c>
      <c r="Q93" s="31" t="n">
        <f aca="false">IF(N(O93)=0,"",P93/O93)</f>
        <v>0.698361673056567</v>
      </c>
      <c r="R93" s="32" t="n">
        <f aca="false">IF(N(O93)=0,"",L93/O93-1)</f>
        <v>-0.0693160169775698</v>
      </c>
      <c r="S93" s="33" t="n">
        <f aca="false">IF(OR(N93="",Q93=""),"",N93-Q93)</f>
        <v>0.171689339800996</v>
      </c>
      <c r="T93" s="38" t="n">
        <f aca="false">IF(N(D93)&gt;0,RANK(D93,D$2:D$1001)+COUNTIF(D$2:D93,D93)-1,"")</f>
        <v>180</v>
      </c>
      <c r="U93" s="40" t="n">
        <f aca="false">IF(N(D93)&gt;0,IF(D93&gt;=LR_MIN_SHARE*SUM(D$2:D$1001),F93,-1),-1)</f>
        <v>0.594805648056079</v>
      </c>
      <c r="V93" s="38" t="n">
        <f aca="false">IF(U93&lt;0,"",RANK(U93,U$2:U$1001)+COUNTIF(U$2:U93,U93)-1)</f>
        <v>152</v>
      </c>
      <c r="W93" s="38" t="n">
        <f aca="false">IF(N(L93)&gt;0,RANK(L93,L$2:L$1001)+COUNTIF(L$2:L93,L93)-1,"")</f>
        <v>188</v>
      </c>
      <c r="X93" s="40" t="n">
        <f aca="false">IF(N(L93)&gt;0,IF(L93&gt;=LR_MIN_SHARE*SUM(L$2:L$1001),N93,-1),-1)</f>
        <v>0.870051012857563</v>
      </c>
      <c r="Y93" s="38" t="n">
        <f aca="false">IF(X93&lt;0,"",RANK(X93,X$2:X$1001)+COUNTIF(X$2:X93,X93)-1)</f>
        <v>70</v>
      </c>
      <c r="AA93" s="0" t="str">
        <f aca="false">IF($A93="","",IF(COUNTIF($B$2:$B93,$B93)=1,1,""))</f>
        <v/>
      </c>
      <c r="AB93" s="0" t="str">
        <f aca="false">IF(AA93=1,SUMIF($B$2:$B$1001,$B93,$D$2:$D$1001),"")</f>
        <v/>
      </c>
      <c r="AC93" s="0" t="str">
        <f aca="false">IF(AA93=1,RANK(AB93,$AB$2:$AB$1001)+COUNTIF($AB$2:$AB93,AB93)-1,"")</f>
        <v/>
      </c>
      <c r="AD93" s="38" t="n">
        <f aca="false">IF($A93="","",COUNTIF(raw_data!$G:$G,$A93))</f>
        <v>40</v>
      </c>
      <c r="AE93" s="38" t="n">
        <f aca="false">IF($A93="","",IF(COUNTIF($A$2:$A$1001,$A93)&gt;1,1,0))</f>
        <v>0</v>
      </c>
    </row>
    <row r="94" customFormat="false" ht="15" hidden="false" customHeight="false" outlineLevel="0" collapsed="false">
      <c r="A94" s="0" t="str">
        <f aca="false">IF(code_master!$A94="","",code_master!$A94)</f>
        <v>CV0093</v>
      </c>
      <c r="B94" s="0" t="str">
        <f aca="false">IF($A94="","",code_master!$C94&amp;"")</f>
        <v>뇌혈관</v>
      </c>
      <c r="C94" s="0" t="str">
        <f aca="false">IF($A94="","",code_master!$B94&amp;"")</f>
        <v>뇌혈관질환진단비Ⅱ</v>
      </c>
      <c r="D94" s="30" t="n">
        <f aca="false">IF($A94="","",SUMIFS(raw_data!$H:$H,raw_data!$A:$A,"&gt;="&amp;UY_START,raw_data!$A:$A,"&lt;="&amp;BASE_YM,raw_data!$B:$B,"&lt;="&amp;BASE_YM,raw_data!$G:$G,$A94))</f>
        <v>11713136</v>
      </c>
      <c r="E94" s="30" t="n">
        <f aca="false">IF($A94="","",(SUMIFS(raw_data!$I:$I,raw_data!$A:$A,"&gt;="&amp;UY_START,raw_data!$A:$A,"&lt;="&amp;BASE_YM,raw_data!$B:$B,"&lt;="&amp;BASE_YM,raw_data!$G:$G,$A94)+SUMIFS(raw_data!$J:$J,raw_data!$A:$A,"&gt;="&amp;UY_START,raw_data!$A:$A,"&lt;="&amp;BASE_YM,raw_data!$B:$B,"&lt;="&amp;BASE_YM,raw_data!$G:$G,$A94)))</f>
        <v>4295673</v>
      </c>
      <c r="F94" s="31" t="n">
        <f aca="false">IF(N(D94)=0,"",E94/D94)</f>
        <v>0.366739786851275</v>
      </c>
      <c r="G94" s="30" t="n">
        <f aca="false">IF($A94="","",SUMIFS(raw_data!$H:$H,raw_data!$A:$A,"&gt;="&amp;UY_START_PY,raw_data!$A:$A,"&lt;="&amp;BASE_YM_PY,raw_data!$B:$B,"&lt;="&amp;BASE_YM_PY,raw_data!$G:$G,$A94))</f>
        <v>11682083</v>
      </c>
      <c r="H94" s="30" t="n">
        <f aca="false">IF($A94="","",(SUMIFS(raw_data!$I:$I,raw_data!$A:$A,"&gt;="&amp;UY_START_PY,raw_data!$A:$A,"&lt;="&amp;BASE_YM_PY,raw_data!$B:$B,"&lt;="&amp;BASE_YM_PY,raw_data!$G:$G,$A94)+SUMIFS(raw_data!$J:$J,raw_data!$A:$A,"&gt;="&amp;UY_START_PY,raw_data!$A:$A,"&lt;="&amp;BASE_YM_PY,raw_data!$B:$B,"&lt;="&amp;BASE_YM_PY,raw_data!$G:$G,$A94)))</f>
        <v>4999295</v>
      </c>
      <c r="I94" s="31" t="n">
        <f aca="false">IF(N(G94)=0,"",H94/G94)</f>
        <v>0.427945512799387</v>
      </c>
      <c r="J94" s="32" t="n">
        <f aca="false">IF(N(G94)=0,"",D94/G94-1)</f>
        <v>0.00265817320421369</v>
      </c>
      <c r="K94" s="33" t="n">
        <f aca="false">IF(OR(F94="",I94=""),"",F94-I94)</f>
        <v>-0.0612057259481116</v>
      </c>
      <c r="L94" s="30" t="n">
        <f aca="false">IF($A94="","",SUMIFS(raw_data!$H:$H,raw_data!$B:$B,BASE_YM,raw_data!$G:$G,$A94))</f>
        <v>4554361</v>
      </c>
      <c r="M94" s="30" t="n">
        <f aca="false">IF($A94="","",(SUMIFS(raw_data!$I:$I,raw_data!$B:$B,BASE_YM,raw_data!$G:$G,$A94)+SUMIFS(raw_data!$J:$J,raw_data!$B:$B,BASE_YM,raw_data!$G:$G,$A94)))</f>
        <v>1932776</v>
      </c>
      <c r="N94" s="31" t="n">
        <f aca="false">IF(N(L94)=0,"",M94/L94)</f>
        <v>0.424379182941361</v>
      </c>
      <c r="O94" s="30" t="n">
        <f aca="false">IF($A94="","",SUMIFS(raw_data!$H:$H,raw_data!$B:$B,BASE_YM_PY,raw_data!$G:$G,$A94))</f>
        <v>4495538</v>
      </c>
      <c r="P94" s="30" t="n">
        <f aca="false">IF($A94="","",(SUMIFS(raw_data!$I:$I,raw_data!$B:$B,BASE_YM_PY,raw_data!$G:$G,$A94)+SUMIFS(raw_data!$J:$J,raw_data!$B:$B,BASE_YM_PY,raw_data!$G:$G,$A94)))</f>
        <v>2573654</v>
      </c>
      <c r="Q94" s="31" t="n">
        <f aca="false">IF(N(O94)=0,"",P94/O94)</f>
        <v>0.572490767512142</v>
      </c>
      <c r="R94" s="32" t="n">
        <f aca="false">IF(N(O94)=0,"",L94/O94-1)</f>
        <v>0.0130847520363524</v>
      </c>
      <c r="S94" s="33" t="n">
        <f aca="false">IF(OR(N94="",Q94=""),"",N94-Q94)</f>
        <v>-0.148111584570781</v>
      </c>
      <c r="T94" s="38" t="n">
        <f aca="false">IF(N(D94)&gt;0,RANK(D94,D$2:D$1001)+COUNTIF(D$2:D94,D94)-1,"")</f>
        <v>352</v>
      </c>
      <c r="U94" s="40" t="n">
        <f aca="false">IF(N(D94)&gt;0,IF(D94&gt;=LR_MIN_SHARE*SUM(D$2:D$1001),F94,-1),-1)</f>
        <v>0.366739786851275</v>
      </c>
      <c r="V94" s="38" t="n">
        <f aca="false">IF(U94&lt;0,"",RANK(U94,U$2:U$1001)+COUNTIF(U$2:U94,U94)-1)</f>
        <v>315</v>
      </c>
      <c r="W94" s="38" t="n">
        <f aca="false">IF(N(L94)&gt;0,RANK(L94,L$2:L$1001)+COUNTIF(L$2:L94,L94)-1,"")</f>
        <v>357</v>
      </c>
      <c r="X94" s="40" t="n">
        <f aca="false">IF(N(L94)&gt;0,IF(L94&gt;=LR_MIN_SHARE*SUM(L$2:L$1001),N94,-1),-1)</f>
        <v>0.424379182941361</v>
      </c>
      <c r="Y94" s="38" t="n">
        <f aca="false">IF(X94&lt;0,"",RANK(X94,X$2:X$1001)+COUNTIF(X$2:X94,X94)-1)</f>
        <v>315</v>
      </c>
      <c r="AA94" s="0" t="str">
        <f aca="false">IF($A94="","",IF(COUNTIF($B$2:$B94,$B94)=1,1,""))</f>
        <v/>
      </c>
      <c r="AB94" s="0" t="str">
        <f aca="false">IF(AA94=1,SUMIF($B$2:$B$1001,$B94,$D$2:$D$1001),"")</f>
        <v/>
      </c>
      <c r="AC94" s="0" t="str">
        <f aca="false">IF(AA94=1,RANK(AB94,$AB$2:$AB$1001)+COUNTIF($AB$2:$AB94,AB94)-1,"")</f>
        <v/>
      </c>
      <c r="AD94" s="38" t="n">
        <f aca="false">IF($A94="","",COUNTIF(raw_data!$G:$G,$A94))</f>
        <v>40</v>
      </c>
      <c r="AE94" s="38" t="n">
        <f aca="false">IF($A94="","",IF(COUNTIF($A$2:$A$1001,$A94)&gt;1,1,0))</f>
        <v>0</v>
      </c>
    </row>
    <row r="95" customFormat="false" ht="15" hidden="false" customHeight="false" outlineLevel="0" collapsed="false">
      <c r="A95" s="0" t="str">
        <f aca="false">IF(code_master!$A95="","",code_master!$A95)</f>
        <v>CV0094</v>
      </c>
      <c r="B95" s="0" t="str">
        <f aca="false">IF($A95="","",code_master!$C95&amp;"")</f>
        <v>암</v>
      </c>
      <c r="C95" s="0" t="str">
        <f aca="false">IF($A95="","",code_master!$B95&amp;"")</f>
        <v>암수술비Ⅱ</v>
      </c>
      <c r="D95" s="30" t="n">
        <f aca="false">IF($A95="","",SUMIFS(raw_data!$H:$H,raw_data!$A:$A,"&gt;="&amp;UY_START,raw_data!$A:$A,"&lt;="&amp;BASE_YM,raw_data!$B:$B,"&lt;="&amp;BASE_YM,raw_data!$G:$G,$A95))</f>
        <v>56323066</v>
      </c>
      <c r="E95" s="30" t="n">
        <f aca="false">IF($A95="","",(SUMIFS(raw_data!$I:$I,raw_data!$A:$A,"&gt;="&amp;UY_START,raw_data!$A:$A,"&lt;="&amp;BASE_YM,raw_data!$B:$B,"&lt;="&amp;BASE_YM,raw_data!$G:$G,$A95)+SUMIFS(raw_data!$J:$J,raw_data!$A:$A,"&gt;="&amp;UY_START,raw_data!$A:$A,"&lt;="&amp;BASE_YM,raw_data!$B:$B,"&lt;="&amp;BASE_YM,raw_data!$G:$G,$A95)))</f>
        <v>21853447</v>
      </c>
      <c r="F95" s="31" t="n">
        <f aca="false">IF(N(D95)=0,"",E95/D95)</f>
        <v>0.38800172916723</v>
      </c>
      <c r="G95" s="30" t="n">
        <f aca="false">IF($A95="","",SUMIFS(raw_data!$H:$H,raw_data!$A:$A,"&gt;="&amp;UY_START_PY,raw_data!$A:$A,"&lt;="&amp;BASE_YM_PY,raw_data!$B:$B,"&lt;="&amp;BASE_YM_PY,raw_data!$G:$G,$A95))</f>
        <v>58916638</v>
      </c>
      <c r="H95" s="30" t="n">
        <f aca="false">IF($A95="","",(SUMIFS(raw_data!$I:$I,raw_data!$A:$A,"&gt;="&amp;UY_START_PY,raw_data!$A:$A,"&lt;="&amp;BASE_YM_PY,raw_data!$B:$B,"&lt;="&amp;BASE_YM_PY,raw_data!$G:$G,$A95)+SUMIFS(raw_data!$J:$J,raw_data!$A:$A,"&gt;="&amp;UY_START_PY,raw_data!$A:$A,"&lt;="&amp;BASE_YM_PY,raw_data!$B:$B,"&lt;="&amp;BASE_YM_PY,raw_data!$G:$G,$A95)))</f>
        <v>33123025</v>
      </c>
      <c r="I95" s="31" t="n">
        <f aca="false">IF(N(G95)=0,"",H95/G95)</f>
        <v>0.56220154653088</v>
      </c>
      <c r="J95" s="32" t="n">
        <f aca="false">IF(N(G95)=0,"",D95/G95-1)</f>
        <v>-0.0440210454642711</v>
      </c>
      <c r="K95" s="33" t="n">
        <f aca="false">IF(OR(F95="",I95=""),"",F95-I95)</f>
        <v>-0.17419981736365</v>
      </c>
      <c r="L95" s="30" t="n">
        <f aca="false">IF($A95="","",SUMIFS(raw_data!$H:$H,raw_data!$B:$B,BASE_YM,raw_data!$G:$G,$A95))</f>
        <v>22446571</v>
      </c>
      <c r="M95" s="30" t="n">
        <f aca="false">IF($A95="","",(SUMIFS(raw_data!$I:$I,raw_data!$B:$B,BASE_YM,raw_data!$G:$G,$A95)+SUMIFS(raw_data!$J:$J,raw_data!$B:$B,BASE_YM,raw_data!$G:$G,$A95)))</f>
        <v>11856655</v>
      </c>
      <c r="N95" s="31" t="n">
        <f aca="false">IF(N(L95)=0,"",M95/L95)</f>
        <v>0.528216759700179</v>
      </c>
      <c r="O95" s="30" t="n">
        <f aca="false">IF($A95="","",SUMIFS(raw_data!$H:$H,raw_data!$B:$B,BASE_YM_PY,raw_data!$G:$G,$A95))</f>
        <v>23214590</v>
      </c>
      <c r="P95" s="30" t="n">
        <f aca="false">IF($A95="","",(SUMIFS(raw_data!$I:$I,raw_data!$B:$B,BASE_YM_PY,raw_data!$G:$G,$A95)+SUMIFS(raw_data!$J:$J,raw_data!$B:$B,BASE_YM_PY,raw_data!$G:$G,$A95)))</f>
        <v>17609774</v>
      </c>
      <c r="Q95" s="31" t="n">
        <f aca="false">IF(N(O95)=0,"",P95/O95)</f>
        <v>0.758564936964211</v>
      </c>
      <c r="R95" s="32" t="n">
        <f aca="false">IF(N(O95)=0,"",L95/O95-1)</f>
        <v>-0.0330834617367785</v>
      </c>
      <c r="S95" s="33" t="n">
        <f aca="false">IF(OR(N95="",Q95=""),"",N95-Q95)</f>
        <v>-0.230348177264032</v>
      </c>
      <c r="T95" s="38" t="n">
        <f aca="false">IF(N(D95)&gt;0,RANK(D95,D$2:D$1001)+COUNTIF(D$2:D95,D95)-1,"")</f>
        <v>97</v>
      </c>
      <c r="U95" s="40" t="n">
        <f aca="false">IF(N(D95)&gt;0,IF(D95&gt;=LR_MIN_SHARE*SUM(D$2:D$1001),F95,-1),-1)</f>
        <v>0.38800172916723</v>
      </c>
      <c r="V95" s="38" t="n">
        <f aca="false">IF(U95&lt;0,"",RANK(U95,U$2:U$1001)+COUNTIF(U$2:U95,U95)-1)</f>
        <v>304</v>
      </c>
      <c r="W95" s="38" t="n">
        <f aca="false">IF(N(L95)&gt;0,RANK(L95,L$2:L$1001)+COUNTIF(L$2:L95,L95)-1,"")</f>
        <v>98</v>
      </c>
      <c r="X95" s="40" t="n">
        <f aca="false">IF(N(L95)&gt;0,IF(L95&gt;=LR_MIN_SHARE*SUM(L$2:L$1001),N95,-1),-1)</f>
        <v>0.528216759700179</v>
      </c>
      <c r="Y95" s="38" t="n">
        <f aca="false">IF(X95&lt;0,"",RANK(X95,X$2:X$1001)+COUNTIF(X$2:X95,X95)-1)</f>
        <v>263</v>
      </c>
      <c r="AA95" s="0" t="str">
        <f aca="false">IF($A95="","",IF(COUNTIF($B$2:$B95,$B95)=1,1,""))</f>
        <v/>
      </c>
      <c r="AB95" s="0" t="str">
        <f aca="false">IF(AA95=1,SUMIF($B$2:$B$1001,$B95,$D$2:$D$1001),"")</f>
        <v/>
      </c>
      <c r="AC95" s="0" t="str">
        <f aca="false">IF(AA95=1,RANK(AB95,$AB$2:$AB$1001)+COUNTIF($AB$2:$AB95,AB95)-1,"")</f>
        <v/>
      </c>
      <c r="AD95" s="38" t="n">
        <f aca="false">IF($A95="","",COUNTIF(raw_data!$G:$G,$A95))</f>
        <v>40</v>
      </c>
      <c r="AE95" s="38" t="n">
        <f aca="false">IF($A95="","",IF(COUNTIF($A$2:$A$1001,$A95)&gt;1,1,0))</f>
        <v>0</v>
      </c>
    </row>
    <row r="96" customFormat="false" ht="15" hidden="false" customHeight="false" outlineLevel="0" collapsed="false">
      <c r="A96" s="0" t="str">
        <f aca="false">IF(code_master!$A96="","",code_master!$A96)</f>
        <v>CV0095</v>
      </c>
      <c r="B96" s="0" t="str">
        <f aca="false">IF($A96="","",code_master!$C96&amp;"")</f>
        <v>암</v>
      </c>
      <c r="C96" s="0" t="str">
        <f aca="false">IF($A96="","",code_master!$B96&amp;"")</f>
        <v>암진단비(20년만기)</v>
      </c>
      <c r="D96" s="30" t="n">
        <f aca="false">IF($A96="","",SUMIFS(raw_data!$H:$H,raw_data!$A:$A,"&gt;="&amp;UY_START,raw_data!$A:$A,"&lt;="&amp;BASE_YM,raw_data!$B:$B,"&lt;="&amp;BASE_YM,raw_data!$G:$G,$A96))</f>
        <v>62817684</v>
      </c>
      <c r="E96" s="30" t="n">
        <f aca="false">IF($A96="","",(SUMIFS(raw_data!$I:$I,raw_data!$A:$A,"&gt;="&amp;UY_START,raw_data!$A:$A,"&lt;="&amp;BASE_YM,raw_data!$B:$B,"&lt;="&amp;BASE_YM,raw_data!$G:$G,$A96)+SUMIFS(raw_data!$J:$J,raw_data!$A:$A,"&gt;="&amp;UY_START,raw_data!$A:$A,"&lt;="&amp;BASE_YM,raw_data!$B:$B,"&lt;="&amp;BASE_YM,raw_data!$G:$G,$A96)))</f>
        <v>27895680</v>
      </c>
      <c r="F96" s="31" t="n">
        <f aca="false">IF(N(D96)=0,"",E96/D96)</f>
        <v>0.444073678361017</v>
      </c>
      <c r="G96" s="30" t="n">
        <f aca="false">IF($A96="","",SUMIFS(raw_data!$H:$H,raw_data!$A:$A,"&gt;="&amp;UY_START_PY,raw_data!$A:$A,"&lt;="&amp;BASE_YM_PY,raw_data!$B:$B,"&lt;="&amp;BASE_YM_PY,raw_data!$G:$G,$A96))</f>
        <v>57326501</v>
      </c>
      <c r="H96" s="30" t="n">
        <f aca="false">IF($A96="","",(SUMIFS(raw_data!$I:$I,raw_data!$A:$A,"&gt;="&amp;UY_START_PY,raw_data!$A:$A,"&lt;="&amp;BASE_YM_PY,raw_data!$B:$B,"&lt;="&amp;BASE_YM_PY,raw_data!$G:$G,$A96)+SUMIFS(raw_data!$J:$J,raw_data!$A:$A,"&gt;="&amp;UY_START_PY,raw_data!$A:$A,"&lt;="&amp;BASE_YM_PY,raw_data!$B:$B,"&lt;="&amp;BASE_YM_PY,raw_data!$G:$G,$A96)))</f>
        <v>22019500</v>
      </c>
      <c r="I96" s="31" t="n">
        <f aca="false">IF(N(G96)=0,"",H96/G96)</f>
        <v>0.384106819985403</v>
      </c>
      <c r="J96" s="32" t="n">
        <f aca="false">IF(N(G96)=0,"",D96/G96-1)</f>
        <v>0.0957878625803448</v>
      </c>
      <c r="K96" s="33" t="n">
        <f aca="false">IF(OR(F96="",I96=""),"",F96-I96)</f>
        <v>0.0599668583756144</v>
      </c>
      <c r="L96" s="30" t="n">
        <f aca="false">IF($A96="","",SUMIFS(raw_data!$H:$H,raw_data!$B:$B,BASE_YM,raw_data!$G:$G,$A96))</f>
        <v>26129767</v>
      </c>
      <c r="M96" s="30" t="n">
        <f aca="false">IF($A96="","",(SUMIFS(raw_data!$I:$I,raw_data!$B:$B,BASE_YM,raw_data!$G:$G,$A96)+SUMIFS(raw_data!$J:$J,raw_data!$B:$B,BASE_YM,raw_data!$G:$G,$A96)))</f>
        <v>12892949</v>
      </c>
      <c r="N96" s="31" t="n">
        <f aca="false">IF(N(L96)=0,"",M96/L96)</f>
        <v>0.493419975769397</v>
      </c>
      <c r="O96" s="30" t="n">
        <f aca="false">IF($A96="","",SUMIFS(raw_data!$H:$H,raw_data!$B:$B,BASE_YM_PY,raw_data!$G:$G,$A96))</f>
        <v>22669965</v>
      </c>
      <c r="P96" s="30" t="n">
        <f aca="false">IF($A96="","",(SUMIFS(raw_data!$I:$I,raw_data!$B:$B,BASE_YM_PY,raw_data!$G:$G,$A96)+SUMIFS(raw_data!$J:$J,raw_data!$B:$B,BASE_YM_PY,raw_data!$G:$G,$A96)))</f>
        <v>9820211</v>
      </c>
      <c r="Q96" s="31" t="n">
        <f aca="false">IF(N(O96)=0,"",P96/O96)</f>
        <v>0.43318156865262</v>
      </c>
      <c r="R96" s="32" t="n">
        <f aca="false">IF(N(O96)=0,"",L96/O96-1)</f>
        <v>0.152616115640231</v>
      </c>
      <c r="S96" s="33" t="n">
        <f aca="false">IF(OR(N96="",Q96=""),"",N96-Q96)</f>
        <v>0.0602384071167771</v>
      </c>
      <c r="T96" s="38" t="n">
        <f aca="false">IF(N(D96)&gt;0,RANK(D96,D$2:D$1001)+COUNTIF(D$2:D96,D96)-1,"")</f>
        <v>86</v>
      </c>
      <c r="U96" s="40" t="n">
        <f aca="false">IF(N(D96)&gt;0,IF(D96&gt;=LR_MIN_SHARE*SUM(D$2:D$1001),F96,-1),-1)</f>
        <v>0.444073678361017</v>
      </c>
      <c r="V96" s="38" t="n">
        <f aca="false">IF(U96&lt;0,"",RANK(U96,U$2:U$1001)+COUNTIF(U$2:U96,U96)-1)</f>
        <v>271</v>
      </c>
      <c r="W96" s="38" t="n">
        <f aca="false">IF(N(L96)&gt;0,RANK(L96,L$2:L$1001)+COUNTIF(L$2:L96,L96)-1,"")</f>
        <v>82</v>
      </c>
      <c r="X96" s="40" t="n">
        <f aca="false">IF(N(L96)&gt;0,IF(L96&gt;=LR_MIN_SHARE*SUM(L$2:L$1001),N96,-1),-1)</f>
        <v>0.493419975769397</v>
      </c>
      <c r="Y96" s="38" t="n">
        <f aca="false">IF(X96&lt;0,"",RANK(X96,X$2:X$1001)+COUNTIF(X$2:X96,X96)-1)</f>
        <v>284</v>
      </c>
      <c r="AA96" s="0" t="str">
        <f aca="false">IF($A96="","",IF(COUNTIF($B$2:$B96,$B96)=1,1,""))</f>
        <v/>
      </c>
      <c r="AB96" s="0" t="str">
        <f aca="false">IF(AA96=1,SUMIF($B$2:$B$1001,$B96,$D$2:$D$1001),"")</f>
        <v/>
      </c>
      <c r="AC96" s="0" t="str">
        <f aca="false">IF(AA96=1,RANK(AB96,$AB$2:$AB$1001)+COUNTIF($AB$2:$AB96,AB96)-1,"")</f>
        <v/>
      </c>
      <c r="AD96" s="38" t="n">
        <f aca="false">IF($A96="","",COUNTIF(raw_data!$G:$G,$A96))</f>
        <v>40</v>
      </c>
      <c r="AE96" s="38" t="n">
        <f aca="false">IF($A96="","",IF(COUNTIF($A$2:$A$1001,$A96)&gt;1,1,0))</f>
        <v>0</v>
      </c>
    </row>
    <row r="97" customFormat="false" ht="15" hidden="false" customHeight="false" outlineLevel="0" collapsed="false">
      <c r="A97" s="0" t="str">
        <f aca="false">IF(code_master!$A97="","",code_master!$A97)</f>
        <v>CV0096</v>
      </c>
      <c r="B97" s="0" t="str">
        <f aca="false">IF($A97="","",code_master!$C97&amp;"")</f>
        <v>수술</v>
      </c>
      <c r="C97" s="0" t="str">
        <f aca="false">IF($A97="","",code_master!$B97&amp;"")</f>
        <v>1~5종수술비Ⅱ</v>
      </c>
      <c r="D97" s="30" t="n">
        <f aca="false">IF($A97="","",SUMIFS(raw_data!$H:$H,raw_data!$A:$A,"&gt;="&amp;UY_START,raw_data!$A:$A,"&lt;="&amp;BASE_YM,raw_data!$B:$B,"&lt;="&amp;BASE_YM,raw_data!$G:$G,$A97))</f>
        <v>28204571</v>
      </c>
      <c r="E97" s="30" t="n">
        <f aca="false">IF($A97="","",(SUMIFS(raw_data!$I:$I,raw_data!$A:$A,"&gt;="&amp;UY_START,raw_data!$A:$A,"&lt;="&amp;BASE_YM,raw_data!$B:$B,"&lt;="&amp;BASE_YM,raw_data!$G:$G,$A97)+SUMIFS(raw_data!$J:$J,raw_data!$A:$A,"&gt;="&amp;UY_START,raw_data!$A:$A,"&lt;="&amp;BASE_YM,raw_data!$B:$B,"&lt;="&amp;BASE_YM,raw_data!$G:$G,$A97)))</f>
        <v>14182481</v>
      </c>
      <c r="F97" s="31" t="n">
        <f aca="false">IF(N(D97)=0,"",E97/D97)</f>
        <v>0.502843351171695</v>
      </c>
      <c r="G97" s="30" t="n">
        <f aca="false">IF($A97="","",SUMIFS(raw_data!$H:$H,raw_data!$A:$A,"&gt;="&amp;UY_START_PY,raw_data!$A:$A,"&lt;="&amp;BASE_YM_PY,raw_data!$B:$B,"&lt;="&amp;BASE_YM_PY,raw_data!$G:$G,$A97))</f>
        <v>20845530</v>
      </c>
      <c r="H97" s="30" t="n">
        <f aca="false">IF($A97="","",(SUMIFS(raw_data!$I:$I,raw_data!$A:$A,"&gt;="&amp;UY_START_PY,raw_data!$A:$A,"&lt;="&amp;BASE_YM_PY,raw_data!$B:$B,"&lt;="&amp;BASE_YM_PY,raw_data!$G:$G,$A97)+SUMIFS(raw_data!$J:$J,raw_data!$A:$A,"&gt;="&amp;UY_START_PY,raw_data!$A:$A,"&lt;="&amp;BASE_YM_PY,raw_data!$B:$B,"&lt;="&amp;BASE_YM_PY,raw_data!$G:$G,$A97)))</f>
        <v>14608174</v>
      </c>
      <c r="I97" s="31" t="n">
        <f aca="false">IF(N(G97)=0,"",H97/G97)</f>
        <v>0.700782086135493</v>
      </c>
      <c r="J97" s="32" t="n">
        <f aca="false">IF(N(G97)=0,"",D97/G97-1)</f>
        <v>0.353027291702346</v>
      </c>
      <c r="K97" s="33" t="n">
        <f aca="false">IF(OR(F97="",I97=""),"",F97-I97)</f>
        <v>-0.197938734963798</v>
      </c>
      <c r="L97" s="30" t="n">
        <f aca="false">IF($A97="","",SUMIFS(raw_data!$H:$H,raw_data!$B:$B,BASE_YM,raw_data!$G:$G,$A97))</f>
        <v>10776625</v>
      </c>
      <c r="M97" s="30" t="n">
        <f aca="false">IF($A97="","",(SUMIFS(raw_data!$I:$I,raw_data!$B:$B,BASE_YM,raw_data!$G:$G,$A97)+SUMIFS(raw_data!$J:$J,raw_data!$B:$B,BASE_YM,raw_data!$G:$G,$A97)))</f>
        <v>5510691</v>
      </c>
      <c r="N97" s="31" t="n">
        <f aca="false">IF(N(L97)=0,"",M97/L97)</f>
        <v>0.511355920800807</v>
      </c>
      <c r="O97" s="30" t="n">
        <f aca="false">IF($A97="","",SUMIFS(raw_data!$H:$H,raw_data!$B:$B,BASE_YM_PY,raw_data!$G:$G,$A97))</f>
        <v>8572575</v>
      </c>
      <c r="P97" s="30" t="n">
        <f aca="false">IF($A97="","",(SUMIFS(raw_data!$I:$I,raw_data!$B:$B,BASE_YM_PY,raw_data!$G:$G,$A97)+SUMIFS(raw_data!$J:$J,raw_data!$B:$B,BASE_YM_PY,raw_data!$G:$G,$A97)))</f>
        <v>7317721</v>
      </c>
      <c r="Q97" s="31" t="n">
        <f aca="false">IF(N(O97)=0,"",P97/O97)</f>
        <v>0.853619944999023</v>
      </c>
      <c r="R97" s="32" t="n">
        <f aca="false">IF(N(O97)=0,"",L97/O97-1)</f>
        <v>0.257104778902489</v>
      </c>
      <c r="S97" s="33" t="n">
        <f aca="false">IF(OR(N97="",Q97=""),"",N97-Q97)</f>
        <v>-0.342264024198216</v>
      </c>
      <c r="T97" s="38" t="n">
        <f aca="false">IF(N(D97)&gt;0,RANK(D97,D$2:D$1001)+COUNTIF(D$2:D97,D97)-1,"")</f>
        <v>202</v>
      </c>
      <c r="U97" s="40" t="n">
        <f aca="false">IF(N(D97)&gt;0,IF(D97&gt;=LR_MIN_SHARE*SUM(D$2:D$1001),F97,-1),-1)</f>
        <v>0.502843351171695</v>
      </c>
      <c r="V97" s="38" t="n">
        <f aca="false">IF(U97&lt;0,"",RANK(U97,U$2:U$1001)+COUNTIF(U$2:U97,U97)-1)</f>
        <v>226</v>
      </c>
      <c r="W97" s="38" t="n">
        <f aca="false">IF(N(L97)&gt;0,RANK(L97,L$2:L$1001)+COUNTIF(L$2:L97,L97)-1,"")</f>
        <v>210</v>
      </c>
      <c r="X97" s="40" t="n">
        <f aca="false">IF(N(L97)&gt;0,IF(L97&gt;=LR_MIN_SHARE*SUM(L$2:L$1001),N97,-1),-1)</f>
        <v>0.511355920800807</v>
      </c>
      <c r="Y97" s="38" t="n">
        <f aca="false">IF(X97&lt;0,"",RANK(X97,X$2:X$1001)+COUNTIF(X$2:X97,X97)-1)</f>
        <v>272</v>
      </c>
      <c r="AA97" s="0" t="str">
        <f aca="false">IF($A97="","",IF(COUNTIF($B$2:$B97,$B97)=1,1,""))</f>
        <v/>
      </c>
      <c r="AB97" s="0" t="str">
        <f aca="false">IF(AA97=1,SUMIF($B$2:$B$1001,$B97,$D$2:$D$1001),"")</f>
        <v/>
      </c>
      <c r="AC97" s="0" t="str">
        <f aca="false">IF(AA97=1,RANK(AB97,$AB$2:$AB$1001)+COUNTIF($AB$2:$AB97,AB97)-1,"")</f>
        <v/>
      </c>
      <c r="AD97" s="38" t="n">
        <f aca="false">IF($A97="","",COUNTIF(raw_data!$G:$G,$A97))</f>
        <v>40</v>
      </c>
      <c r="AE97" s="38" t="n">
        <f aca="false">IF($A97="","",IF(COUNTIF($A$2:$A$1001,$A97)&gt;1,1,0))</f>
        <v>0</v>
      </c>
    </row>
    <row r="98" customFormat="false" ht="15" hidden="false" customHeight="false" outlineLevel="0" collapsed="false">
      <c r="A98" s="0" t="str">
        <f aca="false">IF(code_master!$A98="","",code_master!$A98)</f>
        <v>CV0097</v>
      </c>
      <c r="B98" s="0" t="str">
        <f aca="false">IF($A98="","",code_master!$C98&amp;"")</f>
        <v>암</v>
      </c>
      <c r="C98" s="0" t="str">
        <f aca="false">IF($A98="","",code_master!$B98&amp;"")</f>
        <v>유사암진단비Ⅱ</v>
      </c>
      <c r="D98" s="30" t="n">
        <f aca="false">IF($A98="","",SUMIFS(raw_data!$H:$H,raw_data!$A:$A,"&gt;="&amp;UY_START,raw_data!$A:$A,"&lt;="&amp;BASE_YM,raw_data!$B:$B,"&lt;="&amp;BASE_YM,raw_data!$G:$G,$A98))</f>
        <v>53032206</v>
      </c>
      <c r="E98" s="30" t="n">
        <f aca="false">IF($A98="","",(SUMIFS(raw_data!$I:$I,raw_data!$A:$A,"&gt;="&amp;UY_START,raw_data!$A:$A,"&lt;="&amp;BASE_YM,raw_data!$B:$B,"&lt;="&amp;BASE_YM,raw_data!$G:$G,$A98)+SUMIFS(raw_data!$J:$J,raw_data!$A:$A,"&gt;="&amp;UY_START,raw_data!$A:$A,"&lt;="&amp;BASE_YM,raw_data!$B:$B,"&lt;="&amp;BASE_YM,raw_data!$G:$G,$A98)))</f>
        <v>29433577</v>
      </c>
      <c r="F98" s="31" t="n">
        <f aca="false">IF(N(D98)=0,"",E98/D98)</f>
        <v>0.555013249873105</v>
      </c>
      <c r="G98" s="30" t="n">
        <f aca="false">IF($A98="","",SUMIFS(raw_data!$H:$H,raw_data!$A:$A,"&gt;="&amp;UY_START_PY,raw_data!$A:$A,"&lt;="&amp;BASE_YM_PY,raw_data!$B:$B,"&lt;="&amp;BASE_YM_PY,raw_data!$G:$G,$A98))</f>
        <v>55997863</v>
      </c>
      <c r="H98" s="30" t="n">
        <f aca="false">IF($A98="","",(SUMIFS(raw_data!$I:$I,raw_data!$A:$A,"&gt;="&amp;UY_START_PY,raw_data!$A:$A,"&lt;="&amp;BASE_YM_PY,raw_data!$B:$B,"&lt;="&amp;BASE_YM_PY,raw_data!$G:$G,$A98)+SUMIFS(raw_data!$J:$J,raw_data!$A:$A,"&gt;="&amp;UY_START_PY,raw_data!$A:$A,"&lt;="&amp;BASE_YM_PY,raw_data!$B:$B,"&lt;="&amp;BASE_YM_PY,raw_data!$G:$G,$A98)))</f>
        <v>25703673</v>
      </c>
      <c r="I98" s="31" t="n">
        <f aca="false">IF(N(G98)=0,"",H98/G98)</f>
        <v>0.459011676927743</v>
      </c>
      <c r="J98" s="32" t="n">
        <f aca="false">IF(N(G98)=0,"",D98/G98-1)</f>
        <v>-0.0529601817126486</v>
      </c>
      <c r="K98" s="33" t="n">
        <f aca="false">IF(OR(F98="",I98=""),"",F98-I98)</f>
        <v>0.0960015729453627</v>
      </c>
      <c r="L98" s="30" t="n">
        <f aca="false">IF($A98="","",SUMIFS(raw_data!$H:$H,raw_data!$B:$B,BASE_YM,raw_data!$G:$G,$A98))</f>
        <v>21788731</v>
      </c>
      <c r="M98" s="30" t="n">
        <f aca="false">IF($A98="","",(SUMIFS(raw_data!$I:$I,raw_data!$B:$B,BASE_YM,raw_data!$G:$G,$A98)+SUMIFS(raw_data!$J:$J,raw_data!$B:$B,BASE_YM,raw_data!$G:$G,$A98)))</f>
        <v>15704161</v>
      </c>
      <c r="N98" s="31" t="n">
        <f aca="false">IF(N(L98)=0,"",M98/L98)</f>
        <v>0.720746931062667</v>
      </c>
      <c r="O98" s="30" t="n">
        <f aca="false">IF($A98="","",SUMIFS(raw_data!$H:$H,raw_data!$B:$B,BASE_YM_PY,raw_data!$G:$G,$A98))</f>
        <v>21509558</v>
      </c>
      <c r="P98" s="30" t="n">
        <f aca="false">IF($A98="","",(SUMIFS(raw_data!$I:$I,raw_data!$B:$B,BASE_YM_PY,raw_data!$G:$G,$A98)+SUMIFS(raw_data!$J:$J,raw_data!$B:$B,BASE_YM_PY,raw_data!$G:$G,$A98)))</f>
        <v>12576678</v>
      </c>
      <c r="Q98" s="31" t="n">
        <f aca="false">IF(N(O98)=0,"",P98/O98)</f>
        <v>0.584701833482585</v>
      </c>
      <c r="R98" s="32" t="n">
        <f aca="false">IF(N(O98)=0,"",L98/O98-1)</f>
        <v>0.0129790207683487</v>
      </c>
      <c r="S98" s="33" t="n">
        <f aca="false">IF(OR(N98="",Q98=""),"",N98-Q98)</f>
        <v>0.136045097580082</v>
      </c>
      <c r="T98" s="38" t="n">
        <f aca="false">IF(N(D98)&gt;0,RANK(D98,D$2:D$1001)+COUNTIF(D$2:D98,D98)-1,"")</f>
        <v>103</v>
      </c>
      <c r="U98" s="40" t="n">
        <f aca="false">IF(N(D98)&gt;0,IF(D98&gt;=LR_MIN_SHARE*SUM(D$2:D$1001),F98,-1),-1)</f>
        <v>0.555013249873105</v>
      </c>
      <c r="V98" s="38" t="n">
        <f aca="false">IF(U98&lt;0,"",RANK(U98,U$2:U$1001)+COUNTIF(U$2:U98,U98)-1)</f>
        <v>180</v>
      </c>
      <c r="W98" s="38" t="n">
        <f aca="false">IF(N(L98)&gt;0,RANK(L98,L$2:L$1001)+COUNTIF(L$2:L98,L98)-1,"")</f>
        <v>101</v>
      </c>
      <c r="X98" s="40" t="n">
        <f aca="false">IF(N(L98)&gt;0,IF(L98&gt;=LR_MIN_SHARE*SUM(L$2:L$1001),N98,-1),-1)</f>
        <v>0.720746931062667</v>
      </c>
      <c r="Y98" s="38" t="n">
        <f aca="false">IF(X98&lt;0,"",RANK(X98,X$2:X$1001)+COUNTIF(X$2:X98,X98)-1)</f>
        <v>142</v>
      </c>
      <c r="AA98" s="0" t="str">
        <f aca="false">IF($A98="","",IF(COUNTIF($B$2:$B98,$B98)=1,1,""))</f>
        <v/>
      </c>
      <c r="AB98" s="0" t="str">
        <f aca="false">IF(AA98=1,SUMIF($B$2:$B$1001,$B98,$D$2:$D$1001),"")</f>
        <v/>
      </c>
      <c r="AC98" s="0" t="str">
        <f aca="false">IF(AA98=1,RANK(AB98,$AB$2:$AB$1001)+COUNTIF($AB$2:$AB98,AB98)-1,"")</f>
        <v/>
      </c>
      <c r="AD98" s="38" t="n">
        <f aca="false">IF($A98="","",COUNTIF(raw_data!$G:$G,$A98))</f>
        <v>40</v>
      </c>
      <c r="AE98" s="38" t="n">
        <f aca="false">IF($A98="","",IF(COUNTIF($A$2:$A$1001,$A98)&gt;1,1,0))</f>
        <v>0</v>
      </c>
    </row>
    <row r="99" customFormat="false" ht="15" hidden="false" customHeight="false" outlineLevel="0" collapsed="false">
      <c r="A99" s="0" t="str">
        <f aca="false">IF(code_master!$A99="","",code_master!$A99)</f>
        <v>CV0098</v>
      </c>
      <c r="B99" s="0" t="str">
        <f aca="false">IF($A99="","",code_master!$C99&amp;"")</f>
        <v>사망</v>
      </c>
      <c r="C99" s="0" t="str">
        <f aca="false">IF($A99="","",code_master!$B99&amp;"")</f>
        <v>질병사망</v>
      </c>
      <c r="D99" s="30" t="n">
        <f aca="false">IF($A99="","",SUMIFS(raw_data!$H:$H,raw_data!$A:$A,"&gt;="&amp;UY_START,raw_data!$A:$A,"&lt;="&amp;BASE_YM,raw_data!$B:$B,"&lt;="&amp;BASE_YM,raw_data!$G:$G,$A99))</f>
        <v>20767965</v>
      </c>
      <c r="E99" s="30" t="n">
        <f aca="false">IF($A99="","",(SUMIFS(raw_data!$I:$I,raw_data!$A:$A,"&gt;="&amp;UY_START,raw_data!$A:$A,"&lt;="&amp;BASE_YM,raw_data!$B:$B,"&lt;="&amp;BASE_YM,raw_data!$G:$G,$A99)+SUMIFS(raw_data!$J:$J,raw_data!$A:$A,"&gt;="&amp;UY_START,raw_data!$A:$A,"&lt;="&amp;BASE_YM,raw_data!$B:$B,"&lt;="&amp;BASE_YM,raw_data!$G:$G,$A99)))</f>
        <v>13226908</v>
      </c>
      <c r="F99" s="31" t="n">
        <f aca="false">IF(N(D99)=0,"",E99/D99)</f>
        <v>0.636889940829542</v>
      </c>
      <c r="G99" s="30" t="n">
        <f aca="false">IF($A99="","",SUMIFS(raw_data!$H:$H,raw_data!$A:$A,"&gt;="&amp;UY_START_PY,raw_data!$A:$A,"&lt;="&amp;BASE_YM_PY,raw_data!$B:$B,"&lt;="&amp;BASE_YM_PY,raw_data!$G:$G,$A99))</f>
        <v>24095566</v>
      </c>
      <c r="H99" s="30" t="n">
        <f aca="false">IF($A99="","",(SUMIFS(raw_data!$I:$I,raw_data!$A:$A,"&gt;="&amp;UY_START_PY,raw_data!$A:$A,"&lt;="&amp;BASE_YM_PY,raw_data!$B:$B,"&lt;="&amp;BASE_YM_PY,raw_data!$G:$G,$A99)+SUMIFS(raw_data!$J:$J,raw_data!$A:$A,"&gt;="&amp;UY_START_PY,raw_data!$A:$A,"&lt;="&amp;BASE_YM_PY,raw_data!$B:$B,"&lt;="&amp;BASE_YM_PY,raw_data!$G:$G,$A99)))</f>
        <v>17295199</v>
      </c>
      <c r="I99" s="31" t="n">
        <f aca="false">IF(N(G99)=0,"",H99/G99)</f>
        <v>0.717775170751333</v>
      </c>
      <c r="J99" s="32" t="n">
        <f aca="false">IF(N(G99)=0,"",D99/G99-1)</f>
        <v>-0.138100138423808</v>
      </c>
      <c r="K99" s="33" t="n">
        <f aca="false">IF(OR(F99="",I99=""),"",F99-I99)</f>
        <v>-0.0808852299217904</v>
      </c>
      <c r="L99" s="30" t="n">
        <f aca="false">IF($A99="","",SUMIFS(raw_data!$H:$H,raw_data!$B:$B,BASE_YM,raw_data!$G:$G,$A99))</f>
        <v>7995366</v>
      </c>
      <c r="M99" s="30" t="n">
        <f aca="false">IF($A99="","",(SUMIFS(raw_data!$I:$I,raw_data!$B:$B,BASE_YM,raw_data!$G:$G,$A99)+SUMIFS(raw_data!$J:$J,raw_data!$B:$B,BASE_YM,raw_data!$G:$G,$A99)))</f>
        <v>6695085</v>
      </c>
      <c r="N99" s="31" t="n">
        <f aca="false">IF(N(L99)=0,"",M99/L99)</f>
        <v>0.837370671961734</v>
      </c>
      <c r="O99" s="30" t="n">
        <f aca="false">IF($A99="","",SUMIFS(raw_data!$H:$H,raw_data!$B:$B,BASE_YM_PY,raw_data!$G:$G,$A99))</f>
        <v>9678317</v>
      </c>
      <c r="P99" s="30" t="n">
        <f aca="false">IF($A99="","",(SUMIFS(raw_data!$I:$I,raw_data!$B:$B,BASE_YM_PY,raw_data!$G:$G,$A99)+SUMIFS(raw_data!$J:$J,raw_data!$B:$B,BASE_YM_PY,raw_data!$G:$G,$A99)))</f>
        <v>9982219</v>
      </c>
      <c r="Q99" s="31" t="n">
        <f aca="false">IF(N(O99)=0,"",P99/O99)</f>
        <v>1.03140029408006</v>
      </c>
      <c r="R99" s="32" t="n">
        <f aca="false">IF(N(O99)=0,"",L99/O99-1)</f>
        <v>-0.173888807320529</v>
      </c>
      <c r="S99" s="33" t="n">
        <f aca="false">IF(OR(N99="",Q99=""),"",N99-Q99)</f>
        <v>-0.194029622118322</v>
      </c>
      <c r="T99" s="38" t="n">
        <f aca="false">IF(N(D99)&gt;0,RANK(D99,D$2:D$1001)+COUNTIF(D$2:D99,D99)-1,"")</f>
        <v>248</v>
      </c>
      <c r="U99" s="40" t="n">
        <f aca="false">IF(N(D99)&gt;0,IF(D99&gt;=LR_MIN_SHARE*SUM(D$2:D$1001),F99,-1),-1)</f>
        <v>0.636889940829542</v>
      </c>
      <c r="V99" s="38" t="n">
        <f aca="false">IF(U99&lt;0,"",RANK(U99,U$2:U$1001)+COUNTIF(U$2:U99,U99)-1)</f>
        <v>118</v>
      </c>
      <c r="W99" s="38" t="n">
        <f aca="false">IF(N(L99)&gt;0,RANK(L99,L$2:L$1001)+COUNTIF(L$2:L99,L99)-1,"")</f>
        <v>256</v>
      </c>
      <c r="X99" s="40" t="n">
        <f aca="false">IF(N(L99)&gt;0,IF(L99&gt;=LR_MIN_SHARE*SUM(L$2:L$1001),N99,-1),-1)</f>
        <v>0.837370671961734</v>
      </c>
      <c r="Y99" s="38" t="n">
        <f aca="false">IF(X99&lt;0,"",RANK(X99,X$2:X$1001)+COUNTIF(X$2:X99,X99)-1)</f>
        <v>89</v>
      </c>
      <c r="AA99" s="0" t="str">
        <f aca="false">IF($A99="","",IF(COUNTIF($B$2:$B99,$B99)=1,1,""))</f>
        <v/>
      </c>
      <c r="AB99" s="0" t="str">
        <f aca="false">IF(AA99=1,SUMIF($B$2:$B$1001,$B99,$D$2:$D$1001),"")</f>
        <v/>
      </c>
      <c r="AC99" s="0" t="str">
        <f aca="false">IF(AA99=1,RANK(AB99,$AB$2:$AB$1001)+COUNTIF($AB$2:$AB99,AB99)-1,"")</f>
        <v/>
      </c>
      <c r="AD99" s="38" t="n">
        <f aca="false">IF($A99="","",COUNTIF(raw_data!$G:$G,$A99))</f>
        <v>40</v>
      </c>
      <c r="AE99" s="38" t="n">
        <f aca="false">IF($A99="","",IF(COUNTIF($A$2:$A$1001,$A99)&gt;1,1,0))</f>
        <v>0</v>
      </c>
    </row>
    <row r="100" customFormat="false" ht="15" hidden="false" customHeight="false" outlineLevel="0" collapsed="false">
      <c r="A100" s="0" t="str">
        <f aca="false">IF(code_master!$A100="","",code_master!$A100)</f>
        <v>CV0099</v>
      </c>
      <c r="B100" s="0" t="str">
        <f aca="false">IF($A100="","",code_master!$C100&amp;"")</f>
        <v>사망</v>
      </c>
      <c r="C100" s="0" t="str">
        <f aca="false">IF($A100="","",code_master!$B100&amp;"")</f>
        <v>재해사망(갱신형)</v>
      </c>
      <c r="D100" s="30" t="n">
        <f aca="false">IF($A100="","",SUMIFS(raw_data!$H:$H,raw_data!$A:$A,"&gt;="&amp;UY_START,raw_data!$A:$A,"&lt;="&amp;BASE_YM,raw_data!$B:$B,"&lt;="&amp;BASE_YM,raw_data!$G:$G,$A100))</f>
        <v>10850572</v>
      </c>
      <c r="E100" s="30" t="n">
        <f aca="false">IF($A100="","",(SUMIFS(raw_data!$I:$I,raw_data!$A:$A,"&gt;="&amp;UY_START,raw_data!$A:$A,"&lt;="&amp;BASE_YM,raw_data!$B:$B,"&lt;="&amp;BASE_YM,raw_data!$G:$G,$A100)+SUMIFS(raw_data!$J:$J,raw_data!$A:$A,"&gt;="&amp;UY_START,raw_data!$A:$A,"&lt;="&amp;BASE_YM,raw_data!$B:$B,"&lt;="&amp;BASE_YM,raw_data!$G:$G,$A100)))</f>
        <v>2870412</v>
      </c>
      <c r="F100" s="31" t="n">
        <f aca="false">IF(N(D100)=0,"",E100/D100)</f>
        <v>0.26454015511809</v>
      </c>
      <c r="G100" s="30" t="n">
        <f aca="false">IF($A100="","",SUMIFS(raw_data!$H:$H,raw_data!$A:$A,"&gt;="&amp;UY_START_PY,raw_data!$A:$A,"&lt;="&amp;BASE_YM_PY,raw_data!$B:$B,"&lt;="&amp;BASE_YM_PY,raw_data!$G:$G,$A100))</f>
        <v>9243599</v>
      </c>
      <c r="H100" s="30" t="n">
        <f aca="false">IF($A100="","",(SUMIFS(raw_data!$I:$I,raw_data!$A:$A,"&gt;="&amp;UY_START_PY,raw_data!$A:$A,"&lt;="&amp;BASE_YM_PY,raw_data!$B:$B,"&lt;="&amp;BASE_YM_PY,raw_data!$G:$G,$A100)+SUMIFS(raw_data!$J:$J,raw_data!$A:$A,"&gt;="&amp;UY_START_PY,raw_data!$A:$A,"&lt;="&amp;BASE_YM_PY,raw_data!$B:$B,"&lt;="&amp;BASE_YM_PY,raw_data!$G:$G,$A100)))</f>
        <v>3014053</v>
      </c>
      <c r="I100" s="31" t="n">
        <f aca="false">IF(N(G100)=0,"",H100/G100)</f>
        <v>0.326069207459129</v>
      </c>
      <c r="J100" s="32" t="n">
        <f aca="false">IF(N(G100)=0,"",D100/G100-1)</f>
        <v>0.173847113013016</v>
      </c>
      <c r="K100" s="33" t="n">
        <f aca="false">IF(OR(F100="",I100=""),"",F100-I100)</f>
        <v>-0.0615290523410396</v>
      </c>
      <c r="L100" s="30" t="n">
        <f aca="false">IF($A100="","",SUMIFS(raw_data!$H:$H,raw_data!$B:$B,BASE_YM,raw_data!$G:$G,$A100))</f>
        <v>4506314</v>
      </c>
      <c r="M100" s="30" t="n">
        <f aca="false">IF($A100="","",(SUMIFS(raw_data!$I:$I,raw_data!$B:$B,BASE_YM,raw_data!$G:$G,$A100)+SUMIFS(raw_data!$J:$J,raw_data!$B:$B,BASE_YM,raw_data!$G:$G,$A100)))</f>
        <v>1432604</v>
      </c>
      <c r="N100" s="31" t="n">
        <f aca="false">IF(N(L100)=0,"",M100/L100)</f>
        <v>0.317910380856727</v>
      </c>
      <c r="O100" s="30" t="n">
        <f aca="false">IF($A100="","",SUMIFS(raw_data!$H:$H,raw_data!$B:$B,BASE_YM_PY,raw_data!$G:$G,$A100))</f>
        <v>3723111</v>
      </c>
      <c r="P100" s="30" t="n">
        <f aca="false">IF($A100="","",(SUMIFS(raw_data!$I:$I,raw_data!$B:$B,BASE_YM_PY,raw_data!$G:$G,$A100)+SUMIFS(raw_data!$J:$J,raw_data!$B:$B,BASE_YM_PY,raw_data!$G:$G,$A100)))</f>
        <v>1514563</v>
      </c>
      <c r="Q100" s="31" t="n">
        <f aca="false">IF(N(O100)=0,"",P100/O100)</f>
        <v>0.406800388170001</v>
      </c>
      <c r="R100" s="32" t="n">
        <f aca="false">IF(N(O100)=0,"",L100/O100-1)</f>
        <v>0.210362516723246</v>
      </c>
      <c r="S100" s="33" t="n">
        <f aca="false">IF(OR(N100="",Q100=""),"",N100-Q100)</f>
        <v>-0.0888900073132741</v>
      </c>
      <c r="T100" s="38" t="n">
        <f aca="false">IF(N(D100)&gt;0,RANK(D100,D$2:D$1001)+COUNTIF(D$2:D100,D100)-1,"")</f>
        <v>369</v>
      </c>
      <c r="U100" s="40" t="n">
        <f aca="false">IF(N(D100)&gt;0,IF(D100&gt;=LR_MIN_SHARE*SUM(D$2:D$1001),F100,-1),-1)</f>
        <v>0.26454015511809</v>
      </c>
      <c r="V100" s="38" t="n">
        <f aca="false">IF(U100&lt;0,"",RANK(U100,U$2:U$1001)+COUNTIF(U$2:U100,U100)-1)</f>
        <v>370</v>
      </c>
      <c r="W100" s="38" t="n">
        <f aca="false">IF(N(L100)&gt;0,RANK(L100,L$2:L$1001)+COUNTIF(L$2:L100,L100)-1,"")</f>
        <v>360</v>
      </c>
      <c r="X100" s="40" t="n">
        <f aca="false">IF(N(L100)&gt;0,IF(L100&gt;=LR_MIN_SHARE*SUM(L$2:L$1001),N100,-1),-1)</f>
        <v>0.317910380856727</v>
      </c>
      <c r="Y100" s="38" t="n">
        <f aca="false">IF(X100&lt;0,"",RANK(X100,X$2:X$1001)+COUNTIF(X$2:X100,X100)-1)</f>
        <v>370</v>
      </c>
      <c r="AA100" s="0" t="str">
        <f aca="false">IF($A100="","",IF(COUNTIF($B$2:$B100,$B100)=1,1,""))</f>
        <v/>
      </c>
      <c r="AB100" s="0" t="str">
        <f aca="false">IF(AA100=1,SUMIF($B$2:$B$1001,$B100,$D$2:$D$1001),"")</f>
        <v/>
      </c>
      <c r="AC100" s="0" t="str">
        <f aca="false">IF(AA100=1,RANK(AB100,$AB$2:$AB$1001)+COUNTIF($AB$2:$AB100,AB100)-1,"")</f>
        <v/>
      </c>
      <c r="AD100" s="38" t="n">
        <f aca="false">IF($A100="","",COUNTIF(raw_data!$G:$G,$A100))</f>
        <v>40</v>
      </c>
      <c r="AE100" s="38" t="n">
        <f aca="false">IF($A100="","",IF(COUNTIF($A$2:$A$1001,$A100)&gt;1,1,0))</f>
        <v>0</v>
      </c>
    </row>
    <row r="101" customFormat="false" ht="15" hidden="false" customHeight="false" outlineLevel="0" collapsed="false">
      <c r="A101" s="0" t="str">
        <f aca="false">IF(code_master!$A101="","",code_master!$A101)</f>
        <v>CV0100</v>
      </c>
      <c r="B101" s="0" t="str">
        <f aca="false">IF($A101="","",code_master!$C101&amp;"")</f>
        <v>치아</v>
      </c>
      <c r="C101" s="0" t="str">
        <f aca="false">IF($A101="","",code_master!$B101&amp;"")</f>
        <v>보존치료비(간편)</v>
      </c>
      <c r="D101" s="30" t="n">
        <f aca="false">IF($A101="","",SUMIFS(raw_data!$H:$H,raw_data!$A:$A,"&gt;="&amp;UY_START,raw_data!$A:$A,"&lt;="&amp;BASE_YM,raw_data!$B:$B,"&lt;="&amp;BASE_YM,raw_data!$G:$G,$A101))</f>
        <v>45007688</v>
      </c>
      <c r="E101" s="30" t="n">
        <f aca="false">IF($A101="","",(SUMIFS(raw_data!$I:$I,raw_data!$A:$A,"&gt;="&amp;UY_START,raw_data!$A:$A,"&lt;="&amp;BASE_YM,raw_data!$B:$B,"&lt;="&amp;BASE_YM,raw_data!$G:$G,$A101)+SUMIFS(raw_data!$J:$J,raw_data!$A:$A,"&gt;="&amp;UY_START,raw_data!$A:$A,"&lt;="&amp;BASE_YM,raw_data!$B:$B,"&lt;="&amp;BASE_YM,raw_data!$G:$G,$A101)))</f>
        <v>30838766</v>
      </c>
      <c r="F101" s="31" t="n">
        <f aca="false">IF(N(D101)=0,"",E101/D101)</f>
        <v>0.685188850402625</v>
      </c>
      <c r="G101" s="30" t="n">
        <f aca="false">IF($A101="","",SUMIFS(raw_data!$H:$H,raw_data!$A:$A,"&gt;="&amp;UY_START_PY,raw_data!$A:$A,"&lt;="&amp;BASE_YM_PY,raw_data!$B:$B,"&lt;="&amp;BASE_YM_PY,raw_data!$G:$G,$A101))</f>
        <v>41499461</v>
      </c>
      <c r="H101" s="30" t="n">
        <f aca="false">IF($A101="","",(SUMIFS(raw_data!$I:$I,raw_data!$A:$A,"&gt;="&amp;UY_START_PY,raw_data!$A:$A,"&lt;="&amp;BASE_YM_PY,raw_data!$B:$B,"&lt;="&amp;BASE_YM_PY,raw_data!$G:$G,$A101)+SUMIFS(raw_data!$J:$J,raw_data!$A:$A,"&gt;="&amp;UY_START_PY,raw_data!$A:$A,"&lt;="&amp;BASE_YM_PY,raw_data!$B:$B,"&lt;="&amp;BASE_YM_PY,raw_data!$G:$G,$A101)))</f>
        <v>27140114</v>
      </c>
      <c r="I101" s="31" t="n">
        <f aca="false">IF(N(G101)=0,"",H101/G101)</f>
        <v>0.653987144555926</v>
      </c>
      <c r="J101" s="32" t="n">
        <f aca="false">IF(N(G101)=0,"",D101/G101-1)</f>
        <v>0.0845366883198797</v>
      </c>
      <c r="K101" s="33" t="n">
        <f aca="false">IF(OR(F101="",I101=""),"",F101-I101)</f>
        <v>0.0312017058466989</v>
      </c>
      <c r="L101" s="30" t="n">
        <f aca="false">IF($A101="","",SUMIFS(raw_data!$H:$H,raw_data!$B:$B,BASE_YM,raw_data!$G:$G,$A101))</f>
        <v>18278874</v>
      </c>
      <c r="M101" s="30" t="n">
        <f aca="false">IF($A101="","",(SUMIFS(raw_data!$I:$I,raw_data!$B:$B,BASE_YM,raw_data!$G:$G,$A101)+SUMIFS(raw_data!$J:$J,raw_data!$B:$B,BASE_YM,raw_data!$G:$G,$A101)))</f>
        <v>15675217</v>
      </c>
      <c r="N101" s="31" t="n">
        <f aca="false">IF(N(L101)=0,"",M101/L101)</f>
        <v>0.857559223834028</v>
      </c>
      <c r="O101" s="30" t="n">
        <f aca="false">IF($A101="","",SUMIFS(raw_data!$H:$H,raw_data!$B:$B,BASE_YM_PY,raw_data!$G:$G,$A101))</f>
        <v>16685770</v>
      </c>
      <c r="P101" s="30" t="n">
        <f aca="false">IF($A101="","",(SUMIFS(raw_data!$I:$I,raw_data!$B:$B,BASE_YM_PY,raw_data!$G:$G,$A101)+SUMIFS(raw_data!$J:$J,raw_data!$B:$B,BASE_YM_PY,raw_data!$G:$G,$A101)))</f>
        <v>13259046</v>
      </c>
      <c r="Q101" s="31" t="n">
        <f aca="false">IF(N(O101)=0,"",P101/O101)</f>
        <v>0.794631952855637</v>
      </c>
      <c r="R101" s="32" t="n">
        <f aca="false">IF(N(O101)=0,"",L101/O101-1)</f>
        <v>0.0954768044866974</v>
      </c>
      <c r="S101" s="33" t="n">
        <f aca="false">IF(OR(N101="",Q101=""),"",N101-Q101)</f>
        <v>0.0629272709783915</v>
      </c>
      <c r="T101" s="38" t="n">
        <f aca="false">IF(N(D101)&gt;0,RANK(D101,D$2:D$1001)+COUNTIF(D$2:D101,D101)-1,"")</f>
        <v>129</v>
      </c>
      <c r="U101" s="40" t="n">
        <f aca="false">IF(N(D101)&gt;0,IF(D101&gt;=LR_MIN_SHARE*SUM(D$2:D$1001),F101,-1),-1)</f>
        <v>0.685188850402625</v>
      </c>
      <c r="V101" s="38" t="n">
        <f aca="false">IF(U101&lt;0,"",RANK(U101,U$2:U$1001)+COUNTIF(U$2:U101,U101)-1)</f>
        <v>95</v>
      </c>
      <c r="W101" s="38" t="n">
        <f aca="false">IF(N(L101)&gt;0,RANK(L101,L$2:L$1001)+COUNTIF(L$2:L101,L101)-1,"")</f>
        <v>129</v>
      </c>
      <c r="X101" s="40" t="n">
        <f aca="false">IF(N(L101)&gt;0,IF(L101&gt;=LR_MIN_SHARE*SUM(L$2:L$1001),N101,-1),-1)</f>
        <v>0.857559223834028</v>
      </c>
      <c r="Y101" s="38" t="n">
        <f aca="false">IF(X101&lt;0,"",RANK(X101,X$2:X$1001)+COUNTIF(X$2:X101,X101)-1)</f>
        <v>79</v>
      </c>
      <c r="AA101" s="0" t="str">
        <f aca="false">IF($A101="","",IF(COUNTIF($B$2:$B101,$B101)=1,1,""))</f>
        <v/>
      </c>
      <c r="AB101" s="0" t="str">
        <f aca="false">IF(AA101=1,SUMIF($B$2:$B$1001,$B101,$D$2:$D$1001),"")</f>
        <v/>
      </c>
      <c r="AC101" s="0" t="str">
        <f aca="false">IF(AA101=1,RANK(AB101,$AB$2:$AB$1001)+COUNTIF($AB$2:$AB101,AB101)-1,"")</f>
        <v/>
      </c>
      <c r="AD101" s="38" t="n">
        <f aca="false">IF($A101="","",COUNTIF(raw_data!$G:$G,$A101))</f>
        <v>40</v>
      </c>
      <c r="AE101" s="38" t="n">
        <f aca="false">IF($A101="","",IF(COUNTIF($A$2:$A$1001,$A101)&gt;1,1,0))</f>
        <v>0</v>
      </c>
    </row>
    <row r="102" customFormat="false" ht="15" hidden="false" customHeight="false" outlineLevel="0" collapsed="false">
      <c r="A102" s="0" t="str">
        <f aca="false">IF(code_master!$A102="","",code_master!$A102)</f>
        <v>CV0101</v>
      </c>
      <c r="B102" s="0" t="str">
        <f aca="false">IF($A102="","",code_master!$C102&amp;"")</f>
        <v>실손의료</v>
      </c>
      <c r="C102" s="0" t="str">
        <f aca="false">IF($A102="","",code_master!$B102&amp;"")</f>
        <v>질병입원실손(20년만기)</v>
      </c>
      <c r="D102" s="30" t="n">
        <f aca="false">IF($A102="","",SUMIFS(raw_data!$H:$H,raw_data!$A:$A,"&gt;="&amp;UY_START,raw_data!$A:$A,"&lt;="&amp;BASE_YM,raw_data!$B:$B,"&lt;="&amp;BASE_YM,raw_data!$G:$G,$A102))</f>
        <v>18848854</v>
      </c>
      <c r="E102" s="30" t="n">
        <f aca="false">IF($A102="","",(SUMIFS(raw_data!$I:$I,raw_data!$A:$A,"&gt;="&amp;UY_START,raw_data!$A:$A,"&lt;="&amp;BASE_YM,raw_data!$B:$B,"&lt;="&amp;BASE_YM,raw_data!$G:$G,$A102)+SUMIFS(raw_data!$J:$J,raw_data!$A:$A,"&gt;="&amp;UY_START,raw_data!$A:$A,"&lt;="&amp;BASE_YM,raw_data!$B:$B,"&lt;="&amp;BASE_YM,raw_data!$G:$G,$A102)))</f>
        <v>11645829</v>
      </c>
      <c r="F102" s="31" t="n">
        <f aca="false">IF(N(D102)=0,"",E102/D102)</f>
        <v>0.617853424935012</v>
      </c>
      <c r="G102" s="30" t="n">
        <f aca="false">IF($A102="","",SUMIFS(raw_data!$H:$H,raw_data!$A:$A,"&gt;="&amp;UY_START_PY,raw_data!$A:$A,"&lt;="&amp;BASE_YM_PY,raw_data!$B:$B,"&lt;="&amp;BASE_YM_PY,raw_data!$G:$G,$A102))</f>
        <v>20412787</v>
      </c>
      <c r="H102" s="30" t="n">
        <f aca="false">IF($A102="","",(SUMIFS(raw_data!$I:$I,raw_data!$A:$A,"&gt;="&amp;UY_START_PY,raw_data!$A:$A,"&lt;="&amp;BASE_YM_PY,raw_data!$B:$B,"&lt;="&amp;BASE_YM_PY,raw_data!$G:$G,$A102)+SUMIFS(raw_data!$J:$J,raw_data!$A:$A,"&gt;="&amp;UY_START_PY,raw_data!$A:$A,"&lt;="&amp;BASE_YM_PY,raw_data!$B:$B,"&lt;="&amp;BASE_YM_PY,raw_data!$G:$G,$A102)))</f>
        <v>12345627</v>
      </c>
      <c r="I102" s="31" t="n">
        <f aca="false">IF(N(G102)=0,"",H102/G102)</f>
        <v>0.604798697992587</v>
      </c>
      <c r="J102" s="32" t="n">
        <f aca="false">IF(N(G102)=0,"",D102/G102-1)</f>
        <v>-0.0766153587944655</v>
      </c>
      <c r="K102" s="33" t="n">
        <f aca="false">IF(OR(F102="",I102=""),"",F102-I102)</f>
        <v>0.0130547269424253</v>
      </c>
      <c r="L102" s="30" t="n">
        <f aca="false">IF($A102="","",SUMIFS(raw_data!$H:$H,raw_data!$B:$B,BASE_YM,raw_data!$G:$G,$A102))</f>
        <v>7152837</v>
      </c>
      <c r="M102" s="30" t="n">
        <f aca="false">IF($A102="","",(SUMIFS(raw_data!$I:$I,raw_data!$B:$B,BASE_YM,raw_data!$G:$G,$A102)+SUMIFS(raw_data!$J:$J,raw_data!$B:$B,BASE_YM,raw_data!$G:$G,$A102)))</f>
        <v>5300647</v>
      </c>
      <c r="N102" s="31" t="n">
        <f aca="false">IF(N(L102)=0,"",M102/L102)</f>
        <v>0.741055192506134</v>
      </c>
      <c r="O102" s="30" t="n">
        <f aca="false">IF($A102="","",SUMIFS(raw_data!$H:$H,raw_data!$B:$B,BASE_YM_PY,raw_data!$G:$G,$A102))</f>
        <v>8055495</v>
      </c>
      <c r="P102" s="30" t="n">
        <f aca="false">IF($A102="","",(SUMIFS(raw_data!$I:$I,raw_data!$B:$B,BASE_YM_PY,raw_data!$G:$G,$A102)+SUMIFS(raw_data!$J:$J,raw_data!$B:$B,BASE_YM_PY,raw_data!$G:$G,$A102)))</f>
        <v>5017127</v>
      </c>
      <c r="Q102" s="31" t="n">
        <f aca="false">IF(N(O102)=0,"",P102/O102)</f>
        <v>0.622820447408881</v>
      </c>
      <c r="R102" s="32" t="n">
        <f aca="false">IF(N(O102)=0,"",L102/O102-1)</f>
        <v>-0.112054938895748</v>
      </c>
      <c r="S102" s="33" t="n">
        <f aca="false">IF(OR(N102="",Q102=""),"",N102-Q102)</f>
        <v>0.118234745097254</v>
      </c>
      <c r="T102" s="38" t="n">
        <f aca="false">IF(N(D102)&gt;0,RANK(D102,D$2:D$1001)+COUNTIF(D$2:D102,D102)-1,"")</f>
        <v>265</v>
      </c>
      <c r="U102" s="40" t="n">
        <f aca="false">IF(N(D102)&gt;0,IF(D102&gt;=LR_MIN_SHARE*SUM(D$2:D$1001),F102,-1),-1)</f>
        <v>0.617853424935012</v>
      </c>
      <c r="V102" s="38" t="n">
        <f aca="false">IF(U102&lt;0,"",RANK(U102,U$2:U$1001)+COUNTIF(U$2:U102,U102)-1)</f>
        <v>132</v>
      </c>
      <c r="W102" s="38" t="n">
        <f aca="false">IF(N(L102)&gt;0,RANK(L102,L$2:L$1001)+COUNTIF(L$2:L102,L102)-1,"")</f>
        <v>272</v>
      </c>
      <c r="X102" s="40" t="n">
        <f aca="false">IF(N(L102)&gt;0,IF(L102&gt;=LR_MIN_SHARE*SUM(L$2:L$1001),N102,-1),-1)</f>
        <v>0.741055192506134</v>
      </c>
      <c r="Y102" s="38" t="n">
        <f aca="false">IF(X102&lt;0,"",RANK(X102,X$2:X$1001)+COUNTIF(X$2:X102,X102)-1)</f>
        <v>134</v>
      </c>
      <c r="AA102" s="0" t="str">
        <f aca="false">IF($A102="","",IF(COUNTIF($B$2:$B102,$B102)=1,1,""))</f>
        <v/>
      </c>
      <c r="AB102" s="0" t="str">
        <f aca="false">IF(AA102=1,SUMIF($B$2:$B$1001,$B102,$D$2:$D$1001),"")</f>
        <v/>
      </c>
      <c r="AC102" s="0" t="str">
        <f aca="false">IF(AA102=1,RANK(AB102,$AB$2:$AB$1001)+COUNTIF($AB$2:$AB102,AB102)-1,"")</f>
        <v/>
      </c>
      <c r="AD102" s="38" t="n">
        <f aca="false">IF($A102="","",COUNTIF(raw_data!$G:$G,$A102))</f>
        <v>40</v>
      </c>
      <c r="AE102" s="38" t="n">
        <f aca="false">IF($A102="","",IF(COUNTIF($A$2:$A$1001,$A102)&gt;1,1,0))</f>
        <v>0</v>
      </c>
    </row>
    <row r="103" customFormat="false" ht="15" hidden="false" customHeight="false" outlineLevel="0" collapsed="false">
      <c r="A103" s="0" t="str">
        <f aca="false">IF(code_master!$A103="","",code_master!$A103)</f>
        <v>CV0102</v>
      </c>
      <c r="B103" s="0" t="str">
        <f aca="false">IF($A103="","",code_master!$C103&amp;"")</f>
        <v>입원</v>
      </c>
      <c r="C103" s="0" t="str">
        <f aca="false">IF($A103="","",code_master!$B103&amp;"")</f>
        <v>상해입원일당</v>
      </c>
      <c r="D103" s="30" t="n">
        <f aca="false">IF($A103="","",SUMIFS(raw_data!$H:$H,raw_data!$A:$A,"&gt;="&amp;UY_START,raw_data!$A:$A,"&lt;="&amp;BASE_YM,raw_data!$B:$B,"&lt;="&amp;BASE_YM,raw_data!$G:$G,$A103))</f>
        <v>14887078</v>
      </c>
      <c r="E103" s="30" t="n">
        <f aca="false">IF($A103="","",(SUMIFS(raw_data!$I:$I,raw_data!$A:$A,"&gt;="&amp;UY_START,raw_data!$A:$A,"&lt;="&amp;BASE_YM,raw_data!$B:$B,"&lt;="&amp;BASE_YM,raw_data!$G:$G,$A103)+SUMIFS(raw_data!$J:$J,raw_data!$A:$A,"&gt;="&amp;UY_START,raw_data!$A:$A,"&lt;="&amp;BASE_YM,raw_data!$B:$B,"&lt;="&amp;BASE_YM,raw_data!$G:$G,$A103)))</f>
        <v>9756638</v>
      </c>
      <c r="F103" s="31" t="n">
        <f aca="false">IF(N(D103)=0,"",E103/D103)</f>
        <v>0.655376293453961</v>
      </c>
      <c r="G103" s="30" t="n">
        <f aca="false">IF($A103="","",SUMIFS(raw_data!$H:$H,raw_data!$A:$A,"&gt;="&amp;UY_START_PY,raw_data!$A:$A,"&lt;="&amp;BASE_YM_PY,raw_data!$B:$B,"&lt;="&amp;BASE_YM_PY,raw_data!$G:$G,$A103))</f>
        <v>18178546</v>
      </c>
      <c r="H103" s="30" t="n">
        <f aca="false">IF($A103="","",(SUMIFS(raw_data!$I:$I,raw_data!$A:$A,"&gt;="&amp;UY_START_PY,raw_data!$A:$A,"&lt;="&amp;BASE_YM_PY,raw_data!$B:$B,"&lt;="&amp;BASE_YM_PY,raw_data!$G:$G,$A103)+SUMIFS(raw_data!$J:$J,raw_data!$A:$A,"&gt;="&amp;UY_START_PY,raw_data!$A:$A,"&lt;="&amp;BASE_YM_PY,raw_data!$B:$B,"&lt;="&amp;BASE_YM_PY,raw_data!$G:$G,$A103)))</f>
        <v>13924135</v>
      </c>
      <c r="I103" s="31" t="n">
        <f aca="false">IF(N(G103)=0,"",H103/G103)</f>
        <v>0.76596527577068</v>
      </c>
      <c r="J103" s="32" t="n">
        <f aca="false">IF(N(G103)=0,"",D103/G103-1)</f>
        <v>-0.181063325966774</v>
      </c>
      <c r="K103" s="33" t="n">
        <f aca="false">IF(OR(F103="",I103=""),"",F103-I103)</f>
        <v>-0.11058898231672</v>
      </c>
      <c r="L103" s="30" t="n">
        <f aca="false">IF($A103="","",SUMIFS(raw_data!$H:$H,raw_data!$B:$B,BASE_YM,raw_data!$G:$G,$A103))</f>
        <v>6116511</v>
      </c>
      <c r="M103" s="30" t="n">
        <f aca="false">IF($A103="","",(SUMIFS(raw_data!$I:$I,raw_data!$B:$B,BASE_YM,raw_data!$G:$G,$A103)+SUMIFS(raw_data!$J:$J,raw_data!$B:$B,BASE_YM,raw_data!$G:$G,$A103)))</f>
        <v>4810187</v>
      </c>
      <c r="N103" s="31" t="n">
        <f aca="false">IF(N(L103)=0,"",M103/L103)</f>
        <v>0.786426608241202</v>
      </c>
      <c r="O103" s="30" t="n">
        <f aca="false">IF($A103="","",SUMIFS(raw_data!$H:$H,raw_data!$B:$B,BASE_YM_PY,raw_data!$G:$G,$A103))</f>
        <v>6816525</v>
      </c>
      <c r="P103" s="30" t="n">
        <f aca="false">IF($A103="","",(SUMIFS(raw_data!$I:$I,raw_data!$B:$B,BASE_YM_PY,raw_data!$G:$G,$A103)+SUMIFS(raw_data!$J:$J,raw_data!$B:$B,BASE_YM_PY,raw_data!$G:$G,$A103)))</f>
        <v>5986954</v>
      </c>
      <c r="Q103" s="31" t="n">
        <f aca="false">IF(N(O103)=0,"",P103/O103)</f>
        <v>0.878300013569964</v>
      </c>
      <c r="R103" s="32" t="n">
        <f aca="false">IF(N(O103)=0,"",L103/O103-1)</f>
        <v>-0.102693674562919</v>
      </c>
      <c r="S103" s="33" t="n">
        <f aca="false">IF(OR(N103="",Q103=""),"",N103-Q103)</f>
        <v>-0.0918734053287625</v>
      </c>
      <c r="T103" s="38" t="n">
        <f aca="false">IF(N(D103)&gt;0,RANK(D103,D$2:D$1001)+COUNTIF(D$2:D103,D103)-1,"")</f>
        <v>310</v>
      </c>
      <c r="U103" s="40" t="n">
        <f aca="false">IF(N(D103)&gt;0,IF(D103&gt;=LR_MIN_SHARE*SUM(D$2:D$1001),F103,-1),-1)</f>
        <v>0.655376293453961</v>
      </c>
      <c r="V103" s="38" t="n">
        <f aca="false">IF(U103&lt;0,"",RANK(U103,U$2:U$1001)+COUNTIF(U$2:U103,U103)-1)</f>
        <v>108</v>
      </c>
      <c r="W103" s="38" t="n">
        <f aca="false">IF(N(L103)&gt;0,RANK(L103,L$2:L$1001)+COUNTIF(L$2:L103,L103)-1,"")</f>
        <v>307</v>
      </c>
      <c r="X103" s="40" t="n">
        <f aca="false">IF(N(L103)&gt;0,IF(L103&gt;=LR_MIN_SHARE*SUM(L$2:L$1001),N103,-1),-1)</f>
        <v>0.786426608241202</v>
      </c>
      <c r="Y103" s="38" t="n">
        <f aca="false">IF(X103&lt;0,"",RANK(X103,X$2:X$1001)+COUNTIF(X$2:X103,X103)-1)</f>
        <v>115</v>
      </c>
      <c r="AA103" s="0" t="str">
        <f aca="false">IF($A103="","",IF(COUNTIF($B$2:$B103,$B103)=1,1,""))</f>
        <v/>
      </c>
      <c r="AB103" s="0" t="str">
        <f aca="false">IF(AA103=1,SUMIF($B$2:$B$1001,$B103,$D$2:$D$1001),"")</f>
        <v/>
      </c>
      <c r="AC103" s="0" t="str">
        <f aca="false">IF(AA103=1,RANK(AB103,$AB$2:$AB$1001)+COUNTIF($AB$2:$AB103,AB103)-1,"")</f>
        <v/>
      </c>
      <c r="AD103" s="38" t="n">
        <f aca="false">IF($A103="","",COUNTIF(raw_data!$G:$G,$A103))</f>
        <v>40</v>
      </c>
      <c r="AE103" s="38" t="n">
        <f aca="false">IF($A103="","",IF(COUNTIF($A$2:$A$1001,$A103)&gt;1,1,0))</f>
        <v>0</v>
      </c>
    </row>
    <row r="104" customFormat="false" ht="15" hidden="false" customHeight="false" outlineLevel="0" collapsed="false">
      <c r="A104" s="0" t="str">
        <f aca="false">IF(code_master!$A104="","",code_master!$A104)</f>
        <v>CV0103</v>
      </c>
      <c r="B104" s="0" t="str">
        <f aca="false">IF($A104="","",code_master!$C104&amp;"")</f>
        <v>암</v>
      </c>
      <c r="C104" s="0" t="str">
        <f aca="false">IF($A104="","",code_master!$B104&amp;"")</f>
        <v>암직접치료비(간편)</v>
      </c>
      <c r="D104" s="30" t="n">
        <f aca="false">IF($A104="","",SUMIFS(raw_data!$H:$H,raw_data!$A:$A,"&gt;="&amp;UY_START,raw_data!$A:$A,"&lt;="&amp;BASE_YM,raw_data!$B:$B,"&lt;="&amp;BASE_YM,raw_data!$G:$G,$A104))</f>
        <v>97340960</v>
      </c>
      <c r="E104" s="30" t="n">
        <f aca="false">IF($A104="","",(SUMIFS(raw_data!$I:$I,raw_data!$A:$A,"&gt;="&amp;UY_START,raw_data!$A:$A,"&lt;="&amp;BASE_YM,raw_data!$B:$B,"&lt;="&amp;BASE_YM,raw_data!$G:$G,$A104)+SUMIFS(raw_data!$J:$J,raw_data!$A:$A,"&gt;="&amp;UY_START,raw_data!$A:$A,"&lt;="&amp;BASE_YM,raw_data!$B:$B,"&lt;="&amp;BASE_YM,raw_data!$G:$G,$A104)))</f>
        <v>56376951</v>
      </c>
      <c r="F104" s="31" t="n">
        <f aca="false">IF(N(D104)=0,"",E104/D104)</f>
        <v>0.57916986847058</v>
      </c>
      <c r="G104" s="30" t="n">
        <f aca="false">IF($A104="","",SUMIFS(raw_data!$H:$H,raw_data!$A:$A,"&gt;="&amp;UY_START_PY,raw_data!$A:$A,"&lt;="&amp;BASE_YM_PY,raw_data!$B:$B,"&lt;="&amp;BASE_YM_PY,raw_data!$G:$G,$A104))</f>
        <v>108510605</v>
      </c>
      <c r="H104" s="30" t="n">
        <f aca="false">IF($A104="","",(SUMIFS(raw_data!$I:$I,raw_data!$A:$A,"&gt;="&amp;UY_START_PY,raw_data!$A:$A,"&lt;="&amp;BASE_YM_PY,raw_data!$B:$B,"&lt;="&amp;BASE_YM_PY,raw_data!$G:$G,$A104)+SUMIFS(raw_data!$J:$J,raw_data!$A:$A,"&gt;="&amp;UY_START_PY,raw_data!$A:$A,"&lt;="&amp;BASE_YM_PY,raw_data!$B:$B,"&lt;="&amp;BASE_YM_PY,raw_data!$G:$G,$A104)))</f>
        <v>56369429</v>
      </c>
      <c r="I104" s="31" t="n">
        <f aca="false">IF(N(G104)=0,"",H104/G104)</f>
        <v>0.519483132547275</v>
      </c>
      <c r="J104" s="32" t="n">
        <f aca="false">IF(N(G104)=0,"",D104/G104-1)</f>
        <v>-0.102935975704863</v>
      </c>
      <c r="K104" s="33" t="n">
        <f aca="false">IF(OR(F104="",I104=""),"",F104-I104)</f>
        <v>0.0596867359233052</v>
      </c>
      <c r="L104" s="30" t="n">
        <f aca="false">IF($A104="","",SUMIFS(raw_data!$H:$H,raw_data!$B:$B,BASE_YM,raw_data!$G:$G,$A104))</f>
        <v>39300474</v>
      </c>
      <c r="M104" s="30" t="n">
        <f aca="false">IF($A104="","",(SUMIFS(raw_data!$I:$I,raw_data!$B:$B,BASE_YM,raw_data!$G:$G,$A104)+SUMIFS(raw_data!$J:$J,raw_data!$B:$B,BASE_YM,raw_data!$G:$G,$A104)))</f>
        <v>24850326</v>
      </c>
      <c r="N104" s="31" t="n">
        <f aca="false">IF(N(L104)=0,"",M104/L104)</f>
        <v>0.632316190384879</v>
      </c>
      <c r="O104" s="30" t="n">
        <f aca="false">IF($A104="","",SUMIFS(raw_data!$H:$H,raw_data!$B:$B,BASE_YM_PY,raw_data!$G:$G,$A104))</f>
        <v>43888143</v>
      </c>
      <c r="P104" s="30" t="n">
        <f aca="false">IF($A104="","",(SUMIFS(raw_data!$I:$I,raw_data!$B:$B,BASE_YM_PY,raw_data!$G:$G,$A104)+SUMIFS(raw_data!$J:$J,raw_data!$B:$B,BASE_YM_PY,raw_data!$G:$G,$A104)))</f>
        <v>26841012</v>
      </c>
      <c r="Q104" s="31" t="n">
        <f aca="false">IF(N(O104)=0,"",P104/O104)</f>
        <v>0.611577755750568</v>
      </c>
      <c r="R104" s="32" t="n">
        <f aca="false">IF(N(O104)=0,"",L104/O104-1)</f>
        <v>-0.104530943585378</v>
      </c>
      <c r="S104" s="33" t="n">
        <f aca="false">IF(OR(N104="",Q104=""),"",N104-Q104)</f>
        <v>0.0207384346343114</v>
      </c>
      <c r="T104" s="38" t="n">
        <f aca="false">IF(N(D104)&gt;0,RANK(D104,D$2:D$1001)+COUNTIF(D$2:D104,D104)-1,"")</f>
        <v>50</v>
      </c>
      <c r="U104" s="40" t="n">
        <f aca="false">IF(N(D104)&gt;0,IF(D104&gt;=LR_MIN_SHARE*SUM(D$2:D$1001),F104,-1),-1)</f>
        <v>0.57916986847058</v>
      </c>
      <c r="V104" s="38" t="n">
        <f aca="false">IF(U104&lt;0,"",RANK(U104,U$2:U$1001)+COUNTIF(U$2:U104,U104)-1)</f>
        <v>163</v>
      </c>
      <c r="W104" s="38" t="n">
        <f aca="false">IF(N(L104)&gt;0,RANK(L104,L$2:L$1001)+COUNTIF(L$2:L104,L104)-1,"")</f>
        <v>48</v>
      </c>
      <c r="X104" s="40" t="n">
        <f aca="false">IF(N(L104)&gt;0,IF(L104&gt;=LR_MIN_SHARE*SUM(L$2:L$1001),N104,-1),-1)</f>
        <v>0.632316190384879</v>
      </c>
      <c r="Y104" s="38" t="n">
        <f aca="false">IF(X104&lt;0,"",RANK(X104,X$2:X$1001)+COUNTIF(X$2:X104,X104)-1)</f>
        <v>195</v>
      </c>
      <c r="AA104" s="0" t="str">
        <f aca="false">IF($A104="","",IF(COUNTIF($B$2:$B104,$B104)=1,1,""))</f>
        <v/>
      </c>
      <c r="AB104" s="0" t="str">
        <f aca="false">IF(AA104=1,SUMIF($B$2:$B$1001,$B104,$D$2:$D$1001),"")</f>
        <v/>
      </c>
      <c r="AC104" s="0" t="str">
        <f aca="false">IF(AA104=1,RANK(AB104,$AB$2:$AB$1001)+COUNTIF($AB$2:$AB104,AB104)-1,"")</f>
        <v/>
      </c>
      <c r="AD104" s="38" t="n">
        <f aca="false">IF($A104="","",COUNTIF(raw_data!$G:$G,$A104))</f>
        <v>40</v>
      </c>
      <c r="AE104" s="38" t="n">
        <f aca="false">IF($A104="","",IF(COUNTIF($A$2:$A$1001,$A104)&gt;1,1,0))</f>
        <v>0</v>
      </c>
    </row>
    <row r="105" customFormat="false" ht="15" hidden="false" customHeight="false" outlineLevel="0" collapsed="false">
      <c r="A105" s="0" t="str">
        <f aca="false">IF(code_master!$A105="","",code_master!$A105)</f>
        <v>CV0104</v>
      </c>
      <c r="B105" s="0" t="str">
        <f aca="false">IF($A105="","",code_master!$C105&amp;"")</f>
        <v>치아</v>
      </c>
      <c r="C105" s="0" t="str">
        <f aca="false">IF($A105="","",code_master!$B105&amp;"")</f>
        <v>보존치료비Ⅱ</v>
      </c>
      <c r="D105" s="30" t="n">
        <f aca="false">IF($A105="","",SUMIFS(raw_data!$H:$H,raw_data!$A:$A,"&gt;="&amp;UY_START,raw_data!$A:$A,"&lt;="&amp;BASE_YM,raw_data!$B:$B,"&lt;="&amp;BASE_YM,raw_data!$G:$G,$A105))</f>
        <v>978968</v>
      </c>
      <c r="E105" s="30" t="n">
        <f aca="false">IF($A105="","",(SUMIFS(raw_data!$I:$I,raw_data!$A:$A,"&gt;="&amp;UY_START,raw_data!$A:$A,"&lt;="&amp;BASE_YM,raw_data!$B:$B,"&lt;="&amp;BASE_YM,raw_data!$G:$G,$A105)+SUMIFS(raw_data!$J:$J,raw_data!$A:$A,"&gt;="&amp;UY_START,raw_data!$A:$A,"&lt;="&amp;BASE_YM,raw_data!$B:$B,"&lt;="&amp;BASE_YM,raw_data!$G:$G,$A105)))</f>
        <v>455578</v>
      </c>
      <c r="F105" s="31" t="n">
        <f aca="false">IF(N(D105)=0,"",E105/D105)</f>
        <v>0.465365568639629</v>
      </c>
      <c r="G105" s="30" t="n">
        <f aca="false">IF($A105="","",SUMIFS(raw_data!$H:$H,raw_data!$A:$A,"&gt;="&amp;UY_START_PY,raw_data!$A:$A,"&lt;="&amp;BASE_YM_PY,raw_data!$B:$B,"&lt;="&amp;BASE_YM_PY,raw_data!$G:$G,$A105))</f>
        <v>942226</v>
      </c>
      <c r="H105" s="30" t="n">
        <f aca="false">IF($A105="","",(SUMIFS(raw_data!$I:$I,raw_data!$A:$A,"&gt;="&amp;UY_START_PY,raw_data!$A:$A,"&lt;="&amp;BASE_YM_PY,raw_data!$B:$B,"&lt;="&amp;BASE_YM_PY,raw_data!$G:$G,$A105)+SUMIFS(raw_data!$J:$J,raw_data!$A:$A,"&gt;="&amp;UY_START_PY,raw_data!$A:$A,"&lt;="&amp;BASE_YM_PY,raw_data!$B:$B,"&lt;="&amp;BASE_YM_PY,raw_data!$G:$G,$A105)))</f>
        <v>290404</v>
      </c>
      <c r="I105" s="31" t="n">
        <f aca="false">IF(N(G105)=0,"",H105/G105)</f>
        <v>0.308210556702957</v>
      </c>
      <c r="J105" s="32" t="n">
        <f aca="false">IF(N(G105)=0,"",D105/G105-1)</f>
        <v>0.0389948908223716</v>
      </c>
      <c r="K105" s="33" t="n">
        <f aca="false">IF(OR(F105="",I105=""),"",F105-I105)</f>
        <v>0.157155011936672</v>
      </c>
      <c r="L105" s="30" t="n">
        <f aca="false">IF($A105="","",SUMIFS(raw_data!$H:$H,raw_data!$B:$B,BASE_YM,raw_data!$G:$G,$A105))</f>
        <v>385867</v>
      </c>
      <c r="M105" s="30" t="n">
        <f aca="false">IF($A105="","",(SUMIFS(raw_data!$I:$I,raw_data!$B:$B,BASE_YM,raw_data!$G:$G,$A105)+SUMIFS(raw_data!$J:$J,raw_data!$B:$B,BASE_YM,raw_data!$G:$G,$A105)))</f>
        <v>255182</v>
      </c>
      <c r="N105" s="31" t="n">
        <f aca="false">IF(N(L105)=0,"",M105/L105)</f>
        <v>0.661321128782715</v>
      </c>
      <c r="O105" s="30" t="n">
        <f aca="false">IF($A105="","",SUMIFS(raw_data!$H:$H,raw_data!$B:$B,BASE_YM_PY,raw_data!$G:$G,$A105))</f>
        <v>363896</v>
      </c>
      <c r="P105" s="30" t="n">
        <f aca="false">IF($A105="","",(SUMIFS(raw_data!$I:$I,raw_data!$B:$B,BASE_YM_PY,raw_data!$G:$G,$A105)+SUMIFS(raw_data!$J:$J,raw_data!$B:$B,BASE_YM_PY,raw_data!$G:$G,$A105)))</f>
        <v>141179</v>
      </c>
      <c r="Q105" s="31" t="n">
        <f aca="false">IF(N(O105)=0,"",P105/O105)</f>
        <v>0.387965242816629</v>
      </c>
      <c r="R105" s="32" t="n">
        <f aca="false">IF(N(O105)=0,"",L105/O105-1)</f>
        <v>0.0603771407215248</v>
      </c>
      <c r="S105" s="33" t="n">
        <f aca="false">IF(OR(N105="",Q105=""),"",N105-Q105)</f>
        <v>0.273355885966086</v>
      </c>
      <c r="T105" s="38" t="n">
        <f aca="false">IF(N(D105)&gt;0,RANK(D105,D$2:D$1001)+COUNTIF(D$2:D105,D105)-1,"")</f>
        <v>538</v>
      </c>
      <c r="U105" s="38" t="n">
        <f aca="false">IF(N(D105)&gt;0,IF(D105&gt;=LR_MIN_SHARE*SUM(D$2:D$1001),F105,-1),-1)</f>
        <v>-1</v>
      </c>
      <c r="V105" s="0" t="str">
        <f aca="false">IF(U105&lt;0,"",RANK(U105,U$2:U$1001)+COUNTIF(U$2:U105,U105)-1)</f>
        <v/>
      </c>
      <c r="W105" s="38" t="n">
        <f aca="false">IF(N(L105)&gt;0,RANK(L105,L$2:L$1001)+COUNTIF(L$2:L105,L105)-1,"")</f>
        <v>538</v>
      </c>
      <c r="X105" s="38" t="n">
        <f aca="false">IF(N(L105)&gt;0,IF(L105&gt;=LR_MIN_SHARE*SUM(L$2:L$1001),N105,-1),-1)</f>
        <v>-1</v>
      </c>
      <c r="Y105" s="0" t="str">
        <f aca="false">IF(X105&lt;0,"",RANK(X105,X$2:X$1001)+COUNTIF(X$2:X105,X105)-1)</f>
        <v/>
      </c>
      <c r="AA105" s="0" t="str">
        <f aca="false">IF($A105="","",IF(COUNTIF($B$2:$B105,$B105)=1,1,""))</f>
        <v/>
      </c>
      <c r="AB105" s="0" t="str">
        <f aca="false">IF(AA105=1,SUMIF($B$2:$B$1001,$B105,$D$2:$D$1001),"")</f>
        <v/>
      </c>
      <c r="AC105" s="0" t="str">
        <f aca="false">IF(AA105=1,RANK(AB105,$AB$2:$AB$1001)+COUNTIF($AB$2:$AB105,AB105)-1,"")</f>
        <v/>
      </c>
      <c r="AD105" s="38" t="n">
        <f aca="false">IF($A105="","",COUNTIF(raw_data!$G:$G,$A105))</f>
        <v>40</v>
      </c>
      <c r="AE105" s="38" t="n">
        <f aca="false">IF($A105="","",IF(COUNTIF($A$2:$A$1001,$A105)&gt;1,1,0))</f>
        <v>0</v>
      </c>
    </row>
    <row r="106" customFormat="false" ht="15" hidden="false" customHeight="false" outlineLevel="0" collapsed="false">
      <c r="A106" s="0" t="str">
        <f aca="false">IF(code_master!$A106="","",code_master!$A106)</f>
        <v>CV0105</v>
      </c>
      <c r="B106" s="0" t="str">
        <f aca="false">IF($A106="","",code_master!$C106&amp;"")</f>
        <v>상해</v>
      </c>
      <c r="C106" s="0" t="str">
        <f aca="false">IF($A106="","",code_master!$B106&amp;"")</f>
        <v>화상진단비</v>
      </c>
      <c r="D106" s="30" t="n">
        <f aca="false">IF($A106="","",SUMIFS(raw_data!$H:$H,raw_data!$A:$A,"&gt;="&amp;UY_START,raw_data!$A:$A,"&lt;="&amp;BASE_YM,raw_data!$B:$B,"&lt;="&amp;BASE_YM,raw_data!$G:$G,$A106))</f>
        <v>4154616</v>
      </c>
      <c r="E106" s="30" t="n">
        <f aca="false">IF($A106="","",(SUMIFS(raw_data!$I:$I,raw_data!$A:$A,"&gt;="&amp;UY_START,raw_data!$A:$A,"&lt;="&amp;BASE_YM,raw_data!$B:$B,"&lt;="&amp;BASE_YM,raw_data!$G:$G,$A106)+SUMIFS(raw_data!$J:$J,raw_data!$A:$A,"&gt;="&amp;UY_START,raw_data!$A:$A,"&lt;="&amp;BASE_YM,raw_data!$B:$B,"&lt;="&amp;BASE_YM,raw_data!$G:$G,$A106)))</f>
        <v>2908091</v>
      </c>
      <c r="F106" s="31" t="n">
        <f aca="false">IF(N(D106)=0,"",E106/D106)</f>
        <v>0.699966254402332</v>
      </c>
      <c r="G106" s="30" t="n">
        <f aca="false">IF($A106="","",SUMIFS(raw_data!$H:$H,raw_data!$A:$A,"&gt;="&amp;UY_START_PY,raw_data!$A:$A,"&lt;="&amp;BASE_YM_PY,raw_data!$B:$B,"&lt;="&amp;BASE_YM_PY,raw_data!$G:$G,$A106))</f>
        <v>3163960</v>
      </c>
      <c r="H106" s="30" t="n">
        <f aca="false">IF($A106="","",(SUMIFS(raw_data!$I:$I,raw_data!$A:$A,"&gt;="&amp;UY_START_PY,raw_data!$A:$A,"&lt;="&amp;BASE_YM_PY,raw_data!$B:$B,"&lt;="&amp;BASE_YM_PY,raw_data!$G:$G,$A106)+SUMIFS(raw_data!$J:$J,raw_data!$A:$A,"&gt;="&amp;UY_START_PY,raw_data!$A:$A,"&lt;="&amp;BASE_YM_PY,raw_data!$B:$B,"&lt;="&amp;BASE_YM_PY,raw_data!$G:$G,$A106)))</f>
        <v>2036905</v>
      </c>
      <c r="I106" s="31" t="n">
        <f aca="false">IF(N(G106)=0,"",H106/G106)</f>
        <v>0.643783423304972</v>
      </c>
      <c r="J106" s="32" t="n">
        <f aca="false">IF(N(G106)=0,"",D106/G106-1)</f>
        <v>0.313106360383823</v>
      </c>
      <c r="K106" s="33" t="n">
        <f aca="false">IF(OR(F106="",I106=""),"",F106-I106)</f>
        <v>0.05618283109736</v>
      </c>
      <c r="L106" s="30" t="n">
        <f aca="false">IF($A106="","",SUMIFS(raw_data!$H:$H,raw_data!$B:$B,BASE_YM,raw_data!$G:$G,$A106))</f>
        <v>1674322</v>
      </c>
      <c r="M106" s="30" t="n">
        <f aca="false">IF($A106="","",(SUMIFS(raw_data!$I:$I,raw_data!$B:$B,BASE_YM,raw_data!$G:$G,$A106)+SUMIFS(raw_data!$J:$J,raw_data!$B:$B,BASE_YM,raw_data!$G:$G,$A106)))</f>
        <v>1312799</v>
      </c>
      <c r="N106" s="31" t="n">
        <f aca="false">IF(N(L106)=0,"",M106/L106)</f>
        <v>0.784077973054168</v>
      </c>
      <c r="O106" s="30" t="n">
        <f aca="false">IF($A106="","",SUMIFS(raw_data!$H:$H,raw_data!$B:$B,BASE_YM_PY,raw_data!$G:$G,$A106))</f>
        <v>1296302</v>
      </c>
      <c r="P106" s="30" t="n">
        <f aca="false">IF($A106="","",(SUMIFS(raw_data!$I:$I,raw_data!$B:$B,BASE_YM_PY,raw_data!$G:$G,$A106)+SUMIFS(raw_data!$J:$J,raw_data!$B:$B,BASE_YM_PY,raw_data!$G:$G,$A106)))</f>
        <v>992644</v>
      </c>
      <c r="Q106" s="31" t="n">
        <f aca="false">IF(N(O106)=0,"",P106/O106)</f>
        <v>0.765750573554619</v>
      </c>
      <c r="R106" s="32" t="n">
        <f aca="false">IF(N(O106)=0,"",L106/O106-1)</f>
        <v>0.291614145469189</v>
      </c>
      <c r="S106" s="33" t="n">
        <f aca="false">IF(OR(N106="",Q106=""),"",N106-Q106)</f>
        <v>0.0183273994995484</v>
      </c>
      <c r="T106" s="38" t="n">
        <f aca="false">IF(N(D106)&gt;0,RANK(D106,D$2:D$1001)+COUNTIF(D$2:D106,D106)-1,"")</f>
        <v>476</v>
      </c>
      <c r="U106" s="38" t="n">
        <f aca="false">IF(N(D106)&gt;0,IF(D106&gt;=LR_MIN_SHARE*SUM(D$2:D$1001),F106,-1),-1)</f>
        <v>-1</v>
      </c>
      <c r="V106" s="0" t="str">
        <f aca="false">IF(U106&lt;0,"",RANK(U106,U$2:U$1001)+COUNTIF(U$2:U106,U106)-1)</f>
        <v/>
      </c>
      <c r="W106" s="38" t="n">
        <f aca="false">IF(N(L106)&gt;0,RANK(L106,L$2:L$1001)+COUNTIF(L$2:L106,L106)-1,"")</f>
        <v>475</v>
      </c>
      <c r="X106" s="38" t="n">
        <f aca="false">IF(N(L106)&gt;0,IF(L106&gt;=LR_MIN_SHARE*SUM(L$2:L$1001),N106,-1),-1)</f>
        <v>-1</v>
      </c>
      <c r="Y106" s="0" t="str">
        <f aca="false">IF(X106&lt;0,"",RANK(X106,X$2:X$1001)+COUNTIF(X$2:X106,X106)-1)</f>
        <v/>
      </c>
      <c r="AA106" s="0" t="str">
        <f aca="false">IF($A106="","",IF(COUNTIF($B$2:$B106,$B106)=1,1,""))</f>
        <v/>
      </c>
      <c r="AB106" s="0" t="str">
        <f aca="false">IF(AA106=1,SUMIF($B$2:$B$1001,$B106,$D$2:$D$1001),"")</f>
        <v/>
      </c>
      <c r="AC106" s="0" t="str">
        <f aca="false">IF(AA106=1,RANK(AB106,$AB$2:$AB$1001)+COUNTIF($AB$2:$AB106,AB106)-1,"")</f>
        <v/>
      </c>
      <c r="AD106" s="38" t="n">
        <f aca="false">IF($A106="","",COUNTIF(raw_data!$G:$G,$A106))</f>
        <v>40</v>
      </c>
      <c r="AE106" s="38" t="n">
        <f aca="false">IF($A106="","",IF(COUNTIF($A$2:$A$1001,$A106)&gt;1,1,0))</f>
        <v>0</v>
      </c>
    </row>
    <row r="107" customFormat="false" ht="15" hidden="false" customHeight="false" outlineLevel="0" collapsed="false">
      <c r="A107" s="0" t="str">
        <f aca="false">IF(code_master!$A107="","",code_master!$A107)</f>
        <v>CV0106</v>
      </c>
      <c r="B107" s="0" t="str">
        <f aca="false">IF($A107="","",code_master!$C107&amp;"")</f>
        <v>입원</v>
      </c>
      <c r="C107" s="0" t="str">
        <f aca="false">IF($A107="","",code_master!$B107&amp;"")</f>
        <v>중환자실입원일당(비갱신형)</v>
      </c>
      <c r="D107" s="30" t="n">
        <f aca="false">IF($A107="","",SUMIFS(raw_data!$H:$H,raw_data!$A:$A,"&gt;="&amp;UY_START,raw_data!$A:$A,"&lt;="&amp;BASE_YM,raw_data!$B:$B,"&lt;="&amp;BASE_YM,raw_data!$G:$G,$A107))</f>
        <v>3724583</v>
      </c>
      <c r="E107" s="30" t="n">
        <f aca="false">IF($A107="","",(SUMIFS(raw_data!$I:$I,raw_data!$A:$A,"&gt;="&amp;UY_START,raw_data!$A:$A,"&lt;="&amp;BASE_YM,raw_data!$B:$B,"&lt;="&amp;BASE_YM,raw_data!$G:$G,$A107)+SUMIFS(raw_data!$J:$J,raw_data!$A:$A,"&gt;="&amp;UY_START,raw_data!$A:$A,"&lt;="&amp;BASE_YM,raw_data!$B:$B,"&lt;="&amp;BASE_YM,raw_data!$G:$G,$A107)))</f>
        <v>4448632</v>
      </c>
      <c r="F107" s="31" t="n">
        <f aca="false">IF(N(D107)=0,"",E107/D107)</f>
        <v>1.1943973325336</v>
      </c>
      <c r="G107" s="30" t="n">
        <f aca="false">IF($A107="","",SUMIFS(raw_data!$H:$H,raw_data!$A:$A,"&gt;="&amp;UY_START_PY,raw_data!$A:$A,"&lt;="&amp;BASE_YM_PY,raw_data!$B:$B,"&lt;="&amp;BASE_YM_PY,raw_data!$G:$G,$A107))</f>
        <v>4291799</v>
      </c>
      <c r="H107" s="30" t="n">
        <f aca="false">IF($A107="","",(SUMIFS(raw_data!$I:$I,raw_data!$A:$A,"&gt;="&amp;UY_START_PY,raw_data!$A:$A,"&lt;="&amp;BASE_YM_PY,raw_data!$B:$B,"&lt;="&amp;BASE_YM_PY,raw_data!$G:$G,$A107)+SUMIFS(raw_data!$J:$J,raw_data!$A:$A,"&gt;="&amp;UY_START_PY,raw_data!$A:$A,"&lt;="&amp;BASE_YM_PY,raw_data!$B:$B,"&lt;="&amp;BASE_YM_PY,raw_data!$G:$G,$A107)))</f>
        <v>5244769</v>
      </c>
      <c r="I107" s="31" t="n">
        <f aca="false">IF(N(G107)=0,"",H107/G107)</f>
        <v>1.22204441540715</v>
      </c>
      <c r="J107" s="32" t="n">
        <f aca="false">IF(N(G107)=0,"",D107/G107-1)</f>
        <v>-0.132162759719176</v>
      </c>
      <c r="K107" s="33" t="n">
        <f aca="false">IF(OR(F107="",I107=""),"",F107-I107)</f>
        <v>-0.0276470828735504</v>
      </c>
      <c r="L107" s="30" t="n">
        <f aca="false">IF($A107="","",SUMIFS(raw_data!$H:$H,raw_data!$B:$B,BASE_YM,raw_data!$G:$G,$A107))</f>
        <v>1457145</v>
      </c>
      <c r="M107" s="30" t="n">
        <f aca="false">IF($A107="","",(SUMIFS(raw_data!$I:$I,raw_data!$B:$B,BASE_YM,raw_data!$G:$G,$A107)+SUMIFS(raw_data!$J:$J,raw_data!$B:$B,BASE_YM,raw_data!$G:$G,$A107)))</f>
        <v>1955993</v>
      </c>
      <c r="N107" s="31" t="n">
        <f aca="false">IF(N(L107)=0,"",M107/L107)</f>
        <v>1.34234616321643</v>
      </c>
      <c r="O107" s="30" t="n">
        <f aca="false">IF($A107="","",SUMIFS(raw_data!$H:$H,raw_data!$B:$B,BASE_YM_PY,raw_data!$G:$G,$A107))</f>
        <v>1699372</v>
      </c>
      <c r="P107" s="30" t="n">
        <f aca="false">IF($A107="","",(SUMIFS(raw_data!$I:$I,raw_data!$B:$B,BASE_YM_PY,raw_data!$G:$G,$A107)+SUMIFS(raw_data!$J:$J,raw_data!$B:$B,BASE_YM_PY,raw_data!$G:$G,$A107)))</f>
        <v>2405294</v>
      </c>
      <c r="Q107" s="31" t="n">
        <f aca="false">IF(N(O107)=0,"",P107/O107)</f>
        <v>1.41540168956532</v>
      </c>
      <c r="R107" s="32" t="n">
        <f aca="false">IF(N(O107)=0,"",L107/O107-1)</f>
        <v>-0.142539126218391</v>
      </c>
      <c r="S107" s="33" t="n">
        <f aca="false">IF(OR(N107="",Q107=""),"",N107-Q107)</f>
        <v>-0.0730555263488952</v>
      </c>
      <c r="T107" s="38" t="n">
        <f aca="false">IF(N(D107)&gt;0,RANK(D107,D$2:D$1001)+COUNTIF(D$2:D107,D107)-1,"")</f>
        <v>483</v>
      </c>
      <c r="U107" s="38" t="n">
        <f aca="false">IF(N(D107)&gt;0,IF(D107&gt;=LR_MIN_SHARE*SUM(D$2:D$1001),F107,-1),-1)</f>
        <v>-1</v>
      </c>
      <c r="V107" s="0" t="str">
        <f aca="false">IF(U107&lt;0,"",RANK(U107,U$2:U$1001)+COUNTIF(U$2:U107,U107)-1)</f>
        <v/>
      </c>
      <c r="W107" s="38" t="n">
        <f aca="false">IF(N(L107)&gt;0,RANK(L107,L$2:L$1001)+COUNTIF(L$2:L107,L107)-1,"")</f>
        <v>484</v>
      </c>
      <c r="X107" s="38" t="n">
        <f aca="false">IF(N(L107)&gt;0,IF(L107&gt;=LR_MIN_SHARE*SUM(L$2:L$1001),N107,-1),-1)</f>
        <v>-1</v>
      </c>
      <c r="Y107" s="0" t="str">
        <f aca="false">IF(X107&lt;0,"",RANK(X107,X$2:X$1001)+COUNTIF(X$2:X107,X107)-1)</f>
        <v/>
      </c>
      <c r="AA107" s="0" t="str">
        <f aca="false">IF($A107="","",IF(COUNTIF($B$2:$B107,$B107)=1,1,""))</f>
        <v/>
      </c>
      <c r="AB107" s="0" t="str">
        <f aca="false">IF(AA107=1,SUMIF($B$2:$B$1001,$B107,$D$2:$D$1001),"")</f>
        <v/>
      </c>
      <c r="AC107" s="0" t="str">
        <f aca="false">IF(AA107=1,RANK(AB107,$AB$2:$AB$1001)+COUNTIF($AB$2:$AB107,AB107)-1,"")</f>
        <v/>
      </c>
      <c r="AD107" s="38" t="n">
        <f aca="false">IF($A107="","",COUNTIF(raw_data!$G:$G,$A107))</f>
        <v>40</v>
      </c>
      <c r="AE107" s="38" t="n">
        <f aca="false">IF($A107="","",IF(COUNTIF($A$2:$A$1001,$A107)&gt;1,1,0))</f>
        <v>0</v>
      </c>
    </row>
    <row r="108" customFormat="false" ht="15" hidden="false" customHeight="false" outlineLevel="0" collapsed="false">
      <c r="A108" s="0" t="str">
        <f aca="false">IF(code_master!$A108="","",code_master!$A108)</f>
        <v>CV0107</v>
      </c>
      <c r="B108" s="0" t="str">
        <f aca="false">IF($A108="","",code_master!$C108&amp;"")</f>
        <v>뇌혈관</v>
      </c>
      <c r="C108" s="0" t="str">
        <f aca="false">IF($A108="","",code_master!$B108&amp;"")</f>
        <v>뇌혈관질환진단비(20년만기)</v>
      </c>
      <c r="D108" s="30" t="n">
        <f aca="false">IF($A108="","",SUMIFS(raw_data!$H:$H,raw_data!$A:$A,"&gt;="&amp;UY_START,raw_data!$A:$A,"&lt;="&amp;BASE_YM,raw_data!$B:$B,"&lt;="&amp;BASE_YM,raw_data!$G:$G,$A108))</f>
        <v>10986941</v>
      </c>
      <c r="E108" s="30" t="n">
        <f aca="false">IF($A108="","",(SUMIFS(raw_data!$I:$I,raw_data!$A:$A,"&gt;="&amp;UY_START,raw_data!$A:$A,"&lt;="&amp;BASE_YM,raw_data!$B:$B,"&lt;="&amp;BASE_YM,raw_data!$G:$G,$A108)+SUMIFS(raw_data!$J:$J,raw_data!$A:$A,"&gt;="&amp;UY_START,raw_data!$A:$A,"&lt;="&amp;BASE_YM,raw_data!$B:$B,"&lt;="&amp;BASE_YM,raw_data!$G:$G,$A108)))</f>
        <v>4094560</v>
      </c>
      <c r="F108" s="31" t="n">
        <f aca="false">IF(N(D108)=0,"",E108/D108)</f>
        <v>0.372675160447298</v>
      </c>
      <c r="G108" s="30" t="n">
        <f aca="false">IF($A108="","",SUMIFS(raw_data!$H:$H,raw_data!$A:$A,"&gt;="&amp;UY_START_PY,raw_data!$A:$A,"&lt;="&amp;BASE_YM_PY,raw_data!$B:$B,"&lt;="&amp;BASE_YM_PY,raw_data!$G:$G,$A108))</f>
        <v>11435739</v>
      </c>
      <c r="H108" s="30" t="n">
        <f aca="false">IF($A108="","",(SUMIFS(raw_data!$I:$I,raw_data!$A:$A,"&gt;="&amp;UY_START_PY,raw_data!$A:$A,"&lt;="&amp;BASE_YM_PY,raw_data!$B:$B,"&lt;="&amp;BASE_YM_PY,raw_data!$G:$G,$A108)+SUMIFS(raw_data!$J:$J,raw_data!$A:$A,"&gt;="&amp;UY_START_PY,raw_data!$A:$A,"&lt;="&amp;BASE_YM_PY,raw_data!$B:$B,"&lt;="&amp;BASE_YM_PY,raw_data!$G:$G,$A108)))</f>
        <v>6815188</v>
      </c>
      <c r="I108" s="31" t="n">
        <f aca="false">IF(N(G108)=0,"",H108/G108)</f>
        <v>0.59595518925362</v>
      </c>
      <c r="J108" s="32" t="n">
        <f aca="false">IF(N(G108)=0,"",D108/G108-1)</f>
        <v>-0.0392452118748076</v>
      </c>
      <c r="K108" s="33" t="n">
        <f aca="false">IF(OR(F108="",I108=""),"",F108-I108)</f>
        <v>-0.223280028806321</v>
      </c>
      <c r="L108" s="30" t="n">
        <f aca="false">IF($A108="","",SUMIFS(raw_data!$H:$H,raw_data!$B:$B,BASE_YM,raw_data!$G:$G,$A108))</f>
        <v>4328714</v>
      </c>
      <c r="M108" s="30" t="n">
        <f aca="false">IF($A108="","",(SUMIFS(raw_data!$I:$I,raw_data!$B:$B,BASE_YM,raw_data!$G:$G,$A108)+SUMIFS(raw_data!$J:$J,raw_data!$B:$B,BASE_YM,raw_data!$G:$G,$A108)))</f>
        <v>1578057</v>
      </c>
      <c r="N108" s="31" t="n">
        <f aca="false">IF(N(L108)=0,"",M108/L108)</f>
        <v>0.364555616286962</v>
      </c>
      <c r="O108" s="30" t="n">
        <f aca="false">IF($A108="","",SUMIFS(raw_data!$H:$H,raw_data!$B:$B,BASE_YM_PY,raw_data!$G:$G,$A108))</f>
        <v>4713217</v>
      </c>
      <c r="P108" s="30" t="n">
        <f aca="false">IF($A108="","",(SUMIFS(raw_data!$I:$I,raw_data!$B:$B,BASE_YM_PY,raw_data!$G:$G,$A108)+SUMIFS(raw_data!$J:$J,raw_data!$B:$B,BASE_YM_PY,raw_data!$G:$G,$A108)))</f>
        <v>3069048</v>
      </c>
      <c r="Q108" s="31" t="n">
        <f aca="false">IF(N(O108)=0,"",P108/O108)</f>
        <v>0.651157797317628</v>
      </c>
      <c r="R108" s="32" t="n">
        <f aca="false">IF(N(O108)=0,"",L108/O108-1)</f>
        <v>-0.081579736303251</v>
      </c>
      <c r="S108" s="33" t="n">
        <f aca="false">IF(OR(N108="",Q108=""),"",N108-Q108)</f>
        <v>-0.286602181030666</v>
      </c>
      <c r="T108" s="38" t="n">
        <f aca="false">IF(N(D108)&gt;0,RANK(D108,D$2:D$1001)+COUNTIF(D$2:D108,D108)-1,"")</f>
        <v>368</v>
      </c>
      <c r="U108" s="40" t="n">
        <f aca="false">IF(N(D108)&gt;0,IF(D108&gt;=LR_MIN_SHARE*SUM(D$2:D$1001),F108,-1),-1)</f>
        <v>0.372675160447298</v>
      </c>
      <c r="V108" s="38" t="n">
        <f aca="false">IF(U108&lt;0,"",RANK(U108,U$2:U$1001)+COUNTIF(U$2:U108,U108)-1)</f>
        <v>312</v>
      </c>
      <c r="W108" s="38" t="n">
        <f aca="false">IF(N(L108)&gt;0,RANK(L108,L$2:L$1001)+COUNTIF(L$2:L108,L108)-1,"")</f>
        <v>370</v>
      </c>
      <c r="X108" s="40" t="n">
        <f aca="false">IF(N(L108)&gt;0,IF(L108&gt;=LR_MIN_SHARE*SUM(L$2:L$1001),N108,-1),-1)</f>
        <v>0.364555616286962</v>
      </c>
      <c r="Y108" s="38" t="n">
        <f aca="false">IF(X108&lt;0,"",RANK(X108,X$2:X$1001)+COUNTIF(X$2:X108,X108)-1)</f>
        <v>346</v>
      </c>
      <c r="AA108" s="0" t="str">
        <f aca="false">IF($A108="","",IF(COUNTIF($B$2:$B108,$B108)=1,1,""))</f>
        <v/>
      </c>
      <c r="AB108" s="0" t="str">
        <f aca="false">IF(AA108=1,SUMIF($B$2:$B$1001,$B108,$D$2:$D$1001),"")</f>
        <v/>
      </c>
      <c r="AC108" s="0" t="str">
        <f aca="false">IF(AA108=1,RANK(AB108,$AB$2:$AB$1001)+COUNTIF($AB$2:$AB108,AB108)-1,"")</f>
        <v/>
      </c>
      <c r="AD108" s="38" t="n">
        <f aca="false">IF($A108="","",COUNTIF(raw_data!$G:$G,$A108))</f>
        <v>40</v>
      </c>
      <c r="AE108" s="38" t="n">
        <f aca="false">IF($A108="","",IF(COUNTIF($A$2:$A$1001,$A108)&gt;1,1,0))</f>
        <v>0</v>
      </c>
    </row>
    <row r="109" customFormat="false" ht="15" hidden="false" customHeight="false" outlineLevel="0" collapsed="false">
      <c r="A109" s="0" t="str">
        <f aca="false">IF(code_master!$A109="","",code_master!$A109)</f>
        <v>CV0108</v>
      </c>
      <c r="B109" s="0" t="str">
        <f aca="false">IF($A109="","",code_master!$C109&amp;"")</f>
        <v>암</v>
      </c>
      <c r="C109" s="0" t="str">
        <f aca="false">IF($A109="","",code_master!$B109&amp;"")</f>
        <v>암수술비Ⅱ</v>
      </c>
      <c r="D109" s="30" t="n">
        <f aca="false">IF($A109="","",SUMIFS(raw_data!$H:$H,raw_data!$A:$A,"&gt;="&amp;UY_START,raw_data!$A:$A,"&lt;="&amp;BASE_YM,raw_data!$B:$B,"&lt;="&amp;BASE_YM,raw_data!$G:$G,$A109))</f>
        <v>15138410</v>
      </c>
      <c r="E109" s="30" t="n">
        <f aca="false">IF($A109="","",(SUMIFS(raw_data!$I:$I,raw_data!$A:$A,"&gt;="&amp;UY_START,raw_data!$A:$A,"&lt;="&amp;BASE_YM,raw_data!$B:$B,"&lt;="&amp;BASE_YM,raw_data!$G:$G,$A109)+SUMIFS(raw_data!$J:$J,raw_data!$A:$A,"&gt;="&amp;UY_START,raw_data!$A:$A,"&lt;="&amp;BASE_YM,raw_data!$B:$B,"&lt;="&amp;BASE_YM,raw_data!$G:$G,$A109)))</f>
        <v>9998521</v>
      </c>
      <c r="F109" s="31" t="n">
        <f aca="false">IF(N(D109)=0,"",E109/D109)</f>
        <v>0.660473656084093</v>
      </c>
      <c r="G109" s="30" t="n">
        <f aca="false">IF($A109="","",SUMIFS(raw_data!$H:$H,raw_data!$A:$A,"&gt;="&amp;UY_START_PY,raw_data!$A:$A,"&lt;="&amp;BASE_YM_PY,raw_data!$B:$B,"&lt;="&amp;BASE_YM_PY,raw_data!$G:$G,$A109))</f>
        <v>12926114</v>
      </c>
      <c r="H109" s="30" t="n">
        <f aca="false">IF($A109="","",(SUMIFS(raw_data!$I:$I,raw_data!$A:$A,"&gt;="&amp;UY_START_PY,raw_data!$A:$A,"&lt;="&amp;BASE_YM_PY,raw_data!$B:$B,"&lt;="&amp;BASE_YM_PY,raw_data!$G:$G,$A109)+SUMIFS(raw_data!$J:$J,raw_data!$A:$A,"&gt;="&amp;UY_START_PY,raw_data!$A:$A,"&lt;="&amp;BASE_YM_PY,raw_data!$B:$B,"&lt;="&amp;BASE_YM_PY,raw_data!$G:$G,$A109)))</f>
        <v>8097525</v>
      </c>
      <c r="I109" s="31" t="n">
        <f aca="false">IF(N(G109)=0,"",H109/G109)</f>
        <v>0.626446973931995</v>
      </c>
      <c r="J109" s="32" t="n">
        <f aca="false">IF(N(G109)=0,"",D109/G109-1)</f>
        <v>0.171149349293995</v>
      </c>
      <c r="K109" s="33" t="n">
        <f aca="false">IF(OR(F109="",I109=""),"",F109-I109)</f>
        <v>0.034026682152098</v>
      </c>
      <c r="L109" s="30" t="n">
        <f aca="false">IF($A109="","",SUMIFS(raw_data!$H:$H,raw_data!$B:$B,BASE_YM,raw_data!$G:$G,$A109))</f>
        <v>5941410</v>
      </c>
      <c r="M109" s="30" t="n">
        <f aca="false">IF($A109="","",(SUMIFS(raw_data!$I:$I,raw_data!$B:$B,BASE_YM,raw_data!$G:$G,$A109)+SUMIFS(raw_data!$J:$J,raw_data!$B:$B,BASE_YM,raw_data!$G:$G,$A109)))</f>
        <v>4046925</v>
      </c>
      <c r="N109" s="31" t="n">
        <f aca="false">IF(N(L109)=0,"",M109/L109)</f>
        <v>0.681138820582993</v>
      </c>
      <c r="O109" s="30" t="n">
        <f aca="false">IF($A109="","",SUMIFS(raw_data!$H:$H,raw_data!$B:$B,BASE_YM_PY,raw_data!$G:$G,$A109))</f>
        <v>5248394</v>
      </c>
      <c r="P109" s="30" t="n">
        <f aca="false">IF($A109="","",(SUMIFS(raw_data!$I:$I,raw_data!$B:$B,BASE_YM_PY,raw_data!$G:$G,$A109)+SUMIFS(raw_data!$J:$J,raw_data!$B:$B,BASE_YM_PY,raw_data!$G:$G,$A109)))</f>
        <v>4115776</v>
      </c>
      <c r="Q109" s="31" t="n">
        <f aca="false">IF(N(O109)=0,"",P109/O109)</f>
        <v>0.784197222998121</v>
      </c>
      <c r="R109" s="32" t="n">
        <f aca="false">IF(N(O109)=0,"",L109/O109-1)</f>
        <v>0.132043440336225</v>
      </c>
      <c r="S109" s="33" t="n">
        <f aca="false">IF(OR(N109="",Q109=""),"",N109-Q109)</f>
        <v>-0.103058402415128</v>
      </c>
      <c r="T109" s="38" t="n">
        <f aca="false">IF(N(D109)&gt;0,RANK(D109,D$2:D$1001)+COUNTIF(D$2:D109,D109)-1,"")</f>
        <v>308</v>
      </c>
      <c r="U109" s="40" t="n">
        <f aca="false">IF(N(D109)&gt;0,IF(D109&gt;=LR_MIN_SHARE*SUM(D$2:D$1001),F109,-1),-1)</f>
        <v>0.660473656084093</v>
      </c>
      <c r="V109" s="38" t="n">
        <f aca="false">IF(U109&lt;0,"",RANK(U109,U$2:U$1001)+COUNTIF(U$2:U109,U109)-1)</f>
        <v>105</v>
      </c>
      <c r="W109" s="38" t="n">
        <f aca="false">IF(N(L109)&gt;0,RANK(L109,L$2:L$1001)+COUNTIF(L$2:L109,L109)-1,"")</f>
        <v>312</v>
      </c>
      <c r="X109" s="40" t="n">
        <f aca="false">IF(N(L109)&gt;0,IF(L109&gt;=LR_MIN_SHARE*SUM(L$2:L$1001),N109,-1),-1)</f>
        <v>0.681138820582993</v>
      </c>
      <c r="Y109" s="38" t="n">
        <f aca="false">IF(X109&lt;0,"",RANK(X109,X$2:X$1001)+COUNTIF(X$2:X109,X109)-1)</f>
        <v>165</v>
      </c>
      <c r="AA109" s="0" t="str">
        <f aca="false">IF($A109="","",IF(COUNTIF($B$2:$B109,$B109)=1,1,""))</f>
        <v/>
      </c>
      <c r="AB109" s="0" t="str">
        <f aca="false">IF(AA109=1,SUMIF($B$2:$B$1001,$B109,$D$2:$D$1001),"")</f>
        <v/>
      </c>
      <c r="AC109" s="0" t="str">
        <f aca="false">IF(AA109=1,RANK(AB109,$AB$2:$AB$1001)+COUNTIF($AB$2:$AB109,AB109)-1,"")</f>
        <v/>
      </c>
      <c r="AD109" s="38" t="n">
        <f aca="false">IF($A109="","",COUNTIF(raw_data!$G:$G,$A109))</f>
        <v>40</v>
      </c>
      <c r="AE109" s="38" t="n">
        <f aca="false">IF($A109="","",IF(COUNTIF($A$2:$A$1001,$A109)&gt;1,1,0))</f>
        <v>0</v>
      </c>
    </row>
    <row r="110" customFormat="false" ht="15" hidden="false" customHeight="false" outlineLevel="0" collapsed="false">
      <c r="A110" s="0" t="str">
        <f aca="false">IF(code_master!$A110="","",code_master!$A110)</f>
        <v>CV0109</v>
      </c>
      <c r="B110" s="0" t="str">
        <f aca="false">IF($A110="","",code_master!$C110&amp;"")</f>
        <v>사망</v>
      </c>
      <c r="C110" s="0" t="str">
        <f aca="false">IF($A110="","",code_master!$B110&amp;"")</f>
        <v>질병사망(갱신형)</v>
      </c>
      <c r="D110" s="30" t="n">
        <f aca="false">IF($A110="","",SUMIFS(raw_data!$H:$H,raw_data!$A:$A,"&gt;="&amp;UY_START,raw_data!$A:$A,"&lt;="&amp;BASE_YM,raw_data!$B:$B,"&lt;="&amp;BASE_YM,raw_data!$G:$G,$A110))</f>
        <v>2148511</v>
      </c>
      <c r="E110" s="30" t="n">
        <f aca="false">IF($A110="","",(SUMIFS(raw_data!$I:$I,raw_data!$A:$A,"&gt;="&amp;UY_START,raw_data!$A:$A,"&lt;="&amp;BASE_YM,raw_data!$B:$B,"&lt;="&amp;BASE_YM,raw_data!$G:$G,$A110)+SUMIFS(raw_data!$J:$J,raw_data!$A:$A,"&gt;="&amp;UY_START,raw_data!$A:$A,"&lt;="&amp;BASE_YM,raw_data!$B:$B,"&lt;="&amp;BASE_YM,raw_data!$G:$G,$A110)))</f>
        <v>1034557</v>
      </c>
      <c r="F110" s="31" t="n">
        <f aca="false">IF(N(D110)=0,"",E110/D110)</f>
        <v>0.481522784849601</v>
      </c>
      <c r="G110" s="30" t="n">
        <f aca="false">IF($A110="","",SUMIFS(raw_data!$H:$H,raw_data!$A:$A,"&gt;="&amp;UY_START_PY,raw_data!$A:$A,"&lt;="&amp;BASE_YM_PY,raw_data!$B:$B,"&lt;="&amp;BASE_YM_PY,raw_data!$G:$G,$A110))</f>
        <v>2926712</v>
      </c>
      <c r="H110" s="30" t="n">
        <f aca="false">IF($A110="","",(SUMIFS(raw_data!$I:$I,raw_data!$A:$A,"&gt;="&amp;UY_START_PY,raw_data!$A:$A,"&lt;="&amp;BASE_YM_PY,raw_data!$B:$B,"&lt;="&amp;BASE_YM_PY,raw_data!$G:$G,$A110)+SUMIFS(raw_data!$J:$J,raw_data!$A:$A,"&gt;="&amp;UY_START_PY,raw_data!$A:$A,"&lt;="&amp;BASE_YM_PY,raw_data!$B:$B,"&lt;="&amp;BASE_YM_PY,raw_data!$G:$G,$A110)))</f>
        <v>1476572</v>
      </c>
      <c r="I110" s="31" t="n">
        <f aca="false">IF(N(G110)=0,"",H110/G110)</f>
        <v>0.504515647593614</v>
      </c>
      <c r="J110" s="32" t="n">
        <f aca="false">IF(N(G110)=0,"",D110/G110-1)</f>
        <v>-0.265895995232876</v>
      </c>
      <c r="K110" s="33" t="n">
        <f aca="false">IF(OR(F110="",I110=""),"",F110-I110)</f>
        <v>-0.0229928627440131</v>
      </c>
      <c r="L110" s="30" t="n">
        <f aca="false">IF($A110="","",SUMIFS(raw_data!$H:$H,raw_data!$B:$B,BASE_YM,raw_data!$G:$G,$A110))</f>
        <v>849048</v>
      </c>
      <c r="M110" s="30" t="n">
        <f aca="false">IF($A110="","",(SUMIFS(raw_data!$I:$I,raw_data!$B:$B,BASE_YM,raw_data!$G:$G,$A110)+SUMIFS(raw_data!$J:$J,raw_data!$B:$B,BASE_YM,raw_data!$G:$G,$A110)))</f>
        <v>517269</v>
      </c>
      <c r="N110" s="31" t="n">
        <f aca="false">IF(N(L110)=0,"",M110/L110)</f>
        <v>0.609234106905617</v>
      </c>
      <c r="O110" s="30" t="n">
        <f aca="false">IF($A110="","",SUMIFS(raw_data!$H:$H,raw_data!$B:$B,BASE_YM_PY,raw_data!$G:$G,$A110))</f>
        <v>1064966</v>
      </c>
      <c r="P110" s="30" t="n">
        <f aca="false">IF($A110="","",(SUMIFS(raw_data!$I:$I,raw_data!$B:$B,BASE_YM_PY,raw_data!$G:$G,$A110)+SUMIFS(raw_data!$J:$J,raw_data!$B:$B,BASE_YM_PY,raw_data!$G:$G,$A110)))</f>
        <v>781690</v>
      </c>
      <c r="Q110" s="31" t="n">
        <f aca="false">IF(N(O110)=0,"",P110/O110)</f>
        <v>0.734004653669695</v>
      </c>
      <c r="R110" s="32" t="n">
        <f aca="false">IF(N(O110)=0,"",L110/O110-1)</f>
        <v>-0.202746378757632</v>
      </c>
      <c r="S110" s="33" t="n">
        <f aca="false">IF(OR(N110="",Q110=""),"",N110-Q110)</f>
        <v>-0.124770546764078</v>
      </c>
      <c r="T110" s="38" t="n">
        <f aca="false">IF(N(D110)&gt;0,RANK(D110,D$2:D$1001)+COUNTIF(D$2:D110,D110)-1,"")</f>
        <v>516</v>
      </c>
      <c r="U110" s="38" t="n">
        <f aca="false">IF(N(D110)&gt;0,IF(D110&gt;=LR_MIN_SHARE*SUM(D$2:D$1001),F110,-1),-1)</f>
        <v>-1</v>
      </c>
      <c r="V110" s="0" t="str">
        <f aca="false">IF(U110&lt;0,"",RANK(U110,U$2:U$1001)+COUNTIF(U$2:U110,U110)-1)</f>
        <v/>
      </c>
      <c r="W110" s="38" t="n">
        <f aca="false">IF(N(L110)&gt;0,RANK(L110,L$2:L$1001)+COUNTIF(L$2:L110,L110)-1,"")</f>
        <v>516</v>
      </c>
      <c r="X110" s="38" t="n">
        <f aca="false">IF(N(L110)&gt;0,IF(L110&gt;=LR_MIN_SHARE*SUM(L$2:L$1001),N110,-1),-1)</f>
        <v>-1</v>
      </c>
      <c r="Y110" s="0" t="str">
        <f aca="false">IF(X110&lt;0,"",RANK(X110,X$2:X$1001)+COUNTIF(X$2:X110,X110)-1)</f>
        <v/>
      </c>
      <c r="AA110" s="0" t="str">
        <f aca="false">IF($A110="","",IF(COUNTIF($B$2:$B110,$B110)=1,1,""))</f>
        <v/>
      </c>
      <c r="AB110" s="0" t="str">
        <f aca="false">IF(AA110=1,SUMIF($B$2:$B$1001,$B110,$D$2:$D$1001),"")</f>
        <v/>
      </c>
      <c r="AC110" s="0" t="str">
        <f aca="false">IF(AA110=1,RANK(AB110,$AB$2:$AB$1001)+COUNTIF($AB$2:$AB110,AB110)-1,"")</f>
        <v/>
      </c>
      <c r="AD110" s="38" t="n">
        <f aca="false">IF($A110="","",COUNTIF(raw_data!$G:$G,$A110))</f>
        <v>40</v>
      </c>
      <c r="AE110" s="38" t="n">
        <f aca="false">IF($A110="","",IF(COUNTIF($A$2:$A$1001,$A110)&gt;1,1,0))</f>
        <v>0</v>
      </c>
    </row>
    <row r="111" customFormat="false" ht="15" hidden="false" customHeight="false" outlineLevel="0" collapsed="false">
      <c r="A111" s="0" t="str">
        <f aca="false">IF(code_master!$A111="","",code_master!$A111)</f>
        <v>CV0110</v>
      </c>
      <c r="B111" s="0" t="str">
        <f aca="false">IF($A111="","",code_master!$C111&amp;"")</f>
        <v>실손의료</v>
      </c>
      <c r="C111" s="0" t="str">
        <f aca="false">IF($A111="","",code_master!$B111&amp;"")</f>
        <v>질병통원실손(20년만기)</v>
      </c>
      <c r="D111" s="30" t="n">
        <f aca="false">IF($A111="","",SUMIFS(raw_data!$H:$H,raw_data!$A:$A,"&gt;="&amp;UY_START,raw_data!$A:$A,"&lt;="&amp;BASE_YM,raw_data!$B:$B,"&lt;="&amp;BASE_YM,raw_data!$G:$G,$A111))</f>
        <v>7206042</v>
      </c>
      <c r="E111" s="30" t="n">
        <f aca="false">IF($A111="","",(SUMIFS(raw_data!$I:$I,raw_data!$A:$A,"&gt;="&amp;UY_START,raw_data!$A:$A,"&lt;="&amp;BASE_YM,raw_data!$B:$B,"&lt;="&amp;BASE_YM,raw_data!$G:$G,$A111)+SUMIFS(raw_data!$J:$J,raw_data!$A:$A,"&gt;="&amp;UY_START,raw_data!$A:$A,"&lt;="&amp;BASE_YM,raw_data!$B:$B,"&lt;="&amp;BASE_YM,raw_data!$G:$G,$A111)))</f>
        <v>6329718</v>
      </c>
      <c r="F111" s="31" t="n">
        <f aca="false">IF(N(D111)=0,"",E111/D111)</f>
        <v>0.878390384069368</v>
      </c>
      <c r="G111" s="30" t="n">
        <f aca="false">IF($A111="","",SUMIFS(raw_data!$H:$H,raw_data!$A:$A,"&gt;="&amp;UY_START_PY,raw_data!$A:$A,"&lt;="&amp;BASE_YM_PY,raw_data!$B:$B,"&lt;="&amp;BASE_YM_PY,raw_data!$G:$G,$A111))</f>
        <v>5671900</v>
      </c>
      <c r="H111" s="30" t="n">
        <f aca="false">IF($A111="","",(SUMIFS(raw_data!$I:$I,raw_data!$A:$A,"&gt;="&amp;UY_START_PY,raw_data!$A:$A,"&lt;="&amp;BASE_YM_PY,raw_data!$B:$B,"&lt;="&amp;BASE_YM_PY,raw_data!$G:$G,$A111)+SUMIFS(raw_data!$J:$J,raw_data!$A:$A,"&gt;="&amp;UY_START_PY,raw_data!$A:$A,"&lt;="&amp;BASE_YM_PY,raw_data!$B:$B,"&lt;="&amp;BASE_YM_PY,raw_data!$G:$G,$A111)))</f>
        <v>4070937</v>
      </c>
      <c r="I111" s="31" t="n">
        <f aca="false">IF(N(G111)=0,"",H111/G111)</f>
        <v>0.717737795095118</v>
      </c>
      <c r="J111" s="32" t="n">
        <f aca="false">IF(N(G111)=0,"",D111/G111-1)</f>
        <v>0.270481143884765</v>
      </c>
      <c r="K111" s="33" t="n">
        <f aca="false">IF(OR(F111="",I111=""),"",F111-I111)</f>
        <v>0.16065258897425</v>
      </c>
      <c r="L111" s="30" t="n">
        <f aca="false">IF($A111="","",SUMIFS(raw_data!$H:$H,raw_data!$B:$B,BASE_YM,raw_data!$G:$G,$A111))</f>
        <v>2858682</v>
      </c>
      <c r="M111" s="30" t="n">
        <f aca="false">IF($A111="","",(SUMIFS(raw_data!$I:$I,raw_data!$B:$B,BASE_YM,raw_data!$G:$G,$A111)+SUMIFS(raw_data!$J:$J,raw_data!$B:$B,BASE_YM,raw_data!$G:$G,$A111)))</f>
        <v>2609372</v>
      </c>
      <c r="N111" s="31" t="n">
        <f aca="false">IF(N(L111)=0,"",M111/L111)</f>
        <v>0.912788480845369</v>
      </c>
      <c r="O111" s="30" t="n">
        <f aca="false">IF($A111="","",SUMIFS(raw_data!$H:$H,raw_data!$B:$B,BASE_YM_PY,raw_data!$G:$G,$A111))</f>
        <v>2327612</v>
      </c>
      <c r="P111" s="30" t="n">
        <f aca="false">IF($A111="","",(SUMIFS(raw_data!$I:$I,raw_data!$B:$B,BASE_YM_PY,raw_data!$G:$G,$A111)+SUMIFS(raw_data!$J:$J,raw_data!$B:$B,BASE_YM_PY,raw_data!$G:$G,$A111)))</f>
        <v>1802500</v>
      </c>
      <c r="Q111" s="31" t="n">
        <f aca="false">IF(N(O111)=0,"",P111/O111)</f>
        <v>0.774398825921159</v>
      </c>
      <c r="R111" s="32" t="n">
        <f aca="false">IF(N(O111)=0,"",L111/O111-1)</f>
        <v>0.228160879046851</v>
      </c>
      <c r="S111" s="33" t="n">
        <f aca="false">IF(OR(N111="",Q111=""),"",N111-Q111)</f>
        <v>0.13838965492421</v>
      </c>
      <c r="T111" s="38" t="n">
        <f aca="false">IF(N(D111)&gt;0,RANK(D111,D$2:D$1001)+COUNTIF(D$2:D111,D111)-1,"")</f>
        <v>424</v>
      </c>
      <c r="U111" s="38" t="n">
        <f aca="false">IF(N(D111)&gt;0,IF(D111&gt;=LR_MIN_SHARE*SUM(D$2:D$1001),F111,-1),-1)</f>
        <v>-1</v>
      </c>
      <c r="V111" s="0" t="str">
        <f aca="false">IF(U111&lt;0,"",RANK(U111,U$2:U$1001)+COUNTIF(U$2:U111,U111)-1)</f>
        <v/>
      </c>
      <c r="W111" s="38" t="n">
        <f aca="false">IF(N(L111)&gt;0,RANK(L111,L$2:L$1001)+COUNTIF(L$2:L111,L111)-1,"")</f>
        <v>423</v>
      </c>
      <c r="X111" s="38" t="n">
        <f aca="false">IF(N(L111)&gt;0,IF(L111&gt;=LR_MIN_SHARE*SUM(L$2:L$1001),N111,-1),-1)</f>
        <v>-1</v>
      </c>
      <c r="Y111" s="0" t="str">
        <f aca="false">IF(X111&lt;0,"",RANK(X111,X$2:X$1001)+COUNTIF(X$2:X111,X111)-1)</f>
        <v/>
      </c>
      <c r="AA111" s="0" t="str">
        <f aca="false">IF($A111="","",IF(COUNTIF($B$2:$B111,$B111)=1,1,""))</f>
        <v/>
      </c>
      <c r="AB111" s="0" t="str">
        <f aca="false">IF(AA111=1,SUMIF($B$2:$B$1001,$B111,$D$2:$D$1001),"")</f>
        <v/>
      </c>
      <c r="AC111" s="0" t="str">
        <f aca="false">IF(AA111=1,RANK(AB111,$AB$2:$AB$1001)+COUNTIF($AB$2:$AB111,AB111)-1,"")</f>
        <v/>
      </c>
      <c r="AD111" s="38" t="n">
        <f aca="false">IF($A111="","",COUNTIF(raw_data!$G:$G,$A111))</f>
        <v>40</v>
      </c>
      <c r="AE111" s="38" t="n">
        <f aca="false">IF($A111="","",IF(COUNTIF($A$2:$A$1001,$A111)&gt;1,1,0))</f>
        <v>0</v>
      </c>
    </row>
    <row r="112" customFormat="false" ht="15" hidden="false" customHeight="false" outlineLevel="0" collapsed="false">
      <c r="A112" s="0" t="str">
        <f aca="false">IF(code_master!$A112="","",code_master!$A112)</f>
        <v>CV0111</v>
      </c>
      <c r="B112" s="0" t="str">
        <f aca="false">IF($A112="","",code_master!$C112&amp;"")</f>
        <v>뇌혈관</v>
      </c>
      <c r="C112" s="0" t="str">
        <f aca="false">IF($A112="","",code_master!$B112&amp;"")</f>
        <v>뇌출혈진단비(비갱신형)</v>
      </c>
      <c r="D112" s="30" t="n">
        <f aca="false">IF($A112="","",SUMIFS(raw_data!$H:$H,raw_data!$A:$A,"&gt;="&amp;UY_START,raw_data!$A:$A,"&lt;="&amp;BASE_YM,raw_data!$B:$B,"&lt;="&amp;BASE_YM,raw_data!$G:$G,$A112))</f>
        <v>5521282</v>
      </c>
      <c r="E112" s="30" t="n">
        <f aca="false">IF($A112="","",(SUMIFS(raw_data!$I:$I,raw_data!$A:$A,"&gt;="&amp;UY_START,raw_data!$A:$A,"&lt;="&amp;BASE_YM,raw_data!$B:$B,"&lt;="&amp;BASE_YM,raw_data!$G:$G,$A112)+SUMIFS(raw_data!$J:$J,raw_data!$A:$A,"&gt;="&amp;UY_START,raw_data!$A:$A,"&lt;="&amp;BASE_YM,raw_data!$B:$B,"&lt;="&amp;BASE_YM,raw_data!$G:$G,$A112)))</f>
        <v>2370471</v>
      </c>
      <c r="F112" s="31" t="n">
        <f aca="false">IF(N(D112)=0,"",E112/D112)</f>
        <v>0.429333441037788</v>
      </c>
      <c r="G112" s="30" t="n">
        <f aca="false">IF($A112="","",SUMIFS(raw_data!$H:$H,raw_data!$A:$A,"&gt;="&amp;UY_START_PY,raw_data!$A:$A,"&lt;="&amp;BASE_YM_PY,raw_data!$B:$B,"&lt;="&amp;BASE_YM_PY,raw_data!$G:$G,$A112))</f>
        <v>6404746</v>
      </c>
      <c r="H112" s="30" t="n">
        <f aca="false">IF($A112="","",(SUMIFS(raw_data!$I:$I,raw_data!$A:$A,"&gt;="&amp;UY_START_PY,raw_data!$A:$A,"&lt;="&amp;BASE_YM_PY,raw_data!$B:$B,"&lt;="&amp;BASE_YM_PY,raw_data!$G:$G,$A112)+SUMIFS(raw_data!$J:$J,raw_data!$A:$A,"&gt;="&amp;UY_START_PY,raw_data!$A:$A,"&lt;="&amp;BASE_YM_PY,raw_data!$B:$B,"&lt;="&amp;BASE_YM_PY,raw_data!$G:$G,$A112)))</f>
        <v>3195722</v>
      </c>
      <c r="I112" s="31" t="n">
        <f aca="false">IF(N(G112)=0,"",H112/G112)</f>
        <v>0.498961551324596</v>
      </c>
      <c r="J112" s="32" t="n">
        <f aca="false">IF(N(G112)=0,"",D112/G112-1)</f>
        <v>-0.137938959640242</v>
      </c>
      <c r="K112" s="33" t="n">
        <f aca="false">IF(OR(F112="",I112=""),"",F112-I112)</f>
        <v>-0.0696281102868079</v>
      </c>
      <c r="L112" s="30" t="n">
        <f aca="false">IF($A112="","",SUMIFS(raw_data!$H:$H,raw_data!$B:$B,BASE_YM,raw_data!$G:$G,$A112))</f>
        <v>2159499</v>
      </c>
      <c r="M112" s="30" t="n">
        <f aca="false">IF($A112="","",(SUMIFS(raw_data!$I:$I,raw_data!$B:$B,BASE_YM,raw_data!$G:$G,$A112)+SUMIFS(raw_data!$J:$J,raw_data!$B:$B,BASE_YM,raw_data!$G:$G,$A112)))</f>
        <v>1150811</v>
      </c>
      <c r="N112" s="31" t="n">
        <f aca="false">IF(N(L112)=0,"",M112/L112)</f>
        <v>0.532906475066671</v>
      </c>
      <c r="O112" s="30" t="n">
        <f aca="false">IF($A112="","",SUMIFS(raw_data!$H:$H,raw_data!$B:$B,BASE_YM_PY,raw_data!$G:$G,$A112))</f>
        <v>2656486</v>
      </c>
      <c r="P112" s="30" t="n">
        <f aca="false">IF($A112="","",(SUMIFS(raw_data!$I:$I,raw_data!$B:$B,BASE_YM_PY,raw_data!$G:$G,$A112)+SUMIFS(raw_data!$J:$J,raw_data!$B:$B,BASE_YM_PY,raw_data!$G:$G,$A112)))</f>
        <v>1623688</v>
      </c>
      <c r="Q112" s="31" t="n">
        <f aca="false">IF(N(O112)=0,"",P112/O112)</f>
        <v>0.611216471684775</v>
      </c>
      <c r="R112" s="32" t="n">
        <f aca="false">IF(N(O112)=0,"",L112/O112-1)</f>
        <v>-0.187084366339593</v>
      </c>
      <c r="S112" s="33" t="n">
        <f aca="false">IF(OR(N112="",Q112=""),"",N112-Q112)</f>
        <v>-0.078309996618104</v>
      </c>
      <c r="T112" s="38" t="n">
        <f aca="false">IF(N(D112)&gt;0,RANK(D112,D$2:D$1001)+COUNTIF(D$2:D112,D112)-1,"")</f>
        <v>448</v>
      </c>
      <c r="U112" s="38" t="n">
        <f aca="false">IF(N(D112)&gt;0,IF(D112&gt;=LR_MIN_SHARE*SUM(D$2:D$1001),F112,-1),-1)</f>
        <v>-1</v>
      </c>
      <c r="V112" s="0" t="str">
        <f aca="false">IF(U112&lt;0,"",RANK(U112,U$2:U$1001)+COUNTIF(U$2:U112,U112)-1)</f>
        <v/>
      </c>
      <c r="W112" s="38" t="n">
        <f aca="false">IF(N(L112)&gt;0,RANK(L112,L$2:L$1001)+COUNTIF(L$2:L112,L112)-1,"")</f>
        <v>451</v>
      </c>
      <c r="X112" s="38" t="n">
        <f aca="false">IF(N(L112)&gt;0,IF(L112&gt;=LR_MIN_SHARE*SUM(L$2:L$1001),N112,-1),-1)</f>
        <v>-1</v>
      </c>
      <c r="Y112" s="0" t="str">
        <f aca="false">IF(X112&lt;0,"",RANK(X112,X$2:X$1001)+COUNTIF(X$2:X112,X112)-1)</f>
        <v/>
      </c>
      <c r="AA112" s="0" t="str">
        <f aca="false">IF($A112="","",IF(COUNTIF($B$2:$B112,$B112)=1,1,""))</f>
        <v/>
      </c>
      <c r="AB112" s="0" t="str">
        <f aca="false">IF(AA112=1,SUMIF($B$2:$B$1001,$B112,$D$2:$D$1001),"")</f>
        <v/>
      </c>
      <c r="AC112" s="0" t="str">
        <f aca="false">IF(AA112=1,RANK(AB112,$AB$2:$AB$1001)+COUNTIF($AB$2:$AB112,AB112)-1,"")</f>
        <v/>
      </c>
      <c r="AD112" s="38" t="n">
        <f aca="false">IF($A112="","",COUNTIF(raw_data!$G:$G,$A112))</f>
        <v>40</v>
      </c>
      <c r="AE112" s="38" t="n">
        <f aca="false">IF($A112="","",IF(COUNTIF($A$2:$A$1001,$A112)&gt;1,1,0))</f>
        <v>0</v>
      </c>
    </row>
    <row r="113" customFormat="false" ht="15" hidden="false" customHeight="false" outlineLevel="0" collapsed="false">
      <c r="A113" s="0" t="str">
        <f aca="false">IF(code_master!$A113="","",code_master!$A113)</f>
        <v>CV0112</v>
      </c>
      <c r="B113" s="0" t="str">
        <f aca="false">IF($A113="","",code_master!$C113&amp;"")</f>
        <v>사망</v>
      </c>
      <c r="C113" s="0" t="str">
        <f aca="false">IF($A113="","",code_master!$B113&amp;"")</f>
        <v>재해사망(20년만기)</v>
      </c>
      <c r="D113" s="30" t="n">
        <f aca="false">IF($A113="","",SUMIFS(raw_data!$H:$H,raw_data!$A:$A,"&gt;="&amp;UY_START,raw_data!$A:$A,"&lt;="&amp;BASE_YM,raw_data!$B:$B,"&lt;="&amp;BASE_YM,raw_data!$G:$G,$A113))</f>
        <v>377431586</v>
      </c>
      <c r="E113" s="30" t="n">
        <f aca="false">IF($A113="","",(SUMIFS(raw_data!$I:$I,raw_data!$A:$A,"&gt;="&amp;UY_START,raw_data!$A:$A,"&lt;="&amp;BASE_YM,raw_data!$B:$B,"&lt;="&amp;BASE_YM,raw_data!$G:$G,$A113)+SUMIFS(raw_data!$J:$J,raw_data!$A:$A,"&gt;="&amp;UY_START,raw_data!$A:$A,"&lt;="&amp;BASE_YM,raw_data!$B:$B,"&lt;="&amp;BASE_YM,raw_data!$G:$G,$A113)))</f>
        <v>76082451</v>
      </c>
      <c r="F113" s="31" t="n">
        <f aca="false">IF(N(D113)=0,"",E113/D113)</f>
        <v>0.201579448626221</v>
      </c>
      <c r="G113" s="30" t="n">
        <f aca="false">IF($A113="","",SUMIFS(raw_data!$H:$H,raw_data!$A:$A,"&gt;="&amp;UY_START_PY,raw_data!$A:$A,"&lt;="&amp;BASE_YM_PY,raw_data!$B:$B,"&lt;="&amp;BASE_YM_PY,raw_data!$G:$G,$A113))</f>
        <v>335551131</v>
      </c>
      <c r="H113" s="30" t="n">
        <f aca="false">IF($A113="","",(SUMIFS(raw_data!$I:$I,raw_data!$A:$A,"&gt;="&amp;UY_START_PY,raw_data!$A:$A,"&lt;="&amp;BASE_YM_PY,raw_data!$B:$B,"&lt;="&amp;BASE_YM_PY,raw_data!$G:$G,$A113)+SUMIFS(raw_data!$J:$J,raw_data!$A:$A,"&gt;="&amp;UY_START_PY,raw_data!$A:$A,"&lt;="&amp;BASE_YM_PY,raw_data!$B:$B,"&lt;="&amp;BASE_YM_PY,raw_data!$G:$G,$A113)))</f>
        <v>79795082</v>
      </c>
      <c r="I113" s="31" t="n">
        <f aca="false">IF(N(G113)=0,"",H113/G113)</f>
        <v>0.237803048859341</v>
      </c>
      <c r="J113" s="32" t="n">
        <f aca="false">IF(N(G113)=0,"",D113/G113-1)</f>
        <v>0.124810948707546</v>
      </c>
      <c r="K113" s="33" t="n">
        <f aca="false">IF(OR(F113="",I113=""),"",F113-I113)</f>
        <v>-0.0362236002331199</v>
      </c>
      <c r="L113" s="30" t="n">
        <f aca="false">IF($A113="","",SUMIFS(raw_data!$H:$H,raw_data!$B:$B,BASE_YM,raw_data!$G:$G,$A113))</f>
        <v>151389650</v>
      </c>
      <c r="M113" s="30" t="n">
        <f aca="false">IF($A113="","",(SUMIFS(raw_data!$I:$I,raw_data!$B:$B,BASE_YM,raw_data!$G:$G,$A113)+SUMIFS(raw_data!$J:$J,raw_data!$B:$B,BASE_YM,raw_data!$G:$G,$A113)))</f>
        <v>32626528</v>
      </c>
      <c r="N113" s="31" t="n">
        <f aca="false">IF(N(L113)=0,"",M113/L113)</f>
        <v>0.215513596867421</v>
      </c>
      <c r="O113" s="30" t="n">
        <f aca="false">IF($A113="","",SUMIFS(raw_data!$H:$H,raw_data!$B:$B,BASE_YM_PY,raw_data!$G:$G,$A113))</f>
        <v>138985479</v>
      </c>
      <c r="P113" s="30" t="n">
        <f aca="false">IF($A113="","",(SUMIFS(raw_data!$I:$I,raw_data!$B:$B,BASE_YM_PY,raw_data!$G:$G,$A113)+SUMIFS(raw_data!$J:$J,raw_data!$B:$B,BASE_YM_PY,raw_data!$G:$G,$A113)))</f>
        <v>43446818</v>
      </c>
      <c r="Q113" s="31" t="n">
        <f aca="false">IF(N(O113)=0,"",P113/O113)</f>
        <v>0.312599692518957</v>
      </c>
      <c r="R113" s="32" t="n">
        <f aca="false">IF(N(O113)=0,"",L113/O113-1)</f>
        <v>0.0892479638106654</v>
      </c>
      <c r="S113" s="33" t="n">
        <f aca="false">IF(OR(N113="",Q113=""),"",N113-Q113)</f>
        <v>-0.0970860956515361</v>
      </c>
      <c r="T113" s="38" t="n">
        <f aca="false">IF(N(D113)&gt;0,RANK(D113,D$2:D$1001)+COUNTIF(D$2:D113,D113)-1,"")</f>
        <v>3</v>
      </c>
      <c r="U113" s="40" t="n">
        <f aca="false">IF(N(D113)&gt;0,IF(D113&gt;=LR_MIN_SHARE*SUM(D$2:D$1001),F113,-1),-1)</f>
        <v>0.201579448626221</v>
      </c>
      <c r="V113" s="38" t="n">
        <f aca="false">IF(U113&lt;0,"",RANK(U113,U$2:U$1001)+COUNTIF(U$2:U113,U113)-1)</f>
        <v>380</v>
      </c>
      <c r="W113" s="38" t="n">
        <f aca="false">IF(N(L113)&gt;0,RANK(L113,L$2:L$1001)+COUNTIF(L$2:L113,L113)-1,"")</f>
        <v>3</v>
      </c>
      <c r="X113" s="40" t="n">
        <f aca="false">IF(N(L113)&gt;0,IF(L113&gt;=LR_MIN_SHARE*SUM(L$2:L$1001),N113,-1),-1)</f>
        <v>0.215513596867421</v>
      </c>
      <c r="Y113" s="38" t="n">
        <f aca="false">IF(X113&lt;0,"",RANK(X113,X$2:X$1001)+COUNTIF(X$2:X113,X113)-1)</f>
        <v>379</v>
      </c>
      <c r="AA113" s="0" t="str">
        <f aca="false">IF($A113="","",IF(COUNTIF($B$2:$B113,$B113)=1,1,""))</f>
        <v/>
      </c>
      <c r="AB113" s="0" t="str">
        <f aca="false">IF(AA113=1,SUMIF($B$2:$B$1001,$B113,$D$2:$D$1001),"")</f>
        <v/>
      </c>
      <c r="AC113" s="0" t="str">
        <f aca="false">IF(AA113=1,RANK(AB113,$AB$2:$AB$1001)+COUNTIF($AB$2:$AB113,AB113)-1,"")</f>
        <v/>
      </c>
      <c r="AD113" s="38" t="n">
        <f aca="false">IF($A113="","",COUNTIF(raw_data!$G:$G,$A113))</f>
        <v>40</v>
      </c>
      <c r="AE113" s="38" t="n">
        <f aca="false">IF($A113="","",IF(COUNTIF($A$2:$A$1001,$A113)&gt;1,1,0))</f>
        <v>0</v>
      </c>
    </row>
    <row r="114" customFormat="false" ht="15" hidden="false" customHeight="false" outlineLevel="0" collapsed="false">
      <c r="A114" s="0" t="str">
        <f aca="false">IF(code_master!$A114="","",code_master!$A114)</f>
        <v>CV0113</v>
      </c>
      <c r="B114" s="0" t="str">
        <f aca="false">IF($A114="","",code_master!$C114&amp;"")</f>
        <v>암</v>
      </c>
      <c r="C114" s="0" t="str">
        <f aca="false">IF($A114="","",code_master!$B114&amp;"")</f>
        <v>암직접치료비(갱신형)</v>
      </c>
      <c r="D114" s="30" t="n">
        <f aca="false">IF($A114="","",SUMIFS(raw_data!$H:$H,raw_data!$A:$A,"&gt;="&amp;UY_START,raw_data!$A:$A,"&lt;="&amp;BASE_YM,raw_data!$B:$B,"&lt;="&amp;BASE_YM,raw_data!$G:$G,$A114))</f>
        <v>170949474</v>
      </c>
      <c r="E114" s="30" t="n">
        <f aca="false">IF($A114="","",(SUMIFS(raw_data!$I:$I,raw_data!$A:$A,"&gt;="&amp;UY_START,raw_data!$A:$A,"&lt;="&amp;BASE_YM,raw_data!$B:$B,"&lt;="&amp;BASE_YM,raw_data!$G:$G,$A114)+SUMIFS(raw_data!$J:$J,raw_data!$A:$A,"&gt;="&amp;UY_START,raw_data!$A:$A,"&lt;="&amp;BASE_YM,raw_data!$B:$B,"&lt;="&amp;BASE_YM,raw_data!$G:$G,$A114)))</f>
        <v>99297706</v>
      </c>
      <c r="F114" s="31" t="n">
        <f aca="false">IF(N(D114)=0,"",E114/D114)</f>
        <v>0.580859968016047</v>
      </c>
      <c r="G114" s="30" t="n">
        <f aca="false">IF($A114="","",SUMIFS(raw_data!$H:$H,raw_data!$A:$A,"&gt;="&amp;UY_START_PY,raw_data!$A:$A,"&lt;="&amp;BASE_YM_PY,raw_data!$B:$B,"&lt;="&amp;BASE_YM_PY,raw_data!$G:$G,$A114))</f>
        <v>155929370</v>
      </c>
      <c r="H114" s="30" t="n">
        <f aca="false">IF($A114="","",(SUMIFS(raw_data!$I:$I,raw_data!$A:$A,"&gt;="&amp;UY_START_PY,raw_data!$A:$A,"&lt;="&amp;BASE_YM_PY,raw_data!$B:$B,"&lt;="&amp;BASE_YM_PY,raw_data!$G:$G,$A114)+SUMIFS(raw_data!$J:$J,raw_data!$A:$A,"&gt;="&amp;UY_START_PY,raw_data!$A:$A,"&lt;="&amp;BASE_YM_PY,raw_data!$B:$B,"&lt;="&amp;BASE_YM_PY,raw_data!$G:$G,$A114)))</f>
        <v>106250220</v>
      </c>
      <c r="I114" s="31" t="n">
        <f aca="false">IF(N(G114)=0,"",H114/G114)</f>
        <v>0.681399661911031</v>
      </c>
      <c r="J114" s="32" t="n">
        <f aca="false">IF(N(G114)=0,"",D114/G114-1)</f>
        <v>0.0963263303122433</v>
      </c>
      <c r="K114" s="33" t="n">
        <f aca="false">IF(OR(F114="",I114=""),"",F114-I114)</f>
        <v>-0.100539693894984</v>
      </c>
      <c r="L114" s="30" t="n">
        <f aca="false">IF($A114="","",SUMIFS(raw_data!$H:$H,raw_data!$B:$B,BASE_YM,raw_data!$G:$G,$A114))</f>
        <v>68003092</v>
      </c>
      <c r="M114" s="30" t="n">
        <f aca="false">IF($A114="","",(SUMIFS(raw_data!$I:$I,raw_data!$B:$B,BASE_YM,raw_data!$G:$G,$A114)+SUMIFS(raw_data!$J:$J,raw_data!$B:$B,BASE_YM,raw_data!$G:$G,$A114)))</f>
        <v>45227816</v>
      </c>
      <c r="N114" s="31" t="n">
        <f aca="false">IF(N(L114)=0,"",M114/L114)</f>
        <v>0.665084699383963</v>
      </c>
      <c r="O114" s="30" t="n">
        <f aca="false">IF($A114="","",SUMIFS(raw_data!$H:$H,raw_data!$B:$B,BASE_YM_PY,raw_data!$G:$G,$A114))</f>
        <v>59247666</v>
      </c>
      <c r="P114" s="30" t="n">
        <f aca="false">IF($A114="","",(SUMIFS(raw_data!$I:$I,raw_data!$B:$B,BASE_YM_PY,raw_data!$G:$G,$A114)+SUMIFS(raw_data!$J:$J,raw_data!$B:$B,BASE_YM_PY,raw_data!$G:$G,$A114)))</f>
        <v>42207465</v>
      </c>
      <c r="Q114" s="31" t="n">
        <f aca="false">IF(N(O114)=0,"",P114/O114)</f>
        <v>0.712390341249898</v>
      </c>
      <c r="R114" s="32" t="n">
        <f aca="false">IF(N(O114)=0,"",L114/O114-1)</f>
        <v>0.147776724234167</v>
      </c>
      <c r="S114" s="33" t="n">
        <f aca="false">IF(OR(N114="",Q114=""),"",N114-Q114)</f>
        <v>-0.047305641865935</v>
      </c>
      <c r="T114" s="38" t="n">
        <f aca="false">IF(N(D114)&gt;0,RANK(D114,D$2:D$1001)+COUNTIF(D$2:D114,D114)-1,"")</f>
        <v>19</v>
      </c>
      <c r="U114" s="40" t="n">
        <f aca="false">IF(N(D114)&gt;0,IF(D114&gt;=LR_MIN_SHARE*SUM(D$2:D$1001),F114,-1),-1)</f>
        <v>0.580859968016047</v>
      </c>
      <c r="V114" s="38" t="n">
        <f aca="false">IF(U114&lt;0,"",RANK(U114,U$2:U$1001)+COUNTIF(U$2:U114,U114)-1)</f>
        <v>161</v>
      </c>
      <c r="W114" s="38" t="n">
        <f aca="false">IF(N(L114)&gt;0,RANK(L114,L$2:L$1001)+COUNTIF(L$2:L114,L114)-1,"")</f>
        <v>19</v>
      </c>
      <c r="X114" s="40" t="n">
        <f aca="false">IF(N(L114)&gt;0,IF(L114&gt;=LR_MIN_SHARE*SUM(L$2:L$1001),N114,-1),-1)</f>
        <v>0.665084699383963</v>
      </c>
      <c r="Y114" s="38" t="n">
        <f aca="false">IF(X114&lt;0,"",RANK(X114,X$2:X$1001)+COUNTIF(X$2:X114,X114)-1)</f>
        <v>176</v>
      </c>
      <c r="AA114" s="0" t="str">
        <f aca="false">IF($A114="","",IF(COUNTIF($B$2:$B114,$B114)=1,1,""))</f>
        <v/>
      </c>
      <c r="AB114" s="0" t="str">
        <f aca="false">IF(AA114=1,SUMIF($B$2:$B$1001,$B114,$D$2:$D$1001),"")</f>
        <v/>
      </c>
      <c r="AC114" s="0" t="str">
        <f aca="false">IF(AA114=1,RANK(AB114,$AB$2:$AB$1001)+COUNTIF($AB$2:$AB114,AB114)-1,"")</f>
        <v/>
      </c>
      <c r="AD114" s="38" t="n">
        <f aca="false">IF($A114="","",COUNTIF(raw_data!$G:$G,$A114))</f>
        <v>40</v>
      </c>
      <c r="AE114" s="38" t="n">
        <f aca="false">IF($A114="","",IF(COUNTIF($A$2:$A$1001,$A114)&gt;1,1,0))</f>
        <v>0</v>
      </c>
    </row>
    <row r="115" customFormat="false" ht="15" hidden="false" customHeight="false" outlineLevel="0" collapsed="false">
      <c r="A115" s="0" t="str">
        <f aca="false">IF(code_master!$A115="","",code_master!$A115)</f>
        <v>CV0114</v>
      </c>
      <c r="B115" s="0" t="str">
        <f aca="false">IF($A115="","",code_master!$C115&amp;"")</f>
        <v>심장</v>
      </c>
      <c r="C115" s="0" t="str">
        <f aca="false">IF($A115="","",code_master!$B115&amp;"")</f>
        <v>심혈관질환진단비(간편)</v>
      </c>
      <c r="D115" s="30" t="n">
        <f aca="false">IF($A115="","",SUMIFS(raw_data!$H:$H,raw_data!$A:$A,"&gt;="&amp;UY_START,raw_data!$A:$A,"&lt;="&amp;BASE_YM,raw_data!$B:$B,"&lt;="&amp;BASE_YM,raw_data!$G:$G,$A115))</f>
        <v>13988138</v>
      </c>
      <c r="E115" s="30" t="n">
        <f aca="false">IF($A115="","",(SUMIFS(raw_data!$I:$I,raw_data!$A:$A,"&gt;="&amp;UY_START,raw_data!$A:$A,"&lt;="&amp;BASE_YM,raw_data!$B:$B,"&lt;="&amp;BASE_YM,raw_data!$G:$G,$A115)+SUMIFS(raw_data!$J:$J,raw_data!$A:$A,"&gt;="&amp;UY_START,raw_data!$A:$A,"&lt;="&amp;BASE_YM,raw_data!$B:$B,"&lt;="&amp;BASE_YM,raw_data!$G:$G,$A115)))</f>
        <v>7094723</v>
      </c>
      <c r="F115" s="31" t="n">
        <f aca="false">IF(N(D115)=0,"",E115/D115)</f>
        <v>0.507195668215455</v>
      </c>
      <c r="G115" s="30" t="n">
        <f aca="false">IF($A115="","",SUMIFS(raw_data!$H:$H,raw_data!$A:$A,"&gt;="&amp;UY_START_PY,raw_data!$A:$A,"&lt;="&amp;BASE_YM_PY,raw_data!$B:$B,"&lt;="&amp;BASE_YM_PY,raw_data!$G:$G,$A115))</f>
        <v>10627487</v>
      </c>
      <c r="H115" s="30" t="n">
        <f aca="false">IF($A115="","",(SUMIFS(raw_data!$I:$I,raw_data!$A:$A,"&gt;="&amp;UY_START_PY,raw_data!$A:$A,"&lt;="&amp;BASE_YM_PY,raw_data!$B:$B,"&lt;="&amp;BASE_YM_PY,raw_data!$G:$G,$A115)+SUMIFS(raw_data!$J:$J,raw_data!$A:$A,"&gt;="&amp;UY_START_PY,raw_data!$A:$A,"&lt;="&amp;BASE_YM_PY,raw_data!$B:$B,"&lt;="&amp;BASE_YM_PY,raw_data!$G:$G,$A115)))</f>
        <v>5728131</v>
      </c>
      <c r="I115" s="31" t="n">
        <f aca="false">IF(N(G115)=0,"",H115/G115)</f>
        <v>0.538992049578607</v>
      </c>
      <c r="J115" s="32" t="n">
        <f aca="false">IF(N(G115)=0,"",D115/G115-1)</f>
        <v>0.316222546308455</v>
      </c>
      <c r="K115" s="33" t="n">
        <f aca="false">IF(OR(F115="",I115=""),"",F115-I115)</f>
        <v>-0.0317963813631518</v>
      </c>
      <c r="L115" s="30" t="n">
        <f aca="false">IF($A115="","",SUMIFS(raw_data!$H:$H,raw_data!$B:$B,BASE_YM,raw_data!$G:$G,$A115))</f>
        <v>5888853</v>
      </c>
      <c r="M115" s="30" t="n">
        <f aca="false">IF($A115="","",(SUMIFS(raw_data!$I:$I,raw_data!$B:$B,BASE_YM,raw_data!$G:$G,$A115)+SUMIFS(raw_data!$J:$J,raw_data!$B:$B,BASE_YM,raw_data!$G:$G,$A115)))</f>
        <v>3405534</v>
      </c>
      <c r="N115" s="31" t="n">
        <f aca="false">IF(N(L115)=0,"",M115/L115)</f>
        <v>0.578301750782368</v>
      </c>
      <c r="O115" s="30" t="n">
        <f aca="false">IF($A115="","",SUMIFS(raw_data!$H:$H,raw_data!$B:$B,BASE_YM_PY,raw_data!$G:$G,$A115))</f>
        <v>4114679</v>
      </c>
      <c r="P115" s="30" t="n">
        <f aca="false">IF($A115="","",(SUMIFS(raw_data!$I:$I,raw_data!$B:$B,BASE_YM_PY,raw_data!$G:$G,$A115)+SUMIFS(raw_data!$J:$J,raw_data!$B:$B,BASE_YM_PY,raw_data!$G:$G,$A115)))</f>
        <v>2804194</v>
      </c>
      <c r="Q115" s="31" t="n">
        <f aca="false">IF(N(O115)=0,"",P115/O115)</f>
        <v>0.681509784845914</v>
      </c>
      <c r="R115" s="32" t="n">
        <f aca="false">IF(N(O115)=0,"",L115/O115-1)</f>
        <v>0.431181630450395</v>
      </c>
      <c r="S115" s="33" t="n">
        <f aca="false">IF(OR(N115="",Q115=""),"",N115-Q115)</f>
        <v>-0.103208034063546</v>
      </c>
      <c r="T115" s="38" t="n">
        <f aca="false">IF(N(D115)&gt;0,RANK(D115,D$2:D$1001)+COUNTIF(D$2:D115,D115)-1,"")</f>
        <v>321</v>
      </c>
      <c r="U115" s="40" t="n">
        <f aca="false">IF(N(D115)&gt;0,IF(D115&gt;=LR_MIN_SHARE*SUM(D$2:D$1001),F115,-1),-1)</f>
        <v>0.507195668215455</v>
      </c>
      <c r="V115" s="38" t="n">
        <f aca="false">IF(U115&lt;0,"",RANK(U115,U$2:U$1001)+COUNTIF(U$2:U115,U115)-1)</f>
        <v>222</v>
      </c>
      <c r="W115" s="38" t="n">
        <f aca="false">IF(N(L115)&gt;0,RANK(L115,L$2:L$1001)+COUNTIF(L$2:L115,L115)-1,"")</f>
        <v>313</v>
      </c>
      <c r="X115" s="40" t="n">
        <f aca="false">IF(N(L115)&gt;0,IF(L115&gt;=LR_MIN_SHARE*SUM(L$2:L$1001),N115,-1),-1)</f>
        <v>0.578301750782368</v>
      </c>
      <c r="Y115" s="38" t="n">
        <f aca="false">IF(X115&lt;0,"",RANK(X115,X$2:X$1001)+COUNTIF(X$2:X115,X115)-1)</f>
        <v>227</v>
      </c>
      <c r="AA115" s="0" t="str">
        <f aca="false">IF($A115="","",IF(COUNTIF($B$2:$B115,$B115)=1,1,""))</f>
        <v/>
      </c>
      <c r="AB115" s="0" t="str">
        <f aca="false">IF(AA115=1,SUMIF($B$2:$B$1001,$B115,$D$2:$D$1001),"")</f>
        <v/>
      </c>
      <c r="AC115" s="0" t="str">
        <f aca="false">IF(AA115=1,RANK(AB115,$AB$2:$AB$1001)+COUNTIF($AB$2:$AB115,AB115)-1,"")</f>
        <v/>
      </c>
      <c r="AD115" s="38" t="n">
        <f aca="false">IF($A115="","",COUNTIF(raw_data!$G:$G,$A115))</f>
        <v>40</v>
      </c>
      <c r="AE115" s="38" t="n">
        <f aca="false">IF($A115="","",IF(COUNTIF($A$2:$A$1001,$A115)&gt;1,1,0))</f>
        <v>0</v>
      </c>
    </row>
    <row r="116" customFormat="false" ht="15" hidden="false" customHeight="false" outlineLevel="0" collapsed="false">
      <c r="A116" s="0" t="str">
        <f aca="false">IF(code_master!$A116="","",code_master!$A116)</f>
        <v>CV0115</v>
      </c>
      <c r="B116" s="0" t="str">
        <f aca="false">IF($A116="","",code_master!$C116&amp;"")</f>
        <v>사망</v>
      </c>
      <c r="C116" s="0" t="str">
        <f aca="false">IF($A116="","",code_master!$B116&amp;"")</f>
        <v>질병사망(비갱신형)</v>
      </c>
      <c r="D116" s="30" t="n">
        <f aca="false">IF($A116="","",SUMIFS(raw_data!$H:$H,raw_data!$A:$A,"&gt;="&amp;UY_START,raw_data!$A:$A,"&lt;="&amp;BASE_YM,raw_data!$B:$B,"&lt;="&amp;BASE_YM,raw_data!$G:$G,$A116))</f>
        <v>13269981</v>
      </c>
      <c r="E116" s="30" t="n">
        <f aca="false">IF($A116="","",(SUMIFS(raw_data!$I:$I,raw_data!$A:$A,"&gt;="&amp;UY_START,raw_data!$A:$A,"&lt;="&amp;BASE_YM,raw_data!$B:$B,"&lt;="&amp;BASE_YM,raw_data!$G:$G,$A116)+SUMIFS(raw_data!$J:$J,raw_data!$A:$A,"&gt;="&amp;UY_START,raw_data!$A:$A,"&lt;="&amp;BASE_YM,raw_data!$B:$B,"&lt;="&amp;BASE_YM,raw_data!$G:$G,$A116)))</f>
        <v>3589918</v>
      </c>
      <c r="F116" s="31" t="n">
        <f aca="false">IF(N(D116)=0,"",E116/D116)</f>
        <v>0.270529249439016</v>
      </c>
      <c r="G116" s="30" t="n">
        <f aca="false">IF($A116="","",SUMIFS(raw_data!$H:$H,raw_data!$A:$A,"&gt;="&amp;UY_START_PY,raw_data!$A:$A,"&lt;="&amp;BASE_YM_PY,raw_data!$B:$B,"&lt;="&amp;BASE_YM_PY,raw_data!$G:$G,$A116))</f>
        <v>11376877</v>
      </c>
      <c r="H116" s="30" t="n">
        <f aca="false">IF($A116="","",(SUMIFS(raw_data!$I:$I,raw_data!$A:$A,"&gt;="&amp;UY_START_PY,raw_data!$A:$A,"&lt;="&amp;BASE_YM_PY,raw_data!$B:$B,"&lt;="&amp;BASE_YM_PY,raw_data!$G:$G,$A116)+SUMIFS(raw_data!$J:$J,raw_data!$A:$A,"&gt;="&amp;UY_START_PY,raw_data!$A:$A,"&lt;="&amp;BASE_YM_PY,raw_data!$B:$B,"&lt;="&amp;BASE_YM_PY,raw_data!$G:$G,$A116)))</f>
        <v>3541004</v>
      </c>
      <c r="I116" s="31" t="n">
        <f aca="false">IF(N(G116)=0,"",H116/G116)</f>
        <v>0.311245695984935</v>
      </c>
      <c r="J116" s="32" t="n">
        <f aca="false">IF(N(G116)=0,"",D116/G116-1)</f>
        <v>0.166399267567013</v>
      </c>
      <c r="K116" s="33" t="n">
        <f aca="false">IF(OR(F116="",I116=""),"",F116-I116)</f>
        <v>-0.0407164465459193</v>
      </c>
      <c r="L116" s="30" t="n">
        <f aca="false">IF($A116="","",SUMIFS(raw_data!$H:$H,raw_data!$B:$B,BASE_YM,raw_data!$G:$G,$A116))</f>
        <v>5560000</v>
      </c>
      <c r="M116" s="30" t="n">
        <f aca="false">IF($A116="","",(SUMIFS(raw_data!$I:$I,raw_data!$B:$B,BASE_YM,raw_data!$G:$G,$A116)+SUMIFS(raw_data!$J:$J,raw_data!$B:$B,BASE_YM,raw_data!$G:$G,$A116)))</f>
        <v>1913310</v>
      </c>
      <c r="N116" s="31" t="n">
        <f aca="false">IF(N(L116)=0,"",M116/L116)</f>
        <v>0.344120503597122</v>
      </c>
      <c r="O116" s="30" t="n">
        <f aca="false">IF($A116="","",SUMIFS(raw_data!$H:$H,raw_data!$B:$B,BASE_YM_PY,raw_data!$G:$G,$A116))</f>
        <v>4710895</v>
      </c>
      <c r="P116" s="30" t="n">
        <f aca="false">IF($A116="","",(SUMIFS(raw_data!$I:$I,raw_data!$B:$B,BASE_YM_PY,raw_data!$G:$G,$A116)+SUMIFS(raw_data!$J:$J,raw_data!$B:$B,BASE_YM_PY,raw_data!$G:$G,$A116)))</f>
        <v>1469538</v>
      </c>
      <c r="Q116" s="31" t="n">
        <f aca="false">IF(N(O116)=0,"",P116/O116)</f>
        <v>0.311944545569366</v>
      </c>
      <c r="R116" s="32" t="n">
        <f aca="false">IF(N(O116)=0,"",L116/O116-1)</f>
        <v>0.180242820101064</v>
      </c>
      <c r="S116" s="33" t="n">
        <f aca="false">IF(OR(N116="",Q116=""),"",N116-Q116)</f>
        <v>0.032175958027756</v>
      </c>
      <c r="T116" s="38" t="n">
        <f aca="false">IF(N(D116)&gt;0,RANK(D116,D$2:D$1001)+COUNTIF(D$2:D116,D116)-1,"")</f>
        <v>332</v>
      </c>
      <c r="U116" s="40" t="n">
        <f aca="false">IF(N(D116)&gt;0,IF(D116&gt;=LR_MIN_SHARE*SUM(D$2:D$1001),F116,-1),-1)</f>
        <v>0.270529249439016</v>
      </c>
      <c r="V116" s="38" t="n">
        <f aca="false">IF(U116&lt;0,"",RANK(U116,U$2:U$1001)+COUNTIF(U$2:U116,U116)-1)</f>
        <v>368</v>
      </c>
      <c r="W116" s="38" t="n">
        <f aca="false">IF(N(L116)&gt;0,RANK(L116,L$2:L$1001)+COUNTIF(L$2:L116,L116)-1,"")</f>
        <v>321</v>
      </c>
      <c r="X116" s="40" t="n">
        <f aca="false">IF(N(L116)&gt;0,IF(L116&gt;=LR_MIN_SHARE*SUM(L$2:L$1001),N116,-1),-1)</f>
        <v>0.344120503597122</v>
      </c>
      <c r="Y116" s="38" t="n">
        <f aca="false">IF(X116&lt;0,"",RANK(X116,X$2:X$1001)+COUNTIF(X$2:X116,X116)-1)</f>
        <v>363</v>
      </c>
      <c r="AA116" s="0" t="str">
        <f aca="false">IF($A116="","",IF(COUNTIF($B$2:$B116,$B116)=1,1,""))</f>
        <v/>
      </c>
      <c r="AB116" s="0" t="str">
        <f aca="false">IF(AA116=1,SUMIF($B$2:$B$1001,$B116,$D$2:$D$1001),"")</f>
        <v/>
      </c>
      <c r="AC116" s="0" t="str">
        <f aca="false">IF(AA116=1,RANK(AB116,$AB$2:$AB$1001)+COUNTIF($AB$2:$AB116,AB116)-1,"")</f>
        <v/>
      </c>
      <c r="AD116" s="38" t="n">
        <f aca="false">IF($A116="","",COUNTIF(raw_data!$G:$G,$A116))</f>
        <v>40</v>
      </c>
      <c r="AE116" s="38" t="n">
        <f aca="false">IF($A116="","",IF(COUNTIF($A$2:$A$1001,$A116)&gt;1,1,0))</f>
        <v>0</v>
      </c>
    </row>
    <row r="117" customFormat="false" ht="15" hidden="false" customHeight="false" outlineLevel="0" collapsed="false">
      <c r="A117" s="0" t="str">
        <f aca="false">IF(code_master!$A117="","",code_master!$A117)</f>
        <v>CV0116</v>
      </c>
      <c r="B117" s="0" t="str">
        <f aca="false">IF($A117="","",code_master!$C117&amp;"")</f>
        <v>실손의료</v>
      </c>
      <c r="C117" s="0" t="str">
        <f aca="false">IF($A117="","",code_master!$B117&amp;"")</f>
        <v>질병입원실손(갱신형)</v>
      </c>
      <c r="D117" s="30" t="n">
        <f aca="false">IF($A117="","",SUMIFS(raw_data!$H:$H,raw_data!$A:$A,"&gt;="&amp;UY_START,raw_data!$A:$A,"&lt;="&amp;BASE_YM,raw_data!$B:$B,"&lt;="&amp;BASE_YM,raw_data!$G:$G,$A117))</f>
        <v>3456664</v>
      </c>
      <c r="E117" s="30" t="n">
        <f aca="false">IF($A117="","",(SUMIFS(raw_data!$I:$I,raw_data!$A:$A,"&gt;="&amp;UY_START,raw_data!$A:$A,"&lt;="&amp;BASE_YM,raw_data!$B:$B,"&lt;="&amp;BASE_YM,raw_data!$G:$G,$A117)+SUMIFS(raw_data!$J:$J,raw_data!$A:$A,"&gt;="&amp;UY_START,raw_data!$A:$A,"&lt;="&amp;BASE_YM,raw_data!$B:$B,"&lt;="&amp;BASE_YM,raw_data!$G:$G,$A117)))</f>
        <v>3997747</v>
      </c>
      <c r="F117" s="31" t="n">
        <f aca="false">IF(N(D117)=0,"",E117/D117)</f>
        <v>1.15653329337188</v>
      </c>
      <c r="G117" s="30" t="n">
        <f aca="false">IF($A117="","",SUMIFS(raw_data!$H:$H,raw_data!$A:$A,"&gt;="&amp;UY_START_PY,raw_data!$A:$A,"&lt;="&amp;BASE_YM_PY,raw_data!$B:$B,"&lt;="&amp;BASE_YM_PY,raw_data!$G:$G,$A117))</f>
        <v>5032074</v>
      </c>
      <c r="H117" s="30" t="n">
        <f aca="false">IF($A117="","",(SUMIFS(raw_data!$I:$I,raw_data!$A:$A,"&gt;="&amp;UY_START_PY,raw_data!$A:$A,"&lt;="&amp;BASE_YM_PY,raw_data!$B:$B,"&lt;="&amp;BASE_YM_PY,raw_data!$G:$G,$A117)+SUMIFS(raw_data!$J:$J,raw_data!$A:$A,"&gt;="&amp;UY_START_PY,raw_data!$A:$A,"&lt;="&amp;BASE_YM_PY,raw_data!$B:$B,"&lt;="&amp;BASE_YM_PY,raw_data!$G:$G,$A117)))</f>
        <v>4473215</v>
      </c>
      <c r="I117" s="31" t="n">
        <f aca="false">IF(N(G117)=0,"",H117/G117)</f>
        <v>0.888940623687172</v>
      </c>
      <c r="J117" s="32" t="n">
        <f aca="false">IF(N(G117)=0,"",D117/G117-1)</f>
        <v>-0.313073694862198</v>
      </c>
      <c r="K117" s="33" t="n">
        <f aca="false">IF(OR(F117="",I117=""),"",F117-I117)</f>
        <v>0.267592669684704</v>
      </c>
      <c r="L117" s="30" t="n">
        <f aca="false">IF($A117="","",SUMIFS(raw_data!$H:$H,raw_data!$B:$B,BASE_YM,raw_data!$G:$G,$A117))</f>
        <v>1409210</v>
      </c>
      <c r="M117" s="30" t="n">
        <f aca="false">IF($A117="","",(SUMIFS(raw_data!$I:$I,raw_data!$B:$B,BASE_YM,raw_data!$G:$G,$A117)+SUMIFS(raw_data!$J:$J,raw_data!$B:$B,BASE_YM,raw_data!$G:$G,$A117)))</f>
        <v>2461357</v>
      </c>
      <c r="N117" s="31" t="n">
        <f aca="false">IF(N(L117)=0,"",M117/L117)</f>
        <v>1.74662186615196</v>
      </c>
      <c r="O117" s="30" t="n">
        <f aca="false">IF($A117="","",SUMIFS(raw_data!$H:$H,raw_data!$B:$B,BASE_YM_PY,raw_data!$G:$G,$A117))</f>
        <v>2152934</v>
      </c>
      <c r="P117" s="30" t="n">
        <f aca="false">IF($A117="","",(SUMIFS(raw_data!$I:$I,raw_data!$B:$B,BASE_YM_PY,raw_data!$G:$G,$A117)+SUMIFS(raw_data!$J:$J,raw_data!$B:$B,BASE_YM_PY,raw_data!$G:$G,$A117)))</f>
        <v>2382371</v>
      </c>
      <c r="Q117" s="31" t="n">
        <f aca="false">IF(N(O117)=0,"",P117/O117)</f>
        <v>1.10656945359217</v>
      </c>
      <c r="R117" s="32" t="n">
        <f aca="false">IF(N(O117)=0,"",L117/O117-1)</f>
        <v>-0.345446725259576</v>
      </c>
      <c r="S117" s="33" t="n">
        <f aca="false">IF(OR(N117="",Q117=""),"",N117-Q117)</f>
        <v>0.64005241255979</v>
      </c>
      <c r="T117" s="38" t="n">
        <f aca="false">IF(N(D117)&gt;0,RANK(D117,D$2:D$1001)+COUNTIF(D$2:D117,D117)-1,"")</f>
        <v>489</v>
      </c>
      <c r="U117" s="38" t="n">
        <f aca="false">IF(N(D117)&gt;0,IF(D117&gt;=LR_MIN_SHARE*SUM(D$2:D$1001),F117,-1),-1)</f>
        <v>-1</v>
      </c>
      <c r="V117" s="0" t="str">
        <f aca="false">IF(U117&lt;0,"",RANK(U117,U$2:U$1001)+COUNTIF(U$2:U117,U117)-1)</f>
        <v/>
      </c>
      <c r="W117" s="38" t="n">
        <f aca="false">IF(N(L117)&gt;0,RANK(L117,L$2:L$1001)+COUNTIF(L$2:L117,L117)-1,"")</f>
        <v>487</v>
      </c>
      <c r="X117" s="38" t="n">
        <f aca="false">IF(N(L117)&gt;0,IF(L117&gt;=LR_MIN_SHARE*SUM(L$2:L$1001),N117,-1),-1)</f>
        <v>-1</v>
      </c>
      <c r="Y117" s="0" t="str">
        <f aca="false">IF(X117&lt;0,"",RANK(X117,X$2:X$1001)+COUNTIF(X$2:X117,X117)-1)</f>
        <v/>
      </c>
      <c r="AA117" s="0" t="str">
        <f aca="false">IF($A117="","",IF(COUNTIF($B$2:$B117,$B117)=1,1,""))</f>
        <v/>
      </c>
      <c r="AB117" s="0" t="str">
        <f aca="false">IF(AA117=1,SUMIF($B$2:$B$1001,$B117,$D$2:$D$1001),"")</f>
        <v/>
      </c>
      <c r="AC117" s="0" t="str">
        <f aca="false">IF(AA117=1,RANK(AB117,$AB$2:$AB$1001)+COUNTIF($AB$2:$AB117,AB117)-1,"")</f>
        <v/>
      </c>
      <c r="AD117" s="38" t="n">
        <f aca="false">IF($A117="","",COUNTIF(raw_data!$G:$G,$A117))</f>
        <v>40</v>
      </c>
      <c r="AE117" s="38" t="n">
        <f aca="false">IF($A117="","",IF(COUNTIF($A$2:$A$1001,$A117)&gt;1,1,0))</f>
        <v>0</v>
      </c>
    </row>
    <row r="118" customFormat="false" ht="15" hidden="false" customHeight="false" outlineLevel="0" collapsed="false">
      <c r="A118" s="0" t="str">
        <f aca="false">IF(code_master!$A118="","",code_master!$A118)</f>
        <v>CV0117</v>
      </c>
      <c r="B118" s="0" t="str">
        <f aca="false">IF($A118="","",code_master!$C118&amp;"")</f>
        <v>상해</v>
      </c>
      <c r="C118" s="0" t="str">
        <f aca="false">IF($A118="","",code_master!$B118&amp;"")</f>
        <v>화상진단비(20년만기)</v>
      </c>
      <c r="D118" s="30" t="n">
        <f aca="false">IF($A118="","",SUMIFS(raw_data!$H:$H,raw_data!$A:$A,"&gt;="&amp;UY_START,raw_data!$A:$A,"&lt;="&amp;BASE_YM,raw_data!$B:$B,"&lt;="&amp;BASE_YM,raw_data!$G:$G,$A118))</f>
        <v>1772453</v>
      </c>
      <c r="E118" s="30" t="n">
        <f aca="false">IF($A118="","",(SUMIFS(raw_data!$I:$I,raw_data!$A:$A,"&gt;="&amp;UY_START,raw_data!$A:$A,"&lt;="&amp;BASE_YM,raw_data!$B:$B,"&lt;="&amp;BASE_YM,raw_data!$G:$G,$A118)+SUMIFS(raw_data!$J:$J,raw_data!$A:$A,"&gt;="&amp;UY_START,raw_data!$A:$A,"&lt;="&amp;BASE_YM,raw_data!$B:$B,"&lt;="&amp;BASE_YM,raw_data!$G:$G,$A118)))</f>
        <v>822918</v>
      </c>
      <c r="F118" s="31" t="n">
        <f aca="false">IF(N(D118)=0,"",E118/D118)</f>
        <v>0.464281986602748</v>
      </c>
      <c r="G118" s="30" t="n">
        <f aca="false">IF($A118="","",SUMIFS(raw_data!$H:$H,raw_data!$A:$A,"&gt;="&amp;UY_START_PY,raw_data!$A:$A,"&lt;="&amp;BASE_YM_PY,raw_data!$B:$B,"&lt;="&amp;BASE_YM_PY,raw_data!$G:$G,$A118))</f>
        <v>1737257</v>
      </c>
      <c r="H118" s="30" t="n">
        <f aca="false">IF($A118="","",(SUMIFS(raw_data!$I:$I,raw_data!$A:$A,"&gt;="&amp;UY_START_PY,raw_data!$A:$A,"&lt;="&amp;BASE_YM_PY,raw_data!$B:$B,"&lt;="&amp;BASE_YM_PY,raw_data!$G:$G,$A118)+SUMIFS(raw_data!$J:$J,raw_data!$A:$A,"&gt;="&amp;UY_START_PY,raw_data!$A:$A,"&lt;="&amp;BASE_YM_PY,raw_data!$B:$B,"&lt;="&amp;BASE_YM_PY,raw_data!$G:$G,$A118)))</f>
        <v>835519</v>
      </c>
      <c r="I118" s="31" t="n">
        <f aca="false">IF(N(G118)=0,"",H118/G118)</f>
        <v>0.48094150721511</v>
      </c>
      <c r="J118" s="32" t="n">
        <f aca="false">IF(N(G118)=0,"",D118/G118-1)</f>
        <v>0.0202595240658119</v>
      </c>
      <c r="K118" s="33" t="n">
        <f aca="false">IF(OR(F118="",I118=""),"",F118-I118)</f>
        <v>-0.0166595206123621</v>
      </c>
      <c r="L118" s="30" t="n">
        <f aca="false">IF($A118="","",SUMIFS(raw_data!$H:$H,raw_data!$B:$B,BASE_YM,raw_data!$G:$G,$A118))</f>
        <v>699587</v>
      </c>
      <c r="M118" s="30" t="n">
        <f aca="false">IF($A118="","",(SUMIFS(raw_data!$I:$I,raw_data!$B:$B,BASE_YM,raw_data!$G:$G,$A118)+SUMIFS(raw_data!$J:$J,raw_data!$B:$B,BASE_YM,raw_data!$G:$G,$A118)))</f>
        <v>427294</v>
      </c>
      <c r="N118" s="31" t="n">
        <f aca="false">IF(N(L118)=0,"",M118/L118)</f>
        <v>0.610780360412644</v>
      </c>
      <c r="O118" s="30" t="n">
        <f aca="false">IF($A118="","",SUMIFS(raw_data!$H:$H,raw_data!$B:$B,BASE_YM_PY,raw_data!$G:$G,$A118))</f>
        <v>717418</v>
      </c>
      <c r="P118" s="30" t="n">
        <f aca="false">IF($A118="","",(SUMIFS(raw_data!$I:$I,raw_data!$B:$B,BASE_YM_PY,raw_data!$G:$G,$A118)+SUMIFS(raw_data!$J:$J,raw_data!$B:$B,BASE_YM_PY,raw_data!$G:$G,$A118)))</f>
        <v>354244</v>
      </c>
      <c r="Q118" s="31" t="n">
        <f aca="false">IF(N(O118)=0,"",P118/O118)</f>
        <v>0.49377629220343</v>
      </c>
      <c r="R118" s="32" t="n">
        <f aca="false">IF(N(O118)=0,"",L118/O118-1)</f>
        <v>-0.0248544084480735</v>
      </c>
      <c r="S118" s="33" t="n">
        <f aca="false">IF(OR(N118="",Q118=""),"",N118-Q118)</f>
        <v>0.117004068209214</v>
      </c>
      <c r="T118" s="38" t="n">
        <f aca="false">IF(N(D118)&gt;0,RANK(D118,D$2:D$1001)+COUNTIF(D$2:D118,D118)-1,"")</f>
        <v>523</v>
      </c>
      <c r="U118" s="38" t="n">
        <f aca="false">IF(N(D118)&gt;0,IF(D118&gt;=LR_MIN_SHARE*SUM(D$2:D$1001),F118,-1),-1)</f>
        <v>-1</v>
      </c>
      <c r="V118" s="0" t="str">
        <f aca="false">IF(U118&lt;0,"",RANK(U118,U$2:U$1001)+COUNTIF(U$2:U118,U118)-1)</f>
        <v/>
      </c>
      <c r="W118" s="38" t="n">
        <f aca="false">IF(N(L118)&gt;0,RANK(L118,L$2:L$1001)+COUNTIF(L$2:L118,L118)-1,"")</f>
        <v>524</v>
      </c>
      <c r="X118" s="38" t="n">
        <f aca="false">IF(N(L118)&gt;0,IF(L118&gt;=LR_MIN_SHARE*SUM(L$2:L$1001),N118,-1),-1)</f>
        <v>-1</v>
      </c>
      <c r="Y118" s="0" t="str">
        <f aca="false">IF(X118&lt;0,"",RANK(X118,X$2:X$1001)+COUNTIF(X$2:X118,X118)-1)</f>
        <v/>
      </c>
      <c r="AA118" s="0" t="str">
        <f aca="false">IF($A118="","",IF(COUNTIF($B$2:$B118,$B118)=1,1,""))</f>
        <v/>
      </c>
      <c r="AB118" s="0" t="str">
        <f aca="false">IF(AA118=1,SUMIF($B$2:$B$1001,$B118,$D$2:$D$1001),"")</f>
        <v/>
      </c>
      <c r="AC118" s="0" t="str">
        <f aca="false">IF(AA118=1,RANK(AB118,$AB$2:$AB$1001)+COUNTIF($AB$2:$AB118,AB118)-1,"")</f>
        <v/>
      </c>
      <c r="AD118" s="38" t="n">
        <f aca="false">IF($A118="","",COUNTIF(raw_data!$G:$G,$A118))</f>
        <v>40</v>
      </c>
      <c r="AE118" s="38" t="n">
        <f aca="false">IF($A118="","",IF(COUNTIF($A$2:$A$1001,$A118)&gt;1,1,0))</f>
        <v>0</v>
      </c>
    </row>
    <row r="119" customFormat="false" ht="15" hidden="false" customHeight="false" outlineLevel="0" collapsed="false">
      <c r="A119" s="0" t="str">
        <f aca="false">IF(code_master!$A119="","",code_master!$A119)</f>
        <v>CV0118</v>
      </c>
      <c r="B119" s="0" t="str">
        <f aca="false">IF($A119="","",code_master!$C119&amp;"")</f>
        <v>입원</v>
      </c>
      <c r="C119" s="0" t="str">
        <f aca="false">IF($A119="","",code_master!$B119&amp;"")</f>
        <v>중환자실입원일당(갱신형)</v>
      </c>
      <c r="D119" s="30" t="n">
        <f aca="false">IF($A119="","",SUMIFS(raw_data!$H:$H,raw_data!$A:$A,"&gt;="&amp;UY_START,raw_data!$A:$A,"&lt;="&amp;BASE_YM,raw_data!$B:$B,"&lt;="&amp;BASE_YM,raw_data!$G:$G,$A119))</f>
        <v>16328478</v>
      </c>
      <c r="E119" s="30" t="n">
        <f aca="false">IF($A119="","",(SUMIFS(raw_data!$I:$I,raw_data!$A:$A,"&gt;="&amp;UY_START,raw_data!$A:$A,"&lt;="&amp;BASE_YM,raw_data!$B:$B,"&lt;="&amp;BASE_YM,raw_data!$G:$G,$A119)+SUMIFS(raw_data!$J:$J,raw_data!$A:$A,"&gt;="&amp;UY_START,raw_data!$A:$A,"&lt;="&amp;BASE_YM,raw_data!$B:$B,"&lt;="&amp;BASE_YM,raw_data!$G:$G,$A119)))</f>
        <v>10481236</v>
      </c>
      <c r="F119" s="31" t="n">
        <f aca="false">IF(N(D119)=0,"",E119/D119)</f>
        <v>0.641899140875224</v>
      </c>
      <c r="G119" s="30" t="n">
        <f aca="false">IF($A119="","",SUMIFS(raw_data!$H:$H,raw_data!$A:$A,"&gt;="&amp;UY_START_PY,raw_data!$A:$A,"&lt;="&amp;BASE_YM_PY,raw_data!$B:$B,"&lt;="&amp;BASE_YM_PY,raw_data!$G:$G,$A119))</f>
        <v>16101035</v>
      </c>
      <c r="H119" s="30" t="n">
        <f aca="false">IF($A119="","",(SUMIFS(raw_data!$I:$I,raw_data!$A:$A,"&gt;="&amp;UY_START_PY,raw_data!$A:$A,"&lt;="&amp;BASE_YM_PY,raw_data!$B:$B,"&lt;="&amp;BASE_YM_PY,raw_data!$G:$G,$A119)+SUMIFS(raw_data!$J:$J,raw_data!$A:$A,"&gt;="&amp;UY_START_PY,raw_data!$A:$A,"&lt;="&amp;BASE_YM_PY,raw_data!$B:$B,"&lt;="&amp;BASE_YM_PY,raw_data!$G:$G,$A119)))</f>
        <v>11771534</v>
      </c>
      <c r="I119" s="31" t="n">
        <f aca="false">IF(N(G119)=0,"",H119/G119)</f>
        <v>0.731104180569759</v>
      </c>
      <c r="J119" s="32" t="n">
        <f aca="false">IF(N(G119)=0,"",D119/G119-1)</f>
        <v>0.0141259863108179</v>
      </c>
      <c r="K119" s="33" t="n">
        <f aca="false">IF(OR(F119="",I119=""),"",F119-I119)</f>
        <v>-0.0892050396945342</v>
      </c>
      <c r="L119" s="30" t="n">
        <f aca="false">IF($A119="","",SUMIFS(raw_data!$H:$H,raw_data!$B:$B,BASE_YM,raw_data!$G:$G,$A119))</f>
        <v>6593150</v>
      </c>
      <c r="M119" s="30" t="n">
        <f aca="false">IF($A119="","",(SUMIFS(raw_data!$I:$I,raw_data!$B:$B,BASE_YM,raw_data!$G:$G,$A119)+SUMIFS(raw_data!$J:$J,raw_data!$B:$B,BASE_YM,raw_data!$G:$G,$A119)))</f>
        <v>4420384</v>
      </c>
      <c r="N119" s="31" t="n">
        <f aca="false">IF(N(L119)=0,"",M119/L119)</f>
        <v>0.670450998384687</v>
      </c>
      <c r="O119" s="30" t="n">
        <f aca="false">IF($A119="","",SUMIFS(raw_data!$H:$H,raw_data!$B:$B,BASE_YM_PY,raw_data!$G:$G,$A119))</f>
        <v>6987874</v>
      </c>
      <c r="P119" s="30" t="n">
        <f aca="false">IF($A119="","",(SUMIFS(raw_data!$I:$I,raw_data!$B:$B,BASE_YM_PY,raw_data!$G:$G,$A119)+SUMIFS(raw_data!$J:$J,raw_data!$B:$B,BASE_YM_PY,raw_data!$G:$G,$A119)))</f>
        <v>6212835</v>
      </c>
      <c r="Q119" s="31" t="n">
        <f aca="false">IF(N(O119)=0,"",P119/O119)</f>
        <v>0.889088011604102</v>
      </c>
      <c r="R119" s="32" t="n">
        <f aca="false">IF(N(O119)=0,"",L119/O119-1)</f>
        <v>-0.0564869944707074</v>
      </c>
      <c r="S119" s="33" t="n">
        <f aca="false">IF(OR(N119="",Q119=""),"",N119-Q119)</f>
        <v>-0.218637013219415</v>
      </c>
      <c r="T119" s="38" t="n">
        <f aca="false">IF(N(D119)&gt;0,RANK(D119,D$2:D$1001)+COUNTIF(D$2:D119,D119)-1,"")</f>
        <v>291</v>
      </c>
      <c r="U119" s="40" t="n">
        <f aca="false">IF(N(D119)&gt;0,IF(D119&gt;=LR_MIN_SHARE*SUM(D$2:D$1001),F119,-1),-1)</f>
        <v>0.641899140875224</v>
      </c>
      <c r="V119" s="38" t="n">
        <f aca="false">IF(U119&lt;0,"",RANK(U119,U$2:U$1001)+COUNTIF(U$2:U119,U119)-1)</f>
        <v>114</v>
      </c>
      <c r="W119" s="38" t="n">
        <f aca="false">IF(N(L119)&gt;0,RANK(L119,L$2:L$1001)+COUNTIF(L$2:L119,L119)-1,"")</f>
        <v>293</v>
      </c>
      <c r="X119" s="40" t="n">
        <f aca="false">IF(N(L119)&gt;0,IF(L119&gt;=LR_MIN_SHARE*SUM(L$2:L$1001),N119,-1),-1)</f>
        <v>0.670450998384687</v>
      </c>
      <c r="Y119" s="38" t="n">
        <f aca="false">IF(X119&lt;0,"",RANK(X119,X$2:X$1001)+COUNTIF(X$2:X119,X119)-1)</f>
        <v>174</v>
      </c>
      <c r="AA119" s="0" t="str">
        <f aca="false">IF($A119="","",IF(COUNTIF($B$2:$B119,$B119)=1,1,""))</f>
        <v/>
      </c>
      <c r="AB119" s="0" t="str">
        <f aca="false">IF(AA119=1,SUMIF($B$2:$B$1001,$B119,$D$2:$D$1001),"")</f>
        <v/>
      </c>
      <c r="AC119" s="0" t="str">
        <f aca="false">IF(AA119=1,RANK(AB119,$AB$2:$AB$1001)+COUNTIF($AB$2:$AB119,AB119)-1,"")</f>
        <v/>
      </c>
      <c r="AD119" s="38" t="n">
        <f aca="false">IF($A119="","",COUNTIF(raw_data!$G:$G,$A119))</f>
        <v>40</v>
      </c>
      <c r="AE119" s="38" t="n">
        <f aca="false">IF($A119="","",IF(COUNTIF($A$2:$A$1001,$A119)&gt;1,1,0))</f>
        <v>0</v>
      </c>
    </row>
    <row r="120" customFormat="false" ht="15" hidden="false" customHeight="false" outlineLevel="0" collapsed="false">
      <c r="A120" s="0" t="str">
        <f aca="false">IF(code_master!$A120="","",code_master!$A120)</f>
        <v>CV0119</v>
      </c>
      <c r="B120" s="0" t="str">
        <f aca="false">IF($A120="","",code_master!$C120&amp;"")</f>
        <v>뇌혈관</v>
      </c>
      <c r="C120" s="0" t="str">
        <f aca="false">IF($A120="","",code_master!$B120&amp;"")</f>
        <v>뇌혈관질환진단비</v>
      </c>
      <c r="D120" s="30" t="n">
        <f aca="false">IF($A120="","",SUMIFS(raw_data!$H:$H,raw_data!$A:$A,"&gt;="&amp;UY_START,raw_data!$A:$A,"&lt;="&amp;BASE_YM,raw_data!$B:$B,"&lt;="&amp;BASE_YM,raw_data!$G:$G,$A120))</f>
        <v>5524647</v>
      </c>
      <c r="E120" s="30" t="n">
        <f aca="false">IF($A120="","",(SUMIFS(raw_data!$I:$I,raw_data!$A:$A,"&gt;="&amp;UY_START,raw_data!$A:$A,"&lt;="&amp;BASE_YM,raw_data!$B:$B,"&lt;="&amp;BASE_YM,raw_data!$G:$G,$A120)+SUMIFS(raw_data!$J:$J,raw_data!$A:$A,"&gt;="&amp;UY_START,raw_data!$A:$A,"&lt;="&amp;BASE_YM,raw_data!$B:$B,"&lt;="&amp;BASE_YM,raw_data!$G:$G,$A120)))</f>
        <v>3731166</v>
      </c>
      <c r="F120" s="31" t="n">
        <f aca="false">IF(N(D120)=0,"",E120/D120)</f>
        <v>0.675367313060907</v>
      </c>
      <c r="G120" s="30" t="n">
        <f aca="false">IF($A120="","",SUMIFS(raw_data!$H:$H,raw_data!$A:$A,"&gt;="&amp;UY_START_PY,raw_data!$A:$A,"&lt;="&amp;BASE_YM_PY,raw_data!$B:$B,"&lt;="&amp;BASE_YM_PY,raw_data!$G:$G,$A120))</f>
        <v>5216547</v>
      </c>
      <c r="H120" s="30" t="n">
        <f aca="false">IF($A120="","",(SUMIFS(raw_data!$I:$I,raw_data!$A:$A,"&gt;="&amp;UY_START_PY,raw_data!$A:$A,"&lt;="&amp;BASE_YM_PY,raw_data!$B:$B,"&lt;="&amp;BASE_YM_PY,raw_data!$G:$G,$A120)+SUMIFS(raw_data!$J:$J,raw_data!$A:$A,"&gt;="&amp;UY_START_PY,raw_data!$A:$A,"&lt;="&amp;BASE_YM_PY,raw_data!$B:$B,"&lt;="&amp;BASE_YM_PY,raw_data!$G:$G,$A120)))</f>
        <v>2964321</v>
      </c>
      <c r="I120" s="31" t="n">
        <f aca="false">IF(N(G120)=0,"",H120/G120)</f>
        <v>0.568253482619825</v>
      </c>
      <c r="J120" s="32" t="n">
        <f aca="false">IF(N(G120)=0,"",D120/G120-1)</f>
        <v>0.0590620577174901</v>
      </c>
      <c r="K120" s="33" t="n">
        <f aca="false">IF(OR(F120="",I120=""),"",F120-I120)</f>
        <v>0.107113830441082</v>
      </c>
      <c r="L120" s="30" t="n">
        <f aca="false">IF($A120="","",SUMIFS(raw_data!$H:$H,raw_data!$B:$B,BASE_YM,raw_data!$G:$G,$A120))</f>
        <v>2242797</v>
      </c>
      <c r="M120" s="30" t="n">
        <f aca="false">IF($A120="","",(SUMIFS(raw_data!$I:$I,raw_data!$B:$B,BASE_YM,raw_data!$G:$G,$A120)+SUMIFS(raw_data!$J:$J,raw_data!$B:$B,BASE_YM,raw_data!$G:$G,$A120)))</f>
        <v>1747899</v>
      </c>
      <c r="N120" s="31" t="n">
        <f aca="false">IF(N(L120)=0,"",M120/L120)</f>
        <v>0.779338923674323</v>
      </c>
      <c r="O120" s="30" t="n">
        <f aca="false">IF($A120="","",SUMIFS(raw_data!$H:$H,raw_data!$B:$B,BASE_YM_PY,raw_data!$G:$G,$A120))</f>
        <v>2142884</v>
      </c>
      <c r="P120" s="30" t="n">
        <f aca="false">IF($A120="","",(SUMIFS(raw_data!$I:$I,raw_data!$B:$B,BASE_YM_PY,raw_data!$G:$G,$A120)+SUMIFS(raw_data!$J:$J,raw_data!$B:$B,BASE_YM_PY,raw_data!$G:$G,$A120)))</f>
        <v>1420340</v>
      </c>
      <c r="Q120" s="31" t="n">
        <f aca="false">IF(N(O120)=0,"",P120/O120)</f>
        <v>0.662817026026607</v>
      </c>
      <c r="R120" s="32" t="n">
        <f aca="false">IF(N(O120)=0,"",L120/O120-1)</f>
        <v>0.0466254822939554</v>
      </c>
      <c r="S120" s="33" t="n">
        <f aca="false">IF(OR(N120="",Q120=""),"",N120-Q120)</f>
        <v>0.116521897647716</v>
      </c>
      <c r="T120" s="38" t="n">
        <f aca="false">IF(N(D120)&gt;0,RANK(D120,D$2:D$1001)+COUNTIF(D$2:D120,D120)-1,"")</f>
        <v>447</v>
      </c>
      <c r="U120" s="38" t="n">
        <f aca="false">IF(N(D120)&gt;0,IF(D120&gt;=LR_MIN_SHARE*SUM(D$2:D$1001),F120,-1),-1)</f>
        <v>-1</v>
      </c>
      <c r="V120" s="0" t="str">
        <f aca="false">IF(U120&lt;0,"",RANK(U120,U$2:U$1001)+COUNTIF(U$2:U120,U120)-1)</f>
        <v/>
      </c>
      <c r="W120" s="38" t="n">
        <f aca="false">IF(N(L120)&gt;0,RANK(L120,L$2:L$1001)+COUNTIF(L$2:L120,L120)-1,"")</f>
        <v>444</v>
      </c>
      <c r="X120" s="38" t="n">
        <f aca="false">IF(N(L120)&gt;0,IF(L120&gt;=LR_MIN_SHARE*SUM(L$2:L$1001),N120,-1),-1)</f>
        <v>-1</v>
      </c>
      <c r="Y120" s="0" t="str">
        <f aca="false">IF(X120&lt;0,"",RANK(X120,X$2:X$1001)+COUNTIF(X$2:X120,X120)-1)</f>
        <v/>
      </c>
      <c r="AA120" s="0" t="str">
        <f aca="false">IF($A120="","",IF(COUNTIF($B$2:$B120,$B120)=1,1,""))</f>
        <v/>
      </c>
      <c r="AB120" s="0" t="str">
        <f aca="false">IF(AA120=1,SUMIF($B$2:$B$1001,$B120,$D$2:$D$1001),"")</f>
        <v/>
      </c>
      <c r="AC120" s="0" t="str">
        <f aca="false">IF(AA120=1,RANK(AB120,$AB$2:$AB$1001)+COUNTIF($AB$2:$AB120,AB120)-1,"")</f>
        <v/>
      </c>
      <c r="AD120" s="38" t="n">
        <f aca="false">IF($A120="","",COUNTIF(raw_data!$G:$G,$A120))</f>
        <v>40</v>
      </c>
      <c r="AE120" s="38" t="n">
        <f aca="false">IF($A120="","",IF(COUNTIF($A$2:$A$1001,$A120)&gt;1,1,0))</f>
        <v>0</v>
      </c>
    </row>
    <row r="121" customFormat="false" ht="15" hidden="false" customHeight="false" outlineLevel="0" collapsed="false">
      <c r="A121" s="0" t="str">
        <f aca="false">IF(code_master!$A121="","",code_master!$A121)</f>
        <v>CV0120</v>
      </c>
      <c r="B121" s="0" t="str">
        <f aca="false">IF($A121="","",code_master!$C121&amp;"")</f>
        <v>수술</v>
      </c>
      <c r="C121" s="0" t="str">
        <f aca="false">IF($A121="","",code_master!$B121&amp;"")</f>
        <v>1~5종수술비(비갱신형)</v>
      </c>
      <c r="D121" s="30" t="n">
        <f aca="false">IF($A121="","",SUMIFS(raw_data!$H:$H,raw_data!$A:$A,"&gt;="&amp;UY_START,raw_data!$A:$A,"&lt;="&amp;BASE_YM,raw_data!$B:$B,"&lt;="&amp;BASE_YM,raw_data!$G:$G,$A121))</f>
        <v>17455041</v>
      </c>
      <c r="E121" s="30" t="n">
        <f aca="false">IF($A121="","",(SUMIFS(raw_data!$I:$I,raw_data!$A:$A,"&gt;="&amp;UY_START,raw_data!$A:$A,"&lt;="&amp;BASE_YM,raw_data!$B:$B,"&lt;="&amp;BASE_YM,raw_data!$G:$G,$A121)+SUMIFS(raw_data!$J:$J,raw_data!$A:$A,"&gt;="&amp;UY_START,raw_data!$A:$A,"&lt;="&amp;BASE_YM,raw_data!$B:$B,"&lt;="&amp;BASE_YM,raw_data!$G:$G,$A121)))</f>
        <v>10390063</v>
      </c>
      <c r="F121" s="31" t="n">
        <f aca="false">IF(N(D121)=0,"",E121/D121)</f>
        <v>0.595247126603713</v>
      </c>
      <c r="G121" s="30" t="n">
        <f aca="false">IF($A121="","",SUMIFS(raw_data!$H:$H,raw_data!$A:$A,"&gt;="&amp;UY_START_PY,raw_data!$A:$A,"&lt;="&amp;BASE_YM_PY,raw_data!$B:$B,"&lt;="&amp;BASE_YM_PY,raw_data!$G:$G,$A121))</f>
        <v>15934761</v>
      </c>
      <c r="H121" s="30" t="n">
        <f aca="false">IF($A121="","",(SUMIFS(raw_data!$I:$I,raw_data!$A:$A,"&gt;="&amp;UY_START_PY,raw_data!$A:$A,"&lt;="&amp;BASE_YM_PY,raw_data!$B:$B,"&lt;="&amp;BASE_YM_PY,raw_data!$G:$G,$A121)+SUMIFS(raw_data!$J:$J,raw_data!$A:$A,"&gt;="&amp;UY_START_PY,raw_data!$A:$A,"&lt;="&amp;BASE_YM_PY,raw_data!$B:$B,"&lt;="&amp;BASE_YM_PY,raw_data!$G:$G,$A121)))</f>
        <v>7547464</v>
      </c>
      <c r="I121" s="31" t="n">
        <f aca="false">IF(N(G121)=0,"",H121/G121)</f>
        <v>0.473647769175829</v>
      </c>
      <c r="J121" s="32" t="n">
        <f aca="false">IF(N(G121)=0,"",D121/G121-1)</f>
        <v>0.0954065140983289</v>
      </c>
      <c r="K121" s="33" t="n">
        <f aca="false">IF(OR(F121="",I121=""),"",F121-I121)</f>
        <v>0.121599357427884</v>
      </c>
      <c r="L121" s="30" t="n">
        <f aca="false">IF($A121="","",SUMIFS(raw_data!$H:$H,raw_data!$B:$B,BASE_YM,raw_data!$G:$G,$A121))</f>
        <v>7301874</v>
      </c>
      <c r="M121" s="30" t="n">
        <f aca="false">IF($A121="","",(SUMIFS(raw_data!$I:$I,raw_data!$B:$B,BASE_YM,raw_data!$G:$G,$A121)+SUMIFS(raw_data!$J:$J,raw_data!$B:$B,BASE_YM,raw_data!$G:$G,$A121)))</f>
        <v>5000468</v>
      </c>
      <c r="N121" s="31" t="n">
        <f aca="false">IF(N(L121)=0,"",M121/L121)</f>
        <v>0.684819814748926</v>
      </c>
      <c r="O121" s="30" t="n">
        <f aca="false">IF($A121="","",SUMIFS(raw_data!$H:$H,raw_data!$B:$B,BASE_YM_PY,raw_data!$G:$G,$A121))</f>
        <v>6511778</v>
      </c>
      <c r="P121" s="30" t="n">
        <f aca="false">IF($A121="","",(SUMIFS(raw_data!$I:$I,raw_data!$B:$B,BASE_YM_PY,raw_data!$G:$G,$A121)+SUMIFS(raw_data!$J:$J,raw_data!$B:$B,BASE_YM_PY,raw_data!$G:$G,$A121)))</f>
        <v>3944159</v>
      </c>
      <c r="Q121" s="31" t="n">
        <f aca="false">IF(N(O121)=0,"",P121/O121)</f>
        <v>0.605696170846119</v>
      </c>
      <c r="R121" s="32" t="n">
        <f aca="false">IF(N(O121)=0,"",L121/O121-1)</f>
        <v>0.121333374694285</v>
      </c>
      <c r="S121" s="33" t="n">
        <f aca="false">IF(OR(N121="",Q121=""),"",N121-Q121)</f>
        <v>0.0791236439028069</v>
      </c>
      <c r="T121" s="38" t="n">
        <f aca="false">IF(N(D121)&gt;0,RANK(D121,D$2:D$1001)+COUNTIF(D$2:D121,D121)-1,"")</f>
        <v>281</v>
      </c>
      <c r="U121" s="40" t="n">
        <f aca="false">IF(N(D121)&gt;0,IF(D121&gt;=LR_MIN_SHARE*SUM(D$2:D$1001),F121,-1),-1)</f>
        <v>0.595247126603713</v>
      </c>
      <c r="V121" s="38" t="n">
        <f aca="false">IF(U121&lt;0,"",RANK(U121,U$2:U$1001)+COUNTIF(U$2:U121,U121)-1)</f>
        <v>151</v>
      </c>
      <c r="W121" s="38" t="n">
        <f aca="false">IF(N(L121)&gt;0,RANK(L121,L$2:L$1001)+COUNTIF(L$2:L121,L121)-1,"")</f>
        <v>268</v>
      </c>
      <c r="X121" s="40" t="n">
        <f aca="false">IF(N(L121)&gt;0,IF(L121&gt;=LR_MIN_SHARE*SUM(L$2:L$1001),N121,-1),-1)</f>
        <v>0.684819814748926</v>
      </c>
      <c r="Y121" s="38" t="n">
        <f aca="false">IF(X121&lt;0,"",RANK(X121,X$2:X$1001)+COUNTIF(X$2:X121,X121)-1)</f>
        <v>161</v>
      </c>
      <c r="AA121" s="0" t="str">
        <f aca="false">IF($A121="","",IF(COUNTIF($B$2:$B121,$B121)=1,1,""))</f>
        <v/>
      </c>
      <c r="AB121" s="0" t="str">
        <f aca="false">IF(AA121=1,SUMIF($B$2:$B$1001,$B121,$D$2:$D$1001),"")</f>
        <v/>
      </c>
      <c r="AC121" s="0" t="str">
        <f aca="false">IF(AA121=1,RANK(AB121,$AB$2:$AB$1001)+COUNTIF($AB$2:$AB121,AB121)-1,"")</f>
        <v/>
      </c>
      <c r="AD121" s="38" t="n">
        <f aca="false">IF($A121="","",COUNTIF(raw_data!$G:$G,$A121))</f>
        <v>40</v>
      </c>
      <c r="AE121" s="38" t="n">
        <f aca="false">IF($A121="","",IF(COUNTIF($A$2:$A$1001,$A121)&gt;1,1,0))</f>
        <v>0</v>
      </c>
    </row>
    <row r="122" customFormat="false" ht="15" hidden="false" customHeight="false" outlineLevel="0" collapsed="false">
      <c r="A122" s="0" t="str">
        <f aca="false">IF(code_master!$A122="","",code_master!$A122)</f>
        <v>CV0121</v>
      </c>
      <c r="B122" s="0" t="str">
        <f aca="false">IF($A122="","",code_master!$C122&amp;"")</f>
        <v>심장</v>
      </c>
      <c r="C122" s="0" t="str">
        <f aca="false">IF($A122="","",code_master!$B122&amp;"")</f>
        <v>허혈성심장질환진단비Ⅱ</v>
      </c>
      <c r="D122" s="30" t="n">
        <f aca="false">IF($A122="","",SUMIFS(raw_data!$H:$H,raw_data!$A:$A,"&gt;="&amp;UY_START,raw_data!$A:$A,"&lt;="&amp;BASE_YM,raw_data!$B:$B,"&lt;="&amp;BASE_YM,raw_data!$G:$G,$A122))</f>
        <v>2914944</v>
      </c>
      <c r="E122" s="30" t="n">
        <f aca="false">IF($A122="","",(SUMIFS(raw_data!$I:$I,raw_data!$A:$A,"&gt;="&amp;UY_START,raw_data!$A:$A,"&lt;="&amp;BASE_YM,raw_data!$B:$B,"&lt;="&amp;BASE_YM,raw_data!$G:$G,$A122)+SUMIFS(raw_data!$J:$J,raw_data!$A:$A,"&gt;="&amp;UY_START,raw_data!$A:$A,"&lt;="&amp;BASE_YM,raw_data!$B:$B,"&lt;="&amp;BASE_YM,raw_data!$G:$G,$A122)))</f>
        <v>1949549</v>
      </c>
      <c r="F122" s="31" t="n">
        <f aca="false">IF(N(D122)=0,"",E122/D122)</f>
        <v>0.668811819369429</v>
      </c>
      <c r="G122" s="30" t="n">
        <f aca="false">IF($A122="","",SUMIFS(raw_data!$H:$H,raw_data!$A:$A,"&gt;="&amp;UY_START_PY,raw_data!$A:$A,"&lt;="&amp;BASE_YM_PY,raw_data!$B:$B,"&lt;="&amp;BASE_YM_PY,raw_data!$G:$G,$A122))</f>
        <v>2514699</v>
      </c>
      <c r="H122" s="30" t="n">
        <f aca="false">IF($A122="","",(SUMIFS(raw_data!$I:$I,raw_data!$A:$A,"&gt;="&amp;UY_START_PY,raw_data!$A:$A,"&lt;="&amp;BASE_YM_PY,raw_data!$B:$B,"&lt;="&amp;BASE_YM_PY,raw_data!$G:$G,$A122)+SUMIFS(raw_data!$J:$J,raw_data!$A:$A,"&gt;="&amp;UY_START_PY,raw_data!$A:$A,"&lt;="&amp;BASE_YM_PY,raw_data!$B:$B,"&lt;="&amp;BASE_YM_PY,raw_data!$G:$G,$A122)))</f>
        <v>1662797</v>
      </c>
      <c r="I122" s="31" t="n">
        <f aca="false">IF(N(G122)=0,"",H122/G122)</f>
        <v>0.661231026059182</v>
      </c>
      <c r="J122" s="32" t="n">
        <f aca="false">IF(N(G122)=0,"",D122/G122-1)</f>
        <v>0.159162189987748</v>
      </c>
      <c r="K122" s="33" t="n">
        <f aca="false">IF(OR(F122="",I122=""),"",F122-I122)</f>
        <v>0.0075807933102463</v>
      </c>
      <c r="L122" s="30" t="n">
        <f aca="false">IF($A122="","",SUMIFS(raw_data!$H:$H,raw_data!$B:$B,BASE_YM,raw_data!$G:$G,$A122))</f>
        <v>1167509</v>
      </c>
      <c r="M122" s="30" t="n">
        <f aca="false">IF($A122="","",(SUMIFS(raw_data!$I:$I,raw_data!$B:$B,BASE_YM,raw_data!$G:$G,$A122)+SUMIFS(raw_data!$J:$J,raw_data!$B:$B,BASE_YM,raw_data!$G:$G,$A122)))</f>
        <v>895224</v>
      </c>
      <c r="N122" s="31" t="n">
        <f aca="false">IF(N(L122)=0,"",M122/L122)</f>
        <v>0.766781241086793</v>
      </c>
      <c r="O122" s="30" t="n">
        <f aca="false">IF($A122="","",SUMIFS(raw_data!$H:$H,raw_data!$B:$B,BASE_YM_PY,raw_data!$G:$G,$A122))</f>
        <v>915868</v>
      </c>
      <c r="P122" s="30" t="n">
        <f aca="false">IF($A122="","",(SUMIFS(raw_data!$I:$I,raw_data!$B:$B,BASE_YM_PY,raw_data!$G:$G,$A122)+SUMIFS(raw_data!$J:$J,raw_data!$B:$B,BASE_YM_PY,raw_data!$G:$G,$A122)))</f>
        <v>783776</v>
      </c>
      <c r="Q122" s="31" t="n">
        <f aca="false">IF(N(O122)=0,"",P122/O122)</f>
        <v>0.855773976162504</v>
      </c>
      <c r="R122" s="32" t="n">
        <f aca="false">IF(N(O122)=0,"",L122/O122-1)</f>
        <v>0.274756842689121</v>
      </c>
      <c r="S122" s="33" t="n">
        <f aca="false">IF(OR(N122="",Q122=""),"",N122-Q122)</f>
        <v>-0.0889927350757113</v>
      </c>
      <c r="T122" s="38" t="n">
        <f aca="false">IF(N(D122)&gt;0,RANK(D122,D$2:D$1001)+COUNTIF(D$2:D122,D122)-1,"")</f>
        <v>504</v>
      </c>
      <c r="U122" s="38" t="n">
        <f aca="false">IF(N(D122)&gt;0,IF(D122&gt;=LR_MIN_SHARE*SUM(D$2:D$1001),F122,-1),-1)</f>
        <v>-1</v>
      </c>
      <c r="V122" s="0" t="str">
        <f aca="false">IF(U122&lt;0,"",RANK(U122,U$2:U$1001)+COUNTIF(U$2:U122,U122)-1)</f>
        <v/>
      </c>
      <c r="W122" s="38" t="n">
        <f aca="false">IF(N(L122)&gt;0,RANK(L122,L$2:L$1001)+COUNTIF(L$2:L122,L122)-1,"")</f>
        <v>501</v>
      </c>
      <c r="X122" s="38" t="n">
        <f aca="false">IF(N(L122)&gt;0,IF(L122&gt;=LR_MIN_SHARE*SUM(L$2:L$1001),N122,-1),-1)</f>
        <v>-1</v>
      </c>
      <c r="Y122" s="0" t="str">
        <f aca="false">IF(X122&lt;0,"",RANK(X122,X$2:X$1001)+COUNTIF(X$2:X122,X122)-1)</f>
        <v/>
      </c>
      <c r="AA122" s="0" t="str">
        <f aca="false">IF($A122="","",IF(COUNTIF($B$2:$B122,$B122)=1,1,""))</f>
        <v/>
      </c>
      <c r="AB122" s="0" t="str">
        <f aca="false">IF(AA122=1,SUMIF($B$2:$B$1001,$B122,$D$2:$D$1001),"")</f>
        <v/>
      </c>
      <c r="AC122" s="0" t="str">
        <f aca="false">IF(AA122=1,RANK(AB122,$AB$2:$AB$1001)+COUNTIF($AB$2:$AB122,AB122)-1,"")</f>
        <v/>
      </c>
      <c r="AD122" s="38" t="n">
        <f aca="false">IF($A122="","",COUNTIF(raw_data!$G:$G,$A122))</f>
        <v>40</v>
      </c>
      <c r="AE122" s="38" t="n">
        <f aca="false">IF($A122="","",IF(COUNTIF($A$2:$A$1001,$A122)&gt;1,1,0))</f>
        <v>0</v>
      </c>
    </row>
    <row r="123" customFormat="false" ht="15" hidden="false" customHeight="false" outlineLevel="0" collapsed="false">
      <c r="A123" s="0" t="str">
        <f aca="false">IF(code_master!$A123="","",code_master!$A123)</f>
        <v>CV0122</v>
      </c>
      <c r="B123" s="0" t="str">
        <f aca="false">IF($A123="","",code_master!$C123&amp;"")</f>
        <v>수술</v>
      </c>
      <c r="C123" s="0" t="str">
        <f aca="false">IF($A123="","",code_master!$B123&amp;"")</f>
        <v>상해수술비Ⅱ</v>
      </c>
      <c r="D123" s="30" t="n">
        <f aca="false">IF($A123="","",SUMIFS(raw_data!$H:$H,raw_data!$A:$A,"&gt;="&amp;UY_START,raw_data!$A:$A,"&lt;="&amp;BASE_YM,raw_data!$B:$B,"&lt;="&amp;BASE_YM,raw_data!$G:$G,$A123))</f>
        <v>8023976</v>
      </c>
      <c r="E123" s="30" t="n">
        <f aca="false">IF($A123="","",(SUMIFS(raw_data!$I:$I,raw_data!$A:$A,"&gt;="&amp;UY_START,raw_data!$A:$A,"&lt;="&amp;BASE_YM,raw_data!$B:$B,"&lt;="&amp;BASE_YM,raw_data!$G:$G,$A123)+SUMIFS(raw_data!$J:$J,raw_data!$A:$A,"&gt;="&amp;UY_START,raw_data!$A:$A,"&lt;="&amp;BASE_YM,raw_data!$B:$B,"&lt;="&amp;BASE_YM,raw_data!$G:$G,$A123)))</f>
        <v>3696156</v>
      </c>
      <c r="F123" s="31" t="n">
        <f aca="false">IF(N(D123)=0,"",E123/D123)</f>
        <v>0.46063896502183</v>
      </c>
      <c r="G123" s="30" t="n">
        <f aca="false">IF($A123="","",SUMIFS(raw_data!$H:$H,raw_data!$A:$A,"&gt;="&amp;UY_START_PY,raw_data!$A:$A,"&lt;="&amp;BASE_YM_PY,raw_data!$B:$B,"&lt;="&amp;BASE_YM_PY,raw_data!$G:$G,$A123))</f>
        <v>7228954</v>
      </c>
      <c r="H123" s="30" t="n">
        <f aca="false">IF($A123="","",(SUMIFS(raw_data!$I:$I,raw_data!$A:$A,"&gt;="&amp;UY_START_PY,raw_data!$A:$A,"&lt;="&amp;BASE_YM_PY,raw_data!$B:$B,"&lt;="&amp;BASE_YM_PY,raw_data!$G:$G,$A123)+SUMIFS(raw_data!$J:$J,raw_data!$A:$A,"&gt;="&amp;UY_START_PY,raw_data!$A:$A,"&lt;="&amp;BASE_YM_PY,raw_data!$B:$B,"&lt;="&amp;BASE_YM_PY,raw_data!$G:$G,$A123)))</f>
        <v>3578542</v>
      </c>
      <c r="I123" s="31" t="n">
        <f aca="false">IF(N(G123)=0,"",H123/G123)</f>
        <v>0.495029018029441</v>
      </c>
      <c r="J123" s="32" t="n">
        <f aca="false">IF(N(G123)=0,"",D123/G123-1)</f>
        <v>0.109977460086203</v>
      </c>
      <c r="K123" s="33" t="n">
        <f aca="false">IF(OR(F123="",I123=""),"",F123-I123)</f>
        <v>-0.0343900530076115</v>
      </c>
      <c r="L123" s="30" t="n">
        <f aca="false">IF($A123="","",SUMIFS(raw_data!$H:$H,raw_data!$B:$B,BASE_YM,raw_data!$G:$G,$A123))</f>
        <v>3083690</v>
      </c>
      <c r="M123" s="30" t="n">
        <f aca="false">IF($A123="","",(SUMIFS(raw_data!$I:$I,raw_data!$B:$B,BASE_YM,raw_data!$G:$G,$A123)+SUMIFS(raw_data!$J:$J,raw_data!$B:$B,BASE_YM,raw_data!$G:$G,$A123)))</f>
        <v>1855706</v>
      </c>
      <c r="N123" s="31" t="n">
        <f aca="false">IF(N(L123)=0,"",M123/L123)</f>
        <v>0.601780983172757</v>
      </c>
      <c r="O123" s="30" t="n">
        <f aca="false">IF($A123="","",SUMIFS(raw_data!$H:$H,raw_data!$B:$B,BASE_YM_PY,raw_data!$G:$G,$A123))</f>
        <v>2737960</v>
      </c>
      <c r="P123" s="30" t="n">
        <f aca="false">IF($A123="","",(SUMIFS(raw_data!$I:$I,raw_data!$B:$B,BASE_YM_PY,raw_data!$G:$G,$A123)+SUMIFS(raw_data!$J:$J,raw_data!$B:$B,BASE_YM_PY,raw_data!$G:$G,$A123)))</f>
        <v>1663809</v>
      </c>
      <c r="Q123" s="31" t="n">
        <f aca="false">IF(N(O123)=0,"",P123/O123)</f>
        <v>0.607681996815147</v>
      </c>
      <c r="R123" s="32" t="n">
        <f aca="false">IF(N(O123)=0,"",L123/O123-1)</f>
        <v>0.126272845476194</v>
      </c>
      <c r="S123" s="33" t="n">
        <f aca="false">IF(OR(N123="",Q123=""),"",N123-Q123)</f>
        <v>-0.00590101364238971</v>
      </c>
      <c r="T123" s="38" t="n">
        <f aca="false">IF(N(D123)&gt;0,RANK(D123,D$2:D$1001)+COUNTIF(D$2:D123,D123)-1,"")</f>
        <v>407</v>
      </c>
      <c r="U123" s="38" t="n">
        <f aca="false">IF(N(D123)&gt;0,IF(D123&gt;=LR_MIN_SHARE*SUM(D$2:D$1001),F123,-1),-1)</f>
        <v>-1</v>
      </c>
      <c r="V123" s="0" t="str">
        <f aca="false">IF(U123&lt;0,"",RANK(U123,U$2:U$1001)+COUNTIF(U$2:U123,U123)-1)</f>
        <v/>
      </c>
      <c r="W123" s="38" t="n">
        <f aca="false">IF(N(L123)&gt;0,RANK(L123,L$2:L$1001)+COUNTIF(L$2:L123,L123)-1,"")</f>
        <v>416</v>
      </c>
      <c r="X123" s="38" t="n">
        <f aca="false">IF(N(L123)&gt;0,IF(L123&gt;=LR_MIN_SHARE*SUM(L$2:L$1001),N123,-1),-1)</f>
        <v>-1</v>
      </c>
      <c r="Y123" s="0" t="str">
        <f aca="false">IF(X123&lt;0,"",RANK(X123,X$2:X$1001)+COUNTIF(X$2:X123,X123)-1)</f>
        <v/>
      </c>
      <c r="AA123" s="0" t="str">
        <f aca="false">IF($A123="","",IF(COUNTIF($B$2:$B123,$B123)=1,1,""))</f>
        <v/>
      </c>
      <c r="AB123" s="0" t="str">
        <f aca="false">IF(AA123=1,SUMIF($B$2:$B$1001,$B123,$D$2:$D$1001),"")</f>
        <v/>
      </c>
      <c r="AC123" s="0" t="str">
        <f aca="false">IF(AA123=1,RANK(AB123,$AB$2:$AB$1001)+COUNTIF($AB$2:$AB123,AB123)-1,"")</f>
        <v/>
      </c>
      <c r="AD123" s="38" t="n">
        <f aca="false">IF($A123="","",COUNTIF(raw_data!$G:$G,$A123))</f>
        <v>40</v>
      </c>
      <c r="AE123" s="38" t="n">
        <f aca="false">IF($A123="","",IF(COUNTIF($A$2:$A$1001,$A123)&gt;1,1,0))</f>
        <v>0</v>
      </c>
    </row>
    <row r="124" customFormat="false" ht="15" hidden="false" customHeight="false" outlineLevel="0" collapsed="false">
      <c r="A124" s="0" t="str">
        <f aca="false">IF(code_master!$A124="","",code_master!$A124)</f>
        <v>CV0123</v>
      </c>
      <c r="B124" s="0" t="str">
        <f aca="false">IF($A124="","",code_master!$C124&amp;"")</f>
        <v>사망</v>
      </c>
      <c r="C124" s="0" t="str">
        <f aca="false">IF($A124="","",code_master!$B124&amp;"")</f>
        <v>상해사망(20년만기)</v>
      </c>
      <c r="D124" s="30" t="n">
        <f aca="false">IF($A124="","",SUMIFS(raw_data!$H:$H,raw_data!$A:$A,"&gt;="&amp;UY_START,raw_data!$A:$A,"&lt;="&amp;BASE_YM,raw_data!$B:$B,"&lt;="&amp;BASE_YM,raw_data!$G:$G,$A124))</f>
        <v>21792702</v>
      </c>
      <c r="E124" s="30" t="n">
        <f aca="false">IF($A124="","",(SUMIFS(raw_data!$I:$I,raw_data!$A:$A,"&gt;="&amp;UY_START,raw_data!$A:$A,"&lt;="&amp;BASE_YM,raw_data!$B:$B,"&lt;="&amp;BASE_YM,raw_data!$G:$G,$A124)+SUMIFS(raw_data!$J:$J,raw_data!$A:$A,"&gt;="&amp;UY_START,raw_data!$A:$A,"&lt;="&amp;BASE_YM,raw_data!$B:$B,"&lt;="&amp;BASE_YM,raw_data!$G:$G,$A124)))</f>
        <v>6170248</v>
      </c>
      <c r="F124" s="31" t="n">
        <f aca="false">IF(N(D124)=0,"",E124/D124)</f>
        <v>0.283133683927766</v>
      </c>
      <c r="G124" s="30" t="n">
        <f aca="false">IF($A124="","",SUMIFS(raw_data!$H:$H,raw_data!$A:$A,"&gt;="&amp;UY_START_PY,raw_data!$A:$A,"&lt;="&amp;BASE_YM_PY,raw_data!$B:$B,"&lt;="&amp;BASE_YM_PY,raw_data!$G:$G,$A124))</f>
        <v>21869441</v>
      </c>
      <c r="H124" s="30" t="n">
        <f aca="false">IF($A124="","",(SUMIFS(raw_data!$I:$I,raw_data!$A:$A,"&gt;="&amp;UY_START_PY,raw_data!$A:$A,"&lt;="&amp;BASE_YM_PY,raw_data!$B:$B,"&lt;="&amp;BASE_YM_PY,raw_data!$G:$G,$A124)+SUMIFS(raw_data!$J:$J,raw_data!$A:$A,"&gt;="&amp;UY_START_PY,raw_data!$A:$A,"&lt;="&amp;BASE_YM_PY,raw_data!$B:$B,"&lt;="&amp;BASE_YM_PY,raw_data!$G:$G,$A124)))</f>
        <v>8034370</v>
      </c>
      <c r="I124" s="31" t="n">
        <f aca="false">IF(N(G124)=0,"",H124/G124)</f>
        <v>0.367378846125971</v>
      </c>
      <c r="J124" s="32" t="n">
        <f aca="false">IF(N(G124)=0,"",D124/G124-1)</f>
        <v>-0.00350896028846825</v>
      </c>
      <c r="K124" s="33" t="n">
        <f aca="false">IF(OR(F124="",I124=""),"",F124-I124)</f>
        <v>-0.0842451621982047</v>
      </c>
      <c r="L124" s="30" t="n">
        <f aca="false">IF($A124="","",SUMIFS(raw_data!$H:$H,raw_data!$B:$B,BASE_YM,raw_data!$G:$G,$A124))</f>
        <v>8504553</v>
      </c>
      <c r="M124" s="30" t="n">
        <f aca="false">IF($A124="","",(SUMIFS(raw_data!$I:$I,raw_data!$B:$B,BASE_YM,raw_data!$G:$G,$A124)+SUMIFS(raw_data!$J:$J,raw_data!$B:$B,BASE_YM,raw_data!$G:$G,$A124)))</f>
        <v>3022016</v>
      </c>
      <c r="N124" s="31" t="n">
        <f aca="false">IF(N(L124)=0,"",M124/L124)</f>
        <v>0.355340956779269</v>
      </c>
      <c r="O124" s="30" t="n">
        <f aca="false">IF($A124="","",SUMIFS(raw_data!$H:$H,raw_data!$B:$B,BASE_YM_PY,raw_data!$G:$G,$A124))</f>
        <v>8701329</v>
      </c>
      <c r="P124" s="30" t="n">
        <f aca="false">IF($A124="","",(SUMIFS(raw_data!$I:$I,raw_data!$B:$B,BASE_YM_PY,raw_data!$G:$G,$A124)+SUMIFS(raw_data!$J:$J,raw_data!$B:$B,BASE_YM_PY,raw_data!$G:$G,$A124)))</f>
        <v>4112786</v>
      </c>
      <c r="Q124" s="31" t="n">
        <f aca="false">IF(N(O124)=0,"",P124/O124)</f>
        <v>0.472661819820857</v>
      </c>
      <c r="R124" s="32" t="n">
        <f aca="false">IF(N(O124)=0,"",L124/O124-1)</f>
        <v>-0.0226144764782483</v>
      </c>
      <c r="S124" s="33" t="n">
        <f aca="false">IF(OR(N124="",Q124=""),"",N124-Q124)</f>
        <v>-0.117320863041589</v>
      </c>
      <c r="T124" s="38" t="n">
        <f aca="false">IF(N(D124)&gt;0,RANK(D124,D$2:D$1001)+COUNTIF(D$2:D124,D124)-1,"")</f>
        <v>242</v>
      </c>
      <c r="U124" s="40" t="n">
        <f aca="false">IF(N(D124)&gt;0,IF(D124&gt;=LR_MIN_SHARE*SUM(D$2:D$1001),F124,-1),-1)</f>
        <v>0.283133683927766</v>
      </c>
      <c r="V124" s="38" t="n">
        <f aca="false">IF(U124&lt;0,"",RANK(U124,U$2:U$1001)+COUNTIF(U$2:U124,U124)-1)</f>
        <v>361</v>
      </c>
      <c r="W124" s="38" t="n">
        <f aca="false">IF(N(L124)&gt;0,RANK(L124,L$2:L$1001)+COUNTIF(L$2:L124,L124)-1,"")</f>
        <v>246</v>
      </c>
      <c r="X124" s="40" t="n">
        <f aca="false">IF(N(L124)&gt;0,IF(L124&gt;=LR_MIN_SHARE*SUM(L$2:L$1001),N124,-1),-1)</f>
        <v>0.355340956779269</v>
      </c>
      <c r="Y124" s="38" t="n">
        <f aca="false">IF(X124&lt;0,"",RANK(X124,X$2:X$1001)+COUNTIF(X$2:X124,X124)-1)</f>
        <v>353</v>
      </c>
      <c r="AA124" s="0" t="str">
        <f aca="false">IF($A124="","",IF(COUNTIF($B$2:$B124,$B124)=1,1,""))</f>
        <v/>
      </c>
      <c r="AB124" s="0" t="str">
        <f aca="false">IF(AA124=1,SUMIF($B$2:$B$1001,$B124,$D$2:$D$1001),"")</f>
        <v/>
      </c>
      <c r="AC124" s="0" t="str">
        <f aca="false">IF(AA124=1,RANK(AB124,$AB$2:$AB$1001)+COUNTIF($AB$2:$AB124,AB124)-1,"")</f>
        <v/>
      </c>
      <c r="AD124" s="38" t="n">
        <f aca="false">IF($A124="","",COUNTIF(raw_data!$G:$G,$A124))</f>
        <v>40</v>
      </c>
      <c r="AE124" s="38" t="n">
        <f aca="false">IF($A124="","",IF(COUNTIF($A$2:$A$1001,$A124)&gt;1,1,0))</f>
        <v>0</v>
      </c>
    </row>
    <row r="125" customFormat="false" ht="15" hidden="false" customHeight="false" outlineLevel="0" collapsed="false">
      <c r="A125" s="0" t="str">
        <f aca="false">IF(code_master!$A125="","",code_master!$A125)</f>
        <v>CV0124</v>
      </c>
      <c r="B125" s="0" t="str">
        <f aca="false">IF($A125="","",code_master!$C125&amp;"")</f>
        <v>뇌혈관</v>
      </c>
      <c r="C125" s="0" t="str">
        <f aca="false">IF($A125="","",code_master!$B125&amp;"")</f>
        <v>뇌출혈진단비(갱신형)</v>
      </c>
      <c r="D125" s="30" t="n">
        <f aca="false">IF($A125="","",SUMIFS(raw_data!$H:$H,raw_data!$A:$A,"&gt;="&amp;UY_START,raw_data!$A:$A,"&lt;="&amp;BASE_YM,raw_data!$B:$B,"&lt;="&amp;BASE_YM,raw_data!$G:$G,$A125))</f>
        <v>21448114</v>
      </c>
      <c r="E125" s="30" t="n">
        <f aca="false">IF($A125="","",(SUMIFS(raw_data!$I:$I,raw_data!$A:$A,"&gt;="&amp;UY_START,raw_data!$A:$A,"&lt;="&amp;BASE_YM,raw_data!$B:$B,"&lt;="&amp;BASE_YM,raw_data!$G:$G,$A125)+SUMIFS(raw_data!$J:$J,raw_data!$A:$A,"&gt;="&amp;UY_START,raw_data!$A:$A,"&lt;="&amp;BASE_YM,raw_data!$B:$B,"&lt;="&amp;BASE_YM,raw_data!$G:$G,$A125)))</f>
        <v>15012825</v>
      </c>
      <c r="F125" s="31" t="n">
        <f aca="false">IF(N(D125)=0,"",E125/D125)</f>
        <v>0.699960145679942</v>
      </c>
      <c r="G125" s="30" t="n">
        <f aca="false">IF($A125="","",SUMIFS(raw_data!$H:$H,raw_data!$A:$A,"&gt;="&amp;UY_START_PY,raw_data!$A:$A,"&lt;="&amp;BASE_YM_PY,raw_data!$B:$B,"&lt;="&amp;BASE_YM_PY,raw_data!$G:$G,$A125))</f>
        <v>26484937</v>
      </c>
      <c r="H125" s="30" t="n">
        <f aca="false">IF($A125="","",(SUMIFS(raw_data!$I:$I,raw_data!$A:$A,"&gt;="&amp;UY_START_PY,raw_data!$A:$A,"&lt;="&amp;BASE_YM_PY,raw_data!$B:$B,"&lt;="&amp;BASE_YM_PY,raw_data!$G:$G,$A125)+SUMIFS(raw_data!$J:$J,raw_data!$A:$A,"&gt;="&amp;UY_START_PY,raw_data!$A:$A,"&lt;="&amp;BASE_YM_PY,raw_data!$B:$B,"&lt;="&amp;BASE_YM_PY,raw_data!$G:$G,$A125)))</f>
        <v>22989833</v>
      </c>
      <c r="I125" s="31" t="n">
        <f aca="false">IF(N(G125)=0,"",H125/G125)</f>
        <v>0.868034271706971</v>
      </c>
      <c r="J125" s="32" t="n">
        <f aca="false">IF(N(G125)=0,"",D125/G125-1)</f>
        <v>-0.190176891868763</v>
      </c>
      <c r="K125" s="33" t="n">
        <f aca="false">IF(OR(F125="",I125=""),"",F125-I125)</f>
        <v>-0.168074126027029</v>
      </c>
      <c r="L125" s="30" t="n">
        <f aca="false">IF($A125="","",SUMIFS(raw_data!$H:$H,raw_data!$B:$B,BASE_YM,raw_data!$G:$G,$A125))</f>
        <v>7661066</v>
      </c>
      <c r="M125" s="30" t="n">
        <f aca="false">IF($A125="","",(SUMIFS(raw_data!$I:$I,raw_data!$B:$B,BASE_YM,raw_data!$G:$G,$A125)+SUMIFS(raw_data!$J:$J,raw_data!$B:$B,BASE_YM,raw_data!$G:$G,$A125)))</f>
        <v>5171582</v>
      </c>
      <c r="N125" s="31" t="n">
        <f aca="false">IF(N(L125)=0,"",M125/L125)</f>
        <v>0.675047310648414</v>
      </c>
      <c r="O125" s="30" t="n">
        <f aca="false">IF($A125="","",SUMIFS(raw_data!$H:$H,raw_data!$B:$B,BASE_YM_PY,raw_data!$G:$G,$A125))</f>
        <v>10756333</v>
      </c>
      <c r="P125" s="30" t="n">
        <f aca="false">IF($A125="","",(SUMIFS(raw_data!$I:$I,raw_data!$B:$B,BASE_YM_PY,raw_data!$G:$G,$A125)+SUMIFS(raw_data!$J:$J,raw_data!$B:$B,BASE_YM_PY,raw_data!$G:$G,$A125)))</f>
        <v>9578172</v>
      </c>
      <c r="Q125" s="31" t="n">
        <f aca="false">IF(N(O125)=0,"",P125/O125)</f>
        <v>0.890468154900002</v>
      </c>
      <c r="R125" s="32" t="n">
        <f aca="false">IF(N(O125)=0,"",L125/O125-1)</f>
        <v>-0.287762288504828</v>
      </c>
      <c r="S125" s="33" t="n">
        <f aca="false">IF(OR(N125="",Q125=""),"",N125-Q125)</f>
        <v>-0.215420844251588</v>
      </c>
      <c r="T125" s="38" t="n">
        <f aca="false">IF(N(D125)&gt;0,RANK(D125,D$2:D$1001)+COUNTIF(D$2:D125,D125)-1,"")</f>
        <v>243</v>
      </c>
      <c r="U125" s="40" t="n">
        <f aca="false">IF(N(D125)&gt;0,IF(D125&gt;=LR_MIN_SHARE*SUM(D$2:D$1001),F125,-1),-1)</f>
        <v>0.699960145679942</v>
      </c>
      <c r="V125" s="38" t="n">
        <f aca="false">IF(U125&lt;0,"",RANK(U125,U$2:U$1001)+COUNTIF(U$2:U125,U125)-1)</f>
        <v>86</v>
      </c>
      <c r="W125" s="38" t="n">
        <f aca="false">IF(N(L125)&gt;0,RANK(L125,L$2:L$1001)+COUNTIF(L$2:L125,L125)-1,"")</f>
        <v>258</v>
      </c>
      <c r="X125" s="40" t="n">
        <f aca="false">IF(N(L125)&gt;0,IF(L125&gt;=LR_MIN_SHARE*SUM(L$2:L$1001),N125,-1),-1)</f>
        <v>0.675047310648414</v>
      </c>
      <c r="Y125" s="38" t="n">
        <f aca="false">IF(X125&lt;0,"",RANK(X125,X$2:X$1001)+COUNTIF(X$2:X125,X125)-1)</f>
        <v>168</v>
      </c>
      <c r="AA125" s="0" t="str">
        <f aca="false">IF($A125="","",IF(COUNTIF($B$2:$B125,$B125)=1,1,""))</f>
        <v/>
      </c>
      <c r="AB125" s="0" t="str">
        <f aca="false">IF(AA125=1,SUMIF($B$2:$B$1001,$B125,$D$2:$D$1001),"")</f>
        <v/>
      </c>
      <c r="AC125" s="0" t="str">
        <f aca="false">IF(AA125=1,RANK(AB125,$AB$2:$AB$1001)+COUNTIF($AB$2:$AB125,AB125)-1,"")</f>
        <v/>
      </c>
      <c r="AD125" s="38" t="n">
        <f aca="false">IF($A125="","",COUNTIF(raw_data!$G:$G,$A125))</f>
        <v>40</v>
      </c>
      <c r="AE125" s="38" t="n">
        <f aca="false">IF($A125="","",IF(COUNTIF($A$2:$A$1001,$A125)&gt;1,1,0))</f>
        <v>0</v>
      </c>
    </row>
    <row r="126" customFormat="false" ht="15" hidden="false" customHeight="false" outlineLevel="0" collapsed="false">
      <c r="A126" s="0" t="str">
        <f aca="false">IF(code_master!$A126="","",code_master!$A126)</f>
        <v>CV0125</v>
      </c>
      <c r="B126" s="0" t="str">
        <f aca="false">IF($A126="","",code_master!$C126&amp;"")</f>
        <v>사망</v>
      </c>
      <c r="C126" s="0" t="str">
        <f aca="false">IF($A126="","",code_master!$B126&amp;"")</f>
        <v>재해사망(비갱신형)</v>
      </c>
      <c r="D126" s="30" t="n">
        <f aca="false">IF($A126="","",SUMIFS(raw_data!$H:$H,raw_data!$A:$A,"&gt;="&amp;UY_START,raw_data!$A:$A,"&lt;="&amp;BASE_YM,raw_data!$B:$B,"&lt;="&amp;BASE_YM,raw_data!$G:$G,$A126))</f>
        <v>30921893</v>
      </c>
      <c r="E126" s="30" t="n">
        <f aca="false">IF($A126="","",(SUMIFS(raw_data!$I:$I,raw_data!$A:$A,"&gt;="&amp;UY_START,raw_data!$A:$A,"&lt;="&amp;BASE_YM,raw_data!$B:$B,"&lt;="&amp;BASE_YM,raw_data!$G:$G,$A126)+SUMIFS(raw_data!$J:$J,raw_data!$A:$A,"&gt;="&amp;UY_START,raw_data!$A:$A,"&lt;="&amp;BASE_YM,raw_data!$B:$B,"&lt;="&amp;BASE_YM,raw_data!$G:$G,$A126)))</f>
        <v>15912646</v>
      </c>
      <c r="F126" s="31" t="n">
        <f aca="false">IF(N(D126)=0,"",E126/D126)</f>
        <v>0.514607757034797</v>
      </c>
      <c r="G126" s="30" t="n">
        <f aca="false">IF($A126="","",SUMIFS(raw_data!$H:$H,raw_data!$A:$A,"&gt;="&amp;UY_START_PY,raw_data!$A:$A,"&lt;="&amp;BASE_YM_PY,raw_data!$B:$B,"&lt;="&amp;BASE_YM_PY,raw_data!$G:$G,$A126))</f>
        <v>28496325</v>
      </c>
      <c r="H126" s="30" t="n">
        <f aca="false">IF($A126="","",(SUMIFS(raw_data!$I:$I,raw_data!$A:$A,"&gt;="&amp;UY_START_PY,raw_data!$A:$A,"&lt;="&amp;BASE_YM_PY,raw_data!$B:$B,"&lt;="&amp;BASE_YM_PY,raw_data!$G:$G,$A126)+SUMIFS(raw_data!$J:$J,raw_data!$A:$A,"&gt;="&amp;UY_START_PY,raw_data!$A:$A,"&lt;="&amp;BASE_YM_PY,raw_data!$B:$B,"&lt;="&amp;BASE_YM_PY,raw_data!$G:$G,$A126)))</f>
        <v>12509795</v>
      </c>
      <c r="I126" s="31" t="n">
        <f aca="false">IF(N(G126)=0,"",H126/G126)</f>
        <v>0.438996782918499</v>
      </c>
      <c r="J126" s="32" t="n">
        <f aca="false">IF(N(G126)=0,"",D126/G126-1)</f>
        <v>0.0851186249454974</v>
      </c>
      <c r="K126" s="33" t="n">
        <f aca="false">IF(OR(F126="",I126=""),"",F126-I126)</f>
        <v>0.0756109741162982</v>
      </c>
      <c r="L126" s="30" t="n">
        <f aca="false">IF($A126="","",SUMIFS(raw_data!$H:$H,raw_data!$B:$B,BASE_YM,raw_data!$G:$G,$A126))</f>
        <v>12809719</v>
      </c>
      <c r="M126" s="30" t="n">
        <f aca="false">IF($A126="","",(SUMIFS(raw_data!$I:$I,raw_data!$B:$B,BASE_YM,raw_data!$G:$G,$A126)+SUMIFS(raw_data!$J:$J,raw_data!$B:$B,BASE_YM,raw_data!$G:$G,$A126)))</f>
        <v>8246152</v>
      </c>
      <c r="N126" s="31" t="n">
        <f aca="false">IF(N(L126)=0,"",M126/L126)</f>
        <v>0.643741833837261</v>
      </c>
      <c r="O126" s="30" t="n">
        <f aca="false">IF($A126="","",SUMIFS(raw_data!$H:$H,raw_data!$B:$B,BASE_YM_PY,raw_data!$G:$G,$A126))</f>
        <v>12112764</v>
      </c>
      <c r="P126" s="30" t="n">
        <f aca="false">IF($A126="","",(SUMIFS(raw_data!$I:$I,raw_data!$B:$B,BASE_YM_PY,raw_data!$G:$G,$A126)+SUMIFS(raw_data!$J:$J,raw_data!$B:$B,BASE_YM_PY,raw_data!$G:$G,$A126)))</f>
        <v>5190980</v>
      </c>
      <c r="Q126" s="31" t="n">
        <f aca="false">IF(N(O126)=0,"",P126/O126)</f>
        <v>0.428554539657505</v>
      </c>
      <c r="R126" s="32" t="n">
        <f aca="false">IF(N(O126)=0,"",L126/O126-1)</f>
        <v>0.0575388903804284</v>
      </c>
      <c r="S126" s="33" t="n">
        <f aca="false">IF(OR(N126="",Q126=""),"",N126-Q126)</f>
        <v>0.215187294179755</v>
      </c>
      <c r="T126" s="38" t="n">
        <f aca="false">IF(N(D126)&gt;0,RANK(D126,D$2:D$1001)+COUNTIF(D$2:D126,D126)-1,"")</f>
        <v>186</v>
      </c>
      <c r="U126" s="40" t="n">
        <f aca="false">IF(N(D126)&gt;0,IF(D126&gt;=LR_MIN_SHARE*SUM(D$2:D$1001),F126,-1),-1)</f>
        <v>0.514607757034797</v>
      </c>
      <c r="V126" s="38" t="n">
        <f aca="false">IF(U126&lt;0,"",RANK(U126,U$2:U$1001)+COUNTIF(U$2:U126,U126)-1)</f>
        <v>213</v>
      </c>
      <c r="W126" s="38" t="n">
        <f aca="false">IF(N(L126)&gt;0,RANK(L126,L$2:L$1001)+COUNTIF(L$2:L126,L126)-1,"")</f>
        <v>177</v>
      </c>
      <c r="X126" s="40" t="n">
        <f aca="false">IF(N(L126)&gt;0,IF(L126&gt;=LR_MIN_SHARE*SUM(L$2:L$1001),N126,-1),-1)</f>
        <v>0.643741833837261</v>
      </c>
      <c r="Y126" s="38" t="n">
        <f aca="false">IF(X126&lt;0,"",RANK(X126,X$2:X$1001)+COUNTIF(X$2:X126,X126)-1)</f>
        <v>185</v>
      </c>
      <c r="AA126" s="0" t="str">
        <f aca="false">IF($A126="","",IF(COUNTIF($B$2:$B126,$B126)=1,1,""))</f>
        <v/>
      </c>
      <c r="AB126" s="0" t="str">
        <f aca="false">IF(AA126=1,SUMIF($B$2:$B$1001,$B126,$D$2:$D$1001),"")</f>
        <v/>
      </c>
      <c r="AC126" s="0" t="str">
        <f aca="false">IF(AA126=1,RANK(AB126,$AB$2:$AB$1001)+COUNTIF($AB$2:$AB126,AB126)-1,"")</f>
        <v/>
      </c>
      <c r="AD126" s="38" t="n">
        <f aca="false">IF($A126="","",COUNTIF(raw_data!$G:$G,$A126))</f>
        <v>40</v>
      </c>
      <c r="AE126" s="38" t="n">
        <f aca="false">IF($A126="","",IF(COUNTIF($A$2:$A$1001,$A126)&gt;1,1,0))</f>
        <v>0</v>
      </c>
    </row>
    <row r="127" customFormat="false" ht="15" hidden="false" customHeight="false" outlineLevel="0" collapsed="false">
      <c r="A127" s="0" t="str">
        <f aca="false">IF(code_master!$A127="","",code_master!$A127)</f>
        <v>CV0126</v>
      </c>
      <c r="B127" s="0" t="str">
        <f aca="false">IF($A127="","",code_master!$C127&amp;"")</f>
        <v>심장</v>
      </c>
      <c r="C127" s="0" t="str">
        <f aca="false">IF($A127="","",code_master!$B127&amp;"")</f>
        <v>허혈성심장질환진단비</v>
      </c>
      <c r="D127" s="30" t="n">
        <f aca="false">IF($A127="","",SUMIFS(raw_data!$H:$H,raw_data!$A:$A,"&gt;="&amp;UY_START,raw_data!$A:$A,"&lt;="&amp;BASE_YM,raw_data!$B:$B,"&lt;="&amp;BASE_YM,raw_data!$G:$G,$A127))</f>
        <v>4033787</v>
      </c>
      <c r="E127" s="30" t="n">
        <f aca="false">IF($A127="","",(SUMIFS(raw_data!$I:$I,raw_data!$A:$A,"&gt;="&amp;UY_START,raw_data!$A:$A,"&lt;="&amp;BASE_YM,raw_data!$B:$B,"&lt;="&amp;BASE_YM,raw_data!$G:$G,$A127)+SUMIFS(raw_data!$J:$J,raw_data!$A:$A,"&gt;="&amp;UY_START,raw_data!$A:$A,"&lt;="&amp;BASE_YM,raw_data!$B:$B,"&lt;="&amp;BASE_YM,raw_data!$G:$G,$A127)))</f>
        <v>1975825</v>
      </c>
      <c r="F127" s="31" t="n">
        <f aca="false">IF(N(D127)=0,"",E127/D127)</f>
        <v>0.489818872439224</v>
      </c>
      <c r="G127" s="30" t="n">
        <f aca="false">IF($A127="","",SUMIFS(raw_data!$H:$H,raw_data!$A:$A,"&gt;="&amp;UY_START_PY,raw_data!$A:$A,"&lt;="&amp;BASE_YM_PY,raw_data!$B:$B,"&lt;="&amp;BASE_YM_PY,raw_data!$G:$G,$A127))</f>
        <v>3569405</v>
      </c>
      <c r="H127" s="30" t="n">
        <f aca="false">IF($A127="","",(SUMIFS(raw_data!$I:$I,raw_data!$A:$A,"&gt;="&amp;UY_START_PY,raw_data!$A:$A,"&lt;="&amp;BASE_YM_PY,raw_data!$B:$B,"&lt;="&amp;BASE_YM_PY,raw_data!$G:$G,$A127)+SUMIFS(raw_data!$J:$J,raw_data!$A:$A,"&gt;="&amp;UY_START_PY,raw_data!$A:$A,"&lt;="&amp;BASE_YM_PY,raw_data!$B:$B,"&lt;="&amp;BASE_YM_PY,raw_data!$G:$G,$A127)))</f>
        <v>2022661</v>
      </c>
      <c r="I127" s="31" t="n">
        <f aca="false">IF(N(G127)=0,"",H127/G127)</f>
        <v>0.566666153042314</v>
      </c>
      <c r="J127" s="32" t="n">
        <f aca="false">IF(N(G127)=0,"",D127/G127-1)</f>
        <v>0.130100675042479</v>
      </c>
      <c r="K127" s="33" t="n">
        <f aca="false">IF(OR(F127="",I127=""),"",F127-I127)</f>
        <v>-0.0768472806030898</v>
      </c>
      <c r="L127" s="30" t="n">
        <f aca="false">IF($A127="","",SUMIFS(raw_data!$H:$H,raw_data!$B:$B,BASE_YM,raw_data!$G:$G,$A127))</f>
        <v>1717910</v>
      </c>
      <c r="M127" s="30" t="n">
        <f aca="false">IF($A127="","",(SUMIFS(raw_data!$I:$I,raw_data!$B:$B,BASE_YM,raw_data!$G:$G,$A127)+SUMIFS(raw_data!$J:$J,raw_data!$B:$B,BASE_YM,raw_data!$G:$G,$A127)))</f>
        <v>1051705</v>
      </c>
      <c r="N127" s="31" t="n">
        <f aca="false">IF(N(L127)=0,"",M127/L127)</f>
        <v>0.61220028988713</v>
      </c>
      <c r="O127" s="30" t="n">
        <f aca="false">IF($A127="","",SUMIFS(raw_data!$H:$H,raw_data!$B:$B,BASE_YM_PY,raw_data!$G:$G,$A127))</f>
        <v>1428291</v>
      </c>
      <c r="P127" s="30" t="n">
        <f aca="false">IF($A127="","",(SUMIFS(raw_data!$I:$I,raw_data!$B:$B,BASE_YM_PY,raw_data!$G:$G,$A127)+SUMIFS(raw_data!$J:$J,raw_data!$B:$B,BASE_YM_PY,raw_data!$G:$G,$A127)))</f>
        <v>979116</v>
      </c>
      <c r="Q127" s="31" t="n">
        <f aca="false">IF(N(O127)=0,"",P127/O127)</f>
        <v>0.685515766745012</v>
      </c>
      <c r="R127" s="32" t="n">
        <f aca="false">IF(N(O127)=0,"",L127/O127-1)</f>
        <v>0.202773104360386</v>
      </c>
      <c r="S127" s="33" t="n">
        <f aca="false">IF(OR(N127="",Q127=""),"",N127-Q127)</f>
        <v>-0.0733154768578818</v>
      </c>
      <c r="T127" s="38" t="n">
        <f aca="false">IF(N(D127)&gt;0,RANK(D127,D$2:D$1001)+COUNTIF(D$2:D127,D127)-1,"")</f>
        <v>477</v>
      </c>
      <c r="U127" s="38" t="n">
        <f aca="false">IF(N(D127)&gt;0,IF(D127&gt;=LR_MIN_SHARE*SUM(D$2:D$1001),F127,-1),-1)</f>
        <v>-1</v>
      </c>
      <c r="V127" s="0" t="str">
        <f aca="false">IF(U127&lt;0,"",RANK(U127,U$2:U$1001)+COUNTIF(U$2:U127,U127)-1)</f>
        <v/>
      </c>
      <c r="W127" s="38" t="n">
        <f aca="false">IF(N(L127)&gt;0,RANK(L127,L$2:L$1001)+COUNTIF(L$2:L127,L127)-1,"")</f>
        <v>474</v>
      </c>
      <c r="X127" s="38" t="n">
        <f aca="false">IF(N(L127)&gt;0,IF(L127&gt;=LR_MIN_SHARE*SUM(L$2:L$1001),N127,-1),-1)</f>
        <v>-1</v>
      </c>
      <c r="Y127" s="0" t="str">
        <f aca="false">IF(X127&lt;0,"",RANK(X127,X$2:X$1001)+COUNTIF(X$2:X127,X127)-1)</f>
        <v/>
      </c>
      <c r="AA127" s="0" t="str">
        <f aca="false">IF($A127="","",IF(COUNTIF($B$2:$B127,$B127)=1,1,""))</f>
        <v/>
      </c>
      <c r="AB127" s="0" t="str">
        <f aca="false">IF(AA127=1,SUMIF($B$2:$B$1001,$B127,$D$2:$D$1001),"")</f>
        <v/>
      </c>
      <c r="AC127" s="0" t="str">
        <f aca="false">IF(AA127=1,RANK(AB127,$AB$2:$AB$1001)+COUNTIF($AB$2:$AB127,AB127)-1,"")</f>
        <v/>
      </c>
      <c r="AD127" s="38" t="n">
        <f aca="false">IF($A127="","",COUNTIF(raw_data!$G:$G,$A127))</f>
        <v>40</v>
      </c>
      <c r="AE127" s="38" t="n">
        <f aca="false">IF($A127="","",IF(COUNTIF($A$2:$A$1001,$A127)&gt;1,1,0))</f>
        <v>0</v>
      </c>
    </row>
    <row r="128" customFormat="false" ht="15" hidden="false" customHeight="false" outlineLevel="0" collapsed="false">
      <c r="A128" s="0" t="str">
        <f aca="false">IF(code_master!$A128="","",code_master!$A128)</f>
        <v>CV0127</v>
      </c>
      <c r="B128" s="0" t="str">
        <f aca="false">IF($A128="","",code_master!$C128&amp;"")</f>
        <v>암</v>
      </c>
      <c r="C128" s="0" t="str">
        <f aca="false">IF($A128="","",code_master!$B128&amp;"")</f>
        <v>암진단비(간편)</v>
      </c>
      <c r="D128" s="30" t="n">
        <f aca="false">IF($A128="","",SUMIFS(raw_data!$H:$H,raw_data!$A:$A,"&gt;="&amp;UY_START,raw_data!$A:$A,"&lt;="&amp;BASE_YM,raw_data!$B:$B,"&lt;="&amp;BASE_YM,raw_data!$G:$G,$A128))</f>
        <v>46986492</v>
      </c>
      <c r="E128" s="30" t="n">
        <f aca="false">IF($A128="","",(SUMIFS(raw_data!$I:$I,raw_data!$A:$A,"&gt;="&amp;UY_START,raw_data!$A:$A,"&lt;="&amp;BASE_YM,raw_data!$B:$B,"&lt;="&amp;BASE_YM,raw_data!$G:$G,$A128)+SUMIFS(raw_data!$J:$J,raw_data!$A:$A,"&gt;="&amp;UY_START,raw_data!$A:$A,"&lt;="&amp;BASE_YM,raw_data!$B:$B,"&lt;="&amp;BASE_YM,raw_data!$G:$G,$A128)))</f>
        <v>19722738</v>
      </c>
      <c r="F128" s="31" t="n">
        <f aca="false">IF(N(D128)=0,"",E128/D128)</f>
        <v>0.419753362306767</v>
      </c>
      <c r="G128" s="30" t="n">
        <f aca="false">IF($A128="","",SUMIFS(raw_data!$H:$H,raw_data!$A:$A,"&gt;="&amp;UY_START_PY,raw_data!$A:$A,"&lt;="&amp;BASE_YM_PY,raw_data!$B:$B,"&lt;="&amp;BASE_YM_PY,raw_data!$G:$G,$A128))</f>
        <v>52843279</v>
      </c>
      <c r="H128" s="30" t="n">
        <f aca="false">IF($A128="","",(SUMIFS(raw_data!$I:$I,raw_data!$A:$A,"&gt;="&amp;UY_START_PY,raw_data!$A:$A,"&lt;="&amp;BASE_YM_PY,raw_data!$B:$B,"&lt;="&amp;BASE_YM_PY,raw_data!$G:$G,$A128)+SUMIFS(raw_data!$J:$J,raw_data!$A:$A,"&gt;="&amp;UY_START_PY,raw_data!$A:$A,"&lt;="&amp;BASE_YM_PY,raw_data!$B:$B,"&lt;="&amp;BASE_YM_PY,raw_data!$G:$G,$A128)))</f>
        <v>18463981</v>
      </c>
      <c r="I128" s="31" t="n">
        <f aca="false">IF(N(G128)=0,"",H128/G128)</f>
        <v>0.34941020597908</v>
      </c>
      <c r="J128" s="32" t="n">
        <f aca="false">IF(N(G128)=0,"",D128/G128-1)</f>
        <v>-0.11083314871509</v>
      </c>
      <c r="K128" s="33" t="n">
        <f aca="false">IF(OR(F128="",I128=""),"",F128-I128)</f>
        <v>0.0703431563276867</v>
      </c>
      <c r="L128" s="30" t="n">
        <f aca="false">IF($A128="","",SUMIFS(raw_data!$H:$H,raw_data!$B:$B,BASE_YM,raw_data!$G:$G,$A128))</f>
        <v>18286718</v>
      </c>
      <c r="M128" s="30" t="n">
        <f aca="false">IF($A128="","",(SUMIFS(raw_data!$I:$I,raw_data!$B:$B,BASE_YM,raw_data!$G:$G,$A128)+SUMIFS(raw_data!$J:$J,raw_data!$B:$B,BASE_YM,raw_data!$G:$G,$A128)))</f>
        <v>10102473</v>
      </c>
      <c r="N128" s="31" t="n">
        <f aca="false">IF(N(L128)=0,"",M128/L128)</f>
        <v>0.552448667934837</v>
      </c>
      <c r="O128" s="30" t="n">
        <f aca="false">IF($A128="","",SUMIFS(raw_data!$H:$H,raw_data!$B:$B,BASE_YM_PY,raw_data!$G:$G,$A128))</f>
        <v>22421604</v>
      </c>
      <c r="P128" s="30" t="n">
        <f aca="false">IF($A128="","",(SUMIFS(raw_data!$I:$I,raw_data!$B:$B,BASE_YM_PY,raw_data!$G:$G,$A128)+SUMIFS(raw_data!$J:$J,raw_data!$B:$B,BASE_YM_PY,raw_data!$G:$G,$A128)))</f>
        <v>8612690</v>
      </c>
      <c r="Q128" s="31" t="n">
        <f aca="false">IF(N(O128)=0,"",P128/O128)</f>
        <v>0.384124614813463</v>
      </c>
      <c r="R128" s="32" t="n">
        <f aca="false">IF(N(O128)=0,"",L128/O128-1)</f>
        <v>-0.184415263065033</v>
      </c>
      <c r="S128" s="33" t="n">
        <f aca="false">IF(OR(N128="",Q128=""),"",N128-Q128)</f>
        <v>0.168324053121374</v>
      </c>
      <c r="T128" s="38" t="n">
        <f aca="false">IF(N(D128)&gt;0,RANK(D128,D$2:D$1001)+COUNTIF(D$2:D128,D128)-1,"")</f>
        <v>120</v>
      </c>
      <c r="U128" s="40" t="n">
        <f aca="false">IF(N(D128)&gt;0,IF(D128&gt;=LR_MIN_SHARE*SUM(D$2:D$1001),F128,-1),-1)</f>
        <v>0.419753362306767</v>
      </c>
      <c r="V128" s="38" t="n">
        <f aca="false">IF(U128&lt;0,"",RANK(U128,U$2:U$1001)+COUNTIF(U$2:U128,U128)-1)</f>
        <v>286</v>
      </c>
      <c r="W128" s="38" t="n">
        <f aca="false">IF(N(L128)&gt;0,RANK(L128,L$2:L$1001)+COUNTIF(L$2:L128,L128)-1,"")</f>
        <v>128</v>
      </c>
      <c r="X128" s="40" t="n">
        <f aca="false">IF(N(L128)&gt;0,IF(L128&gt;=LR_MIN_SHARE*SUM(L$2:L$1001),N128,-1),-1)</f>
        <v>0.552448667934837</v>
      </c>
      <c r="Y128" s="38" t="n">
        <f aca="false">IF(X128&lt;0,"",RANK(X128,X$2:X$1001)+COUNTIF(X$2:X128,X128)-1)</f>
        <v>246</v>
      </c>
      <c r="AA128" s="0" t="str">
        <f aca="false">IF($A128="","",IF(COUNTIF($B$2:$B128,$B128)=1,1,""))</f>
        <v/>
      </c>
      <c r="AB128" s="0" t="str">
        <f aca="false">IF(AA128=1,SUMIF($B$2:$B$1001,$B128,$D$2:$D$1001),"")</f>
        <v/>
      </c>
      <c r="AC128" s="0" t="str">
        <f aca="false">IF(AA128=1,RANK(AB128,$AB$2:$AB$1001)+COUNTIF($AB$2:$AB128,AB128)-1,"")</f>
        <v/>
      </c>
      <c r="AD128" s="38" t="n">
        <f aca="false">IF($A128="","",COUNTIF(raw_data!$G:$G,$A128))</f>
        <v>40</v>
      </c>
      <c r="AE128" s="38" t="n">
        <f aca="false">IF($A128="","",IF(COUNTIF($A$2:$A$1001,$A128)&gt;1,1,0))</f>
        <v>0</v>
      </c>
    </row>
    <row r="129" customFormat="false" ht="15" hidden="false" customHeight="false" outlineLevel="0" collapsed="false">
      <c r="A129" s="0" t="str">
        <f aca="false">IF(code_master!$A129="","",code_master!$A129)</f>
        <v>CV0128</v>
      </c>
      <c r="B129" s="0" t="str">
        <f aca="false">IF($A129="","",code_master!$C129&amp;"")</f>
        <v>사망</v>
      </c>
      <c r="C129" s="0" t="str">
        <f aca="false">IF($A129="","",code_master!$B129&amp;"")</f>
        <v>일반사망(20년만기)</v>
      </c>
      <c r="D129" s="30" t="n">
        <f aca="false">IF($A129="","",SUMIFS(raw_data!$H:$H,raw_data!$A:$A,"&gt;="&amp;UY_START,raw_data!$A:$A,"&lt;="&amp;BASE_YM,raw_data!$B:$B,"&lt;="&amp;BASE_YM,raw_data!$G:$G,$A129))</f>
        <v>7696612</v>
      </c>
      <c r="E129" s="30" t="n">
        <f aca="false">IF($A129="","",(SUMIFS(raw_data!$I:$I,raw_data!$A:$A,"&gt;="&amp;UY_START,raw_data!$A:$A,"&lt;="&amp;BASE_YM,raw_data!$B:$B,"&lt;="&amp;BASE_YM,raw_data!$G:$G,$A129)+SUMIFS(raw_data!$J:$J,raw_data!$A:$A,"&gt;="&amp;UY_START,raw_data!$A:$A,"&lt;="&amp;BASE_YM,raw_data!$B:$B,"&lt;="&amp;BASE_YM,raw_data!$G:$G,$A129)))</f>
        <v>3407910</v>
      </c>
      <c r="F129" s="31" t="n">
        <f aca="false">IF(N(D129)=0,"",E129/D129)</f>
        <v>0.442780537722312</v>
      </c>
      <c r="G129" s="30" t="n">
        <f aca="false">IF($A129="","",SUMIFS(raw_data!$H:$H,raw_data!$A:$A,"&gt;="&amp;UY_START_PY,raw_data!$A:$A,"&lt;="&amp;BASE_YM_PY,raw_data!$B:$B,"&lt;="&amp;BASE_YM_PY,raw_data!$G:$G,$A129))</f>
        <v>6662383</v>
      </c>
      <c r="H129" s="30" t="n">
        <f aca="false">IF($A129="","",(SUMIFS(raw_data!$I:$I,raw_data!$A:$A,"&gt;="&amp;UY_START_PY,raw_data!$A:$A,"&lt;="&amp;BASE_YM_PY,raw_data!$B:$B,"&lt;="&amp;BASE_YM_PY,raw_data!$G:$G,$A129)+SUMIFS(raw_data!$J:$J,raw_data!$A:$A,"&gt;="&amp;UY_START_PY,raw_data!$A:$A,"&lt;="&amp;BASE_YM_PY,raw_data!$B:$B,"&lt;="&amp;BASE_YM_PY,raw_data!$G:$G,$A129)))</f>
        <v>2049108</v>
      </c>
      <c r="I129" s="31" t="n">
        <f aca="false">IF(N(G129)=0,"",H129/G129)</f>
        <v>0.307563825135841</v>
      </c>
      <c r="J129" s="32" t="n">
        <f aca="false">IF(N(G129)=0,"",D129/G129-1)</f>
        <v>0.155234095668171</v>
      </c>
      <c r="K129" s="33" t="n">
        <f aca="false">IF(OR(F129="",I129=""),"",F129-I129)</f>
        <v>0.135216712586471</v>
      </c>
      <c r="L129" s="30" t="n">
        <f aca="false">IF($A129="","",SUMIFS(raw_data!$H:$H,raw_data!$B:$B,BASE_YM,raw_data!$G:$G,$A129))</f>
        <v>3110128</v>
      </c>
      <c r="M129" s="30" t="n">
        <f aca="false">IF($A129="","",(SUMIFS(raw_data!$I:$I,raw_data!$B:$B,BASE_YM,raw_data!$G:$G,$A129)+SUMIFS(raw_data!$J:$J,raw_data!$B:$B,BASE_YM,raw_data!$G:$G,$A129)))</f>
        <v>1784668</v>
      </c>
      <c r="N129" s="31" t="n">
        <f aca="false">IF(N(L129)=0,"",M129/L129)</f>
        <v>0.573824614292402</v>
      </c>
      <c r="O129" s="30" t="n">
        <f aca="false">IF($A129="","",SUMIFS(raw_data!$H:$H,raw_data!$B:$B,BASE_YM_PY,raw_data!$G:$G,$A129))</f>
        <v>2739361</v>
      </c>
      <c r="P129" s="30" t="n">
        <f aca="false">IF($A129="","",(SUMIFS(raw_data!$I:$I,raw_data!$B:$B,BASE_YM_PY,raw_data!$G:$G,$A129)+SUMIFS(raw_data!$J:$J,raw_data!$B:$B,BASE_YM_PY,raw_data!$G:$G,$A129)))</f>
        <v>911420</v>
      </c>
      <c r="Q129" s="31" t="n">
        <f aca="false">IF(N(O129)=0,"",P129/O129)</f>
        <v>0.33271262896712</v>
      </c>
      <c r="R129" s="32" t="n">
        <f aca="false">IF(N(O129)=0,"",L129/O129-1)</f>
        <v>0.135347988089193</v>
      </c>
      <c r="S129" s="33" t="n">
        <f aca="false">IF(OR(N129="",Q129=""),"",N129-Q129)</f>
        <v>0.241111985325282</v>
      </c>
      <c r="T129" s="38" t="n">
        <f aca="false">IF(N(D129)&gt;0,RANK(D129,D$2:D$1001)+COUNTIF(D$2:D129,D129)-1,"")</f>
        <v>417</v>
      </c>
      <c r="U129" s="38" t="n">
        <f aca="false">IF(N(D129)&gt;0,IF(D129&gt;=LR_MIN_SHARE*SUM(D$2:D$1001),F129,-1),-1)</f>
        <v>-1</v>
      </c>
      <c r="V129" s="0" t="str">
        <f aca="false">IF(U129&lt;0,"",RANK(U129,U$2:U$1001)+COUNTIF(U$2:U129,U129)-1)</f>
        <v/>
      </c>
      <c r="W129" s="38" t="n">
        <f aca="false">IF(N(L129)&gt;0,RANK(L129,L$2:L$1001)+COUNTIF(L$2:L129,L129)-1,"")</f>
        <v>414</v>
      </c>
      <c r="X129" s="38" t="n">
        <f aca="false">IF(N(L129)&gt;0,IF(L129&gt;=LR_MIN_SHARE*SUM(L$2:L$1001),N129,-1),-1)</f>
        <v>-1</v>
      </c>
      <c r="Y129" s="0" t="str">
        <f aca="false">IF(X129&lt;0,"",RANK(X129,X$2:X$1001)+COUNTIF(X$2:X129,X129)-1)</f>
        <v/>
      </c>
      <c r="AA129" s="0" t="str">
        <f aca="false">IF($A129="","",IF(COUNTIF($B$2:$B129,$B129)=1,1,""))</f>
        <v/>
      </c>
      <c r="AB129" s="0" t="str">
        <f aca="false">IF(AA129=1,SUMIF($B$2:$B$1001,$B129,$D$2:$D$1001),"")</f>
        <v/>
      </c>
      <c r="AC129" s="0" t="str">
        <f aca="false">IF(AA129=1,RANK(AB129,$AB$2:$AB$1001)+COUNTIF($AB$2:$AB129,AB129)-1,"")</f>
        <v/>
      </c>
      <c r="AD129" s="38" t="n">
        <f aca="false">IF($A129="","",COUNTIF(raw_data!$G:$G,$A129))</f>
        <v>40</v>
      </c>
      <c r="AE129" s="38" t="n">
        <f aca="false">IF($A129="","",IF(COUNTIF($A$2:$A$1001,$A129)&gt;1,1,0))</f>
        <v>0</v>
      </c>
    </row>
    <row r="130" customFormat="false" ht="15" hidden="false" customHeight="false" outlineLevel="0" collapsed="false">
      <c r="A130" s="0" t="str">
        <f aca="false">IF(code_master!$A130="","",code_master!$A130)</f>
        <v>CV0129</v>
      </c>
      <c r="B130" s="0" t="str">
        <f aca="false">IF($A130="","",code_master!$C130&amp;"")</f>
        <v>사망</v>
      </c>
      <c r="C130" s="0" t="str">
        <f aca="false">IF($A130="","",code_master!$B130&amp;"")</f>
        <v>재해사망Ⅱ</v>
      </c>
      <c r="D130" s="30" t="n">
        <f aca="false">IF($A130="","",SUMIFS(raw_data!$H:$H,raw_data!$A:$A,"&gt;="&amp;UY_START,raw_data!$A:$A,"&lt;="&amp;BASE_YM,raw_data!$B:$B,"&lt;="&amp;BASE_YM,raw_data!$G:$G,$A130))</f>
        <v>45119314</v>
      </c>
      <c r="E130" s="30" t="n">
        <f aca="false">IF($A130="","",(SUMIFS(raw_data!$I:$I,raw_data!$A:$A,"&gt;="&amp;UY_START,raw_data!$A:$A,"&lt;="&amp;BASE_YM,raw_data!$B:$B,"&lt;="&amp;BASE_YM,raw_data!$G:$G,$A130)+SUMIFS(raw_data!$J:$J,raw_data!$A:$A,"&gt;="&amp;UY_START,raw_data!$A:$A,"&lt;="&amp;BASE_YM,raw_data!$B:$B,"&lt;="&amp;BASE_YM,raw_data!$G:$G,$A130)))</f>
        <v>19531722</v>
      </c>
      <c r="F130" s="31" t="n">
        <f aca="false">IF(N(D130)=0,"",E130/D130)</f>
        <v>0.432890491198514</v>
      </c>
      <c r="G130" s="30" t="n">
        <f aca="false">IF($A130="","",SUMIFS(raw_data!$H:$H,raw_data!$A:$A,"&gt;="&amp;UY_START_PY,raw_data!$A:$A,"&lt;="&amp;BASE_YM_PY,raw_data!$B:$B,"&lt;="&amp;BASE_YM_PY,raw_data!$G:$G,$A130))</f>
        <v>36930394</v>
      </c>
      <c r="H130" s="30" t="n">
        <f aca="false">IF($A130="","",(SUMIFS(raw_data!$I:$I,raw_data!$A:$A,"&gt;="&amp;UY_START_PY,raw_data!$A:$A,"&lt;="&amp;BASE_YM_PY,raw_data!$B:$B,"&lt;="&amp;BASE_YM_PY,raw_data!$G:$G,$A130)+SUMIFS(raw_data!$J:$J,raw_data!$A:$A,"&gt;="&amp;UY_START_PY,raw_data!$A:$A,"&lt;="&amp;BASE_YM_PY,raw_data!$B:$B,"&lt;="&amp;BASE_YM_PY,raw_data!$G:$G,$A130)))</f>
        <v>17403690</v>
      </c>
      <c r="I130" s="31" t="n">
        <f aca="false">IF(N(G130)=0,"",H130/G130)</f>
        <v>0.47125654819713</v>
      </c>
      <c r="J130" s="32" t="n">
        <f aca="false">IF(N(G130)=0,"",D130/G130-1)</f>
        <v>0.221739307736603</v>
      </c>
      <c r="K130" s="33" t="n">
        <f aca="false">IF(OR(F130="",I130=""),"",F130-I130)</f>
        <v>-0.0383660569986157</v>
      </c>
      <c r="L130" s="30" t="n">
        <f aca="false">IF($A130="","",SUMIFS(raw_data!$H:$H,raw_data!$B:$B,BASE_YM,raw_data!$G:$G,$A130))</f>
        <v>18352797</v>
      </c>
      <c r="M130" s="30" t="n">
        <f aca="false">IF($A130="","",(SUMIFS(raw_data!$I:$I,raw_data!$B:$B,BASE_YM,raw_data!$G:$G,$A130)+SUMIFS(raw_data!$J:$J,raw_data!$B:$B,BASE_YM,raw_data!$G:$G,$A130)))</f>
        <v>9178771</v>
      </c>
      <c r="N130" s="31" t="n">
        <f aca="false">IF(N(L130)=0,"",M130/L130)</f>
        <v>0.500129271848863</v>
      </c>
      <c r="O130" s="30" t="n">
        <f aca="false">IF($A130="","",SUMIFS(raw_data!$H:$H,raw_data!$B:$B,BASE_YM_PY,raw_data!$G:$G,$A130))</f>
        <v>14996763</v>
      </c>
      <c r="P130" s="30" t="n">
        <f aca="false">IF($A130="","",(SUMIFS(raw_data!$I:$I,raw_data!$B:$B,BASE_YM_PY,raw_data!$G:$G,$A130)+SUMIFS(raw_data!$J:$J,raw_data!$B:$B,BASE_YM_PY,raw_data!$G:$G,$A130)))</f>
        <v>9794382</v>
      </c>
      <c r="Q130" s="31" t="n">
        <f aca="false">IF(N(O130)=0,"",P130/O130)</f>
        <v>0.65309973892366</v>
      </c>
      <c r="R130" s="32" t="n">
        <f aca="false">IF(N(O130)=0,"",L130/O130-1)</f>
        <v>0.223783892564015</v>
      </c>
      <c r="S130" s="33" t="n">
        <f aca="false">IF(OR(N130="",Q130=""),"",N130-Q130)</f>
        <v>-0.152970467074797</v>
      </c>
      <c r="T130" s="38" t="n">
        <f aca="false">IF(N(D130)&gt;0,RANK(D130,D$2:D$1001)+COUNTIF(D$2:D130,D130)-1,"")</f>
        <v>127</v>
      </c>
      <c r="U130" s="40" t="n">
        <f aca="false">IF(N(D130)&gt;0,IF(D130&gt;=LR_MIN_SHARE*SUM(D$2:D$1001),F130,-1),-1)</f>
        <v>0.432890491198514</v>
      </c>
      <c r="V130" s="38" t="n">
        <f aca="false">IF(U130&lt;0,"",RANK(U130,U$2:U$1001)+COUNTIF(U$2:U130,U130)-1)</f>
        <v>281</v>
      </c>
      <c r="W130" s="38" t="n">
        <f aca="false">IF(N(L130)&gt;0,RANK(L130,L$2:L$1001)+COUNTIF(L$2:L130,L130)-1,"")</f>
        <v>127</v>
      </c>
      <c r="X130" s="40" t="n">
        <f aca="false">IF(N(L130)&gt;0,IF(L130&gt;=LR_MIN_SHARE*SUM(L$2:L$1001),N130,-1),-1)</f>
        <v>0.500129271848863</v>
      </c>
      <c r="Y130" s="38" t="n">
        <f aca="false">IF(X130&lt;0,"",RANK(X130,X$2:X$1001)+COUNTIF(X$2:X130,X130)-1)</f>
        <v>277</v>
      </c>
      <c r="AA130" s="0" t="str">
        <f aca="false">IF($A130="","",IF(COUNTIF($B$2:$B130,$B130)=1,1,""))</f>
        <v/>
      </c>
      <c r="AB130" s="0" t="str">
        <f aca="false">IF(AA130=1,SUMIF($B$2:$B$1001,$B130,$D$2:$D$1001),"")</f>
        <v/>
      </c>
      <c r="AC130" s="0" t="str">
        <f aca="false">IF(AA130=1,RANK(AB130,$AB$2:$AB$1001)+COUNTIF($AB$2:$AB130,AB130)-1,"")</f>
        <v/>
      </c>
      <c r="AD130" s="38" t="n">
        <f aca="false">IF($A130="","",COUNTIF(raw_data!$G:$G,$A130))</f>
        <v>40</v>
      </c>
      <c r="AE130" s="38" t="n">
        <f aca="false">IF($A130="","",IF(COUNTIF($A$2:$A$1001,$A130)&gt;1,1,0))</f>
        <v>0</v>
      </c>
    </row>
    <row r="131" customFormat="false" ht="15" hidden="false" customHeight="false" outlineLevel="0" collapsed="false">
      <c r="A131" s="0" t="str">
        <f aca="false">IF(code_master!$A131="","",code_master!$A131)</f>
        <v>CV0130</v>
      </c>
      <c r="B131" s="0" t="str">
        <f aca="false">IF($A131="","",code_master!$C131&amp;"")</f>
        <v>심장</v>
      </c>
      <c r="C131" s="0" t="str">
        <f aca="false">IF($A131="","",code_master!$B131&amp;"")</f>
        <v>심혈관질환진단비(간편)</v>
      </c>
      <c r="D131" s="30" t="n">
        <f aca="false">IF($A131="","",SUMIFS(raw_data!$H:$H,raw_data!$A:$A,"&gt;="&amp;UY_START,raw_data!$A:$A,"&lt;="&amp;BASE_YM,raw_data!$B:$B,"&lt;="&amp;BASE_YM,raw_data!$G:$G,$A131))</f>
        <v>18125232</v>
      </c>
      <c r="E131" s="30" t="n">
        <f aca="false">IF($A131="","",(SUMIFS(raw_data!$I:$I,raw_data!$A:$A,"&gt;="&amp;UY_START,raw_data!$A:$A,"&lt;="&amp;BASE_YM,raw_data!$B:$B,"&lt;="&amp;BASE_YM,raw_data!$G:$G,$A131)+SUMIFS(raw_data!$J:$J,raw_data!$A:$A,"&gt;="&amp;UY_START,raw_data!$A:$A,"&lt;="&amp;BASE_YM,raw_data!$B:$B,"&lt;="&amp;BASE_YM,raw_data!$G:$G,$A131)))</f>
        <v>8564873</v>
      </c>
      <c r="F131" s="31" t="n">
        <f aca="false">IF(N(D131)=0,"",E131/D131)</f>
        <v>0.472538668746419</v>
      </c>
      <c r="G131" s="30" t="n">
        <f aca="false">IF($A131="","",SUMIFS(raw_data!$H:$H,raw_data!$A:$A,"&gt;="&amp;UY_START_PY,raw_data!$A:$A,"&lt;="&amp;BASE_YM_PY,raw_data!$B:$B,"&lt;="&amp;BASE_YM_PY,raw_data!$G:$G,$A131))</f>
        <v>18741927</v>
      </c>
      <c r="H131" s="30" t="n">
        <f aca="false">IF($A131="","",(SUMIFS(raw_data!$I:$I,raw_data!$A:$A,"&gt;="&amp;UY_START_PY,raw_data!$A:$A,"&lt;="&amp;BASE_YM_PY,raw_data!$B:$B,"&lt;="&amp;BASE_YM_PY,raw_data!$G:$G,$A131)+SUMIFS(raw_data!$J:$J,raw_data!$A:$A,"&gt;="&amp;UY_START_PY,raw_data!$A:$A,"&lt;="&amp;BASE_YM_PY,raw_data!$B:$B,"&lt;="&amp;BASE_YM_PY,raw_data!$G:$G,$A131)))</f>
        <v>8604732</v>
      </c>
      <c r="I131" s="31" t="n">
        <f aca="false">IF(N(G131)=0,"",H131/G131)</f>
        <v>0.459116717293798</v>
      </c>
      <c r="J131" s="32" t="n">
        <f aca="false">IF(N(G131)=0,"",D131/G131-1)</f>
        <v>-0.0329045673905357</v>
      </c>
      <c r="K131" s="33" t="n">
        <f aca="false">IF(OR(F131="",I131=""),"",F131-I131)</f>
        <v>0.0134219514526214</v>
      </c>
      <c r="L131" s="30" t="n">
        <f aca="false">IF($A131="","",SUMIFS(raw_data!$H:$H,raw_data!$B:$B,BASE_YM,raw_data!$G:$G,$A131))</f>
        <v>6959248</v>
      </c>
      <c r="M131" s="30" t="n">
        <f aca="false">IF($A131="","",(SUMIFS(raw_data!$I:$I,raw_data!$B:$B,BASE_YM,raw_data!$G:$G,$A131)+SUMIFS(raw_data!$J:$J,raw_data!$B:$B,BASE_YM,raw_data!$G:$G,$A131)))</f>
        <v>3722989</v>
      </c>
      <c r="N131" s="31" t="n">
        <f aca="false">IF(N(L131)=0,"",M131/L131)</f>
        <v>0.534970014001513</v>
      </c>
      <c r="O131" s="30" t="n">
        <f aca="false">IF($A131="","",SUMIFS(raw_data!$H:$H,raw_data!$B:$B,BASE_YM_PY,raw_data!$G:$G,$A131))</f>
        <v>7291639</v>
      </c>
      <c r="P131" s="30" t="n">
        <f aca="false">IF($A131="","",(SUMIFS(raw_data!$I:$I,raw_data!$B:$B,BASE_YM_PY,raw_data!$G:$G,$A131)+SUMIFS(raw_data!$J:$J,raw_data!$B:$B,BASE_YM_PY,raw_data!$G:$G,$A131)))</f>
        <v>3405394</v>
      </c>
      <c r="Q131" s="31" t="n">
        <f aca="false">IF(N(O131)=0,"",P131/O131)</f>
        <v>0.467027234891908</v>
      </c>
      <c r="R131" s="32" t="n">
        <f aca="false">IF(N(O131)=0,"",L131/O131-1)</f>
        <v>-0.0455852243919371</v>
      </c>
      <c r="S131" s="33" t="n">
        <f aca="false">IF(OR(N131="",Q131=""),"",N131-Q131)</f>
        <v>0.0679427791096044</v>
      </c>
      <c r="T131" s="38" t="n">
        <f aca="false">IF(N(D131)&gt;0,RANK(D131,D$2:D$1001)+COUNTIF(D$2:D131,D131)-1,"")</f>
        <v>271</v>
      </c>
      <c r="U131" s="40" t="n">
        <f aca="false">IF(N(D131)&gt;0,IF(D131&gt;=LR_MIN_SHARE*SUM(D$2:D$1001),F131,-1),-1)</f>
        <v>0.472538668746419</v>
      </c>
      <c r="V131" s="38" t="n">
        <f aca="false">IF(U131&lt;0,"",RANK(U131,U$2:U$1001)+COUNTIF(U$2:U131,U131)-1)</f>
        <v>248</v>
      </c>
      <c r="W131" s="38" t="n">
        <f aca="false">IF(N(L131)&gt;0,RANK(L131,L$2:L$1001)+COUNTIF(L$2:L131,L131)-1,"")</f>
        <v>281</v>
      </c>
      <c r="X131" s="40" t="n">
        <f aca="false">IF(N(L131)&gt;0,IF(L131&gt;=LR_MIN_SHARE*SUM(L$2:L$1001),N131,-1),-1)</f>
        <v>0.534970014001513</v>
      </c>
      <c r="Y131" s="38" t="n">
        <f aca="false">IF(X131&lt;0,"",RANK(X131,X$2:X$1001)+COUNTIF(X$2:X131,X131)-1)</f>
        <v>256</v>
      </c>
      <c r="AA131" s="0" t="str">
        <f aca="false">IF($A131="","",IF(COUNTIF($B$2:$B131,$B131)=1,1,""))</f>
        <v/>
      </c>
      <c r="AB131" s="0" t="str">
        <f aca="false">IF(AA131=1,SUMIF($B$2:$B$1001,$B131,$D$2:$D$1001),"")</f>
        <v/>
      </c>
      <c r="AC131" s="0" t="str">
        <f aca="false">IF(AA131=1,RANK(AB131,$AB$2:$AB$1001)+COUNTIF($AB$2:$AB131,AB131)-1,"")</f>
        <v/>
      </c>
      <c r="AD131" s="38" t="n">
        <f aca="false">IF($A131="","",COUNTIF(raw_data!$G:$G,$A131))</f>
        <v>40</v>
      </c>
      <c r="AE131" s="38" t="n">
        <f aca="false">IF($A131="","",IF(COUNTIF($A$2:$A$1001,$A131)&gt;1,1,0))</f>
        <v>0</v>
      </c>
    </row>
    <row r="132" customFormat="false" ht="15" hidden="false" customHeight="false" outlineLevel="0" collapsed="false">
      <c r="A132" s="0" t="str">
        <f aca="false">IF(code_master!$A132="","",code_master!$A132)</f>
        <v>CV0131</v>
      </c>
      <c r="B132" s="0" t="str">
        <f aca="false">IF($A132="","",code_master!$C132&amp;"")</f>
        <v>사망</v>
      </c>
      <c r="C132" s="0" t="str">
        <f aca="false">IF($A132="","",code_master!$B132&amp;"")</f>
        <v>일반사망(비갱신형)</v>
      </c>
      <c r="D132" s="30" t="n">
        <f aca="false">IF($A132="","",SUMIFS(raw_data!$H:$H,raw_data!$A:$A,"&gt;="&amp;UY_START,raw_data!$A:$A,"&lt;="&amp;BASE_YM,raw_data!$B:$B,"&lt;="&amp;BASE_YM,raw_data!$G:$G,$A132))</f>
        <v>2151520</v>
      </c>
      <c r="E132" s="30" t="n">
        <f aca="false">IF($A132="","",(SUMIFS(raw_data!$I:$I,raw_data!$A:$A,"&gt;="&amp;UY_START,raw_data!$A:$A,"&lt;="&amp;BASE_YM,raw_data!$B:$B,"&lt;="&amp;BASE_YM,raw_data!$G:$G,$A132)+SUMIFS(raw_data!$J:$J,raw_data!$A:$A,"&gt;="&amp;UY_START,raw_data!$A:$A,"&lt;="&amp;BASE_YM,raw_data!$B:$B,"&lt;="&amp;BASE_YM,raw_data!$G:$G,$A132)))</f>
        <v>823866</v>
      </c>
      <c r="F132" s="31" t="n">
        <f aca="false">IF(N(D132)=0,"",E132/D132)</f>
        <v>0.382922770878263</v>
      </c>
      <c r="G132" s="30" t="n">
        <f aca="false">IF($A132="","",SUMIFS(raw_data!$H:$H,raw_data!$A:$A,"&gt;="&amp;UY_START_PY,raw_data!$A:$A,"&lt;="&amp;BASE_YM_PY,raw_data!$B:$B,"&lt;="&amp;BASE_YM_PY,raw_data!$G:$G,$A132))</f>
        <v>3445086</v>
      </c>
      <c r="H132" s="30" t="n">
        <f aca="false">IF($A132="","",(SUMIFS(raw_data!$I:$I,raw_data!$A:$A,"&gt;="&amp;UY_START_PY,raw_data!$A:$A,"&lt;="&amp;BASE_YM_PY,raw_data!$B:$B,"&lt;="&amp;BASE_YM_PY,raw_data!$G:$G,$A132)+SUMIFS(raw_data!$J:$J,raw_data!$A:$A,"&gt;="&amp;UY_START_PY,raw_data!$A:$A,"&lt;="&amp;BASE_YM_PY,raw_data!$B:$B,"&lt;="&amp;BASE_YM_PY,raw_data!$G:$G,$A132)))</f>
        <v>1337423</v>
      </c>
      <c r="I132" s="31" t="n">
        <f aca="false">IF(N(G132)=0,"",H132/G132)</f>
        <v>0.388211789197715</v>
      </c>
      <c r="J132" s="32" t="n">
        <f aca="false">IF(N(G132)=0,"",D132/G132-1)</f>
        <v>-0.375481482900572</v>
      </c>
      <c r="K132" s="33" t="n">
        <f aca="false">IF(OR(F132="",I132=""),"",F132-I132)</f>
        <v>-0.00528901831945244</v>
      </c>
      <c r="L132" s="30" t="n">
        <f aca="false">IF($A132="","",SUMIFS(raw_data!$H:$H,raw_data!$B:$B,BASE_YM,raw_data!$G:$G,$A132))</f>
        <v>833908</v>
      </c>
      <c r="M132" s="30" t="n">
        <f aca="false">IF($A132="","",(SUMIFS(raw_data!$I:$I,raw_data!$B:$B,BASE_YM,raw_data!$G:$G,$A132)+SUMIFS(raw_data!$J:$J,raw_data!$B:$B,BASE_YM,raw_data!$G:$G,$A132)))</f>
        <v>396175</v>
      </c>
      <c r="N132" s="31" t="n">
        <f aca="false">IF(N(L132)=0,"",M132/L132)</f>
        <v>0.475082383188553</v>
      </c>
      <c r="O132" s="30" t="n">
        <f aca="false">IF($A132="","",SUMIFS(raw_data!$H:$H,raw_data!$B:$B,BASE_YM_PY,raw_data!$G:$G,$A132))</f>
        <v>1335400</v>
      </c>
      <c r="P132" s="30" t="n">
        <f aca="false">IF($A132="","",(SUMIFS(raw_data!$I:$I,raw_data!$B:$B,BASE_YM_PY,raw_data!$G:$G,$A132)+SUMIFS(raw_data!$J:$J,raw_data!$B:$B,BASE_YM_PY,raw_data!$G:$G,$A132)))</f>
        <v>542923</v>
      </c>
      <c r="Q132" s="31" t="n">
        <f aca="false">IF(N(O132)=0,"",P132/O132)</f>
        <v>0.406562078777894</v>
      </c>
      <c r="R132" s="32" t="n">
        <f aca="false">IF(N(O132)=0,"",L132/O132-1)</f>
        <v>-0.375536917777445</v>
      </c>
      <c r="S132" s="33" t="n">
        <f aca="false">IF(OR(N132="",Q132=""),"",N132-Q132)</f>
        <v>0.0685203044106589</v>
      </c>
      <c r="T132" s="38" t="n">
        <f aca="false">IF(N(D132)&gt;0,RANK(D132,D$2:D$1001)+COUNTIF(D$2:D132,D132)-1,"")</f>
        <v>515</v>
      </c>
      <c r="U132" s="38" t="n">
        <f aca="false">IF(N(D132)&gt;0,IF(D132&gt;=LR_MIN_SHARE*SUM(D$2:D$1001),F132,-1),-1)</f>
        <v>-1</v>
      </c>
      <c r="V132" s="0" t="str">
        <f aca="false">IF(U132&lt;0,"",RANK(U132,U$2:U$1001)+COUNTIF(U$2:U132,U132)-1)</f>
        <v/>
      </c>
      <c r="W132" s="38" t="n">
        <f aca="false">IF(N(L132)&gt;0,RANK(L132,L$2:L$1001)+COUNTIF(L$2:L132,L132)-1,"")</f>
        <v>519</v>
      </c>
      <c r="X132" s="38" t="n">
        <f aca="false">IF(N(L132)&gt;0,IF(L132&gt;=LR_MIN_SHARE*SUM(L$2:L$1001),N132,-1),-1)</f>
        <v>-1</v>
      </c>
      <c r="Y132" s="0" t="str">
        <f aca="false">IF(X132&lt;0,"",RANK(X132,X$2:X$1001)+COUNTIF(X$2:X132,X132)-1)</f>
        <v/>
      </c>
      <c r="AA132" s="0" t="str">
        <f aca="false">IF($A132="","",IF(COUNTIF($B$2:$B132,$B132)=1,1,""))</f>
        <v/>
      </c>
      <c r="AB132" s="0" t="str">
        <f aca="false">IF(AA132=1,SUMIF($B$2:$B$1001,$B132,$D$2:$D$1001),"")</f>
        <v/>
      </c>
      <c r="AC132" s="0" t="str">
        <f aca="false">IF(AA132=1,RANK(AB132,$AB$2:$AB$1001)+COUNTIF($AB$2:$AB132,AB132)-1,"")</f>
        <v/>
      </c>
      <c r="AD132" s="38" t="n">
        <f aca="false">IF($A132="","",COUNTIF(raw_data!$G:$G,$A132))</f>
        <v>40</v>
      </c>
      <c r="AE132" s="38" t="n">
        <f aca="false">IF($A132="","",IF(COUNTIF($A$2:$A$1001,$A132)&gt;1,1,0))</f>
        <v>0</v>
      </c>
    </row>
    <row r="133" customFormat="false" ht="15" hidden="false" customHeight="false" outlineLevel="0" collapsed="false">
      <c r="A133" s="0" t="str">
        <f aca="false">IF(code_master!$A133="","",code_master!$A133)</f>
        <v>CV0132</v>
      </c>
      <c r="B133" s="0" t="str">
        <f aca="false">IF($A133="","",code_master!$C133&amp;"")</f>
        <v>실손의료</v>
      </c>
      <c r="C133" s="0" t="str">
        <f aca="false">IF($A133="","",code_master!$B133&amp;"")</f>
        <v>질병통원실손(20년만기)</v>
      </c>
      <c r="D133" s="30" t="n">
        <f aca="false">IF($A133="","",SUMIFS(raw_data!$H:$H,raw_data!$A:$A,"&gt;="&amp;UY_START,raw_data!$A:$A,"&lt;="&amp;BASE_YM,raw_data!$B:$B,"&lt;="&amp;BASE_YM,raw_data!$G:$G,$A133))</f>
        <v>11042814</v>
      </c>
      <c r="E133" s="30" t="n">
        <f aca="false">IF($A133="","",(SUMIFS(raw_data!$I:$I,raw_data!$A:$A,"&gt;="&amp;UY_START,raw_data!$A:$A,"&lt;="&amp;BASE_YM,raw_data!$B:$B,"&lt;="&amp;BASE_YM,raw_data!$G:$G,$A133)+SUMIFS(raw_data!$J:$J,raw_data!$A:$A,"&gt;="&amp;UY_START,raw_data!$A:$A,"&lt;="&amp;BASE_YM,raw_data!$B:$B,"&lt;="&amp;BASE_YM,raw_data!$G:$G,$A133)))</f>
        <v>9657586</v>
      </c>
      <c r="F133" s="31" t="n">
        <f aca="false">IF(N(D133)=0,"",E133/D133)</f>
        <v>0.874558423242482</v>
      </c>
      <c r="G133" s="30" t="n">
        <f aca="false">IF($A133="","",SUMIFS(raw_data!$H:$H,raw_data!$A:$A,"&gt;="&amp;UY_START_PY,raw_data!$A:$A,"&lt;="&amp;BASE_YM_PY,raw_data!$B:$B,"&lt;="&amp;BASE_YM_PY,raw_data!$G:$G,$A133))</f>
        <v>12027635</v>
      </c>
      <c r="H133" s="30" t="n">
        <f aca="false">IF($A133="","",(SUMIFS(raw_data!$I:$I,raw_data!$A:$A,"&gt;="&amp;UY_START_PY,raw_data!$A:$A,"&lt;="&amp;BASE_YM_PY,raw_data!$B:$B,"&lt;="&amp;BASE_YM_PY,raw_data!$G:$G,$A133)+SUMIFS(raw_data!$J:$J,raw_data!$A:$A,"&gt;="&amp;UY_START_PY,raw_data!$A:$A,"&lt;="&amp;BASE_YM_PY,raw_data!$B:$B,"&lt;="&amp;BASE_YM_PY,raw_data!$G:$G,$A133)))</f>
        <v>8935908</v>
      </c>
      <c r="I133" s="31" t="n">
        <f aca="false">IF(N(G133)=0,"",H133/G133)</f>
        <v>0.742948052547321</v>
      </c>
      <c r="J133" s="32" t="n">
        <f aca="false">IF(N(G133)=0,"",D133/G133-1)</f>
        <v>-0.0818798541857979</v>
      </c>
      <c r="K133" s="33" t="n">
        <f aca="false">IF(OR(F133="",I133=""),"",F133-I133)</f>
        <v>0.13161037069516</v>
      </c>
      <c r="L133" s="30" t="n">
        <f aca="false">IF($A133="","",SUMIFS(raw_data!$H:$H,raw_data!$B:$B,BASE_YM,raw_data!$G:$G,$A133))</f>
        <v>4792079</v>
      </c>
      <c r="M133" s="30" t="n">
        <f aca="false">IF($A133="","",(SUMIFS(raw_data!$I:$I,raw_data!$B:$B,BASE_YM,raw_data!$G:$G,$A133)+SUMIFS(raw_data!$J:$J,raw_data!$B:$B,BASE_YM,raw_data!$G:$G,$A133)))</f>
        <v>4284916</v>
      </c>
      <c r="N133" s="31" t="n">
        <f aca="false">IF(N(L133)=0,"",M133/L133)</f>
        <v>0.894166394168377</v>
      </c>
      <c r="O133" s="30" t="n">
        <f aca="false">IF($A133="","",SUMIFS(raw_data!$H:$H,raw_data!$B:$B,BASE_YM_PY,raw_data!$G:$G,$A133))</f>
        <v>5005485</v>
      </c>
      <c r="P133" s="30" t="n">
        <f aca="false">IF($A133="","",(SUMIFS(raw_data!$I:$I,raw_data!$B:$B,BASE_YM_PY,raw_data!$G:$G,$A133)+SUMIFS(raw_data!$J:$J,raw_data!$B:$B,BASE_YM_PY,raw_data!$G:$G,$A133)))</f>
        <v>4860695</v>
      </c>
      <c r="Q133" s="31" t="n">
        <f aca="false">IF(N(O133)=0,"",P133/O133)</f>
        <v>0.971073732115869</v>
      </c>
      <c r="R133" s="32" t="n">
        <f aca="false">IF(N(O133)=0,"",L133/O133-1)</f>
        <v>-0.0426344300302568</v>
      </c>
      <c r="S133" s="33" t="n">
        <f aca="false">IF(OR(N133="",Q133=""),"",N133-Q133)</f>
        <v>-0.0769073379474923</v>
      </c>
      <c r="T133" s="38" t="n">
        <f aca="false">IF(N(D133)&gt;0,RANK(D133,D$2:D$1001)+COUNTIF(D$2:D133,D133)-1,"")</f>
        <v>366</v>
      </c>
      <c r="U133" s="40" t="n">
        <f aca="false">IF(N(D133)&gt;0,IF(D133&gt;=LR_MIN_SHARE*SUM(D$2:D$1001),F133,-1),-1)</f>
        <v>0.874558423242482</v>
      </c>
      <c r="V133" s="38" t="n">
        <f aca="false">IF(U133&lt;0,"",RANK(U133,U$2:U$1001)+COUNTIF(U$2:U133,U133)-1)</f>
        <v>35</v>
      </c>
      <c r="W133" s="38" t="n">
        <f aca="false">IF(N(L133)&gt;0,RANK(L133,L$2:L$1001)+COUNTIF(L$2:L133,L133)-1,"")</f>
        <v>347</v>
      </c>
      <c r="X133" s="40" t="n">
        <f aca="false">IF(N(L133)&gt;0,IF(L133&gt;=LR_MIN_SHARE*SUM(L$2:L$1001),N133,-1),-1)</f>
        <v>0.894166394168377</v>
      </c>
      <c r="Y133" s="38" t="n">
        <f aca="false">IF(X133&lt;0,"",RANK(X133,X$2:X$1001)+COUNTIF(X$2:X133,X133)-1)</f>
        <v>63</v>
      </c>
      <c r="AA133" s="0" t="str">
        <f aca="false">IF($A133="","",IF(COUNTIF($B$2:$B133,$B133)=1,1,""))</f>
        <v/>
      </c>
      <c r="AB133" s="0" t="str">
        <f aca="false">IF(AA133=1,SUMIF($B$2:$B$1001,$B133,$D$2:$D$1001),"")</f>
        <v/>
      </c>
      <c r="AC133" s="0" t="str">
        <f aca="false">IF(AA133=1,RANK(AB133,$AB$2:$AB$1001)+COUNTIF($AB$2:$AB133,AB133)-1,"")</f>
        <v/>
      </c>
      <c r="AD133" s="38" t="n">
        <f aca="false">IF($A133="","",COUNTIF(raw_data!$G:$G,$A133))</f>
        <v>40</v>
      </c>
      <c r="AE133" s="38" t="n">
        <f aca="false">IF($A133="","",IF(COUNTIF($A$2:$A$1001,$A133)&gt;1,1,0))</f>
        <v>0</v>
      </c>
    </row>
    <row r="134" customFormat="false" ht="15" hidden="false" customHeight="false" outlineLevel="0" collapsed="false">
      <c r="A134" s="0" t="str">
        <f aca="false">IF(code_master!$A134="","",code_master!$A134)</f>
        <v>CV0133</v>
      </c>
      <c r="B134" s="0" t="str">
        <f aca="false">IF($A134="","",code_master!$C134&amp;"")</f>
        <v>심장</v>
      </c>
      <c r="C134" s="0" t="str">
        <f aca="false">IF($A134="","",code_master!$B134&amp;"")</f>
        <v>급성심근경색진단비(비갱신형)</v>
      </c>
      <c r="D134" s="30" t="n">
        <f aca="false">IF($A134="","",SUMIFS(raw_data!$H:$H,raw_data!$A:$A,"&gt;="&amp;UY_START,raw_data!$A:$A,"&lt;="&amp;BASE_YM,raw_data!$B:$B,"&lt;="&amp;BASE_YM,raw_data!$G:$G,$A134))</f>
        <v>38516072</v>
      </c>
      <c r="E134" s="30" t="n">
        <f aca="false">IF($A134="","",(SUMIFS(raw_data!$I:$I,raw_data!$A:$A,"&gt;="&amp;UY_START,raw_data!$A:$A,"&lt;="&amp;BASE_YM,raw_data!$B:$B,"&lt;="&amp;BASE_YM,raw_data!$G:$G,$A134)+SUMIFS(raw_data!$J:$J,raw_data!$A:$A,"&gt;="&amp;UY_START,raw_data!$A:$A,"&lt;="&amp;BASE_YM,raw_data!$B:$B,"&lt;="&amp;BASE_YM,raw_data!$G:$G,$A134)))</f>
        <v>22182187</v>
      </c>
      <c r="F134" s="31" t="n">
        <f aca="false">IF(N(D134)=0,"",E134/D134)</f>
        <v>0.575920280759679</v>
      </c>
      <c r="G134" s="30" t="n">
        <f aca="false">IF($A134="","",SUMIFS(raw_data!$H:$H,raw_data!$A:$A,"&gt;="&amp;UY_START_PY,raw_data!$A:$A,"&lt;="&amp;BASE_YM_PY,raw_data!$B:$B,"&lt;="&amp;BASE_YM_PY,raw_data!$G:$G,$A134))</f>
        <v>28161700</v>
      </c>
      <c r="H134" s="30" t="n">
        <f aca="false">IF($A134="","",(SUMIFS(raw_data!$I:$I,raw_data!$A:$A,"&gt;="&amp;UY_START_PY,raw_data!$A:$A,"&lt;="&amp;BASE_YM_PY,raw_data!$B:$B,"&lt;="&amp;BASE_YM_PY,raw_data!$G:$G,$A134)+SUMIFS(raw_data!$J:$J,raw_data!$A:$A,"&gt;="&amp;UY_START_PY,raw_data!$A:$A,"&lt;="&amp;BASE_YM_PY,raw_data!$B:$B,"&lt;="&amp;BASE_YM_PY,raw_data!$G:$G,$A134)))</f>
        <v>13314955</v>
      </c>
      <c r="I134" s="31" t="n">
        <f aca="false">IF(N(G134)=0,"",H134/G134)</f>
        <v>0.47280366597187</v>
      </c>
      <c r="J134" s="32" t="n">
        <f aca="false">IF(N(G134)=0,"",D134/G134-1)</f>
        <v>0.367675672988491</v>
      </c>
      <c r="K134" s="33" t="n">
        <f aca="false">IF(OR(F134="",I134=""),"",F134-I134)</f>
        <v>0.103116614787809</v>
      </c>
      <c r="L134" s="30" t="n">
        <f aca="false">IF($A134="","",SUMIFS(raw_data!$H:$H,raw_data!$B:$B,BASE_YM,raw_data!$G:$G,$A134))</f>
        <v>15456091</v>
      </c>
      <c r="M134" s="30" t="n">
        <f aca="false">IF($A134="","",(SUMIFS(raw_data!$I:$I,raw_data!$B:$B,BASE_YM,raw_data!$G:$G,$A134)+SUMIFS(raw_data!$J:$J,raw_data!$B:$B,BASE_YM,raw_data!$G:$G,$A134)))</f>
        <v>10008324</v>
      </c>
      <c r="N134" s="31" t="n">
        <f aca="false">IF(N(L134)=0,"",M134/L134)</f>
        <v>0.64753267821728</v>
      </c>
      <c r="O134" s="30" t="n">
        <f aca="false">IF($A134="","",SUMIFS(raw_data!$H:$H,raw_data!$B:$B,BASE_YM_PY,raw_data!$G:$G,$A134))</f>
        <v>11311995</v>
      </c>
      <c r="P134" s="30" t="n">
        <f aca="false">IF($A134="","",(SUMIFS(raw_data!$I:$I,raw_data!$B:$B,BASE_YM_PY,raw_data!$G:$G,$A134)+SUMIFS(raw_data!$J:$J,raw_data!$B:$B,BASE_YM_PY,raw_data!$G:$G,$A134)))</f>
        <v>5520553</v>
      </c>
      <c r="Q134" s="31" t="n">
        <f aca="false">IF(N(O134)=0,"",P134/O134)</f>
        <v>0.488026471015944</v>
      </c>
      <c r="R134" s="32" t="n">
        <f aca="false">IF(N(O134)=0,"",L134/O134-1)</f>
        <v>0.366345282154032</v>
      </c>
      <c r="S134" s="33" t="n">
        <f aca="false">IF(OR(N134="",Q134=""),"",N134-Q134)</f>
        <v>0.159506207201336</v>
      </c>
      <c r="T134" s="38" t="n">
        <f aca="false">IF(N(D134)&gt;0,RANK(D134,D$2:D$1001)+COUNTIF(D$2:D134,D134)-1,"")</f>
        <v>147</v>
      </c>
      <c r="U134" s="40" t="n">
        <f aca="false">IF(N(D134)&gt;0,IF(D134&gt;=LR_MIN_SHARE*SUM(D$2:D$1001),F134,-1),-1)</f>
        <v>0.575920280759679</v>
      </c>
      <c r="V134" s="38" t="n">
        <f aca="false">IF(U134&lt;0,"",RANK(U134,U$2:U$1001)+COUNTIF(U$2:U134,U134)-1)</f>
        <v>166</v>
      </c>
      <c r="W134" s="38" t="n">
        <f aca="false">IF(N(L134)&gt;0,RANK(L134,L$2:L$1001)+COUNTIF(L$2:L134,L134)-1,"")</f>
        <v>150</v>
      </c>
      <c r="X134" s="40" t="n">
        <f aca="false">IF(N(L134)&gt;0,IF(L134&gt;=LR_MIN_SHARE*SUM(L$2:L$1001),N134,-1),-1)</f>
        <v>0.64753267821728</v>
      </c>
      <c r="Y134" s="38" t="n">
        <f aca="false">IF(X134&lt;0,"",RANK(X134,X$2:X$1001)+COUNTIF(X$2:X134,X134)-1)</f>
        <v>183</v>
      </c>
      <c r="AA134" s="0" t="str">
        <f aca="false">IF($A134="","",IF(COUNTIF($B$2:$B134,$B134)=1,1,""))</f>
        <v/>
      </c>
      <c r="AB134" s="0" t="str">
        <f aca="false">IF(AA134=1,SUMIF($B$2:$B$1001,$B134,$D$2:$D$1001),"")</f>
        <v/>
      </c>
      <c r="AC134" s="0" t="str">
        <f aca="false">IF(AA134=1,RANK(AB134,$AB$2:$AB$1001)+COUNTIF($AB$2:$AB134,AB134)-1,"")</f>
        <v/>
      </c>
      <c r="AD134" s="38" t="n">
        <f aca="false">IF($A134="","",COUNTIF(raw_data!$G:$G,$A134))</f>
        <v>40</v>
      </c>
      <c r="AE134" s="38" t="n">
        <f aca="false">IF($A134="","",IF(COUNTIF($A$2:$A$1001,$A134)&gt;1,1,0))</f>
        <v>0</v>
      </c>
    </row>
    <row r="135" customFormat="false" ht="15" hidden="false" customHeight="false" outlineLevel="0" collapsed="false">
      <c r="A135" s="0" t="str">
        <f aca="false">IF(code_master!$A135="","",code_master!$A135)</f>
        <v>CV0134</v>
      </c>
      <c r="B135" s="0" t="str">
        <f aca="false">IF($A135="","",code_master!$C135&amp;"")</f>
        <v>암</v>
      </c>
      <c r="C135" s="0" t="str">
        <f aca="false">IF($A135="","",code_master!$B135&amp;"")</f>
        <v>유사암진단비</v>
      </c>
      <c r="D135" s="30" t="n">
        <f aca="false">IF($A135="","",SUMIFS(raw_data!$H:$H,raw_data!$A:$A,"&gt;="&amp;UY_START,raw_data!$A:$A,"&lt;="&amp;BASE_YM,raw_data!$B:$B,"&lt;="&amp;BASE_YM,raw_data!$G:$G,$A135))</f>
        <v>35075129</v>
      </c>
      <c r="E135" s="30" t="n">
        <f aca="false">IF($A135="","",(SUMIFS(raw_data!$I:$I,raw_data!$A:$A,"&gt;="&amp;UY_START,raw_data!$A:$A,"&lt;="&amp;BASE_YM,raw_data!$B:$B,"&lt;="&amp;BASE_YM,raw_data!$G:$G,$A135)+SUMIFS(raw_data!$J:$J,raw_data!$A:$A,"&gt;="&amp;UY_START,raw_data!$A:$A,"&lt;="&amp;BASE_YM,raw_data!$B:$B,"&lt;="&amp;BASE_YM,raw_data!$G:$G,$A135)))</f>
        <v>11941316</v>
      </c>
      <c r="F135" s="31" t="n">
        <f aca="false">IF(N(D135)=0,"",E135/D135)</f>
        <v>0.340449667341209</v>
      </c>
      <c r="G135" s="30" t="n">
        <f aca="false">IF($A135="","",SUMIFS(raw_data!$H:$H,raw_data!$A:$A,"&gt;="&amp;UY_START_PY,raw_data!$A:$A,"&lt;="&amp;BASE_YM_PY,raw_data!$B:$B,"&lt;="&amp;BASE_YM_PY,raw_data!$G:$G,$A135))</f>
        <v>36491168</v>
      </c>
      <c r="H135" s="30" t="n">
        <f aca="false">IF($A135="","",(SUMIFS(raw_data!$I:$I,raw_data!$A:$A,"&gt;="&amp;UY_START_PY,raw_data!$A:$A,"&lt;="&amp;BASE_YM_PY,raw_data!$B:$B,"&lt;="&amp;BASE_YM_PY,raw_data!$G:$G,$A135)+SUMIFS(raw_data!$J:$J,raw_data!$A:$A,"&gt;="&amp;UY_START_PY,raw_data!$A:$A,"&lt;="&amp;BASE_YM_PY,raw_data!$B:$B,"&lt;="&amp;BASE_YM_PY,raw_data!$G:$G,$A135)))</f>
        <v>16240767</v>
      </c>
      <c r="I135" s="31" t="n">
        <f aca="false">IF(N(G135)=0,"",H135/G135)</f>
        <v>0.445060212926043</v>
      </c>
      <c r="J135" s="32" t="n">
        <f aca="false">IF(N(G135)=0,"",D135/G135-1)</f>
        <v>-0.0388049787828112</v>
      </c>
      <c r="K135" s="33" t="n">
        <f aca="false">IF(OR(F135="",I135=""),"",F135-I135)</f>
        <v>-0.104610545584834</v>
      </c>
      <c r="L135" s="30" t="n">
        <f aca="false">IF($A135="","",SUMIFS(raw_data!$H:$H,raw_data!$B:$B,BASE_YM,raw_data!$G:$G,$A135))</f>
        <v>14872967</v>
      </c>
      <c r="M135" s="30" t="n">
        <f aca="false">IF($A135="","",(SUMIFS(raw_data!$I:$I,raw_data!$B:$B,BASE_YM,raw_data!$G:$G,$A135)+SUMIFS(raw_data!$J:$J,raw_data!$B:$B,BASE_YM,raw_data!$G:$G,$A135)))</f>
        <v>5559327</v>
      </c>
      <c r="N135" s="31" t="n">
        <f aca="false">IF(N(L135)=0,"",M135/L135)</f>
        <v>0.373787355273497</v>
      </c>
      <c r="O135" s="30" t="n">
        <f aca="false">IF($A135="","",SUMIFS(raw_data!$H:$H,raw_data!$B:$B,BASE_YM_PY,raw_data!$G:$G,$A135))</f>
        <v>13976321</v>
      </c>
      <c r="P135" s="30" t="n">
        <f aca="false">IF($A135="","",(SUMIFS(raw_data!$I:$I,raw_data!$B:$B,BASE_YM_PY,raw_data!$G:$G,$A135)+SUMIFS(raw_data!$J:$J,raw_data!$B:$B,BASE_YM_PY,raw_data!$G:$G,$A135)))</f>
        <v>6477321</v>
      </c>
      <c r="Q135" s="31" t="n">
        <f aca="false">IF(N(O135)=0,"",P135/O135)</f>
        <v>0.463449644581002</v>
      </c>
      <c r="R135" s="32" t="n">
        <f aca="false">IF(N(O135)=0,"",L135/O135-1)</f>
        <v>0.064154651284841</v>
      </c>
      <c r="S135" s="33" t="n">
        <f aca="false">IF(OR(N135="",Q135=""),"",N135-Q135)</f>
        <v>-0.0896622893075052</v>
      </c>
      <c r="T135" s="38" t="n">
        <f aca="false">IF(N(D135)&gt;0,RANK(D135,D$2:D$1001)+COUNTIF(D$2:D135,D135)-1,"")</f>
        <v>162</v>
      </c>
      <c r="U135" s="40" t="n">
        <f aca="false">IF(N(D135)&gt;0,IF(D135&gt;=LR_MIN_SHARE*SUM(D$2:D$1001),F135,-1),-1)</f>
        <v>0.340449667341209</v>
      </c>
      <c r="V135" s="38" t="n">
        <f aca="false">IF(U135&lt;0,"",RANK(U135,U$2:U$1001)+COUNTIF(U$2:U135,U135)-1)</f>
        <v>335</v>
      </c>
      <c r="W135" s="38" t="n">
        <f aca="false">IF(N(L135)&gt;0,RANK(L135,L$2:L$1001)+COUNTIF(L$2:L135,L135)-1,"")</f>
        <v>153</v>
      </c>
      <c r="X135" s="40" t="n">
        <f aca="false">IF(N(L135)&gt;0,IF(L135&gt;=LR_MIN_SHARE*SUM(L$2:L$1001),N135,-1),-1)</f>
        <v>0.373787355273497</v>
      </c>
      <c r="Y135" s="38" t="n">
        <f aca="false">IF(X135&lt;0,"",RANK(X135,X$2:X$1001)+COUNTIF(X$2:X135,X135)-1)</f>
        <v>341</v>
      </c>
      <c r="AA135" s="0" t="str">
        <f aca="false">IF($A135="","",IF(COUNTIF($B$2:$B135,$B135)=1,1,""))</f>
        <v/>
      </c>
      <c r="AB135" s="0" t="str">
        <f aca="false">IF(AA135=1,SUMIF($B$2:$B$1001,$B135,$D$2:$D$1001),"")</f>
        <v/>
      </c>
      <c r="AC135" s="0" t="str">
        <f aca="false">IF(AA135=1,RANK(AB135,$AB$2:$AB$1001)+COUNTIF($AB$2:$AB135,AB135)-1,"")</f>
        <v/>
      </c>
      <c r="AD135" s="38" t="n">
        <f aca="false">IF($A135="","",COUNTIF(raw_data!$G:$G,$A135))</f>
        <v>40</v>
      </c>
      <c r="AE135" s="38" t="n">
        <f aca="false">IF($A135="","",IF(COUNTIF($A$2:$A$1001,$A135)&gt;1,1,0))</f>
        <v>0</v>
      </c>
    </row>
    <row r="136" customFormat="false" ht="15" hidden="false" customHeight="false" outlineLevel="0" collapsed="false">
      <c r="A136" s="0" t="str">
        <f aca="false">IF(code_master!$A136="","",code_master!$A136)</f>
        <v>CV0135</v>
      </c>
      <c r="B136" s="0" t="str">
        <f aca="false">IF($A136="","",code_master!$C136&amp;"")</f>
        <v>수술</v>
      </c>
      <c r="C136" s="0" t="str">
        <f aca="false">IF($A136="","",code_master!$B136&amp;"")</f>
        <v>질병수술비(비갱신형)</v>
      </c>
      <c r="D136" s="30" t="n">
        <f aca="false">IF($A136="","",SUMIFS(raw_data!$H:$H,raw_data!$A:$A,"&gt;="&amp;UY_START,raw_data!$A:$A,"&lt;="&amp;BASE_YM,raw_data!$B:$B,"&lt;="&amp;BASE_YM,raw_data!$G:$G,$A136))</f>
        <v>11567804</v>
      </c>
      <c r="E136" s="30" t="n">
        <f aca="false">IF($A136="","",(SUMIFS(raw_data!$I:$I,raw_data!$A:$A,"&gt;="&amp;UY_START,raw_data!$A:$A,"&lt;="&amp;BASE_YM,raw_data!$B:$B,"&lt;="&amp;BASE_YM,raw_data!$G:$G,$A136)+SUMIFS(raw_data!$J:$J,raw_data!$A:$A,"&gt;="&amp;UY_START,raw_data!$A:$A,"&lt;="&amp;BASE_YM,raw_data!$B:$B,"&lt;="&amp;BASE_YM,raw_data!$G:$G,$A136)))</f>
        <v>7417188</v>
      </c>
      <c r="F136" s="31" t="n">
        <f aca="false">IF(N(D136)=0,"",E136/D136)</f>
        <v>0.641192399179654</v>
      </c>
      <c r="G136" s="30" t="n">
        <f aca="false">IF($A136="","",SUMIFS(raw_data!$H:$H,raw_data!$A:$A,"&gt;="&amp;UY_START_PY,raw_data!$A:$A,"&lt;="&amp;BASE_YM_PY,raw_data!$B:$B,"&lt;="&amp;BASE_YM_PY,raw_data!$G:$G,$A136))</f>
        <v>16025336</v>
      </c>
      <c r="H136" s="30" t="n">
        <f aca="false">IF($A136="","",(SUMIFS(raw_data!$I:$I,raw_data!$A:$A,"&gt;="&amp;UY_START_PY,raw_data!$A:$A,"&lt;="&amp;BASE_YM_PY,raw_data!$B:$B,"&lt;="&amp;BASE_YM_PY,raw_data!$G:$G,$A136)+SUMIFS(raw_data!$J:$J,raw_data!$A:$A,"&gt;="&amp;UY_START_PY,raw_data!$A:$A,"&lt;="&amp;BASE_YM_PY,raw_data!$B:$B,"&lt;="&amp;BASE_YM_PY,raw_data!$G:$G,$A136)))</f>
        <v>10259049</v>
      </c>
      <c r="I136" s="31" t="n">
        <f aca="false">IF(N(G136)=0,"",H136/G136)</f>
        <v>0.640176842469949</v>
      </c>
      <c r="J136" s="32" t="n">
        <f aca="false">IF(N(G136)=0,"",D136/G136-1)</f>
        <v>-0.278155291096549</v>
      </c>
      <c r="K136" s="33" t="n">
        <f aca="false">IF(OR(F136="",I136=""),"",F136-I136)</f>
        <v>0.00101555670970532</v>
      </c>
      <c r="L136" s="30" t="n">
        <f aca="false">IF($A136="","",SUMIFS(raw_data!$H:$H,raw_data!$B:$B,BASE_YM,raw_data!$G:$G,$A136))</f>
        <v>4373538</v>
      </c>
      <c r="M136" s="30" t="n">
        <f aca="false">IF($A136="","",(SUMIFS(raw_data!$I:$I,raw_data!$B:$B,BASE_YM,raw_data!$G:$G,$A136)+SUMIFS(raw_data!$J:$J,raw_data!$B:$B,BASE_YM,raw_data!$G:$G,$A136)))</f>
        <v>3341774</v>
      </c>
      <c r="N136" s="31" t="n">
        <f aca="false">IF(N(L136)=0,"",M136/L136)</f>
        <v>0.764089393987202</v>
      </c>
      <c r="O136" s="30" t="n">
        <f aca="false">IF($A136="","",SUMIFS(raw_data!$H:$H,raw_data!$B:$B,BASE_YM_PY,raw_data!$G:$G,$A136))</f>
        <v>6801981</v>
      </c>
      <c r="P136" s="30" t="n">
        <f aca="false">IF($A136="","",(SUMIFS(raw_data!$I:$I,raw_data!$B:$B,BASE_YM_PY,raw_data!$G:$G,$A136)+SUMIFS(raw_data!$J:$J,raw_data!$B:$B,BASE_YM_PY,raw_data!$G:$G,$A136)))</f>
        <v>4464861</v>
      </c>
      <c r="Q136" s="31" t="n">
        <f aca="false">IF(N(O136)=0,"",P136/O136)</f>
        <v>0.656405979375714</v>
      </c>
      <c r="R136" s="32" t="n">
        <f aca="false">IF(N(O136)=0,"",L136/O136-1)</f>
        <v>-0.357019962272756</v>
      </c>
      <c r="S136" s="33" t="n">
        <f aca="false">IF(OR(N136="",Q136=""),"",N136-Q136)</f>
        <v>0.107683414611488</v>
      </c>
      <c r="T136" s="38" t="n">
        <f aca="false">IF(N(D136)&gt;0,RANK(D136,D$2:D$1001)+COUNTIF(D$2:D136,D136)-1,"")</f>
        <v>355</v>
      </c>
      <c r="U136" s="40" t="n">
        <f aca="false">IF(N(D136)&gt;0,IF(D136&gt;=LR_MIN_SHARE*SUM(D$2:D$1001),F136,-1),-1)</f>
        <v>0.641192399179654</v>
      </c>
      <c r="V136" s="38" t="n">
        <f aca="false">IF(U136&lt;0,"",RANK(U136,U$2:U$1001)+COUNTIF(U$2:U136,U136)-1)</f>
        <v>115</v>
      </c>
      <c r="W136" s="38" t="n">
        <f aca="false">IF(N(L136)&gt;0,RANK(L136,L$2:L$1001)+COUNTIF(L$2:L136,L136)-1,"")</f>
        <v>368</v>
      </c>
      <c r="X136" s="40" t="n">
        <f aca="false">IF(N(L136)&gt;0,IF(L136&gt;=LR_MIN_SHARE*SUM(L$2:L$1001),N136,-1),-1)</f>
        <v>0.764089393987202</v>
      </c>
      <c r="Y136" s="38" t="n">
        <f aca="false">IF(X136&lt;0,"",RANK(X136,X$2:X$1001)+COUNTIF(X$2:X136,X136)-1)</f>
        <v>122</v>
      </c>
      <c r="AA136" s="0" t="str">
        <f aca="false">IF($A136="","",IF(COUNTIF($B$2:$B136,$B136)=1,1,""))</f>
        <v/>
      </c>
      <c r="AB136" s="0" t="str">
        <f aca="false">IF(AA136=1,SUMIF($B$2:$B$1001,$B136,$D$2:$D$1001),"")</f>
        <v/>
      </c>
      <c r="AC136" s="0" t="str">
        <f aca="false">IF(AA136=1,RANK(AB136,$AB$2:$AB$1001)+COUNTIF($AB$2:$AB136,AB136)-1,"")</f>
        <v/>
      </c>
      <c r="AD136" s="38" t="n">
        <f aca="false">IF($A136="","",COUNTIF(raw_data!$G:$G,$A136))</f>
        <v>40</v>
      </c>
      <c r="AE136" s="38" t="n">
        <f aca="false">IF($A136="","",IF(COUNTIF($A$2:$A$1001,$A136)&gt;1,1,0))</f>
        <v>0</v>
      </c>
    </row>
    <row r="137" customFormat="false" ht="15" hidden="false" customHeight="false" outlineLevel="0" collapsed="false">
      <c r="A137" s="0" t="str">
        <f aca="false">IF(code_master!$A137="","",code_master!$A137)</f>
        <v>CV0136</v>
      </c>
      <c r="B137" s="0" t="str">
        <f aca="false">IF($A137="","",code_master!$C137&amp;"")</f>
        <v>사망</v>
      </c>
      <c r="C137" s="0" t="str">
        <f aca="false">IF($A137="","",code_master!$B137&amp;"")</f>
        <v>일반사망</v>
      </c>
      <c r="D137" s="30" t="n">
        <f aca="false">IF($A137="","",SUMIFS(raw_data!$H:$H,raw_data!$A:$A,"&gt;="&amp;UY_START,raw_data!$A:$A,"&lt;="&amp;BASE_YM,raw_data!$B:$B,"&lt;="&amp;BASE_YM,raw_data!$G:$G,$A137))</f>
        <v>150252521</v>
      </c>
      <c r="E137" s="30" t="n">
        <f aca="false">IF($A137="","",(SUMIFS(raw_data!$I:$I,raw_data!$A:$A,"&gt;="&amp;UY_START,raw_data!$A:$A,"&lt;="&amp;BASE_YM,raw_data!$B:$B,"&lt;="&amp;BASE_YM,raw_data!$G:$G,$A137)+SUMIFS(raw_data!$J:$J,raw_data!$A:$A,"&gt;="&amp;UY_START,raw_data!$A:$A,"&lt;="&amp;BASE_YM,raw_data!$B:$B,"&lt;="&amp;BASE_YM,raw_data!$G:$G,$A137)))</f>
        <v>96034217</v>
      </c>
      <c r="F137" s="31" t="n">
        <f aca="false">IF(N(D137)=0,"",E137/D137)</f>
        <v>0.639152117787095</v>
      </c>
      <c r="G137" s="30" t="n">
        <f aca="false">IF($A137="","",SUMIFS(raw_data!$H:$H,raw_data!$A:$A,"&gt;="&amp;UY_START_PY,raw_data!$A:$A,"&lt;="&amp;BASE_YM_PY,raw_data!$B:$B,"&lt;="&amp;BASE_YM_PY,raw_data!$G:$G,$A137))</f>
        <v>109785728</v>
      </c>
      <c r="H137" s="30" t="n">
        <f aca="false">IF($A137="","",(SUMIFS(raw_data!$I:$I,raw_data!$A:$A,"&gt;="&amp;UY_START_PY,raw_data!$A:$A,"&lt;="&amp;BASE_YM_PY,raw_data!$B:$B,"&lt;="&amp;BASE_YM_PY,raw_data!$G:$G,$A137)+SUMIFS(raw_data!$J:$J,raw_data!$A:$A,"&gt;="&amp;UY_START_PY,raw_data!$A:$A,"&lt;="&amp;BASE_YM_PY,raw_data!$B:$B,"&lt;="&amp;BASE_YM_PY,raw_data!$G:$G,$A137)))</f>
        <v>56554676</v>
      </c>
      <c r="I137" s="31" t="n">
        <f aca="false">IF(N(G137)=0,"",H137/G137)</f>
        <v>0.515136867334887</v>
      </c>
      <c r="J137" s="32" t="n">
        <f aca="false">IF(N(G137)=0,"",D137/G137-1)</f>
        <v>0.368597938340401</v>
      </c>
      <c r="K137" s="33" t="n">
        <f aca="false">IF(OR(F137="",I137=""),"",F137-I137)</f>
        <v>0.124015250452208</v>
      </c>
      <c r="L137" s="30" t="n">
        <f aca="false">IF($A137="","",SUMIFS(raw_data!$H:$H,raw_data!$B:$B,BASE_YM,raw_data!$G:$G,$A137))</f>
        <v>56974588</v>
      </c>
      <c r="M137" s="30" t="n">
        <f aca="false">IF($A137="","",(SUMIFS(raw_data!$I:$I,raw_data!$B:$B,BASE_YM,raw_data!$G:$G,$A137)+SUMIFS(raw_data!$J:$J,raw_data!$B:$B,BASE_YM,raw_data!$G:$G,$A137)))</f>
        <v>47505738</v>
      </c>
      <c r="N137" s="31" t="n">
        <f aca="false">IF(N(L137)=0,"",M137/L137)</f>
        <v>0.833805731074352</v>
      </c>
      <c r="O137" s="30" t="n">
        <f aca="false">IF($A137="","",SUMIFS(raw_data!$H:$H,raw_data!$B:$B,BASE_YM_PY,raw_data!$G:$G,$A137))</f>
        <v>44441809</v>
      </c>
      <c r="P137" s="30" t="n">
        <f aca="false">IF($A137="","",(SUMIFS(raw_data!$I:$I,raw_data!$B:$B,BASE_YM_PY,raw_data!$G:$G,$A137)+SUMIFS(raw_data!$J:$J,raw_data!$B:$B,BASE_YM_PY,raw_data!$G:$G,$A137)))</f>
        <v>27470935</v>
      </c>
      <c r="Q137" s="31" t="n">
        <f aca="false">IF(N(O137)=0,"",P137/O137)</f>
        <v>0.618132691223258</v>
      </c>
      <c r="R137" s="32" t="n">
        <f aca="false">IF(N(O137)=0,"",L137/O137-1)</f>
        <v>0.282004249646993</v>
      </c>
      <c r="S137" s="33" t="n">
        <f aca="false">IF(OR(N137="",Q137=""),"",N137-Q137)</f>
        <v>0.215673039851094</v>
      </c>
      <c r="T137" s="38" t="n">
        <f aca="false">IF(N(D137)&gt;0,RANK(D137,D$2:D$1001)+COUNTIF(D$2:D137,D137)-1,"")</f>
        <v>25</v>
      </c>
      <c r="U137" s="40" t="n">
        <f aca="false">IF(N(D137)&gt;0,IF(D137&gt;=LR_MIN_SHARE*SUM(D$2:D$1001),F137,-1),-1)</f>
        <v>0.639152117787095</v>
      </c>
      <c r="V137" s="38" t="n">
        <f aca="false">IF(U137&lt;0,"",RANK(U137,U$2:U$1001)+COUNTIF(U$2:U137,U137)-1)</f>
        <v>116</v>
      </c>
      <c r="W137" s="38" t="n">
        <f aca="false">IF(N(L137)&gt;0,RANK(L137,L$2:L$1001)+COUNTIF(L$2:L137,L137)-1,"")</f>
        <v>28</v>
      </c>
      <c r="X137" s="40" t="n">
        <f aca="false">IF(N(L137)&gt;0,IF(L137&gt;=LR_MIN_SHARE*SUM(L$2:L$1001),N137,-1),-1)</f>
        <v>0.833805731074352</v>
      </c>
      <c r="Y137" s="38" t="n">
        <f aca="false">IF(X137&lt;0,"",RANK(X137,X$2:X$1001)+COUNTIF(X$2:X137,X137)-1)</f>
        <v>90</v>
      </c>
      <c r="AA137" s="0" t="str">
        <f aca="false">IF($A137="","",IF(COUNTIF($B$2:$B137,$B137)=1,1,""))</f>
        <v/>
      </c>
      <c r="AB137" s="0" t="str">
        <f aca="false">IF(AA137=1,SUMIF($B$2:$B$1001,$B137,$D$2:$D$1001),"")</f>
        <v/>
      </c>
      <c r="AC137" s="0" t="str">
        <f aca="false">IF(AA137=1,RANK(AB137,$AB$2:$AB$1001)+COUNTIF($AB$2:$AB137,AB137)-1,"")</f>
        <v/>
      </c>
      <c r="AD137" s="38" t="n">
        <f aca="false">IF($A137="","",COUNTIF(raw_data!$G:$G,$A137))</f>
        <v>40</v>
      </c>
      <c r="AE137" s="38" t="n">
        <f aca="false">IF($A137="","",IF(COUNTIF($A$2:$A$1001,$A137)&gt;1,1,0))</f>
        <v>0</v>
      </c>
    </row>
    <row r="138" customFormat="false" ht="15" hidden="false" customHeight="false" outlineLevel="0" collapsed="false">
      <c r="A138" s="0" t="str">
        <f aca="false">IF(code_master!$A138="","",code_master!$A138)</f>
        <v>CV0137</v>
      </c>
      <c r="B138" s="0" t="str">
        <f aca="false">IF($A138="","",code_master!$C138&amp;"")</f>
        <v>치아</v>
      </c>
      <c r="C138" s="0" t="str">
        <f aca="false">IF($A138="","",code_master!$B138&amp;"")</f>
        <v>보철치료비(갱신형)</v>
      </c>
      <c r="D138" s="30" t="n">
        <f aca="false">IF($A138="","",SUMIFS(raw_data!$H:$H,raw_data!$A:$A,"&gt;="&amp;UY_START,raw_data!$A:$A,"&lt;="&amp;BASE_YM,raw_data!$B:$B,"&lt;="&amp;BASE_YM,raw_data!$G:$G,$A138))</f>
        <v>61668023</v>
      </c>
      <c r="E138" s="30" t="n">
        <f aca="false">IF($A138="","",(SUMIFS(raw_data!$I:$I,raw_data!$A:$A,"&gt;="&amp;UY_START,raw_data!$A:$A,"&lt;="&amp;BASE_YM,raw_data!$B:$B,"&lt;="&amp;BASE_YM,raw_data!$G:$G,$A138)+SUMIFS(raw_data!$J:$J,raw_data!$A:$A,"&gt;="&amp;UY_START,raw_data!$A:$A,"&lt;="&amp;BASE_YM,raw_data!$B:$B,"&lt;="&amp;BASE_YM,raw_data!$G:$G,$A138)))</f>
        <v>33642050</v>
      </c>
      <c r="F138" s="31" t="n">
        <f aca="false">IF(N(D138)=0,"",E138/D138)</f>
        <v>0.545534757940919</v>
      </c>
      <c r="G138" s="30" t="n">
        <f aca="false">IF($A138="","",SUMIFS(raw_data!$H:$H,raw_data!$A:$A,"&gt;="&amp;UY_START_PY,raw_data!$A:$A,"&lt;="&amp;BASE_YM_PY,raw_data!$B:$B,"&lt;="&amp;BASE_YM_PY,raw_data!$G:$G,$A138))</f>
        <v>59874289</v>
      </c>
      <c r="H138" s="30" t="n">
        <f aca="false">IF($A138="","",(SUMIFS(raw_data!$I:$I,raw_data!$A:$A,"&gt;="&amp;UY_START_PY,raw_data!$A:$A,"&lt;="&amp;BASE_YM_PY,raw_data!$B:$B,"&lt;="&amp;BASE_YM_PY,raw_data!$G:$G,$A138)+SUMIFS(raw_data!$J:$J,raw_data!$A:$A,"&gt;="&amp;UY_START_PY,raw_data!$A:$A,"&lt;="&amp;BASE_YM_PY,raw_data!$B:$B,"&lt;="&amp;BASE_YM_PY,raw_data!$G:$G,$A138)))</f>
        <v>28984308</v>
      </c>
      <c r="I138" s="31" t="n">
        <f aca="false">IF(N(G138)=0,"",H138/G138)</f>
        <v>0.48408604902181</v>
      </c>
      <c r="J138" s="32" t="n">
        <f aca="false">IF(N(G138)=0,"",D138/G138-1)</f>
        <v>0.0299583348705819</v>
      </c>
      <c r="K138" s="33" t="n">
        <f aca="false">IF(OR(F138="",I138=""),"",F138-I138)</f>
        <v>0.0614487089191089</v>
      </c>
      <c r="L138" s="30" t="n">
        <f aca="false">IF($A138="","",SUMIFS(raw_data!$H:$H,raw_data!$B:$B,BASE_YM,raw_data!$G:$G,$A138))</f>
        <v>24521738</v>
      </c>
      <c r="M138" s="30" t="n">
        <f aca="false">IF($A138="","",(SUMIFS(raw_data!$I:$I,raw_data!$B:$B,BASE_YM,raw_data!$G:$G,$A138)+SUMIFS(raw_data!$J:$J,raw_data!$B:$B,BASE_YM,raw_data!$G:$G,$A138)))</f>
        <v>12076517</v>
      </c>
      <c r="N138" s="31" t="n">
        <f aca="false">IF(N(L138)=0,"",M138/L138)</f>
        <v>0.49248209894421</v>
      </c>
      <c r="O138" s="30" t="n">
        <f aca="false">IF($A138="","",SUMIFS(raw_data!$H:$H,raw_data!$B:$B,BASE_YM_PY,raw_data!$G:$G,$A138))</f>
        <v>24547048</v>
      </c>
      <c r="P138" s="30" t="n">
        <f aca="false">IF($A138="","",(SUMIFS(raw_data!$I:$I,raw_data!$B:$B,BASE_YM_PY,raw_data!$G:$G,$A138)+SUMIFS(raw_data!$J:$J,raw_data!$B:$B,BASE_YM_PY,raw_data!$G:$G,$A138)))</f>
        <v>16316553</v>
      </c>
      <c r="Q138" s="31" t="n">
        <f aca="false">IF(N(O138)=0,"",P138/O138)</f>
        <v>0.664705303871977</v>
      </c>
      <c r="R138" s="32" t="n">
        <f aca="false">IF(N(O138)=0,"",L138/O138-1)</f>
        <v>-0.00103108121188344</v>
      </c>
      <c r="S138" s="33" t="n">
        <f aca="false">IF(OR(N138="",Q138=""),"",N138-Q138)</f>
        <v>-0.172223204927767</v>
      </c>
      <c r="T138" s="38" t="n">
        <f aca="false">IF(N(D138)&gt;0,RANK(D138,D$2:D$1001)+COUNTIF(D$2:D138,D138)-1,"")</f>
        <v>91</v>
      </c>
      <c r="U138" s="40" t="n">
        <f aca="false">IF(N(D138)&gt;0,IF(D138&gt;=LR_MIN_SHARE*SUM(D$2:D$1001),F138,-1),-1)</f>
        <v>0.545534757940919</v>
      </c>
      <c r="V138" s="38" t="n">
        <f aca="false">IF(U138&lt;0,"",RANK(U138,U$2:U$1001)+COUNTIF(U$2:U138,U138)-1)</f>
        <v>185</v>
      </c>
      <c r="W138" s="38" t="n">
        <f aca="false">IF(N(L138)&gt;0,RANK(L138,L$2:L$1001)+COUNTIF(L$2:L138,L138)-1,"")</f>
        <v>89</v>
      </c>
      <c r="X138" s="40" t="n">
        <f aca="false">IF(N(L138)&gt;0,IF(L138&gt;=LR_MIN_SHARE*SUM(L$2:L$1001),N138,-1),-1)</f>
        <v>0.49248209894421</v>
      </c>
      <c r="Y138" s="38" t="n">
        <f aca="false">IF(X138&lt;0,"",RANK(X138,X$2:X$1001)+COUNTIF(X$2:X138,X138)-1)</f>
        <v>285</v>
      </c>
      <c r="AA138" s="0" t="str">
        <f aca="false">IF($A138="","",IF(COUNTIF($B$2:$B138,$B138)=1,1,""))</f>
        <v/>
      </c>
      <c r="AB138" s="0" t="str">
        <f aca="false">IF(AA138=1,SUMIF($B$2:$B$1001,$B138,$D$2:$D$1001),"")</f>
        <v/>
      </c>
      <c r="AC138" s="0" t="str">
        <f aca="false">IF(AA138=1,RANK(AB138,$AB$2:$AB$1001)+COUNTIF($AB$2:$AB138,AB138)-1,"")</f>
        <v/>
      </c>
      <c r="AD138" s="38" t="n">
        <f aca="false">IF($A138="","",COUNTIF(raw_data!$G:$G,$A138))</f>
        <v>40</v>
      </c>
      <c r="AE138" s="38" t="n">
        <f aca="false">IF($A138="","",IF(COUNTIF($A$2:$A$1001,$A138)&gt;1,1,0))</f>
        <v>0</v>
      </c>
    </row>
    <row r="139" customFormat="false" ht="15" hidden="false" customHeight="false" outlineLevel="0" collapsed="false">
      <c r="A139" s="0" t="str">
        <f aca="false">IF(code_master!$A139="","",code_master!$A139)</f>
        <v>CV0138</v>
      </c>
      <c r="B139" s="0" t="str">
        <f aca="false">IF($A139="","",code_master!$C139&amp;"")</f>
        <v>뇌혈관</v>
      </c>
      <c r="C139" s="0" t="str">
        <f aca="false">IF($A139="","",code_master!$B139&amp;"")</f>
        <v>뇌출혈진단비</v>
      </c>
      <c r="D139" s="30" t="n">
        <f aca="false">IF($A139="","",SUMIFS(raw_data!$H:$H,raw_data!$A:$A,"&gt;="&amp;UY_START,raw_data!$A:$A,"&lt;="&amp;BASE_YM,raw_data!$B:$B,"&lt;="&amp;BASE_YM,raw_data!$G:$G,$A139))</f>
        <v>15635839</v>
      </c>
      <c r="E139" s="30" t="n">
        <f aca="false">IF($A139="","",(SUMIFS(raw_data!$I:$I,raw_data!$A:$A,"&gt;="&amp;UY_START,raw_data!$A:$A,"&lt;="&amp;BASE_YM,raw_data!$B:$B,"&lt;="&amp;BASE_YM,raw_data!$G:$G,$A139)+SUMIFS(raw_data!$J:$J,raw_data!$A:$A,"&gt;="&amp;UY_START,raw_data!$A:$A,"&lt;="&amp;BASE_YM,raw_data!$B:$B,"&lt;="&amp;BASE_YM,raw_data!$G:$G,$A139)))</f>
        <v>8139499</v>
      </c>
      <c r="F139" s="31" t="n">
        <f aca="false">IF(N(D139)=0,"",E139/D139)</f>
        <v>0.520566820878624</v>
      </c>
      <c r="G139" s="30" t="n">
        <f aca="false">IF($A139="","",SUMIFS(raw_data!$H:$H,raw_data!$A:$A,"&gt;="&amp;UY_START_PY,raw_data!$A:$A,"&lt;="&amp;BASE_YM_PY,raw_data!$B:$B,"&lt;="&amp;BASE_YM_PY,raw_data!$G:$G,$A139))</f>
        <v>12597486</v>
      </c>
      <c r="H139" s="30" t="n">
        <f aca="false">IF($A139="","",(SUMIFS(raw_data!$I:$I,raw_data!$A:$A,"&gt;="&amp;UY_START_PY,raw_data!$A:$A,"&lt;="&amp;BASE_YM_PY,raw_data!$B:$B,"&lt;="&amp;BASE_YM_PY,raw_data!$G:$G,$A139)+SUMIFS(raw_data!$J:$J,raw_data!$A:$A,"&gt;="&amp;UY_START_PY,raw_data!$A:$A,"&lt;="&amp;BASE_YM_PY,raw_data!$B:$B,"&lt;="&amp;BASE_YM_PY,raw_data!$G:$G,$A139)))</f>
        <v>6661353</v>
      </c>
      <c r="I139" s="31" t="n">
        <f aca="false">IF(N(G139)=0,"",H139/G139)</f>
        <v>0.528784314584672</v>
      </c>
      <c r="J139" s="32" t="n">
        <f aca="false">IF(N(G139)=0,"",D139/G139-1)</f>
        <v>0.241187249582972</v>
      </c>
      <c r="K139" s="33" t="n">
        <f aca="false">IF(OR(F139="",I139=""),"",F139-I139)</f>
        <v>-0.00821749370604807</v>
      </c>
      <c r="L139" s="30" t="n">
        <f aca="false">IF($A139="","",SUMIFS(raw_data!$H:$H,raw_data!$B:$B,BASE_YM,raw_data!$G:$G,$A139))</f>
        <v>6326563</v>
      </c>
      <c r="M139" s="30" t="n">
        <f aca="false">IF($A139="","",(SUMIFS(raw_data!$I:$I,raw_data!$B:$B,BASE_YM,raw_data!$G:$G,$A139)+SUMIFS(raw_data!$J:$J,raw_data!$B:$B,BASE_YM,raw_data!$G:$G,$A139)))</f>
        <v>3593496</v>
      </c>
      <c r="N139" s="31" t="n">
        <f aca="false">IF(N(L139)=0,"",M139/L139)</f>
        <v>0.568001298651416</v>
      </c>
      <c r="O139" s="30" t="n">
        <f aca="false">IF($A139="","",SUMIFS(raw_data!$H:$H,raw_data!$B:$B,BASE_YM_PY,raw_data!$G:$G,$A139))</f>
        <v>5338092</v>
      </c>
      <c r="P139" s="30" t="n">
        <f aca="false">IF($A139="","",(SUMIFS(raw_data!$I:$I,raw_data!$B:$B,BASE_YM_PY,raw_data!$G:$G,$A139)+SUMIFS(raw_data!$J:$J,raw_data!$B:$B,BASE_YM_PY,raw_data!$G:$G,$A139)))</f>
        <v>3357006</v>
      </c>
      <c r="Q139" s="31" t="n">
        <f aca="false">IF(N(O139)=0,"",P139/O139)</f>
        <v>0.628877509042557</v>
      </c>
      <c r="R139" s="32" t="n">
        <f aca="false">IF(N(O139)=0,"",L139/O139-1)</f>
        <v>0.185173091808834</v>
      </c>
      <c r="S139" s="33" t="n">
        <f aca="false">IF(OR(N139="",Q139=""),"",N139-Q139)</f>
        <v>-0.0608762103911406</v>
      </c>
      <c r="T139" s="38" t="n">
        <f aca="false">IF(N(D139)&gt;0,RANK(D139,D$2:D$1001)+COUNTIF(D$2:D139,D139)-1,"")</f>
        <v>303</v>
      </c>
      <c r="U139" s="40" t="n">
        <f aca="false">IF(N(D139)&gt;0,IF(D139&gt;=LR_MIN_SHARE*SUM(D$2:D$1001),F139,-1),-1)</f>
        <v>0.520566820878624</v>
      </c>
      <c r="V139" s="38" t="n">
        <f aca="false">IF(U139&lt;0,"",RANK(U139,U$2:U$1001)+COUNTIF(U$2:U139,U139)-1)</f>
        <v>205</v>
      </c>
      <c r="W139" s="38" t="n">
        <f aca="false">IF(N(L139)&gt;0,RANK(L139,L$2:L$1001)+COUNTIF(L$2:L139,L139)-1,"")</f>
        <v>299</v>
      </c>
      <c r="X139" s="40" t="n">
        <f aca="false">IF(N(L139)&gt;0,IF(L139&gt;=LR_MIN_SHARE*SUM(L$2:L$1001),N139,-1),-1)</f>
        <v>0.568001298651416</v>
      </c>
      <c r="Y139" s="38" t="n">
        <f aca="false">IF(X139&lt;0,"",RANK(X139,X$2:X$1001)+COUNTIF(X$2:X139,X139)-1)</f>
        <v>234</v>
      </c>
      <c r="AA139" s="0" t="str">
        <f aca="false">IF($A139="","",IF(COUNTIF($B$2:$B139,$B139)=1,1,""))</f>
        <v/>
      </c>
      <c r="AB139" s="0" t="str">
        <f aca="false">IF(AA139=1,SUMIF($B$2:$B$1001,$B139,$D$2:$D$1001),"")</f>
        <v/>
      </c>
      <c r="AC139" s="0" t="str">
        <f aca="false">IF(AA139=1,RANK(AB139,$AB$2:$AB$1001)+COUNTIF($AB$2:$AB139,AB139)-1,"")</f>
        <v/>
      </c>
      <c r="AD139" s="38" t="n">
        <f aca="false">IF($A139="","",COUNTIF(raw_data!$G:$G,$A139))</f>
        <v>40</v>
      </c>
      <c r="AE139" s="38" t="n">
        <f aca="false">IF($A139="","",IF(COUNTIF($A$2:$A$1001,$A139)&gt;1,1,0))</f>
        <v>0</v>
      </c>
    </row>
    <row r="140" customFormat="false" ht="15" hidden="false" customHeight="false" outlineLevel="0" collapsed="false">
      <c r="A140" s="0" t="str">
        <f aca="false">IF(code_master!$A140="","",code_master!$A140)</f>
        <v>CV0139</v>
      </c>
      <c r="B140" s="0" t="str">
        <f aca="false">IF($A140="","",code_master!$C140&amp;"")</f>
        <v>상해</v>
      </c>
      <c r="C140" s="0" t="str">
        <f aca="false">IF($A140="","",code_master!$B140&amp;"")</f>
        <v>골절진단비(비갱신형)</v>
      </c>
      <c r="D140" s="30" t="n">
        <f aca="false">IF($A140="","",SUMIFS(raw_data!$H:$H,raw_data!$A:$A,"&gt;="&amp;UY_START,raw_data!$A:$A,"&lt;="&amp;BASE_YM,raw_data!$B:$B,"&lt;="&amp;BASE_YM,raw_data!$G:$G,$A140))</f>
        <v>50035639</v>
      </c>
      <c r="E140" s="30" t="n">
        <f aca="false">IF($A140="","",(SUMIFS(raw_data!$I:$I,raw_data!$A:$A,"&gt;="&amp;UY_START,raw_data!$A:$A,"&lt;="&amp;BASE_YM,raw_data!$B:$B,"&lt;="&amp;BASE_YM,raw_data!$G:$G,$A140)+SUMIFS(raw_data!$J:$J,raw_data!$A:$A,"&gt;="&amp;UY_START,raw_data!$A:$A,"&lt;="&amp;BASE_YM,raw_data!$B:$B,"&lt;="&amp;BASE_YM,raw_data!$G:$G,$A140)))</f>
        <v>25567722</v>
      </c>
      <c r="F140" s="31" t="n">
        <f aca="false">IF(N(D140)=0,"",E140/D140)</f>
        <v>0.510990216393559</v>
      </c>
      <c r="G140" s="30" t="n">
        <f aca="false">IF($A140="","",SUMIFS(raw_data!$H:$H,raw_data!$A:$A,"&gt;="&amp;UY_START_PY,raw_data!$A:$A,"&lt;="&amp;BASE_YM_PY,raw_data!$B:$B,"&lt;="&amp;BASE_YM_PY,raw_data!$G:$G,$A140))</f>
        <v>44144156</v>
      </c>
      <c r="H140" s="30" t="n">
        <f aca="false">IF($A140="","",(SUMIFS(raw_data!$I:$I,raw_data!$A:$A,"&gt;="&amp;UY_START_PY,raw_data!$A:$A,"&lt;="&amp;BASE_YM_PY,raw_data!$B:$B,"&lt;="&amp;BASE_YM_PY,raw_data!$G:$G,$A140)+SUMIFS(raw_data!$J:$J,raw_data!$A:$A,"&gt;="&amp;UY_START_PY,raw_data!$A:$A,"&lt;="&amp;BASE_YM_PY,raw_data!$B:$B,"&lt;="&amp;BASE_YM_PY,raw_data!$G:$G,$A140)))</f>
        <v>20663922</v>
      </c>
      <c r="I140" s="31" t="n">
        <f aca="false">IF(N(G140)=0,"",H140/G140)</f>
        <v>0.468100964485537</v>
      </c>
      <c r="J140" s="32" t="n">
        <f aca="false">IF(N(G140)=0,"",D140/G140-1)</f>
        <v>0.133460089258474</v>
      </c>
      <c r="K140" s="33" t="n">
        <f aca="false">IF(OR(F140="",I140=""),"",F140-I140)</f>
        <v>0.0428892519080221</v>
      </c>
      <c r="L140" s="30" t="n">
        <f aca="false">IF($A140="","",SUMIFS(raw_data!$H:$H,raw_data!$B:$B,BASE_YM,raw_data!$G:$G,$A140))</f>
        <v>19426618</v>
      </c>
      <c r="M140" s="30" t="n">
        <f aca="false">IF($A140="","",(SUMIFS(raw_data!$I:$I,raw_data!$B:$B,BASE_YM,raw_data!$G:$G,$A140)+SUMIFS(raw_data!$J:$J,raw_data!$B:$B,BASE_YM,raw_data!$G:$G,$A140)))</f>
        <v>11636271</v>
      </c>
      <c r="N140" s="31" t="n">
        <f aca="false">IF(N(L140)=0,"",M140/L140)</f>
        <v>0.598985937747888</v>
      </c>
      <c r="O140" s="30" t="n">
        <f aca="false">IF($A140="","",SUMIFS(raw_data!$H:$H,raw_data!$B:$B,BASE_YM_PY,raw_data!$G:$G,$A140))</f>
        <v>18248676</v>
      </c>
      <c r="P140" s="30" t="n">
        <f aca="false">IF($A140="","",(SUMIFS(raw_data!$I:$I,raw_data!$B:$B,BASE_YM_PY,raw_data!$G:$G,$A140)+SUMIFS(raw_data!$J:$J,raw_data!$B:$B,BASE_YM_PY,raw_data!$G:$G,$A140)))</f>
        <v>8668961</v>
      </c>
      <c r="Q140" s="31" t="n">
        <f aca="false">IF(N(O140)=0,"",P140/O140)</f>
        <v>0.475046025256846</v>
      </c>
      <c r="R140" s="32" t="n">
        <f aca="false">IF(N(O140)=0,"",L140/O140-1)</f>
        <v>0.0645494500532531</v>
      </c>
      <c r="S140" s="33" t="n">
        <f aca="false">IF(OR(N140="",Q140=""),"",N140-Q140)</f>
        <v>0.123939912491042</v>
      </c>
      <c r="T140" s="38" t="n">
        <f aca="false">IF(N(D140)&gt;0,RANK(D140,D$2:D$1001)+COUNTIF(D$2:D140,D140)-1,"")</f>
        <v>107</v>
      </c>
      <c r="U140" s="40" t="n">
        <f aca="false">IF(N(D140)&gt;0,IF(D140&gt;=LR_MIN_SHARE*SUM(D$2:D$1001),F140,-1),-1)</f>
        <v>0.510990216393559</v>
      </c>
      <c r="V140" s="38" t="n">
        <f aca="false">IF(U140&lt;0,"",RANK(U140,U$2:U$1001)+COUNTIF(U$2:U140,U140)-1)</f>
        <v>218</v>
      </c>
      <c r="W140" s="38" t="n">
        <f aca="false">IF(N(L140)&gt;0,RANK(L140,L$2:L$1001)+COUNTIF(L$2:L140,L140)-1,"")</f>
        <v>113</v>
      </c>
      <c r="X140" s="40" t="n">
        <f aca="false">IF(N(L140)&gt;0,IF(L140&gt;=LR_MIN_SHARE*SUM(L$2:L$1001),N140,-1),-1)</f>
        <v>0.598985937747888</v>
      </c>
      <c r="Y140" s="38" t="n">
        <f aca="false">IF(X140&lt;0,"",RANK(X140,X$2:X$1001)+COUNTIF(X$2:X140,X140)-1)</f>
        <v>215</v>
      </c>
      <c r="AA140" s="0" t="str">
        <f aca="false">IF($A140="","",IF(COUNTIF($B$2:$B140,$B140)=1,1,""))</f>
        <v/>
      </c>
      <c r="AB140" s="0" t="str">
        <f aca="false">IF(AA140=1,SUMIF($B$2:$B$1001,$B140,$D$2:$D$1001),"")</f>
        <v/>
      </c>
      <c r="AC140" s="0" t="str">
        <f aca="false">IF(AA140=1,RANK(AB140,$AB$2:$AB$1001)+COUNTIF($AB$2:$AB140,AB140)-1,"")</f>
        <v/>
      </c>
      <c r="AD140" s="38" t="n">
        <f aca="false">IF($A140="","",COUNTIF(raw_data!$G:$G,$A140))</f>
        <v>40</v>
      </c>
      <c r="AE140" s="38" t="n">
        <f aca="false">IF($A140="","",IF(COUNTIF($A$2:$A$1001,$A140)&gt;1,1,0))</f>
        <v>0</v>
      </c>
    </row>
    <row r="141" customFormat="false" ht="15" hidden="false" customHeight="false" outlineLevel="0" collapsed="false">
      <c r="A141" s="0" t="str">
        <f aca="false">IF(code_master!$A141="","",code_master!$A141)</f>
        <v>CV0140</v>
      </c>
      <c r="B141" s="0" t="str">
        <f aca="false">IF($A141="","",code_master!$C141&amp;"")</f>
        <v>사망</v>
      </c>
      <c r="C141" s="0" t="str">
        <f aca="false">IF($A141="","",code_master!$B141&amp;"")</f>
        <v>재해사망(간편)</v>
      </c>
      <c r="D141" s="30" t="n">
        <f aca="false">IF($A141="","",SUMIFS(raw_data!$H:$H,raw_data!$A:$A,"&gt;="&amp;UY_START,raw_data!$A:$A,"&lt;="&amp;BASE_YM,raw_data!$B:$B,"&lt;="&amp;BASE_YM,raw_data!$G:$G,$A141))</f>
        <v>211193862</v>
      </c>
      <c r="E141" s="30" t="n">
        <f aca="false">IF($A141="","",(SUMIFS(raw_data!$I:$I,raw_data!$A:$A,"&gt;="&amp;UY_START,raw_data!$A:$A,"&lt;="&amp;BASE_YM,raw_data!$B:$B,"&lt;="&amp;BASE_YM,raw_data!$G:$G,$A141)+SUMIFS(raw_data!$J:$J,raw_data!$A:$A,"&gt;="&amp;UY_START,raw_data!$A:$A,"&lt;="&amp;BASE_YM,raw_data!$B:$B,"&lt;="&amp;BASE_YM,raw_data!$G:$G,$A141)))</f>
        <v>83305377</v>
      </c>
      <c r="F141" s="31" t="n">
        <f aca="false">IF(N(D141)=0,"",E141/D141)</f>
        <v>0.394449801765546</v>
      </c>
      <c r="G141" s="30" t="n">
        <f aca="false">IF($A141="","",SUMIFS(raw_data!$H:$H,raw_data!$A:$A,"&gt;="&amp;UY_START_PY,raw_data!$A:$A,"&lt;="&amp;BASE_YM_PY,raw_data!$B:$B,"&lt;="&amp;BASE_YM_PY,raw_data!$G:$G,$A141))</f>
        <v>182016675</v>
      </c>
      <c r="H141" s="30" t="n">
        <f aca="false">IF($A141="","",(SUMIFS(raw_data!$I:$I,raw_data!$A:$A,"&gt;="&amp;UY_START_PY,raw_data!$A:$A,"&lt;="&amp;BASE_YM_PY,raw_data!$B:$B,"&lt;="&amp;BASE_YM_PY,raw_data!$G:$G,$A141)+SUMIFS(raw_data!$J:$J,raw_data!$A:$A,"&gt;="&amp;UY_START_PY,raw_data!$A:$A,"&lt;="&amp;BASE_YM_PY,raw_data!$B:$B,"&lt;="&amp;BASE_YM_PY,raw_data!$G:$G,$A141)))</f>
        <v>80373952</v>
      </c>
      <c r="I141" s="31" t="n">
        <f aca="false">IF(N(G141)=0,"",H141/G141)</f>
        <v>0.441574663420261</v>
      </c>
      <c r="J141" s="32" t="n">
        <f aca="false">IF(N(G141)=0,"",D141/G141-1)</f>
        <v>0.160299527502082</v>
      </c>
      <c r="K141" s="33" t="n">
        <f aca="false">IF(OR(F141="",I141=""),"",F141-I141)</f>
        <v>-0.0471248616547152</v>
      </c>
      <c r="L141" s="30" t="n">
        <f aca="false">IF($A141="","",SUMIFS(raw_data!$H:$H,raw_data!$B:$B,BASE_YM,raw_data!$G:$G,$A141))</f>
        <v>79962287</v>
      </c>
      <c r="M141" s="30" t="n">
        <f aca="false">IF($A141="","",(SUMIFS(raw_data!$I:$I,raw_data!$B:$B,BASE_YM,raw_data!$G:$G,$A141)+SUMIFS(raw_data!$J:$J,raw_data!$B:$B,BASE_YM,raw_data!$G:$G,$A141)))</f>
        <v>40645826</v>
      </c>
      <c r="N141" s="31" t="n">
        <f aca="false">IF(N(L141)=0,"",M141/L141)</f>
        <v>0.508312449842762</v>
      </c>
      <c r="O141" s="30" t="n">
        <f aca="false">IF($A141="","",SUMIFS(raw_data!$H:$H,raw_data!$B:$B,BASE_YM_PY,raw_data!$G:$G,$A141))</f>
        <v>73483987</v>
      </c>
      <c r="P141" s="30" t="n">
        <f aca="false">IF($A141="","",(SUMIFS(raw_data!$I:$I,raw_data!$B:$B,BASE_YM_PY,raw_data!$G:$G,$A141)+SUMIFS(raw_data!$J:$J,raw_data!$B:$B,BASE_YM_PY,raw_data!$G:$G,$A141)))</f>
        <v>39741558</v>
      </c>
      <c r="Q141" s="31" t="n">
        <f aca="false">IF(N(O141)=0,"",P141/O141)</f>
        <v>0.540819294413081</v>
      </c>
      <c r="R141" s="32" t="n">
        <f aca="false">IF(N(O141)=0,"",L141/O141-1)</f>
        <v>0.0881593427966831</v>
      </c>
      <c r="S141" s="33" t="n">
        <f aca="false">IF(OR(N141="",Q141=""),"",N141-Q141)</f>
        <v>-0.0325068445703193</v>
      </c>
      <c r="T141" s="38" t="n">
        <f aca="false">IF(N(D141)&gt;0,RANK(D141,D$2:D$1001)+COUNTIF(D$2:D141,D141)-1,"")</f>
        <v>13</v>
      </c>
      <c r="U141" s="40" t="n">
        <f aca="false">IF(N(D141)&gt;0,IF(D141&gt;=LR_MIN_SHARE*SUM(D$2:D$1001),F141,-1),-1)</f>
        <v>0.394449801765546</v>
      </c>
      <c r="V141" s="38" t="n">
        <f aca="false">IF(U141&lt;0,"",RANK(U141,U$2:U$1001)+COUNTIF(U$2:U141,U141)-1)</f>
        <v>299</v>
      </c>
      <c r="W141" s="38" t="n">
        <f aca="false">IF(N(L141)&gt;0,RANK(L141,L$2:L$1001)+COUNTIF(L$2:L141,L141)-1,"")</f>
        <v>14</v>
      </c>
      <c r="X141" s="40" t="n">
        <f aca="false">IF(N(L141)&gt;0,IF(L141&gt;=LR_MIN_SHARE*SUM(L$2:L$1001),N141,-1),-1)</f>
        <v>0.508312449842762</v>
      </c>
      <c r="Y141" s="38" t="n">
        <f aca="false">IF(X141&lt;0,"",RANK(X141,X$2:X$1001)+COUNTIF(X$2:X141,X141)-1)</f>
        <v>274</v>
      </c>
      <c r="AA141" s="0" t="str">
        <f aca="false">IF($A141="","",IF(COUNTIF($B$2:$B141,$B141)=1,1,""))</f>
        <v/>
      </c>
      <c r="AB141" s="0" t="str">
        <f aca="false">IF(AA141=1,SUMIF($B$2:$B$1001,$B141,$D$2:$D$1001),"")</f>
        <v/>
      </c>
      <c r="AC141" s="0" t="str">
        <f aca="false">IF(AA141=1,RANK(AB141,$AB$2:$AB$1001)+COUNTIF($AB$2:$AB141,AB141)-1,"")</f>
        <v/>
      </c>
      <c r="AD141" s="38" t="n">
        <f aca="false">IF($A141="","",COUNTIF(raw_data!$G:$G,$A141))</f>
        <v>40</v>
      </c>
      <c r="AE141" s="38" t="n">
        <f aca="false">IF($A141="","",IF(COUNTIF($A$2:$A$1001,$A141)&gt;1,1,0))</f>
        <v>0</v>
      </c>
    </row>
    <row r="142" customFormat="false" ht="15" hidden="false" customHeight="false" outlineLevel="0" collapsed="false">
      <c r="A142" s="0" t="str">
        <f aca="false">IF(code_master!$A142="","",code_master!$A142)</f>
        <v>CV0141</v>
      </c>
      <c r="B142" s="0" t="str">
        <f aca="false">IF($A142="","",code_master!$C142&amp;"")</f>
        <v>심장</v>
      </c>
      <c r="C142" s="0" t="str">
        <f aca="false">IF($A142="","",code_master!$B142&amp;"")</f>
        <v>심혈관질환진단비(비갱신형)</v>
      </c>
      <c r="D142" s="30" t="n">
        <f aca="false">IF($A142="","",SUMIFS(raw_data!$H:$H,raw_data!$A:$A,"&gt;="&amp;UY_START,raw_data!$A:$A,"&lt;="&amp;BASE_YM,raw_data!$B:$B,"&lt;="&amp;BASE_YM,raw_data!$G:$G,$A142))</f>
        <v>224383715</v>
      </c>
      <c r="E142" s="30" t="n">
        <f aca="false">IF($A142="","",(SUMIFS(raw_data!$I:$I,raw_data!$A:$A,"&gt;="&amp;UY_START,raw_data!$A:$A,"&lt;="&amp;BASE_YM,raw_data!$B:$B,"&lt;="&amp;BASE_YM,raw_data!$G:$G,$A142)+SUMIFS(raw_data!$J:$J,raw_data!$A:$A,"&gt;="&amp;UY_START,raw_data!$A:$A,"&lt;="&amp;BASE_YM,raw_data!$B:$B,"&lt;="&amp;BASE_YM,raw_data!$G:$G,$A142)))</f>
        <v>90789395</v>
      </c>
      <c r="F142" s="31" t="n">
        <f aca="false">IF(N(D142)=0,"",E142/D142)</f>
        <v>0.40461668530624</v>
      </c>
      <c r="G142" s="30" t="n">
        <f aca="false">IF($A142="","",SUMIFS(raw_data!$H:$H,raw_data!$A:$A,"&gt;="&amp;UY_START_PY,raw_data!$A:$A,"&lt;="&amp;BASE_YM_PY,raw_data!$B:$B,"&lt;="&amp;BASE_YM_PY,raw_data!$G:$G,$A142))</f>
        <v>183708829</v>
      </c>
      <c r="H142" s="30" t="n">
        <f aca="false">IF($A142="","",(SUMIFS(raw_data!$I:$I,raw_data!$A:$A,"&gt;="&amp;UY_START_PY,raw_data!$A:$A,"&lt;="&amp;BASE_YM_PY,raw_data!$B:$B,"&lt;="&amp;BASE_YM_PY,raw_data!$G:$G,$A142)+SUMIFS(raw_data!$J:$J,raw_data!$A:$A,"&gt;="&amp;UY_START_PY,raw_data!$A:$A,"&lt;="&amp;BASE_YM_PY,raw_data!$B:$B,"&lt;="&amp;BASE_YM_PY,raw_data!$G:$G,$A142)))</f>
        <v>88513302</v>
      </c>
      <c r="I142" s="31" t="n">
        <f aca="false">IF(N(G142)=0,"",H142/G142)</f>
        <v>0.481812999853154</v>
      </c>
      <c r="J142" s="32" t="n">
        <f aca="false">IF(N(G142)=0,"",D142/G142-1)</f>
        <v>0.221409532799319</v>
      </c>
      <c r="K142" s="33" t="n">
        <f aca="false">IF(OR(F142="",I142=""),"",F142-I142)</f>
        <v>-0.0771963145469137</v>
      </c>
      <c r="L142" s="30" t="n">
        <f aca="false">IF($A142="","",SUMIFS(raw_data!$H:$H,raw_data!$B:$B,BASE_YM,raw_data!$G:$G,$A142))</f>
        <v>89432112</v>
      </c>
      <c r="M142" s="30" t="n">
        <f aca="false">IF($A142="","",(SUMIFS(raw_data!$I:$I,raw_data!$B:$B,BASE_YM,raw_data!$G:$G,$A142)+SUMIFS(raw_data!$J:$J,raw_data!$B:$B,BASE_YM,raw_data!$G:$G,$A142)))</f>
        <v>45034081</v>
      </c>
      <c r="N142" s="31" t="n">
        <f aca="false">IF(N(L142)=0,"",M142/L142)</f>
        <v>0.503556049308105</v>
      </c>
      <c r="O142" s="30" t="n">
        <f aca="false">IF($A142="","",SUMIFS(raw_data!$H:$H,raw_data!$B:$B,BASE_YM_PY,raw_data!$G:$G,$A142))</f>
        <v>75748393</v>
      </c>
      <c r="P142" s="30" t="n">
        <f aca="false">IF($A142="","",(SUMIFS(raw_data!$I:$I,raw_data!$B:$B,BASE_YM_PY,raw_data!$G:$G,$A142)+SUMIFS(raw_data!$J:$J,raw_data!$B:$B,BASE_YM_PY,raw_data!$G:$G,$A142)))</f>
        <v>39302945</v>
      </c>
      <c r="Q142" s="31" t="n">
        <f aca="false">IF(N(O142)=0,"",P142/O142)</f>
        <v>0.518861766479983</v>
      </c>
      <c r="R142" s="32" t="n">
        <f aca="false">IF(N(O142)=0,"",L142/O142-1)</f>
        <v>0.180646987454902</v>
      </c>
      <c r="S142" s="33" t="n">
        <f aca="false">IF(OR(N142="",Q142=""),"",N142-Q142)</f>
        <v>-0.0153057171718779</v>
      </c>
      <c r="T142" s="38" t="n">
        <f aca="false">IF(N(D142)&gt;0,RANK(D142,D$2:D$1001)+COUNTIF(D$2:D142,D142)-1,"")</f>
        <v>11</v>
      </c>
      <c r="U142" s="40" t="n">
        <f aca="false">IF(N(D142)&gt;0,IF(D142&gt;=LR_MIN_SHARE*SUM(D$2:D$1001),F142,-1),-1)</f>
        <v>0.40461668530624</v>
      </c>
      <c r="V142" s="38" t="n">
        <f aca="false">IF(U142&lt;0,"",RANK(U142,U$2:U$1001)+COUNTIF(U$2:U142,U142)-1)</f>
        <v>293</v>
      </c>
      <c r="W142" s="38" t="n">
        <f aca="false">IF(N(L142)&gt;0,RANK(L142,L$2:L$1001)+COUNTIF(L$2:L142,L142)-1,"")</f>
        <v>12</v>
      </c>
      <c r="X142" s="40" t="n">
        <f aca="false">IF(N(L142)&gt;0,IF(L142&gt;=LR_MIN_SHARE*SUM(L$2:L$1001),N142,-1),-1)</f>
        <v>0.503556049308105</v>
      </c>
      <c r="Y142" s="38" t="n">
        <f aca="false">IF(X142&lt;0,"",RANK(X142,X$2:X$1001)+COUNTIF(X$2:X142,X142)-1)</f>
        <v>276</v>
      </c>
      <c r="AA142" s="0" t="str">
        <f aca="false">IF($A142="","",IF(COUNTIF($B$2:$B142,$B142)=1,1,""))</f>
        <v/>
      </c>
      <c r="AB142" s="0" t="str">
        <f aca="false">IF(AA142=1,SUMIF($B$2:$B$1001,$B142,$D$2:$D$1001),"")</f>
        <v/>
      </c>
      <c r="AC142" s="0" t="str">
        <f aca="false">IF(AA142=1,RANK(AB142,$AB$2:$AB$1001)+COUNTIF($AB$2:$AB142,AB142)-1,"")</f>
        <v/>
      </c>
      <c r="AD142" s="38" t="n">
        <f aca="false">IF($A142="","",COUNTIF(raw_data!$G:$G,$A142))</f>
        <v>40</v>
      </c>
      <c r="AE142" s="38" t="n">
        <f aca="false">IF($A142="","",IF(COUNTIF($A$2:$A$1001,$A142)&gt;1,1,0))</f>
        <v>0</v>
      </c>
    </row>
    <row r="143" customFormat="false" ht="15" hidden="false" customHeight="false" outlineLevel="0" collapsed="false">
      <c r="A143" s="0" t="str">
        <f aca="false">IF(code_master!$A143="","",code_master!$A143)</f>
        <v>CV0142</v>
      </c>
      <c r="B143" s="0" t="str">
        <f aca="false">IF($A143="","",code_master!$C143&amp;"")</f>
        <v>심장</v>
      </c>
      <c r="C143" s="0" t="str">
        <f aca="false">IF($A143="","",code_master!$B143&amp;"")</f>
        <v>허혈성심장질환진단비(비갱신형)</v>
      </c>
      <c r="D143" s="30" t="n">
        <f aca="false">IF($A143="","",SUMIFS(raw_data!$H:$H,raw_data!$A:$A,"&gt;="&amp;UY_START,raw_data!$A:$A,"&lt;="&amp;BASE_YM,raw_data!$B:$B,"&lt;="&amp;BASE_YM,raw_data!$G:$G,$A143))</f>
        <v>4777781</v>
      </c>
      <c r="E143" s="30" t="n">
        <f aca="false">IF($A143="","",(SUMIFS(raw_data!$I:$I,raw_data!$A:$A,"&gt;="&amp;UY_START,raw_data!$A:$A,"&lt;="&amp;BASE_YM,raw_data!$B:$B,"&lt;="&amp;BASE_YM,raw_data!$G:$G,$A143)+SUMIFS(raw_data!$J:$J,raw_data!$A:$A,"&gt;="&amp;UY_START,raw_data!$A:$A,"&lt;="&amp;BASE_YM,raw_data!$B:$B,"&lt;="&amp;BASE_YM,raw_data!$G:$G,$A143)))</f>
        <v>3689888</v>
      </c>
      <c r="F143" s="31" t="n">
        <f aca="false">IF(N(D143)=0,"",E143/D143)</f>
        <v>0.772301618680304</v>
      </c>
      <c r="G143" s="30" t="n">
        <f aca="false">IF($A143="","",SUMIFS(raw_data!$H:$H,raw_data!$A:$A,"&gt;="&amp;UY_START_PY,raw_data!$A:$A,"&lt;="&amp;BASE_YM_PY,raw_data!$B:$B,"&lt;="&amp;BASE_YM_PY,raw_data!$G:$G,$A143))</f>
        <v>3960671</v>
      </c>
      <c r="H143" s="30" t="n">
        <f aca="false">IF($A143="","",(SUMIFS(raw_data!$I:$I,raw_data!$A:$A,"&gt;="&amp;UY_START_PY,raw_data!$A:$A,"&lt;="&amp;BASE_YM_PY,raw_data!$B:$B,"&lt;="&amp;BASE_YM_PY,raw_data!$G:$G,$A143)+SUMIFS(raw_data!$J:$J,raw_data!$A:$A,"&gt;="&amp;UY_START_PY,raw_data!$A:$A,"&lt;="&amp;BASE_YM_PY,raw_data!$B:$B,"&lt;="&amp;BASE_YM_PY,raw_data!$G:$G,$A143)))</f>
        <v>2777928</v>
      </c>
      <c r="I143" s="31" t="n">
        <f aca="false">IF(N(G143)=0,"",H143/G143)</f>
        <v>0.701378125070222</v>
      </c>
      <c r="J143" s="32" t="n">
        <f aca="false">IF(N(G143)=0,"",D143/G143-1)</f>
        <v>0.206305951693539</v>
      </c>
      <c r="K143" s="33" t="n">
        <f aca="false">IF(OR(F143="",I143=""),"",F143-I143)</f>
        <v>0.070923493610082</v>
      </c>
      <c r="L143" s="30" t="n">
        <f aca="false">IF($A143="","",SUMIFS(raw_data!$H:$H,raw_data!$B:$B,BASE_YM,raw_data!$G:$G,$A143))</f>
        <v>2067729</v>
      </c>
      <c r="M143" s="30" t="n">
        <f aca="false">IF($A143="","",(SUMIFS(raw_data!$I:$I,raw_data!$B:$B,BASE_YM,raw_data!$G:$G,$A143)+SUMIFS(raw_data!$J:$J,raw_data!$B:$B,BASE_YM,raw_data!$G:$G,$A143)))</f>
        <v>1909569</v>
      </c>
      <c r="N143" s="31" t="n">
        <f aca="false">IF(N(L143)=0,"",M143/L143)</f>
        <v>0.923510285922382</v>
      </c>
      <c r="O143" s="30" t="n">
        <f aca="false">IF($A143="","",SUMIFS(raw_data!$H:$H,raw_data!$B:$B,BASE_YM_PY,raw_data!$G:$G,$A143))</f>
        <v>1655499</v>
      </c>
      <c r="P143" s="30" t="n">
        <f aca="false">IF($A143="","",(SUMIFS(raw_data!$I:$I,raw_data!$B:$B,BASE_YM_PY,raw_data!$G:$G,$A143)+SUMIFS(raw_data!$J:$J,raw_data!$B:$B,BASE_YM_PY,raw_data!$G:$G,$A143)))</f>
        <v>1359669</v>
      </c>
      <c r="Q143" s="31" t="n">
        <f aca="false">IF(N(O143)=0,"",P143/O143)</f>
        <v>0.821304633829438</v>
      </c>
      <c r="R143" s="32" t="n">
        <f aca="false">IF(N(O143)=0,"",L143/O143-1)</f>
        <v>0.249006492906368</v>
      </c>
      <c r="S143" s="33" t="n">
        <f aca="false">IF(OR(N143="",Q143=""),"",N143-Q143)</f>
        <v>0.102205652092944</v>
      </c>
      <c r="T143" s="38" t="n">
        <f aca="false">IF(N(D143)&gt;0,RANK(D143,D$2:D$1001)+COUNTIF(D$2:D143,D143)-1,"")</f>
        <v>465</v>
      </c>
      <c r="U143" s="38" t="n">
        <f aca="false">IF(N(D143)&gt;0,IF(D143&gt;=LR_MIN_SHARE*SUM(D$2:D$1001),F143,-1),-1)</f>
        <v>-1</v>
      </c>
      <c r="V143" s="0" t="str">
        <f aca="false">IF(U143&lt;0,"",RANK(U143,U$2:U$1001)+COUNTIF(U$2:U143,U143)-1)</f>
        <v/>
      </c>
      <c r="W143" s="38" t="n">
        <f aca="false">IF(N(L143)&gt;0,RANK(L143,L$2:L$1001)+COUNTIF(L$2:L143,L143)-1,"")</f>
        <v>458</v>
      </c>
      <c r="X143" s="38" t="n">
        <f aca="false">IF(N(L143)&gt;0,IF(L143&gt;=LR_MIN_SHARE*SUM(L$2:L$1001),N143,-1),-1)</f>
        <v>-1</v>
      </c>
      <c r="Y143" s="0" t="str">
        <f aca="false">IF(X143&lt;0,"",RANK(X143,X$2:X$1001)+COUNTIF(X$2:X143,X143)-1)</f>
        <v/>
      </c>
      <c r="AA143" s="0" t="str">
        <f aca="false">IF($A143="","",IF(COUNTIF($B$2:$B143,$B143)=1,1,""))</f>
        <v/>
      </c>
      <c r="AB143" s="0" t="str">
        <f aca="false">IF(AA143=1,SUMIF($B$2:$B$1001,$B143,$D$2:$D$1001),"")</f>
        <v/>
      </c>
      <c r="AC143" s="0" t="str">
        <f aca="false">IF(AA143=1,RANK(AB143,$AB$2:$AB$1001)+COUNTIF($AB$2:$AB143,AB143)-1,"")</f>
        <v/>
      </c>
      <c r="AD143" s="38" t="n">
        <f aca="false">IF($A143="","",COUNTIF(raw_data!$G:$G,$A143))</f>
        <v>40</v>
      </c>
      <c r="AE143" s="38" t="n">
        <f aca="false">IF($A143="","",IF(COUNTIF($A$2:$A$1001,$A143)&gt;1,1,0))</f>
        <v>0</v>
      </c>
    </row>
    <row r="144" customFormat="false" ht="15" hidden="false" customHeight="false" outlineLevel="0" collapsed="false">
      <c r="A144" s="0" t="str">
        <f aca="false">IF(code_master!$A144="","",code_master!$A144)</f>
        <v>CV0143</v>
      </c>
      <c r="B144" s="0" t="str">
        <f aca="false">IF($A144="","",code_master!$C144&amp;"")</f>
        <v>치아</v>
      </c>
      <c r="C144" s="0" t="str">
        <f aca="false">IF($A144="","",code_master!$B144&amp;"")</f>
        <v>임플란트치료비(20년만기)</v>
      </c>
      <c r="D144" s="30" t="n">
        <f aca="false">IF($A144="","",SUMIFS(raw_data!$H:$H,raw_data!$A:$A,"&gt;="&amp;UY_START,raw_data!$A:$A,"&lt;="&amp;BASE_YM,raw_data!$B:$B,"&lt;="&amp;BASE_YM,raw_data!$G:$G,$A144))</f>
        <v>8094541</v>
      </c>
      <c r="E144" s="30" t="n">
        <f aca="false">IF($A144="","",(SUMIFS(raw_data!$I:$I,raw_data!$A:$A,"&gt;="&amp;UY_START,raw_data!$A:$A,"&lt;="&amp;BASE_YM,raw_data!$B:$B,"&lt;="&amp;BASE_YM,raw_data!$G:$G,$A144)+SUMIFS(raw_data!$J:$J,raw_data!$A:$A,"&gt;="&amp;UY_START,raw_data!$A:$A,"&lt;="&amp;BASE_YM,raw_data!$B:$B,"&lt;="&amp;BASE_YM,raw_data!$G:$G,$A144)))</f>
        <v>6951801</v>
      </c>
      <c r="F144" s="31" t="n">
        <f aca="false">IF(N(D144)=0,"",E144/D144)</f>
        <v>0.858825843244231</v>
      </c>
      <c r="G144" s="30" t="n">
        <f aca="false">IF($A144="","",SUMIFS(raw_data!$H:$H,raw_data!$A:$A,"&gt;="&amp;UY_START_PY,raw_data!$A:$A,"&lt;="&amp;BASE_YM_PY,raw_data!$B:$B,"&lt;="&amp;BASE_YM_PY,raw_data!$G:$G,$A144))</f>
        <v>6070098</v>
      </c>
      <c r="H144" s="30" t="n">
        <f aca="false">IF($A144="","",(SUMIFS(raw_data!$I:$I,raw_data!$A:$A,"&gt;="&amp;UY_START_PY,raw_data!$A:$A,"&lt;="&amp;BASE_YM_PY,raw_data!$B:$B,"&lt;="&amp;BASE_YM_PY,raw_data!$G:$G,$A144)+SUMIFS(raw_data!$J:$J,raw_data!$A:$A,"&gt;="&amp;UY_START_PY,raw_data!$A:$A,"&lt;="&amp;BASE_YM_PY,raw_data!$B:$B,"&lt;="&amp;BASE_YM_PY,raw_data!$G:$G,$A144)))</f>
        <v>4497947</v>
      </c>
      <c r="I144" s="31" t="n">
        <f aca="false">IF(N(G144)=0,"",H144/G144)</f>
        <v>0.741000721899383</v>
      </c>
      <c r="J144" s="32" t="n">
        <f aca="false">IF(N(G144)=0,"",D144/G144-1)</f>
        <v>0.333510760452302</v>
      </c>
      <c r="K144" s="33" t="n">
        <f aca="false">IF(OR(F144="",I144=""),"",F144-I144)</f>
        <v>0.117825121344848</v>
      </c>
      <c r="L144" s="30" t="n">
        <f aca="false">IF($A144="","",SUMIFS(raw_data!$H:$H,raw_data!$B:$B,BASE_YM,raw_data!$G:$G,$A144))</f>
        <v>3409559</v>
      </c>
      <c r="M144" s="30" t="n">
        <f aca="false">IF($A144="","",(SUMIFS(raw_data!$I:$I,raw_data!$B:$B,BASE_YM,raw_data!$G:$G,$A144)+SUMIFS(raw_data!$J:$J,raw_data!$B:$B,BASE_YM,raw_data!$G:$G,$A144)))</f>
        <v>3636000</v>
      </c>
      <c r="N144" s="31" t="n">
        <f aca="false">IF(N(L144)=0,"",M144/L144)</f>
        <v>1.06641357430682</v>
      </c>
      <c r="O144" s="30" t="n">
        <f aca="false">IF($A144="","",SUMIFS(raw_data!$H:$H,raw_data!$B:$B,BASE_YM_PY,raw_data!$G:$G,$A144))</f>
        <v>2538103</v>
      </c>
      <c r="P144" s="30" t="n">
        <f aca="false">IF($A144="","",(SUMIFS(raw_data!$I:$I,raw_data!$B:$B,BASE_YM_PY,raw_data!$G:$G,$A144)+SUMIFS(raw_data!$J:$J,raw_data!$B:$B,BASE_YM_PY,raw_data!$G:$G,$A144)))</f>
        <v>2213685</v>
      </c>
      <c r="Q144" s="31" t="n">
        <f aca="false">IF(N(O144)=0,"",P144/O144)</f>
        <v>0.872180916219712</v>
      </c>
      <c r="R144" s="32" t="n">
        <f aca="false">IF(N(O144)=0,"",L144/O144-1)</f>
        <v>0.343349343978554</v>
      </c>
      <c r="S144" s="33" t="n">
        <f aca="false">IF(OR(N144="",Q144=""),"",N144-Q144)</f>
        <v>0.194232658087112</v>
      </c>
      <c r="T144" s="38" t="n">
        <f aca="false">IF(N(D144)&gt;0,RANK(D144,D$2:D$1001)+COUNTIF(D$2:D144,D144)-1,"")</f>
        <v>406</v>
      </c>
      <c r="U144" s="38" t="n">
        <f aca="false">IF(N(D144)&gt;0,IF(D144&gt;=LR_MIN_SHARE*SUM(D$2:D$1001),F144,-1),-1)</f>
        <v>-1</v>
      </c>
      <c r="V144" s="0" t="str">
        <f aca="false">IF(U144&lt;0,"",RANK(U144,U$2:U$1001)+COUNTIF(U$2:U144,U144)-1)</f>
        <v/>
      </c>
      <c r="W144" s="38" t="n">
        <f aca="false">IF(N(L144)&gt;0,RANK(L144,L$2:L$1001)+COUNTIF(L$2:L144,L144)-1,"")</f>
        <v>402</v>
      </c>
      <c r="X144" s="38" t="n">
        <f aca="false">IF(N(L144)&gt;0,IF(L144&gt;=LR_MIN_SHARE*SUM(L$2:L$1001),N144,-1),-1)</f>
        <v>-1</v>
      </c>
      <c r="Y144" s="0" t="str">
        <f aca="false">IF(X144&lt;0,"",RANK(X144,X$2:X$1001)+COUNTIF(X$2:X144,X144)-1)</f>
        <v/>
      </c>
      <c r="AA144" s="0" t="str">
        <f aca="false">IF($A144="","",IF(COUNTIF($B$2:$B144,$B144)=1,1,""))</f>
        <v/>
      </c>
      <c r="AB144" s="0" t="str">
        <f aca="false">IF(AA144=1,SUMIF($B$2:$B$1001,$B144,$D$2:$D$1001),"")</f>
        <v/>
      </c>
      <c r="AC144" s="0" t="str">
        <f aca="false">IF(AA144=1,RANK(AB144,$AB$2:$AB$1001)+COUNTIF($AB$2:$AB144,AB144)-1,"")</f>
        <v/>
      </c>
      <c r="AD144" s="38" t="n">
        <f aca="false">IF($A144="","",COUNTIF(raw_data!$G:$G,$A144))</f>
        <v>40</v>
      </c>
      <c r="AE144" s="38" t="n">
        <f aca="false">IF($A144="","",IF(COUNTIF($A$2:$A$1001,$A144)&gt;1,1,0))</f>
        <v>0</v>
      </c>
    </row>
    <row r="145" customFormat="false" ht="15" hidden="false" customHeight="false" outlineLevel="0" collapsed="false">
      <c r="A145" s="0" t="str">
        <f aca="false">IF(code_master!$A145="","",code_master!$A145)</f>
        <v>CV0144</v>
      </c>
      <c r="B145" s="0" t="str">
        <f aca="false">IF($A145="","",code_master!$C145&amp;"")</f>
        <v>심장</v>
      </c>
      <c r="C145" s="0" t="str">
        <f aca="false">IF($A145="","",code_master!$B145&amp;"")</f>
        <v>심혈관질환진단비Ⅱ</v>
      </c>
      <c r="D145" s="30" t="n">
        <f aca="false">IF($A145="","",SUMIFS(raw_data!$H:$H,raw_data!$A:$A,"&gt;="&amp;UY_START,raw_data!$A:$A,"&lt;="&amp;BASE_YM,raw_data!$B:$B,"&lt;="&amp;BASE_YM,raw_data!$G:$G,$A145))</f>
        <v>116764645</v>
      </c>
      <c r="E145" s="30" t="n">
        <f aca="false">IF($A145="","",(SUMIFS(raw_data!$I:$I,raw_data!$A:$A,"&gt;="&amp;UY_START,raw_data!$A:$A,"&lt;="&amp;BASE_YM,raw_data!$B:$B,"&lt;="&amp;BASE_YM,raw_data!$G:$G,$A145)+SUMIFS(raw_data!$J:$J,raw_data!$A:$A,"&gt;="&amp;UY_START,raw_data!$A:$A,"&lt;="&amp;BASE_YM,raw_data!$B:$B,"&lt;="&amp;BASE_YM,raw_data!$G:$G,$A145)))</f>
        <v>45607466</v>
      </c>
      <c r="F145" s="31" t="n">
        <f aca="false">IF(N(D145)=0,"",E145/D145)</f>
        <v>0.390593111467945</v>
      </c>
      <c r="G145" s="30" t="n">
        <f aca="false">IF($A145="","",SUMIFS(raw_data!$H:$H,raw_data!$A:$A,"&gt;="&amp;UY_START_PY,raw_data!$A:$A,"&lt;="&amp;BASE_YM_PY,raw_data!$B:$B,"&lt;="&amp;BASE_YM_PY,raw_data!$G:$G,$A145))</f>
        <v>102640526</v>
      </c>
      <c r="H145" s="30" t="n">
        <f aca="false">IF($A145="","",(SUMIFS(raw_data!$I:$I,raw_data!$A:$A,"&gt;="&amp;UY_START_PY,raw_data!$A:$A,"&lt;="&amp;BASE_YM_PY,raw_data!$B:$B,"&lt;="&amp;BASE_YM_PY,raw_data!$G:$G,$A145)+SUMIFS(raw_data!$J:$J,raw_data!$A:$A,"&gt;="&amp;UY_START_PY,raw_data!$A:$A,"&lt;="&amp;BASE_YM_PY,raw_data!$B:$B,"&lt;="&amp;BASE_YM_PY,raw_data!$G:$G,$A145)))</f>
        <v>38505087</v>
      </c>
      <c r="I145" s="31" t="n">
        <f aca="false">IF(N(G145)=0,"",H145/G145)</f>
        <v>0.375145066968967</v>
      </c>
      <c r="J145" s="32" t="n">
        <f aca="false">IF(N(G145)=0,"",D145/G145-1)</f>
        <v>0.137607624886879</v>
      </c>
      <c r="K145" s="33" t="n">
        <f aca="false">IF(OR(F145="",I145=""),"",F145-I145)</f>
        <v>0.0154480444989778</v>
      </c>
      <c r="L145" s="30" t="n">
        <f aca="false">IF($A145="","",SUMIFS(raw_data!$H:$H,raw_data!$B:$B,BASE_YM,raw_data!$G:$G,$A145))</f>
        <v>48596138</v>
      </c>
      <c r="M145" s="30" t="n">
        <f aca="false">IF($A145="","",(SUMIFS(raw_data!$I:$I,raw_data!$B:$B,BASE_YM,raw_data!$G:$G,$A145)+SUMIFS(raw_data!$J:$J,raw_data!$B:$B,BASE_YM,raw_data!$G:$G,$A145)))</f>
        <v>23637801</v>
      </c>
      <c r="N145" s="31" t="n">
        <f aca="false">IF(N(L145)=0,"",M145/L145)</f>
        <v>0.486413159004528</v>
      </c>
      <c r="O145" s="30" t="n">
        <f aca="false">IF($A145="","",SUMIFS(raw_data!$H:$H,raw_data!$B:$B,BASE_YM_PY,raw_data!$G:$G,$A145))</f>
        <v>42070416</v>
      </c>
      <c r="P145" s="30" t="n">
        <f aca="false">IF($A145="","",(SUMIFS(raw_data!$I:$I,raw_data!$B:$B,BASE_YM_PY,raw_data!$G:$G,$A145)+SUMIFS(raw_data!$J:$J,raw_data!$B:$B,BASE_YM_PY,raw_data!$G:$G,$A145)))</f>
        <v>18630065</v>
      </c>
      <c r="Q145" s="31" t="n">
        <f aca="false">IF(N(O145)=0,"",P145/O145)</f>
        <v>0.44283053916082</v>
      </c>
      <c r="R145" s="32" t="n">
        <f aca="false">IF(N(O145)=0,"",L145/O145-1)</f>
        <v>0.155114273174765</v>
      </c>
      <c r="S145" s="33" t="n">
        <f aca="false">IF(OR(N145="",Q145=""),"",N145-Q145)</f>
        <v>0.043582619843708</v>
      </c>
      <c r="T145" s="38" t="n">
        <f aca="false">IF(N(D145)&gt;0,RANK(D145,D$2:D$1001)+COUNTIF(D$2:D145,D145)-1,"")</f>
        <v>38</v>
      </c>
      <c r="U145" s="40" t="n">
        <f aca="false">IF(N(D145)&gt;0,IF(D145&gt;=LR_MIN_SHARE*SUM(D$2:D$1001),F145,-1),-1)</f>
        <v>0.390593111467945</v>
      </c>
      <c r="V145" s="38" t="n">
        <f aca="false">IF(U145&lt;0,"",RANK(U145,U$2:U$1001)+COUNTIF(U$2:U145,U145)-1)</f>
        <v>302</v>
      </c>
      <c r="W145" s="38" t="n">
        <f aca="false">IF(N(L145)&gt;0,RANK(L145,L$2:L$1001)+COUNTIF(L$2:L145,L145)-1,"")</f>
        <v>35</v>
      </c>
      <c r="X145" s="40" t="n">
        <f aca="false">IF(N(L145)&gt;0,IF(L145&gt;=LR_MIN_SHARE*SUM(L$2:L$1001),N145,-1),-1)</f>
        <v>0.486413159004528</v>
      </c>
      <c r="Y145" s="38" t="n">
        <f aca="false">IF(X145&lt;0,"",RANK(X145,X$2:X$1001)+COUNTIF(X$2:X145,X145)-1)</f>
        <v>288</v>
      </c>
      <c r="AA145" s="0" t="str">
        <f aca="false">IF($A145="","",IF(COUNTIF($B$2:$B145,$B145)=1,1,""))</f>
        <v/>
      </c>
      <c r="AB145" s="0" t="str">
        <f aca="false">IF(AA145=1,SUMIF($B$2:$B$1001,$B145,$D$2:$D$1001),"")</f>
        <v/>
      </c>
      <c r="AC145" s="0" t="str">
        <f aca="false">IF(AA145=1,RANK(AB145,$AB$2:$AB$1001)+COUNTIF($AB$2:$AB145,AB145)-1,"")</f>
        <v/>
      </c>
      <c r="AD145" s="38" t="n">
        <f aca="false">IF($A145="","",COUNTIF(raw_data!$G:$G,$A145))</f>
        <v>40</v>
      </c>
      <c r="AE145" s="38" t="n">
        <f aca="false">IF($A145="","",IF(COUNTIF($A$2:$A$1001,$A145)&gt;1,1,0))</f>
        <v>0</v>
      </c>
    </row>
    <row r="146" customFormat="false" ht="15" hidden="false" customHeight="false" outlineLevel="0" collapsed="false">
      <c r="A146" s="0" t="str">
        <f aca="false">IF(code_master!$A146="","",code_master!$A146)</f>
        <v>CV0145</v>
      </c>
      <c r="B146" s="0" t="str">
        <f aca="false">IF($A146="","",code_master!$C146&amp;"")</f>
        <v>뇌혈관</v>
      </c>
      <c r="C146" s="0" t="str">
        <f aca="false">IF($A146="","",code_master!$B146&amp;"")</f>
        <v>뇌출혈진단비(간편)</v>
      </c>
      <c r="D146" s="30" t="n">
        <f aca="false">IF($A146="","",SUMIFS(raw_data!$H:$H,raw_data!$A:$A,"&gt;="&amp;UY_START,raw_data!$A:$A,"&lt;="&amp;BASE_YM,raw_data!$B:$B,"&lt;="&amp;BASE_YM,raw_data!$G:$G,$A146))</f>
        <v>4367833</v>
      </c>
      <c r="E146" s="30" t="n">
        <f aca="false">IF($A146="","",(SUMIFS(raw_data!$I:$I,raw_data!$A:$A,"&gt;="&amp;UY_START,raw_data!$A:$A,"&lt;="&amp;BASE_YM,raw_data!$B:$B,"&lt;="&amp;BASE_YM,raw_data!$G:$G,$A146)+SUMIFS(raw_data!$J:$J,raw_data!$A:$A,"&gt;="&amp;UY_START,raw_data!$A:$A,"&lt;="&amp;BASE_YM,raw_data!$B:$B,"&lt;="&amp;BASE_YM,raw_data!$G:$G,$A146)))</f>
        <v>2835997</v>
      </c>
      <c r="F146" s="31" t="n">
        <f aca="false">IF(N(D146)=0,"",E146/D146)</f>
        <v>0.649291536558289</v>
      </c>
      <c r="G146" s="30" t="n">
        <f aca="false">IF($A146="","",SUMIFS(raw_data!$H:$H,raw_data!$A:$A,"&gt;="&amp;UY_START_PY,raw_data!$A:$A,"&lt;="&amp;BASE_YM_PY,raw_data!$B:$B,"&lt;="&amp;BASE_YM_PY,raw_data!$G:$G,$A146))</f>
        <v>4973732</v>
      </c>
      <c r="H146" s="30" t="n">
        <f aca="false">IF($A146="","",(SUMIFS(raw_data!$I:$I,raw_data!$A:$A,"&gt;="&amp;UY_START_PY,raw_data!$A:$A,"&lt;="&amp;BASE_YM_PY,raw_data!$B:$B,"&lt;="&amp;BASE_YM_PY,raw_data!$G:$G,$A146)+SUMIFS(raw_data!$J:$J,raw_data!$A:$A,"&gt;="&amp;UY_START_PY,raw_data!$A:$A,"&lt;="&amp;BASE_YM_PY,raw_data!$B:$B,"&lt;="&amp;BASE_YM_PY,raw_data!$G:$G,$A146)))</f>
        <v>3788845</v>
      </c>
      <c r="I146" s="31" t="n">
        <f aca="false">IF(N(G146)=0,"",H146/G146)</f>
        <v>0.761771040337517</v>
      </c>
      <c r="J146" s="32" t="n">
        <f aca="false">IF(N(G146)=0,"",D146/G146-1)</f>
        <v>-0.121819792461677</v>
      </c>
      <c r="K146" s="33" t="n">
        <f aca="false">IF(OR(F146="",I146=""),"",F146-I146)</f>
        <v>-0.112479503779228</v>
      </c>
      <c r="L146" s="30" t="n">
        <f aca="false">IF($A146="","",SUMIFS(raw_data!$H:$H,raw_data!$B:$B,BASE_YM,raw_data!$G:$G,$A146))</f>
        <v>1585220</v>
      </c>
      <c r="M146" s="30" t="n">
        <f aca="false">IF($A146="","",(SUMIFS(raw_data!$I:$I,raw_data!$B:$B,BASE_YM,raw_data!$G:$G,$A146)+SUMIFS(raw_data!$J:$J,raw_data!$B:$B,BASE_YM,raw_data!$G:$G,$A146)))</f>
        <v>1487619</v>
      </c>
      <c r="N146" s="31" t="n">
        <f aca="false">IF(N(L146)=0,"",M146/L146)</f>
        <v>0.938430627925462</v>
      </c>
      <c r="O146" s="30" t="n">
        <f aca="false">IF($A146="","",SUMIFS(raw_data!$H:$H,raw_data!$B:$B,BASE_YM_PY,raw_data!$G:$G,$A146))</f>
        <v>2034025</v>
      </c>
      <c r="P146" s="30" t="n">
        <f aca="false">IF($A146="","",(SUMIFS(raw_data!$I:$I,raw_data!$B:$B,BASE_YM_PY,raw_data!$G:$G,$A146)+SUMIFS(raw_data!$J:$J,raw_data!$B:$B,BASE_YM_PY,raw_data!$G:$G,$A146)))</f>
        <v>1936327</v>
      </c>
      <c r="Q146" s="31" t="n">
        <f aca="false">IF(N(O146)=0,"",P146/O146)</f>
        <v>0.951968141984489</v>
      </c>
      <c r="R146" s="32" t="n">
        <f aca="false">IF(N(O146)=0,"",L146/O146-1)</f>
        <v>-0.220648713757206</v>
      </c>
      <c r="S146" s="33" t="n">
        <f aca="false">IF(OR(N146="",Q146=""),"",N146-Q146)</f>
        <v>-0.0135375140590274</v>
      </c>
      <c r="T146" s="38" t="n">
        <f aca="false">IF(N(D146)&gt;0,RANK(D146,D$2:D$1001)+COUNTIF(D$2:D146,D146)-1,"")</f>
        <v>470</v>
      </c>
      <c r="U146" s="38" t="n">
        <f aca="false">IF(N(D146)&gt;0,IF(D146&gt;=LR_MIN_SHARE*SUM(D$2:D$1001),F146,-1),-1)</f>
        <v>-1</v>
      </c>
      <c r="V146" s="0" t="str">
        <f aca="false">IF(U146&lt;0,"",RANK(U146,U$2:U$1001)+COUNTIF(U$2:U146,U146)-1)</f>
        <v/>
      </c>
      <c r="W146" s="38" t="n">
        <f aca="false">IF(N(L146)&gt;0,RANK(L146,L$2:L$1001)+COUNTIF(L$2:L146,L146)-1,"")</f>
        <v>477</v>
      </c>
      <c r="X146" s="38" t="n">
        <f aca="false">IF(N(L146)&gt;0,IF(L146&gt;=LR_MIN_SHARE*SUM(L$2:L$1001),N146,-1),-1)</f>
        <v>-1</v>
      </c>
      <c r="Y146" s="0" t="str">
        <f aca="false">IF(X146&lt;0,"",RANK(X146,X$2:X$1001)+COUNTIF(X$2:X146,X146)-1)</f>
        <v/>
      </c>
      <c r="AA146" s="0" t="str">
        <f aca="false">IF($A146="","",IF(COUNTIF($B$2:$B146,$B146)=1,1,""))</f>
        <v/>
      </c>
      <c r="AB146" s="0" t="str">
        <f aca="false">IF(AA146=1,SUMIF($B$2:$B$1001,$B146,$D$2:$D$1001),"")</f>
        <v/>
      </c>
      <c r="AC146" s="0" t="str">
        <f aca="false">IF(AA146=1,RANK(AB146,$AB$2:$AB$1001)+COUNTIF($AB$2:$AB146,AB146)-1,"")</f>
        <v/>
      </c>
      <c r="AD146" s="38" t="n">
        <f aca="false">IF($A146="","",COUNTIF(raw_data!$G:$G,$A146))</f>
        <v>40</v>
      </c>
      <c r="AE146" s="38" t="n">
        <f aca="false">IF($A146="","",IF(COUNTIF($A$2:$A$1001,$A146)&gt;1,1,0))</f>
        <v>0</v>
      </c>
    </row>
    <row r="147" customFormat="false" ht="15" hidden="false" customHeight="false" outlineLevel="0" collapsed="false">
      <c r="A147" s="0" t="str">
        <f aca="false">IF(code_master!$A147="","",code_master!$A147)</f>
        <v>CV0146</v>
      </c>
      <c r="B147" s="0" t="str">
        <f aca="false">IF($A147="","",code_master!$C147&amp;"")</f>
        <v>암</v>
      </c>
      <c r="C147" s="0" t="str">
        <f aca="false">IF($A147="","",code_master!$B147&amp;"")</f>
        <v>암직접치료비(갱신형)</v>
      </c>
      <c r="D147" s="30" t="n">
        <f aca="false">IF($A147="","",SUMIFS(raw_data!$H:$H,raw_data!$A:$A,"&gt;="&amp;UY_START,raw_data!$A:$A,"&lt;="&amp;BASE_YM,raw_data!$B:$B,"&lt;="&amp;BASE_YM,raw_data!$G:$G,$A147))</f>
        <v>3789551</v>
      </c>
      <c r="E147" s="30" t="n">
        <f aca="false">IF($A147="","",(SUMIFS(raw_data!$I:$I,raw_data!$A:$A,"&gt;="&amp;UY_START,raw_data!$A:$A,"&lt;="&amp;BASE_YM,raw_data!$B:$B,"&lt;="&amp;BASE_YM,raw_data!$G:$G,$A147)+SUMIFS(raw_data!$J:$J,raw_data!$A:$A,"&gt;="&amp;UY_START,raw_data!$A:$A,"&lt;="&amp;BASE_YM,raw_data!$B:$B,"&lt;="&amp;BASE_YM,raw_data!$G:$G,$A147)))</f>
        <v>1914819</v>
      </c>
      <c r="F147" s="31" t="n">
        <f aca="false">IF(N(D147)=0,"",E147/D147)</f>
        <v>0.505289149031112</v>
      </c>
      <c r="G147" s="30" t="n">
        <f aca="false">IF($A147="","",SUMIFS(raw_data!$H:$H,raw_data!$A:$A,"&gt;="&amp;UY_START_PY,raw_data!$A:$A,"&lt;="&amp;BASE_YM_PY,raw_data!$B:$B,"&lt;="&amp;BASE_YM_PY,raw_data!$G:$G,$A147))</f>
        <v>3857426</v>
      </c>
      <c r="H147" s="30" t="n">
        <f aca="false">IF($A147="","",(SUMIFS(raw_data!$I:$I,raw_data!$A:$A,"&gt;="&amp;UY_START_PY,raw_data!$A:$A,"&lt;="&amp;BASE_YM_PY,raw_data!$B:$B,"&lt;="&amp;BASE_YM_PY,raw_data!$G:$G,$A147)+SUMIFS(raw_data!$J:$J,raw_data!$A:$A,"&gt;="&amp;UY_START_PY,raw_data!$A:$A,"&lt;="&amp;BASE_YM_PY,raw_data!$B:$B,"&lt;="&amp;BASE_YM_PY,raw_data!$G:$G,$A147)))</f>
        <v>1677103</v>
      </c>
      <c r="I147" s="31" t="n">
        <f aca="false">IF(N(G147)=0,"",H147/G147)</f>
        <v>0.434772565954603</v>
      </c>
      <c r="J147" s="32" t="n">
        <f aca="false">IF(N(G147)=0,"",D147/G147-1)</f>
        <v>-0.0175959305505796</v>
      </c>
      <c r="K147" s="33" t="n">
        <f aca="false">IF(OR(F147="",I147=""),"",F147-I147)</f>
        <v>0.0705165830765092</v>
      </c>
      <c r="L147" s="30" t="n">
        <f aca="false">IF($A147="","",SUMIFS(raw_data!$H:$H,raw_data!$B:$B,BASE_YM,raw_data!$G:$G,$A147))</f>
        <v>1530524</v>
      </c>
      <c r="M147" s="30" t="n">
        <f aca="false">IF($A147="","",(SUMIFS(raw_data!$I:$I,raw_data!$B:$B,BASE_YM,raw_data!$G:$G,$A147)+SUMIFS(raw_data!$J:$J,raw_data!$B:$B,BASE_YM,raw_data!$G:$G,$A147)))</f>
        <v>945512</v>
      </c>
      <c r="N147" s="31" t="n">
        <f aca="false">IF(N(L147)=0,"",M147/L147)</f>
        <v>0.617770123173501</v>
      </c>
      <c r="O147" s="30" t="n">
        <f aca="false">IF($A147="","",SUMIFS(raw_data!$H:$H,raw_data!$B:$B,BASE_YM_PY,raw_data!$G:$G,$A147))</f>
        <v>1472474</v>
      </c>
      <c r="P147" s="30" t="n">
        <f aca="false">IF($A147="","",(SUMIFS(raw_data!$I:$I,raw_data!$B:$B,BASE_YM_PY,raw_data!$G:$G,$A147)+SUMIFS(raw_data!$J:$J,raw_data!$B:$B,BASE_YM_PY,raw_data!$G:$G,$A147)))</f>
        <v>734441</v>
      </c>
      <c r="Q147" s="31" t="n">
        <f aca="false">IF(N(O147)=0,"",P147/O147)</f>
        <v>0.498780284066136</v>
      </c>
      <c r="R147" s="32" t="n">
        <f aca="false">IF(N(O147)=0,"",L147/O147-1)</f>
        <v>0.0394234465260508</v>
      </c>
      <c r="S147" s="33" t="n">
        <f aca="false">IF(OR(N147="",Q147=""),"",N147-Q147)</f>
        <v>0.118989839107365</v>
      </c>
      <c r="T147" s="38" t="n">
        <f aca="false">IF(N(D147)&gt;0,RANK(D147,D$2:D$1001)+COUNTIF(D$2:D147,D147)-1,"")</f>
        <v>481</v>
      </c>
      <c r="U147" s="38" t="n">
        <f aca="false">IF(N(D147)&gt;0,IF(D147&gt;=LR_MIN_SHARE*SUM(D$2:D$1001),F147,-1),-1)</f>
        <v>-1</v>
      </c>
      <c r="V147" s="0" t="str">
        <f aca="false">IF(U147&lt;0,"",RANK(U147,U$2:U$1001)+COUNTIF(U$2:U147,U147)-1)</f>
        <v/>
      </c>
      <c r="W147" s="38" t="n">
        <f aca="false">IF(N(L147)&gt;0,RANK(L147,L$2:L$1001)+COUNTIF(L$2:L147,L147)-1,"")</f>
        <v>481</v>
      </c>
      <c r="X147" s="38" t="n">
        <f aca="false">IF(N(L147)&gt;0,IF(L147&gt;=LR_MIN_SHARE*SUM(L$2:L$1001),N147,-1),-1)</f>
        <v>-1</v>
      </c>
      <c r="Y147" s="0" t="str">
        <f aca="false">IF(X147&lt;0,"",RANK(X147,X$2:X$1001)+COUNTIF(X$2:X147,X147)-1)</f>
        <v/>
      </c>
      <c r="AA147" s="0" t="str">
        <f aca="false">IF($A147="","",IF(COUNTIF($B$2:$B147,$B147)=1,1,""))</f>
        <v/>
      </c>
      <c r="AB147" s="0" t="str">
        <f aca="false">IF(AA147=1,SUMIF($B$2:$B$1001,$B147,$D$2:$D$1001),"")</f>
        <v/>
      </c>
      <c r="AC147" s="0" t="str">
        <f aca="false">IF(AA147=1,RANK(AB147,$AB$2:$AB$1001)+COUNTIF($AB$2:$AB147,AB147)-1,"")</f>
        <v/>
      </c>
      <c r="AD147" s="38" t="n">
        <f aca="false">IF($A147="","",COUNTIF(raw_data!$G:$G,$A147))</f>
        <v>40</v>
      </c>
      <c r="AE147" s="38" t="n">
        <f aca="false">IF($A147="","",IF(COUNTIF($A$2:$A$1001,$A147)&gt;1,1,0))</f>
        <v>0</v>
      </c>
    </row>
    <row r="148" customFormat="false" ht="15" hidden="false" customHeight="false" outlineLevel="0" collapsed="false">
      <c r="A148" s="0" t="str">
        <f aca="false">IF(code_master!$A148="","",code_master!$A148)</f>
        <v>CV0147</v>
      </c>
      <c r="B148" s="0" t="str">
        <f aca="false">IF($A148="","",code_master!$C148&amp;"")</f>
        <v>암</v>
      </c>
      <c r="C148" s="0" t="str">
        <f aca="false">IF($A148="","",code_master!$B148&amp;"")</f>
        <v>유사암진단비(20년만기)</v>
      </c>
      <c r="D148" s="30" t="n">
        <f aca="false">IF($A148="","",SUMIFS(raw_data!$H:$H,raw_data!$A:$A,"&gt;="&amp;UY_START,raw_data!$A:$A,"&lt;="&amp;BASE_YM,raw_data!$B:$B,"&lt;="&amp;BASE_YM,raw_data!$G:$G,$A148))</f>
        <v>12221928</v>
      </c>
      <c r="E148" s="30" t="n">
        <f aca="false">IF($A148="","",(SUMIFS(raw_data!$I:$I,raw_data!$A:$A,"&gt;="&amp;UY_START,raw_data!$A:$A,"&lt;="&amp;BASE_YM,raw_data!$B:$B,"&lt;="&amp;BASE_YM,raw_data!$G:$G,$A148)+SUMIFS(raw_data!$J:$J,raw_data!$A:$A,"&gt;="&amp;UY_START,raw_data!$A:$A,"&lt;="&amp;BASE_YM,raw_data!$B:$B,"&lt;="&amp;BASE_YM,raw_data!$G:$G,$A148)))</f>
        <v>6068807</v>
      </c>
      <c r="F148" s="31" t="n">
        <f aca="false">IF(N(D148)=0,"",E148/D148)</f>
        <v>0.496550707875222</v>
      </c>
      <c r="G148" s="30" t="n">
        <f aca="false">IF($A148="","",SUMIFS(raw_data!$H:$H,raw_data!$A:$A,"&gt;="&amp;UY_START_PY,raw_data!$A:$A,"&lt;="&amp;BASE_YM_PY,raw_data!$B:$B,"&lt;="&amp;BASE_YM_PY,raw_data!$G:$G,$A148))</f>
        <v>10403143</v>
      </c>
      <c r="H148" s="30" t="n">
        <f aca="false">IF($A148="","",(SUMIFS(raw_data!$I:$I,raw_data!$A:$A,"&gt;="&amp;UY_START_PY,raw_data!$A:$A,"&lt;="&amp;BASE_YM_PY,raw_data!$B:$B,"&lt;="&amp;BASE_YM_PY,raw_data!$G:$G,$A148)+SUMIFS(raw_data!$J:$J,raw_data!$A:$A,"&gt;="&amp;UY_START_PY,raw_data!$A:$A,"&lt;="&amp;BASE_YM_PY,raw_data!$B:$B,"&lt;="&amp;BASE_YM_PY,raw_data!$G:$G,$A148)))</f>
        <v>5098294</v>
      </c>
      <c r="I148" s="31" t="n">
        <f aca="false">IF(N(G148)=0,"",H148/G148)</f>
        <v>0.490072471367547</v>
      </c>
      <c r="J148" s="32" t="n">
        <f aca="false">IF(N(G148)=0,"",D148/G148-1)</f>
        <v>0.174830337331708</v>
      </c>
      <c r="K148" s="33" t="n">
        <f aca="false">IF(OR(F148="",I148=""),"",F148-I148)</f>
        <v>0.00647823650767504</v>
      </c>
      <c r="L148" s="30" t="n">
        <f aca="false">IF($A148="","",SUMIFS(raw_data!$H:$H,raw_data!$B:$B,BASE_YM,raw_data!$G:$G,$A148))</f>
        <v>5159192</v>
      </c>
      <c r="M148" s="30" t="n">
        <f aca="false">IF($A148="","",(SUMIFS(raw_data!$I:$I,raw_data!$B:$B,BASE_YM,raw_data!$G:$G,$A148)+SUMIFS(raw_data!$J:$J,raw_data!$B:$B,BASE_YM,raw_data!$G:$G,$A148)))</f>
        <v>2938486</v>
      </c>
      <c r="N148" s="31" t="n">
        <f aca="false">IF(N(L148)=0,"",M148/L148)</f>
        <v>0.569563218426451</v>
      </c>
      <c r="O148" s="30" t="n">
        <f aca="false">IF($A148="","",SUMIFS(raw_data!$H:$H,raw_data!$B:$B,BASE_YM_PY,raw_data!$G:$G,$A148))</f>
        <v>4449840</v>
      </c>
      <c r="P148" s="30" t="n">
        <f aca="false">IF($A148="","",(SUMIFS(raw_data!$I:$I,raw_data!$B:$B,BASE_YM_PY,raw_data!$G:$G,$A148)+SUMIFS(raw_data!$J:$J,raw_data!$B:$B,BASE_YM_PY,raw_data!$G:$G,$A148)))</f>
        <v>2698044</v>
      </c>
      <c r="Q148" s="31" t="n">
        <f aca="false">IF(N(O148)=0,"",P148/O148)</f>
        <v>0.606323822879025</v>
      </c>
      <c r="R148" s="32" t="n">
        <f aca="false">IF(N(O148)=0,"",L148/O148-1)</f>
        <v>0.159410675440016</v>
      </c>
      <c r="S148" s="33" t="n">
        <f aca="false">IF(OR(N148="",Q148=""),"",N148-Q148)</f>
        <v>-0.0367606044525736</v>
      </c>
      <c r="T148" s="38" t="n">
        <f aca="false">IF(N(D148)&gt;0,RANK(D148,D$2:D$1001)+COUNTIF(D$2:D148,D148)-1,"")</f>
        <v>345</v>
      </c>
      <c r="U148" s="40" t="n">
        <f aca="false">IF(N(D148)&gt;0,IF(D148&gt;=LR_MIN_SHARE*SUM(D$2:D$1001),F148,-1),-1)</f>
        <v>0.496550707875222</v>
      </c>
      <c r="V148" s="38" t="n">
        <f aca="false">IF(U148&lt;0,"",RANK(U148,U$2:U$1001)+COUNTIF(U$2:U148,U148)-1)</f>
        <v>231</v>
      </c>
      <c r="W148" s="38" t="n">
        <f aca="false">IF(N(L148)&gt;0,RANK(L148,L$2:L$1001)+COUNTIF(L$2:L148,L148)-1,"")</f>
        <v>334</v>
      </c>
      <c r="X148" s="40" t="n">
        <f aca="false">IF(N(L148)&gt;0,IF(L148&gt;=LR_MIN_SHARE*SUM(L$2:L$1001),N148,-1),-1)</f>
        <v>0.569563218426451</v>
      </c>
      <c r="Y148" s="38" t="n">
        <f aca="false">IF(X148&lt;0,"",RANK(X148,X$2:X$1001)+COUNTIF(X$2:X148,X148)-1)</f>
        <v>233</v>
      </c>
      <c r="AA148" s="0" t="str">
        <f aca="false">IF($A148="","",IF(COUNTIF($B$2:$B148,$B148)=1,1,""))</f>
        <v/>
      </c>
      <c r="AB148" s="0" t="str">
        <f aca="false">IF(AA148=1,SUMIF($B$2:$B$1001,$B148,$D$2:$D$1001),"")</f>
        <v/>
      </c>
      <c r="AC148" s="0" t="str">
        <f aca="false">IF(AA148=1,RANK(AB148,$AB$2:$AB$1001)+COUNTIF($AB$2:$AB148,AB148)-1,"")</f>
        <v/>
      </c>
      <c r="AD148" s="38" t="n">
        <f aca="false">IF($A148="","",COUNTIF(raw_data!$G:$G,$A148))</f>
        <v>40</v>
      </c>
      <c r="AE148" s="38" t="n">
        <f aca="false">IF($A148="","",IF(COUNTIF($A$2:$A$1001,$A148)&gt;1,1,0))</f>
        <v>0</v>
      </c>
    </row>
    <row r="149" customFormat="false" ht="15" hidden="false" customHeight="false" outlineLevel="0" collapsed="false">
      <c r="A149" s="0" t="str">
        <f aca="false">IF(code_master!$A149="","",code_master!$A149)</f>
        <v>CV0148</v>
      </c>
      <c r="B149" s="0" t="str">
        <f aca="false">IF($A149="","",code_master!$C149&amp;"")</f>
        <v>심장</v>
      </c>
      <c r="C149" s="0" t="str">
        <f aca="false">IF($A149="","",code_master!$B149&amp;"")</f>
        <v>허혈성심장질환진단비(갱신형)</v>
      </c>
      <c r="D149" s="30" t="n">
        <f aca="false">IF($A149="","",SUMIFS(raw_data!$H:$H,raw_data!$A:$A,"&gt;="&amp;UY_START,raw_data!$A:$A,"&lt;="&amp;BASE_YM,raw_data!$B:$B,"&lt;="&amp;BASE_YM,raw_data!$G:$G,$A149))</f>
        <v>36756298</v>
      </c>
      <c r="E149" s="30" t="n">
        <f aca="false">IF($A149="","",(SUMIFS(raw_data!$I:$I,raw_data!$A:$A,"&gt;="&amp;UY_START,raw_data!$A:$A,"&lt;="&amp;BASE_YM,raw_data!$B:$B,"&lt;="&amp;BASE_YM,raw_data!$G:$G,$A149)+SUMIFS(raw_data!$J:$J,raw_data!$A:$A,"&gt;="&amp;UY_START,raw_data!$A:$A,"&lt;="&amp;BASE_YM,raw_data!$B:$B,"&lt;="&amp;BASE_YM,raw_data!$G:$G,$A149)))</f>
        <v>19157992</v>
      </c>
      <c r="F149" s="31" t="n">
        <f aca="false">IF(N(D149)=0,"",E149/D149)</f>
        <v>0.521216581713425</v>
      </c>
      <c r="G149" s="30" t="n">
        <f aca="false">IF($A149="","",SUMIFS(raw_data!$H:$H,raw_data!$A:$A,"&gt;="&amp;UY_START_PY,raw_data!$A:$A,"&lt;="&amp;BASE_YM_PY,raw_data!$B:$B,"&lt;="&amp;BASE_YM_PY,raw_data!$G:$G,$A149))</f>
        <v>29608154</v>
      </c>
      <c r="H149" s="30" t="n">
        <f aca="false">IF($A149="","",(SUMIFS(raw_data!$I:$I,raw_data!$A:$A,"&gt;="&amp;UY_START_PY,raw_data!$A:$A,"&lt;="&amp;BASE_YM_PY,raw_data!$B:$B,"&lt;="&amp;BASE_YM_PY,raw_data!$G:$G,$A149)+SUMIFS(raw_data!$J:$J,raw_data!$A:$A,"&gt;="&amp;UY_START_PY,raw_data!$A:$A,"&lt;="&amp;BASE_YM_PY,raw_data!$B:$B,"&lt;="&amp;BASE_YM_PY,raw_data!$G:$G,$A149)))</f>
        <v>13675656</v>
      </c>
      <c r="I149" s="31" t="n">
        <f aca="false">IF(N(G149)=0,"",H149/G149)</f>
        <v>0.461888167698668</v>
      </c>
      <c r="J149" s="32" t="n">
        <f aca="false">IF(N(G149)=0,"",D149/G149-1)</f>
        <v>0.241424845331458</v>
      </c>
      <c r="K149" s="33" t="n">
        <f aca="false">IF(OR(F149="",I149=""),"",F149-I149)</f>
        <v>0.0593284140147566</v>
      </c>
      <c r="L149" s="30" t="n">
        <f aca="false">IF($A149="","",SUMIFS(raw_data!$H:$H,raw_data!$B:$B,BASE_YM,raw_data!$G:$G,$A149))</f>
        <v>14433177</v>
      </c>
      <c r="M149" s="30" t="n">
        <f aca="false">IF($A149="","",(SUMIFS(raw_data!$I:$I,raw_data!$B:$B,BASE_YM,raw_data!$G:$G,$A149)+SUMIFS(raw_data!$J:$J,raw_data!$B:$B,BASE_YM,raw_data!$G:$G,$A149)))</f>
        <v>8630411</v>
      </c>
      <c r="N149" s="31" t="n">
        <f aca="false">IF(N(L149)=0,"",M149/L149)</f>
        <v>0.597956430521153</v>
      </c>
      <c r="O149" s="30" t="n">
        <f aca="false">IF($A149="","",SUMIFS(raw_data!$H:$H,raw_data!$B:$B,BASE_YM_PY,raw_data!$G:$G,$A149))</f>
        <v>11993213</v>
      </c>
      <c r="P149" s="30" t="n">
        <f aca="false">IF($A149="","",(SUMIFS(raw_data!$I:$I,raw_data!$B:$B,BASE_YM_PY,raw_data!$G:$G,$A149)+SUMIFS(raw_data!$J:$J,raw_data!$B:$B,BASE_YM_PY,raw_data!$G:$G,$A149)))</f>
        <v>6860849</v>
      </c>
      <c r="Q149" s="31" t="n">
        <f aca="false">IF(N(O149)=0,"",P149/O149)</f>
        <v>0.572060964814016</v>
      </c>
      <c r="R149" s="32" t="n">
        <f aca="false">IF(N(O149)=0,"",L149/O149-1)</f>
        <v>0.203445398660059</v>
      </c>
      <c r="S149" s="33" t="n">
        <f aca="false">IF(OR(N149="",Q149=""),"",N149-Q149)</f>
        <v>0.0258954657071367</v>
      </c>
      <c r="T149" s="38" t="n">
        <f aca="false">IF(N(D149)&gt;0,RANK(D149,D$2:D$1001)+COUNTIF(D$2:D149,D149)-1,"")</f>
        <v>153</v>
      </c>
      <c r="U149" s="40" t="n">
        <f aca="false">IF(N(D149)&gt;0,IF(D149&gt;=LR_MIN_SHARE*SUM(D$2:D$1001),F149,-1),-1)</f>
        <v>0.521216581713425</v>
      </c>
      <c r="V149" s="38" t="n">
        <f aca="false">IF(U149&lt;0,"",RANK(U149,U$2:U$1001)+COUNTIF(U$2:U149,U149)-1)</f>
        <v>203</v>
      </c>
      <c r="W149" s="38" t="n">
        <f aca="false">IF(N(L149)&gt;0,RANK(L149,L$2:L$1001)+COUNTIF(L$2:L149,L149)-1,"")</f>
        <v>156</v>
      </c>
      <c r="X149" s="40" t="n">
        <f aca="false">IF(N(L149)&gt;0,IF(L149&gt;=LR_MIN_SHARE*SUM(L$2:L$1001),N149,-1),-1)</f>
        <v>0.597956430521153</v>
      </c>
      <c r="Y149" s="38" t="n">
        <f aca="false">IF(X149&lt;0,"",RANK(X149,X$2:X$1001)+COUNTIF(X$2:X149,X149)-1)</f>
        <v>216</v>
      </c>
      <c r="AA149" s="0" t="str">
        <f aca="false">IF($A149="","",IF(COUNTIF($B$2:$B149,$B149)=1,1,""))</f>
        <v/>
      </c>
      <c r="AB149" s="0" t="str">
        <f aca="false">IF(AA149=1,SUMIF($B$2:$B$1001,$B149,$D$2:$D$1001),"")</f>
        <v/>
      </c>
      <c r="AC149" s="0" t="str">
        <f aca="false">IF(AA149=1,RANK(AB149,$AB$2:$AB$1001)+COUNTIF($AB$2:$AB149,AB149)-1,"")</f>
        <v/>
      </c>
      <c r="AD149" s="38" t="n">
        <f aca="false">IF($A149="","",COUNTIF(raw_data!$G:$G,$A149))</f>
        <v>40</v>
      </c>
      <c r="AE149" s="38" t="n">
        <f aca="false">IF($A149="","",IF(COUNTIF($A$2:$A$1001,$A149)&gt;1,1,0))</f>
        <v>0</v>
      </c>
    </row>
    <row r="150" customFormat="false" ht="15" hidden="false" customHeight="false" outlineLevel="0" collapsed="false">
      <c r="A150" s="0" t="str">
        <f aca="false">IF(code_master!$A150="","",code_master!$A150)</f>
        <v>CV0149</v>
      </c>
      <c r="B150" s="0" t="str">
        <f aca="false">IF($A150="","",code_master!$C150&amp;"")</f>
        <v>뇌혈관</v>
      </c>
      <c r="C150" s="0" t="str">
        <f aca="false">IF($A150="","",code_master!$B150&amp;"")</f>
        <v>뇌출혈진단비(갱신형)</v>
      </c>
      <c r="D150" s="30" t="n">
        <f aca="false">IF($A150="","",SUMIFS(raw_data!$H:$H,raw_data!$A:$A,"&gt;="&amp;UY_START,raw_data!$A:$A,"&lt;="&amp;BASE_YM,raw_data!$B:$B,"&lt;="&amp;BASE_YM,raw_data!$G:$G,$A150))</f>
        <v>15385445</v>
      </c>
      <c r="E150" s="30" t="n">
        <f aca="false">IF($A150="","",(SUMIFS(raw_data!$I:$I,raw_data!$A:$A,"&gt;="&amp;UY_START,raw_data!$A:$A,"&lt;="&amp;BASE_YM,raw_data!$B:$B,"&lt;="&amp;BASE_YM,raw_data!$G:$G,$A150)+SUMIFS(raw_data!$J:$J,raw_data!$A:$A,"&gt;="&amp;UY_START,raw_data!$A:$A,"&lt;="&amp;BASE_YM,raw_data!$B:$B,"&lt;="&amp;BASE_YM,raw_data!$G:$G,$A150)))</f>
        <v>6954880</v>
      </c>
      <c r="F150" s="31" t="n">
        <f aca="false">IF(N(D150)=0,"",E150/D150)</f>
        <v>0.452042823590738</v>
      </c>
      <c r="G150" s="30" t="n">
        <f aca="false">IF($A150="","",SUMIFS(raw_data!$H:$H,raw_data!$A:$A,"&gt;="&amp;UY_START_PY,raw_data!$A:$A,"&lt;="&amp;BASE_YM_PY,raw_data!$B:$B,"&lt;="&amp;BASE_YM_PY,raw_data!$G:$G,$A150))</f>
        <v>15927648</v>
      </c>
      <c r="H150" s="30" t="n">
        <f aca="false">IF($A150="","",(SUMIFS(raw_data!$I:$I,raw_data!$A:$A,"&gt;="&amp;UY_START_PY,raw_data!$A:$A,"&lt;="&amp;BASE_YM_PY,raw_data!$B:$B,"&lt;="&amp;BASE_YM_PY,raw_data!$G:$G,$A150)+SUMIFS(raw_data!$J:$J,raw_data!$A:$A,"&gt;="&amp;UY_START_PY,raw_data!$A:$A,"&lt;="&amp;BASE_YM_PY,raw_data!$B:$B,"&lt;="&amp;BASE_YM_PY,raw_data!$G:$G,$A150)))</f>
        <v>6902904</v>
      </c>
      <c r="I150" s="31" t="n">
        <f aca="false">IF(N(G150)=0,"",H150/G150)</f>
        <v>0.433391295437971</v>
      </c>
      <c r="J150" s="32" t="n">
        <f aca="false">IF(N(G150)=0,"",D150/G150-1)</f>
        <v>-0.034041623722473</v>
      </c>
      <c r="K150" s="33" t="n">
        <f aca="false">IF(OR(F150="",I150=""),"",F150-I150)</f>
        <v>0.0186515281527674</v>
      </c>
      <c r="L150" s="30" t="n">
        <f aca="false">IF($A150="","",SUMIFS(raw_data!$H:$H,raw_data!$B:$B,BASE_YM,raw_data!$G:$G,$A150))</f>
        <v>6137388</v>
      </c>
      <c r="M150" s="30" t="n">
        <f aca="false">IF($A150="","",(SUMIFS(raw_data!$I:$I,raw_data!$B:$B,BASE_YM,raw_data!$G:$G,$A150)+SUMIFS(raw_data!$J:$J,raw_data!$B:$B,BASE_YM,raw_data!$G:$G,$A150)))</f>
        <v>3041201</v>
      </c>
      <c r="N150" s="31" t="n">
        <f aca="false">IF(N(L150)=0,"",M150/L150)</f>
        <v>0.495520407052642</v>
      </c>
      <c r="O150" s="30" t="n">
        <f aca="false">IF($A150="","",SUMIFS(raw_data!$H:$H,raw_data!$B:$B,BASE_YM_PY,raw_data!$G:$G,$A150))</f>
        <v>6404428</v>
      </c>
      <c r="P150" s="30" t="n">
        <f aca="false">IF($A150="","",(SUMIFS(raw_data!$I:$I,raw_data!$B:$B,BASE_YM_PY,raw_data!$G:$G,$A150)+SUMIFS(raw_data!$J:$J,raw_data!$B:$B,BASE_YM_PY,raw_data!$G:$G,$A150)))</f>
        <v>3230234</v>
      </c>
      <c r="Q150" s="31" t="n">
        <f aca="false">IF(N(O150)=0,"",P150/O150)</f>
        <v>0.504375097979086</v>
      </c>
      <c r="R150" s="32" t="n">
        <f aca="false">IF(N(O150)=0,"",L150/O150-1)</f>
        <v>-0.0416961514751981</v>
      </c>
      <c r="S150" s="33" t="n">
        <f aca="false">IF(OR(N150="",Q150=""),"",N150-Q150)</f>
        <v>-0.00885469092644381</v>
      </c>
      <c r="T150" s="38" t="n">
        <f aca="false">IF(N(D150)&gt;0,RANK(D150,D$2:D$1001)+COUNTIF(D$2:D150,D150)-1,"")</f>
        <v>305</v>
      </c>
      <c r="U150" s="40" t="n">
        <f aca="false">IF(N(D150)&gt;0,IF(D150&gt;=LR_MIN_SHARE*SUM(D$2:D$1001),F150,-1),-1)</f>
        <v>0.452042823590738</v>
      </c>
      <c r="V150" s="38" t="n">
        <f aca="false">IF(U150&lt;0,"",RANK(U150,U$2:U$1001)+COUNTIF(U$2:U150,U150)-1)</f>
        <v>264</v>
      </c>
      <c r="W150" s="38" t="n">
        <f aca="false">IF(N(L150)&gt;0,RANK(L150,L$2:L$1001)+COUNTIF(L$2:L150,L150)-1,"")</f>
        <v>306</v>
      </c>
      <c r="X150" s="40" t="n">
        <f aca="false">IF(N(L150)&gt;0,IF(L150&gt;=LR_MIN_SHARE*SUM(L$2:L$1001),N150,-1),-1)</f>
        <v>0.495520407052642</v>
      </c>
      <c r="Y150" s="38" t="n">
        <f aca="false">IF(X150&lt;0,"",RANK(X150,X$2:X$1001)+COUNTIF(X$2:X150,X150)-1)</f>
        <v>281</v>
      </c>
      <c r="AA150" s="0" t="str">
        <f aca="false">IF($A150="","",IF(COUNTIF($B$2:$B150,$B150)=1,1,""))</f>
        <v/>
      </c>
      <c r="AB150" s="0" t="str">
        <f aca="false">IF(AA150=1,SUMIF($B$2:$B$1001,$B150,$D$2:$D$1001),"")</f>
        <v/>
      </c>
      <c r="AC150" s="0" t="str">
        <f aca="false">IF(AA150=1,RANK(AB150,$AB$2:$AB$1001)+COUNTIF($AB$2:$AB150,AB150)-1,"")</f>
        <v/>
      </c>
      <c r="AD150" s="38" t="n">
        <f aca="false">IF($A150="","",COUNTIF(raw_data!$G:$G,$A150))</f>
        <v>40</v>
      </c>
      <c r="AE150" s="38" t="n">
        <f aca="false">IF($A150="","",IF(COUNTIF($A$2:$A$1001,$A150)&gt;1,1,0))</f>
        <v>0</v>
      </c>
    </row>
    <row r="151" customFormat="false" ht="15" hidden="false" customHeight="false" outlineLevel="0" collapsed="false">
      <c r="A151" s="0" t="str">
        <f aca="false">IF(code_master!$A151="","",code_master!$A151)</f>
        <v>CV0150</v>
      </c>
      <c r="B151" s="0" t="str">
        <f aca="false">IF($A151="","",code_master!$C151&amp;"")</f>
        <v>사망</v>
      </c>
      <c r="C151" s="0" t="str">
        <f aca="false">IF($A151="","",code_master!$B151&amp;"")</f>
        <v>재해사망(20년만기)</v>
      </c>
      <c r="D151" s="30" t="n">
        <f aca="false">IF($A151="","",SUMIFS(raw_data!$H:$H,raw_data!$A:$A,"&gt;="&amp;UY_START,raw_data!$A:$A,"&lt;="&amp;BASE_YM,raw_data!$B:$B,"&lt;="&amp;BASE_YM,raw_data!$G:$G,$A151))</f>
        <v>10157218</v>
      </c>
      <c r="E151" s="30" t="n">
        <f aca="false">IF($A151="","",(SUMIFS(raw_data!$I:$I,raw_data!$A:$A,"&gt;="&amp;UY_START,raw_data!$A:$A,"&lt;="&amp;BASE_YM,raw_data!$B:$B,"&lt;="&amp;BASE_YM,raw_data!$G:$G,$A151)+SUMIFS(raw_data!$J:$J,raw_data!$A:$A,"&gt;="&amp;UY_START,raw_data!$A:$A,"&lt;="&amp;BASE_YM,raw_data!$B:$B,"&lt;="&amp;BASE_YM,raw_data!$G:$G,$A151)))</f>
        <v>3836466</v>
      </c>
      <c r="F151" s="31" t="n">
        <f aca="false">IF(N(D151)=0,"",E151/D151)</f>
        <v>0.377708344942483</v>
      </c>
      <c r="G151" s="30" t="n">
        <f aca="false">IF($A151="","",SUMIFS(raw_data!$H:$H,raw_data!$A:$A,"&gt;="&amp;UY_START_PY,raw_data!$A:$A,"&lt;="&amp;BASE_YM_PY,raw_data!$B:$B,"&lt;="&amp;BASE_YM_PY,raw_data!$G:$G,$A151))</f>
        <v>7536486</v>
      </c>
      <c r="H151" s="30" t="n">
        <f aca="false">IF($A151="","",(SUMIFS(raw_data!$I:$I,raw_data!$A:$A,"&gt;="&amp;UY_START_PY,raw_data!$A:$A,"&lt;="&amp;BASE_YM_PY,raw_data!$B:$B,"&lt;="&amp;BASE_YM_PY,raw_data!$G:$G,$A151)+SUMIFS(raw_data!$J:$J,raw_data!$A:$A,"&gt;="&amp;UY_START_PY,raw_data!$A:$A,"&lt;="&amp;BASE_YM_PY,raw_data!$B:$B,"&lt;="&amp;BASE_YM_PY,raw_data!$G:$G,$A151)))</f>
        <v>3908764</v>
      </c>
      <c r="I151" s="31" t="n">
        <f aca="false">IF(N(G151)=0,"",H151/G151)</f>
        <v>0.518645427059773</v>
      </c>
      <c r="J151" s="32" t="n">
        <f aca="false">IF(N(G151)=0,"",D151/G151-1)</f>
        <v>0.347739251423011</v>
      </c>
      <c r="K151" s="33" t="n">
        <f aca="false">IF(OR(F151="",I151=""),"",F151-I151)</f>
        <v>-0.14093708211729</v>
      </c>
      <c r="L151" s="30" t="n">
        <f aca="false">IF($A151="","",SUMIFS(raw_data!$H:$H,raw_data!$B:$B,BASE_YM,raw_data!$G:$G,$A151))</f>
        <v>4063367</v>
      </c>
      <c r="M151" s="30" t="n">
        <f aca="false">IF($A151="","",(SUMIFS(raw_data!$I:$I,raw_data!$B:$B,BASE_YM,raw_data!$G:$G,$A151)+SUMIFS(raw_data!$J:$J,raw_data!$B:$B,BASE_YM,raw_data!$G:$G,$A151)))</f>
        <v>1911569</v>
      </c>
      <c r="N151" s="31" t="n">
        <f aca="false">IF(N(L151)=0,"",M151/L151)</f>
        <v>0.470439662476956</v>
      </c>
      <c r="O151" s="30" t="n">
        <f aca="false">IF($A151="","",SUMIFS(raw_data!$H:$H,raw_data!$B:$B,BASE_YM_PY,raw_data!$G:$G,$A151))</f>
        <v>3085850</v>
      </c>
      <c r="P151" s="30" t="n">
        <f aca="false">IF($A151="","",(SUMIFS(raw_data!$I:$I,raw_data!$B:$B,BASE_YM_PY,raw_data!$G:$G,$A151)+SUMIFS(raw_data!$J:$J,raw_data!$B:$B,BASE_YM_PY,raw_data!$G:$G,$A151)))</f>
        <v>1886295</v>
      </c>
      <c r="Q151" s="31" t="n">
        <f aca="false">IF(N(O151)=0,"",P151/O151)</f>
        <v>0.611272420888896</v>
      </c>
      <c r="R151" s="32" t="n">
        <f aca="false">IF(N(O151)=0,"",L151/O151-1)</f>
        <v>0.316773984477535</v>
      </c>
      <c r="S151" s="33" t="n">
        <f aca="false">IF(OR(N151="",Q151=""),"",N151-Q151)</f>
        <v>-0.14083275841194</v>
      </c>
      <c r="T151" s="38" t="n">
        <f aca="false">IF(N(D151)&gt;0,RANK(D151,D$2:D$1001)+COUNTIF(D$2:D151,D151)-1,"")</f>
        <v>381</v>
      </c>
      <c r="U151" s="38" t="n">
        <f aca="false">IF(N(D151)&gt;0,IF(D151&gt;=LR_MIN_SHARE*SUM(D$2:D$1001),F151,-1),-1)</f>
        <v>-1</v>
      </c>
      <c r="V151" s="0" t="str">
        <f aca="false">IF(U151&lt;0,"",RANK(U151,U$2:U$1001)+COUNTIF(U$2:U151,U151)-1)</f>
        <v/>
      </c>
      <c r="W151" s="38" t="n">
        <f aca="false">IF(N(L151)&gt;0,RANK(L151,L$2:L$1001)+COUNTIF(L$2:L151,L151)-1,"")</f>
        <v>381</v>
      </c>
      <c r="X151" s="38" t="n">
        <f aca="false">IF(N(L151)&gt;0,IF(L151&gt;=LR_MIN_SHARE*SUM(L$2:L$1001),N151,-1),-1)</f>
        <v>-1</v>
      </c>
      <c r="Y151" s="0" t="str">
        <f aca="false">IF(X151&lt;0,"",RANK(X151,X$2:X$1001)+COUNTIF(X$2:X151,X151)-1)</f>
        <v/>
      </c>
      <c r="AA151" s="0" t="str">
        <f aca="false">IF($A151="","",IF(COUNTIF($B$2:$B151,$B151)=1,1,""))</f>
        <v/>
      </c>
      <c r="AB151" s="0" t="str">
        <f aca="false">IF(AA151=1,SUMIF($B$2:$B$1001,$B151,$D$2:$D$1001),"")</f>
        <v/>
      </c>
      <c r="AC151" s="0" t="str">
        <f aca="false">IF(AA151=1,RANK(AB151,$AB$2:$AB$1001)+COUNTIF($AB$2:$AB151,AB151)-1,"")</f>
        <v/>
      </c>
      <c r="AD151" s="38" t="n">
        <f aca="false">IF($A151="","",COUNTIF(raw_data!$G:$G,$A151))</f>
        <v>40</v>
      </c>
      <c r="AE151" s="38" t="n">
        <f aca="false">IF($A151="","",IF(COUNTIF($A$2:$A$1001,$A151)&gt;1,1,0))</f>
        <v>0</v>
      </c>
    </row>
    <row r="152" customFormat="false" ht="15" hidden="false" customHeight="false" outlineLevel="0" collapsed="false">
      <c r="A152" s="0" t="str">
        <f aca="false">IF(code_master!$A152="","",code_master!$A152)</f>
        <v>CV0151</v>
      </c>
      <c r="B152" s="0" t="str">
        <f aca="false">IF($A152="","",code_master!$C152&amp;"")</f>
        <v>실손의료</v>
      </c>
      <c r="C152" s="0" t="str">
        <f aca="false">IF($A152="","",code_master!$B152&amp;"")</f>
        <v>질병통원실손(간편)</v>
      </c>
      <c r="D152" s="30" t="n">
        <f aca="false">IF($A152="","",SUMIFS(raw_data!$H:$H,raw_data!$A:$A,"&gt;="&amp;UY_START,raw_data!$A:$A,"&lt;="&amp;BASE_YM,raw_data!$B:$B,"&lt;="&amp;BASE_YM,raw_data!$G:$G,$A152))</f>
        <v>9776493</v>
      </c>
      <c r="E152" s="30" t="n">
        <f aca="false">IF($A152="","",(SUMIFS(raw_data!$I:$I,raw_data!$A:$A,"&gt;="&amp;UY_START,raw_data!$A:$A,"&lt;="&amp;BASE_YM,raw_data!$B:$B,"&lt;="&amp;BASE_YM,raw_data!$G:$G,$A152)+SUMIFS(raw_data!$J:$J,raw_data!$A:$A,"&gt;="&amp;UY_START,raw_data!$A:$A,"&lt;="&amp;BASE_YM,raw_data!$B:$B,"&lt;="&amp;BASE_YM,raw_data!$G:$G,$A152)))</f>
        <v>6004278</v>
      </c>
      <c r="F152" s="31" t="n">
        <f aca="false">IF(N(D152)=0,"",E152/D152)</f>
        <v>0.614154584880284</v>
      </c>
      <c r="G152" s="30" t="n">
        <f aca="false">IF($A152="","",SUMIFS(raw_data!$H:$H,raw_data!$A:$A,"&gt;="&amp;UY_START_PY,raw_data!$A:$A,"&lt;="&amp;BASE_YM_PY,raw_data!$B:$B,"&lt;="&amp;BASE_YM_PY,raw_data!$G:$G,$A152))</f>
        <v>7467500</v>
      </c>
      <c r="H152" s="30" t="n">
        <f aca="false">IF($A152="","",(SUMIFS(raw_data!$I:$I,raw_data!$A:$A,"&gt;="&amp;UY_START_PY,raw_data!$A:$A,"&lt;="&amp;BASE_YM_PY,raw_data!$B:$B,"&lt;="&amp;BASE_YM_PY,raw_data!$G:$G,$A152)+SUMIFS(raw_data!$J:$J,raw_data!$A:$A,"&gt;="&amp;UY_START_PY,raw_data!$A:$A,"&lt;="&amp;BASE_YM_PY,raw_data!$B:$B,"&lt;="&amp;BASE_YM_PY,raw_data!$G:$G,$A152)))</f>
        <v>5453391</v>
      </c>
      <c r="I152" s="31" t="n">
        <f aca="false">IF(N(G152)=0,"",H152/G152)</f>
        <v>0.730283361232005</v>
      </c>
      <c r="J152" s="32" t="n">
        <f aca="false">IF(N(G152)=0,"",D152/G152-1)</f>
        <v>0.30920562437228</v>
      </c>
      <c r="K152" s="33" t="n">
        <f aca="false">IF(OR(F152="",I152=""),"",F152-I152)</f>
        <v>-0.116128776351722</v>
      </c>
      <c r="L152" s="30" t="n">
        <f aca="false">IF($A152="","",SUMIFS(raw_data!$H:$H,raw_data!$B:$B,BASE_YM,raw_data!$G:$G,$A152))</f>
        <v>3648795</v>
      </c>
      <c r="M152" s="30" t="n">
        <f aca="false">IF($A152="","",(SUMIFS(raw_data!$I:$I,raw_data!$B:$B,BASE_YM,raw_data!$G:$G,$A152)+SUMIFS(raw_data!$J:$J,raw_data!$B:$B,BASE_YM,raw_data!$G:$G,$A152)))</f>
        <v>2329200</v>
      </c>
      <c r="N152" s="31" t="n">
        <f aca="false">IF(N(L152)=0,"",M152/L152)</f>
        <v>0.638347728496668</v>
      </c>
      <c r="O152" s="30" t="n">
        <f aca="false">IF($A152="","",SUMIFS(raw_data!$H:$H,raw_data!$B:$B,BASE_YM_PY,raw_data!$G:$G,$A152))</f>
        <v>3092666</v>
      </c>
      <c r="P152" s="30" t="n">
        <f aca="false">IF($A152="","",(SUMIFS(raw_data!$I:$I,raw_data!$B:$B,BASE_YM_PY,raw_data!$G:$G,$A152)+SUMIFS(raw_data!$J:$J,raw_data!$B:$B,BASE_YM_PY,raw_data!$G:$G,$A152)))</f>
        <v>2765462</v>
      </c>
      <c r="Q152" s="31" t="n">
        <f aca="false">IF(N(O152)=0,"",P152/O152)</f>
        <v>0.894200020306105</v>
      </c>
      <c r="R152" s="32" t="n">
        <f aca="false">IF(N(O152)=0,"",L152/O152-1)</f>
        <v>0.179821875365785</v>
      </c>
      <c r="S152" s="33" t="n">
        <f aca="false">IF(OR(N152="",Q152=""),"",N152-Q152)</f>
        <v>-0.255852291809437</v>
      </c>
      <c r="T152" s="38" t="n">
        <f aca="false">IF(N(D152)&gt;0,RANK(D152,D$2:D$1001)+COUNTIF(D$2:D152,D152)-1,"")</f>
        <v>386</v>
      </c>
      <c r="U152" s="38" t="n">
        <f aca="false">IF(N(D152)&gt;0,IF(D152&gt;=LR_MIN_SHARE*SUM(D$2:D$1001),F152,-1),-1)</f>
        <v>-1</v>
      </c>
      <c r="V152" s="0" t="str">
        <f aca="false">IF(U152&lt;0,"",RANK(U152,U$2:U$1001)+COUNTIF(U$2:U152,U152)-1)</f>
        <v/>
      </c>
      <c r="W152" s="38" t="n">
        <f aca="false">IF(N(L152)&gt;0,RANK(L152,L$2:L$1001)+COUNTIF(L$2:L152,L152)-1,"")</f>
        <v>394</v>
      </c>
      <c r="X152" s="38" t="n">
        <f aca="false">IF(N(L152)&gt;0,IF(L152&gt;=LR_MIN_SHARE*SUM(L$2:L$1001),N152,-1),-1)</f>
        <v>-1</v>
      </c>
      <c r="Y152" s="0" t="str">
        <f aca="false">IF(X152&lt;0,"",RANK(X152,X$2:X$1001)+COUNTIF(X$2:X152,X152)-1)</f>
        <v/>
      </c>
      <c r="AA152" s="0" t="str">
        <f aca="false">IF($A152="","",IF(COUNTIF($B$2:$B152,$B152)=1,1,""))</f>
        <v/>
      </c>
      <c r="AB152" s="0" t="str">
        <f aca="false">IF(AA152=1,SUMIF($B$2:$B$1001,$B152,$D$2:$D$1001),"")</f>
        <v/>
      </c>
      <c r="AC152" s="0" t="str">
        <f aca="false">IF(AA152=1,RANK(AB152,$AB$2:$AB$1001)+COUNTIF($AB$2:$AB152,AB152)-1,"")</f>
        <v/>
      </c>
      <c r="AD152" s="38" t="n">
        <f aca="false">IF($A152="","",COUNTIF(raw_data!$G:$G,$A152))</f>
        <v>40</v>
      </c>
      <c r="AE152" s="38" t="n">
        <f aca="false">IF($A152="","",IF(COUNTIF($A$2:$A$1001,$A152)&gt;1,1,0))</f>
        <v>0</v>
      </c>
    </row>
    <row r="153" customFormat="false" ht="15" hidden="false" customHeight="false" outlineLevel="0" collapsed="false">
      <c r="A153" s="0" t="str">
        <f aca="false">IF(code_master!$A153="","",code_master!$A153)</f>
        <v>CV0152</v>
      </c>
      <c r="B153" s="0" t="str">
        <f aca="false">IF($A153="","",code_master!$C153&amp;"")</f>
        <v>실손의료</v>
      </c>
      <c r="C153" s="0" t="str">
        <f aca="false">IF($A153="","",code_master!$B153&amp;"")</f>
        <v>상해통원실손Ⅱ</v>
      </c>
      <c r="D153" s="30" t="n">
        <f aca="false">IF($A153="","",SUMIFS(raw_data!$H:$H,raw_data!$A:$A,"&gt;="&amp;UY_START,raw_data!$A:$A,"&lt;="&amp;BASE_YM,raw_data!$B:$B,"&lt;="&amp;BASE_YM,raw_data!$G:$G,$A153))</f>
        <v>12046928</v>
      </c>
      <c r="E153" s="30" t="n">
        <f aca="false">IF($A153="","",(SUMIFS(raw_data!$I:$I,raw_data!$A:$A,"&gt;="&amp;UY_START,raw_data!$A:$A,"&lt;="&amp;BASE_YM,raw_data!$B:$B,"&lt;="&amp;BASE_YM,raw_data!$G:$G,$A153)+SUMIFS(raw_data!$J:$J,raw_data!$A:$A,"&gt;="&amp;UY_START,raw_data!$A:$A,"&lt;="&amp;BASE_YM,raw_data!$B:$B,"&lt;="&amp;BASE_YM,raw_data!$G:$G,$A153)))</f>
        <v>7998544</v>
      </c>
      <c r="F153" s="31" t="n">
        <f aca="false">IF(N(D153)=0,"",E153/D153)</f>
        <v>0.663948850694551</v>
      </c>
      <c r="G153" s="30" t="n">
        <f aca="false">IF($A153="","",SUMIFS(raw_data!$H:$H,raw_data!$A:$A,"&gt;="&amp;UY_START_PY,raw_data!$A:$A,"&lt;="&amp;BASE_YM_PY,raw_data!$B:$B,"&lt;="&amp;BASE_YM_PY,raw_data!$G:$G,$A153))</f>
        <v>7501383</v>
      </c>
      <c r="H153" s="30" t="n">
        <f aca="false">IF($A153="","",(SUMIFS(raw_data!$I:$I,raw_data!$A:$A,"&gt;="&amp;UY_START_PY,raw_data!$A:$A,"&lt;="&amp;BASE_YM_PY,raw_data!$B:$B,"&lt;="&amp;BASE_YM_PY,raw_data!$G:$G,$A153)+SUMIFS(raw_data!$J:$J,raw_data!$A:$A,"&gt;="&amp;UY_START_PY,raw_data!$A:$A,"&lt;="&amp;BASE_YM_PY,raw_data!$B:$B,"&lt;="&amp;BASE_YM_PY,raw_data!$G:$G,$A153)))</f>
        <v>6387761</v>
      </c>
      <c r="I153" s="31" t="n">
        <f aca="false">IF(N(G153)=0,"",H153/G153)</f>
        <v>0.851544441871586</v>
      </c>
      <c r="J153" s="32" t="n">
        <f aca="false">IF(N(G153)=0,"",D153/G153-1)</f>
        <v>0.605960927471641</v>
      </c>
      <c r="K153" s="33" t="n">
        <f aca="false">IF(OR(F153="",I153=""),"",F153-I153)</f>
        <v>-0.187595591177035</v>
      </c>
      <c r="L153" s="30" t="n">
        <f aca="false">IF($A153="","",SUMIFS(raw_data!$H:$H,raw_data!$B:$B,BASE_YM,raw_data!$G:$G,$A153))</f>
        <v>4732703</v>
      </c>
      <c r="M153" s="30" t="n">
        <f aca="false">IF($A153="","",(SUMIFS(raw_data!$I:$I,raw_data!$B:$B,BASE_YM,raw_data!$G:$G,$A153)+SUMIFS(raw_data!$J:$J,raw_data!$B:$B,BASE_YM,raw_data!$G:$G,$A153)))</f>
        <v>3850406</v>
      </c>
      <c r="N153" s="31" t="n">
        <f aca="false">IF(N(L153)=0,"",M153/L153)</f>
        <v>0.813574399238659</v>
      </c>
      <c r="O153" s="30" t="n">
        <f aca="false">IF($A153="","",SUMIFS(raw_data!$H:$H,raw_data!$B:$B,BASE_YM_PY,raw_data!$G:$G,$A153))</f>
        <v>3164884</v>
      </c>
      <c r="P153" s="30" t="n">
        <f aca="false">IF($A153="","",(SUMIFS(raw_data!$I:$I,raw_data!$B:$B,BASE_YM_PY,raw_data!$G:$G,$A153)+SUMIFS(raw_data!$J:$J,raw_data!$B:$B,BASE_YM_PY,raw_data!$G:$G,$A153)))</f>
        <v>3296232</v>
      </c>
      <c r="Q153" s="31" t="n">
        <f aca="false">IF(N(O153)=0,"",P153/O153)</f>
        <v>1.04150167905048</v>
      </c>
      <c r="R153" s="32" t="n">
        <f aca="false">IF(N(O153)=0,"",L153/O153-1)</f>
        <v>0.495379609489637</v>
      </c>
      <c r="S153" s="33" t="n">
        <f aca="false">IF(OR(N153="",Q153=""),"",N153-Q153)</f>
        <v>-0.227927279811821</v>
      </c>
      <c r="T153" s="38" t="n">
        <f aca="false">IF(N(D153)&gt;0,RANK(D153,D$2:D$1001)+COUNTIF(D$2:D153,D153)-1,"")</f>
        <v>348</v>
      </c>
      <c r="U153" s="40" t="n">
        <f aca="false">IF(N(D153)&gt;0,IF(D153&gt;=LR_MIN_SHARE*SUM(D$2:D$1001),F153,-1),-1)</f>
        <v>0.663948850694551</v>
      </c>
      <c r="V153" s="38" t="n">
        <f aca="false">IF(U153&lt;0,"",RANK(U153,U$2:U$1001)+COUNTIF(U$2:U153,U153)-1)</f>
        <v>104</v>
      </c>
      <c r="W153" s="38" t="n">
        <f aca="false">IF(N(L153)&gt;0,RANK(L153,L$2:L$1001)+COUNTIF(L$2:L153,L153)-1,"")</f>
        <v>350</v>
      </c>
      <c r="X153" s="40" t="n">
        <f aca="false">IF(N(L153)&gt;0,IF(L153&gt;=LR_MIN_SHARE*SUM(L$2:L$1001),N153,-1),-1)</f>
        <v>0.813574399238659</v>
      </c>
      <c r="Y153" s="38" t="n">
        <f aca="false">IF(X153&lt;0,"",RANK(X153,X$2:X$1001)+COUNTIF(X$2:X153,X153)-1)</f>
        <v>99</v>
      </c>
      <c r="AA153" s="0" t="str">
        <f aca="false">IF($A153="","",IF(COUNTIF($B$2:$B153,$B153)=1,1,""))</f>
        <v/>
      </c>
      <c r="AB153" s="0" t="str">
        <f aca="false">IF(AA153=1,SUMIF($B$2:$B$1001,$B153,$D$2:$D$1001),"")</f>
        <v/>
      </c>
      <c r="AC153" s="0" t="str">
        <f aca="false">IF(AA153=1,RANK(AB153,$AB$2:$AB$1001)+COUNTIF($AB$2:$AB153,AB153)-1,"")</f>
        <v/>
      </c>
      <c r="AD153" s="38" t="n">
        <f aca="false">IF($A153="","",COUNTIF(raw_data!$G:$G,$A153))</f>
        <v>40</v>
      </c>
      <c r="AE153" s="38" t="n">
        <f aca="false">IF($A153="","",IF(COUNTIF($A$2:$A$1001,$A153)&gt;1,1,0))</f>
        <v>0</v>
      </c>
    </row>
    <row r="154" customFormat="false" ht="15" hidden="false" customHeight="false" outlineLevel="0" collapsed="false">
      <c r="A154" s="0" t="str">
        <f aca="false">IF(code_master!$A154="","",code_master!$A154)</f>
        <v>CV0153</v>
      </c>
      <c r="B154" s="0" t="str">
        <f aca="false">IF($A154="","",code_master!$C154&amp;"")</f>
        <v>사망</v>
      </c>
      <c r="C154" s="0" t="str">
        <f aca="false">IF($A154="","",code_master!$B154&amp;"")</f>
        <v>일반사망(간편)</v>
      </c>
      <c r="D154" s="30" t="n">
        <f aca="false">IF($A154="","",SUMIFS(raw_data!$H:$H,raw_data!$A:$A,"&gt;="&amp;UY_START,raw_data!$A:$A,"&lt;="&amp;BASE_YM,raw_data!$B:$B,"&lt;="&amp;BASE_YM,raw_data!$G:$G,$A154))</f>
        <v>6172955</v>
      </c>
      <c r="E154" s="30" t="n">
        <f aca="false">IF($A154="","",(SUMIFS(raw_data!$I:$I,raw_data!$A:$A,"&gt;="&amp;UY_START,raw_data!$A:$A,"&lt;="&amp;BASE_YM,raw_data!$B:$B,"&lt;="&amp;BASE_YM,raw_data!$G:$G,$A154)+SUMIFS(raw_data!$J:$J,raw_data!$A:$A,"&gt;="&amp;UY_START,raw_data!$A:$A,"&lt;="&amp;BASE_YM,raw_data!$B:$B,"&lt;="&amp;BASE_YM,raw_data!$G:$G,$A154)))</f>
        <v>1731210</v>
      </c>
      <c r="F154" s="31" t="n">
        <f aca="false">IF(N(D154)=0,"",E154/D154)</f>
        <v>0.280450772766042</v>
      </c>
      <c r="G154" s="30" t="n">
        <f aca="false">IF($A154="","",SUMIFS(raw_data!$H:$H,raw_data!$A:$A,"&gt;="&amp;UY_START_PY,raw_data!$A:$A,"&lt;="&amp;BASE_YM_PY,raw_data!$B:$B,"&lt;="&amp;BASE_YM_PY,raw_data!$G:$G,$A154))</f>
        <v>6057191</v>
      </c>
      <c r="H154" s="30" t="n">
        <f aca="false">IF($A154="","",(SUMIFS(raw_data!$I:$I,raw_data!$A:$A,"&gt;="&amp;UY_START_PY,raw_data!$A:$A,"&lt;="&amp;BASE_YM_PY,raw_data!$B:$B,"&lt;="&amp;BASE_YM_PY,raw_data!$G:$G,$A154)+SUMIFS(raw_data!$J:$J,raw_data!$A:$A,"&gt;="&amp;UY_START_PY,raw_data!$A:$A,"&lt;="&amp;BASE_YM_PY,raw_data!$B:$B,"&lt;="&amp;BASE_YM_PY,raw_data!$G:$G,$A154)))</f>
        <v>2152636</v>
      </c>
      <c r="I154" s="31" t="n">
        <f aca="false">IF(N(G154)=0,"",H154/G154)</f>
        <v>0.355385194226169</v>
      </c>
      <c r="J154" s="32" t="n">
        <f aca="false">IF(N(G154)=0,"",D154/G154-1)</f>
        <v>0.019111829229093</v>
      </c>
      <c r="K154" s="33" t="n">
        <f aca="false">IF(OR(F154="",I154=""),"",F154-I154)</f>
        <v>-0.074934421460127</v>
      </c>
      <c r="L154" s="30" t="n">
        <f aca="false">IF($A154="","",SUMIFS(raw_data!$H:$H,raw_data!$B:$B,BASE_YM,raw_data!$G:$G,$A154))</f>
        <v>2506115</v>
      </c>
      <c r="M154" s="30" t="n">
        <f aca="false">IF($A154="","",(SUMIFS(raw_data!$I:$I,raw_data!$B:$B,BASE_YM,raw_data!$G:$G,$A154)+SUMIFS(raw_data!$J:$J,raw_data!$B:$B,BASE_YM,raw_data!$G:$G,$A154)))</f>
        <v>836328</v>
      </c>
      <c r="N154" s="31" t="n">
        <f aca="false">IF(N(L154)=0,"",M154/L154)</f>
        <v>0.333714933273214</v>
      </c>
      <c r="O154" s="30" t="n">
        <f aca="false">IF($A154="","",SUMIFS(raw_data!$H:$H,raw_data!$B:$B,BASE_YM_PY,raw_data!$G:$G,$A154))</f>
        <v>2465547</v>
      </c>
      <c r="P154" s="30" t="n">
        <f aca="false">IF($A154="","",(SUMIFS(raw_data!$I:$I,raw_data!$B:$B,BASE_YM_PY,raw_data!$G:$G,$A154)+SUMIFS(raw_data!$J:$J,raw_data!$B:$B,BASE_YM_PY,raw_data!$G:$G,$A154)))</f>
        <v>871729</v>
      </c>
      <c r="Q154" s="31" t="n">
        <f aca="false">IF(N(O154)=0,"",P154/O154)</f>
        <v>0.353564138099984</v>
      </c>
      <c r="R154" s="32" t="n">
        <f aca="false">IF(N(O154)=0,"",L154/O154-1)</f>
        <v>0.0164539552480647</v>
      </c>
      <c r="S154" s="33" t="n">
        <f aca="false">IF(OR(N154="",Q154=""),"",N154-Q154)</f>
        <v>-0.0198492048267698</v>
      </c>
      <c r="T154" s="38" t="n">
        <f aca="false">IF(N(D154)&gt;0,RANK(D154,D$2:D$1001)+COUNTIF(D$2:D154,D154)-1,"")</f>
        <v>434</v>
      </c>
      <c r="U154" s="38" t="n">
        <f aca="false">IF(N(D154)&gt;0,IF(D154&gt;=LR_MIN_SHARE*SUM(D$2:D$1001),F154,-1),-1)</f>
        <v>-1</v>
      </c>
      <c r="V154" s="0" t="str">
        <f aca="false">IF(U154&lt;0,"",RANK(U154,U$2:U$1001)+COUNTIF(U$2:U154,U154)-1)</f>
        <v/>
      </c>
      <c r="W154" s="38" t="n">
        <f aca="false">IF(N(L154)&gt;0,RANK(L154,L$2:L$1001)+COUNTIF(L$2:L154,L154)-1,"")</f>
        <v>435</v>
      </c>
      <c r="X154" s="38" t="n">
        <f aca="false">IF(N(L154)&gt;0,IF(L154&gt;=LR_MIN_SHARE*SUM(L$2:L$1001),N154,-1),-1)</f>
        <v>-1</v>
      </c>
      <c r="Y154" s="0" t="str">
        <f aca="false">IF(X154&lt;0,"",RANK(X154,X$2:X$1001)+COUNTIF(X$2:X154,X154)-1)</f>
        <v/>
      </c>
      <c r="AA154" s="0" t="str">
        <f aca="false">IF($A154="","",IF(COUNTIF($B$2:$B154,$B154)=1,1,""))</f>
        <v/>
      </c>
      <c r="AB154" s="0" t="str">
        <f aca="false">IF(AA154=1,SUMIF($B$2:$B$1001,$B154,$D$2:$D$1001),"")</f>
        <v/>
      </c>
      <c r="AC154" s="0" t="str">
        <f aca="false">IF(AA154=1,RANK(AB154,$AB$2:$AB$1001)+COUNTIF($AB$2:$AB154,AB154)-1,"")</f>
        <v/>
      </c>
      <c r="AD154" s="38" t="n">
        <f aca="false">IF($A154="","",COUNTIF(raw_data!$G:$G,$A154))</f>
        <v>40</v>
      </c>
      <c r="AE154" s="38" t="n">
        <f aca="false">IF($A154="","",IF(COUNTIF($A$2:$A$1001,$A154)&gt;1,1,0))</f>
        <v>0</v>
      </c>
    </row>
    <row r="155" customFormat="false" ht="15" hidden="false" customHeight="false" outlineLevel="0" collapsed="false">
      <c r="A155" s="0" t="str">
        <f aca="false">IF(code_master!$A155="","",code_master!$A155)</f>
        <v>CV0154</v>
      </c>
      <c r="B155" s="0" t="str">
        <f aca="false">IF($A155="","",code_master!$C155&amp;"")</f>
        <v>심장</v>
      </c>
      <c r="C155" s="0" t="str">
        <f aca="false">IF($A155="","",code_master!$B155&amp;"")</f>
        <v>허혈성심장질환진단비(간편)</v>
      </c>
      <c r="D155" s="30" t="n">
        <f aca="false">IF($A155="","",SUMIFS(raw_data!$H:$H,raw_data!$A:$A,"&gt;="&amp;UY_START,raw_data!$A:$A,"&lt;="&amp;BASE_YM,raw_data!$B:$B,"&lt;="&amp;BASE_YM,raw_data!$G:$G,$A155))</f>
        <v>271147484</v>
      </c>
      <c r="E155" s="30" t="n">
        <f aca="false">IF($A155="","",(SUMIFS(raw_data!$I:$I,raw_data!$A:$A,"&gt;="&amp;UY_START,raw_data!$A:$A,"&lt;="&amp;BASE_YM,raw_data!$B:$B,"&lt;="&amp;BASE_YM,raw_data!$G:$G,$A155)+SUMIFS(raw_data!$J:$J,raw_data!$A:$A,"&gt;="&amp;UY_START,raw_data!$A:$A,"&lt;="&amp;BASE_YM,raw_data!$B:$B,"&lt;="&amp;BASE_YM,raw_data!$G:$G,$A155)))</f>
        <v>120284262</v>
      </c>
      <c r="F155" s="31" t="n">
        <f aca="false">IF(N(D155)=0,"",E155/D155)</f>
        <v>0.44361194220043</v>
      </c>
      <c r="G155" s="30" t="n">
        <f aca="false">IF($A155="","",SUMIFS(raw_data!$H:$H,raw_data!$A:$A,"&gt;="&amp;UY_START_PY,raw_data!$A:$A,"&lt;="&amp;BASE_YM_PY,raw_data!$B:$B,"&lt;="&amp;BASE_YM_PY,raw_data!$G:$G,$A155))</f>
        <v>276289195</v>
      </c>
      <c r="H155" s="30" t="n">
        <f aca="false">IF($A155="","",(SUMIFS(raw_data!$I:$I,raw_data!$A:$A,"&gt;="&amp;UY_START_PY,raw_data!$A:$A,"&lt;="&amp;BASE_YM_PY,raw_data!$B:$B,"&lt;="&amp;BASE_YM_PY,raw_data!$G:$G,$A155)+SUMIFS(raw_data!$J:$J,raw_data!$A:$A,"&gt;="&amp;UY_START_PY,raw_data!$A:$A,"&lt;="&amp;BASE_YM_PY,raw_data!$B:$B,"&lt;="&amp;BASE_YM_PY,raw_data!$G:$G,$A155)))</f>
        <v>128547440</v>
      </c>
      <c r="I155" s="31" t="n">
        <f aca="false">IF(N(G155)=0,"",H155/G155)</f>
        <v>0.465264086784139</v>
      </c>
      <c r="J155" s="32" t="n">
        <f aca="false">IF(N(G155)=0,"",D155/G155-1)</f>
        <v>-0.0186098880920769</v>
      </c>
      <c r="K155" s="33" t="n">
        <f aca="false">IF(OR(F155="",I155=""),"",F155-I155)</f>
        <v>-0.0216521445837094</v>
      </c>
      <c r="L155" s="30" t="n">
        <f aca="false">IF($A155="","",SUMIFS(raw_data!$H:$H,raw_data!$B:$B,BASE_YM,raw_data!$G:$G,$A155))</f>
        <v>112249604</v>
      </c>
      <c r="M155" s="30" t="n">
        <f aca="false">IF($A155="","",(SUMIFS(raw_data!$I:$I,raw_data!$B:$B,BASE_YM,raw_data!$G:$G,$A155)+SUMIFS(raw_data!$J:$J,raw_data!$B:$B,BASE_YM,raw_data!$G:$G,$A155)))</f>
        <v>64143058</v>
      </c>
      <c r="N155" s="31" t="n">
        <f aca="false">IF(N(L155)=0,"",M155/L155)</f>
        <v>0.571432376723574</v>
      </c>
      <c r="O155" s="30" t="n">
        <f aca="false">IF($A155="","",SUMIFS(raw_data!$H:$H,raw_data!$B:$B,BASE_YM_PY,raw_data!$G:$G,$A155))</f>
        <v>108436119</v>
      </c>
      <c r="P155" s="30" t="n">
        <f aca="false">IF($A155="","",(SUMIFS(raw_data!$I:$I,raw_data!$B:$B,BASE_YM_PY,raw_data!$G:$G,$A155)+SUMIFS(raw_data!$J:$J,raw_data!$B:$B,BASE_YM_PY,raw_data!$G:$G,$A155)))</f>
        <v>61273409</v>
      </c>
      <c r="Q155" s="31" t="n">
        <f aca="false">IF(N(O155)=0,"",P155/O155)</f>
        <v>0.565064570413111</v>
      </c>
      <c r="R155" s="32" t="n">
        <f aca="false">IF(N(O155)=0,"",L155/O155-1)</f>
        <v>0.0351680328950172</v>
      </c>
      <c r="S155" s="33" t="n">
        <f aca="false">IF(OR(N155="",Q155=""),"",N155-Q155)</f>
        <v>0.00636780631046285</v>
      </c>
      <c r="T155" s="38" t="n">
        <f aca="false">IF(N(D155)&gt;0,RANK(D155,D$2:D$1001)+COUNTIF(D$2:D155,D155)-1,"")</f>
        <v>8</v>
      </c>
      <c r="U155" s="40" t="n">
        <f aca="false">IF(N(D155)&gt;0,IF(D155&gt;=LR_MIN_SHARE*SUM(D$2:D$1001),F155,-1),-1)</f>
        <v>0.44361194220043</v>
      </c>
      <c r="V155" s="38" t="n">
        <f aca="false">IF(U155&lt;0,"",RANK(U155,U$2:U$1001)+COUNTIF(U$2:U155,U155)-1)</f>
        <v>272</v>
      </c>
      <c r="W155" s="38" t="n">
        <f aca="false">IF(N(L155)&gt;0,RANK(L155,L$2:L$1001)+COUNTIF(L$2:L155,L155)-1,"")</f>
        <v>7</v>
      </c>
      <c r="X155" s="40" t="n">
        <f aca="false">IF(N(L155)&gt;0,IF(L155&gt;=LR_MIN_SHARE*SUM(L$2:L$1001),N155,-1),-1)</f>
        <v>0.571432376723574</v>
      </c>
      <c r="Y155" s="38" t="n">
        <f aca="false">IF(X155&lt;0,"",RANK(X155,X$2:X$1001)+COUNTIF(X$2:X155,X155)-1)</f>
        <v>230</v>
      </c>
      <c r="AA155" s="0" t="str">
        <f aca="false">IF($A155="","",IF(COUNTIF($B$2:$B155,$B155)=1,1,""))</f>
        <v/>
      </c>
      <c r="AB155" s="0" t="str">
        <f aca="false">IF(AA155=1,SUMIF($B$2:$B$1001,$B155,$D$2:$D$1001),"")</f>
        <v/>
      </c>
      <c r="AC155" s="0" t="str">
        <f aca="false">IF(AA155=1,RANK(AB155,$AB$2:$AB$1001)+COUNTIF($AB$2:$AB155,AB155)-1,"")</f>
        <v/>
      </c>
      <c r="AD155" s="38" t="n">
        <f aca="false">IF($A155="","",COUNTIF(raw_data!$G:$G,$A155))</f>
        <v>40</v>
      </c>
      <c r="AE155" s="38" t="n">
        <f aca="false">IF($A155="","",IF(COUNTIF($A$2:$A$1001,$A155)&gt;1,1,0))</f>
        <v>0</v>
      </c>
    </row>
    <row r="156" customFormat="false" ht="15" hidden="false" customHeight="false" outlineLevel="0" collapsed="false">
      <c r="A156" s="0" t="str">
        <f aca="false">IF(code_master!$A156="","",code_master!$A156)</f>
        <v>CV0155</v>
      </c>
      <c r="B156" s="0" t="str">
        <f aca="false">IF($A156="","",code_master!$C156&amp;"")</f>
        <v>사망</v>
      </c>
      <c r="C156" s="0" t="str">
        <f aca="false">IF($A156="","",code_master!$B156&amp;"")</f>
        <v>일반사망(갱신형)</v>
      </c>
      <c r="D156" s="30" t="n">
        <f aca="false">IF($A156="","",SUMIFS(raw_data!$H:$H,raw_data!$A:$A,"&gt;="&amp;UY_START,raw_data!$A:$A,"&lt;="&amp;BASE_YM,raw_data!$B:$B,"&lt;="&amp;BASE_YM,raw_data!$G:$G,$A156))</f>
        <v>25683323</v>
      </c>
      <c r="E156" s="30" t="n">
        <f aca="false">IF($A156="","",(SUMIFS(raw_data!$I:$I,raw_data!$A:$A,"&gt;="&amp;UY_START,raw_data!$A:$A,"&lt;="&amp;BASE_YM,raw_data!$B:$B,"&lt;="&amp;BASE_YM,raw_data!$G:$G,$A156)+SUMIFS(raw_data!$J:$J,raw_data!$A:$A,"&gt;="&amp;UY_START,raw_data!$A:$A,"&lt;="&amp;BASE_YM,raw_data!$B:$B,"&lt;="&amp;BASE_YM,raw_data!$G:$G,$A156)))</f>
        <v>13790871</v>
      </c>
      <c r="F156" s="31" t="n">
        <f aca="false">IF(N(D156)=0,"",E156/D156)</f>
        <v>0.536958204356967</v>
      </c>
      <c r="G156" s="30" t="n">
        <f aca="false">IF($A156="","",SUMIFS(raw_data!$H:$H,raw_data!$A:$A,"&gt;="&amp;UY_START_PY,raw_data!$A:$A,"&lt;="&amp;BASE_YM_PY,raw_data!$B:$B,"&lt;="&amp;BASE_YM_PY,raw_data!$G:$G,$A156))</f>
        <v>24551498</v>
      </c>
      <c r="H156" s="30" t="n">
        <f aca="false">IF($A156="","",(SUMIFS(raw_data!$I:$I,raw_data!$A:$A,"&gt;="&amp;UY_START_PY,raw_data!$A:$A,"&lt;="&amp;BASE_YM_PY,raw_data!$B:$B,"&lt;="&amp;BASE_YM_PY,raw_data!$G:$G,$A156)+SUMIFS(raw_data!$J:$J,raw_data!$A:$A,"&gt;="&amp;UY_START_PY,raw_data!$A:$A,"&lt;="&amp;BASE_YM_PY,raw_data!$B:$B,"&lt;="&amp;BASE_YM_PY,raw_data!$G:$G,$A156)))</f>
        <v>10864921</v>
      </c>
      <c r="I156" s="31" t="n">
        <f aca="false">IF(N(G156)=0,"",H156/G156)</f>
        <v>0.442535970717551</v>
      </c>
      <c r="J156" s="32" t="n">
        <f aca="false">IF(N(G156)=0,"",D156/G156-1)</f>
        <v>0.0461000383764771</v>
      </c>
      <c r="K156" s="33" t="n">
        <f aca="false">IF(OR(F156="",I156=""),"",F156-I156)</f>
        <v>0.0944222336394169</v>
      </c>
      <c r="L156" s="30" t="n">
        <f aca="false">IF($A156="","",SUMIFS(raw_data!$H:$H,raw_data!$B:$B,BASE_YM,raw_data!$G:$G,$A156))</f>
        <v>10650068</v>
      </c>
      <c r="M156" s="30" t="n">
        <f aca="false">IF($A156="","",(SUMIFS(raw_data!$I:$I,raw_data!$B:$B,BASE_YM,raw_data!$G:$G,$A156)+SUMIFS(raw_data!$J:$J,raw_data!$B:$B,BASE_YM,raw_data!$G:$G,$A156)))</f>
        <v>7287487</v>
      </c>
      <c r="N156" s="31" t="n">
        <f aca="false">IF(N(L156)=0,"",M156/L156)</f>
        <v>0.684266710785321</v>
      </c>
      <c r="O156" s="30" t="n">
        <f aca="false">IF($A156="","",SUMIFS(raw_data!$H:$H,raw_data!$B:$B,BASE_YM_PY,raw_data!$G:$G,$A156))</f>
        <v>10325218</v>
      </c>
      <c r="P156" s="30" t="n">
        <f aca="false">IF($A156="","",(SUMIFS(raw_data!$I:$I,raw_data!$B:$B,BASE_YM_PY,raw_data!$G:$G,$A156)+SUMIFS(raw_data!$J:$J,raw_data!$B:$B,BASE_YM_PY,raw_data!$G:$G,$A156)))</f>
        <v>4885018</v>
      </c>
      <c r="Q156" s="31" t="n">
        <f aca="false">IF(N(O156)=0,"",P156/O156)</f>
        <v>0.473115240762955</v>
      </c>
      <c r="R156" s="32" t="n">
        <f aca="false">IF(N(O156)=0,"",L156/O156-1)</f>
        <v>0.0314618054553424</v>
      </c>
      <c r="S156" s="33" t="n">
        <f aca="false">IF(OR(N156="",Q156=""),"",N156-Q156)</f>
        <v>0.211151470022365</v>
      </c>
      <c r="T156" s="38" t="n">
        <f aca="false">IF(N(D156)&gt;0,RANK(D156,D$2:D$1001)+COUNTIF(D$2:D156,D156)-1,"")</f>
        <v>214</v>
      </c>
      <c r="U156" s="40" t="n">
        <f aca="false">IF(N(D156)&gt;0,IF(D156&gt;=LR_MIN_SHARE*SUM(D$2:D$1001),F156,-1),-1)</f>
        <v>0.536958204356967</v>
      </c>
      <c r="V156" s="38" t="n">
        <f aca="false">IF(U156&lt;0,"",RANK(U156,U$2:U$1001)+COUNTIF(U$2:U156,U156)-1)</f>
        <v>189</v>
      </c>
      <c r="W156" s="38" t="n">
        <f aca="false">IF(N(L156)&gt;0,RANK(L156,L$2:L$1001)+COUNTIF(L$2:L156,L156)-1,"")</f>
        <v>211</v>
      </c>
      <c r="X156" s="40" t="n">
        <f aca="false">IF(N(L156)&gt;0,IF(L156&gt;=LR_MIN_SHARE*SUM(L$2:L$1001),N156,-1),-1)</f>
        <v>0.684266710785321</v>
      </c>
      <c r="Y156" s="38" t="n">
        <f aca="false">IF(X156&lt;0,"",RANK(X156,X$2:X$1001)+COUNTIF(X$2:X156,X156)-1)</f>
        <v>162</v>
      </c>
      <c r="AA156" s="0" t="str">
        <f aca="false">IF($A156="","",IF(COUNTIF($B$2:$B156,$B156)=1,1,""))</f>
        <v/>
      </c>
      <c r="AB156" s="0" t="str">
        <f aca="false">IF(AA156=1,SUMIF($B$2:$B$1001,$B156,$D$2:$D$1001),"")</f>
        <v/>
      </c>
      <c r="AC156" s="0" t="str">
        <f aca="false">IF(AA156=1,RANK(AB156,$AB$2:$AB$1001)+COUNTIF($AB$2:$AB156,AB156)-1,"")</f>
        <v/>
      </c>
      <c r="AD156" s="38" t="n">
        <f aca="false">IF($A156="","",COUNTIF(raw_data!$G:$G,$A156))</f>
        <v>40</v>
      </c>
      <c r="AE156" s="38" t="n">
        <f aca="false">IF($A156="","",IF(COUNTIF($A$2:$A$1001,$A156)&gt;1,1,0))</f>
        <v>0</v>
      </c>
    </row>
    <row r="157" customFormat="false" ht="15" hidden="false" customHeight="false" outlineLevel="0" collapsed="false">
      <c r="A157" s="0" t="str">
        <f aca="false">IF(code_master!$A157="","",code_master!$A157)</f>
        <v>CV0156</v>
      </c>
      <c r="B157" s="0" t="str">
        <f aca="false">IF($A157="","",code_master!$C157&amp;"")</f>
        <v>수술</v>
      </c>
      <c r="C157" s="0" t="str">
        <f aca="false">IF($A157="","",code_master!$B157&amp;"")</f>
        <v>특정질병수술비(갱신형)</v>
      </c>
      <c r="D157" s="30" t="n">
        <f aca="false">IF($A157="","",SUMIFS(raw_data!$H:$H,raw_data!$A:$A,"&gt;="&amp;UY_START,raw_data!$A:$A,"&lt;="&amp;BASE_YM,raw_data!$B:$B,"&lt;="&amp;BASE_YM,raw_data!$G:$G,$A157))</f>
        <v>51651201</v>
      </c>
      <c r="E157" s="30" t="n">
        <f aca="false">IF($A157="","",(SUMIFS(raw_data!$I:$I,raw_data!$A:$A,"&gt;="&amp;UY_START,raw_data!$A:$A,"&lt;="&amp;BASE_YM,raw_data!$B:$B,"&lt;="&amp;BASE_YM,raw_data!$G:$G,$A157)+SUMIFS(raw_data!$J:$J,raw_data!$A:$A,"&gt;="&amp;UY_START,raw_data!$A:$A,"&lt;="&amp;BASE_YM,raw_data!$B:$B,"&lt;="&amp;BASE_YM,raw_data!$G:$G,$A157)))</f>
        <v>40043910</v>
      </c>
      <c r="F157" s="31" t="n">
        <f aca="false">IF(N(D157)=0,"",E157/D157)</f>
        <v>0.775275486817819</v>
      </c>
      <c r="G157" s="30" t="n">
        <f aca="false">IF($A157="","",SUMIFS(raw_data!$H:$H,raw_data!$A:$A,"&gt;="&amp;UY_START_PY,raw_data!$A:$A,"&lt;="&amp;BASE_YM_PY,raw_data!$B:$B,"&lt;="&amp;BASE_YM_PY,raw_data!$G:$G,$A157))</f>
        <v>50844170</v>
      </c>
      <c r="H157" s="30" t="n">
        <f aca="false">IF($A157="","",(SUMIFS(raw_data!$I:$I,raw_data!$A:$A,"&gt;="&amp;UY_START_PY,raw_data!$A:$A,"&lt;="&amp;BASE_YM_PY,raw_data!$B:$B,"&lt;="&amp;BASE_YM_PY,raw_data!$G:$G,$A157)+SUMIFS(raw_data!$J:$J,raw_data!$A:$A,"&gt;="&amp;UY_START_PY,raw_data!$A:$A,"&lt;="&amp;BASE_YM_PY,raw_data!$B:$B,"&lt;="&amp;BASE_YM_PY,raw_data!$G:$G,$A157)))</f>
        <v>40879842</v>
      </c>
      <c r="I157" s="31" t="n">
        <f aca="false">IF(N(G157)=0,"",H157/G157)</f>
        <v>0.804022211396115</v>
      </c>
      <c r="J157" s="32" t="n">
        <f aca="false">IF(N(G157)=0,"",D157/G157-1)</f>
        <v>0.0158726359383976</v>
      </c>
      <c r="K157" s="33" t="n">
        <f aca="false">IF(OR(F157="",I157=""),"",F157-I157)</f>
        <v>-0.0287467245782962</v>
      </c>
      <c r="L157" s="30" t="n">
        <f aca="false">IF($A157="","",SUMIFS(raw_data!$H:$H,raw_data!$B:$B,BASE_YM,raw_data!$G:$G,$A157))</f>
        <v>20926775</v>
      </c>
      <c r="M157" s="30" t="n">
        <f aca="false">IF($A157="","",(SUMIFS(raw_data!$I:$I,raw_data!$B:$B,BASE_YM,raw_data!$G:$G,$A157)+SUMIFS(raw_data!$J:$J,raw_data!$B:$B,BASE_YM,raw_data!$G:$G,$A157)))</f>
        <v>16976144</v>
      </c>
      <c r="N157" s="31" t="n">
        <f aca="false">IF(N(L157)=0,"",M157/L157)</f>
        <v>0.811216444005347</v>
      </c>
      <c r="O157" s="30" t="n">
        <f aca="false">IF($A157="","",SUMIFS(raw_data!$H:$H,raw_data!$B:$B,BASE_YM_PY,raw_data!$G:$G,$A157))</f>
        <v>20883908</v>
      </c>
      <c r="P157" s="30" t="n">
        <f aca="false">IF($A157="","",(SUMIFS(raw_data!$I:$I,raw_data!$B:$B,BASE_YM_PY,raw_data!$G:$G,$A157)+SUMIFS(raw_data!$J:$J,raw_data!$B:$B,BASE_YM_PY,raw_data!$G:$G,$A157)))</f>
        <v>16011315</v>
      </c>
      <c r="Q157" s="31" t="n">
        <f aca="false">IF(N(O157)=0,"",P157/O157)</f>
        <v>0.766681935201017</v>
      </c>
      <c r="R157" s="32" t="n">
        <f aca="false">IF(N(O157)=0,"",L157/O157-1)</f>
        <v>0.00205263306082371</v>
      </c>
      <c r="S157" s="33" t="n">
        <f aca="false">IF(OR(N157="",Q157=""),"",N157-Q157)</f>
        <v>0.0445345088043302</v>
      </c>
      <c r="T157" s="38" t="n">
        <f aca="false">IF(N(D157)&gt;0,RANK(D157,D$2:D$1001)+COUNTIF(D$2:D157,D157)-1,"")</f>
        <v>105</v>
      </c>
      <c r="U157" s="40" t="n">
        <f aca="false">IF(N(D157)&gt;0,IF(D157&gt;=LR_MIN_SHARE*SUM(D$2:D$1001),F157,-1),-1)</f>
        <v>0.775275486817819</v>
      </c>
      <c r="V157" s="38" t="n">
        <f aca="false">IF(U157&lt;0,"",RANK(U157,U$2:U$1001)+COUNTIF(U$2:U157,U157)-1)</f>
        <v>62</v>
      </c>
      <c r="W157" s="38" t="n">
        <f aca="false">IF(N(L157)&gt;0,RANK(L157,L$2:L$1001)+COUNTIF(L$2:L157,L157)-1,"")</f>
        <v>104</v>
      </c>
      <c r="X157" s="40" t="n">
        <f aca="false">IF(N(L157)&gt;0,IF(L157&gt;=LR_MIN_SHARE*SUM(L$2:L$1001),N157,-1),-1)</f>
        <v>0.811216444005347</v>
      </c>
      <c r="Y157" s="38" t="n">
        <f aca="false">IF(X157&lt;0,"",RANK(X157,X$2:X$1001)+COUNTIF(X$2:X157,X157)-1)</f>
        <v>100</v>
      </c>
      <c r="AA157" s="0" t="str">
        <f aca="false">IF($A157="","",IF(COUNTIF($B$2:$B157,$B157)=1,1,""))</f>
        <v/>
      </c>
      <c r="AB157" s="0" t="str">
        <f aca="false">IF(AA157=1,SUMIF($B$2:$B$1001,$B157,$D$2:$D$1001),"")</f>
        <v/>
      </c>
      <c r="AC157" s="0" t="str">
        <f aca="false">IF(AA157=1,RANK(AB157,$AB$2:$AB$1001)+COUNTIF($AB$2:$AB157,AB157)-1,"")</f>
        <v/>
      </c>
      <c r="AD157" s="38" t="n">
        <f aca="false">IF($A157="","",COUNTIF(raw_data!$G:$G,$A157))</f>
        <v>40</v>
      </c>
      <c r="AE157" s="38" t="n">
        <f aca="false">IF($A157="","",IF(COUNTIF($A$2:$A$1001,$A157)&gt;1,1,0))</f>
        <v>0</v>
      </c>
    </row>
    <row r="158" customFormat="false" ht="15" hidden="false" customHeight="false" outlineLevel="0" collapsed="false">
      <c r="A158" s="0" t="str">
        <f aca="false">IF(code_master!$A158="","",code_master!$A158)</f>
        <v>CV0157</v>
      </c>
      <c r="B158" s="0" t="str">
        <f aca="false">IF($A158="","",code_master!$C158&amp;"")</f>
        <v>암</v>
      </c>
      <c r="C158" s="0" t="str">
        <f aca="false">IF($A158="","",code_master!$B158&amp;"")</f>
        <v>유사암진단비(갱신형)</v>
      </c>
      <c r="D158" s="30" t="n">
        <f aca="false">IF($A158="","",SUMIFS(raw_data!$H:$H,raw_data!$A:$A,"&gt;="&amp;UY_START,raw_data!$A:$A,"&lt;="&amp;BASE_YM,raw_data!$B:$B,"&lt;="&amp;BASE_YM,raw_data!$G:$G,$A158))</f>
        <v>9266387</v>
      </c>
      <c r="E158" s="30" t="n">
        <f aca="false">IF($A158="","",(SUMIFS(raw_data!$I:$I,raw_data!$A:$A,"&gt;="&amp;UY_START,raw_data!$A:$A,"&lt;="&amp;BASE_YM,raw_data!$B:$B,"&lt;="&amp;BASE_YM,raw_data!$G:$G,$A158)+SUMIFS(raw_data!$J:$J,raw_data!$A:$A,"&gt;="&amp;UY_START,raw_data!$A:$A,"&lt;="&amp;BASE_YM,raw_data!$B:$B,"&lt;="&amp;BASE_YM,raw_data!$G:$G,$A158)))</f>
        <v>7815375</v>
      </c>
      <c r="F158" s="31" t="n">
        <f aca="false">IF(N(D158)=0,"",E158/D158)</f>
        <v>0.843411245396939</v>
      </c>
      <c r="G158" s="30" t="n">
        <f aca="false">IF($A158="","",SUMIFS(raw_data!$H:$H,raw_data!$A:$A,"&gt;="&amp;UY_START_PY,raw_data!$A:$A,"&lt;="&amp;BASE_YM_PY,raw_data!$B:$B,"&lt;="&amp;BASE_YM_PY,raw_data!$G:$G,$A158))</f>
        <v>9809317</v>
      </c>
      <c r="H158" s="30" t="n">
        <f aca="false">IF($A158="","",(SUMIFS(raw_data!$I:$I,raw_data!$A:$A,"&gt;="&amp;UY_START_PY,raw_data!$A:$A,"&lt;="&amp;BASE_YM_PY,raw_data!$B:$B,"&lt;="&amp;BASE_YM_PY,raw_data!$G:$G,$A158)+SUMIFS(raw_data!$J:$J,raw_data!$A:$A,"&gt;="&amp;UY_START_PY,raw_data!$A:$A,"&lt;="&amp;BASE_YM_PY,raw_data!$B:$B,"&lt;="&amp;BASE_YM_PY,raw_data!$G:$G,$A158)))</f>
        <v>8918432</v>
      </c>
      <c r="I158" s="31" t="n">
        <f aca="false">IF(N(G158)=0,"",H158/G158)</f>
        <v>0.909179711492655</v>
      </c>
      <c r="J158" s="32" t="n">
        <f aca="false">IF(N(G158)=0,"",D158/G158-1)</f>
        <v>-0.0553483998936929</v>
      </c>
      <c r="K158" s="33" t="n">
        <f aca="false">IF(OR(F158="",I158=""),"",F158-I158)</f>
        <v>-0.065768466095717</v>
      </c>
      <c r="L158" s="30" t="n">
        <f aca="false">IF($A158="","",SUMIFS(raw_data!$H:$H,raw_data!$B:$B,BASE_YM,raw_data!$G:$G,$A158))</f>
        <v>3850872</v>
      </c>
      <c r="M158" s="30" t="n">
        <f aca="false">IF($A158="","",(SUMIFS(raw_data!$I:$I,raw_data!$B:$B,BASE_YM,raw_data!$G:$G,$A158)+SUMIFS(raw_data!$J:$J,raw_data!$B:$B,BASE_YM,raw_data!$G:$G,$A158)))</f>
        <v>3469657</v>
      </c>
      <c r="N158" s="31" t="n">
        <f aca="false">IF(N(L158)=0,"",M158/L158)</f>
        <v>0.901005538485829</v>
      </c>
      <c r="O158" s="30" t="n">
        <f aca="false">IF($A158="","",SUMIFS(raw_data!$H:$H,raw_data!$B:$B,BASE_YM_PY,raw_data!$G:$G,$A158))</f>
        <v>4061511</v>
      </c>
      <c r="P158" s="30" t="n">
        <f aca="false">IF($A158="","",(SUMIFS(raw_data!$I:$I,raw_data!$B:$B,BASE_YM_PY,raw_data!$G:$G,$A158)+SUMIFS(raw_data!$J:$J,raw_data!$B:$B,BASE_YM_PY,raw_data!$G:$G,$A158)))</f>
        <v>4400599</v>
      </c>
      <c r="Q158" s="31" t="n">
        <f aca="false">IF(N(O158)=0,"",P158/O158)</f>
        <v>1.08348814025125</v>
      </c>
      <c r="R158" s="32" t="n">
        <f aca="false">IF(N(O158)=0,"",L158/O158-1)</f>
        <v>-0.0518622256593667</v>
      </c>
      <c r="S158" s="33" t="n">
        <f aca="false">IF(OR(N158="",Q158=""),"",N158-Q158)</f>
        <v>-0.182482601765423</v>
      </c>
      <c r="T158" s="38" t="n">
        <f aca="false">IF(N(D158)&gt;0,RANK(D158,D$2:D$1001)+COUNTIF(D$2:D158,D158)-1,"")</f>
        <v>391</v>
      </c>
      <c r="U158" s="38" t="n">
        <f aca="false">IF(N(D158)&gt;0,IF(D158&gt;=LR_MIN_SHARE*SUM(D$2:D$1001),F158,-1),-1)</f>
        <v>-1</v>
      </c>
      <c r="V158" s="0" t="str">
        <f aca="false">IF(U158&lt;0,"",RANK(U158,U$2:U$1001)+COUNTIF(U$2:U158,U158)-1)</f>
        <v/>
      </c>
      <c r="W158" s="38" t="n">
        <f aca="false">IF(N(L158)&gt;0,RANK(L158,L$2:L$1001)+COUNTIF(L$2:L158,L158)-1,"")</f>
        <v>389</v>
      </c>
      <c r="X158" s="38" t="n">
        <f aca="false">IF(N(L158)&gt;0,IF(L158&gt;=LR_MIN_SHARE*SUM(L$2:L$1001),N158,-1),-1)</f>
        <v>-1</v>
      </c>
      <c r="Y158" s="0" t="str">
        <f aca="false">IF(X158&lt;0,"",RANK(X158,X$2:X$1001)+COUNTIF(X$2:X158,X158)-1)</f>
        <v/>
      </c>
      <c r="AA158" s="0" t="str">
        <f aca="false">IF($A158="","",IF(COUNTIF($B$2:$B158,$B158)=1,1,""))</f>
        <v/>
      </c>
      <c r="AB158" s="0" t="str">
        <f aca="false">IF(AA158=1,SUMIF($B$2:$B$1001,$B158,$D$2:$D$1001),"")</f>
        <v/>
      </c>
      <c r="AC158" s="0" t="str">
        <f aca="false">IF(AA158=1,RANK(AB158,$AB$2:$AB$1001)+COUNTIF($AB$2:$AB158,AB158)-1,"")</f>
        <v/>
      </c>
      <c r="AD158" s="38" t="n">
        <f aca="false">IF($A158="","",COUNTIF(raw_data!$G:$G,$A158))</f>
        <v>40</v>
      </c>
      <c r="AE158" s="38" t="n">
        <f aca="false">IF($A158="","",IF(COUNTIF($A$2:$A$1001,$A158)&gt;1,1,0))</f>
        <v>0</v>
      </c>
    </row>
    <row r="159" customFormat="false" ht="15" hidden="false" customHeight="false" outlineLevel="0" collapsed="false">
      <c r="A159" s="0" t="str">
        <f aca="false">IF(code_master!$A159="","",code_master!$A159)</f>
        <v>CV0158</v>
      </c>
      <c r="B159" s="0" t="str">
        <f aca="false">IF($A159="","",code_master!$C159&amp;"")</f>
        <v>수술</v>
      </c>
      <c r="C159" s="0" t="str">
        <f aca="false">IF($A159="","",code_master!$B159&amp;"")</f>
        <v>질병수술비</v>
      </c>
      <c r="D159" s="30" t="n">
        <f aca="false">IF($A159="","",SUMIFS(raw_data!$H:$H,raw_data!$A:$A,"&gt;="&amp;UY_START,raw_data!$A:$A,"&lt;="&amp;BASE_YM,raw_data!$B:$B,"&lt;="&amp;BASE_YM,raw_data!$G:$G,$A159))</f>
        <v>9651564</v>
      </c>
      <c r="E159" s="30" t="n">
        <f aca="false">IF($A159="","",(SUMIFS(raw_data!$I:$I,raw_data!$A:$A,"&gt;="&amp;UY_START,raw_data!$A:$A,"&lt;="&amp;BASE_YM,raw_data!$B:$B,"&lt;="&amp;BASE_YM,raw_data!$G:$G,$A159)+SUMIFS(raw_data!$J:$J,raw_data!$A:$A,"&gt;="&amp;UY_START,raw_data!$A:$A,"&lt;="&amp;BASE_YM,raw_data!$B:$B,"&lt;="&amp;BASE_YM,raw_data!$G:$G,$A159)))</f>
        <v>14340720</v>
      </c>
      <c r="F159" s="31" t="n">
        <f aca="false">IF(N(D159)=0,"",E159/D159)</f>
        <v>1.48584415955797</v>
      </c>
      <c r="G159" s="30" t="n">
        <f aca="false">IF($A159="","",SUMIFS(raw_data!$H:$H,raw_data!$A:$A,"&gt;="&amp;UY_START_PY,raw_data!$A:$A,"&lt;="&amp;BASE_YM_PY,raw_data!$B:$B,"&lt;="&amp;BASE_YM_PY,raw_data!$G:$G,$A159))</f>
        <v>14171017</v>
      </c>
      <c r="H159" s="30" t="n">
        <f aca="false">IF($A159="","",(SUMIFS(raw_data!$I:$I,raw_data!$A:$A,"&gt;="&amp;UY_START_PY,raw_data!$A:$A,"&lt;="&amp;BASE_YM_PY,raw_data!$B:$B,"&lt;="&amp;BASE_YM_PY,raw_data!$G:$G,$A159)+SUMIFS(raw_data!$J:$J,raw_data!$A:$A,"&gt;="&amp;UY_START_PY,raw_data!$A:$A,"&lt;="&amp;BASE_YM_PY,raw_data!$B:$B,"&lt;="&amp;BASE_YM_PY,raw_data!$G:$G,$A159)))</f>
        <v>17995678</v>
      </c>
      <c r="I159" s="31" t="n">
        <f aca="false">IF(N(G159)=0,"",H159/G159)</f>
        <v>1.26989319115205</v>
      </c>
      <c r="J159" s="32" t="n">
        <f aca="false">IF(N(G159)=0,"",D159/G159-1)</f>
        <v>-0.318922276361675</v>
      </c>
      <c r="K159" s="33" t="n">
        <f aca="false">IF(OR(F159="",I159=""),"",F159-I159)</f>
        <v>0.215950968405921</v>
      </c>
      <c r="L159" s="30" t="n">
        <f aca="false">IF($A159="","",SUMIFS(raw_data!$H:$H,raw_data!$B:$B,BASE_YM,raw_data!$G:$G,$A159))</f>
        <v>4007442</v>
      </c>
      <c r="M159" s="30" t="n">
        <f aca="false">IF($A159="","",(SUMIFS(raw_data!$I:$I,raw_data!$B:$B,BASE_YM,raw_data!$G:$G,$A159)+SUMIFS(raw_data!$J:$J,raw_data!$B:$B,BASE_YM,raw_data!$G:$G,$A159)))</f>
        <v>6969988</v>
      </c>
      <c r="N159" s="31" t="n">
        <f aca="false">IF(N(L159)=0,"",M159/L159)</f>
        <v>1.73926110471468</v>
      </c>
      <c r="O159" s="30" t="n">
        <f aca="false">IF($A159="","",SUMIFS(raw_data!$H:$H,raw_data!$B:$B,BASE_YM_PY,raw_data!$G:$G,$A159))</f>
        <v>5392428</v>
      </c>
      <c r="P159" s="30" t="n">
        <f aca="false">IF($A159="","",(SUMIFS(raw_data!$I:$I,raw_data!$B:$B,BASE_YM_PY,raw_data!$G:$G,$A159)+SUMIFS(raw_data!$J:$J,raw_data!$B:$B,BASE_YM_PY,raw_data!$G:$G,$A159)))</f>
        <v>7115856</v>
      </c>
      <c r="Q159" s="31" t="n">
        <f aca="false">IF(N(O159)=0,"",P159/O159)</f>
        <v>1.31960148563875</v>
      </c>
      <c r="R159" s="32" t="n">
        <f aca="false">IF(N(O159)=0,"",L159/O159-1)</f>
        <v>-0.256839034290305</v>
      </c>
      <c r="S159" s="33" t="n">
        <f aca="false">IF(OR(N159="",Q159=""),"",N159-Q159)</f>
        <v>0.419659619075927</v>
      </c>
      <c r="T159" s="38" t="n">
        <f aca="false">IF(N(D159)&gt;0,RANK(D159,D$2:D$1001)+COUNTIF(D$2:D159,D159)-1,"")</f>
        <v>388</v>
      </c>
      <c r="U159" s="38" t="n">
        <f aca="false">IF(N(D159)&gt;0,IF(D159&gt;=LR_MIN_SHARE*SUM(D$2:D$1001),F159,-1),-1)</f>
        <v>-1</v>
      </c>
      <c r="V159" s="0" t="str">
        <f aca="false">IF(U159&lt;0,"",RANK(U159,U$2:U$1001)+COUNTIF(U$2:U159,U159)-1)</f>
        <v/>
      </c>
      <c r="W159" s="38" t="n">
        <f aca="false">IF(N(L159)&gt;0,RANK(L159,L$2:L$1001)+COUNTIF(L$2:L159,L159)-1,"")</f>
        <v>386</v>
      </c>
      <c r="X159" s="38" t="n">
        <f aca="false">IF(N(L159)&gt;0,IF(L159&gt;=LR_MIN_SHARE*SUM(L$2:L$1001),N159,-1),-1)</f>
        <v>-1</v>
      </c>
      <c r="Y159" s="0" t="str">
        <f aca="false">IF(X159&lt;0,"",RANK(X159,X$2:X$1001)+COUNTIF(X$2:X159,X159)-1)</f>
        <v/>
      </c>
      <c r="AA159" s="0" t="str">
        <f aca="false">IF($A159="","",IF(COUNTIF($B$2:$B159,$B159)=1,1,""))</f>
        <v/>
      </c>
      <c r="AB159" s="0" t="str">
        <f aca="false">IF(AA159=1,SUMIF($B$2:$B$1001,$B159,$D$2:$D$1001),"")</f>
        <v/>
      </c>
      <c r="AC159" s="0" t="str">
        <f aca="false">IF(AA159=1,RANK(AB159,$AB$2:$AB$1001)+COUNTIF($AB$2:$AB159,AB159)-1,"")</f>
        <v/>
      </c>
      <c r="AD159" s="38" t="n">
        <f aca="false">IF($A159="","",COUNTIF(raw_data!$G:$G,$A159))</f>
        <v>40</v>
      </c>
      <c r="AE159" s="38" t="n">
        <f aca="false">IF($A159="","",IF(COUNTIF($A$2:$A$1001,$A159)&gt;1,1,0))</f>
        <v>0</v>
      </c>
    </row>
    <row r="160" customFormat="false" ht="15" hidden="false" customHeight="false" outlineLevel="0" collapsed="false">
      <c r="A160" s="0" t="str">
        <f aca="false">IF(code_master!$A160="","",code_master!$A160)</f>
        <v>CV0159</v>
      </c>
      <c r="B160" s="0" t="str">
        <f aca="false">IF($A160="","",code_master!$C160&amp;"")</f>
        <v>입원</v>
      </c>
      <c r="C160" s="0" t="str">
        <f aca="false">IF($A160="","",code_master!$B160&amp;"")</f>
        <v>상해입원일당(20년만기)</v>
      </c>
      <c r="D160" s="30" t="n">
        <f aca="false">IF($A160="","",SUMIFS(raw_data!$H:$H,raw_data!$A:$A,"&gt;="&amp;UY_START,raw_data!$A:$A,"&lt;="&amp;BASE_YM,raw_data!$B:$B,"&lt;="&amp;BASE_YM,raw_data!$G:$G,$A160))</f>
        <v>7595130</v>
      </c>
      <c r="E160" s="30" t="n">
        <f aca="false">IF($A160="","",(SUMIFS(raw_data!$I:$I,raw_data!$A:$A,"&gt;="&amp;UY_START,raw_data!$A:$A,"&lt;="&amp;BASE_YM,raw_data!$B:$B,"&lt;="&amp;BASE_YM,raw_data!$G:$G,$A160)+SUMIFS(raw_data!$J:$J,raw_data!$A:$A,"&gt;="&amp;UY_START,raw_data!$A:$A,"&lt;="&amp;BASE_YM,raw_data!$B:$B,"&lt;="&amp;BASE_YM,raw_data!$G:$G,$A160)))</f>
        <v>3967999</v>
      </c>
      <c r="F160" s="31" t="n">
        <f aca="false">IF(N(D160)=0,"",E160/D160)</f>
        <v>0.52243990557107</v>
      </c>
      <c r="G160" s="30" t="n">
        <f aca="false">IF($A160="","",SUMIFS(raw_data!$H:$H,raw_data!$A:$A,"&gt;="&amp;UY_START_PY,raw_data!$A:$A,"&lt;="&amp;BASE_YM_PY,raw_data!$B:$B,"&lt;="&amp;BASE_YM_PY,raw_data!$G:$G,$A160))</f>
        <v>7567881</v>
      </c>
      <c r="H160" s="30" t="n">
        <f aca="false">IF($A160="","",(SUMIFS(raw_data!$I:$I,raw_data!$A:$A,"&gt;="&amp;UY_START_PY,raw_data!$A:$A,"&lt;="&amp;BASE_YM_PY,raw_data!$B:$B,"&lt;="&amp;BASE_YM_PY,raw_data!$G:$G,$A160)+SUMIFS(raw_data!$J:$J,raw_data!$A:$A,"&gt;="&amp;UY_START_PY,raw_data!$A:$A,"&lt;="&amp;BASE_YM_PY,raw_data!$B:$B,"&lt;="&amp;BASE_YM_PY,raw_data!$G:$G,$A160)))</f>
        <v>5008876</v>
      </c>
      <c r="I160" s="31" t="n">
        <f aca="false">IF(N(G160)=0,"",H160/G160)</f>
        <v>0.661859772900763</v>
      </c>
      <c r="J160" s="32" t="n">
        <f aca="false">IF(N(G160)=0,"",D160/G160-1)</f>
        <v>0.0036006115846694</v>
      </c>
      <c r="K160" s="33" t="n">
        <f aca="false">IF(OR(F160="",I160=""),"",F160-I160)</f>
        <v>-0.139419867329693</v>
      </c>
      <c r="L160" s="30" t="n">
        <f aca="false">IF($A160="","",SUMIFS(raw_data!$H:$H,raw_data!$B:$B,BASE_YM,raw_data!$G:$G,$A160))</f>
        <v>2940271</v>
      </c>
      <c r="M160" s="30" t="n">
        <f aca="false">IF($A160="","",(SUMIFS(raw_data!$I:$I,raw_data!$B:$B,BASE_YM,raw_data!$G:$G,$A160)+SUMIFS(raw_data!$J:$J,raw_data!$B:$B,BASE_YM,raw_data!$G:$G,$A160)))</f>
        <v>1703065</v>
      </c>
      <c r="N160" s="31" t="n">
        <f aca="false">IF(N(L160)=0,"",M160/L160)</f>
        <v>0.579220418798131</v>
      </c>
      <c r="O160" s="30" t="n">
        <f aca="false">IF($A160="","",SUMIFS(raw_data!$H:$H,raw_data!$B:$B,BASE_YM_PY,raw_data!$G:$G,$A160))</f>
        <v>2746600</v>
      </c>
      <c r="P160" s="30" t="n">
        <f aca="false">IF($A160="","",(SUMIFS(raw_data!$I:$I,raw_data!$B:$B,BASE_YM_PY,raw_data!$G:$G,$A160)+SUMIFS(raw_data!$J:$J,raw_data!$B:$B,BASE_YM_PY,raw_data!$G:$G,$A160)))</f>
        <v>2528602</v>
      </c>
      <c r="Q160" s="31" t="n">
        <f aca="false">IF(N(O160)=0,"",P160/O160)</f>
        <v>0.920629869657031</v>
      </c>
      <c r="R160" s="32" t="n">
        <f aca="false">IF(N(O160)=0,"",L160/O160-1)</f>
        <v>0.0705129978882984</v>
      </c>
      <c r="S160" s="33" t="n">
        <f aca="false">IF(OR(N160="",Q160=""),"",N160-Q160)</f>
        <v>-0.341409450858899</v>
      </c>
      <c r="T160" s="38" t="n">
        <f aca="false">IF(N(D160)&gt;0,RANK(D160,D$2:D$1001)+COUNTIF(D$2:D160,D160)-1,"")</f>
        <v>419</v>
      </c>
      <c r="U160" s="38" t="n">
        <f aca="false">IF(N(D160)&gt;0,IF(D160&gt;=LR_MIN_SHARE*SUM(D$2:D$1001),F160,-1),-1)</f>
        <v>-1</v>
      </c>
      <c r="V160" s="0" t="str">
        <f aca="false">IF(U160&lt;0,"",RANK(U160,U$2:U$1001)+COUNTIF(U$2:U160,U160)-1)</f>
        <v/>
      </c>
      <c r="W160" s="38" t="n">
        <f aca="false">IF(N(L160)&gt;0,RANK(L160,L$2:L$1001)+COUNTIF(L$2:L160,L160)-1,"")</f>
        <v>420</v>
      </c>
      <c r="X160" s="38" t="n">
        <f aca="false">IF(N(L160)&gt;0,IF(L160&gt;=LR_MIN_SHARE*SUM(L$2:L$1001),N160,-1),-1)</f>
        <v>-1</v>
      </c>
      <c r="Y160" s="0" t="str">
        <f aca="false">IF(X160&lt;0,"",RANK(X160,X$2:X$1001)+COUNTIF(X$2:X160,X160)-1)</f>
        <v/>
      </c>
      <c r="AA160" s="0" t="str">
        <f aca="false">IF($A160="","",IF(COUNTIF($B$2:$B160,$B160)=1,1,""))</f>
        <v/>
      </c>
      <c r="AB160" s="0" t="str">
        <f aca="false">IF(AA160=1,SUMIF($B$2:$B$1001,$B160,$D$2:$D$1001),"")</f>
        <v/>
      </c>
      <c r="AC160" s="0" t="str">
        <f aca="false">IF(AA160=1,RANK(AB160,$AB$2:$AB$1001)+COUNTIF($AB$2:$AB160,AB160)-1,"")</f>
        <v/>
      </c>
      <c r="AD160" s="38" t="n">
        <f aca="false">IF($A160="","",COUNTIF(raw_data!$G:$G,$A160))</f>
        <v>40</v>
      </c>
      <c r="AE160" s="38" t="n">
        <f aca="false">IF($A160="","",IF(COUNTIF($A$2:$A$1001,$A160)&gt;1,1,0))</f>
        <v>0</v>
      </c>
    </row>
    <row r="161" customFormat="false" ht="15" hidden="false" customHeight="false" outlineLevel="0" collapsed="false">
      <c r="A161" s="0" t="str">
        <f aca="false">IF(code_master!$A161="","",code_master!$A161)</f>
        <v>CV0160</v>
      </c>
      <c r="B161" s="0" t="str">
        <f aca="false">IF($A161="","",code_master!$C161&amp;"")</f>
        <v>상해</v>
      </c>
      <c r="C161" s="0" t="str">
        <f aca="false">IF($A161="","",code_master!$B161&amp;"")</f>
        <v>상해후유장해(갱신형)</v>
      </c>
      <c r="D161" s="30" t="n">
        <f aca="false">IF($A161="","",SUMIFS(raw_data!$H:$H,raw_data!$A:$A,"&gt;="&amp;UY_START,raw_data!$A:$A,"&lt;="&amp;BASE_YM,raw_data!$B:$B,"&lt;="&amp;BASE_YM,raw_data!$G:$G,$A161))</f>
        <v>840457</v>
      </c>
      <c r="E161" s="30" t="n">
        <f aca="false">IF($A161="","",(SUMIFS(raw_data!$I:$I,raw_data!$A:$A,"&gt;="&amp;UY_START,raw_data!$A:$A,"&lt;="&amp;BASE_YM,raw_data!$B:$B,"&lt;="&amp;BASE_YM,raw_data!$G:$G,$A161)+SUMIFS(raw_data!$J:$J,raw_data!$A:$A,"&gt;="&amp;UY_START,raw_data!$A:$A,"&lt;="&amp;BASE_YM,raw_data!$B:$B,"&lt;="&amp;BASE_YM,raw_data!$G:$G,$A161)))</f>
        <v>560852</v>
      </c>
      <c r="F161" s="31" t="n">
        <f aca="false">IF(N(D161)=0,"",E161/D161)</f>
        <v>0.667317899666491</v>
      </c>
      <c r="G161" s="30" t="n">
        <f aca="false">IF($A161="","",SUMIFS(raw_data!$H:$H,raw_data!$A:$A,"&gt;="&amp;UY_START_PY,raw_data!$A:$A,"&lt;="&amp;BASE_YM_PY,raw_data!$B:$B,"&lt;="&amp;BASE_YM_PY,raw_data!$G:$G,$A161))</f>
        <v>744416</v>
      </c>
      <c r="H161" s="30" t="n">
        <f aca="false">IF($A161="","",(SUMIFS(raw_data!$I:$I,raw_data!$A:$A,"&gt;="&amp;UY_START_PY,raw_data!$A:$A,"&lt;="&amp;BASE_YM_PY,raw_data!$B:$B,"&lt;="&amp;BASE_YM_PY,raw_data!$G:$G,$A161)+SUMIFS(raw_data!$J:$J,raw_data!$A:$A,"&gt;="&amp;UY_START_PY,raw_data!$A:$A,"&lt;="&amp;BASE_YM_PY,raw_data!$B:$B,"&lt;="&amp;BASE_YM_PY,raw_data!$G:$G,$A161)))</f>
        <v>543232</v>
      </c>
      <c r="I161" s="31" t="n">
        <f aca="false">IF(N(G161)=0,"",H161/G161)</f>
        <v>0.729742509564545</v>
      </c>
      <c r="J161" s="32" t="n">
        <f aca="false">IF(N(G161)=0,"",D161/G161-1)</f>
        <v>0.129015228044534</v>
      </c>
      <c r="K161" s="33" t="n">
        <f aca="false">IF(OR(F161="",I161=""),"",F161-I161)</f>
        <v>-0.0624246098980535</v>
      </c>
      <c r="L161" s="30" t="n">
        <f aca="false">IF($A161="","",SUMIFS(raw_data!$H:$H,raw_data!$B:$B,BASE_YM,raw_data!$G:$G,$A161))</f>
        <v>326867</v>
      </c>
      <c r="M161" s="30" t="n">
        <f aca="false">IF($A161="","",(SUMIFS(raw_data!$I:$I,raw_data!$B:$B,BASE_YM,raw_data!$G:$G,$A161)+SUMIFS(raw_data!$J:$J,raw_data!$B:$B,BASE_YM,raw_data!$G:$G,$A161)))</f>
        <v>263077</v>
      </c>
      <c r="N161" s="31" t="n">
        <f aca="false">IF(N(L161)=0,"",M161/L161)</f>
        <v>0.804844172094461</v>
      </c>
      <c r="O161" s="30" t="n">
        <f aca="false">IF($A161="","",SUMIFS(raw_data!$H:$H,raw_data!$B:$B,BASE_YM_PY,raw_data!$G:$G,$A161))</f>
        <v>302473</v>
      </c>
      <c r="P161" s="30" t="n">
        <f aca="false">IF($A161="","",(SUMIFS(raw_data!$I:$I,raw_data!$B:$B,BASE_YM_PY,raw_data!$G:$G,$A161)+SUMIFS(raw_data!$J:$J,raw_data!$B:$B,BASE_YM_PY,raw_data!$G:$G,$A161)))</f>
        <v>275923</v>
      </c>
      <c r="Q161" s="31" t="n">
        <f aca="false">IF(N(O161)=0,"",P161/O161)</f>
        <v>0.912223570368264</v>
      </c>
      <c r="R161" s="32" t="n">
        <f aca="false">IF(N(O161)=0,"",L161/O161-1)</f>
        <v>0.0806485206944092</v>
      </c>
      <c r="S161" s="33" t="n">
        <f aca="false">IF(OR(N161="",Q161=""),"",N161-Q161)</f>
        <v>-0.107379398273804</v>
      </c>
      <c r="T161" s="38" t="n">
        <f aca="false">IF(N(D161)&gt;0,RANK(D161,D$2:D$1001)+COUNTIF(D$2:D161,D161)-1,"")</f>
        <v>540</v>
      </c>
      <c r="U161" s="38" t="n">
        <f aca="false">IF(N(D161)&gt;0,IF(D161&gt;=LR_MIN_SHARE*SUM(D$2:D$1001),F161,-1),-1)</f>
        <v>-1</v>
      </c>
      <c r="V161" s="0" t="str">
        <f aca="false">IF(U161&lt;0,"",RANK(U161,U$2:U$1001)+COUNTIF(U$2:U161,U161)-1)</f>
        <v/>
      </c>
      <c r="W161" s="38" t="n">
        <f aca="false">IF(N(L161)&gt;0,RANK(L161,L$2:L$1001)+COUNTIF(L$2:L161,L161)-1,"")</f>
        <v>541</v>
      </c>
      <c r="X161" s="38" t="n">
        <f aca="false">IF(N(L161)&gt;0,IF(L161&gt;=LR_MIN_SHARE*SUM(L$2:L$1001),N161,-1),-1)</f>
        <v>-1</v>
      </c>
      <c r="Y161" s="0" t="str">
        <f aca="false">IF(X161&lt;0,"",RANK(X161,X$2:X$1001)+COUNTIF(X$2:X161,X161)-1)</f>
        <v/>
      </c>
      <c r="AA161" s="0" t="str">
        <f aca="false">IF($A161="","",IF(COUNTIF($B$2:$B161,$B161)=1,1,""))</f>
        <v/>
      </c>
      <c r="AB161" s="0" t="str">
        <f aca="false">IF(AA161=1,SUMIF($B$2:$B$1001,$B161,$D$2:$D$1001),"")</f>
        <v/>
      </c>
      <c r="AC161" s="0" t="str">
        <f aca="false">IF(AA161=1,RANK(AB161,$AB$2:$AB$1001)+COUNTIF($AB$2:$AB161,AB161)-1,"")</f>
        <v/>
      </c>
      <c r="AD161" s="38" t="n">
        <f aca="false">IF($A161="","",COUNTIF(raw_data!$G:$G,$A161))</f>
        <v>40</v>
      </c>
      <c r="AE161" s="38" t="n">
        <f aca="false">IF($A161="","",IF(COUNTIF($A$2:$A$1001,$A161)&gt;1,1,0))</f>
        <v>0</v>
      </c>
    </row>
    <row r="162" customFormat="false" ht="15" hidden="false" customHeight="false" outlineLevel="0" collapsed="false">
      <c r="A162" s="0" t="str">
        <f aca="false">IF(code_master!$A162="","",code_master!$A162)</f>
        <v>CV0161</v>
      </c>
      <c r="B162" s="0" t="str">
        <f aca="false">IF($A162="","",code_master!$C162&amp;"")</f>
        <v>사망</v>
      </c>
      <c r="C162" s="0" t="str">
        <f aca="false">IF($A162="","",code_master!$B162&amp;"")</f>
        <v>일반사망(간편)</v>
      </c>
      <c r="D162" s="30" t="n">
        <f aca="false">IF($A162="","",SUMIFS(raw_data!$H:$H,raw_data!$A:$A,"&gt;="&amp;UY_START,raw_data!$A:$A,"&lt;="&amp;BASE_YM,raw_data!$B:$B,"&lt;="&amp;BASE_YM,raw_data!$G:$G,$A162))</f>
        <v>3189946</v>
      </c>
      <c r="E162" s="30" t="n">
        <f aca="false">IF($A162="","",(SUMIFS(raw_data!$I:$I,raw_data!$A:$A,"&gt;="&amp;UY_START,raw_data!$A:$A,"&lt;="&amp;BASE_YM,raw_data!$B:$B,"&lt;="&amp;BASE_YM,raw_data!$G:$G,$A162)+SUMIFS(raw_data!$J:$J,raw_data!$A:$A,"&gt;="&amp;UY_START,raw_data!$A:$A,"&lt;="&amp;BASE_YM,raw_data!$B:$B,"&lt;="&amp;BASE_YM,raw_data!$G:$G,$A162)))</f>
        <v>946310</v>
      </c>
      <c r="F162" s="31" t="n">
        <f aca="false">IF(N(D162)=0,"",E162/D162)</f>
        <v>0.296653924549193</v>
      </c>
      <c r="G162" s="30" t="n">
        <f aca="false">IF($A162="","",SUMIFS(raw_data!$H:$H,raw_data!$A:$A,"&gt;="&amp;UY_START_PY,raw_data!$A:$A,"&lt;="&amp;BASE_YM_PY,raw_data!$B:$B,"&lt;="&amp;BASE_YM_PY,raw_data!$G:$G,$A162))</f>
        <v>3359399</v>
      </c>
      <c r="H162" s="30" t="n">
        <f aca="false">IF($A162="","",(SUMIFS(raw_data!$I:$I,raw_data!$A:$A,"&gt;="&amp;UY_START_PY,raw_data!$A:$A,"&lt;="&amp;BASE_YM_PY,raw_data!$B:$B,"&lt;="&amp;BASE_YM_PY,raw_data!$G:$G,$A162)+SUMIFS(raw_data!$J:$J,raw_data!$A:$A,"&gt;="&amp;UY_START_PY,raw_data!$A:$A,"&lt;="&amp;BASE_YM_PY,raw_data!$B:$B,"&lt;="&amp;BASE_YM_PY,raw_data!$G:$G,$A162)))</f>
        <v>794690</v>
      </c>
      <c r="I162" s="31" t="n">
        <f aca="false">IF(N(G162)=0,"",H162/G162)</f>
        <v>0.236557193712328</v>
      </c>
      <c r="J162" s="32" t="n">
        <f aca="false">IF(N(G162)=0,"",D162/G162-1)</f>
        <v>-0.0504414628926186</v>
      </c>
      <c r="K162" s="33" t="n">
        <f aca="false">IF(OR(F162="",I162=""),"",F162-I162)</f>
        <v>0.0600967308368653</v>
      </c>
      <c r="L162" s="30" t="n">
        <f aca="false">IF($A162="","",SUMIFS(raw_data!$H:$H,raw_data!$B:$B,BASE_YM,raw_data!$G:$G,$A162))</f>
        <v>1338829</v>
      </c>
      <c r="M162" s="30" t="n">
        <f aca="false">IF($A162="","",(SUMIFS(raw_data!$I:$I,raw_data!$B:$B,BASE_YM,raw_data!$G:$G,$A162)+SUMIFS(raw_data!$J:$J,raw_data!$B:$B,BASE_YM,raw_data!$G:$G,$A162)))</f>
        <v>429634</v>
      </c>
      <c r="N162" s="31" t="n">
        <f aca="false">IF(N(L162)=0,"",M162/L162)</f>
        <v>0.320902818806584</v>
      </c>
      <c r="O162" s="30" t="n">
        <f aca="false">IF($A162="","",SUMIFS(raw_data!$H:$H,raw_data!$B:$B,BASE_YM_PY,raw_data!$G:$G,$A162))</f>
        <v>1275270</v>
      </c>
      <c r="P162" s="30" t="n">
        <f aca="false">IF($A162="","",(SUMIFS(raw_data!$I:$I,raw_data!$B:$B,BASE_YM_PY,raw_data!$G:$G,$A162)+SUMIFS(raw_data!$J:$J,raw_data!$B:$B,BASE_YM_PY,raw_data!$G:$G,$A162)))</f>
        <v>350561</v>
      </c>
      <c r="Q162" s="31" t="n">
        <f aca="false">IF(N(O162)=0,"",P162/O162)</f>
        <v>0.274891591584527</v>
      </c>
      <c r="R162" s="32" t="n">
        <f aca="false">IF(N(O162)=0,"",L162/O162-1)</f>
        <v>0.049839641801344</v>
      </c>
      <c r="S162" s="33" t="n">
        <f aca="false">IF(OR(N162="",Q162=""),"",N162-Q162)</f>
        <v>0.0460112272220568</v>
      </c>
      <c r="T162" s="38" t="n">
        <f aca="false">IF(N(D162)&gt;0,RANK(D162,D$2:D$1001)+COUNTIF(D$2:D162,D162)-1,"")</f>
        <v>495</v>
      </c>
      <c r="U162" s="38" t="n">
        <f aca="false">IF(N(D162)&gt;0,IF(D162&gt;=LR_MIN_SHARE*SUM(D$2:D$1001),F162,-1),-1)</f>
        <v>-1</v>
      </c>
      <c r="V162" s="0" t="str">
        <f aca="false">IF(U162&lt;0,"",RANK(U162,U$2:U$1001)+COUNTIF(U$2:U162,U162)-1)</f>
        <v/>
      </c>
      <c r="W162" s="38" t="n">
        <f aca="false">IF(N(L162)&gt;0,RANK(L162,L$2:L$1001)+COUNTIF(L$2:L162,L162)-1,"")</f>
        <v>491</v>
      </c>
      <c r="X162" s="38" t="n">
        <f aca="false">IF(N(L162)&gt;0,IF(L162&gt;=LR_MIN_SHARE*SUM(L$2:L$1001),N162,-1),-1)</f>
        <v>-1</v>
      </c>
      <c r="Y162" s="0" t="str">
        <f aca="false">IF(X162&lt;0,"",RANK(X162,X$2:X$1001)+COUNTIF(X$2:X162,X162)-1)</f>
        <v/>
      </c>
      <c r="AA162" s="0" t="str">
        <f aca="false">IF($A162="","",IF(COUNTIF($B$2:$B162,$B162)=1,1,""))</f>
        <v/>
      </c>
      <c r="AB162" s="0" t="str">
        <f aca="false">IF(AA162=1,SUMIF($B$2:$B$1001,$B162,$D$2:$D$1001),"")</f>
        <v/>
      </c>
      <c r="AC162" s="0" t="str">
        <f aca="false">IF(AA162=1,RANK(AB162,$AB$2:$AB$1001)+COUNTIF($AB$2:$AB162,AB162)-1,"")</f>
        <v/>
      </c>
      <c r="AD162" s="38" t="n">
        <f aca="false">IF($A162="","",COUNTIF(raw_data!$G:$G,$A162))</f>
        <v>40</v>
      </c>
      <c r="AE162" s="38" t="n">
        <f aca="false">IF($A162="","",IF(COUNTIF($A$2:$A$1001,$A162)&gt;1,1,0))</f>
        <v>0</v>
      </c>
    </row>
    <row r="163" customFormat="false" ht="15" hidden="false" customHeight="false" outlineLevel="0" collapsed="false">
      <c r="A163" s="0" t="str">
        <f aca="false">IF(code_master!$A163="","",code_master!$A163)</f>
        <v>CV0162</v>
      </c>
      <c r="B163" s="0" t="str">
        <f aca="false">IF($A163="","",code_master!$C163&amp;"")</f>
        <v>실손의료</v>
      </c>
      <c r="C163" s="0" t="str">
        <f aca="false">IF($A163="","",code_master!$B163&amp;"")</f>
        <v>질병통원실손Ⅱ</v>
      </c>
      <c r="D163" s="30" t="n">
        <f aca="false">IF($A163="","",SUMIFS(raw_data!$H:$H,raw_data!$A:$A,"&gt;="&amp;UY_START,raw_data!$A:$A,"&lt;="&amp;BASE_YM,raw_data!$B:$B,"&lt;="&amp;BASE_YM,raw_data!$G:$G,$A163))</f>
        <v>2991089</v>
      </c>
      <c r="E163" s="30" t="n">
        <f aca="false">IF($A163="","",(SUMIFS(raw_data!$I:$I,raw_data!$A:$A,"&gt;="&amp;UY_START,raw_data!$A:$A,"&lt;="&amp;BASE_YM,raw_data!$B:$B,"&lt;="&amp;BASE_YM,raw_data!$G:$G,$A163)+SUMIFS(raw_data!$J:$J,raw_data!$A:$A,"&gt;="&amp;UY_START,raw_data!$A:$A,"&lt;="&amp;BASE_YM,raw_data!$B:$B,"&lt;="&amp;BASE_YM,raw_data!$G:$G,$A163)))</f>
        <v>1892024</v>
      </c>
      <c r="F163" s="31" t="n">
        <f aca="false">IF(N(D163)=0,"",E163/D163)</f>
        <v>0.632553561595793</v>
      </c>
      <c r="G163" s="30" t="n">
        <f aca="false">IF($A163="","",SUMIFS(raw_data!$H:$H,raw_data!$A:$A,"&gt;="&amp;UY_START_PY,raw_data!$A:$A,"&lt;="&amp;BASE_YM_PY,raw_data!$B:$B,"&lt;="&amp;BASE_YM_PY,raw_data!$G:$G,$A163))</f>
        <v>1946584</v>
      </c>
      <c r="H163" s="30" t="n">
        <f aca="false">IF($A163="","",(SUMIFS(raw_data!$I:$I,raw_data!$A:$A,"&gt;="&amp;UY_START_PY,raw_data!$A:$A,"&lt;="&amp;BASE_YM_PY,raw_data!$B:$B,"&lt;="&amp;BASE_YM_PY,raw_data!$G:$G,$A163)+SUMIFS(raw_data!$J:$J,raw_data!$A:$A,"&gt;="&amp;UY_START_PY,raw_data!$A:$A,"&lt;="&amp;BASE_YM_PY,raw_data!$B:$B,"&lt;="&amp;BASE_YM_PY,raw_data!$G:$G,$A163)))</f>
        <v>1250981</v>
      </c>
      <c r="I163" s="31" t="n">
        <f aca="false">IF(N(G163)=0,"",H163/G163)</f>
        <v>0.642654516835646</v>
      </c>
      <c r="J163" s="32" t="n">
        <f aca="false">IF(N(G163)=0,"",D163/G163-1)</f>
        <v>0.536583574096982</v>
      </c>
      <c r="K163" s="33" t="n">
        <f aca="false">IF(OR(F163="",I163=""),"",F163-I163)</f>
        <v>-0.0101009552398531</v>
      </c>
      <c r="L163" s="30" t="n">
        <f aca="false">IF($A163="","",SUMIFS(raw_data!$H:$H,raw_data!$B:$B,BASE_YM,raw_data!$G:$G,$A163))</f>
        <v>1259870</v>
      </c>
      <c r="M163" s="30" t="n">
        <f aca="false">IF($A163="","",(SUMIFS(raw_data!$I:$I,raw_data!$B:$B,BASE_YM,raw_data!$G:$G,$A163)+SUMIFS(raw_data!$J:$J,raw_data!$B:$B,BASE_YM,raw_data!$G:$G,$A163)))</f>
        <v>962317</v>
      </c>
      <c r="N163" s="31" t="n">
        <f aca="false">IF(N(L163)=0,"",M163/L163)</f>
        <v>0.763822457872638</v>
      </c>
      <c r="O163" s="30" t="n">
        <f aca="false">IF($A163="","",SUMIFS(raw_data!$H:$H,raw_data!$B:$B,BASE_YM_PY,raw_data!$G:$G,$A163))</f>
        <v>796214</v>
      </c>
      <c r="P163" s="30" t="n">
        <f aca="false">IF($A163="","",(SUMIFS(raw_data!$I:$I,raw_data!$B:$B,BASE_YM_PY,raw_data!$G:$G,$A163)+SUMIFS(raw_data!$J:$J,raw_data!$B:$B,BASE_YM_PY,raw_data!$G:$G,$A163)))</f>
        <v>589032</v>
      </c>
      <c r="Q163" s="31" t="n">
        <f aca="false">IF(N(O163)=0,"",P163/O163)</f>
        <v>0.739791061197115</v>
      </c>
      <c r="R163" s="32" t="n">
        <f aca="false">IF(N(O163)=0,"",L163/O163-1)</f>
        <v>0.582325857118815</v>
      </c>
      <c r="S163" s="33" t="n">
        <f aca="false">IF(OR(N163="",Q163=""),"",N163-Q163)</f>
        <v>0.0240313966755223</v>
      </c>
      <c r="T163" s="38" t="n">
        <f aca="false">IF(N(D163)&gt;0,RANK(D163,D$2:D$1001)+COUNTIF(D$2:D163,D163)-1,"")</f>
        <v>502</v>
      </c>
      <c r="U163" s="38" t="n">
        <f aca="false">IF(N(D163)&gt;0,IF(D163&gt;=LR_MIN_SHARE*SUM(D$2:D$1001),F163,-1),-1)</f>
        <v>-1</v>
      </c>
      <c r="V163" s="0" t="str">
        <f aca="false">IF(U163&lt;0,"",RANK(U163,U$2:U$1001)+COUNTIF(U$2:U163,U163)-1)</f>
        <v/>
      </c>
      <c r="W163" s="38" t="n">
        <f aca="false">IF(N(L163)&gt;0,RANK(L163,L$2:L$1001)+COUNTIF(L$2:L163,L163)-1,"")</f>
        <v>496</v>
      </c>
      <c r="X163" s="38" t="n">
        <f aca="false">IF(N(L163)&gt;0,IF(L163&gt;=LR_MIN_SHARE*SUM(L$2:L$1001),N163,-1),-1)</f>
        <v>-1</v>
      </c>
      <c r="Y163" s="0" t="str">
        <f aca="false">IF(X163&lt;0,"",RANK(X163,X$2:X$1001)+COUNTIF(X$2:X163,X163)-1)</f>
        <v/>
      </c>
      <c r="AA163" s="0" t="str">
        <f aca="false">IF($A163="","",IF(COUNTIF($B$2:$B163,$B163)=1,1,""))</f>
        <v/>
      </c>
      <c r="AB163" s="0" t="str">
        <f aca="false">IF(AA163=1,SUMIF($B$2:$B$1001,$B163,$D$2:$D$1001),"")</f>
        <v/>
      </c>
      <c r="AC163" s="0" t="str">
        <f aca="false">IF(AA163=1,RANK(AB163,$AB$2:$AB$1001)+COUNTIF($AB$2:$AB163,AB163)-1,"")</f>
        <v/>
      </c>
      <c r="AD163" s="38" t="n">
        <f aca="false">IF($A163="","",COUNTIF(raw_data!$G:$G,$A163))</f>
        <v>40</v>
      </c>
      <c r="AE163" s="38" t="n">
        <f aca="false">IF($A163="","",IF(COUNTIF($A$2:$A$1001,$A163)&gt;1,1,0))</f>
        <v>0</v>
      </c>
    </row>
    <row r="164" customFormat="false" ht="15" hidden="false" customHeight="false" outlineLevel="0" collapsed="false">
      <c r="A164" s="0" t="str">
        <f aca="false">IF(code_master!$A164="","",code_master!$A164)</f>
        <v>CV0163</v>
      </c>
      <c r="B164" s="0" t="str">
        <f aca="false">IF($A164="","",code_master!$C164&amp;"")</f>
        <v>암</v>
      </c>
      <c r="C164" s="0" t="str">
        <f aca="false">IF($A164="","",code_master!$B164&amp;"")</f>
        <v>고액암진단비Ⅱ</v>
      </c>
      <c r="D164" s="30" t="n">
        <f aca="false">IF($A164="","",SUMIFS(raw_data!$H:$H,raw_data!$A:$A,"&gt;="&amp;UY_START,raw_data!$A:$A,"&lt;="&amp;BASE_YM,raw_data!$B:$B,"&lt;="&amp;BASE_YM,raw_data!$G:$G,$A164))</f>
        <v>1279295</v>
      </c>
      <c r="E164" s="30" t="n">
        <f aca="false">IF($A164="","",(SUMIFS(raw_data!$I:$I,raw_data!$A:$A,"&gt;="&amp;UY_START,raw_data!$A:$A,"&lt;="&amp;BASE_YM,raw_data!$B:$B,"&lt;="&amp;BASE_YM,raw_data!$G:$G,$A164)+SUMIFS(raw_data!$J:$J,raw_data!$A:$A,"&gt;="&amp;UY_START,raw_data!$A:$A,"&lt;="&amp;BASE_YM,raw_data!$B:$B,"&lt;="&amp;BASE_YM,raw_data!$G:$G,$A164)))</f>
        <v>584882</v>
      </c>
      <c r="F164" s="31" t="n">
        <f aca="false">IF(N(D164)=0,"",E164/D164)</f>
        <v>0.457190874661435</v>
      </c>
      <c r="G164" s="30" t="n">
        <f aca="false">IF($A164="","",SUMIFS(raw_data!$H:$H,raw_data!$A:$A,"&gt;="&amp;UY_START_PY,raw_data!$A:$A,"&lt;="&amp;BASE_YM_PY,raw_data!$B:$B,"&lt;="&amp;BASE_YM_PY,raw_data!$G:$G,$A164))</f>
        <v>1158687</v>
      </c>
      <c r="H164" s="30" t="n">
        <f aca="false">IF($A164="","",(SUMIFS(raw_data!$I:$I,raw_data!$A:$A,"&gt;="&amp;UY_START_PY,raw_data!$A:$A,"&lt;="&amp;BASE_YM_PY,raw_data!$B:$B,"&lt;="&amp;BASE_YM_PY,raw_data!$G:$G,$A164)+SUMIFS(raw_data!$J:$J,raw_data!$A:$A,"&gt;="&amp;UY_START_PY,raw_data!$A:$A,"&lt;="&amp;BASE_YM_PY,raw_data!$B:$B,"&lt;="&amp;BASE_YM_PY,raw_data!$G:$G,$A164)))</f>
        <v>620194</v>
      </c>
      <c r="I164" s="31" t="n">
        <f aca="false">IF(N(G164)=0,"",H164/G164)</f>
        <v>0.535255854255722</v>
      </c>
      <c r="J164" s="32" t="n">
        <f aca="false">IF(N(G164)=0,"",D164/G164-1)</f>
        <v>0.104090233169096</v>
      </c>
      <c r="K164" s="33" t="n">
        <f aca="false">IF(OR(F164="",I164=""),"",F164-I164)</f>
        <v>-0.0780649795942876</v>
      </c>
      <c r="L164" s="30" t="n">
        <f aca="false">IF($A164="","",SUMIFS(raw_data!$H:$H,raw_data!$B:$B,BASE_YM,raw_data!$G:$G,$A164))</f>
        <v>514937</v>
      </c>
      <c r="M164" s="30" t="n">
        <f aca="false">IF($A164="","",(SUMIFS(raw_data!$I:$I,raw_data!$B:$B,BASE_YM,raw_data!$G:$G,$A164)+SUMIFS(raw_data!$J:$J,raw_data!$B:$B,BASE_YM,raw_data!$G:$G,$A164)))</f>
        <v>272089</v>
      </c>
      <c r="N164" s="31" t="n">
        <f aca="false">IF(N(L164)=0,"",M164/L164)</f>
        <v>0.528392793681557</v>
      </c>
      <c r="O164" s="30" t="n">
        <f aca="false">IF($A164="","",SUMIFS(raw_data!$H:$H,raw_data!$B:$B,BASE_YM_PY,raw_data!$G:$G,$A164))</f>
        <v>466296</v>
      </c>
      <c r="P164" s="30" t="n">
        <f aca="false">IF($A164="","",(SUMIFS(raw_data!$I:$I,raw_data!$B:$B,BASE_YM_PY,raw_data!$G:$G,$A164)+SUMIFS(raw_data!$J:$J,raw_data!$B:$B,BASE_YM_PY,raw_data!$G:$G,$A164)))</f>
        <v>356129</v>
      </c>
      <c r="Q164" s="31" t="n">
        <f aca="false">IF(N(O164)=0,"",P164/O164)</f>
        <v>0.763740199358348</v>
      </c>
      <c r="R164" s="32" t="n">
        <f aca="false">IF(N(O164)=0,"",L164/O164-1)</f>
        <v>0.104313569063428</v>
      </c>
      <c r="S164" s="33" t="n">
        <f aca="false">IF(OR(N164="",Q164=""),"",N164-Q164)</f>
        <v>-0.23534740567679</v>
      </c>
      <c r="T164" s="38" t="n">
        <f aca="false">IF(N(D164)&gt;0,RANK(D164,D$2:D$1001)+COUNTIF(D$2:D164,D164)-1,"")</f>
        <v>536</v>
      </c>
      <c r="U164" s="38" t="n">
        <f aca="false">IF(N(D164)&gt;0,IF(D164&gt;=LR_MIN_SHARE*SUM(D$2:D$1001),F164,-1),-1)</f>
        <v>-1</v>
      </c>
      <c r="V164" s="0" t="str">
        <f aca="false">IF(U164&lt;0,"",RANK(U164,U$2:U$1001)+COUNTIF(U$2:U164,U164)-1)</f>
        <v/>
      </c>
      <c r="W164" s="38" t="n">
        <f aca="false">IF(N(L164)&gt;0,RANK(L164,L$2:L$1001)+COUNTIF(L$2:L164,L164)-1,"")</f>
        <v>535</v>
      </c>
      <c r="X164" s="38" t="n">
        <f aca="false">IF(N(L164)&gt;0,IF(L164&gt;=LR_MIN_SHARE*SUM(L$2:L$1001),N164,-1),-1)</f>
        <v>-1</v>
      </c>
      <c r="Y164" s="0" t="str">
        <f aca="false">IF(X164&lt;0,"",RANK(X164,X$2:X$1001)+COUNTIF(X$2:X164,X164)-1)</f>
        <v/>
      </c>
      <c r="AA164" s="0" t="str">
        <f aca="false">IF($A164="","",IF(COUNTIF($B$2:$B164,$B164)=1,1,""))</f>
        <v/>
      </c>
      <c r="AB164" s="0" t="str">
        <f aca="false">IF(AA164=1,SUMIF($B$2:$B$1001,$B164,$D$2:$D$1001),"")</f>
        <v/>
      </c>
      <c r="AC164" s="0" t="str">
        <f aca="false">IF(AA164=1,RANK(AB164,$AB$2:$AB$1001)+COUNTIF($AB$2:$AB164,AB164)-1,"")</f>
        <v/>
      </c>
      <c r="AD164" s="38" t="n">
        <f aca="false">IF($A164="","",COUNTIF(raw_data!$G:$G,$A164))</f>
        <v>40</v>
      </c>
      <c r="AE164" s="38" t="n">
        <f aca="false">IF($A164="","",IF(COUNTIF($A$2:$A$1001,$A164)&gt;1,1,0))</f>
        <v>0</v>
      </c>
    </row>
    <row r="165" customFormat="false" ht="15" hidden="false" customHeight="false" outlineLevel="0" collapsed="false">
      <c r="A165" s="0" t="str">
        <f aca="false">IF(code_master!$A165="","",code_master!$A165)</f>
        <v>CV0164</v>
      </c>
      <c r="B165" s="0" t="str">
        <f aca="false">IF($A165="","",code_master!$C165&amp;"")</f>
        <v>사망</v>
      </c>
      <c r="C165" s="0" t="str">
        <f aca="false">IF($A165="","",code_master!$B165&amp;"")</f>
        <v>상해사망(비갱신형)</v>
      </c>
      <c r="D165" s="30" t="n">
        <f aca="false">IF($A165="","",SUMIFS(raw_data!$H:$H,raw_data!$A:$A,"&gt;="&amp;UY_START,raw_data!$A:$A,"&lt;="&amp;BASE_YM,raw_data!$B:$B,"&lt;="&amp;BASE_YM,raw_data!$G:$G,$A165))</f>
        <v>5274966</v>
      </c>
      <c r="E165" s="30" t="n">
        <f aca="false">IF($A165="","",(SUMIFS(raw_data!$I:$I,raw_data!$A:$A,"&gt;="&amp;UY_START,raw_data!$A:$A,"&lt;="&amp;BASE_YM,raw_data!$B:$B,"&lt;="&amp;BASE_YM,raw_data!$G:$G,$A165)+SUMIFS(raw_data!$J:$J,raw_data!$A:$A,"&gt;="&amp;UY_START,raw_data!$A:$A,"&lt;="&amp;BASE_YM,raw_data!$B:$B,"&lt;="&amp;BASE_YM,raw_data!$G:$G,$A165)))</f>
        <v>1486574</v>
      </c>
      <c r="F165" s="31" t="n">
        <f aca="false">IF(N(D165)=0,"",E165/D165)</f>
        <v>0.281816792752787</v>
      </c>
      <c r="G165" s="30" t="n">
        <f aca="false">IF($A165="","",SUMIFS(raw_data!$H:$H,raw_data!$A:$A,"&gt;="&amp;UY_START_PY,raw_data!$A:$A,"&lt;="&amp;BASE_YM_PY,raw_data!$B:$B,"&lt;="&amp;BASE_YM_PY,raw_data!$G:$G,$A165))</f>
        <v>4259487</v>
      </c>
      <c r="H165" s="30" t="n">
        <f aca="false">IF($A165="","",(SUMIFS(raw_data!$I:$I,raw_data!$A:$A,"&gt;="&amp;UY_START_PY,raw_data!$A:$A,"&lt;="&amp;BASE_YM_PY,raw_data!$B:$B,"&lt;="&amp;BASE_YM_PY,raw_data!$G:$G,$A165)+SUMIFS(raw_data!$J:$J,raw_data!$A:$A,"&gt;="&amp;UY_START_PY,raw_data!$A:$A,"&lt;="&amp;BASE_YM_PY,raw_data!$B:$B,"&lt;="&amp;BASE_YM_PY,raw_data!$G:$G,$A165)))</f>
        <v>1357449</v>
      </c>
      <c r="I165" s="31" t="n">
        <f aca="false">IF(N(G165)=0,"",H165/G165)</f>
        <v>0.318688377262332</v>
      </c>
      <c r="J165" s="32" t="n">
        <f aca="false">IF(N(G165)=0,"",D165/G165-1)</f>
        <v>0.238404061334147</v>
      </c>
      <c r="K165" s="33" t="n">
        <f aca="false">IF(OR(F165="",I165=""),"",F165-I165)</f>
        <v>-0.0368715845095449</v>
      </c>
      <c r="L165" s="30" t="n">
        <f aca="false">IF($A165="","",SUMIFS(raw_data!$H:$H,raw_data!$B:$B,BASE_YM,raw_data!$G:$G,$A165))</f>
        <v>2106732</v>
      </c>
      <c r="M165" s="30" t="n">
        <f aca="false">IF($A165="","",(SUMIFS(raw_data!$I:$I,raw_data!$B:$B,BASE_YM,raw_data!$G:$G,$A165)+SUMIFS(raw_data!$J:$J,raw_data!$B:$B,BASE_YM,raw_data!$G:$G,$A165)))</f>
        <v>659851</v>
      </c>
      <c r="N165" s="31" t="n">
        <f aca="false">IF(N(L165)=0,"",M165/L165)</f>
        <v>0.313210697896078</v>
      </c>
      <c r="O165" s="30" t="n">
        <f aca="false">IF($A165="","",SUMIFS(raw_data!$H:$H,raw_data!$B:$B,BASE_YM_PY,raw_data!$G:$G,$A165))</f>
        <v>1588046</v>
      </c>
      <c r="P165" s="30" t="n">
        <f aca="false">IF($A165="","",(SUMIFS(raw_data!$I:$I,raw_data!$B:$B,BASE_YM_PY,raw_data!$G:$G,$A165)+SUMIFS(raw_data!$J:$J,raw_data!$B:$B,BASE_YM_PY,raw_data!$G:$G,$A165)))</f>
        <v>663396</v>
      </c>
      <c r="Q165" s="31" t="n">
        <f aca="false">IF(N(O165)=0,"",P165/O165)</f>
        <v>0.417743566622126</v>
      </c>
      <c r="R165" s="32" t="n">
        <f aca="false">IF(N(O165)=0,"",L165/O165-1)</f>
        <v>0.326619002220339</v>
      </c>
      <c r="S165" s="33" t="n">
        <f aca="false">IF(OR(N165="",Q165=""),"",N165-Q165)</f>
        <v>-0.104532868726048</v>
      </c>
      <c r="T165" s="38" t="n">
        <f aca="false">IF(N(D165)&gt;0,RANK(D165,D$2:D$1001)+COUNTIF(D$2:D165,D165)-1,"")</f>
        <v>456</v>
      </c>
      <c r="U165" s="38" t="n">
        <f aca="false">IF(N(D165)&gt;0,IF(D165&gt;=LR_MIN_SHARE*SUM(D$2:D$1001),F165,-1),-1)</f>
        <v>-1</v>
      </c>
      <c r="V165" s="0" t="str">
        <f aca="false">IF(U165&lt;0,"",RANK(U165,U$2:U$1001)+COUNTIF(U$2:U165,U165)-1)</f>
        <v/>
      </c>
      <c r="W165" s="38" t="n">
        <f aca="false">IF(N(L165)&gt;0,RANK(L165,L$2:L$1001)+COUNTIF(L$2:L165,L165)-1,"")</f>
        <v>456</v>
      </c>
      <c r="X165" s="38" t="n">
        <f aca="false">IF(N(L165)&gt;0,IF(L165&gt;=LR_MIN_SHARE*SUM(L$2:L$1001),N165,-1),-1)</f>
        <v>-1</v>
      </c>
      <c r="Y165" s="0" t="str">
        <f aca="false">IF(X165&lt;0,"",RANK(X165,X$2:X$1001)+COUNTIF(X$2:X165,X165)-1)</f>
        <v/>
      </c>
      <c r="AA165" s="0" t="str">
        <f aca="false">IF($A165="","",IF(COUNTIF($B$2:$B165,$B165)=1,1,""))</f>
        <v/>
      </c>
      <c r="AB165" s="0" t="str">
        <f aca="false">IF(AA165=1,SUMIF($B$2:$B$1001,$B165,$D$2:$D$1001),"")</f>
        <v/>
      </c>
      <c r="AC165" s="0" t="str">
        <f aca="false">IF(AA165=1,RANK(AB165,$AB$2:$AB$1001)+COUNTIF($AB$2:$AB165,AB165)-1,"")</f>
        <v/>
      </c>
      <c r="AD165" s="38" t="n">
        <f aca="false">IF($A165="","",COUNTIF(raw_data!$G:$G,$A165))</f>
        <v>40</v>
      </c>
      <c r="AE165" s="38" t="n">
        <f aca="false">IF($A165="","",IF(COUNTIF($A$2:$A$1001,$A165)&gt;1,1,0))</f>
        <v>0</v>
      </c>
    </row>
    <row r="166" customFormat="false" ht="15" hidden="false" customHeight="false" outlineLevel="0" collapsed="false">
      <c r="A166" s="0" t="str">
        <f aca="false">IF(code_master!$A166="","",code_master!$A166)</f>
        <v>CV0165</v>
      </c>
      <c r="B166" s="0" t="str">
        <f aca="false">IF($A166="","",code_master!$C166&amp;"")</f>
        <v>심장</v>
      </c>
      <c r="C166" s="0" t="str">
        <f aca="false">IF($A166="","",code_master!$B166&amp;"")</f>
        <v>심혈관질환진단비(비갱신형)</v>
      </c>
      <c r="D166" s="30" t="n">
        <f aca="false">IF($A166="","",SUMIFS(raw_data!$H:$H,raw_data!$A:$A,"&gt;="&amp;UY_START,raw_data!$A:$A,"&lt;="&amp;BASE_YM,raw_data!$B:$B,"&lt;="&amp;BASE_YM,raw_data!$G:$G,$A166))</f>
        <v>97535387</v>
      </c>
      <c r="E166" s="30" t="n">
        <f aca="false">IF($A166="","",(SUMIFS(raw_data!$I:$I,raw_data!$A:$A,"&gt;="&amp;UY_START,raw_data!$A:$A,"&lt;="&amp;BASE_YM,raw_data!$B:$B,"&lt;="&amp;BASE_YM,raw_data!$G:$G,$A166)+SUMIFS(raw_data!$J:$J,raw_data!$A:$A,"&gt;="&amp;UY_START,raw_data!$A:$A,"&lt;="&amp;BASE_YM,raw_data!$B:$B,"&lt;="&amp;BASE_YM,raw_data!$G:$G,$A166)))</f>
        <v>37041349</v>
      </c>
      <c r="F166" s="31" t="n">
        <f aca="false">IF(N(D166)=0,"",E166/D166)</f>
        <v>0.379773435460916</v>
      </c>
      <c r="G166" s="30" t="n">
        <f aca="false">IF($A166="","",SUMIFS(raw_data!$H:$H,raw_data!$A:$A,"&gt;="&amp;UY_START_PY,raw_data!$A:$A,"&lt;="&amp;BASE_YM_PY,raw_data!$B:$B,"&lt;="&amp;BASE_YM_PY,raw_data!$G:$G,$A166))</f>
        <v>82435097</v>
      </c>
      <c r="H166" s="30" t="n">
        <f aca="false">IF($A166="","",(SUMIFS(raw_data!$I:$I,raw_data!$A:$A,"&gt;="&amp;UY_START_PY,raw_data!$A:$A,"&lt;="&amp;BASE_YM_PY,raw_data!$B:$B,"&lt;="&amp;BASE_YM_PY,raw_data!$G:$G,$A166)+SUMIFS(raw_data!$J:$J,raw_data!$A:$A,"&gt;="&amp;UY_START_PY,raw_data!$A:$A,"&lt;="&amp;BASE_YM_PY,raw_data!$B:$B,"&lt;="&amp;BASE_YM_PY,raw_data!$G:$G,$A166)))</f>
        <v>32207114</v>
      </c>
      <c r="I166" s="31" t="n">
        <f aca="false">IF(N(G166)=0,"",H166/G166)</f>
        <v>0.390696622823165</v>
      </c>
      <c r="J166" s="32" t="n">
        <f aca="false">IF(N(G166)=0,"",D166/G166-1)</f>
        <v>0.183177924810351</v>
      </c>
      <c r="K166" s="33" t="n">
        <f aca="false">IF(OR(F166="",I166=""),"",F166-I166)</f>
        <v>-0.0109231873622484</v>
      </c>
      <c r="L166" s="30" t="n">
        <f aca="false">IF($A166="","",SUMIFS(raw_data!$H:$H,raw_data!$B:$B,BASE_YM,raw_data!$G:$G,$A166))</f>
        <v>40888407</v>
      </c>
      <c r="M166" s="30" t="n">
        <f aca="false">IF($A166="","",(SUMIFS(raw_data!$I:$I,raw_data!$B:$B,BASE_YM,raw_data!$G:$G,$A166)+SUMIFS(raw_data!$J:$J,raw_data!$B:$B,BASE_YM,raw_data!$G:$G,$A166)))</f>
        <v>18642844</v>
      </c>
      <c r="N166" s="31" t="n">
        <f aca="false">IF(N(L166)=0,"",M166/L166)</f>
        <v>0.455944493019745</v>
      </c>
      <c r="O166" s="30" t="n">
        <f aca="false">IF($A166="","",SUMIFS(raw_data!$H:$H,raw_data!$B:$B,BASE_YM_PY,raw_data!$G:$G,$A166))</f>
        <v>32452062</v>
      </c>
      <c r="P166" s="30" t="n">
        <f aca="false">IF($A166="","",(SUMIFS(raw_data!$I:$I,raw_data!$B:$B,BASE_YM_PY,raw_data!$G:$G,$A166)+SUMIFS(raw_data!$J:$J,raw_data!$B:$B,BASE_YM_PY,raw_data!$G:$G,$A166)))</f>
        <v>14803109</v>
      </c>
      <c r="Q166" s="31" t="n">
        <f aca="false">IF(N(O166)=0,"",P166/O166)</f>
        <v>0.456153109777739</v>
      </c>
      <c r="R166" s="32" t="n">
        <f aca="false">IF(N(O166)=0,"",L166/O166-1)</f>
        <v>0.259963296014903</v>
      </c>
      <c r="S166" s="33" t="n">
        <f aca="false">IF(OR(N166="",Q166=""),"",N166-Q166)</f>
        <v>-0.000208616757994107</v>
      </c>
      <c r="T166" s="38" t="n">
        <f aca="false">IF(N(D166)&gt;0,RANK(D166,D$2:D$1001)+COUNTIF(D$2:D166,D166)-1,"")</f>
        <v>49</v>
      </c>
      <c r="U166" s="40" t="n">
        <f aca="false">IF(N(D166)&gt;0,IF(D166&gt;=LR_MIN_SHARE*SUM(D$2:D$1001),F166,-1),-1)</f>
        <v>0.379773435460916</v>
      </c>
      <c r="V166" s="38" t="n">
        <f aca="false">IF(U166&lt;0,"",RANK(U166,U$2:U$1001)+COUNTIF(U$2:U166,U166)-1)</f>
        <v>309</v>
      </c>
      <c r="W166" s="38" t="n">
        <f aca="false">IF(N(L166)&gt;0,RANK(L166,L$2:L$1001)+COUNTIF(L$2:L166,L166)-1,"")</f>
        <v>47</v>
      </c>
      <c r="X166" s="40" t="n">
        <f aca="false">IF(N(L166)&gt;0,IF(L166&gt;=LR_MIN_SHARE*SUM(L$2:L$1001),N166,-1),-1)</f>
        <v>0.455944493019745</v>
      </c>
      <c r="Y166" s="38" t="n">
        <f aca="false">IF(X166&lt;0,"",RANK(X166,X$2:X$1001)+COUNTIF(X$2:X166,X166)-1)</f>
        <v>301</v>
      </c>
      <c r="AA166" s="0" t="str">
        <f aca="false">IF($A166="","",IF(COUNTIF($B$2:$B166,$B166)=1,1,""))</f>
        <v/>
      </c>
      <c r="AB166" s="0" t="str">
        <f aca="false">IF(AA166=1,SUMIF($B$2:$B$1001,$B166,$D$2:$D$1001),"")</f>
        <v/>
      </c>
      <c r="AC166" s="0" t="str">
        <f aca="false">IF(AA166=1,RANK(AB166,$AB$2:$AB$1001)+COUNTIF($AB$2:$AB166,AB166)-1,"")</f>
        <v/>
      </c>
      <c r="AD166" s="38" t="n">
        <f aca="false">IF($A166="","",COUNTIF(raw_data!$G:$G,$A166))</f>
        <v>40</v>
      </c>
      <c r="AE166" s="38" t="n">
        <f aca="false">IF($A166="","",IF(COUNTIF($A$2:$A$1001,$A166)&gt;1,1,0))</f>
        <v>0</v>
      </c>
    </row>
    <row r="167" customFormat="false" ht="15" hidden="false" customHeight="false" outlineLevel="0" collapsed="false">
      <c r="A167" s="0" t="str">
        <f aca="false">IF(code_master!$A167="","",code_master!$A167)</f>
        <v>CV0166</v>
      </c>
      <c r="B167" s="0" t="str">
        <f aca="false">IF($A167="","",code_master!$C167&amp;"")</f>
        <v>암</v>
      </c>
      <c r="C167" s="0" t="str">
        <f aca="false">IF($A167="","",code_master!$B167&amp;"")</f>
        <v>암직접치료비(20년만기)</v>
      </c>
      <c r="D167" s="30" t="n">
        <f aca="false">IF($A167="","",SUMIFS(raw_data!$H:$H,raw_data!$A:$A,"&gt;="&amp;UY_START,raw_data!$A:$A,"&lt;="&amp;BASE_YM,raw_data!$B:$B,"&lt;="&amp;BASE_YM,raw_data!$G:$G,$A167))</f>
        <v>20638643</v>
      </c>
      <c r="E167" s="30" t="n">
        <f aca="false">IF($A167="","",(SUMIFS(raw_data!$I:$I,raw_data!$A:$A,"&gt;="&amp;UY_START,raw_data!$A:$A,"&lt;="&amp;BASE_YM,raw_data!$B:$B,"&lt;="&amp;BASE_YM,raw_data!$G:$G,$A167)+SUMIFS(raw_data!$J:$J,raw_data!$A:$A,"&gt;="&amp;UY_START,raw_data!$A:$A,"&lt;="&amp;BASE_YM,raw_data!$B:$B,"&lt;="&amp;BASE_YM,raw_data!$G:$G,$A167)))</f>
        <v>15258818</v>
      </c>
      <c r="F167" s="31" t="n">
        <f aca="false">IF(N(D167)=0,"",E167/D167)</f>
        <v>0.739332426070842</v>
      </c>
      <c r="G167" s="30" t="n">
        <f aca="false">IF($A167="","",SUMIFS(raw_data!$H:$H,raw_data!$A:$A,"&gt;="&amp;UY_START_PY,raw_data!$A:$A,"&lt;="&amp;BASE_YM_PY,raw_data!$B:$B,"&lt;="&amp;BASE_YM_PY,raw_data!$G:$G,$A167))</f>
        <v>17625977</v>
      </c>
      <c r="H167" s="30" t="n">
        <f aca="false">IF($A167="","",(SUMIFS(raw_data!$I:$I,raw_data!$A:$A,"&gt;="&amp;UY_START_PY,raw_data!$A:$A,"&lt;="&amp;BASE_YM_PY,raw_data!$B:$B,"&lt;="&amp;BASE_YM_PY,raw_data!$G:$G,$A167)+SUMIFS(raw_data!$J:$J,raw_data!$A:$A,"&gt;="&amp;UY_START_PY,raw_data!$A:$A,"&lt;="&amp;BASE_YM_PY,raw_data!$B:$B,"&lt;="&amp;BASE_YM_PY,raw_data!$G:$G,$A167)))</f>
        <v>9971403</v>
      </c>
      <c r="I167" s="31" t="n">
        <f aca="false">IF(N(G167)=0,"",H167/G167)</f>
        <v>0.565722002247024</v>
      </c>
      <c r="J167" s="32" t="n">
        <f aca="false">IF(N(G167)=0,"",D167/G167-1)</f>
        <v>0.170921929604243</v>
      </c>
      <c r="K167" s="33" t="n">
        <f aca="false">IF(OR(F167="",I167=""),"",F167-I167)</f>
        <v>0.173610423823818</v>
      </c>
      <c r="L167" s="30" t="n">
        <f aca="false">IF($A167="","",SUMIFS(raw_data!$H:$H,raw_data!$B:$B,BASE_YM,raw_data!$G:$G,$A167))</f>
        <v>7595169</v>
      </c>
      <c r="M167" s="30" t="n">
        <f aca="false">IF($A167="","",(SUMIFS(raw_data!$I:$I,raw_data!$B:$B,BASE_YM,raw_data!$G:$G,$A167)+SUMIFS(raw_data!$J:$J,raw_data!$B:$B,BASE_YM,raw_data!$G:$G,$A167)))</f>
        <v>7403804</v>
      </c>
      <c r="N167" s="31" t="n">
        <f aca="false">IF(N(L167)=0,"",M167/L167)</f>
        <v>0.974804378941403</v>
      </c>
      <c r="O167" s="30" t="n">
        <f aca="false">IF($A167="","",SUMIFS(raw_data!$H:$H,raw_data!$B:$B,BASE_YM_PY,raw_data!$G:$G,$A167))</f>
        <v>7124823</v>
      </c>
      <c r="P167" s="30" t="n">
        <f aca="false">IF($A167="","",(SUMIFS(raw_data!$I:$I,raw_data!$B:$B,BASE_YM_PY,raw_data!$G:$G,$A167)+SUMIFS(raw_data!$J:$J,raw_data!$B:$B,BASE_YM_PY,raw_data!$G:$G,$A167)))</f>
        <v>4526041</v>
      </c>
      <c r="Q167" s="31" t="n">
        <f aca="false">IF(N(O167)=0,"",P167/O167)</f>
        <v>0.635249605498972</v>
      </c>
      <c r="R167" s="32" t="n">
        <f aca="false">IF(N(O167)=0,"",L167/O167-1)</f>
        <v>0.0660151136386125</v>
      </c>
      <c r="S167" s="33" t="n">
        <f aca="false">IF(OR(N167="",Q167=""),"",N167-Q167)</f>
        <v>0.339554773442432</v>
      </c>
      <c r="T167" s="38" t="n">
        <f aca="false">IF(N(D167)&gt;0,RANK(D167,D$2:D$1001)+COUNTIF(D$2:D167,D167)-1,"")</f>
        <v>249</v>
      </c>
      <c r="U167" s="40" t="n">
        <f aca="false">IF(N(D167)&gt;0,IF(D167&gt;=LR_MIN_SHARE*SUM(D$2:D$1001),F167,-1),-1)</f>
        <v>0.739332426070842</v>
      </c>
      <c r="V167" s="38" t="n">
        <f aca="false">IF(U167&lt;0,"",RANK(U167,U$2:U$1001)+COUNTIF(U$2:U167,U167)-1)</f>
        <v>72</v>
      </c>
      <c r="W167" s="38" t="n">
        <f aca="false">IF(N(L167)&gt;0,RANK(L167,L$2:L$1001)+COUNTIF(L$2:L167,L167)-1,"")</f>
        <v>262</v>
      </c>
      <c r="X167" s="40" t="n">
        <f aca="false">IF(N(L167)&gt;0,IF(L167&gt;=LR_MIN_SHARE*SUM(L$2:L$1001),N167,-1),-1)</f>
        <v>0.974804378941403</v>
      </c>
      <c r="Y167" s="38" t="n">
        <f aca="false">IF(X167&lt;0,"",RANK(X167,X$2:X$1001)+COUNTIF(X$2:X167,X167)-1)</f>
        <v>48</v>
      </c>
      <c r="AA167" s="0" t="str">
        <f aca="false">IF($A167="","",IF(COUNTIF($B$2:$B167,$B167)=1,1,""))</f>
        <v/>
      </c>
      <c r="AB167" s="0" t="str">
        <f aca="false">IF(AA167=1,SUMIF($B$2:$B$1001,$B167,$D$2:$D$1001),"")</f>
        <v/>
      </c>
      <c r="AC167" s="0" t="str">
        <f aca="false">IF(AA167=1,RANK(AB167,$AB$2:$AB$1001)+COUNTIF($AB$2:$AB167,AB167)-1,"")</f>
        <v/>
      </c>
      <c r="AD167" s="38" t="n">
        <f aca="false">IF($A167="","",COUNTIF(raw_data!$G:$G,$A167))</f>
        <v>40</v>
      </c>
      <c r="AE167" s="38" t="n">
        <f aca="false">IF($A167="","",IF(COUNTIF($A$2:$A$1001,$A167)&gt;1,1,0))</f>
        <v>0</v>
      </c>
    </row>
    <row r="168" customFormat="false" ht="15" hidden="false" customHeight="false" outlineLevel="0" collapsed="false">
      <c r="A168" s="0" t="str">
        <f aca="false">IF(code_master!$A168="","",code_master!$A168)</f>
        <v>CV0167</v>
      </c>
      <c r="B168" s="0" t="str">
        <f aca="false">IF($A168="","",code_master!$C168&amp;"")</f>
        <v>실손의료</v>
      </c>
      <c r="C168" s="0" t="str">
        <f aca="false">IF($A168="","",code_master!$B168&amp;"")</f>
        <v>상해입원실손Ⅱ</v>
      </c>
      <c r="D168" s="30" t="n">
        <f aca="false">IF($A168="","",SUMIFS(raw_data!$H:$H,raw_data!$A:$A,"&gt;="&amp;UY_START,raw_data!$A:$A,"&lt;="&amp;BASE_YM,raw_data!$B:$B,"&lt;="&amp;BASE_YM,raw_data!$G:$G,$A168))</f>
        <v>92588372</v>
      </c>
      <c r="E168" s="30" t="n">
        <f aca="false">IF($A168="","",(SUMIFS(raw_data!$I:$I,raw_data!$A:$A,"&gt;="&amp;UY_START,raw_data!$A:$A,"&lt;="&amp;BASE_YM,raw_data!$B:$B,"&lt;="&amp;BASE_YM,raw_data!$G:$G,$A168)+SUMIFS(raw_data!$J:$J,raw_data!$A:$A,"&gt;="&amp;UY_START,raw_data!$A:$A,"&lt;="&amp;BASE_YM,raw_data!$B:$B,"&lt;="&amp;BASE_YM,raw_data!$G:$G,$A168)))</f>
        <v>62812777</v>
      </c>
      <c r="F168" s="31" t="n">
        <f aca="false">IF(N(D168)=0,"",E168/D168)</f>
        <v>0.678408915106532</v>
      </c>
      <c r="G168" s="30" t="n">
        <f aca="false">IF($A168="","",SUMIFS(raw_data!$H:$H,raw_data!$A:$A,"&gt;="&amp;UY_START_PY,raw_data!$A:$A,"&lt;="&amp;BASE_YM_PY,raw_data!$B:$B,"&lt;="&amp;BASE_YM_PY,raw_data!$G:$G,$A168))</f>
        <v>81000059</v>
      </c>
      <c r="H168" s="30" t="n">
        <f aca="false">IF($A168="","",(SUMIFS(raw_data!$I:$I,raw_data!$A:$A,"&gt;="&amp;UY_START_PY,raw_data!$A:$A,"&lt;="&amp;BASE_YM_PY,raw_data!$B:$B,"&lt;="&amp;BASE_YM_PY,raw_data!$G:$G,$A168)+SUMIFS(raw_data!$J:$J,raw_data!$A:$A,"&gt;="&amp;UY_START_PY,raw_data!$A:$A,"&lt;="&amp;BASE_YM_PY,raw_data!$B:$B,"&lt;="&amp;BASE_YM_PY,raw_data!$G:$G,$A168)))</f>
        <v>48924222</v>
      </c>
      <c r="I168" s="31" t="n">
        <f aca="false">IF(N(G168)=0,"",H168/G168)</f>
        <v>0.604002300788448</v>
      </c>
      <c r="J168" s="32" t="n">
        <f aca="false">IF(N(G168)=0,"",D168/G168-1)</f>
        <v>0.143065488384397</v>
      </c>
      <c r="K168" s="33" t="n">
        <f aca="false">IF(OR(F168="",I168=""),"",F168-I168)</f>
        <v>0.0744066143180845</v>
      </c>
      <c r="L168" s="30" t="n">
        <f aca="false">IF($A168="","",SUMIFS(raw_data!$H:$H,raw_data!$B:$B,BASE_YM,raw_data!$G:$G,$A168))</f>
        <v>38485848</v>
      </c>
      <c r="M168" s="30" t="n">
        <f aca="false">IF($A168="","",(SUMIFS(raw_data!$I:$I,raw_data!$B:$B,BASE_YM,raw_data!$G:$G,$A168)+SUMIFS(raw_data!$J:$J,raw_data!$B:$B,BASE_YM,raw_data!$G:$G,$A168)))</f>
        <v>31996149</v>
      </c>
      <c r="N168" s="31" t="n">
        <f aca="false">IF(N(L168)=0,"",M168/L168)</f>
        <v>0.831374405469772</v>
      </c>
      <c r="O168" s="30" t="n">
        <f aca="false">IF($A168="","",SUMIFS(raw_data!$H:$H,raw_data!$B:$B,BASE_YM_PY,raw_data!$G:$G,$A168))</f>
        <v>32058455</v>
      </c>
      <c r="P168" s="30" t="n">
        <f aca="false">IF($A168="","",(SUMIFS(raw_data!$I:$I,raw_data!$B:$B,BASE_YM_PY,raw_data!$G:$G,$A168)+SUMIFS(raw_data!$J:$J,raw_data!$B:$B,BASE_YM_PY,raw_data!$G:$G,$A168)))</f>
        <v>21808751</v>
      </c>
      <c r="Q168" s="31" t="n">
        <f aca="false">IF(N(O168)=0,"",P168/O168)</f>
        <v>0.680280787080974</v>
      </c>
      <c r="R168" s="32" t="n">
        <f aca="false">IF(N(O168)=0,"",L168/O168-1)</f>
        <v>0.200489792786334</v>
      </c>
      <c r="S168" s="33" t="n">
        <f aca="false">IF(OR(N168="",Q168=""),"",N168-Q168)</f>
        <v>0.151093618388797</v>
      </c>
      <c r="T168" s="38" t="n">
        <f aca="false">IF(N(D168)&gt;0,RANK(D168,D$2:D$1001)+COUNTIF(D$2:D168,D168)-1,"")</f>
        <v>53</v>
      </c>
      <c r="U168" s="40" t="n">
        <f aca="false">IF(N(D168)&gt;0,IF(D168&gt;=LR_MIN_SHARE*SUM(D$2:D$1001),F168,-1),-1)</f>
        <v>0.678408915106532</v>
      </c>
      <c r="V168" s="38" t="n">
        <f aca="false">IF(U168&lt;0,"",RANK(U168,U$2:U$1001)+COUNTIF(U$2:U168,U168)-1)</f>
        <v>98</v>
      </c>
      <c r="W168" s="38" t="n">
        <f aca="false">IF(N(L168)&gt;0,RANK(L168,L$2:L$1001)+COUNTIF(L$2:L168,L168)-1,"")</f>
        <v>50</v>
      </c>
      <c r="X168" s="40" t="n">
        <f aca="false">IF(N(L168)&gt;0,IF(L168&gt;=LR_MIN_SHARE*SUM(L$2:L$1001),N168,-1),-1)</f>
        <v>0.831374405469772</v>
      </c>
      <c r="Y168" s="38" t="n">
        <f aca="false">IF(X168&lt;0,"",RANK(X168,X$2:X$1001)+COUNTIF(X$2:X168,X168)-1)</f>
        <v>91</v>
      </c>
      <c r="AA168" s="0" t="str">
        <f aca="false">IF($A168="","",IF(COUNTIF($B$2:$B168,$B168)=1,1,""))</f>
        <v/>
      </c>
      <c r="AB168" s="0" t="str">
        <f aca="false">IF(AA168=1,SUMIF($B$2:$B$1001,$B168,$D$2:$D$1001),"")</f>
        <v/>
      </c>
      <c r="AC168" s="0" t="str">
        <f aca="false">IF(AA168=1,RANK(AB168,$AB$2:$AB$1001)+COUNTIF($AB$2:$AB168,AB168)-1,"")</f>
        <v/>
      </c>
      <c r="AD168" s="38" t="n">
        <f aca="false">IF($A168="","",COUNTIF(raw_data!$G:$G,$A168))</f>
        <v>40</v>
      </c>
      <c r="AE168" s="38" t="n">
        <f aca="false">IF($A168="","",IF(COUNTIF($A$2:$A$1001,$A168)&gt;1,1,0))</f>
        <v>0</v>
      </c>
    </row>
    <row r="169" customFormat="false" ht="15" hidden="false" customHeight="false" outlineLevel="0" collapsed="false">
      <c r="A169" s="0" t="str">
        <f aca="false">IF(code_master!$A169="","",code_master!$A169)</f>
        <v>CV0168</v>
      </c>
      <c r="B169" s="0" t="str">
        <f aca="false">IF($A169="","",code_master!$C169&amp;"")</f>
        <v>실손의료</v>
      </c>
      <c r="C169" s="0" t="str">
        <f aca="false">IF($A169="","",code_master!$B169&amp;"")</f>
        <v>질병통원실손Ⅱ</v>
      </c>
      <c r="D169" s="30" t="n">
        <f aca="false">IF($A169="","",SUMIFS(raw_data!$H:$H,raw_data!$A:$A,"&gt;="&amp;UY_START,raw_data!$A:$A,"&lt;="&amp;BASE_YM,raw_data!$B:$B,"&lt;="&amp;BASE_YM,raw_data!$G:$G,$A169))</f>
        <v>38394622</v>
      </c>
      <c r="E169" s="30" t="n">
        <f aca="false">IF($A169="","",(SUMIFS(raw_data!$I:$I,raw_data!$A:$A,"&gt;="&amp;UY_START,raw_data!$A:$A,"&lt;="&amp;BASE_YM,raw_data!$B:$B,"&lt;="&amp;BASE_YM,raw_data!$G:$G,$A169)+SUMIFS(raw_data!$J:$J,raw_data!$A:$A,"&gt;="&amp;UY_START,raw_data!$A:$A,"&lt;="&amp;BASE_YM,raw_data!$B:$B,"&lt;="&amp;BASE_YM,raw_data!$G:$G,$A169)))</f>
        <v>40686398</v>
      </c>
      <c r="F169" s="31" t="n">
        <f aca="false">IF(N(D169)=0,"",E169/D169)</f>
        <v>1.05969002637922</v>
      </c>
      <c r="G169" s="30" t="n">
        <f aca="false">IF($A169="","",SUMIFS(raw_data!$H:$H,raw_data!$A:$A,"&gt;="&amp;UY_START_PY,raw_data!$A:$A,"&lt;="&amp;BASE_YM_PY,raw_data!$B:$B,"&lt;="&amp;BASE_YM_PY,raw_data!$G:$G,$A169))</f>
        <v>28396695</v>
      </c>
      <c r="H169" s="30" t="n">
        <f aca="false">IF($A169="","",(SUMIFS(raw_data!$I:$I,raw_data!$A:$A,"&gt;="&amp;UY_START_PY,raw_data!$A:$A,"&lt;="&amp;BASE_YM_PY,raw_data!$B:$B,"&lt;="&amp;BASE_YM_PY,raw_data!$G:$G,$A169)+SUMIFS(raw_data!$J:$J,raw_data!$A:$A,"&gt;="&amp;UY_START_PY,raw_data!$A:$A,"&lt;="&amp;BASE_YM_PY,raw_data!$B:$B,"&lt;="&amp;BASE_YM_PY,raw_data!$G:$G,$A169)))</f>
        <v>30026166</v>
      </c>
      <c r="I169" s="31" t="n">
        <f aca="false">IF(N(G169)=0,"",H169/G169)</f>
        <v>1.0573824172144</v>
      </c>
      <c r="J169" s="32" t="n">
        <f aca="false">IF(N(G169)=0,"",D169/G169-1)</f>
        <v>0.352080655865058</v>
      </c>
      <c r="K169" s="33" t="n">
        <f aca="false">IF(OR(F169="",I169=""),"",F169-I169)</f>
        <v>0.00230760916481754</v>
      </c>
      <c r="L169" s="30" t="n">
        <f aca="false">IF($A169="","",SUMIFS(raw_data!$H:$H,raw_data!$B:$B,BASE_YM,raw_data!$G:$G,$A169))</f>
        <v>15563314</v>
      </c>
      <c r="M169" s="30" t="n">
        <f aca="false">IF($A169="","",(SUMIFS(raw_data!$I:$I,raw_data!$B:$B,BASE_YM,raw_data!$G:$G,$A169)+SUMIFS(raw_data!$J:$J,raw_data!$B:$B,BASE_YM,raw_data!$G:$G,$A169)))</f>
        <v>21018528</v>
      </c>
      <c r="N169" s="31" t="n">
        <f aca="false">IF(N(L169)=0,"",M169/L169)</f>
        <v>1.35051750546188</v>
      </c>
      <c r="O169" s="30" t="n">
        <f aca="false">IF($A169="","",SUMIFS(raw_data!$H:$H,raw_data!$B:$B,BASE_YM_PY,raw_data!$G:$G,$A169))</f>
        <v>11296131</v>
      </c>
      <c r="P169" s="30" t="n">
        <f aca="false">IF($A169="","",(SUMIFS(raw_data!$I:$I,raw_data!$B:$B,BASE_YM_PY,raw_data!$G:$G,$A169)+SUMIFS(raw_data!$J:$J,raw_data!$B:$B,BASE_YM_PY,raw_data!$G:$G,$A169)))</f>
        <v>13883187</v>
      </c>
      <c r="Q169" s="31" t="n">
        <f aca="false">IF(N(O169)=0,"",P169/O169)</f>
        <v>1.22902142335283</v>
      </c>
      <c r="R169" s="32" t="n">
        <f aca="false">IF(N(O169)=0,"",L169/O169-1)</f>
        <v>0.377756153854802</v>
      </c>
      <c r="S169" s="33" t="n">
        <f aca="false">IF(OR(N169="",Q169=""),"",N169-Q169)</f>
        <v>0.121496082109055</v>
      </c>
      <c r="T169" s="38" t="n">
        <f aca="false">IF(N(D169)&gt;0,RANK(D169,D$2:D$1001)+COUNTIF(D$2:D169,D169)-1,"")</f>
        <v>148</v>
      </c>
      <c r="U169" s="40" t="n">
        <f aca="false">IF(N(D169)&gt;0,IF(D169&gt;=LR_MIN_SHARE*SUM(D$2:D$1001),F169,-1),-1)</f>
        <v>1.05969002637922</v>
      </c>
      <c r="V169" s="38" t="n">
        <f aca="false">IF(U169&lt;0,"",RANK(U169,U$2:U$1001)+COUNTIF(U$2:U169,U169)-1)</f>
        <v>10</v>
      </c>
      <c r="W169" s="38" t="n">
        <f aca="false">IF(N(L169)&gt;0,RANK(L169,L$2:L$1001)+COUNTIF(L$2:L169,L169)-1,"")</f>
        <v>148</v>
      </c>
      <c r="X169" s="40" t="n">
        <f aca="false">IF(N(L169)&gt;0,IF(L169&gt;=LR_MIN_SHARE*SUM(L$2:L$1001),N169,-1),-1)</f>
        <v>1.35051750546188</v>
      </c>
      <c r="Y169" s="38" t="n">
        <f aca="false">IF(X169&lt;0,"",RANK(X169,X$2:X$1001)+COUNTIF(X$2:X169,X169)-1)</f>
        <v>10</v>
      </c>
      <c r="AA169" s="0" t="str">
        <f aca="false">IF($A169="","",IF(COUNTIF($B$2:$B169,$B169)=1,1,""))</f>
        <v/>
      </c>
      <c r="AB169" s="0" t="str">
        <f aca="false">IF(AA169=1,SUMIF($B$2:$B$1001,$B169,$D$2:$D$1001),"")</f>
        <v/>
      </c>
      <c r="AC169" s="0" t="str">
        <f aca="false">IF(AA169=1,RANK(AB169,$AB$2:$AB$1001)+COUNTIF($AB$2:$AB169,AB169)-1,"")</f>
        <v/>
      </c>
      <c r="AD169" s="38" t="n">
        <f aca="false">IF($A169="","",COUNTIF(raw_data!$G:$G,$A169))</f>
        <v>40</v>
      </c>
      <c r="AE169" s="38" t="n">
        <f aca="false">IF($A169="","",IF(COUNTIF($A$2:$A$1001,$A169)&gt;1,1,0))</f>
        <v>0</v>
      </c>
    </row>
    <row r="170" customFormat="false" ht="15" hidden="false" customHeight="false" outlineLevel="0" collapsed="false">
      <c r="A170" s="0" t="str">
        <f aca="false">IF(code_master!$A170="","",code_master!$A170)</f>
        <v>CV0169</v>
      </c>
      <c r="B170" s="0" t="str">
        <f aca="false">IF($A170="","",code_master!$C170&amp;"")</f>
        <v>암</v>
      </c>
      <c r="C170" s="0" t="str">
        <f aca="false">IF($A170="","",code_master!$B170&amp;"")</f>
        <v>암수술비(20년만기)</v>
      </c>
      <c r="D170" s="30" t="n">
        <f aca="false">IF($A170="","",SUMIFS(raw_data!$H:$H,raw_data!$A:$A,"&gt;="&amp;UY_START,raw_data!$A:$A,"&lt;="&amp;BASE_YM,raw_data!$B:$B,"&lt;="&amp;BASE_YM,raw_data!$G:$G,$A170))</f>
        <v>47359356</v>
      </c>
      <c r="E170" s="30" t="n">
        <f aca="false">IF($A170="","",(SUMIFS(raw_data!$I:$I,raw_data!$A:$A,"&gt;="&amp;UY_START,raw_data!$A:$A,"&lt;="&amp;BASE_YM,raw_data!$B:$B,"&lt;="&amp;BASE_YM,raw_data!$G:$G,$A170)+SUMIFS(raw_data!$J:$J,raw_data!$A:$A,"&gt;="&amp;UY_START,raw_data!$A:$A,"&lt;="&amp;BASE_YM,raw_data!$B:$B,"&lt;="&amp;BASE_YM,raw_data!$G:$G,$A170)))</f>
        <v>22100694</v>
      </c>
      <c r="F170" s="31" t="n">
        <f aca="false">IF(N(D170)=0,"",E170/D170)</f>
        <v>0.466659512853173</v>
      </c>
      <c r="G170" s="30" t="n">
        <f aca="false">IF($A170="","",SUMIFS(raw_data!$H:$H,raw_data!$A:$A,"&gt;="&amp;UY_START_PY,raw_data!$A:$A,"&lt;="&amp;BASE_YM_PY,raw_data!$B:$B,"&lt;="&amp;BASE_YM_PY,raw_data!$G:$G,$A170))</f>
        <v>45549233</v>
      </c>
      <c r="H170" s="30" t="n">
        <f aca="false">IF($A170="","",(SUMIFS(raw_data!$I:$I,raw_data!$A:$A,"&gt;="&amp;UY_START_PY,raw_data!$A:$A,"&lt;="&amp;BASE_YM_PY,raw_data!$B:$B,"&lt;="&amp;BASE_YM_PY,raw_data!$G:$G,$A170)+SUMIFS(raw_data!$J:$J,raw_data!$A:$A,"&gt;="&amp;UY_START_PY,raw_data!$A:$A,"&lt;="&amp;BASE_YM_PY,raw_data!$B:$B,"&lt;="&amp;BASE_YM_PY,raw_data!$G:$G,$A170)))</f>
        <v>20393155</v>
      </c>
      <c r="I170" s="31" t="n">
        <f aca="false">IF(N(G170)=0,"",H170/G170)</f>
        <v>0.447716759577488</v>
      </c>
      <c r="J170" s="32" t="n">
        <f aca="false">IF(N(G170)=0,"",D170/G170-1)</f>
        <v>0.0397399227337154</v>
      </c>
      <c r="K170" s="33" t="n">
        <f aca="false">IF(OR(F170="",I170=""),"",F170-I170)</f>
        <v>0.0189427532756847</v>
      </c>
      <c r="L170" s="30" t="n">
        <f aca="false">IF($A170="","",SUMIFS(raw_data!$H:$H,raw_data!$B:$B,BASE_YM,raw_data!$G:$G,$A170))</f>
        <v>19102854</v>
      </c>
      <c r="M170" s="30" t="n">
        <f aca="false">IF($A170="","",(SUMIFS(raw_data!$I:$I,raw_data!$B:$B,BASE_YM,raw_data!$G:$G,$A170)+SUMIFS(raw_data!$J:$J,raw_data!$B:$B,BASE_YM,raw_data!$G:$G,$A170)))</f>
        <v>8785389</v>
      </c>
      <c r="N170" s="31" t="n">
        <f aca="false">IF(N(L170)=0,"",M170/L170)</f>
        <v>0.459899290441104</v>
      </c>
      <c r="O170" s="30" t="n">
        <f aca="false">IF($A170="","",SUMIFS(raw_data!$H:$H,raw_data!$B:$B,BASE_YM_PY,raw_data!$G:$G,$A170))</f>
        <v>17653165</v>
      </c>
      <c r="P170" s="30" t="n">
        <f aca="false">IF($A170="","",(SUMIFS(raw_data!$I:$I,raw_data!$B:$B,BASE_YM_PY,raw_data!$G:$G,$A170)+SUMIFS(raw_data!$J:$J,raw_data!$B:$B,BASE_YM_PY,raw_data!$G:$G,$A170)))</f>
        <v>9900403</v>
      </c>
      <c r="Q170" s="31" t="n">
        <f aca="false">IF(N(O170)=0,"",P170/O170)</f>
        <v>0.560828780561446</v>
      </c>
      <c r="R170" s="32" t="n">
        <f aca="false">IF(N(O170)=0,"",L170/O170-1)</f>
        <v>0.0821206282272895</v>
      </c>
      <c r="S170" s="33" t="n">
        <f aca="false">IF(OR(N170="",Q170=""),"",N170-Q170)</f>
        <v>-0.100929490120342</v>
      </c>
      <c r="T170" s="38" t="n">
        <f aca="false">IF(N(D170)&gt;0,RANK(D170,D$2:D$1001)+COUNTIF(D$2:D170,D170)-1,"")</f>
        <v>118</v>
      </c>
      <c r="U170" s="40" t="n">
        <f aca="false">IF(N(D170)&gt;0,IF(D170&gt;=LR_MIN_SHARE*SUM(D$2:D$1001),F170,-1),-1)</f>
        <v>0.466659512853173</v>
      </c>
      <c r="V170" s="38" t="n">
        <f aca="false">IF(U170&lt;0,"",RANK(U170,U$2:U$1001)+COUNTIF(U$2:U170,U170)-1)</f>
        <v>253</v>
      </c>
      <c r="W170" s="38" t="n">
        <f aca="false">IF(N(L170)&gt;0,RANK(L170,L$2:L$1001)+COUNTIF(L$2:L170,L170)-1,"")</f>
        <v>117</v>
      </c>
      <c r="X170" s="40" t="n">
        <f aca="false">IF(N(L170)&gt;0,IF(L170&gt;=LR_MIN_SHARE*SUM(L$2:L$1001),N170,-1),-1)</f>
        <v>0.459899290441104</v>
      </c>
      <c r="Y170" s="38" t="n">
        <f aca="false">IF(X170&lt;0,"",RANK(X170,X$2:X$1001)+COUNTIF(X$2:X170,X170)-1)</f>
        <v>298</v>
      </c>
      <c r="AA170" s="0" t="str">
        <f aca="false">IF($A170="","",IF(COUNTIF($B$2:$B170,$B170)=1,1,""))</f>
        <v/>
      </c>
      <c r="AB170" s="0" t="str">
        <f aca="false">IF(AA170=1,SUMIF($B$2:$B$1001,$B170,$D$2:$D$1001),"")</f>
        <v/>
      </c>
      <c r="AC170" s="0" t="str">
        <f aca="false">IF(AA170=1,RANK(AB170,$AB$2:$AB$1001)+COUNTIF($AB$2:$AB170,AB170)-1,"")</f>
        <v/>
      </c>
      <c r="AD170" s="38" t="n">
        <f aca="false">IF($A170="","",COUNTIF(raw_data!$G:$G,$A170))</f>
        <v>40</v>
      </c>
      <c r="AE170" s="38" t="n">
        <f aca="false">IF($A170="","",IF(COUNTIF($A$2:$A$1001,$A170)&gt;1,1,0))</f>
        <v>0</v>
      </c>
    </row>
    <row r="171" customFormat="false" ht="15" hidden="false" customHeight="false" outlineLevel="0" collapsed="false">
      <c r="A171" s="0" t="str">
        <f aca="false">IF(code_master!$A171="","",code_master!$A171)</f>
        <v>CV0170</v>
      </c>
      <c r="B171" s="0" t="str">
        <f aca="false">IF($A171="","",code_master!$C171&amp;"")</f>
        <v>치아</v>
      </c>
      <c r="C171" s="0" t="str">
        <f aca="false">IF($A171="","",code_master!$B171&amp;"")</f>
        <v>보존치료비Ⅱ</v>
      </c>
      <c r="D171" s="30" t="n">
        <f aca="false">IF($A171="","",SUMIFS(raw_data!$H:$H,raw_data!$A:$A,"&gt;="&amp;UY_START,raw_data!$A:$A,"&lt;="&amp;BASE_YM,raw_data!$B:$B,"&lt;="&amp;BASE_YM,raw_data!$G:$G,$A171))</f>
        <v>7635992</v>
      </c>
      <c r="E171" s="30" t="n">
        <f aca="false">IF($A171="","",(SUMIFS(raw_data!$I:$I,raw_data!$A:$A,"&gt;="&amp;UY_START,raw_data!$A:$A,"&lt;="&amp;BASE_YM,raw_data!$B:$B,"&lt;="&amp;BASE_YM,raw_data!$G:$G,$A171)+SUMIFS(raw_data!$J:$J,raw_data!$A:$A,"&gt;="&amp;UY_START,raw_data!$A:$A,"&lt;="&amp;BASE_YM,raw_data!$B:$B,"&lt;="&amp;BASE_YM,raw_data!$G:$G,$A171)))</f>
        <v>8493088</v>
      </c>
      <c r="F171" s="31" t="n">
        <f aca="false">IF(N(D171)=0,"",E171/D171)</f>
        <v>1.11224422445702</v>
      </c>
      <c r="G171" s="30" t="n">
        <f aca="false">IF($A171="","",SUMIFS(raw_data!$H:$H,raw_data!$A:$A,"&gt;="&amp;UY_START_PY,raw_data!$A:$A,"&lt;="&amp;BASE_YM_PY,raw_data!$B:$B,"&lt;="&amp;BASE_YM_PY,raw_data!$G:$G,$A171))</f>
        <v>5980778</v>
      </c>
      <c r="H171" s="30" t="n">
        <f aca="false">IF($A171="","",(SUMIFS(raw_data!$I:$I,raw_data!$A:$A,"&gt;="&amp;UY_START_PY,raw_data!$A:$A,"&lt;="&amp;BASE_YM_PY,raw_data!$B:$B,"&lt;="&amp;BASE_YM_PY,raw_data!$G:$G,$A171)+SUMIFS(raw_data!$J:$J,raw_data!$A:$A,"&gt;="&amp;UY_START_PY,raw_data!$A:$A,"&lt;="&amp;BASE_YM_PY,raw_data!$B:$B,"&lt;="&amp;BASE_YM_PY,raw_data!$G:$G,$A171)))</f>
        <v>7133810</v>
      </c>
      <c r="I171" s="31" t="n">
        <f aca="false">IF(N(G171)=0,"",H171/G171)</f>
        <v>1.19278963372324</v>
      </c>
      <c r="J171" s="32" t="n">
        <f aca="false">IF(N(G171)=0,"",D171/G171-1)</f>
        <v>0.2767556327956</v>
      </c>
      <c r="K171" s="33" t="n">
        <f aca="false">IF(OR(F171="",I171=""),"",F171-I171)</f>
        <v>-0.0805454092662192</v>
      </c>
      <c r="L171" s="30" t="n">
        <f aca="false">IF($A171="","",SUMIFS(raw_data!$H:$H,raw_data!$B:$B,BASE_YM,raw_data!$G:$G,$A171))</f>
        <v>2958478</v>
      </c>
      <c r="M171" s="30" t="n">
        <f aca="false">IF($A171="","",(SUMIFS(raw_data!$I:$I,raw_data!$B:$B,BASE_YM,raw_data!$G:$G,$A171)+SUMIFS(raw_data!$J:$J,raw_data!$B:$B,BASE_YM,raw_data!$G:$G,$A171)))</f>
        <v>3919413</v>
      </c>
      <c r="N171" s="31" t="n">
        <f aca="false">IF(N(L171)=0,"",M171/L171)</f>
        <v>1.32480721506126</v>
      </c>
      <c r="O171" s="30" t="n">
        <f aca="false">IF($A171="","",SUMIFS(raw_data!$H:$H,raw_data!$B:$B,BASE_YM_PY,raw_data!$G:$G,$A171))</f>
        <v>2339801</v>
      </c>
      <c r="P171" s="30" t="n">
        <f aca="false">IF($A171="","",(SUMIFS(raw_data!$I:$I,raw_data!$B:$B,BASE_YM_PY,raw_data!$G:$G,$A171)+SUMIFS(raw_data!$J:$J,raw_data!$B:$B,BASE_YM_PY,raw_data!$G:$G,$A171)))</f>
        <v>3577456</v>
      </c>
      <c r="Q171" s="31" t="n">
        <f aca="false">IF(N(O171)=0,"",P171/O171)</f>
        <v>1.52895737714447</v>
      </c>
      <c r="R171" s="32" t="n">
        <f aca="false">IF(N(O171)=0,"",L171/O171-1)</f>
        <v>0.264414366862823</v>
      </c>
      <c r="S171" s="33" t="n">
        <f aca="false">IF(OR(N171="",Q171=""),"",N171-Q171)</f>
        <v>-0.204150162083209</v>
      </c>
      <c r="T171" s="38" t="n">
        <f aca="false">IF(N(D171)&gt;0,RANK(D171,D$2:D$1001)+COUNTIF(D$2:D171,D171)-1,"")</f>
        <v>418</v>
      </c>
      <c r="U171" s="38" t="n">
        <f aca="false">IF(N(D171)&gt;0,IF(D171&gt;=LR_MIN_SHARE*SUM(D$2:D$1001),F171,-1),-1)</f>
        <v>-1</v>
      </c>
      <c r="V171" s="0" t="str">
        <f aca="false">IF(U171&lt;0,"",RANK(U171,U$2:U$1001)+COUNTIF(U$2:U171,U171)-1)</f>
        <v/>
      </c>
      <c r="W171" s="38" t="n">
        <f aca="false">IF(N(L171)&gt;0,RANK(L171,L$2:L$1001)+COUNTIF(L$2:L171,L171)-1,"")</f>
        <v>419</v>
      </c>
      <c r="X171" s="38" t="n">
        <f aca="false">IF(N(L171)&gt;0,IF(L171&gt;=LR_MIN_SHARE*SUM(L$2:L$1001),N171,-1),-1)</f>
        <v>-1</v>
      </c>
      <c r="Y171" s="0" t="str">
        <f aca="false">IF(X171&lt;0,"",RANK(X171,X$2:X$1001)+COUNTIF(X$2:X171,X171)-1)</f>
        <v/>
      </c>
      <c r="AA171" s="0" t="str">
        <f aca="false">IF($A171="","",IF(COUNTIF($B$2:$B171,$B171)=1,1,""))</f>
        <v/>
      </c>
      <c r="AB171" s="0" t="str">
        <f aca="false">IF(AA171=1,SUMIF($B$2:$B$1001,$B171,$D$2:$D$1001),"")</f>
        <v/>
      </c>
      <c r="AC171" s="0" t="str">
        <f aca="false">IF(AA171=1,RANK(AB171,$AB$2:$AB$1001)+COUNTIF($AB$2:$AB171,AB171)-1,"")</f>
        <v/>
      </c>
      <c r="AD171" s="38" t="n">
        <f aca="false">IF($A171="","",COUNTIF(raw_data!$G:$G,$A171))</f>
        <v>40</v>
      </c>
      <c r="AE171" s="38" t="n">
        <f aca="false">IF($A171="","",IF(COUNTIF($A$2:$A$1001,$A171)&gt;1,1,0))</f>
        <v>0</v>
      </c>
    </row>
    <row r="172" customFormat="false" ht="15" hidden="false" customHeight="false" outlineLevel="0" collapsed="false">
      <c r="A172" s="0" t="str">
        <f aca="false">IF(code_master!$A172="","",code_master!$A172)</f>
        <v>CV0171</v>
      </c>
      <c r="B172" s="0" t="str">
        <f aca="false">IF($A172="","",code_master!$C172&amp;"")</f>
        <v>암</v>
      </c>
      <c r="C172" s="0" t="str">
        <f aca="false">IF($A172="","",code_master!$B172&amp;"")</f>
        <v>고액암진단비(갱신형)</v>
      </c>
      <c r="D172" s="30" t="n">
        <f aca="false">IF($A172="","",SUMIFS(raw_data!$H:$H,raw_data!$A:$A,"&gt;="&amp;UY_START,raw_data!$A:$A,"&lt;="&amp;BASE_YM,raw_data!$B:$B,"&lt;="&amp;BASE_YM,raw_data!$G:$G,$A172))</f>
        <v>36578725</v>
      </c>
      <c r="E172" s="30" t="n">
        <f aca="false">IF($A172="","",(SUMIFS(raw_data!$I:$I,raw_data!$A:$A,"&gt;="&amp;UY_START,raw_data!$A:$A,"&lt;="&amp;BASE_YM,raw_data!$B:$B,"&lt;="&amp;BASE_YM,raw_data!$G:$G,$A172)+SUMIFS(raw_data!$J:$J,raw_data!$A:$A,"&gt;="&amp;UY_START,raw_data!$A:$A,"&lt;="&amp;BASE_YM,raw_data!$B:$B,"&lt;="&amp;BASE_YM,raw_data!$G:$G,$A172)))</f>
        <v>18956446</v>
      </c>
      <c r="F172" s="31" t="n">
        <f aca="false">IF(N(D172)=0,"",E172/D172)</f>
        <v>0.51823692597268</v>
      </c>
      <c r="G172" s="30" t="n">
        <f aca="false">IF($A172="","",SUMIFS(raw_data!$H:$H,raw_data!$A:$A,"&gt;="&amp;UY_START_PY,raw_data!$A:$A,"&lt;="&amp;BASE_YM_PY,raw_data!$B:$B,"&lt;="&amp;BASE_YM_PY,raw_data!$G:$G,$A172))</f>
        <v>30893866</v>
      </c>
      <c r="H172" s="30" t="n">
        <f aca="false">IF($A172="","",(SUMIFS(raw_data!$I:$I,raw_data!$A:$A,"&gt;="&amp;UY_START_PY,raw_data!$A:$A,"&lt;="&amp;BASE_YM_PY,raw_data!$B:$B,"&lt;="&amp;BASE_YM_PY,raw_data!$G:$G,$A172)+SUMIFS(raw_data!$J:$J,raw_data!$A:$A,"&gt;="&amp;UY_START_PY,raw_data!$A:$A,"&lt;="&amp;BASE_YM_PY,raw_data!$B:$B,"&lt;="&amp;BASE_YM_PY,raw_data!$G:$G,$A172)))</f>
        <v>15824814</v>
      </c>
      <c r="I172" s="31" t="n">
        <f aca="false">IF(N(G172)=0,"",H172/G172)</f>
        <v>0.512231586684554</v>
      </c>
      <c r="J172" s="32" t="n">
        <f aca="false">IF(N(G172)=0,"",D172/G172-1)</f>
        <v>0.184012547992537</v>
      </c>
      <c r="K172" s="33" t="n">
        <f aca="false">IF(OR(F172="",I172=""),"",F172-I172)</f>
        <v>0.0060053392881253</v>
      </c>
      <c r="L172" s="30" t="n">
        <f aca="false">IF($A172="","",SUMIFS(raw_data!$H:$H,raw_data!$B:$B,BASE_YM,raw_data!$G:$G,$A172))</f>
        <v>14273480</v>
      </c>
      <c r="M172" s="30" t="n">
        <f aca="false">IF($A172="","",(SUMIFS(raw_data!$I:$I,raw_data!$B:$B,BASE_YM,raw_data!$G:$G,$A172)+SUMIFS(raw_data!$J:$J,raw_data!$B:$B,BASE_YM,raw_data!$G:$G,$A172)))</f>
        <v>9623006</v>
      </c>
      <c r="N172" s="31" t="n">
        <f aca="false">IF(N(L172)=0,"",M172/L172)</f>
        <v>0.674187794427147</v>
      </c>
      <c r="O172" s="30" t="n">
        <f aca="false">IF($A172="","",SUMIFS(raw_data!$H:$H,raw_data!$B:$B,BASE_YM_PY,raw_data!$G:$G,$A172))</f>
        <v>12338762</v>
      </c>
      <c r="P172" s="30" t="n">
        <f aca="false">IF($A172="","",(SUMIFS(raw_data!$I:$I,raw_data!$B:$B,BASE_YM_PY,raw_data!$G:$G,$A172)+SUMIFS(raw_data!$J:$J,raw_data!$B:$B,BASE_YM_PY,raw_data!$G:$G,$A172)))</f>
        <v>7378821</v>
      </c>
      <c r="Q172" s="31" t="n">
        <f aca="false">IF(N(O172)=0,"",P172/O172)</f>
        <v>0.59801955820203</v>
      </c>
      <c r="R172" s="32" t="n">
        <f aca="false">IF(N(O172)=0,"",L172/O172-1)</f>
        <v>0.156800009595776</v>
      </c>
      <c r="S172" s="33" t="n">
        <f aca="false">IF(OR(N172="",Q172=""),"",N172-Q172)</f>
        <v>0.076168236225117</v>
      </c>
      <c r="T172" s="38" t="n">
        <f aca="false">IF(N(D172)&gt;0,RANK(D172,D$2:D$1001)+COUNTIF(D$2:D172,D172)-1,"")</f>
        <v>154</v>
      </c>
      <c r="U172" s="40" t="n">
        <f aca="false">IF(N(D172)&gt;0,IF(D172&gt;=LR_MIN_SHARE*SUM(D$2:D$1001),F172,-1),-1)</f>
        <v>0.51823692597268</v>
      </c>
      <c r="V172" s="38" t="n">
        <f aca="false">IF(U172&lt;0,"",RANK(U172,U$2:U$1001)+COUNTIF(U$2:U172,U172)-1)</f>
        <v>207</v>
      </c>
      <c r="W172" s="38" t="n">
        <f aca="false">IF(N(L172)&gt;0,RANK(L172,L$2:L$1001)+COUNTIF(L$2:L172,L172)-1,"")</f>
        <v>160</v>
      </c>
      <c r="X172" s="40" t="n">
        <f aca="false">IF(N(L172)&gt;0,IF(L172&gt;=LR_MIN_SHARE*SUM(L$2:L$1001),N172,-1),-1)</f>
        <v>0.674187794427147</v>
      </c>
      <c r="Y172" s="38" t="n">
        <f aca="false">IF(X172&lt;0,"",RANK(X172,X$2:X$1001)+COUNTIF(X$2:X172,X172)-1)</f>
        <v>170</v>
      </c>
      <c r="AA172" s="0" t="str">
        <f aca="false">IF($A172="","",IF(COUNTIF($B$2:$B172,$B172)=1,1,""))</f>
        <v/>
      </c>
      <c r="AB172" s="0" t="str">
        <f aca="false">IF(AA172=1,SUMIF($B$2:$B$1001,$B172,$D$2:$D$1001),"")</f>
        <v/>
      </c>
      <c r="AC172" s="0" t="str">
        <f aca="false">IF(AA172=1,RANK(AB172,$AB$2:$AB$1001)+COUNTIF($AB$2:$AB172,AB172)-1,"")</f>
        <v/>
      </c>
      <c r="AD172" s="38" t="n">
        <f aca="false">IF($A172="","",COUNTIF(raw_data!$G:$G,$A172))</f>
        <v>40</v>
      </c>
      <c r="AE172" s="38" t="n">
        <f aca="false">IF($A172="","",IF(COUNTIF($A$2:$A$1001,$A172)&gt;1,1,0))</f>
        <v>0</v>
      </c>
    </row>
    <row r="173" customFormat="false" ht="15" hidden="false" customHeight="false" outlineLevel="0" collapsed="false">
      <c r="A173" s="0" t="str">
        <f aca="false">IF(code_master!$A173="","",code_master!$A173)</f>
        <v>CV0172</v>
      </c>
      <c r="B173" s="0" t="str">
        <f aca="false">IF($A173="","",code_master!$C173&amp;"")</f>
        <v>심장</v>
      </c>
      <c r="C173" s="0" t="str">
        <f aca="false">IF($A173="","",code_master!$B173&amp;"")</f>
        <v>급성심근경색진단비(간편)</v>
      </c>
      <c r="D173" s="30" t="n">
        <f aca="false">IF($A173="","",SUMIFS(raw_data!$H:$H,raw_data!$A:$A,"&gt;="&amp;UY_START,raw_data!$A:$A,"&lt;="&amp;BASE_YM,raw_data!$B:$B,"&lt;="&amp;BASE_YM,raw_data!$G:$G,$A173))</f>
        <v>43039359</v>
      </c>
      <c r="E173" s="30" t="n">
        <f aca="false">IF($A173="","",(SUMIFS(raw_data!$I:$I,raw_data!$A:$A,"&gt;="&amp;UY_START,raw_data!$A:$A,"&lt;="&amp;BASE_YM,raw_data!$B:$B,"&lt;="&amp;BASE_YM,raw_data!$G:$G,$A173)+SUMIFS(raw_data!$J:$J,raw_data!$A:$A,"&gt;="&amp;UY_START,raw_data!$A:$A,"&lt;="&amp;BASE_YM,raw_data!$B:$B,"&lt;="&amp;BASE_YM,raw_data!$G:$G,$A173)))</f>
        <v>24337675</v>
      </c>
      <c r="F173" s="31" t="n">
        <f aca="false">IF(N(D173)=0,"",E173/D173)</f>
        <v>0.565474848266211</v>
      </c>
      <c r="G173" s="30" t="n">
        <f aca="false">IF($A173="","",SUMIFS(raw_data!$H:$H,raw_data!$A:$A,"&gt;="&amp;UY_START_PY,raw_data!$A:$A,"&lt;="&amp;BASE_YM_PY,raw_data!$B:$B,"&lt;="&amp;BASE_YM_PY,raw_data!$G:$G,$A173))</f>
        <v>42252497</v>
      </c>
      <c r="H173" s="30" t="n">
        <f aca="false">IF($A173="","",(SUMIFS(raw_data!$I:$I,raw_data!$A:$A,"&gt;="&amp;UY_START_PY,raw_data!$A:$A,"&lt;="&amp;BASE_YM_PY,raw_data!$B:$B,"&lt;="&amp;BASE_YM_PY,raw_data!$G:$G,$A173)+SUMIFS(raw_data!$J:$J,raw_data!$A:$A,"&gt;="&amp;UY_START_PY,raw_data!$A:$A,"&lt;="&amp;BASE_YM_PY,raw_data!$B:$B,"&lt;="&amp;BASE_YM_PY,raw_data!$G:$G,$A173)))</f>
        <v>20985822</v>
      </c>
      <c r="I173" s="31" t="n">
        <f aca="false">IF(N(G173)=0,"",H173/G173)</f>
        <v>0.496676492279261</v>
      </c>
      <c r="J173" s="32" t="n">
        <f aca="false">IF(N(G173)=0,"",D173/G173-1)</f>
        <v>0.0186228520411469</v>
      </c>
      <c r="K173" s="33" t="n">
        <f aca="false">IF(OR(F173="",I173=""),"",F173-I173)</f>
        <v>0.0687983559869504</v>
      </c>
      <c r="L173" s="30" t="n">
        <f aca="false">IF($A173="","",SUMIFS(raw_data!$H:$H,raw_data!$B:$B,BASE_YM,raw_data!$G:$G,$A173))</f>
        <v>17379009</v>
      </c>
      <c r="M173" s="30" t="n">
        <f aca="false">IF($A173="","",(SUMIFS(raw_data!$I:$I,raw_data!$B:$B,BASE_YM,raw_data!$G:$G,$A173)+SUMIFS(raw_data!$J:$J,raw_data!$B:$B,BASE_YM,raw_data!$G:$G,$A173)))</f>
        <v>10700044</v>
      </c>
      <c r="N173" s="31" t="n">
        <f aca="false">IF(N(L173)=0,"",M173/L173)</f>
        <v>0.615687810507492</v>
      </c>
      <c r="O173" s="30" t="n">
        <f aca="false">IF($A173="","",SUMIFS(raw_data!$H:$H,raw_data!$B:$B,BASE_YM_PY,raw_data!$G:$G,$A173))</f>
        <v>16492011</v>
      </c>
      <c r="P173" s="30" t="n">
        <f aca="false">IF($A173="","",(SUMIFS(raw_data!$I:$I,raw_data!$B:$B,BASE_YM_PY,raw_data!$G:$G,$A173)+SUMIFS(raw_data!$J:$J,raw_data!$B:$B,BASE_YM_PY,raw_data!$G:$G,$A173)))</f>
        <v>9782505</v>
      </c>
      <c r="Q173" s="31" t="n">
        <f aca="false">IF(N(O173)=0,"",P173/O173)</f>
        <v>0.593166291242469</v>
      </c>
      <c r="R173" s="32" t="n">
        <f aca="false">IF(N(O173)=0,"",L173/O173-1)</f>
        <v>0.0537834955361114</v>
      </c>
      <c r="S173" s="33" t="n">
        <f aca="false">IF(OR(N173="",Q173=""),"",N173-Q173)</f>
        <v>0.0225215192650232</v>
      </c>
      <c r="T173" s="38" t="n">
        <f aca="false">IF(N(D173)&gt;0,RANK(D173,D$2:D$1001)+COUNTIF(D$2:D173,D173)-1,"")</f>
        <v>135</v>
      </c>
      <c r="U173" s="40" t="n">
        <f aca="false">IF(N(D173)&gt;0,IF(D173&gt;=LR_MIN_SHARE*SUM(D$2:D$1001),F173,-1),-1)</f>
        <v>0.565474848266211</v>
      </c>
      <c r="V173" s="38" t="n">
        <f aca="false">IF(U173&lt;0,"",RANK(U173,U$2:U$1001)+COUNTIF(U$2:U173,U173)-1)</f>
        <v>173</v>
      </c>
      <c r="W173" s="38" t="n">
        <f aca="false">IF(N(L173)&gt;0,RANK(L173,L$2:L$1001)+COUNTIF(L$2:L173,L173)-1,"")</f>
        <v>131</v>
      </c>
      <c r="X173" s="40" t="n">
        <f aca="false">IF(N(L173)&gt;0,IF(L173&gt;=LR_MIN_SHARE*SUM(L$2:L$1001),N173,-1),-1)</f>
        <v>0.615687810507492</v>
      </c>
      <c r="Y173" s="38" t="n">
        <f aca="false">IF(X173&lt;0,"",RANK(X173,X$2:X$1001)+COUNTIF(X$2:X173,X173)-1)</f>
        <v>205</v>
      </c>
      <c r="AA173" s="0" t="str">
        <f aca="false">IF($A173="","",IF(COUNTIF($B$2:$B173,$B173)=1,1,""))</f>
        <v/>
      </c>
      <c r="AB173" s="0" t="str">
        <f aca="false">IF(AA173=1,SUMIF($B$2:$B$1001,$B173,$D$2:$D$1001),"")</f>
        <v/>
      </c>
      <c r="AC173" s="0" t="str">
        <f aca="false">IF(AA173=1,RANK(AB173,$AB$2:$AB$1001)+COUNTIF($AB$2:$AB173,AB173)-1,"")</f>
        <v/>
      </c>
      <c r="AD173" s="38" t="n">
        <f aca="false">IF($A173="","",COUNTIF(raw_data!$G:$G,$A173))</f>
        <v>40</v>
      </c>
      <c r="AE173" s="38" t="n">
        <f aca="false">IF($A173="","",IF(COUNTIF($A$2:$A$1001,$A173)&gt;1,1,0))</f>
        <v>0</v>
      </c>
    </row>
    <row r="174" customFormat="false" ht="15" hidden="false" customHeight="false" outlineLevel="0" collapsed="false">
      <c r="A174" s="0" t="str">
        <f aca="false">IF(code_master!$A174="","",code_master!$A174)</f>
        <v>CV0173</v>
      </c>
      <c r="B174" s="0" t="str">
        <f aca="false">IF($A174="","",code_master!$C174&amp;"")</f>
        <v>암</v>
      </c>
      <c r="C174" s="0" t="str">
        <f aca="false">IF($A174="","",code_master!$B174&amp;"")</f>
        <v>유사암진단비</v>
      </c>
      <c r="D174" s="30" t="n">
        <f aca="false">IF($A174="","",SUMIFS(raw_data!$H:$H,raw_data!$A:$A,"&gt;="&amp;UY_START,raw_data!$A:$A,"&lt;="&amp;BASE_YM,raw_data!$B:$B,"&lt;="&amp;BASE_YM,raw_data!$G:$G,$A174))</f>
        <v>10206133</v>
      </c>
      <c r="E174" s="30" t="n">
        <f aca="false">IF($A174="","",(SUMIFS(raw_data!$I:$I,raw_data!$A:$A,"&gt;="&amp;UY_START,raw_data!$A:$A,"&lt;="&amp;BASE_YM,raw_data!$B:$B,"&lt;="&amp;BASE_YM,raw_data!$G:$G,$A174)+SUMIFS(raw_data!$J:$J,raw_data!$A:$A,"&gt;="&amp;UY_START,raw_data!$A:$A,"&lt;="&amp;BASE_YM,raw_data!$B:$B,"&lt;="&amp;BASE_YM,raw_data!$G:$G,$A174)))</f>
        <v>5518499</v>
      </c>
      <c r="F174" s="31" t="n">
        <f aca="false">IF(N(D174)=0,"",E174/D174)</f>
        <v>0.540704202071441</v>
      </c>
      <c r="G174" s="30" t="n">
        <f aca="false">IF($A174="","",SUMIFS(raw_data!$H:$H,raw_data!$A:$A,"&gt;="&amp;UY_START_PY,raw_data!$A:$A,"&lt;="&amp;BASE_YM_PY,raw_data!$B:$B,"&lt;="&amp;BASE_YM_PY,raw_data!$G:$G,$A174))</f>
        <v>8743259</v>
      </c>
      <c r="H174" s="30" t="n">
        <f aca="false">IF($A174="","",(SUMIFS(raw_data!$I:$I,raw_data!$A:$A,"&gt;="&amp;UY_START_PY,raw_data!$A:$A,"&lt;="&amp;BASE_YM_PY,raw_data!$B:$B,"&lt;="&amp;BASE_YM_PY,raw_data!$G:$G,$A174)+SUMIFS(raw_data!$J:$J,raw_data!$A:$A,"&gt;="&amp;UY_START_PY,raw_data!$A:$A,"&lt;="&amp;BASE_YM_PY,raw_data!$B:$B,"&lt;="&amp;BASE_YM_PY,raw_data!$G:$G,$A174)))</f>
        <v>3874481</v>
      </c>
      <c r="I174" s="31" t="n">
        <f aca="false">IF(N(G174)=0,"",H174/G174)</f>
        <v>0.44313922302885</v>
      </c>
      <c r="J174" s="32" t="n">
        <f aca="false">IF(N(G174)=0,"",D174/G174-1)</f>
        <v>0.167314499090099</v>
      </c>
      <c r="K174" s="33" t="n">
        <f aca="false">IF(OR(F174="",I174=""),"",F174-I174)</f>
        <v>0.0975649790425908</v>
      </c>
      <c r="L174" s="30" t="n">
        <f aca="false">IF($A174="","",SUMIFS(raw_data!$H:$H,raw_data!$B:$B,BASE_YM,raw_data!$G:$G,$A174))</f>
        <v>4115289</v>
      </c>
      <c r="M174" s="30" t="n">
        <f aca="false">IF($A174="","",(SUMIFS(raw_data!$I:$I,raw_data!$B:$B,BASE_YM,raw_data!$G:$G,$A174)+SUMIFS(raw_data!$J:$J,raw_data!$B:$B,BASE_YM,raw_data!$G:$G,$A174)))</f>
        <v>2459844</v>
      </c>
      <c r="N174" s="31" t="n">
        <f aca="false">IF(N(L174)=0,"",M174/L174)</f>
        <v>0.597732990319756</v>
      </c>
      <c r="O174" s="30" t="n">
        <f aca="false">IF($A174="","",SUMIFS(raw_data!$H:$H,raw_data!$B:$B,BASE_YM_PY,raw_data!$G:$G,$A174))</f>
        <v>3554052</v>
      </c>
      <c r="P174" s="30" t="n">
        <f aca="false">IF($A174="","",(SUMIFS(raw_data!$I:$I,raw_data!$B:$B,BASE_YM_PY,raw_data!$G:$G,$A174)+SUMIFS(raw_data!$J:$J,raw_data!$B:$B,BASE_YM_PY,raw_data!$G:$G,$A174)))</f>
        <v>1706945</v>
      </c>
      <c r="Q174" s="31" t="n">
        <f aca="false">IF(N(O174)=0,"",P174/O174)</f>
        <v>0.480281380238668</v>
      </c>
      <c r="R174" s="32" t="n">
        <f aca="false">IF(N(O174)=0,"",L174/O174-1)</f>
        <v>0.157914684422175</v>
      </c>
      <c r="S174" s="33" t="n">
        <f aca="false">IF(OR(N174="",Q174=""),"",N174-Q174)</f>
        <v>0.117451610081088</v>
      </c>
      <c r="T174" s="38" t="n">
        <f aca="false">IF(N(D174)&gt;0,RANK(D174,D$2:D$1001)+COUNTIF(D$2:D174,D174)-1,"")</f>
        <v>380</v>
      </c>
      <c r="U174" s="40" t="n">
        <f aca="false">IF(N(D174)&gt;0,IF(D174&gt;=LR_MIN_SHARE*SUM(D$2:D$1001),F174,-1),-1)</f>
        <v>0.540704202071441</v>
      </c>
      <c r="V174" s="38" t="n">
        <f aca="false">IF(U174&lt;0,"",RANK(U174,U$2:U$1001)+COUNTIF(U$2:U174,U174)-1)</f>
        <v>187</v>
      </c>
      <c r="W174" s="38" t="n">
        <f aca="false">IF(N(L174)&gt;0,RANK(L174,L$2:L$1001)+COUNTIF(L$2:L174,L174)-1,"")</f>
        <v>379</v>
      </c>
      <c r="X174" s="40" t="n">
        <f aca="false">IF(N(L174)&gt;0,IF(L174&gt;=LR_MIN_SHARE*SUM(L$2:L$1001),N174,-1),-1)</f>
        <v>0.597732990319756</v>
      </c>
      <c r="Y174" s="38" t="n">
        <f aca="false">IF(X174&lt;0,"",RANK(X174,X$2:X$1001)+COUNTIF(X$2:X174,X174)-1)</f>
        <v>217</v>
      </c>
      <c r="AA174" s="0" t="str">
        <f aca="false">IF($A174="","",IF(COUNTIF($B$2:$B174,$B174)=1,1,""))</f>
        <v/>
      </c>
      <c r="AB174" s="0" t="str">
        <f aca="false">IF(AA174=1,SUMIF($B$2:$B$1001,$B174,$D$2:$D$1001),"")</f>
        <v/>
      </c>
      <c r="AC174" s="0" t="str">
        <f aca="false">IF(AA174=1,RANK(AB174,$AB$2:$AB$1001)+COUNTIF($AB$2:$AB174,AB174)-1,"")</f>
        <v/>
      </c>
      <c r="AD174" s="38" t="n">
        <f aca="false">IF($A174="","",COUNTIF(raw_data!$G:$G,$A174))</f>
        <v>40</v>
      </c>
      <c r="AE174" s="38" t="n">
        <f aca="false">IF($A174="","",IF(COUNTIF($A$2:$A$1001,$A174)&gt;1,1,0))</f>
        <v>0</v>
      </c>
    </row>
    <row r="175" customFormat="false" ht="15" hidden="false" customHeight="false" outlineLevel="0" collapsed="false">
      <c r="A175" s="0" t="str">
        <f aca="false">IF(code_master!$A175="","",code_master!$A175)</f>
        <v>CV0174</v>
      </c>
      <c r="B175" s="0" t="str">
        <f aca="false">IF($A175="","",code_master!$C175&amp;"")</f>
        <v>실손의료</v>
      </c>
      <c r="C175" s="0" t="str">
        <f aca="false">IF($A175="","",code_master!$B175&amp;"")</f>
        <v>질병통원실손(간편)</v>
      </c>
      <c r="D175" s="30" t="n">
        <f aca="false">IF($A175="","",SUMIFS(raw_data!$H:$H,raw_data!$A:$A,"&gt;="&amp;UY_START,raw_data!$A:$A,"&lt;="&amp;BASE_YM,raw_data!$B:$B,"&lt;="&amp;BASE_YM,raw_data!$G:$G,$A175))</f>
        <v>49626274</v>
      </c>
      <c r="E175" s="30" t="n">
        <f aca="false">IF($A175="","",(SUMIFS(raw_data!$I:$I,raw_data!$A:$A,"&gt;="&amp;UY_START,raw_data!$A:$A,"&lt;="&amp;BASE_YM,raw_data!$B:$B,"&lt;="&amp;BASE_YM,raw_data!$G:$G,$A175)+SUMIFS(raw_data!$J:$J,raw_data!$A:$A,"&gt;="&amp;UY_START,raw_data!$A:$A,"&lt;="&amp;BASE_YM,raw_data!$B:$B,"&lt;="&amp;BASE_YM,raw_data!$G:$G,$A175)))</f>
        <v>55181620</v>
      </c>
      <c r="F175" s="31" t="n">
        <f aca="false">IF(N(D175)=0,"",E175/D175)</f>
        <v>1.11194364501353</v>
      </c>
      <c r="G175" s="30" t="n">
        <f aca="false">IF($A175="","",SUMIFS(raw_data!$H:$H,raw_data!$A:$A,"&gt;="&amp;UY_START_PY,raw_data!$A:$A,"&lt;="&amp;BASE_YM_PY,raw_data!$B:$B,"&lt;="&amp;BASE_YM_PY,raw_data!$G:$G,$A175))</f>
        <v>38860907</v>
      </c>
      <c r="H175" s="30" t="n">
        <f aca="false">IF($A175="","",(SUMIFS(raw_data!$I:$I,raw_data!$A:$A,"&gt;="&amp;UY_START_PY,raw_data!$A:$A,"&lt;="&amp;BASE_YM_PY,raw_data!$B:$B,"&lt;="&amp;BASE_YM_PY,raw_data!$G:$G,$A175)+SUMIFS(raw_data!$J:$J,raw_data!$A:$A,"&gt;="&amp;UY_START_PY,raw_data!$A:$A,"&lt;="&amp;BASE_YM_PY,raw_data!$B:$B,"&lt;="&amp;BASE_YM_PY,raw_data!$G:$G,$A175)))</f>
        <v>55267446</v>
      </c>
      <c r="I175" s="31" t="n">
        <f aca="false">IF(N(G175)=0,"",H175/G175)</f>
        <v>1.42218620888082</v>
      </c>
      <c r="J175" s="32" t="n">
        <f aca="false">IF(N(G175)=0,"",D175/G175-1)</f>
        <v>0.277023050439867</v>
      </c>
      <c r="K175" s="33" t="n">
        <f aca="false">IF(OR(F175="",I175=""),"",F175-I175)</f>
        <v>-0.31024256386729</v>
      </c>
      <c r="L175" s="30" t="n">
        <f aca="false">IF($A175="","",SUMIFS(raw_data!$H:$H,raw_data!$B:$B,BASE_YM,raw_data!$G:$G,$A175))</f>
        <v>18979081</v>
      </c>
      <c r="M175" s="30" t="n">
        <f aca="false">IF($A175="","",(SUMIFS(raw_data!$I:$I,raw_data!$B:$B,BASE_YM,raw_data!$G:$G,$A175)+SUMIFS(raw_data!$J:$J,raw_data!$B:$B,BASE_YM,raw_data!$G:$G,$A175)))</f>
        <v>25994552</v>
      </c>
      <c r="N175" s="31" t="n">
        <f aca="false">IF(N(L175)=0,"",M175/L175)</f>
        <v>1.36964229195291</v>
      </c>
      <c r="O175" s="30" t="n">
        <f aca="false">IF($A175="","",SUMIFS(raw_data!$H:$H,raw_data!$B:$B,BASE_YM_PY,raw_data!$G:$G,$A175))</f>
        <v>16699201</v>
      </c>
      <c r="P175" s="30" t="n">
        <f aca="false">IF($A175="","",(SUMIFS(raw_data!$I:$I,raw_data!$B:$B,BASE_YM_PY,raw_data!$G:$G,$A175)+SUMIFS(raw_data!$J:$J,raw_data!$B:$B,BASE_YM_PY,raw_data!$G:$G,$A175)))</f>
        <v>29577008</v>
      </c>
      <c r="Q175" s="31" t="n">
        <f aca="false">IF(N(O175)=0,"",P175/O175)</f>
        <v>1.7711630634304</v>
      </c>
      <c r="R175" s="32" t="n">
        <f aca="false">IF(N(O175)=0,"",L175/O175-1)</f>
        <v>0.136526292485491</v>
      </c>
      <c r="S175" s="33" t="n">
        <f aca="false">IF(OR(N175="",Q175=""),"",N175-Q175)</f>
        <v>-0.401520771477486</v>
      </c>
      <c r="T175" s="38" t="n">
        <f aca="false">IF(N(D175)&gt;0,RANK(D175,D$2:D$1001)+COUNTIF(D$2:D175,D175)-1,"")</f>
        <v>108</v>
      </c>
      <c r="U175" s="40" t="n">
        <f aca="false">IF(N(D175)&gt;0,IF(D175&gt;=LR_MIN_SHARE*SUM(D$2:D$1001),F175,-1),-1)</f>
        <v>1.11194364501353</v>
      </c>
      <c r="V175" s="38" t="n">
        <f aca="false">IF(U175&lt;0,"",RANK(U175,U$2:U$1001)+COUNTIF(U$2:U175,U175)-1)</f>
        <v>8</v>
      </c>
      <c r="W175" s="38" t="n">
        <f aca="false">IF(N(L175)&gt;0,RANK(L175,L$2:L$1001)+COUNTIF(L$2:L175,L175)-1,"")</f>
        <v>121</v>
      </c>
      <c r="X175" s="40" t="n">
        <f aca="false">IF(N(L175)&gt;0,IF(L175&gt;=LR_MIN_SHARE*SUM(L$2:L$1001),N175,-1),-1)</f>
        <v>1.36964229195291</v>
      </c>
      <c r="Y175" s="38" t="n">
        <f aca="false">IF(X175&lt;0,"",RANK(X175,X$2:X$1001)+COUNTIF(X$2:X175,X175)-1)</f>
        <v>7</v>
      </c>
      <c r="AA175" s="0" t="str">
        <f aca="false">IF($A175="","",IF(COUNTIF($B$2:$B175,$B175)=1,1,""))</f>
        <v/>
      </c>
      <c r="AB175" s="0" t="str">
        <f aca="false">IF(AA175=1,SUMIF($B$2:$B$1001,$B175,$D$2:$D$1001),"")</f>
        <v/>
      </c>
      <c r="AC175" s="0" t="str">
        <f aca="false">IF(AA175=1,RANK(AB175,$AB$2:$AB$1001)+COUNTIF($AB$2:$AB175,AB175)-1,"")</f>
        <v/>
      </c>
      <c r="AD175" s="38" t="n">
        <f aca="false">IF($A175="","",COUNTIF(raw_data!$G:$G,$A175))</f>
        <v>40</v>
      </c>
      <c r="AE175" s="38" t="n">
        <f aca="false">IF($A175="","",IF(COUNTIF($A$2:$A$1001,$A175)&gt;1,1,0))</f>
        <v>0</v>
      </c>
    </row>
    <row r="176" customFormat="false" ht="15" hidden="false" customHeight="false" outlineLevel="0" collapsed="false">
      <c r="A176" s="0" t="str">
        <f aca="false">IF(code_master!$A176="","",code_master!$A176)</f>
        <v>CV0175</v>
      </c>
      <c r="B176" s="0" t="str">
        <f aca="false">IF($A176="","",code_master!$C176&amp;"")</f>
        <v>사망</v>
      </c>
      <c r="C176" s="0" t="str">
        <f aca="false">IF($A176="","",code_master!$B176&amp;"")</f>
        <v>질병사망(20년만기)</v>
      </c>
      <c r="D176" s="30" t="n">
        <f aca="false">IF($A176="","",SUMIFS(raw_data!$H:$H,raw_data!$A:$A,"&gt;="&amp;UY_START,raw_data!$A:$A,"&lt;="&amp;BASE_YM,raw_data!$B:$B,"&lt;="&amp;BASE_YM,raw_data!$G:$G,$A176))</f>
        <v>34912940</v>
      </c>
      <c r="E176" s="30" t="n">
        <f aca="false">IF($A176="","",(SUMIFS(raw_data!$I:$I,raw_data!$A:$A,"&gt;="&amp;UY_START,raw_data!$A:$A,"&lt;="&amp;BASE_YM,raw_data!$B:$B,"&lt;="&amp;BASE_YM,raw_data!$G:$G,$A176)+SUMIFS(raw_data!$J:$J,raw_data!$A:$A,"&gt;="&amp;UY_START,raw_data!$A:$A,"&lt;="&amp;BASE_YM,raw_data!$B:$B,"&lt;="&amp;BASE_YM,raw_data!$G:$G,$A176)))</f>
        <v>23446238</v>
      </c>
      <c r="F176" s="31" t="n">
        <f aca="false">IF(N(D176)=0,"",E176/D176)</f>
        <v>0.671562979227759</v>
      </c>
      <c r="G176" s="30" t="n">
        <f aca="false">IF($A176="","",SUMIFS(raw_data!$H:$H,raw_data!$A:$A,"&gt;="&amp;UY_START_PY,raw_data!$A:$A,"&lt;="&amp;BASE_YM_PY,raw_data!$B:$B,"&lt;="&amp;BASE_YM_PY,raw_data!$G:$G,$A176))</f>
        <v>35003672</v>
      </c>
      <c r="H176" s="30" t="n">
        <f aca="false">IF($A176="","",(SUMIFS(raw_data!$I:$I,raw_data!$A:$A,"&gt;="&amp;UY_START_PY,raw_data!$A:$A,"&lt;="&amp;BASE_YM_PY,raw_data!$B:$B,"&lt;="&amp;BASE_YM_PY,raw_data!$G:$G,$A176)+SUMIFS(raw_data!$J:$J,raw_data!$A:$A,"&gt;="&amp;UY_START_PY,raw_data!$A:$A,"&lt;="&amp;BASE_YM_PY,raw_data!$B:$B,"&lt;="&amp;BASE_YM_PY,raw_data!$G:$G,$A176)))</f>
        <v>20607854</v>
      </c>
      <c r="I176" s="31" t="n">
        <f aca="false">IF(N(G176)=0,"",H176/G176)</f>
        <v>0.588734061957843</v>
      </c>
      <c r="J176" s="32" t="n">
        <f aca="false">IF(N(G176)=0,"",D176/G176-1)</f>
        <v>-0.00259207091187463</v>
      </c>
      <c r="K176" s="33" t="n">
        <f aca="false">IF(OR(F176="",I176=""),"",F176-I176)</f>
        <v>0.0828289172699165</v>
      </c>
      <c r="L176" s="30" t="n">
        <f aca="false">IF($A176="","",SUMIFS(raw_data!$H:$H,raw_data!$B:$B,BASE_YM,raw_data!$G:$G,$A176))</f>
        <v>13898988</v>
      </c>
      <c r="M176" s="30" t="n">
        <f aca="false">IF($A176="","",(SUMIFS(raw_data!$I:$I,raw_data!$B:$B,BASE_YM,raw_data!$G:$G,$A176)+SUMIFS(raw_data!$J:$J,raw_data!$B:$B,BASE_YM,raw_data!$G:$G,$A176)))</f>
        <v>10796142</v>
      </c>
      <c r="N176" s="31" t="n">
        <f aca="false">IF(N(L176)=0,"",M176/L176)</f>
        <v>0.776757415719763</v>
      </c>
      <c r="O176" s="30" t="n">
        <f aca="false">IF($A176="","",SUMIFS(raw_data!$H:$H,raw_data!$B:$B,BASE_YM_PY,raw_data!$G:$G,$A176))</f>
        <v>15136273</v>
      </c>
      <c r="P176" s="30" t="n">
        <f aca="false">IF($A176="","",(SUMIFS(raw_data!$I:$I,raw_data!$B:$B,BASE_YM_PY,raw_data!$G:$G,$A176)+SUMIFS(raw_data!$J:$J,raw_data!$B:$B,BASE_YM_PY,raw_data!$G:$G,$A176)))</f>
        <v>10964995</v>
      </c>
      <c r="Q176" s="31" t="n">
        <f aca="false">IF(N(O176)=0,"",P176/O176)</f>
        <v>0.724418421892893</v>
      </c>
      <c r="R176" s="32" t="n">
        <f aca="false">IF(N(O176)=0,"",L176/O176-1)</f>
        <v>-0.0817430420289064</v>
      </c>
      <c r="S176" s="33" t="n">
        <f aca="false">IF(OR(N176="",Q176=""),"",N176-Q176)</f>
        <v>0.0523389938268706</v>
      </c>
      <c r="T176" s="38" t="n">
        <f aca="false">IF(N(D176)&gt;0,RANK(D176,D$2:D$1001)+COUNTIF(D$2:D176,D176)-1,"")</f>
        <v>164</v>
      </c>
      <c r="U176" s="40" t="n">
        <f aca="false">IF(N(D176)&gt;0,IF(D176&gt;=LR_MIN_SHARE*SUM(D$2:D$1001),F176,-1),-1)</f>
        <v>0.671562979227759</v>
      </c>
      <c r="V176" s="38" t="n">
        <f aca="false">IF(U176&lt;0,"",RANK(U176,U$2:U$1001)+COUNTIF(U$2:U176,U176)-1)</f>
        <v>100</v>
      </c>
      <c r="W176" s="38" t="n">
        <f aca="false">IF(N(L176)&gt;0,RANK(L176,L$2:L$1001)+COUNTIF(L$2:L176,L176)-1,"")</f>
        <v>164</v>
      </c>
      <c r="X176" s="40" t="n">
        <f aca="false">IF(N(L176)&gt;0,IF(L176&gt;=LR_MIN_SHARE*SUM(L$2:L$1001),N176,-1),-1)</f>
        <v>0.776757415719763</v>
      </c>
      <c r="Y176" s="38" t="n">
        <f aca="false">IF(X176&lt;0,"",RANK(X176,X$2:X$1001)+COUNTIF(X$2:X176,X176)-1)</f>
        <v>119</v>
      </c>
      <c r="AA176" s="0" t="str">
        <f aca="false">IF($A176="","",IF(COUNTIF($B$2:$B176,$B176)=1,1,""))</f>
        <v/>
      </c>
      <c r="AB176" s="0" t="str">
        <f aca="false">IF(AA176=1,SUMIF($B$2:$B$1001,$B176,$D$2:$D$1001),"")</f>
        <v/>
      </c>
      <c r="AC176" s="0" t="str">
        <f aca="false">IF(AA176=1,RANK(AB176,$AB$2:$AB$1001)+COUNTIF($AB$2:$AB176,AB176)-1,"")</f>
        <v/>
      </c>
      <c r="AD176" s="38" t="n">
        <f aca="false">IF($A176="","",COUNTIF(raw_data!$G:$G,$A176))</f>
        <v>40</v>
      </c>
      <c r="AE176" s="38" t="n">
        <f aca="false">IF($A176="","",IF(COUNTIF($A$2:$A$1001,$A176)&gt;1,1,0))</f>
        <v>0</v>
      </c>
    </row>
    <row r="177" customFormat="false" ht="15" hidden="false" customHeight="false" outlineLevel="0" collapsed="false">
      <c r="A177" s="0" t="str">
        <f aca="false">IF(code_master!$A177="","",code_master!$A177)</f>
        <v>CV0176</v>
      </c>
      <c r="B177" s="0" t="str">
        <f aca="false">IF($A177="","",code_master!$C177&amp;"")</f>
        <v>사망</v>
      </c>
      <c r="C177" s="0" t="str">
        <f aca="false">IF($A177="","",code_master!$B177&amp;"")</f>
        <v>재해사망(간편)</v>
      </c>
      <c r="D177" s="30" t="n">
        <f aca="false">IF($A177="","",SUMIFS(raw_data!$H:$H,raw_data!$A:$A,"&gt;="&amp;UY_START,raw_data!$A:$A,"&lt;="&amp;BASE_YM,raw_data!$B:$B,"&lt;="&amp;BASE_YM,raw_data!$G:$G,$A177))</f>
        <v>10411179</v>
      </c>
      <c r="E177" s="30" t="n">
        <f aca="false">IF($A177="","",(SUMIFS(raw_data!$I:$I,raw_data!$A:$A,"&gt;="&amp;UY_START,raw_data!$A:$A,"&lt;="&amp;BASE_YM,raw_data!$B:$B,"&lt;="&amp;BASE_YM,raw_data!$G:$G,$A177)+SUMIFS(raw_data!$J:$J,raw_data!$A:$A,"&gt;="&amp;UY_START,raw_data!$A:$A,"&lt;="&amp;BASE_YM,raw_data!$B:$B,"&lt;="&amp;BASE_YM,raw_data!$G:$G,$A177)))</f>
        <v>4437092</v>
      </c>
      <c r="F177" s="31" t="n">
        <f aca="false">IF(N(D177)=0,"",E177/D177)</f>
        <v>0.426185353263065</v>
      </c>
      <c r="G177" s="30" t="n">
        <f aca="false">IF($A177="","",SUMIFS(raw_data!$H:$H,raw_data!$A:$A,"&gt;="&amp;UY_START_PY,raw_data!$A:$A,"&lt;="&amp;BASE_YM_PY,raw_data!$B:$B,"&lt;="&amp;BASE_YM_PY,raw_data!$G:$G,$A177))</f>
        <v>9729739</v>
      </c>
      <c r="H177" s="30" t="n">
        <f aca="false">IF($A177="","",(SUMIFS(raw_data!$I:$I,raw_data!$A:$A,"&gt;="&amp;UY_START_PY,raw_data!$A:$A,"&lt;="&amp;BASE_YM_PY,raw_data!$B:$B,"&lt;="&amp;BASE_YM_PY,raw_data!$G:$G,$A177)+SUMIFS(raw_data!$J:$J,raw_data!$A:$A,"&gt;="&amp;UY_START_PY,raw_data!$A:$A,"&lt;="&amp;BASE_YM_PY,raw_data!$B:$B,"&lt;="&amp;BASE_YM_PY,raw_data!$G:$G,$A177)))</f>
        <v>4126933</v>
      </c>
      <c r="I177" s="31" t="n">
        <f aca="false">IF(N(G177)=0,"",H177/G177)</f>
        <v>0.424156598650796</v>
      </c>
      <c r="J177" s="32" t="n">
        <f aca="false">IF(N(G177)=0,"",D177/G177-1)</f>
        <v>0.070036822159361</v>
      </c>
      <c r="K177" s="33" t="n">
        <f aca="false">IF(OR(F177="",I177=""),"",F177-I177)</f>
        <v>0.00202875461226831</v>
      </c>
      <c r="L177" s="30" t="n">
        <f aca="false">IF($A177="","",SUMIFS(raw_data!$H:$H,raw_data!$B:$B,BASE_YM,raw_data!$G:$G,$A177))</f>
        <v>4382241</v>
      </c>
      <c r="M177" s="30" t="n">
        <f aca="false">IF($A177="","",(SUMIFS(raw_data!$I:$I,raw_data!$B:$B,BASE_YM,raw_data!$G:$G,$A177)+SUMIFS(raw_data!$J:$J,raw_data!$B:$B,BASE_YM,raw_data!$G:$G,$A177)))</f>
        <v>2324307</v>
      </c>
      <c r="N177" s="31" t="n">
        <f aca="false">IF(N(L177)=0,"",M177/L177)</f>
        <v>0.53039232666574</v>
      </c>
      <c r="O177" s="30" t="n">
        <f aca="false">IF($A177="","",SUMIFS(raw_data!$H:$H,raw_data!$B:$B,BASE_YM_PY,raw_data!$G:$G,$A177))</f>
        <v>3888058</v>
      </c>
      <c r="P177" s="30" t="n">
        <f aca="false">IF($A177="","",(SUMIFS(raw_data!$I:$I,raw_data!$B:$B,BASE_YM_PY,raw_data!$G:$G,$A177)+SUMIFS(raw_data!$J:$J,raw_data!$B:$B,BASE_YM_PY,raw_data!$G:$G,$A177)))</f>
        <v>2103113</v>
      </c>
      <c r="Q177" s="31" t="n">
        <f aca="false">IF(N(O177)=0,"",P177/O177)</f>
        <v>0.540916056293399</v>
      </c>
      <c r="R177" s="32" t="n">
        <f aca="false">IF(N(O177)=0,"",L177/O177-1)</f>
        <v>0.127102784989318</v>
      </c>
      <c r="S177" s="33" t="n">
        <f aca="false">IF(OR(N177="",Q177=""),"",N177-Q177)</f>
        <v>-0.0105237296276587</v>
      </c>
      <c r="T177" s="38" t="n">
        <f aca="false">IF(N(D177)&gt;0,RANK(D177,D$2:D$1001)+COUNTIF(D$2:D177,D177)-1,"")</f>
        <v>378</v>
      </c>
      <c r="U177" s="40" t="n">
        <f aca="false">IF(N(D177)&gt;0,IF(D177&gt;=LR_MIN_SHARE*SUM(D$2:D$1001),F177,-1),-1)</f>
        <v>0.426185353263065</v>
      </c>
      <c r="V177" s="38" t="n">
        <f aca="false">IF(U177&lt;0,"",RANK(U177,U$2:U$1001)+COUNTIF(U$2:U177,U177)-1)</f>
        <v>284</v>
      </c>
      <c r="W177" s="38" t="n">
        <f aca="false">IF(N(L177)&gt;0,RANK(L177,L$2:L$1001)+COUNTIF(L$2:L177,L177)-1,"")</f>
        <v>367</v>
      </c>
      <c r="X177" s="40" t="n">
        <f aca="false">IF(N(L177)&gt;0,IF(L177&gt;=LR_MIN_SHARE*SUM(L$2:L$1001),N177,-1),-1)</f>
        <v>0.53039232666574</v>
      </c>
      <c r="Y177" s="38" t="n">
        <f aca="false">IF(X177&lt;0,"",RANK(X177,X$2:X$1001)+COUNTIF(X$2:X177,X177)-1)</f>
        <v>262</v>
      </c>
      <c r="AA177" s="0" t="str">
        <f aca="false">IF($A177="","",IF(COUNTIF($B$2:$B177,$B177)=1,1,""))</f>
        <v/>
      </c>
      <c r="AB177" s="0" t="str">
        <f aca="false">IF(AA177=1,SUMIF($B$2:$B$1001,$B177,$D$2:$D$1001),"")</f>
        <v/>
      </c>
      <c r="AC177" s="0" t="str">
        <f aca="false">IF(AA177=1,RANK(AB177,$AB$2:$AB$1001)+COUNTIF($AB$2:$AB177,AB177)-1,"")</f>
        <v/>
      </c>
      <c r="AD177" s="38" t="n">
        <f aca="false">IF($A177="","",COUNTIF(raw_data!$G:$G,$A177))</f>
        <v>40</v>
      </c>
      <c r="AE177" s="38" t="n">
        <f aca="false">IF($A177="","",IF(COUNTIF($A$2:$A$1001,$A177)&gt;1,1,0))</f>
        <v>0</v>
      </c>
    </row>
    <row r="178" customFormat="false" ht="15" hidden="false" customHeight="false" outlineLevel="0" collapsed="false">
      <c r="A178" s="0" t="str">
        <f aca="false">IF(code_master!$A178="","",code_master!$A178)</f>
        <v>CV0177</v>
      </c>
      <c r="B178" s="0" t="str">
        <f aca="false">IF($A178="","",code_master!$C178&amp;"")</f>
        <v>뇌혈관</v>
      </c>
      <c r="C178" s="0" t="str">
        <f aca="false">IF($A178="","",code_master!$B178&amp;"")</f>
        <v>뇌혈관질환진단비(비갱신형)</v>
      </c>
      <c r="D178" s="30" t="n">
        <f aca="false">IF($A178="","",SUMIFS(raw_data!$H:$H,raw_data!$A:$A,"&gt;="&amp;UY_START,raw_data!$A:$A,"&lt;="&amp;BASE_YM,raw_data!$B:$B,"&lt;="&amp;BASE_YM,raw_data!$G:$G,$A178))</f>
        <v>5590438</v>
      </c>
      <c r="E178" s="30" t="n">
        <f aca="false">IF($A178="","",(SUMIFS(raw_data!$I:$I,raw_data!$A:$A,"&gt;="&amp;UY_START,raw_data!$A:$A,"&lt;="&amp;BASE_YM,raw_data!$B:$B,"&lt;="&amp;BASE_YM,raw_data!$G:$G,$A178)+SUMIFS(raw_data!$J:$J,raw_data!$A:$A,"&gt;="&amp;UY_START,raw_data!$A:$A,"&lt;="&amp;BASE_YM,raw_data!$B:$B,"&lt;="&amp;BASE_YM,raw_data!$G:$G,$A178)))</f>
        <v>2317995</v>
      </c>
      <c r="F178" s="31" t="n">
        <f aca="false">IF(N(D178)=0,"",E178/D178)</f>
        <v>0.414635668976205</v>
      </c>
      <c r="G178" s="30" t="n">
        <f aca="false">IF($A178="","",SUMIFS(raw_data!$H:$H,raw_data!$A:$A,"&gt;="&amp;UY_START_PY,raw_data!$A:$A,"&lt;="&amp;BASE_YM_PY,raw_data!$B:$B,"&lt;="&amp;BASE_YM_PY,raw_data!$G:$G,$A178))</f>
        <v>4889244</v>
      </c>
      <c r="H178" s="30" t="n">
        <f aca="false">IF($A178="","",(SUMIFS(raw_data!$I:$I,raw_data!$A:$A,"&gt;="&amp;UY_START_PY,raw_data!$A:$A,"&lt;="&amp;BASE_YM_PY,raw_data!$B:$B,"&lt;="&amp;BASE_YM_PY,raw_data!$G:$G,$A178)+SUMIFS(raw_data!$J:$J,raw_data!$A:$A,"&gt;="&amp;UY_START_PY,raw_data!$A:$A,"&lt;="&amp;BASE_YM_PY,raw_data!$B:$B,"&lt;="&amp;BASE_YM_PY,raw_data!$G:$G,$A178)))</f>
        <v>2167482</v>
      </c>
      <c r="I178" s="31" t="n">
        <f aca="false">IF(N(G178)=0,"",H178/G178)</f>
        <v>0.44331639001858</v>
      </c>
      <c r="J178" s="32" t="n">
        <f aca="false">IF(N(G178)=0,"",D178/G178-1)</f>
        <v>0.14341562826482</v>
      </c>
      <c r="K178" s="33" t="n">
        <f aca="false">IF(OR(F178="",I178=""),"",F178-I178)</f>
        <v>-0.0286807210423741</v>
      </c>
      <c r="L178" s="30" t="n">
        <f aca="false">IF($A178="","",SUMIFS(raw_data!$H:$H,raw_data!$B:$B,BASE_YM,raw_data!$G:$G,$A178))</f>
        <v>2210704</v>
      </c>
      <c r="M178" s="30" t="n">
        <f aca="false">IF($A178="","",(SUMIFS(raw_data!$I:$I,raw_data!$B:$B,BASE_YM,raw_data!$G:$G,$A178)+SUMIFS(raw_data!$J:$J,raw_data!$B:$B,BASE_YM,raw_data!$G:$G,$A178)))</f>
        <v>1108858</v>
      </c>
      <c r="N178" s="31" t="n">
        <f aca="false">IF(N(L178)=0,"",M178/L178)</f>
        <v>0.501585920141276</v>
      </c>
      <c r="O178" s="30" t="n">
        <f aca="false">IF($A178="","",SUMIFS(raw_data!$H:$H,raw_data!$B:$B,BASE_YM_PY,raw_data!$G:$G,$A178))</f>
        <v>2001384</v>
      </c>
      <c r="P178" s="30" t="n">
        <f aca="false">IF($A178="","",(SUMIFS(raw_data!$I:$I,raw_data!$B:$B,BASE_YM_PY,raw_data!$G:$G,$A178)+SUMIFS(raw_data!$J:$J,raw_data!$B:$B,BASE_YM_PY,raw_data!$G:$G,$A178)))</f>
        <v>1191761</v>
      </c>
      <c r="Q178" s="31" t="n">
        <f aca="false">IF(N(O178)=0,"",P178/O178)</f>
        <v>0.595468435842397</v>
      </c>
      <c r="R178" s="32" t="n">
        <f aca="false">IF(N(O178)=0,"",L178/O178-1)</f>
        <v>0.104587625363249</v>
      </c>
      <c r="S178" s="33" t="n">
        <f aca="false">IF(OR(N178="",Q178=""),"",N178-Q178)</f>
        <v>-0.0938825157011208</v>
      </c>
      <c r="T178" s="38" t="n">
        <f aca="false">IF(N(D178)&gt;0,RANK(D178,D$2:D$1001)+COUNTIF(D$2:D178,D178)-1,"")</f>
        <v>445</v>
      </c>
      <c r="U178" s="38" t="n">
        <f aca="false">IF(N(D178)&gt;0,IF(D178&gt;=LR_MIN_SHARE*SUM(D$2:D$1001),F178,-1),-1)</f>
        <v>-1</v>
      </c>
      <c r="V178" s="0" t="str">
        <f aca="false">IF(U178&lt;0,"",RANK(U178,U$2:U$1001)+COUNTIF(U$2:U178,U178)-1)</f>
        <v/>
      </c>
      <c r="W178" s="38" t="n">
        <f aca="false">IF(N(L178)&gt;0,RANK(L178,L$2:L$1001)+COUNTIF(L$2:L178,L178)-1,"")</f>
        <v>447</v>
      </c>
      <c r="X178" s="38" t="n">
        <f aca="false">IF(N(L178)&gt;0,IF(L178&gt;=LR_MIN_SHARE*SUM(L$2:L$1001),N178,-1),-1)</f>
        <v>-1</v>
      </c>
      <c r="Y178" s="0" t="str">
        <f aca="false">IF(X178&lt;0,"",RANK(X178,X$2:X$1001)+COUNTIF(X$2:X178,X178)-1)</f>
        <v/>
      </c>
      <c r="AA178" s="0" t="str">
        <f aca="false">IF($A178="","",IF(COUNTIF($B$2:$B178,$B178)=1,1,""))</f>
        <v/>
      </c>
      <c r="AB178" s="0" t="str">
        <f aca="false">IF(AA178=1,SUMIF($B$2:$B$1001,$B178,$D$2:$D$1001),"")</f>
        <v/>
      </c>
      <c r="AC178" s="0" t="str">
        <f aca="false">IF(AA178=1,RANK(AB178,$AB$2:$AB$1001)+COUNTIF($AB$2:$AB178,AB178)-1,"")</f>
        <v/>
      </c>
      <c r="AD178" s="38" t="n">
        <f aca="false">IF($A178="","",COUNTIF(raw_data!$G:$G,$A178))</f>
        <v>40</v>
      </c>
      <c r="AE178" s="38" t="n">
        <f aca="false">IF($A178="","",IF(COUNTIF($A$2:$A$1001,$A178)&gt;1,1,0))</f>
        <v>0</v>
      </c>
    </row>
    <row r="179" customFormat="false" ht="15" hidden="false" customHeight="false" outlineLevel="0" collapsed="false">
      <c r="A179" s="0" t="str">
        <f aca="false">IF(code_master!$A179="","",code_master!$A179)</f>
        <v>CV0178</v>
      </c>
      <c r="B179" s="0" t="str">
        <f aca="false">IF($A179="","",code_master!$C179&amp;"")</f>
        <v>기타</v>
      </c>
      <c r="C179" s="0" t="str">
        <f aca="false">IF($A179="","",code_master!$B179&amp;"")</f>
        <v>배상책임</v>
      </c>
      <c r="D179" s="30" t="n">
        <f aca="false">IF($A179="","",SUMIFS(raw_data!$H:$H,raw_data!$A:$A,"&gt;="&amp;UY_START,raw_data!$A:$A,"&lt;="&amp;BASE_YM,raw_data!$B:$B,"&lt;="&amp;BASE_YM,raw_data!$G:$G,$A179))</f>
        <v>5277203</v>
      </c>
      <c r="E179" s="30" t="n">
        <f aca="false">IF($A179="","",(SUMIFS(raw_data!$I:$I,raw_data!$A:$A,"&gt;="&amp;UY_START,raw_data!$A:$A,"&lt;="&amp;BASE_YM,raw_data!$B:$B,"&lt;="&amp;BASE_YM,raw_data!$G:$G,$A179)+SUMIFS(raw_data!$J:$J,raw_data!$A:$A,"&gt;="&amp;UY_START,raw_data!$A:$A,"&lt;="&amp;BASE_YM,raw_data!$B:$B,"&lt;="&amp;BASE_YM,raw_data!$G:$G,$A179)))</f>
        <v>2008965</v>
      </c>
      <c r="F179" s="31" t="n">
        <f aca="false">IF(N(D179)=0,"",E179/D179)</f>
        <v>0.380687458867889</v>
      </c>
      <c r="G179" s="30" t="n">
        <f aca="false">IF($A179="","",SUMIFS(raw_data!$H:$H,raw_data!$A:$A,"&gt;="&amp;UY_START_PY,raw_data!$A:$A,"&lt;="&amp;BASE_YM_PY,raw_data!$B:$B,"&lt;="&amp;BASE_YM_PY,raw_data!$G:$G,$A179))</f>
        <v>4075437</v>
      </c>
      <c r="H179" s="30" t="n">
        <f aca="false">IF($A179="","",(SUMIFS(raw_data!$I:$I,raw_data!$A:$A,"&gt;="&amp;UY_START_PY,raw_data!$A:$A,"&lt;="&amp;BASE_YM_PY,raw_data!$B:$B,"&lt;="&amp;BASE_YM_PY,raw_data!$G:$G,$A179)+SUMIFS(raw_data!$J:$J,raw_data!$A:$A,"&gt;="&amp;UY_START_PY,raw_data!$A:$A,"&lt;="&amp;BASE_YM_PY,raw_data!$B:$B,"&lt;="&amp;BASE_YM_PY,raw_data!$G:$G,$A179)))</f>
        <v>1859154</v>
      </c>
      <c r="I179" s="31" t="n">
        <f aca="false">IF(N(G179)=0,"",H179/G179)</f>
        <v>0.456185189465571</v>
      </c>
      <c r="J179" s="32" t="n">
        <f aca="false">IF(N(G179)=0,"",D179/G179-1)</f>
        <v>0.29488027909645</v>
      </c>
      <c r="K179" s="33" t="n">
        <f aca="false">IF(OR(F179="",I179=""),"",F179-I179)</f>
        <v>-0.0754977305976825</v>
      </c>
      <c r="L179" s="30" t="n">
        <f aca="false">IF($A179="","",SUMIFS(raw_data!$H:$H,raw_data!$B:$B,BASE_YM,raw_data!$G:$G,$A179))</f>
        <v>2205413</v>
      </c>
      <c r="M179" s="30" t="n">
        <f aca="false">IF($A179="","",(SUMIFS(raw_data!$I:$I,raw_data!$B:$B,BASE_YM,raw_data!$G:$G,$A179)+SUMIFS(raw_data!$J:$J,raw_data!$B:$B,BASE_YM,raw_data!$G:$G,$A179)))</f>
        <v>784524</v>
      </c>
      <c r="N179" s="31" t="n">
        <f aca="false">IF(N(L179)=0,"",M179/L179)</f>
        <v>0.355726569127869</v>
      </c>
      <c r="O179" s="30" t="n">
        <f aca="false">IF($A179="","",SUMIFS(raw_data!$H:$H,raw_data!$B:$B,BASE_YM_PY,raw_data!$G:$G,$A179))</f>
        <v>1676696</v>
      </c>
      <c r="P179" s="30" t="n">
        <f aca="false">IF($A179="","",(SUMIFS(raw_data!$I:$I,raw_data!$B:$B,BASE_YM_PY,raw_data!$G:$G,$A179)+SUMIFS(raw_data!$J:$J,raw_data!$B:$B,BASE_YM_PY,raw_data!$G:$G,$A179)))</f>
        <v>1073302</v>
      </c>
      <c r="Q179" s="31" t="n">
        <f aca="false">IF(N(O179)=0,"",P179/O179)</f>
        <v>0.640129158774161</v>
      </c>
      <c r="R179" s="32" t="n">
        <f aca="false">IF(N(O179)=0,"",L179/O179-1)</f>
        <v>0.315332654219966</v>
      </c>
      <c r="S179" s="33" t="n">
        <f aca="false">IF(OR(N179="",Q179=""),"",N179-Q179)</f>
        <v>-0.284402589646292</v>
      </c>
      <c r="T179" s="38" t="n">
        <f aca="false">IF(N(D179)&gt;0,RANK(D179,D$2:D$1001)+COUNTIF(D$2:D179,D179)-1,"")</f>
        <v>455</v>
      </c>
      <c r="U179" s="38" t="n">
        <f aca="false">IF(N(D179)&gt;0,IF(D179&gt;=LR_MIN_SHARE*SUM(D$2:D$1001),F179,-1),-1)</f>
        <v>-1</v>
      </c>
      <c r="V179" s="0" t="str">
        <f aca="false">IF(U179&lt;0,"",RANK(U179,U$2:U$1001)+COUNTIF(U$2:U179,U179)-1)</f>
        <v/>
      </c>
      <c r="W179" s="38" t="n">
        <f aca="false">IF(N(L179)&gt;0,RANK(L179,L$2:L$1001)+COUNTIF(L$2:L179,L179)-1,"")</f>
        <v>448</v>
      </c>
      <c r="X179" s="38" t="n">
        <f aca="false">IF(N(L179)&gt;0,IF(L179&gt;=LR_MIN_SHARE*SUM(L$2:L$1001),N179,-1),-1)</f>
        <v>-1</v>
      </c>
      <c r="Y179" s="0" t="str">
        <f aca="false">IF(X179&lt;0,"",RANK(X179,X$2:X$1001)+COUNTIF(X$2:X179,X179)-1)</f>
        <v/>
      </c>
      <c r="AA179" s="0" t="str">
        <f aca="false">IF($A179="","",IF(COUNTIF($B$2:$B179,$B179)=1,1,""))</f>
        <v/>
      </c>
      <c r="AB179" s="0" t="str">
        <f aca="false">IF(AA179=1,SUMIF($B$2:$B$1001,$B179,$D$2:$D$1001),"")</f>
        <v/>
      </c>
      <c r="AC179" s="0" t="str">
        <f aca="false">IF(AA179=1,RANK(AB179,$AB$2:$AB$1001)+COUNTIF($AB$2:$AB179,AB179)-1,"")</f>
        <v/>
      </c>
      <c r="AD179" s="38" t="n">
        <f aca="false">IF($A179="","",COUNTIF(raw_data!$G:$G,$A179))</f>
        <v>40</v>
      </c>
      <c r="AE179" s="38" t="n">
        <f aca="false">IF($A179="","",IF(COUNTIF($A$2:$A$1001,$A179)&gt;1,1,0))</f>
        <v>0</v>
      </c>
    </row>
    <row r="180" customFormat="false" ht="15" hidden="false" customHeight="false" outlineLevel="0" collapsed="false">
      <c r="A180" s="0" t="str">
        <f aca="false">IF(code_master!$A180="","",code_master!$A180)</f>
        <v>CV0179</v>
      </c>
      <c r="B180" s="0" t="str">
        <f aca="false">IF($A180="","",code_master!$C180&amp;"")</f>
        <v>실손의료</v>
      </c>
      <c r="C180" s="0" t="str">
        <f aca="false">IF($A180="","",code_master!$B180&amp;"")</f>
        <v>상해통원실손(20년만기)</v>
      </c>
      <c r="D180" s="30" t="n">
        <f aca="false">IF($A180="","",SUMIFS(raw_data!$H:$H,raw_data!$A:$A,"&gt;="&amp;UY_START,raw_data!$A:$A,"&lt;="&amp;BASE_YM,raw_data!$B:$B,"&lt;="&amp;BASE_YM,raw_data!$G:$G,$A180))</f>
        <v>22024316</v>
      </c>
      <c r="E180" s="30" t="n">
        <f aca="false">IF($A180="","",(SUMIFS(raw_data!$I:$I,raw_data!$A:$A,"&gt;="&amp;UY_START,raw_data!$A:$A,"&lt;="&amp;BASE_YM,raw_data!$B:$B,"&lt;="&amp;BASE_YM,raw_data!$G:$G,$A180)+SUMIFS(raw_data!$J:$J,raw_data!$A:$A,"&gt;="&amp;UY_START,raw_data!$A:$A,"&lt;="&amp;BASE_YM,raw_data!$B:$B,"&lt;="&amp;BASE_YM,raw_data!$G:$G,$A180)))</f>
        <v>15028221</v>
      </c>
      <c r="F180" s="31" t="n">
        <f aca="false">IF(N(D180)=0,"",E180/D180)</f>
        <v>0.682346775264213</v>
      </c>
      <c r="G180" s="30" t="n">
        <f aca="false">IF($A180="","",SUMIFS(raw_data!$H:$H,raw_data!$A:$A,"&gt;="&amp;UY_START_PY,raw_data!$A:$A,"&lt;="&amp;BASE_YM_PY,raw_data!$B:$B,"&lt;="&amp;BASE_YM_PY,raw_data!$G:$G,$A180))</f>
        <v>19569280</v>
      </c>
      <c r="H180" s="30" t="n">
        <f aca="false">IF($A180="","",(SUMIFS(raw_data!$I:$I,raw_data!$A:$A,"&gt;="&amp;UY_START_PY,raw_data!$A:$A,"&lt;="&amp;BASE_YM_PY,raw_data!$B:$B,"&lt;="&amp;BASE_YM_PY,raw_data!$G:$G,$A180)+SUMIFS(raw_data!$J:$J,raw_data!$A:$A,"&gt;="&amp;UY_START_PY,raw_data!$A:$A,"&lt;="&amp;BASE_YM_PY,raw_data!$B:$B,"&lt;="&amp;BASE_YM_PY,raw_data!$G:$G,$A180)))</f>
        <v>12829441</v>
      </c>
      <c r="I180" s="31" t="n">
        <f aca="false">IF(N(G180)=0,"",H180/G180)</f>
        <v>0.655590854645649</v>
      </c>
      <c r="J180" s="32" t="n">
        <f aca="false">IF(N(G180)=0,"",D180/G180-1)</f>
        <v>0.125453568041338</v>
      </c>
      <c r="K180" s="33" t="n">
        <f aca="false">IF(OR(F180="",I180=""),"",F180-I180)</f>
        <v>0.0267559206185638</v>
      </c>
      <c r="L180" s="30" t="n">
        <f aca="false">IF($A180="","",SUMIFS(raw_data!$H:$H,raw_data!$B:$B,BASE_YM,raw_data!$G:$G,$A180))</f>
        <v>9411587</v>
      </c>
      <c r="M180" s="30" t="n">
        <f aca="false">IF($A180="","",(SUMIFS(raw_data!$I:$I,raw_data!$B:$B,BASE_YM,raw_data!$G:$G,$A180)+SUMIFS(raw_data!$J:$J,raw_data!$B:$B,BASE_YM,raw_data!$G:$G,$A180)))</f>
        <v>8107571</v>
      </c>
      <c r="N180" s="31" t="n">
        <f aca="false">IF(N(L180)=0,"",M180/L180)</f>
        <v>0.86144568392132</v>
      </c>
      <c r="O180" s="30" t="n">
        <f aca="false">IF($A180="","",SUMIFS(raw_data!$H:$H,raw_data!$B:$B,BASE_YM_PY,raw_data!$G:$G,$A180))</f>
        <v>7769693</v>
      </c>
      <c r="P180" s="30" t="n">
        <f aca="false">IF($A180="","",(SUMIFS(raw_data!$I:$I,raw_data!$B:$B,BASE_YM_PY,raw_data!$G:$G,$A180)+SUMIFS(raw_data!$J:$J,raw_data!$B:$B,BASE_YM_PY,raw_data!$G:$G,$A180)))</f>
        <v>5309159</v>
      </c>
      <c r="Q180" s="31" t="n">
        <f aca="false">IF(N(O180)=0,"",P180/O180)</f>
        <v>0.683316445064174</v>
      </c>
      <c r="R180" s="32" t="n">
        <f aca="false">IF(N(O180)=0,"",L180/O180-1)</f>
        <v>0.211320318576294</v>
      </c>
      <c r="S180" s="33" t="n">
        <f aca="false">IF(OR(N180="",Q180=""),"",N180-Q180)</f>
        <v>0.178129238857145</v>
      </c>
      <c r="T180" s="38" t="n">
        <f aca="false">IF(N(D180)&gt;0,RANK(D180,D$2:D$1001)+COUNTIF(D$2:D180,D180)-1,"")</f>
        <v>236</v>
      </c>
      <c r="U180" s="40" t="n">
        <f aca="false">IF(N(D180)&gt;0,IF(D180&gt;=LR_MIN_SHARE*SUM(D$2:D$1001),F180,-1),-1)</f>
        <v>0.682346775264213</v>
      </c>
      <c r="V180" s="38" t="n">
        <f aca="false">IF(U180&lt;0,"",RANK(U180,U$2:U$1001)+COUNTIF(U$2:U180,U180)-1)</f>
        <v>96</v>
      </c>
      <c r="W180" s="38" t="n">
        <f aca="false">IF(N(L180)&gt;0,RANK(L180,L$2:L$1001)+COUNTIF(L$2:L180,L180)-1,"")</f>
        <v>228</v>
      </c>
      <c r="X180" s="40" t="n">
        <f aca="false">IF(N(L180)&gt;0,IF(L180&gt;=LR_MIN_SHARE*SUM(L$2:L$1001),N180,-1),-1)</f>
        <v>0.86144568392132</v>
      </c>
      <c r="Y180" s="38" t="n">
        <f aca="false">IF(X180&lt;0,"",RANK(X180,X$2:X$1001)+COUNTIF(X$2:X180,X180)-1)</f>
        <v>74</v>
      </c>
      <c r="AA180" s="0" t="str">
        <f aca="false">IF($A180="","",IF(COUNTIF($B$2:$B180,$B180)=1,1,""))</f>
        <v/>
      </c>
      <c r="AB180" s="0" t="str">
        <f aca="false">IF(AA180=1,SUMIF($B$2:$B$1001,$B180,$D$2:$D$1001),"")</f>
        <v/>
      </c>
      <c r="AC180" s="0" t="str">
        <f aca="false">IF(AA180=1,RANK(AB180,$AB$2:$AB$1001)+COUNTIF($AB$2:$AB180,AB180)-1,"")</f>
        <v/>
      </c>
      <c r="AD180" s="38" t="n">
        <f aca="false">IF($A180="","",COUNTIF(raw_data!$G:$G,$A180))</f>
        <v>40</v>
      </c>
      <c r="AE180" s="38" t="n">
        <f aca="false">IF($A180="","",IF(COUNTIF($A$2:$A$1001,$A180)&gt;1,1,0))</f>
        <v>0</v>
      </c>
    </row>
    <row r="181" customFormat="false" ht="15" hidden="false" customHeight="false" outlineLevel="0" collapsed="false">
      <c r="A181" s="0" t="str">
        <f aca="false">IF(code_master!$A181="","",code_master!$A181)</f>
        <v>CV0180</v>
      </c>
      <c r="B181" s="0" t="str">
        <f aca="false">IF($A181="","",code_master!$C181&amp;"")</f>
        <v>상해</v>
      </c>
      <c r="C181" s="0" t="str">
        <f aca="false">IF($A181="","",code_master!$B181&amp;"")</f>
        <v>화상진단비</v>
      </c>
      <c r="D181" s="30" t="n">
        <f aca="false">IF($A181="","",SUMIFS(raw_data!$H:$H,raw_data!$A:$A,"&gt;="&amp;UY_START,raw_data!$A:$A,"&lt;="&amp;BASE_YM,raw_data!$B:$B,"&lt;="&amp;BASE_YM,raw_data!$G:$G,$A181))</f>
        <v>19328360</v>
      </c>
      <c r="E181" s="30" t="n">
        <f aca="false">IF($A181="","",(SUMIFS(raw_data!$I:$I,raw_data!$A:$A,"&gt;="&amp;UY_START,raw_data!$A:$A,"&lt;="&amp;BASE_YM,raw_data!$B:$B,"&lt;="&amp;BASE_YM,raw_data!$G:$G,$A181)+SUMIFS(raw_data!$J:$J,raw_data!$A:$A,"&gt;="&amp;UY_START,raw_data!$A:$A,"&lt;="&amp;BASE_YM,raw_data!$B:$B,"&lt;="&amp;BASE_YM,raw_data!$G:$G,$A181)))</f>
        <v>16459614</v>
      </c>
      <c r="F181" s="31" t="n">
        <f aca="false">IF(N(D181)=0,"",E181/D181)</f>
        <v>0.851578406031345</v>
      </c>
      <c r="G181" s="30" t="n">
        <f aca="false">IF($A181="","",SUMIFS(raw_data!$H:$H,raw_data!$A:$A,"&gt;="&amp;UY_START_PY,raw_data!$A:$A,"&lt;="&amp;BASE_YM_PY,raw_data!$B:$B,"&lt;="&amp;BASE_YM_PY,raw_data!$G:$G,$A181))</f>
        <v>24871288</v>
      </c>
      <c r="H181" s="30" t="n">
        <f aca="false">IF($A181="","",(SUMIFS(raw_data!$I:$I,raw_data!$A:$A,"&gt;="&amp;UY_START_PY,raw_data!$A:$A,"&lt;="&amp;BASE_YM_PY,raw_data!$B:$B,"&lt;="&amp;BASE_YM_PY,raw_data!$G:$G,$A181)+SUMIFS(raw_data!$J:$J,raw_data!$A:$A,"&gt;="&amp;UY_START_PY,raw_data!$A:$A,"&lt;="&amp;BASE_YM_PY,raw_data!$B:$B,"&lt;="&amp;BASE_YM_PY,raw_data!$G:$G,$A181)))</f>
        <v>23121000</v>
      </c>
      <c r="I181" s="31" t="n">
        <f aca="false">IF(N(G181)=0,"",H181/G181)</f>
        <v>0.929626161700994</v>
      </c>
      <c r="J181" s="32" t="n">
        <f aca="false">IF(N(G181)=0,"",D181/G181-1)</f>
        <v>-0.222864533593918</v>
      </c>
      <c r="K181" s="33" t="n">
        <f aca="false">IF(OR(F181="",I181=""),"",F181-I181)</f>
        <v>-0.0780477556696497</v>
      </c>
      <c r="L181" s="30" t="n">
        <f aca="false">IF($A181="","",SUMIFS(raw_data!$H:$H,raw_data!$B:$B,BASE_YM,raw_data!$G:$G,$A181))</f>
        <v>7587530</v>
      </c>
      <c r="M181" s="30" t="n">
        <f aca="false">IF($A181="","",(SUMIFS(raw_data!$I:$I,raw_data!$B:$B,BASE_YM,raw_data!$G:$G,$A181)+SUMIFS(raw_data!$J:$J,raw_data!$B:$B,BASE_YM,raw_data!$G:$G,$A181)))</f>
        <v>7864567</v>
      </c>
      <c r="N181" s="31" t="n">
        <f aca="false">IF(N(L181)=0,"",M181/L181)</f>
        <v>1.03651214558624</v>
      </c>
      <c r="O181" s="30" t="n">
        <f aca="false">IF($A181="","",SUMIFS(raw_data!$H:$H,raw_data!$B:$B,BASE_YM_PY,raw_data!$G:$G,$A181))</f>
        <v>9272208</v>
      </c>
      <c r="P181" s="30" t="n">
        <f aca="false">IF($A181="","",(SUMIFS(raw_data!$I:$I,raw_data!$B:$B,BASE_YM_PY,raw_data!$G:$G,$A181)+SUMIFS(raw_data!$J:$J,raw_data!$B:$B,BASE_YM_PY,raw_data!$G:$G,$A181)))</f>
        <v>10228802</v>
      </c>
      <c r="Q181" s="31" t="n">
        <f aca="false">IF(N(O181)=0,"",P181/O181)</f>
        <v>1.10316787544024</v>
      </c>
      <c r="R181" s="32" t="n">
        <f aca="false">IF(N(O181)=0,"",L181/O181-1)</f>
        <v>-0.181691135487901</v>
      </c>
      <c r="S181" s="33" t="n">
        <f aca="false">IF(OR(N181="",Q181=""),"",N181-Q181)</f>
        <v>-0.0666557298539956</v>
      </c>
      <c r="T181" s="38" t="n">
        <f aca="false">IF(N(D181)&gt;0,RANK(D181,D$2:D$1001)+COUNTIF(D$2:D181,D181)-1,"")</f>
        <v>263</v>
      </c>
      <c r="U181" s="40" t="n">
        <f aca="false">IF(N(D181)&gt;0,IF(D181&gt;=LR_MIN_SHARE*SUM(D$2:D$1001),F181,-1),-1)</f>
        <v>0.851578406031345</v>
      </c>
      <c r="V181" s="38" t="n">
        <f aca="false">IF(U181&lt;0,"",RANK(U181,U$2:U$1001)+COUNTIF(U$2:U181,U181)-1)</f>
        <v>40</v>
      </c>
      <c r="W181" s="38" t="n">
        <f aca="false">IF(N(L181)&gt;0,RANK(L181,L$2:L$1001)+COUNTIF(L$2:L181,L181)-1,"")</f>
        <v>263</v>
      </c>
      <c r="X181" s="40" t="n">
        <f aca="false">IF(N(L181)&gt;0,IF(L181&gt;=LR_MIN_SHARE*SUM(L$2:L$1001),N181,-1),-1)</f>
        <v>1.03651214558624</v>
      </c>
      <c r="Y181" s="38" t="n">
        <f aca="false">IF(X181&lt;0,"",RANK(X181,X$2:X$1001)+COUNTIF(X$2:X181,X181)-1)</f>
        <v>37</v>
      </c>
      <c r="AA181" s="0" t="str">
        <f aca="false">IF($A181="","",IF(COUNTIF($B$2:$B181,$B181)=1,1,""))</f>
        <v/>
      </c>
      <c r="AB181" s="0" t="str">
        <f aca="false">IF(AA181=1,SUMIF($B$2:$B$1001,$B181,$D$2:$D$1001),"")</f>
        <v/>
      </c>
      <c r="AC181" s="0" t="str">
        <f aca="false">IF(AA181=1,RANK(AB181,$AB$2:$AB$1001)+COUNTIF($AB$2:$AB181,AB181)-1,"")</f>
        <v/>
      </c>
      <c r="AD181" s="38" t="n">
        <f aca="false">IF($A181="","",COUNTIF(raw_data!$G:$G,$A181))</f>
        <v>40</v>
      </c>
      <c r="AE181" s="38" t="n">
        <f aca="false">IF($A181="","",IF(COUNTIF($A$2:$A$1001,$A181)&gt;1,1,0))</f>
        <v>0</v>
      </c>
    </row>
    <row r="182" customFormat="false" ht="15" hidden="false" customHeight="false" outlineLevel="0" collapsed="false">
      <c r="A182" s="0" t="str">
        <f aca="false">IF(code_master!$A182="","",code_master!$A182)</f>
        <v>CV0181</v>
      </c>
      <c r="B182" s="0" t="str">
        <f aca="false">IF($A182="","",code_master!$C182&amp;"")</f>
        <v>실손의료</v>
      </c>
      <c r="C182" s="0" t="str">
        <f aca="false">IF($A182="","",code_master!$B182&amp;"")</f>
        <v>질병통원실손</v>
      </c>
      <c r="D182" s="30" t="n">
        <f aca="false">IF($A182="","",SUMIFS(raw_data!$H:$H,raw_data!$A:$A,"&gt;="&amp;UY_START,raw_data!$A:$A,"&lt;="&amp;BASE_YM,raw_data!$B:$B,"&lt;="&amp;BASE_YM,raw_data!$G:$G,$A182))</f>
        <v>7971685</v>
      </c>
      <c r="E182" s="30" t="n">
        <f aca="false">IF($A182="","",(SUMIFS(raw_data!$I:$I,raw_data!$A:$A,"&gt;="&amp;UY_START,raw_data!$A:$A,"&lt;="&amp;BASE_YM,raw_data!$B:$B,"&lt;="&amp;BASE_YM,raw_data!$G:$G,$A182)+SUMIFS(raw_data!$J:$J,raw_data!$A:$A,"&gt;="&amp;UY_START,raw_data!$A:$A,"&lt;="&amp;BASE_YM,raw_data!$B:$B,"&lt;="&amp;BASE_YM,raw_data!$G:$G,$A182)))</f>
        <v>8024316</v>
      </c>
      <c r="F182" s="31" t="n">
        <f aca="false">IF(N(D182)=0,"",E182/D182)</f>
        <v>1.00660224281316</v>
      </c>
      <c r="G182" s="30" t="n">
        <f aca="false">IF($A182="","",SUMIFS(raw_data!$H:$H,raw_data!$A:$A,"&gt;="&amp;UY_START_PY,raw_data!$A:$A,"&lt;="&amp;BASE_YM_PY,raw_data!$B:$B,"&lt;="&amp;BASE_YM_PY,raw_data!$G:$G,$A182))</f>
        <v>6815511</v>
      </c>
      <c r="H182" s="30" t="n">
        <f aca="false">IF($A182="","",(SUMIFS(raw_data!$I:$I,raw_data!$A:$A,"&gt;="&amp;UY_START_PY,raw_data!$A:$A,"&lt;="&amp;BASE_YM_PY,raw_data!$B:$B,"&lt;="&amp;BASE_YM_PY,raw_data!$G:$G,$A182)+SUMIFS(raw_data!$J:$J,raw_data!$A:$A,"&gt;="&amp;UY_START_PY,raw_data!$A:$A,"&lt;="&amp;BASE_YM_PY,raw_data!$B:$B,"&lt;="&amp;BASE_YM_PY,raw_data!$G:$G,$A182)))</f>
        <v>7267807</v>
      </c>
      <c r="I182" s="31" t="n">
        <f aca="false">IF(N(G182)=0,"",H182/G182)</f>
        <v>1.06636274228007</v>
      </c>
      <c r="J182" s="32" t="n">
        <f aca="false">IF(N(G182)=0,"",D182/G182-1)</f>
        <v>0.169638637513754</v>
      </c>
      <c r="K182" s="33" t="n">
        <f aca="false">IF(OR(F182="",I182=""),"",F182-I182)</f>
        <v>-0.0597604994669156</v>
      </c>
      <c r="L182" s="30" t="n">
        <f aca="false">IF($A182="","",SUMIFS(raw_data!$H:$H,raw_data!$B:$B,BASE_YM,raw_data!$G:$G,$A182))</f>
        <v>3340657</v>
      </c>
      <c r="M182" s="30" t="n">
        <f aca="false">IF($A182="","",(SUMIFS(raw_data!$I:$I,raw_data!$B:$B,BASE_YM,raw_data!$G:$G,$A182)+SUMIFS(raw_data!$J:$J,raw_data!$B:$B,BASE_YM,raw_data!$G:$G,$A182)))</f>
        <v>3323315</v>
      </c>
      <c r="N182" s="31" t="n">
        <f aca="false">IF(N(L182)=0,"",M182/L182)</f>
        <v>0.994808805573275</v>
      </c>
      <c r="O182" s="30" t="n">
        <f aca="false">IF($A182="","",SUMIFS(raw_data!$H:$H,raw_data!$B:$B,BASE_YM_PY,raw_data!$G:$G,$A182))</f>
        <v>2916681</v>
      </c>
      <c r="P182" s="30" t="n">
        <f aca="false">IF($A182="","",(SUMIFS(raw_data!$I:$I,raw_data!$B:$B,BASE_YM_PY,raw_data!$G:$G,$A182)+SUMIFS(raw_data!$J:$J,raw_data!$B:$B,BASE_YM_PY,raw_data!$G:$G,$A182)))</f>
        <v>3841536</v>
      </c>
      <c r="Q182" s="31" t="n">
        <f aca="false">IF(N(O182)=0,"",P182/O182)</f>
        <v>1.3170915845785</v>
      </c>
      <c r="R182" s="32" t="n">
        <f aca="false">IF(N(O182)=0,"",L182/O182-1)</f>
        <v>0.145362485647213</v>
      </c>
      <c r="S182" s="33" t="n">
        <f aca="false">IF(OR(N182="",Q182=""),"",N182-Q182)</f>
        <v>-0.322282779005224</v>
      </c>
      <c r="T182" s="38" t="n">
        <f aca="false">IF(N(D182)&gt;0,RANK(D182,D$2:D$1001)+COUNTIF(D$2:D182,D182)-1,"")</f>
        <v>409</v>
      </c>
      <c r="U182" s="38" t="n">
        <f aca="false">IF(N(D182)&gt;0,IF(D182&gt;=LR_MIN_SHARE*SUM(D$2:D$1001),F182,-1),-1)</f>
        <v>-1</v>
      </c>
      <c r="V182" s="0" t="str">
        <f aca="false">IF(U182&lt;0,"",RANK(U182,U$2:U$1001)+COUNTIF(U$2:U182,U182)-1)</f>
        <v/>
      </c>
      <c r="W182" s="38" t="n">
        <f aca="false">IF(N(L182)&gt;0,RANK(L182,L$2:L$1001)+COUNTIF(L$2:L182,L182)-1,"")</f>
        <v>405</v>
      </c>
      <c r="X182" s="38" t="n">
        <f aca="false">IF(N(L182)&gt;0,IF(L182&gt;=LR_MIN_SHARE*SUM(L$2:L$1001),N182,-1),-1)</f>
        <v>-1</v>
      </c>
      <c r="Y182" s="0" t="str">
        <f aca="false">IF(X182&lt;0,"",RANK(X182,X$2:X$1001)+COUNTIF(X$2:X182,X182)-1)</f>
        <v/>
      </c>
      <c r="AA182" s="0" t="str">
        <f aca="false">IF($A182="","",IF(COUNTIF($B$2:$B182,$B182)=1,1,""))</f>
        <v/>
      </c>
      <c r="AB182" s="0" t="str">
        <f aca="false">IF(AA182=1,SUMIF($B$2:$B$1001,$B182,$D$2:$D$1001),"")</f>
        <v/>
      </c>
      <c r="AC182" s="0" t="str">
        <f aca="false">IF(AA182=1,RANK(AB182,$AB$2:$AB$1001)+COUNTIF($AB$2:$AB182,AB182)-1,"")</f>
        <v/>
      </c>
      <c r="AD182" s="38" t="n">
        <f aca="false">IF($A182="","",COUNTIF(raw_data!$G:$G,$A182))</f>
        <v>40</v>
      </c>
      <c r="AE182" s="38" t="n">
        <f aca="false">IF($A182="","",IF(COUNTIF($A$2:$A$1001,$A182)&gt;1,1,0))</f>
        <v>0</v>
      </c>
    </row>
    <row r="183" customFormat="false" ht="15" hidden="false" customHeight="false" outlineLevel="0" collapsed="false">
      <c r="A183" s="0" t="str">
        <f aca="false">IF(code_master!$A183="","",code_master!$A183)</f>
        <v>CV0182</v>
      </c>
      <c r="B183" s="0" t="str">
        <f aca="false">IF($A183="","",code_master!$C183&amp;"")</f>
        <v>실손의료</v>
      </c>
      <c r="C183" s="0" t="str">
        <f aca="false">IF($A183="","",code_master!$B183&amp;"")</f>
        <v>질병입원실손(갱신형)</v>
      </c>
      <c r="D183" s="30" t="n">
        <f aca="false">IF($A183="","",SUMIFS(raw_data!$H:$H,raw_data!$A:$A,"&gt;="&amp;UY_START,raw_data!$A:$A,"&lt;="&amp;BASE_YM,raw_data!$B:$B,"&lt;="&amp;BASE_YM,raw_data!$G:$G,$A183))</f>
        <v>13715629</v>
      </c>
      <c r="E183" s="30" t="n">
        <f aca="false">IF($A183="","",(SUMIFS(raw_data!$I:$I,raw_data!$A:$A,"&gt;="&amp;UY_START,raw_data!$A:$A,"&lt;="&amp;BASE_YM,raw_data!$B:$B,"&lt;="&amp;BASE_YM,raw_data!$G:$G,$A183)+SUMIFS(raw_data!$J:$J,raw_data!$A:$A,"&gt;="&amp;UY_START,raw_data!$A:$A,"&lt;="&amp;BASE_YM,raw_data!$B:$B,"&lt;="&amp;BASE_YM,raw_data!$G:$G,$A183)))</f>
        <v>11769871</v>
      </c>
      <c r="F183" s="31" t="n">
        <f aca="false">IF(N(D183)=0,"",E183/D183)</f>
        <v>0.858135707811869</v>
      </c>
      <c r="G183" s="30" t="n">
        <f aca="false">IF($A183="","",SUMIFS(raw_data!$H:$H,raw_data!$A:$A,"&gt;="&amp;UY_START_PY,raw_data!$A:$A,"&lt;="&amp;BASE_YM_PY,raw_data!$B:$B,"&lt;="&amp;BASE_YM_PY,raw_data!$G:$G,$A183))</f>
        <v>18079687</v>
      </c>
      <c r="H183" s="30" t="n">
        <f aca="false">IF($A183="","",(SUMIFS(raw_data!$I:$I,raw_data!$A:$A,"&gt;="&amp;UY_START_PY,raw_data!$A:$A,"&lt;="&amp;BASE_YM_PY,raw_data!$B:$B,"&lt;="&amp;BASE_YM_PY,raw_data!$G:$G,$A183)+SUMIFS(raw_data!$J:$J,raw_data!$A:$A,"&gt;="&amp;UY_START_PY,raw_data!$A:$A,"&lt;="&amp;BASE_YM_PY,raw_data!$B:$B,"&lt;="&amp;BASE_YM_PY,raw_data!$G:$G,$A183)))</f>
        <v>16158595</v>
      </c>
      <c r="I183" s="31" t="n">
        <f aca="false">IF(N(G183)=0,"",H183/G183)</f>
        <v>0.893743071990129</v>
      </c>
      <c r="J183" s="32" t="n">
        <f aca="false">IF(N(G183)=0,"",D183/G183-1)</f>
        <v>-0.241379068122142</v>
      </c>
      <c r="K183" s="33" t="n">
        <f aca="false">IF(OR(F183="",I183=""),"",F183-I183)</f>
        <v>-0.0356073641782598</v>
      </c>
      <c r="L183" s="30" t="n">
        <f aca="false">IF($A183="","",SUMIFS(raw_data!$H:$H,raw_data!$B:$B,BASE_YM,raw_data!$G:$G,$A183))</f>
        <v>5431068</v>
      </c>
      <c r="M183" s="30" t="n">
        <f aca="false">IF($A183="","",(SUMIFS(raw_data!$I:$I,raw_data!$B:$B,BASE_YM,raw_data!$G:$G,$A183)+SUMIFS(raw_data!$J:$J,raw_data!$B:$B,BASE_YM,raw_data!$G:$G,$A183)))</f>
        <v>6183871</v>
      </c>
      <c r="N183" s="31" t="n">
        <f aca="false">IF(N(L183)=0,"",M183/L183)</f>
        <v>1.138610490607</v>
      </c>
      <c r="O183" s="30" t="n">
        <f aca="false">IF($A183="","",SUMIFS(raw_data!$H:$H,raw_data!$B:$B,BASE_YM_PY,raw_data!$G:$G,$A183))</f>
        <v>7090280</v>
      </c>
      <c r="P183" s="30" t="n">
        <f aca="false">IF($A183="","",(SUMIFS(raw_data!$I:$I,raw_data!$B:$B,BASE_YM_PY,raw_data!$G:$G,$A183)+SUMIFS(raw_data!$J:$J,raw_data!$B:$B,BASE_YM_PY,raw_data!$G:$G,$A183)))</f>
        <v>6941422</v>
      </c>
      <c r="Q183" s="31" t="n">
        <f aca="false">IF(N(O183)=0,"",P183/O183)</f>
        <v>0.97900534252526</v>
      </c>
      <c r="R183" s="32" t="n">
        <f aca="false">IF(N(O183)=0,"",L183/O183-1)</f>
        <v>-0.234012196979527</v>
      </c>
      <c r="S183" s="33" t="n">
        <f aca="false">IF(OR(N183="",Q183=""),"",N183-Q183)</f>
        <v>0.159605148081744</v>
      </c>
      <c r="T183" s="38" t="n">
        <f aca="false">IF(N(D183)&gt;0,RANK(D183,D$2:D$1001)+COUNTIF(D$2:D183,D183)-1,"")</f>
        <v>326</v>
      </c>
      <c r="U183" s="40" t="n">
        <f aca="false">IF(N(D183)&gt;0,IF(D183&gt;=LR_MIN_SHARE*SUM(D$2:D$1001),F183,-1),-1)</f>
        <v>0.858135707811869</v>
      </c>
      <c r="V183" s="38" t="n">
        <f aca="false">IF(U183&lt;0,"",RANK(U183,U$2:U$1001)+COUNTIF(U$2:U183,U183)-1)</f>
        <v>38</v>
      </c>
      <c r="W183" s="38" t="n">
        <f aca="false">IF(N(L183)&gt;0,RANK(L183,L$2:L$1001)+COUNTIF(L$2:L183,L183)-1,"")</f>
        <v>326</v>
      </c>
      <c r="X183" s="40" t="n">
        <f aca="false">IF(N(L183)&gt;0,IF(L183&gt;=LR_MIN_SHARE*SUM(L$2:L$1001),N183,-1),-1)</f>
        <v>1.138610490607</v>
      </c>
      <c r="Y183" s="38" t="n">
        <f aca="false">IF(X183&lt;0,"",RANK(X183,X$2:X$1001)+COUNTIF(X$2:X183,X183)-1)</f>
        <v>27</v>
      </c>
      <c r="AA183" s="0" t="str">
        <f aca="false">IF($A183="","",IF(COUNTIF($B$2:$B183,$B183)=1,1,""))</f>
        <v/>
      </c>
      <c r="AB183" s="0" t="str">
        <f aca="false">IF(AA183=1,SUMIF($B$2:$B$1001,$B183,$D$2:$D$1001),"")</f>
        <v/>
      </c>
      <c r="AC183" s="0" t="str">
        <f aca="false">IF(AA183=1,RANK(AB183,$AB$2:$AB$1001)+COUNTIF($AB$2:$AB183,AB183)-1,"")</f>
        <v/>
      </c>
      <c r="AD183" s="38" t="n">
        <f aca="false">IF($A183="","",COUNTIF(raw_data!$G:$G,$A183))</f>
        <v>40</v>
      </c>
      <c r="AE183" s="38" t="n">
        <f aca="false">IF($A183="","",IF(COUNTIF($A$2:$A$1001,$A183)&gt;1,1,0))</f>
        <v>0</v>
      </c>
    </row>
    <row r="184" customFormat="false" ht="15" hidden="false" customHeight="false" outlineLevel="0" collapsed="false">
      <c r="A184" s="0" t="str">
        <f aca="false">IF(code_master!$A184="","",code_master!$A184)</f>
        <v>CV0183</v>
      </c>
      <c r="B184" s="0" t="str">
        <f aca="false">IF($A184="","",code_master!$C184&amp;"")</f>
        <v>심장</v>
      </c>
      <c r="C184" s="0" t="str">
        <f aca="false">IF($A184="","",code_master!$B184&amp;"")</f>
        <v>허혈성심장질환진단비</v>
      </c>
      <c r="D184" s="30" t="n">
        <f aca="false">IF($A184="","",SUMIFS(raw_data!$H:$H,raw_data!$A:$A,"&gt;="&amp;UY_START,raw_data!$A:$A,"&lt;="&amp;BASE_YM,raw_data!$B:$B,"&lt;="&amp;BASE_YM,raw_data!$G:$G,$A184))</f>
        <v>45813692</v>
      </c>
      <c r="E184" s="30" t="n">
        <f aca="false">IF($A184="","",(SUMIFS(raw_data!$I:$I,raw_data!$A:$A,"&gt;="&amp;UY_START,raw_data!$A:$A,"&lt;="&amp;BASE_YM,raw_data!$B:$B,"&lt;="&amp;BASE_YM,raw_data!$G:$G,$A184)+SUMIFS(raw_data!$J:$J,raw_data!$A:$A,"&gt;="&amp;UY_START,raw_data!$A:$A,"&lt;="&amp;BASE_YM,raw_data!$B:$B,"&lt;="&amp;BASE_YM,raw_data!$G:$G,$A184)))</f>
        <v>13774982</v>
      </c>
      <c r="F184" s="31" t="n">
        <f aca="false">IF(N(D184)=0,"",E184/D184)</f>
        <v>0.30067391206978</v>
      </c>
      <c r="G184" s="30" t="n">
        <f aca="false">IF($A184="","",SUMIFS(raw_data!$H:$H,raw_data!$A:$A,"&gt;="&amp;UY_START_PY,raw_data!$A:$A,"&lt;="&amp;BASE_YM_PY,raw_data!$B:$B,"&lt;="&amp;BASE_YM_PY,raw_data!$G:$G,$A184))</f>
        <v>35624480</v>
      </c>
      <c r="H184" s="30" t="n">
        <f aca="false">IF($A184="","",(SUMIFS(raw_data!$I:$I,raw_data!$A:$A,"&gt;="&amp;UY_START_PY,raw_data!$A:$A,"&lt;="&amp;BASE_YM_PY,raw_data!$B:$B,"&lt;="&amp;BASE_YM_PY,raw_data!$G:$G,$A184)+SUMIFS(raw_data!$J:$J,raw_data!$A:$A,"&gt;="&amp;UY_START_PY,raw_data!$A:$A,"&lt;="&amp;BASE_YM_PY,raw_data!$B:$B,"&lt;="&amp;BASE_YM_PY,raw_data!$G:$G,$A184)))</f>
        <v>11413162</v>
      </c>
      <c r="I184" s="31" t="n">
        <f aca="false">IF(N(G184)=0,"",H184/G184)</f>
        <v>0.320374135987388</v>
      </c>
      <c r="J184" s="32" t="n">
        <f aca="false">IF(N(G184)=0,"",D184/G184-1)</f>
        <v>0.286017143267775</v>
      </c>
      <c r="K184" s="33" t="n">
        <f aca="false">IF(OR(F184="",I184=""),"",F184-I184)</f>
        <v>-0.0197002239176081</v>
      </c>
      <c r="L184" s="30" t="n">
        <f aca="false">IF($A184="","",SUMIFS(raw_data!$H:$H,raw_data!$B:$B,BASE_YM,raw_data!$G:$G,$A184))</f>
        <v>19899060</v>
      </c>
      <c r="M184" s="30" t="n">
        <f aca="false">IF($A184="","",(SUMIFS(raw_data!$I:$I,raw_data!$B:$B,BASE_YM,raw_data!$G:$G,$A184)+SUMIFS(raw_data!$J:$J,raw_data!$B:$B,BASE_YM,raw_data!$G:$G,$A184)))</f>
        <v>7204026</v>
      </c>
      <c r="N184" s="31" t="n">
        <f aca="false">IF(N(L184)=0,"",M184/L184)</f>
        <v>0.362028457625637</v>
      </c>
      <c r="O184" s="30" t="n">
        <f aca="false">IF($A184="","",SUMIFS(raw_data!$H:$H,raw_data!$B:$B,BASE_YM_PY,raw_data!$G:$G,$A184))</f>
        <v>14818820</v>
      </c>
      <c r="P184" s="30" t="n">
        <f aca="false">IF($A184="","",(SUMIFS(raw_data!$I:$I,raw_data!$B:$B,BASE_YM_PY,raw_data!$G:$G,$A184)+SUMIFS(raw_data!$J:$J,raw_data!$B:$B,BASE_YM_PY,raw_data!$G:$G,$A184)))</f>
        <v>5252035</v>
      </c>
      <c r="Q184" s="31" t="n">
        <f aca="false">IF(N(O184)=0,"",P184/O184)</f>
        <v>0.354416545986792</v>
      </c>
      <c r="R184" s="32" t="n">
        <f aca="false">IF(N(O184)=0,"",L184/O184-1)</f>
        <v>0.342823517662</v>
      </c>
      <c r="S184" s="33" t="n">
        <f aca="false">IF(OR(N184="",Q184=""),"",N184-Q184)</f>
        <v>0.00761191163884412</v>
      </c>
      <c r="T184" s="38" t="n">
        <f aca="false">IF(N(D184)&gt;0,RANK(D184,D$2:D$1001)+COUNTIF(D$2:D184,D184)-1,"")</f>
        <v>123</v>
      </c>
      <c r="U184" s="40" t="n">
        <f aca="false">IF(N(D184)&gt;0,IF(D184&gt;=LR_MIN_SHARE*SUM(D$2:D$1001),F184,-1),-1)</f>
        <v>0.30067391206978</v>
      </c>
      <c r="V184" s="38" t="n">
        <f aca="false">IF(U184&lt;0,"",RANK(U184,U$2:U$1001)+COUNTIF(U$2:U184,U184)-1)</f>
        <v>355</v>
      </c>
      <c r="W184" s="38" t="n">
        <f aca="false">IF(N(L184)&gt;0,RANK(L184,L$2:L$1001)+COUNTIF(L$2:L184,L184)-1,"")</f>
        <v>110</v>
      </c>
      <c r="X184" s="40" t="n">
        <f aca="false">IF(N(L184)&gt;0,IF(L184&gt;=LR_MIN_SHARE*SUM(L$2:L$1001),N184,-1),-1)</f>
        <v>0.362028457625637</v>
      </c>
      <c r="Y184" s="38" t="n">
        <f aca="false">IF(X184&lt;0,"",RANK(X184,X$2:X$1001)+COUNTIF(X$2:X184,X184)-1)</f>
        <v>348</v>
      </c>
      <c r="AA184" s="0" t="str">
        <f aca="false">IF($A184="","",IF(COUNTIF($B$2:$B184,$B184)=1,1,""))</f>
        <v/>
      </c>
      <c r="AB184" s="0" t="str">
        <f aca="false">IF(AA184=1,SUMIF($B$2:$B$1001,$B184,$D$2:$D$1001),"")</f>
        <v/>
      </c>
      <c r="AC184" s="0" t="str">
        <f aca="false">IF(AA184=1,RANK(AB184,$AB$2:$AB$1001)+COUNTIF($AB$2:$AB184,AB184)-1,"")</f>
        <v/>
      </c>
      <c r="AD184" s="38" t="n">
        <f aca="false">IF($A184="","",COUNTIF(raw_data!$G:$G,$A184))</f>
        <v>40</v>
      </c>
      <c r="AE184" s="38" t="n">
        <f aca="false">IF($A184="","",IF(COUNTIF($A$2:$A$1001,$A184)&gt;1,1,0))</f>
        <v>0</v>
      </c>
    </row>
    <row r="185" customFormat="false" ht="15" hidden="false" customHeight="false" outlineLevel="0" collapsed="false">
      <c r="A185" s="0" t="str">
        <f aca="false">IF(code_master!$A185="","",code_master!$A185)</f>
        <v>CV0184</v>
      </c>
      <c r="B185" s="0" t="str">
        <f aca="false">IF($A185="","",code_master!$C185&amp;"")</f>
        <v>암</v>
      </c>
      <c r="C185" s="0" t="str">
        <f aca="false">IF($A185="","",code_master!$B185&amp;"")</f>
        <v>암직접치료비(비갱신형)</v>
      </c>
      <c r="D185" s="30" t="n">
        <f aca="false">IF($A185="","",SUMIFS(raw_data!$H:$H,raw_data!$A:$A,"&gt;="&amp;UY_START,raw_data!$A:$A,"&lt;="&amp;BASE_YM,raw_data!$B:$B,"&lt;="&amp;BASE_YM,raw_data!$G:$G,$A185))</f>
        <v>41648087</v>
      </c>
      <c r="E185" s="30" t="n">
        <f aca="false">IF($A185="","",(SUMIFS(raw_data!$I:$I,raw_data!$A:$A,"&gt;="&amp;UY_START,raw_data!$A:$A,"&lt;="&amp;BASE_YM,raw_data!$B:$B,"&lt;="&amp;BASE_YM,raw_data!$G:$G,$A185)+SUMIFS(raw_data!$J:$J,raw_data!$A:$A,"&gt;="&amp;UY_START,raw_data!$A:$A,"&lt;="&amp;BASE_YM,raw_data!$B:$B,"&lt;="&amp;BASE_YM,raw_data!$G:$G,$A185)))</f>
        <v>14612955</v>
      </c>
      <c r="F185" s="31" t="n">
        <f aca="false">IF(N(D185)=0,"",E185/D185)</f>
        <v>0.350867375973355</v>
      </c>
      <c r="G185" s="30" t="n">
        <f aca="false">IF($A185="","",SUMIFS(raw_data!$H:$H,raw_data!$A:$A,"&gt;="&amp;UY_START_PY,raw_data!$A:$A,"&lt;="&amp;BASE_YM_PY,raw_data!$B:$B,"&lt;="&amp;BASE_YM_PY,raw_data!$G:$G,$A185))</f>
        <v>34624536</v>
      </c>
      <c r="H185" s="30" t="n">
        <f aca="false">IF($A185="","",(SUMIFS(raw_data!$I:$I,raw_data!$A:$A,"&gt;="&amp;UY_START_PY,raw_data!$A:$A,"&lt;="&amp;BASE_YM_PY,raw_data!$B:$B,"&lt;="&amp;BASE_YM_PY,raw_data!$G:$G,$A185)+SUMIFS(raw_data!$J:$J,raw_data!$A:$A,"&gt;="&amp;UY_START_PY,raw_data!$A:$A,"&lt;="&amp;BASE_YM_PY,raw_data!$B:$B,"&lt;="&amp;BASE_YM_PY,raw_data!$G:$G,$A185)))</f>
        <v>15632778</v>
      </c>
      <c r="I185" s="31" t="n">
        <f aca="false">IF(N(G185)=0,"",H185/G185)</f>
        <v>0.451494223633784</v>
      </c>
      <c r="J185" s="32" t="n">
        <f aca="false">IF(N(G185)=0,"",D185/G185-1)</f>
        <v>0.202848956589628</v>
      </c>
      <c r="K185" s="33" t="n">
        <f aca="false">IF(OR(F185="",I185=""),"",F185-I185)</f>
        <v>-0.100626847660429</v>
      </c>
      <c r="L185" s="30" t="n">
        <f aca="false">IF($A185="","",SUMIFS(raw_data!$H:$H,raw_data!$B:$B,BASE_YM,raw_data!$G:$G,$A185))</f>
        <v>16328194</v>
      </c>
      <c r="M185" s="30" t="n">
        <f aca="false">IF($A185="","",(SUMIFS(raw_data!$I:$I,raw_data!$B:$B,BASE_YM,raw_data!$G:$G,$A185)+SUMIFS(raw_data!$J:$J,raw_data!$B:$B,BASE_YM,raw_data!$G:$G,$A185)))</f>
        <v>7028762</v>
      </c>
      <c r="N185" s="31" t="n">
        <f aca="false">IF(N(L185)=0,"",M185/L185)</f>
        <v>0.430467815362801</v>
      </c>
      <c r="O185" s="30" t="n">
        <f aca="false">IF($A185="","",SUMIFS(raw_data!$H:$H,raw_data!$B:$B,BASE_YM_PY,raw_data!$G:$G,$A185))</f>
        <v>13668762</v>
      </c>
      <c r="P185" s="30" t="n">
        <f aca="false">IF($A185="","",(SUMIFS(raw_data!$I:$I,raw_data!$B:$B,BASE_YM_PY,raw_data!$G:$G,$A185)+SUMIFS(raw_data!$J:$J,raw_data!$B:$B,BASE_YM_PY,raw_data!$G:$G,$A185)))</f>
        <v>7509599</v>
      </c>
      <c r="Q185" s="31" t="n">
        <f aca="false">IF(N(O185)=0,"",P185/O185)</f>
        <v>0.549398621469889</v>
      </c>
      <c r="R185" s="32" t="n">
        <f aca="false">IF(N(O185)=0,"",L185/O185-1)</f>
        <v>0.194562755573621</v>
      </c>
      <c r="S185" s="33" t="n">
        <f aca="false">IF(OR(N185="",Q185=""),"",N185-Q185)</f>
        <v>-0.118930806107088</v>
      </c>
      <c r="T185" s="38" t="n">
        <f aca="false">IF(N(D185)&gt;0,RANK(D185,D$2:D$1001)+COUNTIF(D$2:D185,D185)-1,"")</f>
        <v>138</v>
      </c>
      <c r="U185" s="40" t="n">
        <f aca="false">IF(N(D185)&gt;0,IF(D185&gt;=LR_MIN_SHARE*SUM(D$2:D$1001),F185,-1),-1)</f>
        <v>0.350867375973355</v>
      </c>
      <c r="V185" s="38" t="n">
        <f aca="false">IF(U185&lt;0,"",RANK(U185,U$2:U$1001)+COUNTIF(U$2:U185,U185)-1)</f>
        <v>323</v>
      </c>
      <c r="W185" s="38" t="n">
        <f aca="false">IF(N(L185)&gt;0,RANK(L185,L$2:L$1001)+COUNTIF(L$2:L185,L185)-1,"")</f>
        <v>145</v>
      </c>
      <c r="X185" s="40" t="n">
        <f aca="false">IF(N(L185)&gt;0,IF(L185&gt;=LR_MIN_SHARE*SUM(L$2:L$1001),N185,-1),-1)</f>
        <v>0.430467815362801</v>
      </c>
      <c r="Y185" s="38" t="n">
        <f aca="false">IF(X185&lt;0,"",RANK(X185,X$2:X$1001)+COUNTIF(X$2:X185,X185)-1)</f>
        <v>310</v>
      </c>
      <c r="AA185" s="0" t="str">
        <f aca="false">IF($A185="","",IF(COUNTIF($B$2:$B185,$B185)=1,1,""))</f>
        <v/>
      </c>
      <c r="AB185" s="0" t="str">
        <f aca="false">IF(AA185=1,SUMIF($B$2:$B$1001,$B185,$D$2:$D$1001),"")</f>
        <v/>
      </c>
      <c r="AC185" s="0" t="str">
        <f aca="false">IF(AA185=1,RANK(AB185,$AB$2:$AB$1001)+COUNTIF($AB$2:$AB185,AB185)-1,"")</f>
        <v/>
      </c>
      <c r="AD185" s="38" t="n">
        <f aca="false">IF($A185="","",COUNTIF(raw_data!$G:$G,$A185))</f>
        <v>40</v>
      </c>
      <c r="AE185" s="38" t="n">
        <f aca="false">IF($A185="","",IF(COUNTIF($A$2:$A$1001,$A185)&gt;1,1,0))</f>
        <v>0</v>
      </c>
    </row>
    <row r="186" customFormat="false" ht="15" hidden="false" customHeight="false" outlineLevel="0" collapsed="false">
      <c r="A186" s="0" t="str">
        <f aca="false">IF(code_master!$A186="","",code_master!$A186)</f>
        <v>CV0185</v>
      </c>
      <c r="B186" s="0" t="str">
        <f aca="false">IF($A186="","",code_master!$C186&amp;"")</f>
        <v>상해</v>
      </c>
      <c r="C186" s="0" t="str">
        <f aca="false">IF($A186="","",code_master!$B186&amp;"")</f>
        <v>골절진단비(간편)</v>
      </c>
      <c r="D186" s="30" t="n">
        <f aca="false">IF($A186="","",SUMIFS(raw_data!$H:$H,raw_data!$A:$A,"&gt;="&amp;UY_START,raw_data!$A:$A,"&lt;="&amp;BASE_YM,raw_data!$B:$B,"&lt;="&amp;BASE_YM,raw_data!$G:$G,$A186))</f>
        <v>142957459</v>
      </c>
      <c r="E186" s="30" t="n">
        <f aca="false">IF($A186="","",(SUMIFS(raw_data!$I:$I,raw_data!$A:$A,"&gt;="&amp;UY_START,raw_data!$A:$A,"&lt;="&amp;BASE_YM,raw_data!$B:$B,"&lt;="&amp;BASE_YM,raw_data!$G:$G,$A186)+SUMIFS(raw_data!$J:$J,raw_data!$A:$A,"&gt;="&amp;UY_START,raw_data!$A:$A,"&lt;="&amp;BASE_YM,raw_data!$B:$B,"&lt;="&amp;BASE_YM,raw_data!$G:$G,$A186)))</f>
        <v>130509635</v>
      </c>
      <c r="F186" s="31" t="n">
        <f aca="false">IF(N(D186)=0,"",E186/D186)</f>
        <v>0.912926376230568</v>
      </c>
      <c r="G186" s="30" t="n">
        <f aca="false">IF($A186="","",SUMIFS(raw_data!$H:$H,raw_data!$A:$A,"&gt;="&amp;UY_START_PY,raw_data!$A:$A,"&lt;="&amp;BASE_YM_PY,raw_data!$B:$B,"&lt;="&amp;BASE_YM_PY,raw_data!$G:$G,$A186))</f>
        <v>111130129</v>
      </c>
      <c r="H186" s="30" t="n">
        <f aca="false">IF($A186="","",(SUMIFS(raw_data!$I:$I,raw_data!$A:$A,"&gt;="&amp;UY_START_PY,raw_data!$A:$A,"&lt;="&amp;BASE_YM_PY,raw_data!$B:$B,"&lt;="&amp;BASE_YM_PY,raw_data!$G:$G,$A186)+SUMIFS(raw_data!$J:$J,raw_data!$A:$A,"&gt;="&amp;UY_START_PY,raw_data!$A:$A,"&lt;="&amp;BASE_YM_PY,raw_data!$B:$B,"&lt;="&amp;BASE_YM_PY,raw_data!$G:$G,$A186)))</f>
        <v>94004105</v>
      </c>
      <c r="I186" s="31" t="n">
        <f aca="false">IF(N(G186)=0,"",H186/G186)</f>
        <v>0.845892161251788</v>
      </c>
      <c r="J186" s="32" t="n">
        <f aca="false">IF(N(G186)=0,"",D186/G186-1)</f>
        <v>0.286396950011639</v>
      </c>
      <c r="K186" s="33" t="n">
        <f aca="false">IF(OR(F186="",I186=""),"",F186-I186)</f>
        <v>0.06703421497878</v>
      </c>
      <c r="L186" s="30" t="n">
        <f aca="false">IF($A186="","",SUMIFS(raw_data!$H:$H,raw_data!$B:$B,BASE_YM,raw_data!$G:$G,$A186))</f>
        <v>60923721</v>
      </c>
      <c r="M186" s="30" t="n">
        <f aca="false">IF($A186="","",(SUMIFS(raw_data!$I:$I,raw_data!$B:$B,BASE_YM,raw_data!$G:$G,$A186)+SUMIFS(raw_data!$J:$J,raw_data!$B:$B,BASE_YM,raw_data!$G:$G,$A186)))</f>
        <v>58866762</v>
      </c>
      <c r="N186" s="31" t="n">
        <f aca="false">IF(N(L186)=0,"",M186/L186)</f>
        <v>0.966237141030831</v>
      </c>
      <c r="O186" s="30" t="n">
        <f aca="false">IF($A186="","",SUMIFS(raw_data!$H:$H,raw_data!$B:$B,BASE_YM_PY,raw_data!$G:$G,$A186))</f>
        <v>44898571</v>
      </c>
      <c r="P186" s="30" t="n">
        <f aca="false">IF($A186="","",(SUMIFS(raw_data!$I:$I,raw_data!$B:$B,BASE_YM_PY,raw_data!$G:$G,$A186)+SUMIFS(raw_data!$J:$J,raw_data!$B:$B,BASE_YM_PY,raw_data!$G:$G,$A186)))</f>
        <v>45496877</v>
      </c>
      <c r="Q186" s="31" t="n">
        <f aca="false">IF(N(O186)=0,"",P186/O186)</f>
        <v>1.01332572477641</v>
      </c>
      <c r="R186" s="32" t="n">
        <f aca="false">IF(N(O186)=0,"",L186/O186-1)</f>
        <v>0.356918931785156</v>
      </c>
      <c r="S186" s="33" t="n">
        <f aca="false">IF(OR(N186="",Q186=""),"",N186-Q186)</f>
        <v>-0.0470885837455766</v>
      </c>
      <c r="T186" s="38" t="n">
        <f aca="false">IF(N(D186)&gt;0,RANK(D186,D$2:D$1001)+COUNTIF(D$2:D186,D186)-1,"")</f>
        <v>28</v>
      </c>
      <c r="U186" s="40" t="n">
        <f aca="false">IF(N(D186)&gt;0,IF(D186&gt;=LR_MIN_SHARE*SUM(D$2:D$1001),F186,-1),-1)</f>
        <v>0.912926376230568</v>
      </c>
      <c r="V186" s="38" t="n">
        <f aca="false">IF(U186&lt;0,"",RANK(U186,U$2:U$1001)+COUNTIF(U$2:U186,U186)-1)</f>
        <v>31</v>
      </c>
      <c r="W186" s="38" t="n">
        <f aca="false">IF(N(L186)&gt;0,RANK(L186,L$2:L$1001)+COUNTIF(L$2:L186,L186)-1,"")</f>
        <v>25</v>
      </c>
      <c r="X186" s="40" t="n">
        <f aca="false">IF(N(L186)&gt;0,IF(L186&gt;=LR_MIN_SHARE*SUM(L$2:L$1001),N186,-1),-1)</f>
        <v>0.966237141030831</v>
      </c>
      <c r="Y186" s="38" t="n">
        <f aca="false">IF(X186&lt;0,"",RANK(X186,X$2:X$1001)+COUNTIF(X$2:X186,X186)-1)</f>
        <v>52</v>
      </c>
      <c r="AA186" s="0" t="str">
        <f aca="false">IF($A186="","",IF(COUNTIF($B$2:$B186,$B186)=1,1,""))</f>
        <v/>
      </c>
      <c r="AB186" s="0" t="str">
        <f aca="false">IF(AA186=1,SUMIF($B$2:$B$1001,$B186,$D$2:$D$1001),"")</f>
        <v/>
      </c>
      <c r="AC186" s="0" t="str">
        <f aca="false">IF(AA186=1,RANK(AB186,$AB$2:$AB$1001)+COUNTIF($AB$2:$AB186,AB186)-1,"")</f>
        <v/>
      </c>
      <c r="AD186" s="38" t="n">
        <f aca="false">IF($A186="","",COUNTIF(raw_data!$G:$G,$A186))</f>
        <v>40</v>
      </c>
      <c r="AE186" s="38" t="n">
        <f aca="false">IF($A186="","",IF(COUNTIF($A$2:$A$1001,$A186)&gt;1,1,0))</f>
        <v>0</v>
      </c>
    </row>
    <row r="187" customFormat="false" ht="15" hidden="false" customHeight="false" outlineLevel="0" collapsed="false">
      <c r="A187" s="0" t="str">
        <f aca="false">IF(code_master!$A187="","",code_master!$A187)</f>
        <v>CV0186</v>
      </c>
      <c r="B187" s="0" t="str">
        <f aca="false">IF($A187="","",code_master!$C187&amp;"")</f>
        <v>수술</v>
      </c>
      <c r="C187" s="0" t="str">
        <f aca="false">IF($A187="","",code_master!$B187&amp;"")</f>
        <v>특정질병수술비(갱신형)</v>
      </c>
      <c r="D187" s="30" t="n">
        <f aca="false">IF($A187="","",SUMIFS(raw_data!$H:$H,raw_data!$A:$A,"&gt;="&amp;UY_START,raw_data!$A:$A,"&lt;="&amp;BASE_YM,raw_data!$B:$B,"&lt;="&amp;BASE_YM,raw_data!$G:$G,$A187))</f>
        <v>75424027</v>
      </c>
      <c r="E187" s="30" t="n">
        <f aca="false">IF($A187="","",(SUMIFS(raw_data!$I:$I,raw_data!$A:$A,"&gt;="&amp;UY_START,raw_data!$A:$A,"&lt;="&amp;BASE_YM,raw_data!$B:$B,"&lt;="&amp;BASE_YM,raw_data!$G:$G,$A187)+SUMIFS(raw_data!$J:$J,raw_data!$A:$A,"&gt;="&amp;UY_START,raw_data!$A:$A,"&lt;="&amp;BASE_YM,raw_data!$B:$B,"&lt;="&amp;BASE_YM,raw_data!$G:$G,$A187)))</f>
        <v>62036452</v>
      </c>
      <c r="F187" s="31" t="n">
        <f aca="false">IF(N(D187)=0,"",E187/D187)</f>
        <v>0.822502516340052</v>
      </c>
      <c r="G187" s="30" t="n">
        <f aca="false">IF($A187="","",SUMIFS(raw_data!$H:$H,raw_data!$A:$A,"&gt;="&amp;UY_START_PY,raw_data!$A:$A,"&lt;="&amp;BASE_YM_PY,raw_data!$B:$B,"&lt;="&amp;BASE_YM_PY,raw_data!$G:$G,$A187))</f>
        <v>84729389</v>
      </c>
      <c r="H187" s="30" t="n">
        <f aca="false">IF($A187="","",(SUMIFS(raw_data!$I:$I,raw_data!$A:$A,"&gt;="&amp;UY_START_PY,raw_data!$A:$A,"&lt;="&amp;BASE_YM_PY,raw_data!$B:$B,"&lt;="&amp;BASE_YM_PY,raw_data!$G:$G,$A187)+SUMIFS(raw_data!$J:$J,raw_data!$A:$A,"&gt;="&amp;UY_START_PY,raw_data!$A:$A,"&lt;="&amp;BASE_YM_PY,raw_data!$B:$B,"&lt;="&amp;BASE_YM_PY,raw_data!$G:$G,$A187)))</f>
        <v>68206657</v>
      </c>
      <c r="I187" s="31" t="n">
        <f aca="false">IF(N(G187)=0,"",H187/G187)</f>
        <v>0.804994085346231</v>
      </c>
      <c r="J187" s="32" t="n">
        <f aca="false">IF(N(G187)=0,"",D187/G187-1)</f>
        <v>-0.109824490767896</v>
      </c>
      <c r="K187" s="33" t="n">
        <f aca="false">IF(OR(F187="",I187=""),"",F187-I187)</f>
        <v>0.0175084309938207</v>
      </c>
      <c r="L187" s="30" t="n">
        <f aca="false">IF($A187="","",SUMIFS(raw_data!$H:$H,raw_data!$B:$B,BASE_YM,raw_data!$G:$G,$A187))</f>
        <v>30588771</v>
      </c>
      <c r="M187" s="30" t="n">
        <f aca="false">IF($A187="","",(SUMIFS(raw_data!$I:$I,raw_data!$B:$B,BASE_YM,raw_data!$G:$G,$A187)+SUMIFS(raw_data!$J:$J,raw_data!$B:$B,BASE_YM,raw_data!$G:$G,$A187)))</f>
        <v>32135022</v>
      </c>
      <c r="N187" s="31" t="n">
        <f aca="false">IF(N(L187)=0,"",M187/L187)</f>
        <v>1.05054962816257</v>
      </c>
      <c r="O187" s="30" t="n">
        <f aca="false">IF($A187="","",SUMIFS(raw_data!$H:$H,raw_data!$B:$B,BASE_YM_PY,raw_data!$G:$G,$A187))</f>
        <v>32299739</v>
      </c>
      <c r="P187" s="30" t="n">
        <f aca="false">IF($A187="","",(SUMIFS(raw_data!$I:$I,raw_data!$B:$B,BASE_YM_PY,raw_data!$G:$G,$A187)+SUMIFS(raw_data!$J:$J,raw_data!$B:$B,BASE_YM_PY,raw_data!$G:$G,$A187)))</f>
        <v>28979789</v>
      </c>
      <c r="Q187" s="31" t="n">
        <f aca="false">IF(N(O187)=0,"",P187/O187)</f>
        <v>0.897214339719587</v>
      </c>
      <c r="R187" s="32" t="n">
        <f aca="false">IF(N(O187)=0,"",L187/O187-1)</f>
        <v>-0.05297157354739</v>
      </c>
      <c r="S187" s="33" t="n">
        <f aca="false">IF(OR(N187="",Q187=""),"",N187-Q187)</f>
        <v>0.153335288442983</v>
      </c>
      <c r="T187" s="38" t="n">
        <f aca="false">IF(N(D187)&gt;0,RANK(D187,D$2:D$1001)+COUNTIF(D$2:D187,D187)-1,"")</f>
        <v>71</v>
      </c>
      <c r="U187" s="40" t="n">
        <f aca="false">IF(N(D187)&gt;0,IF(D187&gt;=LR_MIN_SHARE*SUM(D$2:D$1001),F187,-1),-1)</f>
        <v>0.822502516340052</v>
      </c>
      <c r="V187" s="38" t="n">
        <f aca="false">IF(U187&lt;0,"",RANK(U187,U$2:U$1001)+COUNTIF(U$2:U187,U187)-1)</f>
        <v>51</v>
      </c>
      <c r="W187" s="38" t="n">
        <f aca="false">IF(N(L187)&gt;0,RANK(L187,L$2:L$1001)+COUNTIF(L$2:L187,L187)-1,"")</f>
        <v>73</v>
      </c>
      <c r="X187" s="40" t="n">
        <f aca="false">IF(N(L187)&gt;0,IF(L187&gt;=LR_MIN_SHARE*SUM(L$2:L$1001),N187,-1),-1)</f>
        <v>1.05054962816257</v>
      </c>
      <c r="Y187" s="38" t="n">
        <f aca="false">IF(X187&lt;0,"",RANK(X187,X$2:X$1001)+COUNTIF(X$2:X187,X187)-1)</f>
        <v>35</v>
      </c>
      <c r="AA187" s="0" t="str">
        <f aca="false">IF($A187="","",IF(COUNTIF($B$2:$B187,$B187)=1,1,""))</f>
        <v/>
      </c>
      <c r="AB187" s="0" t="str">
        <f aca="false">IF(AA187=1,SUMIF($B$2:$B$1001,$B187,$D$2:$D$1001),"")</f>
        <v/>
      </c>
      <c r="AC187" s="0" t="str">
        <f aca="false">IF(AA187=1,RANK(AB187,$AB$2:$AB$1001)+COUNTIF($AB$2:$AB187,AB187)-1,"")</f>
        <v/>
      </c>
      <c r="AD187" s="38" t="n">
        <f aca="false">IF($A187="","",COUNTIF(raw_data!$G:$G,$A187))</f>
        <v>40</v>
      </c>
      <c r="AE187" s="38" t="n">
        <f aca="false">IF($A187="","",IF(COUNTIF($A$2:$A$1001,$A187)&gt;1,1,0))</f>
        <v>0</v>
      </c>
    </row>
    <row r="188" customFormat="false" ht="15" hidden="false" customHeight="false" outlineLevel="0" collapsed="false">
      <c r="A188" s="0" t="str">
        <f aca="false">IF(code_master!$A188="","",code_master!$A188)</f>
        <v>CV0187</v>
      </c>
      <c r="B188" s="0" t="str">
        <f aca="false">IF($A188="","",code_master!$C188&amp;"")</f>
        <v>암</v>
      </c>
      <c r="C188" s="0" t="str">
        <f aca="false">IF($A188="","",code_master!$B188&amp;"")</f>
        <v>암진단비</v>
      </c>
      <c r="D188" s="30" t="n">
        <f aca="false">IF($A188="","",SUMIFS(raw_data!$H:$H,raw_data!$A:$A,"&gt;="&amp;UY_START,raw_data!$A:$A,"&lt;="&amp;BASE_YM,raw_data!$B:$B,"&lt;="&amp;BASE_YM,raw_data!$G:$G,$A188))</f>
        <v>4488747</v>
      </c>
      <c r="E188" s="30" t="n">
        <f aca="false">IF($A188="","",(SUMIFS(raw_data!$I:$I,raw_data!$A:$A,"&gt;="&amp;UY_START,raw_data!$A:$A,"&lt;="&amp;BASE_YM,raw_data!$B:$B,"&lt;="&amp;BASE_YM,raw_data!$G:$G,$A188)+SUMIFS(raw_data!$J:$J,raw_data!$A:$A,"&gt;="&amp;UY_START,raw_data!$A:$A,"&lt;="&amp;BASE_YM,raw_data!$B:$B,"&lt;="&amp;BASE_YM,raw_data!$G:$G,$A188)))</f>
        <v>3540230</v>
      </c>
      <c r="F188" s="31" t="n">
        <f aca="false">IF(N(D188)=0,"",E188/D188)</f>
        <v>0.788690028642737</v>
      </c>
      <c r="G188" s="30" t="n">
        <f aca="false">IF($A188="","",SUMIFS(raw_data!$H:$H,raw_data!$A:$A,"&gt;="&amp;UY_START_PY,raw_data!$A:$A,"&lt;="&amp;BASE_YM_PY,raw_data!$B:$B,"&lt;="&amp;BASE_YM_PY,raw_data!$G:$G,$A188))</f>
        <v>5424335</v>
      </c>
      <c r="H188" s="30" t="n">
        <f aca="false">IF($A188="","",(SUMIFS(raw_data!$I:$I,raw_data!$A:$A,"&gt;="&amp;UY_START_PY,raw_data!$A:$A,"&lt;="&amp;BASE_YM_PY,raw_data!$B:$B,"&lt;="&amp;BASE_YM_PY,raw_data!$G:$G,$A188)+SUMIFS(raw_data!$J:$J,raw_data!$A:$A,"&gt;="&amp;UY_START_PY,raw_data!$A:$A,"&lt;="&amp;BASE_YM_PY,raw_data!$B:$B,"&lt;="&amp;BASE_YM_PY,raw_data!$G:$G,$A188)))</f>
        <v>3983511</v>
      </c>
      <c r="I188" s="31" t="n">
        <f aca="false">IF(N(G188)=0,"",H188/G188)</f>
        <v>0.734377762435395</v>
      </c>
      <c r="J188" s="32" t="n">
        <f aca="false">IF(N(G188)=0,"",D188/G188-1)</f>
        <v>-0.172479760191802</v>
      </c>
      <c r="K188" s="33" t="n">
        <f aca="false">IF(OR(F188="",I188=""),"",F188-I188)</f>
        <v>0.0543122662073418</v>
      </c>
      <c r="L188" s="30" t="n">
        <f aca="false">IF($A188="","",SUMIFS(raw_data!$H:$H,raw_data!$B:$B,BASE_YM,raw_data!$G:$G,$A188))</f>
        <v>1723030</v>
      </c>
      <c r="M188" s="30" t="n">
        <f aca="false">IF($A188="","",(SUMIFS(raw_data!$I:$I,raw_data!$B:$B,BASE_YM,raw_data!$G:$G,$A188)+SUMIFS(raw_data!$J:$J,raw_data!$B:$B,BASE_YM,raw_data!$G:$G,$A188)))</f>
        <v>1597782</v>
      </c>
      <c r="N188" s="31" t="n">
        <f aca="false">IF(N(L188)=0,"",M188/L188)</f>
        <v>0.927309449051961</v>
      </c>
      <c r="O188" s="30" t="n">
        <f aca="false">IF($A188="","",SUMIFS(raw_data!$H:$H,raw_data!$B:$B,BASE_YM_PY,raw_data!$G:$G,$A188))</f>
        <v>2078491</v>
      </c>
      <c r="P188" s="30" t="n">
        <f aca="false">IF($A188="","",(SUMIFS(raw_data!$I:$I,raw_data!$B:$B,BASE_YM_PY,raw_data!$G:$G,$A188)+SUMIFS(raw_data!$J:$J,raw_data!$B:$B,BASE_YM_PY,raw_data!$G:$G,$A188)))</f>
        <v>1989317</v>
      </c>
      <c r="Q188" s="31" t="n">
        <f aca="false">IF(N(O188)=0,"",P188/O188)</f>
        <v>0.957096759139202</v>
      </c>
      <c r="R188" s="32" t="n">
        <f aca="false">IF(N(O188)=0,"",L188/O188-1)</f>
        <v>-0.171018782376253</v>
      </c>
      <c r="S188" s="33" t="n">
        <f aca="false">IF(OR(N188="",Q188=""),"",N188-Q188)</f>
        <v>-0.0297873100872417</v>
      </c>
      <c r="T188" s="38" t="n">
        <f aca="false">IF(N(D188)&gt;0,RANK(D188,D$2:D$1001)+COUNTIF(D$2:D188,D188)-1,"")</f>
        <v>467</v>
      </c>
      <c r="U188" s="38" t="n">
        <f aca="false">IF(N(D188)&gt;0,IF(D188&gt;=LR_MIN_SHARE*SUM(D$2:D$1001),F188,-1),-1)</f>
        <v>-1</v>
      </c>
      <c r="V188" s="0" t="str">
        <f aca="false">IF(U188&lt;0,"",RANK(U188,U$2:U$1001)+COUNTIF(U$2:U188,U188)-1)</f>
        <v/>
      </c>
      <c r="W188" s="38" t="n">
        <f aca="false">IF(N(L188)&gt;0,RANK(L188,L$2:L$1001)+COUNTIF(L$2:L188,L188)-1,"")</f>
        <v>473</v>
      </c>
      <c r="X188" s="38" t="n">
        <f aca="false">IF(N(L188)&gt;0,IF(L188&gt;=LR_MIN_SHARE*SUM(L$2:L$1001),N188,-1),-1)</f>
        <v>-1</v>
      </c>
      <c r="Y188" s="0" t="str">
        <f aca="false">IF(X188&lt;0,"",RANK(X188,X$2:X$1001)+COUNTIF(X$2:X188,X188)-1)</f>
        <v/>
      </c>
      <c r="AA188" s="0" t="str">
        <f aca="false">IF($A188="","",IF(COUNTIF($B$2:$B188,$B188)=1,1,""))</f>
        <v/>
      </c>
      <c r="AB188" s="0" t="str">
        <f aca="false">IF(AA188=1,SUMIF($B$2:$B$1001,$B188,$D$2:$D$1001),"")</f>
        <v/>
      </c>
      <c r="AC188" s="0" t="str">
        <f aca="false">IF(AA188=1,RANK(AB188,$AB$2:$AB$1001)+COUNTIF($AB$2:$AB188,AB188)-1,"")</f>
        <v/>
      </c>
      <c r="AD188" s="38" t="n">
        <f aca="false">IF($A188="","",COUNTIF(raw_data!$G:$G,$A188))</f>
        <v>40</v>
      </c>
      <c r="AE188" s="38" t="n">
        <f aca="false">IF($A188="","",IF(COUNTIF($A$2:$A$1001,$A188)&gt;1,1,0))</f>
        <v>0</v>
      </c>
    </row>
    <row r="189" customFormat="false" ht="15" hidden="false" customHeight="false" outlineLevel="0" collapsed="false">
      <c r="A189" s="0" t="str">
        <f aca="false">IF(code_master!$A189="","",code_master!$A189)</f>
        <v>CV0188</v>
      </c>
      <c r="B189" s="0" t="str">
        <f aca="false">IF($A189="","",code_master!$C189&amp;"")</f>
        <v>사망</v>
      </c>
      <c r="C189" s="0" t="str">
        <f aca="false">IF($A189="","",code_master!$B189&amp;"")</f>
        <v>재해사망</v>
      </c>
      <c r="D189" s="30" t="n">
        <f aca="false">IF($A189="","",SUMIFS(raw_data!$H:$H,raw_data!$A:$A,"&gt;="&amp;UY_START,raw_data!$A:$A,"&lt;="&amp;BASE_YM,raw_data!$B:$B,"&lt;="&amp;BASE_YM,raw_data!$G:$G,$A189))</f>
        <v>143788217</v>
      </c>
      <c r="E189" s="30" t="n">
        <f aca="false">IF($A189="","",(SUMIFS(raw_data!$I:$I,raw_data!$A:$A,"&gt;="&amp;UY_START,raw_data!$A:$A,"&lt;="&amp;BASE_YM,raw_data!$B:$B,"&lt;="&amp;BASE_YM,raw_data!$G:$G,$A189)+SUMIFS(raw_data!$J:$J,raw_data!$A:$A,"&gt;="&amp;UY_START,raw_data!$A:$A,"&lt;="&amp;BASE_YM,raw_data!$B:$B,"&lt;="&amp;BASE_YM,raw_data!$G:$G,$A189)))</f>
        <v>33518041</v>
      </c>
      <c r="F189" s="31" t="n">
        <f aca="false">IF(N(D189)=0,"",E189/D189)</f>
        <v>0.233107007648617</v>
      </c>
      <c r="G189" s="30" t="n">
        <f aca="false">IF($A189="","",SUMIFS(raw_data!$H:$H,raw_data!$A:$A,"&gt;="&amp;UY_START_PY,raw_data!$A:$A,"&lt;="&amp;BASE_YM_PY,raw_data!$B:$B,"&lt;="&amp;BASE_YM_PY,raw_data!$G:$G,$A189))</f>
        <v>127682629</v>
      </c>
      <c r="H189" s="30" t="n">
        <f aca="false">IF($A189="","",(SUMIFS(raw_data!$I:$I,raw_data!$A:$A,"&gt;="&amp;UY_START_PY,raw_data!$A:$A,"&lt;="&amp;BASE_YM_PY,raw_data!$B:$B,"&lt;="&amp;BASE_YM_PY,raw_data!$G:$G,$A189)+SUMIFS(raw_data!$J:$J,raw_data!$A:$A,"&gt;="&amp;UY_START_PY,raw_data!$A:$A,"&lt;="&amp;BASE_YM_PY,raw_data!$B:$B,"&lt;="&amp;BASE_YM_PY,raw_data!$G:$G,$A189)))</f>
        <v>30364569</v>
      </c>
      <c r="I189" s="31" t="n">
        <f aca="false">IF(N(G189)=0,"",H189/G189)</f>
        <v>0.237812842967073</v>
      </c>
      <c r="J189" s="32" t="n">
        <f aca="false">IF(N(G189)=0,"",D189/G189-1)</f>
        <v>0.12613765964985</v>
      </c>
      <c r="K189" s="33" t="n">
        <f aca="false">IF(OR(F189="",I189=""),"",F189-I189)</f>
        <v>-0.00470583531845567</v>
      </c>
      <c r="L189" s="30" t="n">
        <f aca="false">IF($A189="","",SUMIFS(raw_data!$H:$H,raw_data!$B:$B,BASE_YM,raw_data!$G:$G,$A189))</f>
        <v>56115122</v>
      </c>
      <c r="M189" s="30" t="n">
        <f aca="false">IF($A189="","",(SUMIFS(raw_data!$I:$I,raw_data!$B:$B,BASE_YM,raw_data!$G:$G,$A189)+SUMIFS(raw_data!$J:$J,raw_data!$B:$B,BASE_YM,raw_data!$G:$G,$A189)))</f>
        <v>19682626</v>
      </c>
      <c r="N189" s="31" t="n">
        <f aca="false">IF(N(L189)=0,"",M189/L189)</f>
        <v>0.350754400926011</v>
      </c>
      <c r="O189" s="30" t="n">
        <f aca="false">IF($A189="","",SUMIFS(raw_data!$H:$H,raw_data!$B:$B,BASE_YM_PY,raw_data!$G:$G,$A189))</f>
        <v>48539539</v>
      </c>
      <c r="P189" s="30" t="n">
        <f aca="false">IF($A189="","",(SUMIFS(raw_data!$I:$I,raw_data!$B:$B,BASE_YM_PY,raw_data!$G:$G,$A189)+SUMIFS(raw_data!$J:$J,raw_data!$B:$B,BASE_YM_PY,raw_data!$G:$G,$A189)))</f>
        <v>15175392</v>
      </c>
      <c r="Q189" s="31" t="n">
        <f aca="false">IF(N(O189)=0,"",P189/O189)</f>
        <v>0.312639804840339</v>
      </c>
      <c r="R189" s="32" t="n">
        <f aca="false">IF(N(O189)=0,"",L189/O189-1)</f>
        <v>0.156070353284567</v>
      </c>
      <c r="S189" s="33" t="n">
        <f aca="false">IF(OR(N189="",Q189=""),"",N189-Q189)</f>
        <v>0.0381145960856721</v>
      </c>
      <c r="T189" s="38" t="n">
        <f aca="false">IF(N(D189)&gt;0,RANK(D189,D$2:D$1001)+COUNTIF(D$2:D189,D189)-1,"")</f>
        <v>27</v>
      </c>
      <c r="U189" s="40" t="n">
        <f aca="false">IF(N(D189)&gt;0,IF(D189&gt;=LR_MIN_SHARE*SUM(D$2:D$1001),F189,-1),-1)</f>
        <v>0.233107007648617</v>
      </c>
      <c r="V189" s="38" t="n">
        <f aca="false">IF(U189&lt;0,"",RANK(U189,U$2:U$1001)+COUNTIF(U$2:U189,U189)-1)</f>
        <v>376</v>
      </c>
      <c r="W189" s="38" t="n">
        <f aca="false">IF(N(L189)&gt;0,RANK(L189,L$2:L$1001)+COUNTIF(L$2:L189,L189)-1,"")</f>
        <v>29</v>
      </c>
      <c r="X189" s="40" t="n">
        <f aca="false">IF(N(L189)&gt;0,IF(L189&gt;=LR_MIN_SHARE*SUM(L$2:L$1001),N189,-1),-1)</f>
        <v>0.350754400926011</v>
      </c>
      <c r="Y189" s="38" t="n">
        <f aca="false">IF(X189&lt;0,"",RANK(X189,X$2:X$1001)+COUNTIF(X$2:X189,X189)-1)</f>
        <v>356</v>
      </c>
      <c r="AA189" s="0" t="str">
        <f aca="false">IF($A189="","",IF(COUNTIF($B$2:$B189,$B189)=1,1,""))</f>
        <v/>
      </c>
      <c r="AB189" s="0" t="str">
        <f aca="false">IF(AA189=1,SUMIF($B$2:$B$1001,$B189,$D$2:$D$1001),"")</f>
        <v/>
      </c>
      <c r="AC189" s="0" t="str">
        <f aca="false">IF(AA189=1,RANK(AB189,$AB$2:$AB$1001)+COUNTIF($AB$2:$AB189,AB189)-1,"")</f>
        <v/>
      </c>
      <c r="AD189" s="38" t="n">
        <f aca="false">IF($A189="","",COUNTIF(raw_data!$G:$G,$A189))</f>
        <v>40</v>
      </c>
      <c r="AE189" s="38" t="n">
        <f aca="false">IF($A189="","",IF(COUNTIF($A$2:$A$1001,$A189)&gt;1,1,0))</f>
        <v>0</v>
      </c>
    </row>
    <row r="190" customFormat="false" ht="15" hidden="false" customHeight="false" outlineLevel="0" collapsed="false">
      <c r="A190" s="0" t="str">
        <f aca="false">IF(code_master!$A190="","",code_master!$A190)</f>
        <v>CV0189</v>
      </c>
      <c r="B190" s="0" t="str">
        <f aca="false">IF($A190="","",code_master!$C190&amp;"")</f>
        <v>상해</v>
      </c>
      <c r="C190" s="0" t="str">
        <f aca="false">IF($A190="","",code_master!$B190&amp;"")</f>
        <v>화상진단비(비갱신형)</v>
      </c>
      <c r="D190" s="30" t="n">
        <f aca="false">IF($A190="","",SUMIFS(raw_data!$H:$H,raw_data!$A:$A,"&gt;="&amp;UY_START,raw_data!$A:$A,"&lt;="&amp;BASE_YM,raw_data!$B:$B,"&lt;="&amp;BASE_YM,raw_data!$G:$G,$A190))</f>
        <v>9885868</v>
      </c>
      <c r="E190" s="30" t="n">
        <f aca="false">IF($A190="","",(SUMIFS(raw_data!$I:$I,raw_data!$A:$A,"&gt;="&amp;UY_START,raw_data!$A:$A,"&lt;="&amp;BASE_YM,raw_data!$B:$B,"&lt;="&amp;BASE_YM,raw_data!$G:$G,$A190)+SUMIFS(raw_data!$J:$J,raw_data!$A:$A,"&gt;="&amp;UY_START,raw_data!$A:$A,"&lt;="&amp;BASE_YM,raw_data!$B:$B,"&lt;="&amp;BASE_YM,raw_data!$G:$G,$A190)))</f>
        <v>6454858</v>
      </c>
      <c r="F190" s="31" t="n">
        <f aca="false">IF(N(D190)=0,"",E190/D190)</f>
        <v>0.652937910965431</v>
      </c>
      <c r="G190" s="30" t="n">
        <f aca="false">IF($A190="","",SUMIFS(raw_data!$H:$H,raw_data!$A:$A,"&gt;="&amp;UY_START_PY,raw_data!$A:$A,"&lt;="&amp;BASE_YM_PY,raw_data!$B:$B,"&lt;="&amp;BASE_YM_PY,raw_data!$G:$G,$A190))</f>
        <v>9374175</v>
      </c>
      <c r="H190" s="30" t="n">
        <f aca="false">IF($A190="","",(SUMIFS(raw_data!$I:$I,raw_data!$A:$A,"&gt;="&amp;UY_START_PY,raw_data!$A:$A,"&lt;="&amp;BASE_YM_PY,raw_data!$B:$B,"&lt;="&amp;BASE_YM_PY,raw_data!$G:$G,$A190)+SUMIFS(raw_data!$J:$J,raw_data!$A:$A,"&gt;="&amp;UY_START_PY,raw_data!$A:$A,"&lt;="&amp;BASE_YM_PY,raw_data!$B:$B,"&lt;="&amp;BASE_YM_PY,raw_data!$G:$G,$A190)))</f>
        <v>5674675</v>
      </c>
      <c r="I190" s="31" t="n">
        <f aca="false">IF(N(G190)=0,"",H190/G190)</f>
        <v>0.605351937637179</v>
      </c>
      <c r="J190" s="32" t="n">
        <f aca="false">IF(N(G190)=0,"",D190/G190-1)</f>
        <v>0.0545853901810025</v>
      </c>
      <c r="K190" s="33" t="n">
        <f aca="false">IF(OR(F190="",I190=""),"",F190-I190)</f>
        <v>0.0475859733282519</v>
      </c>
      <c r="L190" s="30" t="n">
        <f aca="false">IF($A190="","",SUMIFS(raw_data!$H:$H,raw_data!$B:$B,BASE_YM,raw_data!$G:$G,$A190))</f>
        <v>4116757</v>
      </c>
      <c r="M190" s="30" t="n">
        <f aca="false">IF($A190="","",(SUMIFS(raw_data!$I:$I,raw_data!$B:$B,BASE_YM,raw_data!$G:$G,$A190)+SUMIFS(raw_data!$J:$J,raw_data!$B:$B,BASE_YM,raw_data!$G:$G,$A190)))</f>
        <v>3403450</v>
      </c>
      <c r="N190" s="31" t="n">
        <f aca="false">IF(N(L190)=0,"",M190/L190)</f>
        <v>0.826730846634863</v>
      </c>
      <c r="O190" s="30" t="n">
        <f aca="false">IF($A190="","",SUMIFS(raw_data!$H:$H,raw_data!$B:$B,BASE_YM_PY,raw_data!$G:$G,$A190))</f>
        <v>3450023</v>
      </c>
      <c r="P190" s="30" t="n">
        <f aca="false">IF($A190="","",(SUMIFS(raw_data!$I:$I,raw_data!$B:$B,BASE_YM_PY,raw_data!$G:$G,$A190)+SUMIFS(raw_data!$J:$J,raw_data!$B:$B,BASE_YM_PY,raw_data!$G:$G,$A190)))</f>
        <v>2814243</v>
      </c>
      <c r="Q190" s="31" t="n">
        <f aca="false">IF(N(O190)=0,"",P190/O190)</f>
        <v>0.815717170581182</v>
      </c>
      <c r="R190" s="32" t="n">
        <f aca="false">IF(N(O190)=0,"",L190/O190-1)</f>
        <v>0.193254943517768</v>
      </c>
      <c r="S190" s="33" t="n">
        <f aca="false">IF(OR(N190="",Q190=""),"",N190-Q190)</f>
        <v>0.0110136760536816</v>
      </c>
      <c r="T190" s="38" t="n">
        <f aca="false">IF(N(D190)&gt;0,RANK(D190,D$2:D$1001)+COUNTIF(D$2:D190,D190)-1,"")</f>
        <v>384</v>
      </c>
      <c r="U190" s="38" t="n">
        <f aca="false">IF(N(D190)&gt;0,IF(D190&gt;=LR_MIN_SHARE*SUM(D$2:D$1001),F190,-1),-1)</f>
        <v>-1</v>
      </c>
      <c r="V190" s="0" t="str">
        <f aca="false">IF(U190&lt;0,"",RANK(U190,U$2:U$1001)+COUNTIF(U$2:U190,U190)-1)</f>
        <v/>
      </c>
      <c r="W190" s="38" t="n">
        <f aca="false">IF(N(L190)&gt;0,RANK(L190,L$2:L$1001)+COUNTIF(L$2:L190,L190)-1,"")</f>
        <v>378</v>
      </c>
      <c r="X190" s="40" t="n">
        <f aca="false">IF(N(L190)&gt;0,IF(L190&gt;=LR_MIN_SHARE*SUM(L$2:L$1001),N190,-1),-1)</f>
        <v>0.826730846634863</v>
      </c>
      <c r="Y190" s="38" t="n">
        <f aca="false">IF(X190&lt;0,"",RANK(X190,X$2:X$1001)+COUNTIF(X$2:X190,X190)-1)</f>
        <v>92</v>
      </c>
      <c r="AA190" s="0" t="str">
        <f aca="false">IF($A190="","",IF(COUNTIF($B$2:$B190,$B190)=1,1,""))</f>
        <v/>
      </c>
      <c r="AB190" s="0" t="str">
        <f aca="false">IF(AA190=1,SUMIF($B$2:$B$1001,$B190,$D$2:$D$1001),"")</f>
        <v/>
      </c>
      <c r="AC190" s="0" t="str">
        <f aca="false">IF(AA190=1,RANK(AB190,$AB$2:$AB$1001)+COUNTIF($AB$2:$AB190,AB190)-1,"")</f>
        <v/>
      </c>
      <c r="AD190" s="38" t="n">
        <f aca="false">IF($A190="","",COUNTIF(raw_data!$G:$G,$A190))</f>
        <v>40</v>
      </c>
      <c r="AE190" s="38" t="n">
        <f aca="false">IF($A190="","",IF(COUNTIF($A$2:$A$1001,$A190)&gt;1,1,0))</f>
        <v>0</v>
      </c>
    </row>
    <row r="191" customFormat="false" ht="15" hidden="false" customHeight="false" outlineLevel="0" collapsed="false">
      <c r="A191" s="0" t="str">
        <f aca="false">IF(code_master!$A191="","",code_master!$A191)</f>
        <v>CV0190</v>
      </c>
      <c r="B191" s="0" t="str">
        <f aca="false">IF($A191="","",code_master!$C191&amp;"")</f>
        <v>암</v>
      </c>
      <c r="C191" s="0" t="str">
        <f aca="false">IF($A191="","",code_master!$B191&amp;"")</f>
        <v>암수술비</v>
      </c>
      <c r="D191" s="30" t="n">
        <f aca="false">IF($A191="","",SUMIFS(raw_data!$H:$H,raw_data!$A:$A,"&gt;="&amp;UY_START,raw_data!$A:$A,"&lt;="&amp;BASE_YM,raw_data!$B:$B,"&lt;="&amp;BASE_YM,raw_data!$G:$G,$A191))</f>
        <v>60238163</v>
      </c>
      <c r="E191" s="30" t="n">
        <f aca="false">IF($A191="","",(SUMIFS(raw_data!$I:$I,raw_data!$A:$A,"&gt;="&amp;UY_START,raw_data!$A:$A,"&lt;="&amp;BASE_YM,raw_data!$B:$B,"&lt;="&amp;BASE_YM,raw_data!$G:$G,$A191)+SUMIFS(raw_data!$J:$J,raw_data!$A:$A,"&gt;="&amp;UY_START,raw_data!$A:$A,"&lt;="&amp;BASE_YM,raw_data!$B:$B,"&lt;="&amp;BASE_YM,raw_data!$G:$G,$A191)))</f>
        <v>43597301</v>
      </c>
      <c r="F191" s="31" t="n">
        <f aca="false">IF(N(D191)=0,"",E191/D191)</f>
        <v>0.723748846723629</v>
      </c>
      <c r="G191" s="30" t="n">
        <f aca="false">IF($A191="","",SUMIFS(raw_data!$H:$H,raw_data!$A:$A,"&gt;="&amp;UY_START_PY,raw_data!$A:$A,"&lt;="&amp;BASE_YM_PY,raw_data!$B:$B,"&lt;="&amp;BASE_YM_PY,raw_data!$G:$G,$A191))</f>
        <v>64891910</v>
      </c>
      <c r="H191" s="30" t="n">
        <f aca="false">IF($A191="","",(SUMIFS(raw_data!$I:$I,raw_data!$A:$A,"&gt;="&amp;UY_START_PY,raw_data!$A:$A,"&lt;="&amp;BASE_YM_PY,raw_data!$B:$B,"&lt;="&amp;BASE_YM_PY,raw_data!$G:$G,$A191)+SUMIFS(raw_data!$J:$J,raw_data!$A:$A,"&gt;="&amp;UY_START_PY,raw_data!$A:$A,"&lt;="&amp;BASE_YM_PY,raw_data!$B:$B,"&lt;="&amp;BASE_YM_PY,raw_data!$G:$G,$A191)))</f>
        <v>43235824</v>
      </c>
      <c r="I191" s="31" t="n">
        <f aca="false">IF(N(G191)=0,"",H191/G191)</f>
        <v>0.666274486295749</v>
      </c>
      <c r="J191" s="32" t="n">
        <f aca="false">IF(N(G191)=0,"",D191/G191-1)</f>
        <v>-0.0717153648274492</v>
      </c>
      <c r="K191" s="33" t="n">
        <f aca="false">IF(OR(F191="",I191=""),"",F191-I191)</f>
        <v>0.05747436042788</v>
      </c>
      <c r="L191" s="30" t="n">
        <f aca="false">IF($A191="","",SUMIFS(raw_data!$H:$H,raw_data!$B:$B,BASE_YM,raw_data!$G:$G,$A191))</f>
        <v>25491527</v>
      </c>
      <c r="M191" s="30" t="n">
        <f aca="false">IF($A191="","",(SUMIFS(raw_data!$I:$I,raw_data!$B:$B,BASE_YM,raw_data!$G:$G,$A191)+SUMIFS(raw_data!$J:$J,raw_data!$B:$B,BASE_YM,raw_data!$G:$G,$A191)))</f>
        <v>22218517</v>
      </c>
      <c r="N191" s="31" t="n">
        <f aca="false">IF(N(L191)=0,"",M191/L191)</f>
        <v>0.871604003950018</v>
      </c>
      <c r="O191" s="30" t="n">
        <f aca="false">IF($A191="","",SUMIFS(raw_data!$H:$H,raw_data!$B:$B,BASE_YM_PY,raw_data!$G:$G,$A191))</f>
        <v>28621118</v>
      </c>
      <c r="P191" s="30" t="n">
        <f aca="false">IF($A191="","",(SUMIFS(raw_data!$I:$I,raw_data!$B:$B,BASE_YM_PY,raw_data!$G:$G,$A191)+SUMIFS(raw_data!$J:$J,raw_data!$B:$B,BASE_YM_PY,raw_data!$G:$G,$A191)))</f>
        <v>20797635</v>
      </c>
      <c r="Q191" s="31" t="n">
        <f aca="false">IF(N(O191)=0,"",P191/O191)</f>
        <v>0.726653480133096</v>
      </c>
      <c r="R191" s="32" t="n">
        <f aca="false">IF(N(O191)=0,"",L191/O191-1)</f>
        <v>-0.109345518927667</v>
      </c>
      <c r="S191" s="33" t="n">
        <f aca="false">IF(OR(N191="",Q191=""),"",N191-Q191)</f>
        <v>0.144950523816922</v>
      </c>
      <c r="T191" s="38" t="n">
        <f aca="false">IF(N(D191)&gt;0,RANK(D191,D$2:D$1001)+COUNTIF(D$2:D191,D191)-1,"")</f>
        <v>92</v>
      </c>
      <c r="U191" s="40" t="n">
        <f aca="false">IF(N(D191)&gt;0,IF(D191&gt;=LR_MIN_SHARE*SUM(D$2:D$1001),F191,-1),-1)</f>
        <v>0.723748846723629</v>
      </c>
      <c r="V191" s="38" t="n">
        <f aca="false">IF(U191&lt;0,"",RANK(U191,U$2:U$1001)+COUNTIF(U$2:U191,U191)-1)</f>
        <v>76</v>
      </c>
      <c r="W191" s="38" t="n">
        <f aca="false">IF(N(L191)&gt;0,RANK(L191,L$2:L$1001)+COUNTIF(L$2:L191,L191)-1,"")</f>
        <v>87</v>
      </c>
      <c r="X191" s="40" t="n">
        <f aca="false">IF(N(L191)&gt;0,IF(L191&gt;=LR_MIN_SHARE*SUM(L$2:L$1001),N191,-1),-1)</f>
        <v>0.871604003950018</v>
      </c>
      <c r="Y191" s="38" t="n">
        <f aca="false">IF(X191&lt;0,"",RANK(X191,X$2:X$1001)+COUNTIF(X$2:X191,X191)-1)</f>
        <v>69</v>
      </c>
      <c r="AA191" s="0" t="str">
        <f aca="false">IF($A191="","",IF(COUNTIF($B$2:$B191,$B191)=1,1,""))</f>
        <v/>
      </c>
      <c r="AB191" s="0" t="str">
        <f aca="false">IF(AA191=1,SUMIF($B$2:$B$1001,$B191,$D$2:$D$1001),"")</f>
        <v/>
      </c>
      <c r="AC191" s="0" t="str">
        <f aca="false">IF(AA191=1,RANK(AB191,$AB$2:$AB$1001)+COUNTIF($AB$2:$AB191,AB191)-1,"")</f>
        <v/>
      </c>
      <c r="AD191" s="38" t="n">
        <f aca="false">IF($A191="","",COUNTIF(raw_data!$G:$G,$A191))</f>
        <v>40</v>
      </c>
      <c r="AE191" s="38" t="n">
        <f aca="false">IF($A191="","",IF(COUNTIF($A$2:$A$1001,$A191)&gt;1,1,0))</f>
        <v>0</v>
      </c>
    </row>
    <row r="192" customFormat="false" ht="15" hidden="false" customHeight="false" outlineLevel="0" collapsed="false">
      <c r="A192" s="0" t="str">
        <f aca="false">IF(code_master!$A192="","",code_master!$A192)</f>
        <v>CV0191</v>
      </c>
      <c r="B192" s="0" t="str">
        <f aca="false">IF($A192="","",code_master!$C192&amp;"")</f>
        <v>실손의료</v>
      </c>
      <c r="C192" s="0" t="str">
        <f aca="false">IF($A192="","",code_master!$B192&amp;"")</f>
        <v>상해통원실손Ⅱ</v>
      </c>
      <c r="D192" s="30" t="n">
        <f aca="false">IF($A192="","",SUMIFS(raw_data!$H:$H,raw_data!$A:$A,"&gt;="&amp;UY_START,raw_data!$A:$A,"&lt;="&amp;BASE_YM,raw_data!$B:$B,"&lt;="&amp;BASE_YM,raw_data!$G:$G,$A192))</f>
        <v>20787115</v>
      </c>
      <c r="E192" s="30" t="n">
        <f aca="false">IF($A192="","",(SUMIFS(raw_data!$I:$I,raw_data!$A:$A,"&gt;="&amp;UY_START,raw_data!$A:$A,"&lt;="&amp;BASE_YM,raw_data!$B:$B,"&lt;="&amp;BASE_YM,raw_data!$G:$G,$A192)+SUMIFS(raw_data!$J:$J,raw_data!$A:$A,"&gt;="&amp;UY_START,raw_data!$A:$A,"&lt;="&amp;BASE_YM,raw_data!$B:$B,"&lt;="&amp;BASE_YM,raw_data!$G:$G,$A192)))</f>
        <v>10404925</v>
      </c>
      <c r="F192" s="31" t="n">
        <f aca="false">IF(N(D192)=0,"",E192/D192)</f>
        <v>0.500546853182849</v>
      </c>
      <c r="G192" s="30" t="n">
        <f aca="false">IF($A192="","",SUMIFS(raw_data!$H:$H,raw_data!$A:$A,"&gt;="&amp;UY_START_PY,raw_data!$A:$A,"&lt;="&amp;BASE_YM_PY,raw_data!$B:$B,"&lt;="&amp;BASE_YM_PY,raw_data!$G:$G,$A192))</f>
        <v>18480663</v>
      </c>
      <c r="H192" s="30" t="n">
        <f aca="false">IF($A192="","",(SUMIFS(raw_data!$I:$I,raw_data!$A:$A,"&gt;="&amp;UY_START_PY,raw_data!$A:$A,"&lt;="&amp;BASE_YM_PY,raw_data!$B:$B,"&lt;="&amp;BASE_YM_PY,raw_data!$G:$G,$A192)+SUMIFS(raw_data!$J:$J,raw_data!$A:$A,"&gt;="&amp;UY_START_PY,raw_data!$A:$A,"&lt;="&amp;BASE_YM_PY,raw_data!$B:$B,"&lt;="&amp;BASE_YM_PY,raw_data!$G:$G,$A192)))</f>
        <v>10490900</v>
      </c>
      <c r="I192" s="31" t="n">
        <f aca="false">IF(N(G192)=0,"",H192/G192)</f>
        <v>0.567669027891478</v>
      </c>
      <c r="J192" s="32" t="n">
        <f aca="false">IF(N(G192)=0,"",D192/G192-1)</f>
        <v>0.124803531128726</v>
      </c>
      <c r="K192" s="33" t="n">
        <f aca="false">IF(OR(F192="",I192=""),"",F192-I192)</f>
        <v>-0.0671221747086286</v>
      </c>
      <c r="L192" s="30" t="n">
        <f aca="false">IF($A192="","",SUMIFS(raw_data!$H:$H,raw_data!$B:$B,BASE_YM,raw_data!$G:$G,$A192))</f>
        <v>8333419</v>
      </c>
      <c r="M192" s="30" t="n">
        <f aca="false">IF($A192="","",(SUMIFS(raw_data!$I:$I,raw_data!$B:$B,BASE_YM,raw_data!$G:$G,$A192)+SUMIFS(raw_data!$J:$J,raw_data!$B:$B,BASE_YM,raw_data!$G:$G,$A192)))</f>
        <v>4614493</v>
      </c>
      <c r="N192" s="31" t="n">
        <f aca="false">IF(N(L192)=0,"",M192/L192)</f>
        <v>0.553733467619953</v>
      </c>
      <c r="O192" s="30" t="n">
        <f aca="false">IF($A192="","",SUMIFS(raw_data!$H:$H,raw_data!$B:$B,BASE_YM_PY,raw_data!$G:$G,$A192))</f>
        <v>7776664</v>
      </c>
      <c r="P192" s="30" t="n">
        <f aca="false">IF($A192="","",(SUMIFS(raw_data!$I:$I,raw_data!$B:$B,BASE_YM_PY,raw_data!$G:$G,$A192)+SUMIFS(raw_data!$J:$J,raw_data!$B:$B,BASE_YM_PY,raw_data!$G:$G,$A192)))</f>
        <v>5913484</v>
      </c>
      <c r="Q192" s="31" t="n">
        <f aca="false">IF(N(O192)=0,"",P192/O192)</f>
        <v>0.760413976995792</v>
      </c>
      <c r="R192" s="32" t="n">
        <f aca="false">IF(N(O192)=0,"",L192/O192-1)</f>
        <v>0.071593037837304</v>
      </c>
      <c r="S192" s="33" t="n">
        <f aca="false">IF(OR(N192="",Q192=""),"",N192-Q192)</f>
        <v>-0.206680509375839</v>
      </c>
      <c r="T192" s="38" t="n">
        <f aca="false">IF(N(D192)&gt;0,RANK(D192,D$2:D$1001)+COUNTIF(D$2:D192,D192)-1,"")</f>
        <v>247</v>
      </c>
      <c r="U192" s="40" t="n">
        <f aca="false">IF(N(D192)&gt;0,IF(D192&gt;=LR_MIN_SHARE*SUM(D$2:D$1001),F192,-1),-1)</f>
        <v>0.500546853182849</v>
      </c>
      <c r="V192" s="38" t="n">
        <f aca="false">IF(U192&lt;0,"",RANK(U192,U$2:U$1001)+COUNTIF(U$2:U192,U192)-1)</f>
        <v>227</v>
      </c>
      <c r="W192" s="38" t="n">
        <f aca="false">IF(N(L192)&gt;0,RANK(L192,L$2:L$1001)+COUNTIF(L$2:L192,L192)-1,"")</f>
        <v>252</v>
      </c>
      <c r="X192" s="40" t="n">
        <f aca="false">IF(N(L192)&gt;0,IF(L192&gt;=LR_MIN_SHARE*SUM(L$2:L$1001),N192,-1),-1)</f>
        <v>0.553733467619953</v>
      </c>
      <c r="Y192" s="38" t="n">
        <f aca="false">IF(X192&lt;0,"",RANK(X192,X$2:X$1001)+COUNTIF(X$2:X192,X192)-1)</f>
        <v>244</v>
      </c>
      <c r="AA192" s="0" t="str">
        <f aca="false">IF($A192="","",IF(COUNTIF($B$2:$B192,$B192)=1,1,""))</f>
        <v/>
      </c>
      <c r="AB192" s="0" t="str">
        <f aca="false">IF(AA192=1,SUMIF($B$2:$B$1001,$B192,$D$2:$D$1001),"")</f>
        <v/>
      </c>
      <c r="AC192" s="0" t="str">
        <f aca="false">IF(AA192=1,RANK(AB192,$AB$2:$AB$1001)+COUNTIF($AB$2:$AB192,AB192)-1,"")</f>
        <v/>
      </c>
      <c r="AD192" s="38" t="n">
        <f aca="false">IF($A192="","",COUNTIF(raw_data!$G:$G,$A192))</f>
        <v>40</v>
      </c>
      <c r="AE192" s="38" t="n">
        <f aca="false">IF($A192="","",IF(COUNTIF($A$2:$A$1001,$A192)&gt;1,1,0))</f>
        <v>0</v>
      </c>
    </row>
    <row r="193" customFormat="false" ht="15" hidden="false" customHeight="false" outlineLevel="0" collapsed="false">
      <c r="A193" s="0" t="str">
        <f aca="false">IF(code_master!$A193="","",code_master!$A193)</f>
        <v>CV0192</v>
      </c>
      <c r="B193" s="0" t="str">
        <f aca="false">IF($A193="","",code_master!$C193&amp;"")</f>
        <v>암</v>
      </c>
      <c r="C193" s="0" t="str">
        <f aca="false">IF($A193="","",code_master!$B193&amp;"")</f>
        <v>고액암진단비(갱신형)</v>
      </c>
      <c r="D193" s="30" t="n">
        <f aca="false">IF($A193="","",SUMIFS(raw_data!$H:$H,raw_data!$A:$A,"&gt;="&amp;UY_START,raw_data!$A:$A,"&lt;="&amp;BASE_YM,raw_data!$B:$B,"&lt;="&amp;BASE_YM,raw_data!$G:$G,$A193))</f>
        <v>16257867</v>
      </c>
      <c r="E193" s="30" t="n">
        <f aca="false">IF($A193="","",(SUMIFS(raw_data!$I:$I,raw_data!$A:$A,"&gt;="&amp;UY_START,raw_data!$A:$A,"&lt;="&amp;BASE_YM,raw_data!$B:$B,"&lt;="&amp;BASE_YM,raw_data!$G:$G,$A193)+SUMIFS(raw_data!$J:$J,raw_data!$A:$A,"&gt;="&amp;UY_START,raw_data!$A:$A,"&lt;="&amp;BASE_YM,raw_data!$B:$B,"&lt;="&amp;BASE_YM,raw_data!$G:$G,$A193)))</f>
        <v>10182409</v>
      </c>
      <c r="F193" s="31" t="n">
        <f aca="false">IF(N(D193)=0,"",E193/D193)</f>
        <v>0.626306575149126</v>
      </c>
      <c r="G193" s="30" t="n">
        <f aca="false">IF($A193="","",SUMIFS(raw_data!$H:$H,raw_data!$A:$A,"&gt;="&amp;UY_START_PY,raw_data!$A:$A,"&lt;="&amp;BASE_YM_PY,raw_data!$B:$B,"&lt;="&amp;BASE_YM_PY,raw_data!$G:$G,$A193))</f>
        <v>10401584</v>
      </c>
      <c r="H193" s="30" t="n">
        <f aca="false">IF($A193="","",(SUMIFS(raw_data!$I:$I,raw_data!$A:$A,"&gt;="&amp;UY_START_PY,raw_data!$A:$A,"&lt;="&amp;BASE_YM_PY,raw_data!$B:$B,"&lt;="&amp;BASE_YM_PY,raw_data!$G:$G,$A193)+SUMIFS(raw_data!$J:$J,raw_data!$A:$A,"&gt;="&amp;UY_START_PY,raw_data!$A:$A,"&lt;="&amp;BASE_YM_PY,raw_data!$B:$B,"&lt;="&amp;BASE_YM_PY,raw_data!$G:$G,$A193)))</f>
        <v>6366964</v>
      </c>
      <c r="I193" s="31" t="n">
        <f aca="false">IF(N(G193)=0,"",H193/G193)</f>
        <v>0.612114847123284</v>
      </c>
      <c r="J193" s="32" t="n">
        <f aca="false">IF(N(G193)=0,"",D193/G193-1)</f>
        <v>0.563018382584806</v>
      </c>
      <c r="K193" s="33" t="n">
        <f aca="false">IF(OR(F193="",I193=""),"",F193-I193)</f>
        <v>0.0141917280258419</v>
      </c>
      <c r="L193" s="30" t="n">
        <f aca="false">IF($A193="","",SUMIFS(raw_data!$H:$H,raw_data!$B:$B,BASE_YM,raw_data!$G:$G,$A193))</f>
        <v>6838819</v>
      </c>
      <c r="M193" s="30" t="n">
        <f aca="false">IF($A193="","",(SUMIFS(raw_data!$I:$I,raw_data!$B:$B,BASE_YM,raw_data!$G:$G,$A193)+SUMIFS(raw_data!$J:$J,raw_data!$B:$B,BASE_YM,raw_data!$G:$G,$A193)))</f>
        <v>4879725</v>
      </c>
      <c r="N193" s="31" t="n">
        <f aca="false">IF(N(L193)=0,"",M193/L193)</f>
        <v>0.713533286960804</v>
      </c>
      <c r="O193" s="30" t="n">
        <f aca="false">IF($A193="","",SUMIFS(raw_data!$H:$H,raw_data!$B:$B,BASE_YM_PY,raw_data!$G:$G,$A193))</f>
        <v>4172559</v>
      </c>
      <c r="P193" s="30" t="n">
        <f aca="false">IF($A193="","",(SUMIFS(raw_data!$I:$I,raw_data!$B:$B,BASE_YM_PY,raw_data!$G:$G,$A193)+SUMIFS(raw_data!$J:$J,raw_data!$B:$B,BASE_YM_PY,raw_data!$G:$G,$A193)))</f>
        <v>2421644</v>
      </c>
      <c r="Q193" s="31" t="n">
        <f aca="false">IF(N(O193)=0,"",P193/O193)</f>
        <v>0.580373818560744</v>
      </c>
      <c r="R193" s="32" t="n">
        <f aca="false">IF(N(O193)=0,"",L193/O193-1)</f>
        <v>0.638998753522718</v>
      </c>
      <c r="S193" s="33" t="n">
        <f aca="false">IF(OR(N193="",Q193=""),"",N193-Q193)</f>
        <v>0.13315946840006</v>
      </c>
      <c r="T193" s="38" t="n">
        <f aca="false">IF(N(D193)&gt;0,RANK(D193,D$2:D$1001)+COUNTIF(D$2:D193,D193)-1,"")</f>
        <v>293</v>
      </c>
      <c r="U193" s="40" t="n">
        <f aca="false">IF(N(D193)&gt;0,IF(D193&gt;=LR_MIN_SHARE*SUM(D$2:D$1001),F193,-1),-1)</f>
        <v>0.626306575149126</v>
      </c>
      <c r="V193" s="38" t="n">
        <f aca="false">IF(U193&lt;0,"",RANK(U193,U$2:U$1001)+COUNTIF(U$2:U193,U193)-1)</f>
        <v>125</v>
      </c>
      <c r="W193" s="38" t="n">
        <f aca="false">IF(N(L193)&gt;0,RANK(L193,L$2:L$1001)+COUNTIF(L$2:L193,L193)-1,"")</f>
        <v>286</v>
      </c>
      <c r="X193" s="40" t="n">
        <f aca="false">IF(N(L193)&gt;0,IF(L193&gt;=LR_MIN_SHARE*SUM(L$2:L$1001),N193,-1),-1)</f>
        <v>0.713533286960804</v>
      </c>
      <c r="Y193" s="38" t="n">
        <f aca="false">IF(X193&lt;0,"",RANK(X193,X$2:X$1001)+COUNTIF(X$2:X193,X193)-1)</f>
        <v>147</v>
      </c>
      <c r="AA193" s="0" t="str">
        <f aca="false">IF($A193="","",IF(COUNTIF($B$2:$B193,$B193)=1,1,""))</f>
        <v/>
      </c>
      <c r="AB193" s="0" t="str">
        <f aca="false">IF(AA193=1,SUMIF($B$2:$B$1001,$B193,$D$2:$D$1001),"")</f>
        <v/>
      </c>
      <c r="AC193" s="0" t="str">
        <f aca="false">IF(AA193=1,RANK(AB193,$AB$2:$AB$1001)+COUNTIF($AB$2:$AB193,AB193)-1,"")</f>
        <v/>
      </c>
      <c r="AD193" s="38" t="n">
        <f aca="false">IF($A193="","",COUNTIF(raw_data!$G:$G,$A193))</f>
        <v>40</v>
      </c>
      <c r="AE193" s="38" t="n">
        <f aca="false">IF($A193="","",IF(COUNTIF($A$2:$A$1001,$A193)&gt;1,1,0))</f>
        <v>0</v>
      </c>
    </row>
    <row r="194" customFormat="false" ht="15" hidden="false" customHeight="false" outlineLevel="0" collapsed="false">
      <c r="A194" s="0" t="str">
        <f aca="false">IF(code_master!$A194="","",code_master!$A194)</f>
        <v>CV0193</v>
      </c>
      <c r="B194" s="0" t="str">
        <f aca="false">IF($A194="","",code_master!$C194&amp;"")</f>
        <v>사망</v>
      </c>
      <c r="C194" s="0" t="str">
        <f aca="false">IF($A194="","",code_master!$B194&amp;"")</f>
        <v>재해사망(갱신형)</v>
      </c>
      <c r="D194" s="30" t="n">
        <f aca="false">IF($A194="","",SUMIFS(raw_data!$H:$H,raw_data!$A:$A,"&gt;="&amp;UY_START,raw_data!$A:$A,"&lt;="&amp;BASE_YM,raw_data!$B:$B,"&lt;="&amp;BASE_YM,raw_data!$G:$G,$A194))</f>
        <v>2495596</v>
      </c>
      <c r="E194" s="30" t="n">
        <f aca="false">IF($A194="","",(SUMIFS(raw_data!$I:$I,raw_data!$A:$A,"&gt;="&amp;UY_START,raw_data!$A:$A,"&lt;="&amp;BASE_YM,raw_data!$B:$B,"&lt;="&amp;BASE_YM,raw_data!$G:$G,$A194)+SUMIFS(raw_data!$J:$J,raw_data!$A:$A,"&gt;="&amp;UY_START,raw_data!$A:$A,"&lt;="&amp;BASE_YM,raw_data!$B:$B,"&lt;="&amp;BASE_YM,raw_data!$G:$G,$A194)))</f>
        <v>1086648</v>
      </c>
      <c r="F194" s="31" t="n">
        <f aca="false">IF(N(D194)=0,"",E194/D194)</f>
        <v>0.435426246876498</v>
      </c>
      <c r="G194" s="30" t="n">
        <f aca="false">IF($A194="","",SUMIFS(raw_data!$H:$H,raw_data!$A:$A,"&gt;="&amp;UY_START_PY,raw_data!$A:$A,"&lt;="&amp;BASE_YM_PY,raw_data!$B:$B,"&lt;="&amp;BASE_YM_PY,raw_data!$G:$G,$A194))</f>
        <v>2051492</v>
      </c>
      <c r="H194" s="30" t="n">
        <f aca="false">IF($A194="","",(SUMIFS(raw_data!$I:$I,raw_data!$A:$A,"&gt;="&amp;UY_START_PY,raw_data!$A:$A,"&lt;="&amp;BASE_YM_PY,raw_data!$B:$B,"&lt;="&amp;BASE_YM_PY,raw_data!$G:$G,$A194)+SUMIFS(raw_data!$J:$J,raw_data!$A:$A,"&gt;="&amp;UY_START_PY,raw_data!$A:$A,"&lt;="&amp;BASE_YM_PY,raw_data!$B:$B,"&lt;="&amp;BASE_YM_PY,raw_data!$G:$G,$A194)))</f>
        <v>931200</v>
      </c>
      <c r="I194" s="31" t="n">
        <f aca="false">IF(N(G194)=0,"",H194/G194)</f>
        <v>0.453913541948982</v>
      </c>
      <c r="J194" s="32" t="n">
        <f aca="false">IF(N(G194)=0,"",D194/G194-1)</f>
        <v>0.216478543421081</v>
      </c>
      <c r="K194" s="33" t="n">
        <f aca="false">IF(OR(F194="",I194=""),"",F194-I194)</f>
        <v>-0.0184872950724839</v>
      </c>
      <c r="L194" s="30" t="n">
        <f aca="false">IF($A194="","",SUMIFS(raw_data!$H:$H,raw_data!$B:$B,BASE_YM,raw_data!$G:$G,$A194))</f>
        <v>1061893</v>
      </c>
      <c r="M194" s="30" t="n">
        <f aca="false">IF($A194="","",(SUMIFS(raw_data!$I:$I,raw_data!$B:$B,BASE_YM,raw_data!$G:$G,$A194)+SUMIFS(raw_data!$J:$J,raw_data!$B:$B,BASE_YM,raw_data!$G:$G,$A194)))</f>
        <v>557536</v>
      </c>
      <c r="N194" s="31" t="n">
        <f aca="false">IF(N(L194)=0,"",M194/L194)</f>
        <v>0.525039716807626</v>
      </c>
      <c r="O194" s="30" t="n">
        <f aca="false">IF($A194="","",SUMIFS(raw_data!$H:$H,raw_data!$B:$B,BASE_YM_PY,raw_data!$G:$G,$A194))</f>
        <v>853497</v>
      </c>
      <c r="P194" s="30" t="n">
        <f aca="false">IF($A194="","",(SUMIFS(raw_data!$I:$I,raw_data!$B:$B,BASE_YM_PY,raw_data!$G:$G,$A194)+SUMIFS(raw_data!$J:$J,raw_data!$B:$B,BASE_YM_PY,raw_data!$G:$G,$A194)))</f>
        <v>441605</v>
      </c>
      <c r="Q194" s="31" t="n">
        <f aca="false">IF(N(O194)=0,"",P194/O194)</f>
        <v>0.517406622401719</v>
      </c>
      <c r="R194" s="32" t="n">
        <f aca="false">IF(N(O194)=0,"",L194/O194-1)</f>
        <v>0.244167231987927</v>
      </c>
      <c r="S194" s="33" t="n">
        <f aca="false">IF(OR(N194="",Q194=""),"",N194-Q194)</f>
        <v>0.00763309440590654</v>
      </c>
      <c r="T194" s="38" t="n">
        <f aca="false">IF(N(D194)&gt;0,RANK(D194,D$2:D$1001)+COUNTIF(D$2:D194,D194)-1,"")</f>
        <v>510</v>
      </c>
      <c r="U194" s="38" t="n">
        <f aca="false">IF(N(D194)&gt;0,IF(D194&gt;=LR_MIN_SHARE*SUM(D$2:D$1001),F194,-1),-1)</f>
        <v>-1</v>
      </c>
      <c r="V194" s="0" t="str">
        <f aca="false">IF(U194&lt;0,"",RANK(U194,U$2:U$1001)+COUNTIF(U$2:U194,U194)-1)</f>
        <v/>
      </c>
      <c r="W194" s="38" t="n">
        <f aca="false">IF(N(L194)&gt;0,RANK(L194,L$2:L$1001)+COUNTIF(L$2:L194,L194)-1,"")</f>
        <v>506</v>
      </c>
      <c r="X194" s="38" t="n">
        <f aca="false">IF(N(L194)&gt;0,IF(L194&gt;=LR_MIN_SHARE*SUM(L$2:L$1001),N194,-1),-1)</f>
        <v>-1</v>
      </c>
      <c r="Y194" s="0" t="str">
        <f aca="false">IF(X194&lt;0,"",RANK(X194,X$2:X$1001)+COUNTIF(X$2:X194,X194)-1)</f>
        <v/>
      </c>
      <c r="AA194" s="0" t="str">
        <f aca="false">IF($A194="","",IF(COUNTIF($B$2:$B194,$B194)=1,1,""))</f>
        <v/>
      </c>
      <c r="AB194" s="0" t="str">
        <f aca="false">IF(AA194=1,SUMIF($B$2:$B$1001,$B194,$D$2:$D$1001),"")</f>
        <v/>
      </c>
      <c r="AC194" s="0" t="str">
        <f aca="false">IF(AA194=1,RANK(AB194,$AB$2:$AB$1001)+COUNTIF($AB$2:$AB194,AB194)-1,"")</f>
        <v/>
      </c>
      <c r="AD194" s="38" t="n">
        <f aca="false">IF($A194="","",COUNTIF(raw_data!$G:$G,$A194))</f>
        <v>40</v>
      </c>
      <c r="AE194" s="38" t="n">
        <f aca="false">IF($A194="","",IF(COUNTIF($A$2:$A$1001,$A194)&gt;1,1,0))</f>
        <v>0</v>
      </c>
    </row>
    <row r="195" customFormat="false" ht="15" hidden="false" customHeight="false" outlineLevel="0" collapsed="false">
      <c r="A195" s="0" t="str">
        <f aca="false">IF(code_master!$A195="","",code_master!$A195)</f>
        <v>CV0194</v>
      </c>
      <c r="B195" s="0" t="str">
        <f aca="false">IF($A195="","",code_master!$C195&amp;"")</f>
        <v>실손의료</v>
      </c>
      <c r="C195" s="0" t="str">
        <f aca="false">IF($A195="","",code_master!$B195&amp;"")</f>
        <v>질병통원실손(비갱신형)</v>
      </c>
      <c r="D195" s="30" t="n">
        <f aca="false">IF($A195="","",SUMIFS(raw_data!$H:$H,raw_data!$A:$A,"&gt;="&amp;UY_START,raw_data!$A:$A,"&lt;="&amp;BASE_YM,raw_data!$B:$B,"&lt;="&amp;BASE_YM,raw_data!$G:$G,$A195))</f>
        <v>18180757</v>
      </c>
      <c r="E195" s="30" t="n">
        <f aca="false">IF($A195="","",(SUMIFS(raw_data!$I:$I,raw_data!$A:$A,"&gt;="&amp;UY_START,raw_data!$A:$A,"&lt;="&amp;BASE_YM,raw_data!$B:$B,"&lt;="&amp;BASE_YM,raw_data!$G:$G,$A195)+SUMIFS(raw_data!$J:$J,raw_data!$A:$A,"&gt;="&amp;UY_START,raw_data!$A:$A,"&lt;="&amp;BASE_YM,raw_data!$B:$B,"&lt;="&amp;BASE_YM,raw_data!$G:$G,$A195)))</f>
        <v>13200803</v>
      </c>
      <c r="F195" s="31" t="n">
        <f aca="false">IF(N(D195)=0,"",E195/D195)</f>
        <v>0.726086543041085</v>
      </c>
      <c r="G195" s="30" t="n">
        <f aca="false">IF($A195="","",SUMIFS(raw_data!$H:$H,raw_data!$A:$A,"&gt;="&amp;UY_START_PY,raw_data!$A:$A,"&lt;="&amp;BASE_YM_PY,raw_data!$B:$B,"&lt;="&amp;BASE_YM_PY,raw_data!$G:$G,$A195))</f>
        <v>14214498</v>
      </c>
      <c r="H195" s="30" t="n">
        <f aca="false">IF($A195="","",(SUMIFS(raw_data!$I:$I,raw_data!$A:$A,"&gt;="&amp;UY_START_PY,raw_data!$A:$A,"&lt;="&amp;BASE_YM_PY,raw_data!$B:$B,"&lt;="&amp;BASE_YM_PY,raw_data!$G:$G,$A195)+SUMIFS(raw_data!$J:$J,raw_data!$A:$A,"&gt;="&amp;UY_START_PY,raw_data!$A:$A,"&lt;="&amp;BASE_YM_PY,raw_data!$B:$B,"&lt;="&amp;BASE_YM_PY,raw_data!$G:$G,$A195)))</f>
        <v>12174100</v>
      </c>
      <c r="I195" s="31" t="n">
        <f aca="false">IF(N(G195)=0,"",H195/G195)</f>
        <v>0.856456555834754</v>
      </c>
      <c r="J195" s="32" t="n">
        <f aca="false">IF(N(G195)=0,"",D195/G195-1)</f>
        <v>0.279029129273507</v>
      </c>
      <c r="K195" s="33" t="n">
        <f aca="false">IF(OR(F195="",I195=""),"",F195-I195)</f>
        <v>-0.13037001279367</v>
      </c>
      <c r="L195" s="30" t="n">
        <f aca="false">IF($A195="","",SUMIFS(raw_data!$H:$H,raw_data!$B:$B,BASE_YM,raw_data!$G:$G,$A195))</f>
        <v>6905426</v>
      </c>
      <c r="M195" s="30" t="n">
        <f aca="false">IF($A195="","",(SUMIFS(raw_data!$I:$I,raw_data!$B:$B,BASE_YM,raw_data!$G:$G,$A195)+SUMIFS(raw_data!$J:$J,raw_data!$B:$B,BASE_YM,raw_data!$G:$G,$A195)))</f>
        <v>6114276</v>
      </c>
      <c r="N195" s="31" t="n">
        <f aca="false">IF(N(L195)=0,"",M195/L195)</f>
        <v>0.885430674371139</v>
      </c>
      <c r="O195" s="30" t="n">
        <f aca="false">IF($A195="","",SUMIFS(raw_data!$H:$H,raw_data!$B:$B,BASE_YM_PY,raw_data!$G:$G,$A195))</f>
        <v>5357808</v>
      </c>
      <c r="P195" s="30" t="n">
        <f aca="false">IF($A195="","",(SUMIFS(raw_data!$I:$I,raw_data!$B:$B,BASE_YM_PY,raw_data!$G:$G,$A195)+SUMIFS(raw_data!$J:$J,raw_data!$B:$B,BASE_YM_PY,raw_data!$G:$G,$A195)))</f>
        <v>5752779</v>
      </c>
      <c r="Q195" s="31" t="n">
        <f aca="false">IF(N(O195)=0,"",P195/O195)</f>
        <v>1.07371876707788</v>
      </c>
      <c r="R195" s="32" t="n">
        <f aca="false">IF(N(O195)=0,"",L195/O195-1)</f>
        <v>0.288852829366039</v>
      </c>
      <c r="S195" s="33" t="n">
        <f aca="false">IF(OR(N195="",Q195=""),"",N195-Q195)</f>
        <v>-0.18828809270674</v>
      </c>
      <c r="T195" s="38" t="n">
        <f aca="false">IF(N(D195)&gt;0,RANK(D195,D$2:D$1001)+COUNTIF(D$2:D195,D195)-1,"")</f>
        <v>270</v>
      </c>
      <c r="U195" s="40" t="n">
        <f aca="false">IF(N(D195)&gt;0,IF(D195&gt;=LR_MIN_SHARE*SUM(D$2:D$1001),F195,-1),-1)</f>
        <v>0.726086543041085</v>
      </c>
      <c r="V195" s="38" t="n">
        <f aca="false">IF(U195&lt;0,"",RANK(U195,U$2:U$1001)+COUNTIF(U$2:U195,U195)-1)</f>
        <v>75</v>
      </c>
      <c r="W195" s="38" t="n">
        <f aca="false">IF(N(L195)&gt;0,RANK(L195,L$2:L$1001)+COUNTIF(L$2:L195,L195)-1,"")</f>
        <v>285</v>
      </c>
      <c r="X195" s="40" t="n">
        <f aca="false">IF(N(L195)&gt;0,IF(L195&gt;=LR_MIN_SHARE*SUM(L$2:L$1001),N195,-1),-1)</f>
        <v>0.885430674371139</v>
      </c>
      <c r="Y195" s="38" t="n">
        <f aca="false">IF(X195&lt;0,"",RANK(X195,X$2:X$1001)+COUNTIF(X$2:X195,X195)-1)</f>
        <v>66</v>
      </c>
      <c r="AA195" s="0" t="str">
        <f aca="false">IF($A195="","",IF(COUNTIF($B$2:$B195,$B195)=1,1,""))</f>
        <v/>
      </c>
      <c r="AB195" s="0" t="str">
        <f aca="false">IF(AA195=1,SUMIF($B$2:$B$1001,$B195,$D$2:$D$1001),"")</f>
        <v/>
      </c>
      <c r="AC195" s="0" t="str">
        <f aca="false">IF(AA195=1,RANK(AB195,$AB$2:$AB$1001)+COUNTIF($AB$2:$AB195,AB195)-1,"")</f>
        <v/>
      </c>
      <c r="AD195" s="38" t="n">
        <f aca="false">IF($A195="","",COUNTIF(raw_data!$G:$G,$A195))</f>
        <v>40</v>
      </c>
      <c r="AE195" s="38" t="n">
        <f aca="false">IF($A195="","",IF(COUNTIF($A$2:$A$1001,$A195)&gt;1,1,0))</f>
        <v>0</v>
      </c>
    </row>
    <row r="196" customFormat="false" ht="15" hidden="false" customHeight="false" outlineLevel="0" collapsed="false">
      <c r="A196" s="0" t="str">
        <f aca="false">IF(code_master!$A196="","",code_master!$A196)</f>
        <v>CV0195</v>
      </c>
      <c r="B196" s="0" t="str">
        <f aca="false">IF($A196="","",code_master!$C196&amp;"")</f>
        <v>사망</v>
      </c>
      <c r="C196" s="0" t="str">
        <f aca="false">IF($A196="","",code_master!$B196&amp;"")</f>
        <v>일반사망(비갱신형)</v>
      </c>
      <c r="D196" s="30" t="n">
        <f aca="false">IF($A196="","",SUMIFS(raw_data!$H:$H,raw_data!$A:$A,"&gt;="&amp;UY_START,raw_data!$A:$A,"&lt;="&amp;BASE_YM,raw_data!$B:$B,"&lt;="&amp;BASE_YM,raw_data!$G:$G,$A196))</f>
        <v>3259957</v>
      </c>
      <c r="E196" s="30" t="n">
        <f aca="false">IF($A196="","",(SUMIFS(raw_data!$I:$I,raw_data!$A:$A,"&gt;="&amp;UY_START,raw_data!$A:$A,"&lt;="&amp;BASE_YM,raw_data!$B:$B,"&lt;="&amp;BASE_YM,raw_data!$G:$G,$A196)+SUMIFS(raw_data!$J:$J,raw_data!$A:$A,"&gt;="&amp;UY_START,raw_data!$A:$A,"&lt;="&amp;BASE_YM,raw_data!$B:$B,"&lt;="&amp;BASE_YM,raw_data!$G:$G,$A196)))</f>
        <v>940597</v>
      </c>
      <c r="F196" s="31" t="n">
        <f aca="false">IF(N(D196)=0,"",E196/D196)</f>
        <v>0.288530492886869</v>
      </c>
      <c r="G196" s="30" t="n">
        <f aca="false">IF($A196="","",SUMIFS(raw_data!$H:$H,raw_data!$A:$A,"&gt;="&amp;UY_START_PY,raw_data!$A:$A,"&lt;="&amp;BASE_YM_PY,raw_data!$B:$B,"&lt;="&amp;BASE_YM_PY,raw_data!$G:$G,$A196))</f>
        <v>2678895</v>
      </c>
      <c r="H196" s="30" t="n">
        <f aca="false">IF($A196="","",(SUMIFS(raw_data!$I:$I,raw_data!$A:$A,"&gt;="&amp;UY_START_PY,raw_data!$A:$A,"&lt;="&amp;BASE_YM_PY,raw_data!$B:$B,"&lt;="&amp;BASE_YM_PY,raw_data!$G:$G,$A196)+SUMIFS(raw_data!$J:$J,raw_data!$A:$A,"&gt;="&amp;UY_START_PY,raw_data!$A:$A,"&lt;="&amp;BASE_YM_PY,raw_data!$B:$B,"&lt;="&amp;BASE_YM_PY,raw_data!$G:$G,$A196)))</f>
        <v>713849</v>
      </c>
      <c r="I196" s="31" t="n">
        <f aca="false">IF(N(G196)=0,"",H196/G196)</f>
        <v>0.266471436917087</v>
      </c>
      <c r="J196" s="32" t="n">
        <f aca="false">IF(N(G196)=0,"",D196/G196-1)</f>
        <v>0.216903611377079</v>
      </c>
      <c r="K196" s="33" t="n">
        <f aca="false">IF(OR(F196="",I196=""),"",F196-I196)</f>
        <v>0.0220590559697823</v>
      </c>
      <c r="L196" s="30" t="n">
        <f aca="false">IF($A196="","",SUMIFS(raw_data!$H:$H,raw_data!$B:$B,BASE_YM,raw_data!$G:$G,$A196))</f>
        <v>1304825</v>
      </c>
      <c r="M196" s="30" t="n">
        <f aca="false">IF($A196="","",(SUMIFS(raw_data!$I:$I,raw_data!$B:$B,BASE_YM,raw_data!$G:$G,$A196)+SUMIFS(raw_data!$J:$J,raw_data!$B:$B,BASE_YM,raw_data!$G:$G,$A196)))</f>
        <v>432865</v>
      </c>
      <c r="N196" s="31" t="n">
        <f aca="false">IF(N(L196)=0,"",M196/L196)</f>
        <v>0.331741804456536</v>
      </c>
      <c r="O196" s="30" t="n">
        <f aca="false">IF($A196="","",SUMIFS(raw_data!$H:$H,raw_data!$B:$B,BASE_YM_PY,raw_data!$G:$G,$A196))</f>
        <v>1066129</v>
      </c>
      <c r="P196" s="30" t="n">
        <f aca="false">IF($A196="","",(SUMIFS(raw_data!$I:$I,raw_data!$B:$B,BASE_YM_PY,raw_data!$G:$G,$A196)+SUMIFS(raw_data!$J:$J,raw_data!$B:$B,BASE_YM_PY,raw_data!$G:$G,$A196)))</f>
        <v>304688</v>
      </c>
      <c r="Q196" s="31" t="n">
        <f aca="false">IF(N(O196)=0,"",P196/O196)</f>
        <v>0.285789055545811</v>
      </c>
      <c r="R196" s="32" t="n">
        <f aca="false">IF(N(O196)=0,"",L196/O196-1)</f>
        <v>0.223890354731932</v>
      </c>
      <c r="S196" s="33" t="n">
        <f aca="false">IF(OR(N196="",Q196=""),"",N196-Q196)</f>
        <v>0.0459527489107253</v>
      </c>
      <c r="T196" s="38" t="n">
        <f aca="false">IF(N(D196)&gt;0,RANK(D196,D$2:D$1001)+COUNTIF(D$2:D196,D196)-1,"")</f>
        <v>493</v>
      </c>
      <c r="U196" s="38" t="n">
        <f aca="false">IF(N(D196)&gt;0,IF(D196&gt;=LR_MIN_SHARE*SUM(D$2:D$1001),F196,-1),-1)</f>
        <v>-1</v>
      </c>
      <c r="V196" s="0" t="str">
        <f aca="false">IF(U196&lt;0,"",RANK(U196,U$2:U$1001)+COUNTIF(U$2:U196,U196)-1)</f>
        <v/>
      </c>
      <c r="W196" s="38" t="n">
        <f aca="false">IF(N(L196)&gt;0,RANK(L196,L$2:L$1001)+COUNTIF(L$2:L196,L196)-1,"")</f>
        <v>494</v>
      </c>
      <c r="X196" s="38" t="n">
        <f aca="false">IF(N(L196)&gt;0,IF(L196&gt;=LR_MIN_SHARE*SUM(L$2:L$1001),N196,-1),-1)</f>
        <v>-1</v>
      </c>
      <c r="Y196" s="0" t="str">
        <f aca="false">IF(X196&lt;0,"",RANK(X196,X$2:X$1001)+COUNTIF(X$2:X196,X196)-1)</f>
        <v/>
      </c>
      <c r="AA196" s="0" t="str">
        <f aca="false">IF($A196="","",IF(COUNTIF($B$2:$B196,$B196)=1,1,""))</f>
        <v/>
      </c>
      <c r="AB196" s="0" t="str">
        <f aca="false">IF(AA196=1,SUMIF($B$2:$B$1001,$B196,$D$2:$D$1001),"")</f>
        <v/>
      </c>
      <c r="AC196" s="0" t="str">
        <f aca="false">IF(AA196=1,RANK(AB196,$AB$2:$AB$1001)+COUNTIF($AB$2:$AB196,AB196)-1,"")</f>
        <v/>
      </c>
      <c r="AD196" s="38" t="n">
        <f aca="false">IF($A196="","",COUNTIF(raw_data!$G:$G,$A196))</f>
        <v>40</v>
      </c>
      <c r="AE196" s="38" t="n">
        <f aca="false">IF($A196="","",IF(COUNTIF($A$2:$A$1001,$A196)&gt;1,1,0))</f>
        <v>0</v>
      </c>
    </row>
    <row r="197" customFormat="false" ht="15" hidden="false" customHeight="false" outlineLevel="0" collapsed="false">
      <c r="A197" s="0" t="str">
        <f aca="false">IF(code_master!$A197="","",code_master!$A197)</f>
        <v>CV0196</v>
      </c>
      <c r="B197" s="0" t="str">
        <f aca="false">IF($A197="","",code_master!$C197&amp;"")</f>
        <v>사망</v>
      </c>
      <c r="C197" s="0" t="str">
        <f aca="false">IF($A197="","",code_master!$B197&amp;"")</f>
        <v>일반사망</v>
      </c>
      <c r="D197" s="30" t="n">
        <f aca="false">IF($A197="","",SUMIFS(raw_data!$H:$H,raw_data!$A:$A,"&gt;="&amp;UY_START,raw_data!$A:$A,"&lt;="&amp;BASE_YM,raw_data!$B:$B,"&lt;="&amp;BASE_YM,raw_data!$G:$G,$A197))</f>
        <v>70576222</v>
      </c>
      <c r="E197" s="30" t="n">
        <f aca="false">IF($A197="","",(SUMIFS(raw_data!$I:$I,raw_data!$A:$A,"&gt;="&amp;UY_START,raw_data!$A:$A,"&lt;="&amp;BASE_YM,raw_data!$B:$B,"&lt;="&amp;BASE_YM,raw_data!$G:$G,$A197)+SUMIFS(raw_data!$J:$J,raw_data!$A:$A,"&gt;="&amp;UY_START,raw_data!$A:$A,"&lt;="&amp;BASE_YM,raw_data!$B:$B,"&lt;="&amp;BASE_YM,raw_data!$G:$G,$A197)))</f>
        <v>31460139</v>
      </c>
      <c r="F197" s="31" t="n">
        <f aca="false">IF(N(D197)=0,"",E197/D197)</f>
        <v>0.445761165849881</v>
      </c>
      <c r="G197" s="30" t="n">
        <f aca="false">IF($A197="","",SUMIFS(raw_data!$H:$H,raw_data!$A:$A,"&gt;="&amp;UY_START_PY,raw_data!$A:$A,"&lt;="&amp;BASE_YM_PY,raw_data!$B:$B,"&lt;="&amp;BASE_YM_PY,raw_data!$G:$G,$A197))</f>
        <v>58365862</v>
      </c>
      <c r="H197" s="30" t="n">
        <f aca="false">IF($A197="","",(SUMIFS(raw_data!$I:$I,raw_data!$A:$A,"&gt;="&amp;UY_START_PY,raw_data!$A:$A,"&lt;="&amp;BASE_YM_PY,raw_data!$B:$B,"&lt;="&amp;BASE_YM_PY,raw_data!$G:$G,$A197)+SUMIFS(raw_data!$J:$J,raw_data!$A:$A,"&gt;="&amp;UY_START_PY,raw_data!$A:$A,"&lt;="&amp;BASE_YM_PY,raw_data!$B:$B,"&lt;="&amp;BASE_YM_PY,raw_data!$G:$G,$A197)))</f>
        <v>28870536</v>
      </c>
      <c r="I197" s="31" t="n">
        <f aca="false">IF(N(G197)=0,"",H197/G197)</f>
        <v>0.494647641801298</v>
      </c>
      <c r="J197" s="32" t="n">
        <f aca="false">IF(N(G197)=0,"",D197/G197-1)</f>
        <v>0.209203797932428</v>
      </c>
      <c r="K197" s="33" t="n">
        <f aca="false">IF(OR(F197="",I197=""),"",F197-I197)</f>
        <v>-0.0488864759514174</v>
      </c>
      <c r="L197" s="30" t="n">
        <f aca="false">IF($A197="","",SUMIFS(raw_data!$H:$H,raw_data!$B:$B,BASE_YM,raw_data!$G:$G,$A197))</f>
        <v>29441641</v>
      </c>
      <c r="M197" s="30" t="n">
        <f aca="false">IF($A197="","",(SUMIFS(raw_data!$I:$I,raw_data!$B:$B,BASE_YM,raw_data!$G:$G,$A197)+SUMIFS(raw_data!$J:$J,raw_data!$B:$B,BASE_YM,raw_data!$G:$G,$A197)))</f>
        <v>16594547</v>
      </c>
      <c r="N197" s="31" t="n">
        <f aca="false">IF(N(L197)=0,"",M197/L197)</f>
        <v>0.563642053783619</v>
      </c>
      <c r="O197" s="30" t="n">
        <f aca="false">IF($A197="","",SUMIFS(raw_data!$H:$H,raw_data!$B:$B,BASE_YM_PY,raw_data!$G:$G,$A197))</f>
        <v>22401148</v>
      </c>
      <c r="P197" s="30" t="n">
        <f aca="false">IF($A197="","",(SUMIFS(raw_data!$I:$I,raw_data!$B:$B,BASE_YM_PY,raw_data!$G:$G,$A197)+SUMIFS(raw_data!$J:$J,raw_data!$B:$B,BASE_YM_PY,raw_data!$G:$G,$A197)))</f>
        <v>18268693</v>
      </c>
      <c r="Q197" s="31" t="n">
        <f aca="false">IF(N(O197)=0,"",P197/O197)</f>
        <v>0.815524856136837</v>
      </c>
      <c r="R197" s="32" t="n">
        <f aca="false">IF(N(O197)=0,"",L197/O197-1)</f>
        <v>0.314291615768977</v>
      </c>
      <c r="S197" s="33" t="n">
        <f aca="false">IF(OR(N197="",Q197=""),"",N197-Q197)</f>
        <v>-0.251882802353218</v>
      </c>
      <c r="T197" s="38" t="n">
        <f aca="false">IF(N(D197)&gt;0,RANK(D197,D$2:D$1001)+COUNTIF(D$2:D197,D197)-1,"")</f>
        <v>75</v>
      </c>
      <c r="U197" s="40" t="n">
        <f aca="false">IF(N(D197)&gt;0,IF(D197&gt;=LR_MIN_SHARE*SUM(D$2:D$1001),F197,-1),-1)</f>
        <v>0.445761165849881</v>
      </c>
      <c r="V197" s="38" t="n">
        <f aca="false">IF(U197&lt;0,"",RANK(U197,U$2:U$1001)+COUNTIF(U$2:U197,U197)-1)</f>
        <v>269</v>
      </c>
      <c r="W197" s="38" t="n">
        <f aca="false">IF(N(L197)&gt;0,RANK(L197,L$2:L$1001)+COUNTIF(L$2:L197,L197)-1,"")</f>
        <v>75</v>
      </c>
      <c r="X197" s="40" t="n">
        <f aca="false">IF(N(L197)&gt;0,IF(L197&gt;=LR_MIN_SHARE*SUM(L$2:L$1001),N197,-1),-1)</f>
        <v>0.563642053783619</v>
      </c>
      <c r="Y197" s="38" t="n">
        <f aca="false">IF(X197&lt;0,"",RANK(X197,X$2:X$1001)+COUNTIF(X$2:X197,X197)-1)</f>
        <v>240</v>
      </c>
      <c r="AA197" s="0" t="str">
        <f aca="false">IF($A197="","",IF(COUNTIF($B$2:$B197,$B197)=1,1,""))</f>
        <v/>
      </c>
      <c r="AB197" s="0" t="str">
        <f aca="false">IF(AA197=1,SUMIF($B$2:$B$1001,$B197,$D$2:$D$1001),"")</f>
        <v/>
      </c>
      <c r="AC197" s="0" t="str">
        <f aca="false">IF(AA197=1,RANK(AB197,$AB$2:$AB$1001)+COUNTIF($AB$2:$AB197,AB197)-1,"")</f>
        <v/>
      </c>
      <c r="AD197" s="38" t="n">
        <f aca="false">IF($A197="","",COUNTIF(raw_data!$G:$G,$A197))</f>
        <v>40</v>
      </c>
      <c r="AE197" s="38" t="n">
        <f aca="false">IF($A197="","",IF(COUNTIF($A$2:$A$1001,$A197)&gt;1,1,0))</f>
        <v>0</v>
      </c>
    </row>
    <row r="198" customFormat="false" ht="15" hidden="false" customHeight="false" outlineLevel="0" collapsed="false">
      <c r="A198" s="0" t="str">
        <f aca="false">IF(code_master!$A198="","",code_master!$A198)</f>
        <v>CV0197</v>
      </c>
      <c r="B198" s="0" t="str">
        <f aca="false">IF($A198="","",code_master!$C198&amp;"")</f>
        <v>수술</v>
      </c>
      <c r="C198" s="0" t="str">
        <f aca="false">IF($A198="","",code_master!$B198&amp;"")</f>
        <v>상해수술비</v>
      </c>
      <c r="D198" s="30" t="n">
        <f aca="false">IF($A198="","",SUMIFS(raw_data!$H:$H,raw_data!$A:$A,"&gt;="&amp;UY_START,raw_data!$A:$A,"&lt;="&amp;BASE_YM,raw_data!$B:$B,"&lt;="&amp;BASE_YM,raw_data!$G:$G,$A198))</f>
        <v>115718224</v>
      </c>
      <c r="E198" s="30" t="n">
        <f aca="false">IF($A198="","",(SUMIFS(raw_data!$I:$I,raw_data!$A:$A,"&gt;="&amp;UY_START,raw_data!$A:$A,"&lt;="&amp;BASE_YM,raw_data!$B:$B,"&lt;="&amp;BASE_YM,raw_data!$G:$G,$A198)+SUMIFS(raw_data!$J:$J,raw_data!$A:$A,"&gt;="&amp;UY_START,raw_data!$A:$A,"&lt;="&amp;BASE_YM,raw_data!$B:$B,"&lt;="&amp;BASE_YM,raw_data!$G:$G,$A198)))</f>
        <v>59836686</v>
      </c>
      <c r="F198" s="31" t="n">
        <f aca="false">IF(N(D198)=0,"",E198/D198)</f>
        <v>0.517089564043085</v>
      </c>
      <c r="G198" s="30" t="n">
        <f aca="false">IF($A198="","",SUMIFS(raw_data!$H:$H,raw_data!$A:$A,"&gt;="&amp;UY_START_PY,raw_data!$A:$A,"&lt;="&amp;BASE_YM_PY,raw_data!$B:$B,"&lt;="&amp;BASE_YM_PY,raw_data!$G:$G,$A198))</f>
        <v>110672865</v>
      </c>
      <c r="H198" s="30" t="n">
        <f aca="false">IF($A198="","",(SUMIFS(raw_data!$I:$I,raw_data!$A:$A,"&gt;="&amp;UY_START_PY,raw_data!$A:$A,"&lt;="&amp;BASE_YM_PY,raw_data!$B:$B,"&lt;="&amp;BASE_YM_PY,raw_data!$G:$G,$A198)+SUMIFS(raw_data!$J:$J,raw_data!$A:$A,"&gt;="&amp;UY_START_PY,raw_data!$A:$A,"&lt;="&amp;BASE_YM_PY,raw_data!$B:$B,"&lt;="&amp;BASE_YM_PY,raw_data!$G:$G,$A198)))</f>
        <v>59820262</v>
      </c>
      <c r="I198" s="31" t="n">
        <f aca="false">IF(N(G198)=0,"",H198/G198)</f>
        <v>0.540514262461715</v>
      </c>
      <c r="J198" s="32" t="n">
        <f aca="false">IF(N(G198)=0,"",D198/G198-1)</f>
        <v>0.045588040031312</v>
      </c>
      <c r="K198" s="33" t="n">
        <f aca="false">IF(OR(F198="",I198=""),"",F198-I198)</f>
        <v>-0.0234246984186309</v>
      </c>
      <c r="L198" s="30" t="n">
        <f aca="false">IF($A198="","",SUMIFS(raw_data!$H:$H,raw_data!$B:$B,BASE_YM,raw_data!$G:$G,$A198))</f>
        <v>49159683</v>
      </c>
      <c r="M198" s="30" t="n">
        <f aca="false">IF($A198="","",(SUMIFS(raw_data!$I:$I,raw_data!$B:$B,BASE_YM,raw_data!$G:$G,$A198)+SUMIFS(raw_data!$J:$J,raw_data!$B:$B,BASE_YM,raw_data!$G:$G,$A198)))</f>
        <v>26206397</v>
      </c>
      <c r="N198" s="31" t="n">
        <f aca="false">IF(N(L198)=0,"",M198/L198)</f>
        <v>0.533087184471877</v>
      </c>
      <c r="O198" s="30" t="n">
        <f aca="false">IF($A198="","",SUMIFS(raw_data!$H:$H,raw_data!$B:$B,BASE_YM_PY,raw_data!$G:$G,$A198))</f>
        <v>42704776</v>
      </c>
      <c r="P198" s="30" t="n">
        <f aca="false">IF($A198="","",(SUMIFS(raw_data!$I:$I,raw_data!$B:$B,BASE_YM_PY,raw_data!$G:$G,$A198)+SUMIFS(raw_data!$J:$J,raw_data!$B:$B,BASE_YM_PY,raw_data!$G:$G,$A198)))</f>
        <v>29883004</v>
      </c>
      <c r="Q198" s="31" t="n">
        <f aca="false">IF(N(O198)=0,"",P198/O198)</f>
        <v>0.699757891248511</v>
      </c>
      <c r="R198" s="32" t="n">
        <f aca="false">IF(N(O198)=0,"",L198/O198-1)</f>
        <v>0.151151875846393</v>
      </c>
      <c r="S198" s="33" t="n">
        <f aca="false">IF(OR(N198="",Q198=""),"",N198-Q198)</f>
        <v>-0.166670706776633</v>
      </c>
      <c r="T198" s="38" t="n">
        <f aca="false">IF(N(D198)&gt;0,RANK(D198,D$2:D$1001)+COUNTIF(D$2:D198,D198)-1,"")</f>
        <v>39</v>
      </c>
      <c r="U198" s="40" t="n">
        <f aca="false">IF(N(D198)&gt;0,IF(D198&gt;=LR_MIN_SHARE*SUM(D$2:D$1001),F198,-1),-1)</f>
        <v>0.517089564043085</v>
      </c>
      <c r="V198" s="38" t="n">
        <f aca="false">IF(U198&lt;0,"",RANK(U198,U$2:U$1001)+COUNTIF(U$2:U198,U198)-1)</f>
        <v>209</v>
      </c>
      <c r="W198" s="38" t="n">
        <f aca="false">IF(N(L198)&gt;0,RANK(L198,L$2:L$1001)+COUNTIF(L$2:L198,L198)-1,"")</f>
        <v>33</v>
      </c>
      <c r="X198" s="40" t="n">
        <f aca="false">IF(N(L198)&gt;0,IF(L198&gt;=LR_MIN_SHARE*SUM(L$2:L$1001),N198,-1),-1)</f>
        <v>0.533087184471877</v>
      </c>
      <c r="Y198" s="38" t="n">
        <f aca="false">IF(X198&lt;0,"",RANK(X198,X$2:X$1001)+COUNTIF(X$2:X198,X198)-1)</f>
        <v>258</v>
      </c>
      <c r="AA198" s="0" t="str">
        <f aca="false">IF($A198="","",IF(COUNTIF($B$2:$B198,$B198)=1,1,""))</f>
        <v/>
      </c>
      <c r="AB198" s="0" t="str">
        <f aca="false">IF(AA198=1,SUMIF($B$2:$B$1001,$B198,$D$2:$D$1001),"")</f>
        <v/>
      </c>
      <c r="AC198" s="0" t="str">
        <f aca="false">IF(AA198=1,RANK(AB198,$AB$2:$AB$1001)+COUNTIF($AB$2:$AB198,AB198)-1,"")</f>
        <v/>
      </c>
      <c r="AD198" s="38" t="n">
        <f aca="false">IF($A198="","",COUNTIF(raw_data!$G:$G,$A198))</f>
        <v>40</v>
      </c>
      <c r="AE198" s="38" t="n">
        <f aca="false">IF($A198="","",IF(COUNTIF($A$2:$A$1001,$A198)&gt;1,1,0))</f>
        <v>0</v>
      </c>
    </row>
    <row r="199" customFormat="false" ht="15" hidden="false" customHeight="false" outlineLevel="0" collapsed="false">
      <c r="A199" s="0" t="str">
        <f aca="false">IF(code_master!$A199="","",code_master!$A199)</f>
        <v>CV0198</v>
      </c>
      <c r="B199" s="0" t="str">
        <f aca="false">IF($A199="","",code_master!$C199&amp;"")</f>
        <v>실손의료</v>
      </c>
      <c r="C199" s="0" t="str">
        <f aca="false">IF($A199="","",code_master!$B199&amp;"")</f>
        <v>질병통원실손(20년만기)</v>
      </c>
      <c r="D199" s="30" t="n">
        <f aca="false">IF($A199="","",SUMIFS(raw_data!$H:$H,raw_data!$A:$A,"&gt;="&amp;UY_START,raw_data!$A:$A,"&lt;="&amp;BASE_YM,raw_data!$B:$B,"&lt;="&amp;BASE_YM,raw_data!$G:$G,$A199))</f>
        <v>4947633</v>
      </c>
      <c r="E199" s="30" t="n">
        <f aca="false">IF($A199="","",(SUMIFS(raw_data!$I:$I,raw_data!$A:$A,"&gt;="&amp;UY_START,raw_data!$A:$A,"&lt;="&amp;BASE_YM,raw_data!$B:$B,"&lt;="&amp;BASE_YM,raw_data!$G:$G,$A199)+SUMIFS(raw_data!$J:$J,raw_data!$A:$A,"&gt;="&amp;UY_START,raw_data!$A:$A,"&lt;="&amp;BASE_YM,raw_data!$B:$B,"&lt;="&amp;BASE_YM,raw_data!$G:$G,$A199)))</f>
        <v>3861634</v>
      </c>
      <c r="F199" s="31" t="n">
        <f aca="false">IF(N(D199)=0,"",E199/D199)</f>
        <v>0.780501302339927</v>
      </c>
      <c r="G199" s="30" t="n">
        <f aca="false">IF($A199="","",SUMIFS(raw_data!$H:$H,raw_data!$A:$A,"&gt;="&amp;UY_START_PY,raw_data!$A:$A,"&lt;="&amp;BASE_YM_PY,raw_data!$B:$B,"&lt;="&amp;BASE_YM_PY,raw_data!$G:$G,$A199))</f>
        <v>7108604</v>
      </c>
      <c r="H199" s="30" t="n">
        <f aca="false">IF($A199="","",(SUMIFS(raw_data!$I:$I,raw_data!$A:$A,"&gt;="&amp;UY_START_PY,raw_data!$A:$A,"&lt;="&amp;BASE_YM_PY,raw_data!$B:$B,"&lt;="&amp;BASE_YM_PY,raw_data!$G:$G,$A199)+SUMIFS(raw_data!$J:$J,raw_data!$A:$A,"&gt;="&amp;UY_START_PY,raw_data!$A:$A,"&lt;="&amp;BASE_YM_PY,raw_data!$B:$B,"&lt;="&amp;BASE_YM_PY,raw_data!$G:$G,$A199)))</f>
        <v>5389353</v>
      </c>
      <c r="I199" s="31" t="n">
        <f aca="false">IF(N(G199)=0,"",H199/G199)</f>
        <v>0.758145059142414</v>
      </c>
      <c r="J199" s="32" t="n">
        <f aca="false">IF(N(G199)=0,"",D199/G199-1)</f>
        <v>-0.303993723662199</v>
      </c>
      <c r="K199" s="33" t="n">
        <f aca="false">IF(OR(F199="",I199=""),"",F199-I199)</f>
        <v>0.0223562431975131</v>
      </c>
      <c r="L199" s="30" t="n">
        <f aca="false">IF($A199="","",SUMIFS(raw_data!$H:$H,raw_data!$B:$B,BASE_YM,raw_data!$G:$G,$A199))</f>
        <v>2006413</v>
      </c>
      <c r="M199" s="30" t="n">
        <f aca="false">IF($A199="","",(SUMIFS(raw_data!$I:$I,raw_data!$B:$B,BASE_YM,raw_data!$G:$G,$A199)+SUMIFS(raw_data!$J:$J,raw_data!$B:$B,BASE_YM,raw_data!$G:$G,$A199)))</f>
        <v>1650132</v>
      </c>
      <c r="N199" s="31" t="n">
        <f aca="false">IF(N(L199)=0,"",M199/L199)</f>
        <v>0.822428881790539</v>
      </c>
      <c r="O199" s="30" t="n">
        <f aca="false">IF($A199="","",SUMIFS(raw_data!$H:$H,raw_data!$B:$B,BASE_YM_PY,raw_data!$G:$G,$A199))</f>
        <v>2722704</v>
      </c>
      <c r="P199" s="30" t="n">
        <f aca="false">IF($A199="","",(SUMIFS(raw_data!$I:$I,raw_data!$B:$B,BASE_YM_PY,raw_data!$G:$G,$A199)+SUMIFS(raw_data!$J:$J,raw_data!$B:$B,BASE_YM_PY,raw_data!$G:$G,$A199)))</f>
        <v>2269591</v>
      </c>
      <c r="Q199" s="31" t="n">
        <f aca="false">IF(N(O199)=0,"",P199/O199)</f>
        <v>0.833579779513307</v>
      </c>
      <c r="R199" s="32" t="n">
        <f aca="false">IF(N(O199)=0,"",L199/O199-1)</f>
        <v>-0.263080746199367</v>
      </c>
      <c r="S199" s="33" t="n">
        <f aca="false">IF(OR(N199="",Q199=""),"",N199-Q199)</f>
        <v>-0.0111508977227687</v>
      </c>
      <c r="T199" s="38" t="n">
        <f aca="false">IF(N(D199)&gt;0,RANK(D199,D$2:D$1001)+COUNTIF(D$2:D199,D199)-1,"")</f>
        <v>462</v>
      </c>
      <c r="U199" s="38" t="n">
        <f aca="false">IF(N(D199)&gt;0,IF(D199&gt;=LR_MIN_SHARE*SUM(D$2:D$1001),F199,-1),-1)</f>
        <v>-1</v>
      </c>
      <c r="V199" s="0" t="str">
        <f aca="false">IF(U199&lt;0,"",RANK(U199,U$2:U$1001)+COUNTIF(U$2:U199,U199)-1)</f>
        <v/>
      </c>
      <c r="W199" s="38" t="n">
        <f aca="false">IF(N(L199)&gt;0,RANK(L199,L$2:L$1001)+COUNTIF(L$2:L199,L199)-1,"")</f>
        <v>460</v>
      </c>
      <c r="X199" s="38" t="n">
        <f aca="false">IF(N(L199)&gt;0,IF(L199&gt;=LR_MIN_SHARE*SUM(L$2:L$1001),N199,-1),-1)</f>
        <v>-1</v>
      </c>
      <c r="Y199" s="0" t="str">
        <f aca="false">IF(X199&lt;0,"",RANK(X199,X$2:X$1001)+COUNTIF(X$2:X199,X199)-1)</f>
        <v/>
      </c>
      <c r="AA199" s="0" t="str">
        <f aca="false">IF($A199="","",IF(COUNTIF($B$2:$B199,$B199)=1,1,""))</f>
        <v/>
      </c>
      <c r="AB199" s="0" t="str">
        <f aca="false">IF(AA199=1,SUMIF($B$2:$B$1001,$B199,$D$2:$D$1001),"")</f>
        <v/>
      </c>
      <c r="AC199" s="0" t="str">
        <f aca="false">IF(AA199=1,RANK(AB199,$AB$2:$AB$1001)+COUNTIF($AB$2:$AB199,AB199)-1,"")</f>
        <v/>
      </c>
      <c r="AD199" s="38" t="n">
        <f aca="false">IF($A199="","",COUNTIF(raw_data!$G:$G,$A199))</f>
        <v>40</v>
      </c>
      <c r="AE199" s="38" t="n">
        <f aca="false">IF($A199="","",IF(COUNTIF($A$2:$A$1001,$A199)&gt;1,1,0))</f>
        <v>0</v>
      </c>
    </row>
    <row r="200" customFormat="false" ht="15" hidden="false" customHeight="false" outlineLevel="0" collapsed="false">
      <c r="A200" s="0" t="str">
        <f aca="false">IF(code_master!$A200="","",code_master!$A200)</f>
        <v>CV0199</v>
      </c>
      <c r="B200" s="0" t="str">
        <f aca="false">IF($A200="","",code_master!$C200&amp;"")</f>
        <v>사망</v>
      </c>
      <c r="C200" s="0" t="str">
        <f aca="false">IF($A200="","",code_master!$B200&amp;"")</f>
        <v>일반사망</v>
      </c>
      <c r="D200" s="30" t="n">
        <f aca="false">IF($A200="","",SUMIFS(raw_data!$H:$H,raw_data!$A:$A,"&gt;="&amp;UY_START,raw_data!$A:$A,"&lt;="&amp;BASE_YM,raw_data!$B:$B,"&lt;="&amp;BASE_YM,raw_data!$G:$G,$A200))</f>
        <v>26160220</v>
      </c>
      <c r="E200" s="30" t="n">
        <f aca="false">IF($A200="","",(SUMIFS(raw_data!$I:$I,raw_data!$A:$A,"&gt;="&amp;UY_START,raw_data!$A:$A,"&lt;="&amp;BASE_YM,raw_data!$B:$B,"&lt;="&amp;BASE_YM,raw_data!$G:$G,$A200)+SUMIFS(raw_data!$J:$J,raw_data!$A:$A,"&gt;="&amp;UY_START,raw_data!$A:$A,"&lt;="&amp;BASE_YM,raw_data!$B:$B,"&lt;="&amp;BASE_YM,raw_data!$G:$G,$A200)))</f>
        <v>9668578</v>
      </c>
      <c r="F200" s="31" t="n">
        <f aca="false">IF(N(D200)=0,"",E200/D200)</f>
        <v>0.3695908520647</v>
      </c>
      <c r="G200" s="30" t="n">
        <f aca="false">IF($A200="","",SUMIFS(raw_data!$H:$H,raw_data!$A:$A,"&gt;="&amp;UY_START_PY,raw_data!$A:$A,"&lt;="&amp;BASE_YM_PY,raw_data!$B:$B,"&lt;="&amp;BASE_YM_PY,raw_data!$G:$G,$A200))</f>
        <v>24814412</v>
      </c>
      <c r="H200" s="30" t="n">
        <f aca="false">IF($A200="","",(SUMIFS(raw_data!$I:$I,raw_data!$A:$A,"&gt;="&amp;UY_START_PY,raw_data!$A:$A,"&lt;="&amp;BASE_YM_PY,raw_data!$B:$B,"&lt;="&amp;BASE_YM_PY,raw_data!$G:$G,$A200)+SUMIFS(raw_data!$J:$J,raw_data!$A:$A,"&gt;="&amp;UY_START_PY,raw_data!$A:$A,"&lt;="&amp;BASE_YM_PY,raw_data!$B:$B,"&lt;="&amp;BASE_YM_PY,raw_data!$G:$G,$A200)))</f>
        <v>9630120</v>
      </c>
      <c r="I200" s="31" t="n">
        <f aca="false">IF(N(G200)=0,"",H200/G200)</f>
        <v>0.388085762419033</v>
      </c>
      <c r="J200" s="32" t="n">
        <f aca="false">IF(N(G200)=0,"",D200/G200-1)</f>
        <v>0.0542349341181245</v>
      </c>
      <c r="K200" s="33" t="n">
        <f aca="false">IF(OR(F200="",I200=""),"",F200-I200)</f>
        <v>-0.0184949103543332</v>
      </c>
      <c r="L200" s="30" t="n">
        <f aca="false">IF($A200="","",SUMIFS(raw_data!$H:$H,raw_data!$B:$B,BASE_YM,raw_data!$G:$G,$A200))</f>
        <v>10951918</v>
      </c>
      <c r="M200" s="30" t="n">
        <f aca="false">IF($A200="","",(SUMIFS(raw_data!$I:$I,raw_data!$B:$B,BASE_YM,raw_data!$G:$G,$A200)+SUMIFS(raw_data!$J:$J,raw_data!$B:$B,BASE_YM,raw_data!$G:$G,$A200)))</f>
        <v>4722700</v>
      </c>
      <c r="N200" s="31" t="n">
        <f aca="false">IF(N(L200)=0,"",M200/L200)</f>
        <v>0.431221271013899</v>
      </c>
      <c r="O200" s="30" t="n">
        <f aca="false">IF($A200="","",SUMIFS(raw_data!$H:$H,raw_data!$B:$B,BASE_YM_PY,raw_data!$G:$G,$A200))</f>
        <v>10227299</v>
      </c>
      <c r="P200" s="30" t="n">
        <f aca="false">IF($A200="","",(SUMIFS(raw_data!$I:$I,raw_data!$B:$B,BASE_YM_PY,raw_data!$G:$G,$A200)+SUMIFS(raw_data!$J:$J,raw_data!$B:$B,BASE_YM_PY,raw_data!$G:$G,$A200)))</f>
        <v>5059791</v>
      </c>
      <c r="Q200" s="31" t="n">
        <f aca="false">IF(N(O200)=0,"",P200/O200)</f>
        <v>0.494733849083712</v>
      </c>
      <c r="R200" s="32" t="n">
        <f aca="false">IF(N(O200)=0,"",L200/O200-1)</f>
        <v>0.0708514535460438</v>
      </c>
      <c r="S200" s="33" t="n">
        <f aca="false">IF(OR(N200="",Q200=""),"",N200-Q200)</f>
        <v>-0.063512578069813</v>
      </c>
      <c r="T200" s="38" t="n">
        <f aca="false">IF(N(D200)&gt;0,RANK(D200,D$2:D$1001)+COUNTIF(D$2:D200,D200)-1,"")</f>
        <v>212</v>
      </c>
      <c r="U200" s="40" t="n">
        <f aca="false">IF(N(D200)&gt;0,IF(D200&gt;=LR_MIN_SHARE*SUM(D$2:D$1001),F200,-1),-1)</f>
        <v>0.3695908520647</v>
      </c>
      <c r="V200" s="38" t="n">
        <f aca="false">IF(U200&lt;0,"",RANK(U200,U$2:U$1001)+COUNTIF(U$2:U200,U200)-1)</f>
        <v>314</v>
      </c>
      <c r="W200" s="38" t="n">
        <f aca="false">IF(N(L200)&gt;0,RANK(L200,L$2:L$1001)+COUNTIF(L$2:L200,L200)-1,"")</f>
        <v>207</v>
      </c>
      <c r="X200" s="40" t="n">
        <f aca="false">IF(N(L200)&gt;0,IF(L200&gt;=LR_MIN_SHARE*SUM(L$2:L$1001),N200,-1),-1)</f>
        <v>0.431221271013899</v>
      </c>
      <c r="Y200" s="38" t="n">
        <f aca="false">IF(X200&lt;0,"",RANK(X200,X$2:X$1001)+COUNTIF(X$2:X200,X200)-1)</f>
        <v>309</v>
      </c>
      <c r="AA200" s="0" t="str">
        <f aca="false">IF($A200="","",IF(COUNTIF($B$2:$B200,$B200)=1,1,""))</f>
        <v/>
      </c>
      <c r="AB200" s="0" t="str">
        <f aca="false">IF(AA200=1,SUMIF($B$2:$B$1001,$B200,$D$2:$D$1001),"")</f>
        <v/>
      </c>
      <c r="AC200" s="0" t="str">
        <f aca="false">IF(AA200=1,RANK(AB200,$AB$2:$AB$1001)+COUNTIF($AB$2:$AB200,AB200)-1,"")</f>
        <v/>
      </c>
      <c r="AD200" s="38" t="n">
        <f aca="false">IF($A200="","",COUNTIF(raw_data!$G:$G,$A200))</f>
        <v>40</v>
      </c>
      <c r="AE200" s="38" t="n">
        <f aca="false">IF($A200="","",IF(COUNTIF($A$2:$A$1001,$A200)&gt;1,1,0))</f>
        <v>0</v>
      </c>
    </row>
    <row r="201" customFormat="false" ht="15" hidden="false" customHeight="false" outlineLevel="0" collapsed="false">
      <c r="A201" s="0" t="str">
        <f aca="false">IF(code_master!$A201="","",code_master!$A201)</f>
        <v>CV0200</v>
      </c>
      <c r="B201" s="0" t="str">
        <f aca="false">IF($A201="","",code_master!$C201&amp;"")</f>
        <v>암</v>
      </c>
      <c r="C201" s="0" t="str">
        <f aca="false">IF($A201="","",code_master!$B201&amp;"")</f>
        <v>암진단비(간편)</v>
      </c>
      <c r="D201" s="30" t="n">
        <f aca="false">IF($A201="","",SUMIFS(raw_data!$H:$H,raw_data!$A:$A,"&gt;="&amp;UY_START,raw_data!$A:$A,"&lt;="&amp;BASE_YM,raw_data!$B:$B,"&lt;="&amp;BASE_YM,raw_data!$G:$G,$A201))</f>
        <v>8914746</v>
      </c>
      <c r="E201" s="30" t="n">
        <f aca="false">IF($A201="","",(SUMIFS(raw_data!$I:$I,raw_data!$A:$A,"&gt;="&amp;UY_START,raw_data!$A:$A,"&lt;="&amp;BASE_YM,raw_data!$B:$B,"&lt;="&amp;BASE_YM,raw_data!$G:$G,$A201)+SUMIFS(raw_data!$J:$J,raw_data!$A:$A,"&gt;="&amp;UY_START,raw_data!$A:$A,"&lt;="&amp;BASE_YM,raw_data!$B:$B,"&lt;="&amp;BASE_YM,raw_data!$G:$G,$A201)))</f>
        <v>3402715</v>
      </c>
      <c r="F201" s="31" t="n">
        <f aca="false">IF(N(D201)=0,"",E201/D201)</f>
        <v>0.38169511503749</v>
      </c>
      <c r="G201" s="30" t="n">
        <f aca="false">IF($A201="","",SUMIFS(raw_data!$H:$H,raw_data!$A:$A,"&gt;="&amp;UY_START_PY,raw_data!$A:$A,"&lt;="&amp;BASE_YM_PY,raw_data!$B:$B,"&lt;="&amp;BASE_YM_PY,raw_data!$G:$G,$A201))</f>
        <v>7236514</v>
      </c>
      <c r="H201" s="30" t="n">
        <f aca="false">IF($A201="","",(SUMIFS(raw_data!$I:$I,raw_data!$A:$A,"&gt;="&amp;UY_START_PY,raw_data!$A:$A,"&lt;="&amp;BASE_YM_PY,raw_data!$B:$B,"&lt;="&amp;BASE_YM_PY,raw_data!$G:$G,$A201)+SUMIFS(raw_data!$J:$J,raw_data!$A:$A,"&gt;="&amp;UY_START_PY,raw_data!$A:$A,"&lt;="&amp;BASE_YM_PY,raw_data!$B:$B,"&lt;="&amp;BASE_YM_PY,raw_data!$G:$G,$A201)))</f>
        <v>3432447</v>
      </c>
      <c r="I201" s="31" t="n">
        <f aca="false">IF(N(G201)=0,"",H201/G201)</f>
        <v>0.474323272227484</v>
      </c>
      <c r="J201" s="32" t="n">
        <f aca="false">IF(N(G201)=0,"",D201/G201-1)</f>
        <v>0.231911663544077</v>
      </c>
      <c r="K201" s="33" t="n">
        <f aca="false">IF(OR(F201="",I201=""),"",F201-I201)</f>
        <v>-0.0926281571899945</v>
      </c>
      <c r="L201" s="30" t="n">
        <f aca="false">IF($A201="","",SUMIFS(raw_data!$H:$H,raw_data!$B:$B,BASE_YM,raw_data!$G:$G,$A201))</f>
        <v>3739774</v>
      </c>
      <c r="M201" s="30" t="n">
        <f aca="false">IF($A201="","",(SUMIFS(raw_data!$I:$I,raw_data!$B:$B,BASE_YM,raw_data!$G:$G,$A201)+SUMIFS(raw_data!$J:$J,raw_data!$B:$B,BASE_YM,raw_data!$G:$G,$A201)))</f>
        <v>1594910</v>
      </c>
      <c r="N201" s="31" t="n">
        <f aca="false">IF(N(L201)=0,"",M201/L201)</f>
        <v>0.426472294849903</v>
      </c>
      <c r="O201" s="30" t="n">
        <f aca="false">IF($A201="","",SUMIFS(raw_data!$H:$H,raw_data!$B:$B,BASE_YM_PY,raw_data!$G:$G,$A201))</f>
        <v>2868644</v>
      </c>
      <c r="P201" s="30" t="n">
        <f aca="false">IF($A201="","",(SUMIFS(raw_data!$I:$I,raw_data!$B:$B,BASE_YM_PY,raw_data!$G:$G,$A201)+SUMIFS(raw_data!$J:$J,raw_data!$B:$B,BASE_YM_PY,raw_data!$G:$G,$A201)))</f>
        <v>1403129</v>
      </c>
      <c r="Q201" s="31" t="n">
        <f aca="false">IF(N(O201)=0,"",P201/O201)</f>
        <v>0.489126221308744</v>
      </c>
      <c r="R201" s="32" t="n">
        <f aca="false">IF(N(O201)=0,"",L201/O201-1)</f>
        <v>0.3036730943261</v>
      </c>
      <c r="S201" s="33" t="n">
        <f aca="false">IF(OR(N201="",Q201=""),"",N201-Q201)</f>
        <v>-0.0626539264588411</v>
      </c>
      <c r="T201" s="38" t="n">
        <f aca="false">IF(N(D201)&gt;0,RANK(D201,D$2:D$1001)+COUNTIF(D$2:D201,D201)-1,"")</f>
        <v>397</v>
      </c>
      <c r="U201" s="38" t="n">
        <f aca="false">IF(N(D201)&gt;0,IF(D201&gt;=LR_MIN_SHARE*SUM(D$2:D$1001),F201,-1),-1)</f>
        <v>-1</v>
      </c>
      <c r="V201" s="0" t="str">
        <f aca="false">IF(U201&lt;0,"",RANK(U201,U$2:U$1001)+COUNTIF(U$2:U201,U201)-1)</f>
        <v/>
      </c>
      <c r="W201" s="38" t="n">
        <f aca="false">IF(N(L201)&gt;0,RANK(L201,L$2:L$1001)+COUNTIF(L$2:L201,L201)-1,"")</f>
        <v>391</v>
      </c>
      <c r="X201" s="38" t="n">
        <f aca="false">IF(N(L201)&gt;0,IF(L201&gt;=LR_MIN_SHARE*SUM(L$2:L$1001),N201,-1),-1)</f>
        <v>-1</v>
      </c>
      <c r="Y201" s="0" t="str">
        <f aca="false">IF(X201&lt;0,"",RANK(X201,X$2:X$1001)+COUNTIF(X$2:X201,X201)-1)</f>
        <v/>
      </c>
      <c r="AA201" s="0" t="str">
        <f aca="false">IF($A201="","",IF(COUNTIF($B$2:$B201,$B201)=1,1,""))</f>
        <v/>
      </c>
      <c r="AB201" s="0" t="str">
        <f aca="false">IF(AA201=1,SUMIF($B$2:$B$1001,$B201,$D$2:$D$1001),"")</f>
        <v/>
      </c>
      <c r="AC201" s="0" t="str">
        <f aca="false">IF(AA201=1,RANK(AB201,$AB$2:$AB$1001)+COUNTIF($AB$2:$AB201,AB201)-1,"")</f>
        <v/>
      </c>
      <c r="AD201" s="38" t="n">
        <f aca="false">IF($A201="","",COUNTIF(raw_data!$G:$G,$A201))</f>
        <v>40</v>
      </c>
      <c r="AE201" s="38" t="n">
        <f aca="false">IF($A201="","",IF(COUNTIF($A$2:$A$1001,$A201)&gt;1,1,0))</f>
        <v>0</v>
      </c>
    </row>
    <row r="202" customFormat="false" ht="15" hidden="false" customHeight="false" outlineLevel="0" collapsed="false">
      <c r="A202" s="0" t="str">
        <f aca="false">IF(code_master!$A202="","",code_master!$A202)</f>
        <v>CV0201</v>
      </c>
      <c r="B202" s="0" t="str">
        <f aca="false">IF($A202="","",code_master!$C202&amp;"")</f>
        <v>상해</v>
      </c>
      <c r="C202" s="0" t="str">
        <f aca="false">IF($A202="","",code_master!$B202&amp;"")</f>
        <v>골절진단비(비갱신형)</v>
      </c>
      <c r="D202" s="30" t="n">
        <f aca="false">IF($A202="","",SUMIFS(raw_data!$H:$H,raw_data!$A:$A,"&gt;="&amp;UY_START,raw_data!$A:$A,"&lt;="&amp;BASE_YM,raw_data!$B:$B,"&lt;="&amp;BASE_YM,raw_data!$G:$G,$A202))</f>
        <v>7732451</v>
      </c>
      <c r="E202" s="30" t="n">
        <f aca="false">IF($A202="","",(SUMIFS(raw_data!$I:$I,raw_data!$A:$A,"&gt;="&amp;UY_START,raw_data!$A:$A,"&lt;="&amp;BASE_YM,raw_data!$B:$B,"&lt;="&amp;BASE_YM,raw_data!$G:$G,$A202)+SUMIFS(raw_data!$J:$J,raw_data!$A:$A,"&gt;="&amp;UY_START,raw_data!$A:$A,"&lt;="&amp;BASE_YM,raw_data!$B:$B,"&lt;="&amp;BASE_YM,raw_data!$G:$G,$A202)))</f>
        <v>4713827</v>
      </c>
      <c r="F202" s="31" t="n">
        <f aca="false">IF(N(D202)=0,"",E202/D202)</f>
        <v>0.609616148876986</v>
      </c>
      <c r="G202" s="30" t="n">
        <f aca="false">IF($A202="","",SUMIFS(raw_data!$H:$H,raw_data!$A:$A,"&gt;="&amp;UY_START_PY,raw_data!$A:$A,"&lt;="&amp;BASE_YM_PY,raw_data!$B:$B,"&lt;="&amp;BASE_YM_PY,raw_data!$G:$G,$A202))</f>
        <v>8824276</v>
      </c>
      <c r="H202" s="30" t="n">
        <f aca="false">IF($A202="","",(SUMIFS(raw_data!$I:$I,raw_data!$A:$A,"&gt;="&amp;UY_START_PY,raw_data!$A:$A,"&lt;="&amp;BASE_YM_PY,raw_data!$B:$B,"&lt;="&amp;BASE_YM_PY,raw_data!$G:$G,$A202)+SUMIFS(raw_data!$J:$J,raw_data!$A:$A,"&gt;="&amp;UY_START_PY,raw_data!$A:$A,"&lt;="&amp;BASE_YM_PY,raw_data!$B:$B,"&lt;="&amp;BASE_YM_PY,raw_data!$G:$G,$A202)))</f>
        <v>6196936</v>
      </c>
      <c r="I202" s="31" t="n">
        <f aca="false">IF(N(G202)=0,"",H202/G202)</f>
        <v>0.702259992774478</v>
      </c>
      <c r="J202" s="32" t="n">
        <f aca="false">IF(N(G202)=0,"",D202/G202-1)</f>
        <v>-0.12372969748453</v>
      </c>
      <c r="K202" s="33" t="n">
        <f aca="false">IF(OR(F202="",I202=""),"",F202-I202)</f>
        <v>-0.0926438438974919</v>
      </c>
      <c r="L202" s="30" t="n">
        <f aca="false">IF($A202="","",SUMIFS(raw_data!$H:$H,raw_data!$B:$B,BASE_YM,raw_data!$G:$G,$A202))</f>
        <v>3095806</v>
      </c>
      <c r="M202" s="30" t="n">
        <f aca="false">IF($A202="","",(SUMIFS(raw_data!$I:$I,raw_data!$B:$B,BASE_YM,raw_data!$G:$G,$A202)+SUMIFS(raw_data!$J:$J,raw_data!$B:$B,BASE_YM,raw_data!$G:$G,$A202)))</f>
        <v>2305164</v>
      </c>
      <c r="N202" s="31" t="n">
        <f aca="false">IF(N(L202)=0,"",M202/L202)</f>
        <v>0.744608673799327</v>
      </c>
      <c r="O202" s="30" t="n">
        <f aca="false">IF($A202="","",SUMIFS(raw_data!$H:$H,raw_data!$B:$B,BASE_YM_PY,raw_data!$G:$G,$A202))</f>
        <v>3593286</v>
      </c>
      <c r="P202" s="30" t="n">
        <f aca="false">IF($A202="","",(SUMIFS(raw_data!$I:$I,raw_data!$B:$B,BASE_YM_PY,raw_data!$G:$G,$A202)+SUMIFS(raw_data!$J:$J,raw_data!$B:$B,BASE_YM_PY,raw_data!$G:$G,$A202)))</f>
        <v>3359933</v>
      </c>
      <c r="Q202" s="31" t="n">
        <f aca="false">IF(N(O202)=0,"",P202/O202)</f>
        <v>0.935058606523388</v>
      </c>
      <c r="R202" s="32" t="n">
        <f aca="false">IF(N(O202)=0,"",L202/O202-1)</f>
        <v>-0.138447092716806</v>
      </c>
      <c r="S202" s="33" t="n">
        <f aca="false">IF(OR(N202="",Q202=""),"",N202-Q202)</f>
        <v>-0.190449932724061</v>
      </c>
      <c r="T202" s="38" t="n">
        <f aca="false">IF(N(D202)&gt;0,RANK(D202,D$2:D$1001)+COUNTIF(D$2:D202,D202)-1,"")</f>
        <v>416</v>
      </c>
      <c r="U202" s="38" t="n">
        <f aca="false">IF(N(D202)&gt;0,IF(D202&gt;=LR_MIN_SHARE*SUM(D$2:D$1001),F202,-1),-1)</f>
        <v>-1</v>
      </c>
      <c r="V202" s="0" t="str">
        <f aca="false">IF(U202&lt;0,"",RANK(U202,U$2:U$1001)+COUNTIF(U$2:U202,U202)-1)</f>
        <v/>
      </c>
      <c r="W202" s="38" t="n">
        <f aca="false">IF(N(L202)&gt;0,RANK(L202,L$2:L$1001)+COUNTIF(L$2:L202,L202)-1,"")</f>
        <v>415</v>
      </c>
      <c r="X202" s="38" t="n">
        <f aca="false">IF(N(L202)&gt;0,IF(L202&gt;=LR_MIN_SHARE*SUM(L$2:L$1001),N202,-1),-1)</f>
        <v>-1</v>
      </c>
      <c r="Y202" s="0" t="str">
        <f aca="false">IF(X202&lt;0,"",RANK(X202,X$2:X$1001)+COUNTIF(X$2:X202,X202)-1)</f>
        <v/>
      </c>
      <c r="AA202" s="0" t="str">
        <f aca="false">IF($A202="","",IF(COUNTIF($B$2:$B202,$B202)=1,1,""))</f>
        <v/>
      </c>
      <c r="AB202" s="0" t="str">
        <f aca="false">IF(AA202=1,SUMIF($B$2:$B$1001,$B202,$D$2:$D$1001),"")</f>
        <v/>
      </c>
      <c r="AC202" s="0" t="str">
        <f aca="false">IF(AA202=1,RANK(AB202,$AB$2:$AB$1001)+COUNTIF($AB$2:$AB202,AB202)-1,"")</f>
        <v/>
      </c>
      <c r="AD202" s="38" t="n">
        <f aca="false">IF($A202="","",COUNTIF(raw_data!$G:$G,$A202))</f>
        <v>40</v>
      </c>
      <c r="AE202" s="38" t="n">
        <f aca="false">IF($A202="","",IF(COUNTIF($A$2:$A$1001,$A202)&gt;1,1,0))</f>
        <v>0</v>
      </c>
    </row>
    <row r="203" customFormat="false" ht="15" hidden="false" customHeight="false" outlineLevel="0" collapsed="false">
      <c r="A203" s="0" t="str">
        <f aca="false">IF(code_master!$A203="","",code_master!$A203)</f>
        <v>CV0202</v>
      </c>
      <c r="B203" s="0" t="str">
        <f aca="false">IF($A203="","",code_master!$C203&amp;"")</f>
        <v>치아</v>
      </c>
      <c r="C203" s="0" t="str">
        <f aca="false">IF($A203="","",code_master!$B203&amp;"")</f>
        <v>보존치료비(갱신형)</v>
      </c>
      <c r="D203" s="30" t="n">
        <f aca="false">IF($A203="","",SUMIFS(raw_data!$H:$H,raw_data!$A:$A,"&gt;="&amp;UY_START,raw_data!$A:$A,"&lt;="&amp;BASE_YM,raw_data!$B:$B,"&lt;="&amp;BASE_YM,raw_data!$G:$G,$A203))</f>
        <v>47632396</v>
      </c>
      <c r="E203" s="30" t="n">
        <f aca="false">IF($A203="","",(SUMIFS(raw_data!$I:$I,raw_data!$A:$A,"&gt;="&amp;UY_START,raw_data!$A:$A,"&lt;="&amp;BASE_YM,raw_data!$B:$B,"&lt;="&amp;BASE_YM,raw_data!$G:$G,$A203)+SUMIFS(raw_data!$J:$J,raw_data!$A:$A,"&gt;="&amp;UY_START,raw_data!$A:$A,"&lt;="&amp;BASE_YM,raw_data!$B:$B,"&lt;="&amp;BASE_YM,raw_data!$G:$G,$A203)))</f>
        <v>26929594</v>
      </c>
      <c r="F203" s="31" t="n">
        <f aca="false">IF(N(D203)=0,"",E203/D203)</f>
        <v>0.565362993707056</v>
      </c>
      <c r="G203" s="30" t="n">
        <f aca="false">IF($A203="","",SUMIFS(raw_data!$H:$H,raw_data!$A:$A,"&gt;="&amp;UY_START_PY,raw_data!$A:$A,"&lt;="&amp;BASE_YM_PY,raw_data!$B:$B,"&lt;="&amp;BASE_YM_PY,raw_data!$G:$G,$A203))</f>
        <v>45460992</v>
      </c>
      <c r="H203" s="30" t="n">
        <f aca="false">IF($A203="","",(SUMIFS(raw_data!$I:$I,raw_data!$A:$A,"&gt;="&amp;UY_START_PY,raw_data!$A:$A,"&lt;="&amp;BASE_YM_PY,raw_data!$B:$B,"&lt;="&amp;BASE_YM_PY,raw_data!$G:$G,$A203)+SUMIFS(raw_data!$J:$J,raw_data!$A:$A,"&gt;="&amp;UY_START_PY,raw_data!$A:$A,"&lt;="&amp;BASE_YM_PY,raw_data!$B:$B,"&lt;="&amp;BASE_YM_PY,raw_data!$G:$G,$A203)))</f>
        <v>32330396</v>
      </c>
      <c r="I203" s="31" t="n">
        <f aca="false">IF(N(G203)=0,"",H203/G203)</f>
        <v>0.711167851330653</v>
      </c>
      <c r="J203" s="32" t="n">
        <f aca="false">IF(N(G203)=0,"",D203/G203-1)</f>
        <v>0.0477641139023099</v>
      </c>
      <c r="K203" s="33" t="n">
        <f aca="false">IF(OR(F203="",I203=""),"",F203-I203)</f>
        <v>-0.145804857623597</v>
      </c>
      <c r="L203" s="30" t="n">
        <f aca="false">IF($A203="","",SUMIFS(raw_data!$H:$H,raw_data!$B:$B,BASE_YM,raw_data!$G:$G,$A203))</f>
        <v>19039854</v>
      </c>
      <c r="M203" s="30" t="n">
        <f aca="false">IF($A203="","",(SUMIFS(raw_data!$I:$I,raw_data!$B:$B,BASE_YM,raw_data!$G:$G,$A203)+SUMIFS(raw_data!$J:$J,raw_data!$B:$B,BASE_YM,raw_data!$G:$G,$A203)))</f>
        <v>11793554</v>
      </c>
      <c r="N203" s="31" t="n">
        <f aca="false">IF(N(L203)=0,"",M203/L203)</f>
        <v>0.619414098448444</v>
      </c>
      <c r="O203" s="30" t="n">
        <f aca="false">IF($A203="","",SUMIFS(raw_data!$H:$H,raw_data!$B:$B,BASE_YM_PY,raw_data!$G:$G,$A203))</f>
        <v>18066799</v>
      </c>
      <c r="P203" s="30" t="n">
        <f aca="false">IF($A203="","",(SUMIFS(raw_data!$I:$I,raw_data!$B:$B,BASE_YM_PY,raw_data!$G:$G,$A203)+SUMIFS(raw_data!$J:$J,raw_data!$B:$B,BASE_YM_PY,raw_data!$G:$G,$A203)))</f>
        <v>12533205</v>
      </c>
      <c r="Q203" s="31" t="n">
        <f aca="false">IF(N(O203)=0,"",P203/O203)</f>
        <v>0.693714752679764</v>
      </c>
      <c r="R203" s="32" t="n">
        <f aca="false">IF(N(O203)=0,"",L203/O203-1)</f>
        <v>0.0538587383409757</v>
      </c>
      <c r="S203" s="33" t="n">
        <f aca="false">IF(OR(N203="",Q203=""),"",N203-Q203)</f>
        <v>-0.0743006542313196</v>
      </c>
      <c r="T203" s="38" t="n">
        <f aca="false">IF(N(D203)&gt;0,RANK(D203,D$2:D$1001)+COUNTIF(D$2:D203,D203)-1,"")</f>
        <v>116</v>
      </c>
      <c r="U203" s="40" t="n">
        <f aca="false">IF(N(D203)&gt;0,IF(D203&gt;=LR_MIN_SHARE*SUM(D$2:D$1001),F203,-1),-1)</f>
        <v>0.565362993707056</v>
      </c>
      <c r="V203" s="38" t="n">
        <f aca="false">IF(U203&lt;0,"",RANK(U203,U$2:U$1001)+COUNTIF(U$2:U203,U203)-1)</f>
        <v>174</v>
      </c>
      <c r="W203" s="38" t="n">
        <f aca="false">IF(N(L203)&gt;0,RANK(L203,L$2:L$1001)+COUNTIF(L$2:L203,L203)-1,"")</f>
        <v>119</v>
      </c>
      <c r="X203" s="40" t="n">
        <f aca="false">IF(N(L203)&gt;0,IF(L203&gt;=LR_MIN_SHARE*SUM(L$2:L$1001),N203,-1),-1)</f>
        <v>0.619414098448444</v>
      </c>
      <c r="Y203" s="38" t="n">
        <f aca="false">IF(X203&lt;0,"",RANK(X203,X$2:X$1001)+COUNTIF(X$2:X203,X203)-1)</f>
        <v>201</v>
      </c>
      <c r="AA203" s="0" t="str">
        <f aca="false">IF($A203="","",IF(COUNTIF($B$2:$B203,$B203)=1,1,""))</f>
        <v/>
      </c>
      <c r="AB203" s="0" t="str">
        <f aca="false">IF(AA203=1,SUMIF($B$2:$B$1001,$B203,$D$2:$D$1001),"")</f>
        <v/>
      </c>
      <c r="AC203" s="0" t="str">
        <f aca="false">IF(AA203=1,RANK(AB203,$AB$2:$AB$1001)+COUNTIF($AB$2:$AB203,AB203)-1,"")</f>
        <v/>
      </c>
      <c r="AD203" s="38" t="n">
        <f aca="false">IF($A203="","",COUNTIF(raw_data!$G:$G,$A203))</f>
        <v>40</v>
      </c>
      <c r="AE203" s="38" t="n">
        <f aca="false">IF($A203="","",IF(COUNTIF($A$2:$A$1001,$A203)&gt;1,1,0))</f>
        <v>0</v>
      </c>
    </row>
    <row r="204" customFormat="false" ht="15" hidden="false" customHeight="false" outlineLevel="0" collapsed="false">
      <c r="A204" s="0" t="str">
        <f aca="false">IF(code_master!$A204="","",code_master!$A204)</f>
        <v>CV0203</v>
      </c>
      <c r="B204" s="0" t="str">
        <f aca="false">IF($A204="","",code_master!$C204&amp;"")</f>
        <v>심장</v>
      </c>
      <c r="C204" s="0" t="str">
        <f aca="false">IF($A204="","",code_master!$B204&amp;"")</f>
        <v>허혈성심장질환진단비(비갱신형)</v>
      </c>
      <c r="D204" s="30" t="n">
        <f aca="false">IF($A204="","",SUMIFS(raw_data!$H:$H,raw_data!$A:$A,"&gt;="&amp;UY_START,raw_data!$A:$A,"&lt;="&amp;BASE_YM,raw_data!$B:$B,"&lt;="&amp;BASE_YM,raw_data!$G:$G,$A204))</f>
        <v>16947764</v>
      </c>
      <c r="E204" s="30" t="n">
        <f aca="false">IF($A204="","",(SUMIFS(raw_data!$I:$I,raw_data!$A:$A,"&gt;="&amp;UY_START,raw_data!$A:$A,"&lt;="&amp;BASE_YM,raw_data!$B:$B,"&lt;="&amp;BASE_YM,raw_data!$G:$G,$A204)+SUMIFS(raw_data!$J:$J,raw_data!$A:$A,"&gt;="&amp;UY_START,raw_data!$A:$A,"&lt;="&amp;BASE_YM,raw_data!$B:$B,"&lt;="&amp;BASE_YM,raw_data!$G:$G,$A204)))</f>
        <v>8388050</v>
      </c>
      <c r="F204" s="31" t="n">
        <f aca="false">IF(N(D204)=0,"",E204/D204)</f>
        <v>0.494935497095664</v>
      </c>
      <c r="G204" s="30" t="n">
        <f aca="false">IF($A204="","",SUMIFS(raw_data!$H:$H,raw_data!$A:$A,"&gt;="&amp;UY_START_PY,raw_data!$A:$A,"&lt;="&amp;BASE_YM_PY,raw_data!$B:$B,"&lt;="&amp;BASE_YM_PY,raw_data!$G:$G,$A204))</f>
        <v>17637233</v>
      </c>
      <c r="H204" s="30" t="n">
        <f aca="false">IF($A204="","",(SUMIFS(raw_data!$I:$I,raw_data!$A:$A,"&gt;="&amp;UY_START_PY,raw_data!$A:$A,"&lt;="&amp;BASE_YM_PY,raw_data!$B:$B,"&lt;="&amp;BASE_YM_PY,raw_data!$G:$G,$A204)+SUMIFS(raw_data!$J:$J,raw_data!$A:$A,"&gt;="&amp;UY_START_PY,raw_data!$A:$A,"&lt;="&amp;BASE_YM_PY,raw_data!$B:$B,"&lt;="&amp;BASE_YM_PY,raw_data!$G:$G,$A204)))</f>
        <v>8278315</v>
      </c>
      <c r="I204" s="31" t="n">
        <f aca="false">IF(N(G204)=0,"",H204/G204)</f>
        <v>0.469365858011855</v>
      </c>
      <c r="J204" s="32" t="n">
        <f aca="false">IF(N(G204)=0,"",D204/G204-1)</f>
        <v>-0.0390916761149552</v>
      </c>
      <c r="K204" s="33" t="n">
        <f aca="false">IF(OR(F204="",I204=""),"",F204-I204)</f>
        <v>0.0255696390838093</v>
      </c>
      <c r="L204" s="30" t="n">
        <f aca="false">IF($A204="","",SUMIFS(raw_data!$H:$H,raw_data!$B:$B,BASE_YM,raw_data!$G:$G,$A204))</f>
        <v>6778931</v>
      </c>
      <c r="M204" s="30" t="n">
        <f aca="false">IF($A204="","",(SUMIFS(raw_data!$I:$I,raw_data!$B:$B,BASE_YM,raw_data!$G:$G,$A204)+SUMIFS(raw_data!$J:$J,raw_data!$B:$B,BASE_YM,raw_data!$G:$G,$A204)))</f>
        <v>4816289</v>
      </c>
      <c r="N204" s="31" t="n">
        <f aca="false">IF(N(L204)=0,"",M204/L204)</f>
        <v>0.710479130116533</v>
      </c>
      <c r="O204" s="30" t="n">
        <f aca="false">IF($A204="","",SUMIFS(raw_data!$H:$H,raw_data!$B:$B,BASE_YM_PY,raw_data!$G:$G,$A204))</f>
        <v>6362222</v>
      </c>
      <c r="P204" s="30" t="n">
        <f aca="false">IF($A204="","",(SUMIFS(raw_data!$I:$I,raw_data!$B:$B,BASE_YM_PY,raw_data!$G:$G,$A204)+SUMIFS(raw_data!$J:$J,raw_data!$B:$B,BASE_YM_PY,raw_data!$G:$G,$A204)))</f>
        <v>4156668</v>
      </c>
      <c r="Q204" s="31" t="n">
        <f aca="false">IF(N(O204)=0,"",P204/O204)</f>
        <v>0.653335894283475</v>
      </c>
      <c r="R204" s="32" t="n">
        <f aca="false">IF(N(O204)=0,"",L204/O204-1)</f>
        <v>0.0654974001221587</v>
      </c>
      <c r="S204" s="33" t="n">
        <f aca="false">IF(OR(N204="",Q204=""),"",N204-Q204)</f>
        <v>0.0571432358330579</v>
      </c>
      <c r="T204" s="38" t="n">
        <f aca="false">IF(N(D204)&gt;0,RANK(D204,D$2:D$1001)+COUNTIF(D$2:D204,D204)-1,"")</f>
        <v>286</v>
      </c>
      <c r="U204" s="40" t="n">
        <f aca="false">IF(N(D204)&gt;0,IF(D204&gt;=LR_MIN_SHARE*SUM(D$2:D$1001),F204,-1),-1)</f>
        <v>0.494935497095664</v>
      </c>
      <c r="V204" s="38" t="n">
        <f aca="false">IF(U204&lt;0,"",RANK(U204,U$2:U$1001)+COUNTIF(U$2:U204,U204)-1)</f>
        <v>233</v>
      </c>
      <c r="W204" s="38" t="n">
        <f aca="false">IF(N(L204)&gt;0,RANK(L204,L$2:L$1001)+COUNTIF(L$2:L204,L204)-1,"")</f>
        <v>288</v>
      </c>
      <c r="X204" s="40" t="n">
        <f aca="false">IF(N(L204)&gt;0,IF(L204&gt;=LR_MIN_SHARE*SUM(L$2:L$1001),N204,-1),-1)</f>
        <v>0.710479130116533</v>
      </c>
      <c r="Y204" s="38" t="n">
        <f aca="false">IF(X204&lt;0,"",RANK(X204,X$2:X$1001)+COUNTIF(X$2:X204,X204)-1)</f>
        <v>150</v>
      </c>
      <c r="AA204" s="0" t="str">
        <f aca="false">IF($A204="","",IF(COUNTIF($B$2:$B204,$B204)=1,1,""))</f>
        <v/>
      </c>
      <c r="AB204" s="0" t="str">
        <f aca="false">IF(AA204=1,SUMIF($B$2:$B$1001,$B204,$D$2:$D$1001),"")</f>
        <v/>
      </c>
      <c r="AC204" s="0" t="str">
        <f aca="false">IF(AA204=1,RANK(AB204,$AB$2:$AB$1001)+COUNTIF($AB$2:$AB204,AB204)-1,"")</f>
        <v/>
      </c>
      <c r="AD204" s="38" t="n">
        <f aca="false">IF($A204="","",COUNTIF(raw_data!$G:$G,$A204))</f>
        <v>40</v>
      </c>
      <c r="AE204" s="38" t="n">
        <f aca="false">IF($A204="","",IF(COUNTIF($A$2:$A$1001,$A204)&gt;1,1,0))</f>
        <v>0</v>
      </c>
    </row>
    <row r="205" customFormat="false" ht="15" hidden="false" customHeight="false" outlineLevel="0" collapsed="false">
      <c r="A205" s="0" t="str">
        <f aca="false">IF(code_master!$A205="","",code_master!$A205)</f>
        <v>CV0204</v>
      </c>
      <c r="B205" s="0" t="str">
        <f aca="false">IF($A205="","",code_master!$C205&amp;"")</f>
        <v>사망</v>
      </c>
      <c r="C205" s="0" t="str">
        <f aca="false">IF($A205="","",code_master!$B205&amp;"")</f>
        <v>상해사망Ⅱ</v>
      </c>
      <c r="D205" s="30" t="n">
        <f aca="false">IF($A205="","",SUMIFS(raw_data!$H:$H,raw_data!$A:$A,"&gt;="&amp;UY_START,raw_data!$A:$A,"&lt;="&amp;BASE_YM,raw_data!$B:$B,"&lt;="&amp;BASE_YM,raw_data!$G:$G,$A205))</f>
        <v>182809407</v>
      </c>
      <c r="E205" s="30" t="n">
        <f aca="false">IF($A205="","",(SUMIFS(raw_data!$I:$I,raw_data!$A:$A,"&gt;="&amp;UY_START,raw_data!$A:$A,"&lt;="&amp;BASE_YM,raw_data!$B:$B,"&lt;="&amp;BASE_YM,raw_data!$G:$G,$A205)+SUMIFS(raw_data!$J:$J,raw_data!$A:$A,"&gt;="&amp;UY_START,raw_data!$A:$A,"&lt;="&amp;BASE_YM,raw_data!$B:$B,"&lt;="&amp;BASE_YM,raw_data!$G:$G,$A205)))</f>
        <v>69679518</v>
      </c>
      <c r="F205" s="31" t="n">
        <f aca="false">IF(N(D205)=0,"",E205/D205)</f>
        <v>0.38115936779993</v>
      </c>
      <c r="G205" s="30" t="n">
        <f aca="false">IF($A205="","",SUMIFS(raw_data!$H:$H,raw_data!$A:$A,"&gt;="&amp;UY_START_PY,raw_data!$A:$A,"&lt;="&amp;BASE_YM_PY,raw_data!$B:$B,"&lt;="&amp;BASE_YM_PY,raw_data!$G:$G,$A205))</f>
        <v>134636054</v>
      </c>
      <c r="H205" s="30" t="n">
        <f aca="false">IF($A205="","",(SUMIFS(raw_data!$I:$I,raw_data!$A:$A,"&gt;="&amp;UY_START_PY,raw_data!$A:$A,"&lt;="&amp;BASE_YM_PY,raw_data!$B:$B,"&lt;="&amp;BASE_YM_PY,raw_data!$G:$G,$A205)+SUMIFS(raw_data!$J:$J,raw_data!$A:$A,"&gt;="&amp;UY_START_PY,raw_data!$A:$A,"&lt;="&amp;BASE_YM_PY,raw_data!$B:$B,"&lt;="&amp;BASE_YM_PY,raw_data!$G:$G,$A205)))</f>
        <v>48173593</v>
      </c>
      <c r="I205" s="31" t="n">
        <f aca="false">IF(N(G205)=0,"",H205/G205)</f>
        <v>0.357806037601191</v>
      </c>
      <c r="J205" s="32" t="n">
        <f aca="false">IF(N(G205)=0,"",D205/G205-1)</f>
        <v>0.357804255017753</v>
      </c>
      <c r="K205" s="33" t="n">
        <f aca="false">IF(OR(F205="",I205=""),"",F205-I205)</f>
        <v>0.0233533301987384</v>
      </c>
      <c r="L205" s="30" t="n">
        <f aca="false">IF($A205="","",SUMIFS(raw_data!$H:$H,raw_data!$B:$B,BASE_YM,raw_data!$G:$G,$A205))</f>
        <v>79498701</v>
      </c>
      <c r="M205" s="30" t="n">
        <f aca="false">IF($A205="","",(SUMIFS(raw_data!$I:$I,raw_data!$B:$B,BASE_YM,raw_data!$G:$G,$A205)+SUMIFS(raw_data!$J:$J,raw_data!$B:$B,BASE_YM,raw_data!$G:$G,$A205)))</f>
        <v>28171525</v>
      </c>
      <c r="N205" s="31" t="n">
        <f aca="false">IF(N(L205)=0,"",M205/L205)</f>
        <v>0.35436459521521</v>
      </c>
      <c r="O205" s="30" t="n">
        <f aca="false">IF($A205="","",SUMIFS(raw_data!$H:$H,raw_data!$B:$B,BASE_YM_PY,raw_data!$G:$G,$A205))</f>
        <v>52948845</v>
      </c>
      <c r="P205" s="30" t="n">
        <f aca="false">IF($A205="","",(SUMIFS(raw_data!$I:$I,raw_data!$B:$B,BASE_YM_PY,raw_data!$G:$G,$A205)+SUMIFS(raw_data!$J:$J,raw_data!$B:$B,BASE_YM_PY,raw_data!$G:$G,$A205)))</f>
        <v>18520001</v>
      </c>
      <c r="Q205" s="31" t="n">
        <f aca="false">IF(N(O205)=0,"",P205/O205)</f>
        <v>0.349771576698226</v>
      </c>
      <c r="R205" s="32" t="n">
        <f aca="false">IF(N(O205)=0,"",L205/O205-1)</f>
        <v>0.501424648639645</v>
      </c>
      <c r="S205" s="33" t="n">
        <f aca="false">IF(OR(N205="",Q205=""),"",N205-Q205)</f>
        <v>0.00459301851698346</v>
      </c>
      <c r="T205" s="38" t="n">
        <f aca="false">IF(N(D205)&gt;0,RANK(D205,D$2:D$1001)+COUNTIF(D$2:D205,D205)-1,"")</f>
        <v>17</v>
      </c>
      <c r="U205" s="40" t="n">
        <f aca="false">IF(N(D205)&gt;0,IF(D205&gt;=LR_MIN_SHARE*SUM(D$2:D$1001),F205,-1),-1)</f>
        <v>0.38115936779993</v>
      </c>
      <c r="V205" s="38" t="n">
        <f aca="false">IF(U205&lt;0,"",RANK(U205,U$2:U$1001)+COUNTIF(U$2:U205,U205)-1)</f>
        <v>308</v>
      </c>
      <c r="W205" s="38" t="n">
        <f aca="false">IF(N(L205)&gt;0,RANK(L205,L$2:L$1001)+COUNTIF(L$2:L205,L205)-1,"")</f>
        <v>16</v>
      </c>
      <c r="X205" s="40" t="n">
        <f aca="false">IF(N(L205)&gt;0,IF(L205&gt;=LR_MIN_SHARE*SUM(L$2:L$1001),N205,-1),-1)</f>
        <v>0.35436459521521</v>
      </c>
      <c r="Y205" s="38" t="n">
        <f aca="false">IF(X205&lt;0,"",RANK(X205,X$2:X$1001)+COUNTIF(X$2:X205,X205)-1)</f>
        <v>354</v>
      </c>
      <c r="AA205" s="0" t="str">
        <f aca="false">IF($A205="","",IF(COUNTIF($B$2:$B205,$B205)=1,1,""))</f>
        <v/>
      </c>
      <c r="AB205" s="0" t="str">
        <f aca="false">IF(AA205=1,SUMIF($B$2:$B$1001,$B205,$D$2:$D$1001),"")</f>
        <v/>
      </c>
      <c r="AC205" s="0" t="str">
        <f aca="false">IF(AA205=1,RANK(AB205,$AB$2:$AB$1001)+COUNTIF($AB$2:$AB205,AB205)-1,"")</f>
        <v/>
      </c>
      <c r="AD205" s="38" t="n">
        <f aca="false">IF($A205="","",COUNTIF(raw_data!$G:$G,$A205))</f>
        <v>40</v>
      </c>
      <c r="AE205" s="38" t="n">
        <f aca="false">IF($A205="","",IF(COUNTIF($A$2:$A$1001,$A205)&gt;1,1,0))</f>
        <v>0</v>
      </c>
    </row>
    <row r="206" customFormat="false" ht="15" hidden="false" customHeight="false" outlineLevel="0" collapsed="false">
      <c r="A206" s="0" t="str">
        <f aca="false">IF(code_master!$A206="","",code_master!$A206)</f>
        <v>CV0205</v>
      </c>
      <c r="B206" s="0" t="str">
        <f aca="false">IF($A206="","",code_master!$C206&amp;"")</f>
        <v>사망</v>
      </c>
      <c r="C206" s="0" t="str">
        <f aca="false">IF($A206="","",code_master!$B206&amp;"")</f>
        <v>질병사망(20년만기)</v>
      </c>
      <c r="D206" s="30" t="n">
        <f aca="false">IF($A206="","",SUMIFS(raw_data!$H:$H,raw_data!$A:$A,"&gt;="&amp;UY_START,raw_data!$A:$A,"&lt;="&amp;BASE_YM,raw_data!$B:$B,"&lt;="&amp;BASE_YM,raw_data!$G:$G,$A206))</f>
        <v>11440250</v>
      </c>
      <c r="E206" s="30" t="n">
        <f aca="false">IF($A206="","",(SUMIFS(raw_data!$I:$I,raw_data!$A:$A,"&gt;="&amp;UY_START,raw_data!$A:$A,"&lt;="&amp;BASE_YM,raw_data!$B:$B,"&lt;="&amp;BASE_YM,raw_data!$G:$G,$A206)+SUMIFS(raw_data!$J:$J,raw_data!$A:$A,"&gt;="&amp;UY_START,raw_data!$A:$A,"&lt;="&amp;BASE_YM,raw_data!$B:$B,"&lt;="&amp;BASE_YM,raw_data!$G:$G,$A206)))</f>
        <v>4389678</v>
      </c>
      <c r="F206" s="31" t="n">
        <f aca="false">IF(N(D206)=0,"",E206/D206)</f>
        <v>0.38370472673237</v>
      </c>
      <c r="G206" s="30" t="n">
        <f aca="false">IF($A206="","",SUMIFS(raw_data!$H:$H,raw_data!$A:$A,"&gt;="&amp;UY_START_PY,raw_data!$A:$A,"&lt;="&amp;BASE_YM_PY,raw_data!$B:$B,"&lt;="&amp;BASE_YM_PY,raw_data!$G:$G,$A206))</f>
        <v>9805727</v>
      </c>
      <c r="H206" s="30" t="n">
        <f aca="false">IF($A206="","",(SUMIFS(raw_data!$I:$I,raw_data!$A:$A,"&gt;="&amp;UY_START_PY,raw_data!$A:$A,"&lt;="&amp;BASE_YM_PY,raw_data!$B:$B,"&lt;="&amp;BASE_YM_PY,raw_data!$G:$G,$A206)+SUMIFS(raw_data!$J:$J,raw_data!$A:$A,"&gt;="&amp;UY_START_PY,raw_data!$A:$A,"&lt;="&amp;BASE_YM_PY,raw_data!$B:$B,"&lt;="&amp;BASE_YM_PY,raw_data!$G:$G,$A206)))</f>
        <v>3469374</v>
      </c>
      <c r="I206" s="31" t="n">
        <f aca="false">IF(N(G206)=0,"",H206/G206)</f>
        <v>0.353810992290526</v>
      </c>
      <c r="J206" s="32" t="n">
        <f aca="false">IF(N(G206)=0,"",D206/G206-1)</f>
        <v>0.166690649250178</v>
      </c>
      <c r="K206" s="33" t="n">
        <f aca="false">IF(OR(F206="",I206=""),"",F206-I206)</f>
        <v>0.0298937344418447</v>
      </c>
      <c r="L206" s="30" t="n">
        <f aca="false">IF($A206="","",SUMIFS(raw_data!$H:$H,raw_data!$B:$B,BASE_YM,raw_data!$G:$G,$A206))</f>
        <v>4449694</v>
      </c>
      <c r="M206" s="30" t="n">
        <f aca="false">IF($A206="","",(SUMIFS(raw_data!$I:$I,raw_data!$B:$B,BASE_YM,raw_data!$G:$G,$A206)+SUMIFS(raw_data!$J:$J,raw_data!$B:$B,BASE_YM,raw_data!$G:$G,$A206)))</f>
        <v>2201273</v>
      </c>
      <c r="N206" s="31" t="n">
        <f aca="false">IF(N(L206)=0,"",M206/L206)</f>
        <v>0.494702107605602</v>
      </c>
      <c r="O206" s="30" t="n">
        <f aca="false">IF($A206="","",SUMIFS(raw_data!$H:$H,raw_data!$B:$B,BASE_YM_PY,raw_data!$G:$G,$A206))</f>
        <v>3641536</v>
      </c>
      <c r="P206" s="30" t="n">
        <f aca="false">IF($A206="","",(SUMIFS(raw_data!$I:$I,raw_data!$B:$B,BASE_YM_PY,raw_data!$G:$G,$A206)+SUMIFS(raw_data!$J:$J,raw_data!$B:$B,BASE_YM_PY,raw_data!$G:$G,$A206)))</f>
        <v>1437068</v>
      </c>
      <c r="Q206" s="31" t="n">
        <f aca="false">IF(N(O206)=0,"",P206/O206)</f>
        <v>0.394632374909928</v>
      </c>
      <c r="R206" s="32" t="n">
        <f aca="false">IF(N(O206)=0,"",L206/O206-1)</f>
        <v>0.221927779925833</v>
      </c>
      <c r="S206" s="33" t="n">
        <f aca="false">IF(OR(N206="",Q206=""),"",N206-Q206)</f>
        <v>0.100069732695673</v>
      </c>
      <c r="T206" s="38" t="n">
        <f aca="false">IF(N(D206)&gt;0,RANK(D206,D$2:D$1001)+COUNTIF(D$2:D206,D206)-1,"")</f>
        <v>357</v>
      </c>
      <c r="U206" s="40" t="n">
        <f aca="false">IF(N(D206)&gt;0,IF(D206&gt;=LR_MIN_SHARE*SUM(D$2:D$1001),F206,-1),-1)</f>
        <v>0.38370472673237</v>
      </c>
      <c r="V206" s="38" t="n">
        <f aca="false">IF(U206&lt;0,"",RANK(U206,U$2:U$1001)+COUNTIF(U$2:U206,U206)-1)</f>
        <v>307</v>
      </c>
      <c r="W206" s="38" t="n">
        <f aca="false">IF(N(L206)&gt;0,RANK(L206,L$2:L$1001)+COUNTIF(L$2:L206,L206)-1,"")</f>
        <v>363</v>
      </c>
      <c r="X206" s="40" t="n">
        <f aca="false">IF(N(L206)&gt;0,IF(L206&gt;=LR_MIN_SHARE*SUM(L$2:L$1001),N206,-1),-1)</f>
        <v>0.494702107605602</v>
      </c>
      <c r="Y206" s="38" t="n">
        <f aca="false">IF(X206&lt;0,"",RANK(X206,X$2:X$1001)+COUNTIF(X$2:X206,X206)-1)</f>
        <v>283</v>
      </c>
      <c r="AA206" s="0" t="str">
        <f aca="false">IF($A206="","",IF(COUNTIF($B$2:$B206,$B206)=1,1,""))</f>
        <v/>
      </c>
      <c r="AB206" s="0" t="str">
        <f aca="false">IF(AA206=1,SUMIF($B$2:$B$1001,$B206,$D$2:$D$1001),"")</f>
        <v/>
      </c>
      <c r="AC206" s="0" t="str">
        <f aca="false">IF(AA206=1,RANK(AB206,$AB$2:$AB$1001)+COUNTIF($AB$2:$AB206,AB206)-1,"")</f>
        <v/>
      </c>
      <c r="AD206" s="38" t="n">
        <f aca="false">IF($A206="","",COUNTIF(raw_data!$G:$G,$A206))</f>
        <v>40</v>
      </c>
      <c r="AE206" s="38" t="n">
        <f aca="false">IF($A206="","",IF(COUNTIF($A$2:$A$1001,$A206)&gt;1,1,0))</f>
        <v>0</v>
      </c>
    </row>
    <row r="207" customFormat="false" ht="15" hidden="false" customHeight="false" outlineLevel="0" collapsed="false">
      <c r="A207" s="0" t="str">
        <f aca="false">IF(code_master!$A207="","",code_master!$A207)</f>
        <v>CV0206</v>
      </c>
      <c r="B207" s="0" t="str">
        <f aca="false">IF($A207="","",code_master!$C207&amp;"")</f>
        <v>암</v>
      </c>
      <c r="C207" s="0" t="str">
        <f aca="false">IF($A207="","",code_master!$B207&amp;"")</f>
        <v>고액암진단비(갱신형)</v>
      </c>
      <c r="D207" s="30" t="n">
        <f aca="false">IF($A207="","",SUMIFS(raw_data!$H:$H,raw_data!$A:$A,"&gt;="&amp;UY_START,raw_data!$A:$A,"&lt;="&amp;BASE_YM,raw_data!$B:$B,"&lt;="&amp;BASE_YM,raw_data!$G:$G,$A207))</f>
        <v>68329081</v>
      </c>
      <c r="E207" s="30" t="n">
        <f aca="false">IF($A207="","",(SUMIFS(raw_data!$I:$I,raw_data!$A:$A,"&gt;="&amp;UY_START,raw_data!$A:$A,"&lt;="&amp;BASE_YM,raw_data!$B:$B,"&lt;="&amp;BASE_YM,raw_data!$G:$G,$A207)+SUMIFS(raw_data!$J:$J,raw_data!$A:$A,"&gt;="&amp;UY_START,raw_data!$A:$A,"&lt;="&amp;BASE_YM,raw_data!$B:$B,"&lt;="&amp;BASE_YM,raw_data!$G:$G,$A207)))</f>
        <v>18916436</v>
      </c>
      <c r="F207" s="31" t="n">
        <f aca="false">IF(N(D207)=0,"",E207/D207)</f>
        <v>0.276843120427743</v>
      </c>
      <c r="G207" s="30" t="n">
        <f aca="false">IF($A207="","",SUMIFS(raw_data!$H:$H,raw_data!$A:$A,"&gt;="&amp;UY_START_PY,raw_data!$A:$A,"&lt;="&amp;BASE_YM_PY,raw_data!$B:$B,"&lt;="&amp;BASE_YM_PY,raw_data!$G:$G,$A207))</f>
        <v>56183555</v>
      </c>
      <c r="H207" s="30" t="n">
        <f aca="false">IF($A207="","",(SUMIFS(raw_data!$I:$I,raw_data!$A:$A,"&gt;="&amp;UY_START_PY,raw_data!$A:$A,"&lt;="&amp;BASE_YM_PY,raw_data!$B:$B,"&lt;="&amp;BASE_YM_PY,raw_data!$G:$G,$A207)+SUMIFS(raw_data!$J:$J,raw_data!$A:$A,"&gt;="&amp;UY_START_PY,raw_data!$A:$A,"&lt;="&amp;BASE_YM_PY,raw_data!$B:$B,"&lt;="&amp;BASE_YM_PY,raw_data!$G:$G,$A207)))</f>
        <v>17670182</v>
      </c>
      <c r="I207" s="31" t="n">
        <f aca="false">IF(N(G207)=0,"",H207/G207)</f>
        <v>0.314508079810898</v>
      </c>
      <c r="J207" s="32" t="n">
        <f aca="false">IF(N(G207)=0,"",D207/G207-1)</f>
        <v>0.216175818707093</v>
      </c>
      <c r="K207" s="33" t="n">
        <f aca="false">IF(OR(F207="",I207=""),"",F207-I207)</f>
        <v>-0.0376649593831555</v>
      </c>
      <c r="L207" s="30" t="n">
        <f aca="false">IF($A207="","",SUMIFS(raw_data!$H:$H,raw_data!$B:$B,BASE_YM,raw_data!$G:$G,$A207))</f>
        <v>30742698</v>
      </c>
      <c r="M207" s="30" t="n">
        <f aca="false">IF($A207="","",(SUMIFS(raw_data!$I:$I,raw_data!$B:$B,BASE_YM,raw_data!$G:$G,$A207)+SUMIFS(raw_data!$J:$J,raw_data!$B:$B,BASE_YM,raw_data!$G:$G,$A207)))</f>
        <v>10635193</v>
      </c>
      <c r="N207" s="31" t="n">
        <f aca="false">IF(N(L207)=0,"",M207/L207)</f>
        <v>0.345942083547775</v>
      </c>
      <c r="O207" s="30" t="n">
        <f aca="false">IF($A207="","",SUMIFS(raw_data!$H:$H,raw_data!$B:$B,BASE_YM_PY,raw_data!$G:$G,$A207))</f>
        <v>20615245</v>
      </c>
      <c r="P207" s="30" t="n">
        <f aca="false">IF($A207="","",(SUMIFS(raw_data!$I:$I,raw_data!$B:$B,BASE_YM_PY,raw_data!$G:$G,$A207)+SUMIFS(raw_data!$J:$J,raw_data!$B:$B,BASE_YM_PY,raw_data!$G:$G,$A207)))</f>
        <v>7148807</v>
      </c>
      <c r="Q207" s="31" t="n">
        <f aca="false">IF(N(O207)=0,"",P207/O207)</f>
        <v>0.346772837286193</v>
      </c>
      <c r="R207" s="32" t="n">
        <f aca="false">IF(N(O207)=0,"",L207/O207-1)</f>
        <v>0.491260375513364</v>
      </c>
      <c r="S207" s="33" t="n">
        <f aca="false">IF(OR(N207="",Q207=""),"",N207-Q207)</f>
        <v>-0.000830753738418288</v>
      </c>
      <c r="T207" s="38" t="n">
        <f aca="false">IF(N(D207)&gt;0,RANK(D207,D$2:D$1001)+COUNTIF(D$2:D207,D207)-1,"")</f>
        <v>80</v>
      </c>
      <c r="U207" s="40" t="n">
        <f aca="false">IF(N(D207)&gt;0,IF(D207&gt;=LR_MIN_SHARE*SUM(D$2:D$1001),F207,-1),-1)</f>
        <v>0.276843120427743</v>
      </c>
      <c r="V207" s="38" t="n">
        <f aca="false">IF(U207&lt;0,"",RANK(U207,U$2:U$1001)+COUNTIF(U$2:U207,U207)-1)</f>
        <v>364</v>
      </c>
      <c r="W207" s="38" t="n">
        <f aca="false">IF(N(L207)&gt;0,RANK(L207,L$2:L$1001)+COUNTIF(L$2:L207,L207)-1,"")</f>
        <v>72</v>
      </c>
      <c r="X207" s="40" t="n">
        <f aca="false">IF(N(L207)&gt;0,IF(L207&gt;=LR_MIN_SHARE*SUM(L$2:L$1001),N207,-1),-1)</f>
        <v>0.345942083547775</v>
      </c>
      <c r="Y207" s="38" t="n">
        <f aca="false">IF(X207&lt;0,"",RANK(X207,X$2:X$1001)+COUNTIF(X$2:X207,X207)-1)</f>
        <v>359</v>
      </c>
      <c r="AA207" s="0" t="str">
        <f aca="false">IF($A207="","",IF(COUNTIF($B$2:$B207,$B207)=1,1,""))</f>
        <v/>
      </c>
      <c r="AB207" s="0" t="str">
        <f aca="false">IF(AA207=1,SUMIF($B$2:$B$1001,$B207,$D$2:$D$1001),"")</f>
        <v/>
      </c>
      <c r="AC207" s="0" t="str">
        <f aca="false">IF(AA207=1,RANK(AB207,$AB$2:$AB$1001)+COUNTIF($AB$2:$AB207,AB207)-1,"")</f>
        <v/>
      </c>
      <c r="AD207" s="38" t="n">
        <f aca="false">IF($A207="","",COUNTIF(raw_data!$G:$G,$A207))</f>
        <v>40</v>
      </c>
      <c r="AE207" s="38" t="n">
        <f aca="false">IF($A207="","",IF(COUNTIF($A$2:$A$1001,$A207)&gt;1,1,0))</f>
        <v>0</v>
      </c>
    </row>
    <row r="208" customFormat="false" ht="15" hidden="false" customHeight="false" outlineLevel="0" collapsed="false">
      <c r="A208" s="0" t="str">
        <f aca="false">IF(code_master!$A208="","",code_master!$A208)</f>
        <v>CV0207</v>
      </c>
      <c r="B208" s="0" t="str">
        <f aca="false">IF($A208="","",code_master!$C208&amp;"")</f>
        <v>사망</v>
      </c>
      <c r="C208" s="0" t="str">
        <f aca="false">IF($A208="","",code_master!$B208&amp;"")</f>
        <v>일반사망(갱신형)</v>
      </c>
      <c r="D208" s="30" t="n">
        <f aca="false">IF($A208="","",SUMIFS(raw_data!$H:$H,raw_data!$A:$A,"&gt;="&amp;UY_START,raw_data!$A:$A,"&lt;="&amp;BASE_YM,raw_data!$B:$B,"&lt;="&amp;BASE_YM,raw_data!$G:$G,$A208))</f>
        <v>23566789</v>
      </c>
      <c r="E208" s="30" t="n">
        <f aca="false">IF($A208="","",(SUMIFS(raw_data!$I:$I,raw_data!$A:$A,"&gt;="&amp;UY_START,raw_data!$A:$A,"&lt;="&amp;BASE_YM,raw_data!$B:$B,"&lt;="&amp;BASE_YM,raw_data!$G:$G,$A208)+SUMIFS(raw_data!$J:$J,raw_data!$A:$A,"&gt;="&amp;UY_START,raw_data!$A:$A,"&lt;="&amp;BASE_YM,raw_data!$B:$B,"&lt;="&amp;BASE_YM,raw_data!$G:$G,$A208)))</f>
        <v>11356464</v>
      </c>
      <c r="F208" s="31" t="n">
        <f aca="false">IF(N(D208)=0,"",E208/D208)</f>
        <v>0.481884231237442</v>
      </c>
      <c r="G208" s="30" t="n">
        <f aca="false">IF($A208="","",SUMIFS(raw_data!$H:$H,raw_data!$A:$A,"&gt;="&amp;UY_START_PY,raw_data!$A:$A,"&lt;="&amp;BASE_YM_PY,raw_data!$B:$B,"&lt;="&amp;BASE_YM_PY,raw_data!$G:$G,$A208))</f>
        <v>20141250</v>
      </c>
      <c r="H208" s="30" t="n">
        <f aca="false">IF($A208="","",(SUMIFS(raw_data!$I:$I,raw_data!$A:$A,"&gt;="&amp;UY_START_PY,raw_data!$A:$A,"&lt;="&amp;BASE_YM_PY,raw_data!$B:$B,"&lt;="&amp;BASE_YM_PY,raw_data!$G:$G,$A208)+SUMIFS(raw_data!$J:$J,raw_data!$A:$A,"&gt;="&amp;UY_START_PY,raw_data!$A:$A,"&lt;="&amp;BASE_YM_PY,raw_data!$B:$B,"&lt;="&amp;BASE_YM_PY,raw_data!$G:$G,$A208)))</f>
        <v>8745487</v>
      </c>
      <c r="I208" s="31" t="n">
        <f aca="false">IF(N(G208)=0,"",H208/G208)</f>
        <v>0.434207757711165</v>
      </c>
      <c r="J208" s="32" t="n">
        <f aca="false">IF(N(G208)=0,"",D208/G208-1)</f>
        <v>0.170075789734996</v>
      </c>
      <c r="K208" s="33" t="n">
        <f aca="false">IF(OR(F208="",I208=""),"",F208-I208)</f>
        <v>0.0476764735262769</v>
      </c>
      <c r="L208" s="30" t="n">
        <f aca="false">IF($A208="","",SUMIFS(raw_data!$H:$H,raw_data!$B:$B,BASE_YM,raw_data!$G:$G,$A208))</f>
        <v>9239351</v>
      </c>
      <c r="M208" s="30" t="n">
        <f aca="false">IF($A208="","",(SUMIFS(raw_data!$I:$I,raw_data!$B:$B,BASE_YM,raw_data!$G:$G,$A208)+SUMIFS(raw_data!$J:$J,raw_data!$B:$B,BASE_YM,raw_data!$G:$G,$A208)))</f>
        <v>5449074</v>
      </c>
      <c r="N208" s="31" t="n">
        <f aca="false">IF(N(L208)=0,"",M208/L208)</f>
        <v>0.589768047560916</v>
      </c>
      <c r="O208" s="30" t="n">
        <f aca="false">IF($A208="","",SUMIFS(raw_data!$H:$H,raw_data!$B:$B,BASE_YM_PY,raw_data!$G:$G,$A208))</f>
        <v>7902901</v>
      </c>
      <c r="P208" s="30" t="n">
        <f aca="false">IF($A208="","",(SUMIFS(raw_data!$I:$I,raw_data!$B:$B,BASE_YM_PY,raw_data!$G:$G,$A208)+SUMIFS(raw_data!$J:$J,raw_data!$B:$B,BASE_YM_PY,raw_data!$G:$G,$A208)))</f>
        <v>4438792</v>
      </c>
      <c r="Q208" s="31" t="n">
        <f aca="false">IF(N(O208)=0,"",P208/O208)</f>
        <v>0.561666152720375</v>
      </c>
      <c r="R208" s="32" t="n">
        <f aca="false">IF(N(O208)=0,"",L208/O208-1)</f>
        <v>0.16910878676071</v>
      </c>
      <c r="S208" s="33" t="n">
        <f aca="false">IF(OR(N208="",Q208=""),"",N208-Q208)</f>
        <v>0.0281018948405419</v>
      </c>
      <c r="T208" s="38" t="n">
        <f aca="false">IF(N(D208)&gt;0,RANK(D208,D$2:D$1001)+COUNTIF(D$2:D208,D208)-1,"")</f>
        <v>225</v>
      </c>
      <c r="U208" s="40" t="n">
        <f aca="false">IF(N(D208)&gt;0,IF(D208&gt;=LR_MIN_SHARE*SUM(D$2:D$1001),F208,-1),-1)</f>
        <v>0.481884231237442</v>
      </c>
      <c r="V208" s="38" t="n">
        <f aca="false">IF(U208&lt;0,"",RANK(U208,U$2:U$1001)+COUNTIF(U$2:U208,U208)-1)</f>
        <v>240</v>
      </c>
      <c r="W208" s="38" t="n">
        <f aca="false">IF(N(L208)&gt;0,RANK(L208,L$2:L$1001)+COUNTIF(L$2:L208,L208)-1,"")</f>
        <v>230</v>
      </c>
      <c r="X208" s="40" t="n">
        <f aca="false">IF(N(L208)&gt;0,IF(L208&gt;=LR_MIN_SHARE*SUM(L$2:L$1001),N208,-1),-1)</f>
        <v>0.589768047560916</v>
      </c>
      <c r="Y208" s="38" t="n">
        <f aca="false">IF(X208&lt;0,"",RANK(X208,X$2:X$1001)+COUNTIF(X$2:X208,X208)-1)</f>
        <v>221</v>
      </c>
      <c r="AA208" s="0" t="str">
        <f aca="false">IF($A208="","",IF(COUNTIF($B$2:$B208,$B208)=1,1,""))</f>
        <v/>
      </c>
      <c r="AB208" s="0" t="str">
        <f aca="false">IF(AA208=1,SUMIF($B$2:$B$1001,$B208,$D$2:$D$1001),"")</f>
        <v/>
      </c>
      <c r="AC208" s="0" t="str">
        <f aca="false">IF(AA208=1,RANK(AB208,$AB$2:$AB$1001)+COUNTIF($AB$2:$AB208,AB208)-1,"")</f>
        <v/>
      </c>
      <c r="AD208" s="38" t="n">
        <f aca="false">IF($A208="","",COUNTIF(raw_data!$G:$G,$A208))</f>
        <v>40</v>
      </c>
      <c r="AE208" s="38" t="n">
        <f aca="false">IF($A208="","",IF(COUNTIF($A$2:$A$1001,$A208)&gt;1,1,0))</f>
        <v>0</v>
      </c>
    </row>
    <row r="209" customFormat="false" ht="15" hidden="false" customHeight="false" outlineLevel="0" collapsed="false">
      <c r="A209" s="0" t="str">
        <f aca="false">IF(code_master!$A209="","",code_master!$A209)</f>
        <v>CV0208</v>
      </c>
      <c r="B209" s="0" t="str">
        <f aca="false">IF($A209="","",code_master!$C209&amp;"")</f>
        <v>입원</v>
      </c>
      <c r="C209" s="0" t="str">
        <f aca="false">IF($A209="","",code_master!$B209&amp;"")</f>
        <v>상해입원일당(갱신형)</v>
      </c>
      <c r="D209" s="30" t="n">
        <f aca="false">IF($A209="","",SUMIFS(raw_data!$H:$H,raw_data!$A:$A,"&gt;="&amp;UY_START,raw_data!$A:$A,"&lt;="&amp;BASE_YM,raw_data!$B:$B,"&lt;="&amp;BASE_YM,raw_data!$G:$G,$A209))</f>
        <v>49620502</v>
      </c>
      <c r="E209" s="30" t="n">
        <f aca="false">IF($A209="","",(SUMIFS(raw_data!$I:$I,raw_data!$A:$A,"&gt;="&amp;UY_START,raw_data!$A:$A,"&lt;="&amp;BASE_YM,raw_data!$B:$B,"&lt;="&amp;BASE_YM,raw_data!$G:$G,$A209)+SUMIFS(raw_data!$J:$J,raw_data!$A:$A,"&gt;="&amp;UY_START,raw_data!$A:$A,"&lt;="&amp;BASE_YM,raw_data!$B:$B,"&lt;="&amp;BASE_YM,raw_data!$G:$G,$A209)))</f>
        <v>26243209</v>
      </c>
      <c r="F209" s="31" t="n">
        <f aca="false">IF(N(D209)=0,"",E209/D209)</f>
        <v>0.528878345487113</v>
      </c>
      <c r="G209" s="30" t="n">
        <f aca="false">IF($A209="","",SUMIFS(raw_data!$H:$H,raw_data!$A:$A,"&gt;="&amp;UY_START_PY,raw_data!$A:$A,"&lt;="&amp;BASE_YM_PY,raw_data!$B:$B,"&lt;="&amp;BASE_YM_PY,raw_data!$G:$G,$A209))</f>
        <v>46214107</v>
      </c>
      <c r="H209" s="30" t="n">
        <f aca="false">IF($A209="","",(SUMIFS(raw_data!$I:$I,raw_data!$A:$A,"&gt;="&amp;UY_START_PY,raw_data!$A:$A,"&lt;="&amp;BASE_YM_PY,raw_data!$B:$B,"&lt;="&amp;BASE_YM_PY,raw_data!$G:$G,$A209)+SUMIFS(raw_data!$J:$J,raw_data!$A:$A,"&gt;="&amp;UY_START_PY,raw_data!$A:$A,"&lt;="&amp;BASE_YM_PY,raw_data!$B:$B,"&lt;="&amp;BASE_YM_PY,raw_data!$G:$G,$A209)))</f>
        <v>31598735</v>
      </c>
      <c r="I209" s="31" t="n">
        <f aca="false">IF(N(G209)=0,"",H209/G209)</f>
        <v>0.683746523545289</v>
      </c>
      <c r="J209" s="32" t="n">
        <f aca="false">IF(N(G209)=0,"",D209/G209-1)</f>
        <v>0.0737089867386165</v>
      </c>
      <c r="K209" s="33" t="n">
        <f aca="false">IF(OR(F209="",I209=""),"",F209-I209)</f>
        <v>-0.154868178058176</v>
      </c>
      <c r="L209" s="30" t="n">
        <f aca="false">IF($A209="","",SUMIFS(raw_data!$H:$H,raw_data!$B:$B,BASE_YM,raw_data!$G:$G,$A209))</f>
        <v>20899815</v>
      </c>
      <c r="M209" s="30" t="n">
        <f aca="false">IF($A209="","",(SUMIFS(raw_data!$I:$I,raw_data!$B:$B,BASE_YM,raw_data!$G:$G,$A209)+SUMIFS(raw_data!$J:$J,raw_data!$B:$B,BASE_YM,raw_data!$G:$G,$A209)))</f>
        <v>13362249</v>
      </c>
      <c r="N209" s="31" t="n">
        <f aca="false">IF(N(L209)=0,"",M209/L209)</f>
        <v>0.639347716714239</v>
      </c>
      <c r="O209" s="30" t="n">
        <f aca="false">IF($A209="","",SUMIFS(raw_data!$H:$H,raw_data!$B:$B,BASE_YM_PY,raw_data!$G:$G,$A209))</f>
        <v>17860596</v>
      </c>
      <c r="P209" s="30" t="n">
        <f aca="false">IF($A209="","",(SUMIFS(raw_data!$I:$I,raw_data!$B:$B,BASE_YM_PY,raw_data!$G:$G,$A209)+SUMIFS(raw_data!$J:$J,raw_data!$B:$B,BASE_YM_PY,raw_data!$G:$G,$A209)))</f>
        <v>14486659</v>
      </c>
      <c r="Q209" s="31" t="n">
        <f aca="false">IF(N(O209)=0,"",P209/O209)</f>
        <v>0.811096057488787</v>
      </c>
      <c r="R209" s="32" t="n">
        <f aca="false">IF(N(O209)=0,"",L209/O209-1)</f>
        <v>0.170163358490389</v>
      </c>
      <c r="S209" s="33" t="n">
        <f aca="false">IF(OR(N209="",Q209=""),"",N209-Q209)</f>
        <v>-0.171748340774548</v>
      </c>
      <c r="T209" s="38" t="n">
        <f aca="false">IF(N(D209)&gt;0,RANK(D209,D$2:D$1001)+COUNTIF(D$2:D209,D209)-1,"")</f>
        <v>109</v>
      </c>
      <c r="U209" s="40" t="n">
        <f aca="false">IF(N(D209)&gt;0,IF(D209&gt;=LR_MIN_SHARE*SUM(D$2:D$1001),F209,-1),-1)</f>
        <v>0.528878345487113</v>
      </c>
      <c r="V209" s="38" t="n">
        <f aca="false">IF(U209&lt;0,"",RANK(U209,U$2:U$1001)+COUNTIF(U$2:U209,U209)-1)</f>
        <v>194</v>
      </c>
      <c r="W209" s="38" t="n">
        <f aca="false">IF(N(L209)&gt;0,RANK(L209,L$2:L$1001)+COUNTIF(L$2:L209,L209)-1,"")</f>
        <v>105</v>
      </c>
      <c r="X209" s="40" t="n">
        <f aca="false">IF(N(L209)&gt;0,IF(L209&gt;=LR_MIN_SHARE*SUM(L$2:L$1001),N209,-1),-1)</f>
        <v>0.639347716714239</v>
      </c>
      <c r="Y209" s="38" t="n">
        <f aca="false">IF(X209&lt;0,"",RANK(X209,X$2:X$1001)+COUNTIF(X$2:X209,X209)-1)</f>
        <v>190</v>
      </c>
      <c r="AA209" s="0" t="str">
        <f aca="false">IF($A209="","",IF(COUNTIF($B$2:$B209,$B209)=1,1,""))</f>
        <v/>
      </c>
      <c r="AB209" s="0" t="str">
        <f aca="false">IF(AA209=1,SUMIF($B$2:$B$1001,$B209,$D$2:$D$1001),"")</f>
        <v/>
      </c>
      <c r="AC209" s="0" t="str">
        <f aca="false">IF(AA209=1,RANK(AB209,$AB$2:$AB$1001)+COUNTIF($AB$2:$AB209,AB209)-1,"")</f>
        <v/>
      </c>
      <c r="AD209" s="38" t="n">
        <f aca="false">IF($A209="","",COUNTIF(raw_data!$G:$G,$A209))</f>
        <v>40</v>
      </c>
      <c r="AE209" s="38" t="n">
        <f aca="false">IF($A209="","",IF(COUNTIF($A$2:$A$1001,$A209)&gt;1,1,0))</f>
        <v>0</v>
      </c>
    </row>
    <row r="210" customFormat="false" ht="15" hidden="false" customHeight="false" outlineLevel="0" collapsed="false">
      <c r="A210" s="0" t="str">
        <f aca="false">IF(code_master!$A210="","",code_master!$A210)</f>
        <v>CV0209</v>
      </c>
      <c r="B210" s="0" t="str">
        <f aca="false">IF($A210="","",code_master!$C210&amp;"")</f>
        <v>사망</v>
      </c>
      <c r="C210" s="0" t="str">
        <f aca="false">IF($A210="","",code_master!$B210&amp;"")</f>
        <v>재해사망(비갱신형)</v>
      </c>
      <c r="D210" s="30" t="n">
        <f aca="false">IF($A210="","",SUMIFS(raw_data!$H:$H,raw_data!$A:$A,"&gt;="&amp;UY_START,raw_data!$A:$A,"&lt;="&amp;BASE_YM,raw_data!$B:$B,"&lt;="&amp;BASE_YM,raw_data!$G:$G,$A210))</f>
        <v>10719271</v>
      </c>
      <c r="E210" s="30" t="n">
        <f aca="false">IF($A210="","",(SUMIFS(raw_data!$I:$I,raw_data!$A:$A,"&gt;="&amp;UY_START,raw_data!$A:$A,"&lt;="&amp;BASE_YM,raw_data!$B:$B,"&lt;="&amp;BASE_YM,raw_data!$G:$G,$A210)+SUMIFS(raw_data!$J:$J,raw_data!$A:$A,"&gt;="&amp;UY_START,raw_data!$A:$A,"&lt;="&amp;BASE_YM,raw_data!$B:$B,"&lt;="&amp;BASE_YM,raw_data!$G:$G,$A210)))</f>
        <v>3689563</v>
      </c>
      <c r="F210" s="31" t="n">
        <f aca="false">IF(N(D210)=0,"",E210/D210)</f>
        <v>0.344199059805466</v>
      </c>
      <c r="G210" s="30" t="n">
        <f aca="false">IF($A210="","",SUMIFS(raw_data!$H:$H,raw_data!$A:$A,"&gt;="&amp;UY_START_PY,raw_data!$A:$A,"&lt;="&amp;BASE_YM_PY,raw_data!$B:$B,"&lt;="&amp;BASE_YM_PY,raw_data!$G:$G,$A210))</f>
        <v>10188952</v>
      </c>
      <c r="H210" s="30" t="n">
        <f aca="false">IF($A210="","",(SUMIFS(raw_data!$I:$I,raw_data!$A:$A,"&gt;="&amp;UY_START_PY,raw_data!$A:$A,"&lt;="&amp;BASE_YM_PY,raw_data!$B:$B,"&lt;="&amp;BASE_YM_PY,raw_data!$G:$G,$A210)+SUMIFS(raw_data!$J:$J,raw_data!$A:$A,"&gt;="&amp;UY_START_PY,raw_data!$A:$A,"&lt;="&amp;BASE_YM_PY,raw_data!$B:$B,"&lt;="&amp;BASE_YM_PY,raw_data!$G:$G,$A210)))</f>
        <v>4385436</v>
      </c>
      <c r="I210" s="31" t="n">
        <f aca="false">IF(N(G210)=0,"",H210/G210)</f>
        <v>0.430410899963019</v>
      </c>
      <c r="J210" s="32" t="n">
        <f aca="false">IF(N(G210)=0,"",D210/G210-1)</f>
        <v>0.0520484344219112</v>
      </c>
      <c r="K210" s="33" t="n">
        <f aca="false">IF(OR(F210="",I210=""),"",F210-I210)</f>
        <v>-0.0862118401575526</v>
      </c>
      <c r="L210" s="30" t="n">
        <f aca="false">IF($A210="","",SUMIFS(raw_data!$H:$H,raw_data!$B:$B,BASE_YM,raw_data!$G:$G,$A210))</f>
        <v>4274027</v>
      </c>
      <c r="M210" s="30" t="n">
        <f aca="false">IF($A210="","",(SUMIFS(raw_data!$I:$I,raw_data!$B:$B,BASE_YM,raw_data!$G:$G,$A210)+SUMIFS(raw_data!$J:$J,raw_data!$B:$B,BASE_YM,raw_data!$G:$G,$A210)))</f>
        <v>1549800</v>
      </c>
      <c r="N210" s="31" t="n">
        <f aca="false">IF(N(L210)=0,"",M210/L210)</f>
        <v>0.362608846411125</v>
      </c>
      <c r="O210" s="30" t="n">
        <f aca="false">IF($A210="","",SUMIFS(raw_data!$H:$H,raw_data!$B:$B,BASE_YM_PY,raw_data!$G:$G,$A210))</f>
        <v>4079972</v>
      </c>
      <c r="P210" s="30" t="n">
        <f aca="false">IF($A210="","",(SUMIFS(raw_data!$I:$I,raw_data!$B:$B,BASE_YM_PY,raw_data!$G:$G,$A210)+SUMIFS(raw_data!$J:$J,raw_data!$B:$B,BASE_YM_PY,raw_data!$G:$G,$A210)))</f>
        <v>2367588</v>
      </c>
      <c r="Q210" s="31" t="n">
        <f aca="false">IF(N(O210)=0,"",P210/O210)</f>
        <v>0.580295158888345</v>
      </c>
      <c r="R210" s="32" t="n">
        <f aca="false">IF(N(O210)=0,"",L210/O210-1)</f>
        <v>0.0475628264115537</v>
      </c>
      <c r="S210" s="33" t="n">
        <f aca="false">IF(OR(N210="",Q210=""),"",N210-Q210)</f>
        <v>-0.217686312477221</v>
      </c>
      <c r="T210" s="38" t="n">
        <f aca="false">IF(N(D210)&gt;0,RANK(D210,D$2:D$1001)+COUNTIF(D$2:D210,D210)-1,"")</f>
        <v>373</v>
      </c>
      <c r="U210" s="40" t="n">
        <f aca="false">IF(N(D210)&gt;0,IF(D210&gt;=LR_MIN_SHARE*SUM(D$2:D$1001),F210,-1),-1)</f>
        <v>0.344199059805466</v>
      </c>
      <c r="V210" s="38" t="n">
        <f aca="false">IF(U210&lt;0,"",RANK(U210,U$2:U$1001)+COUNTIF(U$2:U210,U210)-1)</f>
        <v>327</v>
      </c>
      <c r="W210" s="38" t="n">
        <f aca="false">IF(N(L210)&gt;0,RANK(L210,L$2:L$1001)+COUNTIF(L$2:L210,L210)-1,"")</f>
        <v>374</v>
      </c>
      <c r="X210" s="40" t="n">
        <f aca="false">IF(N(L210)&gt;0,IF(L210&gt;=LR_MIN_SHARE*SUM(L$2:L$1001),N210,-1),-1)</f>
        <v>0.362608846411125</v>
      </c>
      <c r="Y210" s="38" t="n">
        <f aca="false">IF(X210&lt;0,"",RANK(X210,X$2:X$1001)+COUNTIF(X$2:X210,X210)-1)</f>
        <v>347</v>
      </c>
      <c r="AA210" s="0" t="str">
        <f aca="false">IF($A210="","",IF(COUNTIF($B$2:$B210,$B210)=1,1,""))</f>
        <v/>
      </c>
      <c r="AB210" s="0" t="str">
        <f aca="false">IF(AA210=1,SUMIF($B$2:$B$1001,$B210,$D$2:$D$1001),"")</f>
        <v/>
      </c>
      <c r="AC210" s="0" t="str">
        <f aca="false">IF(AA210=1,RANK(AB210,$AB$2:$AB$1001)+COUNTIF($AB$2:$AB210,AB210)-1,"")</f>
        <v/>
      </c>
      <c r="AD210" s="38" t="n">
        <f aca="false">IF($A210="","",COUNTIF(raw_data!$G:$G,$A210))</f>
        <v>40</v>
      </c>
      <c r="AE210" s="38" t="n">
        <f aca="false">IF($A210="","",IF(COUNTIF($A$2:$A$1001,$A210)&gt;1,1,0))</f>
        <v>0</v>
      </c>
    </row>
    <row r="211" customFormat="false" ht="15" hidden="false" customHeight="false" outlineLevel="0" collapsed="false">
      <c r="A211" s="0" t="str">
        <f aca="false">IF(code_master!$A211="","",code_master!$A211)</f>
        <v>CV0210</v>
      </c>
      <c r="B211" s="0" t="str">
        <f aca="false">IF($A211="","",code_master!$C211&amp;"")</f>
        <v>심장</v>
      </c>
      <c r="C211" s="0" t="str">
        <f aca="false">IF($A211="","",code_master!$B211&amp;"")</f>
        <v>심혈관질환진단비Ⅱ</v>
      </c>
      <c r="D211" s="30" t="n">
        <f aca="false">IF($A211="","",SUMIFS(raw_data!$H:$H,raw_data!$A:$A,"&gt;="&amp;UY_START,raw_data!$A:$A,"&lt;="&amp;BASE_YM,raw_data!$B:$B,"&lt;="&amp;BASE_YM,raw_data!$G:$G,$A211))</f>
        <v>14901880</v>
      </c>
      <c r="E211" s="30" t="n">
        <f aca="false">IF($A211="","",(SUMIFS(raw_data!$I:$I,raw_data!$A:$A,"&gt;="&amp;UY_START,raw_data!$A:$A,"&lt;="&amp;BASE_YM,raw_data!$B:$B,"&lt;="&amp;BASE_YM,raw_data!$G:$G,$A211)+SUMIFS(raw_data!$J:$J,raw_data!$A:$A,"&gt;="&amp;UY_START,raw_data!$A:$A,"&lt;="&amp;BASE_YM,raw_data!$B:$B,"&lt;="&amp;BASE_YM,raw_data!$G:$G,$A211)))</f>
        <v>7743594</v>
      </c>
      <c r="F211" s="31" t="n">
        <f aca="false">IF(N(D211)=0,"",E211/D211)</f>
        <v>0.5196387301468</v>
      </c>
      <c r="G211" s="30" t="n">
        <f aca="false">IF($A211="","",SUMIFS(raw_data!$H:$H,raw_data!$A:$A,"&gt;="&amp;UY_START_PY,raw_data!$A:$A,"&lt;="&amp;BASE_YM_PY,raw_data!$B:$B,"&lt;="&amp;BASE_YM_PY,raw_data!$G:$G,$A211))</f>
        <v>17041963</v>
      </c>
      <c r="H211" s="30" t="n">
        <f aca="false">IF($A211="","",(SUMIFS(raw_data!$I:$I,raw_data!$A:$A,"&gt;="&amp;UY_START_PY,raw_data!$A:$A,"&lt;="&amp;BASE_YM_PY,raw_data!$B:$B,"&lt;="&amp;BASE_YM_PY,raw_data!$G:$G,$A211)+SUMIFS(raw_data!$J:$J,raw_data!$A:$A,"&gt;="&amp;UY_START_PY,raw_data!$A:$A,"&lt;="&amp;BASE_YM_PY,raw_data!$B:$B,"&lt;="&amp;BASE_YM_PY,raw_data!$G:$G,$A211)))</f>
        <v>10375890</v>
      </c>
      <c r="I211" s="31" t="n">
        <f aca="false">IF(N(G211)=0,"",H211/G211)</f>
        <v>0.608843593898191</v>
      </c>
      <c r="J211" s="32" t="n">
        <f aca="false">IF(N(G211)=0,"",D211/G211-1)</f>
        <v>-0.125577258910843</v>
      </c>
      <c r="K211" s="33" t="n">
        <f aca="false">IF(OR(F211="",I211=""),"",F211-I211)</f>
        <v>-0.0892048637513909</v>
      </c>
      <c r="L211" s="30" t="n">
        <f aca="false">IF($A211="","",SUMIFS(raw_data!$H:$H,raw_data!$B:$B,BASE_YM,raw_data!$G:$G,$A211))</f>
        <v>6212678</v>
      </c>
      <c r="M211" s="30" t="n">
        <f aca="false">IF($A211="","",(SUMIFS(raw_data!$I:$I,raw_data!$B:$B,BASE_YM,raw_data!$G:$G,$A211)+SUMIFS(raw_data!$J:$J,raw_data!$B:$B,BASE_YM,raw_data!$G:$G,$A211)))</f>
        <v>3727322</v>
      </c>
      <c r="N211" s="31" t="n">
        <f aca="false">IF(N(L211)=0,"",M211/L211)</f>
        <v>0.599954158255104</v>
      </c>
      <c r="O211" s="30" t="n">
        <f aca="false">IF($A211="","",SUMIFS(raw_data!$H:$H,raw_data!$B:$B,BASE_YM_PY,raw_data!$G:$G,$A211))</f>
        <v>6419040</v>
      </c>
      <c r="P211" s="30" t="n">
        <f aca="false">IF($A211="","",(SUMIFS(raw_data!$I:$I,raw_data!$B:$B,BASE_YM_PY,raw_data!$G:$G,$A211)+SUMIFS(raw_data!$J:$J,raw_data!$B:$B,BASE_YM_PY,raw_data!$G:$G,$A211)))</f>
        <v>4742663</v>
      </c>
      <c r="Q211" s="31" t="n">
        <f aca="false">IF(N(O211)=0,"",P211/O211)</f>
        <v>0.738843035718737</v>
      </c>
      <c r="R211" s="32" t="n">
        <f aca="false">IF(N(O211)=0,"",L211/O211-1)</f>
        <v>-0.0321484209476807</v>
      </c>
      <c r="S211" s="33" t="n">
        <f aca="false">IF(OR(N211="",Q211=""),"",N211-Q211)</f>
        <v>-0.138888877463633</v>
      </c>
      <c r="T211" s="38" t="n">
        <f aca="false">IF(N(D211)&gt;0,RANK(D211,D$2:D$1001)+COUNTIF(D$2:D211,D211)-1,"")</f>
        <v>309</v>
      </c>
      <c r="U211" s="40" t="n">
        <f aca="false">IF(N(D211)&gt;0,IF(D211&gt;=LR_MIN_SHARE*SUM(D$2:D$1001),F211,-1),-1)</f>
        <v>0.5196387301468</v>
      </c>
      <c r="V211" s="38" t="n">
        <f aca="false">IF(U211&lt;0,"",RANK(U211,U$2:U$1001)+COUNTIF(U$2:U211,U211)-1)</f>
        <v>206</v>
      </c>
      <c r="W211" s="38" t="n">
        <f aca="false">IF(N(L211)&gt;0,RANK(L211,L$2:L$1001)+COUNTIF(L$2:L211,L211)-1,"")</f>
        <v>303</v>
      </c>
      <c r="X211" s="40" t="n">
        <f aca="false">IF(N(L211)&gt;0,IF(L211&gt;=LR_MIN_SHARE*SUM(L$2:L$1001),N211,-1),-1)</f>
        <v>0.599954158255104</v>
      </c>
      <c r="Y211" s="38" t="n">
        <f aca="false">IF(X211&lt;0,"",RANK(X211,X$2:X$1001)+COUNTIF(X$2:X211,X211)-1)</f>
        <v>213</v>
      </c>
      <c r="AA211" s="0" t="str">
        <f aca="false">IF($A211="","",IF(COUNTIF($B$2:$B211,$B211)=1,1,""))</f>
        <v/>
      </c>
      <c r="AB211" s="0" t="str">
        <f aca="false">IF(AA211=1,SUMIF($B$2:$B$1001,$B211,$D$2:$D$1001),"")</f>
        <v/>
      </c>
      <c r="AC211" s="0" t="str">
        <f aca="false">IF(AA211=1,RANK(AB211,$AB$2:$AB$1001)+COUNTIF($AB$2:$AB211,AB211)-1,"")</f>
        <v/>
      </c>
      <c r="AD211" s="38" t="n">
        <f aca="false">IF($A211="","",COUNTIF(raw_data!$G:$G,$A211))</f>
        <v>40</v>
      </c>
      <c r="AE211" s="38" t="n">
        <f aca="false">IF($A211="","",IF(COUNTIF($A$2:$A$1001,$A211)&gt;1,1,0))</f>
        <v>0</v>
      </c>
    </row>
    <row r="212" customFormat="false" ht="15" hidden="false" customHeight="false" outlineLevel="0" collapsed="false">
      <c r="A212" s="0" t="str">
        <f aca="false">IF(code_master!$A212="","",code_master!$A212)</f>
        <v>CV0211</v>
      </c>
      <c r="B212" s="0" t="str">
        <f aca="false">IF($A212="","",code_master!$C212&amp;"")</f>
        <v>입원</v>
      </c>
      <c r="C212" s="0" t="str">
        <f aca="false">IF($A212="","",code_master!$B212&amp;"")</f>
        <v>상해입원일당(갱신형)</v>
      </c>
      <c r="D212" s="30" t="n">
        <f aca="false">IF($A212="","",SUMIFS(raw_data!$H:$H,raw_data!$A:$A,"&gt;="&amp;UY_START,raw_data!$A:$A,"&lt;="&amp;BASE_YM,raw_data!$B:$B,"&lt;="&amp;BASE_YM,raw_data!$G:$G,$A212))</f>
        <v>11030618</v>
      </c>
      <c r="E212" s="30" t="n">
        <f aca="false">IF($A212="","",(SUMIFS(raw_data!$I:$I,raw_data!$A:$A,"&gt;="&amp;UY_START,raw_data!$A:$A,"&lt;="&amp;BASE_YM,raw_data!$B:$B,"&lt;="&amp;BASE_YM,raw_data!$G:$G,$A212)+SUMIFS(raw_data!$J:$J,raw_data!$A:$A,"&gt;="&amp;UY_START,raw_data!$A:$A,"&lt;="&amp;BASE_YM,raw_data!$B:$B,"&lt;="&amp;BASE_YM,raw_data!$G:$G,$A212)))</f>
        <v>4312019</v>
      </c>
      <c r="F212" s="31" t="n">
        <f aca="false">IF(N(D212)=0,"",E212/D212)</f>
        <v>0.390913636933126</v>
      </c>
      <c r="G212" s="30" t="n">
        <f aca="false">IF($A212="","",SUMIFS(raw_data!$H:$H,raw_data!$A:$A,"&gt;="&amp;UY_START_PY,raw_data!$A:$A,"&lt;="&amp;BASE_YM_PY,raw_data!$B:$B,"&lt;="&amp;BASE_YM_PY,raw_data!$G:$G,$A212))</f>
        <v>15474048</v>
      </c>
      <c r="H212" s="30" t="n">
        <f aca="false">IF($A212="","",(SUMIFS(raw_data!$I:$I,raw_data!$A:$A,"&gt;="&amp;UY_START_PY,raw_data!$A:$A,"&lt;="&amp;BASE_YM_PY,raw_data!$B:$B,"&lt;="&amp;BASE_YM_PY,raw_data!$G:$G,$A212)+SUMIFS(raw_data!$J:$J,raw_data!$A:$A,"&gt;="&amp;UY_START_PY,raw_data!$A:$A,"&lt;="&amp;BASE_YM_PY,raw_data!$B:$B,"&lt;="&amp;BASE_YM_PY,raw_data!$G:$G,$A212)))</f>
        <v>6057496</v>
      </c>
      <c r="I212" s="31" t="n">
        <f aca="false">IF(N(G212)=0,"",H212/G212)</f>
        <v>0.391461626589242</v>
      </c>
      <c r="J212" s="32" t="n">
        <f aca="false">IF(N(G212)=0,"",D212/G212-1)</f>
        <v>-0.287153691134989</v>
      </c>
      <c r="K212" s="33" t="n">
        <f aca="false">IF(OR(F212="",I212=""),"",F212-I212)</f>
        <v>-0.000547989656115966</v>
      </c>
      <c r="L212" s="30" t="n">
        <f aca="false">IF($A212="","",SUMIFS(raw_data!$H:$H,raw_data!$B:$B,BASE_YM,raw_data!$G:$G,$A212))</f>
        <v>4574423</v>
      </c>
      <c r="M212" s="30" t="n">
        <f aca="false">IF($A212="","",(SUMIFS(raw_data!$I:$I,raw_data!$B:$B,BASE_YM,raw_data!$G:$G,$A212)+SUMIFS(raw_data!$J:$J,raw_data!$B:$B,BASE_YM,raw_data!$G:$G,$A212)))</f>
        <v>2010793</v>
      </c>
      <c r="N212" s="31" t="n">
        <f aca="false">IF(N(L212)=0,"",M212/L212)</f>
        <v>0.43957303467563</v>
      </c>
      <c r="O212" s="30" t="n">
        <f aca="false">IF($A212="","",SUMIFS(raw_data!$H:$H,raw_data!$B:$B,BASE_YM_PY,raw_data!$G:$G,$A212))</f>
        <v>5903011</v>
      </c>
      <c r="P212" s="30" t="n">
        <f aca="false">IF($A212="","",(SUMIFS(raw_data!$I:$I,raw_data!$B:$B,BASE_YM_PY,raw_data!$G:$G,$A212)+SUMIFS(raw_data!$J:$J,raw_data!$B:$B,BASE_YM_PY,raw_data!$G:$G,$A212)))</f>
        <v>2462501</v>
      </c>
      <c r="Q212" s="31" t="n">
        <f aca="false">IF(N(O212)=0,"",P212/O212)</f>
        <v>0.417160157756779</v>
      </c>
      <c r="R212" s="32" t="n">
        <f aca="false">IF(N(O212)=0,"",L212/O212-1)</f>
        <v>-0.225069545016941</v>
      </c>
      <c r="S212" s="33" t="n">
        <f aca="false">IF(OR(N212="",Q212=""),"",N212-Q212)</f>
        <v>0.0224128769188514</v>
      </c>
      <c r="T212" s="38" t="n">
        <f aca="false">IF(N(D212)&gt;0,RANK(D212,D$2:D$1001)+COUNTIF(D$2:D212,D212)-1,"")</f>
        <v>367</v>
      </c>
      <c r="U212" s="40" t="n">
        <f aca="false">IF(N(D212)&gt;0,IF(D212&gt;=LR_MIN_SHARE*SUM(D$2:D$1001),F212,-1),-1)</f>
        <v>0.390913636933126</v>
      </c>
      <c r="V212" s="38" t="n">
        <f aca="false">IF(U212&lt;0,"",RANK(U212,U$2:U$1001)+COUNTIF(U$2:U212,U212)-1)</f>
        <v>301</v>
      </c>
      <c r="W212" s="38" t="n">
        <f aca="false">IF(N(L212)&gt;0,RANK(L212,L$2:L$1001)+COUNTIF(L$2:L212,L212)-1,"")</f>
        <v>355</v>
      </c>
      <c r="X212" s="40" t="n">
        <f aca="false">IF(N(L212)&gt;0,IF(L212&gt;=LR_MIN_SHARE*SUM(L$2:L$1001),N212,-1),-1)</f>
        <v>0.43957303467563</v>
      </c>
      <c r="Y212" s="38" t="n">
        <f aca="false">IF(X212&lt;0,"",RANK(X212,X$2:X$1001)+COUNTIF(X$2:X212,X212)-1)</f>
        <v>306</v>
      </c>
      <c r="AA212" s="0" t="str">
        <f aca="false">IF($A212="","",IF(COUNTIF($B$2:$B212,$B212)=1,1,""))</f>
        <v/>
      </c>
      <c r="AB212" s="0" t="str">
        <f aca="false">IF(AA212=1,SUMIF($B$2:$B$1001,$B212,$D$2:$D$1001),"")</f>
        <v/>
      </c>
      <c r="AC212" s="0" t="str">
        <f aca="false">IF(AA212=1,RANK(AB212,$AB$2:$AB$1001)+COUNTIF($AB$2:$AB212,AB212)-1,"")</f>
        <v/>
      </c>
      <c r="AD212" s="38" t="n">
        <f aca="false">IF($A212="","",COUNTIF(raw_data!$G:$G,$A212))</f>
        <v>40</v>
      </c>
      <c r="AE212" s="38" t="n">
        <f aca="false">IF($A212="","",IF(COUNTIF($A$2:$A$1001,$A212)&gt;1,1,0))</f>
        <v>0</v>
      </c>
    </row>
    <row r="213" customFormat="false" ht="15" hidden="false" customHeight="false" outlineLevel="0" collapsed="false">
      <c r="A213" s="0" t="str">
        <f aca="false">IF(code_master!$A213="","",code_master!$A213)</f>
        <v>CV0212</v>
      </c>
      <c r="B213" s="0" t="str">
        <f aca="false">IF($A213="","",code_master!$C213&amp;"")</f>
        <v>심장</v>
      </c>
      <c r="C213" s="0" t="str">
        <f aca="false">IF($A213="","",code_master!$B213&amp;"")</f>
        <v>심혈관질환진단비(갱신형)</v>
      </c>
      <c r="D213" s="30" t="n">
        <f aca="false">IF($A213="","",SUMIFS(raw_data!$H:$H,raw_data!$A:$A,"&gt;="&amp;UY_START,raw_data!$A:$A,"&lt;="&amp;BASE_YM,raw_data!$B:$B,"&lt;="&amp;BASE_YM,raw_data!$G:$G,$A213))</f>
        <v>7033111</v>
      </c>
      <c r="E213" s="30" t="n">
        <f aca="false">IF($A213="","",(SUMIFS(raw_data!$I:$I,raw_data!$A:$A,"&gt;="&amp;UY_START,raw_data!$A:$A,"&lt;="&amp;BASE_YM,raw_data!$B:$B,"&lt;="&amp;BASE_YM,raw_data!$G:$G,$A213)+SUMIFS(raw_data!$J:$J,raw_data!$A:$A,"&gt;="&amp;UY_START,raw_data!$A:$A,"&lt;="&amp;BASE_YM,raw_data!$B:$B,"&lt;="&amp;BASE_YM,raw_data!$G:$G,$A213)))</f>
        <v>2796239</v>
      </c>
      <c r="F213" s="31" t="n">
        <f aca="false">IF(N(D213)=0,"",E213/D213)</f>
        <v>0.397582094182788</v>
      </c>
      <c r="G213" s="30" t="n">
        <f aca="false">IF($A213="","",SUMIFS(raw_data!$H:$H,raw_data!$A:$A,"&gt;="&amp;UY_START_PY,raw_data!$A:$A,"&lt;="&amp;BASE_YM_PY,raw_data!$B:$B,"&lt;="&amp;BASE_YM_PY,raw_data!$G:$G,$A213))</f>
        <v>6514295</v>
      </c>
      <c r="H213" s="30" t="n">
        <f aca="false">IF($A213="","",(SUMIFS(raw_data!$I:$I,raw_data!$A:$A,"&gt;="&amp;UY_START_PY,raw_data!$A:$A,"&lt;="&amp;BASE_YM_PY,raw_data!$B:$B,"&lt;="&amp;BASE_YM_PY,raw_data!$G:$G,$A213)+SUMIFS(raw_data!$J:$J,raw_data!$A:$A,"&gt;="&amp;UY_START_PY,raw_data!$A:$A,"&lt;="&amp;BASE_YM_PY,raw_data!$B:$B,"&lt;="&amp;BASE_YM_PY,raw_data!$G:$G,$A213)))</f>
        <v>1975121</v>
      </c>
      <c r="I213" s="31" t="n">
        <f aca="false">IF(N(G213)=0,"",H213/G213)</f>
        <v>0.303197966932723</v>
      </c>
      <c r="J213" s="32" t="n">
        <f aca="false">IF(N(G213)=0,"",D213/G213-1)</f>
        <v>0.0796426934917747</v>
      </c>
      <c r="K213" s="33" t="n">
        <f aca="false">IF(OR(F213="",I213=""),"",F213-I213)</f>
        <v>0.0943841272500651</v>
      </c>
      <c r="L213" s="30" t="n">
        <f aca="false">IF($A213="","",SUMIFS(raw_data!$H:$H,raw_data!$B:$B,BASE_YM,raw_data!$G:$G,$A213))</f>
        <v>2827698</v>
      </c>
      <c r="M213" s="30" t="n">
        <f aca="false">IF($A213="","",(SUMIFS(raw_data!$I:$I,raw_data!$B:$B,BASE_YM,raw_data!$G:$G,$A213)+SUMIFS(raw_data!$J:$J,raw_data!$B:$B,BASE_YM,raw_data!$G:$G,$A213)))</f>
        <v>1496545</v>
      </c>
      <c r="N213" s="31" t="n">
        <f aca="false">IF(N(L213)=0,"",M213/L213)</f>
        <v>0.529244990094416</v>
      </c>
      <c r="O213" s="30" t="n">
        <f aca="false">IF($A213="","",SUMIFS(raw_data!$H:$H,raw_data!$B:$B,BASE_YM_PY,raw_data!$G:$G,$A213))</f>
        <v>2703297</v>
      </c>
      <c r="P213" s="30" t="n">
        <f aca="false">IF($A213="","",(SUMIFS(raw_data!$I:$I,raw_data!$B:$B,BASE_YM_PY,raw_data!$G:$G,$A213)+SUMIFS(raw_data!$J:$J,raw_data!$B:$B,BASE_YM_PY,raw_data!$G:$G,$A213)))</f>
        <v>916693</v>
      </c>
      <c r="Q213" s="31" t="n">
        <f aca="false">IF(N(O213)=0,"",P213/O213)</f>
        <v>0.339101844895326</v>
      </c>
      <c r="R213" s="32" t="n">
        <f aca="false">IF(N(O213)=0,"",L213/O213-1)</f>
        <v>0.0460182510467773</v>
      </c>
      <c r="S213" s="33" t="n">
        <f aca="false">IF(OR(N213="",Q213=""),"",N213-Q213)</f>
        <v>0.19014314519909</v>
      </c>
      <c r="T213" s="38" t="n">
        <f aca="false">IF(N(D213)&gt;0,RANK(D213,D$2:D$1001)+COUNTIF(D$2:D213,D213)-1,"")</f>
        <v>428</v>
      </c>
      <c r="U213" s="38" t="n">
        <f aca="false">IF(N(D213)&gt;0,IF(D213&gt;=LR_MIN_SHARE*SUM(D$2:D$1001),F213,-1),-1)</f>
        <v>-1</v>
      </c>
      <c r="V213" s="0" t="str">
        <f aca="false">IF(U213&lt;0,"",RANK(U213,U$2:U$1001)+COUNTIF(U$2:U213,U213)-1)</f>
        <v/>
      </c>
      <c r="W213" s="38" t="n">
        <f aca="false">IF(N(L213)&gt;0,RANK(L213,L$2:L$1001)+COUNTIF(L$2:L213,L213)-1,"")</f>
        <v>424</v>
      </c>
      <c r="X213" s="38" t="n">
        <f aca="false">IF(N(L213)&gt;0,IF(L213&gt;=LR_MIN_SHARE*SUM(L$2:L$1001),N213,-1),-1)</f>
        <v>-1</v>
      </c>
      <c r="Y213" s="0" t="str">
        <f aca="false">IF(X213&lt;0,"",RANK(X213,X$2:X$1001)+COUNTIF(X$2:X213,X213)-1)</f>
        <v/>
      </c>
      <c r="AA213" s="0" t="str">
        <f aca="false">IF($A213="","",IF(COUNTIF($B$2:$B213,$B213)=1,1,""))</f>
        <v/>
      </c>
      <c r="AB213" s="0" t="str">
        <f aca="false">IF(AA213=1,SUMIF($B$2:$B$1001,$B213,$D$2:$D$1001),"")</f>
        <v/>
      </c>
      <c r="AC213" s="0" t="str">
        <f aca="false">IF(AA213=1,RANK(AB213,$AB$2:$AB$1001)+COUNTIF($AB$2:$AB213,AB213)-1,"")</f>
        <v/>
      </c>
      <c r="AD213" s="38" t="n">
        <f aca="false">IF($A213="","",COUNTIF(raw_data!$G:$G,$A213))</f>
        <v>40</v>
      </c>
      <c r="AE213" s="38" t="n">
        <f aca="false">IF($A213="","",IF(COUNTIF($A$2:$A$1001,$A213)&gt;1,1,0))</f>
        <v>0</v>
      </c>
    </row>
    <row r="214" customFormat="false" ht="15" hidden="false" customHeight="false" outlineLevel="0" collapsed="false">
      <c r="A214" s="0" t="str">
        <f aca="false">IF(code_master!$A214="","",code_master!$A214)</f>
        <v>CV0213</v>
      </c>
      <c r="B214" s="0" t="str">
        <f aca="false">IF($A214="","",code_master!$C214&amp;"")</f>
        <v>사망</v>
      </c>
      <c r="C214" s="0" t="str">
        <f aca="false">IF($A214="","",code_master!$B214&amp;"")</f>
        <v>일반사망(20년만기)</v>
      </c>
      <c r="D214" s="30" t="n">
        <f aca="false">IF($A214="","",SUMIFS(raw_data!$H:$H,raw_data!$A:$A,"&gt;="&amp;UY_START,raw_data!$A:$A,"&lt;="&amp;BASE_YM,raw_data!$B:$B,"&lt;="&amp;BASE_YM,raw_data!$G:$G,$A214))</f>
        <v>40586171</v>
      </c>
      <c r="E214" s="30" t="n">
        <f aca="false">IF($A214="","",(SUMIFS(raw_data!$I:$I,raw_data!$A:$A,"&gt;="&amp;UY_START,raw_data!$A:$A,"&lt;="&amp;BASE_YM,raw_data!$B:$B,"&lt;="&amp;BASE_YM,raw_data!$G:$G,$A214)+SUMIFS(raw_data!$J:$J,raw_data!$A:$A,"&gt;="&amp;UY_START,raw_data!$A:$A,"&lt;="&amp;BASE_YM,raw_data!$B:$B,"&lt;="&amp;BASE_YM,raw_data!$G:$G,$A214)))</f>
        <v>13839585</v>
      </c>
      <c r="F214" s="31" t="n">
        <f aca="false">IF(N(D214)=0,"",E214/D214)</f>
        <v>0.340992625295941</v>
      </c>
      <c r="G214" s="30" t="n">
        <f aca="false">IF($A214="","",SUMIFS(raw_data!$H:$H,raw_data!$A:$A,"&gt;="&amp;UY_START_PY,raw_data!$A:$A,"&lt;="&amp;BASE_YM_PY,raw_data!$B:$B,"&lt;="&amp;BASE_YM_PY,raw_data!$G:$G,$A214))</f>
        <v>38904214</v>
      </c>
      <c r="H214" s="30" t="n">
        <f aca="false">IF($A214="","",(SUMIFS(raw_data!$I:$I,raw_data!$A:$A,"&gt;="&amp;UY_START_PY,raw_data!$A:$A,"&lt;="&amp;BASE_YM_PY,raw_data!$B:$B,"&lt;="&amp;BASE_YM_PY,raw_data!$G:$G,$A214)+SUMIFS(raw_data!$J:$J,raw_data!$A:$A,"&gt;="&amp;UY_START_PY,raw_data!$A:$A,"&lt;="&amp;BASE_YM_PY,raw_data!$B:$B,"&lt;="&amp;BASE_YM_PY,raw_data!$G:$G,$A214)))</f>
        <v>15787845</v>
      </c>
      <c r="I214" s="31" t="n">
        <f aca="false">IF(N(G214)=0,"",H214/G214)</f>
        <v>0.405813236581518</v>
      </c>
      <c r="J214" s="32" t="n">
        <f aca="false">IF(N(G214)=0,"",D214/G214-1)</f>
        <v>0.0432332857309494</v>
      </c>
      <c r="K214" s="33" t="n">
        <f aca="false">IF(OR(F214="",I214=""),"",F214-I214)</f>
        <v>-0.0648206112855765</v>
      </c>
      <c r="L214" s="30" t="n">
        <f aca="false">IF($A214="","",SUMIFS(raw_data!$H:$H,raw_data!$B:$B,BASE_YM,raw_data!$G:$G,$A214))</f>
        <v>16900302</v>
      </c>
      <c r="M214" s="30" t="n">
        <f aca="false">IF($A214="","",(SUMIFS(raw_data!$I:$I,raw_data!$B:$B,BASE_YM,raw_data!$G:$G,$A214)+SUMIFS(raw_data!$J:$J,raw_data!$B:$B,BASE_YM,raw_data!$G:$G,$A214)))</f>
        <v>8085241</v>
      </c>
      <c r="N214" s="31" t="n">
        <f aca="false">IF(N(L214)=0,"",M214/L214)</f>
        <v>0.478408078151503</v>
      </c>
      <c r="O214" s="30" t="n">
        <f aca="false">IF($A214="","",SUMIFS(raw_data!$H:$H,raw_data!$B:$B,BASE_YM_PY,raw_data!$G:$G,$A214))</f>
        <v>14895858</v>
      </c>
      <c r="P214" s="30" t="n">
        <f aca="false">IF($A214="","",(SUMIFS(raw_data!$I:$I,raw_data!$B:$B,BASE_YM_PY,raw_data!$G:$G,$A214)+SUMIFS(raw_data!$J:$J,raw_data!$B:$B,BASE_YM_PY,raw_data!$G:$G,$A214)))</f>
        <v>6582589</v>
      </c>
      <c r="Q214" s="31" t="n">
        <f aca="false">IF(N(O214)=0,"",P214/O214)</f>
        <v>0.441907340953438</v>
      </c>
      <c r="R214" s="32" t="n">
        <f aca="false">IF(N(O214)=0,"",L214/O214-1)</f>
        <v>0.134563849897065</v>
      </c>
      <c r="S214" s="33" t="n">
        <f aca="false">IF(OR(N214="",Q214=""),"",N214-Q214)</f>
        <v>0.0365007371980647</v>
      </c>
      <c r="T214" s="38" t="n">
        <f aca="false">IF(N(D214)&gt;0,RANK(D214,D$2:D$1001)+COUNTIF(D$2:D214,D214)-1,"")</f>
        <v>142</v>
      </c>
      <c r="U214" s="40" t="n">
        <f aca="false">IF(N(D214)&gt;0,IF(D214&gt;=LR_MIN_SHARE*SUM(D$2:D$1001),F214,-1),-1)</f>
        <v>0.340992625295941</v>
      </c>
      <c r="V214" s="38" t="n">
        <f aca="false">IF(U214&lt;0,"",RANK(U214,U$2:U$1001)+COUNTIF(U$2:U214,U214)-1)</f>
        <v>333</v>
      </c>
      <c r="W214" s="38" t="n">
        <f aca="false">IF(N(L214)&gt;0,RANK(L214,L$2:L$1001)+COUNTIF(L$2:L214,L214)-1,"")</f>
        <v>137</v>
      </c>
      <c r="X214" s="40" t="n">
        <f aca="false">IF(N(L214)&gt;0,IF(L214&gt;=LR_MIN_SHARE*SUM(L$2:L$1001),N214,-1),-1)</f>
        <v>0.478408078151503</v>
      </c>
      <c r="Y214" s="38" t="n">
        <f aca="false">IF(X214&lt;0,"",RANK(X214,X$2:X$1001)+COUNTIF(X$2:X214,X214)-1)</f>
        <v>290</v>
      </c>
      <c r="AA214" s="0" t="str">
        <f aca="false">IF($A214="","",IF(COUNTIF($B$2:$B214,$B214)=1,1,""))</f>
        <v/>
      </c>
      <c r="AB214" s="0" t="str">
        <f aca="false">IF(AA214=1,SUMIF($B$2:$B$1001,$B214,$D$2:$D$1001),"")</f>
        <v/>
      </c>
      <c r="AC214" s="0" t="str">
        <f aca="false">IF(AA214=1,RANK(AB214,$AB$2:$AB$1001)+COUNTIF($AB$2:$AB214,AB214)-1,"")</f>
        <v/>
      </c>
      <c r="AD214" s="38" t="n">
        <f aca="false">IF($A214="","",COUNTIF(raw_data!$G:$G,$A214))</f>
        <v>40</v>
      </c>
      <c r="AE214" s="38" t="n">
        <f aca="false">IF($A214="","",IF(COUNTIF($A$2:$A$1001,$A214)&gt;1,1,0))</f>
        <v>0</v>
      </c>
    </row>
    <row r="215" customFormat="false" ht="15" hidden="false" customHeight="false" outlineLevel="0" collapsed="false">
      <c r="A215" s="0" t="str">
        <f aca="false">IF(code_master!$A215="","",code_master!$A215)</f>
        <v>CV0214</v>
      </c>
      <c r="B215" s="0" t="str">
        <f aca="false">IF($A215="","",code_master!$C215&amp;"")</f>
        <v>실손의료</v>
      </c>
      <c r="C215" s="0" t="str">
        <f aca="false">IF($A215="","",code_master!$B215&amp;"")</f>
        <v>질병통원실손</v>
      </c>
      <c r="D215" s="30" t="n">
        <f aca="false">IF($A215="","",SUMIFS(raw_data!$H:$H,raw_data!$A:$A,"&gt;="&amp;UY_START,raw_data!$A:$A,"&lt;="&amp;BASE_YM,raw_data!$B:$B,"&lt;="&amp;BASE_YM,raw_data!$G:$G,$A215))</f>
        <v>47013107</v>
      </c>
      <c r="E215" s="30" t="n">
        <f aca="false">IF($A215="","",(SUMIFS(raw_data!$I:$I,raw_data!$A:$A,"&gt;="&amp;UY_START,raw_data!$A:$A,"&lt;="&amp;BASE_YM,raw_data!$B:$B,"&lt;="&amp;BASE_YM,raw_data!$G:$G,$A215)+SUMIFS(raw_data!$J:$J,raw_data!$A:$A,"&gt;="&amp;UY_START,raw_data!$A:$A,"&lt;="&amp;BASE_YM,raw_data!$B:$B,"&lt;="&amp;BASE_YM,raw_data!$G:$G,$A215)))</f>
        <v>46151512</v>
      </c>
      <c r="F215" s="31" t="n">
        <f aca="false">IF(N(D215)=0,"",E215/D215)</f>
        <v>0.981673302298442</v>
      </c>
      <c r="G215" s="30" t="n">
        <f aca="false">IF($A215="","",SUMIFS(raw_data!$H:$H,raw_data!$A:$A,"&gt;="&amp;UY_START_PY,raw_data!$A:$A,"&lt;="&amp;BASE_YM_PY,raw_data!$B:$B,"&lt;="&amp;BASE_YM_PY,raw_data!$G:$G,$A215))</f>
        <v>38341395</v>
      </c>
      <c r="H215" s="30" t="n">
        <f aca="false">IF($A215="","",(SUMIFS(raw_data!$I:$I,raw_data!$A:$A,"&gt;="&amp;UY_START_PY,raw_data!$A:$A,"&lt;="&amp;BASE_YM_PY,raw_data!$B:$B,"&lt;="&amp;BASE_YM_PY,raw_data!$G:$G,$A215)+SUMIFS(raw_data!$J:$J,raw_data!$A:$A,"&gt;="&amp;UY_START_PY,raw_data!$A:$A,"&lt;="&amp;BASE_YM_PY,raw_data!$B:$B,"&lt;="&amp;BASE_YM_PY,raw_data!$G:$G,$A215)))</f>
        <v>31780341</v>
      </c>
      <c r="I215" s="31" t="n">
        <f aca="false">IF(N(G215)=0,"",H215/G215)</f>
        <v>0.828878057253785</v>
      </c>
      <c r="J215" s="32" t="n">
        <f aca="false">IF(N(G215)=0,"",D215/G215-1)</f>
        <v>0.226171009166464</v>
      </c>
      <c r="K215" s="33" t="n">
        <f aca="false">IF(OR(F215="",I215=""),"",F215-I215)</f>
        <v>0.152795245044657</v>
      </c>
      <c r="L215" s="30" t="n">
        <f aca="false">IF($A215="","",SUMIFS(raw_data!$H:$H,raw_data!$B:$B,BASE_YM,raw_data!$G:$G,$A215))</f>
        <v>19134401</v>
      </c>
      <c r="M215" s="30" t="n">
        <f aca="false">IF($A215="","",(SUMIFS(raw_data!$I:$I,raw_data!$B:$B,BASE_YM,raw_data!$G:$G,$A215)+SUMIFS(raw_data!$J:$J,raw_data!$B:$B,BASE_YM,raw_data!$G:$G,$A215)))</f>
        <v>25849330</v>
      </c>
      <c r="N215" s="31" t="n">
        <f aca="false">IF(N(L215)=0,"",M215/L215)</f>
        <v>1.35093489469568</v>
      </c>
      <c r="O215" s="30" t="n">
        <f aca="false">IF($A215="","",SUMIFS(raw_data!$H:$H,raw_data!$B:$B,BASE_YM_PY,raw_data!$G:$G,$A215))</f>
        <v>16332620</v>
      </c>
      <c r="P215" s="30" t="n">
        <f aca="false">IF($A215="","",(SUMIFS(raw_data!$I:$I,raw_data!$B:$B,BASE_YM_PY,raw_data!$G:$G,$A215)+SUMIFS(raw_data!$J:$J,raw_data!$B:$B,BASE_YM_PY,raw_data!$G:$G,$A215)))</f>
        <v>12755389</v>
      </c>
      <c r="Q215" s="31" t="n">
        <f aca="false">IF(N(O215)=0,"",P215/O215)</f>
        <v>0.780976291617634</v>
      </c>
      <c r="R215" s="32" t="n">
        <f aca="false">IF(N(O215)=0,"",L215/O215-1)</f>
        <v>0.171545104214756</v>
      </c>
      <c r="S215" s="33" t="n">
        <f aca="false">IF(OR(N215="",Q215=""),"",N215-Q215)</f>
        <v>0.569958603078051</v>
      </c>
      <c r="T215" s="38" t="n">
        <f aca="false">IF(N(D215)&gt;0,RANK(D215,D$2:D$1001)+COUNTIF(D$2:D215,D215)-1,"")</f>
        <v>119</v>
      </c>
      <c r="U215" s="40" t="n">
        <f aca="false">IF(N(D215)&gt;0,IF(D215&gt;=LR_MIN_SHARE*SUM(D$2:D$1001),F215,-1),-1)</f>
        <v>0.981673302298442</v>
      </c>
      <c r="V215" s="38" t="n">
        <f aca="false">IF(U215&lt;0,"",RANK(U215,U$2:U$1001)+COUNTIF(U$2:U215,U215)-1)</f>
        <v>20</v>
      </c>
      <c r="W215" s="38" t="n">
        <f aca="false">IF(N(L215)&gt;0,RANK(L215,L$2:L$1001)+COUNTIF(L$2:L215,L215)-1,"")</f>
        <v>116</v>
      </c>
      <c r="X215" s="40" t="n">
        <f aca="false">IF(N(L215)&gt;0,IF(L215&gt;=LR_MIN_SHARE*SUM(L$2:L$1001),N215,-1),-1)</f>
        <v>1.35093489469568</v>
      </c>
      <c r="Y215" s="38" t="n">
        <f aca="false">IF(X215&lt;0,"",RANK(X215,X$2:X$1001)+COUNTIF(X$2:X215,X215)-1)</f>
        <v>9</v>
      </c>
      <c r="AA215" s="0" t="str">
        <f aca="false">IF($A215="","",IF(COUNTIF($B$2:$B215,$B215)=1,1,""))</f>
        <v/>
      </c>
      <c r="AB215" s="0" t="str">
        <f aca="false">IF(AA215=1,SUMIF($B$2:$B$1001,$B215,$D$2:$D$1001),"")</f>
        <v/>
      </c>
      <c r="AC215" s="0" t="str">
        <f aca="false">IF(AA215=1,RANK(AB215,$AB$2:$AB$1001)+COUNTIF($AB$2:$AB215,AB215)-1,"")</f>
        <v/>
      </c>
      <c r="AD215" s="38" t="n">
        <f aca="false">IF($A215="","",COUNTIF(raw_data!$G:$G,$A215))</f>
        <v>40</v>
      </c>
      <c r="AE215" s="38" t="n">
        <f aca="false">IF($A215="","",IF(COUNTIF($A$2:$A$1001,$A215)&gt;1,1,0))</f>
        <v>0</v>
      </c>
    </row>
    <row r="216" customFormat="false" ht="15" hidden="false" customHeight="false" outlineLevel="0" collapsed="false">
      <c r="A216" s="0" t="str">
        <f aca="false">IF(code_master!$A216="","",code_master!$A216)</f>
        <v>CV0215</v>
      </c>
      <c r="B216" s="0" t="str">
        <f aca="false">IF($A216="","",code_master!$C216&amp;"")</f>
        <v>입원</v>
      </c>
      <c r="C216" s="0" t="str">
        <f aca="false">IF($A216="","",code_master!$B216&amp;"")</f>
        <v>상해입원일당(비갱신형)</v>
      </c>
      <c r="D216" s="30" t="n">
        <f aca="false">IF($A216="","",SUMIFS(raw_data!$H:$H,raw_data!$A:$A,"&gt;="&amp;UY_START,raw_data!$A:$A,"&lt;="&amp;BASE_YM,raw_data!$B:$B,"&lt;="&amp;BASE_YM,raw_data!$G:$G,$A216))</f>
        <v>45183983</v>
      </c>
      <c r="E216" s="30" t="n">
        <f aca="false">IF($A216="","",(SUMIFS(raw_data!$I:$I,raw_data!$A:$A,"&gt;="&amp;UY_START,raw_data!$A:$A,"&lt;="&amp;BASE_YM,raw_data!$B:$B,"&lt;="&amp;BASE_YM,raw_data!$G:$G,$A216)+SUMIFS(raw_data!$J:$J,raw_data!$A:$A,"&gt;="&amp;UY_START,raw_data!$A:$A,"&lt;="&amp;BASE_YM,raw_data!$B:$B,"&lt;="&amp;BASE_YM,raw_data!$G:$G,$A216)))</f>
        <v>38192520</v>
      </c>
      <c r="F216" s="31" t="n">
        <f aca="false">IF(N(D216)=0,"",E216/D216)</f>
        <v>0.845266784028314</v>
      </c>
      <c r="G216" s="30" t="n">
        <f aca="false">IF($A216="","",SUMIFS(raw_data!$H:$H,raw_data!$A:$A,"&gt;="&amp;UY_START_PY,raw_data!$A:$A,"&lt;="&amp;BASE_YM_PY,raw_data!$B:$B,"&lt;="&amp;BASE_YM_PY,raw_data!$G:$G,$A216))</f>
        <v>35918142</v>
      </c>
      <c r="H216" s="30" t="n">
        <f aca="false">IF($A216="","",(SUMIFS(raw_data!$I:$I,raw_data!$A:$A,"&gt;="&amp;UY_START_PY,raw_data!$A:$A,"&lt;="&amp;BASE_YM_PY,raw_data!$B:$B,"&lt;="&amp;BASE_YM_PY,raw_data!$G:$G,$A216)+SUMIFS(raw_data!$J:$J,raw_data!$A:$A,"&gt;="&amp;UY_START_PY,raw_data!$A:$A,"&lt;="&amp;BASE_YM_PY,raw_data!$B:$B,"&lt;="&amp;BASE_YM_PY,raw_data!$G:$G,$A216)))</f>
        <v>28512899</v>
      </c>
      <c r="I216" s="31" t="n">
        <f aca="false">IF(N(G216)=0,"",H216/G216)</f>
        <v>0.793830009358502</v>
      </c>
      <c r="J216" s="32" t="n">
        <f aca="false">IF(N(G216)=0,"",D216/G216-1)</f>
        <v>0.257971055407042</v>
      </c>
      <c r="K216" s="33" t="n">
        <f aca="false">IF(OR(F216="",I216=""),"",F216-I216)</f>
        <v>0.0514367746698119</v>
      </c>
      <c r="L216" s="30" t="n">
        <f aca="false">IF($A216="","",SUMIFS(raw_data!$H:$H,raw_data!$B:$B,BASE_YM,raw_data!$G:$G,$A216))</f>
        <v>17097163</v>
      </c>
      <c r="M216" s="30" t="n">
        <f aca="false">IF($A216="","",(SUMIFS(raw_data!$I:$I,raw_data!$B:$B,BASE_YM,raw_data!$G:$G,$A216)+SUMIFS(raw_data!$J:$J,raw_data!$B:$B,BASE_YM,raw_data!$G:$G,$A216)))</f>
        <v>19200917</v>
      </c>
      <c r="N216" s="31" t="n">
        <f aca="false">IF(N(L216)=0,"",M216/L216)</f>
        <v>1.12304696399046</v>
      </c>
      <c r="O216" s="30" t="n">
        <f aca="false">IF($A216="","",SUMIFS(raw_data!$H:$H,raw_data!$B:$B,BASE_YM_PY,raw_data!$G:$G,$A216))</f>
        <v>14693755</v>
      </c>
      <c r="P216" s="30" t="n">
        <f aca="false">IF($A216="","",(SUMIFS(raw_data!$I:$I,raw_data!$B:$B,BASE_YM_PY,raw_data!$G:$G,$A216)+SUMIFS(raw_data!$J:$J,raw_data!$B:$B,BASE_YM_PY,raw_data!$G:$G,$A216)))</f>
        <v>12684961</v>
      </c>
      <c r="Q216" s="31" t="n">
        <f aca="false">IF(N(O216)=0,"",P216/O216)</f>
        <v>0.863289268127854</v>
      </c>
      <c r="R216" s="32" t="n">
        <f aca="false">IF(N(O216)=0,"",L216/O216-1)</f>
        <v>0.163566630857803</v>
      </c>
      <c r="S216" s="33" t="n">
        <f aca="false">IF(OR(N216="",Q216=""),"",N216-Q216)</f>
        <v>0.259757695862604</v>
      </c>
      <c r="T216" s="38" t="n">
        <f aca="false">IF(N(D216)&gt;0,RANK(D216,D$2:D$1001)+COUNTIF(D$2:D216,D216)-1,"")</f>
        <v>126</v>
      </c>
      <c r="U216" s="40" t="n">
        <f aca="false">IF(N(D216)&gt;0,IF(D216&gt;=LR_MIN_SHARE*SUM(D$2:D$1001),F216,-1),-1)</f>
        <v>0.845266784028314</v>
      </c>
      <c r="V216" s="38" t="n">
        <f aca="false">IF(U216&lt;0,"",RANK(U216,U$2:U$1001)+COUNTIF(U$2:U216,U216)-1)</f>
        <v>42</v>
      </c>
      <c r="W216" s="38" t="n">
        <f aca="false">IF(N(L216)&gt;0,RANK(L216,L$2:L$1001)+COUNTIF(L$2:L216,L216)-1,"")</f>
        <v>133</v>
      </c>
      <c r="X216" s="40" t="n">
        <f aca="false">IF(N(L216)&gt;0,IF(L216&gt;=LR_MIN_SHARE*SUM(L$2:L$1001),N216,-1),-1)</f>
        <v>1.12304696399046</v>
      </c>
      <c r="Y216" s="38" t="n">
        <f aca="false">IF(X216&lt;0,"",RANK(X216,X$2:X$1001)+COUNTIF(X$2:X216,X216)-1)</f>
        <v>28</v>
      </c>
      <c r="AA216" s="0" t="str">
        <f aca="false">IF($A216="","",IF(COUNTIF($B$2:$B216,$B216)=1,1,""))</f>
        <v/>
      </c>
      <c r="AB216" s="0" t="str">
        <f aca="false">IF(AA216=1,SUMIF($B$2:$B$1001,$B216,$D$2:$D$1001),"")</f>
        <v/>
      </c>
      <c r="AC216" s="0" t="str">
        <f aca="false">IF(AA216=1,RANK(AB216,$AB$2:$AB$1001)+COUNTIF($AB$2:$AB216,AB216)-1,"")</f>
        <v/>
      </c>
      <c r="AD216" s="38" t="n">
        <f aca="false">IF($A216="","",COUNTIF(raw_data!$G:$G,$A216))</f>
        <v>40</v>
      </c>
      <c r="AE216" s="38" t="n">
        <f aca="false">IF($A216="","",IF(COUNTIF($A$2:$A$1001,$A216)&gt;1,1,0))</f>
        <v>0</v>
      </c>
    </row>
    <row r="217" customFormat="false" ht="15" hidden="false" customHeight="false" outlineLevel="0" collapsed="false">
      <c r="A217" s="0" t="str">
        <f aca="false">IF(code_master!$A217="","",code_master!$A217)</f>
        <v>CV0216</v>
      </c>
      <c r="B217" s="0" t="str">
        <f aca="false">IF($A217="","",code_master!$C217&amp;"")</f>
        <v>입원</v>
      </c>
      <c r="C217" s="0" t="str">
        <f aca="false">IF($A217="","",code_master!$B217&amp;"")</f>
        <v>중환자실입원일당Ⅱ</v>
      </c>
      <c r="D217" s="30" t="n">
        <f aca="false">IF($A217="","",SUMIFS(raw_data!$H:$H,raw_data!$A:$A,"&gt;="&amp;UY_START,raw_data!$A:$A,"&lt;="&amp;BASE_YM,raw_data!$B:$B,"&lt;="&amp;BASE_YM,raw_data!$G:$G,$A217))</f>
        <v>146193473</v>
      </c>
      <c r="E217" s="30" t="n">
        <f aca="false">IF($A217="","",(SUMIFS(raw_data!$I:$I,raw_data!$A:$A,"&gt;="&amp;UY_START,raw_data!$A:$A,"&lt;="&amp;BASE_YM,raw_data!$B:$B,"&lt;="&amp;BASE_YM,raw_data!$G:$G,$A217)+SUMIFS(raw_data!$J:$J,raw_data!$A:$A,"&gt;="&amp;UY_START,raw_data!$A:$A,"&lt;="&amp;BASE_YM,raw_data!$B:$B,"&lt;="&amp;BASE_YM,raw_data!$G:$G,$A217)))</f>
        <v>81245578</v>
      </c>
      <c r="F217" s="31" t="n">
        <f aca="false">IF(N(D217)=0,"",E217/D217)</f>
        <v>0.555740118438803</v>
      </c>
      <c r="G217" s="30" t="n">
        <f aca="false">IF($A217="","",SUMIFS(raw_data!$H:$H,raw_data!$A:$A,"&gt;="&amp;UY_START_PY,raw_data!$A:$A,"&lt;="&amp;BASE_YM_PY,raw_data!$B:$B,"&lt;="&amp;BASE_YM_PY,raw_data!$G:$G,$A217))</f>
        <v>111990087</v>
      </c>
      <c r="H217" s="30" t="n">
        <f aca="false">IF($A217="","",(SUMIFS(raw_data!$I:$I,raw_data!$A:$A,"&gt;="&amp;UY_START_PY,raw_data!$A:$A,"&lt;="&amp;BASE_YM_PY,raw_data!$B:$B,"&lt;="&amp;BASE_YM_PY,raw_data!$G:$G,$A217)+SUMIFS(raw_data!$J:$J,raw_data!$A:$A,"&gt;="&amp;UY_START_PY,raw_data!$A:$A,"&lt;="&amp;BASE_YM_PY,raw_data!$B:$B,"&lt;="&amp;BASE_YM_PY,raw_data!$G:$G,$A217)))</f>
        <v>83823130</v>
      </c>
      <c r="I217" s="31" t="n">
        <f aca="false">IF(N(G217)=0,"",H217/G217)</f>
        <v>0.748487051358394</v>
      </c>
      <c r="J217" s="32" t="n">
        <f aca="false">IF(N(G217)=0,"",D217/G217-1)</f>
        <v>0.305414406901925</v>
      </c>
      <c r="K217" s="33" t="n">
        <f aca="false">IF(OR(F217="",I217=""),"",F217-I217)</f>
        <v>-0.192746932919591</v>
      </c>
      <c r="L217" s="30" t="n">
        <f aca="false">IF($A217="","",SUMIFS(raw_data!$H:$H,raw_data!$B:$B,BASE_YM,raw_data!$G:$G,$A217))</f>
        <v>61346941</v>
      </c>
      <c r="M217" s="30" t="n">
        <f aca="false">IF($A217="","",(SUMIFS(raw_data!$I:$I,raw_data!$B:$B,BASE_YM,raw_data!$G:$G,$A217)+SUMIFS(raw_data!$J:$J,raw_data!$B:$B,BASE_YM,raw_data!$G:$G,$A217)))</f>
        <v>39746897</v>
      </c>
      <c r="N217" s="31" t="n">
        <f aca="false">IF(N(L217)=0,"",M217/L217)</f>
        <v>0.64790348715187</v>
      </c>
      <c r="O217" s="30" t="n">
        <f aca="false">IF($A217="","",SUMIFS(raw_data!$H:$H,raw_data!$B:$B,BASE_YM_PY,raw_data!$G:$G,$A217))</f>
        <v>43944083</v>
      </c>
      <c r="P217" s="30" t="n">
        <f aca="false">IF($A217="","",(SUMIFS(raw_data!$I:$I,raw_data!$B:$B,BASE_YM_PY,raw_data!$G:$G,$A217)+SUMIFS(raw_data!$J:$J,raw_data!$B:$B,BASE_YM_PY,raw_data!$G:$G,$A217)))</f>
        <v>47341098</v>
      </c>
      <c r="Q217" s="31" t="n">
        <f aca="false">IF(N(O217)=0,"",P217/O217)</f>
        <v>1.07730312633899</v>
      </c>
      <c r="R217" s="32" t="n">
        <f aca="false">IF(N(O217)=0,"",L217/O217-1)</f>
        <v>0.396022781952237</v>
      </c>
      <c r="S217" s="33" t="n">
        <f aca="false">IF(OR(N217="",Q217=""),"",N217-Q217)</f>
        <v>-0.429399639187119</v>
      </c>
      <c r="T217" s="38" t="n">
        <f aca="false">IF(N(D217)&gt;0,RANK(D217,D$2:D$1001)+COUNTIF(D$2:D217,D217)-1,"")</f>
        <v>26</v>
      </c>
      <c r="U217" s="40" t="n">
        <f aca="false">IF(N(D217)&gt;0,IF(D217&gt;=LR_MIN_SHARE*SUM(D$2:D$1001),F217,-1),-1)</f>
        <v>0.555740118438803</v>
      </c>
      <c r="V217" s="38" t="n">
        <f aca="false">IF(U217&lt;0,"",RANK(U217,U$2:U$1001)+COUNTIF(U$2:U217,U217)-1)</f>
        <v>179</v>
      </c>
      <c r="W217" s="38" t="n">
        <f aca="false">IF(N(L217)&gt;0,RANK(L217,L$2:L$1001)+COUNTIF(L$2:L217,L217)-1,"")</f>
        <v>24</v>
      </c>
      <c r="X217" s="40" t="n">
        <f aca="false">IF(N(L217)&gt;0,IF(L217&gt;=LR_MIN_SHARE*SUM(L$2:L$1001),N217,-1),-1)</f>
        <v>0.64790348715187</v>
      </c>
      <c r="Y217" s="38" t="n">
        <f aca="false">IF(X217&lt;0,"",RANK(X217,X$2:X$1001)+COUNTIF(X$2:X217,X217)-1)</f>
        <v>182</v>
      </c>
      <c r="AA217" s="0" t="str">
        <f aca="false">IF($A217="","",IF(COUNTIF($B$2:$B217,$B217)=1,1,""))</f>
        <v/>
      </c>
      <c r="AB217" s="0" t="str">
        <f aca="false">IF(AA217=1,SUMIF($B$2:$B$1001,$B217,$D$2:$D$1001),"")</f>
        <v/>
      </c>
      <c r="AC217" s="0" t="str">
        <f aca="false">IF(AA217=1,RANK(AB217,$AB$2:$AB$1001)+COUNTIF($AB$2:$AB217,AB217)-1,"")</f>
        <v/>
      </c>
      <c r="AD217" s="38" t="n">
        <f aca="false">IF($A217="","",COUNTIF(raw_data!$G:$G,$A217))</f>
        <v>40</v>
      </c>
      <c r="AE217" s="38" t="n">
        <f aca="false">IF($A217="","",IF(COUNTIF($A$2:$A$1001,$A217)&gt;1,1,0))</f>
        <v>0</v>
      </c>
    </row>
    <row r="218" customFormat="false" ht="15" hidden="false" customHeight="false" outlineLevel="0" collapsed="false">
      <c r="A218" s="0" t="str">
        <f aca="false">IF(code_master!$A218="","",code_master!$A218)</f>
        <v>CV0217</v>
      </c>
      <c r="B218" s="0" t="str">
        <f aca="false">IF($A218="","",code_master!$C218&amp;"")</f>
        <v>사망</v>
      </c>
      <c r="C218" s="0" t="str">
        <f aca="false">IF($A218="","",code_master!$B218&amp;"")</f>
        <v>일반사망</v>
      </c>
      <c r="D218" s="30" t="n">
        <f aca="false">IF($A218="","",SUMIFS(raw_data!$H:$H,raw_data!$A:$A,"&gt;="&amp;UY_START,raw_data!$A:$A,"&lt;="&amp;BASE_YM,raw_data!$B:$B,"&lt;="&amp;BASE_YM,raw_data!$G:$G,$A218))</f>
        <v>97837039</v>
      </c>
      <c r="E218" s="30" t="n">
        <f aca="false">IF($A218="","",(SUMIFS(raw_data!$I:$I,raw_data!$A:$A,"&gt;="&amp;UY_START,raw_data!$A:$A,"&lt;="&amp;BASE_YM,raw_data!$B:$B,"&lt;="&amp;BASE_YM,raw_data!$G:$G,$A218)+SUMIFS(raw_data!$J:$J,raw_data!$A:$A,"&gt;="&amp;UY_START,raw_data!$A:$A,"&lt;="&amp;BASE_YM,raw_data!$B:$B,"&lt;="&amp;BASE_YM,raw_data!$G:$G,$A218)))</f>
        <v>32988015</v>
      </c>
      <c r="F218" s="31" t="n">
        <f aca="false">IF(N(D218)=0,"",E218/D218)</f>
        <v>0.337173072050964</v>
      </c>
      <c r="G218" s="30" t="n">
        <f aca="false">IF($A218="","",SUMIFS(raw_data!$H:$H,raw_data!$A:$A,"&gt;="&amp;UY_START_PY,raw_data!$A:$A,"&lt;="&amp;BASE_YM_PY,raw_data!$B:$B,"&lt;="&amp;BASE_YM_PY,raw_data!$G:$G,$A218))</f>
        <v>102246757</v>
      </c>
      <c r="H218" s="30" t="n">
        <f aca="false">IF($A218="","",(SUMIFS(raw_data!$I:$I,raw_data!$A:$A,"&gt;="&amp;UY_START_PY,raw_data!$A:$A,"&lt;="&amp;BASE_YM_PY,raw_data!$B:$B,"&lt;="&amp;BASE_YM_PY,raw_data!$G:$G,$A218)+SUMIFS(raw_data!$J:$J,raw_data!$A:$A,"&gt;="&amp;UY_START_PY,raw_data!$A:$A,"&lt;="&amp;BASE_YM_PY,raw_data!$B:$B,"&lt;="&amp;BASE_YM_PY,raw_data!$G:$G,$A218)))</f>
        <v>41283338</v>
      </c>
      <c r="I218" s="31" t="n">
        <f aca="false">IF(N(G218)=0,"",H218/G218)</f>
        <v>0.403761832759155</v>
      </c>
      <c r="J218" s="32" t="n">
        <f aca="false">IF(N(G218)=0,"",D218/G218-1)</f>
        <v>-0.0431281942761275</v>
      </c>
      <c r="K218" s="33" t="n">
        <f aca="false">IF(OR(F218="",I218=""),"",F218-I218)</f>
        <v>-0.0665887607081911</v>
      </c>
      <c r="L218" s="30" t="n">
        <f aca="false">IF($A218="","",SUMIFS(raw_data!$H:$H,raw_data!$B:$B,BASE_YM,raw_data!$G:$G,$A218))</f>
        <v>43671334</v>
      </c>
      <c r="M218" s="30" t="n">
        <f aca="false">IF($A218="","",(SUMIFS(raw_data!$I:$I,raw_data!$B:$B,BASE_YM,raw_data!$G:$G,$A218)+SUMIFS(raw_data!$J:$J,raw_data!$B:$B,BASE_YM,raw_data!$G:$G,$A218)))</f>
        <v>15602355</v>
      </c>
      <c r="N218" s="31" t="n">
        <f aca="false">IF(N(L218)=0,"",M218/L218)</f>
        <v>0.357267652964299</v>
      </c>
      <c r="O218" s="30" t="n">
        <f aca="false">IF($A218="","",SUMIFS(raw_data!$H:$H,raw_data!$B:$B,BASE_YM_PY,raw_data!$G:$G,$A218))</f>
        <v>44182771</v>
      </c>
      <c r="P218" s="30" t="n">
        <f aca="false">IF($A218="","",(SUMIFS(raw_data!$I:$I,raw_data!$B:$B,BASE_YM_PY,raw_data!$G:$G,$A218)+SUMIFS(raw_data!$J:$J,raw_data!$B:$B,BASE_YM_PY,raw_data!$G:$G,$A218)))</f>
        <v>18659299</v>
      </c>
      <c r="Q218" s="31" t="n">
        <f aca="false">IF(N(O218)=0,"",P218/O218)</f>
        <v>0.422320705054918</v>
      </c>
      <c r="R218" s="32" t="n">
        <f aca="false">IF(N(O218)=0,"",L218/O218-1)</f>
        <v>-0.0115754849328034</v>
      </c>
      <c r="S218" s="33" t="n">
        <f aca="false">IF(OR(N218="",Q218=""),"",N218-Q218)</f>
        <v>-0.0650530520906192</v>
      </c>
      <c r="T218" s="38" t="n">
        <f aca="false">IF(N(D218)&gt;0,RANK(D218,D$2:D$1001)+COUNTIF(D$2:D218,D218)-1,"")</f>
        <v>48</v>
      </c>
      <c r="U218" s="40" t="n">
        <f aca="false">IF(N(D218)&gt;0,IF(D218&gt;=LR_MIN_SHARE*SUM(D$2:D$1001),F218,-1),-1)</f>
        <v>0.337173072050964</v>
      </c>
      <c r="V218" s="38" t="n">
        <f aca="false">IF(U218&lt;0,"",RANK(U218,U$2:U$1001)+COUNTIF(U$2:U218,U218)-1)</f>
        <v>337</v>
      </c>
      <c r="W218" s="38" t="n">
        <f aca="false">IF(N(L218)&gt;0,RANK(L218,L$2:L$1001)+COUNTIF(L$2:L218,L218)-1,"")</f>
        <v>43</v>
      </c>
      <c r="X218" s="40" t="n">
        <f aca="false">IF(N(L218)&gt;0,IF(L218&gt;=LR_MIN_SHARE*SUM(L$2:L$1001),N218,-1),-1)</f>
        <v>0.357267652964299</v>
      </c>
      <c r="Y218" s="38" t="n">
        <f aca="false">IF(X218&lt;0,"",RANK(X218,X$2:X$1001)+COUNTIF(X$2:X218,X218)-1)</f>
        <v>352</v>
      </c>
      <c r="AA218" s="0" t="str">
        <f aca="false">IF($A218="","",IF(COUNTIF($B$2:$B218,$B218)=1,1,""))</f>
        <v/>
      </c>
      <c r="AB218" s="0" t="str">
        <f aca="false">IF(AA218=1,SUMIF($B$2:$B$1001,$B218,$D$2:$D$1001),"")</f>
        <v/>
      </c>
      <c r="AC218" s="0" t="str">
        <f aca="false">IF(AA218=1,RANK(AB218,$AB$2:$AB$1001)+COUNTIF($AB$2:$AB218,AB218)-1,"")</f>
        <v/>
      </c>
      <c r="AD218" s="38" t="n">
        <f aca="false">IF($A218="","",COUNTIF(raw_data!$G:$G,$A218))</f>
        <v>40</v>
      </c>
      <c r="AE218" s="38" t="n">
        <f aca="false">IF($A218="","",IF(COUNTIF($A$2:$A$1001,$A218)&gt;1,1,0))</f>
        <v>0</v>
      </c>
    </row>
    <row r="219" customFormat="false" ht="15" hidden="false" customHeight="false" outlineLevel="0" collapsed="false">
      <c r="A219" s="0" t="str">
        <f aca="false">IF(code_master!$A219="","",code_master!$A219)</f>
        <v>CV0218</v>
      </c>
      <c r="B219" s="0" t="str">
        <f aca="false">IF($A219="","",code_master!$C219&amp;"")</f>
        <v>사망</v>
      </c>
      <c r="C219" s="0" t="str">
        <f aca="false">IF($A219="","",code_master!$B219&amp;"")</f>
        <v>상해사망</v>
      </c>
      <c r="D219" s="30" t="n">
        <f aca="false">IF($A219="","",SUMIFS(raw_data!$H:$H,raw_data!$A:$A,"&gt;="&amp;UY_START,raw_data!$A:$A,"&lt;="&amp;BASE_YM,raw_data!$B:$B,"&lt;="&amp;BASE_YM,raw_data!$G:$G,$A219))</f>
        <v>11157811</v>
      </c>
      <c r="E219" s="30" t="n">
        <f aca="false">IF($A219="","",(SUMIFS(raw_data!$I:$I,raw_data!$A:$A,"&gt;="&amp;UY_START,raw_data!$A:$A,"&lt;="&amp;BASE_YM,raw_data!$B:$B,"&lt;="&amp;BASE_YM,raw_data!$G:$G,$A219)+SUMIFS(raw_data!$J:$J,raw_data!$A:$A,"&gt;="&amp;UY_START,raw_data!$A:$A,"&lt;="&amp;BASE_YM,raw_data!$B:$B,"&lt;="&amp;BASE_YM,raw_data!$G:$G,$A219)))</f>
        <v>5271698</v>
      </c>
      <c r="F219" s="31" t="n">
        <f aca="false">IF(N(D219)=0,"",E219/D219)</f>
        <v>0.472467045731461</v>
      </c>
      <c r="G219" s="30" t="n">
        <f aca="false">IF($A219="","",SUMIFS(raw_data!$H:$H,raw_data!$A:$A,"&gt;="&amp;UY_START_PY,raw_data!$A:$A,"&lt;="&amp;BASE_YM_PY,raw_data!$B:$B,"&lt;="&amp;BASE_YM_PY,raw_data!$G:$G,$A219))</f>
        <v>11631490</v>
      </c>
      <c r="H219" s="30" t="n">
        <f aca="false">IF($A219="","",(SUMIFS(raw_data!$I:$I,raw_data!$A:$A,"&gt;="&amp;UY_START_PY,raw_data!$A:$A,"&lt;="&amp;BASE_YM_PY,raw_data!$B:$B,"&lt;="&amp;BASE_YM_PY,raw_data!$G:$G,$A219)+SUMIFS(raw_data!$J:$J,raw_data!$A:$A,"&gt;="&amp;UY_START_PY,raw_data!$A:$A,"&lt;="&amp;BASE_YM_PY,raw_data!$B:$B,"&lt;="&amp;BASE_YM_PY,raw_data!$G:$G,$A219)))</f>
        <v>6137603</v>
      </c>
      <c r="I219" s="31" t="n">
        <f aca="false">IF(N(G219)=0,"",H219/G219)</f>
        <v>0.527671261377519</v>
      </c>
      <c r="J219" s="32" t="n">
        <f aca="false">IF(N(G219)=0,"",D219/G219-1)</f>
        <v>-0.0407238453542925</v>
      </c>
      <c r="K219" s="33" t="n">
        <f aca="false">IF(OR(F219="",I219=""),"",F219-I219)</f>
        <v>-0.055204215646058</v>
      </c>
      <c r="L219" s="30" t="n">
        <f aca="false">IF($A219="","",SUMIFS(raw_data!$H:$H,raw_data!$B:$B,BASE_YM,raw_data!$G:$G,$A219))</f>
        <v>4588304</v>
      </c>
      <c r="M219" s="30" t="n">
        <f aca="false">IF($A219="","",(SUMIFS(raw_data!$I:$I,raw_data!$B:$B,BASE_YM,raw_data!$G:$G,$A219)+SUMIFS(raw_data!$J:$J,raw_data!$B:$B,BASE_YM,raw_data!$G:$G,$A219)))</f>
        <v>2521753</v>
      </c>
      <c r="N219" s="31" t="n">
        <f aca="false">IF(N(L219)=0,"",M219/L219)</f>
        <v>0.549604603356709</v>
      </c>
      <c r="O219" s="30" t="n">
        <f aca="false">IF($A219="","",SUMIFS(raw_data!$H:$H,raw_data!$B:$B,BASE_YM_PY,raw_data!$G:$G,$A219))</f>
        <v>4458633</v>
      </c>
      <c r="P219" s="30" t="n">
        <f aca="false">IF($A219="","",(SUMIFS(raw_data!$I:$I,raw_data!$B:$B,BASE_YM_PY,raw_data!$G:$G,$A219)+SUMIFS(raw_data!$J:$J,raw_data!$B:$B,BASE_YM_PY,raw_data!$G:$G,$A219)))</f>
        <v>3010883</v>
      </c>
      <c r="Q219" s="31" t="n">
        <f aca="false">IF(N(O219)=0,"",P219/O219)</f>
        <v>0.675292853213081</v>
      </c>
      <c r="R219" s="32" t="n">
        <f aca="false">IF(N(O219)=0,"",L219/O219-1)</f>
        <v>0.0290831292909732</v>
      </c>
      <c r="S219" s="33" t="n">
        <f aca="false">IF(OR(N219="",Q219=""),"",N219-Q219)</f>
        <v>-0.125688249856373</v>
      </c>
      <c r="T219" s="38" t="n">
        <f aca="false">IF(N(D219)&gt;0,RANK(D219,D$2:D$1001)+COUNTIF(D$2:D219,D219)-1,"")</f>
        <v>364</v>
      </c>
      <c r="U219" s="40" t="n">
        <f aca="false">IF(N(D219)&gt;0,IF(D219&gt;=LR_MIN_SHARE*SUM(D$2:D$1001),F219,-1),-1)</f>
        <v>0.472467045731461</v>
      </c>
      <c r="V219" s="38" t="n">
        <f aca="false">IF(U219&lt;0,"",RANK(U219,U$2:U$1001)+COUNTIF(U$2:U219,U219)-1)</f>
        <v>249</v>
      </c>
      <c r="W219" s="38" t="n">
        <f aca="false">IF(N(L219)&gt;0,RANK(L219,L$2:L$1001)+COUNTIF(L$2:L219,L219)-1,"")</f>
        <v>354</v>
      </c>
      <c r="X219" s="40" t="n">
        <f aca="false">IF(N(L219)&gt;0,IF(L219&gt;=LR_MIN_SHARE*SUM(L$2:L$1001),N219,-1),-1)</f>
        <v>0.549604603356709</v>
      </c>
      <c r="Y219" s="38" t="n">
        <f aca="false">IF(X219&lt;0,"",RANK(X219,X$2:X$1001)+COUNTIF(X$2:X219,X219)-1)</f>
        <v>250</v>
      </c>
      <c r="AA219" s="0" t="str">
        <f aca="false">IF($A219="","",IF(COUNTIF($B$2:$B219,$B219)=1,1,""))</f>
        <v/>
      </c>
      <c r="AB219" s="0" t="str">
        <f aca="false">IF(AA219=1,SUMIF($B$2:$B$1001,$B219,$D$2:$D$1001),"")</f>
        <v/>
      </c>
      <c r="AC219" s="0" t="str">
        <f aca="false">IF(AA219=1,RANK(AB219,$AB$2:$AB$1001)+COUNTIF($AB$2:$AB219,AB219)-1,"")</f>
        <v/>
      </c>
      <c r="AD219" s="38" t="n">
        <f aca="false">IF($A219="","",COUNTIF(raw_data!$G:$G,$A219))</f>
        <v>40</v>
      </c>
      <c r="AE219" s="38" t="n">
        <f aca="false">IF($A219="","",IF(COUNTIF($A$2:$A$1001,$A219)&gt;1,1,0))</f>
        <v>0</v>
      </c>
    </row>
    <row r="220" customFormat="false" ht="15" hidden="false" customHeight="false" outlineLevel="0" collapsed="false">
      <c r="A220" s="0" t="str">
        <f aca="false">IF(code_master!$A220="","",code_master!$A220)</f>
        <v>CV0219</v>
      </c>
      <c r="B220" s="0" t="str">
        <f aca="false">IF($A220="","",code_master!$C220&amp;"")</f>
        <v>실손의료</v>
      </c>
      <c r="C220" s="0" t="str">
        <f aca="false">IF($A220="","",code_master!$B220&amp;"")</f>
        <v>질병통원실손</v>
      </c>
      <c r="D220" s="30" t="n">
        <f aca="false">IF($A220="","",SUMIFS(raw_data!$H:$H,raw_data!$A:$A,"&gt;="&amp;UY_START,raw_data!$A:$A,"&lt;="&amp;BASE_YM,raw_data!$B:$B,"&lt;="&amp;BASE_YM,raw_data!$G:$G,$A220))</f>
        <v>31374502</v>
      </c>
      <c r="E220" s="30" t="n">
        <f aca="false">IF($A220="","",(SUMIFS(raw_data!$I:$I,raw_data!$A:$A,"&gt;="&amp;UY_START,raw_data!$A:$A,"&lt;="&amp;BASE_YM,raw_data!$B:$B,"&lt;="&amp;BASE_YM,raw_data!$G:$G,$A220)+SUMIFS(raw_data!$J:$J,raw_data!$A:$A,"&gt;="&amp;UY_START,raw_data!$A:$A,"&lt;="&amp;BASE_YM,raw_data!$B:$B,"&lt;="&amp;BASE_YM,raw_data!$G:$G,$A220)))</f>
        <v>26208827</v>
      </c>
      <c r="F220" s="31" t="n">
        <f aca="false">IF(N(D220)=0,"",E220/D220)</f>
        <v>0.835354358771974</v>
      </c>
      <c r="G220" s="30" t="n">
        <f aca="false">IF($A220="","",SUMIFS(raw_data!$H:$H,raw_data!$A:$A,"&gt;="&amp;UY_START_PY,raw_data!$A:$A,"&lt;="&amp;BASE_YM_PY,raw_data!$B:$B,"&lt;="&amp;BASE_YM_PY,raw_data!$G:$G,$A220))</f>
        <v>28817535</v>
      </c>
      <c r="H220" s="30" t="n">
        <f aca="false">IF($A220="","",(SUMIFS(raw_data!$I:$I,raw_data!$A:$A,"&gt;="&amp;UY_START_PY,raw_data!$A:$A,"&lt;="&amp;BASE_YM_PY,raw_data!$B:$B,"&lt;="&amp;BASE_YM_PY,raw_data!$G:$G,$A220)+SUMIFS(raw_data!$J:$J,raw_data!$A:$A,"&gt;="&amp;UY_START_PY,raw_data!$A:$A,"&lt;="&amp;BASE_YM_PY,raw_data!$B:$B,"&lt;="&amp;BASE_YM_PY,raw_data!$G:$G,$A220)))</f>
        <v>28972262</v>
      </c>
      <c r="I220" s="31" t="n">
        <f aca="false">IF(N(G220)=0,"",H220/G220)</f>
        <v>1.00536919622029</v>
      </c>
      <c r="J220" s="32" t="n">
        <f aca="false">IF(N(G220)=0,"",D220/G220-1)</f>
        <v>0.0887295530308196</v>
      </c>
      <c r="K220" s="33" t="n">
        <f aca="false">IF(OR(F220="",I220=""),"",F220-I220)</f>
        <v>-0.170014837448314</v>
      </c>
      <c r="L220" s="30" t="n">
        <f aca="false">IF($A220="","",SUMIFS(raw_data!$H:$H,raw_data!$B:$B,BASE_YM,raw_data!$G:$G,$A220))</f>
        <v>13740580</v>
      </c>
      <c r="M220" s="30" t="n">
        <f aca="false">IF($A220="","",(SUMIFS(raw_data!$I:$I,raw_data!$B:$B,BASE_YM,raw_data!$G:$G,$A220)+SUMIFS(raw_data!$J:$J,raw_data!$B:$B,BASE_YM,raw_data!$G:$G,$A220)))</f>
        <v>13772083</v>
      </c>
      <c r="N220" s="31" t="n">
        <f aca="false">IF(N(L220)=0,"",M220/L220)</f>
        <v>1.00229269797927</v>
      </c>
      <c r="O220" s="30" t="n">
        <f aca="false">IF($A220="","",SUMIFS(raw_data!$H:$H,raw_data!$B:$B,BASE_YM_PY,raw_data!$G:$G,$A220))</f>
        <v>10810286</v>
      </c>
      <c r="P220" s="30" t="n">
        <f aca="false">IF($A220="","",(SUMIFS(raw_data!$I:$I,raw_data!$B:$B,BASE_YM_PY,raw_data!$G:$G,$A220)+SUMIFS(raw_data!$J:$J,raw_data!$B:$B,BASE_YM_PY,raw_data!$G:$G,$A220)))</f>
        <v>14181829</v>
      </c>
      <c r="Q220" s="31" t="n">
        <f aca="false">IF(N(O220)=0,"",P220/O220)</f>
        <v>1.31188286785382</v>
      </c>
      <c r="R220" s="32" t="n">
        <f aca="false">IF(N(O220)=0,"",L220/O220-1)</f>
        <v>0.271065353867604</v>
      </c>
      <c r="S220" s="33" t="n">
        <f aca="false">IF(OR(N220="",Q220=""),"",N220-Q220)</f>
        <v>-0.30959016987455</v>
      </c>
      <c r="T220" s="38" t="n">
        <f aca="false">IF(N(D220)&gt;0,RANK(D220,D$2:D$1001)+COUNTIF(D$2:D220,D220)-1,"")</f>
        <v>179</v>
      </c>
      <c r="U220" s="40" t="n">
        <f aca="false">IF(N(D220)&gt;0,IF(D220&gt;=LR_MIN_SHARE*SUM(D$2:D$1001),F220,-1),-1)</f>
        <v>0.835354358771974</v>
      </c>
      <c r="V220" s="38" t="n">
        <f aca="false">IF(U220&lt;0,"",RANK(U220,U$2:U$1001)+COUNTIF(U$2:U220,U220)-1)</f>
        <v>47</v>
      </c>
      <c r="W220" s="38" t="n">
        <f aca="false">IF(N(L220)&gt;0,RANK(L220,L$2:L$1001)+COUNTIF(L$2:L220,L220)-1,"")</f>
        <v>167</v>
      </c>
      <c r="X220" s="40" t="n">
        <f aca="false">IF(N(L220)&gt;0,IF(L220&gt;=LR_MIN_SHARE*SUM(L$2:L$1001),N220,-1),-1)</f>
        <v>1.00229269797927</v>
      </c>
      <c r="Y220" s="38" t="n">
        <f aca="false">IF(X220&lt;0,"",RANK(X220,X$2:X$1001)+COUNTIF(X$2:X220,X220)-1)</f>
        <v>41</v>
      </c>
      <c r="AA220" s="0" t="str">
        <f aca="false">IF($A220="","",IF(COUNTIF($B$2:$B220,$B220)=1,1,""))</f>
        <v/>
      </c>
      <c r="AB220" s="0" t="str">
        <f aca="false">IF(AA220=1,SUMIF($B$2:$B$1001,$B220,$D$2:$D$1001),"")</f>
        <v/>
      </c>
      <c r="AC220" s="0" t="str">
        <f aca="false">IF(AA220=1,RANK(AB220,$AB$2:$AB$1001)+COUNTIF($AB$2:$AB220,AB220)-1,"")</f>
        <v/>
      </c>
      <c r="AD220" s="38" t="n">
        <f aca="false">IF($A220="","",COUNTIF(raw_data!$G:$G,$A220))</f>
        <v>40</v>
      </c>
      <c r="AE220" s="38" t="n">
        <f aca="false">IF($A220="","",IF(COUNTIF($A$2:$A$1001,$A220)&gt;1,1,0))</f>
        <v>0</v>
      </c>
    </row>
    <row r="221" customFormat="false" ht="15" hidden="false" customHeight="false" outlineLevel="0" collapsed="false">
      <c r="A221" s="0" t="str">
        <f aca="false">IF(code_master!$A221="","",code_master!$A221)</f>
        <v>CV0220</v>
      </c>
      <c r="B221" s="0" t="str">
        <f aca="false">IF($A221="","",code_master!$C221&amp;"")</f>
        <v>뇌혈관</v>
      </c>
      <c r="C221" s="0" t="str">
        <f aca="false">IF($A221="","",code_master!$B221&amp;"")</f>
        <v>뇌졸중진단비(20년만기)</v>
      </c>
      <c r="D221" s="30" t="n">
        <f aca="false">IF($A221="","",SUMIFS(raw_data!$H:$H,raw_data!$A:$A,"&gt;="&amp;UY_START,raw_data!$A:$A,"&lt;="&amp;BASE_YM,raw_data!$B:$B,"&lt;="&amp;BASE_YM,raw_data!$G:$G,$A221))</f>
        <v>12041611</v>
      </c>
      <c r="E221" s="30" t="n">
        <f aca="false">IF($A221="","",(SUMIFS(raw_data!$I:$I,raw_data!$A:$A,"&gt;="&amp;UY_START,raw_data!$A:$A,"&lt;="&amp;BASE_YM,raw_data!$B:$B,"&lt;="&amp;BASE_YM,raw_data!$G:$G,$A221)+SUMIFS(raw_data!$J:$J,raw_data!$A:$A,"&gt;="&amp;UY_START,raw_data!$A:$A,"&lt;="&amp;BASE_YM,raw_data!$B:$B,"&lt;="&amp;BASE_YM,raw_data!$G:$G,$A221)))</f>
        <v>5985840</v>
      </c>
      <c r="F221" s="31" t="n">
        <f aca="false">IF(N(D221)=0,"",E221/D221)</f>
        <v>0.497096277234001</v>
      </c>
      <c r="G221" s="30" t="n">
        <f aca="false">IF($A221="","",SUMIFS(raw_data!$H:$H,raw_data!$A:$A,"&gt;="&amp;UY_START_PY,raw_data!$A:$A,"&lt;="&amp;BASE_YM_PY,raw_data!$B:$B,"&lt;="&amp;BASE_YM_PY,raw_data!$G:$G,$A221))</f>
        <v>8809154</v>
      </c>
      <c r="H221" s="30" t="n">
        <f aca="false">IF($A221="","",(SUMIFS(raw_data!$I:$I,raw_data!$A:$A,"&gt;="&amp;UY_START_PY,raw_data!$A:$A,"&lt;="&amp;BASE_YM_PY,raw_data!$B:$B,"&lt;="&amp;BASE_YM_PY,raw_data!$G:$G,$A221)+SUMIFS(raw_data!$J:$J,raw_data!$A:$A,"&gt;="&amp;UY_START_PY,raw_data!$A:$A,"&lt;="&amp;BASE_YM_PY,raw_data!$B:$B,"&lt;="&amp;BASE_YM_PY,raw_data!$G:$G,$A221)))</f>
        <v>4597474</v>
      </c>
      <c r="I221" s="31" t="n">
        <f aca="false">IF(N(G221)=0,"",H221/G221)</f>
        <v>0.521897335430848</v>
      </c>
      <c r="J221" s="32" t="n">
        <f aca="false">IF(N(G221)=0,"",D221/G221-1)</f>
        <v>0.366942955021561</v>
      </c>
      <c r="K221" s="33" t="n">
        <f aca="false">IF(OR(F221="",I221=""),"",F221-I221)</f>
        <v>-0.024801058196847</v>
      </c>
      <c r="L221" s="30" t="n">
        <f aca="false">IF($A221="","",SUMIFS(raw_data!$H:$H,raw_data!$B:$B,BASE_YM,raw_data!$G:$G,$A221))</f>
        <v>4517898</v>
      </c>
      <c r="M221" s="30" t="n">
        <f aca="false">IF($A221="","",(SUMIFS(raw_data!$I:$I,raw_data!$B:$B,BASE_YM,raw_data!$G:$G,$A221)+SUMIFS(raw_data!$J:$J,raw_data!$B:$B,BASE_YM,raw_data!$G:$G,$A221)))</f>
        <v>2887123</v>
      </c>
      <c r="N221" s="31" t="n">
        <f aca="false">IF(N(L221)=0,"",M221/L221)</f>
        <v>0.639041208987011</v>
      </c>
      <c r="O221" s="30" t="n">
        <f aca="false">IF($A221="","",SUMIFS(raw_data!$H:$H,raw_data!$B:$B,BASE_YM_PY,raw_data!$G:$G,$A221))</f>
        <v>3531749</v>
      </c>
      <c r="P221" s="30" t="n">
        <f aca="false">IF($A221="","",(SUMIFS(raw_data!$I:$I,raw_data!$B:$B,BASE_YM_PY,raw_data!$G:$G,$A221)+SUMIFS(raw_data!$J:$J,raw_data!$B:$B,BASE_YM_PY,raw_data!$G:$G,$A221)))</f>
        <v>2151046</v>
      </c>
      <c r="Q221" s="31" t="n">
        <f aca="false">IF(N(O221)=0,"",P221/O221)</f>
        <v>0.609059703846451</v>
      </c>
      <c r="R221" s="32" t="n">
        <f aca="false">IF(N(O221)=0,"",L221/O221-1)</f>
        <v>0.279223976562321</v>
      </c>
      <c r="S221" s="33" t="n">
        <f aca="false">IF(OR(N221="",Q221=""),"",N221-Q221)</f>
        <v>0.0299815051405601</v>
      </c>
      <c r="T221" s="38" t="n">
        <f aca="false">IF(N(D221)&gt;0,RANK(D221,D$2:D$1001)+COUNTIF(D$2:D221,D221)-1,"")</f>
        <v>349</v>
      </c>
      <c r="U221" s="40" t="n">
        <f aca="false">IF(N(D221)&gt;0,IF(D221&gt;=LR_MIN_SHARE*SUM(D$2:D$1001),F221,-1),-1)</f>
        <v>0.497096277234001</v>
      </c>
      <c r="V221" s="38" t="n">
        <f aca="false">IF(U221&lt;0,"",RANK(U221,U$2:U$1001)+COUNTIF(U$2:U221,U221)-1)</f>
        <v>230</v>
      </c>
      <c r="W221" s="38" t="n">
        <f aca="false">IF(N(L221)&gt;0,RANK(L221,L$2:L$1001)+COUNTIF(L$2:L221,L221)-1,"")</f>
        <v>359</v>
      </c>
      <c r="X221" s="40" t="n">
        <f aca="false">IF(N(L221)&gt;0,IF(L221&gt;=LR_MIN_SHARE*SUM(L$2:L$1001),N221,-1),-1)</f>
        <v>0.639041208987011</v>
      </c>
      <c r="Y221" s="38" t="n">
        <f aca="false">IF(X221&lt;0,"",RANK(X221,X$2:X$1001)+COUNTIF(X$2:X221,X221)-1)</f>
        <v>191</v>
      </c>
      <c r="AA221" s="0" t="str">
        <f aca="false">IF($A221="","",IF(COUNTIF($B$2:$B221,$B221)=1,1,""))</f>
        <v/>
      </c>
      <c r="AB221" s="0" t="str">
        <f aca="false">IF(AA221=1,SUMIF($B$2:$B$1001,$B221,$D$2:$D$1001),"")</f>
        <v/>
      </c>
      <c r="AC221" s="0" t="str">
        <f aca="false">IF(AA221=1,RANK(AB221,$AB$2:$AB$1001)+COUNTIF($AB$2:$AB221,AB221)-1,"")</f>
        <v/>
      </c>
      <c r="AD221" s="38" t="n">
        <f aca="false">IF($A221="","",COUNTIF(raw_data!$G:$G,$A221))</f>
        <v>40</v>
      </c>
      <c r="AE221" s="38" t="n">
        <f aca="false">IF($A221="","",IF(COUNTIF($A$2:$A$1001,$A221)&gt;1,1,0))</f>
        <v>0</v>
      </c>
    </row>
    <row r="222" customFormat="false" ht="15" hidden="false" customHeight="false" outlineLevel="0" collapsed="false">
      <c r="A222" s="0" t="str">
        <f aca="false">IF(code_master!$A222="","",code_master!$A222)</f>
        <v>CV0221</v>
      </c>
      <c r="B222" s="0" t="str">
        <f aca="false">IF($A222="","",code_master!$C222&amp;"")</f>
        <v>암</v>
      </c>
      <c r="C222" s="0" t="str">
        <f aca="false">IF($A222="","",code_master!$B222&amp;"")</f>
        <v>암진단비</v>
      </c>
      <c r="D222" s="30" t="n">
        <f aca="false">IF($A222="","",SUMIFS(raw_data!$H:$H,raw_data!$A:$A,"&gt;="&amp;UY_START,raw_data!$A:$A,"&lt;="&amp;BASE_YM,raw_data!$B:$B,"&lt;="&amp;BASE_YM,raw_data!$G:$G,$A222))</f>
        <v>23111059</v>
      </c>
      <c r="E222" s="30" t="n">
        <f aca="false">IF($A222="","",(SUMIFS(raw_data!$I:$I,raw_data!$A:$A,"&gt;="&amp;UY_START,raw_data!$A:$A,"&lt;="&amp;BASE_YM,raw_data!$B:$B,"&lt;="&amp;BASE_YM,raw_data!$G:$G,$A222)+SUMIFS(raw_data!$J:$J,raw_data!$A:$A,"&gt;="&amp;UY_START,raw_data!$A:$A,"&lt;="&amp;BASE_YM,raw_data!$B:$B,"&lt;="&amp;BASE_YM,raw_data!$G:$G,$A222)))</f>
        <v>6851792</v>
      </c>
      <c r="F222" s="31" t="n">
        <f aca="false">IF(N(D222)=0,"",E222/D222)</f>
        <v>0.296472437719102</v>
      </c>
      <c r="G222" s="30" t="n">
        <f aca="false">IF($A222="","",SUMIFS(raw_data!$H:$H,raw_data!$A:$A,"&gt;="&amp;UY_START_PY,raw_data!$A:$A,"&lt;="&amp;BASE_YM_PY,raw_data!$B:$B,"&lt;="&amp;BASE_YM_PY,raw_data!$G:$G,$A222))</f>
        <v>18123876</v>
      </c>
      <c r="H222" s="30" t="n">
        <f aca="false">IF($A222="","",(SUMIFS(raw_data!$I:$I,raw_data!$A:$A,"&gt;="&amp;UY_START_PY,raw_data!$A:$A,"&lt;="&amp;BASE_YM_PY,raw_data!$B:$B,"&lt;="&amp;BASE_YM_PY,raw_data!$G:$G,$A222)+SUMIFS(raw_data!$J:$J,raw_data!$A:$A,"&gt;="&amp;UY_START_PY,raw_data!$A:$A,"&lt;="&amp;BASE_YM_PY,raw_data!$B:$B,"&lt;="&amp;BASE_YM_PY,raw_data!$G:$G,$A222)))</f>
        <v>6714734</v>
      </c>
      <c r="I222" s="31" t="n">
        <f aca="false">IF(N(G222)=0,"",H222/G222)</f>
        <v>0.370491058314458</v>
      </c>
      <c r="J222" s="32" t="n">
        <f aca="false">IF(N(G222)=0,"",D222/G222-1)</f>
        <v>0.2751719885967</v>
      </c>
      <c r="K222" s="33" t="n">
        <f aca="false">IF(OR(F222="",I222=""),"",F222-I222)</f>
        <v>-0.0740186205953553</v>
      </c>
      <c r="L222" s="30" t="n">
        <f aca="false">IF($A222="","",SUMIFS(raw_data!$H:$H,raw_data!$B:$B,BASE_YM,raw_data!$G:$G,$A222))</f>
        <v>9489932</v>
      </c>
      <c r="M222" s="30" t="n">
        <f aca="false">IF($A222="","",(SUMIFS(raw_data!$I:$I,raw_data!$B:$B,BASE_YM,raw_data!$G:$G,$A222)+SUMIFS(raw_data!$J:$J,raw_data!$B:$B,BASE_YM,raw_data!$G:$G,$A222)))</f>
        <v>3212411</v>
      </c>
      <c r="N222" s="31" t="n">
        <f aca="false">IF(N(L222)=0,"",M222/L222)</f>
        <v>0.338507272760226</v>
      </c>
      <c r="O222" s="30" t="n">
        <f aca="false">IF($A222="","",SUMIFS(raw_data!$H:$H,raw_data!$B:$B,BASE_YM_PY,raw_data!$G:$G,$A222))</f>
        <v>7369302</v>
      </c>
      <c r="P222" s="30" t="n">
        <f aca="false">IF($A222="","",(SUMIFS(raw_data!$I:$I,raw_data!$B:$B,BASE_YM_PY,raw_data!$G:$G,$A222)+SUMIFS(raw_data!$J:$J,raw_data!$B:$B,BASE_YM_PY,raw_data!$G:$G,$A222)))</f>
        <v>3958469</v>
      </c>
      <c r="Q222" s="31" t="n">
        <f aca="false">IF(N(O222)=0,"",P222/O222)</f>
        <v>0.537156571952133</v>
      </c>
      <c r="R222" s="32" t="n">
        <f aca="false">IF(N(O222)=0,"",L222/O222-1)</f>
        <v>0.287765381307483</v>
      </c>
      <c r="S222" s="33" t="n">
        <f aca="false">IF(OR(N222="",Q222=""),"",N222-Q222)</f>
        <v>-0.198649299191907</v>
      </c>
      <c r="T222" s="38" t="n">
        <f aca="false">IF(N(D222)&gt;0,RANK(D222,D$2:D$1001)+COUNTIF(D$2:D222,D222)-1,"")</f>
        <v>229</v>
      </c>
      <c r="U222" s="40" t="n">
        <f aca="false">IF(N(D222)&gt;0,IF(D222&gt;=LR_MIN_SHARE*SUM(D$2:D$1001),F222,-1),-1)</f>
        <v>0.296472437719102</v>
      </c>
      <c r="V222" s="38" t="n">
        <f aca="false">IF(U222&lt;0,"",RANK(U222,U$2:U$1001)+COUNTIF(U$2:U222,U222)-1)</f>
        <v>357</v>
      </c>
      <c r="W222" s="38" t="n">
        <f aca="false">IF(N(L222)&gt;0,RANK(L222,L$2:L$1001)+COUNTIF(L$2:L222,L222)-1,"")</f>
        <v>224</v>
      </c>
      <c r="X222" s="40" t="n">
        <f aca="false">IF(N(L222)&gt;0,IF(L222&gt;=LR_MIN_SHARE*SUM(L$2:L$1001),N222,-1),-1)</f>
        <v>0.338507272760226</v>
      </c>
      <c r="Y222" s="38" t="n">
        <f aca="false">IF(X222&lt;0,"",RANK(X222,X$2:X$1001)+COUNTIF(X$2:X222,X222)-1)</f>
        <v>366</v>
      </c>
      <c r="AA222" s="0" t="str">
        <f aca="false">IF($A222="","",IF(COUNTIF($B$2:$B222,$B222)=1,1,""))</f>
        <v/>
      </c>
      <c r="AB222" s="0" t="str">
        <f aca="false">IF(AA222=1,SUMIF($B$2:$B$1001,$B222,$D$2:$D$1001),"")</f>
        <v/>
      </c>
      <c r="AC222" s="0" t="str">
        <f aca="false">IF(AA222=1,RANK(AB222,$AB$2:$AB$1001)+COUNTIF($AB$2:$AB222,AB222)-1,"")</f>
        <v/>
      </c>
      <c r="AD222" s="38" t="n">
        <f aca="false">IF($A222="","",COUNTIF(raw_data!$G:$G,$A222))</f>
        <v>40</v>
      </c>
      <c r="AE222" s="38" t="n">
        <f aca="false">IF($A222="","",IF(COUNTIF($A$2:$A$1001,$A222)&gt;1,1,0))</f>
        <v>0</v>
      </c>
    </row>
    <row r="223" customFormat="false" ht="15" hidden="false" customHeight="false" outlineLevel="0" collapsed="false">
      <c r="A223" s="0" t="str">
        <f aca="false">IF(code_master!$A223="","",code_master!$A223)</f>
        <v>CV0222</v>
      </c>
      <c r="B223" s="0" t="str">
        <f aca="false">IF($A223="","",code_master!$C223&amp;"")</f>
        <v>심장</v>
      </c>
      <c r="C223" s="0" t="str">
        <f aca="false">IF($A223="","",code_master!$B223&amp;"")</f>
        <v>심혈관질환진단비(갱신형)</v>
      </c>
      <c r="D223" s="30" t="n">
        <f aca="false">IF($A223="","",SUMIFS(raw_data!$H:$H,raw_data!$A:$A,"&gt;="&amp;UY_START,raw_data!$A:$A,"&lt;="&amp;BASE_YM,raw_data!$B:$B,"&lt;="&amp;BASE_YM,raw_data!$G:$G,$A223))</f>
        <v>10834853</v>
      </c>
      <c r="E223" s="30" t="n">
        <f aca="false">IF($A223="","",(SUMIFS(raw_data!$I:$I,raw_data!$A:$A,"&gt;="&amp;UY_START,raw_data!$A:$A,"&lt;="&amp;BASE_YM,raw_data!$B:$B,"&lt;="&amp;BASE_YM,raw_data!$G:$G,$A223)+SUMIFS(raw_data!$J:$J,raw_data!$A:$A,"&gt;="&amp;UY_START,raw_data!$A:$A,"&lt;="&amp;BASE_YM,raw_data!$B:$B,"&lt;="&amp;BASE_YM,raw_data!$G:$G,$A223)))</f>
        <v>8423704</v>
      </c>
      <c r="F223" s="31" t="n">
        <f aca="false">IF(N(D223)=0,"",E223/D223)</f>
        <v>0.777463616719119</v>
      </c>
      <c r="G223" s="30" t="n">
        <f aca="false">IF($A223="","",SUMIFS(raw_data!$H:$H,raw_data!$A:$A,"&gt;="&amp;UY_START_PY,raw_data!$A:$A,"&lt;="&amp;BASE_YM_PY,raw_data!$B:$B,"&lt;="&amp;BASE_YM_PY,raw_data!$G:$G,$A223))</f>
        <v>8243625</v>
      </c>
      <c r="H223" s="30" t="n">
        <f aca="false">IF($A223="","",(SUMIFS(raw_data!$I:$I,raw_data!$A:$A,"&gt;="&amp;UY_START_PY,raw_data!$A:$A,"&lt;="&amp;BASE_YM_PY,raw_data!$B:$B,"&lt;="&amp;BASE_YM_PY,raw_data!$G:$G,$A223)+SUMIFS(raw_data!$J:$J,raw_data!$A:$A,"&gt;="&amp;UY_START_PY,raw_data!$A:$A,"&lt;="&amp;BASE_YM_PY,raw_data!$B:$B,"&lt;="&amp;BASE_YM_PY,raw_data!$G:$G,$A223)))</f>
        <v>6355817</v>
      </c>
      <c r="I223" s="31" t="n">
        <f aca="false">IF(N(G223)=0,"",H223/G223)</f>
        <v>0.770997831657796</v>
      </c>
      <c r="J223" s="32" t="n">
        <f aca="false">IF(N(G223)=0,"",D223/G223-1)</f>
        <v>0.314331134664665</v>
      </c>
      <c r="K223" s="33" t="n">
        <f aca="false">IF(OR(F223="",I223=""),"",F223-I223)</f>
        <v>0.00646578506132312</v>
      </c>
      <c r="L223" s="30" t="n">
        <f aca="false">IF($A223="","",SUMIFS(raw_data!$H:$H,raw_data!$B:$B,BASE_YM,raw_data!$G:$G,$A223))</f>
        <v>4023695</v>
      </c>
      <c r="M223" s="30" t="n">
        <f aca="false">IF($A223="","",(SUMIFS(raw_data!$I:$I,raw_data!$B:$B,BASE_YM,raw_data!$G:$G,$A223)+SUMIFS(raw_data!$J:$J,raw_data!$B:$B,BASE_YM,raw_data!$G:$G,$A223)))</f>
        <v>3069187</v>
      </c>
      <c r="N223" s="31" t="n">
        <f aca="false">IF(N(L223)=0,"",M223/L223)</f>
        <v>0.762778242386662</v>
      </c>
      <c r="O223" s="30" t="n">
        <f aca="false">IF($A223="","",SUMIFS(raw_data!$H:$H,raw_data!$B:$B,BASE_YM_PY,raw_data!$G:$G,$A223))</f>
        <v>3495426</v>
      </c>
      <c r="P223" s="30" t="n">
        <f aca="false">IF($A223="","",(SUMIFS(raw_data!$I:$I,raw_data!$B:$B,BASE_YM_PY,raw_data!$G:$G,$A223)+SUMIFS(raw_data!$J:$J,raw_data!$B:$B,BASE_YM_PY,raw_data!$G:$G,$A223)))</f>
        <v>3708979</v>
      </c>
      <c r="Q223" s="31" t="n">
        <f aca="false">IF(N(O223)=0,"",P223/O223)</f>
        <v>1.06109498527504</v>
      </c>
      <c r="R223" s="32" t="n">
        <f aca="false">IF(N(O223)=0,"",L223/O223-1)</f>
        <v>0.151131507289813</v>
      </c>
      <c r="S223" s="33" t="n">
        <f aca="false">IF(OR(N223="",Q223=""),"",N223-Q223)</f>
        <v>-0.29831674288838</v>
      </c>
      <c r="T223" s="38" t="n">
        <f aca="false">IF(N(D223)&gt;0,RANK(D223,D$2:D$1001)+COUNTIF(D$2:D223,D223)-1,"")</f>
        <v>370</v>
      </c>
      <c r="U223" s="40" t="n">
        <f aca="false">IF(N(D223)&gt;0,IF(D223&gt;=LR_MIN_SHARE*SUM(D$2:D$1001),F223,-1),-1)</f>
        <v>0.777463616719119</v>
      </c>
      <c r="V223" s="38" t="n">
        <f aca="false">IF(U223&lt;0,"",RANK(U223,U$2:U$1001)+COUNTIF(U$2:U223,U223)-1)</f>
        <v>61</v>
      </c>
      <c r="W223" s="38" t="n">
        <f aca="false">IF(N(L223)&gt;0,RANK(L223,L$2:L$1001)+COUNTIF(L$2:L223,L223)-1,"")</f>
        <v>385</v>
      </c>
      <c r="X223" s="38" t="n">
        <f aca="false">IF(N(L223)&gt;0,IF(L223&gt;=LR_MIN_SHARE*SUM(L$2:L$1001),N223,-1),-1)</f>
        <v>-1</v>
      </c>
      <c r="Y223" s="0" t="str">
        <f aca="false">IF(X223&lt;0,"",RANK(X223,X$2:X$1001)+COUNTIF(X$2:X223,X223)-1)</f>
        <v/>
      </c>
      <c r="AA223" s="0" t="str">
        <f aca="false">IF($A223="","",IF(COUNTIF($B$2:$B223,$B223)=1,1,""))</f>
        <v/>
      </c>
      <c r="AB223" s="0" t="str">
        <f aca="false">IF(AA223=1,SUMIF($B$2:$B$1001,$B223,$D$2:$D$1001),"")</f>
        <v/>
      </c>
      <c r="AC223" s="0" t="str">
        <f aca="false">IF(AA223=1,RANK(AB223,$AB$2:$AB$1001)+COUNTIF($AB$2:$AB223,AB223)-1,"")</f>
        <v/>
      </c>
      <c r="AD223" s="38" t="n">
        <f aca="false">IF($A223="","",COUNTIF(raw_data!$G:$G,$A223))</f>
        <v>40</v>
      </c>
      <c r="AE223" s="38" t="n">
        <f aca="false">IF($A223="","",IF(COUNTIF($A$2:$A$1001,$A223)&gt;1,1,0))</f>
        <v>0</v>
      </c>
    </row>
    <row r="224" customFormat="false" ht="15" hidden="false" customHeight="false" outlineLevel="0" collapsed="false">
      <c r="A224" s="0" t="str">
        <f aca="false">IF(code_master!$A224="","",code_master!$A224)</f>
        <v>CV0223</v>
      </c>
      <c r="B224" s="0" t="str">
        <f aca="false">IF($A224="","",code_master!$C224&amp;"")</f>
        <v>수술</v>
      </c>
      <c r="C224" s="0" t="str">
        <f aca="false">IF($A224="","",code_master!$B224&amp;"")</f>
        <v>특정질병수술비</v>
      </c>
      <c r="D224" s="30" t="n">
        <f aca="false">IF($A224="","",SUMIFS(raw_data!$H:$H,raw_data!$A:$A,"&gt;="&amp;UY_START,raw_data!$A:$A,"&lt;="&amp;BASE_YM,raw_data!$B:$B,"&lt;="&amp;BASE_YM,raw_data!$G:$G,$A224))</f>
        <v>127809237</v>
      </c>
      <c r="E224" s="30" t="n">
        <f aca="false">IF($A224="","",(SUMIFS(raw_data!$I:$I,raw_data!$A:$A,"&gt;="&amp;UY_START,raw_data!$A:$A,"&lt;="&amp;BASE_YM,raw_data!$B:$B,"&lt;="&amp;BASE_YM,raw_data!$G:$G,$A224)+SUMIFS(raw_data!$J:$J,raw_data!$A:$A,"&gt;="&amp;UY_START,raw_data!$A:$A,"&lt;="&amp;BASE_YM,raw_data!$B:$B,"&lt;="&amp;BASE_YM,raw_data!$G:$G,$A224)))</f>
        <v>120429548</v>
      </c>
      <c r="F224" s="31" t="n">
        <f aca="false">IF(N(D224)=0,"",E224/D224)</f>
        <v>0.942260127881055</v>
      </c>
      <c r="G224" s="30" t="n">
        <f aca="false">IF($A224="","",SUMIFS(raw_data!$H:$H,raw_data!$A:$A,"&gt;="&amp;UY_START_PY,raw_data!$A:$A,"&lt;="&amp;BASE_YM_PY,raw_data!$B:$B,"&lt;="&amp;BASE_YM_PY,raw_data!$G:$G,$A224))</f>
        <v>123567001</v>
      </c>
      <c r="H224" s="30" t="n">
        <f aca="false">IF($A224="","",(SUMIFS(raw_data!$I:$I,raw_data!$A:$A,"&gt;="&amp;UY_START_PY,raw_data!$A:$A,"&lt;="&amp;BASE_YM_PY,raw_data!$B:$B,"&lt;="&amp;BASE_YM_PY,raw_data!$G:$G,$A224)+SUMIFS(raw_data!$J:$J,raw_data!$A:$A,"&gt;="&amp;UY_START_PY,raw_data!$A:$A,"&lt;="&amp;BASE_YM_PY,raw_data!$B:$B,"&lt;="&amp;BASE_YM_PY,raw_data!$G:$G,$A224)))</f>
        <v>97691143</v>
      </c>
      <c r="I224" s="31" t="n">
        <f aca="false">IF(N(G224)=0,"",H224/G224)</f>
        <v>0.790592489980395</v>
      </c>
      <c r="J224" s="32" t="n">
        <f aca="false">IF(N(G224)=0,"",D224/G224-1)</f>
        <v>0.0343314636243377</v>
      </c>
      <c r="K224" s="33" t="n">
        <f aca="false">IF(OR(F224="",I224=""),"",F224-I224)</f>
        <v>0.151667637900659</v>
      </c>
      <c r="L224" s="30" t="n">
        <f aca="false">IF($A224="","",SUMIFS(raw_data!$H:$H,raw_data!$B:$B,BASE_YM,raw_data!$G:$G,$A224))</f>
        <v>48688591</v>
      </c>
      <c r="M224" s="30" t="n">
        <f aca="false">IF($A224="","",(SUMIFS(raw_data!$I:$I,raw_data!$B:$B,BASE_YM,raw_data!$G:$G,$A224)+SUMIFS(raw_data!$J:$J,raw_data!$B:$B,BASE_YM,raw_data!$G:$G,$A224)))</f>
        <v>58819112</v>
      </c>
      <c r="N224" s="31" t="n">
        <f aca="false">IF(N(L224)=0,"",M224/L224)</f>
        <v>1.20806765593196</v>
      </c>
      <c r="O224" s="30" t="n">
        <f aca="false">IF($A224="","",SUMIFS(raw_data!$H:$H,raw_data!$B:$B,BASE_YM_PY,raw_data!$G:$G,$A224))</f>
        <v>49109075</v>
      </c>
      <c r="P224" s="30" t="n">
        <f aca="false">IF($A224="","",(SUMIFS(raw_data!$I:$I,raw_data!$B:$B,BASE_YM_PY,raw_data!$G:$G,$A224)+SUMIFS(raw_data!$J:$J,raw_data!$B:$B,BASE_YM_PY,raw_data!$G:$G,$A224)))</f>
        <v>44294416</v>
      </c>
      <c r="Q224" s="31" t="n">
        <f aca="false">IF(N(O224)=0,"",P224/O224)</f>
        <v>0.90195989234169</v>
      </c>
      <c r="R224" s="32" t="n">
        <f aca="false">IF(N(O224)=0,"",L224/O224-1)</f>
        <v>-0.00856224638725123</v>
      </c>
      <c r="S224" s="33" t="n">
        <f aca="false">IF(OR(N224="",Q224=""),"",N224-Q224)</f>
        <v>0.306107763590271</v>
      </c>
      <c r="T224" s="38" t="n">
        <f aca="false">IF(N(D224)&gt;0,RANK(D224,D$2:D$1001)+COUNTIF(D$2:D224,D224)-1,"")</f>
        <v>31</v>
      </c>
      <c r="U224" s="40" t="n">
        <f aca="false">IF(N(D224)&gt;0,IF(D224&gt;=LR_MIN_SHARE*SUM(D$2:D$1001),F224,-1),-1)</f>
        <v>0.942260127881055</v>
      </c>
      <c r="V224" s="38" t="n">
        <f aca="false">IF(U224&lt;0,"",RANK(U224,U$2:U$1001)+COUNTIF(U$2:U224,U224)-1)</f>
        <v>25</v>
      </c>
      <c r="W224" s="38" t="n">
        <f aca="false">IF(N(L224)&gt;0,RANK(L224,L$2:L$1001)+COUNTIF(L$2:L224,L224)-1,"")</f>
        <v>34</v>
      </c>
      <c r="X224" s="40" t="n">
        <f aca="false">IF(N(L224)&gt;0,IF(L224&gt;=LR_MIN_SHARE*SUM(L$2:L$1001),N224,-1),-1)</f>
        <v>1.20806765593196</v>
      </c>
      <c r="Y224" s="38" t="n">
        <f aca="false">IF(X224&lt;0,"",RANK(X224,X$2:X$1001)+COUNTIF(X$2:X224,X224)-1)</f>
        <v>17</v>
      </c>
      <c r="AA224" s="0" t="str">
        <f aca="false">IF($A224="","",IF(COUNTIF($B$2:$B224,$B224)=1,1,""))</f>
        <v/>
      </c>
      <c r="AB224" s="0" t="str">
        <f aca="false">IF(AA224=1,SUMIF($B$2:$B$1001,$B224,$D$2:$D$1001),"")</f>
        <v/>
      </c>
      <c r="AC224" s="0" t="str">
        <f aca="false">IF(AA224=1,RANK(AB224,$AB$2:$AB$1001)+COUNTIF($AB$2:$AB224,AB224)-1,"")</f>
        <v/>
      </c>
      <c r="AD224" s="38" t="n">
        <f aca="false">IF($A224="","",COUNTIF(raw_data!$G:$G,$A224))</f>
        <v>40</v>
      </c>
      <c r="AE224" s="38" t="n">
        <f aca="false">IF($A224="","",IF(COUNTIF($A$2:$A$1001,$A224)&gt;1,1,0))</f>
        <v>0</v>
      </c>
    </row>
    <row r="225" customFormat="false" ht="15" hidden="false" customHeight="false" outlineLevel="0" collapsed="false">
      <c r="A225" s="0" t="str">
        <f aca="false">IF(code_master!$A225="","",code_master!$A225)</f>
        <v>CV0224</v>
      </c>
      <c r="B225" s="0" t="str">
        <f aca="false">IF($A225="","",code_master!$C225&amp;"")</f>
        <v>치아</v>
      </c>
      <c r="C225" s="0" t="str">
        <f aca="false">IF($A225="","",code_master!$B225&amp;"")</f>
        <v>보존치료비</v>
      </c>
      <c r="D225" s="30" t="n">
        <f aca="false">IF($A225="","",SUMIFS(raw_data!$H:$H,raw_data!$A:$A,"&gt;="&amp;UY_START,raw_data!$A:$A,"&lt;="&amp;BASE_YM,raw_data!$B:$B,"&lt;="&amp;BASE_YM,raw_data!$G:$G,$A225))</f>
        <v>26480761</v>
      </c>
      <c r="E225" s="30" t="n">
        <f aca="false">IF($A225="","",(SUMIFS(raw_data!$I:$I,raw_data!$A:$A,"&gt;="&amp;UY_START,raw_data!$A:$A,"&lt;="&amp;BASE_YM,raw_data!$B:$B,"&lt;="&amp;BASE_YM,raw_data!$G:$G,$A225)+SUMIFS(raw_data!$J:$J,raw_data!$A:$A,"&gt;="&amp;UY_START,raw_data!$A:$A,"&lt;="&amp;BASE_YM,raw_data!$B:$B,"&lt;="&amp;BASE_YM,raw_data!$G:$G,$A225)))</f>
        <v>20685947</v>
      </c>
      <c r="F225" s="31" t="n">
        <f aca="false">IF(N(D225)=0,"",E225/D225)</f>
        <v>0.781168902207909</v>
      </c>
      <c r="G225" s="30" t="n">
        <f aca="false">IF($A225="","",SUMIFS(raw_data!$H:$H,raw_data!$A:$A,"&gt;="&amp;UY_START_PY,raw_data!$A:$A,"&lt;="&amp;BASE_YM_PY,raw_data!$B:$B,"&lt;="&amp;BASE_YM_PY,raw_data!$G:$G,$A225))</f>
        <v>26970196</v>
      </c>
      <c r="H225" s="30" t="n">
        <f aca="false">IF($A225="","",(SUMIFS(raw_data!$I:$I,raw_data!$A:$A,"&gt;="&amp;UY_START_PY,raw_data!$A:$A,"&lt;="&amp;BASE_YM_PY,raw_data!$B:$B,"&lt;="&amp;BASE_YM_PY,raw_data!$G:$G,$A225)+SUMIFS(raw_data!$J:$J,raw_data!$A:$A,"&gt;="&amp;UY_START_PY,raw_data!$A:$A,"&lt;="&amp;BASE_YM_PY,raw_data!$B:$B,"&lt;="&amp;BASE_YM_PY,raw_data!$G:$G,$A225)))</f>
        <v>20714826</v>
      </c>
      <c r="I225" s="31" t="n">
        <f aca="false">IF(N(G225)=0,"",H225/G225)</f>
        <v>0.768063606211835</v>
      </c>
      <c r="J225" s="32" t="n">
        <f aca="false">IF(N(G225)=0,"",D225/G225-1)</f>
        <v>-0.018147254102269</v>
      </c>
      <c r="K225" s="33" t="n">
        <f aca="false">IF(OR(F225="",I225=""),"",F225-I225)</f>
        <v>0.0131052959960739</v>
      </c>
      <c r="L225" s="30" t="n">
        <f aca="false">IF($A225="","",SUMIFS(raw_data!$H:$H,raw_data!$B:$B,BASE_YM,raw_data!$G:$G,$A225))</f>
        <v>10402442</v>
      </c>
      <c r="M225" s="30" t="n">
        <f aca="false">IF($A225="","",(SUMIFS(raw_data!$I:$I,raw_data!$B:$B,BASE_YM,raw_data!$G:$G,$A225)+SUMIFS(raw_data!$J:$J,raw_data!$B:$B,BASE_YM,raw_data!$G:$G,$A225)))</f>
        <v>10337986</v>
      </c>
      <c r="N225" s="31" t="n">
        <f aca="false">IF(N(L225)=0,"",M225/L225)</f>
        <v>0.993803762616509</v>
      </c>
      <c r="O225" s="30" t="n">
        <f aca="false">IF($A225="","",SUMIFS(raw_data!$H:$H,raw_data!$B:$B,BASE_YM_PY,raw_data!$G:$G,$A225))</f>
        <v>11012588</v>
      </c>
      <c r="P225" s="30" t="n">
        <f aca="false">IF($A225="","",(SUMIFS(raw_data!$I:$I,raw_data!$B:$B,BASE_YM_PY,raw_data!$G:$G,$A225)+SUMIFS(raw_data!$J:$J,raw_data!$B:$B,BASE_YM_PY,raw_data!$G:$G,$A225)))</f>
        <v>8813022</v>
      </c>
      <c r="Q225" s="31" t="n">
        <f aca="false">IF(N(O225)=0,"",P225/O225)</f>
        <v>0.800268020559745</v>
      </c>
      <c r="R225" s="32" t="n">
        <f aca="false">IF(N(O225)=0,"",L225/O225-1)</f>
        <v>-0.0554044153835592</v>
      </c>
      <c r="S225" s="33" t="n">
        <f aca="false">IF(OR(N225="",Q225=""),"",N225-Q225)</f>
        <v>0.193535742056764</v>
      </c>
      <c r="T225" s="38" t="n">
        <f aca="false">IF(N(D225)&gt;0,RANK(D225,D$2:D$1001)+COUNTIF(D$2:D225,D225)-1,"")</f>
        <v>210</v>
      </c>
      <c r="U225" s="40" t="n">
        <f aca="false">IF(N(D225)&gt;0,IF(D225&gt;=LR_MIN_SHARE*SUM(D$2:D$1001),F225,-1),-1)</f>
        <v>0.781168902207909</v>
      </c>
      <c r="V225" s="38" t="n">
        <f aca="false">IF(U225&lt;0,"",RANK(U225,U$2:U$1001)+COUNTIF(U$2:U225,U225)-1)</f>
        <v>59</v>
      </c>
      <c r="W225" s="38" t="n">
        <f aca="false">IF(N(L225)&gt;0,RANK(L225,L$2:L$1001)+COUNTIF(L$2:L225,L225)-1,"")</f>
        <v>216</v>
      </c>
      <c r="X225" s="40" t="n">
        <f aca="false">IF(N(L225)&gt;0,IF(L225&gt;=LR_MIN_SHARE*SUM(L$2:L$1001),N225,-1),-1)</f>
        <v>0.993803762616509</v>
      </c>
      <c r="Y225" s="38" t="n">
        <f aca="false">IF(X225&lt;0,"",RANK(X225,X$2:X$1001)+COUNTIF(X$2:X225,X225)-1)</f>
        <v>44</v>
      </c>
      <c r="AA225" s="0" t="str">
        <f aca="false">IF($A225="","",IF(COUNTIF($B$2:$B225,$B225)=1,1,""))</f>
        <v/>
      </c>
      <c r="AB225" s="0" t="str">
        <f aca="false">IF(AA225=1,SUMIF($B$2:$B$1001,$B225,$D$2:$D$1001),"")</f>
        <v/>
      </c>
      <c r="AC225" s="0" t="str">
        <f aca="false">IF(AA225=1,RANK(AB225,$AB$2:$AB$1001)+COUNTIF($AB$2:$AB225,AB225)-1,"")</f>
        <v/>
      </c>
      <c r="AD225" s="38" t="n">
        <f aca="false">IF($A225="","",COUNTIF(raw_data!$G:$G,$A225))</f>
        <v>40</v>
      </c>
      <c r="AE225" s="38" t="n">
        <f aca="false">IF($A225="","",IF(COUNTIF($A$2:$A$1001,$A225)&gt;1,1,0))</f>
        <v>0</v>
      </c>
    </row>
    <row r="226" customFormat="false" ht="15" hidden="false" customHeight="false" outlineLevel="0" collapsed="false">
      <c r="A226" s="0" t="str">
        <f aca="false">IF(code_master!$A226="","",code_master!$A226)</f>
        <v>CV0225</v>
      </c>
      <c r="B226" s="0" t="str">
        <f aca="false">IF($A226="","",code_master!$C226&amp;"")</f>
        <v>암</v>
      </c>
      <c r="C226" s="0" t="str">
        <f aca="false">IF($A226="","",code_master!$B226&amp;"")</f>
        <v>암수술비(간편)</v>
      </c>
      <c r="D226" s="30" t="n">
        <f aca="false">IF($A226="","",SUMIFS(raw_data!$H:$H,raw_data!$A:$A,"&gt;="&amp;UY_START,raw_data!$A:$A,"&lt;="&amp;BASE_YM,raw_data!$B:$B,"&lt;="&amp;BASE_YM,raw_data!$G:$G,$A226))</f>
        <v>17103881</v>
      </c>
      <c r="E226" s="30" t="n">
        <f aca="false">IF($A226="","",(SUMIFS(raw_data!$I:$I,raw_data!$A:$A,"&gt;="&amp;UY_START,raw_data!$A:$A,"&lt;="&amp;BASE_YM,raw_data!$B:$B,"&lt;="&amp;BASE_YM,raw_data!$G:$G,$A226)+SUMIFS(raw_data!$J:$J,raw_data!$A:$A,"&gt;="&amp;UY_START,raw_data!$A:$A,"&lt;="&amp;BASE_YM,raw_data!$B:$B,"&lt;="&amp;BASE_YM,raw_data!$G:$G,$A226)))</f>
        <v>9100738</v>
      </c>
      <c r="F226" s="31" t="n">
        <f aca="false">IF(N(D226)=0,"",E226/D226)</f>
        <v>0.532086138812589</v>
      </c>
      <c r="G226" s="30" t="n">
        <f aca="false">IF($A226="","",SUMIFS(raw_data!$H:$H,raw_data!$A:$A,"&gt;="&amp;UY_START_PY,raw_data!$A:$A,"&lt;="&amp;BASE_YM_PY,raw_data!$B:$B,"&lt;="&amp;BASE_YM_PY,raw_data!$G:$G,$A226))</f>
        <v>13528649</v>
      </c>
      <c r="H226" s="30" t="n">
        <f aca="false">IF($A226="","",(SUMIFS(raw_data!$I:$I,raw_data!$A:$A,"&gt;="&amp;UY_START_PY,raw_data!$A:$A,"&lt;="&amp;BASE_YM_PY,raw_data!$B:$B,"&lt;="&amp;BASE_YM_PY,raw_data!$G:$G,$A226)+SUMIFS(raw_data!$J:$J,raw_data!$A:$A,"&gt;="&amp;UY_START_PY,raw_data!$A:$A,"&lt;="&amp;BASE_YM_PY,raw_data!$B:$B,"&lt;="&amp;BASE_YM_PY,raw_data!$G:$G,$A226)))</f>
        <v>6190730</v>
      </c>
      <c r="I226" s="31" t="n">
        <f aca="false">IF(N(G226)=0,"",H226/G226)</f>
        <v>0.457601494428601</v>
      </c>
      <c r="J226" s="32" t="n">
        <f aca="false">IF(N(G226)=0,"",D226/G226-1)</f>
        <v>0.26427117741025</v>
      </c>
      <c r="K226" s="33" t="n">
        <f aca="false">IF(OR(F226="",I226=""),"",F226-I226)</f>
        <v>0.0744846443839877</v>
      </c>
      <c r="L226" s="30" t="n">
        <f aca="false">IF($A226="","",SUMIFS(raw_data!$H:$H,raw_data!$B:$B,BASE_YM,raw_data!$G:$G,$A226))</f>
        <v>7262600</v>
      </c>
      <c r="M226" s="30" t="n">
        <f aca="false">IF($A226="","",(SUMIFS(raw_data!$I:$I,raw_data!$B:$B,BASE_YM,raw_data!$G:$G,$A226)+SUMIFS(raw_data!$J:$J,raw_data!$B:$B,BASE_YM,raw_data!$G:$G,$A226)))</f>
        <v>4717962</v>
      </c>
      <c r="N226" s="31" t="n">
        <f aca="false">IF(N(L226)=0,"",M226/L226)</f>
        <v>0.649624376944896</v>
      </c>
      <c r="O226" s="30" t="n">
        <f aca="false">IF($A226="","",SUMIFS(raw_data!$H:$H,raw_data!$B:$B,BASE_YM_PY,raw_data!$G:$G,$A226))</f>
        <v>5498831</v>
      </c>
      <c r="P226" s="30" t="n">
        <f aca="false">IF($A226="","",(SUMIFS(raw_data!$I:$I,raw_data!$B:$B,BASE_YM_PY,raw_data!$G:$G,$A226)+SUMIFS(raw_data!$J:$J,raw_data!$B:$B,BASE_YM_PY,raw_data!$G:$G,$A226)))</f>
        <v>3239548</v>
      </c>
      <c r="Q226" s="31" t="n">
        <f aca="false">IF(N(O226)=0,"",P226/O226)</f>
        <v>0.589133945014859</v>
      </c>
      <c r="R226" s="32" t="n">
        <f aca="false">IF(N(O226)=0,"",L226/O226-1)</f>
        <v>0.320753447414551</v>
      </c>
      <c r="S226" s="33" t="n">
        <f aca="false">IF(OR(N226="",Q226=""),"",N226-Q226)</f>
        <v>0.0604904319300371</v>
      </c>
      <c r="T226" s="38" t="n">
        <f aca="false">IF(N(D226)&gt;0,RANK(D226,D$2:D$1001)+COUNTIF(D$2:D226,D226)-1,"")</f>
        <v>284</v>
      </c>
      <c r="U226" s="40" t="n">
        <f aca="false">IF(N(D226)&gt;0,IF(D226&gt;=LR_MIN_SHARE*SUM(D$2:D$1001),F226,-1),-1)</f>
        <v>0.532086138812589</v>
      </c>
      <c r="V226" s="38" t="n">
        <f aca="false">IF(U226&lt;0,"",RANK(U226,U$2:U$1001)+COUNTIF(U$2:U226,U226)-1)</f>
        <v>191</v>
      </c>
      <c r="W226" s="38" t="n">
        <f aca="false">IF(N(L226)&gt;0,RANK(L226,L$2:L$1001)+COUNTIF(L$2:L226,L226)-1,"")</f>
        <v>270</v>
      </c>
      <c r="X226" s="40" t="n">
        <f aca="false">IF(N(L226)&gt;0,IF(L226&gt;=LR_MIN_SHARE*SUM(L$2:L$1001),N226,-1),-1)</f>
        <v>0.649624376944896</v>
      </c>
      <c r="Y226" s="38" t="n">
        <f aca="false">IF(X226&lt;0,"",RANK(X226,X$2:X$1001)+COUNTIF(X$2:X226,X226)-1)</f>
        <v>181</v>
      </c>
      <c r="AA226" s="0" t="str">
        <f aca="false">IF($A226="","",IF(COUNTIF($B$2:$B226,$B226)=1,1,""))</f>
        <v/>
      </c>
      <c r="AB226" s="0" t="str">
        <f aca="false">IF(AA226=1,SUMIF($B$2:$B$1001,$B226,$D$2:$D$1001),"")</f>
        <v/>
      </c>
      <c r="AC226" s="0" t="str">
        <f aca="false">IF(AA226=1,RANK(AB226,$AB$2:$AB$1001)+COUNTIF($AB$2:$AB226,AB226)-1,"")</f>
        <v/>
      </c>
      <c r="AD226" s="38" t="n">
        <f aca="false">IF($A226="","",COUNTIF(raw_data!$G:$G,$A226))</f>
        <v>40</v>
      </c>
      <c r="AE226" s="38" t="n">
        <f aca="false">IF($A226="","",IF(COUNTIF($A$2:$A$1001,$A226)&gt;1,1,0))</f>
        <v>0</v>
      </c>
    </row>
    <row r="227" customFormat="false" ht="15" hidden="false" customHeight="false" outlineLevel="0" collapsed="false">
      <c r="A227" s="0" t="str">
        <f aca="false">IF(code_master!$A227="","",code_master!$A227)</f>
        <v>CV0226</v>
      </c>
      <c r="B227" s="0" t="str">
        <f aca="false">IF($A227="","",code_master!$C227&amp;"")</f>
        <v>실손의료</v>
      </c>
      <c r="C227" s="0" t="str">
        <f aca="false">IF($A227="","",code_master!$B227&amp;"")</f>
        <v>질병통원실손(갱신형)</v>
      </c>
      <c r="D227" s="30" t="n">
        <f aca="false">IF($A227="","",SUMIFS(raw_data!$H:$H,raw_data!$A:$A,"&gt;="&amp;UY_START,raw_data!$A:$A,"&lt;="&amp;BASE_YM,raw_data!$B:$B,"&lt;="&amp;BASE_YM,raw_data!$G:$G,$A227))</f>
        <v>62513927</v>
      </c>
      <c r="E227" s="30" t="n">
        <f aca="false">IF($A227="","",(SUMIFS(raw_data!$I:$I,raw_data!$A:$A,"&gt;="&amp;UY_START,raw_data!$A:$A,"&lt;="&amp;BASE_YM,raw_data!$B:$B,"&lt;="&amp;BASE_YM,raw_data!$G:$G,$A227)+SUMIFS(raw_data!$J:$J,raw_data!$A:$A,"&gt;="&amp;UY_START,raw_data!$A:$A,"&lt;="&amp;BASE_YM,raw_data!$B:$B,"&lt;="&amp;BASE_YM,raw_data!$G:$G,$A227)))</f>
        <v>63209981</v>
      </c>
      <c r="F227" s="31" t="n">
        <f aca="false">IF(N(D227)=0,"",E227/D227)</f>
        <v>1.01113438290319</v>
      </c>
      <c r="G227" s="30" t="n">
        <f aca="false">IF($A227="","",SUMIFS(raw_data!$H:$H,raw_data!$A:$A,"&gt;="&amp;UY_START_PY,raw_data!$A:$A,"&lt;="&amp;BASE_YM_PY,raw_data!$B:$B,"&lt;="&amp;BASE_YM_PY,raw_data!$G:$G,$A227))</f>
        <v>71723129</v>
      </c>
      <c r="H227" s="30" t="n">
        <f aca="false">IF($A227="","",(SUMIFS(raw_data!$I:$I,raw_data!$A:$A,"&gt;="&amp;UY_START_PY,raw_data!$A:$A,"&lt;="&amp;BASE_YM_PY,raw_data!$B:$B,"&lt;="&amp;BASE_YM_PY,raw_data!$G:$G,$A227)+SUMIFS(raw_data!$J:$J,raw_data!$A:$A,"&gt;="&amp;UY_START_PY,raw_data!$A:$A,"&lt;="&amp;BASE_YM_PY,raw_data!$B:$B,"&lt;="&amp;BASE_YM_PY,raw_data!$G:$G,$A227)))</f>
        <v>81465250</v>
      </c>
      <c r="I227" s="31" t="n">
        <f aca="false">IF(N(G227)=0,"",H227/G227)</f>
        <v>1.13582955924859</v>
      </c>
      <c r="J227" s="32" t="n">
        <f aca="false">IF(N(G227)=0,"",D227/G227-1)</f>
        <v>-0.128399334055825</v>
      </c>
      <c r="K227" s="33" t="n">
        <f aca="false">IF(OR(F227="",I227=""),"",F227-I227)</f>
        <v>-0.124695176345404</v>
      </c>
      <c r="L227" s="30" t="n">
        <f aca="false">IF($A227="","",SUMIFS(raw_data!$H:$H,raw_data!$B:$B,BASE_YM,raw_data!$G:$G,$A227))</f>
        <v>25876047</v>
      </c>
      <c r="M227" s="30" t="n">
        <f aca="false">IF($A227="","",(SUMIFS(raw_data!$I:$I,raw_data!$B:$B,BASE_YM,raw_data!$G:$G,$A227)+SUMIFS(raw_data!$J:$J,raw_data!$B:$B,BASE_YM,raw_data!$G:$G,$A227)))</f>
        <v>31450846</v>
      </c>
      <c r="N227" s="31" t="n">
        <f aca="false">IF(N(L227)=0,"",M227/L227)</f>
        <v>1.21544245146873</v>
      </c>
      <c r="O227" s="30" t="n">
        <f aca="false">IF($A227="","",SUMIFS(raw_data!$H:$H,raw_data!$B:$B,BASE_YM_PY,raw_data!$G:$G,$A227))</f>
        <v>27634060</v>
      </c>
      <c r="P227" s="30" t="n">
        <f aca="false">IF($A227="","",(SUMIFS(raw_data!$I:$I,raw_data!$B:$B,BASE_YM_PY,raw_data!$G:$G,$A227)+SUMIFS(raw_data!$J:$J,raw_data!$B:$B,BASE_YM_PY,raw_data!$G:$G,$A227)))</f>
        <v>38093513</v>
      </c>
      <c r="Q227" s="31" t="n">
        <f aca="false">IF(N(O227)=0,"",P227/O227)</f>
        <v>1.37849859919245</v>
      </c>
      <c r="R227" s="32" t="n">
        <f aca="false">IF(N(O227)=0,"",L227/O227-1)</f>
        <v>-0.0636176153630701</v>
      </c>
      <c r="S227" s="33" t="n">
        <f aca="false">IF(OR(N227="",Q227=""),"",N227-Q227)</f>
        <v>-0.163056147723719</v>
      </c>
      <c r="T227" s="38" t="n">
        <f aca="false">IF(N(D227)&gt;0,RANK(D227,D$2:D$1001)+COUNTIF(D$2:D227,D227)-1,"")</f>
        <v>87</v>
      </c>
      <c r="U227" s="40" t="n">
        <f aca="false">IF(N(D227)&gt;0,IF(D227&gt;=LR_MIN_SHARE*SUM(D$2:D$1001),F227,-1),-1)</f>
        <v>1.01113438290319</v>
      </c>
      <c r="V227" s="38" t="n">
        <f aca="false">IF(U227&lt;0,"",RANK(U227,U$2:U$1001)+COUNTIF(U$2:U227,U227)-1)</f>
        <v>15</v>
      </c>
      <c r="W227" s="38" t="n">
        <f aca="false">IF(N(L227)&gt;0,RANK(L227,L$2:L$1001)+COUNTIF(L$2:L227,L227)-1,"")</f>
        <v>84</v>
      </c>
      <c r="X227" s="40" t="n">
        <f aca="false">IF(N(L227)&gt;0,IF(L227&gt;=LR_MIN_SHARE*SUM(L$2:L$1001),N227,-1),-1)</f>
        <v>1.21544245146873</v>
      </c>
      <c r="Y227" s="38" t="n">
        <f aca="false">IF(X227&lt;0,"",RANK(X227,X$2:X$1001)+COUNTIF(X$2:X227,X227)-1)</f>
        <v>15</v>
      </c>
      <c r="AA227" s="0" t="str">
        <f aca="false">IF($A227="","",IF(COUNTIF($B$2:$B227,$B227)=1,1,""))</f>
        <v/>
      </c>
      <c r="AB227" s="0" t="str">
        <f aca="false">IF(AA227=1,SUMIF($B$2:$B$1001,$B227,$D$2:$D$1001),"")</f>
        <v/>
      </c>
      <c r="AC227" s="0" t="str">
        <f aca="false">IF(AA227=1,RANK(AB227,$AB$2:$AB$1001)+COUNTIF($AB$2:$AB227,AB227)-1,"")</f>
        <v/>
      </c>
      <c r="AD227" s="38" t="n">
        <f aca="false">IF($A227="","",COUNTIF(raw_data!$G:$G,$A227))</f>
        <v>40</v>
      </c>
      <c r="AE227" s="38" t="n">
        <f aca="false">IF($A227="","",IF(COUNTIF($A$2:$A$1001,$A227)&gt;1,1,0))</f>
        <v>0</v>
      </c>
    </row>
    <row r="228" customFormat="false" ht="15" hidden="false" customHeight="false" outlineLevel="0" collapsed="false">
      <c r="A228" s="0" t="str">
        <f aca="false">IF(code_master!$A228="","",code_master!$A228)</f>
        <v>CV0227</v>
      </c>
      <c r="B228" s="0" t="str">
        <f aca="false">IF($A228="","",code_master!$C228&amp;"")</f>
        <v>사망</v>
      </c>
      <c r="C228" s="0" t="str">
        <f aca="false">IF($A228="","",code_master!$B228&amp;"")</f>
        <v>일반사망(간편)</v>
      </c>
      <c r="D228" s="30" t="n">
        <f aca="false">IF($A228="","",SUMIFS(raw_data!$H:$H,raw_data!$A:$A,"&gt;="&amp;UY_START,raw_data!$A:$A,"&lt;="&amp;BASE_YM,raw_data!$B:$B,"&lt;="&amp;BASE_YM,raw_data!$G:$G,$A228))</f>
        <v>1361601</v>
      </c>
      <c r="E228" s="30" t="n">
        <f aca="false">IF($A228="","",(SUMIFS(raw_data!$I:$I,raw_data!$A:$A,"&gt;="&amp;UY_START,raw_data!$A:$A,"&lt;="&amp;BASE_YM,raw_data!$B:$B,"&lt;="&amp;BASE_YM,raw_data!$G:$G,$A228)+SUMIFS(raw_data!$J:$J,raw_data!$A:$A,"&gt;="&amp;UY_START,raw_data!$A:$A,"&lt;="&amp;BASE_YM,raw_data!$B:$B,"&lt;="&amp;BASE_YM,raw_data!$G:$G,$A228)))</f>
        <v>680793</v>
      </c>
      <c r="F228" s="31" t="n">
        <f aca="false">IF(N(D228)=0,"",E228/D228)</f>
        <v>0.499994491778429</v>
      </c>
      <c r="G228" s="30" t="n">
        <f aca="false">IF($A228="","",SUMIFS(raw_data!$H:$H,raw_data!$A:$A,"&gt;="&amp;UY_START_PY,raw_data!$A:$A,"&lt;="&amp;BASE_YM_PY,raw_data!$B:$B,"&lt;="&amp;BASE_YM_PY,raw_data!$G:$G,$A228))</f>
        <v>1300352</v>
      </c>
      <c r="H228" s="30" t="n">
        <f aca="false">IF($A228="","",(SUMIFS(raw_data!$I:$I,raw_data!$A:$A,"&gt;="&amp;UY_START_PY,raw_data!$A:$A,"&lt;="&amp;BASE_YM_PY,raw_data!$B:$B,"&lt;="&amp;BASE_YM_PY,raw_data!$G:$G,$A228)+SUMIFS(raw_data!$J:$J,raw_data!$A:$A,"&gt;="&amp;UY_START_PY,raw_data!$A:$A,"&lt;="&amp;BASE_YM_PY,raw_data!$B:$B,"&lt;="&amp;BASE_YM_PY,raw_data!$G:$G,$A228)))</f>
        <v>591341</v>
      </c>
      <c r="I228" s="31" t="n">
        <f aca="false">IF(N(G228)=0,"",H228/G228)</f>
        <v>0.454754558765627</v>
      </c>
      <c r="J228" s="32" t="n">
        <f aca="false">IF(N(G228)=0,"",D228/G228-1)</f>
        <v>0.0471018616497687</v>
      </c>
      <c r="K228" s="33" t="n">
        <f aca="false">IF(OR(F228="",I228=""),"",F228-I228)</f>
        <v>0.0452399330128019</v>
      </c>
      <c r="L228" s="30" t="n">
        <f aca="false">IF($A228="","",SUMIFS(raw_data!$H:$H,raw_data!$B:$B,BASE_YM,raw_data!$G:$G,$A228))</f>
        <v>558715</v>
      </c>
      <c r="M228" s="30" t="n">
        <f aca="false">IF($A228="","",(SUMIFS(raw_data!$I:$I,raw_data!$B:$B,BASE_YM,raw_data!$G:$G,$A228)+SUMIFS(raw_data!$J:$J,raw_data!$B:$B,BASE_YM,raw_data!$G:$G,$A228)))</f>
        <v>299251</v>
      </c>
      <c r="N228" s="31" t="n">
        <f aca="false">IF(N(L228)=0,"",M228/L228)</f>
        <v>0.535605809759896</v>
      </c>
      <c r="O228" s="30" t="n">
        <f aca="false">IF($A228="","",SUMIFS(raw_data!$H:$H,raw_data!$B:$B,BASE_YM_PY,raw_data!$G:$G,$A228))</f>
        <v>544066</v>
      </c>
      <c r="P228" s="30" t="n">
        <f aca="false">IF($A228="","",(SUMIFS(raw_data!$I:$I,raw_data!$B:$B,BASE_YM_PY,raw_data!$G:$G,$A228)+SUMIFS(raw_data!$J:$J,raw_data!$B:$B,BASE_YM_PY,raw_data!$G:$G,$A228)))</f>
        <v>346654</v>
      </c>
      <c r="Q228" s="31" t="n">
        <f aca="false">IF(N(O228)=0,"",P228/O228)</f>
        <v>0.637154315836682</v>
      </c>
      <c r="R228" s="32" t="n">
        <f aca="false">IF(N(O228)=0,"",L228/O228-1)</f>
        <v>0.0269250421823823</v>
      </c>
      <c r="S228" s="33" t="n">
        <f aca="false">IF(OR(N228="",Q228=""),"",N228-Q228)</f>
        <v>-0.101548506076786</v>
      </c>
      <c r="T228" s="38" t="n">
        <f aca="false">IF(N(D228)&gt;0,RANK(D228,D$2:D$1001)+COUNTIF(D$2:D228,D228)-1,"")</f>
        <v>532</v>
      </c>
      <c r="U228" s="38" t="n">
        <f aca="false">IF(N(D228)&gt;0,IF(D228&gt;=LR_MIN_SHARE*SUM(D$2:D$1001),F228,-1),-1)</f>
        <v>-1</v>
      </c>
      <c r="V228" s="0" t="str">
        <f aca="false">IF(U228&lt;0,"",RANK(U228,U$2:U$1001)+COUNTIF(U$2:U228,U228)-1)</f>
        <v/>
      </c>
      <c r="W228" s="38" t="n">
        <f aca="false">IF(N(L228)&gt;0,RANK(L228,L$2:L$1001)+COUNTIF(L$2:L228,L228)-1,"")</f>
        <v>532</v>
      </c>
      <c r="X228" s="38" t="n">
        <f aca="false">IF(N(L228)&gt;0,IF(L228&gt;=LR_MIN_SHARE*SUM(L$2:L$1001),N228,-1),-1)</f>
        <v>-1</v>
      </c>
      <c r="Y228" s="0" t="str">
        <f aca="false">IF(X228&lt;0,"",RANK(X228,X$2:X$1001)+COUNTIF(X$2:X228,X228)-1)</f>
        <v/>
      </c>
      <c r="AA228" s="0" t="str">
        <f aca="false">IF($A228="","",IF(COUNTIF($B$2:$B228,$B228)=1,1,""))</f>
        <v/>
      </c>
      <c r="AB228" s="0" t="str">
        <f aca="false">IF(AA228=1,SUMIF($B$2:$B$1001,$B228,$D$2:$D$1001),"")</f>
        <v/>
      </c>
      <c r="AC228" s="0" t="str">
        <f aca="false">IF(AA228=1,RANK(AB228,$AB$2:$AB$1001)+COUNTIF($AB$2:$AB228,AB228)-1,"")</f>
        <v/>
      </c>
      <c r="AD228" s="38" t="n">
        <f aca="false">IF($A228="","",COUNTIF(raw_data!$G:$G,$A228))</f>
        <v>40</v>
      </c>
      <c r="AE228" s="38" t="n">
        <f aca="false">IF($A228="","",IF(COUNTIF($A$2:$A$1001,$A228)&gt;1,1,0))</f>
        <v>0</v>
      </c>
    </row>
    <row r="229" customFormat="false" ht="15" hidden="false" customHeight="false" outlineLevel="0" collapsed="false">
      <c r="A229" s="0" t="str">
        <f aca="false">IF(code_master!$A229="","",code_master!$A229)</f>
        <v>CV0228</v>
      </c>
      <c r="B229" s="0" t="str">
        <f aca="false">IF($A229="","",code_master!$C229&amp;"")</f>
        <v>심장</v>
      </c>
      <c r="C229" s="0" t="str">
        <f aca="false">IF($A229="","",code_master!$B229&amp;"")</f>
        <v>급성심근경색진단비(간편)</v>
      </c>
      <c r="D229" s="30" t="n">
        <f aca="false">IF($A229="","",SUMIFS(raw_data!$H:$H,raw_data!$A:$A,"&gt;="&amp;UY_START,raw_data!$A:$A,"&lt;="&amp;BASE_YM,raw_data!$B:$B,"&lt;="&amp;BASE_YM,raw_data!$G:$G,$A229))</f>
        <v>1617942</v>
      </c>
      <c r="E229" s="30" t="n">
        <f aca="false">IF($A229="","",(SUMIFS(raw_data!$I:$I,raw_data!$A:$A,"&gt;="&amp;UY_START,raw_data!$A:$A,"&lt;="&amp;BASE_YM,raw_data!$B:$B,"&lt;="&amp;BASE_YM,raw_data!$G:$G,$A229)+SUMIFS(raw_data!$J:$J,raw_data!$A:$A,"&gt;="&amp;UY_START,raw_data!$A:$A,"&lt;="&amp;BASE_YM,raw_data!$B:$B,"&lt;="&amp;BASE_YM,raw_data!$G:$G,$A229)))</f>
        <v>1575227</v>
      </c>
      <c r="F229" s="31" t="n">
        <f aca="false">IF(N(D229)=0,"",E229/D229)</f>
        <v>0.973599177226378</v>
      </c>
      <c r="G229" s="30" t="n">
        <f aca="false">IF($A229="","",SUMIFS(raw_data!$H:$H,raw_data!$A:$A,"&gt;="&amp;UY_START_PY,raw_data!$A:$A,"&lt;="&amp;BASE_YM_PY,raw_data!$B:$B,"&lt;="&amp;BASE_YM_PY,raw_data!$G:$G,$A229))</f>
        <v>1596607</v>
      </c>
      <c r="H229" s="30" t="n">
        <f aca="false">IF($A229="","",(SUMIFS(raw_data!$I:$I,raw_data!$A:$A,"&gt;="&amp;UY_START_PY,raw_data!$A:$A,"&lt;="&amp;BASE_YM_PY,raw_data!$B:$B,"&lt;="&amp;BASE_YM_PY,raw_data!$G:$G,$A229)+SUMIFS(raw_data!$J:$J,raw_data!$A:$A,"&gt;="&amp;UY_START_PY,raw_data!$A:$A,"&lt;="&amp;BASE_YM_PY,raw_data!$B:$B,"&lt;="&amp;BASE_YM_PY,raw_data!$G:$G,$A229)))</f>
        <v>1324457</v>
      </c>
      <c r="I229" s="31" t="n">
        <f aca="false">IF(N(G229)=0,"",H229/G229)</f>
        <v>0.829544778395685</v>
      </c>
      <c r="J229" s="32" t="n">
        <f aca="false">IF(N(G229)=0,"",D229/G229-1)</f>
        <v>0.013362712301775</v>
      </c>
      <c r="K229" s="33" t="n">
        <f aca="false">IF(OR(F229="",I229=""),"",F229-I229)</f>
        <v>0.144054398830692</v>
      </c>
      <c r="L229" s="30" t="n">
        <f aca="false">IF($A229="","",SUMIFS(raw_data!$H:$H,raw_data!$B:$B,BASE_YM,raw_data!$G:$G,$A229))</f>
        <v>625060</v>
      </c>
      <c r="M229" s="30" t="n">
        <f aca="false">IF($A229="","",(SUMIFS(raw_data!$I:$I,raw_data!$B:$B,BASE_YM,raw_data!$G:$G,$A229)+SUMIFS(raw_data!$J:$J,raw_data!$B:$B,BASE_YM,raw_data!$G:$G,$A229)))</f>
        <v>755792</v>
      </c>
      <c r="N229" s="31" t="n">
        <f aca="false">IF(N(L229)=0,"",M229/L229)</f>
        <v>1.20915112149234</v>
      </c>
      <c r="O229" s="30" t="n">
        <f aca="false">IF($A229="","",SUMIFS(raw_data!$H:$H,raw_data!$B:$B,BASE_YM_PY,raw_data!$G:$G,$A229))</f>
        <v>621960</v>
      </c>
      <c r="P229" s="30" t="n">
        <f aca="false">IF($A229="","",(SUMIFS(raw_data!$I:$I,raw_data!$B:$B,BASE_YM_PY,raw_data!$G:$G,$A229)+SUMIFS(raw_data!$J:$J,raw_data!$B:$B,BASE_YM_PY,raw_data!$G:$G,$A229)))</f>
        <v>586412</v>
      </c>
      <c r="Q229" s="31" t="n">
        <f aca="false">IF(N(O229)=0,"",P229/O229)</f>
        <v>0.94284519904817</v>
      </c>
      <c r="R229" s="32" t="n">
        <f aca="false">IF(N(O229)=0,"",L229/O229-1)</f>
        <v>0.0049842433597016</v>
      </c>
      <c r="S229" s="33" t="n">
        <f aca="false">IF(OR(N229="",Q229=""),"",N229-Q229)</f>
        <v>0.266305922444166</v>
      </c>
      <c r="T229" s="38" t="n">
        <f aca="false">IF(N(D229)&gt;0,RANK(D229,D$2:D$1001)+COUNTIF(D$2:D229,D229)-1,"")</f>
        <v>526</v>
      </c>
      <c r="U229" s="38" t="n">
        <f aca="false">IF(N(D229)&gt;0,IF(D229&gt;=LR_MIN_SHARE*SUM(D$2:D$1001),F229,-1),-1)</f>
        <v>-1</v>
      </c>
      <c r="V229" s="0" t="str">
        <f aca="false">IF(U229&lt;0,"",RANK(U229,U$2:U$1001)+COUNTIF(U$2:U229,U229)-1)</f>
        <v/>
      </c>
      <c r="W229" s="38" t="n">
        <f aca="false">IF(N(L229)&gt;0,RANK(L229,L$2:L$1001)+COUNTIF(L$2:L229,L229)-1,"")</f>
        <v>527</v>
      </c>
      <c r="X229" s="38" t="n">
        <f aca="false">IF(N(L229)&gt;0,IF(L229&gt;=LR_MIN_SHARE*SUM(L$2:L$1001),N229,-1),-1)</f>
        <v>-1</v>
      </c>
      <c r="Y229" s="0" t="str">
        <f aca="false">IF(X229&lt;0,"",RANK(X229,X$2:X$1001)+COUNTIF(X$2:X229,X229)-1)</f>
        <v/>
      </c>
      <c r="AA229" s="0" t="str">
        <f aca="false">IF($A229="","",IF(COUNTIF($B$2:$B229,$B229)=1,1,""))</f>
        <v/>
      </c>
      <c r="AB229" s="0" t="str">
        <f aca="false">IF(AA229=1,SUMIF($B$2:$B$1001,$B229,$D$2:$D$1001),"")</f>
        <v/>
      </c>
      <c r="AC229" s="0" t="str">
        <f aca="false">IF(AA229=1,RANK(AB229,$AB$2:$AB$1001)+COUNTIF($AB$2:$AB229,AB229)-1,"")</f>
        <v/>
      </c>
      <c r="AD229" s="38" t="n">
        <f aca="false">IF($A229="","",COUNTIF(raw_data!$G:$G,$A229))</f>
        <v>40</v>
      </c>
      <c r="AE229" s="38" t="n">
        <f aca="false">IF($A229="","",IF(COUNTIF($A$2:$A$1001,$A229)&gt;1,1,0))</f>
        <v>0</v>
      </c>
    </row>
    <row r="230" customFormat="false" ht="15" hidden="false" customHeight="false" outlineLevel="0" collapsed="false">
      <c r="A230" s="0" t="str">
        <f aca="false">IF(code_master!$A230="","",code_master!$A230)</f>
        <v>CV0229</v>
      </c>
      <c r="B230" s="0" t="str">
        <f aca="false">IF($A230="","",code_master!$C230&amp;"")</f>
        <v>수술</v>
      </c>
      <c r="C230" s="0" t="str">
        <f aca="false">IF($A230="","",code_master!$B230&amp;"")</f>
        <v>1~5종수술비(20년만기)</v>
      </c>
      <c r="D230" s="30" t="n">
        <f aca="false">IF($A230="","",SUMIFS(raw_data!$H:$H,raw_data!$A:$A,"&gt;="&amp;UY_START,raw_data!$A:$A,"&lt;="&amp;BASE_YM,raw_data!$B:$B,"&lt;="&amp;BASE_YM,raw_data!$G:$G,$A230))</f>
        <v>59540980</v>
      </c>
      <c r="E230" s="30" t="n">
        <f aca="false">IF($A230="","",(SUMIFS(raw_data!$I:$I,raw_data!$A:$A,"&gt;="&amp;UY_START,raw_data!$A:$A,"&lt;="&amp;BASE_YM,raw_data!$B:$B,"&lt;="&amp;BASE_YM,raw_data!$G:$G,$A230)+SUMIFS(raw_data!$J:$J,raw_data!$A:$A,"&gt;="&amp;UY_START,raw_data!$A:$A,"&lt;="&amp;BASE_YM,raw_data!$B:$B,"&lt;="&amp;BASE_YM,raw_data!$G:$G,$A230)))</f>
        <v>32194383</v>
      </c>
      <c r="F230" s="31" t="n">
        <f aca="false">IF(N(D230)=0,"",E230/D230)</f>
        <v>0.540709659128889</v>
      </c>
      <c r="G230" s="30" t="n">
        <f aca="false">IF($A230="","",SUMIFS(raw_data!$H:$H,raw_data!$A:$A,"&gt;="&amp;UY_START_PY,raw_data!$A:$A,"&lt;="&amp;BASE_YM_PY,raw_data!$B:$B,"&lt;="&amp;BASE_YM_PY,raw_data!$G:$G,$A230))</f>
        <v>45195355</v>
      </c>
      <c r="H230" s="30" t="n">
        <f aca="false">IF($A230="","",(SUMIFS(raw_data!$I:$I,raw_data!$A:$A,"&gt;="&amp;UY_START_PY,raw_data!$A:$A,"&lt;="&amp;BASE_YM_PY,raw_data!$B:$B,"&lt;="&amp;BASE_YM_PY,raw_data!$G:$G,$A230)+SUMIFS(raw_data!$J:$J,raw_data!$A:$A,"&gt;="&amp;UY_START_PY,raw_data!$A:$A,"&lt;="&amp;BASE_YM_PY,raw_data!$B:$B,"&lt;="&amp;BASE_YM_PY,raw_data!$G:$G,$A230)))</f>
        <v>24262242</v>
      </c>
      <c r="I230" s="31" t="n">
        <f aca="false">IF(N(G230)=0,"",H230/G230)</f>
        <v>0.536830433127475</v>
      </c>
      <c r="J230" s="32" t="n">
        <f aca="false">IF(N(G230)=0,"",D230/G230-1)</f>
        <v>0.317413703244504</v>
      </c>
      <c r="K230" s="33" t="n">
        <f aca="false">IF(OR(F230="",I230=""),"",F230-I230)</f>
        <v>0.00387922600141388</v>
      </c>
      <c r="L230" s="30" t="n">
        <f aca="false">IF($A230="","",SUMIFS(raw_data!$H:$H,raw_data!$B:$B,BASE_YM,raw_data!$G:$G,$A230))</f>
        <v>23546042</v>
      </c>
      <c r="M230" s="30" t="n">
        <f aca="false">IF($A230="","",(SUMIFS(raw_data!$I:$I,raw_data!$B:$B,BASE_YM,raw_data!$G:$G,$A230)+SUMIFS(raw_data!$J:$J,raw_data!$B:$B,BASE_YM,raw_data!$G:$G,$A230)))</f>
        <v>15884398</v>
      </c>
      <c r="N230" s="31" t="n">
        <f aca="false">IF(N(L230)=0,"",M230/L230)</f>
        <v>0.674610110692914</v>
      </c>
      <c r="O230" s="30" t="n">
        <f aca="false">IF($A230="","",SUMIFS(raw_data!$H:$H,raw_data!$B:$B,BASE_YM_PY,raw_data!$G:$G,$A230))</f>
        <v>17639283</v>
      </c>
      <c r="P230" s="30" t="n">
        <f aca="false">IF($A230="","",(SUMIFS(raw_data!$I:$I,raw_data!$B:$B,BASE_YM_PY,raw_data!$G:$G,$A230)+SUMIFS(raw_data!$J:$J,raw_data!$B:$B,BASE_YM_PY,raw_data!$G:$G,$A230)))</f>
        <v>9257157</v>
      </c>
      <c r="Q230" s="31" t="n">
        <f aca="false">IF(N(O230)=0,"",P230/O230)</f>
        <v>0.524803474154817</v>
      </c>
      <c r="R230" s="32" t="n">
        <f aca="false">IF(N(O230)=0,"",L230/O230-1)</f>
        <v>0.334863894411128</v>
      </c>
      <c r="S230" s="33" t="n">
        <f aca="false">IF(OR(N230="",Q230=""),"",N230-Q230)</f>
        <v>0.149806636538097</v>
      </c>
      <c r="T230" s="38" t="n">
        <f aca="false">IF(N(D230)&gt;0,RANK(D230,D$2:D$1001)+COUNTIF(D$2:D230,D230)-1,"")</f>
        <v>93</v>
      </c>
      <c r="U230" s="40" t="n">
        <f aca="false">IF(N(D230)&gt;0,IF(D230&gt;=LR_MIN_SHARE*SUM(D$2:D$1001),F230,-1),-1)</f>
        <v>0.540709659128889</v>
      </c>
      <c r="V230" s="38" t="n">
        <f aca="false">IF(U230&lt;0,"",RANK(U230,U$2:U$1001)+COUNTIF(U$2:U230,U230)-1)</f>
        <v>186</v>
      </c>
      <c r="W230" s="38" t="n">
        <f aca="false">IF(N(L230)&gt;0,RANK(L230,L$2:L$1001)+COUNTIF(L$2:L230,L230)-1,"")</f>
        <v>95</v>
      </c>
      <c r="X230" s="40" t="n">
        <f aca="false">IF(N(L230)&gt;0,IF(L230&gt;=LR_MIN_SHARE*SUM(L$2:L$1001),N230,-1),-1)</f>
        <v>0.674610110692914</v>
      </c>
      <c r="Y230" s="38" t="n">
        <f aca="false">IF(X230&lt;0,"",RANK(X230,X$2:X$1001)+COUNTIF(X$2:X230,X230)-1)</f>
        <v>169</v>
      </c>
      <c r="AA230" s="0" t="str">
        <f aca="false">IF($A230="","",IF(COUNTIF($B$2:$B230,$B230)=1,1,""))</f>
        <v/>
      </c>
      <c r="AB230" s="0" t="str">
        <f aca="false">IF(AA230=1,SUMIF($B$2:$B$1001,$B230,$D$2:$D$1001),"")</f>
        <v/>
      </c>
      <c r="AC230" s="0" t="str">
        <f aca="false">IF(AA230=1,RANK(AB230,$AB$2:$AB$1001)+COUNTIF($AB$2:$AB230,AB230)-1,"")</f>
        <v/>
      </c>
      <c r="AD230" s="38" t="n">
        <f aca="false">IF($A230="","",COUNTIF(raw_data!$G:$G,$A230))</f>
        <v>40</v>
      </c>
      <c r="AE230" s="38" t="n">
        <f aca="false">IF($A230="","",IF(COUNTIF($A$2:$A$1001,$A230)&gt;1,1,0))</f>
        <v>0</v>
      </c>
    </row>
    <row r="231" customFormat="false" ht="15" hidden="false" customHeight="false" outlineLevel="0" collapsed="false">
      <c r="A231" s="0" t="str">
        <f aca="false">IF(code_master!$A231="","",code_master!$A231)</f>
        <v>CV0230</v>
      </c>
      <c r="B231" s="0" t="str">
        <f aca="false">IF($A231="","",code_master!$C231&amp;"")</f>
        <v>사망</v>
      </c>
      <c r="C231" s="0" t="str">
        <f aca="false">IF($A231="","",code_master!$B231&amp;"")</f>
        <v>질병사망</v>
      </c>
      <c r="D231" s="30" t="n">
        <f aca="false">IF($A231="","",SUMIFS(raw_data!$H:$H,raw_data!$A:$A,"&gt;="&amp;UY_START,raw_data!$A:$A,"&lt;="&amp;BASE_YM,raw_data!$B:$B,"&lt;="&amp;BASE_YM,raw_data!$G:$G,$A231))</f>
        <v>20518520</v>
      </c>
      <c r="E231" s="30" t="n">
        <f aca="false">IF($A231="","",(SUMIFS(raw_data!$I:$I,raw_data!$A:$A,"&gt;="&amp;UY_START,raw_data!$A:$A,"&lt;="&amp;BASE_YM,raw_data!$B:$B,"&lt;="&amp;BASE_YM,raw_data!$G:$G,$A231)+SUMIFS(raw_data!$J:$J,raw_data!$A:$A,"&gt;="&amp;UY_START,raw_data!$A:$A,"&lt;="&amp;BASE_YM,raw_data!$B:$B,"&lt;="&amp;BASE_YM,raw_data!$G:$G,$A231)))</f>
        <v>6858784</v>
      </c>
      <c r="F231" s="31" t="n">
        <f aca="false">IF(N(D231)=0,"",E231/D231)</f>
        <v>0.33427284229077</v>
      </c>
      <c r="G231" s="30" t="n">
        <f aca="false">IF($A231="","",SUMIFS(raw_data!$H:$H,raw_data!$A:$A,"&gt;="&amp;UY_START_PY,raw_data!$A:$A,"&lt;="&amp;BASE_YM_PY,raw_data!$B:$B,"&lt;="&amp;BASE_YM_PY,raw_data!$G:$G,$A231))</f>
        <v>18192311</v>
      </c>
      <c r="H231" s="30" t="n">
        <f aca="false">IF($A231="","",(SUMIFS(raw_data!$I:$I,raw_data!$A:$A,"&gt;="&amp;UY_START_PY,raw_data!$A:$A,"&lt;="&amp;BASE_YM_PY,raw_data!$B:$B,"&lt;="&amp;BASE_YM_PY,raw_data!$G:$G,$A231)+SUMIFS(raw_data!$J:$J,raw_data!$A:$A,"&gt;="&amp;UY_START_PY,raw_data!$A:$A,"&lt;="&amp;BASE_YM_PY,raw_data!$B:$B,"&lt;="&amp;BASE_YM_PY,raw_data!$G:$G,$A231)))</f>
        <v>6322308</v>
      </c>
      <c r="I231" s="31" t="n">
        <f aca="false">IF(N(G231)=0,"",H231/G231)</f>
        <v>0.347526380788015</v>
      </c>
      <c r="J231" s="32" t="n">
        <f aca="false">IF(N(G231)=0,"",D231/G231-1)</f>
        <v>0.127867701909889</v>
      </c>
      <c r="K231" s="33" t="n">
        <f aca="false">IF(OR(F231="",I231=""),"",F231-I231)</f>
        <v>-0.0132535384972458</v>
      </c>
      <c r="L231" s="30" t="n">
        <f aca="false">IF($A231="","",SUMIFS(raw_data!$H:$H,raw_data!$B:$B,BASE_YM,raw_data!$G:$G,$A231))</f>
        <v>8453396</v>
      </c>
      <c r="M231" s="30" t="n">
        <f aca="false">IF($A231="","",(SUMIFS(raw_data!$I:$I,raw_data!$B:$B,BASE_YM,raw_data!$G:$G,$A231)+SUMIFS(raw_data!$J:$J,raw_data!$B:$B,BASE_YM,raw_data!$G:$G,$A231)))</f>
        <v>2946657</v>
      </c>
      <c r="N231" s="31" t="n">
        <f aca="false">IF(N(L231)=0,"",M231/L231)</f>
        <v>0.348576714021205</v>
      </c>
      <c r="O231" s="30" t="n">
        <f aca="false">IF($A231="","",SUMIFS(raw_data!$H:$H,raw_data!$B:$B,BASE_YM_PY,raw_data!$G:$G,$A231))</f>
        <v>7277467</v>
      </c>
      <c r="P231" s="30" t="n">
        <f aca="false">IF($A231="","",(SUMIFS(raw_data!$I:$I,raw_data!$B:$B,BASE_YM_PY,raw_data!$G:$G,$A231)+SUMIFS(raw_data!$J:$J,raw_data!$B:$B,BASE_YM_PY,raw_data!$G:$G,$A231)))</f>
        <v>3041218</v>
      </c>
      <c r="Q231" s="31" t="n">
        <f aca="false">IF(N(O231)=0,"",P231/O231)</f>
        <v>0.417895127521705</v>
      </c>
      <c r="R231" s="32" t="n">
        <f aca="false">IF(N(O231)=0,"",L231/O231-1)</f>
        <v>0.161584930580929</v>
      </c>
      <c r="S231" s="33" t="n">
        <f aca="false">IF(OR(N231="",Q231=""),"",N231-Q231)</f>
        <v>-0.0693184135004998</v>
      </c>
      <c r="T231" s="38" t="n">
        <f aca="false">IF(N(D231)&gt;0,RANK(D231,D$2:D$1001)+COUNTIF(D$2:D231,D231)-1,"")</f>
        <v>253</v>
      </c>
      <c r="U231" s="40" t="n">
        <f aca="false">IF(N(D231)&gt;0,IF(D231&gt;=LR_MIN_SHARE*SUM(D$2:D$1001),F231,-1),-1)</f>
        <v>0.33427284229077</v>
      </c>
      <c r="V231" s="38" t="n">
        <f aca="false">IF(U231&lt;0,"",RANK(U231,U$2:U$1001)+COUNTIF(U$2:U231,U231)-1)</f>
        <v>340</v>
      </c>
      <c r="W231" s="38" t="n">
        <f aca="false">IF(N(L231)&gt;0,RANK(L231,L$2:L$1001)+COUNTIF(L$2:L231,L231)-1,"")</f>
        <v>247</v>
      </c>
      <c r="X231" s="40" t="n">
        <f aca="false">IF(N(L231)&gt;0,IF(L231&gt;=LR_MIN_SHARE*SUM(L$2:L$1001),N231,-1),-1)</f>
        <v>0.348576714021205</v>
      </c>
      <c r="Y231" s="38" t="n">
        <f aca="false">IF(X231&lt;0,"",RANK(X231,X$2:X$1001)+COUNTIF(X$2:X231,X231)-1)</f>
        <v>358</v>
      </c>
      <c r="AA231" s="0" t="str">
        <f aca="false">IF($A231="","",IF(COUNTIF($B$2:$B231,$B231)=1,1,""))</f>
        <v/>
      </c>
      <c r="AB231" s="0" t="str">
        <f aca="false">IF(AA231=1,SUMIF($B$2:$B$1001,$B231,$D$2:$D$1001),"")</f>
        <v/>
      </c>
      <c r="AC231" s="0" t="str">
        <f aca="false">IF(AA231=1,RANK(AB231,$AB$2:$AB$1001)+COUNTIF($AB$2:$AB231,AB231)-1,"")</f>
        <v/>
      </c>
      <c r="AD231" s="38" t="n">
        <f aca="false">IF($A231="","",COUNTIF(raw_data!$G:$G,$A231))</f>
        <v>40</v>
      </c>
      <c r="AE231" s="38" t="n">
        <f aca="false">IF($A231="","",IF(COUNTIF($A$2:$A$1001,$A231)&gt;1,1,0))</f>
        <v>0</v>
      </c>
    </row>
    <row r="232" customFormat="false" ht="15" hidden="false" customHeight="false" outlineLevel="0" collapsed="false">
      <c r="A232" s="0" t="str">
        <f aca="false">IF(code_master!$A232="","",code_master!$A232)</f>
        <v>CV0231</v>
      </c>
      <c r="B232" s="0" t="str">
        <f aca="false">IF($A232="","",code_master!$C232&amp;"")</f>
        <v>사망</v>
      </c>
      <c r="C232" s="0" t="str">
        <f aca="false">IF($A232="","",code_master!$B232&amp;"")</f>
        <v>질병사망(20년만기)</v>
      </c>
      <c r="D232" s="30" t="n">
        <f aca="false">IF($A232="","",SUMIFS(raw_data!$H:$H,raw_data!$A:$A,"&gt;="&amp;UY_START,raw_data!$A:$A,"&lt;="&amp;BASE_YM,raw_data!$B:$B,"&lt;="&amp;BASE_YM,raw_data!$G:$G,$A232))</f>
        <v>17080818</v>
      </c>
      <c r="E232" s="30" t="n">
        <f aca="false">IF($A232="","",(SUMIFS(raw_data!$I:$I,raw_data!$A:$A,"&gt;="&amp;UY_START,raw_data!$A:$A,"&lt;="&amp;BASE_YM,raw_data!$B:$B,"&lt;="&amp;BASE_YM,raw_data!$G:$G,$A232)+SUMIFS(raw_data!$J:$J,raw_data!$A:$A,"&gt;="&amp;UY_START,raw_data!$A:$A,"&lt;="&amp;BASE_YM,raw_data!$B:$B,"&lt;="&amp;BASE_YM,raw_data!$G:$G,$A232)))</f>
        <v>10028643</v>
      </c>
      <c r="F232" s="31" t="n">
        <f aca="false">IF(N(D232)=0,"",E232/D232)</f>
        <v>0.587128965369223</v>
      </c>
      <c r="G232" s="30" t="n">
        <f aca="false">IF($A232="","",SUMIFS(raw_data!$H:$H,raw_data!$A:$A,"&gt;="&amp;UY_START_PY,raw_data!$A:$A,"&lt;="&amp;BASE_YM_PY,raw_data!$B:$B,"&lt;="&amp;BASE_YM_PY,raw_data!$G:$G,$A232))</f>
        <v>23917451</v>
      </c>
      <c r="H232" s="30" t="n">
        <f aca="false">IF($A232="","",(SUMIFS(raw_data!$I:$I,raw_data!$A:$A,"&gt;="&amp;UY_START_PY,raw_data!$A:$A,"&lt;="&amp;BASE_YM_PY,raw_data!$B:$B,"&lt;="&amp;BASE_YM_PY,raw_data!$G:$G,$A232)+SUMIFS(raw_data!$J:$J,raw_data!$A:$A,"&gt;="&amp;UY_START_PY,raw_data!$A:$A,"&lt;="&amp;BASE_YM_PY,raw_data!$B:$B,"&lt;="&amp;BASE_YM_PY,raw_data!$G:$G,$A232)))</f>
        <v>10270262</v>
      </c>
      <c r="I232" s="31" t="n">
        <f aca="false">IF(N(G232)=0,"",H232/G232)</f>
        <v>0.429404538134101</v>
      </c>
      <c r="J232" s="32" t="n">
        <f aca="false">IF(N(G232)=0,"",D232/G232-1)</f>
        <v>-0.28584287681827</v>
      </c>
      <c r="K232" s="33" t="n">
        <f aca="false">IF(OR(F232="",I232=""),"",F232-I232)</f>
        <v>0.157724427235122</v>
      </c>
      <c r="L232" s="30" t="n">
        <f aca="false">IF($A232="","",SUMIFS(raw_data!$H:$H,raw_data!$B:$B,BASE_YM,raw_data!$G:$G,$A232))</f>
        <v>7009143</v>
      </c>
      <c r="M232" s="30" t="n">
        <f aca="false">IF($A232="","",(SUMIFS(raw_data!$I:$I,raw_data!$B:$B,BASE_YM,raw_data!$G:$G,$A232)+SUMIFS(raw_data!$J:$J,raw_data!$B:$B,BASE_YM,raw_data!$G:$G,$A232)))</f>
        <v>5891777</v>
      </c>
      <c r="N232" s="31" t="n">
        <f aca="false">IF(N(L232)=0,"",M232/L232)</f>
        <v>0.840584505124236</v>
      </c>
      <c r="O232" s="30" t="n">
        <f aca="false">IF($A232="","",SUMIFS(raw_data!$H:$H,raw_data!$B:$B,BASE_YM_PY,raw_data!$G:$G,$A232))</f>
        <v>8808633</v>
      </c>
      <c r="P232" s="30" t="n">
        <f aca="false">IF($A232="","",(SUMIFS(raw_data!$I:$I,raw_data!$B:$B,BASE_YM_PY,raw_data!$G:$G,$A232)+SUMIFS(raw_data!$J:$J,raw_data!$B:$B,BASE_YM_PY,raw_data!$G:$G,$A232)))</f>
        <v>4074846</v>
      </c>
      <c r="Q232" s="31" t="n">
        <f aca="false">IF(N(O232)=0,"",P232/O232)</f>
        <v>0.462596863781247</v>
      </c>
      <c r="R232" s="32" t="n">
        <f aca="false">IF(N(O232)=0,"",L232/O232-1)</f>
        <v>-0.204287089722094</v>
      </c>
      <c r="S232" s="33" t="n">
        <f aca="false">IF(OR(N232="",Q232=""),"",N232-Q232)</f>
        <v>0.377987641342988</v>
      </c>
      <c r="T232" s="38" t="n">
        <f aca="false">IF(N(D232)&gt;0,RANK(D232,D$2:D$1001)+COUNTIF(D$2:D232,D232)-1,"")</f>
        <v>285</v>
      </c>
      <c r="U232" s="40" t="n">
        <f aca="false">IF(N(D232)&gt;0,IF(D232&gt;=LR_MIN_SHARE*SUM(D$2:D$1001),F232,-1),-1)</f>
        <v>0.587128965369223</v>
      </c>
      <c r="V232" s="38" t="n">
        <f aca="false">IF(U232&lt;0,"",RANK(U232,U$2:U$1001)+COUNTIF(U$2:U232,U232)-1)</f>
        <v>158</v>
      </c>
      <c r="W232" s="38" t="n">
        <f aca="false">IF(N(L232)&gt;0,RANK(L232,L$2:L$1001)+COUNTIF(L$2:L232,L232)-1,"")</f>
        <v>278</v>
      </c>
      <c r="X232" s="40" t="n">
        <f aca="false">IF(N(L232)&gt;0,IF(L232&gt;=LR_MIN_SHARE*SUM(L$2:L$1001),N232,-1),-1)</f>
        <v>0.840584505124236</v>
      </c>
      <c r="Y232" s="38" t="n">
        <f aca="false">IF(X232&lt;0,"",RANK(X232,X$2:X$1001)+COUNTIF(X$2:X232,X232)-1)</f>
        <v>88</v>
      </c>
      <c r="AA232" s="0" t="str">
        <f aca="false">IF($A232="","",IF(COUNTIF($B$2:$B232,$B232)=1,1,""))</f>
        <v/>
      </c>
      <c r="AB232" s="0" t="str">
        <f aca="false">IF(AA232=1,SUMIF($B$2:$B$1001,$B232,$D$2:$D$1001),"")</f>
        <v/>
      </c>
      <c r="AC232" s="0" t="str">
        <f aca="false">IF(AA232=1,RANK(AB232,$AB$2:$AB$1001)+COUNTIF($AB$2:$AB232,AB232)-1,"")</f>
        <v/>
      </c>
      <c r="AD232" s="38" t="n">
        <f aca="false">IF($A232="","",COUNTIF(raw_data!$G:$G,$A232))</f>
        <v>40</v>
      </c>
      <c r="AE232" s="38" t="n">
        <f aca="false">IF($A232="","",IF(COUNTIF($A$2:$A$1001,$A232)&gt;1,1,0))</f>
        <v>0</v>
      </c>
    </row>
    <row r="233" customFormat="false" ht="15" hidden="false" customHeight="false" outlineLevel="0" collapsed="false">
      <c r="A233" s="0" t="str">
        <f aca="false">IF(code_master!$A233="","",code_master!$A233)</f>
        <v>CV0232</v>
      </c>
      <c r="B233" s="0" t="str">
        <f aca="false">IF($A233="","",code_master!$C233&amp;"")</f>
        <v>뇌혈관</v>
      </c>
      <c r="C233" s="0" t="str">
        <f aca="false">IF($A233="","",code_master!$B233&amp;"")</f>
        <v>뇌출혈진단비(간편)</v>
      </c>
      <c r="D233" s="30" t="n">
        <f aca="false">IF($A233="","",SUMIFS(raw_data!$H:$H,raw_data!$A:$A,"&gt;="&amp;UY_START,raw_data!$A:$A,"&lt;="&amp;BASE_YM,raw_data!$B:$B,"&lt;="&amp;BASE_YM,raw_data!$G:$G,$A233))</f>
        <v>4231880</v>
      </c>
      <c r="E233" s="30" t="n">
        <f aca="false">IF($A233="","",(SUMIFS(raw_data!$I:$I,raw_data!$A:$A,"&gt;="&amp;UY_START,raw_data!$A:$A,"&lt;="&amp;BASE_YM,raw_data!$B:$B,"&lt;="&amp;BASE_YM,raw_data!$G:$G,$A233)+SUMIFS(raw_data!$J:$J,raw_data!$A:$A,"&gt;="&amp;UY_START,raw_data!$A:$A,"&lt;="&amp;BASE_YM,raw_data!$B:$B,"&lt;="&amp;BASE_YM,raw_data!$G:$G,$A233)))</f>
        <v>1614946</v>
      </c>
      <c r="F233" s="31" t="n">
        <f aca="false">IF(N(D233)=0,"",E233/D233)</f>
        <v>0.381614317986332</v>
      </c>
      <c r="G233" s="30" t="n">
        <f aca="false">IF($A233="","",SUMIFS(raw_data!$H:$H,raw_data!$A:$A,"&gt;="&amp;UY_START_PY,raw_data!$A:$A,"&lt;="&amp;BASE_YM_PY,raw_data!$B:$B,"&lt;="&amp;BASE_YM_PY,raw_data!$G:$G,$A233))</f>
        <v>3607942</v>
      </c>
      <c r="H233" s="30" t="n">
        <f aca="false">IF($A233="","",(SUMIFS(raw_data!$I:$I,raw_data!$A:$A,"&gt;="&amp;UY_START_PY,raw_data!$A:$A,"&lt;="&amp;BASE_YM_PY,raw_data!$B:$B,"&lt;="&amp;BASE_YM_PY,raw_data!$G:$G,$A233)+SUMIFS(raw_data!$J:$J,raw_data!$A:$A,"&gt;="&amp;UY_START_PY,raw_data!$A:$A,"&lt;="&amp;BASE_YM_PY,raw_data!$B:$B,"&lt;="&amp;BASE_YM_PY,raw_data!$G:$G,$A233)))</f>
        <v>2068812</v>
      </c>
      <c r="I233" s="31" t="n">
        <f aca="false">IF(N(G233)=0,"",H233/G233)</f>
        <v>0.573405004847639</v>
      </c>
      <c r="J233" s="32" t="n">
        <f aca="false">IF(N(G233)=0,"",D233/G233-1)</f>
        <v>0.172934598172587</v>
      </c>
      <c r="K233" s="33" t="n">
        <f aca="false">IF(OR(F233="",I233=""),"",F233-I233)</f>
        <v>-0.191790686861307</v>
      </c>
      <c r="L233" s="30" t="n">
        <f aca="false">IF($A233="","",SUMIFS(raw_data!$H:$H,raw_data!$B:$B,BASE_YM,raw_data!$G:$G,$A233))</f>
        <v>1817427</v>
      </c>
      <c r="M233" s="30" t="n">
        <f aca="false">IF($A233="","",(SUMIFS(raw_data!$I:$I,raw_data!$B:$B,BASE_YM,raw_data!$G:$G,$A233)+SUMIFS(raw_data!$J:$J,raw_data!$B:$B,BASE_YM,raw_data!$G:$G,$A233)))</f>
        <v>725929</v>
      </c>
      <c r="N233" s="31" t="n">
        <f aca="false">IF(N(L233)=0,"",M233/L233)</f>
        <v>0.399426772024406</v>
      </c>
      <c r="O233" s="30" t="n">
        <f aca="false">IF($A233="","",SUMIFS(raw_data!$H:$H,raw_data!$B:$B,BASE_YM_PY,raw_data!$G:$G,$A233))</f>
        <v>1424032</v>
      </c>
      <c r="P233" s="30" t="n">
        <f aca="false">IF($A233="","",(SUMIFS(raw_data!$I:$I,raw_data!$B:$B,BASE_YM_PY,raw_data!$G:$G,$A233)+SUMIFS(raw_data!$J:$J,raw_data!$B:$B,BASE_YM_PY,raw_data!$G:$G,$A233)))</f>
        <v>892206</v>
      </c>
      <c r="Q233" s="31" t="n">
        <f aca="false">IF(N(O233)=0,"",P233/O233)</f>
        <v>0.626535077863419</v>
      </c>
      <c r="R233" s="32" t="n">
        <f aca="false">IF(N(O233)=0,"",L233/O233-1)</f>
        <v>0.276254325745489</v>
      </c>
      <c r="S233" s="33" t="n">
        <f aca="false">IF(OR(N233="",Q233=""),"",N233-Q233)</f>
        <v>-0.227108305839013</v>
      </c>
      <c r="T233" s="38" t="n">
        <f aca="false">IF(N(D233)&gt;0,RANK(D233,D$2:D$1001)+COUNTIF(D$2:D233,D233)-1,"")</f>
        <v>474</v>
      </c>
      <c r="U233" s="38" t="n">
        <f aca="false">IF(N(D233)&gt;0,IF(D233&gt;=LR_MIN_SHARE*SUM(D$2:D$1001),F233,-1),-1)</f>
        <v>-1</v>
      </c>
      <c r="V233" s="0" t="str">
        <f aca="false">IF(U233&lt;0,"",RANK(U233,U$2:U$1001)+COUNTIF(U$2:U233,U233)-1)</f>
        <v/>
      </c>
      <c r="W233" s="38" t="n">
        <f aca="false">IF(N(L233)&gt;0,RANK(L233,L$2:L$1001)+COUNTIF(L$2:L233,L233)-1,"")</f>
        <v>467</v>
      </c>
      <c r="X233" s="38" t="n">
        <f aca="false">IF(N(L233)&gt;0,IF(L233&gt;=LR_MIN_SHARE*SUM(L$2:L$1001),N233,-1),-1)</f>
        <v>-1</v>
      </c>
      <c r="Y233" s="0" t="str">
        <f aca="false">IF(X233&lt;0,"",RANK(X233,X$2:X$1001)+COUNTIF(X$2:X233,X233)-1)</f>
        <v/>
      </c>
      <c r="AA233" s="0" t="str">
        <f aca="false">IF($A233="","",IF(COUNTIF($B$2:$B233,$B233)=1,1,""))</f>
        <v/>
      </c>
      <c r="AB233" s="0" t="str">
        <f aca="false">IF(AA233=1,SUMIF($B$2:$B$1001,$B233,$D$2:$D$1001),"")</f>
        <v/>
      </c>
      <c r="AC233" s="0" t="str">
        <f aca="false">IF(AA233=1,RANK(AB233,$AB$2:$AB$1001)+COUNTIF($AB$2:$AB233,AB233)-1,"")</f>
        <v/>
      </c>
      <c r="AD233" s="38" t="n">
        <f aca="false">IF($A233="","",COUNTIF(raw_data!$G:$G,$A233))</f>
        <v>40</v>
      </c>
      <c r="AE233" s="38" t="n">
        <f aca="false">IF($A233="","",IF(COUNTIF($A$2:$A$1001,$A233)&gt;1,1,0))</f>
        <v>0</v>
      </c>
    </row>
    <row r="234" customFormat="false" ht="15" hidden="false" customHeight="false" outlineLevel="0" collapsed="false">
      <c r="A234" s="0" t="str">
        <f aca="false">IF(code_master!$A234="","",code_master!$A234)</f>
        <v>CV0233</v>
      </c>
      <c r="B234" s="0" t="str">
        <f aca="false">IF($A234="","",code_master!$C234&amp;"")</f>
        <v>치아</v>
      </c>
      <c r="C234" s="0" t="str">
        <f aca="false">IF($A234="","",code_master!$B234&amp;"")</f>
        <v>보철치료비</v>
      </c>
      <c r="D234" s="30" t="n">
        <f aca="false">IF($A234="","",SUMIFS(raw_data!$H:$H,raw_data!$A:$A,"&gt;="&amp;UY_START,raw_data!$A:$A,"&lt;="&amp;BASE_YM,raw_data!$B:$B,"&lt;="&amp;BASE_YM,raw_data!$G:$G,$A234))</f>
        <v>16558479</v>
      </c>
      <c r="E234" s="30" t="n">
        <f aca="false">IF($A234="","",(SUMIFS(raw_data!$I:$I,raw_data!$A:$A,"&gt;="&amp;UY_START,raw_data!$A:$A,"&lt;="&amp;BASE_YM,raw_data!$B:$B,"&lt;="&amp;BASE_YM,raw_data!$G:$G,$A234)+SUMIFS(raw_data!$J:$J,raw_data!$A:$A,"&gt;="&amp;UY_START,raw_data!$A:$A,"&lt;="&amp;BASE_YM,raw_data!$B:$B,"&lt;="&amp;BASE_YM,raw_data!$G:$G,$A234)))</f>
        <v>7899555</v>
      </c>
      <c r="F234" s="31" t="n">
        <f aca="false">IF(N(D234)=0,"",E234/D234)</f>
        <v>0.477070085966229</v>
      </c>
      <c r="G234" s="30" t="n">
        <f aca="false">IF($A234="","",SUMIFS(raw_data!$H:$H,raw_data!$A:$A,"&gt;="&amp;UY_START_PY,raw_data!$A:$A,"&lt;="&amp;BASE_YM_PY,raw_data!$B:$B,"&lt;="&amp;BASE_YM_PY,raw_data!$G:$G,$A234))</f>
        <v>17720899</v>
      </c>
      <c r="H234" s="30" t="n">
        <f aca="false">IF($A234="","",(SUMIFS(raw_data!$I:$I,raw_data!$A:$A,"&gt;="&amp;UY_START_PY,raw_data!$A:$A,"&lt;="&amp;BASE_YM_PY,raw_data!$B:$B,"&lt;="&amp;BASE_YM_PY,raw_data!$G:$G,$A234)+SUMIFS(raw_data!$J:$J,raw_data!$A:$A,"&gt;="&amp;UY_START_PY,raw_data!$A:$A,"&lt;="&amp;BASE_YM_PY,raw_data!$B:$B,"&lt;="&amp;BASE_YM_PY,raw_data!$G:$G,$A234)))</f>
        <v>8682247</v>
      </c>
      <c r="I234" s="31" t="n">
        <f aca="false">IF(N(G234)=0,"",H234/G234)</f>
        <v>0.48994393568859</v>
      </c>
      <c r="J234" s="32" t="n">
        <f aca="false">IF(N(G234)=0,"",D234/G234-1)</f>
        <v>-0.0655959948758808</v>
      </c>
      <c r="K234" s="33" t="n">
        <f aca="false">IF(OR(F234="",I234=""),"",F234-I234)</f>
        <v>-0.0128738497223609</v>
      </c>
      <c r="L234" s="30" t="n">
        <f aca="false">IF($A234="","",SUMIFS(raw_data!$H:$H,raw_data!$B:$B,BASE_YM,raw_data!$G:$G,$A234))</f>
        <v>6925773</v>
      </c>
      <c r="M234" s="30" t="n">
        <f aca="false">IF($A234="","",(SUMIFS(raw_data!$I:$I,raw_data!$B:$B,BASE_YM,raw_data!$G:$G,$A234)+SUMIFS(raw_data!$J:$J,raw_data!$B:$B,BASE_YM,raw_data!$G:$G,$A234)))</f>
        <v>3812694</v>
      </c>
      <c r="N234" s="31" t="n">
        <f aca="false">IF(N(L234)=0,"",M234/L234)</f>
        <v>0.550508080469862</v>
      </c>
      <c r="O234" s="30" t="n">
        <f aca="false">IF($A234="","",SUMIFS(raw_data!$H:$H,raw_data!$B:$B,BASE_YM_PY,raw_data!$G:$G,$A234))</f>
        <v>6853855</v>
      </c>
      <c r="P234" s="30" t="n">
        <f aca="false">IF($A234="","",(SUMIFS(raw_data!$I:$I,raw_data!$B:$B,BASE_YM_PY,raw_data!$G:$G,$A234)+SUMIFS(raw_data!$J:$J,raw_data!$B:$B,BASE_YM_PY,raw_data!$G:$G,$A234)))</f>
        <v>4143994</v>
      </c>
      <c r="Q234" s="31" t="n">
        <f aca="false">IF(N(O234)=0,"",P234/O234)</f>
        <v>0.60462236215969</v>
      </c>
      <c r="R234" s="32" t="n">
        <f aca="false">IF(N(O234)=0,"",L234/O234-1)</f>
        <v>0.0104930728765054</v>
      </c>
      <c r="S234" s="33" t="n">
        <f aca="false">IF(OR(N234="",Q234=""),"",N234-Q234)</f>
        <v>-0.0541142816898274</v>
      </c>
      <c r="T234" s="38" t="n">
        <f aca="false">IF(N(D234)&gt;0,RANK(D234,D$2:D$1001)+COUNTIF(D$2:D234,D234)-1,"")</f>
        <v>288</v>
      </c>
      <c r="U234" s="40" t="n">
        <f aca="false">IF(N(D234)&gt;0,IF(D234&gt;=LR_MIN_SHARE*SUM(D$2:D$1001),F234,-1),-1)</f>
        <v>0.477070085966229</v>
      </c>
      <c r="V234" s="38" t="n">
        <f aca="false">IF(U234&lt;0,"",RANK(U234,U$2:U$1001)+COUNTIF(U$2:U234,U234)-1)</f>
        <v>244</v>
      </c>
      <c r="W234" s="38" t="n">
        <f aca="false">IF(N(L234)&gt;0,RANK(L234,L$2:L$1001)+COUNTIF(L$2:L234,L234)-1,"")</f>
        <v>284</v>
      </c>
      <c r="X234" s="40" t="n">
        <f aca="false">IF(N(L234)&gt;0,IF(L234&gt;=LR_MIN_SHARE*SUM(L$2:L$1001),N234,-1),-1)</f>
        <v>0.550508080469862</v>
      </c>
      <c r="Y234" s="38" t="n">
        <f aca="false">IF(X234&lt;0,"",RANK(X234,X$2:X$1001)+COUNTIF(X$2:X234,X234)-1)</f>
        <v>248</v>
      </c>
      <c r="AA234" s="0" t="str">
        <f aca="false">IF($A234="","",IF(COUNTIF($B$2:$B234,$B234)=1,1,""))</f>
        <v/>
      </c>
      <c r="AB234" s="0" t="str">
        <f aca="false">IF(AA234=1,SUMIF($B$2:$B$1001,$B234,$D$2:$D$1001),"")</f>
        <v/>
      </c>
      <c r="AC234" s="0" t="str">
        <f aca="false">IF(AA234=1,RANK(AB234,$AB$2:$AB$1001)+COUNTIF($AB$2:$AB234,AB234)-1,"")</f>
        <v/>
      </c>
      <c r="AD234" s="38" t="n">
        <f aca="false">IF($A234="","",COUNTIF(raw_data!$G:$G,$A234))</f>
        <v>40</v>
      </c>
      <c r="AE234" s="38" t="n">
        <f aca="false">IF($A234="","",IF(COUNTIF($A$2:$A$1001,$A234)&gt;1,1,0))</f>
        <v>0</v>
      </c>
    </row>
    <row r="235" customFormat="false" ht="15" hidden="false" customHeight="false" outlineLevel="0" collapsed="false">
      <c r="A235" s="0" t="str">
        <f aca="false">IF(code_master!$A235="","",code_master!$A235)</f>
        <v>CV0234</v>
      </c>
      <c r="B235" s="0" t="str">
        <f aca="false">IF($A235="","",code_master!$C235&amp;"")</f>
        <v>수술</v>
      </c>
      <c r="C235" s="0" t="str">
        <f aca="false">IF($A235="","",code_master!$B235&amp;"")</f>
        <v>특정질병수술비Ⅱ</v>
      </c>
      <c r="D235" s="30" t="n">
        <f aca="false">IF($A235="","",SUMIFS(raw_data!$H:$H,raw_data!$A:$A,"&gt;="&amp;UY_START,raw_data!$A:$A,"&lt;="&amp;BASE_YM,raw_data!$B:$B,"&lt;="&amp;BASE_YM,raw_data!$G:$G,$A235))</f>
        <v>221739809</v>
      </c>
      <c r="E235" s="30" t="n">
        <f aca="false">IF($A235="","",(SUMIFS(raw_data!$I:$I,raw_data!$A:$A,"&gt;="&amp;UY_START,raw_data!$A:$A,"&lt;="&amp;BASE_YM,raw_data!$B:$B,"&lt;="&amp;BASE_YM,raw_data!$G:$G,$A235)+SUMIFS(raw_data!$J:$J,raw_data!$A:$A,"&gt;="&amp;UY_START,raw_data!$A:$A,"&lt;="&amp;BASE_YM,raw_data!$B:$B,"&lt;="&amp;BASE_YM,raw_data!$G:$G,$A235)))</f>
        <v>169742451</v>
      </c>
      <c r="F235" s="31" t="n">
        <f aca="false">IF(N(D235)=0,"",E235/D235)</f>
        <v>0.765502828587717</v>
      </c>
      <c r="G235" s="30" t="n">
        <f aca="false">IF($A235="","",SUMIFS(raw_data!$H:$H,raw_data!$A:$A,"&gt;="&amp;UY_START_PY,raw_data!$A:$A,"&lt;="&amp;BASE_YM_PY,raw_data!$B:$B,"&lt;="&amp;BASE_YM_PY,raw_data!$G:$G,$A235))</f>
        <v>186155421</v>
      </c>
      <c r="H235" s="30" t="n">
        <f aca="false">IF($A235="","",(SUMIFS(raw_data!$I:$I,raw_data!$A:$A,"&gt;="&amp;UY_START_PY,raw_data!$A:$A,"&lt;="&amp;BASE_YM_PY,raw_data!$B:$B,"&lt;="&amp;BASE_YM_PY,raw_data!$G:$G,$A235)+SUMIFS(raw_data!$J:$J,raw_data!$A:$A,"&gt;="&amp;UY_START_PY,raw_data!$A:$A,"&lt;="&amp;BASE_YM_PY,raw_data!$B:$B,"&lt;="&amp;BASE_YM_PY,raw_data!$G:$G,$A235)))</f>
        <v>122381894</v>
      </c>
      <c r="I235" s="31" t="n">
        <f aca="false">IF(N(G235)=0,"",H235/G235)</f>
        <v>0.657417835820102</v>
      </c>
      <c r="J235" s="32" t="n">
        <f aca="false">IF(N(G235)=0,"",D235/G235-1)</f>
        <v>0.191154186157168</v>
      </c>
      <c r="K235" s="33" t="n">
        <f aca="false">IF(OR(F235="",I235=""),"",F235-I235)</f>
        <v>0.108084992767614</v>
      </c>
      <c r="L235" s="30" t="n">
        <f aca="false">IF($A235="","",SUMIFS(raw_data!$H:$H,raw_data!$B:$B,BASE_YM,raw_data!$G:$G,$A235))</f>
        <v>91727676</v>
      </c>
      <c r="M235" s="30" t="n">
        <f aca="false">IF($A235="","",(SUMIFS(raw_data!$I:$I,raw_data!$B:$B,BASE_YM,raw_data!$G:$G,$A235)+SUMIFS(raw_data!$J:$J,raw_data!$B:$B,BASE_YM,raw_data!$G:$G,$A235)))</f>
        <v>73100929</v>
      </c>
      <c r="N235" s="31" t="n">
        <f aca="false">IF(N(L235)=0,"",M235/L235)</f>
        <v>0.79693427532166</v>
      </c>
      <c r="O235" s="30" t="n">
        <f aca="false">IF($A235="","",SUMIFS(raw_data!$H:$H,raw_data!$B:$B,BASE_YM_PY,raw_data!$G:$G,$A235))</f>
        <v>76050023</v>
      </c>
      <c r="P235" s="30" t="n">
        <f aca="false">IF($A235="","",(SUMIFS(raw_data!$I:$I,raw_data!$B:$B,BASE_YM_PY,raw_data!$G:$G,$A235)+SUMIFS(raw_data!$J:$J,raw_data!$B:$B,BASE_YM_PY,raw_data!$G:$G,$A235)))</f>
        <v>54032993</v>
      </c>
      <c r="Q235" s="31" t="n">
        <f aca="false">IF(N(O235)=0,"",P235/O235)</f>
        <v>0.710492789726047</v>
      </c>
      <c r="R235" s="32" t="n">
        <f aca="false">IF(N(O235)=0,"",L235/O235-1)</f>
        <v>0.206149221019959</v>
      </c>
      <c r="S235" s="33" t="n">
        <f aca="false">IF(OR(N235="",Q235=""),"",N235-Q235)</f>
        <v>0.0864414855956133</v>
      </c>
      <c r="T235" s="38" t="n">
        <f aca="false">IF(N(D235)&gt;0,RANK(D235,D$2:D$1001)+COUNTIF(D$2:D235,D235)-1,"")</f>
        <v>12</v>
      </c>
      <c r="U235" s="40" t="n">
        <f aca="false">IF(N(D235)&gt;0,IF(D235&gt;=LR_MIN_SHARE*SUM(D$2:D$1001),F235,-1),-1)</f>
        <v>0.765502828587717</v>
      </c>
      <c r="V235" s="38" t="n">
        <f aca="false">IF(U235&lt;0,"",RANK(U235,U$2:U$1001)+COUNTIF(U$2:U235,U235)-1)</f>
        <v>65</v>
      </c>
      <c r="W235" s="38" t="n">
        <f aca="false">IF(N(L235)&gt;0,RANK(L235,L$2:L$1001)+COUNTIF(L$2:L235,L235)-1,"")</f>
        <v>11</v>
      </c>
      <c r="X235" s="40" t="n">
        <f aca="false">IF(N(L235)&gt;0,IF(L235&gt;=LR_MIN_SHARE*SUM(L$2:L$1001),N235,-1),-1)</f>
        <v>0.79693427532166</v>
      </c>
      <c r="Y235" s="38" t="n">
        <f aca="false">IF(X235&lt;0,"",RANK(X235,X$2:X$1001)+COUNTIF(X$2:X235,X235)-1)</f>
        <v>108</v>
      </c>
      <c r="AA235" s="0" t="str">
        <f aca="false">IF($A235="","",IF(COUNTIF($B$2:$B235,$B235)=1,1,""))</f>
        <v/>
      </c>
      <c r="AB235" s="0" t="str">
        <f aca="false">IF(AA235=1,SUMIF($B$2:$B$1001,$B235,$D$2:$D$1001),"")</f>
        <v/>
      </c>
      <c r="AC235" s="0" t="str">
        <f aca="false">IF(AA235=1,RANK(AB235,$AB$2:$AB$1001)+COUNTIF($AB$2:$AB235,AB235)-1,"")</f>
        <v/>
      </c>
      <c r="AD235" s="38" t="n">
        <f aca="false">IF($A235="","",COUNTIF(raw_data!$G:$G,$A235))</f>
        <v>40</v>
      </c>
      <c r="AE235" s="38" t="n">
        <f aca="false">IF($A235="","",IF(COUNTIF($A$2:$A$1001,$A235)&gt;1,1,0))</f>
        <v>0</v>
      </c>
    </row>
    <row r="236" customFormat="false" ht="15" hidden="false" customHeight="false" outlineLevel="0" collapsed="false">
      <c r="A236" s="0" t="str">
        <f aca="false">IF(code_master!$A236="","",code_master!$A236)</f>
        <v>CV0235</v>
      </c>
      <c r="B236" s="0" t="str">
        <f aca="false">IF($A236="","",code_master!$C236&amp;"")</f>
        <v>실손의료</v>
      </c>
      <c r="C236" s="0" t="str">
        <f aca="false">IF($A236="","",code_master!$B236&amp;"")</f>
        <v>상해통원실손(20년만기)</v>
      </c>
      <c r="D236" s="30" t="n">
        <f aca="false">IF($A236="","",SUMIFS(raw_data!$H:$H,raw_data!$A:$A,"&gt;="&amp;UY_START,raw_data!$A:$A,"&lt;="&amp;BASE_YM,raw_data!$B:$B,"&lt;="&amp;BASE_YM,raw_data!$G:$G,$A236))</f>
        <v>51938980</v>
      </c>
      <c r="E236" s="30" t="n">
        <f aca="false">IF($A236="","",(SUMIFS(raw_data!$I:$I,raw_data!$A:$A,"&gt;="&amp;UY_START,raw_data!$A:$A,"&lt;="&amp;BASE_YM,raw_data!$B:$B,"&lt;="&amp;BASE_YM,raw_data!$G:$G,$A236)+SUMIFS(raw_data!$J:$J,raw_data!$A:$A,"&gt;="&amp;UY_START,raw_data!$A:$A,"&lt;="&amp;BASE_YM,raw_data!$B:$B,"&lt;="&amp;BASE_YM,raw_data!$G:$G,$A236)))</f>
        <v>49283347</v>
      </c>
      <c r="F236" s="31" t="n">
        <f aca="false">IF(N(D236)=0,"",E236/D236)</f>
        <v>0.948870135686146</v>
      </c>
      <c r="G236" s="30" t="n">
        <f aca="false">IF($A236="","",SUMIFS(raw_data!$H:$H,raw_data!$A:$A,"&gt;="&amp;UY_START_PY,raw_data!$A:$A,"&lt;="&amp;BASE_YM_PY,raw_data!$B:$B,"&lt;="&amp;BASE_YM_PY,raw_data!$G:$G,$A236))</f>
        <v>44617659</v>
      </c>
      <c r="H236" s="30" t="n">
        <f aca="false">IF($A236="","",(SUMIFS(raw_data!$I:$I,raw_data!$A:$A,"&gt;="&amp;UY_START_PY,raw_data!$A:$A,"&lt;="&amp;BASE_YM_PY,raw_data!$B:$B,"&lt;="&amp;BASE_YM_PY,raw_data!$G:$G,$A236)+SUMIFS(raw_data!$J:$J,raw_data!$A:$A,"&gt;="&amp;UY_START_PY,raw_data!$A:$A,"&lt;="&amp;BASE_YM_PY,raw_data!$B:$B,"&lt;="&amp;BASE_YM_PY,raw_data!$G:$G,$A236)))</f>
        <v>40014833</v>
      </c>
      <c r="I236" s="31" t="n">
        <f aca="false">IF(N(G236)=0,"",H236/G236)</f>
        <v>0.896838469270654</v>
      </c>
      <c r="J236" s="32" t="n">
        <f aca="false">IF(N(G236)=0,"",D236/G236-1)</f>
        <v>0.164090209215145</v>
      </c>
      <c r="K236" s="33" t="n">
        <f aca="false">IF(OR(F236="",I236=""),"",F236-I236)</f>
        <v>0.052031666415492</v>
      </c>
      <c r="L236" s="30" t="n">
        <f aca="false">IF($A236="","",SUMIFS(raw_data!$H:$H,raw_data!$B:$B,BASE_YM,raw_data!$G:$G,$A236))</f>
        <v>22128248</v>
      </c>
      <c r="M236" s="30" t="n">
        <f aca="false">IF($A236="","",(SUMIFS(raw_data!$I:$I,raw_data!$B:$B,BASE_YM,raw_data!$G:$G,$A236)+SUMIFS(raw_data!$J:$J,raw_data!$B:$B,BASE_YM,raw_data!$G:$G,$A236)))</f>
        <v>20471112</v>
      </c>
      <c r="N236" s="31" t="n">
        <f aca="false">IF(N(L236)=0,"",M236/L236)</f>
        <v>0.925112191439648</v>
      </c>
      <c r="O236" s="30" t="n">
        <f aca="false">IF($A236="","",SUMIFS(raw_data!$H:$H,raw_data!$B:$B,BASE_YM_PY,raw_data!$G:$G,$A236))</f>
        <v>17289327</v>
      </c>
      <c r="P236" s="30" t="n">
        <f aca="false">IF($A236="","",(SUMIFS(raw_data!$I:$I,raw_data!$B:$B,BASE_YM_PY,raw_data!$G:$G,$A236)+SUMIFS(raw_data!$J:$J,raw_data!$B:$B,BASE_YM_PY,raw_data!$G:$G,$A236)))</f>
        <v>17869902</v>
      </c>
      <c r="Q236" s="31" t="n">
        <f aca="false">IF(N(O236)=0,"",P236/O236)</f>
        <v>1.03357996525834</v>
      </c>
      <c r="R236" s="32" t="n">
        <f aca="false">IF(N(O236)=0,"",L236/O236-1)</f>
        <v>0.279879083783886</v>
      </c>
      <c r="S236" s="33" t="n">
        <f aca="false">IF(OR(N236="",Q236=""),"",N236-Q236)</f>
        <v>-0.108467773818688</v>
      </c>
      <c r="T236" s="38" t="n">
        <f aca="false">IF(N(D236)&gt;0,RANK(D236,D$2:D$1001)+COUNTIF(D$2:D236,D236)-1,"")</f>
        <v>104</v>
      </c>
      <c r="U236" s="40" t="n">
        <f aca="false">IF(N(D236)&gt;0,IF(D236&gt;=LR_MIN_SHARE*SUM(D$2:D$1001),F236,-1),-1)</f>
        <v>0.948870135686146</v>
      </c>
      <c r="V236" s="38" t="n">
        <f aca="false">IF(U236&lt;0,"",RANK(U236,U$2:U$1001)+COUNTIF(U$2:U236,U236)-1)</f>
        <v>24</v>
      </c>
      <c r="W236" s="38" t="n">
        <f aca="false">IF(N(L236)&gt;0,RANK(L236,L$2:L$1001)+COUNTIF(L$2:L236,L236)-1,"")</f>
        <v>99</v>
      </c>
      <c r="X236" s="40" t="n">
        <f aca="false">IF(N(L236)&gt;0,IF(L236&gt;=LR_MIN_SHARE*SUM(L$2:L$1001),N236,-1),-1)</f>
        <v>0.925112191439648</v>
      </c>
      <c r="Y236" s="38" t="n">
        <f aca="false">IF(X236&lt;0,"",RANK(X236,X$2:X$1001)+COUNTIF(X$2:X236,X236)-1)</f>
        <v>57</v>
      </c>
      <c r="AA236" s="0" t="str">
        <f aca="false">IF($A236="","",IF(COUNTIF($B$2:$B236,$B236)=1,1,""))</f>
        <v/>
      </c>
      <c r="AB236" s="0" t="str">
        <f aca="false">IF(AA236=1,SUMIF($B$2:$B$1001,$B236,$D$2:$D$1001),"")</f>
        <v/>
      </c>
      <c r="AC236" s="0" t="str">
        <f aca="false">IF(AA236=1,RANK(AB236,$AB$2:$AB$1001)+COUNTIF($AB$2:$AB236,AB236)-1,"")</f>
        <v/>
      </c>
      <c r="AD236" s="38" t="n">
        <f aca="false">IF($A236="","",COUNTIF(raw_data!$G:$G,$A236))</f>
        <v>40</v>
      </c>
      <c r="AE236" s="38" t="n">
        <f aca="false">IF($A236="","",IF(COUNTIF($A$2:$A$1001,$A236)&gt;1,1,0))</f>
        <v>0</v>
      </c>
    </row>
    <row r="237" customFormat="false" ht="15" hidden="false" customHeight="false" outlineLevel="0" collapsed="false">
      <c r="A237" s="0" t="str">
        <f aca="false">IF(code_master!$A237="","",code_master!$A237)</f>
        <v>CV0236</v>
      </c>
      <c r="B237" s="0" t="str">
        <f aca="false">IF($A237="","",code_master!$C237&amp;"")</f>
        <v>실손의료</v>
      </c>
      <c r="C237" s="0" t="str">
        <f aca="false">IF($A237="","",code_master!$B237&amp;"")</f>
        <v>질병통원실손(갱신형)</v>
      </c>
      <c r="D237" s="30" t="n">
        <f aca="false">IF($A237="","",SUMIFS(raw_data!$H:$H,raw_data!$A:$A,"&gt;="&amp;UY_START,raw_data!$A:$A,"&lt;="&amp;BASE_YM,raw_data!$B:$B,"&lt;="&amp;BASE_YM,raw_data!$G:$G,$A237))</f>
        <v>22341460</v>
      </c>
      <c r="E237" s="30" t="n">
        <f aca="false">IF($A237="","",(SUMIFS(raw_data!$I:$I,raw_data!$A:$A,"&gt;="&amp;UY_START,raw_data!$A:$A,"&lt;="&amp;BASE_YM,raw_data!$B:$B,"&lt;="&amp;BASE_YM,raw_data!$G:$G,$A237)+SUMIFS(raw_data!$J:$J,raw_data!$A:$A,"&gt;="&amp;UY_START,raw_data!$A:$A,"&lt;="&amp;BASE_YM,raw_data!$B:$B,"&lt;="&amp;BASE_YM,raw_data!$G:$G,$A237)))</f>
        <v>15554477</v>
      </c>
      <c r="F237" s="31" t="n">
        <f aca="false">IF(N(D237)=0,"",E237/D237)</f>
        <v>0.696215779989311</v>
      </c>
      <c r="G237" s="30" t="n">
        <f aca="false">IF($A237="","",SUMIFS(raw_data!$H:$H,raw_data!$A:$A,"&gt;="&amp;UY_START_PY,raw_data!$A:$A,"&lt;="&amp;BASE_YM_PY,raw_data!$B:$B,"&lt;="&amp;BASE_YM_PY,raw_data!$G:$G,$A237))</f>
        <v>21183004</v>
      </c>
      <c r="H237" s="30" t="n">
        <f aca="false">IF($A237="","",(SUMIFS(raw_data!$I:$I,raw_data!$A:$A,"&gt;="&amp;UY_START_PY,raw_data!$A:$A,"&lt;="&amp;BASE_YM_PY,raw_data!$B:$B,"&lt;="&amp;BASE_YM_PY,raw_data!$G:$G,$A237)+SUMIFS(raw_data!$J:$J,raw_data!$A:$A,"&gt;="&amp;UY_START_PY,raw_data!$A:$A,"&lt;="&amp;BASE_YM_PY,raw_data!$B:$B,"&lt;="&amp;BASE_YM_PY,raw_data!$G:$G,$A237)))</f>
        <v>19240421</v>
      </c>
      <c r="I237" s="31" t="n">
        <f aca="false">IF(N(G237)=0,"",H237/G237)</f>
        <v>0.908295206855458</v>
      </c>
      <c r="J237" s="32" t="n">
        <f aca="false">IF(N(G237)=0,"",D237/G237-1)</f>
        <v>0.0546879942051657</v>
      </c>
      <c r="K237" s="33" t="n">
        <f aca="false">IF(OR(F237="",I237=""),"",F237-I237)</f>
        <v>-0.212079426866147</v>
      </c>
      <c r="L237" s="30" t="n">
        <f aca="false">IF($A237="","",SUMIFS(raw_data!$H:$H,raw_data!$B:$B,BASE_YM,raw_data!$G:$G,$A237))</f>
        <v>9434736</v>
      </c>
      <c r="M237" s="30" t="n">
        <f aca="false">IF($A237="","",(SUMIFS(raw_data!$I:$I,raw_data!$B:$B,BASE_YM,raw_data!$G:$G,$A237)+SUMIFS(raw_data!$J:$J,raw_data!$B:$B,BASE_YM,raw_data!$G:$G,$A237)))</f>
        <v>7477836</v>
      </c>
      <c r="N237" s="31" t="n">
        <f aca="false">IF(N(L237)=0,"",M237/L237)</f>
        <v>0.792585611298504</v>
      </c>
      <c r="O237" s="30" t="n">
        <f aca="false">IF($A237="","",SUMIFS(raw_data!$H:$H,raw_data!$B:$B,BASE_YM_PY,raw_data!$G:$G,$A237))</f>
        <v>8954956</v>
      </c>
      <c r="P237" s="30" t="n">
        <f aca="false">IF($A237="","",(SUMIFS(raw_data!$I:$I,raw_data!$B:$B,BASE_YM_PY,raw_data!$G:$G,$A237)+SUMIFS(raw_data!$J:$J,raw_data!$B:$B,BASE_YM_PY,raw_data!$G:$G,$A237)))</f>
        <v>11144114</v>
      </c>
      <c r="Q237" s="31" t="n">
        <f aca="false">IF(N(O237)=0,"",P237/O237)</f>
        <v>1.24446328937853</v>
      </c>
      <c r="R237" s="32" t="n">
        <f aca="false">IF(N(O237)=0,"",L237/O237-1)</f>
        <v>0.0535770360010703</v>
      </c>
      <c r="S237" s="33" t="n">
        <f aca="false">IF(OR(N237="",Q237=""),"",N237-Q237)</f>
        <v>-0.451877678080026</v>
      </c>
      <c r="T237" s="38" t="n">
        <f aca="false">IF(N(D237)&gt;0,RANK(D237,D$2:D$1001)+COUNTIF(D$2:D237,D237)-1,"")</f>
        <v>234</v>
      </c>
      <c r="U237" s="40" t="n">
        <f aca="false">IF(N(D237)&gt;0,IF(D237&gt;=LR_MIN_SHARE*SUM(D$2:D$1001),F237,-1),-1)</f>
        <v>0.696215779989311</v>
      </c>
      <c r="V237" s="38" t="n">
        <f aca="false">IF(U237&lt;0,"",RANK(U237,U$2:U$1001)+COUNTIF(U$2:U237,U237)-1)</f>
        <v>87</v>
      </c>
      <c r="W237" s="38" t="n">
        <f aca="false">IF(N(L237)&gt;0,RANK(L237,L$2:L$1001)+COUNTIF(L$2:L237,L237)-1,"")</f>
        <v>227</v>
      </c>
      <c r="X237" s="40" t="n">
        <f aca="false">IF(N(L237)&gt;0,IF(L237&gt;=LR_MIN_SHARE*SUM(L$2:L$1001),N237,-1),-1)</f>
        <v>0.792585611298504</v>
      </c>
      <c r="Y237" s="38" t="n">
        <f aca="false">IF(X237&lt;0,"",RANK(X237,X$2:X$1001)+COUNTIF(X$2:X237,X237)-1)</f>
        <v>111</v>
      </c>
      <c r="AA237" s="0" t="str">
        <f aca="false">IF($A237="","",IF(COUNTIF($B$2:$B237,$B237)=1,1,""))</f>
        <v/>
      </c>
      <c r="AB237" s="0" t="str">
        <f aca="false">IF(AA237=1,SUMIF($B$2:$B$1001,$B237,$D$2:$D$1001),"")</f>
        <v/>
      </c>
      <c r="AC237" s="0" t="str">
        <f aca="false">IF(AA237=1,RANK(AB237,$AB$2:$AB$1001)+COUNTIF($AB$2:$AB237,AB237)-1,"")</f>
        <v/>
      </c>
      <c r="AD237" s="38" t="n">
        <f aca="false">IF($A237="","",COUNTIF(raw_data!$G:$G,$A237))</f>
        <v>40</v>
      </c>
      <c r="AE237" s="38" t="n">
        <f aca="false">IF($A237="","",IF(COUNTIF($A$2:$A$1001,$A237)&gt;1,1,0))</f>
        <v>0</v>
      </c>
    </row>
    <row r="238" customFormat="false" ht="15" hidden="false" customHeight="false" outlineLevel="0" collapsed="false">
      <c r="A238" s="0" t="str">
        <f aca="false">IF(code_master!$A238="","",code_master!$A238)</f>
        <v>CV0237</v>
      </c>
      <c r="B238" s="0" t="str">
        <f aca="false">IF($A238="","",code_master!$C238&amp;"")</f>
        <v>뇌혈관</v>
      </c>
      <c r="C238" s="0" t="str">
        <f aca="false">IF($A238="","",code_master!$B238&amp;"")</f>
        <v>뇌졸중진단비(20년만기)</v>
      </c>
      <c r="D238" s="30" t="n">
        <f aca="false">IF($A238="","",SUMIFS(raw_data!$H:$H,raw_data!$A:$A,"&gt;="&amp;UY_START,raw_data!$A:$A,"&lt;="&amp;BASE_YM,raw_data!$B:$B,"&lt;="&amp;BASE_YM,raw_data!$G:$G,$A238))</f>
        <v>11817418</v>
      </c>
      <c r="E238" s="30" t="n">
        <f aca="false">IF($A238="","",(SUMIFS(raw_data!$I:$I,raw_data!$A:$A,"&gt;="&amp;UY_START,raw_data!$A:$A,"&lt;="&amp;BASE_YM,raw_data!$B:$B,"&lt;="&amp;BASE_YM,raw_data!$G:$G,$A238)+SUMIFS(raw_data!$J:$J,raw_data!$A:$A,"&gt;="&amp;UY_START,raw_data!$A:$A,"&lt;="&amp;BASE_YM,raw_data!$B:$B,"&lt;="&amp;BASE_YM,raw_data!$G:$G,$A238)))</f>
        <v>7350121</v>
      </c>
      <c r="F238" s="31" t="n">
        <f aca="false">IF(N(D238)=0,"",E238/D238)</f>
        <v>0.621973514011267</v>
      </c>
      <c r="G238" s="30" t="n">
        <f aca="false">IF($A238="","",SUMIFS(raw_data!$H:$H,raw_data!$A:$A,"&gt;="&amp;UY_START_PY,raw_data!$A:$A,"&lt;="&amp;BASE_YM_PY,raw_data!$B:$B,"&lt;="&amp;BASE_YM_PY,raw_data!$G:$G,$A238))</f>
        <v>10403581</v>
      </c>
      <c r="H238" s="30" t="n">
        <f aca="false">IF($A238="","",(SUMIFS(raw_data!$I:$I,raw_data!$A:$A,"&gt;="&amp;UY_START_PY,raw_data!$A:$A,"&lt;="&amp;BASE_YM_PY,raw_data!$B:$B,"&lt;="&amp;BASE_YM_PY,raw_data!$G:$G,$A238)+SUMIFS(raw_data!$J:$J,raw_data!$A:$A,"&gt;="&amp;UY_START_PY,raw_data!$A:$A,"&lt;="&amp;BASE_YM_PY,raw_data!$B:$B,"&lt;="&amp;BASE_YM_PY,raw_data!$G:$G,$A238)))</f>
        <v>6659041</v>
      </c>
      <c r="I238" s="31" t="n">
        <f aca="false">IF(N(G238)=0,"",H238/G238)</f>
        <v>0.640072009820465</v>
      </c>
      <c r="J238" s="32" t="n">
        <f aca="false">IF(N(G238)=0,"",D238/G238-1)</f>
        <v>0.135899071675416</v>
      </c>
      <c r="K238" s="33" t="n">
        <f aca="false">IF(OR(F238="",I238=""),"",F238-I238)</f>
        <v>-0.0180984958091976</v>
      </c>
      <c r="L238" s="30" t="n">
        <f aca="false">IF($A238="","",SUMIFS(raw_data!$H:$H,raw_data!$B:$B,BASE_YM,raw_data!$G:$G,$A238))</f>
        <v>4388673</v>
      </c>
      <c r="M238" s="30" t="n">
        <f aca="false">IF($A238="","",(SUMIFS(raw_data!$I:$I,raw_data!$B:$B,BASE_YM,raw_data!$G:$G,$A238)+SUMIFS(raw_data!$J:$J,raw_data!$B:$B,BASE_YM,raw_data!$G:$G,$A238)))</f>
        <v>2946538</v>
      </c>
      <c r="N238" s="31" t="n">
        <f aca="false">IF(N(L238)=0,"",M238/L238)</f>
        <v>0.67139611449748</v>
      </c>
      <c r="O238" s="30" t="n">
        <f aca="false">IF($A238="","",SUMIFS(raw_data!$H:$H,raw_data!$B:$B,BASE_YM_PY,raw_data!$G:$G,$A238))</f>
        <v>4108318</v>
      </c>
      <c r="P238" s="30" t="n">
        <f aca="false">IF($A238="","",(SUMIFS(raw_data!$I:$I,raw_data!$B:$B,BASE_YM_PY,raw_data!$G:$G,$A238)+SUMIFS(raw_data!$J:$J,raw_data!$B:$B,BASE_YM_PY,raw_data!$G:$G,$A238)))</f>
        <v>2916157</v>
      </c>
      <c r="Q238" s="31" t="n">
        <f aca="false">IF(N(O238)=0,"",P238/O238)</f>
        <v>0.709817740496232</v>
      </c>
      <c r="R238" s="32" t="n">
        <f aca="false">IF(N(O238)=0,"",L238/O238-1)</f>
        <v>0.0682408226432325</v>
      </c>
      <c r="S238" s="33" t="n">
        <f aca="false">IF(OR(N238="",Q238=""),"",N238-Q238)</f>
        <v>-0.038421625998752</v>
      </c>
      <c r="T238" s="38" t="n">
        <f aca="false">IF(N(D238)&gt;0,RANK(D238,D$2:D$1001)+COUNTIF(D$2:D238,D238)-1,"")</f>
        <v>351</v>
      </c>
      <c r="U238" s="40" t="n">
        <f aca="false">IF(N(D238)&gt;0,IF(D238&gt;=LR_MIN_SHARE*SUM(D$2:D$1001),F238,-1),-1)</f>
        <v>0.621973514011267</v>
      </c>
      <c r="V238" s="38" t="n">
        <f aca="false">IF(U238&lt;0,"",RANK(U238,U$2:U$1001)+COUNTIF(U$2:U238,U238)-1)</f>
        <v>129</v>
      </c>
      <c r="W238" s="38" t="n">
        <f aca="false">IF(N(L238)&gt;0,RANK(L238,L$2:L$1001)+COUNTIF(L$2:L238,L238)-1,"")</f>
        <v>366</v>
      </c>
      <c r="X238" s="40" t="n">
        <f aca="false">IF(N(L238)&gt;0,IF(L238&gt;=LR_MIN_SHARE*SUM(L$2:L$1001),N238,-1),-1)</f>
        <v>0.67139611449748</v>
      </c>
      <c r="Y238" s="38" t="n">
        <f aca="false">IF(X238&lt;0,"",RANK(X238,X$2:X$1001)+COUNTIF(X$2:X238,X238)-1)</f>
        <v>173</v>
      </c>
      <c r="AA238" s="0" t="str">
        <f aca="false">IF($A238="","",IF(COUNTIF($B$2:$B238,$B238)=1,1,""))</f>
        <v/>
      </c>
      <c r="AB238" s="0" t="str">
        <f aca="false">IF(AA238=1,SUMIF($B$2:$B$1001,$B238,$D$2:$D$1001),"")</f>
        <v/>
      </c>
      <c r="AC238" s="0" t="str">
        <f aca="false">IF(AA238=1,RANK(AB238,$AB$2:$AB$1001)+COUNTIF($AB$2:$AB238,AB238)-1,"")</f>
        <v/>
      </c>
      <c r="AD238" s="38" t="n">
        <f aca="false">IF($A238="","",COUNTIF(raw_data!$G:$G,$A238))</f>
        <v>40</v>
      </c>
      <c r="AE238" s="38" t="n">
        <f aca="false">IF($A238="","",IF(COUNTIF($A$2:$A$1001,$A238)&gt;1,1,0))</f>
        <v>0</v>
      </c>
    </row>
    <row r="239" customFormat="false" ht="15" hidden="false" customHeight="false" outlineLevel="0" collapsed="false">
      <c r="A239" s="0" t="str">
        <f aca="false">IF(code_master!$A239="","",code_master!$A239)</f>
        <v>CV0238</v>
      </c>
      <c r="B239" s="0" t="str">
        <f aca="false">IF($A239="","",code_master!$C239&amp;"")</f>
        <v>상해</v>
      </c>
      <c r="C239" s="0" t="str">
        <f aca="false">IF($A239="","",code_master!$B239&amp;"")</f>
        <v>화상진단비(비갱신형)</v>
      </c>
      <c r="D239" s="30" t="n">
        <f aca="false">IF($A239="","",SUMIFS(raw_data!$H:$H,raw_data!$A:$A,"&gt;="&amp;UY_START,raw_data!$A:$A,"&lt;="&amp;BASE_YM,raw_data!$B:$B,"&lt;="&amp;BASE_YM,raw_data!$G:$G,$A239))</f>
        <v>9170669</v>
      </c>
      <c r="E239" s="30" t="n">
        <f aca="false">IF($A239="","",(SUMIFS(raw_data!$I:$I,raw_data!$A:$A,"&gt;="&amp;UY_START,raw_data!$A:$A,"&lt;="&amp;BASE_YM,raw_data!$B:$B,"&lt;="&amp;BASE_YM,raw_data!$G:$G,$A239)+SUMIFS(raw_data!$J:$J,raw_data!$A:$A,"&gt;="&amp;UY_START,raw_data!$A:$A,"&lt;="&amp;BASE_YM,raw_data!$B:$B,"&lt;="&amp;BASE_YM,raw_data!$G:$G,$A239)))</f>
        <v>5304038</v>
      </c>
      <c r="F239" s="31" t="n">
        <f aca="false">IF(N(D239)=0,"",E239/D239)</f>
        <v>0.578369800502014</v>
      </c>
      <c r="G239" s="30" t="n">
        <f aca="false">IF($A239="","",SUMIFS(raw_data!$H:$H,raw_data!$A:$A,"&gt;="&amp;UY_START_PY,raw_data!$A:$A,"&lt;="&amp;BASE_YM_PY,raw_data!$B:$B,"&lt;="&amp;BASE_YM_PY,raw_data!$G:$G,$A239))</f>
        <v>11108686</v>
      </c>
      <c r="H239" s="30" t="n">
        <f aca="false">IF($A239="","",(SUMIFS(raw_data!$I:$I,raw_data!$A:$A,"&gt;="&amp;UY_START_PY,raw_data!$A:$A,"&lt;="&amp;BASE_YM_PY,raw_data!$B:$B,"&lt;="&amp;BASE_YM_PY,raw_data!$G:$G,$A239)+SUMIFS(raw_data!$J:$J,raw_data!$A:$A,"&gt;="&amp;UY_START_PY,raw_data!$A:$A,"&lt;="&amp;BASE_YM_PY,raw_data!$B:$B,"&lt;="&amp;BASE_YM_PY,raw_data!$G:$G,$A239)))</f>
        <v>6424748</v>
      </c>
      <c r="I239" s="31" t="n">
        <f aca="false">IF(N(G239)=0,"",H239/G239)</f>
        <v>0.578353551446139</v>
      </c>
      <c r="J239" s="32" t="n">
        <f aca="false">IF(N(G239)=0,"",D239/G239-1)</f>
        <v>-0.174459607553945</v>
      </c>
      <c r="K239" s="33" t="n">
        <f aca="false">IF(OR(F239="",I239=""),"",F239-I239)</f>
        <v>1.62490558749395E-005</v>
      </c>
      <c r="L239" s="30" t="n">
        <f aca="false">IF($A239="","",SUMIFS(raw_data!$H:$H,raw_data!$B:$B,BASE_YM,raw_data!$G:$G,$A239))</f>
        <v>3425764</v>
      </c>
      <c r="M239" s="30" t="n">
        <f aca="false">IF($A239="","",(SUMIFS(raw_data!$I:$I,raw_data!$B:$B,BASE_YM,raw_data!$G:$G,$A239)+SUMIFS(raw_data!$J:$J,raw_data!$B:$B,BASE_YM,raw_data!$G:$G,$A239)))</f>
        <v>2342587</v>
      </c>
      <c r="N239" s="31" t="n">
        <f aca="false">IF(N(L239)=0,"",M239/L239)</f>
        <v>0.683814471749951</v>
      </c>
      <c r="O239" s="30" t="n">
        <f aca="false">IF($A239="","",SUMIFS(raw_data!$H:$H,raw_data!$B:$B,BASE_YM_PY,raw_data!$G:$G,$A239))</f>
        <v>4389970</v>
      </c>
      <c r="P239" s="30" t="n">
        <f aca="false">IF($A239="","",(SUMIFS(raw_data!$I:$I,raw_data!$B:$B,BASE_YM_PY,raw_data!$G:$G,$A239)+SUMIFS(raw_data!$J:$J,raw_data!$B:$B,BASE_YM_PY,raw_data!$G:$G,$A239)))</f>
        <v>2823290</v>
      </c>
      <c r="Q239" s="31" t="n">
        <f aca="false">IF(N(O239)=0,"",P239/O239)</f>
        <v>0.643122845942</v>
      </c>
      <c r="R239" s="32" t="n">
        <f aca="false">IF(N(O239)=0,"",L239/O239-1)</f>
        <v>-0.21963840299592</v>
      </c>
      <c r="S239" s="33" t="n">
        <f aca="false">IF(OR(N239="",Q239=""),"",N239-Q239)</f>
        <v>0.0406916258079516</v>
      </c>
      <c r="T239" s="38" t="n">
        <f aca="false">IF(N(D239)&gt;0,RANK(D239,D$2:D$1001)+COUNTIF(D$2:D239,D239)-1,"")</f>
        <v>394</v>
      </c>
      <c r="U239" s="38" t="n">
        <f aca="false">IF(N(D239)&gt;0,IF(D239&gt;=LR_MIN_SHARE*SUM(D$2:D$1001),F239,-1),-1)</f>
        <v>-1</v>
      </c>
      <c r="V239" s="0" t="str">
        <f aca="false">IF(U239&lt;0,"",RANK(U239,U$2:U$1001)+COUNTIF(U$2:U239,U239)-1)</f>
        <v/>
      </c>
      <c r="W239" s="38" t="n">
        <f aca="false">IF(N(L239)&gt;0,RANK(L239,L$2:L$1001)+COUNTIF(L$2:L239,L239)-1,"")</f>
        <v>401</v>
      </c>
      <c r="X239" s="38" t="n">
        <f aca="false">IF(N(L239)&gt;0,IF(L239&gt;=LR_MIN_SHARE*SUM(L$2:L$1001),N239,-1),-1)</f>
        <v>-1</v>
      </c>
      <c r="Y239" s="0" t="str">
        <f aca="false">IF(X239&lt;0,"",RANK(X239,X$2:X$1001)+COUNTIF(X$2:X239,X239)-1)</f>
        <v/>
      </c>
      <c r="AA239" s="0" t="str">
        <f aca="false">IF($A239="","",IF(COUNTIF($B$2:$B239,$B239)=1,1,""))</f>
        <v/>
      </c>
      <c r="AB239" s="0" t="str">
        <f aca="false">IF(AA239=1,SUMIF($B$2:$B$1001,$B239,$D$2:$D$1001),"")</f>
        <v/>
      </c>
      <c r="AC239" s="0" t="str">
        <f aca="false">IF(AA239=1,RANK(AB239,$AB$2:$AB$1001)+COUNTIF($AB$2:$AB239,AB239)-1,"")</f>
        <v/>
      </c>
      <c r="AD239" s="38" t="n">
        <f aca="false">IF($A239="","",COUNTIF(raw_data!$G:$G,$A239))</f>
        <v>40</v>
      </c>
      <c r="AE239" s="38" t="n">
        <f aca="false">IF($A239="","",IF(COUNTIF($A$2:$A$1001,$A239)&gt;1,1,0))</f>
        <v>0</v>
      </c>
    </row>
    <row r="240" customFormat="false" ht="15" hidden="false" customHeight="false" outlineLevel="0" collapsed="false">
      <c r="A240" s="0" t="str">
        <f aca="false">IF(code_master!$A240="","",code_master!$A240)</f>
        <v>CV0239</v>
      </c>
      <c r="B240" s="0" t="str">
        <f aca="false">IF($A240="","",code_master!$C240&amp;"")</f>
        <v>사망</v>
      </c>
      <c r="C240" s="0" t="str">
        <f aca="false">IF($A240="","",code_master!$B240&amp;"")</f>
        <v>재해사망(간편)</v>
      </c>
      <c r="D240" s="30" t="n">
        <f aca="false">IF($A240="","",SUMIFS(raw_data!$H:$H,raw_data!$A:$A,"&gt;="&amp;UY_START,raw_data!$A:$A,"&lt;="&amp;BASE_YM,raw_data!$B:$B,"&lt;="&amp;BASE_YM,raw_data!$G:$G,$A240))</f>
        <v>1328884</v>
      </c>
      <c r="E240" s="30" t="n">
        <f aca="false">IF($A240="","",(SUMIFS(raw_data!$I:$I,raw_data!$A:$A,"&gt;="&amp;UY_START,raw_data!$A:$A,"&lt;="&amp;BASE_YM,raw_data!$B:$B,"&lt;="&amp;BASE_YM,raw_data!$G:$G,$A240)+SUMIFS(raw_data!$J:$J,raw_data!$A:$A,"&gt;="&amp;UY_START,raw_data!$A:$A,"&lt;="&amp;BASE_YM,raw_data!$B:$B,"&lt;="&amp;BASE_YM,raw_data!$G:$G,$A240)))</f>
        <v>650595</v>
      </c>
      <c r="F240" s="31" t="n">
        <f aca="false">IF(N(D240)=0,"",E240/D240)</f>
        <v>0.48957997838788</v>
      </c>
      <c r="G240" s="30" t="n">
        <f aca="false">IF($A240="","",SUMIFS(raw_data!$H:$H,raw_data!$A:$A,"&gt;="&amp;UY_START_PY,raw_data!$A:$A,"&lt;="&amp;BASE_YM_PY,raw_data!$B:$B,"&lt;="&amp;BASE_YM_PY,raw_data!$G:$G,$A240))</f>
        <v>1332637</v>
      </c>
      <c r="H240" s="30" t="n">
        <f aca="false">IF($A240="","",(SUMIFS(raw_data!$I:$I,raw_data!$A:$A,"&gt;="&amp;UY_START_PY,raw_data!$A:$A,"&lt;="&amp;BASE_YM_PY,raw_data!$B:$B,"&lt;="&amp;BASE_YM_PY,raw_data!$G:$G,$A240)+SUMIFS(raw_data!$J:$J,raw_data!$A:$A,"&gt;="&amp;UY_START_PY,raw_data!$A:$A,"&lt;="&amp;BASE_YM_PY,raw_data!$B:$B,"&lt;="&amp;BASE_YM_PY,raw_data!$G:$G,$A240)))</f>
        <v>616871</v>
      </c>
      <c r="I240" s="31" t="n">
        <f aca="false">IF(N(G240)=0,"",H240/G240)</f>
        <v>0.462894996912137</v>
      </c>
      <c r="J240" s="32" t="n">
        <f aca="false">IF(N(G240)=0,"",D240/G240-1)</f>
        <v>-0.00281622077129784</v>
      </c>
      <c r="K240" s="33" t="n">
        <f aca="false">IF(OR(F240="",I240=""),"",F240-I240)</f>
        <v>0.026684981475743</v>
      </c>
      <c r="L240" s="30" t="n">
        <f aca="false">IF($A240="","",SUMIFS(raw_data!$H:$H,raw_data!$B:$B,BASE_YM,raw_data!$G:$G,$A240))</f>
        <v>499501</v>
      </c>
      <c r="M240" s="30" t="n">
        <f aca="false">IF($A240="","",(SUMIFS(raw_data!$I:$I,raw_data!$B:$B,BASE_YM,raw_data!$G:$G,$A240)+SUMIFS(raw_data!$J:$J,raw_data!$B:$B,BASE_YM,raw_data!$G:$G,$A240)))</f>
        <v>312389</v>
      </c>
      <c r="N240" s="31" t="n">
        <f aca="false">IF(N(L240)=0,"",M240/L240)</f>
        <v>0.625402151347044</v>
      </c>
      <c r="O240" s="30" t="n">
        <f aca="false">IF($A240="","",SUMIFS(raw_data!$H:$H,raw_data!$B:$B,BASE_YM_PY,raw_data!$G:$G,$A240))</f>
        <v>533573</v>
      </c>
      <c r="P240" s="30" t="n">
        <f aca="false">IF($A240="","",(SUMIFS(raw_data!$I:$I,raw_data!$B:$B,BASE_YM_PY,raw_data!$G:$G,$A240)+SUMIFS(raw_data!$J:$J,raw_data!$B:$B,BASE_YM_PY,raw_data!$G:$G,$A240)))</f>
        <v>281144</v>
      </c>
      <c r="Q240" s="31" t="n">
        <f aca="false">IF(N(O240)=0,"",P240/O240)</f>
        <v>0.52690822061836</v>
      </c>
      <c r="R240" s="32" t="n">
        <f aca="false">IF(N(O240)=0,"",L240/O240-1)</f>
        <v>-0.0638563045731324</v>
      </c>
      <c r="S240" s="33" t="n">
        <f aca="false">IF(OR(N240="",Q240=""),"",N240-Q240)</f>
        <v>0.0984939307286847</v>
      </c>
      <c r="T240" s="38" t="n">
        <f aca="false">IF(N(D240)&gt;0,RANK(D240,D$2:D$1001)+COUNTIF(D$2:D240,D240)-1,"")</f>
        <v>535</v>
      </c>
      <c r="U240" s="38" t="n">
        <f aca="false">IF(N(D240)&gt;0,IF(D240&gt;=LR_MIN_SHARE*SUM(D$2:D$1001),F240,-1),-1)</f>
        <v>-1</v>
      </c>
      <c r="V240" s="0" t="str">
        <f aca="false">IF(U240&lt;0,"",RANK(U240,U$2:U$1001)+COUNTIF(U$2:U240,U240)-1)</f>
        <v/>
      </c>
      <c r="W240" s="38" t="n">
        <f aca="false">IF(N(L240)&gt;0,RANK(L240,L$2:L$1001)+COUNTIF(L$2:L240,L240)-1,"")</f>
        <v>537</v>
      </c>
      <c r="X240" s="38" t="n">
        <f aca="false">IF(N(L240)&gt;0,IF(L240&gt;=LR_MIN_SHARE*SUM(L$2:L$1001),N240,-1),-1)</f>
        <v>-1</v>
      </c>
      <c r="Y240" s="0" t="str">
        <f aca="false">IF(X240&lt;0,"",RANK(X240,X$2:X$1001)+COUNTIF(X$2:X240,X240)-1)</f>
        <v/>
      </c>
      <c r="AA240" s="0" t="str">
        <f aca="false">IF($A240="","",IF(COUNTIF($B$2:$B240,$B240)=1,1,""))</f>
        <v/>
      </c>
      <c r="AB240" s="0" t="str">
        <f aca="false">IF(AA240=1,SUMIF($B$2:$B$1001,$B240,$D$2:$D$1001),"")</f>
        <v/>
      </c>
      <c r="AC240" s="0" t="str">
        <f aca="false">IF(AA240=1,RANK(AB240,$AB$2:$AB$1001)+COUNTIF($AB$2:$AB240,AB240)-1,"")</f>
        <v/>
      </c>
      <c r="AD240" s="38" t="n">
        <f aca="false">IF($A240="","",COUNTIF(raw_data!$G:$G,$A240))</f>
        <v>40</v>
      </c>
      <c r="AE240" s="38" t="n">
        <f aca="false">IF($A240="","",IF(COUNTIF($A$2:$A$1001,$A240)&gt;1,1,0))</f>
        <v>0</v>
      </c>
    </row>
    <row r="241" customFormat="false" ht="15" hidden="false" customHeight="false" outlineLevel="0" collapsed="false">
      <c r="A241" s="0" t="str">
        <f aca="false">IF(code_master!$A241="","",code_master!$A241)</f>
        <v>CV0240</v>
      </c>
      <c r="B241" s="0" t="str">
        <f aca="false">IF($A241="","",code_master!$C241&amp;"")</f>
        <v>사망</v>
      </c>
      <c r="C241" s="0" t="str">
        <f aca="false">IF($A241="","",code_master!$B241&amp;"")</f>
        <v>재해사망(20년만기)</v>
      </c>
      <c r="D241" s="30" t="n">
        <f aca="false">IF($A241="","",SUMIFS(raw_data!$H:$H,raw_data!$A:$A,"&gt;="&amp;UY_START,raw_data!$A:$A,"&lt;="&amp;BASE_YM,raw_data!$B:$B,"&lt;="&amp;BASE_YM,raw_data!$G:$G,$A241))</f>
        <v>28533049</v>
      </c>
      <c r="E241" s="30" t="n">
        <f aca="false">IF($A241="","",(SUMIFS(raw_data!$I:$I,raw_data!$A:$A,"&gt;="&amp;UY_START,raw_data!$A:$A,"&lt;="&amp;BASE_YM,raw_data!$B:$B,"&lt;="&amp;BASE_YM,raw_data!$G:$G,$A241)+SUMIFS(raw_data!$J:$J,raw_data!$A:$A,"&gt;="&amp;UY_START,raw_data!$A:$A,"&lt;="&amp;BASE_YM,raw_data!$B:$B,"&lt;="&amp;BASE_YM,raw_data!$G:$G,$A241)))</f>
        <v>7409869</v>
      </c>
      <c r="F241" s="31" t="n">
        <f aca="false">IF(N(D241)=0,"",E241/D241)</f>
        <v>0.259694258401897</v>
      </c>
      <c r="G241" s="30" t="n">
        <f aca="false">IF($A241="","",SUMIFS(raw_data!$H:$H,raw_data!$A:$A,"&gt;="&amp;UY_START_PY,raw_data!$A:$A,"&lt;="&amp;BASE_YM_PY,raw_data!$B:$B,"&lt;="&amp;BASE_YM_PY,raw_data!$G:$G,$A241))</f>
        <v>24900224</v>
      </c>
      <c r="H241" s="30" t="n">
        <f aca="false">IF($A241="","",(SUMIFS(raw_data!$I:$I,raw_data!$A:$A,"&gt;="&amp;UY_START_PY,raw_data!$A:$A,"&lt;="&amp;BASE_YM_PY,raw_data!$B:$B,"&lt;="&amp;BASE_YM_PY,raw_data!$G:$G,$A241)+SUMIFS(raw_data!$J:$J,raw_data!$A:$A,"&gt;="&amp;UY_START_PY,raw_data!$A:$A,"&lt;="&amp;BASE_YM_PY,raw_data!$B:$B,"&lt;="&amp;BASE_YM_PY,raw_data!$G:$G,$A241)))</f>
        <v>8552531</v>
      </c>
      <c r="I241" s="31" t="n">
        <f aca="false">IF(N(G241)=0,"",H241/G241)</f>
        <v>0.343472050693199</v>
      </c>
      <c r="J241" s="32" t="n">
        <f aca="false">IF(N(G241)=0,"",D241/G241-1)</f>
        <v>0.145895273873842</v>
      </c>
      <c r="K241" s="33" t="n">
        <f aca="false">IF(OR(F241="",I241=""),"",F241-I241)</f>
        <v>-0.0837777922913012</v>
      </c>
      <c r="L241" s="30" t="n">
        <f aca="false">IF($A241="","",SUMIFS(raw_data!$H:$H,raw_data!$B:$B,BASE_YM,raw_data!$G:$G,$A241))</f>
        <v>11225522</v>
      </c>
      <c r="M241" s="30" t="n">
        <f aca="false">IF($A241="","",(SUMIFS(raw_data!$I:$I,raw_data!$B:$B,BASE_YM,raw_data!$G:$G,$A241)+SUMIFS(raw_data!$J:$J,raw_data!$B:$B,BASE_YM,raw_data!$G:$G,$A241)))</f>
        <v>3160120</v>
      </c>
      <c r="N241" s="31" t="n">
        <f aca="false">IF(N(L241)=0,"",M241/L241)</f>
        <v>0.281512075785874</v>
      </c>
      <c r="O241" s="30" t="n">
        <f aca="false">IF($A241="","",SUMIFS(raw_data!$H:$H,raw_data!$B:$B,BASE_YM_PY,raw_data!$G:$G,$A241))</f>
        <v>9742558</v>
      </c>
      <c r="P241" s="30" t="n">
        <f aca="false">IF($A241="","",(SUMIFS(raw_data!$I:$I,raw_data!$B:$B,BASE_YM_PY,raw_data!$G:$G,$A241)+SUMIFS(raw_data!$J:$J,raw_data!$B:$B,BASE_YM_PY,raw_data!$G:$G,$A241)))</f>
        <v>3919785</v>
      </c>
      <c r="Q241" s="31" t="n">
        <f aca="false">IF(N(O241)=0,"",P241/O241)</f>
        <v>0.402336326866106</v>
      </c>
      <c r="R241" s="32" t="n">
        <f aca="false">IF(N(O241)=0,"",L241/O241-1)</f>
        <v>0.152215054814146</v>
      </c>
      <c r="S241" s="33" t="n">
        <f aca="false">IF(OR(N241="",Q241=""),"",N241-Q241)</f>
        <v>-0.120824251080232</v>
      </c>
      <c r="T241" s="38" t="n">
        <f aca="false">IF(N(D241)&gt;0,RANK(D241,D$2:D$1001)+COUNTIF(D$2:D241,D241)-1,"")</f>
        <v>199</v>
      </c>
      <c r="U241" s="40" t="n">
        <f aca="false">IF(N(D241)&gt;0,IF(D241&gt;=LR_MIN_SHARE*SUM(D$2:D$1001),F241,-1),-1)</f>
        <v>0.259694258401897</v>
      </c>
      <c r="V241" s="38" t="n">
        <f aca="false">IF(U241&lt;0,"",RANK(U241,U$2:U$1001)+COUNTIF(U$2:U241,U241)-1)</f>
        <v>372</v>
      </c>
      <c r="W241" s="38" t="n">
        <f aca="false">IF(N(L241)&gt;0,RANK(L241,L$2:L$1001)+COUNTIF(L$2:L241,L241)-1,"")</f>
        <v>203</v>
      </c>
      <c r="X241" s="40" t="n">
        <f aca="false">IF(N(L241)&gt;0,IF(L241&gt;=LR_MIN_SHARE*SUM(L$2:L$1001),N241,-1),-1)</f>
        <v>0.281512075785874</v>
      </c>
      <c r="Y241" s="38" t="n">
        <f aca="false">IF(X241&lt;0,"",RANK(X241,X$2:X$1001)+COUNTIF(X$2:X241,X241)-1)</f>
        <v>372</v>
      </c>
      <c r="AA241" s="0" t="str">
        <f aca="false">IF($A241="","",IF(COUNTIF($B$2:$B241,$B241)=1,1,""))</f>
        <v/>
      </c>
      <c r="AB241" s="0" t="str">
        <f aca="false">IF(AA241=1,SUMIF($B$2:$B$1001,$B241,$D$2:$D$1001),"")</f>
        <v/>
      </c>
      <c r="AC241" s="0" t="str">
        <f aca="false">IF(AA241=1,RANK(AB241,$AB$2:$AB$1001)+COUNTIF($AB$2:$AB241,AB241)-1,"")</f>
        <v/>
      </c>
      <c r="AD241" s="38" t="n">
        <f aca="false">IF($A241="","",COUNTIF(raw_data!$G:$G,$A241))</f>
        <v>40</v>
      </c>
      <c r="AE241" s="38" t="n">
        <f aca="false">IF($A241="","",IF(COUNTIF($A$2:$A$1001,$A241)&gt;1,1,0))</f>
        <v>0</v>
      </c>
    </row>
    <row r="242" customFormat="false" ht="15" hidden="false" customHeight="false" outlineLevel="0" collapsed="false">
      <c r="A242" s="0" t="str">
        <f aca="false">IF(code_master!$A242="","",code_master!$A242)</f>
        <v>CV0241</v>
      </c>
      <c r="B242" s="0" t="str">
        <f aca="false">IF($A242="","",code_master!$C242&amp;"")</f>
        <v>실손의료</v>
      </c>
      <c r="C242" s="0" t="str">
        <f aca="false">IF($A242="","",code_master!$B242&amp;"")</f>
        <v>질병입원실손(비갱신형)</v>
      </c>
      <c r="D242" s="30" t="n">
        <f aca="false">IF($A242="","",SUMIFS(raw_data!$H:$H,raw_data!$A:$A,"&gt;="&amp;UY_START,raw_data!$A:$A,"&lt;="&amp;BASE_YM,raw_data!$B:$B,"&lt;="&amp;BASE_YM,raw_data!$G:$G,$A242))</f>
        <v>48701725</v>
      </c>
      <c r="E242" s="30" t="n">
        <f aca="false">IF($A242="","",(SUMIFS(raw_data!$I:$I,raw_data!$A:$A,"&gt;="&amp;UY_START,raw_data!$A:$A,"&lt;="&amp;BASE_YM,raw_data!$B:$B,"&lt;="&amp;BASE_YM,raw_data!$G:$G,$A242)+SUMIFS(raw_data!$J:$J,raw_data!$A:$A,"&gt;="&amp;UY_START,raw_data!$A:$A,"&lt;="&amp;BASE_YM,raw_data!$B:$B,"&lt;="&amp;BASE_YM,raw_data!$G:$G,$A242)))</f>
        <v>40902764</v>
      </c>
      <c r="F242" s="31" t="n">
        <f aca="false">IF(N(D242)=0,"",E242/D242)</f>
        <v>0.839862735868185</v>
      </c>
      <c r="G242" s="30" t="n">
        <f aca="false">IF($A242="","",SUMIFS(raw_data!$H:$H,raw_data!$A:$A,"&gt;="&amp;UY_START_PY,raw_data!$A:$A,"&lt;="&amp;BASE_YM_PY,raw_data!$B:$B,"&lt;="&amp;BASE_YM_PY,raw_data!$G:$G,$A242))</f>
        <v>46616766</v>
      </c>
      <c r="H242" s="30" t="n">
        <f aca="false">IF($A242="","",(SUMIFS(raw_data!$I:$I,raw_data!$A:$A,"&gt;="&amp;UY_START_PY,raw_data!$A:$A,"&lt;="&amp;BASE_YM_PY,raw_data!$B:$B,"&lt;="&amp;BASE_YM_PY,raw_data!$G:$G,$A242)+SUMIFS(raw_data!$J:$J,raw_data!$A:$A,"&gt;="&amp;UY_START_PY,raw_data!$A:$A,"&lt;="&amp;BASE_YM_PY,raw_data!$B:$B,"&lt;="&amp;BASE_YM_PY,raw_data!$G:$G,$A242)))</f>
        <v>33273831</v>
      </c>
      <c r="I242" s="31" t="n">
        <f aca="false">IF(N(G242)=0,"",H242/G242)</f>
        <v>0.713773902719893</v>
      </c>
      <c r="J242" s="32" t="n">
        <f aca="false">IF(N(G242)=0,"",D242/G242-1)</f>
        <v>0.0447255178533834</v>
      </c>
      <c r="K242" s="33" t="n">
        <f aca="false">IF(OR(F242="",I242=""),"",F242-I242)</f>
        <v>0.126088833148293</v>
      </c>
      <c r="L242" s="30" t="n">
        <f aca="false">IF($A242="","",SUMIFS(raw_data!$H:$H,raw_data!$B:$B,BASE_YM,raw_data!$G:$G,$A242))</f>
        <v>19924463</v>
      </c>
      <c r="M242" s="30" t="n">
        <f aca="false">IF($A242="","",(SUMIFS(raw_data!$I:$I,raw_data!$B:$B,BASE_YM,raw_data!$G:$G,$A242)+SUMIFS(raw_data!$J:$J,raw_data!$B:$B,BASE_YM,raw_data!$G:$G,$A242)))</f>
        <v>18942486</v>
      </c>
      <c r="N242" s="31" t="n">
        <f aca="false">IF(N(L242)=0,"",M242/L242)</f>
        <v>0.950715007977881</v>
      </c>
      <c r="O242" s="30" t="n">
        <f aca="false">IF($A242="","",SUMIFS(raw_data!$H:$H,raw_data!$B:$B,BASE_YM_PY,raw_data!$G:$G,$A242))</f>
        <v>18978195</v>
      </c>
      <c r="P242" s="30" t="n">
        <f aca="false">IF($A242="","",(SUMIFS(raw_data!$I:$I,raw_data!$B:$B,BASE_YM_PY,raw_data!$G:$G,$A242)+SUMIFS(raw_data!$J:$J,raw_data!$B:$B,BASE_YM_PY,raw_data!$G:$G,$A242)))</f>
        <v>15320481</v>
      </c>
      <c r="Q242" s="31" t="n">
        <f aca="false">IF(N(O242)=0,"",P242/O242)</f>
        <v>0.807267550997342</v>
      </c>
      <c r="R242" s="32" t="n">
        <f aca="false">IF(N(O242)=0,"",L242/O242-1)</f>
        <v>0.0498608007768915</v>
      </c>
      <c r="S242" s="33" t="n">
        <f aca="false">IF(OR(N242="",Q242=""),"",N242-Q242)</f>
        <v>0.143447456980539</v>
      </c>
      <c r="T242" s="38" t="n">
        <f aca="false">IF(N(D242)&gt;0,RANK(D242,D$2:D$1001)+COUNTIF(D$2:D242,D242)-1,"")</f>
        <v>112</v>
      </c>
      <c r="U242" s="40" t="n">
        <f aca="false">IF(N(D242)&gt;0,IF(D242&gt;=LR_MIN_SHARE*SUM(D$2:D$1001),F242,-1),-1)</f>
        <v>0.839862735868185</v>
      </c>
      <c r="V242" s="38" t="n">
        <f aca="false">IF(U242&lt;0,"",RANK(U242,U$2:U$1001)+COUNTIF(U$2:U242,U242)-1)</f>
        <v>44</v>
      </c>
      <c r="W242" s="38" t="n">
        <f aca="false">IF(N(L242)&gt;0,RANK(L242,L$2:L$1001)+COUNTIF(L$2:L242,L242)-1,"")</f>
        <v>109</v>
      </c>
      <c r="X242" s="40" t="n">
        <f aca="false">IF(N(L242)&gt;0,IF(L242&gt;=LR_MIN_SHARE*SUM(L$2:L$1001),N242,-1),-1)</f>
        <v>0.950715007977881</v>
      </c>
      <c r="Y242" s="38" t="n">
        <f aca="false">IF(X242&lt;0,"",RANK(X242,X$2:X$1001)+COUNTIF(X$2:X242,X242)-1)</f>
        <v>54</v>
      </c>
      <c r="AA242" s="0" t="str">
        <f aca="false">IF($A242="","",IF(COUNTIF($B$2:$B242,$B242)=1,1,""))</f>
        <v/>
      </c>
      <c r="AB242" s="0" t="str">
        <f aca="false">IF(AA242=1,SUMIF($B$2:$B$1001,$B242,$D$2:$D$1001),"")</f>
        <v/>
      </c>
      <c r="AC242" s="0" t="str">
        <f aca="false">IF(AA242=1,RANK(AB242,$AB$2:$AB$1001)+COUNTIF($AB$2:$AB242,AB242)-1,"")</f>
        <v/>
      </c>
      <c r="AD242" s="38" t="n">
        <f aca="false">IF($A242="","",COUNTIF(raw_data!$G:$G,$A242))</f>
        <v>40</v>
      </c>
      <c r="AE242" s="38" t="n">
        <f aca="false">IF($A242="","",IF(COUNTIF($A$2:$A$1001,$A242)&gt;1,1,0))</f>
        <v>0</v>
      </c>
    </row>
    <row r="243" customFormat="false" ht="15" hidden="false" customHeight="false" outlineLevel="0" collapsed="false">
      <c r="A243" s="0" t="str">
        <f aca="false">IF(code_master!$A243="","",code_master!$A243)</f>
        <v>CV0242</v>
      </c>
      <c r="B243" s="0" t="str">
        <f aca="false">IF($A243="","",code_master!$C243&amp;"")</f>
        <v>상해</v>
      </c>
      <c r="C243" s="0" t="str">
        <f aca="false">IF($A243="","",code_master!$B243&amp;"")</f>
        <v>화상진단비Ⅱ</v>
      </c>
      <c r="D243" s="30" t="n">
        <f aca="false">IF($A243="","",SUMIFS(raw_data!$H:$H,raw_data!$A:$A,"&gt;="&amp;UY_START,raw_data!$A:$A,"&lt;="&amp;BASE_YM,raw_data!$B:$B,"&lt;="&amp;BASE_YM,raw_data!$G:$G,$A243))</f>
        <v>2242147</v>
      </c>
      <c r="E243" s="30" t="n">
        <f aca="false">IF($A243="","",(SUMIFS(raw_data!$I:$I,raw_data!$A:$A,"&gt;="&amp;UY_START,raw_data!$A:$A,"&lt;="&amp;BASE_YM,raw_data!$B:$B,"&lt;="&amp;BASE_YM,raw_data!$G:$G,$A243)+SUMIFS(raw_data!$J:$J,raw_data!$A:$A,"&gt;="&amp;UY_START,raw_data!$A:$A,"&lt;="&amp;BASE_YM,raw_data!$B:$B,"&lt;="&amp;BASE_YM,raw_data!$G:$G,$A243)))</f>
        <v>1019136</v>
      </c>
      <c r="F243" s="31" t="n">
        <f aca="false">IF(N(D243)=0,"",E243/D243)</f>
        <v>0.454535764158193</v>
      </c>
      <c r="G243" s="30" t="n">
        <f aca="false">IF($A243="","",SUMIFS(raw_data!$H:$H,raw_data!$A:$A,"&gt;="&amp;UY_START_PY,raw_data!$A:$A,"&lt;="&amp;BASE_YM_PY,raw_data!$B:$B,"&lt;="&amp;BASE_YM_PY,raw_data!$G:$G,$A243))</f>
        <v>2725871</v>
      </c>
      <c r="H243" s="30" t="n">
        <f aca="false">IF($A243="","",(SUMIFS(raw_data!$I:$I,raw_data!$A:$A,"&gt;="&amp;UY_START_PY,raw_data!$A:$A,"&lt;="&amp;BASE_YM_PY,raw_data!$B:$B,"&lt;="&amp;BASE_YM_PY,raw_data!$G:$G,$A243)+SUMIFS(raw_data!$J:$J,raw_data!$A:$A,"&gt;="&amp;UY_START_PY,raw_data!$A:$A,"&lt;="&amp;BASE_YM_PY,raw_data!$B:$B,"&lt;="&amp;BASE_YM_PY,raw_data!$G:$G,$A243)))</f>
        <v>1603760</v>
      </c>
      <c r="I243" s="31" t="n">
        <f aca="false">IF(N(G243)=0,"",H243/G243)</f>
        <v>0.588347724452111</v>
      </c>
      <c r="J243" s="32" t="n">
        <f aca="false">IF(N(G243)=0,"",D243/G243-1)</f>
        <v>-0.177456673481614</v>
      </c>
      <c r="K243" s="33" t="n">
        <f aca="false">IF(OR(F243="",I243=""),"",F243-I243)</f>
        <v>-0.133811960293918</v>
      </c>
      <c r="L243" s="30" t="n">
        <f aca="false">IF($A243="","",SUMIFS(raw_data!$H:$H,raw_data!$B:$B,BASE_YM,raw_data!$G:$G,$A243))</f>
        <v>943879</v>
      </c>
      <c r="M243" s="30" t="n">
        <f aca="false">IF($A243="","",(SUMIFS(raw_data!$I:$I,raw_data!$B:$B,BASE_YM,raw_data!$G:$G,$A243)+SUMIFS(raw_data!$J:$J,raw_data!$B:$B,BASE_YM,raw_data!$G:$G,$A243)))</f>
        <v>573590</v>
      </c>
      <c r="N243" s="31" t="n">
        <f aca="false">IF(N(L243)=0,"",M243/L243)</f>
        <v>0.607694418458298</v>
      </c>
      <c r="O243" s="30" t="n">
        <f aca="false">IF($A243="","",SUMIFS(raw_data!$H:$H,raw_data!$B:$B,BASE_YM_PY,raw_data!$G:$G,$A243))</f>
        <v>1148251</v>
      </c>
      <c r="P243" s="30" t="n">
        <f aca="false">IF($A243="","",(SUMIFS(raw_data!$I:$I,raw_data!$B:$B,BASE_YM_PY,raw_data!$G:$G,$A243)+SUMIFS(raw_data!$J:$J,raw_data!$B:$B,BASE_YM_PY,raw_data!$G:$G,$A243)))</f>
        <v>815135</v>
      </c>
      <c r="Q243" s="31" t="n">
        <f aca="false">IF(N(O243)=0,"",P243/O243)</f>
        <v>0.709892697676728</v>
      </c>
      <c r="R243" s="32" t="n">
        <f aca="false">IF(N(O243)=0,"",L243/O243-1)</f>
        <v>-0.177985475301132</v>
      </c>
      <c r="S243" s="33" t="n">
        <f aca="false">IF(OR(N243="",Q243=""),"",N243-Q243)</f>
        <v>-0.102198279218429</v>
      </c>
      <c r="T243" s="38" t="n">
        <f aca="false">IF(N(D243)&gt;0,RANK(D243,D$2:D$1001)+COUNTIF(D$2:D243,D243)-1,"")</f>
        <v>513</v>
      </c>
      <c r="U243" s="38" t="n">
        <f aca="false">IF(N(D243)&gt;0,IF(D243&gt;=LR_MIN_SHARE*SUM(D$2:D$1001),F243,-1),-1)</f>
        <v>-1</v>
      </c>
      <c r="V243" s="0" t="str">
        <f aca="false">IF(U243&lt;0,"",RANK(U243,U$2:U$1001)+COUNTIF(U$2:U243,U243)-1)</f>
        <v/>
      </c>
      <c r="W243" s="38" t="n">
        <f aca="false">IF(N(L243)&gt;0,RANK(L243,L$2:L$1001)+COUNTIF(L$2:L243,L243)-1,"")</f>
        <v>512</v>
      </c>
      <c r="X243" s="38" t="n">
        <f aca="false">IF(N(L243)&gt;0,IF(L243&gt;=LR_MIN_SHARE*SUM(L$2:L$1001),N243,-1),-1)</f>
        <v>-1</v>
      </c>
      <c r="Y243" s="0" t="str">
        <f aca="false">IF(X243&lt;0,"",RANK(X243,X$2:X$1001)+COUNTIF(X$2:X243,X243)-1)</f>
        <v/>
      </c>
      <c r="AA243" s="0" t="str">
        <f aca="false">IF($A243="","",IF(COUNTIF($B$2:$B243,$B243)=1,1,""))</f>
        <v/>
      </c>
      <c r="AB243" s="0" t="str">
        <f aca="false">IF(AA243=1,SUMIF($B$2:$B$1001,$B243,$D$2:$D$1001),"")</f>
        <v/>
      </c>
      <c r="AC243" s="0" t="str">
        <f aca="false">IF(AA243=1,RANK(AB243,$AB$2:$AB$1001)+COUNTIF($AB$2:$AB243,AB243)-1,"")</f>
        <v/>
      </c>
      <c r="AD243" s="38" t="n">
        <f aca="false">IF($A243="","",COUNTIF(raw_data!$G:$G,$A243))</f>
        <v>40</v>
      </c>
      <c r="AE243" s="38" t="n">
        <f aca="false">IF($A243="","",IF(COUNTIF($A$2:$A$1001,$A243)&gt;1,1,0))</f>
        <v>0</v>
      </c>
    </row>
    <row r="244" customFormat="false" ht="15" hidden="false" customHeight="false" outlineLevel="0" collapsed="false">
      <c r="A244" s="0" t="str">
        <f aca="false">IF(code_master!$A244="","",code_master!$A244)</f>
        <v>CV0243</v>
      </c>
      <c r="B244" s="0" t="str">
        <f aca="false">IF($A244="","",code_master!$C244&amp;"")</f>
        <v>암</v>
      </c>
      <c r="C244" s="0" t="str">
        <f aca="false">IF($A244="","",code_master!$B244&amp;"")</f>
        <v>암진단비(갱신형)</v>
      </c>
      <c r="D244" s="30" t="n">
        <f aca="false">IF($A244="","",SUMIFS(raw_data!$H:$H,raw_data!$A:$A,"&gt;="&amp;UY_START,raw_data!$A:$A,"&lt;="&amp;BASE_YM,raw_data!$B:$B,"&lt;="&amp;BASE_YM,raw_data!$G:$G,$A244))</f>
        <v>9200958</v>
      </c>
      <c r="E244" s="30" t="n">
        <f aca="false">IF($A244="","",(SUMIFS(raw_data!$I:$I,raw_data!$A:$A,"&gt;="&amp;UY_START,raw_data!$A:$A,"&lt;="&amp;BASE_YM,raw_data!$B:$B,"&lt;="&amp;BASE_YM,raw_data!$G:$G,$A244)+SUMIFS(raw_data!$J:$J,raw_data!$A:$A,"&gt;="&amp;UY_START,raw_data!$A:$A,"&lt;="&amp;BASE_YM,raw_data!$B:$B,"&lt;="&amp;BASE_YM,raw_data!$G:$G,$A244)))</f>
        <v>9597434</v>
      </c>
      <c r="F244" s="31" t="n">
        <f aca="false">IF(N(D244)=0,"",E244/D244)</f>
        <v>1.04309073033482</v>
      </c>
      <c r="G244" s="30" t="n">
        <f aca="false">IF($A244="","",SUMIFS(raw_data!$H:$H,raw_data!$A:$A,"&gt;="&amp;UY_START_PY,raw_data!$A:$A,"&lt;="&amp;BASE_YM_PY,raw_data!$B:$B,"&lt;="&amp;BASE_YM_PY,raw_data!$G:$G,$A244))</f>
        <v>8609794</v>
      </c>
      <c r="H244" s="30" t="n">
        <f aca="false">IF($A244="","",(SUMIFS(raw_data!$I:$I,raw_data!$A:$A,"&gt;="&amp;UY_START_PY,raw_data!$A:$A,"&lt;="&amp;BASE_YM_PY,raw_data!$B:$B,"&lt;="&amp;BASE_YM_PY,raw_data!$G:$G,$A244)+SUMIFS(raw_data!$J:$J,raw_data!$A:$A,"&gt;="&amp;UY_START_PY,raw_data!$A:$A,"&lt;="&amp;BASE_YM_PY,raw_data!$B:$B,"&lt;="&amp;BASE_YM_PY,raw_data!$G:$G,$A244)))</f>
        <v>6034348</v>
      </c>
      <c r="I244" s="31" t="n">
        <f aca="false">IF(N(G244)=0,"",H244/G244)</f>
        <v>0.700870195036025</v>
      </c>
      <c r="J244" s="32" t="n">
        <f aca="false">IF(N(G244)=0,"",D244/G244-1)</f>
        <v>0.0686618053811741</v>
      </c>
      <c r="K244" s="33" t="n">
        <f aca="false">IF(OR(F244="",I244=""),"",F244-I244)</f>
        <v>0.342220535298794</v>
      </c>
      <c r="L244" s="30" t="n">
        <f aca="false">IF($A244="","",SUMIFS(raw_data!$H:$H,raw_data!$B:$B,BASE_YM,raw_data!$G:$G,$A244))</f>
        <v>3652208</v>
      </c>
      <c r="M244" s="30" t="n">
        <f aca="false">IF($A244="","",(SUMIFS(raw_data!$I:$I,raw_data!$B:$B,BASE_YM,raw_data!$G:$G,$A244)+SUMIFS(raw_data!$J:$J,raw_data!$B:$B,BASE_YM,raw_data!$G:$G,$A244)))</f>
        <v>4744461</v>
      </c>
      <c r="N244" s="31" t="n">
        <f aca="false">IF(N(L244)=0,"",M244/L244)</f>
        <v>1.29906648252235</v>
      </c>
      <c r="O244" s="30" t="n">
        <f aca="false">IF($A244="","",SUMIFS(raw_data!$H:$H,raw_data!$B:$B,BASE_YM_PY,raw_data!$G:$G,$A244))</f>
        <v>3804122</v>
      </c>
      <c r="P244" s="30" t="n">
        <f aca="false">IF($A244="","",(SUMIFS(raw_data!$I:$I,raw_data!$B:$B,BASE_YM_PY,raw_data!$G:$G,$A244)+SUMIFS(raw_data!$J:$J,raw_data!$B:$B,BASE_YM_PY,raw_data!$G:$G,$A244)))</f>
        <v>2957915</v>
      </c>
      <c r="Q244" s="31" t="n">
        <f aca="false">IF(N(O244)=0,"",P244/O244)</f>
        <v>0.777555241393415</v>
      </c>
      <c r="R244" s="32" t="n">
        <f aca="false">IF(N(O244)=0,"",L244/O244-1)</f>
        <v>-0.0399340504852368</v>
      </c>
      <c r="S244" s="33" t="n">
        <f aca="false">IF(OR(N244="",Q244=""),"",N244-Q244)</f>
        <v>0.521511241128939</v>
      </c>
      <c r="T244" s="38" t="n">
        <f aca="false">IF(N(D244)&gt;0,RANK(D244,D$2:D$1001)+COUNTIF(D$2:D244,D244)-1,"")</f>
        <v>393</v>
      </c>
      <c r="U244" s="38" t="n">
        <f aca="false">IF(N(D244)&gt;0,IF(D244&gt;=LR_MIN_SHARE*SUM(D$2:D$1001),F244,-1),-1)</f>
        <v>-1</v>
      </c>
      <c r="V244" s="0" t="str">
        <f aca="false">IF(U244&lt;0,"",RANK(U244,U$2:U$1001)+COUNTIF(U$2:U244,U244)-1)</f>
        <v/>
      </c>
      <c r="W244" s="38" t="n">
        <f aca="false">IF(N(L244)&gt;0,RANK(L244,L$2:L$1001)+COUNTIF(L$2:L244,L244)-1,"")</f>
        <v>393</v>
      </c>
      <c r="X244" s="38" t="n">
        <f aca="false">IF(N(L244)&gt;0,IF(L244&gt;=LR_MIN_SHARE*SUM(L$2:L$1001),N244,-1),-1)</f>
        <v>-1</v>
      </c>
      <c r="Y244" s="0" t="str">
        <f aca="false">IF(X244&lt;0,"",RANK(X244,X$2:X$1001)+COUNTIF(X$2:X244,X244)-1)</f>
        <v/>
      </c>
      <c r="AA244" s="0" t="str">
        <f aca="false">IF($A244="","",IF(COUNTIF($B$2:$B244,$B244)=1,1,""))</f>
        <v/>
      </c>
      <c r="AB244" s="0" t="str">
        <f aca="false">IF(AA244=1,SUMIF($B$2:$B$1001,$B244,$D$2:$D$1001),"")</f>
        <v/>
      </c>
      <c r="AC244" s="0" t="str">
        <f aca="false">IF(AA244=1,RANK(AB244,$AB$2:$AB$1001)+COUNTIF($AB$2:$AB244,AB244)-1,"")</f>
        <v/>
      </c>
      <c r="AD244" s="38" t="n">
        <f aca="false">IF($A244="","",COUNTIF(raw_data!$G:$G,$A244))</f>
        <v>40</v>
      </c>
      <c r="AE244" s="38" t="n">
        <f aca="false">IF($A244="","",IF(COUNTIF($A$2:$A$1001,$A244)&gt;1,1,0))</f>
        <v>0</v>
      </c>
    </row>
    <row r="245" customFormat="false" ht="15" hidden="false" customHeight="false" outlineLevel="0" collapsed="false">
      <c r="A245" s="0" t="str">
        <f aca="false">IF(code_master!$A245="","",code_master!$A245)</f>
        <v>CV0244</v>
      </c>
      <c r="B245" s="0" t="str">
        <f aca="false">IF($A245="","",code_master!$C245&amp;"")</f>
        <v>심장</v>
      </c>
      <c r="C245" s="0" t="str">
        <f aca="false">IF($A245="","",code_master!$B245&amp;"")</f>
        <v>허혈성심장질환진단비Ⅱ</v>
      </c>
      <c r="D245" s="30" t="n">
        <f aca="false">IF($A245="","",SUMIFS(raw_data!$H:$H,raw_data!$A:$A,"&gt;="&amp;UY_START,raw_data!$A:$A,"&lt;="&amp;BASE_YM,raw_data!$B:$B,"&lt;="&amp;BASE_YM,raw_data!$G:$G,$A245))</f>
        <v>5418389</v>
      </c>
      <c r="E245" s="30" t="n">
        <f aca="false">IF($A245="","",(SUMIFS(raw_data!$I:$I,raw_data!$A:$A,"&gt;="&amp;UY_START,raw_data!$A:$A,"&lt;="&amp;BASE_YM,raw_data!$B:$B,"&lt;="&amp;BASE_YM,raw_data!$G:$G,$A245)+SUMIFS(raw_data!$J:$J,raw_data!$A:$A,"&gt;="&amp;UY_START,raw_data!$A:$A,"&lt;="&amp;BASE_YM,raw_data!$B:$B,"&lt;="&amp;BASE_YM,raw_data!$G:$G,$A245)))</f>
        <v>2329819</v>
      </c>
      <c r="F245" s="31" t="n">
        <f aca="false">IF(N(D245)=0,"",E245/D245)</f>
        <v>0.42998370917998</v>
      </c>
      <c r="G245" s="30" t="n">
        <f aca="false">IF($A245="","",SUMIFS(raw_data!$H:$H,raw_data!$A:$A,"&gt;="&amp;UY_START_PY,raw_data!$A:$A,"&lt;="&amp;BASE_YM_PY,raw_data!$B:$B,"&lt;="&amp;BASE_YM_PY,raw_data!$G:$G,$A245))</f>
        <v>4460123</v>
      </c>
      <c r="H245" s="30" t="n">
        <f aca="false">IF($A245="","",(SUMIFS(raw_data!$I:$I,raw_data!$A:$A,"&gt;="&amp;UY_START_PY,raw_data!$A:$A,"&lt;="&amp;BASE_YM_PY,raw_data!$B:$B,"&lt;="&amp;BASE_YM_PY,raw_data!$G:$G,$A245)+SUMIFS(raw_data!$J:$J,raw_data!$A:$A,"&gt;="&amp;UY_START_PY,raw_data!$A:$A,"&lt;="&amp;BASE_YM_PY,raw_data!$B:$B,"&lt;="&amp;BASE_YM_PY,raw_data!$G:$G,$A245)))</f>
        <v>1743463</v>
      </c>
      <c r="I245" s="31" t="n">
        <f aca="false">IF(N(G245)=0,"",H245/G245)</f>
        <v>0.390900206115392</v>
      </c>
      <c r="J245" s="32" t="n">
        <f aca="false">IF(N(G245)=0,"",D245/G245-1)</f>
        <v>0.214851922245194</v>
      </c>
      <c r="K245" s="33" t="n">
        <f aca="false">IF(OR(F245="",I245=""),"",F245-I245)</f>
        <v>0.0390835030645876</v>
      </c>
      <c r="L245" s="30" t="n">
        <f aca="false">IF($A245="","",SUMIFS(raw_data!$H:$H,raw_data!$B:$B,BASE_YM,raw_data!$G:$G,$A245))</f>
        <v>2149424</v>
      </c>
      <c r="M245" s="30" t="n">
        <f aca="false">IF($A245="","",(SUMIFS(raw_data!$I:$I,raw_data!$B:$B,BASE_YM,raw_data!$G:$G,$A245)+SUMIFS(raw_data!$J:$J,raw_data!$B:$B,BASE_YM,raw_data!$G:$G,$A245)))</f>
        <v>1224418</v>
      </c>
      <c r="N245" s="31" t="n">
        <f aca="false">IF(N(L245)=0,"",M245/L245)</f>
        <v>0.569649357223145</v>
      </c>
      <c r="O245" s="30" t="n">
        <f aca="false">IF($A245="","",SUMIFS(raw_data!$H:$H,raw_data!$B:$B,BASE_YM_PY,raw_data!$G:$G,$A245))</f>
        <v>1684821</v>
      </c>
      <c r="P245" s="30" t="n">
        <f aca="false">IF($A245="","",(SUMIFS(raw_data!$I:$I,raw_data!$B:$B,BASE_YM_PY,raw_data!$G:$G,$A245)+SUMIFS(raw_data!$J:$J,raw_data!$B:$B,BASE_YM_PY,raw_data!$G:$G,$A245)))</f>
        <v>900571</v>
      </c>
      <c r="Q245" s="31" t="n">
        <f aca="false">IF(N(O245)=0,"",P245/O245)</f>
        <v>0.534520284350682</v>
      </c>
      <c r="R245" s="32" t="n">
        <f aca="false">IF(N(O245)=0,"",L245/O245-1)</f>
        <v>0.275758077564323</v>
      </c>
      <c r="S245" s="33" t="n">
        <f aca="false">IF(OR(N245="",Q245=""),"",N245-Q245)</f>
        <v>0.0351290728724627</v>
      </c>
      <c r="T245" s="38" t="n">
        <f aca="false">IF(N(D245)&gt;0,RANK(D245,D$2:D$1001)+COUNTIF(D$2:D245,D245)-1,"")</f>
        <v>452</v>
      </c>
      <c r="U245" s="38" t="n">
        <f aca="false">IF(N(D245)&gt;0,IF(D245&gt;=LR_MIN_SHARE*SUM(D$2:D$1001),F245,-1),-1)</f>
        <v>-1</v>
      </c>
      <c r="V245" s="0" t="str">
        <f aca="false">IF(U245&lt;0,"",RANK(U245,U$2:U$1001)+COUNTIF(U$2:U245,U245)-1)</f>
        <v/>
      </c>
      <c r="W245" s="38" t="n">
        <f aca="false">IF(N(L245)&gt;0,RANK(L245,L$2:L$1001)+COUNTIF(L$2:L245,L245)-1,"")</f>
        <v>453</v>
      </c>
      <c r="X245" s="38" t="n">
        <f aca="false">IF(N(L245)&gt;0,IF(L245&gt;=LR_MIN_SHARE*SUM(L$2:L$1001),N245,-1),-1)</f>
        <v>-1</v>
      </c>
      <c r="Y245" s="0" t="str">
        <f aca="false">IF(X245&lt;0,"",RANK(X245,X$2:X$1001)+COUNTIF(X$2:X245,X245)-1)</f>
        <v/>
      </c>
      <c r="AA245" s="0" t="str">
        <f aca="false">IF($A245="","",IF(COUNTIF($B$2:$B245,$B245)=1,1,""))</f>
        <v/>
      </c>
      <c r="AB245" s="0" t="str">
        <f aca="false">IF(AA245=1,SUMIF($B$2:$B$1001,$B245,$D$2:$D$1001),"")</f>
        <v/>
      </c>
      <c r="AC245" s="0" t="str">
        <f aca="false">IF(AA245=1,RANK(AB245,$AB$2:$AB$1001)+COUNTIF($AB$2:$AB245,AB245)-1,"")</f>
        <v/>
      </c>
      <c r="AD245" s="38" t="n">
        <f aca="false">IF($A245="","",COUNTIF(raw_data!$G:$G,$A245))</f>
        <v>40</v>
      </c>
      <c r="AE245" s="38" t="n">
        <f aca="false">IF($A245="","",IF(COUNTIF($A$2:$A$1001,$A245)&gt;1,1,0))</f>
        <v>0</v>
      </c>
    </row>
    <row r="246" customFormat="false" ht="15" hidden="false" customHeight="false" outlineLevel="0" collapsed="false">
      <c r="A246" s="0" t="str">
        <f aca="false">IF(code_master!$A246="","",code_master!$A246)</f>
        <v>CV0245</v>
      </c>
      <c r="B246" s="0" t="str">
        <f aca="false">IF($A246="","",code_master!$C246&amp;"")</f>
        <v>수술</v>
      </c>
      <c r="C246" s="0" t="str">
        <f aca="false">IF($A246="","",code_master!$B246&amp;"")</f>
        <v>질병수술비(간편)</v>
      </c>
      <c r="D246" s="30" t="n">
        <f aca="false">IF($A246="","",SUMIFS(raw_data!$H:$H,raw_data!$A:$A,"&gt;="&amp;UY_START,raw_data!$A:$A,"&lt;="&amp;BASE_YM,raw_data!$B:$B,"&lt;="&amp;BASE_YM,raw_data!$G:$G,$A246))</f>
        <v>5871378</v>
      </c>
      <c r="E246" s="30" t="n">
        <f aca="false">IF($A246="","",(SUMIFS(raw_data!$I:$I,raw_data!$A:$A,"&gt;="&amp;UY_START,raw_data!$A:$A,"&lt;="&amp;BASE_YM,raw_data!$B:$B,"&lt;="&amp;BASE_YM,raw_data!$G:$G,$A246)+SUMIFS(raw_data!$J:$J,raw_data!$A:$A,"&gt;="&amp;UY_START,raw_data!$A:$A,"&lt;="&amp;BASE_YM,raw_data!$B:$B,"&lt;="&amp;BASE_YM,raw_data!$G:$G,$A246)))</f>
        <v>2295661</v>
      </c>
      <c r="F246" s="31" t="n">
        <f aca="false">IF(N(D246)=0,"",E246/D246)</f>
        <v>0.390991859151293</v>
      </c>
      <c r="G246" s="30" t="n">
        <f aca="false">IF($A246="","",SUMIFS(raw_data!$H:$H,raw_data!$A:$A,"&gt;="&amp;UY_START_PY,raw_data!$A:$A,"&lt;="&amp;BASE_YM_PY,raw_data!$B:$B,"&lt;="&amp;BASE_YM_PY,raw_data!$G:$G,$A246))</f>
        <v>6094094</v>
      </c>
      <c r="H246" s="30" t="n">
        <f aca="false">IF($A246="","",(SUMIFS(raw_data!$I:$I,raw_data!$A:$A,"&gt;="&amp;UY_START_PY,raw_data!$A:$A,"&lt;="&amp;BASE_YM_PY,raw_data!$B:$B,"&lt;="&amp;BASE_YM_PY,raw_data!$G:$G,$A246)+SUMIFS(raw_data!$J:$J,raw_data!$A:$A,"&gt;="&amp;UY_START_PY,raw_data!$A:$A,"&lt;="&amp;BASE_YM_PY,raw_data!$B:$B,"&lt;="&amp;BASE_YM_PY,raw_data!$G:$G,$A246)))</f>
        <v>2846915</v>
      </c>
      <c r="I246" s="31" t="n">
        <f aca="false">IF(N(G246)=0,"",H246/G246)</f>
        <v>0.46715967951922</v>
      </c>
      <c r="J246" s="32" t="n">
        <f aca="false">IF(N(G246)=0,"",D246/G246-1)</f>
        <v>-0.0365462035866201</v>
      </c>
      <c r="K246" s="33" t="n">
        <f aca="false">IF(OR(F246="",I246=""),"",F246-I246)</f>
        <v>-0.0761678203679269</v>
      </c>
      <c r="L246" s="30" t="n">
        <f aca="false">IF($A246="","",SUMIFS(raw_data!$H:$H,raw_data!$B:$B,BASE_YM,raw_data!$G:$G,$A246))</f>
        <v>2232653</v>
      </c>
      <c r="M246" s="30" t="n">
        <f aca="false">IF($A246="","",(SUMIFS(raw_data!$I:$I,raw_data!$B:$B,BASE_YM,raw_data!$G:$G,$A246)+SUMIFS(raw_data!$J:$J,raw_data!$B:$B,BASE_YM,raw_data!$G:$G,$A246)))</f>
        <v>883541</v>
      </c>
      <c r="N246" s="31" t="n">
        <f aca="false">IF(N(L246)=0,"",M246/L246)</f>
        <v>0.395735924928773</v>
      </c>
      <c r="O246" s="30" t="n">
        <f aca="false">IF($A246="","",SUMIFS(raw_data!$H:$H,raw_data!$B:$B,BASE_YM_PY,raw_data!$G:$G,$A246))</f>
        <v>2248404</v>
      </c>
      <c r="P246" s="30" t="n">
        <f aca="false">IF($A246="","",(SUMIFS(raw_data!$I:$I,raw_data!$B:$B,BASE_YM_PY,raw_data!$G:$G,$A246)+SUMIFS(raw_data!$J:$J,raw_data!$B:$B,BASE_YM_PY,raw_data!$G:$G,$A246)))</f>
        <v>1360032</v>
      </c>
      <c r="Q246" s="31" t="n">
        <f aca="false">IF(N(O246)=0,"",P246/O246)</f>
        <v>0.604887733699104</v>
      </c>
      <c r="R246" s="32" t="n">
        <f aca="false">IF(N(O246)=0,"",L246/O246-1)</f>
        <v>-0.00700541361783735</v>
      </c>
      <c r="S246" s="33" t="n">
        <f aca="false">IF(OR(N246="",Q246=""),"",N246-Q246)</f>
        <v>-0.209151808770331</v>
      </c>
      <c r="T246" s="38" t="n">
        <f aca="false">IF(N(D246)&gt;0,RANK(D246,D$2:D$1001)+COUNTIF(D$2:D246,D246)-1,"")</f>
        <v>439</v>
      </c>
      <c r="U246" s="38" t="n">
        <f aca="false">IF(N(D246)&gt;0,IF(D246&gt;=LR_MIN_SHARE*SUM(D$2:D$1001),F246,-1),-1)</f>
        <v>-1</v>
      </c>
      <c r="V246" s="0" t="str">
        <f aca="false">IF(U246&lt;0,"",RANK(U246,U$2:U$1001)+COUNTIF(U$2:U246,U246)-1)</f>
        <v/>
      </c>
      <c r="W246" s="38" t="n">
        <f aca="false">IF(N(L246)&gt;0,RANK(L246,L$2:L$1001)+COUNTIF(L$2:L246,L246)-1,"")</f>
        <v>445</v>
      </c>
      <c r="X246" s="38" t="n">
        <f aca="false">IF(N(L246)&gt;0,IF(L246&gt;=LR_MIN_SHARE*SUM(L$2:L$1001),N246,-1),-1)</f>
        <v>-1</v>
      </c>
      <c r="Y246" s="0" t="str">
        <f aca="false">IF(X246&lt;0,"",RANK(X246,X$2:X$1001)+COUNTIF(X$2:X246,X246)-1)</f>
        <v/>
      </c>
      <c r="AA246" s="0" t="str">
        <f aca="false">IF($A246="","",IF(COUNTIF($B$2:$B246,$B246)=1,1,""))</f>
        <v/>
      </c>
      <c r="AB246" s="0" t="str">
        <f aca="false">IF(AA246=1,SUMIF($B$2:$B$1001,$B246,$D$2:$D$1001),"")</f>
        <v/>
      </c>
      <c r="AC246" s="0" t="str">
        <f aca="false">IF(AA246=1,RANK(AB246,$AB$2:$AB$1001)+COUNTIF($AB$2:$AB246,AB246)-1,"")</f>
        <v/>
      </c>
      <c r="AD246" s="38" t="n">
        <f aca="false">IF($A246="","",COUNTIF(raw_data!$G:$G,$A246))</f>
        <v>40</v>
      </c>
      <c r="AE246" s="38" t="n">
        <f aca="false">IF($A246="","",IF(COUNTIF($A$2:$A$1001,$A246)&gt;1,1,0))</f>
        <v>0</v>
      </c>
    </row>
    <row r="247" customFormat="false" ht="15" hidden="false" customHeight="false" outlineLevel="0" collapsed="false">
      <c r="A247" s="0" t="str">
        <f aca="false">IF(code_master!$A247="","",code_master!$A247)</f>
        <v>CV0246</v>
      </c>
      <c r="B247" s="0" t="str">
        <f aca="false">IF($A247="","",code_master!$C247&amp;"")</f>
        <v>실손의료</v>
      </c>
      <c r="C247" s="0" t="str">
        <f aca="false">IF($A247="","",code_master!$B247&amp;"")</f>
        <v>질병통원실손(갱신형)</v>
      </c>
      <c r="D247" s="30" t="n">
        <f aca="false">IF($A247="","",SUMIFS(raw_data!$H:$H,raw_data!$A:$A,"&gt;="&amp;UY_START,raw_data!$A:$A,"&lt;="&amp;BASE_YM,raw_data!$B:$B,"&lt;="&amp;BASE_YM,raw_data!$G:$G,$A247))</f>
        <v>14140087</v>
      </c>
      <c r="E247" s="30" t="n">
        <f aca="false">IF($A247="","",(SUMIFS(raw_data!$I:$I,raw_data!$A:$A,"&gt;="&amp;UY_START,raw_data!$A:$A,"&lt;="&amp;BASE_YM,raw_data!$B:$B,"&lt;="&amp;BASE_YM,raw_data!$G:$G,$A247)+SUMIFS(raw_data!$J:$J,raw_data!$A:$A,"&gt;="&amp;UY_START,raw_data!$A:$A,"&lt;="&amp;BASE_YM,raw_data!$B:$B,"&lt;="&amp;BASE_YM,raw_data!$G:$G,$A247)))</f>
        <v>7742219</v>
      </c>
      <c r="F247" s="31" t="n">
        <f aca="false">IF(N(D247)=0,"",E247/D247)</f>
        <v>0.547536871590677</v>
      </c>
      <c r="G247" s="30" t="n">
        <f aca="false">IF($A247="","",SUMIFS(raw_data!$H:$H,raw_data!$A:$A,"&gt;="&amp;UY_START_PY,raw_data!$A:$A,"&lt;="&amp;BASE_YM_PY,raw_data!$B:$B,"&lt;="&amp;BASE_YM_PY,raw_data!$G:$G,$A247))</f>
        <v>17570831</v>
      </c>
      <c r="H247" s="30" t="n">
        <f aca="false">IF($A247="","",(SUMIFS(raw_data!$I:$I,raw_data!$A:$A,"&gt;="&amp;UY_START_PY,raw_data!$A:$A,"&lt;="&amp;BASE_YM_PY,raw_data!$B:$B,"&lt;="&amp;BASE_YM_PY,raw_data!$G:$G,$A247)+SUMIFS(raw_data!$J:$J,raw_data!$A:$A,"&gt;="&amp;UY_START_PY,raw_data!$A:$A,"&lt;="&amp;BASE_YM_PY,raw_data!$B:$B,"&lt;="&amp;BASE_YM_PY,raw_data!$G:$G,$A247)))</f>
        <v>8970495</v>
      </c>
      <c r="I247" s="31" t="n">
        <f aca="false">IF(N(G247)=0,"",H247/G247)</f>
        <v>0.510533337893922</v>
      </c>
      <c r="J247" s="32" t="n">
        <f aca="false">IF(N(G247)=0,"",D247/G247-1)</f>
        <v>-0.195252233659296</v>
      </c>
      <c r="K247" s="33" t="n">
        <f aca="false">IF(OR(F247="",I247=""),"",F247-I247)</f>
        <v>0.0370035336967548</v>
      </c>
      <c r="L247" s="30" t="n">
        <f aca="false">IF($A247="","",SUMIFS(raw_data!$H:$H,raw_data!$B:$B,BASE_YM,raw_data!$G:$G,$A247))</f>
        <v>5442153</v>
      </c>
      <c r="M247" s="30" t="n">
        <f aca="false">IF($A247="","",(SUMIFS(raw_data!$I:$I,raw_data!$B:$B,BASE_YM,raw_data!$G:$G,$A247)+SUMIFS(raw_data!$J:$J,raw_data!$B:$B,BASE_YM,raw_data!$G:$G,$A247)))</f>
        <v>3217510</v>
      </c>
      <c r="N247" s="31" t="n">
        <f aca="false">IF(N(L247)=0,"",M247/L247)</f>
        <v>0.59122005573897</v>
      </c>
      <c r="O247" s="30" t="n">
        <f aca="false">IF($A247="","",SUMIFS(raw_data!$H:$H,raw_data!$B:$B,BASE_YM_PY,raw_data!$G:$G,$A247))</f>
        <v>7311083</v>
      </c>
      <c r="P247" s="30" t="n">
        <f aca="false">IF($A247="","",(SUMIFS(raw_data!$I:$I,raw_data!$B:$B,BASE_YM_PY,raw_data!$G:$G,$A247)+SUMIFS(raw_data!$J:$J,raw_data!$B:$B,BASE_YM_PY,raw_data!$G:$G,$A247)))</f>
        <v>3915495</v>
      </c>
      <c r="Q247" s="31" t="n">
        <f aca="false">IF(N(O247)=0,"",P247/O247)</f>
        <v>0.535556086560637</v>
      </c>
      <c r="R247" s="32" t="n">
        <f aca="false">IF(N(O247)=0,"",L247/O247-1)</f>
        <v>-0.255629706296591</v>
      </c>
      <c r="S247" s="33" t="n">
        <f aca="false">IF(OR(N247="",Q247=""),"",N247-Q247)</f>
        <v>0.0556639691783327</v>
      </c>
      <c r="T247" s="38" t="n">
        <f aca="false">IF(N(D247)&gt;0,RANK(D247,D$2:D$1001)+COUNTIF(D$2:D247,D247)-1,"")</f>
        <v>318</v>
      </c>
      <c r="U247" s="40" t="n">
        <f aca="false">IF(N(D247)&gt;0,IF(D247&gt;=LR_MIN_SHARE*SUM(D$2:D$1001),F247,-1),-1)</f>
        <v>0.547536871590677</v>
      </c>
      <c r="V247" s="38" t="n">
        <f aca="false">IF(U247&lt;0,"",RANK(U247,U$2:U$1001)+COUNTIF(U$2:U247,U247)-1)</f>
        <v>183</v>
      </c>
      <c r="W247" s="38" t="n">
        <f aca="false">IF(N(L247)&gt;0,RANK(L247,L$2:L$1001)+COUNTIF(L$2:L247,L247)-1,"")</f>
        <v>325</v>
      </c>
      <c r="X247" s="40" t="n">
        <f aca="false">IF(N(L247)&gt;0,IF(L247&gt;=LR_MIN_SHARE*SUM(L$2:L$1001),N247,-1),-1)</f>
        <v>0.59122005573897</v>
      </c>
      <c r="Y247" s="38" t="n">
        <f aca="false">IF(X247&lt;0,"",RANK(X247,X$2:X$1001)+COUNTIF(X$2:X247,X247)-1)</f>
        <v>220</v>
      </c>
      <c r="AA247" s="0" t="str">
        <f aca="false">IF($A247="","",IF(COUNTIF($B$2:$B247,$B247)=1,1,""))</f>
        <v/>
      </c>
      <c r="AB247" s="0" t="str">
        <f aca="false">IF(AA247=1,SUMIF($B$2:$B$1001,$B247,$D$2:$D$1001),"")</f>
        <v/>
      </c>
      <c r="AC247" s="0" t="str">
        <f aca="false">IF(AA247=1,RANK(AB247,$AB$2:$AB$1001)+COUNTIF($AB$2:$AB247,AB247)-1,"")</f>
        <v/>
      </c>
      <c r="AD247" s="38" t="n">
        <f aca="false">IF($A247="","",COUNTIF(raw_data!$G:$G,$A247))</f>
        <v>40</v>
      </c>
      <c r="AE247" s="38" t="n">
        <f aca="false">IF($A247="","",IF(COUNTIF($A$2:$A$1001,$A247)&gt;1,1,0))</f>
        <v>0</v>
      </c>
    </row>
    <row r="248" customFormat="false" ht="15" hidden="false" customHeight="false" outlineLevel="0" collapsed="false">
      <c r="A248" s="0" t="str">
        <f aca="false">IF(code_master!$A248="","",code_master!$A248)</f>
        <v>CV0247</v>
      </c>
      <c r="B248" s="0" t="str">
        <f aca="false">IF($A248="","",code_master!$C248&amp;"")</f>
        <v>수술</v>
      </c>
      <c r="C248" s="0" t="str">
        <f aca="false">IF($A248="","",code_master!$B248&amp;"")</f>
        <v>1~5종수술비(비갱신형)</v>
      </c>
      <c r="D248" s="30" t="n">
        <f aca="false">IF($A248="","",SUMIFS(raw_data!$H:$H,raw_data!$A:$A,"&gt;="&amp;UY_START,raw_data!$A:$A,"&lt;="&amp;BASE_YM,raw_data!$B:$B,"&lt;="&amp;BASE_YM,raw_data!$G:$G,$A248))</f>
        <v>1674914</v>
      </c>
      <c r="E248" s="30" t="n">
        <f aca="false">IF($A248="","",(SUMIFS(raw_data!$I:$I,raw_data!$A:$A,"&gt;="&amp;UY_START,raw_data!$A:$A,"&lt;="&amp;BASE_YM,raw_data!$B:$B,"&lt;="&amp;BASE_YM,raw_data!$G:$G,$A248)+SUMIFS(raw_data!$J:$J,raw_data!$A:$A,"&gt;="&amp;UY_START,raw_data!$A:$A,"&lt;="&amp;BASE_YM,raw_data!$B:$B,"&lt;="&amp;BASE_YM,raw_data!$G:$G,$A248)))</f>
        <v>1266314</v>
      </c>
      <c r="F248" s="31" t="n">
        <f aca="false">IF(N(D248)=0,"",E248/D248)</f>
        <v>0.756047176153522</v>
      </c>
      <c r="G248" s="30" t="n">
        <f aca="false">IF($A248="","",SUMIFS(raw_data!$H:$H,raw_data!$A:$A,"&gt;="&amp;UY_START_PY,raw_data!$A:$A,"&lt;="&amp;BASE_YM_PY,raw_data!$B:$B,"&lt;="&amp;BASE_YM_PY,raw_data!$G:$G,$A248))</f>
        <v>1549882</v>
      </c>
      <c r="H248" s="30" t="n">
        <f aca="false">IF($A248="","",(SUMIFS(raw_data!$I:$I,raw_data!$A:$A,"&gt;="&amp;UY_START_PY,raw_data!$A:$A,"&lt;="&amp;BASE_YM_PY,raw_data!$B:$B,"&lt;="&amp;BASE_YM_PY,raw_data!$G:$G,$A248)+SUMIFS(raw_data!$J:$J,raw_data!$A:$A,"&gt;="&amp;UY_START_PY,raw_data!$A:$A,"&lt;="&amp;BASE_YM_PY,raw_data!$B:$B,"&lt;="&amp;BASE_YM_PY,raw_data!$G:$G,$A248)))</f>
        <v>1234282</v>
      </c>
      <c r="I248" s="31" t="n">
        <f aca="false">IF(N(G248)=0,"",H248/G248)</f>
        <v>0.796371594740761</v>
      </c>
      <c r="J248" s="32" t="n">
        <f aca="false">IF(N(G248)=0,"",D248/G248-1)</f>
        <v>0.0806719479289391</v>
      </c>
      <c r="K248" s="33" t="n">
        <f aca="false">IF(OR(F248="",I248=""),"",F248-I248)</f>
        <v>-0.040324418587239</v>
      </c>
      <c r="L248" s="30" t="n">
        <f aca="false">IF($A248="","",SUMIFS(raw_data!$H:$H,raw_data!$B:$B,BASE_YM,raw_data!$G:$G,$A248))</f>
        <v>688153</v>
      </c>
      <c r="M248" s="30" t="n">
        <f aca="false">IF($A248="","",(SUMIFS(raw_data!$I:$I,raw_data!$B:$B,BASE_YM,raw_data!$G:$G,$A248)+SUMIFS(raw_data!$J:$J,raw_data!$B:$B,BASE_YM,raw_data!$G:$G,$A248)))</f>
        <v>554888</v>
      </c>
      <c r="N248" s="31" t="n">
        <f aca="false">IF(N(L248)=0,"",M248/L248)</f>
        <v>0.806343938048661</v>
      </c>
      <c r="O248" s="30" t="n">
        <f aca="false">IF($A248="","",SUMIFS(raw_data!$H:$H,raw_data!$B:$B,BASE_YM_PY,raw_data!$G:$G,$A248))</f>
        <v>646741</v>
      </c>
      <c r="P248" s="30" t="n">
        <f aca="false">IF($A248="","",(SUMIFS(raw_data!$I:$I,raw_data!$B:$B,BASE_YM_PY,raw_data!$G:$G,$A248)+SUMIFS(raw_data!$J:$J,raw_data!$B:$B,BASE_YM_PY,raw_data!$G:$G,$A248)))</f>
        <v>627067</v>
      </c>
      <c r="Q248" s="31" t="n">
        <f aca="false">IF(N(O248)=0,"",P248/O248)</f>
        <v>0.969579785416419</v>
      </c>
      <c r="R248" s="32" t="n">
        <f aca="false">IF(N(O248)=0,"",L248/O248-1)</f>
        <v>0.0640318148996275</v>
      </c>
      <c r="S248" s="33" t="n">
        <f aca="false">IF(OR(N248="",Q248=""),"",N248-Q248)</f>
        <v>-0.163235847367758</v>
      </c>
      <c r="T248" s="38" t="n">
        <f aca="false">IF(N(D248)&gt;0,RANK(D248,D$2:D$1001)+COUNTIF(D$2:D248,D248)-1,"")</f>
        <v>525</v>
      </c>
      <c r="U248" s="38" t="n">
        <f aca="false">IF(N(D248)&gt;0,IF(D248&gt;=LR_MIN_SHARE*SUM(D$2:D$1001),F248,-1),-1)</f>
        <v>-1</v>
      </c>
      <c r="V248" s="0" t="str">
        <f aca="false">IF(U248&lt;0,"",RANK(U248,U$2:U$1001)+COUNTIF(U$2:U248,U248)-1)</f>
        <v/>
      </c>
      <c r="W248" s="38" t="n">
        <f aca="false">IF(N(L248)&gt;0,RANK(L248,L$2:L$1001)+COUNTIF(L$2:L248,L248)-1,"")</f>
        <v>525</v>
      </c>
      <c r="X248" s="38" t="n">
        <f aca="false">IF(N(L248)&gt;0,IF(L248&gt;=LR_MIN_SHARE*SUM(L$2:L$1001),N248,-1),-1)</f>
        <v>-1</v>
      </c>
      <c r="Y248" s="0" t="str">
        <f aca="false">IF(X248&lt;0,"",RANK(X248,X$2:X$1001)+COUNTIF(X$2:X248,X248)-1)</f>
        <v/>
      </c>
      <c r="AA248" s="0" t="str">
        <f aca="false">IF($A248="","",IF(COUNTIF($B$2:$B248,$B248)=1,1,""))</f>
        <v/>
      </c>
      <c r="AB248" s="0" t="str">
        <f aca="false">IF(AA248=1,SUMIF($B$2:$B$1001,$B248,$D$2:$D$1001),"")</f>
        <v/>
      </c>
      <c r="AC248" s="0" t="str">
        <f aca="false">IF(AA248=1,RANK(AB248,$AB$2:$AB$1001)+COUNTIF($AB$2:$AB248,AB248)-1,"")</f>
        <v/>
      </c>
      <c r="AD248" s="38" t="n">
        <f aca="false">IF($A248="","",COUNTIF(raw_data!$G:$G,$A248))</f>
        <v>40</v>
      </c>
      <c r="AE248" s="38" t="n">
        <f aca="false">IF($A248="","",IF(COUNTIF($A$2:$A$1001,$A248)&gt;1,1,0))</f>
        <v>0</v>
      </c>
    </row>
    <row r="249" customFormat="false" ht="15" hidden="false" customHeight="false" outlineLevel="0" collapsed="false">
      <c r="A249" s="0" t="str">
        <f aca="false">IF(code_master!$A249="","",code_master!$A249)</f>
        <v>CV0248</v>
      </c>
      <c r="B249" s="0" t="str">
        <f aca="false">IF($A249="","",code_master!$C249&amp;"")</f>
        <v>뇌혈관</v>
      </c>
      <c r="C249" s="0" t="str">
        <f aca="false">IF($A249="","",code_master!$B249&amp;"")</f>
        <v>뇌출혈진단비(갱신형)</v>
      </c>
      <c r="D249" s="30" t="n">
        <f aca="false">IF($A249="","",SUMIFS(raw_data!$H:$H,raw_data!$A:$A,"&gt;="&amp;UY_START,raw_data!$A:$A,"&lt;="&amp;BASE_YM,raw_data!$B:$B,"&lt;="&amp;BASE_YM,raw_data!$G:$G,$A249))</f>
        <v>34209081</v>
      </c>
      <c r="E249" s="30" t="n">
        <f aca="false">IF($A249="","",(SUMIFS(raw_data!$I:$I,raw_data!$A:$A,"&gt;="&amp;UY_START,raw_data!$A:$A,"&lt;="&amp;BASE_YM,raw_data!$B:$B,"&lt;="&amp;BASE_YM,raw_data!$G:$G,$A249)+SUMIFS(raw_data!$J:$J,raw_data!$A:$A,"&gt;="&amp;UY_START,raw_data!$A:$A,"&lt;="&amp;BASE_YM,raw_data!$B:$B,"&lt;="&amp;BASE_YM,raw_data!$G:$G,$A249)))</f>
        <v>16439224</v>
      </c>
      <c r="F249" s="31" t="n">
        <f aca="false">IF(N(D249)=0,"",E249/D249)</f>
        <v>0.480551465267366</v>
      </c>
      <c r="G249" s="30" t="n">
        <f aca="false">IF($A249="","",SUMIFS(raw_data!$H:$H,raw_data!$A:$A,"&gt;="&amp;UY_START_PY,raw_data!$A:$A,"&lt;="&amp;BASE_YM_PY,raw_data!$B:$B,"&lt;="&amp;BASE_YM_PY,raw_data!$G:$G,$A249))</f>
        <v>37741768</v>
      </c>
      <c r="H249" s="30" t="n">
        <f aca="false">IF($A249="","",(SUMIFS(raw_data!$I:$I,raw_data!$A:$A,"&gt;="&amp;UY_START_PY,raw_data!$A:$A,"&lt;="&amp;BASE_YM_PY,raw_data!$B:$B,"&lt;="&amp;BASE_YM_PY,raw_data!$G:$G,$A249)+SUMIFS(raw_data!$J:$J,raw_data!$A:$A,"&gt;="&amp;UY_START_PY,raw_data!$A:$A,"&lt;="&amp;BASE_YM_PY,raw_data!$B:$B,"&lt;="&amp;BASE_YM_PY,raw_data!$G:$G,$A249)))</f>
        <v>12720866</v>
      </c>
      <c r="I249" s="31" t="n">
        <f aca="false">IF(N(G249)=0,"",H249/G249)</f>
        <v>0.337050082020535</v>
      </c>
      <c r="J249" s="32" t="n">
        <f aca="false">IF(N(G249)=0,"",D249/G249-1)</f>
        <v>-0.0936015239137711</v>
      </c>
      <c r="K249" s="33" t="n">
        <f aca="false">IF(OR(F249="",I249=""),"",F249-I249)</f>
        <v>0.143501383246831</v>
      </c>
      <c r="L249" s="30" t="n">
        <f aca="false">IF($A249="","",SUMIFS(raw_data!$H:$H,raw_data!$B:$B,BASE_YM,raw_data!$G:$G,$A249))</f>
        <v>12993476</v>
      </c>
      <c r="M249" s="30" t="n">
        <f aca="false">IF($A249="","",(SUMIFS(raw_data!$I:$I,raw_data!$B:$B,BASE_YM,raw_data!$G:$G,$A249)+SUMIFS(raw_data!$J:$J,raw_data!$B:$B,BASE_YM,raw_data!$G:$G,$A249)))</f>
        <v>6777612</v>
      </c>
      <c r="N249" s="31" t="n">
        <f aca="false">IF(N(L249)=0,"",M249/L249)</f>
        <v>0.521616540485394</v>
      </c>
      <c r="O249" s="30" t="n">
        <f aca="false">IF($A249="","",SUMIFS(raw_data!$H:$H,raw_data!$B:$B,BASE_YM_PY,raw_data!$G:$G,$A249))</f>
        <v>16450951</v>
      </c>
      <c r="P249" s="30" t="n">
        <f aca="false">IF($A249="","",(SUMIFS(raw_data!$I:$I,raw_data!$B:$B,BASE_YM_PY,raw_data!$G:$G,$A249)+SUMIFS(raw_data!$J:$J,raw_data!$B:$B,BASE_YM_PY,raw_data!$G:$G,$A249)))</f>
        <v>5802170</v>
      </c>
      <c r="Q249" s="31" t="n">
        <f aca="false">IF(N(O249)=0,"",P249/O249)</f>
        <v>0.35269511166862</v>
      </c>
      <c r="R249" s="32" t="n">
        <f aca="false">IF(N(O249)=0,"",L249/O249-1)</f>
        <v>-0.210168700885438</v>
      </c>
      <c r="S249" s="33" t="n">
        <f aca="false">IF(OR(N249="",Q249=""),"",N249-Q249)</f>
        <v>0.168921428816774</v>
      </c>
      <c r="T249" s="38" t="n">
        <f aca="false">IF(N(D249)&gt;0,RANK(D249,D$2:D$1001)+COUNTIF(D$2:D249,D249)-1,"")</f>
        <v>166</v>
      </c>
      <c r="U249" s="40" t="n">
        <f aca="false">IF(N(D249)&gt;0,IF(D249&gt;=LR_MIN_SHARE*SUM(D$2:D$1001),F249,-1),-1)</f>
        <v>0.480551465267366</v>
      </c>
      <c r="V249" s="38" t="n">
        <f aca="false">IF(U249&lt;0,"",RANK(U249,U$2:U$1001)+COUNTIF(U$2:U249,U249)-1)</f>
        <v>242</v>
      </c>
      <c r="W249" s="38" t="n">
        <f aca="false">IF(N(L249)&gt;0,RANK(L249,L$2:L$1001)+COUNTIF(L$2:L249,L249)-1,"")</f>
        <v>174</v>
      </c>
      <c r="X249" s="40" t="n">
        <f aca="false">IF(N(L249)&gt;0,IF(L249&gt;=LR_MIN_SHARE*SUM(L$2:L$1001),N249,-1),-1)</f>
        <v>0.521616540485394</v>
      </c>
      <c r="Y249" s="38" t="n">
        <f aca="false">IF(X249&lt;0,"",RANK(X249,X$2:X$1001)+COUNTIF(X$2:X249,X249)-1)</f>
        <v>267</v>
      </c>
      <c r="AA249" s="0" t="str">
        <f aca="false">IF($A249="","",IF(COUNTIF($B$2:$B249,$B249)=1,1,""))</f>
        <v/>
      </c>
      <c r="AB249" s="0" t="str">
        <f aca="false">IF(AA249=1,SUMIF($B$2:$B$1001,$B249,$D$2:$D$1001),"")</f>
        <v/>
      </c>
      <c r="AC249" s="0" t="str">
        <f aca="false">IF(AA249=1,RANK(AB249,$AB$2:$AB$1001)+COUNTIF($AB$2:$AB249,AB249)-1,"")</f>
        <v/>
      </c>
      <c r="AD249" s="38" t="n">
        <f aca="false">IF($A249="","",COUNTIF(raw_data!$G:$G,$A249))</f>
        <v>40</v>
      </c>
      <c r="AE249" s="38" t="n">
        <f aca="false">IF($A249="","",IF(COUNTIF($A$2:$A$1001,$A249)&gt;1,1,0))</f>
        <v>0</v>
      </c>
    </row>
    <row r="250" customFormat="false" ht="15" hidden="false" customHeight="false" outlineLevel="0" collapsed="false">
      <c r="A250" s="0" t="str">
        <f aca="false">IF(code_master!$A250="","",code_master!$A250)</f>
        <v>CV0249</v>
      </c>
      <c r="B250" s="0" t="str">
        <f aca="false">IF($A250="","",code_master!$C250&amp;"")</f>
        <v>암</v>
      </c>
      <c r="C250" s="0" t="str">
        <f aca="false">IF($A250="","",code_master!$B250&amp;"")</f>
        <v>암직접치료비</v>
      </c>
      <c r="D250" s="30" t="n">
        <f aca="false">IF($A250="","",SUMIFS(raw_data!$H:$H,raw_data!$A:$A,"&gt;="&amp;UY_START,raw_data!$A:$A,"&lt;="&amp;BASE_YM,raw_data!$B:$B,"&lt;="&amp;BASE_YM,raw_data!$G:$G,$A250))</f>
        <v>48607712</v>
      </c>
      <c r="E250" s="30" t="n">
        <f aca="false">IF($A250="","",(SUMIFS(raw_data!$I:$I,raw_data!$A:$A,"&gt;="&amp;UY_START,raw_data!$A:$A,"&lt;="&amp;BASE_YM,raw_data!$B:$B,"&lt;="&amp;BASE_YM,raw_data!$G:$G,$A250)+SUMIFS(raw_data!$J:$J,raw_data!$A:$A,"&gt;="&amp;UY_START,raw_data!$A:$A,"&lt;="&amp;BASE_YM,raw_data!$B:$B,"&lt;="&amp;BASE_YM,raw_data!$G:$G,$A250)))</f>
        <v>25041712</v>
      </c>
      <c r="F250" s="31" t="n">
        <f aca="false">IF(N(D250)=0,"",E250/D250)</f>
        <v>0.515179813441949</v>
      </c>
      <c r="G250" s="30" t="n">
        <f aca="false">IF($A250="","",SUMIFS(raw_data!$H:$H,raw_data!$A:$A,"&gt;="&amp;UY_START_PY,raw_data!$A:$A,"&lt;="&amp;BASE_YM_PY,raw_data!$B:$B,"&lt;="&amp;BASE_YM_PY,raw_data!$G:$G,$A250))</f>
        <v>42090315</v>
      </c>
      <c r="H250" s="30" t="n">
        <f aca="false">IF($A250="","",(SUMIFS(raw_data!$I:$I,raw_data!$A:$A,"&gt;="&amp;UY_START_PY,raw_data!$A:$A,"&lt;="&amp;BASE_YM_PY,raw_data!$B:$B,"&lt;="&amp;BASE_YM_PY,raw_data!$G:$G,$A250)+SUMIFS(raw_data!$J:$J,raw_data!$A:$A,"&gt;="&amp;UY_START_PY,raw_data!$A:$A,"&lt;="&amp;BASE_YM_PY,raw_data!$B:$B,"&lt;="&amp;BASE_YM_PY,raw_data!$G:$G,$A250)))</f>
        <v>21102414</v>
      </c>
      <c r="I250" s="31" t="n">
        <f aca="false">IF(N(G250)=0,"",H250/G250)</f>
        <v>0.501360324815816</v>
      </c>
      <c r="J250" s="32" t="n">
        <f aca="false">IF(N(G250)=0,"",D250/G250-1)</f>
        <v>0.154843150971904</v>
      </c>
      <c r="K250" s="33" t="n">
        <f aca="false">IF(OR(F250="",I250=""),"",F250-I250)</f>
        <v>0.0138194886261336</v>
      </c>
      <c r="L250" s="30" t="n">
        <f aca="false">IF($A250="","",SUMIFS(raw_data!$H:$H,raw_data!$B:$B,BASE_YM,raw_data!$G:$G,$A250))</f>
        <v>19097677</v>
      </c>
      <c r="M250" s="30" t="n">
        <f aca="false">IF($A250="","",(SUMIFS(raw_data!$I:$I,raw_data!$B:$B,BASE_YM,raw_data!$G:$G,$A250)+SUMIFS(raw_data!$J:$J,raw_data!$B:$B,BASE_YM,raw_data!$G:$G,$A250)))</f>
        <v>12276961</v>
      </c>
      <c r="N250" s="31" t="n">
        <f aca="false">IF(N(L250)=0,"",M250/L250)</f>
        <v>0.642851012717411</v>
      </c>
      <c r="O250" s="30" t="n">
        <f aca="false">IF($A250="","",SUMIFS(raw_data!$H:$H,raw_data!$B:$B,BASE_YM_PY,raw_data!$G:$G,$A250))</f>
        <v>17141427</v>
      </c>
      <c r="P250" s="30" t="n">
        <f aca="false">IF($A250="","",(SUMIFS(raw_data!$I:$I,raw_data!$B:$B,BASE_YM_PY,raw_data!$G:$G,$A250)+SUMIFS(raw_data!$J:$J,raw_data!$B:$B,BASE_YM_PY,raw_data!$G:$G,$A250)))</f>
        <v>9523088</v>
      </c>
      <c r="Q250" s="31" t="n">
        <f aca="false">IF(N(O250)=0,"",P250/O250)</f>
        <v>0.55555981424417</v>
      </c>
      <c r="R250" s="32" t="n">
        <f aca="false">IF(N(O250)=0,"",L250/O250-1)</f>
        <v>0.114124104136721</v>
      </c>
      <c r="S250" s="33" t="n">
        <f aca="false">IF(OR(N250="",Q250=""),"",N250-Q250)</f>
        <v>0.0872911984732406</v>
      </c>
      <c r="T250" s="38" t="n">
        <f aca="false">IF(N(D250)&gt;0,RANK(D250,D$2:D$1001)+COUNTIF(D$2:D250,D250)-1,"")</f>
        <v>113</v>
      </c>
      <c r="U250" s="40" t="n">
        <f aca="false">IF(N(D250)&gt;0,IF(D250&gt;=LR_MIN_SHARE*SUM(D$2:D$1001),F250,-1),-1)</f>
        <v>0.515179813441949</v>
      </c>
      <c r="V250" s="38" t="n">
        <f aca="false">IF(U250&lt;0,"",RANK(U250,U$2:U$1001)+COUNTIF(U$2:U250,U250)-1)</f>
        <v>212</v>
      </c>
      <c r="W250" s="38" t="n">
        <f aca="false">IF(N(L250)&gt;0,RANK(L250,L$2:L$1001)+COUNTIF(L$2:L250,L250)-1,"")</f>
        <v>118</v>
      </c>
      <c r="X250" s="40" t="n">
        <f aca="false">IF(N(L250)&gt;0,IF(L250&gt;=LR_MIN_SHARE*SUM(L$2:L$1001),N250,-1),-1)</f>
        <v>0.642851012717411</v>
      </c>
      <c r="Y250" s="38" t="n">
        <f aca="false">IF(X250&lt;0,"",RANK(X250,X$2:X$1001)+COUNTIF(X$2:X250,X250)-1)</f>
        <v>188</v>
      </c>
      <c r="AA250" s="0" t="str">
        <f aca="false">IF($A250="","",IF(COUNTIF($B$2:$B250,$B250)=1,1,""))</f>
        <v/>
      </c>
      <c r="AB250" s="0" t="str">
        <f aca="false">IF(AA250=1,SUMIF($B$2:$B$1001,$B250,$D$2:$D$1001),"")</f>
        <v/>
      </c>
      <c r="AC250" s="0" t="str">
        <f aca="false">IF(AA250=1,RANK(AB250,$AB$2:$AB$1001)+COUNTIF($AB$2:$AB250,AB250)-1,"")</f>
        <v/>
      </c>
      <c r="AD250" s="38" t="n">
        <f aca="false">IF($A250="","",COUNTIF(raw_data!$G:$G,$A250))</f>
        <v>40</v>
      </c>
      <c r="AE250" s="38" t="n">
        <f aca="false">IF($A250="","",IF(COUNTIF($A$2:$A$1001,$A250)&gt;1,1,0))</f>
        <v>0</v>
      </c>
    </row>
    <row r="251" customFormat="false" ht="15" hidden="false" customHeight="false" outlineLevel="0" collapsed="false">
      <c r="A251" s="0" t="str">
        <f aca="false">IF(code_master!$A251="","",code_master!$A251)</f>
        <v>CV0250</v>
      </c>
      <c r="B251" s="0" t="str">
        <f aca="false">IF($A251="","",code_master!$C251&amp;"")</f>
        <v>뇌혈관</v>
      </c>
      <c r="C251" s="0" t="str">
        <f aca="false">IF($A251="","",code_master!$B251&amp;"")</f>
        <v>뇌혈관질환진단비</v>
      </c>
      <c r="D251" s="30" t="n">
        <f aca="false">IF($A251="","",SUMIFS(raw_data!$H:$H,raw_data!$A:$A,"&gt;="&amp;UY_START,raw_data!$A:$A,"&lt;="&amp;BASE_YM,raw_data!$B:$B,"&lt;="&amp;BASE_YM,raw_data!$G:$G,$A251))</f>
        <v>11839355</v>
      </c>
      <c r="E251" s="30" t="n">
        <f aca="false">IF($A251="","",(SUMIFS(raw_data!$I:$I,raw_data!$A:$A,"&gt;="&amp;UY_START,raw_data!$A:$A,"&lt;="&amp;BASE_YM,raw_data!$B:$B,"&lt;="&amp;BASE_YM,raw_data!$G:$G,$A251)+SUMIFS(raw_data!$J:$J,raw_data!$A:$A,"&gt;="&amp;UY_START,raw_data!$A:$A,"&lt;="&amp;BASE_YM,raw_data!$B:$B,"&lt;="&amp;BASE_YM,raw_data!$G:$G,$A251)))</f>
        <v>8896214</v>
      </c>
      <c r="F251" s="31" t="n">
        <f aca="false">IF(N(D251)=0,"",E251/D251)</f>
        <v>0.751410359770444</v>
      </c>
      <c r="G251" s="30" t="n">
        <f aca="false">IF($A251="","",SUMIFS(raw_data!$H:$H,raw_data!$A:$A,"&gt;="&amp;UY_START_PY,raw_data!$A:$A,"&lt;="&amp;BASE_YM_PY,raw_data!$B:$B,"&lt;="&amp;BASE_YM_PY,raw_data!$G:$G,$A251))</f>
        <v>12490328</v>
      </c>
      <c r="H251" s="30" t="n">
        <f aca="false">IF($A251="","",(SUMIFS(raw_data!$I:$I,raw_data!$A:$A,"&gt;="&amp;UY_START_PY,raw_data!$A:$A,"&lt;="&amp;BASE_YM_PY,raw_data!$B:$B,"&lt;="&amp;BASE_YM_PY,raw_data!$G:$G,$A251)+SUMIFS(raw_data!$J:$J,raw_data!$A:$A,"&gt;="&amp;UY_START_PY,raw_data!$A:$A,"&lt;="&amp;BASE_YM_PY,raw_data!$B:$B,"&lt;="&amp;BASE_YM_PY,raw_data!$G:$G,$A251)))</f>
        <v>8177827</v>
      </c>
      <c r="I251" s="31" t="n">
        <f aca="false">IF(N(G251)=0,"",H251/G251)</f>
        <v>0.65473276602504</v>
      </c>
      <c r="J251" s="32" t="n">
        <f aca="false">IF(N(G251)=0,"",D251/G251-1)</f>
        <v>-0.0521181669528614</v>
      </c>
      <c r="K251" s="33" t="n">
        <f aca="false">IF(OR(F251="",I251=""),"",F251-I251)</f>
        <v>0.0966775937454041</v>
      </c>
      <c r="L251" s="30" t="n">
        <f aca="false">IF($A251="","",SUMIFS(raw_data!$H:$H,raw_data!$B:$B,BASE_YM,raw_data!$G:$G,$A251))</f>
        <v>4422451</v>
      </c>
      <c r="M251" s="30" t="n">
        <f aca="false">IF($A251="","",(SUMIFS(raw_data!$I:$I,raw_data!$B:$B,BASE_YM,raw_data!$G:$G,$A251)+SUMIFS(raw_data!$J:$J,raw_data!$B:$B,BASE_YM,raw_data!$G:$G,$A251)))</f>
        <v>3922971</v>
      </c>
      <c r="N251" s="31" t="n">
        <f aca="false">IF(N(L251)=0,"",M251/L251)</f>
        <v>0.887058104205112</v>
      </c>
      <c r="O251" s="30" t="n">
        <f aca="false">IF($A251="","",SUMIFS(raw_data!$H:$H,raw_data!$B:$B,BASE_YM_PY,raw_data!$G:$G,$A251))</f>
        <v>4294517</v>
      </c>
      <c r="P251" s="30" t="n">
        <f aca="false">IF($A251="","",(SUMIFS(raw_data!$I:$I,raw_data!$B:$B,BASE_YM_PY,raw_data!$G:$G,$A251)+SUMIFS(raw_data!$J:$J,raw_data!$B:$B,BASE_YM_PY,raw_data!$G:$G,$A251)))</f>
        <v>2963248</v>
      </c>
      <c r="Q251" s="31" t="n">
        <f aca="false">IF(N(O251)=0,"",P251/O251)</f>
        <v>0.690007281377626</v>
      </c>
      <c r="R251" s="32" t="n">
        <f aca="false">IF(N(O251)=0,"",L251/O251-1)</f>
        <v>0.0297900788377365</v>
      </c>
      <c r="S251" s="33" t="n">
        <f aca="false">IF(OR(N251="",Q251=""),"",N251-Q251)</f>
        <v>0.197050822827485</v>
      </c>
      <c r="T251" s="38" t="n">
        <f aca="false">IF(N(D251)&gt;0,RANK(D251,D$2:D$1001)+COUNTIF(D$2:D251,D251)-1,"")</f>
        <v>350</v>
      </c>
      <c r="U251" s="40" t="n">
        <f aca="false">IF(N(D251)&gt;0,IF(D251&gt;=LR_MIN_SHARE*SUM(D$2:D$1001),F251,-1),-1)</f>
        <v>0.751410359770444</v>
      </c>
      <c r="V251" s="38" t="n">
        <f aca="false">IF(U251&lt;0,"",RANK(U251,U$2:U$1001)+COUNTIF(U$2:U251,U251)-1)</f>
        <v>68</v>
      </c>
      <c r="W251" s="38" t="n">
        <f aca="false">IF(N(L251)&gt;0,RANK(L251,L$2:L$1001)+COUNTIF(L$2:L251,L251)-1,"")</f>
        <v>364</v>
      </c>
      <c r="X251" s="40" t="n">
        <f aca="false">IF(N(L251)&gt;0,IF(L251&gt;=LR_MIN_SHARE*SUM(L$2:L$1001),N251,-1),-1)</f>
        <v>0.887058104205112</v>
      </c>
      <c r="Y251" s="38" t="n">
        <f aca="false">IF(X251&lt;0,"",RANK(X251,X$2:X$1001)+COUNTIF(X$2:X251,X251)-1)</f>
        <v>64</v>
      </c>
      <c r="AA251" s="0" t="str">
        <f aca="false">IF($A251="","",IF(COUNTIF($B$2:$B251,$B251)=1,1,""))</f>
        <v/>
      </c>
      <c r="AB251" s="0" t="str">
        <f aca="false">IF(AA251=1,SUMIF($B$2:$B$1001,$B251,$D$2:$D$1001),"")</f>
        <v/>
      </c>
      <c r="AC251" s="0" t="str">
        <f aca="false">IF(AA251=1,RANK(AB251,$AB$2:$AB$1001)+COUNTIF($AB$2:$AB251,AB251)-1,"")</f>
        <v/>
      </c>
      <c r="AD251" s="38" t="n">
        <f aca="false">IF($A251="","",COUNTIF(raw_data!$G:$G,$A251))</f>
        <v>40</v>
      </c>
      <c r="AE251" s="38" t="n">
        <f aca="false">IF($A251="","",IF(COUNTIF($A$2:$A$1001,$A251)&gt;1,1,0))</f>
        <v>0</v>
      </c>
    </row>
    <row r="252" customFormat="false" ht="15" hidden="false" customHeight="false" outlineLevel="0" collapsed="false">
      <c r="A252" s="0" t="str">
        <f aca="false">IF(code_master!$A252="","",code_master!$A252)</f>
        <v>CV0251</v>
      </c>
      <c r="B252" s="0" t="str">
        <f aca="false">IF($A252="","",code_master!$C252&amp;"")</f>
        <v>수술</v>
      </c>
      <c r="C252" s="0" t="str">
        <f aca="false">IF($A252="","",code_master!$B252&amp;"")</f>
        <v>1~5종수술비(비갱신형)</v>
      </c>
      <c r="D252" s="30" t="n">
        <f aca="false">IF($A252="","",SUMIFS(raw_data!$H:$H,raw_data!$A:$A,"&gt;="&amp;UY_START,raw_data!$A:$A,"&lt;="&amp;BASE_YM,raw_data!$B:$B,"&lt;="&amp;BASE_YM,raw_data!$G:$G,$A252))</f>
        <v>815403</v>
      </c>
      <c r="E252" s="30" t="n">
        <f aca="false">IF($A252="","",(SUMIFS(raw_data!$I:$I,raw_data!$A:$A,"&gt;="&amp;UY_START,raw_data!$A:$A,"&lt;="&amp;BASE_YM,raw_data!$B:$B,"&lt;="&amp;BASE_YM,raw_data!$G:$G,$A252)+SUMIFS(raw_data!$J:$J,raw_data!$A:$A,"&gt;="&amp;UY_START,raw_data!$A:$A,"&lt;="&amp;BASE_YM,raw_data!$B:$B,"&lt;="&amp;BASE_YM,raw_data!$G:$G,$A252)))</f>
        <v>343822</v>
      </c>
      <c r="F252" s="31" t="n">
        <f aca="false">IF(N(D252)=0,"",E252/D252)</f>
        <v>0.421658983349338</v>
      </c>
      <c r="G252" s="30" t="n">
        <f aca="false">IF($A252="","",SUMIFS(raw_data!$H:$H,raw_data!$A:$A,"&gt;="&amp;UY_START_PY,raw_data!$A:$A,"&lt;="&amp;BASE_YM_PY,raw_data!$B:$B,"&lt;="&amp;BASE_YM_PY,raw_data!$G:$G,$A252))</f>
        <v>865091</v>
      </c>
      <c r="H252" s="30" t="n">
        <f aca="false">IF($A252="","",(SUMIFS(raw_data!$I:$I,raw_data!$A:$A,"&gt;="&amp;UY_START_PY,raw_data!$A:$A,"&lt;="&amp;BASE_YM_PY,raw_data!$B:$B,"&lt;="&amp;BASE_YM_PY,raw_data!$G:$G,$A252)+SUMIFS(raw_data!$J:$J,raw_data!$A:$A,"&gt;="&amp;UY_START_PY,raw_data!$A:$A,"&lt;="&amp;BASE_YM_PY,raw_data!$B:$B,"&lt;="&amp;BASE_YM_PY,raw_data!$G:$G,$A252)))</f>
        <v>569795</v>
      </c>
      <c r="I252" s="31" t="n">
        <f aca="false">IF(N(G252)=0,"",H252/G252)</f>
        <v>0.658653251507645</v>
      </c>
      <c r="J252" s="32" t="n">
        <f aca="false">IF(N(G252)=0,"",D252/G252-1)</f>
        <v>-0.0574367320894564</v>
      </c>
      <c r="K252" s="33" t="n">
        <f aca="false">IF(OR(F252="",I252=""),"",F252-I252)</f>
        <v>-0.236994268158307</v>
      </c>
      <c r="L252" s="30" t="n">
        <f aca="false">IF($A252="","",SUMIFS(raw_data!$H:$H,raw_data!$B:$B,BASE_YM,raw_data!$G:$G,$A252))</f>
        <v>335580</v>
      </c>
      <c r="M252" s="30" t="n">
        <f aca="false">IF($A252="","",(SUMIFS(raw_data!$I:$I,raw_data!$B:$B,BASE_YM,raw_data!$G:$G,$A252)+SUMIFS(raw_data!$J:$J,raw_data!$B:$B,BASE_YM,raw_data!$G:$G,$A252)))</f>
        <v>148852</v>
      </c>
      <c r="N252" s="31" t="n">
        <f aca="false">IF(N(L252)=0,"",M252/L252)</f>
        <v>0.443566362715299</v>
      </c>
      <c r="O252" s="30" t="n">
        <f aca="false">IF($A252="","",SUMIFS(raw_data!$H:$H,raw_data!$B:$B,BASE_YM_PY,raw_data!$G:$G,$A252))</f>
        <v>333894</v>
      </c>
      <c r="P252" s="30" t="n">
        <f aca="false">IF($A252="","",(SUMIFS(raw_data!$I:$I,raw_data!$B:$B,BASE_YM_PY,raw_data!$G:$G,$A252)+SUMIFS(raw_data!$J:$J,raw_data!$B:$B,BASE_YM_PY,raw_data!$G:$G,$A252)))</f>
        <v>277133</v>
      </c>
      <c r="Q252" s="31" t="n">
        <f aca="false">IF(N(O252)=0,"",P252/O252)</f>
        <v>0.830002935063224</v>
      </c>
      <c r="R252" s="32" t="n">
        <f aca="false">IF(N(O252)=0,"",L252/O252-1)</f>
        <v>0.00504950672968074</v>
      </c>
      <c r="S252" s="33" t="n">
        <f aca="false">IF(OR(N252="",Q252=""),"",N252-Q252)</f>
        <v>-0.386436572347925</v>
      </c>
      <c r="T252" s="38" t="n">
        <f aca="false">IF(N(D252)&gt;0,RANK(D252,D$2:D$1001)+COUNTIF(D$2:D252,D252)-1,"")</f>
        <v>541</v>
      </c>
      <c r="U252" s="38" t="n">
        <f aca="false">IF(N(D252)&gt;0,IF(D252&gt;=LR_MIN_SHARE*SUM(D$2:D$1001),F252,-1),-1)</f>
        <v>-1</v>
      </c>
      <c r="V252" s="0" t="str">
        <f aca="false">IF(U252&lt;0,"",RANK(U252,U$2:U$1001)+COUNTIF(U$2:U252,U252)-1)</f>
        <v/>
      </c>
      <c r="W252" s="38" t="n">
        <f aca="false">IF(N(L252)&gt;0,RANK(L252,L$2:L$1001)+COUNTIF(L$2:L252,L252)-1,"")</f>
        <v>540</v>
      </c>
      <c r="X252" s="38" t="n">
        <f aca="false">IF(N(L252)&gt;0,IF(L252&gt;=LR_MIN_SHARE*SUM(L$2:L$1001),N252,-1),-1)</f>
        <v>-1</v>
      </c>
      <c r="Y252" s="0" t="str">
        <f aca="false">IF(X252&lt;0,"",RANK(X252,X$2:X$1001)+COUNTIF(X$2:X252,X252)-1)</f>
        <v/>
      </c>
      <c r="AA252" s="0" t="str">
        <f aca="false">IF($A252="","",IF(COUNTIF($B$2:$B252,$B252)=1,1,""))</f>
        <v/>
      </c>
      <c r="AB252" s="0" t="str">
        <f aca="false">IF(AA252=1,SUMIF($B$2:$B$1001,$B252,$D$2:$D$1001),"")</f>
        <v/>
      </c>
      <c r="AC252" s="0" t="str">
        <f aca="false">IF(AA252=1,RANK(AB252,$AB$2:$AB$1001)+COUNTIF($AB$2:$AB252,AB252)-1,"")</f>
        <v/>
      </c>
      <c r="AD252" s="38" t="n">
        <f aca="false">IF($A252="","",COUNTIF(raw_data!$G:$G,$A252))</f>
        <v>40</v>
      </c>
      <c r="AE252" s="38" t="n">
        <f aca="false">IF($A252="","",IF(COUNTIF($A$2:$A$1001,$A252)&gt;1,1,0))</f>
        <v>0</v>
      </c>
    </row>
    <row r="253" customFormat="false" ht="15" hidden="false" customHeight="false" outlineLevel="0" collapsed="false">
      <c r="A253" s="0" t="str">
        <f aca="false">IF(code_master!$A253="","",code_master!$A253)</f>
        <v>CV0252</v>
      </c>
      <c r="B253" s="0" t="str">
        <f aca="false">IF($A253="","",code_master!$C253&amp;"")</f>
        <v>실손의료</v>
      </c>
      <c r="C253" s="0" t="str">
        <f aca="false">IF($A253="","",code_master!$B253&amp;"")</f>
        <v>질병통원실손</v>
      </c>
      <c r="D253" s="30" t="n">
        <f aca="false">IF($A253="","",SUMIFS(raw_data!$H:$H,raw_data!$A:$A,"&gt;="&amp;UY_START,raw_data!$A:$A,"&lt;="&amp;BASE_YM,raw_data!$B:$B,"&lt;="&amp;BASE_YM,raw_data!$G:$G,$A253))</f>
        <v>5428889</v>
      </c>
      <c r="E253" s="30" t="n">
        <f aca="false">IF($A253="","",(SUMIFS(raw_data!$I:$I,raw_data!$A:$A,"&gt;="&amp;UY_START,raw_data!$A:$A,"&lt;="&amp;BASE_YM,raw_data!$B:$B,"&lt;="&amp;BASE_YM,raw_data!$G:$G,$A253)+SUMIFS(raw_data!$J:$J,raw_data!$A:$A,"&gt;="&amp;UY_START,raw_data!$A:$A,"&lt;="&amp;BASE_YM,raw_data!$B:$B,"&lt;="&amp;BASE_YM,raw_data!$G:$G,$A253)))</f>
        <v>5782435</v>
      </c>
      <c r="F253" s="31" t="n">
        <f aca="false">IF(N(D253)=0,"",E253/D253)</f>
        <v>1.06512308503637</v>
      </c>
      <c r="G253" s="30" t="n">
        <f aca="false">IF($A253="","",SUMIFS(raw_data!$H:$H,raw_data!$A:$A,"&gt;="&amp;UY_START_PY,raw_data!$A:$A,"&lt;="&amp;BASE_YM_PY,raw_data!$B:$B,"&lt;="&amp;BASE_YM_PY,raw_data!$G:$G,$A253))</f>
        <v>5618593</v>
      </c>
      <c r="H253" s="30" t="n">
        <f aca="false">IF($A253="","",(SUMIFS(raw_data!$I:$I,raw_data!$A:$A,"&gt;="&amp;UY_START_PY,raw_data!$A:$A,"&lt;="&amp;BASE_YM_PY,raw_data!$B:$B,"&lt;="&amp;BASE_YM_PY,raw_data!$G:$G,$A253)+SUMIFS(raw_data!$J:$J,raw_data!$A:$A,"&gt;="&amp;UY_START_PY,raw_data!$A:$A,"&lt;="&amp;BASE_YM_PY,raw_data!$B:$B,"&lt;="&amp;BASE_YM_PY,raw_data!$G:$G,$A253)))</f>
        <v>4842507</v>
      </c>
      <c r="I253" s="31" t="n">
        <f aca="false">IF(N(G253)=0,"",H253/G253)</f>
        <v>0.861871824494139</v>
      </c>
      <c r="J253" s="32" t="n">
        <f aca="false">IF(N(G253)=0,"",D253/G253-1)</f>
        <v>-0.0337636130611347</v>
      </c>
      <c r="K253" s="33" t="n">
        <f aca="false">IF(OR(F253="",I253=""),"",F253-I253)</f>
        <v>0.203251260542228</v>
      </c>
      <c r="L253" s="30" t="n">
        <f aca="false">IF($A253="","",SUMIFS(raw_data!$H:$H,raw_data!$B:$B,BASE_YM,raw_data!$G:$G,$A253))</f>
        <v>2215883</v>
      </c>
      <c r="M253" s="30" t="n">
        <f aca="false">IF($A253="","",(SUMIFS(raw_data!$I:$I,raw_data!$B:$B,BASE_YM,raw_data!$G:$G,$A253)+SUMIFS(raw_data!$J:$J,raw_data!$B:$B,BASE_YM,raw_data!$G:$G,$A253)))</f>
        <v>2901945</v>
      </c>
      <c r="N253" s="31" t="n">
        <f aca="false">IF(N(L253)=0,"",M253/L253)</f>
        <v>1.30961111213904</v>
      </c>
      <c r="O253" s="30" t="n">
        <f aca="false">IF($A253="","",SUMIFS(raw_data!$H:$H,raw_data!$B:$B,BASE_YM_PY,raw_data!$G:$G,$A253))</f>
        <v>2206350</v>
      </c>
      <c r="P253" s="30" t="n">
        <f aca="false">IF($A253="","",(SUMIFS(raw_data!$I:$I,raw_data!$B:$B,BASE_YM_PY,raw_data!$G:$G,$A253)+SUMIFS(raw_data!$J:$J,raw_data!$B:$B,BASE_YM_PY,raw_data!$G:$G,$A253)))</f>
        <v>2147454</v>
      </c>
      <c r="Q253" s="31" t="n">
        <f aca="false">IF(N(O253)=0,"",P253/O253)</f>
        <v>0.973306139098511</v>
      </c>
      <c r="R253" s="32" t="n">
        <f aca="false">IF(N(O253)=0,"",L253/O253-1)</f>
        <v>0.00432071067600326</v>
      </c>
      <c r="S253" s="33" t="n">
        <f aca="false">IF(OR(N253="",Q253=""),"",N253-Q253)</f>
        <v>0.336304973040532</v>
      </c>
      <c r="T253" s="38" t="n">
        <f aca="false">IF(N(D253)&gt;0,RANK(D253,D$2:D$1001)+COUNTIF(D$2:D253,D253)-1,"")</f>
        <v>450</v>
      </c>
      <c r="U253" s="38" t="n">
        <f aca="false">IF(N(D253)&gt;0,IF(D253&gt;=LR_MIN_SHARE*SUM(D$2:D$1001),F253,-1),-1)</f>
        <v>-1</v>
      </c>
      <c r="V253" s="0" t="str">
        <f aca="false">IF(U253&lt;0,"",RANK(U253,U$2:U$1001)+COUNTIF(U$2:U253,U253)-1)</f>
        <v/>
      </c>
      <c r="W253" s="38" t="n">
        <f aca="false">IF(N(L253)&gt;0,RANK(L253,L$2:L$1001)+COUNTIF(L$2:L253,L253)-1,"")</f>
        <v>446</v>
      </c>
      <c r="X253" s="38" t="n">
        <f aca="false">IF(N(L253)&gt;0,IF(L253&gt;=LR_MIN_SHARE*SUM(L$2:L$1001),N253,-1),-1)</f>
        <v>-1</v>
      </c>
      <c r="Y253" s="0" t="str">
        <f aca="false">IF(X253&lt;0,"",RANK(X253,X$2:X$1001)+COUNTIF(X$2:X253,X253)-1)</f>
        <v/>
      </c>
      <c r="AA253" s="0" t="str">
        <f aca="false">IF($A253="","",IF(COUNTIF($B$2:$B253,$B253)=1,1,""))</f>
        <v/>
      </c>
      <c r="AB253" s="0" t="str">
        <f aca="false">IF(AA253=1,SUMIF($B$2:$B$1001,$B253,$D$2:$D$1001),"")</f>
        <v/>
      </c>
      <c r="AC253" s="0" t="str">
        <f aca="false">IF(AA253=1,RANK(AB253,$AB$2:$AB$1001)+COUNTIF($AB$2:$AB253,AB253)-1,"")</f>
        <v/>
      </c>
      <c r="AD253" s="38" t="n">
        <f aca="false">IF($A253="","",COUNTIF(raw_data!$G:$G,$A253))</f>
        <v>40</v>
      </c>
      <c r="AE253" s="38" t="n">
        <f aca="false">IF($A253="","",IF(COUNTIF($A$2:$A$1001,$A253)&gt;1,1,0))</f>
        <v>0</v>
      </c>
    </row>
    <row r="254" customFormat="false" ht="15" hidden="false" customHeight="false" outlineLevel="0" collapsed="false">
      <c r="A254" s="0" t="str">
        <f aca="false">IF(code_master!$A254="","",code_master!$A254)</f>
        <v>CV0253</v>
      </c>
      <c r="B254" s="0" t="str">
        <f aca="false">IF($A254="","",code_master!$C254&amp;"")</f>
        <v>뇌혈관</v>
      </c>
      <c r="C254" s="0" t="str">
        <f aca="false">IF($A254="","",code_master!$B254&amp;"")</f>
        <v>뇌혈관질환진단비</v>
      </c>
      <c r="D254" s="30" t="n">
        <f aca="false">IF($A254="","",SUMIFS(raw_data!$H:$H,raw_data!$A:$A,"&gt;="&amp;UY_START,raw_data!$A:$A,"&lt;="&amp;BASE_YM,raw_data!$B:$B,"&lt;="&amp;BASE_YM,raw_data!$G:$G,$A254))</f>
        <v>80657177</v>
      </c>
      <c r="E254" s="30" t="n">
        <f aca="false">IF($A254="","",(SUMIFS(raw_data!$I:$I,raw_data!$A:$A,"&gt;="&amp;UY_START,raw_data!$A:$A,"&lt;="&amp;BASE_YM,raw_data!$B:$B,"&lt;="&amp;BASE_YM,raw_data!$G:$G,$A254)+SUMIFS(raw_data!$J:$J,raw_data!$A:$A,"&gt;="&amp;UY_START,raw_data!$A:$A,"&lt;="&amp;BASE_YM,raw_data!$B:$B,"&lt;="&amp;BASE_YM,raw_data!$G:$G,$A254)))</f>
        <v>33324556</v>
      </c>
      <c r="F254" s="31" t="n">
        <f aca="false">IF(N(D254)=0,"",E254/D254)</f>
        <v>0.413162935271092</v>
      </c>
      <c r="G254" s="30" t="n">
        <f aca="false">IF($A254="","",SUMIFS(raw_data!$H:$H,raw_data!$A:$A,"&gt;="&amp;UY_START_PY,raw_data!$A:$A,"&lt;="&amp;BASE_YM_PY,raw_data!$B:$B,"&lt;="&amp;BASE_YM_PY,raw_data!$G:$G,$A254))</f>
        <v>73300026</v>
      </c>
      <c r="H254" s="30" t="n">
        <f aca="false">IF($A254="","",(SUMIFS(raw_data!$I:$I,raw_data!$A:$A,"&gt;="&amp;UY_START_PY,raw_data!$A:$A,"&lt;="&amp;BASE_YM_PY,raw_data!$B:$B,"&lt;="&amp;BASE_YM_PY,raw_data!$G:$G,$A254)+SUMIFS(raw_data!$J:$J,raw_data!$A:$A,"&gt;="&amp;UY_START_PY,raw_data!$A:$A,"&lt;="&amp;BASE_YM_PY,raw_data!$B:$B,"&lt;="&amp;BASE_YM_PY,raw_data!$G:$G,$A254)))</f>
        <v>34561985</v>
      </c>
      <c r="I254" s="31" t="n">
        <f aca="false">IF(N(G254)=0,"",H254/G254)</f>
        <v>0.471513952805419</v>
      </c>
      <c r="J254" s="32" t="n">
        <f aca="false">IF(N(G254)=0,"",D254/G254-1)</f>
        <v>0.100370373674902</v>
      </c>
      <c r="K254" s="33" t="n">
        <f aca="false">IF(OR(F254="",I254=""),"",F254-I254)</f>
        <v>-0.0583510175343273</v>
      </c>
      <c r="L254" s="30" t="n">
        <f aca="false">IF($A254="","",SUMIFS(raw_data!$H:$H,raw_data!$B:$B,BASE_YM,raw_data!$G:$G,$A254))</f>
        <v>32356293</v>
      </c>
      <c r="M254" s="30" t="n">
        <f aca="false">IF($A254="","",(SUMIFS(raw_data!$I:$I,raw_data!$B:$B,BASE_YM,raw_data!$G:$G,$A254)+SUMIFS(raw_data!$J:$J,raw_data!$B:$B,BASE_YM,raw_data!$G:$G,$A254)))</f>
        <v>14906808</v>
      </c>
      <c r="N254" s="31" t="n">
        <f aca="false">IF(N(L254)=0,"",M254/L254)</f>
        <v>0.460708153434017</v>
      </c>
      <c r="O254" s="30" t="n">
        <f aca="false">IF($A254="","",SUMIFS(raw_data!$H:$H,raw_data!$B:$B,BASE_YM_PY,raw_data!$G:$G,$A254))</f>
        <v>28246061</v>
      </c>
      <c r="P254" s="30" t="n">
        <f aca="false">IF($A254="","",(SUMIFS(raw_data!$I:$I,raw_data!$B:$B,BASE_YM_PY,raw_data!$G:$G,$A254)+SUMIFS(raw_data!$J:$J,raw_data!$B:$B,BASE_YM_PY,raw_data!$G:$G,$A254)))</f>
        <v>14946208</v>
      </c>
      <c r="Q254" s="31" t="n">
        <f aca="false">IF(N(O254)=0,"",P254/O254)</f>
        <v>0.529143090075462</v>
      </c>
      <c r="R254" s="32" t="n">
        <f aca="false">IF(N(O254)=0,"",L254/O254-1)</f>
        <v>0.145515227769281</v>
      </c>
      <c r="S254" s="33" t="n">
        <f aca="false">IF(OR(N254="",Q254=""),"",N254-Q254)</f>
        <v>-0.0684349366414456</v>
      </c>
      <c r="T254" s="38" t="n">
        <f aca="false">IF(N(D254)&gt;0,RANK(D254,D$2:D$1001)+COUNTIF(D$2:D254,D254)-1,"")</f>
        <v>66</v>
      </c>
      <c r="U254" s="40" t="n">
        <f aca="false">IF(N(D254)&gt;0,IF(D254&gt;=LR_MIN_SHARE*SUM(D$2:D$1001),F254,-1),-1)</f>
        <v>0.413162935271092</v>
      </c>
      <c r="V254" s="38" t="n">
        <f aca="false">IF(U254&lt;0,"",RANK(U254,U$2:U$1001)+COUNTIF(U$2:U254,U254)-1)</f>
        <v>289</v>
      </c>
      <c r="W254" s="38" t="n">
        <f aca="false">IF(N(L254)&gt;0,RANK(L254,L$2:L$1001)+COUNTIF(L$2:L254,L254)-1,"")</f>
        <v>65</v>
      </c>
      <c r="X254" s="40" t="n">
        <f aca="false">IF(N(L254)&gt;0,IF(L254&gt;=LR_MIN_SHARE*SUM(L$2:L$1001),N254,-1),-1)</f>
        <v>0.460708153434017</v>
      </c>
      <c r="Y254" s="38" t="n">
        <f aca="false">IF(X254&lt;0,"",RANK(X254,X$2:X$1001)+COUNTIF(X$2:X254,X254)-1)</f>
        <v>297</v>
      </c>
      <c r="AA254" s="0" t="str">
        <f aca="false">IF($A254="","",IF(COUNTIF($B$2:$B254,$B254)=1,1,""))</f>
        <v/>
      </c>
      <c r="AB254" s="0" t="str">
        <f aca="false">IF(AA254=1,SUMIF($B$2:$B$1001,$B254,$D$2:$D$1001),"")</f>
        <v/>
      </c>
      <c r="AC254" s="0" t="str">
        <f aca="false">IF(AA254=1,RANK(AB254,$AB$2:$AB$1001)+COUNTIF($AB$2:$AB254,AB254)-1,"")</f>
        <v/>
      </c>
      <c r="AD254" s="38" t="n">
        <f aca="false">IF($A254="","",COUNTIF(raw_data!$G:$G,$A254))</f>
        <v>40</v>
      </c>
      <c r="AE254" s="38" t="n">
        <f aca="false">IF($A254="","",IF(COUNTIF($A$2:$A$1001,$A254)&gt;1,1,0))</f>
        <v>0</v>
      </c>
    </row>
    <row r="255" customFormat="false" ht="15" hidden="false" customHeight="false" outlineLevel="0" collapsed="false">
      <c r="A255" s="0" t="str">
        <f aca="false">IF(code_master!$A255="","",code_master!$A255)</f>
        <v>CV0254</v>
      </c>
      <c r="B255" s="0" t="str">
        <f aca="false">IF($A255="","",code_master!$C255&amp;"")</f>
        <v>암</v>
      </c>
      <c r="C255" s="0" t="str">
        <f aca="false">IF($A255="","",code_master!$B255&amp;"")</f>
        <v>암수술비Ⅱ</v>
      </c>
      <c r="D255" s="30" t="n">
        <f aca="false">IF($A255="","",SUMIFS(raw_data!$H:$H,raw_data!$A:$A,"&gt;="&amp;UY_START,raw_data!$A:$A,"&lt;="&amp;BASE_YM,raw_data!$B:$B,"&lt;="&amp;BASE_YM,raw_data!$G:$G,$A255))</f>
        <v>647789</v>
      </c>
      <c r="E255" s="30" t="n">
        <f aca="false">IF($A255="","",(SUMIFS(raw_data!$I:$I,raw_data!$A:$A,"&gt;="&amp;UY_START,raw_data!$A:$A,"&lt;="&amp;BASE_YM,raw_data!$B:$B,"&lt;="&amp;BASE_YM,raw_data!$G:$G,$A255)+SUMIFS(raw_data!$J:$J,raw_data!$A:$A,"&gt;="&amp;UY_START,raw_data!$A:$A,"&lt;="&amp;BASE_YM,raw_data!$B:$B,"&lt;="&amp;BASE_YM,raw_data!$G:$G,$A255)))</f>
        <v>396531</v>
      </c>
      <c r="F255" s="31" t="n">
        <f aca="false">IF(N(D255)=0,"",E255/D255)</f>
        <v>0.612129875623081</v>
      </c>
      <c r="G255" s="30" t="n">
        <f aca="false">IF($A255="","",SUMIFS(raw_data!$H:$H,raw_data!$A:$A,"&gt;="&amp;UY_START_PY,raw_data!$A:$A,"&lt;="&amp;BASE_YM_PY,raw_data!$B:$B,"&lt;="&amp;BASE_YM_PY,raw_data!$G:$G,$A255))</f>
        <v>620715</v>
      </c>
      <c r="H255" s="30" t="n">
        <f aca="false">IF($A255="","",(SUMIFS(raw_data!$I:$I,raw_data!$A:$A,"&gt;="&amp;UY_START_PY,raw_data!$A:$A,"&lt;="&amp;BASE_YM_PY,raw_data!$B:$B,"&lt;="&amp;BASE_YM_PY,raw_data!$G:$G,$A255)+SUMIFS(raw_data!$J:$J,raw_data!$A:$A,"&gt;="&amp;UY_START_PY,raw_data!$A:$A,"&lt;="&amp;BASE_YM_PY,raw_data!$B:$B,"&lt;="&amp;BASE_YM_PY,raw_data!$G:$G,$A255)))</f>
        <v>399627</v>
      </c>
      <c r="I255" s="31" t="n">
        <f aca="false">IF(N(G255)=0,"",H255/G255)</f>
        <v>0.643817210797226</v>
      </c>
      <c r="J255" s="32" t="n">
        <f aca="false">IF(N(G255)=0,"",D255/G255-1)</f>
        <v>0.0436174411767074</v>
      </c>
      <c r="K255" s="33" t="n">
        <f aca="false">IF(OR(F255="",I255=""),"",F255-I255)</f>
        <v>-0.0316873351741448</v>
      </c>
      <c r="L255" s="30" t="n">
        <f aca="false">IF($A255="","",SUMIFS(raw_data!$H:$H,raw_data!$B:$B,BASE_YM,raw_data!$G:$G,$A255))</f>
        <v>268760</v>
      </c>
      <c r="M255" s="30" t="n">
        <f aca="false">IF($A255="","",(SUMIFS(raw_data!$I:$I,raw_data!$B:$B,BASE_YM,raw_data!$G:$G,$A255)+SUMIFS(raw_data!$J:$J,raw_data!$B:$B,BASE_YM,raw_data!$G:$G,$A255)))</f>
        <v>177254</v>
      </c>
      <c r="N255" s="31" t="n">
        <f aca="false">IF(N(L255)=0,"",M255/L255)</f>
        <v>0.659525226968299</v>
      </c>
      <c r="O255" s="30" t="n">
        <f aca="false">IF($A255="","",SUMIFS(raw_data!$H:$H,raw_data!$B:$B,BASE_YM_PY,raw_data!$G:$G,$A255))</f>
        <v>252198</v>
      </c>
      <c r="P255" s="30" t="n">
        <f aca="false">IF($A255="","",(SUMIFS(raw_data!$I:$I,raw_data!$B:$B,BASE_YM_PY,raw_data!$G:$G,$A255)+SUMIFS(raw_data!$J:$J,raw_data!$B:$B,BASE_YM_PY,raw_data!$G:$G,$A255)))</f>
        <v>189834</v>
      </c>
      <c r="Q255" s="31" t="n">
        <f aca="false">IF(N(O255)=0,"",P255/O255)</f>
        <v>0.752718102443318</v>
      </c>
      <c r="R255" s="32" t="n">
        <f aca="false">IF(N(O255)=0,"",L255/O255-1)</f>
        <v>0.0656706238748919</v>
      </c>
      <c r="S255" s="33" t="n">
        <f aca="false">IF(OR(N255="",Q255=""),"",N255-Q255)</f>
        <v>-0.0931928754750195</v>
      </c>
      <c r="T255" s="38" t="n">
        <f aca="false">IF(N(D255)&gt;0,RANK(D255,D$2:D$1001)+COUNTIF(D$2:D255,D255)-1,"")</f>
        <v>543</v>
      </c>
      <c r="U255" s="38" t="n">
        <f aca="false">IF(N(D255)&gt;0,IF(D255&gt;=LR_MIN_SHARE*SUM(D$2:D$1001),F255,-1),-1)</f>
        <v>-1</v>
      </c>
      <c r="V255" s="0" t="str">
        <f aca="false">IF(U255&lt;0,"",RANK(U255,U$2:U$1001)+COUNTIF(U$2:U255,U255)-1)</f>
        <v/>
      </c>
      <c r="W255" s="38" t="n">
        <f aca="false">IF(N(L255)&gt;0,RANK(L255,L$2:L$1001)+COUNTIF(L$2:L255,L255)-1,"")</f>
        <v>543</v>
      </c>
      <c r="X255" s="38" t="n">
        <f aca="false">IF(N(L255)&gt;0,IF(L255&gt;=LR_MIN_SHARE*SUM(L$2:L$1001),N255,-1),-1)</f>
        <v>-1</v>
      </c>
      <c r="Y255" s="0" t="str">
        <f aca="false">IF(X255&lt;0,"",RANK(X255,X$2:X$1001)+COUNTIF(X$2:X255,X255)-1)</f>
        <v/>
      </c>
      <c r="AA255" s="0" t="str">
        <f aca="false">IF($A255="","",IF(COUNTIF($B$2:$B255,$B255)=1,1,""))</f>
        <v/>
      </c>
      <c r="AB255" s="0" t="str">
        <f aca="false">IF(AA255=1,SUMIF($B$2:$B$1001,$B255,$D$2:$D$1001),"")</f>
        <v/>
      </c>
      <c r="AC255" s="0" t="str">
        <f aca="false">IF(AA255=1,RANK(AB255,$AB$2:$AB$1001)+COUNTIF($AB$2:$AB255,AB255)-1,"")</f>
        <v/>
      </c>
      <c r="AD255" s="38" t="n">
        <f aca="false">IF($A255="","",COUNTIF(raw_data!$G:$G,$A255))</f>
        <v>40</v>
      </c>
      <c r="AE255" s="38" t="n">
        <f aca="false">IF($A255="","",IF(COUNTIF($A$2:$A$1001,$A255)&gt;1,1,0))</f>
        <v>0</v>
      </c>
    </row>
    <row r="256" customFormat="false" ht="15" hidden="false" customHeight="false" outlineLevel="0" collapsed="false">
      <c r="A256" s="0" t="str">
        <f aca="false">IF(code_master!$A256="","",code_master!$A256)</f>
        <v>CV0255</v>
      </c>
      <c r="B256" s="0" t="str">
        <f aca="false">IF($A256="","",code_master!$C256&amp;"")</f>
        <v>암</v>
      </c>
      <c r="C256" s="0" t="str">
        <f aca="false">IF($A256="","",code_master!$B256&amp;"")</f>
        <v>암직접치료비Ⅱ</v>
      </c>
      <c r="D256" s="30" t="n">
        <f aca="false">IF($A256="","",SUMIFS(raw_data!$H:$H,raw_data!$A:$A,"&gt;="&amp;UY_START,raw_data!$A:$A,"&lt;="&amp;BASE_YM,raw_data!$B:$B,"&lt;="&amp;BASE_YM,raw_data!$G:$G,$A256))</f>
        <v>14099341</v>
      </c>
      <c r="E256" s="30" t="n">
        <f aca="false">IF($A256="","",(SUMIFS(raw_data!$I:$I,raw_data!$A:$A,"&gt;="&amp;UY_START,raw_data!$A:$A,"&lt;="&amp;BASE_YM,raw_data!$B:$B,"&lt;="&amp;BASE_YM,raw_data!$G:$G,$A256)+SUMIFS(raw_data!$J:$J,raw_data!$A:$A,"&gt;="&amp;UY_START,raw_data!$A:$A,"&lt;="&amp;BASE_YM,raw_data!$B:$B,"&lt;="&amp;BASE_YM,raw_data!$G:$G,$A256)))</f>
        <v>11002026</v>
      </c>
      <c r="F256" s="31" t="n">
        <f aca="false">IF(N(D256)=0,"",E256/D256)</f>
        <v>0.780322002283653</v>
      </c>
      <c r="G256" s="30" t="n">
        <f aca="false">IF($A256="","",SUMIFS(raw_data!$H:$H,raw_data!$A:$A,"&gt;="&amp;UY_START_PY,raw_data!$A:$A,"&lt;="&amp;BASE_YM_PY,raw_data!$B:$B,"&lt;="&amp;BASE_YM_PY,raw_data!$G:$G,$A256))</f>
        <v>11353900</v>
      </c>
      <c r="H256" s="30" t="n">
        <f aca="false">IF($A256="","",(SUMIFS(raw_data!$I:$I,raw_data!$A:$A,"&gt;="&amp;UY_START_PY,raw_data!$A:$A,"&lt;="&amp;BASE_YM_PY,raw_data!$B:$B,"&lt;="&amp;BASE_YM_PY,raw_data!$G:$G,$A256)+SUMIFS(raw_data!$J:$J,raw_data!$A:$A,"&gt;="&amp;UY_START_PY,raw_data!$A:$A,"&lt;="&amp;BASE_YM_PY,raw_data!$B:$B,"&lt;="&amp;BASE_YM_PY,raw_data!$G:$G,$A256)))</f>
        <v>6538493</v>
      </c>
      <c r="I256" s="31" t="n">
        <f aca="false">IF(N(G256)=0,"",H256/G256)</f>
        <v>0.575880798668299</v>
      </c>
      <c r="J256" s="32" t="n">
        <f aca="false">IF(N(G256)=0,"",D256/G256-1)</f>
        <v>0.241805987369979</v>
      </c>
      <c r="K256" s="33" t="n">
        <f aca="false">IF(OR(F256="",I256=""),"",F256-I256)</f>
        <v>0.204441203615354</v>
      </c>
      <c r="L256" s="30" t="n">
        <f aca="false">IF($A256="","",SUMIFS(raw_data!$H:$H,raw_data!$B:$B,BASE_YM,raw_data!$G:$G,$A256))</f>
        <v>5842358</v>
      </c>
      <c r="M256" s="30" t="n">
        <f aca="false">IF($A256="","",(SUMIFS(raw_data!$I:$I,raw_data!$B:$B,BASE_YM,raw_data!$G:$G,$A256)+SUMIFS(raw_data!$J:$J,raw_data!$B:$B,BASE_YM,raw_data!$G:$G,$A256)))</f>
        <v>4912210</v>
      </c>
      <c r="N256" s="31" t="n">
        <f aca="false">IF(N(L256)=0,"",M256/L256)</f>
        <v>0.84079236500057</v>
      </c>
      <c r="O256" s="30" t="n">
        <f aca="false">IF($A256="","",SUMIFS(raw_data!$H:$H,raw_data!$B:$B,BASE_YM_PY,raw_data!$G:$G,$A256))</f>
        <v>4672627</v>
      </c>
      <c r="P256" s="30" t="n">
        <f aca="false">IF($A256="","",(SUMIFS(raw_data!$I:$I,raw_data!$B:$B,BASE_YM_PY,raw_data!$G:$G,$A256)+SUMIFS(raw_data!$J:$J,raw_data!$B:$B,BASE_YM_PY,raw_data!$G:$G,$A256)))</f>
        <v>3093476</v>
      </c>
      <c r="Q256" s="31" t="n">
        <f aca="false">IF(N(O256)=0,"",P256/O256)</f>
        <v>0.662042144600885</v>
      </c>
      <c r="R256" s="32" t="n">
        <f aca="false">IF(N(O256)=0,"",L256/O256-1)</f>
        <v>0.250336908980751</v>
      </c>
      <c r="S256" s="33" t="n">
        <f aca="false">IF(OR(N256="",Q256=""),"",N256-Q256)</f>
        <v>0.178750220399685</v>
      </c>
      <c r="T256" s="38" t="n">
        <f aca="false">IF(N(D256)&gt;0,RANK(D256,D$2:D$1001)+COUNTIF(D$2:D256,D256)-1,"")</f>
        <v>320</v>
      </c>
      <c r="U256" s="40" t="n">
        <f aca="false">IF(N(D256)&gt;0,IF(D256&gt;=LR_MIN_SHARE*SUM(D$2:D$1001),F256,-1),-1)</f>
        <v>0.780322002283653</v>
      </c>
      <c r="V256" s="38" t="n">
        <f aca="false">IF(U256&lt;0,"",RANK(U256,U$2:U$1001)+COUNTIF(U$2:U256,U256)-1)</f>
        <v>60</v>
      </c>
      <c r="W256" s="38" t="n">
        <f aca="false">IF(N(L256)&gt;0,RANK(L256,L$2:L$1001)+COUNTIF(L$2:L256,L256)-1,"")</f>
        <v>316</v>
      </c>
      <c r="X256" s="40" t="n">
        <f aca="false">IF(N(L256)&gt;0,IF(L256&gt;=LR_MIN_SHARE*SUM(L$2:L$1001),N256,-1),-1)</f>
        <v>0.84079236500057</v>
      </c>
      <c r="Y256" s="38" t="n">
        <f aca="false">IF(X256&lt;0,"",RANK(X256,X$2:X$1001)+COUNTIF(X$2:X256,X256)-1)</f>
        <v>87</v>
      </c>
      <c r="AA256" s="0" t="str">
        <f aca="false">IF($A256="","",IF(COUNTIF($B$2:$B256,$B256)=1,1,""))</f>
        <v/>
      </c>
      <c r="AB256" s="0" t="str">
        <f aca="false">IF(AA256=1,SUMIF($B$2:$B$1001,$B256,$D$2:$D$1001),"")</f>
        <v/>
      </c>
      <c r="AC256" s="0" t="str">
        <f aca="false">IF(AA256=1,RANK(AB256,$AB$2:$AB$1001)+COUNTIF($AB$2:$AB256,AB256)-1,"")</f>
        <v/>
      </c>
      <c r="AD256" s="38" t="n">
        <f aca="false">IF($A256="","",COUNTIF(raw_data!$G:$G,$A256))</f>
        <v>40</v>
      </c>
      <c r="AE256" s="38" t="n">
        <f aca="false">IF($A256="","",IF(COUNTIF($A$2:$A$1001,$A256)&gt;1,1,0))</f>
        <v>0</v>
      </c>
    </row>
    <row r="257" customFormat="false" ht="15" hidden="false" customHeight="false" outlineLevel="0" collapsed="false">
      <c r="A257" s="0" t="str">
        <f aca="false">IF(code_master!$A257="","",code_master!$A257)</f>
        <v>CV0256</v>
      </c>
      <c r="B257" s="0" t="str">
        <f aca="false">IF($A257="","",code_master!$C257&amp;"")</f>
        <v>상해</v>
      </c>
      <c r="C257" s="0" t="str">
        <f aca="false">IF($A257="","",code_master!$B257&amp;"")</f>
        <v>골절진단비Ⅱ</v>
      </c>
      <c r="D257" s="30" t="n">
        <f aca="false">IF($A257="","",SUMIFS(raw_data!$H:$H,raw_data!$A:$A,"&gt;="&amp;UY_START,raw_data!$A:$A,"&lt;="&amp;BASE_YM,raw_data!$B:$B,"&lt;="&amp;BASE_YM,raw_data!$G:$G,$A257))</f>
        <v>4466714</v>
      </c>
      <c r="E257" s="30" t="n">
        <f aca="false">IF($A257="","",(SUMIFS(raw_data!$I:$I,raw_data!$A:$A,"&gt;="&amp;UY_START,raw_data!$A:$A,"&lt;="&amp;BASE_YM,raw_data!$B:$B,"&lt;="&amp;BASE_YM,raw_data!$G:$G,$A257)+SUMIFS(raw_data!$J:$J,raw_data!$A:$A,"&gt;="&amp;UY_START,raw_data!$A:$A,"&lt;="&amp;BASE_YM,raw_data!$B:$B,"&lt;="&amp;BASE_YM,raw_data!$G:$G,$A257)))</f>
        <v>2584391</v>
      </c>
      <c r="F257" s="31" t="n">
        <f aca="false">IF(N(D257)=0,"",E257/D257)</f>
        <v>0.578588868685123</v>
      </c>
      <c r="G257" s="30" t="n">
        <f aca="false">IF($A257="","",SUMIFS(raw_data!$H:$H,raw_data!$A:$A,"&gt;="&amp;UY_START_PY,raw_data!$A:$A,"&lt;="&amp;BASE_YM_PY,raw_data!$B:$B,"&lt;="&amp;BASE_YM_PY,raw_data!$G:$G,$A257))</f>
        <v>4292710</v>
      </c>
      <c r="H257" s="30" t="n">
        <f aca="false">IF($A257="","",(SUMIFS(raw_data!$I:$I,raw_data!$A:$A,"&gt;="&amp;UY_START_PY,raw_data!$A:$A,"&lt;="&amp;BASE_YM_PY,raw_data!$B:$B,"&lt;="&amp;BASE_YM_PY,raw_data!$G:$G,$A257)+SUMIFS(raw_data!$J:$J,raw_data!$A:$A,"&gt;="&amp;UY_START_PY,raw_data!$A:$A,"&lt;="&amp;BASE_YM_PY,raw_data!$B:$B,"&lt;="&amp;BASE_YM_PY,raw_data!$G:$G,$A257)))</f>
        <v>2026826</v>
      </c>
      <c r="I257" s="31" t="n">
        <f aca="false">IF(N(G257)=0,"",H257/G257)</f>
        <v>0.472155351747498</v>
      </c>
      <c r="J257" s="32" t="n">
        <f aca="false">IF(N(G257)=0,"",D257/G257-1)</f>
        <v>0.0405347670818668</v>
      </c>
      <c r="K257" s="33" t="n">
        <f aca="false">IF(OR(F257="",I257=""),"",F257-I257)</f>
        <v>0.106433516937625</v>
      </c>
      <c r="L257" s="30" t="n">
        <f aca="false">IF($A257="","",SUMIFS(raw_data!$H:$H,raw_data!$B:$B,BASE_YM,raw_data!$G:$G,$A257))</f>
        <v>1772955</v>
      </c>
      <c r="M257" s="30" t="n">
        <f aca="false">IF($A257="","",(SUMIFS(raw_data!$I:$I,raw_data!$B:$B,BASE_YM,raw_data!$G:$G,$A257)+SUMIFS(raw_data!$J:$J,raw_data!$B:$B,BASE_YM,raw_data!$G:$G,$A257)))</f>
        <v>1373489</v>
      </c>
      <c r="N257" s="31" t="n">
        <f aca="false">IF(N(L257)=0,"",M257/L257)</f>
        <v>0.774689148906769</v>
      </c>
      <c r="O257" s="30" t="n">
        <f aca="false">IF($A257="","",SUMIFS(raw_data!$H:$H,raw_data!$B:$B,BASE_YM_PY,raw_data!$G:$G,$A257))</f>
        <v>1658420</v>
      </c>
      <c r="P257" s="30" t="n">
        <f aca="false">IF($A257="","",(SUMIFS(raw_data!$I:$I,raw_data!$B:$B,BASE_YM_PY,raw_data!$G:$G,$A257)+SUMIFS(raw_data!$J:$J,raw_data!$B:$B,BASE_YM_PY,raw_data!$G:$G,$A257)))</f>
        <v>1051050</v>
      </c>
      <c r="Q257" s="31" t="n">
        <f aca="false">IF(N(O257)=0,"",P257/O257)</f>
        <v>0.633765873542287</v>
      </c>
      <c r="R257" s="32" t="n">
        <f aca="false">IF(N(O257)=0,"",L257/O257-1)</f>
        <v>0.0690627223501887</v>
      </c>
      <c r="S257" s="33" t="n">
        <f aca="false">IF(OR(N257="",Q257=""),"",N257-Q257)</f>
        <v>0.140923275364481</v>
      </c>
      <c r="T257" s="38" t="n">
        <f aca="false">IF(N(D257)&gt;0,RANK(D257,D$2:D$1001)+COUNTIF(D$2:D257,D257)-1,"")</f>
        <v>468</v>
      </c>
      <c r="U257" s="38" t="n">
        <f aca="false">IF(N(D257)&gt;0,IF(D257&gt;=LR_MIN_SHARE*SUM(D$2:D$1001),F257,-1),-1)</f>
        <v>-1</v>
      </c>
      <c r="V257" s="0" t="str">
        <f aca="false">IF(U257&lt;0,"",RANK(U257,U$2:U$1001)+COUNTIF(U$2:U257,U257)-1)</f>
        <v/>
      </c>
      <c r="W257" s="38" t="n">
        <f aca="false">IF(N(L257)&gt;0,RANK(L257,L$2:L$1001)+COUNTIF(L$2:L257,L257)-1,"")</f>
        <v>469</v>
      </c>
      <c r="X257" s="38" t="n">
        <f aca="false">IF(N(L257)&gt;0,IF(L257&gt;=LR_MIN_SHARE*SUM(L$2:L$1001),N257,-1),-1)</f>
        <v>-1</v>
      </c>
      <c r="Y257" s="0" t="str">
        <f aca="false">IF(X257&lt;0,"",RANK(X257,X$2:X$1001)+COUNTIF(X$2:X257,X257)-1)</f>
        <v/>
      </c>
      <c r="AA257" s="0" t="str">
        <f aca="false">IF($A257="","",IF(COUNTIF($B$2:$B257,$B257)=1,1,""))</f>
        <v/>
      </c>
      <c r="AB257" s="0" t="str">
        <f aca="false">IF(AA257=1,SUMIF($B$2:$B$1001,$B257,$D$2:$D$1001),"")</f>
        <v/>
      </c>
      <c r="AC257" s="0" t="str">
        <f aca="false">IF(AA257=1,RANK(AB257,$AB$2:$AB$1001)+COUNTIF($AB$2:$AB257,AB257)-1,"")</f>
        <v/>
      </c>
      <c r="AD257" s="38" t="n">
        <f aca="false">IF($A257="","",COUNTIF(raw_data!$G:$G,$A257))</f>
        <v>40</v>
      </c>
      <c r="AE257" s="38" t="n">
        <f aca="false">IF($A257="","",IF(COUNTIF($A$2:$A$1001,$A257)&gt;1,1,0))</f>
        <v>0</v>
      </c>
    </row>
    <row r="258" customFormat="false" ht="15" hidden="false" customHeight="false" outlineLevel="0" collapsed="false">
      <c r="A258" s="0" t="str">
        <f aca="false">IF(code_master!$A258="","",code_master!$A258)</f>
        <v>CV0257</v>
      </c>
      <c r="B258" s="0" t="str">
        <f aca="false">IF($A258="","",code_master!$C258&amp;"")</f>
        <v>실손의료</v>
      </c>
      <c r="C258" s="0" t="str">
        <f aca="false">IF($A258="","",code_master!$B258&amp;"")</f>
        <v>상해통원실손(갱신형)</v>
      </c>
      <c r="D258" s="30" t="n">
        <f aca="false">IF($A258="","",SUMIFS(raw_data!$H:$H,raw_data!$A:$A,"&gt;="&amp;UY_START,raw_data!$A:$A,"&lt;="&amp;BASE_YM,raw_data!$B:$B,"&lt;="&amp;BASE_YM,raw_data!$G:$G,$A258))</f>
        <v>56844972</v>
      </c>
      <c r="E258" s="30" t="n">
        <f aca="false">IF($A258="","",(SUMIFS(raw_data!$I:$I,raw_data!$A:$A,"&gt;="&amp;UY_START,raw_data!$A:$A,"&lt;="&amp;BASE_YM,raw_data!$B:$B,"&lt;="&amp;BASE_YM,raw_data!$G:$G,$A258)+SUMIFS(raw_data!$J:$J,raw_data!$A:$A,"&gt;="&amp;UY_START,raw_data!$A:$A,"&lt;="&amp;BASE_YM,raw_data!$B:$B,"&lt;="&amp;BASE_YM,raw_data!$G:$G,$A258)))</f>
        <v>47715215</v>
      </c>
      <c r="F258" s="31" t="n">
        <f aca="false">IF(N(D258)=0,"",E258/D258)</f>
        <v>0.839392004626196</v>
      </c>
      <c r="G258" s="30" t="n">
        <f aca="false">IF($A258="","",SUMIFS(raw_data!$H:$H,raw_data!$A:$A,"&gt;="&amp;UY_START_PY,raw_data!$A:$A,"&lt;="&amp;BASE_YM_PY,raw_data!$B:$B,"&lt;="&amp;BASE_YM_PY,raw_data!$G:$G,$A258))</f>
        <v>46137685</v>
      </c>
      <c r="H258" s="30" t="n">
        <f aca="false">IF($A258="","",(SUMIFS(raw_data!$I:$I,raw_data!$A:$A,"&gt;="&amp;UY_START_PY,raw_data!$A:$A,"&lt;="&amp;BASE_YM_PY,raw_data!$B:$B,"&lt;="&amp;BASE_YM_PY,raw_data!$G:$G,$A258)+SUMIFS(raw_data!$J:$J,raw_data!$A:$A,"&gt;="&amp;UY_START_PY,raw_data!$A:$A,"&lt;="&amp;BASE_YM_PY,raw_data!$B:$B,"&lt;="&amp;BASE_YM_PY,raw_data!$G:$G,$A258)))</f>
        <v>36533694</v>
      </c>
      <c r="I258" s="31" t="n">
        <f aca="false">IF(N(G258)=0,"",H258/G258)</f>
        <v>0.791840639598628</v>
      </c>
      <c r="J258" s="32" t="n">
        <f aca="false">IF(N(G258)=0,"",D258/G258-1)</f>
        <v>0.232072480446299</v>
      </c>
      <c r="K258" s="33" t="n">
        <f aca="false">IF(OR(F258="",I258=""),"",F258-I258)</f>
        <v>0.0475513650275689</v>
      </c>
      <c r="L258" s="30" t="n">
        <f aca="false">IF($A258="","",SUMIFS(raw_data!$H:$H,raw_data!$B:$B,BASE_YM,raw_data!$G:$G,$A258))</f>
        <v>22546385</v>
      </c>
      <c r="M258" s="30" t="n">
        <f aca="false">IF($A258="","",(SUMIFS(raw_data!$I:$I,raw_data!$B:$B,BASE_YM,raw_data!$G:$G,$A258)+SUMIFS(raw_data!$J:$J,raw_data!$B:$B,BASE_YM,raw_data!$G:$G,$A258)))</f>
        <v>23984914</v>
      </c>
      <c r="N258" s="31" t="n">
        <f aca="false">IF(N(L258)=0,"",M258/L258)</f>
        <v>1.06380308861044</v>
      </c>
      <c r="O258" s="30" t="n">
        <f aca="false">IF($A258="","",SUMIFS(raw_data!$H:$H,raw_data!$B:$B,BASE_YM_PY,raw_data!$G:$G,$A258))</f>
        <v>18841338</v>
      </c>
      <c r="P258" s="30" t="n">
        <f aca="false">IF($A258="","",(SUMIFS(raw_data!$I:$I,raw_data!$B:$B,BASE_YM_PY,raw_data!$G:$G,$A258)+SUMIFS(raw_data!$J:$J,raw_data!$B:$B,BASE_YM_PY,raw_data!$G:$G,$A258)))</f>
        <v>19953171</v>
      </c>
      <c r="Q258" s="31" t="n">
        <f aca="false">IF(N(O258)=0,"",P258/O258)</f>
        <v>1.059010299587</v>
      </c>
      <c r="R258" s="32" t="n">
        <f aca="false">IF(N(O258)=0,"",L258/O258-1)</f>
        <v>0.19664458012483</v>
      </c>
      <c r="S258" s="33" t="n">
        <f aca="false">IF(OR(N258="",Q258=""),"",N258-Q258)</f>
        <v>0.00479278902343183</v>
      </c>
      <c r="T258" s="38" t="n">
        <f aca="false">IF(N(D258)&gt;0,RANK(D258,D$2:D$1001)+COUNTIF(D$2:D258,D258)-1,"")</f>
        <v>96</v>
      </c>
      <c r="U258" s="40" t="n">
        <f aca="false">IF(N(D258)&gt;0,IF(D258&gt;=LR_MIN_SHARE*SUM(D$2:D$1001),F258,-1),-1)</f>
        <v>0.839392004626196</v>
      </c>
      <c r="V258" s="38" t="n">
        <f aca="false">IF(U258&lt;0,"",RANK(U258,U$2:U$1001)+COUNTIF(U$2:U258,U258)-1)</f>
        <v>45</v>
      </c>
      <c r="W258" s="38" t="n">
        <f aca="false">IF(N(L258)&gt;0,RANK(L258,L$2:L$1001)+COUNTIF(L$2:L258,L258)-1,"")</f>
        <v>97</v>
      </c>
      <c r="X258" s="40" t="n">
        <f aca="false">IF(N(L258)&gt;0,IF(L258&gt;=LR_MIN_SHARE*SUM(L$2:L$1001),N258,-1),-1)</f>
        <v>1.06380308861044</v>
      </c>
      <c r="Y258" s="38" t="n">
        <f aca="false">IF(X258&lt;0,"",RANK(X258,X$2:X$1001)+COUNTIF(X$2:X258,X258)-1)</f>
        <v>33</v>
      </c>
      <c r="AA258" s="0" t="str">
        <f aca="false">IF($A258="","",IF(COUNTIF($B$2:$B258,$B258)=1,1,""))</f>
        <v/>
      </c>
      <c r="AB258" s="0" t="str">
        <f aca="false">IF(AA258=1,SUMIF($B$2:$B$1001,$B258,$D$2:$D$1001),"")</f>
        <v/>
      </c>
      <c r="AC258" s="0" t="str">
        <f aca="false">IF(AA258=1,RANK(AB258,$AB$2:$AB$1001)+COUNTIF($AB$2:$AB258,AB258)-1,"")</f>
        <v/>
      </c>
      <c r="AD258" s="38" t="n">
        <f aca="false">IF($A258="","",COUNTIF(raw_data!$G:$G,$A258))</f>
        <v>40</v>
      </c>
      <c r="AE258" s="38" t="n">
        <f aca="false">IF($A258="","",IF(COUNTIF($A$2:$A$1001,$A258)&gt;1,1,0))</f>
        <v>0</v>
      </c>
    </row>
    <row r="259" customFormat="false" ht="15" hidden="false" customHeight="false" outlineLevel="0" collapsed="false">
      <c r="A259" s="0" t="str">
        <f aca="false">IF(code_master!$A259="","",code_master!$A259)</f>
        <v>CV0258</v>
      </c>
      <c r="B259" s="0" t="str">
        <f aca="false">IF($A259="","",code_master!$C259&amp;"")</f>
        <v>사망</v>
      </c>
      <c r="C259" s="0" t="str">
        <f aca="false">IF($A259="","",code_master!$B259&amp;"")</f>
        <v>일반사망(20년만기)</v>
      </c>
      <c r="D259" s="30" t="n">
        <f aca="false">IF($A259="","",SUMIFS(raw_data!$H:$H,raw_data!$A:$A,"&gt;="&amp;UY_START,raw_data!$A:$A,"&lt;="&amp;BASE_YM,raw_data!$B:$B,"&lt;="&amp;BASE_YM,raw_data!$G:$G,$A259))</f>
        <v>9329982</v>
      </c>
      <c r="E259" s="30" t="n">
        <f aca="false">IF($A259="","",(SUMIFS(raw_data!$I:$I,raw_data!$A:$A,"&gt;="&amp;UY_START,raw_data!$A:$A,"&lt;="&amp;BASE_YM,raw_data!$B:$B,"&lt;="&amp;BASE_YM,raw_data!$G:$G,$A259)+SUMIFS(raw_data!$J:$J,raw_data!$A:$A,"&gt;="&amp;UY_START,raw_data!$A:$A,"&lt;="&amp;BASE_YM,raw_data!$B:$B,"&lt;="&amp;BASE_YM,raw_data!$G:$G,$A259)))</f>
        <v>5237674</v>
      </c>
      <c r="F259" s="31" t="n">
        <f aca="false">IF(N(D259)=0,"",E259/D259)</f>
        <v>0.561380932996441</v>
      </c>
      <c r="G259" s="30" t="n">
        <f aca="false">IF($A259="","",SUMIFS(raw_data!$H:$H,raw_data!$A:$A,"&gt;="&amp;UY_START_PY,raw_data!$A:$A,"&lt;="&amp;BASE_YM_PY,raw_data!$B:$B,"&lt;="&amp;BASE_YM_PY,raw_data!$G:$G,$A259))</f>
        <v>7627284</v>
      </c>
      <c r="H259" s="30" t="n">
        <f aca="false">IF($A259="","",(SUMIFS(raw_data!$I:$I,raw_data!$A:$A,"&gt;="&amp;UY_START_PY,raw_data!$A:$A,"&lt;="&amp;BASE_YM_PY,raw_data!$B:$B,"&lt;="&amp;BASE_YM_PY,raw_data!$G:$G,$A259)+SUMIFS(raw_data!$J:$J,raw_data!$A:$A,"&gt;="&amp;UY_START_PY,raw_data!$A:$A,"&lt;="&amp;BASE_YM_PY,raw_data!$B:$B,"&lt;="&amp;BASE_YM_PY,raw_data!$G:$G,$A259)))</f>
        <v>3803832</v>
      </c>
      <c r="I259" s="31" t="n">
        <f aca="false">IF(N(G259)=0,"",H259/G259)</f>
        <v>0.498713827884212</v>
      </c>
      <c r="J259" s="32" t="n">
        <f aca="false">IF(N(G259)=0,"",D259/G259-1)</f>
        <v>0.223237786871447</v>
      </c>
      <c r="K259" s="33" t="n">
        <f aca="false">IF(OR(F259="",I259=""),"",F259-I259)</f>
        <v>0.0626671051122295</v>
      </c>
      <c r="L259" s="30" t="n">
        <f aca="false">IF($A259="","",SUMIFS(raw_data!$H:$H,raw_data!$B:$B,BASE_YM,raw_data!$G:$G,$A259))</f>
        <v>3811513</v>
      </c>
      <c r="M259" s="30" t="n">
        <f aca="false">IF($A259="","",(SUMIFS(raw_data!$I:$I,raw_data!$B:$B,BASE_YM,raw_data!$G:$G,$A259)+SUMIFS(raw_data!$J:$J,raw_data!$B:$B,BASE_YM,raw_data!$G:$G,$A259)))</f>
        <v>2543499</v>
      </c>
      <c r="N259" s="31" t="n">
        <f aca="false">IF(N(L259)=0,"",M259/L259)</f>
        <v>0.667320038000658</v>
      </c>
      <c r="O259" s="30" t="n">
        <f aca="false">IF($A259="","",SUMIFS(raw_data!$H:$H,raw_data!$B:$B,BASE_YM_PY,raw_data!$G:$G,$A259))</f>
        <v>3143278</v>
      </c>
      <c r="P259" s="30" t="n">
        <f aca="false">IF($A259="","",(SUMIFS(raw_data!$I:$I,raw_data!$B:$B,BASE_YM_PY,raw_data!$G:$G,$A259)+SUMIFS(raw_data!$J:$J,raw_data!$B:$B,BASE_YM_PY,raw_data!$G:$G,$A259)))</f>
        <v>2159471</v>
      </c>
      <c r="Q259" s="31" t="n">
        <f aca="false">IF(N(O259)=0,"",P259/O259)</f>
        <v>0.687012411883391</v>
      </c>
      <c r="R259" s="32" t="n">
        <f aca="false">IF(N(O259)=0,"",L259/O259-1)</f>
        <v>0.212591759303504</v>
      </c>
      <c r="S259" s="33" t="n">
        <f aca="false">IF(OR(N259="",Q259=""),"",N259-Q259)</f>
        <v>-0.019692373882733</v>
      </c>
      <c r="T259" s="38" t="n">
        <f aca="false">IF(N(D259)&gt;0,RANK(D259,D$2:D$1001)+COUNTIF(D$2:D259,D259)-1,"")</f>
        <v>390</v>
      </c>
      <c r="U259" s="38" t="n">
        <f aca="false">IF(N(D259)&gt;0,IF(D259&gt;=LR_MIN_SHARE*SUM(D$2:D$1001),F259,-1),-1)</f>
        <v>-1</v>
      </c>
      <c r="V259" s="0" t="str">
        <f aca="false">IF(U259&lt;0,"",RANK(U259,U$2:U$1001)+COUNTIF(U$2:U259,U259)-1)</f>
        <v/>
      </c>
      <c r="W259" s="38" t="n">
        <f aca="false">IF(N(L259)&gt;0,RANK(L259,L$2:L$1001)+COUNTIF(L$2:L259,L259)-1,"")</f>
        <v>390</v>
      </c>
      <c r="X259" s="38" t="n">
        <f aca="false">IF(N(L259)&gt;0,IF(L259&gt;=LR_MIN_SHARE*SUM(L$2:L$1001),N259,-1),-1)</f>
        <v>-1</v>
      </c>
      <c r="Y259" s="0" t="str">
        <f aca="false">IF(X259&lt;0,"",RANK(X259,X$2:X$1001)+COUNTIF(X$2:X259,X259)-1)</f>
        <v/>
      </c>
      <c r="AA259" s="0" t="str">
        <f aca="false">IF($A259="","",IF(COUNTIF($B$2:$B259,$B259)=1,1,""))</f>
        <v/>
      </c>
      <c r="AB259" s="0" t="str">
        <f aca="false">IF(AA259=1,SUMIF($B$2:$B$1001,$B259,$D$2:$D$1001),"")</f>
        <v/>
      </c>
      <c r="AC259" s="0" t="str">
        <f aca="false">IF(AA259=1,RANK(AB259,$AB$2:$AB$1001)+COUNTIF($AB$2:$AB259,AB259)-1,"")</f>
        <v/>
      </c>
      <c r="AD259" s="38" t="n">
        <f aca="false">IF($A259="","",COUNTIF(raw_data!$G:$G,$A259))</f>
        <v>40</v>
      </c>
      <c r="AE259" s="38" t="n">
        <f aca="false">IF($A259="","",IF(COUNTIF($A$2:$A$1001,$A259)&gt;1,1,0))</f>
        <v>0</v>
      </c>
    </row>
    <row r="260" customFormat="false" ht="15" hidden="false" customHeight="false" outlineLevel="0" collapsed="false">
      <c r="A260" s="0" t="str">
        <f aca="false">IF(code_master!$A260="","",code_master!$A260)</f>
        <v>CV0259</v>
      </c>
      <c r="B260" s="0" t="str">
        <f aca="false">IF($A260="","",code_master!$C260&amp;"")</f>
        <v>사망</v>
      </c>
      <c r="C260" s="0" t="str">
        <f aca="false">IF($A260="","",code_master!$B260&amp;"")</f>
        <v>일반사망(간편)</v>
      </c>
      <c r="D260" s="30" t="n">
        <f aca="false">IF($A260="","",SUMIFS(raw_data!$H:$H,raw_data!$A:$A,"&gt;="&amp;UY_START,raw_data!$A:$A,"&lt;="&amp;BASE_YM,raw_data!$B:$B,"&lt;="&amp;BASE_YM,raw_data!$G:$G,$A260))</f>
        <v>27548769</v>
      </c>
      <c r="E260" s="30" t="n">
        <f aca="false">IF($A260="","",(SUMIFS(raw_data!$I:$I,raw_data!$A:$A,"&gt;="&amp;UY_START,raw_data!$A:$A,"&lt;="&amp;BASE_YM,raw_data!$B:$B,"&lt;="&amp;BASE_YM,raw_data!$G:$G,$A260)+SUMIFS(raw_data!$J:$J,raw_data!$A:$A,"&gt;="&amp;UY_START,raw_data!$A:$A,"&lt;="&amp;BASE_YM,raw_data!$B:$B,"&lt;="&amp;BASE_YM,raw_data!$G:$G,$A260)))</f>
        <v>11578210</v>
      </c>
      <c r="F260" s="31" t="n">
        <f aca="false">IF(N(D260)=0,"",E260/D260)</f>
        <v>0.420280485128029</v>
      </c>
      <c r="G260" s="30" t="n">
        <f aca="false">IF($A260="","",SUMIFS(raw_data!$H:$H,raw_data!$A:$A,"&gt;="&amp;UY_START_PY,raw_data!$A:$A,"&lt;="&amp;BASE_YM_PY,raw_data!$B:$B,"&lt;="&amp;BASE_YM_PY,raw_data!$G:$G,$A260))</f>
        <v>29376449</v>
      </c>
      <c r="H260" s="30" t="n">
        <f aca="false">IF($A260="","",(SUMIFS(raw_data!$I:$I,raw_data!$A:$A,"&gt;="&amp;UY_START_PY,raw_data!$A:$A,"&lt;="&amp;BASE_YM_PY,raw_data!$B:$B,"&lt;="&amp;BASE_YM_PY,raw_data!$G:$G,$A260)+SUMIFS(raw_data!$J:$J,raw_data!$A:$A,"&gt;="&amp;UY_START_PY,raw_data!$A:$A,"&lt;="&amp;BASE_YM_PY,raw_data!$B:$B,"&lt;="&amp;BASE_YM_PY,raw_data!$G:$G,$A260)))</f>
        <v>11545214</v>
      </c>
      <c r="I260" s="31" t="n">
        <f aca="false">IF(N(G260)=0,"",H260/G260)</f>
        <v>0.39300917547931</v>
      </c>
      <c r="J260" s="32" t="n">
        <f aca="false">IF(N(G260)=0,"",D260/G260-1)</f>
        <v>-0.0622158246560025</v>
      </c>
      <c r="K260" s="33" t="n">
        <f aca="false">IF(OR(F260="",I260=""),"",F260-I260)</f>
        <v>0.0272713096487188</v>
      </c>
      <c r="L260" s="30" t="n">
        <f aca="false">IF($A260="","",SUMIFS(raw_data!$H:$H,raw_data!$B:$B,BASE_YM,raw_data!$G:$G,$A260))</f>
        <v>11336832</v>
      </c>
      <c r="M260" s="30" t="n">
        <f aca="false">IF($A260="","",(SUMIFS(raw_data!$I:$I,raw_data!$B:$B,BASE_YM,raw_data!$G:$G,$A260)+SUMIFS(raw_data!$J:$J,raw_data!$B:$B,BASE_YM,raw_data!$G:$G,$A260)))</f>
        <v>6462074</v>
      </c>
      <c r="N260" s="31" t="n">
        <f aca="false">IF(N(L260)=0,"",M260/L260)</f>
        <v>0.570007035475166</v>
      </c>
      <c r="O260" s="30" t="n">
        <f aca="false">IF($A260="","",SUMIFS(raw_data!$H:$H,raw_data!$B:$B,BASE_YM_PY,raw_data!$G:$G,$A260))</f>
        <v>10953750</v>
      </c>
      <c r="P260" s="30" t="n">
        <f aca="false">IF($A260="","",(SUMIFS(raw_data!$I:$I,raw_data!$B:$B,BASE_YM_PY,raw_data!$G:$G,$A260)+SUMIFS(raw_data!$J:$J,raw_data!$B:$B,BASE_YM_PY,raw_data!$G:$G,$A260)))</f>
        <v>5564180</v>
      </c>
      <c r="Q260" s="31" t="n">
        <f aca="false">IF(N(O260)=0,"",P260/O260)</f>
        <v>0.507970329795732</v>
      </c>
      <c r="R260" s="32" t="n">
        <f aca="false">IF(N(O260)=0,"",L260/O260-1)</f>
        <v>0.0349726805888395</v>
      </c>
      <c r="S260" s="33" t="n">
        <f aca="false">IF(OR(N260="",Q260=""),"",N260-Q260)</f>
        <v>0.0620367056794342</v>
      </c>
      <c r="T260" s="38" t="n">
        <f aca="false">IF(N(D260)&gt;0,RANK(D260,D$2:D$1001)+COUNTIF(D$2:D260,D260)-1,"")</f>
        <v>205</v>
      </c>
      <c r="U260" s="40" t="n">
        <f aca="false">IF(N(D260)&gt;0,IF(D260&gt;=LR_MIN_SHARE*SUM(D$2:D$1001),F260,-1),-1)</f>
        <v>0.420280485128029</v>
      </c>
      <c r="V260" s="38" t="n">
        <f aca="false">IF(U260&lt;0,"",RANK(U260,U$2:U$1001)+COUNTIF(U$2:U260,U260)-1)</f>
        <v>285</v>
      </c>
      <c r="W260" s="38" t="n">
        <f aca="false">IF(N(L260)&gt;0,RANK(L260,L$2:L$1001)+COUNTIF(L$2:L260,L260)-1,"")</f>
        <v>198</v>
      </c>
      <c r="X260" s="40" t="n">
        <f aca="false">IF(N(L260)&gt;0,IF(L260&gt;=LR_MIN_SHARE*SUM(L$2:L$1001),N260,-1),-1)</f>
        <v>0.570007035475166</v>
      </c>
      <c r="Y260" s="38" t="n">
        <f aca="false">IF(X260&lt;0,"",RANK(X260,X$2:X$1001)+COUNTIF(X$2:X260,X260)-1)</f>
        <v>232</v>
      </c>
      <c r="AA260" s="0" t="str">
        <f aca="false">IF($A260="","",IF(COUNTIF($B$2:$B260,$B260)=1,1,""))</f>
        <v/>
      </c>
      <c r="AB260" s="0" t="str">
        <f aca="false">IF(AA260=1,SUMIF($B$2:$B$1001,$B260,$D$2:$D$1001),"")</f>
        <v/>
      </c>
      <c r="AC260" s="0" t="str">
        <f aca="false">IF(AA260=1,RANK(AB260,$AB$2:$AB$1001)+COUNTIF($AB$2:$AB260,AB260)-1,"")</f>
        <v/>
      </c>
      <c r="AD260" s="38" t="n">
        <f aca="false">IF($A260="","",COUNTIF(raw_data!$G:$G,$A260))</f>
        <v>40</v>
      </c>
      <c r="AE260" s="38" t="n">
        <f aca="false">IF($A260="","",IF(COUNTIF($A$2:$A$1001,$A260)&gt;1,1,0))</f>
        <v>0</v>
      </c>
    </row>
    <row r="261" customFormat="false" ht="15" hidden="false" customHeight="false" outlineLevel="0" collapsed="false">
      <c r="A261" s="0" t="str">
        <f aca="false">IF(code_master!$A261="","",code_master!$A261)</f>
        <v>CV0260</v>
      </c>
      <c r="B261" s="0" t="str">
        <f aca="false">IF($A261="","",code_master!$C261&amp;"")</f>
        <v>수술</v>
      </c>
      <c r="C261" s="0" t="str">
        <f aca="false">IF($A261="","",code_master!$B261&amp;"")</f>
        <v>질병수술비</v>
      </c>
      <c r="D261" s="30" t="n">
        <f aca="false">IF($A261="","",SUMIFS(raw_data!$H:$H,raw_data!$A:$A,"&gt;="&amp;UY_START,raw_data!$A:$A,"&lt;="&amp;BASE_YM,raw_data!$B:$B,"&lt;="&amp;BASE_YM,raw_data!$G:$G,$A261))</f>
        <v>30475751</v>
      </c>
      <c r="E261" s="30" t="n">
        <f aca="false">IF($A261="","",(SUMIFS(raw_data!$I:$I,raw_data!$A:$A,"&gt;="&amp;UY_START,raw_data!$A:$A,"&lt;="&amp;BASE_YM,raw_data!$B:$B,"&lt;="&amp;BASE_YM,raw_data!$G:$G,$A261)+SUMIFS(raw_data!$J:$J,raw_data!$A:$A,"&gt;="&amp;UY_START,raw_data!$A:$A,"&lt;="&amp;BASE_YM,raw_data!$B:$B,"&lt;="&amp;BASE_YM,raw_data!$G:$G,$A261)))</f>
        <v>15679174</v>
      </c>
      <c r="F261" s="31" t="n">
        <f aca="false">IF(N(D261)=0,"",E261/D261)</f>
        <v>0.51448031584193</v>
      </c>
      <c r="G261" s="30" t="n">
        <f aca="false">IF($A261="","",SUMIFS(raw_data!$H:$H,raw_data!$A:$A,"&gt;="&amp;UY_START_PY,raw_data!$A:$A,"&lt;="&amp;BASE_YM_PY,raw_data!$B:$B,"&lt;="&amp;BASE_YM_PY,raw_data!$G:$G,$A261))</f>
        <v>33630109</v>
      </c>
      <c r="H261" s="30" t="n">
        <f aca="false">IF($A261="","",(SUMIFS(raw_data!$I:$I,raw_data!$A:$A,"&gt;="&amp;UY_START_PY,raw_data!$A:$A,"&lt;="&amp;BASE_YM_PY,raw_data!$B:$B,"&lt;="&amp;BASE_YM_PY,raw_data!$G:$G,$A261)+SUMIFS(raw_data!$J:$J,raw_data!$A:$A,"&gt;="&amp;UY_START_PY,raw_data!$A:$A,"&lt;="&amp;BASE_YM_PY,raw_data!$B:$B,"&lt;="&amp;BASE_YM_PY,raw_data!$G:$G,$A261)))</f>
        <v>15336986</v>
      </c>
      <c r="I261" s="31" t="n">
        <f aca="false">IF(N(G261)=0,"",H261/G261)</f>
        <v>0.456049250390476</v>
      </c>
      <c r="J261" s="32" t="n">
        <f aca="false">IF(N(G261)=0,"",D261/G261-1)</f>
        <v>-0.0937956519855466</v>
      </c>
      <c r="K261" s="33" t="n">
        <f aca="false">IF(OR(F261="",I261=""),"",F261-I261)</f>
        <v>0.0584310654514535</v>
      </c>
      <c r="L261" s="30" t="n">
        <f aca="false">IF($A261="","",SUMIFS(raw_data!$H:$H,raw_data!$B:$B,BASE_YM,raw_data!$G:$G,$A261))</f>
        <v>12685710</v>
      </c>
      <c r="M261" s="30" t="n">
        <f aca="false">IF($A261="","",(SUMIFS(raw_data!$I:$I,raw_data!$B:$B,BASE_YM,raw_data!$G:$G,$A261)+SUMIFS(raw_data!$J:$J,raw_data!$B:$B,BASE_YM,raw_data!$G:$G,$A261)))</f>
        <v>8848853</v>
      </c>
      <c r="N261" s="31" t="n">
        <f aca="false">IF(N(L261)=0,"",M261/L261)</f>
        <v>0.697544954125548</v>
      </c>
      <c r="O261" s="30" t="n">
        <f aca="false">IF($A261="","",SUMIFS(raw_data!$H:$H,raw_data!$B:$B,BASE_YM_PY,raw_data!$G:$G,$A261))</f>
        <v>12772901</v>
      </c>
      <c r="P261" s="30" t="n">
        <f aca="false">IF($A261="","",(SUMIFS(raw_data!$I:$I,raw_data!$B:$B,BASE_YM_PY,raw_data!$G:$G,$A261)+SUMIFS(raw_data!$J:$J,raw_data!$B:$B,BASE_YM_PY,raw_data!$G:$G,$A261)))</f>
        <v>8680925</v>
      </c>
      <c r="Q261" s="31" t="n">
        <f aca="false">IF(N(O261)=0,"",P261/O261)</f>
        <v>0.679636129646664</v>
      </c>
      <c r="R261" s="32" t="n">
        <f aca="false">IF(N(O261)=0,"",L261/O261-1)</f>
        <v>-0.00682624879031002</v>
      </c>
      <c r="S261" s="33" t="n">
        <f aca="false">IF(OR(N261="",Q261=""),"",N261-Q261)</f>
        <v>0.0179088244788839</v>
      </c>
      <c r="T261" s="38" t="n">
        <f aca="false">IF(N(D261)&gt;0,RANK(D261,D$2:D$1001)+COUNTIF(D$2:D261,D261)-1,"")</f>
        <v>192</v>
      </c>
      <c r="U261" s="40" t="n">
        <f aca="false">IF(N(D261)&gt;0,IF(D261&gt;=LR_MIN_SHARE*SUM(D$2:D$1001),F261,-1),-1)</f>
        <v>0.51448031584193</v>
      </c>
      <c r="V261" s="38" t="n">
        <f aca="false">IF(U261&lt;0,"",RANK(U261,U$2:U$1001)+COUNTIF(U$2:U261,U261)-1)</f>
        <v>214</v>
      </c>
      <c r="W261" s="38" t="n">
        <f aca="false">IF(N(L261)&gt;0,RANK(L261,L$2:L$1001)+COUNTIF(L$2:L261,L261)-1,"")</f>
        <v>180</v>
      </c>
      <c r="X261" s="40" t="n">
        <f aca="false">IF(N(L261)&gt;0,IF(L261&gt;=LR_MIN_SHARE*SUM(L$2:L$1001),N261,-1),-1)</f>
        <v>0.697544954125548</v>
      </c>
      <c r="Y261" s="38" t="n">
        <f aca="false">IF(X261&lt;0,"",RANK(X261,X$2:X$1001)+COUNTIF(X$2:X261,X261)-1)</f>
        <v>157</v>
      </c>
      <c r="AA261" s="0" t="str">
        <f aca="false">IF($A261="","",IF(COUNTIF($B$2:$B261,$B261)=1,1,""))</f>
        <v/>
      </c>
      <c r="AB261" s="0" t="str">
        <f aca="false">IF(AA261=1,SUMIF($B$2:$B$1001,$B261,$D$2:$D$1001),"")</f>
        <v/>
      </c>
      <c r="AC261" s="0" t="str">
        <f aca="false">IF(AA261=1,RANK(AB261,$AB$2:$AB$1001)+COUNTIF($AB$2:$AB261,AB261)-1,"")</f>
        <v/>
      </c>
      <c r="AD261" s="38" t="n">
        <f aca="false">IF($A261="","",COUNTIF(raw_data!$G:$G,$A261))</f>
        <v>40</v>
      </c>
      <c r="AE261" s="38" t="n">
        <f aca="false">IF($A261="","",IF(COUNTIF($A$2:$A$1001,$A261)&gt;1,1,0))</f>
        <v>0</v>
      </c>
    </row>
    <row r="262" customFormat="false" ht="15" hidden="false" customHeight="false" outlineLevel="0" collapsed="false">
      <c r="A262" s="0" t="str">
        <f aca="false">IF(code_master!$A262="","",code_master!$A262)</f>
        <v>CV0261</v>
      </c>
      <c r="B262" s="0" t="str">
        <f aca="false">IF($A262="","",code_master!$C262&amp;"")</f>
        <v>사망</v>
      </c>
      <c r="C262" s="0" t="str">
        <f aca="false">IF($A262="","",code_master!$B262&amp;"")</f>
        <v>재해사망</v>
      </c>
      <c r="D262" s="30" t="n">
        <f aca="false">IF($A262="","",SUMIFS(raw_data!$H:$H,raw_data!$A:$A,"&gt;="&amp;UY_START,raw_data!$A:$A,"&lt;="&amp;BASE_YM,raw_data!$B:$B,"&lt;="&amp;BASE_YM,raw_data!$G:$G,$A262))</f>
        <v>136851227</v>
      </c>
      <c r="E262" s="30" t="n">
        <f aca="false">IF($A262="","",(SUMIFS(raw_data!$I:$I,raw_data!$A:$A,"&gt;="&amp;UY_START,raw_data!$A:$A,"&lt;="&amp;BASE_YM,raw_data!$B:$B,"&lt;="&amp;BASE_YM,raw_data!$G:$G,$A262)+SUMIFS(raw_data!$J:$J,raw_data!$A:$A,"&gt;="&amp;UY_START,raw_data!$A:$A,"&lt;="&amp;BASE_YM,raw_data!$B:$B,"&lt;="&amp;BASE_YM,raw_data!$G:$G,$A262)))</f>
        <v>58425858</v>
      </c>
      <c r="F262" s="31" t="n">
        <f aca="false">IF(N(D262)=0,"",E262/D262)</f>
        <v>0.426929734433437</v>
      </c>
      <c r="G262" s="30" t="n">
        <f aca="false">IF($A262="","",SUMIFS(raw_data!$H:$H,raw_data!$A:$A,"&gt;="&amp;UY_START_PY,raw_data!$A:$A,"&lt;="&amp;BASE_YM_PY,raw_data!$B:$B,"&lt;="&amp;BASE_YM_PY,raw_data!$G:$G,$A262))</f>
        <v>164896017</v>
      </c>
      <c r="H262" s="30" t="n">
        <f aca="false">IF($A262="","",(SUMIFS(raw_data!$I:$I,raw_data!$A:$A,"&gt;="&amp;UY_START_PY,raw_data!$A:$A,"&lt;="&amp;BASE_YM_PY,raw_data!$B:$B,"&lt;="&amp;BASE_YM_PY,raw_data!$G:$G,$A262)+SUMIFS(raw_data!$J:$J,raw_data!$A:$A,"&gt;="&amp;UY_START_PY,raw_data!$A:$A,"&lt;="&amp;BASE_YM_PY,raw_data!$B:$B,"&lt;="&amp;BASE_YM_PY,raw_data!$G:$G,$A262)))</f>
        <v>77783957</v>
      </c>
      <c r="I262" s="31" t="n">
        <f aca="false">IF(N(G262)=0,"",H262/G262)</f>
        <v>0.471715196128722</v>
      </c>
      <c r="J262" s="32" t="n">
        <f aca="false">IF(N(G262)=0,"",D262/G262-1)</f>
        <v>-0.170075605889256</v>
      </c>
      <c r="K262" s="33" t="n">
        <f aca="false">IF(OR(F262="",I262=""),"",F262-I262)</f>
        <v>-0.0447854616952846</v>
      </c>
      <c r="L262" s="30" t="n">
        <f aca="false">IF($A262="","",SUMIFS(raw_data!$H:$H,raw_data!$B:$B,BASE_YM,raw_data!$G:$G,$A262))</f>
        <v>57412267</v>
      </c>
      <c r="M262" s="30" t="n">
        <f aca="false">IF($A262="","",(SUMIFS(raw_data!$I:$I,raw_data!$B:$B,BASE_YM,raw_data!$G:$G,$A262)+SUMIFS(raw_data!$J:$J,raw_data!$B:$B,BASE_YM,raw_data!$G:$G,$A262)))</f>
        <v>23686777</v>
      </c>
      <c r="N262" s="31" t="n">
        <f aca="false">IF(N(L262)=0,"",M262/L262)</f>
        <v>0.412573448806681</v>
      </c>
      <c r="O262" s="30" t="n">
        <f aca="false">IF($A262="","",SUMIFS(raw_data!$H:$H,raw_data!$B:$B,BASE_YM_PY,raw_data!$G:$G,$A262))</f>
        <v>64378004</v>
      </c>
      <c r="P262" s="30" t="n">
        <f aca="false">IF($A262="","",(SUMIFS(raw_data!$I:$I,raw_data!$B:$B,BASE_YM_PY,raw_data!$G:$G,$A262)+SUMIFS(raw_data!$J:$J,raw_data!$B:$B,BASE_YM_PY,raw_data!$G:$G,$A262)))</f>
        <v>29215191</v>
      </c>
      <c r="Q262" s="31" t="n">
        <f aca="false">IF(N(O262)=0,"",P262/O262)</f>
        <v>0.453807033222092</v>
      </c>
      <c r="R262" s="32" t="n">
        <f aca="false">IF(N(O262)=0,"",L262/O262-1)</f>
        <v>-0.108200574220972</v>
      </c>
      <c r="S262" s="33" t="n">
        <f aca="false">IF(OR(N262="",Q262=""),"",N262-Q262)</f>
        <v>-0.0412335844154114</v>
      </c>
      <c r="T262" s="38" t="n">
        <f aca="false">IF(N(D262)&gt;0,RANK(D262,D$2:D$1001)+COUNTIF(D$2:D262,D262)-1,"")</f>
        <v>29</v>
      </c>
      <c r="U262" s="40" t="n">
        <f aca="false">IF(N(D262)&gt;0,IF(D262&gt;=LR_MIN_SHARE*SUM(D$2:D$1001),F262,-1),-1)</f>
        <v>0.426929734433437</v>
      </c>
      <c r="V262" s="38" t="n">
        <f aca="false">IF(U262&lt;0,"",RANK(U262,U$2:U$1001)+COUNTIF(U$2:U262,U262)-1)</f>
        <v>283</v>
      </c>
      <c r="W262" s="38" t="n">
        <f aca="false">IF(N(L262)&gt;0,RANK(L262,L$2:L$1001)+COUNTIF(L$2:L262,L262)-1,"")</f>
        <v>27</v>
      </c>
      <c r="X262" s="40" t="n">
        <f aca="false">IF(N(L262)&gt;0,IF(L262&gt;=LR_MIN_SHARE*SUM(L$2:L$1001),N262,-1),-1)</f>
        <v>0.412573448806681</v>
      </c>
      <c r="Y262" s="38" t="n">
        <f aca="false">IF(X262&lt;0,"",RANK(X262,X$2:X$1001)+COUNTIF(X$2:X262,X262)-1)</f>
        <v>321</v>
      </c>
      <c r="AA262" s="0" t="str">
        <f aca="false">IF($A262="","",IF(COUNTIF($B$2:$B262,$B262)=1,1,""))</f>
        <v/>
      </c>
      <c r="AB262" s="0" t="str">
        <f aca="false">IF(AA262=1,SUMIF($B$2:$B$1001,$B262,$D$2:$D$1001),"")</f>
        <v/>
      </c>
      <c r="AC262" s="0" t="str">
        <f aca="false">IF(AA262=1,RANK(AB262,$AB$2:$AB$1001)+COUNTIF($AB$2:$AB262,AB262)-1,"")</f>
        <v/>
      </c>
      <c r="AD262" s="38" t="n">
        <f aca="false">IF($A262="","",COUNTIF(raw_data!$G:$G,$A262))</f>
        <v>40</v>
      </c>
      <c r="AE262" s="38" t="n">
        <f aca="false">IF($A262="","",IF(COUNTIF($A$2:$A$1001,$A262)&gt;1,1,0))</f>
        <v>0</v>
      </c>
    </row>
    <row r="263" customFormat="false" ht="15" hidden="false" customHeight="false" outlineLevel="0" collapsed="false">
      <c r="A263" s="0" t="str">
        <f aca="false">IF(code_master!$A263="","",code_master!$A263)</f>
        <v>CV0262</v>
      </c>
      <c r="B263" s="0" t="str">
        <f aca="false">IF($A263="","",code_master!$C263&amp;"")</f>
        <v>실손의료</v>
      </c>
      <c r="C263" s="0" t="str">
        <f aca="false">IF($A263="","",code_master!$B263&amp;"")</f>
        <v>상해입원실손Ⅱ</v>
      </c>
      <c r="D263" s="30" t="n">
        <f aca="false">IF($A263="","",SUMIFS(raw_data!$H:$H,raw_data!$A:$A,"&gt;="&amp;UY_START,raw_data!$A:$A,"&lt;="&amp;BASE_YM,raw_data!$B:$B,"&lt;="&amp;BASE_YM,raw_data!$G:$G,$A263))</f>
        <v>15928433</v>
      </c>
      <c r="E263" s="30" t="n">
        <f aca="false">IF($A263="","",(SUMIFS(raw_data!$I:$I,raw_data!$A:$A,"&gt;="&amp;UY_START,raw_data!$A:$A,"&lt;="&amp;BASE_YM,raw_data!$B:$B,"&lt;="&amp;BASE_YM,raw_data!$G:$G,$A263)+SUMIFS(raw_data!$J:$J,raw_data!$A:$A,"&gt;="&amp;UY_START,raw_data!$A:$A,"&lt;="&amp;BASE_YM,raw_data!$B:$B,"&lt;="&amp;BASE_YM,raw_data!$G:$G,$A263)))</f>
        <v>9589741</v>
      </c>
      <c r="F263" s="31" t="n">
        <f aca="false">IF(N(D263)=0,"",E263/D263)</f>
        <v>0.602051752360072</v>
      </c>
      <c r="G263" s="30" t="n">
        <f aca="false">IF($A263="","",SUMIFS(raw_data!$H:$H,raw_data!$A:$A,"&gt;="&amp;UY_START_PY,raw_data!$A:$A,"&lt;="&amp;BASE_YM_PY,raw_data!$B:$B,"&lt;="&amp;BASE_YM_PY,raw_data!$G:$G,$A263))</f>
        <v>14552393</v>
      </c>
      <c r="H263" s="30" t="n">
        <f aca="false">IF($A263="","",(SUMIFS(raw_data!$I:$I,raw_data!$A:$A,"&gt;="&amp;UY_START_PY,raw_data!$A:$A,"&lt;="&amp;BASE_YM_PY,raw_data!$B:$B,"&lt;="&amp;BASE_YM_PY,raw_data!$G:$G,$A263)+SUMIFS(raw_data!$J:$J,raw_data!$A:$A,"&gt;="&amp;UY_START_PY,raw_data!$A:$A,"&lt;="&amp;BASE_YM_PY,raw_data!$B:$B,"&lt;="&amp;BASE_YM_PY,raw_data!$G:$G,$A263)))</f>
        <v>8461498</v>
      </c>
      <c r="I263" s="31" t="n">
        <f aca="false">IF(N(G263)=0,"",H263/G263)</f>
        <v>0.581450624649843</v>
      </c>
      <c r="J263" s="32" t="n">
        <f aca="false">IF(N(G263)=0,"",D263/G263-1)</f>
        <v>0.0945576442307461</v>
      </c>
      <c r="K263" s="33" t="n">
        <f aca="false">IF(OR(F263="",I263=""),"",F263-I263)</f>
        <v>0.0206011277102294</v>
      </c>
      <c r="L263" s="30" t="n">
        <f aca="false">IF($A263="","",SUMIFS(raw_data!$H:$H,raw_data!$B:$B,BASE_YM,raw_data!$G:$G,$A263))</f>
        <v>6707631</v>
      </c>
      <c r="M263" s="30" t="n">
        <f aca="false">IF($A263="","",(SUMIFS(raw_data!$I:$I,raw_data!$B:$B,BASE_YM,raw_data!$G:$G,$A263)+SUMIFS(raw_data!$J:$J,raw_data!$B:$B,BASE_YM,raw_data!$G:$G,$A263)))</f>
        <v>4516676</v>
      </c>
      <c r="N263" s="31" t="n">
        <f aca="false">IF(N(L263)=0,"",M263/L263)</f>
        <v>0.673363815033952</v>
      </c>
      <c r="O263" s="30" t="n">
        <f aca="false">IF($A263="","",SUMIFS(raw_data!$H:$H,raw_data!$B:$B,BASE_YM_PY,raw_data!$G:$G,$A263))</f>
        <v>6193463</v>
      </c>
      <c r="P263" s="30" t="n">
        <f aca="false">IF($A263="","",(SUMIFS(raw_data!$I:$I,raw_data!$B:$B,BASE_YM_PY,raw_data!$G:$G,$A263)+SUMIFS(raw_data!$J:$J,raw_data!$B:$B,BASE_YM_PY,raw_data!$G:$G,$A263)))</f>
        <v>4293333</v>
      </c>
      <c r="Q263" s="31" t="n">
        <f aca="false">IF(N(O263)=0,"",P263/O263)</f>
        <v>0.693203947452338</v>
      </c>
      <c r="R263" s="32" t="n">
        <f aca="false">IF(N(O263)=0,"",L263/O263-1)</f>
        <v>0.0830178528555026</v>
      </c>
      <c r="S263" s="33" t="n">
        <f aca="false">IF(OR(N263="",Q263=""),"",N263-Q263)</f>
        <v>-0.0198401324183864</v>
      </c>
      <c r="T263" s="38" t="n">
        <f aca="false">IF(N(D263)&gt;0,RANK(D263,D$2:D$1001)+COUNTIF(D$2:D263,D263)-1,"")</f>
        <v>300</v>
      </c>
      <c r="U263" s="40" t="n">
        <f aca="false">IF(N(D263)&gt;0,IF(D263&gt;=LR_MIN_SHARE*SUM(D$2:D$1001),F263,-1),-1)</f>
        <v>0.602051752360072</v>
      </c>
      <c r="V263" s="38" t="n">
        <f aca="false">IF(U263&lt;0,"",RANK(U263,U$2:U$1001)+COUNTIF(U$2:U263,U263)-1)</f>
        <v>146</v>
      </c>
      <c r="W263" s="38" t="n">
        <f aca="false">IF(N(L263)&gt;0,RANK(L263,L$2:L$1001)+COUNTIF(L$2:L263,L263)-1,"")</f>
        <v>290</v>
      </c>
      <c r="X263" s="40" t="n">
        <f aca="false">IF(N(L263)&gt;0,IF(L263&gt;=LR_MIN_SHARE*SUM(L$2:L$1001),N263,-1),-1)</f>
        <v>0.673363815033952</v>
      </c>
      <c r="Y263" s="38" t="n">
        <f aca="false">IF(X263&lt;0,"",RANK(X263,X$2:X$1001)+COUNTIF(X$2:X263,X263)-1)</f>
        <v>171</v>
      </c>
      <c r="AA263" s="0" t="str">
        <f aca="false">IF($A263="","",IF(COUNTIF($B$2:$B263,$B263)=1,1,""))</f>
        <v/>
      </c>
      <c r="AB263" s="0" t="str">
        <f aca="false">IF(AA263=1,SUMIF($B$2:$B$1001,$B263,$D$2:$D$1001),"")</f>
        <v/>
      </c>
      <c r="AC263" s="0" t="str">
        <f aca="false">IF(AA263=1,RANK(AB263,$AB$2:$AB$1001)+COUNTIF($AB$2:$AB263,AB263)-1,"")</f>
        <v/>
      </c>
      <c r="AD263" s="38" t="n">
        <f aca="false">IF($A263="","",COUNTIF(raw_data!$G:$G,$A263))</f>
        <v>40</v>
      </c>
      <c r="AE263" s="38" t="n">
        <f aca="false">IF($A263="","",IF(COUNTIF($A$2:$A$1001,$A263)&gt;1,1,0))</f>
        <v>0</v>
      </c>
    </row>
    <row r="264" customFormat="false" ht="15" hidden="false" customHeight="false" outlineLevel="0" collapsed="false">
      <c r="A264" s="0" t="str">
        <f aca="false">IF(code_master!$A264="","",code_master!$A264)</f>
        <v>CV0263</v>
      </c>
      <c r="B264" s="0" t="str">
        <f aca="false">IF($A264="","",code_master!$C264&amp;"")</f>
        <v>암</v>
      </c>
      <c r="C264" s="0" t="str">
        <f aca="false">IF($A264="","",code_master!$B264&amp;"")</f>
        <v>암진단비(갱신형)</v>
      </c>
      <c r="D264" s="30" t="n">
        <f aca="false">IF($A264="","",SUMIFS(raw_data!$H:$H,raw_data!$A:$A,"&gt;="&amp;UY_START,raw_data!$A:$A,"&lt;="&amp;BASE_YM,raw_data!$B:$B,"&lt;="&amp;BASE_YM,raw_data!$G:$G,$A264))</f>
        <v>26573567</v>
      </c>
      <c r="E264" s="30" t="n">
        <f aca="false">IF($A264="","",(SUMIFS(raw_data!$I:$I,raw_data!$A:$A,"&gt;="&amp;UY_START,raw_data!$A:$A,"&lt;="&amp;BASE_YM,raw_data!$B:$B,"&lt;="&amp;BASE_YM,raw_data!$G:$G,$A264)+SUMIFS(raw_data!$J:$J,raw_data!$A:$A,"&gt;="&amp;UY_START,raw_data!$A:$A,"&lt;="&amp;BASE_YM,raw_data!$B:$B,"&lt;="&amp;BASE_YM,raw_data!$G:$G,$A264)))</f>
        <v>14676173</v>
      </c>
      <c r="F264" s="31" t="n">
        <f aca="false">IF(N(D264)=0,"",E264/D264)</f>
        <v>0.552284644361068</v>
      </c>
      <c r="G264" s="30" t="n">
        <f aca="false">IF($A264="","",SUMIFS(raw_data!$H:$H,raw_data!$A:$A,"&gt;="&amp;UY_START_PY,raw_data!$A:$A,"&lt;="&amp;BASE_YM_PY,raw_data!$B:$B,"&lt;="&amp;BASE_YM_PY,raw_data!$G:$G,$A264))</f>
        <v>29265419</v>
      </c>
      <c r="H264" s="30" t="n">
        <f aca="false">IF($A264="","",(SUMIFS(raw_data!$I:$I,raw_data!$A:$A,"&gt;="&amp;UY_START_PY,raw_data!$A:$A,"&lt;="&amp;BASE_YM_PY,raw_data!$B:$B,"&lt;="&amp;BASE_YM_PY,raw_data!$G:$G,$A264)+SUMIFS(raw_data!$J:$J,raw_data!$A:$A,"&gt;="&amp;UY_START_PY,raw_data!$A:$A,"&lt;="&amp;BASE_YM_PY,raw_data!$B:$B,"&lt;="&amp;BASE_YM_PY,raw_data!$G:$G,$A264)))</f>
        <v>25071773</v>
      </c>
      <c r="I264" s="31" t="n">
        <f aca="false">IF(N(G264)=0,"",H264/G264)</f>
        <v>0.856703025505973</v>
      </c>
      <c r="J264" s="32" t="n">
        <f aca="false">IF(N(G264)=0,"",D264/G264-1)</f>
        <v>-0.0919806410425902</v>
      </c>
      <c r="K264" s="33" t="n">
        <f aca="false">IF(OR(F264="",I264=""),"",F264-I264)</f>
        <v>-0.304418381144906</v>
      </c>
      <c r="L264" s="30" t="n">
        <f aca="false">IF($A264="","",SUMIFS(raw_data!$H:$H,raw_data!$B:$B,BASE_YM,raw_data!$G:$G,$A264))</f>
        <v>11281306</v>
      </c>
      <c r="M264" s="30" t="n">
        <f aca="false">IF($A264="","",(SUMIFS(raw_data!$I:$I,raw_data!$B:$B,BASE_YM,raw_data!$G:$G,$A264)+SUMIFS(raw_data!$J:$J,raw_data!$B:$B,BASE_YM,raw_data!$G:$G,$A264)))</f>
        <v>6974655</v>
      </c>
      <c r="N264" s="31" t="n">
        <f aca="false">IF(N(L264)=0,"",M264/L264)</f>
        <v>0.618248897778325</v>
      </c>
      <c r="O264" s="30" t="n">
        <f aca="false">IF($A264="","",SUMIFS(raw_data!$H:$H,raw_data!$B:$B,BASE_YM_PY,raw_data!$G:$G,$A264))</f>
        <v>12167010</v>
      </c>
      <c r="P264" s="30" t="n">
        <f aca="false">IF($A264="","",(SUMIFS(raw_data!$I:$I,raw_data!$B:$B,BASE_YM_PY,raw_data!$G:$G,$A264)+SUMIFS(raw_data!$J:$J,raw_data!$B:$B,BASE_YM_PY,raw_data!$G:$G,$A264)))</f>
        <v>10495233</v>
      </c>
      <c r="Q264" s="31" t="n">
        <f aca="false">IF(N(O264)=0,"",P264/O264)</f>
        <v>0.862597548617121</v>
      </c>
      <c r="R264" s="32" t="n">
        <f aca="false">IF(N(O264)=0,"",L264/O264-1)</f>
        <v>-0.0727955348109355</v>
      </c>
      <c r="S264" s="33" t="n">
        <f aca="false">IF(OR(N264="",Q264=""),"",N264-Q264)</f>
        <v>-0.244348650838797</v>
      </c>
      <c r="T264" s="38" t="n">
        <f aca="false">IF(N(D264)&gt;0,RANK(D264,D$2:D$1001)+COUNTIF(D$2:D264,D264)-1,"")</f>
        <v>209</v>
      </c>
      <c r="U264" s="40" t="n">
        <f aca="false">IF(N(D264)&gt;0,IF(D264&gt;=LR_MIN_SHARE*SUM(D$2:D$1001),F264,-1),-1)</f>
        <v>0.552284644361068</v>
      </c>
      <c r="V264" s="38" t="n">
        <f aca="false">IF(U264&lt;0,"",RANK(U264,U$2:U$1001)+COUNTIF(U$2:U264,U264)-1)</f>
        <v>181</v>
      </c>
      <c r="W264" s="38" t="n">
        <f aca="false">IF(N(L264)&gt;0,RANK(L264,L$2:L$1001)+COUNTIF(L$2:L264,L264)-1,"")</f>
        <v>202</v>
      </c>
      <c r="X264" s="40" t="n">
        <f aca="false">IF(N(L264)&gt;0,IF(L264&gt;=LR_MIN_SHARE*SUM(L$2:L$1001),N264,-1),-1)</f>
        <v>0.618248897778325</v>
      </c>
      <c r="Y264" s="38" t="n">
        <f aca="false">IF(X264&lt;0,"",RANK(X264,X$2:X$1001)+COUNTIF(X$2:X264,X264)-1)</f>
        <v>202</v>
      </c>
      <c r="AA264" s="0" t="str">
        <f aca="false">IF($A264="","",IF(COUNTIF($B$2:$B264,$B264)=1,1,""))</f>
        <v/>
      </c>
      <c r="AB264" s="0" t="str">
        <f aca="false">IF(AA264=1,SUMIF($B$2:$B$1001,$B264,$D$2:$D$1001),"")</f>
        <v/>
      </c>
      <c r="AC264" s="0" t="str">
        <f aca="false">IF(AA264=1,RANK(AB264,$AB$2:$AB$1001)+COUNTIF($AB$2:$AB264,AB264)-1,"")</f>
        <v/>
      </c>
      <c r="AD264" s="38" t="n">
        <f aca="false">IF($A264="","",COUNTIF(raw_data!$G:$G,$A264))</f>
        <v>40</v>
      </c>
      <c r="AE264" s="38" t="n">
        <f aca="false">IF($A264="","",IF(COUNTIF($A$2:$A$1001,$A264)&gt;1,1,0))</f>
        <v>0</v>
      </c>
    </row>
    <row r="265" customFormat="false" ht="15" hidden="false" customHeight="false" outlineLevel="0" collapsed="false">
      <c r="A265" s="0" t="str">
        <f aca="false">IF(code_master!$A265="","",code_master!$A265)</f>
        <v>CV0264</v>
      </c>
      <c r="B265" s="0" t="str">
        <f aca="false">IF($A265="","",code_master!$C265&amp;"")</f>
        <v>사망</v>
      </c>
      <c r="C265" s="0" t="str">
        <f aca="false">IF($A265="","",code_master!$B265&amp;"")</f>
        <v>재해사망(간편)</v>
      </c>
      <c r="D265" s="30" t="n">
        <f aca="false">IF($A265="","",SUMIFS(raw_data!$H:$H,raw_data!$A:$A,"&gt;="&amp;UY_START,raw_data!$A:$A,"&lt;="&amp;BASE_YM,raw_data!$B:$B,"&lt;="&amp;BASE_YM,raw_data!$G:$G,$A265))</f>
        <v>2086567</v>
      </c>
      <c r="E265" s="30" t="n">
        <f aca="false">IF($A265="","",(SUMIFS(raw_data!$I:$I,raw_data!$A:$A,"&gt;="&amp;UY_START,raw_data!$A:$A,"&lt;="&amp;BASE_YM,raw_data!$B:$B,"&lt;="&amp;BASE_YM,raw_data!$G:$G,$A265)+SUMIFS(raw_data!$J:$J,raw_data!$A:$A,"&gt;="&amp;UY_START,raw_data!$A:$A,"&lt;="&amp;BASE_YM,raw_data!$B:$B,"&lt;="&amp;BASE_YM,raw_data!$G:$G,$A265)))</f>
        <v>1119554</v>
      </c>
      <c r="F265" s="31" t="n">
        <f aca="false">IF(N(D265)=0,"",E265/D265)</f>
        <v>0.536553103734508</v>
      </c>
      <c r="G265" s="30" t="n">
        <f aca="false">IF($A265="","",SUMIFS(raw_data!$H:$H,raw_data!$A:$A,"&gt;="&amp;UY_START_PY,raw_data!$A:$A,"&lt;="&amp;BASE_YM_PY,raw_data!$B:$B,"&lt;="&amp;BASE_YM_PY,raw_data!$G:$G,$A265))</f>
        <v>3018553</v>
      </c>
      <c r="H265" s="30" t="n">
        <f aca="false">IF($A265="","",(SUMIFS(raw_data!$I:$I,raw_data!$A:$A,"&gt;="&amp;UY_START_PY,raw_data!$A:$A,"&lt;="&amp;BASE_YM_PY,raw_data!$B:$B,"&lt;="&amp;BASE_YM_PY,raw_data!$G:$G,$A265)+SUMIFS(raw_data!$J:$J,raw_data!$A:$A,"&gt;="&amp;UY_START_PY,raw_data!$A:$A,"&lt;="&amp;BASE_YM_PY,raw_data!$B:$B,"&lt;="&amp;BASE_YM_PY,raw_data!$G:$G,$A265)))</f>
        <v>1541854</v>
      </c>
      <c r="I265" s="31" t="n">
        <f aca="false">IF(N(G265)=0,"",H265/G265)</f>
        <v>0.510792422727048</v>
      </c>
      <c r="J265" s="32" t="n">
        <f aca="false">IF(N(G265)=0,"",D265/G265-1)</f>
        <v>-0.308752571182285</v>
      </c>
      <c r="K265" s="33" t="n">
        <f aca="false">IF(OR(F265="",I265=""),"",F265-I265)</f>
        <v>0.0257606810074591</v>
      </c>
      <c r="L265" s="30" t="n">
        <f aca="false">IF($A265="","",SUMIFS(raw_data!$H:$H,raw_data!$B:$B,BASE_YM,raw_data!$G:$G,$A265))</f>
        <v>879253</v>
      </c>
      <c r="M265" s="30" t="n">
        <f aca="false">IF($A265="","",(SUMIFS(raw_data!$I:$I,raw_data!$B:$B,BASE_YM,raw_data!$G:$G,$A265)+SUMIFS(raw_data!$J:$J,raw_data!$B:$B,BASE_YM,raw_data!$G:$G,$A265)))</f>
        <v>595182</v>
      </c>
      <c r="N265" s="31" t="n">
        <f aca="false">IF(N(L265)=0,"",M265/L265)</f>
        <v>0.676917792717227</v>
      </c>
      <c r="O265" s="30" t="n">
        <f aca="false">IF($A265="","",SUMIFS(raw_data!$H:$H,raw_data!$B:$B,BASE_YM_PY,raw_data!$G:$G,$A265))</f>
        <v>1265169</v>
      </c>
      <c r="P265" s="30" t="n">
        <f aca="false">IF($A265="","",(SUMIFS(raw_data!$I:$I,raw_data!$B:$B,BASE_YM_PY,raw_data!$G:$G,$A265)+SUMIFS(raw_data!$J:$J,raw_data!$B:$B,BASE_YM_PY,raw_data!$G:$G,$A265)))</f>
        <v>692585</v>
      </c>
      <c r="Q265" s="31" t="n">
        <f aca="false">IF(N(O265)=0,"",P265/O265)</f>
        <v>0.547424889481168</v>
      </c>
      <c r="R265" s="32" t="n">
        <f aca="false">IF(N(O265)=0,"",L265/O265-1)</f>
        <v>-0.305031185557028</v>
      </c>
      <c r="S265" s="33" t="n">
        <f aca="false">IF(OR(N265="",Q265=""),"",N265-Q265)</f>
        <v>0.129492903236059</v>
      </c>
      <c r="T265" s="38" t="n">
        <f aca="false">IF(N(D265)&gt;0,RANK(D265,D$2:D$1001)+COUNTIF(D$2:D265,D265)-1,"")</f>
        <v>518</v>
      </c>
      <c r="U265" s="38" t="n">
        <f aca="false">IF(N(D265)&gt;0,IF(D265&gt;=LR_MIN_SHARE*SUM(D$2:D$1001),F265,-1),-1)</f>
        <v>-1</v>
      </c>
      <c r="V265" s="0" t="str">
        <f aca="false">IF(U265&lt;0,"",RANK(U265,U$2:U$1001)+COUNTIF(U$2:U265,U265)-1)</f>
        <v/>
      </c>
      <c r="W265" s="38" t="n">
        <f aca="false">IF(N(L265)&gt;0,RANK(L265,L$2:L$1001)+COUNTIF(L$2:L265,L265)-1,"")</f>
        <v>515</v>
      </c>
      <c r="X265" s="38" t="n">
        <f aca="false">IF(N(L265)&gt;0,IF(L265&gt;=LR_MIN_SHARE*SUM(L$2:L$1001),N265,-1),-1)</f>
        <v>-1</v>
      </c>
      <c r="Y265" s="0" t="str">
        <f aca="false">IF(X265&lt;0,"",RANK(X265,X$2:X$1001)+COUNTIF(X$2:X265,X265)-1)</f>
        <v/>
      </c>
      <c r="AA265" s="0" t="str">
        <f aca="false">IF($A265="","",IF(COUNTIF($B$2:$B265,$B265)=1,1,""))</f>
        <v/>
      </c>
      <c r="AB265" s="0" t="str">
        <f aca="false">IF(AA265=1,SUMIF($B$2:$B$1001,$B265,$D$2:$D$1001),"")</f>
        <v/>
      </c>
      <c r="AC265" s="0" t="str">
        <f aca="false">IF(AA265=1,RANK(AB265,$AB$2:$AB$1001)+COUNTIF($AB$2:$AB265,AB265)-1,"")</f>
        <v/>
      </c>
      <c r="AD265" s="38" t="n">
        <f aca="false">IF($A265="","",COUNTIF(raw_data!$G:$G,$A265))</f>
        <v>40</v>
      </c>
      <c r="AE265" s="38" t="n">
        <f aca="false">IF($A265="","",IF(COUNTIF($A$2:$A$1001,$A265)&gt;1,1,0))</f>
        <v>0</v>
      </c>
    </row>
    <row r="266" customFormat="false" ht="15" hidden="false" customHeight="false" outlineLevel="0" collapsed="false">
      <c r="A266" s="0" t="str">
        <f aca="false">IF(code_master!$A266="","",code_master!$A266)</f>
        <v>CV0265</v>
      </c>
      <c r="B266" s="0" t="str">
        <f aca="false">IF($A266="","",code_master!$C266&amp;"")</f>
        <v>실손의료</v>
      </c>
      <c r="C266" s="0" t="str">
        <f aca="false">IF($A266="","",code_master!$B266&amp;"")</f>
        <v>질병입원실손(20년만기)</v>
      </c>
      <c r="D266" s="30" t="n">
        <f aca="false">IF($A266="","",SUMIFS(raw_data!$H:$H,raw_data!$A:$A,"&gt;="&amp;UY_START,raw_data!$A:$A,"&lt;="&amp;BASE_YM,raw_data!$B:$B,"&lt;="&amp;BASE_YM,raw_data!$G:$G,$A266))</f>
        <v>69089640</v>
      </c>
      <c r="E266" s="30" t="n">
        <f aca="false">IF($A266="","",(SUMIFS(raw_data!$I:$I,raw_data!$A:$A,"&gt;="&amp;UY_START,raw_data!$A:$A,"&lt;="&amp;BASE_YM,raw_data!$B:$B,"&lt;="&amp;BASE_YM,raw_data!$G:$G,$A266)+SUMIFS(raw_data!$J:$J,raw_data!$A:$A,"&gt;="&amp;UY_START,raw_data!$A:$A,"&lt;="&amp;BASE_YM,raw_data!$B:$B,"&lt;="&amp;BASE_YM,raw_data!$G:$G,$A266)))</f>
        <v>67572124</v>
      </c>
      <c r="F266" s="31" t="n">
        <f aca="false">IF(N(D266)=0,"",E266/D266)</f>
        <v>0.978035549179298</v>
      </c>
      <c r="G266" s="30" t="n">
        <f aca="false">IF($A266="","",SUMIFS(raw_data!$H:$H,raw_data!$A:$A,"&gt;="&amp;UY_START_PY,raw_data!$A:$A,"&lt;="&amp;BASE_YM_PY,raw_data!$B:$B,"&lt;="&amp;BASE_YM_PY,raw_data!$G:$G,$A266))</f>
        <v>71308068</v>
      </c>
      <c r="H266" s="30" t="n">
        <f aca="false">IF($A266="","",(SUMIFS(raw_data!$I:$I,raw_data!$A:$A,"&gt;="&amp;UY_START_PY,raw_data!$A:$A,"&lt;="&amp;BASE_YM_PY,raw_data!$B:$B,"&lt;="&amp;BASE_YM_PY,raw_data!$G:$G,$A266)+SUMIFS(raw_data!$J:$J,raw_data!$A:$A,"&gt;="&amp;UY_START_PY,raw_data!$A:$A,"&lt;="&amp;BASE_YM_PY,raw_data!$B:$B,"&lt;="&amp;BASE_YM_PY,raw_data!$G:$G,$A266)))</f>
        <v>55088998</v>
      </c>
      <c r="I266" s="31" t="n">
        <f aca="false">IF(N(G266)=0,"",H266/G266)</f>
        <v>0.772549299751046</v>
      </c>
      <c r="J266" s="32" t="n">
        <f aca="false">IF(N(G266)=0,"",D266/G266-1)</f>
        <v>-0.0311104768677788</v>
      </c>
      <c r="K266" s="33" t="n">
        <f aca="false">IF(OR(F266="",I266=""),"",F266-I266)</f>
        <v>0.205486249428252</v>
      </c>
      <c r="L266" s="30" t="n">
        <f aca="false">IF($A266="","",SUMIFS(raw_data!$H:$H,raw_data!$B:$B,BASE_YM,raw_data!$G:$G,$A266))</f>
        <v>26678902</v>
      </c>
      <c r="M266" s="30" t="n">
        <f aca="false">IF($A266="","",(SUMIFS(raw_data!$I:$I,raw_data!$B:$B,BASE_YM,raw_data!$G:$G,$A266)+SUMIFS(raw_data!$J:$J,raw_data!$B:$B,BASE_YM,raw_data!$G:$G,$A266)))</f>
        <v>32795367</v>
      </c>
      <c r="N266" s="31" t="n">
        <f aca="false">IF(N(L266)=0,"",M266/L266)</f>
        <v>1.22926224624986</v>
      </c>
      <c r="O266" s="30" t="n">
        <f aca="false">IF($A266="","",SUMIFS(raw_data!$H:$H,raw_data!$B:$B,BASE_YM_PY,raw_data!$G:$G,$A266))</f>
        <v>31301381</v>
      </c>
      <c r="P266" s="30" t="n">
        <f aca="false">IF($A266="","",(SUMIFS(raw_data!$I:$I,raw_data!$B:$B,BASE_YM_PY,raw_data!$G:$G,$A266)+SUMIFS(raw_data!$J:$J,raw_data!$B:$B,BASE_YM_PY,raw_data!$G:$G,$A266)))</f>
        <v>25103052</v>
      </c>
      <c r="Q266" s="31" t="n">
        <f aca="false">IF(N(O266)=0,"",P266/O266)</f>
        <v>0.801979056451215</v>
      </c>
      <c r="R266" s="32" t="n">
        <f aca="false">IF(N(O266)=0,"",L266/O266-1)</f>
        <v>-0.147676519448136</v>
      </c>
      <c r="S266" s="33" t="n">
        <f aca="false">IF(OR(N266="",Q266=""),"",N266-Q266)</f>
        <v>0.427283189798649</v>
      </c>
      <c r="T266" s="38" t="n">
        <f aca="false">IF(N(D266)&gt;0,RANK(D266,D$2:D$1001)+COUNTIF(D$2:D266,D266)-1,"")</f>
        <v>77</v>
      </c>
      <c r="U266" s="40" t="n">
        <f aca="false">IF(N(D266)&gt;0,IF(D266&gt;=LR_MIN_SHARE*SUM(D$2:D$1001),F266,-1),-1)</f>
        <v>0.978035549179298</v>
      </c>
      <c r="V266" s="38" t="n">
        <f aca="false">IF(U266&lt;0,"",RANK(U266,U$2:U$1001)+COUNTIF(U$2:U266,U266)-1)</f>
        <v>21</v>
      </c>
      <c r="W266" s="38" t="n">
        <f aca="false">IF(N(L266)&gt;0,RANK(L266,L$2:L$1001)+COUNTIF(L$2:L266,L266)-1,"")</f>
        <v>81</v>
      </c>
      <c r="X266" s="40" t="n">
        <f aca="false">IF(N(L266)&gt;0,IF(L266&gt;=LR_MIN_SHARE*SUM(L$2:L$1001),N266,-1),-1)</f>
        <v>1.22926224624986</v>
      </c>
      <c r="Y266" s="38" t="n">
        <f aca="false">IF(X266&lt;0,"",RANK(X266,X$2:X$1001)+COUNTIF(X$2:X266,X266)-1)</f>
        <v>14</v>
      </c>
      <c r="AA266" s="0" t="str">
        <f aca="false">IF($A266="","",IF(COUNTIF($B$2:$B266,$B266)=1,1,""))</f>
        <v/>
      </c>
      <c r="AB266" s="0" t="str">
        <f aca="false">IF(AA266=1,SUMIF($B$2:$B$1001,$B266,$D$2:$D$1001),"")</f>
        <v/>
      </c>
      <c r="AC266" s="0" t="str">
        <f aca="false">IF(AA266=1,RANK(AB266,$AB$2:$AB$1001)+COUNTIF($AB$2:$AB266,AB266)-1,"")</f>
        <v/>
      </c>
      <c r="AD266" s="38" t="n">
        <f aca="false">IF($A266="","",COUNTIF(raw_data!$G:$G,$A266))</f>
        <v>40</v>
      </c>
      <c r="AE266" s="38" t="n">
        <f aca="false">IF($A266="","",IF(COUNTIF($A$2:$A$1001,$A266)&gt;1,1,0))</f>
        <v>0</v>
      </c>
    </row>
    <row r="267" customFormat="false" ht="15" hidden="false" customHeight="false" outlineLevel="0" collapsed="false">
      <c r="A267" s="0" t="str">
        <f aca="false">IF(code_master!$A267="","",code_master!$A267)</f>
        <v>CV0266</v>
      </c>
      <c r="B267" s="0" t="str">
        <f aca="false">IF($A267="","",code_master!$C267&amp;"")</f>
        <v>사망</v>
      </c>
      <c r="C267" s="0" t="str">
        <f aca="false">IF($A267="","",code_master!$B267&amp;"")</f>
        <v>질병사망</v>
      </c>
      <c r="D267" s="30" t="n">
        <f aca="false">IF($A267="","",SUMIFS(raw_data!$H:$H,raw_data!$A:$A,"&gt;="&amp;UY_START,raw_data!$A:$A,"&lt;="&amp;BASE_YM,raw_data!$B:$B,"&lt;="&amp;BASE_YM,raw_data!$G:$G,$A267))</f>
        <v>6444902</v>
      </c>
      <c r="E267" s="30" t="n">
        <f aca="false">IF($A267="","",(SUMIFS(raw_data!$I:$I,raw_data!$A:$A,"&gt;="&amp;UY_START,raw_data!$A:$A,"&lt;="&amp;BASE_YM,raw_data!$B:$B,"&lt;="&amp;BASE_YM,raw_data!$G:$G,$A267)+SUMIFS(raw_data!$J:$J,raw_data!$A:$A,"&gt;="&amp;UY_START,raw_data!$A:$A,"&lt;="&amp;BASE_YM,raw_data!$B:$B,"&lt;="&amp;BASE_YM,raw_data!$G:$G,$A267)))</f>
        <v>2290473</v>
      </c>
      <c r="F267" s="31" t="n">
        <f aca="false">IF(N(D267)=0,"",E267/D267)</f>
        <v>0.355392991235553</v>
      </c>
      <c r="G267" s="30" t="n">
        <f aca="false">IF($A267="","",SUMIFS(raw_data!$H:$H,raw_data!$A:$A,"&gt;="&amp;UY_START_PY,raw_data!$A:$A,"&lt;="&amp;BASE_YM_PY,raw_data!$B:$B,"&lt;="&amp;BASE_YM_PY,raw_data!$G:$G,$A267))</f>
        <v>6816930</v>
      </c>
      <c r="H267" s="30" t="n">
        <f aca="false">IF($A267="","",(SUMIFS(raw_data!$I:$I,raw_data!$A:$A,"&gt;="&amp;UY_START_PY,raw_data!$A:$A,"&lt;="&amp;BASE_YM_PY,raw_data!$B:$B,"&lt;="&amp;BASE_YM_PY,raw_data!$G:$G,$A267)+SUMIFS(raw_data!$J:$J,raw_data!$A:$A,"&gt;="&amp;UY_START_PY,raw_data!$A:$A,"&lt;="&amp;BASE_YM_PY,raw_data!$B:$B,"&lt;="&amp;BASE_YM_PY,raw_data!$G:$G,$A267)))</f>
        <v>2642353</v>
      </c>
      <c r="I267" s="31" t="n">
        <f aca="false">IF(N(G267)=0,"",H267/G267)</f>
        <v>0.387616273014392</v>
      </c>
      <c r="J267" s="32" t="n">
        <f aca="false">IF(N(G267)=0,"",D267/G267-1)</f>
        <v>-0.0545741264762877</v>
      </c>
      <c r="K267" s="33" t="n">
        <f aca="false">IF(OR(F267="",I267=""),"",F267-I267)</f>
        <v>-0.0322232817788388</v>
      </c>
      <c r="L267" s="30" t="n">
        <f aca="false">IF($A267="","",SUMIFS(raw_data!$H:$H,raw_data!$B:$B,BASE_YM,raw_data!$G:$G,$A267))</f>
        <v>2603919</v>
      </c>
      <c r="M267" s="30" t="n">
        <f aca="false">IF($A267="","",(SUMIFS(raw_data!$I:$I,raw_data!$B:$B,BASE_YM,raw_data!$G:$G,$A267)+SUMIFS(raw_data!$J:$J,raw_data!$B:$B,BASE_YM,raw_data!$G:$G,$A267)))</f>
        <v>1099208</v>
      </c>
      <c r="N267" s="31" t="n">
        <f aca="false">IF(N(L267)=0,"",M267/L267)</f>
        <v>0.422136018823934</v>
      </c>
      <c r="O267" s="30" t="n">
        <f aca="false">IF($A267="","",SUMIFS(raw_data!$H:$H,raw_data!$B:$B,BASE_YM_PY,raw_data!$G:$G,$A267))</f>
        <v>2754404</v>
      </c>
      <c r="P267" s="30" t="n">
        <f aca="false">IF($A267="","",(SUMIFS(raw_data!$I:$I,raw_data!$B:$B,BASE_YM_PY,raw_data!$G:$G,$A267)+SUMIFS(raw_data!$J:$J,raw_data!$B:$B,BASE_YM_PY,raw_data!$G:$G,$A267)))</f>
        <v>1319291</v>
      </c>
      <c r="Q267" s="31" t="n">
        <f aca="false">IF(N(O267)=0,"",P267/O267)</f>
        <v>0.478975124927208</v>
      </c>
      <c r="R267" s="32" t="n">
        <f aca="false">IF(N(O267)=0,"",L267/O267-1)</f>
        <v>-0.0546343237956378</v>
      </c>
      <c r="S267" s="33" t="n">
        <f aca="false">IF(OR(N267="",Q267=""),"",N267-Q267)</f>
        <v>-0.0568391061032733</v>
      </c>
      <c r="T267" s="38" t="n">
        <f aca="false">IF(N(D267)&gt;0,RANK(D267,D$2:D$1001)+COUNTIF(D$2:D267,D267)-1,"")</f>
        <v>432</v>
      </c>
      <c r="U267" s="38" t="n">
        <f aca="false">IF(N(D267)&gt;0,IF(D267&gt;=LR_MIN_SHARE*SUM(D$2:D$1001),F267,-1),-1)</f>
        <v>-1</v>
      </c>
      <c r="V267" s="0" t="str">
        <f aca="false">IF(U267&lt;0,"",RANK(U267,U$2:U$1001)+COUNTIF(U$2:U267,U267)-1)</f>
        <v/>
      </c>
      <c r="W267" s="38" t="n">
        <f aca="false">IF(N(L267)&gt;0,RANK(L267,L$2:L$1001)+COUNTIF(L$2:L267,L267)-1,"")</f>
        <v>431</v>
      </c>
      <c r="X267" s="38" t="n">
        <f aca="false">IF(N(L267)&gt;0,IF(L267&gt;=LR_MIN_SHARE*SUM(L$2:L$1001),N267,-1),-1)</f>
        <v>-1</v>
      </c>
      <c r="Y267" s="0" t="str">
        <f aca="false">IF(X267&lt;0,"",RANK(X267,X$2:X$1001)+COUNTIF(X$2:X267,X267)-1)</f>
        <v/>
      </c>
      <c r="AA267" s="0" t="str">
        <f aca="false">IF($A267="","",IF(COUNTIF($B$2:$B267,$B267)=1,1,""))</f>
        <v/>
      </c>
      <c r="AB267" s="0" t="str">
        <f aca="false">IF(AA267=1,SUMIF($B$2:$B$1001,$B267,$D$2:$D$1001),"")</f>
        <v/>
      </c>
      <c r="AC267" s="0" t="str">
        <f aca="false">IF(AA267=1,RANK(AB267,$AB$2:$AB$1001)+COUNTIF($AB$2:$AB267,AB267)-1,"")</f>
        <v/>
      </c>
      <c r="AD267" s="38" t="n">
        <f aca="false">IF($A267="","",COUNTIF(raw_data!$G:$G,$A267))</f>
        <v>40</v>
      </c>
      <c r="AE267" s="38" t="n">
        <f aca="false">IF($A267="","",IF(COUNTIF($A$2:$A$1001,$A267)&gt;1,1,0))</f>
        <v>0</v>
      </c>
    </row>
    <row r="268" customFormat="false" ht="15" hidden="false" customHeight="false" outlineLevel="0" collapsed="false">
      <c r="A268" s="0" t="str">
        <f aca="false">IF(code_master!$A268="","",code_master!$A268)</f>
        <v>CV0267</v>
      </c>
      <c r="B268" s="0" t="str">
        <f aca="false">IF($A268="","",code_master!$C268&amp;"")</f>
        <v>암</v>
      </c>
      <c r="C268" s="0" t="str">
        <f aca="false">IF($A268="","",code_master!$B268&amp;"")</f>
        <v>암직접치료비</v>
      </c>
      <c r="D268" s="30" t="n">
        <f aca="false">IF($A268="","",SUMIFS(raw_data!$H:$H,raw_data!$A:$A,"&gt;="&amp;UY_START,raw_data!$A:$A,"&lt;="&amp;BASE_YM,raw_data!$B:$B,"&lt;="&amp;BASE_YM,raw_data!$G:$G,$A268))</f>
        <v>12056145</v>
      </c>
      <c r="E268" s="30" t="n">
        <f aca="false">IF($A268="","",(SUMIFS(raw_data!$I:$I,raw_data!$A:$A,"&gt;="&amp;UY_START,raw_data!$A:$A,"&lt;="&amp;BASE_YM,raw_data!$B:$B,"&lt;="&amp;BASE_YM,raw_data!$G:$G,$A268)+SUMIFS(raw_data!$J:$J,raw_data!$A:$A,"&gt;="&amp;UY_START,raw_data!$A:$A,"&lt;="&amp;BASE_YM,raw_data!$B:$B,"&lt;="&amp;BASE_YM,raw_data!$G:$G,$A268)))</f>
        <v>6332876</v>
      </c>
      <c r="F268" s="31" t="n">
        <f aca="false">IF(N(D268)=0,"",E268/D268)</f>
        <v>0.525282003492825</v>
      </c>
      <c r="G268" s="30" t="n">
        <f aca="false">IF($A268="","",SUMIFS(raw_data!$H:$H,raw_data!$A:$A,"&gt;="&amp;UY_START_PY,raw_data!$A:$A,"&lt;="&amp;BASE_YM_PY,raw_data!$B:$B,"&lt;="&amp;BASE_YM_PY,raw_data!$G:$G,$A268))</f>
        <v>9255081</v>
      </c>
      <c r="H268" s="30" t="n">
        <f aca="false">IF($A268="","",(SUMIFS(raw_data!$I:$I,raw_data!$A:$A,"&gt;="&amp;UY_START_PY,raw_data!$A:$A,"&lt;="&amp;BASE_YM_PY,raw_data!$B:$B,"&lt;="&amp;BASE_YM_PY,raw_data!$G:$G,$A268)+SUMIFS(raw_data!$J:$J,raw_data!$A:$A,"&gt;="&amp;UY_START_PY,raw_data!$A:$A,"&lt;="&amp;BASE_YM_PY,raw_data!$B:$B,"&lt;="&amp;BASE_YM_PY,raw_data!$G:$G,$A268)))</f>
        <v>5010565</v>
      </c>
      <c r="I268" s="31" t="n">
        <f aca="false">IF(N(G268)=0,"",H268/G268)</f>
        <v>0.541385321208966</v>
      </c>
      <c r="J268" s="32" t="n">
        <f aca="false">IF(N(G268)=0,"",D268/G268-1)</f>
        <v>0.302651484087497</v>
      </c>
      <c r="K268" s="33" t="n">
        <f aca="false">IF(OR(F268="",I268=""),"",F268-I268)</f>
        <v>-0.0161033177161416</v>
      </c>
      <c r="L268" s="30" t="n">
        <f aca="false">IF($A268="","",SUMIFS(raw_data!$H:$H,raw_data!$B:$B,BASE_YM,raw_data!$G:$G,$A268))</f>
        <v>4762028</v>
      </c>
      <c r="M268" s="30" t="n">
        <f aca="false">IF($A268="","",(SUMIFS(raw_data!$I:$I,raw_data!$B:$B,BASE_YM,raw_data!$G:$G,$A268)+SUMIFS(raw_data!$J:$J,raw_data!$B:$B,BASE_YM,raw_data!$G:$G,$A268)))</f>
        <v>2857192</v>
      </c>
      <c r="N268" s="31" t="n">
        <f aca="false">IF(N(L268)=0,"",M268/L268)</f>
        <v>0.59999479213478</v>
      </c>
      <c r="O268" s="30" t="n">
        <f aca="false">IF($A268="","",SUMIFS(raw_data!$H:$H,raw_data!$B:$B,BASE_YM_PY,raw_data!$G:$G,$A268))</f>
        <v>3854540</v>
      </c>
      <c r="P268" s="30" t="n">
        <f aca="false">IF($A268="","",(SUMIFS(raw_data!$I:$I,raw_data!$B:$B,BASE_YM_PY,raw_data!$G:$G,$A268)+SUMIFS(raw_data!$J:$J,raw_data!$B:$B,BASE_YM_PY,raw_data!$G:$G,$A268)))</f>
        <v>2715864</v>
      </c>
      <c r="Q268" s="31" t="n">
        <f aca="false">IF(N(O268)=0,"",P268/O268)</f>
        <v>0.70458835554956</v>
      </c>
      <c r="R268" s="32" t="n">
        <f aca="false">IF(N(O268)=0,"",L268/O268-1)</f>
        <v>0.235433540707841</v>
      </c>
      <c r="S268" s="33" t="n">
        <f aca="false">IF(OR(N268="",Q268=""),"",N268-Q268)</f>
        <v>-0.10459356341478</v>
      </c>
      <c r="T268" s="38" t="n">
        <f aca="false">IF(N(D268)&gt;0,RANK(D268,D$2:D$1001)+COUNTIF(D$2:D268,D268)-1,"")</f>
        <v>347</v>
      </c>
      <c r="U268" s="40" t="n">
        <f aca="false">IF(N(D268)&gt;0,IF(D268&gt;=LR_MIN_SHARE*SUM(D$2:D$1001),F268,-1),-1)</f>
        <v>0.525282003492825</v>
      </c>
      <c r="V268" s="38" t="n">
        <f aca="false">IF(U268&lt;0,"",RANK(U268,U$2:U$1001)+COUNTIF(U$2:U268,U268)-1)</f>
        <v>196</v>
      </c>
      <c r="W268" s="38" t="n">
        <f aca="false">IF(N(L268)&gt;0,RANK(L268,L$2:L$1001)+COUNTIF(L$2:L268,L268)-1,"")</f>
        <v>349</v>
      </c>
      <c r="X268" s="40" t="n">
        <f aca="false">IF(N(L268)&gt;0,IF(L268&gt;=LR_MIN_SHARE*SUM(L$2:L$1001),N268,-1),-1)</f>
        <v>0.59999479213478</v>
      </c>
      <c r="Y268" s="38" t="n">
        <f aca="false">IF(X268&lt;0,"",RANK(X268,X$2:X$1001)+COUNTIF(X$2:X268,X268)-1)</f>
        <v>212</v>
      </c>
      <c r="AA268" s="0" t="str">
        <f aca="false">IF($A268="","",IF(COUNTIF($B$2:$B268,$B268)=1,1,""))</f>
        <v/>
      </c>
      <c r="AB268" s="0" t="str">
        <f aca="false">IF(AA268=1,SUMIF($B$2:$B$1001,$B268,$D$2:$D$1001),"")</f>
        <v/>
      </c>
      <c r="AC268" s="0" t="str">
        <f aca="false">IF(AA268=1,RANK(AB268,$AB$2:$AB$1001)+COUNTIF($AB$2:$AB268,AB268)-1,"")</f>
        <v/>
      </c>
      <c r="AD268" s="38" t="n">
        <f aca="false">IF($A268="","",COUNTIF(raw_data!$G:$G,$A268))</f>
        <v>40</v>
      </c>
      <c r="AE268" s="38" t="n">
        <f aca="false">IF($A268="","",IF(COUNTIF($A$2:$A$1001,$A268)&gt;1,1,0))</f>
        <v>0</v>
      </c>
    </row>
    <row r="269" customFormat="false" ht="15" hidden="false" customHeight="false" outlineLevel="0" collapsed="false">
      <c r="A269" s="0" t="str">
        <f aca="false">IF(code_master!$A269="","",code_master!$A269)</f>
        <v>CV0268</v>
      </c>
      <c r="B269" s="0" t="str">
        <f aca="false">IF($A269="","",code_master!$C269&amp;"")</f>
        <v>사망</v>
      </c>
      <c r="C269" s="0" t="str">
        <f aca="false">IF($A269="","",code_master!$B269&amp;"")</f>
        <v>상해사망(20년만기)</v>
      </c>
      <c r="D269" s="30" t="n">
        <f aca="false">IF($A269="","",SUMIFS(raw_data!$H:$H,raw_data!$A:$A,"&gt;="&amp;UY_START,raw_data!$A:$A,"&lt;="&amp;BASE_YM,raw_data!$B:$B,"&lt;="&amp;BASE_YM,raw_data!$G:$G,$A269))</f>
        <v>13166465</v>
      </c>
      <c r="E269" s="30" t="n">
        <f aca="false">IF($A269="","",(SUMIFS(raw_data!$I:$I,raw_data!$A:$A,"&gt;="&amp;UY_START,raw_data!$A:$A,"&lt;="&amp;BASE_YM,raw_data!$B:$B,"&lt;="&amp;BASE_YM,raw_data!$G:$G,$A269)+SUMIFS(raw_data!$J:$J,raw_data!$A:$A,"&gt;="&amp;UY_START,raw_data!$A:$A,"&lt;="&amp;BASE_YM,raw_data!$B:$B,"&lt;="&amp;BASE_YM,raw_data!$G:$G,$A269)))</f>
        <v>6804986</v>
      </c>
      <c r="F269" s="31" t="n">
        <f aca="false">IF(N(D269)=0,"",E269/D269)</f>
        <v>0.516842295938963</v>
      </c>
      <c r="G269" s="30" t="n">
        <f aca="false">IF($A269="","",SUMIFS(raw_data!$H:$H,raw_data!$A:$A,"&gt;="&amp;UY_START_PY,raw_data!$A:$A,"&lt;="&amp;BASE_YM_PY,raw_data!$B:$B,"&lt;="&amp;BASE_YM_PY,raw_data!$G:$G,$A269))</f>
        <v>17512620</v>
      </c>
      <c r="H269" s="30" t="n">
        <f aca="false">IF($A269="","",(SUMIFS(raw_data!$I:$I,raw_data!$A:$A,"&gt;="&amp;UY_START_PY,raw_data!$A:$A,"&lt;="&amp;BASE_YM_PY,raw_data!$B:$B,"&lt;="&amp;BASE_YM_PY,raw_data!$G:$G,$A269)+SUMIFS(raw_data!$J:$J,raw_data!$A:$A,"&gt;="&amp;UY_START_PY,raw_data!$A:$A,"&lt;="&amp;BASE_YM_PY,raw_data!$B:$B,"&lt;="&amp;BASE_YM_PY,raw_data!$G:$G,$A269)))</f>
        <v>6936902</v>
      </c>
      <c r="I269" s="31" t="n">
        <f aca="false">IF(N(G269)=0,"",H269/G269)</f>
        <v>0.396108749005003</v>
      </c>
      <c r="J269" s="32" t="n">
        <f aca="false">IF(N(G269)=0,"",D269/G269-1)</f>
        <v>-0.248172746282395</v>
      </c>
      <c r="K269" s="33" t="n">
        <f aca="false">IF(OR(F269="",I269=""),"",F269-I269)</f>
        <v>0.12073354693396</v>
      </c>
      <c r="L269" s="30" t="n">
        <f aca="false">IF($A269="","",SUMIFS(raw_data!$H:$H,raw_data!$B:$B,BASE_YM,raw_data!$G:$G,$A269))</f>
        <v>5528603</v>
      </c>
      <c r="M269" s="30" t="n">
        <f aca="false">IF($A269="","",(SUMIFS(raw_data!$I:$I,raw_data!$B:$B,BASE_YM,raw_data!$G:$G,$A269)+SUMIFS(raw_data!$J:$J,raw_data!$B:$B,BASE_YM,raw_data!$G:$G,$A269)))</f>
        <v>3447214</v>
      </c>
      <c r="N269" s="31" t="n">
        <f aca="false">IF(N(L269)=0,"",M269/L269)</f>
        <v>0.623523519413494</v>
      </c>
      <c r="O269" s="30" t="n">
        <f aca="false">IF($A269="","",SUMIFS(raw_data!$H:$H,raw_data!$B:$B,BASE_YM_PY,raw_data!$G:$G,$A269))</f>
        <v>6888031</v>
      </c>
      <c r="P269" s="30" t="n">
        <f aca="false">IF($A269="","",(SUMIFS(raw_data!$I:$I,raw_data!$B:$B,BASE_YM_PY,raw_data!$G:$G,$A269)+SUMIFS(raw_data!$J:$J,raw_data!$B:$B,BASE_YM_PY,raw_data!$G:$G,$A269)))</f>
        <v>3150239</v>
      </c>
      <c r="Q269" s="31" t="n">
        <f aca="false">IF(N(O269)=0,"",P269/O269)</f>
        <v>0.457349712856983</v>
      </c>
      <c r="R269" s="32" t="n">
        <f aca="false">IF(N(O269)=0,"",L269/O269-1)</f>
        <v>-0.197360900379223</v>
      </c>
      <c r="S269" s="33" t="n">
        <f aca="false">IF(OR(N269="",Q269=""),"",N269-Q269)</f>
        <v>0.16617380655651</v>
      </c>
      <c r="T269" s="38" t="n">
        <f aca="false">IF(N(D269)&gt;0,RANK(D269,D$2:D$1001)+COUNTIF(D$2:D269,D269)-1,"")</f>
        <v>335</v>
      </c>
      <c r="U269" s="40" t="n">
        <f aca="false">IF(N(D269)&gt;0,IF(D269&gt;=LR_MIN_SHARE*SUM(D$2:D$1001),F269,-1),-1)</f>
        <v>0.516842295938963</v>
      </c>
      <c r="V269" s="38" t="n">
        <f aca="false">IF(U269&lt;0,"",RANK(U269,U$2:U$1001)+COUNTIF(U$2:U269,U269)-1)</f>
        <v>211</v>
      </c>
      <c r="W269" s="38" t="n">
        <f aca="false">IF(N(L269)&gt;0,RANK(L269,L$2:L$1001)+COUNTIF(L$2:L269,L269)-1,"")</f>
        <v>322</v>
      </c>
      <c r="X269" s="40" t="n">
        <f aca="false">IF(N(L269)&gt;0,IF(L269&gt;=LR_MIN_SHARE*SUM(L$2:L$1001),N269,-1),-1)</f>
        <v>0.623523519413494</v>
      </c>
      <c r="Y269" s="38" t="n">
        <f aca="false">IF(X269&lt;0,"",RANK(X269,X$2:X$1001)+COUNTIF(X$2:X269,X269)-1)</f>
        <v>198</v>
      </c>
      <c r="AA269" s="0" t="str">
        <f aca="false">IF($A269="","",IF(COUNTIF($B$2:$B269,$B269)=1,1,""))</f>
        <v/>
      </c>
      <c r="AB269" s="0" t="str">
        <f aca="false">IF(AA269=1,SUMIF($B$2:$B$1001,$B269,$D$2:$D$1001),"")</f>
        <v/>
      </c>
      <c r="AC269" s="0" t="str">
        <f aca="false">IF(AA269=1,RANK(AB269,$AB$2:$AB$1001)+COUNTIF($AB$2:$AB269,AB269)-1,"")</f>
        <v/>
      </c>
      <c r="AD269" s="38" t="n">
        <f aca="false">IF($A269="","",COUNTIF(raw_data!$G:$G,$A269))</f>
        <v>40</v>
      </c>
      <c r="AE269" s="38" t="n">
        <f aca="false">IF($A269="","",IF(COUNTIF($A$2:$A$1001,$A269)&gt;1,1,0))</f>
        <v>0</v>
      </c>
    </row>
    <row r="270" customFormat="false" ht="15" hidden="false" customHeight="false" outlineLevel="0" collapsed="false">
      <c r="A270" s="0" t="str">
        <f aca="false">IF(code_master!$A270="","",code_master!$A270)</f>
        <v>CV0269</v>
      </c>
      <c r="B270" s="0" t="str">
        <f aca="false">IF($A270="","",code_master!$C270&amp;"")</f>
        <v>사망</v>
      </c>
      <c r="C270" s="0" t="str">
        <f aca="false">IF($A270="","",code_master!$B270&amp;"")</f>
        <v>상해사망(간편)</v>
      </c>
      <c r="D270" s="30" t="n">
        <f aca="false">IF($A270="","",SUMIFS(raw_data!$H:$H,raw_data!$A:$A,"&gt;="&amp;UY_START,raw_data!$A:$A,"&lt;="&amp;BASE_YM,raw_data!$B:$B,"&lt;="&amp;BASE_YM,raw_data!$G:$G,$A270))</f>
        <v>2505734</v>
      </c>
      <c r="E270" s="30" t="n">
        <f aca="false">IF($A270="","",(SUMIFS(raw_data!$I:$I,raw_data!$A:$A,"&gt;="&amp;UY_START,raw_data!$A:$A,"&lt;="&amp;BASE_YM,raw_data!$B:$B,"&lt;="&amp;BASE_YM,raw_data!$G:$G,$A270)+SUMIFS(raw_data!$J:$J,raw_data!$A:$A,"&gt;="&amp;UY_START,raw_data!$A:$A,"&lt;="&amp;BASE_YM,raw_data!$B:$B,"&lt;="&amp;BASE_YM,raw_data!$G:$G,$A270)))</f>
        <v>984759</v>
      </c>
      <c r="F270" s="31" t="n">
        <f aca="false">IF(N(D270)=0,"",E270/D270)</f>
        <v>0.393002210130844</v>
      </c>
      <c r="G270" s="30" t="n">
        <f aca="false">IF($A270="","",SUMIFS(raw_data!$H:$H,raw_data!$A:$A,"&gt;="&amp;UY_START_PY,raw_data!$A:$A,"&lt;="&amp;BASE_YM_PY,raw_data!$B:$B,"&lt;="&amp;BASE_YM_PY,raw_data!$G:$G,$A270))</f>
        <v>2999903</v>
      </c>
      <c r="H270" s="30" t="n">
        <f aca="false">IF($A270="","",(SUMIFS(raw_data!$I:$I,raw_data!$A:$A,"&gt;="&amp;UY_START_PY,raw_data!$A:$A,"&lt;="&amp;BASE_YM_PY,raw_data!$B:$B,"&lt;="&amp;BASE_YM_PY,raw_data!$G:$G,$A270)+SUMIFS(raw_data!$J:$J,raw_data!$A:$A,"&gt;="&amp;UY_START_PY,raw_data!$A:$A,"&lt;="&amp;BASE_YM_PY,raw_data!$B:$B,"&lt;="&amp;BASE_YM_PY,raw_data!$G:$G,$A270)))</f>
        <v>1105245</v>
      </c>
      <c r="I270" s="31" t="n">
        <f aca="false">IF(N(G270)=0,"",H270/G270)</f>
        <v>0.36842691247017</v>
      </c>
      <c r="J270" s="32" t="n">
        <f aca="false">IF(N(G270)=0,"",D270/G270-1)</f>
        <v>-0.164728326215881</v>
      </c>
      <c r="K270" s="33" t="n">
        <f aca="false">IF(OR(F270="",I270=""),"",F270-I270)</f>
        <v>0.0245752976606741</v>
      </c>
      <c r="L270" s="30" t="n">
        <f aca="false">IF($A270="","",SUMIFS(raw_data!$H:$H,raw_data!$B:$B,BASE_YM,raw_data!$G:$G,$A270))</f>
        <v>1025987</v>
      </c>
      <c r="M270" s="30" t="n">
        <f aca="false">IF($A270="","",(SUMIFS(raw_data!$I:$I,raw_data!$B:$B,BASE_YM,raw_data!$G:$G,$A270)+SUMIFS(raw_data!$J:$J,raw_data!$B:$B,BASE_YM,raw_data!$G:$G,$A270)))</f>
        <v>478145</v>
      </c>
      <c r="N270" s="31" t="n">
        <f aca="false">IF(N(L270)=0,"",M270/L270)</f>
        <v>0.466034170023597</v>
      </c>
      <c r="O270" s="30" t="n">
        <f aca="false">IF($A270="","",SUMIFS(raw_data!$H:$H,raw_data!$B:$B,BASE_YM_PY,raw_data!$G:$G,$A270))</f>
        <v>1270471</v>
      </c>
      <c r="P270" s="30" t="n">
        <f aca="false">IF($A270="","",(SUMIFS(raw_data!$I:$I,raw_data!$B:$B,BASE_YM_PY,raw_data!$G:$G,$A270)+SUMIFS(raw_data!$J:$J,raw_data!$B:$B,BASE_YM_PY,raw_data!$G:$G,$A270)))</f>
        <v>532927</v>
      </c>
      <c r="Q270" s="31" t="n">
        <f aca="false">IF(N(O270)=0,"",P270/O270)</f>
        <v>0.419471991096216</v>
      </c>
      <c r="R270" s="32" t="n">
        <f aca="false">IF(N(O270)=0,"",L270/O270-1)</f>
        <v>-0.192435718721639</v>
      </c>
      <c r="S270" s="33" t="n">
        <f aca="false">IF(OR(N270="",Q270=""),"",N270-Q270)</f>
        <v>0.0465621789273813</v>
      </c>
      <c r="T270" s="38" t="n">
        <f aca="false">IF(N(D270)&gt;0,RANK(D270,D$2:D$1001)+COUNTIF(D$2:D270,D270)-1,"")</f>
        <v>509</v>
      </c>
      <c r="U270" s="38" t="n">
        <f aca="false">IF(N(D270)&gt;0,IF(D270&gt;=LR_MIN_SHARE*SUM(D$2:D$1001),F270,-1),-1)</f>
        <v>-1</v>
      </c>
      <c r="V270" s="0" t="str">
        <f aca="false">IF(U270&lt;0,"",RANK(U270,U$2:U$1001)+COUNTIF(U$2:U270,U270)-1)</f>
        <v/>
      </c>
      <c r="W270" s="38" t="n">
        <f aca="false">IF(N(L270)&gt;0,RANK(L270,L$2:L$1001)+COUNTIF(L$2:L270,L270)-1,"")</f>
        <v>508</v>
      </c>
      <c r="X270" s="38" t="n">
        <f aca="false">IF(N(L270)&gt;0,IF(L270&gt;=LR_MIN_SHARE*SUM(L$2:L$1001),N270,-1),-1)</f>
        <v>-1</v>
      </c>
      <c r="Y270" s="0" t="str">
        <f aca="false">IF(X270&lt;0,"",RANK(X270,X$2:X$1001)+COUNTIF(X$2:X270,X270)-1)</f>
        <v/>
      </c>
      <c r="AA270" s="0" t="str">
        <f aca="false">IF($A270="","",IF(COUNTIF($B$2:$B270,$B270)=1,1,""))</f>
        <v/>
      </c>
      <c r="AB270" s="0" t="str">
        <f aca="false">IF(AA270=1,SUMIF($B$2:$B$1001,$B270,$D$2:$D$1001),"")</f>
        <v/>
      </c>
      <c r="AC270" s="0" t="str">
        <f aca="false">IF(AA270=1,RANK(AB270,$AB$2:$AB$1001)+COUNTIF($AB$2:$AB270,AB270)-1,"")</f>
        <v/>
      </c>
      <c r="AD270" s="38" t="n">
        <f aca="false">IF($A270="","",COUNTIF(raw_data!$G:$G,$A270))</f>
        <v>40</v>
      </c>
      <c r="AE270" s="38" t="n">
        <f aca="false">IF($A270="","",IF(COUNTIF($A$2:$A$1001,$A270)&gt;1,1,0))</f>
        <v>0</v>
      </c>
    </row>
    <row r="271" customFormat="false" ht="15" hidden="false" customHeight="false" outlineLevel="0" collapsed="false">
      <c r="A271" s="0" t="str">
        <f aca="false">IF(code_master!$A271="","",code_master!$A271)</f>
        <v>CV0270</v>
      </c>
      <c r="B271" s="0" t="str">
        <f aca="false">IF($A271="","",code_master!$C271&amp;"")</f>
        <v>사망</v>
      </c>
      <c r="C271" s="0" t="str">
        <f aca="false">IF($A271="","",code_master!$B271&amp;"")</f>
        <v>질병사망</v>
      </c>
      <c r="D271" s="30" t="n">
        <f aca="false">IF($A271="","",SUMIFS(raw_data!$H:$H,raw_data!$A:$A,"&gt;="&amp;UY_START,raw_data!$A:$A,"&lt;="&amp;BASE_YM,raw_data!$B:$B,"&lt;="&amp;BASE_YM,raw_data!$G:$G,$A271))</f>
        <v>29214651</v>
      </c>
      <c r="E271" s="30" t="n">
        <f aca="false">IF($A271="","",(SUMIFS(raw_data!$I:$I,raw_data!$A:$A,"&gt;="&amp;UY_START,raw_data!$A:$A,"&lt;="&amp;BASE_YM,raw_data!$B:$B,"&lt;="&amp;BASE_YM,raw_data!$G:$G,$A271)+SUMIFS(raw_data!$J:$J,raw_data!$A:$A,"&gt;="&amp;UY_START,raw_data!$A:$A,"&lt;="&amp;BASE_YM,raw_data!$B:$B,"&lt;="&amp;BASE_YM,raw_data!$G:$G,$A271)))</f>
        <v>10012582</v>
      </c>
      <c r="F271" s="31" t="n">
        <f aca="false">IF(N(D271)=0,"",E271/D271)</f>
        <v>0.342724682899686</v>
      </c>
      <c r="G271" s="30" t="n">
        <f aca="false">IF($A271="","",SUMIFS(raw_data!$H:$H,raw_data!$A:$A,"&gt;="&amp;UY_START_PY,raw_data!$A:$A,"&lt;="&amp;BASE_YM_PY,raw_data!$B:$B,"&lt;="&amp;BASE_YM_PY,raw_data!$G:$G,$A271))</f>
        <v>22764177</v>
      </c>
      <c r="H271" s="30" t="n">
        <f aca="false">IF($A271="","",(SUMIFS(raw_data!$I:$I,raw_data!$A:$A,"&gt;="&amp;UY_START_PY,raw_data!$A:$A,"&lt;="&amp;BASE_YM_PY,raw_data!$B:$B,"&lt;="&amp;BASE_YM_PY,raw_data!$G:$G,$A271)+SUMIFS(raw_data!$J:$J,raw_data!$A:$A,"&gt;="&amp;UY_START_PY,raw_data!$A:$A,"&lt;="&amp;BASE_YM_PY,raw_data!$B:$B,"&lt;="&amp;BASE_YM_PY,raw_data!$G:$G,$A271)))</f>
        <v>10289752</v>
      </c>
      <c r="I271" s="31" t="n">
        <f aca="false">IF(N(G271)=0,"",H271/G271)</f>
        <v>0.452015111286474</v>
      </c>
      <c r="J271" s="32" t="n">
        <f aca="false">IF(N(G271)=0,"",D271/G271-1)</f>
        <v>0.283360738233585</v>
      </c>
      <c r="K271" s="33" t="n">
        <f aca="false">IF(OR(F271="",I271=""),"",F271-I271)</f>
        <v>-0.109290428386788</v>
      </c>
      <c r="L271" s="30" t="n">
        <f aca="false">IF($A271="","",SUMIFS(raw_data!$H:$H,raw_data!$B:$B,BASE_YM,raw_data!$G:$G,$A271))</f>
        <v>11322339</v>
      </c>
      <c r="M271" s="30" t="n">
        <f aca="false">IF($A271="","",(SUMIFS(raw_data!$I:$I,raw_data!$B:$B,BASE_YM,raw_data!$G:$G,$A271)+SUMIFS(raw_data!$J:$J,raw_data!$B:$B,BASE_YM,raw_data!$G:$G,$A271)))</f>
        <v>3914656</v>
      </c>
      <c r="N271" s="31" t="n">
        <f aca="false">IF(N(L271)=0,"",M271/L271)</f>
        <v>0.345746227877473</v>
      </c>
      <c r="O271" s="30" t="n">
        <f aca="false">IF($A271="","",SUMIFS(raw_data!$H:$H,raw_data!$B:$B,BASE_YM_PY,raw_data!$G:$G,$A271))</f>
        <v>9214754</v>
      </c>
      <c r="P271" s="30" t="n">
        <f aca="false">IF($A271="","",(SUMIFS(raw_data!$I:$I,raw_data!$B:$B,BASE_YM_PY,raw_data!$G:$G,$A271)+SUMIFS(raw_data!$J:$J,raw_data!$B:$B,BASE_YM_PY,raw_data!$G:$G,$A271)))</f>
        <v>4527647</v>
      </c>
      <c r="Q271" s="31" t="n">
        <f aca="false">IF(N(O271)=0,"",P271/O271)</f>
        <v>0.491347571514117</v>
      </c>
      <c r="R271" s="32" t="n">
        <f aca="false">IF(N(O271)=0,"",L271/O271-1)</f>
        <v>0.228718531172943</v>
      </c>
      <c r="S271" s="33" t="n">
        <f aca="false">IF(OR(N271="",Q271=""),"",N271-Q271)</f>
        <v>-0.145601343636644</v>
      </c>
      <c r="T271" s="38" t="n">
        <f aca="false">IF(N(D271)&gt;0,RANK(D271,D$2:D$1001)+COUNTIF(D$2:D271,D271)-1,"")</f>
        <v>195</v>
      </c>
      <c r="U271" s="40" t="n">
        <f aca="false">IF(N(D271)&gt;0,IF(D271&gt;=LR_MIN_SHARE*SUM(D$2:D$1001),F271,-1),-1)</f>
        <v>0.342724682899686</v>
      </c>
      <c r="V271" s="38" t="n">
        <f aca="false">IF(U271&lt;0,"",RANK(U271,U$2:U$1001)+COUNTIF(U$2:U271,U271)-1)</f>
        <v>328</v>
      </c>
      <c r="W271" s="38" t="n">
        <f aca="false">IF(N(L271)&gt;0,RANK(L271,L$2:L$1001)+COUNTIF(L$2:L271,L271)-1,"")</f>
        <v>201</v>
      </c>
      <c r="X271" s="40" t="n">
        <f aca="false">IF(N(L271)&gt;0,IF(L271&gt;=LR_MIN_SHARE*SUM(L$2:L$1001),N271,-1),-1)</f>
        <v>0.345746227877473</v>
      </c>
      <c r="Y271" s="38" t="n">
        <f aca="false">IF(X271&lt;0,"",RANK(X271,X$2:X$1001)+COUNTIF(X$2:X271,X271)-1)</f>
        <v>360</v>
      </c>
      <c r="AA271" s="0" t="str">
        <f aca="false">IF($A271="","",IF(COUNTIF($B$2:$B271,$B271)=1,1,""))</f>
        <v/>
      </c>
      <c r="AB271" s="0" t="str">
        <f aca="false">IF(AA271=1,SUMIF($B$2:$B$1001,$B271,$D$2:$D$1001),"")</f>
        <v/>
      </c>
      <c r="AC271" s="0" t="str">
        <f aca="false">IF(AA271=1,RANK(AB271,$AB$2:$AB$1001)+COUNTIF($AB$2:$AB271,AB271)-1,"")</f>
        <v/>
      </c>
      <c r="AD271" s="38" t="n">
        <f aca="false">IF($A271="","",COUNTIF(raw_data!$G:$G,$A271))</f>
        <v>40</v>
      </c>
      <c r="AE271" s="38" t="n">
        <f aca="false">IF($A271="","",IF(COUNTIF($A$2:$A$1001,$A271)&gt;1,1,0))</f>
        <v>0</v>
      </c>
    </row>
    <row r="272" customFormat="false" ht="15" hidden="false" customHeight="false" outlineLevel="0" collapsed="false">
      <c r="A272" s="0" t="str">
        <f aca="false">IF(code_master!$A272="","",code_master!$A272)</f>
        <v>CV0271</v>
      </c>
      <c r="B272" s="0" t="str">
        <f aca="false">IF($A272="","",code_master!$C272&amp;"")</f>
        <v>사망</v>
      </c>
      <c r="C272" s="0" t="str">
        <f aca="false">IF($A272="","",code_master!$B272&amp;"")</f>
        <v>상해사망(20년만기)</v>
      </c>
      <c r="D272" s="30" t="n">
        <f aca="false">IF($A272="","",SUMIFS(raw_data!$H:$H,raw_data!$A:$A,"&gt;="&amp;UY_START,raw_data!$A:$A,"&lt;="&amp;BASE_YM,raw_data!$B:$B,"&lt;="&amp;BASE_YM,raw_data!$G:$G,$A272))</f>
        <v>73509863</v>
      </c>
      <c r="E272" s="30" t="n">
        <f aca="false">IF($A272="","",(SUMIFS(raw_data!$I:$I,raw_data!$A:$A,"&gt;="&amp;UY_START,raw_data!$A:$A,"&lt;="&amp;BASE_YM,raw_data!$B:$B,"&lt;="&amp;BASE_YM,raw_data!$G:$G,$A272)+SUMIFS(raw_data!$J:$J,raw_data!$A:$A,"&gt;="&amp;UY_START,raw_data!$A:$A,"&lt;="&amp;BASE_YM,raw_data!$B:$B,"&lt;="&amp;BASE_YM,raw_data!$G:$G,$A272)))</f>
        <v>32082841</v>
      </c>
      <c r="F272" s="31" t="n">
        <f aca="false">IF(N(D272)=0,"",E272/D272)</f>
        <v>0.4364426716453</v>
      </c>
      <c r="G272" s="30" t="n">
        <f aca="false">IF($A272="","",SUMIFS(raw_data!$H:$H,raw_data!$A:$A,"&gt;="&amp;UY_START_PY,raw_data!$A:$A,"&lt;="&amp;BASE_YM_PY,raw_data!$B:$B,"&lt;="&amp;BASE_YM_PY,raw_data!$G:$G,$A272))</f>
        <v>60400153</v>
      </c>
      <c r="H272" s="30" t="n">
        <f aca="false">IF($A272="","",(SUMIFS(raw_data!$I:$I,raw_data!$A:$A,"&gt;="&amp;UY_START_PY,raw_data!$A:$A,"&lt;="&amp;BASE_YM_PY,raw_data!$B:$B,"&lt;="&amp;BASE_YM_PY,raw_data!$G:$G,$A272)+SUMIFS(raw_data!$J:$J,raw_data!$A:$A,"&gt;="&amp;UY_START_PY,raw_data!$A:$A,"&lt;="&amp;BASE_YM_PY,raw_data!$B:$B,"&lt;="&amp;BASE_YM_PY,raw_data!$G:$G,$A272)))</f>
        <v>30227265</v>
      </c>
      <c r="I272" s="31" t="n">
        <f aca="false">IF(N(G272)=0,"",H272/G272)</f>
        <v>0.500450139588223</v>
      </c>
      <c r="J272" s="32" t="n">
        <f aca="false">IF(N(G272)=0,"",D272/G272-1)</f>
        <v>0.217047629001867</v>
      </c>
      <c r="K272" s="33" t="n">
        <f aca="false">IF(OR(F272="",I272=""),"",F272-I272)</f>
        <v>-0.0640074679429225</v>
      </c>
      <c r="L272" s="30" t="n">
        <f aca="false">IF($A272="","",SUMIFS(raw_data!$H:$H,raw_data!$B:$B,BASE_YM,raw_data!$G:$G,$A272))</f>
        <v>28666835</v>
      </c>
      <c r="M272" s="30" t="n">
        <f aca="false">IF($A272="","",(SUMIFS(raw_data!$I:$I,raw_data!$B:$B,BASE_YM,raw_data!$G:$G,$A272)+SUMIFS(raw_data!$J:$J,raw_data!$B:$B,BASE_YM,raw_data!$G:$G,$A272)))</f>
        <v>15103206</v>
      </c>
      <c r="N272" s="31" t="n">
        <f aca="false">IF(N(L272)=0,"",M272/L272)</f>
        <v>0.526852929526402</v>
      </c>
      <c r="O272" s="30" t="n">
        <f aca="false">IF($A272="","",SUMIFS(raw_data!$H:$H,raw_data!$B:$B,BASE_YM_PY,raw_data!$G:$G,$A272))</f>
        <v>24544313</v>
      </c>
      <c r="P272" s="30" t="n">
        <f aca="false">IF($A272="","",(SUMIFS(raw_data!$I:$I,raw_data!$B:$B,BASE_YM_PY,raw_data!$G:$G,$A272)+SUMIFS(raw_data!$J:$J,raw_data!$B:$B,BASE_YM_PY,raw_data!$G:$G,$A272)))</f>
        <v>16739256</v>
      </c>
      <c r="Q272" s="31" t="n">
        <f aca="false">IF(N(O272)=0,"",P272/O272)</f>
        <v>0.682001407006177</v>
      </c>
      <c r="R272" s="32" t="n">
        <f aca="false">IF(N(O272)=0,"",L272/O272-1)</f>
        <v>0.167962411496301</v>
      </c>
      <c r="S272" s="33" t="n">
        <f aca="false">IF(OR(N272="",Q272=""),"",N272-Q272)</f>
        <v>-0.155148477479775</v>
      </c>
      <c r="T272" s="38" t="n">
        <f aca="false">IF(N(D272)&gt;0,RANK(D272,D$2:D$1001)+COUNTIF(D$2:D272,D272)-1,"")</f>
        <v>73</v>
      </c>
      <c r="U272" s="40" t="n">
        <f aca="false">IF(N(D272)&gt;0,IF(D272&gt;=LR_MIN_SHARE*SUM(D$2:D$1001),F272,-1),-1)</f>
        <v>0.4364426716453</v>
      </c>
      <c r="V272" s="38" t="n">
        <f aca="false">IF(U272&lt;0,"",RANK(U272,U$2:U$1001)+COUNTIF(U$2:U272,U272)-1)</f>
        <v>277</v>
      </c>
      <c r="W272" s="38" t="n">
        <f aca="false">IF(N(L272)&gt;0,RANK(L272,L$2:L$1001)+COUNTIF(L$2:L272,L272)-1,"")</f>
        <v>76</v>
      </c>
      <c r="X272" s="40" t="n">
        <f aca="false">IF(N(L272)&gt;0,IF(L272&gt;=LR_MIN_SHARE*SUM(L$2:L$1001),N272,-1),-1)</f>
        <v>0.526852929526402</v>
      </c>
      <c r="Y272" s="38" t="n">
        <f aca="false">IF(X272&lt;0,"",RANK(X272,X$2:X$1001)+COUNTIF(X$2:X272,X272)-1)</f>
        <v>264</v>
      </c>
      <c r="AA272" s="0" t="str">
        <f aca="false">IF($A272="","",IF(COUNTIF($B$2:$B272,$B272)=1,1,""))</f>
        <v/>
      </c>
      <c r="AB272" s="0" t="str">
        <f aca="false">IF(AA272=1,SUMIF($B$2:$B$1001,$B272,$D$2:$D$1001),"")</f>
        <v/>
      </c>
      <c r="AC272" s="0" t="str">
        <f aca="false">IF(AA272=1,RANK(AB272,$AB$2:$AB$1001)+COUNTIF($AB$2:$AB272,AB272)-1,"")</f>
        <v/>
      </c>
      <c r="AD272" s="38" t="n">
        <f aca="false">IF($A272="","",COUNTIF(raw_data!$G:$G,$A272))</f>
        <v>40</v>
      </c>
      <c r="AE272" s="38" t="n">
        <f aca="false">IF($A272="","",IF(COUNTIF($A$2:$A$1001,$A272)&gt;1,1,0))</f>
        <v>0</v>
      </c>
    </row>
    <row r="273" customFormat="false" ht="15" hidden="false" customHeight="false" outlineLevel="0" collapsed="false">
      <c r="A273" s="0" t="str">
        <f aca="false">IF(code_master!$A273="","",code_master!$A273)</f>
        <v>CV0272</v>
      </c>
      <c r="B273" s="0" t="str">
        <f aca="false">IF($A273="","",code_master!$C273&amp;"")</f>
        <v>사망</v>
      </c>
      <c r="C273" s="0" t="str">
        <f aca="false">IF($A273="","",code_master!$B273&amp;"")</f>
        <v>일반사망(20년만기)</v>
      </c>
      <c r="D273" s="30" t="n">
        <f aca="false">IF($A273="","",SUMIFS(raw_data!$H:$H,raw_data!$A:$A,"&gt;="&amp;UY_START,raw_data!$A:$A,"&lt;="&amp;BASE_YM,raw_data!$B:$B,"&lt;="&amp;BASE_YM,raw_data!$G:$G,$A273))</f>
        <v>24066599</v>
      </c>
      <c r="E273" s="30" t="n">
        <f aca="false">IF($A273="","",(SUMIFS(raw_data!$I:$I,raw_data!$A:$A,"&gt;="&amp;UY_START,raw_data!$A:$A,"&lt;="&amp;BASE_YM,raw_data!$B:$B,"&lt;="&amp;BASE_YM,raw_data!$G:$G,$A273)+SUMIFS(raw_data!$J:$J,raw_data!$A:$A,"&gt;="&amp;UY_START,raw_data!$A:$A,"&lt;="&amp;BASE_YM,raw_data!$B:$B,"&lt;="&amp;BASE_YM,raw_data!$G:$G,$A273)))</f>
        <v>9945715</v>
      </c>
      <c r="F273" s="31" t="n">
        <f aca="false">IF(N(D273)=0,"",E273/D273)</f>
        <v>0.413258017886117</v>
      </c>
      <c r="G273" s="30" t="n">
        <f aca="false">IF($A273="","",SUMIFS(raw_data!$H:$H,raw_data!$A:$A,"&gt;="&amp;UY_START_PY,raw_data!$A:$A,"&lt;="&amp;BASE_YM_PY,raw_data!$B:$B,"&lt;="&amp;BASE_YM_PY,raw_data!$G:$G,$A273))</f>
        <v>26476441</v>
      </c>
      <c r="H273" s="30" t="n">
        <f aca="false">IF($A273="","",(SUMIFS(raw_data!$I:$I,raw_data!$A:$A,"&gt;="&amp;UY_START_PY,raw_data!$A:$A,"&lt;="&amp;BASE_YM_PY,raw_data!$B:$B,"&lt;="&amp;BASE_YM_PY,raw_data!$G:$G,$A273)+SUMIFS(raw_data!$J:$J,raw_data!$A:$A,"&gt;="&amp;UY_START_PY,raw_data!$A:$A,"&lt;="&amp;BASE_YM_PY,raw_data!$B:$B,"&lt;="&amp;BASE_YM_PY,raw_data!$G:$G,$A273)))</f>
        <v>8920273</v>
      </c>
      <c r="I273" s="31" t="n">
        <f aca="false">IF(N(G273)=0,"",H273/G273)</f>
        <v>0.336913598017196</v>
      </c>
      <c r="J273" s="32" t="n">
        <f aca="false">IF(N(G273)=0,"",D273/G273-1)</f>
        <v>-0.0910183509936249</v>
      </c>
      <c r="K273" s="33" t="n">
        <f aca="false">IF(OR(F273="",I273=""),"",F273-I273)</f>
        <v>0.076344419868921</v>
      </c>
      <c r="L273" s="30" t="n">
        <f aca="false">IF($A273="","",SUMIFS(raw_data!$H:$H,raw_data!$B:$B,BASE_YM,raw_data!$G:$G,$A273))</f>
        <v>10156791</v>
      </c>
      <c r="M273" s="30" t="n">
        <f aca="false">IF($A273="","",(SUMIFS(raw_data!$I:$I,raw_data!$B:$B,BASE_YM,raw_data!$G:$G,$A273)+SUMIFS(raw_data!$J:$J,raw_data!$B:$B,BASE_YM,raw_data!$G:$G,$A273)))</f>
        <v>4669027</v>
      </c>
      <c r="N273" s="31" t="n">
        <f aca="false">IF(N(L273)=0,"",M273/L273)</f>
        <v>0.459695094641605</v>
      </c>
      <c r="O273" s="30" t="n">
        <f aca="false">IF($A273="","",SUMIFS(raw_data!$H:$H,raw_data!$B:$B,BASE_YM_PY,raw_data!$G:$G,$A273))</f>
        <v>9926989</v>
      </c>
      <c r="P273" s="30" t="n">
        <f aca="false">IF($A273="","",(SUMIFS(raw_data!$I:$I,raw_data!$B:$B,BASE_YM_PY,raw_data!$G:$G,$A273)+SUMIFS(raw_data!$J:$J,raw_data!$B:$B,BASE_YM_PY,raw_data!$G:$G,$A273)))</f>
        <v>4169600</v>
      </c>
      <c r="Q273" s="31" t="n">
        <f aca="false">IF(N(O273)=0,"",P273/O273)</f>
        <v>0.420026656622668</v>
      </c>
      <c r="R273" s="32" t="n">
        <f aca="false">IF(N(O273)=0,"",L273/O273-1)</f>
        <v>0.0231492147316774</v>
      </c>
      <c r="S273" s="33" t="n">
        <f aca="false">IF(OR(N273="",Q273=""),"",N273-Q273)</f>
        <v>0.0396684380189371</v>
      </c>
      <c r="T273" s="38" t="n">
        <f aca="false">IF(N(D273)&gt;0,RANK(D273,D$2:D$1001)+COUNTIF(D$2:D273,D273)-1,"")</f>
        <v>223</v>
      </c>
      <c r="U273" s="40" t="n">
        <f aca="false">IF(N(D273)&gt;0,IF(D273&gt;=LR_MIN_SHARE*SUM(D$2:D$1001),F273,-1),-1)</f>
        <v>0.413258017886117</v>
      </c>
      <c r="V273" s="38" t="n">
        <f aca="false">IF(U273&lt;0,"",RANK(U273,U$2:U$1001)+COUNTIF(U$2:U273,U273)-1)</f>
        <v>288</v>
      </c>
      <c r="W273" s="38" t="n">
        <f aca="false">IF(N(L273)&gt;0,RANK(L273,L$2:L$1001)+COUNTIF(L$2:L273,L273)-1,"")</f>
        <v>217</v>
      </c>
      <c r="X273" s="40" t="n">
        <f aca="false">IF(N(L273)&gt;0,IF(L273&gt;=LR_MIN_SHARE*SUM(L$2:L$1001),N273,-1),-1)</f>
        <v>0.459695094641605</v>
      </c>
      <c r="Y273" s="38" t="n">
        <f aca="false">IF(X273&lt;0,"",RANK(X273,X$2:X$1001)+COUNTIF(X$2:X273,X273)-1)</f>
        <v>299</v>
      </c>
      <c r="AA273" s="0" t="str">
        <f aca="false">IF($A273="","",IF(COUNTIF($B$2:$B273,$B273)=1,1,""))</f>
        <v/>
      </c>
      <c r="AB273" s="0" t="str">
        <f aca="false">IF(AA273=1,SUMIF($B$2:$B$1001,$B273,$D$2:$D$1001),"")</f>
        <v/>
      </c>
      <c r="AC273" s="0" t="str">
        <f aca="false">IF(AA273=1,RANK(AB273,$AB$2:$AB$1001)+COUNTIF($AB$2:$AB273,AB273)-1,"")</f>
        <v/>
      </c>
      <c r="AD273" s="38" t="n">
        <f aca="false">IF($A273="","",COUNTIF(raw_data!$G:$G,$A273))</f>
        <v>40</v>
      </c>
      <c r="AE273" s="38" t="n">
        <f aca="false">IF($A273="","",IF(COUNTIF($A$2:$A$1001,$A273)&gt;1,1,0))</f>
        <v>0</v>
      </c>
    </row>
    <row r="274" customFormat="false" ht="15" hidden="false" customHeight="false" outlineLevel="0" collapsed="false">
      <c r="A274" s="0" t="str">
        <f aca="false">IF(code_master!$A274="","",code_master!$A274)</f>
        <v>CV0273</v>
      </c>
      <c r="B274" s="0" t="str">
        <f aca="false">IF($A274="","",code_master!$C274&amp;"")</f>
        <v>사망</v>
      </c>
      <c r="C274" s="0" t="str">
        <f aca="false">IF($A274="","",code_master!$B274&amp;"")</f>
        <v>질병사망(간편)</v>
      </c>
      <c r="D274" s="30" t="n">
        <f aca="false">IF($A274="","",SUMIFS(raw_data!$H:$H,raw_data!$A:$A,"&gt;="&amp;UY_START,raw_data!$A:$A,"&lt;="&amp;BASE_YM,raw_data!$B:$B,"&lt;="&amp;BASE_YM,raw_data!$G:$G,$A274))</f>
        <v>2490601</v>
      </c>
      <c r="E274" s="30" t="n">
        <f aca="false">IF($A274="","",(SUMIFS(raw_data!$I:$I,raw_data!$A:$A,"&gt;="&amp;UY_START,raw_data!$A:$A,"&lt;="&amp;BASE_YM,raw_data!$B:$B,"&lt;="&amp;BASE_YM,raw_data!$G:$G,$A274)+SUMIFS(raw_data!$J:$J,raw_data!$A:$A,"&gt;="&amp;UY_START,raw_data!$A:$A,"&lt;="&amp;BASE_YM,raw_data!$B:$B,"&lt;="&amp;BASE_YM,raw_data!$G:$G,$A274)))</f>
        <v>826472</v>
      </c>
      <c r="F274" s="31" t="n">
        <f aca="false">IF(N(D274)=0,"",E274/D274)</f>
        <v>0.331836372024262</v>
      </c>
      <c r="G274" s="30" t="n">
        <f aca="false">IF($A274="","",SUMIFS(raw_data!$H:$H,raw_data!$A:$A,"&gt;="&amp;UY_START_PY,raw_data!$A:$A,"&lt;="&amp;BASE_YM_PY,raw_data!$B:$B,"&lt;="&amp;BASE_YM_PY,raw_data!$G:$G,$A274))</f>
        <v>2715261</v>
      </c>
      <c r="H274" s="30" t="n">
        <f aca="false">IF($A274="","",(SUMIFS(raw_data!$I:$I,raw_data!$A:$A,"&gt;="&amp;UY_START_PY,raw_data!$A:$A,"&lt;="&amp;BASE_YM_PY,raw_data!$B:$B,"&lt;="&amp;BASE_YM_PY,raw_data!$G:$G,$A274)+SUMIFS(raw_data!$J:$J,raw_data!$A:$A,"&gt;="&amp;UY_START_PY,raw_data!$A:$A,"&lt;="&amp;BASE_YM_PY,raw_data!$B:$B,"&lt;="&amp;BASE_YM_PY,raw_data!$G:$G,$A274)))</f>
        <v>827862</v>
      </c>
      <c r="I274" s="31" t="n">
        <f aca="false">IF(N(G274)=0,"",H274/G274)</f>
        <v>0.304892236878886</v>
      </c>
      <c r="J274" s="32" t="n">
        <f aca="false">IF(N(G274)=0,"",D274/G274-1)</f>
        <v>-0.0827397439877787</v>
      </c>
      <c r="K274" s="33" t="n">
        <f aca="false">IF(OR(F274="",I274=""),"",F274-I274)</f>
        <v>0.0269441351453767</v>
      </c>
      <c r="L274" s="30" t="n">
        <f aca="false">IF($A274="","",SUMIFS(raw_data!$H:$H,raw_data!$B:$B,BASE_YM,raw_data!$G:$G,$A274))</f>
        <v>999058</v>
      </c>
      <c r="M274" s="30" t="n">
        <f aca="false">IF($A274="","",(SUMIFS(raw_data!$I:$I,raw_data!$B:$B,BASE_YM,raw_data!$G:$G,$A274)+SUMIFS(raw_data!$J:$J,raw_data!$B:$B,BASE_YM,raw_data!$G:$G,$A274)))</f>
        <v>396920</v>
      </c>
      <c r="N274" s="31" t="n">
        <f aca="false">IF(N(L274)=0,"",M274/L274)</f>
        <v>0.397294251184616</v>
      </c>
      <c r="O274" s="30" t="n">
        <f aca="false">IF($A274="","",SUMIFS(raw_data!$H:$H,raw_data!$B:$B,BASE_YM_PY,raw_data!$G:$G,$A274))</f>
        <v>1036052</v>
      </c>
      <c r="P274" s="30" t="n">
        <f aca="false">IF($A274="","",(SUMIFS(raw_data!$I:$I,raw_data!$B:$B,BASE_YM_PY,raw_data!$G:$G,$A274)+SUMIFS(raw_data!$J:$J,raw_data!$B:$B,BASE_YM_PY,raw_data!$G:$G,$A274)))</f>
        <v>350889</v>
      </c>
      <c r="Q274" s="31" t="n">
        <f aca="false">IF(N(O274)=0,"",P274/O274)</f>
        <v>0.338678946616579</v>
      </c>
      <c r="R274" s="32" t="n">
        <f aca="false">IF(N(O274)=0,"",L274/O274-1)</f>
        <v>-0.0357067019802095</v>
      </c>
      <c r="S274" s="33" t="n">
        <f aca="false">IF(OR(N274="",Q274=""),"",N274-Q274)</f>
        <v>0.0586153045680368</v>
      </c>
      <c r="T274" s="38" t="n">
        <f aca="false">IF(N(D274)&gt;0,RANK(D274,D$2:D$1001)+COUNTIF(D$2:D274,D274)-1,"")</f>
        <v>511</v>
      </c>
      <c r="U274" s="38" t="n">
        <f aca="false">IF(N(D274)&gt;0,IF(D274&gt;=LR_MIN_SHARE*SUM(D$2:D$1001),F274,-1),-1)</f>
        <v>-1</v>
      </c>
      <c r="V274" s="0" t="str">
        <f aca="false">IF(U274&lt;0,"",RANK(U274,U$2:U$1001)+COUNTIF(U$2:U274,U274)-1)</f>
        <v/>
      </c>
      <c r="W274" s="38" t="n">
        <f aca="false">IF(N(L274)&gt;0,RANK(L274,L$2:L$1001)+COUNTIF(L$2:L274,L274)-1,"")</f>
        <v>510</v>
      </c>
      <c r="X274" s="38" t="n">
        <f aca="false">IF(N(L274)&gt;0,IF(L274&gt;=LR_MIN_SHARE*SUM(L$2:L$1001),N274,-1),-1)</f>
        <v>-1</v>
      </c>
      <c r="Y274" s="0" t="str">
        <f aca="false">IF(X274&lt;0,"",RANK(X274,X$2:X$1001)+COUNTIF(X$2:X274,X274)-1)</f>
        <v/>
      </c>
      <c r="AA274" s="0" t="str">
        <f aca="false">IF($A274="","",IF(COUNTIF($B$2:$B274,$B274)=1,1,""))</f>
        <v/>
      </c>
      <c r="AB274" s="0" t="str">
        <f aca="false">IF(AA274=1,SUMIF($B$2:$B$1001,$B274,$D$2:$D$1001),"")</f>
        <v/>
      </c>
      <c r="AC274" s="0" t="str">
        <f aca="false">IF(AA274=1,RANK(AB274,$AB$2:$AB$1001)+COUNTIF($AB$2:$AB274,AB274)-1,"")</f>
        <v/>
      </c>
      <c r="AD274" s="38" t="n">
        <f aca="false">IF($A274="","",COUNTIF(raw_data!$G:$G,$A274))</f>
        <v>40</v>
      </c>
      <c r="AE274" s="38" t="n">
        <f aca="false">IF($A274="","",IF(COUNTIF($A$2:$A$1001,$A274)&gt;1,1,0))</f>
        <v>0</v>
      </c>
    </row>
    <row r="275" customFormat="false" ht="15" hidden="false" customHeight="false" outlineLevel="0" collapsed="false">
      <c r="A275" s="0" t="str">
        <f aca="false">IF(code_master!$A275="","",code_master!$A275)</f>
        <v>CV0274</v>
      </c>
      <c r="B275" s="0" t="str">
        <f aca="false">IF($A275="","",code_master!$C275&amp;"")</f>
        <v>수술</v>
      </c>
      <c r="C275" s="0" t="str">
        <f aca="false">IF($A275="","",code_master!$B275&amp;"")</f>
        <v>질병수술비(간편)</v>
      </c>
      <c r="D275" s="30" t="n">
        <f aca="false">IF($A275="","",SUMIFS(raw_data!$H:$H,raw_data!$A:$A,"&gt;="&amp;UY_START,raw_data!$A:$A,"&lt;="&amp;BASE_YM,raw_data!$B:$B,"&lt;="&amp;BASE_YM,raw_data!$G:$G,$A275))</f>
        <v>17824740</v>
      </c>
      <c r="E275" s="30" t="n">
        <f aca="false">IF($A275="","",(SUMIFS(raw_data!$I:$I,raw_data!$A:$A,"&gt;="&amp;UY_START,raw_data!$A:$A,"&lt;="&amp;BASE_YM,raw_data!$B:$B,"&lt;="&amp;BASE_YM,raw_data!$G:$G,$A275)+SUMIFS(raw_data!$J:$J,raw_data!$A:$A,"&gt;="&amp;UY_START,raw_data!$A:$A,"&lt;="&amp;BASE_YM,raw_data!$B:$B,"&lt;="&amp;BASE_YM,raw_data!$G:$G,$A275)))</f>
        <v>11927559</v>
      </c>
      <c r="F275" s="31" t="n">
        <f aca="false">IF(N(D275)=0,"",E275/D275)</f>
        <v>0.669157530488523</v>
      </c>
      <c r="G275" s="30" t="n">
        <f aca="false">IF($A275="","",SUMIFS(raw_data!$H:$H,raw_data!$A:$A,"&gt;="&amp;UY_START_PY,raw_data!$A:$A,"&lt;="&amp;BASE_YM_PY,raw_data!$B:$B,"&lt;="&amp;BASE_YM_PY,raw_data!$G:$G,$A275))</f>
        <v>14564262</v>
      </c>
      <c r="H275" s="30" t="n">
        <f aca="false">IF($A275="","",(SUMIFS(raw_data!$I:$I,raw_data!$A:$A,"&gt;="&amp;UY_START_PY,raw_data!$A:$A,"&lt;="&amp;BASE_YM_PY,raw_data!$B:$B,"&lt;="&amp;BASE_YM_PY,raw_data!$G:$G,$A275)+SUMIFS(raw_data!$J:$J,raw_data!$A:$A,"&gt;="&amp;UY_START_PY,raw_data!$A:$A,"&lt;="&amp;BASE_YM_PY,raw_data!$B:$B,"&lt;="&amp;BASE_YM_PY,raw_data!$G:$G,$A275)))</f>
        <v>7493137</v>
      </c>
      <c r="I275" s="31" t="n">
        <f aca="false">IF(N(G275)=0,"",H275/G275)</f>
        <v>0.514487929426153</v>
      </c>
      <c r="J275" s="32" t="n">
        <f aca="false">IF(N(G275)=0,"",D275/G275-1)</f>
        <v>0.223868397863208</v>
      </c>
      <c r="K275" s="33" t="n">
        <f aca="false">IF(OR(F275="",I275=""),"",F275-I275)</f>
        <v>0.15466960106237</v>
      </c>
      <c r="L275" s="30" t="n">
        <f aca="false">IF($A275="","",SUMIFS(raw_data!$H:$H,raw_data!$B:$B,BASE_YM,raw_data!$G:$G,$A275))</f>
        <v>7013681</v>
      </c>
      <c r="M275" s="30" t="n">
        <f aca="false">IF($A275="","",(SUMIFS(raw_data!$I:$I,raw_data!$B:$B,BASE_YM,raw_data!$G:$G,$A275)+SUMIFS(raw_data!$J:$J,raw_data!$B:$B,BASE_YM,raw_data!$G:$G,$A275)))</f>
        <v>6806650</v>
      </c>
      <c r="N275" s="31" t="n">
        <f aca="false">IF(N(L275)=0,"",M275/L275)</f>
        <v>0.970481834004141</v>
      </c>
      <c r="O275" s="30" t="n">
        <f aca="false">IF($A275="","",SUMIFS(raw_data!$H:$H,raw_data!$B:$B,BASE_YM_PY,raw_data!$G:$G,$A275))</f>
        <v>5955601</v>
      </c>
      <c r="P275" s="30" t="n">
        <f aca="false">IF($A275="","",(SUMIFS(raw_data!$I:$I,raw_data!$B:$B,BASE_YM_PY,raw_data!$G:$G,$A275)+SUMIFS(raw_data!$J:$J,raw_data!$B:$B,BASE_YM_PY,raw_data!$G:$G,$A275)))</f>
        <v>3535451</v>
      </c>
      <c r="Q275" s="31" t="n">
        <f aca="false">IF(N(O275)=0,"",P275/O275)</f>
        <v>0.593634630661121</v>
      </c>
      <c r="R275" s="32" t="n">
        <f aca="false">IF(N(O275)=0,"",L275/O275-1)</f>
        <v>0.177661330905143</v>
      </c>
      <c r="S275" s="33" t="n">
        <f aca="false">IF(OR(N275="",Q275=""),"",N275-Q275)</f>
        <v>0.376847203343021</v>
      </c>
      <c r="T275" s="38" t="n">
        <f aca="false">IF(N(D275)&gt;0,RANK(D275,D$2:D$1001)+COUNTIF(D$2:D275,D275)-1,"")</f>
        <v>274</v>
      </c>
      <c r="U275" s="40" t="n">
        <f aca="false">IF(N(D275)&gt;0,IF(D275&gt;=LR_MIN_SHARE*SUM(D$2:D$1001),F275,-1),-1)</f>
        <v>0.669157530488523</v>
      </c>
      <c r="V275" s="38" t="n">
        <f aca="false">IF(U275&lt;0,"",RANK(U275,U$2:U$1001)+COUNTIF(U$2:U275,U275)-1)</f>
        <v>102</v>
      </c>
      <c r="W275" s="38" t="n">
        <f aca="false">IF(N(L275)&gt;0,RANK(L275,L$2:L$1001)+COUNTIF(L$2:L275,L275)-1,"")</f>
        <v>276</v>
      </c>
      <c r="X275" s="40" t="n">
        <f aca="false">IF(N(L275)&gt;0,IF(L275&gt;=LR_MIN_SHARE*SUM(L$2:L$1001),N275,-1),-1)</f>
        <v>0.970481834004141</v>
      </c>
      <c r="Y275" s="38" t="n">
        <f aca="false">IF(X275&lt;0,"",RANK(X275,X$2:X$1001)+COUNTIF(X$2:X275,X275)-1)</f>
        <v>50</v>
      </c>
      <c r="AA275" s="0" t="str">
        <f aca="false">IF($A275="","",IF(COUNTIF($B$2:$B275,$B275)=1,1,""))</f>
        <v/>
      </c>
      <c r="AB275" s="0" t="str">
        <f aca="false">IF(AA275=1,SUMIF($B$2:$B$1001,$B275,$D$2:$D$1001),"")</f>
        <v/>
      </c>
      <c r="AC275" s="0" t="str">
        <f aca="false">IF(AA275=1,RANK(AB275,$AB$2:$AB$1001)+COUNTIF($AB$2:$AB275,AB275)-1,"")</f>
        <v/>
      </c>
      <c r="AD275" s="38" t="n">
        <f aca="false">IF($A275="","",COUNTIF(raw_data!$G:$G,$A275))</f>
        <v>40</v>
      </c>
      <c r="AE275" s="38" t="n">
        <f aca="false">IF($A275="","",IF(COUNTIF($A$2:$A$1001,$A275)&gt;1,1,0))</f>
        <v>0</v>
      </c>
    </row>
    <row r="276" customFormat="false" ht="15" hidden="false" customHeight="false" outlineLevel="0" collapsed="false">
      <c r="A276" s="0" t="str">
        <f aca="false">IF(code_master!$A276="","",code_master!$A276)</f>
        <v>CV0275</v>
      </c>
      <c r="B276" s="0" t="str">
        <f aca="false">IF($A276="","",code_master!$C276&amp;"")</f>
        <v>입원</v>
      </c>
      <c r="C276" s="0" t="str">
        <f aca="false">IF($A276="","",code_master!$B276&amp;"")</f>
        <v>질병입원일당(갱신형)</v>
      </c>
      <c r="D276" s="30" t="n">
        <f aca="false">IF($A276="","",SUMIFS(raw_data!$H:$H,raw_data!$A:$A,"&gt;="&amp;UY_START,raw_data!$A:$A,"&lt;="&amp;BASE_YM,raw_data!$B:$B,"&lt;="&amp;BASE_YM,raw_data!$G:$G,$A276))</f>
        <v>31024042</v>
      </c>
      <c r="E276" s="30" t="n">
        <f aca="false">IF($A276="","",(SUMIFS(raw_data!$I:$I,raw_data!$A:$A,"&gt;="&amp;UY_START,raw_data!$A:$A,"&lt;="&amp;BASE_YM,raw_data!$B:$B,"&lt;="&amp;BASE_YM,raw_data!$G:$G,$A276)+SUMIFS(raw_data!$J:$J,raw_data!$A:$A,"&gt;="&amp;UY_START,raw_data!$A:$A,"&lt;="&amp;BASE_YM,raw_data!$B:$B,"&lt;="&amp;BASE_YM,raw_data!$G:$G,$A276)))</f>
        <v>18673148</v>
      </c>
      <c r="F276" s="31" t="n">
        <f aca="false">IF(N(D276)=0,"",E276/D276)</f>
        <v>0.601892815900649</v>
      </c>
      <c r="G276" s="30" t="n">
        <f aca="false">IF($A276="","",SUMIFS(raw_data!$H:$H,raw_data!$A:$A,"&gt;="&amp;UY_START_PY,raw_data!$A:$A,"&lt;="&amp;BASE_YM_PY,raw_data!$B:$B,"&lt;="&amp;BASE_YM_PY,raw_data!$G:$G,$A276))</f>
        <v>42016694</v>
      </c>
      <c r="H276" s="30" t="n">
        <f aca="false">IF($A276="","",(SUMIFS(raw_data!$I:$I,raw_data!$A:$A,"&gt;="&amp;UY_START_PY,raw_data!$A:$A,"&lt;="&amp;BASE_YM_PY,raw_data!$B:$B,"&lt;="&amp;BASE_YM_PY,raw_data!$G:$G,$A276)+SUMIFS(raw_data!$J:$J,raw_data!$A:$A,"&gt;="&amp;UY_START_PY,raw_data!$A:$A,"&lt;="&amp;BASE_YM_PY,raw_data!$B:$B,"&lt;="&amp;BASE_YM_PY,raw_data!$G:$G,$A276)))</f>
        <v>23655176</v>
      </c>
      <c r="I276" s="31" t="n">
        <f aca="false">IF(N(G276)=0,"",H276/G276)</f>
        <v>0.562994699202179</v>
      </c>
      <c r="J276" s="32" t="n">
        <f aca="false">IF(N(G276)=0,"",D276/G276-1)</f>
        <v>-0.261625819489749</v>
      </c>
      <c r="K276" s="33" t="n">
        <f aca="false">IF(OR(F276="",I276=""),"",F276-I276)</f>
        <v>0.0388981166984699</v>
      </c>
      <c r="L276" s="30" t="n">
        <f aca="false">IF($A276="","",SUMIFS(raw_data!$H:$H,raw_data!$B:$B,BASE_YM,raw_data!$G:$G,$A276))</f>
        <v>12601394</v>
      </c>
      <c r="M276" s="30" t="n">
        <f aca="false">IF($A276="","",(SUMIFS(raw_data!$I:$I,raw_data!$B:$B,BASE_YM,raw_data!$G:$G,$A276)+SUMIFS(raw_data!$J:$J,raw_data!$B:$B,BASE_YM,raw_data!$G:$G,$A276)))</f>
        <v>7720418</v>
      </c>
      <c r="N276" s="31" t="n">
        <f aca="false">IF(N(L276)=0,"",M276/L276)</f>
        <v>0.612663805290113</v>
      </c>
      <c r="O276" s="30" t="n">
        <f aca="false">IF($A276="","",SUMIFS(raw_data!$H:$H,raw_data!$B:$B,BASE_YM_PY,raw_data!$G:$G,$A276))</f>
        <v>15853429</v>
      </c>
      <c r="P276" s="30" t="n">
        <f aca="false">IF($A276="","",(SUMIFS(raw_data!$I:$I,raw_data!$B:$B,BASE_YM_PY,raw_data!$G:$G,$A276)+SUMIFS(raw_data!$J:$J,raw_data!$B:$B,BASE_YM_PY,raw_data!$G:$G,$A276)))</f>
        <v>9811125</v>
      </c>
      <c r="Q276" s="31" t="n">
        <f aca="false">IF(N(O276)=0,"",P276/O276)</f>
        <v>0.618864537129475</v>
      </c>
      <c r="R276" s="32" t="n">
        <f aca="false">IF(N(O276)=0,"",L276/O276-1)</f>
        <v>-0.205131331524555</v>
      </c>
      <c r="S276" s="33" t="n">
        <f aca="false">IF(OR(N276="",Q276=""),"",N276-Q276)</f>
        <v>-0.00620073183936221</v>
      </c>
      <c r="T276" s="38" t="n">
        <f aca="false">IF(N(D276)&gt;0,RANK(D276,D$2:D$1001)+COUNTIF(D$2:D276,D276)-1,"")</f>
        <v>182</v>
      </c>
      <c r="U276" s="40" t="n">
        <f aca="false">IF(N(D276)&gt;0,IF(D276&gt;=LR_MIN_SHARE*SUM(D$2:D$1001),F276,-1),-1)</f>
        <v>0.601892815900649</v>
      </c>
      <c r="V276" s="38" t="n">
        <f aca="false">IF(U276&lt;0,"",RANK(U276,U$2:U$1001)+COUNTIF(U$2:U276,U276)-1)</f>
        <v>147</v>
      </c>
      <c r="W276" s="38" t="n">
        <f aca="false">IF(N(L276)&gt;0,RANK(L276,L$2:L$1001)+COUNTIF(L$2:L276,L276)-1,"")</f>
        <v>183</v>
      </c>
      <c r="X276" s="40" t="n">
        <f aca="false">IF(N(L276)&gt;0,IF(L276&gt;=LR_MIN_SHARE*SUM(L$2:L$1001),N276,-1),-1)</f>
        <v>0.612663805290113</v>
      </c>
      <c r="Y276" s="38" t="n">
        <f aca="false">IF(X276&lt;0,"",RANK(X276,X$2:X$1001)+COUNTIF(X$2:X276,X276)-1)</f>
        <v>207</v>
      </c>
      <c r="AA276" s="0" t="str">
        <f aca="false">IF($A276="","",IF(COUNTIF($B$2:$B276,$B276)=1,1,""))</f>
        <v/>
      </c>
      <c r="AB276" s="0" t="str">
        <f aca="false">IF(AA276=1,SUMIF($B$2:$B$1001,$B276,$D$2:$D$1001),"")</f>
        <v/>
      </c>
      <c r="AC276" s="0" t="str">
        <f aca="false">IF(AA276=1,RANK(AB276,$AB$2:$AB$1001)+COUNTIF($AB$2:$AB276,AB276)-1,"")</f>
        <v/>
      </c>
      <c r="AD276" s="38" t="n">
        <f aca="false">IF($A276="","",COUNTIF(raw_data!$G:$G,$A276))</f>
        <v>40</v>
      </c>
      <c r="AE276" s="38" t="n">
        <f aca="false">IF($A276="","",IF(COUNTIF($A$2:$A$1001,$A276)&gt;1,1,0))</f>
        <v>0</v>
      </c>
    </row>
    <row r="277" customFormat="false" ht="15" hidden="false" customHeight="false" outlineLevel="0" collapsed="false">
      <c r="A277" s="0" t="str">
        <f aca="false">IF(code_master!$A277="","",code_master!$A277)</f>
        <v>CV0276</v>
      </c>
      <c r="B277" s="0" t="str">
        <f aca="false">IF($A277="","",code_master!$C277&amp;"")</f>
        <v>뇌혈관</v>
      </c>
      <c r="C277" s="0" t="str">
        <f aca="false">IF($A277="","",code_master!$B277&amp;"")</f>
        <v>뇌혈관질환진단비</v>
      </c>
      <c r="D277" s="30" t="n">
        <f aca="false">IF($A277="","",SUMIFS(raw_data!$H:$H,raw_data!$A:$A,"&gt;="&amp;UY_START,raw_data!$A:$A,"&lt;="&amp;BASE_YM,raw_data!$B:$B,"&lt;="&amp;BASE_YM,raw_data!$G:$G,$A277))</f>
        <v>1489501</v>
      </c>
      <c r="E277" s="30" t="n">
        <f aca="false">IF($A277="","",(SUMIFS(raw_data!$I:$I,raw_data!$A:$A,"&gt;="&amp;UY_START,raw_data!$A:$A,"&lt;="&amp;BASE_YM,raw_data!$B:$B,"&lt;="&amp;BASE_YM,raw_data!$G:$G,$A277)+SUMIFS(raw_data!$J:$J,raw_data!$A:$A,"&gt;="&amp;UY_START,raw_data!$A:$A,"&lt;="&amp;BASE_YM,raw_data!$B:$B,"&lt;="&amp;BASE_YM,raw_data!$G:$G,$A277)))</f>
        <v>626634</v>
      </c>
      <c r="F277" s="31" t="n">
        <f aca="false">IF(N(D277)=0,"",E277/D277)</f>
        <v>0.420700623900219</v>
      </c>
      <c r="G277" s="30" t="n">
        <f aca="false">IF($A277="","",SUMIFS(raw_data!$H:$H,raw_data!$A:$A,"&gt;="&amp;UY_START_PY,raw_data!$A:$A,"&lt;="&amp;BASE_YM_PY,raw_data!$B:$B,"&lt;="&amp;BASE_YM_PY,raw_data!$G:$G,$A277))</f>
        <v>1841678</v>
      </c>
      <c r="H277" s="30" t="n">
        <f aca="false">IF($A277="","",(SUMIFS(raw_data!$I:$I,raw_data!$A:$A,"&gt;="&amp;UY_START_PY,raw_data!$A:$A,"&lt;="&amp;BASE_YM_PY,raw_data!$B:$B,"&lt;="&amp;BASE_YM_PY,raw_data!$G:$G,$A277)+SUMIFS(raw_data!$J:$J,raw_data!$A:$A,"&gt;="&amp;UY_START_PY,raw_data!$A:$A,"&lt;="&amp;BASE_YM_PY,raw_data!$B:$B,"&lt;="&amp;BASE_YM_PY,raw_data!$G:$G,$A277)))</f>
        <v>617607</v>
      </c>
      <c r="I277" s="31" t="n">
        <f aca="false">IF(N(G277)=0,"",H277/G277)</f>
        <v>0.335350153501318</v>
      </c>
      <c r="J277" s="32" t="n">
        <f aca="false">IF(N(G277)=0,"",D277/G277-1)</f>
        <v>-0.191226153540413</v>
      </c>
      <c r="K277" s="33" t="n">
        <f aca="false">IF(OR(F277="",I277=""),"",F277-I277)</f>
        <v>0.0853504703989012</v>
      </c>
      <c r="L277" s="30" t="n">
        <f aca="false">IF($A277="","",SUMIFS(raw_data!$H:$H,raw_data!$B:$B,BASE_YM,raw_data!$G:$G,$A277))</f>
        <v>570024</v>
      </c>
      <c r="M277" s="30" t="n">
        <f aca="false">IF($A277="","",(SUMIFS(raw_data!$I:$I,raw_data!$B:$B,BASE_YM,raw_data!$G:$G,$A277)+SUMIFS(raw_data!$J:$J,raw_data!$B:$B,BASE_YM,raw_data!$G:$G,$A277)))</f>
        <v>275560</v>
      </c>
      <c r="N277" s="31" t="n">
        <f aca="false">IF(N(L277)=0,"",M277/L277)</f>
        <v>0.483418242038932</v>
      </c>
      <c r="O277" s="30" t="n">
        <f aca="false">IF($A277="","",SUMIFS(raw_data!$H:$H,raw_data!$B:$B,BASE_YM_PY,raw_data!$G:$G,$A277))</f>
        <v>735696</v>
      </c>
      <c r="P277" s="30" t="n">
        <f aca="false">IF($A277="","",(SUMIFS(raw_data!$I:$I,raw_data!$B:$B,BASE_YM_PY,raw_data!$G:$G,$A277)+SUMIFS(raw_data!$J:$J,raw_data!$B:$B,BASE_YM_PY,raw_data!$G:$G,$A277)))</f>
        <v>277268</v>
      </c>
      <c r="Q277" s="31" t="n">
        <f aca="false">IF(N(O277)=0,"",P277/O277)</f>
        <v>0.376878493290707</v>
      </c>
      <c r="R277" s="32" t="n">
        <f aca="false">IF(N(O277)=0,"",L277/O277-1)</f>
        <v>-0.225190839694656</v>
      </c>
      <c r="S277" s="33" t="n">
        <f aca="false">IF(OR(N277="",Q277=""),"",N277-Q277)</f>
        <v>0.106539748748225</v>
      </c>
      <c r="T277" s="38" t="n">
        <f aca="false">IF(N(D277)&gt;0,RANK(D277,D$2:D$1001)+COUNTIF(D$2:D277,D277)-1,"")</f>
        <v>528</v>
      </c>
      <c r="U277" s="38" t="n">
        <f aca="false">IF(N(D277)&gt;0,IF(D277&gt;=LR_MIN_SHARE*SUM(D$2:D$1001),F277,-1),-1)</f>
        <v>-1</v>
      </c>
      <c r="V277" s="0" t="str">
        <f aca="false">IF(U277&lt;0,"",RANK(U277,U$2:U$1001)+COUNTIF(U$2:U277,U277)-1)</f>
        <v/>
      </c>
      <c r="W277" s="38" t="n">
        <f aca="false">IF(N(L277)&gt;0,RANK(L277,L$2:L$1001)+COUNTIF(L$2:L277,L277)-1,"")</f>
        <v>530</v>
      </c>
      <c r="X277" s="38" t="n">
        <f aca="false">IF(N(L277)&gt;0,IF(L277&gt;=LR_MIN_SHARE*SUM(L$2:L$1001),N277,-1),-1)</f>
        <v>-1</v>
      </c>
      <c r="Y277" s="0" t="str">
        <f aca="false">IF(X277&lt;0,"",RANK(X277,X$2:X$1001)+COUNTIF(X$2:X277,X277)-1)</f>
        <v/>
      </c>
      <c r="AA277" s="0" t="str">
        <f aca="false">IF($A277="","",IF(COUNTIF($B$2:$B277,$B277)=1,1,""))</f>
        <v/>
      </c>
      <c r="AB277" s="0" t="str">
        <f aca="false">IF(AA277=1,SUMIF($B$2:$B$1001,$B277,$D$2:$D$1001),"")</f>
        <v/>
      </c>
      <c r="AC277" s="0" t="str">
        <f aca="false">IF(AA277=1,RANK(AB277,$AB$2:$AB$1001)+COUNTIF($AB$2:$AB277,AB277)-1,"")</f>
        <v/>
      </c>
      <c r="AD277" s="38" t="n">
        <f aca="false">IF($A277="","",COUNTIF(raw_data!$G:$G,$A277))</f>
        <v>40</v>
      </c>
      <c r="AE277" s="38" t="n">
        <f aca="false">IF($A277="","",IF(COUNTIF($A$2:$A$1001,$A277)&gt;1,1,0))</f>
        <v>0</v>
      </c>
    </row>
    <row r="278" customFormat="false" ht="15" hidden="false" customHeight="false" outlineLevel="0" collapsed="false">
      <c r="A278" s="0" t="str">
        <f aca="false">IF(code_master!$A278="","",code_master!$A278)</f>
        <v>CV0277</v>
      </c>
      <c r="B278" s="0" t="str">
        <f aca="false">IF($A278="","",code_master!$C278&amp;"")</f>
        <v>암</v>
      </c>
      <c r="C278" s="0" t="str">
        <f aca="false">IF($A278="","",code_master!$B278&amp;"")</f>
        <v>고액암진단비(간편)</v>
      </c>
      <c r="D278" s="30" t="n">
        <f aca="false">IF($A278="","",SUMIFS(raw_data!$H:$H,raw_data!$A:$A,"&gt;="&amp;UY_START,raw_data!$A:$A,"&lt;="&amp;BASE_YM,raw_data!$B:$B,"&lt;="&amp;BASE_YM,raw_data!$G:$G,$A278))</f>
        <v>4837093</v>
      </c>
      <c r="E278" s="30" t="n">
        <f aca="false">IF($A278="","",(SUMIFS(raw_data!$I:$I,raw_data!$A:$A,"&gt;="&amp;UY_START,raw_data!$A:$A,"&lt;="&amp;BASE_YM,raw_data!$B:$B,"&lt;="&amp;BASE_YM,raw_data!$G:$G,$A278)+SUMIFS(raw_data!$J:$J,raw_data!$A:$A,"&gt;="&amp;UY_START,raw_data!$A:$A,"&lt;="&amp;BASE_YM,raw_data!$B:$B,"&lt;="&amp;BASE_YM,raw_data!$G:$G,$A278)))</f>
        <v>3065999</v>
      </c>
      <c r="F278" s="31" t="n">
        <f aca="false">IF(N(D278)=0,"",E278/D278)</f>
        <v>0.633851571594758</v>
      </c>
      <c r="G278" s="30" t="n">
        <f aca="false">IF($A278="","",SUMIFS(raw_data!$H:$H,raw_data!$A:$A,"&gt;="&amp;UY_START_PY,raw_data!$A:$A,"&lt;="&amp;BASE_YM_PY,raw_data!$B:$B,"&lt;="&amp;BASE_YM_PY,raw_data!$G:$G,$A278))</f>
        <v>4914233</v>
      </c>
      <c r="H278" s="30" t="n">
        <f aca="false">IF($A278="","",(SUMIFS(raw_data!$I:$I,raw_data!$A:$A,"&gt;="&amp;UY_START_PY,raw_data!$A:$A,"&lt;="&amp;BASE_YM_PY,raw_data!$B:$B,"&lt;="&amp;BASE_YM_PY,raw_data!$G:$G,$A278)+SUMIFS(raw_data!$J:$J,raw_data!$A:$A,"&gt;="&amp;UY_START_PY,raw_data!$A:$A,"&lt;="&amp;BASE_YM_PY,raw_data!$B:$B,"&lt;="&amp;BASE_YM_PY,raw_data!$G:$G,$A278)))</f>
        <v>3622763</v>
      </c>
      <c r="I278" s="31" t="n">
        <f aca="false">IF(N(G278)=0,"",H278/G278)</f>
        <v>0.737198053083767</v>
      </c>
      <c r="J278" s="32" t="n">
        <f aca="false">IF(N(G278)=0,"",D278/G278-1)</f>
        <v>-0.0156972614037633</v>
      </c>
      <c r="K278" s="33" t="n">
        <f aca="false">IF(OR(F278="",I278=""),"",F278-I278)</f>
        <v>-0.10334648148901</v>
      </c>
      <c r="L278" s="30" t="n">
        <f aca="false">IF($A278="","",SUMIFS(raw_data!$H:$H,raw_data!$B:$B,BASE_YM,raw_data!$G:$G,$A278))</f>
        <v>1996708</v>
      </c>
      <c r="M278" s="30" t="n">
        <f aca="false">IF($A278="","",(SUMIFS(raw_data!$I:$I,raw_data!$B:$B,BASE_YM,raw_data!$G:$G,$A278)+SUMIFS(raw_data!$J:$J,raw_data!$B:$B,BASE_YM,raw_data!$G:$G,$A278)))</f>
        <v>1425366</v>
      </c>
      <c r="N278" s="31" t="n">
        <f aca="false">IF(N(L278)=0,"",M278/L278)</f>
        <v>0.713858010284929</v>
      </c>
      <c r="O278" s="30" t="n">
        <f aca="false">IF($A278="","",SUMIFS(raw_data!$H:$H,raw_data!$B:$B,BASE_YM_PY,raw_data!$G:$G,$A278))</f>
        <v>2040793</v>
      </c>
      <c r="P278" s="30" t="n">
        <f aca="false">IF($A278="","",(SUMIFS(raw_data!$I:$I,raw_data!$B:$B,BASE_YM_PY,raw_data!$G:$G,$A278)+SUMIFS(raw_data!$J:$J,raw_data!$B:$B,BASE_YM_PY,raw_data!$G:$G,$A278)))</f>
        <v>1715045</v>
      </c>
      <c r="Q278" s="31" t="n">
        <f aca="false">IF(N(O278)=0,"",P278/O278)</f>
        <v>0.840381655562323</v>
      </c>
      <c r="R278" s="32" t="n">
        <f aca="false">IF(N(O278)=0,"",L278/O278-1)</f>
        <v>-0.0216018969096817</v>
      </c>
      <c r="S278" s="33" t="n">
        <f aca="false">IF(OR(N278="",Q278=""),"",N278-Q278)</f>
        <v>-0.126523645277394</v>
      </c>
      <c r="T278" s="38" t="n">
        <f aca="false">IF(N(D278)&gt;0,RANK(D278,D$2:D$1001)+COUNTIF(D$2:D278,D278)-1,"")</f>
        <v>463</v>
      </c>
      <c r="U278" s="38" t="n">
        <f aca="false">IF(N(D278)&gt;0,IF(D278&gt;=LR_MIN_SHARE*SUM(D$2:D$1001),F278,-1),-1)</f>
        <v>-1</v>
      </c>
      <c r="V278" s="0" t="str">
        <f aca="false">IF(U278&lt;0,"",RANK(U278,U$2:U$1001)+COUNTIF(U$2:U278,U278)-1)</f>
        <v/>
      </c>
      <c r="W278" s="38" t="n">
        <f aca="false">IF(N(L278)&gt;0,RANK(L278,L$2:L$1001)+COUNTIF(L$2:L278,L278)-1,"")</f>
        <v>462</v>
      </c>
      <c r="X278" s="38" t="n">
        <f aca="false">IF(N(L278)&gt;0,IF(L278&gt;=LR_MIN_SHARE*SUM(L$2:L$1001),N278,-1),-1)</f>
        <v>-1</v>
      </c>
      <c r="Y278" s="0" t="str">
        <f aca="false">IF(X278&lt;0,"",RANK(X278,X$2:X$1001)+COUNTIF(X$2:X278,X278)-1)</f>
        <v/>
      </c>
      <c r="AA278" s="0" t="str">
        <f aca="false">IF($A278="","",IF(COUNTIF($B$2:$B278,$B278)=1,1,""))</f>
        <v/>
      </c>
      <c r="AB278" s="0" t="str">
        <f aca="false">IF(AA278=1,SUMIF($B$2:$B$1001,$B278,$D$2:$D$1001),"")</f>
        <v/>
      </c>
      <c r="AC278" s="0" t="str">
        <f aca="false">IF(AA278=1,RANK(AB278,$AB$2:$AB$1001)+COUNTIF($AB$2:$AB278,AB278)-1,"")</f>
        <v/>
      </c>
      <c r="AD278" s="38" t="n">
        <f aca="false">IF($A278="","",COUNTIF(raw_data!$G:$G,$A278))</f>
        <v>40</v>
      </c>
      <c r="AE278" s="38" t="n">
        <f aca="false">IF($A278="","",IF(COUNTIF($A$2:$A$1001,$A278)&gt;1,1,0))</f>
        <v>0</v>
      </c>
    </row>
    <row r="279" customFormat="false" ht="15" hidden="false" customHeight="false" outlineLevel="0" collapsed="false">
      <c r="A279" s="0" t="str">
        <f aca="false">IF(code_master!$A279="","",code_master!$A279)</f>
        <v>CV0278</v>
      </c>
      <c r="B279" s="0" t="str">
        <f aca="false">IF($A279="","",code_master!$C279&amp;"")</f>
        <v>심장</v>
      </c>
      <c r="C279" s="0" t="str">
        <f aca="false">IF($A279="","",code_master!$B279&amp;"")</f>
        <v>급성심근경색진단비(갱신형)</v>
      </c>
      <c r="D279" s="30" t="n">
        <f aca="false">IF($A279="","",SUMIFS(raw_data!$H:$H,raw_data!$A:$A,"&gt;="&amp;UY_START,raw_data!$A:$A,"&lt;="&amp;BASE_YM,raw_data!$B:$B,"&lt;="&amp;BASE_YM,raw_data!$G:$G,$A279))</f>
        <v>65295649</v>
      </c>
      <c r="E279" s="30" t="n">
        <f aca="false">IF($A279="","",(SUMIFS(raw_data!$I:$I,raw_data!$A:$A,"&gt;="&amp;UY_START,raw_data!$A:$A,"&lt;="&amp;BASE_YM,raw_data!$B:$B,"&lt;="&amp;BASE_YM,raw_data!$G:$G,$A279)+SUMIFS(raw_data!$J:$J,raw_data!$A:$A,"&gt;="&amp;UY_START,raw_data!$A:$A,"&lt;="&amp;BASE_YM,raw_data!$B:$B,"&lt;="&amp;BASE_YM,raw_data!$G:$G,$A279)))</f>
        <v>51954531</v>
      </c>
      <c r="F279" s="31" t="n">
        <f aca="false">IF(N(D279)=0,"",E279/D279)</f>
        <v>0.795681363087455</v>
      </c>
      <c r="G279" s="30" t="n">
        <f aca="false">IF($A279="","",SUMIFS(raw_data!$H:$H,raw_data!$A:$A,"&gt;="&amp;UY_START_PY,raw_data!$A:$A,"&lt;="&amp;BASE_YM_PY,raw_data!$B:$B,"&lt;="&amp;BASE_YM_PY,raw_data!$G:$G,$A279))</f>
        <v>53295994</v>
      </c>
      <c r="H279" s="30" t="n">
        <f aca="false">IF($A279="","",(SUMIFS(raw_data!$I:$I,raw_data!$A:$A,"&gt;="&amp;UY_START_PY,raw_data!$A:$A,"&lt;="&amp;BASE_YM_PY,raw_data!$B:$B,"&lt;="&amp;BASE_YM_PY,raw_data!$G:$G,$A279)+SUMIFS(raw_data!$J:$J,raw_data!$A:$A,"&gt;="&amp;UY_START_PY,raw_data!$A:$A,"&lt;="&amp;BASE_YM_PY,raw_data!$B:$B,"&lt;="&amp;BASE_YM_PY,raw_data!$G:$G,$A279)))</f>
        <v>44170814</v>
      </c>
      <c r="I279" s="31" t="n">
        <f aca="false">IF(N(G279)=0,"",H279/G279)</f>
        <v>0.828783003840777</v>
      </c>
      <c r="J279" s="32" t="n">
        <f aca="false">IF(N(G279)=0,"",D279/G279-1)</f>
        <v>0.225151162393181</v>
      </c>
      <c r="K279" s="33" t="n">
        <f aca="false">IF(OR(F279="",I279=""),"",F279-I279)</f>
        <v>-0.0331016407533218</v>
      </c>
      <c r="L279" s="30" t="n">
        <f aca="false">IF($A279="","",SUMIFS(raw_data!$H:$H,raw_data!$B:$B,BASE_YM,raw_data!$G:$G,$A279))</f>
        <v>25651655</v>
      </c>
      <c r="M279" s="30" t="n">
        <f aca="false">IF($A279="","",(SUMIFS(raw_data!$I:$I,raw_data!$B:$B,BASE_YM,raw_data!$G:$G,$A279)+SUMIFS(raw_data!$J:$J,raw_data!$B:$B,BASE_YM,raw_data!$G:$G,$A279)))</f>
        <v>25292960</v>
      </c>
      <c r="N279" s="31" t="n">
        <f aca="false">IF(N(L279)=0,"",M279/L279)</f>
        <v>0.986016691710535</v>
      </c>
      <c r="O279" s="30" t="n">
        <f aca="false">IF($A279="","",SUMIFS(raw_data!$H:$H,raw_data!$B:$B,BASE_YM_PY,raw_data!$G:$G,$A279))</f>
        <v>21447990</v>
      </c>
      <c r="P279" s="30" t="n">
        <f aca="false">IF($A279="","",(SUMIFS(raw_data!$I:$I,raw_data!$B:$B,BASE_YM_PY,raw_data!$G:$G,$A279)+SUMIFS(raw_data!$J:$J,raw_data!$B:$B,BASE_YM_PY,raw_data!$G:$G,$A279)))</f>
        <v>19383382</v>
      </c>
      <c r="Q279" s="31" t="n">
        <f aca="false">IF(N(O279)=0,"",P279/O279)</f>
        <v>0.903738858513082</v>
      </c>
      <c r="R279" s="32" t="n">
        <f aca="false">IF(N(O279)=0,"",L279/O279-1)</f>
        <v>0.195993424092421</v>
      </c>
      <c r="S279" s="33" t="n">
        <f aca="false">IF(OR(N279="",Q279=""),"",N279-Q279)</f>
        <v>0.0822778331974527</v>
      </c>
      <c r="T279" s="38" t="n">
        <f aca="false">IF(N(D279)&gt;0,RANK(D279,D$2:D$1001)+COUNTIF(D$2:D279,D279)-1,"")</f>
        <v>82</v>
      </c>
      <c r="U279" s="40" t="n">
        <f aca="false">IF(N(D279)&gt;0,IF(D279&gt;=LR_MIN_SHARE*SUM(D$2:D$1001),F279,-1),-1)</f>
        <v>0.795681363087455</v>
      </c>
      <c r="V279" s="38" t="n">
        <f aca="false">IF(U279&lt;0,"",RANK(U279,U$2:U$1001)+COUNTIF(U$2:U279,U279)-1)</f>
        <v>56</v>
      </c>
      <c r="W279" s="38" t="n">
        <f aca="false">IF(N(L279)&gt;0,RANK(L279,L$2:L$1001)+COUNTIF(L$2:L279,L279)-1,"")</f>
        <v>86</v>
      </c>
      <c r="X279" s="40" t="n">
        <f aca="false">IF(N(L279)&gt;0,IF(L279&gt;=LR_MIN_SHARE*SUM(L$2:L$1001),N279,-1),-1)</f>
        <v>0.986016691710535</v>
      </c>
      <c r="Y279" s="38" t="n">
        <f aca="false">IF(X279&lt;0,"",RANK(X279,X$2:X$1001)+COUNTIF(X$2:X279,X279)-1)</f>
        <v>46</v>
      </c>
      <c r="AA279" s="0" t="str">
        <f aca="false">IF($A279="","",IF(COUNTIF($B$2:$B279,$B279)=1,1,""))</f>
        <v/>
      </c>
      <c r="AB279" s="0" t="str">
        <f aca="false">IF(AA279=1,SUMIF($B$2:$B$1001,$B279,$D$2:$D$1001),"")</f>
        <v/>
      </c>
      <c r="AC279" s="0" t="str">
        <f aca="false">IF(AA279=1,RANK(AB279,$AB$2:$AB$1001)+COUNTIF($AB$2:$AB279,AB279)-1,"")</f>
        <v/>
      </c>
      <c r="AD279" s="38" t="n">
        <f aca="false">IF($A279="","",COUNTIF(raw_data!$G:$G,$A279))</f>
        <v>40</v>
      </c>
      <c r="AE279" s="38" t="n">
        <f aca="false">IF($A279="","",IF(COUNTIF($A$2:$A$1001,$A279)&gt;1,1,0))</f>
        <v>0</v>
      </c>
    </row>
    <row r="280" customFormat="false" ht="15" hidden="false" customHeight="false" outlineLevel="0" collapsed="false">
      <c r="A280" s="0" t="str">
        <f aca="false">IF(code_master!$A280="","",code_master!$A280)</f>
        <v>CV0279</v>
      </c>
      <c r="B280" s="0" t="str">
        <f aca="false">IF($A280="","",code_master!$C280&amp;"")</f>
        <v>실손의료</v>
      </c>
      <c r="C280" s="0" t="str">
        <f aca="false">IF($A280="","",code_master!$B280&amp;"")</f>
        <v>질병통원실손(간편)</v>
      </c>
      <c r="D280" s="30" t="n">
        <f aca="false">IF($A280="","",SUMIFS(raw_data!$H:$H,raw_data!$A:$A,"&gt;="&amp;UY_START,raw_data!$A:$A,"&lt;="&amp;BASE_YM,raw_data!$B:$B,"&lt;="&amp;BASE_YM,raw_data!$G:$G,$A280))</f>
        <v>24642524</v>
      </c>
      <c r="E280" s="30" t="n">
        <f aca="false">IF($A280="","",(SUMIFS(raw_data!$I:$I,raw_data!$A:$A,"&gt;="&amp;UY_START,raw_data!$A:$A,"&lt;="&amp;BASE_YM,raw_data!$B:$B,"&lt;="&amp;BASE_YM,raw_data!$G:$G,$A280)+SUMIFS(raw_data!$J:$J,raw_data!$A:$A,"&gt;="&amp;UY_START,raw_data!$A:$A,"&lt;="&amp;BASE_YM,raw_data!$B:$B,"&lt;="&amp;BASE_YM,raw_data!$G:$G,$A280)))</f>
        <v>23872536</v>
      </c>
      <c r="F280" s="31" t="n">
        <f aca="false">IF(N(D280)=0,"",E280/D280)</f>
        <v>0.968753687731013</v>
      </c>
      <c r="G280" s="30" t="n">
        <f aca="false">IF($A280="","",SUMIFS(raw_data!$H:$H,raw_data!$A:$A,"&gt;="&amp;UY_START_PY,raw_data!$A:$A,"&lt;="&amp;BASE_YM_PY,raw_data!$B:$B,"&lt;="&amp;BASE_YM_PY,raw_data!$G:$G,$A280))</f>
        <v>25413960</v>
      </c>
      <c r="H280" s="30" t="n">
        <f aca="false">IF($A280="","",(SUMIFS(raw_data!$I:$I,raw_data!$A:$A,"&gt;="&amp;UY_START_PY,raw_data!$A:$A,"&lt;="&amp;BASE_YM_PY,raw_data!$B:$B,"&lt;="&amp;BASE_YM_PY,raw_data!$G:$G,$A280)+SUMIFS(raw_data!$J:$J,raw_data!$A:$A,"&gt;="&amp;UY_START_PY,raw_data!$A:$A,"&lt;="&amp;BASE_YM_PY,raw_data!$B:$B,"&lt;="&amp;BASE_YM_PY,raw_data!$G:$G,$A280)))</f>
        <v>31531160</v>
      </c>
      <c r="I280" s="31" t="n">
        <f aca="false">IF(N(G280)=0,"",H280/G280)</f>
        <v>1.24070235413922</v>
      </c>
      <c r="J280" s="32" t="n">
        <f aca="false">IF(N(G280)=0,"",D280/G280-1)</f>
        <v>-0.0303548128666292</v>
      </c>
      <c r="K280" s="33" t="n">
        <f aca="false">IF(OR(F280="",I280=""),"",F280-I280)</f>
        <v>-0.271948666408208</v>
      </c>
      <c r="L280" s="30" t="n">
        <f aca="false">IF($A280="","",SUMIFS(raw_data!$H:$H,raw_data!$B:$B,BASE_YM,raw_data!$G:$G,$A280))</f>
        <v>10507376</v>
      </c>
      <c r="M280" s="30" t="n">
        <f aca="false">IF($A280="","",(SUMIFS(raw_data!$I:$I,raw_data!$B:$B,BASE_YM,raw_data!$G:$G,$A280)+SUMIFS(raw_data!$J:$J,raw_data!$B:$B,BASE_YM,raw_data!$G:$G,$A280)))</f>
        <v>9536554</v>
      </c>
      <c r="N280" s="31" t="n">
        <f aca="false">IF(N(L280)=0,"",M280/L280)</f>
        <v>0.907605666724023</v>
      </c>
      <c r="O280" s="30" t="n">
        <f aca="false">IF($A280="","",SUMIFS(raw_data!$H:$H,raw_data!$B:$B,BASE_YM_PY,raw_data!$G:$G,$A280))</f>
        <v>10438536</v>
      </c>
      <c r="P280" s="30" t="n">
        <f aca="false">IF($A280="","",(SUMIFS(raw_data!$I:$I,raw_data!$B:$B,BASE_YM_PY,raw_data!$G:$G,$A280)+SUMIFS(raw_data!$J:$J,raw_data!$B:$B,BASE_YM_PY,raw_data!$G:$G,$A280)))</f>
        <v>12762574</v>
      </c>
      <c r="Q280" s="31" t="n">
        <f aca="false">IF(N(O280)=0,"",P280/O280)</f>
        <v>1.22264022464453</v>
      </c>
      <c r="R280" s="32" t="n">
        <f aca="false">IF(N(O280)=0,"",L280/O280-1)</f>
        <v>0.00659479451907807</v>
      </c>
      <c r="S280" s="33" t="n">
        <f aca="false">IF(OR(N280="",Q280=""),"",N280-Q280)</f>
        <v>-0.315034557920506</v>
      </c>
      <c r="T280" s="38" t="n">
        <f aca="false">IF(N(D280)&gt;0,RANK(D280,D$2:D$1001)+COUNTIF(D$2:D280,D280)-1,"")</f>
        <v>219</v>
      </c>
      <c r="U280" s="40" t="n">
        <f aca="false">IF(N(D280)&gt;0,IF(D280&gt;=LR_MIN_SHARE*SUM(D$2:D$1001),F280,-1),-1)</f>
        <v>0.968753687731013</v>
      </c>
      <c r="V280" s="38" t="n">
        <f aca="false">IF(U280&lt;0,"",RANK(U280,U$2:U$1001)+COUNTIF(U$2:U280,U280)-1)</f>
        <v>22</v>
      </c>
      <c r="W280" s="38" t="n">
        <f aca="false">IF(N(L280)&gt;0,RANK(L280,L$2:L$1001)+COUNTIF(L$2:L280,L280)-1,"")</f>
        <v>212</v>
      </c>
      <c r="X280" s="40" t="n">
        <f aca="false">IF(N(L280)&gt;0,IF(L280&gt;=LR_MIN_SHARE*SUM(L$2:L$1001),N280,-1),-1)</f>
        <v>0.907605666724023</v>
      </c>
      <c r="Y280" s="38" t="n">
        <f aca="false">IF(X280&lt;0,"",RANK(X280,X$2:X$1001)+COUNTIF(X$2:X280,X280)-1)</f>
        <v>61</v>
      </c>
      <c r="AA280" s="0" t="str">
        <f aca="false">IF($A280="","",IF(COUNTIF($B$2:$B280,$B280)=1,1,""))</f>
        <v/>
      </c>
      <c r="AB280" s="0" t="str">
        <f aca="false">IF(AA280=1,SUMIF($B$2:$B$1001,$B280,$D$2:$D$1001),"")</f>
        <v/>
      </c>
      <c r="AC280" s="0" t="str">
        <f aca="false">IF(AA280=1,RANK(AB280,$AB$2:$AB$1001)+COUNTIF($AB$2:$AB280,AB280)-1,"")</f>
        <v/>
      </c>
      <c r="AD280" s="38" t="n">
        <f aca="false">IF($A280="","",COUNTIF(raw_data!$G:$G,$A280))</f>
        <v>40</v>
      </c>
      <c r="AE280" s="38" t="n">
        <f aca="false">IF($A280="","",IF(COUNTIF($A$2:$A$1001,$A280)&gt;1,1,0))</f>
        <v>0</v>
      </c>
    </row>
    <row r="281" customFormat="false" ht="15" hidden="false" customHeight="false" outlineLevel="0" collapsed="false">
      <c r="A281" s="0" t="str">
        <f aca="false">IF(code_master!$A281="","",code_master!$A281)</f>
        <v>CV0280</v>
      </c>
      <c r="B281" s="0" t="str">
        <f aca="false">IF($A281="","",code_master!$C281&amp;"")</f>
        <v>실손의료</v>
      </c>
      <c r="C281" s="0" t="str">
        <f aca="false">IF($A281="","",code_master!$B281&amp;"")</f>
        <v>상해통원실손(20년만기)</v>
      </c>
      <c r="D281" s="30" t="n">
        <f aca="false">IF($A281="","",SUMIFS(raw_data!$H:$H,raw_data!$A:$A,"&gt;="&amp;UY_START,raw_data!$A:$A,"&lt;="&amp;BASE_YM,raw_data!$B:$B,"&lt;="&amp;BASE_YM,raw_data!$G:$G,$A281))</f>
        <v>31434343</v>
      </c>
      <c r="E281" s="30" t="n">
        <f aca="false">IF($A281="","",(SUMIFS(raw_data!$I:$I,raw_data!$A:$A,"&gt;="&amp;UY_START,raw_data!$A:$A,"&lt;="&amp;BASE_YM,raw_data!$B:$B,"&lt;="&amp;BASE_YM,raw_data!$G:$G,$A281)+SUMIFS(raw_data!$J:$J,raw_data!$A:$A,"&gt;="&amp;UY_START,raw_data!$A:$A,"&lt;="&amp;BASE_YM,raw_data!$B:$B,"&lt;="&amp;BASE_YM,raw_data!$G:$G,$A281)))</f>
        <v>20646666</v>
      </c>
      <c r="F281" s="31" t="n">
        <f aca="false">IF(N(D281)=0,"",E281/D281)</f>
        <v>0.656818753934192</v>
      </c>
      <c r="G281" s="30" t="n">
        <f aca="false">IF($A281="","",SUMIFS(raw_data!$H:$H,raw_data!$A:$A,"&gt;="&amp;UY_START_PY,raw_data!$A:$A,"&lt;="&amp;BASE_YM_PY,raw_data!$B:$B,"&lt;="&amp;BASE_YM_PY,raw_data!$G:$G,$A281))</f>
        <v>30118263</v>
      </c>
      <c r="H281" s="30" t="n">
        <f aca="false">IF($A281="","",(SUMIFS(raw_data!$I:$I,raw_data!$A:$A,"&gt;="&amp;UY_START_PY,raw_data!$A:$A,"&lt;="&amp;BASE_YM_PY,raw_data!$B:$B,"&lt;="&amp;BASE_YM_PY,raw_data!$G:$G,$A281)+SUMIFS(raw_data!$J:$J,raw_data!$A:$A,"&gt;="&amp;UY_START_PY,raw_data!$A:$A,"&lt;="&amp;BASE_YM_PY,raw_data!$B:$B,"&lt;="&amp;BASE_YM_PY,raw_data!$G:$G,$A281)))</f>
        <v>16269287</v>
      </c>
      <c r="I281" s="31" t="n">
        <f aca="false">IF(N(G281)=0,"",H281/G281)</f>
        <v>0.540180122605344</v>
      </c>
      <c r="J281" s="32" t="n">
        <f aca="false">IF(N(G281)=0,"",D281/G281-1)</f>
        <v>0.0436970750936068</v>
      </c>
      <c r="K281" s="33" t="n">
        <f aca="false">IF(OR(F281="",I281=""),"",F281-I281)</f>
        <v>0.116638631328848</v>
      </c>
      <c r="L281" s="30" t="n">
        <f aca="false">IF($A281="","",SUMIFS(raw_data!$H:$H,raw_data!$B:$B,BASE_YM,raw_data!$G:$G,$A281))</f>
        <v>12905678</v>
      </c>
      <c r="M281" s="30" t="n">
        <f aca="false">IF($A281="","",(SUMIFS(raw_data!$I:$I,raw_data!$B:$B,BASE_YM,raw_data!$G:$G,$A281)+SUMIFS(raw_data!$J:$J,raw_data!$B:$B,BASE_YM,raw_data!$G:$G,$A281)))</f>
        <v>9179479</v>
      </c>
      <c r="N281" s="31" t="n">
        <f aca="false">IF(N(L281)=0,"",M281/L281)</f>
        <v>0.711274448347464</v>
      </c>
      <c r="O281" s="30" t="n">
        <f aca="false">IF($A281="","",SUMIFS(raw_data!$H:$H,raw_data!$B:$B,BASE_YM_PY,raw_data!$G:$G,$A281))</f>
        <v>11119040</v>
      </c>
      <c r="P281" s="30" t="n">
        <f aca="false">IF($A281="","",(SUMIFS(raw_data!$I:$I,raw_data!$B:$B,BASE_YM_PY,raw_data!$G:$G,$A281)+SUMIFS(raw_data!$J:$J,raw_data!$B:$B,BASE_YM_PY,raw_data!$G:$G,$A281)))</f>
        <v>7922485</v>
      </c>
      <c r="Q281" s="31" t="n">
        <f aca="false">IF(N(O281)=0,"",P281/O281)</f>
        <v>0.712515199153884</v>
      </c>
      <c r="R281" s="32" t="n">
        <f aca="false">IF(N(O281)=0,"",L281/O281-1)</f>
        <v>0.160682756784758</v>
      </c>
      <c r="S281" s="33" t="n">
        <f aca="false">IF(OR(N281="",Q281=""),"",N281-Q281)</f>
        <v>-0.00124075080642005</v>
      </c>
      <c r="T281" s="38" t="n">
        <f aca="false">IF(N(D281)&gt;0,RANK(D281,D$2:D$1001)+COUNTIF(D$2:D281,D281)-1,"")</f>
        <v>177</v>
      </c>
      <c r="U281" s="40" t="n">
        <f aca="false">IF(N(D281)&gt;0,IF(D281&gt;=LR_MIN_SHARE*SUM(D$2:D$1001),F281,-1),-1)</f>
        <v>0.656818753934192</v>
      </c>
      <c r="V281" s="38" t="n">
        <f aca="false">IF(U281&lt;0,"",RANK(U281,U$2:U$1001)+COUNTIF(U$2:U281,U281)-1)</f>
        <v>107</v>
      </c>
      <c r="W281" s="38" t="n">
        <f aca="false">IF(N(L281)&gt;0,RANK(L281,L$2:L$1001)+COUNTIF(L$2:L281,L281)-1,"")</f>
        <v>176</v>
      </c>
      <c r="X281" s="40" t="n">
        <f aca="false">IF(N(L281)&gt;0,IF(L281&gt;=LR_MIN_SHARE*SUM(L$2:L$1001),N281,-1),-1)</f>
        <v>0.711274448347464</v>
      </c>
      <c r="Y281" s="38" t="n">
        <f aca="false">IF(X281&lt;0,"",RANK(X281,X$2:X$1001)+COUNTIF(X$2:X281,X281)-1)</f>
        <v>149</v>
      </c>
      <c r="AA281" s="0" t="str">
        <f aca="false">IF($A281="","",IF(COUNTIF($B$2:$B281,$B281)=1,1,""))</f>
        <v/>
      </c>
      <c r="AB281" s="0" t="str">
        <f aca="false">IF(AA281=1,SUMIF($B$2:$B$1001,$B281,$D$2:$D$1001),"")</f>
        <v/>
      </c>
      <c r="AC281" s="0" t="str">
        <f aca="false">IF(AA281=1,RANK(AB281,$AB$2:$AB$1001)+COUNTIF($AB$2:$AB281,AB281)-1,"")</f>
        <v/>
      </c>
      <c r="AD281" s="38" t="n">
        <f aca="false">IF($A281="","",COUNTIF(raw_data!$G:$G,$A281))</f>
        <v>40</v>
      </c>
      <c r="AE281" s="38" t="n">
        <f aca="false">IF($A281="","",IF(COUNTIF($A$2:$A$1001,$A281)&gt;1,1,0))</f>
        <v>0</v>
      </c>
    </row>
    <row r="282" customFormat="false" ht="15" hidden="false" customHeight="false" outlineLevel="0" collapsed="false">
      <c r="A282" s="0" t="str">
        <f aca="false">IF(code_master!$A282="","",code_master!$A282)</f>
        <v>CV0281</v>
      </c>
      <c r="B282" s="0" t="str">
        <f aca="false">IF($A282="","",code_master!$C282&amp;"")</f>
        <v>사망</v>
      </c>
      <c r="C282" s="0" t="str">
        <f aca="false">IF($A282="","",code_master!$B282&amp;"")</f>
        <v>일반사망</v>
      </c>
      <c r="D282" s="30" t="n">
        <f aca="false">IF($A282="","",SUMIFS(raw_data!$H:$H,raw_data!$A:$A,"&gt;="&amp;UY_START,raw_data!$A:$A,"&lt;="&amp;BASE_YM,raw_data!$B:$B,"&lt;="&amp;BASE_YM,raw_data!$G:$G,$A282))</f>
        <v>199498745</v>
      </c>
      <c r="E282" s="30" t="n">
        <f aca="false">IF($A282="","",(SUMIFS(raw_data!$I:$I,raw_data!$A:$A,"&gt;="&amp;UY_START,raw_data!$A:$A,"&lt;="&amp;BASE_YM,raw_data!$B:$B,"&lt;="&amp;BASE_YM,raw_data!$G:$G,$A282)+SUMIFS(raw_data!$J:$J,raw_data!$A:$A,"&gt;="&amp;UY_START,raw_data!$A:$A,"&lt;="&amp;BASE_YM,raw_data!$B:$B,"&lt;="&amp;BASE_YM,raw_data!$G:$G,$A282)))</f>
        <v>82110985</v>
      </c>
      <c r="F282" s="31" t="n">
        <f aca="false">IF(N(D282)=0,"",E282/D282)</f>
        <v>0.411586473889848</v>
      </c>
      <c r="G282" s="30" t="n">
        <f aca="false">IF($A282="","",SUMIFS(raw_data!$H:$H,raw_data!$A:$A,"&gt;="&amp;UY_START_PY,raw_data!$A:$A,"&lt;="&amp;BASE_YM_PY,raw_data!$B:$B,"&lt;="&amp;BASE_YM_PY,raw_data!$G:$G,$A282))</f>
        <v>163517777</v>
      </c>
      <c r="H282" s="30" t="n">
        <f aca="false">IF($A282="","",(SUMIFS(raw_data!$I:$I,raw_data!$A:$A,"&gt;="&amp;UY_START_PY,raw_data!$A:$A,"&lt;="&amp;BASE_YM_PY,raw_data!$B:$B,"&lt;="&amp;BASE_YM_PY,raw_data!$G:$G,$A282)+SUMIFS(raw_data!$J:$J,raw_data!$A:$A,"&gt;="&amp;UY_START_PY,raw_data!$A:$A,"&lt;="&amp;BASE_YM_PY,raw_data!$B:$B,"&lt;="&amp;BASE_YM_PY,raw_data!$G:$G,$A282)))</f>
        <v>65668023</v>
      </c>
      <c r="I282" s="31" t="n">
        <f aca="false">IF(N(G282)=0,"",H282/G282)</f>
        <v>0.401595619783897</v>
      </c>
      <c r="J282" s="32" t="n">
        <f aca="false">IF(N(G282)=0,"",D282/G282-1)</f>
        <v>0.220043157754034</v>
      </c>
      <c r="K282" s="33" t="n">
        <f aca="false">IF(OR(F282="",I282=""),"",F282-I282)</f>
        <v>0.00999085410595163</v>
      </c>
      <c r="L282" s="30" t="n">
        <f aca="false">IF($A282="","",SUMIFS(raw_data!$H:$H,raw_data!$B:$B,BASE_YM,raw_data!$G:$G,$A282))</f>
        <v>77708699</v>
      </c>
      <c r="M282" s="30" t="n">
        <f aca="false">IF($A282="","",(SUMIFS(raw_data!$I:$I,raw_data!$B:$B,BASE_YM,raw_data!$G:$G,$A282)+SUMIFS(raw_data!$J:$J,raw_data!$B:$B,BASE_YM,raw_data!$G:$G,$A282)))</f>
        <v>30732084</v>
      </c>
      <c r="N282" s="31" t="n">
        <f aca="false">IF(N(L282)=0,"",M282/L282)</f>
        <v>0.395478040367141</v>
      </c>
      <c r="O282" s="30" t="n">
        <f aca="false">IF($A282="","",SUMIFS(raw_data!$H:$H,raw_data!$B:$B,BASE_YM_PY,raw_data!$G:$G,$A282))</f>
        <v>62014002</v>
      </c>
      <c r="P282" s="30" t="n">
        <f aca="false">IF($A282="","",(SUMIFS(raw_data!$I:$I,raw_data!$B:$B,BASE_YM_PY,raw_data!$G:$G,$A282)+SUMIFS(raw_data!$J:$J,raw_data!$B:$B,BASE_YM_PY,raw_data!$G:$G,$A282)))</f>
        <v>31763686</v>
      </c>
      <c r="Q282" s="31" t="n">
        <f aca="false">IF(N(O282)=0,"",P282/O282)</f>
        <v>0.512201841126138</v>
      </c>
      <c r="R282" s="32" t="n">
        <f aca="false">IF(N(O282)=0,"",L282/O282-1)</f>
        <v>0.253083118228687</v>
      </c>
      <c r="S282" s="33" t="n">
        <f aca="false">IF(OR(N282="",Q282=""),"",N282-Q282)</f>
        <v>-0.116723800758997</v>
      </c>
      <c r="T282" s="38" t="n">
        <f aca="false">IF(N(D282)&gt;0,RANK(D282,D$2:D$1001)+COUNTIF(D$2:D282,D282)-1,"")</f>
        <v>15</v>
      </c>
      <c r="U282" s="40" t="n">
        <f aca="false">IF(N(D282)&gt;0,IF(D282&gt;=LR_MIN_SHARE*SUM(D$2:D$1001),F282,-1),-1)</f>
        <v>0.411586473889848</v>
      </c>
      <c r="V282" s="38" t="n">
        <f aca="false">IF(U282&lt;0,"",RANK(U282,U$2:U$1001)+COUNTIF(U$2:U282,U282)-1)</f>
        <v>290</v>
      </c>
      <c r="W282" s="38" t="n">
        <f aca="false">IF(N(L282)&gt;0,RANK(L282,L$2:L$1001)+COUNTIF(L$2:L282,L282)-1,"")</f>
        <v>17</v>
      </c>
      <c r="X282" s="40" t="n">
        <f aca="false">IF(N(L282)&gt;0,IF(L282&gt;=LR_MIN_SHARE*SUM(L$2:L$1001),N282,-1),-1)</f>
        <v>0.395478040367141</v>
      </c>
      <c r="Y282" s="38" t="n">
        <f aca="false">IF(X282&lt;0,"",RANK(X282,X$2:X$1001)+COUNTIF(X$2:X282,X282)-1)</f>
        <v>333</v>
      </c>
      <c r="AA282" s="0" t="str">
        <f aca="false">IF($A282="","",IF(COUNTIF($B$2:$B282,$B282)=1,1,""))</f>
        <v/>
      </c>
      <c r="AB282" s="0" t="str">
        <f aca="false">IF(AA282=1,SUMIF($B$2:$B$1001,$B282,$D$2:$D$1001),"")</f>
        <v/>
      </c>
      <c r="AC282" s="0" t="str">
        <f aca="false">IF(AA282=1,RANK(AB282,$AB$2:$AB$1001)+COUNTIF($AB$2:$AB282,AB282)-1,"")</f>
        <v/>
      </c>
      <c r="AD282" s="38" t="n">
        <f aca="false">IF($A282="","",COUNTIF(raw_data!$G:$G,$A282))</f>
        <v>40</v>
      </c>
      <c r="AE282" s="38" t="n">
        <f aca="false">IF($A282="","",IF(COUNTIF($A$2:$A$1001,$A282)&gt;1,1,0))</f>
        <v>0</v>
      </c>
    </row>
    <row r="283" customFormat="false" ht="15" hidden="false" customHeight="false" outlineLevel="0" collapsed="false">
      <c r="A283" s="0" t="str">
        <f aca="false">IF(code_master!$A283="","",code_master!$A283)</f>
        <v>CV0282</v>
      </c>
      <c r="B283" s="0" t="str">
        <f aca="false">IF($A283="","",code_master!$C283&amp;"")</f>
        <v>사망</v>
      </c>
      <c r="C283" s="0" t="str">
        <f aca="false">IF($A283="","",code_master!$B283&amp;"")</f>
        <v>일반사망(간편)</v>
      </c>
      <c r="D283" s="30" t="n">
        <f aca="false">IF($A283="","",SUMIFS(raw_data!$H:$H,raw_data!$A:$A,"&gt;="&amp;UY_START,raw_data!$A:$A,"&lt;="&amp;BASE_YM,raw_data!$B:$B,"&lt;="&amp;BASE_YM,raw_data!$G:$G,$A283))</f>
        <v>42461812</v>
      </c>
      <c r="E283" s="30" t="n">
        <f aca="false">IF($A283="","",(SUMIFS(raw_data!$I:$I,raw_data!$A:$A,"&gt;="&amp;UY_START,raw_data!$A:$A,"&lt;="&amp;BASE_YM,raw_data!$B:$B,"&lt;="&amp;BASE_YM,raw_data!$G:$G,$A283)+SUMIFS(raw_data!$J:$J,raw_data!$A:$A,"&gt;="&amp;UY_START,raw_data!$A:$A,"&lt;="&amp;BASE_YM,raw_data!$B:$B,"&lt;="&amp;BASE_YM,raw_data!$G:$G,$A283)))</f>
        <v>25462930</v>
      </c>
      <c r="F283" s="31" t="n">
        <f aca="false">IF(N(D283)=0,"",E283/D283)</f>
        <v>0.599666589828998</v>
      </c>
      <c r="G283" s="30" t="n">
        <f aca="false">IF($A283="","",SUMIFS(raw_data!$H:$H,raw_data!$A:$A,"&gt;="&amp;UY_START_PY,raw_data!$A:$A,"&lt;="&amp;BASE_YM_PY,raw_data!$B:$B,"&lt;="&amp;BASE_YM_PY,raw_data!$G:$G,$A283))</f>
        <v>30479666</v>
      </c>
      <c r="H283" s="30" t="n">
        <f aca="false">IF($A283="","",(SUMIFS(raw_data!$I:$I,raw_data!$A:$A,"&gt;="&amp;UY_START_PY,raw_data!$A:$A,"&lt;="&amp;BASE_YM_PY,raw_data!$B:$B,"&lt;="&amp;BASE_YM_PY,raw_data!$G:$G,$A283)+SUMIFS(raw_data!$J:$J,raw_data!$A:$A,"&gt;="&amp;UY_START_PY,raw_data!$A:$A,"&lt;="&amp;BASE_YM_PY,raw_data!$B:$B,"&lt;="&amp;BASE_YM_PY,raw_data!$G:$G,$A283)))</f>
        <v>15565769</v>
      </c>
      <c r="I283" s="31" t="n">
        <f aca="false">IF(N(G283)=0,"",H283/G283)</f>
        <v>0.510693555500247</v>
      </c>
      <c r="J283" s="32" t="n">
        <f aca="false">IF(N(G283)=0,"",D283/G283-1)</f>
        <v>0.393119334050445</v>
      </c>
      <c r="K283" s="33" t="n">
        <f aca="false">IF(OR(F283="",I283=""),"",F283-I283)</f>
        <v>0.0889730343287501</v>
      </c>
      <c r="L283" s="30" t="n">
        <f aca="false">IF($A283="","",SUMIFS(raw_data!$H:$H,raw_data!$B:$B,BASE_YM,raw_data!$G:$G,$A283))</f>
        <v>18570468</v>
      </c>
      <c r="M283" s="30" t="n">
        <f aca="false">IF($A283="","",(SUMIFS(raw_data!$I:$I,raw_data!$B:$B,BASE_YM,raw_data!$G:$G,$A283)+SUMIFS(raw_data!$J:$J,raw_data!$B:$B,BASE_YM,raw_data!$G:$G,$A283)))</f>
        <v>12976952</v>
      </c>
      <c r="N283" s="31" t="n">
        <f aca="false">IF(N(L283)=0,"",M283/L283)</f>
        <v>0.698795097678745</v>
      </c>
      <c r="O283" s="30" t="n">
        <f aca="false">IF($A283="","",SUMIFS(raw_data!$H:$H,raw_data!$B:$B,BASE_YM_PY,raw_data!$G:$G,$A283))</f>
        <v>11857863</v>
      </c>
      <c r="P283" s="30" t="n">
        <f aca="false">IF($A283="","",(SUMIFS(raw_data!$I:$I,raw_data!$B:$B,BASE_YM_PY,raw_data!$G:$G,$A283)+SUMIFS(raw_data!$J:$J,raw_data!$B:$B,BASE_YM_PY,raw_data!$G:$G,$A283)))</f>
        <v>7567306</v>
      </c>
      <c r="Q283" s="31" t="n">
        <f aca="false">IF(N(O283)=0,"",P283/O283)</f>
        <v>0.638167771039352</v>
      </c>
      <c r="R283" s="32" t="n">
        <f aca="false">IF(N(O283)=0,"",L283/O283-1)</f>
        <v>0.566088931875836</v>
      </c>
      <c r="S283" s="33" t="n">
        <f aca="false">IF(OR(N283="",Q283=""),"",N283-Q283)</f>
        <v>0.0606273266393929</v>
      </c>
      <c r="T283" s="38" t="n">
        <f aca="false">IF(N(D283)&gt;0,RANK(D283,D$2:D$1001)+COUNTIF(D$2:D283,D283)-1,"")</f>
        <v>137</v>
      </c>
      <c r="U283" s="40" t="n">
        <f aca="false">IF(N(D283)&gt;0,IF(D283&gt;=LR_MIN_SHARE*SUM(D$2:D$1001),F283,-1),-1)</f>
        <v>0.599666589828998</v>
      </c>
      <c r="V283" s="38" t="n">
        <f aca="false">IF(U283&lt;0,"",RANK(U283,U$2:U$1001)+COUNTIF(U$2:U283,U283)-1)</f>
        <v>149</v>
      </c>
      <c r="W283" s="38" t="n">
        <f aca="false">IF(N(L283)&gt;0,RANK(L283,L$2:L$1001)+COUNTIF(L$2:L283,L283)-1,"")</f>
        <v>123</v>
      </c>
      <c r="X283" s="40" t="n">
        <f aca="false">IF(N(L283)&gt;0,IF(L283&gt;=LR_MIN_SHARE*SUM(L$2:L$1001),N283,-1),-1)</f>
        <v>0.698795097678745</v>
      </c>
      <c r="Y283" s="38" t="n">
        <f aca="false">IF(X283&lt;0,"",RANK(X283,X$2:X$1001)+COUNTIF(X$2:X283,X283)-1)</f>
        <v>155</v>
      </c>
      <c r="AA283" s="0" t="str">
        <f aca="false">IF($A283="","",IF(COUNTIF($B$2:$B283,$B283)=1,1,""))</f>
        <v/>
      </c>
      <c r="AB283" s="0" t="str">
        <f aca="false">IF(AA283=1,SUMIF($B$2:$B$1001,$B283,$D$2:$D$1001),"")</f>
        <v/>
      </c>
      <c r="AC283" s="0" t="str">
        <f aca="false">IF(AA283=1,RANK(AB283,$AB$2:$AB$1001)+COUNTIF($AB$2:$AB283,AB283)-1,"")</f>
        <v/>
      </c>
      <c r="AD283" s="38" t="n">
        <f aca="false">IF($A283="","",COUNTIF(raw_data!$G:$G,$A283))</f>
        <v>40</v>
      </c>
      <c r="AE283" s="38" t="n">
        <f aca="false">IF($A283="","",IF(COUNTIF($A$2:$A$1001,$A283)&gt;1,1,0))</f>
        <v>0</v>
      </c>
    </row>
    <row r="284" customFormat="false" ht="15" hidden="false" customHeight="false" outlineLevel="0" collapsed="false">
      <c r="A284" s="0" t="str">
        <f aca="false">IF(code_master!$A284="","",code_master!$A284)</f>
        <v>CV0283</v>
      </c>
      <c r="B284" s="0" t="str">
        <f aca="false">IF($A284="","",code_master!$C284&amp;"")</f>
        <v>암</v>
      </c>
      <c r="C284" s="0" t="str">
        <f aca="false">IF($A284="","",code_master!$B284&amp;"")</f>
        <v>암진단비(갱신형)</v>
      </c>
      <c r="D284" s="30" t="n">
        <f aca="false">IF($A284="","",SUMIFS(raw_data!$H:$H,raw_data!$A:$A,"&gt;="&amp;UY_START,raw_data!$A:$A,"&lt;="&amp;BASE_YM,raw_data!$B:$B,"&lt;="&amp;BASE_YM,raw_data!$G:$G,$A284))</f>
        <v>37462662</v>
      </c>
      <c r="E284" s="30" t="n">
        <f aca="false">IF($A284="","",(SUMIFS(raw_data!$I:$I,raw_data!$A:$A,"&gt;="&amp;UY_START,raw_data!$A:$A,"&lt;="&amp;BASE_YM,raw_data!$B:$B,"&lt;="&amp;BASE_YM,raw_data!$G:$G,$A284)+SUMIFS(raw_data!$J:$J,raw_data!$A:$A,"&gt;="&amp;UY_START,raw_data!$A:$A,"&lt;="&amp;BASE_YM,raw_data!$B:$B,"&lt;="&amp;BASE_YM,raw_data!$G:$G,$A284)))</f>
        <v>20984201</v>
      </c>
      <c r="F284" s="31" t="n">
        <f aca="false">IF(N(D284)=0,"",E284/D284)</f>
        <v>0.560136409953996</v>
      </c>
      <c r="G284" s="30" t="n">
        <f aca="false">IF($A284="","",SUMIFS(raw_data!$H:$H,raw_data!$A:$A,"&gt;="&amp;UY_START_PY,raw_data!$A:$A,"&lt;="&amp;BASE_YM_PY,raw_data!$B:$B,"&lt;="&amp;BASE_YM_PY,raw_data!$G:$G,$A284))</f>
        <v>40003478</v>
      </c>
      <c r="H284" s="30" t="n">
        <f aca="false">IF($A284="","",(SUMIFS(raw_data!$I:$I,raw_data!$A:$A,"&gt;="&amp;UY_START_PY,raw_data!$A:$A,"&lt;="&amp;BASE_YM_PY,raw_data!$B:$B,"&lt;="&amp;BASE_YM_PY,raw_data!$G:$G,$A284)+SUMIFS(raw_data!$J:$J,raw_data!$A:$A,"&gt;="&amp;UY_START_PY,raw_data!$A:$A,"&lt;="&amp;BASE_YM_PY,raw_data!$B:$B,"&lt;="&amp;BASE_YM_PY,raw_data!$G:$G,$A284)))</f>
        <v>19828091</v>
      </c>
      <c r="I284" s="31" t="n">
        <f aca="false">IF(N(G284)=0,"",H284/G284)</f>
        <v>0.495659177434522</v>
      </c>
      <c r="J284" s="32" t="n">
        <f aca="false">IF(N(G284)=0,"",D284/G284-1)</f>
        <v>-0.0635148773814117</v>
      </c>
      <c r="K284" s="33" t="n">
        <f aca="false">IF(OR(F284="",I284=""),"",F284-I284)</f>
        <v>0.0644772325194743</v>
      </c>
      <c r="L284" s="30" t="n">
        <f aca="false">IF($A284="","",SUMIFS(raw_data!$H:$H,raw_data!$B:$B,BASE_YM,raw_data!$G:$G,$A284))</f>
        <v>15462835</v>
      </c>
      <c r="M284" s="30" t="n">
        <f aca="false">IF($A284="","",(SUMIFS(raw_data!$I:$I,raw_data!$B:$B,BASE_YM,raw_data!$G:$G,$A284)+SUMIFS(raw_data!$J:$J,raw_data!$B:$B,BASE_YM,raw_data!$G:$G,$A284)))</f>
        <v>11234136</v>
      </c>
      <c r="N284" s="31" t="n">
        <f aca="false">IF(N(L284)=0,"",M284/L284)</f>
        <v>0.726524987170852</v>
      </c>
      <c r="O284" s="30" t="n">
        <f aca="false">IF($A284="","",SUMIFS(raw_data!$H:$H,raw_data!$B:$B,BASE_YM_PY,raw_data!$G:$G,$A284))</f>
        <v>17538144</v>
      </c>
      <c r="P284" s="30" t="n">
        <f aca="false">IF($A284="","",(SUMIFS(raw_data!$I:$I,raw_data!$B:$B,BASE_YM_PY,raw_data!$G:$G,$A284)+SUMIFS(raw_data!$J:$J,raw_data!$B:$B,BASE_YM_PY,raw_data!$G:$G,$A284)))</f>
        <v>11054640</v>
      </c>
      <c r="Q284" s="31" t="n">
        <f aca="false">IF(N(O284)=0,"",P284/O284)</f>
        <v>0.630319833159085</v>
      </c>
      <c r="R284" s="32" t="n">
        <f aca="false">IF(N(O284)=0,"",L284/O284-1)</f>
        <v>-0.118331164346695</v>
      </c>
      <c r="S284" s="33" t="n">
        <f aca="false">IF(OR(N284="",Q284=""),"",N284-Q284)</f>
        <v>0.0962051540117673</v>
      </c>
      <c r="T284" s="38" t="n">
        <f aca="false">IF(N(D284)&gt;0,RANK(D284,D$2:D$1001)+COUNTIF(D$2:D284,D284)-1,"")</f>
        <v>150</v>
      </c>
      <c r="U284" s="40" t="n">
        <f aca="false">IF(N(D284)&gt;0,IF(D284&gt;=LR_MIN_SHARE*SUM(D$2:D$1001),F284,-1),-1)</f>
        <v>0.560136409953996</v>
      </c>
      <c r="V284" s="38" t="n">
        <f aca="false">IF(U284&lt;0,"",RANK(U284,U$2:U$1001)+COUNTIF(U$2:U284,U284)-1)</f>
        <v>178</v>
      </c>
      <c r="W284" s="38" t="n">
        <f aca="false">IF(N(L284)&gt;0,RANK(L284,L$2:L$1001)+COUNTIF(L$2:L284,L284)-1,"")</f>
        <v>149</v>
      </c>
      <c r="X284" s="40" t="n">
        <f aca="false">IF(N(L284)&gt;0,IF(L284&gt;=LR_MIN_SHARE*SUM(L$2:L$1001),N284,-1),-1)</f>
        <v>0.726524987170852</v>
      </c>
      <c r="Y284" s="38" t="n">
        <f aca="false">IF(X284&lt;0,"",RANK(X284,X$2:X$1001)+COUNTIF(X$2:X284,X284)-1)</f>
        <v>139</v>
      </c>
      <c r="AA284" s="0" t="str">
        <f aca="false">IF($A284="","",IF(COUNTIF($B$2:$B284,$B284)=1,1,""))</f>
        <v/>
      </c>
      <c r="AB284" s="0" t="str">
        <f aca="false">IF(AA284=1,SUMIF($B$2:$B$1001,$B284,$D$2:$D$1001),"")</f>
        <v/>
      </c>
      <c r="AC284" s="0" t="str">
        <f aca="false">IF(AA284=1,RANK(AB284,$AB$2:$AB$1001)+COUNTIF($AB$2:$AB284,AB284)-1,"")</f>
        <v/>
      </c>
      <c r="AD284" s="38" t="n">
        <f aca="false">IF($A284="","",COUNTIF(raw_data!$G:$G,$A284))</f>
        <v>40</v>
      </c>
      <c r="AE284" s="38" t="n">
        <f aca="false">IF($A284="","",IF(COUNTIF($A$2:$A$1001,$A284)&gt;1,1,0))</f>
        <v>0</v>
      </c>
    </row>
    <row r="285" customFormat="false" ht="15" hidden="false" customHeight="false" outlineLevel="0" collapsed="false">
      <c r="A285" s="0" t="str">
        <f aca="false">IF(code_master!$A285="","",code_master!$A285)</f>
        <v>CV0284</v>
      </c>
      <c r="B285" s="0" t="str">
        <f aca="false">IF($A285="","",code_master!$C285&amp;"")</f>
        <v>암</v>
      </c>
      <c r="C285" s="0" t="str">
        <f aca="false">IF($A285="","",code_master!$B285&amp;"")</f>
        <v>암직접치료비(20년만기)</v>
      </c>
      <c r="D285" s="30" t="n">
        <f aca="false">IF($A285="","",SUMIFS(raw_data!$H:$H,raw_data!$A:$A,"&gt;="&amp;UY_START,raw_data!$A:$A,"&lt;="&amp;BASE_YM,raw_data!$B:$B,"&lt;="&amp;BASE_YM,raw_data!$G:$G,$A285))</f>
        <v>482230328</v>
      </c>
      <c r="E285" s="30" t="n">
        <f aca="false">IF($A285="","",(SUMIFS(raw_data!$I:$I,raw_data!$A:$A,"&gt;="&amp;UY_START,raw_data!$A:$A,"&lt;="&amp;BASE_YM,raw_data!$B:$B,"&lt;="&amp;BASE_YM,raw_data!$G:$G,$A285)+SUMIFS(raw_data!$J:$J,raw_data!$A:$A,"&gt;="&amp;UY_START,raw_data!$A:$A,"&lt;="&amp;BASE_YM,raw_data!$B:$B,"&lt;="&amp;BASE_YM,raw_data!$G:$G,$A285)))</f>
        <v>244463663</v>
      </c>
      <c r="F285" s="31" t="n">
        <f aca="false">IF(N(D285)=0,"",E285/D285)</f>
        <v>0.506943775216062</v>
      </c>
      <c r="G285" s="30" t="n">
        <f aca="false">IF($A285="","",SUMIFS(raw_data!$H:$H,raw_data!$A:$A,"&gt;="&amp;UY_START_PY,raw_data!$A:$A,"&lt;="&amp;BASE_YM_PY,raw_data!$B:$B,"&lt;="&amp;BASE_YM_PY,raw_data!$G:$G,$A285))</f>
        <v>440107452</v>
      </c>
      <c r="H285" s="30" t="n">
        <f aca="false">IF($A285="","",(SUMIFS(raw_data!$I:$I,raw_data!$A:$A,"&gt;="&amp;UY_START_PY,raw_data!$A:$A,"&lt;="&amp;BASE_YM_PY,raw_data!$B:$B,"&lt;="&amp;BASE_YM_PY,raw_data!$G:$G,$A285)+SUMIFS(raw_data!$J:$J,raw_data!$A:$A,"&gt;="&amp;UY_START_PY,raw_data!$A:$A,"&lt;="&amp;BASE_YM_PY,raw_data!$B:$B,"&lt;="&amp;BASE_YM_PY,raw_data!$G:$G,$A285)))</f>
        <v>223858854</v>
      </c>
      <c r="I285" s="31" t="n">
        <f aca="false">IF(N(G285)=0,"",H285/G285)</f>
        <v>0.508645906772785</v>
      </c>
      <c r="J285" s="32" t="n">
        <f aca="false">IF(N(G285)=0,"",D285/G285-1)</f>
        <v>0.0957104357324083</v>
      </c>
      <c r="K285" s="33" t="n">
        <f aca="false">IF(OR(F285="",I285=""),"",F285-I285)</f>
        <v>-0.00170213155672283</v>
      </c>
      <c r="L285" s="30" t="n">
        <f aca="false">IF($A285="","",SUMIFS(raw_data!$H:$H,raw_data!$B:$B,BASE_YM,raw_data!$G:$G,$A285))</f>
        <v>191592971</v>
      </c>
      <c r="M285" s="30" t="n">
        <f aca="false">IF($A285="","",(SUMIFS(raw_data!$I:$I,raw_data!$B:$B,BASE_YM,raw_data!$G:$G,$A285)+SUMIFS(raw_data!$J:$J,raw_data!$B:$B,BASE_YM,raw_data!$G:$G,$A285)))</f>
        <v>98894843</v>
      </c>
      <c r="N285" s="31" t="n">
        <f aca="false">IF(N(L285)=0,"",M285/L285)</f>
        <v>0.516171561429568</v>
      </c>
      <c r="O285" s="30" t="n">
        <f aca="false">IF($A285="","",SUMIFS(raw_data!$H:$H,raw_data!$B:$B,BASE_YM_PY,raw_data!$G:$G,$A285))</f>
        <v>165225146</v>
      </c>
      <c r="P285" s="30" t="n">
        <f aca="false">IF($A285="","",(SUMIFS(raw_data!$I:$I,raw_data!$B:$B,BASE_YM_PY,raw_data!$G:$G,$A285)+SUMIFS(raw_data!$J:$J,raw_data!$B:$B,BASE_YM_PY,raw_data!$G:$G,$A285)))</f>
        <v>114922693</v>
      </c>
      <c r="Q285" s="31" t="n">
        <f aca="false">IF(N(O285)=0,"",P285/O285)</f>
        <v>0.695552074137674</v>
      </c>
      <c r="R285" s="32" t="n">
        <f aca="false">IF(N(O285)=0,"",L285/O285-1)</f>
        <v>0.159587239826073</v>
      </c>
      <c r="S285" s="33" t="n">
        <f aca="false">IF(OR(N285="",Q285=""),"",N285-Q285)</f>
        <v>-0.179380512708106</v>
      </c>
      <c r="T285" s="38" t="n">
        <f aca="false">IF(N(D285)&gt;0,RANK(D285,D$2:D$1001)+COUNTIF(D$2:D285,D285)-1,"")</f>
        <v>1</v>
      </c>
      <c r="U285" s="40" t="n">
        <f aca="false">IF(N(D285)&gt;0,IF(D285&gt;=LR_MIN_SHARE*SUM(D$2:D$1001),F285,-1),-1)</f>
        <v>0.506943775216062</v>
      </c>
      <c r="V285" s="38" t="n">
        <f aca="false">IF(U285&lt;0,"",RANK(U285,U$2:U$1001)+COUNTIF(U$2:U285,U285)-1)</f>
        <v>223</v>
      </c>
      <c r="W285" s="38" t="n">
        <f aca="false">IF(N(L285)&gt;0,RANK(L285,L$2:L$1001)+COUNTIF(L$2:L285,L285)-1,"")</f>
        <v>1</v>
      </c>
      <c r="X285" s="40" t="n">
        <f aca="false">IF(N(L285)&gt;0,IF(L285&gt;=LR_MIN_SHARE*SUM(L$2:L$1001),N285,-1),-1)</f>
        <v>0.516171561429568</v>
      </c>
      <c r="Y285" s="38" t="n">
        <f aca="false">IF(X285&lt;0,"",RANK(X285,X$2:X$1001)+COUNTIF(X$2:X285,X285)-1)</f>
        <v>270</v>
      </c>
      <c r="AA285" s="0" t="str">
        <f aca="false">IF($A285="","",IF(COUNTIF($B$2:$B285,$B285)=1,1,""))</f>
        <v/>
      </c>
      <c r="AB285" s="0" t="str">
        <f aca="false">IF(AA285=1,SUMIF($B$2:$B$1001,$B285,$D$2:$D$1001),"")</f>
        <v/>
      </c>
      <c r="AC285" s="0" t="str">
        <f aca="false">IF(AA285=1,RANK(AB285,$AB$2:$AB$1001)+COUNTIF($AB$2:$AB285,AB285)-1,"")</f>
        <v/>
      </c>
      <c r="AD285" s="38" t="n">
        <f aca="false">IF($A285="","",COUNTIF(raw_data!$G:$G,$A285))</f>
        <v>40</v>
      </c>
      <c r="AE285" s="38" t="n">
        <f aca="false">IF($A285="","",IF(COUNTIF($A$2:$A$1001,$A285)&gt;1,1,0))</f>
        <v>0</v>
      </c>
    </row>
    <row r="286" customFormat="false" ht="15" hidden="false" customHeight="false" outlineLevel="0" collapsed="false">
      <c r="A286" s="0" t="str">
        <f aca="false">IF(code_master!$A286="","",code_master!$A286)</f>
        <v>CV0285</v>
      </c>
      <c r="B286" s="0" t="str">
        <f aca="false">IF($A286="","",code_master!$C286&amp;"")</f>
        <v>심장</v>
      </c>
      <c r="C286" s="0" t="str">
        <f aca="false">IF($A286="","",code_master!$B286&amp;"")</f>
        <v>심혈관질환진단비(갱신형)</v>
      </c>
      <c r="D286" s="30" t="n">
        <f aca="false">IF($A286="","",SUMIFS(raw_data!$H:$H,raw_data!$A:$A,"&gt;="&amp;UY_START,raw_data!$A:$A,"&lt;="&amp;BASE_YM,raw_data!$B:$B,"&lt;="&amp;BASE_YM,raw_data!$G:$G,$A286))</f>
        <v>18349768</v>
      </c>
      <c r="E286" s="30" t="n">
        <f aca="false">IF($A286="","",(SUMIFS(raw_data!$I:$I,raw_data!$A:$A,"&gt;="&amp;UY_START,raw_data!$A:$A,"&lt;="&amp;BASE_YM,raw_data!$B:$B,"&lt;="&amp;BASE_YM,raw_data!$G:$G,$A286)+SUMIFS(raw_data!$J:$J,raw_data!$A:$A,"&gt;="&amp;UY_START,raw_data!$A:$A,"&lt;="&amp;BASE_YM,raw_data!$B:$B,"&lt;="&amp;BASE_YM,raw_data!$G:$G,$A286)))</f>
        <v>4671592</v>
      </c>
      <c r="F286" s="31" t="n">
        <f aca="false">IF(N(D286)=0,"",E286/D286)</f>
        <v>0.254585889042303</v>
      </c>
      <c r="G286" s="30" t="n">
        <f aca="false">IF($A286="","",SUMIFS(raw_data!$H:$H,raw_data!$A:$A,"&gt;="&amp;UY_START_PY,raw_data!$A:$A,"&lt;="&amp;BASE_YM_PY,raw_data!$B:$B,"&lt;="&amp;BASE_YM_PY,raw_data!$G:$G,$A286))</f>
        <v>13327192</v>
      </c>
      <c r="H286" s="30" t="n">
        <f aca="false">IF($A286="","",(SUMIFS(raw_data!$I:$I,raw_data!$A:$A,"&gt;="&amp;UY_START_PY,raw_data!$A:$A,"&lt;="&amp;BASE_YM_PY,raw_data!$B:$B,"&lt;="&amp;BASE_YM_PY,raw_data!$G:$G,$A286)+SUMIFS(raw_data!$J:$J,raw_data!$A:$A,"&gt;="&amp;UY_START_PY,raw_data!$A:$A,"&lt;="&amp;BASE_YM_PY,raw_data!$B:$B,"&lt;="&amp;BASE_YM_PY,raw_data!$G:$G,$A286)))</f>
        <v>4258009</v>
      </c>
      <c r="I286" s="31" t="n">
        <f aca="false">IF(N(G286)=0,"",H286/G286)</f>
        <v>0.319497835703125</v>
      </c>
      <c r="J286" s="32" t="n">
        <f aca="false">IF(N(G286)=0,"",D286/G286-1)</f>
        <v>0.376866784841098</v>
      </c>
      <c r="K286" s="33" t="n">
        <f aca="false">IF(OR(F286="",I286=""),"",F286-I286)</f>
        <v>-0.064911946660822</v>
      </c>
      <c r="L286" s="30" t="n">
        <f aca="false">IF($A286="","",SUMIFS(raw_data!$H:$H,raw_data!$B:$B,BASE_YM,raw_data!$G:$G,$A286))</f>
        <v>7269283</v>
      </c>
      <c r="M286" s="30" t="n">
        <f aca="false">IF($A286="","",(SUMIFS(raw_data!$I:$I,raw_data!$B:$B,BASE_YM,raw_data!$G:$G,$A286)+SUMIFS(raw_data!$J:$J,raw_data!$B:$B,BASE_YM,raw_data!$G:$G,$A286)))</f>
        <v>1639055</v>
      </c>
      <c r="N286" s="31" t="n">
        <f aca="false">IF(N(L286)=0,"",M286/L286)</f>
        <v>0.225476845515576</v>
      </c>
      <c r="O286" s="30" t="n">
        <f aca="false">IF($A286="","",SUMIFS(raw_data!$H:$H,raw_data!$B:$B,BASE_YM_PY,raw_data!$G:$G,$A286))</f>
        <v>5553773</v>
      </c>
      <c r="P286" s="30" t="n">
        <f aca="false">IF($A286="","",(SUMIFS(raw_data!$I:$I,raw_data!$B:$B,BASE_YM_PY,raw_data!$G:$G,$A286)+SUMIFS(raw_data!$J:$J,raw_data!$B:$B,BASE_YM_PY,raw_data!$G:$G,$A286)))</f>
        <v>2076692</v>
      </c>
      <c r="Q286" s="31" t="n">
        <f aca="false">IF(N(O286)=0,"",P286/O286)</f>
        <v>0.373924537427079</v>
      </c>
      <c r="R286" s="32" t="n">
        <f aca="false">IF(N(O286)=0,"",L286/O286-1)</f>
        <v>0.308890910737619</v>
      </c>
      <c r="S286" s="33" t="n">
        <f aca="false">IF(OR(N286="",Q286=""),"",N286-Q286)</f>
        <v>-0.148447691911503</v>
      </c>
      <c r="T286" s="38" t="n">
        <f aca="false">IF(N(D286)&gt;0,RANK(D286,D$2:D$1001)+COUNTIF(D$2:D286,D286)-1,"")</f>
        <v>269</v>
      </c>
      <c r="U286" s="40" t="n">
        <f aca="false">IF(N(D286)&gt;0,IF(D286&gt;=LR_MIN_SHARE*SUM(D$2:D$1001),F286,-1),-1)</f>
        <v>0.254585889042303</v>
      </c>
      <c r="V286" s="38" t="n">
        <f aca="false">IF(U286&lt;0,"",RANK(U286,U$2:U$1001)+COUNTIF(U$2:U286,U286)-1)</f>
        <v>374</v>
      </c>
      <c r="W286" s="38" t="n">
        <f aca="false">IF(N(L286)&gt;0,RANK(L286,L$2:L$1001)+COUNTIF(L$2:L286,L286)-1,"")</f>
        <v>269</v>
      </c>
      <c r="X286" s="40" t="n">
        <f aca="false">IF(N(L286)&gt;0,IF(L286&gt;=LR_MIN_SHARE*SUM(L$2:L$1001),N286,-1),-1)</f>
        <v>0.225476845515576</v>
      </c>
      <c r="Y286" s="38" t="n">
        <f aca="false">IF(X286&lt;0,"",RANK(X286,X$2:X$1001)+COUNTIF(X$2:X286,X286)-1)</f>
        <v>377</v>
      </c>
      <c r="AA286" s="0" t="str">
        <f aca="false">IF($A286="","",IF(COUNTIF($B$2:$B286,$B286)=1,1,""))</f>
        <v/>
      </c>
      <c r="AB286" s="0" t="str">
        <f aca="false">IF(AA286=1,SUMIF($B$2:$B$1001,$B286,$D$2:$D$1001),"")</f>
        <v/>
      </c>
      <c r="AC286" s="0" t="str">
        <f aca="false">IF(AA286=1,RANK(AB286,$AB$2:$AB$1001)+COUNTIF($AB$2:$AB286,AB286)-1,"")</f>
        <v/>
      </c>
      <c r="AD286" s="38" t="n">
        <f aca="false">IF($A286="","",COUNTIF(raw_data!$G:$G,$A286))</f>
        <v>40</v>
      </c>
      <c r="AE286" s="38" t="n">
        <f aca="false">IF($A286="","",IF(COUNTIF($A$2:$A$1001,$A286)&gt;1,1,0))</f>
        <v>0</v>
      </c>
    </row>
    <row r="287" customFormat="false" ht="15" hidden="false" customHeight="false" outlineLevel="0" collapsed="false">
      <c r="A287" s="0" t="str">
        <f aca="false">IF(code_master!$A287="","",code_master!$A287)</f>
        <v>CV0286</v>
      </c>
      <c r="B287" s="0" t="str">
        <f aca="false">IF($A287="","",code_master!$C287&amp;"")</f>
        <v>뇌혈관</v>
      </c>
      <c r="C287" s="0" t="str">
        <f aca="false">IF($A287="","",code_master!$B287&amp;"")</f>
        <v>뇌출혈진단비(간편)</v>
      </c>
      <c r="D287" s="30" t="n">
        <f aca="false">IF($A287="","",SUMIFS(raw_data!$H:$H,raw_data!$A:$A,"&gt;="&amp;UY_START,raw_data!$A:$A,"&lt;="&amp;BASE_YM,raw_data!$B:$B,"&lt;="&amp;BASE_YM,raw_data!$G:$G,$A287))</f>
        <v>6025467</v>
      </c>
      <c r="E287" s="30" t="n">
        <f aca="false">IF($A287="","",(SUMIFS(raw_data!$I:$I,raw_data!$A:$A,"&gt;="&amp;UY_START,raw_data!$A:$A,"&lt;="&amp;BASE_YM,raw_data!$B:$B,"&lt;="&amp;BASE_YM,raw_data!$G:$G,$A287)+SUMIFS(raw_data!$J:$J,raw_data!$A:$A,"&gt;="&amp;UY_START,raw_data!$A:$A,"&lt;="&amp;BASE_YM,raw_data!$B:$B,"&lt;="&amp;BASE_YM,raw_data!$G:$G,$A287)))</f>
        <v>3054470</v>
      </c>
      <c r="F287" s="31" t="n">
        <f aca="false">IF(N(D287)=0,"",E287/D287)</f>
        <v>0.506926683027224</v>
      </c>
      <c r="G287" s="30" t="n">
        <f aca="false">IF($A287="","",SUMIFS(raw_data!$H:$H,raw_data!$A:$A,"&gt;="&amp;UY_START_PY,raw_data!$A:$A,"&lt;="&amp;BASE_YM_PY,raw_data!$B:$B,"&lt;="&amp;BASE_YM_PY,raw_data!$G:$G,$A287))</f>
        <v>6513551</v>
      </c>
      <c r="H287" s="30" t="n">
        <f aca="false">IF($A287="","",(SUMIFS(raw_data!$I:$I,raw_data!$A:$A,"&gt;="&amp;UY_START_PY,raw_data!$A:$A,"&lt;="&amp;BASE_YM_PY,raw_data!$B:$B,"&lt;="&amp;BASE_YM_PY,raw_data!$G:$G,$A287)+SUMIFS(raw_data!$J:$J,raw_data!$A:$A,"&gt;="&amp;UY_START_PY,raw_data!$A:$A,"&lt;="&amp;BASE_YM_PY,raw_data!$B:$B,"&lt;="&amp;BASE_YM_PY,raw_data!$G:$G,$A287)))</f>
        <v>3685342</v>
      </c>
      <c r="I287" s="31" t="n">
        <f aca="false">IF(N(G287)=0,"",H287/G287)</f>
        <v>0.565796137928451</v>
      </c>
      <c r="J287" s="32" t="n">
        <f aca="false">IF(N(G287)=0,"",D287/G287-1)</f>
        <v>-0.0749336268342721</v>
      </c>
      <c r="K287" s="33" t="n">
        <f aca="false">IF(OR(F287="",I287=""),"",F287-I287)</f>
        <v>-0.0588694549012266</v>
      </c>
      <c r="L287" s="30" t="n">
        <f aca="false">IF($A287="","",SUMIFS(raw_data!$H:$H,raw_data!$B:$B,BASE_YM,raw_data!$G:$G,$A287))</f>
        <v>2382826</v>
      </c>
      <c r="M287" s="30" t="n">
        <f aca="false">IF($A287="","",(SUMIFS(raw_data!$I:$I,raw_data!$B:$B,BASE_YM,raw_data!$G:$G,$A287)+SUMIFS(raw_data!$J:$J,raw_data!$B:$B,BASE_YM,raw_data!$G:$G,$A287)))</f>
        <v>1228815</v>
      </c>
      <c r="N287" s="31" t="n">
        <f aca="false">IF(N(L287)=0,"",M287/L287)</f>
        <v>0.515696488119569</v>
      </c>
      <c r="O287" s="30" t="n">
        <f aca="false">IF($A287="","",SUMIFS(raw_data!$H:$H,raw_data!$B:$B,BASE_YM_PY,raw_data!$G:$G,$A287))</f>
        <v>2573259</v>
      </c>
      <c r="P287" s="30" t="n">
        <f aca="false">IF($A287="","",(SUMIFS(raw_data!$I:$I,raw_data!$B:$B,BASE_YM_PY,raw_data!$G:$G,$A287)+SUMIFS(raw_data!$J:$J,raw_data!$B:$B,BASE_YM_PY,raw_data!$G:$G,$A287)))</f>
        <v>1612369</v>
      </c>
      <c r="Q287" s="31" t="n">
        <f aca="false">IF(N(O287)=0,"",P287/O287)</f>
        <v>0.626586363828903</v>
      </c>
      <c r="R287" s="32" t="n">
        <f aca="false">IF(N(O287)=0,"",L287/O287-1)</f>
        <v>-0.0740045988375053</v>
      </c>
      <c r="S287" s="33" t="n">
        <f aca="false">IF(OR(N287="",Q287=""),"",N287-Q287)</f>
        <v>-0.110889875709334</v>
      </c>
      <c r="T287" s="38" t="n">
        <f aca="false">IF(N(D287)&gt;0,RANK(D287,D$2:D$1001)+COUNTIF(D$2:D287,D287)-1,"")</f>
        <v>436</v>
      </c>
      <c r="U287" s="38" t="n">
        <f aca="false">IF(N(D287)&gt;0,IF(D287&gt;=LR_MIN_SHARE*SUM(D$2:D$1001),F287,-1),-1)</f>
        <v>-1</v>
      </c>
      <c r="V287" s="0" t="str">
        <f aca="false">IF(U287&lt;0,"",RANK(U287,U$2:U$1001)+COUNTIF(U$2:U287,U287)-1)</f>
        <v/>
      </c>
      <c r="W287" s="38" t="n">
        <f aca="false">IF(N(L287)&gt;0,RANK(L287,L$2:L$1001)+COUNTIF(L$2:L287,L287)-1,"")</f>
        <v>438</v>
      </c>
      <c r="X287" s="38" t="n">
        <f aca="false">IF(N(L287)&gt;0,IF(L287&gt;=LR_MIN_SHARE*SUM(L$2:L$1001),N287,-1),-1)</f>
        <v>-1</v>
      </c>
      <c r="Y287" s="0" t="str">
        <f aca="false">IF(X287&lt;0,"",RANK(X287,X$2:X$1001)+COUNTIF(X$2:X287,X287)-1)</f>
        <v/>
      </c>
      <c r="AA287" s="0" t="str">
        <f aca="false">IF($A287="","",IF(COUNTIF($B$2:$B287,$B287)=1,1,""))</f>
        <v/>
      </c>
      <c r="AB287" s="0" t="str">
        <f aca="false">IF(AA287=1,SUMIF($B$2:$B$1001,$B287,$D$2:$D$1001),"")</f>
        <v/>
      </c>
      <c r="AC287" s="0" t="str">
        <f aca="false">IF(AA287=1,RANK(AB287,$AB$2:$AB$1001)+COUNTIF($AB$2:$AB287,AB287)-1,"")</f>
        <v/>
      </c>
      <c r="AD287" s="38" t="n">
        <f aca="false">IF($A287="","",COUNTIF(raw_data!$G:$G,$A287))</f>
        <v>40</v>
      </c>
      <c r="AE287" s="38" t="n">
        <f aca="false">IF($A287="","",IF(COUNTIF($A$2:$A$1001,$A287)&gt;1,1,0))</f>
        <v>0</v>
      </c>
    </row>
    <row r="288" customFormat="false" ht="15" hidden="false" customHeight="false" outlineLevel="0" collapsed="false">
      <c r="A288" s="0" t="str">
        <f aca="false">IF(code_master!$A288="","",code_master!$A288)</f>
        <v>CV0287</v>
      </c>
      <c r="B288" s="0" t="str">
        <f aca="false">IF($A288="","",code_master!$C288&amp;"")</f>
        <v>사망</v>
      </c>
      <c r="C288" s="0" t="str">
        <f aca="false">IF($A288="","",code_master!$B288&amp;"")</f>
        <v>일반사망(간편)</v>
      </c>
      <c r="D288" s="30" t="n">
        <f aca="false">IF($A288="","",SUMIFS(raw_data!$H:$H,raw_data!$A:$A,"&gt;="&amp;UY_START,raw_data!$A:$A,"&lt;="&amp;BASE_YM,raw_data!$B:$B,"&lt;="&amp;BASE_YM,raw_data!$G:$G,$A288))</f>
        <v>35221127</v>
      </c>
      <c r="E288" s="30" t="n">
        <f aca="false">IF($A288="","",(SUMIFS(raw_data!$I:$I,raw_data!$A:$A,"&gt;="&amp;UY_START,raw_data!$A:$A,"&lt;="&amp;BASE_YM,raw_data!$B:$B,"&lt;="&amp;BASE_YM,raw_data!$G:$G,$A288)+SUMIFS(raw_data!$J:$J,raw_data!$A:$A,"&gt;="&amp;UY_START,raw_data!$A:$A,"&lt;="&amp;BASE_YM,raw_data!$B:$B,"&lt;="&amp;BASE_YM,raw_data!$G:$G,$A288)))</f>
        <v>9852484</v>
      </c>
      <c r="F288" s="31" t="n">
        <f aca="false">IF(N(D288)=0,"",E288/D288)</f>
        <v>0.279732218676592</v>
      </c>
      <c r="G288" s="30" t="n">
        <f aca="false">IF($A288="","",SUMIFS(raw_data!$H:$H,raw_data!$A:$A,"&gt;="&amp;UY_START_PY,raw_data!$A:$A,"&lt;="&amp;BASE_YM_PY,raw_data!$B:$B,"&lt;="&amp;BASE_YM_PY,raw_data!$G:$G,$A288))</f>
        <v>28839467</v>
      </c>
      <c r="H288" s="30" t="n">
        <f aca="false">IF($A288="","",(SUMIFS(raw_data!$I:$I,raw_data!$A:$A,"&gt;="&amp;UY_START_PY,raw_data!$A:$A,"&lt;="&amp;BASE_YM_PY,raw_data!$B:$B,"&lt;="&amp;BASE_YM_PY,raw_data!$G:$G,$A288)+SUMIFS(raw_data!$J:$J,raw_data!$A:$A,"&gt;="&amp;UY_START_PY,raw_data!$A:$A,"&lt;="&amp;BASE_YM_PY,raw_data!$B:$B,"&lt;="&amp;BASE_YM_PY,raw_data!$G:$G,$A288)))</f>
        <v>8905893</v>
      </c>
      <c r="I288" s="31" t="n">
        <f aca="false">IF(N(G288)=0,"",H288/G288)</f>
        <v>0.308809209268673</v>
      </c>
      <c r="J288" s="32" t="n">
        <f aca="false">IF(N(G288)=0,"",D288/G288-1)</f>
        <v>0.22128217556864</v>
      </c>
      <c r="K288" s="33" t="n">
        <f aca="false">IF(OR(F288="",I288=""),"",F288-I288)</f>
        <v>-0.0290769905920819</v>
      </c>
      <c r="L288" s="30" t="n">
        <f aca="false">IF($A288="","",SUMIFS(raw_data!$H:$H,raw_data!$B:$B,BASE_YM,raw_data!$G:$G,$A288))</f>
        <v>14414564</v>
      </c>
      <c r="M288" s="30" t="n">
        <f aca="false">IF($A288="","",(SUMIFS(raw_data!$I:$I,raw_data!$B:$B,BASE_YM,raw_data!$G:$G,$A288)+SUMIFS(raw_data!$J:$J,raw_data!$B:$B,BASE_YM,raw_data!$G:$G,$A288)))</f>
        <v>4775466</v>
      </c>
      <c r="N288" s="31" t="n">
        <f aca="false">IF(N(L288)=0,"",M288/L288)</f>
        <v>0.331294515741163</v>
      </c>
      <c r="O288" s="30" t="n">
        <f aca="false">IF($A288="","",SUMIFS(raw_data!$H:$H,raw_data!$B:$B,BASE_YM_PY,raw_data!$G:$G,$A288))</f>
        <v>11225459</v>
      </c>
      <c r="P288" s="30" t="n">
        <f aca="false">IF($A288="","",(SUMIFS(raw_data!$I:$I,raw_data!$B:$B,BASE_YM_PY,raw_data!$G:$G,$A288)+SUMIFS(raw_data!$J:$J,raw_data!$B:$B,BASE_YM_PY,raw_data!$G:$G,$A288)))</f>
        <v>3621165</v>
      </c>
      <c r="Q288" s="31" t="n">
        <f aca="false">IF(N(O288)=0,"",P288/O288)</f>
        <v>0.322585027480836</v>
      </c>
      <c r="R288" s="32" t="n">
        <f aca="false">IF(N(O288)=0,"",L288/O288-1)</f>
        <v>0.284095732744648</v>
      </c>
      <c r="S288" s="33" t="n">
        <f aca="false">IF(OR(N288="",Q288=""),"",N288-Q288)</f>
        <v>0.00870948826032675</v>
      </c>
      <c r="T288" s="38" t="n">
        <f aca="false">IF(N(D288)&gt;0,RANK(D288,D$2:D$1001)+COUNTIF(D$2:D288,D288)-1,"")</f>
        <v>161</v>
      </c>
      <c r="U288" s="40" t="n">
        <f aca="false">IF(N(D288)&gt;0,IF(D288&gt;=LR_MIN_SHARE*SUM(D$2:D$1001),F288,-1),-1)</f>
        <v>0.279732218676592</v>
      </c>
      <c r="V288" s="38" t="n">
        <f aca="false">IF(U288&lt;0,"",RANK(U288,U$2:U$1001)+COUNTIF(U$2:U288,U288)-1)</f>
        <v>363</v>
      </c>
      <c r="W288" s="38" t="n">
        <f aca="false">IF(N(L288)&gt;0,RANK(L288,L$2:L$1001)+COUNTIF(L$2:L288,L288)-1,"")</f>
        <v>157</v>
      </c>
      <c r="X288" s="40" t="n">
        <f aca="false">IF(N(L288)&gt;0,IF(L288&gt;=LR_MIN_SHARE*SUM(L$2:L$1001),N288,-1),-1)</f>
        <v>0.331294515741163</v>
      </c>
      <c r="Y288" s="38" t="n">
        <f aca="false">IF(X288&lt;0,"",RANK(X288,X$2:X$1001)+COUNTIF(X$2:X288,X288)-1)</f>
        <v>368</v>
      </c>
      <c r="AA288" s="0" t="str">
        <f aca="false">IF($A288="","",IF(COUNTIF($B$2:$B288,$B288)=1,1,""))</f>
        <v/>
      </c>
      <c r="AB288" s="0" t="str">
        <f aca="false">IF(AA288=1,SUMIF($B$2:$B$1001,$B288,$D$2:$D$1001),"")</f>
        <v/>
      </c>
      <c r="AC288" s="0" t="str">
        <f aca="false">IF(AA288=1,RANK(AB288,$AB$2:$AB$1001)+COUNTIF($AB$2:$AB288,AB288)-1,"")</f>
        <v/>
      </c>
      <c r="AD288" s="38" t="n">
        <f aca="false">IF($A288="","",COUNTIF(raw_data!$G:$G,$A288))</f>
        <v>40</v>
      </c>
      <c r="AE288" s="38" t="n">
        <f aca="false">IF($A288="","",IF(COUNTIF($A$2:$A$1001,$A288)&gt;1,1,0))</f>
        <v>0</v>
      </c>
    </row>
    <row r="289" customFormat="false" ht="15" hidden="false" customHeight="false" outlineLevel="0" collapsed="false">
      <c r="A289" s="0" t="str">
        <f aca="false">IF(code_master!$A289="","",code_master!$A289)</f>
        <v>CV0288</v>
      </c>
      <c r="B289" s="0" t="str">
        <f aca="false">IF($A289="","",code_master!$C289&amp;"")</f>
        <v>암</v>
      </c>
      <c r="C289" s="0" t="str">
        <f aca="false">IF($A289="","",code_master!$B289&amp;"")</f>
        <v>고액암진단비(비갱신형)</v>
      </c>
      <c r="D289" s="30" t="n">
        <f aca="false">IF($A289="","",SUMIFS(raw_data!$H:$H,raw_data!$A:$A,"&gt;="&amp;UY_START,raw_data!$A:$A,"&lt;="&amp;BASE_YM,raw_data!$B:$B,"&lt;="&amp;BASE_YM,raw_data!$G:$G,$A289))</f>
        <v>26794296</v>
      </c>
      <c r="E289" s="30" t="n">
        <f aca="false">IF($A289="","",(SUMIFS(raw_data!$I:$I,raw_data!$A:$A,"&gt;="&amp;UY_START,raw_data!$A:$A,"&lt;="&amp;BASE_YM,raw_data!$B:$B,"&lt;="&amp;BASE_YM,raw_data!$G:$G,$A289)+SUMIFS(raw_data!$J:$J,raw_data!$A:$A,"&gt;="&amp;UY_START,raw_data!$A:$A,"&lt;="&amp;BASE_YM,raw_data!$B:$B,"&lt;="&amp;BASE_YM,raw_data!$G:$G,$A289)))</f>
        <v>23987588</v>
      </c>
      <c r="F289" s="31" t="n">
        <f aca="false">IF(N(D289)=0,"",E289/D289)</f>
        <v>0.895249794956359</v>
      </c>
      <c r="G289" s="30" t="n">
        <f aca="false">IF($A289="","",SUMIFS(raw_data!$H:$H,raw_data!$A:$A,"&gt;="&amp;UY_START_PY,raw_data!$A:$A,"&lt;="&amp;BASE_YM_PY,raw_data!$B:$B,"&lt;="&amp;BASE_YM_PY,raw_data!$G:$G,$A289))</f>
        <v>29124933</v>
      </c>
      <c r="H289" s="30" t="n">
        <f aca="false">IF($A289="","",(SUMIFS(raw_data!$I:$I,raw_data!$A:$A,"&gt;="&amp;UY_START_PY,raw_data!$A:$A,"&lt;="&amp;BASE_YM_PY,raw_data!$B:$B,"&lt;="&amp;BASE_YM_PY,raw_data!$G:$G,$A289)+SUMIFS(raw_data!$J:$J,raw_data!$A:$A,"&gt;="&amp;UY_START_PY,raw_data!$A:$A,"&lt;="&amp;BASE_YM_PY,raw_data!$B:$B,"&lt;="&amp;BASE_YM_PY,raw_data!$G:$G,$A289)))</f>
        <v>18584598</v>
      </c>
      <c r="I289" s="31" t="n">
        <f aca="false">IF(N(G289)=0,"",H289/G289)</f>
        <v>0.63809925330987</v>
      </c>
      <c r="J289" s="32" t="n">
        <f aca="false">IF(N(G289)=0,"",D289/G289-1)</f>
        <v>-0.0800220553297066</v>
      </c>
      <c r="K289" s="33" t="n">
        <f aca="false">IF(OR(F289="",I289=""),"",F289-I289)</f>
        <v>0.257150541646489</v>
      </c>
      <c r="L289" s="30" t="n">
        <f aca="false">IF($A289="","",SUMIFS(raw_data!$H:$H,raw_data!$B:$B,BASE_YM,raw_data!$G:$G,$A289))</f>
        <v>11325208</v>
      </c>
      <c r="M289" s="30" t="n">
        <f aca="false">IF($A289="","",(SUMIFS(raw_data!$I:$I,raw_data!$B:$B,BASE_YM,raw_data!$G:$G,$A289)+SUMIFS(raw_data!$J:$J,raw_data!$B:$B,BASE_YM,raw_data!$G:$G,$A289)))</f>
        <v>12275625</v>
      </c>
      <c r="N289" s="31" t="n">
        <f aca="false">IF(N(L289)=0,"",M289/L289)</f>
        <v>1.08392048958394</v>
      </c>
      <c r="O289" s="30" t="n">
        <f aca="false">IF($A289="","",SUMIFS(raw_data!$H:$H,raw_data!$B:$B,BASE_YM_PY,raw_data!$G:$G,$A289))</f>
        <v>10875637</v>
      </c>
      <c r="P289" s="30" t="n">
        <f aca="false">IF($A289="","",(SUMIFS(raw_data!$I:$I,raw_data!$B:$B,BASE_YM_PY,raw_data!$G:$G,$A289)+SUMIFS(raw_data!$J:$J,raw_data!$B:$B,BASE_YM_PY,raw_data!$G:$G,$A289)))</f>
        <v>8419745</v>
      </c>
      <c r="Q289" s="31" t="n">
        <f aca="false">IF(N(O289)=0,"",P289/O289)</f>
        <v>0.774184077677473</v>
      </c>
      <c r="R289" s="32" t="n">
        <f aca="false">IF(N(O289)=0,"",L289/O289-1)</f>
        <v>0.0413374407402527</v>
      </c>
      <c r="S289" s="33" t="n">
        <f aca="false">IF(OR(N289="",Q289=""),"",N289-Q289)</f>
        <v>0.309736411906471</v>
      </c>
      <c r="T289" s="38" t="n">
        <f aca="false">IF(N(D289)&gt;0,RANK(D289,D$2:D$1001)+COUNTIF(D$2:D289,D289)-1,"")</f>
        <v>207</v>
      </c>
      <c r="U289" s="40" t="n">
        <f aca="false">IF(N(D289)&gt;0,IF(D289&gt;=LR_MIN_SHARE*SUM(D$2:D$1001),F289,-1),-1)</f>
        <v>0.895249794956359</v>
      </c>
      <c r="V289" s="38" t="n">
        <f aca="false">IF(U289&lt;0,"",RANK(U289,U$2:U$1001)+COUNTIF(U$2:U289,U289)-1)</f>
        <v>32</v>
      </c>
      <c r="W289" s="38" t="n">
        <f aca="false">IF(N(L289)&gt;0,RANK(L289,L$2:L$1001)+COUNTIF(L$2:L289,L289)-1,"")</f>
        <v>200</v>
      </c>
      <c r="X289" s="40" t="n">
        <f aca="false">IF(N(L289)&gt;0,IF(L289&gt;=LR_MIN_SHARE*SUM(L$2:L$1001),N289,-1),-1)</f>
        <v>1.08392048958394</v>
      </c>
      <c r="Y289" s="38" t="n">
        <f aca="false">IF(X289&lt;0,"",RANK(X289,X$2:X$1001)+COUNTIF(X$2:X289,X289)-1)</f>
        <v>30</v>
      </c>
      <c r="AA289" s="0" t="str">
        <f aca="false">IF($A289="","",IF(COUNTIF($B$2:$B289,$B289)=1,1,""))</f>
        <v/>
      </c>
      <c r="AB289" s="0" t="str">
        <f aca="false">IF(AA289=1,SUMIF($B$2:$B$1001,$B289,$D$2:$D$1001),"")</f>
        <v/>
      </c>
      <c r="AC289" s="0" t="str">
        <f aca="false">IF(AA289=1,RANK(AB289,$AB$2:$AB$1001)+COUNTIF($AB$2:$AB289,AB289)-1,"")</f>
        <v/>
      </c>
      <c r="AD289" s="38" t="n">
        <f aca="false">IF($A289="","",COUNTIF(raw_data!$G:$G,$A289))</f>
        <v>40</v>
      </c>
      <c r="AE289" s="38" t="n">
        <f aca="false">IF($A289="","",IF(COUNTIF($A$2:$A$1001,$A289)&gt;1,1,0))</f>
        <v>0</v>
      </c>
    </row>
    <row r="290" customFormat="false" ht="15" hidden="false" customHeight="false" outlineLevel="0" collapsed="false">
      <c r="A290" s="0" t="str">
        <f aca="false">IF(code_master!$A290="","",code_master!$A290)</f>
        <v>CV0289</v>
      </c>
      <c r="B290" s="0" t="str">
        <f aca="false">IF($A290="","",code_master!$C290&amp;"")</f>
        <v>심장</v>
      </c>
      <c r="C290" s="0" t="str">
        <f aca="false">IF($A290="","",code_master!$B290&amp;"")</f>
        <v>심혈관질환진단비Ⅱ</v>
      </c>
      <c r="D290" s="30" t="n">
        <f aca="false">IF($A290="","",SUMIFS(raw_data!$H:$H,raw_data!$A:$A,"&gt;="&amp;UY_START,raw_data!$A:$A,"&lt;="&amp;BASE_YM,raw_data!$B:$B,"&lt;="&amp;BASE_YM,raw_data!$G:$G,$A290))</f>
        <v>10473241</v>
      </c>
      <c r="E290" s="30" t="n">
        <f aca="false">IF($A290="","",(SUMIFS(raw_data!$I:$I,raw_data!$A:$A,"&gt;="&amp;UY_START,raw_data!$A:$A,"&lt;="&amp;BASE_YM,raw_data!$B:$B,"&lt;="&amp;BASE_YM,raw_data!$G:$G,$A290)+SUMIFS(raw_data!$J:$J,raw_data!$A:$A,"&gt;="&amp;UY_START,raw_data!$A:$A,"&lt;="&amp;BASE_YM,raw_data!$B:$B,"&lt;="&amp;BASE_YM,raw_data!$G:$G,$A290)))</f>
        <v>3138788</v>
      </c>
      <c r="F290" s="31" t="n">
        <f aca="false">IF(N(D290)=0,"",E290/D290)</f>
        <v>0.299695958490786</v>
      </c>
      <c r="G290" s="30" t="n">
        <f aca="false">IF($A290="","",SUMIFS(raw_data!$H:$H,raw_data!$A:$A,"&gt;="&amp;UY_START_PY,raw_data!$A:$A,"&lt;="&amp;BASE_YM_PY,raw_data!$B:$B,"&lt;="&amp;BASE_YM_PY,raw_data!$G:$G,$A290))</f>
        <v>9374425</v>
      </c>
      <c r="H290" s="30" t="n">
        <f aca="false">IF($A290="","",(SUMIFS(raw_data!$I:$I,raw_data!$A:$A,"&gt;="&amp;UY_START_PY,raw_data!$A:$A,"&lt;="&amp;BASE_YM_PY,raw_data!$B:$B,"&lt;="&amp;BASE_YM_PY,raw_data!$G:$G,$A290)+SUMIFS(raw_data!$J:$J,raw_data!$A:$A,"&gt;="&amp;UY_START_PY,raw_data!$A:$A,"&lt;="&amp;BASE_YM_PY,raw_data!$B:$B,"&lt;="&amp;BASE_YM_PY,raw_data!$G:$G,$A290)))</f>
        <v>3204052</v>
      </c>
      <c r="I290" s="31" t="n">
        <f aca="false">IF(N(G290)=0,"",H290/G290)</f>
        <v>0.341786509572587</v>
      </c>
      <c r="J290" s="32" t="n">
        <f aca="false">IF(N(G290)=0,"",D290/G290-1)</f>
        <v>0.117214229139387</v>
      </c>
      <c r="K290" s="33" t="n">
        <f aca="false">IF(OR(F290="",I290=""),"",F290-I290)</f>
        <v>-0.0420905510818009</v>
      </c>
      <c r="L290" s="30" t="n">
        <f aca="false">IF($A290="","",SUMIFS(raw_data!$H:$H,raw_data!$B:$B,BASE_YM,raw_data!$G:$G,$A290))</f>
        <v>4161254</v>
      </c>
      <c r="M290" s="30" t="n">
        <f aca="false">IF($A290="","",(SUMIFS(raw_data!$I:$I,raw_data!$B:$B,BASE_YM,raw_data!$G:$G,$A290)+SUMIFS(raw_data!$J:$J,raw_data!$B:$B,BASE_YM,raw_data!$G:$G,$A290)))</f>
        <v>1496104</v>
      </c>
      <c r="N290" s="31" t="n">
        <f aca="false">IF(N(L290)=0,"",M290/L290)</f>
        <v>0.359532006457669</v>
      </c>
      <c r="O290" s="30" t="n">
        <f aca="false">IF($A290="","",SUMIFS(raw_data!$H:$H,raw_data!$B:$B,BASE_YM_PY,raw_data!$G:$G,$A290))</f>
        <v>3664861</v>
      </c>
      <c r="P290" s="30" t="n">
        <f aca="false">IF($A290="","",(SUMIFS(raw_data!$I:$I,raw_data!$B:$B,BASE_YM_PY,raw_data!$G:$G,$A290)+SUMIFS(raw_data!$J:$J,raw_data!$B:$B,BASE_YM_PY,raw_data!$G:$G,$A290)))</f>
        <v>1439281</v>
      </c>
      <c r="Q290" s="31" t="n">
        <f aca="false">IF(N(O290)=0,"",P290/O290)</f>
        <v>0.39272458082312</v>
      </c>
      <c r="R290" s="32" t="n">
        <f aca="false">IF(N(O290)=0,"",L290/O290-1)</f>
        <v>0.135446610389862</v>
      </c>
      <c r="S290" s="33" t="n">
        <f aca="false">IF(OR(N290="",Q290=""),"",N290-Q290)</f>
        <v>-0.0331925743654511</v>
      </c>
      <c r="T290" s="38" t="n">
        <f aca="false">IF(N(D290)&gt;0,RANK(D290,D$2:D$1001)+COUNTIF(D$2:D290,D290)-1,"")</f>
        <v>376</v>
      </c>
      <c r="U290" s="40" t="n">
        <f aca="false">IF(N(D290)&gt;0,IF(D290&gt;=LR_MIN_SHARE*SUM(D$2:D$1001),F290,-1),-1)</f>
        <v>0.299695958490786</v>
      </c>
      <c r="V290" s="38" t="n">
        <f aca="false">IF(U290&lt;0,"",RANK(U290,U$2:U$1001)+COUNTIF(U$2:U290,U290)-1)</f>
        <v>356</v>
      </c>
      <c r="W290" s="38" t="n">
        <f aca="false">IF(N(L290)&gt;0,RANK(L290,L$2:L$1001)+COUNTIF(L$2:L290,L290)-1,"")</f>
        <v>376</v>
      </c>
      <c r="X290" s="40" t="n">
        <f aca="false">IF(N(L290)&gt;0,IF(L290&gt;=LR_MIN_SHARE*SUM(L$2:L$1001),N290,-1),-1)</f>
        <v>0.359532006457669</v>
      </c>
      <c r="Y290" s="38" t="n">
        <f aca="false">IF(X290&lt;0,"",RANK(X290,X$2:X$1001)+COUNTIF(X$2:X290,X290)-1)</f>
        <v>351</v>
      </c>
      <c r="AA290" s="0" t="str">
        <f aca="false">IF($A290="","",IF(COUNTIF($B$2:$B290,$B290)=1,1,""))</f>
        <v/>
      </c>
      <c r="AB290" s="0" t="str">
        <f aca="false">IF(AA290=1,SUMIF($B$2:$B$1001,$B290,$D$2:$D$1001),"")</f>
        <v/>
      </c>
      <c r="AC290" s="0" t="str">
        <f aca="false">IF(AA290=1,RANK(AB290,$AB$2:$AB$1001)+COUNTIF($AB$2:$AB290,AB290)-1,"")</f>
        <v/>
      </c>
      <c r="AD290" s="38" t="n">
        <f aca="false">IF($A290="","",COUNTIF(raw_data!$G:$G,$A290))</f>
        <v>40</v>
      </c>
      <c r="AE290" s="38" t="n">
        <f aca="false">IF($A290="","",IF(COUNTIF($A$2:$A$1001,$A290)&gt;1,1,0))</f>
        <v>0</v>
      </c>
    </row>
    <row r="291" customFormat="false" ht="15" hidden="false" customHeight="false" outlineLevel="0" collapsed="false">
      <c r="A291" s="0" t="str">
        <f aca="false">IF(code_master!$A291="","",code_master!$A291)</f>
        <v>CV0290</v>
      </c>
      <c r="B291" s="0" t="str">
        <f aca="false">IF($A291="","",code_master!$C291&amp;"")</f>
        <v>사망</v>
      </c>
      <c r="C291" s="0" t="str">
        <f aca="false">IF($A291="","",code_master!$B291&amp;"")</f>
        <v>상해사망Ⅱ</v>
      </c>
      <c r="D291" s="30" t="n">
        <f aca="false">IF($A291="","",SUMIFS(raw_data!$H:$H,raw_data!$A:$A,"&gt;="&amp;UY_START,raw_data!$A:$A,"&lt;="&amp;BASE_YM,raw_data!$B:$B,"&lt;="&amp;BASE_YM,raw_data!$G:$G,$A291))</f>
        <v>5730807</v>
      </c>
      <c r="E291" s="30" t="n">
        <f aca="false">IF($A291="","",(SUMIFS(raw_data!$I:$I,raw_data!$A:$A,"&gt;="&amp;UY_START,raw_data!$A:$A,"&lt;="&amp;BASE_YM,raw_data!$B:$B,"&lt;="&amp;BASE_YM,raw_data!$G:$G,$A291)+SUMIFS(raw_data!$J:$J,raw_data!$A:$A,"&gt;="&amp;UY_START,raw_data!$A:$A,"&lt;="&amp;BASE_YM,raw_data!$B:$B,"&lt;="&amp;BASE_YM,raw_data!$G:$G,$A291)))</f>
        <v>3297580</v>
      </c>
      <c r="F291" s="31" t="n">
        <f aca="false">IF(N(D291)=0,"",E291/D291)</f>
        <v>0.575412851977043</v>
      </c>
      <c r="G291" s="30" t="n">
        <f aca="false">IF($A291="","",SUMIFS(raw_data!$H:$H,raw_data!$A:$A,"&gt;="&amp;UY_START_PY,raw_data!$A:$A,"&lt;="&amp;BASE_YM_PY,raw_data!$B:$B,"&lt;="&amp;BASE_YM_PY,raw_data!$G:$G,$A291))</f>
        <v>4949929</v>
      </c>
      <c r="H291" s="30" t="n">
        <f aca="false">IF($A291="","",(SUMIFS(raw_data!$I:$I,raw_data!$A:$A,"&gt;="&amp;UY_START_PY,raw_data!$A:$A,"&lt;="&amp;BASE_YM_PY,raw_data!$B:$B,"&lt;="&amp;BASE_YM_PY,raw_data!$G:$G,$A291)+SUMIFS(raw_data!$J:$J,raw_data!$A:$A,"&gt;="&amp;UY_START_PY,raw_data!$A:$A,"&lt;="&amp;BASE_YM_PY,raw_data!$B:$B,"&lt;="&amp;BASE_YM_PY,raw_data!$G:$G,$A291)))</f>
        <v>2501677</v>
      </c>
      <c r="I291" s="31" t="n">
        <f aca="false">IF(N(G291)=0,"",H291/G291)</f>
        <v>0.505396542051411</v>
      </c>
      <c r="J291" s="32" t="n">
        <f aca="false">IF(N(G291)=0,"",D291/G291-1)</f>
        <v>0.157755394067268</v>
      </c>
      <c r="K291" s="33" t="n">
        <f aca="false">IF(OR(F291="",I291=""),"",F291-I291)</f>
        <v>0.0700163099256315</v>
      </c>
      <c r="L291" s="30" t="n">
        <f aca="false">IF($A291="","",SUMIFS(raw_data!$H:$H,raw_data!$B:$B,BASE_YM,raw_data!$G:$G,$A291))</f>
        <v>2271346</v>
      </c>
      <c r="M291" s="30" t="n">
        <f aca="false">IF($A291="","",(SUMIFS(raw_data!$I:$I,raw_data!$B:$B,BASE_YM,raw_data!$G:$G,$A291)+SUMIFS(raw_data!$J:$J,raw_data!$B:$B,BASE_YM,raw_data!$G:$G,$A291)))</f>
        <v>1578259</v>
      </c>
      <c r="N291" s="31" t="n">
        <f aca="false">IF(N(L291)=0,"",M291/L291)</f>
        <v>0.694856265844129</v>
      </c>
      <c r="O291" s="30" t="n">
        <f aca="false">IF($A291="","",SUMIFS(raw_data!$H:$H,raw_data!$B:$B,BASE_YM_PY,raw_data!$G:$G,$A291))</f>
        <v>1977805</v>
      </c>
      <c r="P291" s="30" t="n">
        <f aca="false">IF($A291="","",(SUMIFS(raw_data!$I:$I,raw_data!$B:$B,BASE_YM_PY,raw_data!$G:$G,$A291)+SUMIFS(raw_data!$J:$J,raw_data!$B:$B,BASE_YM_PY,raw_data!$G:$G,$A291)))</f>
        <v>1361539</v>
      </c>
      <c r="Q291" s="31" t="n">
        <f aca="false">IF(N(O291)=0,"",P291/O291)</f>
        <v>0.688409120211548</v>
      </c>
      <c r="R291" s="32" t="n">
        <f aca="false">IF(N(O291)=0,"",L291/O291-1)</f>
        <v>0.148417563915553</v>
      </c>
      <c r="S291" s="33" t="n">
        <f aca="false">IF(OR(N291="",Q291=""),"",N291-Q291)</f>
        <v>0.00644714563258175</v>
      </c>
      <c r="T291" s="38" t="n">
        <f aca="false">IF(N(D291)&gt;0,RANK(D291,D$2:D$1001)+COUNTIF(D$2:D291,D291)-1,"")</f>
        <v>441</v>
      </c>
      <c r="U291" s="38" t="n">
        <f aca="false">IF(N(D291)&gt;0,IF(D291&gt;=LR_MIN_SHARE*SUM(D$2:D$1001),F291,-1),-1)</f>
        <v>-1</v>
      </c>
      <c r="V291" s="0" t="str">
        <f aca="false">IF(U291&lt;0,"",RANK(U291,U$2:U$1001)+COUNTIF(U$2:U291,U291)-1)</f>
        <v/>
      </c>
      <c r="W291" s="38" t="n">
        <f aca="false">IF(N(L291)&gt;0,RANK(L291,L$2:L$1001)+COUNTIF(L$2:L291,L291)-1,"")</f>
        <v>443</v>
      </c>
      <c r="X291" s="38" t="n">
        <f aca="false">IF(N(L291)&gt;0,IF(L291&gt;=LR_MIN_SHARE*SUM(L$2:L$1001),N291,-1),-1)</f>
        <v>-1</v>
      </c>
      <c r="Y291" s="0" t="str">
        <f aca="false">IF(X291&lt;0,"",RANK(X291,X$2:X$1001)+COUNTIF(X$2:X291,X291)-1)</f>
        <v/>
      </c>
      <c r="AA291" s="0" t="str">
        <f aca="false">IF($A291="","",IF(COUNTIF($B$2:$B291,$B291)=1,1,""))</f>
        <v/>
      </c>
      <c r="AB291" s="0" t="str">
        <f aca="false">IF(AA291=1,SUMIF($B$2:$B$1001,$B291,$D$2:$D$1001),"")</f>
        <v/>
      </c>
      <c r="AC291" s="0" t="str">
        <f aca="false">IF(AA291=1,RANK(AB291,$AB$2:$AB$1001)+COUNTIF($AB$2:$AB291,AB291)-1,"")</f>
        <v/>
      </c>
      <c r="AD291" s="38" t="n">
        <f aca="false">IF($A291="","",COUNTIF(raw_data!$G:$G,$A291))</f>
        <v>40</v>
      </c>
      <c r="AE291" s="38" t="n">
        <f aca="false">IF($A291="","",IF(COUNTIF($A$2:$A$1001,$A291)&gt;1,1,0))</f>
        <v>0</v>
      </c>
    </row>
    <row r="292" customFormat="false" ht="15" hidden="false" customHeight="false" outlineLevel="0" collapsed="false">
      <c r="A292" s="0" t="str">
        <f aca="false">IF(code_master!$A292="","",code_master!$A292)</f>
        <v>CV0291</v>
      </c>
      <c r="B292" s="0" t="str">
        <f aca="false">IF($A292="","",code_master!$C292&amp;"")</f>
        <v>실손의료</v>
      </c>
      <c r="C292" s="0" t="str">
        <f aca="false">IF($A292="","",code_master!$B292&amp;"")</f>
        <v>상해통원실손(간편)</v>
      </c>
      <c r="D292" s="30" t="n">
        <f aca="false">IF($A292="","",SUMIFS(raw_data!$H:$H,raw_data!$A:$A,"&gt;="&amp;UY_START,raw_data!$A:$A,"&lt;="&amp;BASE_YM,raw_data!$B:$B,"&lt;="&amp;BASE_YM,raw_data!$G:$G,$A292))</f>
        <v>277833941</v>
      </c>
      <c r="E292" s="30" t="n">
        <f aca="false">IF($A292="","",(SUMIFS(raw_data!$I:$I,raw_data!$A:$A,"&gt;="&amp;UY_START,raw_data!$A:$A,"&lt;="&amp;BASE_YM,raw_data!$B:$B,"&lt;="&amp;BASE_YM,raw_data!$G:$G,$A292)+SUMIFS(raw_data!$J:$J,raw_data!$A:$A,"&gt;="&amp;UY_START,raw_data!$A:$A,"&lt;="&amp;BASE_YM,raw_data!$B:$B,"&lt;="&amp;BASE_YM,raw_data!$G:$G,$A292)))</f>
        <v>268788421</v>
      </c>
      <c r="F292" s="31" t="n">
        <f aca="false">IF(N(D292)=0,"",E292/D292)</f>
        <v>0.96744271068019</v>
      </c>
      <c r="G292" s="30" t="n">
        <f aca="false">IF($A292="","",SUMIFS(raw_data!$H:$H,raw_data!$A:$A,"&gt;="&amp;UY_START_PY,raw_data!$A:$A,"&lt;="&amp;BASE_YM_PY,raw_data!$B:$B,"&lt;="&amp;BASE_YM_PY,raw_data!$G:$G,$A292))</f>
        <v>266500479</v>
      </c>
      <c r="H292" s="30" t="n">
        <f aca="false">IF($A292="","",(SUMIFS(raw_data!$I:$I,raw_data!$A:$A,"&gt;="&amp;UY_START_PY,raw_data!$A:$A,"&lt;="&amp;BASE_YM_PY,raw_data!$B:$B,"&lt;="&amp;BASE_YM_PY,raw_data!$G:$G,$A292)+SUMIFS(raw_data!$J:$J,raw_data!$A:$A,"&gt;="&amp;UY_START_PY,raw_data!$A:$A,"&lt;="&amp;BASE_YM_PY,raw_data!$B:$B,"&lt;="&amp;BASE_YM_PY,raw_data!$G:$G,$A292)))</f>
        <v>249628056</v>
      </c>
      <c r="I292" s="31" t="n">
        <f aca="false">IF(N(G292)=0,"",H292/G292)</f>
        <v>0.936688958071254</v>
      </c>
      <c r="J292" s="32" t="n">
        <f aca="false">IF(N(G292)=0,"",D292/G292-1)</f>
        <v>0.0425269854768253</v>
      </c>
      <c r="K292" s="33" t="n">
        <f aca="false">IF(OR(F292="",I292=""),"",F292-I292)</f>
        <v>0.0307537526089364</v>
      </c>
      <c r="L292" s="30" t="n">
        <f aca="false">IF($A292="","",SUMIFS(raw_data!$H:$H,raw_data!$B:$B,BASE_YM,raw_data!$G:$G,$A292))</f>
        <v>106054519</v>
      </c>
      <c r="M292" s="30" t="n">
        <f aca="false">IF($A292="","",(SUMIFS(raw_data!$I:$I,raw_data!$B:$B,BASE_YM,raw_data!$G:$G,$A292)+SUMIFS(raw_data!$J:$J,raw_data!$B:$B,BASE_YM,raw_data!$G:$G,$A292)))</f>
        <v>126280680</v>
      </c>
      <c r="N292" s="31" t="n">
        <f aca="false">IF(N(L292)=0,"",M292/L292)</f>
        <v>1.19071474926967</v>
      </c>
      <c r="O292" s="30" t="n">
        <f aca="false">IF($A292="","",SUMIFS(raw_data!$H:$H,raw_data!$B:$B,BASE_YM_PY,raw_data!$G:$G,$A292))</f>
        <v>110114113</v>
      </c>
      <c r="P292" s="30" t="n">
        <f aca="false">IF($A292="","",(SUMIFS(raw_data!$I:$I,raw_data!$B:$B,BASE_YM_PY,raw_data!$G:$G,$A292)+SUMIFS(raw_data!$J:$J,raw_data!$B:$B,BASE_YM_PY,raw_data!$G:$G,$A292)))</f>
        <v>111677693</v>
      </c>
      <c r="Q292" s="31" t="n">
        <f aca="false">IF(N(O292)=0,"",P292/O292)</f>
        <v>1.01419963306611</v>
      </c>
      <c r="R292" s="32" t="n">
        <f aca="false">IF(N(O292)=0,"",L292/O292-1)</f>
        <v>-0.036867154349234</v>
      </c>
      <c r="S292" s="33" t="n">
        <f aca="false">IF(OR(N292="",Q292=""),"",N292-Q292)</f>
        <v>0.176515116203557</v>
      </c>
      <c r="T292" s="38" t="n">
        <f aca="false">IF(N(D292)&gt;0,RANK(D292,D$2:D$1001)+COUNTIF(D$2:D292,D292)-1,"")</f>
        <v>7</v>
      </c>
      <c r="U292" s="40" t="n">
        <f aca="false">IF(N(D292)&gt;0,IF(D292&gt;=LR_MIN_SHARE*SUM(D$2:D$1001),F292,-1),-1)</f>
        <v>0.96744271068019</v>
      </c>
      <c r="V292" s="38" t="n">
        <f aca="false">IF(U292&lt;0,"",RANK(U292,U$2:U$1001)+COUNTIF(U$2:U292,U292)-1)</f>
        <v>23</v>
      </c>
      <c r="W292" s="38" t="n">
        <f aca="false">IF(N(L292)&gt;0,RANK(L292,L$2:L$1001)+COUNTIF(L$2:L292,L292)-1,"")</f>
        <v>9</v>
      </c>
      <c r="X292" s="40" t="n">
        <f aca="false">IF(N(L292)&gt;0,IF(L292&gt;=LR_MIN_SHARE*SUM(L$2:L$1001),N292,-1),-1)</f>
        <v>1.19071474926967</v>
      </c>
      <c r="Y292" s="38" t="n">
        <f aca="false">IF(X292&lt;0,"",RANK(X292,X$2:X$1001)+COUNTIF(X$2:X292,X292)-1)</f>
        <v>21</v>
      </c>
      <c r="AA292" s="0" t="str">
        <f aca="false">IF($A292="","",IF(COUNTIF($B$2:$B292,$B292)=1,1,""))</f>
        <v/>
      </c>
      <c r="AB292" s="0" t="str">
        <f aca="false">IF(AA292=1,SUMIF($B$2:$B$1001,$B292,$D$2:$D$1001),"")</f>
        <v/>
      </c>
      <c r="AC292" s="0" t="str">
        <f aca="false">IF(AA292=1,RANK(AB292,$AB$2:$AB$1001)+COUNTIF($AB$2:$AB292,AB292)-1,"")</f>
        <v/>
      </c>
      <c r="AD292" s="38" t="n">
        <f aca="false">IF($A292="","",COUNTIF(raw_data!$G:$G,$A292))</f>
        <v>40</v>
      </c>
      <c r="AE292" s="38" t="n">
        <f aca="false">IF($A292="","",IF(COUNTIF($A$2:$A$1001,$A292)&gt;1,1,0))</f>
        <v>0</v>
      </c>
    </row>
    <row r="293" customFormat="false" ht="15" hidden="false" customHeight="false" outlineLevel="0" collapsed="false">
      <c r="A293" s="0" t="str">
        <f aca="false">IF(code_master!$A293="","",code_master!$A293)</f>
        <v>CV0292</v>
      </c>
      <c r="B293" s="0" t="str">
        <f aca="false">IF($A293="","",code_master!$C293&amp;"")</f>
        <v>사망</v>
      </c>
      <c r="C293" s="0" t="str">
        <f aca="false">IF($A293="","",code_master!$B293&amp;"")</f>
        <v>질병사망Ⅱ</v>
      </c>
      <c r="D293" s="30" t="n">
        <f aca="false">IF($A293="","",SUMIFS(raw_data!$H:$H,raw_data!$A:$A,"&gt;="&amp;UY_START,raw_data!$A:$A,"&lt;="&amp;BASE_YM,raw_data!$B:$B,"&lt;="&amp;BASE_YM,raw_data!$G:$G,$A293))</f>
        <v>24880449</v>
      </c>
      <c r="E293" s="30" t="n">
        <f aca="false">IF($A293="","",(SUMIFS(raw_data!$I:$I,raw_data!$A:$A,"&gt;="&amp;UY_START,raw_data!$A:$A,"&lt;="&amp;BASE_YM,raw_data!$B:$B,"&lt;="&amp;BASE_YM,raw_data!$G:$G,$A293)+SUMIFS(raw_data!$J:$J,raw_data!$A:$A,"&gt;="&amp;UY_START,raw_data!$A:$A,"&lt;="&amp;BASE_YM,raw_data!$B:$B,"&lt;="&amp;BASE_YM,raw_data!$G:$G,$A293)))</f>
        <v>7866099</v>
      </c>
      <c r="F293" s="31" t="n">
        <f aca="false">IF(N(D293)=0,"",E293/D293)</f>
        <v>0.316155829824454</v>
      </c>
      <c r="G293" s="30" t="n">
        <f aca="false">IF($A293="","",SUMIFS(raw_data!$H:$H,raw_data!$A:$A,"&gt;="&amp;UY_START_PY,raw_data!$A:$A,"&lt;="&amp;BASE_YM_PY,raw_data!$B:$B,"&lt;="&amp;BASE_YM_PY,raw_data!$G:$G,$A293))</f>
        <v>28510658</v>
      </c>
      <c r="H293" s="30" t="n">
        <f aca="false">IF($A293="","",(SUMIFS(raw_data!$I:$I,raw_data!$A:$A,"&gt;="&amp;UY_START_PY,raw_data!$A:$A,"&lt;="&amp;BASE_YM_PY,raw_data!$B:$B,"&lt;="&amp;BASE_YM_PY,raw_data!$G:$G,$A293)+SUMIFS(raw_data!$J:$J,raw_data!$A:$A,"&gt;="&amp;UY_START_PY,raw_data!$A:$A,"&lt;="&amp;BASE_YM_PY,raw_data!$B:$B,"&lt;="&amp;BASE_YM_PY,raw_data!$G:$G,$A293)))</f>
        <v>10635948</v>
      </c>
      <c r="I293" s="31" t="n">
        <f aca="false">IF(N(G293)=0,"",H293/G293)</f>
        <v>0.373051649667293</v>
      </c>
      <c r="J293" s="32" t="n">
        <f aca="false">IF(N(G293)=0,"",D293/G293-1)</f>
        <v>-0.127328138129958</v>
      </c>
      <c r="K293" s="33" t="n">
        <f aca="false">IF(OR(F293="",I293=""),"",F293-I293)</f>
        <v>-0.0568958198428391</v>
      </c>
      <c r="L293" s="30" t="n">
        <f aca="false">IF($A293="","",SUMIFS(raw_data!$H:$H,raw_data!$B:$B,BASE_YM,raw_data!$G:$G,$A293))</f>
        <v>10794386</v>
      </c>
      <c r="M293" s="30" t="n">
        <f aca="false">IF($A293="","",(SUMIFS(raw_data!$I:$I,raw_data!$B:$B,BASE_YM,raw_data!$G:$G,$A293)+SUMIFS(raw_data!$J:$J,raw_data!$B:$B,BASE_YM,raw_data!$G:$G,$A293)))</f>
        <v>4429848</v>
      </c>
      <c r="N293" s="31" t="n">
        <f aca="false">IF(N(L293)=0,"",M293/L293)</f>
        <v>0.410384435020204</v>
      </c>
      <c r="O293" s="30" t="n">
        <f aca="false">IF($A293="","",SUMIFS(raw_data!$H:$H,raw_data!$B:$B,BASE_YM_PY,raw_data!$G:$G,$A293))</f>
        <v>10841422</v>
      </c>
      <c r="P293" s="30" t="n">
        <f aca="false">IF($A293="","",(SUMIFS(raw_data!$I:$I,raw_data!$B:$B,BASE_YM_PY,raw_data!$G:$G,$A293)+SUMIFS(raw_data!$J:$J,raw_data!$B:$B,BASE_YM_PY,raw_data!$G:$G,$A293)))</f>
        <v>4998471</v>
      </c>
      <c r="Q293" s="31" t="n">
        <f aca="false">IF(N(O293)=0,"",P293/O293)</f>
        <v>0.461053079568344</v>
      </c>
      <c r="R293" s="32" t="n">
        <f aca="false">IF(N(O293)=0,"",L293/O293-1)</f>
        <v>-0.00433854525725497</v>
      </c>
      <c r="S293" s="33" t="n">
        <f aca="false">IF(OR(N293="",Q293=""),"",N293-Q293)</f>
        <v>-0.0506686445481405</v>
      </c>
      <c r="T293" s="38" t="n">
        <f aca="false">IF(N(D293)&gt;0,RANK(D293,D$2:D$1001)+COUNTIF(D$2:D293,D293)-1,"")</f>
        <v>218</v>
      </c>
      <c r="U293" s="40" t="n">
        <f aca="false">IF(N(D293)&gt;0,IF(D293&gt;=LR_MIN_SHARE*SUM(D$2:D$1001),F293,-1),-1)</f>
        <v>0.316155829824454</v>
      </c>
      <c r="V293" s="38" t="n">
        <f aca="false">IF(U293&lt;0,"",RANK(U293,U$2:U$1001)+COUNTIF(U$2:U293,U293)-1)</f>
        <v>348</v>
      </c>
      <c r="W293" s="38" t="n">
        <f aca="false">IF(N(L293)&gt;0,RANK(L293,L$2:L$1001)+COUNTIF(L$2:L293,L293)-1,"")</f>
        <v>209</v>
      </c>
      <c r="X293" s="40" t="n">
        <f aca="false">IF(N(L293)&gt;0,IF(L293&gt;=LR_MIN_SHARE*SUM(L$2:L$1001),N293,-1),-1)</f>
        <v>0.410384435020204</v>
      </c>
      <c r="Y293" s="38" t="n">
        <f aca="false">IF(X293&lt;0,"",RANK(X293,X$2:X$1001)+COUNTIF(X$2:X293,X293)-1)</f>
        <v>327</v>
      </c>
      <c r="AA293" s="0" t="str">
        <f aca="false">IF($A293="","",IF(COUNTIF($B$2:$B293,$B293)=1,1,""))</f>
        <v/>
      </c>
      <c r="AB293" s="0" t="str">
        <f aca="false">IF(AA293=1,SUMIF($B$2:$B$1001,$B293,$D$2:$D$1001),"")</f>
        <v/>
      </c>
      <c r="AC293" s="0" t="str">
        <f aca="false">IF(AA293=1,RANK(AB293,$AB$2:$AB$1001)+COUNTIF($AB$2:$AB293,AB293)-1,"")</f>
        <v/>
      </c>
      <c r="AD293" s="38" t="n">
        <f aca="false">IF($A293="","",COUNTIF(raw_data!$G:$G,$A293))</f>
        <v>40</v>
      </c>
      <c r="AE293" s="38" t="n">
        <f aca="false">IF($A293="","",IF(COUNTIF($A$2:$A$1001,$A293)&gt;1,1,0))</f>
        <v>0</v>
      </c>
    </row>
    <row r="294" customFormat="false" ht="15" hidden="false" customHeight="false" outlineLevel="0" collapsed="false">
      <c r="A294" s="0" t="str">
        <f aca="false">IF(code_master!$A294="","",code_master!$A294)</f>
        <v>CV0293</v>
      </c>
      <c r="B294" s="0" t="str">
        <f aca="false">IF($A294="","",code_master!$C294&amp;"")</f>
        <v>실손의료</v>
      </c>
      <c r="C294" s="0" t="str">
        <f aca="false">IF($A294="","",code_master!$B294&amp;"")</f>
        <v>상해입원실손(20년만기)</v>
      </c>
      <c r="D294" s="30" t="n">
        <f aca="false">IF($A294="","",SUMIFS(raw_data!$H:$H,raw_data!$A:$A,"&gt;="&amp;UY_START,raw_data!$A:$A,"&lt;="&amp;BASE_YM,raw_data!$B:$B,"&lt;="&amp;BASE_YM,raw_data!$G:$G,$A294))</f>
        <v>8308314</v>
      </c>
      <c r="E294" s="30" t="n">
        <f aca="false">IF($A294="","",(SUMIFS(raw_data!$I:$I,raw_data!$A:$A,"&gt;="&amp;UY_START,raw_data!$A:$A,"&lt;="&amp;BASE_YM,raw_data!$B:$B,"&lt;="&amp;BASE_YM,raw_data!$G:$G,$A294)+SUMIFS(raw_data!$J:$J,raw_data!$A:$A,"&gt;="&amp;UY_START,raw_data!$A:$A,"&lt;="&amp;BASE_YM,raw_data!$B:$B,"&lt;="&amp;BASE_YM,raw_data!$G:$G,$A294)))</f>
        <v>5476709</v>
      </c>
      <c r="F294" s="31" t="n">
        <f aca="false">IF(N(D294)=0,"",E294/D294)</f>
        <v>0.659184161792633</v>
      </c>
      <c r="G294" s="30" t="n">
        <f aca="false">IF($A294="","",SUMIFS(raw_data!$H:$H,raw_data!$A:$A,"&gt;="&amp;UY_START_PY,raw_data!$A:$A,"&lt;="&amp;BASE_YM_PY,raw_data!$B:$B,"&lt;="&amp;BASE_YM_PY,raw_data!$G:$G,$A294))</f>
        <v>7350909</v>
      </c>
      <c r="H294" s="30" t="n">
        <f aca="false">IF($A294="","",(SUMIFS(raw_data!$I:$I,raw_data!$A:$A,"&gt;="&amp;UY_START_PY,raw_data!$A:$A,"&lt;="&amp;BASE_YM_PY,raw_data!$B:$B,"&lt;="&amp;BASE_YM_PY,raw_data!$G:$G,$A294)+SUMIFS(raw_data!$J:$J,raw_data!$A:$A,"&gt;="&amp;UY_START_PY,raw_data!$A:$A,"&lt;="&amp;BASE_YM_PY,raw_data!$B:$B,"&lt;="&amp;BASE_YM_PY,raw_data!$G:$G,$A294)))</f>
        <v>5434288</v>
      </c>
      <c r="I294" s="31" t="n">
        <f aca="false">IF(N(G294)=0,"",H294/G294)</f>
        <v>0.7392674837901</v>
      </c>
      <c r="J294" s="32" t="n">
        <f aca="false">IF(N(G294)=0,"",D294/G294-1)</f>
        <v>0.130243076060389</v>
      </c>
      <c r="K294" s="33" t="n">
        <f aca="false">IF(OR(F294="",I294=""),"",F294-I294)</f>
        <v>-0.0800833219974667</v>
      </c>
      <c r="L294" s="30" t="n">
        <f aca="false">IF($A294="","",SUMIFS(raw_data!$H:$H,raw_data!$B:$B,BASE_YM,raw_data!$G:$G,$A294))</f>
        <v>3276224</v>
      </c>
      <c r="M294" s="30" t="n">
        <f aca="false">IF($A294="","",(SUMIFS(raw_data!$I:$I,raw_data!$B:$B,BASE_YM,raw_data!$G:$G,$A294)+SUMIFS(raw_data!$J:$J,raw_data!$B:$B,BASE_YM,raw_data!$G:$G,$A294)))</f>
        <v>2348880</v>
      </c>
      <c r="N294" s="31" t="n">
        <f aca="false">IF(N(L294)=0,"",M294/L294)</f>
        <v>0.716947314957707</v>
      </c>
      <c r="O294" s="30" t="n">
        <f aca="false">IF($A294="","",SUMIFS(raw_data!$H:$H,raw_data!$B:$B,BASE_YM_PY,raw_data!$G:$G,$A294))</f>
        <v>2835740</v>
      </c>
      <c r="P294" s="30" t="n">
        <f aca="false">IF($A294="","",(SUMIFS(raw_data!$I:$I,raw_data!$B:$B,BASE_YM_PY,raw_data!$G:$G,$A294)+SUMIFS(raw_data!$J:$J,raw_data!$B:$B,BASE_YM_PY,raw_data!$G:$G,$A294)))</f>
        <v>2462896</v>
      </c>
      <c r="Q294" s="31" t="n">
        <f aca="false">IF(N(O294)=0,"",P294/O294)</f>
        <v>0.868519680929845</v>
      </c>
      <c r="R294" s="32" t="n">
        <f aca="false">IF(N(O294)=0,"",L294/O294-1)</f>
        <v>0.155332999499249</v>
      </c>
      <c r="S294" s="33" t="n">
        <f aca="false">IF(OR(N294="",Q294=""),"",N294-Q294)</f>
        <v>-0.151572365972138</v>
      </c>
      <c r="T294" s="38" t="n">
        <f aca="false">IF(N(D294)&gt;0,RANK(D294,D$2:D$1001)+COUNTIF(D$2:D294,D294)-1,"")</f>
        <v>403</v>
      </c>
      <c r="U294" s="38" t="n">
        <f aca="false">IF(N(D294)&gt;0,IF(D294&gt;=LR_MIN_SHARE*SUM(D$2:D$1001),F294,-1),-1)</f>
        <v>-1</v>
      </c>
      <c r="V294" s="0" t="str">
        <f aca="false">IF(U294&lt;0,"",RANK(U294,U$2:U$1001)+COUNTIF(U$2:U294,U294)-1)</f>
        <v/>
      </c>
      <c r="W294" s="38" t="n">
        <f aca="false">IF(N(L294)&gt;0,RANK(L294,L$2:L$1001)+COUNTIF(L$2:L294,L294)-1,"")</f>
        <v>407</v>
      </c>
      <c r="X294" s="38" t="n">
        <f aca="false">IF(N(L294)&gt;0,IF(L294&gt;=LR_MIN_SHARE*SUM(L$2:L$1001),N294,-1),-1)</f>
        <v>-1</v>
      </c>
      <c r="Y294" s="0" t="str">
        <f aca="false">IF(X294&lt;0,"",RANK(X294,X$2:X$1001)+COUNTIF(X$2:X294,X294)-1)</f>
        <v/>
      </c>
      <c r="AA294" s="0" t="str">
        <f aca="false">IF($A294="","",IF(COUNTIF($B$2:$B294,$B294)=1,1,""))</f>
        <v/>
      </c>
      <c r="AB294" s="0" t="str">
        <f aca="false">IF(AA294=1,SUMIF($B$2:$B$1001,$B294,$D$2:$D$1001),"")</f>
        <v/>
      </c>
      <c r="AC294" s="0" t="str">
        <f aca="false">IF(AA294=1,RANK(AB294,$AB$2:$AB$1001)+COUNTIF($AB$2:$AB294,AB294)-1,"")</f>
        <v/>
      </c>
      <c r="AD294" s="38" t="n">
        <f aca="false">IF($A294="","",COUNTIF(raw_data!$G:$G,$A294))</f>
        <v>40</v>
      </c>
      <c r="AE294" s="38" t="n">
        <f aca="false">IF($A294="","",IF(COUNTIF($A$2:$A$1001,$A294)&gt;1,1,0))</f>
        <v>0</v>
      </c>
    </row>
    <row r="295" customFormat="false" ht="15" hidden="false" customHeight="false" outlineLevel="0" collapsed="false">
      <c r="A295" s="0" t="str">
        <f aca="false">IF(code_master!$A295="","",code_master!$A295)</f>
        <v>CV0294</v>
      </c>
      <c r="B295" s="0" t="str">
        <f aca="false">IF($A295="","",code_master!$C295&amp;"")</f>
        <v>사망</v>
      </c>
      <c r="C295" s="0" t="str">
        <f aca="false">IF($A295="","",code_master!$B295&amp;"")</f>
        <v>일반사망(비갱신형)</v>
      </c>
      <c r="D295" s="30" t="n">
        <f aca="false">IF($A295="","",SUMIFS(raw_data!$H:$H,raw_data!$A:$A,"&gt;="&amp;UY_START,raw_data!$A:$A,"&lt;="&amp;BASE_YM,raw_data!$B:$B,"&lt;="&amp;BASE_YM,raw_data!$G:$G,$A295))</f>
        <v>61924999</v>
      </c>
      <c r="E295" s="30" t="n">
        <f aca="false">IF($A295="","",(SUMIFS(raw_data!$I:$I,raw_data!$A:$A,"&gt;="&amp;UY_START,raw_data!$A:$A,"&lt;="&amp;BASE_YM,raw_data!$B:$B,"&lt;="&amp;BASE_YM,raw_data!$G:$G,$A295)+SUMIFS(raw_data!$J:$J,raw_data!$A:$A,"&gt;="&amp;UY_START,raw_data!$A:$A,"&lt;="&amp;BASE_YM,raw_data!$B:$B,"&lt;="&amp;BASE_YM,raw_data!$G:$G,$A295)))</f>
        <v>14156132</v>
      </c>
      <c r="F295" s="31" t="n">
        <f aca="false">IF(N(D295)=0,"",E295/D295)</f>
        <v>0.228601247131227</v>
      </c>
      <c r="G295" s="30" t="n">
        <f aca="false">IF($A295="","",SUMIFS(raw_data!$H:$H,raw_data!$A:$A,"&gt;="&amp;UY_START_PY,raw_data!$A:$A,"&lt;="&amp;BASE_YM_PY,raw_data!$B:$B,"&lt;="&amp;BASE_YM_PY,raw_data!$G:$G,$A295))</f>
        <v>51293165</v>
      </c>
      <c r="H295" s="30" t="n">
        <f aca="false">IF($A295="","",(SUMIFS(raw_data!$I:$I,raw_data!$A:$A,"&gt;="&amp;UY_START_PY,raw_data!$A:$A,"&lt;="&amp;BASE_YM_PY,raw_data!$B:$B,"&lt;="&amp;BASE_YM_PY,raw_data!$G:$G,$A295)+SUMIFS(raw_data!$J:$J,raw_data!$A:$A,"&gt;="&amp;UY_START_PY,raw_data!$A:$A,"&lt;="&amp;BASE_YM_PY,raw_data!$B:$B,"&lt;="&amp;BASE_YM_PY,raw_data!$G:$G,$A295)))</f>
        <v>12842120</v>
      </c>
      <c r="I295" s="31" t="n">
        <f aca="false">IF(N(G295)=0,"",H295/G295)</f>
        <v>0.250367081072108</v>
      </c>
      <c r="J295" s="32" t="n">
        <f aca="false">IF(N(G295)=0,"",D295/G295-1)</f>
        <v>0.20727584269756</v>
      </c>
      <c r="K295" s="33" t="n">
        <f aca="false">IF(OR(F295="",I295=""),"",F295-I295)</f>
        <v>-0.0217658339408805</v>
      </c>
      <c r="L295" s="30" t="n">
        <f aca="false">IF($A295="","",SUMIFS(raw_data!$H:$H,raw_data!$B:$B,BASE_YM,raw_data!$G:$G,$A295))</f>
        <v>24057282</v>
      </c>
      <c r="M295" s="30" t="n">
        <f aca="false">IF($A295="","",(SUMIFS(raw_data!$I:$I,raw_data!$B:$B,BASE_YM,raw_data!$G:$G,$A295)+SUMIFS(raw_data!$J:$J,raw_data!$B:$B,BASE_YM,raw_data!$G:$G,$A295)))</f>
        <v>6619838</v>
      </c>
      <c r="N295" s="31" t="n">
        <f aca="false">IF(N(L295)=0,"",M295/L295)</f>
        <v>0.275169821761245</v>
      </c>
      <c r="O295" s="30" t="n">
        <f aca="false">IF($A295="","",SUMIFS(raw_data!$H:$H,raw_data!$B:$B,BASE_YM_PY,raw_data!$G:$G,$A295))</f>
        <v>18384402</v>
      </c>
      <c r="P295" s="30" t="n">
        <f aca="false">IF($A295="","",(SUMIFS(raw_data!$I:$I,raw_data!$B:$B,BASE_YM_PY,raw_data!$G:$G,$A295)+SUMIFS(raw_data!$J:$J,raw_data!$B:$B,BASE_YM_PY,raw_data!$G:$G,$A295)))</f>
        <v>5198750</v>
      </c>
      <c r="Q295" s="31" t="n">
        <f aca="false">IF(N(O295)=0,"",P295/O295)</f>
        <v>0.282780478799365</v>
      </c>
      <c r="R295" s="32" t="n">
        <f aca="false">IF(N(O295)=0,"",L295/O295-1)</f>
        <v>0.308570276041614</v>
      </c>
      <c r="S295" s="33" t="n">
        <f aca="false">IF(OR(N295="",Q295=""),"",N295-Q295)</f>
        <v>-0.00761065703812014</v>
      </c>
      <c r="T295" s="38" t="n">
        <f aca="false">IF(N(D295)&gt;0,RANK(D295,D$2:D$1001)+COUNTIF(D$2:D295,D295)-1,"")</f>
        <v>89</v>
      </c>
      <c r="U295" s="40" t="n">
        <f aca="false">IF(N(D295)&gt;0,IF(D295&gt;=LR_MIN_SHARE*SUM(D$2:D$1001),F295,-1),-1)</f>
        <v>0.228601247131227</v>
      </c>
      <c r="V295" s="38" t="n">
        <f aca="false">IF(U295&lt;0,"",RANK(U295,U$2:U$1001)+COUNTIF(U$2:U295,U295)-1)</f>
        <v>377</v>
      </c>
      <c r="W295" s="38" t="n">
        <f aca="false">IF(N(L295)&gt;0,RANK(L295,L$2:L$1001)+COUNTIF(L$2:L295,L295)-1,"")</f>
        <v>91</v>
      </c>
      <c r="X295" s="40" t="n">
        <f aca="false">IF(N(L295)&gt;0,IF(L295&gt;=LR_MIN_SHARE*SUM(L$2:L$1001),N295,-1),-1)</f>
        <v>0.275169821761245</v>
      </c>
      <c r="Y295" s="38" t="n">
        <f aca="false">IF(X295&lt;0,"",RANK(X295,X$2:X$1001)+COUNTIF(X$2:X295,X295)-1)</f>
        <v>373</v>
      </c>
      <c r="AA295" s="0" t="str">
        <f aca="false">IF($A295="","",IF(COUNTIF($B$2:$B295,$B295)=1,1,""))</f>
        <v/>
      </c>
      <c r="AB295" s="0" t="str">
        <f aca="false">IF(AA295=1,SUMIF($B$2:$B$1001,$B295,$D$2:$D$1001),"")</f>
        <v/>
      </c>
      <c r="AC295" s="0" t="str">
        <f aca="false">IF(AA295=1,RANK(AB295,$AB$2:$AB$1001)+COUNTIF($AB$2:$AB295,AB295)-1,"")</f>
        <v/>
      </c>
      <c r="AD295" s="38" t="n">
        <f aca="false">IF($A295="","",COUNTIF(raw_data!$G:$G,$A295))</f>
        <v>40</v>
      </c>
      <c r="AE295" s="38" t="n">
        <f aca="false">IF($A295="","",IF(COUNTIF($A$2:$A$1001,$A295)&gt;1,1,0))</f>
        <v>0</v>
      </c>
    </row>
    <row r="296" customFormat="false" ht="15" hidden="false" customHeight="false" outlineLevel="0" collapsed="false">
      <c r="A296" s="0" t="str">
        <f aca="false">IF(code_master!$A296="","",code_master!$A296)</f>
        <v>CV0295</v>
      </c>
      <c r="B296" s="0" t="str">
        <f aca="false">IF($A296="","",code_master!$C296&amp;"")</f>
        <v>실손의료</v>
      </c>
      <c r="C296" s="0" t="str">
        <f aca="false">IF($A296="","",code_master!$B296&amp;"")</f>
        <v>상해통원실손(간편)</v>
      </c>
      <c r="D296" s="30" t="n">
        <f aca="false">IF($A296="","",SUMIFS(raw_data!$H:$H,raw_data!$A:$A,"&gt;="&amp;UY_START,raw_data!$A:$A,"&lt;="&amp;BASE_YM,raw_data!$B:$B,"&lt;="&amp;BASE_YM,raw_data!$G:$G,$A296))</f>
        <v>16029242</v>
      </c>
      <c r="E296" s="30" t="n">
        <f aca="false">IF($A296="","",(SUMIFS(raw_data!$I:$I,raw_data!$A:$A,"&gt;="&amp;UY_START,raw_data!$A:$A,"&lt;="&amp;BASE_YM,raw_data!$B:$B,"&lt;="&amp;BASE_YM,raw_data!$G:$G,$A296)+SUMIFS(raw_data!$J:$J,raw_data!$A:$A,"&gt;="&amp;UY_START,raw_data!$A:$A,"&lt;="&amp;BASE_YM,raw_data!$B:$B,"&lt;="&amp;BASE_YM,raw_data!$G:$G,$A296)))</f>
        <v>14294129</v>
      </c>
      <c r="F296" s="31" t="n">
        <f aca="false">IF(N(D296)=0,"",E296/D296)</f>
        <v>0.891753271926396</v>
      </c>
      <c r="G296" s="30" t="n">
        <f aca="false">IF($A296="","",SUMIFS(raw_data!$H:$H,raw_data!$A:$A,"&gt;="&amp;UY_START_PY,raw_data!$A:$A,"&lt;="&amp;BASE_YM_PY,raw_data!$B:$B,"&lt;="&amp;BASE_YM_PY,raw_data!$G:$G,$A296))</f>
        <v>15758578</v>
      </c>
      <c r="H296" s="30" t="n">
        <f aca="false">IF($A296="","",(SUMIFS(raw_data!$I:$I,raw_data!$A:$A,"&gt;="&amp;UY_START_PY,raw_data!$A:$A,"&lt;="&amp;BASE_YM_PY,raw_data!$B:$B,"&lt;="&amp;BASE_YM_PY,raw_data!$G:$G,$A296)+SUMIFS(raw_data!$J:$J,raw_data!$A:$A,"&gt;="&amp;UY_START_PY,raw_data!$A:$A,"&lt;="&amp;BASE_YM_PY,raw_data!$B:$B,"&lt;="&amp;BASE_YM_PY,raw_data!$G:$G,$A296)))</f>
        <v>13341221</v>
      </c>
      <c r="I296" s="31" t="n">
        <f aca="false">IF(N(G296)=0,"",H296/G296)</f>
        <v>0.84660056256345</v>
      </c>
      <c r="J296" s="32" t="n">
        <f aca="false">IF(N(G296)=0,"",D296/G296-1)</f>
        <v>0.0171756614080281</v>
      </c>
      <c r="K296" s="33" t="n">
        <f aca="false">IF(OR(F296="",I296=""),"",F296-I296)</f>
        <v>0.0451527093629459</v>
      </c>
      <c r="L296" s="30" t="n">
        <f aca="false">IF($A296="","",SUMIFS(raw_data!$H:$H,raw_data!$B:$B,BASE_YM,raw_data!$G:$G,$A296))</f>
        <v>6377208</v>
      </c>
      <c r="M296" s="30" t="n">
        <f aca="false">IF($A296="","",(SUMIFS(raw_data!$I:$I,raw_data!$B:$B,BASE_YM,raw_data!$G:$G,$A296)+SUMIFS(raw_data!$J:$J,raw_data!$B:$B,BASE_YM,raw_data!$G:$G,$A296)))</f>
        <v>6342980</v>
      </c>
      <c r="N296" s="31" t="n">
        <f aca="false">IF(N(L296)=0,"",M296/L296)</f>
        <v>0.994632760919826</v>
      </c>
      <c r="O296" s="30" t="n">
        <f aca="false">IF($A296="","",SUMIFS(raw_data!$H:$H,raw_data!$B:$B,BASE_YM_PY,raw_data!$G:$G,$A296))</f>
        <v>6304283</v>
      </c>
      <c r="P296" s="30" t="n">
        <f aca="false">IF($A296="","",(SUMIFS(raw_data!$I:$I,raw_data!$B:$B,BASE_YM_PY,raw_data!$G:$G,$A296)+SUMIFS(raw_data!$J:$J,raw_data!$B:$B,BASE_YM_PY,raw_data!$G:$G,$A296)))</f>
        <v>6605096</v>
      </c>
      <c r="Q296" s="31" t="n">
        <f aca="false">IF(N(O296)=0,"",P296/O296)</f>
        <v>1.04771565616582</v>
      </c>
      <c r="R296" s="32" t="n">
        <f aca="false">IF(N(O296)=0,"",L296/O296-1)</f>
        <v>0.0115675327392504</v>
      </c>
      <c r="S296" s="33" t="n">
        <f aca="false">IF(OR(N296="",Q296=""),"",N296-Q296)</f>
        <v>-0.0530828952459903</v>
      </c>
      <c r="T296" s="38" t="n">
        <f aca="false">IF(N(D296)&gt;0,RANK(D296,D$2:D$1001)+COUNTIF(D$2:D296,D296)-1,"")</f>
        <v>299</v>
      </c>
      <c r="U296" s="40" t="n">
        <f aca="false">IF(N(D296)&gt;0,IF(D296&gt;=LR_MIN_SHARE*SUM(D$2:D$1001),F296,-1),-1)</f>
        <v>0.891753271926396</v>
      </c>
      <c r="V296" s="38" t="n">
        <f aca="false">IF(U296&lt;0,"",RANK(U296,U$2:U$1001)+COUNTIF(U$2:U296,U296)-1)</f>
        <v>33</v>
      </c>
      <c r="W296" s="38" t="n">
        <f aca="false">IF(N(L296)&gt;0,RANK(L296,L$2:L$1001)+COUNTIF(L$2:L296,L296)-1,"")</f>
        <v>298</v>
      </c>
      <c r="X296" s="40" t="n">
        <f aca="false">IF(N(L296)&gt;0,IF(L296&gt;=LR_MIN_SHARE*SUM(L$2:L$1001),N296,-1),-1)</f>
        <v>0.994632760919826</v>
      </c>
      <c r="Y296" s="38" t="n">
        <f aca="false">IF(X296&lt;0,"",RANK(X296,X$2:X$1001)+COUNTIF(X$2:X296,X296)-1)</f>
        <v>43</v>
      </c>
      <c r="AA296" s="0" t="str">
        <f aca="false">IF($A296="","",IF(COUNTIF($B$2:$B296,$B296)=1,1,""))</f>
        <v/>
      </c>
      <c r="AB296" s="0" t="str">
        <f aca="false">IF(AA296=1,SUMIF($B$2:$B$1001,$B296,$D$2:$D$1001),"")</f>
        <v/>
      </c>
      <c r="AC296" s="0" t="str">
        <f aca="false">IF(AA296=1,RANK(AB296,$AB$2:$AB$1001)+COUNTIF($AB$2:$AB296,AB296)-1,"")</f>
        <v/>
      </c>
      <c r="AD296" s="38" t="n">
        <f aca="false">IF($A296="","",COUNTIF(raw_data!$G:$G,$A296))</f>
        <v>40</v>
      </c>
      <c r="AE296" s="38" t="n">
        <f aca="false">IF($A296="","",IF(COUNTIF($A$2:$A$1001,$A296)&gt;1,1,0))</f>
        <v>0</v>
      </c>
    </row>
    <row r="297" customFormat="false" ht="15" hidden="false" customHeight="false" outlineLevel="0" collapsed="false">
      <c r="A297" s="0" t="str">
        <f aca="false">IF(code_master!$A297="","",code_master!$A297)</f>
        <v>CV0296</v>
      </c>
      <c r="B297" s="0" t="str">
        <f aca="false">IF($A297="","",code_master!$C297&amp;"")</f>
        <v>실손의료</v>
      </c>
      <c r="C297" s="0" t="str">
        <f aca="false">IF($A297="","",code_master!$B297&amp;"")</f>
        <v>상해통원실손</v>
      </c>
      <c r="D297" s="30" t="n">
        <f aca="false">IF($A297="","",SUMIFS(raw_data!$H:$H,raw_data!$A:$A,"&gt;="&amp;UY_START,raw_data!$A:$A,"&lt;="&amp;BASE_YM,raw_data!$B:$B,"&lt;="&amp;BASE_YM,raw_data!$G:$G,$A297))</f>
        <v>14362355</v>
      </c>
      <c r="E297" s="30" t="n">
        <f aca="false">IF($A297="","",(SUMIFS(raw_data!$I:$I,raw_data!$A:$A,"&gt;="&amp;UY_START,raw_data!$A:$A,"&lt;="&amp;BASE_YM,raw_data!$B:$B,"&lt;="&amp;BASE_YM,raw_data!$G:$G,$A297)+SUMIFS(raw_data!$J:$J,raw_data!$A:$A,"&gt;="&amp;UY_START,raw_data!$A:$A,"&lt;="&amp;BASE_YM,raw_data!$B:$B,"&lt;="&amp;BASE_YM,raw_data!$G:$G,$A297)))</f>
        <v>8967293</v>
      </c>
      <c r="F297" s="31" t="n">
        <f aca="false">IF(N(D297)=0,"",E297/D297)</f>
        <v>0.62436090738601</v>
      </c>
      <c r="G297" s="30" t="n">
        <f aca="false">IF($A297="","",SUMIFS(raw_data!$H:$H,raw_data!$A:$A,"&gt;="&amp;UY_START_PY,raw_data!$A:$A,"&lt;="&amp;BASE_YM_PY,raw_data!$B:$B,"&lt;="&amp;BASE_YM_PY,raw_data!$G:$G,$A297))</f>
        <v>12623297</v>
      </c>
      <c r="H297" s="30" t="n">
        <f aca="false">IF($A297="","",(SUMIFS(raw_data!$I:$I,raw_data!$A:$A,"&gt;="&amp;UY_START_PY,raw_data!$A:$A,"&lt;="&amp;BASE_YM_PY,raw_data!$B:$B,"&lt;="&amp;BASE_YM_PY,raw_data!$G:$G,$A297)+SUMIFS(raw_data!$J:$J,raw_data!$A:$A,"&gt;="&amp;UY_START_PY,raw_data!$A:$A,"&lt;="&amp;BASE_YM_PY,raw_data!$B:$B,"&lt;="&amp;BASE_YM_PY,raw_data!$G:$G,$A297)))</f>
        <v>8480997</v>
      </c>
      <c r="I297" s="31" t="n">
        <f aca="false">IF(N(G297)=0,"",H297/G297)</f>
        <v>0.671852765565129</v>
      </c>
      <c r="J297" s="32" t="n">
        <f aca="false">IF(N(G297)=0,"",D297/G297-1)</f>
        <v>0.137765751689119</v>
      </c>
      <c r="K297" s="33" t="n">
        <f aca="false">IF(OR(F297="",I297=""),"",F297-I297)</f>
        <v>-0.0474918581791192</v>
      </c>
      <c r="L297" s="30" t="n">
        <f aca="false">IF($A297="","",SUMIFS(raw_data!$H:$H,raw_data!$B:$B,BASE_YM,raw_data!$G:$G,$A297))</f>
        <v>5840619</v>
      </c>
      <c r="M297" s="30" t="n">
        <f aca="false">IF($A297="","",(SUMIFS(raw_data!$I:$I,raw_data!$B:$B,BASE_YM,raw_data!$G:$G,$A297)+SUMIFS(raw_data!$J:$J,raw_data!$B:$B,BASE_YM,raw_data!$G:$G,$A297)))</f>
        <v>4237130</v>
      </c>
      <c r="N297" s="31" t="n">
        <f aca="false">IF(N(L297)=0,"",M297/L297)</f>
        <v>0.725459065212095</v>
      </c>
      <c r="O297" s="30" t="n">
        <f aca="false">IF($A297="","",SUMIFS(raw_data!$H:$H,raw_data!$B:$B,BASE_YM_PY,raw_data!$G:$G,$A297))</f>
        <v>5060202</v>
      </c>
      <c r="P297" s="30" t="n">
        <f aca="false">IF($A297="","",(SUMIFS(raw_data!$I:$I,raw_data!$B:$B,BASE_YM_PY,raw_data!$G:$G,$A297)+SUMIFS(raw_data!$J:$J,raw_data!$B:$B,BASE_YM_PY,raw_data!$G:$G,$A297)))</f>
        <v>4150627</v>
      </c>
      <c r="Q297" s="31" t="n">
        <f aca="false">IF(N(O297)=0,"",P297/O297)</f>
        <v>0.820249270681289</v>
      </c>
      <c r="R297" s="32" t="n">
        <f aca="false">IF(N(O297)=0,"",L297/O297-1)</f>
        <v>0.154226451829393</v>
      </c>
      <c r="S297" s="33" t="n">
        <f aca="false">IF(OR(N297="",Q297=""),"",N297-Q297)</f>
        <v>-0.0947902054691943</v>
      </c>
      <c r="T297" s="38" t="n">
        <f aca="false">IF(N(D297)&gt;0,RANK(D297,D$2:D$1001)+COUNTIF(D$2:D297,D297)-1,"")</f>
        <v>314</v>
      </c>
      <c r="U297" s="40" t="n">
        <f aca="false">IF(N(D297)&gt;0,IF(D297&gt;=LR_MIN_SHARE*SUM(D$2:D$1001),F297,-1),-1)</f>
        <v>0.62436090738601</v>
      </c>
      <c r="V297" s="38" t="n">
        <f aca="false">IF(U297&lt;0,"",RANK(U297,U$2:U$1001)+COUNTIF(U$2:U297,U297)-1)</f>
        <v>126</v>
      </c>
      <c r="W297" s="38" t="n">
        <f aca="false">IF(N(L297)&gt;0,RANK(L297,L$2:L$1001)+COUNTIF(L$2:L297,L297)-1,"")</f>
        <v>317</v>
      </c>
      <c r="X297" s="40" t="n">
        <f aca="false">IF(N(L297)&gt;0,IF(L297&gt;=LR_MIN_SHARE*SUM(L$2:L$1001),N297,-1),-1)</f>
        <v>0.725459065212095</v>
      </c>
      <c r="Y297" s="38" t="n">
        <f aca="false">IF(X297&lt;0,"",RANK(X297,X$2:X$1001)+COUNTIF(X$2:X297,X297)-1)</f>
        <v>140</v>
      </c>
      <c r="AA297" s="0" t="str">
        <f aca="false">IF($A297="","",IF(COUNTIF($B$2:$B297,$B297)=1,1,""))</f>
        <v/>
      </c>
      <c r="AB297" s="0" t="str">
        <f aca="false">IF(AA297=1,SUMIF($B$2:$B$1001,$B297,$D$2:$D$1001),"")</f>
        <v/>
      </c>
      <c r="AC297" s="0" t="str">
        <f aca="false">IF(AA297=1,RANK(AB297,$AB$2:$AB$1001)+COUNTIF($AB$2:$AB297,AB297)-1,"")</f>
        <v/>
      </c>
      <c r="AD297" s="38" t="n">
        <f aca="false">IF($A297="","",COUNTIF(raw_data!$G:$G,$A297))</f>
        <v>40</v>
      </c>
      <c r="AE297" s="38" t="n">
        <f aca="false">IF($A297="","",IF(COUNTIF($A$2:$A$1001,$A297)&gt;1,1,0))</f>
        <v>0</v>
      </c>
    </row>
    <row r="298" customFormat="false" ht="15" hidden="false" customHeight="false" outlineLevel="0" collapsed="false">
      <c r="A298" s="0" t="str">
        <f aca="false">IF(code_master!$A298="","",code_master!$A298)</f>
        <v>CV0297</v>
      </c>
      <c r="B298" s="0" t="str">
        <f aca="false">IF($A298="","",code_master!$C298&amp;"")</f>
        <v>기타</v>
      </c>
      <c r="C298" s="0" t="str">
        <f aca="false">IF($A298="","",code_master!$B298&amp;"")</f>
        <v>배상책임Ⅱ</v>
      </c>
      <c r="D298" s="30" t="n">
        <f aca="false">IF($A298="","",SUMIFS(raw_data!$H:$H,raw_data!$A:$A,"&gt;="&amp;UY_START,raw_data!$A:$A,"&lt;="&amp;BASE_YM,raw_data!$B:$B,"&lt;="&amp;BASE_YM,raw_data!$G:$G,$A298))</f>
        <v>39824553</v>
      </c>
      <c r="E298" s="30" t="n">
        <f aca="false">IF($A298="","",(SUMIFS(raw_data!$I:$I,raw_data!$A:$A,"&gt;="&amp;UY_START,raw_data!$A:$A,"&lt;="&amp;BASE_YM,raw_data!$B:$B,"&lt;="&amp;BASE_YM,raw_data!$G:$G,$A298)+SUMIFS(raw_data!$J:$J,raw_data!$A:$A,"&gt;="&amp;UY_START,raw_data!$A:$A,"&lt;="&amp;BASE_YM,raw_data!$B:$B,"&lt;="&amp;BASE_YM,raw_data!$G:$G,$A298)))</f>
        <v>10382211</v>
      </c>
      <c r="F298" s="31" t="n">
        <f aca="false">IF(N(D298)=0,"",E298/D298)</f>
        <v>0.260698745319251</v>
      </c>
      <c r="G298" s="30" t="n">
        <f aca="false">IF($A298="","",SUMIFS(raw_data!$H:$H,raw_data!$A:$A,"&gt;="&amp;UY_START_PY,raw_data!$A:$A,"&lt;="&amp;BASE_YM_PY,raw_data!$B:$B,"&lt;="&amp;BASE_YM_PY,raw_data!$G:$G,$A298))</f>
        <v>35834570</v>
      </c>
      <c r="H298" s="30" t="n">
        <f aca="false">IF($A298="","",(SUMIFS(raw_data!$I:$I,raw_data!$A:$A,"&gt;="&amp;UY_START_PY,raw_data!$A:$A,"&lt;="&amp;BASE_YM_PY,raw_data!$B:$B,"&lt;="&amp;BASE_YM_PY,raw_data!$G:$G,$A298)+SUMIFS(raw_data!$J:$J,raw_data!$A:$A,"&gt;="&amp;UY_START_PY,raw_data!$A:$A,"&lt;="&amp;BASE_YM_PY,raw_data!$B:$B,"&lt;="&amp;BASE_YM_PY,raw_data!$G:$G,$A298)))</f>
        <v>10060894</v>
      </c>
      <c r="I298" s="31" t="n">
        <f aca="false">IF(N(G298)=0,"",H298/G298)</f>
        <v>0.280759445418209</v>
      </c>
      <c r="J298" s="32" t="n">
        <f aca="false">IF(N(G298)=0,"",D298/G298-1)</f>
        <v>0.11134452011005</v>
      </c>
      <c r="K298" s="33" t="n">
        <f aca="false">IF(OR(F298="",I298=""),"",F298-I298)</f>
        <v>-0.0200607000989586</v>
      </c>
      <c r="L298" s="30" t="n">
        <f aca="false">IF($A298="","",SUMIFS(raw_data!$H:$H,raw_data!$B:$B,BASE_YM,raw_data!$G:$G,$A298))</f>
        <v>16983982</v>
      </c>
      <c r="M298" s="30" t="n">
        <f aca="false">IF($A298="","",(SUMIFS(raw_data!$I:$I,raw_data!$B:$B,BASE_YM,raw_data!$G:$G,$A298)+SUMIFS(raw_data!$J:$J,raw_data!$B:$B,BASE_YM,raw_data!$G:$G,$A298)))</f>
        <v>6438708</v>
      </c>
      <c r="N298" s="31" t="n">
        <f aca="false">IF(N(L298)=0,"",M298/L298)</f>
        <v>0.379104735273507</v>
      </c>
      <c r="O298" s="30" t="n">
        <f aca="false">IF($A298="","",SUMIFS(raw_data!$H:$H,raw_data!$B:$B,BASE_YM_PY,raw_data!$G:$G,$A298))</f>
        <v>14529557</v>
      </c>
      <c r="P298" s="30" t="n">
        <f aca="false">IF($A298="","",(SUMIFS(raw_data!$I:$I,raw_data!$B:$B,BASE_YM_PY,raw_data!$G:$G,$A298)+SUMIFS(raw_data!$J:$J,raw_data!$B:$B,BASE_YM_PY,raw_data!$G:$G,$A298)))</f>
        <v>4592369</v>
      </c>
      <c r="Q298" s="31" t="n">
        <f aca="false">IF(N(O298)=0,"",P298/O298)</f>
        <v>0.316070820328521</v>
      </c>
      <c r="R298" s="32" t="n">
        <f aca="false">IF(N(O298)=0,"",L298/O298-1)</f>
        <v>0.168926347857681</v>
      </c>
      <c r="S298" s="33" t="n">
        <f aca="false">IF(OR(N298="",Q298=""),"",N298-Q298)</f>
        <v>0.0630339149449858</v>
      </c>
      <c r="T298" s="38" t="n">
        <f aca="false">IF(N(D298)&gt;0,RANK(D298,D$2:D$1001)+COUNTIF(D$2:D298,D298)-1,"")</f>
        <v>145</v>
      </c>
      <c r="U298" s="40" t="n">
        <f aca="false">IF(N(D298)&gt;0,IF(D298&gt;=LR_MIN_SHARE*SUM(D$2:D$1001),F298,-1),-1)</f>
        <v>0.260698745319251</v>
      </c>
      <c r="V298" s="38" t="n">
        <f aca="false">IF(U298&lt;0,"",RANK(U298,U$2:U$1001)+COUNTIF(U$2:U298,U298)-1)</f>
        <v>371</v>
      </c>
      <c r="W298" s="38" t="n">
        <f aca="false">IF(N(L298)&gt;0,RANK(L298,L$2:L$1001)+COUNTIF(L$2:L298,L298)-1,"")</f>
        <v>136</v>
      </c>
      <c r="X298" s="40" t="n">
        <f aca="false">IF(N(L298)&gt;0,IF(L298&gt;=LR_MIN_SHARE*SUM(L$2:L$1001),N298,-1),-1)</f>
        <v>0.379104735273507</v>
      </c>
      <c r="Y298" s="38" t="n">
        <f aca="false">IF(X298&lt;0,"",RANK(X298,X$2:X$1001)+COUNTIF(X$2:X298,X298)-1)</f>
        <v>338</v>
      </c>
      <c r="AA298" s="0" t="str">
        <f aca="false">IF($A298="","",IF(COUNTIF($B$2:$B298,$B298)=1,1,""))</f>
        <v/>
      </c>
      <c r="AB298" s="0" t="str">
        <f aca="false">IF(AA298=1,SUMIF($B$2:$B$1001,$B298,$D$2:$D$1001),"")</f>
        <v/>
      </c>
      <c r="AC298" s="0" t="str">
        <f aca="false">IF(AA298=1,RANK(AB298,$AB$2:$AB$1001)+COUNTIF($AB$2:$AB298,AB298)-1,"")</f>
        <v/>
      </c>
      <c r="AD298" s="38" t="n">
        <f aca="false">IF($A298="","",COUNTIF(raw_data!$G:$G,$A298))</f>
        <v>40</v>
      </c>
      <c r="AE298" s="38" t="n">
        <f aca="false">IF($A298="","",IF(COUNTIF($A$2:$A$1001,$A298)&gt;1,1,0))</f>
        <v>0</v>
      </c>
    </row>
    <row r="299" customFormat="false" ht="15" hidden="false" customHeight="false" outlineLevel="0" collapsed="false">
      <c r="A299" s="0" t="str">
        <f aca="false">IF(code_master!$A299="","",code_master!$A299)</f>
        <v>CV0298</v>
      </c>
      <c r="B299" s="0" t="str">
        <f aca="false">IF($A299="","",code_master!$C299&amp;"")</f>
        <v>실손의료</v>
      </c>
      <c r="C299" s="0" t="str">
        <f aca="false">IF($A299="","",code_master!$B299&amp;"")</f>
        <v>질병통원실손(간편)</v>
      </c>
      <c r="D299" s="30" t="n">
        <f aca="false">IF($A299="","",SUMIFS(raw_data!$H:$H,raw_data!$A:$A,"&gt;="&amp;UY_START,raw_data!$A:$A,"&lt;="&amp;BASE_YM,raw_data!$B:$B,"&lt;="&amp;BASE_YM,raw_data!$G:$G,$A299))</f>
        <v>3419997</v>
      </c>
      <c r="E299" s="30" t="n">
        <f aca="false">IF($A299="","",(SUMIFS(raw_data!$I:$I,raw_data!$A:$A,"&gt;="&amp;UY_START,raw_data!$A:$A,"&lt;="&amp;BASE_YM,raw_data!$B:$B,"&lt;="&amp;BASE_YM,raw_data!$G:$G,$A299)+SUMIFS(raw_data!$J:$J,raw_data!$A:$A,"&gt;="&amp;UY_START,raw_data!$A:$A,"&lt;="&amp;BASE_YM,raw_data!$B:$B,"&lt;="&amp;BASE_YM,raw_data!$G:$G,$A299)))</f>
        <v>2799909</v>
      </c>
      <c r="F299" s="31" t="n">
        <f aca="false">IF(N(D299)=0,"",E299/D299)</f>
        <v>0.818687560252246</v>
      </c>
      <c r="G299" s="30" t="n">
        <f aca="false">IF($A299="","",SUMIFS(raw_data!$H:$H,raw_data!$A:$A,"&gt;="&amp;UY_START_PY,raw_data!$A:$A,"&lt;="&amp;BASE_YM_PY,raw_data!$B:$B,"&lt;="&amp;BASE_YM_PY,raw_data!$G:$G,$A299))</f>
        <v>3707587</v>
      </c>
      <c r="H299" s="30" t="n">
        <f aca="false">IF($A299="","",(SUMIFS(raw_data!$I:$I,raw_data!$A:$A,"&gt;="&amp;UY_START_PY,raw_data!$A:$A,"&lt;="&amp;BASE_YM_PY,raw_data!$B:$B,"&lt;="&amp;BASE_YM_PY,raw_data!$G:$G,$A299)+SUMIFS(raw_data!$J:$J,raw_data!$A:$A,"&gt;="&amp;UY_START_PY,raw_data!$A:$A,"&lt;="&amp;BASE_YM_PY,raw_data!$B:$B,"&lt;="&amp;BASE_YM_PY,raw_data!$G:$G,$A299)))</f>
        <v>3028825</v>
      </c>
      <c r="I299" s="31" t="n">
        <f aca="false">IF(N(G299)=0,"",H299/G299)</f>
        <v>0.81692621103699</v>
      </c>
      <c r="J299" s="32" t="n">
        <f aca="false">IF(N(G299)=0,"",D299/G299-1)</f>
        <v>-0.0775679707583395</v>
      </c>
      <c r="K299" s="33" t="n">
        <f aca="false">IF(OR(F299="",I299=""),"",F299-I299)</f>
        <v>0.00176134921525606</v>
      </c>
      <c r="L299" s="30" t="n">
        <f aca="false">IF($A299="","",SUMIFS(raw_data!$H:$H,raw_data!$B:$B,BASE_YM,raw_data!$G:$G,$A299))</f>
        <v>1391647</v>
      </c>
      <c r="M299" s="30" t="n">
        <f aca="false">IF($A299="","",(SUMIFS(raw_data!$I:$I,raw_data!$B:$B,BASE_YM,raw_data!$G:$G,$A299)+SUMIFS(raw_data!$J:$J,raw_data!$B:$B,BASE_YM,raw_data!$G:$G,$A299)))</f>
        <v>1324684</v>
      </c>
      <c r="N299" s="31" t="n">
        <f aca="false">IF(N(L299)=0,"",M299/L299)</f>
        <v>0.951882194263344</v>
      </c>
      <c r="O299" s="30" t="n">
        <f aca="false">IF($A299="","",SUMIFS(raw_data!$H:$H,raw_data!$B:$B,BASE_YM_PY,raw_data!$G:$G,$A299))</f>
        <v>1516696</v>
      </c>
      <c r="P299" s="30" t="n">
        <f aca="false">IF($A299="","",(SUMIFS(raw_data!$I:$I,raw_data!$B:$B,BASE_YM_PY,raw_data!$G:$G,$A299)+SUMIFS(raw_data!$J:$J,raw_data!$B:$B,BASE_YM_PY,raw_data!$G:$G,$A299)))</f>
        <v>1472199</v>
      </c>
      <c r="Q299" s="31" t="n">
        <f aca="false">IF(N(O299)=0,"",P299/O299)</f>
        <v>0.970661886099785</v>
      </c>
      <c r="R299" s="32" t="n">
        <f aca="false">IF(N(O299)=0,"",L299/O299-1)</f>
        <v>-0.0824482955054935</v>
      </c>
      <c r="S299" s="33" t="n">
        <f aca="false">IF(OR(N299="",Q299=""),"",N299-Q299)</f>
        <v>-0.0187796918364412</v>
      </c>
      <c r="T299" s="38" t="n">
        <f aca="false">IF(N(D299)&gt;0,RANK(D299,D$2:D$1001)+COUNTIF(D$2:D299,D299)-1,"")</f>
        <v>490</v>
      </c>
      <c r="U299" s="38" t="n">
        <f aca="false">IF(N(D299)&gt;0,IF(D299&gt;=LR_MIN_SHARE*SUM(D$2:D$1001),F299,-1),-1)</f>
        <v>-1</v>
      </c>
      <c r="V299" s="0" t="str">
        <f aca="false">IF(U299&lt;0,"",RANK(U299,U$2:U$1001)+COUNTIF(U$2:U299,U299)-1)</f>
        <v/>
      </c>
      <c r="W299" s="38" t="n">
        <f aca="false">IF(N(L299)&gt;0,RANK(L299,L$2:L$1001)+COUNTIF(L$2:L299,L299)-1,"")</f>
        <v>489</v>
      </c>
      <c r="X299" s="38" t="n">
        <f aca="false">IF(N(L299)&gt;0,IF(L299&gt;=LR_MIN_SHARE*SUM(L$2:L$1001),N299,-1),-1)</f>
        <v>-1</v>
      </c>
      <c r="Y299" s="0" t="str">
        <f aca="false">IF(X299&lt;0,"",RANK(X299,X$2:X$1001)+COUNTIF(X$2:X299,X299)-1)</f>
        <v/>
      </c>
      <c r="AA299" s="0" t="str">
        <f aca="false">IF($A299="","",IF(COUNTIF($B$2:$B299,$B299)=1,1,""))</f>
        <v/>
      </c>
      <c r="AB299" s="0" t="str">
        <f aca="false">IF(AA299=1,SUMIF($B$2:$B$1001,$B299,$D$2:$D$1001),"")</f>
        <v/>
      </c>
      <c r="AC299" s="0" t="str">
        <f aca="false">IF(AA299=1,RANK(AB299,$AB$2:$AB$1001)+COUNTIF($AB$2:$AB299,AB299)-1,"")</f>
        <v/>
      </c>
      <c r="AD299" s="38" t="n">
        <f aca="false">IF($A299="","",COUNTIF(raw_data!$G:$G,$A299))</f>
        <v>40</v>
      </c>
      <c r="AE299" s="38" t="n">
        <f aca="false">IF($A299="","",IF(COUNTIF($A$2:$A$1001,$A299)&gt;1,1,0))</f>
        <v>0</v>
      </c>
    </row>
    <row r="300" customFormat="false" ht="15" hidden="false" customHeight="false" outlineLevel="0" collapsed="false">
      <c r="A300" s="0" t="str">
        <f aca="false">IF(code_master!$A300="","",code_master!$A300)</f>
        <v>CV0299</v>
      </c>
      <c r="B300" s="0" t="str">
        <f aca="false">IF($A300="","",code_master!$C300&amp;"")</f>
        <v>상해</v>
      </c>
      <c r="C300" s="0" t="str">
        <f aca="false">IF($A300="","",code_master!$B300&amp;"")</f>
        <v>골절진단비(비갱신형)</v>
      </c>
      <c r="D300" s="30" t="n">
        <f aca="false">IF($A300="","",SUMIFS(raw_data!$H:$H,raw_data!$A:$A,"&gt;="&amp;UY_START,raw_data!$A:$A,"&lt;="&amp;BASE_YM,raw_data!$B:$B,"&lt;="&amp;BASE_YM,raw_data!$G:$G,$A300))</f>
        <v>30579776</v>
      </c>
      <c r="E300" s="30" t="n">
        <f aca="false">IF($A300="","",(SUMIFS(raw_data!$I:$I,raw_data!$A:$A,"&gt;="&amp;UY_START,raw_data!$A:$A,"&lt;="&amp;BASE_YM,raw_data!$B:$B,"&lt;="&amp;BASE_YM,raw_data!$G:$G,$A300)+SUMIFS(raw_data!$J:$J,raw_data!$A:$A,"&gt;="&amp;UY_START,raw_data!$A:$A,"&lt;="&amp;BASE_YM,raw_data!$B:$B,"&lt;="&amp;BASE_YM,raw_data!$G:$G,$A300)))</f>
        <v>17494439</v>
      </c>
      <c r="F300" s="31" t="n">
        <f aca="false">IF(N(D300)=0,"",E300/D300)</f>
        <v>0.572091796879088</v>
      </c>
      <c r="G300" s="30" t="n">
        <f aca="false">IF($A300="","",SUMIFS(raw_data!$H:$H,raw_data!$A:$A,"&gt;="&amp;UY_START_PY,raw_data!$A:$A,"&lt;="&amp;BASE_YM_PY,raw_data!$B:$B,"&lt;="&amp;BASE_YM_PY,raw_data!$G:$G,$A300))</f>
        <v>26280257</v>
      </c>
      <c r="H300" s="30" t="n">
        <f aca="false">IF($A300="","",(SUMIFS(raw_data!$I:$I,raw_data!$A:$A,"&gt;="&amp;UY_START_PY,raw_data!$A:$A,"&lt;="&amp;BASE_YM_PY,raw_data!$B:$B,"&lt;="&amp;BASE_YM_PY,raw_data!$G:$G,$A300)+SUMIFS(raw_data!$J:$J,raw_data!$A:$A,"&gt;="&amp;UY_START_PY,raw_data!$A:$A,"&lt;="&amp;BASE_YM_PY,raw_data!$B:$B,"&lt;="&amp;BASE_YM_PY,raw_data!$G:$G,$A300)))</f>
        <v>14931482</v>
      </c>
      <c r="I300" s="31" t="n">
        <f aca="false">IF(N(G300)=0,"",H300/G300)</f>
        <v>0.568163469634258</v>
      </c>
      <c r="J300" s="32" t="n">
        <f aca="false">IF(N(G300)=0,"",D300/G300-1)</f>
        <v>0.163602623825178</v>
      </c>
      <c r="K300" s="33" t="n">
        <f aca="false">IF(OR(F300="",I300=""),"",F300-I300)</f>
        <v>0.0039283272448295</v>
      </c>
      <c r="L300" s="30" t="n">
        <f aca="false">IF($A300="","",SUMIFS(raw_data!$H:$H,raw_data!$B:$B,BASE_YM,raw_data!$G:$G,$A300))</f>
        <v>11930230</v>
      </c>
      <c r="M300" s="30" t="n">
        <f aca="false">IF($A300="","",(SUMIFS(raw_data!$I:$I,raw_data!$B:$B,BASE_YM,raw_data!$G:$G,$A300)+SUMIFS(raw_data!$J:$J,raw_data!$B:$B,BASE_YM,raw_data!$G:$G,$A300)))</f>
        <v>8957491</v>
      </c>
      <c r="N300" s="31" t="n">
        <f aca="false">IF(N(L300)=0,"",M300/L300)</f>
        <v>0.750822993353858</v>
      </c>
      <c r="O300" s="30" t="n">
        <f aca="false">IF($A300="","",SUMIFS(raw_data!$H:$H,raw_data!$B:$B,BASE_YM_PY,raw_data!$G:$G,$A300))</f>
        <v>10515563</v>
      </c>
      <c r="P300" s="30" t="n">
        <f aca="false">IF($A300="","",(SUMIFS(raw_data!$I:$I,raw_data!$B:$B,BASE_YM_PY,raw_data!$G:$G,$A300)+SUMIFS(raw_data!$J:$J,raw_data!$B:$B,BASE_YM_PY,raw_data!$G:$G,$A300)))</f>
        <v>6837513</v>
      </c>
      <c r="Q300" s="31" t="n">
        <f aca="false">IF(N(O300)=0,"",P300/O300)</f>
        <v>0.650227952607007</v>
      </c>
      <c r="R300" s="32" t="n">
        <f aca="false">IF(N(O300)=0,"",L300/O300-1)</f>
        <v>0.134530790220172</v>
      </c>
      <c r="S300" s="33" t="n">
        <f aca="false">IF(OR(N300="",Q300=""),"",N300-Q300)</f>
        <v>0.100595040746851</v>
      </c>
      <c r="T300" s="38" t="n">
        <f aca="false">IF(N(D300)&gt;0,RANK(D300,D$2:D$1001)+COUNTIF(D$2:D300,D300)-1,"")</f>
        <v>191</v>
      </c>
      <c r="U300" s="40" t="n">
        <f aca="false">IF(N(D300)&gt;0,IF(D300&gt;=LR_MIN_SHARE*SUM(D$2:D$1001),F300,-1),-1)</f>
        <v>0.572091796879088</v>
      </c>
      <c r="V300" s="38" t="n">
        <f aca="false">IF(U300&lt;0,"",RANK(U300,U$2:U$1001)+COUNTIF(U$2:U300,U300)-1)</f>
        <v>168</v>
      </c>
      <c r="W300" s="38" t="n">
        <f aca="false">IF(N(L300)&gt;0,RANK(L300,L$2:L$1001)+COUNTIF(L$2:L300,L300)-1,"")</f>
        <v>190</v>
      </c>
      <c r="X300" s="40" t="n">
        <f aca="false">IF(N(L300)&gt;0,IF(L300&gt;=LR_MIN_SHARE*SUM(L$2:L$1001),N300,-1),-1)</f>
        <v>0.750822993353858</v>
      </c>
      <c r="Y300" s="38" t="n">
        <f aca="false">IF(X300&lt;0,"",RANK(X300,X$2:X$1001)+COUNTIF(X$2:X300,X300)-1)</f>
        <v>128</v>
      </c>
      <c r="AA300" s="0" t="str">
        <f aca="false">IF($A300="","",IF(COUNTIF($B$2:$B300,$B300)=1,1,""))</f>
        <v/>
      </c>
      <c r="AB300" s="0" t="str">
        <f aca="false">IF(AA300=1,SUMIF($B$2:$B$1001,$B300,$D$2:$D$1001),"")</f>
        <v/>
      </c>
      <c r="AC300" s="0" t="str">
        <f aca="false">IF(AA300=1,RANK(AB300,$AB$2:$AB$1001)+COUNTIF($AB$2:$AB300,AB300)-1,"")</f>
        <v/>
      </c>
      <c r="AD300" s="38" t="n">
        <f aca="false">IF($A300="","",COUNTIF(raw_data!$G:$G,$A300))</f>
        <v>40</v>
      </c>
      <c r="AE300" s="38" t="n">
        <f aca="false">IF($A300="","",IF(COUNTIF($A$2:$A$1001,$A300)&gt;1,1,0))</f>
        <v>0</v>
      </c>
    </row>
    <row r="301" customFormat="false" ht="15" hidden="false" customHeight="false" outlineLevel="0" collapsed="false">
      <c r="A301" s="0" t="str">
        <f aca="false">IF(code_master!$A301="","",code_master!$A301)</f>
        <v>CV0300</v>
      </c>
      <c r="B301" s="0" t="str">
        <f aca="false">IF($A301="","",code_master!$C301&amp;"")</f>
        <v>수술</v>
      </c>
      <c r="C301" s="0" t="str">
        <f aca="false">IF($A301="","",code_master!$B301&amp;"")</f>
        <v>특정질병수술비</v>
      </c>
      <c r="D301" s="30" t="n">
        <f aca="false">IF($A301="","",SUMIFS(raw_data!$H:$H,raw_data!$A:$A,"&gt;="&amp;UY_START,raw_data!$A:$A,"&lt;="&amp;BASE_YM,raw_data!$B:$B,"&lt;="&amp;BASE_YM,raw_data!$G:$G,$A301))</f>
        <v>207586916</v>
      </c>
      <c r="E301" s="30" t="n">
        <f aca="false">IF($A301="","",(SUMIFS(raw_data!$I:$I,raw_data!$A:$A,"&gt;="&amp;UY_START,raw_data!$A:$A,"&lt;="&amp;BASE_YM,raw_data!$B:$B,"&lt;="&amp;BASE_YM,raw_data!$G:$G,$A301)+SUMIFS(raw_data!$J:$J,raw_data!$A:$A,"&gt;="&amp;UY_START,raw_data!$A:$A,"&lt;="&amp;BASE_YM,raw_data!$B:$B,"&lt;="&amp;BASE_YM,raw_data!$G:$G,$A301)))</f>
        <v>70962766</v>
      </c>
      <c r="F301" s="31" t="n">
        <f aca="false">IF(N(D301)=0,"",E301/D301)</f>
        <v>0.341846043899992</v>
      </c>
      <c r="G301" s="30" t="n">
        <f aca="false">IF($A301="","",SUMIFS(raw_data!$H:$H,raw_data!$A:$A,"&gt;="&amp;UY_START_PY,raw_data!$A:$A,"&lt;="&amp;BASE_YM_PY,raw_data!$B:$B,"&lt;="&amp;BASE_YM_PY,raw_data!$G:$G,$A301))</f>
        <v>167184381</v>
      </c>
      <c r="H301" s="30" t="n">
        <f aca="false">IF($A301="","",(SUMIFS(raw_data!$I:$I,raw_data!$A:$A,"&gt;="&amp;UY_START_PY,raw_data!$A:$A,"&lt;="&amp;BASE_YM_PY,raw_data!$B:$B,"&lt;="&amp;BASE_YM_PY,raw_data!$G:$G,$A301)+SUMIFS(raw_data!$J:$J,raw_data!$A:$A,"&gt;="&amp;UY_START_PY,raw_data!$A:$A,"&lt;="&amp;BASE_YM_PY,raw_data!$B:$B,"&lt;="&amp;BASE_YM_PY,raw_data!$G:$G,$A301)))</f>
        <v>97107174</v>
      </c>
      <c r="I301" s="31" t="n">
        <f aca="false">IF(N(G301)=0,"",H301/G301)</f>
        <v>0.58083879259032</v>
      </c>
      <c r="J301" s="32" t="n">
        <f aca="false">IF(N(G301)=0,"",D301/G301-1)</f>
        <v>0.241664530851121</v>
      </c>
      <c r="K301" s="33" t="n">
        <f aca="false">IF(OR(F301="",I301=""),"",F301-I301)</f>
        <v>-0.238992748690328</v>
      </c>
      <c r="L301" s="30" t="n">
        <f aca="false">IF($A301="","",SUMIFS(raw_data!$H:$H,raw_data!$B:$B,BASE_YM,raw_data!$G:$G,$A301))</f>
        <v>89030756</v>
      </c>
      <c r="M301" s="30" t="n">
        <f aca="false">IF($A301="","",(SUMIFS(raw_data!$I:$I,raw_data!$B:$B,BASE_YM,raw_data!$G:$G,$A301)+SUMIFS(raw_data!$J:$J,raw_data!$B:$B,BASE_YM,raw_data!$G:$G,$A301)))</f>
        <v>35178603</v>
      </c>
      <c r="N301" s="31" t="n">
        <f aca="false">IF(N(L301)=0,"",M301/L301)</f>
        <v>0.395128656438681</v>
      </c>
      <c r="O301" s="30" t="n">
        <f aca="false">IF($A301="","",SUMIFS(raw_data!$H:$H,raw_data!$B:$B,BASE_YM_PY,raw_data!$G:$G,$A301))</f>
        <v>69873135</v>
      </c>
      <c r="P301" s="30" t="n">
        <f aca="false">IF($A301="","",(SUMIFS(raw_data!$I:$I,raw_data!$B:$B,BASE_YM_PY,raw_data!$G:$G,$A301)+SUMIFS(raw_data!$J:$J,raw_data!$B:$B,BASE_YM_PY,raw_data!$G:$G,$A301)))</f>
        <v>42261820</v>
      </c>
      <c r="Q301" s="31" t="n">
        <f aca="false">IF(N(O301)=0,"",P301/O301)</f>
        <v>0.604836465402619</v>
      </c>
      <c r="R301" s="32" t="n">
        <f aca="false">IF(N(O301)=0,"",L301/O301-1)</f>
        <v>0.274177207019551</v>
      </c>
      <c r="S301" s="33" t="n">
        <f aca="false">IF(OR(N301="",Q301=""),"",N301-Q301)</f>
        <v>-0.209707808963938</v>
      </c>
      <c r="T301" s="38" t="n">
        <f aca="false">IF(N(D301)&gt;0,RANK(D301,D$2:D$1001)+COUNTIF(D$2:D301,D301)-1,"")</f>
        <v>14</v>
      </c>
      <c r="U301" s="40" t="n">
        <f aca="false">IF(N(D301)&gt;0,IF(D301&gt;=LR_MIN_SHARE*SUM(D$2:D$1001),F301,-1),-1)</f>
        <v>0.341846043899992</v>
      </c>
      <c r="V301" s="38" t="n">
        <f aca="false">IF(U301&lt;0,"",RANK(U301,U$2:U$1001)+COUNTIF(U$2:U301,U301)-1)</f>
        <v>332</v>
      </c>
      <c r="W301" s="38" t="n">
        <f aca="false">IF(N(L301)&gt;0,RANK(L301,L$2:L$1001)+COUNTIF(L$2:L301,L301)-1,"")</f>
        <v>13</v>
      </c>
      <c r="X301" s="40" t="n">
        <f aca="false">IF(N(L301)&gt;0,IF(L301&gt;=LR_MIN_SHARE*SUM(L$2:L$1001),N301,-1),-1)</f>
        <v>0.395128656438681</v>
      </c>
      <c r="Y301" s="38" t="n">
        <f aca="false">IF(X301&lt;0,"",RANK(X301,X$2:X$1001)+COUNTIF(X$2:X301,X301)-1)</f>
        <v>334</v>
      </c>
      <c r="AA301" s="0" t="str">
        <f aca="false">IF($A301="","",IF(COUNTIF($B$2:$B301,$B301)=1,1,""))</f>
        <v/>
      </c>
      <c r="AB301" s="0" t="str">
        <f aca="false">IF(AA301=1,SUMIF($B$2:$B$1001,$B301,$D$2:$D$1001),"")</f>
        <v/>
      </c>
      <c r="AC301" s="0" t="str">
        <f aca="false">IF(AA301=1,RANK(AB301,$AB$2:$AB$1001)+COUNTIF($AB$2:$AB301,AB301)-1,"")</f>
        <v/>
      </c>
      <c r="AD301" s="38" t="n">
        <f aca="false">IF($A301="","",COUNTIF(raw_data!$G:$G,$A301))</f>
        <v>40</v>
      </c>
      <c r="AE301" s="38" t="n">
        <f aca="false">IF($A301="","",IF(COUNTIF($A$2:$A$1001,$A301)&gt;1,1,0))</f>
        <v>0</v>
      </c>
    </row>
    <row r="302" customFormat="false" ht="15" hidden="false" customHeight="false" outlineLevel="0" collapsed="false">
      <c r="A302" s="0" t="str">
        <f aca="false">IF(code_master!$A302="","",code_master!$A302)</f>
        <v>CV0301</v>
      </c>
      <c r="B302" s="0" t="str">
        <f aca="false">IF($A302="","",code_master!$C302&amp;"")</f>
        <v>상해</v>
      </c>
      <c r="C302" s="0" t="str">
        <f aca="false">IF($A302="","",code_master!$B302&amp;"")</f>
        <v>깁스치료비(20년만기)</v>
      </c>
      <c r="D302" s="30" t="n">
        <f aca="false">IF($A302="","",SUMIFS(raw_data!$H:$H,raw_data!$A:$A,"&gt;="&amp;UY_START,raw_data!$A:$A,"&lt;="&amp;BASE_YM,raw_data!$B:$B,"&lt;="&amp;BASE_YM,raw_data!$G:$G,$A302))</f>
        <v>44752216</v>
      </c>
      <c r="E302" s="30" t="n">
        <f aca="false">IF($A302="","",(SUMIFS(raw_data!$I:$I,raw_data!$A:$A,"&gt;="&amp;UY_START,raw_data!$A:$A,"&lt;="&amp;BASE_YM,raw_data!$B:$B,"&lt;="&amp;BASE_YM,raw_data!$G:$G,$A302)+SUMIFS(raw_data!$J:$J,raw_data!$A:$A,"&gt;="&amp;UY_START,raw_data!$A:$A,"&lt;="&amp;BASE_YM,raw_data!$B:$B,"&lt;="&amp;BASE_YM,raw_data!$G:$G,$A302)))</f>
        <v>27282841</v>
      </c>
      <c r="F302" s="31" t="n">
        <f aca="false">IF(N(D302)=0,"",E302/D302)</f>
        <v>0.609642235369976</v>
      </c>
      <c r="G302" s="30" t="n">
        <f aca="false">IF($A302="","",SUMIFS(raw_data!$H:$H,raw_data!$A:$A,"&gt;="&amp;UY_START_PY,raw_data!$A:$A,"&lt;="&amp;BASE_YM_PY,raw_data!$B:$B,"&lt;="&amp;BASE_YM_PY,raw_data!$G:$G,$A302))</f>
        <v>31762361</v>
      </c>
      <c r="H302" s="30" t="n">
        <f aca="false">IF($A302="","",(SUMIFS(raw_data!$I:$I,raw_data!$A:$A,"&gt;="&amp;UY_START_PY,raw_data!$A:$A,"&lt;="&amp;BASE_YM_PY,raw_data!$B:$B,"&lt;="&amp;BASE_YM_PY,raw_data!$G:$G,$A302)+SUMIFS(raw_data!$J:$J,raw_data!$A:$A,"&gt;="&amp;UY_START_PY,raw_data!$A:$A,"&lt;="&amp;BASE_YM_PY,raw_data!$B:$B,"&lt;="&amp;BASE_YM_PY,raw_data!$G:$G,$A302)))</f>
        <v>18360628</v>
      </c>
      <c r="I302" s="31" t="n">
        <f aca="false">IF(N(G302)=0,"",H302/G302)</f>
        <v>0.578062443154021</v>
      </c>
      <c r="J302" s="32" t="n">
        <f aca="false">IF(N(G302)=0,"",D302/G302-1)</f>
        <v>0.408970069951664</v>
      </c>
      <c r="K302" s="33" t="n">
        <f aca="false">IF(OR(F302="",I302=""),"",F302-I302)</f>
        <v>0.0315797922159546</v>
      </c>
      <c r="L302" s="30" t="n">
        <f aca="false">IF($A302="","",SUMIFS(raw_data!$H:$H,raw_data!$B:$B,BASE_YM,raw_data!$G:$G,$A302))</f>
        <v>16662727</v>
      </c>
      <c r="M302" s="30" t="n">
        <f aca="false">IF($A302="","",(SUMIFS(raw_data!$I:$I,raw_data!$B:$B,BASE_YM,raw_data!$G:$G,$A302)+SUMIFS(raw_data!$J:$J,raw_data!$B:$B,BASE_YM,raw_data!$G:$G,$A302)))</f>
        <v>12127387</v>
      </c>
      <c r="N302" s="31" t="n">
        <f aca="false">IF(N(L302)=0,"",M302/L302)</f>
        <v>0.727815260971388</v>
      </c>
      <c r="O302" s="30" t="n">
        <f aca="false">IF($A302="","",SUMIFS(raw_data!$H:$H,raw_data!$B:$B,BASE_YM_PY,raw_data!$G:$G,$A302))</f>
        <v>14157079</v>
      </c>
      <c r="P302" s="30" t="n">
        <f aca="false">IF($A302="","",(SUMIFS(raw_data!$I:$I,raw_data!$B:$B,BASE_YM_PY,raw_data!$G:$G,$A302)+SUMIFS(raw_data!$J:$J,raw_data!$B:$B,BASE_YM_PY,raw_data!$G:$G,$A302)))</f>
        <v>10005690</v>
      </c>
      <c r="Q302" s="31" t="n">
        <f aca="false">IF(N(O302)=0,"",P302/O302)</f>
        <v>0.706762320108548</v>
      </c>
      <c r="R302" s="32" t="n">
        <f aca="false">IF(N(O302)=0,"",L302/O302-1)</f>
        <v>0.176989052614597</v>
      </c>
      <c r="S302" s="33" t="n">
        <f aca="false">IF(OR(N302="",Q302=""),"",N302-Q302)</f>
        <v>0.0210529408628406</v>
      </c>
      <c r="T302" s="38" t="n">
        <f aca="false">IF(N(D302)&gt;0,RANK(D302,D$2:D$1001)+COUNTIF(D$2:D302,D302)-1,"")</f>
        <v>131</v>
      </c>
      <c r="U302" s="40" t="n">
        <f aca="false">IF(N(D302)&gt;0,IF(D302&gt;=LR_MIN_SHARE*SUM(D$2:D$1001),F302,-1),-1)</f>
        <v>0.609642235369976</v>
      </c>
      <c r="V302" s="38" t="n">
        <f aca="false">IF(U302&lt;0,"",RANK(U302,U$2:U$1001)+COUNTIF(U$2:U302,U302)-1)</f>
        <v>137</v>
      </c>
      <c r="W302" s="38" t="n">
        <f aca="false">IF(N(L302)&gt;0,RANK(L302,L$2:L$1001)+COUNTIF(L$2:L302,L302)-1,"")</f>
        <v>141</v>
      </c>
      <c r="X302" s="40" t="n">
        <f aca="false">IF(N(L302)&gt;0,IF(L302&gt;=LR_MIN_SHARE*SUM(L$2:L$1001),N302,-1),-1)</f>
        <v>0.727815260971388</v>
      </c>
      <c r="Y302" s="38" t="n">
        <f aca="false">IF(X302&lt;0,"",RANK(X302,X$2:X$1001)+COUNTIF(X$2:X302,X302)-1)</f>
        <v>138</v>
      </c>
      <c r="AA302" s="0" t="str">
        <f aca="false">IF($A302="","",IF(COUNTIF($B$2:$B302,$B302)=1,1,""))</f>
        <v/>
      </c>
      <c r="AB302" s="0" t="str">
        <f aca="false">IF(AA302=1,SUMIF($B$2:$B$1001,$B302,$D$2:$D$1001),"")</f>
        <v/>
      </c>
      <c r="AC302" s="0" t="str">
        <f aca="false">IF(AA302=1,RANK(AB302,$AB$2:$AB$1001)+COUNTIF($AB$2:$AB302,AB302)-1,"")</f>
        <v/>
      </c>
      <c r="AD302" s="38" t="n">
        <f aca="false">IF($A302="","",COUNTIF(raw_data!$G:$G,$A302))</f>
        <v>40</v>
      </c>
      <c r="AE302" s="38" t="n">
        <f aca="false">IF($A302="","",IF(COUNTIF($A$2:$A$1001,$A302)&gt;1,1,0))</f>
        <v>0</v>
      </c>
    </row>
    <row r="303" customFormat="false" ht="15" hidden="false" customHeight="false" outlineLevel="0" collapsed="false">
      <c r="A303" s="0" t="str">
        <f aca="false">IF(code_master!$A303="","",code_master!$A303)</f>
        <v>CV0302</v>
      </c>
      <c r="B303" s="0" t="str">
        <f aca="false">IF($A303="","",code_master!$C303&amp;"")</f>
        <v>사망</v>
      </c>
      <c r="C303" s="0" t="str">
        <f aca="false">IF($A303="","",code_master!$B303&amp;"")</f>
        <v>상해사망(비갱신형)</v>
      </c>
      <c r="D303" s="30" t="n">
        <f aca="false">IF($A303="","",SUMIFS(raw_data!$H:$H,raw_data!$A:$A,"&gt;="&amp;UY_START,raw_data!$A:$A,"&lt;="&amp;BASE_YM,raw_data!$B:$B,"&lt;="&amp;BASE_YM,raw_data!$G:$G,$A303))</f>
        <v>11164061</v>
      </c>
      <c r="E303" s="30" t="n">
        <f aca="false">IF($A303="","",(SUMIFS(raw_data!$I:$I,raw_data!$A:$A,"&gt;="&amp;UY_START,raw_data!$A:$A,"&lt;="&amp;BASE_YM,raw_data!$B:$B,"&lt;="&amp;BASE_YM,raw_data!$G:$G,$A303)+SUMIFS(raw_data!$J:$J,raw_data!$A:$A,"&gt;="&amp;UY_START,raw_data!$A:$A,"&lt;="&amp;BASE_YM,raw_data!$B:$B,"&lt;="&amp;BASE_YM,raw_data!$G:$G,$A303)))</f>
        <v>6860726</v>
      </c>
      <c r="F303" s="31" t="n">
        <f aca="false">IF(N(D303)=0,"",E303/D303)</f>
        <v>0.614536771162393</v>
      </c>
      <c r="G303" s="30" t="n">
        <f aca="false">IF($A303="","",SUMIFS(raw_data!$H:$H,raw_data!$A:$A,"&gt;="&amp;UY_START_PY,raw_data!$A:$A,"&lt;="&amp;BASE_YM_PY,raw_data!$B:$B,"&lt;="&amp;BASE_YM_PY,raw_data!$G:$G,$A303))</f>
        <v>11562227</v>
      </c>
      <c r="H303" s="30" t="n">
        <f aca="false">IF($A303="","",(SUMIFS(raw_data!$I:$I,raw_data!$A:$A,"&gt;="&amp;UY_START_PY,raw_data!$A:$A,"&lt;="&amp;BASE_YM_PY,raw_data!$B:$B,"&lt;="&amp;BASE_YM_PY,raw_data!$G:$G,$A303)+SUMIFS(raw_data!$J:$J,raw_data!$A:$A,"&gt;="&amp;UY_START_PY,raw_data!$A:$A,"&lt;="&amp;BASE_YM_PY,raw_data!$B:$B,"&lt;="&amp;BASE_YM_PY,raw_data!$G:$G,$A303)))</f>
        <v>5910352</v>
      </c>
      <c r="I303" s="31" t="n">
        <f aca="false">IF(N(G303)=0,"",H303/G303)</f>
        <v>0.511177647697109</v>
      </c>
      <c r="J303" s="32" t="n">
        <f aca="false">IF(N(G303)=0,"",D303/G303-1)</f>
        <v>-0.0344367914589464</v>
      </c>
      <c r="K303" s="33" t="n">
        <f aca="false">IF(OR(F303="",I303=""),"",F303-I303)</f>
        <v>0.103359123465285</v>
      </c>
      <c r="L303" s="30" t="n">
        <f aca="false">IF($A303="","",SUMIFS(raw_data!$H:$H,raw_data!$B:$B,BASE_YM,raw_data!$G:$G,$A303))</f>
        <v>4588478</v>
      </c>
      <c r="M303" s="30" t="n">
        <f aca="false">IF($A303="","",(SUMIFS(raw_data!$I:$I,raw_data!$B:$B,BASE_YM,raw_data!$G:$G,$A303)+SUMIFS(raw_data!$J:$J,raw_data!$B:$B,BASE_YM,raw_data!$G:$G,$A303)))</f>
        <v>3459395</v>
      </c>
      <c r="N303" s="31" t="n">
        <f aca="false">IF(N(L303)=0,"",M303/L303)</f>
        <v>0.753930824120765</v>
      </c>
      <c r="O303" s="30" t="n">
        <f aca="false">IF($A303="","",SUMIFS(raw_data!$H:$H,raw_data!$B:$B,BASE_YM_PY,raw_data!$G:$G,$A303))</f>
        <v>4733384</v>
      </c>
      <c r="P303" s="30" t="n">
        <f aca="false">IF($A303="","",(SUMIFS(raw_data!$I:$I,raw_data!$B:$B,BASE_YM_PY,raw_data!$G:$G,$A303)+SUMIFS(raw_data!$J:$J,raw_data!$B:$B,BASE_YM_PY,raw_data!$G:$G,$A303)))</f>
        <v>3120896</v>
      </c>
      <c r="Q303" s="31" t="n">
        <f aca="false">IF(N(O303)=0,"",P303/O303)</f>
        <v>0.659337167658487</v>
      </c>
      <c r="R303" s="32" t="n">
        <f aca="false">IF(N(O303)=0,"",L303/O303-1)</f>
        <v>-0.0306136159669277</v>
      </c>
      <c r="S303" s="33" t="n">
        <f aca="false">IF(OR(N303="",Q303=""),"",N303-Q303)</f>
        <v>0.094593656462278</v>
      </c>
      <c r="T303" s="38" t="n">
        <f aca="false">IF(N(D303)&gt;0,RANK(D303,D$2:D$1001)+COUNTIF(D$2:D303,D303)-1,"")</f>
        <v>363</v>
      </c>
      <c r="U303" s="40" t="n">
        <f aca="false">IF(N(D303)&gt;0,IF(D303&gt;=LR_MIN_SHARE*SUM(D$2:D$1001),F303,-1),-1)</f>
        <v>0.614536771162393</v>
      </c>
      <c r="V303" s="38" t="n">
        <f aca="false">IF(U303&lt;0,"",RANK(U303,U$2:U$1001)+COUNTIF(U$2:U303,U303)-1)</f>
        <v>134</v>
      </c>
      <c r="W303" s="38" t="n">
        <f aca="false">IF(N(L303)&gt;0,RANK(L303,L$2:L$1001)+COUNTIF(L$2:L303,L303)-1,"")</f>
        <v>353</v>
      </c>
      <c r="X303" s="40" t="n">
        <f aca="false">IF(N(L303)&gt;0,IF(L303&gt;=LR_MIN_SHARE*SUM(L$2:L$1001),N303,-1),-1)</f>
        <v>0.753930824120765</v>
      </c>
      <c r="Y303" s="38" t="n">
        <f aca="false">IF(X303&lt;0,"",RANK(X303,X$2:X$1001)+COUNTIF(X$2:X303,X303)-1)</f>
        <v>126</v>
      </c>
      <c r="AA303" s="0" t="str">
        <f aca="false">IF($A303="","",IF(COUNTIF($B$2:$B303,$B303)=1,1,""))</f>
        <v/>
      </c>
      <c r="AB303" s="0" t="str">
        <f aca="false">IF(AA303=1,SUMIF($B$2:$B$1001,$B303,$D$2:$D$1001),"")</f>
        <v/>
      </c>
      <c r="AC303" s="0" t="str">
        <f aca="false">IF(AA303=1,RANK(AB303,$AB$2:$AB$1001)+COUNTIF($AB$2:$AB303,AB303)-1,"")</f>
        <v/>
      </c>
      <c r="AD303" s="38" t="n">
        <f aca="false">IF($A303="","",COUNTIF(raw_data!$G:$G,$A303))</f>
        <v>40</v>
      </c>
      <c r="AE303" s="38" t="n">
        <f aca="false">IF($A303="","",IF(COUNTIF($A$2:$A$1001,$A303)&gt;1,1,0))</f>
        <v>0</v>
      </c>
    </row>
    <row r="304" customFormat="false" ht="15" hidden="false" customHeight="false" outlineLevel="0" collapsed="false">
      <c r="A304" s="0" t="str">
        <f aca="false">IF(code_master!$A304="","",code_master!$A304)</f>
        <v>CV0303</v>
      </c>
      <c r="B304" s="0" t="str">
        <f aca="false">IF($A304="","",code_master!$C304&amp;"")</f>
        <v>심장</v>
      </c>
      <c r="C304" s="0" t="str">
        <f aca="false">IF($A304="","",code_master!$B304&amp;"")</f>
        <v>급성심근경색진단비Ⅱ</v>
      </c>
      <c r="D304" s="30" t="n">
        <f aca="false">IF($A304="","",SUMIFS(raw_data!$H:$H,raw_data!$A:$A,"&gt;="&amp;UY_START,raw_data!$A:$A,"&lt;="&amp;BASE_YM,raw_data!$B:$B,"&lt;="&amp;BASE_YM,raw_data!$G:$G,$A304))</f>
        <v>8965433</v>
      </c>
      <c r="E304" s="30" t="n">
        <f aca="false">IF($A304="","",(SUMIFS(raw_data!$I:$I,raw_data!$A:$A,"&gt;="&amp;UY_START,raw_data!$A:$A,"&lt;="&amp;BASE_YM,raw_data!$B:$B,"&lt;="&amp;BASE_YM,raw_data!$G:$G,$A304)+SUMIFS(raw_data!$J:$J,raw_data!$A:$A,"&gt;="&amp;UY_START,raw_data!$A:$A,"&lt;="&amp;BASE_YM,raw_data!$B:$B,"&lt;="&amp;BASE_YM,raw_data!$G:$G,$A304)))</f>
        <v>5758197</v>
      </c>
      <c r="F304" s="31" t="n">
        <f aca="false">IF(N(D304)=0,"",E304/D304)</f>
        <v>0.642266469449942</v>
      </c>
      <c r="G304" s="30" t="n">
        <f aca="false">IF($A304="","",SUMIFS(raw_data!$H:$H,raw_data!$A:$A,"&gt;="&amp;UY_START_PY,raw_data!$A:$A,"&lt;="&amp;BASE_YM_PY,raw_data!$B:$B,"&lt;="&amp;BASE_YM_PY,raw_data!$G:$G,$A304))</f>
        <v>9491913</v>
      </c>
      <c r="H304" s="30" t="n">
        <f aca="false">IF($A304="","",(SUMIFS(raw_data!$I:$I,raw_data!$A:$A,"&gt;="&amp;UY_START_PY,raw_data!$A:$A,"&lt;="&amp;BASE_YM_PY,raw_data!$B:$B,"&lt;="&amp;BASE_YM_PY,raw_data!$G:$G,$A304)+SUMIFS(raw_data!$J:$J,raw_data!$A:$A,"&gt;="&amp;UY_START_PY,raw_data!$A:$A,"&lt;="&amp;BASE_YM_PY,raw_data!$B:$B,"&lt;="&amp;BASE_YM_PY,raw_data!$G:$G,$A304)))</f>
        <v>5706076</v>
      </c>
      <c r="I304" s="31" t="n">
        <f aca="false">IF(N(G304)=0,"",H304/G304)</f>
        <v>0.601151316915779</v>
      </c>
      <c r="J304" s="32" t="n">
        <f aca="false">IF(N(G304)=0,"",D304/G304-1)</f>
        <v>-0.0554661636700632</v>
      </c>
      <c r="K304" s="33" t="n">
        <f aca="false">IF(OR(F304="",I304=""),"",F304-I304)</f>
        <v>0.0411151525341631</v>
      </c>
      <c r="L304" s="30" t="n">
        <f aca="false">IF($A304="","",SUMIFS(raw_data!$H:$H,raw_data!$B:$B,BASE_YM,raw_data!$G:$G,$A304))</f>
        <v>3688915</v>
      </c>
      <c r="M304" s="30" t="n">
        <f aca="false">IF($A304="","",(SUMIFS(raw_data!$I:$I,raw_data!$B:$B,BASE_YM,raw_data!$G:$G,$A304)+SUMIFS(raw_data!$J:$J,raw_data!$B:$B,BASE_YM,raw_data!$G:$G,$A304)))</f>
        <v>2847646</v>
      </c>
      <c r="N304" s="31" t="n">
        <f aca="false">IF(N(L304)=0,"",M304/L304)</f>
        <v>0.771946764834647</v>
      </c>
      <c r="O304" s="30" t="n">
        <f aca="false">IF($A304="","",SUMIFS(raw_data!$H:$H,raw_data!$B:$B,BASE_YM_PY,raw_data!$G:$G,$A304))</f>
        <v>3917873</v>
      </c>
      <c r="P304" s="30" t="n">
        <f aca="false">IF($A304="","",(SUMIFS(raw_data!$I:$I,raw_data!$B:$B,BASE_YM_PY,raw_data!$G:$G,$A304)+SUMIFS(raw_data!$J:$J,raw_data!$B:$B,BASE_YM_PY,raw_data!$G:$G,$A304)))</f>
        <v>3600468</v>
      </c>
      <c r="Q304" s="31" t="n">
        <f aca="false">IF(N(O304)=0,"",P304/O304)</f>
        <v>0.91898537803548</v>
      </c>
      <c r="R304" s="32" t="n">
        <f aca="false">IF(N(O304)=0,"",L304/O304-1)</f>
        <v>-0.0584393623785151</v>
      </c>
      <c r="S304" s="33" t="n">
        <f aca="false">IF(OR(N304="",Q304=""),"",N304-Q304)</f>
        <v>-0.147038613200833</v>
      </c>
      <c r="T304" s="38" t="n">
        <f aca="false">IF(N(D304)&gt;0,RANK(D304,D$2:D$1001)+COUNTIF(D$2:D304,D304)-1,"")</f>
        <v>395</v>
      </c>
      <c r="U304" s="38" t="n">
        <f aca="false">IF(N(D304)&gt;0,IF(D304&gt;=LR_MIN_SHARE*SUM(D$2:D$1001),F304,-1),-1)</f>
        <v>-1</v>
      </c>
      <c r="V304" s="0" t="str">
        <f aca="false">IF(U304&lt;0,"",RANK(U304,U$2:U$1001)+COUNTIF(U$2:U304,U304)-1)</f>
        <v/>
      </c>
      <c r="W304" s="38" t="n">
        <f aca="false">IF(N(L304)&gt;0,RANK(L304,L$2:L$1001)+COUNTIF(L$2:L304,L304)-1,"")</f>
        <v>392</v>
      </c>
      <c r="X304" s="38" t="n">
        <f aca="false">IF(N(L304)&gt;0,IF(L304&gt;=LR_MIN_SHARE*SUM(L$2:L$1001),N304,-1),-1)</f>
        <v>-1</v>
      </c>
      <c r="Y304" s="0" t="str">
        <f aca="false">IF(X304&lt;0,"",RANK(X304,X$2:X$1001)+COUNTIF(X$2:X304,X304)-1)</f>
        <v/>
      </c>
      <c r="AA304" s="0" t="str">
        <f aca="false">IF($A304="","",IF(COUNTIF($B$2:$B304,$B304)=1,1,""))</f>
        <v/>
      </c>
      <c r="AB304" s="0" t="str">
        <f aca="false">IF(AA304=1,SUMIF($B$2:$B$1001,$B304,$D$2:$D$1001),"")</f>
        <v/>
      </c>
      <c r="AC304" s="0" t="str">
        <f aca="false">IF(AA304=1,RANK(AB304,$AB$2:$AB$1001)+COUNTIF($AB$2:$AB304,AB304)-1,"")</f>
        <v/>
      </c>
      <c r="AD304" s="38" t="n">
        <f aca="false">IF($A304="","",COUNTIF(raw_data!$G:$G,$A304))</f>
        <v>40</v>
      </c>
      <c r="AE304" s="38" t="n">
        <f aca="false">IF($A304="","",IF(COUNTIF($A$2:$A$1001,$A304)&gt;1,1,0))</f>
        <v>0</v>
      </c>
    </row>
    <row r="305" customFormat="false" ht="15" hidden="false" customHeight="false" outlineLevel="0" collapsed="false">
      <c r="A305" s="0" t="str">
        <f aca="false">IF(code_master!$A305="","",code_master!$A305)</f>
        <v>CV0304</v>
      </c>
      <c r="B305" s="0" t="str">
        <f aca="false">IF($A305="","",code_master!$C305&amp;"")</f>
        <v>심장</v>
      </c>
      <c r="C305" s="0" t="str">
        <f aca="false">IF($A305="","",code_master!$B305&amp;"")</f>
        <v>허혈성심장질환진단비</v>
      </c>
      <c r="D305" s="30" t="n">
        <f aca="false">IF($A305="","",SUMIFS(raw_data!$H:$H,raw_data!$A:$A,"&gt;="&amp;UY_START,raw_data!$A:$A,"&lt;="&amp;BASE_YM,raw_data!$B:$B,"&lt;="&amp;BASE_YM,raw_data!$G:$G,$A305))</f>
        <v>12816164</v>
      </c>
      <c r="E305" s="30" t="n">
        <f aca="false">IF($A305="","",(SUMIFS(raw_data!$I:$I,raw_data!$A:$A,"&gt;="&amp;UY_START,raw_data!$A:$A,"&lt;="&amp;BASE_YM,raw_data!$B:$B,"&lt;="&amp;BASE_YM,raw_data!$G:$G,$A305)+SUMIFS(raw_data!$J:$J,raw_data!$A:$A,"&gt;="&amp;UY_START,raw_data!$A:$A,"&lt;="&amp;BASE_YM,raw_data!$B:$B,"&lt;="&amp;BASE_YM,raw_data!$G:$G,$A305)))</f>
        <v>6847282</v>
      </c>
      <c r="F305" s="31" t="n">
        <f aca="false">IF(N(D305)=0,"",E305/D305)</f>
        <v>0.534269224395069</v>
      </c>
      <c r="G305" s="30" t="n">
        <f aca="false">IF($A305="","",SUMIFS(raw_data!$H:$H,raw_data!$A:$A,"&gt;="&amp;UY_START_PY,raw_data!$A:$A,"&lt;="&amp;BASE_YM_PY,raw_data!$B:$B,"&lt;="&amp;BASE_YM_PY,raw_data!$G:$G,$A305))</f>
        <v>11080852</v>
      </c>
      <c r="H305" s="30" t="n">
        <f aca="false">IF($A305="","",(SUMIFS(raw_data!$I:$I,raw_data!$A:$A,"&gt;="&amp;UY_START_PY,raw_data!$A:$A,"&lt;="&amp;BASE_YM_PY,raw_data!$B:$B,"&lt;="&amp;BASE_YM_PY,raw_data!$G:$G,$A305)+SUMIFS(raw_data!$J:$J,raw_data!$A:$A,"&gt;="&amp;UY_START_PY,raw_data!$A:$A,"&lt;="&amp;BASE_YM_PY,raw_data!$B:$B,"&lt;="&amp;BASE_YM_PY,raw_data!$G:$G,$A305)))</f>
        <v>5342968</v>
      </c>
      <c r="I305" s="31" t="n">
        <f aca="false">IF(N(G305)=0,"",H305/G305)</f>
        <v>0.482180251121484</v>
      </c>
      <c r="J305" s="32" t="n">
        <f aca="false">IF(N(G305)=0,"",D305/G305-1)</f>
        <v>0.156604564342164</v>
      </c>
      <c r="K305" s="33" t="n">
        <f aca="false">IF(OR(F305="",I305=""),"",F305-I305)</f>
        <v>0.0520889732735845</v>
      </c>
      <c r="L305" s="30" t="n">
        <f aca="false">IF($A305="","",SUMIFS(raw_data!$H:$H,raw_data!$B:$B,BASE_YM,raw_data!$G:$G,$A305))</f>
        <v>4886547</v>
      </c>
      <c r="M305" s="30" t="n">
        <f aca="false">IF($A305="","",(SUMIFS(raw_data!$I:$I,raw_data!$B:$B,BASE_YM,raw_data!$G:$G,$A305)+SUMIFS(raw_data!$J:$J,raw_data!$B:$B,BASE_YM,raw_data!$G:$G,$A305)))</f>
        <v>3217934</v>
      </c>
      <c r="N305" s="31" t="n">
        <f aca="false">IF(N(L305)=0,"",M305/L305)</f>
        <v>0.658529223191755</v>
      </c>
      <c r="O305" s="30" t="n">
        <f aca="false">IF($A305="","",SUMIFS(raw_data!$H:$H,raw_data!$B:$B,BASE_YM_PY,raw_data!$G:$G,$A305))</f>
        <v>3881682</v>
      </c>
      <c r="P305" s="30" t="n">
        <f aca="false">IF($A305="","",(SUMIFS(raw_data!$I:$I,raw_data!$B:$B,BASE_YM_PY,raw_data!$G:$G,$A305)+SUMIFS(raw_data!$J:$J,raw_data!$B:$B,BASE_YM_PY,raw_data!$G:$G,$A305)))</f>
        <v>2606876</v>
      </c>
      <c r="Q305" s="31" t="n">
        <f aca="false">IF(N(O305)=0,"",P305/O305)</f>
        <v>0.671584122553058</v>
      </c>
      <c r="R305" s="32" t="n">
        <f aca="false">IF(N(O305)=0,"",L305/O305-1)</f>
        <v>0.258873601701531</v>
      </c>
      <c r="S305" s="33" t="n">
        <f aca="false">IF(OR(N305="",Q305=""),"",N305-Q305)</f>
        <v>-0.0130548993613033</v>
      </c>
      <c r="T305" s="38" t="n">
        <f aca="false">IF(N(D305)&gt;0,RANK(D305,D$2:D$1001)+COUNTIF(D$2:D305,D305)-1,"")</f>
        <v>340</v>
      </c>
      <c r="U305" s="40" t="n">
        <f aca="false">IF(N(D305)&gt;0,IF(D305&gt;=LR_MIN_SHARE*SUM(D$2:D$1001),F305,-1),-1)</f>
        <v>0.534269224395069</v>
      </c>
      <c r="V305" s="38" t="n">
        <f aca="false">IF(U305&lt;0,"",RANK(U305,U$2:U$1001)+COUNTIF(U$2:U305,U305)-1)</f>
        <v>190</v>
      </c>
      <c r="W305" s="38" t="n">
        <f aca="false">IF(N(L305)&gt;0,RANK(L305,L$2:L$1001)+COUNTIF(L$2:L305,L305)-1,"")</f>
        <v>345</v>
      </c>
      <c r="X305" s="40" t="n">
        <f aca="false">IF(N(L305)&gt;0,IF(L305&gt;=LR_MIN_SHARE*SUM(L$2:L$1001),N305,-1),-1)</f>
        <v>0.658529223191755</v>
      </c>
      <c r="Y305" s="38" t="n">
        <f aca="false">IF(X305&lt;0,"",RANK(X305,X$2:X$1001)+COUNTIF(X$2:X305,X305)-1)</f>
        <v>179</v>
      </c>
      <c r="AA305" s="0" t="str">
        <f aca="false">IF($A305="","",IF(COUNTIF($B$2:$B305,$B305)=1,1,""))</f>
        <v/>
      </c>
      <c r="AB305" s="0" t="str">
        <f aca="false">IF(AA305=1,SUMIF($B$2:$B$1001,$B305,$D$2:$D$1001),"")</f>
        <v/>
      </c>
      <c r="AC305" s="0" t="str">
        <f aca="false">IF(AA305=1,RANK(AB305,$AB$2:$AB$1001)+COUNTIF($AB$2:$AB305,AB305)-1,"")</f>
        <v/>
      </c>
      <c r="AD305" s="38" t="n">
        <f aca="false">IF($A305="","",COUNTIF(raw_data!$G:$G,$A305))</f>
        <v>40</v>
      </c>
      <c r="AE305" s="38" t="n">
        <f aca="false">IF($A305="","",IF(COUNTIF($A$2:$A$1001,$A305)&gt;1,1,0))</f>
        <v>0</v>
      </c>
    </row>
    <row r="306" customFormat="false" ht="15" hidden="false" customHeight="false" outlineLevel="0" collapsed="false">
      <c r="A306" s="0" t="str">
        <f aca="false">IF(code_master!$A306="","",code_master!$A306)</f>
        <v>CV0305</v>
      </c>
      <c r="B306" s="0" t="str">
        <f aca="false">IF($A306="","",code_master!$C306&amp;"")</f>
        <v>실손의료</v>
      </c>
      <c r="C306" s="0" t="str">
        <f aca="false">IF($A306="","",code_master!$B306&amp;"")</f>
        <v>질병통원실손(20년만기)</v>
      </c>
      <c r="D306" s="30" t="n">
        <f aca="false">IF($A306="","",SUMIFS(raw_data!$H:$H,raw_data!$A:$A,"&gt;="&amp;UY_START,raw_data!$A:$A,"&lt;="&amp;BASE_YM,raw_data!$B:$B,"&lt;="&amp;BASE_YM,raw_data!$G:$G,$A306))</f>
        <v>16429124</v>
      </c>
      <c r="E306" s="30" t="n">
        <f aca="false">IF($A306="","",(SUMIFS(raw_data!$I:$I,raw_data!$A:$A,"&gt;="&amp;UY_START,raw_data!$A:$A,"&lt;="&amp;BASE_YM,raw_data!$B:$B,"&lt;="&amp;BASE_YM,raw_data!$G:$G,$A306)+SUMIFS(raw_data!$J:$J,raw_data!$A:$A,"&gt;="&amp;UY_START,raw_data!$A:$A,"&lt;="&amp;BASE_YM,raw_data!$B:$B,"&lt;="&amp;BASE_YM,raw_data!$G:$G,$A306)))</f>
        <v>13151188</v>
      </c>
      <c r="F306" s="31" t="n">
        <f aca="false">IF(N(D306)=0,"",E306/D306)</f>
        <v>0.800480171675617</v>
      </c>
      <c r="G306" s="30" t="n">
        <f aca="false">IF($A306="","",SUMIFS(raw_data!$H:$H,raw_data!$A:$A,"&gt;="&amp;UY_START_PY,raw_data!$A:$A,"&lt;="&amp;BASE_YM_PY,raw_data!$B:$B,"&lt;="&amp;BASE_YM_PY,raw_data!$G:$G,$A306))</f>
        <v>12989504</v>
      </c>
      <c r="H306" s="30" t="n">
        <f aca="false">IF($A306="","",(SUMIFS(raw_data!$I:$I,raw_data!$A:$A,"&gt;="&amp;UY_START_PY,raw_data!$A:$A,"&lt;="&amp;BASE_YM_PY,raw_data!$B:$B,"&lt;="&amp;BASE_YM_PY,raw_data!$G:$G,$A306)+SUMIFS(raw_data!$J:$J,raw_data!$A:$A,"&gt;="&amp;UY_START_PY,raw_data!$A:$A,"&lt;="&amp;BASE_YM_PY,raw_data!$B:$B,"&lt;="&amp;BASE_YM_PY,raw_data!$G:$G,$A306)))</f>
        <v>11720292</v>
      </c>
      <c r="I306" s="31" t="n">
        <f aca="false">IF(N(G306)=0,"",H306/G306)</f>
        <v>0.902289417671375</v>
      </c>
      <c r="J306" s="32" t="n">
        <f aca="false">IF(N(G306)=0,"",D306/G306-1)</f>
        <v>0.264799949251334</v>
      </c>
      <c r="K306" s="33" t="n">
        <f aca="false">IF(OR(F306="",I306=""),"",F306-I306)</f>
        <v>-0.101809245995758</v>
      </c>
      <c r="L306" s="30" t="n">
        <f aca="false">IF($A306="","",SUMIFS(raw_data!$H:$H,raw_data!$B:$B,BASE_YM,raw_data!$G:$G,$A306))</f>
        <v>6929629</v>
      </c>
      <c r="M306" s="30" t="n">
        <f aca="false">IF($A306="","",(SUMIFS(raw_data!$I:$I,raw_data!$B:$B,BASE_YM,raw_data!$G:$G,$A306)+SUMIFS(raw_data!$J:$J,raw_data!$B:$B,BASE_YM,raw_data!$G:$G,$A306)))</f>
        <v>6395649</v>
      </c>
      <c r="N306" s="31" t="n">
        <f aca="false">IF(N(L306)=0,"",M306/L306)</f>
        <v>0.922942483645228</v>
      </c>
      <c r="O306" s="30" t="n">
        <f aca="false">IF($A306="","",SUMIFS(raw_data!$H:$H,raw_data!$B:$B,BASE_YM_PY,raw_data!$G:$G,$A306))</f>
        <v>4841799</v>
      </c>
      <c r="P306" s="30" t="n">
        <f aca="false">IF($A306="","",(SUMIFS(raw_data!$I:$I,raw_data!$B:$B,BASE_YM_PY,raw_data!$G:$G,$A306)+SUMIFS(raw_data!$J:$J,raw_data!$B:$B,BASE_YM_PY,raw_data!$G:$G,$A306)))</f>
        <v>5036257</v>
      </c>
      <c r="Q306" s="31" t="n">
        <f aca="false">IF(N(O306)=0,"",P306/O306)</f>
        <v>1.04016234461612</v>
      </c>
      <c r="R306" s="32" t="n">
        <f aca="false">IF(N(O306)=0,"",L306/O306-1)</f>
        <v>0.431209556613152</v>
      </c>
      <c r="S306" s="33" t="n">
        <f aca="false">IF(OR(N306="",Q306=""),"",N306-Q306)</f>
        <v>-0.117219860970895</v>
      </c>
      <c r="T306" s="38" t="n">
        <f aca="false">IF(N(D306)&gt;0,RANK(D306,D$2:D$1001)+COUNTIF(D$2:D306,D306)-1,"")</f>
        <v>289</v>
      </c>
      <c r="U306" s="40" t="n">
        <f aca="false">IF(N(D306)&gt;0,IF(D306&gt;=LR_MIN_SHARE*SUM(D$2:D$1001),F306,-1),-1)</f>
        <v>0.800480171675617</v>
      </c>
      <c r="V306" s="38" t="n">
        <f aca="false">IF(U306&lt;0,"",RANK(U306,U$2:U$1001)+COUNTIF(U$2:U306,U306)-1)</f>
        <v>55</v>
      </c>
      <c r="W306" s="38" t="n">
        <f aca="false">IF(N(L306)&gt;0,RANK(L306,L$2:L$1001)+COUNTIF(L$2:L306,L306)-1,"")</f>
        <v>283</v>
      </c>
      <c r="X306" s="40" t="n">
        <f aca="false">IF(N(L306)&gt;0,IF(L306&gt;=LR_MIN_SHARE*SUM(L$2:L$1001),N306,-1),-1)</f>
        <v>0.922942483645228</v>
      </c>
      <c r="Y306" s="38" t="n">
        <f aca="false">IF(X306&lt;0,"",RANK(X306,X$2:X$1001)+COUNTIF(X$2:X306,X306)-1)</f>
        <v>58</v>
      </c>
      <c r="AA306" s="0" t="str">
        <f aca="false">IF($A306="","",IF(COUNTIF($B$2:$B306,$B306)=1,1,""))</f>
        <v/>
      </c>
      <c r="AB306" s="0" t="str">
        <f aca="false">IF(AA306=1,SUMIF($B$2:$B$1001,$B306,$D$2:$D$1001),"")</f>
        <v/>
      </c>
      <c r="AC306" s="0" t="str">
        <f aca="false">IF(AA306=1,RANK(AB306,$AB$2:$AB$1001)+COUNTIF($AB$2:$AB306,AB306)-1,"")</f>
        <v/>
      </c>
      <c r="AD306" s="38" t="n">
        <f aca="false">IF($A306="","",COUNTIF(raw_data!$G:$G,$A306))</f>
        <v>40</v>
      </c>
      <c r="AE306" s="38" t="n">
        <f aca="false">IF($A306="","",IF(COUNTIF($A$2:$A$1001,$A306)&gt;1,1,0))</f>
        <v>0</v>
      </c>
    </row>
    <row r="307" customFormat="false" ht="15" hidden="false" customHeight="false" outlineLevel="0" collapsed="false">
      <c r="A307" s="0" t="str">
        <f aca="false">IF(code_master!$A307="","",code_master!$A307)</f>
        <v>CV0306</v>
      </c>
      <c r="B307" s="0" t="str">
        <f aca="false">IF($A307="","",code_master!$C307&amp;"")</f>
        <v>뇌혈관</v>
      </c>
      <c r="C307" s="0" t="str">
        <f aca="false">IF($A307="","",code_master!$B307&amp;"")</f>
        <v>뇌졸중진단비(갱신형)</v>
      </c>
      <c r="D307" s="30" t="n">
        <f aca="false">IF($A307="","",SUMIFS(raw_data!$H:$H,raw_data!$A:$A,"&gt;="&amp;UY_START,raw_data!$A:$A,"&lt;="&amp;BASE_YM,raw_data!$B:$B,"&lt;="&amp;BASE_YM,raw_data!$G:$G,$A307))</f>
        <v>11137463</v>
      </c>
      <c r="E307" s="30" t="n">
        <f aca="false">IF($A307="","",(SUMIFS(raw_data!$I:$I,raw_data!$A:$A,"&gt;="&amp;UY_START,raw_data!$A:$A,"&lt;="&amp;BASE_YM,raw_data!$B:$B,"&lt;="&amp;BASE_YM,raw_data!$G:$G,$A307)+SUMIFS(raw_data!$J:$J,raw_data!$A:$A,"&gt;="&amp;UY_START,raw_data!$A:$A,"&lt;="&amp;BASE_YM,raw_data!$B:$B,"&lt;="&amp;BASE_YM,raw_data!$G:$G,$A307)))</f>
        <v>4855821</v>
      </c>
      <c r="F307" s="31" t="n">
        <f aca="false">IF(N(D307)=0,"",E307/D307)</f>
        <v>0.435989865914706</v>
      </c>
      <c r="G307" s="30" t="n">
        <f aca="false">IF($A307="","",SUMIFS(raw_data!$H:$H,raw_data!$A:$A,"&gt;="&amp;UY_START_PY,raw_data!$A:$A,"&lt;="&amp;BASE_YM_PY,raw_data!$B:$B,"&lt;="&amp;BASE_YM_PY,raw_data!$G:$G,$A307))</f>
        <v>11278451</v>
      </c>
      <c r="H307" s="30" t="n">
        <f aca="false">IF($A307="","",(SUMIFS(raw_data!$I:$I,raw_data!$A:$A,"&gt;="&amp;UY_START_PY,raw_data!$A:$A,"&lt;="&amp;BASE_YM_PY,raw_data!$B:$B,"&lt;="&amp;BASE_YM_PY,raw_data!$G:$G,$A307)+SUMIFS(raw_data!$J:$J,raw_data!$A:$A,"&gt;="&amp;UY_START_PY,raw_data!$A:$A,"&lt;="&amp;BASE_YM_PY,raw_data!$B:$B,"&lt;="&amp;BASE_YM_PY,raw_data!$G:$G,$A307)))</f>
        <v>4805539</v>
      </c>
      <c r="I307" s="31" t="n">
        <f aca="false">IF(N(G307)=0,"",H307/G307)</f>
        <v>0.426081471648899</v>
      </c>
      <c r="J307" s="32" t="n">
        <f aca="false">IF(N(G307)=0,"",D307/G307-1)</f>
        <v>-0.0125006527935441</v>
      </c>
      <c r="K307" s="33" t="n">
        <f aca="false">IF(OR(F307="",I307=""),"",F307-I307)</f>
        <v>0.00990839426580675</v>
      </c>
      <c r="L307" s="30" t="n">
        <f aca="false">IF($A307="","",SUMIFS(raw_data!$H:$H,raw_data!$B:$B,BASE_YM,raw_data!$G:$G,$A307))</f>
        <v>4502445</v>
      </c>
      <c r="M307" s="30" t="n">
        <f aca="false">IF($A307="","",(SUMIFS(raw_data!$I:$I,raw_data!$B:$B,BASE_YM,raw_data!$G:$G,$A307)+SUMIFS(raw_data!$J:$J,raw_data!$B:$B,BASE_YM,raw_data!$G:$G,$A307)))</f>
        <v>2229055</v>
      </c>
      <c r="N307" s="31" t="n">
        <f aca="false">IF(N(L307)=0,"",M307/L307)</f>
        <v>0.495076563955806</v>
      </c>
      <c r="O307" s="30" t="n">
        <f aca="false">IF($A307="","",SUMIFS(raw_data!$H:$H,raw_data!$B:$B,BASE_YM_PY,raw_data!$G:$G,$A307))</f>
        <v>4546680</v>
      </c>
      <c r="P307" s="30" t="n">
        <f aca="false">IF($A307="","",(SUMIFS(raw_data!$I:$I,raw_data!$B:$B,BASE_YM_PY,raw_data!$G:$G,$A307)+SUMIFS(raw_data!$J:$J,raw_data!$B:$B,BASE_YM_PY,raw_data!$G:$G,$A307)))</f>
        <v>2222765</v>
      </c>
      <c r="Q307" s="31" t="n">
        <f aca="false">IF(N(O307)=0,"",P307/O307)</f>
        <v>0.488876498895898</v>
      </c>
      <c r="R307" s="32" t="n">
        <f aca="false">IF(N(O307)=0,"",L307/O307-1)</f>
        <v>-0.00972907704082981</v>
      </c>
      <c r="S307" s="33" t="n">
        <f aca="false">IF(OR(N307="",Q307=""),"",N307-Q307)</f>
        <v>0.00620006505990856</v>
      </c>
      <c r="T307" s="38" t="n">
        <f aca="false">IF(N(D307)&gt;0,RANK(D307,D$2:D$1001)+COUNTIF(D$2:D307,D307)-1,"")</f>
        <v>365</v>
      </c>
      <c r="U307" s="40" t="n">
        <f aca="false">IF(N(D307)&gt;0,IF(D307&gt;=LR_MIN_SHARE*SUM(D$2:D$1001),F307,-1),-1)</f>
        <v>0.435989865914706</v>
      </c>
      <c r="V307" s="38" t="n">
        <f aca="false">IF(U307&lt;0,"",RANK(U307,U$2:U$1001)+COUNTIF(U$2:U307,U307)-1)</f>
        <v>278</v>
      </c>
      <c r="W307" s="38" t="n">
        <f aca="false">IF(N(L307)&gt;0,RANK(L307,L$2:L$1001)+COUNTIF(L$2:L307,L307)-1,"")</f>
        <v>361</v>
      </c>
      <c r="X307" s="40" t="n">
        <f aca="false">IF(N(L307)&gt;0,IF(L307&gt;=LR_MIN_SHARE*SUM(L$2:L$1001),N307,-1),-1)</f>
        <v>0.495076563955806</v>
      </c>
      <c r="Y307" s="38" t="n">
        <f aca="false">IF(X307&lt;0,"",RANK(X307,X$2:X$1001)+COUNTIF(X$2:X307,X307)-1)</f>
        <v>282</v>
      </c>
      <c r="AA307" s="0" t="str">
        <f aca="false">IF($A307="","",IF(COUNTIF($B$2:$B307,$B307)=1,1,""))</f>
        <v/>
      </c>
      <c r="AB307" s="0" t="str">
        <f aca="false">IF(AA307=1,SUMIF($B$2:$B$1001,$B307,$D$2:$D$1001),"")</f>
        <v/>
      </c>
      <c r="AC307" s="0" t="str">
        <f aca="false">IF(AA307=1,RANK(AB307,$AB$2:$AB$1001)+COUNTIF($AB$2:$AB307,AB307)-1,"")</f>
        <v/>
      </c>
      <c r="AD307" s="38" t="n">
        <f aca="false">IF($A307="","",COUNTIF(raw_data!$G:$G,$A307))</f>
        <v>40</v>
      </c>
      <c r="AE307" s="38" t="n">
        <f aca="false">IF($A307="","",IF(COUNTIF($A$2:$A$1001,$A307)&gt;1,1,0))</f>
        <v>0</v>
      </c>
    </row>
    <row r="308" customFormat="false" ht="15" hidden="false" customHeight="false" outlineLevel="0" collapsed="false">
      <c r="A308" s="0" t="str">
        <f aca="false">IF(code_master!$A308="","",code_master!$A308)</f>
        <v>CV0307</v>
      </c>
      <c r="B308" s="0" t="str">
        <f aca="false">IF($A308="","",code_master!$C308&amp;"")</f>
        <v>뇌혈관</v>
      </c>
      <c r="C308" s="0" t="str">
        <f aca="false">IF($A308="","",code_master!$B308&amp;"")</f>
        <v>뇌혈관질환진단비(갱신형)</v>
      </c>
      <c r="D308" s="30" t="n">
        <f aca="false">IF($A308="","",SUMIFS(raw_data!$H:$H,raw_data!$A:$A,"&gt;="&amp;UY_START,raw_data!$A:$A,"&lt;="&amp;BASE_YM,raw_data!$B:$B,"&lt;="&amp;BASE_YM,raw_data!$G:$G,$A308))</f>
        <v>54075178</v>
      </c>
      <c r="E308" s="30" t="n">
        <f aca="false">IF($A308="","",(SUMIFS(raw_data!$I:$I,raw_data!$A:$A,"&gt;="&amp;UY_START,raw_data!$A:$A,"&lt;="&amp;BASE_YM,raw_data!$B:$B,"&lt;="&amp;BASE_YM,raw_data!$G:$G,$A308)+SUMIFS(raw_data!$J:$J,raw_data!$A:$A,"&gt;="&amp;UY_START,raw_data!$A:$A,"&lt;="&amp;BASE_YM,raw_data!$B:$B,"&lt;="&amp;BASE_YM,raw_data!$G:$G,$A308)))</f>
        <v>33891291</v>
      </c>
      <c r="F308" s="31" t="n">
        <f aca="false">IF(N(D308)=0,"",E308/D308)</f>
        <v>0.626743956349066</v>
      </c>
      <c r="G308" s="30" t="n">
        <f aca="false">IF($A308="","",SUMIFS(raw_data!$H:$H,raw_data!$A:$A,"&gt;="&amp;UY_START_PY,raw_data!$A:$A,"&lt;="&amp;BASE_YM_PY,raw_data!$B:$B,"&lt;="&amp;BASE_YM_PY,raw_data!$G:$G,$A308))</f>
        <v>51104536</v>
      </c>
      <c r="H308" s="30" t="n">
        <f aca="false">IF($A308="","",(SUMIFS(raw_data!$I:$I,raw_data!$A:$A,"&gt;="&amp;UY_START_PY,raw_data!$A:$A,"&lt;="&amp;BASE_YM_PY,raw_data!$B:$B,"&lt;="&amp;BASE_YM_PY,raw_data!$G:$G,$A308)+SUMIFS(raw_data!$J:$J,raw_data!$A:$A,"&gt;="&amp;UY_START_PY,raw_data!$A:$A,"&lt;="&amp;BASE_YM_PY,raw_data!$B:$B,"&lt;="&amp;BASE_YM_PY,raw_data!$G:$G,$A308)))</f>
        <v>26818748</v>
      </c>
      <c r="I308" s="31" t="n">
        <f aca="false">IF(N(G308)=0,"",H308/G308)</f>
        <v>0.524782144583017</v>
      </c>
      <c r="J308" s="32" t="n">
        <f aca="false">IF(N(G308)=0,"",D308/G308-1)</f>
        <v>0.0581287344043198</v>
      </c>
      <c r="K308" s="33" t="n">
        <f aca="false">IF(OR(F308="",I308=""),"",F308-I308)</f>
        <v>0.101961811766049</v>
      </c>
      <c r="L308" s="30" t="n">
        <f aca="false">IF($A308="","",SUMIFS(raw_data!$H:$H,raw_data!$B:$B,BASE_YM,raw_data!$G:$G,$A308))</f>
        <v>20353076</v>
      </c>
      <c r="M308" s="30" t="n">
        <f aca="false">IF($A308="","",(SUMIFS(raw_data!$I:$I,raw_data!$B:$B,BASE_YM,raw_data!$G:$G,$A308)+SUMIFS(raw_data!$J:$J,raw_data!$B:$B,BASE_YM,raw_data!$G:$G,$A308)))</f>
        <v>16162212</v>
      </c>
      <c r="N308" s="31" t="n">
        <f aca="false">IF(N(L308)=0,"",M308/L308)</f>
        <v>0.794091861102469</v>
      </c>
      <c r="O308" s="30" t="n">
        <f aca="false">IF($A308="","",SUMIFS(raw_data!$H:$H,raw_data!$B:$B,BASE_YM_PY,raw_data!$G:$G,$A308))</f>
        <v>20867163</v>
      </c>
      <c r="P308" s="30" t="n">
        <f aca="false">IF($A308="","",(SUMIFS(raw_data!$I:$I,raw_data!$B:$B,BASE_YM_PY,raw_data!$G:$G,$A308)+SUMIFS(raw_data!$J:$J,raw_data!$B:$B,BASE_YM_PY,raw_data!$G:$G,$A308)))</f>
        <v>13295479</v>
      </c>
      <c r="Q308" s="31" t="n">
        <f aca="false">IF(N(O308)=0,"",P308/O308)</f>
        <v>0.637148375176827</v>
      </c>
      <c r="R308" s="32" t="n">
        <f aca="false">IF(N(O308)=0,"",L308/O308-1)</f>
        <v>-0.0246361711939471</v>
      </c>
      <c r="S308" s="33" t="n">
        <f aca="false">IF(OR(N308="",Q308=""),"",N308-Q308)</f>
        <v>0.156943485925642</v>
      </c>
      <c r="T308" s="38" t="n">
        <f aca="false">IF(N(D308)&gt;0,RANK(D308,D$2:D$1001)+COUNTIF(D$2:D308,D308)-1,"")</f>
        <v>101</v>
      </c>
      <c r="U308" s="40" t="n">
        <f aca="false">IF(N(D308)&gt;0,IF(D308&gt;=LR_MIN_SHARE*SUM(D$2:D$1001),F308,-1),-1)</f>
        <v>0.626743956349066</v>
      </c>
      <c r="V308" s="38" t="n">
        <f aca="false">IF(U308&lt;0,"",RANK(U308,U$2:U$1001)+COUNTIF(U$2:U308,U308)-1)</f>
        <v>123</v>
      </c>
      <c r="W308" s="38" t="n">
        <f aca="false">IF(N(L308)&gt;0,RANK(L308,L$2:L$1001)+COUNTIF(L$2:L308,L308)-1,"")</f>
        <v>108</v>
      </c>
      <c r="X308" s="40" t="n">
        <f aca="false">IF(N(L308)&gt;0,IF(L308&gt;=LR_MIN_SHARE*SUM(L$2:L$1001),N308,-1),-1)</f>
        <v>0.794091861102469</v>
      </c>
      <c r="Y308" s="38" t="n">
        <f aca="false">IF(X308&lt;0,"",RANK(X308,X$2:X$1001)+COUNTIF(X$2:X308,X308)-1)</f>
        <v>110</v>
      </c>
      <c r="AA308" s="0" t="str">
        <f aca="false">IF($A308="","",IF(COUNTIF($B$2:$B308,$B308)=1,1,""))</f>
        <v/>
      </c>
      <c r="AB308" s="0" t="str">
        <f aca="false">IF(AA308=1,SUMIF($B$2:$B$1001,$B308,$D$2:$D$1001),"")</f>
        <v/>
      </c>
      <c r="AC308" s="0" t="str">
        <f aca="false">IF(AA308=1,RANK(AB308,$AB$2:$AB$1001)+COUNTIF($AB$2:$AB308,AB308)-1,"")</f>
        <v/>
      </c>
      <c r="AD308" s="38" t="n">
        <f aca="false">IF($A308="","",COUNTIF(raw_data!$G:$G,$A308))</f>
        <v>40</v>
      </c>
      <c r="AE308" s="38" t="n">
        <f aca="false">IF($A308="","",IF(COUNTIF($A$2:$A$1001,$A308)&gt;1,1,0))</f>
        <v>0</v>
      </c>
    </row>
    <row r="309" customFormat="false" ht="15" hidden="false" customHeight="false" outlineLevel="0" collapsed="false">
      <c r="A309" s="0" t="str">
        <f aca="false">IF(code_master!$A309="","",code_master!$A309)</f>
        <v>CV0308</v>
      </c>
      <c r="B309" s="0" t="str">
        <f aca="false">IF($A309="","",code_master!$C309&amp;"")</f>
        <v>수술</v>
      </c>
      <c r="C309" s="0" t="str">
        <f aca="false">IF($A309="","",code_master!$B309&amp;"")</f>
        <v>특정질병수술비(20년만기)</v>
      </c>
      <c r="D309" s="30" t="n">
        <f aca="false">IF($A309="","",SUMIFS(raw_data!$H:$H,raw_data!$A:$A,"&gt;="&amp;UY_START,raw_data!$A:$A,"&lt;="&amp;BASE_YM,raw_data!$B:$B,"&lt;="&amp;BASE_YM,raw_data!$G:$G,$A309))</f>
        <v>2555643</v>
      </c>
      <c r="E309" s="30" t="n">
        <f aca="false">IF($A309="","",(SUMIFS(raw_data!$I:$I,raw_data!$A:$A,"&gt;="&amp;UY_START,raw_data!$A:$A,"&lt;="&amp;BASE_YM,raw_data!$B:$B,"&lt;="&amp;BASE_YM,raw_data!$G:$G,$A309)+SUMIFS(raw_data!$J:$J,raw_data!$A:$A,"&gt;="&amp;UY_START,raw_data!$A:$A,"&lt;="&amp;BASE_YM,raw_data!$B:$B,"&lt;="&amp;BASE_YM,raw_data!$G:$G,$A309)))</f>
        <v>1707009</v>
      </c>
      <c r="F309" s="31" t="n">
        <f aca="false">IF(N(D309)=0,"",E309/D309)</f>
        <v>0.667937188410118</v>
      </c>
      <c r="G309" s="30" t="n">
        <f aca="false">IF($A309="","",SUMIFS(raw_data!$H:$H,raw_data!$A:$A,"&gt;="&amp;UY_START_PY,raw_data!$A:$A,"&lt;="&amp;BASE_YM_PY,raw_data!$B:$B,"&lt;="&amp;BASE_YM_PY,raw_data!$G:$G,$A309))</f>
        <v>2238050</v>
      </c>
      <c r="H309" s="30" t="n">
        <f aca="false">IF($A309="","",(SUMIFS(raw_data!$I:$I,raw_data!$A:$A,"&gt;="&amp;UY_START_PY,raw_data!$A:$A,"&lt;="&amp;BASE_YM_PY,raw_data!$B:$B,"&lt;="&amp;BASE_YM_PY,raw_data!$G:$G,$A309)+SUMIFS(raw_data!$J:$J,raw_data!$A:$A,"&gt;="&amp;UY_START_PY,raw_data!$A:$A,"&lt;="&amp;BASE_YM_PY,raw_data!$B:$B,"&lt;="&amp;BASE_YM_PY,raw_data!$G:$G,$A309)))</f>
        <v>1631940</v>
      </c>
      <c r="I309" s="31" t="n">
        <f aca="false">IF(N(G309)=0,"",H309/G309)</f>
        <v>0.729179419584013</v>
      </c>
      <c r="J309" s="32" t="n">
        <f aca="false">IF(N(G309)=0,"",D309/G309-1)</f>
        <v>0.141906123634414</v>
      </c>
      <c r="K309" s="33" t="n">
        <f aca="false">IF(OR(F309="",I309=""),"",F309-I309)</f>
        <v>-0.0612422311738946</v>
      </c>
      <c r="L309" s="30" t="n">
        <f aca="false">IF($A309="","",SUMIFS(raw_data!$H:$H,raw_data!$B:$B,BASE_YM,raw_data!$G:$G,$A309))</f>
        <v>910756</v>
      </c>
      <c r="M309" s="30" t="n">
        <f aca="false">IF($A309="","",(SUMIFS(raw_data!$I:$I,raw_data!$B:$B,BASE_YM,raw_data!$G:$G,$A309)+SUMIFS(raw_data!$J:$J,raw_data!$B:$B,BASE_YM,raw_data!$G:$G,$A309)))</f>
        <v>721817</v>
      </c>
      <c r="N309" s="31" t="n">
        <f aca="false">IF(N(L309)=0,"",M309/L309)</f>
        <v>0.79254707078515</v>
      </c>
      <c r="O309" s="30" t="n">
        <f aca="false">IF($A309="","",SUMIFS(raw_data!$H:$H,raw_data!$B:$B,BASE_YM_PY,raw_data!$G:$G,$A309))</f>
        <v>834246</v>
      </c>
      <c r="P309" s="30" t="n">
        <f aca="false">IF($A309="","",(SUMIFS(raw_data!$I:$I,raw_data!$B:$B,BASE_YM_PY,raw_data!$G:$G,$A309)+SUMIFS(raw_data!$J:$J,raw_data!$B:$B,BASE_YM_PY,raw_data!$G:$G,$A309)))</f>
        <v>677717</v>
      </c>
      <c r="Q309" s="31" t="n">
        <f aca="false">IF(N(O309)=0,"",P309/O309)</f>
        <v>0.812370691618539</v>
      </c>
      <c r="R309" s="32" t="n">
        <f aca="false">IF(N(O309)=0,"",L309/O309-1)</f>
        <v>0.0917115575022236</v>
      </c>
      <c r="S309" s="33" t="n">
        <f aca="false">IF(OR(N309="",Q309=""),"",N309-Q309)</f>
        <v>-0.0198236208333894</v>
      </c>
      <c r="T309" s="38" t="n">
        <f aca="false">IF(N(D309)&gt;0,RANK(D309,D$2:D$1001)+COUNTIF(D$2:D309,D309)-1,"")</f>
        <v>508</v>
      </c>
      <c r="U309" s="38" t="n">
        <f aca="false">IF(N(D309)&gt;0,IF(D309&gt;=LR_MIN_SHARE*SUM(D$2:D$1001),F309,-1),-1)</f>
        <v>-1</v>
      </c>
      <c r="V309" s="0" t="str">
        <f aca="false">IF(U309&lt;0,"",RANK(U309,U$2:U$1001)+COUNTIF(U$2:U309,U309)-1)</f>
        <v/>
      </c>
      <c r="W309" s="38" t="n">
        <f aca="false">IF(N(L309)&gt;0,RANK(L309,L$2:L$1001)+COUNTIF(L$2:L309,L309)-1,"")</f>
        <v>513</v>
      </c>
      <c r="X309" s="38" t="n">
        <f aca="false">IF(N(L309)&gt;0,IF(L309&gt;=LR_MIN_SHARE*SUM(L$2:L$1001),N309,-1),-1)</f>
        <v>-1</v>
      </c>
      <c r="Y309" s="0" t="str">
        <f aca="false">IF(X309&lt;0,"",RANK(X309,X$2:X$1001)+COUNTIF(X$2:X309,X309)-1)</f>
        <v/>
      </c>
      <c r="AA309" s="0" t="str">
        <f aca="false">IF($A309="","",IF(COUNTIF($B$2:$B309,$B309)=1,1,""))</f>
        <v/>
      </c>
      <c r="AB309" s="0" t="str">
        <f aca="false">IF(AA309=1,SUMIF($B$2:$B$1001,$B309,$D$2:$D$1001),"")</f>
        <v/>
      </c>
      <c r="AC309" s="0" t="str">
        <f aca="false">IF(AA309=1,RANK(AB309,$AB$2:$AB$1001)+COUNTIF($AB$2:$AB309,AB309)-1,"")</f>
        <v/>
      </c>
      <c r="AD309" s="38" t="n">
        <f aca="false">IF($A309="","",COUNTIF(raw_data!$G:$G,$A309))</f>
        <v>40</v>
      </c>
      <c r="AE309" s="38" t="n">
        <f aca="false">IF($A309="","",IF(COUNTIF($A$2:$A$1001,$A309)&gt;1,1,0))</f>
        <v>0</v>
      </c>
    </row>
    <row r="310" customFormat="false" ht="15" hidden="false" customHeight="false" outlineLevel="0" collapsed="false">
      <c r="A310" s="0" t="str">
        <f aca="false">IF(code_master!$A310="","",code_master!$A310)</f>
        <v>CV0309</v>
      </c>
      <c r="B310" s="0" t="str">
        <f aca="false">IF($A310="","",code_master!$C310&amp;"")</f>
        <v>암</v>
      </c>
      <c r="C310" s="0" t="str">
        <f aca="false">IF($A310="","",code_master!$B310&amp;"")</f>
        <v>암직접치료비(20년만기)</v>
      </c>
      <c r="D310" s="30" t="n">
        <f aca="false">IF($A310="","",SUMIFS(raw_data!$H:$H,raw_data!$A:$A,"&gt;="&amp;UY_START,raw_data!$A:$A,"&lt;="&amp;BASE_YM,raw_data!$B:$B,"&lt;="&amp;BASE_YM,raw_data!$G:$G,$A310))</f>
        <v>44942231</v>
      </c>
      <c r="E310" s="30" t="n">
        <f aca="false">IF($A310="","",(SUMIFS(raw_data!$I:$I,raw_data!$A:$A,"&gt;="&amp;UY_START,raw_data!$A:$A,"&lt;="&amp;BASE_YM,raw_data!$B:$B,"&lt;="&amp;BASE_YM,raw_data!$G:$G,$A310)+SUMIFS(raw_data!$J:$J,raw_data!$A:$A,"&gt;="&amp;UY_START,raw_data!$A:$A,"&lt;="&amp;BASE_YM,raw_data!$B:$B,"&lt;="&amp;BASE_YM,raw_data!$G:$G,$A310)))</f>
        <v>20359281</v>
      </c>
      <c r="F310" s="31" t="n">
        <f aca="false">IF(N(D310)=0,"",E310/D310)</f>
        <v>0.453010020797588</v>
      </c>
      <c r="G310" s="30" t="n">
        <f aca="false">IF($A310="","",SUMIFS(raw_data!$H:$H,raw_data!$A:$A,"&gt;="&amp;UY_START_PY,raw_data!$A:$A,"&lt;="&amp;BASE_YM_PY,raw_data!$B:$B,"&lt;="&amp;BASE_YM_PY,raw_data!$G:$G,$A310))</f>
        <v>48362999</v>
      </c>
      <c r="H310" s="30" t="n">
        <f aca="false">IF($A310="","",(SUMIFS(raw_data!$I:$I,raw_data!$A:$A,"&gt;="&amp;UY_START_PY,raw_data!$A:$A,"&lt;="&amp;BASE_YM_PY,raw_data!$B:$B,"&lt;="&amp;BASE_YM_PY,raw_data!$G:$G,$A310)+SUMIFS(raw_data!$J:$J,raw_data!$A:$A,"&gt;="&amp;UY_START_PY,raw_data!$A:$A,"&lt;="&amp;BASE_YM_PY,raw_data!$B:$B,"&lt;="&amp;BASE_YM_PY,raw_data!$G:$G,$A310)))</f>
        <v>23441824</v>
      </c>
      <c r="I310" s="31" t="n">
        <f aca="false">IF(N(G310)=0,"",H310/G310)</f>
        <v>0.484705756150482</v>
      </c>
      <c r="J310" s="32" t="n">
        <f aca="false">IF(N(G310)=0,"",D310/G310-1)</f>
        <v>-0.0707310975483551</v>
      </c>
      <c r="K310" s="33" t="n">
        <f aca="false">IF(OR(F310="",I310=""),"",F310-I310)</f>
        <v>-0.031695735352894</v>
      </c>
      <c r="L310" s="30" t="n">
        <f aca="false">IF($A310="","",SUMIFS(raw_data!$H:$H,raw_data!$B:$B,BASE_YM,raw_data!$G:$G,$A310))</f>
        <v>17123914</v>
      </c>
      <c r="M310" s="30" t="n">
        <f aca="false">IF($A310="","",(SUMIFS(raw_data!$I:$I,raw_data!$B:$B,BASE_YM,raw_data!$G:$G,$A310)+SUMIFS(raw_data!$J:$J,raw_data!$B:$B,BASE_YM,raw_data!$G:$G,$A310)))</f>
        <v>9384761</v>
      </c>
      <c r="N310" s="31" t="n">
        <f aca="false">IF(N(L310)=0,"",M310/L310)</f>
        <v>0.548049996046465</v>
      </c>
      <c r="O310" s="30" t="n">
        <f aca="false">IF($A310="","",SUMIFS(raw_data!$H:$H,raw_data!$B:$B,BASE_YM_PY,raw_data!$G:$G,$A310))</f>
        <v>19965106</v>
      </c>
      <c r="P310" s="30" t="n">
        <f aca="false">IF($A310="","",(SUMIFS(raw_data!$I:$I,raw_data!$B:$B,BASE_YM_PY,raw_data!$G:$G,$A310)+SUMIFS(raw_data!$J:$J,raw_data!$B:$B,BASE_YM_PY,raw_data!$G:$G,$A310)))</f>
        <v>11969534</v>
      </c>
      <c r="Q310" s="31" t="n">
        <f aca="false">IF(N(O310)=0,"",P310/O310)</f>
        <v>0.599522687232414</v>
      </c>
      <c r="R310" s="32" t="n">
        <f aca="false">IF(N(O310)=0,"",L310/O310-1)</f>
        <v>-0.142307884566203</v>
      </c>
      <c r="S310" s="33" t="n">
        <f aca="false">IF(OR(N310="",Q310=""),"",N310-Q310)</f>
        <v>-0.0514726911859498</v>
      </c>
      <c r="T310" s="38" t="n">
        <f aca="false">IF(N(D310)&gt;0,RANK(D310,D$2:D$1001)+COUNTIF(D$2:D310,D310)-1,"")</f>
        <v>130</v>
      </c>
      <c r="U310" s="40" t="n">
        <f aca="false">IF(N(D310)&gt;0,IF(D310&gt;=LR_MIN_SHARE*SUM(D$2:D$1001),F310,-1),-1)</f>
        <v>0.453010020797588</v>
      </c>
      <c r="V310" s="38" t="n">
        <f aca="false">IF(U310&lt;0,"",RANK(U310,U$2:U$1001)+COUNTIF(U$2:U310,U310)-1)</f>
        <v>263</v>
      </c>
      <c r="W310" s="38" t="n">
        <f aca="false">IF(N(L310)&gt;0,RANK(L310,L$2:L$1001)+COUNTIF(L$2:L310,L310)-1,"")</f>
        <v>132</v>
      </c>
      <c r="X310" s="40" t="n">
        <f aca="false">IF(N(L310)&gt;0,IF(L310&gt;=LR_MIN_SHARE*SUM(L$2:L$1001),N310,-1),-1)</f>
        <v>0.548049996046465</v>
      </c>
      <c r="Y310" s="38" t="n">
        <f aca="false">IF(X310&lt;0,"",RANK(X310,X$2:X$1001)+COUNTIF(X$2:X310,X310)-1)</f>
        <v>251</v>
      </c>
      <c r="AA310" s="0" t="str">
        <f aca="false">IF($A310="","",IF(COUNTIF($B$2:$B310,$B310)=1,1,""))</f>
        <v/>
      </c>
      <c r="AB310" s="0" t="str">
        <f aca="false">IF(AA310=1,SUMIF($B$2:$B$1001,$B310,$D$2:$D$1001),"")</f>
        <v/>
      </c>
      <c r="AC310" s="0" t="str">
        <f aca="false">IF(AA310=1,RANK(AB310,$AB$2:$AB$1001)+COUNTIF($AB$2:$AB310,AB310)-1,"")</f>
        <v/>
      </c>
      <c r="AD310" s="38" t="n">
        <f aca="false">IF($A310="","",COUNTIF(raw_data!$G:$G,$A310))</f>
        <v>40</v>
      </c>
      <c r="AE310" s="38" t="n">
        <f aca="false">IF($A310="","",IF(COUNTIF($A$2:$A$1001,$A310)&gt;1,1,0))</f>
        <v>0</v>
      </c>
    </row>
    <row r="311" customFormat="false" ht="15" hidden="false" customHeight="false" outlineLevel="0" collapsed="false">
      <c r="A311" s="0" t="str">
        <f aca="false">IF(code_master!$A311="","",code_master!$A311)</f>
        <v>CV0310</v>
      </c>
      <c r="B311" s="0" t="str">
        <f aca="false">IF($A311="","",code_master!$C311&amp;"")</f>
        <v>사망</v>
      </c>
      <c r="C311" s="0" t="str">
        <f aca="false">IF($A311="","",code_master!$B311&amp;"")</f>
        <v>일반사망(갱신형)</v>
      </c>
      <c r="D311" s="30" t="n">
        <f aca="false">IF($A311="","",SUMIFS(raw_data!$H:$H,raw_data!$A:$A,"&gt;="&amp;UY_START,raw_data!$A:$A,"&lt;="&amp;BASE_YM,raw_data!$B:$B,"&lt;="&amp;BASE_YM,raw_data!$G:$G,$A311))</f>
        <v>10826987</v>
      </c>
      <c r="E311" s="30" t="n">
        <f aca="false">IF($A311="","",(SUMIFS(raw_data!$I:$I,raw_data!$A:$A,"&gt;="&amp;UY_START,raw_data!$A:$A,"&lt;="&amp;BASE_YM,raw_data!$B:$B,"&lt;="&amp;BASE_YM,raw_data!$G:$G,$A311)+SUMIFS(raw_data!$J:$J,raw_data!$A:$A,"&gt;="&amp;UY_START,raw_data!$A:$A,"&lt;="&amp;BASE_YM,raw_data!$B:$B,"&lt;="&amp;BASE_YM,raw_data!$G:$G,$A311)))</f>
        <v>5679080</v>
      </c>
      <c r="F311" s="31" t="n">
        <f aca="false">IF(N(D311)=0,"",E311/D311)</f>
        <v>0.524530047001996</v>
      </c>
      <c r="G311" s="30" t="n">
        <f aca="false">IF($A311="","",SUMIFS(raw_data!$H:$H,raw_data!$A:$A,"&gt;="&amp;UY_START_PY,raw_data!$A:$A,"&lt;="&amp;BASE_YM_PY,raw_data!$B:$B,"&lt;="&amp;BASE_YM_PY,raw_data!$G:$G,$A311))</f>
        <v>11187682</v>
      </c>
      <c r="H311" s="30" t="n">
        <f aca="false">IF($A311="","",(SUMIFS(raw_data!$I:$I,raw_data!$A:$A,"&gt;="&amp;UY_START_PY,raw_data!$A:$A,"&lt;="&amp;BASE_YM_PY,raw_data!$B:$B,"&lt;="&amp;BASE_YM_PY,raw_data!$G:$G,$A311)+SUMIFS(raw_data!$J:$J,raw_data!$A:$A,"&gt;="&amp;UY_START_PY,raw_data!$A:$A,"&lt;="&amp;BASE_YM_PY,raw_data!$B:$B,"&lt;="&amp;BASE_YM_PY,raw_data!$G:$G,$A311)))</f>
        <v>4163616</v>
      </c>
      <c r="I311" s="31" t="n">
        <f aca="false">IF(N(G311)=0,"",H311/G311)</f>
        <v>0.372160738926973</v>
      </c>
      <c r="J311" s="32" t="n">
        <f aca="false">IF(N(G311)=0,"",D311/G311-1)</f>
        <v>-0.0322403693633766</v>
      </c>
      <c r="K311" s="33" t="n">
        <f aca="false">IF(OR(F311="",I311=""),"",F311-I311)</f>
        <v>0.152369308075023</v>
      </c>
      <c r="L311" s="30" t="n">
        <f aca="false">IF($A311="","",SUMIFS(raw_data!$H:$H,raw_data!$B:$B,BASE_YM,raw_data!$G:$G,$A311))</f>
        <v>4335077</v>
      </c>
      <c r="M311" s="30" t="n">
        <f aca="false">IF($A311="","",(SUMIFS(raw_data!$I:$I,raw_data!$B:$B,BASE_YM,raw_data!$G:$G,$A311)+SUMIFS(raw_data!$J:$J,raw_data!$B:$B,BASE_YM,raw_data!$G:$G,$A311)))</f>
        <v>3054112</v>
      </c>
      <c r="N311" s="31" t="n">
        <f aca="false">IF(N(L311)=0,"",M311/L311)</f>
        <v>0.704511592296977</v>
      </c>
      <c r="O311" s="30" t="n">
        <f aca="false">IF($A311="","",SUMIFS(raw_data!$H:$H,raw_data!$B:$B,BASE_YM_PY,raw_data!$G:$G,$A311))</f>
        <v>4715266</v>
      </c>
      <c r="P311" s="30" t="n">
        <f aca="false">IF($A311="","",(SUMIFS(raw_data!$I:$I,raw_data!$B:$B,BASE_YM_PY,raw_data!$G:$G,$A311)+SUMIFS(raw_data!$J:$J,raw_data!$B:$B,BASE_YM_PY,raw_data!$G:$G,$A311)))</f>
        <v>2113960</v>
      </c>
      <c r="Q311" s="31" t="n">
        <f aca="false">IF(N(O311)=0,"",P311/O311)</f>
        <v>0.448322533659819</v>
      </c>
      <c r="R311" s="32" t="n">
        <f aca="false">IF(N(O311)=0,"",L311/O311-1)</f>
        <v>-0.0806293854895991</v>
      </c>
      <c r="S311" s="33" t="n">
        <f aca="false">IF(OR(N311="",Q311=""),"",N311-Q311)</f>
        <v>0.256189058637157</v>
      </c>
      <c r="T311" s="38" t="n">
        <f aca="false">IF(N(D311)&gt;0,RANK(D311,D$2:D$1001)+COUNTIF(D$2:D311,D311)-1,"")</f>
        <v>371</v>
      </c>
      <c r="U311" s="40" t="n">
        <f aca="false">IF(N(D311)&gt;0,IF(D311&gt;=LR_MIN_SHARE*SUM(D$2:D$1001),F311,-1),-1)</f>
        <v>0.524530047001996</v>
      </c>
      <c r="V311" s="38" t="n">
        <f aca="false">IF(U311&lt;0,"",RANK(U311,U$2:U$1001)+COUNTIF(U$2:U311,U311)-1)</f>
        <v>199</v>
      </c>
      <c r="W311" s="38" t="n">
        <f aca="false">IF(N(L311)&gt;0,RANK(L311,L$2:L$1001)+COUNTIF(L$2:L311,L311)-1,"")</f>
        <v>369</v>
      </c>
      <c r="X311" s="40" t="n">
        <f aca="false">IF(N(L311)&gt;0,IF(L311&gt;=LR_MIN_SHARE*SUM(L$2:L$1001),N311,-1),-1)</f>
        <v>0.704511592296977</v>
      </c>
      <c r="Y311" s="38" t="n">
        <f aca="false">IF(X311&lt;0,"",RANK(X311,X$2:X$1001)+COUNTIF(X$2:X311,X311)-1)</f>
        <v>152</v>
      </c>
      <c r="AA311" s="0" t="str">
        <f aca="false">IF($A311="","",IF(COUNTIF($B$2:$B311,$B311)=1,1,""))</f>
        <v/>
      </c>
      <c r="AB311" s="0" t="str">
        <f aca="false">IF(AA311=1,SUMIF($B$2:$B$1001,$B311,$D$2:$D$1001),"")</f>
        <v/>
      </c>
      <c r="AC311" s="0" t="str">
        <f aca="false">IF(AA311=1,RANK(AB311,$AB$2:$AB$1001)+COUNTIF($AB$2:$AB311,AB311)-1,"")</f>
        <v/>
      </c>
      <c r="AD311" s="38" t="n">
        <f aca="false">IF($A311="","",COUNTIF(raw_data!$G:$G,$A311))</f>
        <v>40</v>
      </c>
      <c r="AE311" s="38" t="n">
        <f aca="false">IF($A311="","",IF(COUNTIF($A$2:$A$1001,$A311)&gt;1,1,0))</f>
        <v>0</v>
      </c>
    </row>
    <row r="312" customFormat="false" ht="15" hidden="false" customHeight="false" outlineLevel="0" collapsed="false">
      <c r="A312" s="0" t="str">
        <f aca="false">IF(code_master!$A312="","",code_master!$A312)</f>
        <v>CV0311</v>
      </c>
      <c r="B312" s="0" t="str">
        <f aca="false">IF($A312="","",code_master!$C312&amp;"")</f>
        <v>뇌혈관</v>
      </c>
      <c r="C312" s="0" t="str">
        <f aca="false">IF($A312="","",code_master!$B312&amp;"")</f>
        <v>뇌출혈진단비(비갱신형)</v>
      </c>
      <c r="D312" s="30" t="n">
        <f aca="false">IF($A312="","",SUMIFS(raw_data!$H:$H,raw_data!$A:$A,"&gt;="&amp;UY_START,raw_data!$A:$A,"&lt;="&amp;BASE_YM,raw_data!$B:$B,"&lt;="&amp;BASE_YM,raw_data!$G:$G,$A312))</f>
        <v>30770830</v>
      </c>
      <c r="E312" s="30" t="n">
        <f aca="false">IF($A312="","",(SUMIFS(raw_data!$I:$I,raw_data!$A:$A,"&gt;="&amp;UY_START,raw_data!$A:$A,"&lt;="&amp;BASE_YM,raw_data!$B:$B,"&lt;="&amp;BASE_YM,raw_data!$G:$G,$A312)+SUMIFS(raw_data!$J:$J,raw_data!$A:$A,"&gt;="&amp;UY_START,raw_data!$A:$A,"&lt;="&amp;BASE_YM,raw_data!$B:$B,"&lt;="&amp;BASE_YM,raw_data!$G:$G,$A312)))</f>
        <v>16127385</v>
      </c>
      <c r="F312" s="31" t="n">
        <f aca="false">IF(N(D312)=0,"",E312/D312)</f>
        <v>0.524112771738689</v>
      </c>
      <c r="G312" s="30" t="n">
        <f aca="false">IF($A312="","",SUMIFS(raw_data!$H:$H,raw_data!$A:$A,"&gt;="&amp;UY_START_PY,raw_data!$A:$A,"&lt;="&amp;BASE_YM_PY,raw_data!$B:$B,"&lt;="&amp;BASE_YM_PY,raw_data!$G:$G,$A312))</f>
        <v>28186721</v>
      </c>
      <c r="H312" s="30" t="n">
        <f aca="false">IF($A312="","",(SUMIFS(raw_data!$I:$I,raw_data!$A:$A,"&gt;="&amp;UY_START_PY,raw_data!$A:$A,"&lt;="&amp;BASE_YM_PY,raw_data!$B:$B,"&lt;="&amp;BASE_YM_PY,raw_data!$G:$G,$A312)+SUMIFS(raw_data!$J:$J,raw_data!$A:$A,"&gt;="&amp;UY_START_PY,raw_data!$A:$A,"&lt;="&amp;BASE_YM_PY,raw_data!$B:$B,"&lt;="&amp;BASE_YM_PY,raw_data!$G:$G,$A312)))</f>
        <v>9772661</v>
      </c>
      <c r="I312" s="31" t="n">
        <f aca="false">IF(N(G312)=0,"",H312/G312)</f>
        <v>0.346711524196092</v>
      </c>
      <c r="J312" s="32" t="n">
        <f aca="false">IF(N(G312)=0,"",D312/G312-1)</f>
        <v>0.0916782409702781</v>
      </c>
      <c r="K312" s="33" t="n">
        <f aca="false">IF(OR(F312="",I312=""),"",F312-I312)</f>
        <v>0.177401247542597</v>
      </c>
      <c r="L312" s="30" t="n">
        <f aca="false">IF($A312="","",SUMIFS(raw_data!$H:$H,raw_data!$B:$B,BASE_YM,raw_data!$G:$G,$A312))</f>
        <v>11691697</v>
      </c>
      <c r="M312" s="30" t="n">
        <f aca="false">IF($A312="","",(SUMIFS(raw_data!$I:$I,raw_data!$B:$B,BASE_YM,raw_data!$G:$G,$A312)+SUMIFS(raw_data!$J:$J,raw_data!$B:$B,BASE_YM,raw_data!$G:$G,$A312)))</f>
        <v>6214597</v>
      </c>
      <c r="N312" s="31" t="n">
        <f aca="false">IF(N(L312)=0,"",M312/L312)</f>
        <v>0.531539347966339</v>
      </c>
      <c r="O312" s="30" t="n">
        <f aca="false">IF($A312="","",SUMIFS(raw_data!$H:$H,raw_data!$B:$B,BASE_YM_PY,raw_data!$G:$G,$A312))</f>
        <v>10991497</v>
      </c>
      <c r="P312" s="30" t="n">
        <f aca="false">IF($A312="","",(SUMIFS(raw_data!$I:$I,raw_data!$B:$B,BASE_YM_PY,raw_data!$G:$G,$A312)+SUMIFS(raw_data!$J:$J,raw_data!$B:$B,BASE_YM_PY,raw_data!$G:$G,$A312)))</f>
        <v>4645977</v>
      </c>
      <c r="Q312" s="31" t="n">
        <f aca="false">IF(N(O312)=0,"",P312/O312)</f>
        <v>0.422688283497689</v>
      </c>
      <c r="R312" s="32" t="n">
        <f aca="false">IF(N(O312)=0,"",L312/O312-1)</f>
        <v>0.0637037884830429</v>
      </c>
      <c r="S312" s="33" t="n">
        <f aca="false">IF(OR(N312="",Q312=""),"",N312-Q312)</f>
        <v>0.10885106446865</v>
      </c>
      <c r="T312" s="38" t="n">
        <f aca="false">IF(N(D312)&gt;0,RANK(D312,D$2:D$1001)+COUNTIF(D$2:D312,D312)-1,"")</f>
        <v>188</v>
      </c>
      <c r="U312" s="40" t="n">
        <f aca="false">IF(N(D312)&gt;0,IF(D312&gt;=LR_MIN_SHARE*SUM(D$2:D$1001),F312,-1),-1)</f>
        <v>0.524112771738689</v>
      </c>
      <c r="V312" s="38" t="n">
        <f aca="false">IF(U312&lt;0,"",RANK(U312,U$2:U$1001)+COUNTIF(U$2:U312,U312)-1)</f>
        <v>200</v>
      </c>
      <c r="W312" s="38" t="n">
        <f aca="false">IF(N(L312)&gt;0,RANK(L312,L$2:L$1001)+COUNTIF(L$2:L312,L312)-1,"")</f>
        <v>195</v>
      </c>
      <c r="X312" s="40" t="n">
        <f aca="false">IF(N(L312)&gt;0,IF(L312&gt;=LR_MIN_SHARE*SUM(L$2:L$1001),N312,-1),-1)</f>
        <v>0.531539347966339</v>
      </c>
      <c r="Y312" s="38" t="n">
        <f aca="false">IF(X312&lt;0,"",RANK(X312,X$2:X$1001)+COUNTIF(X$2:X312,X312)-1)</f>
        <v>261</v>
      </c>
      <c r="AA312" s="0" t="str">
        <f aca="false">IF($A312="","",IF(COUNTIF($B$2:$B312,$B312)=1,1,""))</f>
        <v/>
      </c>
      <c r="AB312" s="0" t="str">
        <f aca="false">IF(AA312=1,SUMIF($B$2:$B$1001,$B312,$D$2:$D$1001),"")</f>
        <v/>
      </c>
      <c r="AC312" s="0" t="str">
        <f aca="false">IF(AA312=1,RANK(AB312,$AB$2:$AB$1001)+COUNTIF($AB$2:$AB312,AB312)-1,"")</f>
        <v/>
      </c>
      <c r="AD312" s="38" t="n">
        <f aca="false">IF($A312="","",COUNTIF(raw_data!$G:$G,$A312))</f>
        <v>40</v>
      </c>
      <c r="AE312" s="38" t="n">
        <f aca="false">IF($A312="","",IF(COUNTIF($A$2:$A$1001,$A312)&gt;1,1,0))</f>
        <v>0</v>
      </c>
    </row>
    <row r="313" customFormat="false" ht="15" hidden="false" customHeight="false" outlineLevel="0" collapsed="false">
      <c r="A313" s="0" t="str">
        <f aca="false">IF(code_master!$A313="","",code_master!$A313)</f>
        <v>CV0312</v>
      </c>
      <c r="B313" s="0" t="str">
        <f aca="false">IF($A313="","",code_master!$C313&amp;"")</f>
        <v>뇌혈관</v>
      </c>
      <c r="C313" s="0" t="str">
        <f aca="false">IF($A313="","",code_master!$B313&amp;"")</f>
        <v>뇌혈관질환진단비Ⅱ</v>
      </c>
      <c r="D313" s="30" t="n">
        <f aca="false">IF($A313="","",SUMIFS(raw_data!$H:$H,raw_data!$A:$A,"&gt;="&amp;UY_START,raw_data!$A:$A,"&lt;="&amp;BASE_YM,raw_data!$B:$B,"&lt;="&amp;BASE_YM,raw_data!$G:$G,$A313))</f>
        <v>5374174</v>
      </c>
      <c r="E313" s="30" t="n">
        <f aca="false">IF($A313="","",(SUMIFS(raw_data!$I:$I,raw_data!$A:$A,"&gt;="&amp;UY_START,raw_data!$A:$A,"&lt;="&amp;BASE_YM,raw_data!$B:$B,"&lt;="&amp;BASE_YM,raw_data!$G:$G,$A313)+SUMIFS(raw_data!$J:$J,raw_data!$A:$A,"&gt;="&amp;UY_START,raw_data!$A:$A,"&lt;="&amp;BASE_YM,raw_data!$B:$B,"&lt;="&amp;BASE_YM,raw_data!$G:$G,$A313)))</f>
        <v>2999482</v>
      </c>
      <c r="F313" s="31" t="n">
        <f aca="false">IF(N(D313)=0,"",E313/D313)</f>
        <v>0.558128932929972</v>
      </c>
      <c r="G313" s="30" t="n">
        <f aca="false">IF($A313="","",SUMIFS(raw_data!$H:$H,raw_data!$A:$A,"&gt;="&amp;UY_START_PY,raw_data!$A:$A,"&lt;="&amp;BASE_YM_PY,raw_data!$B:$B,"&lt;="&amp;BASE_YM_PY,raw_data!$G:$G,$A313))</f>
        <v>4552050</v>
      </c>
      <c r="H313" s="30" t="n">
        <f aca="false">IF($A313="","",(SUMIFS(raw_data!$I:$I,raw_data!$A:$A,"&gt;="&amp;UY_START_PY,raw_data!$A:$A,"&lt;="&amp;BASE_YM_PY,raw_data!$B:$B,"&lt;="&amp;BASE_YM_PY,raw_data!$G:$G,$A313)+SUMIFS(raw_data!$J:$J,raw_data!$A:$A,"&gt;="&amp;UY_START_PY,raw_data!$A:$A,"&lt;="&amp;BASE_YM_PY,raw_data!$B:$B,"&lt;="&amp;BASE_YM_PY,raw_data!$G:$G,$A313)))</f>
        <v>3122932</v>
      </c>
      <c r="I313" s="31" t="n">
        <f aca="false">IF(N(G313)=0,"",H313/G313)</f>
        <v>0.686049582056436</v>
      </c>
      <c r="J313" s="32" t="n">
        <f aca="false">IF(N(G313)=0,"",D313/G313-1)</f>
        <v>0.180605221823135</v>
      </c>
      <c r="K313" s="33" t="n">
        <f aca="false">IF(OR(F313="",I313=""),"",F313-I313)</f>
        <v>-0.127920649126464</v>
      </c>
      <c r="L313" s="30" t="n">
        <f aca="false">IF($A313="","",SUMIFS(raw_data!$H:$H,raw_data!$B:$B,BASE_YM,raw_data!$G:$G,$A313))</f>
        <v>2356470</v>
      </c>
      <c r="M313" s="30" t="n">
        <f aca="false">IF($A313="","",(SUMIFS(raw_data!$I:$I,raw_data!$B:$B,BASE_YM,raw_data!$G:$G,$A313)+SUMIFS(raw_data!$J:$J,raw_data!$B:$B,BASE_YM,raw_data!$G:$G,$A313)))</f>
        <v>1634302</v>
      </c>
      <c r="N313" s="31" t="n">
        <f aca="false">IF(N(L313)=0,"",M313/L313)</f>
        <v>0.693538216060463</v>
      </c>
      <c r="O313" s="30" t="n">
        <f aca="false">IF($A313="","",SUMIFS(raw_data!$H:$H,raw_data!$B:$B,BASE_YM_PY,raw_data!$G:$G,$A313))</f>
        <v>1824487</v>
      </c>
      <c r="P313" s="30" t="n">
        <f aca="false">IF($A313="","",(SUMIFS(raw_data!$I:$I,raw_data!$B:$B,BASE_YM_PY,raw_data!$G:$G,$A313)+SUMIFS(raw_data!$J:$J,raw_data!$B:$B,BASE_YM_PY,raw_data!$G:$G,$A313)))</f>
        <v>1370421</v>
      </c>
      <c r="Q313" s="31" t="n">
        <f aca="false">IF(N(O313)=0,"",P313/O313)</f>
        <v>0.751126755082388</v>
      </c>
      <c r="R313" s="32" t="n">
        <f aca="false">IF(N(O313)=0,"",L313/O313-1)</f>
        <v>0.291579496044642</v>
      </c>
      <c r="S313" s="33" t="n">
        <f aca="false">IF(OR(N313="",Q313=""),"",N313-Q313)</f>
        <v>-0.0575885390219243</v>
      </c>
      <c r="T313" s="38" t="n">
        <f aca="false">IF(N(D313)&gt;0,RANK(D313,D$2:D$1001)+COUNTIF(D$2:D313,D313)-1,"")</f>
        <v>453</v>
      </c>
      <c r="U313" s="38" t="n">
        <f aca="false">IF(N(D313)&gt;0,IF(D313&gt;=LR_MIN_SHARE*SUM(D$2:D$1001),F313,-1),-1)</f>
        <v>-1</v>
      </c>
      <c r="V313" s="0" t="str">
        <f aca="false">IF(U313&lt;0,"",RANK(U313,U$2:U$1001)+COUNTIF(U$2:U313,U313)-1)</f>
        <v/>
      </c>
      <c r="W313" s="38" t="n">
        <f aca="false">IF(N(L313)&gt;0,RANK(L313,L$2:L$1001)+COUNTIF(L$2:L313,L313)-1,"")</f>
        <v>440</v>
      </c>
      <c r="X313" s="38" t="n">
        <f aca="false">IF(N(L313)&gt;0,IF(L313&gt;=LR_MIN_SHARE*SUM(L$2:L$1001),N313,-1),-1)</f>
        <v>-1</v>
      </c>
      <c r="Y313" s="0" t="str">
        <f aca="false">IF(X313&lt;0,"",RANK(X313,X$2:X$1001)+COUNTIF(X$2:X313,X313)-1)</f>
        <v/>
      </c>
      <c r="AA313" s="0" t="str">
        <f aca="false">IF($A313="","",IF(COUNTIF($B$2:$B313,$B313)=1,1,""))</f>
        <v/>
      </c>
      <c r="AB313" s="0" t="str">
        <f aca="false">IF(AA313=1,SUMIF($B$2:$B$1001,$B313,$D$2:$D$1001),"")</f>
        <v/>
      </c>
      <c r="AC313" s="0" t="str">
        <f aca="false">IF(AA313=1,RANK(AB313,$AB$2:$AB$1001)+COUNTIF($AB$2:$AB313,AB313)-1,"")</f>
        <v/>
      </c>
      <c r="AD313" s="38" t="n">
        <f aca="false">IF($A313="","",COUNTIF(raw_data!$G:$G,$A313))</f>
        <v>40</v>
      </c>
      <c r="AE313" s="38" t="n">
        <f aca="false">IF($A313="","",IF(COUNTIF($A$2:$A$1001,$A313)&gt;1,1,0))</f>
        <v>0</v>
      </c>
    </row>
    <row r="314" customFormat="false" ht="15" hidden="false" customHeight="false" outlineLevel="0" collapsed="false">
      <c r="A314" s="0" t="str">
        <f aca="false">IF(code_master!$A314="","",code_master!$A314)</f>
        <v>CV0313</v>
      </c>
      <c r="B314" s="0" t="str">
        <f aca="false">IF($A314="","",code_master!$C314&amp;"")</f>
        <v>암</v>
      </c>
      <c r="C314" s="0" t="str">
        <f aca="false">IF($A314="","",code_master!$B314&amp;"")</f>
        <v>암수술비(20년만기)</v>
      </c>
      <c r="D314" s="30" t="n">
        <f aca="false">IF($A314="","",SUMIFS(raw_data!$H:$H,raw_data!$A:$A,"&gt;="&amp;UY_START,raw_data!$A:$A,"&lt;="&amp;BASE_YM,raw_data!$B:$B,"&lt;="&amp;BASE_YM,raw_data!$G:$G,$A314))</f>
        <v>84178522</v>
      </c>
      <c r="E314" s="30" t="n">
        <f aca="false">IF($A314="","",(SUMIFS(raw_data!$I:$I,raw_data!$A:$A,"&gt;="&amp;UY_START,raw_data!$A:$A,"&lt;="&amp;BASE_YM,raw_data!$B:$B,"&lt;="&amp;BASE_YM,raw_data!$G:$G,$A314)+SUMIFS(raw_data!$J:$J,raw_data!$A:$A,"&gt;="&amp;UY_START,raw_data!$A:$A,"&lt;="&amp;BASE_YM,raw_data!$B:$B,"&lt;="&amp;BASE_YM,raw_data!$G:$G,$A314)))</f>
        <v>52728849</v>
      </c>
      <c r="F314" s="31" t="n">
        <f aca="false">IF(N(D314)=0,"",E314/D314)</f>
        <v>0.62639314337213</v>
      </c>
      <c r="G314" s="30" t="n">
        <f aca="false">IF($A314="","",SUMIFS(raw_data!$H:$H,raw_data!$A:$A,"&gt;="&amp;UY_START_PY,raw_data!$A:$A,"&lt;="&amp;BASE_YM_PY,raw_data!$B:$B,"&lt;="&amp;BASE_YM_PY,raw_data!$G:$G,$A314))</f>
        <v>83117296</v>
      </c>
      <c r="H314" s="30" t="n">
        <f aca="false">IF($A314="","",(SUMIFS(raw_data!$I:$I,raw_data!$A:$A,"&gt;="&amp;UY_START_PY,raw_data!$A:$A,"&lt;="&amp;BASE_YM_PY,raw_data!$B:$B,"&lt;="&amp;BASE_YM_PY,raw_data!$G:$G,$A314)+SUMIFS(raw_data!$J:$J,raw_data!$A:$A,"&gt;="&amp;UY_START_PY,raw_data!$A:$A,"&lt;="&amp;BASE_YM_PY,raw_data!$B:$B,"&lt;="&amp;BASE_YM_PY,raw_data!$G:$G,$A314)))</f>
        <v>52243468</v>
      </c>
      <c r="I314" s="31" t="n">
        <f aca="false">IF(N(G314)=0,"",H314/G314)</f>
        <v>0.628551102047401</v>
      </c>
      <c r="J314" s="32" t="n">
        <f aca="false">IF(N(G314)=0,"",D314/G314-1)</f>
        <v>0.0127678118883945</v>
      </c>
      <c r="K314" s="33" t="n">
        <f aca="false">IF(OR(F314="",I314=""),"",F314-I314)</f>
        <v>-0.00215795867527058</v>
      </c>
      <c r="L314" s="30" t="n">
        <f aca="false">IF($A314="","",SUMIFS(raw_data!$H:$H,raw_data!$B:$B,BASE_YM,raw_data!$G:$G,$A314))</f>
        <v>32308856</v>
      </c>
      <c r="M314" s="30" t="n">
        <f aca="false">IF($A314="","",(SUMIFS(raw_data!$I:$I,raw_data!$B:$B,BASE_YM,raw_data!$G:$G,$A314)+SUMIFS(raw_data!$J:$J,raw_data!$B:$B,BASE_YM,raw_data!$G:$G,$A314)))</f>
        <v>24046467</v>
      </c>
      <c r="N314" s="31" t="n">
        <f aca="false">IF(N(L314)=0,"",M314/L314)</f>
        <v>0.744268599296738</v>
      </c>
      <c r="O314" s="30" t="n">
        <f aca="false">IF($A314="","",SUMIFS(raw_data!$H:$H,raw_data!$B:$B,BASE_YM_PY,raw_data!$G:$G,$A314))</f>
        <v>30834216</v>
      </c>
      <c r="P314" s="30" t="n">
        <f aca="false">IF($A314="","",(SUMIFS(raw_data!$I:$I,raw_data!$B:$B,BASE_YM_PY,raw_data!$G:$G,$A314)+SUMIFS(raw_data!$J:$J,raw_data!$B:$B,BASE_YM_PY,raw_data!$G:$G,$A314)))</f>
        <v>21826516</v>
      </c>
      <c r="Q314" s="31" t="n">
        <f aca="false">IF(N(O314)=0,"",P314/O314)</f>
        <v>0.707866741285071</v>
      </c>
      <c r="R314" s="32" t="n">
        <f aca="false">IF(N(O314)=0,"",L314/O314-1)</f>
        <v>0.047824793080518</v>
      </c>
      <c r="S314" s="33" t="n">
        <f aca="false">IF(OR(N314="",Q314=""),"",N314-Q314)</f>
        <v>0.0364018580116666</v>
      </c>
      <c r="T314" s="38" t="n">
        <f aca="false">IF(N(D314)&gt;0,RANK(D314,D$2:D$1001)+COUNTIF(D$2:D314,D314)-1,"")</f>
        <v>63</v>
      </c>
      <c r="U314" s="40" t="n">
        <f aca="false">IF(N(D314)&gt;0,IF(D314&gt;=LR_MIN_SHARE*SUM(D$2:D$1001),F314,-1),-1)</f>
        <v>0.62639314337213</v>
      </c>
      <c r="V314" s="38" t="n">
        <f aca="false">IF(U314&lt;0,"",RANK(U314,U$2:U$1001)+COUNTIF(U$2:U314,U314)-1)</f>
        <v>124</v>
      </c>
      <c r="W314" s="38" t="n">
        <f aca="false">IF(N(L314)&gt;0,RANK(L314,L$2:L$1001)+COUNTIF(L$2:L314,L314)-1,"")</f>
        <v>66</v>
      </c>
      <c r="X314" s="40" t="n">
        <f aca="false">IF(N(L314)&gt;0,IF(L314&gt;=LR_MIN_SHARE*SUM(L$2:L$1001),N314,-1),-1)</f>
        <v>0.744268599296738</v>
      </c>
      <c r="Y314" s="38" t="n">
        <f aca="false">IF(X314&lt;0,"",RANK(X314,X$2:X$1001)+COUNTIF(X$2:X314,X314)-1)</f>
        <v>132</v>
      </c>
      <c r="AA314" s="0" t="str">
        <f aca="false">IF($A314="","",IF(COUNTIF($B$2:$B314,$B314)=1,1,""))</f>
        <v/>
      </c>
      <c r="AB314" s="0" t="str">
        <f aca="false">IF(AA314=1,SUMIF($B$2:$B$1001,$B314,$D$2:$D$1001),"")</f>
        <v/>
      </c>
      <c r="AC314" s="0" t="str">
        <f aca="false">IF(AA314=1,RANK(AB314,$AB$2:$AB$1001)+COUNTIF($AB$2:$AB314,AB314)-1,"")</f>
        <v/>
      </c>
      <c r="AD314" s="38" t="n">
        <f aca="false">IF($A314="","",COUNTIF(raw_data!$G:$G,$A314))</f>
        <v>40</v>
      </c>
      <c r="AE314" s="38" t="n">
        <f aca="false">IF($A314="","",IF(COUNTIF($A$2:$A$1001,$A314)&gt;1,1,0))</f>
        <v>0</v>
      </c>
    </row>
    <row r="315" customFormat="false" ht="15" hidden="false" customHeight="false" outlineLevel="0" collapsed="false">
      <c r="A315" s="0" t="str">
        <f aca="false">IF(code_master!$A315="","",code_master!$A315)</f>
        <v>CV0314</v>
      </c>
      <c r="B315" s="0" t="str">
        <f aca="false">IF($A315="","",code_master!$C315&amp;"")</f>
        <v>암</v>
      </c>
      <c r="C315" s="0" t="str">
        <f aca="false">IF($A315="","",code_master!$B315&amp;"")</f>
        <v>암수술비(비갱신형)</v>
      </c>
      <c r="D315" s="30" t="n">
        <f aca="false">IF($A315="","",SUMIFS(raw_data!$H:$H,raw_data!$A:$A,"&gt;="&amp;UY_START,raw_data!$A:$A,"&lt;="&amp;BASE_YM,raw_data!$B:$B,"&lt;="&amp;BASE_YM,raw_data!$G:$G,$A315))</f>
        <v>58980939</v>
      </c>
      <c r="E315" s="30" t="n">
        <f aca="false">IF($A315="","",(SUMIFS(raw_data!$I:$I,raw_data!$A:$A,"&gt;="&amp;UY_START,raw_data!$A:$A,"&lt;="&amp;BASE_YM,raw_data!$B:$B,"&lt;="&amp;BASE_YM,raw_data!$G:$G,$A315)+SUMIFS(raw_data!$J:$J,raw_data!$A:$A,"&gt;="&amp;UY_START,raw_data!$A:$A,"&lt;="&amp;BASE_YM,raw_data!$B:$B,"&lt;="&amp;BASE_YM,raw_data!$G:$G,$A315)))</f>
        <v>18024807</v>
      </c>
      <c r="F315" s="31" t="n">
        <f aca="false">IF(N(D315)=0,"",E315/D315)</f>
        <v>0.305603934179481</v>
      </c>
      <c r="G315" s="30" t="n">
        <f aca="false">IF($A315="","",SUMIFS(raw_data!$H:$H,raw_data!$A:$A,"&gt;="&amp;UY_START_PY,raw_data!$A:$A,"&lt;="&amp;BASE_YM_PY,raw_data!$B:$B,"&lt;="&amp;BASE_YM_PY,raw_data!$G:$G,$A315))</f>
        <v>73899851</v>
      </c>
      <c r="H315" s="30" t="n">
        <f aca="false">IF($A315="","",(SUMIFS(raw_data!$I:$I,raw_data!$A:$A,"&gt;="&amp;UY_START_PY,raw_data!$A:$A,"&lt;="&amp;BASE_YM_PY,raw_data!$B:$B,"&lt;="&amp;BASE_YM_PY,raw_data!$G:$G,$A315)+SUMIFS(raw_data!$J:$J,raw_data!$A:$A,"&gt;="&amp;UY_START_PY,raw_data!$A:$A,"&lt;="&amp;BASE_YM_PY,raw_data!$B:$B,"&lt;="&amp;BASE_YM_PY,raw_data!$G:$G,$A315)))</f>
        <v>20251306</v>
      </c>
      <c r="I315" s="31" t="n">
        <f aca="false">IF(N(G315)=0,"",H315/G315)</f>
        <v>0.274037169574266</v>
      </c>
      <c r="J315" s="32" t="n">
        <f aca="false">IF(N(G315)=0,"",D315/G315-1)</f>
        <v>-0.20188013640244</v>
      </c>
      <c r="K315" s="33" t="n">
        <f aca="false">IF(OR(F315="",I315=""),"",F315-I315)</f>
        <v>0.0315667646052152</v>
      </c>
      <c r="L315" s="30" t="n">
        <f aca="false">IF($A315="","",SUMIFS(raw_data!$H:$H,raw_data!$B:$B,BASE_YM,raw_data!$G:$G,$A315))</f>
        <v>23774469</v>
      </c>
      <c r="M315" s="30" t="n">
        <f aca="false">IF($A315="","",(SUMIFS(raw_data!$I:$I,raw_data!$B:$B,BASE_YM,raw_data!$G:$G,$A315)+SUMIFS(raw_data!$J:$J,raw_data!$B:$B,BASE_YM,raw_data!$G:$G,$A315)))</f>
        <v>10135162</v>
      </c>
      <c r="N315" s="31" t="n">
        <f aca="false">IF(N(L315)=0,"",M315/L315)</f>
        <v>0.426304452898612</v>
      </c>
      <c r="O315" s="30" t="n">
        <f aca="false">IF($A315="","",SUMIFS(raw_data!$H:$H,raw_data!$B:$B,BASE_YM_PY,raw_data!$G:$G,$A315))</f>
        <v>29890586</v>
      </c>
      <c r="P315" s="30" t="n">
        <f aca="false">IF($A315="","",(SUMIFS(raw_data!$I:$I,raw_data!$B:$B,BASE_YM_PY,raw_data!$G:$G,$A315)+SUMIFS(raw_data!$J:$J,raw_data!$B:$B,BASE_YM_PY,raw_data!$G:$G,$A315)))</f>
        <v>8860271</v>
      </c>
      <c r="Q315" s="31" t="n">
        <f aca="false">IF(N(O315)=0,"",P315/O315)</f>
        <v>0.296423462557743</v>
      </c>
      <c r="R315" s="32" t="n">
        <f aca="false">IF(N(O315)=0,"",L315/O315-1)</f>
        <v>-0.204616831533514</v>
      </c>
      <c r="S315" s="33" t="n">
        <f aca="false">IF(OR(N315="",Q315=""),"",N315-Q315)</f>
        <v>0.129880990340868</v>
      </c>
      <c r="T315" s="38" t="n">
        <f aca="false">IF(N(D315)&gt;0,RANK(D315,D$2:D$1001)+COUNTIF(D$2:D315,D315)-1,"")</f>
        <v>94</v>
      </c>
      <c r="U315" s="40" t="n">
        <f aca="false">IF(N(D315)&gt;0,IF(D315&gt;=LR_MIN_SHARE*SUM(D$2:D$1001),F315,-1),-1)</f>
        <v>0.305603934179481</v>
      </c>
      <c r="V315" s="38" t="n">
        <f aca="false">IF(U315&lt;0,"",RANK(U315,U$2:U$1001)+COUNTIF(U$2:U315,U315)-1)</f>
        <v>352</v>
      </c>
      <c r="W315" s="38" t="n">
        <f aca="false">IF(N(L315)&gt;0,RANK(L315,L$2:L$1001)+COUNTIF(L$2:L315,L315)-1,"")</f>
        <v>93</v>
      </c>
      <c r="X315" s="40" t="n">
        <f aca="false">IF(N(L315)&gt;0,IF(L315&gt;=LR_MIN_SHARE*SUM(L$2:L$1001),N315,-1),-1)</f>
        <v>0.426304452898612</v>
      </c>
      <c r="Y315" s="38" t="n">
        <f aca="false">IF(X315&lt;0,"",RANK(X315,X$2:X$1001)+COUNTIF(X$2:X315,X315)-1)</f>
        <v>314</v>
      </c>
      <c r="AA315" s="0" t="str">
        <f aca="false">IF($A315="","",IF(COUNTIF($B$2:$B315,$B315)=1,1,""))</f>
        <v/>
      </c>
      <c r="AB315" s="0" t="str">
        <f aca="false">IF(AA315=1,SUMIF($B$2:$B$1001,$B315,$D$2:$D$1001),"")</f>
        <v/>
      </c>
      <c r="AC315" s="0" t="str">
        <f aca="false">IF(AA315=1,RANK(AB315,$AB$2:$AB$1001)+COUNTIF($AB$2:$AB315,AB315)-1,"")</f>
        <v/>
      </c>
      <c r="AD315" s="38" t="n">
        <f aca="false">IF($A315="","",COUNTIF(raw_data!$G:$G,$A315))</f>
        <v>40</v>
      </c>
      <c r="AE315" s="38" t="n">
        <f aca="false">IF($A315="","",IF(COUNTIF($A$2:$A$1001,$A315)&gt;1,1,0))</f>
        <v>0</v>
      </c>
    </row>
    <row r="316" customFormat="false" ht="15" hidden="false" customHeight="false" outlineLevel="0" collapsed="false">
      <c r="A316" s="0" t="str">
        <f aca="false">IF(code_master!$A316="","",code_master!$A316)</f>
        <v>CV0315</v>
      </c>
      <c r="B316" s="0" t="str">
        <f aca="false">IF($A316="","",code_master!$C316&amp;"")</f>
        <v>암</v>
      </c>
      <c r="C316" s="0" t="str">
        <f aca="false">IF($A316="","",code_master!$B316&amp;"")</f>
        <v>고액암진단비(간편)</v>
      </c>
      <c r="D316" s="30" t="n">
        <f aca="false">IF($A316="","",SUMIFS(raw_data!$H:$H,raw_data!$A:$A,"&gt;="&amp;UY_START,raw_data!$A:$A,"&lt;="&amp;BASE_YM,raw_data!$B:$B,"&lt;="&amp;BASE_YM,raw_data!$G:$G,$A316))</f>
        <v>44337121</v>
      </c>
      <c r="E316" s="30" t="n">
        <f aca="false">IF($A316="","",(SUMIFS(raw_data!$I:$I,raw_data!$A:$A,"&gt;="&amp;UY_START,raw_data!$A:$A,"&lt;="&amp;BASE_YM,raw_data!$B:$B,"&lt;="&amp;BASE_YM,raw_data!$G:$G,$A316)+SUMIFS(raw_data!$J:$J,raw_data!$A:$A,"&gt;="&amp;UY_START,raw_data!$A:$A,"&lt;="&amp;BASE_YM,raw_data!$B:$B,"&lt;="&amp;BASE_YM,raw_data!$G:$G,$A316)))</f>
        <v>36440498</v>
      </c>
      <c r="F316" s="31" t="n">
        <f aca="false">IF(N(D316)=0,"",E316/D316)</f>
        <v>0.821895900728421</v>
      </c>
      <c r="G316" s="30" t="n">
        <f aca="false">IF($A316="","",SUMIFS(raw_data!$H:$H,raw_data!$A:$A,"&gt;="&amp;UY_START_PY,raw_data!$A:$A,"&lt;="&amp;BASE_YM_PY,raw_data!$B:$B,"&lt;="&amp;BASE_YM_PY,raw_data!$G:$G,$A316))</f>
        <v>56049304</v>
      </c>
      <c r="H316" s="30" t="n">
        <f aca="false">IF($A316="","",(SUMIFS(raw_data!$I:$I,raw_data!$A:$A,"&gt;="&amp;UY_START_PY,raw_data!$A:$A,"&lt;="&amp;BASE_YM_PY,raw_data!$B:$B,"&lt;="&amp;BASE_YM_PY,raw_data!$G:$G,$A316)+SUMIFS(raw_data!$J:$J,raw_data!$A:$A,"&gt;="&amp;UY_START_PY,raw_data!$A:$A,"&lt;="&amp;BASE_YM_PY,raw_data!$B:$B,"&lt;="&amp;BASE_YM_PY,raw_data!$G:$G,$A316)))</f>
        <v>47805612</v>
      </c>
      <c r="I316" s="31" t="n">
        <f aca="false">IF(N(G316)=0,"",H316/G316)</f>
        <v>0.852920707097451</v>
      </c>
      <c r="J316" s="32" t="n">
        <f aca="false">IF(N(G316)=0,"",D316/G316-1)</f>
        <v>-0.20896214875389</v>
      </c>
      <c r="K316" s="33" t="n">
        <f aca="false">IF(OR(F316="",I316=""),"",F316-I316)</f>
        <v>-0.0310248063690299</v>
      </c>
      <c r="L316" s="30" t="n">
        <f aca="false">IF($A316="","",SUMIFS(raw_data!$H:$H,raw_data!$B:$B,BASE_YM,raw_data!$G:$G,$A316))</f>
        <v>16774383</v>
      </c>
      <c r="M316" s="30" t="n">
        <f aca="false">IF($A316="","",(SUMIFS(raw_data!$I:$I,raw_data!$B:$B,BASE_YM,raw_data!$G:$G,$A316)+SUMIFS(raw_data!$J:$J,raw_data!$B:$B,BASE_YM,raw_data!$G:$G,$A316)))</f>
        <v>14353947</v>
      </c>
      <c r="N316" s="31" t="n">
        <f aca="false">IF(N(L316)=0,"",M316/L316)</f>
        <v>0.855706406608219</v>
      </c>
      <c r="O316" s="30" t="n">
        <f aca="false">IF($A316="","",SUMIFS(raw_data!$H:$H,raw_data!$B:$B,BASE_YM_PY,raw_data!$G:$G,$A316))</f>
        <v>20566168</v>
      </c>
      <c r="P316" s="30" t="n">
        <f aca="false">IF($A316="","",(SUMIFS(raw_data!$I:$I,raw_data!$B:$B,BASE_YM_PY,raw_data!$G:$G,$A316)+SUMIFS(raw_data!$J:$J,raw_data!$B:$B,BASE_YM_PY,raw_data!$G:$G,$A316)))</f>
        <v>24464892</v>
      </c>
      <c r="Q316" s="31" t="n">
        <f aca="false">IF(N(O316)=0,"",P316/O316)</f>
        <v>1.18956978276167</v>
      </c>
      <c r="R316" s="32" t="n">
        <f aca="false">IF(N(O316)=0,"",L316/O316-1)</f>
        <v>-0.184370029458089</v>
      </c>
      <c r="S316" s="33" t="n">
        <f aca="false">IF(OR(N316="",Q316=""),"",N316-Q316)</f>
        <v>-0.33386337615345</v>
      </c>
      <c r="T316" s="38" t="n">
        <f aca="false">IF(N(D316)&gt;0,RANK(D316,D$2:D$1001)+COUNTIF(D$2:D316,D316)-1,"")</f>
        <v>133</v>
      </c>
      <c r="U316" s="40" t="n">
        <f aca="false">IF(N(D316)&gt;0,IF(D316&gt;=LR_MIN_SHARE*SUM(D$2:D$1001),F316,-1),-1)</f>
        <v>0.821895900728421</v>
      </c>
      <c r="V316" s="38" t="n">
        <f aca="false">IF(U316&lt;0,"",RANK(U316,U$2:U$1001)+COUNTIF(U$2:U316,U316)-1)</f>
        <v>52</v>
      </c>
      <c r="W316" s="38" t="n">
        <f aca="false">IF(N(L316)&gt;0,RANK(L316,L$2:L$1001)+COUNTIF(L$2:L316,L316)-1,"")</f>
        <v>139</v>
      </c>
      <c r="X316" s="40" t="n">
        <f aca="false">IF(N(L316)&gt;0,IF(L316&gt;=LR_MIN_SHARE*SUM(L$2:L$1001),N316,-1),-1)</f>
        <v>0.855706406608219</v>
      </c>
      <c r="Y316" s="38" t="n">
        <f aca="false">IF(X316&lt;0,"",RANK(X316,X$2:X$1001)+COUNTIF(X$2:X316,X316)-1)</f>
        <v>80</v>
      </c>
      <c r="AA316" s="0" t="str">
        <f aca="false">IF($A316="","",IF(COUNTIF($B$2:$B316,$B316)=1,1,""))</f>
        <v/>
      </c>
      <c r="AB316" s="0" t="str">
        <f aca="false">IF(AA316=1,SUMIF($B$2:$B$1001,$B316,$D$2:$D$1001),"")</f>
        <v/>
      </c>
      <c r="AC316" s="0" t="str">
        <f aca="false">IF(AA316=1,RANK(AB316,$AB$2:$AB$1001)+COUNTIF($AB$2:$AB316,AB316)-1,"")</f>
        <v/>
      </c>
      <c r="AD316" s="38" t="n">
        <f aca="false">IF($A316="","",COUNTIF(raw_data!$G:$G,$A316))</f>
        <v>40</v>
      </c>
      <c r="AE316" s="38" t="n">
        <f aca="false">IF($A316="","",IF(COUNTIF($A$2:$A$1001,$A316)&gt;1,1,0))</f>
        <v>0</v>
      </c>
    </row>
    <row r="317" customFormat="false" ht="15" hidden="false" customHeight="false" outlineLevel="0" collapsed="false">
      <c r="A317" s="0" t="str">
        <f aca="false">IF(code_master!$A317="","",code_master!$A317)</f>
        <v>CV0316</v>
      </c>
      <c r="B317" s="0" t="str">
        <f aca="false">IF($A317="","",code_master!$C317&amp;"")</f>
        <v>암</v>
      </c>
      <c r="C317" s="0" t="str">
        <f aca="false">IF($A317="","",code_master!$B317&amp;"")</f>
        <v>암진단비Ⅱ</v>
      </c>
      <c r="D317" s="30" t="n">
        <f aca="false">IF($A317="","",SUMIFS(raw_data!$H:$H,raw_data!$A:$A,"&gt;="&amp;UY_START,raw_data!$A:$A,"&lt;="&amp;BASE_YM,raw_data!$B:$B,"&lt;="&amp;BASE_YM,raw_data!$G:$G,$A317))</f>
        <v>2442688</v>
      </c>
      <c r="E317" s="30" t="n">
        <f aca="false">IF($A317="","",(SUMIFS(raw_data!$I:$I,raw_data!$A:$A,"&gt;="&amp;UY_START,raw_data!$A:$A,"&lt;="&amp;BASE_YM,raw_data!$B:$B,"&lt;="&amp;BASE_YM,raw_data!$G:$G,$A317)+SUMIFS(raw_data!$J:$J,raw_data!$A:$A,"&gt;="&amp;UY_START,raw_data!$A:$A,"&lt;="&amp;BASE_YM,raw_data!$B:$B,"&lt;="&amp;BASE_YM,raw_data!$G:$G,$A317)))</f>
        <v>702055</v>
      </c>
      <c r="F317" s="31" t="n">
        <f aca="false">IF(N(D317)=0,"",E317/D317)</f>
        <v>0.287410835931564</v>
      </c>
      <c r="G317" s="30" t="n">
        <f aca="false">IF($A317="","",SUMIFS(raw_data!$H:$H,raw_data!$A:$A,"&gt;="&amp;UY_START_PY,raw_data!$A:$A,"&lt;="&amp;BASE_YM_PY,raw_data!$B:$B,"&lt;="&amp;BASE_YM_PY,raw_data!$G:$G,$A317))</f>
        <v>2859459</v>
      </c>
      <c r="H317" s="30" t="n">
        <f aca="false">IF($A317="","",(SUMIFS(raw_data!$I:$I,raw_data!$A:$A,"&gt;="&amp;UY_START_PY,raw_data!$A:$A,"&lt;="&amp;BASE_YM_PY,raw_data!$B:$B,"&lt;="&amp;BASE_YM_PY,raw_data!$G:$G,$A317)+SUMIFS(raw_data!$J:$J,raw_data!$A:$A,"&gt;="&amp;UY_START_PY,raw_data!$A:$A,"&lt;="&amp;BASE_YM_PY,raw_data!$B:$B,"&lt;="&amp;BASE_YM_PY,raw_data!$G:$G,$A317)))</f>
        <v>885780</v>
      </c>
      <c r="I317" s="31" t="n">
        <f aca="false">IF(N(G317)=0,"",H317/G317)</f>
        <v>0.309771883422703</v>
      </c>
      <c r="J317" s="32" t="n">
        <f aca="false">IF(N(G317)=0,"",D317/G317-1)</f>
        <v>-0.145751696387324</v>
      </c>
      <c r="K317" s="33" t="n">
        <f aca="false">IF(OR(F317="",I317=""),"",F317-I317)</f>
        <v>-0.0223610474911395</v>
      </c>
      <c r="L317" s="30" t="n">
        <f aca="false">IF($A317="","",SUMIFS(raw_data!$H:$H,raw_data!$B:$B,BASE_YM,raw_data!$G:$G,$A317))</f>
        <v>967110</v>
      </c>
      <c r="M317" s="30" t="n">
        <f aca="false">IF($A317="","",(SUMIFS(raw_data!$I:$I,raw_data!$B:$B,BASE_YM,raw_data!$G:$G,$A317)+SUMIFS(raw_data!$J:$J,raw_data!$B:$B,BASE_YM,raw_data!$G:$G,$A317)))</f>
        <v>321578</v>
      </c>
      <c r="N317" s="31" t="n">
        <f aca="false">IF(N(L317)=0,"",M317/L317)</f>
        <v>0.332514398568932</v>
      </c>
      <c r="O317" s="30" t="n">
        <f aca="false">IF($A317="","",SUMIFS(raw_data!$H:$H,raw_data!$B:$B,BASE_YM_PY,raw_data!$G:$G,$A317))</f>
        <v>1149424</v>
      </c>
      <c r="P317" s="30" t="n">
        <f aca="false">IF($A317="","",(SUMIFS(raw_data!$I:$I,raw_data!$B:$B,BASE_YM_PY,raw_data!$G:$G,$A317)+SUMIFS(raw_data!$J:$J,raw_data!$B:$B,BASE_YM_PY,raw_data!$G:$G,$A317)))</f>
        <v>464905</v>
      </c>
      <c r="Q317" s="31" t="n">
        <f aca="false">IF(N(O317)=0,"",P317/O317)</f>
        <v>0.404467803003939</v>
      </c>
      <c r="R317" s="32" t="n">
        <f aca="false">IF(N(O317)=0,"",L317/O317-1)</f>
        <v>-0.158613357646961</v>
      </c>
      <c r="S317" s="33" t="n">
        <f aca="false">IF(OR(N317="",Q317=""),"",N317-Q317)</f>
        <v>-0.0719534044350072</v>
      </c>
      <c r="T317" s="38" t="n">
        <f aca="false">IF(N(D317)&gt;0,RANK(D317,D$2:D$1001)+COUNTIF(D$2:D317,D317)-1,"")</f>
        <v>512</v>
      </c>
      <c r="U317" s="38" t="n">
        <f aca="false">IF(N(D317)&gt;0,IF(D317&gt;=LR_MIN_SHARE*SUM(D$2:D$1001),F317,-1),-1)</f>
        <v>-1</v>
      </c>
      <c r="V317" s="0" t="str">
        <f aca="false">IF(U317&lt;0,"",RANK(U317,U$2:U$1001)+COUNTIF(U$2:U317,U317)-1)</f>
        <v/>
      </c>
      <c r="W317" s="38" t="n">
        <f aca="false">IF(N(L317)&gt;0,RANK(L317,L$2:L$1001)+COUNTIF(L$2:L317,L317)-1,"")</f>
        <v>511</v>
      </c>
      <c r="X317" s="38" t="n">
        <f aca="false">IF(N(L317)&gt;0,IF(L317&gt;=LR_MIN_SHARE*SUM(L$2:L$1001),N317,-1),-1)</f>
        <v>-1</v>
      </c>
      <c r="Y317" s="0" t="str">
        <f aca="false">IF(X317&lt;0,"",RANK(X317,X$2:X$1001)+COUNTIF(X$2:X317,X317)-1)</f>
        <v/>
      </c>
      <c r="AA317" s="0" t="str">
        <f aca="false">IF($A317="","",IF(COUNTIF($B$2:$B317,$B317)=1,1,""))</f>
        <v/>
      </c>
      <c r="AB317" s="0" t="str">
        <f aca="false">IF(AA317=1,SUMIF($B$2:$B$1001,$B317,$D$2:$D$1001),"")</f>
        <v/>
      </c>
      <c r="AC317" s="0" t="str">
        <f aca="false">IF(AA317=1,RANK(AB317,$AB$2:$AB$1001)+COUNTIF($AB$2:$AB317,AB317)-1,"")</f>
        <v/>
      </c>
      <c r="AD317" s="38" t="n">
        <f aca="false">IF($A317="","",COUNTIF(raw_data!$G:$G,$A317))</f>
        <v>40</v>
      </c>
      <c r="AE317" s="38" t="n">
        <f aca="false">IF($A317="","",IF(COUNTIF($A$2:$A$1001,$A317)&gt;1,1,0))</f>
        <v>0</v>
      </c>
    </row>
    <row r="318" customFormat="false" ht="15" hidden="false" customHeight="false" outlineLevel="0" collapsed="false">
      <c r="A318" s="0" t="str">
        <f aca="false">IF(code_master!$A318="","",code_master!$A318)</f>
        <v>CV0317</v>
      </c>
      <c r="B318" s="0" t="str">
        <f aca="false">IF($A318="","",code_master!$C318&amp;"")</f>
        <v>암</v>
      </c>
      <c r="C318" s="0" t="str">
        <f aca="false">IF($A318="","",code_master!$B318&amp;"")</f>
        <v>암수술비Ⅱ</v>
      </c>
      <c r="D318" s="30" t="n">
        <f aca="false">IF($A318="","",SUMIFS(raw_data!$H:$H,raw_data!$A:$A,"&gt;="&amp;UY_START,raw_data!$A:$A,"&lt;="&amp;BASE_YM,raw_data!$B:$B,"&lt;="&amp;BASE_YM,raw_data!$G:$G,$A318))</f>
        <v>39905464</v>
      </c>
      <c r="E318" s="30" t="n">
        <f aca="false">IF($A318="","",(SUMIFS(raw_data!$I:$I,raw_data!$A:$A,"&gt;="&amp;UY_START,raw_data!$A:$A,"&lt;="&amp;BASE_YM,raw_data!$B:$B,"&lt;="&amp;BASE_YM,raw_data!$G:$G,$A318)+SUMIFS(raw_data!$J:$J,raw_data!$A:$A,"&gt;="&amp;UY_START,raw_data!$A:$A,"&lt;="&amp;BASE_YM,raw_data!$B:$B,"&lt;="&amp;BASE_YM,raw_data!$G:$G,$A318)))</f>
        <v>18099108</v>
      </c>
      <c r="F318" s="31" t="n">
        <f aca="false">IF(N(D318)=0,"",E318/D318)</f>
        <v>0.453549619169946</v>
      </c>
      <c r="G318" s="30" t="n">
        <f aca="false">IF($A318="","",SUMIFS(raw_data!$H:$H,raw_data!$A:$A,"&gt;="&amp;UY_START_PY,raw_data!$A:$A,"&lt;="&amp;BASE_YM_PY,raw_data!$B:$B,"&lt;="&amp;BASE_YM_PY,raw_data!$G:$G,$A318))</f>
        <v>48993857</v>
      </c>
      <c r="H318" s="30" t="n">
        <f aca="false">IF($A318="","",(SUMIFS(raw_data!$I:$I,raw_data!$A:$A,"&gt;="&amp;UY_START_PY,raw_data!$A:$A,"&lt;="&amp;BASE_YM_PY,raw_data!$B:$B,"&lt;="&amp;BASE_YM_PY,raw_data!$G:$G,$A318)+SUMIFS(raw_data!$J:$J,raw_data!$A:$A,"&gt;="&amp;UY_START_PY,raw_data!$A:$A,"&lt;="&amp;BASE_YM_PY,raw_data!$B:$B,"&lt;="&amp;BASE_YM_PY,raw_data!$G:$G,$A318)))</f>
        <v>26457700</v>
      </c>
      <c r="I318" s="31" t="n">
        <f aca="false">IF(N(G318)=0,"",H318/G318)</f>
        <v>0.540020762194738</v>
      </c>
      <c r="J318" s="32" t="n">
        <f aca="false">IF(N(G318)=0,"",D318/G318-1)</f>
        <v>-0.185500663889353</v>
      </c>
      <c r="K318" s="33" t="n">
        <f aca="false">IF(OR(F318="",I318=""),"",F318-I318)</f>
        <v>-0.0864711430247918</v>
      </c>
      <c r="L318" s="30" t="n">
        <f aca="false">IF($A318="","",SUMIFS(raw_data!$H:$H,raw_data!$B:$B,BASE_YM,raw_data!$G:$G,$A318))</f>
        <v>16379279</v>
      </c>
      <c r="M318" s="30" t="n">
        <f aca="false">IF($A318="","",(SUMIFS(raw_data!$I:$I,raw_data!$B:$B,BASE_YM,raw_data!$G:$G,$A318)+SUMIFS(raw_data!$J:$J,raw_data!$B:$B,BASE_YM,raw_data!$G:$G,$A318)))</f>
        <v>9118799</v>
      </c>
      <c r="N318" s="31" t="n">
        <f aca="false">IF(N(L318)=0,"",M318/L318)</f>
        <v>0.556727741190562</v>
      </c>
      <c r="O318" s="30" t="n">
        <f aca="false">IF($A318="","",SUMIFS(raw_data!$H:$H,raw_data!$B:$B,BASE_YM_PY,raw_data!$G:$G,$A318))</f>
        <v>17935153</v>
      </c>
      <c r="P318" s="30" t="n">
        <f aca="false">IF($A318="","",(SUMIFS(raw_data!$I:$I,raw_data!$B:$B,BASE_YM_PY,raw_data!$G:$G,$A318)+SUMIFS(raw_data!$J:$J,raw_data!$B:$B,BASE_YM_PY,raw_data!$G:$G,$A318)))</f>
        <v>13234218</v>
      </c>
      <c r="Q318" s="31" t="n">
        <f aca="false">IF(N(O318)=0,"",P318/O318)</f>
        <v>0.737892673678334</v>
      </c>
      <c r="R318" s="32" t="n">
        <f aca="false">IF(N(O318)=0,"",L318/O318-1)</f>
        <v>-0.0867499708533293</v>
      </c>
      <c r="S318" s="33" t="n">
        <f aca="false">IF(OR(N318="",Q318=""),"",N318-Q318)</f>
        <v>-0.181164932487773</v>
      </c>
      <c r="T318" s="38" t="n">
        <f aca="false">IF(N(D318)&gt;0,RANK(D318,D$2:D$1001)+COUNTIF(D$2:D318,D318)-1,"")</f>
        <v>144</v>
      </c>
      <c r="U318" s="40" t="n">
        <f aca="false">IF(N(D318)&gt;0,IF(D318&gt;=LR_MIN_SHARE*SUM(D$2:D$1001),F318,-1),-1)</f>
        <v>0.453549619169946</v>
      </c>
      <c r="V318" s="38" t="n">
        <f aca="false">IF(U318&lt;0,"",RANK(U318,U$2:U$1001)+COUNTIF(U$2:U318,U318)-1)</f>
        <v>262</v>
      </c>
      <c r="W318" s="38" t="n">
        <f aca="false">IF(N(L318)&gt;0,RANK(L318,L$2:L$1001)+COUNTIF(L$2:L318,L318)-1,"")</f>
        <v>143</v>
      </c>
      <c r="X318" s="40" t="n">
        <f aca="false">IF(N(L318)&gt;0,IF(L318&gt;=LR_MIN_SHARE*SUM(L$2:L$1001),N318,-1),-1)</f>
        <v>0.556727741190562</v>
      </c>
      <c r="Y318" s="38" t="n">
        <f aca="false">IF(X318&lt;0,"",RANK(X318,X$2:X$1001)+COUNTIF(X$2:X318,X318)-1)</f>
        <v>243</v>
      </c>
      <c r="AA318" s="0" t="str">
        <f aca="false">IF($A318="","",IF(COUNTIF($B$2:$B318,$B318)=1,1,""))</f>
        <v/>
      </c>
      <c r="AB318" s="0" t="str">
        <f aca="false">IF(AA318=1,SUMIF($B$2:$B$1001,$B318,$D$2:$D$1001),"")</f>
        <v/>
      </c>
      <c r="AC318" s="0" t="str">
        <f aca="false">IF(AA318=1,RANK(AB318,$AB$2:$AB$1001)+COUNTIF($AB$2:$AB318,AB318)-1,"")</f>
        <v/>
      </c>
      <c r="AD318" s="38" t="n">
        <f aca="false">IF($A318="","",COUNTIF(raw_data!$G:$G,$A318))</f>
        <v>40</v>
      </c>
      <c r="AE318" s="38" t="n">
        <f aca="false">IF($A318="","",IF(COUNTIF($A$2:$A$1001,$A318)&gt;1,1,0))</f>
        <v>0</v>
      </c>
    </row>
    <row r="319" customFormat="false" ht="15" hidden="false" customHeight="false" outlineLevel="0" collapsed="false">
      <c r="A319" s="0" t="str">
        <f aca="false">IF(code_master!$A319="","",code_master!$A319)</f>
        <v>CV0318</v>
      </c>
      <c r="B319" s="0" t="str">
        <f aca="false">IF($A319="","",code_master!$C319&amp;"")</f>
        <v>입원</v>
      </c>
      <c r="C319" s="0" t="str">
        <f aca="false">IF($A319="","",code_master!$B319&amp;"")</f>
        <v>상해입원일당Ⅱ</v>
      </c>
      <c r="D319" s="30" t="n">
        <f aca="false">IF($A319="","",SUMIFS(raw_data!$H:$H,raw_data!$A:$A,"&gt;="&amp;UY_START,raw_data!$A:$A,"&lt;="&amp;BASE_YM,raw_data!$B:$B,"&lt;="&amp;BASE_YM,raw_data!$G:$G,$A319))</f>
        <v>31709222</v>
      </c>
      <c r="E319" s="30" t="n">
        <f aca="false">IF($A319="","",(SUMIFS(raw_data!$I:$I,raw_data!$A:$A,"&gt;="&amp;UY_START,raw_data!$A:$A,"&lt;="&amp;BASE_YM,raw_data!$B:$B,"&lt;="&amp;BASE_YM,raw_data!$G:$G,$A319)+SUMIFS(raw_data!$J:$J,raw_data!$A:$A,"&gt;="&amp;UY_START,raw_data!$A:$A,"&lt;="&amp;BASE_YM,raw_data!$B:$B,"&lt;="&amp;BASE_YM,raw_data!$G:$G,$A319)))</f>
        <v>31645694</v>
      </c>
      <c r="F319" s="31" t="n">
        <f aca="false">IF(N(D319)=0,"",E319/D319)</f>
        <v>0.99799654497988</v>
      </c>
      <c r="G319" s="30" t="n">
        <f aca="false">IF($A319="","",SUMIFS(raw_data!$H:$H,raw_data!$A:$A,"&gt;="&amp;UY_START_PY,raw_data!$A:$A,"&lt;="&amp;BASE_YM_PY,raw_data!$B:$B,"&lt;="&amp;BASE_YM_PY,raw_data!$G:$G,$A319))</f>
        <v>26949974</v>
      </c>
      <c r="H319" s="30" t="n">
        <f aca="false">IF($A319="","",(SUMIFS(raw_data!$I:$I,raw_data!$A:$A,"&gt;="&amp;UY_START_PY,raw_data!$A:$A,"&lt;="&amp;BASE_YM_PY,raw_data!$B:$B,"&lt;="&amp;BASE_YM_PY,raw_data!$G:$G,$A319)+SUMIFS(raw_data!$J:$J,raw_data!$A:$A,"&gt;="&amp;UY_START_PY,raw_data!$A:$A,"&lt;="&amp;BASE_YM_PY,raw_data!$B:$B,"&lt;="&amp;BASE_YM_PY,raw_data!$G:$G,$A319)))</f>
        <v>27087498</v>
      </c>
      <c r="I319" s="31" t="n">
        <f aca="false">IF(N(G319)=0,"",H319/G319)</f>
        <v>1.00510293627742</v>
      </c>
      <c r="J319" s="32" t="n">
        <f aca="false">IF(N(G319)=0,"",D319/G319-1)</f>
        <v>0.176595643468895</v>
      </c>
      <c r="K319" s="33" t="n">
        <f aca="false">IF(OR(F319="",I319=""),"",F319-I319)</f>
        <v>-0.00710639129753532</v>
      </c>
      <c r="L319" s="30" t="n">
        <f aca="false">IF($A319="","",SUMIFS(raw_data!$H:$H,raw_data!$B:$B,BASE_YM,raw_data!$G:$G,$A319))</f>
        <v>11925278</v>
      </c>
      <c r="M319" s="30" t="n">
        <f aca="false">IF($A319="","",(SUMIFS(raw_data!$I:$I,raw_data!$B:$B,BASE_YM,raw_data!$G:$G,$A319)+SUMIFS(raw_data!$J:$J,raw_data!$B:$B,BASE_YM,raw_data!$G:$G,$A319)))</f>
        <v>13789549</v>
      </c>
      <c r="N319" s="31" t="n">
        <f aca="false">IF(N(L319)=0,"",M319/L319)</f>
        <v>1.15632935349599</v>
      </c>
      <c r="O319" s="30" t="n">
        <f aca="false">IF($A319="","",SUMIFS(raw_data!$H:$H,raw_data!$B:$B,BASE_YM_PY,raw_data!$G:$G,$A319))</f>
        <v>9905426</v>
      </c>
      <c r="P319" s="30" t="n">
        <f aca="false">IF($A319="","",(SUMIFS(raw_data!$I:$I,raw_data!$B:$B,BASE_YM_PY,raw_data!$G:$G,$A319)+SUMIFS(raw_data!$J:$J,raw_data!$B:$B,BASE_YM_PY,raw_data!$G:$G,$A319)))</f>
        <v>14547659</v>
      </c>
      <c r="Q319" s="31" t="n">
        <f aca="false">IF(N(O319)=0,"",P319/O319)</f>
        <v>1.46865556312268</v>
      </c>
      <c r="R319" s="32" t="n">
        <f aca="false">IF(N(O319)=0,"",L319/O319-1)</f>
        <v>0.203913693363617</v>
      </c>
      <c r="S319" s="33" t="n">
        <f aca="false">IF(OR(N319="",Q319=""),"",N319-Q319)</f>
        <v>-0.312326209626682</v>
      </c>
      <c r="T319" s="38" t="n">
        <f aca="false">IF(N(D319)&gt;0,RANK(D319,D$2:D$1001)+COUNTIF(D$2:D319,D319)-1,"")</f>
        <v>176</v>
      </c>
      <c r="U319" s="40" t="n">
        <f aca="false">IF(N(D319)&gt;0,IF(D319&gt;=LR_MIN_SHARE*SUM(D$2:D$1001),F319,-1),-1)</f>
        <v>0.99799654497988</v>
      </c>
      <c r="V319" s="38" t="n">
        <f aca="false">IF(U319&lt;0,"",RANK(U319,U$2:U$1001)+COUNTIF(U$2:U319,U319)-1)</f>
        <v>17</v>
      </c>
      <c r="W319" s="38" t="n">
        <f aca="false">IF(N(L319)&gt;0,RANK(L319,L$2:L$1001)+COUNTIF(L$2:L319,L319)-1,"")</f>
        <v>191</v>
      </c>
      <c r="X319" s="40" t="n">
        <f aca="false">IF(N(L319)&gt;0,IF(L319&gt;=LR_MIN_SHARE*SUM(L$2:L$1001),N319,-1),-1)</f>
        <v>1.15632935349599</v>
      </c>
      <c r="Y319" s="38" t="n">
        <f aca="false">IF(X319&lt;0,"",RANK(X319,X$2:X$1001)+COUNTIF(X$2:X319,X319)-1)</f>
        <v>25</v>
      </c>
      <c r="AA319" s="0" t="str">
        <f aca="false">IF($A319="","",IF(COUNTIF($B$2:$B319,$B319)=1,1,""))</f>
        <v/>
      </c>
      <c r="AB319" s="0" t="str">
        <f aca="false">IF(AA319=1,SUMIF($B$2:$B$1001,$B319,$D$2:$D$1001),"")</f>
        <v/>
      </c>
      <c r="AC319" s="0" t="str">
        <f aca="false">IF(AA319=1,RANK(AB319,$AB$2:$AB$1001)+COUNTIF($AB$2:$AB319,AB319)-1,"")</f>
        <v/>
      </c>
      <c r="AD319" s="38" t="n">
        <f aca="false">IF($A319="","",COUNTIF(raw_data!$G:$G,$A319))</f>
        <v>40</v>
      </c>
      <c r="AE319" s="38" t="n">
        <f aca="false">IF($A319="","",IF(COUNTIF($A$2:$A$1001,$A319)&gt;1,1,0))</f>
        <v>0</v>
      </c>
    </row>
    <row r="320" customFormat="false" ht="15" hidden="false" customHeight="false" outlineLevel="0" collapsed="false">
      <c r="A320" s="0" t="str">
        <f aca="false">IF(code_master!$A320="","",code_master!$A320)</f>
        <v>CV0319</v>
      </c>
      <c r="B320" s="0" t="str">
        <f aca="false">IF($A320="","",code_master!$C320&amp;"")</f>
        <v>암</v>
      </c>
      <c r="C320" s="0" t="str">
        <f aca="false">IF($A320="","",code_master!$B320&amp;"")</f>
        <v>암직접치료비(간편)</v>
      </c>
      <c r="D320" s="30" t="n">
        <f aca="false">IF($A320="","",SUMIFS(raw_data!$H:$H,raw_data!$A:$A,"&gt;="&amp;UY_START,raw_data!$A:$A,"&lt;="&amp;BASE_YM,raw_data!$B:$B,"&lt;="&amp;BASE_YM,raw_data!$G:$G,$A320))</f>
        <v>2203720</v>
      </c>
      <c r="E320" s="30" t="n">
        <f aca="false">IF($A320="","",(SUMIFS(raw_data!$I:$I,raw_data!$A:$A,"&gt;="&amp;UY_START,raw_data!$A:$A,"&lt;="&amp;BASE_YM,raw_data!$B:$B,"&lt;="&amp;BASE_YM,raw_data!$G:$G,$A320)+SUMIFS(raw_data!$J:$J,raw_data!$A:$A,"&gt;="&amp;UY_START,raw_data!$A:$A,"&lt;="&amp;BASE_YM,raw_data!$B:$B,"&lt;="&amp;BASE_YM,raw_data!$G:$G,$A320)))</f>
        <v>1084663</v>
      </c>
      <c r="F320" s="31" t="n">
        <f aca="false">IF(N(D320)=0,"",E320/D320)</f>
        <v>0.492196377035195</v>
      </c>
      <c r="G320" s="30" t="n">
        <f aca="false">IF($A320="","",SUMIFS(raw_data!$H:$H,raw_data!$A:$A,"&gt;="&amp;UY_START_PY,raw_data!$A:$A,"&lt;="&amp;BASE_YM_PY,raw_data!$B:$B,"&lt;="&amp;BASE_YM_PY,raw_data!$G:$G,$A320))</f>
        <v>2596787</v>
      </c>
      <c r="H320" s="30" t="n">
        <f aca="false">IF($A320="","",(SUMIFS(raw_data!$I:$I,raw_data!$A:$A,"&gt;="&amp;UY_START_PY,raw_data!$A:$A,"&lt;="&amp;BASE_YM_PY,raw_data!$B:$B,"&lt;="&amp;BASE_YM_PY,raw_data!$G:$G,$A320)+SUMIFS(raw_data!$J:$J,raw_data!$A:$A,"&gt;="&amp;UY_START_PY,raw_data!$A:$A,"&lt;="&amp;BASE_YM_PY,raw_data!$B:$B,"&lt;="&amp;BASE_YM_PY,raw_data!$G:$G,$A320)))</f>
        <v>1359221</v>
      </c>
      <c r="I320" s="31" t="n">
        <f aca="false">IF(N(G320)=0,"",H320/G320)</f>
        <v>0.523424139138096</v>
      </c>
      <c r="J320" s="32" t="n">
        <f aca="false">IF(N(G320)=0,"",D320/G320-1)</f>
        <v>-0.151366669657542</v>
      </c>
      <c r="K320" s="33" t="n">
        <f aca="false">IF(OR(F320="",I320=""),"",F320-I320)</f>
        <v>-0.0312277621029013</v>
      </c>
      <c r="L320" s="30" t="n">
        <f aca="false">IF($A320="","",SUMIFS(raw_data!$H:$H,raw_data!$B:$B,BASE_YM,raw_data!$G:$G,$A320))</f>
        <v>893463</v>
      </c>
      <c r="M320" s="30" t="n">
        <f aca="false">IF($A320="","",(SUMIFS(raw_data!$I:$I,raw_data!$B:$B,BASE_YM,raw_data!$G:$G,$A320)+SUMIFS(raw_data!$J:$J,raw_data!$B:$B,BASE_YM,raw_data!$G:$G,$A320)))</f>
        <v>542864</v>
      </c>
      <c r="N320" s="31" t="n">
        <f aca="false">IF(N(L320)=0,"",M320/L320)</f>
        <v>0.607595390072113</v>
      </c>
      <c r="O320" s="30" t="n">
        <f aca="false">IF($A320="","",SUMIFS(raw_data!$H:$H,raw_data!$B:$B,BASE_YM_PY,raw_data!$G:$G,$A320))</f>
        <v>1020342</v>
      </c>
      <c r="P320" s="30" t="n">
        <f aca="false">IF($A320="","",(SUMIFS(raw_data!$I:$I,raw_data!$B:$B,BASE_YM_PY,raw_data!$G:$G,$A320)+SUMIFS(raw_data!$J:$J,raw_data!$B:$B,BASE_YM_PY,raw_data!$G:$G,$A320)))</f>
        <v>618760</v>
      </c>
      <c r="Q320" s="31" t="n">
        <f aca="false">IF(N(O320)=0,"",P320/O320)</f>
        <v>0.606424120539976</v>
      </c>
      <c r="R320" s="32" t="n">
        <f aca="false">IF(N(O320)=0,"",L320/O320-1)</f>
        <v>-0.124349482820466</v>
      </c>
      <c r="S320" s="33" t="n">
        <f aca="false">IF(OR(N320="",Q320=""),"",N320-Q320)</f>
        <v>0.00117126953213687</v>
      </c>
      <c r="T320" s="38" t="n">
        <f aca="false">IF(N(D320)&gt;0,RANK(D320,D$2:D$1001)+COUNTIF(D$2:D320,D320)-1,"")</f>
        <v>514</v>
      </c>
      <c r="U320" s="38" t="n">
        <f aca="false">IF(N(D320)&gt;0,IF(D320&gt;=LR_MIN_SHARE*SUM(D$2:D$1001),F320,-1),-1)</f>
        <v>-1</v>
      </c>
      <c r="V320" s="0" t="str">
        <f aca="false">IF(U320&lt;0,"",RANK(U320,U$2:U$1001)+COUNTIF(U$2:U320,U320)-1)</f>
        <v/>
      </c>
      <c r="W320" s="38" t="n">
        <f aca="false">IF(N(L320)&gt;0,RANK(L320,L$2:L$1001)+COUNTIF(L$2:L320,L320)-1,"")</f>
        <v>514</v>
      </c>
      <c r="X320" s="38" t="n">
        <f aca="false">IF(N(L320)&gt;0,IF(L320&gt;=LR_MIN_SHARE*SUM(L$2:L$1001),N320,-1),-1)</f>
        <v>-1</v>
      </c>
      <c r="Y320" s="0" t="str">
        <f aca="false">IF(X320&lt;0,"",RANK(X320,X$2:X$1001)+COUNTIF(X$2:X320,X320)-1)</f>
        <v/>
      </c>
      <c r="AA320" s="0" t="str">
        <f aca="false">IF($A320="","",IF(COUNTIF($B$2:$B320,$B320)=1,1,""))</f>
        <v/>
      </c>
      <c r="AB320" s="0" t="str">
        <f aca="false">IF(AA320=1,SUMIF($B$2:$B$1001,$B320,$D$2:$D$1001),"")</f>
        <v/>
      </c>
      <c r="AC320" s="0" t="str">
        <f aca="false">IF(AA320=1,RANK(AB320,$AB$2:$AB$1001)+COUNTIF($AB$2:$AB320,AB320)-1,"")</f>
        <v/>
      </c>
      <c r="AD320" s="38" t="n">
        <f aca="false">IF($A320="","",COUNTIF(raw_data!$G:$G,$A320))</f>
        <v>40</v>
      </c>
      <c r="AE320" s="38" t="n">
        <f aca="false">IF($A320="","",IF(COUNTIF($A$2:$A$1001,$A320)&gt;1,1,0))</f>
        <v>0</v>
      </c>
    </row>
    <row r="321" customFormat="false" ht="15" hidden="false" customHeight="false" outlineLevel="0" collapsed="false">
      <c r="A321" s="0" t="str">
        <f aca="false">IF(code_master!$A321="","",code_master!$A321)</f>
        <v>CV0320</v>
      </c>
      <c r="B321" s="0" t="str">
        <f aca="false">IF($A321="","",code_master!$C321&amp;"")</f>
        <v>치아</v>
      </c>
      <c r="C321" s="0" t="str">
        <f aca="false">IF($A321="","",code_master!$B321&amp;"")</f>
        <v>보철치료비</v>
      </c>
      <c r="D321" s="30" t="n">
        <f aca="false">IF($A321="","",SUMIFS(raw_data!$H:$H,raw_data!$A:$A,"&gt;="&amp;UY_START,raw_data!$A:$A,"&lt;="&amp;BASE_YM,raw_data!$B:$B,"&lt;="&amp;BASE_YM,raw_data!$G:$G,$A321))</f>
        <v>16070830</v>
      </c>
      <c r="E321" s="30" t="n">
        <f aca="false">IF($A321="","",(SUMIFS(raw_data!$I:$I,raw_data!$A:$A,"&gt;="&amp;UY_START,raw_data!$A:$A,"&lt;="&amp;BASE_YM,raw_data!$B:$B,"&lt;="&amp;BASE_YM,raw_data!$G:$G,$A321)+SUMIFS(raw_data!$J:$J,raw_data!$A:$A,"&gt;="&amp;UY_START,raw_data!$A:$A,"&lt;="&amp;BASE_YM,raw_data!$B:$B,"&lt;="&amp;BASE_YM,raw_data!$G:$G,$A321)))</f>
        <v>5545174</v>
      </c>
      <c r="F321" s="31" t="n">
        <f aca="false">IF(N(D321)=0,"",E321/D321)</f>
        <v>0.34504589993174</v>
      </c>
      <c r="G321" s="30" t="n">
        <f aca="false">IF($A321="","",SUMIFS(raw_data!$H:$H,raw_data!$A:$A,"&gt;="&amp;UY_START_PY,raw_data!$A:$A,"&lt;="&amp;BASE_YM_PY,raw_data!$B:$B,"&lt;="&amp;BASE_YM_PY,raw_data!$G:$G,$A321))</f>
        <v>17609781</v>
      </c>
      <c r="H321" s="30" t="n">
        <f aca="false">IF($A321="","",(SUMIFS(raw_data!$I:$I,raw_data!$A:$A,"&gt;="&amp;UY_START_PY,raw_data!$A:$A,"&lt;="&amp;BASE_YM_PY,raw_data!$B:$B,"&lt;="&amp;BASE_YM_PY,raw_data!$G:$G,$A321)+SUMIFS(raw_data!$J:$J,raw_data!$A:$A,"&gt;="&amp;UY_START_PY,raw_data!$A:$A,"&lt;="&amp;BASE_YM_PY,raw_data!$B:$B,"&lt;="&amp;BASE_YM_PY,raw_data!$G:$G,$A321)))</f>
        <v>8767715</v>
      </c>
      <c r="I321" s="31" t="n">
        <f aca="false">IF(N(G321)=0,"",H321/G321)</f>
        <v>0.497888928885601</v>
      </c>
      <c r="J321" s="32" t="n">
        <f aca="false">IF(N(G321)=0,"",D321/G321-1)</f>
        <v>-0.0873918307104444</v>
      </c>
      <c r="K321" s="33" t="n">
        <f aca="false">IF(OR(F321="",I321=""),"",F321-I321)</f>
        <v>-0.152843028953861</v>
      </c>
      <c r="L321" s="30" t="n">
        <f aca="false">IF($A321="","",SUMIFS(raw_data!$H:$H,raw_data!$B:$B,BASE_YM,raw_data!$G:$G,$A321))</f>
        <v>6778281</v>
      </c>
      <c r="M321" s="30" t="n">
        <f aca="false">IF($A321="","",(SUMIFS(raw_data!$I:$I,raw_data!$B:$B,BASE_YM,raw_data!$G:$G,$A321)+SUMIFS(raw_data!$J:$J,raw_data!$B:$B,BASE_YM,raw_data!$G:$G,$A321)))</f>
        <v>2942098</v>
      </c>
      <c r="N321" s="31" t="n">
        <f aca="false">IF(N(L321)=0,"",M321/L321)</f>
        <v>0.434047806516136</v>
      </c>
      <c r="O321" s="30" t="n">
        <f aca="false">IF($A321="","",SUMIFS(raw_data!$H:$H,raw_data!$B:$B,BASE_YM_PY,raw_data!$G:$G,$A321))</f>
        <v>6933454</v>
      </c>
      <c r="P321" s="30" t="n">
        <f aca="false">IF($A321="","",(SUMIFS(raw_data!$I:$I,raw_data!$B:$B,BASE_YM_PY,raw_data!$G:$G,$A321)+SUMIFS(raw_data!$J:$J,raw_data!$B:$B,BASE_YM_PY,raw_data!$G:$G,$A321)))</f>
        <v>3857807</v>
      </c>
      <c r="Q321" s="31" t="n">
        <f aca="false">IF(N(O321)=0,"",P321/O321)</f>
        <v>0.556404787570524</v>
      </c>
      <c r="R321" s="32" t="n">
        <f aca="false">IF(N(O321)=0,"",L321/O321-1)</f>
        <v>-0.0223803316499972</v>
      </c>
      <c r="S321" s="33" t="n">
        <f aca="false">IF(OR(N321="",Q321=""),"",N321-Q321)</f>
        <v>-0.122356981054388</v>
      </c>
      <c r="T321" s="38" t="n">
        <f aca="false">IF(N(D321)&gt;0,RANK(D321,D$2:D$1001)+COUNTIF(D$2:D321,D321)-1,"")</f>
        <v>298</v>
      </c>
      <c r="U321" s="40" t="n">
        <f aca="false">IF(N(D321)&gt;0,IF(D321&gt;=LR_MIN_SHARE*SUM(D$2:D$1001),F321,-1),-1)</f>
        <v>0.34504589993174</v>
      </c>
      <c r="V321" s="38" t="n">
        <f aca="false">IF(U321&lt;0,"",RANK(U321,U$2:U$1001)+COUNTIF(U$2:U321,U321)-1)</f>
        <v>326</v>
      </c>
      <c r="W321" s="38" t="n">
        <f aca="false">IF(N(L321)&gt;0,RANK(L321,L$2:L$1001)+COUNTIF(L$2:L321,L321)-1,"")</f>
        <v>289</v>
      </c>
      <c r="X321" s="40" t="n">
        <f aca="false">IF(N(L321)&gt;0,IF(L321&gt;=LR_MIN_SHARE*SUM(L$2:L$1001),N321,-1),-1)</f>
        <v>0.434047806516136</v>
      </c>
      <c r="Y321" s="38" t="n">
        <f aca="false">IF(X321&lt;0,"",RANK(X321,X$2:X$1001)+COUNTIF(X$2:X321,X321)-1)</f>
        <v>307</v>
      </c>
      <c r="AA321" s="0" t="str">
        <f aca="false">IF($A321="","",IF(COUNTIF($B$2:$B321,$B321)=1,1,""))</f>
        <v/>
      </c>
      <c r="AB321" s="0" t="str">
        <f aca="false">IF(AA321=1,SUMIF($B$2:$B$1001,$B321,$D$2:$D$1001),"")</f>
        <v/>
      </c>
      <c r="AC321" s="0" t="str">
        <f aca="false">IF(AA321=1,RANK(AB321,$AB$2:$AB$1001)+COUNTIF($AB$2:$AB321,AB321)-1,"")</f>
        <v/>
      </c>
      <c r="AD321" s="38" t="n">
        <f aca="false">IF($A321="","",COUNTIF(raw_data!$G:$G,$A321))</f>
        <v>40</v>
      </c>
      <c r="AE321" s="38" t="n">
        <f aca="false">IF($A321="","",IF(COUNTIF($A$2:$A$1001,$A321)&gt;1,1,0))</f>
        <v>0</v>
      </c>
    </row>
    <row r="322" customFormat="false" ht="15" hidden="false" customHeight="false" outlineLevel="0" collapsed="false">
      <c r="A322" s="0" t="str">
        <f aca="false">IF(code_master!$A322="","",code_master!$A322)</f>
        <v>CV0321</v>
      </c>
      <c r="B322" s="0" t="str">
        <f aca="false">IF($A322="","",code_master!$C322&amp;"")</f>
        <v>실손의료</v>
      </c>
      <c r="C322" s="0" t="str">
        <f aca="false">IF($A322="","",code_master!$B322&amp;"")</f>
        <v>상해통원실손(20년만기)</v>
      </c>
      <c r="D322" s="30" t="n">
        <f aca="false">IF($A322="","",SUMIFS(raw_data!$H:$H,raw_data!$A:$A,"&gt;="&amp;UY_START,raw_data!$A:$A,"&lt;="&amp;BASE_YM,raw_data!$B:$B,"&lt;="&amp;BASE_YM,raw_data!$G:$G,$A322))</f>
        <v>26356846</v>
      </c>
      <c r="E322" s="30" t="n">
        <f aca="false">IF($A322="","",(SUMIFS(raw_data!$I:$I,raw_data!$A:$A,"&gt;="&amp;UY_START,raw_data!$A:$A,"&lt;="&amp;BASE_YM,raw_data!$B:$B,"&lt;="&amp;BASE_YM,raw_data!$G:$G,$A322)+SUMIFS(raw_data!$J:$J,raw_data!$A:$A,"&gt;="&amp;UY_START,raw_data!$A:$A,"&lt;="&amp;BASE_YM,raw_data!$B:$B,"&lt;="&amp;BASE_YM,raw_data!$G:$G,$A322)))</f>
        <v>18178267</v>
      </c>
      <c r="F322" s="31" t="n">
        <f aca="false">IF(N(D322)=0,"",E322/D322)</f>
        <v>0.689698114865489</v>
      </c>
      <c r="G322" s="30" t="n">
        <f aca="false">IF($A322="","",SUMIFS(raw_data!$H:$H,raw_data!$A:$A,"&gt;="&amp;UY_START_PY,raw_data!$A:$A,"&lt;="&amp;BASE_YM_PY,raw_data!$B:$B,"&lt;="&amp;BASE_YM_PY,raw_data!$G:$G,$A322))</f>
        <v>28663098</v>
      </c>
      <c r="H322" s="30" t="n">
        <f aca="false">IF($A322="","",(SUMIFS(raw_data!$I:$I,raw_data!$A:$A,"&gt;="&amp;UY_START_PY,raw_data!$A:$A,"&lt;="&amp;BASE_YM_PY,raw_data!$B:$B,"&lt;="&amp;BASE_YM_PY,raw_data!$G:$G,$A322)+SUMIFS(raw_data!$J:$J,raw_data!$A:$A,"&gt;="&amp;UY_START_PY,raw_data!$A:$A,"&lt;="&amp;BASE_YM_PY,raw_data!$B:$B,"&lt;="&amp;BASE_YM_PY,raw_data!$G:$G,$A322)))</f>
        <v>19077979</v>
      </c>
      <c r="I322" s="31" t="n">
        <f aca="false">IF(N(G322)=0,"",H322/G322)</f>
        <v>0.665593754031752</v>
      </c>
      <c r="J322" s="32" t="n">
        <f aca="false">IF(N(G322)=0,"",D322/G322-1)</f>
        <v>-0.0804606675803153</v>
      </c>
      <c r="K322" s="33" t="n">
        <f aca="false">IF(OR(F322="",I322=""),"",F322-I322)</f>
        <v>0.0241043608337369</v>
      </c>
      <c r="L322" s="30" t="n">
        <f aca="false">IF($A322="","",SUMIFS(raw_data!$H:$H,raw_data!$B:$B,BASE_YM,raw_data!$G:$G,$A322))</f>
        <v>10472929</v>
      </c>
      <c r="M322" s="30" t="n">
        <f aca="false">IF($A322="","",(SUMIFS(raw_data!$I:$I,raw_data!$B:$B,BASE_YM,raw_data!$G:$G,$A322)+SUMIFS(raw_data!$J:$J,raw_data!$B:$B,BASE_YM,raw_data!$G:$G,$A322)))</f>
        <v>8610464</v>
      </c>
      <c r="N322" s="31" t="n">
        <f aca="false">IF(N(L322)=0,"",M322/L322)</f>
        <v>0.82216388557585</v>
      </c>
      <c r="O322" s="30" t="n">
        <f aca="false">IF($A322="","",SUMIFS(raw_data!$H:$H,raw_data!$B:$B,BASE_YM_PY,raw_data!$G:$G,$A322))</f>
        <v>10876609</v>
      </c>
      <c r="P322" s="30" t="n">
        <f aca="false">IF($A322="","",(SUMIFS(raw_data!$I:$I,raw_data!$B:$B,BASE_YM_PY,raw_data!$G:$G,$A322)+SUMIFS(raw_data!$J:$J,raw_data!$B:$B,BASE_YM_PY,raw_data!$G:$G,$A322)))</f>
        <v>8712155</v>
      </c>
      <c r="Q322" s="31" t="n">
        <f aca="false">IF(N(O322)=0,"",P322/O322)</f>
        <v>0.80099919009684</v>
      </c>
      <c r="R322" s="32" t="n">
        <f aca="false">IF(N(O322)=0,"",L322/O322-1)</f>
        <v>-0.0371145087591178</v>
      </c>
      <c r="S322" s="33" t="n">
        <f aca="false">IF(OR(N322="",Q322=""),"",N322-Q322)</f>
        <v>0.0211646954790099</v>
      </c>
      <c r="T322" s="38" t="n">
        <f aca="false">IF(N(D322)&gt;0,RANK(D322,D$2:D$1001)+COUNTIF(D$2:D322,D322)-1,"")</f>
        <v>211</v>
      </c>
      <c r="U322" s="40" t="n">
        <f aca="false">IF(N(D322)&gt;0,IF(D322&gt;=LR_MIN_SHARE*SUM(D$2:D$1001),F322,-1),-1)</f>
        <v>0.689698114865489</v>
      </c>
      <c r="V322" s="38" t="n">
        <f aca="false">IF(U322&lt;0,"",RANK(U322,U$2:U$1001)+COUNTIF(U$2:U322,U322)-1)</f>
        <v>89</v>
      </c>
      <c r="W322" s="38" t="n">
        <f aca="false">IF(N(L322)&gt;0,RANK(L322,L$2:L$1001)+COUNTIF(L$2:L322,L322)-1,"")</f>
        <v>214</v>
      </c>
      <c r="X322" s="40" t="n">
        <f aca="false">IF(N(L322)&gt;0,IF(L322&gt;=LR_MIN_SHARE*SUM(L$2:L$1001),N322,-1),-1)</f>
        <v>0.82216388557585</v>
      </c>
      <c r="Y322" s="38" t="n">
        <f aca="false">IF(X322&lt;0,"",RANK(X322,X$2:X$1001)+COUNTIF(X$2:X322,X322)-1)</f>
        <v>96</v>
      </c>
      <c r="AA322" s="0" t="str">
        <f aca="false">IF($A322="","",IF(COUNTIF($B$2:$B322,$B322)=1,1,""))</f>
        <v/>
      </c>
      <c r="AB322" s="0" t="str">
        <f aca="false">IF(AA322=1,SUMIF($B$2:$B$1001,$B322,$D$2:$D$1001),"")</f>
        <v/>
      </c>
      <c r="AC322" s="0" t="str">
        <f aca="false">IF(AA322=1,RANK(AB322,$AB$2:$AB$1001)+COUNTIF($AB$2:$AB322,AB322)-1,"")</f>
        <v/>
      </c>
      <c r="AD322" s="38" t="n">
        <f aca="false">IF($A322="","",COUNTIF(raw_data!$G:$G,$A322))</f>
        <v>40</v>
      </c>
      <c r="AE322" s="38" t="n">
        <f aca="false">IF($A322="","",IF(COUNTIF($A$2:$A$1001,$A322)&gt;1,1,0))</f>
        <v>0</v>
      </c>
    </row>
    <row r="323" customFormat="false" ht="15" hidden="false" customHeight="false" outlineLevel="0" collapsed="false">
      <c r="A323" s="0" t="str">
        <f aca="false">IF(code_master!$A323="","",code_master!$A323)</f>
        <v>CV0322</v>
      </c>
      <c r="B323" s="0" t="str">
        <f aca="false">IF($A323="","",code_master!$C323&amp;"")</f>
        <v>뇌혈관</v>
      </c>
      <c r="C323" s="0" t="str">
        <f aca="false">IF($A323="","",code_master!$B323&amp;"")</f>
        <v>뇌혈관질환진단비(20년만기)</v>
      </c>
      <c r="D323" s="30" t="n">
        <f aca="false">IF($A323="","",SUMIFS(raw_data!$H:$H,raw_data!$A:$A,"&gt;="&amp;UY_START,raw_data!$A:$A,"&lt;="&amp;BASE_YM,raw_data!$B:$B,"&lt;="&amp;BASE_YM,raw_data!$G:$G,$A323))</f>
        <v>35384762</v>
      </c>
      <c r="E323" s="30" t="n">
        <f aca="false">IF($A323="","",(SUMIFS(raw_data!$I:$I,raw_data!$A:$A,"&gt;="&amp;UY_START,raw_data!$A:$A,"&lt;="&amp;BASE_YM,raw_data!$B:$B,"&lt;="&amp;BASE_YM,raw_data!$G:$G,$A323)+SUMIFS(raw_data!$J:$J,raw_data!$A:$A,"&gt;="&amp;UY_START,raw_data!$A:$A,"&lt;="&amp;BASE_YM,raw_data!$B:$B,"&lt;="&amp;BASE_YM,raw_data!$G:$G,$A323)))</f>
        <v>29626584</v>
      </c>
      <c r="F323" s="31" t="n">
        <f aca="false">IF(N(D323)=0,"",E323/D323)</f>
        <v>0.837269556878749</v>
      </c>
      <c r="G323" s="30" t="n">
        <f aca="false">IF($A323="","",SUMIFS(raw_data!$H:$H,raw_data!$A:$A,"&gt;="&amp;UY_START_PY,raw_data!$A:$A,"&lt;="&amp;BASE_YM_PY,raw_data!$B:$B,"&lt;="&amp;BASE_YM_PY,raw_data!$G:$G,$A323))</f>
        <v>33406082</v>
      </c>
      <c r="H323" s="30" t="n">
        <f aca="false">IF($A323="","",(SUMIFS(raw_data!$I:$I,raw_data!$A:$A,"&gt;="&amp;UY_START_PY,raw_data!$A:$A,"&lt;="&amp;BASE_YM_PY,raw_data!$B:$B,"&lt;="&amp;BASE_YM_PY,raw_data!$G:$G,$A323)+SUMIFS(raw_data!$J:$J,raw_data!$A:$A,"&gt;="&amp;UY_START_PY,raw_data!$A:$A,"&lt;="&amp;BASE_YM_PY,raw_data!$B:$B,"&lt;="&amp;BASE_YM_PY,raw_data!$G:$G,$A323)))</f>
        <v>24351324</v>
      </c>
      <c r="I323" s="31" t="n">
        <f aca="false">IF(N(G323)=0,"",H323/G323)</f>
        <v>0.728948818361878</v>
      </c>
      <c r="J323" s="32" t="n">
        <f aca="false">IF(N(G323)=0,"",D323/G323-1)</f>
        <v>0.0592311304270881</v>
      </c>
      <c r="K323" s="33" t="n">
        <f aca="false">IF(OR(F323="",I323=""),"",F323-I323)</f>
        <v>0.108320738516871</v>
      </c>
      <c r="L323" s="30" t="n">
        <f aca="false">IF($A323="","",SUMIFS(raw_data!$H:$H,raw_data!$B:$B,BASE_YM,raw_data!$G:$G,$A323))</f>
        <v>14309847</v>
      </c>
      <c r="M323" s="30" t="n">
        <f aca="false">IF($A323="","",(SUMIFS(raw_data!$I:$I,raw_data!$B:$B,BASE_YM,raw_data!$G:$G,$A323)+SUMIFS(raw_data!$J:$J,raw_data!$B:$B,BASE_YM,raw_data!$G:$G,$A323)))</f>
        <v>13736462</v>
      </c>
      <c r="N323" s="31" t="n">
        <f aca="false">IF(N(L323)=0,"",M323/L323)</f>
        <v>0.959930738602586</v>
      </c>
      <c r="O323" s="30" t="n">
        <f aca="false">IF($A323="","",SUMIFS(raw_data!$H:$H,raw_data!$B:$B,BASE_YM_PY,raw_data!$G:$G,$A323))</f>
        <v>13406500</v>
      </c>
      <c r="P323" s="30" t="n">
        <f aca="false">IF($A323="","",(SUMIFS(raw_data!$I:$I,raw_data!$B:$B,BASE_YM_PY,raw_data!$G:$G,$A323)+SUMIFS(raw_data!$J:$J,raw_data!$B:$B,BASE_YM_PY,raw_data!$G:$G,$A323)))</f>
        <v>13066809</v>
      </c>
      <c r="Q323" s="31" t="n">
        <f aca="false">IF(N(O323)=0,"",P323/O323)</f>
        <v>0.97466221608921</v>
      </c>
      <c r="R323" s="32" t="n">
        <f aca="false">IF(N(O323)=0,"",L323/O323-1)</f>
        <v>0.0673812702793422</v>
      </c>
      <c r="S323" s="33" t="n">
        <f aca="false">IF(OR(N323="",Q323=""),"",N323-Q323)</f>
        <v>-0.0147314774866244</v>
      </c>
      <c r="T323" s="38" t="n">
        <f aca="false">IF(N(D323)&gt;0,RANK(D323,D$2:D$1001)+COUNTIF(D$2:D323,D323)-1,"")</f>
        <v>159</v>
      </c>
      <c r="U323" s="40" t="n">
        <f aca="false">IF(N(D323)&gt;0,IF(D323&gt;=LR_MIN_SHARE*SUM(D$2:D$1001),F323,-1),-1)</f>
        <v>0.837269556878749</v>
      </c>
      <c r="V323" s="38" t="n">
        <f aca="false">IF(U323&lt;0,"",RANK(U323,U$2:U$1001)+COUNTIF(U$2:U323,U323)-1)</f>
        <v>46</v>
      </c>
      <c r="W323" s="38" t="n">
        <f aca="false">IF(N(L323)&gt;0,RANK(L323,L$2:L$1001)+COUNTIF(L$2:L323,L323)-1,"")</f>
        <v>159</v>
      </c>
      <c r="X323" s="40" t="n">
        <f aca="false">IF(N(L323)&gt;0,IF(L323&gt;=LR_MIN_SHARE*SUM(L$2:L$1001),N323,-1),-1)</f>
        <v>0.959930738602586</v>
      </c>
      <c r="Y323" s="38" t="n">
        <f aca="false">IF(X323&lt;0,"",RANK(X323,X$2:X$1001)+COUNTIF(X$2:X323,X323)-1)</f>
        <v>53</v>
      </c>
      <c r="AA323" s="0" t="str">
        <f aca="false">IF($A323="","",IF(COUNTIF($B$2:$B323,$B323)=1,1,""))</f>
        <v/>
      </c>
      <c r="AB323" s="0" t="str">
        <f aca="false">IF(AA323=1,SUMIF($B$2:$B$1001,$B323,$D$2:$D$1001),"")</f>
        <v/>
      </c>
      <c r="AC323" s="0" t="str">
        <f aca="false">IF(AA323=1,RANK(AB323,$AB$2:$AB$1001)+COUNTIF($AB$2:$AB323,AB323)-1,"")</f>
        <v/>
      </c>
      <c r="AD323" s="38" t="n">
        <f aca="false">IF($A323="","",COUNTIF(raw_data!$G:$G,$A323))</f>
        <v>40</v>
      </c>
      <c r="AE323" s="38" t="n">
        <f aca="false">IF($A323="","",IF(COUNTIF($A$2:$A$1001,$A323)&gt;1,1,0))</f>
        <v>0</v>
      </c>
    </row>
    <row r="324" customFormat="false" ht="15" hidden="false" customHeight="false" outlineLevel="0" collapsed="false">
      <c r="A324" s="0" t="str">
        <f aca="false">IF(code_master!$A324="","",code_master!$A324)</f>
        <v>CV0323</v>
      </c>
      <c r="B324" s="0" t="str">
        <f aca="false">IF($A324="","",code_master!$C324&amp;"")</f>
        <v>암</v>
      </c>
      <c r="C324" s="0" t="str">
        <f aca="false">IF($A324="","",code_master!$B324&amp;"")</f>
        <v>암직접치료비Ⅱ</v>
      </c>
      <c r="D324" s="30" t="n">
        <f aca="false">IF($A324="","",SUMIFS(raw_data!$H:$H,raw_data!$A:$A,"&gt;="&amp;UY_START,raw_data!$A:$A,"&lt;="&amp;BASE_YM,raw_data!$B:$B,"&lt;="&amp;BASE_YM,raw_data!$G:$G,$A324))</f>
        <v>26676530</v>
      </c>
      <c r="E324" s="30" t="n">
        <f aca="false">IF($A324="","",(SUMIFS(raw_data!$I:$I,raw_data!$A:$A,"&gt;="&amp;UY_START,raw_data!$A:$A,"&lt;="&amp;BASE_YM,raw_data!$B:$B,"&lt;="&amp;BASE_YM,raw_data!$G:$G,$A324)+SUMIFS(raw_data!$J:$J,raw_data!$A:$A,"&gt;="&amp;UY_START,raw_data!$A:$A,"&lt;="&amp;BASE_YM,raw_data!$B:$B,"&lt;="&amp;BASE_YM,raw_data!$G:$G,$A324)))</f>
        <v>8827696</v>
      </c>
      <c r="F324" s="31" t="n">
        <f aca="false">IF(N(D324)=0,"",E324/D324)</f>
        <v>0.330916202369649</v>
      </c>
      <c r="G324" s="30" t="n">
        <f aca="false">IF($A324="","",SUMIFS(raw_data!$H:$H,raw_data!$A:$A,"&gt;="&amp;UY_START_PY,raw_data!$A:$A,"&lt;="&amp;BASE_YM_PY,raw_data!$B:$B,"&lt;="&amp;BASE_YM_PY,raw_data!$G:$G,$A324))</f>
        <v>21452240</v>
      </c>
      <c r="H324" s="30" t="n">
        <f aca="false">IF($A324="","",(SUMIFS(raw_data!$I:$I,raw_data!$A:$A,"&gt;="&amp;UY_START_PY,raw_data!$A:$A,"&lt;="&amp;BASE_YM_PY,raw_data!$B:$B,"&lt;="&amp;BASE_YM_PY,raw_data!$G:$G,$A324)+SUMIFS(raw_data!$J:$J,raw_data!$A:$A,"&gt;="&amp;UY_START_PY,raw_data!$A:$A,"&lt;="&amp;BASE_YM_PY,raw_data!$B:$B,"&lt;="&amp;BASE_YM_PY,raw_data!$G:$G,$A324)))</f>
        <v>7910840</v>
      </c>
      <c r="I324" s="31" t="n">
        <f aca="false">IF(N(G324)=0,"",H324/G324)</f>
        <v>0.368765219855829</v>
      </c>
      <c r="J324" s="32" t="n">
        <f aca="false">IF(N(G324)=0,"",D324/G324-1)</f>
        <v>0.243531211659016</v>
      </c>
      <c r="K324" s="33" t="n">
        <f aca="false">IF(OR(F324="",I324=""),"",F324-I324)</f>
        <v>-0.03784901748618</v>
      </c>
      <c r="L324" s="30" t="n">
        <f aca="false">IF($A324="","",SUMIFS(raw_data!$H:$H,raw_data!$B:$B,BASE_YM,raw_data!$G:$G,$A324))</f>
        <v>10847809</v>
      </c>
      <c r="M324" s="30" t="n">
        <f aca="false">IF($A324="","",(SUMIFS(raw_data!$I:$I,raw_data!$B:$B,BASE_YM,raw_data!$G:$G,$A324)+SUMIFS(raw_data!$J:$J,raw_data!$B:$B,BASE_YM,raw_data!$G:$G,$A324)))</f>
        <v>3456466</v>
      </c>
      <c r="N324" s="31" t="n">
        <f aca="false">IF(N(L324)=0,"",M324/L324)</f>
        <v>0.318632638166841</v>
      </c>
      <c r="O324" s="30" t="n">
        <f aca="false">IF($A324="","",SUMIFS(raw_data!$H:$H,raw_data!$B:$B,BASE_YM_PY,raw_data!$G:$G,$A324))</f>
        <v>8142503</v>
      </c>
      <c r="P324" s="30" t="n">
        <f aca="false">IF($A324="","",(SUMIFS(raw_data!$I:$I,raw_data!$B:$B,BASE_YM_PY,raw_data!$G:$G,$A324)+SUMIFS(raw_data!$J:$J,raw_data!$B:$B,BASE_YM_PY,raw_data!$G:$G,$A324)))</f>
        <v>3082509</v>
      </c>
      <c r="Q324" s="31" t="n">
        <f aca="false">IF(N(O324)=0,"",P324/O324)</f>
        <v>0.378570201325072</v>
      </c>
      <c r="R324" s="32" t="n">
        <f aca="false">IF(N(O324)=0,"",L324/O324-1)</f>
        <v>0.332245011147064</v>
      </c>
      <c r="S324" s="33" t="n">
        <f aca="false">IF(OR(N324="",Q324=""),"",N324-Q324)</f>
        <v>-0.0599375631582308</v>
      </c>
      <c r="T324" s="38" t="n">
        <f aca="false">IF(N(D324)&gt;0,RANK(D324,D$2:D$1001)+COUNTIF(D$2:D324,D324)-1,"")</f>
        <v>208</v>
      </c>
      <c r="U324" s="40" t="n">
        <f aca="false">IF(N(D324)&gt;0,IF(D324&gt;=LR_MIN_SHARE*SUM(D$2:D$1001),F324,-1),-1)</f>
        <v>0.330916202369649</v>
      </c>
      <c r="V324" s="38" t="n">
        <f aca="false">IF(U324&lt;0,"",RANK(U324,U$2:U$1001)+COUNTIF(U$2:U324,U324)-1)</f>
        <v>344</v>
      </c>
      <c r="W324" s="38" t="n">
        <f aca="false">IF(N(L324)&gt;0,RANK(L324,L$2:L$1001)+COUNTIF(L$2:L324,L324)-1,"")</f>
        <v>208</v>
      </c>
      <c r="X324" s="40" t="n">
        <f aca="false">IF(N(L324)&gt;0,IF(L324&gt;=LR_MIN_SHARE*SUM(L$2:L$1001),N324,-1),-1)</f>
        <v>0.318632638166841</v>
      </c>
      <c r="Y324" s="38" t="n">
        <f aca="false">IF(X324&lt;0,"",RANK(X324,X$2:X$1001)+COUNTIF(X$2:X324,X324)-1)</f>
        <v>369</v>
      </c>
      <c r="AA324" s="0" t="str">
        <f aca="false">IF($A324="","",IF(COUNTIF($B$2:$B324,$B324)=1,1,""))</f>
        <v/>
      </c>
      <c r="AB324" s="0" t="str">
        <f aca="false">IF(AA324=1,SUMIF($B$2:$B$1001,$B324,$D$2:$D$1001),"")</f>
        <v/>
      </c>
      <c r="AC324" s="0" t="str">
        <f aca="false">IF(AA324=1,RANK(AB324,$AB$2:$AB$1001)+COUNTIF($AB$2:$AB324,AB324)-1,"")</f>
        <v/>
      </c>
      <c r="AD324" s="38" t="n">
        <f aca="false">IF($A324="","",COUNTIF(raw_data!$G:$G,$A324))</f>
        <v>40</v>
      </c>
      <c r="AE324" s="38" t="n">
        <f aca="false">IF($A324="","",IF(COUNTIF($A$2:$A$1001,$A324)&gt;1,1,0))</f>
        <v>0</v>
      </c>
    </row>
    <row r="325" customFormat="false" ht="15" hidden="false" customHeight="false" outlineLevel="0" collapsed="false">
      <c r="A325" s="0" t="str">
        <f aca="false">IF(code_master!$A325="","",code_master!$A325)</f>
        <v>CV0324</v>
      </c>
      <c r="B325" s="0" t="str">
        <f aca="false">IF($A325="","",code_master!$C325&amp;"")</f>
        <v>심장</v>
      </c>
      <c r="C325" s="0" t="str">
        <f aca="false">IF($A325="","",code_master!$B325&amp;"")</f>
        <v>허혈성심장질환진단비</v>
      </c>
      <c r="D325" s="30" t="n">
        <f aca="false">IF($A325="","",SUMIFS(raw_data!$H:$H,raw_data!$A:$A,"&gt;="&amp;UY_START,raw_data!$A:$A,"&lt;="&amp;BASE_YM,raw_data!$B:$B,"&lt;="&amp;BASE_YM,raw_data!$G:$G,$A325))</f>
        <v>31021558</v>
      </c>
      <c r="E325" s="30" t="n">
        <f aca="false">IF($A325="","",(SUMIFS(raw_data!$I:$I,raw_data!$A:$A,"&gt;="&amp;UY_START,raw_data!$A:$A,"&lt;="&amp;BASE_YM,raw_data!$B:$B,"&lt;="&amp;BASE_YM,raw_data!$G:$G,$A325)+SUMIFS(raw_data!$J:$J,raw_data!$A:$A,"&gt;="&amp;UY_START,raw_data!$A:$A,"&lt;="&amp;BASE_YM,raw_data!$B:$B,"&lt;="&amp;BASE_YM,raw_data!$G:$G,$A325)))</f>
        <v>18995538</v>
      </c>
      <c r="F325" s="31" t="n">
        <f aca="false">IF(N(D325)=0,"",E325/D325)</f>
        <v>0.612333461781642</v>
      </c>
      <c r="G325" s="30" t="n">
        <f aca="false">IF($A325="","",SUMIFS(raw_data!$H:$H,raw_data!$A:$A,"&gt;="&amp;UY_START_PY,raw_data!$A:$A,"&lt;="&amp;BASE_YM_PY,raw_data!$B:$B,"&lt;="&amp;BASE_YM_PY,raw_data!$G:$G,$A325))</f>
        <v>24671447</v>
      </c>
      <c r="H325" s="30" t="n">
        <f aca="false">IF($A325="","",(SUMIFS(raw_data!$I:$I,raw_data!$A:$A,"&gt;="&amp;UY_START_PY,raw_data!$A:$A,"&lt;="&amp;BASE_YM_PY,raw_data!$B:$B,"&lt;="&amp;BASE_YM_PY,raw_data!$G:$G,$A325)+SUMIFS(raw_data!$J:$J,raw_data!$A:$A,"&gt;="&amp;UY_START_PY,raw_data!$A:$A,"&lt;="&amp;BASE_YM_PY,raw_data!$B:$B,"&lt;="&amp;BASE_YM_PY,raw_data!$G:$G,$A325)))</f>
        <v>17989491</v>
      </c>
      <c r="I325" s="31" t="n">
        <f aca="false">IF(N(G325)=0,"",H325/G325)</f>
        <v>0.729162379490753</v>
      </c>
      <c r="J325" s="32" t="n">
        <f aca="false">IF(N(G325)=0,"",D325/G325-1)</f>
        <v>0.257387051517489</v>
      </c>
      <c r="K325" s="33" t="n">
        <f aca="false">IF(OR(F325="",I325=""),"",F325-I325)</f>
        <v>-0.116828917709111</v>
      </c>
      <c r="L325" s="30" t="n">
        <f aca="false">IF($A325="","",SUMIFS(raw_data!$H:$H,raw_data!$B:$B,BASE_YM,raw_data!$G:$G,$A325))</f>
        <v>12337101</v>
      </c>
      <c r="M325" s="30" t="n">
        <f aca="false">IF($A325="","",(SUMIFS(raw_data!$I:$I,raw_data!$B:$B,BASE_YM,raw_data!$G:$G,$A325)+SUMIFS(raw_data!$J:$J,raw_data!$B:$B,BASE_YM,raw_data!$G:$G,$A325)))</f>
        <v>8838798</v>
      </c>
      <c r="N325" s="31" t="n">
        <f aca="false">IF(N(L325)=0,"",M325/L325)</f>
        <v>0.716440434426208</v>
      </c>
      <c r="O325" s="30" t="n">
        <f aca="false">IF($A325="","",SUMIFS(raw_data!$H:$H,raw_data!$B:$B,BASE_YM_PY,raw_data!$G:$G,$A325))</f>
        <v>10796290</v>
      </c>
      <c r="P325" s="30" t="n">
        <f aca="false">IF($A325="","",(SUMIFS(raw_data!$I:$I,raw_data!$B:$B,BASE_YM_PY,raw_data!$G:$G,$A325)+SUMIFS(raw_data!$J:$J,raw_data!$B:$B,BASE_YM_PY,raw_data!$G:$G,$A325)))</f>
        <v>8179538</v>
      </c>
      <c r="Q325" s="31" t="n">
        <f aca="false">IF(N(O325)=0,"",P325/O325)</f>
        <v>0.757624887808682</v>
      </c>
      <c r="R325" s="32" t="n">
        <f aca="false">IF(N(O325)=0,"",L325/O325-1)</f>
        <v>0.142716711018322</v>
      </c>
      <c r="S325" s="33" t="n">
        <f aca="false">IF(OR(N325="",Q325=""),"",N325-Q325)</f>
        <v>-0.0411844533824749</v>
      </c>
      <c r="T325" s="38" t="n">
        <f aca="false">IF(N(D325)&gt;0,RANK(D325,D$2:D$1001)+COUNTIF(D$2:D325,D325)-1,"")</f>
        <v>183</v>
      </c>
      <c r="U325" s="40" t="n">
        <f aca="false">IF(N(D325)&gt;0,IF(D325&gt;=LR_MIN_SHARE*SUM(D$2:D$1001),F325,-1),-1)</f>
        <v>0.612333461781642</v>
      </c>
      <c r="V325" s="38" t="n">
        <f aca="false">IF(U325&lt;0,"",RANK(U325,U$2:U$1001)+COUNTIF(U$2:U325,U325)-1)</f>
        <v>136</v>
      </c>
      <c r="W325" s="38" t="n">
        <f aca="false">IF(N(L325)&gt;0,RANK(L325,L$2:L$1001)+COUNTIF(L$2:L325,L325)-1,"")</f>
        <v>186</v>
      </c>
      <c r="X325" s="40" t="n">
        <f aca="false">IF(N(L325)&gt;0,IF(L325&gt;=LR_MIN_SHARE*SUM(L$2:L$1001),N325,-1),-1)</f>
        <v>0.716440434426208</v>
      </c>
      <c r="Y325" s="38" t="n">
        <f aca="false">IF(X325&lt;0,"",RANK(X325,X$2:X$1001)+COUNTIF(X$2:X325,X325)-1)</f>
        <v>144</v>
      </c>
      <c r="AA325" s="0" t="str">
        <f aca="false">IF($A325="","",IF(COUNTIF($B$2:$B325,$B325)=1,1,""))</f>
        <v/>
      </c>
      <c r="AB325" s="0" t="str">
        <f aca="false">IF(AA325=1,SUMIF($B$2:$B$1001,$B325,$D$2:$D$1001),"")</f>
        <v/>
      </c>
      <c r="AC325" s="0" t="str">
        <f aca="false">IF(AA325=1,RANK(AB325,$AB$2:$AB$1001)+COUNTIF($AB$2:$AB325,AB325)-1,"")</f>
        <v/>
      </c>
      <c r="AD325" s="38" t="n">
        <f aca="false">IF($A325="","",COUNTIF(raw_data!$G:$G,$A325))</f>
        <v>40</v>
      </c>
      <c r="AE325" s="38" t="n">
        <f aca="false">IF($A325="","",IF(COUNTIF($A$2:$A$1001,$A325)&gt;1,1,0))</f>
        <v>0</v>
      </c>
    </row>
    <row r="326" customFormat="false" ht="15" hidden="false" customHeight="false" outlineLevel="0" collapsed="false">
      <c r="A326" s="0" t="str">
        <f aca="false">IF(code_master!$A326="","",code_master!$A326)</f>
        <v>CV0325</v>
      </c>
      <c r="B326" s="0" t="str">
        <f aca="false">IF($A326="","",code_master!$C326&amp;"")</f>
        <v>실손의료</v>
      </c>
      <c r="C326" s="0" t="str">
        <f aca="false">IF($A326="","",code_master!$B326&amp;"")</f>
        <v>질병입원실손(갱신형)</v>
      </c>
      <c r="D326" s="30" t="n">
        <f aca="false">IF($A326="","",SUMIFS(raw_data!$H:$H,raw_data!$A:$A,"&gt;="&amp;UY_START,raw_data!$A:$A,"&lt;="&amp;BASE_YM,raw_data!$B:$B,"&lt;="&amp;BASE_YM,raw_data!$G:$G,$A326))</f>
        <v>114610886</v>
      </c>
      <c r="E326" s="30" t="n">
        <f aca="false">IF($A326="","",(SUMIFS(raw_data!$I:$I,raw_data!$A:$A,"&gt;="&amp;UY_START,raw_data!$A:$A,"&lt;="&amp;BASE_YM,raw_data!$B:$B,"&lt;="&amp;BASE_YM,raw_data!$G:$G,$A326)+SUMIFS(raw_data!$J:$J,raw_data!$A:$A,"&gt;="&amp;UY_START,raw_data!$A:$A,"&lt;="&amp;BASE_YM,raw_data!$B:$B,"&lt;="&amp;BASE_YM,raw_data!$G:$G,$A326)))</f>
        <v>85530131</v>
      </c>
      <c r="F326" s="31" t="n">
        <f aca="false">IF(N(D326)=0,"",E326/D326)</f>
        <v>0.746265332945773</v>
      </c>
      <c r="G326" s="30" t="n">
        <f aca="false">IF($A326="","",SUMIFS(raw_data!$H:$H,raw_data!$A:$A,"&gt;="&amp;UY_START_PY,raw_data!$A:$A,"&lt;="&amp;BASE_YM_PY,raw_data!$B:$B,"&lt;="&amp;BASE_YM_PY,raw_data!$G:$G,$A326))</f>
        <v>104577676</v>
      </c>
      <c r="H326" s="30" t="n">
        <f aca="false">IF($A326="","",(SUMIFS(raw_data!$I:$I,raw_data!$A:$A,"&gt;="&amp;UY_START_PY,raw_data!$A:$A,"&lt;="&amp;BASE_YM_PY,raw_data!$B:$B,"&lt;="&amp;BASE_YM_PY,raw_data!$G:$G,$A326)+SUMIFS(raw_data!$J:$J,raw_data!$A:$A,"&gt;="&amp;UY_START_PY,raw_data!$A:$A,"&lt;="&amp;BASE_YM_PY,raw_data!$B:$B,"&lt;="&amp;BASE_YM_PY,raw_data!$G:$G,$A326)))</f>
        <v>79608791</v>
      </c>
      <c r="I326" s="31" t="n">
        <f aca="false">IF(N(G326)=0,"",H326/G326)</f>
        <v>0.761240773795738</v>
      </c>
      <c r="J326" s="32" t="n">
        <f aca="false">IF(N(G326)=0,"",D326/G326-1)</f>
        <v>0.0959402654922261</v>
      </c>
      <c r="K326" s="33" t="n">
        <f aca="false">IF(OR(F326="",I326=""),"",F326-I326)</f>
        <v>-0.0149754408499655</v>
      </c>
      <c r="L326" s="30" t="n">
        <f aca="false">IF($A326="","",SUMIFS(raw_data!$H:$H,raw_data!$B:$B,BASE_YM,raw_data!$G:$G,$A326))</f>
        <v>50601037</v>
      </c>
      <c r="M326" s="30" t="n">
        <f aca="false">IF($A326="","",(SUMIFS(raw_data!$I:$I,raw_data!$B:$B,BASE_YM,raw_data!$G:$G,$A326)+SUMIFS(raw_data!$J:$J,raw_data!$B:$B,BASE_YM,raw_data!$G:$G,$A326)))</f>
        <v>40485377</v>
      </c>
      <c r="N326" s="31" t="n">
        <f aca="false">IF(N(L326)=0,"",M326/L326)</f>
        <v>0.800089867723462</v>
      </c>
      <c r="O326" s="30" t="n">
        <f aca="false">IF($A326="","",SUMIFS(raw_data!$H:$H,raw_data!$B:$B,BASE_YM_PY,raw_data!$G:$G,$A326))</f>
        <v>41654554</v>
      </c>
      <c r="P326" s="30" t="n">
        <f aca="false">IF($A326="","",(SUMIFS(raw_data!$I:$I,raw_data!$B:$B,BASE_YM_PY,raw_data!$G:$G,$A326)+SUMIFS(raw_data!$J:$J,raw_data!$B:$B,BASE_YM_PY,raw_data!$G:$G,$A326)))</f>
        <v>46042384</v>
      </c>
      <c r="Q326" s="31" t="n">
        <f aca="false">IF(N(O326)=0,"",P326/O326)</f>
        <v>1.10533854233561</v>
      </c>
      <c r="R326" s="32" t="n">
        <f aca="false">IF(N(O326)=0,"",L326/O326-1)</f>
        <v>0.214778028832094</v>
      </c>
      <c r="S326" s="33" t="n">
        <f aca="false">IF(OR(N326="",Q326=""),"",N326-Q326)</f>
        <v>-0.305248674612149</v>
      </c>
      <c r="T326" s="38" t="n">
        <f aca="false">IF(N(D326)&gt;0,RANK(D326,D$2:D$1001)+COUNTIF(D$2:D326,D326)-1,"")</f>
        <v>40</v>
      </c>
      <c r="U326" s="40" t="n">
        <f aca="false">IF(N(D326)&gt;0,IF(D326&gt;=LR_MIN_SHARE*SUM(D$2:D$1001),F326,-1),-1)</f>
        <v>0.746265332945773</v>
      </c>
      <c r="V326" s="38" t="n">
        <f aca="false">IF(U326&lt;0,"",RANK(U326,U$2:U$1001)+COUNTIF(U$2:U326,U326)-1)</f>
        <v>70</v>
      </c>
      <c r="W326" s="38" t="n">
        <f aca="false">IF(N(L326)&gt;0,RANK(L326,L$2:L$1001)+COUNTIF(L$2:L326,L326)-1,"")</f>
        <v>31</v>
      </c>
      <c r="X326" s="40" t="n">
        <f aca="false">IF(N(L326)&gt;0,IF(L326&gt;=LR_MIN_SHARE*SUM(L$2:L$1001),N326,-1),-1)</f>
        <v>0.800089867723462</v>
      </c>
      <c r="Y326" s="38" t="n">
        <f aca="false">IF(X326&lt;0,"",RANK(X326,X$2:X$1001)+COUNTIF(X$2:X326,X326)-1)</f>
        <v>106</v>
      </c>
      <c r="AA326" s="0" t="str">
        <f aca="false">IF($A326="","",IF(COUNTIF($B$2:$B326,$B326)=1,1,""))</f>
        <v/>
      </c>
      <c r="AB326" s="0" t="str">
        <f aca="false">IF(AA326=1,SUMIF($B$2:$B$1001,$B326,$D$2:$D$1001),"")</f>
        <v/>
      </c>
      <c r="AC326" s="0" t="str">
        <f aca="false">IF(AA326=1,RANK(AB326,$AB$2:$AB$1001)+COUNTIF($AB$2:$AB326,AB326)-1,"")</f>
        <v/>
      </c>
      <c r="AD326" s="38" t="n">
        <f aca="false">IF($A326="","",COUNTIF(raw_data!$G:$G,$A326))</f>
        <v>40</v>
      </c>
      <c r="AE326" s="38" t="n">
        <f aca="false">IF($A326="","",IF(COUNTIF($A$2:$A$1001,$A326)&gt;1,1,0))</f>
        <v>0</v>
      </c>
    </row>
    <row r="327" customFormat="false" ht="15" hidden="false" customHeight="false" outlineLevel="0" collapsed="false">
      <c r="A327" s="0" t="str">
        <f aca="false">IF(code_master!$A327="","",code_master!$A327)</f>
        <v>CV0326</v>
      </c>
      <c r="B327" s="0" t="str">
        <f aca="false">IF($A327="","",code_master!$C327&amp;"")</f>
        <v>수술</v>
      </c>
      <c r="C327" s="0" t="str">
        <f aca="false">IF($A327="","",code_master!$B327&amp;"")</f>
        <v>상해수술비Ⅱ</v>
      </c>
      <c r="D327" s="30" t="n">
        <f aca="false">IF($A327="","",SUMIFS(raw_data!$H:$H,raw_data!$A:$A,"&gt;="&amp;UY_START,raw_data!$A:$A,"&lt;="&amp;BASE_YM,raw_data!$B:$B,"&lt;="&amp;BASE_YM,raw_data!$G:$G,$A327))</f>
        <v>79342693</v>
      </c>
      <c r="E327" s="30" t="n">
        <f aca="false">IF($A327="","",(SUMIFS(raw_data!$I:$I,raw_data!$A:$A,"&gt;="&amp;UY_START,raw_data!$A:$A,"&lt;="&amp;BASE_YM,raw_data!$B:$B,"&lt;="&amp;BASE_YM,raw_data!$G:$G,$A327)+SUMIFS(raw_data!$J:$J,raw_data!$A:$A,"&gt;="&amp;UY_START,raw_data!$A:$A,"&lt;="&amp;BASE_YM,raw_data!$B:$B,"&lt;="&amp;BASE_YM,raw_data!$G:$G,$A327)))</f>
        <v>45676346</v>
      </c>
      <c r="F327" s="31" t="n">
        <f aca="false">IF(N(D327)=0,"",E327/D327)</f>
        <v>0.575684341846073</v>
      </c>
      <c r="G327" s="30" t="n">
        <f aca="false">IF($A327="","",SUMIFS(raw_data!$H:$H,raw_data!$A:$A,"&gt;="&amp;UY_START_PY,raw_data!$A:$A,"&lt;="&amp;BASE_YM_PY,raw_data!$B:$B,"&lt;="&amp;BASE_YM_PY,raw_data!$G:$G,$A327))</f>
        <v>76901406</v>
      </c>
      <c r="H327" s="30" t="n">
        <f aca="false">IF($A327="","",(SUMIFS(raw_data!$I:$I,raw_data!$A:$A,"&gt;="&amp;UY_START_PY,raw_data!$A:$A,"&lt;="&amp;BASE_YM_PY,raw_data!$B:$B,"&lt;="&amp;BASE_YM_PY,raw_data!$G:$G,$A327)+SUMIFS(raw_data!$J:$J,raw_data!$A:$A,"&gt;="&amp;UY_START_PY,raw_data!$A:$A,"&lt;="&amp;BASE_YM_PY,raw_data!$B:$B,"&lt;="&amp;BASE_YM_PY,raw_data!$G:$G,$A327)))</f>
        <v>40328670</v>
      </c>
      <c r="I327" s="31" t="n">
        <f aca="false">IF(N(G327)=0,"",H327/G327)</f>
        <v>0.524420450778234</v>
      </c>
      <c r="J327" s="32" t="n">
        <f aca="false">IF(N(G327)=0,"",D327/G327-1)</f>
        <v>0.0317456744548987</v>
      </c>
      <c r="K327" s="33" t="n">
        <f aca="false">IF(OR(F327="",I327=""),"",F327-I327)</f>
        <v>0.0512638910678386</v>
      </c>
      <c r="L327" s="30" t="n">
        <f aca="false">IF($A327="","",SUMIFS(raw_data!$H:$H,raw_data!$B:$B,BASE_YM,raw_data!$G:$G,$A327))</f>
        <v>32032447</v>
      </c>
      <c r="M327" s="30" t="n">
        <f aca="false">IF($A327="","",(SUMIFS(raw_data!$I:$I,raw_data!$B:$B,BASE_YM,raw_data!$G:$G,$A327)+SUMIFS(raw_data!$J:$J,raw_data!$B:$B,BASE_YM,raw_data!$G:$G,$A327)))</f>
        <v>23702002</v>
      </c>
      <c r="N327" s="31" t="n">
        <f aca="false">IF(N(L327)=0,"",M327/L327)</f>
        <v>0.73993728921178</v>
      </c>
      <c r="O327" s="30" t="n">
        <f aca="false">IF($A327="","",SUMIFS(raw_data!$H:$H,raw_data!$B:$B,BASE_YM_PY,raw_data!$G:$G,$A327))</f>
        <v>30171271</v>
      </c>
      <c r="P327" s="30" t="n">
        <f aca="false">IF($A327="","",(SUMIFS(raw_data!$I:$I,raw_data!$B:$B,BASE_YM_PY,raw_data!$G:$G,$A327)+SUMIFS(raw_data!$J:$J,raw_data!$B:$B,BASE_YM_PY,raw_data!$G:$G,$A327)))</f>
        <v>21023677</v>
      </c>
      <c r="Q327" s="31" t="n">
        <f aca="false">IF(N(O327)=0,"",P327/O327)</f>
        <v>0.696811115448202</v>
      </c>
      <c r="R327" s="32" t="n">
        <f aca="false">IF(N(O327)=0,"",L327/O327-1)</f>
        <v>0.0616870267082881</v>
      </c>
      <c r="S327" s="33" t="n">
        <f aca="false">IF(OR(N327="",Q327=""),"",N327-Q327)</f>
        <v>0.0431261737635772</v>
      </c>
      <c r="T327" s="38" t="n">
        <f aca="false">IF(N(D327)&gt;0,RANK(D327,D$2:D$1001)+COUNTIF(D$2:D327,D327)-1,"")</f>
        <v>67</v>
      </c>
      <c r="U327" s="40" t="n">
        <f aca="false">IF(N(D327)&gt;0,IF(D327&gt;=LR_MIN_SHARE*SUM(D$2:D$1001),F327,-1),-1)</f>
        <v>0.575684341846073</v>
      </c>
      <c r="V327" s="38" t="n">
        <f aca="false">IF(U327&lt;0,"",RANK(U327,U$2:U$1001)+COUNTIF(U$2:U327,U327)-1)</f>
        <v>167</v>
      </c>
      <c r="W327" s="38" t="n">
        <f aca="false">IF(N(L327)&gt;0,RANK(L327,L$2:L$1001)+COUNTIF(L$2:L327,L327)-1,"")</f>
        <v>68</v>
      </c>
      <c r="X327" s="40" t="n">
        <f aca="false">IF(N(L327)&gt;0,IF(L327&gt;=LR_MIN_SHARE*SUM(L$2:L$1001),N327,-1),-1)</f>
        <v>0.73993728921178</v>
      </c>
      <c r="Y327" s="38" t="n">
        <f aca="false">IF(X327&lt;0,"",RANK(X327,X$2:X$1001)+COUNTIF(X$2:X327,X327)-1)</f>
        <v>135</v>
      </c>
      <c r="AA327" s="0" t="str">
        <f aca="false">IF($A327="","",IF(COUNTIF($B$2:$B327,$B327)=1,1,""))</f>
        <v/>
      </c>
      <c r="AB327" s="0" t="str">
        <f aca="false">IF(AA327=1,SUMIF($B$2:$B$1001,$B327,$D$2:$D$1001),"")</f>
        <v/>
      </c>
      <c r="AC327" s="0" t="str">
        <f aca="false">IF(AA327=1,RANK(AB327,$AB$2:$AB$1001)+COUNTIF($AB$2:$AB327,AB327)-1,"")</f>
        <v/>
      </c>
      <c r="AD327" s="38" t="n">
        <f aca="false">IF($A327="","",COUNTIF(raw_data!$G:$G,$A327))</f>
        <v>40</v>
      </c>
      <c r="AE327" s="38" t="n">
        <f aca="false">IF($A327="","",IF(COUNTIF($A$2:$A$1001,$A327)&gt;1,1,0))</f>
        <v>0</v>
      </c>
    </row>
    <row r="328" customFormat="false" ht="15" hidden="false" customHeight="false" outlineLevel="0" collapsed="false">
      <c r="A328" s="0" t="str">
        <f aca="false">IF(code_master!$A328="","",code_master!$A328)</f>
        <v>CV0327</v>
      </c>
      <c r="B328" s="0" t="str">
        <f aca="false">IF($A328="","",code_master!$C328&amp;"")</f>
        <v>실손의료</v>
      </c>
      <c r="C328" s="0" t="str">
        <f aca="false">IF($A328="","",code_master!$B328&amp;"")</f>
        <v>질병통원실손</v>
      </c>
      <c r="D328" s="30" t="n">
        <f aca="false">IF($A328="","",SUMIFS(raw_data!$H:$H,raw_data!$A:$A,"&gt;="&amp;UY_START,raw_data!$A:$A,"&lt;="&amp;BASE_YM,raw_data!$B:$B,"&lt;="&amp;BASE_YM,raw_data!$G:$G,$A328))</f>
        <v>556065</v>
      </c>
      <c r="E328" s="30" t="n">
        <f aca="false">IF($A328="","",(SUMIFS(raw_data!$I:$I,raw_data!$A:$A,"&gt;="&amp;UY_START,raw_data!$A:$A,"&lt;="&amp;BASE_YM,raw_data!$B:$B,"&lt;="&amp;BASE_YM,raw_data!$G:$G,$A328)+SUMIFS(raw_data!$J:$J,raw_data!$A:$A,"&gt;="&amp;UY_START,raw_data!$A:$A,"&lt;="&amp;BASE_YM,raw_data!$B:$B,"&lt;="&amp;BASE_YM,raw_data!$G:$G,$A328)))</f>
        <v>365845</v>
      </c>
      <c r="F328" s="31" t="n">
        <f aca="false">IF(N(D328)=0,"",E328/D328)</f>
        <v>0.657917689478748</v>
      </c>
      <c r="G328" s="30" t="n">
        <f aca="false">IF($A328="","",SUMIFS(raw_data!$H:$H,raw_data!$A:$A,"&gt;="&amp;UY_START_PY,raw_data!$A:$A,"&lt;="&amp;BASE_YM_PY,raw_data!$B:$B,"&lt;="&amp;BASE_YM_PY,raw_data!$G:$G,$A328))</f>
        <v>547532</v>
      </c>
      <c r="H328" s="30" t="n">
        <f aca="false">IF($A328="","",(SUMIFS(raw_data!$I:$I,raw_data!$A:$A,"&gt;="&amp;UY_START_PY,raw_data!$A:$A,"&lt;="&amp;BASE_YM_PY,raw_data!$B:$B,"&lt;="&amp;BASE_YM_PY,raw_data!$G:$G,$A328)+SUMIFS(raw_data!$J:$J,raw_data!$A:$A,"&gt;="&amp;UY_START_PY,raw_data!$A:$A,"&lt;="&amp;BASE_YM_PY,raw_data!$B:$B,"&lt;="&amp;BASE_YM_PY,raw_data!$G:$G,$A328)))</f>
        <v>454765</v>
      </c>
      <c r="I328" s="31" t="n">
        <f aca="false">IF(N(G328)=0,"",H328/G328)</f>
        <v>0.830572459691854</v>
      </c>
      <c r="J328" s="32" t="n">
        <f aca="false">IF(N(G328)=0,"",D328/G328-1)</f>
        <v>0.0155844772542975</v>
      </c>
      <c r="K328" s="33" t="n">
        <f aca="false">IF(OR(F328="",I328=""),"",F328-I328)</f>
        <v>-0.172654770213106</v>
      </c>
      <c r="L328" s="30" t="n">
        <f aca="false">IF($A328="","",SUMIFS(raw_data!$H:$H,raw_data!$B:$B,BASE_YM,raw_data!$G:$G,$A328))</f>
        <v>223072</v>
      </c>
      <c r="M328" s="30" t="n">
        <f aca="false">IF($A328="","",(SUMIFS(raw_data!$I:$I,raw_data!$B:$B,BASE_YM,raw_data!$G:$G,$A328)+SUMIFS(raw_data!$J:$J,raw_data!$B:$B,BASE_YM,raw_data!$G:$G,$A328)))</f>
        <v>163778</v>
      </c>
      <c r="N328" s="31" t="n">
        <f aca="false">IF(N(L328)=0,"",M328/L328)</f>
        <v>0.734193444269115</v>
      </c>
      <c r="O328" s="30" t="n">
        <f aca="false">IF($A328="","",SUMIFS(raw_data!$H:$H,raw_data!$B:$B,BASE_YM_PY,raw_data!$G:$G,$A328))</f>
        <v>227309</v>
      </c>
      <c r="P328" s="30" t="n">
        <f aca="false">IF($A328="","",(SUMIFS(raw_data!$I:$I,raw_data!$B:$B,BASE_YM_PY,raw_data!$G:$G,$A328)+SUMIFS(raw_data!$J:$J,raw_data!$B:$B,BASE_YM_PY,raw_data!$G:$G,$A328)))</f>
        <v>183959</v>
      </c>
      <c r="Q328" s="31" t="n">
        <f aca="false">IF(N(O328)=0,"",P328/O328)</f>
        <v>0.809290437246216</v>
      </c>
      <c r="R328" s="32" t="n">
        <f aca="false">IF(N(O328)=0,"",L328/O328-1)</f>
        <v>-0.0186398250839166</v>
      </c>
      <c r="S328" s="33" t="n">
        <f aca="false">IF(OR(N328="",Q328=""),"",N328-Q328)</f>
        <v>-0.0750969929771006</v>
      </c>
      <c r="T328" s="38" t="n">
        <f aca="false">IF(N(D328)&gt;0,RANK(D328,D$2:D$1001)+COUNTIF(D$2:D328,D328)-1,"")</f>
        <v>544</v>
      </c>
      <c r="U328" s="38" t="n">
        <f aca="false">IF(N(D328)&gt;0,IF(D328&gt;=LR_MIN_SHARE*SUM(D$2:D$1001),F328,-1),-1)</f>
        <v>-1</v>
      </c>
      <c r="V328" s="0" t="str">
        <f aca="false">IF(U328&lt;0,"",RANK(U328,U$2:U$1001)+COUNTIF(U$2:U328,U328)-1)</f>
        <v/>
      </c>
      <c r="W328" s="38" t="n">
        <f aca="false">IF(N(L328)&gt;0,RANK(L328,L$2:L$1001)+COUNTIF(L$2:L328,L328)-1,"")</f>
        <v>544</v>
      </c>
      <c r="X328" s="38" t="n">
        <f aca="false">IF(N(L328)&gt;0,IF(L328&gt;=LR_MIN_SHARE*SUM(L$2:L$1001),N328,-1),-1)</f>
        <v>-1</v>
      </c>
      <c r="Y328" s="0" t="str">
        <f aca="false">IF(X328&lt;0,"",RANK(X328,X$2:X$1001)+COUNTIF(X$2:X328,X328)-1)</f>
        <v/>
      </c>
      <c r="AA328" s="0" t="str">
        <f aca="false">IF($A328="","",IF(COUNTIF($B$2:$B328,$B328)=1,1,""))</f>
        <v/>
      </c>
      <c r="AB328" s="0" t="str">
        <f aca="false">IF(AA328=1,SUMIF($B$2:$B$1001,$B328,$D$2:$D$1001),"")</f>
        <v/>
      </c>
      <c r="AC328" s="0" t="str">
        <f aca="false">IF(AA328=1,RANK(AB328,$AB$2:$AB$1001)+COUNTIF($AB$2:$AB328,AB328)-1,"")</f>
        <v/>
      </c>
      <c r="AD328" s="38" t="n">
        <f aca="false">IF($A328="","",COUNTIF(raw_data!$G:$G,$A328))</f>
        <v>40</v>
      </c>
      <c r="AE328" s="38" t="n">
        <f aca="false">IF($A328="","",IF(COUNTIF($A$2:$A$1001,$A328)&gt;1,1,0))</f>
        <v>0</v>
      </c>
    </row>
    <row r="329" customFormat="false" ht="15" hidden="false" customHeight="false" outlineLevel="0" collapsed="false">
      <c r="A329" s="0" t="str">
        <f aca="false">IF(code_master!$A329="","",code_master!$A329)</f>
        <v>CV0328</v>
      </c>
      <c r="B329" s="0" t="str">
        <f aca="false">IF($A329="","",code_master!$C329&amp;"")</f>
        <v>심장</v>
      </c>
      <c r="C329" s="0" t="str">
        <f aca="false">IF($A329="","",code_master!$B329&amp;"")</f>
        <v>급성심근경색진단비(20년만기)</v>
      </c>
      <c r="D329" s="30" t="n">
        <f aca="false">IF($A329="","",SUMIFS(raw_data!$H:$H,raw_data!$A:$A,"&gt;="&amp;UY_START,raw_data!$A:$A,"&lt;="&amp;BASE_YM,raw_data!$B:$B,"&lt;="&amp;BASE_YM,raw_data!$G:$G,$A329))</f>
        <v>13397384</v>
      </c>
      <c r="E329" s="30" t="n">
        <f aca="false">IF($A329="","",(SUMIFS(raw_data!$I:$I,raw_data!$A:$A,"&gt;="&amp;UY_START,raw_data!$A:$A,"&lt;="&amp;BASE_YM,raw_data!$B:$B,"&lt;="&amp;BASE_YM,raw_data!$G:$G,$A329)+SUMIFS(raw_data!$J:$J,raw_data!$A:$A,"&gt;="&amp;UY_START,raw_data!$A:$A,"&lt;="&amp;BASE_YM,raw_data!$B:$B,"&lt;="&amp;BASE_YM,raw_data!$G:$G,$A329)))</f>
        <v>4455454</v>
      </c>
      <c r="F329" s="31" t="n">
        <f aca="false">IF(N(D329)=0,"",E329/D329)</f>
        <v>0.332561491109011</v>
      </c>
      <c r="G329" s="30" t="n">
        <f aca="false">IF($A329="","",SUMIFS(raw_data!$H:$H,raw_data!$A:$A,"&gt;="&amp;UY_START_PY,raw_data!$A:$A,"&lt;="&amp;BASE_YM_PY,raw_data!$B:$B,"&lt;="&amp;BASE_YM_PY,raw_data!$G:$G,$A329))</f>
        <v>12892223</v>
      </c>
      <c r="H329" s="30" t="n">
        <f aca="false">IF($A329="","",(SUMIFS(raw_data!$I:$I,raw_data!$A:$A,"&gt;="&amp;UY_START_PY,raw_data!$A:$A,"&lt;="&amp;BASE_YM_PY,raw_data!$B:$B,"&lt;="&amp;BASE_YM_PY,raw_data!$G:$G,$A329)+SUMIFS(raw_data!$J:$J,raw_data!$A:$A,"&gt;="&amp;UY_START_PY,raw_data!$A:$A,"&lt;="&amp;BASE_YM_PY,raw_data!$B:$B,"&lt;="&amp;BASE_YM_PY,raw_data!$G:$G,$A329)))</f>
        <v>5119320</v>
      </c>
      <c r="I329" s="31" t="n">
        <f aca="false">IF(N(G329)=0,"",H329/G329)</f>
        <v>0.397085902097722</v>
      </c>
      <c r="J329" s="32" t="n">
        <f aca="false">IF(N(G329)=0,"",D329/G329-1)</f>
        <v>0.0391833898622449</v>
      </c>
      <c r="K329" s="33" t="n">
        <f aca="false">IF(OR(F329="",I329=""),"",F329-I329)</f>
        <v>-0.0645244109887115</v>
      </c>
      <c r="L329" s="30" t="n">
        <f aca="false">IF($A329="","",SUMIFS(raw_data!$H:$H,raw_data!$B:$B,BASE_YM,raw_data!$G:$G,$A329))</f>
        <v>5519349</v>
      </c>
      <c r="M329" s="30" t="n">
        <f aca="false">IF($A329="","",(SUMIFS(raw_data!$I:$I,raw_data!$B:$B,BASE_YM,raw_data!$G:$G,$A329)+SUMIFS(raw_data!$J:$J,raw_data!$B:$B,BASE_YM,raw_data!$G:$G,$A329)))</f>
        <v>2140847</v>
      </c>
      <c r="N329" s="31" t="n">
        <f aca="false">IF(N(L329)=0,"",M329/L329)</f>
        <v>0.387880346033563</v>
      </c>
      <c r="O329" s="30" t="n">
        <f aca="false">IF($A329="","",SUMIFS(raw_data!$H:$H,raw_data!$B:$B,BASE_YM_PY,raw_data!$G:$G,$A329))</f>
        <v>5444544</v>
      </c>
      <c r="P329" s="30" t="n">
        <f aca="false">IF($A329="","",(SUMIFS(raw_data!$I:$I,raw_data!$B:$B,BASE_YM_PY,raw_data!$G:$G,$A329)+SUMIFS(raw_data!$J:$J,raw_data!$B:$B,BASE_YM_PY,raw_data!$G:$G,$A329)))</f>
        <v>2788070</v>
      </c>
      <c r="Q329" s="31" t="n">
        <f aca="false">IF(N(O329)=0,"",P329/O329)</f>
        <v>0.512085125953615</v>
      </c>
      <c r="R329" s="32" t="n">
        <f aca="false">IF(N(O329)=0,"",L329/O329-1)</f>
        <v>0.0137394426420285</v>
      </c>
      <c r="S329" s="33" t="n">
        <f aca="false">IF(OR(N329="",Q329=""),"",N329-Q329)</f>
        <v>-0.124204779920052</v>
      </c>
      <c r="T329" s="38" t="n">
        <f aca="false">IF(N(D329)&gt;0,RANK(D329,D$2:D$1001)+COUNTIF(D$2:D329,D329)-1,"")</f>
        <v>330</v>
      </c>
      <c r="U329" s="40" t="n">
        <f aca="false">IF(N(D329)&gt;0,IF(D329&gt;=LR_MIN_SHARE*SUM(D$2:D$1001),F329,-1),-1)</f>
        <v>0.332561491109011</v>
      </c>
      <c r="V329" s="38" t="n">
        <f aca="false">IF(U329&lt;0,"",RANK(U329,U$2:U$1001)+COUNTIF(U$2:U329,U329)-1)</f>
        <v>341</v>
      </c>
      <c r="W329" s="38" t="n">
        <f aca="false">IF(N(L329)&gt;0,RANK(L329,L$2:L$1001)+COUNTIF(L$2:L329,L329)-1,"")</f>
        <v>323</v>
      </c>
      <c r="X329" s="40" t="n">
        <f aca="false">IF(N(L329)&gt;0,IF(L329&gt;=LR_MIN_SHARE*SUM(L$2:L$1001),N329,-1),-1)</f>
        <v>0.387880346033563</v>
      </c>
      <c r="Y329" s="38" t="n">
        <f aca="false">IF(X329&lt;0,"",RANK(X329,X$2:X$1001)+COUNTIF(X$2:X329,X329)-1)</f>
        <v>337</v>
      </c>
      <c r="AA329" s="0" t="str">
        <f aca="false">IF($A329="","",IF(COUNTIF($B$2:$B329,$B329)=1,1,""))</f>
        <v/>
      </c>
      <c r="AB329" s="0" t="str">
        <f aca="false">IF(AA329=1,SUMIF($B$2:$B$1001,$B329,$D$2:$D$1001),"")</f>
        <v/>
      </c>
      <c r="AC329" s="0" t="str">
        <f aca="false">IF(AA329=1,RANK(AB329,$AB$2:$AB$1001)+COUNTIF($AB$2:$AB329,AB329)-1,"")</f>
        <v/>
      </c>
      <c r="AD329" s="38" t="n">
        <f aca="false">IF($A329="","",COUNTIF(raw_data!$G:$G,$A329))</f>
        <v>40</v>
      </c>
      <c r="AE329" s="38" t="n">
        <f aca="false">IF($A329="","",IF(COUNTIF($A$2:$A$1001,$A329)&gt;1,1,0))</f>
        <v>0</v>
      </c>
    </row>
    <row r="330" customFormat="false" ht="15" hidden="false" customHeight="false" outlineLevel="0" collapsed="false">
      <c r="A330" s="0" t="str">
        <f aca="false">IF(code_master!$A330="","",code_master!$A330)</f>
        <v>CV0329</v>
      </c>
      <c r="B330" s="0" t="str">
        <f aca="false">IF($A330="","",code_master!$C330&amp;"")</f>
        <v>수술</v>
      </c>
      <c r="C330" s="0" t="str">
        <f aca="false">IF($A330="","",code_master!$B330&amp;"")</f>
        <v>특정질병수술비(비갱신형)</v>
      </c>
      <c r="D330" s="30" t="n">
        <f aca="false">IF($A330="","",SUMIFS(raw_data!$H:$H,raw_data!$A:$A,"&gt;="&amp;UY_START,raw_data!$A:$A,"&lt;="&amp;BASE_YM,raw_data!$B:$B,"&lt;="&amp;BASE_YM,raw_data!$G:$G,$A330))</f>
        <v>16242162</v>
      </c>
      <c r="E330" s="30" t="n">
        <f aca="false">IF($A330="","",(SUMIFS(raw_data!$I:$I,raw_data!$A:$A,"&gt;="&amp;UY_START,raw_data!$A:$A,"&lt;="&amp;BASE_YM,raw_data!$B:$B,"&lt;="&amp;BASE_YM,raw_data!$G:$G,$A330)+SUMIFS(raw_data!$J:$J,raw_data!$A:$A,"&gt;="&amp;UY_START,raw_data!$A:$A,"&lt;="&amp;BASE_YM,raw_data!$B:$B,"&lt;="&amp;BASE_YM,raw_data!$G:$G,$A330)))</f>
        <v>14131436</v>
      </c>
      <c r="F330" s="31" t="n">
        <f aca="false">IF(N(D330)=0,"",E330/D330)</f>
        <v>0.870046487653553</v>
      </c>
      <c r="G330" s="30" t="n">
        <f aca="false">IF($A330="","",SUMIFS(raw_data!$H:$H,raw_data!$A:$A,"&gt;="&amp;UY_START_PY,raw_data!$A:$A,"&lt;="&amp;BASE_YM_PY,raw_data!$B:$B,"&lt;="&amp;BASE_YM_PY,raw_data!$G:$G,$A330))</f>
        <v>14350139</v>
      </c>
      <c r="H330" s="30" t="n">
        <f aca="false">IF($A330="","",(SUMIFS(raw_data!$I:$I,raw_data!$A:$A,"&gt;="&amp;UY_START_PY,raw_data!$A:$A,"&lt;="&amp;BASE_YM_PY,raw_data!$B:$B,"&lt;="&amp;BASE_YM_PY,raw_data!$G:$G,$A330)+SUMIFS(raw_data!$J:$J,raw_data!$A:$A,"&gt;="&amp;UY_START_PY,raw_data!$A:$A,"&lt;="&amp;BASE_YM_PY,raw_data!$B:$B,"&lt;="&amp;BASE_YM_PY,raw_data!$G:$G,$A330)))</f>
        <v>10062385</v>
      </c>
      <c r="I330" s="31" t="n">
        <f aca="false">IF(N(G330)=0,"",H330/G330)</f>
        <v>0.701204706100756</v>
      </c>
      <c r="J330" s="32" t="n">
        <f aca="false">IF(N(G330)=0,"",D330/G330-1)</f>
        <v>0.131847015558525</v>
      </c>
      <c r="K330" s="33" t="n">
        <f aca="false">IF(OR(F330="",I330=""),"",F330-I330)</f>
        <v>0.168841781552796</v>
      </c>
      <c r="L330" s="30" t="n">
        <f aca="false">IF($A330="","",SUMIFS(raw_data!$H:$H,raw_data!$B:$B,BASE_YM,raw_data!$G:$G,$A330))</f>
        <v>6091233</v>
      </c>
      <c r="M330" s="30" t="n">
        <f aca="false">IF($A330="","",(SUMIFS(raw_data!$I:$I,raw_data!$B:$B,BASE_YM,raw_data!$G:$G,$A330)+SUMIFS(raw_data!$J:$J,raw_data!$B:$B,BASE_YM,raw_data!$G:$G,$A330)))</f>
        <v>7209079</v>
      </c>
      <c r="N330" s="31" t="n">
        <f aca="false">IF(N(L330)=0,"",M330/L330)</f>
        <v>1.18351719594374</v>
      </c>
      <c r="O330" s="30" t="n">
        <f aca="false">IF($A330="","",SUMIFS(raw_data!$H:$H,raw_data!$B:$B,BASE_YM_PY,raw_data!$G:$G,$A330))</f>
        <v>6528323</v>
      </c>
      <c r="P330" s="30" t="n">
        <f aca="false">IF($A330="","",(SUMIFS(raw_data!$I:$I,raw_data!$B:$B,BASE_YM_PY,raw_data!$G:$G,$A330)+SUMIFS(raw_data!$J:$J,raw_data!$B:$B,BASE_YM_PY,raw_data!$G:$G,$A330)))</f>
        <v>5340657</v>
      </c>
      <c r="Q330" s="31" t="n">
        <f aca="false">IF(N(O330)=0,"",P330/O330)</f>
        <v>0.818074871601788</v>
      </c>
      <c r="R330" s="32" t="n">
        <f aca="false">IF(N(O330)=0,"",L330/O330-1)</f>
        <v>-0.0669528759529822</v>
      </c>
      <c r="S330" s="33" t="n">
        <f aca="false">IF(OR(N330="",Q330=""),"",N330-Q330)</f>
        <v>0.365442324341956</v>
      </c>
      <c r="T330" s="38" t="n">
        <f aca="false">IF(N(D330)&gt;0,RANK(D330,D$2:D$1001)+COUNTIF(D$2:D330,D330)-1,"")</f>
        <v>294</v>
      </c>
      <c r="U330" s="40" t="n">
        <f aca="false">IF(N(D330)&gt;0,IF(D330&gt;=LR_MIN_SHARE*SUM(D$2:D$1001),F330,-1),-1)</f>
        <v>0.870046487653553</v>
      </c>
      <c r="V330" s="38" t="n">
        <f aca="false">IF(U330&lt;0,"",RANK(U330,U$2:U$1001)+COUNTIF(U$2:U330,U330)-1)</f>
        <v>36</v>
      </c>
      <c r="W330" s="38" t="n">
        <f aca="false">IF(N(L330)&gt;0,RANK(L330,L$2:L$1001)+COUNTIF(L$2:L330,L330)-1,"")</f>
        <v>308</v>
      </c>
      <c r="X330" s="40" t="n">
        <f aca="false">IF(N(L330)&gt;0,IF(L330&gt;=LR_MIN_SHARE*SUM(L$2:L$1001),N330,-1),-1)</f>
        <v>1.18351719594374</v>
      </c>
      <c r="Y330" s="38" t="n">
        <f aca="false">IF(X330&lt;0,"",RANK(X330,X$2:X$1001)+COUNTIF(X$2:X330,X330)-1)</f>
        <v>22</v>
      </c>
      <c r="AA330" s="0" t="str">
        <f aca="false">IF($A330="","",IF(COUNTIF($B$2:$B330,$B330)=1,1,""))</f>
        <v/>
      </c>
      <c r="AB330" s="0" t="str">
        <f aca="false">IF(AA330=1,SUMIF($B$2:$B$1001,$B330,$D$2:$D$1001),"")</f>
        <v/>
      </c>
      <c r="AC330" s="0" t="str">
        <f aca="false">IF(AA330=1,RANK(AB330,$AB$2:$AB$1001)+COUNTIF($AB$2:$AB330,AB330)-1,"")</f>
        <v/>
      </c>
      <c r="AD330" s="38" t="n">
        <f aca="false">IF($A330="","",COUNTIF(raw_data!$G:$G,$A330))</f>
        <v>40</v>
      </c>
      <c r="AE330" s="38" t="n">
        <f aca="false">IF($A330="","",IF(COUNTIF($A$2:$A$1001,$A330)&gt;1,1,0))</f>
        <v>0</v>
      </c>
    </row>
    <row r="331" customFormat="false" ht="15" hidden="false" customHeight="false" outlineLevel="0" collapsed="false">
      <c r="A331" s="0" t="str">
        <f aca="false">IF(code_master!$A331="","",code_master!$A331)</f>
        <v>CV0330</v>
      </c>
      <c r="B331" s="0" t="str">
        <f aca="false">IF($A331="","",code_master!$C331&amp;"")</f>
        <v>암</v>
      </c>
      <c r="C331" s="0" t="str">
        <f aca="false">IF($A331="","",code_master!$B331&amp;"")</f>
        <v>암직접치료비Ⅱ</v>
      </c>
      <c r="D331" s="30" t="n">
        <f aca="false">IF($A331="","",SUMIFS(raw_data!$H:$H,raw_data!$A:$A,"&gt;="&amp;UY_START,raw_data!$A:$A,"&lt;="&amp;BASE_YM,raw_data!$B:$B,"&lt;="&amp;BASE_YM,raw_data!$G:$G,$A331))</f>
        <v>2100349</v>
      </c>
      <c r="E331" s="30" t="n">
        <f aca="false">IF($A331="","",(SUMIFS(raw_data!$I:$I,raw_data!$A:$A,"&gt;="&amp;UY_START,raw_data!$A:$A,"&lt;="&amp;BASE_YM,raw_data!$B:$B,"&lt;="&amp;BASE_YM,raw_data!$G:$G,$A331)+SUMIFS(raw_data!$J:$J,raw_data!$A:$A,"&gt;="&amp;UY_START,raw_data!$A:$A,"&lt;="&amp;BASE_YM,raw_data!$B:$B,"&lt;="&amp;BASE_YM,raw_data!$G:$G,$A331)))</f>
        <v>1275197</v>
      </c>
      <c r="F331" s="31" t="n">
        <f aca="false">IF(N(D331)=0,"",E331/D331)</f>
        <v>0.607135766484522</v>
      </c>
      <c r="G331" s="30" t="n">
        <f aca="false">IF($A331="","",SUMIFS(raw_data!$H:$H,raw_data!$A:$A,"&gt;="&amp;UY_START_PY,raw_data!$A:$A,"&lt;="&amp;BASE_YM_PY,raw_data!$B:$B,"&lt;="&amp;BASE_YM_PY,raw_data!$G:$G,$A331))</f>
        <v>2024113</v>
      </c>
      <c r="H331" s="30" t="n">
        <f aca="false">IF($A331="","",(SUMIFS(raw_data!$I:$I,raw_data!$A:$A,"&gt;="&amp;UY_START_PY,raw_data!$A:$A,"&lt;="&amp;BASE_YM_PY,raw_data!$B:$B,"&lt;="&amp;BASE_YM_PY,raw_data!$G:$G,$A331)+SUMIFS(raw_data!$J:$J,raw_data!$A:$A,"&gt;="&amp;UY_START_PY,raw_data!$A:$A,"&lt;="&amp;BASE_YM_PY,raw_data!$B:$B,"&lt;="&amp;BASE_YM_PY,raw_data!$G:$G,$A331)))</f>
        <v>1277830</v>
      </c>
      <c r="I331" s="31" t="n">
        <f aca="false">IF(N(G331)=0,"",H331/G331)</f>
        <v>0.631303687096521</v>
      </c>
      <c r="J331" s="32" t="n">
        <f aca="false">IF(N(G331)=0,"",D331/G331-1)</f>
        <v>0.0376639051278265</v>
      </c>
      <c r="K331" s="33" t="n">
        <f aca="false">IF(OR(F331="",I331=""),"",F331-I331)</f>
        <v>-0.0241679206119985</v>
      </c>
      <c r="L331" s="30" t="n">
        <f aca="false">IF($A331="","",SUMIFS(raw_data!$H:$H,raw_data!$B:$B,BASE_YM,raw_data!$G:$G,$A331))</f>
        <v>830953</v>
      </c>
      <c r="M331" s="30" t="n">
        <f aca="false">IF($A331="","",(SUMIFS(raw_data!$I:$I,raw_data!$B:$B,BASE_YM,raw_data!$G:$G,$A331)+SUMIFS(raw_data!$J:$J,raw_data!$B:$B,BASE_YM,raw_data!$G:$G,$A331)))</f>
        <v>677525</v>
      </c>
      <c r="N331" s="31" t="n">
        <f aca="false">IF(N(L331)=0,"",M331/L331)</f>
        <v>0.815358991423101</v>
      </c>
      <c r="O331" s="30" t="n">
        <f aca="false">IF($A331="","",SUMIFS(raw_data!$H:$H,raw_data!$B:$B,BASE_YM_PY,raw_data!$G:$G,$A331))</f>
        <v>830122</v>
      </c>
      <c r="P331" s="30" t="n">
        <f aca="false">IF($A331="","",(SUMIFS(raw_data!$I:$I,raw_data!$B:$B,BASE_YM_PY,raw_data!$G:$G,$A331)+SUMIFS(raw_data!$J:$J,raw_data!$B:$B,BASE_YM_PY,raw_data!$G:$G,$A331)))</f>
        <v>559630</v>
      </c>
      <c r="Q331" s="31" t="n">
        <f aca="false">IF(N(O331)=0,"",P331/O331)</f>
        <v>0.674153919544356</v>
      </c>
      <c r="R331" s="32" t="n">
        <f aca="false">IF(N(O331)=0,"",L331/O331-1)</f>
        <v>0.00100105767585967</v>
      </c>
      <c r="S331" s="33" t="n">
        <f aca="false">IF(OR(N331="",Q331=""),"",N331-Q331)</f>
        <v>0.141205071878745</v>
      </c>
      <c r="T331" s="38" t="n">
        <f aca="false">IF(N(D331)&gt;0,RANK(D331,D$2:D$1001)+COUNTIF(D$2:D331,D331)-1,"")</f>
        <v>517</v>
      </c>
      <c r="U331" s="38" t="n">
        <f aca="false">IF(N(D331)&gt;0,IF(D331&gt;=LR_MIN_SHARE*SUM(D$2:D$1001),F331,-1),-1)</f>
        <v>-1</v>
      </c>
      <c r="V331" s="0" t="str">
        <f aca="false">IF(U331&lt;0,"",RANK(U331,U$2:U$1001)+COUNTIF(U$2:U331,U331)-1)</f>
        <v/>
      </c>
      <c r="W331" s="38" t="n">
        <f aca="false">IF(N(L331)&gt;0,RANK(L331,L$2:L$1001)+COUNTIF(L$2:L331,L331)-1,"")</f>
        <v>520</v>
      </c>
      <c r="X331" s="38" t="n">
        <f aca="false">IF(N(L331)&gt;0,IF(L331&gt;=LR_MIN_SHARE*SUM(L$2:L$1001),N331,-1),-1)</f>
        <v>-1</v>
      </c>
      <c r="Y331" s="0" t="str">
        <f aca="false">IF(X331&lt;0,"",RANK(X331,X$2:X$1001)+COUNTIF(X$2:X331,X331)-1)</f>
        <v/>
      </c>
      <c r="AA331" s="0" t="str">
        <f aca="false">IF($A331="","",IF(COUNTIF($B$2:$B331,$B331)=1,1,""))</f>
        <v/>
      </c>
      <c r="AB331" s="0" t="str">
        <f aca="false">IF(AA331=1,SUMIF($B$2:$B$1001,$B331,$D$2:$D$1001),"")</f>
        <v/>
      </c>
      <c r="AC331" s="0" t="str">
        <f aca="false">IF(AA331=1,RANK(AB331,$AB$2:$AB$1001)+COUNTIF($AB$2:$AB331,AB331)-1,"")</f>
        <v/>
      </c>
      <c r="AD331" s="38" t="n">
        <f aca="false">IF($A331="","",COUNTIF(raw_data!$G:$G,$A331))</f>
        <v>40</v>
      </c>
      <c r="AE331" s="38" t="n">
        <f aca="false">IF($A331="","",IF(COUNTIF($A$2:$A$1001,$A331)&gt;1,1,0))</f>
        <v>0</v>
      </c>
    </row>
    <row r="332" customFormat="false" ht="15" hidden="false" customHeight="false" outlineLevel="0" collapsed="false">
      <c r="A332" s="0" t="str">
        <f aca="false">IF(code_master!$A332="","",code_master!$A332)</f>
        <v>CV0331</v>
      </c>
      <c r="B332" s="0" t="str">
        <f aca="false">IF($A332="","",code_master!$C332&amp;"")</f>
        <v>입원</v>
      </c>
      <c r="C332" s="0" t="str">
        <f aca="false">IF($A332="","",code_master!$B332&amp;"")</f>
        <v>중환자실입원일당(20년만기)</v>
      </c>
      <c r="D332" s="30" t="n">
        <f aca="false">IF($A332="","",SUMIFS(raw_data!$H:$H,raw_data!$A:$A,"&gt;="&amp;UY_START,raw_data!$A:$A,"&lt;="&amp;BASE_YM,raw_data!$B:$B,"&lt;="&amp;BASE_YM,raw_data!$G:$G,$A332))</f>
        <v>22016958</v>
      </c>
      <c r="E332" s="30" t="n">
        <f aca="false">IF($A332="","",(SUMIFS(raw_data!$I:$I,raw_data!$A:$A,"&gt;="&amp;UY_START,raw_data!$A:$A,"&lt;="&amp;BASE_YM,raw_data!$B:$B,"&lt;="&amp;BASE_YM,raw_data!$G:$G,$A332)+SUMIFS(raw_data!$J:$J,raw_data!$A:$A,"&gt;="&amp;UY_START,raw_data!$A:$A,"&lt;="&amp;BASE_YM,raw_data!$B:$B,"&lt;="&amp;BASE_YM,raw_data!$G:$G,$A332)))</f>
        <v>12887639</v>
      </c>
      <c r="F332" s="31" t="n">
        <f aca="false">IF(N(D332)=0,"",E332/D332)</f>
        <v>0.585350573862202</v>
      </c>
      <c r="G332" s="30" t="n">
        <f aca="false">IF($A332="","",SUMIFS(raw_data!$H:$H,raw_data!$A:$A,"&gt;="&amp;UY_START_PY,raw_data!$A:$A,"&lt;="&amp;BASE_YM_PY,raw_data!$B:$B,"&lt;="&amp;BASE_YM_PY,raw_data!$G:$G,$A332))</f>
        <v>20096169</v>
      </c>
      <c r="H332" s="30" t="n">
        <f aca="false">IF($A332="","",(SUMIFS(raw_data!$I:$I,raw_data!$A:$A,"&gt;="&amp;UY_START_PY,raw_data!$A:$A,"&lt;="&amp;BASE_YM_PY,raw_data!$B:$B,"&lt;="&amp;BASE_YM_PY,raw_data!$G:$G,$A332)+SUMIFS(raw_data!$J:$J,raw_data!$A:$A,"&gt;="&amp;UY_START_PY,raw_data!$A:$A,"&lt;="&amp;BASE_YM_PY,raw_data!$B:$B,"&lt;="&amp;BASE_YM_PY,raw_data!$G:$G,$A332)))</f>
        <v>10477962</v>
      </c>
      <c r="I332" s="31" t="n">
        <f aca="false">IF(N(G332)=0,"",H332/G332)</f>
        <v>0.521391017362563</v>
      </c>
      <c r="J332" s="32" t="n">
        <f aca="false">IF(N(G332)=0,"",D332/G332-1)</f>
        <v>0.0955798590268624</v>
      </c>
      <c r="K332" s="33" t="n">
        <f aca="false">IF(OR(F332="",I332=""),"",F332-I332)</f>
        <v>0.063959556499639</v>
      </c>
      <c r="L332" s="30" t="n">
        <f aca="false">IF($A332="","",SUMIFS(raw_data!$H:$H,raw_data!$B:$B,BASE_YM,raw_data!$G:$G,$A332))</f>
        <v>9220379</v>
      </c>
      <c r="M332" s="30" t="n">
        <f aca="false">IF($A332="","",(SUMIFS(raw_data!$I:$I,raw_data!$B:$B,BASE_YM,raw_data!$G:$G,$A332)+SUMIFS(raw_data!$J:$J,raw_data!$B:$B,BASE_YM,raw_data!$G:$G,$A332)))</f>
        <v>5332722</v>
      </c>
      <c r="N332" s="31" t="n">
        <f aca="false">IF(N(L332)=0,"",M332/L332)</f>
        <v>0.578362559716905</v>
      </c>
      <c r="O332" s="30" t="n">
        <f aca="false">IF($A332="","",SUMIFS(raw_data!$H:$H,raw_data!$B:$B,BASE_YM_PY,raw_data!$G:$G,$A332))</f>
        <v>7769087</v>
      </c>
      <c r="P332" s="30" t="n">
        <f aca="false">IF($A332="","",(SUMIFS(raw_data!$I:$I,raw_data!$B:$B,BASE_YM_PY,raw_data!$G:$G,$A332)+SUMIFS(raw_data!$J:$J,raw_data!$B:$B,BASE_YM_PY,raw_data!$G:$G,$A332)))</f>
        <v>4641866</v>
      </c>
      <c r="Q332" s="31" t="n">
        <f aca="false">IF(N(O332)=0,"",P332/O332)</f>
        <v>0.597478957308626</v>
      </c>
      <c r="R332" s="32" t="n">
        <f aca="false">IF(N(O332)=0,"",L332/O332-1)</f>
        <v>0.186803417184027</v>
      </c>
      <c r="S332" s="33" t="n">
        <f aca="false">IF(OR(N332="",Q332=""),"",N332-Q332)</f>
        <v>-0.0191163975917206</v>
      </c>
      <c r="T332" s="38" t="n">
        <f aca="false">IF(N(D332)&gt;0,RANK(D332,D$2:D$1001)+COUNTIF(D$2:D332,D332)-1,"")</f>
        <v>237</v>
      </c>
      <c r="U332" s="40" t="n">
        <f aca="false">IF(N(D332)&gt;0,IF(D332&gt;=LR_MIN_SHARE*SUM(D$2:D$1001),F332,-1),-1)</f>
        <v>0.585350573862202</v>
      </c>
      <c r="V332" s="38" t="n">
        <f aca="false">IF(U332&lt;0,"",RANK(U332,U$2:U$1001)+COUNTIF(U$2:U332,U332)-1)</f>
        <v>160</v>
      </c>
      <c r="W332" s="38" t="n">
        <f aca="false">IF(N(L332)&gt;0,RANK(L332,L$2:L$1001)+COUNTIF(L$2:L332,L332)-1,"")</f>
        <v>231</v>
      </c>
      <c r="X332" s="40" t="n">
        <f aca="false">IF(N(L332)&gt;0,IF(L332&gt;=LR_MIN_SHARE*SUM(L$2:L$1001),N332,-1),-1)</f>
        <v>0.578362559716905</v>
      </c>
      <c r="Y332" s="38" t="n">
        <f aca="false">IF(X332&lt;0,"",RANK(X332,X$2:X$1001)+COUNTIF(X$2:X332,X332)-1)</f>
        <v>226</v>
      </c>
      <c r="AA332" s="0" t="str">
        <f aca="false">IF($A332="","",IF(COUNTIF($B$2:$B332,$B332)=1,1,""))</f>
        <v/>
      </c>
      <c r="AB332" s="0" t="str">
        <f aca="false">IF(AA332=1,SUMIF($B$2:$B$1001,$B332,$D$2:$D$1001),"")</f>
        <v/>
      </c>
      <c r="AC332" s="0" t="str">
        <f aca="false">IF(AA332=1,RANK(AB332,$AB$2:$AB$1001)+COUNTIF($AB$2:$AB332,AB332)-1,"")</f>
        <v/>
      </c>
      <c r="AD332" s="38" t="n">
        <f aca="false">IF($A332="","",COUNTIF(raw_data!$G:$G,$A332))</f>
        <v>40</v>
      </c>
      <c r="AE332" s="38" t="n">
        <f aca="false">IF($A332="","",IF(COUNTIF($A$2:$A$1001,$A332)&gt;1,1,0))</f>
        <v>0</v>
      </c>
    </row>
    <row r="333" customFormat="false" ht="15" hidden="false" customHeight="false" outlineLevel="0" collapsed="false">
      <c r="A333" s="0" t="str">
        <f aca="false">IF(code_master!$A333="","",code_master!$A333)</f>
        <v>CV0332</v>
      </c>
      <c r="B333" s="0" t="str">
        <f aca="false">IF($A333="","",code_master!$C333&amp;"")</f>
        <v>사망</v>
      </c>
      <c r="C333" s="0" t="str">
        <f aca="false">IF($A333="","",code_master!$B333&amp;"")</f>
        <v>상해사망(비갱신형)</v>
      </c>
      <c r="D333" s="30" t="n">
        <f aca="false">IF($A333="","",SUMIFS(raw_data!$H:$H,raw_data!$A:$A,"&gt;="&amp;UY_START,raw_data!$A:$A,"&lt;="&amp;BASE_YM,raw_data!$B:$B,"&lt;="&amp;BASE_YM,raw_data!$G:$G,$A333))</f>
        <v>58947982</v>
      </c>
      <c r="E333" s="30" t="n">
        <f aca="false">IF($A333="","",(SUMIFS(raw_data!$I:$I,raw_data!$A:$A,"&gt;="&amp;UY_START,raw_data!$A:$A,"&lt;="&amp;BASE_YM,raw_data!$B:$B,"&lt;="&amp;BASE_YM,raw_data!$G:$G,$A333)+SUMIFS(raw_data!$J:$J,raw_data!$A:$A,"&gt;="&amp;UY_START,raw_data!$A:$A,"&lt;="&amp;BASE_YM,raw_data!$B:$B,"&lt;="&amp;BASE_YM,raw_data!$G:$G,$A333)))</f>
        <v>21037581</v>
      </c>
      <c r="F333" s="31" t="n">
        <f aca="false">IF(N(D333)=0,"",E333/D333)</f>
        <v>0.356883820043237</v>
      </c>
      <c r="G333" s="30" t="n">
        <f aca="false">IF($A333="","",SUMIFS(raw_data!$H:$H,raw_data!$A:$A,"&gt;="&amp;UY_START_PY,raw_data!$A:$A,"&lt;="&amp;BASE_YM_PY,raw_data!$B:$B,"&lt;="&amp;BASE_YM_PY,raw_data!$G:$G,$A333))</f>
        <v>73979199</v>
      </c>
      <c r="H333" s="30" t="n">
        <f aca="false">IF($A333="","",(SUMIFS(raw_data!$I:$I,raw_data!$A:$A,"&gt;="&amp;UY_START_PY,raw_data!$A:$A,"&lt;="&amp;BASE_YM_PY,raw_data!$B:$B,"&lt;="&amp;BASE_YM_PY,raw_data!$G:$G,$A333)+SUMIFS(raw_data!$J:$J,raw_data!$A:$A,"&gt;="&amp;UY_START_PY,raw_data!$A:$A,"&lt;="&amp;BASE_YM_PY,raw_data!$B:$B,"&lt;="&amp;BASE_YM_PY,raw_data!$G:$G,$A333)))</f>
        <v>32187813</v>
      </c>
      <c r="I333" s="31" t="n">
        <f aca="false">IF(N(G333)=0,"",H333/G333)</f>
        <v>0.435092748165603</v>
      </c>
      <c r="J333" s="32" t="n">
        <f aca="false">IF(N(G333)=0,"",D333/G333-1)</f>
        <v>-0.203181667322459</v>
      </c>
      <c r="K333" s="33" t="n">
        <f aca="false">IF(OR(F333="",I333=""),"",F333-I333)</f>
        <v>-0.0782089281223652</v>
      </c>
      <c r="L333" s="30" t="n">
        <f aca="false">IF($A333="","",SUMIFS(raw_data!$H:$H,raw_data!$B:$B,BASE_YM,raw_data!$G:$G,$A333))</f>
        <v>24209433</v>
      </c>
      <c r="M333" s="30" t="n">
        <f aca="false">IF($A333="","",(SUMIFS(raw_data!$I:$I,raw_data!$B:$B,BASE_YM,raw_data!$G:$G,$A333)+SUMIFS(raw_data!$J:$J,raw_data!$B:$B,BASE_YM,raw_data!$G:$G,$A333)))</f>
        <v>10389105</v>
      </c>
      <c r="N333" s="31" t="n">
        <f aca="false">IF(N(L333)=0,"",M333/L333)</f>
        <v>0.429134585679888</v>
      </c>
      <c r="O333" s="30" t="n">
        <f aca="false">IF($A333="","",SUMIFS(raw_data!$H:$H,raw_data!$B:$B,BASE_YM_PY,raw_data!$G:$G,$A333))</f>
        <v>30656648</v>
      </c>
      <c r="P333" s="30" t="n">
        <f aca="false">IF($A333="","",(SUMIFS(raw_data!$I:$I,raw_data!$B:$B,BASE_YM_PY,raw_data!$G:$G,$A333)+SUMIFS(raw_data!$J:$J,raw_data!$B:$B,BASE_YM_PY,raw_data!$G:$G,$A333)))</f>
        <v>15184611</v>
      </c>
      <c r="Q333" s="31" t="n">
        <f aca="false">IF(N(O333)=0,"",P333/O333)</f>
        <v>0.495312175029703</v>
      </c>
      <c r="R333" s="32" t="n">
        <f aca="false">IF(N(O333)=0,"",L333/O333-1)</f>
        <v>-0.210303977134095</v>
      </c>
      <c r="S333" s="33" t="n">
        <f aca="false">IF(OR(N333="",Q333=""),"",N333-Q333)</f>
        <v>-0.0661775893498156</v>
      </c>
      <c r="T333" s="38" t="n">
        <f aca="false">IF(N(D333)&gt;0,RANK(D333,D$2:D$1001)+COUNTIF(D$2:D333,D333)-1,"")</f>
        <v>95</v>
      </c>
      <c r="U333" s="40" t="n">
        <f aca="false">IF(N(D333)&gt;0,IF(D333&gt;=LR_MIN_SHARE*SUM(D$2:D$1001),F333,-1),-1)</f>
        <v>0.356883820043237</v>
      </c>
      <c r="V333" s="38" t="n">
        <f aca="false">IF(U333&lt;0,"",RANK(U333,U$2:U$1001)+COUNTIF(U$2:U333,U333)-1)</f>
        <v>320</v>
      </c>
      <c r="W333" s="38" t="n">
        <f aca="false">IF(N(L333)&gt;0,RANK(L333,L$2:L$1001)+COUNTIF(L$2:L333,L333)-1,"")</f>
        <v>90</v>
      </c>
      <c r="X333" s="40" t="n">
        <f aca="false">IF(N(L333)&gt;0,IF(L333&gt;=LR_MIN_SHARE*SUM(L$2:L$1001),N333,-1),-1)</f>
        <v>0.429134585679888</v>
      </c>
      <c r="Y333" s="38" t="n">
        <f aca="false">IF(X333&lt;0,"",RANK(X333,X$2:X$1001)+COUNTIF(X$2:X333,X333)-1)</f>
        <v>311</v>
      </c>
      <c r="AA333" s="0" t="str">
        <f aca="false">IF($A333="","",IF(COUNTIF($B$2:$B333,$B333)=1,1,""))</f>
        <v/>
      </c>
      <c r="AB333" s="0" t="str">
        <f aca="false">IF(AA333=1,SUMIF($B$2:$B$1001,$B333,$D$2:$D$1001),"")</f>
        <v/>
      </c>
      <c r="AC333" s="0" t="str">
        <f aca="false">IF(AA333=1,RANK(AB333,$AB$2:$AB$1001)+COUNTIF($AB$2:$AB333,AB333)-1,"")</f>
        <v/>
      </c>
      <c r="AD333" s="38" t="n">
        <f aca="false">IF($A333="","",COUNTIF(raw_data!$G:$G,$A333))</f>
        <v>40</v>
      </c>
      <c r="AE333" s="38" t="n">
        <f aca="false">IF($A333="","",IF(COUNTIF($A$2:$A$1001,$A333)&gt;1,1,0))</f>
        <v>0</v>
      </c>
    </row>
    <row r="334" customFormat="false" ht="15" hidden="false" customHeight="false" outlineLevel="0" collapsed="false">
      <c r="A334" s="0" t="str">
        <f aca="false">IF(code_master!$A334="","",code_master!$A334)</f>
        <v>CV0333</v>
      </c>
      <c r="B334" s="0" t="str">
        <f aca="false">IF($A334="","",code_master!$C334&amp;"")</f>
        <v>입원</v>
      </c>
      <c r="C334" s="0" t="str">
        <f aca="false">IF($A334="","",code_master!$B334&amp;"")</f>
        <v>상해입원일당(갱신형)</v>
      </c>
      <c r="D334" s="30" t="n">
        <f aca="false">IF($A334="","",SUMIFS(raw_data!$H:$H,raw_data!$A:$A,"&gt;="&amp;UY_START,raw_data!$A:$A,"&lt;="&amp;BASE_YM,raw_data!$B:$B,"&lt;="&amp;BASE_YM,raw_data!$G:$G,$A334))</f>
        <v>5573592</v>
      </c>
      <c r="E334" s="30" t="n">
        <f aca="false">IF($A334="","",(SUMIFS(raw_data!$I:$I,raw_data!$A:$A,"&gt;="&amp;UY_START,raw_data!$A:$A,"&lt;="&amp;BASE_YM,raw_data!$B:$B,"&lt;="&amp;BASE_YM,raw_data!$G:$G,$A334)+SUMIFS(raw_data!$J:$J,raw_data!$A:$A,"&gt;="&amp;UY_START,raw_data!$A:$A,"&lt;="&amp;BASE_YM,raw_data!$B:$B,"&lt;="&amp;BASE_YM,raw_data!$G:$G,$A334)))</f>
        <v>3364785</v>
      </c>
      <c r="F334" s="31" t="n">
        <f aca="false">IF(N(D334)=0,"",E334/D334)</f>
        <v>0.603701347353735</v>
      </c>
      <c r="G334" s="30" t="n">
        <f aca="false">IF($A334="","",SUMIFS(raw_data!$H:$H,raw_data!$A:$A,"&gt;="&amp;UY_START_PY,raw_data!$A:$A,"&lt;="&amp;BASE_YM_PY,raw_data!$B:$B,"&lt;="&amp;BASE_YM_PY,raw_data!$G:$G,$A334))</f>
        <v>4774190</v>
      </c>
      <c r="H334" s="30" t="n">
        <f aca="false">IF($A334="","",(SUMIFS(raw_data!$I:$I,raw_data!$A:$A,"&gt;="&amp;UY_START_PY,raw_data!$A:$A,"&lt;="&amp;BASE_YM_PY,raw_data!$B:$B,"&lt;="&amp;BASE_YM_PY,raw_data!$G:$G,$A334)+SUMIFS(raw_data!$J:$J,raw_data!$A:$A,"&gt;="&amp;UY_START_PY,raw_data!$A:$A,"&lt;="&amp;BASE_YM_PY,raw_data!$B:$B,"&lt;="&amp;BASE_YM_PY,raw_data!$G:$G,$A334)))</f>
        <v>2891388</v>
      </c>
      <c r="I334" s="31" t="n">
        <f aca="false">IF(N(G334)=0,"",H334/G334)</f>
        <v>0.605629017697243</v>
      </c>
      <c r="J334" s="32" t="n">
        <f aca="false">IF(N(G334)=0,"",D334/G334-1)</f>
        <v>0.167442435261269</v>
      </c>
      <c r="K334" s="33" t="n">
        <f aca="false">IF(OR(F334="",I334=""),"",F334-I334)</f>
        <v>-0.0019276703435076</v>
      </c>
      <c r="L334" s="30" t="n">
        <f aca="false">IF($A334="","",SUMIFS(raw_data!$H:$H,raw_data!$B:$B,BASE_YM,raw_data!$G:$G,$A334))</f>
        <v>2337366</v>
      </c>
      <c r="M334" s="30" t="n">
        <f aca="false">IF($A334="","",(SUMIFS(raw_data!$I:$I,raw_data!$B:$B,BASE_YM,raw_data!$G:$G,$A334)+SUMIFS(raw_data!$J:$J,raw_data!$B:$B,BASE_YM,raw_data!$G:$G,$A334)))</f>
        <v>1677204</v>
      </c>
      <c r="N334" s="31" t="n">
        <f aca="false">IF(N(L334)=0,"",M334/L334)</f>
        <v>0.717561562887455</v>
      </c>
      <c r="O334" s="30" t="n">
        <f aca="false">IF($A334="","",SUMIFS(raw_data!$H:$H,raw_data!$B:$B,BASE_YM_PY,raw_data!$G:$G,$A334))</f>
        <v>1809267</v>
      </c>
      <c r="P334" s="30" t="n">
        <f aca="false">IF($A334="","",(SUMIFS(raw_data!$I:$I,raw_data!$B:$B,BASE_YM_PY,raw_data!$G:$G,$A334)+SUMIFS(raw_data!$J:$J,raw_data!$B:$B,BASE_YM_PY,raw_data!$G:$G,$A334)))</f>
        <v>1219223</v>
      </c>
      <c r="Q334" s="31" t="n">
        <f aca="false">IF(N(O334)=0,"",P334/O334)</f>
        <v>0.673876768879331</v>
      </c>
      <c r="R334" s="32" t="n">
        <f aca="false">IF(N(O334)=0,"",L334/O334-1)</f>
        <v>0.291885608923393</v>
      </c>
      <c r="S334" s="33" t="n">
        <f aca="false">IF(OR(N334="",Q334=""),"",N334-Q334)</f>
        <v>0.0436847940081246</v>
      </c>
      <c r="T334" s="38" t="n">
        <f aca="false">IF(N(D334)&gt;0,RANK(D334,D$2:D$1001)+COUNTIF(D$2:D334,D334)-1,"")</f>
        <v>446</v>
      </c>
      <c r="U334" s="38" t="n">
        <f aca="false">IF(N(D334)&gt;0,IF(D334&gt;=LR_MIN_SHARE*SUM(D$2:D$1001),F334,-1),-1)</f>
        <v>-1</v>
      </c>
      <c r="V334" s="0" t="str">
        <f aca="false">IF(U334&lt;0,"",RANK(U334,U$2:U$1001)+COUNTIF(U$2:U334,U334)-1)</f>
        <v/>
      </c>
      <c r="W334" s="38" t="n">
        <f aca="false">IF(N(L334)&gt;0,RANK(L334,L$2:L$1001)+COUNTIF(L$2:L334,L334)-1,"")</f>
        <v>441</v>
      </c>
      <c r="X334" s="38" t="n">
        <f aca="false">IF(N(L334)&gt;0,IF(L334&gt;=LR_MIN_SHARE*SUM(L$2:L$1001),N334,-1),-1)</f>
        <v>-1</v>
      </c>
      <c r="Y334" s="0" t="str">
        <f aca="false">IF(X334&lt;0,"",RANK(X334,X$2:X$1001)+COUNTIF(X$2:X334,X334)-1)</f>
        <v/>
      </c>
      <c r="AA334" s="0" t="str">
        <f aca="false">IF($A334="","",IF(COUNTIF($B$2:$B334,$B334)=1,1,""))</f>
        <v/>
      </c>
      <c r="AB334" s="0" t="str">
        <f aca="false">IF(AA334=1,SUMIF($B$2:$B$1001,$B334,$D$2:$D$1001),"")</f>
        <v/>
      </c>
      <c r="AC334" s="0" t="str">
        <f aca="false">IF(AA334=1,RANK(AB334,$AB$2:$AB$1001)+COUNTIF($AB$2:$AB334,AB334)-1,"")</f>
        <v/>
      </c>
      <c r="AD334" s="38" t="n">
        <f aca="false">IF($A334="","",COUNTIF(raw_data!$G:$G,$A334))</f>
        <v>40</v>
      </c>
      <c r="AE334" s="38" t="n">
        <f aca="false">IF($A334="","",IF(COUNTIF($A$2:$A$1001,$A334)&gt;1,1,0))</f>
        <v>0</v>
      </c>
    </row>
    <row r="335" customFormat="false" ht="15" hidden="false" customHeight="false" outlineLevel="0" collapsed="false">
      <c r="A335" s="0" t="str">
        <f aca="false">IF(code_master!$A335="","",code_master!$A335)</f>
        <v>CV0334</v>
      </c>
      <c r="B335" s="0" t="str">
        <f aca="false">IF($A335="","",code_master!$C335&amp;"")</f>
        <v>실손의료</v>
      </c>
      <c r="C335" s="0" t="str">
        <f aca="false">IF($A335="","",code_master!$B335&amp;"")</f>
        <v>질병통원실손(간편)</v>
      </c>
      <c r="D335" s="30" t="n">
        <f aca="false">IF($A335="","",SUMIFS(raw_data!$H:$H,raw_data!$A:$A,"&gt;="&amp;UY_START,raw_data!$A:$A,"&lt;="&amp;BASE_YM,raw_data!$B:$B,"&lt;="&amp;BASE_YM,raw_data!$G:$G,$A335))</f>
        <v>33206133</v>
      </c>
      <c r="E335" s="30" t="n">
        <f aca="false">IF($A335="","",(SUMIFS(raw_data!$I:$I,raw_data!$A:$A,"&gt;="&amp;UY_START,raw_data!$A:$A,"&lt;="&amp;BASE_YM,raw_data!$B:$B,"&lt;="&amp;BASE_YM,raw_data!$G:$G,$A335)+SUMIFS(raw_data!$J:$J,raw_data!$A:$A,"&gt;="&amp;UY_START,raw_data!$A:$A,"&lt;="&amp;BASE_YM,raw_data!$B:$B,"&lt;="&amp;BASE_YM,raw_data!$G:$G,$A335)))</f>
        <v>33345286</v>
      </c>
      <c r="F335" s="31" t="n">
        <f aca="false">IF(N(D335)=0,"",E335/D335)</f>
        <v>1.00419058130015</v>
      </c>
      <c r="G335" s="30" t="n">
        <f aca="false">IF($A335="","",SUMIFS(raw_data!$H:$H,raw_data!$A:$A,"&gt;="&amp;UY_START_PY,raw_data!$A:$A,"&lt;="&amp;BASE_YM_PY,raw_data!$B:$B,"&lt;="&amp;BASE_YM_PY,raw_data!$G:$G,$A335))</f>
        <v>26574942</v>
      </c>
      <c r="H335" s="30" t="n">
        <f aca="false">IF($A335="","",(SUMIFS(raw_data!$I:$I,raw_data!$A:$A,"&gt;="&amp;UY_START_PY,raw_data!$A:$A,"&lt;="&amp;BASE_YM_PY,raw_data!$B:$B,"&lt;="&amp;BASE_YM_PY,raw_data!$G:$G,$A335)+SUMIFS(raw_data!$J:$J,raw_data!$A:$A,"&gt;="&amp;UY_START_PY,raw_data!$A:$A,"&lt;="&amp;BASE_YM_PY,raw_data!$B:$B,"&lt;="&amp;BASE_YM_PY,raw_data!$G:$G,$A335)))</f>
        <v>34090109</v>
      </c>
      <c r="I335" s="31" t="n">
        <f aca="false">IF(N(G335)=0,"",H335/G335)</f>
        <v>1.28279147326079</v>
      </c>
      <c r="J335" s="32" t="n">
        <f aca="false">IF(N(G335)=0,"",D335/G335-1)</f>
        <v>0.24952795757748</v>
      </c>
      <c r="K335" s="33" t="n">
        <f aca="false">IF(OR(F335="",I335=""),"",F335-I335)</f>
        <v>-0.278600891960641</v>
      </c>
      <c r="L335" s="30" t="n">
        <f aca="false">IF($A335="","",SUMIFS(raw_data!$H:$H,raw_data!$B:$B,BASE_YM,raw_data!$G:$G,$A335))</f>
        <v>13509733</v>
      </c>
      <c r="M335" s="30" t="n">
        <f aca="false">IF($A335="","",(SUMIFS(raw_data!$I:$I,raw_data!$B:$B,BASE_YM,raw_data!$G:$G,$A335)+SUMIFS(raw_data!$J:$J,raw_data!$B:$B,BASE_YM,raw_data!$G:$G,$A335)))</f>
        <v>15804480</v>
      </c>
      <c r="N335" s="31" t="n">
        <f aca="false">IF(N(L335)=0,"",M335/L335)</f>
        <v>1.16985879735743</v>
      </c>
      <c r="O335" s="30" t="n">
        <f aca="false">IF($A335="","",SUMIFS(raw_data!$H:$H,raw_data!$B:$B,BASE_YM_PY,raw_data!$G:$G,$A335))</f>
        <v>10498943</v>
      </c>
      <c r="P335" s="30" t="n">
        <f aca="false">IF($A335="","",(SUMIFS(raw_data!$I:$I,raw_data!$B:$B,BASE_YM_PY,raw_data!$G:$G,$A335)+SUMIFS(raw_data!$J:$J,raw_data!$B:$B,BASE_YM_PY,raw_data!$G:$G,$A335)))</f>
        <v>17130173</v>
      </c>
      <c r="Q335" s="31" t="n">
        <f aca="false">IF(N(O335)=0,"",P335/O335)</f>
        <v>1.63160929628821</v>
      </c>
      <c r="R335" s="32" t="n">
        <f aca="false">IF(N(O335)=0,"",L335/O335-1)</f>
        <v>0.286770773019722</v>
      </c>
      <c r="S335" s="33" t="n">
        <f aca="false">IF(OR(N335="",Q335=""),"",N335-Q335)</f>
        <v>-0.461750498930776</v>
      </c>
      <c r="T335" s="38" t="n">
        <f aca="false">IF(N(D335)&gt;0,RANK(D335,D$2:D$1001)+COUNTIF(D$2:D335,D335)-1,"")</f>
        <v>172</v>
      </c>
      <c r="U335" s="40" t="n">
        <f aca="false">IF(N(D335)&gt;0,IF(D335&gt;=LR_MIN_SHARE*SUM(D$2:D$1001),F335,-1),-1)</f>
        <v>1.00419058130015</v>
      </c>
      <c r="V335" s="38" t="n">
        <f aca="false">IF(U335&lt;0,"",RANK(U335,U$2:U$1001)+COUNTIF(U$2:U335,U335)-1)</f>
        <v>16</v>
      </c>
      <c r="W335" s="38" t="n">
        <f aca="false">IF(N(L335)&gt;0,RANK(L335,L$2:L$1001)+COUNTIF(L$2:L335,L335)-1,"")</f>
        <v>169</v>
      </c>
      <c r="X335" s="40" t="n">
        <f aca="false">IF(N(L335)&gt;0,IF(L335&gt;=LR_MIN_SHARE*SUM(L$2:L$1001),N335,-1),-1)</f>
        <v>1.16985879735743</v>
      </c>
      <c r="Y335" s="38" t="n">
        <f aca="false">IF(X335&lt;0,"",RANK(X335,X$2:X$1001)+COUNTIF(X$2:X335,X335)-1)</f>
        <v>24</v>
      </c>
      <c r="AA335" s="0" t="str">
        <f aca="false">IF($A335="","",IF(COUNTIF($B$2:$B335,$B335)=1,1,""))</f>
        <v/>
      </c>
      <c r="AB335" s="0" t="str">
        <f aca="false">IF(AA335=1,SUMIF($B$2:$B$1001,$B335,$D$2:$D$1001),"")</f>
        <v/>
      </c>
      <c r="AC335" s="0" t="str">
        <f aca="false">IF(AA335=1,RANK(AB335,$AB$2:$AB$1001)+COUNTIF($AB$2:$AB335,AB335)-1,"")</f>
        <v/>
      </c>
      <c r="AD335" s="38" t="n">
        <f aca="false">IF($A335="","",COUNTIF(raw_data!$G:$G,$A335))</f>
        <v>40</v>
      </c>
      <c r="AE335" s="38" t="n">
        <f aca="false">IF($A335="","",IF(COUNTIF($A$2:$A$1001,$A335)&gt;1,1,0))</f>
        <v>0</v>
      </c>
    </row>
    <row r="336" customFormat="false" ht="15" hidden="false" customHeight="false" outlineLevel="0" collapsed="false">
      <c r="A336" s="0" t="str">
        <f aca="false">IF(code_master!$A336="","",code_master!$A336)</f>
        <v>CV0335</v>
      </c>
      <c r="B336" s="0" t="str">
        <f aca="false">IF($A336="","",code_master!$C336&amp;"")</f>
        <v>사망</v>
      </c>
      <c r="C336" s="0" t="str">
        <f aca="false">IF($A336="","",code_master!$B336&amp;"")</f>
        <v>상해사망(간편)</v>
      </c>
      <c r="D336" s="30" t="n">
        <f aca="false">IF($A336="","",SUMIFS(raw_data!$H:$H,raw_data!$A:$A,"&gt;="&amp;UY_START,raw_data!$A:$A,"&lt;="&amp;BASE_YM,raw_data!$B:$B,"&lt;="&amp;BASE_YM,raw_data!$G:$G,$A336))</f>
        <v>6123749</v>
      </c>
      <c r="E336" s="30" t="n">
        <f aca="false">IF($A336="","",(SUMIFS(raw_data!$I:$I,raw_data!$A:$A,"&gt;="&amp;UY_START,raw_data!$A:$A,"&lt;="&amp;BASE_YM,raw_data!$B:$B,"&lt;="&amp;BASE_YM,raw_data!$G:$G,$A336)+SUMIFS(raw_data!$J:$J,raw_data!$A:$A,"&gt;="&amp;UY_START,raw_data!$A:$A,"&lt;="&amp;BASE_YM,raw_data!$B:$B,"&lt;="&amp;BASE_YM,raw_data!$G:$G,$A336)))</f>
        <v>2179129</v>
      </c>
      <c r="F336" s="31" t="n">
        <f aca="false">IF(N(D336)=0,"",E336/D336)</f>
        <v>0.355848843576051</v>
      </c>
      <c r="G336" s="30" t="n">
        <f aca="false">IF($A336="","",SUMIFS(raw_data!$H:$H,raw_data!$A:$A,"&gt;="&amp;UY_START_PY,raw_data!$A:$A,"&lt;="&amp;BASE_YM_PY,raw_data!$B:$B,"&lt;="&amp;BASE_YM_PY,raw_data!$G:$G,$A336))</f>
        <v>5994549</v>
      </c>
      <c r="H336" s="30" t="n">
        <f aca="false">IF($A336="","",(SUMIFS(raw_data!$I:$I,raw_data!$A:$A,"&gt;="&amp;UY_START_PY,raw_data!$A:$A,"&lt;="&amp;BASE_YM_PY,raw_data!$B:$B,"&lt;="&amp;BASE_YM_PY,raw_data!$G:$G,$A336)+SUMIFS(raw_data!$J:$J,raw_data!$A:$A,"&gt;="&amp;UY_START_PY,raw_data!$A:$A,"&lt;="&amp;BASE_YM_PY,raw_data!$B:$B,"&lt;="&amp;BASE_YM_PY,raw_data!$G:$G,$A336)))</f>
        <v>1974669</v>
      </c>
      <c r="I336" s="31" t="n">
        <f aca="false">IF(N(G336)=0,"",H336/G336)</f>
        <v>0.329410769684258</v>
      </c>
      <c r="J336" s="32" t="n">
        <f aca="false">IF(N(G336)=0,"",D336/G336-1)</f>
        <v>0.0215529141558439</v>
      </c>
      <c r="K336" s="33" t="n">
        <f aca="false">IF(OR(F336="",I336=""),"",F336-I336)</f>
        <v>0.0264380738917931</v>
      </c>
      <c r="L336" s="30" t="n">
        <f aca="false">IF($A336="","",SUMIFS(raw_data!$H:$H,raw_data!$B:$B,BASE_YM,raw_data!$G:$G,$A336))</f>
        <v>2557005</v>
      </c>
      <c r="M336" s="30" t="n">
        <f aca="false">IF($A336="","",(SUMIFS(raw_data!$I:$I,raw_data!$B:$B,BASE_YM,raw_data!$G:$G,$A336)+SUMIFS(raw_data!$J:$J,raw_data!$B:$B,BASE_YM,raw_data!$G:$G,$A336)))</f>
        <v>1153092</v>
      </c>
      <c r="N336" s="31" t="n">
        <f aca="false">IF(N(L336)=0,"",M336/L336)</f>
        <v>0.45095414361724</v>
      </c>
      <c r="O336" s="30" t="n">
        <f aca="false">IF($A336="","",SUMIFS(raw_data!$H:$H,raw_data!$B:$B,BASE_YM_PY,raw_data!$G:$G,$A336))</f>
        <v>2516320</v>
      </c>
      <c r="P336" s="30" t="n">
        <f aca="false">IF($A336="","",(SUMIFS(raw_data!$I:$I,raw_data!$B:$B,BASE_YM_PY,raw_data!$G:$G,$A336)+SUMIFS(raw_data!$J:$J,raw_data!$B:$B,BASE_YM_PY,raw_data!$G:$G,$A336)))</f>
        <v>1060140</v>
      </c>
      <c r="Q336" s="31" t="n">
        <f aca="false">IF(N(O336)=0,"",P336/O336)</f>
        <v>0.421305716284097</v>
      </c>
      <c r="R336" s="32" t="n">
        <f aca="false">IF(N(O336)=0,"",L336/O336-1)</f>
        <v>0.0161684523431043</v>
      </c>
      <c r="S336" s="33" t="n">
        <f aca="false">IF(OR(N336="",Q336=""),"",N336-Q336)</f>
        <v>0.0296484273331423</v>
      </c>
      <c r="T336" s="38" t="n">
        <f aca="false">IF(N(D336)&gt;0,RANK(D336,D$2:D$1001)+COUNTIF(D$2:D336,D336)-1,"")</f>
        <v>435</v>
      </c>
      <c r="U336" s="38" t="n">
        <f aca="false">IF(N(D336)&gt;0,IF(D336&gt;=LR_MIN_SHARE*SUM(D$2:D$1001),F336,-1),-1)</f>
        <v>-1</v>
      </c>
      <c r="V336" s="0" t="str">
        <f aca="false">IF(U336&lt;0,"",RANK(U336,U$2:U$1001)+COUNTIF(U$2:U336,U336)-1)</f>
        <v/>
      </c>
      <c r="W336" s="38" t="n">
        <f aca="false">IF(N(L336)&gt;0,RANK(L336,L$2:L$1001)+COUNTIF(L$2:L336,L336)-1,"")</f>
        <v>432</v>
      </c>
      <c r="X336" s="38" t="n">
        <f aca="false">IF(N(L336)&gt;0,IF(L336&gt;=LR_MIN_SHARE*SUM(L$2:L$1001),N336,-1),-1)</f>
        <v>-1</v>
      </c>
      <c r="Y336" s="0" t="str">
        <f aca="false">IF(X336&lt;0,"",RANK(X336,X$2:X$1001)+COUNTIF(X$2:X336,X336)-1)</f>
        <v/>
      </c>
      <c r="AA336" s="0" t="str">
        <f aca="false">IF($A336="","",IF(COUNTIF($B$2:$B336,$B336)=1,1,""))</f>
        <v/>
      </c>
      <c r="AB336" s="0" t="str">
        <f aca="false">IF(AA336=1,SUMIF($B$2:$B$1001,$B336,$D$2:$D$1001),"")</f>
        <v/>
      </c>
      <c r="AC336" s="0" t="str">
        <f aca="false">IF(AA336=1,RANK(AB336,$AB$2:$AB$1001)+COUNTIF($AB$2:$AB336,AB336)-1,"")</f>
        <v/>
      </c>
      <c r="AD336" s="38" t="n">
        <f aca="false">IF($A336="","",COUNTIF(raw_data!$G:$G,$A336))</f>
        <v>40</v>
      </c>
      <c r="AE336" s="38" t="n">
        <f aca="false">IF($A336="","",IF(COUNTIF($A$2:$A$1001,$A336)&gt;1,1,0))</f>
        <v>0</v>
      </c>
    </row>
    <row r="337" customFormat="false" ht="15" hidden="false" customHeight="false" outlineLevel="0" collapsed="false">
      <c r="A337" s="0" t="str">
        <f aca="false">IF(code_master!$A337="","",code_master!$A337)</f>
        <v>CV0336</v>
      </c>
      <c r="B337" s="0" t="str">
        <f aca="false">IF($A337="","",code_master!$C337&amp;"")</f>
        <v>수술</v>
      </c>
      <c r="C337" s="0" t="str">
        <f aca="false">IF($A337="","",code_master!$B337&amp;"")</f>
        <v>상해수술비(비갱신형)</v>
      </c>
      <c r="D337" s="30" t="n">
        <f aca="false">IF($A337="","",SUMIFS(raw_data!$H:$H,raw_data!$A:$A,"&gt;="&amp;UY_START,raw_data!$A:$A,"&lt;="&amp;BASE_YM,raw_data!$B:$B,"&lt;="&amp;BASE_YM,raw_data!$G:$G,$A337))</f>
        <v>10729501</v>
      </c>
      <c r="E337" s="30" t="n">
        <f aca="false">IF($A337="","",(SUMIFS(raw_data!$I:$I,raw_data!$A:$A,"&gt;="&amp;UY_START,raw_data!$A:$A,"&lt;="&amp;BASE_YM,raw_data!$B:$B,"&lt;="&amp;BASE_YM,raw_data!$G:$G,$A337)+SUMIFS(raw_data!$J:$J,raw_data!$A:$A,"&gt;="&amp;UY_START,raw_data!$A:$A,"&lt;="&amp;BASE_YM,raw_data!$B:$B,"&lt;="&amp;BASE_YM,raw_data!$G:$G,$A337)))</f>
        <v>14028411</v>
      </c>
      <c r="F337" s="31" t="n">
        <f aca="false">IF(N(D337)=0,"",E337/D337)</f>
        <v>1.30746164243798</v>
      </c>
      <c r="G337" s="30" t="n">
        <f aca="false">IF($A337="","",SUMIFS(raw_data!$H:$H,raw_data!$A:$A,"&gt;="&amp;UY_START_PY,raw_data!$A:$A,"&lt;="&amp;BASE_YM_PY,raw_data!$B:$B,"&lt;="&amp;BASE_YM_PY,raw_data!$G:$G,$A337))</f>
        <v>7801484</v>
      </c>
      <c r="H337" s="30" t="n">
        <f aca="false">IF($A337="","",(SUMIFS(raw_data!$I:$I,raw_data!$A:$A,"&gt;="&amp;UY_START_PY,raw_data!$A:$A,"&lt;="&amp;BASE_YM_PY,raw_data!$B:$B,"&lt;="&amp;BASE_YM_PY,raw_data!$G:$G,$A337)+SUMIFS(raw_data!$J:$J,raw_data!$A:$A,"&gt;="&amp;UY_START_PY,raw_data!$A:$A,"&lt;="&amp;BASE_YM_PY,raw_data!$B:$B,"&lt;="&amp;BASE_YM_PY,raw_data!$G:$G,$A337)))</f>
        <v>8459978</v>
      </c>
      <c r="I337" s="31" t="n">
        <f aca="false">IF(N(G337)=0,"",H337/G337)</f>
        <v>1.0844062488624</v>
      </c>
      <c r="J337" s="32" t="n">
        <f aca="false">IF(N(G337)=0,"",D337/G337-1)</f>
        <v>0.375315388713224</v>
      </c>
      <c r="K337" s="33" t="n">
        <f aca="false">IF(OR(F337="",I337=""),"",F337-I337)</f>
        <v>0.223055393575589</v>
      </c>
      <c r="L337" s="30" t="n">
        <f aca="false">IF($A337="","",SUMIFS(raw_data!$H:$H,raw_data!$B:$B,BASE_YM,raw_data!$G:$G,$A337))</f>
        <v>4395580</v>
      </c>
      <c r="M337" s="30" t="n">
        <f aca="false">IF($A337="","",(SUMIFS(raw_data!$I:$I,raw_data!$B:$B,BASE_YM,raw_data!$G:$G,$A337)+SUMIFS(raw_data!$J:$J,raw_data!$B:$B,BASE_YM,raw_data!$G:$G,$A337)))</f>
        <v>6997966</v>
      </c>
      <c r="N337" s="31" t="n">
        <f aca="false">IF(N(L337)=0,"",M337/L337)</f>
        <v>1.59204610085586</v>
      </c>
      <c r="O337" s="30" t="n">
        <f aca="false">IF($A337="","",SUMIFS(raw_data!$H:$H,raw_data!$B:$B,BASE_YM_PY,raw_data!$G:$G,$A337))</f>
        <v>3312347</v>
      </c>
      <c r="P337" s="30" t="n">
        <f aca="false">IF($A337="","",(SUMIFS(raw_data!$I:$I,raw_data!$B:$B,BASE_YM_PY,raw_data!$G:$G,$A337)+SUMIFS(raw_data!$J:$J,raw_data!$B:$B,BASE_YM_PY,raw_data!$G:$G,$A337)))</f>
        <v>4956422</v>
      </c>
      <c r="Q337" s="31" t="n">
        <f aca="false">IF(N(O337)=0,"",P337/O337)</f>
        <v>1.49634745393523</v>
      </c>
      <c r="R337" s="32" t="n">
        <f aca="false">IF(N(O337)=0,"",L337/O337-1)</f>
        <v>0.327028840879292</v>
      </c>
      <c r="S337" s="33" t="n">
        <f aca="false">IF(OR(N337="",Q337=""),"",N337-Q337)</f>
        <v>0.0956986469206289</v>
      </c>
      <c r="T337" s="38" t="n">
        <f aca="false">IF(N(D337)&gt;0,RANK(D337,D$2:D$1001)+COUNTIF(D$2:D337,D337)-1,"")</f>
        <v>372</v>
      </c>
      <c r="U337" s="40" t="n">
        <f aca="false">IF(N(D337)&gt;0,IF(D337&gt;=LR_MIN_SHARE*SUM(D$2:D$1001),F337,-1),-1)</f>
        <v>1.30746164243798</v>
      </c>
      <c r="V337" s="38" t="n">
        <f aca="false">IF(U337&lt;0,"",RANK(U337,U$2:U$1001)+COUNTIF(U$2:U337,U337)-1)</f>
        <v>3</v>
      </c>
      <c r="W337" s="38" t="n">
        <f aca="false">IF(N(L337)&gt;0,RANK(L337,L$2:L$1001)+COUNTIF(L$2:L337,L337)-1,"")</f>
        <v>365</v>
      </c>
      <c r="X337" s="40" t="n">
        <f aca="false">IF(N(L337)&gt;0,IF(L337&gt;=LR_MIN_SHARE*SUM(L$2:L$1001),N337,-1),-1)</f>
        <v>1.59204610085586</v>
      </c>
      <c r="Y337" s="38" t="n">
        <f aca="false">IF(X337&lt;0,"",RANK(X337,X$2:X$1001)+COUNTIF(X$2:X337,X337)-1)</f>
        <v>3</v>
      </c>
      <c r="AA337" s="0" t="str">
        <f aca="false">IF($A337="","",IF(COUNTIF($B$2:$B337,$B337)=1,1,""))</f>
        <v/>
      </c>
      <c r="AB337" s="0" t="str">
        <f aca="false">IF(AA337=1,SUMIF($B$2:$B$1001,$B337,$D$2:$D$1001),"")</f>
        <v/>
      </c>
      <c r="AC337" s="0" t="str">
        <f aca="false">IF(AA337=1,RANK(AB337,$AB$2:$AB$1001)+COUNTIF($AB$2:$AB337,AB337)-1,"")</f>
        <v/>
      </c>
      <c r="AD337" s="38" t="n">
        <f aca="false">IF($A337="","",COUNTIF(raw_data!$G:$G,$A337))</f>
        <v>40</v>
      </c>
      <c r="AE337" s="38" t="n">
        <f aca="false">IF($A337="","",IF(COUNTIF($A$2:$A$1001,$A337)&gt;1,1,0))</f>
        <v>0</v>
      </c>
    </row>
    <row r="338" customFormat="false" ht="15" hidden="false" customHeight="false" outlineLevel="0" collapsed="false">
      <c r="A338" s="0" t="str">
        <f aca="false">IF(code_master!$A338="","",code_master!$A338)</f>
        <v>CV0337</v>
      </c>
      <c r="B338" s="0" t="str">
        <f aca="false">IF($A338="","",code_master!$C338&amp;"")</f>
        <v>사망</v>
      </c>
      <c r="C338" s="0" t="str">
        <f aca="false">IF($A338="","",code_master!$B338&amp;"")</f>
        <v>일반사망(간편)</v>
      </c>
      <c r="D338" s="30" t="n">
        <f aca="false">IF($A338="","",SUMIFS(raw_data!$H:$H,raw_data!$A:$A,"&gt;="&amp;UY_START,raw_data!$A:$A,"&lt;="&amp;BASE_YM,raw_data!$B:$B,"&lt;="&amp;BASE_YM,raw_data!$G:$G,$A338))</f>
        <v>99984778</v>
      </c>
      <c r="E338" s="30" t="n">
        <f aca="false">IF($A338="","",(SUMIFS(raw_data!$I:$I,raw_data!$A:$A,"&gt;="&amp;UY_START,raw_data!$A:$A,"&lt;="&amp;BASE_YM,raw_data!$B:$B,"&lt;="&amp;BASE_YM,raw_data!$G:$G,$A338)+SUMIFS(raw_data!$J:$J,raw_data!$A:$A,"&gt;="&amp;UY_START,raw_data!$A:$A,"&lt;="&amp;BASE_YM,raw_data!$B:$B,"&lt;="&amp;BASE_YM,raw_data!$G:$G,$A338)))</f>
        <v>34073059</v>
      </c>
      <c r="F338" s="31" t="n">
        <f aca="false">IF(N(D338)=0,"",E338/D338)</f>
        <v>0.340782463906656</v>
      </c>
      <c r="G338" s="30" t="n">
        <f aca="false">IF($A338="","",SUMIFS(raw_data!$H:$H,raw_data!$A:$A,"&gt;="&amp;UY_START_PY,raw_data!$A:$A,"&lt;="&amp;BASE_YM_PY,raw_data!$B:$B,"&lt;="&amp;BASE_YM_PY,raw_data!$G:$G,$A338))</f>
        <v>110858274</v>
      </c>
      <c r="H338" s="30" t="n">
        <f aca="false">IF($A338="","",(SUMIFS(raw_data!$I:$I,raw_data!$A:$A,"&gt;="&amp;UY_START_PY,raw_data!$A:$A,"&lt;="&amp;BASE_YM_PY,raw_data!$B:$B,"&lt;="&amp;BASE_YM_PY,raw_data!$G:$G,$A338)+SUMIFS(raw_data!$J:$J,raw_data!$A:$A,"&gt;="&amp;UY_START_PY,raw_data!$A:$A,"&lt;="&amp;BASE_YM_PY,raw_data!$B:$B,"&lt;="&amp;BASE_YM_PY,raw_data!$G:$G,$A338)))</f>
        <v>47639778</v>
      </c>
      <c r="I338" s="31" t="n">
        <f aca="false">IF(N(G338)=0,"",H338/G338)</f>
        <v>0.429735880607342</v>
      </c>
      <c r="J338" s="32" t="n">
        <f aca="false">IF(N(G338)=0,"",D338/G338-1)</f>
        <v>-0.0980846589763792</v>
      </c>
      <c r="K338" s="33" t="n">
        <f aca="false">IF(OR(F338="",I338=""),"",F338-I338)</f>
        <v>-0.0889534167006861</v>
      </c>
      <c r="L338" s="30" t="n">
        <f aca="false">IF($A338="","",SUMIFS(raw_data!$H:$H,raw_data!$B:$B,BASE_YM,raw_data!$G:$G,$A338))</f>
        <v>39295014</v>
      </c>
      <c r="M338" s="30" t="n">
        <f aca="false">IF($A338="","",(SUMIFS(raw_data!$I:$I,raw_data!$B:$B,BASE_YM,raw_data!$G:$G,$A338)+SUMIFS(raw_data!$J:$J,raw_data!$B:$B,BASE_YM,raw_data!$G:$G,$A338)))</f>
        <v>13545215</v>
      </c>
      <c r="N338" s="31" t="n">
        <f aca="false">IF(N(L338)=0,"",M338/L338)</f>
        <v>0.344705692177639</v>
      </c>
      <c r="O338" s="30" t="n">
        <f aca="false">IF($A338="","",SUMIFS(raw_data!$H:$H,raw_data!$B:$B,BASE_YM_PY,raw_data!$G:$G,$A338))</f>
        <v>41305242</v>
      </c>
      <c r="P338" s="30" t="n">
        <f aca="false">IF($A338="","",(SUMIFS(raw_data!$I:$I,raw_data!$B:$B,BASE_YM_PY,raw_data!$G:$G,$A338)+SUMIFS(raw_data!$J:$J,raw_data!$B:$B,BASE_YM_PY,raw_data!$G:$G,$A338)))</f>
        <v>23298168</v>
      </c>
      <c r="Q338" s="31" t="n">
        <f aca="false">IF(N(O338)=0,"",P338/O338)</f>
        <v>0.56404869870996</v>
      </c>
      <c r="R338" s="32" t="n">
        <f aca="false">IF(N(O338)=0,"",L338/O338-1)</f>
        <v>-0.048667624317514</v>
      </c>
      <c r="S338" s="33" t="n">
        <f aca="false">IF(OR(N338="",Q338=""),"",N338-Q338)</f>
        <v>-0.219343006532322</v>
      </c>
      <c r="T338" s="38" t="n">
        <f aca="false">IF(N(D338)&gt;0,RANK(D338,D$2:D$1001)+COUNTIF(D$2:D338,D338)-1,"")</f>
        <v>46</v>
      </c>
      <c r="U338" s="40" t="n">
        <f aca="false">IF(N(D338)&gt;0,IF(D338&gt;=LR_MIN_SHARE*SUM(D$2:D$1001),F338,-1),-1)</f>
        <v>0.340782463906656</v>
      </c>
      <c r="V338" s="38" t="n">
        <f aca="false">IF(U338&lt;0,"",RANK(U338,U$2:U$1001)+COUNTIF(U$2:U338,U338)-1)</f>
        <v>334</v>
      </c>
      <c r="W338" s="38" t="n">
        <f aca="false">IF(N(L338)&gt;0,RANK(L338,L$2:L$1001)+COUNTIF(L$2:L338,L338)-1,"")</f>
        <v>49</v>
      </c>
      <c r="X338" s="40" t="n">
        <f aca="false">IF(N(L338)&gt;0,IF(L338&gt;=LR_MIN_SHARE*SUM(L$2:L$1001),N338,-1),-1)</f>
        <v>0.344705692177639</v>
      </c>
      <c r="Y338" s="38" t="n">
        <f aca="false">IF(X338&lt;0,"",RANK(X338,X$2:X$1001)+COUNTIF(X$2:X338,X338)-1)</f>
        <v>362</v>
      </c>
      <c r="AA338" s="0" t="str">
        <f aca="false">IF($A338="","",IF(COUNTIF($B$2:$B338,$B338)=1,1,""))</f>
        <v/>
      </c>
      <c r="AB338" s="0" t="str">
        <f aca="false">IF(AA338=1,SUMIF($B$2:$B$1001,$B338,$D$2:$D$1001),"")</f>
        <v/>
      </c>
      <c r="AC338" s="0" t="str">
        <f aca="false">IF(AA338=1,RANK(AB338,$AB$2:$AB$1001)+COUNTIF($AB$2:$AB338,AB338)-1,"")</f>
        <v/>
      </c>
      <c r="AD338" s="38" t="n">
        <f aca="false">IF($A338="","",COUNTIF(raw_data!$G:$G,$A338))</f>
        <v>40</v>
      </c>
      <c r="AE338" s="38" t="n">
        <f aca="false">IF($A338="","",IF(COUNTIF($A$2:$A$1001,$A338)&gt;1,1,0))</f>
        <v>0</v>
      </c>
    </row>
    <row r="339" customFormat="false" ht="15" hidden="false" customHeight="false" outlineLevel="0" collapsed="false">
      <c r="A339" s="0" t="str">
        <f aca="false">IF(code_master!$A339="","",code_master!$A339)</f>
        <v>CV0338</v>
      </c>
      <c r="B339" s="0" t="str">
        <f aca="false">IF($A339="","",code_master!$C339&amp;"")</f>
        <v>입원</v>
      </c>
      <c r="C339" s="0" t="str">
        <f aca="false">IF($A339="","",code_master!$B339&amp;"")</f>
        <v>상해입원일당(20년만기)</v>
      </c>
      <c r="D339" s="30" t="n">
        <f aca="false">IF($A339="","",SUMIFS(raw_data!$H:$H,raw_data!$A:$A,"&gt;="&amp;UY_START,raw_data!$A:$A,"&lt;="&amp;BASE_YM,raw_data!$B:$B,"&lt;="&amp;BASE_YM,raw_data!$G:$G,$A339))</f>
        <v>10437439</v>
      </c>
      <c r="E339" s="30" t="n">
        <f aca="false">IF($A339="","",(SUMIFS(raw_data!$I:$I,raw_data!$A:$A,"&gt;="&amp;UY_START,raw_data!$A:$A,"&lt;="&amp;BASE_YM,raw_data!$B:$B,"&lt;="&amp;BASE_YM,raw_data!$G:$G,$A339)+SUMIFS(raw_data!$J:$J,raw_data!$A:$A,"&gt;="&amp;UY_START,raw_data!$A:$A,"&lt;="&amp;BASE_YM,raw_data!$B:$B,"&lt;="&amp;BASE_YM,raw_data!$G:$G,$A339)))</f>
        <v>5609895</v>
      </c>
      <c r="F339" s="31" t="n">
        <f aca="false">IF(N(D339)=0,"",E339/D339)</f>
        <v>0.537478111249321</v>
      </c>
      <c r="G339" s="30" t="n">
        <f aca="false">IF($A339="","",SUMIFS(raw_data!$H:$H,raw_data!$A:$A,"&gt;="&amp;UY_START_PY,raw_data!$A:$A,"&lt;="&amp;BASE_YM_PY,raw_data!$B:$B,"&lt;="&amp;BASE_YM_PY,raw_data!$G:$G,$A339))</f>
        <v>8912171</v>
      </c>
      <c r="H339" s="30" t="n">
        <f aca="false">IF($A339="","",(SUMIFS(raw_data!$I:$I,raw_data!$A:$A,"&gt;="&amp;UY_START_PY,raw_data!$A:$A,"&lt;="&amp;BASE_YM_PY,raw_data!$B:$B,"&lt;="&amp;BASE_YM_PY,raw_data!$G:$G,$A339)+SUMIFS(raw_data!$J:$J,raw_data!$A:$A,"&gt;="&amp;UY_START_PY,raw_data!$A:$A,"&lt;="&amp;BASE_YM_PY,raw_data!$B:$B,"&lt;="&amp;BASE_YM_PY,raw_data!$G:$G,$A339)))</f>
        <v>4888753</v>
      </c>
      <c r="I339" s="31" t="n">
        <f aca="false">IF(N(G339)=0,"",H339/G339)</f>
        <v>0.548547935177635</v>
      </c>
      <c r="J339" s="32" t="n">
        <f aca="false">IF(N(G339)=0,"",D339/G339-1)</f>
        <v>0.171144382216185</v>
      </c>
      <c r="K339" s="33" t="n">
        <f aca="false">IF(OR(F339="",I339=""),"",F339-I339)</f>
        <v>-0.0110698239283142</v>
      </c>
      <c r="L339" s="30" t="n">
        <f aca="false">IF($A339="","",SUMIFS(raw_data!$H:$H,raw_data!$B:$B,BASE_YM,raw_data!$G:$G,$A339))</f>
        <v>4156367</v>
      </c>
      <c r="M339" s="30" t="n">
        <f aca="false">IF($A339="","",(SUMIFS(raw_data!$I:$I,raw_data!$B:$B,BASE_YM,raw_data!$G:$G,$A339)+SUMIFS(raw_data!$J:$J,raw_data!$B:$B,BASE_YM,raw_data!$G:$G,$A339)))</f>
        <v>2832202</v>
      </c>
      <c r="N339" s="31" t="n">
        <f aca="false">IF(N(L339)=0,"",M339/L339)</f>
        <v>0.681412878121687</v>
      </c>
      <c r="O339" s="30" t="n">
        <f aca="false">IF($A339="","",SUMIFS(raw_data!$H:$H,raw_data!$B:$B,BASE_YM_PY,raw_data!$G:$G,$A339))</f>
        <v>3495112</v>
      </c>
      <c r="P339" s="30" t="n">
        <f aca="false">IF($A339="","",(SUMIFS(raw_data!$I:$I,raw_data!$B:$B,BASE_YM_PY,raw_data!$G:$G,$A339)+SUMIFS(raw_data!$J:$J,raw_data!$B:$B,BASE_YM_PY,raw_data!$G:$G,$A339)))</f>
        <v>2070927</v>
      </c>
      <c r="Q339" s="31" t="n">
        <f aca="false">IF(N(O339)=0,"",P339/O339)</f>
        <v>0.592520926368025</v>
      </c>
      <c r="R339" s="32" t="n">
        <f aca="false">IF(N(O339)=0,"",L339/O339-1)</f>
        <v>0.189194223246637</v>
      </c>
      <c r="S339" s="33" t="n">
        <f aca="false">IF(OR(N339="",Q339=""),"",N339-Q339)</f>
        <v>0.0888919517536618</v>
      </c>
      <c r="T339" s="38" t="n">
        <f aca="false">IF(N(D339)&gt;0,RANK(D339,D$2:D$1001)+COUNTIF(D$2:D339,D339)-1,"")</f>
        <v>377</v>
      </c>
      <c r="U339" s="40" t="n">
        <f aca="false">IF(N(D339)&gt;0,IF(D339&gt;=LR_MIN_SHARE*SUM(D$2:D$1001),F339,-1),-1)</f>
        <v>0.537478111249321</v>
      </c>
      <c r="V339" s="38" t="n">
        <f aca="false">IF(U339&lt;0,"",RANK(U339,U$2:U$1001)+COUNTIF(U$2:U339,U339)-1)</f>
        <v>188</v>
      </c>
      <c r="W339" s="38" t="n">
        <f aca="false">IF(N(L339)&gt;0,RANK(L339,L$2:L$1001)+COUNTIF(L$2:L339,L339)-1,"")</f>
        <v>377</v>
      </c>
      <c r="X339" s="40" t="n">
        <f aca="false">IF(N(L339)&gt;0,IF(L339&gt;=LR_MIN_SHARE*SUM(L$2:L$1001),N339,-1),-1)</f>
        <v>0.681412878121687</v>
      </c>
      <c r="Y339" s="38" t="n">
        <f aca="false">IF(X339&lt;0,"",RANK(X339,X$2:X$1001)+COUNTIF(X$2:X339,X339)-1)</f>
        <v>164</v>
      </c>
      <c r="AA339" s="0" t="str">
        <f aca="false">IF($A339="","",IF(COUNTIF($B$2:$B339,$B339)=1,1,""))</f>
        <v/>
      </c>
      <c r="AB339" s="0" t="str">
        <f aca="false">IF(AA339=1,SUMIF($B$2:$B$1001,$B339,$D$2:$D$1001),"")</f>
        <v/>
      </c>
      <c r="AC339" s="0" t="str">
        <f aca="false">IF(AA339=1,RANK(AB339,$AB$2:$AB$1001)+COUNTIF($AB$2:$AB339,AB339)-1,"")</f>
        <v/>
      </c>
      <c r="AD339" s="38" t="n">
        <f aca="false">IF($A339="","",COUNTIF(raw_data!$G:$G,$A339))</f>
        <v>40</v>
      </c>
      <c r="AE339" s="38" t="n">
        <f aca="false">IF($A339="","",IF(COUNTIF($A$2:$A$1001,$A339)&gt;1,1,0))</f>
        <v>0</v>
      </c>
    </row>
    <row r="340" customFormat="false" ht="15" hidden="false" customHeight="false" outlineLevel="0" collapsed="false">
      <c r="A340" s="0" t="str">
        <f aca="false">IF(code_master!$A340="","",code_master!$A340)</f>
        <v>CV0339</v>
      </c>
      <c r="B340" s="0" t="str">
        <f aca="false">IF($A340="","",code_master!$C340&amp;"")</f>
        <v>사망</v>
      </c>
      <c r="C340" s="0" t="str">
        <f aca="false">IF($A340="","",code_master!$B340&amp;"")</f>
        <v>상해사망(비갱신형)</v>
      </c>
      <c r="D340" s="30" t="n">
        <f aca="false">IF($A340="","",SUMIFS(raw_data!$H:$H,raw_data!$A:$A,"&gt;="&amp;UY_START,raw_data!$A:$A,"&lt;="&amp;BASE_YM,raw_data!$B:$B,"&lt;="&amp;BASE_YM,raw_data!$G:$G,$A340))</f>
        <v>33331666</v>
      </c>
      <c r="E340" s="30" t="n">
        <f aca="false">IF($A340="","",(SUMIFS(raw_data!$I:$I,raw_data!$A:$A,"&gt;="&amp;UY_START,raw_data!$A:$A,"&lt;="&amp;BASE_YM,raw_data!$B:$B,"&lt;="&amp;BASE_YM,raw_data!$G:$G,$A340)+SUMIFS(raw_data!$J:$J,raw_data!$A:$A,"&gt;="&amp;UY_START,raw_data!$A:$A,"&lt;="&amp;BASE_YM,raw_data!$B:$B,"&lt;="&amp;BASE_YM,raw_data!$G:$G,$A340)))</f>
        <v>11162624</v>
      </c>
      <c r="F340" s="31" t="n">
        <f aca="false">IF(N(D340)=0,"",E340/D340)</f>
        <v>0.334895471471483</v>
      </c>
      <c r="G340" s="30" t="n">
        <f aca="false">IF($A340="","",SUMIFS(raw_data!$H:$H,raw_data!$A:$A,"&gt;="&amp;UY_START_PY,raw_data!$A:$A,"&lt;="&amp;BASE_YM_PY,raw_data!$B:$B,"&lt;="&amp;BASE_YM_PY,raw_data!$G:$G,$A340))</f>
        <v>30531228</v>
      </c>
      <c r="H340" s="30" t="n">
        <f aca="false">IF($A340="","",(SUMIFS(raw_data!$I:$I,raw_data!$A:$A,"&gt;="&amp;UY_START_PY,raw_data!$A:$A,"&lt;="&amp;BASE_YM_PY,raw_data!$B:$B,"&lt;="&amp;BASE_YM_PY,raw_data!$G:$G,$A340)+SUMIFS(raw_data!$J:$J,raw_data!$A:$A,"&gt;="&amp;UY_START_PY,raw_data!$A:$A,"&lt;="&amp;BASE_YM_PY,raw_data!$B:$B,"&lt;="&amp;BASE_YM_PY,raw_data!$G:$G,$A340)))</f>
        <v>11070584</v>
      </c>
      <c r="I340" s="31" t="n">
        <f aca="false">IF(N(G340)=0,"",H340/G340)</f>
        <v>0.362598713684232</v>
      </c>
      <c r="J340" s="32" t="n">
        <f aca="false">IF(N(G340)=0,"",D340/G340-1)</f>
        <v>0.0917237262778949</v>
      </c>
      <c r="K340" s="33" t="n">
        <f aca="false">IF(OR(F340="",I340=""),"",F340-I340)</f>
        <v>-0.0277032422127487</v>
      </c>
      <c r="L340" s="30" t="n">
        <f aca="false">IF($A340="","",SUMIFS(raw_data!$H:$H,raw_data!$B:$B,BASE_YM,raw_data!$G:$G,$A340))</f>
        <v>12977315</v>
      </c>
      <c r="M340" s="30" t="n">
        <f aca="false">IF($A340="","",(SUMIFS(raw_data!$I:$I,raw_data!$B:$B,BASE_YM,raw_data!$G:$G,$A340)+SUMIFS(raw_data!$J:$J,raw_data!$B:$B,BASE_YM,raw_data!$G:$G,$A340)))</f>
        <v>5350286</v>
      </c>
      <c r="N340" s="31" t="n">
        <f aca="false">IF(N(L340)=0,"",M340/L340)</f>
        <v>0.412279889946418</v>
      </c>
      <c r="O340" s="30" t="n">
        <f aca="false">IF($A340="","",SUMIFS(raw_data!$H:$H,raw_data!$B:$B,BASE_YM_PY,raw_data!$G:$G,$A340))</f>
        <v>11661003</v>
      </c>
      <c r="P340" s="30" t="n">
        <f aca="false">IF($A340="","",(SUMIFS(raw_data!$I:$I,raw_data!$B:$B,BASE_YM_PY,raw_data!$G:$G,$A340)+SUMIFS(raw_data!$J:$J,raw_data!$B:$B,BASE_YM_PY,raw_data!$G:$G,$A340)))</f>
        <v>5193887</v>
      </c>
      <c r="Q340" s="31" t="n">
        <f aca="false">IF(N(O340)=0,"",P340/O340)</f>
        <v>0.445406540072068</v>
      </c>
      <c r="R340" s="32" t="n">
        <f aca="false">IF(N(O340)=0,"",L340/O340-1)</f>
        <v>0.112881542008007</v>
      </c>
      <c r="S340" s="33" t="n">
        <f aca="false">IF(OR(N340="",Q340=""),"",N340-Q340)</f>
        <v>-0.0331266501256495</v>
      </c>
      <c r="T340" s="38" t="n">
        <f aca="false">IF(N(D340)&gt;0,RANK(D340,D$2:D$1001)+COUNTIF(D$2:D340,D340)-1,"")</f>
        <v>171</v>
      </c>
      <c r="U340" s="40" t="n">
        <f aca="false">IF(N(D340)&gt;0,IF(D340&gt;=LR_MIN_SHARE*SUM(D$2:D$1001),F340,-1),-1)</f>
        <v>0.334895471471483</v>
      </c>
      <c r="V340" s="38" t="n">
        <f aca="false">IF(U340&lt;0,"",RANK(U340,U$2:U$1001)+COUNTIF(U$2:U340,U340)-1)</f>
        <v>339</v>
      </c>
      <c r="W340" s="38" t="n">
        <f aca="false">IF(N(L340)&gt;0,RANK(L340,L$2:L$1001)+COUNTIF(L$2:L340,L340)-1,"")</f>
        <v>175</v>
      </c>
      <c r="X340" s="40" t="n">
        <f aca="false">IF(N(L340)&gt;0,IF(L340&gt;=LR_MIN_SHARE*SUM(L$2:L$1001),N340,-1),-1)</f>
        <v>0.412279889946418</v>
      </c>
      <c r="Y340" s="38" t="n">
        <f aca="false">IF(X340&lt;0,"",RANK(X340,X$2:X$1001)+COUNTIF(X$2:X340,X340)-1)</f>
        <v>322</v>
      </c>
      <c r="AA340" s="0" t="str">
        <f aca="false">IF($A340="","",IF(COUNTIF($B$2:$B340,$B340)=1,1,""))</f>
        <v/>
      </c>
      <c r="AB340" s="0" t="str">
        <f aca="false">IF(AA340=1,SUMIF($B$2:$B$1001,$B340,$D$2:$D$1001),"")</f>
        <v/>
      </c>
      <c r="AC340" s="0" t="str">
        <f aca="false">IF(AA340=1,RANK(AB340,$AB$2:$AB$1001)+COUNTIF($AB$2:$AB340,AB340)-1,"")</f>
        <v/>
      </c>
      <c r="AD340" s="38" t="n">
        <f aca="false">IF($A340="","",COUNTIF(raw_data!$G:$G,$A340))</f>
        <v>40</v>
      </c>
      <c r="AE340" s="38" t="n">
        <f aca="false">IF($A340="","",IF(COUNTIF($A$2:$A$1001,$A340)&gt;1,1,0))</f>
        <v>0</v>
      </c>
    </row>
    <row r="341" customFormat="false" ht="15" hidden="false" customHeight="false" outlineLevel="0" collapsed="false">
      <c r="A341" s="0" t="str">
        <f aca="false">IF(code_master!$A341="","",code_master!$A341)</f>
        <v>CV0340</v>
      </c>
      <c r="B341" s="0" t="str">
        <f aca="false">IF($A341="","",code_master!$C341&amp;"")</f>
        <v>실손의료</v>
      </c>
      <c r="C341" s="0" t="str">
        <f aca="false">IF($A341="","",code_master!$B341&amp;"")</f>
        <v>질병입원실손(갱신형)</v>
      </c>
      <c r="D341" s="30" t="n">
        <f aca="false">IF($A341="","",SUMIFS(raw_data!$H:$H,raw_data!$A:$A,"&gt;="&amp;UY_START,raw_data!$A:$A,"&lt;="&amp;BASE_YM,raw_data!$B:$B,"&lt;="&amp;BASE_YM,raw_data!$G:$G,$A341))</f>
        <v>1939516</v>
      </c>
      <c r="E341" s="30" t="n">
        <f aca="false">IF($A341="","",(SUMIFS(raw_data!$I:$I,raw_data!$A:$A,"&gt;="&amp;UY_START,raw_data!$A:$A,"&lt;="&amp;BASE_YM,raw_data!$B:$B,"&lt;="&amp;BASE_YM,raw_data!$G:$G,$A341)+SUMIFS(raw_data!$J:$J,raw_data!$A:$A,"&gt;="&amp;UY_START,raw_data!$A:$A,"&lt;="&amp;BASE_YM,raw_data!$B:$B,"&lt;="&amp;BASE_YM,raw_data!$G:$G,$A341)))</f>
        <v>1333620</v>
      </c>
      <c r="F341" s="31" t="n">
        <f aca="false">IF(N(D341)=0,"",E341/D341)</f>
        <v>0.687604536389491</v>
      </c>
      <c r="G341" s="30" t="n">
        <f aca="false">IF($A341="","",SUMIFS(raw_data!$H:$H,raw_data!$A:$A,"&gt;="&amp;UY_START_PY,raw_data!$A:$A,"&lt;="&amp;BASE_YM_PY,raw_data!$B:$B,"&lt;="&amp;BASE_YM_PY,raw_data!$G:$G,$A341))</f>
        <v>1932206</v>
      </c>
      <c r="H341" s="30" t="n">
        <f aca="false">IF($A341="","",(SUMIFS(raw_data!$I:$I,raw_data!$A:$A,"&gt;="&amp;UY_START_PY,raw_data!$A:$A,"&lt;="&amp;BASE_YM_PY,raw_data!$B:$B,"&lt;="&amp;BASE_YM_PY,raw_data!$G:$G,$A341)+SUMIFS(raw_data!$J:$J,raw_data!$A:$A,"&gt;="&amp;UY_START_PY,raw_data!$A:$A,"&lt;="&amp;BASE_YM_PY,raw_data!$B:$B,"&lt;="&amp;BASE_YM_PY,raw_data!$G:$G,$A341)))</f>
        <v>1124943</v>
      </c>
      <c r="I341" s="31" t="n">
        <f aca="false">IF(N(G341)=0,"",H341/G341)</f>
        <v>0.582206555615706</v>
      </c>
      <c r="J341" s="32" t="n">
        <f aca="false">IF(N(G341)=0,"",D341/G341-1)</f>
        <v>0.00378324050334178</v>
      </c>
      <c r="K341" s="33" t="n">
        <f aca="false">IF(OR(F341="",I341=""),"",F341-I341)</f>
        <v>0.105397980773785</v>
      </c>
      <c r="L341" s="30" t="n">
        <f aca="false">IF($A341="","",SUMIFS(raw_data!$H:$H,raw_data!$B:$B,BASE_YM,raw_data!$G:$G,$A341))</f>
        <v>840217</v>
      </c>
      <c r="M341" s="30" t="n">
        <f aca="false">IF($A341="","",(SUMIFS(raw_data!$I:$I,raw_data!$B:$B,BASE_YM,raw_data!$G:$G,$A341)+SUMIFS(raw_data!$J:$J,raw_data!$B:$B,BASE_YM,raw_data!$G:$G,$A341)))</f>
        <v>702407</v>
      </c>
      <c r="N341" s="31" t="n">
        <f aca="false">IF(N(L341)=0,"",M341/L341)</f>
        <v>0.83598284728826</v>
      </c>
      <c r="O341" s="30" t="n">
        <f aca="false">IF($A341="","",SUMIFS(raw_data!$H:$H,raw_data!$B:$B,BASE_YM_PY,raw_data!$G:$G,$A341))</f>
        <v>793593</v>
      </c>
      <c r="P341" s="30" t="n">
        <f aca="false">IF($A341="","",(SUMIFS(raw_data!$I:$I,raw_data!$B:$B,BASE_YM_PY,raw_data!$G:$G,$A341)+SUMIFS(raw_data!$J:$J,raw_data!$B:$B,BASE_YM_PY,raw_data!$G:$G,$A341)))</f>
        <v>541701</v>
      </c>
      <c r="Q341" s="31" t="n">
        <f aca="false">IF(N(O341)=0,"",P341/O341)</f>
        <v>0.682592966419815</v>
      </c>
      <c r="R341" s="32" t="n">
        <f aca="false">IF(N(O341)=0,"",L341/O341-1)</f>
        <v>0.0587505182127364</v>
      </c>
      <c r="S341" s="33" t="n">
        <f aca="false">IF(OR(N341="",Q341=""),"",N341-Q341)</f>
        <v>0.153389880868445</v>
      </c>
      <c r="T341" s="38" t="n">
        <f aca="false">IF(N(D341)&gt;0,RANK(D341,D$2:D$1001)+COUNTIF(D$2:D341,D341)-1,"")</f>
        <v>521</v>
      </c>
      <c r="U341" s="38" t="n">
        <f aca="false">IF(N(D341)&gt;0,IF(D341&gt;=LR_MIN_SHARE*SUM(D$2:D$1001),F341,-1),-1)</f>
        <v>-1</v>
      </c>
      <c r="V341" s="0" t="str">
        <f aca="false">IF(U341&lt;0,"",RANK(U341,U$2:U$1001)+COUNTIF(U$2:U341,U341)-1)</f>
        <v/>
      </c>
      <c r="W341" s="38" t="n">
        <f aca="false">IF(N(L341)&gt;0,RANK(L341,L$2:L$1001)+COUNTIF(L$2:L341,L341)-1,"")</f>
        <v>517</v>
      </c>
      <c r="X341" s="38" t="n">
        <f aca="false">IF(N(L341)&gt;0,IF(L341&gt;=LR_MIN_SHARE*SUM(L$2:L$1001),N341,-1),-1)</f>
        <v>-1</v>
      </c>
      <c r="Y341" s="0" t="str">
        <f aca="false">IF(X341&lt;0,"",RANK(X341,X$2:X$1001)+COUNTIF(X$2:X341,X341)-1)</f>
        <v/>
      </c>
      <c r="AA341" s="0" t="str">
        <f aca="false">IF($A341="","",IF(COUNTIF($B$2:$B341,$B341)=1,1,""))</f>
        <v/>
      </c>
      <c r="AB341" s="0" t="str">
        <f aca="false">IF(AA341=1,SUMIF($B$2:$B$1001,$B341,$D$2:$D$1001),"")</f>
        <v/>
      </c>
      <c r="AC341" s="0" t="str">
        <f aca="false">IF(AA341=1,RANK(AB341,$AB$2:$AB$1001)+COUNTIF($AB$2:$AB341,AB341)-1,"")</f>
        <v/>
      </c>
      <c r="AD341" s="38" t="n">
        <f aca="false">IF($A341="","",COUNTIF(raw_data!$G:$G,$A341))</f>
        <v>40</v>
      </c>
      <c r="AE341" s="38" t="n">
        <f aca="false">IF($A341="","",IF(COUNTIF($A$2:$A$1001,$A341)&gt;1,1,0))</f>
        <v>0</v>
      </c>
    </row>
    <row r="342" customFormat="false" ht="15" hidden="false" customHeight="false" outlineLevel="0" collapsed="false">
      <c r="A342" s="0" t="str">
        <f aca="false">IF(code_master!$A342="","",code_master!$A342)</f>
        <v>CV0341</v>
      </c>
      <c r="B342" s="0" t="str">
        <f aca="false">IF($A342="","",code_master!$C342&amp;"")</f>
        <v>사망</v>
      </c>
      <c r="C342" s="0" t="str">
        <f aca="false">IF($A342="","",code_master!$B342&amp;"")</f>
        <v>질병사망(비갱신형)</v>
      </c>
      <c r="D342" s="30" t="n">
        <f aca="false">IF($A342="","",SUMIFS(raw_data!$H:$H,raw_data!$A:$A,"&gt;="&amp;UY_START,raw_data!$A:$A,"&lt;="&amp;BASE_YM,raw_data!$B:$B,"&lt;="&amp;BASE_YM,raw_data!$G:$G,$A342))</f>
        <v>181343294</v>
      </c>
      <c r="E342" s="30" t="n">
        <f aca="false">IF($A342="","",(SUMIFS(raw_data!$I:$I,raw_data!$A:$A,"&gt;="&amp;UY_START,raw_data!$A:$A,"&lt;="&amp;BASE_YM,raw_data!$B:$B,"&lt;="&amp;BASE_YM,raw_data!$G:$G,$A342)+SUMIFS(raw_data!$J:$J,raw_data!$A:$A,"&gt;="&amp;UY_START,raw_data!$A:$A,"&lt;="&amp;BASE_YM,raw_data!$B:$B,"&lt;="&amp;BASE_YM,raw_data!$G:$G,$A342)))</f>
        <v>52842702</v>
      </c>
      <c r="F342" s="31" t="n">
        <f aca="false">IF(N(D342)=0,"",E342/D342)</f>
        <v>0.291395953136265</v>
      </c>
      <c r="G342" s="30" t="n">
        <f aca="false">IF($A342="","",SUMIFS(raw_data!$H:$H,raw_data!$A:$A,"&gt;="&amp;UY_START_PY,raw_data!$A:$A,"&lt;="&amp;BASE_YM_PY,raw_data!$B:$B,"&lt;="&amp;BASE_YM_PY,raw_data!$G:$G,$A342))</f>
        <v>165167318</v>
      </c>
      <c r="H342" s="30" t="n">
        <f aca="false">IF($A342="","",(SUMIFS(raw_data!$I:$I,raw_data!$A:$A,"&gt;="&amp;UY_START_PY,raw_data!$A:$A,"&lt;="&amp;BASE_YM_PY,raw_data!$B:$B,"&lt;="&amp;BASE_YM_PY,raw_data!$G:$G,$A342)+SUMIFS(raw_data!$J:$J,raw_data!$A:$A,"&gt;="&amp;UY_START_PY,raw_data!$A:$A,"&lt;="&amp;BASE_YM_PY,raw_data!$B:$B,"&lt;="&amp;BASE_YM_PY,raw_data!$G:$G,$A342)))</f>
        <v>48263262</v>
      </c>
      <c r="I342" s="31" t="n">
        <f aca="false">IF(N(G342)=0,"",H342/G342)</f>
        <v>0.292208304793083</v>
      </c>
      <c r="J342" s="32" t="n">
        <f aca="false">IF(N(G342)=0,"",D342/G342-1)</f>
        <v>0.0979369054112751</v>
      </c>
      <c r="K342" s="33" t="n">
        <f aca="false">IF(OR(F342="",I342=""),"",F342-I342)</f>
        <v>-0.000812351656817201</v>
      </c>
      <c r="L342" s="30" t="n">
        <f aca="false">IF($A342="","",SUMIFS(raw_data!$H:$H,raw_data!$B:$B,BASE_YM,raw_data!$G:$G,$A342))</f>
        <v>74014045</v>
      </c>
      <c r="M342" s="30" t="n">
        <f aca="false">IF($A342="","",(SUMIFS(raw_data!$I:$I,raw_data!$B:$B,BASE_YM,raw_data!$G:$G,$A342)+SUMIFS(raw_data!$J:$J,raw_data!$B:$B,BASE_YM,raw_data!$G:$G,$A342)))</f>
        <v>25537160</v>
      </c>
      <c r="N342" s="31" t="n">
        <f aca="false">IF(N(L342)=0,"",M342/L342)</f>
        <v>0.345031270754085</v>
      </c>
      <c r="O342" s="30" t="n">
        <f aca="false">IF($A342="","",SUMIFS(raw_data!$H:$H,raw_data!$B:$B,BASE_YM_PY,raw_data!$G:$G,$A342))</f>
        <v>67417469</v>
      </c>
      <c r="P342" s="30" t="n">
        <f aca="false">IF($A342="","",(SUMIFS(raw_data!$I:$I,raw_data!$B:$B,BASE_YM_PY,raw_data!$G:$G,$A342)+SUMIFS(raw_data!$J:$J,raw_data!$B:$B,BASE_YM_PY,raw_data!$G:$G,$A342)))</f>
        <v>23256046</v>
      </c>
      <c r="Q342" s="31" t="n">
        <f aca="false">IF(N(O342)=0,"",P342/O342)</f>
        <v>0.344955785866123</v>
      </c>
      <c r="R342" s="32" t="n">
        <f aca="false">IF(N(O342)=0,"",L342/O342-1)</f>
        <v>0.0978466871842965</v>
      </c>
      <c r="S342" s="33" t="n">
        <f aca="false">IF(OR(N342="",Q342=""),"",N342-Q342)</f>
        <v>7.54848879613856E-005</v>
      </c>
      <c r="T342" s="38" t="n">
        <f aca="false">IF(N(D342)&gt;0,RANK(D342,D$2:D$1001)+COUNTIF(D$2:D342,D342)-1,"")</f>
        <v>18</v>
      </c>
      <c r="U342" s="40" t="n">
        <f aca="false">IF(N(D342)&gt;0,IF(D342&gt;=LR_MIN_SHARE*SUM(D$2:D$1001),F342,-1),-1)</f>
        <v>0.291395953136265</v>
      </c>
      <c r="V342" s="38" t="n">
        <f aca="false">IF(U342&lt;0,"",RANK(U342,U$2:U$1001)+COUNTIF(U$2:U342,U342)-1)</f>
        <v>359</v>
      </c>
      <c r="W342" s="38" t="n">
        <f aca="false">IF(N(L342)&gt;0,RANK(L342,L$2:L$1001)+COUNTIF(L$2:L342,L342)-1,"")</f>
        <v>18</v>
      </c>
      <c r="X342" s="40" t="n">
        <f aca="false">IF(N(L342)&gt;0,IF(L342&gt;=LR_MIN_SHARE*SUM(L$2:L$1001),N342,-1),-1)</f>
        <v>0.345031270754085</v>
      </c>
      <c r="Y342" s="38" t="n">
        <f aca="false">IF(X342&lt;0,"",RANK(X342,X$2:X$1001)+COUNTIF(X$2:X342,X342)-1)</f>
        <v>361</v>
      </c>
      <c r="AA342" s="0" t="str">
        <f aca="false">IF($A342="","",IF(COUNTIF($B$2:$B342,$B342)=1,1,""))</f>
        <v/>
      </c>
      <c r="AB342" s="0" t="str">
        <f aca="false">IF(AA342=1,SUMIF($B$2:$B$1001,$B342,$D$2:$D$1001),"")</f>
        <v/>
      </c>
      <c r="AC342" s="0" t="str">
        <f aca="false">IF(AA342=1,RANK(AB342,$AB$2:$AB$1001)+COUNTIF($AB$2:$AB342,AB342)-1,"")</f>
        <v/>
      </c>
      <c r="AD342" s="38" t="n">
        <f aca="false">IF($A342="","",COUNTIF(raw_data!$G:$G,$A342))</f>
        <v>40</v>
      </c>
      <c r="AE342" s="38" t="n">
        <f aca="false">IF($A342="","",IF(COUNTIF($A$2:$A$1001,$A342)&gt;1,1,0))</f>
        <v>0</v>
      </c>
    </row>
    <row r="343" customFormat="false" ht="15" hidden="false" customHeight="false" outlineLevel="0" collapsed="false">
      <c r="A343" s="0" t="str">
        <f aca="false">IF(code_master!$A343="","",code_master!$A343)</f>
        <v>CV0342</v>
      </c>
      <c r="B343" s="0" t="str">
        <f aca="false">IF($A343="","",code_master!$C343&amp;"")</f>
        <v>치아</v>
      </c>
      <c r="C343" s="0" t="str">
        <f aca="false">IF($A343="","",code_master!$B343&amp;"")</f>
        <v>보철치료비(비갱신형)</v>
      </c>
      <c r="D343" s="30" t="n">
        <f aca="false">IF($A343="","",SUMIFS(raw_data!$H:$H,raw_data!$A:$A,"&gt;="&amp;UY_START,raw_data!$A:$A,"&lt;="&amp;BASE_YM,raw_data!$B:$B,"&lt;="&amp;BASE_YM,raw_data!$G:$G,$A343))</f>
        <v>40038088</v>
      </c>
      <c r="E343" s="30" t="n">
        <f aca="false">IF($A343="","",(SUMIFS(raw_data!$I:$I,raw_data!$A:$A,"&gt;="&amp;UY_START,raw_data!$A:$A,"&lt;="&amp;BASE_YM,raw_data!$B:$B,"&lt;="&amp;BASE_YM,raw_data!$G:$G,$A343)+SUMIFS(raw_data!$J:$J,raw_data!$A:$A,"&gt;="&amp;UY_START,raw_data!$A:$A,"&lt;="&amp;BASE_YM,raw_data!$B:$B,"&lt;="&amp;BASE_YM,raw_data!$G:$G,$A343)))</f>
        <v>24245909</v>
      </c>
      <c r="F343" s="31" t="n">
        <f aca="false">IF(N(D343)=0,"",E343/D343)</f>
        <v>0.605571100198391</v>
      </c>
      <c r="G343" s="30" t="n">
        <f aca="false">IF($A343="","",SUMIFS(raw_data!$H:$H,raw_data!$A:$A,"&gt;="&amp;UY_START_PY,raw_data!$A:$A,"&lt;="&amp;BASE_YM_PY,raw_data!$B:$B,"&lt;="&amp;BASE_YM_PY,raw_data!$G:$G,$A343))</f>
        <v>37185716</v>
      </c>
      <c r="H343" s="30" t="n">
        <f aca="false">IF($A343="","",(SUMIFS(raw_data!$I:$I,raw_data!$A:$A,"&gt;="&amp;UY_START_PY,raw_data!$A:$A,"&lt;="&amp;BASE_YM_PY,raw_data!$B:$B,"&lt;="&amp;BASE_YM_PY,raw_data!$G:$G,$A343)+SUMIFS(raw_data!$J:$J,raw_data!$A:$A,"&gt;="&amp;UY_START_PY,raw_data!$A:$A,"&lt;="&amp;BASE_YM_PY,raw_data!$B:$B,"&lt;="&amp;BASE_YM_PY,raw_data!$G:$G,$A343)))</f>
        <v>25741844</v>
      </c>
      <c r="I343" s="31" t="n">
        <f aca="false">IF(N(G343)=0,"",H343/G343)</f>
        <v>0.692250863207797</v>
      </c>
      <c r="J343" s="32" t="n">
        <f aca="false">IF(N(G343)=0,"",D343/G343-1)</f>
        <v>0.076706120167217</v>
      </c>
      <c r="K343" s="33" t="n">
        <f aca="false">IF(OR(F343="",I343=""),"",F343-I343)</f>
        <v>-0.0866797630094062</v>
      </c>
      <c r="L343" s="30" t="n">
        <f aca="false">IF($A343="","",SUMIFS(raw_data!$H:$H,raw_data!$B:$B,BASE_YM,raw_data!$G:$G,$A343))</f>
        <v>16266032</v>
      </c>
      <c r="M343" s="30" t="n">
        <f aca="false">IF($A343="","",(SUMIFS(raw_data!$I:$I,raw_data!$B:$B,BASE_YM,raw_data!$G:$G,$A343)+SUMIFS(raw_data!$J:$J,raw_data!$B:$B,BASE_YM,raw_data!$G:$G,$A343)))</f>
        <v>10465003</v>
      </c>
      <c r="N343" s="31" t="n">
        <f aca="false">IF(N(L343)=0,"",M343/L343)</f>
        <v>0.643365450160187</v>
      </c>
      <c r="O343" s="30" t="n">
        <f aca="false">IF($A343="","",SUMIFS(raw_data!$H:$H,raw_data!$B:$B,BASE_YM_PY,raw_data!$G:$G,$A343))</f>
        <v>15898765</v>
      </c>
      <c r="P343" s="30" t="n">
        <f aca="false">IF($A343="","",(SUMIFS(raw_data!$I:$I,raw_data!$B:$B,BASE_YM_PY,raw_data!$G:$G,$A343)+SUMIFS(raw_data!$J:$J,raw_data!$B:$B,BASE_YM_PY,raw_data!$G:$G,$A343)))</f>
        <v>12216578</v>
      </c>
      <c r="Q343" s="31" t="n">
        <f aca="false">IF(N(O343)=0,"",P343/O343)</f>
        <v>0.768397922731734</v>
      </c>
      <c r="R343" s="32" t="n">
        <f aca="false">IF(N(O343)=0,"",L343/O343-1)</f>
        <v>0.0231003477314118</v>
      </c>
      <c r="S343" s="33" t="n">
        <f aca="false">IF(OR(N343="",Q343=""),"",N343-Q343)</f>
        <v>-0.125032472571548</v>
      </c>
      <c r="T343" s="38" t="n">
        <f aca="false">IF(N(D343)&gt;0,RANK(D343,D$2:D$1001)+COUNTIF(D$2:D343,D343)-1,"")</f>
        <v>143</v>
      </c>
      <c r="U343" s="40" t="n">
        <f aca="false">IF(N(D343)&gt;0,IF(D343&gt;=LR_MIN_SHARE*SUM(D$2:D$1001),F343,-1),-1)</f>
        <v>0.605571100198391</v>
      </c>
      <c r="V343" s="38" t="n">
        <f aca="false">IF(U343&lt;0,"",RANK(U343,U$2:U$1001)+COUNTIF(U$2:U343,U343)-1)</f>
        <v>138</v>
      </c>
      <c r="W343" s="38" t="n">
        <f aca="false">IF(N(L343)&gt;0,RANK(L343,L$2:L$1001)+COUNTIF(L$2:L343,L343)-1,"")</f>
        <v>146</v>
      </c>
      <c r="X343" s="40" t="n">
        <f aca="false">IF(N(L343)&gt;0,IF(L343&gt;=LR_MIN_SHARE*SUM(L$2:L$1001),N343,-1),-1)</f>
        <v>0.643365450160187</v>
      </c>
      <c r="Y343" s="38" t="n">
        <f aca="false">IF(X343&lt;0,"",RANK(X343,X$2:X$1001)+COUNTIF(X$2:X343,X343)-1)</f>
        <v>187</v>
      </c>
      <c r="AA343" s="0" t="str">
        <f aca="false">IF($A343="","",IF(COUNTIF($B$2:$B343,$B343)=1,1,""))</f>
        <v/>
      </c>
      <c r="AB343" s="0" t="str">
        <f aca="false">IF(AA343=1,SUMIF($B$2:$B$1001,$B343,$D$2:$D$1001),"")</f>
        <v/>
      </c>
      <c r="AC343" s="0" t="str">
        <f aca="false">IF(AA343=1,RANK(AB343,$AB$2:$AB$1001)+COUNTIF($AB$2:$AB343,AB343)-1,"")</f>
        <v/>
      </c>
      <c r="AD343" s="38" t="n">
        <f aca="false">IF($A343="","",COUNTIF(raw_data!$G:$G,$A343))</f>
        <v>40</v>
      </c>
      <c r="AE343" s="38" t="n">
        <f aca="false">IF($A343="","",IF(COUNTIF($A$2:$A$1001,$A343)&gt;1,1,0))</f>
        <v>0</v>
      </c>
    </row>
    <row r="344" customFormat="false" ht="15" hidden="false" customHeight="false" outlineLevel="0" collapsed="false">
      <c r="A344" s="0" t="str">
        <f aca="false">IF(code_master!$A344="","",code_master!$A344)</f>
        <v>CV0343</v>
      </c>
      <c r="B344" s="0" t="str">
        <f aca="false">IF($A344="","",code_master!$C344&amp;"")</f>
        <v>실손의료</v>
      </c>
      <c r="C344" s="0" t="str">
        <f aca="false">IF($A344="","",code_master!$B344&amp;"")</f>
        <v>상해통원실손</v>
      </c>
      <c r="D344" s="30" t="n">
        <f aca="false">IF($A344="","",SUMIFS(raw_data!$H:$H,raw_data!$A:$A,"&gt;="&amp;UY_START,raw_data!$A:$A,"&lt;="&amp;BASE_YM,raw_data!$B:$B,"&lt;="&amp;BASE_YM,raw_data!$G:$G,$A344))</f>
        <v>17990395</v>
      </c>
      <c r="E344" s="30" t="n">
        <f aca="false">IF($A344="","",(SUMIFS(raw_data!$I:$I,raw_data!$A:$A,"&gt;="&amp;UY_START,raw_data!$A:$A,"&lt;="&amp;BASE_YM,raw_data!$B:$B,"&lt;="&amp;BASE_YM,raw_data!$G:$G,$A344)+SUMIFS(raw_data!$J:$J,raw_data!$A:$A,"&gt;="&amp;UY_START,raw_data!$A:$A,"&lt;="&amp;BASE_YM,raw_data!$B:$B,"&lt;="&amp;BASE_YM,raw_data!$G:$G,$A344)))</f>
        <v>12328813</v>
      </c>
      <c r="F344" s="31" t="n">
        <f aca="false">IF(N(D344)=0,"",E344/D344)</f>
        <v>0.685299739110787</v>
      </c>
      <c r="G344" s="30" t="n">
        <f aca="false">IF($A344="","",SUMIFS(raw_data!$H:$H,raw_data!$A:$A,"&gt;="&amp;UY_START_PY,raw_data!$A:$A,"&lt;="&amp;BASE_YM_PY,raw_data!$B:$B,"&lt;="&amp;BASE_YM_PY,raw_data!$G:$G,$A344))</f>
        <v>15499004</v>
      </c>
      <c r="H344" s="30" t="n">
        <f aca="false">IF($A344="","",(SUMIFS(raw_data!$I:$I,raw_data!$A:$A,"&gt;="&amp;UY_START_PY,raw_data!$A:$A,"&lt;="&amp;BASE_YM_PY,raw_data!$B:$B,"&lt;="&amp;BASE_YM_PY,raw_data!$G:$G,$A344)+SUMIFS(raw_data!$J:$J,raw_data!$A:$A,"&gt;="&amp;UY_START_PY,raw_data!$A:$A,"&lt;="&amp;BASE_YM_PY,raw_data!$B:$B,"&lt;="&amp;BASE_YM_PY,raw_data!$G:$G,$A344)))</f>
        <v>8910744</v>
      </c>
      <c r="I344" s="31" t="n">
        <f aca="false">IF(N(G344)=0,"",H344/G344)</f>
        <v>0.574923653158616</v>
      </c>
      <c r="J344" s="32" t="n">
        <f aca="false">IF(N(G344)=0,"",D344/G344-1)</f>
        <v>0.160745232403321</v>
      </c>
      <c r="K344" s="33" t="n">
        <f aca="false">IF(OR(F344="",I344=""),"",F344-I344)</f>
        <v>0.110376085952171</v>
      </c>
      <c r="L344" s="30" t="n">
        <f aca="false">IF($A344="","",SUMIFS(raw_data!$H:$H,raw_data!$B:$B,BASE_YM,raw_data!$G:$G,$A344))</f>
        <v>7659978</v>
      </c>
      <c r="M344" s="30" t="n">
        <f aca="false">IF($A344="","",(SUMIFS(raw_data!$I:$I,raw_data!$B:$B,BASE_YM,raw_data!$G:$G,$A344)+SUMIFS(raw_data!$J:$J,raw_data!$B:$B,BASE_YM,raw_data!$G:$G,$A344)))</f>
        <v>6511358</v>
      </c>
      <c r="N344" s="31" t="n">
        <f aca="false">IF(N(L344)=0,"",M344/L344)</f>
        <v>0.850049177686933</v>
      </c>
      <c r="O344" s="30" t="n">
        <f aca="false">IF($A344="","",SUMIFS(raw_data!$H:$H,raw_data!$B:$B,BASE_YM_PY,raw_data!$G:$G,$A344))</f>
        <v>6258434</v>
      </c>
      <c r="P344" s="30" t="n">
        <f aca="false">IF($A344="","",(SUMIFS(raw_data!$I:$I,raw_data!$B:$B,BASE_YM_PY,raw_data!$G:$G,$A344)+SUMIFS(raw_data!$J:$J,raw_data!$B:$B,BASE_YM_PY,raw_data!$G:$G,$A344)))</f>
        <v>4690913</v>
      </c>
      <c r="Q344" s="31" t="n">
        <f aca="false">IF(N(O344)=0,"",P344/O344)</f>
        <v>0.749534627991603</v>
      </c>
      <c r="R344" s="32" t="n">
        <f aca="false">IF(N(O344)=0,"",L344/O344-1)</f>
        <v>0.223944839875279</v>
      </c>
      <c r="S344" s="33" t="n">
        <f aca="false">IF(OR(N344="",Q344=""),"",N344-Q344)</f>
        <v>0.10051454969533</v>
      </c>
      <c r="T344" s="38" t="n">
        <f aca="false">IF(N(D344)&gt;0,RANK(D344,D$2:D$1001)+COUNTIF(D$2:D344,D344)-1,"")</f>
        <v>273</v>
      </c>
      <c r="U344" s="40" t="n">
        <f aca="false">IF(N(D344)&gt;0,IF(D344&gt;=LR_MIN_SHARE*SUM(D$2:D$1001),F344,-1),-1)</f>
        <v>0.685299739110787</v>
      </c>
      <c r="V344" s="38" t="n">
        <f aca="false">IF(U344&lt;0,"",RANK(U344,U$2:U$1001)+COUNTIF(U$2:U344,U344)-1)</f>
        <v>94</v>
      </c>
      <c r="W344" s="38" t="n">
        <f aca="false">IF(N(L344)&gt;0,RANK(L344,L$2:L$1001)+COUNTIF(L$2:L344,L344)-1,"")</f>
        <v>259</v>
      </c>
      <c r="X344" s="40" t="n">
        <f aca="false">IF(N(L344)&gt;0,IF(L344&gt;=LR_MIN_SHARE*SUM(L$2:L$1001),N344,-1),-1)</f>
        <v>0.850049177686933</v>
      </c>
      <c r="Y344" s="38" t="n">
        <f aca="false">IF(X344&lt;0,"",RANK(X344,X$2:X$1001)+COUNTIF(X$2:X344,X344)-1)</f>
        <v>84</v>
      </c>
      <c r="AA344" s="0" t="str">
        <f aca="false">IF($A344="","",IF(COUNTIF($B$2:$B344,$B344)=1,1,""))</f>
        <v/>
      </c>
      <c r="AB344" s="0" t="str">
        <f aca="false">IF(AA344=1,SUMIF($B$2:$B$1001,$B344,$D$2:$D$1001),"")</f>
        <v/>
      </c>
      <c r="AC344" s="0" t="str">
        <f aca="false">IF(AA344=1,RANK(AB344,$AB$2:$AB$1001)+COUNTIF($AB$2:$AB344,AB344)-1,"")</f>
        <v/>
      </c>
      <c r="AD344" s="38" t="n">
        <f aca="false">IF($A344="","",COUNTIF(raw_data!$G:$G,$A344))</f>
        <v>40</v>
      </c>
      <c r="AE344" s="38" t="n">
        <f aca="false">IF($A344="","",IF(COUNTIF($A$2:$A$1001,$A344)&gt;1,1,0))</f>
        <v>0</v>
      </c>
    </row>
    <row r="345" customFormat="false" ht="15" hidden="false" customHeight="false" outlineLevel="0" collapsed="false">
      <c r="A345" s="0" t="str">
        <f aca="false">IF(code_master!$A345="","",code_master!$A345)</f>
        <v>CV0344</v>
      </c>
      <c r="B345" s="0" t="str">
        <f aca="false">IF($A345="","",code_master!$C345&amp;"")</f>
        <v>수술</v>
      </c>
      <c r="C345" s="0" t="str">
        <f aca="false">IF($A345="","",code_master!$B345&amp;"")</f>
        <v>상해수술비</v>
      </c>
      <c r="D345" s="30" t="n">
        <f aca="false">IF($A345="","",SUMIFS(raw_data!$H:$H,raw_data!$A:$A,"&gt;="&amp;UY_START,raw_data!$A:$A,"&lt;="&amp;BASE_YM,raw_data!$B:$B,"&lt;="&amp;BASE_YM,raw_data!$G:$G,$A345))</f>
        <v>43373980</v>
      </c>
      <c r="E345" s="30" t="n">
        <f aca="false">IF($A345="","",(SUMIFS(raw_data!$I:$I,raw_data!$A:$A,"&gt;="&amp;UY_START,raw_data!$A:$A,"&lt;="&amp;BASE_YM,raw_data!$B:$B,"&lt;="&amp;BASE_YM,raw_data!$G:$G,$A345)+SUMIFS(raw_data!$J:$J,raw_data!$A:$A,"&gt;="&amp;UY_START,raw_data!$A:$A,"&lt;="&amp;BASE_YM,raw_data!$B:$B,"&lt;="&amp;BASE_YM,raw_data!$G:$G,$A345)))</f>
        <v>19126614</v>
      </c>
      <c r="F345" s="31" t="n">
        <f aca="false">IF(N(D345)=0,"",E345/D345)</f>
        <v>0.440969770355407</v>
      </c>
      <c r="G345" s="30" t="n">
        <f aca="false">IF($A345="","",SUMIFS(raw_data!$H:$H,raw_data!$A:$A,"&gt;="&amp;UY_START_PY,raw_data!$A:$A,"&lt;="&amp;BASE_YM_PY,raw_data!$B:$B,"&lt;="&amp;BASE_YM_PY,raw_data!$G:$G,$A345))</f>
        <v>31872883</v>
      </c>
      <c r="H345" s="30" t="n">
        <f aca="false">IF($A345="","",(SUMIFS(raw_data!$I:$I,raw_data!$A:$A,"&gt;="&amp;UY_START_PY,raw_data!$A:$A,"&lt;="&amp;BASE_YM_PY,raw_data!$B:$B,"&lt;="&amp;BASE_YM_PY,raw_data!$G:$G,$A345)+SUMIFS(raw_data!$J:$J,raw_data!$A:$A,"&gt;="&amp;UY_START_PY,raw_data!$A:$A,"&lt;="&amp;BASE_YM_PY,raw_data!$B:$B,"&lt;="&amp;BASE_YM_PY,raw_data!$G:$G,$A345)))</f>
        <v>12979465</v>
      </c>
      <c r="I345" s="31" t="n">
        <f aca="false">IF(N(G345)=0,"",H345/G345)</f>
        <v>0.4072259481516</v>
      </c>
      <c r="J345" s="32" t="n">
        <f aca="false">IF(N(G345)=0,"",D345/G345-1)</f>
        <v>0.360842695026992</v>
      </c>
      <c r="K345" s="33" t="n">
        <f aca="false">IF(OR(F345="",I345=""),"",F345-I345)</f>
        <v>0.0337438222038071</v>
      </c>
      <c r="L345" s="30" t="n">
        <f aca="false">IF($A345="","",SUMIFS(raw_data!$H:$H,raw_data!$B:$B,BASE_YM,raw_data!$G:$G,$A345))</f>
        <v>17081465</v>
      </c>
      <c r="M345" s="30" t="n">
        <f aca="false">IF($A345="","",(SUMIFS(raw_data!$I:$I,raw_data!$B:$B,BASE_YM,raw_data!$G:$G,$A345)+SUMIFS(raw_data!$J:$J,raw_data!$B:$B,BASE_YM,raw_data!$G:$G,$A345)))</f>
        <v>8907549</v>
      </c>
      <c r="N345" s="31" t="n">
        <f aca="false">IF(N(L345)=0,"",M345/L345)</f>
        <v>0.521474533946591</v>
      </c>
      <c r="O345" s="30" t="n">
        <f aca="false">IF($A345="","",SUMIFS(raw_data!$H:$H,raw_data!$B:$B,BASE_YM_PY,raw_data!$G:$G,$A345))</f>
        <v>12360166</v>
      </c>
      <c r="P345" s="30" t="n">
        <f aca="false">IF($A345="","",(SUMIFS(raw_data!$I:$I,raw_data!$B:$B,BASE_YM_PY,raw_data!$G:$G,$A345)+SUMIFS(raw_data!$J:$J,raw_data!$B:$B,BASE_YM_PY,raw_data!$G:$G,$A345)))</f>
        <v>6556620</v>
      </c>
      <c r="Q345" s="31" t="n">
        <f aca="false">IF(N(O345)=0,"",P345/O345)</f>
        <v>0.530463749435081</v>
      </c>
      <c r="R345" s="32" t="n">
        <f aca="false">IF(N(O345)=0,"",L345/O345-1)</f>
        <v>0.381976989629427</v>
      </c>
      <c r="S345" s="33" t="n">
        <f aca="false">IF(OR(N345="",Q345=""),"",N345-Q345)</f>
        <v>-0.00898921548848986</v>
      </c>
      <c r="T345" s="38" t="n">
        <f aca="false">IF(N(D345)&gt;0,RANK(D345,D$2:D$1001)+COUNTIF(D$2:D345,D345)-1,"")</f>
        <v>134</v>
      </c>
      <c r="U345" s="40" t="n">
        <f aca="false">IF(N(D345)&gt;0,IF(D345&gt;=LR_MIN_SHARE*SUM(D$2:D$1001),F345,-1),-1)</f>
        <v>0.440969770355407</v>
      </c>
      <c r="V345" s="38" t="n">
        <f aca="false">IF(U345&lt;0,"",RANK(U345,U$2:U$1001)+COUNTIF(U$2:U345,U345)-1)</f>
        <v>273</v>
      </c>
      <c r="W345" s="38" t="n">
        <f aca="false">IF(N(L345)&gt;0,RANK(L345,L$2:L$1001)+COUNTIF(L$2:L345,L345)-1,"")</f>
        <v>134</v>
      </c>
      <c r="X345" s="40" t="n">
        <f aca="false">IF(N(L345)&gt;0,IF(L345&gt;=LR_MIN_SHARE*SUM(L$2:L$1001),N345,-1),-1)</f>
        <v>0.521474533946591</v>
      </c>
      <c r="Y345" s="38" t="n">
        <f aca="false">IF(X345&lt;0,"",RANK(X345,X$2:X$1001)+COUNTIF(X$2:X345,X345)-1)</f>
        <v>268</v>
      </c>
      <c r="AA345" s="0" t="str">
        <f aca="false">IF($A345="","",IF(COUNTIF($B$2:$B345,$B345)=1,1,""))</f>
        <v/>
      </c>
      <c r="AB345" s="0" t="str">
        <f aca="false">IF(AA345=1,SUMIF($B$2:$B$1001,$B345,$D$2:$D$1001),"")</f>
        <v/>
      </c>
      <c r="AC345" s="0" t="str">
        <f aca="false">IF(AA345=1,RANK(AB345,$AB$2:$AB$1001)+COUNTIF($AB$2:$AB345,AB345)-1,"")</f>
        <v/>
      </c>
      <c r="AD345" s="38" t="n">
        <f aca="false">IF($A345="","",COUNTIF(raw_data!$G:$G,$A345))</f>
        <v>40</v>
      </c>
      <c r="AE345" s="38" t="n">
        <f aca="false">IF($A345="","",IF(COUNTIF($A$2:$A$1001,$A345)&gt;1,1,0))</f>
        <v>0</v>
      </c>
    </row>
    <row r="346" customFormat="false" ht="15" hidden="false" customHeight="false" outlineLevel="0" collapsed="false">
      <c r="A346" s="0" t="str">
        <f aca="false">IF(code_master!$A346="","",code_master!$A346)</f>
        <v>CV0345</v>
      </c>
      <c r="B346" s="0" t="str">
        <f aca="false">IF($A346="","",code_master!$C346&amp;"")</f>
        <v>상해</v>
      </c>
      <c r="C346" s="0" t="str">
        <f aca="false">IF($A346="","",code_master!$B346&amp;"")</f>
        <v>골절진단비Ⅱ</v>
      </c>
      <c r="D346" s="30" t="n">
        <f aca="false">IF($A346="","",SUMIFS(raw_data!$H:$H,raw_data!$A:$A,"&gt;="&amp;UY_START,raw_data!$A:$A,"&lt;="&amp;BASE_YM,raw_data!$B:$B,"&lt;="&amp;BASE_YM,raw_data!$G:$G,$A346))</f>
        <v>3691220</v>
      </c>
      <c r="E346" s="30" t="n">
        <f aca="false">IF($A346="","",(SUMIFS(raw_data!$I:$I,raw_data!$A:$A,"&gt;="&amp;UY_START,raw_data!$A:$A,"&lt;="&amp;BASE_YM,raw_data!$B:$B,"&lt;="&amp;BASE_YM,raw_data!$G:$G,$A346)+SUMIFS(raw_data!$J:$J,raw_data!$A:$A,"&gt;="&amp;UY_START,raw_data!$A:$A,"&lt;="&amp;BASE_YM,raw_data!$B:$B,"&lt;="&amp;BASE_YM,raw_data!$G:$G,$A346)))</f>
        <v>2485681</v>
      </c>
      <c r="F346" s="31" t="n">
        <f aca="false">IF(N(D346)=0,"",E346/D346)</f>
        <v>0.673403644323557</v>
      </c>
      <c r="G346" s="30" t="n">
        <f aca="false">IF($A346="","",SUMIFS(raw_data!$H:$H,raw_data!$A:$A,"&gt;="&amp;UY_START_PY,raw_data!$A:$A,"&lt;="&amp;BASE_YM_PY,raw_data!$B:$B,"&lt;="&amp;BASE_YM_PY,raw_data!$G:$G,$A346))</f>
        <v>3222214</v>
      </c>
      <c r="H346" s="30" t="n">
        <f aca="false">IF($A346="","",(SUMIFS(raw_data!$I:$I,raw_data!$A:$A,"&gt;="&amp;UY_START_PY,raw_data!$A:$A,"&lt;="&amp;BASE_YM_PY,raw_data!$B:$B,"&lt;="&amp;BASE_YM_PY,raw_data!$G:$G,$A346)+SUMIFS(raw_data!$J:$J,raw_data!$A:$A,"&gt;="&amp;UY_START_PY,raw_data!$A:$A,"&lt;="&amp;BASE_YM_PY,raw_data!$B:$B,"&lt;="&amp;BASE_YM_PY,raw_data!$G:$G,$A346)))</f>
        <v>1934621</v>
      </c>
      <c r="I346" s="31" t="n">
        <f aca="false">IF(N(G346)=0,"",H346/G346)</f>
        <v>0.600401152747769</v>
      </c>
      <c r="J346" s="32" t="n">
        <f aca="false">IF(N(G346)=0,"",D346/G346-1)</f>
        <v>0.145553957620444</v>
      </c>
      <c r="K346" s="33" t="n">
        <f aca="false">IF(OR(F346="",I346=""),"",F346-I346)</f>
        <v>0.0730024915757879</v>
      </c>
      <c r="L346" s="30" t="n">
        <f aca="false">IF($A346="","",SUMIFS(raw_data!$H:$H,raw_data!$B:$B,BASE_YM,raw_data!$G:$G,$A346))</f>
        <v>1435696</v>
      </c>
      <c r="M346" s="30" t="n">
        <f aca="false">IF($A346="","",(SUMIFS(raw_data!$I:$I,raw_data!$B:$B,BASE_YM,raw_data!$G:$G,$A346)+SUMIFS(raw_data!$J:$J,raw_data!$B:$B,BASE_YM,raw_data!$G:$G,$A346)))</f>
        <v>1040092</v>
      </c>
      <c r="N346" s="31" t="n">
        <f aca="false">IF(N(L346)=0,"",M346/L346)</f>
        <v>0.72445141589863</v>
      </c>
      <c r="O346" s="30" t="n">
        <f aca="false">IF($A346="","",SUMIFS(raw_data!$H:$H,raw_data!$B:$B,BASE_YM_PY,raw_data!$G:$G,$A346))</f>
        <v>1282646</v>
      </c>
      <c r="P346" s="30" t="n">
        <f aca="false">IF($A346="","",(SUMIFS(raw_data!$I:$I,raw_data!$B:$B,BASE_YM_PY,raw_data!$G:$G,$A346)+SUMIFS(raw_data!$J:$J,raw_data!$B:$B,BASE_YM_PY,raw_data!$G:$G,$A346)))</f>
        <v>984161</v>
      </c>
      <c r="Q346" s="31" t="n">
        <f aca="false">IF(N(O346)=0,"",P346/O346)</f>
        <v>0.767289649677308</v>
      </c>
      <c r="R346" s="32" t="n">
        <f aca="false">IF(N(O346)=0,"",L346/O346-1)</f>
        <v>0.119323648146098</v>
      </c>
      <c r="S346" s="33" t="n">
        <f aca="false">IF(OR(N346="",Q346=""),"",N346-Q346)</f>
        <v>-0.0428382337786774</v>
      </c>
      <c r="T346" s="38" t="n">
        <f aca="false">IF(N(D346)&gt;0,RANK(D346,D$2:D$1001)+COUNTIF(D$2:D346,D346)-1,"")</f>
        <v>484</v>
      </c>
      <c r="U346" s="38" t="n">
        <f aca="false">IF(N(D346)&gt;0,IF(D346&gt;=LR_MIN_SHARE*SUM(D$2:D$1001),F346,-1),-1)</f>
        <v>-1</v>
      </c>
      <c r="V346" s="0" t="str">
        <f aca="false">IF(U346&lt;0,"",RANK(U346,U$2:U$1001)+COUNTIF(U$2:U346,U346)-1)</f>
        <v/>
      </c>
      <c r="W346" s="38" t="n">
        <f aca="false">IF(N(L346)&gt;0,RANK(L346,L$2:L$1001)+COUNTIF(L$2:L346,L346)-1,"")</f>
        <v>485</v>
      </c>
      <c r="X346" s="38" t="n">
        <f aca="false">IF(N(L346)&gt;0,IF(L346&gt;=LR_MIN_SHARE*SUM(L$2:L$1001),N346,-1),-1)</f>
        <v>-1</v>
      </c>
      <c r="Y346" s="0" t="str">
        <f aca="false">IF(X346&lt;0,"",RANK(X346,X$2:X$1001)+COUNTIF(X$2:X346,X346)-1)</f>
        <v/>
      </c>
      <c r="AA346" s="0" t="str">
        <f aca="false">IF($A346="","",IF(COUNTIF($B$2:$B346,$B346)=1,1,""))</f>
        <v/>
      </c>
      <c r="AB346" s="0" t="str">
        <f aca="false">IF(AA346=1,SUMIF($B$2:$B$1001,$B346,$D$2:$D$1001),"")</f>
        <v/>
      </c>
      <c r="AC346" s="0" t="str">
        <f aca="false">IF(AA346=1,RANK(AB346,$AB$2:$AB$1001)+COUNTIF($AB$2:$AB346,AB346)-1,"")</f>
        <v/>
      </c>
      <c r="AD346" s="38" t="n">
        <f aca="false">IF($A346="","",COUNTIF(raw_data!$G:$G,$A346))</f>
        <v>40</v>
      </c>
      <c r="AE346" s="38" t="n">
        <f aca="false">IF($A346="","",IF(COUNTIF($A$2:$A$1001,$A346)&gt;1,1,0))</f>
        <v>0</v>
      </c>
    </row>
    <row r="347" customFormat="false" ht="15" hidden="false" customHeight="false" outlineLevel="0" collapsed="false">
      <c r="A347" s="0" t="str">
        <f aca="false">IF(code_master!$A347="","",code_master!$A347)</f>
        <v>CV0346</v>
      </c>
      <c r="B347" s="0" t="str">
        <f aca="false">IF($A347="","",code_master!$C347&amp;"")</f>
        <v>상해</v>
      </c>
      <c r="C347" s="0" t="str">
        <f aca="false">IF($A347="","",code_master!$B347&amp;"")</f>
        <v>상해후유장해(비갱신형)</v>
      </c>
      <c r="D347" s="30" t="n">
        <f aca="false">IF($A347="","",SUMIFS(raw_data!$H:$H,raw_data!$A:$A,"&gt;="&amp;UY_START,raw_data!$A:$A,"&lt;="&amp;BASE_YM,raw_data!$B:$B,"&lt;="&amp;BASE_YM,raw_data!$G:$G,$A347))</f>
        <v>85328806</v>
      </c>
      <c r="E347" s="30" t="n">
        <f aca="false">IF($A347="","",(SUMIFS(raw_data!$I:$I,raw_data!$A:$A,"&gt;="&amp;UY_START,raw_data!$A:$A,"&lt;="&amp;BASE_YM,raw_data!$B:$B,"&lt;="&amp;BASE_YM,raw_data!$G:$G,$A347)+SUMIFS(raw_data!$J:$J,raw_data!$A:$A,"&gt;="&amp;UY_START,raw_data!$A:$A,"&lt;="&amp;BASE_YM,raw_data!$B:$B,"&lt;="&amp;BASE_YM,raw_data!$G:$G,$A347)))</f>
        <v>39310752</v>
      </c>
      <c r="F347" s="31" t="n">
        <f aca="false">IF(N(D347)=0,"",E347/D347)</f>
        <v>0.460697317152194</v>
      </c>
      <c r="G347" s="30" t="n">
        <f aca="false">IF($A347="","",SUMIFS(raw_data!$H:$H,raw_data!$A:$A,"&gt;="&amp;UY_START_PY,raw_data!$A:$A,"&lt;="&amp;BASE_YM_PY,raw_data!$B:$B,"&lt;="&amp;BASE_YM_PY,raw_data!$G:$G,$A347))</f>
        <v>71430058</v>
      </c>
      <c r="H347" s="30" t="n">
        <f aca="false">IF($A347="","",(SUMIFS(raw_data!$I:$I,raw_data!$A:$A,"&gt;="&amp;UY_START_PY,raw_data!$A:$A,"&lt;="&amp;BASE_YM_PY,raw_data!$B:$B,"&lt;="&amp;BASE_YM_PY,raw_data!$G:$G,$A347)+SUMIFS(raw_data!$J:$J,raw_data!$A:$A,"&gt;="&amp;UY_START_PY,raw_data!$A:$A,"&lt;="&amp;BASE_YM_PY,raw_data!$B:$B,"&lt;="&amp;BASE_YM_PY,raw_data!$G:$G,$A347)))</f>
        <v>26411243</v>
      </c>
      <c r="I347" s="31" t="n">
        <f aca="false">IF(N(G347)=0,"",H347/G347)</f>
        <v>0.369749706769103</v>
      </c>
      <c r="J347" s="32" t="n">
        <f aca="false">IF(N(G347)=0,"",D347/G347-1)</f>
        <v>0.194578422433872</v>
      </c>
      <c r="K347" s="33" t="n">
        <f aca="false">IF(OR(F347="",I347=""),"",F347-I347)</f>
        <v>0.0909476103830909</v>
      </c>
      <c r="L347" s="30" t="n">
        <f aca="false">IF($A347="","",SUMIFS(raw_data!$H:$H,raw_data!$B:$B,BASE_YM,raw_data!$G:$G,$A347))</f>
        <v>35396013</v>
      </c>
      <c r="M347" s="30" t="n">
        <f aca="false">IF($A347="","",(SUMIFS(raw_data!$I:$I,raw_data!$B:$B,BASE_YM,raw_data!$G:$G,$A347)+SUMIFS(raw_data!$J:$J,raw_data!$B:$B,BASE_YM,raw_data!$G:$G,$A347)))</f>
        <v>19971093</v>
      </c>
      <c r="N347" s="31" t="n">
        <f aca="false">IF(N(L347)=0,"",M347/L347)</f>
        <v>0.564218715819773</v>
      </c>
      <c r="O347" s="30" t="n">
        <f aca="false">IF($A347="","",SUMIFS(raw_data!$H:$H,raw_data!$B:$B,BASE_YM_PY,raw_data!$G:$G,$A347))</f>
        <v>28732838</v>
      </c>
      <c r="P347" s="30" t="n">
        <f aca="false">IF($A347="","",(SUMIFS(raw_data!$I:$I,raw_data!$B:$B,BASE_YM_PY,raw_data!$G:$G,$A347)+SUMIFS(raw_data!$J:$J,raw_data!$B:$B,BASE_YM_PY,raw_data!$G:$G,$A347)))</f>
        <v>14727034</v>
      </c>
      <c r="Q347" s="31" t="n">
        <f aca="false">IF(N(O347)=0,"",P347/O347)</f>
        <v>0.5125506223924</v>
      </c>
      <c r="R347" s="32" t="n">
        <f aca="false">IF(N(O347)=0,"",L347/O347-1)</f>
        <v>0.231901039500519</v>
      </c>
      <c r="S347" s="33" t="n">
        <f aca="false">IF(OR(N347="",Q347=""),"",N347-Q347)</f>
        <v>0.0516680934273733</v>
      </c>
      <c r="T347" s="38" t="n">
        <f aca="false">IF(N(D347)&gt;0,RANK(D347,D$2:D$1001)+COUNTIF(D$2:D347,D347)-1,"")</f>
        <v>62</v>
      </c>
      <c r="U347" s="40" t="n">
        <f aca="false">IF(N(D347)&gt;0,IF(D347&gt;=LR_MIN_SHARE*SUM(D$2:D$1001),F347,-1),-1)</f>
        <v>0.460697317152194</v>
      </c>
      <c r="V347" s="38" t="n">
        <f aca="false">IF(U347&lt;0,"",RANK(U347,U$2:U$1001)+COUNTIF(U$2:U347,U347)-1)</f>
        <v>256</v>
      </c>
      <c r="W347" s="38" t="n">
        <f aca="false">IF(N(L347)&gt;0,RANK(L347,L$2:L$1001)+COUNTIF(L$2:L347,L347)-1,"")</f>
        <v>57</v>
      </c>
      <c r="X347" s="40" t="n">
        <f aca="false">IF(N(L347)&gt;0,IF(L347&gt;=LR_MIN_SHARE*SUM(L$2:L$1001),N347,-1),-1)</f>
        <v>0.564218715819773</v>
      </c>
      <c r="Y347" s="38" t="n">
        <f aca="false">IF(X347&lt;0,"",RANK(X347,X$2:X$1001)+COUNTIF(X$2:X347,X347)-1)</f>
        <v>239</v>
      </c>
      <c r="AA347" s="0" t="str">
        <f aca="false">IF($A347="","",IF(COUNTIF($B$2:$B347,$B347)=1,1,""))</f>
        <v/>
      </c>
      <c r="AB347" s="0" t="str">
        <f aca="false">IF(AA347=1,SUMIF($B$2:$B$1001,$B347,$D$2:$D$1001),"")</f>
        <v/>
      </c>
      <c r="AC347" s="0" t="str">
        <f aca="false">IF(AA347=1,RANK(AB347,$AB$2:$AB$1001)+COUNTIF($AB$2:$AB347,AB347)-1,"")</f>
        <v/>
      </c>
      <c r="AD347" s="38" t="n">
        <f aca="false">IF($A347="","",COUNTIF(raw_data!$G:$G,$A347))</f>
        <v>40</v>
      </c>
      <c r="AE347" s="38" t="n">
        <f aca="false">IF($A347="","",IF(COUNTIF($A$2:$A$1001,$A347)&gt;1,1,0))</f>
        <v>0</v>
      </c>
    </row>
    <row r="348" customFormat="false" ht="15" hidden="false" customHeight="false" outlineLevel="0" collapsed="false">
      <c r="A348" s="0" t="str">
        <f aca="false">IF(code_master!$A348="","",code_master!$A348)</f>
        <v>CV0347</v>
      </c>
      <c r="B348" s="0" t="str">
        <f aca="false">IF($A348="","",code_master!$C348&amp;"")</f>
        <v>치아</v>
      </c>
      <c r="C348" s="0" t="str">
        <f aca="false">IF($A348="","",code_master!$B348&amp;"")</f>
        <v>보존치료비(20년만기)</v>
      </c>
      <c r="D348" s="30" t="n">
        <f aca="false">IF($A348="","",SUMIFS(raw_data!$H:$H,raw_data!$A:$A,"&gt;="&amp;UY_START,raw_data!$A:$A,"&lt;="&amp;BASE_YM,raw_data!$B:$B,"&lt;="&amp;BASE_YM,raw_data!$G:$G,$A348))</f>
        <v>11168325</v>
      </c>
      <c r="E348" s="30" t="n">
        <f aca="false">IF($A348="","",(SUMIFS(raw_data!$I:$I,raw_data!$A:$A,"&gt;="&amp;UY_START,raw_data!$A:$A,"&lt;="&amp;BASE_YM,raw_data!$B:$B,"&lt;="&amp;BASE_YM,raw_data!$G:$G,$A348)+SUMIFS(raw_data!$J:$J,raw_data!$A:$A,"&gt;="&amp;UY_START,raw_data!$A:$A,"&lt;="&amp;BASE_YM,raw_data!$B:$B,"&lt;="&amp;BASE_YM,raw_data!$G:$G,$A348)))</f>
        <v>6740281</v>
      </c>
      <c r="F348" s="31" t="n">
        <f aca="false">IF(N(D348)=0,"",E348/D348)</f>
        <v>0.603517626859892</v>
      </c>
      <c r="G348" s="30" t="n">
        <f aca="false">IF($A348="","",SUMIFS(raw_data!$H:$H,raw_data!$A:$A,"&gt;="&amp;UY_START_PY,raw_data!$A:$A,"&lt;="&amp;BASE_YM_PY,raw_data!$B:$B,"&lt;="&amp;BASE_YM_PY,raw_data!$G:$G,$A348))</f>
        <v>11913831</v>
      </c>
      <c r="H348" s="30" t="n">
        <f aca="false">IF($A348="","",(SUMIFS(raw_data!$I:$I,raw_data!$A:$A,"&gt;="&amp;UY_START_PY,raw_data!$A:$A,"&lt;="&amp;BASE_YM_PY,raw_data!$B:$B,"&lt;="&amp;BASE_YM_PY,raw_data!$G:$G,$A348)+SUMIFS(raw_data!$J:$J,raw_data!$A:$A,"&gt;="&amp;UY_START_PY,raw_data!$A:$A,"&lt;="&amp;BASE_YM_PY,raw_data!$B:$B,"&lt;="&amp;BASE_YM_PY,raw_data!$G:$G,$A348)))</f>
        <v>6615626</v>
      </c>
      <c r="I348" s="31" t="n">
        <f aca="false">IF(N(G348)=0,"",H348/G348)</f>
        <v>0.555289562190365</v>
      </c>
      <c r="J348" s="32" t="n">
        <f aca="false">IF(N(G348)=0,"",D348/G348-1)</f>
        <v>-0.0625748342409759</v>
      </c>
      <c r="K348" s="33" t="n">
        <f aca="false">IF(OR(F348="",I348=""),"",F348-I348)</f>
        <v>0.0482280646695266</v>
      </c>
      <c r="L348" s="30" t="n">
        <f aca="false">IF($A348="","",SUMIFS(raw_data!$H:$H,raw_data!$B:$B,BASE_YM,raw_data!$G:$G,$A348))</f>
        <v>4256481</v>
      </c>
      <c r="M348" s="30" t="n">
        <f aca="false">IF($A348="","",(SUMIFS(raw_data!$I:$I,raw_data!$B:$B,BASE_YM,raw_data!$G:$G,$A348)+SUMIFS(raw_data!$J:$J,raw_data!$B:$B,BASE_YM,raw_data!$G:$G,$A348)))</f>
        <v>3217658</v>
      </c>
      <c r="N348" s="31" t="n">
        <f aca="false">IF(N(L348)=0,"",M348/L348)</f>
        <v>0.755943231039913</v>
      </c>
      <c r="O348" s="30" t="n">
        <f aca="false">IF($A348="","",SUMIFS(raw_data!$H:$H,raw_data!$B:$B,BASE_YM_PY,raw_data!$G:$G,$A348))</f>
        <v>4655080</v>
      </c>
      <c r="P348" s="30" t="n">
        <f aca="false">IF($A348="","",(SUMIFS(raw_data!$I:$I,raw_data!$B:$B,BASE_YM_PY,raw_data!$G:$G,$A348)+SUMIFS(raw_data!$J:$J,raw_data!$B:$B,BASE_YM_PY,raw_data!$G:$G,$A348)))</f>
        <v>3153810</v>
      </c>
      <c r="Q348" s="31" t="n">
        <f aca="false">IF(N(O348)=0,"",P348/O348)</f>
        <v>0.677498560712168</v>
      </c>
      <c r="R348" s="32" t="n">
        <f aca="false">IF(N(O348)=0,"",L348/O348-1)</f>
        <v>-0.0856266702183421</v>
      </c>
      <c r="S348" s="33" t="n">
        <f aca="false">IF(OR(N348="",Q348=""),"",N348-Q348)</f>
        <v>0.0784446703277448</v>
      </c>
      <c r="T348" s="38" t="n">
        <f aca="false">IF(N(D348)&gt;0,RANK(D348,D$2:D$1001)+COUNTIF(D$2:D348,D348)-1,"")</f>
        <v>362</v>
      </c>
      <c r="U348" s="40" t="n">
        <f aca="false">IF(N(D348)&gt;0,IF(D348&gt;=LR_MIN_SHARE*SUM(D$2:D$1001),F348,-1),-1)</f>
        <v>0.603517626859892</v>
      </c>
      <c r="V348" s="38" t="n">
        <f aca="false">IF(U348&lt;0,"",RANK(U348,U$2:U$1001)+COUNTIF(U$2:U348,U348)-1)</f>
        <v>145</v>
      </c>
      <c r="W348" s="38" t="n">
        <f aca="false">IF(N(L348)&gt;0,RANK(L348,L$2:L$1001)+COUNTIF(L$2:L348,L348)-1,"")</f>
        <v>375</v>
      </c>
      <c r="X348" s="40" t="n">
        <f aca="false">IF(N(L348)&gt;0,IF(L348&gt;=LR_MIN_SHARE*SUM(L$2:L$1001),N348,-1),-1)</f>
        <v>0.755943231039913</v>
      </c>
      <c r="Y348" s="38" t="n">
        <f aca="false">IF(X348&lt;0,"",RANK(X348,X$2:X$1001)+COUNTIF(X$2:X348,X348)-1)</f>
        <v>125</v>
      </c>
      <c r="AA348" s="0" t="str">
        <f aca="false">IF($A348="","",IF(COUNTIF($B$2:$B348,$B348)=1,1,""))</f>
        <v/>
      </c>
      <c r="AB348" s="0" t="str">
        <f aca="false">IF(AA348=1,SUMIF($B$2:$B$1001,$B348,$D$2:$D$1001),"")</f>
        <v/>
      </c>
      <c r="AC348" s="0" t="str">
        <f aca="false">IF(AA348=1,RANK(AB348,$AB$2:$AB$1001)+COUNTIF($AB$2:$AB348,AB348)-1,"")</f>
        <v/>
      </c>
      <c r="AD348" s="38" t="n">
        <f aca="false">IF($A348="","",COUNTIF(raw_data!$G:$G,$A348))</f>
        <v>40</v>
      </c>
      <c r="AE348" s="38" t="n">
        <f aca="false">IF($A348="","",IF(COUNTIF($A$2:$A$1001,$A348)&gt;1,1,0))</f>
        <v>0</v>
      </c>
    </row>
    <row r="349" customFormat="false" ht="15" hidden="false" customHeight="false" outlineLevel="0" collapsed="false">
      <c r="A349" s="0" t="str">
        <f aca="false">IF(code_master!$A349="","",code_master!$A349)</f>
        <v>CV0348</v>
      </c>
      <c r="B349" s="0" t="str">
        <f aca="false">IF($A349="","",code_master!$C349&amp;"")</f>
        <v>암</v>
      </c>
      <c r="C349" s="0" t="str">
        <f aca="false">IF($A349="","",code_master!$B349&amp;"")</f>
        <v>암수술비(갱신형)</v>
      </c>
      <c r="D349" s="30" t="n">
        <f aca="false">IF($A349="","",SUMIFS(raw_data!$H:$H,raw_data!$A:$A,"&gt;="&amp;UY_START,raw_data!$A:$A,"&lt;="&amp;BASE_YM,raw_data!$B:$B,"&lt;="&amp;BASE_YM,raw_data!$G:$G,$A349))</f>
        <v>16270412</v>
      </c>
      <c r="E349" s="30" t="n">
        <f aca="false">IF($A349="","",(SUMIFS(raw_data!$I:$I,raw_data!$A:$A,"&gt;="&amp;UY_START,raw_data!$A:$A,"&lt;="&amp;BASE_YM,raw_data!$B:$B,"&lt;="&amp;BASE_YM,raw_data!$G:$G,$A349)+SUMIFS(raw_data!$J:$J,raw_data!$A:$A,"&gt;="&amp;UY_START,raw_data!$A:$A,"&lt;="&amp;BASE_YM,raw_data!$B:$B,"&lt;="&amp;BASE_YM,raw_data!$G:$G,$A349)))</f>
        <v>7293371</v>
      </c>
      <c r="F349" s="31" t="n">
        <f aca="false">IF(N(D349)=0,"",E349/D349)</f>
        <v>0.448259761338557</v>
      </c>
      <c r="G349" s="30" t="n">
        <f aca="false">IF($A349="","",SUMIFS(raw_data!$H:$H,raw_data!$A:$A,"&gt;="&amp;UY_START_PY,raw_data!$A:$A,"&lt;="&amp;BASE_YM_PY,raw_data!$B:$B,"&lt;="&amp;BASE_YM_PY,raw_data!$G:$G,$A349))</f>
        <v>14519958</v>
      </c>
      <c r="H349" s="30" t="n">
        <f aca="false">IF($A349="","",(SUMIFS(raw_data!$I:$I,raw_data!$A:$A,"&gt;="&amp;UY_START_PY,raw_data!$A:$A,"&lt;="&amp;BASE_YM_PY,raw_data!$B:$B,"&lt;="&amp;BASE_YM_PY,raw_data!$G:$G,$A349)+SUMIFS(raw_data!$J:$J,raw_data!$A:$A,"&gt;="&amp;UY_START_PY,raw_data!$A:$A,"&lt;="&amp;BASE_YM_PY,raw_data!$B:$B,"&lt;="&amp;BASE_YM_PY,raw_data!$G:$G,$A349)))</f>
        <v>7084060</v>
      </c>
      <c r="I349" s="31" t="n">
        <f aca="false">IF(N(G349)=0,"",H349/G349)</f>
        <v>0.487884331345862</v>
      </c>
      <c r="J349" s="32" t="n">
        <f aca="false">IF(N(G349)=0,"",D349/G349-1)</f>
        <v>0.120555031908494</v>
      </c>
      <c r="K349" s="33" t="n">
        <f aca="false">IF(OR(F349="",I349=""),"",F349-I349)</f>
        <v>-0.0396245700073046</v>
      </c>
      <c r="L349" s="30" t="n">
        <f aca="false">IF($A349="","",SUMIFS(raw_data!$H:$H,raw_data!$B:$B,BASE_YM,raw_data!$G:$G,$A349))</f>
        <v>6414769</v>
      </c>
      <c r="M349" s="30" t="n">
        <f aca="false">IF($A349="","",(SUMIFS(raw_data!$I:$I,raw_data!$B:$B,BASE_YM,raw_data!$G:$G,$A349)+SUMIFS(raw_data!$J:$J,raw_data!$B:$B,BASE_YM,raw_data!$G:$G,$A349)))</f>
        <v>3633789</v>
      </c>
      <c r="N349" s="31" t="n">
        <f aca="false">IF(N(L349)=0,"",M349/L349)</f>
        <v>0.56647230788825</v>
      </c>
      <c r="O349" s="30" t="n">
        <f aca="false">IF($A349="","",SUMIFS(raw_data!$H:$H,raw_data!$B:$B,BASE_YM_PY,raw_data!$G:$G,$A349))</f>
        <v>6080768</v>
      </c>
      <c r="P349" s="30" t="n">
        <f aca="false">IF($A349="","",(SUMIFS(raw_data!$I:$I,raw_data!$B:$B,BASE_YM_PY,raw_data!$G:$G,$A349)+SUMIFS(raw_data!$J:$J,raw_data!$B:$B,BASE_YM_PY,raw_data!$G:$G,$A349)))</f>
        <v>3050780</v>
      </c>
      <c r="Q349" s="31" t="n">
        <f aca="false">IF(N(O349)=0,"",P349/O349)</f>
        <v>0.501709652464952</v>
      </c>
      <c r="R349" s="32" t="n">
        <f aca="false">IF(N(O349)=0,"",L349/O349-1)</f>
        <v>0.0549274367974573</v>
      </c>
      <c r="S349" s="33" t="n">
        <f aca="false">IF(OR(N349="",Q349=""),"",N349-Q349)</f>
        <v>0.064762655423298</v>
      </c>
      <c r="T349" s="38" t="n">
        <f aca="false">IF(N(D349)&gt;0,RANK(D349,D$2:D$1001)+COUNTIF(D$2:D349,D349)-1,"")</f>
        <v>292</v>
      </c>
      <c r="U349" s="40" t="n">
        <f aca="false">IF(N(D349)&gt;0,IF(D349&gt;=LR_MIN_SHARE*SUM(D$2:D$1001),F349,-1),-1)</f>
        <v>0.448259761338557</v>
      </c>
      <c r="V349" s="38" t="n">
        <f aca="false">IF(U349&lt;0,"",RANK(U349,U$2:U$1001)+COUNTIF(U$2:U349,U349)-1)</f>
        <v>268</v>
      </c>
      <c r="W349" s="38" t="n">
        <f aca="false">IF(N(L349)&gt;0,RANK(L349,L$2:L$1001)+COUNTIF(L$2:L349,L349)-1,"")</f>
        <v>296</v>
      </c>
      <c r="X349" s="40" t="n">
        <f aca="false">IF(N(L349)&gt;0,IF(L349&gt;=LR_MIN_SHARE*SUM(L$2:L$1001),N349,-1),-1)</f>
        <v>0.56647230788825</v>
      </c>
      <c r="Y349" s="38" t="n">
        <f aca="false">IF(X349&lt;0,"",RANK(X349,X$2:X$1001)+COUNTIF(X$2:X349,X349)-1)</f>
        <v>235</v>
      </c>
      <c r="AA349" s="0" t="str">
        <f aca="false">IF($A349="","",IF(COUNTIF($B$2:$B349,$B349)=1,1,""))</f>
        <v/>
      </c>
      <c r="AB349" s="0" t="str">
        <f aca="false">IF(AA349=1,SUMIF($B$2:$B$1001,$B349,$D$2:$D$1001),"")</f>
        <v/>
      </c>
      <c r="AC349" s="0" t="str">
        <f aca="false">IF(AA349=1,RANK(AB349,$AB$2:$AB$1001)+COUNTIF($AB$2:$AB349,AB349)-1,"")</f>
        <v/>
      </c>
      <c r="AD349" s="38" t="n">
        <f aca="false">IF($A349="","",COUNTIF(raw_data!$G:$G,$A349))</f>
        <v>40</v>
      </c>
      <c r="AE349" s="38" t="n">
        <f aca="false">IF($A349="","",IF(COUNTIF($A$2:$A$1001,$A349)&gt;1,1,0))</f>
        <v>0</v>
      </c>
    </row>
    <row r="350" customFormat="false" ht="15" hidden="false" customHeight="false" outlineLevel="0" collapsed="false">
      <c r="A350" s="0" t="str">
        <f aca="false">IF(code_master!$A350="","",code_master!$A350)</f>
        <v>CV0349</v>
      </c>
      <c r="B350" s="0" t="str">
        <f aca="false">IF($A350="","",code_master!$C350&amp;"")</f>
        <v>심장</v>
      </c>
      <c r="C350" s="0" t="str">
        <f aca="false">IF($A350="","",code_master!$B350&amp;"")</f>
        <v>급성심근경색진단비</v>
      </c>
      <c r="D350" s="30" t="n">
        <f aca="false">IF($A350="","",SUMIFS(raw_data!$H:$H,raw_data!$A:$A,"&gt;="&amp;UY_START,raw_data!$A:$A,"&lt;="&amp;BASE_YM,raw_data!$B:$B,"&lt;="&amp;BASE_YM,raw_data!$G:$G,$A350))</f>
        <v>10048479</v>
      </c>
      <c r="E350" s="30" t="n">
        <f aca="false">IF($A350="","",(SUMIFS(raw_data!$I:$I,raw_data!$A:$A,"&gt;="&amp;UY_START,raw_data!$A:$A,"&lt;="&amp;BASE_YM,raw_data!$B:$B,"&lt;="&amp;BASE_YM,raw_data!$G:$G,$A350)+SUMIFS(raw_data!$J:$J,raw_data!$A:$A,"&gt;="&amp;UY_START,raw_data!$A:$A,"&lt;="&amp;BASE_YM,raw_data!$B:$B,"&lt;="&amp;BASE_YM,raw_data!$G:$G,$A350)))</f>
        <v>4836574</v>
      </c>
      <c r="F350" s="31" t="n">
        <f aca="false">IF(N(D350)=0,"",E350/D350)</f>
        <v>0.481323989431634</v>
      </c>
      <c r="G350" s="30" t="n">
        <f aca="false">IF($A350="","",SUMIFS(raw_data!$H:$H,raw_data!$A:$A,"&gt;="&amp;UY_START_PY,raw_data!$A:$A,"&lt;="&amp;BASE_YM_PY,raw_data!$B:$B,"&lt;="&amp;BASE_YM_PY,raw_data!$G:$G,$A350))</f>
        <v>10547016</v>
      </c>
      <c r="H350" s="30" t="n">
        <f aca="false">IF($A350="","",(SUMIFS(raw_data!$I:$I,raw_data!$A:$A,"&gt;="&amp;UY_START_PY,raw_data!$A:$A,"&lt;="&amp;BASE_YM_PY,raw_data!$B:$B,"&lt;="&amp;BASE_YM_PY,raw_data!$G:$G,$A350)+SUMIFS(raw_data!$J:$J,raw_data!$A:$A,"&gt;="&amp;UY_START_PY,raw_data!$A:$A,"&lt;="&amp;BASE_YM_PY,raw_data!$B:$B,"&lt;="&amp;BASE_YM_PY,raw_data!$G:$G,$A350)))</f>
        <v>4690187</v>
      </c>
      <c r="I350" s="31" t="n">
        <f aca="false">IF(N(G350)=0,"",H350/G350)</f>
        <v>0.444693266796978</v>
      </c>
      <c r="J350" s="32" t="n">
        <f aca="false">IF(N(G350)=0,"",D350/G350-1)</f>
        <v>-0.0472680614118723</v>
      </c>
      <c r="K350" s="33" t="n">
        <f aca="false">IF(OR(F350="",I350=""),"",F350-I350)</f>
        <v>0.036630722634656</v>
      </c>
      <c r="L350" s="30" t="n">
        <f aca="false">IF($A350="","",SUMIFS(raw_data!$H:$H,raw_data!$B:$B,BASE_YM,raw_data!$G:$G,$A350))</f>
        <v>4046011</v>
      </c>
      <c r="M350" s="30" t="n">
        <f aca="false">IF($A350="","",(SUMIFS(raw_data!$I:$I,raw_data!$B:$B,BASE_YM,raw_data!$G:$G,$A350)+SUMIFS(raw_data!$J:$J,raw_data!$B:$B,BASE_YM,raw_data!$G:$G,$A350)))</f>
        <v>1730247</v>
      </c>
      <c r="N350" s="31" t="n">
        <f aca="false">IF(N(L350)=0,"",M350/L350)</f>
        <v>0.427642683126665</v>
      </c>
      <c r="O350" s="30" t="n">
        <f aca="false">IF($A350="","",SUMIFS(raw_data!$H:$H,raw_data!$B:$B,BASE_YM_PY,raw_data!$G:$G,$A350))</f>
        <v>4148899</v>
      </c>
      <c r="P350" s="30" t="n">
        <f aca="false">IF($A350="","",(SUMIFS(raw_data!$I:$I,raw_data!$B:$B,BASE_YM_PY,raw_data!$G:$G,$A350)+SUMIFS(raw_data!$J:$J,raw_data!$B:$B,BASE_YM_PY,raw_data!$G:$G,$A350)))</f>
        <v>2138990</v>
      </c>
      <c r="Q350" s="31" t="n">
        <f aca="false">IF(N(O350)=0,"",P350/O350)</f>
        <v>0.515556054750911</v>
      </c>
      <c r="R350" s="32" t="n">
        <f aca="false">IF(N(O350)=0,"",L350/O350-1)</f>
        <v>-0.0247988683262717</v>
      </c>
      <c r="S350" s="33" t="n">
        <f aca="false">IF(OR(N350="",Q350=""),"",N350-Q350)</f>
        <v>-0.0879133716242463</v>
      </c>
      <c r="T350" s="38" t="n">
        <f aca="false">IF(N(D350)&gt;0,RANK(D350,D$2:D$1001)+COUNTIF(D$2:D350,D350)-1,"")</f>
        <v>383</v>
      </c>
      <c r="U350" s="38" t="n">
        <f aca="false">IF(N(D350)&gt;0,IF(D350&gt;=LR_MIN_SHARE*SUM(D$2:D$1001),F350,-1),-1)</f>
        <v>-1</v>
      </c>
      <c r="V350" s="0" t="str">
        <f aca="false">IF(U350&lt;0,"",RANK(U350,U$2:U$1001)+COUNTIF(U$2:U350,U350)-1)</f>
        <v/>
      </c>
      <c r="W350" s="38" t="n">
        <f aca="false">IF(N(L350)&gt;0,RANK(L350,L$2:L$1001)+COUNTIF(L$2:L350,L350)-1,"")</f>
        <v>383</v>
      </c>
      <c r="X350" s="38" t="n">
        <f aca="false">IF(N(L350)&gt;0,IF(L350&gt;=LR_MIN_SHARE*SUM(L$2:L$1001),N350,-1),-1)</f>
        <v>-1</v>
      </c>
      <c r="Y350" s="0" t="str">
        <f aca="false">IF(X350&lt;0,"",RANK(X350,X$2:X$1001)+COUNTIF(X$2:X350,X350)-1)</f>
        <v/>
      </c>
      <c r="AA350" s="0" t="str">
        <f aca="false">IF($A350="","",IF(COUNTIF($B$2:$B350,$B350)=1,1,""))</f>
        <v/>
      </c>
      <c r="AB350" s="0" t="str">
        <f aca="false">IF(AA350=1,SUMIF($B$2:$B$1001,$B350,$D$2:$D$1001),"")</f>
        <v/>
      </c>
      <c r="AC350" s="0" t="str">
        <f aca="false">IF(AA350=1,RANK(AB350,$AB$2:$AB$1001)+COUNTIF($AB$2:$AB350,AB350)-1,"")</f>
        <v/>
      </c>
      <c r="AD350" s="38" t="n">
        <f aca="false">IF($A350="","",COUNTIF(raw_data!$G:$G,$A350))</f>
        <v>40</v>
      </c>
      <c r="AE350" s="38" t="n">
        <f aca="false">IF($A350="","",IF(COUNTIF($A$2:$A$1001,$A350)&gt;1,1,0))</f>
        <v>0</v>
      </c>
    </row>
    <row r="351" customFormat="false" ht="15" hidden="false" customHeight="false" outlineLevel="0" collapsed="false">
      <c r="A351" s="0" t="str">
        <f aca="false">IF(code_master!$A351="","",code_master!$A351)</f>
        <v>CV0350</v>
      </c>
      <c r="B351" s="0" t="str">
        <f aca="false">IF($A351="","",code_master!$C351&amp;"")</f>
        <v>사망</v>
      </c>
      <c r="C351" s="0" t="str">
        <f aca="false">IF($A351="","",code_master!$B351&amp;"")</f>
        <v>질병사망Ⅱ</v>
      </c>
      <c r="D351" s="30" t="n">
        <f aca="false">IF($A351="","",SUMIFS(raw_data!$H:$H,raw_data!$A:$A,"&gt;="&amp;UY_START,raw_data!$A:$A,"&lt;="&amp;BASE_YM,raw_data!$B:$B,"&lt;="&amp;BASE_YM,raw_data!$G:$G,$A351))</f>
        <v>10255117</v>
      </c>
      <c r="E351" s="30" t="n">
        <f aca="false">IF($A351="","",(SUMIFS(raw_data!$I:$I,raw_data!$A:$A,"&gt;="&amp;UY_START,raw_data!$A:$A,"&lt;="&amp;BASE_YM,raw_data!$B:$B,"&lt;="&amp;BASE_YM,raw_data!$G:$G,$A351)+SUMIFS(raw_data!$J:$J,raw_data!$A:$A,"&gt;="&amp;UY_START,raw_data!$A:$A,"&lt;="&amp;BASE_YM,raw_data!$B:$B,"&lt;="&amp;BASE_YM,raw_data!$G:$G,$A351)))</f>
        <v>6394954</v>
      </c>
      <c r="F351" s="31" t="n">
        <f aca="false">IF(N(D351)=0,"",E351/D351)</f>
        <v>0.623586644598984</v>
      </c>
      <c r="G351" s="30" t="n">
        <f aca="false">IF($A351="","",SUMIFS(raw_data!$H:$H,raw_data!$A:$A,"&gt;="&amp;UY_START_PY,raw_data!$A:$A,"&lt;="&amp;BASE_YM_PY,raw_data!$B:$B,"&lt;="&amp;BASE_YM_PY,raw_data!$G:$G,$A351))</f>
        <v>8613194</v>
      </c>
      <c r="H351" s="30" t="n">
        <f aca="false">IF($A351="","",(SUMIFS(raw_data!$I:$I,raw_data!$A:$A,"&gt;="&amp;UY_START_PY,raw_data!$A:$A,"&lt;="&amp;BASE_YM_PY,raw_data!$B:$B,"&lt;="&amp;BASE_YM_PY,raw_data!$G:$G,$A351)+SUMIFS(raw_data!$J:$J,raw_data!$A:$A,"&gt;="&amp;UY_START_PY,raw_data!$A:$A,"&lt;="&amp;BASE_YM_PY,raw_data!$B:$B,"&lt;="&amp;BASE_YM_PY,raw_data!$G:$G,$A351)))</f>
        <v>6012758</v>
      </c>
      <c r="I351" s="31" t="n">
        <f aca="false">IF(N(G351)=0,"",H351/G351)</f>
        <v>0.698086911777443</v>
      </c>
      <c r="J351" s="32" t="n">
        <f aca="false">IF(N(G351)=0,"",D351/G351-1)</f>
        <v>0.190628818995601</v>
      </c>
      <c r="K351" s="33" t="n">
        <f aca="false">IF(OR(F351="",I351=""),"",F351-I351)</f>
        <v>-0.0745002671784588</v>
      </c>
      <c r="L351" s="30" t="n">
        <f aca="false">IF($A351="","",SUMIFS(raw_data!$H:$H,raw_data!$B:$B,BASE_YM,raw_data!$G:$G,$A351))</f>
        <v>4032979</v>
      </c>
      <c r="M351" s="30" t="n">
        <f aca="false">IF($A351="","",(SUMIFS(raw_data!$I:$I,raw_data!$B:$B,BASE_YM,raw_data!$G:$G,$A351)+SUMIFS(raw_data!$J:$J,raw_data!$B:$B,BASE_YM,raw_data!$G:$G,$A351)))</f>
        <v>3527472</v>
      </c>
      <c r="N351" s="31" t="n">
        <f aca="false">IF(N(L351)=0,"",M351/L351)</f>
        <v>0.874656674383874</v>
      </c>
      <c r="O351" s="30" t="n">
        <f aca="false">IF($A351="","",SUMIFS(raw_data!$H:$H,raw_data!$B:$B,BASE_YM_PY,raw_data!$G:$G,$A351))</f>
        <v>3619299</v>
      </c>
      <c r="P351" s="30" t="n">
        <f aca="false">IF($A351="","",(SUMIFS(raw_data!$I:$I,raw_data!$B:$B,BASE_YM_PY,raw_data!$G:$G,$A351)+SUMIFS(raw_data!$J:$J,raw_data!$B:$B,BASE_YM_PY,raw_data!$G:$G,$A351)))</f>
        <v>2934557</v>
      </c>
      <c r="Q351" s="31" t="n">
        <f aca="false">IF(N(O351)=0,"",P351/O351)</f>
        <v>0.810808115052114</v>
      </c>
      <c r="R351" s="32" t="n">
        <f aca="false">IF(N(O351)=0,"",L351/O351-1)</f>
        <v>0.114298376564081</v>
      </c>
      <c r="S351" s="33" t="n">
        <f aca="false">IF(OR(N351="",Q351=""),"",N351-Q351)</f>
        <v>0.0638485593317598</v>
      </c>
      <c r="T351" s="38" t="n">
        <f aca="false">IF(N(D351)&gt;0,RANK(D351,D$2:D$1001)+COUNTIF(D$2:D351,D351)-1,"")</f>
        <v>379</v>
      </c>
      <c r="U351" s="40" t="n">
        <f aca="false">IF(N(D351)&gt;0,IF(D351&gt;=LR_MIN_SHARE*SUM(D$2:D$1001),F351,-1),-1)</f>
        <v>0.623586644598984</v>
      </c>
      <c r="V351" s="38" t="n">
        <f aca="false">IF(U351&lt;0,"",RANK(U351,U$2:U$1001)+COUNTIF(U$2:U351,U351)-1)</f>
        <v>127</v>
      </c>
      <c r="W351" s="38" t="n">
        <f aca="false">IF(N(L351)&gt;0,RANK(L351,L$2:L$1001)+COUNTIF(L$2:L351,L351)-1,"")</f>
        <v>384</v>
      </c>
      <c r="X351" s="38" t="n">
        <f aca="false">IF(N(L351)&gt;0,IF(L351&gt;=LR_MIN_SHARE*SUM(L$2:L$1001),N351,-1),-1)</f>
        <v>-1</v>
      </c>
      <c r="Y351" s="0" t="str">
        <f aca="false">IF(X351&lt;0,"",RANK(X351,X$2:X$1001)+COUNTIF(X$2:X351,X351)-1)</f>
        <v/>
      </c>
      <c r="AA351" s="0" t="str">
        <f aca="false">IF($A351="","",IF(COUNTIF($B$2:$B351,$B351)=1,1,""))</f>
        <v/>
      </c>
      <c r="AB351" s="0" t="str">
        <f aca="false">IF(AA351=1,SUMIF($B$2:$B$1001,$B351,$D$2:$D$1001),"")</f>
        <v/>
      </c>
      <c r="AC351" s="0" t="str">
        <f aca="false">IF(AA351=1,RANK(AB351,$AB$2:$AB$1001)+COUNTIF($AB$2:$AB351,AB351)-1,"")</f>
        <v/>
      </c>
      <c r="AD351" s="38" t="n">
        <f aca="false">IF($A351="","",COUNTIF(raw_data!$G:$G,$A351))</f>
        <v>40</v>
      </c>
      <c r="AE351" s="38" t="n">
        <f aca="false">IF($A351="","",IF(COUNTIF($A$2:$A$1001,$A351)&gt;1,1,0))</f>
        <v>0</v>
      </c>
    </row>
    <row r="352" customFormat="false" ht="15" hidden="false" customHeight="false" outlineLevel="0" collapsed="false">
      <c r="A352" s="0" t="str">
        <f aca="false">IF(code_master!$A352="","",code_master!$A352)</f>
        <v>CV0351</v>
      </c>
      <c r="B352" s="0" t="str">
        <f aca="false">IF($A352="","",code_master!$C352&amp;"")</f>
        <v>수술</v>
      </c>
      <c r="C352" s="0" t="str">
        <f aca="false">IF($A352="","",code_master!$B352&amp;"")</f>
        <v>1~5종수술비(20년만기)</v>
      </c>
      <c r="D352" s="30" t="n">
        <f aca="false">IF($A352="","",SUMIFS(raw_data!$H:$H,raw_data!$A:$A,"&gt;="&amp;UY_START,raw_data!$A:$A,"&lt;="&amp;BASE_YM,raw_data!$B:$B,"&lt;="&amp;BASE_YM,raw_data!$G:$G,$A352))</f>
        <v>56045141</v>
      </c>
      <c r="E352" s="30" t="n">
        <f aca="false">IF($A352="","",(SUMIFS(raw_data!$I:$I,raw_data!$A:$A,"&gt;="&amp;UY_START,raw_data!$A:$A,"&lt;="&amp;BASE_YM,raw_data!$B:$B,"&lt;="&amp;BASE_YM,raw_data!$G:$G,$A352)+SUMIFS(raw_data!$J:$J,raw_data!$A:$A,"&gt;="&amp;UY_START,raw_data!$A:$A,"&lt;="&amp;BASE_YM,raw_data!$B:$B,"&lt;="&amp;BASE_YM,raw_data!$G:$G,$A352)))</f>
        <v>33105197</v>
      </c>
      <c r="F352" s="31" t="n">
        <f aca="false">IF(N(D352)=0,"",E352/D352)</f>
        <v>0.590688084806496</v>
      </c>
      <c r="G352" s="30" t="n">
        <f aca="false">IF($A352="","",SUMIFS(raw_data!$H:$H,raw_data!$A:$A,"&gt;="&amp;UY_START_PY,raw_data!$A:$A,"&lt;="&amp;BASE_YM_PY,raw_data!$B:$B,"&lt;="&amp;BASE_YM_PY,raw_data!$G:$G,$A352))</f>
        <v>42832228</v>
      </c>
      <c r="H352" s="30" t="n">
        <f aca="false">IF($A352="","",(SUMIFS(raw_data!$I:$I,raw_data!$A:$A,"&gt;="&amp;UY_START_PY,raw_data!$A:$A,"&lt;="&amp;BASE_YM_PY,raw_data!$B:$B,"&lt;="&amp;BASE_YM_PY,raw_data!$G:$G,$A352)+SUMIFS(raw_data!$J:$J,raw_data!$A:$A,"&gt;="&amp;UY_START_PY,raw_data!$A:$A,"&lt;="&amp;BASE_YM_PY,raw_data!$B:$B,"&lt;="&amp;BASE_YM_PY,raw_data!$G:$G,$A352)))</f>
        <v>32771676</v>
      </c>
      <c r="I352" s="31" t="n">
        <f aca="false">IF(N(G352)=0,"",H352/G352)</f>
        <v>0.765117238356128</v>
      </c>
      <c r="J352" s="32" t="n">
        <f aca="false">IF(N(G352)=0,"",D352/G352-1)</f>
        <v>0.308480637523689</v>
      </c>
      <c r="K352" s="33" t="n">
        <f aca="false">IF(OR(F352="",I352=""),"",F352-I352)</f>
        <v>-0.174429153549632</v>
      </c>
      <c r="L352" s="30" t="n">
        <f aca="false">IF($A352="","",SUMIFS(raw_data!$H:$H,raw_data!$B:$B,BASE_YM,raw_data!$G:$G,$A352))</f>
        <v>23243116</v>
      </c>
      <c r="M352" s="30" t="n">
        <f aca="false">IF($A352="","",(SUMIFS(raw_data!$I:$I,raw_data!$B:$B,BASE_YM,raw_data!$G:$G,$A352)+SUMIFS(raw_data!$J:$J,raw_data!$B:$B,BASE_YM,raw_data!$G:$G,$A352)))</f>
        <v>14476949</v>
      </c>
      <c r="N352" s="31" t="n">
        <f aca="false">IF(N(L352)=0,"",M352/L352)</f>
        <v>0.622848889968109</v>
      </c>
      <c r="O352" s="30" t="n">
        <f aca="false">IF($A352="","",SUMIFS(raw_data!$H:$H,raw_data!$B:$B,BASE_YM_PY,raw_data!$G:$G,$A352))</f>
        <v>17781219</v>
      </c>
      <c r="P352" s="30" t="n">
        <f aca="false">IF($A352="","",(SUMIFS(raw_data!$I:$I,raw_data!$B:$B,BASE_YM_PY,raw_data!$G:$G,$A352)+SUMIFS(raw_data!$J:$J,raw_data!$B:$B,BASE_YM_PY,raw_data!$G:$G,$A352)))</f>
        <v>14150988</v>
      </c>
      <c r="Q352" s="31" t="n">
        <f aca="false">IF(N(O352)=0,"",P352/O352)</f>
        <v>0.795839025434645</v>
      </c>
      <c r="R352" s="32" t="n">
        <f aca="false">IF(N(O352)=0,"",L352/O352-1)</f>
        <v>0.307172247302055</v>
      </c>
      <c r="S352" s="33" t="n">
        <f aca="false">IF(OR(N352="",Q352=""),"",N352-Q352)</f>
        <v>-0.172990135466536</v>
      </c>
      <c r="T352" s="38" t="n">
        <f aca="false">IF(N(D352)&gt;0,RANK(D352,D$2:D$1001)+COUNTIF(D$2:D352,D352)-1,"")</f>
        <v>98</v>
      </c>
      <c r="U352" s="40" t="n">
        <f aca="false">IF(N(D352)&gt;0,IF(D352&gt;=LR_MIN_SHARE*SUM(D$2:D$1001),F352,-1),-1)</f>
        <v>0.590688084806496</v>
      </c>
      <c r="V352" s="38" t="n">
        <f aca="false">IF(U352&lt;0,"",RANK(U352,U$2:U$1001)+COUNTIF(U$2:U352,U352)-1)</f>
        <v>154</v>
      </c>
      <c r="W352" s="38" t="n">
        <f aca="false">IF(N(L352)&gt;0,RANK(L352,L$2:L$1001)+COUNTIF(L$2:L352,L352)-1,"")</f>
        <v>96</v>
      </c>
      <c r="X352" s="40" t="n">
        <f aca="false">IF(N(L352)&gt;0,IF(L352&gt;=LR_MIN_SHARE*SUM(L$2:L$1001),N352,-1),-1)</f>
        <v>0.622848889968109</v>
      </c>
      <c r="Y352" s="38" t="n">
        <f aca="false">IF(X352&lt;0,"",RANK(X352,X$2:X$1001)+COUNTIF(X$2:X352,X352)-1)</f>
        <v>200</v>
      </c>
      <c r="AA352" s="0" t="str">
        <f aca="false">IF($A352="","",IF(COUNTIF($B$2:$B352,$B352)=1,1,""))</f>
        <v/>
      </c>
      <c r="AB352" s="0" t="str">
        <f aca="false">IF(AA352=1,SUMIF($B$2:$B$1001,$B352,$D$2:$D$1001),"")</f>
        <v/>
      </c>
      <c r="AC352" s="0" t="str">
        <f aca="false">IF(AA352=1,RANK(AB352,$AB$2:$AB$1001)+COUNTIF($AB$2:$AB352,AB352)-1,"")</f>
        <v/>
      </c>
      <c r="AD352" s="38" t="n">
        <f aca="false">IF($A352="","",COUNTIF(raw_data!$G:$G,$A352))</f>
        <v>40</v>
      </c>
      <c r="AE352" s="38" t="n">
        <f aca="false">IF($A352="","",IF(COUNTIF($A$2:$A$1001,$A352)&gt;1,1,0))</f>
        <v>0</v>
      </c>
    </row>
    <row r="353" customFormat="false" ht="15" hidden="false" customHeight="false" outlineLevel="0" collapsed="false">
      <c r="A353" s="0" t="str">
        <f aca="false">IF(code_master!$A353="","",code_master!$A353)</f>
        <v>CV0352</v>
      </c>
      <c r="B353" s="0" t="str">
        <f aca="false">IF($A353="","",code_master!$C353&amp;"")</f>
        <v>사망</v>
      </c>
      <c r="C353" s="0" t="str">
        <f aca="false">IF($A353="","",code_master!$B353&amp;"")</f>
        <v>질병사망(갱신형)</v>
      </c>
      <c r="D353" s="30" t="n">
        <f aca="false">IF($A353="","",SUMIFS(raw_data!$H:$H,raw_data!$A:$A,"&gt;="&amp;UY_START,raw_data!$A:$A,"&lt;="&amp;BASE_YM,raw_data!$B:$B,"&lt;="&amp;BASE_YM,raw_data!$G:$G,$A353))</f>
        <v>24409165</v>
      </c>
      <c r="E353" s="30" t="n">
        <f aca="false">IF($A353="","",(SUMIFS(raw_data!$I:$I,raw_data!$A:$A,"&gt;="&amp;UY_START,raw_data!$A:$A,"&lt;="&amp;BASE_YM,raw_data!$B:$B,"&lt;="&amp;BASE_YM,raw_data!$G:$G,$A353)+SUMIFS(raw_data!$J:$J,raw_data!$A:$A,"&gt;="&amp;UY_START,raw_data!$A:$A,"&lt;="&amp;BASE_YM,raw_data!$B:$B,"&lt;="&amp;BASE_YM,raw_data!$G:$G,$A353)))</f>
        <v>14773986</v>
      </c>
      <c r="F353" s="31" t="n">
        <f aca="false">IF(N(D353)=0,"",E353/D353)</f>
        <v>0.605263883463445</v>
      </c>
      <c r="G353" s="30" t="n">
        <f aca="false">IF($A353="","",SUMIFS(raw_data!$H:$H,raw_data!$A:$A,"&gt;="&amp;UY_START_PY,raw_data!$A:$A,"&lt;="&amp;BASE_YM_PY,raw_data!$B:$B,"&lt;="&amp;BASE_YM_PY,raw_data!$G:$G,$A353))</f>
        <v>23801760</v>
      </c>
      <c r="H353" s="30" t="n">
        <f aca="false">IF($A353="","",(SUMIFS(raw_data!$I:$I,raw_data!$A:$A,"&gt;="&amp;UY_START_PY,raw_data!$A:$A,"&lt;="&amp;BASE_YM_PY,raw_data!$B:$B,"&lt;="&amp;BASE_YM_PY,raw_data!$G:$G,$A353)+SUMIFS(raw_data!$J:$J,raw_data!$A:$A,"&gt;="&amp;UY_START_PY,raw_data!$A:$A,"&lt;="&amp;BASE_YM_PY,raw_data!$B:$B,"&lt;="&amp;BASE_YM_PY,raw_data!$G:$G,$A353)))</f>
        <v>9124550</v>
      </c>
      <c r="I353" s="31" t="n">
        <f aca="false">IF(N(G353)=0,"",H353/G353)</f>
        <v>0.38335610475864</v>
      </c>
      <c r="J353" s="32" t="n">
        <f aca="false">IF(N(G353)=0,"",D353/G353-1)</f>
        <v>0.0255193313435644</v>
      </c>
      <c r="K353" s="33" t="n">
        <f aca="false">IF(OR(F353="",I353=""),"",F353-I353)</f>
        <v>0.221907778704805</v>
      </c>
      <c r="L353" s="30" t="n">
        <f aca="false">IF($A353="","",SUMIFS(raw_data!$H:$H,raw_data!$B:$B,BASE_YM,raw_data!$G:$G,$A353))</f>
        <v>10142086</v>
      </c>
      <c r="M353" s="30" t="n">
        <f aca="false">IF($A353="","",(SUMIFS(raw_data!$I:$I,raw_data!$B:$B,BASE_YM,raw_data!$G:$G,$A353)+SUMIFS(raw_data!$J:$J,raw_data!$B:$B,BASE_YM,raw_data!$G:$G,$A353)))</f>
        <v>8125612</v>
      </c>
      <c r="N353" s="31" t="n">
        <f aca="false">IF(N(L353)=0,"",M353/L353)</f>
        <v>0.801177588121418</v>
      </c>
      <c r="O353" s="30" t="n">
        <f aca="false">IF($A353="","",SUMIFS(raw_data!$H:$H,raw_data!$B:$B,BASE_YM_PY,raw_data!$G:$G,$A353))</f>
        <v>9298185</v>
      </c>
      <c r="P353" s="30" t="n">
        <f aca="false">IF($A353="","",(SUMIFS(raw_data!$I:$I,raw_data!$B:$B,BASE_YM_PY,raw_data!$G:$G,$A353)+SUMIFS(raw_data!$J:$J,raw_data!$B:$B,BASE_YM_PY,raw_data!$G:$G,$A353)))</f>
        <v>4589860</v>
      </c>
      <c r="Q353" s="31" t="n">
        <f aca="false">IF(N(O353)=0,"",P353/O353)</f>
        <v>0.493629670736816</v>
      </c>
      <c r="R353" s="32" t="n">
        <f aca="false">IF(N(O353)=0,"",L353/O353-1)</f>
        <v>0.0907597558018043</v>
      </c>
      <c r="S353" s="33" t="n">
        <f aca="false">IF(OR(N353="",Q353=""),"",N353-Q353)</f>
        <v>0.307547917384602</v>
      </c>
      <c r="T353" s="38" t="n">
        <f aca="false">IF(N(D353)&gt;0,RANK(D353,D$2:D$1001)+COUNTIF(D$2:D353,D353)-1,"")</f>
        <v>222</v>
      </c>
      <c r="U353" s="40" t="n">
        <f aca="false">IF(N(D353)&gt;0,IF(D353&gt;=LR_MIN_SHARE*SUM(D$2:D$1001),F353,-1),-1)</f>
        <v>0.605263883463445</v>
      </c>
      <c r="V353" s="38" t="n">
        <f aca="false">IF(U353&lt;0,"",RANK(U353,U$2:U$1001)+COUNTIF(U$2:U353,U353)-1)</f>
        <v>139</v>
      </c>
      <c r="W353" s="38" t="n">
        <f aca="false">IF(N(L353)&gt;0,RANK(L353,L$2:L$1001)+COUNTIF(L$2:L353,L353)-1,"")</f>
        <v>218</v>
      </c>
      <c r="X353" s="40" t="n">
        <f aca="false">IF(N(L353)&gt;0,IF(L353&gt;=LR_MIN_SHARE*SUM(L$2:L$1001),N353,-1),-1)</f>
        <v>0.801177588121418</v>
      </c>
      <c r="Y353" s="38" t="n">
        <f aca="false">IF(X353&lt;0,"",RANK(X353,X$2:X$1001)+COUNTIF(X$2:X353,X353)-1)</f>
        <v>105</v>
      </c>
      <c r="AA353" s="0" t="str">
        <f aca="false">IF($A353="","",IF(COUNTIF($B$2:$B353,$B353)=1,1,""))</f>
        <v/>
      </c>
      <c r="AB353" s="0" t="str">
        <f aca="false">IF(AA353=1,SUMIF($B$2:$B$1001,$B353,$D$2:$D$1001),"")</f>
        <v/>
      </c>
      <c r="AC353" s="0" t="str">
        <f aca="false">IF(AA353=1,RANK(AB353,$AB$2:$AB$1001)+COUNTIF($AB$2:$AB353,AB353)-1,"")</f>
        <v/>
      </c>
      <c r="AD353" s="38" t="n">
        <f aca="false">IF($A353="","",COUNTIF(raw_data!$G:$G,$A353))</f>
        <v>40</v>
      </c>
      <c r="AE353" s="38" t="n">
        <f aca="false">IF($A353="","",IF(COUNTIF($A$2:$A$1001,$A353)&gt;1,1,0))</f>
        <v>0</v>
      </c>
    </row>
    <row r="354" customFormat="false" ht="15" hidden="false" customHeight="false" outlineLevel="0" collapsed="false">
      <c r="A354" s="0" t="str">
        <f aca="false">IF(code_master!$A354="","",code_master!$A354)</f>
        <v>CV0353</v>
      </c>
      <c r="B354" s="0" t="str">
        <f aca="false">IF($A354="","",code_master!$C354&amp;"")</f>
        <v>심장</v>
      </c>
      <c r="C354" s="0" t="str">
        <f aca="false">IF($A354="","",code_master!$B354&amp;"")</f>
        <v>허혈성심장질환진단비(갱신형)</v>
      </c>
      <c r="D354" s="30" t="n">
        <f aca="false">IF($A354="","",SUMIFS(raw_data!$H:$H,raw_data!$A:$A,"&gt;="&amp;UY_START,raw_data!$A:$A,"&lt;="&amp;BASE_YM,raw_data!$B:$B,"&lt;="&amp;BASE_YM,raw_data!$G:$G,$A354))</f>
        <v>28424609</v>
      </c>
      <c r="E354" s="30" t="n">
        <f aca="false">IF($A354="","",(SUMIFS(raw_data!$I:$I,raw_data!$A:$A,"&gt;="&amp;UY_START,raw_data!$A:$A,"&lt;="&amp;BASE_YM,raw_data!$B:$B,"&lt;="&amp;BASE_YM,raw_data!$G:$G,$A354)+SUMIFS(raw_data!$J:$J,raw_data!$A:$A,"&gt;="&amp;UY_START,raw_data!$A:$A,"&lt;="&amp;BASE_YM,raw_data!$B:$B,"&lt;="&amp;BASE_YM,raw_data!$G:$G,$A354)))</f>
        <v>11324474</v>
      </c>
      <c r="F354" s="31" t="n">
        <f aca="false">IF(N(D354)=0,"",E354/D354)</f>
        <v>0.398403861949341</v>
      </c>
      <c r="G354" s="30" t="n">
        <f aca="false">IF($A354="","",SUMIFS(raw_data!$H:$H,raw_data!$A:$A,"&gt;="&amp;UY_START_PY,raw_data!$A:$A,"&lt;="&amp;BASE_YM_PY,raw_data!$B:$B,"&lt;="&amp;BASE_YM_PY,raw_data!$G:$G,$A354))</f>
        <v>37885182</v>
      </c>
      <c r="H354" s="30" t="n">
        <f aca="false">IF($A354="","",(SUMIFS(raw_data!$I:$I,raw_data!$A:$A,"&gt;="&amp;UY_START_PY,raw_data!$A:$A,"&lt;="&amp;BASE_YM_PY,raw_data!$B:$B,"&lt;="&amp;BASE_YM_PY,raw_data!$G:$G,$A354)+SUMIFS(raw_data!$J:$J,raw_data!$A:$A,"&gt;="&amp;UY_START_PY,raw_data!$A:$A,"&lt;="&amp;BASE_YM_PY,raw_data!$B:$B,"&lt;="&amp;BASE_YM_PY,raw_data!$G:$G,$A354)))</f>
        <v>11155654</v>
      </c>
      <c r="I354" s="31" t="n">
        <f aca="false">IF(N(G354)=0,"",H354/G354)</f>
        <v>0.294459559412965</v>
      </c>
      <c r="J354" s="32" t="n">
        <f aca="false">IF(N(G354)=0,"",D354/G354-1)</f>
        <v>-0.249716973776185</v>
      </c>
      <c r="K354" s="33" t="n">
        <f aca="false">IF(OR(F354="",I354=""),"",F354-I354)</f>
        <v>0.103944302536376</v>
      </c>
      <c r="L354" s="30" t="n">
        <f aca="false">IF($A354="","",SUMIFS(raw_data!$H:$H,raw_data!$B:$B,BASE_YM,raw_data!$G:$G,$A354))</f>
        <v>10494654</v>
      </c>
      <c r="M354" s="30" t="n">
        <f aca="false">IF($A354="","",(SUMIFS(raw_data!$I:$I,raw_data!$B:$B,BASE_YM,raw_data!$G:$G,$A354)+SUMIFS(raw_data!$J:$J,raw_data!$B:$B,BASE_YM,raw_data!$G:$G,$A354)))</f>
        <v>5227498</v>
      </c>
      <c r="N354" s="31" t="n">
        <f aca="false">IF(N(L354)=0,"",M354/L354)</f>
        <v>0.498110561815568</v>
      </c>
      <c r="O354" s="30" t="n">
        <f aca="false">IF($A354="","",SUMIFS(raw_data!$H:$H,raw_data!$B:$B,BASE_YM_PY,raw_data!$G:$G,$A354))</f>
        <v>15903954</v>
      </c>
      <c r="P354" s="30" t="n">
        <f aca="false">IF($A354="","",(SUMIFS(raw_data!$I:$I,raw_data!$B:$B,BASE_YM_PY,raw_data!$G:$G,$A354)+SUMIFS(raw_data!$J:$J,raw_data!$B:$B,BASE_YM_PY,raw_data!$G:$G,$A354)))</f>
        <v>4243363</v>
      </c>
      <c r="Q354" s="31" t="n">
        <f aca="false">IF(N(O354)=0,"",P354/O354)</f>
        <v>0.266811825537222</v>
      </c>
      <c r="R354" s="32" t="n">
        <f aca="false">IF(N(O354)=0,"",L354/O354-1)</f>
        <v>-0.340122965647411</v>
      </c>
      <c r="S354" s="33" t="n">
        <f aca="false">IF(OR(N354="",Q354=""),"",N354-Q354)</f>
        <v>0.231298736278346</v>
      </c>
      <c r="T354" s="38" t="n">
        <f aca="false">IF(N(D354)&gt;0,RANK(D354,D$2:D$1001)+COUNTIF(D$2:D354,D354)-1,"")</f>
        <v>200</v>
      </c>
      <c r="U354" s="40" t="n">
        <f aca="false">IF(N(D354)&gt;0,IF(D354&gt;=LR_MIN_SHARE*SUM(D$2:D$1001),F354,-1),-1)</f>
        <v>0.398403861949341</v>
      </c>
      <c r="V354" s="38" t="n">
        <f aca="false">IF(U354&lt;0,"",RANK(U354,U$2:U$1001)+COUNTIF(U$2:U354,U354)-1)</f>
        <v>296</v>
      </c>
      <c r="W354" s="38" t="n">
        <f aca="false">IF(N(L354)&gt;0,RANK(L354,L$2:L$1001)+COUNTIF(L$2:L354,L354)-1,"")</f>
        <v>213</v>
      </c>
      <c r="X354" s="40" t="n">
        <f aca="false">IF(N(L354)&gt;0,IF(L354&gt;=LR_MIN_SHARE*SUM(L$2:L$1001),N354,-1),-1)</f>
        <v>0.498110561815568</v>
      </c>
      <c r="Y354" s="38" t="n">
        <f aca="false">IF(X354&lt;0,"",RANK(X354,X$2:X$1001)+COUNTIF(X$2:X354,X354)-1)</f>
        <v>278</v>
      </c>
      <c r="AA354" s="0" t="str">
        <f aca="false">IF($A354="","",IF(COUNTIF($B$2:$B354,$B354)=1,1,""))</f>
        <v/>
      </c>
      <c r="AB354" s="0" t="str">
        <f aca="false">IF(AA354=1,SUMIF($B$2:$B$1001,$B354,$D$2:$D$1001),"")</f>
        <v/>
      </c>
      <c r="AC354" s="0" t="str">
        <f aca="false">IF(AA354=1,RANK(AB354,$AB$2:$AB$1001)+COUNTIF($AB$2:$AB354,AB354)-1,"")</f>
        <v/>
      </c>
      <c r="AD354" s="38" t="n">
        <f aca="false">IF($A354="","",COUNTIF(raw_data!$G:$G,$A354))</f>
        <v>40</v>
      </c>
      <c r="AE354" s="38" t="n">
        <f aca="false">IF($A354="","",IF(COUNTIF($A$2:$A$1001,$A354)&gt;1,1,0))</f>
        <v>0</v>
      </c>
    </row>
    <row r="355" customFormat="false" ht="15" hidden="false" customHeight="false" outlineLevel="0" collapsed="false">
      <c r="A355" s="0" t="str">
        <f aca="false">IF(code_master!$A355="","",code_master!$A355)</f>
        <v>CV0354</v>
      </c>
      <c r="B355" s="0" t="str">
        <f aca="false">IF($A355="","",code_master!$C355&amp;"")</f>
        <v>심장</v>
      </c>
      <c r="C355" s="0" t="str">
        <f aca="false">IF($A355="","",code_master!$B355&amp;"")</f>
        <v>심혈관질환진단비(갱신형)</v>
      </c>
      <c r="D355" s="30" t="n">
        <f aca="false">IF($A355="","",SUMIFS(raw_data!$H:$H,raw_data!$A:$A,"&gt;="&amp;UY_START,raw_data!$A:$A,"&lt;="&amp;BASE_YM,raw_data!$B:$B,"&lt;="&amp;BASE_YM,raw_data!$G:$G,$A355))</f>
        <v>18036640</v>
      </c>
      <c r="E355" s="30" t="n">
        <f aca="false">IF($A355="","",(SUMIFS(raw_data!$I:$I,raw_data!$A:$A,"&gt;="&amp;UY_START,raw_data!$A:$A,"&lt;="&amp;BASE_YM,raw_data!$B:$B,"&lt;="&amp;BASE_YM,raw_data!$G:$G,$A355)+SUMIFS(raw_data!$J:$J,raw_data!$A:$A,"&gt;="&amp;UY_START,raw_data!$A:$A,"&lt;="&amp;BASE_YM,raw_data!$B:$B,"&lt;="&amp;BASE_YM,raw_data!$G:$G,$A355)))</f>
        <v>8976651</v>
      </c>
      <c r="F355" s="31" t="n">
        <f aca="false">IF(N(D355)=0,"",E355/D355)</f>
        <v>0.497689758181125</v>
      </c>
      <c r="G355" s="30" t="n">
        <f aca="false">IF($A355="","",SUMIFS(raw_data!$H:$H,raw_data!$A:$A,"&gt;="&amp;UY_START_PY,raw_data!$A:$A,"&lt;="&amp;BASE_YM_PY,raw_data!$B:$B,"&lt;="&amp;BASE_YM_PY,raw_data!$G:$G,$A355))</f>
        <v>16724733</v>
      </c>
      <c r="H355" s="30" t="n">
        <f aca="false">IF($A355="","",(SUMIFS(raw_data!$I:$I,raw_data!$A:$A,"&gt;="&amp;UY_START_PY,raw_data!$A:$A,"&lt;="&amp;BASE_YM_PY,raw_data!$B:$B,"&lt;="&amp;BASE_YM_PY,raw_data!$G:$G,$A355)+SUMIFS(raw_data!$J:$J,raw_data!$A:$A,"&gt;="&amp;UY_START_PY,raw_data!$A:$A,"&lt;="&amp;BASE_YM_PY,raw_data!$B:$B,"&lt;="&amp;BASE_YM_PY,raw_data!$G:$G,$A355)))</f>
        <v>7256887</v>
      </c>
      <c r="I355" s="31" t="n">
        <f aca="false">IF(N(G355)=0,"",H355/G355)</f>
        <v>0.433901515796994</v>
      </c>
      <c r="J355" s="32" t="n">
        <f aca="false">IF(N(G355)=0,"",D355/G355-1)</f>
        <v>0.078441132662626</v>
      </c>
      <c r="K355" s="33" t="n">
        <f aca="false">IF(OR(F355="",I355=""),"",F355-I355)</f>
        <v>0.0637882423841311</v>
      </c>
      <c r="L355" s="30" t="n">
        <f aca="false">IF($A355="","",SUMIFS(raw_data!$H:$H,raw_data!$B:$B,BASE_YM,raw_data!$G:$G,$A355))</f>
        <v>7422095</v>
      </c>
      <c r="M355" s="30" t="n">
        <f aca="false">IF($A355="","",(SUMIFS(raw_data!$I:$I,raw_data!$B:$B,BASE_YM,raw_data!$G:$G,$A355)+SUMIFS(raw_data!$J:$J,raw_data!$B:$B,BASE_YM,raw_data!$G:$G,$A355)))</f>
        <v>4719505</v>
      </c>
      <c r="N355" s="31" t="n">
        <f aca="false">IF(N(L355)=0,"",M355/L355)</f>
        <v>0.635872351404826</v>
      </c>
      <c r="O355" s="30" t="n">
        <f aca="false">IF($A355="","",SUMIFS(raw_data!$H:$H,raw_data!$B:$B,BASE_YM_PY,raw_data!$G:$G,$A355))</f>
        <v>6547315</v>
      </c>
      <c r="P355" s="30" t="n">
        <f aca="false">IF($A355="","",(SUMIFS(raw_data!$I:$I,raw_data!$B:$B,BASE_YM_PY,raw_data!$G:$G,$A355)+SUMIFS(raw_data!$J:$J,raw_data!$B:$B,BASE_YM_PY,raw_data!$G:$G,$A355)))</f>
        <v>4217731</v>
      </c>
      <c r="Q355" s="31" t="n">
        <f aca="false">IF(N(O355)=0,"",P355/O355)</f>
        <v>0.644192466682907</v>
      </c>
      <c r="R355" s="32" t="n">
        <f aca="false">IF(N(O355)=0,"",L355/O355-1)</f>
        <v>0.133608967950984</v>
      </c>
      <c r="S355" s="33" t="n">
        <f aca="false">IF(OR(N355="",Q355=""),"",N355-Q355)</f>
        <v>-0.00832011527808174</v>
      </c>
      <c r="T355" s="38" t="n">
        <f aca="false">IF(N(D355)&gt;0,RANK(D355,D$2:D$1001)+COUNTIF(D$2:D355,D355)-1,"")</f>
        <v>272</v>
      </c>
      <c r="U355" s="40" t="n">
        <f aca="false">IF(N(D355)&gt;0,IF(D355&gt;=LR_MIN_SHARE*SUM(D$2:D$1001),F355,-1),-1)</f>
        <v>0.497689758181125</v>
      </c>
      <c r="V355" s="38" t="n">
        <f aca="false">IF(U355&lt;0,"",RANK(U355,U$2:U$1001)+COUNTIF(U$2:U355,U355)-1)</f>
        <v>228</v>
      </c>
      <c r="W355" s="38" t="n">
        <f aca="false">IF(N(L355)&gt;0,RANK(L355,L$2:L$1001)+COUNTIF(L$2:L355,L355)-1,"")</f>
        <v>264</v>
      </c>
      <c r="X355" s="40" t="n">
        <f aca="false">IF(N(L355)&gt;0,IF(L355&gt;=LR_MIN_SHARE*SUM(L$2:L$1001),N355,-1),-1)</f>
        <v>0.635872351404826</v>
      </c>
      <c r="Y355" s="38" t="n">
        <f aca="false">IF(X355&lt;0,"",RANK(X355,X$2:X$1001)+COUNTIF(X$2:X355,X355)-1)</f>
        <v>194</v>
      </c>
      <c r="AA355" s="0" t="str">
        <f aca="false">IF($A355="","",IF(COUNTIF($B$2:$B355,$B355)=1,1,""))</f>
        <v/>
      </c>
      <c r="AB355" s="0" t="str">
        <f aca="false">IF(AA355=1,SUMIF($B$2:$B$1001,$B355,$D$2:$D$1001),"")</f>
        <v/>
      </c>
      <c r="AC355" s="0" t="str">
        <f aca="false">IF(AA355=1,RANK(AB355,$AB$2:$AB$1001)+COUNTIF($AB$2:$AB355,AB355)-1,"")</f>
        <v/>
      </c>
      <c r="AD355" s="38" t="n">
        <f aca="false">IF($A355="","",COUNTIF(raw_data!$G:$G,$A355))</f>
        <v>40</v>
      </c>
      <c r="AE355" s="38" t="n">
        <f aca="false">IF($A355="","",IF(COUNTIF($A$2:$A$1001,$A355)&gt;1,1,0))</f>
        <v>0</v>
      </c>
    </row>
    <row r="356" customFormat="false" ht="15" hidden="false" customHeight="false" outlineLevel="0" collapsed="false">
      <c r="A356" s="0" t="str">
        <f aca="false">IF(code_master!$A356="","",code_master!$A356)</f>
        <v>CV0355</v>
      </c>
      <c r="B356" s="0" t="str">
        <f aca="false">IF($A356="","",code_master!$C356&amp;"")</f>
        <v>뇌혈관</v>
      </c>
      <c r="C356" s="0" t="str">
        <f aca="false">IF($A356="","",code_master!$B356&amp;"")</f>
        <v>뇌출혈진단비(간편)</v>
      </c>
      <c r="D356" s="30" t="n">
        <f aca="false">IF($A356="","",SUMIFS(raw_data!$H:$H,raw_data!$A:$A,"&gt;="&amp;UY_START,raw_data!$A:$A,"&lt;="&amp;BASE_YM,raw_data!$B:$B,"&lt;="&amp;BASE_YM,raw_data!$G:$G,$A356))</f>
        <v>41244881</v>
      </c>
      <c r="E356" s="30" t="n">
        <f aca="false">IF($A356="","",(SUMIFS(raw_data!$I:$I,raw_data!$A:$A,"&gt;="&amp;UY_START,raw_data!$A:$A,"&lt;="&amp;BASE_YM,raw_data!$B:$B,"&lt;="&amp;BASE_YM,raw_data!$G:$G,$A356)+SUMIFS(raw_data!$J:$J,raw_data!$A:$A,"&gt;="&amp;UY_START,raw_data!$A:$A,"&lt;="&amp;BASE_YM,raw_data!$B:$B,"&lt;="&amp;BASE_YM,raw_data!$G:$G,$A356)))</f>
        <v>21023247</v>
      </c>
      <c r="F356" s="31" t="n">
        <f aca="false">IF(N(D356)=0,"",E356/D356)</f>
        <v>0.509717727152613</v>
      </c>
      <c r="G356" s="30" t="n">
        <f aca="false">IF($A356="","",SUMIFS(raw_data!$H:$H,raw_data!$A:$A,"&gt;="&amp;UY_START_PY,raw_data!$A:$A,"&lt;="&amp;BASE_YM_PY,raw_data!$B:$B,"&lt;="&amp;BASE_YM_PY,raw_data!$G:$G,$A356))</f>
        <v>32147360</v>
      </c>
      <c r="H356" s="30" t="n">
        <f aca="false">IF($A356="","",(SUMIFS(raw_data!$I:$I,raw_data!$A:$A,"&gt;="&amp;UY_START_PY,raw_data!$A:$A,"&lt;="&amp;BASE_YM_PY,raw_data!$B:$B,"&lt;="&amp;BASE_YM_PY,raw_data!$G:$G,$A356)+SUMIFS(raw_data!$J:$J,raw_data!$A:$A,"&gt;="&amp;UY_START_PY,raw_data!$A:$A,"&lt;="&amp;BASE_YM_PY,raw_data!$B:$B,"&lt;="&amp;BASE_YM_PY,raw_data!$G:$G,$A356)))</f>
        <v>16731720</v>
      </c>
      <c r="I356" s="31" t="n">
        <f aca="false">IF(N(G356)=0,"",H356/G356)</f>
        <v>0.520469488007724</v>
      </c>
      <c r="J356" s="32" t="n">
        <f aca="false">IF(N(G356)=0,"",D356/G356-1)</f>
        <v>0.282994342303692</v>
      </c>
      <c r="K356" s="33" t="n">
        <f aca="false">IF(OR(F356="",I356=""),"",F356-I356)</f>
        <v>-0.0107517608551112</v>
      </c>
      <c r="L356" s="30" t="n">
        <f aca="false">IF($A356="","",SUMIFS(raw_data!$H:$H,raw_data!$B:$B,BASE_YM,raw_data!$G:$G,$A356))</f>
        <v>16759338</v>
      </c>
      <c r="M356" s="30" t="n">
        <f aca="false">IF($A356="","",(SUMIFS(raw_data!$I:$I,raw_data!$B:$B,BASE_YM,raw_data!$G:$G,$A356)+SUMIFS(raw_data!$J:$J,raw_data!$B:$B,BASE_YM,raw_data!$G:$G,$A356)))</f>
        <v>9482381</v>
      </c>
      <c r="N356" s="31" t="n">
        <f aca="false">IF(N(L356)=0,"",M356/L356)</f>
        <v>0.565796870974259</v>
      </c>
      <c r="O356" s="30" t="n">
        <f aca="false">IF($A356="","",SUMIFS(raw_data!$H:$H,raw_data!$B:$B,BASE_YM_PY,raw_data!$G:$G,$A356))</f>
        <v>12699435</v>
      </c>
      <c r="P356" s="30" t="n">
        <f aca="false">IF($A356="","",(SUMIFS(raw_data!$I:$I,raw_data!$B:$B,BASE_YM_PY,raw_data!$G:$G,$A356)+SUMIFS(raw_data!$J:$J,raw_data!$B:$B,BASE_YM_PY,raw_data!$G:$G,$A356)))</f>
        <v>8071942</v>
      </c>
      <c r="Q356" s="31" t="n">
        <f aca="false">IF(N(O356)=0,"",P356/O356)</f>
        <v>0.635614261579354</v>
      </c>
      <c r="R356" s="32" t="n">
        <f aca="false">IF(N(O356)=0,"",L356/O356-1)</f>
        <v>0.319691624076189</v>
      </c>
      <c r="S356" s="33" t="n">
        <f aca="false">IF(OR(N356="",Q356=""),"",N356-Q356)</f>
        <v>-0.0698173906050945</v>
      </c>
      <c r="T356" s="38" t="n">
        <f aca="false">IF(N(D356)&gt;0,RANK(D356,D$2:D$1001)+COUNTIF(D$2:D356,D356)-1,"")</f>
        <v>139</v>
      </c>
      <c r="U356" s="40" t="n">
        <f aca="false">IF(N(D356)&gt;0,IF(D356&gt;=LR_MIN_SHARE*SUM(D$2:D$1001),F356,-1),-1)</f>
        <v>0.509717727152613</v>
      </c>
      <c r="V356" s="38" t="n">
        <f aca="false">IF(U356&lt;0,"",RANK(U356,U$2:U$1001)+COUNTIF(U$2:U356,U356)-1)</f>
        <v>219</v>
      </c>
      <c r="W356" s="38" t="n">
        <f aca="false">IF(N(L356)&gt;0,RANK(L356,L$2:L$1001)+COUNTIF(L$2:L356,L356)-1,"")</f>
        <v>140</v>
      </c>
      <c r="X356" s="40" t="n">
        <f aca="false">IF(N(L356)&gt;0,IF(L356&gt;=LR_MIN_SHARE*SUM(L$2:L$1001),N356,-1),-1)</f>
        <v>0.565796870974259</v>
      </c>
      <c r="Y356" s="38" t="n">
        <f aca="false">IF(X356&lt;0,"",RANK(X356,X$2:X$1001)+COUNTIF(X$2:X356,X356)-1)</f>
        <v>236</v>
      </c>
      <c r="AA356" s="0" t="str">
        <f aca="false">IF($A356="","",IF(COUNTIF($B$2:$B356,$B356)=1,1,""))</f>
        <v/>
      </c>
      <c r="AB356" s="0" t="str">
        <f aca="false">IF(AA356=1,SUMIF($B$2:$B$1001,$B356,$D$2:$D$1001),"")</f>
        <v/>
      </c>
      <c r="AC356" s="0" t="str">
        <f aca="false">IF(AA356=1,RANK(AB356,$AB$2:$AB$1001)+COUNTIF($AB$2:$AB356,AB356)-1,"")</f>
        <v/>
      </c>
      <c r="AD356" s="38" t="n">
        <f aca="false">IF($A356="","",COUNTIF(raw_data!$G:$G,$A356))</f>
        <v>40</v>
      </c>
      <c r="AE356" s="38" t="n">
        <f aca="false">IF($A356="","",IF(COUNTIF($A$2:$A$1001,$A356)&gt;1,1,0))</f>
        <v>0</v>
      </c>
    </row>
    <row r="357" customFormat="false" ht="15" hidden="false" customHeight="false" outlineLevel="0" collapsed="false">
      <c r="A357" s="0" t="str">
        <f aca="false">IF(code_master!$A357="","",code_master!$A357)</f>
        <v>CV0356</v>
      </c>
      <c r="B357" s="0" t="str">
        <f aca="false">IF($A357="","",code_master!$C357&amp;"")</f>
        <v>심장</v>
      </c>
      <c r="C357" s="0" t="str">
        <f aca="false">IF($A357="","",code_master!$B357&amp;"")</f>
        <v>급성심근경색진단비(비갱신형)</v>
      </c>
      <c r="D357" s="30" t="n">
        <f aca="false">IF($A357="","",SUMIFS(raw_data!$H:$H,raw_data!$A:$A,"&gt;="&amp;UY_START,raw_data!$A:$A,"&lt;="&amp;BASE_YM,raw_data!$B:$B,"&lt;="&amp;BASE_YM,raw_data!$G:$G,$A357))</f>
        <v>12592071</v>
      </c>
      <c r="E357" s="30" t="n">
        <f aca="false">IF($A357="","",(SUMIFS(raw_data!$I:$I,raw_data!$A:$A,"&gt;="&amp;UY_START,raw_data!$A:$A,"&lt;="&amp;BASE_YM,raw_data!$B:$B,"&lt;="&amp;BASE_YM,raw_data!$G:$G,$A357)+SUMIFS(raw_data!$J:$J,raw_data!$A:$A,"&gt;="&amp;UY_START,raw_data!$A:$A,"&lt;="&amp;BASE_YM,raw_data!$B:$B,"&lt;="&amp;BASE_YM,raw_data!$G:$G,$A357)))</f>
        <v>4507979</v>
      </c>
      <c r="F357" s="31" t="n">
        <f aca="false">IF(N(D357)=0,"",E357/D357)</f>
        <v>0.358001396275482</v>
      </c>
      <c r="G357" s="30" t="n">
        <f aca="false">IF($A357="","",SUMIFS(raw_data!$H:$H,raw_data!$A:$A,"&gt;="&amp;UY_START_PY,raw_data!$A:$A,"&lt;="&amp;BASE_YM_PY,raw_data!$B:$B,"&lt;="&amp;BASE_YM_PY,raw_data!$G:$G,$A357))</f>
        <v>10682295</v>
      </c>
      <c r="H357" s="30" t="n">
        <f aca="false">IF($A357="","",(SUMIFS(raw_data!$I:$I,raw_data!$A:$A,"&gt;="&amp;UY_START_PY,raw_data!$A:$A,"&lt;="&amp;BASE_YM_PY,raw_data!$B:$B,"&lt;="&amp;BASE_YM_PY,raw_data!$G:$G,$A357)+SUMIFS(raw_data!$J:$J,raw_data!$A:$A,"&gt;="&amp;UY_START_PY,raw_data!$A:$A,"&lt;="&amp;BASE_YM_PY,raw_data!$B:$B,"&lt;="&amp;BASE_YM_PY,raw_data!$G:$G,$A357)))</f>
        <v>4221370</v>
      </c>
      <c r="I357" s="31" t="n">
        <f aca="false">IF(N(G357)=0,"",H357/G357)</f>
        <v>0.395174445191787</v>
      </c>
      <c r="J357" s="32" t="n">
        <f aca="false">IF(N(G357)=0,"",D357/G357-1)</f>
        <v>0.178779560010279</v>
      </c>
      <c r="K357" s="33" t="n">
        <f aca="false">IF(OR(F357="",I357=""),"",F357-I357)</f>
        <v>-0.0371730489163054</v>
      </c>
      <c r="L357" s="30" t="n">
        <f aca="false">IF($A357="","",SUMIFS(raw_data!$H:$H,raw_data!$B:$B,BASE_YM,raw_data!$G:$G,$A357))</f>
        <v>5200972</v>
      </c>
      <c r="M357" s="30" t="n">
        <f aca="false">IF($A357="","",(SUMIFS(raw_data!$I:$I,raw_data!$B:$B,BASE_YM,raw_data!$G:$G,$A357)+SUMIFS(raw_data!$J:$J,raw_data!$B:$B,BASE_YM,raw_data!$G:$G,$A357)))</f>
        <v>2060708</v>
      </c>
      <c r="N357" s="31" t="n">
        <f aca="false">IF(N(L357)=0,"",M357/L357)</f>
        <v>0.396215938097725</v>
      </c>
      <c r="O357" s="30" t="n">
        <f aca="false">IF($A357="","",SUMIFS(raw_data!$H:$H,raw_data!$B:$B,BASE_YM_PY,raw_data!$G:$G,$A357))</f>
        <v>4844667</v>
      </c>
      <c r="P357" s="30" t="n">
        <f aca="false">IF($A357="","",(SUMIFS(raw_data!$I:$I,raw_data!$B:$B,BASE_YM_PY,raw_data!$G:$G,$A357)+SUMIFS(raw_data!$J:$J,raw_data!$B:$B,BASE_YM_PY,raw_data!$G:$G,$A357)))</f>
        <v>2120811</v>
      </c>
      <c r="Q357" s="31" t="n">
        <f aca="false">IF(N(O357)=0,"",P357/O357)</f>
        <v>0.43776197621013</v>
      </c>
      <c r="R357" s="32" t="n">
        <f aca="false">IF(N(O357)=0,"",L357/O357-1)</f>
        <v>0.073545818525814</v>
      </c>
      <c r="S357" s="33" t="n">
        <f aca="false">IF(OR(N357="",Q357=""),"",N357-Q357)</f>
        <v>-0.0415460381124048</v>
      </c>
      <c r="T357" s="38" t="n">
        <f aca="false">IF(N(D357)&gt;0,RANK(D357,D$2:D$1001)+COUNTIF(D$2:D357,D357)-1,"")</f>
        <v>343</v>
      </c>
      <c r="U357" s="40" t="n">
        <f aca="false">IF(N(D357)&gt;0,IF(D357&gt;=LR_MIN_SHARE*SUM(D$2:D$1001),F357,-1),-1)</f>
        <v>0.358001396275482</v>
      </c>
      <c r="V357" s="38" t="n">
        <f aca="false">IF(U357&lt;0,"",RANK(U357,U$2:U$1001)+COUNTIF(U$2:U357,U357)-1)</f>
        <v>319</v>
      </c>
      <c r="W357" s="38" t="n">
        <f aca="false">IF(N(L357)&gt;0,RANK(L357,L$2:L$1001)+COUNTIF(L$2:L357,L357)-1,"")</f>
        <v>333</v>
      </c>
      <c r="X357" s="40" t="n">
        <f aca="false">IF(N(L357)&gt;0,IF(L357&gt;=LR_MIN_SHARE*SUM(L$2:L$1001),N357,-1),-1)</f>
        <v>0.396215938097725</v>
      </c>
      <c r="Y357" s="38" t="n">
        <f aca="false">IF(X357&lt;0,"",RANK(X357,X$2:X$1001)+COUNTIF(X$2:X357,X357)-1)</f>
        <v>332</v>
      </c>
      <c r="AA357" s="0" t="str">
        <f aca="false">IF($A357="","",IF(COUNTIF($B$2:$B357,$B357)=1,1,""))</f>
        <v/>
      </c>
      <c r="AB357" s="0" t="str">
        <f aca="false">IF(AA357=1,SUMIF($B$2:$B$1001,$B357,$D$2:$D$1001),"")</f>
        <v/>
      </c>
      <c r="AC357" s="0" t="str">
        <f aca="false">IF(AA357=1,RANK(AB357,$AB$2:$AB$1001)+COUNTIF($AB$2:$AB357,AB357)-1,"")</f>
        <v/>
      </c>
      <c r="AD357" s="38" t="n">
        <f aca="false">IF($A357="","",COUNTIF(raw_data!$G:$G,$A357))</f>
        <v>40</v>
      </c>
      <c r="AE357" s="38" t="n">
        <f aca="false">IF($A357="","",IF(COUNTIF($A$2:$A$1001,$A357)&gt;1,1,0))</f>
        <v>0</v>
      </c>
    </row>
    <row r="358" customFormat="false" ht="15" hidden="false" customHeight="false" outlineLevel="0" collapsed="false">
      <c r="A358" s="0" t="str">
        <f aca="false">IF(code_master!$A358="","",code_master!$A358)</f>
        <v>CV0357</v>
      </c>
      <c r="B358" s="0" t="str">
        <f aca="false">IF($A358="","",code_master!$C358&amp;"")</f>
        <v>상해</v>
      </c>
      <c r="C358" s="0" t="str">
        <f aca="false">IF($A358="","",code_master!$B358&amp;"")</f>
        <v>골절진단비(갱신형)</v>
      </c>
      <c r="D358" s="30" t="n">
        <f aca="false">IF($A358="","",SUMIFS(raw_data!$H:$H,raw_data!$A:$A,"&gt;="&amp;UY_START,raw_data!$A:$A,"&lt;="&amp;BASE_YM,raw_data!$B:$B,"&lt;="&amp;BASE_YM,raw_data!$G:$G,$A358))</f>
        <v>286373818</v>
      </c>
      <c r="E358" s="30" t="n">
        <f aca="false">IF($A358="","",(SUMIFS(raw_data!$I:$I,raw_data!$A:$A,"&gt;="&amp;UY_START,raw_data!$A:$A,"&lt;="&amp;BASE_YM,raw_data!$B:$B,"&lt;="&amp;BASE_YM,raw_data!$G:$G,$A358)+SUMIFS(raw_data!$J:$J,raw_data!$A:$A,"&gt;="&amp;UY_START,raw_data!$A:$A,"&lt;="&amp;BASE_YM,raw_data!$B:$B,"&lt;="&amp;BASE_YM,raw_data!$G:$G,$A358)))</f>
        <v>171057387</v>
      </c>
      <c r="F358" s="31" t="n">
        <f aca="false">IF(N(D358)=0,"",E358/D358)</f>
        <v>0.597322018453517</v>
      </c>
      <c r="G358" s="30" t="n">
        <f aca="false">IF($A358="","",SUMIFS(raw_data!$H:$H,raw_data!$A:$A,"&gt;="&amp;UY_START_PY,raw_data!$A:$A,"&lt;="&amp;BASE_YM_PY,raw_data!$B:$B,"&lt;="&amp;BASE_YM_PY,raw_data!$G:$G,$A358))</f>
        <v>257285120</v>
      </c>
      <c r="H358" s="30" t="n">
        <f aca="false">IF($A358="","",(SUMIFS(raw_data!$I:$I,raw_data!$A:$A,"&gt;="&amp;UY_START_PY,raw_data!$A:$A,"&lt;="&amp;BASE_YM_PY,raw_data!$B:$B,"&lt;="&amp;BASE_YM_PY,raw_data!$G:$G,$A358)+SUMIFS(raw_data!$J:$J,raw_data!$A:$A,"&gt;="&amp;UY_START_PY,raw_data!$A:$A,"&lt;="&amp;BASE_YM_PY,raw_data!$B:$B,"&lt;="&amp;BASE_YM_PY,raw_data!$G:$G,$A358)))</f>
        <v>194237037</v>
      </c>
      <c r="I358" s="31" t="n">
        <f aca="false">IF(N(G358)=0,"",H358/G358)</f>
        <v>0.754948583890122</v>
      </c>
      <c r="J358" s="32" t="n">
        <f aca="false">IF(N(G358)=0,"",D358/G358-1)</f>
        <v>0.113060164536527</v>
      </c>
      <c r="K358" s="33" t="n">
        <f aca="false">IF(OR(F358="",I358=""),"",F358-I358)</f>
        <v>-0.157626565436605</v>
      </c>
      <c r="L358" s="30" t="n">
        <f aca="false">IF($A358="","",SUMIFS(raw_data!$H:$H,raw_data!$B:$B,BASE_YM,raw_data!$G:$G,$A358))</f>
        <v>120655177</v>
      </c>
      <c r="M358" s="30" t="n">
        <f aca="false">IF($A358="","",(SUMIFS(raw_data!$I:$I,raw_data!$B:$B,BASE_YM,raw_data!$G:$G,$A358)+SUMIFS(raw_data!$J:$J,raw_data!$B:$B,BASE_YM,raw_data!$G:$G,$A358)))</f>
        <v>81466878</v>
      </c>
      <c r="N358" s="31" t="n">
        <f aca="false">IF(N(L358)=0,"",M358/L358)</f>
        <v>0.675204164675006</v>
      </c>
      <c r="O358" s="30" t="n">
        <f aca="false">IF($A358="","",SUMIFS(raw_data!$H:$H,raw_data!$B:$B,BASE_YM_PY,raw_data!$G:$G,$A358))</f>
        <v>100405130</v>
      </c>
      <c r="P358" s="30" t="n">
        <f aca="false">IF($A358="","",(SUMIFS(raw_data!$I:$I,raw_data!$B:$B,BASE_YM_PY,raw_data!$G:$G,$A358)+SUMIFS(raw_data!$J:$J,raw_data!$B:$B,BASE_YM_PY,raw_data!$G:$G,$A358)))</f>
        <v>92882564</v>
      </c>
      <c r="Q358" s="31" t="n">
        <f aca="false">IF(N(O358)=0,"",P358/O358)</f>
        <v>0.925077872017097</v>
      </c>
      <c r="R358" s="32" t="n">
        <f aca="false">IF(N(O358)=0,"",L358/O358-1)</f>
        <v>0.201683390081762</v>
      </c>
      <c r="S358" s="33" t="n">
        <f aca="false">IF(OR(N358="",Q358=""),"",N358-Q358)</f>
        <v>-0.249873707342091</v>
      </c>
      <c r="T358" s="38" t="n">
        <f aca="false">IF(N(D358)&gt;0,RANK(D358,D$2:D$1001)+COUNTIF(D$2:D358,D358)-1,"")</f>
        <v>6</v>
      </c>
      <c r="U358" s="40" t="n">
        <f aca="false">IF(N(D358)&gt;0,IF(D358&gt;=LR_MIN_SHARE*SUM(D$2:D$1001),F358,-1),-1)</f>
        <v>0.597322018453517</v>
      </c>
      <c r="V358" s="38" t="n">
        <f aca="false">IF(U358&lt;0,"",RANK(U358,U$2:U$1001)+COUNTIF(U$2:U358,U358)-1)</f>
        <v>150</v>
      </c>
      <c r="W358" s="38" t="n">
        <f aca="false">IF(N(L358)&gt;0,RANK(L358,L$2:L$1001)+COUNTIF(L$2:L358,L358)-1,"")</f>
        <v>6</v>
      </c>
      <c r="X358" s="40" t="n">
        <f aca="false">IF(N(L358)&gt;0,IF(L358&gt;=LR_MIN_SHARE*SUM(L$2:L$1001),N358,-1),-1)</f>
        <v>0.675204164675006</v>
      </c>
      <c r="Y358" s="38" t="n">
        <f aca="false">IF(X358&lt;0,"",RANK(X358,X$2:X$1001)+COUNTIF(X$2:X358,X358)-1)</f>
        <v>167</v>
      </c>
      <c r="AA358" s="0" t="str">
        <f aca="false">IF($A358="","",IF(COUNTIF($B$2:$B358,$B358)=1,1,""))</f>
        <v/>
      </c>
      <c r="AB358" s="0" t="str">
        <f aca="false">IF(AA358=1,SUMIF($B$2:$B$1001,$B358,$D$2:$D$1001),"")</f>
        <v/>
      </c>
      <c r="AC358" s="0" t="str">
        <f aca="false">IF(AA358=1,RANK(AB358,$AB$2:$AB$1001)+COUNTIF($AB$2:$AB358,AB358)-1,"")</f>
        <v/>
      </c>
      <c r="AD358" s="38" t="n">
        <f aca="false">IF($A358="","",COUNTIF(raw_data!$G:$G,$A358))</f>
        <v>40</v>
      </c>
      <c r="AE358" s="38" t="n">
        <f aca="false">IF($A358="","",IF(COUNTIF($A$2:$A$1001,$A358)&gt;1,1,0))</f>
        <v>0</v>
      </c>
    </row>
    <row r="359" customFormat="false" ht="15" hidden="false" customHeight="false" outlineLevel="0" collapsed="false">
      <c r="A359" s="0" t="str">
        <f aca="false">IF(code_master!$A359="","",code_master!$A359)</f>
        <v>CV0358</v>
      </c>
      <c r="B359" s="0" t="str">
        <f aca="false">IF($A359="","",code_master!$C359&amp;"")</f>
        <v>실손의료</v>
      </c>
      <c r="C359" s="0" t="str">
        <f aca="false">IF($A359="","",code_master!$B359&amp;"")</f>
        <v>질병입원실손</v>
      </c>
      <c r="D359" s="30" t="n">
        <f aca="false">IF($A359="","",SUMIFS(raw_data!$H:$H,raw_data!$A:$A,"&gt;="&amp;UY_START,raw_data!$A:$A,"&lt;="&amp;BASE_YM,raw_data!$B:$B,"&lt;="&amp;BASE_YM,raw_data!$G:$G,$A359))</f>
        <v>3311801</v>
      </c>
      <c r="E359" s="30" t="n">
        <f aca="false">IF($A359="","",(SUMIFS(raw_data!$I:$I,raw_data!$A:$A,"&gt;="&amp;UY_START,raw_data!$A:$A,"&lt;="&amp;BASE_YM,raw_data!$B:$B,"&lt;="&amp;BASE_YM,raw_data!$G:$G,$A359)+SUMIFS(raw_data!$J:$J,raw_data!$A:$A,"&gt;="&amp;UY_START,raw_data!$A:$A,"&lt;="&amp;BASE_YM,raw_data!$B:$B,"&lt;="&amp;BASE_YM,raw_data!$G:$G,$A359)))</f>
        <v>1818820</v>
      </c>
      <c r="F359" s="31" t="n">
        <f aca="false">IF(N(D359)=0,"",E359/D359)</f>
        <v>0.549193626066301</v>
      </c>
      <c r="G359" s="30" t="n">
        <f aca="false">IF($A359="","",SUMIFS(raw_data!$H:$H,raw_data!$A:$A,"&gt;="&amp;UY_START_PY,raw_data!$A:$A,"&lt;="&amp;BASE_YM_PY,raw_data!$B:$B,"&lt;="&amp;BASE_YM_PY,raw_data!$G:$G,$A359))</f>
        <v>2779505</v>
      </c>
      <c r="H359" s="30" t="n">
        <f aca="false">IF($A359="","",(SUMIFS(raw_data!$I:$I,raw_data!$A:$A,"&gt;="&amp;UY_START_PY,raw_data!$A:$A,"&lt;="&amp;BASE_YM_PY,raw_data!$B:$B,"&lt;="&amp;BASE_YM_PY,raw_data!$G:$G,$A359)+SUMIFS(raw_data!$J:$J,raw_data!$A:$A,"&gt;="&amp;UY_START_PY,raw_data!$A:$A,"&lt;="&amp;BASE_YM_PY,raw_data!$B:$B,"&lt;="&amp;BASE_YM_PY,raw_data!$G:$G,$A359)))</f>
        <v>1609980</v>
      </c>
      <c r="I359" s="31" t="n">
        <f aca="false">IF(N(G359)=0,"",H359/G359)</f>
        <v>0.579232633148708</v>
      </c>
      <c r="J359" s="32" t="n">
        <f aca="false">IF(N(G359)=0,"",D359/G359-1)</f>
        <v>0.191507480648533</v>
      </c>
      <c r="K359" s="33" t="n">
        <f aca="false">IF(OR(F359="",I359=""),"",F359-I359)</f>
        <v>-0.0300390070824076</v>
      </c>
      <c r="L359" s="30" t="n">
        <f aca="false">IF($A359="","",SUMIFS(raw_data!$H:$H,raw_data!$B:$B,BASE_YM,raw_data!$G:$G,$A359))</f>
        <v>1307194</v>
      </c>
      <c r="M359" s="30" t="n">
        <f aca="false">IF($A359="","",(SUMIFS(raw_data!$I:$I,raw_data!$B:$B,BASE_YM,raw_data!$G:$G,$A359)+SUMIFS(raw_data!$J:$J,raw_data!$B:$B,BASE_YM,raw_data!$G:$G,$A359)))</f>
        <v>740730</v>
      </c>
      <c r="N359" s="31" t="n">
        <f aca="false">IF(N(L359)=0,"",M359/L359)</f>
        <v>0.566656517701275</v>
      </c>
      <c r="O359" s="30" t="n">
        <f aca="false">IF($A359="","",SUMIFS(raw_data!$H:$H,raw_data!$B:$B,BASE_YM_PY,raw_data!$G:$G,$A359))</f>
        <v>1034663</v>
      </c>
      <c r="P359" s="30" t="n">
        <f aca="false">IF($A359="","",(SUMIFS(raw_data!$I:$I,raw_data!$B:$B,BASE_YM_PY,raw_data!$G:$G,$A359)+SUMIFS(raw_data!$J:$J,raw_data!$B:$B,BASE_YM_PY,raw_data!$G:$G,$A359)))</f>
        <v>711476</v>
      </c>
      <c r="Q359" s="31" t="n">
        <f aca="false">IF(N(O359)=0,"",P359/O359)</f>
        <v>0.687640323467641</v>
      </c>
      <c r="R359" s="32" t="n">
        <f aca="false">IF(N(O359)=0,"",L359/O359-1)</f>
        <v>0.263400740144375</v>
      </c>
      <c r="S359" s="33" t="n">
        <f aca="false">IF(OR(N359="",Q359=""),"",N359-Q359)</f>
        <v>-0.120983805766366</v>
      </c>
      <c r="T359" s="38" t="n">
        <f aca="false">IF(N(D359)&gt;0,RANK(D359,D$2:D$1001)+COUNTIF(D$2:D359,D359)-1,"")</f>
        <v>492</v>
      </c>
      <c r="U359" s="38" t="n">
        <f aca="false">IF(N(D359)&gt;0,IF(D359&gt;=LR_MIN_SHARE*SUM(D$2:D$1001),F359,-1),-1)</f>
        <v>-1</v>
      </c>
      <c r="V359" s="0" t="str">
        <f aca="false">IF(U359&lt;0,"",RANK(U359,U$2:U$1001)+COUNTIF(U$2:U359,U359)-1)</f>
        <v/>
      </c>
      <c r="W359" s="38" t="n">
        <f aca="false">IF(N(L359)&gt;0,RANK(L359,L$2:L$1001)+COUNTIF(L$2:L359,L359)-1,"")</f>
        <v>493</v>
      </c>
      <c r="X359" s="38" t="n">
        <f aca="false">IF(N(L359)&gt;0,IF(L359&gt;=LR_MIN_SHARE*SUM(L$2:L$1001),N359,-1),-1)</f>
        <v>-1</v>
      </c>
      <c r="Y359" s="0" t="str">
        <f aca="false">IF(X359&lt;0,"",RANK(X359,X$2:X$1001)+COUNTIF(X$2:X359,X359)-1)</f>
        <v/>
      </c>
      <c r="AA359" s="0" t="str">
        <f aca="false">IF($A359="","",IF(COUNTIF($B$2:$B359,$B359)=1,1,""))</f>
        <v/>
      </c>
      <c r="AB359" s="0" t="str">
        <f aca="false">IF(AA359=1,SUMIF($B$2:$B$1001,$B359,$D$2:$D$1001),"")</f>
        <v/>
      </c>
      <c r="AC359" s="0" t="str">
        <f aca="false">IF(AA359=1,RANK(AB359,$AB$2:$AB$1001)+COUNTIF($AB$2:$AB359,AB359)-1,"")</f>
        <v/>
      </c>
      <c r="AD359" s="38" t="n">
        <f aca="false">IF($A359="","",COUNTIF(raw_data!$G:$G,$A359))</f>
        <v>40</v>
      </c>
      <c r="AE359" s="38" t="n">
        <f aca="false">IF($A359="","",IF(COUNTIF($A$2:$A$1001,$A359)&gt;1,1,0))</f>
        <v>0</v>
      </c>
    </row>
    <row r="360" customFormat="false" ht="15" hidden="false" customHeight="false" outlineLevel="0" collapsed="false">
      <c r="A360" s="0" t="str">
        <f aca="false">IF(code_master!$A360="","",code_master!$A360)</f>
        <v>CV0359</v>
      </c>
      <c r="B360" s="0" t="str">
        <f aca="false">IF($A360="","",code_master!$C360&amp;"")</f>
        <v>심장</v>
      </c>
      <c r="C360" s="0" t="str">
        <f aca="false">IF($A360="","",code_master!$B360&amp;"")</f>
        <v>급성심근경색진단비(비갱신형)</v>
      </c>
      <c r="D360" s="30" t="n">
        <f aca="false">IF($A360="","",SUMIFS(raw_data!$H:$H,raw_data!$A:$A,"&gt;="&amp;UY_START,raw_data!$A:$A,"&lt;="&amp;BASE_YM,raw_data!$B:$B,"&lt;="&amp;BASE_YM,raw_data!$G:$G,$A360))</f>
        <v>92206202</v>
      </c>
      <c r="E360" s="30" t="n">
        <f aca="false">IF($A360="","",(SUMIFS(raw_data!$I:$I,raw_data!$A:$A,"&gt;="&amp;UY_START,raw_data!$A:$A,"&lt;="&amp;BASE_YM,raw_data!$B:$B,"&lt;="&amp;BASE_YM,raw_data!$G:$G,$A360)+SUMIFS(raw_data!$J:$J,raw_data!$A:$A,"&gt;="&amp;UY_START,raw_data!$A:$A,"&lt;="&amp;BASE_YM,raw_data!$B:$B,"&lt;="&amp;BASE_YM,raw_data!$G:$G,$A360)))</f>
        <v>42641912</v>
      </c>
      <c r="F360" s="31" t="n">
        <f aca="false">IF(N(D360)=0,"",E360/D360)</f>
        <v>0.462462514180988</v>
      </c>
      <c r="G360" s="30" t="n">
        <f aca="false">IF($A360="","",SUMIFS(raw_data!$H:$H,raw_data!$A:$A,"&gt;="&amp;UY_START_PY,raw_data!$A:$A,"&lt;="&amp;BASE_YM_PY,raw_data!$B:$B,"&lt;="&amp;BASE_YM_PY,raw_data!$G:$G,$A360))</f>
        <v>80604809</v>
      </c>
      <c r="H360" s="30" t="n">
        <f aca="false">IF($A360="","",(SUMIFS(raw_data!$I:$I,raw_data!$A:$A,"&gt;="&amp;UY_START_PY,raw_data!$A:$A,"&lt;="&amp;BASE_YM_PY,raw_data!$B:$B,"&lt;="&amp;BASE_YM_PY,raw_data!$G:$G,$A360)+SUMIFS(raw_data!$J:$J,raw_data!$A:$A,"&gt;="&amp;UY_START_PY,raw_data!$A:$A,"&lt;="&amp;BASE_YM_PY,raw_data!$B:$B,"&lt;="&amp;BASE_YM_PY,raw_data!$G:$G,$A360)))</f>
        <v>41970122</v>
      </c>
      <c r="I360" s="31" t="n">
        <f aca="false">IF(N(G360)=0,"",H360/G360)</f>
        <v>0.520690049647038</v>
      </c>
      <c r="J360" s="32" t="n">
        <f aca="false">IF(N(G360)=0,"",D360/G360-1)</f>
        <v>0.143929290868985</v>
      </c>
      <c r="K360" s="33" t="n">
        <f aca="false">IF(OR(F360="",I360=""),"",F360-I360)</f>
        <v>-0.0582275354660503</v>
      </c>
      <c r="L360" s="30" t="n">
        <f aca="false">IF($A360="","",SUMIFS(raw_data!$H:$H,raw_data!$B:$B,BASE_YM,raw_data!$G:$G,$A360))</f>
        <v>35780509</v>
      </c>
      <c r="M360" s="30" t="n">
        <f aca="false">IF($A360="","",(SUMIFS(raw_data!$I:$I,raw_data!$B:$B,BASE_YM,raw_data!$G:$G,$A360)+SUMIFS(raw_data!$J:$J,raw_data!$B:$B,BASE_YM,raw_data!$G:$G,$A360)))</f>
        <v>18295008</v>
      </c>
      <c r="N360" s="31" t="n">
        <f aca="false">IF(N(L360)=0,"",M360/L360)</f>
        <v>0.511312122474278</v>
      </c>
      <c r="O360" s="30" t="n">
        <f aca="false">IF($A360="","",SUMIFS(raw_data!$H:$H,raw_data!$B:$B,BASE_YM_PY,raw_data!$G:$G,$A360))</f>
        <v>30966313</v>
      </c>
      <c r="P360" s="30" t="n">
        <f aca="false">IF($A360="","",(SUMIFS(raw_data!$I:$I,raw_data!$B:$B,BASE_YM_PY,raw_data!$G:$G,$A360)+SUMIFS(raw_data!$J:$J,raw_data!$B:$B,BASE_YM_PY,raw_data!$G:$G,$A360)))</f>
        <v>21766554</v>
      </c>
      <c r="Q360" s="31" t="n">
        <f aca="false">IF(N(O360)=0,"",P360/O360)</f>
        <v>0.702910740455281</v>
      </c>
      <c r="R360" s="32" t="n">
        <f aca="false">IF(N(O360)=0,"",L360/O360-1)</f>
        <v>0.155465586103196</v>
      </c>
      <c r="S360" s="33" t="n">
        <f aca="false">IF(OR(N360="",Q360=""),"",N360-Q360)</f>
        <v>-0.191598617981003</v>
      </c>
      <c r="T360" s="38" t="n">
        <f aca="false">IF(N(D360)&gt;0,RANK(D360,D$2:D$1001)+COUNTIF(D$2:D360,D360)-1,"")</f>
        <v>55</v>
      </c>
      <c r="U360" s="40" t="n">
        <f aca="false">IF(N(D360)&gt;0,IF(D360&gt;=LR_MIN_SHARE*SUM(D$2:D$1001),F360,-1),-1)</f>
        <v>0.462462514180988</v>
      </c>
      <c r="V360" s="38" t="n">
        <f aca="false">IF(U360&lt;0,"",RANK(U360,U$2:U$1001)+COUNTIF(U$2:U360,U360)-1)</f>
        <v>254</v>
      </c>
      <c r="W360" s="38" t="n">
        <f aca="false">IF(N(L360)&gt;0,RANK(L360,L$2:L$1001)+COUNTIF(L$2:L360,L360)-1,"")</f>
        <v>56</v>
      </c>
      <c r="X360" s="40" t="n">
        <f aca="false">IF(N(L360)&gt;0,IF(L360&gt;=LR_MIN_SHARE*SUM(L$2:L$1001),N360,-1),-1)</f>
        <v>0.511312122474278</v>
      </c>
      <c r="Y360" s="38" t="n">
        <f aca="false">IF(X360&lt;0,"",RANK(X360,X$2:X$1001)+COUNTIF(X$2:X360,X360)-1)</f>
        <v>273</v>
      </c>
      <c r="AA360" s="0" t="str">
        <f aca="false">IF($A360="","",IF(COUNTIF($B$2:$B360,$B360)=1,1,""))</f>
        <v/>
      </c>
      <c r="AB360" s="0" t="str">
        <f aca="false">IF(AA360=1,SUMIF($B$2:$B$1001,$B360,$D$2:$D$1001),"")</f>
        <v/>
      </c>
      <c r="AC360" s="0" t="str">
        <f aca="false">IF(AA360=1,RANK(AB360,$AB$2:$AB$1001)+COUNTIF($AB$2:$AB360,AB360)-1,"")</f>
        <v/>
      </c>
      <c r="AD360" s="38" t="n">
        <f aca="false">IF($A360="","",COUNTIF(raw_data!$G:$G,$A360))</f>
        <v>40</v>
      </c>
      <c r="AE360" s="38" t="n">
        <f aca="false">IF($A360="","",IF(COUNTIF($A$2:$A$1001,$A360)&gt;1,1,0))</f>
        <v>0</v>
      </c>
    </row>
    <row r="361" customFormat="false" ht="15" hidden="false" customHeight="false" outlineLevel="0" collapsed="false">
      <c r="A361" s="0" t="str">
        <f aca="false">IF(code_master!$A361="","",code_master!$A361)</f>
        <v>CV0360</v>
      </c>
      <c r="B361" s="0" t="str">
        <f aca="false">IF($A361="","",code_master!$C361&amp;"")</f>
        <v>수술</v>
      </c>
      <c r="C361" s="0" t="str">
        <f aca="false">IF($A361="","",code_master!$B361&amp;"")</f>
        <v>질병수술비(20년만기)</v>
      </c>
      <c r="D361" s="30" t="n">
        <f aca="false">IF($A361="","",SUMIFS(raw_data!$H:$H,raw_data!$A:$A,"&gt;="&amp;UY_START,raw_data!$A:$A,"&lt;="&amp;BASE_YM,raw_data!$B:$B,"&lt;="&amp;BASE_YM,raw_data!$G:$G,$A361))</f>
        <v>117713011</v>
      </c>
      <c r="E361" s="30" t="n">
        <f aca="false">IF($A361="","",(SUMIFS(raw_data!$I:$I,raw_data!$A:$A,"&gt;="&amp;UY_START,raw_data!$A:$A,"&lt;="&amp;BASE_YM,raw_data!$B:$B,"&lt;="&amp;BASE_YM,raw_data!$G:$G,$A361)+SUMIFS(raw_data!$J:$J,raw_data!$A:$A,"&gt;="&amp;UY_START,raw_data!$A:$A,"&lt;="&amp;BASE_YM,raw_data!$B:$B,"&lt;="&amp;BASE_YM,raw_data!$G:$G,$A361)))</f>
        <v>56496728</v>
      </c>
      <c r="F361" s="31" t="n">
        <f aca="false">IF(N(D361)=0,"",E361/D361)</f>
        <v>0.479953129395356</v>
      </c>
      <c r="G361" s="30" t="n">
        <f aca="false">IF($A361="","",SUMIFS(raw_data!$H:$H,raw_data!$A:$A,"&gt;="&amp;UY_START_PY,raw_data!$A:$A,"&lt;="&amp;BASE_YM_PY,raw_data!$B:$B,"&lt;="&amp;BASE_YM_PY,raw_data!$G:$G,$A361))</f>
        <v>93393875</v>
      </c>
      <c r="H361" s="30" t="n">
        <f aca="false">IF($A361="","",(SUMIFS(raw_data!$I:$I,raw_data!$A:$A,"&gt;="&amp;UY_START_PY,raw_data!$A:$A,"&lt;="&amp;BASE_YM_PY,raw_data!$B:$B,"&lt;="&amp;BASE_YM_PY,raw_data!$G:$G,$A361)+SUMIFS(raw_data!$J:$J,raw_data!$A:$A,"&gt;="&amp;UY_START_PY,raw_data!$A:$A,"&lt;="&amp;BASE_YM_PY,raw_data!$B:$B,"&lt;="&amp;BASE_YM_PY,raw_data!$G:$G,$A361)))</f>
        <v>66742229</v>
      </c>
      <c r="I361" s="31" t="n">
        <f aca="false">IF(N(G361)=0,"",H361/G361)</f>
        <v>0.71463175716823</v>
      </c>
      <c r="J361" s="32" t="n">
        <f aca="false">IF(N(G361)=0,"",D361/G361-1)</f>
        <v>0.260393264547595</v>
      </c>
      <c r="K361" s="33" t="n">
        <f aca="false">IF(OR(F361="",I361=""),"",F361-I361)</f>
        <v>-0.234678627772873</v>
      </c>
      <c r="L361" s="30" t="n">
        <f aca="false">IF($A361="","",SUMIFS(raw_data!$H:$H,raw_data!$B:$B,BASE_YM,raw_data!$G:$G,$A361))</f>
        <v>46805083</v>
      </c>
      <c r="M361" s="30" t="n">
        <f aca="false">IF($A361="","",(SUMIFS(raw_data!$I:$I,raw_data!$B:$B,BASE_YM,raw_data!$G:$G,$A361)+SUMIFS(raw_data!$J:$J,raw_data!$B:$B,BASE_YM,raw_data!$G:$G,$A361)))</f>
        <v>28363206</v>
      </c>
      <c r="N361" s="31" t="n">
        <f aca="false">IF(N(L361)=0,"",M361/L361)</f>
        <v>0.605985593487784</v>
      </c>
      <c r="O361" s="30" t="n">
        <f aca="false">IF($A361="","",SUMIFS(raw_data!$H:$H,raw_data!$B:$B,BASE_YM_PY,raw_data!$G:$G,$A361))</f>
        <v>33723624</v>
      </c>
      <c r="P361" s="30" t="n">
        <f aca="false">IF($A361="","",(SUMIFS(raw_data!$I:$I,raw_data!$B:$B,BASE_YM_PY,raw_data!$G:$G,$A361)+SUMIFS(raw_data!$J:$J,raw_data!$B:$B,BASE_YM_PY,raw_data!$G:$G,$A361)))</f>
        <v>25456271</v>
      </c>
      <c r="Q361" s="31" t="n">
        <f aca="false">IF(N(O361)=0,"",P361/O361)</f>
        <v>0.754849804991302</v>
      </c>
      <c r="R361" s="32" t="n">
        <f aca="false">IF(N(O361)=0,"",L361/O361-1)</f>
        <v>0.387901934857298</v>
      </c>
      <c r="S361" s="33" t="n">
        <f aca="false">IF(OR(N361="",Q361=""),"",N361-Q361)</f>
        <v>-0.148864211503518</v>
      </c>
      <c r="T361" s="38" t="n">
        <f aca="false">IF(N(D361)&gt;0,RANK(D361,D$2:D$1001)+COUNTIF(D$2:D361,D361)-1,"")</f>
        <v>35</v>
      </c>
      <c r="U361" s="40" t="n">
        <f aca="false">IF(N(D361)&gt;0,IF(D361&gt;=LR_MIN_SHARE*SUM(D$2:D$1001),F361,-1),-1)</f>
        <v>0.479953129395356</v>
      </c>
      <c r="V361" s="38" t="n">
        <f aca="false">IF(U361&lt;0,"",RANK(U361,U$2:U$1001)+COUNTIF(U$2:U361,U361)-1)</f>
        <v>243</v>
      </c>
      <c r="W361" s="38" t="n">
        <f aca="false">IF(N(L361)&gt;0,RANK(L361,L$2:L$1001)+COUNTIF(L$2:L361,L361)-1,"")</f>
        <v>38</v>
      </c>
      <c r="X361" s="40" t="n">
        <f aca="false">IF(N(L361)&gt;0,IF(L361&gt;=LR_MIN_SHARE*SUM(L$2:L$1001),N361,-1),-1)</f>
        <v>0.605985593487784</v>
      </c>
      <c r="Y361" s="38" t="n">
        <f aca="false">IF(X361&lt;0,"",RANK(X361,X$2:X$1001)+COUNTIF(X$2:X361,X361)-1)</f>
        <v>208</v>
      </c>
      <c r="AA361" s="0" t="str">
        <f aca="false">IF($A361="","",IF(COUNTIF($B$2:$B361,$B361)=1,1,""))</f>
        <v/>
      </c>
      <c r="AB361" s="0" t="str">
        <f aca="false">IF(AA361=1,SUMIF($B$2:$B$1001,$B361,$D$2:$D$1001),"")</f>
        <v/>
      </c>
      <c r="AC361" s="0" t="str">
        <f aca="false">IF(AA361=1,RANK(AB361,$AB$2:$AB$1001)+COUNTIF($AB$2:$AB361,AB361)-1,"")</f>
        <v/>
      </c>
      <c r="AD361" s="38" t="n">
        <f aca="false">IF($A361="","",COUNTIF(raw_data!$G:$G,$A361))</f>
        <v>40</v>
      </c>
      <c r="AE361" s="38" t="n">
        <f aca="false">IF($A361="","",IF(COUNTIF($A$2:$A$1001,$A361)&gt;1,1,0))</f>
        <v>0</v>
      </c>
    </row>
    <row r="362" customFormat="false" ht="15" hidden="false" customHeight="false" outlineLevel="0" collapsed="false">
      <c r="A362" s="0" t="str">
        <f aca="false">IF(code_master!$A362="","",code_master!$A362)</f>
        <v>CV0361</v>
      </c>
      <c r="B362" s="0" t="str">
        <f aca="false">IF($A362="","",code_master!$C362&amp;"")</f>
        <v>실손의료</v>
      </c>
      <c r="C362" s="0" t="str">
        <f aca="false">IF($A362="","",code_master!$B362&amp;"")</f>
        <v>질병입원실손(간편)</v>
      </c>
      <c r="D362" s="30" t="n">
        <f aca="false">IF($A362="","",SUMIFS(raw_data!$H:$H,raw_data!$A:$A,"&gt;="&amp;UY_START,raw_data!$A:$A,"&lt;="&amp;BASE_YM,raw_data!$B:$B,"&lt;="&amp;BASE_YM,raw_data!$G:$G,$A362))</f>
        <v>7834356</v>
      </c>
      <c r="E362" s="30" t="n">
        <f aca="false">IF($A362="","",(SUMIFS(raw_data!$I:$I,raw_data!$A:$A,"&gt;="&amp;UY_START,raw_data!$A:$A,"&lt;="&amp;BASE_YM,raw_data!$B:$B,"&lt;="&amp;BASE_YM,raw_data!$G:$G,$A362)+SUMIFS(raw_data!$J:$J,raw_data!$A:$A,"&gt;="&amp;UY_START,raw_data!$A:$A,"&lt;="&amp;BASE_YM,raw_data!$B:$B,"&lt;="&amp;BASE_YM,raw_data!$G:$G,$A362)))</f>
        <v>8837445</v>
      </c>
      <c r="F362" s="31" t="n">
        <f aca="false">IF(N(D362)=0,"",E362/D362)</f>
        <v>1.12803719922863</v>
      </c>
      <c r="G362" s="30" t="n">
        <f aca="false">IF($A362="","",SUMIFS(raw_data!$H:$H,raw_data!$A:$A,"&gt;="&amp;UY_START_PY,raw_data!$A:$A,"&lt;="&amp;BASE_YM_PY,raw_data!$B:$B,"&lt;="&amp;BASE_YM_PY,raw_data!$G:$G,$A362))</f>
        <v>6276777</v>
      </c>
      <c r="H362" s="30" t="n">
        <f aca="false">IF($A362="","",(SUMIFS(raw_data!$I:$I,raw_data!$A:$A,"&gt;="&amp;UY_START_PY,raw_data!$A:$A,"&lt;="&amp;BASE_YM_PY,raw_data!$B:$B,"&lt;="&amp;BASE_YM_PY,raw_data!$G:$G,$A362)+SUMIFS(raw_data!$J:$J,raw_data!$A:$A,"&gt;="&amp;UY_START_PY,raw_data!$A:$A,"&lt;="&amp;BASE_YM_PY,raw_data!$B:$B,"&lt;="&amp;BASE_YM_PY,raw_data!$G:$G,$A362)))</f>
        <v>5521441</v>
      </c>
      <c r="I362" s="31" t="n">
        <f aca="false">IF(N(G362)=0,"",H362/G362)</f>
        <v>0.879661807325639</v>
      </c>
      <c r="J362" s="32" t="n">
        <f aca="false">IF(N(G362)=0,"",D362/G362-1)</f>
        <v>0.24814948818478</v>
      </c>
      <c r="K362" s="33" t="n">
        <f aca="false">IF(OR(F362="",I362=""),"",F362-I362)</f>
        <v>0.24837539190299</v>
      </c>
      <c r="L362" s="30" t="n">
        <f aca="false">IF($A362="","",SUMIFS(raw_data!$H:$H,raw_data!$B:$B,BASE_YM,raw_data!$G:$G,$A362))</f>
        <v>3372838</v>
      </c>
      <c r="M362" s="30" t="n">
        <f aca="false">IF($A362="","",(SUMIFS(raw_data!$I:$I,raw_data!$B:$B,BASE_YM,raw_data!$G:$G,$A362)+SUMIFS(raw_data!$J:$J,raw_data!$B:$B,BASE_YM,raw_data!$G:$G,$A362)))</f>
        <v>4988594</v>
      </c>
      <c r="N362" s="31" t="n">
        <f aca="false">IF(N(L362)=0,"",M362/L362)</f>
        <v>1.47904939401181</v>
      </c>
      <c r="O362" s="30" t="n">
        <f aca="false">IF($A362="","",SUMIFS(raw_data!$H:$H,raw_data!$B:$B,BASE_YM_PY,raw_data!$G:$G,$A362))</f>
        <v>2637840</v>
      </c>
      <c r="P362" s="30" t="n">
        <f aca="false">IF($A362="","",(SUMIFS(raw_data!$I:$I,raw_data!$B:$B,BASE_YM_PY,raw_data!$G:$G,$A362)+SUMIFS(raw_data!$J:$J,raw_data!$B:$B,BASE_YM_PY,raw_data!$G:$G,$A362)))</f>
        <v>2495583</v>
      </c>
      <c r="Q362" s="31" t="n">
        <f aca="false">IF(N(O362)=0,"",P362/O362)</f>
        <v>0.946070648712583</v>
      </c>
      <c r="R362" s="32" t="n">
        <f aca="false">IF(N(O362)=0,"",L362/O362-1)</f>
        <v>0.278636308494829</v>
      </c>
      <c r="S362" s="33" t="n">
        <f aca="false">IF(OR(N362="",Q362=""),"",N362-Q362)</f>
        <v>0.532978745299225</v>
      </c>
      <c r="T362" s="38" t="n">
        <f aca="false">IF(N(D362)&gt;0,RANK(D362,D$2:D$1001)+COUNTIF(D$2:D362,D362)-1,"")</f>
        <v>413</v>
      </c>
      <c r="U362" s="38" t="n">
        <f aca="false">IF(N(D362)&gt;0,IF(D362&gt;=LR_MIN_SHARE*SUM(D$2:D$1001),F362,-1),-1)</f>
        <v>-1</v>
      </c>
      <c r="V362" s="0" t="str">
        <f aca="false">IF(U362&lt;0,"",RANK(U362,U$2:U$1001)+COUNTIF(U$2:U362,U362)-1)</f>
        <v/>
      </c>
      <c r="W362" s="38" t="n">
        <f aca="false">IF(N(L362)&gt;0,RANK(L362,L$2:L$1001)+COUNTIF(L$2:L362,L362)-1,"")</f>
        <v>404</v>
      </c>
      <c r="X362" s="38" t="n">
        <f aca="false">IF(N(L362)&gt;0,IF(L362&gt;=LR_MIN_SHARE*SUM(L$2:L$1001),N362,-1),-1)</f>
        <v>-1</v>
      </c>
      <c r="Y362" s="0" t="str">
        <f aca="false">IF(X362&lt;0,"",RANK(X362,X$2:X$1001)+COUNTIF(X$2:X362,X362)-1)</f>
        <v/>
      </c>
      <c r="AA362" s="0" t="str">
        <f aca="false">IF($A362="","",IF(COUNTIF($B$2:$B362,$B362)=1,1,""))</f>
        <v/>
      </c>
      <c r="AB362" s="0" t="str">
        <f aca="false">IF(AA362=1,SUMIF($B$2:$B$1001,$B362,$D$2:$D$1001),"")</f>
        <v/>
      </c>
      <c r="AC362" s="0" t="str">
        <f aca="false">IF(AA362=1,RANK(AB362,$AB$2:$AB$1001)+COUNTIF($AB$2:$AB362,AB362)-1,"")</f>
        <v/>
      </c>
      <c r="AD362" s="38" t="n">
        <f aca="false">IF($A362="","",COUNTIF(raw_data!$G:$G,$A362))</f>
        <v>40</v>
      </c>
      <c r="AE362" s="38" t="n">
        <f aca="false">IF($A362="","",IF(COUNTIF($A$2:$A$1001,$A362)&gt;1,1,0))</f>
        <v>0</v>
      </c>
    </row>
    <row r="363" customFormat="false" ht="15" hidden="false" customHeight="false" outlineLevel="0" collapsed="false">
      <c r="A363" s="0" t="str">
        <f aca="false">IF(code_master!$A363="","",code_master!$A363)</f>
        <v>CV0362</v>
      </c>
      <c r="B363" s="0" t="str">
        <f aca="false">IF($A363="","",code_master!$C363&amp;"")</f>
        <v>사망</v>
      </c>
      <c r="C363" s="0" t="str">
        <f aca="false">IF($A363="","",code_master!$B363&amp;"")</f>
        <v>상해사망(비갱신형)</v>
      </c>
      <c r="D363" s="30" t="n">
        <f aca="false">IF($A363="","",SUMIFS(raw_data!$H:$H,raw_data!$A:$A,"&gt;="&amp;UY_START,raw_data!$A:$A,"&lt;="&amp;BASE_YM,raw_data!$B:$B,"&lt;="&amp;BASE_YM,raw_data!$G:$G,$A363))</f>
        <v>336882807</v>
      </c>
      <c r="E363" s="30" t="n">
        <f aca="false">IF($A363="","",(SUMIFS(raw_data!$I:$I,raw_data!$A:$A,"&gt;="&amp;UY_START,raw_data!$A:$A,"&lt;="&amp;BASE_YM,raw_data!$B:$B,"&lt;="&amp;BASE_YM,raw_data!$G:$G,$A363)+SUMIFS(raw_data!$J:$J,raw_data!$A:$A,"&gt;="&amp;UY_START,raw_data!$A:$A,"&lt;="&amp;BASE_YM,raw_data!$B:$B,"&lt;="&amp;BASE_YM,raw_data!$G:$G,$A363)))</f>
        <v>104892599</v>
      </c>
      <c r="F363" s="31" t="n">
        <f aca="false">IF(N(D363)=0,"",E363/D363)</f>
        <v>0.311362280355257</v>
      </c>
      <c r="G363" s="30" t="n">
        <f aca="false">IF($A363="","",SUMIFS(raw_data!$H:$H,raw_data!$A:$A,"&gt;="&amp;UY_START_PY,raw_data!$A:$A,"&lt;="&amp;BASE_YM_PY,raw_data!$B:$B,"&lt;="&amp;BASE_YM_PY,raw_data!$G:$G,$A363))</f>
        <v>257692744</v>
      </c>
      <c r="H363" s="30" t="n">
        <f aca="false">IF($A363="","",(SUMIFS(raw_data!$I:$I,raw_data!$A:$A,"&gt;="&amp;UY_START_PY,raw_data!$A:$A,"&lt;="&amp;BASE_YM_PY,raw_data!$B:$B,"&lt;="&amp;BASE_YM_PY,raw_data!$G:$G,$A363)+SUMIFS(raw_data!$J:$J,raw_data!$A:$A,"&gt;="&amp;UY_START_PY,raw_data!$A:$A,"&lt;="&amp;BASE_YM_PY,raw_data!$B:$B,"&lt;="&amp;BASE_YM_PY,raw_data!$G:$G,$A363)))</f>
        <v>101474985</v>
      </c>
      <c r="I363" s="31" t="n">
        <f aca="false">IF(N(G363)=0,"",H363/G363)</f>
        <v>0.393782857153324</v>
      </c>
      <c r="J363" s="32" t="n">
        <f aca="false">IF(N(G363)=0,"",D363/G363-1)</f>
        <v>0.307304201782259</v>
      </c>
      <c r="K363" s="33" t="n">
        <f aca="false">IF(OR(F363="",I363=""),"",F363-I363)</f>
        <v>-0.0824205767980665</v>
      </c>
      <c r="L363" s="30" t="n">
        <f aca="false">IF($A363="","",SUMIFS(raw_data!$H:$H,raw_data!$B:$B,BASE_YM,raw_data!$G:$G,$A363))</f>
        <v>131539471</v>
      </c>
      <c r="M363" s="30" t="n">
        <f aca="false">IF($A363="","",(SUMIFS(raw_data!$I:$I,raw_data!$B:$B,BASE_YM,raw_data!$G:$G,$A363)+SUMIFS(raw_data!$J:$J,raw_data!$B:$B,BASE_YM,raw_data!$G:$G,$A363)))</f>
        <v>46437754</v>
      </c>
      <c r="N363" s="31" t="n">
        <f aca="false">IF(N(L363)=0,"",M363/L363)</f>
        <v>0.353032847456107</v>
      </c>
      <c r="O363" s="30" t="n">
        <f aca="false">IF($A363="","",SUMIFS(raw_data!$H:$H,raw_data!$B:$B,BASE_YM_PY,raw_data!$G:$G,$A363))</f>
        <v>101703334</v>
      </c>
      <c r="P363" s="30" t="n">
        <f aca="false">IF($A363="","",(SUMIFS(raw_data!$I:$I,raw_data!$B:$B,BASE_YM_PY,raw_data!$G:$G,$A363)+SUMIFS(raw_data!$J:$J,raw_data!$B:$B,BASE_YM_PY,raw_data!$G:$G,$A363)))</f>
        <v>39620475</v>
      </c>
      <c r="Q363" s="31" t="n">
        <f aca="false">IF(N(O363)=0,"",P363/O363)</f>
        <v>0.389569087282822</v>
      </c>
      <c r="R363" s="32" t="n">
        <f aca="false">IF(N(O363)=0,"",L363/O363-1)</f>
        <v>0.293364394524176</v>
      </c>
      <c r="S363" s="33" t="n">
        <f aca="false">IF(OR(N363="",Q363=""),"",N363-Q363)</f>
        <v>-0.0365362398267151</v>
      </c>
      <c r="T363" s="38" t="n">
        <f aca="false">IF(N(D363)&gt;0,RANK(D363,D$2:D$1001)+COUNTIF(D$2:D363,D363)-1,"")</f>
        <v>4</v>
      </c>
      <c r="U363" s="40" t="n">
        <f aca="false">IF(N(D363)&gt;0,IF(D363&gt;=LR_MIN_SHARE*SUM(D$2:D$1001),F363,-1),-1)</f>
        <v>0.311362280355257</v>
      </c>
      <c r="V363" s="38" t="n">
        <f aca="false">IF(U363&lt;0,"",RANK(U363,U$2:U$1001)+COUNTIF(U$2:U363,U363)-1)</f>
        <v>350</v>
      </c>
      <c r="W363" s="38" t="n">
        <f aca="false">IF(N(L363)&gt;0,RANK(L363,L$2:L$1001)+COUNTIF(L$2:L363,L363)-1,"")</f>
        <v>5</v>
      </c>
      <c r="X363" s="40" t="n">
        <f aca="false">IF(N(L363)&gt;0,IF(L363&gt;=LR_MIN_SHARE*SUM(L$2:L$1001),N363,-1),-1)</f>
        <v>0.353032847456107</v>
      </c>
      <c r="Y363" s="38" t="n">
        <f aca="false">IF(X363&lt;0,"",RANK(X363,X$2:X$1001)+COUNTIF(X$2:X363,X363)-1)</f>
        <v>355</v>
      </c>
      <c r="AA363" s="0" t="str">
        <f aca="false">IF($A363="","",IF(COUNTIF($B$2:$B363,$B363)=1,1,""))</f>
        <v/>
      </c>
      <c r="AB363" s="0" t="str">
        <f aca="false">IF(AA363=1,SUMIF($B$2:$B$1001,$B363,$D$2:$D$1001),"")</f>
        <v/>
      </c>
      <c r="AC363" s="0" t="str">
        <f aca="false">IF(AA363=1,RANK(AB363,$AB$2:$AB$1001)+COUNTIF($AB$2:$AB363,AB363)-1,"")</f>
        <v/>
      </c>
      <c r="AD363" s="38" t="n">
        <f aca="false">IF($A363="","",COUNTIF(raw_data!$G:$G,$A363))</f>
        <v>40</v>
      </c>
      <c r="AE363" s="38" t="n">
        <f aca="false">IF($A363="","",IF(COUNTIF($A$2:$A$1001,$A363)&gt;1,1,0))</f>
        <v>0</v>
      </c>
    </row>
    <row r="364" customFormat="false" ht="15" hidden="false" customHeight="false" outlineLevel="0" collapsed="false">
      <c r="A364" s="0" t="str">
        <f aca="false">IF(code_master!$A364="","",code_master!$A364)</f>
        <v>CV0363</v>
      </c>
      <c r="B364" s="0" t="str">
        <f aca="false">IF($A364="","",code_master!$C364&amp;"")</f>
        <v>사망</v>
      </c>
      <c r="C364" s="0" t="str">
        <f aca="false">IF($A364="","",code_master!$B364&amp;"")</f>
        <v>재해사망</v>
      </c>
      <c r="D364" s="30" t="n">
        <f aca="false">IF($A364="","",SUMIFS(raw_data!$H:$H,raw_data!$A:$A,"&gt;="&amp;UY_START,raw_data!$A:$A,"&lt;="&amp;BASE_YM,raw_data!$B:$B,"&lt;="&amp;BASE_YM,raw_data!$G:$G,$A364))</f>
        <v>68795567</v>
      </c>
      <c r="E364" s="30" t="n">
        <f aca="false">IF($A364="","",(SUMIFS(raw_data!$I:$I,raw_data!$A:$A,"&gt;="&amp;UY_START,raw_data!$A:$A,"&lt;="&amp;BASE_YM,raw_data!$B:$B,"&lt;="&amp;BASE_YM,raw_data!$G:$G,$A364)+SUMIFS(raw_data!$J:$J,raw_data!$A:$A,"&gt;="&amp;UY_START,raw_data!$A:$A,"&lt;="&amp;BASE_YM,raw_data!$B:$B,"&lt;="&amp;BASE_YM,raw_data!$G:$G,$A364)))</f>
        <v>30135526</v>
      </c>
      <c r="F364" s="31" t="n">
        <f aca="false">IF(N(D364)=0,"",E364/D364)</f>
        <v>0.438044590867316</v>
      </c>
      <c r="G364" s="30" t="n">
        <f aca="false">IF($A364="","",SUMIFS(raw_data!$H:$H,raw_data!$A:$A,"&gt;="&amp;UY_START_PY,raw_data!$A:$A,"&lt;="&amp;BASE_YM_PY,raw_data!$B:$B,"&lt;="&amp;BASE_YM_PY,raw_data!$G:$G,$A364))</f>
        <v>59206666</v>
      </c>
      <c r="H364" s="30" t="n">
        <f aca="false">IF($A364="","",(SUMIFS(raw_data!$I:$I,raw_data!$A:$A,"&gt;="&amp;UY_START_PY,raw_data!$A:$A,"&lt;="&amp;BASE_YM_PY,raw_data!$B:$B,"&lt;="&amp;BASE_YM_PY,raw_data!$G:$G,$A364)+SUMIFS(raw_data!$J:$J,raw_data!$A:$A,"&gt;="&amp;UY_START_PY,raw_data!$A:$A,"&lt;="&amp;BASE_YM_PY,raw_data!$B:$B,"&lt;="&amp;BASE_YM_PY,raw_data!$G:$G,$A364)))</f>
        <v>26682939</v>
      </c>
      <c r="I364" s="31" t="n">
        <f aca="false">IF(N(G364)=0,"",H364/G364)</f>
        <v>0.450674574379851</v>
      </c>
      <c r="J364" s="32" t="n">
        <f aca="false">IF(N(G364)=0,"",D364/G364-1)</f>
        <v>0.161956442539764</v>
      </c>
      <c r="K364" s="33" t="n">
        <f aca="false">IF(OR(F364="",I364=""),"",F364-I364)</f>
        <v>-0.0126299835125355</v>
      </c>
      <c r="L364" s="30" t="n">
        <f aca="false">IF($A364="","",SUMIFS(raw_data!$H:$H,raw_data!$B:$B,BASE_YM,raw_data!$G:$G,$A364))</f>
        <v>30002931</v>
      </c>
      <c r="M364" s="30" t="n">
        <f aca="false">IF($A364="","",(SUMIFS(raw_data!$I:$I,raw_data!$B:$B,BASE_YM,raw_data!$G:$G,$A364)+SUMIFS(raw_data!$J:$J,raw_data!$B:$B,BASE_YM,raw_data!$G:$G,$A364)))</f>
        <v>16034230</v>
      </c>
      <c r="N364" s="31" t="n">
        <f aca="false">IF(N(L364)=0,"",M364/L364)</f>
        <v>0.534422120292181</v>
      </c>
      <c r="O364" s="30" t="n">
        <f aca="false">IF($A364="","",SUMIFS(raw_data!$H:$H,raw_data!$B:$B,BASE_YM_PY,raw_data!$G:$G,$A364))</f>
        <v>23396668</v>
      </c>
      <c r="P364" s="30" t="n">
        <f aca="false">IF($A364="","",(SUMIFS(raw_data!$I:$I,raw_data!$B:$B,BASE_YM_PY,raw_data!$G:$G,$A364)+SUMIFS(raw_data!$J:$J,raw_data!$B:$B,BASE_YM_PY,raw_data!$G:$G,$A364)))</f>
        <v>14367701</v>
      </c>
      <c r="Q364" s="31" t="n">
        <f aca="false">IF(N(O364)=0,"",P364/O364)</f>
        <v>0.614091758706838</v>
      </c>
      <c r="R364" s="32" t="n">
        <f aca="false">IF(N(O364)=0,"",L364/O364-1)</f>
        <v>0.28235913763447</v>
      </c>
      <c r="S364" s="33" t="n">
        <f aca="false">IF(OR(N364="",Q364=""),"",N364-Q364)</f>
        <v>-0.0796696384146572</v>
      </c>
      <c r="T364" s="38" t="n">
        <f aca="false">IF(N(D364)&gt;0,RANK(D364,D$2:D$1001)+COUNTIF(D$2:D364,D364)-1,"")</f>
        <v>79</v>
      </c>
      <c r="U364" s="40" t="n">
        <f aca="false">IF(N(D364)&gt;0,IF(D364&gt;=LR_MIN_SHARE*SUM(D$2:D$1001),F364,-1),-1)</f>
        <v>0.438044590867316</v>
      </c>
      <c r="V364" s="38" t="n">
        <f aca="false">IF(U364&lt;0,"",RANK(U364,U$2:U$1001)+COUNTIF(U$2:U364,U364)-1)</f>
        <v>276</v>
      </c>
      <c r="W364" s="38" t="n">
        <f aca="false">IF(N(L364)&gt;0,RANK(L364,L$2:L$1001)+COUNTIF(L$2:L364,L364)-1,"")</f>
        <v>74</v>
      </c>
      <c r="X364" s="40" t="n">
        <f aca="false">IF(N(L364)&gt;0,IF(L364&gt;=LR_MIN_SHARE*SUM(L$2:L$1001),N364,-1),-1)</f>
        <v>0.534422120292181</v>
      </c>
      <c r="Y364" s="38" t="n">
        <f aca="false">IF(X364&lt;0,"",RANK(X364,X$2:X$1001)+COUNTIF(X$2:X364,X364)-1)</f>
        <v>257</v>
      </c>
      <c r="AA364" s="0" t="str">
        <f aca="false">IF($A364="","",IF(COUNTIF($B$2:$B364,$B364)=1,1,""))</f>
        <v/>
      </c>
      <c r="AB364" s="0" t="str">
        <f aca="false">IF(AA364=1,SUMIF($B$2:$B$1001,$B364,$D$2:$D$1001),"")</f>
        <v/>
      </c>
      <c r="AC364" s="0" t="str">
        <f aca="false">IF(AA364=1,RANK(AB364,$AB$2:$AB$1001)+COUNTIF($AB$2:$AB364,AB364)-1,"")</f>
        <v/>
      </c>
      <c r="AD364" s="38" t="n">
        <f aca="false">IF($A364="","",COUNTIF(raw_data!$G:$G,$A364))</f>
        <v>40</v>
      </c>
      <c r="AE364" s="38" t="n">
        <f aca="false">IF($A364="","",IF(COUNTIF($A$2:$A$1001,$A364)&gt;1,1,0))</f>
        <v>0</v>
      </c>
    </row>
    <row r="365" customFormat="false" ht="15" hidden="false" customHeight="false" outlineLevel="0" collapsed="false">
      <c r="A365" s="0" t="str">
        <f aca="false">IF(code_master!$A365="","",code_master!$A365)</f>
        <v>CV0364</v>
      </c>
      <c r="B365" s="0" t="str">
        <f aca="false">IF($A365="","",code_master!$C365&amp;"")</f>
        <v>사망</v>
      </c>
      <c r="C365" s="0" t="str">
        <f aca="false">IF($A365="","",code_master!$B365&amp;"")</f>
        <v>일반사망(갱신형)</v>
      </c>
      <c r="D365" s="30" t="n">
        <f aca="false">IF($A365="","",SUMIFS(raw_data!$H:$H,raw_data!$A:$A,"&gt;="&amp;UY_START,raw_data!$A:$A,"&lt;="&amp;BASE_YM,raw_data!$B:$B,"&lt;="&amp;BASE_YM,raw_data!$G:$G,$A365))</f>
        <v>70839145</v>
      </c>
      <c r="E365" s="30" t="n">
        <f aca="false">IF($A365="","",(SUMIFS(raw_data!$I:$I,raw_data!$A:$A,"&gt;="&amp;UY_START,raw_data!$A:$A,"&lt;="&amp;BASE_YM,raw_data!$B:$B,"&lt;="&amp;BASE_YM,raw_data!$G:$G,$A365)+SUMIFS(raw_data!$J:$J,raw_data!$A:$A,"&gt;="&amp;UY_START,raw_data!$A:$A,"&lt;="&amp;BASE_YM,raw_data!$B:$B,"&lt;="&amp;BASE_YM,raw_data!$G:$G,$A365)))</f>
        <v>23530266</v>
      </c>
      <c r="F365" s="31" t="n">
        <f aca="false">IF(N(D365)=0,"",E365/D365)</f>
        <v>0.332164737448483</v>
      </c>
      <c r="G365" s="30" t="n">
        <f aca="false">IF($A365="","",SUMIFS(raw_data!$H:$H,raw_data!$A:$A,"&gt;="&amp;UY_START_PY,raw_data!$A:$A,"&lt;="&amp;BASE_YM_PY,raw_data!$B:$B,"&lt;="&amp;BASE_YM_PY,raw_data!$G:$G,$A365))</f>
        <v>57235093</v>
      </c>
      <c r="H365" s="30" t="n">
        <f aca="false">IF($A365="","",(SUMIFS(raw_data!$I:$I,raw_data!$A:$A,"&gt;="&amp;UY_START_PY,raw_data!$A:$A,"&lt;="&amp;BASE_YM_PY,raw_data!$B:$B,"&lt;="&amp;BASE_YM_PY,raw_data!$G:$G,$A365)+SUMIFS(raw_data!$J:$J,raw_data!$A:$A,"&gt;="&amp;UY_START_PY,raw_data!$A:$A,"&lt;="&amp;BASE_YM_PY,raw_data!$B:$B,"&lt;="&amp;BASE_YM_PY,raw_data!$G:$G,$A365)))</f>
        <v>21792479</v>
      </c>
      <c r="I365" s="31" t="n">
        <f aca="false">IF(N(G365)=0,"",H365/G365)</f>
        <v>0.380753797325008</v>
      </c>
      <c r="J365" s="32" t="n">
        <f aca="false">IF(N(G365)=0,"",D365/G365-1)</f>
        <v>0.23768725246939</v>
      </c>
      <c r="K365" s="33" t="n">
        <f aca="false">IF(OR(F365="",I365=""),"",F365-I365)</f>
        <v>-0.0485890598765256</v>
      </c>
      <c r="L365" s="30" t="n">
        <f aca="false">IF($A365="","",SUMIFS(raw_data!$H:$H,raw_data!$B:$B,BASE_YM,raw_data!$G:$G,$A365))</f>
        <v>26001066</v>
      </c>
      <c r="M365" s="30" t="n">
        <f aca="false">IF($A365="","",(SUMIFS(raw_data!$I:$I,raw_data!$B:$B,BASE_YM,raw_data!$G:$G,$A365)+SUMIFS(raw_data!$J:$J,raw_data!$B:$B,BASE_YM,raw_data!$G:$G,$A365)))</f>
        <v>9688117</v>
      </c>
      <c r="N365" s="31" t="n">
        <f aca="false">IF(N(L365)=0,"",M365/L365)</f>
        <v>0.372604607826464</v>
      </c>
      <c r="O365" s="30" t="n">
        <f aca="false">IF($A365="","",SUMIFS(raw_data!$H:$H,raw_data!$B:$B,BASE_YM_PY,raw_data!$G:$G,$A365))</f>
        <v>22502615</v>
      </c>
      <c r="P365" s="30" t="n">
        <f aca="false">IF($A365="","",(SUMIFS(raw_data!$I:$I,raw_data!$B:$B,BASE_YM_PY,raw_data!$G:$G,$A365)+SUMIFS(raw_data!$J:$J,raw_data!$B:$B,BASE_YM_PY,raw_data!$G:$G,$A365)))</f>
        <v>10407718</v>
      </c>
      <c r="Q365" s="31" t="n">
        <f aca="false">IF(N(O365)=0,"",P365/O365)</f>
        <v>0.462511490331235</v>
      </c>
      <c r="R365" s="32" t="n">
        <f aca="false">IF(N(O365)=0,"",L365/O365-1)</f>
        <v>0.155468642200029</v>
      </c>
      <c r="S365" s="33" t="n">
        <f aca="false">IF(OR(N365="",Q365=""),"",N365-Q365)</f>
        <v>-0.0899068825047711</v>
      </c>
      <c r="T365" s="38" t="n">
        <f aca="false">IF(N(D365)&gt;0,RANK(D365,D$2:D$1001)+COUNTIF(D$2:D365,D365)-1,"")</f>
        <v>74</v>
      </c>
      <c r="U365" s="40" t="n">
        <f aca="false">IF(N(D365)&gt;0,IF(D365&gt;=LR_MIN_SHARE*SUM(D$2:D$1001),F365,-1),-1)</f>
        <v>0.332164737448483</v>
      </c>
      <c r="V365" s="38" t="n">
        <f aca="false">IF(U365&lt;0,"",RANK(U365,U$2:U$1001)+COUNTIF(U$2:U365,U365)-1)</f>
        <v>343</v>
      </c>
      <c r="W365" s="38" t="n">
        <f aca="false">IF(N(L365)&gt;0,RANK(L365,L$2:L$1001)+COUNTIF(L$2:L365,L365)-1,"")</f>
        <v>83</v>
      </c>
      <c r="X365" s="40" t="n">
        <f aca="false">IF(N(L365)&gt;0,IF(L365&gt;=LR_MIN_SHARE*SUM(L$2:L$1001),N365,-1),-1)</f>
        <v>0.372604607826464</v>
      </c>
      <c r="Y365" s="38" t="n">
        <f aca="false">IF(X365&lt;0,"",RANK(X365,X$2:X$1001)+COUNTIF(X$2:X365,X365)-1)</f>
        <v>344</v>
      </c>
      <c r="AA365" s="0" t="str">
        <f aca="false">IF($A365="","",IF(COUNTIF($B$2:$B365,$B365)=1,1,""))</f>
        <v/>
      </c>
      <c r="AB365" s="0" t="str">
        <f aca="false">IF(AA365=1,SUMIF($B$2:$B$1001,$B365,$D$2:$D$1001),"")</f>
        <v/>
      </c>
      <c r="AC365" s="0" t="str">
        <f aca="false">IF(AA365=1,RANK(AB365,$AB$2:$AB$1001)+COUNTIF($AB$2:$AB365,AB365)-1,"")</f>
        <v/>
      </c>
      <c r="AD365" s="38" t="n">
        <f aca="false">IF($A365="","",COUNTIF(raw_data!$G:$G,$A365))</f>
        <v>40</v>
      </c>
      <c r="AE365" s="38" t="n">
        <f aca="false">IF($A365="","",IF(COUNTIF($A$2:$A$1001,$A365)&gt;1,1,0))</f>
        <v>0</v>
      </c>
    </row>
    <row r="366" customFormat="false" ht="15" hidden="false" customHeight="false" outlineLevel="0" collapsed="false">
      <c r="A366" s="0" t="str">
        <f aca="false">IF(code_master!$A366="","",code_master!$A366)</f>
        <v>CV0365</v>
      </c>
      <c r="B366" s="0" t="str">
        <f aca="false">IF($A366="","",code_master!$C366&amp;"")</f>
        <v>수술</v>
      </c>
      <c r="C366" s="0" t="str">
        <f aca="false">IF($A366="","",code_master!$B366&amp;"")</f>
        <v>질병수술비(갱신형)</v>
      </c>
      <c r="D366" s="30" t="n">
        <f aca="false">IF($A366="","",SUMIFS(raw_data!$H:$H,raw_data!$A:$A,"&gt;="&amp;UY_START,raw_data!$A:$A,"&lt;="&amp;BASE_YM,raw_data!$B:$B,"&lt;="&amp;BASE_YM,raw_data!$G:$G,$A366))</f>
        <v>20121425</v>
      </c>
      <c r="E366" s="30" t="n">
        <f aca="false">IF($A366="","",(SUMIFS(raw_data!$I:$I,raw_data!$A:$A,"&gt;="&amp;UY_START,raw_data!$A:$A,"&lt;="&amp;BASE_YM,raw_data!$B:$B,"&lt;="&amp;BASE_YM,raw_data!$G:$G,$A366)+SUMIFS(raw_data!$J:$J,raw_data!$A:$A,"&gt;="&amp;UY_START,raw_data!$A:$A,"&lt;="&amp;BASE_YM,raw_data!$B:$B,"&lt;="&amp;BASE_YM,raw_data!$G:$G,$A366)))</f>
        <v>13223987</v>
      </c>
      <c r="F366" s="31" t="n">
        <f aca="false">IF(N(D366)=0,"",E366/D366)</f>
        <v>0.657209268230257</v>
      </c>
      <c r="G366" s="30" t="n">
        <f aca="false">IF($A366="","",SUMIFS(raw_data!$H:$H,raw_data!$A:$A,"&gt;="&amp;UY_START_PY,raw_data!$A:$A,"&lt;="&amp;BASE_YM_PY,raw_data!$B:$B,"&lt;="&amp;BASE_YM_PY,raw_data!$G:$G,$A366))</f>
        <v>16757875</v>
      </c>
      <c r="H366" s="30" t="n">
        <f aca="false">IF($A366="","",(SUMIFS(raw_data!$I:$I,raw_data!$A:$A,"&gt;="&amp;UY_START_PY,raw_data!$A:$A,"&lt;="&amp;BASE_YM_PY,raw_data!$B:$B,"&lt;="&amp;BASE_YM_PY,raw_data!$G:$G,$A366)+SUMIFS(raw_data!$J:$J,raw_data!$A:$A,"&gt;="&amp;UY_START_PY,raw_data!$A:$A,"&lt;="&amp;BASE_YM_PY,raw_data!$B:$B,"&lt;="&amp;BASE_YM_PY,raw_data!$G:$G,$A366)))</f>
        <v>9604120</v>
      </c>
      <c r="I366" s="31" t="n">
        <f aca="false">IF(N(G366)=0,"",H366/G366)</f>
        <v>0.573110850868622</v>
      </c>
      <c r="J366" s="32" t="n">
        <f aca="false">IF(N(G366)=0,"",D366/G366-1)</f>
        <v>0.200714589409457</v>
      </c>
      <c r="K366" s="33" t="n">
        <f aca="false">IF(OR(F366="",I366=""),"",F366-I366)</f>
        <v>0.0840984173616356</v>
      </c>
      <c r="L366" s="30" t="n">
        <f aca="false">IF($A366="","",SUMIFS(raw_data!$H:$H,raw_data!$B:$B,BASE_YM,raw_data!$G:$G,$A366))</f>
        <v>7657276</v>
      </c>
      <c r="M366" s="30" t="n">
        <f aca="false">IF($A366="","",(SUMIFS(raw_data!$I:$I,raw_data!$B:$B,BASE_YM,raw_data!$G:$G,$A366)+SUMIFS(raw_data!$J:$J,raw_data!$B:$B,BASE_YM,raw_data!$G:$G,$A366)))</f>
        <v>6473008</v>
      </c>
      <c r="N366" s="31" t="n">
        <f aca="false">IF(N(L366)=0,"",M366/L366)</f>
        <v>0.845340823551352</v>
      </c>
      <c r="O366" s="30" t="n">
        <f aca="false">IF($A366="","",SUMIFS(raw_data!$H:$H,raw_data!$B:$B,BASE_YM_PY,raw_data!$G:$G,$A366))</f>
        <v>6529669</v>
      </c>
      <c r="P366" s="30" t="n">
        <f aca="false">IF($A366="","",(SUMIFS(raw_data!$I:$I,raw_data!$B:$B,BASE_YM_PY,raw_data!$G:$G,$A366)+SUMIFS(raw_data!$J:$J,raw_data!$B:$B,BASE_YM_PY,raw_data!$G:$G,$A366)))</f>
        <v>4972181</v>
      </c>
      <c r="Q366" s="31" t="n">
        <f aca="false">IF(N(O366)=0,"",P366/O366)</f>
        <v>0.76147519881942</v>
      </c>
      <c r="R366" s="32" t="n">
        <f aca="false">IF(N(O366)=0,"",L366/O366-1)</f>
        <v>0.172689764213163</v>
      </c>
      <c r="S366" s="33" t="n">
        <f aca="false">IF(OR(N366="",Q366=""),"",N366-Q366)</f>
        <v>0.0838656247319322</v>
      </c>
      <c r="T366" s="38" t="n">
        <f aca="false">IF(N(D366)&gt;0,RANK(D366,D$2:D$1001)+COUNTIF(D$2:D366,D366)-1,"")</f>
        <v>255</v>
      </c>
      <c r="U366" s="40" t="n">
        <f aca="false">IF(N(D366)&gt;0,IF(D366&gt;=LR_MIN_SHARE*SUM(D$2:D$1001),F366,-1),-1)</f>
        <v>0.657209268230257</v>
      </c>
      <c r="V366" s="38" t="n">
        <f aca="false">IF(U366&lt;0,"",RANK(U366,U$2:U$1001)+COUNTIF(U$2:U366,U366)-1)</f>
        <v>106</v>
      </c>
      <c r="W366" s="38" t="n">
        <f aca="false">IF(N(L366)&gt;0,RANK(L366,L$2:L$1001)+COUNTIF(L$2:L366,L366)-1,"")</f>
        <v>261</v>
      </c>
      <c r="X366" s="40" t="n">
        <f aca="false">IF(N(L366)&gt;0,IF(L366&gt;=LR_MIN_SHARE*SUM(L$2:L$1001),N366,-1),-1)</f>
        <v>0.845340823551352</v>
      </c>
      <c r="Y366" s="38" t="n">
        <f aca="false">IF(X366&lt;0,"",RANK(X366,X$2:X$1001)+COUNTIF(X$2:X366,X366)-1)</f>
        <v>86</v>
      </c>
      <c r="AA366" s="0" t="str">
        <f aca="false">IF($A366="","",IF(COUNTIF($B$2:$B366,$B366)=1,1,""))</f>
        <v/>
      </c>
      <c r="AB366" s="0" t="str">
        <f aca="false">IF(AA366=1,SUMIF($B$2:$B$1001,$B366,$D$2:$D$1001),"")</f>
        <v/>
      </c>
      <c r="AC366" s="0" t="str">
        <f aca="false">IF(AA366=1,RANK(AB366,$AB$2:$AB$1001)+COUNTIF($AB$2:$AB366,AB366)-1,"")</f>
        <v/>
      </c>
      <c r="AD366" s="38" t="n">
        <f aca="false">IF($A366="","",COUNTIF(raw_data!$G:$G,$A366))</f>
        <v>40</v>
      </c>
      <c r="AE366" s="38" t="n">
        <f aca="false">IF($A366="","",IF(COUNTIF($A$2:$A$1001,$A366)&gt;1,1,0))</f>
        <v>0</v>
      </c>
    </row>
    <row r="367" customFormat="false" ht="15" hidden="false" customHeight="false" outlineLevel="0" collapsed="false">
      <c r="A367" s="0" t="str">
        <f aca="false">IF(code_master!$A367="","",code_master!$A367)</f>
        <v>CV0366</v>
      </c>
      <c r="B367" s="0" t="str">
        <f aca="false">IF($A367="","",code_master!$C367&amp;"")</f>
        <v>뇌혈관</v>
      </c>
      <c r="C367" s="0" t="str">
        <f aca="false">IF($A367="","",code_master!$B367&amp;"")</f>
        <v>뇌졸중진단비Ⅱ</v>
      </c>
      <c r="D367" s="30" t="n">
        <f aca="false">IF($A367="","",SUMIFS(raw_data!$H:$H,raw_data!$A:$A,"&gt;="&amp;UY_START,raw_data!$A:$A,"&lt;="&amp;BASE_YM,raw_data!$B:$B,"&lt;="&amp;BASE_YM,raw_data!$G:$G,$A367))</f>
        <v>13080335</v>
      </c>
      <c r="E367" s="30" t="n">
        <f aca="false">IF($A367="","",(SUMIFS(raw_data!$I:$I,raw_data!$A:$A,"&gt;="&amp;UY_START,raw_data!$A:$A,"&lt;="&amp;BASE_YM,raw_data!$B:$B,"&lt;="&amp;BASE_YM,raw_data!$G:$G,$A367)+SUMIFS(raw_data!$J:$J,raw_data!$A:$A,"&gt;="&amp;UY_START,raw_data!$A:$A,"&lt;="&amp;BASE_YM,raw_data!$B:$B,"&lt;="&amp;BASE_YM,raw_data!$G:$G,$A367)))</f>
        <v>8264442</v>
      </c>
      <c r="F367" s="31" t="n">
        <f aca="false">IF(N(D367)=0,"",E367/D367)</f>
        <v>0.631821891411803</v>
      </c>
      <c r="G367" s="30" t="n">
        <f aca="false">IF($A367="","",SUMIFS(raw_data!$H:$H,raw_data!$A:$A,"&gt;="&amp;UY_START_PY,raw_data!$A:$A,"&lt;="&amp;BASE_YM_PY,raw_data!$B:$B,"&lt;="&amp;BASE_YM_PY,raw_data!$G:$G,$A367))</f>
        <v>14577168</v>
      </c>
      <c r="H367" s="30" t="n">
        <f aca="false">IF($A367="","",(SUMIFS(raw_data!$I:$I,raw_data!$A:$A,"&gt;="&amp;UY_START_PY,raw_data!$A:$A,"&lt;="&amp;BASE_YM_PY,raw_data!$B:$B,"&lt;="&amp;BASE_YM_PY,raw_data!$G:$G,$A367)+SUMIFS(raw_data!$J:$J,raw_data!$A:$A,"&gt;="&amp;UY_START_PY,raw_data!$A:$A,"&lt;="&amp;BASE_YM_PY,raw_data!$B:$B,"&lt;="&amp;BASE_YM_PY,raw_data!$G:$G,$A367)))</f>
        <v>7761772</v>
      </c>
      <c r="I367" s="31" t="n">
        <f aca="false">IF(N(G367)=0,"",H367/G367)</f>
        <v>0.532460900498643</v>
      </c>
      <c r="J367" s="32" t="n">
        <f aca="false">IF(N(G367)=0,"",D367/G367-1)</f>
        <v>-0.102683388158797</v>
      </c>
      <c r="K367" s="33" t="n">
        <f aca="false">IF(OR(F367="",I367=""),"",F367-I367)</f>
        <v>0.0993609909131598</v>
      </c>
      <c r="L367" s="30" t="n">
        <f aca="false">IF($A367="","",SUMIFS(raw_data!$H:$H,raw_data!$B:$B,BASE_YM,raw_data!$G:$G,$A367))</f>
        <v>5287569</v>
      </c>
      <c r="M367" s="30" t="n">
        <f aca="false">IF($A367="","",(SUMIFS(raw_data!$I:$I,raw_data!$B:$B,BASE_YM,raw_data!$G:$G,$A367)+SUMIFS(raw_data!$J:$J,raw_data!$B:$B,BASE_YM,raw_data!$G:$G,$A367)))</f>
        <v>4171963</v>
      </c>
      <c r="N367" s="31" t="n">
        <f aca="false">IF(N(L367)=0,"",M367/L367)</f>
        <v>0.789013438879001</v>
      </c>
      <c r="O367" s="30" t="n">
        <f aca="false">IF($A367="","",SUMIFS(raw_data!$H:$H,raw_data!$B:$B,BASE_YM_PY,raw_data!$G:$G,$A367))</f>
        <v>5692152</v>
      </c>
      <c r="P367" s="30" t="n">
        <f aca="false">IF($A367="","",(SUMIFS(raw_data!$I:$I,raw_data!$B:$B,BASE_YM_PY,raw_data!$G:$G,$A367)+SUMIFS(raw_data!$J:$J,raw_data!$B:$B,BASE_YM_PY,raw_data!$G:$G,$A367)))</f>
        <v>3437919</v>
      </c>
      <c r="Q367" s="31" t="n">
        <f aca="false">IF(N(O367)=0,"",P367/O367)</f>
        <v>0.603975262782863</v>
      </c>
      <c r="R367" s="32" t="n">
        <f aca="false">IF(N(O367)=0,"",L367/O367-1)</f>
        <v>-0.0710773359530806</v>
      </c>
      <c r="S367" s="33" t="n">
        <f aca="false">IF(OR(N367="",Q367=""),"",N367-Q367)</f>
        <v>0.185038176096138</v>
      </c>
      <c r="T367" s="38" t="n">
        <f aca="false">IF(N(D367)&gt;0,RANK(D367,D$2:D$1001)+COUNTIF(D$2:D367,D367)-1,"")</f>
        <v>337</v>
      </c>
      <c r="U367" s="40" t="n">
        <f aca="false">IF(N(D367)&gt;0,IF(D367&gt;=LR_MIN_SHARE*SUM(D$2:D$1001),F367,-1),-1)</f>
        <v>0.631821891411803</v>
      </c>
      <c r="V367" s="38" t="n">
        <f aca="false">IF(U367&lt;0,"",RANK(U367,U$2:U$1001)+COUNTIF(U$2:U367,U367)-1)</f>
        <v>120</v>
      </c>
      <c r="W367" s="38" t="n">
        <f aca="false">IF(N(L367)&gt;0,RANK(L367,L$2:L$1001)+COUNTIF(L$2:L367,L367)-1,"")</f>
        <v>330</v>
      </c>
      <c r="X367" s="40" t="n">
        <f aca="false">IF(N(L367)&gt;0,IF(L367&gt;=LR_MIN_SHARE*SUM(L$2:L$1001),N367,-1),-1)</f>
        <v>0.789013438879001</v>
      </c>
      <c r="Y367" s="38" t="n">
        <f aca="false">IF(X367&lt;0,"",RANK(X367,X$2:X$1001)+COUNTIF(X$2:X367,X367)-1)</f>
        <v>114</v>
      </c>
      <c r="AA367" s="0" t="str">
        <f aca="false">IF($A367="","",IF(COUNTIF($B$2:$B367,$B367)=1,1,""))</f>
        <v/>
      </c>
      <c r="AB367" s="0" t="str">
        <f aca="false">IF(AA367=1,SUMIF($B$2:$B$1001,$B367,$D$2:$D$1001),"")</f>
        <v/>
      </c>
      <c r="AC367" s="0" t="str">
        <f aca="false">IF(AA367=1,RANK(AB367,$AB$2:$AB$1001)+COUNTIF($AB$2:$AB367,AB367)-1,"")</f>
        <v/>
      </c>
      <c r="AD367" s="38" t="n">
        <f aca="false">IF($A367="","",COUNTIF(raw_data!$G:$G,$A367))</f>
        <v>40</v>
      </c>
      <c r="AE367" s="38" t="n">
        <f aca="false">IF($A367="","",IF(COUNTIF($A$2:$A$1001,$A367)&gt;1,1,0))</f>
        <v>0</v>
      </c>
    </row>
    <row r="368" customFormat="false" ht="15" hidden="false" customHeight="false" outlineLevel="0" collapsed="false">
      <c r="A368" s="0" t="str">
        <f aca="false">IF(code_master!$A368="","",code_master!$A368)</f>
        <v>CV0367</v>
      </c>
      <c r="B368" s="0" t="str">
        <f aca="false">IF($A368="","",code_master!$C368&amp;"")</f>
        <v>상해</v>
      </c>
      <c r="C368" s="0" t="str">
        <f aca="false">IF($A368="","",code_master!$B368&amp;"")</f>
        <v>골절진단비(20년만기)</v>
      </c>
      <c r="D368" s="30" t="n">
        <f aca="false">IF($A368="","",SUMIFS(raw_data!$H:$H,raw_data!$A:$A,"&gt;="&amp;UY_START,raw_data!$A:$A,"&lt;="&amp;BASE_YM,raw_data!$B:$B,"&lt;="&amp;BASE_YM,raw_data!$G:$G,$A368))</f>
        <v>18523226</v>
      </c>
      <c r="E368" s="30" t="n">
        <f aca="false">IF($A368="","",(SUMIFS(raw_data!$I:$I,raw_data!$A:$A,"&gt;="&amp;UY_START,raw_data!$A:$A,"&lt;="&amp;BASE_YM,raw_data!$B:$B,"&lt;="&amp;BASE_YM,raw_data!$G:$G,$A368)+SUMIFS(raw_data!$J:$J,raw_data!$A:$A,"&gt;="&amp;UY_START,raw_data!$A:$A,"&lt;="&amp;BASE_YM,raw_data!$B:$B,"&lt;="&amp;BASE_YM,raw_data!$G:$G,$A368)))</f>
        <v>14112797</v>
      </c>
      <c r="F368" s="31" t="n">
        <f aca="false">IF(N(D368)=0,"",E368/D368)</f>
        <v>0.761897360643335</v>
      </c>
      <c r="G368" s="30" t="n">
        <f aca="false">IF($A368="","",SUMIFS(raw_data!$H:$H,raw_data!$A:$A,"&gt;="&amp;UY_START_PY,raw_data!$A:$A,"&lt;="&amp;BASE_YM_PY,raw_data!$B:$B,"&lt;="&amp;BASE_YM_PY,raw_data!$G:$G,$A368))</f>
        <v>14196814</v>
      </c>
      <c r="H368" s="30" t="n">
        <f aca="false">IF($A368="","",(SUMIFS(raw_data!$I:$I,raw_data!$A:$A,"&gt;="&amp;UY_START_PY,raw_data!$A:$A,"&lt;="&amp;BASE_YM_PY,raw_data!$B:$B,"&lt;="&amp;BASE_YM_PY,raw_data!$G:$G,$A368)+SUMIFS(raw_data!$J:$J,raw_data!$A:$A,"&gt;="&amp;UY_START_PY,raw_data!$A:$A,"&lt;="&amp;BASE_YM_PY,raw_data!$B:$B,"&lt;="&amp;BASE_YM_PY,raw_data!$G:$G,$A368)))</f>
        <v>9374203</v>
      </c>
      <c r="I368" s="31" t="n">
        <f aca="false">IF(N(G368)=0,"",H368/G368)</f>
        <v>0.660303290583366</v>
      </c>
      <c r="J368" s="32" t="n">
        <f aca="false">IF(N(G368)=0,"",D368/G368-1)</f>
        <v>0.304745275947125</v>
      </c>
      <c r="K368" s="33" t="n">
        <f aca="false">IF(OR(F368="",I368=""),"",F368-I368)</f>
        <v>0.101594070059969</v>
      </c>
      <c r="L368" s="30" t="n">
        <f aca="false">IF($A368="","",SUMIFS(raw_data!$H:$H,raw_data!$B:$B,BASE_YM,raw_data!$G:$G,$A368))</f>
        <v>7371690</v>
      </c>
      <c r="M368" s="30" t="n">
        <f aca="false">IF($A368="","",(SUMIFS(raw_data!$I:$I,raw_data!$B:$B,BASE_YM,raw_data!$G:$G,$A368)+SUMIFS(raw_data!$J:$J,raw_data!$B:$B,BASE_YM,raw_data!$G:$G,$A368)))</f>
        <v>6758537</v>
      </c>
      <c r="N368" s="31" t="n">
        <f aca="false">IF(N(L368)=0,"",M368/L368)</f>
        <v>0.916823279329435</v>
      </c>
      <c r="O368" s="30" t="n">
        <f aca="false">IF($A368="","",SUMIFS(raw_data!$H:$H,raw_data!$B:$B,BASE_YM_PY,raw_data!$G:$G,$A368))</f>
        <v>5078318</v>
      </c>
      <c r="P368" s="30" t="n">
        <f aca="false">IF($A368="","",(SUMIFS(raw_data!$I:$I,raw_data!$B:$B,BASE_YM_PY,raw_data!$G:$G,$A368)+SUMIFS(raw_data!$J:$J,raw_data!$B:$B,BASE_YM_PY,raw_data!$G:$G,$A368)))</f>
        <v>4303388</v>
      </c>
      <c r="Q368" s="31" t="n">
        <f aca="false">IF(N(O368)=0,"",P368/O368)</f>
        <v>0.847404199579467</v>
      </c>
      <c r="R368" s="32" t="n">
        <f aca="false">IF(N(O368)=0,"",L368/O368-1)</f>
        <v>0.451600707163277</v>
      </c>
      <c r="S368" s="33" t="n">
        <f aca="false">IF(OR(N368="",Q368=""),"",N368-Q368)</f>
        <v>0.0694190797499675</v>
      </c>
      <c r="T368" s="38" t="n">
        <f aca="false">IF(N(D368)&gt;0,RANK(D368,D$2:D$1001)+COUNTIF(D$2:D368,D368)-1,"")</f>
        <v>268</v>
      </c>
      <c r="U368" s="40" t="n">
        <f aca="false">IF(N(D368)&gt;0,IF(D368&gt;=LR_MIN_SHARE*SUM(D$2:D$1001),F368,-1),-1)</f>
        <v>0.761897360643335</v>
      </c>
      <c r="V368" s="38" t="n">
        <f aca="false">IF(U368&lt;0,"",RANK(U368,U$2:U$1001)+COUNTIF(U$2:U368,U368)-1)</f>
        <v>67</v>
      </c>
      <c r="W368" s="38" t="n">
        <f aca="false">IF(N(L368)&gt;0,RANK(L368,L$2:L$1001)+COUNTIF(L$2:L368,L368)-1,"")</f>
        <v>267</v>
      </c>
      <c r="X368" s="40" t="n">
        <f aca="false">IF(N(L368)&gt;0,IF(L368&gt;=LR_MIN_SHARE*SUM(L$2:L$1001),N368,-1),-1)</f>
        <v>0.916823279329435</v>
      </c>
      <c r="Y368" s="38" t="n">
        <f aca="false">IF(X368&lt;0,"",RANK(X368,X$2:X$1001)+COUNTIF(X$2:X368,X368)-1)</f>
        <v>59</v>
      </c>
      <c r="AA368" s="0" t="str">
        <f aca="false">IF($A368="","",IF(COUNTIF($B$2:$B368,$B368)=1,1,""))</f>
        <v/>
      </c>
      <c r="AB368" s="0" t="str">
        <f aca="false">IF(AA368=1,SUMIF($B$2:$B$1001,$B368,$D$2:$D$1001),"")</f>
        <v/>
      </c>
      <c r="AC368" s="0" t="str">
        <f aca="false">IF(AA368=1,RANK(AB368,$AB$2:$AB$1001)+COUNTIF($AB$2:$AB368,AB368)-1,"")</f>
        <v/>
      </c>
      <c r="AD368" s="38" t="n">
        <f aca="false">IF($A368="","",COUNTIF(raw_data!$G:$G,$A368))</f>
        <v>40</v>
      </c>
      <c r="AE368" s="38" t="n">
        <f aca="false">IF($A368="","",IF(COUNTIF($A$2:$A$1001,$A368)&gt;1,1,0))</f>
        <v>0</v>
      </c>
    </row>
    <row r="369" customFormat="false" ht="15" hidden="false" customHeight="false" outlineLevel="0" collapsed="false">
      <c r="A369" s="0" t="str">
        <f aca="false">IF(code_master!$A369="","",code_master!$A369)</f>
        <v>CV0368</v>
      </c>
      <c r="B369" s="0" t="str">
        <f aca="false">IF($A369="","",code_master!$C369&amp;"")</f>
        <v>수술</v>
      </c>
      <c r="C369" s="0" t="str">
        <f aca="false">IF($A369="","",code_master!$B369&amp;"")</f>
        <v>특정질병수술비(20년만기)</v>
      </c>
      <c r="D369" s="30" t="n">
        <f aca="false">IF($A369="","",SUMIFS(raw_data!$H:$H,raw_data!$A:$A,"&gt;="&amp;UY_START,raw_data!$A:$A,"&lt;="&amp;BASE_YM,raw_data!$B:$B,"&lt;="&amp;BASE_YM,raw_data!$G:$G,$A369))</f>
        <v>31419652</v>
      </c>
      <c r="E369" s="30" t="n">
        <f aca="false">IF($A369="","",(SUMIFS(raw_data!$I:$I,raw_data!$A:$A,"&gt;="&amp;UY_START,raw_data!$A:$A,"&lt;="&amp;BASE_YM,raw_data!$B:$B,"&lt;="&amp;BASE_YM,raw_data!$G:$G,$A369)+SUMIFS(raw_data!$J:$J,raw_data!$A:$A,"&gt;="&amp;UY_START,raw_data!$A:$A,"&lt;="&amp;BASE_YM,raw_data!$B:$B,"&lt;="&amp;BASE_YM,raw_data!$G:$G,$A369)))</f>
        <v>22699165</v>
      </c>
      <c r="F369" s="31" t="n">
        <f aca="false">IF(N(D369)=0,"",E369/D369)</f>
        <v>0.722451190738841</v>
      </c>
      <c r="G369" s="30" t="n">
        <f aca="false">IF($A369="","",SUMIFS(raw_data!$H:$H,raw_data!$A:$A,"&gt;="&amp;UY_START_PY,raw_data!$A:$A,"&lt;="&amp;BASE_YM_PY,raw_data!$B:$B,"&lt;="&amp;BASE_YM_PY,raw_data!$G:$G,$A369))</f>
        <v>29494839</v>
      </c>
      <c r="H369" s="30" t="n">
        <f aca="false">IF($A369="","",(SUMIFS(raw_data!$I:$I,raw_data!$A:$A,"&gt;="&amp;UY_START_PY,raw_data!$A:$A,"&lt;="&amp;BASE_YM_PY,raw_data!$B:$B,"&lt;="&amp;BASE_YM_PY,raw_data!$G:$G,$A369)+SUMIFS(raw_data!$J:$J,raw_data!$A:$A,"&gt;="&amp;UY_START_PY,raw_data!$A:$A,"&lt;="&amp;BASE_YM_PY,raw_data!$B:$B,"&lt;="&amp;BASE_YM_PY,raw_data!$G:$G,$A369)))</f>
        <v>19862888</v>
      </c>
      <c r="I369" s="31" t="n">
        <f aca="false">IF(N(G369)=0,"",H369/G369)</f>
        <v>0.673436054355137</v>
      </c>
      <c r="J369" s="32" t="n">
        <f aca="false">IF(N(G369)=0,"",D369/G369-1)</f>
        <v>0.0652593153670038</v>
      </c>
      <c r="K369" s="33" t="n">
        <f aca="false">IF(OR(F369="",I369=""),"",F369-I369)</f>
        <v>0.0490151363837043</v>
      </c>
      <c r="L369" s="30" t="n">
        <f aca="false">IF($A369="","",SUMIFS(raw_data!$H:$H,raw_data!$B:$B,BASE_YM,raw_data!$G:$G,$A369))</f>
        <v>12709634</v>
      </c>
      <c r="M369" s="30" t="n">
        <f aca="false">IF($A369="","",(SUMIFS(raw_data!$I:$I,raw_data!$B:$B,BASE_YM,raw_data!$G:$G,$A369)+SUMIFS(raw_data!$J:$J,raw_data!$B:$B,BASE_YM,raw_data!$G:$G,$A369)))</f>
        <v>10197842</v>
      </c>
      <c r="N369" s="31" t="n">
        <f aca="false">IF(N(L369)=0,"",M369/L369)</f>
        <v>0.802371020282724</v>
      </c>
      <c r="O369" s="30" t="n">
        <f aca="false">IF($A369="","",SUMIFS(raw_data!$H:$H,raw_data!$B:$B,BASE_YM_PY,raw_data!$G:$G,$A369))</f>
        <v>11318976</v>
      </c>
      <c r="P369" s="30" t="n">
        <f aca="false">IF($A369="","",(SUMIFS(raw_data!$I:$I,raw_data!$B:$B,BASE_YM_PY,raw_data!$G:$G,$A369)+SUMIFS(raw_data!$J:$J,raw_data!$B:$B,BASE_YM_PY,raw_data!$G:$G,$A369)))</f>
        <v>8076784</v>
      </c>
      <c r="Q369" s="31" t="n">
        <f aca="false">IF(N(O369)=0,"",P369/O369)</f>
        <v>0.713561368095489</v>
      </c>
      <c r="R369" s="32" t="n">
        <f aca="false">IF(N(O369)=0,"",L369/O369-1)</f>
        <v>0.122860760549364</v>
      </c>
      <c r="S369" s="33" t="n">
        <f aca="false">IF(OR(N369="",Q369=""),"",N369-Q369)</f>
        <v>0.0888096521872356</v>
      </c>
      <c r="T369" s="38" t="n">
        <f aca="false">IF(N(D369)&gt;0,RANK(D369,D$2:D$1001)+COUNTIF(D$2:D369,D369)-1,"")</f>
        <v>178</v>
      </c>
      <c r="U369" s="40" t="n">
        <f aca="false">IF(N(D369)&gt;0,IF(D369&gt;=LR_MIN_SHARE*SUM(D$2:D$1001),F369,-1),-1)</f>
        <v>0.722451190738841</v>
      </c>
      <c r="V369" s="38" t="n">
        <f aca="false">IF(U369&lt;0,"",RANK(U369,U$2:U$1001)+COUNTIF(U$2:U369,U369)-1)</f>
        <v>77</v>
      </c>
      <c r="W369" s="38" t="n">
        <f aca="false">IF(N(L369)&gt;0,RANK(L369,L$2:L$1001)+COUNTIF(L$2:L369,L369)-1,"")</f>
        <v>179</v>
      </c>
      <c r="X369" s="40" t="n">
        <f aca="false">IF(N(L369)&gt;0,IF(L369&gt;=LR_MIN_SHARE*SUM(L$2:L$1001),N369,-1),-1)</f>
        <v>0.802371020282724</v>
      </c>
      <c r="Y369" s="38" t="n">
        <f aca="false">IF(X369&lt;0,"",RANK(X369,X$2:X$1001)+COUNTIF(X$2:X369,X369)-1)</f>
        <v>104</v>
      </c>
      <c r="AA369" s="0" t="str">
        <f aca="false">IF($A369="","",IF(COUNTIF($B$2:$B369,$B369)=1,1,""))</f>
        <v/>
      </c>
      <c r="AB369" s="0" t="str">
        <f aca="false">IF(AA369=1,SUMIF($B$2:$B$1001,$B369,$D$2:$D$1001),"")</f>
        <v/>
      </c>
      <c r="AC369" s="0" t="str">
        <f aca="false">IF(AA369=1,RANK(AB369,$AB$2:$AB$1001)+COUNTIF($AB$2:$AB369,AB369)-1,"")</f>
        <v/>
      </c>
      <c r="AD369" s="38" t="n">
        <f aca="false">IF($A369="","",COUNTIF(raw_data!$G:$G,$A369))</f>
        <v>40</v>
      </c>
      <c r="AE369" s="38" t="n">
        <f aca="false">IF($A369="","",IF(COUNTIF($A$2:$A$1001,$A369)&gt;1,1,0))</f>
        <v>0</v>
      </c>
    </row>
    <row r="370" customFormat="false" ht="15" hidden="false" customHeight="false" outlineLevel="0" collapsed="false">
      <c r="A370" s="0" t="str">
        <f aca="false">IF(code_master!$A370="","",code_master!$A370)</f>
        <v>CV0369</v>
      </c>
      <c r="B370" s="0" t="str">
        <f aca="false">IF($A370="","",code_master!$C370&amp;"")</f>
        <v>암</v>
      </c>
      <c r="C370" s="0" t="str">
        <f aca="false">IF($A370="","",code_master!$B370&amp;"")</f>
        <v>암진단비(20년만기)</v>
      </c>
      <c r="D370" s="30" t="n">
        <f aca="false">IF($A370="","",SUMIFS(raw_data!$H:$H,raw_data!$A:$A,"&gt;="&amp;UY_START,raw_data!$A:$A,"&lt;="&amp;BASE_YM,raw_data!$B:$B,"&lt;="&amp;BASE_YM,raw_data!$G:$G,$A370))</f>
        <v>109705787</v>
      </c>
      <c r="E370" s="30" t="n">
        <f aca="false">IF($A370="","",(SUMIFS(raw_data!$I:$I,raw_data!$A:$A,"&gt;="&amp;UY_START,raw_data!$A:$A,"&lt;="&amp;BASE_YM,raw_data!$B:$B,"&lt;="&amp;BASE_YM,raw_data!$G:$G,$A370)+SUMIFS(raw_data!$J:$J,raw_data!$A:$A,"&gt;="&amp;UY_START,raw_data!$A:$A,"&lt;="&amp;BASE_YM,raw_data!$B:$B,"&lt;="&amp;BASE_YM,raw_data!$G:$G,$A370)))</f>
        <v>62506524</v>
      </c>
      <c r="F370" s="31" t="n">
        <f aca="false">IF(N(D370)=0,"",E370/D370)</f>
        <v>0.569765057152363</v>
      </c>
      <c r="G370" s="30" t="n">
        <f aca="false">IF($A370="","",SUMIFS(raw_data!$H:$H,raw_data!$A:$A,"&gt;="&amp;UY_START_PY,raw_data!$A:$A,"&lt;="&amp;BASE_YM_PY,raw_data!$B:$B,"&lt;="&amp;BASE_YM_PY,raw_data!$G:$G,$A370))</f>
        <v>91890128</v>
      </c>
      <c r="H370" s="30" t="n">
        <f aca="false">IF($A370="","",(SUMIFS(raw_data!$I:$I,raw_data!$A:$A,"&gt;="&amp;UY_START_PY,raw_data!$A:$A,"&lt;="&amp;BASE_YM_PY,raw_data!$B:$B,"&lt;="&amp;BASE_YM_PY,raw_data!$G:$G,$A370)+SUMIFS(raw_data!$J:$J,raw_data!$A:$A,"&gt;="&amp;UY_START_PY,raw_data!$A:$A,"&lt;="&amp;BASE_YM_PY,raw_data!$B:$B,"&lt;="&amp;BASE_YM_PY,raw_data!$G:$G,$A370)))</f>
        <v>43677341</v>
      </c>
      <c r="I370" s="31" t="n">
        <f aca="false">IF(N(G370)=0,"",H370/G370)</f>
        <v>0.475321364227504</v>
      </c>
      <c r="J370" s="32" t="n">
        <f aca="false">IF(N(G370)=0,"",D370/G370-1)</f>
        <v>0.193880010701476</v>
      </c>
      <c r="K370" s="33" t="n">
        <f aca="false">IF(OR(F370="",I370=""),"",F370-I370)</f>
        <v>0.094443692924859</v>
      </c>
      <c r="L370" s="30" t="n">
        <f aca="false">IF($A370="","",SUMIFS(raw_data!$H:$H,raw_data!$B:$B,BASE_YM,raw_data!$G:$G,$A370))</f>
        <v>44426443</v>
      </c>
      <c r="M370" s="30" t="n">
        <f aca="false">IF($A370="","",(SUMIFS(raw_data!$I:$I,raw_data!$B:$B,BASE_YM,raw_data!$G:$G,$A370)+SUMIFS(raw_data!$J:$J,raw_data!$B:$B,BASE_YM,raw_data!$G:$G,$A370)))</f>
        <v>29383748</v>
      </c>
      <c r="N370" s="31" t="n">
        <f aca="false">IF(N(L370)=0,"",M370/L370)</f>
        <v>0.661402219394427</v>
      </c>
      <c r="O370" s="30" t="n">
        <f aca="false">IF($A370="","",SUMIFS(raw_data!$H:$H,raw_data!$B:$B,BASE_YM_PY,raw_data!$G:$G,$A370))</f>
        <v>35422599</v>
      </c>
      <c r="P370" s="30" t="n">
        <f aca="false">IF($A370="","",(SUMIFS(raw_data!$I:$I,raw_data!$B:$B,BASE_YM_PY,raw_data!$G:$G,$A370)+SUMIFS(raw_data!$J:$J,raw_data!$B:$B,BASE_YM_PY,raw_data!$G:$G,$A370)))</f>
        <v>19212398</v>
      </c>
      <c r="Q370" s="31" t="n">
        <f aca="false">IF(N(O370)=0,"",P370/O370)</f>
        <v>0.542376859473242</v>
      </c>
      <c r="R370" s="32" t="n">
        <f aca="false">IF(N(O370)=0,"",L370/O370-1)</f>
        <v>0.25418360747612</v>
      </c>
      <c r="S370" s="33" t="n">
        <f aca="false">IF(OR(N370="",Q370=""),"",N370-Q370)</f>
        <v>0.119025359921185</v>
      </c>
      <c r="T370" s="38" t="n">
        <f aca="false">IF(N(D370)&gt;0,RANK(D370,D$2:D$1001)+COUNTIF(D$2:D370,D370)-1,"")</f>
        <v>44</v>
      </c>
      <c r="U370" s="40" t="n">
        <f aca="false">IF(N(D370)&gt;0,IF(D370&gt;=LR_MIN_SHARE*SUM(D$2:D$1001),F370,-1),-1)</f>
        <v>0.569765057152363</v>
      </c>
      <c r="V370" s="38" t="n">
        <f aca="false">IF(U370&lt;0,"",RANK(U370,U$2:U$1001)+COUNTIF(U$2:U370,U370)-1)</f>
        <v>170</v>
      </c>
      <c r="W370" s="38" t="n">
        <f aca="false">IF(N(L370)&gt;0,RANK(L370,L$2:L$1001)+COUNTIF(L$2:L370,L370)-1,"")</f>
        <v>42</v>
      </c>
      <c r="X370" s="40" t="n">
        <f aca="false">IF(N(L370)&gt;0,IF(L370&gt;=LR_MIN_SHARE*SUM(L$2:L$1001),N370,-1),-1)</f>
        <v>0.661402219394427</v>
      </c>
      <c r="Y370" s="38" t="n">
        <f aca="false">IF(X370&lt;0,"",RANK(X370,X$2:X$1001)+COUNTIF(X$2:X370,X370)-1)</f>
        <v>177</v>
      </c>
      <c r="AA370" s="0" t="str">
        <f aca="false">IF($A370="","",IF(COUNTIF($B$2:$B370,$B370)=1,1,""))</f>
        <v/>
      </c>
      <c r="AB370" s="0" t="str">
        <f aca="false">IF(AA370=1,SUMIF($B$2:$B$1001,$B370,$D$2:$D$1001),"")</f>
        <v/>
      </c>
      <c r="AC370" s="0" t="str">
        <f aca="false">IF(AA370=1,RANK(AB370,$AB$2:$AB$1001)+COUNTIF($AB$2:$AB370,AB370)-1,"")</f>
        <v/>
      </c>
      <c r="AD370" s="38" t="n">
        <f aca="false">IF($A370="","",COUNTIF(raw_data!$G:$G,$A370))</f>
        <v>40</v>
      </c>
      <c r="AE370" s="38" t="n">
        <f aca="false">IF($A370="","",IF(COUNTIF($A$2:$A$1001,$A370)&gt;1,1,0))</f>
        <v>0</v>
      </c>
    </row>
    <row r="371" customFormat="false" ht="15" hidden="false" customHeight="false" outlineLevel="0" collapsed="false">
      <c r="A371" s="0" t="str">
        <f aca="false">IF(code_master!$A371="","",code_master!$A371)</f>
        <v>CV0370</v>
      </c>
      <c r="B371" s="0" t="str">
        <f aca="false">IF($A371="","",code_master!$C371&amp;"")</f>
        <v>실손의료</v>
      </c>
      <c r="C371" s="0" t="str">
        <f aca="false">IF($A371="","",code_master!$B371&amp;"")</f>
        <v>상해입원실손(20년만기)</v>
      </c>
      <c r="D371" s="30" t="n">
        <f aca="false">IF($A371="","",SUMIFS(raw_data!$H:$H,raw_data!$A:$A,"&gt;="&amp;UY_START,raw_data!$A:$A,"&lt;="&amp;BASE_YM,raw_data!$B:$B,"&lt;="&amp;BASE_YM,raw_data!$G:$G,$A371))</f>
        <v>23364152</v>
      </c>
      <c r="E371" s="30" t="n">
        <f aca="false">IF($A371="","",(SUMIFS(raw_data!$I:$I,raw_data!$A:$A,"&gt;="&amp;UY_START,raw_data!$A:$A,"&lt;="&amp;BASE_YM,raw_data!$B:$B,"&lt;="&amp;BASE_YM,raw_data!$G:$G,$A371)+SUMIFS(raw_data!$J:$J,raw_data!$A:$A,"&gt;="&amp;UY_START,raw_data!$A:$A,"&lt;="&amp;BASE_YM,raw_data!$B:$B,"&lt;="&amp;BASE_YM,raw_data!$G:$G,$A371)))</f>
        <v>25664987</v>
      </c>
      <c r="F371" s="31" t="n">
        <f aca="false">IF(N(D371)=0,"",E371/D371)</f>
        <v>1.09847714567171</v>
      </c>
      <c r="G371" s="30" t="n">
        <f aca="false">IF($A371="","",SUMIFS(raw_data!$H:$H,raw_data!$A:$A,"&gt;="&amp;UY_START_PY,raw_data!$A:$A,"&lt;="&amp;BASE_YM_PY,raw_data!$B:$B,"&lt;="&amp;BASE_YM_PY,raw_data!$G:$G,$A371))</f>
        <v>21373726</v>
      </c>
      <c r="H371" s="30" t="n">
        <f aca="false">IF($A371="","",(SUMIFS(raw_data!$I:$I,raw_data!$A:$A,"&gt;="&amp;UY_START_PY,raw_data!$A:$A,"&lt;="&amp;BASE_YM_PY,raw_data!$B:$B,"&lt;="&amp;BASE_YM_PY,raw_data!$G:$G,$A371)+SUMIFS(raw_data!$J:$J,raw_data!$A:$A,"&gt;="&amp;UY_START_PY,raw_data!$A:$A,"&lt;="&amp;BASE_YM_PY,raw_data!$B:$B,"&lt;="&amp;BASE_YM_PY,raw_data!$G:$G,$A371)))</f>
        <v>23975374</v>
      </c>
      <c r="I371" s="31" t="n">
        <f aca="false">IF(N(G371)=0,"",H371/G371)</f>
        <v>1.12172178121868</v>
      </c>
      <c r="J371" s="32" t="n">
        <f aca="false">IF(N(G371)=0,"",D371/G371-1)</f>
        <v>0.093124895490847</v>
      </c>
      <c r="K371" s="33" t="n">
        <f aca="false">IF(OR(F371="",I371=""),"",F371-I371)</f>
        <v>-0.0232446355469684</v>
      </c>
      <c r="L371" s="30" t="n">
        <f aca="false">IF($A371="","",SUMIFS(raw_data!$H:$H,raw_data!$B:$B,BASE_YM,raw_data!$G:$G,$A371))</f>
        <v>9016359</v>
      </c>
      <c r="M371" s="30" t="n">
        <f aca="false">IF($A371="","",(SUMIFS(raw_data!$I:$I,raw_data!$B:$B,BASE_YM,raw_data!$G:$G,$A371)+SUMIFS(raw_data!$J:$J,raw_data!$B:$B,BASE_YM,raw_data!$G:$G,$A371)))</f>
        <v>10816669</v>
      </c>
      <c r="N371" s="31" t="n">
        <f aca="false">IF(N(L371)=0,"",M371/L371)</f>
        <v>1.19967150819971</v>
      </c>
      <c r="O371" s="30" t="n">
        <f aca="false">IF($A371="","",SUMIFS(raw_data!$H:$H,raw_data!$B:$B,BASE_YM_PY,raw_data!$G:$G,$A371))</f>
        <v>7978570</v>
      </c>
      <c r="P371" s="30" t="n">
        <f aca="false">IF($A371="","",(SUMIFS(raw_data!$I:$I,raw_data!$B:$B,BASE_YM_PY,raw_data!$G:$G,$A371)+SUMIFS(raw_data!$J:$J,raw_data!$B:$B,BASE_YM_PY,raw_data!$G:$G,$A371)))</f>
        <v>10711284</v>
      </c>
      <c r="Q371" s="31" t="n">
        <f aca="false">IF(N(O371)=0,"",P371/O371)</f>
        <v>1.34250673992959</v>
      </c>
      <c r="R371" s="32" t="n">
        <f aca="false">IF(N(O371)=0,"",L371/O371-1)</f>
        <v>0.130072055518721</v>
      </c>
      <c r="S371" s="33" t="n">
        <f aca="false">IF(OR(N371="",Q371=""),"",N371-Q371)</f>
        <v>-0.14283523172988</v>
      </c>
      <c r="T371" s="38" t="n">
        <f aca="false">IF(N(D371)&gt;0,RANK(D371,D$2:D$1001)+COUNTIF(D$2:D371,D371)-1,"")</f>
        <v>226</v>
      </c>
      <c r="U371" s="40" t="n">
        <f aca="false">IF(N(D371)&gt;0,IF(D371&gt;=LR_MIN_SHARE*SUM(D$2:D$1001),F371,-1),-1)</f>
        <v>1.09847714567171</v>
      </c>
      <c r="V371" s="38" t="n">
        <f aca="false">IF(U371&lt;0,"",RANK(U371,U$2:U$1001)+COUNTIF(U$2:U371,U371)-1)</f>
        <v>9</v>
      </c>
      <c r="W371" s="38" t="n">
        <f aca="false">IF(N(L371)&gt;0,RANK(L371,L$2:L$1001)+COUNTIF(L$2:L371,L371)-1,"")</f>
        <v>237</v>
      </c>
      <c r="X371" s="40" t="n">
        <f aca="false">IF(N(L371)&gt;0,IF(L371&gt;=LR_MIN_SHARE*SUM(L$2:L$1001),N371,-1),-1)</f>
        <v>1.19967150819971</v>
      </c>
      <c r="Y371" s="38" t="n">
        <f aca="false">IF(X371&lt;0,"",RANK(X371,X$2:X$1001)+COUNTIF(X$2:X371,X371)-1)</f>
        <v>18</v>
      </c>
      <c r="AA371" s="0" t="str">
        <f aca="false">IF($A371="","",IF(COUNTIF($B$2:$B371,$B371)=1,1,""))</f>
        <v/>
      </c>
      <c r="AB371" s="0" t="str">
        <f aca="false">IF(AA371=1,SUMIF($B$2:$B$1001,$B371,$D$2:$D$1001),"")</f>
        <v/>
      </c>
      <c r="AC371" s="0" t="str">
        <f aca="false">IF(AA371=1,RANK(AB371,$AB$2:$AB$1001)+COUNTIF($AB$2:$AB371,AB371)-1,"")</f>
        <v/>
      </c>
      <c r="AD371" s="38" t="n">
        <f aca="false">IF($A371="","",COUNTIF(raw_data!$G:$G,$A371))</f>
        <v>40</v>
      </c>
      <c r="AE371" s="38" t="n">
        <f aca="false">IF($A371="","",IF(COUNTIF($A$2:$A$1001,$A371)&gt;1,1,0))</f>
        <v>0</v>
      </c>
    </row>
    <row r="372" customFormat="false" ht="15" hidden="false" customHeight="false" outlineLevel="0" collapsed="false">
      <c r="A372" s="0" t="str">
        <f aca="false">IF(code_master!$A372="","",code_master!$A372)</f>
        <v>CV0371</v>
      </c>
      <c r="B372" s="0" t="str">
        <f aca="false">IF($A372="","",code_master!$C372&amp;"")</f>
        <v>상해</v>
      </c>
      <c r="C372" s="0" t="str">
        <f aca="false">IF($A372="","",code_master!$B372&amp;"")</f>
        <v>골절진단비(20년만기)</v>
      </c>
      <c r="D372" s="30" t="n">
        <f aca="false">IF($A372="","",SUMIFS(raw_data!$H:$H,raw_data!$A:$A,"&gt;="&amp;UY_START,raw_data!$A:$A,"&lt;="&amp;BASE_YM,raw_data!$B:$B,"&lt;="&amp;BASE_YM,raw_data!$G:$G,$A372))</f>
        <v>5651698</v>
      </c>
      <c r="E372" s="30" t="n">
        <f aca="false">IF($A372="","",(SUMIFS(raw_data!$I:$I,raw_data!$A:$A,"&gt;="&amp;UY_START,raw_data!$A:$A,"&lt;="&amp;BASE_YM,raw_data!$B:$B,"&lt;="&amp;BASE_YM,raw_data!$G:$G,$A372)+SUMIFS(raw_data!$J:$J,raw_data!$A:$A,"&gt;="&amp;UY_START,raw_data!$A:$A,"&lt;="&amp;BASE_YM,raw_data!$B:$B,"&lt;="&amp;BASE_YM,raw_data!$G:$G,$A372)))</f>
        <v>3165700</v>
      </c>
      <c r="F372" s="31" t="n">
        <f aca="false">IF(N(D372)=0,"",E372/D372)</f>
        <v>0.560132547775907</v>
      </c>
      <c r="G372" s="30" t="n">
        <f aca="false">IF($A372="","",SUMIFS(raw_data!$H:$H,raw_data!$A:$A,"&gt;="&amp;UY_START_PY,raw_data!$A:$A,"&lt;="&amp;BASE_YM_PY,raw_data!$B:$B,"&lt;="&amp;BASE_YM_PY,raw_data!$G:$G,$A372))</f>
        <v>6215025</v>
      </c>
      <c r="H372" s="30" t="n">
        <f aca="false">IF($A372="","",(SUMIFS(raw_data!$I:$I,raw_data!$A:$A,"&gt;="&amp;UY_START_PY,raw_data!$A:$A,"&lt;="&amp;BASE_YM_PY,raw_data!$B:$B,"&lt;="&amp;BASE_YM_PY,raw_data!$G:$G,$A372)+SUMIFS(raw_data!$J:$J,raw_data!$A:$A,"&gt;="&amp;UY_START_PY,raw_data!$A:$A,"&lt;="&amp;BASE_YM_PY,raw_data!$B:$B,"&lt;="&amp;BASE_YM_PY,raw_data!$G:$G,$A372)))</f>
        <v>3265860</v>
      </c>
      <c r="I372" s="31" t="n">
        <f aca="false">IF(N(G372)=0,"",H372/G372)</f>
        <v>0.525478175872181</v>
      </c>
      <c r="J372" s="32" t="n">
        <f aca="false">IF(N(G372)=0,"",D372/G372-1)</f>
        <v>-0.0906395388594575</v>
      </c>
      <c r="K372" s="33" t="n">
        <f aca="false">IF(OR(F372="",I372=""),"",F372-I372)</f>
        <v>0.0346543719037267</v>
      </c>
      <c r="L372" s="30" t="n">
        <f aca="false">IF($A372="","",SUMIFS(raw_data!$H:$H,raw_data!$B:$B,BASE_YM,raw_data!$G:$G,$A372))</f>
        <v>2180109</v>
      </c>
      <c r="M372" s="30" t="n">
        <f aca="false">IF($A372="","",(SUMIFS(raw_data!$I:$I,raw_data!$B:$B,BASE_YM,raw_data!$G:$G,$A372)+SUMIFS(raw_data!$J:$J,raw_data!$B:$B,BASE_YM,raw_data!$G:$G,$A372)))</f>
        <v>1472676</v>
      </c>
      <c r="N372" s="31" t="n">
        <f aca="false">IF(N(L372)=0,"",M372/L372)</f>
        <v>0.675505674257572</v>
      </c>
      <c r="O372" s="30" t="n">
        <f aca="false">IF($A372="","",SUMIFS(raw_data!$H:$H,raw_data!$B:$B,BASE_YM_PY,raw_data!$G:$G,$A372))</f>
        <v>2419021</v>
      </c>
      <c r="P372" s="30" t="n">
        <f aca="false">IF($A372="","",(SUMIFS(raw_data!$I:$I,raw_data!$B:$B,BASE_YM_PY,raw_data!$G:$G,$A372)+SUMIFS(raw_data!$J:$J,raw_data!$B:$B,BASE_YM_PY,raw_data!$G:$G,$A372)))</f>
        <v>1611291</v>
      </c>
      <c r="Q372" s="31" t="n">
        <f aca="false">IF(N(O372)=0,"",P372/O372)</f>
        <v>0.666092191841245</v>
      </c>
      <c r="R372" s="32" t="n">
        <f aca="false">IF(N(O372)=0,"",L372/O372-1)</f>
        <v>-0.0987639214376395</v>
      </c>
      <c r="S372" s="33" t="n">
        <f aca="false">IF(OR(N372="",Q372=""),"",N372-Q372)</f>
        <v>0.00941348241632667</v>
      </c>
      <c r="T372" s="38" t="n">
        <f aca="false">IF(N(D372)&gt;0,RANK(D372,D$2:D$1001)+COUNTIF(D$2:D372,D372)-1,"")</f>
        <v>442</v>
      </c>
      <c r="U372" s="38" t="n">
        <f aca="false">IF(N(D372)&gt;0,IF(D372&gt;=LR_MIN_SHARE*SUM(D$2:D$1001),F372,-1),-1)</f>
        <v>-1</v>
      </c>
      <c r="V372" s="0" t="str">
        <f aca="false">IF(U372&lt;0,"",RANK(U372,U$2:U$1001)+COUNTIF(U$2:U372,U372)-1)</f>
        <v/>
      </c>
      <c r="W372" s="38" t="n">
        <f aca="false">IF(N(L372)&gt;0,RANK(L372,L$2:L$1001)+COUNTIF(L$2:L372,L372)-1,"")</f>
        <v>449</v>
      </c>
      <c r="X372" s="38" t="n">
        <f aca="false">IF(N(L372)&gt;0,IF(L372&gt;=LR_MIN_SHARE*SUM(L$2:L$1001),N372,-1),-1)</f>
        <v>-1</v>
      </c>
      <c r="Y372" s="0" t="str">
        <f aca="false">IF(X372&lt;0,"",RANK(X372,X$2:X$1001)+COUNTIF(X$2:X372,X372)-1)</f>
        <v/>
      </c>
      <c r="AA372" s="0" t="str">
        <f aca="false">IF($A372="","",IF(COUNTIF($B$2:$B372,$B372)=1,1,""))</f>
        <v/>
      </c>
      <c r="AB372" s="0" t="str">
        <f aca="false">IF(AA372=1,SUMIF($B$2:$B$1001,$B372,$D$2:$D$1001),"")</f>
        <v/>
      </c>
      <c r="AC372" s="0" t="str">
        <f aca="false">IF(AA372=1,RANK(AB372,$AB$2:$AB$1001)+COUNTIF($AB$2:$AB372,AB372)-1,"")</f>
        <v/>
      </c>
      <c r="AD372" s="38" t="n">
        <f aca="false">IF($A372="","",COUNTIF(raw_data!$G:$G,$A372))</f>
        <v>40</v>
      </c>
      <c r="AE372" s="38" t="n">
        <f aca="false">IF($A372="","",IF(COUNTIF($A$2:$A$1001,$A372)&gt;1,1,0))</f>
        <v>0</v>
      </c>
    </row>
    <row r="373" customFormat="false" ht="15" hidden="false" customHeight="false" outlineLevel="0" collapsed="false">
      <c r="A373" s="0" t="str">
        <f aca="false">IF(code_master!$A373="","",code_master!$A373)</f>
        <v>CV0372</v>
      </c>
      <c r="B373" s="0" t="str">
        <f aca="false">IF($A373="","",code_master!$C373&amp;"")</f>
        <v>암</v>
      </c>
      <c r="C373" s="0" t="str">
        <f aca="false">IF($A373="","",code_master!$B373&amp;"")</f>
        <v>고액암진단비</v>
      </c>
      <c r="D373" s="30" t="n">
        <f aca="false">IF($A373="","",SUMIFS(raw_data!$H:$H,raw_data!$A:$A,"&gt;="&amp;UY_START,raw_data!$A:$A,"&lt;="&amp;BASE_YM,raw_data!$B:$B,"&lt;="&amp;BASE_YM,raw_data!$G:$G,$A373))</f>
        <v>54267624</v>
      </c>
      <c r="E373" s="30" t="n">
        <f aca="false">IF($A373="","",(SUMIFS(raw_data!$I:$I,raw_data!$A:$A,"&gt;="&amp;UY_START,raw_data!$A:$A,"&lt;="&amp;BASE_YM,raw_data!$B:$B,"&lt;="&amp;BASE_YM,raw_data!$G:$G,$A373)+SUMIFS(raw_data!$J:$J,raw_data!$A:$A,"&gt;="&amp;UY_START,raw_data!$A:$A,"&lt;="&amp;BASE_YM,raw_data!$B:$B,"&lt;="&amp;BASE_YM,raw_data!$G:$G,$A373)))</f>
        <v>27605599</v>
      </c>
      <c r="F373" s="31" t="n">
        <f aca="false">IF(N(D373)=0,"",E373/D373)</f>
        <v>0.508693710268207</v>
      </c>
      <c r="G373" s="30" t="n">
        <f aca="false">IF($A373="","",SUMIFS(raw_data!$H:$H,raw_data!$A:$A,"&gt;="&amp;UY_START_PY,raw_data!$A:$A,"&lt;="&amp;BASE_YM_PY,raw_data!$B:$B,"&lt;="&amp;BASE_YM_PY,raw_data!$G:$G,$A373))</f>
        <v>45450330</v>
      </c>
      <c r="H373" s="30" t="n">
        <f aca="false">IF($A373="","",(SUMIFS(raw_data!$I:$I,raw_data!$A:$A,"&gt;="&amp;UY_START_PY,raw_data!$A:$A,"&lt;="&amp;BASE_YM_PY,raw_data!$B:$B,"&lt;="&amp;BASE_YM_PY,raw_data!$G:$G,$A373)+SUMIFS(raw_data!$J:$J,raw_data!$A:$A,"&gt;="&amp;UY_START_PY,raw_data!$A:$A,"&lt;="&amp;BASE_YM_PY,raw_data!$B:$B,"&lt;="&amp;BASE_YM_PY,raw_data!$G:$G,$A373)))</f>
        <v>21674567</v>
      </c>
      <c r="I373" s="31" t="n">
        <f aca="false">IF(N(G373)=0,"",H373/G373)</f>
        <v>0.476884700287105</v>
      </c>
      <c r="J373" s="32" t="n">
        <f aca="false">IF(N(G373)=0,"",D373/G373-1)</f>
        <v>0.193998459417126</v>
      </c>
      <c r="K373" s="33" t="n">
        <f aca="false">IF(OR(F373="",I373=""),"",F373-I373)</f>
        <v>0.0318090099811025</v>
      </c>
      <c r="L373" s="30" t="n">
        <f aca="false">IF($A373="","",SUMIFS(raw_data!$H:$H,raw_data!$B:$B,BASE_YM,raw_data!$G:$G,$A373))</f>
        <v>21977987</v>
      </c>
      <c r="M373" s="30" t="n">
        <f aca="false">IF($A373="","",(SUMIFS(raw_data!$I:$I,raw_data!$B:$B,BASE_YM,raw_data!$G:$G,$A373)+SUMIFS(raw_data!$J:$J,raw_data!$B:$B,BASE_YM,raw_data!$G:$G,$A373)))</f>
        <v>16157021</v>
      </c>
      <c r="N373" s="31" t="n">
        <f aca="false">IF(N(L373)=0,"",M373/L373)</f>
        <v>0.735145625484263</v>
      </c>
      <c r="O373" s="30" t="n">
        <f aca="false">IF($A373="","",SUMIFS(raw_data!$H:$H,raw_data!$B:$B,BASE_YM_PY,raw_data!$G:$G,$A373))</f>
        <v>19280059</v>
      </c>
      <c r="P373" s="30" t="n">
        <f aca="false">IF($A373="","",(SUMIFS(raw_data!$I:$I,raw_data!$B:$B,BASE_YM_PY,raw_data!$G:$G,$A373)+SUMIFS(raw_data!$J:$J,raw_data!$B:$B,BASE_YM_PY,raw_data!$G:$G,$A373)))</f>
        <v>10025701</v>
      </c>
      <c r="Q373" s="31" t="n">
        <f aca="false">IF(N(O373)=0,"",P373/O373)</f>
        <v>0.520003647291743</v>
      </c>
      <c r="R373" s="32" t="n">
        <f aca="false">IF(N(O373)=0,"",L373/O373-1)</f>
        <v>0.139933596676234</v>
      </c>
      <c r="S373" s="33" t="n">
        <f aca="false">IF(OR(N373="",Q373=""),"",N373-Q373)</f>
        <v>0.21514197819252</v>
      </c>
      <c r="T373" s="38" t="n">
        <f aca="false">IF(N(D373)&gt;0,RANK(D373,D$2:D$1001)+COUNTIF(D$2:D373,D373)-1,"")</f>
        <v>100</v>
      </c>
      <c r="U373" s="40" t="n">
        <f aca="false">IF(N(D373)&gt;0,IF(D373&gt;=LR_MIN_SHARE*SUM(D$2:D$1001),F373,-1),-1)</f>
        <v>0.508693710268207</v>
      </c>
      <c r="V373" s="38" t="n">
        <f aca="false">IF(U373&lt;0,"",RANK(U373,U$2:U$1001)+COUNTIF(U$2:U373,U373)-1)</f>
        <v>221</v>
      </c>
      <c r="W373" s="38" t="n">
        <f aca="false">IF(N(L373)&gt;0,RANK(L373,L$2:L$1001)+COUNTIF(L$2:L373,L373)-1,"")</f>
        <v>100</v>
      </c>
      <c r="X373" s="40" t="n">
        <f aca="false">IF(N(L373)&gt;0,IF(L373&gt;=LR_MIN_SHARE*SUM(L$2:L$1001),N373,-1),-1)</f>
        <v>0.735145625484263</v>
      </c>
      <c r="Y373" s="38" t="n">
        <f aca="false">IF(X373&lt;0,"",RANK(X373,X$2:X$1001)+COUNTIF(X$2:X373,X373)-1)</f>
        <v>136</v>
      </c>
      <c r="AA373" s="0" t="str">
        <f aca="false">IF($A373="","",IF(COUNTIF($B$2:$B373,$B373)=1,1,""))</f>
        <v/>
      </c>
      <c r="AB373" s="0" t="str">
        <f aca="false">IF(AA373=1,SUMIF($B$2:$B$1001,$B373,$D$2:$D$1001),"")</f>
        <v/>
      </c>
      <c r="AC373" s="0" t="str">
        <f aca="false">IF(AA373=1,RANK(AB373,$AB$2:$AB$1001)+COUNTIF($AB$2:$AB373,AB373)-1,"")</f>
        <v/>
      </c>
      <c r="AD373" s="38" t="n">
        <f aca="false">IF($A373="","",COUNTIF(raw_data!$G:$G,$A373))</f>
        <v>40</v>
      </c>
      <c r="AE373" s="38" t="n">
        <f aca="false">IF($A373="","",IF(COUNTIF($A$2:$A$1001,$A373)&gt;1,1,0))</f>
        <v>0</v>
      </c>
    </row>
    <row r="374" customFormat="false" ht="15" hidden="false" customHeight="false" outlineLevel="0" collapsed="false">
      <c r="A374" s="0" t="str">
        <f aca="false">IF(code_master!$A374="","",code_master!$A374)</f>
        <v>CV0373</v>
      </c>
      <c r="B374" s="0" t="str">
        <f aca="false">IF($A374="","",code_master!$C374&amp;"")</f>
        <v>암</v>
      </c>
      <c r="C374" s="0" t="str">
        <f aca="false">IF($A374="","",code_master!$B374&amp;"")</f>
        <v>고액암진단비</v>
      </c>
      <c r="D374" s="30" t="n">
        <f aca="false">IF($A374="","",SUMIFS(raw_data!$H:$H,raw_data!$A:$A,"&gt;="&amp;UY_START,raw_data!$A:$A,"&lt;="&amp;BASE_YM,raw_data!$B:$B,"&lt;="&amp;BASE_YM,raw_data!$G:$G,$A374))</f>
        <v>70004977</v>
      </c>
      <c r="E374" s="30" t="n">
        <f aca="false">IF($A374="","",(SUMIFS(raw_data!$I:$I,raw_data!$A:$A,"&gt;="&amp;UY_START,raw_data!$A:$A,"&lt;="&amp;BASE_YM,raw_data!$B:$B,"&lt;="&amp;BASE_YM,raw_data!$G:$G,$A374)+SUMIFS(raw_data!$J:$J,raw_data!$A:$A,"&gt;="&amp;UY_START,raw_data!$A:$A,"&lt;="&amp;BASE_YM,raw_data!$B:$B,"&lt;="&amp;BASE_YM,raw_data!$G:$G,$A374)))</f>
        <v>39685244</v>
      </c>
      <c r="F374" s="31" t="n">
        <f aca="false">IF(N(D374)=0,"",E374/D374)</f>
        <v>0.566891751139351</v>
      </c>
      <c r="G374" s="30" t="n">
        <f aca="false">IF($A374="","",SUMIFS(raw_data!$H:$H,raw_data!$A:$A,"&gt;="&amp;UY_START_PY,raw_data!$A:$A,"&lt;="&amp;BASE_YM_PY,raw_data!$B:$B,"&lt;="&amp;BASE_YM_PY,raw_data!$G:$G,$A374))</f>
        <v>51047261</v>
      </c>
      <c r="H374" s="30" t="n">
        <f aca="false">IF($A374="","",(SUMIFS(raw_data!$I:$I,raw_data!$A:$A,"&gt;="&amp;UY_START_PY,raw_data!$A:$A,"&lt;="&amp;BASE_YM_PY,raw_data!$B:$B,"&lt;="&amp;BASE_YM_PY,raw_data!$G:$G,$A374)+SUMIFS(raw_data!$J:$J,raw_data!$A:$A,"&gt;="&amp;UY_START_PY,raw_data!$A:$A,"&lt;="&amp;BASE_YM_PY,raw_data!$B:$B,"&lt;="&amp;BASE_YM_PY,raw_data!$G:$G,$A374)))</f>
        <v>30809838</v>
      </c>
      <c r="I374" s="31" t="n">
        <f aca="false">IF(N(G374)=0,"",H374/G374)</f>
        <v>0.603555164301568</v>
      </c>
      <c r="J374" s="32" t="n">
        <f aca="false">IF(N(G374)=0,"",D374/G374-1)</f>
        <v>0.371375772737346</v>
      </c>
      <c r="K374" s="33" t="n">
        <f aca="false">IF(OR(F374="",I374=""),"",F374-I374)</f>
        <v>-0.0366634131622164</v>
      </c>
      <c r="L374" s="30" t="n">
        <f aca="false">IF($A374="","",SUMIFS(raw_data!$H:$H,raw_data!$B:$B,BASE_YM,raw_data!$G:$G,$A374))</f>
        <v>25782639</v>
      </c>
      <c r="M374" s="30" t="n">
        <f aca="false">IF($A374="","",(SUMIFS(raw_data!$I:$I,raw_data!$B:$B,BASE_YM,raw_data!$G:$G,$A374)+SUMIFS(raw_data!$J:$J,raw_data!$B:$B,BASE_YM,raw_data!$G:$G,$A374)))</f>
        <v>19197390</v>
      </c>
      <c r="N374" s="31" t="n">
        <f aca="false">IF(N(L374)=0,"",M374/L374)</f>
        <v>0.74458592078181</v>
      </c>
      <c r="O374" s="30" t="n">
        <f aca="false">IF($A374="","",SUMIFS(raw_data!$H:$H,raw_data!$B:$B,BASE_YM_PY,raw_data!$G:$G,$A374))</f>
        <v>20136077</v>
      </c>
      <c r="P374" s="30" t="n">
        <f aca="false">IF($A374="","",(SUMIFS(raw_data!$I:$I,raw_data!$B:$B,BASE_YM_PY,raw_data!$G:$G,$A374)+SUMIFS(raw_data!$J:$J,raw_data!$B:$B,BASE_YM_PY,raw_data!$G:$G,$A374)))</f>
        <v>12850443</v>
      </c>
      <c r="Q374" s="31" t="n">
        <f aca="false">IF(N(O374)=0,"",P374/O374)</f>
        <v>0.63818006854066</v>
      </c>
      <c r="R374" s="32" t="n">
        <f aca="false">IF(N(O374)=0,"",L374/O374-1)</f>
        <v>0.280420163272121</v>
      </c>
      <c r="S374" s="33" t="n">
        <f aca="false">IF(OR(N374="",Q374=""),"",N374-Q374)</f>
        <v>0.10640585224115</v>
      </c>
      <c r="T374" s="38" t="n">
        <f aca="false">IF(N(D374)&gt;0,RANK(D374,D$2:D$1001)+COUNTIF(D$2:D374,D374)-1,"")</f>
        <v>76</v>
      </c>
      <c r="U374" s="40" t="n">
        <f aca="false">IF(N(D374)&gt;0,IF(D374&gt;=LR_MIN_SHARE*SUM(D$2:D$1001),F374,-1),-1)</f>
        <v>0.566891751139351</v>
      </c>
      <c r="V374" s="38" t="n">
        <f aca="false">IF(U374&lt;0,"",RANK(U374,U$2:U$1001)+COUNTIF(U$2:U374,U374)-1)</f>
        <v>172</v>
      </c>
      <c r="W374" s="38" t="n">
        <f aca="false">IF(N(L374)&gt;0,RANK(L374,L$2:L$1001)+COUNTIF(L$2:L374,L374)-1,"")</f>
        <v>85</v>
      </c>
      <c r="X374" s="40" t="n">
        <f aca="false">IF(N(L374)&gt;0,IF(L374&gt;=LR_MIN_SHARE*SUM(L$2:L$1001),N374,-1),-1)</f>
        <v>0.74458592078181</v>
      </c>
      <c r="Y374" s="38" t="n">
        <f aca="false">IF(X374&lt;0,"",RANK(X374,X$2:X$1001)+COUNTIF(X$2:X374,X374)-1)</f>
        <v>131</v>
      </c>
      <c r="AA374" s="0" t="str">
        <f aca="false">IF($A374="","",IF(COUNTIF($B$2:$B374,$B374)=1,1,""))</f>
        <v/>
      </c>
      <c r="AB374" s="0" t="str">
        <f aca="false">IF(AA374=1,SUMIF($B$2:$B$1001,$B374,$D$2:$D$1001),"")</f>
        <v/>
      </c>
      <c r="AC374" s="0" t="str">
        <f aca="false">IF(AA374=1,RANK(AB374,$AB$2:$AB$1001)+COUNTIF($AB$2:$AB374,AB374)-1,"")</f>
        <v/>
      </c>
      <c r="AD374" s="38" t="n">
        <f aca="false">IF($A374="","",COUNTIF(raw_data!$G:$G,$A374))</f>
        <v>40</v>
      </c>
      <c r="AE374" s="38" t="n">
        <f aca="false">IF($A374="","",IF(COUNTIF($A$2:$A$1001,$A374)&gt;1,1,0))</f>
        <v>0</v>
      </c>
    </row>
    <row r="375" customFormat="false" ht="15" hidden="false" customHeight="false" outlineLevel="0" collapsed="false">
      <c r="A375" s="0" t="str">
        <f aca="false">IF(code_master!$A375="","",code_master!$A375)</f>
        <v>CV0374</v>
      </c>
      <c r="B375" s="0" t="str">
        <f aca="false">IF($A375="","",code_master!$C375&amp;"")</f>
        <v>암</v>
      </c>
      <c r="C375" s="0" t="str">
        <f aca="false">IF($A375="","",code_master!$B375&amp;"")</f>
        <v>암직접치료비(갱신형)</v>
      </c>
      <c r="D375" s="30" t="n">
        <f aca="false">IF($A375="","",SUMIFS(raw_data!$H:$H,raw_data!$A:$A,"&gt;="&amp;UY_START,raw_data!$A:$A,"&lt;="&amp;BASE_YM,raw_data!$B:$B,"&lt;="&amp;BASE_YM,raw_data!$G:$G,$A375))</f>
        <v>46200817</v>
      </c>
      <c r="E375" s="30" t="n">
        <f aca="false">IF($A375="","",(SUMIFS(raw_data!$I:$I,raw_data!$A:$A,"&gt;="&amp;UY_START,raw_data!$A:$A,"&lt;="&amp;BASE_YM,raw_data!$B:$B,"&lt;="&amp;BASE_YM,raw_data!$G:$G,$A375)+SUMIFS(raw_data!$J:$J,raw_data!$A:$A,"&gt;="&amp;UY_START,raw_data!$A:$A,"&lt;="&amp;BASE_YM,raw_data!$B:$B,"&lt;="&amp;BASE_YM,raw_data!$G:$G,$A375)))</f>
        <v>36686594</v>
      </c>
      <c r="F375" s="31" t="n">
        <f aca="false">IF(N(D375)=0,"",E375/D375)</f>
        <v>0.794068078925964</v>
      </c>
      <c r="G375" s="30" t="n">
        <f aca="false">IF($A375="","",SUMIFS(raw_data!$H:$H,raw_data!$A:$A,"&gt;="&amp;UY_START_PY,raw_data!$A:$A,"&lt;="&amp;BASE_YM_PY,raw_data!$B:$B,"&lt;="&amp;BASE_YM_PY,raw_data!$G:$G,$A375))</f>
        <v>39100044</v>
      </c>
      <c r="H375" s="30" t="n">
        <f aca="false">IF($A375="","",(SUMIFS(raw_data!$I:$I,raw_data!$A:$A,"&gt;="&amp;UY_START_PY,raw_data!$A:$A,"&lt;="&amp;BASE_YM_PY,raw_data!$B:$B,"&lt;="&amp;BASE_YM_PY,raw_data!$G:$G,$A375)+SUMIFS(raw_data!$J:$J,raw_data!$A:$A,"&gt;="&amp;UY_START_PY,raw_data!$A:$A,"&lt;="&amp;BASE_YM_PY,raw_data!$B:$B,"&lt;="&amp;BASE_YM_PY,raw_data!$G:$G,$A375)))</f>
        <v>31493756</v>
      </c>
      <c r="I375" s="31" t="n">
        <f aca="false">IF(N(G375)=0,"",H375/G375)</f>
        <v>0.805465998964093</v>
      </c>
      <c r="J375" s="32" t="n">
        <f aca="false">IF(N(G375)=0,"",D375/G375-1)</f>
        <v>0.181605243206376</v>
      </c>
      <c r="K375" s="33" t="n">
        <f aca="false">IF(OR(F375="",I375=""),"",F375-I375)</f>
        <v>-0.0113979200381297</v>
      </c>
      <c r="L375" s="30" t="n">
        <f aca="false">IF($A375="","",SUMIFS(raw_data!$H:$H,raw_data!$B:$B,BASE_YM,raw_data!$G:$G,$A375))</f>
        <v>19703433</v>
      </c>
      <c r="M375" s="30" t="n">
        <f aca="false">IF($A375="","",(SUMIFS(raw_data!$I:$I,raw_data!$B:$B,BASE_YM,raw_data!$G:$G,$A375)+SUMIFS(raw_data!$J:$J,raw_data!$B:$B,BASE_YM,raw_data!$G:$G,$A375)))</f>
        <v>19848629</v>
      </c>
      <c r="N375" s="31" t="n">
        <f aca="false">IF(N(L375)=0,"",M375/L375)</f>
        <v>1.00736907116643</v>
      </c>
      <c r="O375" s="30" t="n">
        <f aca="false">IF($A375="","",SUMIFS(raw_data!$H:$H,raw_data!$B:$B,BASE_YM_PY,raw_data!$G:$G,$A375))</f>
        <v>15372820</v>
      </c>
      <c r="P375" s="30" t="n">
        <f aca="false">IF($A375="","",(SUMIFS(raw_data!$I:$I,raw_data!$B:$B,BASE_YM_PY,raw_data!$G:$G,$A375)+SUMIFS(raw_data!$J:$J,raw_data!$B:$B,BASE_YM_PY,raw_data!$G:$G,$A375)))</f>
        <v>16695837</v>
      </c>
      <c r="Q375" s="31" t="n">
        <f aca="false">IF(N(O375)=0,"",P375/O375)</f>
        <v>1.08606208880349</v>
      </c>
      <c r="R375" s="32" t="n">
        <f aca="false">IF(N(O375)=0,"",L375/O375-1)</f>
        <v>0.281705828858986</v>
      </c>
      <c r="S375" s="33" t="n">
        <f aca="false">IF(OR(N375="",Q375=""),"",N375-Q375)</f>
        <v>-0.0786930176370548</v>
      </c>
      <c r="T375" s="38" t="n">
        <f aca="false">IF(N(D375)&gt;0,RANK(D375,D$2:D$1001)+COUNTIF(D$2:D375,D375)-1,"")</f>
        <v>121</v>
      </c>
      <c r="U375" s="40" t="n">
        <f aca="false">IF(N(D375)&gt;0,IF(D375&gt;=LR_MIN_SHARE*SUM(D$2:D$1001),F375,-1),-1)</f>
        <v>0.794068078925964</v>
      </c>
      <c r="V375" s="38" t="n">
        <f aca="false">IF(U375&lt;0,"",RANK(U375,U$2:U$1001)+COUNTIF(U$2:U375,U375)-1)</f>
        <v>57</v>
      </c>
      <c r="W375" s="38" t="n">
        <f aca="false">IF(N(L375)&gt;0,RANK(L375,L$2:L$1001)+COUNTIF(L$2:L375,L375)-1,"")</f>
        <v>111</v>
      </c>
      <c r="X375" s="40" t="n">
        <f aca="false">IF(N(L375)&gt;0,IF(L375&gt;=LR_MIN_SHARE*SUM(L$2:L$1001),N375,-1),-1)</f>
        <v>1.00736907116643</v>
      </c>
      <c r="Y375" s="38" t="n">
        <f aca="false">IF(X375&lt;0,"",RANK(X375,X$2:X$1001)+COUNTIF(X$2:X375,X375)-1)</f>
        <v>39</v>
      </c>
      <c r="AA375" s="0" t="str">
        <f aca="false">IF($A375="","",IF(COUNTIF($B$2:$B375,$B375)=1,1,""))</f>
        <v/>
      </c>
      <c r="AB375" s="0" t="str">
        <f aca="false">IF(AA375=1,SUMIF($B$2:$B$1001,$B375,$D$2:$D$1001),"")</f>
        <v/>
      </c>
      <c r="AC375" s="0" t="str">
        <f aca="false">IF(AA375=1,RANK(AB375,$AB$2:$AB$1001)+COUNTIF($AB$2:$AB375,AB375)-1,"")</f>
        <v/>
      </c>
      <c r="AD375" s="38" t="n">
        <f aca="false">IF($A375="","",COUNTIF(raw_data!$G:$G,$A375))</f>
        <v>40</v>
      </c>
      <c r="AE375" s="38" t="n">
        <f aca="false">IF($A375="","",IF(COUNTIF($A$2:$A$1001,$A375)&gt;1,1,0))</f>
        <v>0</v>
      </c>
    </row>
    <row r="376" customFormat="false" ht="15" hidden="false" customHeight="false" outlineLevel="0" collapsed="false">
      <c r="A376" s="0" t="str">
        <f aca="false">IF(code_master!$A376="","",code_master!$A376)</f>
        <v>CV0375</v>
      </c>
      <c r="B376" s="0" t="str">
        <f aca="false">IF($A376="","",code_master!$C376&amp;"")</f>
        <v>사망</v>
      </c>
      <c r="C376" s="0" t="str">
        <f aca="false">IF($A376="","",code_master!$B376&amp;"")</f>
        <v>일반사망(간편)</v>
      </c>
      <c r="D376" s="30" t="n">
        <f aca="false">IF($A376="","",SUMIFS(raw_data!$H:$H,raw_data!$A:$A,"&gt;="&amp;UY_START,raw_data!$A:$A,"&lt;="&amp;BASE_YM,raw_data!$B:$B,"&lt;="&amp;BASE_YM,raw_data!$G:$G,$A376))</f>
        <v>35766043</v>
      </c>
      <c r="E376" s="30" t="n">
        <f aca="false">IF($A376="","",(SUMIFS(raw_data!$I:$I,raw_data!$A:$A,"&gt;="&amp;UY_START,raw_data!$A:$A,"&lt;="&amp;BASE_YM,raw_data!$B:$B,"&lt;="&amp;BASE_YM,raw_data!$G:$G,$A376)+SUMIFS(raw_data!$J:$J,raw_data!$A:$A,"&gt;="&amp;UY_START,raw_data!$A:$A,"&lt;="&amp;BASE_YM,raw_data!$B:$B,"&lt;="&amp;BASE_YM,raw_data!$G:$G,$A376)))</f>
        <v>10587829</v>
      </c>
      <c r="F376" s="31" t="n">
        <f aca="false">IF(N(D376)=0,"",E376/D376)</f>
        <v>0.296030203844468</v>
      </c>
      <c r="G376" s="30" t="n">
        <f aca="false">IF($A376="","",SUMIFS(raw_data!$H:$H,raw_data!$A:$A,"&gt;="&amp;UY_START_PY,raw_data!$A:$A,"&lt;="&amp;BASE_YM_PY,raw_data!$B:$B,"&lt;="&amp;BASE_YM_PY,raw_data!$G:$G,$A376))</f>
        <v>41293163</v>
      </c>
      <c r="H376" s="30" t="n">
        <f aca="false">IF($A376="","",(SUMIFS(raw_data!$I:$I,raw_data!$A:$A,"&gt;="&amp;UY_START_PY,raw_data!$A:$A,"&lt;="&amp;BASE_YM_PY,raw_data!$B:$B,"&lt;="&amp;BASE_YM_PY,raw_data!$G:$G,$A376)+SUMIFS(raw_data!$J:$J,raw_data!$A:$A,"&gt;="&amp;UY_START_PY,raw_data!$A:$A,"&lt;="&amp;BASE_YM_PY,raw_data!$B:$B,"&lt;="&amp;BASE_YM_PY,raw_data!$G:$G,$A376)))</f>
        <v>12875672</v>
      </c>
      <c r="I376" s="31" t="n">
        <f aca="false">IF(N(G376)=0,"",H376/G376)</f>
        <v>0.311811231316913</v>
      </c>
      <c r="J376" s="32" t="n">
        <f aca="false">IF(N(G376)=0,"",D376/G376-1)</f>
        <v>-0.133850729720075</v>
      </c>
      <c r="K376" s="33" t="n">
        <f aca="false">IF(OR(F376="",I376=""),"",F376-I376)</f>
        <v>-0.0157810274724454</v>
      </c>
      <c r="L376" s="30" t="n">
        <f aca="false">IF($A376="","",SUMIFS(raw_data!$H:$H,raw_data!$B:$B,BASE_YM,raw_data!$G:$G,$A376))</f>
        <v>14225574</v>
      </c>
      <c r="M376" s="30" t="n">
        <f aca="false">IF($A376="","",(SUMIFS(raw_data!$I:$I,raw_data!$B:$B,BASE_YM,raw_data!$G:$G,$A376)+SUMIFS(raw_data!$J:$J,raw_data!$B:$B,BASE_YM,raw_data!$G:$G,$A376)))</f>
        <v>3638875</v>
      </c>
      <c r="N376" s="31" t="n">
        <f aca="false">IF(N(L376)=0,"",M376/L376)</f>
        <v>0.255798114016348</v>
      </c>
      <c r="O376" s="30" t="n">
        <f aca="false">IF($A376="","",SUMIFS(raw_data!$H:$H,raw_data!$B:$B,BASE_YM_PY,raw_data!$G:$G,$A376))</f>
        <v>17004008</v>
      </c>
      <c r="P376" s="30" t="n">
        <f aca="false">IF($A376="","",(SUMIFS(raw_data!$I:$I,raw_data!$B:$B,BASE_YM_PY,raw_data!$G:$G,$A376)+SUMIFS(raw_data!$J:$J,raw_data!$B:$B,BASE_YM_PY,raw_data!$G:$G,$A376)))</f>
        <v>5578414</v>
      </c>
      <c r="Q376" s="31" t="n">
        <f aca="false">IF(N(O376)=0,"",P376/O376)</f>
        <v>0.328064653933355</v>
      </c>
      <c r="R376" s="32" t="n">
        <f aca="false">IF(N(O376)=0,"",L376/O376-1)</f>
        <v>-0.163398770454589</v>
      </c>
      <c r="S376" s="33" t="n">
        <f aca="false">IF(OR(N376="",Q376=""),"",N376-Q376)</f>
        <v>-0.0722665399170067</v>
      </c>
      <c r="T376" s="38" t="n">
        <f aca="false">IF(N(D376)&gt;0,RANK(D376,D$2:D$1001)+COUNTIF(D$2:D376,D376)-1,"")</f>
        <v>157</v>
      </c>
      <c r="U376" s="40" t="n">
        <f aca="false">IF(N(D376)&gt;0,IF(D376&gt;=LR_MIN_SHARE*SUM(D$2:D$1001),F376,-1),-1)</f>
        <v>0.296030203844468</v>
      </c>
      <c r="V376" s="38" t="n">
        <f aca="false">IF(U376&lt;0,"",RANK(U376,U$2:U$1001)+COUNTIF(U$2:U376,U376)-1)</f>
        <v>358</v>
      </c>
      <c r="W376" s="38" t="n">
        <f aca="false">IF(N(L376)&gt;0,RANK(L376,L$2:L$1001)+COUNTIF(L$2:L376,L376)-1,"")</f>
        <v>161</v>
      </c>
      <c r="X376" s="40" t="n">
        <f aca="false">IF(N(L376)&gt;0,IF(L376&gt;=LR_MIN_SHARE*SUM(L$2:L$1001),N376,-1),-1)</f>
        <v>0.255798114016348</v>
      </c>
      <c r="Y376" s="38" t="n">
        <f aca="false">IF(X376&lt;0,"",RANK(X376,X$2:X$1001)+COUNTIF(X$2:X376,X376)-1)</f>
        <v>375</v>
      </c>
      <c r="AA376" s="0" t="str">
        <f aca="false">IF($A376="","",IF(COUNTIF($B$2:$B376,$B376)=1,1,""))</f>
        <v/>
      </c>
      <c r="AB376" s="0" t="str">
        <f aca="false">IF(AA376=1,SUMIF($B$2:$B$1001,$B376,$D$2:$D$1001),"")</f>
        <v/>
      </c>
      <c r="AC376" s="0" t="str">
        <f aca="false">IF(AA376=1,RANK(AB376,$AB$2:$AB$1001)+COUNTIF($AB$2:$AB376,AB376)-1,"")</f>
        <v/>
      </c>
      <c r="AD376" s="38" t="n">
        <f aca="false">IF($A376="","",COUNTIF(raw_data!$G:$G,$A376))</f>
        <v>40</v>
      </c>
      <c r="AE376" s="38" t="n">
        <f aca="false">IF($A376="","",IF(COUNTIF($A$2:$A$1001,$A376)&gt;1,1,0))</f>
        <v>0</v>
      </c>
    </row>
    <row r="377" customFormat="false" ht="15" hidden="false" customHeight="false" outlineLevel="0" collapsed="false">
      <c r="A377" s="0" t="str">
        <f aca="false">IF(code_master!$A377="","",code_master!$A377)</f>
        <v>CV0376</v>
      </c>
      <c r="B377" s="0" t="str">
        <f aca="false">IF($A377="","",code_master!$C377&amp;"")</f>
        <v>사망</v>
      </c>
      <c r="C377" s="0" t="str">
        <f aca="false">IF($A377="","",code_master!$B377&amp;"")</f>
        <v>질병사망</v>
      </c>
      <c r="D377" s="30" t="n">
        <f aca="false">IF($A377="","",SUMIFS(raw_data!$H:$H,raw_data!$A:$A,"&gt;="&amp;UY_START,raw_data!$A:$A,"&lt;="&amp;BASE_YM,raw_data!$B:$B,"&lt;="&amp;BASE_YM,raw_data!$G:$G,$A377))</f>
        <v>13446321</v>
      </c>
      <c r="E377" s="30" t="n">
        <f aca="false">IF($A377="","",(SUMIFS(raw_data!$I:$I,raw_data!$A:$A,"&gt;="&amp;UY_START,raw_data!$A:$A,"&lt;="&amp;BASE_YM,raw_data!$B:$B,"&lt;="&amp;BASE_YM,raw_data!$G:$G,$A377)+SUMIFS(raw_data!$J:$J,raw_data!$A:$A,"&gt;="&amp;UY_START,raw_data!$A:$A,"&lt;="&amp;BASE_YM,raw_data!$B:$B,"&lt;="&amp;BASE_YM,raw_data!$G:$G,$A377)))</f>
        <v>6880358</v>
      </c>
      <c r="F377" s="31" t="n">
        <f aca="false">IF(N(D377)=0,"",E377/D377)</f>
        <v>0.511690744256366</v>
      </c>
      <c r="G377" s="30" t="n">
        <f aca="false">IF($A377="","",SUMIFS(raw_data!$H:$H,raw_data!$A:$A,"&gt;="&amp;UY_START_PY,raw_data!$A:$A,"&lt;="&amp;BASE_YM_PY,raw_data!$B:$B,"&lt;="&amp;BASE_YM_PY,raw_data!$G:$G,$A377))</f>
        <v>12825349</v>
      </c>
      <c r="H377" s="30" t="n">
        <f aca="false">IF($A377="","",(SUMIFS(raw_data!$I:$I,raw_data!$A:$A,"&gt;="&amp;UY_START_PY,raw_data!$A:$A,"&lt;="&amp;BASE_YM_PY,raw_data!$B:$B,"&lt;="&amp;BASE_YM_PY,raw_data!$G:$G,$A377)+SUMIFS(raw_data!$J:$J,raw_data!$A:$A,"&gt;="&amp;UY_START_PY,raw_data!$A:$A,"&lt;="&amp;BASE_YM_PY,raw_data!$B:$B,"&lt;="&amp;BASE_YM_PY,raw_data!$G:$G,$A377)))</f>
        <v>6976276</v>
      </c>
      <c r="I377" s="31" t="n">
        <f aca="false">IF(N(G377)=0,"",H377/G377)</f>
        <v>0.543944340228091</v>
      </c>
      <c r="J377" s="32" t="n">
        <f aca="false">IF(N(G377)=0,"",D377/G377-1)</f>
        <v>0.048417551834262</v>
      </c>
      <c r="K377" s="33" t="n">
        <f aca="false">IF(OR(F377="",I377=""),"",F377-I377)</f>
        <v>-0.0322535959717247</v>
      </c>
      <c r="L377" s="30" t="n">
        <f aca="false">IF($A377="","",SUMIFS(raw_data!$H:$H,raw_data!$B:$B,BASE_YM,raw_data!$G:$G,$A377))</f>
        <v>5059650</v>
      </c>
      <c r="M377" s="30" t="n">
        <f aca="false">IF($A377="","",(SUMIFS(raw_data!$I:$I,raw_data!$B:$B,BASE_YM,raw_data!$G:$G,$A377)+SUMIFS(raw_data!$J:$J,raw_data!$B:$B,BASE_YM,raw_data!$G:$G,$A377)))</f>
        <v>2950457</v>
      </c>
      <c r="N377" s="31" t="n">
        <f aca="false">IF(N(L377)=0,"",M377/L377)</f>
        <v>0.583134604172225</v>
      </c>
      <c r="O377" s="30" t="n">
        <f aca="false">IF($A377="","",SUMIFS(raw_data!$H:$H,raw_data!$B:$B,BASE_YM_PY,raw_data!$G:$G,$A377))</f>
        <v>5406555</v>
      </c>
      <c r="P377" s="30" t="n">
        <f aca="false">IF($A377="","",(SUMIFS(raw_data!$I:$I,raw_data!$B:$B,BASE_YM_PY,raw_data!$G:$G,$A377)+SUMIFS(raw_data!$J:$J,raw_data!$B:$B,BASE_YM_PY,raw_data!$G:$G,$A377)))</f>
        <v>3639552</v>
      </c>
      <c r="Q377" s="31" t="n">
        <f aca="false">IF(N(O377)=0,"",P377/O377)</f>
        <v>0.673173952729603</v>
      </c>
      <c r="R377" s="32" t="n">
        <f aca="false">IF(N(O377)=0,"",L377/O377-1)</f>
        <v>-0.0641637789683079</v>
      </c>
      <c r="S377" s="33" t="n">
        <f aca="false">IF(OR(N377="",Q377=""),"",N377-Q377)</f>
        <v>-0.0900393485573778</v>
      </c>
      <c r="T377" s="38" t="n">
        <f aca="false">IF(N(D377)&gt;0,RANK(D377,D$2:D$1001)+COUNTIF(D$2:D377,D377)-1,"")</f>
        <v>329</v>
      </c>
      <c r="U377" s="40" t="n">
        <f aca="false">IF(N(D377)&gt;0,IF(D377&gt;=LR_MIN_SHARE*SUM(D$2:D$1001),F377,-1),-1)</f>
        <v>0.511690744256366</v>
      </c>
      <c r="V377" s="38" t="n">
        <f aca="false">IF(U377&lt;0,"",RANK(U377,U$2:U$1001)+COUNTIF(U$2:U377,U377)-1)</f>
        <v>216</v>
      </c>
      <c r="W377" s="38" t="n">
        <f aca="false">IF(N(L377)&gt;0,RANK(L377,L$2:L$1001)+COUNTIF(L$2:L377,L377)-1,"")</f>
        <v>339</v>
      </c>
      <c r="X377" s="40" t="n">
        <f aca="false">IF(N(L377)&gt;0,IF(L377&gt;=LR_MIN_SHARE*SUM(L$2:L$1001),N377,-1),-1)</f>
        <v>0.583134604172225</v>
      </c>
      <c r="Y377" s="38" t="n">
        <f aca="false">IF(X377&lt;0,"",RANK(X377,X$2:X$1001)+COUNTIF(X$2:X377,X377)-1)</f>
        <v>223</v>
      </c>
      <c r="AA377" s="0" t="str">
        <f aca="false">IF($A377="","",IF(COUNTIF($B$2:$B377,$B377)=1,1,""))</f>
        <v/>
      </c>
      <c r="AB377" s="0" t="str">
        <f aca="false">IF(AA377=1,SUMIF($B$2:$B$1001,$B377,$D$2:$D$1001),"")</f>
        <v/>
      </c>
      <c r="AC377" s="0" t="str">
        <f aca="false">IF(AA377=1,RANK(AB377,$AB$2:$AB$1001)+COUNTIF($AB$2:$AB377,AB377)-1,"")</f>
        <v/>
      </c>
      <c r="AD377" s="38" t="n">
        <f aca="false">IF($A377="","",COUNTIF(raw_data!$G:$G,$A377))</f>
        <v>40</v>
      </c>
      <c r="AE377" s="38" t="n">
        <f aca="false">IF($A377="","",IF(COUNTIF($A$2:$A$1001,$A377)&gt;1,1,0))</f>
        <v>0</v>
      </c>
    </row>
    <row r="378" customFormat="false" ht="15" hidden="false" customHeight="false" outlineLevel="0" collapsed="false">
      <c r="A378" s="0" t="str">
        <f aca="false">IF(code_master!$A378="","",code_master!$A378)</f>
        <v>CV0377</v>
      </c>
      <c r="B378" s="0" t="str">
        <f aca="false">IF($A378="","",code_master!$C378&amp;"")</f>
        <v>실손의료</v>
      </c>
      <c r="C378" s="0" t="str">
        <f aca="false">IF($A378="","",code_master!$B378&amp;"")</f>
        <v>상해통원실손(20년만기)</v>
      </c>
      <c r="D378" s="30" t="n">
        <f aca="false">IF($A378="","",SUMIFS(raw_data!$H:$H,raw_data!$A:$A,"&gt;="&amp;UY_START,raw_data!$A:$A,"&lt;="&amp;BASE_YM,raw_data!$B:$B,"&lt;="&amp;BASE_YM,raw_data!$G:$G,$A378))</f>
        <v>7735437</v>
      </c>
      <c r="E378" s="30" t="n">
        <f aca="false">IF($A378="","",(SUMIFS(raw_data!$I:$I,raw_data!$A:$A,"&gt;="&amp;UY_START,raw_data!$A:$A,"&lt;="&amp;BASE_YM,raw_data!$B:$B,"&lt;="&amp;BASE_YM,raw_data!$G:$G,$A378)+SUMIFS(raw_data!$J:$J,raw_data!$A:$A,"&gt;="&amp;UY_START,raw_data!$A:$A,"&lt;="&amp;BASE_YM,raw_data!$B:$B,"&lt;="&amp;BASE_YM,raw_data!$G:$G,$A378)))</f>
        <v>4207068</v>
      </c>
      <c r="F378" s="31" t="n">
        <f aca="false">IF(N(D378)=0,"",E378/D378)</f>
        <v>0.543869467232427</v>
      </c>
      <c r="G378" s="30" t="n">
        <f aca="false">IF($A378="","",SUMIFS(raw_data!$H:$H,raw_data!$A:$A,"&gt;="&amp;UY_START_PY,raw_data!$A:$A,"&lt;="&amp;BASE_YM_PY,raw_data!$B:$B,"&lt;="&amp;BASE_YM_PY,raw_data!$G:$G,$A378))</f>
        <v>5703057</v>
      </c>
      <c r="H378" s="30" t="n">
        <f aca="false">IF($A378="","",(SUMIFS(raw_data!$I:$I,raw_data!$A:$A,"&gt;="&amp;UY_START_PY,raw_data!$A:$A,"&lt;="&amp;BASE_YM_PY,raw_data!$B:$B,"&lt;="&amp;BASE_YM_PY,raw_data!$G:$G,$A378)+SUMIFS(raw_data!$J:$J,raw_data!$A:$A,"&gt;="&amp;UY_START_PY,raw_data!$A:$A,"&lt;="&amp;BASE_YM_PY,raw_data!$B:$B,"&lt;="&amp;BASE_YM_PY,raw_data!$G:$G,$A378)))</f>
        <v>2771496</v>
      </c>
      <c r="I378" s="31" t="n">
        <f aca="false">IF(N(G378)=0,"",H378/G378)</f>
        <v>0.485966736786955</v>
      </c>
      <c r="J378" s="32" t="n">
        <f aca="false">IF(N(G378)=0,"",D378/G378-1)</f>
        <v>0.356366769611456</v>
      </c>
      <c r="K378" s="33" t="n">
        <f aca="false">IF(OR(F378="",I378=""),"",F378-I378)</f>
        <v>0.0579027304454718</v>
      </c>
      <c r="L378" s="30" t="n">
        <f aca="false">IF($A378="","",SUMIFS(raw_data!$H:$H,raw_data!$B:$B,BASE_YM,raw_data!$G:$G,$A378))</f>
        <v>3082828</v>
      </c>
      <c r="M378" s="30" t="n">
        <f aca="false">IF($A378="","",(SUMIFS(raw_data!$I:$I,raw_data!$B:$B,BASE_YM,raw_data!$G:$G,$A378)+SUMIFS(raw_data!$J:$J,raw_data!$B:$B,BASE_YM,raw_data!$G:$G,$A378)))</f>
        <v>2340471</v>
      </c>
      <c r="N378" s="31" t="n">
        <f aca="false">IF(N(L378)=0,"",M378/L378)</f>
        <v>0.75919610176111</v>
      </c>
      <c r="O378" s="30" t="n">
        <f aca="false">IF($A378="","",SUMIFS(raw_data!$H:$H,raw_data!$B:$B,BASE_YM_PY,raw_data!$G:$G,$A378))</f>
        <v>2375309</v>
      </c>
      <c r="P378" s="30" t="n">
        <f aca="false">IF($A378="","",(SUMIFS(raw_data!$I:$I,raw_data!$B:$B,BASE_YM_PY,raw_data!$G:$G,$A378)+SUMIFS(raw_data!$J:$J,raw_data!$B:$B,BASE_YM_PY,raw_data!$G:$G,$A378)))</f>
        <v>1382115</v>
      </c>
      <c r="Q378" s="31" t="n">
        <f aca="false">IF(N(O378)=0,"",P378/O378)</f>
        <v>0.581867453876527</v>
      </c>
      <c r="R378" s="32" t="n">
        <f aca="false">IF(N(O378)=0,"",L378/O378-1)</f>
        <v>0.29786398317019</v>
      </c>
      <c r="S378" s="33" t="n">
        <f aca="false">IF(OR(N378="",Q378=""),"",N378-Q378)</f>
        <v>0.177328647884583</v>
      </c>
      <c r="T378" s="38" t="n">
        <f aca="false">IF(N(D378)&gt;0,RANK(D378,D$2:D$1001)+COUNTIF(D$2:D378,D378)-1,"")</f>
        <v>415</v>
      </c>
      <c r="U378" s="38" t="n">
        <f aca="false">IF(N(D378)&gt;0,IF(D378&gt;=LR_MIN_SHARE*SUM(D$2:D$1001),F378,-1),-1)</f>
        <v>-1</v>
      </c>
      <c r="V378" s="0" t="str">
        <f aca="false">IF(U378&lt;0,"",RANK(U378,U$2:U$1001)+COUNTIF(U$2:U378,U378)-1)</f>
        <v/>
      </c>
      <c r="W378" s="38" t="n">
        <f aca="false">IF(N(L378)&gt;0,RANK(L378,L$2:L$1001)+COUNTIF(L$2:L378,L378)-1,"")</f>
        <v>417</v>
      </c>
      <c r="X378" s="38" t="n">
        <f aca="false">IF(N(L378)&gt;0,IF(L378&gt;=LR_MIN_SHARE*SUM(L$2:L$1001),N378,-1),-1)</f>
        <v>-1</v>
      </c>
      <c r="Y378" s="0" t="str">
        <f aca="false">IF(X378&lt;0,"",RANK(X378,X$2:X$1001)+COUNTIF(X$2:X378,X378)-1)</f>
        <v/>
      </c>
      <c r="AA378" s="0" t="str">
        <f aca="false">IF($A378="","",IF(COUNTIF($B$2:$B378,$B378)=1,1,""))</f>
        <v/>
      </c>
      <c r="AB378" s="0" t="str">
        <f aca="false">IF(AA378=1,SUMIF($B$2:$B$1001,$B378,$D$2:$D$1001),"")</f>
        <v/>
      </c>
      <c r="AC378" s="0" t="str">
        <f aca="false">IF(AA378=1,RANK(AB378,$AB$2:$AB$1001)+COUNTIF($AB$2:$AB378,AB378)-1,"")</f>
        <v/>
      </c>
      <c r="AD378" s="38" t="n">
        <f aca="false">IF($A378="","",COUNTIF(raw_data!$G:$G,$A378))</f>
        <v>40</v>
      </c>
      <c r="AE378" s="38" t="n">
        <f aca="false">IF($A378="","",IF(COUNTIF($A$2:$A$1001,$A378)&gt;1,1,0))</f>
        <v>0</v>
      </c>
    </row>
    <row r="379" customFormat="false" ht="15" hidden="false" customHeight="false" outlineLevel="0" collapsed="false">
      <c r="A379" s="0" t="str">
        <f aca="false">IF(code_master!$A379="","",code_master!$A379)</f>
        <v>CV0378</v>
      </c>
      <c r="B379" s="0" t="str">
        <f aca="false">IF($A379="","",code_master!$C379&amp;"")</f>
        <v>뇌혈관</v>
      </c>
      <c r="C379" s="0" t="str">
        <f aca="false">IF($A379="","",code_master!$B379&amp;"")</f>
        <v>뇌혈관질환진단비(간편)</v>
      </c>
      <c r="D379" s="30" t="n">
        <f aca="false">IF($A379="","",SUMIFS(raw_data!$H:$H,raw_data!$A:$A,"&gt;="&amp;UY_START,raw_data!$A:$A,"&lt;="&amp;BASE_YM,raw_data!$B:$B,"&lt;="&amp;BASE_YM,raw_data!$G:$G,$A379))</f>
        <v>6350646</v>
      </c>
      <c r="E379" s="30" t="n">
        <f aca="false">IF($A379="","",(SUMIFS(raw_data!$I:$I,raw_data!$A:$A,"&gt;="&amp;UY_START,raw_data!$A:$A,"&lt;="&amp;BASE_YM,raw_data!$B:$B,"&lt;="&amp;BASE_YM,raw_data!$G:$G,$A379)+SUMIFS(raw_data!$J:$J,raw_data!$A:$A,"&gt;="&amp;UY_START,raw_data!$A:$A,"&lt;="&amp;BASE_YM,raw_data!$B:$B,"&lt;="&amp;BASE_YM,raw_data!$G:$G,$A379)))</f>
        <v>3725082</v>
      </c>
      <c r="F379" s="31" t="n">
        <f aca="false">IF(N(D379)=0,"",E379/D379)</f>
        <v>0.586567413771764</v>
      </c>
      <c r="G379" s="30" t="n">
        <f aca="false">IF($A379="","",SUMIFS(raw_data!$H:$H,raw_data!$A:$A,"&gt;="&amp;UY_START_PY,raw_data!$A:$A,"&lt;="&amp;BASE_YM_PY,raw_data!$B:$B,"&lt;="&amp;BASE_YM_PY,raw_data!$G:$G,$A379))</f>
        <v>6727072</v>
      </c>
      <c r="H379" s="30" t="n">
        <f aca="false">IF($A379="","",(SUMIFS(raw_data!$I:$I,raw_data!$A:$A,"&gt;="&amp;UY_START_PY,raw_data!$A:$A,"&lt;="&amp;BASE_YM_PY,raw_data!$B:$B,"&lt;="&amp;BASE_YM_PY,raw_data!$G:$G,$A379)+SUMIFS(raw_data!$J:$J,raw_data!$A:$A,"&gt;="&amp;UY_START_PY,raw_data!$A:$A,"&lt;="&amp;BASE_YM_PY,raw_data!$B:$B,"&lt;="&amp;BASE_YM_PY,raw_data!$G:$G,$A379)))</f>
        <v>4062053</v>
      </c>
      <c r="I379" s="31" t="n">
        <f aca="false">IF(N(G379)=0,"",H379/G379)</f>
        <v>0.603836706370915</v>
      </c>
      <c r="J379" s="32" t="n">
        <f aca="false">IF(N(G379)=0,"",D379/G379-1)</f>
        <v>-0.0559568858487021</v>
      </c>
      <c r="K379" s="33" t="n">
        <f aca="false">IF(OR(F379="",I379=""),"",F379-I379)</f>
        <v>-0.0172692925991501</v>
      </c>
      <c r="L379" s="30" t="n">
        <f aca="false">IF($A379="","",SUMIFS(raw_data!$H:$H,raw_data!$B:$B,BASE_YM,raw_data!$G:$G,$A379))</f>
        <v>2610173</v>
      </c>
      <c r="M379" s="30" t="n">
        <f aca="false">IF($A379="","",(SUMIFS(raw_data!$I:$I,raw_data!$B:$B,BASE_YM,raw_data!$G:$G,$A379)+SUMIFS(raw_data!$J:$J,raw_data!$B:$B,BASE_YM,raw_data!$G:$G,$A379)))</f>
        <v>1591430</v>
      </c>
      <c r="N379" s="31" t="n">
        <f aca="false">IF(N(L379)=0,"",M379/L379)</f>
        <v>0.60970288176301</v>
      </c>
      <c r="O379" s="30" t="n">
        <f aca="false">IF($A379="","",SUMIFS(raw_data!$H:$H,raw_data!$B:$B,BASE_YM_PY,raw_data!$G:$G,$A379))</f>
        <v>2727397</v>
      </c>
      <c r="P379" s="30" t="n">
        <f aca="false">IF($A379="","",(SUMIFS(raw_data!$I:$I,raw_data!$B:$B,BASE_YM_PY,raw_data!$G:$G,$A379)+SUMIFS(raw_data!$J:$J,raw_data!$B:$B,BASE_YM_PY,raw_data!$G:$G,$A379)))</f>
        <v>2149926</v>
      </c>
      <c r="Q379" s="31" t="n">
        <f aca="false">IF(N(O379)=0,"",P379/O379)</f>
        <v>0.788270281150856</v>
      </c>
      <c r="R379" s="32" t="n">
        <f aca="false">IF(N(O379)=0,"",L379/O379-1)</f>
        <v>-0.0429801748700318</v>
      </c>
      <c r="S379" s="33" t="n">
        <f aca="false">IF(OR(N379="",Q379=""),"",N379-Q379)</f>
        <v>-0.178567399387846</v>
      </c>
      <c r="T379" s="38" t="n">
        <f aca="false">IF(N(D379)&gt;0,RANK(D379,D$2:D$1001)+COUNTIF(D$2:D379,D379)-1,"")</f>
        <v>433</v>
      </c>
      <c r="U379" s="38" t="n">
        <f aca="false">IF(N(D379)&gt;0,IF(D379&gt;=LR_MIN_SHARE*SUM(D$2:D$1001),F379,-1),-1)</f>
        <v>-1</v>
      </c>
      <c r="V379" s="0" t="str">
        <f aca="false">IF(U379&lt;0,"",RANK(U379,U$2:U$1001)+COUNTIF(U$2:U379,U379)-1)</f>
        <v/>
      </c>
      <c r="W379" s="38" t="n">
        <f aca="false">IF(N(L379)&gt;0,RANK(L379,L$2:L$1001)+COUNTIF(L$2:L379,L379)-1,"")</f>
        <v>430</v>
      </c>
      <c r="X379" s="38" t="n">
        <f aca="false">IF(N(L379)&gt;0,IF(L379&gt;=LR_MIN_SHARE*SUM(L$2:L$1001),N379,-1),-1)</f>
        <v>-1</v>
      </c>
      <c r="Y379" s="0" t="str">
        <f aca="false">IF(X379&lt;0,"",RANK(X379,X$2:X$1001)+COUNTIF(X$2:X379,X379)-1)</f>
        <v/>
      </c>
      <c r="AA379" s="0" t="str">
        <f aca="false">IF($A379="","",IF(COUNTIF($B$2:$B379,$B379)=1,1,""))</f>
        <v/>
      </c>
      <c r="AB379" s="0" t="str">
        <f aca="false">IF(AA379=1,SUMIF($B$2:$B$1001,$B379,$D$2:$D$1001),"")</f>
        <v/>
      </c>
      <c r="AC379" s="0" t="str">
        <f aca="false">IF(AA379=1,RANK(AB379,$AB$2:$AB$1001)+COUNTIF($AB$2:$AB379,AB379)-1,"")</f>
        <v/>
      </c>
      <c r="AD379" s="38" t="n">
        <f aca="false">IF($A379="","",COUNTIF(raw_data!$G:$G,$A379))</f>
        <v>40</v>
      </c>
      <c r="AE379" s="38" t="n">
        <f aca="false">IF($A379="","",IF(COUNTIF($A$2:$A$1001,$A379)&gt;1,1,0))</f>
        <v>0</v>
      </c>
    </row>
    <row r="380" customFormat="false" ht="15" hidden="false" customHeight="false" outlineLevel="0" collapsed="false">
      <c r="A380" s="0" t="str">
        <f aca="false">IF(code_master!$A380="","",code_master!$A380)</f>
        <v>CV0379</v>
      </c>
      <c r="B380" s="0" t="str">
        <f aca="false">IF($A380="","",code_master!$C380&amp;"")</f>
        <v>뇌혈관</v>
      </c>
      <c r="C380" s="0" t="str">
        <f aca="false">IF($A380="","",code_master!$B380&amp;"")</f>
        <v>뇌출혈진단비(간편)</v>
      </c>
      <c r="D380" s="30" t="n">
        <f aca="false">IF($A380="","",SUMIFS(raw_data!$H:$H,raw_data!$A:$A,"&gt;="&amp;UY_START,raw_data!$A:$A,"&lt;="&amp;BASE_YM,raw_data!$B:$B,"&lt;="&amp;BASE_YM,raw_data!$G:$G,$A380))</f>
        <v>1981237</v>
      </c>
      <c r="E380" s="30" t="n">
        <f aca="false">IF($A380="","",(SUMIFS(raw_data!$I:$I,raw_data!$A:$A,"&gt;="&amp;UY_START,raw_data!$A:$A,"&lt;="&amp;BASE_YM,raw_data!$B:$B,"&lt;="&amp;BASE_YM,raw_data!$G:$G,$A380)+SUMIFS(raw_data!$J:$J,raw_data!$A:$A,"&gt;="&amp;UY_START,raw_data!$A:$A,"&lt;="&amp;BASE_YM,raw_data!$B:$B,"&lt;="&amp;BASE_YM,raw_data!$G:$G,$A380)))</f>
        <v>1994012</v>
      </c>
      <c r="F380" s="31" t="n">
        <f aca="false">IF(N(D380)=0,"",E380/D380)</f>
        <v>1.0064479918354</v>
      </c>
      <c r="G380" s="30" t="n">
        <f aca="false">IF($A380="","",SUMIFS(raw_data!$H:$H,raw_data!$A:$A,"&gt;="&amp;UY_START_PY,raw_data!$A:$A,"&lt;="&amp;BASE_YM_PY,raw_data!$B:$B,"&lt;="&amp;BASE_YM_PY,raw_data!$G:$G,$A380))</f>
        <v>2576388</v>
      </c>
      <c r="H380" s="30" t="n">
        <f aca="false">IF($A380="","",(SUMIFS(raw_data!$I:$I,raw_data!$A:$A,"&gt;="&amp;UY_START_PY,raw_data!$A:$A,"&lt;="&amp;BASE_YM_PY,raw_data!$B:$B,"&lt;="&amp;BASE_YM_PY,raw_data!$G:$G,$A380)+SUMIFS(raw_data!$J:$J,raw_data!$A:$A,"&gt;="&amp;UY_START_PY,raw_data!$A:$A,"&lt;="&amp;BASE_YM_PY,raw_data!$B:$B,"&lt;="&amp;BASE_YM_PY,raw_data!$G:$G,$A380)))</f>
        <v>1994322</v>
      </c>
      <c r="I380" s="31" t="n">
        <f aca="false">IF(N(G380)=0,"",H380/G380)</f>
        <v>0.774076730678764</v>
      </c>
      <c r="J380" s="32" t="n">
        <f aca="false">IF(N(G380)=0,"",D380/G380-1)</f>
        <v>-0.231002085089668</v>
      </c>
      <c r="K380" s="33" t="n">
        <f aca="false">IF(OR(F380="",I380=""),"",F380-I380)</f>
        <v>0.23237126115664</v>
      </c>
      <c r="L380" s="30" t="n">
        <f aca="false">IF($A380="","",SUMIFS(raw_data!$H:$H,raw_data!$B:$B,BASE_YM,raw_data!$G:$G,$A380))</f>
        <v>839924</v>
      </c>
      <c r="M380" s="30" t="n">
        <f aca="false">IF($A380="","",(SUMIFS(raw_data!$I:$I,raw_data!$B:$B,BASE_YM,raw_data!$G:$G,$A380)+SUMIFS(raw_data!$J:$J,raw_data!$B:$B,BASE_YM,raw_data!$G:$G,$A380)))</f>
        <v>895855</v>
      </c>
      <c r="N380" s="31" t="n">
        <f aca="false">IF(N(L380)=0,"",M380/L380)</f>
        <v>1.06659054866869</v>
      </c>
      <c r="O380" s="30" t="n">
        <f aca="false">IF($A380="","",SUMIFS(raw_data!$H:$H,raw_data!$B:$B,BASE_YM_PY,raw_data!$G:$G,$A380))</f>
        <v>1092442</v>
      </c>
      <c r="P380" s="30" t="n">
        <f aca="false">IF($A380="","",(SUMIFS(raw_data!$I:$I,raw_data!$B:$B,BASE_YM_PY,raw_data!$G:$G,$A380)+SUMIFS(raw_data!$J:$J,raw_data!$B:$B,BASE_YM_PY,raw_data!$G:$G,$A380)))</f>
        <v>1101358</v>
      </c>
      <c r="Q380" s="31" t="n">
        <f aca="false">IF(N(O380)=0,"",P380/O380)</f>
        <v>1.00816153168772</v>
      </c>
      <c r="R380" s="32" t="n">
        <f aca="false">IF(N(O380)=0,"",L380/O380-1)</f>
        <v>-0.231150029017559</v>
      </c>
      <c r="S380" s="33" t="n">
        <f aca="false">IF(OR(N380="",Q380=""),"",N380-Q380)</f>
        <v>0.0584290169809656</v>
      </c>
      <c r="T380" s="38" t="n">
        <f aca="false">IF(N(D380)&gt;0,RANK(D380,D$2:D$1001)+COUNTIF(D$2:D380,D380)-1,"")</f>
        <v>520</v>
      </c>
      <c r="U380" s="38" t="n">
        <f aca="false">IF(N(D380)&gt;0,IF(D380&gt;=LR_MIN_SHARE*SUM(D$2:D$1001),F380,-1),-1)</f>
        <v>-1</v>
      </c>
      <c r="V380" s="0" t="str">
        <f aca="false">IF(U380&lt;0,"",RANK(U380,U$2:U$1001)+COUNTIF(U$2:U380,U380)-1)</f>
        <v/>
      </c>
      <c r="W380" s="38" t="n">
        <f aca="false">IF(N(L380)&gt;0,RANK(L380,L$2:L$1001)+COUNTIF(L$2:L380,L380)-1,"")</f>
        <v>518</v>
      </c>
      <c r="X380" s="38" t="n">
        <f aca="false">IF(N(L380)&gt;0,IF(L380&gt;=LR_MIN_SHARE*SUM(L$2:L$1001),N380,-1),-1)</f>
        <v>-1</v>
      </c>
      <c r="Y380" s="0" t="str">
        <f aca="false">IF(X380&lt;0,"",RANK(X380,X$2:X$1001)+COUNTIF(X$2:X380,X380)-1)</f>
        <v/>
      </c>
      <c r="AA380" s="0" t="str">
        <f aca="false">IF($A380="","",IF(COUNTIF($B$2:$B380,$B380)=1,1,""))</f>
        <v/>
      </c>
      <c r="AB380" s="0" t="str">
        <f aca="false">IF(AA380=1,SUMIF($B$2:$B$1001,$B380,$D$2:$D$1001),"")</f>
        <v/>
      </c>
      <c r="AC380" s="0" t="str">
        <f aca="false">IF(AA380=1,RANK(AB380,$AB$2:$AB$1001)+COUNTIF($AB$2:$AB380,AB380)-1,"")</f>
        <v/>
      </c>
      <c r="AD380" s="38" t="n">
        <f aca="false">IF($A380="","",COUNTIF(raw_data!$G:$G,$A380))</f>
        <v>40</v>
      </c>
      <c r="AE380" s="38" t="n">
        <f aca="false">IF($A380="","",IF(COUNTIF($A$2:$A$1001,$A380)&gt;1,1,0))</f>
        <v>0</v>
      </c>
    </row>
    <row r="381" customFormat="false" ht="15" hidden="false" customHeight="false" outlineLevel="0" collapsed="false">
      <c r="A381" s="0" t="str">
        <f aca="false">IF(code_master!$A381="","",code_master!$A381)</f>
        <v>CV0380</v>
      </c>
      <c r="B381" s="0" t="str">
        <f aca="false">IF($A381="","",code_master!$C381&amp;"")</f>
        <v>입원</v>
      </c>
      <c r="C381" s="0" t="str">
        <f aca="false">IF($A381="","",code_master!$B381&amp;"")</f>
        <v>상해입원일당</v>
      </c>
      <c r="D381" s="30" t="n">
        <f aca="false">IF($A381="","",SUMIFS(raw_data!$H:$H,raw_data!$A:$A,"&gt;="&amp;UY_START,raw_data!$A:$A,"&lt;="&amp;BASE_YM,raw_data!$B:$B,"&lt;="&amp;BASE_YM,raw_data!$G:$G,$A381))</f>
        <v>33412418</v>
      </c>
      <c r="E381" s="30" t="n">
        <f aca="false">IF($A381="","",(SUMIFS(raw_data!$I:$I,raw_data!$A:$A,"&gt;="&amp;UY_START,raw_data!$A:$A,"&lt;="&amp;BASE_YM,raw_data!$B:$B,"&lt;="&amp;BASE_YM,raw_data!$G:$G,$A381)+SUMIFS(raw_data!$J:$J,raw_data!$A:$A,"&gt;="&amp;UY_START,raw_data!$A:$A,"&lt;="&amp;BASE_YM,raw_data!$B:$B,"&lt;="&amp;BASE_YM,raw_data!$G:$G,$A381)))</f>
        <v>27741377</v>
      </c>
      <c r="F381" s="31" t="n">
        <f aca="false">IF(N(D381)=0,"",E381/D381)</f>
        <v>0.830271457755617</v>
      </c>
      <c r="G381" s="30" t="n">
        <f aca="false">IF($A381="","",SUMIFS(raw_data!$H:$H,raw_data!$A:$A,"&gt;="&amp;UY_START_PY,raw_data!$A:$A,"&lt;="&amp;BASE_YM_PY,raw_data!$B:$B,"&lt;="&amp;BASE_YM_PY,raw_data!$G:$G,$A381))</f>
        <v>23610646</v>
      </c>
      <c r="H381" s="30" t="n">
        <f aca="false">IF($A381="","",(SUMIFS(raw_data!$I:$I,raw_data!$A:$A,"&gt;="&amp;UY_START_PY,raw_data!$A:$A,"&lt;="&amp;BASE_YM_PY,raw_data!$B:$B,"&lt;="&amp;BASE_YM_PY,raw_data!$G:$G,$A381)+SUMIFS(raw_data!$J:$J,raw_data!$A:$A,"&gt;="&amp;UY_START_PY,raw_data!$A:$A,"&lt;="&amp;BASE_YM_PY,raw_data!$B:$B,"&lt;="&amp;BASE_YM_PY,raw_data!$G:$G,$A381)))</f>
        <v>20348721</v>
      </c>
      <c r="I381" s="31" t="n">
        <f aca="false">IF(N(G381)=0,"",H381/G381)</f>
        <v>0.861845160865145</v>
      </c>
      <c r="J381" s="32" t="n">
        <f aca="false">IF(N(G381)=0,"",D381/G381-1)</f>
        <v>0.415142050751174</v>
      </c>
      <c r="K381" s="33" t="n">
        <f aca="false">IF(OR(F381="",I381=""),"",F381-I381)</f>
        <v>-0.0315737031095288</v>
      </c>
      <c r="L381" s="30" t="n">
        <f aca="false">IF($A381="","",SUMIFS(raw_data!$H:$H,raw_data!$B:$B,BASE_YM,raw_data!$G:$G,$A381))</f>
        <v>13405065</v>
      </c>
      <c r="M381" s="30" t="n">
        <f aca="false">IF($A381="","",(SUMIFS(raw_data!$I:$I,raw_data!$B:$B,BASE_YM,raw_data!$G:$G,$A381)+SUMIFS(raw_data!$J:$J,raw_data!$B:$B,BASE_YM,raw_data!$G:$G,$A381)))</f>
        <v>13385643</v>
      </c>
      <c r="N381" s="31" t="n">
        <f aca="false">IF(N(L381)=0,"",M381/L381)</f>
        <v>0.998551144660619</v>
      </c>
      <c r="O381" s="30" t="n">
        <f aca="false">IF($A381="","",SUMIFS(raw_data!$H:$H,raw_data!$B:$B,BASE_YM_PY,raw_data!$G:$G,$A381))</f>
        <v>8748005</v>
      </c>
      <c r="P381" s="30" t="n">
        <f aca="false">IF($A381="","",(SUMIFS(raw_data!$I:$I,raw_data!$B:$B,BASE_YM_PY,raw_data!$G:$G,$A381)+SUMIFS(raw_data!$J:$J,raw_data!$B:$B,BASE_YM_PY,raw_data!$G:$G,$A381)))</f>
        <v>10285111</v>
      </c>
      <c r="Q381" s="31" t="n">
        <f aca="false">IF(N(O381)=0,"",P381/O381)</f>
        <v>1.17570931886756</v>
      </c>
      <c r="R381" s="32" t="n">
        <f aca="false">IF(N(O381)=0,"",L381/O381-1)</f>
        <v>0.532356805923179</v>
      </c>
      <c r="S381" s="33" t="n">
        <f aca="false">IF(OR(N381="",Q381=""),"",N381-Q381)</f>
        <v>-0.17715817420694</v>
      </c>
      <c r="T381" s="38" t="n">
        <f aca="false">IF(N(D381)&gt;0,RANK(D381,D$2:D$1001)+COUNTIF(D$2:D381,D381)-1,"")</f>
        <v>170</v>
      </c>
      <c r="U381" s="40" t="n">
        <f aca="false">IF(N(D381)&gt;0,IF(D381&gt;=LR_MIN_SHARE*SUM(D$2:D$1001),F381,-1),-1)</f>
        <v>0.830271457755617</v>
      </c>
      <c r="V381" s="38" t="n">
        <f aca="false">IF(U381&lt;0,"",RANK(U381,U$2:U$1001)+COUNTIF(U$2:U381,U381)-1)</f>
        <v>49</v>
      </c>
      <c r="W381" s="38" t="n">
        <f aca="false">IF(N(L381)&gt;0,RANK(L381,L$2:L$1001)+COUNTIF(L$2:L381,L381)-1,"")</f>
        <v>170</v>
      </c>
      <c r="X381" s="40" t="n">
        <f aca="false">IF(N(L381)&gt;0,IF(L381&gt;=LR_MIN_SHARE*SUM(L$2:L$1001),N381,-1),-1)</f>
        <v>0.998551144660619</v>
      </c>
      <c r="Y381" s="38" t="n">
        <f aca="false">IF(X381&lt;0,"",RANK(X381,X$2:X$1001)+COUNTIF(X$2:X381,X381)-1)</f>
        <v>42</v>
      </c>
      <c r="AA381" s="0" t="str">
        <f aca="false">IF($A381="","",IF(COUNTIF($B$2:$B381,$B381)=1,1,""))</f>
        <v/>
      </c>
      <c r="AB381" s="0" t="str">
        <f aca="false">IF(AA381=1,SUMIF($B$2:$B$1001,$B381,$D$2:$D$1001),"")</f>
        <v/>
      </c>
      <c r="AC381" s="0" t="str">
        <f aca="false">IF(AA381=1,RANK(AB381,$AB$2:$AB$1001)+COUNTIF($AB$2:$AB381,AB381)-1,"")</f>
        <v/>
      </c>
      <c r="AD381" s="38" t="n">
        <f aca="false">IF($A381="","",COUNTIF(raw_data!$G:$G,$A381))</f>
        <v>40</v>
      </c>
      <c r="AE381" s="38" t="n">
        <f aca="false">IF($A381="","",IF(COUNTIF($A$2:$A$1001,$A381)&gt;1,1,0))</f>
        <v>0</v>
      </c>
    </row>
    <row r="382" customFormat="false" ht="15" hidden="false" customHeight="false" outlineLevel="0" collapsed="false">
      <c r="A382" s="0" t="str">
        <f aca="false">IF(code_master!$A382="","",code_master!$A382)</f>
        <v>CV0381</v>
      </c>
      <c r="B382" s="0" t="str">
        <f aca="false">IF($A382="","",code_master!$C382&amp;"")</f>
        <v>심장</v>
      </c>
      <c r="C382" s="0" t="str">
        <f aca="false">IF($A382="","",code_master!$B382&amp;"")</f>
        <v>급성심근경색진단비(갱신형)</v>
      </c>
      <c r="D382" s="30" t="n">
        <f aca="false">IF($A382="","",SUMIFS(raw_data!$H:$H,raw_data!$A:$A,"&gt;="&amp;UY_START,raw_data!$A:$A,"&lt;="&amp;BASE_YM,raw_data!$B:$B,"&lt;="&amp;BASE_YM,raw_data!$G:$G,$A382))</f>
        <v>20107171</v>
      </c>
      <c r="E382" s="30" t="n">
        <f aca="false">IF($A382="","",(SUMIFS(raw_data!$I:$I,raw_data!$A:$A,"&gt;="&amp;UY_START,raw_data!$A:$A,"&lt;="&amp;BASE_YM,raw_data!$B:$B,"&lt;="&amp;BASE_YM,raw_data!$G:$G,$A382)+SUMIFS(raw_data!$J:$J,raw_data!$A:$A,"&gt;="&amp;UY_START,raw_data!$A:$A,"&lt;="&amp;BASE_YM,raw_data!$B:$B,"&lt;="&amp;BASE_YM,raw_data!$G:$G,$A382)))</f>
        <v>11305402</v>
      </c>
      <c r="F382" s="31" t="n">
        <f aca="false">IF(N(D382)=0,"",E382/D382)</f>
        <v>0.562257216592031</v>
      </c>
      <c r="G382" s="30" t="n">
        <f aca="false">IF($A382="","",SUMIFS(raw_data!$H:$H,raw_data!$A:$A,"&gt;="&amp;UY_START_PY,raw_data!$A:$A,"&lt;="&amp;BASE_YM_PY,raw_data!$B:$B,"&lt;="&amp;BASE_YM_PY,raw_data!$G:$G,$A382))</f>
        <v>15970457</v>
      </c>
      <c r="H382" s="30" t="n">
        <f aca="false">IF($A382="","",(SUMIFS(raw_data!$I:$I,raw_data!$A:$A,"&gt;="&amp;UY_START_PY,raw_data!$A:$A,"&lt;="&amp;BASE_YM_PY,raw_data!$B:$B,"&lt;="&amp;BASE_YM_PY,raw_data!$G:$G,$A382)+SUMIFS(raw_data!$J:$J,raw_data!$A:$A,"&gt;="&amp;UY_START_PY,raw_data!$A:$A,"&lt;="&amp;BASE_YM_PY,raw_data!$B:$B,"&lt;="&amp;BASE_YM_PY,raw_data!$G:$G,$A382)))</f>
        <v>7995384</v>
      </c>
      <c r="I382" s="31" t="n">
        <f aca="false">IF(N(G382)=0,"",H382/G382)</f>
        <v>0.500635892886472</v>
      </c>
      <c r="J382" s="32" t="n">
        <f aca="false">IF(N(G382)=0,"",D382/G382-1)</f>
        <v>0.259022894585922</v>
      </c>
      <c r="K382" s="33" t="n">
        <f aca="false">IF(OR(F382="",I382=""),"",F382-I382)</f>
        <v>0.0616213237055592</v>
      </c>
      <c r="L382" s="30" t="n">
        <f aca="false">IF($A382="","",SUMIFS(raw_data!$H:$H,raw_data!$B:$B,BASE_YM,raw_data!$G:$G,$A382))</f>
        <v>7380001</v>
      </c>
      <c r="M382" s="30" t="n">
        <f aca="false">IF($A382="","",(SUMIFS(raw_data!$I:$I,raw_data!$B:$B,BASE_YM,raw_data!$G:$G,$A382)+SUMIFS(raw_data!$J:$J,raw_data!$B:$B,BASE_YM,raw_data!$G:$G,$A382)))</f>
        <v>4712221</v>
      </c>
      <c r="N382" s="31" t="n">
        <f aca="false">IF(N(L382)=0,"",M382/L382)</f>
        <v>0.638512244104032</v>
      </c>
      <c r="O382" s="30" t="n">
        <f aca="false">IF($A382="","",SUMIFS(raw_data!$H:$H,raw_data!$B:$B,BASE_YM_PY,raw_data!$G:$G,$A382))</f>
        <v>6686505</v>
      </c>
      <c r="P382" s="30" t="n">
        <f aca="false">IF($A382="","",(SUMIFS(raw_data!$I:$I,raw_data!$B:$B,BASE_YM_PY,raw_data!$G:$G,$A382)+SUMIFS(raw_data!$J:$J,raw_data!$B:$B,BASE_YM_PY,raw_data!$G:$G,$A382)))</f>
        <v>3841433</v>
      </c>
      <c r="Q382" s="31" t="n">
        <f aca="false">IF(N(O382)=0,"",P382/O382)</f>
        <v>0.574505365658143</v>
      </c>
      <c r="R382" s="32" t="n">
        <f aca="false">IF(N(O382)=0,"",L382/O382-1)</f>
        <v>0.103715767803957</v>
      </c>
      <c r="S382" s="33" t="n">
        <f aca="false">IF(OR(N382="",Q382=""),"",N382-Q382)</f>
        <v>0.0640068784458892</v>
      </c>
      <c r="T382" s="38" t="n">
        <f aca="false">IF(N(D382)&gt;0,RANK(D382,D$2:D$1001)+COUNTIF(D$2:D382,D382)-1,"")</f>
        <v>256</v>
      </c>
      <c r="U382" s="40" t="n">
        <f aca="false">IF(N(D382)&gt;0,IF(D382&gt;=LR_MIN_SHARE*SUM(D$2:D$1001),F382,-1),-1)</f>
        <v>0.562257216592031</v>
      </c>
      <c r="V382" s="38" t="n">
        <f aca="false">IF(U382&lt;0,"",RANK(U382,U$2:U$1001)+COUNTIF(U$2:U382,U382)-1)</f>
        <v>176</v>
      </c>
      <c r="W382" s="38" t="n">
        <f aca="false">IF(N(L382)&gt;0,RANK(L382,L$2:L$1001)+COUNTIF(L$2:L382,L382)-1,"")</f>
        <v>266</v>
      </c>
      <c r="X382" s="40" t="n">
        <f aca="false">IF(N(L382)&gt;0,IF(L382&gt;=LR_MIN_SHARE*SUM(L$2:L$1001),N382,-1),-1)</f>
        <v>0.638512244104032</v>
      </c>
      <c r="Y382" s="38" t="n">
        <f aca="false">IF(X382&lt;0,"",RANK(X382,X$2:X$1001)+COUNTIF(X$2:X382,X382)-1)</f>
        <v>193</v>
      </c>
      <c r="AA382" s="0" t="str">
        <f aca="false">IF($A382="","",IF(COUNTIF($B$2:$B382,$B382)=1,1,""))</f>
        <v/>
      </c>
      <c r="AB382" s="0" t="str">
        <f aca="false">IF(AA382=1,SUMIF($B$2:$B$1001,$B382,$D$2:$D$1001),"")</f>
        <v/>
      </c>
      <c r="AC382" s="0" t="str">
        <f aca="false">IF(AA382=1,RANK(AB382,$AB$2:$AB$1001)+COUNTIF($AB$2:$AB382,AB382)-1,"")</f>
        <v/>
      </c>
      <c r="AD382" s="38" t="n">
        <f aca="false">IF($A382="","",COUNTIF(raw_data!$G:$G,$A382))</f>
        <v>40</v>
      </c>
      <c r="AE382" s="38" t="n">
        <f aca="false">IF($A382="","",IF(COUNTIF($A$2:$A$1001,$A382)&gt;1,1,0))</f>
        <v>0</v>
      </c>
    </row>
    <row r="383" customFormat="false" ht="15" hidden="false" customHeight="false" outlineLevel="0" collapsed="false">
      <c r="A383" s="0" t="str">
        <f aca="false">IF(code_master!$A383="","",code_master!$A383)</f>
        <v>CV0382</v>
      </c>
      <c r="B383" s="0" t="str">
        <f aca="false">IF($A383="","",code_master!$C383&amp;"")</f>
        <v>실손의료</v>
      </c>
      <c r="C383" s="0" t="str">
        <f aca="false">IF($A383="","",code_master!$B383&amp;"")</f>
        <v>질병통원실손</v>
      </c>
      <c r="D383" s="30" t="n">
        <f aca="false">IF($A383="","",SUMIFS(raw_data!$H:$H,raw_data!$A:$A,"&gt;="&amp;UY_START,raw_data!$A:$A,"&lt;="&amp;BASE_YM,raw_data!$B:$B,"&lt;="&amp;BASE_YM,raw_data!$G:$G,$A383))</f>
        <v>11169828</v>
      </c>
      <c r="E383" s="30" t="n">
        <f aca="false">IF($A383="","",(SUMIFS(raw_data!$I:$I,raw_data!$A:$A,"&gt;="&amp;UY_START,raw_data!$A:$A,"&lt;="&amp;BASE_YM,raw_data!$B:$B,"&lt;="&amp;BASE_YM,raw_data!$G:$G,$A383)+SUMIFS(raw_data!$J:$J,raw_data!$A:$A,"&gt;="&amp;UY_START,raw_data!$A:$A,"&lt;="&amp;BASE_YM,raw_data!$B:$B,"&lt;="&amp;BASE_YM,raw_data!$G:$G,$A383)))</f>
        <v>9500800</v>
      </c>
      <c r="F383" s="31" t="n">
        <f aca="false">IF(N(D383)=0,"",E383/D383)</f>
        <v>0.850577108259859</v>
      </c>
      <c r="G383" s="30" t="n">
        <f aca="false">IF($A383="","",SUMIFS(raw_data!$H:$H,raw_data!$A:$A,"&gt;="&amp;UY_START_PY,raw_data!$A:$A,"&lt;="&amp;BASE_YM_PY,raw_data!$B:$B,"&lt;="&amp;BASE_YM_PY,raw_data!$G:$G,$A383))</f>
        <v>10577803</v>
      </c>
      <c r="H383" s="30" t="n">
        <f aca="false">IF($A383="","",(SUMIFS(raw_data!$I:$I,raw_data!$A:$A,"&gt;="&amp;UY_START_PY,raw_data!$A:$A,"&lt;="&amp;BASE_YM_PY,raw_data!$B:$B,"&lt;="&amp;BASE_YM_PY,raw_data!$G:$G,$A383)+SUMIFS(raw_data!$J:$J,raw_data!$A:$A,"&gt;="&amp;UY_START_PY,raw_data!$A:$A,"&lt;="&amp;BASE_YM_PY,raw_data!$B:$B,"&lt;="&amp;BASE_YM_PY,raw_data!$G:$G,$A383)))</f>
        <v>7194551</v>
      </c>
      <c r="I383" s="31" t="n">
        <f aca="false">IF(N(G383)=0,"",H383/G383)</f>
        <v>0.680155510553562</v>
      </c>
      <c r="J383" s="32" t="n">
        <f aca="false">IF(N(G383)=0,"",D383/G383-1)</f>
        <v>0.0559686165454207</v>
      </c>
      <c r="K383" s="33" t="n">
        <f aca="false">IF(OR(F383="",I383=""),"",F383-I383)</f>
        <v>0.170421597706297</v>
      </c>
      <c r="L383" s="30" t="n">
        <f aca="false">IF($A383="","",SUMIFS(raw_data!$H:$H,raw_data!$B:$B,BASE_YM,raw_data!$G:$G,$A383))</f>
        <v>4659815</v>
      </c>
      <c r="M383" s="30" t="n">
        <f aca="false">IF($A383="","",(SUMIFS(raw_data!$I:$I,raw_data!$B:$B,BASE_YM,raw_data!$G:$G,$A383)+SUMIFS(raw_data!$J:$J,raw_data!$B:$B,BASE_YM,raw_data!$G:$G,$A383)))</f>
        <v>5658455</v>
      </c>
      <c r="N383" s="31" t="n">
        <f aca="false">IF(N(L383)=0,"",M383/L383)</f>
        <v>1.21430893715738</v>
      </c>
      <c r="O383" s="30" t="n">
        <f aca="false">IF($A383="","",SUMIFS(raw_data!$H:$H,raw_data!$B:$B,BASE_YM_PY,raw_data!$G:$G,$A383))</f>
        <v>4377036</v>
      </c>
      <c r="P383" s="30" t="n">
        <f aca="false">IF($A383="","",(SUMIFS(raw_data!$I:$I,raw_data!$B:$B,BASE_YM_PY,raw_data!$G:$G,$A383)+SUMIFS(raw_data!$J:$J,raw_data!$B:$B,BASE_YM_PY,raw_data!$G:$G,$A383)))</f>
        <v>3757230</v>
      </c>
      <c r="Q383" s="31" t="n">
        <f aca="false">IF(N(O383)=0,"",P383/O383)</f>
        <v>0.858395955619282</v>
      </c>
      <c r="R383" s="32" t="n">
        <f aca="false">IF(N(O383)=0,"",L383/O383-1)</f>
        <v>0.0646051346162107</v>
      </c>
      <c r="S383" s="33" t="n">
        <f aca="false">IF(OR(N383="",Q383=""),"",N383-Q383)</f>
        <v>0.355912981538094</v>
      </c>
      <c r="T383" s="38" t="n">
        <f aca="false">IF(N(D383)&gt;0,RANK(D383,D$2:D$1001)+COUNTIF(D$2:D383,D383)-1,"")</f>
        <v>361</v>
      </c>
      <c r="U383" s="40" t="n">
        <f aca="false">IF(N(D383)&gt;0,IF(D383&gt;=LR_MIN_SHARE*SUM(D$2:D$1001),F383,-1),-1)</f>
        <v>0.850577108259859</v>
      </c>
      <c r="V383" s="38" t="n">
        <f aca="false">IF(U383&lt;0,"",RANK(U383,U$2:U$1001)+COUNTIF(U$2:U383,U383)-1)</f>
        <v>41</v>
      </c>
      <c r="W383" s="38" t="n">
        <f aca="false">IF(N(L383)&gt;0,RANK(L383,L$2:L$1001)+COUNTIF(L$2:L383,L383)-1,"")</f>
        <v>351</v>
      </c>
      <c r="X383" s="40" t="n">
        <f aca="false">IF(N(L383)&gt;0,IF(L383&gt;=LR_MIN_SHARE*SUM(L$2:L$1001),N383,-1),-1)</f>
        <v>1.21430893715738</v>
      </c>
      <c r="Y383" s="38" t="n">
        <f aca="false">IF(X383&lt;0,"",RANK(X383,X$2:X$1001)+COUNTIF(X$2:X383,X383)-1)</f>
        <v>16</v>
      </c>
      <c r="AA383" s="0" t="str">
        <f aca="false">IF($A383="","",IF(COUNTIF($B$2:$B383,$B383)=1,1,""))</f>
        <v/>
      </c>
      <c r="AB383" s="0" t="str">
        <f aca="false">IF(AA383=1,SUMIF($B$2:$B$1001,$B383,$D$2:$D$1001),"")</f>
        <v/>
      </c>
      <c r="AC383" s="0" t="str">
        <f aca="false">IF(AA383=1,RANK(AB383,$AB$2:$AB$1001)+COUNTIF($AB$2:$AB383,AB383)-1,"")</f>
        <v/>
      </c>
      <c r="AD383" s="38" t="n">
        <f aca="false">IF($A383="","",COUNTIF(raw_data!$G:$G,$A383))</f>
        <v>40</v>
      </c>
      <c r="AE383" s="38" t="n">
        <f aca="false">IF($A383="","",IF(COUNTIF($A$2:$A$1001,$A383)&gt;1,1,0))</f>
        <v>0</v>
      </c>
    </row>
    <row r="384" customFormat="false" ht="15" hidden="false" customHeight="false" outlineLevel="0" collapsed="false">
      <c r="A384" s="0" t="str">
        <f aca="false">IF(code_master!$A384="","",code_master!$A384)</f>
        <v>CV0383</v>
      </c>
      <c r="B384" s="0" t="str">
        <f aca="false">IF($A384="","",code_master!$C384&amp;"")</f>
        <v>상해</v>
      </c>
      <c r="C384" s="0" t="str">
        <f aca="false">IF($A384="","",code_master!$B384&amp;"")</f>
        <v>상해후유장해(20년만기)</v>
      </c>
      <c r="D384" s="30" t="n">
        <f aca="false">IF($A384="","",SUMIFS(raw_data!$H:$H,raw_data!$A:$A,"&gt;="&amp;UY_START,raw_data!$A:$A,"&lt;="&amp;BASE_YM,raw_data!$B:$B,"&lt;="&amp;BASE_YM,raw_data!$G:$G,$A384))</f>
        <v>515234</v>
      </c>
      <c r="E384" s="30" t="n">
        <f aca="false">IF($A384="","",(SUMIFS(raw_data!$I:$I,raw_data!$A:$A,"&gt;="&amp;UY_START,raw_data!$A:$A,"&lt;="&amp;BASE_YM,raw_data!$B:$B,"&lt;="&amp;BASE_YM,raw_data!$G:$G,$A384)+SUMIFS(raw_data!$J:$J,raw_data!$A:$A,"&gt;="&amp;UY_START,raw_data!$A:$A,"&lt;="&amp;BASE_YM,raw_data!$B:$B,"&lt;="&amp;BASE_YM,raw_data!$G:$G,$A384)))</f>
        <v>310076</v>
      </c>
      <c r="F384" s="31" t="n">
        <f aca="false">IF(N(D384)=0,"",E384/D384)</f>
        <v>0.601815873952418</v>
      </c>
      <c r="G384" s="30" t="n">
        <f aca="false">IF($A384="","",SUMIFS(raw_data!$H:$H,raw_data!$A:$A,"&gt;="&amp;UY_START_PY,raw_data!$A:$A,"&lt;="&amp;BASE_YM_PY,raw_data!$B:$B,"&lt;="&amp;BASE_YM_PY,raw_data!$G:$G,$A384))</f>
        <v>524098</v>
      </c>
      <c r="H384" s="30" t="n">
        <f aca="false">IF($A384="","",(SUMIFS(raw_data!$I:$I,raw_data!$A:$A,"&gt;="&amp;UY_START_PY,raw_data!$A:$A,"&lt;="&amp;BASE_YM_PY,raw_data!$B:$B,"&lt;="&amp;BASE_YM_PY,raw_data!$G:$G,$A384)+SUMIFS(raw_data!$J:$J,raw_data!$A:$A,"&gt;="&amp;UY_START_PY,raw_data!$A:$A,"&lt;="&amp;BASE_YM_PY,raw_data!$B:$B,"&lt;="&amp;BASE_YM_PY,raw_data!$G:$G,$A384)))</f>
        <v>268704</v>
      </c>
      <c r="I384" s="31" t="n">
        <f aca="false">IF(N(G384)=0,"",H384/G384)</f>
        <v>0.512698006861312</v>
      </c>
      <c r="J384" s="32" t="n">
        <f aca="false">IF(N(G384)=0,"",D384/G384-1)</f>
        <v>-0.0169128674408221</v>
      </c>
      <c r="K384" s="33" t="n">
        <f aca="false">IF(OR(F384="",I384=""),"",F384-I384)</f>
        <v>0.0891178670911056</v>
      </c>
      <c r="L384" s="30" t="n">
        <f aca="false">IF($A384="","",SUMIFS(raw_data!$H:$H,raw_data!$B:$B,BASE_YM,raw_data!$G:$G,$A384))</f>
        <v>195350</v>
      </c>
      <c r="M384" s="30" t="n">
        <f aca="false">IF($A384="","",(SUMIFS(raw_data!$I:$I,raw_data!$B:$B,BASE_YM,raw_data!$G:$G,$A384)+SUMIFS(raw_data!$J:$J,raw_data!$B:$B,BASE_YM,raw_data!$G:$G,$A384)))</f>
        <v>136518</v>
      </c>
      <c r="N384" s="31" t="n">
        <f aca="false">IF(N(L384)=0,"",M384/L384)</f>
        <v>0.698837983107243</v>
      </c>
      <c r="O384" s="30" t="n">
        <f aca="false">IF($A384="","",SUMIFS(raw_data!$H:$H,raw_data!$B:$B,BASE_YM_PY,raw_data!$G:$G,$A384))</f>
        <v>217239</v>
      </c>
      <c r="P384" s="30" t="n">
        <f aca="false">IF($A384="","",(SUMIFS(raw_data!$I:$I,raw_data!$B:$B,BASE_YM_PY,raw_data!$G:$G,$A384)+SUMIFS(raw_data!$J:$J,raw_data!$B:$B,BASE_YM_PY,raw_data!$G:$G,$A384)))</f>
        <v>131944</v>
      </c>
      <c r="Q384" s="31" t="n">
        <f aca="false">IF(N(O384)=0,"",P384/O384)</f>
        <v>0.607367921966129</v>
      </c>
      <c r="R384" s="32" t="n">
        <f aca="false">IF(N(O384)=0,"",L384/O384-1)</f>
        <v>-0.100759992450711</v>
      </c>
      <c r="S384" s="33" t="n">
        <f aca="false">IF(OR(N384="",Q384=""),"",N384-Q384)</f>
        <v>0.091470061141114</v>
      </c>
      <c r="T384" s="38" t="n">
        <f aca="false">IF(N(D384)&gt;0,RANK(D384,D$2:D$1001)+COUNTIF(D$2:D384,D384)-1,"")</f>
        <v>545</v>
      </c>
      <c r="U384" s="38" t="n">
        <f aca="false">IF(N(D384)&gt;0,IF(D384&gt;=LR_MIN_SHARE*SUM(D$2:D$1001),F384,-1),-1)</f>
        <v>-1</v>
      </c>
      <c r="V384" s="0" t="str">
        <f aca="false">IF(U384&lt;0,"",RANK(U384,U$2:U$1001)+COUNTIF(U$2:U384,U384)-1)</f>
        <v/>
      </c>
      <c r="W384" s="38" t="n">
        <f aca="false">IF(N(L384)&gt;0,RANK(L384,L$2:L$1001)+COUNTIF(L$2:L384,L384)-1,"")</f>
        <v>545</v>
      </c>
      <c r="X384" s="38" t="n">
        <f aca="false">IF(N(L384)&gt;0,IF(L384&gt;=LR_MIN_SHARE*SUM(L$2:L$1001),N384,-1),-1)</f>
        <v>-1</v>
      </c>
      <c r="Y384" s="0" t="str">
        <f aca="false">IF(X384&lt;0,"",RANK(X384,X$2:X$1001)+COUNTIF(X$2:X384,X384)-1)</f>
        <v/>
      </c>
      <c r="AA384" s="0" t="str">
        <f aca="false">IF($A384="","",IF(COUNTIF($B$2:$B384,$B384)=1,1,""))</f>
        <v/>
      </c>
      <c r="AB384" s="0" t="str">
        <f aca="false">IF(AA384=1,SUMIF($B$2:$B$1001,$B384,$D$2:$D$1001),"")</f>
        <v/>
      </c>
      <c r="AC384" s="0" t="str">
        <f aca="false">IF(AA384=1,RANK(AB384,$AB$2:$AB$1001)+COUNTIF($AB$2:$AB384,AB384)-1,"")</f>
        <v/>
      </c>
      <c r="AD384" s="38" t="n">
        <f aca="false">IF($A384="","",COUNTIF(raw_data!$G:$G,$A384))</f>
        <v>40</v>
      </c>
      <c r="AE384" s="38" t="n">
        <f aca="false">IF($A384="","",IF(COUNTIF($A$2:$A$1001,$A384)&gt;1,1,0))</f>
        <v>0</v>
      </c>
    </row>
    <row r="385" customFormat="false" ht="15" hidden="false" customHeight="false" outlineLevel="0" collapsed="false">
      <c r="A385" s="0" t="str">
        <f aca="false">IF(code_master!$A385="","",code_master!$A385)</f>
        <v>CV0384</v>
      </c>
      <c r="B385" s="0" t="str">
        <f aca="false">IF($A385="","",code_master!$C385&amp;"")</f>
        <v>뇌혈관</v>
      </c>
      <c r="C385" s="0" t="str">
        <f aca="false">IF($A385="","",code_master!$B385&amp;"")</f>
        <v>뇌출혈진단비(간편)</v>
      </c>
      <c r="D385" s="30" t="n">
        <f aca="false">IF($A385="","",SUMIFS(raw_data!$H:$H,raw_data!$A:$A,"&gt;="&amp;UY_START,raw_data!$A:$A,"&lt;="&amp;BASE_YM,raw_data!$B:$B,"&lt;="&amp;BASE_YM,raw_data!$G:$G,$A385))</f>
        <v>5067250</v>
      </c>
      <c r="E385" s="30" t="n">
        <f aca="false">IF($A385="","",(SUMIFS(raw_data!$I:$I,raw_data!$A:$A,"&gt;="&amp;UY_START,raw_data!$A:$A,"&lt;="&amp;BASE_YM,raw_data!$B:$B,"&lt;="&amp;BASE_YM,raw_data!$G:$G,$A385)+SUMIFS(raw_data!$J:$J,raw_data!$A:$A,"&gt;="&amp;UY_START,raw_data!$A:$A,"&lt;="&amp;BASE_YM,raw_data!$B:$B,"&lt;="&amp;BASE_YM,raw_data!$G:$G,$A385)))</f>
        <v>2352617</v>
      </c>
      <c r="F385" s="31" t="n">
        <f aca="false">IF(N(D385)=0,"",E385/D385)</f>
        <v>0.464278849474567</v>
      </c>
      <c r="G385" s="30" t="n">
        <f aca="false">IF($A385="","",SUMIFS(raw_data!$H:$H,raw_data!$A:$A,"&gt;="&amp;UY_START_PY,raw_data!$A:$A,"&lt;="&amp;BASE_YM_PY,raw_data!$B:$B,"&lt;="&amp;BASE_YM_PY,raw_data!$G:$G,$A385))</f>
        <v>4033029</v>
      </c>
      <c r="H385" s="30" t="n">
        <f aca="false">IF($A385="","",(SUMIFS(raw_data!$I:$I,raw_data!$A:$A,"&gt;="&amp;UY_START_PY,raw_data!$A:$A,"&lt;="&amp;BASE_YM_PY,raw_data!$B:$B,"&lt;="&amp;BASE_YM_PY,raw_data!$G:$G,$A385)+SUMIFS(raw_data!$J:$J,raw_data!$A:$A,"&gt;="&amp;UY_START_PY,raw_data!$A:$A,"&lt;="&amp;BASE_YM_PY,raw_data!$B:$B,"&lt;="&amp;BASE_YM_PY,raw_data!$G:$G,$A385)))</f>
        <v>2353624</v>
      </c>
      <c r="I385" s="31" t="n">
        <f aca="false">IF(N(G385)=0,"",H385/G385)</f>
        <v>0.583587174800876</v>
      </c>
      <c r="J385" s="32" t="n">
        <f aca="false">IF(N(G385)=0,"",D385/G385-1)</f>
        <v>0.256437779148129</v>
      </c>
      <c r="K385" s="33" t="n">
        <f aca="false">IF(OR(F385="",I385=""),"",F385-I385)</f>
        <v>-0.119308325326308</v>
      </c>
      <c r="L385" s="30" t="n">
        <f aca="false">IF($A385="","",SUMIFS(raw_data!$H:$H,raw_data!$B:$B,BASE_YM,raw_data!$G:$G,$A385))</f>
        <v>2097325</v>
      </c>
      <c r="M385" s="30" t="n">
        <f aca="false">IF($A385="","",(SUMIFS(raw_data!$I:$I,raw_data!$B:$B,BASE_YM,raw_data!$G:$G,$A385)+SUMIFS(raw_data!$J:$J,raw_data!$B:$B,BASE_YM,raw_data!$G:$G,$A385)))</f>
        <v>1205861</v>
      </c>
      <c r="N385" s="31" t="n">
        <f aca="false">IF(N(L385)=0,"",M385/L385)</f>
        <v>0.574951903019322</v>
      </c>
      <c r="O385" s="30" t="n">
        <f aca="false">IF($A385="","",SUMIFS(raw_data!$H:$H,raw_data!$B:$B,BASE_YM_PY,raw_data!$G:$G,$A385))</f>
        <v>1549003</v>
      </c>
      <c r="P385" s="30" t="n">
        <f aca="false">IF($A385="","",(SUMIFS(raw_data!$I:$I,raw_data!$B:$B,BASE_YM_PY,raw_data!$G:$G,$A385)+SUMIFS(raw_data!$J:$J,raw_data!$B:$B,BASE_YM_PY,raw_data!$G:$G,$A385)))</f>
        <v>1066797</v>
      </c>
      <c r="Q385" s="31" t="n">
        <f aca="false">IF(N(O385)=0,"",P385/O385)</f>
        <v>0.688699118077886</v>
      </c>
      <c r="R385" s="32" t="n">
        <f aca="false">IF(N(O385)=0,"",L385/O385-1)</f>
        <v>0.353983820560709</v>
      </c>
      <c r="S385" s="33" t="n">
        <f aca="false">IF(OR(N385="",Q385=""),"",N385-Q385)</f>
        <v>-0.113747215058564</v>
      </c>
      <c r="T385" s="38" t="n">
        <f aca="false">IF(N(D385)&gt;0,RANK(D385,D$2:D$1001)+COUNTIF(D$2:D385,D385)-1,"")</f>
        <v>459</v>
      </c>
      <c r="U385" s="38" t="n">
        <f aca="false">IF(N(D385)&gt;0,IF(D385&gt;=LR_MIN_SHARE*SUM(D$2:D$1001),F385,-1),-1)</f>
        <v>-1</v>
      </c>
      <c r="V385" s="0" t="str">
        <f aca="false">IF(U385&lt;0,"",RANK(U385,U$2:U$1001)+COUNTIF(U$2:U385,U385)-1)</f>
        <v/>
      </c>
      <c r="W385" s="38" t="n">
        <f aca="false">IF(N(L385)&gt;0,RANK(L385,L$2:L$1001)+COUNTIF(L$2:L385,L385)-1,"")</f>
        <v>457</v>
      </c>
      <c r="X385" s="38" t="n">
        <f aca="false">IF(N(L385)&gt;0,IF(L385&gt;=LR_MIN_SHARE*SUM(L$2:L$1001),N385,-1),-1)</f>
        <v>-1</v>
      </c>
      <c r="Y385" s="0" t="str">
        <f aca="false">IF(X385&lt;0,"",RANK(X385,X$2:X$1001)+COUNTIF(X$2:X385,X385)-1)</f>
        <v/>
      </c>
      <c r="AA385" s="0" t="str">
        <f aca="false">IF($A385="","",IF(COUNTIF($B$2:$B385,$B385)=1,1,""))</f>
        <v/>
      </c>
      <c r="AB385" s="0" t="str">
        <f aca="false">IF(AA385=1,SUMIF($B$2:$B$1001,$B385,$D$2:$D$1001),"")</f>
        <v/>
      </c>
      <c r="AC385" s="0" t="str">
        <f aca="false">IF(AA385=1,RANK(AB385,$AB$2:$AB$1001)+COUNTIF($AB$2:$AB385,AB385)-1,"")</f>
        <v/>
      </c>
      <c r="AD385" s="38" t="n">
        <f aca="false">IF($A385="","",COUNTIF(raw_data!$G:$G,$A385))</f>
        <v>40</v>
      </c>
      <c r="AE385" s="38" t="n">
        <f aca="false">IF($A385="","",IF(COUNTIF($A$2:$A$1001,$A385)&gt;1,1,0))</f>
        <v>0</v>
      </c>
    </row>
    <row r="386" customFormat="false" ht="15" hidden="false" customHeight="false" outlineLevel="0" collapsed="false">
      <c r="A386" s="0" t="str">
        <f aca="false">IF(code_master!$A386="","",code_master!$A386)</f>
        <v>CV0385</v>
      </c>
      <c r="B386" s="0" t="str">
        <f aca="false">IF($A386="","",code_master!$C386&amp;"")</f>
        <v>암</v>
      </c>
      <c r="C386" s="0" t="str">
        <f aca="false">IF($A386="","",code_master!$B386&amp;"")</f>
        <v>고액암진단비Ⅱ</v>
      </c>
      <c r="D386" s="30" t="n">
        <f aca="false">IF($A386="","",SUMIFS(raw_data!$H:$H,raw_data!$A:$A,"&gt;="&amp;UY_START,raw_data!$A:$A,"&lt;="&amp;BASE_YM,raw_data!$B:$B,"&lt;="&amp;BASE_YM,raw_data!$G:$G,$A386))</f>
        <v>64875883</v>
      </c>
      <c r="E386" s="30" t="n">
        <f aca="false">IF($A386="","",(SUMIFS(raw_data!$I:$I,raw_data!$A:$A,"&gt;="&amp;UY_START,raw_data!$A:$A,"&lt;="&amp;BASE_YM,raw_data!$B:$B,"&lt;="&amp;BASE_YM,raw_data!$G:$G,$A386)+SUMIFS(raw_data!$J:$J,raw_data!$A:$A,"&gt;="&amp;UY_START,raw_data!$A:$A,"&lt;="&amp;BASE_YM,raw_data!$B:$B,"&lt;="&amp;BASE_YM,raw_data!$G:$G,$A386)))</f>
        <v>24332875</v>
      </c>
      <c r="F386" s="31" t="n">
        <f aca="false">IF(N(D386)=0,"",E386/D386)</f>
        <v>0.375068112753086</v>
      </c>
      <c r="G386" s="30" t="n">
        <f aca="false">IF($A386="","",SUMIFS(raw_data!$H:$H,raw_data!$A:$A,"&gt;="&amp;UY_START_PY,raw_data!$A:$A,"&lt;="&amp;BASE_YM_PY,raw_data!$B:$B,"&lt;="&amp;BASE_YM_PY,raw_data!$G:$G,$A386))</f>
        <v>62295810</v>
      </c>
      <c r="H386" s="30" t="n">
        <f aca="false">IF($A386="","",(SUMIFS(raw_data!$I:$I,raw_data!$A:$A,"&gt;="&amp;UY_START_PY,raw_data!$A:$A,"&lt;="&amp;BASE_YM_PY,raw_data!$B:$B,"&lt;="&amp;BASE_YM_PY,raw_data!$G:$G,$A386)+SUMIFS(raw_data!$J:$J,raw_data!$A:$A,"&gt;="&amp;UY_START_PY,raw_data!$A:$A,"&lt;="&amp;BASE_YM_PY,raw_data!$B:$B,"&lt;="&amp;BASE_YM_PY,raw_data!$G:$G,$A386)))</f>
        <v>33893778</v>
      </c>
      <c r="I386" s="31" t="n">
        <f aca="false">IF(N(G386)=0,"",H386/G386)</f>
        <v>0.544077972499274</v>
      </c>
      <c r="J386" s="32" t="n">
        <f aca="false">IF(N(G386)=0,"",D386/G386-1)</f>
        <v>0.0414164772879588</v>
      </c>
      <c r="K386" s="33" t="n">
        <f aca="false">IF(OR(F386="",I386=""),"",F386-I386)</f>
        <v>-0.169009859746188</v>
      </c>
      <c r="L386" s="30" t="n">
        <f aca="false">IF($A386="","",SUMIFS(raw_data!$H:$H,raw_data!$B:$B,BASE_YM,raw_data!$G:$G,$A386))</f>
        <v>27412141</v>
      </c>
      <c r="M386" s="30" t="n">
        <f aca="false">IF($A386="","",(SUMIFS(raw_data!$I:$I,raw_data!$B:$B,BASE_YM,raw_data!$G:$G,$A386)+SUMIFS(raw_data!$J:$J,raw_data!$B:$B,BASE_YM,raw_data!$G:$G,$A386)))</f>
        <v>11260970</v>
      </c>
      <c r="N386" s="31" t="n">
        <f aca="false">IF(N(L386)=0,"",M386/L386)</f>
        <v>0.410802279179871</v>
      </c>
      <c r="O386" s="30" t="n">
        <f aca="false">IF($A386="","",SUMIFS(raw_data!$H:$H,raw_data!$B:$B,BASE_YM_PY,raw_data!$G:$G,$A386))</f>
        <v>26212325</v>
      </c>
      <c r="P386" s="30" t="n">
        <f aca="false">IF($A386="","",(SUMIFS(raw_data!$I:$I,raw_data!$B:$B,BASE_YM_PY,raw_data!$G:$G,$A386)+SUMIFS(raw_data!$J:$J,raw_data!$B:$B,BASE_YM_PY,raw_data!$G:$G,$A386)))</f>
        <v>18343331</v>
      </c>
      <c r="Q386" s="31" t="n">
        <f aca="false">IF(N(O386)=0,"",P386/O386)</f>
        <v>0.69979793856516</v>
      </c>
      <c r="R386" s="32" t="n">
        <f aca="false">IF(N(O386)=0,"",L386/O386-1)</f>
        <v>0.045772971302622</v>
      </c>
      <c r="S386" s="33" t="n">
        <f aca="false">IF(OR(N386="",Q386=""),"",N386-Q386)</f>
        <v>-0.288995659385288</v>
      </c>
      <c r="T386" s="38" t="n">
        <f aca="false">IF(N(D386)&gt;0,RANK(D386,D$2:D$1001)+COUNTIF(D$2:D386,D386)-1,"")</f>
        <v>84</v>
      </c>
      <c r="U386" s="40" t="n">
        <f aca="false">IF(N(D386)&gt;0,IF(D386&gt;=LR_MIN_SHARE*SUM(D$2:D$1001),F386,-1),-1)</f>
        <v>0.375068112753086</v>
      </c>
      <c r="V386" s="38" t="n">
        <f aca="false">IF(U386&lt;0,"",RANK(U386,U$2:U$1001)+COUNTIF(U$2:U386,U386)-1)</f>
        <v>311</v>
      </c>
      <c r="W386" s="38" t="n">
        <f aca="false">IF(N(L386)&gt;0,RANK(L386,L$2:L$1001)+COUNTIF(L$2:L386,L386)-1,"")</f>
        <v>79</v>
      </c>
      <c r="X386" s="40" t="n">
        <f aca="false">IF(N(L386)&gt;0,IF(L386&gt;=LR_MIN_SHARE*SUM(L$2:L$1001),N386,-1),-1)</f>
        <v>0.410802279179871</v>
      </c>
      <c r="Y386" s="38" t="n">
        <f aca="false">IF(X386&lt;0,"",RANK(X386,X$2:X$1001)+COUNTIF(X$2:X386,X386)-1)</f>
        <v>326</v>
      </c>
      <c r="AA386" s="0" t="str">
        <f aca="false">IF($A386="","",IF(COUNTIF($B$2:$B386,$B386)=1,1,""))</f>
        <v/>
      </c>
      <c r="AB386" s="0" t="str">
        <f aca="false">IF(AA386=1,SUMIF($B$2:$B$1001,$B386,$D$2:$D$1001),"")</f>
        <v/>
      </c>
      <c r="AC386" s="0" t="str">
        <f aca="false">IF(AA386=1,RANK(AB386,$AB$2:$AB$1001)+COUNTIF($AB$2:$AB386,AB386)-1,"")</f>
        <v/>
      </c>
      <c r="AD386" s="38" t="n">
        <f aca="false">IF($A386="","",COUNTIF(raw_data!$G:$G,$A386))</f>
        <v>40</v>
      </c>
      <c r="AE386" s="38" t="n">
        <f aca="false">IF($A386="","",IF(COUNTIF($A$2:$A$1001,$A386)&gt;1,1,0))</f>
        <v>0</v>
      </c>
    </row>
    <row r="387" customFormat="false" ht="15" hidden="false" customHeight="false" outlineLevel="0" collapsed="false">
      <c r="A387" s="0" t="str">
        <f aca="false">IF(code_master!$A387="","",code_master!$A387)</f>
        <v>CV0386</v>
      </c>
      <c r="B387" s="0" t="str">
        <f aca="false">IF($A387="","",code_master!$C387&amp;"")</f>
        <v>기타</v>
      </c>
      <c r="C387" s="0" t="str">
        <f aca="false">IF($A387="","",code_master!$B387&amp;"")</f>
        <v>교통사고처리지원금(갱신형)</v>
      </c>
      <c r="D387" s="30" t="n">
        <f aca="false">IF($A387="","",SUMIFS(raw_data!$H:$H,raw_data!$A:$A,"&gt;="&amp;UY_START,raw_data!$A:$A,"&lt;="&amp;BASE_YM,raw_data!$B:$B,"&lt;="&amp;BASE_YM,raw_data!$G:$G,$A387))</f>
        <v>10488394</v>
      </c>
      <c r="E387" s="30" t="n">
        <f aca="false">IF($A387="","",(SUMIFS(raw_data!$I:$I,raw_data!$A:$A,"&gt;="&amp;UY_START,raw_data!$A:$A,"&lt;="&amp;BASE_YM,raw_data!$B:$B,"&lt;="&amp;BASE_YM,raw_data!$G:$G,$A387)+SUMIFS(raw_data!$J:$J,raw_data!$A:$A,"&gt;="&amp;UY_START,raw_data!$A:$A,"&lt;="&amp;BASE_YM,raw_data!$B:$B,"&lt;="&amp;BASE_YM,raw_data!$G:$G,$A387)))</f>
        <v>4525317</v>
      </c>
      <c r="F387" s="31" t="n">
        <f aca="false">IF(N(D387)=0,"",E387/D387)</f>
        <v>0.431459477971556</v>
      </c>
      <c r="G387" s="30" t="n">
        <f aca="false">IF($A387="","",SUMIFS(raw_data!$H:$H,raw_data!$A:$A,"&gt;="&amp;UY_START_PY,raw_data!$A:$A,"&lt;="&amp;BASE_YM_PY,raw_data!$B:$B,"&lt;="&amp;BASE_YM_PY,raw_data!$G:$G,$A387))</f>
        <v>8437975</v>
      </c>
      <c r="H387" s="30" t="n">
        <f aca="false">IF($A387="","",(SUMIFS(raw_data!$I:$I,raw_data!$A:$A,"&gt;="&amp;UY_START_PY,raw_data!$A:$A,"&lt;="&amp;BASE_YM_PY,raw_data!$B:$B,"&lt;="&amp;BASE_YM_PY,raw_data!$G:$G,$A387)+SUMIFS(raw_data!$J:$J,raw_data!$A:$A,"&gt;="&amp;UY_START_PY,raw_data!$A:$A,"&lt;="&amp;BASE_YM_PY,raw_data!$B:$B,"&lt;="&amp;BASE_YM_PY,raw_data!$G:$G,$A387)))</f>
        <v>3568019</v>
      </c>
      <c r="I387" s="31" t="n">
        <f aca="false">IF(N(G387)=0,"",H387/G387)</f>
        <v>0.42285252089512</v>
      </c>
      <c r="J387" s="32" t="n">
        <f aca="false">IF(N(G387)=0,"",D387/G387-1)</f>
        <v>0.242998942281768</v>
      </c>
      <c r="K387" s="33" t="n">
        <f aca="false">IF(OR(F387="",I387=""),"",F387-I387)</f>
        <v>0.008606957076436</v>
      </c>
      <c r="L387" s="30" t="n">
        <f aca="false">IF($A387="","",SUMIFS(raw_data!$H:$H,raw_data!$B:$B,BASE_YM,raw_data!$G:$G,$A387))</f>
        <v>4302316</v>
      </c>
      <c r="M387" s="30" t="n">
        <f aca="false">IF($A387="","",(SUMIFS(raw_data!$I:$I,raw_data!$B:$B,BASE_YM,raw_data!$G:$G,$A387)+SUMIFS(raw_data!$J:$J,raw_data!$B:$B,BASE_YM,raw_data!$G:$G,$A387)))</f>
        <v>2059551</v>
      </c>
      <c r="N387" s="31" t="n">
        <f aca="false">IF(N(L387)=0,"",M387/L387)</f>
        <v>0.478707514743222</v>
      </c>
      <c r="O387" s="30" t="n">
        <f aca="false">IF($A387="","",SUMIFS(raw_data!$H:$H,raw_data!$B:$B,BASE_YM_PY,raw_data!$G:$G,$A387))</f>
        <v>3101281</v>
      </c>
      <c r="P387" s="30" t="n">
        <f aca="false">IF($A387="","",(SUMIFS(raw_data!$I:$I,raw_data!$B:$B,BASE_YM_PY,raw_data!$G:$G,$A387)+SUMIFS(raw_data!$J:$J,raw_data!$B:$B,BASE_YM_PY,raw_data!$G:$G,$A387)))</f>
        <v>1643617</v>
      </c>
      <c r="Q387" s="31" t="n">
        <f aca="false">IF(N(O387)=0,"",P387/O387)</f>
        <v>0.529980030832421</v>
      </c>
      <c r="R387" s="32" t="n">
        <f aca="false">IF(N(O387)=0,"",L387/O387-1)</f>
        <v>0.387270614949113</v>
      </c>
      <c r="S387" s="33" t="n">
        <f aca="false">IF(OR(N387="",Q387=""),"",N387-Q387)</f>
        <v>-0.0512725160891985</v>
      </c>
      <c r="T387" s="38" t="n">
        <f aca="false">IF(N(D387)&gt;0,RANK(D387,D$2:D$1001)+COUNTIF(D$2:D387,D387)-1,"")</f>
        <v>375</v>
      </c>
      <c r="U387" s="40" t="n">
        <f aca="false">IF(N(D387)&gt;0,IF(D387&gt;=LR_MIN_SHARE*SUM(D$2:D$1001),F387,-1),-1)</f>
        <v>0.431459477971556</v>
      </c>
      <c r="V387" s="38" t="n">
        <f aca="false">IF(U387&lt;0,"",RANK(U387,U$2:U$1001)+COUNTIF(U$2:U387,U387)-1)</f>
        <v>282</v>
      </c>
      <c r="W387" s="38" t="n">
        <f aca="false">IF(N(L387)&gt;0,RANK(L387,L$2:L$1001)+COUNTIF(L$2:L387,L387)-1,"")</f>
        <v>372</v>
      </c>
      <c r="X387" s="40" t="n">
        <f aca="false">IF(N(L387)&gt;0,IF(L387&gt;=LR_MIN_SHARE*SUM(L$2:L$1001),N387,-1),-1)</f>
        <v>0.478707514743222</v>
      </c>
      <c r="Y387" s="38" t="n">
        <f aca="false">IF(X387&lt;0,"",RANK(X387,X$2:X$1001)+COUNTIF(X$2:X387,X387)-1)</f>
        <v>289</v>
      </c>
      <c r="AA387" s="0" t="str">
        <f aca="false">IF($A387="","",IF(COUNTIF($B$2:$B387,$B387)=1,1,""))</f>
        <v/>
      </c>
      <c r="AB387" s="0" t="str">
        <f aca="false">IF(AA387=1,SUMIF($B$2:$B$1001,$B387,$D$2:$D$1001),"")</f>
        <v/>
      </c>
      <c r="AC387" s="0" t="str">
        <f aca="false">IF(AA387=1,RANK(AB387,$AB$2:$AB$1001)+COUNTIF($AB$2:$AB387,AB387)-1,"")</f>
        <v/>
      </c>
      <c r="AD387" s="38" t="n">
        <f aca="false">IF($A387="","",COUNTIF(raw_data!$G:$G,$A387))</f>
        <v>40</v>
      </c>
      <c r="AE387" s="38" t="n">
        <f aca="false">IF($A387="","",IF(COUNTIF($A$2:$A$1001,$A387)&gt;1,1,0))</f>
        <v>0</v>
      </c>
    </row>
    <row r="388" customFormat="false" ht="15" hidden="false" customHeight="false" outlineLevel="0" collapsed="false">
      <c r="A388" s="0" t="str">
        <f aca="false">IF(code_master!$A388="","",code_master!$A388)</f>
        <v>CV0387</v>
      </c>
      <c r="B388" s="0" t="str">
        <f aca="false">IF($A388="","",code_master!$C388&amp;"")</f>
        <v>입원</v>
      </c>
      <c r="C388" s="0" t="str">
        <f aca="false">IF($A388="","",code_master!$B388&amp;"")</f>
        <v>중환자실입원일당(비갱신형)</v>
      </c>
      <c r="D388" s="30" t="n">
        <f aca="false">IF($A388="","",SUMIFS(raw_data!$H:$H,raw_data!$A:$A,"&gt;="&amp;UY_START,raw_data!$A:$A,"&lt;="&amp;BASE_YM,raw_data!$B:$B,"&lt;="&amp;BASE_YM,raw_data!$G:$G,$A388))</f>
        <v>30967953</v>
      </c>
      <c r="E388" s="30" t="n">
        <f aca="false">IF($A388="","",(SUMIFS(raw_data!$I:$I,raw_data!$A:$A,"&gt;="&amp;UY_START,raw_data!$A:$A,"&lt;="&amp;BASE_YM,raw_data!$B:$B,"&lt;="&amp;BASE_YM,raw_data!$G:$G,$A388)+SUMIFS(raw_data!$J:$J,raw_data!$A:$A,"&gt;="&amp;UY_START,raw_data!$A:$A,"&lt;="&amp;BASE_YM,raw_data!$B:$B,"&lt;="&amp;BASE_YM,raw_data!$G:$G,$A388)))</f>
        <v>24935360</v>
      </c>
      <c r="F388" s="31" t="n">
        <f aca="false">IF(N(D388)=0,"",E388/D388)</f>
        <v>0.805198845399953</v>
      </c>
      <c r="G388" s="30" t="n">
        <f aca="false">IF($A388="","",SUMIFS(raw_data!$H:$H,raw_data!$A:$A,"&gt;="&amp;UY_START_PY,raw_data!$A:$A,"&lt;="&amp;BASE_YM_PY,raw_data!$B:$B,"&lt;="&amp;BASE_YM_PY,raw_data!$G:$G,$A388))</f>
        <v>27369498</v>
      </c>
      <c r="H388" s="30" t="n">
        <f aca="false">IF($A388="","",(SUMIFS(raw_data!$I:$I,raw_data!$A:$A,"&gt;="&amp;UY_START_PY,raw_data!$A:$A,"&lt;="&amp;BASE_YM_PY,raw_data!$B:$B,"&lt;="&amp;BASE_YM_PY,raw_data!$G:$G,$A388)+SUMIFS(raw_data!$J:$J,raw_data!$A:$A,"&gt;="&amp;UY_START_PY,raw_data!$A:$A,"&lt;="&amp;BASE_YM_PY,raw_data!$B:$B,"&lt;="&amp;BASE_YM_PY,raw_data!$G:$G,$A388)))</f>
        <v>22030806</v>
      </c>
      <c r="I388" s="31" t="n">
        <f aca="false">IF(N(G388)=0,"",H388/G388)</f>
        <v>0.80494008330003</v>
      </c>
      <c r="J388" s="32" t="n">
        <f aca="false">IF(N(G388)=0,"",D388/G388-1)</f>
        <v>0.131476836001888</v>
      </c>
      <c r="K388" s="33" t="n">
        <f aca="false">IF(OR(F388="",I388=""),"",F388-I388)</f>
        <v>0.000258762099922816</v>
      </c>
      <c r="L388" s="30" t="n">
        <f aca="false">IF($A388="","",SUMIFS(raw_data!$H:$H,raw_data!$B:$B,BASE_YM,raw_data!$G:$G,$A388))</f>
        <v>12449303</v>
      </c>
      <c r="M388" s="30" t="n">
        <f aca="false">IF($A388="","",(SUMIFS(raw_data!$I:$I,raw_data!$B:$B,BASE_YM,raw_data!$G:$G,$A388)+SUMIFS(raw_data!$J:$J,raw_data!$B:$B,BASE_YM,raw_data!$G:$G,$A388)))</f>
        <v>11039302</v>
      </c>
      <c r="N388" s="31" t="n">
        <f aca="false">IF(N(L388)=0,"",M388/L388)</f>
        <v>0.886740566921698</v>
      </c>
      <c r="O388" s="30" t="n">
        <f aca="false">IF($A388="","",SUMIFS(raw_data!$H:$H,raw_data!$B:$B,BASE_YM_PY,raw_data!$G:$G,$A388))</f>
        <v>11700743</v>
      </c>
      <c r="P388" s="30" t="n">
        <f aca="false">IF($A388="","",(SUMIFS(raw_data!$I:$I,raw_data!$B:$B,BASE_YM_PY,raw_data!$G:$G,$A388)+SUMIFS(raw_data!$J:$J,raw_data!$B:$B,BASE_YM_PY,raw_data!$G:$G,$A388)))</f>
        <v>10614491</v>
      </c>
      <c r="Q388" s="31" t="n">
        <f aca="false">IF(N(O388)=0,"",P388/O388)</f>
        <v>0.907163844210577</v>
      </c>
      <c r="R388" s="32" t="n">
        <f aca="false">IF(N(O388)=0,"",L388/O388-1)</f>
        <v>0.0639754244666344</v>
      </c>
      <c r="S388" s="33" t="n">
        <f aca="false">IF(OR(N388="",Q388=""),"",N388-Q388)</f>
        <v>-0.0204232772888787</v>
      </c>
      <c r="T388" s="38" t="n">
        <f aca="false">IF(N(D388)&gt;0,RANK(D388,D$2:D$1001)+COUNTIF(D$2:D388,D388)-1,"")</f>
        <v>185</v>
      </c>
      <c r="U388" s="40" t="n">
        <f aca="false">IF(N(D388)&gt;0,IF(D388&gt;=LR_MIN_SHARE*SUM(D$2:D$1001),F388,-1),-1)</f>
        <v>0.805198845399953</v>
      </c>
      <c r="V388" s="38" t="n">
        <f aca="false">IF(U388&lt;0,"",RANK(U388,U$2:U$1001)+COUNTIF(U$2:U388,U388)-1)</f>
        <v>54</v>
      </c>
      <c r="W388" s="38" t="n">
        <f aca="false">IF(N(L388)&gt;0,RANK(L388,L$2:L$1001)+COUNTIF(L$2:L388,L388)-1,"")</f>
        <v>185</v>
      </c>
      <c r="X388" s="40" t="n">
        <f aca="false">IF(N(L388)&gt;0,IF(L388&gt;=LR_MIN_SHARE*SUM(L$2:L$1001),N388,-1),-1)</f>
        <v>0.886740566921698</v>
      </c>
      <c r="Y388" s="38" t="n">
        <f aca="false">IF(X388&lt;0,"",RANK(X388,X$2:X$1001)+COUNTIF(X$2:X388,X388)-1)</f>
        <v>65</v>
      </c>
      <c r="AA388" s="0" t="str">
        <f aca="false">IF($A388="","",IF(COUNTIF($B$2:$B388,$B388)=1,1,""))</f>
        <v/>
      </c>
      <c r="AB388" s="0" t="str">
        <f aca="false">IF(AA388=1,SUMIF($B$2:$B$1001,$B388,$D$2:$D$1001),"")</f>
        <v/>
      </c>
      <c r="AC388" s="0" t="str">
        <f aca="false">IF(AA388=1,RANK(AB388,$AB$2:$AB$1001)+COUNTIF($AB$2:$AB388,AB388)-1,"")</f>
        <v/>
      </c>
      <c r="AD388" s="38" t="n">
        <f aca="false">IF($A388="","",COUNTIF(raw_data!$G:$G,$A388))</f>
        <v>40</v>
      </c>
      <c r="AE388" s="38" t="n">
        <f aca="false">IF($A388="","",IF(COUNTIF($A$2:$A$1001,$A388)&gt;1,1,0))</f>
        <v>0</v>
      </c>
    </row>
    <row r="389" customFormat="false" ht="15" hidden="false" customHeight="false" outlineLevel="0" collapsed="false">
      <c r="A389" s="0" t="str">
        <f aca="false">IF(code_master!$A389="","",code_master!$A389)</f>
        <v>CV0388</v>
      </c>
      <c r="B389" s="0" t="str">
        <f aca="false">IF($A389="","",code_master!$C389&amp;"")</f>
        <v>치아</v>
      </c>
      <c r="C389" s="0" t="str">
        <f aca="false">IF($A389="","",code_master!$B389&amp;"")</f>
        <v>임플란트치료비(비갱신형)</v>
      </c>
      <c r="D389" s="30" t="n">
        <f aca="false">IF($A389="","",SUMIFS(raw_data!$H:$H,raw_data!$A:$A,"&gt;="&amp;UY_START,raw_data!$A:$A,"&lt;="&amp;BASE_YM,raw_data!$B:$B,"&lt;="&amp;BASE_YM,raw_data!$G:$G,$A389))</f>
        <v>3586443</v>
      </c>
      <c r="E389" s="30" t="n">
        <f aca="false">IF($A389="","",(SUMIFS(raw_data!$I:$I,raw_data!$A:$A,"&gt;="&amp;UY_START,raw_data!$A:$A,"&lt;="&amp;BASE_YM,raw_data!$B:$B,"&lt;="&amp;BASE_YM,raw_data!$G:$G,$A389)+SUMIFS(raw_data!$J:$J,raw_data!$A:$A,"&gt;="&amp;UY_START,raw_data!$A:$A,"&lt;="&amp;BASE_YM,raw_data!$B:$B,"&lt;="&amp;BASE_YM,raw_data!$G:$G,$A389)))</f>
        <v>1815166</v>
      </c>
      <c r="F389" s="31" t="n">
        <f aca="false">IF(N(D389)=0,"",E389/D389)</f>
        <v>0.50611873658664</v>
      </c>
      <c r="G389" s="30" t="n">
        <f aca="false">IF($A389="","",SUMIFS(raw_data!$H:$H,raw_data!$A:$A,"&gt;="&amp;UY_START_PY,raw_data!$A:$A,"&lt;="&amp;BASE_YM_PY,raw_data!$B:$B,"&lt;="&amp;BASE_YM_PY,raw_data!$G:$G,$A389))</f>
        <v>3368793</v>
      </c>
      <c r="H389" s="30" t="n">
        <f aca="false">IF($A389="","",(SUMIFS(raw_data!$I:$I,raw_data!$A:$A,"&gt;="&amp;UY_START_PY,raw_data!$A:$A,"&lt;="&amp;BASE_YM_PY,raw_data!$B:$B,"&lt;="&amp;BASE_YM_PY,raw_data!$G:$G,$A389)+SUMIFS(raw_data!$J:$J,raw_data!$A:$A,"&gt;="&amp;UY_START_PY,raw_data!$A:$A,"&lt;="&amp;BASE_YM_PY,raw_data!$B:$B,"&lt;="&amp;BASE_YM_PY,raw_data!$G:$G,$A389)))</f>
        <v>1929520</v>
      </c>
      <c r="I389" s="31" t="n">
        <f aca="false">IF(N(G389)=0,"",H389/G389)</f>
        <v>0.57276300443512</v>
      </c>
      <c r="J389" s="32" t="n">
        <f aca="false">IF(N(G389)=0,"",D389/G389-1)</f>
        <v>0.0646077096455615</v>
      </c>
      <c r="K389" s="33" t="n">
        <f aca="false">IF(OR(F389="",I389=""),"",F389-I389)</f>
        <v>-0.0666442678484793</v>
      </c>
      <c r="L389" s="30" t="n">
        <f aca="false">IF($A389="","",SUMIFS(raw_data!$H:$H,raw_data!$B:$B,BASE_YM,raw_data!$G:$G,$A389))</f>
        <v>1404542</v>
      </c>
      <c r="M389" s="30" t="n">
        <f aca="false">IF($A389="","",(SUMIFS(raw_data!$I:$I,raw_data!$B:$B,BASE_YM,raw_data!$G:$G,$A389)+SUMIFS(raw_data!$J:$J,raw_data!$B:$B,BASE_YM,raw_data!$G:$G,$A389)))</f>
        <v>939276</v>
      </c>
      <c r="N389" s="31" t="n">
        <f aca="false">IF(N(L389)=0,"",M389/L389)</f>
        <v>0.668741838976691</v>
      </c>
      <c r="O389" s="30" t="n">
        <f aca="false">IF($A389="","",SUMIFS(raw_data!$H:$H,raw_data!$B:$B,BASE_YM_PY,raw_data!$G:$G,$A389))</f>
        <v>1336081</v>
      </c>
      <c r="P389" s="30" t="n">
        <f aca="false">IF($A389="","",(SUMIFS(raw_data!$I:$I,raw_data!$B:$B,BASE_YM_PY,raw_data!$G:$G,$A389)+SUMIFS(raw_data!$J:$J,raw_data!$B:$B,BASE_YM_PY,raw_data!$G:$G,$A389)))</f>
        <v>822573</v>
      </c>
      <c r="Q389" s="31" t="n">
        <f aca="false">IF(N(O389)=0,"",P389/O389)</f>
        <v>0.615661026539559</v>
      </c>
      <c r="R389" s="32" t="n">
        <f aca="false">IF(N(O389)=0,"",L389/O389-1)</f>
        <v>0.051240156846778</v>
      </c>
      <c r="S389" s="33" t="n">
        <f aca="false">IF(OR(N389="",Q389=""),"",N389-Q389)</f>
        <v>0.0530808124371328</v>
      </c>
      <c r="T389" s="38" t="n">
        <f aca="false">IF(N(D389)&gt;0,RANK(D389,D$2:D$1001)+COUNTIF(D$2:D389,D389)-1,"")</f>
        <v>485</v>
      </c>
      <c r="U389" s="38" t="n">
        <f aca="false">IF(N(D389)&gt;0,IF(D389&gt;=LR_MIN_SHARE*SUM(D$2:D$1001),F389,-1),-1)</f>
        <v>-1</v>
      </c>
      <c r="V389" s="0" t="str">
        <f aca="false">IF(U389&lt;0,"",RANK(U389,U$2:U$1001)+COUNTIF(U$2:U389,U389)-1)</f>
        <v/>
      </c>
      <c r="W389" s="38" t="n">
        <f aca="false">IF(N(L389)&gt;0,RANK(L389,L$2:L$1001)+COUNTIF(L$2:L389,L389)-1,"")</f>
        <v>488</v>
      </c>
      <c r="X389" s="38" t="n">
        <f aca="false">IF(N(L389)&gt;0,IF(L389&gt;=LR_MIN_SHARE*SUM(L$2:L$1001),N389,-1),-1)</f>
        <v>-1</v>
      </c>
      <c r="Y389" s="0" t="str">
        <f aca="false">IF(X389&lt;0,"",RANK(X389,X$2:X$1001)+COUNTIF(X$2:X389,X389)-1)</f>
        <v/>
      </c>
      <c r="AA389" s="0" t="str">
        <f aca="false">IF($A389="","",IF(COUNTIF($B$2:$B389,$B389)=1,1,""))</f>
        <v/>
      </c>
      <c r="AB389" s="0" t="str">
        <f aca="false">IF(AA389=1,SUMIF($B$2:$B$1001,$B389,$D$2:$D$1001),"")</f>
        <v/>
      </c>
      <c r="AC389" s="0" t="str">
        <f aca="false">IF(AA389=1,RANK(AB389,$AB$2:$AB$1001)+COUNTIF($AB$2:$AB389,AB389)-1,"")</f>
        <v/>
      </c>
      <c r="AD389" s="38" t="n">
        <f aca="false">IF($A389="","",COUNTIF(raw_data!$G:$G,$A389))</f>
        <v>40</v>
      </c>
      <c r="AE389" s="38" t="n">
        <f aca="false">IF($A389="","",IF(COUNTIF($A$2:$A$1001,$A389)&gt;1,1,0))</f>
        <v>0</v>
      </c>
    </row>
    <row r="390" customFormat="false" ht="15" hidden="false" customHeight="false" outlineLevel="0" collapsed="false">
      <c r="A390" s="0" t="str">
        <f aca="false">IF(code_master!$A390="","",code_master!$A390)</f>
        <v>CV0389</v>
      </c>
      <c r="B390" s="0" t="str">
        <f aca="false">IF($A390="","",code_master!$C390&amp;"")</f>
        <v>사망</v>
      </c>
      <c r="C390" s="0" t="str">
        <f aca="false">IF($A390="","",code_master!$B390&amp;"")</f>
        <v>일반사망Ⅱ</v>
      </c>
      <c r="D390" s="30" t="n">
        <f aca="false">IF($A390="","",SUMIFS(raw_data!$H:$H,raw_data!$A:$A,"&gt;="&amp;UY_START,raw_data!$A:$A,"&lt;="&amp;BASE_YM,raw_data!$B:$B,"&lt;="&amp;BASE_YM,raw_data!$G:$G,$A390))</f>
        <v>111707633</v>
      </c>
      <c r="E390" s="30" t="n">
        <f aca="false">IF($A390="","",(SUMIFS(raw_data!$I:$I,raw_data!$A:$A,"&gt;="&amp;UY_START,raw_data!$A:$A,"&lt;="&amp;BASE_YM,raw_data!$B:$B,"&lt;="&amp;BASE_YM,raw_data!$G:$G,$A390)+SUMIFS(raw_data!$J:$J,raw_data!$A:$A,"&gt;="&amp;UY_START,raw_data!$A:$A,"&lt;="&amp;BASE_YM,raw_data!$B:$B,"&lt;="&amp;BASE_YM,raw_data!$G:$G,$A390)))</f>
        <v>27363272</v>
      </c>
      <c r="F390" s="31" t="n">
        <f aca="false">IF(N(D390)=0,"",E390/D390)</f>
        <v>0.24495436225025</v>
      </c>
      <c r="G390" s="30" t="n">
        <f aca="false">IF($A390="","",SUMIFS(raw_data!$H:$H,raw_data!$A:$A,"&gt;="&amp;UY_START_PY,raw_data!$A:$A,"&lt;="&amp;BASE_YM_PY,raw_data!$B:$B,"&lt;="&amp;BASE_YM_PY,raw_data!$G:$G,$A390))</f>
        <v>96188490</v>
      </c>
      <c r="H390" s="30" t="n">
        <f aca="false">IF($A390="","",(SUMIFS(raw_data!$I:$I,raw_data!$A:$A,"&gt;="&amp;UY_START_PY,raw_data!$A:$A,"&lt;="&amp;BASE_YM_PY,raw_data!$B:$B,"&lt;="&amp;BASE_YM_PY,raw_data!$G:$G,$A390)+SUMIFS(raw_data!$J:$J,raw_data!$A:$A,"&gt;="&amp;UY_START_PY,raw_data!$A:$A,"&lt;="&amp;BASE_YM_PY,raw_data!$B:$B,"&lt;="&amp;BASE_YM_PY,raw_data!$G:$G,$A390)))</f>
        <v>29830327</v>
      </c>
      <c r="I390" s="31" t="n">
        <f aca="false">IF(N(G390)=0,"",H390/G390)</f>
        <v>0.310123664484181</v>
      </c>
      <c r="J390" s="32" t="n">
        <f aca="false">IF(N(G390)=0,"",D390/G390-1)</f>
        <v>0.161340956698665</v>
      </c>
      <c r="K390" s="33" t="n">
        <f aca="false">IF(OR(F390="",I390=""),"",F390-I390)</f>
        <v>-0.0651693022339308</v>
      </c>
      <c r="L390" s="30" t="n">
        <f aca="false">IF($A390="","",SUMIFS(raw_data!$H:$H,raw_data!$B:$B,BASE_YM,raw_data!$G:$G,$A390))</f>
        <v>42620189</v>
      </c>
      <c r="M390" s="30" t="n">
        <f aca="false">IF($A390="","",(SUMIFS(raw_data!$I:$I,raw_data!$B:$B,BASE_YM,raw_data!$G:$G,$A390)+SUMIFS(raw_data!$J:$J,raw_data!$B:$B,BASE_YM,raw_data!$G:$G,$A390)))</f>
        <v>10435859</v>
      </c>
      <c r="N390" s="31" t="n">
        <f aca="false">IF(N(L390)=0,"",M390/L390)</f>
        <v>0.244857173204933</v>
      </c>
      <c r="O390" s="30" t="n">
        <f aca="false">IF($A390="","",SUMIFS(raw_data!$H:$H,raw_data!$B:$B,BASE_YM_PY,raw_data!$G:$G,$A390))</f>
        <v>40684682</v>
      </c>
      <c r="P390" s="30" t="n">
        <f aca="false">IF($A390="","",(SUMIFS(raw_data!$I:$I,raw_data!$B:$B,BASE_YM_PY,raw_data!$G:$G,$A390)+SUMIFS(raw_data!$J:$J,raw_data!$B:$B,BASE_YM_PY,raw_data!$G:$G,$A390)))</f>
        <v>13518552</v>
      </c>
      <c r="Q390" s="31" t="n">
        <f aca="false">IF(N(O390)=0,"",P390/O390)</f>
        <v>0.332276211474382</v>
      </c>
      <c r="R390" s="32" t="n">
        <f aca="false">IF(N(O390)=0,"",L390/O390-1)</f>
        <v>0.047573359428003</v>
      </c>
      <c r="S390" s="33" t="n">
        <f aca="false">IF(OR(N390="",Q390=""),"",N390-Q390)</f>
        <v>-0.0874190382694489</v>
      </c>
      <c r="T390" s="38" t="n">
        <f aca="false">IF(N(D390)&gt;0,RANK(D390,D$2:D$1001)+COUNTIF(D$2:D390,D390)-1,"")</f>
        <v>42</v>
      </c>
      <c r="U390" s="40" t="n">
        <f aca="false">IF(N(D390)&gt;0,IF(D390&gt;=LR_MIN_SHARE*SUM(D$2:D$1001),F390,-1),-1)</f>
        <v>0.24495436225025</v>
      </c>
      <c r="V390" s="38" t="n">
        <f aca="false">IF(U390&lt;0,"",RANK(U390,U$2:U$1001)+COUNTIF(U$2:U390,U390)-1)</f>
        <v>375</v>
      </c>
      <c r="W390" s="38" t="n">
        <f aca="false">IF(N(L390)&gt;0,RANK(L390,L$2:L$1001)+COUNTIF(L$2:L390,L390)-1,"")</f>
        <v>44</v>
      </c>
      <c r="X390" s="40" t="n">
        <f aca="false">IF(N(L390)&gt;0,IF(L390&gt;=LR_MIN_SHARE*SUM(L$2:L$1001),N390,-1),-1)</f>
        <v>0.244857173204933</v>
      </c>
      <c r="Y390" s="38" t="n">
        <f aca="false">IF(X390&lt;0,"",RANK(X390,X$2:X$1001)+COUNTIF(X$2:X390,X390)-1)</f>
        <v>376</v>
      </c>
      <c r="AA390" s="0" t="str">
        <f aca="false">IF($A390="","",IF(COUNTIF($B$2:$B390,$B390)=1,1,""))</f>
        <v/>
      </c>
      <c r="AB390" s="0" t="str">
        <f aca="false">IF(AA390=1,SUMIF($B$2:$B$1001,$B390,$D$2:$D$1001),"")</f>
        <v/>
      </c>
      <c r="AC390" s="0" t="str">
        <f aca="false">IF(AA390=1,RANK(AB390,$AB$2:$AB$1001)+COUNTIF($AB$2:$AB390,AB390)-1,"")</f>
        <v/>
      </c>
      <c r="AD390" s="38" t="n">
        <f aca="false">IF($A390="","",COUNTIF(raw_data!$G:$G,$A390))</f>
        <v>40</v>
      </c>
      <c r="AE390" s="38" t="n">
        <f aca="false">IF($A390="","",IF(COUNTIF($A$2:$A$1001,$A390)&gt;1,1,0))</f>
        <v>0</v>
      </c>
    </row>
    <row r="391" customFormat="false" ht="15" hidden="false" customHeight="false" outlineLevel="0" collapsed="false">
      <c r="A391" s="0" t="str">
        <f aca="false">IF(code_master!$A391="","",code_master!$A391)</f>
        <v>CV0390</v>
      </c>
      <c r="B391" s="0" t="str">
        <f aca="false">IF($A391="","",code_master!$C391&amp;"")</f>
        <v>실손의료</v>
      </c>
      <c r="C391" s="0" t="str">
        <f aca="false">IF($A391="","",code_master!$B391&amp;"")</f>
        <v>질병입원실손Ⅱ</v>
      </c>
      <c r="D391" s="30" t="n">
        <f aca="false">IF($A391="","",SUMIFS(raw_data!$H:$H,raw_data!$A:$A,"&gt;="&amp;UY_START,raw_data!$A:$A,"&lt;="&amp;BASE_YM,raw_data!$B:$B,"&lt;="&amp;BASE_YM,raw_data!$G:$G,$A391))</f>
        <v>15285272</v>
      </c>
      <c r="E391" s="30" t="n">
        <f aca="false">IF($A391="","",(SUMIFS(raw_data!$I:$I,raw_data!$A:$A,"&gt;="&amp;UY_START,raw_data!$A:$A,"&lt;="&amp;BASE_YM,raw_data!$B:$B,"&lt;="&amp;BASE_YM,raw_data!$G:$G,$A391)+SUMIFS(raw_data!$J:$J,raw_data!$A:$A,"&gt;="&amp;UY_START,raw_data!$A:$A,"&lt;="&amp;BASE_YM,raw_data!$B:$B,"&lt;="&amp;BASE_YM,raw_data!$G:$G,$A391)))</f>
        <v>11424027</v>
      </c>
      <c r="F391" s="31" t="n">
        <f aca="false">IF(N(D391)=0,"",E391/D391)</f>
        <v>0.747387877690368</v>
      </c>
      <c r="G391" s="30" t="n">
        <f aca="false">IF($A391="","",SUMIFS(raw_data!$H:$H,raw_data!$A:$A,"&gt;="&amp;UY_START_PY,raw_data!$A:$A,"&lt;="&amp;BASE_YM_PY,raw_data!$B:$B,"&lt;="&amp;BASE_YM_PY,raw_data!$G:$G,$A391))</f>
        <v>15127444</v>
      </c>
      <c r="H391" s="30" t="n">
        <f aca="false">IF($A391="","",(SUMIFS(raw_data!$I:$I,raw_data!$A:$A,"&gt;="&amp;UY_START_PY,raw_data!$A:$A,"&lt;="&amp;BASE_YM_PY,raw_data!$B:$B,"&lt;="&amp;BASE_YM_PY,raw_data!$G:$G,$A391)+SUMIFS(raw_data!$J:$J,raw_data!$A:$A,"&gt;="&amp;UY_START_PY,raw_data!$A:$A,"&lt;="&amp;BASE_YM_PY,raw_data!$B:$B,"&lt;="&amp;BASE_YM_PY,raw_data!$G:$G,$A391)))</f>
        <v>8087628</v>
      </c>
      <c r="I391" s="31" t="n">
        <f aca="false">IF(N(G391)=0,"",H391/G391)</f>
        <v>0.534632817017865</v>
      </c>
      <c r="J391" s="32" t="n">
        <f aca="false">IF(N(G391)=0,"",D391/G391-1)</f>
        <v>0.0104332232199966</v>
      </c>
      <c r="K391" s="33" t="n">
        <f aca="false">IF(OR(F391="",I391=""),"",F391-I391)</f>
        <v>0.212755060672503</v>
      </c>
      <c r="L391" s="30" t="n">
        <f aca="false">IF($A391="","",SUMIFS(raw_data!$H:$H,raw_data!$B:$B,BASE_YM,raw_data!$G:$G,$A391))</f>
        <v>5711721</v>
      </c>
      <c r="M391" s="30" t="n">
        <f aca="false">IF($A391="","",(SUMIFS(raw_data!$I:$I,raw_data!$B:$B,BASE_YM,raw_data!$G:$G,$A391)+SUMIFS(raw_data!$J:$J,raw_data!$B:$B,BASE_YM,raw_data!$G:$G,$A391)))</f>
        <v>4876822</v>
      </c>
      <c r="N391" s="31" t="n">
        <f aca="false">IF(N(L391)=0,"",M391/L391)</f>
        <v>0.853827068934215</v>
      </c>
      <c r="O391" s="30" t="n">
        <f aca="false">IF($A391="","",SUMIFS(raw_data!$H:$H,raw_data!$B:$B,BASE_YM_PY,raw_data!$G:$G,$A391))</f>
        <v>5440132</v>
      </c>
      <c r="P391" s="30" t="n">
        <f aca="false">IF($A391="","",(SUMIFS(raw_data!$I:$I,raw_data!$B:$B,BASE_YM_PY,raw_data!$G:$G,$A391)+SUMIFS(raw_data!$J:$J,raw_data!$B:$B,BASE_YM_PY,raw_data!$G:$G,$A391)))</f>
        <v>2989148</v>
      </c>
      <c r="Q391" s="31" t="n">
        <f aca="false">IF(N(O391)=0,"",P391/O391)</f>
        <v>0.549462402750522</v>
      </c>
      <c r="R391" s="32" t="n">
        <f aca="false">IF(N(O391)=0,"",L391/O391-1)</f>
        <v>0.0499232371567455</v>
      </c>
      <c r="S391" s="33" t="n">
        <f aca="false">IF(OR(N391="",Q391=""),"",N391-Q391)</f>
        <v>0.304364666183693</v>
      </c>
      <c r="T391" s="38" t="n">
        <f aca="false">IF(N(D391)&gt;0,RANK(D391,D$2:D$1001)+COUNTIF(D$2:D391,D391)-1,"")</f>
        <v>306</v>
      </c>
      <c r="U391" s="40" t="n">
        <f aca="false">IF(N(D391)&gt;0,IF(D391&gt;=LR_MIN_SHARE*SUM(D$2:D$1001),F391,-1),-1)</f>
        <v>0.747387877690368</v>
      </c>
      <c r="V391" s="38" t="n">
        <f aca="false">IF(U391&lt;0,"",RANK(U391,U$2:U$1001)+COUNTIF(U$2:U391,U391)-1)</f>
        <v>69</v>
      </c>
      <c r="W391" s="38" t="n">
        <f aca="false">IF(N(L391)&gt;0,RANK(L391,L$2:L$1001)+COUNTIF(L$2:L391,L391)-1,"")</f>
        <v>320</v>
      </c>
      <c r="X391" s="40" t="n">
        <f aca="false">IF(N(L391)&gt;0,IF(L391&gt;=LR_MIN_SHARE*SUM(L$2:L$1001),N391,-1),-1)</f>
        <v>0.853827068934215</v>
      </c>
      <c r="Y391" s="38" t="n">
        <f aca="false">IF(X391&lt;0,"",RANK(X391,X$2:X$1001)+COUNTIF(X$2:X391,X391)-1)</f>
        <v>82</v>
      </c>
      <c r="AA391" s="0" t="str">
        <f aca="false">IF($A391="","",IF(COUNTIF($B$2:$B391,$B391)=1,1,""))</f>
        <v/>
      </c>
      <c r="AB391" s="0" t="str">
        <f aca="false">IF(AA391=1,SUMIF($B$2:$B$1001,$B391,$D$2:$D$1001),"")</f>
        <v/>
      </c>
      <c r="AC391" s="0" t="str">
        <f aca="false">IF(AA391=1,RANK(AB391,$AB$2:$AB$1001)+COUNTIF($AB$2:$AB391,AB391)-1,"")</f>
        <v/>
      </c>
      <c r="AD391" s="38" t="n">
        <f aca="false">IF($A391="","",COUNTIF(raw_data!$G:$G,$A391))</f>
        <v>40</v>
      </c>
      <c r="AE391" s="38" t="n">
        <f aca="false">IF($A391="","",IF(COUNTIF($A$2:$A$1001,$A391)&gt;1,1,0))</f>
        <v>0</v>
      </c>
    </row>
    <row r="392" customFormat="false" ht="15" hidden="false" customHeight="false" outlineLevel="0" collapsed="false">
      <c r="A392" s="0" t="str">
        <f aca="false">IF(code_master!$A392="","",code_master!$A392)</f>
        <v>CV0391</v>
      </c>
      <c r="B392" s="0" t="str">
        <f aca="false">IF($A392="","",code_master!$C392&amp;"")</f>
        <v>수술</v>
      </c>
      <c r="C392" s="0" t="str">
        <f aca="false">IF($A392="","",code_master!$B392&amp;"")</f>
        <v>질병수술비(갱신형)</v>
      </c>
      <c r="D392" s="30" t="n">
        <f aca="false">IF($A392="","",SUMIFS(raw_data!$H:$H,raw_data!$A:$A,"&gt;="&amp;UY_START,raw_data!$A:$A,"&lt;="&amp;BASE_YM,raw_data!$B:$B,"&lt;="&amp;BASE_YM,raw_data!$G:$G,$A392))</f>
        <v>31117911</v>
      </c>
      <c r="E392" s="30" t="n">
        <f aca="false">IF($A392="","",(SUMIFS(raw_data!$I:$I,raw_data!$A:$A,"&gt;="&amp;UY_START,raw_data!$A:$A,"&lt;="&amp;BASE_YM,raw_data!$B:$B,"&lt;="&amp;BASE_YM,raw_data!$G:$G,$A392)+SUMIFS(raw_data!$J:$J,raw_data!$A:$A,"&gt;="&amp;UY_START,raw_data!$A:$A,"&lt;="&amp;BASE_YM,raw_data!$B:$B,"&lt;="&amp;BASE_YM,raw_data!$G:$G,$A392)))</f>
        <v>29315009</v>
      </c>
      <c r="F392" s="31" t="n">
        <f aca="false">IF(N(D392)=0,"",E392/D392)</f>
        <v>0.942062241903064</v>
      </c>
      <c r="G392" s="30" t="n">
        <f aca="false">IF($A392="","",SUMIFS(raw_data!$H:$H,raw_data!$A:$A,"&gt;="&amp;UY_START_PY,raw_data!$A:$A,"&lt;="&amp;BASE_YM_PY,raw_data!$B:$B,"&lt;="&amp;BASE_YM_PY,raw_data!$G:$G,$A392))</f>
        <v>25362911</v>
      </c>
      <c r="H392" s="30" t="n">
        <f aca="false">IF($A392="","",(SUMIFS(raw_data!$I:$I,raw_data!$A:$A,"&gt;="&amp;UY_START_PY,raw_data!$A:$A,"&lt;="&amp;BASE_YM_PY,raw_data!$B:$B,"&lt;="&amp;BASE_YM_PY,raw_data!$G:$G,$A392)+SUMIFS(raw_data!$J:$J,raw_data!$A:$A,"&gt;="&amp;UY_START_PY,raw_data!$A:$A,"&lt;="&amp;BASE_YM_PY,raw_data!$B:$B,"&lt;="&amp;BASE_YM_PY,raw_data!$G:$G,$A392)))</f>
        <v>20005779</v>
      </c>
      <c r="I392" s="31" t="n">
        <f aca="false">IF(N(G392)=0,"",H392/G392)</f>
        <v>0.788780869829966</v>
      </c>
      <c r="J392" s="32" t="n">
        <f aca="false">IF(N(G392)=0,"",D392/G392-1)</f>
        <v>0.226906130767087</v>
      </c>
      <c r="K392" s="33" t="n">
        <f aca="false">IF(OR(F392="",I392=""),"",F392-I392)</f>
        <v>0.153281372073098</v>
      </c>
      <c r="L392" s="30" t="n">
        <f aca="false">IF($A392="","",SUMIFS(raw_data!$H:$H,raw_data!$B:$B,BASE_YM,raw_data!$G:$G,$A392))</f>
        <v>11909138</v>
      </c>
      <c r="M392" s="30" t="n">
        <f aca="false">IF($A392="","",(SUMIFS(raw_data!$I:$I,raw_data!$B:$B,BASE_YM,raw_data!$G:$G,$A392)+SUMIFS(raw_data!$J:$J,raw_data!$B:$B,BASE_YM,raw_data!$G:$G,$A392)))</f>
        <v>14231564</v>
      </c>
      <c r="N392" s="31" t="n">
        <f aca="false">IF(N(L392)=0,"",M392/L392)</f>
        <v>1.19501209911246</v>
      </c>
      <c r="O392" s="30" t="n">
        <f aca="false">IF($A392="","",SUMIFS(raw_data!$H:$H,raw_data!$B:$B,BASE_YM_PY,raw_data!$G:$G,$A392))</f>
        <v>10628642</v>
      </c>
      <c r="P392" s="30" t="n">
        <f aca="false">IF($A392="","",(SUMIFS(raw_data!$I:$I,raw_data!$B:$B,BASE_YM_PY,raw_data!$G:$G,$A392)+SUMIFS(raw_data!$J:$J,raw_data!$B:$B,BASE_YM_PY,raw_data!$G:$G,$A392)))</f>
        <v>10318969</v>
      </c>
      <c r="Q392" s="31" t="n">
        <f aca="false">IF(N(O392)=0,"",P392/O392)</f>
        <v>0.970864292917195</v>
      </c>
      <c r="R392" s="32" t="n">
        <f aca="false">IF(N(O392)=0,"",L392/O392-1)</f>
        <v>0.120475974258988</v>
      </c>
      <c r="S392" s="33" t="n">
        <f aca="false">IF(OR(N392="",Q392=""),"",N392-Q392)</f>
        <v>0.224147806195268</v>
      </c>
      <c r="T392" s="38" t="n">
        <f aca="false">IF(N(D392)&gt;0,RANK(D392,D$2:D$1001)+COUNTIF(D$2:D392,D392)-1,"")</f>
        <v>181</v>
      </c>
      <c r="U392" s="40" t="n">
        <f aca="false">IF(N(D392)&gt;0,IF(D392&gt;=LR_MIN_SHARE*SUM(D$2:D$1001),F392,-1),-1)</f>
        <v>0.942062241903064</v>
      </c>
      <c r="V392" s="38" t="n">
        <f aca="false">IF(U392&lt;0,"",RANK(U392,U$2:U$1001)+COUNTIF(U$2:U392,U392)-1)</f>
        <v>26</v>
      </c>
      <c r="W392" s="38" t="n">
        <f aca="false">IF(N(L392)&gt;0,RANK(L392,L$2:L$1001)+COUNTIF(L$2:L392,L392)-1,"")</f>
        <v>192</v>
      </c>
      <c r="X392" s="40" t="n">
        <f aca="false">IF(N(L392)&gt;0,IF(L392&gt;=LR_MIN_SHARE*SUM(L$2:L$1001),N392,-1),-1)</f>
        <v>1.19501209911246</v>
      </c>
      <c r="Y392" s="38" t="n">
        <f aca="false">IF(X392&lt;0,"",RANK(X392,X$2:X$1001)+COUNTIF(X$2:X392,X392)-1)</f>
        <v>19</v>
      </c>
      <c r="AA392" s="0" t="str">
        <f aca="false">IF($A392="","",IF(COUNTIF($B$2:$B392,$B392)=1,1,""))</f>
        <v/>
      </c>
      <c r="AB392" s="0" t="str">
        <f aca="false">IF(AA392=1,SUMIF($B$2:$B$1001,$B392,$D$2:$D$1001),"")</f>
        <v/>
      </c>
      <c r="AC392" s="0" t="str">
        <f aca="false">IF(AA392=1,RANK(AB392,$AB$2:$AB$1001)+COUNTIF($AB$2:$AB392,AB392)-1,"")</f>
        <v/>
      </c>
      <c r="AD392" s="38" t="n">
        <f aca="false">IF($A392="","",COUNTIF(raw_data!$G:$G,$A392))</f>
        <v>40</v>
      </c>
      <c r="AE392" s="38" t="n">
        <f aca="false">IF($A392="","",IF(COUNTIF($A$2:$A$1001,$A392)&gt;1,1,0))</f>
        <v>0</v>
      </c>
    </row>
    <row r="393" customFormat="false" ht="15" hidden="false" customHeight="false" outlineLevel="0" collapsed="false">
      <c r="A393" s="0" t="str">
        <f aca="false">IF(code_master!$A393="","",code_master!$A393)</f>
        <v>CV0392</v>
      </c>
      <c r="B393" s="0" t="str">
        <f aca="false">IF($A393="","",code_master!$C393&amp;"")</f>
        <v>사망</v>
      </c>
      <c r="C393" s="0" t="str">
        <f aca="false">IF($A393="","",code_master!$B393&amp;"")</f>
        <v>상해사망(20년만기)</v>
      </c>
      <c r="D393" s="30" t="n">
        <f aca="false">IF($A393="","",SUMIFS(raw_data!$H:$H,raw_data!$A:$A,"&gt;="&amp;UY_START,raw_data!$A:$A,"&lt;="&amp;BASE_YM,raw_data!$B:$B,"&lt;="&amp;BASE_YM,raw_data!$G:$G,$A393))</f>
        <v>266363499</v>
      </c>
      <c r="E393" s="30" t="n">
        <f aca="false">IF($A393="","",(SUMIFS(raw_data!$I:$I,raw_data!$A:$A,"&gt;="&amp;UY_START,raw_data!$A:$A,"&lt;="&amp;BASE_YM,raw_data!$B:$B,"&lt;="&amp;BASE_YM,raw_data!$G:$G,$A393)+SUMIFS(raw_data!$J:$J,raw_data!$A:$A,"&gt;="&amp;UY_START,raw_data!$A:$A,"&lt;="&amp;BASE_YM,raw_data!$B:$B,"&lt;="&amp;BASE_YM,raw_data!$G:$G,$A393)))</f>
        <v>119466324</v>
      </c>
      <c r="F393" s="31" t="n">
        <f aca="false">IF(N(D393)=0,"",E393/D393)</f>
        <v>0.448508614913487</v>
      </c>
      <c r="G393" s="30" t="n">
        <f aca="false">IF($A393="","",SUMIFS(raw_data!$H:$H,raw_data!$A:$A,"&gt;="&amp;UY_START_PY,raw_data!$A:$A,"&lt;="&amp;BASE_YM_PY,raw_data!$B:$B,"&lt;="&amp;BASE_YM_PY,raw_data!$G:$G,$A393))</f>
        <v>279723893</v>
      </c>
      <c r="H393" s="30" t="n">
        <f aca="false">IF($A393="","",(SUMIFS(raw_data!$I:$I,raw_data!$A:$A,"&gt;="&amp;UY_START_PY,raw_data!$A:$A,"&lt;="&amp;BASE_YM_PY,raw_data!$B:$B,"&lt;="&amp;BASE_YM_PY,raw_data!$G:$G,$A393)+SUMIFS(raw_data!$J:$J,raw_data!$A:$A,"&gt;="&amp;UY_START_PY,raw_data!$A:$A,"&lt;="&amp;BASE_YM_PY,raw_data!$B:$B,"&lt;="&amp;BASE_YM_PY,raw_data!$G:$G,$A393)))</f>
        <v>131979681</v>
      </c>
      <c r="I393" s="31" t="n">
        <f aca="false">IF(N(G393)=0,"",H393/G393)</f>
        <v>0.471821264835607</v>
      </c>
      <c r="J393" s="32" t="n">
        <f aca="false">IF(N(G393)=0,"",D393/G393-1)</f>
        <v>-0.0477627915753339</v>
      </c>
      <c r="K393" s="33" t="n">
        <f aca="false">IF(OR(F393="",I393=""),"",F393-I393)</f>
        <v>-0.0233126499221199</v>
      </c>
      <c r="L393" s="30" t="n">
        <f aca="false">IF($A393="","",SUMIFS(raw_data!$H:$H,raw_data!$B:$B,BASE_YM,raw_data!$G:$G,$A393))</f>
        <v>107254590</v>
      </c>
      <c r="M393" s="30" t="n">
        <f aca="false">IF($A393="","",(SUMIFS(raw_data!$I:$I,raw_data!$B:$B,BASE_YM,raw_data!$G:$G,$A393)+SUMIFS(raw_data!$J:$J,raw_data!$B:$B,BASE_YM,raw_data!$G:$G,$A393)))</f>
        <v>54275720</v>
      </c>
      <c r="N393" s="31" t="n">
        <f aca="false">IF(N(L393)=0,"",M393/L393)</f>
        <v>0.506045662008498</v>
      </c>
      <c r="O393" s="30" t="n">
        <f aca="false">IF($A393="","",SUMIFS(raw_data!$H:$H,raw_data!$B:$B,BASE_YM_PY,raw_data!$G:$G,$A393))</f>
        <v>106406387</v>
      </c>
      <c r="P393" s="30" t="n">
        <f aca="false">IF($A393="","",(SUMIFS(raw_data!$I:$I,raw_data!$B:$B,BASE_YM_PY,raw_data!$G:$G,$A393)+SUMIFS(raw_data!$J:$J,raw_data!$B:$B,BASE_YM_PY,raw_data!$G:$G,$A393)))</f>
        <v>54499614</v>
      </c>
      <c r="Q393" s="31" t="n">
        <f aca="false">IF(N(O393)=0,"",P393/O393)</f>
        <v>0.512183671831654</v>
      </c>
      <c r="R393" s="32" t="n">
        <f aca="false">IF(N(O393)=0,"",L393/O393-1)</f>
        <v>0.00797135420075867</v>
      </c>
      <c r="S393" s="33" t="n">
        <f aca="false">IF(OR(N393="",Q393=""),"",N393-Q393)</f>
        <v>-0.00613800982315649</v>
      </c>
      <c r="T393" s="38" t="n">
        <f aca="false">IF(N(D393)&gt;0,RANK(D393,D$2:D$1001)+COUNTIF(D$2:D393,D393)-1,"")</f>
        <v>9</v>
      </c>
      <c r="U393" s="40" t="n">
        <f aca="false">IF(N(D393)&gt;0,IF(D393&gt;=LR_MIN_SHARE*SUM(D$2:D$1001),F393,-1),-1)</f>
        <v>0.448508614913487</v>
      </c>
      <c r="V393" s="38" t="n">
        <f aca="false">IF(U393&lt;0,"",RANK(U393,U$2:U$1001)+COUNTIF(U$2:U393,U393)-1)</f>
        <v>267</v>
      </c>
      <c r="W393" s="38" t="n">
        <f aca="false">IF(N(L393)&gt;0,RANK(L393,L$2:L$1001)+COUNTIF(L$2:L393,L393)-1,"")</f>
        <v>8</v>
      </c>
      <c r="X393" s="40" t="n">
        <f aca="false">IF(N(L393)&gt;0,IF(L393&gt;=LR_MIN_SHARE*SUM(L$2:L$1001),N393,-1),-1)</f>
        <v>0.506045662008498</v>
      </c>
      <c r="Y393" s="38" t="n">
        <f aca="false">IF(X393&lt;0,"",RANK(X393,X$2:X$1001)+COUNTIF(X$2:X393,X393)-1)</f>
        <v>275</v>
      </c>
      <c r="AA393" s="0" t="str">
        <f aca="false">IF($A393="","",IF(COUNTIF($B$2:$B393,$B393)=1,1,""))</f>
        <v/>
      </c>
      <c r="AB393" s="0" t="str">
        <f aca="false">IF(AA393=1,SUMIF($B$2:$B$1001,$B393,$D$2:$D$1001),"")</f>
        <v/>
      </c>
      <c r="AC393" s="0" t="str">
        <f aca="false">IF(AA393=1,RANK(AB393,$AB$2:$AB$1001)+COUNTIF($AB$2:$AB393,AB393)-1,"")</f>
        <v/>
      </c>
      <c r="AD393" s="38" t="n">
        <f aca="false">IF($A393="","",COUNTIF(raw_data!$G:$G,$A393))</f>
        <v>40</v>
      </c>
      <c r="AE393" s="38" t="n">
        <f aca="false">IF($A393="","",IF(COUNTIF($A$2:$A$1001,$A393)&gt;1,1,0))</f>
        <v>0</v>
      </c>
    </row>
    <row r="394" customFormat="false" ht="15" hidden="false" customHeight="false" outlineLevel="0" collapsed="false">
      <c r="A394" s="0" t="str">
        <f aca="false">IF(code_master!$A394="","",code_master!$A394)</f>
        <v>CV0393</v>
      </c>
      <c r="B394" s="0" t="str">
        <f aca="false">IF($A394="","",code_master!$C394&amp;"")</f>
        <v>심장</v>
      </c>
      <c r="C394" s="0" t="str">
        <f aca="false">IF($A394="","",code_master!$B394&amp;"")</f>
        <v>허혈성심장질환진단비</v>
      </c>
      <c r="D394" s="30" t="n">
        <f aca="false">IF($A394="","",SUMIFS(raw_data!$H:$H,raw_data!$A:$A,"&gt;="&amp;UY_START,raw_data!$A:$A,"&lt;="&amp;BASE_YM,raw_data!$B:$B,"&lt;="&amp;BASE_YM,raw_data!$G:$G,$A394))</f>
        <v>91031622</v>
      </c>
      <c r="E394" s="30" t="n">
        <f aca="false">IF($A394="","",(SUMIFS(raw_data!$I:$I,raw_data!$A:$A,"&gt;="&amp;UY_START,raw_data!$A:$A,"&lt;="&amp;BASE_YM,raw_data!$B:$B,"&lt;="&amp;BASE_YM,raw_data!$G:$G,$A394)+SUMIFS(raw_data!$J:$J,raw_data!$A:$A,"&gt;="&amp;UY_START,raw_data!$A:$A,"&lt;="&amp;BASE_YM,raw_data!$B:$B,"&lt;="&amp;BASE_YM,raw_data!$G:$G,$A394)))</f>
        <v>47757068</v>
      </c>
      <c r="F394" s="31" t="n">
        <f aca="false">IF(N(D394)=0,"",E394/D394)</f>
        <v>0.524620642264289</v>
      </c>
      <c r="G394" s="30" t="n">
        <f aca="false">IF($A394="","",SUMIFS(raw_data!$H:$H,raw_data!$A:$A,"&gt;="&amp;UY_START_PY,raw_data!$A:$A,"&lt;="&amp;BASE_YM_PY,raw_data!$B:$B,"&lt;="&amp;BASE_YM_PY,raw_data!$G:$G,$A394))</f>
        <v>104685907</v>
      </c>
      <c r="H394" s="30" t="n">
        <f aca="false">IF($A394="","",(SUMIFS(raw_data!$I:$I,raw_data!$A:$A,"&gt;="&amp;UY_START_PY,raw_data!$A:$A,"&lt;="&amp;BASE_YM_PY,raw_data!$B:$B,"&lt;="&amp;BASE_YM_PY,raw_data!$G:$G,$A394)+SUMIFS(raw_data!$J:$J,raw_data!$A:$A,"&gt;="&amp;UY_START_PY,raw_data!$A:$A,"&lt;="&amp;BASE_YM_PY,raw_data!$B:$B,"&lt;="&amp;BASE_YM_PY,raw_data!$G:$G,$A394)))</f>
        <v>60781160</v>
      </c>
      <c r="I394" s="31" t="n">
        <f aca="false">IF(N(G394)=0,"",H394/G394)</f>
        <v>0.580604990125366</v>
      </c>
      <c r="J394" s="32" t="n">
        <f aca="false">IF(N(G394)=0,"",D394/G394-1)</f>
        <v>-0.130430975775947</v>
      </c>
      <c r="K394" s="33" t="n">
        <f aca="false">IF(OR(F394="",I394=""),"",F394-I394)</f>
        <v>-0.055984347861077</v>
      </c>
      <c r="L394" s="30" t="n">
        <f aca="false">IF($A394="","",SUMIFS(raw_data!$H:$H,raw_data!$B:$B,BASE_YM,raw_data!$G:$G,$A394))</f>
        <v>37863128</v>
      </c>
      <c r="M394" s="30" t="n">
        <f aca="false">IF($A394="","",(SUMIFS(raw_data!$I:$I,raw_data!$B:$B,BASE_YM,raw_data!$G:$G,$A394)+SUMIFS(raw_data!$J:$J,raw_data!$B:$B,BASE_YM,raw_data!$G:$G,$A394)))</f>
        <v>26249005</v>
      </c>
      <c r="N394" s="31" t="n">
        <f aca="false">IF(N(L394)=0,"",M394/L394)</f>
        <v>0.693260340244472</v>
      </c>
      <c r="O394" s="30" t="n">
        <f aca="false">IF($A394="","",SUMIFS(raw_data!$H:$H,raw_data!$B:$B,BASE_YM_PY,raw_data!$G:$G,$A394))</f>
        <v>44612414</v>
      </c>
      <c r="P394" s="30" t="n">
        <f aca="false">IF($A394="","",(SUMIFS(raw_data!$I:$I,raw_data!$B:$B,BASE_YM_PY,raw_data!$G:$G,$A394)+SUMIFS(raw_data!$J:$J,raw_data!$B:$B,BASE_YM_PY,raw_data!$G:$G,$A394)))</f>
        <v>21162553</v>
      </c>
      <c r="Q394" s="31" t="n">
        <f aca="false">IF(N(O394)=0,"",P394/O394)</f>
        <v>0.474364668991012</v>
      </c>
      <c r="R394" s="32" t="n">
        <f aca="false">IF(N(O394)=0,"",L394/O394-1)</f>
        <v>-0.15128717311733</v>
      </c>
      <c r="S394" s="33" t="n">
        <f aca="false">IF(OR(N394="",Q394=""),"",N394-Q394)</f>
        <v>0.21889567125346</v>
      </c>
      <c r="T394" s="38" t="n">
        <f aca="false">IF(N(D394)&gt;0,RANK(D394,D$2:D$1001)+COUNTIF(D$2:D394,D394)-1,"")</f>
        <v>57</v>
      </c>
      <c r="U394" s="40" t="n">
        <f aca="false">IF(N(D394)&gt;0,IF(D394&gt;=LR_MIN_SHARE*SUM(D$2:D$1001),F394,-1),-1)</f>
        <v>0.524620642264289</v>
      </c>
      <c r="V394" s="38" t="n">
        <f aca="false">IF(U394&lt;0,"",RANK(U394,U$2:U$1001)+COUNTIF(U$2:U394,U394)-1)</f>
        <v>198</v>
      </c>
      <c r="W394" s="38" t="n">
        <f aca="false">IF(N(L394)&gt;0,RANK(L394,L$2:L$1001)+COUNTIF(L$2:L394,L394)-1,"")</f>
        <v>53</v>
      </c>
      <c r="X394" s="40" t="n">
        <f aca="false">IF(N(L394)&gt;0,IF(L394&gt;=LR_MIN_SHARE*SUM(L$2:L$1001),N394,-1),-1)</f>
        <v>0.693260340244472</v>
      </c>
      <c r="Y394" s="38" t="n">
        <f aca="false">IF(X394&lt;0,"",RANK(X394,X$2:X$1001)+COUNTIF(X$2:X394,X394)-1)</f>
        <v>159</v>
      </c>
      <c r="AA394" s="0" t="str">
        <f aca="false">IF($A394="","",IF(COUNTIF($B$2:$B394,$B394)=1,1,""))</f>
        <v/>
      </c>
      <c r="AB394" s="0" t="str">
        <f aca="false">IF(AA394=1,SUMIF($B$2:$B$1001,$B394,$D$2:$D$1001),"")</f>
        <v/>
      </c>
      <c r="AC394" s="0" t="str">
        <f aca="false">IF(AA394=1,RANK(AB394,$AB$2:$AB$1001)+COUNTIF($AB$2:$AB394,AB394)-1,"")</f>
        <v/>
      </c>
      <c r="AD394" s="38" t="n">
        <f aca="false">IF($A394="","",COUNTIF(raw_data!$G:$G,$A394))</f>
        <v>40</v>
      </c>
      <c r="AE394" s="38" t="n">
        <f aca="false">IF($A394="","",IF(COUNTIF($A$2:$A$1001,$A394)&gt;1,1,0))</f>
        <v>0</v>
      </c>
    </row>
    <row r="395" customFormat="false" ht="15" hidden="false" customHeight="false" outlineLevel="0" collapsed="false">
      <c r="A395" s="0" t="str">
        <f aca="false">IF(code_master!$A395="","",code_master!$A395)</f>
        <v>CV0394</v>
      </c>
      <c r="B395" s="0" t="str">
        <f aca="false">IF($A395="","",code_master!$C395&amp;"")</f>
        <v>입원</v>
      </c>
      <c r="C395" s="0" t="str">
        <f aca="false">IF($A395="","",code_master!$B395&amp;"")</f>
        <v>질병입원일당(20년만기)</v>
      </c>
      <c r="D395" s="30" t="n">
        <f aca="false">IF($A395="","",SUMIFS(raw_data!$H:$H,raw_data!$A:$A,"&gt;="&amp;UY_START,raw_data!$A:$A,"&lt;="&amp;BASE_YM,raw_data!$B:$B,"&lt;="&amp;BASE_YM,raw_data!$G:$G,$A395))</f>
        <v>14242568</v>
      </c>
      <c r="E395" s="30" t="n">
        <f aca="false">IF($A395="","",(SUMIFS(raw_data!$I:$I,raw_data!$A:$A,"&gt;="&amp;UY_START,raw_data!$A:$A,"&lt;="&amp;BASE_YM,raw_data!$B:$B,"&lt;="&amp;BASE_YM,raw_data!$G:$G,$A395)+SUMIFS(raw_data!$J:$J,raw_data!$A:$A,"&gt;="&amp;UY_START,raw_data!$A:$A,"&lt;="&amp;BASE_YM,raw_data!$B:$B,"&lt;="&amp;BASE_YM,raw_data!$G:$G,$A395)))</f>
        <v>11897412</v>
      </c>
      <c r="F395" s="31" t="n">
        <f aca="false">IF(N(D395)=0,"",E395/D395)</f>
        <v>0.835341772635384</v>
      </c>
      <c r="G395" s="30" t="n">
        <f aca="false">IF($A395="","",SUMIFS(raw_data!$H:$H,raw_data!$A:$A,"&gt;="&amp;UY_START_PY,raw_data!$A:$A,"&lt;="&amp;BASE_YM_PY,raw_data!$B:$B,"&lt;="&amp;BASE_YM_PY,raw_data!$G:$G,$A395))</f>
        <v>13234106</v>
      </c>
      <c r="H395" s="30" t="n">
        <f aca="false">IF($A395="","",(SUMIFS(raw_data!$I:$I,raw_data!$A:$A,"&gt;="&amp;UY_START_PY,raw_data!$A:$A,"&lt;="&amp;BASE_YM_PY,raw_data!$B:$B,"&lt;="&amp;BASE_YM_PY,raw_data!$G:$G,$A395)+SUMIFS(raw_data!$J:$J,raw_data!$A:$A,"&gt;="&amp;UY_START_PY,raw_data!$A:$A,"&lt;="&amp;BASE_YM_PY,raw_data!$B:$B,"&lt;="&amp;BASE_YM_PY,raw_data!$G:$G,$A395)))</f>
        <v>9493191</v>
      </c>
      <c r="I395" s="31" t="n">
        <f aca="false">IF(N(G395)=0,"",H395/G395)</f>
        <v>0.717327713711829</v>
      </c>
      <c r="J395" s="32" t="n">
        <f aca="false">IF(N(G395)=0,"",D395/G395-1)</f>
        <v>0.0762017472128453</v>
      </c>
      <c r="K395" s="33" t="n">
        <f aca="false">IF(OR(F395="",I395=""),"",F395-I395)</f>
        <v>0.118014058923555</v>
      </c>
      <c r="L395" s="30" t="n">
        <f aca="false">IF($A395="","",SUMIFS(raw_data!$H:$H,raw_data!$B:$B,BASE_YM,raw_data!$G:$G,$A395))</f>
        <v>5969763</v>
      </c>
      <c r="M395" s="30" t="n">
        <f aca="false">IF($A395="","",(SUMIFS(raw_data!$I:$I,raw_data!$B:$B,BASE_YM,raw_data!$G:$G,$A395)+SUMIFS(raw_data!$J:$J,raw_data!$B:$B,BASE_YM,raw_data!$G:$G,$A395)))</f>
        <v>5916792</v>
      </c>
      <c r="N395" s="31" t="n">
        <f aca="false">IF(N(L395)=0,"",M395/L395)</f>
        <v>0.991126783425071</v>
      </c>
      <c r="O395" s="30" t="n">
        <f aca="false">IF($A395="","",SUMIFS(raw_data!$H:$H,raw_data!$B:$B,BASE_YM_PY,raw_data!$G:$G,$A395))</f>
        <v>5485657</v>
      </c>
      <c r="P395" s="30" t="n">
        <f aca="false">IF($A395="","",(SUMIFS(raw_data!$I:$I,raw_data!$B:$B,BASE_YM_PY,raw_data!$G:$G,$A395)+SUMIFS(raw_data!$J:$J,raw_data!$B:$B,BASE_YM_PY,raw_data!$G:$G,$A395)))</f>
        <v>4188794</v>
      </c>
      <c r="Q395" s="31" t="n">
        <f aca="false">IF(N(O395)=0,"",P395/O395)</f>
        <v>0.763590213533219</v>
      </c>
      <c r="R395" s="32" t="n">
        <f aca="false">IF(N(O395)=0,"",L395/O395-1)</f>
        <v>0.0882494111461945</v>
      </c>
      <c r="S395" s="33" t="n">
        <f aca="false">IF(OR(N395="",Q395=""),"",N395-Q395)</f>
        <v>0.227536569891851</v>
      </c>
      <c r="T395" s="38" t="n">
        <f aca="false">IF(N(D395)&gt;0,RANK(D395,D$2:D$1001)+COUNTIF(D$2:D395,D395)-1,"")</f>
        <v>316</v>
      </c>
      <c r="U395" s="40" t="n">
        <f aca="false">IF(N(D395)&gt;0,IF(D395&gt;=LR_MIN_SHARE*SUM(D$2:D$1001),F395,-1),-1)</f>
        <v>0.835341772635384</v>
      </c>
      <c r="V395" s="38" t="n">
        <f aca="false">IF(U395&lt;0,"",RANK(U395,U$2:U$1001)+COUNTIF(U$2:U395,U395)-1)</f>
        <v>48</v>
      </c>
      <c r="W395" s="38" t="n">
        <f aca="false">IF(N(L395)&gt;0,RANK(L395,L$2:L$1001)+COUNTIF(L$2:L395,L395)-1,"")</f>
        <v>310</v>
      </c>
      <c r="X395" s="40" t="n">
        <f aca="false">IF(N(L395)&gt;0,IF(L395&gt;=LR_MIN_SHARE*SUM(L$2:L$1001),N395,-1),-1)</f>
        <v>0.991126783425071</v>
      </c>
      <c r="Y395" s="38" t="n">
        <f aca="false">IF(X395&lt;0,"",RANK(X395,X$2:X$1001)+COUNTIF(X$2:X395,X395)-1)</f>
        <v>45</v>
      </c>
      <c r="AA395" s="0" t="str">
        <f aca="false">IF($A395="","",IF(COUNTIF($B$2:$B395,$B395)=1,1,""))</f>
        <v/>
      </c>
      <c r="AB395" s="0" t="str">
        <f aca="false">IF(AA395=1,SUMIF($B$2:$B$1001,$B395,$D$2:$D$1001),"")</f>
        <v/>
      </c>
      <c r="AC395" s="0" t="str">
        <f aca="false">IF(AA395=1,RANK(AB395,$AB$2:$AB$1001)+COUNTIF($AB$2:$AB395,AB395)-1,"")</f>
        <v/>
      </c>
      <c r="AD395" s="38" t="n">
        <f aca="false">IF($A395="","",COUNTIF(raw_data!$G:$G,$A395))</f>
        <v>40</v>
      </c>
      <c r="AE395" s="38" t="n">
        <f aca="false">IF($A395="","",IF(COUNTIF($A$2:$A$1001,$A395)&gt;1,1,0))</f>
        <v>0</v>
      </c>
    </row>
    <row r="396" customFormat="false" ht="15" hidden="false" customHeight="false" outlineLevel="0" collapsed="false">
      <c r="A396" s="0" t="str">
        <f aca="false">IF(code_master!$A396="","",code_master!$A396)</f>
        <v>CV0395</v>
      </c>
      <c r="B396" s="0" t="str">
        <f aca="false">IF($A396="","",code_master!$C396&amp;"")</f>
        <v>사망</v>
      </c>
      <c r="C396" s="0" t="str">
        <f aca="false">IF($A396="","",code_master!$B396&amp;"")</f>
        <v>상해사망</v>
      </c>
      <c r="D396" s="30" t="n">
        <f aca="false">IF($A396="","",SUMIFS(raw_data!$H:$H,raw_data!$A:$A,"&gt;="&amp;UY_START,raw_data!$A:$A,"&lt;="&amp;BASE_YM,raw_data!$B:$B,"&lt;="&amp;BASE_YM,raw_data!$G:$G,$A396))</f>
        <v>10689856</v>
      </c>
      <c r="E396" s="30" t="n">
        <f aca="false">IF($A396="","",(SUMIFS(raw_data!$I:$I,raw_data!$A:$A,"&gt;="&amp;UY_START,raw_data!$A:$A,"&lt;="&amp;BASE_YM,raw_data!$B:$B,"&lt;="&amp;BASE_YM,raw_data!$G:$G,$A396)+SUMIFS(raw_data!$J:$J,raw_data!$A:$A,"&gt;="&amp;UY_START,raw_data!$A:$A,"&lt;="&amp;BASE_YM,raw_data!$B:$B,"&lt;="&amp;BASE_YM,raw_data!$G:$G,$A396)))</f>
        <v>5198407</v>
      </c>
      <c r="F396" s="31" t="n">
        <f aca="false">IF(N(D396)=0,"",E396/D396)</f>
        <v>0.486293454280394</v>
      </c>
      <c r="G396" s="30" t="n">
        <f aca="false">IF($A396="","",SUMIFS(raw_data!$H:$H,raw_data!$A:$A,"&gt;="&amp;UY_START_PY,raw_data!$A:$A,"&lt;="&amp;BASE_YM_PY,raw_data!$B:$B,"&lt;="&amp;BASE_YM_PY,raw_data!$G:$G,$A396))</f>
        <v>8425759</v>
      </c>
      <c r="H396" s="30" t="n">
        <f aca="false">IF($A396="","",(SUMIFS(raw_data!$I:$I,raw_data!$A:$A,"&gt;="&amp;UY_START_PY,raw_data!$A:$A,"&lt;="&amp;BASE_YM_PY,raw_data!$B:$B,"&lt;="&amp;BASE_YM_PY,raw_data!$G:$G,$A396)+SUMIFS(raw_data!$J:$J,raw_data!$A:$A,"&gt;="&amp;UY_START_PY,raw_data!$A:$A,"&lt;="&amp;BASE_YM_PY,raw_data!$B:$B,"&lt;="&amp;BASE_YM_PY,raw_data!$G:$G,$A396)))</f>
        <v>3710688</v>
      </c>
      <c r="I396" s="31" t="n">
        <f aca="false">IF(N(G396)=0,"",H396/G396)</f>
        <v>0.440398069776266</v>
      </c>
      <c r="J396" s="32" t="n">
        <f aca="false">IF(N(G396)=0,"",D396/G396-1)</f>
        <v>0.268711341019842</v>
      </c>
      <c r="K396" s="33" t="n">
        <f aca="false">IF(OR(F396="",I396=""),"",F396-I396)</f>
        <v>0.0458953845041286</v>
      </c>
      <c r="L396" s="30" t="n">
        <f aca="false">IF($A396="","",SUMIFS(raw_data!$H:$H,raw_data!$B:$B,BASE_YM,raw_data!$G:$G,$A396))</f>
        <v>4294809</v>
      </c>
      <c r="M396" s="30" t="n">
        <f aca="false">IF($A396="","",(SUMIFS(raw_data!$I:$I,raw_data!$B:$B,BASE_YM,raw_data!$G:$G,$A396)+SUMIFS(raw_data!$J:$J,raw_data!$B:$B,BASE_YM,raw_data!$G:$G,$A396)))</f>
        <v>2975795</v>
      </c>
      <c r="N396" s="31" t="n">
        <f aca="false">IF(N(L396)=0,"",M396/L396)</f>
        <v>0.69288180219423</v>
      </c>
      <c r="O396" s="30" t="n">
        <f aca="false">IF($A396="","",SUMIFS(raw_data!$H:$H,raw_data!$B:$B,BASE_YM_PY,raw_data!$G:$G,$A396))</f>
        <v>3168700</v>
      </c>
      <c r="P396" s="30" t="n">
        <f aca="false">IF($A396="","",(SUMIFS(raw_data!$I:$I,raw_data!$B:$B,BASE_YM_PY,raw_data!$G:$G,$A396)+SUMIFS(raw_data!$J:$J,raw_data!$B:$B,BASE_YM_PY,raw_data!$G:$G,$A396)))</f>
        <v>1792703</v>
      </c>
      <c r="Q396" s="31" t="n">
        <f aca="false">IF(N(O396)=0,"",P396/O396)</f>
        <v>0.5657534635655</v>
      </c>
      <c r="R396" s="32" t="n">
        <f aca="false">IF(N(O396)=0,"",L396/O396-1)</f>
        <v>0.355385173730552</v>
      </c>
      <c r="S396" s="33" t="n">
        <f aca="false">IF(OR(N396="",Q396=""),"",N396-Q396)</f>
        <v>0.12712833862873</v>
      </c>
      <c r="T396" s="38" t="n">
        <f aca="false">IF(N(D396)&gt;0,RANK(D396,D$2:D$1001)+COUNTIF(D$2:D396,D396)-1,"")</f>
        <v>374</v>
      </c>
      <c r="U396" s="40" t="n">
        <f aca="false">IF(N(D396)&gt;0,IF(D396&gt;=LR_MIN_SHARE*SUM(D$2:D$1001),F396,-1),-1)</f>
        <v>0.486293454280394</v>
      </c>
      <c r="V396" s="38" t="n">
        <f aca="false">IF(U396&lt;0,"",RANK(U396,U$2:U$1001)+COUNTIF(U$2:U396,U396)-1)</f>
        <v>238</v>
      </c>
      <c r="W396" s="38" t="n">
        <f aca="false">IF(N(L396)&gt;0,RANK(L396,L$2:L$1001)+COUNTIF(L$2:L396,L396)-1,"")</f>
        <v>373</v>
      </c>
      <c r="X396" s="40" t="n">
        <f aca="false">IF(N(L396)&gt;0,IF(L396&gt;=LR_MIN_SHARE*SUM(L$2:L$1001),N396,-1),-1)</f>
        <v>0.69288180219423</v>
      </c>
      <c r="Y396" s="38" t="n">
        <f aca="false">IF(X396&lt;0,"",RANK(X396,X$2:X$1001)+COUNTIF(X$2:X396,X396)-1)</f>
        <v>160</v>
      </c>
      <c r="AA396" s="0" t="str">
        <f aca="false">IF($A396="","",IF(COUNTIF($B$2:$B396,$B396)=1,1,""))</f>
        <v/>
      </c>
      <c r="AB396" s="0" t="str">
        <f aca="false">IF(AA396=1,SUMIF($B$2:$B$1001,$B396,$D$2:$D$1001),"")</f>
        <v/>
      </c>
      <c r="AC396" s="0" t="str">
        <f aca="false">IF(AA396=1,RANK(AB396,$AB$2:$AB$1001)+COUNTIF($AB$2:$AB396,AB396)-1,"")</f>
        <v/>
      </c>
      <c r="AD396" s="38" t="n">
        <f aca="false">IF($A396="","",COUNTIF(raw_data!$G:$G,$A396))</f>
        <v>40</v>
      </c>
      <c r="AE396" s="38" t="n">
        <f aca="false">IF($A396="","",IF(COUNTIF($A$2:$A$1001,$A396)&gt;1,1,0))</f>
        <v>0</v>
      </c>
    </row>
    <row r="397" customFormat="false" ht="15" hidden="false" customHeight="false" outlineLevel="0" collapsed="false">
      <c r="A397" s="0" t="str">
        <f aca="false">IF(code_master!$A397="","",code_master!$A397)</f>
        <v>CV0396</v>
      </c>
      <c r="B397" s="0" t="str">
        <f aca="false">IF($A397="","",code_master!$C397&amp;"")</f>
        <v>뇌혈관</v>
      </c>
      <c r="C397" s="0" t="str">
        <f aca="false">IF($A397="","",code_master!$B397&amp;"")</f>
        <v>뇌출혈진단비(갱신형)</v>
      </c>
      <c r="D397" s="30" t="n">
        <f aca="false">IF($A397="","",SUMIFS(raw_data!$H:$H,raw_data!$A:$A,"&gt;="&amp;UY_START,raw_data!$A:$A,"&lt;="&amp;BASE_YM,raw_data!$B:$B,"&lt;="&amp;BASE_YM,raw_data!$G:$G,$A397))</f>
        <v>13810050</v>
      </c>
      <c r="E397" s="30" t="n">
        <f aca="false">IF($A397="","",(SUMIFS(raw_data!$I:$I,raw_data!$A:$A,"&gt;="&amp;UY_START,raw_data!$A:$A,"&lt;="&amp;BASE_YM,raw_data!$B:$B,"&lt;="&amp;BASE_YM,raw_data!$G:$G,$A397)+SUMIFS(raw_data!$J:$J,raw_data!$A:$A,"&gt;="&amp;UY_START,raw_data!$A:$A,"&lt;="&amp;BASE_YM,raw_data!$B:$B,"&lt;="&amp;BASE_YM,raw_data!$G:$G,$A397)))</f>
        <v>7871003</v>
      </c>
      <c r="F397" s="31" t="n">
        <f aca="false">IF(N(D397)=0,"",E397/D397)</f>
        <v>0.569947465794838</v>
      </c>
      <c r="G397" s="30" t="n">
        <f aca="false">IF($A397="","",SUMIFS(raw_data!$H:$H,raw_data!$A:$A,"&gt;="&amp;UY_START_PY,raw_data!$A:$A,"&lt;="&amp;BASE_YM_PY,raw_data!$B:$B,"&lt;="&amp;BASE_YM_PY,raw_data!$G:$G,$A397))</f>
        <v>11890653</v>
      </c>
      <c r="H397" s="30" t="n">
        <f aca="false">IF($A397="","",(SUMIFS(raw_data!$I:$I,raw_data!$A:$A,"&gt;="&amp;UY_START_PY,raw_data!$A:$A,"&lt;="&amp;BASE_YM_PY,raw_data!$B:$B,"&lt;="&amp;BASE_YM_PY,raw_data!$G:$G,$A397)+SUMIFS(raw_data!$J:$J,raw_data!$A:$A,"&gt;="&amp;UY_START_PY,raw_data!$A:$A,"&lt;="&amp;BASE_YM_PY,raw_data!$B:$B,"&lt;="&amp;BASE_YM_PY,raw_data!$G:$G,$A397)))</f>
        <v>7285521</v>
      </c>
      <c r="I397" s="31" t="n">
        <f aca="false">IF(N(G397)=0,"",H397/G397)</f>
        <v>0.612709915931446</v>
      </c>
      <c r="J397" s="32" t="n">
        <f aca="false">IF(N(G397)=0,"",D397/G397-1)</f>
        <v>0.161420655366867</v>
      </c>
      <c r="K397" s="33" t="n">
        <f aca="false">IF(OR(F397="",I397=""),"",F397-I397)</f>
        <v>-0.0427624501366085</v>
      </c>
      <c r="L397" s="30" t="n">
        <f aca="false">IF($A397="","",SUMIFS(raw_data!$H:$H,raw_data!$B:$B,BASE_YM,raw_data!$G:$G,$A397))</f>
        <v>5352886</v>
      </c>
      <c r="M397" s="30" t="n">
        <f aca="false">IF($A397="","",(SUMIFS(raw_data!$I:$I,raw_data!$B:$B,BASE_YM,raw_data!$G:$G,$A397)+SUMIFS(raw_data!$J:$J,raw_data!$B:$B,BASE_YM,raw_data!$G:$G,$A397)))</f>
        <v>2959527</v>
      </c>
      <c r="N397" s="31" t="n">
        <f aca="false">IF(N(L397)=0,"",M397/L397)</f>
        <v>0.552884369291631</v>
      </c>
      <c r="O397" s="30" t="n">
        <f aca="false">IF($A397="","",SUMIFS(raw_data!$H:$H,raw_data!$B:$B,BASE_YM_PY,raw_data!$G:$G,$A397))</f>
        <v>4551993</v>
      </c>
      <c r="P397" s="30" t="n">
        <f aca="false">IF($A397="","",(SUMIFS(raw_data!$I:$I,raw_data!$B:$B,BASE_YM_PY,raw_data!$G:$G,$A397)+SUMIFS(raw_data!$J:$J,raw_data!$B:$B,BASE_YM_PY,raw_data!$G:$G,$A397)))</f>
        <v>3060641</v>
      </c>
      <c r="Q397" s="31" t="n">
        <f aca="false">IF(N(O397)=0,"",P397/O397)</f>
        <v>0.672373837130242</v>
      </c>
      <c r="R397" s="32" t="n">
        <f aca="false">IF(N(O397)=0,"",L397/O397-1)</f>
        <v>0.175943372496399</v>
      </c>
      <c r="S397" s="33" t="n">
        <f aca="false">IF(OR(N397="",Q397=""),"",N397-Q397)</f>
        <v>-0.119489467838611</v>
      </c>
      <c r="T397" s="38" t="n">
        <f aca="false">IF(N(D397)&gt;0,RANK(D397,D$2:D$1001)+COUNTIF(D$2:D397,D397)-1,"")</f>
        <v>323</v>
      </c>
      <c r="U397" s="40" t="n">
        <f aca="false">IF(N(D397)&gt;0,IF(D397&gt;=LR_MIN_SHARE*SUM(D$2:D$1001),F397,-1),-1)</f>
        <v>0.569947465794838</v>
      </c>
      <c r="V397" s="38" t="n">
        <f aca="false">IF(U397&lt;0,"",RANK(U397,U$2:U$1001)+COUNTIF(U$2:U397,U397)-1)</f>
        <v>169</v>
      </c>
      <c r="W397" s="38" t="n">
        <f aca="false">IF(N(L397)&gt;0,RANK(L397,L$2:L$1001)+COUNTIF(L$2:L397,L397)-1,"")</f>
        <v>328</v>
      </c>
      <c r="X397" s="40" t="n">
        <f aca="false">IF(N(L397)&gt;0,IF(L397&gt;=LR_MIN_SHARE*SUM(L$2:L$1001),N397,-1),-1)</f>
        <v>0.552884369291631</v>
      </c>
      <c r="Y397" s="38" t="n">
        <f aca="false">IF(X397&lt;0,"",RANK(X397,X$2:X$1001)+COUNTIF(X$2:X397,X397)-1)</f>
        <v>245</v>
      </c>
      <c r="AA397" s="0" t="str">
        <f aca="false">IF($A397="","",IF(COUNTIF($B$2:$B397,$B397)=1,1,""))</f>
        <v/>
      </c>
      <c r="AB397" s="0" t="str">
        <f aca="false">IF(AA397=1,SUMIF($B$2:$B$1001,$B397,$D$2:$D$1001),"")</f>
        <v/>
      </c>
      <c r="AC397" s="0" t="str">
        <f aca="false">IF(AA397=1,RANK(AB397,$AB$2:$AB$1001)+COUNTIF($AB$2:$AB397,AB397)-1,"")</f>
        <v/>
      </c>
      <c r="AD397" s="38" t="n">
        <f aca="false">IF($A397="","",COUNTIF(raw_data!$G:$G,$A397))</f>
        <v>40</v>
      </c>
      <c r="AE397" s="38" t="n">
        <f aca="false">IF($A397="","",IF(COUNTIF($A$2:$A$1001,$A397)&gt;1,1,0))</f>
        <v>0</v>
      </c>
    </row>
    <row r="398" customFormat="false" ht="15" hidden="false" customHeight="false" outlineLevel="0" collapsed="false">
      <c r="A398" s="0" t="str">
        <f aca="false">IF(code_master!$A398="","",code_master!$A398)</f>
        <v>CV0397</v>
      </c>
      <c r="B398" s="0" t="str">
        <f aca="false">IF($A398="","",code_master!$C398&amp;"")</f>
        <v>실손의료</v>
      </c>
      <c r="C398" s="0" t="str">
        <f aca="false">IF($A398="","",code_master!$B398&amp;"")</f>
        <v>질병입원실손(20년만기)</v>
      </c>
      <c r="D398" s="30" t="n">
        <f aca="false">IF($A398="","",SUMIFS(raw_data!$H:$H,raw_data!$A:$A,"&gt;="&amp;UY_START,raw_data!$A:$A,"&lt;="&amp;BASE_YM,raw_data!$B:$B,"&lt;="&amp;BASE_YM,raw_data!$G:$G,$A398))</f>
        <v>37968744</v>
      </c>
      <c r="E398" s="30" t="n">
        <f aca="false">IF($A398="","",(SUMIFS(raw_data!$I:$I,raw_data!$A:$A,"&gt;="&amp;UY_START,raw_data!$A:$A,"&lt;="&amp;BASE_YM,raw_data!$B:$B,"&lt;="&amp;BASE_YM,raw_data!$G:$G,$A398)+SUMIFS(raw_data!$J:$J,raw_data!$A:$A,"&gt;="&amp;UY_START,raw_data!$A:$A,"&lt;="&amp;BASE_YM,raw_data!$B:$B,"&lt;="&amp;BASE_YM,raw_data!$G:$G,$A398)))</f>
        <v>38620306</v>
      </c>
      <c r="F398" s="31" t="n">
        <f aca="false">IF(N(D398)=0,"",E398/D398)</f>
        <v>1.01716048337022</v>
      </c>
      <c r="G398" s="30" t="n">
        <f aca="false">IF($A398="","",SUMIFS(raw_data!$H:$H,raw_data!$A:$A,"&gt;="&amp;UY_START_PY,raw_data!$A:$A,"&lt;="&amp;BASE_YM_PY,raw_data!$B:$B,"&lt;="&amp;BASE_YM_PY,raw_data!$G:$G,$A398))</f>
        <v>31883590</v>
      </c>
      <c r="H398" s="30" t="n">
        <f aca="false">IF($A398="","",(SUMIFS(raw_data!$I:$I,raw_data!$A:$A,"&gt;="&amp;UY_START_PY,raw_data!$A:$A,"&lt;="&amp;BASE_YM_PY,raw_data!$B:$B,"&lt;="&amp;BASE_YM_PY,raw_data!$G:$G,$A398)+SUMIFS(raw_data!$J:$J,raw_data!$A:$A,"&gt;="&amp;UY_START_PY,raw_data!$A:$A,"&lt;="&amp;BASE_YM_PY,raw_data!$B:$B,"&lt;="&amp;BASE_YM_PY,raw_data!$G:$G,$A398)))</f>
        <v>25989270</v>
      </c>
      <c r="I398" s="31" t="n">
        <f aca="false">IF(N(G398)=0,"",H398/G398)</f>
        <v>0.815129977521352</v>
      </c>
      <c r="J398" s="32" t="n">
        <f aca="false">IF(N(G398)=0,"",D398/G398-1)</f>
        <v>0.190855358508875</v>
      </c>
      <c r="K398" s="33" t="n">
        <f aca="false">IF(OR(F398="",I398=""),"",F398-I398)</f>
        <v>0.202030505848865</v>
      </c>
      <c r="L398" s="30" t="n">
        <f aca="false">IF($A398="","",SUMIFS(raw_data!$H:$H,raw_data!$B:$B,BASE_YM,raw_data!$G:$G,$A398))</f>
        <v>15186148</v>
      </c>
      <c r="M398" s="30" t="n">
        <f aca="false">IF($A398="","",(SUMIFS(raw_data!$I:$I,raw_data!$B:$B,BASE_YM,raw_data!$G:$G,$A398)+SUMIFS(raw_data!$J:$J,raw_data!$B:$B,BASE_YM,raw_data!$G:$G,$A398)))</f>
        <v>18814456</v>
      </c>
      <c r="N398" s="31" t="n">
        <f aca="false">IF(N(L398)=0,"",M398/L398)</f>
        <v>1.23892220726415</v>
      </c>
      <c r="O398" s="30" t="n">
        <f aca="false">IF($A398="","",SUMIFS(raw_data!$H:$H,raw_data!$B:$B,BASE_YM_PY,raw_data!$G:$G,$A398))</f>
        <v>12690903</v>
      </c>
      <c r="P398" s="30" t="n">
        <f aca="false">IF($A398="","",(SUMIFS(raw_data!$I:$I,raw_data!$B:$B,BASE_YM_PY,raw_data!$G:$G,$A398)+SUMIFS(raw_data!$J:$J,raw_data!$B:$B,BASE_YM_PY,raw_data!$G:$G,$A398)))</f>
        <v>11292712</v>
      </c>
      <c r="Q398" s="31" t="n">
        <f aca="false">IF(N(O398)=0,"",P398/O398)</f>
        <v>0.889827303856944</v>
      </c>
      <c r="R398" s="32" t="n">
        <f aca="false">IF(N(O398)=0,"",L398/O398-1)</f>
        <v>0.196616820725838</v>
      </c>
      <c r="S398" s="33" t="n">
        <f aca="false">IF(OR(N398="",Q398=""),"",N398-Q398)</f>
        <v>0.349094903407202</v>
      </c>
      <c r="T398" s="38" t="n">
        <f aca="false">IF(N(D398)&gt;0,RANK(D398,D$2:D$1001)+COUNTIF(D$2:D398,D398)-1,"")</f>
        <v>149</v>
      </c>
      <c r="U398" s="40" t="n">
        <f aca="false">IF(N(D398)&gt;0,IF(D398&gt;=LR_MIN_SHARE*SUM(D$2:D$1001),F398,-1),-1)</f>
        <v>1.01716048337022</v>
      </c>
      <c r="V398" s="38" t="n">
        <f aca="false">IF(U398&lt;0,"",RANK(U398,U$2:U$1001)+COUNTIF(U$2:U398,U398)-1)</f>
        <v>14</v>
      </c>
      <c r="W398" s="38" t="n">
        <f aca="false">IF(N(L398)&gt;0,RANK(L398,L$2:L$1001)+COUNTIF(L$2:L398,L398)-1,"")</f>
        <v>152</v>
      </c>
      <c r="X398" s="40" t="n">
        <f aca="false">IF(N(L398)&gt;0,IF(L398&gt;=LR_MIN_SHARE*SUM(L$2:L$1001),N398,-1),-1)</f>
        <v>1.23892220726415</v>
      </c>
      <c r="Y398" s="38" t="n">
        <f aca="false">IF(X398&lt;0,"",RANK(X398,X$2:X$1001)+COUNTIF(X$2:X398,X398)-1)</f>
        <v>13</v>
      </c>
      <c r="AA398" s="0" t="str">
        <f aca="false">IF($A398="","",IF(COUNTIF($B$2:$B398,$B398)=1,1,""))</f>
        <v/>
      </c>
      <c r="AB398" s="0" t="str">
        <f aca="false">IF(AA398=1,SUMIF($B$2:$B$1001,$B398,$D$2:$D$1001),"")</f>
        <v/>
      </c>
      <c r="AC398" s="0" t="str">
        <f aca="false">IF(AA398=1,RANK(AB398,$AB$2:$AB$1001)+COUNTIF($AB$2:$AB398,AB398)-1,"")</f>
        <v/>
      </c>
      <c r="AD398" s="38" t="n">
        <f aca="false">IF($A398="","",COUNTIF(raw_data!$G:$G,$A398))</f>
        <v>40</v>
      </c>
      <c r="AE398" s="38" t="n">
        <f aca="false">IF($A398="","",IF(COUNTIF($A$2:$A$1001,$A398)&gt;1,1,0))</f>
        <v>0</v>
      </c>
    </row>
    <row r="399" customFormat="false" ht="15" hidden="false" customHeight="false" outlineLevel="0" collapsed="false">
      <c r="A399" s="0" t="str">
        <f aca="false">IF(code_master!$A399="","",code_master!$A399)</f>
        <v>CV0398</v>
      </c>
      <c r="B399" s="0" t="str">
        <f aca="false">IF($A399="","",code_master!$C399&amp;"")</f>
        <v>암</v>
      </c>
      <c r="C399" s="0" t="str">
        <f aca="false">IF($A399="","",code_master!$B399&amp;"")</f>
        <v>암수술비(갱신형)</v>
      </c>
      <c r="D399" s="30" t="n">
        <f aca="false">IF($A399="","",SUMIFS(raw_data!$H:$H,raw_data!$A:$A,"&gt;="&amp;UY_START,raw_data!$A:$A,"&lt;="&amp;BASE_YM,raw_data!$B:$B,"&lt;="&amp;BASE_YM,raw_data!$G:$G,$A399))</f>
        <v>15699382</v>
      </c>
      <c r="E399" s="30" t="n">
        <f aca="false">IF($A399="","",(SUMIFS(raw_data!$I:$I,raw_data!$A:$A,"&gt;="&amp;UY_START,raw_data!$A:$A,"&lt;="&amp;BASE_YM,raw_data!$B:$B,"&lt;="&amp;BASE_YM,raw_data!$G:$G,$A399)+SUMIFS(raw_data!$J:$J,raw_data!$A:$A,"&gt;="&amp;UY_START,raw_data!$A:$A,"&lt;="&amp;BASE_YM,raw_data!$B:$B,"&lt;="&amp;BASE_YM,raw_data!$G:$G,$A399)))</f>
        <v>11185180</v>
      </c>
      <c r="F399" s="31" t="n">
        <f aca="false">IF(N(D399)=0,"",E399/D399)</f>
        <v>0.712459891733318</v>
      </c>
      <c r="G399" s="30" t="n">
        <f aca="false">IF($A399="","",SUMIFS(raw_data!$H:$H,raw_data!$A:$A,"&gt;="&amp;UY_START_PY,raw_data!$A:$A,"&lt;="&amp;BASE_YM_PY,raw_data!$B:$B,"&lt;="&amp;BASE_YM_PY,raw_data!$G:$G,$A399))</f>
        <v>15439919</v>
      </c>
      <c r="H399" s="30" t="n">
        <f aca="false">IF($A399="","",(SUMIFS(raw_data!$I:$I,raw_data!$A:$A,"&gt;="&amp;UY_START_PY,raw_data!$A:$A,"&lt;="&amp;BASE_YM_PY,raw_data!$B:$B,"&lt;="&amp;BASE_YM_PY,raw_data!$G:$G,$A399)+SUMIFS(raw_data!$J:$J,raw_data!$A:$A,"&gt;="&amp;UY_START_PY,raw_data!$A:$A,"&lt;="&amp;BASE_YM_PY,raw_data!$B:$B,"&lt;="&amp;BASE_YM_PY,raw_data!$G:$G,$A399)))</f>
        <v>9127815</v>
      </c>
      <c r="I399" s="31" t="n">
        <f aca="false">IF(N(G399)=0,"",H399/G399)</f>
        <v>0.591182829391786</v>
      </c>
      <c r="J399" s="32" t="n">
        <f aca="false">IF(N(G399)=0,"",D399/G399-1)</f>
        <v>0.0168046866048974</v>
      </c>
      <c r="K399" s="33" t="n">
        <f aca="false">IF(OR(F399="",I399=""),"",F399-I399)</f>
        <v>0.121277062341532</v>
      </c>
      <c r="L399" s="30" t="n">
        <f aca="false">IF($A399="","",SUMIFS(raw_data!$H:$H,raw_data!$B:$B,BASE_YM,raw_data!$G:$G,$A399))</f>
        <v>5827181</v>
      </c>
      <c r="M399" s="30" t="n">
        <f aca="false">IF($A399="","",(SUMIFS(raw_data!$I:$I,raw_data!$B:$B,BASE_YM,raw_data!$G:$G,$A399)+SUMIFS(raw_data!$J:$J,raw_data!$B:$B,BASE_YM,raw_data!$G:$G,$A399)))</f>
        <v>4694789</v>
      </c>
      <c r="N399" s="31" t="n">
        <f aca="false">IF(N(L399)=0,"",M399/L399)</f>
        <v>0.805670700807131</v>
      </c>
      <c r="O399" s="30" t="n">
        <f aca="false">IF($A399="","",SUMIFS(raw_data!$H:$H,raw_data!$B:$B,BASE_YM_PY,raw_data!$G:$G,$A399))</f>
        <v>6331611</v>
      </c>
      <c r="P399" s="30" t="n">
        <f aca="false">IF($A399="","",(SUMIFS(raw_data!$I:$I,raw_data!$B:$B,BASE_YM_PY,raw_data!$G:$G,$A399)+SUMIFS(raw_data!$J:$J,raw_data!$B:$B,BASE_YM_PY,raw_data!$G:$G,$A399)))</f>
        <v>4432403</v>
      </c>
      <c r="Q399" s="31" t="n">
        <f aca="false">IF(N(O399)=0,"",P399/O399)</f>
        <v>0.700043480245391</v>
      </c>
      <c r="R399" s="32" t="n">
        <f aca="false">IF(N(O399)=0,"",L399/O399-1)</f>
        <v>-0.0796685077462908</v>
      </c>
      <c r="S399" s="33" t="n">
        <f aca="false">IF(OR(N399="",Q399=""),"",N399-Q399)</f>
        <v>0.10562722056174</v>
      </c>
      <c r="T399" s="38" t="n">
        <f aca="false">IF(N(D399)&gt;0,RANK(D399,D$2:D$1001)+COUNTIF(D$2:D399,D399)-1,"")</f>
        <v>302</v>
      </c>
      <c r="U399" s="40" t="n">
        <f aca="false">IF(N(D399)&gt;0,IF(D399&gt;=LR_MIN_SHARE*SUM(D$2:D$1001),F399,-1),-1)</f>
        <v>0.712459891733318</v>
      </c>
      <c r="V399" s="38" t="n">
        <f aca="false">IF(U399&lt;0,"",RANK(U399,U$2:U$1001)+COUNTIF(U$2:U399,U399)-1)</f>
        <v>81</v>
      </c>
      <c r="W399" s="38" t="n">
        <f aca="false">IF(N(L399)&gt;0,RANK(L399,L$2:L$1001)+COUNTIF(L$2:L399,L399)-1,"")</f>
        <v>318</v>
      </c>
      <c r="X399" s="40" t="n">
        <f aca="false">IF(N(L399)&gt;0,IF(L399&gt;=LR_MIN_SHARE*SUM(L$2:L$1001),N399,-1),-1)</f>
        <v>0.805670700807131</v>
      </c>
      <c r="Y399" s="38" t="n">
        <f aca="false">IF(X399&lt;0,"",RANK(X399,X$2:X$1001)+COUNTIF(X$2:X399,X399)-1)</f>
        <v>101</v>
      </c>
      <c r="AA399" s="0" t="str">
        <f aca="false">IF($A399="","",IF(COUNTIF($B$2:$B399,$B399)=1,1,""))</f>
        <v/>
      </c>
      <c r="AB399" s="0" t="str">
        <f aca="false">IF(AA399=1,SUMIF($B$2:$B$1001,$B399,$D$2:$D$1001),"")</f>
        <v/>
      </c>
      <c r="AC399" s="0" t="str">
        <f aca="false">IF(AA399=1,RANK(AB399,$AB$2:$AB$1001)+COUNTIF($AB$2:$AB399,AB399)-1,"")</f>
        <v/>
      </c>
      <c r="AD399" s="38" t="n">
        <f aca="false">IF($A399="","",COUNTIF(raw_data!$G:$G,$A399))</f>
        <v>40</v>
      </c>
      <c r="AE399" s="38" t="n">
        <f aca="false">IF($A399="","",IF(COUNTIF($A$2:$A$1001,$A399)&gt;1,1,0))</f>
        <v>0</v>
      </c>
    </row>
    <row r="400" customFormat="false" ht="15" hidden="false" customHeight="false" outlineLevel="0" collapsed="false">
      <c r="A400" s="0" t="str">
        <f aca="false">IF(code_master!$A400="","",code_master!$A400)</f>
        <v>CV0399</v>
      </c>
      <c r="B400" s="0" t="str">
        <f aca="false">IF($A400="","",code_master!$C400&amp;"")</f>
        <v>뇌혈관</v>
      </c>
      <c r="C400" s="0" t="str">
        <f aca="false">IF($A400="","",code_master!$B400&amp;"")</f>
        <v>뇌출혈진단비(비갱신형)</v>
      </c>
      <c r="D400" s="30" t="n">
        <f aca="false">IF($A400="","",SUMIFS(raw_data!$H:$H,raw_data!$A:$A,"&gt;="&amp;UY_START,raw_data!$A:$A,"&lt;="&amp;BASE_YM,raw_data!$B:$B,"&lt;="&amp;BASE_YM,raw_data!$G:$G,$A400))</f>
        <v>13105286</v>
      </c>
      <c r="E400" s="30" t="n">
        <f aca="false">IF($A400="","",(SUMIFS(raw_data!$I:$I,raw_data!$A:$A,"&gt;="&amp;UY_START,raw_data!$A:$A,"&lt;="&amp;BASE_YM,raw_data!$B:$B,"&lt;="&amp;BASE_YM,raw_data!$G:$G,$A400)+SUMIFS(raw_data!$J:$J,raw_data!$A:$A,"&gt;="&amp;UY_START,raw_data!$A:$A,"&lt;="&amp;BASE_YM,raw_data!$B:$B,"&lt;="&amp;BASE_YM,raw_data!$G:$G,$A400)))</f>
        <v>6008641</v>
      </c>
      <c r="F400" s="31" t="n">
        <f aca="false">IF(N(D400)=0,"",E400/D400)</f>
        <v>0.458489879579889</v>
      </c>
      <c r="G400" s="30" t="n">
        <f aca="false">IF($A400="","",SUMIFS(raw_data!$H:$H,raw_data!$A:$A,"&gt;="&amp;UY_START_PY,raw_data!$A:$A,"&lt;="&amp;BASE_YM_PY,raw_data!$B:$B,"&lt;="&amp;BASE_YM_PY,raw_data!$G:$G,$A400))</f>
        <v>10373087</v>
      </c>
      <c r="H400" s="30" t="n">
        <f aca="false">IF($A400="","",(SUMIFS(raw_data!$I:$I,raw_data!$A:$A,"&gt;="&amp;UY_START_PY,raw_data!$A:$A,"&lt;="&amp;BASE_YM_PY,raw_data!$B:$B,"&lt;="&amp;BASE_YM_PY,raw_data!$G:$G,$A400)+SUMIFS(raw_data!$J:$J,raw_data!$A:$A,"&gt;="&amp;UY_START_PY,raw_data!$A:$A,"&lt;="&amp;BASE_YM_PY,raw_data!$B:$B,"&lt;="&amp;BASE_YM_PY,raw_data!$G:$G,$A400)))</f>
        <v>4595456</v>
      </c>
      <c r="I400" s="31" t="n">
        <f aca="false">IF(N(G400)=0,"",H400/G400)</f>
        <v>0.443017204039646</v>
      </c>
      <c r="J400" s="32" t="n">
        <f aca="false">IF(N(G400)=0,"",D400/G400-1)</f>
        <v>0.263393047797633</v>
      </c>
      <c r="K400" s="33" t="n">
        <f aca="false">IF(OR(F400="",I400=""),"",F400-I400)</f>
        <v>0.0154726755402426</v>
      </c>
      <c r="L400" s="30" t="n">
        <f aca="false">IF($A400="","",SUMIFS(raw_data!$H:$H,raw_data!$B:$B,BASE_YM,raw_data!$G:$G,$A400))</f>
        <v>4921583</v>
      </c>
      <c r="M400" s="30" t="n">
        <f aca="false">IF($A400="","",(SUMIFS(raw_data!$I:$I,raw_data!$B:$B,BASE_YM,raw_data!$G:$G,$A400)+SUMIFS(raw_data!$J:$J,raw_data!$B:$B,BASE_YM,raw_data!$G:$G,$A400)))</f>
        <v>2410923</v>
      </c>
      <c r="N400" s="31" t="n">
        <f aca="false">IF(N(L400)=0,"",M400/L400)</f>
        <v>0.489867386164167</v>
      </c>
      <c r="O400" s="30" t="n">
        <f aca="false">IF($A400="","",SUMIFS(raw_data!$H:$H,raw_data!$B:$B,BASE_YM_PY,raw_data!$G:$G,$A400))</f>
        <v>4002580</v>
      </c>
      <c r="P400" s="30" t="n">
        <f aca="false">IF($A400="","",(SUMIFS(raw_data!$I:$I,raw_data!$B:$B,BASE_YM_PY,raw_data!$G:$G,$A400)+SUMIFS(raw_data!$J:$J,raw_data!$B:$B,BASE_YM_PY,raw_data!$G:$G,$A400)))</f>
        <v>2257592</v>
      </c>
      <c r="Q400" s="31" t="n">
        <f aca="false">IF(N(O400)=0,"",P400/O400)</f>
        <v>0.564034197942327</v>
      </c>
      <c r="R400" s="32" t="n">
        <f aca="false">IF(N(O400)=0,"",L400/O400-1)</f>
        <v>0.229602656286695</v>
      </c>
      <c r="S400" s="33" t="n">
        <f aca="false">IF(OR(N400="",Q400=""),"",N400-Q400)</f>
        <v>-0.0741668117781602</v>
      </c>
      <c r="T400" s="38" t="n">
        <f aca="false">IF(N(D400)&gt;0,RANK(D400,D$2:D$1001)+COUNTIF(D$2:D400,D400)-1,"")</f>
        <v>336</v>
      </c>
      <c r="U400" s="40" t="n">
        <f aca="false">IF(N(D400)&gt;0,IF(D400&gt;=LR_MIN_SHARE*SUM(D$2:D$1001),F400,-1),-1)</f>
        <v>0.458489879579889</v>
      </c>
      <c r="V400" s="38" t="n">
        <f aca="false">IF(U400&lt;0,"",RANK(U400,U$2:U$1001)+COUNTIF(U$2:U400,U400)-1)</f>
        <v>259</v>
      </c>
      <c r="W400" s="38" t="n">
        <f aca="false">IF(N(L400)&gt;0,RANK(L400,L$2:L$1001)+COUNTIF(L$2:L400,L400)-1,"")</f>
        <v>343</v>
      </c>
      <c r="X400" s="40" t="n">
        <f aca="false">IF(N(L400)&gt;0,IF(L400&gt;=LR_MIN_SHARE*SUM(L$2:L$1001),N400,-1),-1)</f>
        <v>0.489867386164167</v>
      </c>
      <c r="Y400" s="38" t="n">
        <f aca="false">IF(X400&lt;0,"",RANK(X400,X$2:X$1001)+COUNTIF(X$2:X400,X400)-1)</f>
        <v>286</v>
      </c>
      <c r="AA400" s="0" t="str">
        <f aca="false">IF($A400="","",IF(COUNTIF($B$2:$B400,$B400)=1,1,""))</f>
        <v/>
      </c>
      <c r="AB400" s="0" t="str">
        <f aca="false">IF(AA400=1,SUMIF($B$2:$B$1001,$B400,$D$2:$D$1001),"")</f>
        <v/>
      </c>
      <c r="AC400" s="0" t="str">
        <f aca="false">IF(AA400=1,RANK(AB400,$AB$2:$AB$1001)+COUNTIF($AB$2:$AB400,AB400)-1,"")</f>
        <v/>
      </c>
      <c r="AD400" s="38" t="n">
        <f aca="false">IF($A400="","",COUNTIF(raw_data!$G:$G,$A400))</f>
        <v>40</v>
      </c>
      <c r="AE400" s="38" t="n">
        <f aca="false">IF($A400="","",IF(COUNTIF($A$2:$A$1001,$A400)&gt;1,1,0))</f>
        <v>0</v>
      </c>
    </row>
    <row r="401" customFormat="false" ht="15" hidden="false" customHeight="false" outlineLevel="0" collapsed="false">
      <c r="A401" s="0" t="str">
        <f aca="false">IF(code_master!$A401="","",code_master!$A401)</f>
        <v>CV0400</v>
      </c>
      <c r="B401" s="0" t="str">
        <f aca="false">IF($A401="","",code_master!$C401&amp;"")</f>
        <v>뇌혈관</v>
      </c>
      <c r="C401" s="0" t="str">
        <f aca="false">IF($A401="","",code_master!$B401&amp;"")</f>
        <v>뇌졸중진단비(비갱신형)</v>
      </c>
      <c r="D401" s="30" t="n">
        <f aca="false">IF($A401="","",SUMIFS(raw_data!$H:$H,raw_data!$A:$A,"&gt;="&amp;UY_START,raw_data!$A:$A,"&lt;="&amp;BASE_YM,raw_data!$B:$B,"&lt;="&amp;BASE_YM,raw_data!$G:$G,$A401))</f>
        <v>109776635</v>
      </c>
      <c r="E401" s="30" t="n">
        <f aca="false">IF($A401="","",(SUMIFS(raw_data!$I:$I,raw_data!$A:$A,"&gt;="&amp;UY_START,raw_data!$A:$A,"&lt;="&amp;BASE_YM,raw_data!$B:$B,"&lt;="&amp;BASE_YM,raw_data!$G:$G,$A401)+SUMIFS(raw_data!$J:$J,raw_data!$A:$A,"&gt;="&amp;UY_START,raw_data!$A:$A,"&lt;="&amp;BASE_YM,raw_data!$B:$B,"&lt;="&amp;BASE_YM,raw_data!$G:$G,$A401)))</f>
        <v>101172059</v>
      </c>
      <c r="F401" s="31" t="n">
        <f aca="false">IF(N(D401)=0,"",E401/D401)</f>
        <v>0.921617418861491</v>
      </c>
      <c r="G401" s="30" t="n">
        <f aca="false">IF($A401="","",SUMIFS(raw_data!$H:$H,raw_data!$A:$A,"&gt;="&amp;UY_START_PY,raw_data!$A:$A,"&lt;="&amp;BASE_YM_PY,raw_data!$B:$B,"&lt;="&amp;BASE_YM_PY,raw_data!$G:$G,$A401))</f>
        <v>102484240</v>
      </c>
      <c r="H401" s="30" t="n">
        <f aca="false">IF($A401="","",(SUMIFS(raw_data!$I:$I,raw_data!$A:$A,"&gt;="&amp;UY_START_PY,raw_data!$A:$A,"&lt;="&amp;BASE_YM_PY,raw_data!$B:$B,"&lt;="&amp;BASE_YM_PY,raw_data!$G:$G,$A401)+SUMIFS(raw_data!$J:$J,raw_data!$A:$A,"&gt;="&amp;UY_START_PY,raw_data!$A:$A,"&lt;="&amp;BASE_YM_PY,raw_data!$B:$B,"&lt;="&amp;BASE_YM_PY,raw_data!$G:$G,$A401)))</f>
        <v>91414595</v>
      </c>
      <c r="I401" s="31" t="n">
        <f aca="false">IF(N(G401)=0,"",H401/G401)</f>
        <v>0.891986855735087</v>
      </c>
      <c r="J401" s="32" t="n">
        <f aca="false">IF(N(G401)=0,"",D401/G401-1)</f>
        <v>0.0711562577816842</v>
      </c>
      <c r="K401" s="33" t="n">
        <f aca="false">IF(OR(F401="",I401=""),"",F401-I401)</f>
        <v>0.0296305631264041</v>
      </c>
      <c r="L401" s="30" t="n">
        <f aca="false">IF($A401="","",SUMIFS(raw_data!$H:$H,raw_data!$B:$B,BASE_YM,raw_data!$G:$G,$A401))</f>
        <v>41356249</v>
      </c>
      <c r="M401" s="30" t="n">
        <f aca="false">IF($A401="","",(SUMIFS(raw_data!$I:$I,raw_data!$B:$B,BASE_YM,raw_data!$G:$G,$A401)+SUMIFS(raw_data!$J:$J,raw_data!$B:$B,BASE_YM,raw_data!$G:$G,$A401)))</f>
        <v>48589305</v>
      </c>
      <c r="N401" s="31" t="n">
        <f aca="false">IF(N(L401)=0,"",M401/L401)</f>
        <v>1.17489632582491</v>
      </c>
      <c r="O401" s="30" t="n">
        <f aca="false">IF($A401="","",SUMIFS(raw_data!$H:$H,raw_data!$B:$B,BASE_YM_PY,raw_data!$G:$G,$A401))</f>
        <v>43290690</v>
      </c>
      <c r="P401" s="30" t="n">
        <f aca="false">IF($A401="","",(SUMIFS(raw_data!$I:$I,raw_data!$B:$B,BASE_YM_PY,raw_data!$G:$G,$A401)+SUMIFS(raw_data!$J:$J,raw_data!$B:$B,BASE_YM_PY,raw_data!$G:$G,$A401)))</f>
        <v>53826809</v>
      </c>
      <c r="Q401" s="31" t="n">
        <f aca="false">IF(N(O401)=0,"",P401/O401)</f>
        <v>1.24338071303553</v>
      </c>
      <c r="R401" s="32" t="n">
        <f aca="false">IF(N(O401)=0,"",L401/O401-1)</f>
        <v>-0.0446849195519868</v>
      </c>
      <c r="S401" s="33" t="n">
        <f aca="false">IF(OR(N401="",Q401=""),"",N401-Q401)</f>
        <v>-0.0684843872106205</v>
      </c>
      <c r="T401" s="38" t="n">
        <f aca="false">IF(N(D401)&gt;0,RANK(D401,D$2:D$1001)+COUNTIF(D$2:D401,D401)-1,"")</f>
        <v>43</v>
      </c>
      <c r="U401" s="40" t="n">
        <f aca="false">IF(N(D401)&gt;0,IF(D401&gt;=LR_MIN_SHARE*SUM(D$2:D$1001),F401,-1),-1)</f>
        <v>0.921617418861491</v>
      </c>
      <c r="V401" s="38" t="n">
        <f aca="false">IF(U401&lt;0,"",RANK(U401,U$2:U$1001)+COUNTIF(U$2:U401,U401)-1)</f>
        <v>29</v>
      </c>
      <c r="W401" s="38" t="n">
        <f aca="false">IF(N(L401)&gt;0,RANK(L401,L$2:L$1001)+COUNTIF(L$2:L401,L401)-1,"")</f>
        <v>46</v>
      </c>
      <c r="X401" s="40" t="n">
        <f aca="false">IF(N(L401)&gt;0,IF(L401&gt;=LR_MIN_SHARE*SUM(L$2:L$1001),N401,-1),-1)</f>
        <v>1.17489632582491</v>
      </c>
      <c r="Y401" s="38" t="n">
        <f aca="false">IF(X401&lt;0,"",RANK(X401,X$2:X$1001)+COUNTIF(X$2:X401,X401)-1)</f>
        <v>23</v>
      </c>
      <c r="AA401" s="0" t="str">
        <f aca="false">IF($A401="","",IF(COUNTIF($B$2:$B401,$B401)=1,1,""))</f>
        <v/>
      </c>
      <c r="AB401" s="0" t="str">
        <f aca="false">IF(AA401=1,SUMIF($B$2:$B$1001,$B401,$D$2:$D$1001),"")</f>
        <v/>
      </c>
      <c r="AC401" s="0" t="str">
        <f aca="false">IF(AA401=1,RANK(AB401,$AB$2:$AB$1001)+COUNTIF($AB$2:$AB401,AB401)-1,"")</f>
        <v/>
      </c>
      <c r="AD401" s="38" t="n">
        <f aca="false">IF($A401="","",COUNTIF(raw_data!$G:$G,$A401))</f>
        <v>40</v>
      </c>
      <c r="AE401" s="38" t="n">
        <f aca="false">IF($A401="","",IF(COUNTIF($A$2:$A$1001,$A401)&gt;1,1,0))</f>
        <v>0</v>
      </c>
    </row>
    <row r="402" customFormat="false" ht="15" hidden="false" customHeight="false" outlineLevel="0" collapsed="false">
      <c r="A402" s="0" t="str">
        <f aca="false">IF(code_master!$A402="","",code_master!$A402)</f>
        <v>CV0401</v>
      </c>
      <c r="B402" s="0" t="str">
        <f aca="false">IF($A402="","",code_master!$C402&amp;"")</f>
        <v>암</v>
      </c>
      <c r="C402" s="0" t="str">
        <f aca="false">IF($A402="","",code_master!$B402&amp;"")</f>
        <v>암진단비(갱신형)</v>
      </c>
      <c r="D402" s="30" t="n">
        <f aca="false">IF($A402="","",SUMIFS(raw_data!$H:$H,raw_data!$A:$A,"&gt;="&amp;UY_START,raw_data!$A:$A,"&lt;="&amp;BASE_YM,raw_data!$B:$B,"&lt;="&amp;BASE_YM,raw_data!$G:$G,$A402))</f>
        <v>15545834</v>
      </c>
      <c r="E402" s="30" t="n">
        <f aca="false">IF($A402="","",(SUMIFS(raw_data!$I:$I,raw_data!$A:$A,"&gt;="&amp;UY_START,raw_data!$A:$A,"&lt;="&amp;BASE_YM,raw_data!$B:$B,"&lt;="&amp;BASE_YM,raw_data!$G:$G,$A402)+SUMIFS(raw_data!$J:$J,raw_data!$A:$A,"&gt;="&amp;UY_START,raw_data!$A:$A,"&lt;="&amp;BASE_YM,raw_data!$B:$B,"&lt;="&amp;BASE_YM,raw_data!$G:$G,$A402)))</f>
        <v>8821046</v>
      </c>
      <c r="F402" s="31" t="n">
        <f aca="false">IF(N(D402)=0,"",E402/D402)</f>
        <v>0.567421857199813</v>
      </c>
      <c r="G402" s="30" t="n">
        <f aca="false">IF($A402="","",SUMIFS(raw_data!$H:$H,raw_data!$A:$A,"&gt;="&amp;UY_START_PY,raw_data!$A:$A,"&lt;="&amp;BASE_YM_PY,raw_data!$B:$B,"&lt;="&amp;BASE_YM_PY,raw_data!$G:$G,$A402))</f>
        <v>14849937</v>
      </c>
      <c r="H402" s="30" t="n">
        <f aca="false">IF($A402="","",(SUMIFS(raw_data!$I:$I,raw_data!$A:$A,"&gt;="&amp;UY_START_PY,raw_data!$A:$A,"&lt;="&amp;BASE_YM_PY,raw_data!$B:$B,"&lt;="&amp;BASE_YM_PY,raw_data!$G:$G,$A402)+SUMIFS(raw_data!$J:$J,raw_data!$A:$A,"&gt;="&amp;UY_START_PY,raw_data!$A:$A,"&lt;="&amp;BASE_YM_PY,raw_data!$B:$B,"&lt;="&amp;BASE_YM_PY,raw_data!$G:$G,$A402)))</f>
        <v>8183090</v>
      </c>
      <c r="I402" s="31" t="n">
        <f aca="false">IF(N(G402)=0,"",H402/G402)</f>
        <v>0.551052169446914</v>
      </c>
      <c r="J402" s="32" t="n">
        <f aca="false">IF(N(G402)=0,"",D402/G402-1)</f>
        <v>0.046861949650022</v>
      </c>
      <c r="K402" s="33" t="n">
        <f aca="false">IF(OR(F402="",I402=""),"",F402-I402)</f>
        <v>0.016369687752899</v>
      </c>
      <c r="L402" s="30" t="n">
        <f aca="false">IF($A402="","",SUMIFS(raw_data!$H:$H,raw_data!$B:$B,BASE_YM,raw_data!$G:$G,$A402))</f>
        <v>6181250</v>
      </c>
      <c r="M402" s="30" t="n">
        <f aca="false">IF($A402="","",(SUMIFS(raw_data!$I:$I,raw_data!$B:$B,BASE_YM,raw_data!$G:$G,$A402)+SUMIFS(raw_data!$J:$J,raw_data!$B:$B,BASE_YM,raw_data!$G:$G,$A402)))</f>
        <v>3805512</v>
      </c>
      <c r="N402" s="31" t="n">
        <f aca="false">IF(N(L402)=0,"",M402/L402)</f>
        <v>0.615654115267947</v>
      </c>
      <c r="O402" s="30" t="n">
        <f aca="false">IF($A402="","",SUMIFS(raw_data!$H:$H,raw_data!$B:$B,BASE_YM_PY,raw_data!$G:$G,$A402))</f>
        <v>5991750</v>
      </c>
      <c r="P402" s="30" t="n">
        <f aca="false">IF($A402="","",(SUMIFS(raw_data!$I:$I,raw_data!$B:$B,BASE_YM_PY,raw_data!$G:$G,$A402)+SUMIFS(raw_data!$J:$J,raw_data!$B:$B,BASE_YM_PY,raw_data!$G:$G,$A402)))</f>
        <v>3848265</v>
      </c>
      <c r="Q402" s="31" t="n">
        <f aca="false">IF(N(O402)=0,"",P402/O402)</f>
        <v>0.642260608336463</v>
      </c>
      <c r="R402" s="32" t="n">
        <f aca="false">IF(N(O402)=0,"",L402/O402-1)</f>
        <v>0.0316268202111236</v>
      </c>
      <c r="S402" s="33" t="n">
        <f aca="false">IF(OR(N402="",Q402=""),"",N402-Q402)</f>
        <v>-0.0266064930685151</v>
      </c>
      <c r="T402" s="38" t="n">
        <f aca="false">IF(N(D402)&gt;0,RANK(D402,D$2:D$1001)+COUNTIF(D$2:D402,D402)-1,"")</f>
        <v>304</v>
      </c>
      <c r="U402" s="40" t="n">
        <f aca="false">IF(N(D402)&gt;0,IF(D402&gt;=LR_MIN_SHARE*SUM(D$2:D$1001),F402,-1),-1)</f>
        <v>0.567421857199813</v>
      </c>
      <c r="V402" s="38" t="n">
        <f aca="false">IF(U402&lt;0,"",RANK(U402,U$2:U$1001)+COUNTIF(U$2:U402,U402)-1)</f>
        <v>171</v>
      </c>
      <c r="W402" s="38" t="n">
        <f aca="false">IF(N(L402)&gt;0,RANK(L402,L$2:L$1001)+COUNTIF(L$2:L402,L402)-1,"")</f>
        <v>305</v>
      </c>
      <c r="X402" s="40" t="n">
        <f aca="false">IF(N(L402)&gt;0,IF(L402&gt;=LR_MIN_SHARE*SUM(L$2:L$1001),N402,-1),-1)</f>
        <v>0.615654115267947</v>
      </c>
      <c r="Y402" s="38" t="n">
        <f aca="false">IF(X402&lt;0,"",RANK(X402,X$2:X$1001)+COUNTIF(X$2:X402,X402)-1)</f>
        <v>206</v>
      </c>
      <c r="AA402" s="0" t="str">
        <f aca="false">IF($A402="","",IF(COUNTIF($B$2:$B402,$B402)=1,1,""))</f>
        <v/>
      </c>
      <c r="AB402" s="0" t="str">
        <f aca="false">IF(AA402=1,SUMIF($B$2:$B$1001,$B402,$D$2:$D$1001),"")</f>
        <v/>
      </c>
      <c r="AC402" s="0" t="str">
        <f aca="false">IF(AA402=1,RANK(AB402,$AB$2:$AB$1001)+COUNTIF($AB$2:$AB402,AB402)-1,"")</f>
        <v/>
      </c>
      <c r="AD402" s="38" t="n">
        <f aca="false">IF($A402="","",COUNTIF(raw_data!$G:$G,$A402))</f>
        <v>40</v>
      </c>
      <c r="AE402" s="38" t="n">
        <f aca="false">IF($A402="","",IF(COUNTIF($A$2:$A$1001,$A402)&gt;1,1,0))</f>
        <v>0</v>
      </c>
    </row>
    <row r="403" customFormat="false" ht="15" hidden="false" customHeight="false" outlineLevel="0" collapsed="false">
      <c r="A403" s="0" t="str">
        <f aca="false">IF(code_master!$A403="","",code_master!$A403)</f>
        <v>CV0402</v>
      </c>
      <c r="B403" s="0" t="str">
        <f aca="false">IF($A403="","",code_master!$C403&amp;"")</f>
        <v>실손의료</v>
      </c>
      <c r="C403" s="0" t="str">
        <f aca="false">IF($A403="","",code_master!$B403&amp;"")</f>
        <v>상해통원실손Ⅱ</v>
      </c>
      <c r="D403" s="30" t="n">
        <f aca="false">IF($A403="","",SUMIFS(raw_data!$H:$H,raw_data!$A:$A,"&gt;="&amp;UY_START,raw_data!$A:$A,"&lt;="&amp;BASE_YM,raw_data!$B:$B,"&lt;="&amp;BASE_YM,raw_data!$G:$G,$A403))</f>
        <v>314303274</v>
      </c>
      <c r="E403" s="30" t="n">
        <f aca="false">IF($A403="","",(SUMIFS(raw_data!$I:$I,raw_data!$A:$A,"&gt;="&amp;UY_START,raw_data!$A:$A,"&lt;="&amp;BASE_YM,raw_data!$B:$B,"&lt;="&amp;BASE_YM,raw_data!$G:$G,$A403)+SUMIFS(raw_data!$J:$J,raw_data!$A:$A,"&gt;="&amp;UY_START,raw_data!$A:$A,"&lt;="&amp;BASE_YM,raw_data!$B:$B,"&lt;="&amp;BASE_YM,raw_data!$G:$G,$A403)))</f>
        <v>184788510</v>
      </c>
      <c r="F403" s="31" t="n">
        <f aca="false">IF(N(D403)=0,"",E403/D403)</f>
        <v>0.587930592157942</v>
      </c>
      <c r="G403" s="30" t="n">
        <f aca="false">IF($A403="","",SUMIFS(raw_data!$H:$H,raw_data!$A:$A,"&gt;="&amp;UY_START_PY,raw_data!$A:$A,"&lt;="&amp;BASE_YM_PY,raw_data!$B:$B,"&lt;="&amp;BASE_YM_PY,raw_data!$G:$G,$A403))</f>
        <v>284516996</v>
      </c>
      <c r="H403" s="30" t="n">
        <f aca="false">IF($A403="","",(SUMIFS(raw_data!$I:$I,raw_data!$A:$A,"&gt;="&amp;UY_START_PY,raw_data!$A:$A,"&lt;="&amp;BASE_YM_PY,raw_data!$B:$B,"&lt;="&amp;BASE_YM_PY,raw_data!$G:$G,$A403)+SUMIFS(raw_data!$J:$J,raw_data!$A:$A,"&gt;="&amp;UY_START_PY,raw_data!$A:$A,"&lt;="&amp;BASE_YM_PY,raw_data!$B:$B,"&lt;="&amp;BASE_YM_PY,raw_data!$G:$G,$A403)))</f>
        <v>215233121</v>
      </c>
      <c r="I403" s="31" t="n">
        <f aca="false">IF(N(G403)=0,"",H403/G403)</f>
        <v>0.756485988626142</v>
      </c>
      <c r="J403" s="32" t="n">
        <f aca="false">IF(N(G403)=0,"",D403/G403-1)</f>
        <v>0.104690680763408</v>
      </c>
      <c r="K403" s="33" t="n">
        <f aca="false">IF(OR(F403="",I403=""),"",F403-I403)</f>
        <v>-0.168555396468199</v>
      </c>
      <c r="L403" s="30" t="n">
        <f aca="false">IF($A403="","",SUMIFS(raw_data!$H:$H,raw_data!$B:$B,BASE_YM,raw_data!$G:$G,$A403))</f>
        <v>131987648</v>
      </c>
      <c r="M403" s="30" t="n">
        <f aca="false">IF($A403="","",(SUMIFS(raw_data!$I:$I,raw_data!$B:$B,BASE_YM,raw_data!$G:$G,$A403)+SUMIFS(raw_data!$J:$J,raw_data!$B:$B,BASE_YM,raw_data!$G:$G,$A403)))</f>
        <v>84405512</v>
      </c>
      <c r="N403" s="31" t="n">
        <f aca="false">IF(N(L403)=0,"",M403/L403)</f>
        <v>0.639495538249155</v>
      </c>
      <c r="O403" s="30" t="n">
        <f aca="false">IF($A403="","",SUMIFS(raw_data!$H:$H,raw_data!$B:$B,BASE_YM_PY,raw_data!$G:$G,$A403))</f>
        <v>115825709</v>
      </c>
      <c r="P403" s="30" t="n">
        <f aca="false">IF($A403="","",(SUMIFS(raw_data!$I:$I,raw_data!$B:$B,BASE_YM_PY,raw_data!$G:$G,$A403)+SUMIFS(raw_data!$J:$J,raw_data!$B:$B,BASE_YM_PY,raw_data!$G:$G,$A403)))</f>
        <v>115794818</v>
      </c>
      <c r="Q403" s="31" t="n">
        <f aca="false">IF(N(O403)=0,"",P403/O403)</f>
        <v>0.999733297553136</v>
      </c>
      <c r="R403" s="32" t="n">
        <f aca="false">IF(N(O403)=0,"",L403/O403-1)</f>
        <v>0.139536715462713</v>
      </c>
      <c r="S403" s="33" t="n">
        <f aca="false">IF(OR(N403="",Q403=""),"",N403-Q403)</f>
        <v>-0.360237759303982</v>
      </c>
      <c r="T403" s="38" t="n">
        <f aca="false">IF(N(D403)&gt;0,RANK(D403,D$2:D$1001)+COUNTIF(D$2:D403,D403)-1,"")</f>
        <v>5</v>
      </c>
      <c r="U403" s="40" t="n">
        <f aca="false">IF(N(D403)&gt;0,IF(D403&gt;=LR_MIN_SHARE*SUM(D$2:D$1001),F403,-1),-1)</f>
        <v>0.587930592157942</v>
      </c>
      <c r="V403" s="38" t="n">
        <f aca="false">IF(U403&lt;0,"",RANK(U403,U$2:U$1001)+COUNTIF(U$2:U403,U403)-1)</f>
        <v>157</v>
      </c>
      <c r="W403" s="38" t="n">
        <f aca="false">IF(N(L403)&gt;0,RANK(L403,L$2:L$1001)+COUNTIF(L$2:L403,L403)-1,"")</f>
        <v>4</v>
      </c>
      <c r="X403" s="40" t="n">
        <f aca="false">IF(N(L403)&gt;0,IF(L403&gt;=LR_MIN_SHARE*SUM(L$2:L$1001),N403,-1),-1)</f>
        <v>0.639495538249155</v>
      </c>
      <c r="Y403" s="38" t="n">
        <f aca="false">IF(X403&lt;0,"",RANK(X403,X$2:X$1001)+COUNTIF(X$2:X403,X403)-1)</f>
        <v>189</v>
      </c>
      <c r="AA403" s="0" t="str">
        <f aca="false">IF($A403="","",IF(COUNTIF($B$2:$B403,$B403)=1,1,""))</f>
        <v/>
      </c>
      <c r="AB403" s="0" t="str">
        <f aca="false">IF(AA403=1,SUMIF($B$2:$B$1001,$B403,$D$2:$D$1001),"")</f>
        <v/>
      </c>
      <c r="AC403" s="0" t="str">
        <f aca="false">IF(AA403=1,RANK(AB403,$AB$2:$AB$1001)+COUNTIF($AB$2:$AB403,AB403)-1,"")</f>
        <v/>
      </c>
      <c r="AD403" s="38" t="n">
        <f aca="false">IF($A403="","",COUNTIF(raw_data!$G:$G,$A403))</f>
        <v>40</v>
      </c>
      <c r="AE403" s="38" t="n">
        <f aca="false">IF($A403="","",IF(COUNTIF($A$2:$A$1001,$A403)&gt;1,1,0))</f>
        <v>0</v>
      </c>
    </row>
    <row r="404" customFormat="false" ht="15" hidden="false" customHeight="false" outlineLevel="0" collapsed="false">
      <c r="A404" s="0" t="str">
        <f aca="false">IF(code_master!$A404="","",code_master!$A404)</f>
        <v>CV0403</v>
      </c>
      <c r="B404" s="0" t="str">
        <f aca="false">IF($A404="","",code_master!$C404&amp;"")</f>
        <v>상해</v>
      </c>
      <c r="C404" s="0" t="str">
        <f aca="false">IF($A404="","",code_master!$B404&amp;"")</f>
        <v>상해후유장해(20년만기)</v>
      </c>
      <c r="D404" s="30" t="n">
        <f aca="false">IF($A404="","",SUMIFS(raw_data!$H:$H,raw_data!$A:$A,"&gt;="&amp;UY_START,raw_data!$A:$A,"&lt;="&amp;BASE_YM,raw_data!$B:$B,"&lt;="&amp;BASE_YM,raw_data!$G:$G,$A404))</f>
        <v>27387225</v>
      </c>
      <c r="E404" s="30" t="n">
        <f aca="false">IF($A404="","",(SUMIFS(raw_data!$I:$I,raw_data!$A:$A,"&gt;="&amp;UY_START,raw_data!$A:$A,"&lt;="&amp;BASE_YM,raw_data!$B:$B,"&lt;="&amp;BASE_YM,raw_data!$G:$G,$A404)+SUMIFS(raw_data!$J:$J,raw_data!$A:$A,"&gt;="&amp;UY_START,raw_data!$A:$A,"&lt;="&amp;BASE_YM,raw_data!$B:$B,"&lt;="&amp;BASE_YM,raw_data!$G:$G,$A404)))</f>
        <v>18328907</v>
      </c>
      <c r="F404" s="31" t="n">
        <f aca="false">IF(N(D404)=0,"",E404/D404)</f>
        <v>0.669250243498565</v>
      </c>
      <c r="G404" s="30" t="n">
        <f aca="false">IF($A404="","",SUMIFS(raw_data!$H:$H,raw_data!$A:$A,"&gt;="&amp;UY_START_PY,raw_data!$A:$A,"&lt;="&amp;BASE_YM_PY,raw_data!$B:$B,"&lt;="&amp;BASE_YM_PY,raw_data!$G:$G,$A404))</f>
        <v>20119470</v>
      </c>
      <c r="H404" s="30" t="n">
        <f aca="false">IF($A404="","",(SUMIFS(raw_data!$I:$I,raw_data!$A:$A,"&gt;="&amp;UY_START_PY,raw_data!$A:$A,"&lt;="&amp;BASE_YM_PY,raw_data!$B:$B,"&lt;="&amp;BASE_YM_PY,raw_data!$G:$G,$A404)+SUMIFS(raw_data!$J:$J,raw_data!$A:$A,"&gt;="&amp;UY_START_PY,raw_data!$A:$A,"&lt;="&amp;BASE_YM_PY,raw_data!$B:$B,"&lt;="&amp;BASE_YM_PY,raw_data!$G:$G,$A404)))</f>
        <v>12333745</v>
      </c>
      <c r="I404" s="31" t="n">
        <f aca="false">IF(N(G404)=0,"",H404/G404)</f>
        <v>0.613025343112915</v>
      </c>
      <c r="J404" s="32" t="n">
        <f aca="false">IF(N(G404)=0,"",D404/G404-1)</f>
        <v>0.361229942935873</v>
      </c>
      <c r="K404" s="33" t="n">
        <f aca="false">IF(OR(F404="",I404=""),"",F404-I404)</f>
        <v>0.0562249003856504</v>
      </c>
      <c r="L404" s="30" t="n">
        <f aca="false">IF($A404="","",SUMIFS(raw_data!$H:$H,raw_data!$B:$B,BASE_YM,raw_data!$G:$G,$A404))</f>
        <v>11196740</v>
      </c>
      <c r="M404" s="30" t="n">
        <f aca="false">IF($A404="","",(SUMIFS(raw_data!$I:$I,raw_data!$B:$B,BASE_YM,raw_data!$G:$G,$A404)+SUMIFS(raw_data!$J:$J,raw_data!$B:$B,BASE_YM,raw_data!$G:$G,$A404)))</f>
        <v>8623324</v>
      </c>
      <c r="N404" s="31" t="n">
        <f aca="false">IF(N(L404)=0,"",M404/L404)</f>
        <v>0.770163815539166</v>
      </c>
      <c r="O404" s="30" t="n">
        <f aca="false">IF($A404="","",SUMIFS(raw_data!$H:$H,raw_data!$B:$B,BASE_YM_PY,raw_data!$G:$G,$A404))</f>
        <v>7819706</v>
      </c>
      <c r="P404" s="30" t="n">
        <f aca="false">IF($A404="","",(SUMIFS(raw_data!$I:$I,raw_data!$B:$B,BASE_YM_PY,raw_data!$G:$G,$A404)+SUMIFS(raw_data!$J:$J,raw_data!$B:$B,BASE_YM_PY,raw_data!$G:$G,$A404)))</f>
        <v>5782651</v>
      </c>
      <c r="Q404" s="31" t="n">
        <f aca="false">IF(N(O404)=0,"",P404/O404)</f>
        <v>0.73949723941028</v>
      </c>
      <c r="R404" s="32" t="n">
        <f aca="false">IF(N(O404)=0,"",L404/O404-1)</f>
        <v>0.431862016295753</v>
      </c>
      <c r="S404" s="33" t="n">
        <f aca="false">IF(OR(N404="",Q404=""),"",N404-Q404)</f>
        <v>0.0306665761288862</v>
      </c>
      <c r="T404" s="38" t="n">
        <f aca="false">IF(N(D404)&gt;0,RANK(D404,D$2:D$1001)+COUNTIF(D$2:D404,D404)-1,"")</f>
        <v>206</v>
      </c>
      <c r="U404" s="40" t="n">
        <f aca="false">IF(N(D404)&gt;0,IF(D404&gt;=LR_MIN_SHARE*SUM(D$2:D$1001),F404,-1),-1)</f>
        <v>0.669250243498565</v>
      </c>
      <c r="V404" s="38" t="n">
        <f aca="false">IF(U404&lt;0,"",RANK(U404,U$2:U$1001)+COUNTIF(U$2:U404,U404)-1)</f>
        <v>101</v>
      </c>
      <c r="W404" s="38" t="n">
        <f aca="false">IF(N(L404)&gt;0,RANK(L404,L$2:L$1001)+COUNTIF(L$2:L404,L404)-1,"")</f>
        <v>206</v>
      </c>
      <c r="X404" s="40" t="n">
        <f aca="false">IF(N(L404)&gt;0,IF(L404&gt;=LR_MIN_SHARE*SUM(L$2:L$1001),N404,-1),-1)</f>
        <v>0.770163815539166</v>
      </c>
      <c r="Y404" s="38" t="n">
        <f aca="false">IF(X404&lt;0,"",RANK(X404,X$2:X$1001)+COUNTIF(X$2:X404,X404)-1)</f>
        <v>121</v>
      </c>
      <c r="AA404" s="0" t="str">
        <f aca="false">IF($A404="","",IF(COUNTIF($B$2:$B404,$B404)=1,1,""))</f>
        <v/>
      </c>
      <c r="AB404" s="0" t="str">
        <f aca="false">IF(AA404=1,SUMIF($B$2:$B$1001,$B404,$D$2:$D$1001),"")</f>
        <v/>
      </c>
      <c r="AC404" s="0" t="str">
        <f aca="false">IF(AA404=1,RANK(AB404,$AB$2:$AB$1001)+COUNTIF($AB$2:$AB404,AB404)-1,"")</f>
        <v/>
      </c>
      <c r="AD404" s="38" t="n">
        <f aca="false">IF($A404="","",COUNTIF(raw_data!$G:$G,$A404))</f>
        <v>40</v>
      </c>
      <c r="AE404" s="38" t="n">
        <f aca="false">IF($A404="","",IF(COUNTIF($A$2:$A$1001,$A404)&gt;1,1,0))</f>
        <v>0</v>
      </c>
    </row>
    <row r="405" customFormat="false" ht="15" hidden="false" customHeight="false" outlineLevel="0" collapsed="false">
      <c r="A405" s="0" t="str">
        <f aca="false">IF(code_master!$A405="","",code_master!$A405)</f>
        <v>CV0404</v>
      </c>
      <c r="B405" s="0" t="str">
        <f aca="false">IF($A405="","",code_master!$C405&amp;"")</f>
        <v>사망</v>
      </c>
      <c r="C405" s="0" t="str">
        <f aca="false">IF($A405="","",code_master!$B405&amp;"")</f>
        <v>상해사망(20년만기)</v>
      </c>
      <c r="D405" s="30" t="n">
        <f aca="false">IF($A405="","",SUMIFS(raw_data!$H:$H,raw_data!$A:$A,"&gt;="&amp;UY_START,raw_data!$A:$A,"&lt;="&amp;BASE_YM,raw_data!$B:$B,"&lt;="&amp;BASE_YM,raw_data!$G:$G,$A405))</f>
        <v>119770052</v>
      </c>
      <c r="E405" s="30" t="n">
        <f aca="false">IF($A405="","",(SUMIFS(raw_data!$I:$I,raw_data!$A:$A,"&gt;="&amp;UY_START,raw_data!$A:$A,"&lt;="&amp;BASE_YM,raw_data!$B:$B,"&lt;="&amp;BASE_YM,raw_data!$G:$G,$A405)+SUMIFS(raw_data!$J:$J,raw_data!$A:$A,"&gt;="&amp;UY_START,raw_data!$A:$A,"&lt;="&amp;BASE_YM,raw_data!$B:$B,"&lt;="&amp;BASE_YM,raw_data!$G:$G,$A405)))</f>
        <v>47665286</v>
      </c>
      <c r="F405" s="31" t="n">
        <f aca="false">IF(N(D405)=0,"",E405/D405)</f>
        <v>0.397973326420531</v>
      </c>
      <c r="G405" s="30" t="n">
        <f aca="false">IF($A405="","",SUMIFS(raw_data!$H:$H,raw_data!$A:$A,"&gt;="&amp;UY_START_PY,raw_data!$A:$A,"&lt;="&amp;BASE_YM_PY,raw_data!$B:$B,"&lt;="&amp;BASE_YM_PY,raw_data!$G:$G,$A405))</f>
        <v>152726461</v>
      </c>
      <c r="H405" s="30" t="n">
        <f aca="false">IF($A405="","",(SUMIFS(raw_data!$I:$I,raw_data!$A:$A,"&gt;="&amp;UY_START_PY,raw_data!$A:$A,"&lt;="&amp;BASE_YM_PY,raw_data!$B:$B,"&lt;="&amp;BASE_YM_PY,raw_data!$G:$G,$A405)+SUMIFS(raw_data!$J:$J,raw_data!$A:$A,"&gt;="&amp;UY_START_PY,raw_data!$A:$A,"&lt;="&amp;BASE_YM_PY,raw_data!$B:$B,"&lt;="&amp;BASE_YM_PY,raw_data!$G:$G,$A405)))</f>
        <v>62848425</v>
      </c>
      <c r="I405" s="31" t="n">
        <f aca="false">IF(N(G405)=0,"",H405/G405)</f>
        <v>0.411509731768092</v>
      </c>
      <c r="J405" s="32" t="n">
        <f aca="false">IF(N(G405)=0,"",D405/G405-1)</f>
        <v>-0.215787158192581</v>
      </c>
      <c r="K405" s="33" t="n">
        <f aca="false">IF(OR(F405="",I405=""),"",F405-I405)</f>
        <v>-0.013536405347561</v>
      </c>
      <c r="L405" s="30" t="n">
        <f aca="false">IF($A405="","",SUMIFS(raw_data!$H:$H,raw_data!$B:$B,BASE_YM,raw_data!$G:$G,$A405))</f>
        <v>46472429</v>
      </c>
      <c r="M405" s="30" t="n">
        <f aca="false">IF($A405="","",(SUMIFS(raw_data!$I:$I,raw_data!$B:$B,BASE_YM,raw_data!$G:$G,$A405)+SUMIFS(raw_data!$J:$J,raw_data!$B:$B,BASE_YM,raw_data!$G:$G,$A405)))</f>
        <v>19913145</v>
      </c>
      <c r="N405" s="31" t="n">
        <f aca="false">IF(N(L405)=0,"",M405/L405)</f>
        <v>0.428493741956118</v>
      </c>
      <c r="O405" s="30" t="n">
        <f aca="false">IF($A405="","",SUMIFS(raw_data!$H:$H,raw_data!$B:$B,BASE_YM_PY,raw_data!$G:$G,$A405))</f>
        <v>58825412</v>
      </c>
      <c r="P405" s="30" t="n">
        <f aca="false">IF($A405="","",(SUMIFS(raw_data!$I:$I,raw_data!$B:$B,BASE_YM_PY,raw_data!$G:$G,$A405)+SUMIFS(raw_data!$J:$J,raw_data!$B:$B,BASE_YM_PY,raw_data!$G:$G,$A405)))</f>
        <v>30854657</v>
      </c>
      <c r="Q405" s="31" t="n">
        <f aca="false">IF(N(O405)=0,"",P405/O405)</f>
        <v>0.52451238250571</v>
      </c>
      <c r="R405" s="32" t="n">
        <f aca="false">IF(N(O405)=0,"",L405/O405-1)</f>
        <v>-0.209993990352333</v>
      </c>
      <c r="S405" s="33" t="n">
        <f aca="false">IF(OR(N405="",Q405=""),"",N405-Q405)</f>
        <v>-0.0960186405495926</v>
      </c>
      <c r="T405" s="38" t="n">
        <f aca="false">IF(N(D405)&gt;0,RANK(D405,D$2:D$1001)+COUNTIF(D$2:D405,D405)-1,"")</f>
        <v>34</v>
      </c>
      <c r="U405" s="40" t="n">
        <f aca="false">IF(N(D405)&gt;0,IF(D405&gt;=LR_MIN_SHARE*SUM(D$2:D$1001),F405,-1),-1)</f>
        <v>0.397973326420531</v>
      </c>
      <c r="V405" s="38" t="n">
        <f aca="false">IF(U405&lt;0,"",RANK(U405,U$2:U$1001)+COUNTIF(U$2:U405,U405)-1)</f>
        <v>297</v>
      </c>
      <c r="W405" s="38" t="n">
        <f aca="false">IF(N(L405)&gt;0,RANK(L405,L$2:L$1001)+COUNTIF(L$2:L405,L405)-1,"")</f>
        <v>39</v>
      </c>
      <c r="X405" s="40" t="n">
        <f aca="false">IF(N(L405)&gt;0,IF(L405&gt;=LR_MIN_SHARE*SUM(L$2:L$1001),N405,-1),-1)</f>
        <v>0.428493741956118</v>
      </c>
      <c r="Y405" s="38" t="n">
        <f aca="false">IF(X405&lt;0,"",RANK(X405,X$2:X$1001)+COUNTIF(X$2:X405,X405)-1)</f>
        <v>312</v>
      </c>
      <c r="AA405" s="0" t="str">
        <f aca="false">IF($A405="","",IF(COUNTIF($B$2:$B405,$B405)=1,1,""))</f>
        <v/>
      </c>
      <c r="AB405" s="0" t="str">
        <f aca="false">IF(AA405=1,SUMIF($B$2:$B$1001,$B405,$D$2:$D$1001),"")</f>
        <v/>
      </c>
      <c r="AC405" s="0" t="str">
        <f aca="false">IF(AA405=1,RANK(AB405,$AB$2:$AB$1001)+COUNTIF($AB$2:$AB405,AB405)-1,"")</f>
        <v/>
      </c>
      <c r="AD405" s="38" t="n">
        <f aca="false">IF($A405="","",COUNTIF(raw_data!$G:$G,$A405))</f>
        <v>40</v>
      </c>
      <c r="AE405" s="38" t="n">
        <f aca="false">IF($A405="","",IF(COUNTIF($A$2:$A$1001,$A405)&gt;1,1,0))</f>
        <v>0</v>
      </c>
    </row>
    <row r="406" customFormat="false" ht="15" hidden="false" customHeight="false" outlineLevel="0" collapsed="false">
      <c r="A406" s="0" t="str">
        <f aca="false">IF(code_master!$A406="","",code_master!$A406)</f>
        <v>CV0405</v>
      </c>
      <c r="B406" s="0" t="str">
        <f aca="false">IF($A406="","",code_master!$C406&amp;"")</f>
        <v>기타</v>
      </c>
      <c r="C406" s="0" t="str">
        <f aca="false">IF($A406="","",code_master!$B406&amp;"")</f>
        <v>교통사고처리지원금(비갱신형)</v>
      </c>
      <c r="D406" s="30" t="n">
        <f aca="false">IF($A406="","",SUMIFS(raw_data!$H:$H,raw_data!$A:$A,"&gt;="&amp;UY_START,raw_data!$A:$A,"&lt;="&amp;BASE_YM,raw_data!$B:$B,"&lt;="&amp;BASE_YM,raw_data!$G:$G,$A406))</f>
        <v>30979259</v>
      </c>
      <c r="E406" s="30" t="n">
        <f aca="false">IF($A406="","",(SUMIFS(raw_data!$I:$I,raw_data!$A:$A,"&gt;="&amp;UY_START,raw_data!$A:$A,"&lt;="&amp;BASE_YM,raw_data!$B:$B,"&lt;="&amp;BASE_YM,raw_data!$G:$G,$A406)+SUMIFS(raw_data!$J:$J,raw_data!$A:$A,"&gt;="&amp;UY_START,raw_data!$A:$A,"&lt;="&amp;BASE_YM,raw_data!$B:$B,"&lt;="&amp;BASE_YM,raw_data!$G:$G,$A406)))</f>
        <v>9385390</v>
      </c>
      <c r="F406" s="31" t="n">
        <f aca="false">IF(N(D406)=0,"",E406/D406)</f>
        <v>0.302957214050859</v>
      </c>
      <c r="G406" s="30" t="n">
        <f aca="false">IF($A406="","",SUMIFS(raw_data!$H:$H,raw_data!$A:$A,"&gt;="&amp;UY_START_PY,raw_data!$A:$A,"&lt;="&amp;BASE_YM_PY,raw_data!$B:$B,"&lt;="&amp;BASE_YM_PY,raw_data!$G:$G,$A406))</f>
        <v>26221816</v>
      </c>
      <c r="H406" s="30" t="n">
        <f aca="false">IF($A406="","",(SUMIFS(raw_data!$I:$I,raw_data!$A:$A,"&gt;="&amp;UY_START_PY,raw_data!$A:$A,"&lt;="&amp;BASE_YM_PY,raw_data!$B:$B,"&lt;="&amp;BASE_YM_PY,raw_data!$G:$G,$A406)+SUMIFS(raw_data!$J:$J,raw_data!$A:$A,"&gt;="&amp;UY_START_PY,raw_data!$A:$A,"&lt;="&amp;BASE_YM_PY,raw_data!$B:$B,"&lt;="&amp;BASE_YM_PY,raw_data!$G:$G,$A406)))</f>
        <v>8298288</v>
      </c>
      <c r="I406" s="31" t="n">
        <f aca="false">IF(N(G406)=0,"",H406/G406)</f>
        <v>0.316465038119404</v>
      </c>
      <c r="J406" s="32" t="n">
        <f aca="false">IF(N(G406)=0,"",D406/G406-1)</f>
        <v>0.181430721655586</v>
      </c>
      <c r="K406" s="33" t="n">
        <f aca="false">IF(OR(F406="",I406=""),"",F406-I406)</f>
        <v>-0.0135078240685451</v>
      </c>
      <c r="L406" s="30" t="n">
        <f aca="false">IF($A406="","",SUMIFS(raw_data!$H:$H,raw_data!$B:$B,BASE_YM,raw_data!$G:$G,$A406))</f>
        <v>13046537</v>
      </c>
      <c r="M406" s="30" t="n">
        <f aca="false">IF($A406="","",(SUMIFS(raw_data!$I:$I,raw_data!$B:$B,BASE_YM,raw_data!$G:$G,$A406)+SUMIFS(raw_data!$J:$J,raw_data!$B:$B,BASE_YM,raw_data!$G:$G,$A406)))</f>
        <v>5363682</v>
      </c>
      <c r="N406" s="31" t="n">
        <f aca="false">IF(N(L406)=0,"",M406/L406)</f>
        <v>0.411119211174582</v>
      </c>
      <c r="O406" s="30" t="n">
        <f aca="false">IF($A406="","",SUMIFS(raw_data!$H:$H,raw_data!$B:$B,BASE_YM_PY,raw_data!$G:$G,$A406))</f>
        <v>9803302</v>
      </c>
      <c r="P406" s="30" t="n">
        <f aca="false">IF($A406="","",(SUMIFS(raw_data!$I:$I,raw_data!$B:$B,BASE_YM_PY,raw_data!$G:$G,$A406)+SUMIFS(raw_data!$J:$J,raw_data!$B:$B,BASE_YM_PY,raw_data!$G:$G,$A406)))</f>
        <v>3894176</v>
      </c>
      <c r="Q406" s="31" t="n">
        <f aca="false">IF(N(O406)=0,"",P406/O406)</f>
        <v>0.397231055413778</v>
      </c>
      <c r="R406" s="32" t="n">
        <f aca="false">IF(N(O406)=0,"",L406/O406-1)</f>
        <v>0.330830877188115</v>
      </c>
      <c r="S406" s="33" t="n">
        <f aca="false">IF(OR(N406="",Q406=""),"",N406-Q406)</f>
        <v>0.0138881557608042</v>
      </c>
      <c r="T406" s="38" t="n">
        <f aca="false">IF(N(D406)&gt;0,RANK(D406,D$2:D$1001)+COUNTIF(D$2:D406,D406)-1,"")</f>
        <v>184</v>
      </c>
      <c r="U406" s="40" t="n">
        <f aca="false">IF(N(D406)&gt;0,IF(D406&gt;=LR_MIN_SHARE*SUM(D$2:D$1001),F406,-1),-1)</f>
        <v>0.302957214050859</v>
      </c>
      <c r="V406" s="38" t="n">
        <f aca="false">IF(U406&lt;0,"",RANK(U406,U$2:U$1001)+COUNTIF(U$2:U406,U406)-1)</f>
        <v>354</v>
      </c>
      <c r="W406" s="38" t="n">
        <f aca="false">IF(N(L406)&gt;0,RANK(L406,L$2:L$1001)+COUNTIF(L$2:L406,L406)-1,"")</f>
        <v>173</v>
      </c>
      <c r="X406" s="40" t="n">
        <f aca="false">IF(N(L406)&gt;0,IF(L406&gt;=LR_MIN_SHARE*SUM(L$2:L$1001),N406,-1),-1)</f>
        <v>0.411119211174582</v>
      </c>
      <c r="Y406" s="38" t="n">
        <f aca="false">IF(X406&lt;0,"",RANK(X406,X$2:X$1001)+COUNTIF(X$2:X406,X406)-1)</f>
        <v>324</v>
      </c>
      <c r="AA406" s="0" t="str">
        <f aca="false">IF($A406="","",IF(COUNTIF($B$2:$B406,$B406)=1,1,""))</f>
        <v/>
      </c>
      <c r="AB406" s="0" t="str">
        <f aca="false">IF(AA406=1,SUMIF($B$2:$B$1001,$B406,$D$2:$D$1001),"")</f>
        <v/>
      </c>
      <c r="AC406" s="0" t="str">
        <f aca="false">IF(AA406=1,RANK(AB406,$AB$2:$AB$1001)+COUNTIF($AB$2:$AB406,AB406)-1,"")</f>
        <v/>
      </c>
      <c r="AD406" s="38" t="n">
        <f aca="false">IF($A406="","",COUNTIF(raw_data!$G:$G,$A406))</f>
        <v>40</v>
      </c>
      <c r="AE406" s="38" t="n">
        <f aca="false">IF($A406="","",IF(COUNTIF($A$2:$A$1001,$A406)&gt;1,1,0))</f>
        <v>0</v>
      </c>
    </row>
    <row r="407" customFormat="false" ht="15" hidden="false" customHeight="false" outlineLevel="0" collapsed="false">
      <c r="A407" s="0" t="str">
        <f aca="false">IF(code_master!$A407="","",code_master!$A407)</f>
        <v>CV0406</v>
      </c>
      <c r="B407" s="0" t="str">
        <f aca="false">IF($A407="","",code_master!$C407&amp;"")</f>
        <v>실손의료</v>
      </c>
      <c r="C407" s="0" t="str">
        <f aca="false">IF($A407="","",code_master!$B407&amp;"")</f>
        <v>상해입원실손(간편)</v>
      </c>
      <c r="D407" s="30" t="n">
        <f aca="false">IF($A407="","",SUMIFS(raw_data!$H:$H,raw_data!$A:$A,"&gt;="&amp;UY_START,raw_data!$A:$A,"&lt;="&amp;BASE_YM,raw_data!$B:$B,"&lt;="&amp;BASE_YM,raw_data!$G:$G,$A407))</f>
        <v>47388754</v>
      </c>
      <c r="E407" s="30" t="n">
        <f aca="false">IF($A407="","",(SUMIFS(raw_data!$I:$I,raw_data!$A:$A,"&gt;="&amp;UY_START,raw_data!$A:$A,"&lt;="&amp;BASE_YM,raw_data!$B:$B,"&lt;="&amp;BASE_YM,raw_data!$G:$G,$A407)+SUMIFS(raw_data!$J:$J,raw_data!$A:$A,"&gt;="&amp;UY_START,raw_data!$A:$A,"&lt;="&amp;BASE_YM,raw_data!$B:$B,"&lt;="&amp;BASE_YM,raw_data!$G:$G,$A407)))</f>
        <v>60556298</v>
      </c>
      <c r="F407" s="31" t="n">
        <f aca="false">IF(N(D407)=0,"",E407/D407)</f>
        <v>1.2778622117813</v>
      </c>
      <c r="G407" s="30" t="n">
        <f aca="false">IF($A407="","",SUMIFS(raw_data!$H:$H,raw_data!$A:$A,"&gt;="&amp;UY_START_PY,raw_data!$A:$A,"&lt;="&amp;BASE_YM_PY,raw_data!$B:$B,"&lt;="&amp;BASE_YM_PY,raw_data!$G:$G,$A407))</f>
        <v>56172957</v>
      </c>
      <c r="H407" s="30" t="n">
        <f aca="false">IF($A407="","",(SUMIFS(raw_data!$I:$I,raw_data!$A:$A,"&gt;="&amp;UY_START_PY,raw_data!$A:$A,"&lt;="&amp;BASE_YM_PY,raw_data!$B:$B,"&lt;="&amp;BASE_YM_PY,raw_data!$G:$G,$A407)+SUMIFS(raw_data!$J:$J,raw_data!$A:$A,"&gt;="&amp;UY_START_PY,raw_data!$A:$A,"&lt;="&amp;BASE_YM_PY,raw_data!$B:$B,"&lt;="&amp;BASE_YM_PY,raw_data!$G:$G,$A407)))</f>
        <v>60583390</v>
      </c>
      <c r="I407" s="31" t="n">
        <f aca="false">IF(N(G407)=0,"",H407/G407)</f>
        <v>1.07851523643308</v>
      </c>
      <c r="J407" s="32" t="n">
        <f aca="false">IF(N(G407)=0,"",D407/G407-1)</f>
        <v>-0.156377792253308</v>
      </c>
      <c r="K407" s="33" t="n">
        <f aca="false">IF(OR(F407="",I407=""),"",F407-I407)</f>
        <v>0.199346975348226</v>
      </c>
      <c r="L407" s="30" t="n">
        <f aca="false">IF($A407="","",SUMIFS(raw_data!$H:$H,raw_data!$B:$B,BASE_YM,raw_data!$G:$G,$A407))</f>
        <v>19335022</v>
      </c>
      <c r="M407" s="30" t="n">
        <f aca="false">IF($A407="","",(SUMIFS(raw_data!$I:$I,raw_data!$B:$B,BASE_YM,raw_data!$G:$G,$A407)+SUMIFS(raw_data!$J:$J,raw_data!$B:$B,BASE_YM,raw_data!$G:$G,$A407)))</f>
        <v>29536900</v>
      </c>
      <c r="N407" s="31" t="n">
        <f aca="false">IF(N(L407)=0,"",M407/L407)</f>
        <v>1.52763725844222</v>
      </c>
      <c r="O407" s="30" t="n">
        <f aca="false">IF($A407="","",SUMIFS(raw_data!$H:$H,raw_data!$B:$B,BASE_YM_PY,raw_data!$G:$G,$A407))</f>
        <v>24262781</v>
      </c>
      <c r="P407" s="30" t="n">
        <f aca="false">IF($A407="","",(SUMIFS(raw_data!$I:$I,raw_data!$B:$B,BASE_YM_PY,raw_data!$G:$G,$A407)+SUMIFS(raw_data!$J:$J,raw_data!$B:$B,BASE_YM_PY,raw_data!$G:$G,$A407)))</f>
        <v>28273843</v>
      </c>
      <c r="Q407" s="31" t="n">
        <f aca="false">IF(N(O407)=0,"",P407/O407)</f>
        <v>1.16531748771915</v>
      </c>
      <c r="R407" s="32" t="n">
        <f aca="false">IF(N(O407)=0,"",L407/O407-1)</f>
        <v>-0.203099512788744</v>
      </c>
      <c r="S407" s="33" t="n">
        <f aca="false">IF(OR(N407="",Q407=""),"",N407-Q407)</f>
        <v>0.362319770723067</v>
      </c>
      <c r="T407" s="38" t="n">
        <f aca="false">IF(N(D407)&gt;0,RANK(D407,D$2:D$1001)+COUNTIF(D$2:D407,D407)-1,"")</f>
        <v>117</v>
      </c>
      <c r="U407" s="40" t="n">
        <f aca="false">IF(N(D407)&gt;0,IF(D407&gt;=LR_MIN_SHARE*SUM(D$2:D$1001),F407,-1),-1)</f>
        <v>1.2778622117813</v>
      </c>
      <c r="V407" s="38" t="n">
        <f aca="false">IF(U407&lt;0,"",RANK(U407,U$2:U$1001)+COUNTIF(U$2:U407,U407)-1)</f>
        <v>4</v>
      </c>
      <c r="W407" s="38" t="n">
        <f aca="false">IF(N(L407)&gt;0,RANK(L407,L$2:L$1001)+COUNTIF(L$2:L407,L407)-1,"")</f>
        <v>115</v>
      </c>
      <c r="X407" s="40" t="n">
        <f aca="false">IF(N(L407)&gt;0,IF(L407&gt;=LR_MIN_SHARE*SUM(L$2:L$1001),N407,-1),-1)</f>
        <v>1.52763725844222</v>
      </c>
      <c r="Y407" s="38" t="n">
        <f aca="false">IF(X407&lt;0,"",RANK(X407,X$2:X$1001)+COUNTIF(X$2:X407,X407)-1)</f>
        <v>4</v>
      </c>
      <c r="AA407" s="0" t="str">
        <f aca="false">IF($A407="","",IF(COUNTIF($B$2:$B407,$B407)=1,1,""))</f>
        <v/>
      </c>
      <c r="AB407" s="0" t="str">
        <f aca="false">IF(AA407=1,SUMIF($B$2:$B$1001,$B407,$D$2:$D$1001),"")</f>
        <v/>
      </c>
      <c r="AC407" s="0" t="str">
        <f aca="false">IF(AA407=1,RANK(AB407,$AB$2:$AB$1001)+COUNTIF($AB$2:$AB407,AB407)-1,"")</f>
        <v/>
      </c>
      <c r="AD407" s="38" t="n">
        <f aca="false">IF($A407="","",COUNTIF(raw_data!$G:$G,$A407))</f>
        <v>40</v>
      </c>
      <c r="AE407" s="38" t="n">
        <f aca="false">IF($A407="","",IF(COUNTIF($A$2:$A$1001,$A407)&gt;1,1,0))</f>
        <v>0</v>
      </c>
    </row>
    <row r="408" customFormat="false" ht="15" hidden="false" customHeight="false" outlineLevel="0" collapsed="false">
      <c r="A408" s="0" t="str">
        <f aca="false">IF(code_master!$A408="","",code_master!$A408)</f>
        <v>CV0407</v>
      </c>
      <c r="B408" s="0" t="str">
        <f aca="false">IF($A408="","",code_master!$C408&amp;"")</f>
        <v>암</v>
      </c>
      <c r="C408" s="0" t="str">
        <f aca="false">IF($A408="","",code_master!$B408&amp;"")</f>
        <v>암수술비(갱신형)</v>
      </c>
      <c r="D408" s="30" t="n">
        <f aca="false">IF($A408="","",SUMIFS(raw_data!$H:$H,raw_data!$A:$A,"&gt;="&amp;UY_START,raw_data!$A:$A,"&lt;="&amp;BASE_YM,raw_data!$B:$B,"&lt;="&amp;BASE_YM,raw_data!$G:$G,$A408))</f>
        <v>7972195</v>
      </c>
      <c r="E408" s="30" t="n">
        <f aca="false">IF($A408="","",(SUMIFS(raw_data!$I:$I,raw_data!$A:$A,"&gt;="&amp;UY_START,raw_data!$A:$A,"&lt;="&amp;BASE_YM,raw_data!$B:$B,"&lt;="&amp;BASE_YM,raw_data!$G:$G,$A408)+SUMIFS(raw_data!$J:$J,raw_data!$A:$A,"&gt;="&amp;UY_START,raw_data!$A:$A,"&lt;="&amp;BASE_YM,raw_data!$B:$B,"&lt;="&amp;BASE_YM,raw_data!$G:$G,$A408)))</f>
        <v>4928138</v>
      </c>
      <c r="F408" s="31" t="n">
        <f aca="false">IF(N(D408)=0,"",E408/D408)</f>
        <v>0.618165762377865</v>
      </c>
      <c r="G408" s="30" t="n">
        <f aca="false">IF($A408="","",SUMIFS(raw_data!$H:$H,raw_data!$A:$A,"&gt;="&amp;UY_START_PY,raw_data!$A:$A,"&lt;="&amp;BASE_YM_PY,raw_data!$B:$B,"&lt;="&amp;BASE_YM_PY,raw_data!$G:$G,$A408))</f>
        <v>7785214</v>
      </c>
      <c r="H408" s="30" t="n">
        <f aca="false">IF($A408="","",(SUMIFS(raw_data!$I:$I,raw_data!$A:$A,"&gt;="&amp;UY_START_PY,raw_data!$A:$A,"&lt;="&amp;BASE_YM_PY,raw_data!$B:$B,"&lt;="&amp;BASE_YM_PY,raw_data!$G:$G,$A408)+SUMIFS(raw_data!$J:$J,raw_data!$A:$A,"&gt;="&amp;UY_START_PY,raw_data!$A:$A,"&lt;="&amp;BASE_YM_PY,raw_data!$B:$B,"&lt;="&amp;BASE_YM_PY,raw_data!$G:$G,$A408)))</f>
        <v>4348550</v>
      </c>
      <c r="I408" s="31" t="n">
        <f aca="false">IF(N(G408)=0,"",H408/G408)</f>
        <v>0.558565249458782</v>
      </c>
      <c r="J408" s="32" t="n">
        <f aca="false">IF(N(G408)=0,"",D408/G408-1)</f>
        <v>0.0240174515434002</v>
      </c>
      <c r="K408" s="33" t="n">
        <f aca="false">IF(OR(F408="",I408=""),"",F408-I408)</f>
        <v>0.0596005129190829</v>
      </c>
      <c r="L408" s="30" t="n">
        <f aca="false">IF($A408="","",SUMIFS(raw_data!$H:$H,raw_data!$B:$B,BASE_YM,raw_data!$G:$G,$A408))</f>
        <v>3221636</v>
      </c>
      <c r="M408" s="30" t="n">
        <f aca="false">IF($A408="","",(SUMIFS(raw_data!$I:$I,raw_data!$B:$B,BASE_YM,raw_data!$G:$G,$A408)+SUMIFS(raw_data!$J:$J,raw_data!$B:$B,BASE_YM,raw_data!$G:$G,$A408)))</f>
        <v>2414383</v>
      </c>
      <c r="N408" s="31" t="n">
        <f aca="false">IF(N(L408)=0,"",M408/L408)</f>
        <v>0.749427620004246</v>
      </c>
      <c r="O408" s="30" t="n">
        <f aca="false">IF($A408="","",SUMIFS(raw_data!$H:$H,raw_data!$B:$B,BASE_YM_PY,raw_data!$G:$G,$A408))</f>
        <v>3007455</v>
      </c>
      <c r="P408" s="30" t="n">
        <f aca="false">IF($A408="","",(SUMIFS(raw_data!$I:$I,raw_data!$B:$B,BASE_YM_PY,raw_data!$G:$G,$A408)+SUMIFS(raw_data!$J:$J,raw_data!$B:$B,BASE_YM_PY,raw_data!$G:$G,$A408)))</f>
        <v>2091246</v>
      </c>
      <c r="Q408" s="31" t="n">
        <f aca="false">IF(N(O408)=0,"",P408/O408)</f>
        <v>0.695354045197684</v>
      </c>
      <c r="R408" s="32" t="n">
        <f aca="false">IF(N(O408)=0,"",L408/O408-1)</f>
        <v>0.0712166931841041</v>
      </c>
      <c r="S408" s="33" t="n">
        <f aca="false">IF(OR(N408="",Q408=""),"",N408-Q408)</f>
        <v>0.0540735748065626</v>
      </c>
      <c r="T408" s="38" t="n">
        <f aca="false">IF(N(D408)&gt;0,RANK(D408,D$2:D$1001)+COUNTIF(D$2:D408,D408)-1,"")</f>
        <v>408</v>
      </c>
      <c r="U408" s="38" t="n">
        <f aca="false">IF(N(D408)&gt;0,IF(D408&gt;=LR_MIN_SHARE*SUM(D$2:D$1001),F408,-1),-1)</f>
        <v>-1</v>
      </c>
      <c r="V408" s="0" t="str">
        <f aca="false">IF(U408&lt;0,"",RANK(U408,U$2:U$1001)+COUNTIF(U$2:U408,U408)-1)</f>
        <v/>
      </c>
      <c r="W408" s="38" t="n">
        <f aca="false">IF(N(L408)&gt;0,RANK(L408,L$2:L$1001)+COUNTIF(L$2:L408,L408)-1,"")</f>
        <v>410</v>
      </c>
      <c r="X408" s="38" t="n">
        <f aca="false">IF(N(L408)&gt;0,IF(L408&gt;=LR_MIN_SHARE*SUM(L$2:L$1001),N408,-1),-1)</f>
        <v>-1</v>
      </c>
      <c r="Y408" s="0" t="str">
        <f aca="false">IF(X408&lt;0,"",RANK(X408,X$2:X$1001)+COUNTIF(X$2:X408,X408)-1)</f>
        <v/>
      </c>
      <c r="AA408" s="0" t="str">
        <f aca="false">IF($A408="","",IF(COUNTIF($B$2:$B408,$B408)=1,1,""))</f>
        <v/>
      </c>
      <c r="AB408" s="0" t="str">
        <f aca="false">IF(AA408=1,SUMIF($B$2:$B$1001,$B408,$D$2:$D$1001),"")</f>
        <v/>
      </c>
      <c r="AC408" s="0" t="str">
        <f aca="false">IF(AA408=1,RANK(AB408,$AB$2:$AB$1001)+COUNTIF($AB$2:$AB408,AB408)-1,"")</f>
        <v/>
      </c>
      <c r="AD408" s="38" t="n">
        <f aca="false">IF($A408="","",COUNTIF(raw_data!$G:$G,$A408))</f>
        <v>40</v>
      </c>
      <c r="AE408" s="38" t="n">
        <f aca="false">IF($A408="","",IF(COUNTIF($A$2:$A$1001,$A408)&gt;1,1,0))</f>
        <v>0</v>
      </c>
    </row>
    <row r="409" customFormat="false" ht="15" hidden="false" customHeight="false" outlineLevel="0" collapsed="false">
      <c r="A409" s="0" t="str">
        <f aca="false">IF(code_master!$A409="","",code_master!$A409)</f>
        <v>CV0408</v>
      </c>
      <c r="B409" s="0" t="str">
        <f aca="false">IF($A409="","",code_master!$C409&amp;"")</f>
        <v>실손의료</v>
      </c>
      <c r="C409" s="0" t="str">
        <f aca="false">IF($A409="","",code_master!$B409&amp;"")</f>
        <v>질병통원실손(갱신형)</v>
      </c>
      <c r="D409" s="30" t="n">
        <f aca="false">IF($A409="","",SUMIFS(raw_data!$H:$H,raw_data!$A:$A,"&gt;="&amp;UY_START,raw_data!$A:$A,"&lt;="&amp;BASE_YM,raw_data!$B:$B,"&lt;="&amp;BASE_YM,raw_data!$G:$G,$A409))</f>
        <v>5995774</v>
      </c>
      <c r="E409" s="30" t="n">
        <f aca="false">IF($A409="","",(SUMIFS(raw_data!$I:$I,raw_data!$A:$A,"&gt;="&amp;UY_START,raw_data!$A:$A,"&lt;="&amp;BASE_YM,raw_data!$B:$B,"&lt;="&amp;BASE_YM,raw_data!$G:$G,$A409)+SUMIFS(raw_data!$J:$J,raw_data!$A:$A,"&gt;="&amp;UY_START,raw_data!$A:$A,"&lt;="&amp;BASE_YM,raw_data!$B:$B,"&lt;="&amp;BASE_YM,raw_data!$G:$G,$A409)))</f>
        <v>3721535</v>
      </c>
      <c r="F409" s="31" t="n">
        <f aca="false">IF(N(D409)=0,"",E409/D409)</f>
        <v>0.620693008108711</v>
      </c>
      <c r="G409" s="30" t="n">
        <f aca="false">IF($A409="","",SUMIFS(raw_data!$H:$H,raw_data!$A:$A,"&gt;="&amp;UY_START_PY,raw_data!$A:$A,"&lt;="&amp;BASE_YM_PY,raw_data!$B:$B,"&lt;="&amp;BASE_YM_PY,raw_data!$G:$G,$A409))</f>
        <v>6206989</v>
      </c>
      <c r="H409" s="30" t="n">
        <f aca="false">IF($A409="","",(SUMIFS(raw_data!$I:$I,raw_data!$A:$A,"&gt;="&amp;UY_START_PY,raw_data!$A:$A,"&lt;="&amp;BASE_YM_PY,raw_data!$B:$B,"&lt;="&amp;BASE_YM_PY,raw_data!$G:$G,$A409)+SUMIFS(raw_data!$J:$J,raw_data!$A:$A,"&gt;="&amp;UY_START_PY,raw_data!$A:$A,"&lt;="&amp;BASE_YM_PY,raw_data!$B:$B,"&lt;="&amp;BASE_YM_PY,raw_data!$G:$G,$A409)))</f>
        <v>4349682</v>
      </c>
      <c r="I409" s="31" t="n">
        <f aca="false">IF(N(G409)=0,"",H409/G409)</f>
        <v>0.700771662395406</v>
      </c>
      <c r="J409" s="32" t="n">
        <f aca="false">IF(N(G409)=0,"",D409/G409-1)</f>
        <v>-0.0340285764965912</v>
      </c>
      <c r="K409" s="33" t="n">
        <f aca="false">IF(OR(F409="",I409=""),"",F409-I409)</f>
        <v>-0.080078654286695</v>
      </c>
      <c r="L409" s="30" t="n">
        <f aca="false">IF($A409="","",SUMIFS(raw_data!$H:$H,raw_data!$B:$B,BASE_YM,raw_data!$G:$G,$A409))</f>
        <v>2538878</v>
      </c>
      <c r="M409" s="30" t="n">
        <f aca="false">IF($A409="","",(SUMIFS(raw_data!$I:$I,raw_data!$B:$B,BASE_YM,raw_data!$G:$G,$A409)+SUMIFS(raw_data!$J:$J,raw_data!$B:$B,BASE_YM,raw_data!$G:$G,$A409)))</f>
        <v>1754986</v>
      </c>
      <c r="N409" s="31" t="n">
        <f aca="false">IF(N(L409)=0,"",M409/L409)</f>
        <v>0.691244715185212</v>
      </c>
      <c r="O409" s="30" t="n">
        <f aca="false">IF($A409="","",SUMIFS(raw_data!$H:$H,raw_data!$B:$B,BASE_YM_PY,raw_data!$G:$G,$A409))</f>
        <v>2538431</v>
      </c>
      <c r="P409" s="30" t="n">
        <f aca="false">IF($A409="","",(SUMIFS(raw_data!$I:$I,raw_data!$B:$B,BASE_YM_PY,raw_data!$G:$G,$A409)+SUMIFS(raw_data!$J:$J,raw_data!$B:$B,BASE_YM_PY,raw_data!$G:$G,$A409)))</f>
        <v>2438886</v>
      </c>
      <c r="Q409" s="31" t="n">
        <f aca="false">IF(N(O409)=0,"",P409/O409)</f>
        <v>0.96078483125994</v>
      </c>
      <c r="R409" s="32" t="n">
        <f aca="false">IF(N(O409)=0,"",L409/O409-1)</f>
        <v>0.0001760930275434</v>
      </c>
      <c r="S409" s="33" t="n">
        <f aca="false">IF(OR(N409="",Q409=""),"",N409-Q409)</f>
        <v>-0.269540116074728</v>
      </c>
      <c r="T409" s="38" t="n">
        <f aca="false">IF(N(D409)&gt;0,RANK(D409,D$2:D$1001)+COUNTIF(D$2:D409,D409)-1,"")</f>
        <v>437</v>
      </c>
      <c r="U409" s="38" t="n">
        <f aca="false">IF(N(D409)&gt;0,IF(D409&gt;=LR_MIN_SHARE*SUM(D$2:D$1001),F409,-1),-1)</f>
        <v>-1</v>
      </c>
      <c r="V409" s="0" t="str">
        <f aca="false">IF(U409&lt;0,"",RANK(U409,U$2:U$1001)+COUNTIF(U$2:U409,U409)-1)</f>
        <v/>
      </c>
      <c r="W409" s="38" t="n">
        <f aca="false">IF(N(L409)&gt;0,RANK(L409,L$2:L$1001)+COUNTIF(L$2:L409,L409)-1,"")</f>
        <v>434</v>
      </c>
      <c r="X409" s="38" t="n">
        <f aca="false">IF(N(L409)&gt;0,IF(L409&gt;=LR_MIN_SHARE*SUM(L$2:L$1001),N409,-1),-1)</f>
        <v>-1</v>
      </c>
      <c r="Y409" s="0" t="str">
        <f aca="false">IF(X409&lt;0,"",RANK(X409,X$2:X$1001)+COUNTIF(X$2:X409,X409)-1)</f>
        <v/>
      </c>
      <c r="AA409" s="0" t="str">
        <f aca="false">IF($A409="","",IF(COUNTIF($B$2:$B409,$B409)=1,1,""))</f>
        <v/>
      </c>
      <c r="AB409" s="0" t="str">
        <f aca="false">IF(AA409=1,SUMIF($B$2:$B$1001,$B409,$D$2:$D$1001),"")</f>
        <v/>
      </c>
      <c r="AC409" s="0" t="str">
        <f aca="false">IF(AA409=1,RANK(AB409,$AB$2:$AB$1001)+COUNTIF($AB$2:$AB409,AB409)-1,"")</f>
        <v/>
      </c>
      <c r="AD409" s="38" t="n">
        <f aca="false">IF($A409="","",COUNTIF(raw_data!$G:$G,$A409))</f>
        <v>40</v>
      </c>
      <c r="AE409" s="38" t="n">
        <f aca="false">IF($A409="","",IF(COUNTIF($A$2:$A$1001,$A409)&gt;1,1,0))</f>
        <v>0</v>
      </c>
    </row>
    <row r="410" customFormat="false" ht="15" hidden="false" customHeight="false" outlineLevel="0" collapsed="false">
      <c r="A410" s="0" t="str">
        <f aca="false">IF(code_master!$A410="","",code_master!$A410)</f>
        <v>CV0409</v>
      </c>
      <c r="B410" s="0" t="str">
        <f aca="false">IF($A410="","",code_master!$C410&amp;"")</f>
        <v>사망</v>
      </c>
      <c r="C410" s="0" t="str">
        <f aca="false">IF($A410="","",code_master!$B410&amp;"")</f>
        <v>질병사망</v>
      </c>
      <c r="D410" s="30" t="n">
        <f aca="false">IF($A410="","",SUMIFS(raw_data!$H:$H,raw_data!$A:$A,"&gt;="&amp;UY_START,raw_data!$A:$A,"&lt;="&amp;BASE_YM,raw_data!$B:$B,"&lt;="&amp;BASE_YM,raw_data!$G:$G,$A410))</f>
        <v>24460359</v>
      </c>
      <c r="E410" s="30" t="n">
        <f aca="false">IF($A410="","",(SUMIFS(raw_data!$I:$I,raw_data!$A:$A,"&gt;="&amp;UY_START,raw_data!$A:$A,"&lt;="&amp;BASE_YM,raw_data!$B:$B,"&lt;="&amp;BASE_YM,raw_data!$G:$G,$A410)+SUMIFS(raw_data!$J:$J,raw_data!$A:$A,"&gt;="&amp;UY_START,raw_data!$A:$A,"&lt;="&amp;BASE_YM,raw_data!$B:$B,"&lt;="&amp;BASE_YM,raw_data!$G:$G,$A410)))</f>
        <v>12738583</v>
      </c>
      <c r="F410" s="31" t="n">
        <f aca="false">IF(N(D410)=0,"",E410/D410)</f>
        <v>0.520784793060478</v>
      </c>
      <c r="G410" s="30" t="n">
        <f aca="false">IF($A410="","",SUMIFS(raw_data!$H:$H,raw_data!$A:$A,"&gt;="&amp;UY_START_PY,raw_data!$A:$A,"&lt;="&amp;BASE_YM_PY,raw_data!$B:$B,"&lt;="&amp;BASE_YM_PY,raw_data!$G:$G,$A410))</f>
        <v>31173586</v>
      </c>
      <c r="H410" s="30" t="n">
        <f aca="false">IF($A410="","",(SUMIFS(raw_data!$I:$I,raw_data!$A:$A,"&gt;="&amp;UY_START_PY,raw_data!$A:$A,"&lt;="&amp;BASE_YM_PY,raw_data!$B:$B,"&lt;="&amp;BASE_YM_PY,raw_data!$G:$G,$A410)+SUMIFS(raw_data!$J:$J,raw_data!$A:$A,"&gt;="&amp;UY_START_PY,raw_data!$A:$A,"&lt;="&amp;BASE_YM_PY,raw_data!$B:$B,"&lt;="&amp;BASE_YM_PY,raw_data!$G:$G,$A410)))</f>
        <v>13476705</v>
      </c>
      <c r="I410" s="31" t="n">
        <f aca="false">IF(N(G410)=0,"",H410/G410)</f>
        <v>0.432311669244597</v>
      </c>
      <c r="J410" s="32" t="n">
        <f aca="false">IF(N(G410)=0,"",D410/G410-1)</f>
        <v>-0.215349847784596</v>
      </c>
      <c r="K410" s="33" t="n">
        <f aca="false">IF(OR(F410="",I410=""),"",F410-I410)</f>
        <v>0.088473123815881</v>
      </c>
      <c r="L410" s="30" t="n">
        <f aca="false">IF($A410="","",SUMIFS(raw_data!$H:$H,raw_data!$B:$B,BASE_YM,raw_data!$G:$G,$A410))</f>
        <v>9531233</v>
      </c>
      <c r="M410" s="30" t="n">
        <f aca="false">IF($A410="","",(SUMIFS(raw_data!$I:$I,raw_data!$B:$B,BASE_YM,raw_data!$G:$G,$A410)+SUMIFS(raw_data!$J:$J,raw_data!$B:$B,BASE_YM,raw_data!$G:$G,$A410)))</f>
        <v>6088867</v>
      </c>
      <c r="N410" s="31" t="n">
        <f aca="false">IF(N(L410)=0,"",M410/L410)</f>
        <v>0.638833086967867</v>
      </c>
      <c r="O410" s="30" t="n">
        <f aca="false">IF($A410="","",SUMIFS(raw_data!$H:$H,raw_data!$B:$B,BASE_YM_PY,raw_data!$G:$G,$A410))</f>
        <v>12640498</v>
      </c>
      <c r="P410" s="30" t="n">
        <f aca="false">IF($A410="","",(SUMIFS(raw_data!$I:$I,raw_data!$B:$B,BASE_YM_PY,raw_data!$G:$G,$A410)+SUMIFS(raw_data!$J:$J,raw_data!$B:$B,BASE_YM_PY,raw_data!$G:$G,$A410)))</f>
        <v>6138094</v>
      </c>
      <c r="Q410" s="31" t="n">
        <f aca="false">IF(N(O410)=0,"",P410/O410)</f>
        <v>0.485589570917222</v>
      </c>
      <c r="R410" s="32" t="n">
        <f aca="false">IF(N(O410)=0,"",L410/O410-1)</f>
        <v>-0.245976463901976</v>
      </c>
      <c r="S410" s="33" t="n">
        <f aca="false">IF(OR(N410="",Q410=""),"",N410-Q410)</f>
        <v>0.153243516050645</v>
      </c>
      <c r="T410" s="38" t="n">
        <f aca="false">IF(N(D410)&gt;0,RANK(D410,D$2:D$1001)+COUNTIF(D$2:D410,D410)-1,"")</f>
        <v>221</v>
      </c>
      <c r="U410" s="40" t="n">
        <f aca="false">IF(N(D410)&gt;0,IF(D410&gt;=LR_MIN_SHARE*SUM(D$2:D$1001),F410,-1),-1)</f>
        <v>0.520784793060478</v>
      </c>
      <c r="V410" s="38" t="n">
        <f aca="false">IF(U410&lt;0,"",RANK(U410,U$2:U$1001)+COUNTIF(U$2:U410,U410)-1)</f>
        <v>204</v>
      </c>
      <c r="W410" s="38" t="n">
        <f aca="false">IF(N(L410)&gt;0,RANK(L410,L$2:L$1001)+COUNTIF(L$2:L410,L410)-1,"")</f>
        <v>223</v>
      </c>
      <c r="X410" s="40" t="n">
        <f aca="false">IF(N(L410)&gt;0,IF(L410&gt;=LR_MIN_SHARE*SUM(L$2:L$1001),N410,-1),-1)</f>
        <v>0.638833086967867</v>
      </c>
      <c r="Y410" s="38" t="n">
        <f aca="false">IF(X410&lt;0,"",RANK(X410,X$2:X$1001)+COUNTIF(X$2:X410,X410)-1)</f>
        <v>192</v>
      </c>
      <c r="AA410" s="0" t="str">
        <f aca="false">IF($A410="","",IF(COUNTIF($B$2:$B410,$B410)=1,1,""))</f>
        <v/>
      </c>
      <c r="AB410" s="0" t="str">
        <f aca="false">IF(AA410=1,SUMIF($B$2:$B$1001,$B410,$D$2:$D$1001),"")</f>
        <v/>
      </c>
      <c r="AC410" s="0" t="str">
        <f aca="false">IF(AA410=1,RANK(AB410,$AB$2:$AB$1001)+COUNTIF($AB$2:$AB410,AB410)-1,"")</f>
        <v/>
      </c>
      <c r="AD410" s="38" t="n">
        <f aca="false">IF($A410="","",COUNTIF(raw_data!$G:$G,$A410))</f>
        <v>40</v>
      </c>
      <c r="AE410" s="38" t="n">
        <f aca="false">IF($A410="","",IF(COUNTIF($A$2:$A$1001,$A410)&gt;1,1,0))</f>
        <v>0</v>
      </c>
    </row>
    <row r="411" customFormat="false" ht="15" hidden="false" customHeight="false" outlineLevel="0" collapsed="false">
      <c r="A411" s="0" t="str">
        <f aca="false">IF(code_master!$A411="","",code_master!$A411)</f>
        <v>CV0410</v>
      </c>
      <c r="B411" s="0" t="str">
        <f aca="false">IF($A411="","",code_master!$C411&amp;"")</f>
        <v>기타</v>
      </c>
      <c r="C411" s="0" t="str">
        <f aca="false">IF($A411="","",code_master!$B411&amp;"")</f>
        <v>배상책임(20년만기)</v>
      </c>
      <c r="D411" s="30" t="n">
        <f aca="false">IF($A411="","",SUMIFS(raw_data!$H:$H,raw_data!$A:$A,"&gt;="&amp;UY_START,raw_data!$A:$A,"&lt;="&amp;BASE_YM,raw_data!$B:$B,"&lt;="&amp;BASE_YM,raw_data!$G:$G,$A411))</f>
        <v>65101198</v>
      </c>
      <c r="E411" s="30" t="n">
        <f aca="false">IF($A411="","",(SUMIFS(raw_data!$I:$I,raw_data!$A:$A,"&gt;="&amp;UY_START,raw_data!$A:$A,"&lt;="&amp;BASE_YM,raw_data!$B:$B,"&lt;="&amp;BASE_YM,raw_data!$G:$G,$A411)+SUMIFS(raw_data!$J:$J,raw_data!$A:$A,"&gt;="&amp;UY_START,raw_data!$A:$A,"&lt;="&amp;BASE_YM,raw_data!$B:$B,"&lt;="&amp;BASE_YM,raw_data!$G:$G,$A411)))</f>
        <v>32318537</v>
      </c>
      <c r="F411" s="31" t="n">
        <f aca="false">IF(N(D411)=0,"",E411/D411)</f>
        <v>0.496435365137213</v>
      </c>
      <c r="G411" s="30" t="n">
        <f aca="false">IF($A411="","",SUMIFS(raw_data!$H:$H,raw_data!$A:$A,"&gt;="&amp;UY_START_PY,raw_data!$A:$A,"&lt;="&amp;BASE_YM_PY,raw_data!$B:$B,"&lt;="&amp;BASE_YM_PY,raw_data!$G:$G,$A411))</f>
        <v>58034680</v>
      </c>
      <c r="H411" s="30" t="n">
        <f aca="false">IF($A411="","",(SUMIFS(raw_data!$I:$I,raw_data!$A:$A,"&gt;="&amp;UY_START_PY,raw_data!$A:$A,"&lt;="&amp;BASE_YM_PY,raw_data!$B:$B,"&lt;="&amp;BASE_YM_PY,raw_data!$G:$G,$A411)+SUMIFS(raw_data!$J:$J,raw_data!$A:$A,"&gt;="&amp;UY_START_PY,raw_data!$A:$A,"&lt;="&amp;BASE_YM_PY,raw_data!$B:$B,"&lt;="&amp;BASE_YM_PY,raw_data!$G:$G,$A411)))</f>
        <v>27562935</v>
      </c>
      <c r="I411" s="31" t="n">
        <f aca="false">IF(N(G411)=0,"",H411/G411)</f>
        <v>0.474939036451997</v>
      </c>
      <c r="J411" s="32" t="n">
        <f aca="false">IF(N(G411)=0,"",D411/G411-1)</f>
        <v>0.121763710939735</v>
      </c>
      <c r="K411" s="33" t="n">
        <f aca="false">IF(OR(F411="",I411=""),"",F411-I411)</f>
        <v>0.0214963286852157</v>
      </c>
      <c r="L411" s="30" t="n">
        <f aca="false">IF($A411="","",SUMIFS(raw_data!$H:$H,raw_data!$B:$B,BASE_YM,raw_data!$G:$G,$A411))</f>
        <v>26863870</v>
      </c>
      <c r="M411" s="30" t="n">
        <f aca="false">IF($A411="","",(SUMIFS(raw_data!$I:$I,raw_data!$B:$B,BASE_YM,raw_data!$G:$G,$A411)+SUMIFS(raw_data!$J:$J,raw_data!$B:$B,BASE_YM,raw_data!$G:$G,$A411)))</f>
        <v>16752200</v>
      </c>
      <c r="N411" s="31" t="n">
        <f aca="false">IF(N(L411)=0,"",M411/L411)</f>
        <v>0.623595930147071</v>
      </c>
      <c r="O411" s="30" t="n">
        <f aca="false">IF($A411="","",SUMIFS(raw_data!$H:$H,raw_data!$B:$B,BASE_YM_PY,raw_data!$G:$G,$A411))</f>
        <v>21336850</v>
      </c>
      <c r="P411" s="30" t="n">
        <f aca="false">IF($A411="","",(SUMIFS(raw_data!$I:$I,raw_data!$B:$B,BASE_YM_PY,raw_data!$G:$G,$A411)+SUMIFS(raw_data!$J:$J,raw_data!$B:$B,BASE_YM_PY,raw_data!$G:$G,$A411)))</f>
        <v>13416454</v>
      </c>
      <c r="Q411" s="31" t="n">
        <f aca="false">IF(N(O411)=0,"",P411/O411)</f>
        <v>0.62879262871511</v>
      </c>
      <c r="R411" s="32" t="n">
        <f aca="false">IF(N(O411)=0,"",L411/O411-1)</f>
        <v>0.259036361974706</v>
      </c>
      <c r="S411" s="33" t="n">
        <f aca="false">IF(OR(N411="",Q411=""),"",N411-Q411)</f>
        <v>-0.00519669856803906</v>
      </c>
      <c r="T411" s="38" t="n">
        <f aca="false">IF(N(D411)&gt;0,RANK(D411,D$2:D$1001)+COUNTIF(D$2:D411,D411)-1,"")</f>
        <v>83</v>
      </c>
      <c r="U411" s="40" t="n">
        <f aca="false">IF(N(D411)&gt;0,IF(D411&gt;=LR_MIN_SHARE*SUM(D$2:D$1001),F411,-1),-1)</f>
        <v>0.496435365137213</v>
      </c>
      <c r="V411" s="38" t="n">
        <f aca="false">IF(U411&lt;0,"",RANK(U411,U$2:U$1001)+COUNTIF(U$2:U411,U411)-1)</f>
        <v>232</v>
      </c>
      <c r="W411" s="38" t="n">
        <f aca="false">IF(N(L411)&gt;0,RANK(L411,L$2:L$1001)+COUNTIF(L$2:L411,L411)-1,"")</f>
        <v>80</v>
      </c>
      <c r="X411" s="40" t="n">
        <f aca="false">IF(N(L411)&gt;0,IF(L411&gt;=LR_MIN_SHARE*SUM(L$2:L$1001),N411,-1),-1)</f>
        <v>0.623595930147071</v>
      </c>
      <c r="Y411" s="38" t="n">
        <f aca="false">IF(X411&lt;0,"",RANK(X411,X$2:X$1001)+COUNTIF(X$2:X411,X411)-1)</f>
        <v>197</v>
      </c>
      <c r="AA411" s="0" t="str">
        <f aca="false">IF($A411="","",IF(COUNTIF($B$2:$B411,$B411)=1,1,""))</f>
        <v/>
      </c>
      <c r="AB411" s="0" t="str">
        <f aca="false">IF(AA411=1,SUMIF($B$2:$B$1001,$B411,$D$2:$D$1001),"")</f>
        <v/>
      </c>
      <c r="AC411" s="0" t="str">
        <f aca="false">IF(AA411=1,RANK(AB411,$AB$2:$AB$1001)+COUNTIF($AB$2:$AB411,AB411)-1,"")</f>
        <v/>
      </c>
      <c r="AD411" s="38" t="n">
        <f aca="false">IF($A411="","",COUNTIF(raw_data!$G:$G,$A411))</f>
        <v>40</v>
      </c>
      <c r="AE411" s="38" t="n">
        <f aca="false">IF($A411="","",IF(COUNTIF($A$2:$A$1001,$A411)&gt;1,1,0))</f>
        <v>0</v>
      </c>
    </row>
    <row r="412" customFormat="false" ht="15" hidden="false" customHeight="false" outlineLevel="0" collapsed="false">
      <c r="A412" s="0" t="str">
        <f aca="false">IF(code_master!$A412="","",code_master!$A412)</f>
        <v>CV0411</v>
      </c>
      <c r="B412" s="0" t="str">
        <f aca="false">IF($A412="","",code_master!$C412&amp;"")</f>
        <v>수술</v>
      </c>
      <c r="C412" s="0" t="str">
        <f aca="false">IF($A412="","",code_master!$B412&amp;"")</f>
        <v>질병수술비(20년만기)</v>
      </c>
      <c r="D412" s="30" t="n">
        <f aca="false">IF($A412="","",SUMIFS(raw_data!$H:$H,raw_data!$A:$A,"&gt;="&amp;UY_START,raw_data!$A:$A,"&lt;="&amp;BASE_YM,raw_data!$B:$B,"&lt;="&amp;BASE_YM,raw_data!$G:$G,$A412))</f>
        <v>19119479</v>
      </c>
      <c r="E412" s="30" t="n">
        <f aca="false">IF($A412="","",(SUMIFS(raw_data!$I:$I,raw_data!$A:$A,"&gt;="&amp;UY_START,raw_data!$A:$A,"&lt;="&amp;BASE_YM,raw_data!$B:$B,"&lt;="&amp;BASE_YM,raw_data!$G:$G,$A412)+SUMIFS(raw_data!$J:$J,raw_data!$A:$A,"&gt;="&amp;UY_START,raw_data!$A:$A,"&lt;="&amp;BASE_YM,raw_data!$B:$B,"&lt;="&amp;BASE_YM,raw_data!$G:$G,$A412)))</f>
        <v>6976647</v>
      </c>
      <c r="F412" s="31" t="n">
        <f aca="false">IF(N(D412)=0,"",E412/D412)</f>
        <v>0.364897338468271</v>
      </c>
      <c r="G412" s="30" t="n">
        <f aca="false">IF($A412="","",SUMIFS(raw_data!$H:$H,raw_data!$A:$A,"&gt;="&amp;UY_START_PY,raw_data!$A:$A,"&lt;="&amp;BASE_YM_PY,raw_data!$B:$B,"&lt;="&amp;BASE_YM_PY,raw_data!$G:$G,$A412))</f>
        <v>16957421</v>
      </c>
      <c r="H412" s="30" t="n">
        <f aca="false">IF($A412="","",(SUMIFS(raw_data!$I:$I,raw_data!$A:$A,"&gt;="&amp;UY_START_PY,raw_data!$A:$A,"&lt;="&amp;BASE_YM_PY,raw_data!$B:$B,"&lt;="&amp;BASE_YM_PY,raw_data!$G:$G,$A412)+SUMIFS(raw_data!$J:$J,raw_data!$A:$A,"&gt;="&amp;UY_START_PY,raw_data!$A:$A,"&lt;="&amp;BASE_YM_PY,raw_data!$B:$B,"&lt;="&amp;BASE_YM_PY,raw_data!$G:$G,$A412)))</f>
        <v>8521821</v>
      </c>
      <c r="I412" s="31" t="n">
        <f aca="false">IF(N(G412)=0,"",H412/G412)</f>
        <v>0.50254227927702</v>
      </c>
      <c r="J412" s="32" t="n">
        <f aca="false">IF(N(G412)=0,"",D412/G412-1)</f>
        <v>0.127499222906597</v>
      </c>
      <c r="K412" s="33" t="n">
        <f aca="false">IF(OR(F412="",I412=""),"",F412-I412)</f>
        <v>-0.137644940808749</v>
      </c>
      <c r="L412" s="30" t="n">
        <f aca="false">IF($A412="","",SUMIFS(raw_data!$H:$H,raw_data!$B:$B,BASE_YM,raw_data!$G:$G,$A412))</f>
        <v>8012779</v>
      </c>
      <c r="M412" s="30" t="n">
        <f aca="false">IF($A412="","",(SUMIFS(raw_data!$I:$I,raw_data!$B:$B,BASE_YM,raw_data!$G:$G,$A412)+SUMIFS(raw_data!$J:$J,raw_data!$B:$B,BASE_YM,raw_data!$G:$G,$A412)))</f>
        <v>3219248</v>
      </c>
      <c r="N412" s="31" t="n">
        <f aca="false">IF(N(L412)=0,"",M412/L412)</f>
        <v>0.401764231860132</v>
      </c>
      <c r="O412" s="30" t="n">
        <f aca="false">IF($A412="","",SUMIFS(raw_data!$H:$H,raw_data!$B:$B,BASE_YM_PY,raw_data!$G:$G,$A412))</f>
        <v>6951272</v>
      </c>
      <c r="P412" s="30" t="n">
        <f aca="false">IF($A412="","",(SUMIFS(raw_data!$I:$I,raw_data!$B:$B,BASE_YM_PY,raw_data!$G:$G,$A412)+SUMIFS(raw_data!$J:$J,raw_data!$B:$B,BASE_YM_PY,raw_data!$G:$G,$A412)))</f>
        <v>3958220</v>
      </c>
      <c r="Q412" s="31" t="n">
        <f aca="false">IF(N(O412)=0,"",P412/O412)</f>
        <v>0.569423840701385</v>
      </c>
      <c r="R412" s="32" t="n">
        <f aca="false">IF(N(O412)=0,"",L412/O412-1)</f>
        <v>0.15270687149057</v>
      </c>
      <c r="S412" s="33" t="n">
        <f aca="false">IF(OR(N412="",Q412=""),"",N412-Q412)</f>
        <v>-0.167659608841253</v>
      </c>
      <c r="T412" s="38" t="n">
        <f aca="false">IF(N(D412)&gt;0,RANK(D412,D$2:D$1001)+COUNTIF(D$2:D412,D412)-1,"")</f>
        <v>264</v>
      </c>
      <c r="U412" s="40" t="n">
        <f aca="false">IF(N(D412)&gt;0,IF(D412&gt;=LR_MIN_SHARE*SUM(D$2:D$1001),F412,-1),-1)</f>
        <v>0.364897338468271</v>
      </c>
      <c r="V412" s="38" t="n">
        <f aca="false">IF(U412&lt;0,"",RANK(U412,U$2:U$1001)+COUNTIF(U$2:U412,U412)-1)</f>
        <v>318</v>
      </c>
      <c r="W412" s="38" t="n">
        <f aca="false">IF(N(L412)&gt;0,RANK(L412,L$2:L$1001)+COUNTIF(L$2:L412,L412)-1,"")</f>
        <v>255</v>
      </c>
      <c r="X412" s="40" t="n">
        <f aca="false">IF(N(L412)&gt;0,IF(L412&gt;=LR_MIN_SHARE*SUM(L$2:L$1001),N412,-1),-1)</f>
        <v>0.401764231860132</v>
      </c>
      <c r="Y412" s="38" t="n">
        <f aca="false">IF(X412&lt;0,"",RANK(X412,X$2:X$1001)+COUNTIF(X$2:X412,X412)-1)</f>
        <v>330</v>
      </c>
      <c r="AA412" s="0" t="str">
        <f aca="false">IF($A412="","",IF(COUNTIF($B$2:$B412,$B412)=1,1,""))</f>
        <v/>
      </c>
      <c r="AB412" s="0" t="str">
        <f aca="false">IF(AA412=1,SUMIF($B$2:$B$1001,$B412,$D$2:$D$1001),"")</f>
        <v/>
      </c>
      <c r="AC412" s="0" t="str">
        <f aca="false">IF(AA412=1,RANK(AB412,$AB$2:$AB$1001)+COUNTIF($AB$2:$AB412,AB412)-1,"")</f>
        <v/>
      </c>
      <c r="AD412" s="38" t="n">
        <f aca="false">IF($A412="","",COUNTIF(raw_data!$G:$G,$A412))</f>
        <v>40</v>
      </c>
      <c r="AE412" s="38" t="n">
        <f aca="false">IF($A412="","",IF(COUNTIF($A$2:$A$1001,$A412)&gt;1,1,0))</f>
        <v>0</v>
      </c>
    </row>
    <row r="413" customFormat="false" ht="15" hidden="false" customHeight="false" outlineLevel="0" collapsed="false">
      <c r="A413" s="0" t="str">
        <f aca="false">IF(code_master!$A413="","",code_master!$A413)</f>
        <v>CV0412</v>
      </c>
      <c r="B413" s="0" t="str">
        <f aca="false">IF($A413="","",code_master!$C413&amp;"")</f>
        <v>수술</v>
      </c>
      <c r="C413" s="0" t="str">
        <f aca="false">IF($A413="","",code_master!$B413&amp;"")</f>
        <v>질병수술비Ⅱ</v>
      </c>
      <c r="D413" s="30" t="n">
        <f aca="false">IF($A413="","",SUMIFS(raw_data!$H:$H,raw_data!$A:$A,"&gt;="&amp;UY_START,raw_data!$A:$A,"&lt;="&amp;BASE_YM,raw_data!$B:$B,"&lt;="&amp;BASE_YM,raw_data!$G:$G,$A413))</f>
        <v>3045106</v>
      </c>
      <c r="E413" s="30" t="n">
        <f aca="false">IF($A413="","",(SUMIFS(raw_data!$I:$I,raw_data!$A:$A,"&gt;="&amp;UY_START,raw_data!$A:$A,"&lt;="&amp;BASE_YM,raw_data!$B:$B,"&lt;="&amp;BASE_YM,raw_data!$G:$G,$A413)+SUMIFS(raw_data!$J:$J,raw_data!$A:$A,"&gt;="&amp;UY_START,raw_data!$A:$A,"&lt;="&amp;BASE_YM,raw_data!$B:$B,"&lt;="&amp;BASE_YM,raw_data!$G:$G,$A413)))</f>
        <v>3397741</v>
      </c>
      <c r="F413" s="31" t="n">
        <f aca="false">IF(N(D413)=0,"",E413/D413)</f>
        <v>1.11580385050635</v>
      </c>
      <c r="G413" s="30" t="n">
        <f aca="false">IF($A413="","",SUMIFS(raw_data!$H:$H,raw_data!$A:$A,"&gt;="&amp;UY_START_PY,raw_data!$A:$A,"&lt;="&amp;BASE_YM_PY,raw_data!$B:$B,"&lt;="&amp;BASE_YM_PY,raw_data!$G:$G,$A413))</f>
        <v>3924937</v>
      </c>
      <c r="H413" s="30" t="n">
        <f aca="false">IF($A413="","",(SUMIFS(raw_data!$I:$I,raw_data!$A:$A,"&gt;="&amp;UY_START_PY,raw_data!$A:$A,"&lt;="&amp;BASE_YM_PY,raw_data!$B:$B,"&lt;="&amp;BASE_YM_PY,raw_data!$G:$G,$A413)+SUMIFS(raw_data!$J:$J,raw_data!$A:$A,"&gt;="&amp;UY_START_PY,raw_data!$A:$A,"&lt;="&amp;BASE_YM_PY,raw_data!$B:$B,"&lt;="&amp;BASE_YM_PY,raw_data!$G:$G,$A413)))</f>
        <v>4212661</v>
      </c>
      <c r="I413" s="31" t="n">
        <f aca="false">IF(N(G413)=0,"",H413/G413)</f>
        <v>1.07330665434885</v>
      </c>
      <c r="J413" s="32" t="n">
        <f aca="false">IF(N(G413)=0,"",D413/G413-1)</f>
        <v>-0.224164362383396</v>
      </c>
      <c r="K413" s="33" t="n">
        <f aca="false">IF(OR(F413="",I413=""),"",F413-I413)</f>
        <v>0.0424971961575065</v>
      </c>
      <c r="L413" s="30" t="n">
        <f aca="false">IF($A413="","",SUMIFS(raw_data!$H:$H,raw_data!$B:$B,BASE_YM,raw_data!$G:$G,$A413))</f>
        <v>1134469</v>
      </c>
      <c r="M413" s="30" t="n">
        <f aca="false">IF($A413="","",(SUMIFS(raw_data!$I:$I,raw_data!$B:$B,BASE_YM,raw_data!$G:$G,$A413)+SUMIFS(raw_data!$J:$J,raw_data!$B:$B,BASE_YM,raw_data!$G:$G,$A413)))</f>
        <v>1760094</v>
      </c>
      <c r="N413" s="31" t="n">
        <f aca="false">IF(N(L413)=0,"",M413/L413)</f>
        <v>1.55146945399125</v>
      </c>
      <c r="O413" s="30" t="n">
        <f aca="false">IF($A413="","",SUMIFS(raw_data!$H:$H,raw_data!$B:$B,BASE_YM_PY,raw_data!$G:$G,$A413))</f>
        <v>1628519</v>
      </c>
      <c r="P413" s="30" t="n">
        <f aca="false">IF($A413="","",(SUMIFS(raw_data!$I:$I,raw_data!$B:$B,BASE_YM_PY,raw_data!$G:$G,$A413)+SUMIFS(raw_data!$J:$J,raw_data!$B:$B,BASE_YM_PY,raw_data!$G:$G,$A413)))</f>
        <v>2105689</v>
      </c>
      <c r="Q413" s="31" t="n">
        <f aca="false">IF(N(O413)=0,"",P413/O413)</f>
        <v>1.29300855562631</v>
      </c>
      <c r="R413" s="32" t="n">
        <f aca="false">IF(N(O413)=0,"",L413/O413-1)</f>
        <v>-0.303373801595192</v>
      </c>
      <c r="S413" s="33" t="n">
        <f aca="false">IF(OR(N413="",Q413=""),"",N413-Q413)</f>
        <v>0.258460898364942</v>
      </c>
      <c r="T413" s="38" t="n">
        <f aca="false">IF(N(D413)&gt;0,RANK(D413,D$2:D$1001)+COUNTIF(D$2:D413,D413)-1,"")</f>
        <v>499</v>
      </c>
      <c r="U413" s="38" t="n">
        <f aca="false">IF(N(D413)&gt;0,IF(D413&gt;=LR_MIN_SHARE*SUM(D$2:D$1001),F413,-1),-1)</f>
        <v>-1</v>
      </c>
      <c r="V413" s="0" t="str">
        <f aca="false">IF(U413&lt;0,"",RANK(U413,U$2:U$1001)+COUNTIF(U$2:U413,U413)-1)</f>
        <v/>
      </c>
      <c r="W413" s="38" t="n">
        <f aca="false">IF(N(L413)&gt;0,RANK(L413,L$2:L$1001)+COUNTIF(L$2:L413,L413)-1,"")</f>
        <v>504</v>
      </c>
      <c r="X413" s="38" t="n">
        <f aca="false">IF(N(L413)&gt;0,IF(L413&gt;=LR_MIN_SHARE*SUM(L$2:L$1001),N413,-1),-1)</f>
        <v>-1</v>
      </c>
      <c r="Y413" s="0" t="str">
        <f aca="false">IF(X413&lt;0,"",RANK(X413,X$2:X$1001)+COUNTIF(X$2:X413,X413)-1)</f>
        <v/>
      </c>
      <c r="AA413" s="0" t="str">
        <f aca="false">IF($A413="","",IF(COUNTIF($B$2:$B413,$B413)=1,1,""))</f>
        <v/>
      </c>
      <c r="AB413" s="0" t="str">
        <f aca="false">IF(AA413=1,SUMIF($B$2:$B$1001,$B413,$D$2:$D$1001),"")</f>
        <v/>
      </c>
      <c r="AC413" s="0" t="str">
        <f aca="false">IF(AA413=1,RANK(AB413,$AB$2:$AB$1001)+COUNTIF($AB$2:$AB413,AB413)-1,"")</f>
        <v/>
      </c>
      <c r="AD413" s="38" t="n">
        <f aca="false">IF($A413="","",COUNTIF(raw_data!$G:$G,$A413))</f>
        <v>40</v>
      </c>
      <c r="AE413" s="38" t="n">
        <f aca="false">IF($A413="","",IF(COUNTIF($A$2:$A$1001,$A413)&gt;1,1,0))</f>
        <v>0</v>
      </c>
    </row>
    <row r="414" customFormat="false" ht="15" hidden="false" customHeight="false" outlineLevel="0" collapsed="false">
      <c r="A414" s="0" t="str">
        <f aca="false">IF(code_master!$A414="","",code_master!$A414)</f>
        <v>CV0413</v>
      </c>
      <c r="B414" s="0" t="str">
        <f aca="false">IF($A414="","",code_master!$C414&amp;"")</f>
        <v>사망</v>
      </c>
      <c r="C414" s="0" t="str">
        <f aca="false">IF($A414="","",code_master!$B414&amp;"")</f>
        <v>질병사망(간편)</v>
      </c>
      <c r="D414" s="30" t="n">
        <f aca="false">IF($A414="","",SUMIFS(raw_data!$H:$H,raw_data!$A:$A,"&gt;="&amp;UY_START,raw_data!$A:$A,"&lt;="&amp;BASE_YM,raw_data!$B:$B,"&lt;="&amp;BASE_YM,raw_data!$G:$G,$A414))</f>
        <v>4227389</v>
      </c>
      <c r="E414" s="30" t="n">
        <f aca="false">IF($A414="","",(SUMIFS(raw_data!$I:$I,raw_data!$A:$A,"&gt;="&amp;UY_START,raw_data!$A:$A,"&lt;="&amp;BASE_YM,raw_data!$B:$B,"&lt;="&amp;BASE_YM,raw_data!$G:$G,$A414)+SUMIFS(raw_data!$J:$J,raw_data!$A:$A,"&gt;="&amp;UY_START,raw_data!$A:$A,"&lt;="&amp;BASE_YM,raw_data!$B:$B,"&lt;="&amp;BASE_YM,raw_data!$G:$G,$A414)))</f>
        <v>2238696</v>
      </c>
      <c r="F414" s="31" t="n">
        <f aca="false">IF(N(D414)=0,"",E414/D414)</f>
        <v>0.529569433993418</v>
      </c>
      <c r="G414" s="30" t="n">
        <f aca="false">IF($A414="","",SUMIFS(raw_data!$H:$H,raw_data!$A:$A,"&gt;="&amp;UY_START_PY,raw_data!$A:$A,"&lt;="&amp;BASE_YM_PY,raw_data!$B:$B,"&lt;="&amp;BASE_YM_PY,raw_data!$G:$G,$A414))</f>
        <v>3686519</v>
      </c>
      <c r="H414" s="30" t="n">
        <f aca="false">IF($A414="","",(SUMIFS(raw_data!$I:$I,raw_data!$A:$A,"&gt;="&amp;UY_START_PY,raw_data!$A:$A,"&lt;="&amp;BASE_YM_PY,raw_data!$B:$B,"&lt;="&amp;BASE_YM_PY,raw_data!$G:$G,$A414)+SUMIFS(raw_data!$J:$J,raw_data!$A:$A,"&gt;="&amp;UY_START_PY,raw_data!$A:$A,"&lt;="&amp;BASE_YM_PY,raw_data!$B:$B,"&lt;="&amp;BASE_YM_PY,raw_data!$G:$G,$A414)))</f>
        <v>1569066</v>
      </c>
      <c r="I414" s="31" t="n">
        <f aca="false">IF(N(G414)=0,"",H414/G414)</f>
        <v>0.425622653782606</v>
      </c>
      <c r="J414" s="32" t="n">
        <f aca="false">IF(N(G414)=0,"",D414/G414-1)</f>
        <v>0.146715641503543</v>
      </c>
      <c r="K414" s="33" t="n">
        <f aca="false">IF(OR(F414="",I414=""),"",F414-I414)</f>
        <v>0.103946780210811</v>
      </c>
      <c r="L414" s="30" t="n">
        <f aca="false">IF($A414="","",SUMIFS(raw_data!$H:$H,raw_data!$B:$B,BASE_YM,raw_data!$G:$G,$A414))</f>
        <v>1574283</v>
      </c>
      <c r="M414" s="30" t="n">
        <f aca="false">IF($A414="","",(SUMIFS(raw_data!$I:$I,raw_data!$B:$B,BASE_YM,raw_data!$G:$G,$A414)+SUMIFS(raw_data!$J:$J,raw_data!$B:$B,BASE_YM,raw_data!$G:$G,$A414)))</f>
        <v>822995</v>
      </c>
      <c r="N414" s="31" t="n">
        <f aca="false">IF(N(L414)=0,"",M414/L414)</f>
        <v>0.522774494801761</v>
      </c>
      <c r="O414" s="30" t="n">
        <f aca="false">IF($A414="","",SUMIFS(raw_data!$H:$H,raw_data!$B:$B,BASE_YM_PY,raw_data!$G:$G,$A414))</f>
        <v>1568850</v>
      </c>
      <c r="P414" s="30" t="n">
        <f aca="false">IF($A414="","",(SUMIFS(raw_data!$I:$I,raw_data!$B:$B,BASE_YM_PY,raw_data!$G:$G,$A414)+SUMIFS(raw_data!$J:$J,raw_data!$B:$B,BASE_YM_PY,raw_data!$G:$G,$A414)))</f>
        <v>717100</v>
      </c>
      <c r="Q414" s="31" t="n">
        <f aca="false">IF(N(O414)=0,"",P414/O414)</f>
        <v>0.457086400866877</v>
      </c>
      <c r="R414" s="32" t="n">
        <f aca="false">IF(N(O414)=0,"",L414/O414-1)</f>
        <v>0.00346304618032312</v>
      </c>
      <c r="S414" s="33" t="n">
        <f aca="false">IF(OR(N414="",Q414=""),"",N414-Q414)</f>
        <v>0.0656880939348835</v>
      </c>
      <c r="T414" s="38" t="n">
        <f aca="false">IF(N(D414)&gt;0,RANK(D414,D$2:D$1001)+COUNTIF(D$2:D414,D414)-1,"")</f>
        <v>475</v>
      </c>
      <c r="U414" s="38" t="n">
        <f aca="false">IF(N(D414)&gt;0,IF(D414&gt;=LR_MIN_SHARE*SUM(D$2:D$1001),F414,-1),-1)</f>
        <v>-1</v>
      </c>
      <c r="V414" s="0" t="str">
        <f aca="false">IF(U414&lt;0,"",RANK(U414,U$2:U$1001)+COUNTIF(U$2:U414,U414)-1)</f>
        <v/>
      </c>
      <c r="W414" s="38" t="n">
        <f aca="false">IF(N(L414)&gt;0,RANK(L414,L$2:L$1001)+COUNTIF(L$2:L414,L414)-1,"")</f>
        <v>480</v>
      </c>
      <c r="X414" s="38" t="n">
        <f aca="false">IF(N(L414)&gt;0,IF(L414&gt;=LR_MIN_SHARE*SUM(L$2:L$1001),N414,-1),-1)</f>
        <v>-1</v>
      </c>
      <c r="Y414" s="0" t="str">
        <f aca="false">IF(X414&lt;0,"",RANK(X414,X$2:X$1001)+COUNTIF(X$2:X414,X414)-1)</f>
        <v/>
      </c>
      <c r="AA414" s="0" t="str">
        <f aca="false">IF($A414="","",IF(COUNTIF($B$2:$B414,$B414)=1,1,""))</f>
        <v/>
      </c>
      <c r="AB414" s="0" t="str">
        <f aca="false">IF(AA414=1,SUMIF($B$2:$B$1001,$B414,$D$2:$D$1001),"")</f>
        <v/>
      </c>
      <c r="AC414" s="0" t="str">
        <f aca="false">IF(AA414=1,RANK(AB414,$AB$2:$AB$1001)+COUNTIF($AB$2:$AB414,AB414)-1,"")</f>
        <v/>
      </c>
      <c r="AD414" s="38" t="n">
        <f aca="false">IF($A414="","",COUNTIF(raw_data!$G:$G,$A414))</f>
        <v>40</v>
      </c>
      <c r="AE414" s="38" t="n">
        <f aca="false">IF($A414="","",IF(COUNTIF($A$2:$A$1001,$A414)&gt;1,1,0))</f>
        <v>0</v>
      </c>
    </row>
    <row r="415" customFormat="false" ht="15" hidden="false" customHeight="false" outlineLevel="0" collapsed="false">
      <c r="A415" s="0" t="str">
        <f aca="false">IF(code_master!$A415="","",code_master!$A415)</f>
        <v>CV0414</v>
      </c>
      <c r="B415" s="0" t="str">
        <f aca="false">IF($A415="","",code_master!$C415&amp;"")</f>
        <v>실손의료</v>
      </c>
      <c r="C415" s="0" t="str">
        <f aca="false">IF($A415="","",code_master!$B415&amp;"")</f>
        <v>질병통원실손(비갱신형)</v>
      </c>
      <c r="D415" s="30" t="n">
        <f aca="false">IF($A415="","",SUMIFS(raw_data!$H:$H,raw_data!$A:$A,"&gt;="&amp;UY_START,raw_data!$A:$A,"&lt;="&amp;BASE_YM,raw_data!$B:$B,"&lt;="&amp;BASE_YM,raw_data!$G:$G,$A415))</f>
        <v>3943112</v>
      </c>
      <c r="E415" s="30" t="n">
        <f aca="false">IF($A415="","",(SUMIFS(raw_data!$I:$I,raw_data!$A:$A,"&gt;="&amp;UY_START,raw_data!$A:$A,"&lt;="&amp;BASE_YM,raw_data!$B:$B,"&lt;="&amp;BASE_YM,raw_data!$G:$G,$A415)+SUMIFS(raw_data!$J:$J,raw_data!$A:$A,"&gt;="&amp;UY_START,raw_data!$A:$A,"&lt;="&amp;BASE_YM,raw_data!$B:$B,"&lt;="&amp;BASE_YM,raw_data!$G:$G,$A415)))</f>
        <v>3518523</v>
      </c>
      <c r="F415" s="31" t="n">
        <f aca="false">IF(N(D415)=0,"",E415/D415)</f>
        <v>0.892321344156595</v>
      </c>
      <c r="G415" s="30" t="n">
        <f aca="false">IF($A415="","",SUMIFS(raw_data!$H:$H,raw_data!$A:$A,"&gt;="&amp;UY_START_PY,raw_data!$A:$A,"&lt;="&amp;BASE_YM_PY,raw_data!$B:$B,"&lt;="&amp;BASE_YM_PY,raw_data!$G:$G,$A415))</f>
        <v>3175790</v>
      </c>
      <c r="H415" s="30" t="n">
        <f aca="false">IF($A415="","",(SUMIFS(raw_data!$I:$I,raw_data!$A:$A,"&gt;="&amp;UY_START_PY,raw_data!$A:$A,"&lt;="&amp;BASE_YM_PY,raw_data!$B:$B,"&lt;="&amp;BASE_YM_PY,raw_data!$G:$G,$A415)+SUMIFS(raw_data!$J:$J,raw_data!$A:$A,"&gt;="&amp;UY_START_PY,raw_data!$A:$A,"&lt;="&amp;BASE_YM_PY,raw_data!$B:$B,"&lt;="&amp;BASE_YM_PY,raw_data!$G:$G,$A415)))</f>
        <v>2718360</v>
      </c>
      <c r="I415" s="31" t="n">
        <f aca="false">IF(N(G415)=0,"",H415/G415)</f>
        <v>0.855963398083626</v>
      </c>
      <c r="J415" s="32" t="n">
        <f aca="false">IF(N(G415)=0,"",D415/G415-1)</f>
        <v>0.241616101820334</v>
      </c>
      <c r="K415" s="33" t="n">
        <f aca="false">IF(OR(F415="",I415=""),"",F415-I415)</f>
        <v>0.0363579460729687</v>
      </c>
      <c r="L415" s="30" t="n">
        <f aca="false">IF($A415="","",SUMIFS(raw_data!$H:$H,raw_data!$B:$B,BASE_YM,raw_data!$G:$G,$A415))</f>
        <v>1582837</v>
      </c>
      <c r="M415" s="30" t="n">
        <f aca="false">IF($A415="","",(SUMIFS(raw_data!$I:$I,raw_data!$B:$B,BASE_YM,raw_data!$G:$G,$A415)+SUMIFS(raw_data!$J:$J,raw_data!$B:$B,BASE_YM,raw_data!$G:$G,$A415)))</f>
        <v>1861359</v>
      </c>
      <c r="N415" s="31" t="n">
        <f aca="false">IF(N(L415)=0,"",M415/L415)</f>
        <v>1.17596379159699</v>
      </c>
      <c r="O415" s="30" t="n">
        <f aca="false">IF($A415="","",SUMIFS(raw_data!$H:$H,raw_data!$B:$B,BASE_YM_PY,raw_data!$G:$G,$A415))</f>
        <v>1280788</v>
      </c>
      <c r="P415" s="30" t="n">
        <f aca="false">IF($A415="","",(SUMIFS(raw_data!$I:$I,raw_data!$B:$B,BASE_YM_PY,raw_data!$G:$G,$A415)+SUMIFS(raw_data!$J:$J,raw_data!$B:$B,BASE_YM_PY,raw_data!$G:$G,$A415)))</f>
        <v>1311665</v>
      </c>
      <c r="Q415" s="31" t="n">
        <f aca="false">IF(N(O415)=0,"",P415/O415)</f>
        <v>1.02410781487647</v>
      </c>
      <c r="R415" s="32" t="n">
        <f aca="false">IF(N(O415)=0,"",L415/O415-1)</f>
        <v>0.235830598038083</v>
      </c>
      <c r="S415" s="33" t="n">
        <f aca="false">IF(OR(N415="",Q415=""),"",N415-Q415)</f>
        <v>0.15185597672052</v>
      </c>
      <c r="T415" s="38" t="n">
        <f aca="false">IF(N(D415)&gt;0,RANK(D415,D$2:D$1001)+COUNTIF(D$2:D415,D415)-1,"")</f>
        <v>479</v>
      </c>
      <c r="U415" s="38" t="n">
        <f aca="false">IF(N(D415)&gt;0,IF(D415&gt;=LR_MIN_SHARE*SUM(D$2:D$1001),F415,-1),-1)</f>
        <v>-1</v>
      </c>
      <c r="V415" s="0" t="str">
        <f aca="false">IF(U415&lt;0,"",RANK(U415,U$2:U$1001)+COUNTIF(U$2:U415,U415)-1)</f>
        <v/>
      </c>
      <c r="W415" s="38" t="n">
        <f aca="false">IF(N(L415)&gt;0,RANK(L415,L$2:L$1001)+COUNTIF(L$2:L415,L415)-1,"")</f>
        <v>478</v>
      </c>
      <c r="X415" s="38" t="n">
        <f aca="false">IF(N(L415)&gt;0,IF(L415&gt;=LR_MIN_SHARE*SUM(L$2:L$1001),N415,-1),-1)</f>
        <v>-1</v>
      </c>
      <c r="Y415" s="0" t="str">
        <f aca="false">IF(X415&lt;0,"",RANK(X415,X$2:X$1001)+COUNTIF(X$2:X415,X415)-1)</f>
        <v/>
      </c>
      <c r="AA415" s="0" t="str">
        <f aca="false">IF($A415="","",IF(COUNTIF($B$2:$B415,$B415)=1,1,""))</f>
        <v/>
      </c>
      <c r="AB415" s="0" t="str">
        <f aca="false">IF(AA415=1,SUMIF($B$2:$B$1001,$B415,$D$2:$D$1001),"")</f>
        <v/>
      </c>
      <c r="AC415" s="0" t="str">
        <f aca="false">IF(AA415=1,RANK(AB415,$AB$2:$AB$1001)+COUNTIF($AB$2:$AB415,AB415)-1,"")</f>
        <v/>
      </c>
      <c r="AD415" s="38" t="n">
        <f aca="false">IF($A415="","",COUNTIF(raw_data!$G:$G,$A415))</f>
        <v>40</v>
      </c>
      <c r="AE415" s="38" t="n">
        <f aca="false">IF($A415="","",IF(COUNTIF($A$2:$A$1001,$A415)&gt;1,1,0))</f>
        <v>0</v>
      </c>
    </row>
    <row r="416" customFormat="false" ht="15" hidden="false" customHeight="false" outlineLevel="0" collapsed="false">
      <c r="A416" s="0" t="str">
        <f aca="false">IF(code_master!$A416="","",code_master!$A416)</f>
        <v>CV0415</v>
      </c>
      <c r="B416" s="0" t="str">
        <f aca="false">IF($A416="","",code_master!$C416&amp;"")</f>
        <v>사망</v>
      </c>
      <c r="C416" s="0" t="str">
        <f aca="false">IF($A416="","",code_master!$B416&amp;"")</f>
        <v>질병사망(간편)</v>
      </c>
      <c r="D416" s="30" t="n">
        <f aca="false">IF($A416="","",SUMIFS(raw_data!$H:$H,raw_data!$A:$A,"&gt;="&amp;UY_START,raw_data!$A:$A,"&lt;="&amp;BASE_YM,raw_data!$B:$B,"&lt;="&amp;BASE_YM,raw_data!$G:$G,$A416))</f>
        <v>2729926</v>
      </c>
      <c r="E416" s="30" t="n">
        <f aca="false">IF($A416="","",(SUMIFS(raw_data!$I:$I,raw_data!$A:$A,"&gt;="&amp;UY_START,raw_data!$A:$A,"&lt;="&amp;BASE_YM,raw_data!$B:$B,"&lt;="&amp;BASE_YM,raw_data!$G:$G,$A416)+SUMIFS(raw_data!$J:$J,raw_data!$A:$A,"&gt;="&amp;UY_START,raw_data!$A:$A,"&lt;="&amp;BASE_YM,raw_data!$B:$B,"&lt;="&amp;BASE_YM,raw_data!$G:$G,$A416)))</f>
        <v>1583627</v>
      </c>
      <c r="F416" s="31" t="n">
        <f aca="false">IF(N(D416)=0,"",E416/D416)</f>
        <v>0.580098874474986</v>
      </c>
      <c r="G416" s="30" t="n">
        <f aca="false">IF($A416="","",SUMIFS(raw_data!$H:$H,raw_data!$A:$A,"&gt;="&amp;UY_START_PY,raw_data!$A:$A,"&lt;="&amp;BASE_YM_PY,raw_data!$B:$B,"&lt;="&amp;BASE_YM_PY,raw_data!$G:$G,$A416))</f>
        <v>2199263</v>
      </c>
      <c r="H416" s="30" t="n">
        <f aca="false">IF($A416="","",(SUMIFS(raw_data!$I:$I,raw_data!$A:$A,"&gt;="&amp;UY_START_PY,raw_data!$A:$A,"&lt;="&amp;BASE_YM_PY,raw_data!$B:$B,"&lt;="&amp;BASE_YM_PY,raw_data!$G:$G,$A416)+SUMIFS(raw_data!$J:$J,raw_data!$A:$A,"&gt;="&amp;UY_START_PY,raw_data!$A:$A,"&lt;="&amp;BASE_YM_PY,raw_data!$B:$B,"&lt;="&amp;BASE_YM_PY,raw_data!$G:$G,$A416)))</f>
        <v>1417907</v>
      </c>
      <c r="I416" s="31" t="n">
        <f aca="false">IF(N(G416)=0,"",H416/G416)</f>
        <v>0.644719162737699</v>
      </c>
      <c r="J416" s="32" t="n">
        <f aca="false">IF(N(G416)=0,"",D416/G416-1)</f>
        <v>0.241291287126642</v>
      </c>
      <c r="K416" s="33" t="n">
        <f aca="false">IF(OR(F416="",I416=""),"",F416-I416)</f>
        <v>-0.0646202882627132</v>
      </c>
      <c r="L416" s="30" t="n">
        <f aca="false">IF($A416="","",SUMIFS(raw_data!$H:$H,raw_data!$B:$B,BASE_YM,raw_data!$G:$G,$A416))</f>
        <v>1051459</v>
      </c>
      <c r="M416" s="30" t="n">
        <f aca="false">IF($A416="","",(SUMIFS(raw_data!$I:$I,raw_data!$B:$B,BASE_YM,raw_data!$G:$G,$A416)+SUMIFS(raw_data!$J:$J,raw_data!$B:$B,BASE_YM,raw_data!$G:$G,$A416)))</f>
        <v>829199</v>
      </c>
      <c r="N416" s="31" t="n">
        <f aca="false">IF(N(L416)=0,"",M416/L416)</f>
        <v>0.788617530498098</v>
      </c>
      <c r="O416" s="30" t="n">
        <f aca="false">IF($A416="","",SUMIFS(raw_data!$H:$H,raw_data!$B:$B,BASE_YM_PY,raw_data!$G:$G,$A416))</f>
        <v>911757</v>
      </c>
      <c r="P416" s="30" t="n">
        <f aca="false">IF($A416="","",(SUMIFS(raw_data!$I:$I,raw_data!$B:$B,BASE_YM_PY,raw_data!$G:$G,$A416)+SUMIFS(raw_data!$J:$J,raw_data!$B:$B,BASE_YM_PY,raw_data!$G:$G,$A416)))</f>
        <v>759559</v>
      </c>
      <c r="Q416" s="31" t="n">
        <f aca="false">IF(N(O416)=0,"",P416/O416)</f>
        <v>0.833071750477375</v>
      </c>
      <c r="R416" s="32" t="n">
        <f aca="false">IF(N(O416)=0,"",L416/O416-1)</f>
        <v>0.153222843367257</v>
      </c>
      <c r="S416" s="33" t="n">
        <f aca="false">IF(OR(N416="",Q416=""),"",N416-Q416)</f>
        <v>-0.0444542199792767</v>
      </c>
      <c r="T416" s="38" t="n">
        <f aca="false">IF(N(D416)&gt;0,RANK(D416,D$2:D$1001)+COUNTIF(D$2:D416,D416)-1,"")</f>
        <v>507</v>
      </c>
      <c r="U416" s="38" t="n">
        <f aca="false">IF(N(D416)&gt;0,IF(D416&gt;=LR_MIN_SHARE*SUM(D$2:D$1001),F416,-1),-1)</f>
        <v>-1</v>
      </c>
      <c r="V416" s="0" t="str">
        <f aca="false">IF(U416&lt;0,"",RANK(U416,U$2:U$1001)+COUNTIF(U$2:U416,U416)-1)</f>
        <v/>
      </c>
      <c r="W416" s="38" t="n">
        <f aca="false">IF(N(L416)&gt;0,RANK(L416,L$2:L$1001)+COUNTIF(L$2:L416,L416)-1,"")</f>
        <v>507</v>
      </c>
      <c r="X416" s="38" t="n">
        <f aca="false">IF(N(L416)&gt;0,IF(L416&gt;=LR_MIN_SHARE*SUM(L$2:L$1001),N416,-1),-1)</f>
        <v>-1</v>
      </c>
      <c r="Y416" s="0" t="str">
        <f aca="false">IF(X416&lt;0,"",RANK(X416,X$2:X$1001)+COUNTIF(X$2:X416,X416)-1)</f>
        <v/>
      </c>
      <c r="AA416" s="0" t="str">
        <f aca="false">IF($A416="","",IF(COUNTIF($B$2:$B416,$B416)=1,1,""))</f>
        <v/>
      </c>
      <c r="AB416" s="0" t="str">
        <f aca="false">IF(AA416=1,SUMIF($B$2:$B$1001,$B416,$D$2:$D$1001),"")</f>
        <v/>
      </c>
      <c r="AC416" s="0" t="str">
        <f aca="false">IF(AA416=1,RANK(AB416,$AB$2:$AB$1001)+COUNTIF($AB$2:$AB416,AB416)-1,"")</f>
        <v/>
      </c>
      <c r="AD416" s="38" t="n">
        <f aca="false">IF($A416="","",COUNTIF(raw_data!$G:$G,$A416))</f>
        <v>40</v>
      </c>
      <c r="AE416" s="38" t="n">
        <f aca="false">IF($A416="","",IF(COUNTIF($A$2:$A$1001,$A416)&gt;1,1,0))</f>
        <v>0</v>
      </c>
    </row>
    <row r="417" customFormat="false" ht="15" hidden="false" customHeight="false" outlineLevel="0" collapsed="false">
      <c r="A417" s="0" t="str">
        <f aca="false">IF(code_master!$A417="","",code_master!$A417)</f>
        <v>CV0416</v>
      </c>
      <c r="B417" s="0" t="str">
        <f aca="false">IF($A417="","",code_master!$C417&amp;"")</f>
        <v>암</v>
      </c>
      <c r="C417" s="0" t="str">
        <f aca="false">IF($A417="","",code_master!$B417&amp;"")</f>
        <v>유사암진단비(간편)</v>
      </c>
      <c r="D417" s="30" t="n">
        <f aca="false">IF($A417="","",SUMIFS(raw_data!$H:$H,raw_data!$A:$A,"&gt;="&amp;UY_START,raw_data!$A:$A,"&lt;="&amp;BASE_YM,raw_data!$B:$B,"&lt;="&amp;BASE_YM,raw_data!$G:$G,$A417))</f>
        <v>22694451</v>
      </c>
      <c r="E417" s="30" t="n">
        <f aca="false">IF($A417="","",(SUMIFS(raw_data!$I:$I,raw_data!$A:$A,"&gt;="&amp;UY_START,raw_data!$A:$A,"&lt;="&amp;BASE_YM,raw_data!$B:$B,"&lt;="&amp;BASE_YM,raw_data!$G:$G,$A417)+SUMIFS(raw_data!$J:$J,raw_data!$A:$A,"&gt;="&amp;UY_START,raw_data!$A:$A,"&lt;="&amp;BASE_YM,raw_data!$B:$B,"&lt;="&amp;BASE_YM,raw_data!$G:$G,$A417)))</f>
        <v>15402478</v>
      </c>
      <c r="F417" s="31" t="n">
        <f aca="false">IF(N(D417)=0,"",E417/D417)</f>
        <v>0.678689165029813</v>
      </c>
      <c r="G417" s="30" t="n">
        <f aca="false">IF($A417="","",SUMIFS(raw_data!$H:$H,raw_data!$A:$A,"&gt;="&amp;UY_START_PY,raw_data!$A:$A,"&lt;="&amp;BASE_YM_PY,raw_data!$B:$B,"&lt;="&amp;BASE_YM_PY,raw_data!$G:$G,$A417))</f>
        <v>20561259</v>
      </c>
      <c r="H417" s="30" t="n">
        <f aca="false">IF($A417="","",(SUMIFS(raw_data!$I:$I,raw_data!$A:$A,"&gt;="&amp;UY_START_PY,raw_data!$A:$A,"&lt;="&amp;BASE_YM_PY,raw_data!$B:$B,"&lt;="&amp;BASE_YM_PY,raw_data!$G:$G,$A417)+SUMIFS(raw_data!$J:$J,raw_data!$A:$A,"&gt;="&amp;UY_START_PY,raw_data!$A:$A,"&lt;="&amp;BASE_YM_PY,raw_data!$B:$B,"&lt;="&amp;BASE_YM_PY,raw_data!$G:$G,$A417)))</f>
        <v>11885593</v>
      </c>
      <c r="I417" s="31" t="n">
        <f aca="false">IF(N(G417)=0,"",H417/G417)</f>
        <v>0.578057647150887</v>
      </c>
      <c r="J417" s="32" t="n">
        <f aca="false">IF(N(G417)=0,"",D417/G417-1)</f>
        <v>0.103748121649555</v>
      </c>
      <c r="K417" s="33" t="n">
        <f aca="false">IF(OR(F417="",I417=""),"",F417-I417)</f>
        <v>0.100631517878926</v>
      </c>
      <c r="L417" s="30" t="n">
        <f aca="false">IF($A417="","",SUMIFS(raw_data!$H:$H,raw_data!$B:$B,BASE_YM,raw_data!$G:$G,$A417))</f>
        <v>8687356</v>
      </c>
      <c r="M417" s="30" t="n">
        <f aca="false">IF($A417="","",(SUMIFS(raw_data!$I:$I,raw_data!$B:$B,BASE_YM,raw_data!$G:$G,$A417)+SUMIFS(raw_data!$J:$J,raw_data!$B:$B,BASE_YM,raw_data!$G:$G,$A417)))</f>
        <v>7477420</v>
      </c>
      <c r="N417" s="31" t="n">
        <f aca="false">IF(N(L417)=0,"",M417/L417)</f>
        <v>0.86072448280006</v>
      </c>
      <c r="O417" s="30" t="n">
        <f aca="false">IF($A417="","",SUMIFS(raw_data!$H:$H,raw_data!$B:$B,BASE_YM_PY,raw_data!$G:$G,$A417))</f>
        <v>7779922</v>
      </c>
      <c r="P417" s="30" t="n">
        <f aca="false">IF($A417="","",(SUMIFS(raw_data!$I:$I,raw_data!$B:$B,BASE_YM_PY,raw_data!$G:$G,$A417)+SUMIFS(raw_data!$J:$J,raw_data!$B:$B,BASE_YM_PY,raw_data!$G:$G,$A417)))</f>
        <v>5425039</v>
      </c>
      <c r="Q417" s="31" t="n">
        <f aca="false">IF(N(O417)=0,"",P417/O417)</f>
        <v>0.697312775115226</v>
      </c>
      <c r="R417" s="32" t="n">
        <f aca="false">IF(N(O417)=0,"",L417/O417-1)</f>
        <v>0.116637930303157</v>
      </c>
      <c r="S417" s="33" t="n">
        <f aca="false">IF(OR(N417="",Q417=""),"",N417-Q417)</f>
        <v>0.163411707684834</v>
      </c>
      <c r="T417" s="38" t="n">
        <f aca="false">IF(N(D417)&gt;0,RANK(D417,D$2:D$1001)+COUNTIF(D$2:D417,D417)-1,"")</f>
        <v>233</v>
      </c>
      <c r="U417" s="40" t="n">
        <f aca="false">IF(N(D417)&gt;0,IF(D417&gt;=LR_MIN_SHARE*SUM(D$2:D$1001),F417,-1),-1)</f>
        <v>0.678689165029813</v>
      </c>
      <c r="V417" s="38" t="n">
        <f aca="false">IF(U417&lt;0,"",RANK(U417,U$2:U$1001)+COUNTIF(U$2:U417,U417)-1)</f>
        <v>97</v>
      </c>
      <c r="W417" s="38" t="n">
        <f aca="false">IF(N(L417)&gt;0,RANK(L417,L$2:L$1001)+COUNTIF(L$2:L417,L417)-1,"")</f>
        <v>239</v>
      </c>
      <c r="X417" s="40" t="n">
        <f aca="false">IF(N(L417)&gt;0,IF(L417&gt;=LR_MIN_SHARE*SUM(L$2:L$1001),N417,-1),-1)</f>
        <v>0.86072448280006</v>
      </c>
      <c r="Y417" s="38" t="n">
        <f aca="false">IF(X417&lt;0,"",RANK(X417,X$2:X$1001)+COUNTIF(X$2:X417,X417)-1)</f>
        <v>75</v>
      </c>
      <c r="AA417" s="0" t="str">
        <f aca="false">IF($A417="","",IF(COUNTIF($B$2:$B417,$B417)=1,1,""))</f>
        <v/>
      </c>
      <c r="AB417" s="0" t="str">
        <f aca="false">IF(AA417=1,SUMIF($B$2:$B$1001,$B417,$D$2:$D$1001),"")</f>
        <v/>
      </c>
      <c r="AC417" s="0" t="str">
        <f aca="false">IF(AA417=1,RANK(AB417,$AB$2:$AB$1001)+COUNTIF($AB$2:$AB417,AB417)-1,"")</f>
        <v/>
      </c>
      <c r="AD417" s="38" t="n">
        <f aca="false">IF($A417="","",COUNTIF(raw_data!$G:$G,$A417))</f>
        <v>40</v>
      </c>
      <c r="AE417" s="38" t="n">
        <f aca="false">IF($A417="","",IF(COUNTIF($A$2:$A$1001,$A417)&gt;1,1,0))</f>
        <v>0</v>
      </c>
    </row>
    <row r="418" customFormat="false" ht="15" hidden="false" customHeight="false" outlineLevel="0" collapsed="false">
      <c r="A418" s="0" t="str">
        <f aca="false">IF(code_master!$A418="","",code_master!$A418)</f>
        <v>CV0417</v>
      </c>
      <c r="B418" s="0" t="str">
        <f aca="false">IF($A418="","",code_master!$C418&amp;"")</f>
        <v>사망</v>
      </c>
      <c r="C418" s="0" t="str">
        <f aca="false">IF($A418="","",code_master!$B418&amp;"")</f>
        <v>재해사망(비갱신형)</v>
      </c>
      <c r="D418" s="30" t="n">
        <f aca="false">IF($A418="","",SUMIFS(raw_data!$H:$H,raw_data!$A:$A,"&gt;="&amp;UY_START,raw_data!$A:$A,"&lt;="&amp;BASE_YM,raw_data!$B:$B,"&lt;="&amp;BASE_YM,raw_data!$G:$G,$A418))</f>
        <v>73586970</v>
      </c>
      <c r="E418" s="30" t="n">
        <f aca="false">IF($A418="","",(SUMIFS(raw_data!$I:$I,raw_data!$A:$A,"&gt;="&amp;UY_START,raw_data!$A:$A,"&lt;="&amp;BASE_YM,raw_data!$B:$B,"&lt;="&amp;BASE_YM,raw_data!$G:$G,$A418)+SUMIFS(raw_data!$J:$J,raw_data!$A:$A,"&gt;="&amp;UY_START,raw_data!$A:$A,"&lt;="&amp;BASE_YM,raw_data!$B:$B,"&lt;="&amp;BASE_YM,raw_data!$G:$G,$A418)))</f>
        <v>22776260</v>
      </c>
      <c r="F418" s="31" t="n">
        <f aca="false">IF(N(D418)=0,"",E418/D418)</f>
        <v>0.309514850251342</v>
      </c>
      <c r="G418" s="30" t="n">
        <f aca="false">IF($A418="","",SUMIFS(raw_data!$H:$H,raw_data!$A:$A,"&gt;="&amp;UY_START_PY,raw_data!$A:$A,"&lt;="&amp;BASE_YM_PY,raw_data!$B:$B,"&lt;="&amp;BASE_YM_PY,raw_data!$G:$G,$A418))</f>
        <v>71691929</v>
      </c>
      <c r="H418" s="30" t="n">
        <f aca="false">IF($A418="","",(SUMIFS(raw_data!$I:$I,raw_data!$A:$A,"&gt;="&amp;UY_START_PY,raw_data!$A:$A,"&lt;="&amp;BASE_YM_PY,raw_data!$B:$B,"&lt;="&amp;BASE_YM_PY,raw_data!$G:$G,$A418)+SUMIFS(raw_data!$J:$J,raw_data!$A:$A,"&gt;="&amp;UY_START_PY,raw_data!$A:$A,"&lt;="&amp;BASE_YM_PY,raw_data!$B:$B,"&lt;="&amp;BASE_YM_PY,raw_data!$G:$G,$A418)))</f>
        <v>27586059</v>
      </c>
      <c r="I418" s="31" t="n">
        <f aca="false">IF(N(G418)=0,"",H418/G418)</f>
        <v>0.384786117276883</v>
      </c>
      <c r="J418" s="32" t="n">
        <f aca="false">IF(N(G418)=0,"",D418/G418-1)</f>
        <v>0.0264331149465933</v>
      </c>
      <c r="K418" s="33" t="n">
        <f aca="false">IF(OR(F418="",I418=""),"",F418-I418)</f>
        <v>-0.0752712670255414</v>
      </c>
      <c r="L418" s="30" t="n">
        <f aca="false">IF($A418="","",SUMIFS(raw_data!$H:$H,raw_data!$B:$B,BASE_YM,raw_data!$G:$G,$A418))</f>
        <v>28277119</v>
      </c>
      <c r="M418" s="30" t="n">
        <f aca="false">IF($A418="","",(SUMIFS(raw_data!$I:$I,raw_data!$B:$B,BASE_YM,raw_data!$G:$G,$A418)+SUMIFS(raw_data!$J:$J,raw_data!$B:$B,BASE_YM,raw_data!$G:$G,$A418)))</f>
        <v>11787381</v>
      </c>
      <c r="N418" s="31" t="n">
        <f aca="false">IF(N(L418)=0,"",M418/L418)</f>
        <v>0.416852261363684</v>
      </c>
      <c r="O418" s="30" t="n">
        <f aca="false">IF($A418="","",SUMIFS(raw_data!$H:$H,raw_data!$B:$B,BASE_YM_PY,raw_data!$G:$G,$A418))</f>
        <v>26880637</v>
      </c>
      <c r="P418" s="30" t="n">
        <f aca="false">IF($A418="","",(SUMIFS(raw_data!$I:$I,raw_data!$B:$B,BASE_YM_PY,raw_data!$G:$G,$A418)+SUMIFS(raw_data!$J:$J,raw_data!$B:$B,BASE_YM_PY,raw_data!$G:$G,$A418)))</f>
        <v>13764020</v>
      </c>
      <c r="Q418" s="31" t="n">
        <f aca="false">IF(N(O418)=0,"",P418/O418)</f>
        <v>0.512042181143252</v>
      </c>
      <c r="R418" s="32" t="n">
        <f aca="false">IF(N(O418)=0,"",L418/O418-1)</f>
        <v>0.0519512242213605</v>
      </c>
      <c r="S418" s="33" t="n">
        <f aca="false">IF(OR(N418="",Q418=""),"",N418-Q418)</f>
        <v>-0.0951899197795678</v>
      </c>
      <c r="T418" s="38" t="n">
        <f aca="false">IF(N(D418)&gt;0,RANK(D418,D$2:D$1001)+COUNTIF(D$2:D418,D418)-1,"")</f>
        <v>72</v>
      </c>
      <c r="U418" s="40" t="n">
        <f aca="false">IF(N(D418)&gt;0,IF(D418&gt;=LR_MIN_SHARE*SUM(D$2:D$1001),F418,-1),-1)</f>
        <v>0.309514850251342</v>
      </c>
      <c r="V418" s="38" t="n">
        <f aca="false">IF(U418&lt;0,"",RANK(U418,U$2:U$1001)+COUNTIF(U$2:U418,U418)-1)</f>
        <v>351</v>
      </c>
      <c r="W418" s="38" t="n">
        <f aca="false">IF(N(L418)&gt;0,RANK(L418,L$2:L$1001)+COUNTIF(L$2:L418,L418)-1,"")</f>
        <v>77</v>
      </c>
      <c r="X418" s="40" t="n">
        <f aca="false">IF(N(L418)&gt;0,IF(L418&gt;=LR_MIN_SHARE*SUM(L$2:L$1001),N418,-1),-1)</f>
        <v>0.416852261363684</v>
      </c>
      <c r="Y418" s="38" t="n">
        <f aca="false">IF(X418&lt;0,"",RANK(X418,X$2:X$1001)+COUNTIF(X$2:X418,X418)-1)</f>
        <v>319</v>
      </c>
      <c r="AA418" s="0" t="str">
        <f aca="false">IF($A418="","",IF(COUNTIF($B$2:$B418,$B418)=1,1,""))</f>
        <v/>
      </c>
      <c r="AB418" s="0" t="str">
        <f aca="false">IF(AA418=1,SUMIF($B$2:$B$1001,$B418,$D$2:$D$1001),"")</f>
        <v/>
      </c>
      <c r="AC418" s="0" t="str">
        <f aca="false">IF(AA418=1,RANK(AB418,$AB$2:$AB$1001)+COUNTIF($AB$2:$AB418,AB418)-1,"")</f>
        <v/>
      </c>
      <c r="AD418" s="38" t="n">
        <f aca="false">IF($A418="","",COUNTIF(raw_data!$G:$G,$A418))</f>
        <v>40</v>
      </c>
      <c r="AE418" s="38" t="n">
        <f aca="false">IF($A418="","",IF(COUNTIF($A$2:$A$1001,$A418)&gt;1,1,0))</f>
        <v>0</v>
      </c>
    </row>
    <row r="419" customFormat="false" ht="15" hidden="false" customHeight="false" outlineLevel="0" collapsed="false">
      <c r="A419" s="0" t="str">
        <f aca="false">IF(code_master!$A419="","",code_master!$A419)</f>
        <v>CV0418</v>
      </c>
      <c r="B419" s="0" t="str">
        <f aca="false">IF($A419="","",code_master!$C419&amp;"")</f>
        <v>상해</v>
      </c>
      <c r="C419" s="0" t="str">
        <f aca="false">IF($A419="","",code_master!$B419&amp;"")</f>
        <v>골절진단비</v>
      </c>
      <c r="D419" s="30" t="n">
        <f aca="false">IF($A419="","",SUMIFS(raw_data!$H:$H,raw_data!$A:$A,"&gt;="&amp;UY_START,raw_data!$A:$A,"&lt;="&amp;BASE_YM,raw_data!$B:$B,"&lt;="&amp;BASE_YM,raw_data!$G:$G,$A419))</f>
        <v>22749723</v>
      </c>
      <c r="E419" s="30" t="n">
        <f aca="false">IF($A419="","",(SUMIFS(raw_data!$I:$I,raw_data!$A:$A,"&gt;="&amp;UY_START,raw_data!$A:$A,"&lt;="&amp;BASE_YM,raw_data!$B:$B,"&lt;="&amp;BASE_YM,raw_data!$G:$G,$A419)+SUMIFS(raw_data!$J:$J,raw_data!$A:$A,"&gt;="&amp;UY_START,raw_data!$A:$A,"&lt;="&amp;BASE_YM,raw_data!$B:$B,"&lt;="&amp;BASE_YM,raw_data!$G:$G,$A419)))</f>
        <v>12509375</v>
      </c>
      <c r="F419" s="31" t="n">
        <f aca="false">IF(N(D419)=0,"",E419/D419)</f>
        <v>0.549869332474949</v>
      </c>
      <c r="G419" s="30" t="n">
        <f aca="false">IF($A419="","",SUMIFS(raw_data!$H:$H,raw_data!$A:$A,"&gt;="&amp;UY_START_PY,raw_data!$A:$A,"&lt;="&amp;BASE_YM_PY,raw_data!$B:$B,"&lt;="&amp;BASE_YM_PY,raw_data!$G:$G,$A419))</f>
        <v>17641783</v>
      </c>
      <c r="H419" s="30" t="n">
        <f aca="false">IF($A419="","",(SUMIFS(raw_data!$I:$I,raw_data!$A:$A,"&gt;="&amp;UY_START_PY,raw_data!$A:$A,"&lt;="&amp;BASE_YM_PY,raw_data!$B:$B,"&lt;="&amp;BASE_YM_PY,raw_data!$G:$G,$A419)+SUMIFS(raw_data!$J:$J,raw_data!$A:$A,"&gt;="&amp;UY_START_PY,raw_data!$A:$A,"&lt;="&amp;BASE_YM_PY,raw_data!$B:$B,"&lt;="&amp;BASE_YM_PY,raw_data!$G:$G,$A419)))</f>
        <v>9347753</v>
      </c>
      <c r="I419" s="31" t="n">
        <f aca="false">IF(N(G419)=0,"",H419/G419)</f>
        <v>0.529864413364568</v>
      </c>
      <c r="J419" s="32" t="n">
        <f aca="false">IF(N(G419)=0,"",D419/G419-1)</f>
        <v>0.28953649412874</v>
      </c>
      <c r="K419" s="33" t="n">
        <f aca="false">IF(OR(F419="",I419=""),"",F419-I419)</f>
        <v>0.0200049191103818</v>
      </c>
      <c r="L419" s="30" t="n">
        <f aca="false">IF($A419="","",SUMIFS(raw_data!$H:$H,raw_data!$B:$B,BASE_YM,raw_data!$G:$G,$A419))</f>
        <v>8585667</v>
      </c>
      <c r="M419" s="30" t="n">
        <f aca="false">IF($A419="","",(SUMIFS(raw_data!$I:$I,raw_data!$B:$B,BASE_YM,raw_data!$G:$G,$A419)+SUMIFS(raw_data!$J:$J,raw_data!$B:$B,BASE_YM,raw_data!$G:$G,$A419)))</f>
        <v>6539200</v>
      </c>
      <c r="N419" s="31" t="n">
        <f aca="false">IF(N(L419)=0,"",M419/L419)</f>
        <v>0.761641465945511</v>
      </c>
      <c r="O419" s="30" t="n">
        <f aca="false">IF($A419="","",SUMIFS(raw_data!$H:$H,raw_data!$B:$B,BASE_YM_PY,raw_data!$G:$G,$A419))</f>
        <v>6527169</v>
      </c>
      <c r="P419" s="30" t="n">
        <f aca="false">IF($A419="","",(SUMIFS(raw_data!$I:$I,raw_data!$B:$B,BASE_YM_PY,raw_data!$G:$G,$A419)+SUMIFS(raw_data!$J:$J,raw_data!$B:$B,BASE_YM_PY,raw_data!$G:$G,$A419)))</f>
        <v>4730373</v>
      </c>
      <c r="Q419" s="31" t="n">
        <f aca="false">IF(N(O419)=0,"",P419/O419)</f>
        <v>0.724720472229231</v>
      </c>
      <c r="R419" s="32" t="n">
        <f aca="false">IF(N(O419)=0,"",L419/O419-1)</f>
        <v>0.315373786093174</v>
      </c>
      <c r="S419" s="33" t="n">
        <f aca="false">IF(OR(N419="",Q419=""),"",N419-Q419)</f>
        <v>0.0369209937162799</v>
      </c>
      <c r="T419" s="38" t="n">
        <f aca="false">IF(N(D419)&gt;0,RANK(D419,D$2:D$1001)+COUNTIF(D$2:D419,D419)-1,"")</f>
        <v>232</v>
      </c>
      <c r="U419" s="40" t="n">
        <f aca="false">IF(N(D419)&gt;0,IF(D419&gt;=LR_MIN_SHARE*SUM(D$2:D$1001),F419,-1),-1)</f>
        <v>0.549869332474949</v>
      </c>
      <c r="V419" s="38" t="n">
        <f aca="false">IF(U419&lt;0,"",RANK(U419,U$2:U$1001)+COUNTIF(U$2:U419,U419)-1)</f>
        <v>182</v>
      </c>
      <c r="W419" s="38" t="n">
        <f aca="false">IF(N(L419)&gt;0,RANK(L419,L$2:L$1001)+COUNTIF(L$2:L419,L419)-1,"")</f>
        <v>242</v>
      </c>
      <c r="X419" s="40" t="n">
        <f aca="false">IF(N(L419)&gt;0,IF(L419&gt;=LR_MIN_SHARE*SUM(L$2:L$1001),N419,-1),-1)</f>
        <v>0.761641465945511</v>
      </c>
      <c r="Y419" s="38" t="n">
        <f aca="false">IF(X419&lt;0,"",RANK(X419,X$2:X$1001)+COUNTIF(X$2:X419,X419)-1)</f>
        <v>123</v>
      </c>
      <c r="AA419" s="0" t="str">
        <f aca="false">IF($A419="","",IF(COUNTIF($B$2:$B419,$B419)=1,1,""))</f>
        <v/>
      </c>
      <c r="AB419" s="0" t="str">
        <f aca="false">IF(AA419=1,SUMIF($B$2:$B$1001,$B419,$D$2:$D$1001),"")</f>
        <v/>
      </c>
      <c r="AC419" s="0" t="str">
        <f aca="false">IF(AA419=1,RANK(AB419,$AB$2:$AB$1001)+COUNTIF($AB$2:$AB419,AB419)-1,"")</f>
        <v/>
      </c>
      <c r="AD419" s="38" t="n">
        <f aca="false">IF($A419="","",COUNTIF(raw_data!$G:$G,$A419))</f>
        <v>40</v>
      </c>
      <c r="AE419" s="38" t="n">
        <f aca="false">IF($A419="","",IF(COUNTIF($A$2:$A$1001,$A419)&gt;1,1,0))</f>
        <v>0</v>
      </c>
    </row>
    <row r="420" customFormat="false" ht="15" hidden="false" customHeight="false" outlineLevel="0" collapsed="false">
      <c r="A420" s="0" t="str">
        <f aca="false">IF(code_master!$A420="","",code_master!$A420)</f>
        <v>CV0419</v>
      </c>
      <c r="B420" s="0" t="str">
        <f aca="false">IF($A420="","",code_master!$C420&amp;"")</f>
        <v>사망</v>
      </c>
      <c r="C420" s="0" t="str">
        <f aca="false">IF($A420="","",code_master!$B420&amp;"")</f>
        <v>질병사망</v>
      </c>
      <c r="D420" s="30" t="n">
        <f aca="false">IF($A420="","",SUMIFS(raw_data!$H:$H,raw_data!$A:$A,"&gt;="&amp;UY_START,raw_data!$A:$A,"&lt;="&amp;BASE_YM,raw_data!$B:$B,"&lt;="&amp;BASE_YM,raw_data!$G:$G,$A420))</f>
        <v>1561076</v>
      </c>
      <c r="E420" s="30" t="n">
        <f aca="false">IF($A420="","",(SUMIFS(raw_data!$I:$I,raw_data!$A:$A,"&gt;="&amp;UY_START,raw_data!$A:$A,"&lt;="&amp;BASE_YM,raw_data!$B:$B,"&lt;="&amp;BASE_YM,raw_data!$G:$G,$A420)+SUMIFS(raw_data!$J:$J,raw_data!$A:$A,"&gt;="&amp;UY_START,raw_data!$A:$A,"&lt;="&amp;BASE_YM,raw_data!$B:$B,"&lt;="&amp;BASE_YM,raw_data!$G:$G,$A420)))</f>
        <v>755026</v>
      </c>
      <c r="F420" s="31" t="n">
        <f aca="false">IF(N(D420)=0,"",E420/D420)</f>
        <v>0.483657426031788</v>
      </c>
      <c r="G420" s="30" t="n">
        <f aca="false">IF($A420="","",SUMIFS(raw_data!$H:$H,raw_data!$A:$A,"&gt;="&amp;UY_START_PY,raw_data!$A:$A,"&lt;="&amp;BASE_YM_PY,raw_data!$B:$B,"&lt;="&amp;BASE_YM_PY,raw_data!$G:$G,$A420))</f>
        <v>1180281</v>
      </c>
      <c r="H420" s="30" t="n">
        <f aca="false">IF($A420="","",(SUMIFS(raw_data!$I:$I,raw_data!$A:$A,"&gt;="&amp;UY_START_PY,raw_data!$A:$A,"&lt;="&amp;BASE_YM_PY,raw_data!$B:$B,"&lt;="&amp;BASE_YM_PY,raw_data!$G:$G,$A420)+SUMIFS(raw_data!$J:$J,raw_data!$A:$A,"&gt;="&amp;UY_START_PY,raw_data!$A:$A,"&lt;="&amp;BASE_YM_PY,raw_data!$B:$B,"&lt;="&amp;BASE_YM_PY,raw_data!$G:$G,$A420)))</f>
        <v>639443</v>
      </c>
      <c r="I420" s="31" t="n">
        <f aca="false">IF(N(G420)=0,"",H420/G420)</f>
        <v>0.541771832300952</v>
      </c>
      <c r="J420" s="32" t="n">
        <f aca="false">IF(N(G420)=0,"",D420/G420-1)</f>
        <v>0.322630797242352</v>
      </c>
      <c r="K420" s="33" t="n">
        <f aca="false">IF(OR(F420="",I420=""),"",F420-I420)</f>
        <v>-0.0581144062691637</v>
      </c>
      <c r="L420" s="30" t="n">
        <f aca="false">IF($A420="","",SUMIFS(raw_data!$H:$H,raw_data!$B:$B,BASE_YM,raw_data!$G:$G,$A420))</f>
        <v>642335</v>
      </c>
      <c r="M420" s="30" t="n">
        <f aca="false">IF($A420="","",(SUMIFS(raw_data!$I:$I,raw_data!$B:$B,BASE_YM,raw_data!$G:$G,$A420)+SUMIFS(raw_data!$J:$J,raw_data!$B:$B,BASE_YM,raw_data!$G:$G,$A420)))</f>
        <v>376178</v>
      </c>
      <c r="N420" s="31" t="n">
        <f aca="false">IF(N(L420)=0,"",M420/L420)</f>
        <v>0.585641448776729</v>
      </c>
      <c r="O420" s="30" t="n">
        <f aca="false">IF($A420="","",SUMIFS(raw_data!$H:$H,raw_data!$B:$B,BASE_YM_PY,raw_data!$G:$G,$A420))</f>
        <v>488426</v>
      </c>
      <c r="P420" s="30" t="n">
        <f aca="false">IF($A420="","",(SUMIFS(raw_data!$I:$I,raw_data!$B:$B,BASE_YM_PY,raw_data!$G:$G,$A420)+SUMIFS(raw_data!$J:$J,raw_data!$B:$B,BASE_YM_PY,raw_data!$G:$G,$A420)))</f>
        <v>338577</v>
      </c>
      <c r="Q420" s="31" t="n">
        <f aca="false">IF(N(O420)=0,"",P420/O420)</f>
        <v>0.693200198187648</v>
      </c>
      <c r="R420" s="32" t="n">
        <f aca="false">IF(N(O420)=0,"",L420/O420-1)</f>
        <v>0.315112217613313</v>
      </c>
      <c r="S420" s="33" t="n">
        <f aca="false">IF(OR(N420="",Q420=""),"",N420-Q420)</f>
        <v>-0.107558749410919</v>
      </c>
      <c r="T420" s="38" t="n">
        <f aca="false">IF(N(D420)&gt;0,RANK(D420,D$2:D$1001)+COUNTIF(D$2:D420,D420)-1,"")</f>
        <v>527</v>
      </c>
      <c r="U420" s="38" t="n">
        <f aca="false">IF(N(D420)&gt;0,IF(D420&gt;=LR_MIN_SHARE*SUM(D$2:D$1001),F420,-1),-1)</f>
        <v>-1</v>
      </c>
      <c r="V420" s="0" t="str">
        <f aca="false">IF(U420&lt;0,"",RANK(U420,U$2:U$1001)+COUNTIF(U$2:U420,U420)-1)</f>
        <v/>
      </c>
      <c r="W420" s="38" t="n">
        <f aca="false">IF(N(L420)&gt;0,RANK(L420,L$2:L$1001)+COUNTIF(L$2:L420,L420)-1,"")</f>
        <v>526</v>
      </c>
      <c r="X420" s="38" t="n">
        <f aca="false">IF(N(L420)&gt;0,IF(L420&gt;=LR_MIN_SHARE*SUM(L$2:L$1001),N420,-1),-1)</f>
        <v>-1</v>
      </c>
      <c r="Y420" s="0" t="str">
        <f aca="false">IF(X420&lt;0,"",RANK(X420,X$2:X$1001)+COUNTIF(X$2:X420,X420)-1)</f>
        <v/>
      </c>
      <c r="AA420" s="0" t="str">
        <f aca="false">IF($A420="","",IF(COUNTIF($B$2:$B420,$B420)=1,1,""))</f>
        <v/>
      </c>
      <c r="AB420" s="0" t="str">
        <f aca="false">IF(AA420=1,SUMIF($B$2:$B$1001,$B420,$D$2:$D$1001),"")</f>
        <v/>
      </c>
      <c r="AC420" s="0" t="str">
        <f aca="false">IF(AA420=1,RANK(AB420,$AB$2:$AB$1001)+COUNTIF($AB$2:$AB420,AB420)-1,"")</f>
        <v/>
      </c>
      <c r="AD420" s="38" t="n">
        <f aca="false">IF($A420="","",COUNTIF(raw_data!$G:$G,$A420))</f>
        <v>40</v>
      </c>
      <c r="AE420" s="38" t="n">
        <f aca="false">IF($A420="","",IF(COUNTIF($A$2:$A$1001,$A420)&gt;1,1,0))</f>
        <v>0</v>
      </c>
    </row>
    <row r="421" customFormat="false" ht="15" hidden="false" customHeight="false" outlineLevel="0" collapsed="false">
      <c r="A421" s="0" t="str">
        <f aca="false">IF(code_master!$A421="","",code_master!$A421)</f>
        <v>CV0420</v>
      </c>
      <c r="B421" s="0" t="str">
        <f aca="false">IF($A421="","",code_master!$C421&amp;"")</f>
        <v>실손의료</v>
      </c>
      <c r="C421" s="0" t="str">
        <f aca="false">IF($A421="","",code_master!$B421&amp;"")</f>
        <v>질병입원실손(20년만기)</v>
      </c>
      <c r="D421" s="30" t="n">
        <f aca="false">IF($A421="","",SUMIFS(raw_data!$H:$H,raw_data!$A:$A,"&gt;="&amp;UY_START,raw_data!$A:$A,"&lt;="&amp;BASE_YM,raw_data!$B:$B,"&lt;="&amp;BASE_YM,raw_data!$G:$G,$A421))</f>
        <v>17727837</v>
      </c>
      <c r="E421" s="30" t="n">
        <f aca="false">IF($A421="","",(SUMIFS(raw_data!$I:$I,raw_data!$A:$A,"&gt;="&amp;UY_START,raw_data!$A:$A,"&lt;="&amp;BASE_YM,raw_data!$B:$B,"&lt;="&amp;BASE_YM,raw_data!$G:$G,$A421)+SUMIFS(raw_data!$J:$J,raw_data!$A:$A,"&gt;="&amp;UY_START,raw_data!$A:$A,"&lt;="&amp;BASE_YM,raw_data!$B:$B,"&lt;="&amp;BASE_YM,raw_data!$G:$G,$A421)))</f>
        <v>25839948</v>
      </c>
      <c r="F421" s="31" t="n">
        <f aca="false">IF(N(D421)=0,"",E421/D421)</f>
        <v>1.45759169604278</v>
      </c>
      <c r="G421" s="30" t="n">
        <f aca="false">IF($A421="","",SUMIFS(raw_data!$H:$H,raw_data!$A:$A,"&gt;="&amp;UY_START_PY,raw_data!$A:$A,"&lt;="&amp;BASE_YM_PY,raw_data!$B:$B,"&lt;="&amp;BASE_YM_PY,raw_data!$G:$G,$A421))</f>
        <v>14305806</v>
      </c>
      <c r="H421" s="30" t="n">
        <f aca="false">IF($A421="","",(SUMIFS(raw_data!$I:$I,raw_data!$A:$A,"&gt;="&amp;UY_START_PY,raw_data!$A:$A,"&lt;="&amp;BASE_YM_PY,raw_data!$B:$B,"&lt;="&amp;BASE_YM_PY,raw_data!$G:$G,$A421)+SUMIFS(raw_data!$J:$J,raw_data!$A:$A,"&gt;="&amp;UY_START_PY,raw_data!$A:$A,"&lt;="&amp;BASE_YM_PY,raw_data!$B:$B,"&lt;="&amp;BASE_YM_PY,raw_data!$G:$G,$A421)))</f>
        <v>13069150</v>
      </c>
      <c r="I421" s="31" t="n">
        <f aca="false">IF(N(G421)=0,"",H421/G421)</f>
        <v>0.913555657052808</v>
      </c>
      <c r="J421" s="32" t="n">
        <f aca="false">IF(N(G421)=0,"",D421/G421-1)</f>
        <v>0.239205746254353</v>
      </c>
      <c r="K421" s="33" t="n">
        <f aca="false">IF(OR(F421="",I421=""),"",F421-I421)</f>
        <v>0.544036038989975</v>
      </c>
      <c r="L421" s="30" t="n">
        <f aca="false">IF($A421="","",SUMIFS(raw_data!$H:$H,raw_data!$B:$B,BASE_YM,raw_data!$G:$G,$A421))</f>
        <v>7010617</v>
      </c>
      <c r="M421" s="30" t="n">
        <f aca="false">IF($A421="","",(SUMIFS(raw_data!$I:$I,raw_data!$B:$B,BASE_YM,raw_data!$G:$G,$A421)+SUMIFS(raw_data!$J:$J,raw_data!$B:$B,BASE_YM,raw_data!$G:$G,$A421)))</f>
        <v>13057974</v>
      </c>
      <c r="N421" s="31" t="n">
        <f aca="false">IF(N(L421)=0,"",M421/L421)</f>
        <v>1.86259982537914</v>
      </c>
      <c r="O421" s="30" t="n">
        <f aca="false">IF($A421="","",SUMIFS(raw_data!$H:$H,raw_data!$B:$B,BASE_YM_PY,raw_data!$G:$G,$A421))</f>
        <v>5667407</v>
      </c>
      <c r="P421" s="30" t="n">
        <f aca="false">IF($A421="","",(SUMIFS(raw_data!$I:$I,raw_data!$B:$B,BASE_YM_PY,raw_data!$G:$G,$A421)+SUMIFS(raw_data!$J:$J,raw_data!$B:$B,BASE_YM_PY,raw_data!$G:$G,$A421)))</f>
        <v>5804945</v>
      </c>
      <c r="Q421" s="31" t="n">
        <f aca="false">IF(N(O421)=0,"",P421/O421)</f>
        <v>1.02426824119037</v>
      </c>
      <c r="R421" s="32" t="n">
        <f aca="false">IF(N(O421)=0,"",L421/O421-1)</f>
        <v>0.237006094674337</v>
      </c>
      <c r="S421" s="33" t="n">
        <f aca="false">IF(OR(N421="",Q421=""),"",N421-Q421)</f>
        <v>0.838331584188764</v>
      </c>
      <c r="T421" s="38" t="n">
        <f aca="false">IF(N(D421)&gt;0,RANK(D421,D$2:D$1001)+COUNTIF(D$2:D421,D421)-1,"")</f>
        <v>276</v>
      </c>
      <c r="U421" s="40" t="n">
        <f aca="false">IF(N(D421)&gt;0,IF(D421&gt;=LR_MIN_SHARE*SUM(D$2:D$1001),F421,-1),-1)</f>
        <v>1.45759169604278</v>
      </c>
      <c r="V421" s="38" t="n">
        <f aca="false">IF(U421&lt;0,"",RANK(U421,U$2:U$1001)+COUNTIF(U$2:U421,U421)-1)</f>
        <v>2</v>
      </c>
      <c r="W421" s="38" t="n">
        <f aca="false">IF(N(L421)&gt;0,RANK(L421,L$2:L$1001)+COUNTIF(L$2:L421,L421)-1,"")</f>
        <v>277</v>
      </c>
      <c r="X421" s="40" t="n">
        <f aca="false">IF(N(L421)&gt;0,IF(L421&gt;=LR_MIN_SHARE*SUM(L$2:L$1001),N421,-1),-1)</f>
        <v>1.86259982537914</v>
      </c>
      <c r="Y421" s="38" t="n">
        <f aca="false">IF(X421&lt;0,"",RANK(X421,X$2:X$1001)+COUNTIF(X$2:X421,X421)-1)</f>
        <v>2</v>
      </c>
      <c r="AA421" s="0" t="str">
        <f aca="false">IF($A421="","",IF(COUNTIF($B$2:$B421,$B421)=1,1,""))</f>
        <v/>
      </c>
      <c r="AB421" s="0" t="str">
        <f aca="false">IF(AA421=1,SUMIF($B$2:$B$1001,$B421,$D$2:$D$1001),"")</f>
        <v/>
      </c>
      <c r="AC421" s="0" t="str">
        <f aca="false">IF(AA421=1,RANK(AB421,$AB$2:$AB$1001)+COUNTIF($AB$2:$AB421,AB421)-1,"")</f>
        <v/>
      </c>
      <c r="AD421" s="38" t="n">
        <f aca="false">IF($A421="","",COUNTIF(raw_data!$G:$G,$A421))</f>
        <v>40</v>
      </c>
      <c r="AE421" s="38" t="n">
        <f aca="false">IF($A421="","",IF(COUNTIF($A$2:$A$1001,$A421)&gt;1,1,0))</f>
        <v>0</v>
      </c>
    </row>
    <row r="422" customFormat="false" ht="15" hidden="false" customHeight="false" outlineLevel="0" collapsed="false">
      <c r="A422" s="0" t="str">
        <f aca="false">IF(code_master!$A422="","",code_master!$A422)</f>
        <v>CV0421</v>
      </c>
      <c r="B422" s="0" t="str">
        <f aca="false">IF($A422="","",code_master!$C422&amp;"")</f>
        <v>수술</v>
      </c>
      <c r="C422" s="0" t="str">
        <f aca="false">IF($A422="","",code_master!$B422&amp;"")</f>
        <v>질병수술비(비갱신형)</v>
      </c>
      <c r="D422" s="30" t="n">
        <f aca="false">IF($A422="","",SUMIFS(raw_data!$H:$H,raw_data!$A:$A,"&gt;="&amp;UY_START,raw_data!$A:$A,"&lt;="&amp;BASE_YM,raw_data!$B:$B,"&lt;="&amp;BASE_YM,raw_data!$G:$G,$A422))</f>
        <v>14175429</v>
      </c>
      <c r="E422" s="30" t="n">
        <f aca="false">IF($A422="","",(SUMIFS(raw_data!$I:$I,raw_data!$A:$A,"&gt;="&amp;UY_START,raw_data!$A:$A,"&lt;="&amp;BASE_YM,raw_data!$B:$B,"&lt;="&amp;BASE_YM,raw_data!$G:$G,$A422)+SUMIFS(raw_data!$J:$J,raw_data!$A:$A,"&gt;="&amp;UY_START,raw_data!$A:$A,"&lt;="&amp;BASE_YM,raw_data!$B:$B,"&lt;="&amp;BASE_YM,raw_data!$G:$G,$A422)))</f>
        <v>10220611</v>
      </c>
      <c r="F422" s="31" t="n">
        <f aca="false">IF(N(D422)=0,"",E422/D422)</f>
        <v>0.721008937366199</v>
      </c>
      <c r="G422" s="30" t="n">
        <f aca="false">IF($A422="","",SUMIFS(raw_data!$H:$H,raw_data!$A:$A,"&gt;="&amp;UY_START_PY,raw_data!$A:$A,"&lt;="&amp;BASE_YM_PY,raw_data!$B:$B,"&lt;="&amp;BASE_YM_PY,raw_data!$G:$G,$A422))</f>
        <v>14815710</v>
      </c>
      <c r="H422" s="30" t="n">
        <f aca="false">IF($A422="","",(SUMIFS(raw_data!$I:$I,raw_data!$A:$A,"&gt;="&amp;UY_START_PY,raw_data!$A:$A,"&lt;="&amp;BASE_YM_PY,raw_data!$B:$B,"&lt;="&amp;BASE_YM_PY,raw_data!$G:$G,$A422)+SUMIFS(raw_data!$J:$J,raw_data!$A:$A,"&gt;="&amp;UY_START_PY,raw_data!$A:$A,"&lt;="&amp;BASE_YM_PY,raw_data!$B:$B,"&lt;="&amp;BASE_YM_PY,raw_data!$G:$G,$A422)))</f>
        <v>9782484</v>
      </c>
      <c r="I422" s="31" t="n">
        <f aca="false">IF(N(G422)=0,"",H422/G422)</f>
        <v>0.660277772715584</v>
      </c>
      <c r="J422" s="32" t="n">
        <f aca="false">IF(N(G422)=0,"",D422/G422-1)</f>
        <v>-0.0432163561516795</v>
      </c>
      <c r="K422" s="33" t="n">
        <f aca="false">IF(OR(F422="",I422=""),"",F422-I422)</f>
        <v>0.0607311646506153</v>
      </c>
      <c r="L422" s="30" t="n">
        <f aca="false">IF($A422="","",SUMIFS(raw_data!$H:$H,raw_data!$B:$B,BASE_YM,raw_data!$G:$G,$A422))</f>
        <v>5846904</v>
      </c>
      <c r="M422" s="30" t="n">
        <f aca="false">IF($A422="","",(SUMIFS(raw_data!$I:$I,raw_data!$B:$B,BASE_YM,raw_data!$G:$G,$A422)+SUMIFS(raw_data!$J:$J,raw_data!$B:$B,BASE_YM,raw_data!$G:$G,$A422)))</f>
        <v>3985174</v>
      </c>
      <c r="N422" s="31" t="n">
        <f aca="false">IF(N(L422)=0,"",M422/L422)</f>
        <v>0.681587041620659</v>
      </c>
      <c r="O422" s="30" t="n">
        <f aca="false">IF($A422="","",SUMIFS(raw_data!$H:$H,raw_data!$B:$B,BASE_YM_PY,raw_data!$G:$G,$A422))</f>
        <v>5804617</v>
      </c>
      <c r="P422" s="30" t="n">
        <f aca="false">IF($A422="","",(SUMIFS(raw_data!$I:$I,raw_data!$B:$B,BASE_YM_PY,raw_data!$G:$G,$A422)+SUMIFS(raw_data!$J:$J,raw_data!$B:$B,BASE_YM_PY,raw_data!$G:$G,$A422)))</f>
        <v>4890393</v>
      </c>
      <c r="Q422" s="31" t="n">
        <f aca="false">IF(N(O422)=0,"",P422/O422)</f>
        <v>0.842500547409071</v>
      </c>
      <c r="R422" s="32" t="n">
        <f aca="false">IF(N(O422)=0,"",L422/O422-1)</f>
        <v>0.00728506290768194</v>
      </c>
      <c r="S422" s="33" t="n">
        <f aca="false">IF(OR(N422="",Q422=""),"",N422-Q422)</f>
        <v>-0.160913505788412</v>
      </c>
      <c r="T422" s="38" t="n">
        <f aca="false">IF(N(D422)&gt;0,RANK(D422,D$2:D$1001)+COUNTIF(D$2:D422,D422)-1,"")</f>
        <v>317</v>
      </c>
      <c r="U422" s="40" t="n">
        <f aca="false">IF(N(D422)&gt;0,IF(D422&gt;=LR_MIN_SHARE*SUM(D$2:D$1001),F422,-1),-1)</f>
        <v>0.721008937366199</v>
      </c>
      <c r="V422" s="38" t="n">
        <f aca="false">IF(U422&lt;0,"",RANK(U422,U$2:U$1001)+COUNTIF(U$2:U422,U422)-1)</f>
        <v>78</v>
      </c>
      <c r="W422" s="38" t="n">
        <f aca="false">IF(N(L422)&gt;0,RANK(L422,L$2:L$1001)+COUNTIF(L$2:L422,L422)-1,"")</f>
        <v>315</v>
      </c>
      <c r="X422" s="40" t="n">
        <f aca="false">IF(N(L422)&gt;0,IF(L422&gt;=LR_MIN_SHARE*SUM(L$2:L$1001),N422,-1),-1)</f>
        <v>0.681587041620659</v>
      </c>
      <c r="Y422" s="38" t="n">
        <f aca="false">IF(X422&lt;0,"",RANK(X422,X$2:X$1001)+COUNTIF(X$2:X422,X422)-1)</f>
        <v>163</v>
      </c>
      <c r="AA422" s="0" t="str">
        <f aca="false">IF($A422="","",IF(COUNTIF($B$2:$B422,$B422)=1,1,""))</f>
        <v/>
      </c>
      <c r="AB422" s="0" t="str">
        <f aca="false">IF(AA422=1,SUMIF($B$2:$B$1001,$B422,$D$2:$D$1001),"")</f>
        <v/>
      </c>
      <c r="AC422" s="0" t="str">
        <f aca="false">IF(AA422=1,RANK(AB422,$AB$2:$AB$1001)+COUNTIF($AB$2:$AB422,AB422)-1,"")</f>
        <v/>
      </c>
      <c r="AD422" s="38" t="n">
        <f aca="false">IF($A422="","",COUNTIF(raw_data!$G:$G,$A422))</f>
        <v>40</v>
      </c>
      <c r="AE422" s="38" t="n">
        <f aca="false">IF($A422="","",IF(COUNTIF($A$2:$A$1001,$A422)&gt;1,1,0))</f>
        <v>0</v>
      </c>
    </row>
    <row r="423" customFormat="false" ht="15" hidden="false" customHeight="false" outlineLevel="0" collapsed="false">
      <c r="A423" s="0" t="str">
        <f aca="false">IF(code_master!$A423="","",code_master!$A423)</f>
        <v>CV0422</v>
      </c>
      <c r="B423" s="0" t="str">
        <f aca="false">IF($A423="","",code_master!$C423&amp;"")</f>
        <v>사망</v>
      </c>
      <c r="C423" s="0" t="str">
        <f aca="false">IF($A423="","",code_master!$B423&amp;"")</f>
        <v>재해사망(20년만기)</v>
      </c>
      <c r="D423" s="30" t="n">
        <f aca="false">IF($A423="","",SUMIFS(raw_data!$H:$H,raw_data!$A:$A,"&gt;="&amp;UY_START,raw_data!$A:$A,"&lt;="&amp;BASE_YM,raw_data!$B:$B,"&lt;="&amp;BASE_YM,raw_data!$G:$G,$A423))</f>
        <v>234352815</v>
      </c>
      <c r="E423" s="30" t="n">
        <f aca="false">IF($A423="","",(SUMIFS(raw_data!$I:$I,raw_data!$A:$A,"&gt;="&amp;UY_START,raw_data!$A:$A,"&lt;="&amp;BASE_YM,raw_data!$B:$B,"&lt;="&amp;BASE_YM,raw_data!$G:$G,$A423)+SUMIFS(raw_data!$J:$J,raw_data!$A:$A,"&gt;="&amp;UY_START,raw_data!$A:$A,"&lt;="&amp;BASE_YM,raw_data!$B:$B,"&lt;="&amp;BASE_YM,raw_data!$G:$G,$A423)))</f>
        <v>64859157</v>
      </c>
      <c r="F423" s="31" t="n">
        <f aca="false">IF(N(D423)=0,"",E423/D423)</f>
        <v>0.276758600062048</v>
      </c>
      <c r="G423" s="30" t="n">
        <f aca="false">IF($A423="","",SUMIFS(raw_data!$H:$H,raw_data!$A:$A,"&gt;="&amp;UY_START_PY,raw_data!$A:$A,"&lt;="&amp;BASE_YM_PY,raw_data!$B:$B,"&lt;="&amp;BASE_YM_PY,raw_data!$G:$G,$A423))</f>
        <v>216824328</v>
      </c>
      <c r="H423" s="30" t="n">
        <f aca="false">IF($A423="","",(SUMIFS(raw_data!$I:$I,raw_data!$A:$A,"&gt;="&amp;UY_START_PY,raw_data!$A:$A,"&lt;="&amp;BASE_YM_PY,raw_data!$B:$B,"&lt;="&amp;BASE_YM_PY,raw_data!$G:$G,$A423)+SUMIFS(raw_data!$J:$J,raw_data!$A:$A,"&gt;="&amp;UY_START_PY,raw_data!$A:$A,"&lt;="&amp;BASE_YM_PY,raw_data!$B:$B,"&lt;="&amp;BASE_YM_PY,raw_data!$G:$G,$A423)))</f>
        <v>63334004</v>
      </c>
      <c r="I423" s="31" t="n">
        <f aca="false">IF(N(G423)=0,"",H423/G423)</f>
        <v>0.292098237242087</v>
      </c>
      <c r="J423" s="32" t="n">
        <f aca="false">IF(N(G423)=0,"",D423/G423-1)</f>
        <v>0.0808418832041762</v>
      </c>
      <c r="K423" s="33" t="n">
        <f aca="false">IF(OR(F423="",I423=""),"",F423-I423)</f>
        <v>-0.0153396371800391</v>
      </c>
      <c r="L423" s="30" t="n">
        <f aca="false">IF($A423="","",SUMIFS(raw_data!$H:$H,raw_data!$B:$B,BASE_YM,raw_data!$G:$G,$A423))</f>
        <v>92224442</v>
      </c>
      <c r="M423" s="30" t="n">
        <f aca="false">IF($A423="","",(SUMIFS(raw_data!$I:$I,raw_data!$B:$B,BASE_YM,raw_data!$G:$G,$A423)+SUMIFS(raw_data!$J:$J,raw_data!$B:$B,BASE_YM,raw_data!$G:$G,$A423)))</f>
        <v>34367315</v>
      </c>
      <c r="N423" s="31" t="n">
        <f aca="false">IF(N(L423)=0,"",M423/L423)</f>
        <v>0.372648662921701</v>
      </c>
      <c r="O423" s="30" t="n">
        <f aca="false">IF($A423="","",SUMIFS(raw_data!$H:$H,raw_data!$B:$B,BASE_YM_PY,raw_data!$G:$G,$A423))</f>
        <v>82469470</v>
      </c>
      <c r="P423" s="30" t="n">
        <f aca="false">IF($A423="","",(SUMIFS(raw_data!$I:$I,raw_data!$B:$B,BASE_YM_PY,raw_data!$G:$G,$A423)+SUMIFS(raw_data!$J:$J,raw_data!$B:$B,BASE_YM_PY,raw_data!$G:$G,$A423)))</f>
        <v>34861862</v>
      </c>
      <c r="Q423" s="31" t="n">
        <f aca="false">IF(N(O423)=0,"",P423/O423)</f>
        <v>0.422724457911516</v>
      </c>
      <c r="R423" s="32" t="n">
        <f aca="false">IF(N(O423)=0,"",L423/O423-1)</f>
        <v>0.118285857784705</v>
      </c>
      <c r="S423" s="33" t="n">
        <f aca="false">IF(OR(N423="",Q423=""),"",N423-Q423)</f>
        <v>-0.0500757949898142</v>
      </c>
      <c r="T423" s="38" t="n">
        <f aca="false">IF(N(D423)&gt;0,RANK(D423,D$2:D$1001)+COUNTIF(D$2:D423,D423)-1,"")</f>
        <v>10</v>
      </c>
      <c r="U423" s="40" t="n">
        <f aca="false">IF(N(D423)&gt;0,IF(D423&gt;=LR_MIN_SHARE*SUM(D$2:D$1001),F423,-1),-1)</f>
        <v>0.276758600062048</v>
      </c>
      <c r="V423" s="38" t="n">
        <f aca="false">IF(U423&lt;0,"",RANK(U423,U$2:U$1001)+COUNTIF(U$2:U423,U423)-1)</f>
        <v>365</v>
      </c>
      <c r="W423" s="38" t="n">
        <f aca="false">IF(N(L423)&gt;0,RANK(L423,L$2:L$1001)+COUNTIF(L$2:L423,L423)-1,"")</f>
        <v>10</v>
      </c>
      <c r="X423" s="40" t="n">
        <f aca="false">IF(N(L423)&gt;0,IF(L423&gt;=LR_MIN_SHARE*SUM(L$2:L$1001),N423,-1),-1)</f>
        <v>0.372648662921701</v>
      </c>
      <c r="Y423" s="38" t="n">
        <f aca="false">IF(X423&lt;0,"",RANK(X423,X$2:X$1001)+COUNTIF(X$2:X423,X423)-1)</f>
        <v>343</v>
      </c>
      <c r="AA423" s="0" t="str">
        <f aca="false">IF($A423="","",IF(COUNTIF($B$2:$B423,$B423)=1,1,""))</f>
        <v/>
      </c>
      <c r="AB423" s="0" t="str">
        <f aca="false">IF(AA423=1,SUMIF($B$2:$B$1001,$B423,$D$2:$D$1001),"")</f>
        <v/>
      </c>
      <c r="AC423" s="0" t="str">
        <f aca="false">IF(AA423=1,RANK(AB423,$AB$2:$AB$1001)+COUNTIF($AB$2:$AB423,AB423)-1,"")</f>
        <v/>
      </c>
      <c r="AD423" s="38" t="n">
        <f aca="false">IF($A423="","",COUNTIF(raw_data!$G:$G,$A423))</f>
        <v>40</v>
      </c>
      <c r="AE423" s="38" t="n">
        <f aca="false">IF($A423="","",IF(COUNTIF($A$2:$A$1001,$A423)&gt;1,1,0))</f>
        <v>0</v>
      </c>
    </row>
    <row r="424" customFormat="false" ht="15" hidden="false" customHeight="false" outlineLevel="0" collapsed="false">
      <c r="A424" s="0" t="str">
        <f aca="false">IF(code_master!$A424="","",code_master!$A424)</f>
        <v>CV0423</v>
      </c>
      <c r="B424" s="0" t="str">
        <f aca="false">IF($A424="","",code_master!$C424&amp;"")</f>
        <v>사망</v>
      </c>
      <c r="C424" s="0" t="str">
        <f aca="false">IF($A424="","",code_master!$B424&amp;"")</f>
        <v>일반사망</v>
      </c>
      <c r="D424" s="30" t="n">
        <f aca="false">IF($A424="","",SUMIFS(raw_data!$H:$H,raw_data!$A:$A,"&gt;="&amp;UY_START,raw_data!$A:$A,"&lt;="&amp;BASE_YM,raw_data!$B:$B,"&lt;="&amp;BASE_YM,raw_data!$G:$G,$A424))</f>
        <v>3522462</v>
      </c>
      <c r="E424" s="30" t="n">
        <f aca="false">IF($A424="","",(SUMIFS(raw_data!$I:$I,raw_data!$A:$A,"&gt;="&amp;UY_START,raw_data!$A:$A,"&lt;="&amp;BASE_YM,raw_data!$B:$B,"&lt;="&amp;BASE_YM,raw_data!$G:$G,$A424)+SUMIFS(raw_data!$J:$J,raw_data!$A:$A,"&gt;="&amp;UY_START,raw_data!$A:$A,"&lt;="&amp;BASE_YM,raw_data!$B:$B,"&lt;="&amp;BASE_YM,raw_data!$G:$G,$A424)))</f>
        <v>1523395</v>
      </c>
      <c r="F424" s="31" t="n">
        <f aca="false">IF(N(D424)=0,"",E424/D424)</f>
        <v>0.432480180055881</v>
      </c>
      <c r="G424" s="30" t="n">
        <f aca="false">IF($A424="","",SUMIFS(raw_data!$H:$H,raw_data!$A:$A,"&gt;="&amp;UY_START_PY,raw_data!$A:$A,"&lt;="&amp;BASE_YM_PY,raw_data!$B:$B,"&lt;="&amp;BASE_YM_PY,raw_data!$G:$G,$A424))</f>
        <v>2916618</v>
      </c>
      <c r="H424" s="30" t="n">
        <f aca="false">IF($A424="","",(SUMIFS(raw_data!$I:$I,raw_data!$A:$A,"&gt;="&amp;UY_START_PY,raw_data!$A:$A,"&lt;="&amp;BASE_YM_PY,raw_data!$B:$B,"&lt;="&amp;BASE_YM_PY,raw_data!$G:$G,$A424)+SUMIFS(raw_data!$J:$J,raw_data!$A:$A,"&gt;="&amp;UY_START_PY,raw_data!$A:$A,"&lt;="&amp;BASE_YM_PY,raw_data!$B:$B,"&lt;="&amp;BASE_YM_PY,raw_data!$G:$G,$A424)))</f>
        <v>1254587</v>
      </c>
      <c r="I424" s="31" t="n">
        <f aca="false">IF(N(G424)=0,"",H424/G424)</f>
        <v>0.430151291667267</v>
      </c>
      <c r="J424" s="32" t="n">
        <f aca="false">IF(N(G424)=0,"",D424/G424-1)</f>
        <v>0.207721408837222</v>
      </c>
      <c r="K424" s="33" t="n">
        <f aca="false">IF(OR(F424="",I424=""),"",F424-I424)</f>
        <v>0.00232888838861467</v>
      </c>
      <c r="L424" s="30" t="n">
        <f aca="false">IF($A424="","",SUMIFS(raw_data!$H:$H,raw_data!$B:$B,BASE_YM,raw_data!$G:$G,$A424))</f>
        <v>1373572</v>
      </c>
      <c r="M424" s="30" t="n">
        <f aca="false">IF($A424="","",(SUMIFS(raw_data!$I:$I,raw_data!$B:$B,BASE_YM,raw_data!$G:$G,$A424)+SUMIFS(raw_data!$J:$J,raw_data!$B:$B,BASE_YM,raw_data!$G:$G,$A424)))</f>
        <v>827263</v>
      </c>
      <c r="N424" s="31" t="n">
        <f aca="false">IF(N(L424)=0,"",M424/L424)</f>
        <v>0.60227130430731</v>
      </c>
      <c r="O424" s="30" t="n">
        <f aca="false">IF($A424="","",SUMIFS(raw_data!$H:$H,raw_data!$B:$B,BASE_YM_PY,raw_data!$G:$G,$A424))</f>
        <v>1226901</v>
      </c>
      <c r="P424" s="30" t="n">
        <f aca="false">IF($A424="","",(SUMIFS(raw_data!$I:$I,raw_data!$B:$B,BASE_YM_PY,raw_data!$G:$G,$A424)+SUMIFS(raw_data!$J:$J,raw_data!$B:$B,BASE_YM_PY,raw_data!$G:$G,$A424)))</f>
        <v>642634</v>
      </c>
      <c r="Q424" s="31" t="n">
        <f aca="false">IF(N(O424)=0,"",P424/O424)</f>
        <v>0.523786352770109</v>
      </c>
      <c r="R424" s="32" t="n">
        <f aca="false">IF(N(O424)=0,"",L424/O424-1)</f>
        <v>0.119545912832413</v>
      </c>
      <c r="S424" s="33" t="n">
        <f aca="false">IF(OR(N424="",Q424=""),"",N424-Q424)</f>
        <v>0.0784849515372003</v>
      </c>
      <c r="T424" s="38" t="n">
        <f aca="false">IF(N(D424)&gt;0,RANK(D424,D$2:D$1001)+COUNTIF(D$2:D424,D424)-1,"")</f>
        <v>487</v>
      </c>
      <c r="U424" s="38" t="n">
        <f aca="false">IF(N(D424)&gt;0,IF(D424&gt;=LR_MIN_SHARE*SUM(D$2:D$1001),F424,-1),-1)</f>
        <v>-1</v>
      </c>
      <c r="V424" s="0" t="str">
        <f aca="false">IF(U424&lt;0,"",RANK(U424,U$2:U$1001)+COUNTIF(U$2:U424,U424)-1)</f>
        <v/>
      </c>
      <c r="W424" s="38" t="n">
        <f aca="false">IF(N(L424)&gt;0,RANK(L424,L$2:L$1001)+COUNTIF(L$2:L424,L424)-1,"")</f>
        <v>490</v>
      </c>
      <c r="X424" s="38" t="n">
        <f aca="false">IF(N(L424)&gt;0,IF(L424&gt;=LR_MIN_SHARE*SUM(L$2:L$1001),N424,-1),-1)</f>
        <v>-1</v>
      </c>
      <c r="Y424" s="0" t="str">
        <f aca="false">IF(X424&lt;0,"",RANK(X424,X$2:X$1001)+COUNTIF(X$2:X424,X424)-1)</f>
        <v/>
      </c>
      <c r="AA424" s="0" t="str">
        <f aca="false">IF($A424="","",IF(COUNTIF($B$2:$B424,$B424)=1,1,""))</f>
        <v/>
      </c>
      <c r="AB424" s="0" t="str">
        <f aca="false">IF(AA424=1,SUMIF($B$2:$B$1001,$B424,$D$2:$D$1001),"")</f>
        <v/>
      </c>
      <c r="AC424" s="0" t="str">
        <f aca="false">IF(AA424=1,RANK(AB424,$AB$2:$AB$1001)+COUNTIF($AB$2:$AB424,AB424)-1,"")</f>
        <v/>
      </c>
      <c r="AD424" s="38" t="n">
        <f aca="false">IF($A424="","",COUNTIF(raw_data!$G:$G,$A424))</f>
        <v>40</v>
      </c>
      <c r="AE424" s="38" t="n">
        <f aca="false">IF($A424="","",IF(COUNTIF($A$2:$A$1001,$A424)&gt;1,1,0))</f>
        <v>0</v>
      </c>
    </row>
    <row r="425" customFormat="false" ht="15" hidden="false" customHeight="false" outlineLevel="0" collapsed="false">
      <c r="A425" s="0" t="str">
        <f aca="false">IF(code_master!$A425="","",code_master!$A425)</f>
        <v>CV0424</v>
      </c>
      <c r="B425" s="0" t="str">
        <f aca="false">IF($A425="","",code_master!$C425&amp;"")</f>
        <v>사망</v>
      </c>
      <c r="C425" s="0" t="str">
        <f aca="false">IF($A425="","",code_master!$B425&amp;"")</f>
        <v>질병사망(간편)</v>
      </c>
      <c r="D425" s="30" t="n">
        <f aca="false">IF($A425="","",SUMIFS(raw_data!$H:$H,raw_data!$A:$A,"&gt;="&amp;UY_START,raw_data!$A:$A,"&lt;="&amp;BASE_YM,raw_data!$B:$B,"&lt;="&amp;BASE_YM,raw_data!$G:$G,$A425))</f>
        <v>8878656</v>
      </c>
      <c r="E425" s="30" t="n">
        <f aca="false">IF($A425="","",(SUMIFS(raw_data!$I:$I,raw_data!$A:$A,"&gt;="&amp;UY_START,raw_data!$A:$A,"&lt;="&amp;BASE_YM,raw_data!$B:$B,"&lt;="&amp;BASE_YM,raw_data!$G:$G,$A425)+SUMIFS(raw_data!$J:$J,raw_data!$A:$A,"&gt;="&amp;UY_START,raw_data!$A:$A,"&lt;="&amp;BASE_YM,raw_data!$B:$B,"&lt;="&amp;BASE_YM,raw_data!$G:$G,$A425)))</f>
        <v>2400388</v>
      </c>
      <c r="F425" s="31" t="n">
        <f aca="false">IF(N(D425)=0,"",E425/D425)</f>
        <v>0.270354882540781</v>
      </c>
      <c r="G425" s="30" t="n">
        <f aca="false">IF($A425="","",SUMIFS(raw_data!$H:$H,raw_data!$A:$A,"&gt;="&amp;UY_START_PY,raw_data!$A:$A,"&lt;="&amp;BASE_YM_PY,raw_data!$B:$B,"&lt;="&amp;BASE_YM_PY,raw_data!$G:$G,$A425))</f>
        <v>10820165</v>
      </c>
      <c r="H425" s="30" t="n">
        <f aca="false">IF($A425="","",(SUMIFS(raw_data!$I:$I,raw_data!$A:$A,"&gt;="&amp;UY_START_PY,raw_data!$A:$A,"&lt;="&amp;BASE_YM_PY,raw_data!$B:$B,"&lt;="&amp;BASE_YM_PY,raw_data!$G:$G,$A425)+SUMIFS(raw_data!$J:$J,raw_data!$A:$A,"&gt;="&amp;UY_START_PY,raw_data!$A:$A,"&lt;="&amp;BASE_YM_PY,raw_data!$B:$B,"&lt;="&amp;BASE_YM_PY,raw_data!$G:$G,$A425)))</f>
        <v>3433288</v>
      </c>
      <c r="I425" s="31" t="n">
        <f aca="false">IF(N(G425)=0,"",H425/G425)</f>
        <v>0.317304588238719</v>
      </c>
      <c r="J425" s="32" t="n">
        <f aca="false">IF(N(G425)=0,"",D425/G425-1)</f>
        <v>-0.179434324707618</v>
      </c>
      <c r="K425" s="33" t="n">
        <f aca="false">IF(OR(F425="",I425=""),"",F425-I425)</f>
        <v>-0.0469497056979382</v>
      </c>
      <c r="L425" s="30" t="n">
        <f aca="false">IF($A425="","",SUMIFS(raw_data!$H:$H,raw_data!$B:$B,BASE_YM,raw_data!$G:$G,$A425))</f>
        <v>3250918</v>
      </c>
      <c r="M425" s="30" t="n">
        <f aca="false">IF($A425="","",(SUMIFS(raw_data!$I:$I,raw_data!$B:$B,BASE_YM,raw_data!$G:$G,$A425)+SUMIFS(raw_data!$J:$J,raw_data!$B:$B,BASE_YM,raw_data!$G:$G,$A425)))</f>
        <v>966250</v>
      </c>
      <c r="N425" s="31" t="n">
        <f aca="false">IF(N(L425)=0,"",M425/L425)</f>
        <v>0.29722373803338</v>
      </c>
      <c r="O425" s="30" t="n">
        <f aca="false">IF($A425="","",SUMIFS(raw_data!$H:$H,raw_data!$B:$B,BASE_YM_PY,raw_data!$G:$G,$A425))</f>
        <v>4328145</v>
      </c>
      <c r="P425" s="30" t="n">
        <f aca="false">IF($A425="","",(SUMIFS(raw_data!$I:$I,raw_data!$B:$B,BASE_YM_PY,raw_data!$G:$G,$A425)+SUMIFS(raw_data!$J:$J,raw_data!$B:$B,BASE_YM_PY,raw_data!$G:$G,$A425)))</f>
        <v>1510831</v>
      </c>
      <c r="Q425" s="31" t="n">
        <f aca="false">IF(N(O425)=0,"",P425/O425)</f>
        <v>0.349071253389154</v>
      </c>
      <c r="R425" s="32" t="n">
        <f aca="false">IF(N(O425)=0,"",L425/O425-1)</f>
        <v>-0.248888842679716</v>
      </c>
      <c r="S425" s="33" t="n">
        <f aca="false">IF(OR(N425="",Q425=""),"",N425-Q425)</f>
        <v>-0.0518475153557739</v>
      </c>
      <c r="T425" s="38" t="n">
        <f aca="false">IF(N(D425)&gt;0,RANK(D425,D$2:D$1001)+COUNTIF(D$2:D425,D425)-1,"")</f>
        <v>398</v>
      </c>
      <c r="U425" s="38" t="n">
        <f aca="false">IF(N(D425)&gt;0,IF(D425&gt;=LR_MIN_SHARE*SUM(D$2:D$1001),F425,-1),-1)</f>
        <v>-1</v>
      </c>
      <c r="V425" s="0" t="str">
        <f aca="false">IF(U425&lt;0,"",RANK(U425,U$2:U$1001)+COUNTIF(U$2:U425,U425)-1)</f>
        <v/>
      </c>
      <c r="W425" s="38" t="n">
        <f aca="false">IF(N(L425)&gt;0,RANK(L425,L$2:L$1001)+COUNTIF(L$2:L425,L425)-1,"")</f>
        <v>409</v>
      </c>
      <c r="X425" s="38" t="n">
        <f aca="false">IF(N(L425)&gt;0,IF(L425&gt;=LR_MIN_SHARE*SUM(L$2:L$1001),N425,-1),-1)</f>
        <v>-1</v>
      </c>
      <c r="Y425" s="0" t="str">
        <f aca="false">IF(X425&lt;0,"",RANK(X425,X$2:X$1001)+COUNTIF(X$2:X425,X425)-1)</f>
        <v/>
      </c>
      <c r="AA425" s="0" t="str">
        <f aca="false">IF($A425="","",IF(COUNTIF($B$2:$B425,$B425)=1,1,""))</f>
        <v/>
      </c>
      <c r="AB425" s="0" t="str">
        <f aca="false">IF(AA425=1,SUMIF($B$2:$B$1001,$B425,$D$2:$D$1001),"")</f>
        <v/>
      </c>
      <c r="AC425" s="0" t="str">
        <f aca="false">IF(AA425=1,RANK(AB425,$AB$2:$AB$1001)+COUNTIF($AB$2:$AB425,AB425)-1,"")</f>
        <v/>
      </c>
      <c r="AD425" s="38" t="n">
        <f aca="false">IF($A425="","",COUNTIF(raw_data!$G:$G,$A425))</f>
        <v>40</v>
      </c>
      <c r="AE425" s="38" t="n">
        <f aca="false">IF($A425="","",IF(COUNTIF($A$2:$A$1001,$A425)&gt;1,1,0))</f>
        <v>0</v>
      </c>
    </row>
    <row r="426" customFormat="false" ht="15" hidden="false" customHeight="false" outlineLevel="0" collapsed="false">
      <c r="A426" s="0" t="str">
        <f aca="false">IF(code_master!$A426="","",code_master!$A426)</f>
        <v>CV0425</v>
      </c>
      <c r="B426" s="0" t="str">
        <f aca="false">IF($A426="","",code_master!$C426&amp;"")</f>
        <v>수술</v>
      </c>
      <c r="C426" s="0" t="str">
        <f aca="false">IF($A426="","",code_master!$B426&amp;"")</f>
        <v>특정질병수술비(갱신형)</v>
      </c>
      <c r="D426" s="30" t="n">
        <f aca="false">IF($A426="","",SUMIFS(raw_data!$H:$H,raw_data!$A:$A,"&gt;="&amp;UY_START,raw_data!$A:$A,"&lt;="&amp;BASE_YM,raw_data!$B:$B,"&lt;="&amp;BASE_YM,raw_data!$G:$G,$A426))</f>
        <v>151215824</v>
      </c>
      <c r="E426" s="30" t="n">
        <f aca="false">IF($A426="","",(SUMIFS(raw_data!$I:$I,raw_data!$A:$A,"&gt;="&amp;UY_START,raw_data!$A:$A,"&lt;="&amp;BASE_YM,raw_data!$B:$B,"&lt;="&amp;BASE_YM,raw_data!$G:$G,$A426)+SUMIFS(raw_data!$J:$J,raw_data!$A:$A,"&gt;="&amp;UY_START,raw_data!$A:$A,"&lt;="&amp;BASE_YM,raw_data!$B:$B,"&lt;="&amp;BASE_YM,raw_data!$G:$G,$A426)))</f>
        <v>71527806</v>
      </c>
      <c r="F426" s="31" t="n">
        <f aca="false">IF(N(D426)=0,"",E426/D426)</f>
        <v>0.473017995788589</v>
      </c>
      <c r="G426" s="30" t="n">
        <f aca="false">IF($A426="","",SUMIFS(raw_data!$H:$H,raw_data!$A:$A,"&gt;="&amp;UY_START_PY,raw_data!$A:$A,"&lt;="&amp;BASE_YM_PY,raw_data!$B:$B,"&lt;="&amp;BASE_YM_PY,raw_data!$G:$G,$A426))</f>
        <v>139154534</v>
      </c>
      <c r="H426" s="30" t="n">
        <f aca="false">IF($A426="","",(SUMIFS(raw_data!$I:$I,raw_data!$A:$A,"&gt;="&amp;UY_START_PY,raw_data!$A:$A,"&lt;="&amp;BASE_YM_PY,raw_data!$B:$B,"&lt;="&amp;BASE_YM_PY,raw_data!$G:$G,$A426)+SUMIFS(raw_data!$J:$J,raw_data!$A:$A,"&gt;="&amp;UY_START_PY,raw_data!$A:$A,"&lt;="&amp;BASE_YM_PY,raw_data!$B:$B,"&lt;="&amp;BASE_YM_PY,raw_data!$G:$G,$A426)))</f>
        <v>67701540</v>
      </c>
      <c r="I426" s="31" t="n">
        <f aca="false">IF(N(G426)=0,"",H426/G426)</f>
        <v>0.486520547005676</v>
      </c>
      <c r="J426" s="32" t="n">
        <f aca="false">IF(N(G426)=0,"",D426/G426-1)</f>
        <v>0.086675508539305</v>
      </c>
      <c r="K426" s="33" t="n">
        <f aca="false">IF(OR(F426="",I426=""),"",F426-I426)</f>
        <v>-0.0135025512170875</v>
      </c>
      <c r="L426" s="30" t="n">
        <f aca="false">IF($A426="","",SUMIFS(raw_data!$H:$H,raw_data!$B:$B,BASE_YM,raw_data!$G:$G,$A426))</f>
        <v>62949083</v>
      </c>
      <c r="M426" s="30" t="n">
        <f aca="false">IF($A426="","",(SUMIFS(raw_data!$I:$I,raw_data!$B:$B,BASE_YM,raw_data!$G:$G,$A426)+SUMIFS(raw_data!$J:$J,raw_data!$B:$B,BASE_YM,raw_data!$G:$G,$A426)))</f>
        <v>32620896</v>
      </c>
      <c r="N426" s="31" t="n">
        <f aca="false">IF(N(L426)=0,"",M426/L426)</f>
        <v>0.518210821275983</v>
      </c>
      <c r="O426" s="30" t="n">
        <f aca="false">IF($A426="","",SUMIFS(raw_data!$H:$H,raw_data!$B:$B,BASE_YM_PY,raw_data!$G:$G,$A426))</f>
        <v>56255507</v>
      </c>
      <c r="P426" s="30" t="n">
        <f aca="false">IF($A426="","",(SUMIFS(raw_data!$I:$I,raw_data!$B:$B,BASE_YM_PY,raw_data!$G:$G,$A426)+SUMIFS(raw_data!$J:$J,raw_data!$B:$B,BASE_YM_PY,raw_data!$G:$G,$A426)))</f>
        <v>33046174</v>
      </c>
      <c r="Q426" s="31" t="n">
        <f aca="false">IF(N(O426)=0,"",P426/O426)</f>
        <v>0.587430027072727</v>
      </c>
      <c r="R426" s="32" t="n">
        <f aca="false">IF(N(O426)=0,"",L426/O426-1)</f>
        <v>0.118985257745522</v>
      </c>
      <c r="S426" s="33" t="n">
        <f aca="false">IF(OR(N426="",Q426=""),"",N426-Q426)</f>
        <v>-0.0692192057967446</v>
      </c>
      <c r="T426" s="38" t="n">
        <f aca="false">IF(N(D426)&gt;0,RANK(D426,D$2:D$1001)+COUNTIF(D$2:D426,D426)-1,"")</f>
        <v>24</v>
      </c>
      <c r="U426" s="40" t="n">
        <f aca="false">IF(N(D426)&gt;0,IF(D426&gt;=LR_MIN_SHARE*SUM(D$2:D$1001),F426,-1),-1)</f>
        <v>0.473017995788589</v>
      </c>
      <c r="V426" s="38" t="n">
        <f aca="false">IF(U426&lt;0,"",RANK(U426,U$2:U$1001)+COUNTIF(U$2:U426,U426)-1)</f>
        <v>246</v>
      </c>
      <c r="W426" s="38" t="n">
        <f aca="false">IF(N(L426)&gt;0,RANK(L426,L$2:L$1001)+COUNTIF(L$2:L426,L426)-1,"")</f>
        <v>22</v>
      </c>
      <c r="X426" s="40" t="n">
        <f aca="false">IF(N(L426)&gt;0,IF(L426&gt;=LR_MIN_SHARE*SUM(L$2:L$1001),N426,-1),-1)</f>
        <v>0.518210821275983</v>
      </c>
      <c r="Y426" s="38" t="n">
        <f aca="false">IF(X426&lt;0,"",RANK(X426,X$2:X$1001)+COUNTIF(X$2:X426,X426)-1)</f>
        <v>269</v>
      </c>
      <c r="AA426" s="0" t="str">
        <f aca="false">IF($A426="","",IF(COUNTIF($B$2:$B426,$B426)=1,1,""))</f>
        <v/>
      </c>
      <c r="AB426" s="0" t="str">
        <f aca="false">IF(AA426=1,SUMIF($B$2:$B$1001,$B426,$D$2:$D$1001),"")</f>
        <v/>
      </c>
      <c r="AC426" s="0" t="str">
        <f aca="false">IF(AA426=1,RANK(AB426,$AB$2:$AB$1001)+COUNTIF($AB$2:$AB426,AB426)-1,"")</f>
        <v/>
      </c>
      <c r="AD426" s="38" t="n">
        <f aca="false">IF($A426="","",COUNTIF(raw_data!$G:$G,$A426))</f>
        <v>40</v>
      </c>
      <c r="AE426" s="38" t="n">
        <f aca="false">IF($A426="","",IF(COUNTIF($A$2:$A$1001,$A426)&gt;1,1,0))</f>
        <v>0</v>
      </c>
    </row>
    <row r="427" customFormat="false" ht="15" hidden="false" customHeight="false" outlineLevel="0" collapsed="false">
      <c r="A427" s="0" t="str">
        <f aca="false">IF(code_master!$A427="","",code_master!$A427)</f>
        <v>CV0426</v>
      </c>
      <c r="B427" s="0" t="str">
        <f aca="false">IF($A427="","",code_master!$C427&amp;"")</f>
        <v>실손의료</v>
      </c>
      <c r="C427" s="0" t="str">
        <f aca="false">IF($A427="","",code_master!$B427&amp;"")</f>
        <v>질병입원실손(갱신형)</v>
      </c>
      <c r="D427" s="30" t="n">
        <f aca="false">IF($A427="","",SUMIFS(raw_data!$H:$H,raw_data!$A:$A,"&gt;="&amp;UY_START,raw_data!$A:$A,"&lt;="&amp;BASE_YM,raw_data!$B:$B,"&lt;="&amp;BASE_YM,raw_data!$G:$G,$A427))</f>
        <v>40883102</v>
      </c>
      <c r="E427" s="30" t="n">
        <f aca="false">IF($A427="","",(SUMIFS(raw_data!$I:$I,raw_data!$A:$A,"&gt;="&amp;UY_START,raw_data!$A:$A,"&lt;="&amp;BASE_YM,raw_data!$B:$B,"&lt;="&amp;BASE_YM,raw_data!$G:$G,$A427)+SUMIFS(raw_data!$J:$J,raw_data!$A:$A,"&gt;="&amp;UY_START,raw_data!$A:$A,"&lt;="&amp;BASE_YM,raw_data!$B:$B,"&lt;="&amp;BASE_YM,raw_data!$G:$G,$A427)))</f>
        <v>26789985</v>
      </c>
      <c r="F427" s="31" t="n">
        <f aca="false">IF(N(D427)=0,"",E427/D427)</f>
        <v>0.655282590836674</v>
      </c>
      <c r="G427" s="30" t="n">
        <f aca="false">IF($A427="","",SUMIFS(raw_data!$H:$H,raw_data!$A:$A,"&gt;="&amp;UY_START_PY,raw_data!$A:$A,"&lt;="&amp;BASE_YM_PY,raw_data!$B:$B,"&lt;="&amp;BASE_YM_PY,raw_data!$G:$G,$A427))</f>
        <v>29198680</v>
      </c>
      <c r="H427" s="30" t="n">
        <f aca="false">IF($A427="","",(SUMIFS(raw_data!$I:$I,raw_data!$A:$A,"&gt;="&amp;UY_START_PY,raw_data!$A:$A,"&lt;="&amp;BASE_YM_PY,raw_data!$B:$B,"&lt;="&amp;BASE_YM_PY,raw_data!$G:$G,$A427)+SUMIFS(raw_data!$J:$J,raw_data!$A:$A,"&gt;="&amp;UY_START_PY,raw_data!$A:$A,"&lt;="&amp;BASE_YM_PY,raw_data!$B:$B,"&lt;="&amp;BASE_YM_PY,raw_data!$G:$G,$A427)))</f>
        <v>19823488</v>
      </c>
      <c r="I427" s="31" t="n">
        <f aca="false">IF(N(G427)=0,"",H427/G427)</f>
        <v>0.678917266122989</v>
      </c>
      <c r="J427" s="32" t="n">
        <f aca="false">IF(N(G427)=0,"",D427/G427-1)</f>
        <v>0.400169528211549</v>
      </c>
      <c r="K427" s="33" t="n">
        <f aca="false">IF(OR(F427="",I427=""),"",F427-I427)</f>
        <v>-0.0236346752863152</v>
      </c>
      <c r="L427" s="30" t="n">
        <f aca="false">IF($A427="","",SUMIFS(raw_data!$H:$H,raw_data!$B:$B,BASE_YM,raw_data!$G:$G,$A427))</f>
        <v>16546550</v>
      </c>
      <c r="M427" s="30" t="n">
        <f aca="false">IF($A427="","",(SUMIFS(raw_data!$I:$I,raw_data!$B:$B,BASE_YM,raw_data!$G:$G,$A427)+SUMIFS(raw_data!$J:$J,raw_data!$B:$B,BASE_YM,raw_data!$G:$G,$A427)))</f>
        <v>13061302</v>
      </c>
      <c r="N427" s="31" t="n">
        <f aca="false">IF(N(L427)=0,"",M427/L427)</f>
        <v>0.789367088607595</v>
      </c>
      <c r="O427" s="30" t="n">
        <f aca="false">IF($A427="","",SUMIFS(raw_data!$H:$H,raw_data!$B:$B,BASE_YM_PY,raw_data!$G:$G,$A427))</f>
        <v>11934632</v>
      </c>
      <c r="P427" s="30" t="n">
        <f aca="false">IF($A427="","",(SUMIFS(raw_data!$I:$I,raw_data!$B:$B,BASE_YM_PY,raw_data!$G:$G,$A427)+SUMIFS(raw_data!$J:$J,raw_data!$B:$B,BASE_YM_PY,raw_data!$G:$G,$A427)))</f>
        <v>10683655</v>
      </c>
      <c r="Q427" s="31" t="n">
        <f aca="false">IF(N(O427)=0,"",P427/O427)</f>
        <v>0.895180932265025</v>
      </c>
      <c r="R427" s="32" t="n">
        <f aca="false">IF(N(O427)=0,"",L427/O427-1)</f>
        <v>0.386431521307067</v>
      </c>
      <c r="S427" s="33" t="n">
        <f aca="false">IF(OR(N427="",Q427=""),"",N427-Q427)</f>
        <v>-0.10581384365743</v>
      </c>
      <c r="T427" s="38" t="n">
        <f aca="false">IF(N(D427)&gt;0,RANK(D427,D$2:D$1001)+COUNTIF(D$2:D427,D427)-1,"")</f>
        <v>141</v>
      </c>
      <c r="U427" s="40" t="n">
        <f aca="false">IF(N(D427)&gt;0,IF(D427&gt;=LR_MIN_SHARE*SUM(D$2:D$1001),F427,-1),-1)</f>
        <v>0.655282590836674</v>
      </c>
      <c r="V427" s="38" t="n">
        <f aca="false">IF(U427&lt;0,"",RANK(U427,U$2:U$1001)+COUNTIF(U$2:U427,U427)-1)</f>
        <v>109</v>
      </c>
      <c r="W427" s="38" t="n">
        <f aca="false">IF(N(L427)&gt;0,RANK(L427,L$2:L$1001)+COUNTIF(L$2:L427,L427)-1,"")</f>
        <v>142</v>
      </c>
      <c r="X427" s="40" t="n">
        <f aca="false">IF(N(L427)&gt;0,IF(L427&gt;=LR_MIN_SHARE*SUM(L$2:L$1001),N427,-1),-1)</f>
        <v>0.789367088607595</v>
      </c>
      <c r="Y427" s="38" t="n">
        <f aca="false">IF(X427&lt;0,"",RANK(X427,X$2:X$1001)+COUNTIF(X$2:X427,X427)-1)</f>
        <v>112</v>
      </c>
      <c r="AA427" s="0" t="str">
        <f aca="false">IF($A427="","",IF(COUNTIF($B$2:$B427,$B427)=1,1,""))</f>
        <v/>
      </c>
      <c r="AB427" s="0" t="str">
        <f aca="false">IF(AA427=1,SUMIF($B$2:$B$1001,$B427,$D$2:$D$1001),"")</f>
        <v/>
      </c>
      <c r="AC427" s="0" t="str">
        <f aca="false">IF(AA427=1,RANK(AB427,$AB$2:$AB$1001)+COUNTIF($AB$2:$AB427,AB427)-1,"")</f>
        <v/>
      </c>
      <c r="AD427" s="38" t="n">
        <f aca="false">IF($A427="","",COUNTIF(raw_data!$G:$G,$A427))</f>
        <v>40</v>
      </c>
      <c r="AE427" s="38" t="n">
        <f aca="false">IF($A427="","",IF(COUNTIF($A$2:$A$1001,$A427)&gt;1,1,0))</f>
        <v>0</v>
      </c>
    </row>
    <row r="428" customFormat="false" ht="15" hidden="false" customHeight="false" outlineLevel="0" collapsed="false">
      <c r="A428" s="0" t="str">
        <f aca="false">IF(code_master!$A428="","",code_master!$A428)</f>
        <v>CV0427</v>
      </c>
      <c r="B428" s="0" t="str">
        <f aca="false">IF($A428="","",code_master!$C428&amp;"")</f>
        <v>암</v>
      </c>
      <c r="C428" s="0" t="str">
        <f aca="false">IF($A428="","",code_master!$B428&amp;"")</f>
        <v>암직접치료비</v>
      </c>
      <c r="D428" s="30" t="n">
        <f aca="false">IF($A428="","",SUMIFS(raw_data!$H:$H,raw_data!$A:$A,"&gt;="&amp;UY_START,raw_data!$A:$A,"&lt;="&amp;BASE_YM,raw_data!$B:$B,"&lt;="&amp;BASE_YM,raw_data!$G:$G,$A428))</f>
        <v>39583873</v>
      </c>
      <c r="E428" s="30" t="n">
        <f aca="false">IF($A428="","",(SUMIFS(raw_data!$I:$I,raw_data!$A:$A,"&gt;="&amp;UY_START,raw_data!$A:$A,"&lt;="&amp;BASE_YM,raw_data!$B:$B,"&lt;="&amp;BASE_YM,raw_data!$G:$G,$A428)+SUMIFS(raw_data!$J:$J,raw_data!$A:$A,"&gt;="&amp;UY_START,raw_data!$A:$A,"&lt;="&amp;BASE_YM,raw_data!$B:$B,"&lt;="&amp;BASE_YM,raw_data!$G:$G,$A428)))</f>
        <v>30336457</v>
      </c>
      <c r="F428" s="31" t="n">
        <f aca="false">IF(N(D428)=0,"",E428/D428)</f>
        <v>0.766384254516985</v>
      </c>
      <c r="G428" s="30" t="n">
        <f aca="false">IF($A428="","",SUMIFS(raw_data!$H:$H,raw_data!$A:$A,"&gt;="&amp;UY_START_PY,raw_data!$A:$A,"&lt;="&amp;BASE_YM_PY,raw_data!$B:$B,"&lt;="&amp;BASE_YM_PY,raw_data!$G:$G,$A428))</f>
        <v>34775624</v>
      </c>
      <c r="H428" s="30" t="n">
        <f aca="false">IF($A428="","",(SUMIFS(raw_data!$I:$I,raw_data!$A:$A,"&gt;="&amp;UY_START_PY,raw_data!$A:$A,"&lt;="&amp;BASE_YM_PY,raw_data!$B:$B,"&lt;="&amp;BASE_YM_PY,raw_data!$G:$G,$A428)+SUMIFS(raw_data!$J:$J,raw_data!$A:$A,"&gt;="&amp;UY_START_PY,raw_data!$A:$A,"&lt;="&amp;BASE_YM_PY,raw_data!$B:$B,"&lt;="&amp;BASE_YM_PY,raw_data!$G:$G,$A428)))</f>
        <v>24813755</v>
      </c>
      <c r="I428" s="31" t="n">
        <f aca="false">IF(N(G428)=0,"",H428/G428)</f>
        <v>0.713538741964774</v>
      </c>
      <c r="J428" s="32" t="n">
        <f aca="false">IF(N(G428)=0,"",D428/G428-1)</f>
        <v>0.138264923729334</v>
      </c>
      <c r="K428" s="33" t="n">
        <f aca="false">IF(OR(F428="",I428=""),"",F428-I428)</f>
        <v>0.0528455125522108</v>
      </c>
      <c r="L428" s="30" t="n">
        <f aca="false">IF($A428="","",SUMIFS(raw_data!$H:$H,raw_data!$B:$B,BASE_YM,raw_data!$G:$G,$A428))</f>
        <v>16864286</v>
      </c>
      <c r="M428" s="30" t="n">
        <f aca="false">IF($A428="","",(SUMIFS(raw_data!$I:$I,raw_data!$B:$B,BASE_YM,raw_data!$G:$G,$A428)+SUMIFS(raw_data!$J:$J,raw_data!$B:$B,BASE_YM,raw_data!$G:$G,$A428)))</f>
        <v>15617966</v>
      </c>
      <c r="N428" s="31" t="n">
        <f aca="false">IF(N(L428)=0,"",M428/L428)</f>
        <v>0.926097078761591</v>
      </c>
      <c r="O428" s="30" t="n">
        <f aca="false">IF($A428="","",SUMIFS(raw_data!$H:$H,raw_data!$B:$B,BASE_YM_PY,raw_data!$G:$G,$A428))</f>
        <v>13359844</v>
      </c>
      <c r="P428" s="30" t="n">
        <f aca="false">IF($A428="","",(SUMIFS(raw_data!$I:$I,raw_data!$B:$B,BASE_YM_PY,raw_data!$G:$G,$A428)+SUMIFS(raw_data!$J:$J,raw_data!$B:$B,BASE_YM_PY,raw_data!$G:$G,$A428)))</f>
        <v>11737484</v>
      </c>
      <c r="Q428" s="31" t="n">
        <f aca="false">IF(N(O428)=0,"",P428/O428)</f>
        <v>0.878564450303462</v>
      </c>
      <c r="R428" s="32" t="n">
        <f aca="false">IF(N(O428)=0,"",L428/O428-1)</f>
        <v>0.262311595853963</v>
      </c>
      <c r="S428" s="33" t="n">
        <f aca="false">IF(OR(N428="",Q428=""),"",N428-Q428)</f>
        <v>0.0475326284581296</v>
      </c>
      <c r="T428" s="38" t="n">
        <f aca="false">IF(N(D428)&gt;0,RANK(D428,D$2:D$1001)+COUNTIF(D$2:D428,D428)-1,"")</f>
        <v>146</v>
      </c>
      <c r="U428" s="40" t="n">
        <f aca="false">IF(N(D428)&gt;0,IF(D428&gt;=LR_MIN_SHARE*SUM(D$2:D$1001),F428,-1),-1)</f>
        <v>0.766384254516985</v>
      </c>
      <c r="V428" s="38" t="n">
        <f aca="false">IF(U428&lt;0,"",RANK(U428,U$2:U$1001)+COUNTIF(U$2:U428,U428)-1)</f>
        <v>64</v>
      </c>
      <c r="W428" s="38" t="n">
        <f aca="false">IF(N(L428)&gt;0,RANK(L428,L$2:L$1001)+COUNTIF(L$2:L428,L428)-1,"")</f>
        <v>138</v>
      </c>
      <c r="X428" s="40" t="n">
        <f aca="false">IF(N(L428)&gt;0,IF(L428&gt;=LR_MIN_SHARE*SUM(L$2:L$1001),N428,-1),-1)</f>
        <v>0.926097078761591</v>
      </c>
      <c r="Y428" s="38" t="n">
        <f aca="false">IF(X428&lt;0,"",RANK(X428,X$2:X$1001)+COUNTIF(X$2:X428,X428)-1)</f>
        <v>56</v>
      </c>
      <c r="AA428" s="0" t="str">
        <f aca="false">IF($A428="","",IF(COUNTIF($B$2:$B428,$B428)=1,1,""))</f>
        <v/>
      </c>
      <c r="AB428" s="0" t="str">
        <f aca="false">IF(AA428=1,SUMIF($B$2:$B$1001,$B428,$D$2:$D$1001),"")</f>
        <v/>
      </c>
      <c r="AC428" s="0" t="str">
        <f aca="false">IF(AA428=1,RANK(AB428,$AB$2:$AB$1001)+COUNTIF($AB$2:$AB428,AB428)-1,"")</f>
        <v/>
      </c>
      <c r="AD428" s="38" t="n">
        <f aca="false">IF($A428="","",COUNTIF(raw_data!$G:$G,$A428))</f>
        <v>40</v>
      </c>
      <c r="AE428" s="38" t="n">
        <f aca="false">IF($A428="","",IF(COUNTIF($A$2:$A$1001,$A428)&gt;1,1,0))</f>
        <v>0</v>
      </c>
    </row>
    <row r="429" customFormat="false" ht="15" hidden="false" customHeight="false" outlineLevel="0" collapsed="false">
      <c r="A429" s="0" t="str">
        <f aca="false">IF(code_master!$A429="","",code_master!$A429)</f>
        <v>CV0428</v>
      </c>
      <c r="B429" s="0" t="str">
        <f aca="false">IF($A429="","",code_master!$C429&amp;"")</f>
        <v>실손의료</v>
      </c>
      <c r="C429" s="0" t="str">
        <f aca="false">IF($A429="","",code_master!$B429&amp;"")</f>
        <v>질병통원실손</v>
      </c>
      <c r="D429" s="30" t="n">
        <f aca="false">IF($A429="","",SUMIFS(raw_data!$H:$H,raw_data!$A:$A,"&gt;="&amp;UY_START,raw_data!$A:$A,"&lt;="&amp;BASE_YM,raw_data!$B:$B,"&lt;="&amp;BASE_YM,raw_data!$G:$G,$A429))</f>
        <v>25245094</v>
      </c>
      <c r="E429" s="30" t="n">
        <f aca="false">IF($A429="","",(SUMIFS(raw_data!$I:$I,raw_data!$A:$A,"&gt;="&amp;UY_START,raw_data!$A:$A,"&lt;="&amp;BASE_YM,raw_data!$B:$B,"&lt;="&amp;BASE_YM,raw_data!$G:$G,$A429)+SUMIFS(raw_data!$J:$J,raw_data!$A:$A,"&gt;="&amp;UY_START,raw_data!$A:$A,"&lt;="&amp;BASE_YM,raw_data!$B:$B,"&lt;="&amp;BASE_YM,raw_data!$G:$G,$A429)))</f>
        <v>9714722</v>
      </c>
      <c r="F429" s="31" t="n">
        <f aca="false">IF(N(D429)=0,"",E429/D429)</f>
        <v>0.384816233997782</v>
      </c>
      <c r="G429" s="30" t="n">
        <f aca="false">IF($A429="","",SUMIFS(raw_data!$H:$H,raw_data!$A:$A,"&gt;="&amp;UY_START_PY,raw_data!$A:$A,"&lt;="&amp;BASE_YM_PY,raw_data!$B:$B,"&lt;="&amp;BASE_YM_PY,raw_data!$G:$G,$A429))</f>
        <v>19836461</v>
      </c>
      <c r="H429" s="30" t="n">
        <f aca="false">IF($A429="","",(SUMIFS(raw_data!$I:$I,raw_data!$A:$A,"&gt;="&amp;UY_START_PY,raw_data!$A:$A,"&lt;="&amp;BASE_YM_PY,raw_data!$B:$B,"&lt;="&amp;BASE_YM_PY,raw_data!$G:$G,$A429)+SUMIFS(raw_data!$J:$J,raw_data!$A:$A,"&gt;="&amp;UY_START_PY,raw_data!$A:$A,"&lt;="&amp;BASE_YM_PY,raw_data!$B:$B,"&lt;="&amp;BASE_YM_PY,raw_data!$G:$G,$A429)))</f>
        <v>9036742</v>
      </c>
      <c r="I429" s="31" t="n">
        <f aca="false">IF(N(G429)=0,"",H429/G429)</f>
        <v>0.455562209408221</v>
      </c>
      <c r="J429" s="32" t="n">
        <f aca="false">IF(N(G429)=0,"",D429/G429-1)</f>
        <v>0.272661186892158</v>
      </c>
      <c r="K429" s="33" t="n">
        <f aca="false">IF(OR(F429="",I429=""),"",F429-I429)</f>
        <v>-0.0707459754104386</v>
      </c>
      <c r="L429" s="30" t="n">
        <f aca="false">IF($A429="","",SUMIFS(raw_data!$H:$H,raw_data!$B:$B,BASE_YM,raw_data!$G:$G,$A429))</f>
        <v>9982614</v>
      </c>
      <c r="M429" s="30" t="n">
        <f aca="false">IF($A429="","",(SUMIFS(raw_data!$I:$I,raw_data!$B:$B,BASE_YM,raw_data!$G:$G,$A429)+SUMIFS(raw_data!$J:$J,raw_data!$B:$B,BASE_YM,raw_data!$G:$G,$A429)))</f>
        <v>4676993</v>
      </c>
      <c r="N429" s="31" t="n">
        <f aca="false">IF(N(L429)=0,"",M429/L429)</f>
        <v>0.468513858193856</v>
      </c>
      <c r="O429" s="30" t="n">
        <f aca="false">IF($A429="","",SUMIFS(raw_data!$H:$H,raw_data!$B:$B,BASE_YM_PY,raw_data!$G:$G,$A429))</f>
        <v>7393532</v>
      </c>
      <c r="P429" s="30" t="n">
        <f aca="false">IF($A429="","",(SUMIFS(raw_data!$I:$I,raw_data!$B:$B,BASE_YM_PY,raw_data!$G:$G,$A429)+SUMIFS(raw_data!$J:$J,raw_data!$B:$B,BASE_YM_PY,raw_data!$G:$G,$A429)))</f>
        <v>3868000</v>
      </c>
      <c r="Q429" s="31" t="n">
        <f aca="false">IF(N(O429)=0,"",P429/O429)</f>
        <v>0.523159972797845</v>
      </c>
      <c r="R429" s="32" t="n">
        <f aca="false">IF(N(O429)=0,"",L429/O429-1)</f>
        <v>0.350182023963648</v>
      </c>
      <c r="S429" s="33" t="n">
        <f aca="false">IF(OR(N429="",Q429=""),"",N429-Q429)</f>
        <v>-0.0546461146039896</v>
      </c>
      <c r="T429" s="38" t="n">
        <f aca="false">IF(N(D429)&gt;0,RANK(D429,D$2:D$1001)+COUNTIF(D$2:D429,D429)-1,"")</f>
        <v>216</v>
      </c>
      <c r="U429" s="40" t="n">
        <f aca="false">IF(N(D429)&gt;0,IF(D429&gt;=LR_MIN_SHARE*SUM(D$2:D$1001),F429,-1),-1)</f>
        <v>0.384816233997782</v>
      </c>
      <c r="V429" s="38" t="n">
        <f aca="false">IF(U429&lt;0,"",RANK(U429,U$2:U$1001)+COUNTIF(U$2:U429,U429)-1)</f>
        <v>306</v>
      </c>
      <c r="W429" s="38" t="n">
        <f aca="false">IF(N(L429)&gt;0,RANK(L429,L$2:L$1001)+COUNTIF(L$2:L429,L429)-1,"")</f>
        <v>219</v>
      </c>
      <c r="X429" s="40" t="n">
        <f aca="false">IF(N(L429)&gt;0,IF(L429&gt;=LR_MIN_SHARE*SUM(L$2:L$1001),N429,-1),-1)</f>
        <v>0.468513858193856</v>
      </c>
      <c r="Y429" s="38" t="n">
        <f aca="false">IF(X429&lt;0,"",RANK(X429,X$2:X$1001)+COUNTIF(X$2:X429,X429)-1)</f>
        <v>295</v>
      </c>
      <c r="AA429" s="0" t="str">
        <f aca="false">IF($A429="","",IF(COUNTIF($B$2:$B429,$B429)=1,1,""))</f>
        <v/>
      </c>
      <c r="AB429" s="0" t="str">
        <f aca="false">IF(AA429=1,SUMIF($B$2:$B$1001,$B429,$D$2:$D$1001),"")</f>
        <v/>
      </c>
      <c r="AC429" s="0" t="str">
        <f aca="false">IF(AA429=1,RANK(AB429,$AB$2:$AB$1001)+COUNTIF($AB$2:$AB429,AB429)-1,"")</f>
        <v/>
      </c>
      <c r="AD429" s="38" t="n">
        <f aca="false">IF($A429="","",COUNTIF(raw_data!$G:$G,$A429))</f>
        <v>40</v>
      </c>
      <c r="AE429" s="38" t="n">
        <f aca="false">IF($A429="","",IF(COUNTIF($A$2:$A$1001,$A429)&gt;1,1,0))</f>
        <v>0</v>
      </c>
    </row>
    <row r="430" customFormat="false" ht="15" hidden="false" customHeight="false" outlineLevel="0" collapsed="false">
      <c r="A430" s="0" t="str">
        <f aca="false">IF(code_master!$A430="","",code_master!$A430)</f>
        <v>CV0429</v>
      </c>
      <c r="B430" s="0" t="str">
        <f aca="false">IF($A430="","",code_master!$C430&amp;"")</f>
        <v>사망</v>
      </c>
      <c r="C430" s="0" t="str">
        <f aca="false">IF($A430="","",code_master!$B430&amp;"")</f>
        <v>일반사망(20년만기)</v>
      </c>
      <c r="D430" s="30" t="n">
        <f aca="false">IF($A430="","",SUMIFS(raw_data!$H:$H,raw_data!$A:$A,"&gt;="&amp;UY_START,raw_data!$A:$A,"&lt;="&amp;BASE_YM,raw_data!$B:$B,"&lt;="&amp;BASE_YM,raw_data!$G:$G,$A430))</f>
        <v>29156870</v>
      </c>
      <c r="E430" s="30" t="n">
        <f aca="false">IF($A430="","",(SUMIFS(raw_data!$I:$I,raw_data!$A:$A,"&gt;="&amp;UY_START,raw_data!$A:$A,"&lt;="&amp;BASE_YM,raw_data!$B:$B,"&lt;="&amp;BASE_YM,raw_data!$G:$G,$A430)+SUMIFS(raw_data!$J:$J,raw_data!$A:$A,"&gt;="&amp;UY_START,raw_data!$A:$A,"&lt;="&amp;BASE_YM,raw_data!$B:$B,"&lt;="&amp;BASE_YM,raw_data!$G:$G,$A430)))</f>
        <v>14270693</v>
      </c>
      <c r="F430" s="31" t="n">
        <f aca="false">IF(N(D430)=0,"",E430/D430)</f>
        <v>0.489445300541519</v>
      </c>
      <c r="G430" s="30" t="n">
        <f aca="false">IF($A430="","",SUMIFS(raw_data!$H:$H,raw_data!$A:$A,"&gt;="&amp;UY_START_PY,raw_data!$A:$A,"&lt;="&amp;BASE_YM_PY,raw_data!$B:$B,"&lt;="&amp;BASE_YM_PY,raw_data!$G:$G,$A430))</f>
        <v>26730626</v>
      </c>
      <c r="H430" s="30" t="n">
        <f aca="false">IF($A430="","",(SUMIFS(raw_data!$I:$I,raw_data!$A:$A,"&gt;="&amp;UY_START_PY,raw_data!$A:$A,"&lt;="&amp;BASE_YM_PY,raw_data!$B:$B,"&lt;="&amp;BASE_YM_PY,raw_data!$G:$G,$A430)+SUMIFS(raw_data!$J:$J,raw_data!$A:$A,"&gt;="&amp;UY_START_PY,raw_data!$A:$A,"&lt;="&amp;BASE_YM_PY,raw_data!$B:$B,"&lt;="&amp;BASE_YM_PY,raw_data!$G:$G,$A430)))</f>
        <v>9795103</v>
      </c>
      <c r="I430" s="31" t="n">
        <f aca="false">IF(N(G430)=0,"",H430/G430)</f>
        <v>0.366437471385818</v>
      </c>
      <c r="J430" s="32" t="n">
        <f aca="false">IF(N(G430)=0,"",D430/G430-1)</f>
        <v>0.0907664489413753</v>
      </c>
      <c r="K430" s="33" t="n">
        <f aca="false">IF(OR(F430="",I430=""),"",F430-I430)</f>
        <v>0.123007829155701</v>
      </c>
      <c r="L430" s="30" t="n">
        <f aca="false">IF($A430="","",SUMIFS(raw_data!$H:$H,raw_data!$B:$B,BASE_YM,raw_data!$G:$G,$A430))</f>
        <v>12136567</v>
      </c>
      <c r="M430" s="30" t="n">
        <f aca="false">IF($A430="","",(SUMIFS(raw_data!$I:$I,raw_data!$B:$B,BASE_YM,raw_data!$G:$G,$A430)+SUMIFS(raw_data!$J:$J,raw_data!$B:$B,BASE_YM,raw_data!$G:$G,$A430)))</f>
        <v>7602123</v>
      </c>
      <c r="N430" s="31" t="n">
        <f aca="false">IF(N(L430)=0,"",M430/L430)</f>
        <v>0.626381661305046</v>
      </c>
      <c r="O430" s="30" t="n">
        <f aca="false">IF($A430="","",SUMIFS(raw_data!$H:$H,raw_data!$B:$B,BASE_YM_PY,raw_data!$G:$G,$A430))</f>
        <v>10568218</v>
      </c>
      <c r="P430" s="30" t="n">
        <f aca="false">IF($A430="","",(SUMIFS(raw_data!$I:$I,raw_data!$B:$B,BASE_YM_PY,raw_data!$G:$G,$A430)+SUMIFS(raw_data!$J:$J,raw_data!$B:$B,BASE_YM_PY,raw_data!$G:$G,$A430)))</f>
        <v>4598431</v>
      </c>
      <c r="Q430" s="31" t="n">
        <f aca="false">IF(N(O430)=0,"",P430/O430)</f>
        <v>0.435118862990903</v>
      </c>
      <c r="R430" s="32" t="n">
        <f aca="false">IF(N(O430)=0,"",L430/O430-1)</f>
        <v>0.14840240805025</v>
      </c>
      <c r="S430" s="33" t="n">
        <f aca="false">IF(OR(N430="",Q430=""),"",N430-Q430)</f>
        <v>0.191262798314143</v>
      </c>
      <c r="T430" s="38" t="n">
        <f aca="false">IF(N(D430)&gt;0,RANK(D430,D$2:D$1001)+COUNTIF(D$2:D430,D430)-1,"")</f>
        <v>196</v>
      </c>
      <c r="U430" s="40" t="n">
        <f aca="false">IF(N(D430)&gt;0,IF(D430&gt;=LR_MIN_SHARE*SUM(D$2:D$1001),F430,-1),-1)</f>
        <v>0.489445300541519</v>
      </c>
      <c r="V430" s="38" t="n">
        <f aca="false">IF(U430&lt;0,"",RANK(U430,U$2:U$1001)+COUNTIF(U$2:U430,U430)-1)</f>
        <v>235</v>
      </c>
      <c r="W430" s="38" t="n">
        <f aca="false">IF(N(L430)&gt;0,RANK(L430,L$2:L$1001)+COUNTIF(L$2:L430,L430)-1,"")</f>
        <v>189</v>
      </c>
      <c r="X430" s="40" t="n">
        <f aca="false">IF(N(L430)&gt;0,IF(L430&gt;=LR_MIN_SHARE*SUM(L$2:L$1001),N430,-1),-1)</f>
        <v>0.626381661305046</v>
      </c>
      <c r="Y430" s="38" t="n">
        <f aca="false">IF(X430&lt;0,"",RANK(X430,X$2:X$1001)+COUNTIF(X$2:X430,X430)-1)</f>
        <v>196</v>
      </c>
      <c r="AA430" s="0" t="str">
        <f aca="false">IF($A430="","",IF(COUNTIF($B$2:$B430,$B430)=1,1,""))</f>
        <v/>
      </c>
      <c r="AB430" s="0" t="str">
        <f aca="false">IF(AA430=1,SUMIF($B$2:$B$1001,$B430,$D$2:$D$1001),"")</f>
        <v/>
      </c>
      <c r="AC430" s="0" t="str">
        <f aca="false">IF(AA430=1,RANK(AB430,$AB$2:$AB$1001)+COUNTIF($AB$2:$AB430,AB430)-1,"")</f>
        <v/>
      </c>
      <c r="AD430" s="38" t="n">
        <f aca="false">IF($A430="","",COUNTIF(raw_data!$G:$G,$A430))</f>
        <v>40</v>
      </c>
      <c r="AE430" s="38" t="n">
        <f aca="false">IF($A430="","",IF(COUNTIF($A$2:$A$1001,$A430)&gt;1,1,0))</f>
        <v>0</v>
      </c>
    </row>
    <row r="431" customFormat="false" ht="15" hidden="false" customHeight="false" outlineLevel="0" collapsed="false">
      <c r="A431" s="0" t="str">
        <f aca="false">IF(code_master!$A431="","",code_master!$A431)</f>
        <v>CV0430</v>
      </c>
      <c r="B431" s="0" t="str">
        <f aca="false">IF($A431="","",code_master!$C431&amp;"")</f>
        <v>실손의료</v>
      </c>
      <c r="C431" s="0" t="str">
        <f aca="false">IF($A431="","",code_master!$B431&amp;"")</f>
        <v>질병입원실손(갱신형)</v>
      </c>
      <c r="D431" s="30" t="n">
        <f aca="false">IF($A431="","",SUMIFS(raw_data!$H:$H,raw_data!$A:$A,"&gt;="&amp;UY_START,raw_data!$A:$A,"&lt;="&amp;BASE_YM,raw_data!$B:$B,"&lt;="&amp;BASE_YM,raw_data!$G:$G,$A431))</f>
        <v>47995710</v>
      </c>
      <c r="E431" s="30" t="n">
        <f aca="false">IF($A431="","",(SUMIFS(raw_data!$I:$I,raw_data!$A:$A,"&gt;="&amp;UY_START,raw_data!$A:$A,"&lt;="&amp;BASE_YM,raw_data!$B:$B,"&lt;="&amp;BASE_YM,raw_data!$G:$G,$A431)+SUMIFS(raw_data!$J:$J,raw_data!$A:$A,"&gt;="&amp;UY_START,raw_data!$A:$A,"&lt;="&amp;BASE_YM,raw_data!$B:$B,"&lt;="&amp;BASE_YM,raw_data!$G:$G,$A431)))</f>
        <v>29852721</v>
      </c>
      <c r="F431" s="31" t="n">
        <f aca="false">IF(N(D431)=0,"",E431/D431)</f>
        <v>0.621987277612937</v>
      </c>
      <c r="G431" s="30" t="n">
        <f aca="false">IF($A431="","",SUMIFS(raw_data!$H:$H,raw_data!$A:$A,"&gt;="&amp;UY_START_PY,raw_data!$A:$A,"&lt;="&amp;BASE_YM_PY,raw_data!$B:$B,"&lt;="&amp;BASE_YM_PY,raw_data!$G:$G,$A431))</f>
        <v>47823151</v>
      </c>
      <c r="H431" s="30" t="n">
        <f aca="false">IF($A431="","",(SUMIFS(raw_data!$I:$I,raw_data!$A:$A,"&gt;="&amp;UY_START_PY,raw_data!$A:$A,"&lt;="&amp;BASE_YM_PY,raw_data!$B:$B,"&lt;="&amp;BASE_YM_PY,raw_data!$G:$G,$A431)+SUMIFS(raw_data!$J:$J,raw_data!$A:$A,"&gt;="&amp;UY_START_PY,raw_data!$A:$A,"&lt;="&amp;BASE_YM_PY,raw_data!$B:$B,"&lt;="&amp;BASE_YM_PY,raw_data!$G:$G,$A431)))</f>
        <v>35557837</v>
      </c>
      <c r="I431" s="31" t="n">
        <f aca="false">IF(N(G431)=0,"",H431/G431)</f>
        <v>0.743527690176668</v>
      </c>
      <c r="J431" s="32" t="n">
        <f aca="false">IF(N(G431)=0,"",D431/G431-1)</f>
        <v>0.00360827332352076</v>
      </c>
      <c r="K431" s="33" t="n">
        <f aca="false">IF(OR(F431="",I431=""),"",F431-I431)</f>
        <v>-0.121540412563731</v>
      </c>
      <c r="L431" s="30" t="n">
        <f aca="false">IF($A431="","",SUMIFS(raw_data!$H:$H,raw_data!$B:$B,BASE_YM,raw_data!$G:$G,$A431))</f>
        <v>17561749</v>
      </c>
      <c r="M431" s="30" t="n">
        <f aca="false">IF($A431="","",(SUMIFS(raw_data!$I:$I,raw_data!$B:$B,BASE_YM,raw_data!$G:$G,$A431)+SUMIFS(raw_data!$J:$J,raw_data!$B:$B,BASE_YM,raw_data!$G:$G,$A431)))</f>
        <v>12346377</v>
      </c>
      <c r="N431" s="31" t="n">
        <f aca="false">IF(N(L431)=0,"",M431/L431)</f>
        <v>0.703026617679139</v>
      </c>
      <c r="O431" s="30" t="n">
        <f aca="false">IF($A431="","",SUMIFS(raw_data!$H:$H,raw_data!$B:$B,BASE_YM_PY,raw_data!$G:$G,$A431))</f>
        <v>19289769</v>
      </c>
      <c r="P431" s="30" t="n">
        <f aca="false">IF($A431="","",(SUMIFS(raw_data!$I:$I,raw_data!$B:$B,BASE_YM_PY,raw_data!$G:$G,$A431)+SUMIFS(raw_data!$J:$J,raw_data!$B:$B,BASE_YM_PY,raw_data!$G:$G,$A431)))</f>
        <v>18686755</v>
      </c>
      <c r="Q431" s="31" t="n">
        <f aca="false">IF(N(O431)=0,"",P431/O431)</f>
        <v>0.968739179821179</v>
      </c>
      <c r="R431" s="32" t="n">
        <f aca="false">IF(N(O431)=0,"",L431/O431-1)</f>
        <v>-0.0895822028765612</v>
      </c>
      <c r="S431" s="33" t="n">
        <f aca="false">IF(OR(N431="",Q431=""),"",N431-Q431)</f>
        <v>-0.26571256214204</v>
      </c>
      <c r="T431" s="38" t="n">
        <f aca="false">IF(N(D431)&gt;0,RANK(D431,D$2:D$1001)+COUNTIF(D$2:D431,D431)-1,"")</f>
        <v>115</v>
      </c>
      <c r="U431" s="40" t="n">
        <f aca="false">IF(N(D431)&gt;0,IF(D431&gt;=LR_MIN_SHARE*SUM(D$2:D$1001),F431,-1),-1)</f>
        <v>0.621987277612937</v>
      </c>
      <c r="V431" s="38" t="n">
        <f aca="false">IF(U431&lt;0,"",RANK(U431,U$2:U$1001)+COUNTIF(U$2:U431,U431)-1)</f>
        <v>128</v>
      </c>
      <c r="W431" s="38" t="n">
        <f aca="false">IF(N(L431)&gt;0,RANK(L431,L$2:L$1001)+COUNTIF(L$2:L431,L431)-1,"")</f>
        <v>130</v>
      </c>
      <c r="X431" s="40" t="n">
        <f aca="false">IF(N(L431)&gt;0,IF(L431&gt;=LR_MIN_SHARE*SUM(L$2:L$1001),N431,-1),-1)</f>
        <v>0.703026617679139</v>
      </c>
      <c r="Y431" s="38" t="n">
        <f aca="false">IF(X431&lt;0,"",RANK(X431,X$2:X$1001)+COUNTIF(X$2:X431,X431)-1)</f>
        <v>153</v>
      </c>
      <c r="AA431" s="0" t="str">
        <f aca="false">IF($A431="","",IF(COUNTIF($B$2:$B431,$B431)=1,1,""))</f>
        <v/>
      </c>
      <c r="AB431" s="0" t="str">
        <f aca="false">IF(AA431=1,SUMIF($B$2:$B$1001,$B431,$D$2:$D$1001),"")</f>
        <v/>
      </c>
      <c r="AC431" s="0" t="str">
        <f aca="false">IF(AA431=1,RANK(AB431,$AB$2:$AB$1001)+COUNTIF($AB$2:$AB431,AB431)-1,"")</f>
        <v/>
      </c>
      <c r="AD431" s="38" t="n">
        <f aca="false">IF($A431="","",COUNTIF(raw_data!$G:$G,$A431))</f>
        <v>40</v>
      </c>
      <c r="AE431" s="38" t="n">
        <f aca="false">IF($A431="","",IF(COUNTIF($A$2:$A$1001,$A431)&gt;1,1,0))</f>
        <v>0</v>
      </c>
    </row>
    <row r="432" customFormat="false" ht="15" hidden="false" customHeight="false" outlineLevel="0" collapsed="false">
      <c r="A432" s="0" t="str">
        <f aca="false">IF(code_master!$A432="","",code_master!$A432)</f>
        <v>CV0431</v>
      </c>
      <c r="B432" s="0" t="str">
        <f aca="false">IF($A432="","",code_master!$C432&amp;"")</f>
        <v>실손의료</v>
      </c>
      <c r="C432" s="0" t="str">
        <f aca="false">IF($A432="","",code_master!$B432&amp;"")</f>
        <v>상해통원실손(간편)</v>
      </c>
      <c r="D432" s="30" t="n">
        <f aca="false">IF($A432="","",SUMIFS(raw_data!$H:$H,raw_data!$A:$A,"&gt;="&amp;UY_START,raw_data!$A:$A,"&lt;="&amp;BASE_YM,raw_data!$B:$B,"&lt;="&amp;BASE_YM,raw_data!$G:$G,$A432))</f>
        <v>7528716</v>
      </c>
      <c r="E432" s="30" t="n">
        <f aca="false">IF($A432="","",(SUMIFS(raw_data!$I:$I,raw_data!$A:$A,"&gt;="&amp;UY_START,raw_data!$A:$A,"&lt;="&amp;BASE_YM,raw_data!$B:$B,"&lt;="&amp;BASE_YM,raw_data!$G:$G,$A432)+SUMIFS(raw_data!$J:$J,raw_data!$A:$A,"&gt;="&amp;UY_START,raw_data!$A:$A,"&lt;="&amp;BASE_YM,raw_data!$B:$B,"&lt;="&amp;BASE_YM,raw_data!$G:$G,$A432)))</f>
        <v>8592224</v>
      </c>
      <c r="F432" s="31" t="n">
        <f aca="false">IF(N(D432)=0,"",E432/D432)</f>
        <v>1.14126020957624</v>
      </c>
      <c r="G432" s="30" t="n">
        <f aca="false">IF($A432="","",SUMIFS(raw_data!$H:$H,raw_data!$A:$A,"&gt;="&amp;UY_START_PY,raw_data!$A:$A,"&lt;="&amp;BASE_YM_PY,raw_data!$B:$B,"&lt;="&amp;BASE_YM_PY,raw_data!$G:$G,$A432))</f>
        <v>6679152</v>
      </c>
      <c r="H432" s="30" t="n">
        <f aca="false">IF($A432="","",(SUMIFS(raw_data!$I:$I,raw_data!$A:$A,"&gt;="&amp;UY_START_PY,raw_data!$A:$A,"&lt;="&amp;BASE_YM_PY,raw_data!$B:$B,"&lt;="&amp;BASE_YM_PY,raw_data!$G:$G,$A432)+SUMIFS(raw_data!$J:$J,raw_data!$A:$A,"&gt;="&amp;UY_START_PY,raw_data!$A:$A,"&lt;="&amp;BASE_YM_PY,raw_data!$B:$B,"&lt;="&amp;BASE_YM_PY,raw_data!$G:$G,$A432)))</f>
        <v>7302142</v>
      </c>
      <c r="I432" s="31" t="n">
        <f aca="false">IF(N(G432)=0,"",H432/G432)</f>
        <v>1.0932738167959</v>
      </c>
      <c r="J432" s="32" t="n">
        <f aca="false">IF(N(G432)=0,"",D432/G432-1)</f>
        <v>0.127196386607162</v>
      </c>
      <c r="K432" s="33" t="n">
        <f aca="false">IF(OR(F432="",I432=""),"",F432-I432)</f>
        <v>0.0479863927803366</v>
      </c>
      <c r="L432" s="30" t="n">
        <f aca="false">IF($A432="","",SUMIFS(raw_data!$H:$H,raw_data!$B:$B,BASE_YM,raw_data!$G:$G,$A432))</f>
        <v>2782049</v>
      </c>
      <c r="M432" s="30" t="n">
        <f aca="false">IF($A432="","",(SUMIFS(raw_data!$I:$I,raw_data!$B:$B,BASE_YM,raw_data!$G:$G,$A432)+SUMIFS(raw_data!$J:$J,raw_data!$B:$B,BASE_YM,raw_data!$G:$G,$A432)))</f>
        <v>3784075</v>
      </c>
      <c r="N432" s="31" t="n">
        <f aca="false">IF(N(L432)=0,"",M432/L432)</f>
        <v>1.36017553968316</v>
      </c>
      <c r="O432" s="30" t="n">
        <f aca="false">IF($A432="","",SUMIFS(raw_data!$H:$H,raw_data!$B:$B,BASE_YM_PY,raw_data!$G:$G,$A432))</f>
        <v>2704734</v>
      </c>
      <c r="P432" s="30" t="n">
        <f aca="false">IF($A432="","",(SUMIFS(raw_data!$I:$I,raw_data!$B:$B,BASE_YM_PY,raw_data!$G:$G,$A432)+SUMIFS(raw_data!$J:$J,raw_data!$B:$B,BASE_YM_PY,raw_data!$G:$G,$A432)))</f>
        <v>3557537</v>
      </c>
      <c r="Q432" s="31" t="n">
        <f aca="false">IF(N(O432)=0,"",P432/O432)</f>
        <v>1.31530013672324</v>
      </c>
      <c r="R432" s="32" t="n">
        <f aca="false">IF(N(O432)=0,"",L432/O432-1)</f>
        <v>0.0285850660360687</v>
      </c>
      <c r="S432" s="33" t="n">
        <f aca="false">IF(OR(N432="",Q432=""),"",N432-Q432)</f>
        <v>0.0448754029599201</v>
      </c>
      <c r="T432" s="38" t="n">
        <f aca="false">IF(N(D432)&gt;0,RANK(D432,D$2:D$1001)+COUNTIF(D$2:D432,D432)-1,"")</f>
        <v>420</v>
      </c>
      <c r="U432" s="38" t="n">
        <f aca="false">IF(N(D432)&gt;0,IF(D432&gt;=LR_MIN_SHARE*SUM(D$2:D$1001),F432,-1),-1)</f>
        <v>-1</v>
      </c>
      <c r="V432" s="0" t="str">
        <f aca="false">IF(U432&lt;0,"",RANK(U432,U$2:U$1001)+COUNTIF(U$2:U432,U432)-1)</f>
        <v/>
      </c>
      <c r="W432" s="38" t="n">
        <f aca="false">IF(N(L432)&gt;0,RANK(L432,L$2:L$1001)+COUNTIF(L$2:L432,L432)-1,"")</f>
        <v>427</v>
      </c>
      <c r="X432" s="38" t="n">
        <f aca="false">IF(N(L432)&gt;0,IF(L432&gt;=LR_MIN_SHARE*SUM(L$2:L$1001),N432,-1),-1)</f>
        <v>-1</v>
      </c>
      <c r="Y432" s="0" t="str">
        <f aca="false">IF(X432&lt;0,"",RANK(X432,X$2:X$1001)+COUNTIF(X$2:X432,X432)-1)</f>
        <v/>
      </c>
      <c r="AA432" s="0" t="str">
        <f aca="false">IF($A432="","",IF(COUNTIF($B$2:$B432,$B432)=1,1,""))</f>
        <v/>
      </c>
      <c r="AB432" s="0" t="str">
        <f aca="false">IF(AA432=1,SUMIF($B$2:$B$1001,$B432,$D$2:$D$1001),"")</f>
        <v/>
      </c>
      <c r="AC432" s="0" t="str">
        <f aca="false">IF(AA432=1,RANK(AB432,$AB$2:$AB$1001)+COUNTIF($AB$2:$AB432,AB432)-1,"")</f>
        <v/>
      </c>
      <c r="AD432" s="38" t="n">
        <f aca="false">IF($A432="","",COUNTIF(raw_data!$G:$G,$A432))</f>
        <v>40</v>
      </c>
      <c r="AE432" s="38" t="n">
        <f aca="false">IF($A432="","",IF(COUNTIF($A$2:$A$1001,$A432)&gt;1,1,0))</f>
        <v>0</v>
      </c>
    </row>
    <row r="433" customFormat="false" ht="15" hidden="false" customHeight="false" outlineLevel="0" collapsed="false">
      <c r="A433" s="0" t="str">
        <f aca="false">IF(code_master!$A433="","",code_master!$A433)</f>
        <v>CV0432</v>
      </c>
      <c r="B433" s="0" t="str">
        <f aca="false">IF($A433="","",code_master!$C433&amp;"")</f>
        <v>상해</v>
      </c>
      <c r="C433" s="0" t="str">
        <f aca="false">IF($A433="","",code_master!$B433&amp;"")</f>
        <v>상해후유장해(비갱신형)</v>
      </c>
      <c r="D433" s="30" t="n">
        <f aca="false">IF($A433="","",SUMIFS(raw_data!$H:$H,raw_data!$A:$A,"&gt;="&amp;UY_START,raw_data!$A:$A,"&lt;="&amp;BASE_YM,raw_data!$B:$B,"&lt;="&amp;BASE_YM,raw_data!$G:$G,$A433))</f>
        <v>48551646</v>
      </c>
      <c r="E433" s="30" t="n">
        <f aca="false">IF($A433="","",(SUMIFS(raw_data!$I:$I,raw_data!$A:$A,"&gt;="&amp;UY_START,raw_data!$A:$A,"&lt;="&amp;BASE_YM,raw_data!$B:$B,"&lt;="&amp;BASE_YM,raw_data!$G:$G,$A433)+SUMIFS(raw_data!$J:$J,raw_data!$A:$A,"&gt;="&amp;UY_START,raw_data!$A:$A,"&lt;="&amp;BASE_YM,raw_data!$B:$B,"&lt;="&amp;BASE_YM,raw_data!$G:$G,$A433)))</f>
        <v>29776146</v>
      </c>
      <c r="F433" s="31" t="n">
        <f aca="false">IF(N(D433)=0,"",E433/D433)</f>
        <v>0.613288085021876</v>
      </c>
      <c r="G433" s="30" t="n">
        <f aca="false">IF($A433="","",SUMIFS(raw_data!$H:$H,raw_data!$A:$A,"&gt;="&amp;UY_START_PY,raw_data!$A:$A,"&lt;="&amp;BASE_YM_PY,raw_data!$B:$B,"&lt;="&amp;BASE_YM_PY,raw_data!$G:$G,$A433))</f>
        <v>52066459</v>
      </c>
      <c r="H433" s="30" t="n">
        <f aca="false">IF($A433="","",(SUMIFS(raw_data!$I:$I,raw_data!$A:$A,"&gt;="&amp;UY_START_PY,raw_data!$A:$A,"&lt;="&amp;BASE_YM_PY,raw_data!$B:$B,"&lt;="&amp;BASE_YM_PY,raw_data!$G:$G,$A433)+SUMIFS(raw_data!$J:$J,raw_data!$A:$A,"&gt;="&amp;UY_START_PY,raw_data!$A:$A,"&lt;="&amp;BASE_YM_PY,raw_data!$B:$B,"&lt;="&amp;BASE_YM_PY,raw_data!$G:$G,$A433)))</f>
        <v>23965227</v>
      </c>
      <c r="I433" s="31" t="n">
        <f aca="false">IF(N(G433)=0,"",H433/G433)</f>
        <v>0.460281483709119</v>
      </c>
      <c r="J433" s="32" t="n">
        <f aca="false">IF(N(G433)=0,"",D433/G433-1)</f>
        <v>-0.0675062807708894</v>
      </c>
      <c r="K433" s="33" t="n">
        <f aca="false">IF(OR(F433="",I433=""),"",F433-I433)</f>
        <v>0.153006601312757</v>
      </c>
      <c r="L433" s="30" t="n">
        <f aca="false">IF($A433="","",SUMIFS(raw_data!$H:$H,raw_data!$B:$B,BASE_YM,raw_data!$G:$G,$A433))</f>
        <v>20839900</v>
      </c>
      <c r="M433" s="30" t="n">
        <f aca="false">IF($A433="","",(SUMIFS(raw_data!$I:$I,raw_data!$B:$B,BASE_YM,raw_data!$G:$G,$A433)+SUMIFS(raw_data!$J:$J,raw_data!$B:$B,BASE_YM,raw_data!$G:$G,$A433)))</f>
        <v>14841043</v>
      </c>
      <c r="N433" s="31" t="n">
        <f aca="false">IF(N(L433)=0,"",M433/L433)</f>
        <v>0.712145595708233</v>
      </c>
      <c r="O433" s="30" t="n">
        <f aca="false">IF($A433="","",SUMIFS(raw_data!$H:$H,raw_data!$B:$B,BASE_YM_PY,raw_data!$G:$G,$A433))</f>
        <v>20549539</v>
      </c>
      <c r="P433" s="30" t="n">
        <f aca="false">IF($A433="","",(SUMIFS(raw_data!$I:$I,raw_data!$B:$B,BASE_YM_PY,raw_data!$G:$G,$A433)+SUMIFS(raw_data!$J:$J,raw_data!$B:$B,BASE_YM_PY,raw_data!$G:$G,$A433)))</f>
        <v>11680483</v>
      </c>
      <c r="Q433" s="31" t="n">
        <f aca="false">IF(N(O433)=0,"",P433/O433)</f>
        <v>0.568406084438196</v>
      </c>
      <c r="R433" s="32" t="n">
        <f aca="false">IF(N(O433)=0,"",L433/O433-1)</f>
        <v>0.0141298060263055</v>
      </c>
      <c r="S433" s="33" t="n">
        <f aca="false">IF(OR(N433="",Q433=""),"",N433-Q433)</f>
        <v>0.143739511270037</v>
      </c>
      <c r="T433" s="38" t="n">
        <f aca="false">IF(N(D433)&gt;0,RANK(D433,D$2:D$1001)+COUNTIF(D$2:D433,D433)-1,"")</f>
        <v>114</v>
      </c>
      <c r="U433" s="40" t="n">
        <f aca="false">IF(N(D433)&gt;0,IF(D433&gt;=LR_MIN_SHARE*SUM(D$2:D$1001),F433,-1),-1)</f>
        <v>0.613288085021876</v>
      </c>
      <c r="V433" s="38" t="n">
        <f aca="false">IF(U433&lt;0,"",RANK(U433,U$2:U$1001)+COUNTIF(U$2:U433,U433)-1)</f>
        <v>135</v>
      </c>
      <c r="W433" s="38" t="n">
        <f aca="false">IF(N(L433)&gt;0,RANK(L433,L$2:L$1001)+COUNTIF(L$2:L433,L433)-1,"")</f>
        <v>106</v>
      </c>
      <c r="X433" s="40" t="n">
        <f aca="false">IF(N(L433)&gt;0,IF(L433&gt;=LR_MIN_SHARE*SUM(L$2:L$1001),N433,-1),-1)</f>
        <v>0.712145595708233</v>
      </c>
      <c r="Y433" s="38" t="n">
        <f aca="false">IF(X433&lt;0,"",RANK(X433,X$2:X$1001)+COUNTIF(X$2:X433,X433)-1)</f>
        <v>148</v>
      </c>
      <c r="AA433" s="0" t="str">
        <f aca="false">IF($A433="","",IF(COUNTIF($B$2:$B433,$B433)=1,1,""))</f>
        <v/>
      </c>
      <c r="AB433" s="0" t="str">
        <f aca="false">IF(AA433=1,SUMIF($B$2:$B$1001,$B433,$D$2:$D$1001),"")</f>
        <v/>
      </c>
      <c r="AC433" s="0" t="str">
        <f aca="false">IF(AA433=1,RANK(AB433,$AB$2:$AB$1001)+COUNTIF($AB$2:$AB433,AB433)-1,"")</f>
        <v/>
      </c>
      <c r="AD433" s="38" t="n">
        <f aca="false">IF($A433="","",COUNTIF(raw_data!$G:$G,$A433))</f>
        <v>40</v>
      </c>
      <c r="AE433" s="38" t="n">
        <f aca="false">IF($A433="","",IF(COUNTIF($A$2:$A$1001,$A433)&gt;1,1,0))</f>
        <v>0</v>
      </c>
    </row>
    <row r="434" customFormat="false" ht="15" hidden="false" customHeight="false" outlineLevel="0" collapsed="false">
      <c r="A434" s="0" t="str">
        <f aca="false">IF(code_master!$A434="","",code_master!$A434)</f>
        <v>CV0433</v>
      </c>
      <c r="B434" s="0" t="str">
        <f aca="false">IF($A434="","",code_master!$C434&amp;"")</f>
        <v>입원</v>
      </c>
      <c r="C434" s="0" t="str">
        <f aca="false">IF($A434="","",code_master!$B434&amp;"")</f>
        <v>중환자실입원일당(비갱신형)</v>
      </c>
      <c r="D434" s="30" t="n">
        <f aca="false">IF($A434="","",SUMIFS(raw_data!$H:$H,raw_data!$A:$A,"&gt;="&amp;UY_START,raw_data!$A:$A,"&lt;="&amp;BASE_YM,raw_data!$B:$B,"&lt;="&amp;BASE_YM,raw_data!$G:$G,$A434))</f>
        <v>3079490</v>
      </c>
      <c r="E434" s="30" t="n">
        <f aca="false">IF($A434="","",(SUMIFS(raw_data!$I:$I,raw_data!$A:$A,"&gt;="&amp;UY_START,raw_data!$A:$A,"&lt;="&amp;BASE_YM,raw_data!$B:$B,"&lt;="&amp;BASE_YM,raw_data!$G:$G,$A434)+SUMIFS(raw_data!$J:$J,raw_data!$A:$A,"&gt;="&amp;UY_START,raw_data!$A:$A,"&lt;="&amp;BASE_YM,raw_data!$B:$B,"&lt;="&amp;BASE_YM,raw_data!$G:$G,$A434)))</f>
        <v>2562748</v>
      </c>
      <c r="F434" s="31" t="n">
        <f aca="false">IF(N(D434)=0,"",E434/D434)</f>
        <v>0.832198838119299</v>
      </c>
      <c r="G434" s="30" t="n">
        <f aca="false">IF($A434="","",SUMIFS(raw_data!$H:$H,raw_data!$A:$A,"&gt;="&amp;UY_START_PY,raw_data!$A:$A,"&lt;="&amp;BASE_YM_PY,raw_data!$B:$B,"&lt;="&amp;BASE_YM_PY,raw_data!$G:$G,$A434))</f>
        <v>3548396</v>
      </c>
      <c r="H434" s="30" t="n">
        <f aca="false">IF($A434="","",(SUMIFS(raw_data!$I:$I,raw_data!$A:$A,"&gt;="&amp;UY_START_PY,raw_data!$A:$A,"&lt;="&amp;BASE_YM_PY,raw_data!$B:$B,"&lt;="&amp;BASE_YM_PY,raw_data!$G:$G,$A434)+SUMIFS(raw_data!$J:$J,raw_data!$A:$A,"&gt;="&amp;UY_START_PY,raw_data!$A:$A,"&lt;="&amp;BASE_YM_PY,raw_data!$B:$B,"&lt;="&amp;BASE_YM_PY,raw_data!$G:$G,$A434)))</f>
        <v>3146910</v>
      </c>
      <c r="I434" s="31" t="n">
        <f aca="false">IF(N(G434)=0,"",H434/G434)</f>
        <v>0.88685422934757</v>
      </c>
      <c r="J434" s="32" t="n">
        <f aca="false">IF(N(G434)=0,"",D434/G434-1)</f>
        <v>-0.132145904797548</v>
      </c>
      <c r="K434" s="33" t="n">
        <f aca="false">IF(OR(F434="",I434=""),"",F434-I434)</f>
        <v>-0.054655391228271</v>
      </c>
      <c r="L434" s="30" t="n">
        <f aca="false">IF($A434="","",SUMIFS(raw_data!$H:$H,raw_data!$B:$B,BASE_YM,raw_data!$G:$G,$A434))</f>
        <v>1189042</v>
      </c>
      <c r="M434" s="30" t="n">
        <f aca="false">IF($A434="","",(SUMIFS(raw_data!$I:$I,raw_data!$B:$B,BASE_YM,raw_data!$G:$G,$A434)+SUMIFS(raw_data!$J:$J,raw_data!$B:$B,BASE_YM,raw_data!$G:$G,$A434)))</f>
        <v>1293862</v>
      </c>
      <c r="N434" s="31" t="n">
        <f aca="false">IF(N(L434)=0,"",M434/L434)</f>
        <v>1.08815500209412</v>
      </c>
      <c r="O434" s="30" t="n">
        <f aca="false">IF($A434="","",SUMIFS(raw_data!$H:$H,raw_data!$B:$B,BASE_YM_PY,raw_data!$G:$G,$A434))</f>
        <v>1388194</v>
      </c>
      <c r="P434" s="30" t="n">
        <f aca="false">IF($A434="","",(SUMIFS(raw_data!$I:$I,raw_data!$B:$B,BASE_YM_PY,raw_data!$G:$G,$A434)+SUMIFS(raw_data!$J:$J,raw_data!$B:$B,BASE_YM_PY,raw_data!$G:$G,$A434)))</f>
        <v>1628163</v>
      </c>
      <c r="Q434" s="31" t="n">
        <f aca="false">IF(N(O434)=0,"",P434/O434)</f>
        <v>1.17286416740023</v>
      </c>
      <c r="R434" s="32" t="n">
        <f aca="false">IF(N(O434)=0,"",L434/O434-1)</f>
        <v>-0.143461216515847</v>
      </c>
      <c r="S434" s="33" t="n">
        <f aca="false">IF(OR(N434="",Q434=""),"",N434-Q434)</f>
        <v>-0.0847091653061107</v>
      </c>
      <c r="T434" s="38" t="n">
        <f aca="false">IF(N(D434)&gt;0,RANK(D434,D$2:D$1001)+COUNTIF(D$2:D434,D434)-1,"")</f>
        <v>496</v>
      </c>
      <c r="U434" s="38" t="n">
        <f aca="false">IF(N(D434)&gt;0,IF(D434&gt;=LR_MIN_SHARE*SUM(D$2:D$1001),F434,-1),-1)</f>
        <v>-1</v>
      </c>
      <c r="V434" s="0" t="str">
        <f aca="false">IF(U434&lt;0,"",RANK(U434,U$2:U$1001)+COUNTIF(U$2:U434,U434)-1)</f>
        <v/>
      </c>
      <c r="W434" s="38" t="n">
        <f aca="false">IF(N(L434)&gt;0,RANK(L434,L$2:L$1001)+COUNTIF(L$2:L434,L434)-1,"")</f>
        <v>499</v>
      </c>
      <c r="X434" s="38" t="n">
        <f aca="false">IF(N(L434)&gt;0,IF(L434&gt;=LR_MIN_SHARE*SUM(L$2:L$1001),N434,-1),-1)</f>
        <v>-1</v>
      </c>
      <c r="Y434" s="0" t="str">
        <f aca="false">IF(X434&lt;0,"",RANK(X434,X$2:X$1001)+COUNTIF(X$2:X434,X434)-1)</f>
        <v/>
      </c>
      <c r="AA434" s="0" t="str">
        <f aca="false">IF($A434="","",IF(COUNTIF($B$2:$B434,$B434)=1,1,""))</f>
        <v/>
      </c>
      <c r="AB434" s="0" t="str">
        <f aca="false">IF(AA434=1,SUMIF($B$2:$B$1001,$B434,$D$2:$D$1001),"")</f>
        <v/>
      </c>
      <c r="AC434" s="0" t="str">
        <f aca="false">IF(AA434=1,RANK(AB434,$AB$2:$AB$1001)+COUNTIF($AB$2:$AB434,AB434)-1,"")</f>
        <v/>
      </c>
      <c r="AD434" s="38" t="n">
        <f aca="false">IF($A434="","",COUNTIF(raw_data!$G:$G,$A434))</f>
        <v>40</v>
      </c>
      <c r="AE434" s="38" t="n">
        <f aca="false">IF($A434="","",IF(COUNTIF($A$2:$A$1001,$A434)&gt;1,1,0))</f>
        <v>0</v>
      </c>
    </row>
    <row r="435" customFormat="false" ht="15" hidden="false" customHeight="false" outlineLevel="0" collapsed="false">
      <c r="A435" s="0" t="str">
        <f aca="false">IF(code_master!$A435="","",code_master!$A435)</f>
        <v>CV0434</v>
      </c>
      <c r="B435" s="0" t="str">
        <f aca="false">IF($A435="","",code_master!$C435&amp;"")</f>
        <v>실손의료</v>
      </c>
      <c r="C435" s="0" t="str">
        <f aca="false">IF($A435="","",code_master!$B435&amp;"")</f>
        <v>상해입원실손(간편)</v>
      </c>
      <c r="D435" s="30" t="n">
        <f aca="false">IF($A435="","",SUMIFS(raw_data!$H:$H,raw_data!$A:$A,"&gt;="&amp;UY_START,raw_data!$A:$A,"&lt;="&amp;BASE_YM,raw_data!$B:$B,"&lt;="&amp;BASE_YM,raw_data!$G:$G,$A435))</f>
        <v>36012716</v>
      </c>
      <c r="E435" s="30" t="n">
        <f aca="false">IF($A435="","",(SUMIFS(raw_data!$I:$I,raw_data!$A:$A,"&gt;="&amp;UY_START,raw_data!$A:$A,"&lt;="&amp;BASE_YM,raw_data!$B:$B,"&lt;="&amp;BASE_YM,raw_data!$G:$G,$A435)+SUMIFS(raw_data!$J:$J,raw_data!$A:$A,"&gt;="&amp;UY_START,raw_data!$A:$A,"&lt;="&amp;BASE_YM,raw_data!$B:$B,"&lt;="&amp;BASE_YM,raw_data!$G:$G,$A435)))</f>
        <v>25555690</v>
      </c>
      <c r="F435" s="31" t="n">
        <f aca="false">IF(N(D435)=0,"",E435/D435)</f>
        <v>0.709629620826155</v>
      </c>
      <c r="G435" s="30" t="n">
        <f aca="false">IF($A435="","",SUMIFS(raw_data!$H:$H,raw_data!$A:$A,"&gt;="&amp;UY_START_PY,raw_data!$A:$A,"&lt;="&amp;BASE_YM_PY,raw_data!$B:$B,"&lt;="&amp;BASE_YM_PY,raw_data!$G:$G,$A435))</f>
        <v>28164016</v>
      </c>
      <c r="H435" s="30" t="n">
        <f aca="false">IF($A435="","",(SUMIFS(raw_data!$I:$I,raw_data!$A:$A,"&gt;="&amp;UY_START_PY,raw_data!$A:$A,"&lt;="&amp;BASE_YM_PY,raw_data!$B:$B,"&lt;="&amp;BASE_YM_PY,raw_data!$G:$G,$A435)+SUMIFS(raw_data!$J:$J,raw_data!$A:$A,"&gt;="&amp;UY_START_PY,raw_data!$A:$A,"&lt;="&amp;BASE_YM_PY,raw_data!$B:$B,"&lt;="&amp;BASE_YM_PY,raw_data!$G:$G,$A435)))</f>
        <v>26293672</v>
      </c>
      <c r="I435" s="31" t="n">
        <f aca="false">IF(N(G435)=0,"",H435/G435)</f>
        <v>0.933591004919185</v>
      </c>
      <c r="J435" s="32" t="n">
        <f aca="false">IF(N(G435)=0,"",D435/G435-1)</f>
        <v>0.278678296447495</v>
      </c>
      <c r="K435" s="33" t="n">
        <f aca="false">IF(OR(F435="",I435=""),"",F435-I435)</f>
        <v>-0.22396138409303</v>
      </c>
      <c r="L435" s="30" t="n">
        <f aca="false">IF($A435="","",SUMIFS(raw_data!$H:$H,raw_data!$B:$B,BASE_YM,raw_data!$G:$G,$A435))</f>
        <v>15689371</v>
      </c>
      <c r="M435" s="30" t="n">
        <f aca="false">IF($A435="","",(SUMIFS(raw_data!$I:$I,raw_data!$B:$B,BASE_YM,raw_data!$G:$G,$A435)+SUMIFS(raw_data!$J:$J,raw_data!$B:$B,BASE_YM,raw_data!$G:$G,$A435)))</f>
        <v>13409723</v>
      </c>
      <c r="N435" s="31" t="n">
        <f aca="false">IF(N(L435)=0,"",M435/L435)</f>
        <v>0.854701122180105</v>
      </c>
      <c r="O435" s="30" t="n">
        <f aca="false">IF($A435="","",SUMIFS(raw_data!$H:$H,raw_data!$B:$B,BASE_YM_PY,raw_data!$G:$G,$A435))</f>
        <v>11648788</v>
      </c>
      <c r="P435" s="30" t="n">
        <f aca="false">IF($A435="","",(SUMIFS(raw_data!$I:$I,raw_data!$B:$B,BASE_YM_PY,raw_data!$G:$G,$A435)+SUMIFS(raw_data!$J:$J,raw_data!$B:$B,BASE_YM_PY,raw_data!$G:$G,$A435)))</f>
        <v>15479145</v>
      </c>
      <c r="Q435" s="31" t="n">
        <f aca="false">IF(N(O435)=0,"",P435/O435)</f>
        <v>1.32882021717624</v>
      </c>
      <c r="R435" s="32" t="n">
        <f aca="false">IF(N(O435)=0,"",L435/O435-1)</f>
        <v>0.346867244901358</v>
      </c>
      <c r="S435" s="33" t="n">
        <f aca="false">IF(OR(N435="",Q435=""),"",N435-Q435)</f>
        <v>-0.474119094996136</v>
      </c>
      <c r="T435" s="38" t="n">
        <f aca="false">IF(N(D435)&gt;0,RANK(D435,D$2:D$1001)+COUNTIF(D$2:D435,D435)-1,"")</f>
        <v>156</v>
      </c>
      <c r="U435" s="40" t="n">
        <f aca="false">IF(N(D435)&gt;0,IF(D435&gt;=LR_MIN_SHARE*SUM(D$2:D$1001),F435,-1),-1)</f>
        <v>0.709629620826155</v>
      </c>
      <c r="V435" s="38" t="n">
        <f aca="false">IF(U435&lt;0,"",RANK(U435,U$2:U$1001)+COUNTIF(U$2:U435,U435)-1)</f>
        <v>83</v>
      </c>
      <c r="W435" s="38" t="n">
        <f aca="false">IF(N(L435)&gt;0,RANK(L435,L$2:L$1001)+COUNTIF(L$2:L435,L435)-1,"")</f>
        <v>147</v>
      </c>
      <c r="X435" s="40" t="n">
        <f aca="false">IF(N(L435)&gt;0,IF(L435&gt;=LR_MIN_SHARE*SUM(L$2:L$1001),N435,-1),-1)</f>
        <v>0.854701122180105</v>
      </c>
      <c r="Y435" s="38" t="n">
        <f aca="false">IF(X435&lt;0,"",RANK(X435,X$2:X$1001)+COUNTIF(X$2:X435,X435)-1)</f>
        <v>81</v>
      </c>
      <c r="AA435" s="0" t="str">
        <f aca="false">IF($A435="","",IF(COUNTIF($B$2:$B435,$B435)=1,1,""))</f>
        <v/>
      </c>
      <c r="AB435" s="0" t="str">
        <f aca="false">IF(AA435=1,SUMIF($B$2:$B$1001,$B435,$D$2:$D$1001),"")</f>
        <v/>
      </c>
      <c r="AC435" s="0" t="str">
        <f aca="false">IF(AA435=1,RANK(AB435,$AB$2:$AB$1001)+COUNTIF($AB$2:$AB435,AB435)-1,"")</f>
        <v/>
      </c>
      <c r="AD435" s="38" t="n">
        <f aca="false">IF($A435="","",COUNTIF(raw_data!$G:$G,$A435))</f>
        <v>40</v>
      </c>
      <c r="AE435" s="38" t="n">
        <f aca="false">IF($A435="","",IF(COUNTIF($A$2:$A$1001,$A435)&gt;1,1,0))</f>
        <v>0</v>
      </c>
    </row>
    <row r="436" customFormat="false" ht="15" hidden="false" customHeight="false" outlineLevel="0" collapsed="false">
      <c r="A436" s="0" t="str">
        <f aca="false">IF(code_master!$A436="","",code_master!$A436)</f>
        <v>CV0435</v>
      </c>
      <c r="B436" s="0" t="str">
        <f aca="false">IF($A436="","",code_master!$C436&amp;"")</f>
        <v>사망</v>
      </c>
      <c r="C436" s="0" t="str">
        <f aca="false">IF($A436="","",code_master!$B436&amp;"")</f>
        <v>상해사망(갱신형)</v>
      </c>
      <c r="D436" s="30" t="n">
        <f aca="false">IF($A436="","",SUMIFS(raw_data!$H:$H,raw_data!$A:$A,"&gt;="&amp;UY_START,raw_data!$A:$A,"&lt;="&amp;BASE_YM,raw_data!$B:$B,"&lt;="&amp;BASE_YM,raw_data!$G:$G,$A436))</f>
        <v>29100824</v>
      </c>
      <c r="E436" s="30" t="n">
        <f aca="false">IF($A436="","",(SUMIFS(raw_data!$I:$I,raw_data!$A:$A,"&gt;="&amp;UY_START,raw_data!$A:$A,"&lt;="&amp;BASE_YM,raw_data!$B:$B,"&lt;="&amp;BASE_YM,raw_data!$G:$G,$A436)+SUMIFS(raw_data!$J:$J,raw_data!$A:$A,"&gt;="&amp;UY_START,raw_data!$A:$A,"&lt;="&amp;BASE_YM,raw_data!$B:$B,"&lt;="&amp;BASE_YM,raw_data!$G:$G,$A436)))</f>
        <v>11961557</v>
      </c>
      <c r="F436" s="31" t="n">
        <f aca="false">IF(N(D436)=0,"",E436/D436)</f>
        <v>0.411038429702197</v>
      </c>
      <c r="G436" s="30" t="n">
        <f aca="false">IF($A436="","",SUMIFS(raw_data!$H:$H,raw_data!$A:$A,"&gt;="&amp;UY_START_PY,raw_data!$A:$A,"&lt;="&amp;BASE_YM_PY,raw_data!$B:$B,"&lt;="&amp;BASE_YM_PY,raw_data!$G:$G,$A436))</f>
        <v>22472742</v>
      </c>
      <c r="H436" s="30" t="n">
        <f aca="false">IF($A436="","",(SUMIFS(raw_data!$I:$I,raw_data!$A:$A,"&gt;="&amp;UY_START_PY,raw_data!$A:$A,"&lt;="&amp;BASE_YM_PY,raw_data!$B:$B,"&lt;="&amp;BASE_YM_PY,raw_data!$G:$G,$A436)+SUMIFS(raw_data!$J:$J,raw_data!$A:$A,"&gt;="&amp;UY_START_PY,raw_data!$A:$A,"&lt;="&amp;BASE_YM_PY,raw_data!$B:$B,"&lt;="&amp;BASE_YM_PY,raw_data!$G:$G,$A436)))</f>
        <v>7930008</v>
      </c>
      <c r="I436" s="31" t="n">
        <f aca="false">IF(N(G436)=0,"",H436/G436)</f>
        <v>0.352872293020585</v>
      </c>
      <c r="J436" s="32" t="n">
        <f aca="false">IF(N(G436)=0,"",D436/G436-1)</f>
        <v>0.29493873066313</v>
      </c>
      <c r="K436" s="33" t="n">
        <f aca="false">IF(OR(F436="",I436=""),"",F436-I436)</f>
        <v>0.0581661366816121</v>
      </c>
      <c r="L436" s="30" t="n">
        <f aca="false">IF($A436="","",SUMIFS(raw_data!$H:$H,raw_data!$B:$B,BASE_YM,raw_data!$G:$G,$A436))</f>
        <v>11327632</v>
      </c>
      <c r="M436" s="30" t="n">
        <f aca="false">IF($A436="","",(SUMIFS(raw_data!$I:$I,raw_data!$B:$B,BASE_YM,raw_data!$G:$G,$A436)+SUMIFS(raw_data!$J:$J,raw_data!$B:$B,BASE_YM,raw_data!$G:$G,$A436)))</f>
        <v>6248771</v>
      </c>
      <c r="N436" s="31" t="n">
        <f aca="false">IF(N(L436)=0,"",M436/L436)</f>
        <v>0.551639654254305</v>
      </c>
      <c r="O436" s="30" t="n">
        <f aca="false">IF($A436="","",SUMIFS(raw_data!$H:$H,raw_data!$B:$B,BASE_YM_PY,raw_data!$G:$G,$A436))</f>
        <v>8887859</v>
      </c>
      <c r="P436" s="30" t="n">
        <f aca="false">IF($A436="","",(SUMIFS(raw_data!$I:$I,raw_data!$B:$B,BASE_YM_PY,raw_data!$G:$G,$A436)+SUMIFS(raw_data!$J:$J,raw_data!$B:$B,BASE_YM_PY,raw_data!$G:$G,$A436)))</f>
        <v>3753328</v>
      </c>
      <c r="Q436" s="31" t="n">
        <f aca="false">IF(N(O436)=0,"",P436/O436)</f>
        <v>0.422298328540091</v>
      </c>
      <c r="R436" s="32" t="n">
        <f aca="false">IF(N(O436)=0,"",L436/O436-1)</f>
        <v>0.274506267482416</v>
      </c>
      <c r="S436" s="33" t="n">
        <f aca="false">IF(OR(N436="",Q436=""),"",N436-Q436)</f>
        <v>0.129341325714214</v>
      </c>
      <c r="T436" s="38" t="n">
        <f aca="false">IF(N(D436)&gt;0,RANK(D436,D$2:D$1001)+COUNTIF(D$2:D436,D436)-1,"")</f>
        <v>197</v>
      </c>
      <c r="U436" s="40" t="n">
        <f aca="false">IF(N(D436)&gt;0,IF(D436&gt;=LR_MIN_SHARE*SUM(D$2:D$1001),F436,-1),-1)</f>
        <v>0.411038429702197</v>
      </c>
      <c r="V436" s="38" t="n">
        <f aca="false">IF(U436&lt;0,"",RANK(U436,U$2:U$1001)+COUNTIF(U$2:U436,U436)-1)</f>
        <v>291</v>
      </c>
      <c r="W436" s="38" t="n">
        <f aca="false">IF(N(L436)&gt;0,RANK(L436,L$2:L$1001)+COUNTIF(L$2:L436,L436)-1,"")</f>
        <v>199</v>
      </c>
      <c r="X436" s="40" t="n">
        <f aca="false">IF(N(L436)&gt;0,IF(L436&gt;=LR_MIN_SHARE*SUM(L$2:L$1001),N436,-1),-1)</f>
        <v>0.551639654254305</v>
      </c>
      <c r="Y436" s="38" t="n">
        <f aca="false">IF(X436&lt;0,"",RANK(X436,X$2:X$1001)+COUNTIF(X$2:X436,X436)-1)</f>
        <v>247</v>
      </c>
      <c r="AA436" s="0" t="str">
        <f aca="false">IF($A436="","",IF(COUNTIF($B$2:$B436,$B436)=1,1,""))</f>
        <v/>
      </c>
      <c r="AB436" s="0" t="str">
        <f aca="false">IF(AA436=1,SUMIF($B$2:$B$1001,$B436,$D$2:$D$1001),"")</f>
        <v/>
      </c>
      <c r="AC436" s="0" t="str">
        <f aca="false">IF(AA436=1,RANK(AB436,$AB$2:$AB$1001)+COUNTIF($AB$2:$AB436,AB436)-1,"")</f>
        <v/>
      </c>
      <c r="AD436" s="38" t="n">
        <f aca="false">IF($A436="","",COUNTIF(raw_data!$G:$G,$A436))</f>
        <v>40</v>
      </c>
      <c r="AE436" s="38" t="n">
        <f aca="false">IF($A436="","",IF(COUNTIF($A$2:$A$1001,$A436)&gt;1,1,0))</f>
        <v>0</v>
      </c>
    </row>
    <row r="437" customFormat="false" ht="15" hidden="false" customHeight="false" outlineLevel="0" collapsed="false">
      <c r="A437" s="0" t="str">
        <f aca="false">IF(code_master!$A437="","",code_master!$A437)</f>
        <v>CV0436</v>
      </c>
      <c r="B437" s="0" t="str">
        <f aca="false">IF($A437="","",code_master!$C437&amp;"")</f>
        <v>사망</v>
      </c>
      <c r="C437" s="0" t="str">
        <f aca="false">IF($A437="","",code_master!$B437&amp;"")</f>
        <v>재해사망(20년만기)</v>
      </c>
      <c r="D437" s="30" t="n">
        <f aca="false">IF($A437="","",SUMIFS(raw_data!$H:$H,raw_data!$A:$A,"&gt;="&amp;UY_START,raw_data!$A:$A,"&lt;="&amp;BASE_YM,raw_data!$B:$B,"&lt;="&amp;BASE_YM,raw_data!$G:$G,$A437))</f>
        <v>7345772</v>
      </c>
      <c r="E437" s="30" t="n">
        <f aca="false">IF($A437="","",(SUMIFS(raw_data!$I:$I,raw_data!$A:$A,"&gt;="&amp;UY_START,raw_data!$A:$A,"&lt;="&amp;BASE_YM,raw_data!$B:$B,"&lt;="&amp;BASE_YM,raw_data!$G:$G,$A437)+SUMIFS(raw_data!$J:$J,raw_data!$A:$A,"&gt;="&amp;UY_START,raw_data!$A:$A,"&lt;="&amp;BASE_YM,raw_data!$B:$B,"&lt;="&amp;BASE_YM,raw_data!$G:$G,$A437)))</f>
        <v>4025454</v>
      </c>
      <c r="F437" s="31" t="n">
        <f aca="false">IF(N(D437)=0,"",E437/D437)</f>
        <v>0.547996044527383</v>
      </c>
      <c r="G437" s="30" t="n">
        <f aca="false">IF($A437="","",SUMIFS(raw_data!$H:$H,raw_data!$A:$A,"&gt;="&amp;UY_START_PY,raw_data!$A:$A,"&lt;="&amp;BASE_YM_PY,raw_data!$B:$B,"&lt;="&amp;BASE_YM_PY,raw_data!$G:$G,$A437))</f>
        <v>8301622</v>
      </c>
      <c r="H437" s="30" t="n">
        <f aca="false">IF($A437="","",(SUMIFS(raw_data!$I:$I,raw_data!$A:$A,"&gt;="&amp;UY_START_PY,raw_data!$A:$A,"&lt;="&amp;BASE_YM_PY,raw_data!$B:$B,"&lt;="&amp;BASE_YM_PY,raw_data!$G:$G,$A437)+SUMIFS(raw_data!$J:$J,raw_data!$A:$A,"&gt;="&amp;UY_START_PY,raw_data!$A:$A,"&lt;="&amp;BASE_YM_PY,raw_data!$B:$B,"&lt;="&amp;BASE_YM_PY,raw_data!$G:$G,$A437)))</f>
        <v>4286397</v>
      </c>
      <c r="I437" s="31" t="n">
        <f aca="false">IF(N(G437)=0,"",H437/G437)</f>
        <v>0.516332470931584</v>
      </c>
      <c r="J437" s="32" t="n">
        <f aca="false">IF(N(G437)=0,"",D437/G437-1)</f>
        <v>-0.115140149720139</v>
      </c>
      <c r="K437" s="33" t="n">
        <f aca="false">IF(OR(F437="",I437=""),"",F437-I437)</f>
        <v>0.0316635735957984</v>
      </c>
      <c r="L437" s="30" t="n">
        <f aca="false">IF($A437="","",SUMIFS(raw_data!$H:$H,raw_data!$B:$B,BASE_YM,raw_data!$G:$G,$A437))</f>
        <v>2898822</v>
      </c>
      <c r="M437" s="30" t="n">
        <f aca="false">IF($A437="","",(SUMIFS(raw_data!$I:$I,raw_data!$B:$B,BASE_YM,raw_data!$G:$G,$A437)+SUMIFS(raw_data!$J:$J,raw_data!$B:$B,BASE_YM,raw_data!$G:$G,$A437)))</f>
        <v>1775032</v>
      </c>
      <c r="N437" s="31" t="n">
        <f aca="false">IF(N(L437)=0,"",M437/L437)</f>
        <v>0.612328732153958</v>
      </c>
      <c r="O437" s="30" t="n">
        <f aca="false">IF($A437="","",SUMIFS(raw_data!$H:$H,raw_data!$B:$B,BASE_YM_PY,raw_data!$G:$G,$A437))</f>
        <v>3174517</v>
      </c>
      <c r="P437" s="30" t="n">
        <f aca="false">IF($A437="","",(SUMIFS(raw_data!$I:$I,raw_data!$B:$B,BASE_YM_PY,raw_data!$G:$G,$A437)+SUMIFS(raw_data!$J:$J,raw_data!$B:$B,BASE_YM_PY,raw_data!$G:$G,$A437)))</f>
        <v>2105280</v>
      </c>
      <c r="Q437" s="31" t="n">
        <f aca="false">IF(N(O437)=0,"",P437/O437)</f>
        <v>0.66318120205373</v>
      </c>
      <c r="R437" s="32" t="n">
        <f aca="false">IF(N(O437)=0,"",L437/O437-1)</f>
        <v>-0.0868462824423369</v>
      </c>
      <c r="S437" s="33" t="n">
        <f aca="false">IF(OR(N437="",Q437=""),"",N437-Q437)</f>
        <v>-0.0508524698997721</v>
      </c>
      <c r="T437" s="38" t="n">
        <f aca="false">IF(N(D437)&gt;0,RANK(D437,D$2:D$1001)+COUNTIF(D$2:D437,D437)-1,"")</f>
        <v>422</v>
      </c>
      <c r="U437" s="38" t="n">
        <f aca="false">IF(N(D437)&gt;0,IF(D437&gt;=LR_MIN_SHARE*SUM(D$2:D$1001),F437,-1),-1)</f>
        <v>-1</v>
      </c>
      <c r="V437" s="0" t="str">
        <f aca="false">IF(U437&lt;0,"",RANK(U437,U$2:U$1001)+COUNTIF(U$2:U437,U437)-1)</f>
        <v/>
      </c>
      <c r="W437" s="38" t="n">
        <f aca="false">IF(N(L437)&gt;0,RANK(L437,L$2:L$1001)+COUNTIF(L$2:L437,L437)-1,"")</f>
        <v>422</v>
      </c>
      <c r="X437" s="38" t="n">
        <f aca="false">IF(N(L437)&gt;0,IF(L437&gt;=LR_MIN_SHARE*SUM(L$2:L$1001),N437,-1),-1)</f>
        <v>-1</v>
      </c>
      <c r="Y437" s="0" t="str">
        <f aca="false">IF(X437&lt;0,"",RANK(X437,X$2:X$1001)+COUNTIF(X$2:X437,X437)-1)</f>
        <v/>
      </c>
      <c r="AA437" s="0" t="str">
        <f aca="false">IF($A437="","",IF(COUNTIF($B$2:$B437,$B437)=1,1,""))</f>
        <v/>
      </c>
      <c r="AB437" s="0" t="str">
        <f aca="false">IF(AA437=1,SUMIF($B$2:$B$1001,$B437,$D$2:$D$1001),"")</f>
        <v/>
      </c>
      <c r="AC437" s="0" t="str">
        <f aca="false">IF(AA437=1,RANK(AB437,$AB$2:$AB$1001)+COUNTIF($AB$2:$AB437,AB437)-1,"")</f>
        <v/>
      </c>
      <c r="AD437" s="38" t="n">
        <f aca="false">IF($A437="","",COUNTIF(raw_data!$G:$G,$A437))</f>
        <v>40</v>
      </c>
      <c r="AE437" s="38" t="n">
        <f aca="false">IF($A437="","",IF(COUNTIF($A$2:$A$1001,$A437)&gt;1,1,0))</f>
        <v>0</v>
      </c>
    </row>
    <row r="438" customFormat="false" ht="15" hidden="false" customHeight="false" outlineLevel="0" collapsed="false">
      <c r="A438" s="0" t="str">
        <f aca="false">IF(code_master!$A438="","",code_master!$A438)</f>
        <v>CV0437</v>
      </c>
      <c r="B438" s="0" t="str">
        <f aca="false">IF($A438="","",code_master!$C438&amp;"")</f>
        <v>사망</v>
      </c>
      <c r="C438" s="0" t="str">
        <f aca="false">IF($A438="","",code_master!$B438&amp;"")</f>
        <v>일반사망Ⅱ</v>
      </c>
      <c r="D438" s="30" t="n">
        <f aca="false">IF($A438="","",SUMIFS(raw_data!$H:$H,raw_data!$A:$A,"&gt;="&amp;UY_START,raw_data!$A:$A,"&lt;="&amp;BASE_YM,raw_data!$B:$B,"&lt;="&amp;BASE_YM,raw_data!$G:$G,$A438))</f>
        <v>23082583</v>
      </c>
      <c r="E438" s="30" t="n">
        <f aca="false">IF($A438="","",(SUMIFS(raw_data!$I:$I,raw_data!$A:$A,"&gt;="&amp;UY_START,raw_data!$A:$A,"&lt;="&amp;BASE_YM,raw_data!$B:$B,"&lt;="&amp;BASE_YM,raw_data!$G:$G,$A438)+SUMIFS(raw_data!$J:$J,raw_data!$A:$A,"&gt;="&amp;UY_START,raw_data!$A:$A,"&lt;="&amp;BASE_YM,raw_data!$B:$B,"&lt;="&amp;BASE_YM,raw_data!$G:$G,$A438)))</f>
        <v>7477094</v>
      </c>
      <c r="F438" s="31" t="n">
        <f aca="false">IF(N(D438)=0,"",E438/D438)</f>
        <v>0.323927959015679</v>
      </c>
      <c r="G438" s="30" t="n">
        <f aca="false">IF($A438="","",SUMIFS(raw_data!$H:$H,raw_data!$A:$A,"&gt;="&amp;UY_START_PY,raw_data!$A:$A,"&lt;="&amp;BASE_YM_PY,raw_data!$B:$B,"&lt;="&amp;BASE_YM_PY,raw_data!$G:$G,$A438))</f>
        <v>16901161</v>
      </c>
      <c r="H438" s="30" t="n">
        <f aca="false">IF($A438="","",(SUMIFS(raw_data!$I:$I,raw_data!$A:$A,"&gt;="&amp;UY_START_PY,raw_data!$A:$A,"&lt;="&amp;BASE_YM_PY,raw_data!$B:$B,"&lt;="&amp;BASE_YM_PY,raw_data!$G:$G,$A438)+SUMIFS(raw_data!$J:$J,raw_data!$A:$A,"&gt;="&amp;UY_START_PY,raw_data!$A:$A,"&lt;="&amp;BASE_YM_PY,raw_data!$B:$B,"&lt;="&amp;BASE_YM_PY,raw_data!$G:$G,$A438)))</f>
        <v>6732240</v>
      </c>
      <c r="I438" s="31" t="n">
        <f aca="false">IF(N(G438)=0,"",H438/G438)</f>
        <v>0.398330031883609</v>
      </c>
      <c r="J438" s="32" t="n">
        <f aca="false">IF(N(G438)=0,"",D438/G438-1)</f>
        <v>0.365739489730913</v>
      </c>
      <c r="K438" s="33" t="n">
        <f aca="false">IF(OR(F438="",I438=""),"",F438-I438)</f>
        <v>-0.0744020728679299</v>
      </c>
      <c r="L438" s="30" t="n">
        <f aca="false">IF($A438="","",SUMIFS(raw_data!$H:$H,raw_data!$B:$B,BASE_YM,raw_data!$G:$G,$A438))</f>
        <v>9119491</v>
      </c>
      <c r="M438" s="30" t="n">
        <f aca="false">IF($A438="","",(SUMIFS(raw_data!$I:$I,raw_data!$B:$B,BASE_YM,raw_data!$G:$G,$A438)+SUMIFS(raw_data!$J:$J,raw_data!$B:$B,BASE_YM,raw_data!$G:$G,$A438)))</f>
        <v>3839294</v>
      </c>
      <c r="N438" s="31" t="n">
        <f aca="false">IF(N(L438)=0,"",M438/L438)</f>
        <v>0.420998715827451</v>
      </c>
      <c r="O438" s="30" t="n">
        <f aca="false">IF($A438="","",SUMIFS(raw_data!$H:$H,raw_data!$B:$B,BASE_YM_PY,raw_data!$G:$G,$A438))</f>
        <v>6815599</v>
      </c>
      <c r="P438" s="30" t="n">
        <f aca="false">IF($A438="","",(SUMIFS(raw_data!$I:$I,raw_data!$B:$B,BASE_YM_PY,raw_data!$G:$G,$A438)+SUMIFS(raw_data!$J:$J,raw_data!$B:$B,BASE_YM_PY,raw_data!$G:$G,$A438)))</f>
        <v>2963778</v>
      </c>
      <c r="Q438" s="31" t="n">
        <f aca="false">IF(N(O438)=0,"",P438/O438)</f>
        <v>0.434852167799191</v>
      </c>
      <c r="R438" s="32" t="n">
        <f aca="false">IF(N(O438)=0,"",L438/O438-1)</f>
        <v>0.338032211108664</v>
      </c>
      <c r="S438" s="33" t="n">
        <f aca="false">IF(OR(N438="",Q438=""),"",N438-Q438)</f>
        <v>-0.0138534519717399</v>
      </c>
      <c r="T438" s="38" t="n">
        <f aca="false">IF(N(D438)&gt;0,RANK(D438,D$2:D$1001)+COUNTIF(D$2:D438,D438)-1,"")</f>
        <v>230</v>
      </c>
      <c r="U438" s="40" t="n">
        <f aca="false">IF(N(D438)&gt;0,IF(D438&gt;=LR_MIN_SHARE*SUM(D$2:D$1001),F438,-1),-1)</f>
        <v>0.323927959015679</v>
      </c>
      <c r="V438" s="38" t="n">
        <f aca="false">IF(U438&lt;0,"",RANK(U438,U$2:U$1001)+COUNTIF(U$2:U438,U438)-1)</f>
        <v>347</v>
      </c>
      <c r="W438" s="38" t="n">
        <f aca="false">IF(N(L438)&gt;0,RANK(L438,L$2:L$1001)+COUNTIF(L$2:L438,L438)-1,"")</f>
        <v>233</v>
      </c>
      <c r="X438" s="40" t="n">
        <f aca="false">IF(N(L438)&gt;0,IF(L438&gt;=LR_MIN_SHARE*SUM(L$2:L$1001),N438,-1),-1)</f>
        <v>0.420998715827451</v>
      </c>
      <c r="Y438" s="38" t="n">
        <f aca="false">IF(X438&lt;0,"",RANK(X438,X$2:X$1001)+COUNTIF(X$2:X438,X438)-1)</f>
        <v>317</v>
      </c>
      <c r="AA438" s="0" t="str">
        <f aca="false">IF($A438="","",IF(COUNTIF($B$2:$B438,$B438)=1,1,""))</f>
        <v/>
      </c>
      <c r="AB438" s="0" t="str">
        <f aca="false">IF(AA438=1,SUMIF($B$2:$B$1001,$B438,$D$2:$D$1001),"")</f>
        <v/>
      </c>
      <c r="AC438" s="0" t="str">
        <f aca="false">IF(AA438=1,RANK(AB438,$AB$2:$AB$1001)+COUNTIF($AB$2:$AB438,AB438)-1,"")</f>
        <v/>
      </c>
      <c r="AD438" s="38" t="n">
        <f aca="false">IF($A438="","",COUNTIF(raw_data!$G:$G,$A438))</f>
        <v>40</v>
      </c>
      <c r="AE438" s="38" t="n">
        <f aca="false">IF($A438="","",IF(COUNTIF($A$2:$A$1001,$A438)&gt;1,1,0))</f>
        <v>0</v>
      </c>
    </row>
    <row r="439" customFormat="false" ht="15" hidden="false" customHeight="false" outlineLevel="0" collapsed="false">
      <c r="A439" s="0" t="str">
        <f aca="false">IF(code_master!$A439="","",code_master!$A439)</f>
        <v>CV0438</v>
      </c>
      <c r="B439" s="0" t="str">
        <f aca="false">IF($A439="","",code_master!$C439&amp;"")</f>
        <v>심장</v>
      </c>
      <c r="C439" s="0" t="str">
        <f aca="false">IF($A439="","",code_master!$B439&amp;"")</f>
        <v>심혈관질환진단비Ⅱ</v>
      </c>
      <c r="D439" s="30" t="n">
        <f aca="false">IF($A439="","",SUMIFS(raw_data!$H:$H,raw_data!$A:$A,"&gt;="&amp;UY_START,raw_data!$A:$A,"&lt;="&amp;BASE_YM,raw_data!$B:$B,"&lt;="&amp;BASE_YM,raw_data!$G:$G,$A439))</f>
        <v>8646374</v>
      </c>
      <c r="E439" s="30" t="n">
        <f aca="false">IF($A439="","",(SUMIFS(raw_data!$I:$I,raw_data!$A:$A,"&gt;="&amp;UY_START,raw_data!$A:$A,"&lt;="&amp;BASE_YM,raw_data!$B:$B,"&lt;="&amp;BASE_YM,raw_data!$G:$G,$A439)+SUMIFS(raw_data!$J:$J,raw_data!$A:$A,"&gt;="&amp;UY_START,raw_data!$A:$A,"&lt;="&amp;BASE_YM,raw_data!$B:$B,"&lt;="&amp;BASE_YM,raw_data!$G:$G,$A439)))</f>
        <v>6384593</v>
      </c>
      <c r="F439" s="31" t="n">
        <f aca="false">IF(N(D439)=0,"",E439/D439)</f>
        <v>0.738412772799326</v>
      </c>
      <c r="G439" s="30" t="n">
        <f aca="false">IF($A439="","",SUMIFS(raw_data!$H:$H,raw_data!$A:$A,"&gt;="&amp;UY_START_PY,raw_data!$A:$A,"&lt;="&amp;BASE_YM_PY,raw_data!$B:$B,"&lt;="&amp;BASE_YM_PY,raw_data!$G:$G,$A439))</f>
        <v>8147424</v>
      </c>
      <c r="H439" s="30" t="n">
        <f aca="false">IF($A439="","",(SUMIFS(raw_data!$I:$I,raw_data!$A:$A,"&gt;="&amp;UY_START_PY,raw_data!$A:$A,"&lt;="&amp;BASE_YM_PY,raw_data!$B:$B,"&lt;="&amp;BASE_YM_PY,raw_data!$G:$G,$A439)+SUMIFS(raw_data!$J:$J,raw_data!$A:$A,"&gt;="&amp;UY_START_PY,raw_data!$A:$A,"&lt;="&amp;BASE_YM_PY,raw_data!$B:$B,"&lt;="&amp;BASE_YM_PY,raw_data!$G:$G,$A439)))</f>
        <v>5853557</v>
      </c>
      <c r="I439" s="31" t="n">
        <f aca="false">IF(N(G439)=0,"",H439/G439)</f>
        <v>0.718454937413347</v>
      </c>
      <c r="J439" s="32" t="n">
        <f aca="false">IF(N(G439)=0,"",D439/G439-1)</f>
        <v>0.0612402153122262</v>
      </c>
      <c r="K439" s="33" t="n">
        <f aca="false">IF(OR(F439="",I439=""),"",F439-I439)</f>
        <v>0.0199578353859792</v>
      </c>
      <c r="L439" s="30" t="n">
        <f aca="false">IF($A439="","",SUMIFS(raw_data!$H:$H,raw_data!$B:$B,BASE_YM,raw_data!$G:$G,$A439))</f>
        <v>3594204</v>
      </c>
      <c r="M439" s="30" t="n">
        <f aca="false">IF($A439="","",(SUMIFS(raw_data!$I:$I,raw_data!$B:$B,BASE_YM,raw_data!$G:$G,$A439)+SUMIFS(raw_data!$J:$J,raw_data!$B:$B,BASE_YM,raw_data!$G:$G,$A439)))</f>
        <v>3309803</v>
      </c>
      <c r="N439" s="31" t="n">
        <f aca="false">IF(N(L439)=0,"",M439/L439)</f>
        <v>0.920872326668158</v>
      </c>
      <c r="O439" s="30" t="n">
        <f aca="false">IF($A439="","",SUMIFS(raw_data!$H:$H,raw_data!$B:$B,BASE_YM_PY,raw_data!$G:$G,$A439))</f>
        <v>3340573</v>
      </c>
      <c r="P439" s="30" t="n">
        <f aca="false">IF($A439="","",(SUMIFS(raw_data!$I:$I,raw_data!$B:$B,BASE_YM_PY,raw_data!$G:$G,$A439)+SUMIFS(raw_data!$J:$J,raw_data!$B:$B,BASE_YM_PY,raw_data!$G:$G,$A439)))</f>
        <v>3178377</v>
      </c>
      <c r="Q439" s="31" t="n">
        <f aca="false">IF(N(O439)=0,"",P439/O439)</f>
        <v>0.951446653014318</v>
      </c>
      <c r="R439" s="32" t="n">
        <f aca="false">IF(N(O439)=0,"",L439/O439-1)</f>
        <v>0.0759243997960828</v>
      </c>
      <c r="S439" s="33" t="n">
        <f aca="false">IF(OR(N439="",Q439=""),"",N439-Q439)</f>
        <v>-0.0305743263461602</v>
      </c>
      <c r="T439" s="38" t="n">
        <f aca="false">IF(N(D439)&gt;0,RANK(D439,D$2:D$1001)+COUNTIF(D$2:D439,D439)-1,"")</f>
        <v>400</v>
      </c>
      <c r="U439" s="38" t="n">
        <f aca="false">IF(N(D439)&gt;0,IF(D439&gt;=LR_MIN_SHARE*SUM(D$2:D$1001),F439,-1),-1)</f>
        <v>-1</v>
      </c>
      <c r="V439" s="0" t="str">
        <f aca="false">IF(U439&lt;0,"",RANK(U439,U$2:U$1001)+COUNTIF(U$2:U439,U439)-1)</f>
        <v/>
      </c>
      <c r="W439" s="38" t="n">
        <f aca="false">IF(N(L439)&gt;0,RANK(L439,L$2:L$1001)+COUNTIF(L$2:L439,L439)-1,"")</f>
        <v>396</v>
      </c>
      <c r="X439" s="38" t="n">
        <f aca="false">IF(N(L439)&gt;0,IF(L439&gt;=LR_MIN_SHARE*SUM(L$2:L$1001),N439,-1),-1)</f>
        <v>-1</v>
      </c>
      <c r="Y439" s="0" t="str">
        <f aca="false">IF(X439&lt;0,"",RANK(X439,X$2:X$1001)+COUNTIF(X$2:X439,X439)-1)</f>
        <v/>
      </c>
      <c r="AA439" s="0" t="str">
        <f aca="false">IF($A439="","",IF(COUNTIF($B$2:$B439,$B439)=1,1,""))</f>
        <v/>
      </c>
      <c r="AB439" s="0" t="str">
        <f aca="false">IF(AA439=1,SUMIF($B$2:$B$1001,$B439,$D$2:$D$1001),"")</f>
        <v/>
      </c>
      <c r="AC439" s="0" t="str">
        <f aca="false">IF(AA439=1,RANK(AB439,$AB$2:$AB$1001)+COUNTIF($AB$2:$AB439,AB439)-1,"")</f>
        <v/>
      </c>
      <c r="AD439" s="38" t="n">
        <f aca="false">IF($A439="","",COUNTIF(raw_data!$G:$G,$A439))</f>
        <v>40</v>
      </c>
      <c r="AE439" s="38" t="n">
        <f aca="false">IF($A439="","",IF(COUNTIF($A$2:$A$1001,$A439)&gt;1,1,0))</f>
        <v>0</v>
      </c>
    </row>
    <row r="440" customFormat="false" ht="15" hidden="false" customHeight="false" outlineLevel="0" collapsed="false">
      <c r="A440" s="0" t="str">
        <f aca="false">IF(code_master!$A440="","",code_master!$A440)</f>
        <v>CV0439</v>
      </c>
      <c r="B440" s="0" t="str">
        <f aca="false">IF($A440="","",code_master!$C440&amp;"")</f>
        <v>상해</v>
      </c>
      <c r="C440" s="0" t="str">
        <f aca="false">IF($A440="","",code_master!$B440&amp;"")</f>
        <v>골절진단비(비갱신형)</v>
      </c>
      <c r="D440" s="30" t="n">
        <f aca="false">IF($A440="","",SUMIFS(raw_data!$H:$H,raw_data!$A:$A,"&gt;="&amp;UY_START,raw_data!$A:$A,"&lt;="&amp;BASE_YM,raw_data!$B:$B,"&lt;="&amp;BASE_YM,raw_data!$G:$G,$A440))</f>
        <v>5500049</v>
      </c>
      <c r="E440" s="30" t="n">
        <f aca="false">IF($A440="","",(SUMIFS(raw_data!$I:$I,raw_data!$A:$A,"&gt;="&amp;UY_START,raw_data!$A:$A,"&lt;="&amp;BASE_YM,raw_data!$B:$B,"&lt;="&amp;BASE_YM,raw_data!$G:$G,$A440)+SUMIFS(raw_data!$J:$J,raw_data!$A:$A,"&gt;="&amp;UY_START,raw_data!$A:$A,"&lt;="&amp;BASE_YM,raw_data!$B:$B,"&lt;="&amp;BASE_YM,raw_data!$G:$G,$A440)))</f>
        <v>3045936</v>
      </c>
      <c r="F440" s="31" t="n">
        <f aca="false">IF(N(D440)=0,"",E440/D440)</f>
        <v>0.553801611585642</v>
      </c>
      <c r="G440" s="30" t="n">
        <f aca="false">IF($A440="","",SUMIFS(raw_data!$H:$H,raw_data!$A:$A,"&gt;="&amp;UY_START_PY,raw_data!$A:$A,"&lt;="&amp;BASE_YM_PY,raw_data!$B:$B,"&lt;="&amp;BASE_YM_PY,raw_data!$G:$G,$A440))</f>
        <v>4710035</v>
      </c>
      <c r="H440" s="30" t="n">
        <f aca="false">IF($A440="","",(SUMIFS(raw_data!$I:$I,raw_data!$A:$A,"&gt;="&amp;UY_START_PY,raw_data!$A:$A,"&lt;="&amp;BASE_YM_PY,raw_data!$B:$B,"&lt;="&amp;BASE_YM_PY,raw_data!$G:$G,$A440)+SUMIFS(raw_data!$J:$J,raw_data!$A:$A,"&gt;="&amp;UY_START_PY,raw_data!$A:$A,"&lt;="&amp;BASE_YM_PY,raw_data!$B:$B,"&lt;="&amp;BASE_YM_PY,raw_data!$G:$G,$A440)))</f>
        <v>2188650</v>
      </c>
      <c r="I440" s="31" t="n">
        <f aca="false">IF(N(G440)=0,"",H440/G440)</f>
        <v>0.464678075640627</v>
      </c>
      <c r="J440" s="32" t="n">
        <f aca="false">IF(N(G440)=0,"",D440/G440-1)</f>
        <v>0.167729963790078</v>
      </c>
      <c r="K440" s="33" t="n">
        <f aca="false">IF(OR(F440="",I440=""),"",F440-I440)</f>
        <v>0.0891235359450154</v>
      </c>
      <c r="L440" s="30" t="n">
        <f aca="false">IF($A440="","",SUMIFS(raw_data!$H:$H,raw_data!$B:$B,BASE_YM,raw_data!$G:$G,$A440))</f>
        <v>2110947</v>
      </c>
      <c r="M440" s="30" t="n">
        <f aca="false">IF($A440="","",(SUMIFS(raw_data!$I:$I,raw_data!$B:$B,BASE_YM,raw_data!$G:$G,$A440)+SUMIFS(raw_data!$J:$J,raw_data!$B:$B,BASE_YM,raw_data!$G:$G,$A440)))</f>
        <v>1573060</v>
      </c>
      <c r="N440" s="31" t="n">
        <f aca="false">IF(N(L440)=0,"",M440/L440)</f>
        <v>0.745191613053288</v>
      </c>
      <c r="O440" s="30" t="n">
        <f aca="false">IF($A440="","",SUMIFS(raw_data!$H:$H,raw_data!$B:$B,BASE_YM_PY,raw_data!$G:$G,$A440))</f>
        <v>1829596</v>
      </c>
      <c r="P440" s="30" t="n">
        <f aca="false">IF($A440="","",(SUMIFS(raw_data!$I:$I,raw_data!$B:$B,BASE_YM_PY,raw_data!$G:$G,$A440)+SUMIFS(raw_data!$J:$J,raw_data!$B:$B,BASE_YM_PY,raw_data!$G:$G,$A440)))</f>
        <v>1050227</v>
      </c>
      <c r="Q440" s="31" t="n">
        <f aca="false">IF(N(O440)=0,"",P440/O440)</f>
        <v>0.574021259338127</v>
      </c>
      <c r="R440" s="32" t="n">
        <f aca="false">IF(N(O440)=0,"",L440/O440-1)</f>
        <v>0.153777664577317</v>
      </c>
      <c r="S440" s="33" t="n">
        <f aca="false">IF(OR(N440="",Q440=""),"",N440-Q440)</f>
        <v>0.171170353715161</v>
      </c>
      <c r="T440" s="38" t="n">
        <f aca="false">IF(N(D440)&gt;0,RANK(D440,D$2:D$1001)+COUNTIF(D$2:D440,D440)-1,"")</f>
        <v>449</v>
      </c>
      <c r="U440" s="38" t="n">
        <f aca="false">IF(N(D440)&gt;0,IF(D440&gt;=LR_MIN_SHARE*SUM(D$2:D$1001),F440,-1),-1)</f>
        <v>-1</v>
      </c>
      <c r="V440" s="0" t="str">
        <f aca="false">IF(U440&lt;0,"",RANK(U440,U$2:U$1001)+COUNTIF(U$2:U440,U440)-1)</f>
        <v/>
      </c>
      <c r="W440" s="38" t="n">
        <f aca="false">IF(N(L440)&gt;0,RANK(L440,L$2:L$1001)+COUNTIF(L$2:L440,L440)-1,"")</f>
        <v>455</v>
      </c>
      <c r="X440" s="38" t="n">
        <f aca="false">IF(N(L440)&gt;0,IF(L440&gt;=LR_MIN_SHARE*SUM(L$2:L$1001),N440,-1),-1)</f>
        <v>-1</v>
      </c>
      <c r="Y440" s="0" t="str">
        <f aca="false">IF(X440&lt;0,"",RANK(X440,X$2:X$1001)+COUNTIF(X$2:X440,X440)-1)</f>
        <v/>
      </c>
      <c r="AA440" s="0" t="str">
        <f aca="false">IF($A440="","",IF(COUNTIF($B$2:$B440,$B440)=1,1,""))</f>
        <v/>
      </c>
      <c r="AB440" s="0" t="str">
        <f aca="false">IF(AA440=1,SUMIF($B$2:$B$1001,$B440,$D$2:$D$1001),"")</f>
        <v/>
      </c>
      <c r="AC440" s="0" t="str">
        <f aca="false">IF(AA440=1,RANK(AB440,$AB$2:$AB$1001)+COUNTIF($AB$2:$AB440,AB440)-1,"")</f>
        <v/>
      </c>
      <c r="AD440" s="38" t="n">
        <f aca="false">IF($A440="","",COUNTIF(raw_data!$G:$G,$A440))</f>
        <v>40</v>
      </c>
      <c r="AE440" s="38" t="n">
        <f aca="false">IF($A440="","",IF(COUNTIF($A$2:$A$1001,$A440)&gt;1,1,0))</f>
        <v>0</v>
      </c>
    </row>
    <row r="441" customFormat="false" ht="15" hidden="false" customHeight="false" outlineLevel="0" collapsed="false">
      <c r="A441" s="0" t="str">
        <f aca="false">IF(code_master!$A441="","",code_master!$A441)</f>
        <v>CV0440</v>
      </c>
      <c r="B441" s="0" t="str">
        <f aca="false">IF($A441="","",code_master!$C441&amp;"")</f>
        <v>수술</v>
      </c>
      <c r="C441" s="0" t="str">
        <f aca="false">IF($A441="","",code_master!$B441&amp;"")</f>
        <v>특정질병수술비</v>
      </c>
      <c r="D441" s="30" t="n">
        <f aca="false">IF($A441="","",SUMIFS(raw_data!$H:$H,raw_data!$A:$A,"&gt;="&amp;UY_START,raw_data!$A:$A,"&lt;="&amp;BASE_YM,raw_data!$B:$B,"&lt;="&amp;BASE_YM,raw_data!$G:$G,$A441))</f>
        <v>13705269</v>
      </c>
      <c r="E441" s="30" t="n">
        <f aca="false">IF($A441="","",(SUMIFS(raw_data!$I:$I,raw_data!$A:$A,"&gt;="&amp;UY_START,raw_data!$A:$A,"&lt;="&amp;BASE_YM,raw_data!$B:$B,"&lt;="&amp;BASE_YM,raw_data!$G:$G,$A441)+SUMIFS(raw_data!$J:$J,raw_data!$A:$A,"&gt;="&amp;UY_START,raw_data!$A:$A,"&lt;="&amp;BASE_YM,raw_data!$B:$B,"&lt;="&amp;BASE_YM,raw_data!$G:$G,$A441)))</f>
        <v>9722404</v>
      </c>
      <c r="F441" s="31" t="n">
        <f aca="false">IF(N(D441)=0,"",E441/D441)</f>
        <v>0.709391694537335</v>
      </c>
      <c r="G441" s="30" t="n">
        <f aca="false">IF($A441="","",SUMIFS(raw_data!$H:$H,raw_data!$A:$A,"&gt;="&amp;UY_START_PY,raw_data!$A:$A,"&lt;="&amp;BASE_YM_PY,raw_data!$B:$B,"&lt;="&amp;BASE_YM_PY,raw_data!$G:$G,$A441))</f>
        <v>11379243</v>
      </c>
      <c r="H441" s="30" t="n">
        <f aca="false">IF($A441="","",(SUMIFS(raw_data!$I:$I,raw_data!$A:$A,"&gt;="&amp;UY_START_PY,raw_data!$A:$A,"&lt;="&amp;BASE_YM_PY,raw_data!$B:$B,"&lt;="&amp;BASE_YM_PY,raw_data!$G:$G,$A441)+SUMIFS(raw_data!$J:$J,raw_data!$A:$A,"&gt;="&amp;UY_START_PY,raw_data!$A:$A,"&lt;="&amp;BASE_YM_PY,raw_data!$B:$B,"&lt;="&amp;BASE_YM_PY,raw_data!$G:$G,$A441)))</f>
        <v>8810861</v>
      </c>
      <c r="I441" s="31" t="n">
        <f aca="false">IF(N(G441)=0,"",H441/G441)</f>
        <v>0.774292367251495</v>
      </c>
      <c r="J441" s="32" t="n">
        <f aca="false">IF(N(G441)=0,"",D441/G441-1)</f>
        <v>0.204409555187459</v>
      </c>
      <c r="K441" s="33" t="n">
        <f aca="false">IF(OR(F441="",I441=""),"",F441-I441)</f>
        <v>-0.0649006727141601</v>
      </c>
      <c r="L441" s="30" t="n">
        <f aca="false">IF($A441="","",SUMIFS(raw_data!$H:$H,raw_data!$B:$B,BASE_YM,raw_data!$G:$G,$A441))</f>
        <v>5789598</v>
      </c>
      <c r="M441" s="30" t="n">
        <f aca="false">IF($A441="","",(SUMIFS(raw_data!$I:$I,raw_data!$B:$B,BASE_YM,raw_data!$G:$G,$A441)+SUMIFS(raw_data!$J:$J,raw_data!$B:$B,BASE_YM,raw_data!$G:$G,$A441)))</f>
        <v>4514486</v>
      </c>
      <c r="N441" s="31" t="n">
        <f aca="false">IF(N(L441)=0,"",M441/L441)</f>
        <v>0.779758111012198</v>
      </c>
      <c r="O441" s="30" t="n">
        <f aca="false">IF($A441="","",SUMIFS(raw_data!$H:$H,raw_data!$B:$B,BASE_YM_PY,raw_data!$G:$G,$A441))</f>
        <v>4402054</v>
      </c>
      <c r="P441" s="30" t="n">
        <f aca="false">IF($A441="","",(SUMIFS(raw_data!$I:$I,raw_data!$B:$B,BASE_YM_PY,raw_data!$G:$G,$A441)+SUMIFS(raw_data!$J:$J,raw_data!$B:$B,BASE_YM_PY,raw_data!$G:$G,$A441)))</f>
        <v>5203787</v>
      </c>
      <c r="Q441" s="31" t="n">
        <f aca="false">IF(N(O441)=0,"",P441/O441)</f>
        <v>1.18212702524776</v>
      </c>
      <c r="R441" s="32" t="n">
        <f aca="false">IF(N(O441)=0,"",L441/O441-1)</f>
        <v>0.31520376624185</v>
      </c>
      <c r="S441" s="33" t="n">
        <f aca="false">IF(OR(N441="",Q441=""),"",N441-Q441)</f>
        <v>-0.402368914235561</v>
      </c>
      <c r="T441" s="38" t="n">
        <f aca="false">IF(N(D441)&gt;0,RANK(D441,D$2:D$1001)+COUNTIF(D$2:D441,D441)-1,"")</f>
        <v>327</v>
      </c>
      <c r="U441" s="40" t="n">
        <f aca="false">IF(N(D441)&gt;0,IF(D441&gt;=LR_MIN_SHARE*SUM(D$2:D$1001),F441,-1),-1)</f>
        <v>0.709391694537335</v>
      </c>
      <c r="V441" s="38" t="n">
        <f aca="false">IF(U441&lt;0,"",RANK(U441,U$2:U$1001)+COUNTIF(U$2:U441,U441)-1)</f>
        <v>84</v>
      </c>
      <c r="W441" s="38" t="n">
        <f aca="false">IF(N(L441)&gt;0,RANK(L441,L$2:L$1001)+COUNTIF(L$2:L441,L441)-1,"")</f>
        <v>319</v>
      </c>
      <c r="X441" s="40" t="n">
        <f aca="false">IF(N(L441)&gt;0,IF(L441&gt;=LR_MIN_SHARE*SUM(L$2:L$1001),N441,-1),-1)</f>
        <v>0.779758111012198</v>
      </c>
      <c r="Y441" s="38" t="n">
        <f aca="false">IF(X441&lt;0,"",RANK(X441,X$2:X$1001)+COUNTIF(X$2:X441,X441)-1)</f>
        <v>118</v>
      </c>
      <c r="AA441" s="0" t="str">
        <f aca="false">IF($A441="","",IF(COUNTIF($B$2:$B441,$B441)=1,1,""))</f>
        <v/>
      </c>
      <c r="AB441" s="0" t="str">
        <f aca="false">IF(AA441=1,SUMIF($B$2:$B$1001,$B441,$D$2:$D$1001),"")</f>
        <v/>
      </c>
      <c r="AC441" s="0" t="str">
        <f aca="false">IF(AA441=1,RANK(AB441,$AB$2:$AB$1001)+COUNTIF($AB$2:$AB441,AB441)-1,"")</f>
        <v/>
      </c>
      <c r="AD441" s="38" t="n">
        <f aca="false">IF($A441="","",COUNTIF(raw_data!$G:$G,$A441))</f>
        <v>40</v>
      </c>
      <c r="AE441" s="38" t="n">
        <f aca="false">IF($A441="","",IF(COUNTIF($A$2:$A$1001,$A441)&gt;1,1,0))</f>
        <v>0</v>
      </c>
    </row>
    <row r="442" customFormat="false" ht="15" hidden="false" customHeight="false" outlineLevel="0" collapsed="false">
      <c r="A442" s="0" t="str">
        <f aca="false">IF(code_master!$A442="","",code_master!$A442)</f>
        <v>CV0441</v>
      </c>
      <c r="B442" s="0" t="str">
        <f aca="false">IF($A442="","",code_master!$C442&amp;"")</f>
        <v>실손의료</v>
      </c>
      <c r="C442" s="0" t="str">
        <f aca="false">IF($A442="","",code_master!$B442&amp;"")</f>
        <v>상해통원실손(20년만기)</v>
      </c>
      <c r="D442" s="30" t="n">
        <f aca="false">IF($A442="","",SUMIFS(raw_data!$H:$H,raw_data!$A:$A,"&gt;="&amp;UY_START,raw_data!$A:$A,"&lt;="&amp;BASE_YM,raw_data!$B:$B,"&lt;="&amp;BASE_YM,raw_data!$G:$G,$A442))</f>
        <v>5629313</v>
      </c>
      <c r="E442" s="30" t="n">
        <f aca="false">IF($A442="","",(SUMIFS(raw_data!$I:$I,raw_data!$A:$A,"&gt;="&amp;UY_START,raw_data!$A:$A,"&lt;="&amp;BASE_YM,raw_data!$B:$B,"&lt;="&amp;BASE_YM,raw_data!$G:$G,$A442)+SUMIFS(raw_data!$J:$J,raw_data!$A:$A,"&gt;="&amp;UY_START,raw_data!$A:$A,"&lt;="&amp;BASE_YM,raw_data!$B:$B,"&lt;="&amp;BASE_YM,raw_data!$G:$G,$A442)))</f>
        <v>5034941</v>
      </c>
      <c r="F442" s="31" t="n">
        <f aca="false">IF(N(D442)=0,"",E442/D442)</f>
        <v>0.894414824686423</v>
      </c>
      <c r="G442" s="30" t="n">
        <f aca="false">IF($A442="","",SUMIFS(raw_data!$H:$H,raw_data!$A:$A,"&gt;="&amp;UY_START_PY,raw_data!$A:$A,"&lt;="&amp;BASE_YM_PY,raw_data!$B:$B,"&lt;="&amp;BASE_YM_PY,raw_data!$G:$G,$A442))</f>
        <v>4715727</v>
      </c>
      <c r="H442" s="30" t="n">
        <f aca="false">IF($A442="","",(SUMIFS(raw_data!$I:$I,raw_data!$A:$A,"&gt;="&amp;UY_START_PY,raw_data!$A:$A,"&lt;="&amp;BASE_YM_PY,raw_data!$B:$B,"&lt;="&amp;BASE_YM_PY,raw_data!$G:$G,$A442)+SUMIFS(raw_data!$J:$J,raw_data!$A:$A,"&gt;="&amp;UY_START_PY,raw_data!$A:$A,"&lt;="&amp;BASE_YM_PY,raw_data!$B:$B,"&lt;="&amp;BASE_YM_PY,raw_data!$G:$G,$A442)))</f>
        <v>4652759</v>
      </c>
      <c r="I442" s="31" t="n">
        <f aca="false">IF(N(G442)=0,"",H442/G442)</f>
        <v>0.986647233819939</v>
      </c>
      <c r="J442" s="32" t="n">
        <f aca="false">IF(N(G442)=0,"",D442/G442-1)</f>
        <v>0.193731740620269</v>
      </c>
      <c r="K442" s="33" t="n">
        <f aca="false">IF(OR(F442="",I442=""),"",F442-I442)</f>
        <v>-0.0922324091335165</v>
      </c>
      <c r="L442" s="30" t="n">
        <f aca="false">IF($A442="","",SUMIFS(raw_data!$H:$H,raw_data!$B:$B,BASE_YM,raw_data!$G:$G,$A442))</f>
        <v>2318277</v>
      </c>
      <c r="M442" s="30" t="n">
        <f aca="false">IF($A442="","",(SUMIFS(raw_data!$I:$I,raw_data!$B:$B,BASE_YM,raw_data!$G:$G,$A442)+SUMIFS(raw_data!$J:$J,raw_data!$B:$B,BASE_YM,raw_data!$G:$G,$A442)))</f>
        <v>2665111</v>
      </c>
      <c r="N442" s="31" t="n">
        <f aca="false">IF(N(L442)=0,"",M442/L442)</f>
        <v>1.14960852391668</v>
      </c>
      <c r="O442" s="30" t="n">
        <f aca="false">IF($A442="","",SUMIFS(raw_data!$H:$H,raw_data!$B:$B,BASE_YM_PY,raw_data!$G:$G,$A442))</f>
        <v>2016586</v>
      </c>
      <c r="P442" s="30" t="n">
        <f aca="false">IF($A442="","",(SUMIFS(raw_data!$I:$I,raw_data!$B:$B,BASE_YM_PY,raw_data!$G:$G,$A442)+SUMIFS(raw_data!$J:$J,raw_data!$B:$B,BASE_YM_PY,raw_data!$G:$G,$A442)))</f>
        <v>2206926</v>
      </c>
      <c r="Q442" s="31" t="n">
        <f aca="false">IF(N(O442)=0,"",P442/O442)</f>
        <v>1.09438724656424</v>
      </c>
      <c r="R442" s="32" t="n">
        <f aca="false">IF(N(O442)=0,"",L442/O442-1)</f>
        <v>0.149604827168293</v>
      </c>
      <c r="S442" s="33" t="n">
        <f aca="false">IF(OR(N442="",Q442=""),"",N442-Q442)</f>
        <v>0.0552212773524419</v>
      </c>
      <c r="T442" s="38" t="n">
        <f aca="false">IF(N(D442)&gt;0,RANK(D442,D$2:D$1001)+COUNTIF(D$2:D442,D442)-1,"")</f>
        <v>443</v>
      </c>
      <c r="U442" s="38" t="n">
        <f aca="false">IF(N(D442)&gt;0,IF(D442&gt;=LR_MIN_SHARE*SUM(D$2:D$1001),F442,-1),-1)</f>
        <v>-1</v>
      </c>
      <c r="V442" s="0" t="str">
        <f aca="false">IF(U442&lt;0,"",RANK(U442,U$2:U$1001)+COUNTIF(U$2:U442,U442)-1)</f>
        <v/>
      </c>
      <c r="W442" s="38" t="n">
        <f aca="false">IF(N(L442)&gt;0,RANK(L442,L$2:L$1001)+COUNTIF(L$2:L442,L442)-1,"")</f>
        <v>442</v>
      </c>
      <c r="X442" s="38" t="n">
        <f aca="false">IF(N(L442)&gt;0,IF(L442&gt;=LR_MIN_SHARE*SUM(L$2:L$1001),N442,-1),-1)</f>
        <v>-1</v>
      </c>
      <c r="Y442" s="0" t="str">
        <f aca="false">IF(X442&lt;0,"",RANK(X442,X$2:X$1001)+COUNTIF(X$2:X442,X442)-1)</f>
        <v/>
      </c>
      <c r="AA442" s="0" t="str">
        <f aca="false">IF($A442="","",IF(COUNTIF($B$2:$B442,$B442)=1,1,""))</f>
        <v/>
      </c>
      <c r="AB442" s="0" t="str">
        <f aca="false">IF(AA442=1,SUMIF($B$2:$B$1001,$B442,$D$2:$D$1001),"")</f>
        <v/>
      </c>
      <c r="AC442" s="0" t="str">
        <f aca="false">IF(AA442=1,RANK(AB442,$AB$2:$AB$1001)+COUNTIF($AB$2:$AB442,AB442)-1,"")</f>
        <v/>
      </c>
      <c r="AD442" s="38" t="n">
        <f aca="false">IF($A442="","",COUNTIF(raw_data!$G:$G,$A442))</f>
        <v>40</v>
      </c>
      <c r="AE442" s="38" t="n">
        <f aca="false">IF($A442="","",IF(COUNTIF($A$2:$A$1001,$A442)&gt;1,1,0))</f>
        <v>0</v>
      </c>
    </row>
    <row r="443" customFormat="false" ht="15" hidden="false" customHeight="false" outlineLevel="0" collapsed="false">
      <c r="A443" s="0" t="str">
        <f aca="false">IF(code_master!$A443="","",code_master!$A443)</f>
        <v>CV0442</v>
      </c>
      <c r="B443" s="0" t="str">
        <f aca="false">IF($A443="","",code_master!$C443&amp;"")</f>
        <v>사망</v>
      </c>
      <c r="C443" s="0" t="str">
        <f aca="false">IF($A443="","",code_master!$B443&amp;"")</f>
        <v>상해사망(비갱신형)</v>
      </c>
      <c r="D443" s="30" t="n">
        <f aca="false">IF($A443="","",SUMIFS(raw_data!$H:$H,raw_data!$A:$A,"&gt;="&amp;UY_START,raw_data!$A:$A,"&lt;="&amp;BASE_YM,raw_data!$B:$B,"&lt;="&amp;BASE_YM,raw_data!$G:$G,$A443))</f>
        <v>28817098</v>
      </c>
      <c r="E443" s="30" t="n">
        <f aca="false">IF($A443="","",(SUMIFS(raw_data!$I:$I,raw_data!$A:$A,"&gt;="&amp;UY_START,raw_data!$A:$A,"&lt;="&amp;BASE_YM,raw_data!$B:$B,"&lt;="&amp;BASE_YM,raw_data!$G:$G,$A443)+SUMIFS(raw_data!$J:$J,raw_data!$A:$A,"&gt;="&amp;UY_START,raw_data!$A:$A,"&lt;="&amp;BASE_YM,raw_data!$B:$B,"&lt;="&amp;BASE_YM,raw_data!$G:$G,$A443)))</f>
        <v>12650719</v>
      </c>
      <c r="F443" s="31" t="n">
        <f aca="false">IF(N(D443)=0,"",E443/D443)</f>
        <v>0.439000450357631</v>
      </c>
      <c r="G443" s="30" t="n">
        <f aca="false">IF($A443="","",SUMIFS(raw_data!$H:$H,raw_data!$A:$A,"&gt;="&amp;UY_START_PY,raw_data!$A:$A,"&lt;="&amp;BASE_YM_PY,raw_data!$B:$B,"&lt;="&amp;BASE_YM_PY,raw_data!$G:$G,$A443))</f>
        <v>26318466</v>
      </c>
      <c r="H443" s="30" t="n">
        <f aca="false">IF($A443="","",(SUMIFS(raw_data!$I:$I,raw_data!$A:$A,"&gt;="&amp;UY_START_PY,raw_data!$A:$A,"&lt;="&amp;BASE_YM_PY,raw_data!$B:$B,"&lt;="&amp;BASE_YM_PY,raw_data!$G:$G,$A443)+SUMIFS(raw_data!$J:$J,raw_data!$A:$A,"&gt;="&amp;UY_START_PY,raw_data!$A:$A,"&lt;="&amp;BASE_YM_PY,raw_data!$B:$B,"&lt;="&amp;BASE_YM_PY,raw_data!$G:$G,$A443)))</f>
        <v>12417476</v>
      </c>
      <c r="I443" s="31" t="n">
        <f aca="false">IF(N(G443)=0,"",H443/G443)</f>
        <v>0.471816100528048</v>
      </c>
      <c r="J443" s="32" t="n">
        <f aca="false">IF(N(G443)=0,"",D443/G443-1)</f>
        <v>0.0949383600092801</v>
      </c>
      <c r="K443" s="33" t="n">
        <f aca="false">IF(OR(F443="",I443=""),"",F443-I443)</f>
        <v>-0.0328156501704161</v>
      </c>
      <c r="L443" s="30" t="n">
        <f aca="false">IF($A443="","",SUMIFS(raw_data!$H:$H,raw_data!$B:$B,BASE_YM,raw_data!$G:$G,$A443))</f>
        <v>11208166</v>
      </c>
      <c r="M443" s="30" t="n">
        <f aca="false">IF($A443="","",(SUMIFS(raw_data!$I:$I,raw_data!$B:$B,BASE_YM,raw_data!$G:$G,$A443)+SUMIFS(raw_data!$J:$J,raw_data!$B:$B,BASE_YM,raw_data!$G:$G,$A443)))</f>
        <v>6339035</v>
      </c>
      <c r="N443" s="31" t="n">
        <f aca="false">IF(N(L443)=0,"",M443/L443)</f>
        <v>0.565572904612583</v>
      </c>
      <c r="O443" s="30" t="n">
        <f aca="false">IF($A443="","",SUMIFS(raw_data!$H:$H,raw_data!$B:$B,BASE_YM_PY,raw_data!$G:$G,$A443))</f>
        <v>10599490</v>
      </c>
      <c r="P443" s="30" t="n">
        <f aca="false">IF($A443="","",(SUMIFS(raw_data!$I:$I,raw_data!$B:$B,BASE_YM_PY,raw_data!$G:$G,$A443)+SUMIFS(raw_data!$J:$J,raw_data!$B:$B,BASE_YM_PY,raw_data!$G:$G,$A443)))</f>
        <v>6401203</v>
      </c>
      <c r="Q443" s="31" t="n">
        <f aca="false">IF(N(O443)=0,"",P443/O443)</f>
        <v>0.603916131813889</v>
      </c>
      <c r="R443" s="32" t="n">
        <f aca="false">IF(N(O443)=0,"",L443/O443-1)</f>
        <v>0.0574250270531884</v>
      </c>
      <c r="S443" s="33" t="n">
        <f aca="false">IF(OR(N443="",Q443=""),"",N443-Q443)</f>
        <v>-0.0383432272013058</v>
      </c>
      <c r="T443" s="38" t="n">
        <f aca="false">IF(N(D443)&gt;0,RANK(D443,D$2:D$1001)+COUNTIF(D$2:D443,D443)-1,"")</f>
        <v>198</v>
      </c>
      <c r="U443" s="40" t="n">
        <f aca="false">IF(N(D443)&gt;0,IF(D443&gt;=LR_MIN_SHARE*SUM(D$2:D$1001),F443,-1),-1)</f>
        <v>0.439000450357631</v>
      </c>
      <c r="V443" s="38" t="n">
        <f aca="false">IF(U443&lt;0,"",RANK(U443,U$2:U$1001)+COUNTIF(U$2:U443,U443)-1)</f>
        <v>275</v>
      </c>
      <c r="W443" s="38" t="n">
        <f aca="false">IF(N(L443)&gt;0,RANK(L443,L$2:L$1001)+COUNTIF(L$2:L443,L443)-1,"")</f>
        <v>205</v>
      </c>
      <c r="X443" s="40" t="n">
        <f aca="false">IF(N(L443)&gt;0,IF(L443&gt;=LR_MIN_SHARE*SUM(L$2:L$1001),N443,-1),-1)</f>
        <v>0.565572904612583</v>
      </c>
      <c r="Y443" s="38" t="n">
        <f aca="false">IF(X443&lt;0,"",RANK(X443,X$2:X$1001)+COUNTIF(X$2:X443,X443)-1)</f>
        <v>237</v>
      </c>
      <c r="AA443" s="0" t="str">
        <f aca="false">IF($A443="","",IF(COUNTIF($B$2:$B443,$B443)=1,1,""))</f>
        <v/>
      </c>
      <c r="AB443" s="0" t="str">
        <f aca="false">IF(AA443=1,SUMIF($B$2:$B$1001,$B443,$D$2:$D$1001),"")</f>
        <v/>
      </c>
      <c r="AC443" s="0" t="str">
        <f aca="false">IF(AA443=1,RANK(AB443,$AB$2:$AB$1001)+COUNTIF($AB$2:$AB443,AB443)-1,"")</f>
        <v/>
      </c>
      <c r="AD443" s="38" t="n">
        <f aca="false">IF($A443="","",COUNTIF(raw_data!$G:$G,$A443))</f>
        <v>40</v>
      </c>
      <c r="AE443" s="38" t="n">
        <f aca="false">IF($A443="","",IF(COUNTIF($A$2:$A$1001,$A443)&gt;1,1,0))</f>
        <v>0</v>
      </c>
    </row>
    <row r="444" customFormat="false" ht="15" hidden="false" customHeight="false" outlineLevel="0" collapsed="false">
      <c r="A444" s="0" t="str">
        <f aca="false">IF(code_master!$A444="","",code_master!$A444)</f>
        <v>CV0443</v>
      </c>
      <c r="B444" s="0" t="str">
        <f aca="false">IF($A444="","",code_master!$C444&amp;"")</f>
        <v>입원</v>
      </c>
      <c r="C444" s="0" t="str">
        <f aca="false">IF($A444="","",code_master!$B444&amp;"")</f>
        <v>상해입원일당</v>
      </c>
      <c r="D444" s="30" t="n">
        <f aca="false">IF($A444="","",SUMIFS(raw_data!$H:$H,raw_data!$A:$A,"&gt;="&amp;UY_START,raw_data!$A:$A,"&lt;="&amp;BASE_YM,raw_data!$B:$B,"&lt;="&amp;BASE_YM,raw_data!$G:$G,$A444))</f>
        <v>5599806</v>
      </c>
      <c r="E444" s="30" t="n">
        <f aca="false">IF($A444="","",(SUMIFS(raw_data!$I:$I,raw_data!$A:$A,"&gt;="&amp;UY_START,raw_data!$A:$A,"&lt;="&amp;BASE_YM,raw_data!$B:$B,"&lt;="&amp;BASE_YM,raw_data!$G:$G,$A444)+SUMIFS(raw_data!$J:$J,raw_data!$A:$A,"&gt;="&amp;UY_START,raw_data!$A:$A,"&lt;="&amp;BASE_YM,raw_data!$B:$B,"&lt;="&amp;BASE_YM,raw_data!$G:$G,$A444)))</f>
        <v>6558282</v>
      </c>
      <c r="F444" s="31" t="n">
        <f aca="false">IF(N(D444)=0,"",E444/D444)</f>
        <v>1.17116235812455</v>
      </c>
      <c r="G444" s="30" t="n">
        <f aca="false">IF($A444="","",SUMIFS(raw_data!$H:$H,raw_data!$A:$A,"&gt;="&amp;UY_START_PY,raw_data!$A:$A,"&lt;="&amp;BASE_YM_PY,raw_data!$B:$B,"&lt;="&amp;BASE_YM_PY,raw_data!$G:$G,$A444))</f>
        <v>4567416</v>
      </c>
      <c r="H444" s="30" t="n">
        <f aca="false">IF($A444="","",(SUMIFS(raw_data!$I:$I,raw_data!$A:$A,"&gt;="&amp;UY_START_PY,raw_data!$A:$A,"&lt;="&amp;BASE_YM_PY,raw_data!$B:$B,"&lt;="&amp;BASE_YM_PY,raw_data!$G:$G,$A444)+SUMIFS(raw_data!$J:$J,raw_data!$A:$A,"&gt;="&amp;UY_START_PY,raw_data!$A:$A,"&lt;="&amp;BASE_YM_PY,raw_data!$B:$B,"&lt;="&amp;BASE_YM_PY,raw_data!$G:$G,$A444)))</f>
        <v>6227159</v>
      </c>
      <c r="I444" s="31" t="n">
        <f aca="false">IF(N(G444)=0,"",H444/G444)</f>
        <v>1.36338774484304</v>
      </c>
      <c r="J444" s="32" t="n">
        <f aca="false">IF(N(G444)=0,"",D444/G444-1)</f>
        <v>0.226033713592106</v>
      </c>
      <c r="K444" s="33" t="n">
        <f aca="false">IF(OR(F444="",I444=""),"",F444-I444)</f>
        <v>-0.192225386718487</v>
      </c>
      <c r="L444" s="30" t="n">
        <f aca="false">IF($A444="","",SUMIFS(raw_data!$H:$H,raw_data!$B:$B,BASE_YM,raw_data!$G:$G,$A444))</f>
        <v>2121631</v>
      </c>
      <c r="M444" s="30" t="n">
        <f aca="false">IF($A444="","",(SUMIFS(raw_data!$I:$I,raw_data!$B:$B,BASE_YM,raw_data!$G:$G,$A444)+SUMIFS(raw_data!$J:$J,raw_data!$B:$B,BASE_YM,raw_data!$G:$G,$A444)))</f>
        <v>2870993</v>
      </c>
      <c r="N444" s="31" t="n">
        <f aca="false">IF(N(L444)=0,"",M444/L444)</f>
        <v>1.35320091005458</v>
      </c>
      <c r="O444" s="30" t="n">
        <f aca="false">IF($A444="","",SUMIFS(raw_data!$H:$H,raw_data!$B:$B,BASE_YM_PY,raw_data!$G:$G,$A444))</f>
        <v>1851262</v>
      </c>
      <c r="P444" s="30" t="n">
        <f aca="false">IF($A444="","",(SUMIFS(raw_data!$I:$I,raw_data!$B:$B,BASE_YM_PY,raw_data!$G:$G,$A444)+SUMIFS(raw_data!$J:$J,raw_data!$B:$B,BASE_YM_PY,raw_data!$G:$G,$A444)))</f>
        <v>3072687</v>
      </c>
      <c r="Q444" s="31" t="n">
        <f aca="false">IF(N(O444)=0,"",P444/O444)</f>
        <v>1.65977965301508</v>
      </c>
      <c r="R444" s="32" t="n">
        <f aca="false">IF(N(O444)=0,"",L444/O444-1)</f>
        <v>0.146045778501368</v>
      </c>
      <c r="S444" s="33" t="n">
        <f aca="false">IF(OR(N444="",Q444=""),"",N444-Q444)</f>
        <v>-0.306578742960502</v>
      </c>
      <c r="T444" s="38" t="n">
        <f aca="false">IF(N(D444)&gt;0,RANK(D444,D$2:D$1001)+COUNTIF(D$2:D444,D444)-1,"")</f>
        <v>444</v>
      </c>
      <c r="U444" s="38" t="n">
        <f aca="false">IF(N(D444)&gt;0,IF(D444&gt;=LR_MIN_SHARE*SUM(D$2:D$1001),F444,-1),-1)</f>
        <v>-1</v>
      </c>
      <c r="V444" s="0" t="str">
        <f aca="false">IF(U444&lt;0,"",RANK(U444,U$2:U$1001)+COUNTIF(U$2:U444,U444)-1)</f>
        <v/>
      </c>
      <c r="W444" s="38" t="n">
        <f aca="false">IF(N(L444)&gt;0,RANK(L444,L$2:L$1001)+COUNTIF(L$2:L444,L444)-1,"")</f>
        <v>454</v>
      </c>
      <c r="X444" s="38" t="n">
        <f aca="false">IF(N(L444)&gt;0,IF(L444&gt;=LR_MIN_SHARE*SUM(L$2:L$1001),N444,-1),-1)</f>
        <v>-1</v>
      </c>
      <c r="Y444" s="0" t="str">
        <f aca="false">IF(X444&lt;0,"",RANK(X444,X$2:X$1001)+COUNTIF(X$2:X444,X444)-1)</f>
        <v/>
      </c>
      <c r="AA444" s="0" t="str">
        <f aca="false">IF($A444="","",IF(COUNTIF($B$2:$B444,$B444)=1,1,""))</f>
        <v/>
      </c>
      <c r="AB444" s="0" t="str">
        <f aca="false">IF(AA444=1,SUMIF($B$2:$B$1001,$B444,$D$2:$D$1001),"")</f>
        <v/>
      </c>
      <c r="AC444" s="0" t="str">
        <f aca="false">IF(AA444=1,RANK(AB444,$AB$2:$AB$1001)+COUNTIF($AB$2:$AB444,AB444)-1,"")</f>
        <v/>
      </c>
      <c r="AD444" s="38" t="n">
        <f aca="false">IF($A444="","",COUNTIF(raw_data!$G:$G,$A444))</f>
        <v>40</v>
      </c>
      <c r="AE444" s="38" t="n">
        <f aca="false">IF($A444="","",IF(COUNTIF($A$2:$A$1001,$A444)&gt;1,1,0))</f>
        <v>0</v>
      </c>
    </row>
    <row r="445" customFormat="false" ht="15" hidden="false" customHeight="false" outlineLevel="0" collapsed="false">
      <c r="A445" s="0" t="str">
        <f aca="false">IF(code_master!$A445="","",code_master!$A445)</f>
        <v>CV0444</v>
      </c>
      <c r="B445" s="0" t="str">
        <f aca="false">IF($A445="","",code_master!$C445&amp;"")</f>
        <v>사망</v>
      </c>
      <c r="C445" s="0" t="str">
        <f aca="false">IF($A445="","",code_master!$B445&amp;"")</f>
        <v>재해사망(비갱신형)</v>
      </c>
      <c r="D445" s="30" t="n">
        <f aca="false">IF($A445="","",SUMIFS(raw_data!$H:$H,raw_data!$A:$A,"&gt;="&amp;UY_START,raw_data!$A:$A,"&lt;="&amp;BASE_YM,raw_data!$B:$B,"&lt;="&amp;BASE_YM,raw_data!$G:$G,$A445))</f>
        <v>45561408</v>
      </c>
      <c r="E445" s="30" t="n">
        <f aca="false">IF($A445="","",(SUMIFS(raw_data!$I:$I,raw_data!$A:$A,"&gt;="&amp;UY_START,raw_data!$A:$A,"&lt;="&amp;BASE_YM,raw_data!$B:$B,"&lt;="&amp;BASE_YM,raw_data!$G:$G,$A445)+SUMIFS(raw_data!$J:$J,raw_data!$A:$A,"&gt;="&amp;UY_START,raw_data!$A:$A,"&lt;="&amp;BASE_YM,raw_data!$B:$B,"&lt;="&amp;BASE_YM,raw_data!$G:$G,$A445)))</f>
        <v>17185236</v>
      </c>
      <c r="F445" s="31" t="n">
        <f aca="false">IF(N(D445)=0,"",E445/D445)</f>
        <v>0.377188431051121</v>
      </c>
      <c r="G445" s="30" t="n">
        <f aca="false">IF($A445="","",SUMIFS(raw_data!$H:$H,raw_data!$A:$A,"&gt;="&amp;UY_START_PY,raw_data!$A:$A,"&lt;="&amp;BASE_YM_PY,raw_data!$B:$B,"&lt;="&amp;BASE_YM_PY,raw_data!$G:$G,$A445))</f>
        <v>40384402</v>
      </c>
      <c r="H445" s="30" t="n">
        <f aca="false">IF($A445="","",(SUMIFS(raw_data!$I:$I,raw_data!$A:$A,"&gt;="&amp;UY_START_PY,raw_data!$A:$A,"&lt;="&amp;BASE_YM_PY,raw_data!$B:$B,"&lt;="&amp;BASE_YM_PY,raw_data!$G:$G,$A445)+SUMIFS(raw_data!$J:$J,raw_data!$A:$A,"&gt;="&amp;UY_START_PY,raw_data!$A:$A,"&lt;="&amp;BASE_YM_PY,raw_data!$B:$B,"&lt;="&amp;BASE_YM_PY,raw_data!$G:$G,$A445)))</f>
        <v>13421651</v>
      </c>
      <c r="I445" s="31" t="n">
        <f aca="false">IF(N(G445)=0,"",H445/G445)</f>
        <v>0.33234739986988</v>
      </c>
      <c r="J445" s="32" t="n">
        <f aca="false">IF(N(G445)=0,"",D445/G445-1)</f>
        <v>0.128193206872297</v>
      </c>
      <c r="K445" s="33" t="n">
        <f aca="false">IF(OR(F445="",I445=""),"",F445-I445)</f>
        <v>0.0448410311812407</v>
      </c>
      <c r="L445" s="30" t="n">
        <f aca="false">IF($A445="","",SUMIFS(raw_data!$H:$H,raw_data!$B:$B,BASE_YM,raw_data!$G:$G,$A445))</f>
        <v>18430338</v>
      </c>
      <c r="M445" s="30" t="n">
        <f aca="false">IF($A445="","",(SUMIFS(raw_data!$I:$I,raw_data!$B:$B,BASE_YM,raw_data!$G:$G,$A445)+SUMIFS(raw_data!$J:$J,raw_data!$B:$B,BASE_YM,raw_data!$G:$G,$A445)))</f>
        <v>9819031</v>
      </c>
      <c r="N445" s="31" t="n">
        <f aca="false">IF(N(L445)=0,"",M445/L445)</f>
        <v>0.532764564599955</v>
      </c>
      <c r="O445" s="30" t="n">
        <f aca="false">IF($A445="","",SUMIFS(raw_data!$H:$H,raw_data!$B:$B,BASE_YM_PY,raw_data!$G:$G,$A445))</f>
        <v>15194607</v>
      </c>
      <c r="P445" s="30" t="n">
        <f aca="false">IF($A445="","",(SUMIFS(raw_data!$I:$I,raw_data!$B:$B,BASE_YM_PY,raw_data!$G:$G,$A445)+SUMIFS(raw_data!$J:$J,raw_data!$B:$B,BASE_YM_PY,raw_data!$G:$G,$A445)))</f>
        <v>7209303</v>
      </c>
      <c r="Q445" s="31" t="n">
        <f aca="false">IF(N(O445)=0,"",P445/O445)</f>
        <v>0.474464591285579</v>
      </c>
      <c r="R445" s="32" t="n">
        <f aca="false">IF(N(O445)=0,"",L445/O445-1)</f>
        <v>0.21295259561501</v>
      </c>
      <c r="S445" s="33" t="n">
        <f aca="false">IF(OR(N445="",Q445=""),"",N445-Q445)</f>
        <v>0.0582999733143755</v>
      </c>
      <c r="T445" s="38" t="n">
        <f aca="false">IF(N(D445)&gt;0,RANK(D445,D$2:D$1001)+COUNTIF(D$2:D445,D445)-1,"")</f>
        <v>124</v>
      </c>
      <c r="U445" s="40" t="n">
        <f aca="false">IF(N(D445)&gt;0,IF(D445&gt;=LR_MIN_SHARE*SUM(D$2:D$1001),F445,-1),-1)</f>
        <v>0.377188431051121</v>
      </c>
      <c r="V445" s="38" t="n">
        <f aca="false">IF(U445&lt;0,"",RANK(U445,U$2:U$1001)+COUNTIF(U$2:U445,U445)-1)</f>
        <v>310</v>
      </c>
      <c r="W445" s="38" t="n">
        <f aca="false">IF(N(L445)&gt;0,RANK(L445,L$2:L$1001)+COUNTIF(L$2:L445,L445)-1,"")</f>
        <v>124</v>
      </c>
      <c r="X445" s="40" t="n">
        <f aca="false">IF(N(L445)&gt;0,IF(L445&gt;=LR_MIN_SHARE*SUM(L$2:L$1001),N445,-1),-1)</f>
        <v>0.532764564599955</v>
      </c>
      <c r="Y445" s="38" t="n">
        <f aca="false">IF(X445&lt;0,"",RANK(X445,X$2:X$1001)+COUNTIF(X$2:X445,X445)-1)</f>
        <v>260</v>
      </c>
      <c r="AA445" s="0" t="str">
        <f aca="false">IF($A445="","",IF(COUNTIF($B$2:$B445,$B445)=1,1,""))</f>
        <v/>
      </c>
      <c r="AB445" s="0" t="str">
        <f aca="false">IF(AA445=1,SUMIF($B$2:$B$1001,$B445,$D$2:$D$1001),"")</f>
        <v/>
      </c>
      <c r="AC445" s="0" t="str">
        <f aca="false">IF(AA445=1,RANK(AB445,$AB$2:$AB$1001)+COUNTIF($AB$2:$AB445,AB445)-1,"")</f>
        <v/>
      </c>
      <c r="AD445" s="38" t="n">
        <f aca="false">IF($A445="","",COUNTIF(raw_data!$G:$G,$A445))</f>
        <v>40</v>
      </c>
      <c r="AE445" s="38" t="n">
        <f aca="false">IF($A445="","",IF(COUNTIF($A$2:$A$1001,$A445)&gt;1,1,0))</f>
        <v>0</v>
      </c>
    </row>
    <row r="446" customFormat="false" ht="15" hidden="false" customHeight="false" outlineLevel="0" collapsed="false">
      <c r="A446" s="0" t="str">
        <f aca="false">IF(code_master!$A446="","",code_master!$A446)</f>
        <v>CV0445</v>
      </c>
      <c r="B446" s="0" t="str">
        <f aca="false">IF($A446="","",code_master!$C446&amp;"")</f>
        <v>암</v>
      </c>
      <c r="C446" s="0" t="str">
        <f aca="false">IF($A446="","",code_master!$B446&amp;"")</f>
        <v>암진단비Ⅱ</v>
      </c>
      <c r="D446" s="30" t="n">
        <f aca="false">IF($A446="","",SUMIFS(raw_data!$H:$H,raw_data!$A:$A,"&gt;="&amp;UY_START,raw_data!$A:$A,"&lt;="&amp;BASE_YM,raw_data!$B:$B,"&lt;="&amp;BASE_YM,raw_data!$G:$G,$A446))</f>
        <v>4951416</v>
      </c>
      <c r="E446" s="30" t="n">
        <f aca="false">IF($A446="","",(SUMIFS(raw_data!$I:$I,raw_data!$A:$A,"&gt;="&amp;UY_START,raw_data!$A:$A,"&lt;="&amp;BASE_YM,raw_data!$B:$B,"&lt;="&amp;BASE_YM,raw_data!$G:$G,$A446)+SUMIFS(raw_data!$J:$J,raw_data!$A:$A,"&gt;="&amp;UY_START,raw_data!$A:$A,"&lt;="&amp;BASE_YM,raw_data!$B:$B,"&lt;="&amp;BASE_YM,raw_data!$G:$G,$A446)))</f>
        <v>2448488</v>
      </c>
      <c r="F446" s="31" t="n">
        <f aca="false">IF(N(D446)=0,"",E446/D446)</f>
        <v>0.494502582695536</v>
      </c>
      <c r="G446" s="30" t="n">
        <f aca="false">IF($A446="","",SUMIFS(raw_data!$H:$H,raw_data!$A:$A,"&gt;="&amp;UY_START_PY,raw_data!$A:$A,"&lt;="&amp;BASE_YM_PY,raw_data!$B:$B,"&lt;="&amp;BASE_YM_PY,raw_data!$G:$G,$A446))</f>
        <v>4316082</v>
      </c>
      <c r="H446" s="30" t="n">
        <f aca="false">IF($A446="","",(SUMIFS(raw_data!$I:$I,raw_data!$A:$A,"&gt;="&amp;UY_START_PY,raw_data!$A:$A,"&lt;="&amp;BASE_YM_PY,raw_data!$B:$B,"&lt;="&amp;BASE_YM_PY,raw_data!$G:$G,$A446)+SUMIFS(raw_data!$J:$J,raw_data!$A:$A,"&gt;="&amp;UY_START_PY,raw_data!$A:$A,"&lt;="&amp;BASE_YM_PY,raw_data!$B:$B,"&lt;="&amp;BASE_YM_PY,raw_data!$G:$G,$A446)))</f>
        <v>1778275</v>
      </c>
      <c r="I446" s="31" t="n">
        <f aca="false">IF(N(G446)=0,"",H446/G446)</f>
        <v>0.412011402934421</v>
      </c>
      <c r="J446" s="32" t="n">
        <f aca="false">IF(N(G446)=0,"",D446/G446-1)</f>
        <v>0.147201559191878</v>
      </c>
      <c r="K446" s="33" t="n">
        <f aca="false">IF(OR(F446="",I446=""),"",F446-I446)</f>
        <v>0.0824911797611154</v>
      </c>
      <c r="L446" s="30" t="n">
        <f aca="false">IF($A446="","",SUMIFS(raw_data!$H:$H,raw_data!$B:$B,BASE_YM,raw_data!$G:$G,$A446))</f>
        <v>1872072</v>
      </c>
      <c r="M446" s="30" t="n">
        <f aca="false">IF($A446="","",(SUMIFS(raw_data!$I:$I,raw_data!$B:$B,BASE_YM,raw_data!$G:$G,$A446)+SUMIFS(raw_data!$J:$J,raw_data!$B:$B,BASE_YM,raw_data!$G:$G,$A446)))</f>
        <v>1394081</v>
      </c>
      <c r="N446" s="31" t="n">
        <f aca="false">IF(N(L446)=0,"",M446/L446)</f>
        <v>0.744672747629365</v>
      </c>
      <c r="O446" s="30" t="n">
        <f aca="false">IF($A446="","",SUMIFS(raw_data!$H:$H,raw_data!$B:$B,BASE_YM_PY,raw_data!$G:$G,$A446))</f>
        <v>1749417</v>
      </c>
      <c r="P446" s="30" t="n">
        <f aca="false">IF($A446="","",(SUMIFS(raw_data!$I:$I,raw_data!$B:$B,BASE_YM_PY,raw_data!$G:$G,$A446)+SUMIFS(raw_data!$J:$J,raw_data!$B:$B,BASE_YM_PY,raw_data!$G:$G,$A446)))</f>
        <v>919217</v>
      </c>
      <c r="Q446" s="31" t="n">
        <f aca="false">IF(N(O446)=0,"",P446/O446)</f>
        <v>0.525441904360138</v>
      </c>
      <c r="R446" s="32" t="n">
        <f aca="false">IF(N(O446)=0,"",L446/O446-1)</f>
        <v>0.0701119287168239</v>
      </c>
      <c r="S446" s="33" t="n">
        <f aca="false">IF(OR(N446="",Q446=""),"",N446-Q446)</f>
        <v>0.219230843269226</v>
      </c>
      <c r="T446" s="38" t="n">
        <f aca="false">IF(N(D446)&gt;0,RANK(D446,D$2:D$1001)+COUNTIF(D$2:D446,D446)-1,"")</f>
        <v>461</v>
      </c>
      <c r="U446" s="38" t="n">
        <f aca="false">IF(N(D446)&gt;0,IF(D446&gt;=LR_MIN_SHARE*SUM(D$2:D$1001),F446,-1),-1)</f>
        <v>-1</v>
      </c>
      <c r="V446" s="0" t="str">
        <f aca="false">IF(U446&lt;0,"",RANK(U446,U$2:U$1001)+COUNTIF(U$2:U446,U446)-1)</f>
        <v/>
      </c>
      <c r="W446" s="38" t="n">
        <f aca="false">IF(N(L446)&gt;0,RANK(L446,L$2:L$1001)+COUNTIF(L$2:L446,L446)-1,"")</f>
        <v>465</v>
      </c>
      <c r="X446" s="38" t="n">
        <f aca="false">IF(N(L446)&gt;0,IF(L446&gt;=LR_MIN_SHARE*SUM(L$2:L$1001),N446,-1),-1)</f>
        <v>-1</v>
      </c>
      <c r="Y446" s="0" t="str">
        <f aca="false">IF(X446&lt;0,"",RANK(X446,X$2:X$1001)+COUNTIF(X$2:X446,X446)-1)</f>
        <v/>
      </c>
      <c r="AA446" s="0" t="str">
        <f aca="false">IF($A446="","",IF(COUNTIF($B$2:$B446,$B446)=1,1,""))</f>
        <v/>
      </c>
      <c r="AB446" s="0" t="str">
        <f aca="false">IF(AA446=1,SUMIF($B$2:$B$1001,$B446,$D$2:$D$1001),"")</f>
        <v/>
      </c>
      <c r="AC446" s="0" t="str">
        <f aca="false">IF(AA446=1,RANK(AB446,$AB$2:$AB$1001)+COUNTIF($AB$2:$AB446,AB446)-1,"")</f>
        <v/>
      </c>
      <c r="AD446" s="38" t="n">
        <f aca="false">IF($A446="","",COUNTIF(raw_data!$G:$G,$A446))</f>
        <v>40</v>
      </c>
      <c r="AE446" s="38" t="n">
        <f aca="false">IF($A446="","",IF(COUNTIF($A$2:$A$1001,$A446)&gt;1,1,0))</f>
        <v>0</v>
      </c>
    </row>
    <row r="447" customFormat="false" ht="15" hidden="false" customHeight="false" outlineLevel="0" collapsed="false">
      <c r="A447" s="0" t="str">
        <f aca="false">IF(code_master!$A447="","",code_master!$A447)</f>
        <v>CV0446</v>
      </c>
      <c r="B447" s="0" t="str">
        <f aca="false">IF($A447="","",code_master!$C447&amp;"")</f>
        <v>입원</v>
      </c>
      <c r="C447" s="0" t="str">
        <f aca="false">IF($A447="","",code_master!$B447&amp;"")</f>
        <v>상해입원일당(간편)</v>
      </c>
      <c r="D447" s="30" t="n">
        <f aca="false">IF($A447="","",SUMIFS(raw_data!$H:$H,raw_data!$A:$A,"&gt;="&amp;UY_START,raw_data!$A:$A,"&lt;="&amp;BASE_YM,raw_data!$B:$B,"&lt;="&amp;BASE_YM,raw_data!$G:$G,$A447))</f>
        <v>8271289</v>
      </c>
      <c r="E447" s="30" t="n">
        <f aca="false">IF($A447="","",(SUMIFS(raw_data!$I:$I,raw_data!$A:$A,"&gt;="&amp;UY_START,raw_data!$A:$A,"&lt;="&amp;BASE_YM,raw_data!$B:$B,"&lt;="&amp;BASE_YM,raw_data!$G:$G,$A447)+SUMIFS(raw_data!$J:$J,raw_data!$A:$A,"&gt;="&amp;UY_START,raw_data!$A:$A,"&lt;="&amp;BASE_YM,raw_data!$B:$B,"&lt;="&amp;BASE_YM,raw_data!$G:$G,$A447)))</f>
        <v>5693425</v>
      </c>
      <c r="F447" s="31" t="n">
        <f aca="false">IF(N(D447)=0,"",E447/D447)</f>
        <v>0.688335880900788</v>
      </c>
      <c r="G447" s="30" t="n">
        <f aca="false">IF($A447="","",SUMIFS(raw_data!$H:$H,raw_data!$A:$A,"&gt;="&amp;UY_START_PY,raw_data!$A:$A,"&lt;="&amp;BASE_YM_PY,raw_data!$B:$B,"&lt;="&amp;BASE_YM_PY,raw_data!$G:$G,$A447))</f>
        <v>8854504</v>
      </c>
      <c r="H447" s="30" t="n">
        <f aca="false">IF($A447="","",(SUMIFS(raw_data!$I:$I,raw_data!$A:$A,"&gt;="&amp;UY_START_PY,raw_data!$A:$A,"&lt;="&amp;BASE_YM_PY,raw_data!$B:$B,"&lt;="&amp;BASE_YM_PY,raw_data!$G:$G,$A447)+SUMIFS(raw_data!$J:$J,raw_data!$A:$A,"&gt;="&amp;UY_START_PY,raw_data!$A:$A,"&lt;="&amp;BASE_YM_PY,raw_data!$B:$B,"&lt;="&amp;BASE_YM_PY,raw_data!$G:$G,$A447)))</f>
        <v>5161904</v>
      </c>
      <c r="I447" s="31" t="n">
        <f aca="false">IF(N(G447)=0,"",H447/G447)</f>
        <v>0.582969300143746</v>
      </c>
      <c r="J447" s="32" t="n">
        <f aca="false">IF(N(G447)=0,"",D447/G447-1)</f>
        <v>-0.0658664787999418</v>
      </c>
      <c r="K447" s="33" t="n">
        <f aca="false">IF(OR(F447="",I447=""),"",F447-I447)</f>
        <v>0.105366580757042</v>
      </c>
      <c r="L447" s="30" t="n">
        <f aca="false">IF($A447="","",SUMIFS(raw_data!$H:$H,raw_data!$B:$B,BASE_YM,raw_data!$G:$G,$A447))</f>
        <v>3207595</v>
      </c>
      <c r="M447" s="30" t="n">
        <f aca="false">IF($A447="","",(SUMIFS(raw_data!$I:$I,raw_data!$B:$B,BASE_YM,raw_data!$G:$G,$A447)+SUMIFS(raw_data!$J:$J,raw_data!$B:$B,BASE_YM,raw_data!$G:$G,$A447)))</f>
        <v>2359849</v>
      </c>
      <c r="N447" s="31" t="n">
        <f aca="false">IF(N(L447)=0,"",M447/L447)</f>
        <v>0.735706658727177</v>
      </c>
      <c r="O447" s="30" t="n">
        <f aca="false">IF($A447="","",SUMIFS(raw_data!$H:$H,raw_data!$B:$B,BASE_YM_PY,raw_data!$G:$G,$A447))</f>
        <v>3637947</v>
      </c>
      <c r="P447" s="30" t="n">
        <f aca="false">IF($A447="","",(SUMIFS(raw_data!$I:$I,raw_data!$B:$B,BASE_YM_PY,raw_data!$G:$G,$A447)+SUMIFS(raw_data!$J:$J,raw_data!$B:$B,BASE_YM_PY,raw_data!$G:$G,$A447)))</f>
        <v>2519091</v>
      </c>
      <c r="Q447" s="31" t="n">
        <f aca="false">IF(N(O447)=0,"",P447/O447)</f>
        <v>0.692448515605093</v>
      </c>
      <c r="R447" s="32" t="n">
        <f aca="false">IF(N(O447)=0,"",L447/O447-1)</f>
        <v>-0.118295291272798</v>
      </c>
      <c r="S447" s="33" t="n">
        <f aca="false">IF(OR(N447="",Q447=""),"",N447-Q447)</f>
        <v>0.0432581431220845</v>
      </c>
      <c r="T447" s="38" t="n">
        <f aca="false">IF(N(D447)&gt;0,RANK(D447,D$2:D$1001)+COUNTIF(D$2:D447,D447)-1,"")</f>
        <v>405</v>
      </c>
      <c r="U447" s="38" t="n">
        <f aca="false">IF(N(D447)&gt;0,IF(D447&gt;=LR_MIN_SHARE*SUM(D$2:D$1001),F447,-1),-1)</f>
        <v>-1</v>
      </c>
      <c r="V447" s="0" t="str">
        <f aca="false">IF(U447&lt;0,"",RANK(U447,U$2:U$1001)+COUNTIF(U$2:U447,U447)-1)</f>
        <v/>
      </c>
      <c r="W447" s="38" t="n">
        <f aca="false">IF(N(L447)&gt;0,RANK(L447,L$2:L$1001)+COUNTIF(L$2:L447,L447)-1,"")</f>
        <v>411</v>
      </c>
      <c r="X447" s="38" t="n">
        <f aca="false">IF(N(L447)&gt;0,IF(L447&gt;=LR_MIN_SHARE*SUM(L$2:L$1001),N447,-1),-1)</f>
        <v>-1</v>
      </c>
      <c r="Y447" s="0" t="str">
        <f aca="false">IF(X447&lt;0,"",RANK(X447,X$2:X$1001)+COUNTIF(X$2:X447,X447)-1)</f>
        <v/>
      </c>
      <c r="AA447" s="0" t="str">
        <f aca="false">IF($A447="","",IF(COUNTIF($B$2:$B447,$B447)=1,1,""))</f>
        <v/>
      </c>
      <c r="AB447" s="0" t="str">
        <f aca="false">IF(AA447=1,SUMIF($B$2:$B$1001,$B447,$D$2:$D$1001),"")</f>
        <v/>
      </c>
      <c r="AC447" s="0" t="str">
        <f aca="false">IF(AA447=1,RANK(AB447,$AB$2:$AB$1001)+COUNTIF($AB$2:$AB447,AB447)-1,"")</f>
        <v/>
      </c>
      <c r="AD447" s="38" t="n">
        <f aca="false">IF($A447="","",COUNTIF(raw_data!$G:$G,$A447))</f>
        <v>40</v>
      </c>
      <c r="AE447" s="38" t="n">
        <f aca="false">IF($A447="","",IF(COUNTIF($A$2:$A$1001,$A447)&gt;1,1,0))</f>
        <v>0</v>
      </c>
    </row>
    <row r="448" customFormat="false" ht="15" hidden="false" customHeight="false" outlineLevel="0" collapsed="false">
      <c r="A448" s="0" t="str">
        <f aca="false">IF(code_master!$A448="","",code_master!$A448)</f>
        <v>CV0447</v>
      </c>
      <c r="B448" s="0" t="str">
        <f aca="false">IF($A448="","",code_master!$C448&amp;"")</f>
        <v>기타</v>
      </c>
      <c r="C448" s="0" t="str">
        <f aca="false">IF($A448="","",code_master!$B448&amp;"")</f>
        <v>배상책임Ⅱ</v>
      </c>
      <c r="D448" s="30" t="n">
        <f aca="false">IF($A448="","",SUMIFS(raw_data!$H:$H,raw_data!$A:$A,"&gt;="&amp;UY_START,raw_data!$A:$A,"&lt;="&amp;BASE_YM,raw_data!$B:$B,"&lt;="&amp;BASE_YM,raw_data!$G:$G,$A448))</f>
        <v>11568258</v>
      </c>
      <c r="E448" s="30" t="n">
        <f aca="false">IF($A448="","",(SUMIFS(raw_data!$I:$I,raw_data!$A:$A,"&gt;="&amp;UY_START,raw_data!$A:$A,"&lt;="&amp;BASE_YM,raw_data!$B:$B,"&lt;="&amp;BASE_YM,raw_data!$G:$G,$A448)+SUMIFS(raw_data!$J:$J,raw_data!$A:$A,"&gt;="&amp;UY_START,raw_data!$A:$A,"&lt;="&amp;BASE_YM,raw_data!$B:$B,"&lt;="&amp;BASE_YM,raw_data!$G:$G,$A448)))</f>
        <v>5424383</v>
      </c>
      <c r="F448" s="31" t="n">
        <f aca="false">IF(N(D448)=0,"",E448/D448)</f>
        <v>0.468902318741508</v>
      </c>
      <c r="G448" s="30" t="n">
        <f aca="false">IF($A448="","",SUMIFS(raw_data!$H:$H,raw_data!$A:$A,"&gt;="&amp;UY_START_PY,raw_data!$A:$A,"&lt;="&amp;BASE_YM_PY,raw_data!$B:$B,"&lt;="&amp;BASE_YM_PY,raw_data!$G:$G,$A448))</f>
        <v>8411205</v>
      </c>
      <c r="H448" s="30" t="n">
        <f aca="false">IF($A448="","",(SUMIFS(raw_data!$I:$I,raw_data!$A:$A,"&gt;="&amp;UY_START_PY,raw_data!$A:$A,"&lt;="&amp;BASE_YM_PY,raw_data!$B:$B,"&lt;="&amp;BASE_YM_PY,raw_data!$G:$G,$A448)+SUMIFS(raw_data!$J:$J,raw_data!$A:$A,"&gt;="&amp;UY_START_PY,raw_data!$A:$A,"&lt;="&amp;BASE_YM_PY,raw_data!$B:$B,"&lt;="&amp;BASE_YM_PY,raw_data!$G:$G,$A448)))</f>
        <v>3566177</v>
      </c>
      <c r="I448" s="31" t="n">
        <f aca="false">IF(N(G448)=0,"",H448/G448)</f>
        <v>0.423979322819976</v>
      </c>
      <c r="J448" s="32" t="n">
        <f aca="false">IF(N(G448)=0,"",D448/G448-1)</f>
        <v>0.375338967484445</v>
      </c>
      <c r="K448" s="33" t="n">
        <f aca="false">IF(OR(F448="",I448=""),"",F448-I448)</f>
        <v>0.0449229959215315</v>
      </c>
      <c r="L448" s="30" t="n">
        <f aca="false">IF($A448="","",SUMIFS(raw_data!$H:$H,raw_data!$B:$B,BASE_YM,raw_data!$G:$G,$A448))</f>
        <v>4799308</v>
      </c>
      <c r="M448" s="30" t="n">
        <f aca="false">IF($A448="","",(SUMIFS(raw_data!$I:$I,raw_data!$B:$B,BASE_YM,raw_data!$G:$G,$A448)+SUMIFS(raw_data!$J:$J,raw_data!$B:$B,BASE_YM,raw_data!$G:$G,$A448)))</f>
        <v>2587210</v>
      </c>
      <c r="N448" s="31" t="n">
        <f aca="false">IF(N(L448)=0,"",M448/L448)</f>
        <v>0.539079800671264</v>
      </c>
      <c r="O448" s="30" t="n">
        <f aca="false">IF($A448="","",SUMIFS(raw_data!$H:$H,raw_data!$B:$B,BASE_YM_PY,raw_data!$G:$G,$A448))</f>
        <v>3403745</v>
      </c>
      <c r="P448" s="30" t="n">
        <f aca="false">IF($A448="","",(SUMIFS(raw_data!$I:$I,raw_data!$B:$B,BASE_YM_PY,raw_data!$G:$G,$A448)+SUMIFS(raw_data!$J:$J,raw_data!$B:$B,BASE_YM_PY,raw_data!$G:$G,$A448)))</f>
        <v>1543336</v>
      </c>
      <c r="Q448" s="31" t="n">
        <f aca="false">IF(N(O448)=0,"",P448/O448)</f>
        <v>0.453422920929741</v>
      </c>
      <c r="R448" s="32" t="n">
        <f aca="false">IF(N(O448)=0,"",L448/O448-1)</f>
        <v>0.410008094025845</v>
      </c>
      <c r="S448" s="33" t="n">
        <f aca="false">IF(OR(N448="",Q448=""),"",N448-Q448)</f>
        <v>0.0856568797415229</v>
      </c>
      <c r="T448" s="38" t="n">
        <f aca="false">IF(N(D448)&gt;0,RANK(D448,D$2:D$1001)+COUNTIF(D$2:D448,D448)-1,"")</f>
        <v>354</v>
      </c>
      <c r="U448" s="40" t="n">
        <f aca="false">IF(N(D448)&gt;0,IF(D448&gt;=LR_MIN_SHARE*SUM(D$2:D$1001),F448,-1),-1)</f>
        <v>0.468902318741508</v>
      </c>
      <c r="V448" s="38" t="n">
        <f aca="false">IF(U448&lt;0,"",RANK(U448,U$2:U$1001)+COUNTIF(U$2:U448,U448)-1)</f>
        <v>250</v>
      </c>
      <c r="W448" s="38" t="n">
        <f aca="false">IF(N(L448)&gt;0,RANK(L448,L$2:L$1001)+COUNTIF(L$2:L448,L448)-1,"")</f>
        <v>346</v>
      </c>
      <c r="X448" s="40" t="n">
        <f aca="false">IF(N(L448)&gt;0,IF(L448&gt;=LR_MIN_SHARE*SUM(L$2:L$1001),N448,-1),-1)</f>
        <v>0.539079800671264</v>
      </c>
      <c r="Y448" s="38" t="n">
        <f aca="false">IF(X448&lt;0,"",RANK(X448,X$2:X$1001)+COUNTIF(X$2:X448,X448)-1)</f>
        <v>255</v>
      </c>
      <c r="AA448" s="0" t="str">
        <f aca="false">IF($A448="","",IF(COUNTIF($B$2:$B448,$B448)=1,1,""))</f>
        <v/>
      </c>
      <c r="AB448" s="0" t="str">
        <f aca="false">IF(AA448=1,SUMIF($B$2:$B$1001,$B448,$D$2:$D$1001),"")</f>
        <v/>
      </c>
      <c r="AC448" s="0" t="str">
        <f aca="false">IF(AA448=1,RANK(AB448,$AB$2:$AB$1001)+COUNTIF($AB$2:$AB448,AB448)-1,"")</f>
        <v/>
      </c>
      <c r="AD448" s="38" t="n">
        <f aca="false">IF($A448="","",COUNTIF(raw_data!$G:$G,$A448))</f>
        <v>40</v>
      </c>
      <c r="AE448" s="38" t="n">
        <f aca="false">IF($A448="","",IF(COUNTIF($A$2:$A$1001,$A448)&gt;1,1,0))</f>
        <v>0</v>
      </c>
    </row>
    <row r="449" customFormat="false" ht="15" hidden="false" customHeight="false" outlineLevel="0" collapsed="false">
      <c r="A449" s="0" t="str">
        <f aca="false">IF(code_master!$A449="","",code_master!$A449)</f>
        <v>CV0448</v>
      </c>
      <c r="B449" s="0" t="str">
        <f aca="false">IF($A449="","",code_master!$C449&amp;"")</f>
        <v>수술</v>
      </c>
      <c r="C449" s="0" t="str">
        <f aca="false">IF($A449="","",code_master!$B449&amp;"")</f>
        <v>1~5종수술비Ⅱ</v>
      </c>
      <c r="D449" s="30" t="n">
        <f aca="false">IF($A449="","",SUMIFS(raw_data!$H:$H,raw_data!$A:$A,"&gt;="&amp;UY_START,raw_data!$A:$A,"&lt;="&amp;BASE_YM,raw_data!$B:$B,"&lt;="&amp;BASE_YM,raw_data!$G:$G,$A449))</f>
        <v>99317329</v>
      </c>
      <c r="E449" s="30" t="n">
        <f aca="false">IF($A449="","",(SUMIFS(raw_data!$I:$I,raw_data!$A:$A,"&gt;="&amp;UY_START,raw_data!$A:$A,"&lt;="&amp;BASE_YM,raw_data!$B:$B,"&lt;="&amp;BASE_YM,raw_data!$G:$G,$A449)+SUMIFS(raw_data!$J:$J,raw_data!$A:$A,"&gt;="&amp;UY_START,raw_data!$A:$A,"&lt;="&amp;BASE_YM,raw_data!$B:$B,"&lt;="&amp;BASE_YM,raw_data!$G:$G,$A449)))</f>
        <v>70799254</v>
      </c>
      <c r="F449" s="31" t="n">
        <f aca="false">IF(N(D449)=0,"",E449/D449)</f>
        <v>0.7128590218128</v>
      </c>
      <c r="G449" s="30" t="n">
        <f aca="false">IF($A449="","",SUMIFS(raw_data!$H:$H,raw_data!$A:$A,"&gt;="&amp;UY_START_PY,raw_data!$A:$A,"&lt;="&amp;BASE_YM_PY,raw_data!$B:$B,"&lt;="&amp;BASE_YM_PY,raw_data!$G:$G,$A449))</f>
        <v>87678776</v>
      </c>
      <c r="H449" s="30" t="n">
        <f aca="false">IF($A449="","",(SUMIFS(raw_data!$I:$I,raw_data!$A:$A,"&gt;="&amp;UY_START_PY,raw_data!$A:$A,"&lt;="&amp;BASE_YM_PY,raw_data!$B:$B,"&lt;="&amp;BASE_YM_PY,raw_data!$G:$G,$A449)+SUMIFS(raw_data!$J:$J,raw_data!$A:$A,"&gt;="&amp;UY_START_PY,raw_data!$A:$A,"&lt;="&amp;BASE_YM_PY,raw_data!$B:$B,"&lt;="&amp;BASE_YM_PY,raw_data!$G:$G,$A449)))</f>
        <v>74053189</v>
      </c>
      <c r="I449" s="31" t="n">
        <f aca="false">IF(N(G449)=0,"",H449/G449)</f>
        <v>0.844596519002501</v>
      </c>
      <c r="J449" s="32" t="n">
        <f aca="false">IF(N(G449)=0,"",D449/G449-1)</f>
        <v>0.132740824301653</v>
      </c>
      <c r="K449" s="33" t="n">
        <f aca="false">IF(OR(F449="",I449=""),"",F449-I449)</f>
        <v>-0.131737497189701</v>
      </c>
      <c r="L449" s="30" t="n">
        <f aca="false">IF($A449="","",SUMIFS(raw_data!$H:$H,raw_data!$B:$B,BASE_YM,raw_data!$G:$G,$A449))</f>
        <v>38458305</v>
      </c>
      <c r="M449" s="30" t="n">
        <f aca="false">IF($A449="","",(SUMIFS(raw_data!$I:$I,raw_data!$B:$B,BASE_YM,raw_data!$G:$G,$A449)+SUMIFS(raw_data!$J:$J,raw_data!$B:$B,BASE_YM,raw_data!$G:$G,$A449)))</f>
        <v>33393635</v>
      </c>
      <c r="N449" s="31" t="n">
        <f aca="false">IF(N(L449)=0,"",M449/L449)</f>
        <v>0.868307508612249</v>
      </c>
      <c r="O449" s="30" t="n">
        <f aca="false">IF($A449="","",SUMIFS(raw_data!$H:$H,raw_data!$B:$B,BASE_YM_PY,raw_data!$G:$G,$A449))</f>
        <v>34625000</v>
      </c>
      <c r="P449" s="30" t="n">
        <f aca="false">IF($A449="","",(SUMIFS(raw_data!$I:$I,raw_data!$B:$B,BASE_YM_PY,raw_data!$G:$G,$A449)+SUMIFS(raw_data!$J:$J,raw_data!$B:$B,BASE_YM_PY,raw_data!$G:$G,$A449)))</f>
        <v>36699904</v>
      </c>
      <c r="Q449" s="31" t="n">
        <f aca="false">IF(N(O449)=0,"",P449/O449)</f>
        <v>1.05992502527076</v>
      </c>
      <c r="R449" s="32" t="n">
        <f aca="false">IF(N(O449)=0,"",L449/O449-1)</f>
        <v>0.11070916967509</v>
      </c>
      <c r="S449" s="33" t="n">
        <f aca="false">IF(OR(N449="",Q449=""),"",N449-Q449)</f>
        <v>-0.191617516658509</v>
      </c>
      <c r="T449" s="38" t="n">
        <f aca="false">IF(N(D449)&gt;0,RANK(D449,D$2:D$1001)+COUNTIF(D$2:D449,D449)-1,"")</f>
        <v>47</v>
      </c>
      <c r="U449" s="40" t="n">
        <f aca="false">IF(N(D449)&gt;0,IF(D449&gt;=LR_MIN_SHARE*SUM(D$2:D$1001),F449,-1),-1)</f>
        <v>0.7128590218128</v>
      </c>
      <c r="V449" s="38" t="n">
        <f aca="false">IF(U449&lt;0,"",RANK(U449,U$2:U$1001)+COUNTIF(U$2:U449,U449)-1)</f>
        <v>80</v>
      </c>
      <c r="W449" s="38" t="n">
        <f aca="false">IF(N(L449)&gt;0,RANK(L449,L$2:L$1001)+COUNTIF(L$2:L449,L449)-1,"")</f>
        <v>51</v>
      </c>
      <c r="X449" s="40" t="n">
        <f aca="false">IF(N(L449)&gt;0,IF(L449&gt;=LR_MIN_SHARE*SUM(L$2:L$1001),N449,-1),-1)</f>
        <v>0.868307508612249</v>
      </c>
      <c r="Y449" s="38" t="n">
        <f aca="false">IF(X449&lt;0,"",RANK(X449,X$2:X$1001)+COUNTIF(X$2:X449,X449)-1)</f>
        <v>72</v>
      </c>
      <c r="AA449" s="0" t="str">
        <f aca="false">IF($A449="","",IF(COUNTIF($B$2:$B449,$B449)=1,1,""))</f>
        <v/>
      </c>
      <c r="AB449" s="0" t="str">
        <f aca="false">IF(AA449=1,SUMIF($B$2:$B$1001,$B449,$D$2:$D$1001),"")</f>
        <v/>
      </c>
      <c r="AC449" s="0" t="str">
        <f aca="false">IF(AA449=1,RANK(AB449,$AB$2:$AB$1001)+COUNTIF($AB$2:$AB449,AB449)-1,"")</f>
        <v/>
      </c>
      <c r="AD449" s="38" t="n">
        <f aca="false">IF($A449="","",COUNTIF(raw_data!$G:$G,$A449))</f>
        <v>40</v>
      </c>
      <c r="AE449" s="38" t="n">
        <f aca="false">IF($A449="","",IF(COUNTIF($A$2:$A$1001,$A449)&gt;1,1,0))</f>
        <v>0</v>
      </c>
    </row>
    <row r="450" customFormat="false" ht="15" hidden="false" customHeight="false" outlineLevel="0" collapsed="false">
      <c r="A450" s="0" t="str">
        <f aca="false">IF(code_master!$A450="","",code_master!$A450)</f>
        <v>CV0449</v>
      </c>
      <c r="B450" s="0" t="str">
        <f aca="false">IF($A450="","",code_master!$C450&amp;"")</f>
        <v>사망</v>
      </c>
      <c r="C450" s="0" t="str">
        <f aca="false">IF($A450="","",code_master!$B450&amp;"")</f>
        <v>재해사망(갱신형)</v>
      </c>
      <c r="D450" s="30" t="n">
        <f aca="false">IF($A450="","",SUMIFS(raw_data!$H:$H,raw_data!$A:$A,"&gt;="&amp;UY_START,raw_data!$A:$A,"&lt;="&amp;BASE_YM,raw_data!$B:$B,"&lt;="&amp;BASE_YM,raw_data!$G:$G,$A450))</f>
        <v>30297909</v>
      </c>
      <c r="E450" s="30" t="n">
        <f aca="false">IF($A450="","",(SUMIFS(raw_data!$I:$I,raw_data!$A:$A,"&gt;="&amp;UY_START,raw_data!$A:$A,"&lt;="&amp;BASE_YM,raw_data!$B:$B,"&lt;="&amp;BASE_YM,raw_data!$G:$G,$A450)+SUMIFS(raw_data!$J:$J,raw_data!$A:$A,"&gt;="&amp;UY_START,raw_data!$A:$A,"&lt;="&amp;BASE_YM,raw_data!$B:$B,"&lt;="&amp;BASE_YM,raw_data!$G:$G,$A450)))</f>
        <v>9999993</v>
      </c>
      <c r="F450" s="31" t="n">
        <f aca="false">IF(N(D450)=0,"",E450/D450)</f>
        <v>0.330055549378012</v>
      </c>
      <c r="G450" s="30" t="n">
        <f aca="false">IF($A450="","",SUMIFS(raw_data!$H:$H,raw_data!$A:$A,"&gt;="&amp;UY_START_PY,raw_data!$A:$A,"&lt;="&amp;BASE_YM_PY,raw_data!$B:$B,"&lt;="&amp;BASE_YM_PY,raw_data!$G:$G,$A450))</f>
        <v>26178402</v>
      </c>
      <c r="H450" s="30" t="n">
        <f aca="false">IF($A450="","",(SUMIFS(raw_data!$I:$I,raw_data!$A:$A,"&gt;="&amp;UY_START_PY,raw_data!$A:$A,"&lt;="&amp;BASE_YM_PY,raw_data!$B:$B,"&lt;="&amp;BASE_YM_PY,raw_data!$G:$G,$A450)+SUMIFS(raw_data!$J:$J,raw_data!$A:$A,"&gt;="&amp;UY_START_PY,raw_data!$A:$A,"&lt;="&amp;BASE_YM_PY,raw_data!$B:$B,"&lt;="&amp;BASE_YM_PY,raw_data!$G:$G,$A450)))</f>
        <v>10361360</v>
      </c>
      <c r="I450" s="31" t="n">
        <f aca="false">IF(N(G450)=0,"",H450/G450)</f>
        <v>0.39579803228631</v>
      </c>
      <c r="J450" s="32" t="n">
        <f aca="false">IF(N(G450)=0,"",D450/G450-1)</f>
        <v>0.157362813818811</v>
      </c>
      <c r="K450" s="33" t="n">
        <f aca="false">IF(OR(F450="",I450=""),"",F450-I450)</f>
        <v>-0.0657424829082984</v>
      </c>
      <c r="L450" s="30" t="n">
        <f aca="false">IF($A450="","",SUMIFS(raw_data!$H:$H,raw_data!$B:$B,BASE_YM,raw_data!$G:$G,$A450))</f>
        <v>11762979</v>
      </c>
      <c r="M450" s="30" t="n">
        <f aca="false">IF($A450="","",(SUMIFS(raw_data!$I:$I,raw_data!$B:$B,BASE_YM,raw_data!$G:$G,$A450)+SUMIFS(raw_data!$J:$J,raw_data!$B:$B,BASE_YM,raw_data!$G:$G,$A450)))</f>
        <v>5524785</v>
      </c>
      <c r="N450" s="31" t="n">
        <f aca="false">IF(N(L450)=0,"",M450/L450)</f>
        <v>0.469675666342684</v>
      </c>
      <c r="O450" s="30" t="n">
        <f aca="false">IF($A450="","",SUMIFS(raw_data!$H:$H,raw_data!$B:$B,BASE_YM_PY,raw_data!$G:$G,$A450))</f>
        <v>10916649</v>
      </c>
      <c r="P450" s="30" t="n">
        <f aca="false">IF($A450="","",(SUMIFS(raw_data!$I:$I,raw_data!$B:$B,BASE_YM_PY,raw_data!$G:$G,$A450)+SUMIFS(raw_data!$J:$J,raw_data!$B:$B,BASE_YM_PY,raw_data!$G:$G,$A450)))</f>
        <v>5101129</v>
      </c>
      <c r="Q450" s="31" t="n">
        <f aca="false">IF(N(O450)=0,"",P450/O450)</f>
        <v>0.46727974857486</v>
      </c>
      <c r="R450" s="32" t="n">
        <f aca="false">IF(N(O450)=0,"",L450/O450-1)</f>
        <v>0.0775265376765342</v>
      </c>
      <c r="S450" s="33" t="n">
        <f aca="false">IF(OR(N450="",Q450=""),"",N450-Q450)</f>
        <v>0.00239591776782383</v>
      </c>
      <c r="T450" s="38" t="n">
        <f aca="false">IF(N(D450)&gt;0,RANK(D450,D$2:D$1001)+COUNTIF(D$2:D450,D450)-1,"")</f>
        <v>193</v>
      </c>
      <c r="U450" s="40" t="n">
        <f aca="false">IF(N(D450)&gt;0,IF(D450&gt;=LR_MIN_SHARE*SUM(D$2:D$1001),F450,-1),-1)</f>
        <v>0.330055549378012</v>
      </c>
      <c r="V450" s="38" t="n">
        <f aca="false">IF(U450&lt;0,"",RANK(U450,U$2:U$1001)+COUNTIF(U$2:U450,U450)-1)</f>
        <v>345</v>
      </c>
      <c r="W450" s="38" t="n">
        <f aca="false">IF(N(L450)&gt;0,RANK(L450,L$2:L$1001)+COUNTIF(L$2:L450,L450)-1,"")</f>
        <v>193</v>
      </c>
      <c r="X450" s="40" t="n">
        <f aca="false">IF(N(L450)&gt;0,IF(L450&gt;=LR_MIN_SHARE*SUM(L$2:L$1001),N450,-1),-1)</f>
        <v>0.469675666342684</v>
      </c>
      <c r="Y450" s="38" t="n">
        <f aca="false">IF(X450&lt;0,"",RANK(X450,X$2:X$1001)+COUNTIF(X$2:X450,X450)-1)</f>
        <v>294</v>
      </c>
      <c r="AA450" s="0" t="str">
        <f aca="false">IF($A450="","",IF(COUNTIF($B$2:$B450,$B450)=1,1,""))</f>
        <v/>
      </c>
      <c r="AB450" s="0" t="str">
        <f aca="false">IF(AA450=1,SUMIF($B$2:$B$1001,$B450,$D$2:$D$1001),"")</f>
        <v/>
      </c>
      <c r="AC450" s="0" t="str">
        <f aca="false">IF(AA450=1,RANK(AB450,$AB$2:$AB$1001)+COUNTIF($AB$2:$AB450,AB450)-1,"")</f>
        <v/>
      </c>
      <c r="AD450" s="38" t="n">
        <f aca="false">IF($A450="","",COUNTIF(raw_data!$G:$G,$A450))</f>
        <v>40</v>
      </c>
      <c r="AE450" s="38" t="n">
        <f aca="false">IF($A450="","",IF(COUNTIF($A$2:$A$1001,$A450)&gt;1,1,0))</f>
        <v>0</v>
      </c>
    </row>
    <row r="451" customFormat="false" ht="15" hidden="false" customHeight="false" outlineLevel="0" collapsed="false">
      <c r="A451" s="0" t="str">
        <f aca="false">IF(code_master!$A451="","",code_master!$A451)</f>
        <v>CV0450</v>
      </c>
      <c r="B451" s="0" t="str">
        <f aca="false">IF($A451="","",code_master!$C451&amp;"")</f>
        <v>수술</v>
      </c>
      <c r="C451" s="0" t="str">
        <f aca="false">IF($A451="","",code_master!$B451&amp;"")</f>
        <v>질병수술비(20년만기)</v>
      </c>
      <c r="D451" s="30" t="n">
        <f aca="false">IF($A451="","",SUMIFS(raw_data!$H:$H,raw_data!$A:$A,"&gt;="&amp;UY_START,raw_data!$A:$A,"&lt;="&amp;BASE_YM,raw_data!$B:$B,"&lt;="&amp;BASE_YM,raw_data!$G:$G,$A451))</f>
        <v>11282772</v>
      </c>
      <c r="E451" s="30" t="n">
        <f aca="false">IF($A451="","",(SUMIFS(raw_data!$I:$I,raw_data!$A:$A,"&gt;="&amp;UY_START,raw_data!$A:$A,"&lt;="&amp;BASE_YM,raw_data!$B:$B,"&lt;="&amp;BASE_YM,raw_data!$G:$G,$A451)+SUMIFS(raw_data!$J:$J,raw_data!$A:$A,"&gt;="&amp;UY_START,raw_data!$A:$A,"&lt;="&amp;BASE_YM,raw_data!$B:$B,"&lt;="&amp;BASE_YM,raw_data!$G:$G,$A451)))</f>
        <v>6816188</v>
      </c>
      <c r="F451" s="31" t="n">
        <f aca="false">IF(N(D451)=0,"",E451/D451)</f>
        <v>0.604123525672592</v>
      </c>
      <c r="G451" s="30" t="n">
        <f aca="false">IF($A451="","",SUMIFS(raw_data!$H:$H,raw_data!$A:$A,"&gt;="&amp;UY_START_PY,raw_data!$A:$A,"&lt;="&amp;BASE_YM_PY,raw_data!$B:$B,"&lt;="&amp;BASE_YM_PY,raw_data!$G:$G,$A451))</f>
        <v>12902655</v>
      </c>
      <c r="H451" s="30" t="n">
        <f aca="false">IF($A451="","",(SUMIFS(raw_data!$I:$I,raw_data!$A:$A,"&gt;="&amp;UY_START_PY,raw_data!$A:$A,"&lt;="&amp;BASE_YM_PY,raw_data!$B:$B,"&lt;="&amp;BASE_YM_PY,raw_data!$G:$G,$A451)+SUMIFS(raw_data!$J:$J,raw_data!$A:$A,"&gt;="&amp;UY_START_PY,raw_data!$A:$A,"&lt;="&amp;BASE_YM_PY,raw_data!$B:$B,"&lt;="&amp;BASE_YM_PY,raw_data!$G:$G,$A451)))</f>
        <v>7799558</v>
      </c>
      <c r="I451" s="31" t="n">
        <f aca="false">IF(N(G451)=0,"",H451/G451)</f>
        <v>0.60449248623636</v>
      </c>
      <c r="J451" s="32" t="n">
        <f aca="false">IF(N(G451)=0,"",D451/G451-1)</f>
        <v>-0.125546486362691</v>
      </c>
      <c r="K451" s="33" t="n">
        <f aca="false">IF(OR(F451="",I451=""),"",F451-I451)</f>
        <v>-0.000368960563768117</v>
      </c>
      <c r="L451" s="30" t="n">
        <f aca="false">IF($A451="","",SUMIFS(raw_data!$H:$H,raw_data!$B:$B,BASE_YM,raw_data!$G:$G,$A451))</f>
        <v>4524222</v>
      </c>
      <c r="M451" s="30" t="n">
        <f aca="false">IF($A451="","",(SUMIFS(raw_data!$I:$I,raw_data!$B:$B,BASE_YM,raw_data!$G:$G,$A451)+SUMIFS(raw_data!$J:$J,raw_data!$B:$B,BASE_YM,raw_data!$G:$G,$A451)))</f>
        <v>3234645</v>
      </c>
      <c r="N451" s="31" t="n">
        <f aca="false">IF(N(L451)=0,"",M451/L451)</f>
        <v>0.714961600027585</v>
      </c>
      <c r="O451" s="30" t="n">
        <f aca="false">IF($A451="","",SUMIFS(raw_data!$H:$H,raw_data!$B:$B,BASE_YM_PY,raw_data!$G:$G,$A451))</f>
        <v>5693016</v>
      </c>
      <c r="P451" s="30" t="n">
        <f aca="false">IF($A451="","",(SUMIFS(raw_data!$I:$I,raw_data!$B:$B,BASE_YM_PY,raw_data!$G:$G,$A451)+SUMIFS(raw_data!$J:$J,raw_data!$B:$B,BASE_YM_PY,raw_data!$G:$G,$A451)))</f>
        <v>4446163</v>
      </c>
      <c r="Q451" s="31" t="n">
        <f aca="false">IF(N(O451)=0,"",P451/O451)</f>
        <v>0.780985509262577</v>
      </c>
      <c r="R451" s="32" t="n">
        <f aca="false">IF(N(O451)=0,"",L451/O451-1)</f>
        <v>-0.20530312930791</v>
      </c>
      <c r="S451" s="33" t="n">
        <f aca="false">IF(OR(N451="",Q451=""),"",N451-Q451)</f>
        <v>-0.0660239092349924</v>
      </c>
      <c r="T451" s="38" t="n">
        <f aca="false">IF(N(D451)&gt;0,RANK(D451,D$2:D$1001)+COUNTIF(D$2:D451,D451)-1,"")</f>
        <v>359</v>
      </c>
      <c r="U451" s="40" t="n">
        <f aca="false">IF(N(D451)&gt;0,IF(D451&gt;=LR_MIN_SHARE*SUM(D$2:D$1001),F451,-1),-1)</f>
        <v>0.604123525672592</v>
      </c>
      <c r="V451" s="38" t="n">
        <f aca="false">IF(U451&lt;0,"",RANK(U451,U$2:U$1001)+COUNTIF(U$2:U451,U451)-1)</f>
        <v>141</v>
      </c>
      <c r="W451" s="38" t="n">
        <f aca="false">IF(N(L451)&gt;0,RANK(L451,L$2:L$1001)+COUNTIF(L$2:L451,L451)-1,"")</f>
        <v>358</v>
      </c>
      <c r="X451" s="40" t="n">
        <f aca="false">IF(N(L451)&gt;0,IF(L451&gt;=LR_MIN_SHARE*SUM(L$2:L$1001),N451,-1),-1)</f>
        <v>0.714961600027585</v>
      </c>
      <c r="Y451" s="38" t="n">
        <f aca="false">IF(X451&lt;0,"",RANK(X451,X$2:X$1001)+COUNTIF(X$2:X451,X451)-1)</f>
        <v>145</v>
      </c>
      <c r="AA451" s="0" t="str">
        <f aca="false">IF($A451="","",IF(COUNTIF($B$2:$B451,$B451)=1,1,""))</f>
        <v/>
      </c>
      <c r="AB451" s="0" t="str">
        <f aca="false">IF(AA451=1,SUMIF($B$2:$B$1001,$B451,$D$2:$D$1001),"")</f>
        <v/>
      </c>
      <c r="AC451" s="0" t="str">
        <f aca="false">IF(AA451=1,RANK(AB451,$AB$2:$AB$1001)+COUNTIF($AB$2:$AB451,AB451)-1,"")</f>
        <v/>
      </c>
      <c r="AD451" s="38" t="n">
        <f aca="false">IF($A451="","",COUNTIF(raw_data!$G:$G,$A451))</f>
        <v>40</v>
      </c>
      <c r="AE451" s="38" t="n">
        <f aca="false">IF($A451="","",IF(COUNTIF($A$2:$A$1001,$A451)&gt;1,1,0))</f>
        <v>0</v>
      </c>
    </row>
    <row r="452" customFormat="false" ht="15" hidden="false" customHeight="false" outlineLevel="0" collapsed="false">
      <c r="A452" s="0" t="str">
        <f aca="false">IF(code_master!$A452="","",code_master!$A452)</f>
        <v>CV0451</v>
      </c>
      <c r="B452" s="0" t="str">
        <f aca="false">IF($A452="","",code_master!$C452&amp;"")</f>
        <v>사망</v>
      </c>
      <c r="C452" s="0" t="str">
        <f aca="false">IF($A452="","",code_master!$B452&amp;"")</f>
        <v>상해사망(비갱신형)</v>
      </c>
      <c r="D452" s="30" t="n">
        <f aca="false">IF($A452="","",SUMIFS(raw_data!$H:$H,raw_data!$A:$A,"&gt;="&amp;UY_START,raw_data!$A:$A,"&lt;="&amp;BASE_YM,raw_data!$B:$B,"&lt;="&amp;BASE_YM,raw_data!$G:$G,$A452))</f>
        <v>30730437</v>
      </c>
      <c r="E452" s="30" t="n">
        <f aca="false">IF($A452="","",(SUMIFS(raw_data!$I:$I,raw_data!$A:$A,"&gt;="&amp;UY_START,raw_data!$A:$A,"&lt;="&amp;BASE_YM,raw_data!$B:$B,"&lt;="&amp;BASE_YM,raw_data!$G:$G,$A452)+SUMIFS(raw_data!$J:$J,raw_data!$A:$A,"&gt;="&amp;UY_START,raw_data!$A:$A,"&lt;="&amp;BASE_YM,raw_data!$B:$B,"&lt;="&amp;BASE_YM,raw_data!$G:$G,$A452)))</f>
        <v>10359631</v>
      </c>
      <c r="F452" s="31" t="n">
        <f aca="false">IF(N(D452)=0,"",E452/D452)</f>
        <v>0.337113038776507</v>
      </c>
      <c r="G452" s="30" t="n">
        <f aca="false">IF($A452="","",SUMIFS(raw_data!$H:$H,raw_data!$A:$A,"&gt;="&amp;UY_START_PY,raw_data!$A:$A,"&lt;="&amp;BASE_YM_PY,raw_data!$B:$B,"&lt;="&amp;BASE_YM_PY,raw_data!$G:$G,$A452))</f>
        <v>33709644</v>
      </c>
      <c r="H452" s="30" t="n">
        <f aca="false">IF($A452="","",(SUMIFS(raw_data!$I:$I,raw_data!$A:$A,"&gt;="&amp;UY_START_PY,raw_data!$A:$A,"&lt;="&amp;BASE_YM_PY,raw_data!$B:$B,"&lt;="&amp;BASE_YM_PY,raw_data!$G:$G,$A452)+SUMIFS(raw_data!$J:$J,raw_data!$A:$A,"&gt;="&amp;UY_START_PY,raw_data!$A:$A,"&lt;="&amp;BASE_YM_PY,raw_data!$B:$B,"&lt;="&amp;BASE_YM_PY,raw_data!$G:$G,$A452)))</f>
        <v>15590588</v>
      </c>
      <c r="I452" s="31" t="n">
        <f aca="false">IF(N(G452)=0,"",H452/G452)</f>
        <v>0.462496370474871</v>
      </c>
      <c r="J452" s="32" t="n">
        <f aca="false">IF(N(G452)=0,"",D452/G452-1)</f>
        <v>-0.088378477091007</v>
      </c>
      <c r="K452" s="33" t="n">
        <f aca="false">IF(OR(F452="",I452=""),"",F452-I452)</f>
        <v>-0.125383331698364</v>
      </c>
      <c r="L452" s="30" t="n">
        <f aca="false">IF($A452="","",SUMIFS(raw_data!$H:$H,raw_data!$B:$B,BASE_YM,raw_data!$G:$G,$A452))</f>
        <v>12462802</v>
      </c>
      <c r="M452" s="30" t="n">
        <f aca="false">IF($A452="","",(SUMIFS(raw_data!$I:$I,raw_data!$B:$B,BASE_YM,raw_data!$G:$G,$A452)+SUMIFS(raw_data!$J:$J,raw_data!$B:$B,BASE_YM,raw_data!$G:$G,$A452)))</f>
        <v>5326760</v>
      </c>
      <c r="N452" s="31" t="n">
        <f aca="false">IF(N(L452)=0,"",M452/L452)</f>
        <v>0.427412711844415</v>
      </c>
      <c r="O452" s="30" t="n">
        <f aca="false">IF($A452="","",SUMIFS(raw_data!$H:$H,raw_data!$B:$B,BASE_YM_PY,raw_data!$G:$G,$A452))</f>
        <v>13567292</v>
      </c>
      <c r="P452" s="30" t="n">
        <f aca="false">IF($A452="","",(SUMIFS(raw_data!$I:$I,raw_data!$B:$B,BASE_YM_PY,raw_data!$G:$G,$A452)+SUMIFS(raw_data!$J:$J,raw_data!$B:$B,BASE_YM_PY,raw_data!$G:$G,$A452)))</f>
        <v>7119786</v>
      </c>
      <c r="Q452" s="31" t="n">
        <f aca="false">IF(N(O452)=0,"",P452/O452)</f>
        <v>0.524775762178628</v>
      </c>
      <c r="R452" s="32" t="n">
        <f aca="false">IF(N(O452)=0,"",L452/O452-1)</f>
        <v>-0.0814082869300669</v>
      </c>
      <c r="S452" s="33" t="n">
        <f aca="false">IF(OR(N452="",Q452=""),"",N452-Q452)</f>
        <v>-0.0973630503342128</v>
      </c>
      <c r="T452" s="38" t="n">
        <f aca="false">IF(N(D452)&gt;0,RANK(D452,D$2:D$1001)+COUNTIF(D$2:D452,D452)-1,"")</f>
        <v>189</v>
      </c>
      <c r="U452" s="40" t="n">
        <f aca="false">IF(N(D452)&gt;0,IF(D452&gt;=LR_MIN_SHARE*SUM(D$2:D$1001),F452,-1),-1)</f>
        <v>0.337113038776507</v>
      </c>
      <c r="V452" s="38" t="n">
        <f aca="false">IF(U452&lt;0,"",RANK(U452,U$2:U$1001)+COUNTIF(U$2:U452,U452)-1)</f>
        <v>338</v>
      </c>
      <c r="W452" s="38" t="n">
        <f aca="false">IF(N(L452)&gt;0,RANK(L452,L$2:L$1001)+COUNTIF(L$2:L452,L452)-1,"")</f>
        <v>184</v>
      </c>
      <c r="X452" s="40" t="n">
        <f aca="false">IF(N(L452)&gt;0,IF(L452&gt;=LR_MIN_SHARE*SUM(L$2:L$1001),N452,-1),-1)</f>
        <v>0.427412711844415</v>
      </c>
      <c r="Y452" s="38" t="n">
        <f aca="false">IF(X452&lt;0,"",RANK(X452,X$2:X$1001)+COUNTIF(X$2:X452,X452)-1)</f>
        <v>313</v>
      </c>
      <c r="AA452" s="0" t="str">
        <f aca="false">IF($A452="","",IF(COUNTIF($B$2:$B452,$B452)=1,1,""))</f>
        <v/>
      </c>
      <c r="AB452" s="0" t="str">
        <f aca="false">IF(AA452=1,SUMIF($B$2:$B$1001,$B452,$D$2:$D$1001),"")</f>
        <v/>
      </c>
      <c r="AC452" s="0" t="str">
        <f aca="false">IF(AA452=1,RANK(AB452,$AB$2:$AB$1001)+COUNTIF($AB$2:$AB452,AB452)-1,"")</f>
        <v/>
      </c>
      <c r="AD452" s="38" t="n">
        <f aca="false">IF($A452="","",COUNTIF(raw_data!$G:$G,$A452))</f>
        <v>40</v>
      </c>
      <c r="AE452" s="38" t="n">
        <f aca="false">IF($A452="","",IF(COUNTIF($A$2:$A$1001,$A452)&gt;1,1,0))</f>
        <v>0</v>
      </c>
    </row>
    <row r="453" customFormat="false" ht="15" hidden="false" customHeight="false" outlineLevel="0" collapsed="false">
      <c r="A453" s="0" t="str">
        <f aca="false">IF(code_master!$A453="","",code_master!$A453)</f>
        <v>CV0452</v>
      </c>
      <c r="B453" s="0" t="str">
        <f aca="false">IF($A453="","",code_master!$C453&amp;"")</f>
        <v>실손의료</v>
      </c>
      <c r="C453" s="0" t="str">
        <f aca="false">IF($A453="","",code_master!$B453&amp;"")</f>
        <v>질병통원실손(간편)</v>
      </c>
      <c r="D453" s="30" t="n">
        <f aca="false">IF($A453="","",SUMIFS(raw_data!$H:$H,raw_data!$A:$A,"&gt;="&amp;UY_START,raw_data!$A:$A,"&lt;="&amp;BASE_YM,raw_data!$B:$B,"&lt;="&amp;BASE_YM,raw_data!$G:$G,$A453))</f>
        <v>1857790</v>
      </c>
      <c r="E453" s="30" t="n">
        <f aca="false">IF($A453="","",(SUMIFS(raw_data!$I:$I,raw_data!$A:$A,"&gt;="&amp;UY_START,raw_data!$A:$A,"&lt;="&amp;BASE_YM,raw_data!$B:$B,"&lt;="&amp;BASE_YM,raw_data!$G:$G,$A453)+SUMIFS(raw_data!$J:$J,raw_data!$A:$A,"&gt;="&amp;UY_START,raw_data!$A:$A,"&lt;="&amp;BASE_YM,raw_data!$B:$B,"&lt;="&amp;BASE_YM,raw_data!$G:$G,$A453)))</f>
        <v>1111586</v>
      </c>
      <c r="F453" s="31" t="n">
        <f aca="false">IF(N(D453)=0,"",E453/D453)</f>
        <v>0.598337809978523</v>
      </c>
      <c r="G453" s="30" t="n">
        <f aca="false">IF($A453="","",SUMIFS(raw_data!$H:$H,raw_data!$A:$A,"&gt;="&amp;UY_START_PY,raw_data!$A:$A,"&lt;="&amp;BASE_YM_PY,raw_data!$B:$B,"&lt;="&amp;BASE_YM_PY,raw_data!$G:$G,$A453))</f>
        <v>1409391</v>
      </c>
      <c r="H453" s="30" t="n">
        <f aca="false">IF($A453="","",(SUMIFS(raw_data!$I:$I,raw_data!$A:$A,"&gt;="&amp;UY_START_PY,raw_data!$A:$A,"&lt;="&amp;BASE_YM_PY,raw_data!$B:$B,"&lt;="&amp;BASE_YM_PY,raw_data!$G:$G,$A453)+SUMIFS(raw_data!$J:$J,raw_data!$A:$A,"&gt;="&amp;UY_START_PY,raw_data!$A:$A,"&lt;="&amp;BASE_YM_PY,raw_data!$B:$B,"&lt;="&amp;BASE_YM_PY,raw_data!$G:$G,$A453)))</f>
        <v>717451</v>
      </c>
      <c r="I453" s="31" t="n">
        <f aca="false">IF(N(G453)=0,"",H453/G453)</f>
        <v>0.509050362887233</v>
      </c>
      <c r="J453" s="32" t="n">
        <f aca="false">IF(N(G453)=0,"",D453/G453-1)</f>
        <v>0.318150889284805</v>
      </c>
      <c r="K453" s="33" t="n">
        <f aca="false">IF(OR(F453="",I453=""),"",F453-I453)</f>
        <v>0.08928744709129</v>
      </c>
      <c r="L453" s="30" t="n">
        <f aca="false">IF($A453="","",SUMIFS(raw_data!$H:$H,raw_data!$B:$B,BASE_YM,raw_data!$G:$G,$A453))</f>
        <v>758220</v>
      </c>
      <c r="M453" s="30" t="n">
        <f aca="false">IF($A453="","",(SUMIFS(raw_data!$I:$I,raw_data!$B:$B,BASE_YM,raw_data!$G:$G,$A453)+SUMIFS(raw_data!$J:$J,raw_data!$B:$B,BASE_YM,raw_data!$G:$G,$A453)))</f>
        <v>558726</v>
      </c>
      <c r="N453" s="31" t="n">
        <f aca="false">IF(N(L453)=0,"",M453/L453)</f>
        <v>0.736891667326106</v>
      </c>
      <c r="O453" s="30" t="n">
        <f aca="false">IF($A453="","",SUMIFS(raw_data!$H:$H,raw_data!$B:$B,BASE_YM_PY,raw_data!$G:$G,$A453))</f>
        <v>534762</v>
      </c>
      <c r="P453" s="30" t="n">
        <f aca="false">IF($A453="","",(SUMIFS(raw_data!$I:$I,raw_data!$B:$B,BASE_YM_PY,raw_data!$G:$G,$A453)+SUMIFS(raw_data!$J:$J,raw_data!$B:$B,BASE_YM_PY,raw_data!$G:$G,$A453)))</f>
        <v>316362</v>
      </c>
      <c r="Q453" s="31" t="n">
        <f aca="false">IF(N(O453)=0,"",P453/O453)</f>
        <v>0.591594017525553</v>
      </c>
      <c r="R453" s="32" t="n">
        <f aca="false">IF(N(O453)=0,"",L453/O453-1)</f>
        <v>0.417864395749885</v>
      </c>
      <c r="S453" s="33" t="n">
        <f aca="false">IF(OR(N453="",Q453=""),"",N453-Q453)</f>
        <v>0.145297649800553</v>
      </c>
      <c r="T453" s="38" t="n">
        <f aca="false">IF(N(D453)&gt;0,RANK(D453,D$2:D$1001)+COUNTIF(D$2:D453,D453)-1,"")</f>
        <v>522</v>
      </c>
      <c r="U453" s="38" t="n">
        <f aca="false">IF(N(D453)&gt;0,IF(D453&gt;=LR_MIN_SHARE*SUM(D$2:D$1001),F453,-1),-1)</f>
        <v>-1</v>
      </c>
      <c r="V453" s="0" t="str">
        <f aca="false">IF(U453&lt;0,"",RANK(U453,U$2:U$1001)+COUNTIF(U$2:U453,U453)-1)</f>
        <v/>
      </c>
      <c r="W453" s="38" t="n">
        <f aca="false">IF(N(L453)&gt;0,RANK(L453,L$2:L$1001)+COUNTIF(L$2:L453,L453)-1,"")</f>
        <v>522</v>
      </c>
      <c r="X453" s="38" t="n">
        <f aca="false">IF(N(L453)&gt;0,IF(L453&gt;=LR_MIN_SHARE*SUM(L$2:L$1001),N453,-1),-1)</f>
        <v>-1</v>
      </c>
      <c r="Y453" s="0" t="str">
        <f aca="false">IF(X453&lt;0,"",RANK(X453,X$2:X$1001)+COUNTIF(X$2:X453,X453)-1)</f>
        <v/>
      </c>
      <c r="AA453" s="0" t="str">
        <f aca="false">IF($A453="","",IF(COUNTIF($B$2:$B453,$B453)=1,1,""))</f>
        <v/>
      </c>
      <c r="AB453" s="0" t="str">
        <f aca="false">IF(AA453=1,SUMIF($B$2:$B$1001,$B453,$D$2:$D$1001),"")</f>
        <v/>
      </c>
      <c r="AC453" s="0" t="str">
        <f aca="false">IF(AA453=1,RANK(AB453,$AB$2:$AB$1001)+COUNTIF($AB$2:$AB453,AB453)-1,"")</f>
        <v/>
      </c>
      <c r="AD453" s="38" t="n">
        <f aca="false">IF($A453="","",COUNTIF(raw_data!$G:$G,$A453))</f>
        <v>40</v>
      </c>
      <c r="AE453" s="38" t="n">
        <f aca="false">IF($A453="","",IF(COUNTIF($A$2:$A$1001,$A453)&gt;1,1,0))</f>
        <v>0</v>
      </c>
    </row>
    <row r="454" customFormat="false" ht="15" hidden="false" customHeight="false" outlineLevel="0" collapsed="false">
      <c r="A454" s="0" t="str">
        <f aca="false">IF(code_master!$A454="","",code_master!$A454)</f>
        <v>CV0453</v>
      </c>
      <c r="B454" s="0" t="str">
        <f aca="false">IF($A454="","",code_master!$C454&amp;"")</f>
        <v>입원</v>
      </c>
      <c r="C454" s="0" t="str">
        <f aca="false">IF($A454="","",code_master!$B454&amp;"")</f>
        <v>중환자실입원일당</v>
      </c>
      <c r="D454" s="30" t="n">
        <f aca="false">IF($A454="","",SUMIFS(raw_data!$H:$H,raw_data!$A:$A,"&gt;="&amp;UY_START,raw_data!$A:$A,"&lt;="&amp;BASE_YM,raw_data!$B:$B,"&lt;="&amp;BASE_YM,raw_data!$G:$G,$A454))</f>
        <v>18746396</v>
      </c>
      <c r="E454" s="30" t="n">
        <f aca="false">IF($A454="","",(SUMIFS(raw_data!$I:$I,raw_data!$A:$A,"&gt;="&amp;UY_START,raw_data!$A:$A,"&lt;="&amp;BASE_YM,raw_data!$B:$B,"&lt;="&amp;BASE_YM,raw_data!$G:$G,$A454)+SUMIFS(raw_data!$J:$J,raw_data!$A:$A,"&gt;="&amp;UY_START,raw_data!$A:$A,"&lt;="&amp;BASE_YM,raw_data!$B:$B,"&lt;="&amp;BASE_YM,raw_data!$G:$G,$A454)))</f>
        <v>18409457</v>
      </c>
      <c r="F454" s="31" t="n">
        <f aca="false">IF(N(D454)=0,"",E454/D454)</f>
        <v>0.982026465246973</v>
      </c>
      <c r="G454" s="30" t="n">
        <f aca="false">IF($A454="","",SUMIFS(raw_data!$H:$H,raw_data!$A:$A,"&gt;="&amp;UY_START_PY,raw_data!$A:$A,"&lt;="&amp;BASE_YM_PY,raw_data!$B:$B,"&lt;="&amp;BASE_YM_PY,raw_data!$G:$G,$A454))</f>
        <v>16870701</v>
      </c>
      <c r="H454" s="30" t="n">
        <f aca="false">IF($A454="","",(SUMIFS(raw_data!$I:$I,raw_data!$A:$A,"&gt;="&amp;UY_START_PY,raw_data!$A:$A,"&lt;="&amp;BASE_YM_PY,raw_data!$B:$B,"&lt;="&amp;BASE_YM_PY,raw_data!$G:$G,$A454)+SUMIFS(raw_data!$J:$J,raw_data!$A:$A,"&gt;="&amp;UY_START_PY,raw_data!$A:$A,"&lt;="&amp;BASE_YM_PY,raw_data!$B:$B,"&lt;="&amp;BASE_YM_PY,raw_data!$G:$G,$A454)))</f>
        <v>15871227</v>
      </c>
      <c r="I454" s="31" t="n">
        <f aca="false">IF(N(G454)=0,"",H454/G454)</f>
        <v>0.940756818581516</v>
      </c>
      <c r="J454" s="32" t="n">
        <f aca="false">IF(N(G454)=0,"",D454/G454-1)</f>
        <v>0.111180620176957</v>
      </c>
      <c r="K454" s="33" t="n">
        <f aca="false">IF(OR(F454="",I454=""),"",F454-I454)</f>
        <v>0.0412696466654574</v>
      </c>
      <c r="L454" s="30" t="n">
        <f aca="false">IF($A454="","",SUMIFS(raw_data!$H:$H,raw_data!$B:$B,BASE_YM,raw_data!$G:$G,$A454))</f>
        <v>6980081</v>
      </c>
      <c r="M454" s="30" t="n">
        <f aca="false">IF($A454="","",(SUMIFS(raw_data!$I:$I,raw_data!$B:$B,BASE_YM,raw_data!$G:$G,$A454)+SUMIFS(raw_data!$J:$J,raw_data!$B:$B,BASE_YM,raw_data!$G:$G,$A454)))</f>
        <v>7523771</v>
      </c>
      <c r="N454" s="31" t="n">
        <f aca="false">IF(N(L454)=0,"",M454/L454)</f>
        <v>1.07789164624307</v>
      </c>
      <c r="O454" s="30" t="n">
        <f aca="false">IF($A454="","",SUMIFS(raw_data!$H:$H,raw_data!$B:$B,BASE_YM_PY,raw_data!$G:$G,$A454))</f>
        <v>6663528</v>
      </c>
      <c r="P454" s="30" t="n">
        <f aca="false">IF($A454="","",(SUMIFS(raw_data!$I:$I,raw_data!$B:$B,BASE_YM_PY,raw_data!$G:$G,$A454)+SUMIFS(raw_data!$J:$J,raw_data!$B:$B,BASE_YM_PY,raw_data!$G:$G,$A454)))</f>
        <v>8790614</v>
      </c>
      <c r="Q454" s="31" t="n">
        <f aca="false">IF(N(O454)=0,"",P454/O454)</f>
        <v>1.31921318556777</v>
      </c>
      <c r="R454" s="32" t="n">
        <f aca="false">IF(N(O454)=0,"",L454/O454-1)</f>
        <v>0.0475053155025387</v>
      </c>
      <c r="S454" s="33" t="n">
        <f aca="false">IF(OR(N454="",Q454=""),"",N454-Q454)</f>
        <v>-0.241321539324692</v>
      </c>
      <c r="T454" s="38" t="n">
        <f aca="false">IF(N(D454)&gt;0,RANK(D454,D$2:D$1001)+COUNTIF(D$2:D454,D454)-1,"")</f>
        <v>266</v>
      </c>
      <c r="U454" s="40" t="n">
        <f aca="false">IF(N(D454)&gt;0,IF(D454&gt;=LR_MIN_SHARE*SUM(D$2:D$1001),F454,-1),-1)</f>
        <v>0.982026465246973</v>
      </c>
      <c r="V454" s="38" t="n">
        <f aca="false">IF(U454&lt;0,"",RANK(U454,U$2:U$1001)+COUNTIF(U$2:U454,U454)-1)</f>
        <v>19</v>
      </c>
      <c r="W454" s="38" t="n">
        <f aca="false">IF(N(L454)&gt;0,RANK(L454,L$2:L$1001)+COUNTIF(L$2:L454,L454)-1,"")</f>
        <v>280</v>
      </c>
      <c r="X454" s="40" t="n">
        <f aca="false">IF(N(L454)&gt;0,IF(L454&gt;=LR_MIN_SHARE*SUM(L$2:L$1001),N454,-1),-1)</f>
        <v>1.07789164624307</v>
      </c>
      <c r="Y454" s="38" t="n">
        <f aca="false">IF(X454&lt;0,"",RANK(X454,X$2:X$1001)+COUNTIF(X$2:X454,X454)-1)</f>
        <v>31</v>
      </c>
      <c r="AA454" s="0" t="str">
        <f aca="false">IF($A454="","",IF(COUNTIF($B$2:$B454,$B454)=1,1,""))</f>
        <v/>
      </c>
      <c r="AB454" s="0" t="str">
        <f aca="false">IF(AA454=1,SUMIF($B$2:$B$1001,$B454,$D$2:$D$1001),"")</f>
        <v/>
      </c>
      <c r="AC454" s="0" t="str">
        <f aca="false">IF(AA454=1,RANK(AB454,$AB$2:$AB$1001)+COUNTIF($AB$2:$AB454,AB454)-1,"")</f>
        <v/>
      </c>
      <c r="AD454" s="38" t="n">
        <f aca="false">IF($A454="","",COUNTIF(raw_data!$G:$G,$A454))</f>
        <v>40</v>
      </c>
      <c r="AE454" s="38" t="n">
        <f aca="false">IF($A454="","",IF(COUNTIF($A$2:$A$1001,$A454)&gt;1,1,0))</f>
        <v>0</v>
      </c>
    </row>
    <row r="455" customFormat="false" ht="15" hidden="false" customHeight="false" outlineLevel="0" collapsed="false">
      <c r="A455" s="0" t="str">
        <f aca="false">IF(code_master!$A455="","",code_master!$A455)</f>
        <v>CV0454</v>
      </c>
      <c r="B455" s="0" t="str">
        <f aca="false">IF($A455="","",code_master!$C455&amp;"")</f>
        <v>사망</v>
      </c>
      <c r="C455" s="0" t="str">
        <f aca="false">IF($A455="","",code_master!$B455&amp;"")</f>
        <v>상해사망(20년만기)</v>
      </c>
      <c r="D455" s="30" t="n">
        <f aca="false">IF($A455="","",SUMIFS(raw_data!$H:$H,raw_data!$A:$A,"&gt;="&amp;UY_START,raw_data!$A:$A,"&lt;="&amp;BASE_YM,raw_data!$B:$B,"&lt;="&amp;BASE_YM,raw_data!$G:$G,$A455))</f>
        <v>154481471</v>
      </c>
      <c r="E455" s="30" t="n">
        <f aca="false">IF($A455="","",(SUMIFS(raw_data!$I:$I,raw_data!$A:$A,"&gt;="&amp;UY_START,raw_data!$A:$A,"&lt;="&amp;BASE_YM,raw_data!$B:$B,"&lt;="&amp;BASE_YM,raw_data!$G:$G,$A455)+SUMIFS(raw_data!$J:$J,raw_data!$A:$A,"&gt;="&amp;UY_START,raw_data!$A:$A,"&lt;="&amp;BASE_YM,raw_data!$B:$B,"&lt;="&amp;BASE_YM,raw_data!$G:$G,$A455)))</f>
        <v>145113524</v>
      </c>
      <c r="F455" s="31" t="n">
        <f aca="false">IF(N(D455)=0,"",E455/D455)</f>
        <v>0.939358766204395</v>
      </c>
      <c r="G455" s="30" t="n">
        <f aca="false">IF($A455="","",SUMIFS(raw_data!$H:$H,raw_data!$A:$A,"&gt;="&amp;UY_START_PY,raw_data!$A:$A,"&lt;="&amp;BASE_YM_PY,raw_data!$B:$B,"&lt;="&amp;BASE_YM_PY,raw_data!$G:$G,$A455))</f>
        <v>192149842</v>
      </c>
      <c r="H455" s="30" t="n">
        <f aca="false">IF($A455="","",(SUMIFS(raw_data!$I:$I,raw_data!$A:$A,"&gt;="&amp;UY_START_PY,raw_data!$A:$A,"&lt;="&amp;BASE_YM_PY,raw_data!$B:$B,"&lt;="&amp;BASE_YM_PY,raw_data!$G:$G,$A455)+SUMIFS(raw_data!$J:$J,raw_data!$A:$A,"&gt;="&amp;UY_START_PY,raw_data!$A:$A,"&lt;="&amp;BASE_YM_PY,raw_data!$B:$B,"&lt;="&amp;BASE_YM_PY,raw_data!$G:$G,$A455)))</f>
        <v>171960441</v>
      </c>
      <c r="I455" s="31" t="n">
        <f aca="false">IF(N(G455)=0,"",H455/G455)</f>
        <v>0.89492887014708</v>
      </c>
      <c r="J455" s="32" t="n">
        <f aca="false">IF(N(G455)=0,"",D455/G455-1)</f>
        <v>-0.196036440144458</v>
      </c>
      <c r="K455" s="33" t="n">
        <f aca="false">IF(OR(F455="",I455=""),"",F455-I455)</f>
        <v>0.0444298960573145</v>
      </c>
      <c r="L455" s="30" t="n">
        <f aca="false">IF($A455="","",SUMIFS(raw_data!$H:$H,raw_data!$B:$B,BASE_YM,raw_data!$G:$G,$A455))</f>
        <v>65648764</v>
      </c>
      <c r="M455" s="30" t="n">
        <f aca="false">IF($A455="","",(SUMIFS(raw_data!$I:$I,raw_data!$B:$B,BASE_YM,raw_data!$G:$G,$A455)+SUMIFS(raw_data!$J:$J,raw_data!$B:$B,BASE_YM,raw_data!$G:$G,$A455)))</f>
        <v>66882389</v>
      </c>
      <c r="N455" s="31" t="n">
        <f aca="false">IF(N(L455)=0,"",M455/L455)</f>
        <v>1.01879129057175</v>
      </c>
      <c r="O455" s="30" t="n">
        <f aca="false">IF($A455="","",SUMIFS(raw_data!$H:$H,raw_data!$B:$B,BASE_YM_PY,raw_data!$G:$G,$A455))</f>
        <v>74853200</v>
      </c>
      <c r="P455" s="30" t="n">
        <f aca="false">IF($A455="","",(SUMIFS(raw_data!$I:$I,raw_data!$B:$B,BASE_YM_PY,raw_data!$G:$G,$A455)+SUMIFS(raw_data!$J:$J,raw_data!$B:$B,BASE_YM_PY,raw_data!$G:$G,$A455)))</f>
        <v>83397628</v>
      </c>
      <c r="Q455" s="31" t="n">
        <f aca="false">IF(N(O455)=0,"",P455/O455)</f>
        <v>1.11414913457274</v>
      </c>
      <c r="R455" s="32" t="n">
        <f aca="false">IF(N(O455)=0,"",L455/O455-1)</f>
        <v>-0.122966499762201</v>
      </c>
      <c r="S455" s="33" t="n">
        <f aca="false">IF(OR(N455="",Q455=""),"",N455-Q455)</f>
        <v>-0.0953578440009908</v>
      </c>
      <c r="T455" s="38" t="n">
        <f aca="false">IF(N(D455)&gt;0,RANK(D455,D$2:D$1001)+COUNTIF(D$2:D455,D455)-1,"")</f>
        <v>21</v>
      </c>
      <c r="U455" s="40" t="n">
        <f aca="false">IF(N(D455)&gt;0,IF(D455&gt;=LR_MIN_SHARE*SUM(D$2:D$1001),F455,-1),-1)</f>
        <v>0.939358766204395</v>
      </c>
      <c r="V455" s="38" t="n">
        <f aca="false">IF(U455&lt;0,"",RANK(U455,U$2:U$1001)+COUNTIF(U$2:U455,U455)-1)</f>
        <v>27</v>
      </c>
      <c r="W455" s="38" t="n">
        <f aca="false">IF(N(L455)&gt;0,RANK(L455,L$2:L$1001)+COUNTIF(L$2:L455,L455)-1,"")</f>
        <v>20</v>
      </c>
      <c r="X455" s="40" t="n">
        <f aca="false">IF(N(L455)&gt;0,IF(L455&gt;=LR_MIN_SHARE*SUM(L$2:L$1001),N455,-1),-1)</f>
        <v>1.01879129057175</v>
      </c>
      <c r="Y455" s="38" t="n">
        <f aca="false">IF(X455&lt;0,"",RANK(X455,X$2:X$1001)+COUNTIF(X$2:X455,X455)-1)</f>
        <v>38</v>
      </c>
      <c r="AA455" s="0" t="str">
        <f aca="false">IF($A455="","",IF(COUNTIF($B$2:$B455,$B455)=1,1,""))</f>
        <v/>
      </c>
      <c r="AB455" s="0" t="str">
        <f aca="false">IF(AA455=1,SUMIF($B$2:$B$1001,$B455,$D$2:$D$1001),"")</f>
        <v/>
      </c>
      <c r="AC455" s="0" t="str">
        <f aca="false">IF(AA455=1,RANK(AB455,$AB$2:$AB$1001)+COUNTIF($AB$2:$AB455,AB455)-1,"")</f>
        <v/>
      </c>
      <c r="AD455" s="38" t="n">
        <f aca="false">IF($A455="","",COUNTIF(raw_data!$G:$G,$A455))</f>
        <v>40</v>
      </c>
      <c r="AE455" s="38" t="n">
        <f aca="false">IF($A455="","",IF(COUNTIF($A$2:$A$1001,$A455)&gt;1,1,0))</f>
        <v>0</v>
      </c>
    </row>
    <row r="456" customFormat="false" ht="15" hidden="false" customHeight="false" outlineLevel="0" collapsed="false">
      <c r="A456" s="0" t="str">
        <f aca="false">IF(code_master!$A456="","",code_master!$A456)</f>
        <v>CV0455</v>
      </c>
      <c r="B456" s="0" t="str">
        <f aca="false">IF($A456="","",code_master!$C456&amp;"")</f>
        <v>사망</v>
      </c>
      <c r="C456" s="0" t="str">
        <f aca="false">IF($A456="","",code_master!$B456&amp;"")</f>
        <v>질병사망(갱신형)</v>
      </c>
      <c r="D456" s="30" t="n">
        <f aca="false">IF($A456="","",SUMIFS(raw_data!$H:$H,raw_data!$A:$A,"&gt;="&amp;UY_START,raw_data!$A:$A,"&lt;="&amp;BASE_YM,raw_data!$B:$B,"&lt;="&amp;BASE_YM,raw_data!$G:$G,$A456))</f>
        <v>24521595</v>
      </c>
      <c r="E456" s="30" t="n">
        <f aca="false">IF($A456="","",(SUMIFS(raw_data!$I:$I,raw_data!$A:$A,"&gt;="&amp;UY_START,raw_data!$A:$A,"&lt;="&amp;BASE_YM,raw_data!$B:$B,"&lt;="&amp;BASE_YM,raw_data!$G:$G,$A456)+SUMIFS(raw_data!$J:$J,raw_data!$A:$A,"&gt;="&amp;UY_START,raw_data!$A:$A,"&lt;="&amp;BASE_YM,raw_data!$B:$B,"&lt;="&amp;BASE_YM,raw_data!$G:$G,$A456)))</f>
        <v>9132140</v>
      </c>
      <c r="F456" s="31" t="n">
        <f aca="false">IF(N(D456)=0,"",E456/D456)</f>
        <v>0.372412153450867</v>
      </c>
      <c r="G456" s="30" t="n">
        <f aca="false">IF($A456="","",SUMIFS(raw_data!$H:$H,raw_data!$A:$A,"&gt;="&amp;UY_START_PY,raw_data!$A:$A,"&lt;="&amp;BASE_YM_PY,raw_data!$B:$B,"&lt;="&amp;BASE_YM_PY,raw_data!$G:$G,$A456))</f>
        <v>21312335</v>
      </c>
      <c r="H456" s="30" t="n">
        <f aca="false">IF($A456="","",(SUMIFS(raw_data!$I:$I,raw_data!$A:$A,"&gt;="&amp;UY_START_PY,raw_data!$A:$A,"&lt;="&amp;BASE_YM_PY,raw_data!$B:$B,"&lt;="&amp;BASE_YM_PY,raw_data!$G:$G,$A456)+SUMIFS(raw_data!$J:$J,raw_data!$A:$A,"&gt;="&amp;UY_START_PY,raw_data!$A:$A,"&lt;="&amp;BASE_YM_PY,raw_data!$B:$B,"&lt;="&amp;BASE_YM_PY,raw_data!$G:$G,$A456)))</f>
        <v>8112480</v>
      </c>
      <c r="I456" s="31" t="n">
        <f aca="false">IF(N(G456)=0,"",H456/G456)</f>
        <v>0.380647169819731</v>
      </c>
      <c r="J456" s="32" t="n">
        <f aca="false">IF(N(G456)=0,"",D456/G456-1)</f>
        <v>0.1505822801678</v>
      </c>
      <c r="K456" s="33" t="n">
        <f aca="false">IF(OR(F456="",I456=""),"",F456-I456)</f>
        <v>-0.0082350163688647</v>
      </c>
      <c r="L456" s="30" t="n">
        <f aca="false">IF($A456="","",SUMIFS(raw_data!$H:$H,raw_data!$B:$B,BASE_YM,raw_data!$G:$G,$A456))</f>
        <v>9360111</v>
      </c>
      <c r="M456" s="30" t="n">
        <f aca="false">IF($A456="","",(SUMIFS(raw_data!$I:$I,raw_data!$B:$B,BASE_YM,raw_data!$G:$G,$A456)+SUMIFS(raw_data!$J:$J,raw_data!$B:$B,BASE_YM,raw_data!$G:$G,$A456)))</f>
        <v>4569110</v>
      </c>
      <c r="N456" s="31" t="n">
        <f aca="false">IF(N(L456)=0,"",M456/L456)</f>
        <v>0.488146988855154</v>
      </c>
      <c r="O456" s="30" t="n">
        <f aca="false">IF($A456="","",SUMIFS(raw_data!$H:$H,raw_data!$B:$B,BASE_YM_PY,raw_data!$G:$G,$A456))</f>
        <v>7691750</v>
      </c>
      <c r="P456" s="30" t="n">
        <f aca="false">IF($A456="","",(SUMIFS(raw_data!$I:$I,raw_data!$B:$B,BASE_YM_PY,raw_data!$G:$G,$A456)+SUMIFS(raw_data!$J:$J,raw_data!$B:$B,BASE_YM_PY,raw_data!$G:$G,$A456)))</f>
        <v>3367603</v>
      </c>
      <c r="Q456" s="31" t="n">
        <f aca="false">IF(N(O456)=0,"",P456/O456)</f>
        <v>0.437820131959567</v>
      </c>
      <c r="R456" s="32" t="n">
        <f aca="false">IF(N(O456)=0,"",L456/O456-1)</f>
        <v>0.21690265544252</v>
      </c>
      <c r="S456" s="33" t="n">
        <f aca="false">IF(OR(N456="",Q456=""),"",N456-Q456)</f>
        <v>0.0503268568955864</v>
      </c>
      <c r="T456" s="38" t="n">
        <f aca="false">IF(N(D456)&gt;0,RANK(D456,D$2:D$1001)+COUNTIF(D$2:D456,D456)-1,"")</f>
        <v>220</v>
      </c>
      <c r="U456" s="40" t="n">
        <f aca="false">IF(N(D456)&gt;0,IF(D456&gt;=LR_MIN_SHARE*SUM(D$2:D$1001),F456,-1),-1)</f>
        <v>0.372412153450867</v>
      </c>
      <c r="V456" s="38" t="n">
        <f aca="false">IF(U456&lt;0,"",RANK(U456,U$2:U$1001)+COUNTIF(U$2:U456,U456)-1)</f>
        <v>313</v>
      </c>
      <c r="W456" s="38" t="n">
        <f aca="false">IF(N(L456)&gt;0,RANK(L456,L$2:L$1001)+COUNTIF(L$2:L456,L456)-1,"")</f>
        <v>229</v>
      </c>
      <c r="X456" s="40" t="n">
        <f aca="false">IF(N(L456)&gt;0,IF(L456&gt;=LR_MIN_SHARE*SUM(L$2:L$1001),N456,-1),-1)</f>
        <v>0.488146988855154</v>
      </c>
      <c r="Y456" s="38" t="n">
        <f aca="false">IF(X456&lt;0,"",RANK(X456,X$2:X$1001)+COUNTIF(X$2:X456,X456)-1)</f>
        <v>287</v>
      </c>
      <c r="AA456" s="0" t="str">
        <f aca="false">IF($A456="","",IF(COUNTIF($B$2:$B456,$B456)=1,1,""))</f>
        <v/>
      </c>
      <c r="AB456" s="0" t="str">
        <f aca="false">IF(AA456=1,SUMIF($B$2:$B$1001,$B456,$D$2:$D$1001),"")</f>
        <v/>
      </c>
      <c r="AC456" s="0" t="str">
        <f aca="false">IF(AA456=1,RANK(AB456,$AB$2:$AB$1001)+COUNTIF($AB$2:$AB456,AB456)-1,"")</f>
        <v/>
      </c>
      <c r="AD456" s="38" t="n">
        <f aca="false">IF($A456="","",COUNTIF(raw_data!$G:$G,$A456))</f>
        <v>40</v>
      </c>
      <c r="AE456" s="38" t="n">
        <f aca="false">IF($A456="","",IF(COUNTIF($A$2:$A$1001,$A456)&gt;1,1,0))</f>
        <v>0</v>
      </c>
    </row>
    <row r="457" customFormat="false" ht="15" hidden="false" customHeight="false" outlineLevel="0" collapsed="false">
      <c r="A457" s="0" t="str">
        <f aca="false">IF(code_master!$A457="","",code_master!$A457)</f>
        <v>CV0456</v>
      </c>
      <c r="B457" s="0" t="str">
        <f aca="false">IF($A457="","",code_master!$C457&amp;"")</f>
        <v>사망</v>
      </c>
      <c r="C457" s="0" t="str">
        <f aca="false">IF($A457="","",code_master!$B457&amp;"")</f>
        <v>재해사망</v>
      </c>
      <c r="D457" s="30" t="n">
        <f aca="false">IF($A457="","",SUMIFS(raw_data!$H:$H,raw_data!$A:$A,"&gt;="&amp;UY_START,raw_data!$A:$A,"&lt;="&amp;BASE_YM,raw_data!$B:$B,"&lt;="&amp;BASE_YM,raw_data!$G:$G,$A457))</f>
        <v>20056831</v>
      </c>
      <c r="E457" s="30" t="n">
        <f aca="false">IF($A457="","",(SUMIFS(raw_data!$I:$I,raw_data!$A:$A,"&gt;="&amp;UY_START,raw_data!$A:$A,"&lt;="&amp;BASE_YM,raw_data!$B:$B,"&lt;="&amp;BASE_YM,raw_data!$G:$G,$A457)+SUMIFS(raw_data!$J:$J,raw_data!$A:$A,"&gt;="&amp;UY_START,raw_data!$A:$A,"&lt;="&amp;BASE_YM,raw_data!$B:$B,"&lt;="&amp;BASE_YM,raw_data!$G:$G,$A457)))</f>
        <v>8808298</v>
      </c>
      <c r="F457" s="31" t="n">
        <f aca="false">IF(N(D457)=0,"",E457/D457)</f>
        <v>0.439166985053621</v>
      </c>
      <c r="G457" s="30" t="n">
        <f aca="false">IF($A457="","",SUMIFS(raw_data!$H:$H,raw_data!$A:$A,"&gt;="&amp;UY_START_PY,raw_data!$A:$A,"&lt;="&amp;BASE_YM_PY,raw_data!$B:$B,"&lt;="&amp;BASE_YM_PY,raw_data!$G:$G,$A457))</f>
        <v>18860888</v>
      </c>
      <c r="H457" s="30" t="n">
        <f aca="false">IF($A457="","",(SUMIFS(raw_data!$I:$I,raw_data!$A:$A,"&gt;="&amp;UY_START_PY,raw_data!$A:$A,"&lt;="&amp;BASE_YM_PY,raw_data!$B:$B,"&lt;="&amp;BASE_YM_PY,raw_data!$G:$G,$A457)+SUMIFS(raw_data!$J:$J,raw_data!$A:$A,"&gt;="&amp;UY_START_PY,raw_data!$A:$A,"&lt;="&amp;BASE_YM_PY,raw_data!$B:$B,"&lt;="&amp;BASE_YM_PY,raw_data!$G:$G,$A457)))</f>
        <v>8675737</v>
      </c>
      <c r="I457" s="31" t="n">
        <f aca="false">IF(N(G457)=0,"",H457/G457)</f>
        <v>0.459985606192031</v>
      </c>
      <c r="J457" s="32" t="n">
        <f aca="false">IF(N(G457)=0,"",D457/G457-1)</f>
        <v>0.06340862635948</v>
      </c>
      <c r="K457" s="33" t="n">
        <f aca="false">IF(OR(F457="",I457=""),"",F457-I457)</f>
        <v>-0.0208186211384099</v>
      </c>
      <c r="L457" s="30" t="n">
        <f aca="false">IF($A457="","",SUMIFS(raw_data!$H:$H,raw_data!$B:$B,BASE_YM,raw_data!$G:$G,$A457))</f>
        <v>7895439</v>
      </c>
      <c r="M457" s="30" t="n">
        <f aca="false">IF($A457="","",(SUMIFS(raw_data!$I:$I,raw_data!$B:$B,BASE_YM,raw_data!$G:$G,$A457)+SUMIFS(raw_data!$J:$J,raw_data!$B:$B,BASE_YM,raw_data!$G:$G,$A457)))</f>
        <v>3306275</v>
      </c>
      <c r="N457" s="31" t="n">
        <f aca="false">IF(N(L457)=0,"",M457/L457)</f>
        <v>0.418757589033365</v>
      </c>
      <c r="O457" s="30" t="n">
        <f aca="false">IF($A457="","",SUMIFS(raw_data!$H:$H,raw_data!$B:$B,BASE_YM_PY,raw_data!$G:$G,$A457))</f>
        <v>7418447</v>
      </c>
      <c r="P457" s="30" t="n">
        <f aca="false">IF($A457="","",(SUMIFS(raw_data!$I:$I,raw_data!$B:$B,BASE_YM_PY,raw_data!$G:$G,$A457)+SUMIFS(raw_data!$J:$J,raw_data!$B:$B,BASE_YM_PY,raw_data!$G:$G,$A457)))</f>
        <v>3973806</v>
      </c>
      <c r="Q457" s="31" t="n">
        <f aca="false">IF(N(O457)=0,"",P457/O457)</f>
        <v>0.535665483624807</v>
      </c>
      <c r="R457" s="32" t="n">
        <f aca="false">IF(N(O457)=0,"",L457/O457-1)</f>
        <v>0.0642980936576079</v>
      </c>
      <c r="S457" s="33" t="n">
        <f aca="false">IF(OR(N457="",Q457=""),"",N457-Q457)</f>
        <v>-0.116907894591442</v>
      </c>
      <c r="T457" s="38" t="n">
        <f aca="false">IF(N(D457)&gt;0,RANK(D457,D$2:D$1001)+COUNTIF(D$2:D457,D457)-1,"")</f>
        <v>257</v>
      </c>
      <c r="U457" s="40" t="n">
        <f aca="false">IF(N(D457)&gt;0,IF(D457&gt;=LR_MIN_SHARE*SUM(D$2:D$1001),F457,-1),-1)</f>
        <v>0.439166985053621</v>
      </c>
      <c r="V457" s="38" t="n">
        <f aca="false">IF(U457&lt;0,"",RANK(U457,U$2:U$1001)+COUNTIF(U$2:U457,U457)-1)</f>
        <v>274</v>
      </c>
      <c r="W457" s="38" t="n">
        <f aca="false">IF(N(L457)&gt;0,RANK(L457,L$2:L$1001)+COUNTIF(L$2:L457,L457)-1,"")</f>
        <v>257</v>
      </c>
      <c r="X457" s="40" t="n">
        <f aca="false">IF(N(L457)&gt;0,IF(L457&gt;=LR_MIN_SHARE*SUM(L$2:L$1001),N457,-1),-1)</f>
        <v>0.418757589033365</v>
      </c>
      <c r="Y457" s="38" t="n">
        <f aca="false">IF(X457&lt;0,"",RANK(X457,X$2:X$1001)+COUNTIF(X$2:X457,X457)-1)</f>
        <v>318</v>
      </c>
      <c r="AA457" s="0" t="str">
        <f aca="false">IF($A457="","",IF(COUNTIF($B$2:$B457,$B457)=1,1,""))</f>
        <v/>
      </c>
      <c r="AB457" s="0" t="str">
        <f aca="false">IF(AA457=1,SUMIF($B$2:$B$1001,$B457,$D$2:$D$1001),"")</f>
        <v/>
      </c>
      <c r="AC457" s="0" t="str">
        <f aca="false">IF(AA457=1,RANK(AB457,$AB$2:$AB$1001)+COUNTIF($AB$2:$AB457,AB457)-1,"")</f>
        <v/>
      </c>
      <c r="AD457" s="38" t="n">
        <f aca="false">IF($A457="","",COUNTIF(raw_data!$G:$G,$A457))</f>
        <v>40</v>
      </c>
      <c r="AE457" s="38" t="n">
        <f aca="false">IF($A457="","",IF(COUNTIF($A$2:$A$1001,$A457)&gt;1,1,0))</f>
        <v>0</v>
      </c>
    </row>
    <row r="458" customFormat="false" ht="15" hidden="false" customHeight="false" outlineLevel="0" collapsed="false">
      <c r="A458" s="0" t="str">
        <f aca="false">IF(code_master!$A458="","",code_master!$A458)</f>
        <v>CV0457</v>
      </c>
      <c r="B458" s="0" t="str">
        <f aca="false">IF($A458="","",code_master!$C458&amp;"")</f>
        <v>기타</v>
      </c>
      <c r="C458" s="0" t="str">
        <f aca="false">IF($A458="","",code_master!$B458&amp;"")</f>
        <v>운전자벌금(비갱신형)</v>
      </c>
      <c r="D458" s="30" t="n">
        <f aca="false">IF($A458="","",SUMIFS(raw_data!$H:$H,raw_data!$A:$A,"&gt;="&amp;UY_START,raw_data!$A:$A,"&lt;="&amp;BASE_YM,raw_data!$B:$B,"&lt;="&amp;BASE_YM,raw_data!$G:$G,$A458))</f>
        <v>45078483</v>
      </c>
      <c r="E458" s="30" t="n">
        <f aca="false">IF($A458="","",(SUMIFS(raw_data!$I:$I,raw_data!$A:$A,"&gt;="&amp;UY_START,raw_data!$A:$A,"&lt;="&amp;BASE_YM,raw_data!$B:$B,"&lt;="&amp;BASE_YM,raw_data!$G:$G,$A458)+SUMIFS(raw_data!$J:$J,raw_data!$A:$A,"&gt;="&amp;UY_START,raw_data!$A:$A,"&lt;="&amp;BASE_YM,raw_data!$B:$B,"&lt;="&amp;BASE_YM,raw_data!$G:$G,$A458)))</f>
        <v>18656693</v>
      </c>
      <c r="F458" s="31" t="n">
        <f aca="false">IF(N(D458)=0,"",E458/D458)</f>
        <v>0.413871358537065</v>
      </c>
      <c r="G458" s="30" t="n">
        <f aca="false">IF($A458="","",SUMIFS(raw_data!$H:$H,raw_data!$A:$A,"&gt;="&amp;UY_START_PY,raw_data!$A:$A,"&lt;="&amp;BASE_YM_PY,raw_data!$B:$B,"&lt;="&amp;BASE_YM_PY,raw_data!$G:$G,$A458))</f>
        <v>34945276</v>
      </c>
      <c r="H458" s="30" t="n">
        <f aca="false">IF($A458="","",(SUMIFS(raw_data!$I:$I,raw_data!$A:$A,"&gt;="&amp;UY_START_PY,raw_data!$A:$A,"&lt;="&amp;BASE_YM_PY,raw_data!$B:$B,"&lt;="&amp;BASE_YM_PY,raw_data!$G:$G,$A458)+SUMIFS(raw_data!$J:$J,raw_data!$A:$A,"&gt;="&amp;UY_START_PY,raw_data!$A:$A,"&lt;="&amp;BASE_YM_PY,raw_data!$B:$B,"&lt;="&amp;BASE_YM_PY,raw_data!$G:$G,$A458)))</f>
        <v>9730333</v>
      </c>
      <c r="I458" s="31" t="n">
        <f aca="false">IF(N(G458)=0,"",H458/G458)</f>
        <v>0.278444874780786</v>
      </c>
      <c r="J458" s="32" t="n">
        <f aca="false">IF(N(G458)=0,"",D458/G458-1)</f>
        <v>0.289973586129353</v>
      </c>
      <c r="K458" s="33" t="n">
        <f aca="false">IF(OR(F458="",I458=""),"",F458-I458)</f>
        <v>0.135426483756279</v>
      </c>
      <c r="L458" s="30" t="n">
        <f aca="false">IF($A458="","",SUMIFS(raw_data!$H:$H,raw_data!$B:$B,BASE_YM,raw_data!$G:$G,$A458))</f>
        <v>18353660</v>
      </c>
      <c r="M458" s="30" t="n">
        <f aca="false">IF($A458="","",(SUMIFS(raw_data!$I:$I,raw_data!$B:$B,BASE_YM,raw_data!$G:$G,$A458)+SUMIFS(raw_data!$J:$J,raw_data!$B:$B,BASE_YM,raw_data!$G:$G,$A458)))</f>
        <v>8697716</v>
      </c>
      <c r="N458" s="31" t="n">
        <f aca="false">IF(N(L458)=0,"",M458/L458)</f>
        <v>0.473895451915313</v>
      </c>
      <c r="O458" s="30" t="n">
        <f aca="false">IF($A458="","",SUMIFS(raw_data!$H:$H,raw_data!$B:$B,BASE_YM_PY,raw_data!$G:$G,$A458))</f>
        <v>13842769</v>
      </c>
      <c r="P458" s="30" t="n">
        <f aca="false">IF($A458="","",(SUMIFS(raw_data!$I:$I,raw_data!$B:$B,BASE_YM_PY,raw_data!$G:$G,$A458)+SUMIFS(raw_data!$J:$J,raw_data!$B:$B,BASE_YM_PY,raw_data!$G:$G,$A458)))</f>
        <v>4625540</v>
      </c>
      <c r="Q458" s="31" t="n">
        <f aca="false">IF(N(O458)=0,"",P458/O458)</f>
        <v>0.334148464082584</v>
      </c>
      <c r="R458" s="32" t="n">
        <f aca="false">IF(N(O458)=0,"",L458/O458-1)</f>
        <v>0.325866233843821</v>
      </c>
      <c r="S458" s="33" t="n">
        <f aca="false">IF(OR(N458="",Q458=""),"",N458-Q458)</f>
        <v>0.139746987832729</v>
      </c>
      <c r="T458" s="38" t="n">
        <f aca="false">IF(N(D458)&gt;0,RANK(D458,D$2:D$1001)+COUNTIF(D$2:D458,D458)-1,"")</f>
        <v>128</v>
      </c>
      <c r="U458" s="40" t="n">
        <f aca="false">IF(N(D458)&gt;0,IF(D458&gt;=LR_MIN_SHARE*SUM(D$2:D$1001),F458,-1),-1)</f>
        <v>0.413871358537065</v>
      </c>
      <c r="V458" s="38" t="n">
        <f aca="false">IF(U458&lt;0,"",RANK(U458,U$2:U$1001)+COUNTIF(U$2:U458,U458)-1)</f>
        <v>287</v>
      </c>
      <c r="W458" s="38" t="n">
        <f aca="false">IF(N(L458)&gt;0,RANK(L458,L$2:L$1001)+COUNTIF(L$2:L458,L458)-1,"")</f>
        <v>126</v>
      </c>
      <c r="X458" s="40" t="n">
        <f aca="false">IF(N(L458)&gt;0,IF(L458&gt;=LR_MIN_SHARE*SUM(L$2:L$1001),N458,-1),-1)</f>
        <v>0.473895451915313</v>
      </c>
      <c r="Y458" s="38" t="n">
        <f aca="false">IF(X458&lt;0,"",RANK(X458,X$2:X$1001)+COUNTIF(X$2:X458,X458)-1)</f>
        <v>293</v>
      </c>
      <c r="AA458" s="0" t="str">
        <f aca="false">IF($A458="","",IF(COUNTIF($B$2:$B458,$B458)=1,1,""))</f>
        <v/>
      </c>
      <c r="AB458" s="0" t="str">
        <f aca="false">IF(AA458=1,SUMIF($B$2:$B$1001,$B458,$D$2:$D$1001),"")</f>
        <v/>
      </c>
      <c r="AC458" s="0" t="str">
        <f aca="false">IF(AA458=1,RANK(AB458,$AB$2:$AB$1001)+COUNTIF($AB$2:$AB458,AB458)-1,"")</f>
        <v/>
      </c>
      <c r="AD458" s="38" t="n">
        <f aca="false">IF($A458="","",COUNTIF(raw_data!$G:$G,$A458))</f>
        <v>40</v>
      </c>
      <c r="AE458" s="38" t="n">
        <f aca="false">IF($A458="","",IF(COUNTIF($A$2:$A$1001,$A458)&gt;1,1,0))</f>
        <v>0</v>
      </c>
    </row>
    <row r="459" customFormat="false" ht="15" hidden="false" customHeight="false" outlineLevel="0" collapsed="false">
      <c r="A459" s="0" t="str">
        <f aca="false">IF(code_master!$A459="","",code_master!$A459)</f>
        <v>CV0458</v>
      </c>
      <c r="B459" s="0" t="str">
        <f aca="false">IF($A459="","",code_master!$C459&amp;"")</f>
        <v>뇌혈관</v>
      </c>
      <c r="C459" s="0" t="str">
        <f aca="false">IF($A459="","",code_master!$B459&amp;"")</f>
        <v>뇌혈관질환진단비</v>
      </c>
      <c r="D459" s="30" t="n">
        <f aca="false">IF($A459="","",SUMIFS(raw_data!$H:$H,raw_data!$A:$A,"&gt;="&amp;UY_START,raw_data!$A:$A,"&lt;="&amp;BASE_YM,raw_data!$B:$B,"&lt;="&amp;BASE_YM,raw_data!$G:$G,$A459))</f>
        <v>53198777</v>
      </c>
      <c r="E459" s="30" t="n">
        <f aca="false">IF($A459="","",(SUMIFS(raw_data!$I:$I,raw_data!$A:$A,"&gt;="&amp;UY_START,raw_data!$A:$A,"&lt;="&amp;BASE_YM,raw_data!$B:$B,"&lt;="&amp;BASE_YM,raw_data!$G:$G,$A459)+SUMIFS(raw_data!$J:$J,raw_data!$A:$A,"&gt;="&amp;UY_START,raw_data!$A:$A,"&lt;="&amp;BASE_YM,raw_data!$B:$B,"&lt;="&amp;BASE_YM,raw_data!$G:$G,$A459)))</f>
        <v>15310566</v>
      </c>
      <c r="F459" s="31" t="n">
        <f aca="false">IF(N(D459)=0,"",E459/D459)</f>
        <v>0.287799210120939</v>
      </c>
      <c r="G459" s="30" t="n">
        <f aca="false">IF($A459="","",SUMIFS(raw_data!$H:$H,raw_data!$A:$A,"&gt;="&amp;UY_START_PY,raw_data!$A:$A,"&lt;="&amp;BASE_YM_PY,raw_data!$B:$B,"&lt;="&amp;BASE_YM_PY,raw_data!$G:$G,$A459))</f>
        <v>54004427</v>
      </c>
      <c r="H459" s="30" t="n">
        <f aca="false">IF($A459="","",(SUMIFS(raw_data!$I:$I,raw_data!$A:$A,"&gt;="&amp;UY_START_PY,raw_data!$A:$A,"&lt;="&amp;BASE_YM_PY,raw_data!$B:$B,"&lt;="&amp;BASE_YM_PY,raw_data!$G:$G,$A459)+SUMIFS(raw_data!$J:$J,raw_data!$A:$A,"&gt;="&amp;UY_START_PY,raw_data!$A:$A,"&lt;="&amp;BASE_YM_PY,raw_data!$B:$B,"&lt;="&amp;BASE_YM_PY,raw_data!$G:$G,$A459)))</f>
        <v>19458666</v>
      </c>
      <c r="I459" s="31" t="n">
        <f aca="false">IF(N(G459)=0,"",H459/G459)</f>
        <v>0.360316127416739</v>
      </c>
      <c r="J459" s="32" t="n">
        <f aca="false">IF(N(G459)=0,"",D459/G459-1)</f>
        <v>-0.0149182214265509</v>
      </c>
      <c r="K459" s="33" t="n">
        <f aca="false">IF(OR(F459="",I459=""),"",F459-I459)</f>
        <v>-0.0725169172957999</v>
      </c>
      <c r="L459" s="30" t="n">
        <f aca="false">IF($A459="","",SUMIFS(raw_data!$H:$H,raw_data!$B:$B,BASE_YM,raw_data!$G:$G,$A459))</f>
        <v>19366060</v>
      </c>
      <c r="M459" s="30" t="n">
        <f aca="false">IF($A459="","",(SUMIFS(raw_data!$I:$I,raw_data!$B:$B,BASE_YM,raw_data!$G:$G,$A459)+SUMIFS(raw_data!$J:$J,raw_data!$B:$B,BASE_YM,raw_data!$G:$G,$A459)))</f>
        <v>6786456</v>
      </c>
      <c r="N459" s="31" t="n">
        <f aca="false">IF(N(L459)=0,"",M459/L459)</f>
        <v>0.350430392139651</v>
      </c>
      <c r="O459" s="30" t="n">
        <f aca="false">IF($A459="","",SUMIFS(raw_data!$H:$H,raw_data!$B:$B,BASE_YM_PY,raw_data!$G:$G,$A459))</f>
        <v>21468127</v>
      </c>
      <c r="P459" s="30" t="n">
        <f aca="false">IF($A459="","",(SUMIFS(raw_data!$I:$I,raw_data!$B:$B,BASE_YM_PY,raw_data!$G:$G,$A459)+SUMIFS(raw_data!$J:$J,raw_data!$B:$B,BASE_YM_PY,raw_data!$G:$G,$A459)))</f>
        <v>9557391</v>
      </c>
      <c r="Q459" s="31" t="n">
        <f aca="false">IF(N(O459)=0,"",P459/O459)</f>
        <v>0.445189792290683</v>
      </c>
      <c r="R459" s="32" t="n">
        <f aca="false">IF(N(O459)=0,"",L459/O459-1)</f>
        <v>-0.0979157147710185</v>
      </c>
      <c r="S459" s="33" t="n">
        <f aca="false">IF(OR(N459="",Q459=""),"",N459-Q459)</f>
        <v>-0.0947594001510324</v>
      </c>
      <c r="T459" s="38" t="n">
        <f aca="false">IF(N(D459)&gt;0,RANK(D459,D$2:D$1001)+COUNTIF(D$2:D459,D459)-1,"")</f>
        <v>102</v>
      </c>
      <c r="U459" s="40" t="n">
        <f aca="false">IF(N(D459)&gt;0,IF(D459&gt;=LR_MIN_SHARE*SUM(D$2:D$1001),F459,-1),-1)</f>
        <v>0.287799210120939</v>
      </c>
      <c r="V459" s="38" t="n">
        <f aca="false">IF(U459&lt;0,"",RANK(U459,U$2:U$1001)+COUNTIF(U$2:U459,U459)-1)</f>
        <v>360</v>
      </c>
      <c r="W459" s="38" t="n">
        <f aca="false">IF(N(L459)&gt;0,RANK(L459,L$2:L$1001)+COUNTIF(L$2:L459,L459)-1,"")</f>
        <v>114</v>
      </c>
      <c r="X459" s="40" t="n">
        <f aca="false">IF(N(L459)&gt;0,IF(L459&gt;=LR_MIN_SHARE*SUM(L$2:L$1001),N459,-1),-1)</f>
        <v>0.350430392139651</v>
      </c>
      <c r="Y459" s="38" t="n">
        <f aca="false">IF(X459&lt;0,"",RANK(X459,X$2:X$1001)+COUNTIF(X$2:X459,X459)-1)</f>
        <v>357</v>
      </c>
      <c r="AA459" s="0" t="str">
        <f aca="false">IF($A459="","",IF(COUNTIF($B$2:$B459,$B459)=1,1,""))</f>
        <v/>
      </c>
      <c r="AB459" s="0" t="str">
        <f aca="false">IF(AA459=1,SUMIF($B$2:$B$1001,$B459,$D$2:$D$1001),"")</f>
        <v/>
      </c>
      <c r="AC459" s="0" t="str">
        <f aca="false">IF(AA459=1,RANK(AB459,$AB$2:$AB$1001)+COUNTIF($AB$2:$AB459,AB459)-1,"")</f>
        <v/>
      </c>
      <c r="AD459" s="38" t="n">
        <f aca="false">IF($A459="","",COUNTIF(raw_data!$G:$G,$A459))</f>
        <v>40</v>
      </c>
      <c r="AE459" s="38" t="n">
        <f aca="false">IF($A459="","",IF(COUNTIF($A$2:$A$1001,$A459)&gt;1,1,0))</f>
        <v>0</v>
      </c>
    </row>
    <row r="460" customFormat="false" ht="15" hidden="false" customHeight="false" outlineLevel="0" collapsed="false">
      <c r="A460" s="0" t="str">
        <f aca="false">IF(code_master!$A460="","",code_master!$A460)</f>
        <v>CV0459</v>
      </c>
      <c r="B460" s="0" t="str">
        <f aca="false">IF($A460="","",code_master!$C460&amp;"")</f>
        <v>상해</v>
      </c>
      <c r="C460" s="0" t="str">
        <f aca="false">IF($A460="","",code_master!$B460&amp;"")</f>
        <v>골절진단비</v>
      </c>
      <c r="D460" s="30" t="n">
        <f aca="false">IF($A460="","",SUMIFS(raw_data!$H:$H,raw_data!$A:$A,"&gt;="&amp;UY_START,raw_data!$A:$A,"&lt;="&amp;BASE_YM,raw_data!$B:$B,"&lt;="&amp;BASE_YM,raw_data!$G:$G,$A460))</f>
        <v>1697462</v>
      </c>
      <c r="E460" s="30" t="n">
        <f aca="false">IF($A460="","",(SUMIFS(raw_data!$I:$I,raw_data!$A:$A,"&gt;="&amp;UY_START,raw_data!$A:$A,"&lt;="&amp;BASE_YM,raw_data!$B:$B,"&lt;="&amp;BASE_YM,raw_data!$G:$G,$A460)+SUMIFS(raw_data!$J:$J,raw_data!$A:$A,"&gt;="&amp;UY_START,raw_data!$A:$A,"&lt;="&amp;BASE_YM,raw_data!$B:$B,"&lt;="&amp;BASE_YM,raw_data!$G:$G,$A460)))</f>
        <v>791388</v>
      </c>
      <c r="F460" s="31" t="n">
        <f aca="false">IF(N(D460)=0,"",E460/D460)</f>
        <v>0.466218389572197</v>
      </c>
      <c r="G460" s="30" t="n">
        <f aca="false">IF($A460="","",SUMIFS(raw_data!$H:$H,raw_data!$A:$A,"&gt;="&amp;UY_START_PY,raw_data!$A:$A,"&lt;="&amp;BASE_YM_PY,raw_data!$B:$B,"&lt;="&amp;BASE_YM_PY,raw_data!$G:$G,$A460))</f>
        <v>1720800</v>
      </c>
      <c r="H460" s="30" t="n">
        <f aca="false">IF($A460="","",(SUMIFS(raw_data!$I:$I,raw_data!$A:$A,"&gt;="&amp;UY_START_PY,raw_data!$A:$A,"&lt;="&amp;BASE_YM_PY,raw_data!$B:$B,"&lt;="&amp;BASE_YM_PY,raw_data!$G:$G,$A460)+SUMIFS(raw_data!$J:$J,raw_data!$A:$A,"&gt;="&amp;UY_START_PY,raw_data!$A:$A,"&lt;="&amp;BASE_YM_PY,raw_data!$B:$B,"&lt;="&amp;BASE_YM_PY,raw_data!$G:$G,$A460)))</f>
        <v>973880</v>
      </c>
      <c r="I460" s="31" t="n">
        <f aca="false">IF(N(G460)=0,"",H460/G460)</f>
        <v>0.565946071594607</v>
      </c>
      <c r="J460" s="32" t="n">
        <f aca="false">IF(N(G460)=0,"",D460/G460-1)</f>
        <v>-0.0135622966062297</v>
      </c>
      <c r="K460" s="33" t="n">
        <f aca="false">IF(OR(F460="",I460=""),"",F460-I460)</f>
        <v>-0.0997276820224106</v>
      </c>
      <c r="L460" s="30" t="n">
        <f aca="false">IF($A460="","",SUMIFS(raw_data!$H:$H,raw_data!$B:$B,BASE_YM,raw_data!$G:$G,$A460))</f>
        <v>707199</v>
      </c>
      <c r="M460" s="30" t="n">
        <f aca="false">IF($A460="","",(SUMIFS(raw_data!$I:$I,raw_data!$B:$B,BASE_YM,raw_data!$G:$G,$A460)+SUMIFS(raw_data!$J:$J,raw_data!$B:$B,BASE_YM,raw_data!$G:$G,$A460)))</f>
        <v>348254</v>
      </c>
      <c r="N460" s="31" t="n">
        <f aca="false">IF(N(L460)=0,"",M460/L460)</f>
        <v>0.492441307185106</v>
      </c>
      <c r="O460" s="30" t="n">
        <f aca="false">IF($A460="","",SUMIFS(raw_data!$H:$H,raw_data!$B:$B,BASE_YM_PY,raw_data!$G:$G,$A460))</f>
        <v>650913</v>
      </c>
      <c r="P460" s="30" t="n">
        <f aca="false">IF($A460="","",(SUMIFS(raw_data!$I:$I,raw_data!$B:$B,BASE_YM_PY,raw_data!$G:$G,$A460)+SUMIFS(raw_data!$J:$J,raw_data!$B:$B,BASE_YM_PY,raw_data!$G:$G,$A460)))</f>
        <v>428689</v>
      </c>
      <c r="Q460" s="31" t="n">
        <f aca="false">IF(N(O460)=0,"",P460/O460)</f>
        <v>0.658596463736321</v>
      </c>
      <c r="R460" s="32" t="n">
        <f aca="false">IF(N(O460)=0,"",L460/O460-1)</f>
        <v>0.0864723857105327</v>
      </c>
      <c r="S460" s="33" t="n">
        <f aca="false">IF(OR(N460="",Q460=""),"",N460-Q460)</f>
        <v>-0.166155156551215</v>
      </c>
      <c r="T460" s="38" t="n">
        <f aca="false">IF(N(D460)&gt;0,RANK(D460,D$2:D$1001)+COUNTIF(D$2:D460,D460)-1,"")</f>
        <v>524</v>
      </c>
      <c r="U460" s="38" t="n">
        <f aca="false">IF(N(D460)&gt;0,IF(D460&gt;=LR_MIN_SHARE*SUM(D$2:D$1001),F460,-1),-1)</f>
        <v>-1</v>
      </c>
      <c r="V460" s="0" t="str">
        <f aca="false">IF(U460&lt;0,"",RANK(U460,U$2:U$1001)+COUNTIF(U$2:U460,U460)-1)</f>
        <v/>
      </c>
      <c r="W460" s="38" t="n">
        <f aca="false">IF(N(L460)&gt;0,RANK(L460,L$2:L$1001)+COUNTIF(L$2:L460,L460)-1,"")</f>
        <v>523</v>
      </c>
      <c r="X460" s="38" t="n">
        <f aca="false">IF(N(L460)&gt;0,IF(L460&gt;=LR_MIN_SHARE*SUM(L$2:L$1001),N460,-1),-1)</f>
        <v>-1</v>
      </c>
      <c r="Y460" s="0" t="str">
        <f aca="false">IF(X460&lt;0,"",RANK(X460,X$2:X$1001)+COUNTIF(X$2:X460,X460)-1)</f>
        <v/>
      </c>
      <c r="AA460" s="0" t="str">
        <f aca="false">IF($A460="","",IF(COUNTIF($B$2:$B460,$B460)=1,1,""))</f>
        <v/>
      </c>
      <c r="AB460" s="0" t="str">
        <f aca="false">IF(AA460=1,SUMIF($B$2:$B$1001,$B460,$D$2:$D$1001),"")</f>
        <v/>
      </c>
      <c r="AC460" s="0" t="str">
        <f aca="false">IF(AA460=1,RANK(AB460,$AB$2:$AB$1001)+COUNTIF($AB$2:$AB460,AB460)-1,"")</f>
        <v/>
      </c>
      <c r="AD460" s="38" t="n">
        <f aca="false">IF($A460="","",COUNTIF(raw_data!$G:$G,$A460))</f>
        <v>40</v>
      </c>
      <c r="AE460" s="38" t="n">
        <f aca="false">IF($A460="","",IF(COUNTIF($A$2:$A$1001,$A460)&gt;1,1,0))</f>
        <v>0</v>
      </c>
    </row>
    <row r="461" customFormat="false" ht="15" hidden="false" customHeight="false" outlineLevel="0" collapsed="false">
      <c r="A461" s="0" t="str">
        <f aca="false">IF(code_master!$A461="","",code_master!$A461)</f>
        <v>CV0460</v>
      </c>
      <c r="B461" s="0" t="str">
        <f aca="false">IF($A461="","",code_master!$C461&amp;"")</f>
        <v>수술</v>
      </c>
      <c r="C461" s="0" t="str">
        <f aca="false">IF($A461="","",code_master!$B461&amp;"")</f>
        <v>특정질병수술비(간편)</v>
      </c>
      <c r="D461" s="30" t="n">
        <f aca="false">IF($A461="","",SUMIFS(raw_data!$H:$H,raw_data!$A:$A,"&gt;="&amp;UY_START,raw_data!$A:$A,"&lt;="&amp;BASE_YM,raw_data!$B:$B,"&lt;="&amp;BASE_YM,raw_data!$G:$G,$A461))</f>
        <v>2764140</v>
      </c>
      <c r="E461" s="30" t="n">
        <f aca="false">IF($A461="","",(SUMIFS(raw_data!$I:$I,raw_data!$A:$A,"&gt;="&amp;UY_START,raw_data!$A:$A,"&lt;="&amp;BASE_YM,raw_data!$B:$B,"&lt;="&amp;BASE_YM,raw_data!$G:$G,$A461)+SUMIFS(raw_data!$J:$J,raw_data!$A:$A,"&gt;="&amp;UY_START,raw_data!$A:$A,"&lt;="&amp;BASE_YM,raw_data!$B:$B,"&lt;="&amp;BASE_YM,raw_data!$G:$G,$A461)))</f>
        <v>1223663</v>
      </c>
      <c r="F461" s="31" t="n">
        <f aca="false">IF(N(D461)=0,"",E461/D461)</f>
        <v>0.442692121238432</v>
      </c>
      <c r="G461" s="30" t="n">
        <f aca="false">IF($A461="","",SUMIFS(raw_data!$H:$H,raw_data!$A:$A,"&gt;="&amp;UY_START_PY,raw_data!$A:$A,"&lt;="&amp;BASE_YM_PY,raw_data!$B:$B,"&lt;="&amp;BASE_YM_PY,raw_data!$G:$G,$A461))</f>
        <v>2484792</v>
      </c>
      <c r="H461" s="30" t="n">
        <f aca="false">IF($A461="","",(SUMIFS(raw_data!$I:$I,raw_data!$A:$A,"&gt;="&amp;UY_START_PY,raw_data!$A:$A,"&lt;="&amp;BASE_YM_PY,raw_data!$B:$B,"&lt;="&amp;BASE_YM_PY,raw_data!$G:$G,$A461)+SUMIFS(raw_data!$J:$J,raw_data!$A:$A,"&gt;="&amp;UY_START_PY,raw_data!$A:$A,"&lt;="&amp;BASE_YM_PY,raw_data!$B:$B,"&lt;="&amp;BASE_YM_PY,raw_data!$G:$G,$A461)))</f>
        <v>1286772</v>
      </c>
      <c r="I461" s="31" t="n">
        <f aca="false">IF(N(G461)=0,"",H461/G461)</f>
        <v>0.517859040112814</v>
      </c>
      <c r="J461" s="32" t="n">
        <f aca="false">IF(N(G461)=0,"",D461/G461-1)</f>
        <v>0.112423092154192</v>
      </c>
      <c r="K461" s="33" t="n">
        <f aca="false">IF(OR(F461="",I461=""),"",F461-I461)</f>
        <v>-0.075166918874382</v>
      </c>
      <c r="L461" s="30" t="n">
        <f aca="false">IF($A461="","",SUMIFS(raw_data!$H:$H,raw_data!$B:$B,BASE_YM,raw_data!$G:$G,$A461))</f>
        <v>1021124</v>
      </c>
      <c r="M461" s="30" t="n">
        <f aca="false">IF($A461="","",(SUMIFS(raw_data!$I:$I,raw_data!$B:$B,BASE_YM,raw_data!$G:$G,$A461)+SUMIFS(raw_data!$J:$J,raw_data!$B:$B,BASE_YM,raw_data!$G:$G,$A461)))</f>
        <v>545901</v>
      </c>
      <c r="N461" s="31" t="n">
        <f aca="false">IF(N(L461)=0,"",M461/L461)</f>
        <v>0.534607941836643</v>
      </c>
      <c r="O461" s="30" t="n">
        <f aca="false">IF($A461="","",SUMIFS(raw_data!$H:$H,raw_data!$B:$B,BASE_YM_PY,raw_data!$G:$G,$A461))</f>
        <v>890356</v>
      </c>
      <c r="P461" s="30" t="n">
        <f aca="false">IF($A461="","",(SUMIFS(raw_data!$I:$I,raw_data!$B:$B,BASE_YM_PY,raw_data!$G:$G,$A461)+SUMIFS(raw_data!$J:$J,raw_data!$B:$B,BASE_YM_PY,raw_data!$G:$G,$A461)))</f>
        <v>556813</v>
      </c>
      <c r="Q461" s="31" t="n">
        <f aca="false">IF(N(O461)=0,"",P461/O461)</f>
        <v>0.625382431297144</v>
      </c>
      <c r="R461" s="32" t="n">
        <f aca="false">IF(N(O461)=0,"",L461/O461-1)</f>
        <v>0.146871588443274</v>
      </c>
      <c r="S461" s="33" t="n">
        <f aca="false">IF(OR(N461="",Q461=""),"",N461-Q461)</f>
        <v>-0.0907744894605014</v>
      </c>
      <c r="T461" s="38" t="n">
        <f aca="false">IF(N(D461)&gt;0,RANK(D461,D$2:D$1001)+COUNTIF(D$2:D461,D461)-1,"")</f>
        <v>506</v>
      </c>
      <c r="U461" s="38" t="n">
        <f aca="false">IF(N(D461)&gt;0,IF(D461&gt;=LR_MIN_SHARE*SUM(D$2:D$1001),F461,-1),-1)</f>
        <v>-1</v>
      </c>
      <c r="V461" s="0" t="str">
        <f aca="false">IF(U461&lt;0,"",RANK(U461,U$2:U$1001)+COUNTIF(U$2:U461,U461)-1)</f>
        <v/>
      </c>
      <c r="W461" s="38" t="n">
        <f aca="false">IF(N(L461)&gt;0,RANK(L461,L$2:L$1001)+COUNTIF(L$2:L461,L461)-1,"")</f>
        <v>509</v>
      </c>
      <c r="X461" s="38" t="n">
        <f aca="false">IF(N(L461)&gt;0,IF(L461&gt;=LR_MIN_SHARE*SUM(L$2:L$1001),N461,-1),-1)</f>
        <v>-1</v>
      </c>
      <c r="Y461" s="0" t="str">
        <f aca="false">IF(X461&lt;0,"",RANK(X461,X$2:X$1001)+COUNTIF(X$2:X461,X461)-1)</f>
        <v/>
      </c>
      <c r="AA461" s="0" t="str">
        <f aca="false">IF($A461="","",IF(COUNTIF($B$2:$B461,$B461)=1,1,""))</f>
        <v/>
      </c>
      <c r="AB461" s="0" t="str">
        <f aca="false">IF(AA461=1,SUMIF($B$2:$B$1001,$B461,$D$2:$D$1001),"")</f>
        <v/>
      </c>
      <c r="AC461" s="0" t="str">
        <f aca="false">IF(AA461=1,RANK(AB461,$AB$2:$AB$1001)+COUNTIF($AB$2:$AB461,AB461)-1,"")</f>
        <v/>
      </c>
      <c r="AD461" s="38" t="n">
        <f aca="false">IF($A461="","",COUNTIF(raw_data!$G:$G,$A461))</f>
        <v>40</v>
      </c>
      <c r="AE461" s="38" t="n">
        <f aca="false">IF($A461="","",IF(COUNTIF($A$2:$A$1001,$A461)&gt;1,1,0))</f>
        <v>0</v>
      </c>
    </row>
    <row r="462" customFormat="false" ht="15" hidden="false" customHeight="false" outlineLevel="0" collapsed="false">
      <c r="A462" s="0" t="str">
        <f aca="false">IF(code_master!$A462="","",code_master!$A462)</f>
        <v>CV0461</v>
      </c>
      <c r="B462" s="0" t="str">
        <f aca="false">IF($A462="","",code_master!$C462&amp;"")</f>
        <v>심장</v>
      </c>
      <c r="C462" s="0" t="str">
        <f aca="false">IF($A462="","",code_master!$B462&amp;"")</f>
        <v>허혈성심장질환진단비(비갱신형)</v>
      </c>
      <c r="D462" s="30" t="n">
        <f aca="false">IF($A462="","",SUMIFS(raw_data!$H:$H,raw_data!$A:$A,"&gt;="&amp;UY_START,raw_data!$A:$A,"&lt;="&amp;BASE_YM,raw_data!$B:$B,"&lt;="&amp;BASE_YM,raw_data!$G:$G,$A462))</f>
        <v>20615878</v>
      </c>
      <c r="E462" s="30" t="n">
        <f aca="false">IF($A462="","",(SUMIFS(raw_data!$I:$I,raw_data!$A:$A,"&gt;="&amp;UY_START,raw_data!$A:$A,"&lt;="&amp;BASE_YM,raw_data!$B:$B,"&lt;="&amp;BASE_YM,raw_data!$G:$G,$A462)+SUMIFS(raw_data!$J:$J,raw_data!$A:$A,"&gt;="&amp;UY_START,raw_data!$A:$A,"&lt;="&amp;BASE_YM,raw_data!$B:$B,"&lt;="&amp;BASE_YM,raw_data!$G:$G,$A462)))</f>
        <v>6477365</v>
      </c>
      <c r="F462" s="31" t="n">
        <f aca="false">IF(N(D462)=0,"",E462/D462)</f>
        <v>0.314193021514776</v>
      </c>
      <c r="G462" s="30" t="n">
        <f aca="false">IF($A462="","",SUMIFS(raw_data!$H:$H,raw_data!$A:$A,"&gt;="&amp;UY_START_PY,raw_data!$A:$A,"&lt;="&amp;BASE_YM_PY,raw_data!$B:$B,"&lt;="&amp;BASE_YM_PY,raw_data!$G:$G,$A462))</f>
        <v>23141896</v>
      </c>
      <c r="H462" s="30" t="n">
        <f aca="false">IF($A462="","",(SUMIFS(raw_data!$I:$I,raw_data!$A:$A,"&gt;="&amp;UY_START_PY,raw_data!$A:$A,"&lt;="&amp;BASE_YM_PY,raw_data!$B:$B,"&lt;="&amp;BASE_YM_PY,raw_data!$G:$G,$A462)+SUMIFS(raw_data!$J:$J,raw_data!$A:$A,"&gt;="&amp;UY_START_PY,raw_data!$A:$A,"&lt;="&amp;BASE_YM_PY,raw_data!$B:$B,"&lt;="&amp;BASE_YM_PY,raw_data!$G:$G,$A462)))</f>
        <v>7886647</v>
      </c>
      <c r="I462" s="31" t="n">
        <f aca="false">IF(N(G462)=0,"",H462/G462)</f>
        <v>0.340795196728911</v>
      </c>
      <c r="J462" s="32" t="n">
        <f aca="false">IF(N(G462)=0,"",D462/G462-1)</f>
        <v>-0.109153459163415</v>
      </c>
      <c r="K462" s="33" t="n">
        <f aca="false">IF(OR(F462="",I462=""),"",F462-I462)</f>
        <v>-0.0266021752141349</v>
      </c>
      <c r="L462" s="30" t="n">
        <f aca="false">IF($A462="","",SUMIFS(raw_data!$H:$H,raw_data!$B:$B,BASE_YM,raw_data!$G:$G,$A462))</f>
        <v>8119976</v>
      </c>
      <c r="M462" s="30" t="n">
        <f aca="false">IF($A462="","",(SUMIFS(raw_data!$I:$I,raw_data!$B:$B,BASE_YM,raw_data!$G:$G,$A462)+SUMIFS(raw_data!$J:$J,raw_data!$B:$B,BASE_YM,raw_data!$G:$G,$A462)))</f>
        <v>3076053</v>
      </c>
      <c r="N462" s="31" t="n">
        <f aca="false">IF(N(L462)=0,"",M462/L462)</f>
        <v>0.378825380764672</v>
      </c>
      <c r="O462" s="30" t="n">
        <f aca="false">IF($A462="","",SUMIFS(raw_data!$H:$H,raw_data!$B:$B,BASE_YM_PY,raw_data!$G:$G,$A462))</f>
        <v>8871331</v>
      </c>
      <c r="P462" s="30" t="n">
        <f aca="false">IF($A462="","",(SUMIFS(raw_data!$I:$I,raw_data!$B:$B,BASE_YM_PY,raw_data!$G:$G,$A462)+SUMIFS(raw_data!$J:$J,raw_data!$B:$B,BASE_YM_PY,raw_data!$G:$G,$A462)))</f>
        <v>3298479</v>
      </c>
      <c r="Q462" s="31" t="n">
        <f aca="false">IF(N(O462)=0,"",P462/O462)</f>
        <v>0.371813316400887</v>
      </c>
      <c r="R462" s="32" t="n">
        <f aca="false">IF(N(O462)=0,"",L462/O462-1)</f>
        <v>-0.0846947318277269</v>
      </c>
      <c r="S462" s="33" t="n">
        <f aca="false">IF(OR(N462="",Q462=""),"",N462-Q462)</f>
        <v>0.00701206436378488</v>
      </c>
      <c r="T462" s="38" t="n">
        <f aca="false">IF(N(D462)&gt;0,RANK(D462,D$2:D$1001)+COUNTIF(D$2:D462,D462)-1,"")</f>
        <v>250</v>
      </c>
      <c r="U462" s="40" t="n">
        <f aca="false">IF(N(D462)&gt;0,IF(D462&gt;=LR_MIN_SHARE*SUM(D$2:D$1001),F462,-1),-1)</f>
        <v>0.314193021514776</v>
      </c>
      <c r="V462" s="38" t="n">
        <f aca="false">IF(U462&lt;0,"",RANK(U462,U$2:U$1001)+COUNTIF(U$2:U462,U462)-1)</f>
        <v>349</v>
      </c>
      <c r="W462" s="38" t="n">
        <f aca="false">IF(N(L462)&gt;0,RANK(L462,L$2:L$1001)+COUNTIF(L$2:L462,L462)-1,"")</f>
        <v>254</v>
      </c>
      <c r="X462" s="40" t="n">
        <f aca="false">IF(N(L462)&gt;0,IF(L462&gt;=LR_MIN_SHARE*SUM(L$2:L$1001),N462,-1),-1)</f>
        <v>0.378825380764672</v>
      </c>
      <c r="Y462" s="38" t="n">
        <f aca="false">IF(X462&lt;0,"",RANK(X462,X$2:X$1001)+COUNTIF(X$2:X462,X462)-1)</f>
        <v>340</v>
      </c>
      <c r="AA462" s="0" t="str">
        <f aca="false">IF($A462="","",IF(COUNTIF($B$2:$B462,$B462)=1,1,""))</f>
        <v/>
      </c>
      <c r="AB462" s="0" t="str">
        <f aca="false">IF(AA462=1,SUMIF($B$2:$B$1001,$B462,$D$2:$D$1001),"")</f>
        <v/>
      </c>
      <c r="AC462" s="0" t="str">
        <f aca="false">IF(AA462=1,RANK(AB462,$AB$2:$AB$1001)+COUNTIF($AB$2:$AB462,AB462)-1,"")</f>
        <v/>
      </c>
      <c r="AD462" s="38" t="n">
        <f aca="false">IF($A462="","",COUNTIF(raw_data!$G:$G,$A462))</f>
        <v>40</v>
      </c>
      <c r="AE462" s="38" t="n">
        <f aca="false">IF($A462="","",IF(COUNTIF($A$2:$A$1001,$A462)&gt;1,1,0))</f>
        <v>0</v>
      </c>
    </row>
    <row r="463" customFormat="false" ht="15" hidden="false" customHeight="false" outlineLevel="0" collapsed="false">
      <c r="A463" s="0" t="str">
        <f aca="false">IF(code_master!$A463="","",code_master!$A463)</f>
        <v>CV0462</v>
      </c>
      <c r="B463" s="0" t="str">
        <f aca="false">IF($A463="","",code_master!$C463&amp;"")</f>
        <v>사망</v>
      </c>
      <c r="C463" s="0" t="str">
        <f aca="false">IF($A463="","",code_master!$B463&amp;"")</f>
        <v>일반사망(20년만기)</v>
      </c>
      <c r="D463" s="30" t="n">
        <f aca="false">IF($A463="","",SUMIFS(raw_data!$H:$H,raw_data!$A:$A,"&gt;="&amp;UY_START,raw_data!$A:$A,"&lt;="&amp;BASE_YM,raw_data!$B:$B,"&lt;="&amp;BASE_YM,raw_data!$G:$G,$A463))</f>
        <v>7232266</v>
      </c>
      <c r="E463" s="30" t="n">
        <f aca="false">IF($A463="","",(SUMIFS(raw_data!$I:$I,raw_data!$A:$A,"&gt;="&amp;UY_START,raw_data!$A:$A,"&lt;="&amp;BASE_YM,raw_data!$B:$B,"&lt;="&amp;BASE_YM,raw_data!$G:$G,$A463)+SUMIFS(raw_data!$J:$J,raw_data!$A:$A,"&gt;="&amp;UY_START,raw_data!$A:$A,"&lt;="&amp;BASE_YM,raw_data!$B:$B,"&lt;="&amp;BASE_YM,raw_data!$G:$G,$A463)))</f>
        <v>5392363</v>
      </c>
      <c r="F463" s="31" t="n">
        <f aca="false">IF(N(D463)=0,"",E463/D463)</f>
        <v>0.745597991003096</v>
      </c>
      <c r="G463" s="30" t="n">
        <f aca="false">IF($A463="","",SUMIFS(raw_data!$H:$H,raw_data!$A:$A,"&gt;="&amp;UY_START_PY,raw_data!$A:$A,"&lt;="&amp;BASE_YM_PY,raw_data!$B:$B,"&lt;="&amp;BASE_YM_PY,raw_data!$G:$G,$A463))</f>
        <v>7428712</v>
      </c>
      <c r="H463" s="30" t="n">
        <f aca="false">IF($A463="","",(SUMIFS(raw_data!$I:$I,raw_data!$A:$A,"&gt;="&amp;UY_START_PY,raw_data!$A:$A,"&lt;="&amp;BASE_YM_PY,raw_data!$B:$B,"&lt;="&amp;BASE_YM_PY,raw_data!$G:$G,$A463)+SUMIFS(raw_data!$J:$J,raw_data!$A:$A,"&gt;="&amp;UY_START_PY,raw_data!$A:$A,"&lt;="&amp;BASE_YM_PY,raw_data!$B:$B,"&lt;="&amp;BASE_YM_PY,raw_data!$G:$G,$A463)))</f>
        <v>4293441</v>
      </c>
      <c r="I463" s="31" t="n">
        <f aca="false">IF(N(G463)=0,"",H463/G463)</f>
        <v>0.577952274903106</v>
      </c>
      <c r="J463" s="32" t="n">
        <f aca="false">IF(N(G463)=0,"",D463/G463-1)</f>
        <v>-0.0264441534414042</v>
      </c>
      <c r="K463" s="33" t="n">
        <f aca="false">IF(OR(F463="",I463=""),"",F463-I463)</f>
        <v>0.167645716099991</v>
      </c>
      <c r="L463" s="30" t="n">
        <f aca="false">IF($A463="","",SUMIFS(raw_data!$H:$H,raw_data!$B:$B,BASE_YM,raw_data!$G:$G,$A463))</f>
        <v>3159877</v>
      </c>
      <c r="M463" s="30" t="n">
        <f aca="false">IF($A463="","",(SUMIFS(raw_data!$I:$I,raw_data!$B:$B,BASE_YM,raw_data!$G:$G,$A463)+SUMIFS(raw_data!$J:$J,raw_data!$B:$B,BASE_YM,raw_data!$G:$G,$A463)))</f>
        <v>2920326</v>
      </c>
      <c r="N463" s="31" t="n">
        <f aca="false">IF(N(L463)=0,"",M463/L463)</f>
        <v>0.924189770677783</v>
      </c>
      <c r="O463" s="30" t="n">
        <f aca="false">IF($A463="","",SUMIFS(raw_data!$H:$H,raw_data!$B:$B,BASE_YM_PY,raw_data!$G:$G,$A463))</f>
        <v>3126118</v>
      </c>
      <c r="P463" s="30" t="n">
        <f aca="false">IF($A463="","",(SUMIFS(raw_data!$I:$I,raw_data!$B:$B,BASE_YM_PY,raw_data!$G:$G,$A463)+SUMIFS(raw_data!$J:$J,raw_data!$B:$B,BASE_YM_PY,raw_data!$G:$G,$A463)))</f>
        <v>2178203</v>
      </c>
      <c r="Q463" s="31" t="n">
        <f aca="false">IF(N(O463)=0,"",P463/O463)</f>
        <v>0.696775681532175</v>
      </c>
      <c r="R463" s="32" t="n">
        <f aca="false">IF(N(O463)=0,"",L463/O463-1)</f>
        <v>0.0107990165438412</v>
      </c>
      <c r="S463" s="33" t="n">
        <f aca="false">IF(OR(N463="",Q463=""),"",N463-Q463)</f>
        <v>0.227414089145608</v>
      </c>
      <c r="T463" s="38" t="n">
        <f aca="false">IF(N(D463)&gt;0,RANK(D463,D$2:D$1001)+COUNTIF(D$2:D463,D463)-1,"")</f>
        <v>423</v>
      </c>
      <c r="U463" s="38" t="n">
        <f aca="false">IF(N(D463)&gt;0,IF(D463&gt;=LR_MIN_SHARE*SUM(D$2:D$1001),F463,-1),-1)</f>
        <v>-1</v>
      </c>
      <c r="V463" s="0" t="str">
        <f aca="false">IF(U463&lt;0,"",RANK(U463,U$2:U$1001)+COUNTIF(U$2:U463,U463)-1)</f>
        <v/>
      </c>
      <c r="W463" s="38" t="n">
        <f aca="false">IF(N(L463)&gt;0,RANK(L463,L$2:L$1001)+COUNTIF(L$2:L463,L463)-1,"")</f>
        <v>412</v>
      </c>
      <c r="X463" s="38" t="n">
        <f aca="false">IF(N(L463)&gt;0,IF(L463&gt;=LR_MIN_SHARE*SUM(L$2:L$1001),N463,-1),-1)</f>
        <v>-1</v>
      </c>
      <c r="Y463" s="0" t="str">
        <f aca="false">IF(X463&lt;0,"",RANK(X463,X$2:X$1001)+COUNTIF(X$2:X463,X463)-1)</f>
        <v/>
      </c>
      <c r="AA463" s="0" t="str">
        <f aca="false">IF($A463="","",IF(COUNTIF($B$2:$B463,$B463)=1,1,""))</f>
        <v/>
      </c>
      <c r="AB463" s="0" t="str">
        <f aca="false">IF(AA463=1,SUMIF($B$2:$B$1001,$B463,$D$2:$D$1001),"")</f>
        <v/>
      </c>
      <c r="AC463" s="0" t="str">
        <f aca="false">IF(AA463=1,RANK(AB463,$AB$2:$AB$1001)+COUNTIF($AB$2:$AB463,AB463)-1,"")</f>
        <v/>
      </c>
      <c r="AD463" s="38" t="n">
        <f aca="false">IF($A463="","",COUNTIF(raw_data!$G:$G,$A463))</f>
        <v>40</v>
      </c>
      <c r="AE463" s="38" t="n">
        <f aca="false">IF($A463="","",IF(COUNTIF($A$2:$A$1001,$A463)&gt;1,1,0))</f>
        <v>0</v>
      </c>
    </row>
    <row r="464" customFormat="false" ht="15" hidden="false" customHeight="false" outlineLevel="0" collapsed="false">
      <c r="A464" s="0" t="str">
        <f aca="false">IF(code_master!$A464="","",code_master!$A464)</f>
        <v>CV0463</v>
      </c>
      <c r="B464" s="0" t="str">
        <f aca="false">IF($A464="","",code_master!$C464&amp;"")</f>
        <v>치아</v>
      </c>
      <c r="C464" s="0" t="str">
        <f aca="false">IF($A464="","",code_master!$B464&amp;"")</f>
        <v>보철치료비(갱신형)</v>
      </c>
      <c r="D464" s="30" t="n">
        <f aca="false">IF($A464="","",SUMIFS(raw_data!$H:$H,raw_data!$A:$A,"&gt;="&amp;UY_START,raw_data!$A:$A,"&lt;="&amp;BASE_YM,raw_data!$B:$B,"&lt;="&amp;BASE_YM,raw_data!$G:$G,$A464))</f>
        <v>87071405</v>
      </c>
      <c r="E464" s="30" t="n">
        <f aca="false">IF($A464="","",(SUMIFS(raw_data!$I:$I,raw_data!$A:$A,"&gt;="&amp;UY_START,raw_data!$A:$A,"&lt;="&amp;BASE_YM,raw_data!$B:$B,"&lt;="&amp;BASE_YM,raw_data!$G:$G,$A464)+SUMIFS(raw_data!$J:$J,raw_data!$A:$A,"&gt;="&amp;UY_START,raw_data!$A:$A,"&lt;="&amp;BASE_YM,raw_data!$B:$B,"&lt;="&amp;BASE_YM,raw_data!$G:$G,$A464)))</f>
        <v>51202992</v>
      </c>
      <c r="F464" s="31" t="n">
        <f aca="false">IF(N(D464)=0,"",E464/D464)</f>
        <v>0.58805749143476</v>
      </c>
      <c r="G464" s="30" t="n">
        <f aca="false">IF($A464="","",SUMIFS(raw_data!$H:$H,raw_data!$A:$A,"&gt;="&amp;UY_START_PY,raw_data!$A:$A,"&lt;="&amp;BASE_YM_PY,raw_data!$B:$B,"&lt;="&amp;BASE_YM_PY,raw_data!$G:$G,$A464))</f>
        <v>83229167</v>
      </c>
      <c r="H464" s="30" t="n">
        <f aca="false">IF($A464="","",(SUMIFS(raw_data!$I:$I,raw_data!$A:$A,"&gt;="&amp;UY_START_PY,raw_data!$A:$A,"&lt;="&amp;BASE_YM_PY,raw_data!$B:$B,"&lt;="&amp;BASE_YM_PY,raw_data!$G:$G,$A464)+SUMIFS(raw_data!$J:$J,raw_data!$A:$A,"&gt;="&amp;UY_START_PY,raw_data!$A:$A,"&lt;="&amp;BASE_YM_PY,raw_data!$B:$B,"&lt;="&amp;BASE_YM_PY,raw_data!$G:$G,$A464)))</f>
        <v>52193777</v>
      </c>
      <c r="I464" s="31" t="n">
        <f aca="false">IF(N(G464)=0,"",H464/G464)</f>
        <v>0.627109208001565</v>
      </c>
      <c r="J464" s="32" t="n">
        <f aca="false">IF(N(G464)=0,"",D464/G464-1)</f>
        <v>0.0461645615172384</v>
      </c>
      <c r="K464" s="33" t="n">
        <f aca="false">IF(OR(F464="",I464=""),"",F464-I464)</f>
        <v>-0.0390517165668053</v>
      </c>
      <c r="L464" s="30" t="n">
        <f aca="false">IF($A464="","",SUMIFS(raw_data!$H:$H,raw_data!$B:$B,BASE_YM,raw_data!$G:$G,$A464))</f>
        <v>33890126</v>
      </c>
      <c r="M464" s="30" t="n">
        <f aca="false">IF($A464="","",(SUMIFS(raw_data!$I:$I,raw_data!$B:$B,BASE_YM,raw_data!$G:$G,$A464)+SUMIFS(raw_data!$J:$J,raw_data!$B:$B,BASE_YM,raw_data!$G:$G,$A464)))</f>
        <v>26994351</v>
      </c>
      <c r="N464" s="31" t="n">
        <f aca="false">IF(N(L464)=0,"",M464/L464)</f>
        <v>0.796525542572489</v>
      </c>
      <c r="O464" s="30" t="n">
        <f aca="false">IF($A464="","",SUMIFS(raw_data!$H:$H,raw_data!$B:$B,BASE_YM_PY,raw_data!$G:$G,$A464))</f>
        <v>32823707</v>
      </c>
      <c r="P464" s="30" t="n">
        <f aca="false">IF($A464="","",(SUMIFS(raw_data!$I:$I,raw_data!$B:$B,BASE_YM_PY,raw_data!$G:$G,$A464)+SUMIFS(raw_data!$J:$J,raw_data!$B:$B,BASE_YM_PY,raw_data!$G:$G,$A464)))</f>
        <v>22623054</v>
      </c>
      <c r="Q464" s="31" t="n">
        <f aca="false">IF(N(O464)=0,"",P464/O464)</f>
        <v>0.689229098955825</v>
      </c>
      <c r="R464" s="32" t="n">
        <f aca="false">IF(N(O464)=0,"",L464/O464-1)</f>
        <v>0.0324892919620565</v>
      </c>
      <c r="S464" s="33" t="n">
        <f aca="false">IF(OR(N464="",Q464=""),"",N464-Q464)</f>
        <v>0.107296443616664</v>
      </c>
      <c r="T464" s="38" t="n">
        <f aca="false">IF(N(D464)&gt;0,RANK(D464,D$2:D$1001)+COUNTIF(D$2:D464,D464)-1,"")</f>
        <v>60</v>
      </c>
      <c r="U464" s="40" t="n">
        <f aca="false">IF(N(D464)&gt;0,IF(D464&gt;=LR_MIN_SHARE*SUM(D$2:D$1001),F464,-1),-1)</f>
        <v>0.58805749143476</v>
      </c>
      <c r="V464" s="38" t="n">
        <f aca="false">IF(U464&lt;0,"",RANK(U464,U$2:U$1001)+COUNTIF(U$2:U464,U464)-1)</f>
        <v>156</v>
      </c>
      <c r="W464" s="38" t="n">
        <f aca="false">IF(N(L464)&gt;0,RANK(L464,L$2:L$1001)+COUNTIF(L$2:L464,L464)-1,"")</f>
        <v>62</v>
      </c>
      <c r="X464" s="40" t="n">
        <f aca="false">IF(N(L464)&gt;0,IF(L464&gt;=LR_MIN_SHARE*SUM(L$2:L$1001),N464,-1),-1)</f>
        <v>0.796525542572489</v>
      </c>
      <c r="Y464" s="38" t="n">
        <f aca="false">IF(X464&lt;0,"",RANK(X464,X$2:X$1001)+COUNTIF(X$2:X464,X464)-1)</f>
        <v>109</v>
      </c>
      <c r="AA464" s="0" t="str">
        <f aca="false">IF($A464="","",IF(COUNTIF($B$2:$B464,$B464)=1,1,""))</f>
        <v/>
      </c>
      <c r="AB464" s="0" t="str">
        <f aca="false">IF(AA464=1,SUMIF($B$2:$B$1001,$B464,$D$2:$D$1001),"")</f>
        <v/>
      </c>
      <c r="AC464" s="0" t="str">
        <f aca="false">IF(AA464=1,RANK(AB464,$AB$2:$AB$1001)+COUNTIF($AB$2:$AB464,AB464)-1,"")</f>
        <v/>
      </c>
      <c r="AD464" s="38" t="n">
        <f aca="false">IF($A464="","",COUNTIF(raw_data!$G:$G,$A464))</f>
        <v>40</v>
      </c>
      <c r="AE464" s="38" t="n">
        <f aca="false">IF($A464="","",IF(COUNTIF($A$2:$A$1001,$A464)&gt;1,1,0))</f>
        <v>0</v>
      </c>
    </row>
    <row r="465" customFormat="false" ht="15" hidden="false" customHeight="false" outlineLevel="0" collapsed="false">
      <c r="A465" s="0" t="str">
        <f aca="false">IF(code_master!$A465="","",code_master!$A465)</f>
        <v>CV0464</v>
      </c>
      <c r="B465" s="0" t="str">
        <f aca="false">IF($A465="","",code_master!$C465&amp;"")</f>
        <v>암</v>
      </c>
      <c r="C465" s="0" t="str">
        <f aca="false">IF($A465="","",code_master!$B465&amp;"")</f>
        <v>고액암진단비Ⅱ</v>
      </c>
      <c r="D465" s="30" t="n">
        <f aca="false">IF($A465="","",SUMIFS(raw_data!$H:$H,raw_data!$A:$A,"&gt;="&amp;UY_START,raw_data!$A:$A,"&lt;="&amp;BASE_YM,raw_data!$B:$B,"&lt;="&amp;BASE_YM,raw_data!$G:$G,$A465))</f>
        <v>14826087</v>
      </c>
      <c r="E465" s="30" t="n">
        <f aca="false">IF($A465="","",(SUMIFS(raw_data!$I:$I,raw_data!$A:$A,"&gt;="&amp;UY_START,raw_data!$A:$A,"&lt;="&amp;BASE_YM,raw_data!$B:$B,"&lt;="&amp;BASE_YM,raw_data!$G:$G,$A465)+SUMIFS(raw_data!$J:$J,raw_data!$A:$A,"&gt;="&amp;UY_START,raw_data!$A:$A,"&lt;="&amp;BASE_YM,raw_data!$B:$B,"&lt;="&amp;BASE_YM,raw_data!$G:$G,$A465)))</f>
        <v>8969303</v>
      </c>
      <c r="F465" s="31" t="n">
        <f aca="false">IF(N(D465)=0,"",E465/D465)</f>
        <v>0.604967649252294</v>
      </c>
      <c r="G465" s="30" t="n">
        <f aca="false">IF($A465="","",SUMIFS(raw_data!$H:$H,raw_data!$A:$A,"&gt;="&amp;UY_START_PY,raw_data!$A:$A,"&lt;="&amp;BASE_YM_PY,raw_data!$B:$B,"&lt;="&amp;BASE_YM_PY,raw_data!$G:$G,$A465))</f>
        <v>11734565</v>
      </c>
      <c r="H465" s="30" t="n">
        <f aca="false">IF($A465="","",(SUMIFS(raw_data!$I:$I,raw_data!$A:$A,"&gt;="&amp;UY_START_PY,raw_data!$A:$A,"&lt;="&amp;BASE_YM_PY,raw_data!$B:$B,"&lt;="&amp;BASE_YM_PY,raw_data!$G:$G,$A465)+SUMIFS(raw_data!$J:$J,raw_data!$A:$A,"&gt;="&amp;UY_START_PY,raw_data!$A:$A,"&lt;="&amp;BASE_YM_PY,raw_data!$B:$B,"&lt;="&amp;BASE_YM_PY,raw_data!$G:$G,$A465)))</f>
        <v>8468857</v>
      </c>
      <c r="I465" s="31" t="n">
        <f aca="false">IF(N(G465)=0,"",H465/G465)</f>
        <v>0.721701827038327</v>
      </c>
      <c r="J465" s="32" t="n">
        <f aca="false">IF(N(G465)=0,"",D465/G465-1)</f>
        <v>0.263454333415853</v>
      </c>
      <c r="K465" s="33" t="n">
        <f aca="false">IF(OR(F465="",I465=""),"",F465-I465)</f>
        <v>-0.116734177786032</v>
      </c>
      <c r="L465" s="30" t="n">
        <f aca="false">IF($A465="","",SUMIFS(raw_data!$H:$H,raw_data!$B:$B,BASE_YM,raw_data!$G:$G,$A465))</f>
        <v>6395892</v>
      </c>
      <c r="M465" s="30" t="n">
        <f aca="false">IF($A465="","",(SUMIFS(raw_data!$I:$I,raw_data!$B:$B,BASE_YM,raw_data!$G:$G,$A465)+SUMIFS(raw_data!$J:$J,raw_data!$B:$B,BASE_YM,raw_data!$G:$G,$A465)))</f>
        <v>4820840</v>
      </c>
      <c r="N465" s="31" t="n">
        <f aca="false">IF(N(L465)=0,"",M465/L465)</f>
        <v>0.753740056899022</v>
      </c>
      <c r="O465" s="30" t="n">
        <f aca="false">IF($A465="","",SUMIFS(raw_data!$H:$H,raw_data!$B:$B,BASE_YM_PY,raw_data!$G:$G,$A465))</f>
        <v>4845987</v>
      </c>
      <c r="P465" s="30" t="n">
        <f aca="false">IF($A465="","",(SUMIFS(raw_data!$I:$I,raw_data!$B:$B,BASE_YM_PY,raw_data!$G:$G,$A465)+SUMIFS(raw_data!$J:$J,raw_data!$B:$B,BASE_YM_PY,raw_data!$G:$G,$A465)))</f>
        <v>4346080</v>
      </c>
      <c r="Q465" s="31" t="n">
        <f aca="false">IF(N(O465)=0,"",P465/O465)</f>
        <v>0.896841035685816</v>
      </c>
      <c r="R465" s="32" t="n">
        <f aca="false">IF(N(O465)=0,"",L465/O465-1)</f>
        <v>0.319832678048868</v>
      </c>
      <c r="S465" s="33" t="n">
        <f aca="false">IF(OR(N465="",Q465=""),"",N465-Q465)</f>
        <v>-0.143100978786794</v>
      </c>
      <c r="T465" s="38" t="n">
        <f aca="false">IF(N(D465)&gt;0,RANK(D465,D$2:D$1001)+COUNTIF(D$2:D465,D465)-1,"")</f>
        <v>311</v>
      </c>
      <c r="U465" s="40" t="n">
        <f aca="false">IF(N(D465)&gt;0,IF(D465&gt;=LR_MIN_SHARE*SUM(D$2:D$1001),F465,-1),-1)</f>
        <v>0.604967649252294</v>
      </c>
      <c r="V465" s="38" t="n">
        <f aca="false">IF(U465&lt;0,"",RANK(U465,U$2:U$1001)+COUNTIF(U$2:U465,U465)-1)</f>
        <v>140</v>
      </c>
      <c r="W465" s="38" t="n">
        <f aca="false">IF(N(L465)&gt;0,RANK(L465,L$2:L$1001)+COUNTIF(L$2:L465,L465)-1,"")</f>
        <v>297</v>
      </c>
      <c r="X465" s="40" t="n">
        <f aca="false">IF(N(L465)&gt;0,IF(L465&gt;=LR_MIN_SHARE*SUM(L$2:L$1001),N465,-1),-1)</f>
        <v>0.753740056899022</v>
      </c>
      <c r="Y465" s="38" t="n">
        <f aca="false">IF(X465&lt;0,"",RANK(X465,X$2:X$1001)+COUNTIF(X$2:X465,X465)-1)</f>
        <v>127</v>
      </c>
      <c r="AA465" s="0" t="str">
        <f aca="false">IF($A465="","",IF(COUNTIF($B$2:$B465,$B465)=1,1,""))</f>
        <v/>
      </c>
      <c r="AB465" s="0" t="str">
        <f aca="false">IF(AA465=1,SUMIF($B$2:$B$1001,$B465,$D$2:$D$1001),"")</f>
        <v/>
      </c>
      <c r="AC465" s="0" t="str">
        <f aca="false">IF(AA465=1,RANK(AB465,$AB$2:$AB$1001)+COUNTIF($AB$2:$AB465,AB465)-1,"")</f>
        <v/>
      </c>
      <c r="AD465" s="38" t="n">
        <f aca="false">IF($A465="","",COUNTIF(raw_data!$G:$G,$A465))</f>
        <v>40</v>
      </c>
      <c r="AE465" s="38" t="n">
        <f aca="false">IF($A465="","",IF(COUNTIF($A$2:$A$1001,$A465)&gt;1,1,0))</f>
        <v>0</v>
      </c>
    </row>
    <row r="466" customFormat="false" ht="15" hidden="false" customHeight="false" outlineLevel="0" collapsed="false">
      <c r="A466" s="0" t="str">
        <f aca="false">IF(code_master!$A466="","",code_master!$A466)</f>
        <v>CV0465</v>
      </c>
      <c r="B466" s="0" t="str">
        <f aca="false">IF($A466="","",code_master!$C466&amp;"")</f>
        <v>심장</v>
      </c>
      <c r="C466" s="0" t="str">
        <f aca="false">IF($A466="","",code_master!$B466&amp;"")</f>
        <v>심혈관질환진단비(비갱신형)</v>
      </c>
      <c r="D466" s="30" t="n">
        <f aca="false">IF($A466="","",SUMIFS(raw_data!$H:$H,raw_data!$A:$A,"&gt;="&amp;UY_START,raw_data!$A:$A,"&lt;="&amp;BASE_YM,raw_data!$B:$B,"&lt;="&amp;BASE_YM,raw_data!$G:$G,$A466))</f>
        <v>1462985</v>
      </c>
      <c r="E466" s="30" t="n">
        <f aca="false">IF($A466="","",(SUMIFS(raw_data!$I:$I,raw_data!$A:$A,"&gt;="&amp;UY_START,raw_data!$A:$A,"&lt;="&amp;BASE_YM,raw_data!$B:$B,"&lt;="&amp;BASE_YM,raw_data!$G:$G,$A466)+SUMIFS(raw_data!$J:$J,raw_data!$A:$A,"&gt;="&amp;UY_START,raw_data!$A:$A,"&lt;="&amp;BASE_YM,raw_data!$B:$B,"&lt;="&amp;BASE_YM,raw_data!$G:$G,$A466)))</f>
        <v>563759</v>
      </c>
      <c r="F466" s="31" t="n">
        <f aca="false">IF(N(D466)=0,"",E466/D466)</f>
        <v>0.385348448548686</v>
      </c>
      <c r="G466" s="30" t="n">
        <f aca="false">IF($A466="","",SUMIFS(raw_data!$H:$H,raw_data!$A:$A,"&gt;="&amp;UY_START_PY,raw_data!$A:$A,"&lt;="&amp;BASE_YM_PY,raw_data!$B:$B,"&lt;="&amp;BASE_YM_PY,raw_data!$G:$G,$A466))</f>
        <v>1709394</v>
      </c>
      <c r="H466" s="30" t="n">
        <f aca="false">IF($A466="","",(SUMIFS(raw_data!$I:$I,raw_data!$A:$A,"&gt;="&amp;UY_START_PY,raw_data!$A:$A,"&lt;="&amp;BASE_YM_PY,raw_data!$B:$B,"&lt;="&amp;BASE_YM_PY,raw_data!$G:$G,$A466)+SUMIFS(raw_data!$J:$J,raw_data!$A:$A,"&gt;="&amp;UY_START_PY,raw_data!$A:$A,"&lt;="&amp;BASE_YM_PY,raw_data!$B:$B,"&lt;="&amp;BASE_YM_PY,raw_data!$G:$G,$A466)))</f>
        <v>859648</v>
      </c>
      <c r="I466" s="31" t="n">
        <f aca="false">IF(N(G466)=0,"",H466/G466)</f>
        <v>0.50289634806253</v>
      </c>
      <c r="J466" s="32" t="n">
        <f aca="false">IF(N(G466)=0,"",D466/G466-1)</f>
        <v>-0.144149915116117</v>
      </c>
      <c r="K466" s="33" t="n">
        <f aca="false">IF(OR(F466="",I466=""),"",F466-I466)</f>
        <v>-0.117547899513843</v>
      </c>
      <c r="L466" s="30" t="n">
        <f aca="false">IF($A466="","",SUMIFS(raw_data!$H:$H,raw_data!$B:$B,BASE_YM,raw_data!$G:$G,$A466))</f>
        <v>607139</v>
      </c>
      <c r="M466" s="30" t="n">
        <f aca="false">IF($A466="","",(SUMIFS(raw_data!$I:$I,raw_data!$B:$B,BASE_YM,raw_data!$G:$G,$A466)+SUMIFS(raw_data!$J:$J,raw_data!$B:$B,BASE_YM,raw_data!$G:$G,$A466)))</f>
        <v>301180</v>
      </c>
      <c r="N466" s="31" t="n">
        <f aca="false">IF(N(L466)=0,"",M466/L466)</f>
        <v>0.496064327938083</v>
      </c>
      <c r="O466" s="30" t="n">
        <f aca="false">IF($A466="","",SUMIFS(raw_data!$H:$H,raw_data!$B:$B,BASE_YM_PY,raw_data!$G:$G,$A466))</f>
        <v>752846</v>
      </c>
      <c r="P466" s="30" t="n">
        <f aca="false">IF($A466="","",(SUMIFS(raw_data!$I:$I,raw_data!$B:$B,BASE_YM_PY,raw_data!$G:$G,$A466)+SUMIFS(raw_data!$J:$J,raw_data!$B:$B,BASE_YM_PY,raw_data!$G:$G,$A466)))</f>
        <v>493972</v>
      </c>
      <c r="Q466" s="31" t="n">
        <f aca="false">IF(N(O466)=0,"",P466/O466)</f>
        <v>0.656139502634005</v>
      </c>
      <c r="R466" s="32" t="n">
        <f aca="false">IF(N(O466)=0,"",L466/O466-1)</f>
        <v>-0.193541574239619</v>
      </c>
      <c r="S466" s="33" t="n">
        <f aca="false">IF(OR(N466="",Q466=""),"",N466-Q466)</f>
        <v>-0.160075174695921</v>
      </c>
      <c r="T466" s="38" t="n">
        <f aca="false">IF(N(D466)&gt;0,RANK(D466,D$2:D$1001)+COUNTIF(D$2:D466,D466)-1,"")</f>
        <v>530</v>
      </c>
      <c r="U466" s="38" t="n">
        <f aca="false">IF(N(D466)&gt;0,IF(D466&gt;=LR_MIN_SHARE*SUM(D$2:D$1001),F466,-1),-1)</f>
        <v>-1</v>
      </c>
      <c r="V466" s="0" t="str">
        <f aca="false">IF(U466&lt;0,"",RANK(U466,U$2:U$1001)+COUNTIF(U$2:U466,U466)-1)</f>
        <v/>
      </c>
      <c r="W466" s="38" t="n">
        <f aca="false">IF(N(L466)&gt;0,RANK(L466,L$2:L$1001)+COUNTIF(L$2:L466,L466)-1,"")</f>
        <v>528</v>
      </c>
      <c r="X466" s="38" t="n">
        <f aca="false">IF(N(L466)&gt;0,IF(L466&gt;=LR_MIN_SHARE*SUM(L$2:L$1001),N466,-1),-1)</f>
        <v>-1</v>
      </c>
      <c r="Y466" s="0" t="str">
        <f aca="false">IF(X466&lt;0,"",RANK(X466,X$2:X$1001)+COUNTIF(X$2:X466,X466)-1)</f>
        <v/>
      </c>
      <c r="AA466" s="0" t="str">
        <f aca="false">IF($A466="","",IF(COUNTIF($B$2:$B466,$B466)=1,1,""))</f>
        <v/>
      </c>
      <c r="AB466" s="0" t="str">
        <f aca="false">IF(AA466=1,SUMIF($B$2:$B$1001,$B466,$D$2:$D$1001),"")</f>
        <v/>
      </c>
      <c r="AC466" s="0" t="str">
        <f aca="false">IF(AA466=1,RANK(AB466,$AB$2:$AB$1001)+COUNTIF($AB$2:$AB466,AB466)-1,"")</f>
        <v/>
      </c>
      <c r="AD466" s="38" t="n">
        <f aca="false">IF($A466="","",COUNTIF(raw_data!$G:$G,$A466))</f>
        <v>40</v>
      </c>
      <c r="AE466" s="38" t="n">
        <f aca="false">IF($A466="","",IF(COUNTIF($A$2:$A$1001,$A466)&gt;1,1,0))</f>
        <v>0</v>
      </c>
    </row>
    <row r="467" customFormat="false" ht="15" hidden="false" customHeight="false" outlineLevel="0" collapsed="false">
      <c r="A467" s="0" t="str">
        <f aca="false">IF(code_master!$A467="","",code_master!$A467)</f>
        <v>CV0466</v>
      </c>
      <c r="B467" s="0" t="str">
        <f aca="false">IF($A467="","",code_master!$C467&amp;"")</f>
        <v>입원</v>
      </c>
      <c r="C467" s="0" t="str">
        <f aca="false">IF($A467="","",code_master!$B467&amp;"")</f>
        <v>질병입원일당(간편)</v>
      </c>
      <c r="D467" s="30" t="n">
        <f aca="false">IF($A467="","",SUMIFS(raw_data!$H:$H,raw_data!$A:$A,"&gt;="&amp;UY_START,raw_data!$A:$A,"&lt;="&amp;BASE_YM,raw_data!$B:$B,"&lt;="&amp;BASE_YM,raw_data!$G:$G,$A467))</f>
        <v>3390861</v>
      </c>
      <c r="E467" s="30" t="n">
        <f aca="false">IF($A467="","",(SUMIFS(raw_data!$I:$I,raw_data!$A:$A,"&gt;="&amp;UY_START,raw_data!$A:$A,"&lt;="&amp;BASE_YM,raw_data!$B:$B,"&lt;="&amp;BASE_YM,raw_data!$G:$G,$A467)+SUMIFS(raw_data!$J:$J,raw_data!$A:$A,"&gt;="&amp;UY_START,raw_data!$A:$A,"&lt;="&amp;BASE_YM,raw_data!$B:$B,"&lt;="&amp;BASE_YM,raw_data!$G:$G,$A467)))</f>
        <v>2842167</v>
      </c>
      <c r="F467" s="31" t="n">
        <f aca="false">IF(N(D467)=0,"",E467/D467)</f>
        <v>0.838184461114743</v>
      </c>
      <c r="G467" s="30" t="n">
        <f aca="false">IF($A467="","",SUMIFS(raw_data!$H:$H,raw_data!$A:$A,"&gt;="&amp;UY_START_PY,raw_data!$A:$A,"&lt;="&amp;BASE_YM_PY,raw_data!$B:$B,"&lt;="&amp;BASE_YM_PY,raw_data!$G:$G,$A467))</f>
        <v>3865393</v>
      </c>
      <c r="H467" s="30" t="n">
        <f aca="false">IF($A467="","",(SUMIFS(raw_data!$I:$I,raw_data!$A:$A,"&gt;="&amp;UY_START_PY,raw_data!$A:$A,"&lt;="&amp;BASE_YM_PY,raw_data!$B:$B,"&lt;="&amp;BASE_YM_PY,raw_data!$G:$G,$A467)+SUMIFS(raw_data!$J:$J,raw_data!$A:$A,"&gt;="&amp;UY_START_PY,raw_data!$A:$A,"&lt;="&amp;BASE_YM_PY,raw_data!$B:$B,"&lt;="&amp;BASE_YM_PY,raw_data!$G:$G,$A467)))</f>
        <v>2767439</v>
      </c>
      <c r="I467" s="31" t="n">
        <f aca="false">IF(N(G467)=0,"",H467/G467)</f>
        <v>0.715952815147127</v>
      </c>
      <c r="J467" s="32" t="n">
        <f aca="false">IF(N(G467)=0,"",D467/G467-1)</f>
        <v>-0.122764231217886</v>
      </c>
      <c r="K467" s="33" t="n">
        <f aca="false">IF(OR(F467="",I467=""),"",F467-I467)</f>
        <v>0.122231645967616</v>
      </c>
      <c r="L467" s="30" t="n">
        <f aca="false">IF($A467="","",SUMIFS(raw_data!$H:$H,raw_data!$B:$B,BASE_YM,raw_data!$G:$G,$A467))</f>
        <v>1280048</v>
      </c>
      <c r="M467" s="30" t="n">
        <f aca="false">IF($A467="","",(SUMIFS(raw_data!$I:$I,raw_data!$B:$B,BASE_YM,raw_data!$G:$G,$A467)+SUMIFS(raw_data!$J:$J,raw_data!$B:$B,BASE_YM,raw_data!$G:$G,$A467)))</f>
        <v>1376050</v>
      </c>
      <c r="N467" s="31" t="n">
        <f aca="false">IF(N(L467)=0,"",M467/L467)</f>
        <v>1.07499875004687</v>
      </c>
      <c r="O467" s="30" t="n">
        <f aca="false">IF($A467="","",SUMIFS(raw_data!$H:$H,raw_data!$B:$B,BASE_YM_PY,raw_data!$G:$G,$A467))</f>
        <v>1531389</v>
      </c>
      <c r="P467" s="30" t="n">
        <f aca="false">IF($A467="","",(SUMIFS(raw_data!$I:$I,raw_data!$B:$B,BASE_YM_PY,raw_data!$G:$G,$A467)+SUMIFS(raw_data!$J:$J,raw_data!$B:$B,BASE_YM_PY,raw_data!$G:$G,$A467)))</f>
        <v>1419135</v>
      </c>
      <c r="Q467" s="31" t="n">
        <f aca="false">IF(N(O467)=0,"",P467/O467)</f>
        <v>0.926697919339893</v>
      </c>
      <c r="R467" s="32" t="n">
        <f aca="false">IF(N(O467)=0,"",L467/O467-1)</f>
        <v>-0.164126162588343</v>
      </c>
      <c r="S467" s="33" t="n">
        <f aca="false">IF(OR(N467="",Q467=""),"",N467-Q467)</f>
        <v>0.14830083070698</v>
      </c>
      <c r="T467" s="38" t="n">
        <f aca="false">IF(N(D467)&gt;0,RANK(D467,D$2:D$1001)+COUNTIF(D$2:D467,D467)-1,"")</f>
        <v>491</v>
      </c>
      <c r="U467" s="38" t="n">
        <f aca="false">IF(N(D467)&gt;0,IF(D467&gt;=LR_MIN_SHARE*SUM(D$2:D$1001),F467,-1),-1)</f>
        <v>-1</v>
      </c>
      <c r="V467" s="0" t="str">
        <f aca="false">IF(U467&lt;0,"",RANK(U467,U$2:U$1001)+COUNTIF(U$2:U467,U467)-1)</f>
        <v/>
      </c>
      <c r="W467" s="38" t="n">
        <f aca="false">IF(N(L467)&gt;0,RANK(L467,L$2:L$1001)+COUNTIF(L$2:L467,L467)-1,"")</f>
        <v>495</v>
      </c>
      <c r="X467" s="38" t="n">
        <f aca="false">IF(N(L467)&gt;0,IF(L467&gt;=LR_MIN_SHARE*SUM(L$2:L$1001),N467,-1),-1)</f>
        <v>-1</v>
      </c>
      <c r="Y467" s="0" t="str">
        <f aca="false">IF(X467&lt;0,"",RANK(X467,X$2:X$1001)+COUNTIF(X$2:X467,X467)-1)</f>
        <v/>
      </c>
      <c r="AA467" s="0" t="str">
        <f aca="false">IF($A467="","",IF(COUNTIF($B$2:$B467,$B467)=1,1,""))</f>
        <v/>
      </c>
      <c r="AB467" s="0" t="str">
        <f aca="false">IF(AA467=1,SUMIF($B$2:$B$1001,$B467,$D$2:$D$1001),"")</f>
        <v/>
      </c>
      <c r="AC467" s="0" t="str">
        <f aca="false">IF(AA467=1,RANK(AB467,$AB$2:$AB$1001)+COUNTIF($AB$2:$AB467,AB467)-1,"")</f>
        <v/>
      </c>
      <c r="AD467" s="38" t="n">
        <f aca="false">IF($A467="","",COUNTIF(raw_data!$G:$G,$A467))</f>
        <v>40</v>
      </c>
      <c r="AE467" s="38" t="n">
        <f aca="false">IF($A467="","",IF(COUNTIF($A$2:$A$1001,$A467)&gt;1,1,0))</f>
        <v>0</v>
      </c>
    </row>
    <row r="468" customFormat="false" ht="15" hidden="false" customHeight="false" outlineLevel="0" collapsed="false">
      <c r="A468" s="0" t="str">
        <f aca="false">IF(code_master!$A468="","",code_master!$A468)</f>
        <v>CV0467</v>
      </c>
      <c r="B468" s="0" t="str">
        <f aca="false">IF($A468="","",code_master!$C468&amp;"")</f>
        <v>수술</v>
      </c>
      <c r="C468" s="0" t="str">
        <f aca="false">IF($A468="","",code_master!$B468&amp;"")</f>
        <v>1~5종수술비(간편)</v>
      </c>
      <c r="D468" s="30" t="n">
        <f aca="false">IF($A468="","",SUMIFS(raw_data!$H:$H,raw_data!$A:$A,"&gt;="&amp;UY_START,raw_data!$A:$A,"&lt;="&amp;BASE_YM,raw_data!$B:$B,"&lt;="&amp;BASE_YM,raw_data!$G:$G,$A468))</f>
        <v>779616</v>
      </c>
      <c r="E468" s="30" t="n">
        <f aca="false">IF($A468="","",(SUMIFS(raw_data!$I:$I,raw_data!$A:$A,"&gt;="&amp;UY_START,raw_data!$A:$A,"&lt;="&amp;BASE_YM,raw_data!$B:$B,"&lt;="&amp;BASE_YM,raw_data!$G:$G,$A468)+SUMIFS(raw_data!$J:$J,raw_data!$A:$A,"&gt;="&amp;UY_START,raw_data!$A:$A,"&lt;="&amp;BASE_YM,raw_data!$B:$B,"&lt;="&amp;BASE_YM,raw_data!$G:$G,$A468)))</f>
        <v>505233</v>
      </c>
      <c r="F468" s="31" t="n">
        <f aca="false">IF(N(D468)=0,"",E468/D468)</f>
        <v>0.648053657185076</v>
      </c>
      <c r="G468" s="30" t="n">
        <f aca="false">IF($A468="","",SUMIFS(raw_data!$H:$H,raw_data!$A:$A,"&gt;="&amp;UY_START_PY,raw_data!$A:$A,"&lt;="&amp;BASE_YM_PY,raw_data!$B:$B,"&lt;="&amp;BASE_YM_PY,raw_data!$G:$G,$A468))</f>
        <v>670712</v>
      </c>
      <c r="H468" s="30" t="n">
        <f aca="false">IF($A468="","",(SUMIFS(raw_data!$I:$I,raw_data!$A:$A,"&gt;="&amp;UY_START_PY,raw_data!$A:$A,"&lt;="&amp;BASE_YM_PY,raw_data!$B:$B,"&lt;="&amp;BASE_YM_PY,raw_data!$G:$G,$A468)+SUMIFS(raw_data!$J:$J,raw_data!$A:$A,"&gt;="&amp;UY_START_PY,raw_data!$A:$A,"&lt;="&amp;BASE_YM_PY,raw_data!$B:$B,"&lt;="&amp;BASE_YM_PY,raw_data!$G:$G,$A468)))</f>
        <v>622507</v>
      </c>
      <c r="I468" s="31" t="n">
        <f aca="false">IF(N(G468)=0,"",H468/G468)</f>
        <v>0.928128615560777</v>
      </c>
      <c r="J468" s="32" t="n">
        <f aca="false">IF(N(G468)=0,"",D468/G468-1)</f>
        <v>0.162370734383759</v>
      </c>
      <c r="K468" s="33" t="n">
        <f aca="false">IF(OR(F468="",I468=""),"",F468-I468)</f>
        <v>-0.280074958375702</v>
      </c>
      <c r="L468" s="30" t="n">
        <f aca="false">IF($A468="","",SUMIFS(raw_data!$H:$H,raw_data!$B:$B,BASE_YM,raw_data!$G:$G,$A468))</f>
        <v>302672</v>
      </c>
      <c r="M468" s="30" t="n">
        <f aca="false">IF($A468="","",(SUMIFS(raw_data!$I:$I,raw_data!$B:$B,BASE_YM,raw_data!$G:$G,$A468)+SUMIFS(raw_data!$J:$J,raw_data!$B:$B,BASE_YM,raw_data!$G:$G,$A468)))</f>
        <v>239176</v>
      </c>
      <c r="N468" s="31" t="n">
        <f aca="false">IF(N(L468)=0,"",M468/L468)</f>
        <v>0.790215150393826</v>
      </c>
      <c r="O468" s="30" t="n">
        <f aca="false">IF($A468="","",SUMIFS(raw_data!$H:$H,raw_data!$B:$B,BASE_YM_PY,raw_data!$G:$G,$A468))</f>
        <v>276349</v>
      </c>
      <c r="P468" s="30" t="n">
        <f aca="false">IF($A468="","",(SUMIFS(raw_data!$I:$I,raw_data!$B:$B,BASE_YM_PY,raw_data!$G:$G,$A468)+SUMIFS(raw_data!$J:$J,raw_data!$B:$B,BASE_YM_PY,raw_data!$G:$G,$A468)))</f>
        <v>336227</v>
      </c>
      <c r="Q468" s="31" t="n">
        <f aca="false">IF(N(O468)=0,"",P468/O468)</f>
        <v>1.21667529102693</v>
      </c>
      <c r="R468" s="32" t="n">
        <f aca="false">IF(N(O468)=0,"",L468/O468-1)</f>
        <v>0.0952527420037705</v>
      </c>
      <c r="S468" s="33" t="n">
        <f aca="false">IF(OR(N468="",Q468=""),"",N468-Q468)</f>
        <v>-0.4264601406331</v>
      </c>
      <c r="T468" s="38" t="n">
        <f aca="false">IF(N(D468)&gt;0,RANK(D468,D$2:D$1001)+COUNTIF(D$2:D468,D468)-1,"")</f>
        <v>542</v>
      </c>
      <c r="U468" s="38" t="n">
        <f aca="false">IF(N(D468)&gt;0,IF(D468&gt;=LR_MIN_SHARE*SUM(D$2:D$1001),F468,-1),-1)</f>
        <v>-1</v>
      </c>
      <c r="V468" s="0" t="str">
        <f aca="false">IF(U468&lt;0,"",RANK(U468,U$2:U$1001)+COUNTIF(U$2:U468,U468)-1)</f>
        <v/>
      </c>
      <c r="W468" s="38" t="n">
        <f aca="false">IF(N(L468)&gt;0,RANK(L468,L$2:L$1001)+COUNTIF(L$2:L468,L468)-1,"")</f>
        <v>542</v>
      </c>
      <c r="X468" s="38" t="n">
        <f aca="false">IF(N(L468)&gt;0,IF(L468&gt;=LR_MIN_SHARE*SUM(L$2:L$1001),N468,-1),-1)</f>
        <v>-1</v>
      </c>
      <c r="Y468" s="0" t="str">
        <f aca="false">IF(X468&lt;0,"",RANK(X468,X$2:X$1001)+COUNTIF(X$2:X468,X468)-1)</f>
        <v/>
      </c>
      <c r="AA468" s="0" t="str">
        <f aca="false">IF($A468="","",IF(COUNTIF($B$2:$B468,$B468)=1,1,""))</f>
        <v/>
      </c>
      <c r="AB468" s="0" t="str">
        <f aca="false">IF(AA468=1,SUMIF($B$2:$B$1001,$B468,$D$2:$D$1001),"")</f>
        <v/>
      </c>
      <c r="AC468" s="0" t="str">
        <f aca="false">IF(AA468=1,RANK(AB468,$AB$2:$AB$1001)+COUNTIF($AB$2:$AB468,AB468)-1,"")</f>
        <v/>
      </c>
      <c r="AD468" s="38" t="n">
        <f aca="false">IF($A468="","",COUNTIF(raw_data!$G:$G,$A468))</f>
        <v>40</v>
      </c>
      <c r="AE468" s="38" t="n">
        <f aca="false">IF($A468="","",IF(COUNTIF($A$2:$A$1001,$A468)&gt;1,1,0))</f>
        <v>0</v>
      </c>
    </row>
    <row r="469" customFormat="false" ht="15" hidden="false" customHeight="false" outlineLevel="0" collapsed="false">
      <c r="A469" s="0" t="str">
        <f aca="false">IF(code_master!$A469="","",code_master!$A469)</f>
        <v>CV0468</v>
      </c>
      <c r="B469" s="0" t="str">
        <f aca="false">IF($A469="","",code_master!$C469&amp;"")</f>
        <v>치아</v>
      </c>
      <c r="C469" s="0" t="str">
        <f aca="false">IF($A469="","",code_master!$B469&amp;"")</f>
        <v>보존치료비(비갱신형)</v>
      </c>
      <c r="D469" s="30" t="n">
        <f aca="false">IF($A469="","",SUMIFS(raw_data!$H:$H,raw_data!$A:$A,"&gt;="&amp;UY_START,raw_data!$A:$A,"&lt;="&amp;BASE_YM,raw_data!$B:$B,"&lt;="&amp;BASE_YM,raw_data!$G:$G,$A469))</f>
        <v>13229723</v>
      </c>
      <c r="E469" s="30" t="n">
        <f aca="false">IF($A469="","",(SUMIFS(raw_data!$I:$I,raw_data!$A:$A,"&gt;="&amp;UY_START,raw_data!$A:$A,"&lt;="&amp;BASE_YM,raw_data!$B:$B,"&lt;="&amp;BASE_YM,raw_data!$G:$G,$A469)+SUMIFS(raw_data!$J:$J,raw_data!$A:$A,"&gt;="&amp;UY_START,raw_data!$A:$A,"&lt;="&amp;BASE_YM,raw_data!$B:$B,"&lt;="&amp;BASE_YM,raw_data!$G:$G,$A469)))</f>
        <v>9093609</v>
      </c>
      <c r="F469" s="31" t="n">
        <f aca="false">IF(N(D469)=0,"",E469/D469)</f>
        <v>0.687362010527356</v>
      </c>
      <c r="G469" s="30" t="n">
        <f aca="false">IF($A469="","",SUMIFS(raw_data!$H:$H,raw_data!$A:$A,"&gt;="&amp;UY_START_PY,raw_data!$A:$A,"&lt;="&amp;BASE_YM_PY,raw_data!$B:$B,"&lt;="&amp;BASE_YM_PY,raw_data!$G:$G,$A469))</f>
        <v>12849989</v>
      </c>
      <c r="H469" s="30" t="n">
        <f aca="false">IF($A469="","",(SUMIFS(raw_data!$I:$I,raw_data!$A:$A,"&gt;="&amp;UY_START_PY,raw_data!$A:$A,"&lt;="&amp;BASE_YM_PY,raw_data!$B:$B,"&lt;="&amp;BASE_YM_PY,raw_data!$G:$G,$A469)+SUMIFS(raw_data!$J:$J,raw_data!$A:$A,"&gt;="&amp;UY_START_PY,raw_data!$A:$A,"&lt;="&amp;BASE_YM_PY,raw_data!$B:$B,"&lt;="&amp;BASE_YM_PY,raw_data!$G:$G,$A469)))</f>
        <v>8030969</v>
      </c>
      <c r="I469" s="31" t="n">
        <f aca="false">IF(N(G469)=0,"",H469/G469)</f>
        <v>0.624978667296914</v>
      </c>
      <c r="J469" s="32" t="n">
        <f aca="false">IF(N(G469)=0,"",D469/G469-1)</f>
        <v>0.0295513093435333</v>
      </c>
      <c r="K469" s="33" t="n">
        <f aca="false">IF(OR(F469="",I469=""),"",F469-I469)</f>
        <v>0.062383343230442</v>
      </c>
      <c r="L469" s="30" t="n">
        <f aca="false">IF($A469="","",SUMIFS(raw_data!$H:$H,raw_data!$B:$B,BASE_YM,raw_data!$G:$G,$A469))</f>
        <v>5133779</v>
      </c>
      <c r="M469" s="30" t="n">
        <f aca="false">IF($A469="","",(SUMIFS(raw_data!$I:$I,raw_data!$B:$B,BASE_YM,raw_data!$G:$G,$A469)+SUMIFS(raw_data!$J:$J,raw_data!$B:$B,BASE_YM,raw_data!$G:$G,$A469)))</f>
        <v>4133109</v>
      </c>
      <c r="N469" s="31" t="n">
        <f aca="false">IF(N(L469)=0,"",M469/L469)</f>
        <v>0.805081208209391</v>
      </c>
      <c r="O469" s="30" t="n">
        <f aca="false">IF($A469="","",SUMIFS(raw_data!$H:$H,raw_data!$B:$B,BASE_YM_PY,raw_data!$G:$G,$A469))</f>
        <v>5072758</v>
      </c>
      <c r="P469" s="30" t="n">
        <f aca="false">IF($A469="","",(SUMIFS(raw_data!$I:$I,raw_data!$B:$B,BASE_YM_PY,raw_data!$G:$G,$A469)+SUMIFS(raw_data!$J:$J,raw_data!$B:$B,BASE_YM_PY,raw_data!$G:$G,$A469)))</f>
        <v>3607363</v>
      </c>
      <c r="Q469" s="31" t="n">
        <f aca="false">IF(N(O469)=0,"",P469/O469)</f>
        <v>0.711124599281101</v>
      </c>
      <c r="R469" s="32" t="n">
        <f aca="false">IF(N(O469)=0,"",L469/O469-1)</f>
        <v>0.0120291565258976</v>
      </c>
      <c r="S469" s="33" t="n">
        <f aca="false">IF(OR(N469="",Q469=""),"",N469-Q469)</f>
        <v>0.0939566089282901</v>
      </c>
      <c r="T469" s="38" t="n">
        <f aca="false">IF(N(D469)&gt;0,RANK(D469,D$2:D$1001)+COUNTIF(D$2:D469,D469)-1,"")</f>
        <v>333</v>
      </c>
      <c r="U469" s="40" t="n">
        <f aca="false">IF(N(D469)&gt;0,IF(D469&gt;=LR_MIN_SHARE*SUM(D$2:D$1001),F469,-1),-1)</f>
        <v>0.687362010527356</v>
      </c>
      <c r="V469" s="38" t="n">
        <f aca="false">IF(U469&lt;0,"",RANK(U469,U$2:U$1001)+COUNTIF(U$2:U469,U469)-1)</f>
        <v>90</v>
      </c>
      <c r="W469" s="38" t="n">
        <f aca="false">IF(N(L469)&gt;0,RANK(L469,L$2:L$1001)+COUNTIF(L$2:L469,L469)-1,"")</f>
        <v>337</v>
      </c>
      <c r="X469" s="40" t="n">
        <f aca="false">IF(N(L469)&gt;0,IF(L469&gt;=LR_MIN_SHARE*SUM(L$2:L$1001),N469,-1),-1)</f>
        <v>0.805081208209391</v>
      </c>
      <c r="Y469" s="38" t="n">
        <f aca="false">IF(X469&lt;0,"",RANK(X469,X$2:X$1001)+COUNTIF(X$2:X469,X469)-1)</f>
        <v>103</v>
      </c>
      <c r="AA469" s="0" t="str">
        <f aca="false">IF($A469="","",IF(COUNTIF($B$2:$B469,$B469)=1,1,""))</f>
        <v/>
      </c>
      <c r="AB469" s="0" t="str">
        <f aca="false">IF(AA469=1,SUMIF($B$2:$B$1001,$B469,$D$2:$D$1001),"")</f>
        <v/>
      </c>
      <c r="AC469" s="0" t="str">
        <f aca="false">IF(AA469=1,RANK(AB469,$AB$2:$AB$1001)+COUNTIF($AB$2:$AB469,AB469)-1,"")</f>
        <v/>
      </c>
      <c r="AD469" s="38" t="n">
        <f aca="false">IF($A469="","",COUNTIF(raw_data!$G:$G,$A469))</f>
        <v>40</v>
      </c>
      <c r="AE469" s="38" t="n">
        <f aca="false">IF($A469="","",IF(COUNTIF($A$2:$A$1001,$A469)&gt;1,1,0))</f>
        <v>0</v>
      </c>
    </row>
    <row r="470" customFormat="false" ht="15" hidden="false" customHeight="false" outlineLevel="0" collapsed="false">
      <c r="A470" s="0" t="str">
        <f aca="false">IF(code_master!$A470="","",code_master!$A470)</f>
        <v>CV0469</v>
      </c>
      <c r="B470" s="0" t="str">
        <f aca="false">IF($A470="","",code_master!$C470&amp;"")</f>
        <v>사망</v>
      </c>
      <c r="C470" s="0" t="str">
        <f aca="false">IF($A470="","",code_master!$B470&amp;"")</f>
        <v>상해사망(20년만기)</v>
      </c>
      <c r="D470" s="30" t="n">
        <f aca="false">IF($A470="","",SUMIFS(raw_data!$H:$H,raw_data!$A:$A,"&gt;="&amp;UY_START,raw_data!$A:$A,"&lt;="&amp;BASE_YM,raw_data!$B:$B,"&lt;="&amp;BASE_YM,raw_data!$G:$G,$A470))</f>
        <v>13723369</v>
      </c>
      <c r="E470" s="30" t="n">
        <f aca="false">IF($A470="","",(SUMIFS(raw_data!$I:$I,raw_data!$A:$A,"&gt;="&amp;UY_START,raw_data!$A:$A,"&lt;="&amp;BASE_YM,raw_data!$B:$B,"&lt;="&amp;BASE_YM,raw_data!$G:$G,$A470)+SUMIFS(raw_data!$J:$J,raw_data!$A:$A,"&gt;="&amp;UY_START,raw_data!$A:$A,"&lt;="&amp;BASE_YM,raw_data!$B:$B,"&lt;="&amp;BASE_YM,raw_data!$G:$G,$A470)))</f>
        <v>6625629</v>
      </c>
      <c r="F470" s="31" t="n">
        <f aca="false">IF(N(D470)=0,"",E470/D470)</f>
        <v>0.482799012399944</v>
      </c>
      <c r="G470" s="30" t="n">
        <f aca="false">IF($A470="","",SUMIFS(raw_data!$H:$H,raw_data!$A:$A,"&gt;="&amp;UY_START_PY,raw_data!$A:$A,"&lt;="&amp;BASE_YM_PY,raw_data!$B:$B,"&lt;="&amp;BASE_YM_PY,raw_data!$G:$G,$A470))</f>
        <v>13902314</v>
      </c>
      <c r="H470" s="30" t="n">
        <f aca="false">IF($A470="","",(SUMIFS(raw_data!$I:$I,raw_data!$A:$A,"&gt;="&amp;UY_START_PY,raw_data!$A:$A,"&lt;="&amp;BASE_YM_PY,raw_data!$B:$B,"&lt;="&amp;BASE_YM_PY,raw_data!$G:$G,$A470)+SUMIFS(raw_data!$J:$J,raw_data!$A:$A,"&gt;="&amp;UY_START_PY,raw_data!$A:$A,"&lt;="&amp;BASE_YM_PY,raw_data!$B:$B,"&lt;="&amp;BASE_YM_PY,raw_data!$G:$G,$A470)))</f>
        <v>7118548</v>
      </c>
      <c r="I470" s="31" t="n">
        <f aca="false">IF(N(G470)=0,"",H470/G470)</f>
        <v>0.512040513543285</v>
      </c>
      <c r="J470" s="32" t="n">
        <f aca="false">IF(N(G470)=0,"",D470/G470-1)</f>
        <v>-0.0128715982101972</v>
      </c>
      <c r="K470" s="33" t="n">
        <f aca="false">IF(OR(F470="",I470=""),"",F470-I470)</f>
        <v>-0.0292415011433415</v>
      </c>
      <c r="L470" s="30" t="n">
        <f aca="false">IF($A470="","",SUMIFS(raw_data!$H:$H,raw_data!$B:$B,BASE_YM,raw_data!$G:$G,$A470))</f>
        <v>5321473</v>
      </c>
      <c r="M470" s="30" t="n">
        <f aca="false">IF($A470="","",(SUMIFS(raw_data!$I:$I,raw_data!$B:$B,BASE_YM,raw_data!$G:$G,$A470)+SUMIFS(raw_data!$J:$J,raw_data!$B:$B,BASE_YM,raw_data!$G:$G,$A470)))</f>
        <v>3162724</v>
      </c>
      <c r="N470" s="31" t="n">
        <f aca="false">IF(N(L470)=0,"",M470/L470)</f>
        <v>0.594332433895653</v>
      </c>
      <c r="O470" s="30" t="n">
        <f aca="false">IF($A470="","",SUMIFS(raw_data!$H:$H,raw_data!$B:$B,BASE_YM_PY,raw_data!$G:$G,$A470))</f>
        <v>5425666</v>
      </c>
      <c r="P470" s="30" t="n">
        <f aca="false">IF($A470="","",(SUMIFS(raw_data!$I:$I,raw_data!$B:$B,BASE_YM_PY,raw_data!$G:$G,$A470)+SUMIFS(raw_data!$J:$J,raw_data!$B:$B,BASE_YM_PY,raw_data!$G:$G,$A470)))</f>
        <v>3615881</v>
      </c>
      <c r="Q470" s="31" t="n">
        <f aca="false">IF(N(O470)=0,"",P470/O470)</f>
        <v>0.666440027823312</v>
      </c>
      <c r="R470" s="32" t="n">
        <f aca="false">IF(N(O470)=0,"",L470/O470-1)</f>
        <v>-0.019203725404402</v>
      </c>
      <c r="S470" s="33" t="n">
        <f aca="false">IF(OR(N470="",Q470=""),"",N470-Q470)</f>
        <v>-0.0721075939276598</v>
      </c>
      <c r="T470" s="38" t="n">
        <f aca="false">IF(N(D470)&gt;0,RANK(D470,D$2:D$1001)+COUNTIF(D$2:D470,D470)-1,"")</f>
        <v>325</v>
      </c>
      <c r="U470" s="40" t="n">
        <f aca="false">IF(N(D470)&gt;0,IF(D470&gt;=LR_MIN_SHARE*SUM(D$2:D$1001),F470,-1),-1)</f>
        <v>0.482799012399944</v>
      </c>
      <c r="V470" s="38" t="n">
        <f aca="false">IF(U470&lt;0,"",RANK(U470,U$2:U$1001)+COUNTIF(U$2:U470,U470)-1)</f>
        <v>239</v>
      </c>
      <c r="W470" s="38" t="n">
        <f aca="false">IF(N(L470)&gt;0,RANK(L470,L$2:L$1001)+COUNTIF(L$2:L470,L470)-1,"")</f>
        <v>329</v>
      </c>
      <c r="X470" s="40" t="n">
        <f aca="false">IF(N(L470)&gt;0,IF(L470&gt;=LR_MIN_SHARE*SUM(L$2:L$1001),N470,-1),-1)</f>
        <v>0.594332433895653</v>
      </c>
      <c r="Y470" s="38" t="n">
        <f aca="false">IF(X470&lt;0,"",RANK(X470,X$2:X$1001)+COUNTIF(X$2:X470,X470)-1)</f>
        <v>218</v>
      </c>
      <c r="AA470" s="0" t="str">
        <f aca="false">IF($A470="","",IF(COUNTIF($B$2:$B470,$B470)=1,1,""))</f>
        <v/>
      </c>
      <c r="AB470" s="0" t="str">
        <f aca="false">IF(AA470=1,SUMIF($B$2:$B$1001,$B470,$D$2:$D$1001),"")</f>
        <v/>
      </c>
      <c r="AC470" s="0" t="str">
        <f aca="false">IF(AA470=1,RANK(AB470,$AB$2:$AB$1001)+COUNTIF($AB$2:$AB470,AB470)-1,"")</f>
        <v/>
      </c>
      <c r="AD470" s="38" t="n">
        <f aca="false">IF($A470="","",COUNTIF(raw_data!$G:$G,$A470))</f>
        <v>40</v>
      </c>
      <c r="AE470" s="38" t="n">
        <f aca="false">IF($A470="","",IF(COUNTIF($A$2:$A$1001,$A470)&gt;1,1,0))</f>
        <v>0</v>
      </c>
    </row>
    <row r="471" customFormat="false" ht="15" hidden="false" customHeight="false" outlineLevel="0" collapsed="false">
      <c r="A471" s="0" t="str">
        <f aca="false">IF(code_master!$A471="","",code_master!$A471)</f>
        <v>CV0470</v>
      </c>
      <c r="B471" s="0" t="str">
        <f aca="false">IF($A471="","",code_master!$C471&amp;"")</f>
        <v>심장</v>
      </c>
      <c r="C471" s="0" t="str">
        <f aca="false">IF($A471="","",code_master!$B471&amp;"")</f>
        <v>허혈성심장질환진단비(비갱신형)</v>
      </c>
      <c r="D471" s="30" t="n">
        <f aca="false">IF($A471="","",SUMIFS(raw_data!$H:$H,raw_data!$A:$A,"&gt;="&amp;UY_START,raw_data!$A:$A,"&lt;="&amp;BASE_YM,raw_data!$B:$B,"&lt;="&amp;BASE_YM,raw_data!$G:$G,$A471))</f>
        <v>8290772</v>
      </c>
      <c r="E471" s="30" t="n">
        <f aca="false">IF($A471="","",(SUMIFS(raw_data!$I:$I,raw_data!$A:$A,"&gt;="&amp;UY_START,raw_data!$A:$A,"&lt;="&amp;BASE_YM,raw_data!$B:$B,"&lt;="&amp;BASE_YM,raw_data!$G:$G,$A471)+SUMIFS(raw_data!$J:$J,raw_data!$A:$A,"&gt;="&amp;UY_START,raw_data!$A:$A,"&lt;="&amp;BASE_YM,raw_data!$B:$B,"&lt;="&amp;BASE_YM,raw_data!$G:$G,$A471)))</f>
        <v>5213719</v>
      </c>
      <c r="F471" s="31" t="n">
        <f aca="false">IF(N(D471)=0,"",E471/D471)</f>
        <v>0.628858084627101</v>
      </c>
      <c r="G471" s="30" t="n">
        <f aca="false">IF($A471="","",SUMIFS(raw_data!$H:$H,raw_data!$A:$A,"&gt;="&amp;UY_START_PY,raw_data!$A:$A,"&lt;="&amp;BASE_YM_PY,raw_data!$B:$B,"&lt;="&amp;BASE_YM_PY,raw_data!$G:$G,$A471))</f>
        <v>11408667</v>
      </c>
      <c r="H471" s="30" t="n">
        <f aca="false">IF($A471="","",(SUMIFS(raw_data!$I:$I,raw_data!$A:$A,"&gt;="&amp;UY_START_PY,raw_data!$A:$A,"&lt;="&amp;BASE_YM_PY,raw_data!$B:$B,"&lt;="&amp;BASE_YM_PY,raw_data!$G:$G,$A471)+SUMIFS(raw_data!$J:$J,raw_data!$A:$A,"&gt;="&amp;UY_START_PY,raw_data!$A:$A,"&lt;="&amp;BASE_YM_PY,raw_data!$B:$B,"&lt;="&amp;BASE_YM_PY,raw_data!$G:$G,$A471)))</f>
        <v>5149675</v>
      </c>
      <c r="I471" s="31" t="n">
        <f aca="false">IF(N(G471)=0,"",H471/G471)</f>
        <v>0.451382707550321</v>
      </c>
      <c r="J471" s="32" t="n">
        <f aca="false">IF(N(G471)=0,"",D471/G471-1)</f>
        <v>-0.273291787725946</v>
      </c>
      <c r="K471" s="33" t="n">
        <f aca="false">IF(OR(F471="",I471=""),"",F471-I471)</f>
        <v>0.17747537707678</v>
      </c>
      <c r="L471" s="30" t="n">
        <f aca="false">IF($A471="","",SUMIFS(raw_data!$H:$H,raw_data!$B:$B,BASE_YM,raw_data!$G:$G,$A471))</f>
        <v>3275323</v>
      </c>
      <c r="M471" s="30" t="n">
        <f aca="false">IF($A471="","",(SUMIFS(raw_data!$I:$I,raw_data!$B:$B,BASE_YM,raw_data!$G:$G,$A471)+SUMIFS(raw_data!$J:$J,raw_data!$B:$B,BASE_YM,raw_data!$G:$G,$A471)))</f>
        <v>1995253</v>
      </c>
      <c r="N471" s="31" t="n">
        <f aca="false">IF(N(L471)=0,"",M471/L471)</f>
        <v>0.609177476542008</v>
      </c>
      <c r="O471" s="30" t="n">
        <f aca="false">IF($A471="","",SUMIFS(raw_data!$H:$H,raw_data!$B:$B,BASE_YM_PY,raw_data!$G:$G,$A471))</f>
        <v>4727395</v>
      </c>
      <c r="P471" s="30" t="n">
        <f aca="false">IF($A471="","",(SUMIFS(raw_data!$I:$I,raw_data!$B:$B,BASE_YM_PY,raw_data!$G:$G,$A471)+SUMIFS(raw_data!$J:$J,raw_data!$B:$B,BASE_YM_PY,raw_data!$G:$G,$A471)))</f>
        <v>2471060</v>
      </c>
      <c r="Q471" s="31" t="n">
        <f aca="false">IF(N(O471)=0,"",P471/O471)</f>
        <v>0.522710710655657</v>
      </c>
      <c r="R471" s="32" t="n">
        <f aca="false">IF(N(O471)=0,"",L471/O471-1)</f>
        <v>-0.307161132082257</v>
      </c>
      <c r="S471" s="33" t="n">
        <f aca="false">IF(OR(N471="",Q471=""),"",N471-Q471)</f>
        <v>0.0864667658863512</v>
      </c>
      <c r="T471" s="38" t="n">
        <f aca="false">IF(N(D471)&gt;0,RANK(D471,D$2:D$1001)+COUNTIF(D$2:D471,D471)-1,"")</f>
        <v>404</v>
      </c>
      <c r="U471" s="38" t="n">
        <f aca="false">IF(N(D471)&gt;0,IF(D471&gt;=LR_MIN_SHARE*SUM(D$2:D$1001),F471,-1),-1)</f>
        <v>-1</v>
      </c>
      <c r="V471" s="0" t="str">
        <f aca="false">IF(U471&lt;0,"",RANK(U471,U$2:U$1001)+COUNTIF(U$2:U471,U471)-1)</f>
        <v/>
      </c>
      <c r="W471" s="38" t="n">
        <f aca="false">IF(N(L471)&gt;0,RANK(L471,L$2:L$1001)+COUNTIF(L$2:L471,L471)-1,"")</f>
        <v>408</v>
      </c>
      <c r="X471" s="38" t="n">
        <f aca="false">IF(N(L471)&gt;0,IF(L471&gt;=LR_MIN_SHARE*SUM(L$2:L$1001),N471,-1),-1)</f>
        <v>-1</v>
      </c>
      <c r="Y471" s="0" t="str">
        <f aca="false">IF(X471&lt;0,"",RANK(X471,X$2:X$1001)+COUNTIF(X$2:X471,X471)-1)</f>
        <v/>
      </c>
      <c r="AA471" s="0" t="str">
        <f aca="false">IF($A471="","",IF(COUNTIF($B$2:$B471,$B471)=1,1,""))</f>
        <v/>
      </c>
      <c r="AB471" s="0" t="str">
        <f aca="false">IF(AA471=1,SUMIF($B$2:$B$1001,$B471,$D$2:$D$1001),"")</f>
        <v/>
      </c>
      <c r="AC471" s="0" t="str">
        <f aca="false">IF(AA471=1,RANK(AB471,$AB$2:$AB$1001)+COUNTIF($AB$2:$AB471,AB471)-1,"")</f>
        <v/>
      </c>
      <c r="AD471" s="38" t="n">
        <f aca="false">IF($A471="","",COUNTIF(raw_data!$G:$G,$A471))</f>
        <v>40</v>
      </c>
      <c r="AE471" s="38" t="n">
        <f aca="false">IF($A471="","",IF(COUNTIF($A$2:$A$1001,$A471)&gt;1,1,0))</f>
        <v>0</v>
      </c>
    </row>
    <row r="472" customFormat="false" ht="15" hidden="false" customHeight="false" outlineLevel="0" collapsed="false">
      <c r="A472" s="0" t="str">
        <f aca="false">IF(code_master!$A472="","",code_master!$A472)</f>
        <v>CV0471</v>
      </c>
      <c r="B472" s="0" t="str">
        <f aca="false">IF($A472="","",code_master!$C472&amp;"")</f>
        <v>뇌혈관</v>
      </c>
      <c r="C472" s="0" t="str">
        <f aca="false">IF($A472="","",code_master!$B472&amp;"")</f>
        <v>뇌출혈진단비(갱신형)</v>
      </c>
      <c r="D472" s="30" t="n">
        <f aca="false">IF($A472="","",SUMIFS(raw_data!$H:$H,raw_data!$A:$A,"&gt;="&amp;UY_START,raw_data!$A:$A,"&lt;="&amp;BASE_YM,raw_data!$B:$B,"&lt;="&amp;BASE_YM,raw_data!$G:$G,$A472))</f>
        <v>67387644</v>
      </c>
      <c r="E472" s="30" t="n">
        <f aca="false">IF($A472="","",(SUMIFS(raw_data!$I:$I,raw_data!$A:$A,"&gt;="&amp;UY_START,raw_data!$A:$A,"&lt;="&amp;BASE_YM,raw_data!$B:$B,"&lt;="&amp;BASE_YM,raw_data!$G:$G,$A472)+SUMIFS(raw_data!$J:$J,raw_data!$A:$A,"&gt;="&amp;UY_START,raw_data!$A:$A,"&lt;="&amp;BASE_YM,raw_data!$B:$B,"&lt;="&amp;BASE_YM,raw_data!$G:$G,$A472)))</f>
        <v>32814538</v>
      </c>
      <c r="F472" s="31" t="n">
        <f aca="false">IF(N(D472)=0,"",E472/D472)</f>
        <v>0.486951851291907</v>
      </c>
      <c r="G472" s="30" t="n">
        <f aca="false">IF($A472="","",SUMIFS(raw_data!$H:$H,raw_data!$A:$A,"&gt;="&amp;UY_START_PY,raw_data!$A:$A,"&lt;="&amp;BASE_YM_PY,raw_data!$B:$B,"&lt;="&amp;BASE_YM_PY,raw_data!$G:$G,$A472))</f>
        <v>67998019</v>
      </c>
      <c r="H472" s="30" t="n">
        <f aca="false">IF($A472="","",(SUMIFS(raw_data!$I:$I,raw_data!$A:$A,"&gt;="&amp;UY_START_PY,raw_data!$A:$A,"&lt;="&amp;BASE_YM_PY,raw_data!$B:$B,"&lt;="&amp;BASE_YM_PY,raw_data!$G:$G,$A472)+SUMIFS(raw_data!$J:$J,raw_data!$A:$A,"&gt;="&amp;UY_START_PY,raw_data!$A:$A,"&lt;="&amp;BASE_YM_PY,raw_data!$B:$B,"&lt;="&amp;BASE_YM_PY,raw_data!$G:$G,$A472)))</f>
        <v>25843531</v>
      </c>
      <c r="I472" s="31" t="n">
        <f aca="false">IF(N(G472)=0,"",H472/G472)</f>
        <v>0.380062998600003</v>
      </c>
      <c r="J472" s="32" t="n">
        <f aca="false">IF(N(G472)=0,"",D472/G472-1)</f>
        <v>-0.00897636444379357</v>
      </c>
      <c r="K472" s="33" t="n">
        <f aca="false">IF(OR(F472="",I472=""),"",F472-I472)</f>
        <v>0.106888852691904</v>
      </c>
      <c r="L472" s="30" t="n">
        <f aca="false">IF($A472="","",SUMIFS(raw_data!$H:$H,raw_data!$B:$B,BASE_YM,raw_data!$G:$G,$A472))</f>
        <v>23939178</v>
      </c>
      <c r="M472" s="30" t="n">
        <f aca="false">IF($A472="","",(SUMIFS(raw_data!$I:$I,raw_data!$B:$B,BASE_YM,raw_data!$G:$G,$A472)+SUMIFS(raw_data!$J:$J,raw_data!$B:$B,BASE_YM,raw_data!$G:$G,$A472)))</f>
        <v>15484900</v>
      </c>
      <c r="N472" s="31" t="n">
        <f aca="false">IF(N(L472)=0,"",M472/L472)</f>
        <v>0.646843429628202</v>
      </c>
      <c r="O472" s="30" t="n">
        <f aca="false">IF($A472="","",SUMIFS(raw_data!$H:$H,raw_data!$B:$B,BASE_YM_PY,raw_data!$G:$G,$A472))</f>
        <v>27784410</v>
      </c>
      <c r="P472" s="30" t="n">
        <f aca="false">IF($A472="","",(SUMIFS(raw_data!$I:$I,raw_data!$B:$B,BASE_YM_PY,raw_data!$G:$G,$A472)+SUMIFS(raw_data!$J:$J,raw_data!$B:$B,BASE_YM_PY,raw_data!$G:$G,$A472)))</f>
        <v>12319231</v>
      </c>
      <c r="Q472" s="31" t="n">
        <f aca="false">IF(N(O472)=0,"",P472/O472)</f>
        <v>0.44338645305047</v>
      </c>
      <c r="R472" s="32" t="n">
        <f aca="false">IF(N(O472)=0,"",L472/O472-1)</f>
        <v>-0.138395308736086</v>
      </c>
      <c r="S472" s="33" t="n">
        <f aca="false">IF(OR(N472="",Q472=""),"",N472-Q472)</f>
        <v>0.203456976577732</v>
      </c>
      <c r="T472" s="38" t="n">
        <f aca="false">IF(N(D472)&gt;0,RANK(D472,D$2:D$1001)+COUNTIF(D$2:D472,D472)-1,"")</f>
        <v>81</v>
      </c>
      <c r="U472" s="40" t="n">
        <f aca="false">IF(N(D472)&gt;0,IF(D472&gt;=LR_MIN_SHARE*SUM(D$2:D$1001),F472,-1),-1)</f>
        <v>0.486951851291907</v>
      </c>
      <c r="V472" s="38" t="n">
        <f aca="false">IF(U472&lt;0,"",RANK(U472,U$2:U$1001)+COUNTIF(U$2:U472,U472)-1)</f>
        <v>237</v>
      </c>
      <c r="W472" s="38" t="n">
        <f aca="false">IF(N(L472)&gt;0,RANK(L472,L$2:L$1001)+COUNTIF(L$2:L472,L472)-1,"")</f>
        <v>92</v>
      </c>
      <c r="X472" s="40" t="n">
        <f aca="false">IF(N(L472)&gt;0,IF(L472&gt;=LR_MIN_SHARE*SUM(L$2:L$1001),N472,-1),-1)</f>
        <v>0.646843429628202</v>
      </c>
      <c r="Y472" s="38" t="n">
        <f aca="false">IF(X472&lt;0,"",RANK(X472,X$2:X$1001)+COUNTIF(X$2:X472,X472)-1)</f>
        <v>184</v>
      </c>
      <c r="AA472" s="0" t="str">
        <f aca="false">IF($A472="","",IF(COUNTIF($B$2:$B472,$B472)=1,1,""))</f>
        <v/>
      </c>
      <c r="AB472" s="0" t="str">
        <f aca="false">IF(AA472=1,SUMIF($B$2:$B$1001,$B472,$D$2:$D$1001),"")</f>
        <v/>
      </c>
      <c r="AC472" s="0" t="str">
        <f aca="false">IF(AA472=1,RANK(AB472,$AB$2:$AB$1001)+COUNTIF($AB$2:$AB472,AB472)-1,"")</f>
        <v/>
      </c>
      <c r="AD472" s="38" t="n">
        <f aca="false">IF($A472="","",COUNTIF(raw_data!$G:$G,$A472))</f>
        <v>40</v>
      </c>
      <c r="AE472" s="38" t="n">
        <f aca="false">IF($A472="","",IF(COUNTIF($A$2:$A$1001,$A472)&gt;1,1,0))</f>
        <v>0</v>
      </c>
    </row>
    <row r="473" customFormat="false" ht="15" hidden="false" customHeight="false" outlineLevel="0" collapsed="false">
      <c r="A473" s="0" t="str">
        <f aca="false">IF(code_master!$A473="","",code_master!$A473)</f>
        <v>CV0472</v>
      </c>
      <c r="B473" s="0" t="str">
        <f aca="false">IF($A473="","",code_master!$C473&amp;"")</f>
        <v>뇌혈관</v>
      </c>
      <c r="C473" s="0" t="str">
        <f aca="false">IF($A473="","",code_master!$B473&amp;"")</f>
        <v>뇌졸중진단비Ⅱ</v>
      </c>
      <c r="D473" s="30" t="n">
        <f aca="false">IF($A473="","",SUMIFS(raw_data!$H:$H,raw_data!$A:$A,"&gt;="&amp;UY_START,raw_data!$A:$A,"&lt;="&amp;BASE_YM,raw_data!$B:$B,"&lt;="&amp;BASE_YM,raw_data!$G:$G,$A473))</f>
        <v>77834530</v>
      </c>
      <c r="E473" s="30" t="n">
        <f aca="false">IF($A473="","",(SUMIFS(raw_data!$I:$I,raw_data!$A:$A,"&gt;="&amp;UY_START,raw_data!$A:$A,"&lt;="&amp;BASE_YM,raw_data!$B:$B,"&lt;="&amp;BASE_YM,raw_data!$G:$G,$A473)+SUMIFS(raw_data!$J:$J,raw_data!$A:$A,"&gt;="&amp;UY_START,raw_data!$A:$A,"&lt;="&amp;BASE_YM,raw_data!$B:$B,"&lt;="&amp;BASE_YM,raw_data!$G:$G,$A473)))</f>
        <v>35817924</v>
      </c>
      <c r="F473" s="31" t="n">
        <f aca="false">IF(N(D473)=0,"",E473/D473)</f>
        <v>0.460180385235191</v>
      </c>
      <c r="G473" s="30" t="n">
        <f aca="false">IF($A473="","",SUMIFS(raw_data!$H:$H,raw_data!$A:$A,"&gt;="&amp;UY_START_PY,raw_data!$A:$A,"&lt;="&amp;BASE_YM_PY,raw_data!$B:$B,"&lt;="&amp;BASE_YM_PY,raw_data!$G:$G,$A473))</f>
        <v>72474171</v>
      </c>
      <c r="H473" s="30" t="n">
        <f aca="false">IF($A473="","",(SUMIFS(raw_data!$I:$I,raw_data!$A:$A,"&gt;="&amp;UY_START_PY,raw_data!$A:$A,"&lt;="&amp;BASE_YM_PY,raw_data!$B:$B,"&lt;="&amp;BASE_YM_PY,raw_data!$G:$G,$A473)+SUMIFS(raw_data!$J:$J,raw_data!$A:$A,"&gt;="&amp;UY_START_PY,raw_data!$A:$A,"&lt;="&amp;BASE_YM_PY,raw_data!$B:$B,"&lt;="&amp;BASE_YM_PY,raw_data!$G:$G,$A473)))</f>
        <v>30221323</v>
      </c>
      <c r="I473" s="31" t="n">
        <f aca="false">IF(N(G473)=0,"",H473/G473)</f>
        <v>0.41699439376823</v>
      </c>
      <c r="J473" s="32" t="n">
        <f aca="false">IF(N(G473)=0,"",D473/G473-1)</f>
        <v>0.0739623361818103</v>
      </c>
      <c r="K473" s="33" t="n">
        <f aca="false">IF(OR(F473="",I473=""),"",F473-I473)</f>
        <v>0.0431859914669611</v>
      </c>
      <c r="L473" s="30" t="n">
        <f aca="false">IF($A473="","",SUMIFS(raw_data!$H:$H,raw_data!$B:$B,BASE_YM,raw_data!$G:$G,$A473))</f>
        <v>30755179</v>
      </c>
      <c r="M473" s="30" t="n">
        <f aca="false">IF($A473="","",(SUMIFS(raw_data!$I:$I,raw_data!$B:$B,BASE_YM,raw_data!$G:$G,$A473)+SUMIFS(raw_data!$J:$J,raw_data!$B:$B,BASE_YM,raw_data!$G:$G,$A473)))</f>
        <v>16908817</v>
      </c>
      <c r="N473" s="31" t="n">
        <f aca="false">IF(N(L473)=0,"",M473/L473)</f>
        <v>0.549787630889744</v>
      </c>
      <c r="O473" s="30" t="n">
        <f aca="false">IF($A473="","",SUMIFS(raw_data!$H:$H,raw_data!$B:$B,BASE_YM_PY,raw_data!$G:$G,$A473))</f>
        <v>27211032</v>
      </c>
      <c r="P473" s="30" t="n">
        <f aca="false">IF($A473="","",(SUMIFS(raw_data!$I:$I,raw_data!$B:$B,BASE_YM_PY,raw_data!$G:$G,$A473)+SUMIFS(raw_data!$J:$J,raw_data!$B:$B,BASE_YM_PY,raw_data!$G:$G,$A473)))</f>
        <v>13914229</v>
      </c>
      <c r="Q473" s="31" t="n">
        <f aca="false">IF(N(O473)=0,"",P473/O473)</f>
        <v>0.511345141191264</v>
      </c>
      <c r="R473" s="32" t="n">
        <f aca="false">IF(N(O473)=0,"",L473/O473-1)</f>
        <v>0.13024669553143</v>
      </c>
      <c r="S473" s="33" t="n">
        <f aca="false">IF(OR(N473="",Q473=""),"",N473-Q473)</f>
        <v>0.03844248969848</v>
      </c>
      <c r="T473" s="38" t="n">
        <f aca="false">IF(N(D473)&gt;0,RANK(D473,D$2:D$1001)+COUNTIF(D$2:D473,D473)-1,"")</f>
        <v>70</v>
      </c>
      <c r="U473" s="40" t="n">
        <f aca="false">IF(N(D473)&gt;0,IF(D473&gt;=LR_MIN_SHARE*SUM(D$2:D$1001),F473,-1),-1)</f>
        <v>0.460180385235191</v>
      </c>
      <c r="V473" s="38" t="n">
        <f aca="false">IF(U473&lt;0,"",RANK(U473,U$2:U$1001)+COUNTIF(U$2:U473,U473)-1)</f>
        <v>257</v>
      </c>
      <c r="W473" s="38" t="n">
        <f aca="false">IF(N(L473)&gt;0,RANK(L473,L$2:L$1001)+COUNTIF(L$2:L473,L473)-1,"")</f>
        <v>71</v>
      </c>
      <c r="X473" s="40" t="n">
        <f aca="false">IF(N(L473)&gt;0,IF(L473&gt;=LR_MIN_SHARE*SUM(L$2:L$1001),N473,-1),-1)</f>
        <v>0.549787630889744</v>
      </c>
      <c r="Y473" s="38" t="n">
        <f aca="false">IF(X473&lt;0,"",RANK(X473,X$2:X$1001)+COUNTIF(X$2:X473,X473)-1)</f>
        <v>249</v>
      </c>
      <c r="AA473" s="0" t="str">
        <f aca="false">IF($A473="","",IF(COUNTIF($B$2:$B473,$B473)=1,1,""))</f>
        <v/>
      </c>
      <c r="AB473" s="0" t="str">
        <f aca="false">IF(AA473=1,SUMIF($B$2:$B$1001,$B473,$D$2:$D$1001),"")</f>
        <v/>
      </c>
      <c r="AC473" s="0" t="str">
        <f aca="false">IF(AA473=1,RANK(AB473,$AB$2:$AB$1001)+COUNTIF($AB$2:$AB473,AB473)-1,"")</f>
        <v/>
      </c>
      <c r="AD473" s="38" t="n">
        <f aca="false">IF($A473="","",COUNTIF(raw_data!$G:$G,$A473))</f>
        <v>40</v>
      </c>
      <c r="AE473" s="38" t="n">
        <f aca="false">IF($A473="","",IF(COUNTIF($A$2:$A$1001,$A473)&gt;1,1,0))</f>
        <v>0</v>
      </c>
    </row>
    <row r="474" customFormat="false" ht="15" hidden="false" customHeight="false" outlineLevel="0" collapsed="false">
      <c r="A474" s="0" t="str">
        <f aca="false">IF(code_master!$A474="","",code_master!$A474)</f>
        <v>CV0473</v>
      </c>
      <c r="B474" s="0" t="str">
        <f aca="false">IF($A474="","",code_master!$C474&amp;"")</f>
        <v>사망</v>
      </c>
      <c r="C474" s="0" t="str">
        <f aca="false">IF($A474="","",code_master!$B474&amp;"")</f>
        <v>재해사망(20년만기)</v>
      </c>
      <c r="D474" s="30" t="n">
        <f aca="false">IF($A474="","",SUMIFS(raw_data!$H:$H,raw_data!$A:$A,"&gt;="&amp;UY_START,raw_data!$A:$A,"&lt;="&amp;BASE_YM,raw_data!$B:$B,"&lt;="&amp;BASE_YM,raw_data!$G:$G,$A474))</f>
        <v>17584571</v>
      </c>
      <c r="E474" s="30" t="n">
        <f aca="false">IF($A474="","",(SUMIFS(raw_data!$I:$I,raw_data!$A:$A,"&gt;="&amp;UY_START,raw_data!$A:$A,"&lt;="&amp;BASE_YM,raw_data!$B:$B,"&lt;="&amp;BASE_YM,raw_data!$G:$G,$A474)+SUMIFS(raw_data!$J:$J,raw_data!$A:$A,"&gt;="&amp;UY_START,raw_data!$A:$A,"&lt;="&amp;BASE_YM,raw_data!$B:$B,"&lt;="&amp;BASE_YM,raw_data!$G:$G,$A474)))</f>
        <v>3733886</v>
      </c>
      <c r="F474" s="31" t="n">
        <f aca="false">IF(N(D474)=0,"",E474/D474)</f>
        <v>0.212338759927666</v>
      </c>
      <c r="G474" s="30" t="n">
        <f aca="false">IF($A474="","",SUMIFS(raw_data!$H:$H,raw_data!$A:$A,"&gt;="&amp;UY_START_PY,raw_data!$A:$A,"&lt;="&amp;BASE_YM_PY,raw_data!$B:$B,"&lt;="&amp;BASE_YM_PY,raw_data!$G:$G,$A474))</f>
        <v>14552403</v>
      </c>
      <c r="H474" s="30" t="n">
        <f aca="false">IF($A474="","",(SUMIFS(raw_data!$I:$I,raw_data!$A:$A,"&gt;="&amp;UY_START_PY,raw_data!$A:$A,"&lt;="&amp;BASE_YM_PY,raw_data!$B:$B,"&lt;="&amp;BASE_YM_PY,raw_data!$G:$G,$A474)+SUMIFS(raw_data!$J:$J,raw_data!$A:$A,"&gt;="&amp;UY_START_PY,raw_data!$A:$A,"&lt;="&amp;BASE_YM_PY,raw_data!$B:$B,"&lt;="&amp;BASE_YM_PY,raw_data!$G:$G,$A474)))</f>
        <v>3781663</v>
      </c>
      <c r="I474" s="31" t="n">
        <f aca="false">IF(N(G474)=0,"",H474/G474)</f>
        <v>0.259865192023613</v>
      </c>
      <c r="J474" s="32" t="n">
        <f aca="false">IF(N(G474)=0,"",D474/G474-1)</f>
        <v>0.208362014163571</v>
      </c>
      <c r="K474" s="33" t="n">
        <f aca="false">IF(OR(F474="",I474=""),"",F474-I474)</f>
        <v>-0.0475264320959467</v>
      </c>
      <c r="L474" s="30" t="n">
        <f aca="false">IF($A474="","",SUMIFS(raw_data!$H:$H,raw_data!$B:$B,BASE_YM,raw_data!$G:$G,$A474))</f>
        <v>6826673</v>
      </c>
      <c r="M474" s="30" t="n">
        <f aca="false">IF($A474="","",(SUMIFS(raw_data!$I:$I,raw_data!$B:$B,BASE_YM,raw_data!$G:$G,$A474)+SUMIFS(raw_data!$J:$J,raw_data!$B:$B,BASE_YM,raw_data!$G:$G,$A474)))</f>
        <v>1518786</v>
      </c>
      <c r="N474" s="31" t="n">
        <f aca="false">IF(N(L474)=0,"",M474/L474)</f>
        <v>0.222478211568065</v>
      </c>
      <c r="O474" s="30" t="n">
        <f aca="false">IF($A474="","",SUMIFS(raw_data!$H:$H,raw_data!$B:$B,BASE_YM_PY,raw_data!$G:$G,$A474))</f>
        <v>5680863</v>
      </c>
      <c r="P474" s="30" t="n">
        <f aca="false">IF($A474="","",(SUMIFS(raw_data!$I:$I,raw_data!$B:$B,BASE_YM_PY,raw_data!$G:$G,$A474)+SUMIFS(raw_data!$J:$J,raw_data!$B:$B,BASE_YM_PY,raw_data!$G:$G,$A474)))</f>
        <v>1915440</v>
      </c>
      <c r="Q474" s="31" t="n">
        <f aca="false">IF(N(O474)=0,"",P474/O474)</f>
        <v>0.337174123016169</v>
      </c>
      <c r="R474" s="32" t="n">
        <f aca="false">IF(N(O474)=0,"",L474/O474-1)</f>
        <v>0.201696467596561</v>
      </c>
      <c r="S474" s="33" t="n">
        <f aca="false">IF(OR(N474="",Q474=""),"",N474-Q474)</f>
        <v>-0.114695911448103</v>
      </c>
      <c r="T474" s="38" t="n">
        <f aca="false">IF(N(D474)&gt;0,RANK(D474,D$2:D$1001)+COUNTIF(D$2:D474,D474)-1,"")</f>
        <v>279</v>
      </c>
      <c r="U474" s="40" t="n">
        <f aca="false">IF(N(D474)&gt;0,IF(D474&gt;=LR_MIN_SHARE*SUM(D$2:D$1001),F474,-1),-1)</f>
        <v>0.212338759927666</v>
      </c>
      <c r="V474" s="38" t="n">
        <f aca="false">IF(U474&lt;0,"",RANK(U474,U$2:U$1001)+COUNTIF(U$2:U474,U474)-1)</f>
        <v>379</v>
      </c>
      <c r="W474" s="38" t="n">
        <f aca="false">IF(N(L474)&gt;0,RANK(L474,L$2:L$1001)+COUNTIF(L$2:L474,L474)-1,"")</f>
        <v>287</v>
      </c>
      <c r="X474" s="40" t="n">
        <f aca="false">IF(N(L474)&gt;0,IF(L474&gt;=LR_MIN_SHARE*SUM(L$2:L$1001),N474,-1),-1)</f>
        <v>0.222478211568065</v>
      </c>
      <c r="Y474" s="38" t="n">
        <f aca="false">IF(X474&lt;0,"",RANK(X474,X$2:X$1001)+COUNTIF(X$2:X474,X474)-1)</f>
        <v>378</v>
      </c>
      <c r="AA474" s="0" t="str">
        <f aca="false">IF($A474="","",IF(COUNTIF($B$2:$B474,$B474)=1,1,""))</f>
        <v/>
      </c>
      <c r="AB474" s="0" t="str">
        <f aca="false">IF(AA474=1,SUMIF($B$2:$B$1001,$B474,$D$2:$D$1001),"")</f>
        <v/>
      </c>
      <c r="AC474" s="0" t="str">
        <f aca="false">IF(AA474=1,RANK(AB474,$AB$2:$AB$1001)+COUNTIF($AB$2:$AB474,AB474)-1,"")</f>
        <v/>
      </c>
      <c r="AD474" s="38" t="n">
        <f aca="false">IF($A474="","",COUNTIF(raw_data!$G:$G,$A474))</f>
        <v>40</v>
      </c>
      <c r="AE474" s="38" t="n">
        <f aca="false">IF($A474="","",IF(COUNTIF($A$2:$A$1001,$A474)&gt;1,1,0))</f>
        <v>0</v>
      </c>
    </row>
    <row r="475" customFormat="false" ht="15" hidden="false" customHeight="false" outlineLevel="0" collapsed="false">
      <c r="A475" s="0" t="str">
        <f aca="false">IF(code_master!$A475="","",code_master!$A475)</f>
        <v>CV0474</v>
      </c>
      <c r="B475" s="0" t="str">
        <f aca="false">IF($A475="","",code_master!$C475&amp;"")</f>
        <v>사망</v>
      </c>
      <c r="C475" s="0" t="str">
        <f aca="false">IF($A475="","",code_master!$B475&amp;"")</f>
        <v>상해사망</v>
      </c>
      <c r="D475" s="30" t="n">
        <f aca="false">IF($A475="","",SUMIFS(raw_data!$H:$H,raw_data!$A:$A,"&gt;="&amp;UY_START,raw_data!$A:$A,"&lt;="&amp;BASE_YM,raw_data!$B:$B,"&lt;="&amp;BASE_YM,raw_data!$G:$G,$A475))</f>
        <v>1329536</v>
      </c>
      <c r="E475" s="30" t="n">
        <f aca="false">IF($A475="","",(SUMIFS(raw_data!$I:$I,raw_data!$A:$A,"&gt;="&amp;UY_START,raw_data!$A:$A,"&lt;="&amp;BASE_YM,raw_data!$B:$B,"&lt;="&amp;BASE_YM,raw_data!$G:$G,$A475)+SUMIFS(raw_data!$J:$J,raw_data!$A:$A,"&gt;="&amp;UY_START,raw_data!$A:$A,"&lt;="&amp;BASE_YM,raw_data!$B:$B,"&lt;="&amp;BASE_YM,raw_data!$G:$G,$A475)))</f>
        <v>403807</v>
      </c>
      <c r="F475" s="31" t="n">
        <f aca="false">IF(N(D475)=0,"",E475/D475)</f>
        <v>0.303720245258496</v>
      </c>
      <c r="G475" s="30" t="n">
        <f aca="false">IF($A475="","",SUMIFS(raw_data!$H:$H,raw_data!$A:$A,"&gt;="&amp;UY_START_PY,raw_data!$A:$A,"&lt;="&amp;BASE_YM_PY,raw_data!$B:$B,"&lt;="&amp;BASE_YM_PY,raw_data!$G:$G,$A475))</f>
        <v>1386591</v>
      </c>
      <c r="H475" s="30" t="n">
        <f aca="false">IF($A475="","",(SUMIFS(raw_data!$I:$I,raw_data!$A:$A,"&gt;="&amp;UY_START_PY,raw_data!$A:$A,"&lt;="&amp;BASE_YM_PY,raw_data!$B:$B,"&lt;="&amp;BASE_YM_PY,raw_data!$G:$G,$A475)+SUMIFS(raw_data!$J:$J,raw_data!$A:$A,"&gt;="&amp;UY_START_PY,raw_data!$A:$A,"&lt;="&amp;BASE_YM_PY,raw_data!$B:$B,"&lt;="&amp;BASE_YM_PY,raw_data!$G:$G,$A475)))</f>
        <v>520319</v>
      </c>
      <c r="I475" s="31" t="n">
        <f aca="false">IF(N(G475)=0,"",H475/G475)</f>
        <v>0.375250524487755</v>
      </c>
      <c r="J475" s="32" t="n">
        <f aca="false">IF(N(G475)=0,"",D475/G475-1)</f>
        <v>-0.0411476780103145</v>
      </c>
      <c r="K475" s="33" t="n">
        <f aca="false">IF(OR(F475="",I475=""),"",F475-I475)</f>
        <v>-0.0715302792292583</v>
      </c>
      <c r="L475" s="30" t="n">
        <f aca="false">IF($A475="","",SUMIFS(raw_data!$H:$H,raw_data!$B:$B,BASE_YM,raw_data!$G:$G,$A475))</f>
        <v>531901</v>
      </c>
      <c r="M475" s="30" t="n">
        <f aca="false">IF($A475="","",(SUMIFS(raw_data!$I:$I,raw_data!$B:$B,BASE_YM,raw_data!$G:$G,$A475)+SUMIFS(raw_data!$J:$J,raw_data!$B:$B,BASE_YM,raw_data!$G:$G,$A475)))</f>
        <v>204018</v>
      </c>
      <c r="N475" s="31" t="n">
        <f aca="false">IF(N(L475)=0,"",M475/L475)</f>
        <v>0.383563858687989</v>
      </c>
      <c r="O475" s="30" t="n">
        <f aca="false">IF($A475="","",SUMIFS(raw_data!$H:$H,raw_data!$B:$B,BASE_YM_PY,raw_data!$G:$G,$A475))</f>
        <v>549454</v>
      </c>
      <c r="P475" s="30" t="n">
        <f aca="false">IF($A475="","",(SUMIFS(raw_data!$I:$I,raw_data!$B:$B,BASE_YM_PY,raw_data!$G:$G,$A475)+SUMIFS(raw_data!$J:$J,raw_data!$B:$B,BASE_YM_PY,raw_data!$G:$G,$A475)))</f>
        <v>212027</v>
      </c>
      <c r="Q475" s="31" t="n">
        <f aca="false">IF(N(O475)=0,"",P475/O475)</f>
        <v>0.38588671663142</v>
      </c>
      <c r="R475" s="32" t="n">
        <f aca="false">IF(N(O475)=0,"",L475/O475-1)</f>
        <v>-0.0319462593774911</v>
      </c>
      <c r="S475" s="33" t="n">
        <f aca="false">IF(OR(N475="",Q475=""),"",N475-Q475)</f>
        <v>-0.00232285794343062</v>
      </c>
      <c r="T475" s="38" t="n">
        <f aca="false">IF(N(D475)&gt;0,RANK(D475,D$2:D$1001)+COUNTIF(D$2:D475,D475)-1,"")</f>
        <v>534</v>
      </c>
      <c r="U475" s="38" t="n">
        <f aca="false">IF(N(D475)&gt;0,IF(D475&gt;=LR_MIN_SHARE*SUM(D$2:D$1001),F475,-1),-1)</f>
        <v>-1</v>
      </c>
      <c r="V475" s="0" t="str">
        <f aca="false">IF(U475&lt;0,"",RANK(U475,U$2:U$1001)+COUNTIF(U$2:U475,U475)-1)</f>
        <v/>
      </c>
      <c r="W475" s="38" t="n">
        <f aca="false">IF(N(L475)&gt;0,RANK(L475,L$2:L$1001)+COUNTIF(L$2:L475,L475)-1,"")</f>
        <v>534</v>
      </c>
      <c r="X475" s="38" t="n">
        <f aca="false">IF(N(L475)&gt;0,IF(L475&gt;=LR_MIN_SHARE*SUM(L$2:L$1001),N475,-1),-1)</f>
        <v>-1</v>
      </c>
      <c r="Y475" s="0" t="str">
        <f aca="false">IF(X475&lt;0,"",RANK(X475,X$2:X$1001)+COUNTIF(X$2:X475,X475)-1)</f>
        <v/>
      </c>
      <c r="AA475" s="0" t="str">
        <f aca="false">IF($A475="","",IF(COUNTIF($B$2:$B475,$B475)=1,1,""))</f>
        <v/>
      </c>
      <c r="AB475" s="0" t="str">
        <f aca="false">IF(AA475=1,SUMIF($B$2:$B$1001,$B475,$D$2:$D$1001),"")</f>
        <v/>
      </c>
      <c r="AC475" s="0" t="str">
        <f aca="false">IF(AA475=1,RANK(AB475,$AB$2:$AB$1001)+COUNTIF($AB$2:$AB475,AB475)-1,"")</f>
        <v/>
      </c>
      <c r="AD475" s="38" t="n">
        <f aca="false">IF($A475="","",COUNTIF(raw_data!$G:$G,$A475))</f>
        <v>40</v>
      </c>
      <c r="AE475" s="38" t="n">
        <f aca="false">IF($A475="","",IF(COUNTIF($A$2:$A$1001,$A475)&gt;1,1,0))</f>
        <v>0</v>
      </c>
    </row>
    <row r="476" customFormat="false" ht="15" hidden="false" customHeight="false" outlineLevel="0" collapsed="false">
      <c r="A476" s="0" t="str">
        <f aca="false">IF(code_master!$A476="","",code_master!$A476)</f>
        <v>CV0475</v>
      </c>
      <c r="B476" s="0" t="str">
        <f aca="false">IF($A476="","",code_master!$C476&amp;"")</f>
        <v>암</v>
      </c>
      <c r="C476" s="0" t="str">
        <f aca="false">IF($A476="","",code_master!$B476&amp;"")</f>
        <v>암직접치료비(비갱신형)</v>
      </c>
      <c r="D476" s="30" t="n">
        <f aca="false">IF($A476="","",SUMIFS(raw_data!$H:$H,raw_data!$A:$A,"&gt;="&amp;UY_START,raw_data!$A:$A,"&lt;="&amp;BASE_YM,raw_data!$B:$B,"&lt;="&amp;BASE_YM,raw_data!$G:$G,$A476))</f>
        <v>45935722</v>
      </c>
      <c r="E476" s="30" t="n">
        <f aca="false">IF($A476="","",(SUMIFS(raw_data!$I:$I,raw_data!$A:$A,"&gt;="&amp;UY_START,raw_data!$A:$A,"&lt;="&amp;BASE_YM,raw_data!$B:$B,"&lt;="&amp;BASE_YM,raw_data!$G:$G,$A476)+SUMIFS(raw_data!$J:$J,raw_data!$A:$A,"&gt;="&amp;UY_START,raw_data!$A:$A,"&lt;="&amp;BASE_YM,raw_data!$B:$B,"&lt;="&amp;BASE_YM,raw_data!$G:$G,$A476)))</f>
        <v>25810697</v>
      </c>
      <c r="F476" s="31" t="n">
        <f aca="false">IF(N(D476)=0,"",E476/D476)</f>
        <v>0.56188726063781</v>
      </c>
      <c r="G476" s="30" t="n">
        <f aca="false">IF($A476="","",SUMIFS(raw_data!$H:$H,raw_data!$A:$A,"&gt;="&amp;UY_START_PY,raw_data!$A:$A,"&lt;="&amp;BASE_YM_PY,raw_data!$B:$B,"&lt;="&amp;BASE_YM_PY,raw_data!$G:$G,$A476))</f>
        <v>36751417</v>
      </c>
      <c r="H476" s="30" t="n">
        <f aca="false">IF($A476="","",(SUMIFS(raw_data!$I:$I,raw_data!$A:$A,"&gt;="&amp;UY_START_PY,raw_data!$A:$A,"&lt;="&amp;BASE_YM_PY,raw_data!$B:$B,"&lt;="&amp;BASE_YM_PY,raw_data!$G:$G,$A476)+SUMIFS(raw_data!$J:$J,raw_data!$A:$A,"&gt;="&amp;UY_START_PY,raw_data!$A:$A,"&lt;="&amp;BASE_YM_PY,raw_data!$B:$B,"&lt;="&amp;BASE_YM_PY,raw_data!$G:$G,$A476)))</f>
        <v>17608688</v>
      </c>
      <c r="I476" s="31" t="n">
        <f aca="false">IF(N(G476)=0,"",H476/G476)</f>
        <v>0.479129498598653</v>
      </c>
      <c r="J476" s="32" t="n">
        <f aca="false">IF(N(G476)=0,"",D476/G476-1)</f>
        <v>0.24990342549241</v>
      </c>
      <c r="K476" s="33" t="n">
        <f aca="false">IF(OR(F476="",I476=""),"",F476-I476)</f>
        <v>0.0827577620391577</v>
      </c>
      <c r="L476" s="30" t="n">
        <f aca="false">IF($A476="","",SUMIFS(raw_data!$H:$H,raw_data!$B:$B,BASE_YM,raw_data!$G:$G,$A476))</f>
        <v>18356069</v>
      </c>
      <c r="M476" s="30" t="n">
        <f aca="false">IF($A476="","",(SUMIFS(raw_data!$I:$I,raw_data!$B:$B,BASE_YM,raw_data!$G:$G,$A476)+SUMIFS(raw_data!$J:$J,raw_data!$B:$B,BASE_YM,raw_data!$G:$G,$A476)))</f>
        <v>14348853</v>
      </c>
      <c r="N476" s="31" t="n">
        <f aca="false">IF(N(L476)=0,"",M476/L476)</f>
        <v>0.781695307421213</v>
      </c>
      <c r="O476" s="30" t="n">
        <f aca="false">IF($A476="","",SUMIFS(raw_data!$H:$H,raw_data!$B:$B,BASE_YM_PY,raw_data!$G:$G,$A476))</f>
        <v>14066748</v>
      </c>
      <c r="P476" s="30" t="n">
        <f aca="false">IF($A476="","",(SUMIFS(raw_data!$I:$I,raw_data!$B:$B,BASE_YM_PY,raw_data!$G:$G,$A476)+SUMIFS(raw_data!$J:$J,raw_data!$B:$B,BASE_YM_PY,raw_data!$G:$G,$A476)))</f>
        <v>8765729</v>
      </c>
      <c r="Q476" s="31" t="n">
        <f aca="false">IF(N(O476)=0,"",P476/O476)</f>
        <v>0.62315248698562</v>
      </c>
      <c r="R476" s="32" t="n">
        <f aca="false">IF(N(O476)=0,"",L476/O476-1)</f>
        <v>0.304926270094552</v>
      </c>
      <c r="S476" s="33" t="n">
        <f aca="false">IF(OR(N476="",Q476=""),"",N476-Q476)</f>
        <v>0.158542820435593</v>
      </c>
      <c r="T476" s="38" t="n">
        <f aca="false">IF(N(D476)&gt;0,RANK(D476,D$2:D$1001)+COUNTIF(D$2:D476,D476)-1,"")</f>
        <v>122</v>
      </c>
      <c r="U476" s="40" t="n">
        <f aca="false">IF(N(D476)&gt;0,IF(D476&gt;=LR_MIN_SHARE*SUM(D$2:D$1001),F476,-1),-1)</f>
        <v>0.56188726063781</v>
      </c>
      <c r="V476" s="38" t="n">
        <f aca="false">IF(U476&lt;0,"",RANK(U476,U$2:U$1001)+COUNTIF(U$2:U476,U476)-1)</f>
        <v>177</v>
      </c>
      <c r="W476" s="38" t="n">
        <f aca="false">IF(N(L476)&gt;0,RANK(L476,L$2:L$1001)+COUNTIF(L$2:L476,L476)-1,"")</f>
        <v>125</v>
      </c>
      <c r="X476" s="40" t="n">
        <f aca="false">IF(N(L476)&gt;0,IF(L476&gt;=LR_MIN_SHARE*SUM(L$2:L$1001),N476,-1),-1)</f>
        <v>0.781695307421213</v>
      </c>
      <c r="Y476" s="38" t="n">
        <f aca="false">IF(X476&lt;0,"",RANK(X476,X$2:X$1001)+COUNTIF(X$2:X476,X476)-1)</f>
        <v>116</v>
      </c>
      <c r="AA476" s="0" t="str">
        <f aca="false">IF($A476="","",IF(COUNTIF($B$2:$B476,$B476)=1,1,""))</f>
        <v/>
      </c>
      <c r="AB476" s="0" t="str">
        <f aca="false">IF(AA476=1,SUMIF($B$2:$B$1001,$B476,$D$2:$D$1001),"")</f>
        <v/>
      </c>
      <c r="AC476" s="0" t="str">
        <f aca="false">IF(AA476=1,RANK(AB476,$AB$2:$AB$1001)+COUNTIF($AB$2:$AB476,AB476)-1,"")</f>
        <v/>
      </c>
      <c r="AD476" s="38" t="n">
        <f aca="false">IF($A476="","",COUNTIF(raw_data!$G:$G,$A476))</f>
        <v>40</v>
      </c>
      <c r="AE476" s="38" t="n">
        <f aca="false">IF($A476="","",IF(COUNTIF($A$2:$A$1001,$A476)&gt;1,1,0))</f>
        <v>0</v>
      </c>
    </row>
    <row r="477" customFormat="false" ht="15" hidden="false" customHeight="false" outlineLevel="0" collapsed="false">
      <c r="A477" s="0" t="str">
        <f aca="false">IF(code_master!$A477="","",code_master!$A477)</f>
        <v>CV0476</v>
      </c>
      <c r="B477" s="0" t="str">
        <f aca="false">IF($A477="","",code_master!$C477&amp;"")</f>
        <v>암</v>
      </c>
      <c r="C477" s="0" t="str">
        <f aca="false">IF($A477="","",code_master!$B477&amp;"")</f>
        <v>유사암진단비(20년만기)</v>
      </c>
      <c r="D477" s="30" t="n">
        <f aca="false">IF($A477="","",SUMIFS(raw_data!$H:$H,raw_data!$A:$A,"&gt;="&amp;UY_START,raw_data!$A:$A,"&lt;="&amp;BASE_YM,raw_data!$B:$B,"&lt;="&amp;BASE_YM,raw_data!$G:$G,$A477))</f>
        <v>34767488</v>
      </c>
      <c r="E477" s="30" t="n">
        <f aca="false">IF($A477="","",(SUMIFS(raw_data!$I:$I,raw_data!$A:$A,"&gt;="&amp;UY_START,raw_data!$A:$A,"&lt;="&amp;BASE_YM,raw_data!$B:$B,"&lt;="&amp;BASE_YM,raw_data!$G:$G,$A477)+SUMIFS(raw_data!$J:$J,raw_data!$A:$A,"&gt;="&amp;UY_START,raw_data!$A:$A,"&lt;="&amp;BASE_YM,raw_data!$B:$B,"&lt;="&amp;BASE_YM,raw_data!$G:$G,$A477)))</f>
        <v>13643214</v>
      </c>
      <c r="F477" s="31" t="n">
        <f aca="false">IF(N(D477)=0,"",E477/D477)</f>
        <v>0.392412992276002</v>
      </c>
      <c r="G477" s="30" t="n">
        <f aca="false">IF($A477="","",SUMIFS(raw_data!$H:$H,raw_data!$A:$A,"&gt;="&amp;UY_START_PY,raw_data!$A:$A,"&lt;="&amp;BASE_YM_PY,raw_data!$B:$B,"&lt;="&amp;BASE_YM_PY,raw_data!$G:$G,$A477))</f>
        <v>34844645</v>
      </c>
      <c r="H477" s="30" t="n">
        <f aca="false">IF($A477="","",(SUMIFS(raw_data!$I:$I,raw_data!$A:$A,"&gt;="&amp;UY_START_PY,raw_data!$A:$A,"&lt;="&amp;BASE_YM_PY,raw_data!$B:$B,"&lt;="&amp;BASE_YM_PY,raw_data!$G:$G,$A477)+SUMIFS(raw_data!$J:$J,raw_data!$A:$A,"&gt;="&amp;UY_START_PY,raw_data!$A:$A,"&lt;="&amp;BASE_YM_PY,raw_data!$B:$B,"&lt;="&amp;BASE_YM_PY,raw_data!$G:$G,$A477)))</f>
        <v>13747924</v>
      </c>
      <c r="I477" s="31" t="n">
        <f aca="false">IF(N(G477)=0,"",H477/G477)</f>
        <v>0.394549119384055</v>
      </c>
      <c r="J477" s="32" t="n">
        <f aca="false">IF(N(G477)=0,"",D477/G477-1)</f>
        <v>-0.00221431442334974</v>
      </c>
      <c r="K477" s="33" t="n">
        <f aca="false">IF(OR(F477="",I477=""),"",F477-I477)</f>
        <v>-0.00213612710805233</v>
      </c>
      <c r="L477" s="30" t="n">
        <f aca="false">IF($A477="","",SUMIFS(raw_data!$H:$H,raw_data!$B:$B,BASE_YM,raw_data!$G:$G,$A477))</f>
        <v>14175894</v>
      </c>
      <c r="M477" s="30" t="n">
        <f aca="false">IF($A477="","",(SUMIFS(raw_data!$I:$I,raw_data!$B:$B,BASE_YM,raw_data!$G:$G,$A477)+SUMIFS(raw_data!$J:$J,raw_data!$B:$B,BASE_YM,raw_data!$G:$G,$A477)))</f>
        <v>6312907</v>
      </c>
      <c r="N477" s="31" t="n">
        <f aca="false">IF(N(L477)=0,"",M477/L477)</f>
        <v>0.445326904955695</v>
      </c>
      <c r="O477" s="30" t="n">
        <f aca="false">IF($A477="","",SUMIFS(raw_data!$H:$H,raw_data!$B:$B,BASE_YM_PY,raw_data!$G:$G,$A477))</f>
        <v>13441707</v>
      </c>
      <c r="P477" s="30" t="n">
        <f aca="false">IF($A477="","",(SUMIFS(raw_data!$I:$I,raw_data!$B:$B,BASE_YM_PY,raw_data!$G:$G,$A477)+SUMIFS(raw_data!$J:$J,raw_data!$B:$B,BASE_YM_PY,raw_data!$G:$G,$A477)))</f>
        <v>5393919</v>
      </c>
      <c r="Q477" s="31" t="n">
        <f aca="false">IF(N(O477)=0,"",P477/O477)</f>
        <v>0.401282292494547</v>
      </c>
      <c r="R477" s="32" t="n">
        <f aca="false">IF(N(O477)=0,"",L477/O477-1)</f>
        <v>0.0546200716917873</v>
      </c>
      <c r="S477" s="33" t="n">
        <f aca="false">IF(OR(N477="",Q477=""),"",N477-Q477)</f>
        <v>0.0440446124611475</v>
      </c>
      <c r="T477" s="38" t="n">
        <f aca="false">IF(N(D477)&gt;0,RANK(D477,D$2:D$1001)+COUNTIF(D$2:D477,D477)-1,"")</f>
        <v>165</v>
      </c>
      <c r="U477" s="40" t="n">
        <f aca="false">IF(N(D477)&gt;0,IF(D477&gt;=LR_MIN_SHARE*SUM(D$2:D$1001),F477,-1),-1)</f>
        <v>0.392412992276002</v>
      </c>
      <c r="V477" s="38" t="n">
        <f aca="false">IF(U477&lt;0,"",RANK(U477,U$2:U$1001)+COUNTIF(U$2:U477,U477)-1)</f>
        <v>300</v>
      </c>
      <c r="W477" s="38" t="n">
        <f aca="false">IF(N(L477)&gt;0,RANK(L477,L$2:L$1001)+COUNTIF(L$2:L477,L477)-1,"")</f>
        <v>163</v>
      </c>
      <c r="X477" s="40" t="n">
        <f aca="false">IF(N(L477)&gt;0,IF(L477&gt;=LR_MIN_SHARE*SUM(L$2:L$1001),N477,-1),-1)</f>
        <v>0.445326904955695</v>
      </c>
      <c r="Y477" s="38" t="n">
        <f aca="false">IF(X477&lt;0,"",RANK(X477,X$2:X$1001)+COUNTIF(X$2:X477,X477)-1)</f>
        <v>304</v>
      </c>
      <c r="AA477" s="0" t="str">
        <f aca="false">IF($A477="","",IF(COUNTIF($B$2:$B477,$B477)=1,1,""))</f>
        <v/>
      </c>
      <c r="AB477" s="0" t="str">
        <f aca="false">IF(AA477=1,SUMIF($B$2:$B$1001,$B477,$D$2:$D$1001),"")</f>
        <v/>
      </c>
      <c r="AC477" s="0" t="str">
        <f aca="false">IF(AA477=1,RANK(AB477,$AB$2:$AB$1001)+COUNTIF($AB$2:$AB477,AB477)-1,"")</f>
        <v/>
      </c>
      <c r="AD477" s="38" t="n">
        <f aca="false">IF($A477="","",COUNTIF(raw_data!$G:$G,$A477))</f>
        <v>40</v>
      </c>
      <c r="AE477" s="38" t="n">
        <f aca="false">IF($A477="","",IF(COUNTIF($A$2:$A$1001,$A477)&gt;1,1,0))</f>
        <v>0</v>
      </c>
    </row>
    <row r="478" customFormat="false" ht="15" hidden="false" customHeight="false" outlineLevel="0" collapsed="false">
      <c r="A478" s="0" t="str">
        <f aca="false">IF(code_master!$A478="","",code_master!$A478)</f>
        <v>CV0477</v>
      </c>
      <c r="B478" s="0" t="str">
        <f aca="false">IF($A478="","",code_master!$C478&amp;"")</f>
        <v>뇌혈관</v>
      </c>
      <c r="C478" s="0" t="str">
        <f aca="false">IF($A478="","",code_master!$B478&amp;"")</f>
        <v>뇌혈관질환진단비Ⅱ</v>
      </c>
      <c r="D478" s="30" t="n">
        <f aca="false">IF($A478="","",SUMIFS(raw_data!$H:$H,raw_data!$A:$A,"&gt;="&amp;UY_START,raw_data!$A:$A,"&lt;="&amp;BASE_YM,raw_data!$B:$B,"&lt;="&amp;BASE_YM,raw_data!$G:$G,$A478))</f>
        <v>23580817</v>
      </c>
      <c r="E478" s="30" t="n">
        <f aca="false">IF($A478="","",(SUMIFS(raw_data!$I:$I,raw_data!$A:$A,"&gt;="&amp;UY_START,raw_data!$A:$A,"&lt;="&amp;BASE_YM,raw_data!$B:$B,"&lt;="&amp;BASE_YM,raw_data!$G:$G,$A478)+SUMIFS(raw_data!$J:$J,raw_data!$A:$A,"&gt;="&amp;UY_START,raw_data!$A:$A,"&lt;="&amp;BASE_YM,raw_data!$B:$B,"&lt;="&amp;BASE_YM,raw_data!$G:$G,$A478)))</f>
        <v>14593513</v>
      </c>
      <c r="F478" s="31" t="n">
        <f aca="false">IF(N(D478)=0,"",E478/D478)</f>
        <v>0.618872238396151</v>
      </c>
      <c r="G478" s="30" t="n">
        <f aca="false">IF($A478="","",SUMIFS(raw_data!$H:$H,raw_data!$A:$A,"&gt;="&amp;UY_START_PY,raw_data!$A:$A,"&lt;="&amp;BASE_YM_PY,raw_data!$B:$B,"&lt;="&amp;BASE_YM_PY,raw_data!$G:$G,$A478))</f>
        <v>26671486</v>
      </c>
      <c r="H478" s="30" t="n">
        <f aca="false">IF($A478="","",(SUMIFS(raw_data!$I:$I,raw_data!$A:$A,"&gt;="&amp;UY_START_PY,raw_data!$A:$A,"&lt;="&amp;BASE_YM_PY,raw_data!$B:$B,"&lt;="&amp;BASE_YM_PY,raw_data!$G:$G,$A478)+SUMIFS(raw_data!$J:$J,raw_data!$A:$A,"&gt;="&amp;UY_START_PY,raw_data!$A:$A,"&lt;="&amp;BASE_YM_PY,raw_data!$B:$B,"&lt;="&amp;BASE_YM_PY,raw_data!$G:$G,$A478)))</f>
        <v>13326611</v>
      </c>
      <c r="I478" s="31" t="n">
        <f aca="false">IF(N(G478)=0,"",H478/G478)</f>
        <v>0.499657611878093</v>
      </c>
      <c r="J478" s="32" t="n">
        <f aca="false">IF(N(G478)=0,"",D478/G478-1)</f>
        <v>-0.115879145241476</v>
      </c>
      <c r="K478" s="33" t="n">
        <f aca="false">IF(OR(F478="",I478=""),"",F478-I478)</f>
        <v>0.119214626518057</v>
      </c>
      <c r="L478" s="30" t="n">
        <f aca="false">IF($A478="","",SUMIFS(raw_data!$H:$H,raw_data!$B:$B,BASE_YM,raw_data!$G:$G,$A478))</f>
        <v>9797429</v>
      </c>
      <c r="M478" s="30" t="n">
        <f aca="false">IF($A478="","",(SUMIFS(raw_data!$I:$I,raw_data!$B:$B,BASE_YM,raw_data!$G:$G,$A478)+SUMIFS(raw_data!$J:$J,raw_data!$B:$B,BASE_YM,raw_data!$G:$G,$A478)))</f>
        <v>7287142</v>
      </c>
      <c r="N478" s="31" t="n">
        <f aca="false">IF(N(L478)=0,"",M478/L478)</f>
        <v>0.743781047048159</v>
      </c>
      <c r="O478" s="30" t="n">
        <f aca="false">IF($A478="","",SUMIFS(raw_data!$H:$H,raw_data!$B:$B,BASE_YM_PY,raw_data!$G:$G,$A478))</f>
        <v>9722598</v>
      </c>
      <c r="P478" s="30" t="n">
        <f aca="false">IF($A478="","",(SUMIFS(raw_data!$I:$I,raw_data!$B:$B,BASE_YM_PY,raw_data!$G:$G,$A478)+SUMIFS(raw_data!$J:$J,raw_data!$B:$B,BASE_YM_PY,raw_data!$G:$G,$A478)))</f>
        <v>5443506</v>
      </c>
      <c r="Q478" s="31" t="n">
        <f aca="false">IF(N(O478)=0,"",P478/O478)</f>
        <v>0.559881834052997</v>
      </c>
      <c r="R478" s="32" t="n">
        <f aca="false">IF(N(O478)=0,"",L478/O478-1)</f>
        <v>0.00769660537235017</v>
      </c>
      <c r="S478" s="33" t="n">
        <f aca="false">IF(OR(N478="",Q478=""),"",N478-Q478)</f>
        <v>0.183899212995162</v>
      </c>
      <c r="T478" s="38" t="n">
        <f aca="false">IF(N(D478)&gt;0,RANK(D478,D$2:D$1001)+COUNTIF(D$2:D478,D478)-1,"")</f>
        <v>224</v>
      </c>
      <c r="U478" s="40" t="n">
        <f aca="false">IF(N(D478)&gt;0,IF(D478&gt;=LR_MIN_SHARE*SUM(D$2:D$1001),F478,-1),-1)</f>
        <v>0.618872238396151</v>
      </c>
      <c r="V478" s="38" t="n">
        <f aca="false">IF(U478&lt;0,"",RANK(U478,U$2:U$1001)+COUNTIF(U$2:U478,U478)-1)</f>
        <v>131</v>
      </c>
      <c r="W478" s="38" t="n">
        <f aca="false">IF(N(L478)&gt;0,RANK(L478,L$2:L$1001)+COUNTIF(L$2:L478,L478)-1,"")</f>
        <v>221</v>
      </c>
      <c r="X478" s="40" t="n">
        <f aca="false">IF(N(L478)&gt;0,IF(L478&gt;=LR_MIN_SHARE*SUM(L$2:L$1001),N478,-1),-1)</f>
        <v>0.743781047048159</v>
      </c>
      <c r="Y478" s="38" t="n">
        <f aca="false">IF(X478&lt;0,"",RANK(X478,X$2:X$1001)+COUNTIF(X$2:X478,X478)-1)</f>
        <v>133</v>
      </c>
      <c r="AA478" s="0" t="str">
        <f aca="false">IF($A478="","",IF(COUNTIF($B$2:$B478,$B478)=1,1,""))</f>
        <v/>
      </c>
      <c r="AB478" s="0" t="str">
        <f aca="false">IF(AA478=1,SUMIF($B$2:$B$1001,$B478,$D$2:$D$1001),"")</f>
        <v/>
      </c>
      <c r="AC478" s="0" t="str">
        <f aca="false">IF(AA478=1,RANK(AB478,$AB$2:$AB$1001)+COUNTIF($AB$2:$AB478,AB478)-1,"")</f>
        <v/>
      </c>
      <c r="AD478" s="38" t="n">
        <f aca="false">IF($A478="","",COUNTIF(raw_data!$G:$G,$A478))</f>
        <v>40</v>
      </c>
      <c r="AE478" s="38" t="n">
        <f aca="false">IF($A478="","",IF(COUNTIF($A$2:$A$1001,$A478)&gt;1,1,0))</f>
        <v>0</v>
      </c>
    </row>
    <row r="479" customFormat="false" ht="15" hidden="false" customHeight="false" outlineLevel="0" collapsed="false">
      <c r="A479" s="0" t="str">
        <f aca="false">IF(code_master!$A479="","",code_master!$A479)</f>
        <v>CV0478</v>
      </c>
      <c r="B479" s="0" t="str">
        <f aca="false">IF($A479="","",code_master!$C479&amp;"")</f>
        <v>수술</v>
      </c>
      <c r="C479" s="0" t="str">
        <f aca="false">IF($A479="","",code_master!$B479&amp;"")</f>
        <v>상해수술비(20년만기)</v>
      </c>
      <c r="D479" s="30" t="n">
        <f aca="false">IF($A479="","",SUMIFS(raw_data!$H:$H,raw_data!$A:$A,"&gt;="&amp;UY_START,raw_data!$A:$A,"&lt;="&amp;BASE_YM,raw_data!$B:$B,"&lt;="&amp;BASE_YM,raw_data!$G:$G,$A479))</f>
        <v>78063137</v>
      </c>
      <c r="E479" s="30" t="n">
        <f aca="false">IF($A479="","",(SUMIFS(raw_data!$I:$I,raw_data!$A:$A,"&gt;="&amp;UY_START,raw_data!$A:$A,"&lt;="&amp;BASE_YM,raw_data!$B:$B,"&lt;="&amp;BASE_YM,raw_data!$G:$G,$A479)+SUMIFS(raw_data!$J:$J,raw_data!$A:$A,"&gt;="&amp;UY_START,raw_data!$A:$A,"&lt;="&amp;BASE_YM,raw_data!$B:$B,"&lt;="&amp;BASE_YM,raw_data!$G:$G,$A479)))</f>
        <v>64431053</v>
      </c>
      <c r="F479" s="31" t="n">
        <f aca="false">IF(N(D479)=0,"",E479/D479)</f>
        <v>0.825371045491036</v>
      </c>
      <c r="G479" s="30" t="n">
        <f aca="false">IF($A479="","",SUMIFS(raw_data!$H:$H,raw_data!$A:$A,"&gt;="&amp;UY_START_PY,raw_data!$A:$A,"&lt;="&amp;BASE_YM_PY,raw_data!$B:$B,"&lt;="&amp;BASE_YM_PY,raw_data!$G:$G,$A479))</f>
        <v>60154740</v>
      </c>
      <c r="H479" s="30" t="n">
        <f aca="false">IF($A479="","",(SUMIFS(raw_data!$I:$I,raw_data!$A:$A,"&gt;="&amp;UY_START_PY,raw_data!$A:$A,"&lt;="&amp;BASE_YM_PY,raw_data!$B:$B,"&lt;="&amp;BASE_YM_PY,raw_data!$G:$G,$A479)+SUMIFS(raw_data!$J:$J,raw_data!$A:$A,"&gt;="&amp;UY_START_PY,raw_data!$A:$A,"&lt;="&amp;BASE_YM_PY,raw_data!$B:$B,"&lt;="&amp;BASE_YM_PY,raw_data!$G:$G,$A479)))</f>
        <v>47986224</v>
      </c>
      <c r="I479" s="31" t="n">
        <f aca="false">IF(N(G479)=0,"",H479/G479)</f>
        <v>0.797713097920463</v>
      </c>
      <c r="J479" s="32" t="n">
        <f aca="false">IF(N(G479)=0,"",D479/G479-1)</f>
        <v>0.29770550084665</v>
      </c>
      <c r="K479" s="33" t="n">
        <f aca="false">IF(OR(F479="",I479=""),"",F479-I479)</f>
        <v>0.0276579475705733</v>
      </c>
      <c r="L479" s="30" t="n">
        <f aca="false">IF($A479="","",SUMIFS(raw_data!$H:$H,raw_data!$B:$B,BASE_YM,raw_data!$G:$G,$A479))</f>
        <v>31476443</v>
      </c>
      <c r="M479" s="30" t="n">
        <f aca="false">IF($A479="","",(SUMIFS(raw_data!$I:$I,raw_data!$B:$B,BASE_YM,raw_data!$G:$G,$A479)+SUMIFS(raw_data!$J:$J,raw_data!$B:$B,BASE_YM,raw_data!$G:$G,$A479)))</f>
        <v>28759925</v>
      </c>
      <c r="N479" s="31" t="n">
        <f aca="false">IF(N(L479)=0,"",M479/L479)</f>
        <v>0.913696792232845</v>
      </c>
      <c r="O479" s="30" t="n">
        <f aca="false">IF($A479="","",SUMIFS(raw_data!$H:$H,raw_data!$B:$B,BASE_YM_PY,raw_data!$G:$G,$A479))</f>
        <v>22561635</v>
      </c>
      <c r="P479" s="30" t="n">
        <f aca="false">IF($A479="","",(SUMIFS(raw_data!$I:$I,raw_data!$B:$B,BASE_YM_PY,raw_data!$G:$G,$A479)+SUMIFS(raw_data!$J:$J,raw_data!$B:$B,BASE_YM_PY,raw_data!$G:$G,$A479)))</f>
        <v>21396960</v>
      </c>
      <c r="Q479" s="31" t="n">
        <f aca="false">IF(N(O479)=0,"",P479/O479)</f>
        <v>0.948378076322926</v>
      </c>
      <c r="R479" s="32" t="n">
        <f aca="false">IF(N(O479)=0,"",L479/O479-1)</f>
        <v>0.395131292568114</v>
      </c>
      <c r="S479" s="33" t="n">
        <f aca="false">IF(OR(N479="",Q479=""),"",N479-Q479)</f>
        <v>-0.0346812840900806</v>
      </c>
      <c r="T479" s="38" t="n">
        <f aca="false">IF(N(D479)&gt;0,RANK(D479,D$2:D$1001)+COUNTIF(D$2:D479,D479)-1,"")</f>
        <v>69</v>
      </c>
      <c r="U479" s="40" t="n">
        <f aca="false">IF(N(D479)&gt;0,IF(D479&gt;=LR_MIN_SHARE*SUM(D$2:D$1001),F479,-1),-1)</f>
        <v>0.825371045491036</v>
      </c>
      <c r="V479" s="38" t="n">
        <f aca="false">IF(U479&lt;0,"",RANK(U479,U$2:U$1001)+COUNTIF(U$2:U479,U479)-1)</f>
        <v>50</v>
      </c>
      <c r="W479" s="38" t="n">
        <f aca="false">IF(N(L479)&gt;0,RANK(L479,L$2:L$1001)+COUNTIF(L$2:L479,L479)-1,"")</f>
        <v>70</v>
      </c>
      <c r="X479" s="40" t="n">
        <f aca="false">IF(N(L479)&gt;0,IF(L479&gt;=LR_MIN_SHARE*SUM(L$2:L$1001),N479,-1),-1)</f>
        <v>0.913696792232845</v>
      </c>
      <c r="Y479" s="38" t="n">
        <f aca="false">IF(X479&lt;0,"",RANK(X479,X$2:X$1001)+COUNTIF(X$2:X479,X479)-1)</f>
        <v>60</v>
      </c>
      <c r="AA479" s="0" t="str">
        <f aca="false">IF($A479="","",IF(COUNTIF($B$2:$B479,$B479)=1,1,""))</f>
        <v/>
      </c>
      <c r="AB479" s="0" t="str">
        <f aca="false">IF(AA479=1,SUMIF($B$2:$B$1001,$B479,$D$2:$D$1001),"")</f>
        <v/>
      </c>
      <c r="AC479" s="0" t="str">
        <f aca="false">IF(AA479=1,RANK(AB479,$AB$2:$AB$1001)+COUNTIF($AB$2:$AB479,AB479)-1,"")</f>
        <v/>
      </c>
      <c r="AD479" s="38" t="n">
        <f aca="false">IF($A479="","",COUNTIF(raw_data!$G:$G,$A479))</f>
        <v>40</v>
      </c>
      <c r="AE479" s="38" t="n">
        <f aca="false">IF($A479="","",IF(COUNTIF($A$2:$A$1001,$A479)&gt;1,1,0))</f>
        <v>0</v>
      </c>
    </row>
    <row r="480" customFormat="false" ht="15" hidden="false" customHeight="false" outlineLevel="0" collapsed="false">
      <c r="A480" s="0" t="str">
        <f aca="false">IF(code_master!$A480="","",code_master!$A480)</f>
        <v>CV0479</v>
      </c>
      <c r="B480" s="0" t="str">
        <f aca="false">IF($A480="","",code_master!$C480&amp;"")</f>
        <v>수술</v>
      </c>
      <c r="C480" s="0" t="str">
        <f aca="false">IF($A480="","",code_master!$B480&amp;"")</f>
        <v>상해수술비(간편)</v>
      </c>
      <c r="D480" s="30" t="n">
        <f aca="false">IF($A480="","",SUMIFS(raw_data!$H:$H,raw_data!$A:$A,"&gt;="&amp;UY_START,raw_data!$A:$A,"&lt;="&amp;BASE_YM,raw_data!$B:$B,"&lt;="&amp;BASE_YM,raw_data!$G:$G,$A480))</f>
        <v>5199709</v>
      </c>
      <c r="E480" s="30" t="n">
        <f aca="false">IF($A480="","",(SUMIFS(raw_data!$I:$I,raw_data!$A:$A,"&gt;="&amp;UY_START,raw_data!$A:$A,"&lt;="&amp;BASE_YM,raw_data!$B:$B,"&lt;="&amp;BASE_YM,raw_data!$G:$G,$A480)+SUMIFS(raw_data!$J:$J,raw_data!$A:$A,"&gt;="&amp;UY_START,raw_data!$A:$A,"&lt;="&amp;BASE_YM,raw_data!$B:$B,"&lt;="&amp;BASE_YM,raw_data!$G:$G,$A480)))</f>
        <v>1894920</v>
      </c>
      <c r="F480" s="31" t="n">
        <f aca="false">IF(N(D480)=0,"",E480/D480)</f>
        <v>0.364428086264058</v>
      </c>
      <c r="G480" s="30" t="n">
        <f aca="false">IF($A480="","",SUMIFS(raw_data!$H:$H,raw_data!$A:$A,"&gt;="&amp;UY_START_PY,raw_data!$A:$A,"&lt;="&amp;BASE_YM_PY,raw_data!$B:$B,"&lt;="&amp;BASE_YM_PY,raw_data!$G:$G,$A480))</f>
        <v>4342930</v>
      </c>
      <c r="H480" s="30" t="n">
        <f aca="false">IF($A480="","",(SUMIFS(raw_data!$I:$I,raw_data!$A:$A,"&gt;="&amp;UY_START_PY,raw_data!$A:$A,"&lt;="&amp;BASE_YM_PY,raw_data!$B:$B,"&lt;="&amp;BASE_YM_PY,raw_data!$G:$G,$A480)+SUMIFS(raw_data!$J:$J,raw_data!$A:$A,"&gt;="&amp;UY_START_PY,raw_data!$A:$A,"&lt;="&amp;BASE_YM_PY,raw_data!$B:$B,"&lt;="&amp;BASE_YM_PY,raw_data!$G:$G,$A480)))</f>
        <v>1799407</v>
      </c>
      <c r="I480" s="31" t="n">
        <f aca="false">IF(N(G480)=0,"",H480/G480)</f>
        <v>0.414330187223833</v>
      </c>
      <c r="J480" s="32" t="n">
        <f aca="false">IF(N(G480)=0,"",D480/G480-1)</f>
        <v>0.197281328504028</v>
      </c>
      <c r="K480" s="33" t="n">
        <f aca="false">IF(OR(F480="",I480=""),"",F480-I480)</f>
        <v>-0.0499021009597745</v>
      </c>
      <c r="L480" s="30" t="n">
        <f aca="false">IF($A480="","",SUMIFS(raw_data!$H:$H,raw_data!$B:$B,BASE_YM,raw_data!$G:$G,$A480))</f>
        <v>2017042</v>
      </c>
      <c r="M480" s="30" t="n">
        <f aca="false">IF($A480="","",(SUMIFS(raw_data!$I:$I,raw_data!$B:$B,BASE_YM,raw_data!$G:$G,$A480)+SUMIFS(raw_data!$J:$J,raw_data!$B:$B,BASE_YM,raw_data!$G:$G,$A480)))</f>
        <v>741952</v>
      </c>
      <c r="N480" s="31" t="n">
        <f aca="false">IF(N(L480)=0,"",M480/L480)</f>
        <v>0.367841621542834</v>
      </c>
      <c r="O480" s="30" t="n">
        <f aca="false">IF($A480="","",SUMIFS(raw_data!$H:$H,raw_data!$B:$B,BASE_YM_PY,raw_data!$G:$G,$A480))</f>
        <v>1851281</v>
      </c>
      <c r="P480" s="30" t="n">
        <f aca="false">IF($A480="","",(SUMIFS(raw_data!$I:$I,raw_data!$B:$B,BASE_YM_PY,raw_data!$G:$G,$A480)+SUMIFS(raw_data!$J:$J,raw_data!$B:$B,BASE_YM_PY,raw_data!$G:$G,$A480)))</f>
        <v>1080723</v>
      </c>
      <c r="Q480" s="31" t="n">
        <f aca="false">IF(N(O480)=0,"",P480/O480)</f>
        <v>0.583770373055198</v>
      </c>
      <c r="R480" s="32" t="n">
        <f aca="false">IF(N(O480)=0,"",L480/O480-1)</f>
        <v>0.089538541150695</v>
      </c>
      <c r="S480" s="33" t="n">
        <f aca="false">IF(OR(N480="",Q480=""),"",N480-Q480)</f>
        <v>-0.215928751512364</v>
      </c>
      <c r="T480" s="38" t="n">
        <f aca="false">IF(N(D480)&gt;0,RANK(D480,D$2:D$1001)+COUNTIF(D$2:D480,D480)-1,"")</f>
        <v>457</v>
      </c>
      <c r="U480" s="38" t="n">
        <f aca="false">IF(N(D480)&gt;0,IF(D480&gt;=LR_MIN_SHARE*SUM(D$2:D$1001),F480,-1),-1)</f>
        <v>-1</v>
      </c>
      <c r="V480" s="0" t="str">
        <f aca="false">IF(U480&lt;0,"",RANK(U480,U$2:U$1001)+COUNTIF(U$2:U480,U480)-1)</f>
        <v/>
      </c>
      <c r="W480" s="38" t="n">
        <f aca="false">IF(N(L480)&gt;0,RANK(L480,L$2:L$1001)+COUNTIF(L$2:L480,L480)-1,"")</f>
        <v>459</v>
      </c>
      <c r="X480" s="38" t="n">
        <f aca="false">IF(N(L480)&gt;0,IF(L480&gt;=LR_MIN_SHARE*SUM(L$2:L$1001),N480,-1),-1)</f>
        <v>-1</v>
      </c>
      <c r="Y480" s="0" t="str">
        <f aca="false">IF(X480&lt;0,"",RANK(X480,X$2:X$1001)+COUNTIF(X$2:X480,X480)-1)</f>
        <v/>
      </c>
      <c r="AA480" s="0" t="str">
        <f aca="false">IF($A480="","",IF(COUNTIF($B$2:$B480,$B480)=1,1,""))</f>
        <v/>
      </c>
      <c r="AB480" s="0" t="str">
        <f aca="false">IF(AA480=1,SUMIF($B$2:$B$1001,$B480,$D$2:$D$1001),"")</f>
        <v/>
      </c>
      <c r="AC480" s="0" t="str">
        <f aca="false">IF(AA480=1,RANK(AB480,$AB$2:$AB$1001)+COUNTIF($AB$2:$AB480,AB480)-1,"")</f>
        <v/>
      </c>
      <c r="AD480" s="38" t="n">
        <f aca="false">IF($A480="","",COUNTIF(raw_data!$G:$G,$A480))</f>
        <v>40</v>
      </c>
      <c r="AE480" s="38" t="n">
        <f aca="false">IF($A480="","",IF(COUNTIF($A$2:$A$1001,$A480)&gt;1,1,0))</f>
        <v>0</v>
      </c>
    </row>
    <row r="481" customFormat="false" ht="15" hidden="false" customHeight="false" outlineLevel="0" collapsed="false">
      <c r="A481" s="0" t="str">
        <f aca="false">IF(code_master!$A481="","",code_master!$A481)</f>
        <v>CV0480</v>
      </c>
      <c r="B481" s="0" t="str">
        <f aca="false">IF($A481="","",code_master!$C481&amp;"")</f>
        <v>뇌혈관</v>
      </c>
      <c r="C481" s="0" t="str">
        <f aca="false">IF($A481="","",code_master!$B481&amp;"")</f>
        <v>뇌혈관질환진단비(간편)</v>
      </c>
      <c r="D481" s="30" t="n">
        <f aca="false">IF($A481="","",SUMIFS(raw_data!$H:$H,raw_data!$A:$A,"&gt;="&amp;UY_START,raw_data!$A:$A,"&lt;="&amp;BASE_YM,raw_data!$B:$B,"&lt;="&amp;BASE_YM,raw_data!$G:$G,$A481))</f>
        <v>195361768</v>
      </c>
      <c r="E481" s="30" t="n">
        <f aca="false">IF($A481="","",(SUMIFS(raw_data!$I:$I,raw_data!$A:$A,"&gt;="&amp;UY_START,raw_data!$A:$A,"&lt;="&amp;BASE_YM,raw_data!$B:$B,"&lt;="&amp;BASE_YM,raw_data!$G:$G,$A481)+SUMIFS(raw_data!$J:$J,raw_data!$A:$A,"&gt;="&amp;UY_START,raw_data!$A:$A,"&lt;="&amp;BASE_YM,raw_data!$B:$B,"&lt;="&amp;BASE_YM,raw_data!$G:$G,$A481)))</f>
        <v>88196236</v>
      </c>
      <c r="F481" s="31" t="n">
        <f aca="false">IF(N(D481)=0,"",E481/D481)</f>
        <v>0.451450848868239</v>
      </c>
      <c r="G481" s="30" t="n">
        <f aca="false">IF($A481="","",SUMIFS(raw_data!$H:$H,raw_data!$A:$A,"&gt;="&amp;UY_START_PY,raw_data!$A:$A,"&lt;="&amp;BASE_YM_PY,raw_data!$B:$B,"&lt;="&amp;BASE_YM_PY,raw_data!$G:$G,$A481))</f>
        <v>204321061</v>
      </c>
      <c r="H481" s="30" t="n">
        <f aca="false">IF($A481="","",(SUMIFS(raw_data!$I:$I,raw_data!$A:$A,"&gt;="&amp;UY_START_PY,raw_data!$A:$A,"&lt;="&amp;BASE_YM_PY,raw_data!$B:$B,"&lt;="&amp;BASE_YM_PY,raw_data!$G:$G,$A481)+SUMIFS(raw_data!$J:$J,raw_data!$A:$A,"&gt;="&amp;UY_START_PY,raw_data!$A:$A,"&lt;="&amp;BASE_YM_PY,raw_data!$B:$B,"&lt;="&amp;BASE_YM_PY,raw_data!$G:$G,$A481)))</f>
        <v>85807614</v>
      </c>
      <c r="I481" s="31" t="n">
        <f aca="false">IF(N(G481)=0,"",H481/G481)</f>
        <v>0.419964606585515</v>
      </c>
      <c r="J481" s="32" t="n">
        <f aca="false">IF(N(G481)=0,"",D481/G481-1)</f>
        <v>-0.0438490919935072</v>
      </c>
      <c r="K481" s="33" t="n">
        <f aca="false">IF(OR(F481="",I481=""),"",F481-I481)</f>
        <v>0.0314862422827242</v>
      </c>
      <c r="L481" s="30" t="n">
        <f aca="false">IF($A481="","",SUMIFS(raw_data!$H:$H,raw_data!$B:$B,BASE_YM,raw_data!$G:$G,$A481))</f>
        <v>79604642</v>
      </c>
      <c r="M481" s="30" t="n">
        <f aca="false">IF($A481="","",(SUMIFS(raw_data!$I:$I,raw_data!$B:$B,BASE_YM,raw_data!$G:$G,$A481)+SUMIFS(raw_data!$J:$J,raw_data!$B:$B,BASE_YM,raw_data!$G:$G,$A481)))</f>
        <v>44957188</v>
      </c>
      <c r="N481" s="31" t="n">
        <f aca="false">IF(N(L481)=0,"",M481/L481)</f>
        <v>0.564755859337952</v>
      </c>
      <c r="O481" s="30" t="n">
        <f aca="false">IF($A481="","",SUMIFS(raw_data!$H:$H,raw_data!$B:$B,BASE_YM_PY,raw_data!$G:$G,$A481))</f>
        <v>83989000</v>
      </c>
      <c r="P481" s="30" t="n">
        <f aca="false">IF($A481="","",(SUMIFS(raw_data!$I:$I,raw_data!$B:$B,BASE_YM_PY,raw_data!$G:$G,$A481)+SUMIFS(raw_data!$J:$J,raw_data!$B:$B,BASE_YM_PY,raw_data!$G:$G,$A481)))</f>
        <v>47676971</v>
      </c>
      <c r="Q481" s="31" t="n">
        <f aca="false">IF(N(O481)=0,"",P481/O481)</f>
        <v>0.567657324173404</v>
      </c>
      <c r="R481" s="32" t="n">
        <f aca="false">IF(N(O481)=0,"",L481/O481-1)</f>
        <v>-0.052201574015645</v>
      </c>
      <c r="S481" s="33" t="n">
        <f aca="false">IF(OR(N481="",Q481=""),"",N481-Q481)</f>
        <v>-0.00290146483545195</v>
      </c>
      <c r="T481" s="38" t="n">
        <f aca="false">IF(N(D481)&gt;0,RANK(D481,D$2:D$1001)+COUNTIF(D$2:D481,D481)-1,"")</f>
        <v>16</v>
      </c>
      <c r="U481" s="40" t="n">
        <f aca="false">IF(N(D481)&gt;0,IF(D481&gt;=LR_MIN_SHARE*SUM(D$2:D$1001),F481,-1),-1)</f>
        <v>0.451450848868239</v>
      </c>
      <c r="V481" s="38" t="n">
        <f aca="false">IF(U481&lt;0,"",RANK(U481,U$2:U$1001)+COUNTIF(U$2:U481,U481)-1)</f>
        <v>265</v>
      </c>
      <c r="W481" s="38" t="n">
        <f aca="false">IF(N(L481)&gt;0,RANK(L481,L$2:L$1001)+COUNTIF(L$2:L481,L481)-1,"")</f>
        <v>15</v>
      </c>
      <c r="X481" s="40" t="n">
        <f aca="false">IF(N(L481)&gt;0,IF(L481&gt;=LR_MIN_SHARE*SUM(L$2:L$1001),N481,-1),-1)</f>
        <v>0.564755859337952</v>
      </c>
      <c r="Y481" s="38" t="n">
        <f aca="false">IF(X481&lt;0,"",RANK(X481,X$2:X$1001)+COUNTIF(X$2:X481,X481)-1)</f>
        <v>238</v>
      </c>
      <c r="AA481" s="0" t="str">
        <f aca="false">IF($A481="","",IF(COUNTIF($B$2:$B481,$B481)=1,1,""))</f>
        <v/>
      </c>
      <c r="AB481" s="0" t="str">
        <f aca="false">IF(AA481=1,SUMIF($B$2:$B$1001,$B481,$D$2:$D$1001),"")</f>
        <v/>
      </c>
      <c r="AC481" s="0" t="str">
        <f aca="false">IF(AA481=1,RANK(AB481,$AB$2:$AB$1001)+COUNTIF($AB$2:$AB481,AB481)-1,"")</f>
        <v/>
      </c>
      <c r="AD481" s="38" t="n">
        <f aca="false">IF($A481="","",COUNTIF(raw_data!$G:$G,$A481))</f>
        <v>40</v>
      </c>
      <c r="AE481" s="38" t="n">
        <f aca="false">IF($A481="","",IF(COUNTIF($A$2:$A$1001,$A481)&gt;1,1,0))</f>
        <v>0</v>
      </c>
    </row>
    <row r="482" customFormat="false" ht="15" hidden="false" customHeight="false" outlineLevel="0" collapsed="false">
      <c r="A482" s="0" t="str">
        <f aca="false">IF(code_master!$A482="","",code_master!$A482)</f>
        <v>CV0481</v>
      </c>
      <c r="B482" s="0" t="str">
        <f aca="false">IF($A482="","",code_master!$C482&amp;"")</f>
        <v>뇌혈관</v>
      </c>
      <c r="C482" s="0" t="str">
        <f aca="false">IF($A482="","",code_master!$B482&amp;"")</f>
        <v>뇌졸중진단비(갱신형)</v>
      </c>
      <c r="D482" s="30" t="n">
        <f aca="false">IF($A482="","",SUMIFS(raw_data!$H:$H,raw_data!$A:$A,"&gt;="&amp;UY_START,raw_data!$A:$A,"&lt;="&amp;BASE_YM,raw_data!$B:$B,"&lt;="&amp;BASE_YM,raw_data!$G:$G,$A482))</f>
        <v>5821058</v>
      </c>
      <c r="E482" s="30" t="n">
        <f aca="false">IF($A482="","",(SUMIFS(raw_data!$I:$I,raw_data!$A:$A,"&gt;="&amp;UY_START,raw_data!$A:$A,"&lt;="&amp;BASE_YM,raw_data!$B:$B,"&lt;="&amp;BASE_YM,raw_data!$G:$G,$A482)+SUMIFS(raw_data!$J:$J,raw_data!$A:$A,"&gt;="&amp;UY_START,raw_data!$A:$A,"&lt;="&amp;BASE_YM,raw_data!$B:$B,"&lt;="&amp;BASE_YM,raw_data!$G:$G,$A482)))</f>
        <v>3379996</v>
      </c>
      <c r="F482" s="31" t="n">
        <f aca="false">IF(N(D482)=0,"",E482/D482)</f>
        <v>0.580649771914315</v>
      </c>
      <c r="G482" s="30" t="n">
        <f aca="false">IF($A482="","",SUMIFS(raw_data!$H:$H,raw_data!$A:$A,"&gt;="&amp;UY_START_PY,raw_data!$A:$A,"&lt;="&amp;BASE_YM_PY,raw_data!$B:$B,"&lt;="&amp;BASE_YM_PY,raw_data!$G:$G,$A482))</f>
        <v>5340543</v>
      </c>
      <c r="H482" s="30" t="n">
        <f aca="false">IF($A482="","",(SUMIFS(raw_data!$I:$I,raw_data!$A:$A,"&gt;="&amp;UY_START_PY,raw_data!$A:$A,"&lt;="&amp;BASE_YM_PY,raw_data!$B:$B,"&lt;="&amp;BASE_YM_PY,raw_data!$G:$G,$A482)+SUMIFS(raw_data!$J:$J,raw_data!$A:$A,"&gt;="&amp;UY_START_PY,raw_data!$A:$A,"&lt;="&amp;BASE_YM_PY,raw_data!$B:$B,"&lt;="&amp;BASE_YM_PY,raw_data!$G:$G,$A482)))</f>
        <v>3458834</v>
      </c>
      <c r="I482" s="31" t="n">
        <f aca="false">IF(N(G482)=0,"",H482/G482)</f>
        <v>0.647655865705042</v>
      </c>
      <c r="J482" s="32" t="n">
        <f aca="false">IF(N(G482)=0,"",D482/G482-1)</f>
        <v>0.0899749332605317</v>
      </c>
      <c r="K482" s="33" t="n">
        <f aca="false">IF(OR(F482="",I482=""),"",F482-I482)</f>
        <v>-0.0670060937907264</v>
      </c>
      <c r="L482" s="30" t="n">
        <f aca="false">IF($A482="","",SUMIFS(raw_data!$H:$H,raw_data!$B:$B,BASE_YM,raw_data!$G:$G,$A482))</f>
        <v>2408867</v>
      </c>
      <c r="M482" s="30" t="n">
        <f aca="false">IF($A482="","",(SUMIFS(raw_data!$I:$I,raw_data!$B:$B,BASE_YM,raw_data!$G:$G,$A482)+SUMIFS(raw_data!$J:$J,raw_data!$B:$B,BASE_YM,raw_data!$G:$G,$A482)))</f>
        <v>1662557</v>
      </c>
      <c r="N482" s="31" t="n">
        <f aca="false">IF(N(L482)=0,"",M482/L482)</f>
        <v>0.690182147872838</v>
      </c>
      <c r="O482" s="30" t="n">
        <f aca="false">IF($A482="","",SUMIFS(raw_data!$H:$H,raw_data!$B:$B,BASE_YM_PY,raw_data!$G:$G,$A482))</f>
        <v>2099075</v>
      </c>
      <c r="P482" s="30" t="n">
        <f aca="false">IF($A482="","",(SUMIFS(raw_data!$I:$I,raw_data!$B:$B,BASE_YM_PY,raw_data!$G:$G,$A482)+SUMIFS(raw_data!$J:$J,raw_data!$B:$B,BASE_YM_PY,raw_data!$G:$G,$A482)))</f>
        <v>1385070</v>
      </c>
      <c r="Q482" s="31" t="n">
        <f aca="false">IF(N(O482)=0,"",P482/O482)</f>
        <v>0.659847790098019</v>
      </c>
      <c r="R482" s="32" t="n">
        <f aca="false">IF(N(O482)=0,"",L482/O482-1)</f>
        <v>0.147585007681955</v>
      </c>
      <c r="S482" s="33" t="n">
        <f aca="false">IF(OR(N482="",Q482=""),"",N482-Q482)</f>
        <v>0.0303343577748187</v>
      </c>
      <c r="T482" s="38" t="n">
        <f aca="false">IF(N(D482)&gt;0,RANK(D482,D$2:D$1001)+COUNTIF(D$2:D482,D482)-1,"")</f>
        <v>440</v>
      </c>
      <c r="U482" s="38" t="n">
        <f aca="false">IF(N(D482)&gt;0,IF(D482&gt;=LR_MIN_SHARE*SUM(D$2:D$1001),F482,-1),-1)</f>
        <v>-1</v>
      </c>
      <c r="V482" s="0" t="str">
        <f aca="false">IF(U482&lt;0,"",RANK(U482,U$2:U$1001)+COUNTIF(U$2:U482,U482)-1)</f>
        <v/>
      </c>
      <c r="W482" s="38" t="n">
        <f aca="false">IF(N(L482)&gt;0,RANK(L482,L$2:L$1001)+COUNTIF(L$2:L482,L482)-1,"")</f>
        <v>437</v>
      </c>
      <c r="X482" s="38" t="n">
        <f aca="false">IF(N(L482)&gt;0,IF(L482&gt;=LR_MIN_SHARE*SUM(L$2:L$1001),N482,-1),-1)</f>
        <v>-1</v>
      </c>
      <c r="Y482" s="0" t="str">
        <f aca="false">IF(X482&lt;0,"",RANK(X482,X$2:X$1001)+COUNTIF(X$2:X482,X482)-1)</f>
        <v/>
      </c>
      <c r="AA482" s="0" t="str">
        <f aca="false">IF($A482="","",IF(COUNTIF($B$2:$B482,$B482)=1,1,""))</f>
        <v/>
      </c>
      <c r="AB482" s="0" t="str">
        <f aca="false">IF(AA482=1,SUMIF($B$2:$B$1001,$B482,$D$2:$D$1001),"")</f>
        <v/>
      </c>
      <c r="AC482" s="0" t="str">
        <f aca="false">IF(AA482=1,RANK(AB482,$AB$2:$AB$1001)+COUNTIF($AB$2:$AB482,AB482)-1,"")</f>
        <v/>
      </c>
      <c r="AD482" s="38" t="n">
        <f aca="false">IF($A482="","",COUNTIF(raw_data!$G:$G,$A482))</f>
        <v>40</v>
      </c>
      <c r="AE482" s="38" t="n">
        <f aca="false">IF($A482="","",IF(COUNTIF($A$2:$A$1001,$A482)&gt;1,1,0))</f>
        <v>0</v>
      </c>
    </row>
    <row r="483" customFormat="false" ht="15" hidden="false" customHeight="false" outlineLevel="0" collapsed="false">
      <c r="A483" s="0" t="str">
        <f aca="false">IF(code_master!$A483="","",code_master!$A483)</f>
        <v>CV0482</v>
      </c>
      <c r="B483" s="0" t="str">
        <f aca="false">IF($A483="","",code_master!$C483&amp;"")</f>
        <v>암</v>
      </c>
      <c r="C483" s="0" t="str">
        <f aca="false">IF($A483="","",code_master!$B483&amp;"")</f>
        <v>유사암진단비(20년만기)</v>
      </c>
      <c r="D483" s="30" t="n">
        <f aca="false">IF($A483="","",SUMIFS(raw_data!$H:$H,raw_data!$A:$A,"&gt;="&amp;UY_START,raw_data!$A:$A,"&lt;="&amp;BASE_YM,raw_data!$B:$B,"&lt;="&amp;BASE_YM,raw_data!$G:$G,$A483))</f>
        <v>54868867</v>
      </c>
      <c r="E483" s="30" t="n">
        <f aca="false">IF($A483="","",(SUMIFS(raw_data!$I:$I,raw_data!$A:$A,"&gt;="&amp;UY_START,raw_data!$A:$A,"&lt;="&amp;BASE_YM,raw_data!$B:$B,"&lt;="&amp;BASE_YM,raw_data!$G:$G,$A483)+SUMIFS(raw_data!$J:$J,raw_data!$A:$A,"&gt;="&amp;UY_START,raw_data!$A:$A,"&lt;="&amp;BASE_YM,raw_data!$B:$B,"&lt;="&amp;BASE_YM,raw_data!$G:$G,$A483)))</f>
        <v>35581445</v>
      </c>
      <c r="F483" s="31" t="n">
        <f aca="false">IF(N(D483)=0,"",E483/D483)</f>
        <v>0.648481496802185</v>
      </c>
      <c r="G483" s="30" t="n">
        <f aca="false">IF($A483="","",SUMIFS(raw_data!$H:$H,raw_data!$A:$A,"&gt;="&amp;UY_START_PY,raw_data!$A:$A,"&lt;="&amp;BASE_YM_PY,raw_data!$B:$B,"&lt;="&amp;BASE_YM_PY,raw_data!$G:$G,$A483))</f>
        <v>43700178</v>
      </c>
      <c r="H483" s="30" t="n">
        <f aca="false">IF($A483="","",(SUMIFS(raw_data!$I:$I,raw_data!$A:$A,"&gt;="&amp;UY_START_PY,raw_data!$A:$A,"&lt;="&amp;BASE_YM_PY,raw_data!$B:$B,"&lt;="&amp;BASE_YM_PY,raw_data!$G:$G,$A483)+SUMIFS(raw_data!$J:$J,raw_data!$A:$A,"&gt;="&amp;UY_START_PY,raw_data!$A:$A,"&lt;="&amp;BASE_YM_PY,raw_data!$B:$B,"&lt;="&amp;BASE_YM_PY,raw_data!$G:$G,$A483)))</f>
        <v>27574348</v>
      </c>
      <c r="I483" s="31" t="n">
        <f aca="false">IF(N(G483)=0,"",H483/G483)</f>
        <v>0.63098937491742</v>
      </c>
      <c r="J483" s="32" t="n">
        <f aca="false">IF(N(G483)=0,"",D483/G483-1)</f>
        <v>0.255575366306288</v>
      </c>
      <c r="K483" s="33" t="n">
        <f aca="false">IF(OR(F483="",I483=""),"",F483-I483)</f>
        <v>0.0174921218847645</v>
      </c>
      <c r="L483" s="30" t="n">
        <f aca="false">IF($A483="","",SUMIFS(raw_data!$H:$H,raw_data!$B:$B,BASE_YM,raw_data!$G:$G,$A483))</f>
        <v>21151505</v>
      </c>
      <c r="M483" s="30" t="n">
        <f aca="false">IF($A483="","",(SUMIFS(raw_data!$I:$I,raw_data!$B:$B,BASE_YM,raw_data!$G:$G,$A483)+SUMIFS(raw_data!$J:$J,raw_data!$B:$B,BASE_YM,raw_data!$G:$G,$A483)))</f>
        <v>15121192</v>
      </c>
      <c r="N483" s="31" t="n">
        <f aca="false">IF(N(L483)=0,"",M483/L483)</f>
        <v>0.714899105288253</v>
      </c>
      <c r="O483" s="30" t="n">
        <f aca="false">IF($A483="","",SUMIFS(raw_data!$H:$H,raw_data!$B:$B,BASE_YM_PY,raw_data!$G:$G,$A483))</f>
        <v>17626988</v>
      </c>
      <c r="P483" s="30" t="n">
        <f aca="false">IF($A483="","",(SUMIFS(raw_data!$I:$I,raw_data!$B:$B,BASE_YM_PY,raw_data!$G:$G,$A483)+SUMIFS(raw_data!$J:$J,raw_data!$B:$B,BASE_YM_PY,raw_data!$G:$G,$A483)))</f>
        <v>13227908</v>
      </c>
      <c r="Q483" s="31" t="n">
        <f aca="false">IF(N(O483)=0,"",P483/O483)</f>
        <v>0.750434958031401</v>
      </c>
      <c r="R483" s="32" t="n">
        <f aca="false">IF(N(O483)=0,"",L483/O483-1)</f>
        <v>0.199950042514354</v>
      </c>
      <c r="S483" s="33" t="n">
        <f aca="false">IF(OR(N483="",Q483=""),"",N483-Q483)</f>
        <v>-0.035535852743148</v>
      </c>
      <c r="T483" s="38" t="n">
        <f aca="false">IF(N(D483)&gt;0,RANK(D483,D$2:D$1001)+COUNTIF(D$2:D483,D483)-1,"")</f>
        <v>99</v>
      </c>
      <c r="U483" s="40" t="n">
        <f aca="false">IF(N(D483)&gt;0,IF(D483&gt;=LR_MIN_SHARE*SUM(D$2:D$1001),F483,-1),-1)</f>
        <v>0.648481496802185</v>
      </c>
      <c r="V483" s="38" t="n">
        <f aca="false">IF(U483&lt;0,"",RANK(U483,U$2:U$1001)+COUNTIF(U$2:U483,U483)-1)</f>
        <v>112</v>
      </c>
      <c r="W483" s="38" t="n">
        <f aca="false">IF(N(L483)&gt;0,RANK(L483,L$2:L$1001)+COUNTIF(L$2:L483,L483)-1,"")</f>
        <v>102</v>
      </c>
      <c r="X483" s="40" t="n">
        <f aca="false">IF(N(L483)&gt;0,IF(L483&gt;=LR_MIN_SHARE*SUM(L$2:L$1001),N483,-1),-1)</f>
        <v>0.714899105288253</v>
      </c>
      <c r="Y483" s="38" t="n">
        <f aca="false">IF(X483&lt;0,"",RANK(X483,X$2:X$1001)+COUNTIF(X$2:X483,X483)-1)</f>
        <v>146</v>
      </c>
      <c r="AA483" s="0" t="str">
        <f aca="false">IF($A483="","",IF(COUNTIF($B$2:$B483,$B483)=1,1,""))</f>
        <v/>
      </c>
      <c r="AB483" s="0" t="str">
        <f aca="false">IF(AA483=1,SUMIF($B$2:$B$1001,$B483,$D$2:$D$1001),"")</f>
        <v/>
      </c>
      <c r="AC483" s="0" t="str">
        <f aca="false">IF(AA483=1,RANK(AB483,$AB$2:$AB$1001)+COUNTIF($AB$2:$AB483,AB483)-1,"")</f>
        <v/>
      </c>
      <c r="AD483" s="38" t="n">
        <f aca="false">IF($A483="","",COUNTIF(raw_data!$G:$G,$A483))</f>
        <v>40</v>
      </c>
      <c r="AE483" s="38" t="n">
        <f aca="false">IF($A483="","",IF(COUNTIF($A$2:$A$1001,$A483)&gt;1,1,0))</f>
        <v>0</v>
      </c>
    </row>
    <row r="484" customFormat="false" ht="15" hidden="false" customHeight="false" outlineLevel="0" collapsed="false">
      <c r="A484" s="0" t="str">
        <f aca="false">IF(code_master!$A484="","",code_master!$A484)</f>
        <v>CV0483</v>
      </c>
      <c r="B484" s="0" t="str">
        <f aca="false">IF($A484="","",code_master!$C484&amp;"")</f>
        <v>심장</v>
      </c>
      <c r="C484" s="0" t="str">
        <f aca="false">IF($A484="","",code_master!$B484&amp;"")</f>
        <v>심혈관질환진단비(비갱신형)</v>
      </c>
      <c r="D484" s="30" t="n">
        <f aca="false">IF($A484="","",SUMIFS(raw_data!$H:$H,raw_data!$A:$A,"&gt;="&amp;UY_START,raw_data!$A:$A,"&lt;="&amp;BASE_YM,raw_data!$B:$B,"&lt;="&amp;BASE_YM,raw_data!$G:$G,$A484))</f>
        <v>3010693</v>
      </c>
      <c r="E484" s="30" t="n">
        <f aca="false">IF($A484="","",(SUMIFS(raw_data!$I:$I,raw_data!$A:$A,"&gt;="&amp;UY_START,raw_data!$A:$A,"&lt;="&amp;BASE_YM,raw_data!$B:$B,"&lt;="&amp;BASE_YM,raw_data!$G:$G,$A484)+SUMIFS(raw_data!$J:$J,raw_data!$A:$A,"&gt;="&amp;UY_START,raw_data!$A:$A,"&lt;="&amp;BASE_YM,raw_data!$B:$B,"&lt;="&amp;BASE_YM,raw_data!$G:$G,$A484)))</f>
        <v>986664</v>
      </c>
      <c r="F484" s="31" t="n">
        <f aca="false">IF(N(D484)=0,"",E484/D484)</f>
        <v>0.327719897046959</v>
      </c>
      <c r="G484" s="30" t="n">
        <f aca="false">IF($A484="","",SUMIFS(raw_data!$H:$H,raw_data!$A:$A,"&gt;="&amp;UY_START_PY,raw_data!$A:$A,"&lt;="&amp;BASE_YM_PY,raw_data!$B:$B,"&lt;="&amp;BASE_YM_PY,raw_data!$G:$G,$A484))</f>
        <v>2355634</v>
      </c>
      <c r="H484" s="30" t="n">
        <f aca="false">IF($A484="","",(SUMIFS(raw_data!$I:$I,raw_data!$A:$A,"&gt;="&amp;UY_START_PY,raw_data!$A:$A,"&lt;="&amp;BASE_YM_PY,raw_data!$B:$B,"&lt;="&amp;BASE_YM_PY,raw_data!$G:$G,$A484)+SUMIFS(raw_data!$J:$J,raw_data!$A:$A,"&gt;="&amp;UY_START_PY,raw_data!$A:$A,"&lt;="&amp;BASE_YM_PY,raw_data!$B:$B,"&lt;="&amp;BASE_YM_PY,raw_data!$G:$G,$A484)))</f>
        <v>997184</v>
      </c>
      <c r="I484" s="31" t="n">
        <f aca="false">IF(N(G484)=0,"",H484/G484)</f>
        <v>0.42331873287616</v>
      </c>
      <c r="J484" s="32" t="n">
        <f aca="false">IF(N(G484)=0,"",D484/G484-1)</f>
        <v>0.27808182425623</v>
      </c>
      <c r="K484" s="33" t="n">
        <f aca="false">IF(OR(F484="",I484=""),"",F484-I484)</f>
        <v>-0.0955988358292009</v>
      </c>
      <c r="L484" s="30" t="n">
        <f aca="false">IF($A484="","",SUMIFS(raw_data!$H:$H,raw_data!$B:$B,BASE_YM,raw_data!$G:$G,$A484))</f>
        <v>1253877</v>
      </c>
      <c r="M484" s="30" t="n">
        <f aca="false">IF($A484="","",(SUMIFS(raw_data!$I:$I,raw_data!$B:$B,BASE_YM,raw_data!$G:$G,$A484)+SUMIFS(raw_data!$J:$J,raw_data!$B:$B,BASE_YM,raw_data!$G:$G,$A484)))</f>
        <v>533587</v>
      </c>
      <c r="N484" s="31" t="n">
        <f aca="false">IF(N(L484)=0,"",M484/L484)</f>
        <v>0.425549715003944</v>
      </c>
      <c r="O484" s="30" t="n">
        <f aca="false">IF($A484="","",SUMIFS(raw_data!$H:$H,raw_data!$B:$B,BASE_YM_PY,raw_data!$G:$G,$A484))</f>
        <v>898553</v>
      </c>
      <c r="P484" s="30" t="n">
        <f aca="false">IF($A484="","",(SUMIFS(raw_data!$I:$I,raw_data!$B:$B,BASE_YM_PY,raw_data!$G:$G,$A484)+SUMIFS(raw_data!$J:$J,raw_data!$B:$B,BASE_YM_PY,raw_data!$G:$G,$A484)))</f>
        <v>491706</v>
      </c>
      <c r="Q484" s="31" t="n">
        <f aca="false">IF(N(O484)=0,"",P484/O484)</f>
        <v>0.547219807846616</v>
      </c>
      <c r="R484" s="32" t="n">
        <f aca="false">IF(N(O484)=0,"",L484/O484-1)</f>
        <v>0.395440224449754</v>
      </c>
      <c r="S484" s="33" t="n">
        <f aca="false">IF(OR(N484="",Q484=""),"",N484-Q484)</f>
        <v>-0.121670092842672</v>
      </c>
      <c r="T484" s="38" t="n">
        <f aca="false">IF(N(D484)&gt;0,RANK(D484,D$2:D$1001)+COUNTIF(D$2:D484,D484)-1,"")</f>
        <v>501</v>
      </c>
      <c r="U484" s="38" t="n">
        <f aca="false">IF(N(D484)&gt;0,IF(D484&gt;=LR_MIN_SHARE*SUM(D$2:D$1001),F484,-1),-1)</f>
        <v>-1</v>
      </c>
      <c r="V484" s="0" t="str">
        <f aca="false">IF(U484&lt;0,"",RANK(U484,U$2:U$1001)+COUNTIF(U$2:U484,U484)-1)</f>
        <v/>
      </c>
      <c r="W484" s="38" t="n">
        <f aca="false">IF(N(L484)&gt;0,RANK(L484,L$2:L$1001)+COUNTIF(L$2:L484,L484)-1,"")</f>
        <v>497</v>
      </c>
      <c r="X484" s="38" t="n">
        <f aca="false">IF(N(L484)&gt;0,IF(L484&gt;=LR_MIN_SHARE*SUM(L$2:L$1001),N484,-1),-1)</f>
        <v>-1</v>
      </c>
      <c r="Y484" s="0" t="str">
        <f aca="false">IF(X484&lt;0,"",RANK(X484,X$2:X$1001)+COUNTIF(X$2:X484,X484)-1)</f>
        <v/>
      </c>
      <c r="AA484" s="0" t="str">
        <f aca="false">IF($A484="","",IF(COUNTIF($B$2:$B484,$B484)=1,1,""))</f>
        <v/>
      </c>
      <c r="AB484" s="0" t="str">
        <f aca="false">IF(AA484=1,SUMIF($B$2:$B$1001,$B484,$D$2:$D$1001),"")</f>
        <v/>
      </c>
      <c r="AC484" s="0" t="str">
        <f aca="false">IF(AA484=1,RANK(AB484,$AB$2:$AB$1001)+COUNTIF($AB$2:$AB484,AB484)-1,"")</f>
        <v/>
      </c>
      <c r="AD484" s="38" t="n">
        <f aca="false">IF($A484="","",COUNTIF(raw_data!$G:$G,$A484))</f>
        <v>40</v>
      </c>
      <c r="AE484" s="38" t="n">
        <f aca="false">IF($A484="","",IF(COUNTIF($A$2:$A$1001,$A484)&gt;1,1,0))</f>
        <v>0</v>
      </c>
    </row>
    <row r="485" customFormat="false" ht="15" hidden="false" customHeight="false" outlineLevel="0" collapsed="false">
      <c r="A485" s="0" t="str">
        <f aca="false">IF(code_master!$A485="","",code_master!$A485)</f>
        <v>CV0484</v>
      </c>
      <c r="B485" s="0" t="str">
        <f aca="false">IF($A485="","",code_master!$C485&amp;"")</f>
        <v>암</v>
      </c>
      <c r="C485" s="0" t="str">
        <f aca="false">IF($A485="","",code_master!$B485&amp;"")</f>
        <v>암수술비Ⅱ</v>
      </c>
      <c r="D485" s="30" t="n">
        <f aca="false">IF($A485="","",SUMIFS(raw_data!$H:$H,raw_data!$A:$A,"&gt;="&amp;UY_START,raw_data!$A:$A,"&lt;="&amp;BASE_YM,raw_data!$B:$B,"&lt;="&amp;BASE_YM,raw_data!$G:$G,$A485))</f>
        <v>5418805</v>
      </c>
      <c r="E485" s="30" t="n">
        <f aca="false">IF($A485="","",(SUMIFS(raw_data!$I:$I,raw_data!$A:$A,"&gt;="&amp;UY_START,raw_data!$A:$A,"&lt;="&amp;BASE_YM,raw_data!$B:$B,"&lt;="&amp;BASE_YM,raw_data!$G:$G,$A485)+SUMIFS(raw_data!$J:$J,raw_data!$A:$A,"&gt;="&amp;UY_START,raw_data!$A:$A,"&lt;="&amp;BASE_YM,raw_data!$B:$B,"&lt;="&amp;BASE_YM,raw_data!$G:$G,$A485)))</f>
        <v>3578036</v>
      </c>
      <c r="F485" s="31" t="n">
        <f aca="false">IF(N(D485)=0,"",E485/D485)</f>
        <v>0.660299826253205</v>
      </c>
      <c r="G485" s="30" t="n">
        <f aca="false">IF($A485="","",SUMIFS(raw_data!$H:$H,raw_data!$A:$A,"&gt;="&amp;UY_START_PY,raw_data!$A:$A,"&lt;="&amp;BASE_YM_PY,raw_data!$B:$B,"&lt;="&amp;BASE_YM_PY,raw_data!$G:$G,$A485))</f>
        <v>5504654</v>
      </c>
      <c r="H485" s="30" t="n">
        <f aca="false">IF($A485="","",(SUMIFS(raw_data!$I:$I,raw_data!$A:$A,"&gt;="&amp;UY_START_PY,raw_data!$A:$A,"&lt;="&amp;BASE_YM_PY,raw_data!$B:$B,"&lt;="&amp;BASE_YM_PY,raw_data!$G:$G,$A485)+SUMIFS(raw_data!$J:$J,raw_data!$A:$A,"&gt;="&amp;UY_START_PY,raw_data!$A:$A,"&lt;="&amp;BASE_YM_PY,raw_data!$B:$B,"&lt;="&amp;BASE_YM_PY,raw_data!$G:$G,$A485)))</f>
        <v>2778926</v>
      </c>
      <c r="I485" s="31" t="n">
        <f aca="false">IF(N(G485)=0,"",H485/G485)</f>
        <v>0.504832092988951</v>
      </c>
      <c r="J485" s="32" t="n">
        <f aca="false">IF(N(G485)=0,"",D485/G485-1)</f>
        <v>-0.0155957122827338</v>
      </c>
      <c r="K485" s="33" t="n">
        <f aca="false">IF(OR(F485="",I485=""),"",F485-I485)</f>
        <v>0.155467733264254</v>
      </c>
      <c r="L485" s="30" t="n">
        <f aca="false">IF($A485="","",SUMIFS(raw_data!$H:$H,raw_data!$B:$B,BASE_YM,raw_data!$G:$G,$A485))</f>
        <v>2179046</v>
      </c>
      <c r="M485" s="30" t="n">
        <f aca="false">IF($A485="","",(SUMIFS(raw_data!$I:$I,raw_data!$B:$B,BASE_YM,raw_data!$G:$G,$A485)+SUMIFS(raw_data!$J:$J,raw_data!$B:$B,BASE_YM,raw_data!$G:$G,$A485)))</f>
        <v>1435880</v>
      </c>
      <c r="N485" s="31" t="n">
        <f aca="false">IF(N(L485)=0,"",M485/L485)</f>
        <v>0.658948916177079</v>
      </c>
      <c r="O485" s="30" t="n">
        <f aca="false">IF($A485="","",SUMIFS(raw_data!$H:$H,raw_data!$B:$B,BASE_YM_PY,raw_data!$G:$G,$A485))</f>
        <v>2409310</v>
      </c>
      <c r="P485" s="30" t="n">
        <f aca="false">IF($A485="","",(SUMIFS(raw_data!$I:$I,raw_data!$B:$B,BASE_YM_PY,raw_data!$G:$G,$A485)+SUMIFS(raw_data!$J:$J,raw_data!$B:$B,BASE_YM_PY,raw_data!$G:$G,$A485)))</f>
        <v>1386808</v>
      </c>
      <c r="Q485" s="31" t="n">
        <f aca="false">IF(N(O485)=0,"",P485/O485)</f>
        <v>0.575603803578618</v>
      </c>
      <c r="R485" s="32" t="n">
        <f aca="false">IF(N(O485)=0,"",L485/O485-1)</f>
        <v>-0.0955725913228269</v>
      </c>
      <c r="S485" s="33" t="n">
        <f aca="false">IF(OR(N485="",Q485=""),"",N485-Q485)</f>
        <v>0.0833451125984613</v>
      </c>
      <c r="T485" s="38" t="n">
        <f aca="false">IF(N(D485)&gt;0,RANK(D485,D$2:D$1001)+COUNTIF(D$2:D485,D485)-1,"")</f>
        <v>451</v>
      </c>
      <c r="U485" s="38" t="n">
        <f aca="false">IF(N(D485)&gt;0,IF(D485&gt;=LR_MIN_SHARE*SUM(D$2:D$1001),F485,-1),-1)</f>
        <v>-1</v>
      </c>
      <c r="V485" s="0" t="str">
        <f aca="false">IF(U485&lt;0,"",RANK(U485,U$2:U$1001)+COUNTIF(U$2:U485,U485)-1)</f>
        <v/>
      </c>
      <c r="W485" s="38" t="n">
        <f aca="false">IF(N(L485)&gt;0,RANK(L485,L$2:L$1001)+COUNTIF(L$2:L485,L485)-1,"")</f>
        <v>450</v>
      </c>
      <c r="X485" s="38" t="n">
        <f aca="false">IF(N(L485)&gt;0,IF(L485&gt;=LR_MIN_SHARE*SUM(L$2:L$1001),N485,-1),-1)</f>
        <v>-1</v>
      </c>
      <c r="Y485" s="0" t="str">
        <f aca="false">IF(X485&lt;0,"",RANK(X485,X$2:X$1001)+COUNTIF(X$2:X485,X485)-1)</f>
        <v/>
      </c>
      <c r="AA485" s="0" t="str">
        <f aca="false">IF($A485="","",IF(COUNTIF($B$2:$B485,$B485)=1,1,""))</f>
        <v/>
      </c>
      <c r="AB485" s="0" t="str">
        <f aca="false">IF(AA485=1,SUMIF($B$2:$B$1001,$B485,$D$2:$D$1001),"")</f>
        <v/>
      </c>
      <c r="AC485" s="0" t="str">
        <f aca="false">IF(AA485=1,RANK(AB485,$AB$2:$AB$1001)+COUNTIF($AB$2:$AB485,AB485)-1,"")</f>
        <v/>
      </c>
      <c r="AD485" s="38" t="n">
        <f aca="false">IF($A485="","",COUNTIF(raw_data!$G:$G,$A485))</f>
        <v>40</v>
      </c>
      <c r="AE485" s="38" t="n">
        <f aca="false">IF($A485="","",IF(COUNTIF($A$2:$A$1001,$A485)&gt;1,1,0))</f>
        <v>0</v>
      </c>
    </row>
    <row r="486" customFormat="false" ht="15" hidden="false" customHeight="false" outlineLevel="0" collapsed="false">
      <c r="A486" s="0" t="str">
        <f aca="false">IF(code_master!$A486="","",code_master!$A486)</f>
        <v>CV0485</v>
      </c>
      <c r="B486" s="0" t="str">
        <f aca="false">IF($A486="","",code_master!$C486&amp;"")</f>
        <v>사망</v>
      </c>
      <c r="C486" s="0" t="str">
        <f aca="false">IF($A486="","",code_master!$B486&amp;"")</f>
        <v>질병사망(비갱신형)</v>
      </c>
      <c r="D486" s="30" t="n">
        <f aca="false">IF($A486="","",SUMIFS(raw_data!$H:$H,raw_data!$A:$A,"&gt;="&amp;UY_START,raw_data!$A:$A,"&lt;="&amp;BASE_YM,raw_data!$B:$B,"&lt;="&amp;BASE_YM,raw_data!$G:$G,$A486))</f>
        <v>117528715</v>
      </c>
      <c r="E486" s="30" t="n">
        <f aca="false">IF($A486="","",(SUMIFS(raw_data!$I:$I,raw_data!$A:$A,"&gt;="&amp;UY_START,raw_data!$A:$A,"&lt;="&amp;BASE_YM,raw_data!$B:$B,"&lt;="&amp;BASE_YM,raw_data!$G:$G,$A486)+SUMIFS(raw_data!$J:$J,raw_data!$A:$A,"&gt;="&amp;UY_START,raw_data!$A:$A,"&lt;="&amp;BASE_YM,raw_data!$B:$B,"&lt;="&amp;BASE_YM,raw_data!$G:$G,$A486)))</f>
        <v>70957143</v>
      </c>
      <c r="F486" s="31" t="n">
        <f aca="false">IF(N(D486)=0,"",E486/D486)</f>
        <v>0.603743034202322</v>
      </c>
      <c r="G486" s="30" t="n">
        <f aca="false">IF($A486="","",SUMIFS(raw_data!$H:$H,raw_data!$A:$A,"&gt;="&amp;UY_START_PY,raw_data!$A:$A,"&lt;="&amp;BASE_YM_PY,raw_data!$B:$B,"&lt;="&amp;BASE_YM_PY,raw_data!$G:$G,$A486))</f>
        <v>104947874</v>
      </c>
      <c r="H486" s="30" t="n">
        <f aca="false">IF($A486="","",(SUMIFS(raw_data!$I:$I,raw_data!$A:$A,"&gt;="&amp;UY_START_PY,raw_data!$A:$A,"&lt;="&amp;BASE_YM_PY,raw_data!$B:$B,"&lt;="&amp;BASE_YM_PY,raw_data!$G:$G,$A486)+SUMIFS(raw_data!$J:$J,raw_data!$A:$A,"&gt;="&amp;UY_START_PY,raw_data!$A:$A,"&lt;="&amp;BASE_YM_PY,raw_data!$B:$B,"&lt;="&amp;BASE_YM_PY,raw_data!$G:$G,$A486)))</f>
        <v>45299316</v>
      </c>
      <c r="I486" s="31" t="n">
        <f aca="false">IF(N(G486)=0,"",H486/G486)</f>
        <v>0.431636337864262</v>
      </c>
      <c r="J486" s="32" t="n">
        <f aca="false">IF(N(G486)=0,"",D486/G486-1)</f>
        <v>0.119877044865149</v>
      </c>
      <c r="K486" s="33" t="n">
        <f aca="false">IF(OR(F486="",I486=""),"",F486-I486)</f>
        <v>0.17210669633806</v>
      </c>
      <c r="L486" s="30" t="n">
        <f aca="false">IF($A486="","",SUMIFS(raw_data!$H:$H,raw_data!$B:$B,BASE_YM,raw_data!$G:$G,$A486))</f>
        <v>49245547</v>
      </c>
      <c r="M486" s="30" t="n">
        <f aca="false">IF($A486="","",(SUMIFS(raw_data!$I:$I,raw_data!$B:$B,BASE_YM,raw_data!$G:$G,$A486)+SUMIFS(raw_data!$J:$J,raw_data!$B:$B,BASE_YM,raw_data!$G:$G,$A486)))</f>
        <v>31686791</v>
      </c>
      <c r="N486" s="31" t="n">
        <f aca="false">IF(N(L486)=0,"",M486/L486)</f>
        <v>0.643444797150898</v>
      </c>
      <c r="O486" s="30" t="n">
        <f aca="false">IF($A486="","",SUMIFS(raw_data!$H:$H,raw_data!$B:$B,BASE_YM_PY,raw_data!$G:$G,$A486))</f>
        <v>42013636</v>
      </c>
      <c r="P486" s="30" t="n">
        <f aca="false">IF($A486="","",(SUMIFS(raw_data!$I:$I,raw_data!$B:$B,BASE_YM_PY,raw_data!$G:$G,$A486)+SUMIFS(raw_data!$J:$J,raw_data!$B:$B,BASE_YM_PY,raw_data!$G:$G,$A486)))</f>
        <v>23038271</v>
      </c>
      <c r="Q486" s="31" t="n">
        <f aca="false">IF(N(O486)=0,"",P486/O486)</f>
        <v>0.548352230214019</v>
      </c>
      <c r="R486" s="32" t="n">
        <f aca="false">IF(N(O486)=0,"",L486/O486-1)</f>
        <v>0.172132471467121</v>
      </c>
      <c r="S486" s="33" t="n">
        <f aca="false">IF(OR(N486="",Q486=""),"",N486-Q486)</f>
        <v>0.0950925669368786</v>
      </c>
      <c r="T486" s="38" t="n">
        <f aca="false">IF(N(D486)&gt;0,RANK(D486,D$2:D$1001)+COUNTIF(D$2:D486,D486)-1,"")</f>
        <v>37</v>
      </c>
      <c r="U486" s="40" t="n">
        <f aca="false">IF(N(D486)&gt;0,IF(D486&gt;=LR_MIN_SHARE*SUM(D$2:D$1001),F486,-1),-1)</f>
        <v>0.603743034202322</v>
      </c>
      <c r="V486" s="38" t="n">
        <f aca="false">IF(U486&lt;0,"",RANK(U486,U$2:U$1001)+COUNTIF(U$2:U486,U486)-1)</f>
        <v>144</v>
      </c>
      <c r="W486" s="38" t="n">
        <f aca="false">IF(N(L486)&gt;0,RANK(L486,L$2:L$1001)+COUNTIF(L$2:L486,L486)-1,"")</f>
        <v>32</v>
      </c>
      <c r="X486" s="40" t="n">
        <f aca="false">IF(N(L486)&gt;0,IF(L486&gt;=LR_MIN_SHARE*SUM(L$2:L$1001),N486,-1),-1)</f>
        <v>0.643444797150898</v>
      </c>
      <c r="Y486" s="38" t="n">
        <f aca="false">IF(X486&lt;0,"",RANK(X486,X$2:X$1001)+COUNTIF(X$2:X486,X486)-1)</f>
        <v>186</v>
      </c>
      <c r="AA486" s="0" t="str">
        <f aca="false">IF($A486="","",IF(COUNTIF($B$2:$B486,$B486)=1,1,""))</f>
        <v/>
      </c>
      <c r="AB486" s="0" t="str">
        <f aca="false">IF(AA486=1,SUMIF($B$2:$B$1001,$B486,$D$2:$D$1001),"")</f>
        <v/>
      </c>
      <c r="AC486" s="0" t="str">
        <f aca="false">IF(AA486=1,RANK(AB486,$AB$2:$AB$1001)+COUNTIF($AB$2:$AB486,AB486)-1,"")</f>
        <v/>
      </c>
      <c r="AD486" s="38" t="n">
        <f aca="false">IF($A486="","",COUNTIF(raw_data!$G:$G,$A486))</f>
        <v>40</v>
      </c>
      <c r="AE486" s="38" t="n">
        <f aca="false">IF($A486="","",IF(COUNTIF($A$2:$A$1001,$A486)&gt;1,1,0))</f>
        <v>0</v>
      </c>
    </row>
    <row r="487" customFormat="false" ht="15" hidden="false" customHeight="false" outlineLevel="0" collapsed="false">
      <c r="A487" s="0" t="str">
        <f aca="false">IF(code_master!$A487="","",code_master!$A487)</f>
        <v>CV0486</v>
      </c>
      <c r="B487" s="0" t="str">
        <f aca="false">IF($A487="","",code_master!$C487&amp;"")</f>
        <v>뇌혈관</v>
      </c>
      <c r="C487" s="0" t="str">
        <f aca="false">IF($A487="","",code_master!$B487&amp;"")</f>
        <v>뇌혈관질환진단비(간편)</v>
      </c>
      <c r="D487" s="30" t="n">
        <f aca="false">IF($A487="","",SUMIFS(raw_data!$H:$H,raw_data!$A:$A,"&gt;="&amp;UY_START,raw_data!$A:$A,"&lt;="&amp;BASE_YM,raw_data!$B:$B,"&lt;="&amp;BASE_YM,raw_data!$G:$G,$A487))</f>
        <v>14099547</v>
      </c>
      <c r="E487" s="30" t="n">
        <f aca="false">IF($A487="","",(SUMIFS(raw_data!$I:$I,raw_data!$A:$A,"&gt;="&amp;UY_START,raw_data!$A:$A,"&lt;="&amp;BASE_YM,raw_data!$B:$B,"&lt;="&amp;BASE_YM,raw_data!$G:$G,$A487)+SUMIFS(raw_data!$J:$J,raw_data!$A:$A,"&gt;="&amp;UY_START,raw_data!$A:$A,"&lt;="&amp;BASE_YM,raw_data!$B:$B,"&lt;="&amp;BASE_YM,raw_data!$G:$G,$A487)))</f>
        <v>10016430</v>
      </c>
      <c r="F487" s="31" t="n">
        <f aca="false">IF(N(D487)=0,"",E487/D487)</f>
        <v>0.710407930127117</v>
      </c>
      <c r="G487" s="30" t="n">
        <f aca="false">IF($A487="","",SUMIFS(raw_data!$H:$H,raw_data!$A:$A,"&gt;="&amp;UY_START_PY,raw_data!$A:$A,"&lt;="&amp;BASE_YM_PY,raw_data!$B:$B,"&lt;="&amp;BASE_YM_PY,raw_data!$G:$G,$A487))</f>
        <v>12683946</v>
      </c>
      <c r="H487" s="30" t="n">
        <f aca="false">IF($A487="","",(SUMIFS(raw_data!$I:$I,raw_data!$A:$A,"&gt;="&amp;UY_START_PY,raw_data!$A:$A,"&lt;="&amp;BASE_YM_PY,raw_data!$B:$B,"&lt;="&amp;BASE_YM_PY,raw_data!$G:$G,$A487)+SUMIFS(raw_data!$J:$J,raw_data!$A:$A,"&gt;="&amp;UY_START_PY,raw_data!$A:$A,"&lt;="&amp;BASE_YM_PY,raw_data!$B:$B,"&lt;="&amp;BASE_YM_PY,raw_data!$G:$G,$A487)))</f>
        <v>9458022</v>
      </c>
      <c r="I487" s="31" t="n">
        <f aca="false">IF(N(G487)=0,"",H487/G487)</f>
        <v>0.745668737473338</v>
      </c>
      <c r="J487" s="32" t="n">
        <f aca="false">IF(N(G487)=0,"",D487/G487-1)</f>
        <v>0.111605725852191</v>
      </c>
      <c r="K487" s="33" t="n">
        <f aca="false">IF(OR(F487="",I487=""),"",F487-I487)</f>
        <v>-0.0352608073462215</v>
      </c>
      <c r="L487" s="30" t="n">
        <f aca="false">IF($A487="","",SUMIFS(raw_data!$H:$H,raw_data!$B:$B,BASE_YM,raw_data!$G:$G,$A487))</f>
        <v>5063349</v>
      </c>
      <c r="M487" s="30" t="n">
        <f aca="false">IF($A487="","",(SUMIFS(raw_data!$I:$I,raw_data!$B:$B,BASE_YM,raw_data!$G:$G,$A487)+SUMIFS(raw_data!$J:$J,raw_data!$B:$B,BASE_YM,raw_data!$G:$G,$A487)))</f>
        <v>4179551</v>
      </c>
      <c r="N487" s="31" t="n">
        <f aca="false">IF(N(L487)=0,"",M487/L487)</f>
        <v>0.825451889648531</v>
      </c>
      <c r="O487" s="30" t="n">
        <f aca="false">IF($A487="","",SUMIFS(raw_data!$H:$H,raw_data!$B:$B,BASE_YM_PY,raw_data!$G:$G,$A487))</f>
        <v>4973843</v>
      </c>
      <c r="P487" s="30" t="n">
        <f aca="false">IF($A487="","",(SUMIFS(raw_data!$I:$I,raw_data!$B:$B,BASE_YM_PY,raw_data!$G:$G,$A487)+SUMIFS(raw_data!$J:$J,raw_data!$B:$B,BASE_YM_PY,raw_data!$G:$G,$A487)))</f>
        <v>4213928</v>
      </c>
      <c r="Q487" s="31" t="n">
        <f aca="false">IF(N(O487)=0,"",P487/O487)</f>
        <v>0.847217734858137</v>
      </c>
      <c r="R487" s="32" t="n">
        <f aca="false">IF(N(O487)=0,"",L487/O487-1)</f>
        <v>0.0179953408259972</v>
      </c>
      <c r="S487" s="33" t="n">
        <f aca="false">IF(OR(N487="",Q487=""),"",N487-Q487)</f>
        <v>-0.0217658452096059</v>
      </c>
      <c r="T487" s="38" t="n">
        <f aca="false">IF(N(D487)&gt;0,RANK(D487,D$2:D$1001)+COUNTIF(D$2:D487,D487)-1,"")</f>
        <v>319</v>
      </c>
      <c r="U487" s="40" t="n">
        <f aca="false">IF(N(D487)&gt;0,IF(D487&gt;=LR_MIN_SHARE*SUM(D$2:D$1001),F487,-1),-1)</f>
        <v>0.710407930127117</v>
      </c>
      <c r="V487" s="38" t="n">
        <f aca="false">IF(U487&lt;0,"",RANK(U487,U$2:U$1001)+COUNTIF(U$2:U487,U487)-1)</f>
        <v>82</v>
      </c>
      <c r="W487" s="38" t="n">
        <f aca="false">IF(N(L487)&gt;0,RANK(L487,L$2:L$1001)+COUNTIF(L$2:L487,L487)-1,"")</f>
        <v>338</v>
      </c>
      <c r="X487" s="40" t="n">
        <f aca="false">IF(N(L487)&gt;0,IF(L487&gt;=LR_MIN_SHARE*SUM(L$2:L$1001),N487,-1),-1)</f>
        <v>0.825451889648531</v>
      </c>
      <c r="Y487" s="38" t="n">
        <f aca="false">IF(X487&lt;0,"",RANK(X487,X$2:X$1001)+COUNTIF(X$2:X487,X487)-1)</f>
        <v>94</v>
      </c>
      <c r="AA487" s="0" t="str">
        <f aca="false">IF($A487="","",IF(COUNTIF($B$2:$B487,$B487)=1,1,""))</f>
        <v/>
      </c>
      <c r="AB487" s="0" t="str">
        <f aca="false">IF(AA487=1,SUMIF($B$2:$B$1001,$B487,$D$2:$D$1001),"")</f>
        <v/>
      </c>
      <c r="AC487" s="0" t="str">
        <f aca="false">IF(AA487=1,RANK(AB487,$AB$2:$AB$1001)+COUNTIF($AB$2:$AB487,AB487)-1,"")</f>
        <v/>
      </c>
      <c r="AD487" s="38" t="n">
        <f aca="false">IF($A487="","",COUNTIF(raw_data!$G:$G,$A487))</f>
        <v>40</v>
      </c>
      <c r="AE487" s="38" t="n">
        <f aca="false">IF($A487="","",IF(COUNTIF($A$2:$A$1001,$A487)&gt;1,1,0))</f>
        <v>0</v>
      </c>
    </row>
    <row r="488" customFormat="false" ht="15" hidden="false" customHeight="false" outlineLevel="0" collapsed="false">
      <c r="A488" s="0" t="str">
        <f aca="false">IF(code_master!$A488="","",code_master!$A488)</f>
        <v>CV0487</v>
      </c>
      <c r="B488" s="0" t="str">
        <f aca="false">IF($A488="","",code_master!$C488&amp;"")</f>
        <v>뇌혈관</v>
      </c>
      <c r="C488" s="0" t="str">
        <f aca="false">IF($A488="","",code_master!$B488&amp;"")</f>
        <v>뇌졸중진단비Ⅱ</v>
      </c>
      <c r="D488" s="30" t="n">
        <f aca="false">IF($A488="","",SUMIFS(raw_data!$H:$H,raw_data!$A:$A,"&gt;="&amp;UY_START,raw_data!$A:$A,"&lt;="&amp;BASE_YM,raw_data!$B:$B,"&lt;="&amp;BASE_YM,raw_data!$G:$G,$A488))</f>
        <v>49010812</v>
      </c>
      <c r="E488" s="30" t="n">
        <f aca="false">IF($A488="","",(SUMIFS(raw_data!$I:$I,raw_data!$A:$A,"&gt;="&amp;UY_START,raw_data!$A:$A,"&lt;="&amp;BASE_YM,raw_data!$B:$B,"&lt;="&amp;BASE_YM,raw_data!$G:$G,$A488)+SUMIFS(raw_data!$J:$J,raw_data!$A:$A,"&gt;="&amp;UY_START,raw_data!$A:$A,"&lt;="&amp;BASE_YM,raw_data!$B:$B,"&lt;="&amp;BASE_YM,raw_data!$G:$G,$A488)))</f>
        <v>21286579</v>
      </c>
      <c r="F488" s="31" t="n">
        <f aca="false">IF(N(D488)=0,"",E488/D488)</f>
        <v>0.434324144639758</v>
      </c>
      <c r="G488" s="30" t="n">
        <f aca="false">IF($A488="","",SUMIFS(raw_data!$H:$H,raw_data!$A:$A,"&gt;="&amp;UY_START_PY,raw_data!$A:$A,"&lt;="&amp;BASE_YM_PY,raw_data!$B:$B,"&lt;="&amp;BASE_YM_PY,raw_data!$G:$G,$A488))</f>
        <v>49737179</v>
      </c>
      <c r="H488" s="30" t="n">
        <f aca="false">IF($A488="","",(SUMIFS(raw_data!$I:$I,raw_data!$A:$A,"&gt;="&amp;UY_START_PY,raw_data!$A:$A,"&lt;="&amp;BASE_YM_PY,raw_data!$B:$B,"&lt;="&amp;BASE_YM_PY,raw_data!$G:$G,$A488)+SUMIFS(raw_data!$J:$J,raw_data!$A:$A,"&gt;="&amp;UY_START_PY,raw_data!$A:$A,"&lt;="&amp;BASE_YM_PY,raw_data!$B:$B,"&lt;="&amp;BASE_YM_PY,raw_data!$G:$G,$A488)))</f>
        <v>26167739</v>
      </c>
      <c r="I488" s="31" t="n">
        <f aca="false">IF(N(G488)=0,"",H488/G488)</f>
        <v>0.526120289210613</v>
      </c>
      <c r="J488" s="32" t="n">
        <f aca="false">IF(N(G488)=0,"",D488/G488-1)</f>
        <v>-0.0146041053112401</v>
      </c>
      <c r="K488" s="33" t="n">
        <f aca="false">IF(OR(F488="",I488=""),"",F488-I488)</f>
        <v>-0.0917961445708542</v>
      </c>
      <c r="L488" s="30" t="n">
        <f aca="false">IF($A488="","",SUMIFS(raw_data!$H:$H,raw_data!$B:$B,BASE_YM,raw_data!$G:$G,$A488))</f>
        <v>21122604</v>
      </c>
      <c r="M488" s="30" t="n">
        <f aca="false">IF($A488="","",(SUMIFS(raw_data!$I:$I,raw_data!$B:$B,BASE_YM,raw_data!$G:$G,$A488)+SUMIFS(raw_data!$J:$J,raw_data!$B:$B,BASE_YM,raw_data!$G:$G,$A488)))</f>
        <v>10819776</v>
      </c>
      <c r="N488" s="31" t="n">
        <f aca="false">IF(N(L488)=0,"",M488/L488)</f>
        <v>0.512236843525543</v>
      </c>
      <c r="O488" s="30" t="n">
        <f aca="false">IF($A488="","",SUMIFS(raw_data!$H:$H,raw_data!$B:$B,BASE_YM_PY,raw_data!$G:$G,$A488))</f>
        <v>21235095</v>
      </c>
      <c r="P488" s="30" t="n">
        <f aca="false">IF($A488="","",(SUMIFS(raw_data!$I:$I,raw_data!$B:$B,BASE_YM_PY,raw_data!$G:$G,$A488)+SUMIFS(raw_data!$J:$J,raw_data!$B:$B,BASE_YM_PY,raw_data!$G:$G,$A488)))</f>
        <v>12609286</v>
      </c>
      <c r="Q488" s="31" t="n">
        <f aca="false">IF(N(O488)=0,"",P488/O488)</f>
        <v>0.593794659265711</v>
      </c>
      <c r="R488" s="32" t="n">
        <f aca="false">IF(N(O488)=0,"",L488/O488-1)</f>
        <v>-0.00529740978319149</v>
      </c>
      <c r="S488" s="33" t="n">
        <f aca="false">IF(OR(N488="",Q488=""),"",N488-Q488)</f>
        <v>-0.0815578157401683</v>
      </c>
      <c r="T488" s="38" t="n">
        <f aca="false">IF(N(D488)&gt;0,RANK(D488,D$2:D$1001)+COUNTIF(D$2:D488,D488)-1,"")</f>
        <v>110</v>
      </c>
      <c r="U488" s="40" t="n">
        <f aca="false">IF(N(D488)&gt;0,IF(D488&gt;=LR_MIN_SHARE*SUM(D$2:D$1001),F488,-1),-1)</f>
        <v>0.434324144639758</v>
      </c>
      <c r="V488" s="38" t="n">
        <f aca="false">IF(U488&lt;0,"",RANK(U488,U$2:U$1001)+COUNTIF(U$2:U488,U488)-1)</f>
        <v>279</v>
      </c>
      <c r="W488" s="38" t="n">
        <f aca="false">IF(N(L488)&gt;0,RANK(L488,L$2:L$1001)+COUNTIF(L$2:L488,L488)-1,"")</f>
        <v>103</v>
      </c>
      <c r="X488" s="40" t="n">
        <f aca="false">IF(N(L488)&gt;0,IF(L488&gt;=LR_MIN_SHARE*SUM(L$2:L$1001),N488,-1),-1)</f>
        <v>0.512236843525543</v>
      </c>
      <c r="Y488" s="38" t="n">
        <f aca="false">IF(X488&lt;0,"",RANK(X488,X$2:X$1001)+COUNTIF(X$2:X488,X488)-1)</f>
        <v>271</v>
      </c>
      <c r="AA488" s="0" t="str">
        <f aca="false">IF($A488="","",IF(COUNTIF($B$2:$B488,$B488)=1,1,""))</f>
        <v/>
      </c>
      <c r="AB488" s="0" t="str">
        <f aca="false">IF(AA488=1,SUMIF($B$2:$B$1001,$B488,$D$2:$D$1001),"")</f>
        <v/>
      </c>
      <c r="AC488" s="0" t="str">
        <f aca="false">IF(AA488=1,RANK(AB488,$AB$2:$AB$1001)+COUNTIF($AB$2:$AB488,AB488)-1,"")</f>
        <v/>
      </c>
      <c r="AD488" s="38" t="n">
        <f aca="false">IF($A488="","",COUNTIF(raw_data!$G:$G,$A488))</f>
        <v>40</v>
      </c>
      <c r="AE488" s="38" t="n">
        <f aca="false">IF($A488="","",IF(COUNTIF($A$2:$A$1001,$A488)&gt;1,1,0))</f>
        <v>0</v>
      </c>
    </row>
    <row r="489" customFormat="false" ht="15" hidden="false" customHeight="false" outlineLevel="0" collapsed="false">
      <c r="A489" s="0" t="str">
        <f aca="false">IF(code_master!$A489="","",code_master!$A489)</f>
        <v>CV0488</v>
      </c>
      <c r="B489" s="0" t="str">
        <f aca="false">IF($A489="","",code_master!$C489&amp;"")</f>
        <v>암</v>
      </c>
      <c r="C489" s="0" t="str">
        <f aca="false">IF($A489="","",code_master!$B489&amp;"")</f>
        <v>고액암진단비(간편)</v>
      </c>
      <c r="D489" s="30" t="n">
        <f aca="false">IF($A489="","",SUMIFS(raw_data!$H:$H,raw_data!$A:$A,"&gt;="&amp;UY_START,raw_data!$A:$A,"&lt;="&amp;BASE_YM,raw_data!$B:$B,"&lt;="&amp;BASE_YM,raw_data!$G:$G,$A489))</f>
        <v>25858875</v>
      </c>
      <c r="E489" s="30" t="n">
        <f aca="false">IF($A489="","",(SUMIFS(raw_data!$I:$I,raw_data!$A:$A,"&gt;="&amp;UY_START,raw_data!$A:$A,"&lt;="&amp;BASE_YM,raw_data!$B:$B,"&lt;="&amp;BASE_YM,raw_data!$G:$G,$A489)+SUMIFS(raw_data!$J:$J,raw_data!$A:$A,"&gt;="&amp;UY_START,raw_data!$A:$A,"&lt;="&amp;BASE_YM,raw_data!$B:$B,"&lt;="&amp;BASE_YM,raw_data!$G:$G,$A489)))</f>
        <v>12118019</v>
      </c>
      <c r="F489" s="31" t="n">
        <f aca="false">IF(N(D489)=0,"",E489/D489)</f>
        <v>0.468621276060927</v>
      </c>
      <c r="G489" s="30" t="n">
        <f aca="false">IF($A489="","",SUMIFS(raw_data!$H:$H,raw_data!$A:$A,"&gt;="&amp;UY_START_PY,raw_data!$A:$A,"&lt;="&amp;BASE_YM_PY,raw_data!$B:$B,"&lt;="&amp;BASE_YM_PY,raw_data!$G:$G,$A489))</f>
        <v>22854916</v>
      </c>
      <c r="H489" s="30" t="n">
        <f aca="false">IF($A489="","",(SUMIFS(raw_data!$I:$I,raw_data!$A:$A,"&gt;="&amp;UY_START_PY,raw_data!$A:$A,"&lt;="&amp;BASE_YM_PY,raw_data!$B:$B,"&lt;="&amp;BASE_YM_PY,raw_data!$G:$G,$A489)+SUMIFS(raw_data!$J:$J,raw_data!$A:$A,"&gt;="&amp;UY_START_PY,raw_data!$A:$A,"&lt;="&amp;BASE_YM_PY,raw_data!$B:$B,"&lt;="&amp;BASE_YM_PY,raw_data!$G:$G,$A489)))</f>
        <v>12187796</v>
      </c>
      <c r="I489" s="31" t="n">
        <f aca="false">IF(N(G489)=0,"",H489/G489)</f>
        <v>0.53326802863769</v>
      </c>
      <c r="J489" s="32" t="n">
        <f aca="false">IF(N(G489)=0,"",D489/G489-1)</f>
        <v>0.131436011403411</v>
      </c>
      <c r="K489" s="33" t="n">
        <f aca="false">IF(OR(F489="",I489=""),"",F489-I489)</f>
        <v>-0.0646467525767632</v>
      </c>
      <c r="L489" s="30" t="n">
        <f aca="false">IF($A489="","",SUMIFS(raw_data!$H:$H,raw_data!$B:$B,BASE_YM,raw_data!$G:$G,$A489))</f>
        <v>9800844</v>
      </c>
      <c r="M489" s="30" t="n">
        <f aca="false">IF($A489="","",(SUMIFS(raw_data!$I:$I,raw_data!$B:$B,BASE_YM,raw_data!$G:$G,$A489)+SUMIFS(raw_data!$J:$J,raw_data!$B:$B,BASE_YM,raw_data!$G:$G,$A489)))</f>
        <v>4859425</v>
      </c>
      <c r="N489" s="31" t="n">
        <f aca="false">IF(N(L489)=0,"",M489/L489)</f>
        <v>0.495816992903876</v>
      </c>
      <c r="O489" s="30" t="n">
        <f aca="false">IF($A489="","",SUMIFS(raw_data!$H:$H,raw_data!$B:$B,BASE_YM_PY,raw_data!$G:$G,$A489))</f>
        <v>9654482</v>
      </c>
      <c r="P489" s="30" t="n">
        <f aca="false">IF($A489="","",(SUMIFS(raw_data!$I:$I,raw_data!$B:$B,BASE_YM_PY,raw_data!$G:$G,$A489)+SUMIFS(raw_data!$J:$J,raw_data!$B:$B,BASE_YM_PY,raw_data!$G:$G,$A489)))</f>
        <v>5013459</v>
      </c>
      <c r="Q489" s="31" t="n">
        <f aca="false">IF(N(O489)=0,"",P489/O489)</f>
        <v>0.5192882435329</v>
      </c>
      <c r="R489" s="32" t="n">
        <f aca="false">IF(N(O489)=0,"",L489/O489-1)</f>
        <v>0.0151600054772487</v>
      </c>
      <c r="S489" s="33" t="n">
        <f aca="false">IF(OR(N489="",Q489=""),"",N489-Q489)</f>
        <v>-0.0234712506290236</v>
      </c>
      <c r="T489" s="38" t="n">
        <f aca="false">IF(N(D489)&gt;0,RANK(D489,D$2:D$1001)+COUNTIF(D$2:D489,D489)-1,"")</f>
        <v>213</v>
      </c>
      <c r="U489" s="40" t="n">
        <f aca="false">IF(N(D489)&gt;0,IF(D489&gt;=LR_MIN_SHARE*SUM(D$2:D$1001),F489,-1),-1)</f>
        <v>0.468621276060927</v>
      </c>
      <c r="V489" s="38" t="n">
        <f aca="false">IF(U489&lt;0,"",RANK(U489,U$2:U$1001)+COUNTIF(U$2:U489,U489)-1)</f>
        <v>251</v>
      </c>
      <c r="W489" s="38" t="n">
        <f aca="false">IF(N(L489)&gt;0,RANK(L489,L$2:L$1001)+COUNTIF(L$2:L489,L489)-1,"")</f>
        <v>220</v>
      </c>
      <c r="X489" s="40" t="n">
        <f aca="false">IF(N(L489)&gt;0,IF(L489&gt;=LR_MIN_SHARE*SUM(L$2:L$1001),N489,-1),-1)</f>
        <v>0.495816992903876</v>
      </c>
      <c r="Y489" s="38" t="n">
        <f aca="false">IF(X489&lt;0,"",RANK(X489,X$2:X$1001)+COUNTIF(X$2:X489,X489)-1)</f>
        <v>279</v>
      </c>
      <c r="AA489" s="0" t="str">
        <f aca="false">IF($A489="","",IF(COUNTIF($B$2:$B489,$B489)=1,1,""))</f>
        <v/>
      </c>
      <c r="AB489" s="0" t="str">
        <f aca="false">IF(AA489=1,SUMIF($B$2:$B$1001,$B489,$D$2:$D$1001),"")</f>
        <v/>
      </c>
      <c r="AC489" s="0" t="str">
        <f aca="false">IF(AA489=1,RANK(AB489,$AB$2:$AB$1001)+COUNTIF($AB$2:$AB489,AB489)-1,"")</f>
        <v/>
      </c>
      <c r="AD489" s="38" t="n">
        <f aca="false">IF($A489="","",COUNTIF(raw_data!$G:$G,$A489))</f>
        <v>40</v>
      </c>
      <c r="AE489" s="38" t="n">
        <f aca="false">IF($A489="","",IF(COUNTIF($A$2:$A$1001,$A489)&gt;1,1,0))</f>
        <v>0</v>
      </c>
    </row>
    <row r="490" customFormat="false" ht="15" hidden="false" customHeight="false" outlineLevel="0" collapsed="false">
      <c r="A490" s="0" t="str">
        <f aca="false">IF(code_master!$A490="","",code_master!$A490)</f>
        <v>CV0489</v>
      </c>
      <c r="B490" s="0" t="str">
        <f aca="false">IF($A490="","",code_master!$C490&amp;"")</f>
        <v>심장</v>
      </c>
      <c r="C490" s="0" t="str">
        <f aca="false">IF($A490="","",code_master!$B490&amp;"")</f>
        <v>심혈관질환진단비(20년만기)</v>
      </c>
      <c r="D490" s="30" t="n">
        <f aca="false">IF($A490="","",SUMIFS(raw_data!$H:$H,raw_data!$A:$A,"&gt;="&amp;UY_START,raw_data!$A:$A,"&lt;="&amp;BASE_YM,raw_data!$B:$B,"&lt;="&amp;BASE_YM,raw_data!$G:$G,$A490))</f>
        <v>17649763</v>
      </c>
      <c r="E490" s="30" t="n">
        <f aca="false">IF($A490="","",(SUMIFS(raw_data!$I:$I,raw_data!$A:$A,"&gt;="&amp;UY_START,raw_data!$A:$A,"&lt;="&amp;BASE_YM,raw_data!$B:$B,"&lt;="&amp;BASE_YM,raw_data!$G:$G,$A490)+SUMIFS(raw_data!$J:$J,raw_data!$A:$A,"&gt;="&amp;UY_START,raw_data!$A:$A,"&lt;="&amp;BASE_YM,raw_data!$B:$B,"&lt;="&amp;BASE_YM,raw_data!$G:$G,$A490)))</f>
        <v>8039240</v>
      </c>
      <c r="F490" s="31" t="n">
        <f aca="false">IF(N(D490)=0,"",E490/D490)</f>
        <v>0.455487136002903</v>
      </c>
      <c r="G490" s="30" t="n">
        <f aca="false">IF($A490="","",SUMIFS(raw_data!$H:$H,raw_data!$A:$A,"&gt;="&amp;UY_START_PY,raw_data!$A:$A,"&lt;="&amp;BASE_YM_PY,raw_data!$B:$B,"&lt;="&amp;BASE_YM_PY,raw_data!$G:$G,$A490))</f>
        <v>15451493</v>
      </c>
      <c r="H490" s="30" t="n">
        <f aca="false">IF($A490="","",(SUMIFS(raw_data!$I:$I,raw_data!$A:$A,"&gt;="&amp;UY_START_PY,raw_data!$A:$A,"&lt;="&amp;BASE_YM_PY,raw_data!$B:$B,"&lt;="&amp;BASE_YM_PY,raw_data!$G:$G,$A490)+SUMIFS(raw_data!$J:$J,raw_data!$A:$A,"&gt;="&amp;UY_START_PY,raw_data!$A:$A,"&lt;="&amp;BASE_YM_PY,raw_data!$B:$B,"&lt;="&amp;BASE_YM_PY,raw_data!$G:$G,$A490)))</f>
        <v>6801935</v>
      </c>
      <c r="I490" s="31" t="n">
        <f aca="false">IF(N(G490)=0,"",H490/G490)</f>
        <v>0.440212152961529</v>
      </c>
      <c r="J490" s="32" t="n">
        <f aca="false">IF(N(G490)=0,"",D490/G490-1)</f>
        <v>0.142269099820969</v>
      </c>
      <c r="K490" s="33" t="n">
        <f aca="false">IF(OR(F490="",I490=""),"",F490-I490)</f>
        <v>0.0152749830413734</v>
      </c>
      <c r="L490" s="30" t="n">
        <f aca="false">IF($A490="","",SUMIFS(raw_data!$H:$H,raw_data!$B:$B,BASE_YM,raw_data!$G:$G,$A490))</f>
        <v>7151197</v>
      </c>
      <c r="M490" s="30" t="n">
        <f aca="false">IF($A490="","",(SUMIFS(raw_data!$I:$I,raw_data!$B:$B,BASE_YM,raw_data!$G:$G,$A490)+SUMIFS(raw_data!$J:$J,raw_data!$B:$B,BASE_YM,raw_data!$G:$G,$A490)))</f>
        <v>3233152</v>
      </c>
      <c r="N490" s="31" t="n">
        <f aca="false">IF(N(L490)=0,"",M490/L490)</f>
        <v>0.452113401434753</v>
      </c>
      <c r="O490" s="30" t="n">
        <f aca="false">IF($A490="","",SUMIFS(raw_data!$H:$H,raw_data!$B:$B,BASE_YM_PY,raw_data!$G:$G,$A490))</f>
        <v>6043388</v>
      </c>
      <c r="P490" s="30" t="n">
        <f aca="false">IF($A490="","",(SUMIFS(raw_data!$I:$I,raw_data!$B:$B,BASE_YM_PY,raw_data!$G:$G,$A490)+SUMIFS(raw_data!$J:$J,raw_data!$B:$B,BASE_YM_PY,raw_data!$G:$G,$A490)))</f>
        <v>3306285</v>
      </c>
      <c r="Q490" s="31" t="n">
        <f aca="false">IF(N(O490)=0,"",P490/O490)</f>
        <v>0.547091300442732</v>
      </c>
      <c r="R490" s="32" t="n">
        <f aca="false">IF(N(O490)=0,"",L490/O490-1)</f>
        <v>0.183309262949855</v>
      </c>
      <c r="S490" s="33" t="n">
        <f aca="false">IF(OR(N490="",Q490=""),"",N490-Q490)</f>
        <v>-0.094977899007979</v>
      </c>
      <c r="T490" s="38" t="n">
        <f aca="false">IF(N(D490)&gt;0,RANK(D490,D$2:D$1001)+COUNTIF(D$2:D490,D490)-1,"")</f>
        <v>277</v>
      </c>
      <c r="U490" s="40" t="n">
        <f aca="false">IF(N(D490)&gt;0,IF(D490&gt;=LR_MIN_SHARE*SUM(D$2:D$1001),F490,-1),-1)</f>
        <v>0.455487136002903</v>
      </c>
      <c r="V490" s="38" t="n">
        <f aca="false">IF(U490&lt;0,"",RANK(U490,U$2:U$1001)+COUNTIF(U$2:U490,U490)-1)</f>
        <v>261</v>
      </c>
      <c r="W490" s="38" t="n">
        <f aca="false">IF(N(L490)&gt;0,RANK(L490,L$2:L$1001)+COUNTIF(L$2:L490,L490)-1,"")</f>
        <v>273</v>
      </c>
      <c r="X490" s="40" t="n">
        <f aca="false">IF(N(L490)&gt;0,IF(L490&gt;=LR_MIN_SHARE*SUM(L$2:L$1001),N490,-1),-1)</f>
        <v>0.452113401434753</v>
      </c>
      <c r="Y490" s="38" t="n">
        <f aca="false">IF(X490&lt;0,"",RANK(X490,X$2:X$1001)+COUNTIF(X$2:X490,X490)-1)</f>
        <v>302</v>
      </c>
      <c r="AA490" s="0" t="str">
        <f aca="false">IF($A490="","",IF(COUNTIF($B$2:$B490,$B490)=1,1,""))</f>
        <v/>
      </c>
      <c r="AB490" s="0" t="str">
        <f aca="false">IF(AA490=1,SUMIF($B$2:$B$1001,$B490,$D$2:$D$1001),"")</f>
        <v/>
      </c>
      <c r="AC490" s="0" t="str">
        <f aca="false">IF(AA490=1,RANK(AB490,$AB$2:$AB$1001)+COUNTIF($AB$2:$AB490,AB490)-1,"")</f>
        <v/>
      </c>
      <c r="AD490" s="38" t="n">
        <f aca="false">IF($A490="","",COUNTIF(raw_data!$G:$G,$A490))</f>
        <v>40</v>
      </c>
      <c r="AE490" s="38" t="n">
        <f aca="false">IF($A490="","",IF(COUNTIF($A$2:$A$1001,$A490)&gt;1,1,0))</f>
        <v>0</v>
      </c>
    </row>
    <row r="491" customFormat="false" ht="15" hidden="false" customHeight="false" outlineLevel="0" collapsed="false">
      <c r="A491" s="0" t="str">
        <f aca="false">IF(code_master!$A491="","",code_master!$A491)</f>
        <v>CV0490</v>
      </c>
      <c r="B491" s="0" t="str">
        <f aca="false">IF($A491="","",code_master!$C491&amp;"")</f>
        <v>심장</v>
      </c>
      <c r="C491" s="0" t="str">
        <f aca="false">IF($A491="","",code_master!$B491&amp;"")</f>
        <v>급성심근경색진단비(비갱신형)</v>
      </c>
      <c r="D491" s="30" t="n">
        <f aca="false">IF($A491="","",SUMIFS(raw_data!$H:$H,raw_data!$A:$A,"&gt;="&amp;UY_START,raw_data!$A:$A,"&lt;="&amp;BASE_YM,raw_data!$B:$B,"&lt;="&amp;BASE_YM,raw_data!$G:$G,$A491))</f>
        <v>114210910</v>
      </c>
      <c r="E491" s="30" t="n">
        <f aca="false">IF($A491="","",(SUMIFS(raw_data!$I:$I,raw_data!$A:$A,"&gt;="&amp;UY_START,raw_data!$A:$A,"&lt;="&amp;BASE_YM,raw_data!$B:$B,"&lt;="&amp;BASE_YM,raw_data!$G:$G,$A491)+SUMIFS(raw_data!$J:$J,raw_data!$A:$A,"&gt;="&amp;UY_START,raw_data!$A:$A,"&lt;="&amp;BASE_YM,raw_data!$B:$B,"&lt;="&amp;BASE_YM,raw_data!$G:$G,$A491)))</f>
        <v>67234461</v>
      </c>
      <c r="F491" s="31" t="n">
        <f aca="false">IF(N(D491)=0,"",E491/D491)</f>
        <v>0.588686851369979</v>
      </c>
      <c r="G491" s="30" t="n">
        <f aca="false">IF($A491="","",SUMIFS(raw_data!$H:$H,raw_data!$A:$A,"&gt;="&amp;UY_START_PY,raw_data!$A:$A,"&lt;="&amp;BASE_YM_PY,raw_data!$B:$B,"&lt;="&amp;BASE_YM_PY,raw_data!$G:$G,$A491))</f>
        <v>88739593</v>
      </c>
      <c r="H491" s="30" t="n">
        <f aca="false">IF($A491="","",(SUMIFS(raw_data!$I:$I,raw_data!$A:$A,"&gt;="&amp;UY_START_PY,raw_data!$A:$A,"&lt;="&amp;BASE_YM_PY,raw_data!$B:$B,"&lt;="&amp;BASE_YM_PY,raw_data!$G:$G,$A491)+SUMIFS(raw_data!$J:$J,raw_data!$A:$A,"&gt;="&amp;UY_START_PY,raw_data!$A:$A,"&lt;="&amp;BASE_YM_PY,raw_data!$B:$B,"&lt;="&amp;BASE_YM_PY,raw_data!$G:$G,$A491)))</f>
        <v>54881409</v>
      </c>
      <c r="I491" s="31" t="n">
        <f aca="false">IF(N(G491)=0,"",H491/G491)</f>
        <v>0.618454594444669</v>
      </c>
      <c r="J491" s="32" t="n">
        <f aca="false">IF(N(G491)=0,"",D491/G491-1)</f>
        <v>0.287034413150847</v>
      </c>
      <c r="K491" s="33" t="n">
        <f aca="false">IF(OR(F491="",I491=""),"",F491-I491)</f>
        <v>-0.0297677430746905</v>
      </c>
      <c r="L491" s="30" t="n">
        <f aca="false">IF($A491="","",SUMIFS(raw_data!$H:$H,raw_data!$B:$B,BASE_YM,raw_data!$G:$G,$A491))</f>
        <v>47195779</v>
      </c>
      <c r="M491" s="30" t="n">
        <f aca="false">IF($A491="","",(SUMIFS(raw_data!$I:$I,raw_data!$B:$B,BASE_YM,raw_data!$G:$G,$A491)+SUMIFS(raw_data!$J:$J,raw_data!$B:$B,BASE_YM,raw_data!$G:$G,$A491)))</f>
        <v>28505480</v>
      </c>
      <c r="N491" s="31" t="n">
        <f aca="false">IF(N(L491)=0,"",M491/L491)</f>
        <v>0.603983674048478</v>
      </c>
      <c r="O491" s="30" t="n">
        <f aca="false">IF($A491="","",SUMIFS(raw_data!$H:$H,raw_data!$B:$B,BASE_YM_PY,raw_data!$G:$G,$A491))</f>
        <v>37269822</v>
      </c>
      <c r="P491" s="30" t="n">
        <f aca="false">IF($A491="","",(SUMIFS(raw_data!$I:$I,raw_data!$B:$B,BASE_YM_PY,raw_data!$G:$G,$A491)+SUMIFS(raw_data!$J:$J,raw_data!$B:$B,BASE_YM_PY,raw_data!$G:$G,$A491)))</f>
        <v>28937881</v>
      </c>
      <c r="Q491" s="31" t="n">
        <f aca="false">IF(N(O491)=0,"",P491/O491)</f>
        <v>0.776442694038088</v>
      </c>
      <c r="R491" s="32" t="n">
        <f aca="false">IF(N(O491)=0,"",L491/O491-1)</f>
        <v>0.266326922623886</v>
      </c>
      <c r="S491" s="33" t="n">
        <f aca="false">IF(OR(N491="",Q491=""),"",N491-Q491)</f>
        <v>-0.17245901998961</v>
      </c>
      <c r="T491" s="38" t="n">
        <f aca="false">IF(N(D491)&gt;0,RANK(D491,D$2:D$1001)+COUNTIF(D$2:D491,D491)-1,"")</f>
        <v>41</v>
      </c>
      <c r="U491" s="40" t="n">
        <f aca="false">IF(N(D491)&gt;0,IF(D491&gt;=LR_MIN_SHARE*SUM(D$2:D$1001),F491,-1),-1)</f>
        <v>0.588686851369979</v>
      </c>
      <c r="V491" s="38" t="n">
        <f aca="false">IF(U491&lt;0,"",RANK(U491,U$2:U$1001)+COUNTIF(U$2:U491,U491)-1)</f>
        <v>155</v>
      </c>
      <c r="W491" s="38" t="n">
        <f aca="false">IF(N(L491)&gt;0,RANK(L491,L$2:L$1001)+COUNTIF(L$2:L491,L491)-1,"")</f>
        <v>37</v>
      </c>
      <c r="X491" s="40" t="n">
        <f aca="false">IF(N(L491)&gt;0,IF(L491&gt;=LR_MIN_SHARE*SUM(L$2:L$1001),N491,-1),-1)</f>
        <v>0.603983674048478</v>
      </c>
      <c r="Y491" s="38" t="n">
        <f aca="false">IF(X491&lt;0,"",RANK(X491,X$2:X$1001)+COUNTIF(X$2:X491,X491)-1)</f>
        <v>210</v>
      </c>
      <c r="AA491" s="0" t="str">
        <f aca="false">IF($A491="","",IF(COUNTIF($B$2:$B491,$B491)=1,1,""))</f>
        <v/>
      </c>
      <c r="AB491" s="0" t="str">
        <f aca="false">IF(AA491=1,SUMIF($B$2:$B$1001,$B491,$D$2:$D$1001),"")</f>
        <v/>
      </c>
      <c r="AC491" s="0" t="str">
        <f aca="false">IF(AA491=1,RANK(AB491,$AB$2:$AB$1001)+COUNTIF($AB$2:$AB491,AB491)-1,"")</f>
        <v/>
      </c>
      <c r="AD491" s="38" t="n">
        <f aca="false">IF($A491="","",COUNTIF(raw_data!$G:$G,$A491))</f>
        <v>40</v>
      </c>
      <c r="AE491" s="38" t="n">
        <f aca="false">IF($A491="","",IF(COUNTIF($A$2:$A$1001,$A491)&gt;1,1,0))</f>
        <v>0</v>
      </c>
    </row>
    <row r="492" customFormat="false" ht="15" hidden="false" customHeight="false" outlineLevel="0" collapsed="false">
      <c r="A492" s="0" t="str">
        <f aca="false">IF(code_master!$A492="","",code_master!$A492)</f>
        <v>CV0491</v>
      </c>
      <c r="B492" s="0" t="str">
        <f aca="false">IF($A492="","",code_master!$C492&amp;"")</f>
        <v>입원</v>
      </c>
      <c r="C492" s="0" t="str">
        <f aca="false">IF($A492="","",code_master!$B492&amp;"")</f>
        <v>질병입원일당(간편)</v>
      </c>
      <c r="D492" s="30" t="n">
        <f aca="false">IF($A492="","",SUMIFS(raw_data!$H:$H,raw_data!$A:$A,"&gt;="&amp;UY_START,raw_data!$A:$A,"&lt;="&amp;BASE_YM,raw_data!$B:$B,"&lt;="&amp;BASE_YM,raw_data!$G:$G,$A492))</f>
        <v>16170109</v>
      </c>
      <c r="E492" s="30" t="n">
        <f aca="false">IF($A492="","",(SUMIFS(raw_data!$I:$I,raw_data!$A:$A,"&gt;="&amp;UY_START,raw_data!$A:$A,"&lt;="&amp;BASE_YM,raw_data!$B:$B,"&lt;="&amp;BASE_YM,raw_data!$G:$G,$A492)+SUMIFS(raw_data!$J:$J,raw_data!$A:$A,"&gt;="&amp;UY_START,raw_data!$A:$A,"&lt;="&amp;BASE_YM,raw_data!$B:$B,"&lt;="&amp;BASE_YM,raw_data!$G:$G,$A492)))</f>
        <v>14018663</v>
      </c>
      <c r="F492" s="31" t="n">
        <f aca="false">IF(N(D492)=0,"",E492/D492)</f>
        <v>0.866949196198987</v>
      </c>
      <c r="G492" s="30" t="n">
        <f aca="false">IF($A492="","",SUMIFS(raw_data!$H:$H,raw_data!$A:$A,"&gt;="&amp;UY_START_PY,raw_data!$A:$A,"&lt;="&amp;BASE_YM_PY,raw_data!$B:$B,"&lt;="&amp;BASE_YM_PY,raw_data!$G:$G,$A492))</f>
        <v>13659038</v>
      </c>
      <c r="H492" s="30" t="n">
        <f aca="false">IF($A492="","",(SUMIFS(raw_data!$I:$I,raw_data!$A:$A,"&gt;="&amp;UY_START_PY,raw_data!$A:$A,"&lt;="&amp;BASE_YM_PY,raw_data!$B:$B,"&lt;="&amp;BASE_YM_PY,raw_data!$G:$G,$A492)+SUMIFS(raw_data!$J:$J,raw_data!$A:$A,"&gt;="&amp;UY_START_PY,raw_data!$A:$A,"&lt;="&amp;BASE_YM_PY,raw_data!$B:$B,"&lt;="&amp;BASE_YM_PY,raw_data!$G:$G,$A492)))</f>
        <v>10446702</v>
      </c>
      <c r="I492" s="31" t="n">
        <f aca="false">IF(N(G492)=0,"",H492/G492)</f>
        <v>0.764819747920754</v>
      </c>
      <c r="J492" s="32" t="n">
        <f aca="false">IF(N(G492)=0,"",D492/G492-1)</f>
        <v>0.183839520762736</v>
      </c>
      <c r="K492" s="33" t="n">
        <f aca="false">IF(OR(F492="",I492=""),"",F492-I492)</f>
        <v>0.102129448278233</v>
      </c>
      <c r="L492" s="30" t="n">
        <f aca="false">IF($A492="","",SUMIFS(raw_data!$H:$H,raw_data!$B:$B,BASE_YM,raw_data!$G:$G,$A492))</f>
        <v>6279945</v>
      </c>
      <c r="M492" s="30" t="n">
        <f aca="false">IF($A492="","",(SUMIFS(raw_data!$I:$I,raw_data!$B:$B,BASE_YM,raw_data!$G:$G,$A492)+SUMIFS(raw_data!$J:$J,raw_data!$B:$B,BASE_YM,raw_data!$G:$G,$A492)))</f>
        <v>6167737</v>
      </c>
      <c r="N492" s="31" t="n">
        <f aca="false">IF(N(L492)=0,"",M492/L492)</f>
        <v>0.982132327592041</v>
      </c>
      <c r="O492" s="30" t="n">
        <f aca="false">IF($A492="","",SUMIFS(raw_data!$H:$H,raw_data!$B:$B,BASE_YM_PY,raw_data!$G:$G,$A492))</f>
        <v>5566855</v>
      </c>
      <c r="P492" s="30" t="n">
        <f aca="false">IF($A492="","",(SUMIFS(raw_data!$I:$I,raw_data!$B:$B,BASE_YM_PY,raw_data!$G:$G,$A492)+SUMIFS(raw_data!$J:$J,raw_data!$B:$B,BASE_YM_PY,raw_data!$G:$G,$A492)))</f>
        <v>4894735</v>
      </c>
      <c r="Q492" s="31" t="n">
        <f aca="false">IF(N(O492)=0,"",P492/O492)</f>
        <v>0.879263965021543</v>
      </c>
      <c r="R492" s="32" t="n">
        <f aca="false">IF(N(O492)=0,"",L492/O492-1)</f>
        <v>0.128095666224466</v>
      </c>
      <c r="S492" s="33" t="n">
        <f aca="false">IF(OR(N492="",Q492=""),"",N492-Q492)</f>
        <v>0.102868362570498</v>
      </c>
      <c r="T492" s="38" t="n">
        <f aca="false">IF(N(D492)&gt;0,RANK(D492,D$2:D$1001)+COUNTIF(D$2:D492,D492)-1,"")</f>
        <v>297</v>
      </c>
      <c r="U492" s="40" t="n">
        <f aca="false">IF(N(D492)&gt;0,IF(D492&gt;=LR_MIN_SHARE*SUM(D$2:D$1001),F492,-1),-1)</f>
        <v>0.866949196198987</v>
      </c>
      <c r="V492" s="38" t="n">
        <f aca="false">IF(U492&lt;0,"",RANK(U492,U$2:U$1001)+COUNTIF(U$2:U492,U492)-1)</f>
        <v>37</v>
      </c>
      <c r="W492" s="38" t="n">
        <f aca="false">IF(N(L492)&gt;0,RANK(L492,L$2:L$1001)+COUNTIF(L$2:L492,L492)-1,"")</f>
        <v>300</v>
      </c>
      <c r="X492" s="40" t="n">
        <f aca="false">IF(N(L492)&gt;0,IF(L492&gt;=LR_MIN_SHARE*SUM(L$2:L$1001),N492,-1),-1)</f>
        <v>0.982132327592041</v>
      </c>
      <c r="Y492" s="38" t="n">
        <f aca="false">IF(X492&lt;0,"",RANK(X492,X$2:X$1001)+COUNTIF(X$2:X492,X492)-1)</f>
        <v>47</v>
      </c>
      <c r="AA492" s="0" t="str">
        <f aca="false">IF($A492="","",IF(COUNTIF($B$2:$B492,$B492)=1,1,""))</f>
        <v/>
      </c>
      <c r="AB492" s="0" t="str">
        <f aca="false">IF(AA492=1,SUMIF($B$2:$B$1001,$B492,$D$2:$D$1001),"")</f>
        <v/>
      </c>
      <c r="AC492" s="0" t="str">
        <f aca="false">IF(AA492=1,RANK(AB492,$AB$2:$AB$1001)+COUNTIF($AB$2:$AB492,AB492)-1,"")</f>
        <v/>
      </c>
      <c r="AD492" s="38" t="n">
        <f aca="false">IF($A492="","",COUNTIF(raw_data!$G:$G,$A492))</f>
        <v>40</v>
      </c>
      <c r="AE492" s="38" t="n">
        <f aca="false">IF($A492="","",IF(COUNTIF($A$2:$A$1001,$A492)&gt;1,1,0))</f>
        <v>0</v>
      </c>
    </row>
    <row r="493" customFormat="false" ht="15" hidden="false" customHeight="false" outlineLevel="0" collapsed="false">
      <c r="A493" s="0" t="str">
        <f aca="false">IF(code_master!$A493="","",code_master!$A493)</f>
        <v>CV0492</v>
      </c>
      <c r="B493" s="0" t="str">
        <f aca="false">IF($A493="","",code_master!$C493&amp;"")</f>
        <v>수술</v>
      </c>
      <c r="C493" s="0" t="str">
        <f aca="false">IF($A493="","",code_master!$B493&amp;"")</f>
        <v>상해수술비(비갱신형)</v>
      </c>
      <c r="D493" s="30" t="n">
        <f aca="false">IF($A493="","",SUMIFS(raw_data!$H:$H,raw_data!$A:$A,"&gt;="&amp;UY_START,raw_data!$A:$A,"&lt;="&amp;BASE_YM,raw_data!$B:$B,"&lt;="&amp;BASE_YM,raw_data!$G:$G,$A493))</f>
        <v>2066922</v>
      </c>
      <c r="E493" s="30" t="n">
        <f aca="false">IF($A493="","",(SUMIFS(raw_data!$I:$I,raw_data!$A:$A,"&gt;="&amp;UY_START,raw_data!$A:$A,"&lt;="&amp;BASE_YM,raw_data!$B:$B,"&lt;="&amp;BASE_YM,raw_data!$G:$G,$A493)+SUMIFS(raw_data!$J:$J,raw_data!$A:$A,"&gt;="&amp;UY_START,raw_data!$A:$A,"&lt;="&amp;BASE_YM,raw_data!$B:$B,"&lt;="&amp;BASE_YM,raw_data!$G:$G,$A493)))</f>
        <v>1489241</v>
      </c>
      <c r="F493" s="31" t="n">
        <f aca="false">IF(N(D493)=0,"",E493/D493)</f>
        <v>0.720511465841478</v>
      </c>
      <c r="G493" s="30" t="n">
        <f aca="false">IF($A493="","",SUMIFS(raw_data!$H:$H,raw_data!$A:$A,"&gt;="&amp;UY_START_PY,raw_data!$A:$A,"&lt;="&amp;BASE_YM_PY,raw_data!$B:$B,"&lt;="&amp;BASE_YM_PY,raw_data!$G:$G,$A493))</f>
        <v>2040819</v>
      </c>
      <c r="H493" s="30" t="n">
        <f aca="false">IF($A493="","",(SUMIFS(raw_data!$I:$I,raw_data!$A:$A,"&gt;="&amp;UY_START_PY,raw_data!$A:$A,"&lt;="&amp;BASE_YM_PY,raw_data!$B:$B,"&lt;="&amp;BASE_YM_PY,raw_data!$G:$G,$A493)+SUMIFS(raw_data!$J:$J,raw_data!$A:$A,"&gt;="&amp;UY_START_PY,raw_data!$A:$A,"&lt;="&amp;BASE_YM_PY,raw_data!$B:$B,"&lt;="&amp;BASE_YM_PY,raw_data!$G:$G,$A493)))</f>
        <v>1456019</v>
      </c>
      <c r="I493" s="31" t="n">
        <f aca="false">IF(N(G493)=0,"",H493/G493)</f>
        <v>0.713448375382628</v>
      </c>
      <c r="J493" s="32" t="n">
        <f aca="false">IF(N(G493)=0,"",D493/G493-1)</f>
        <v>0.0127904532445062</v>
      </c>
      <c r="K493" s="33" t="n">
        <f aca="false">IF(OR(F493="",I493=""),"",F493-I493)</f>
        <v>0.00706309045885001</v>
      </c>
      <c r="L493" s="30" t="n">
        <f aca="false">IF($A493="","",SUMIFS(raw_data!$H:$H,raw_data!$B:$B,BASE_YM,raw_data!$G:$G,$A493))</f>
        <v>807587</v>
      </c>
      <c r="M493" s="30" t="n">
        <f aca="false">IF($A493="","",(SUMIFS(raw_data!$I:$I,raw_data!$B:$B,BASE_YM,raw_data!$G:$G,$A493)+SUMIFS(raw_data!$J:$J,raw_data!$B:$B,BASE_YM,raw_data!$G:$G,$A493)))</f>
        <v>652130</v>
      </c>
      <c r="N493" s="31" t="n">
        <f aca="false">IF(N(L493)=0,"",M493/L493)</f>
        <v>0.807504330802749</v>
      </c>
      <c r="O493" s="30" t="n">
        <f aca="false">IF($A493="","",SUMIFS(raw_data!$H:$H,raw_data!$B:$B,BASE_YM_PY,raw_data!$G:$G,$A493))</f>
        <v>810273</v>
      </c>
      <c r="P493" s="30" t="n">
        <f aca="false">IF($A493="","",(SUMIFS(raw_data!$I:$I,raw_data!$B:$B,BASE_YM_PY,raw_data!$G:$G,$A493)+SUMIFS(raw_data!$J:$J,raw_data!$B:$B,BASE_YM_PY,raw_data!$G:$G,$A493)))</f>
        <v>662322</v>
      </c>
      <c r="Q493" s="31" t="n">
        <f aca="false">IF(N(O493)=0,"",P493/O493)</f>
        <v>0.817405985390109</v>
      </c>
      <c r="R493" s="32" t="n">
        <f aca="false">IF(N(O493)=0,"",L493/O493-1)</f>
        <v>-0.00331493212781375</v>
      </c>
      <c r="S493" s="33" t="n">
        <f aca="false">IF(OR(N493="",Q493=""),"",N493-Q493)</f>
        <v>-0.00990165458735981</v>
      </c>
      <c r="T493" s="38" t="n">
        <f aca="false">IF(N(D493)&gt;0,RANK(D493,D$2:D$1001)+COUNTIF(D$2:D493,D493)-1,"")</f>
        <v>519</v>
      </c>
      <c r="U493" s="38" t="n">
        <f aca="false">IF(N(D493)&gt;0,IF(D493&gt;=LR_MIN_SHARE*SUM(D$2:D$1001),F493,-1),-1)</f>
        <v>-1</v>
      </c>
      <c r="V493" s="0" t="str">
        <f aca="false">IF(U493&lt;0,"",RANK(U493,U$2:U$1001)+COUNTIF(U$2:U493,U493)-1)</f>
        <v/>
      </c>
      <c r="W493" s="38" t="n">
        <f aca="false">IF(N(L493)&gt;0,RANK(L493,L$2:L$1001)+COUNTIF(L$2:L493,L493)-1,"")</f>
        <v>521</v>
      </c>
      <c r="X493" s="38" t="n">
        <f aca="false">IF(N(L493)&gt;0,IF(L493&gt;=LR_MIN_SHARE*SUM(L$2:L$1001),N493,-1),-1)</f>
        <v>-1</v>
      </c>
      <c r="Y493" s="0" t="str">
        <f aca="false">IF(X493&lt;0,"",RANK(X493,X$2:X$1001)+COUNTIF(X$2:X493,X493)-1)</f>
        <v/>
      </c>
      <c r="AA493" s="0" t="str">
        <f aca="false">IF($A493="","",IF(COUNTIF($B$2:$B493,$B493)=1,1,""))</f>
        <v/>
      </c>
      <c r="AB493" s="0" t="str">
        <f aca="false">IF(AA493=1,SUMIF($B$2:$B$1001,$B493,$D$2:$D$1001),"")</f>
        <v/>
      </c>
      <c r="AC493" s="0" t="str">
        <f aca="false">IF(AA493=1,RANK(AB493,$AB$2:$AB$1001)+COUNTIF($AB$2:$AB493,AB493)-1,"")</f>
        <v/>
      </c>
      <c r="AD493" s="38" t="n">
        <f aca="false">IF($A493="","",COUNTIF(raw_data!$G:$G,$A493))</f>
        <v>40</v>
      </c>
      <c r="AE493" s="38" t="n">
        <f aca="false">IF($A493="","",IF(COUNTIF($A$2:$A$1001,$A493)&gt;1,1,0))</f>
        <v>0</v>
      </c>
    </row>
    <row r="494" customFormat="false" ht="15" hidden="false" customHeight="false" outlineLevel="0" collapsed="false">
      <c r="A494" s="0" t="str">
        <f aca="false">IF(code_master!$A494="","",code_master!$A494)</f>
        <v>CV0493</v>
      </c>
      <c r="B494" s="0" t="str">
        <f aca="false">IF($A494="","",code_master!$C494&amp;"")</f>
        <v>수술</v>
      </c>
      <c r="C494" s="0" t="str">
        <f aca="false">IF($A494="","",code_master!$B494&amp;"")</f>
        <v>1~5종수술비(비갱신형)</v>
      </c>
      <c r="D494" s="30" t="n">
        <f aca="false">IF($A494="","",SUMIFS(raw_data!$H:$H,raw_data!$A:$A,"&gt;="&amp;UY_START,raw_data!$A:$A,"&lt;="&amp;BASE_YM,raw_data!$B:$B,"&lt;="&amp;BASE_YM,raw_data!$G:$G,$A494))</f>
        <v>7471858</v>
      </c>
      <c r="E494" s="30" t="n">
        <f aca="false">IF($A494="","",(SUMIFS(raw_data!$I:$I,raw_data!$A:$A,"&gt;="&amp;UY_START,raw_data!$A:$A,"&lt;="&amp;BASE_YM,raw_data!$B:$B,"&lt;="&amp;BASE_YM,raw_data!$G:$G,$A494)+SUMIFS(raw_data!$J:$J,raw_data!$A:$A,"&gt;="&amp;UY_START,raw_data!$A:$A,"&lt;="&amp;BASE_YM,raw_data!$B:$B,"&lt;="&amp;BASE_YM,raw_data!$G:$G,$A494)))</f>
        <v>5737252</v>
      </c>
      <c r="F494" s="31" t="n">
        <f aca="false">IF(N(D494)=0,"",E494/D494)</f>
        <v>0.76784810417971</v>
      </c>
      <c r="G494" s="30" t="n">
        <f aca="false">IF($A494="","",SUMIFS(raw_data!$H:$H,raw_data!$A:$A,"&gt;="&amp;UY_START_PY,raw_data!$A:$A,"&lt;="&amp;BASE_YM_PY,raw_data!$B:$B,"&lt;="&amp;BASE_YM_PY,raw_data!$G:$G,$A494))</f>
        <v>6690714</v>
      </c>
      <c r="H494" s="30" t="n">
        <f aca="false">IF($A494="","",(SUMIFS(raw_data!$I:$I,raw_data!$A:$A,"&gt;="&amp;UY_START_PY,raw_data!$A:$A,"&lt;="&amp;BASE_YM_PY,raw_data!$B:$B,"&lt;="&amp;BASE_YM_PY,raw_data!$G:$G,$A494)+SUMIFS(raw_data!$J:$J,raw_data!$A:$A,"&gt;="&amp;UY_START_PY,raw_data!$A:$A,"&lt;="&amp;BASE_YM_PY,raw_data!$B:$B,"&lt;="&amp;BASE_YM_PY,raw_data!$G:$G,$A494)))</f>
        <v>4773236</v>
      </c>
      <c r="I494" s="31" t="n">
        <f aca="false">IF(N(G494)=0,"",H494/G494)</f>
        <v>0.713412051389433</v>
      </c>
      <c r="J494" s="32" t="n">
        <f aca="false">IF(N(G494)=0,"",D494/G494-1)</f>
        <v>0.116750469381893</v>
      </c>
      <c r="K494" s="33" t="n">
        <f aca="false">IF(OR(F494="",I494=""),"",F494-I494)</f>
        <v>0.0544360527902769</v>
      </c>
      <c r="L494" s="30" t="n">
        <f aca="false">IF($A494="","",SUMIFS(raw_data!$H:$H,raw_data!$B:$B,BASE_YM,raw_data!$G:$G,$A494))</f>
        <v>2800014</v>
      </c>
      <c r="M494" s="30" t="n">
        <f aca="false">IF($A494="","",(SUMIFS(raw_data!$I:$I,raw_data!$B:$B,BASE_YM,raw_data!$G:$G,$A494)+SUMIFS(raw_data!$J:$J,raw_data!$B:$B,BASE_YM,raw_data!$G:$G,$A494)))</f>
        <v>2680470</v>
      </c>
      <c r="N494" s="31" t="n">
        <f aca="false">IF(N(L494)=0,"",M494/L494)</f>
        <v>0.957305927756076</v>
      </c>
      <c r="O494" s="30" t="n">
        <f aca="false">IF($A494="","",SUMIFS(raw_data!$H:$H,raw_data!$B:$B,BASE_YM_PY,raw_data!$G:$G,$A494))</f>
        <v>2797857</v>
      </c>
      <c r="P494" s="30" t="n">
        <f aca="false">IF($A494="","",(SUMIFS(raw_data!$I:$I,raw_data!$B:$B,BASE_YM_PY,raw_data!$G:$G,$A494)+SUMIFS(raw_data!$J:$J,raw_data!$B:$B,BASE_YM_PY,raw_data!$G:$G,$A494)))</f>
        <v>1714215</v>
      </c>
      <c r="Q494" s="31" t="n">
        <f aca="false">IF(N(O494)=0,"",P494/O494)</f>
        <v>0.612688568429337</v>
      </c>
      <c r="R494" s="32" t="n">
        <f aca="false">IF(N(O494)=0,"",L494/O494-1)</f>
        <v>0.000770947192797911</v>
      </c>
      <c r="S494" s="33" t="n">
        <f aca="false">IF(OR(N494="",Q494=""),"",N494-Q494)</f>
        <v>0.344617359326738</v>
      </c>
      <c r="T494" s="38" t="n">
        <f aca="false">IF(N(D494)&gt;0,RANK(D494,D$2:D$1001)+COUNTIF(D$2:D494,D494)-1,"")</f>
        <v>421</v>
      </c>
      <c r="U494" s="38" t="n">
        <f aca="false">IF(N(D494)&gt;0,IF(D494&gt;=LR_MIN_SHARE*SUM(D$2:D$1001),F494,-1),-1)</f>
        <v>-1</v>
      </c>
      <c r="V494" s="0" t="str">
        <f aca="false">IF(U494&lt;0,"",RANK(U494,U$2:U$1001)+COUNTIF(U$2:U494,U494)-1)</f>
        <v/>
      </c>
      <c r="W494" s="38" t="n">
        <f aca="false">IF(N(L494)&gt;0,RANK(L494,L$2:L$1001)+COUNTIF(L$2:L494,L494)-1,"")</f>
        <v>426</v>
      </c>
      <c r="X494" s="38" t="n">
        <f aca="false">IF(N(L494)&gt;0,IF(L494&gt;=LR_MIN_SHARE*SUM(L$2:L$1001),N494,-1),-1)</f>
        <v>-1</v>
      </c>
      <c r="Y494" s="0" t="str">
        <f aca="false">IF(X494&lt;0,"",RANK(X494,X$2:X$1001)+COUNTIF(X$2:X494,X494)-1)</f>
        <v/>
      </c>
      <c r="AA494" s="0" t="str">
        <f aca="false">IF($A494="","",IF(COUNTIF($B$2:$B494,$B494)=1,1,""))</f>
        <v/>
      </c>
      <c r="AB494" s="0" t="str">
        <f aca="false">IF(AA494=1,SUMIF($B$2:$B$1001,$B494,$D$2:$D$1001),"")</f>
        <v/>
      </c>
      <c r="AC494" s="0" t="str">
        <f aca="false">IF(AA494=1,RANK(AB494,$AB$2:$AB$1001)+COUNTIF($AB$2:$AB494,AB494)-1,"")</f>
        <v/>
      </c>
      <c r="AD494" s="38" t="n">
        <f aca="false">IF($A494="","",COUNTIF(raw_data!$G:$G,$A494))</f>
        <v>40</v>
      </c>
      <c r="AE494" s="38" t="n">
        <f aca="false">IF($A494="","",IF(COUNTIF($A$2:$A$1001,$A494)&gt;1,1,0))</f>
        <v>0</v>
      </c>
    </row>
    <row r="495" customFormat="false" ht="15" hidden="false" customHeight="false" outlineLevel="0" collapsed="false">
      <c r="A495" s="0" t="str">
        <f aca="false">IF(code_master!$A495="","",code_master!$A495)</f>
        <v>CV0494</v>
      </c>
      <c r="B495" s="0" t="str">
        <f aca="false">IF($A495="","",code_master!$C495&amp;"")</f>
        <v>암</v>
      </c>
      <c r="C495" s="0" t="str">
        <f aca="false">IF($A495="","",code_master!$B495&amp;"")</f>
        <v>고액암진단비(비갱신형)</v>
      </c>
      <c r="D495" s="30" t="n">
        <f aca="false">IF($A495="","",SUMIFS(raw_data!$H:$H,raw_data!$A:$A,"&gt;="&amp;UY_START,raw_data!$A:$A,"&lt;="&amp;BASE_YM,raw_data!$B:$B,"&lt;="&amp;BASE_YM,raw_data!$G:$G,$A495))</f>
        <v>40887527</v>
      </c>
      <c r="E495" s="30" t="n">
        <f aca="false">IF($A495="","",(SUMIFS(raw_data!$I:$I,raw_data!$A:$A,"&gt;="&amp;UY_START,raw_data!$A:$A,"&lt;="&amp;BASE_YM,raw_data!$B:$B,"&lt;="&amp;BASE_YM,raw_data!$G:$G,$A495)+SUMIFS(raw_data!$J:$J,raw_data!$A:$A,"&gt;="&amp;UY_START,raw_data!$A:$A,"&lt;="&amp;BASE_YM,raw_data!$B:$B,"&lt;="&amp;BASE_YM,raw_data!$G:$G,$A495)))</f>
        <v>28099093</v>
      </c>
      <c r="F495" s="31" t="n">
        <f aca="false">IF(N(D495)=0,"",E495/D495)</f>
        <v>0.687228968384417</v>
      </c>
      <c r="G495" s="30" t="n">
        <f aca="false">IF($A495="","",SUMIFS(raw_data!$H:$H,raw_data!$A:$A,"&gt;="&amp;UY_START_PY,raw_data!$A:$A,"&lt;="&amp;BASE_YM_PY,raw_data!$B:$B,"&lt;="&amp;BASE_YM_PY,raw_data!$G:$G,$A495))</f>
        <v>33584335</v>
      </c>
      <c r="H495" s="30" t="n">
        <f aca="false">IF($A495="","",(SUMIFS(raw_data!$I:$I,raw_data!$A:$A,"&gt;="&amp;UY_START_PY,raw_data!$A:$A,"&lt;="&amp;BASE_YM_PY,raw_data!$B:$B,"&lt;="&amp;BASE_YM_PY,raw_data!$G:$G,$A495)+SUMIFS(raw_data!$J:$J,raw_data!$A:$A,"&gt;="&amp;UY_START_PY,raw_data!$A:$A,"&lt;="&amp;BASE_YM_PY,raw_data!$B:$B,"&lt;="&amp;BASE_YM_PY,raw_data!$G:$G,$A495)))</f>
        <v>26084080</v>
      </c>
      <c r="I495" s="31" t="n">
        <f aca="false">IF(N(G495)=0,"",H495/G495)</f>
        <v>0.776674005901859</v>
      </c>
      <c r="J495" s="32" t="n">
        <f aca="false">IF(N(G495)=0,"",D495/G495-1)</f>
        <v>0.217458288216813</v>
      </c>
      <c r="K495" s="33" t="n">
        <f aca="false">IF(OR(F495="",I495=""),"",F495-I495)</f>
        <v>-0.0894450375174417</v>
      </c>
      <c r="L495" s="30" t="n">
        <f aca="false">IF($A495="","",SUMIFS(raw_data!$H:$H,raw_data!$B:$B,BASE_YM,raw_data!$G:$G,$A495))</f>
        <v>17029357</v>
      </c>
      <c r="M495" s="30" t="n">
        <f aca="false">IF($A495="","",(SUMIFS(raw_data!$I:$I,raw_data!$B:$B,BASE_YM,raw_data!$G:$G,$A495)+SUMIFS(raw_data!$J:$J,raw_data!$B:$B,BASE_YM,raw_data!$G:$G,$A495)))</f>
        <v>15025300</v>
      </c>
      <c r="N495" s="31" t="n">
        <f aca="false">IF(N(L495)=0,"",M495/L495)</f>
        <v>0.882317517919203</v>
      </c>
      <c r="O495" s="30" t="n">
        <f aca="false">IF($A495="","",SUMIFS(raw_data!$H:$H,raw_data!$B:$B,BASE_YM_PY,raw_data!$G:$G,$A495))</f>
        <v>13036427</v>
      </c>
      <c r="P495" s="30" t="n">
        <f aca="false">IF($A495="","",(SUMIFS(raw_data!$I:$I,raw_data!$B:$B,BASE_YM_PY,raw_data!$G:$G,$A495)+SUMIFS(raw_data!$J:$J,raw_data!$B:$B,BASE_YM_PY,raw_data!$G:$G,$A495)))</f>
        <v>15800781</v>
      </c>
      <c r="Q495" s="31" t="n">
        <f aca="false">IF(N(O495)=0,"",P495/O495)</f>
        <v>1.21204843934615</v>
      </c>
      <c r="R495" s="32" t="n">
        <f aca="false">IF(N(O495)=0,"",L495/O495-1)</f>
        <v>0.306290212801406</v>
      </c>
      <c r="S495" s="33" t="n">
        <f aca="false">IF(OR(N495="",Q495=""),"",N495-Q495)</f>
        <v>-0.329730921426946</v>
      </c>
      <c r="T495" s="38" t="n">
        <f aca="false">IF(N(D495)&gt;0,RANK(D495,D$2:D$1001)+COUNTIF(D$2:D495,D495)-1,"")</f>
        <v>140</v>
      </c>
      <c r="U495" s="40" t="n">
        <f aca="false">IF(N(D495)&gt;0,IF(D495&gt;=LR_MIN_SHARE*SUM(D$2:D$1001),F495,-1),-1)</f>
        <v>0.687228968384417</v>
      </c>
      <c r="V495" s="38" t="n">
        <f aca="false">IF(U495&lt;0,"",RANK(U495,U$2:U$1001)+COUNTIF(U$2:U495,U495)-1)</f>
        <v>92</v>
      </c>
      <c r="W495" s="38" t="n">
        <f aca="false">IF(N(L495)&gt;0,RANK(L495,L$2:L$1001)+COUNTIF(L$2:L495,L495)-1,"")</f>
        <v>135</v>
      </c>
      <c r="X495" s="40" t="n">
        <f aca="false">IF(N(L495)&gt;0,IF(L495&gt;=LR_MIN_SHARE*SUM(L$2:L$1001),N495,-1),-1)</f>
        <v>0.882317517919203</v>
      </c>
      <c r="Y495" s="38" t="n">
        <f aca="false">IF(X495&lt;0,"",RANK(X495,X$2:X$1001)+COUNTIF(X$2:X495,X495)-1)</f>
        <v>67</v>
      </c>
      <c r="AA495" s="0" t="str">
        <f aca="false">IF($A495="","",IF(COUNTIF($B$2:$B495,$B495)=1,1,""))</f>
        <v/>
      </c>
      <c r="AB495" s="0" t="str">
        <f aca="false">IF(AA495=1,SUMIF($B$2:$B$1001,$B495,$D$2:$D$1001),"")</f>
        <v/>
      </c>
      <c r="AC495" s="0" t="str">
        <f aca="false">IF(AA495=1,RANK(AB495,$AB$2:$AB$1001)+COUNTIF($AB$2:$AB495,AB495)-1,"")</f>
        <v/>
      </c>
      <c r="AD495" s="38" t="n">
        <f aca="false">IF($A495="","",COUNTIF(raw_data!$G:$G,$A495))</f>
        <v>40</v>
      </c>
      <c r="AE495" s="38" t="n">
        <f aca="false">IF($A495="","",IF(COUNTIF($A$2:$A$1001,$A495)&gt;1,1,0))</f>
        <v>0</v>
      </c>
    </row>
    <row r="496" customFormat="false" ht="15" hidden="false" customHeight="false" outlineLevel="0" collapsed="false">
      <c r="A496" s="0" t="str">
        <f aca="false">IF(code_master!$A496="","",code_master!$A496)</f>
        <v>CV0495</v>
      </c>
      <c r="B496" s="0" t="str">
        <f aca="false">IF($A496="","",code_master!$C496&amp;"")</f>
        <v>상해</v>
      </c>
      <c r="C496" s="0" t="str">
        <f aca="false">IF($A496="","",code_master!$B496&amp;"")</f>
        <v>골절진단비</v>
      </c>
      <c r="D496" s="30" t="n">
        <f aca="false">IF($A496="","",SUMIFS(raw_data!$H:$H,raw_data!$A:$A,"&gt;="&amp;UY_START,raw_data!$A:$A,"&lt;="&amp;BASE_YM,raw_data!$B:$B,"&lt;="&amp;BASE_YM,raw_data!$G:$G,$A496))</f>
        <v>28235867</v>
      </c>
      <c r="E496" s="30" t="n">
        <f aca="false">IF($A496="","",(SUMIFS(raw_data!$I:$I,raw_data!$A:$A,"&gt;="&amp;UY_START,raw_data!$A:$A,"&lt;="&amp;BASE_YM,raw_data!$B:$B,"&lt;="&amp;BASE_YM,raw_data!$G:$G,$A496)+SUMIFS(raw_data!$J:$J,raw_data!$A:$A,"&gt;="&amp;UY_START,raw_data!$A:$A,"&lt;="&amp;BASE_YM,raw_data!$B:$B,"&lt;="&amp;BASE_YM,raw_data!$G:$G,$A496)))</f>
        <v>16723667</v>
      </c>
      <c r="F496" s="31" t="n">
        <f aca="false">IF(N(D496)=0,"",E496/D496)</f>
        <v>0.59228452237716</v>
      </c>
      <c r="G496" s="30" t="n">
        <f aca="false">IF($A496="","",SUMIFS(raw_data!$H:$H,raw_data!$A:$A,"&gt;="&amp;UY_START_PY,raw_data!$A:$A,"&lt;="&amp;BASE_YM_PY,raw_data!$B:$B,"&lt;="&amp;BASE_YM_PY,raw_data!$G:$G,$A496))</f>
        <v>28359923</v>
      </c>
      <c r="H496" s="30" t="n">
        <f aca="false">IF($A496="","",(SUMIFS(raw_data!$I:$I,raw_data!$A:$A,"&gt;="&amp;UY_START_PY,raw_data!$A:$A,"&lt;="&amp;BASE_YM_PY,raw_data!$B:$B,"&lt;="&amp;BASE_YM_PY,raw_data!$G:$G,$A496)+SUMIFS(raw_data!$J:$J,raw_data!$A:$A,"&gt;="&amp;UY_START_PY,raw_data!$A:$A,"&lt;="&amp;BASE_YM_PY,raw_data!$B:$B,"&lt;="&amp;BASE_YM_PY,raw_data!$G:$G,$A496)))</f>
        <v>15065546</v>
      </c>
      <c r="I496" s="31" t="n">
        <f aca="false">IF(N(G496)=0,"",H496/G496)</f>
        <v>0.531226618633626</v>
      </c>
      <c r="J496" s="32" t="n">
        <f aca="false">IF(N(G496)=0,"",D496/G496-1)</f>
        <v>-0.00437434191905251</v>
      </c>
      <c r="K496" s="33" t="n">
        <f aca="false">IF(OR(F496="",I496=""),"",F496-I496)</f>
        <v>0.0610579037435335</v>
      </c>
      <c r="L496" s="30" t="n">
        <f aca="false">IF($A496="","",SUMIFS(raw_data!$H:$H,raw_data!$B:$B,BASE_YM,raw_data!$G:$G,$A496))</f>
        <v>11424560</v>
      </c>
      <c r="M496" s="30" t="n">
        <f aca="false">IF($A496="","",(SUMIFS(raw_data!$I:$I,raw_data!$B:$B,BASE_YM,raw_data!$G:$G,$A496)+SUMIFS(raw_data!$J:$J,raw_data!$B:$B,BASE_YM,raw_data!$G:$G,$A496)))</f>
        <v>8800817</v>
      </c>
      <c r="N496" s="31" t="n">
        <f aca="false">IF(N(L496)=0,"",M496/L496)</f>
        <v>0.770341877499002</v>
      </c>
      <c r="O496" s="30" t="n">
        <f aca="false">IF($A496="","",SUMIFS(raw_data!$H:$H,raw_data!$B:$B,BASE_YM_PY,raw_data!$G:$G,$A496))</f>
        <v>10917146</v>
      </c>
      <c r="P496" s="30" t="n">
        <f aca="false">IF($A496="","",(SUMIFS(raw_data!$I:$I,raw_data!$B:$B,BASE_YM_PY,raw_data!$G:$G,$A496)+SUMIFS(raw_data!$J:$J,raw_data!$B:$B,BASE_YM_PY,raw_data!$G:$G,$A496)))</f>
        <v>6445696</v>
      </c>
      <c r="Q496" s="31" t="n">
        <f aca="false">IF(N(O496)=0,"",P496/O496)</f>
        <v>0.590419510740261</v>
      </c>
      <c r="R496" s="32" t="n">
        <f aca="false">IF(N(O496)=0,"",L496/O496-1)</f>
        <v>0.0464786309535477</v>
      </c>
      <c r="S496" s="33" t="n">
        <f aca="false">IF(OR(N496="",Q496=""),"",N496-Q496)</f>
        <v>0.179922366758741</v>
      </c>
      <c r="T496" s="38" t="n">
        <f aca="false">IF(N(D496)&gt;0,RANK(D496,D$2:D$1001)+COUNTIF(D$2:D496,D496)-1,"")</f>
        <v>201</v>
      </c>
      <c r="U496" s="40" t="n">
        <f aca="false">IF(N(D496)&gt;0,IF(D496&gt;=LR_MIN_SHARE*SUM(D$2:D$1001),F496,-1),-1)</f>
        <v>0.59228452237716</v>
      </c>
      <c r="V496" s="38" t="n">
        <f aca="false">IF(U496&lt;0,"",RANK(U496,U$2:U$1001)+COUNTIF(U$2:U496,U496)-1)</f>
        <v>153</v>
      </c>
      <c r="W496" s="38" t="n">
        <f aca="false">IF(N(L496)&gt;0,RANK(L496,L$2:L$1001)+COUNTIF(L$2:L496,L496)-1,"")</f>
        <v>197</v>
      </c>
      <c r="X496" s="40" t="n">
        <f aca="false">IF(N(L496)&gt;0,IF(L496&gt;=LR_MIN_SHARE*SUM(L$2:L$1001),N496,-1),-1)</f>
        <v>0.770341877499002</v>
      </c>
      <c r="Y496" s="38" t="n">
        <f aca="false">IF(X496&lt;0,"",RANK(X496,X$2:X$1001)+COUNTIF(X$2:X496,X496)-1)</f>
        <v>120</v>
      </c>
      <c r="AA496" s="0" t="str">
        <f aca="false">IF($A496="","",IF(COUNTIF($B$2:$B496,$B496)=1,1,""))</f>
        <v/>
      </c>
      <c r="AB496" s="0" t="str">
        <f aca="false">IF(AA496=1,SUMIF($B$2:$B$1001,$B496,$D$2:$D$1001),"")</f>
        <v/>
      </c>
      <c r="AC496" s="0" t="str">
        <f aca="false">IF(AA496=1,RANK(AB496,$AB$2:$AB$1001)+COUNTIF($AB$2:$AB496,AB496)-1,"")</f>
        <v/>
      </c>
      <c r="AD496" s="38" t="n">
        <f aca="false">IF($A496="","",COUNTIF(raw_data!$G:$G,$A496))</f>
        <v>40</v>
      </c>
      <c r="AE496" s="38" t="n">
        <f aca="false">IF($A496="","",IF(COUNTIF($A$2:$A$1001,$A496)&gt;1,1,0))</f>
        <v>0</v>
      </c>
    </row>
    <row r="497" customFormat="false" ht="15" hidden="false" customHeight="false" outlineLevel="0" collapsed="false">
      <c r="A497" s="0" t="str">
        <f aca="false">IF(code_master!$A497="","",code_master!$A497)</f>
        <v>CV0496</v>
      </c>
      <c r="B497" s="0" t="str">
        <f aca="false">IF($A497="","",code_master!$C497&amp;"")</f>
        <v>심장</v>
      </c>
      <c r="C497" s="0" t="str">
        <f aca="false">IF($A497="","",code_master!$B497&amp;"")</f>
        <v>심혈관질환진단비</v>
      </c>
      <c r="D497" s="30" t="n">
        <f aca="false">IF($A497="","",SUMIFS(raw_data!$H:$H,raw_data!$A:$A,"&gt;="&amp;UY_START,raw_data!$A:$A,"&lt;="&amp;BASE_YM,raw_data!$B:$B,"&lt;="&amp;BASE_YM,raw_data!$G:$G,$A497))</f>
        <v>3062009</v>
      </c>
      <c r="E497" s="30" t="n">
        <f aca="false">IF($A497="","",(SUMIFS(raw_data!$I:$I,raw_data!$A:$A,"&gt;="&amp;UY_START,raw_data!$A:$A,"&lt;="&amp;BASE_YM,raw_data!$B:$B,"&lt;="&amp;BASE_YM,raw_data!$G:$G,$A497)+SUMIFS(raw_data!$J:$J,raw_data!$A:$A,"&gt;="&amp;UY_START,raw_data!$A:$A,"&lt;="&amp;BASE_YM,raw_data!$B:$B,"&lt;="&amp;BASE_YM,raw_data!$G:$G,$A497)))</f>
        <v>2403461</v>
      </c>
      <c r="F497" s="31" t="n">
        <f aca="false">IF(N(D497)=0,"",E497/D497)</f>
        <v>0.78492943685012</v>
      </c>
      <c r="G497" s="30" t="n">
        <f aca="false">IF($A497="","",SUMIFS(raw_data!$H:$H,raw_data!$A:$A,"&gt;="&amp;UY_START_PY,raw_data!$A:$A,"&lt;="&amp;BASE_YM_PY,raw_data!$B:$B,"&lt;="&amp;BASE_YM_PY,raw_data!$G:$G,$A497))</f>
        <v>2957605</v>
      </c>
      <c r="H497" s="30" t="n">
        <f aca="false">IF($A497="","",(SUMIFS(raw_data!$I:$I,raw_data!$A:$A,"&gt;="&amp;UY_START_PY,raw_data!$A:$A,"&lt;="&amp;BASE_YM_PY,raw_data!$B:$B,"&lt;="&amp;BASE_YM_PY,raw_data!$G:$G,$A497)+SUMIFS(raw_data!$J:$J,raw_data!$A:$A,"&gt;="&amp;UY_START_PY,raw_data!$A:$A,"&lt;="&amp;BASE_YM_PY,raw_data!$B:$B,"&lt;="&amp;BASE_YM_PY,raw_data!$G:$G,$A497)))</f>
        <v>1691054</v>
      </c>
      <c r="I497" s="31" t="n">
        <f aca="false">IF(N(G497)=0,"",H497/G497)</f>
        <v>0.571764654171196</v>
      </c>
      <c r="J497" s="32" t="n">
        <f aca="false">IF(N(G497)=0,"",D497/G497-1)</f>
        <v>0.0353001837635518</v>
      </c>
      <c r="K497" s="33" t="n">
        <f aca="false">IF(OR(F497="",I497=""),"",F497-I497)</f>
        <v>0.213164782678924</v>
      </c>
      <c r="L497" s="30" t="n">
        <f aca="false">IF($A497="","",SUMIFS(raw_data!$H:$H,raw_data!$B:$B,BASE_YM,raw_data!$G:$G,$A497))</f>
        <v>1157263</v>
      </c>
      <c r="M497" s="30" t="n">
        <f aca="false">IF($A497="","",(SUMIFS(raw_data!$I:$I,raw_data!$B:$B,BASE_YM,raw_data!$G:$G,$A497)+SUMIFS(raw_data!$J:$J,raw_data!$B:$B,BASE_YM,raw_data!$G:$G,$A497)))</f>
        <v>1145992</v>
      </c>
      <c r="N497" s="31" t="n">
        <f aca="false">IF(N(L497)=0,"",M497/L497)</f>
        <v>0.990260640839636</v>
      </c>
      <c r="O497" s="30" t="n">
        <f aca="false">IF($A497="","",SUMIFS(raw_data!$H:$H,raw_data!$B:$B,BASE_YM_PY,raw_data!$G:$G,$A497))</f>
        <v>1161714</v>
      </c>
      <c r="P497" s="30" t="n">
        <f aca="false">IF($A497="","",(SUMIFS(raw_data!$I:$I,raw_data!$B:$B,BASE_YM_PY,raw_data!$G:$G,$A497)+SUMIFS(raw_data!$J:$J,raw_data!$B:$B,BASE_YM_PY,raw_data!$G:$G,$A497)))</f>
        <v>791820</v>
      </c>
      <c r="Q497" s="31" t="n">
        <f aca="false">IF(N(O497)=0,"",P497/O497)</f>
        <v>0.681596330938596</v>
      </c>
      <c r="R497" s="32" t="n">
        <f aca="false">IF(N(O497)=0,"",L497/O497-1)</f>
        <v>-0.00383140773030199</v>
      </c>
      <c r="S497" s="33" t="n">
        <f aca="false">IF(OR(N497="",Q497=""),"",N497-Q497)</f>
        <v>0.30866430990104</v>
      </c>
      <c r="T497" s="38" t="n">
        <f aca="false">IF(N(D497)&gt;0,RANK(D497,D$2:D$1001)+COUNTIF(D$2:D497,D497)-1,"")</f>
        <v>498</v>
      </c>
      <c r="U497" s="38" t="n">
        <f aca="false">IF(N(D497)&gt;0,IF(D497&gt;=LR_MIN_SHARE*SUM(D$2:D$1001),F497,-1),-1)</f>
        <v>-1</v>
      </c>
      <c r="V497" s="0" t="str">
        <f aca="false">IF(U497&lt;0,"",RANK(U497,U$2:U$1001)+COUNTIF(U$2:U497,U497)-1)</f>
        <v/>
      </c>
      <c r="W497" s="38" t="n">
        <f aca="false">IF(N(L497)&gt;0,RANK(L497,L$2:L$1001)+COUNTIF(L$2:L497,L497)-1,"")</f>
        <v>503</v>
      </c>
      <c r="X497" s="38" t="n">
        <f aca="false">IF(N(L497)&gt;0,IF(L497&gt;=LR_MIN_SHARE*SUM(L$2:L$1001),N497,-1),-1)</f>
        <v>-1</v>
      </c>
      <c r="Y497" s="0" t="str">
        <f aca="false">IF(X497&lt;0,"",RANK(X497,X$2:X$1001)+COUNTIF(X$2:X497,X497)-1)</f>
        <v/>
      </c>
      <c r="AA497" s="0" t="str">
        <f aca="false">IF($A497="","",IF(COUNTIF($B$2:$B497,$B497)=1,1,""))</f>
        <v/>
      </c>
      <c r="AB497" s="0" t="str">
        <f aca="false">IF(AA497=1,SUMIF($B$2:$B$1001,$B497,$D$2:$D$1001),"")</f>
        <v/>
      </c>
      <c r="AC497" s="0" t="str">
        <f aca="false">IF(AA497=1,RANK(AB497,$AB$2:$AB$1001)+COUNTIF($AB$2:$AB497,AB497)-1,"")</f>
        <v/>
      </c>
      <c r="AD497" s="38" t="n">
        <f aca="false">IF($A497="","",COUNTIF(raw_data!$G:$G,$A497))</f>
        <v>40</v>
      </c>
      <c r="AE497" s="38" t="n">
        <f aca="false">IF($A497="","",IF(COUNTIF($A$2:$A$1001,$A497)&gt;1,1,0))</f>
        <v>0</v>
      </c>
    </row>
    <row r="498" customFormat="false" ht="15" hidden="false" customHeight="false" outlineLevel="0" collapsed="false">
      <c r="A498" s="0" t="str">
        <f aca="false">IF(code_master!$A498="","",code_master!$A498)</f>
        <v>CV0497</v>
      </c>
      <c r="B498" s="0" t="str">
        <f aca="false">IF($A498="","",code_master!$C498&amp;"")</f>
        <v>뇌혈관</v>
      </c>
      <c r="C498" s="0" t="str">
        <f aca="false">IF($A498="","",code_master!$B498&amp;"")</f>
        <v>뇌졸중진단비Ⅱ</v>
      </c>
      <c r="D498" s="30" t="n">
        <f aca="false">IF($A498="","",SUMIFS(raw_data!$H:$H,raw_data!$A:$A,"&gt;="&amp;UY_START,raw_data!$A:$A,"&lt;="&amp;BASE_YM,raw_data!$B:$B,"&lt;="&amp;BASE_YM,raw_data!$G:$G,$A498))</f>
        <v>7871567</v>
      </c>
      <c r="E498" s="30" t="n">
        <f aca="false">IF($A498="","",(SUMIFS(raw_data!$I:$I,raw_data!$A:$A,"&gt;="&amp;UY_START,raw_data!$A:$A,"&lt;="&amp;BASE_YM,raw_data!$B:$B,"&lt;="&amp;BASE_YM,raw_data!$G:$G,$A498)+SUMIFS(raw_data!$J:$J,raw_data!$A:$A,"&gt;="&amp;UY_START,raw_data!$A:$A,"&lt;="&amp;BASE_YM,raw_data!$B:$B,"&lt;="&amp;BASE_YM,raw_data!$G:$G,$A498)))</f>
        <v>4326621</v>
      </c>
      <c r="F498" s="31" t="n">
        <f aca="false">IF(N(D498)=0,"",E498/D498)</f>
        <v>0.549651803764104</v>
      </c>
      <c r="G498" s="30" t="n">
        <f aca="false">IF($A498="","",SUMIFS(raw_data!$H:$H,raw_data!$A:$A,"&gt;="&amp;UY_START_PY,raw_data!$A:$A,"&lt;="&amp;BASE_YM_PY,raw_data!$B:$B,"&lt;="&amp;BASE_YM_PY,raw_data!$G:$G,$A498))</f>
        <v>7249695</v>
      </c>
      <c r="H498" s="30" t="n">
        <f aca="false">IF($A498="","",(SUMIFS(raw_data!$I:$I,raw_data!$A:$A,"&gt;="&amp;UY_START_PY,raw_data!$A:$A,"&lt;="&amp;BASE_YM_PY,raw_data!$B:$B,"&lt;="&amp;BASE_YM_PY,raw_data!$G:$G,$A498)+SUMIFS(raw_data!$J:$J,raw_data!$A:$A,"&gt;="&amp;UY_START_PY,raw_data!$A:$A,"&lt;="&amp;BASE_YM_PY,raw_data!$B:$B,"&lt;="&amp;BASE_YM_PY,raw_data!$G:$G,$A498)))</f>
        <v>5730223</v>
      </c>
      <c r="I498" s="31" t="n">
        <f aca="false">IF(N(G498)=0,"",H498/G498)</f>
        <v>0.790408837889042</v>
      </c>
      <c r="J498" s="32" t="n">
        <f aca="false">IF(N(G498)=0,"",D498/G498-1)</f>
        <v>0.0857790569120494</v>
      </c>
      <c r="K498" s="33" t="n">
        <f aca="false">IF(OR(F498="",I498=""),"",F498-I498)</f>
        <v>-0.240757034124938</v>
      </c>
      <c r="L498" s="30" t="n">
        <f aca="false">IF($A498="","",SUMIFS(raw_data!$H:$H,raw_data!$B:$B,BASE_YM,raw_data!$G:$G,$A498))</f>
        <v>3036277</v>
      </c>
      <c r="M498" s="30" t="n">
        <f aca="false">IF($A498="","",(SUMIFS(raw_data!$I:$I,raw_data!$B:$B,BASE_YM,raw_data!$G:$G,$A498)+SUMIFS(raw_data!$J:$J,raw_data!$B:$B,BASE_YM,raw_data!$G:$G,$A498)))</f>
        <v>1837615</v>
      </c>
      <c r="N498" s="31" t="n">
        <f aca="false">IF(N(L498)=0,"",M498/L498)</f>
        <v>0.605219813607257</v>
      </c>
      <c r="O498" s="30" t="n">
        <f aca="false">IF($A498="","",SUMIFS(raw_data!$H:$H,raw_data!$B:$B,BASE_YM_PY,raw_data!$G:$G,$A498))</f>
        <v>2977194</v>
      </c>
      <c r="P498" s="30" t="n">
        <f aca="false">IF($A498="","",(SUMIFS(raw_data!$I:$I,raw_data!$B:$B,BASE_YM_PY,raw_data!$G:$G,$A498)+SUMIFS(raw_data!$J:$J,raw_data!$B:$B,BASE_YM_PY,raw_data!$G:$G,$A498)))</f>
        <v>2925383</v>
      </c>
      <c r="Q498" s="31" t="n">
        <f aca="false">IF(N(O498)=0,"",P498/O498)</f>
        <v>0.982597371887757</v>
      </c>
      <c r="R498" s="32" t="n">
        <f aca="false">IF(N(O498)=0,"",L498/O498-1)</f>
        <v>0.0198451965172575</v>
      </c>
      <c r="S498" s="33" t="n">
        <f aca="false">IF(OR(N498="",Q498=""),"",N498-Q498)</f>
        <v>-0.377377558280501</v>
      </c>
      <c r="T498" s="38" t="n">
        <f aca="false">IF(N(D498)&gt;0,RANK(D498,D$2:D$1001)+COUNTIF(D$2:D498,D498)-1,"")</f>
        <v>412</v>
      </c>
      <c r="U498" s="38" t="n">
        <f aca="false">IF(N(D498)&gt;0,IF(D498&gt;=LR_MIN_SHARE*SUM(D$2:D$1001),F498,-1),-1)</f>
        <v>-1</v>
      </c>
      <c r="V498" s="0" t="str">
        <f aca="false">IF(U498&lt;0,"",RANK(U498,U$2:U$1001)+COUNTIF(U$2:U498,U498)-1)</f>
        <v/>
      </c>
      <c r="W498" s="38" t="n">
        <f aca="false">IF(N(L498)&gt;0,RANK(L498,L$2:L$1001)+COUNTIF(L$2:L498,L498)-1,"")</f>
        <v>418</v>
      </c>
      <c r="X498" s="38" t="n">
        <f aca="false">IF(N(L498)&gt;0,IF(L498&gt;=LR_MIN_SHARE*SUM(L$2:L$1001),N498,-1),-1)</f>
        <v>-1</v>
      </c>
      <c r="Y498" s="0" t="str">
        <f aca="false">IF(X498&lt;0,"",RANK(X498,X$2:X$1001)+COUNTIF(X$2:X498,X498)-1)</f>
        <v/>
      </c>
      <c r="AA498" s="0" t="str">
        <f aca="false">IF($A498="","",IF(COUNTIF($B$2:$B498,$B498)=1,1,""))</f>
        <v/>
      </c>
      <c r="AB498" s="0" t="str">
        <f aca="false">IF(AA498=1,SUMIF($B$2:$B$1001,$B498,$D$2:$D$1001),"")</f>
        <v/>
      </c>
      <c r="AC498" s="0" t="str">
        <f aca="false">IF(AA498=1,RANK(AB498,$AB$2:$AB$1001)+COUNTIF($AB$2:$AB498,AB498)-1,"")</f>
        <v/>
      </c>
      <c r="AD498" s="38" t="n">
        <f aca="false">IF($A498="","",COUNTIF(raw_data!$G:$G,$A498))</f>
        <v>40</v>
      </c>
      <c r="AE498" s="38" t="n">
        <f aca="false">IF($A498="","",IF(COUNTIF($A$2:$A$1001,$A498)&gt;1,1,0))</f>
        <v>0</v>
      </c>
    </row>
    <row r="499" customFormat="false" ht="15" hidden="false" customHeight="false" outlineLevel="0" collapsed="false">
      <c r="A499" s="0" t="str">
        <f aca="false">IF(code_master!$A499="","",code_master!$A499)</f>
        <v>CV0498</v>
      </c>
      <c r="B499" s="0" t="str">
        <f aca="false">IF($A499="","",code_master!$C499&amp;"")</f>
        <v>수술</v>
      </c>
      <c r="C499" s="0" t="str">
        <f aca="false">IF($A499="","",code_master!$B499&amp;"")</f>
        <v>질병수술비(간편)</v>
      </c>
      <c r="D499" s="30" t="n">
        <f aca="false">IF($A499="","",SUMIFS(raw_data!$H:$H,raw_data!$A:$A,"&gt;="&amp;UY_START,raw_data!$A:$A,"&lt;="&amp;BASE_YM,raw_data!$B:$B,"&lt;="&amp;BASE_YM,raw_data!$G:$G,$A499))</f>
        <v>7790314</v>
      </c>
      <c r="E499" s="30" t="n">
        <f aca="false">IF($A499="","",(SUMIFS(raw_data!$I:$I,raw_data!$A:$A,"&gt;="&amp;UY_START,raw_data!$A:$A,"&lt;="&amp;BASE_YM,raw_data!$B:$B,"&lt;="&amp;BASE_YM,raw_data!$G:$G,$A499)+SUMIFS(raw_data!$J:$J,raw_data!$A:$A,"&gt;="&amp;UY_START,raw_data!$A:$A,"&lt;="&amp;BASE_YM,raw_data!$B:$B,"&lt;="&amp;BASE_YM,raw_data!$G:$G,$A499)))</f>
        <v>4703730</v>
      </c>
      <c r="F499" s="31" t="n">
        <f aca="false">IF(N(D499)=0,"",E499/D499)</f>
        <v>0.603792093617793</v>
      </c>
      <c r="G499" s="30" t="n">
        <f aca="false">IF($A499="","",SUMIFS(raw_data!$H:$H,raw_data!$A:$A,"&gt;="&amp;UY_START_PY,raw_data!$A:$A,"&lt;="&amp;BASE_YM_PY,raw_data!$B:$B,"&lt;="&amp;BASE_YM_PY,raw_data!$G:$G,$A499))</f>
        <v>8199846</v>
      </c>
      <c r="H499" s="30" t="n">
        <f aca="false">IF($A499="","",(SUMIFS(raw_data!$I:$I,raw_data!$A:$A,"&gt;="&amp;UY_START_PY,raw_data!$A:$A,"&lt;="&amp;BASE_YM_PY,raw_data!$B:$B,"&lt;="&amp;BASE_YM_PY,raw_data!$G:$G,$A499)+SUMIFS(raw_data!$J:$J,raw_data!$A:$A,"&gt;="&amp;UY_START_PY,raw_data!$A:$A,"&lt;="&amp;BASE_YM_PY,raw_data!$B:$B,"&lt;="&amp;BASE_YM_PY,raw_data!$G:$G,$A499)))</f>
        <v>4181311</v>
      </c>
      <c r="I499" s="31" t="n">
        <f aca="false">IF(N(G499)=0,"",H499/G499)</f>
        <v>0.509925552260372</v>
      </c>
      <c r="J499" s="32" t="n">
        <f aca="false">IF(N(G499)=0,"",D499/G499-1)</f>
        <v>-0.049943864799412</v>
      </c>
      <c r="K499" s="33" t="n">
        <f aca="false">IF(OR(F499="",I499=""),"",F499-I499)</f>
        <v>0.0938665413574208</v>
      </c>
      <c r="L499" s="30" t="n">
        <f aca="false">IF($A499="","",SUMIFS(raw_data!$H:$H,raw_data!$B:$B,BASE_YM,raw_data!$G:$G,$A499))</f>
        <v>3470329</v>
      </c>
      <c r="M499" s="30" t="n">
        <f aca="false">IF($A499="","",(SUMIFS(raw_data!$I:$I,raw_data!$B:$B,BASE_YM,raw_data!$G:$G,$A499)+SUMIFS(raw_data!$J:$J,raw_data!$B:$B,BASE_YM,raw_data!$G:$G,$A499)))</f>
        <v>2770446</v>
      </c>
      <c r="N499" s="31" t="n">
        <f aca="false">IF(N(L499)=0,"",M499/L499)</f>
        <v>0.798323732418454</v>
      </c>
      <c r="O499" s="30" t="n">
        <f aca="false">IF($A499="","",SUMIFS(raw_data!$H:$H,raw_data!$B:$B,BASE_YM_PY,raw_data!$G:$G,$A499))</f>
        <v>3281254</v>
      </c>
      <c r="P499" s="30" t="n">
        <f aca="false">IF($A499="","",(SUMIFS(raw_data!$I:$I,raw_data!$B:$B,BASE_YM_PY,raw_data!$G:$G,$A499)+SUMIFS(raw_data!$J:$J,raw_data!$B:$B,BASE_YM_PY,raw_data!$G:$G,$A499)))</f>
        <v>1867569</v>
      </c>
      <c r="Q499" s="31" t="n">
        <f aca="false">IF(N(O499)=0,"",P499/O499)</f>
        <v>0.569163191877252</v>
      </c>
      <c r="R499" s="32" t="n">
        <f aca="false">IF(N(O499)=0,"",L499/O499-1)</f>
        <v>0.057622786897936</v>
      </c>
      <c r="S499" s="33" t="n">
        <f aca="false">IF(OR(N499="",Q499=""),"",N499-Q499)</f>
        <v>0.229160540541202</v>
      </c>
      <c r="T499" s="38" t="n">
        <f aca="false">IF(N(D499)&gt;0,RANK(D499,D$2:D$1001)+COUNTIF(D$2:D499,D499)-1,"")</f>
        <v>414</v>
      </c>
      <c r="U499" s="38" t="n">
        <f aca="false">IF(N(D499)&gt;0,IF(D499&gt;=LR_MIN_SHARE*SUM(D$2:D$1001),F499,-1),-1)</f>
        <v>-1</v>
      </c>
      <c r="V499" s="0" t="str">
        <f aca="false">IF(U499&lt;0,"",RANK(U499,U$2:U$1001)+COUNTIF(U$2:U499,U499)-1)</f>
        <v/>
      </c>
      <c r="W499" s="38" t="n">
        <f aca="false">IF(N(L499)&gt;0,RANK(L499,L$2:L$1001)+COUNTIF(L$2:L499,L499)-1,"")</f>
        <v>400</v>
      </c>
      <c r="X499" s="38" t="n">
        <f aca="false">IF(N(L499)&gt;0,IF(L499&gt;=LR_MIN_SHARE*SUM(L$2:L$1001),N499,-1),-1)</f>
        <v>-1</v>
      </c>
      <c r="Y499" s="0" t="str">
        <f aca="false">IF(X499&lt;0,"",RANK(X499,X$2:X$1001)+COUNTIF(X$2:X499,X499)-1)</f>
        <v/>
      </c>
      <c r="AA499" s="0" t="str">
        <f aca="false">IF($A499="","",IF(COUNTIF($B$2:$B499,$B499)=1,1,""))</f>
        <v/>
      </c>
      <c r="AB499" s="0" t="str">
        <f aca="false">IF(AA499=1,SUMIF($B$2:$B$1001,$B499,$D$2:$D$1001),"")</f>
        <v/>
      </c>
      <c r="AC499" s="0" t="str">
        <f aca="false">IF(AA499=1,RANK(AB499,$AB$2:$AB$1001)+COUNTIF($AB$2:$AB499,AB499)-1,"")</f>
        <v/>
      </c>
      <c r="AD499" s="38" t="n">
        <f aca="false">IF($A499="","",COUNTIF(raw_data!$G:$G,$A499))</f>
        <v>40</v>
      </c>
      <c r="AE499" s="38" t="n">
        <f aca="false">IF($A499="","",IF(COUNTIF($A$2:$A$1001,$A499)&gt;1,1,0))</f>
        <v>0</v>
      </c>
    </row>
    <row r="500" customFormat="false" ht="15" hidden="false" customHeight="false" outlineLevel="0" collapsed="false">
      <c r="A500" s="0" t="str">
        <f aca="false">IF(code_master!$A500="","",code_master!$A500)</f>
        <v>CV0499</v>
      </c>
      <c r="B500" s="0" t="str">
        <f aca="false">IF($A500="","",code_master!$C500&amp;"")</f>
        <v>암</v>
      </c>
      <c r="C500" s="0" t="str">
        <f aca="false">IF($A500="","",code_master!$B500&amp;"")</f>
        <v>암수술비(간편)</v>
      </c>
      <c r="D500" s="30" t="n">
        <f aca="false">IF($A500="","",SUMIFS(raw_data!$H:$H,raw_data!$A:$A,"&gt;="&amp;UY_START,raw_data!$A:$A,"&lt;="&amp;BASE_YM,raw_data!$B:$B,"&lt;="&amp;BASE_YM,raw_data!$G:$G,$A500))</f>
        <v>11205621</v>
      </c>
      <c r="E500" s="30" t="n">
        <f aca="false">IF($A500="","",(SUMIFS(raw_data!$I:$I,raw_data!$A:$A,"&gt;="&amp;UY_START,raw_data!$A:$A,"&lt;="&amp;BASE_YM,raw_data!$B:$B,"&lt;="&amp;BASE_YM,raw_data!$G:$G,$A500)+SUMIFS(raw_data!$J:$J,raw_data!$A:$A,"&gt;="&amp;UY_START,raw_data!$A:$A,"&lt;="&amp;BASE_YM,raw_data!$B:$B,"&lt;="&amp;BASE_YM,raw_data!$G:$G,$A500)))</f>
        <v>3836737</v>
      </c>
      <c r="F500" s="31" t="n">
        <f aca="false">IF(N(D500)=0,"",E500/D500)</f>
        <v>0.342393964600445</v>
      </c>
      <c r="G500" s="30" t="n">
        <f aca="false">IF($A500="","",SUMIFS(raw_data!$H:$H,raw_data!$A:$A,"&gt;="&amp;UY_START_PY,raw_data!$A:$A,"&lt;="&amp;BASE_YM_PY,raw_data!$B:$B,"&lt;="&amp;BASE_YM_PY,raw_data!$G:$G,$A500))</f>
        <v>10899978</v>
      </c>
      <c r="H500" s="30" t="n">
        <f aca="false">IF($A500="","",(SUMIFS(raw_data!$I:$I,raw_data!$A:$A,"&gt;="&amp;UY_START_PY,raw_data!$A:$A,"&lt;="&amp;BASE_YM_PY,raw_data!$B:$B,"&lt;="&amp;BASE_YM_PY,raw_data!$G:$G,$A500)+SUMIFS(raw_data!$J:$J,raw_data!$A:$A,"&gt;="&amp;UY_START_PY,raw_data!$A:$A,"&lt;="&amp;BASE_YM_PY,raw_data!$B:$B,"&lt;="&amp;BASE_YM_PY,raw_data!$G:$G,$A500)))</f>
        <v>3327567</v>
      </c>
      <c r="I500" s="31" t="n">
        <f aca="false">IF(N(G500)=0,"",H500/G500)</f>
        <v>0.305281992312278</v>
      </c>
      <c r="J500" s="32" t="n">
        <f aca="false">IF(N(G500)=0,"",D500/G500-1)</f>
        <v>0.0280406987977406</v>
      </c>
      <c r="K500" s="33" t="n">
        <f aca="false">IF(OR(F500="",I500=""),"",F500-I500)</f>
        <v>0.0371119722881667</v>
      </c>
      <c r="L500" s="30" t="n">
        <f aca="false">IF($A500="","",SUMIFS(raw_data!$H:$H,raw_data!$B:$B,BASE_YM,raw_data!$G:$G,$A500))</f>
        <v>4464230</v>
      </c>
      <c r="M500" s="30" t="n">
        <f aca="false">IF($A500="","",(SUMIFS(raw_data!$I:$I,raw_data!$B:$B,BASE_YM,raw_data!$G:$G,$A500)+SUMIFS(raw_data!$J:$J,raw_data!$B:$B,BASE_YM,raw_data!$G:$G,$A500)))</f>
        <v>1935406</v>
      </c>
      <c r="N500" s="31" t="n">
        <f aca="false">IF(N(L500)=0,"",M500/L500)</f>
        <v>0.433536354533705</v>
      </c>
      <c r="O500" s="30" t="n">
        <f aca="false">IF($A500="","",SUMIFS(raw_data!$H:$H,raw_data!$B:$B,BASE_YM_PY,raw_data!$G:$G,$A500))</f>
        <v>4285823</v>
      </c>
      <c r="P500" s="30" t="n">
        <f aca="false">IF($A500="","",(SUMIFS(raw_data!$I:$I,raw_data!$B:$B,BASE_YM_PY,raw_data!$G:$G,$A500)+SUMIFS(raw_data!$J:$J,raw_data!$B:$B,BASE_YM_PY,raw_data!$G:$G,$A500)))</f>
        <v>1689594</v>
      </c>
      <c r="Q500" s="31" t="n">
        <f aca="false">IF(N(O500)=0,"",P500/O500)</f>
        <v>0.39422859973452</v>
      </c>
      <c r="R500" s="32" t="n">
        <f aca="false">IF(N(O500)=0,"",L500/O500-1)</f>
        <v>0.0416272440555758</v>
      </c>
      <c r="S500" s="33" t="n">
        <f aca="false">IF(OR(N500="",Q500=""),"",N500-Q500)</f>
        <v>0.0393077547991845</v>
      </c>
      <c r="T500" s="38" t="n">
        <f aca="false">IF(N(D500)&gt;0,RANK(D500,D$2:D$1001)+COUNTIF(D$2:D500,D500)-1,"")</f>
        <v>360</v>
      </c>
      <c r="U500" s="40" t="n">
        <f aca="false">IF(N(D500)&gt;0,IF(D500&gt;=LR_MIN_SHARE*SUM(D$2:D$1001),F500,-1),-1)</f>
        <v>0.342393964600445</v>
      </c>
      <c r="V500" s="38" t="n">
        <f aca="false">IF(U500&lt;0,"",RANK(U500,U$2:U$1001)+COUNTIF(U$2:U500,U500)-1)</f>
        <v>330</v>
      </c>
      <c r="W500" s="38" t="n">
        <f aca="false">IF(N(L500)&gt;0,RANK(L500,L$2:L$1001)+COUNTIF(L$2:L500,L500)-1,"")</f>
        <v>362</v>
      </c>
      <c r="X500" s="40" t="n">
        <f aca="false">IF(N(L500)&gt;0,IF(L500&gt;=LR_MIN_SHARE*SUM(L$2:L$1001),N500,-1),-1)</f>
        <v>0.433536354533705</v>
      </c>
      <c r="Y500" s="38" t="n">
        <f aca="false">IF(X500&lt;0,"",RANK(X500,X$2:X$1001)+COUNTIF(X$2:X500,X500)-1)</f>
        <v>308</v>
      </c>
      <c r="AA500" s="0" t="str">
        <f aca="false">IF($A500="","",IF(COUNTIF($B$2:$B500,$B500)=1,1,""))</f>
        <v/>
      </c>
      <c r="AB500" s="0" t="str">
        <f aca="false">IF(AA500=1,SUMIF($B$2:$B$1001,$B500,$D$2:$D$1001),"")</f>
        <v/>
      </c>
      <c r="AC500" s="0" t="str">
        <f aca="false">IF(AA500=1,RANK(AB500,$AB$2:$AB$1001)+COUNTIF($AB$2:$AB500,AB500)-1,"")</f>
        <v/>
      </c>
      <c r="AD500" s="38" t="n">
        <f aca="false">IF($A500="","",COUNTIF(raw_data!$G:$G,$A500))</f>
        <v>40</v>
      </c>
      <c r="AE500" s="38" t="n">
        <f aca="false">IF($A500="","",IF(COUNTIF($A$2:$A$1001,$A500)&gt;1,1,0))</f>
        <v>0</v>
      </c>
    </row>
    <row r="501" customFormat="false" ht="15" hidden="false" customHeight="false" outlineLevel="0" collapsed="false">
      <c r="A501" s="0" t="str">
        <f aca="false">IF(code_master!$A501="","",code_master!$A501)</f>
        <v>CV0500</v>
      </c>
      <c r="B501" s="0" t="str">
        <f aca="false">IF($A501="","",code_master!$C501&amp;"")</f>
        <v>심장</v>
      </c>
      <c r="C501" s="0" t="str">
        <f aca="false">IF($A501="","",code_master!$B501&amp;"")</f>
        <v>급성심근경색진단비</v>
      </c>
      <c r="D501" s="30" t="n">
        <f aca="false">IF($A501="","",SUMIFS(raw_data!$H:$H,raw_data!$A:$A,"&gt;="&amp;UY_START,raw_data!$A:$A,"&lt;="&amp;BASE_YM,raw_data!$B:$B,"&lt;="&amp;BASE_YM,raw_data!$G:$G,$A501))</f>
        <v>4734618</v>
      </c>
      <c r="E501" s="30" t="n">
        <f aca="false">IF($A501="","",(SUMIFS(raw_data!$I:$I,raw_data!$A:$A,"&gt;="&amp;UY_START,raw_data!$A:$A,"&lt;="&amp;BASE_YM,raw_data!$B:$B,"&lt;="&amp;BASE_YM,raw_data!$G:$G,$A501)+SUMIFS(raw_data!$J:$J,raw_data!$A:$A,"&gt;="&amp;UY_START,raw_data!$A:$A,"&lt;="&amp;BASE_YM,raw_data!$B:$B,"&lt;="&amp;BASE_YM,raw_data!$G:$G,$A501)))</f>
        <v>3254873</v>
      </c>
      <c r="F501" s="31" t="n">
        <f aca="false">IF(N(D501)=0,"",E501/D501)</f>
        <v>0.687462642181481</v>
      </c>
      <c r="G501" s="30" t="n">
        <f aca="false">IF($A501="","",SUMIFS(raw_data!$H:$H,raw_data!$A:$A,"&gt;="&amp;UY_START_PY,raw_data!$A:$A,"&lt;="&amp;BASE_YM_PY,raw_data!$B:$B,"&lt;="&amp;BASE_YM_PY,raw_data!$G:$G,$A501))</f>
        <v>3440397</v>
      </c>
      <c r="H501" s="30" t="n">
        <f aca="false">IF($A501="","",(SUMIFS(raw_data!$I:$I,raw_data!$A:$A,"&gt;="&amp;UY_START_PY,raw_data!$A:$A,"&lt;="&amp;BASE_YM_PY,raw_data!$B:$B,"&lt;="&amp;BASE_YM_PY,raw_data!$G:$G,$A501)+SUMIFS(raw_data!$J:$J,raw_data!$A:$A,"&gt;="&amp;UY_START_PY,raw_data!$A:$A,"&lt;="&amp;BASE_YM_PY,raw_data!$B:$B,"&lt;="&amp;BASE_YM_PY,raw_data!$G:$G,$A501)))</f>
        <v>2525416</v>
      </c>
      <c r="I501" s="31" t="n">
        <f aca="false">IF(N(G501)=0,"",H501/G501)</f>
        <v>0.734047843897085</v>
      </c>
      <c r="J501" s="32" t="n">
        <f aca="false">IF(N(G501)=0,"",D501/G501-1)</f>
        <v>0.376183620669359</v>
      </c>
      <c r="K501" s="33" t="n">
        <f aca="false">IF(OR(F501="",I501=""),"",F501-I501)</f>
        <v>-0.046585201715604</v>
      </c>
      <c r="L501" s="30" t="n">
        <f aca="false">IF($A501="","",SUMIFS(raw_data!$H:$H,raw_data!$B:$B,BASE_YM,raw_data!$G:$G,$A501))</f>
        <v>1856207</v>
      </c>
      <c r="M501" s="30" t="n">
        <f aca="false">IF($A501="","",(SUMIFS(raw_data!$I:$I,raw_data!$B:$B,BASE_YM,raw_data!$G:$G,$A501)+SUMIFS(raw_data!$J:$J,raw_data!$B:$B,BASE_YM,raw_data!$G:$G,$A501)))</f>
        <v>1448478</v>
      </c>
      <c r="N501" s="31" t="n">
        <f aca="false">IF(N(L501)=0,"",M501/L501)</f>
        <v>0.780342925115572</v>
      </c>
      <c r="O501" s="30" t="n">
        <f aca="false">IF($A501="","",SUMIFS(raw_data!$H:$H,raw_data!$B:$B,BASE_YM_PY,raw_data!$G:$G,$A501))</f>
        <v>1424917</v>
      </c>
      <c r="P501" s="30" t="n">
        <f aca="false">IF($A501="","",(SUMIFS(raw_data!$I:$I,raw_data!$B:$B,BASE_YM_PY,raw_data!$G:$G,$A501)+SUMIFS(raw_data!$J:$J,raw_data!$B:$B,BASE_YM_PY,raw_data!$G:$G,$A501)))</f>
        <v>1115223</v>
      </c>
      <c r="Q501" s="31" t="n">
        <f aca="false">IF(N(O501)=0,"",P501/O501)</f>
        <v>0.782658217987434</v>
      </c>
      <c r="R501" s="32" t="n">
        <f aca="false">IF(N(O501)=0,"",L501/O501-1)</f>
        <v>0.302677278746762</v>
      </c>
      <c r="S501" s="33" t="n">
        <f aca="false">IF(OR(N501="",Q501=""),"",N501-Q501)</f>
        <v>-0.00231529287186194</v>
      </c>
      <c r="T501" s="38" t="n">
        <f aca="false">IF(N(D501)&gt;0,RANK(D501,D$2:D$1001)+COUNTIF(D$2:D501,D501)-1,"")</f>
        <v>466</v>
      </c>
      <c r="U501" s="38" t="n">
        <f aca="false">IF(N(D501)&gt;0,IF(D501&gt;=LR_MIN_SHARE*SUM(D$2:D$1001),F501,-1),-1)</f>
        <v>-1</v>
      </c>
      <c r="V501" s="0" t="str">
        <f aca="false">IF(U501&lt;0,"",RANK(U501,U$2:U$1001)+COUNTIF(U$2:U501,U501)-1)</f>
        <v/>
      </c>
      <c r="W501" s="38" t="n">
        <f aca="false">IF(N(L501)&gt;0,RANK(L501,L$2:L$1001)+COUNTIF(L$2:L501,L501)-1,"")</f>
        <v>466</v>
      </c>
      <c r="X501" s="38" t="n">
        <f aca="false">IF(N(L501)&gt;0,IF(L501&gt;=LR_MIN_SHARE*SUM(L$2:L$1001),N501,-1),-1)</f>
        <v>-1</v>
      </c>
      <c r="Y501" s="0" t="str">
        <f aca="false">IF(X501&lt;0,"",RANK(X501,X$2:X$1001)+COUNTIF(X$2:X501,X501)-1)</f>
        <v/>
      </c>
      <c r="AA501" s="0" t="str">
        <f aca="false">IF($A501="","",IF(COUNTIF($B$2:$B501,$B501)=1,1,""))</f>
        <v/>
      </c>
      <c r="AB501" s="0" t="str">
        <f aca="false">IF(AA501=1,SUMIF($B$2:$B$1001,$B501,$D$2:$D$1001),"")</f>
        <v/>
      </c>
      <c r="AC501" s="0" t="str">
        <f aca="false">IF(AA501=1,RANK(AB501,$AB$2:$AB$1001)+COUNTIF($AB$2:$AB501,AB501)-1,"")</f>
        <v/>
      </c>
      <c r="AD501" s="38" t="n">
        <f aca="false">IF($A501="","",COUNTIF(raw_data!$G:$G,$A501))</f>
        <v>40</v>
      </c>
      <c r="AE501" s="38" t="n">
        <f aca="false">IF($A501="","",IF(COUNTIF($A$2:$A$1001,$A501)&gt;1,1,0))</f>
        <v>0</v>
      </c>
    </row>
    <row r="502" customFormat="false" ht="15" hidden="false" customHeight="false" outlineLevel="0" collapsed="false">
      <c r="A502" s="0" t="str">
        <f aca="false">IF(code_master!$A502="","",code_master!$A502)</f>
        <v>CV0501</v>
      </c>
      <c r="B502" s="0" t="str">
        <f aca="false">IF($A502="","",code_master!$C502&amp;"")</f>
        <v>입원</v>
      </c>
      <c r="C502" s="0" t="str">
        <f aca="false">IF($A502="","",code_master!$B502&amp;"")</f>
        <v>중환자실입원일당(갱신형)</v>
      </c>
      <c r="D502" s="30" t="n">
        <f aca="false">IF($A502="","",SUMIFS(raw_data!$H:$H,raw_data!$A:$A,"&gt;="&amp;UY_START,raw_data!$A:$A,"&lt;="&amp;BASE_YM,raw_data!$B:$B,"&lt;="&amp;BASE_YM,raw_data!$G:$G,$A502))</f>
        <v>8964360</v>
      </c>
      <c r="E502" s="30" t="n">
        <f aca="false">IF($A502="","",(SUMIFS(raw_data!$I:$I,raw_data!$A:$A,"&gt;="&amp;UY_START,raw_data!$A:$A,"&lt;="&amp;BASE_YM,raw_data!$B:$B,"&lt;="&amp;BASE_YM,raw_data!$G:$G,$A502)+SUMIFS(raw_data!$J:$J,raw_data!$A:$A,"&gt;="&amp;UY_START,raw_data!$A:$A,"&lt;="&amp;BASE_YM,raw_data!$B:$B,"&lt;="&amp;BASE_YM,raw_data!$G:$G,$A502)))</f>
        <v>6223703</v>
      </c>
      <c r="F502" s="31" t="n">
        <f aca="false">IF(N(D502)=0,"",E502/D502)</f>
        <v>0.694271872169346</v>
      </c>
      <c r="G502" s="30" t="n">
        <f aca="false">IF($A502="","",SUMIFS(raw_data!$H:$H,raw_data!$A:$A,"&gt;="&amp;UY_START_PY,raw_data!$A:$A,"&lt;="&amp;BASE_YM_PY,raw_data!$B:$B,"&lt;="&amp;BASE_YM_PY,raw_data!$G:$G,$A502))</f>
        <v>8076399</v>
      </c>
      <c r="H502" s="30" t="n">
        <f aca="false">IF($A502="","",(SUMIFS(raw_data!$I:$I,raw_data!$A:$A,"&gt;="&amp;UY_START_PY,raw_data!$A:$A,"&lt;="&amp;BASE_YM_PY,raw_data!$B:$B,"&lt;="&amp;BASE_YM_PY,raw_data!$G:$G,$A502)+SUMIFS(raw_data!$J:$J,raw_data!$A:$A,"&gt;="&amp;UY_START_PY,raw_data!$A:$A,"&lt;="&amp;BASE_YM_PY,raw_data!$B:$B,"&lt;="&amp;BASE_YM_PY,raw_data!$G:$G,$A502)))</f>
        <v>6221316</v>
      </c>
      <c r="I502" s="31" t="n">
        <f aca="false">IF(N(G502)=0,"",H502/G502)</f>
        <v>0.770308153423326</v>
      </c>
      <c r="J502" s="32" t="n">
        <f aca="false">IF(N(G502)=0,"",D502/G502-1)</f>
        <v>0.109945162441826</v>
      </c>
      <c r="K502" s="33" t="n">
        <f aca="false">IF(OR(F502="",I502=""),"",F502-I502)</f>
        <v>-0.0760362812539802</v>
      </c>
      <c r="L502" s="30" t="n">
        <f aca="false">IF($A502="","",SUMIFS(raw_data!$H:$H,raw_data!$B:$B,BASE_YM,raw_data!$G:$G,$A502))</f>
        <v>3643901</v>
      </c>
      <c r="M502" s="30" t="n">
        <f aca="false">IF($A502="","",(SUMIFS(raw_data!$I:$I,raw_data!$B:$B,BASE_YM,raw_data!$G:$G,$A502)+SUMIFS(raw_data!$J:$J,raw_data!$B:$B,BASE_YM,raw_data!$G:$G,$A502)))</f>
        <v>3362173</v>
      </c>
      <c r="N502" s="31" t="n">
        <f aca="false">IF(N(L502)=0,"",M502/L502)</f>
        <v>0.922685056482051</v>
      </c>
      <c r="O502" s="30" t="n">
        <f aca="false">IF($A502="","",SUMIFS(raw_data!$H:$H,raw_data!$B:$B,BASE_YM_PY,raw_data!$G:$G,$A502))</f>
        <v>3242136</v>
      </c>
      <c r="P502" s="30" t="n">
        <f aca="false">IF($A502="","",(SUMIFS(raw_data!$I:$I,raw_data!$B:$B,BASE_YM_PY,raw_data!$G:$G,$A502)+SUMIFS(raw_data!$J:$J,raw_data!$B:$B,BASE_YM_PY,raw_data!$G:$G,$A502)))</f>
        <v>2621331</v>
      </c>
      <c r="Q502" s="31" t="n">
        <f aca="false">IF(N(O502)=0,"",P502/O502)</f>
        <v>0.808519753643894</v>
      </c>
      <c r="R502" s="32" t="n">
        <f aca="false">IF(N(O502)=0,"",L502/O502-1)</f>
        <v>0.123919847902741</v>
      </c>
      <c r="S502" s="33" t="n">
        <f aca="false">IF(OR(N502="",Q502=""),"",N502-Q502)</f>
        <v>0.114165302838156</v>
      </c>
      <c r="T502" s="38" t="n">
        <f aca="false">IF(N(D502)&gt;0,RANK(D502,D$2:D$1001)+COUNTIF(D$2:D502,D502)-1,"")</f>
        <v>396</v>
      </c>
      <c r="U502" s="38" t="n">
        <f aca="false">IF(N(D502)&gt;0,IF(D502&gt;=LR_MIN_SHARE*SUM(D$2:D$1001),F502,-1),-1)</f>
        <v>-1</v>
      </c>
      <c r="V502" s="0" t="str">
        <f aca="false">IF(U502&lt;0,"",RANK(U502,U$2:U$1001)+COUNTIF(U$2:U502,U502)-1)</f>
        <v/>
      </c>
      <c r="W502" s="38" t="n">
        <f aca="false">IF(N(L502)&gt;0,RANK(L502,L$2:L$1001)+COUNTIF(L$2:L502,L502)-1,"")</f>
        <v>395</v>
      </c>
      <c r="X502" s="38" t="n">
        <f aca="false">IF(N(L502)&gt;0,IF(L502&gt;=LR_MIN_SHARE*SUM(L$2:L$1001),N502,-1),-1)</f>
        <v>-1</v>
      </c>
      <c r="Y502" s="0" t="str">
        <f aca="false">IF(X502&lt;0,"",RANK(X502,X$2:X$1001)+COUNTIF(X$2:X502,X502)-1)</f>
        <v/>
      </c>
      <c r="AA502" s="0" t="str">
        <f aca="false">IF($A502="","",IF(COUNTIF($B$2:$B502,$B502)=1,1,""))</f>
        <v/>
      </c>
      <c r="AB502" s="0" t="str">
        <f aca="false">IF(AA502=1,SUMIF($B$2:$B$1001,$B502,$D$2:$D$1001),"")</f>
        <v/>
      </c>
      <c r="AC502" s="0" t="str">
        <f aca="false">IF(AA502=1,RANK(AB502,$AB$2:$AB$1001)+COUNTIF($AB$2:$AB502,AB502)-1,"")</f>
        <v/>
      </c>
      <c r="AD502" s="38" t="n">
        <f aca="false">IF($A502="","",COUNTIF(raw_data!$G:$G,$A502))</f>
        <v>40</v>
      </c>
      <c r="AE502" s="38" t="n">
        <f aca="false">IF($A502="","",IF(COUNTIF($A$2:$A$1001,$A502)&gt;1,1,0))</f>
        <v>0</v>
      </c>
    </row>
    <row r="503" customFormat="false" ht="15" hidden="false" customHeight="false" outlineLevel="0" collapsed="false">
      <c r="A503" s="0" t="str">
        <f aca="false">IF(code_master!$A503="","",code_master!$A503)</f>
        <v>CV0502</v>
      </c>
      <c r="B503" s="0" t="str">
        <f aca="false">IF($A503="","",code_master!$C503&amp;"")</f>
        <v>실손의료</v>
      </c>
      <c r="C503" s="0" t="str">
        <f aca="false">IF($A503="","",code_master!$B503&amp;"")</f>
        <v>상해통원실손(갱신형)</v>
      </c>
      <c r="D503" s="30" t="n">
        <f aca="false">IF($A503="","",SUMIFS(raw_data!$H:$H,raw_data!$A:$A,"&gt;="&amp;UY_START,raw_data!$A:$A,"&lt;="&amp;BASE_YM,raw_data!$B:$B,"&lt;="&amp;BASE_YM,raw_data!$G:$G,$A503))</f>
        <v>9675152</v>
      </c>
      <c r="E503" s="30" t="n">
        <f aca="false">IF($A503="","",(SUMIFS(raw_data!$I:$I,raw_data!$A:$A,"&gt;="&amp;UY_START,raw_data!$A:$A,"&lt;="&amp;BASE_YM,raw_data!$B:$B,"&lt;="&amp;BASE_YM,raw_data!$G:$G,$A503)+SUMIFS(raw_data!$J:$J,raw_data!$A:$A,"&gt;="&amp;UY_START,raw_data!$A:$A,"&lt;="&amp;BASE_YM,raw_data!$B:$B,"&lt;="&amp;BASE_YM,raw_data!$G:$G,$A503)))</f>
        <v>4406072</v>
      </c>
      <c r="F503" s="31" t="n">
        <f aca="false">IF(N(D503)=0,"",E503/D503)</f>
        <v>0.455400804039048</v>
      </c>
      <c r="G503" s="30" t="n">
        <f aca="false">IF($A503="","",SUMIFS(raw_data!$H:$H,raw_data!$A:$A,"&gt;="&amp;UY_START_PY,raw_data!$A:$A,"&lt;="&amp;BASE_YM_PY,raw_data!$B:$B,"&lt;="&amp;BASE_YM_PY,raw_data!$G:$G,$A503))</f>
        <v>7653960</v>
      </c>
      <c r="H503" s="30" t="n">
        <f aca="false">IF($A503="","",(SUMIFS(raw_data!$I:$I,raw_data!$A:$A,"&gt;="&amp;UY_START_PY,raw_data!$A:$A,"&lt;="&amp;BASE_YM_PY,raw_data!$B:$B,"&lt;="&amp;BASE_YM_PY,raw_data!$G:$G,$A503)+SUMIFS(raw_data!$J:$J,raw_data!$A:$A,"&gt;="&amp;UY_START_PY,raw_data!$A:$A,"&lt;="&amp;BASE_YM_PY,raw_data!$B:$B,"&lt;="&amp;BASE_YM_PY,raw_data!$G:$G,$A503)))</f>
        <v>4088741</v>
      </c>
      <c r="I503" s="31" t="n">
        <f aca="false">IF(N(G503)=0,"",H503/G503)</f>
        <v>0.534199420953337</v>
      </c>
      <c r="J503" s="32" t="n">
        <f aca="false">IF(N(G503)=0,"",D503/G503-1)</f>
        <v>0.264071408787085</v>
      </c>
      <c r="K503" s="33" t="n">
        <f aca="false">IF(OR(F503="",I503=""),"",F503-I503)</f>
        <v>-0.078798616914289</v>
      </c>
      <c r="L503" s="30" t="n">
        <f aca="false">IF($A503="","",SUMIFS(raw_data!$H:$H,raw_data!$B:$B,BASE_YM,raw_data!$G:$G,$A503))</f>
        <v>4074144</v>
      </c>
      <c r="M503" s="30" t="n">
        <f aca="false">IF($A503="","",(SUMIFS(raw_data!$I:$I,raw_data!$B:$B,BASE_YM,raw_data!$G:$G,$A503)+SUMIFS(raw_data!$J:$J,raw_data!$B:$B,BASE_YM,raw_data!$G:$G,$A503)))</f>
        <v>2471024</v>
      </c>
      <c r="N503" s="31" t="n">
        <f aca="false">IF(N(L503)=0,"",M503/L503)</f>
        <v>0.606513662747316</v>
      </c>
      <c r="O503" s="30" t="n">
        <f aca="false">IF($A503="","",SUMIFS(raw_data!$H:$H,raw_data!$B:$B,BASE_YM_PY,raw_data!$G:$G,$A503))</f>
        <v>3226611</v>
      </c>
      <c r="P503" s="30" t="n">
        <f aca="false">IF($A503="","",(SUMIFS(raw_data!$I:$I,raw_data!$B:$B,BASE_YM_PY,raw_data!$G:$G,$A503)+SUMIFS(raw_data!$J:$J,raw_data!$B:$B,BASE_YM_PY,raw_data!$G:$G,$A503)))</f>
        <v>2130471</v>
      </c>
      <c r="Q503" s="31" t="n">
        <f aca="false">IF(N(O503)=0,"",P503/O503)</f>
        <v>0.660281329233676</v>
      </c>
      <c r="R503" s="32" t="n">
        <f aca="false">IF(N(O503)=0,"",L503/O503-1)</f>
        <v>0.262669717545747</v>
      </c>
      <c r="S503" s="33" t="n">
        <f aca="false">IF(OR(N503="",Q503=""),"",N503-Q503)</f>
        <v>-0.0537676664863601</v>
      </c>
      <c r="T503" s="38" t="n">
        <f aca="false">IF(N(D503)&gt;0,RANK(D503,D$2:D$1001)+COUNTIF(D$2:D503,D503)-1,"")</f>
        <v>387</v>
      </c>
      <c r="U503" s="38" t="n">
        <f aca="false">IF(N(D503)&gt;0,IF(D503&gt;=LR_MIN_SHARE*SUM(D$2:D$1001),F503,-1),-1)</f>
        <v>-1</v>
      </c>
      <c r="V503" s="0" t="str">
        <f aca="false">IF(U503&lt;0,"",RANK(U503,U$2:U$1001)+COUNTIF(U$2:U503,U503)-1)</f>
        <v/>
      </c>
      <c r="W503" s="38" t="n">
        <f aca="false">IF(N(L503)&gt;0,RANK(L503,L$2:L$1001)+COUNTIF(L$2:L503,L503)-1,"")</f>
        <v>380</v>
      </c>
      <c r="X503" s="38" t="n">
        <f aca="false">IF(N(L503)&gt;0,IF(L503&gt;=LR_MIN_SHARE*SUM(L$2:L$1001),N503,-1),-1)</f>
        <v>-1</v>
      </c>
      <c r="Y503" s="0" t="str">
        <f aca="false">IF(X503&lt;0,"",RANK(X503,X$2:X$1001)+COUNTIF(X$2:X503,X503)-1)</f>
        <v/>
      </c>
      <c r="AA503" s="0" t="str">
        <f aca="false">IF($A503="","",IF(COUNTIF($B$2:$B503,$B503)=1,1,""))</f>
        <v/>
      </c>
      <c r="AB503" s="0" t="str">
        <f aca="false">IF(AA503=1,SUMIF($B$2:$B$1001,$B503,$D$2:$D$1001),"")</f>
        <v/>
      </c>
      <c r="AC503" s="0" t="str">
        <f aca="false">IF(AA503=1,RANK(AB503,$AB$2:$AB$1001)+COUNTIF($AB$2:$AB503,AB503)-1,"")</f>
        <v/>
      </c>
      <c r="AD503" s="38" t="n">
        <f aca="false">IF($A503="","",COUNTIF(raw_data!$G:$G,$A503))</f>
        <v>40</v>
      </c>
      <c r="AE503" s="38" t="n">
        <f aca="false">IF($A503="","",IF(COUNTIF($A$2:$A$1001,$A503)&gt;1,1,0))</f>
        <v>0</v>
      </c>
    </row>
    <row r="504" customFormat="false" ht="15" hidden="false" customHeight="false" outlineLevel="0" collapsed="false">
      <c r="A504" s="0" t="str">
        <f aca="false">IF(code_master!$A504="","",code_master!$A504)</f>
        <v>CV0503</v>
      </c>
      <c r="B504" s="0" t="str">
        <f aca="false">IF($A504="","",code_master!$C504&amp;"")</f>
        <v>실손의료</v>
      </c>
      <c r="C504" s="0" t="str">
        <f aca="false">IF($A504="","",code_master!$B504&amp;"")</f>
        <v>질병입원실손Ⅱ</v>
      </c>
      <c r="D504" s="30" t="n">
        <f aca="false">IF($A504="","",SUMIFS(raw_data!$H:$H,raw_data!$A:$A,"&gt;="&amp;UY_START,raw_data!$A:$A,"&lt;="&amp;BASE_YM,raw_data!$B:$B,"&lt;="&amp;BASE_YM,raw_data!$G:$G,$A504))</f>
        <v>43014736</v>
      </c>
      <c r="E504" s="30" t="n">
        <f aca="false">IF($A504="","",(SUMIFS(raw_data!$I:$I,raw_data!$A:$A,"&gt;="&amp;UY_START,raw_data!$A:$A,"&lt;="&amp;BASE_YM,raw_data!$B:$B,"&lt;="&amp;BASE_YM,raw_data!$G:$G,$A504)+SUMIFS(raw_data!$J:$J,raw_data!$A:$A,"&gt;="&amp;UY_START,raw_data!$A:$A,"&lt;="&amp;BASE_YM,raw_data!$B:$B,"&lt;="&amp;BASE_YM,raw_data!$G:$G,$A504)))</f>
        <v>25986065</v>
      </c>
      <c r="F504" s="31" t="n">
        <f aca="false">IF(N(D504)=0,"",E504/D504)</f>
        <v>0.604120062482773</v>
      </c>
      <c r="G504" s="30" t="n">
        <f aca="false">IF($A504="","",SUMIFS(raw_data!$H:$H,raw_data!$A:$A,"&gt;="&amp;UY_START_PY,raw_data!$A:$A,"&lt;="&amp;BASE_YM_PY,raw_data!$B:$B,"&lt;="&amp;BASE_YM_PY,raw_data!$G:$G,$A504))</f>
        <v>43509549</v>
      </c>
      <c r="H504" s="30" t="n">
        <f aca="false">IF($A504="","",(SUMIFS(raw_data!$I:$I,raw_data!$A:$A,"&gt;="&amp;UY_START_PY,raw_data!$A:$A,"&lt;="&amp;BASE_YM_PY,raw_data!$B:$B,"&lt;="&amp;BASE_YM_PY,raw_data!$G:$G,$A504)+SUMIFS(raw_data!$J:$J,raw_data!$A:$A,"&gt;="&amp;UY_START_PY,raw_data!$A:$A,"&lt;="&amp;BASE_YM_PY,raw_data!$B:$B,"&lt;="&amp;BASE_YM_PY,raw_data!$G:$G,$A504)))</f>
        <v>32152494</v>
      </c>
      <c r="I504" s="31" t="n">
        <f aca="false">IF(N(G504)=0,"",H504/G504)</f>
        <v>0.738975575223729</v>
      </c>
      <c r="J504" s="32" t="n">
        <f aca="false">IF(N(G504)=0,"",D504/G504-1)</f>
        <v>-0.0113725150311257</v>
      </c>
      <c r="K504" s="33" t="n">
        <f aca="false">IF(OR(F504="",I504=""),"",F504-I504)</f>
        <v>-0.134855512740955</v>
      </c>
      <c r="L504" s="30" t="n">
        <f aca="false">IF($A504="","",SUMIFS(raw_data!$H:$H,raw_data!$B:$B,BASE_YM,raw_data!$G:$G,$A504))</f>
        <v>16373796</v>
      </c>
      <c r="M504" s="30" t="n">
        <f aca="false">IF($A504="","",(SUMIFS(raw_data!$I:$I,raw_data!$B:$B,BASE_YM,raw_data!$G:$G,$A504)+SUMIFS(raw_data!$J:$J,raw_data!$B:$B,BASE_YM,raw_data!$G:$G,$A504)))</f>
        <v>14699804</v>
      </c>
      <c r="N504" s="31" t="n">
        <f aca="false">IF(N(L504)=0,"",M504/L504)</f>
        <v>0.897763963835875</v>
      </c>
      <c r="O504" s="30" t="n">
        <f aca="false">IF($A504="","",SUMIFS(raw_data!$H:$H,raw_data!$B:$B,BASE_YM_PY,raw_data!$G:$G,$A504))</f>
        <v>17784857</v>
      </c>
      <c r="P504" s="30" t="n">
        <f aca="false">IF($A504="","",(SUMIFS(raw_data!$I:$I,raw_data!$B:$B,BASE_YM_PY,raw_data!$G:$G,$A504)+SUMIFS(raw_data!$J:$J,raw_data!$B:$B,BASE_YM_PY,raw_data!$G:$G,$A504)))</f>
        <v>14121716</v>
      </c>
      <c r="Q504" s="31" t="n">
        <f aca="false">IF(N(O504)=0,"",P504/O504)</f>
        <v>0.794030337157054</v>
      </c>
      <c r="R504" s="32" t="n">
        <f aca="false">IF(N(O504)=0,"",L504/O504-1)</f>
        <v>-0.0793405873322456</v>
      </c>
      <c r="S504" s="33" t="n">
        <f aca="false">IF(OR(N504="",Q504=""),"",N504-Q504)</f>
        <v>0.103733626678821</v>
      </c>
      <c r="T504" s="38" t="n">
        <f aca="false">IF(N(D504)&gt;0,RANK(D504,D$2:D$1001)+COUNTIF(D$2:D504,D504)-1,"")</f>
        <v>136</v>
      </c>
      <c r="U504" s="40" t="n">
        <f aca="false">IF(N(D504)&gt;0,IF(D504&gt;=LR_MIN_SHARE*SUM(D$2:D$1001),F504,-1),-1)</f>
        <v>0.604120062482773</v>
      </c>
      <c r="V504" s="38" t="n">
        <f aca="false">IF(U504&lt;0,"",RANK(U504,U$2:U$1001)+COUNTIF(U$2:U504,U504)-1)</f>
        <v>142</v>
      </c>
      <c r="W504" s="38" t="n">
        <f aca="false">IF(N(L504)&gt;0,RANK(L504,L$2:L$1001)+COUNTIF(L$2:L504,L504)-1,"")</f>
        <v>144</v>
      </c>
      <c r="X504" s="40" t="n">
        <f aca="false">IF(N(L504)&gt;0,IF(L504&gt;=LR_MIN_SHARE*SUM(L$2:L$1001),N504,-1),-1)</f>
        <v>0.897763963835875</v>
      </c>
      <c r="Y504" s="38" t="n">
        <f aca="false">IF(X504&lt;0,"",RANK(X504,X$2:X$1001)+COUNTIF(X$2:X504,X504)-1)</f>
        <v>62</v>
      </c>
      <c r="AA504" s="0" t="str">
        <f aca="false">IF($A504="","",IF(COUNTIF($B$2:$B504,$B504)=1,1,""))</f>
        <v/>
      </c>
      <c r="AB504" s="0" t="str">
        <f aca="false">IF(AA504=1,SUMIF($B$2:$B$1001,$B504,$D$2:$D$1001),"")</f>
        <v/>
      </c>
      <c r="AC504" s="0" t="str">
        <f aca="false">IF(AA504=1,RANK(AB504,$AB$2:$AB$1001)+COUNTIF($AB$2:$AB504,AB504)-1,"")</f>
        <v/>
      </c>
      <c r="AD504" s="38" t="n">
        <f aca="false">IF($A504="","",COUNTIF(raw_data!$G:$G,$A504))</f>
        <v>40</v>
      </c>
      <c r="AE504" s="38" t="n">
        <f aca="false">IF($A504="","",IF(COUNTIF($A$2:$A$1001,$A504)&gt;1,1,0))</f>
        <v>0</v>
      </c>
    </row>
    <row r="505" customFormat="false" ht="15" hidden="false" customHeight="false" outlineLevel="0" collapsed="false">
      <c r="A505" s="0" t="str">
        <f aca="false">IF(code_master!$A505="","",code_master!$A505)</f>
        <v>CV0504</v>
      </c>
      <c r="B505" s="0" t="str">
        <f aca="false">IF($A505="","",code_master!$C505&amp;"")</f>
        <v>심장</v>
      </c>
      <c r="C505" s="0" t="str">
        <f aca="false">IF($A505="","",code_master!$B505&amp;"")</f>
        <v>심혈관질환진단비(20년만기)</v>
      </c>
      <c r="D505" s="30" t="n">
        <f aca="false">IF($A505="","",SUMIFS(raw_data!$H:$H,raw_data!$A:$A,"&gt;="&amp;UY_START,raw_data!$A:$A,"&lt;="&amp;BASE_YM,raw_data!$B:$B,"&lt;="&amp;BASE_YM,raw_data!$G:$G,$A505))</f>
        <v>51333254</v>
      </c>
      <c r="E505" s="30" t="n">
        <f aca="false">IF($A505="","",(SUMIFS(raw_data!$I:$I,raw_data!$A:$A,"&gt;="&amp;UY_START,raw_data!$A:$A,"&lt;="&amp;BASE_YM,raw_data!$B:$B,"&lt;="&amp;BASE_YM,raw_data!$G:$G,$A505)+SUMIFS(raw_data!$J:$J,raw_data!$A:$A,"&gt;="&amp;UY_START,raw_data!$A:$A,"&lt;="&amp;BASE_YM,raw_data!$B:$B,"&lt;="&amp;BASE_YM,raw_data!$G:$G,$A505)))</f>
        <v>43833110</v>
      </c>
      <c r="F505" s="31" t="n">
        <f aca="false">IF(N(D505)=0,"",E505/D505)</f>
        <v>0.853893072899684</v>
      </c>
      <c r="G505" s="30" t="n">
        <f aca="false">IF($A505="","",SUMIFS(raw_data!$H:$H,raw_data!$A:$A,"&gt;="&amp;UY_START_PY,raw_data!$A:$A,"&lt;="&amp;BASE_YM_PY,raw_data!$B:$B,"&lt;="&amp;BASE_YM_PY,raw_data!$G:$G,$A505))</f>
        <v>48173282</v>
      </c>
      <c r="H505" s="30" t="n">
        <f aca="false">IF($A505="","",(SUMIFS(raw_data!$I:$I,raw_data!$A:$A,"&gt;="&amp;UY_START_PY,raw_data!$A:$A,"&lt;="&amp;BASE_YM_PY,raw_data!$B:$B,"&lt;="&amp;BASE_YM_PY,raw_data!$G:$G,$A505)+SUMIFS(raw_data!$J:$J,raw_data!$A:$A,"&gt;="&amp;UY_START_PY,raw_data!$A:$A,"&lt;="&amp;BASE_YM_PY,raw_data!$B:$B,"&lt;="&amp;BASE_YM_PY,raw_data!$G:$G,$A505)))</f>
        <v>29582775</v>
      </c>
      <c r="I505" s="31" t="n">
        <f aca="false">IF(N(G505)=0,"",H505/G505)</f>
        <v>0.614090918696384</v>
      </c>
      <c r="J505" s="32" t="n">
        <f aca="false">IF(N(G505)=0,"",D505/G505-1)</f>
        <v>0.0655959459021289</v>
      </c>
      <c r="K505" s="33" t="n">
        <f aca="false">IF(OR(F505="",I505=""),"",F505-I505)</f>
        <v>0.2398021542033</v>
      </c>
      <c r="L505" s="30" t="n">
        <f aca="false">IF($A505="","",SUMIFS(raw_data!$H:$H,raw_data!$B:$B,BASE_YM,raw_data!$G:$G,$A505))</f>
        <v>20552632</v>
      </c>
      <c r="M505" s="30" t="n">
        <f aca="false">IF($A505="","",(SUMIFS(raw_data!$I:$I,raw_data!$B:$B,BASE_YM,raw_data!$G:$G,$A505)+SUMIFS(raw_data!$J:$J,raw_data!$B:$B,BASE_YM,raw_data!$G:$G,$A505)))</f>
        <v>17633089</v>
      </c>
      <c r="N505" s="31" t="n">
        <f aca="false">IF(N(L505)=0,"",M505/L505)</f>
        <v>0.857947974741143</v>
      </c>
      <c r="O505" s="30" t="n">
        <f aca="false">IF($A505="","",SUMIFS(raw_data!$H:$H,raw_data!$B:$B,BASE_YM_PY,raw_data!$G:$G,$A505))</f>
        <v>18582225</v>
      </c>
      <c r="P505" s="30" t="n">
        <f aca="false">IF($A505="","",(SUMIFS(raw_data!$I:$I,raw_data!$B:$B,BASE_YM_PY,raw_data!$G:$G,$A505)+SUMIFS(raw_data!$J:$J,raw_data!$B:$B,BASE_YM_PY,raw_data!$G:$G,$A505)))</f>
        <v>16314973</v>
      </c>
      <c r="Q505" s="31" t="n">
        <f aca="false">IF(N(O505)=0,"",P505/O505)</f>
        <v>0.877988131130691</v>
      </c>
      <c r="R505" s="32" t="n">
        <f aca="false">IF(N(O505)=0,"",L505/O505-1)</f>
        <v>0.106037194146557</v>
      </c>
      <c r="S505" s="33" t="n">
        <f aca="false">IF(OR(N505="",Q505=""),"",N505-Q505)</f>
        <v>-0.0200401563895481</v>
      </c>
      <c r="T505" s="38" t="n">
        <f aca="false">IF(N(D505)&gt;0,RANK(D505,D$2:D$1001)+COUNTIF(D$2:D505,D505)-1,"")</f>
        <v>106</v>
      </c>
      <c r="U505" s="40" t="n">
        <f aca="false">IF(N(D505)&gt;0,IF(D505&gt;=LR_MIN_SHARE*SUM(D$2:D$1001),F505,-1),-1)</f>
        <v>0.853893072899684</v>
      </c>
      <c r="V505" s="38" t="n">
        <f aca="false">IF(U505&lt;0,"",RANK(U505,U$2:U$1001)+COUNTIF(U$2:U505,U505)-1)</f>
        <v>39</v>
      </c>
      <c r="W505" s="38" t="n">
        <f aca="false">IF(N(L505)&gt;0,RANK(L505,L$2:L$1001)+COUNTIF(L$2:L505,L505)-1,"")</f>
        <v>107</v>
      </c>
      <c r="X505" s="40" t="n">
        <f aca="false">IF(N(L505)&gt;0,IF(L505&gt;=LR_MIN_SHARE*SUM(L$2:L$1001),N505,-1),-1)</f>
        <v>0.857947974741143</v>
      </c>
      <c r="Y505" s="38" t="n">
        <f aca="false">IF(X505&lt;0,"",RANK(X505,X$2:X$1001)+COUNTIF(X$2:X505,X505)-1)</f>
        <v>78</v>
      </c>
      <c r="AA505" s="0" t="str">
        <f aca="false">IF($A505="","",IF(COUNTIF($B$2:$B505,$B505)=1,1,""))</f>
        <v/>
      </c>
      <c r="AB505" s="0" t="str">
        <f aca="false">IF(AA505=1,SUMIF($B$2:$B$1001,$B505,$D$2:$D$1001),"")</f>
        <v/>
      </c>
      <c r="AC505" s="0" t="str">
        <f aca="false">IF(AA505=1,RANK(AB505,$AB$2:$AB$1001)+COUNTIF($AB$2:$AB505,AB505)-1,"")</f>
        <v/>
      </c>
      <c r="AD505" s="38" t="n">
        <f aca="false">IF($A505="","",COUNTIF(raw_data!$G:$G,$A505))</f>
        <v>40</v>
      </c>
      <c r="AE505" s="38" t="n">
        <f aca="false">IF($A505="","",IF(COUNTIF($A$2:$A$1001,$A505)&gt;1,1,0))</f>
        <v>0</v>
      </c>
    </row>
    <row r="506" customFormat="false" ht="15" hidden="false" customHeight="false" outlineLevel="0" collapsed="false">
      <c r="A506" s="0" t="str">
        <f aca="false">IF(code_master!$A506="","",code_master!$A506)</f>
        <v>CV0505</v>
      </c>
      <c r="B506" s="0" t="str">
        <f aca="false">IF($A506="","",code_master!$C506&amp;"")</f>
        <v>심장</v>
      </c>
      <c r="C506" s="0" t="str">
        <f aca="false">IF($A506="","",code_master!$B506&amp;"")</f>
        <v>심혈관질환진단비(갱신형)</v>
      </c>
      <c r="D506" s="30" t="n">
        <f aca="false">IF($A506="","",SUMIFS(raw_data!$H:$H,raw_data!$A:$A,"&gt;="&amp;UY_START,raw_data!$A:$A,"&lt;="&amp;BASE_YM,raw_data!$B:$B,"&lt;="&amp;BASE_YM,raw_data!$G:$G,$A506))</f>
        <v>20824182</v>
      </c>
      <c r="E506" s="30" t="n">
        <f aca="false">IF($A506="","",(SUMIFS(raw_data!$I:$I,raw_data!$A:$A,"&gt;="&amp;UY_START,raw_data!$A:$A,"&lt;="&amp;BASE_YM,raw_data!$B:$B,"&lt;="&amp;BASE_YM,raw_data!$G:$G,$A506)+SUMIFS(raw_data!$J:$J,raw_data!$A:$A,"&gt;="&amp;UY_START,raw_data!$A:$A,"&lt;="&amp;BASE_YM,raw_data!$B:$B,"&lt;="&amp;BASE_YM,raw_data!$G:$G,$A506)))</f>
        <v>8285653</v>
      </c>
      <c r="F506" s="31" t="n">
        <f aca="false">IF(N(D506)=0,"",E506/D506)</f>
        <v>0.397886121049077</v>
      </c>
      <c r="G506" s="30" t="n">
        <f aca="false">IF($A506="","",SUMIFS(raw_data!$H:$H,raw_data!$A:$A,"&gt;="&amp;UY_START_PY,raw_data!$A:$A,"&lt;="&amp;BASE_YM_PY,raw_data!$B:$B,"&lt;="&amp;BASE_YM_PY,raw_data!$G:$G,$A506))</f>
        <v>14619224</v>
      </c>
      <c r="H506" s="30" t="n">
        <f aca="false">IF($A506="","",(SUMIFS(raw_data!$I:$I,raw_data!$A:$A,"&gt;="&amp;UY_START_PY,raw_data!$A:$A,"&lt;="&amp;BASE_YM_PY,raw_data!$B:$B,"&lt;="&amp;BASE_YM_PY,raw_data!$G:$G,$A506)+SUMIFS(raw_data!$J:$J,raw_data!$A:$A,"&gt;="&amp;UY_START_PY,raw_data!$A:$A,"&lt;="&amp;BASE_YM_PY,raw_data!$B:$B,"&lt;="&amp;BASE_YM_PY,raw_data!$G:$G,$A506)))</f>
        <v>5876648</v>
      </c>
      <c r="I506" s="31" t="n">
        <f aca="false">IF(N(G506)=0,"",H506/G506)</f>
        <v>0.401980843853272</v>
      </c>
      <c r="J506" s="32" t="n">
        <f aca="false">IF(N(G506)=0,"",D506/G506-1)</f>
        <v>0.424438260197668</v>
      </c>
      <c r="K506" s="33" t="n">
        <f aca="false">IF(OR(F506="",I506=""),"",F506-I506)</f>
        <v>-0.00409472280419504</v>
      </c>
      <c r="L506" s="30" t="n">
        <f aca="false">IF($A506="","",SUMIFS(raw_data!$H:$H,raw_data!$B:$B,BASE_YM,raw_data!$G:$G,$A506))</f>
        <v>8402856</v>
      </c>
      <c r="M506" s="30" t="n">
        <f aca="false">IF($A506="","",(SUMIFS(raw_data!$I:$I,raw_data!$B:$B,BASE_YM,raw_data!$G:$G,$A506)+SUMIFS(raw_data!$J:$J,raw_data!$B:$B,BASE_YM,raw_data!$G:$G,$A506)))</f>
        <v>3930713</v>
      </c>
      <c r="N506" s="31" t="n">
        <f aca="false">IF(N(L506)=0,"",M506/L506)</f>
        <v>0.467782977597141</v>
      </c>
      <c r="O506" s="30" t="n">
        <f aca="false">IF($A506="","",SUMIFS(raw_data!$H:$H,raw_data!$B:$B,BASE_YM_PY,raw_data!$G:$G,$A506))</f>
        <v>5461022</v>
      </c>
      <c r="P506" s="30" t="n">
        <f aca="false">IF($A506="","",(SUMIFS(raw_data!$I:$I,raw_data!$B:$B,BASE_YM_PY,raw_data!$G:$G,$A506)+SUMIFS(raw_data!$J:$J,raw_data!$B:$B,BASE_YM_PY,raw_data!$G:$G,$A506)))</f>
        <v>2636491</v>
      </c>
      <c r="Q506" s="31" t="n">
        <f aca="false">IF(N(O506)=0,"",P506/O506)</f>
        <v>0.482783442366649</v>
      </c>
      <c r="R506" s="32" t="n">
        <f aca="false">IF(N(O506)=0,"",L506/O506-1)</f>
        <v>0.538696602943552</v>
      </c>
      <c r="S506" s="33" t="n">
        <f aca="false">IF(OR(N506="",Q506=""),"",N506-Q506)</f>
        <v>-0.0150004647695078</v>
      </c>
      <c r="T506" s="38" t="n">
        <f aca="false">IF(N(D506)&gt;0,RANK(D506,D$2:D$1001)+COUNTIF(D$2:D506,D506)-1,"")</f>
        <v>246</v>
      </c>
      <c r="U506" s="40" t="n">
        <f aca="false">IF(N(D506)&gt;0,IF(D506&gt;=LR_MIN_SHARE*SUM(D$2:D$1001),F506,-1),-1)</f>
        <v>0.397886121049077</v>
      </c>
      <c r="V506" s="38" t="n">
        <f aca="false">IF(U506&lt;0,"",RANK(U506,U$2:U$1001)+COUNTIF(U$2:U506,U506)-1)</f>
        <v>298</v>
      </c>
      <c r="W506" s="38" t="n">
        <f aca="false">IF(N(L506)&gt;0,RANK(L506,L$2:L$1001)+COUNTIF(L$2:L506,L506)-1,"")</f>
        <v>250</v>
      </c>
      <c r="X506" s="40" t="n">
        <f aca="false">IF(N(L506)&gt;0,IF(L506&gt;=LR_MIN_SHARE*SUM(L$2:L$1001),N506,-1),-1)</f>
        <v>0.467782977597141</v>
      </c>
      <c r="Y506" s="38" t="n">
        <f aca="false">IF(X506&lt;0,"",RANK(X506,X$2:X$1001)+COUNTIF(X$2:X506,X506)-1)</f>
        <v>296</v>
      </c>
      <c r="AA506" s="0" t="str">
        <f aca="false">IF($A506="","",IF(COUNTIF($B$2:$B506,$B506)=1,1,""))</f>
        <v/>
      </c>
      <c r="AB506" s="0" t="str">
        <f aca="false">IF(AA506=1,SUMIF($B$2:$B$1001,$B506,$D$2:$D$1001),"")</f>
        <v/>
      </c>
      <c r="AC506" s="0" t="str">
        <f aca="false">IF(AA506=1,RANK(AB506,$AB$2:$AB$1001)+COUNTIF($AB$2:$AB506,AB506)-1,"")</f>
        <v/>
      </c>
      <c r="AD506" s="38" t="n">
        <f aca="false">IF($A506="","",COUNTIF(raw_data!$G:$G,$A506))</f>
        <v>40</v>
      </c>
      <c r="AE506" s="38" t="n">
        <f aca="false">IF($A506="","",IF(COUNTIF($A$2:$A$1001,$A506)&gt;1,1,0))</f>
        <v>0</v>
      </c>
    </row>
    <row r="507" customFormat="false" ht="15" hidden="false" customHeight="false" outlineLevel="0" collapsed="false">
      <c r="A507" s="0" t="str">
        <f aca="false">IF(code_master!$A507="","",code_master!$A507)</f>
        <v>CV0506</v>
      </c>
      <c r="B507" s="0" t="str">
        <f aca="false">IF($A507="","",code_master!$C507&amp;"")</f>
        <v>실손의료</v>
      </c>
      <c r="C507" s="0" t="str">
        <f aca="false">IF($A507="","",code_master!$B507&amp;"")</f>
        <v>상해통원실손Ⅱ</v>
      </c>
      <c r="D507" s="30" t="n">
        <f aca="false">IF($A507="","",SUMIFS(raw_data!$H:$H,raw_data!$A:$A,"&gt;="&amp;UY_START,raw_data!$A:$A,"&lt;="&amp;BASE_YM,raw_data!$B:$B,"&lt;="&amp;BASE_YM,raw_data!$G:$G,$A507))</f>
        <v>10077597</v>
      </c>
      <c r="E507" s="30" t="n">
        <f aca="false">IF($A507="","",(SUMIFS(raw_data!$I:$I,raw_data!$A:$A,"&gt;="&amp;UY_START,raw_data!$A:$A,"&lt;="&amp;BASE_YM,raw_data!$B:$B,"&lt;="&amp;BASE_YM,raw_data!$G:$G,$A507)+SUMIFS(raw_data!$J:$J,raw_data!$A:$A,"&gt;="&amp;UY_START,raw_data!$A:$A,"&lt;="&amp;BASE_YM,raw_data!$B:$B,"&lt;="&amp;BASE_YM,raw_data!$G:$G,$A507)))</f>
        <v>5378230</v>
      </c>
      <c r="F507" s="31" t="n">
        <f aca="false">IF(N(D507)=0,"",E507/D507)</f>
        <v>0.533681789418648</v>
      </c>
      <c r="G507" s="30" t="n">
        <f aca="false">IF($A507="","",SUMIFS(raw_data!$H:$H,raw_data!$A:$A,"&gt;="&amp;UY_START_PY,raw_data!$A:$A,"&lt;="&amp;BASE_YM_PY,raw_data!$B:$B,"&lt;="&amp;BASE_YM_PY,raw_data!$G:$G,$A507))</f>
        <v>10900961</v>
      </c>
      <c r="H507" s="30" t="n">
        <f aca="false">IF($A507="","",(SUMIFS(raw_data!$I:$I,raw_data!$A:$A,"&gt;="&amp;UY_START_PY,raw_data!$A:$A,"&lt;="&amp;BASE_YM_PY,raw_data!$B:$B,"&lt;="&amp;BASE_YM_PY,raw_data!$G:$G,$A507)+SUMIFS(raw_data!$J:$J,raw_data!$A:$A,"&gt;="&amp;UY_START_PY,raw_data!$A:$A,"&lt;="&amp;BASE_YM_PY,raw_data!$B:$B,"&lt;="&amp;BASE_YM_PY,raw_data!$G:$G,$A507)))</f>
        <v>8887673</v>
      </c>
      <c r="I507" s="31" t="n">
        <f aca="false">IF(N(G507)=0,"",H507/G507)</f>
        <v>0.815310962033531</v>
      </c>
      <c r="J507" s="32" t="n">
        <f aca="false">IF(N(G507)=0,"",D507/G507-1)</f>
        <v>-0.0755313224219406</v>
      </c>
      <c r="K507" s="33" t="n">
        <f aca="false">IF(OR(F507="",I507=""),"",F507-I507)</f>
        <v>-0.281629172614883</v>
      </c>
      <c r="L507" s="30" t="n">
        <f aca="false">IF($A507="","",SUMIFS(raw_data!$H:$H,raw_data!$B:$B,BASE_YM,raw_data!$G:$G,$A507))</f>
        <v>3922994</v>
      </c>
      <c r="M507" s="30" t="n">
        <f aca="false">IF($A507="","",(SUMIFS(raw_data!$I:$I,raw_data!$B:$B,BASE_YM,raw_data!$G:$G,$A507)+SUMIFS(raw_data!$J:$J,raw_data!$B:$B,BASE_YM,raw_data!$G:$G,$A507)))</f>
        <v>2378286</v>
      </c>
      <c r="N507" s="31" t="n">
        <f aca="false">IF(N(L507)=0,"",M507/L507)</f>
        <v>0.606242579009807</v>
      </c>
      <c r="O507" s="30" t="n">
        <f aca="false">IF($A507="","",SUMIFS(raw_data!$H:$H,raw_data!$B:$B,BASE_YM_PY,raw_data!$G:$G,$A507))</f>
        <v>4275841</v>
      </c>
      <c r="P507" s="30" t="n">
        <f aca="false">IF($A507="","",(SUMIFS(raw_data!$I:$I,raw_data!$B:$B,BASE_YM_PY,raw_data!$G:$G,$A507)+SUMIFS(raw_data!$J:$J,raw_data!$B:$B,BASE_YM_PY,raw_data!$G:$G,$A507)))</f>
        <v>4625722</v>
      </c>
      <c r="Q507" s="31" t="n">
        <f aca="false">IF(N(O507)=0,"",P507/O507)</f>
        <v>1.08182741126249</v>
      </c>
      <c r="R507" s="32" t="n">
        <f aca="false">IF(N(O507)=0,"",L507/O507-1)</f>
        <v>-0.0825210759707856</v>
      </c>
      <c r="S507" s="33" t="n">
        <f aca="false">IF(OR(N507="",Q507=""),"",N507-Q507)</f>
        <v>-0.475584832252679</v>
      </c>
      <c r="T507" s="38" t="n">
        <f aca="false">IF(N(D507)&gt;0,RANK(D507,D$2:D$1001)+COUNTIF(D$2:D507,D507)-1,"")</f>
        <v>382</v>
      </c>
      <c r="U507" s="38" t="n">
        <f aca="false">IF(N(D507)&gt;0,IF(D507&gt;=LR_MIN_SHARE*SUM(D$2:D$1001),F507,-1),-1)</f>
        <v>-1</v>
      </c>
      <c r="V507" s="0" t="str">
        <f aca="false">IF(U507&lt;0,"",RANK(U507,U$2:U$1001)+COUNTIF(U$2:U507,U507)-1)</f>
        <v/>
      </c>
      <c r="W507" s="38" t="n">
        <f aca="false">IF(N(L507)&gt;0,RANK(L507,L$2:L$1001)+COUNTIF(L$2:L507,L507)-1,"")</f>
        <v>388</v>
      </c>
      <c r="X507" s="38" t="n">
        <f aca="false">IF(N(L507)&gt;0,IF(L507&gt;=LR_MIN_SHARE*SUM(L$2:L$1001),N507,-1),-1)</f>
        <v>-1</v>
      </c>
      <c r="Y507" s="0" t="str">
        <f aca="false">IF(X507&lt;0,"",RANK(X507,X$2:X$1001)+COUNTIF(X$2:X507,X507)-1)</f>
        <v/>
      </c>
      <c r="AA507" s="0" t="str">
        <f aca="false">IF($A507="","",IF(COUNTIF($B$2:$B507,$B507)=1,1,""))</f>
        <v/>
      </c>
      <c r="AB507" s="0" t="str">
        <f aca="false">IF(AA507=1,SUMIF($B$2:$B$1001,$B507,$D$2:$D$1001),"")</f>
        <v/>
      </c>
      <c r="AC507" s="0" t="str">
        <f aca="false">IF(AA507=1,RANK(AB507,$AB$2:$AB$1001)+COUNTIF($AB$2:$AB507,AB507)-1,"")</f>
        <v/>
      </c>
      <c r="AD507" s="38" t="n">
        <f aca="false">IF($A507="","",COUNTIF(raw_data!$G:$G,$A507))</f>
        <v>40</v>
      </c>
      <c r="AE507" s="38" t="n">
        <f aca="false">IF($A507="","",IF(COUNTIF($A$2:$A$1001,$A507)&gt;1,1,0))</f>
        <v>0</v>
      </c>
    </row>
    <row r="508" customFormat="false" ht="15" hidden="false" customHeight="false" outlineLevel="0" collapsed="false">
      <c r="A508" s="0" t="str">
        <f aca="false">IF(code_master!$A508="","",code_master!$A508)</f>
        <v>CV0507</v>
      </c>
      <c r="B508" s="0" t="str">
        <f aca="false">IF($A508="","",code_master!$C508&amp;"")</f>
        <v>암</v>
      </c>
      <c r="C508" s="0" t="str">
        <f aca="false">IF($A508="","",code_master!$B508&amp;"")</f>
        <v>암진단비</v>
      </c>
      <c r="D508" s="30" t="n">
        <f aca="false">IF($A508="","",SUMIFS(raw_data!$H:$H,raw_data!$A:$A,"&gt;="&amp;UY_START,raw_data!$A:$A,"&lt;="&amp;BASE_YM,raw_data!$B:$B,"&lt;="&amp;BASE_YM,raw_data!$G:$G,$A508))</f>
        <v>16184375</v>
      </c>
      <c r="E508" s="30" t="n">
        <f aca="false">IF($A508="","",(SUMIFS(raw_data!$I:$I,raw_data!$A:$A,"&gt;="&amp;UY_START,raw_data!$A:$A,"&lt;="&amp;BASE_YM,raw_data!$B:$B,"&lt;="&amp;BASE_YM,raw_data!$G:$G,$A508)+SUMIFS(raw_data!$J:$J,raw_data!$A:$A,"&gt;="&amp;UY_START,raw_data!$A:$A,"&lt;="&amp;BASE_YM,raw_data!$B:$B,"&lt;="&amp;BASE_YM,raw_data!$G:$G,$A508)))</f>
        <v>18230906</v>
      </c>
      <c r="F508" s="31" t="n">
        <f aca="false">IF(N(D508)=0,"",E508/D508)</f>
        <v>1.12645103687971</v>
      </c>
      <c r="G508" s="30" t="n">
        <f aca="false">IF($A508="","",SUMIFS(raw_data!$H:$H,raw_data!$A:$A,"&gt;="&amp;UY_START_PY,raw_data!$A:$A,"&lt;="&amp;BASE_YM_PY,raw_data!$B:$B,"&lt;="&amp;BASE_YM_PY,raw_data!$G:$G,$A508))</f>
        <v>19622277</v>
      </c>
      <c r="H508" s="30" t="n">
        <f aca="false">IF($A508="","",(SUMIFS(raw_data!$I:$I,raw_data!$A:$A,"&gt;="&amp;UY_START_PY,raw_data!$A:$A,"&lt;="&amp;BASE_YM_PY,raw_data!$B:$B,"&lt;="&amp;BASE_YM_PY,raw_data!$G:$G,$A508)+SUMIFS(raw_data!$J:$J,raw_data!$A:$A,"&gt;="&amp;UY_START_PY,raw_data!$A:$A,"&lt;="&amp;BASE_YM_PY,raw_data!$B:$B,"&lt;="&amp;BASE_YM_PY,raw_data!$G:$G,$A508)))</f>
        <v>18491939</v>
      </c>
      <c r="I508" s="31" t="n">
        <f aca="false">IF(N(G508)=0,"",H508/G508)</f>
        <v>0.94239516647329</v>
      </c>
      <c r="J508" s="32" t="n">
        <f aca="false">IF(N(G508)=0,"",D508/G508-1)</f>
        <v>-0.175204029583315</v>
      </c>
      <c r="K508" s="33" t="n">
        <f aca="false">IF(OR(F508="",I508=""),"",F508-I508)</f>
        <v>0.184055870406417</v>
      </c>
      <c r="L508" s="30" t="n">
        <f aca="false">IF($A508="","",SUMIFS(raw_data!$H:$H,raw_data!$B:$B,BASE_YM,raw_data!$G:$G,$A508))</f>
        <v>6206112</v>
      </c>
      <c r="M508" s="30" t="n">
        <f aca="false">IF($A508="","",(SUMIFS(raw_data!$I:$I,raw_data!$B:$B,BASE_YM,raw_data!$G:$G,$A508)+SUMIFS(raw_data!$J:$J,raw_data!$B:$B,BASE_YM,raw_data!$G:$G,$A508)))</f>
        <v>8485516</v>
      </c>
      <c r="N508" s="31" t="n">
        <f aca="false">IF(N(L508)=0,"",M508/L508)</f>
        <v>1.36728373577531</v>
      </c>
      <c r="O508" s="30" t="n">
        <f aca="false">IF($A508="","",SUMIFS(raw_data!$H:$H,raw_data!$B:$B,BASE_YM_PY,raw_data!$G:$G,$A508))</f>
        <v>7962975</v>
      </c>
      <c r="P508" s="30" t="n">
        <f aca="false">IF($A508="","",(SUMIFS(raw_data!$I:$I,raw_data!$B:$B,BASE_YM_PY,raw_data!$G:$G,$A508)+SUMIFS(raw_data!$J:$J,raw_data!$B:$B,BASE_YM_PY,raw_data!$G:$G,$A508)))</f>
        <v>7818707</v>
      </c>
      <c r="Q508" s="31" t="n">
        <f aca="false">IF(N(O508)=0,"",P508/O508)</f>
        <v>0.981882650642505</v>
      </c>
      <c r="R508" s="32" t="n">
        <f aca="false">IF(N(O508)=0,"",L508/O508-1)</f>
        <v>-0.220628973467831</v>
      </c>
      <c r="S508" s="33" t="n">
        <f aca="false">IF(OR(N508="",Q508=""),"",N508-Q508)</f>
        <v>0.385401085132808</v>
      </c>
      <c r="T508" s="38" t="n">
        <f aca="false">IF(N(D508)&gt;0,RANK(D508,D$2:D$1001)+COUNTIF(D$2:D508,D508)-1,"")</f>
        <v>296</v>
      </c>
      <c r="U508" s="40" t="n">
        <f aca="false">IF(N(D508)&gt;0,IF(D508&gt;=LR_MIN_SHARE*SUM(D$2:D$1001),F508,-1),-1)</f>
        <v>1.12645103687971</v>
      </c>
      <c r="V508" s="38" t="n">
        <f aca="false">IF(U508&lt;0,"",RANK(U508,U$2:U$1001)+COUNTIF(U$2:U508,U508)-1)</f>
        <v>7</v>
      </c>
      <c r="W508" s="38" t="n">
        <f aca="false">IF(N(L508)&gt;0,RANK(L508,L$2:L$1001)+COUNTIF(L$2:L508,L508)-1,"")</f>
        <v>304</v>
      </c>
      <c r="X508" s="40" t="n">
        <f aca="false">IF(N(L508)&gt;0,IF(L508&gt;=LR_MIN_SHARE*SUM(L$2:L$1001),N508,-1),-1)</f>
        <v>1.36728373577531</v>
      </c>
      <c r="Y508" s="38" t="n">
        <f aca="false">IF(X508&lt;0,"",RANK(X508,X$2:X$1001)+COUNTIF(X$2:X508,X508)-1)</f>
        <v>8</v>
      </c>
      <c r="AA508" s="0" t="str">
        <f aca="false">IF($A508="","",IF(COUNTIF($B$2:$B508,$B508)=1,1,""))</f>
        <v/>
      </c>
      <c r="AB508" s="0" t="str">
        <f aca="false">IF(AA508=1,SUMIF($B$2:$B$1001,$B508,$D$2:$D$1001),"")</f>
        <v/>
      </c>
      <c r="AC508" s="0" t="str">
        <f aca="false">IF(AA508=1,RANK(AB508,$AB$2:$AB$1001)+COUNTIF($AB$2:$AB508,AB508)-1,"")</f>
        <v/>
      </c>
      <c r="AD508" s="38" t="n">
        <f aca="false">IF($A508="","",COUNTIF(raw_data!$G:$G,$A508))</f>
        <v>40</v>
      </c>
      <c r="AE508" s="38" t="n">
        <f aca="false">IF($A508="","",IF(COUNTIF($A$2:$A$1001,$A508)&gt;1,1,0))</f>
        <v>0</v>
      </c>
    </row>
    <row r="509" customFormat="false" ht="15" hidden="false" customHeight="false" outlineLevel="0" collapsed="false">
      <c r="A509" s="0" t="str">
        <f aca="false">IF(code_master!$A509="","",code_master!$A509)</f>
        <v>CV0508</v>
      </c>
      <c r="B509" s="0" t="str">
        <f aca="false">IF($A509="","",code_master!$C509&amp;"")</f>
        <v>실손의료</v>
      </c>
      <c r="C509" s="0" t="str">
        <f aca="false">IF($A509="","",code_master!$B509&amp;"")</f>
        <v>상해통원실손(갱신형)</v>
      </c>
      <c r="D509" s="30" t="n">
        <f aca="false">IF($A509="","",SUMIFS(raw_data!$H:$H,raw_data!$A:$A,"&gt;="&amp;UY_START,raw_data!$A:$A,"&lt;="&amp;BASE_YM,raw_data!$B:$B,"&lt;="&amp;BASE_YM,raw_data!$G:$G,$A509))</f>
        <v>8663781</v>
      </c>
      <c r="E509" s="30" t="n">
        <f aca="false">IF($A509="","",(SUMIFS(raw_data!$I:$I,raw_data!$A:$A,"&gt;="&amp;UY_START,raw_data!$A:$A,"&lt;="&amp;BASE_YM,raw_data!$B:$B,"&lt;="&amp;BASE_YM,raw_data!$G:$G,$A509)+SUMIFS(raw_data!$J:$J,raw_data!$A:$A,"&gt;="&amp;UY_START,raw_data!$A:$A,"&lt;="&amp;BASE_YM,raw_data!$B:$B,"&lt;="&amp;BASE_YM,raw_data!$G:$G,$A509)))</f>
        <v>5086715</v>
      </c>
      <c r="F509" s="31" t="n">
        <f aca="false">IF(N(D509)=0,"",E509/D509)</f>
        <v>0.587124143604276</v>
      </c>
      <c r="G509" s="30" t="n">
        <f aca="false">IF($A509="","",SUMIFS(raw_data!$H:$H,raw_data!$A:$A,"&gt;="&amp;UY_START_PY,raw_data!$A:$A,"&lt;="&amp;BASE_YM_PY,raw_data!$B:$B,"&lt;="&amp;BASE_YM_PY,raw_data!$G:$G,$A509))</f>
        <v>6716570</v>
      </c>
      <c r="H509" s="30" t="n">
        <f aca="false">IF($A509="","",(SUMIFS(raw_data!$I:$I,raw_data!$A:$A,"&gt;="&amp;UY_START_PY,raw_data!$A:$A,"&lt;="&amp;BASE_YM_PY,raw_data!$B:$B,"&lt;="&amp;BASE_YM_PY,raw_data!$G:$G,$A509)+SUMIFS(raw_data!$J:$J,raw_data!$A:$A,"&gt;="&amp;UY_START_PY,raw_data!$A:$A,"&lt;="&amp;BASE_YM_PY,raw_data!$B:$B,"&lt;="&amp;BASE_YM_PY,raw_data!$G:$G,$A509)))</f>
        <v>4463490</v>
      </c>
      <c r="I509" s="31" t="n">
        <f aca="false">IF(N(G509)=0,"",H509/G509)</f>
        <v>0.664549018323341</v>
      </c>
      <c r="J509" s="32" t="n">
        <f aca="false">IF(N(G509)=0,"",D509/G509-1)</f>
        <v>0.289911517336974</v>
      </c>
      <c r="K509" s="33" t="n">
        <f aca="false">IF(OR(F509="",I509=""),"",F509-I509)</f>
        <v>-0.0774248747190645</v>
      </c>
      <c r="L509" s="30" t="n">
        <f aca="false">IF($A509="","",SUMIFS(raw_data!$H:$H,raw_data!$B:$B,BASE_YM,raw_data!$G:$G,$A509))</f>
        <v>3516615</v>
      </c>
      <c r="M509" s="30" t="n">
        <f aca="false">IF($A509="","",(SUMIFS(raw_data!$I:$I,raw_data!$B:$B,BASE_YM,raw_data!$G:$G,$A509)+SUMIFS(raw_data!$J:$J,raw_data!$B:$B,BASE_YM,raw_data!$G:$G,$A509)))</f>
        <v>2511550</v>
      </c>
      <c r="N509" s="31" t="n">
        <f aca="false">IF(N(L509)=0,"",M509/L509)</f>
        <v>0.71419532704035</v>
      </c>
      <c r="O509" s="30" t="n">
        <f aca="false">IF($A509="","",SUMIFS(raw_data!$H:$H,raw_data!$B:$B,BASE_YM_PY,raw_data!$G:$G,$A509))</f>
        <v>2746378</v>
      </c>
      <c r="P509" s="30" t="n">
        <f aca="false">IF($A509="","",(SUMIFS(raw_data!$I:$I,raw_data!$B:$B,BASE_YM_PY,raw_data!$G:$G,$A509)+SUMIFS(raw_data!$J:$J,raw_data!$B:$B,BASE_YM_PY,raw_data!$G:$G,$A509)))</f>
        <v>2335306</v>
      </c>
      <c r="Q509" s="31" t="n">
        <f aca="false">IF(N(O509)=0,"",P509/O509)</f>
        <v>0.850322133369842</v>
      </c>
      <c r="R509" s="32" t="n">
        <f aca="false">IF(N(O509)=0,"",L509/O509-1)</f>
        <v>0.280455567296272</v>
      </c>
      <c r="S509" s="33" t="n">
        <f aca="false">IF(OR(N509="",Q509=""),"",N509-Q509)</f>
        <v>-0.136126806329492</v>
      </c>
      <c r="T509" s="38" t="n">
        <f aca="false">IF(N(D509)&gt;0,RANK(D509,D$2:D$1001)+COUNTIF(D$2:D509,D509)-1,"")</f>
        <v>399</v>
      </c>
      <c r="U509" s="38" t="n">
        <f aca="false">IF(N(D509)&gt;0,IF(D509&gt;=LR_MIN_SHARE*SUM(D$2:D$1001),F509,-1),-1)</f>
        <v>-1</v>
      </c>
      <c r="V509" s="0" t="str">
        <f aca="false">IF(U509&lt;0,"",RANK(U509,U$2:U$1001)+COUNTIF(U$2:U509,U509)-1)</f>
        <v/>
      </c>
      <c r="W509" s="38" t="n">
        <f aca="false">IF(N(L509)&gt;0,RANK(L509,L$2:L$1001)+COUNTIF(L$2:L509,L509)-1,"")</f>
        <v>399</v>
      </c>
      <c r="X509" s="38" t="n">
        <f aca="false">IF(N(L509)&gt;0,IF(L509&gt;=LR_MIN_SHARE*SUM(L$2:L$1001),N509,-1),-1)</f>
        <v>-1</v>
      </c>
      <c r="Y509" s="0" t="str">
        <f aca="false">IF(X509&lt;0,"",RANK(X509,X$2:X$1001)+COUNTIF(X$2:X509,X509)-1)</f>
        <v/>
      </c>
      <c r="AA509" s="0" t="str">
        <f aca="false">IF($A509="","",IF(COUNTIF($B$2:$B509,$B509)=1,1,""))</f>
        <v/>
      </c>
      <c r="AB509" s="0" t="str">
        <f aca="false">IF(AA509=1,SUMIF($B$2:$B$1001,$B509,$D$2:$D$1001),"")</f>
        <v/>
      </c>
      <c r="AC509" s="0" t="str">
        <f aca="false">IF(AA509=1,RANK(AB509,$AB$2:$AB$1001)+COUNTIF($AB$2:$AB509,AB509)-1,"")</f>
        <v/>
      </c>
      <c r="AD509" s="38" t="n">
        <f aca="false">IF($A509="","",COUNTIF(raw_data!$G:$G,$A509))</f>
        <v>40</v>
      </c>
      <c r="AE509" s="38" t="n">
        <f aca="false">IF($A509="","",IF(COUNTIF($A$2:$A$1001,$A509)&gt;1,1,0))</f>
        <v>0</v>
      </c>
    </row>
    <row r="510" customFormat="false" ht="15" hidden="false" customHeight="false" outlineLevel="0" collapsed="false">
      <c r="A510" s="0" t="str">
        <f aca="false">IF(code_master!$A510="","",code_master!$A510)</f>
        <v>CV0509</v>
      </c>
      <c r="B510" s="0" t="str">
        <f aca="false">IF($A510="","",code_master!$C510&amp;"")</f>
        <v>심장</v>
      </c>
      <c r="C510" s="0" t="str">
        <f aca="false">IF($A510="","",code_master!$B510&amp;"")</f>
        <v>심혈관질환진단비</v>
      </c>
      <c r="D510" s="30" t="n">
        <f aca="false">IF($A510="","",SUMIFS(raw_data!$H:$H,raw_data!$A:$A,"&gt;="&amp;UY_START,raw_data!$A:$A,"&lt;="&amp;BASE_YM,raw_data!$B:$B,"&lt;="&amp;BASE_YM,raw_data!$G:$G,$A510))</f>
        <v>4246990</v>
      </c>
      <c r="E510" s="30" t="n">
        <f aca="false">IF($A510="","",(SUMIFS(raw_data!$I:$I,raw_data!$A:$A,"&gt;="&amp;UY_START,raw_data!$A:$A,"&lt;="&amp;BASE_YM,raw_data!$B:$B,"&lt;="&amp;BASE_YM,raw_data!$G:$G,$A510)+SUMIFS(raw_data!$J:$J,raw_data!$A:$A,"&gt;="&amp;UY_START,raw_data!$A:$A,"&lt;="&amp;BASE_YM,raw_data!$B:$B,"&lt;="&amp;BASE_YM,raw_data!$G:$G,$A510)))</f>
        <v>1969996</v>
      </c>
      <c r="F510" s="31" t="n">
        <f aca="false">IF(N(D510)=0,"",E510/D510)</f>
        <v>0.463856990480317</v>
      </c>
      <c r="G510" s="30" t="n">
        <f aca="false">IF($A510="","",SUMIFS(raw_data!$H:$H,raw_data!$A:$A,"&gt;="&amp;UY_START_PY,raw_data!$A:$A,"&lt;="&amp;BASE_YM_PY,raw_data!$B:$B,"&lt;="&amp;BASE_YM_PY,raw_data!$G:$G,$A510))</f>
        <v>4270930</v>
      </c>
      <c r="H510" s="30" t="n">
        <f aca="false">IF($A510="","",(SUMIFS(raw_data!$I:$I,raw_data!$A:$A,"&gt;="&amp;UY_START_PY,raw_data!$A:$A,"&lt;="&amp;BASE_YM_PY,raw_data!$B:$B,"&lt;="&amp;BASE_YM_PY,raw_data!$G:$G,$A510)+SUMIFS(raw_data!$J:$J,raw_data!$A:$A,"&gt;="&amp;UY_START_PY,raw_data!$A:$A,"&lt;="&amp;BASE_YM_PY,raw_data!$B:$B,"&lt;="&amp;BASE_YM_PY,raw_data!$G:$G,$A510)))</f>
        <v>1808836</v>
      </c>
      <c r="I510" s="31" t="n">
        <f aca="false">IF(N(G510)=0,"",H510/G510)</f>
        <v>0.423522745631514</v>
      </c>
      <c r="J510" s="32" t="n">
        <f aca="false">IF(N(G510)=0,"",D510/G510-1)</f>
        <v>-0.00560533654262652</v>
      </c>
      <c r="K510" s="33" t="n">
        <f aca="false">IF(OR(F510="",I510=""),"",F510-I510)</f>
        <v>0.0403342448488032</v>
      </c>
      <c r="L510" s="30" t="n">
        <f aca="false">IF($A510="","",SUMIFS(raw_data!$H:$H,raw_data!$B:$B,BASE_YM,raw_data!$G:$G,$A510))</f>
        <v>1817051</v>
      </c>
      <c r="M510" s="30" t="n">
        <f aca="false">IF($A510="","",(SUMIFS(raw_data!$I:$I,raw_data!$B:$B,BASE_YM,raw_data!$G:$G,$A510)+SUMIFS(raw_data!$J:$J,raw_data!$B:$B,BASE_YM,raw_data!$G:$G,$A510)))</f>
        <v>870807</v>
      </c>
      <c r="N510" s="31" t="n">
        <f aca="false">IF(N(L510)=0,"",M510/L510)</f>
        <v>0.479241914508729</v>
      </c>
      <c r="O510" s="30" t="n">
        <f aca="false">IF($A510="","",SUMIFS(raw_data!$H:$H,raw_data!$B:$B,BASE_YM_PY,raw_data!$G:$G,$A510))</f>
        <v>1724182</v>
      </c>
      <c r="P510" s="30" t="n">
        <f aca="false">IF($A510="","",(SUMIFS(raw_data!$I:$I,raw_data!$B:$B,BASE_YM_PY,raw_data!$G:$G,$A510)+SUMIFS(raw_data!$J:$J,raw_data!$B:$B,BASE_YM_PY,raw_data!$G:$G,$A510)))</f>
        <v>888228</v>
      </c>
      <c r="Q510" s="31" t="n">
        <f aca="false">IF(N(O510)=0,"",P510/O510)</f>
        <v>0.515159072534106</v>
      </c>
      <c r="R510" s="32" t="n">
        <f aca="false">IF(N(O510)=0,"",L510/O510-1)</f>
        <v>0.053862643270838</v>
      </c>
      <c r="S510" s="33" t="n">
        <f aca="false">IF(OR(N510="",Q510=""),"",N510-Q510)</f>
        <v>-0.0359171580253773</v>
      </c>
      <c r="T510" s="38" t="n">
        <f aca="false">IF(N(D510)&gt;0,RANK(D510,D$2:D$1001)+COUNTIF(D$2:D510,D510)-1,"")</f>
        <v>472</v>
      </c>
      <c r="U510" s="38" t="n">
        <f aca="false">IF(N(D510)&gt;0,IF(D510&gt;=LR_MIN_SHARE*SUM(D$2:D$1001),F510,-1),-1)</f>
        <v>-1</v>
      </c>
      <c r="V510" s="0" t="str">
        <f aca="false">IF(U510&lt;0,"",RANK(U510,U$2:U$1001)+COUNTIF(U$2:U510,U510)-1)</f>
        <v/>
      </c>
      <c r="W510" s="38" t="n">
        <f aca="false">IF(N(L510)&gt;0,RANK(L510,L$2:L$1001)+COUNTIF(L$2:L510,L510)-1,"")</f>
        <v>468</v>
      </c>
      <c r="X510" s="38" t="n">
        <f aca="false">IF(N(L510)&gt;0,IF(L510&gt;=LR_MIN_SHARE*SUM(L$2:L$1001),N510,-1),-1)</f>
        <v>-1</v>
      </c>
      <c r="Y510" s="0" t="str">
        <f aca="false">IF(X510&lt;0,"",RANK(X510,X$2:X$1001)+COUNTIF(X$2:X510,X510)-1)</f>
        <v/>
      </c>
      <c r="AA510" s="0" t="str">
        <f aca="false">IF($A510="","",IF(COUNTIF($B$2:$B510,$B510)=1,1,""))</f>
        <v/>
      </c>
      <c r="AB510" s="0" t="str">
        <f aca="false">IF(AA510=1,SUMIF($B$2:$B$1001,$B510,$D$2:$D$1001),"")</f>
        <v/>
      </c>
      <c r="AC510" s="0" t="str">
        <f aca="false">IF(AA510=1,RANK(AB510,$AB$2:$AB$1001)+COUNTIF($AB$2:$AB510,AB510)-1,"")</f>
        <v/>
      </c>
      <c r="AD510" s="38" t="n">
        <f aca="false">IF($A510="","",COUNTIF(raw_data!$G:$G,$A510))</f>
        <v>40</v>
      </c>
      <c r="AE510" s="38" t="n">
        <f aca="false">IF($A510="","",IF(COUNTIF($A$2:$A$1001,$A510)&gt;1,1,0))</f>
        <v>0</v>
      </c>
    </row>
    <row r="511" customFormat="false" ht="15" hidden="false" customHeight="false" outlineLevel="0" collapsed="false">
      <c r="A511" s="0" t="str">
        <f aca="false">IF(code_master!$A511="","",code_master!$A511)</f>
        <v>CV0510</v>
      </c>
      <c r="B511" s="0" t="str">
        <f aca="false">IF($A511="","",code_master!$C511&amp;"")</f>
        <v>사망</v>
      </c>
      <c r="C511" s="0" t="str">
        <f aca="false">IF($A511="","",code_master!$B511&amp;"")</f>
        <v>질병사망(갱신형)</v>
      </c>
      <c r="D511" s="30" t="n">
        <f aca="false">IF($A511="","",SUMIFS(raw_data!$H:$H,raw_data!$A:$A,"&gt;="&amp;UY_START,raw_data!$A:$A,"&lt;="&amp;BASE_YM,raw_data!$B:$B,"&lt;="&amp;BASE_YM,raw_data!$G:$G,$A511))</f>
        <v>6449381</v>
      </c>
      <c r="E511" s="30" t="n">
        <f aca="false">IF($A511="","",(SUMIFS(raw_data!$I:$I,raw_data!$A:$A,"&gt;="&amp;UY_START,raw_data!$A:$A,"&lt;="&amp;BASE_YM,raw_data!$B:$B,"&lt;="&amp;BASE_YM,raw_data!$G:$G,$A511)+SUMIFS(raw_data!$J:$J,raw_data!$A:$A,"&gt;="&amp;UY_START,raw_data!$A:$A,"&lt;="&amp;BASE_YM,raw_data!$B:$B,"&lt;="&amp;BASE_YM,raw_data!$G:$G,$A511)))</f>
        <v>2994060</v>
      </c>
      <c r="F511" s="31" t="n">
        <f aca="false">IF(N(D511)=0,"",E511/D511)</f>
        <v>0.464239901472715</v>
      </c>
      <c r="G511" s="30" t="n">
        <f aca="false">IF($A511="","",SUMIFS(raw_data!$H:$H,raw_data!$A:$A,"&gt;="&amp;UY_START_PY,raw_data!$A:$A,"&lt;="&amp;BASE_YM_PY,raw_data!$B:$B,"&lt;="&amp;BASE_YM_PY,raw_data!$G:$G,$A511))</f>
        <v>5659932</v>
      </c>
      <c r="H511" s="30" t="n">
        <f aca="false">IF($A511="","",(SUMIFS(raw_data!$I:$I,raw_data!$A:$A,"&gt;="&amp;UY_START_PY,raw_data!$A:$A,"&lt;="&amp;BASE_YM_PY,raw_data!$B:$B,"&lt;="&amp;BASE_YM_PY,raw_data!$G:$G,$A511)+SUMIFS(raw_data!$J:$J,raw_data!$A:$A,"&gt;="&amp;UY_START_PY,raw_data!$A:$A,"&lt;="&amp;BASE_YM_PY,raw_data!$B:$B,"&lt;="&amp;BASE_YM_PY,raw_data!$G:$G,$A511)))</f>
        <v>2335851</v>
      </c>
      <c r="I511" s="31" t="n">
        <f aca="false">IF(N(G511)=0,"",H511/G511)</f>
        <v>0.41269948119518</v>
      </c>
      <c r="J511" s="32" t="n">
        <f aca="false">IF(N(G511)=0,"",D511/G511-1)</f>
        <v>0.139480297643152</v>
      </c>
      <c r="K511" s="33" t="n">
        <f aca="false">IF(OR(F511="",I511=""),"",F511-I511)</f>
        <v>0.0515404202775345</v>
      </c>
      <c r="L511" s="30" t="n">
        <f aca="false">IF($A511="","",SUMIFS(raw_data!$H:$H,raw_data!$B:$B,BASE_YM,raw_data!$G:$G,$A511))</f>
        <v>2550153</v>
      </c>
      <c r="M511" s="30" t="n">
        <f aca="false">IF($A511="","",(SUMIFS(raw_data!$I:$I,raw_data!$B:$B,BASE_YM,raw_data!$G:$G,$A511)+SUMIFS(raw_data!$J:$J,raw_data!$B:$B,BASE_YM,raw_data!$G:$G,$A511)))</f>
        <v>1632696</v>
      </c>
      <c r="N511" s="31" t="n">
        <f aca="false">IF(N(L511)=0,"",M511/L511)</f>
        <v>0.640234527104844</v>
      </c>
      <c r="O511" s="30" t="n">
        <f aca="false">IF($A511="","",SUMIFS(raw_data!$H:$H,raw_data!$B:$B,BASE_YM_PY,raw_data!$G:$G,$A511))</f>
        <v>2391001</v>
      </c>
      <c r="P511" s="30" t="n">
        <f aca="false">IF($A511="","",(SUMIFS(raw_data!$I:$I,raw_data!$B:$B,BASE_YM_PY,raw_data!$G:$G,$A511)+SUMIFS(raw_data!$J:$J,raw_data!$B:$B,BASE_YM_PY,raw_data!$G:$G,$A511)))</f>
        <v>1100186</v>
      </c>
      <c r="Q511" s="31" t="n">
        <f aca="false">IF(N(O511)=0,"",P511/O511)</f>
        <v>0.460136152180614</v>
      </c>
      <c r="R511" s="32" t="n">
        <f aca="false">IF(N(O511)=0,"",L511/O511-1)</f>
        <v>0.0665629165357939</v>
      </c>
      <c r="S511" s="33" t="n">
        <f aca="false">IF(OR(N511="",Q511=""),"",N511-Q511)</f>
        <v>0.18009837492423</v>
      </c>
      <c r="T511" s="38" t="n">
        <f aca="false">IF(N(D511)&gt;0,RANK(D511,D$2:D$1001)+COUNTIF(D$2:D511,D511)-1,"")</f>
        <v>431</v>
      </c>
      <c r="U511" s="38" t="n">
        <f aca="false">IF(N(D511)&gt;0,IF(D511&gt;=LR_MIN_SHARE*SUM(D$2:D$1001),F511,-1),-1)</f>
        <v>-1</v>
      </c>
      <c r="V511" s="0" t="str">
        <f aca="false">IF(U511&lt;0,"",RANK(U511,U$2:U$1001)+COUNTIF(U$2:U511,U511)-1)</f>
        <v/>
      </c>
      <c r="W511" s="38" t="n">
        <f aca="false">IF(N(L511)&gt;0,RANK(L511,L$2:L$1001)+COUNTIF(L$2:L511,L511)-1,"")</f>
        <v>433</v>
      </c>
      <c r="X511" s="38" t="n">
        <f aca="false">IF(N(L511)&gt;0,IF(L511&gt;=LR_MIN_SHARE*SUM(L$2:L$1001),N511,-1),-1)</f>
        <v>-1</v>
      </c>
      <c r="Y511" s="0" t="str">
        <f aca="false">IF(X511&lt;0,"",RANK(X511,X$2:X$1001)+COUNTIF(X$2:X511,X511)-1)</f>
        <v/>
      </c>
      <c r="AA511" s="0" t="str">
        <f aca="false">IF($A511="","",IF(COUNTIF($B$2:$B511,$B511)=1,1,""))</f>
        <v/>
      </c>
      <c r="AB511" s="0" t="str">
        <f aca="false">IF(AA511=1,SUMIF($B$2:$B$1001,$B511,$D$2:$D$1001),"")</f>
        <v/>
      </c>
      <c r="AC511" s="0" t="str">
        <f aca="false">IF(AA511=1,RANK(AB511,$AB$2:$AB$1001)+COUNTIF($AB$2:$AB511,AB511)-1,"")</f>
        <v/>
      </c>
      <c r="AD511" s="38" t="n">
        <f aca="false">IF($A511="","",COUNTIF(raw_data!$G:$G,$A511))</f>
        <v>40</v>
      </c>
      <c r="AE511" s="38" t="n">
        <f aca="false">IF($A511="","",IF(COUNTIF($A$2:$A$1001,$A511)&gt;1,1,0))</f>
        <v>0</v>
      </c>
    </row>
    <row r="512" customFormat="false" ht="15" hidden="false" customHeight="false" outlineLevel="0" collapsed="false">
      <c r="A512" s="0" t="str">
        <f aca="false">IF(code_master!$A512="","",code_master!$A512)</f>
        <v>CV0511</v>
      </c>
      <c r="B512" s="0" t="str">
        <f aca="false">IF($A512="","",code_master!$C512&amp;"")</f>
        <v>사망</v>
      </c>
      <c r="C512" s="0" t="str">
        <f aca="false">IF($A512="","",code_master!$B512&amp;"")</f>
        <v>질병사망Ⅱ</v>
      </c>
      <c r="D512" s="30" t="n">
        <f aca="false">IF($A512="","",SUMIFS(raw_data!$H:$H,raw_data!$A:$A,"&gt;="&amp;UY_START,raw_data!$A:$A,"&lt;="&amp;BASE_YM,raw_data!$B:$B,"&lt;="&amp;BASE_YM,raw_data!$G:$G,$A512))</f>
        <v>8488634</v>
      </c>
      <c r="E512" s="30" t="n">
        <f aca="false">IF($A512="","",(SUMIFS(raw_data!$I:$I,raw_data!$A:$A,"&gt;="&amp;UY_START,raw_data!$A:$A,"&lt;="&amp;BASE_YM,raw_data!$B:$B,"&lt;="&amp;BASE_YM,raw_data!$G:$G,$A512)+SUMIFS(raw_data!$J:$J,raw_data!$A:$A,"&gt;="&amp;UY_START,raw_data!$A:$A,"&lt;="&amp;BASE_YM,raw_data!$B:$B,"&lt;="&amp;BASE_YM,raw_data!$G:$G,$A512)))</f>
        <v>4031030</v>
      </c>
      <c r="F512" s="31" t="n">
        <f aca="false">IF(N(D512)=0,"",E512/D512)</f>
        <v>0.474873813619482</v>
      </c>
      <c r="G512" s="30" t="n">
        <f aca="false">IF($A512="","",SUMIFS(raw_data!$H:$H,raw_data!$A:$A,"&gt;="&amp;UY_START_PY,raw_data!$A:$A,"&lt;="&amp;BASE_YM_PY,raw_data!$B:$B,"&lt;="&amp;BASE_YM_PY,raw_data!$G:$G,$A512))</f>
        <v>8345633</v>
      </c>
      <c r="H512" s="30" t="n">
        <f aca="false">IF($A512="","",(SUMIFS(raw_data!$I:$I,raw_data!$A:$A,"&gt;="&amp;UY_START_PY,raw_data!$A:$A,"&lt;="&amp;BASE_YM_PY,raw_data!$B:$B,"&lt;="&amp;BASE_YM_PY,raw_data!$G:$G,$A512)+SUMIFS(raw_data!$J:$J,raw_data!$A:$A,"&gt;="&amp;UY_START_PY,raw_data!$A:$A,"&lt;="&amp;BASE_YM_PY,raw_data!$B:$B,"&lt;="&amp;BASE_YM_PY,raw_data!$G:$G,$A512)))</f>
        <v>3058976</v>
      </c>
      <c r="I512" s="31" t="n">
        <f aca="false">IF(N(G512)=0,"",H512/G512)</f>
        <v>0.366536127337495</v>
      </c>
      <c r="J512" s="32" t="n">
        <f aca="false">IF(N(G512)=0,"",D512/G512-1)</f>
        <v>0.0171348296767901</v>
      </c>
      <c r="K512" s="33" t="n">
        <f aca="false">IF(OR(F512="",I512=""),"",F512-I512)</f>
        <v>0.108337686281987</v>
      </c>
      <c r="L512" s="30" t="n">
        <f aca="false">IF($A512="","",SUMIFS(raw_data!$H:$H,raw_data!$B:$B,BASE_YM,raw_data!$G:$G,$A512))</f>
        <v>3376803</v>
      </c>
      <c r="M512" s="30" t="n">
        <f aca="false">IF($A512="","",(SUMIFS(raw_data!$I:$I,raw_data!$B:$B,BASE_YM,raw_data!$G:$G,$A512)+SUMIFS(raw_data!$J:$J,raw_data!$B:$B,BASE_YM,raw_data!$G:$G,$A512)))</f>
        <v>1642424</v>
      </c>
      <c r="N512" s="31" t="n">
        <f aca="false">IF(N(L512)=0,"",M512/L512)</f>
        <v>0.486384310840757</v>
      </c>
      <c r="O512" s="30" t="n">
        <f aca="false">IF($A512="","",SUMIFS(raw_data!$H:$H,raw_data!$B:$B,BASE_YM_PY,raw_data!$G:$G,$A512))</f>
        <v>3226193</v>
      </c>
      <c r="P512" s="30" t="n">
        <f aca="false">IF($A512="","",(SUMIFS(raw_data!$I:$I,raw_data!$B:$B,BASE_YM_PY,raw_data!$G:$G,$A512)+SUMIFS(raw_data!$J:$J,raw_data!$B:$B,BASE_YM_PY,raw_data!$G:$G,$A512)))</f>
        <v>1343671</v>
      </c>
      <c r="Q512" s="31" t="n">
        <f aca="false">IF(N(O512)=0,"",P512/O512)</f>
        <v>0.41648810223071</v>
      </c>
      <c r="R512" s="32" t="n">
        <f aca="false">IF(N(O512)=0,"",L512/O512-1)</f>
        <v>0.0466835059154862</v>
      </c>
      <c r="S512" s="33" t="n">
        <f aca="false">IF(OR(N512="",Q512=""),"",N512-Q512)</f>
        <v>0.0698962086100471</v>
      </c>
      <c r="T512" s="38" t="n">
        <f aca="false">IF(N(D512)&gt;0,RANK(D512,D$2:D$1001)+COUNTIF(D$2:D512,D512)-1,"")</f>
        <v>402</v>
      </c>
      <c r="U512" s="38" t="n">
        <f aca="false">IF(N(D512)&gt;0,IF(D512&gt;=LR_MIN_SHARE*SUM(D$2:D$1001),F512,-1),-1)</f>
        <v>-1</v>
      </c>
      <c r="V512" s="0" t="str">
        <f aca="false">IF(U512&lt;0,"",RANK(U512,U$2:U$1001)+COUNTIF(U$2:U512,U512)-1)</f>
        <v/>
      </c>
      <c r="W512" s="38" t="n">
        <f aca="false">IF(N(L512)&gt;0,RANK(L512,L$2:L$1001)+COUNTIF(L$2:L512,L512)-1,"")</f>
        <v>403</v>
      </c>
      <c r="X512" s="38" t="n">
        <f aca="false">IF(N(L512)&gt;0,IF(L512&gt;=LR_MIN_SHARE*SUM(L$2:L$1001),N512,-1),-1)</f>
        <v>-1</v>
      </c>
      <c r="Y512" s="0" t="str">
        <f aca="false">IF(X512&lt;0,"",RANK(X512,X$2:X$1001)+COUNTIF(X$2:X512,X512)-1)</f>
        <v/>
      </c>
      <c r="AA512" s="0" t="str">
        <f aca="false">IF($A512="","",IF(COUNTIF($B$2:$B512,$B512)=1,1,""))</f>
        <v/>
      </c>
      <c r="AB512" s="0" t="str">
        <f aca="false">IF(AA512=1,SUMIF($B$2:$B$1001,$B512,$D$2:$D$1001),"")</f>
        <v/>
      </c>
      <c r="AC512" s="0" t="str">
        <f aca="false">IF(AA512=1,RANK(AB512,$AB$2:$AB$1001)+COUNTIF($AB$2:$AB512,AB512)-1,"")</f>
        <v/>
      </c>
      <c r="AD512" s="38" t="n">
        <f aca="false">IF($A512="","",COUNTIF(raw_data!$G:$G,$A512))</f>
        <v>40</v>
      </c>
      <c r="AE512" s="38" t="n">
        <f aca="false">IF($A512="","",IF(COUNTIF($A$2:$A$1001,$A512)&gt;1,1,0))</f>
        <v>0</v>
      </c>
    </row>
    <row r="513" customFormat="false" ht="15" hidden="false" customHeight="false" outlineLevel="0" collapsed="false">
      <c r="A513" s="0" t="str">
        <f aca="false">IF(code_master!$A513="","",code_master!$A513)</f>
        <v>CV0512</v>
      </c>
      <c r="B513" s="0" t="str">
        <f aca="false">IF($A513="","",code_master!$C513&amp;"")</f>
        <v>실손의료</v>
      </c>
      <c r="C513" s="0" t="str">
        <f aca="false">IF($A513="","",code_master!$B513&amp;"")</f>
        <v>상해통원실손(20년만기)</v>
      </c>
      <c r="D513" s="30" t="n">
        <f aca="false">IF($A513="","",SUMIFS(raw_data!$H:$H,raw_data!$A:$A,"&gt;="&amp;UY_START,raw_data!$A:$A,"&lt;="&amp;BASE_YM,raw_data!$B:$B,"&lt;="&amp;BASE_YM,raw_data!$G:$G,$A513))</f>
        <v>4807050</v>
      </c>
      <c r="E513" s="30" t="n">
        <f aca="false">IF($A513="","",(SUMIFS(raw_data!$I:$I,raw_data!$A:$A,"&gt;="&amp;UY_START,raw_data!$A:$A,"&lt;="&amp;BASE_YM,raw_data!$B:$B,"&lt;="&amp;BASE_YM,raw_data!$G:$G,$A513)+SUMIFS(raw_data!$J:$J,raw_data!$A:$A,"&gt;="&amp;UY_START,raw_data!$A:$A,"&lt;="&amp;BASE_YM,raw_data!$B:$B,"&lt;="&amp;BASE_YM,raw_data!$G:$G,$A513)))</f>
        <v>4797499</v>
      </c>
      <c r="F513" s="31" t="n">
        <f aca="false">IF(N(D513)=0,"",E513/D513)</f>
        <v>0.998013126553708</v>
      </c>
      <c r="G513" s="30" t="n">
        <f aca="false">IF($A513="","",SUMIFS(raw_data!$H:$H,raw_data!$A:$A,"&gt;="&amp;UY_START_PY,raw_data!$A:$A,"&lt;="&amp;BASE_YM_PY,raw_data!$B:$B,"&lt;="&amp;BASE_YM_PY,raw_data!$G:$G,$A513))</f>
        <v>4626452</v>
      </c>
      <c r="H513" s="30" t="n">
        <f aca="false">IF($A513="","",(SUMIFS(raw_data!$I:$I,raw_data!$A:$A,"&gt;="&amp;UY_START_PY,raw_data!$A:$A,"&lt;="&amp;BASE_YM_PY,raw_data!$B:$B,"&lt;="&amp;BASE_YM_PY,raw_data!$G:$G,$A513)+SUMIFS(raw_data!$J:$J,raw_data!$A:$A,"&gt;="&amp;UY_START_PY,raw_data!$A:$A,"&lt;="&amp;BASE_YM_PY,raw_data!$B:$B,"&lt;="&amp;BASE_YM_PY,raw_data!$G:$G,$A513)))</f>
        <v>4963328</v>
      </c>
      <c r="I513" s="31" t="n">
        <f aca="false">IF(N(G513)=0,"",H513/G513)</f>
        <v>1.07281519401909</v>
      </c>
      <c r="J513" s="32" t="n">
        <f aca="false">IF(N(G513)=0,"",D513/G513-1)</f>
        <v>0.0390359610345032</v>
      </c>
      <c r="K513" s="33" t="n">
        <f aca="false">IF(OR(F513="",I513=""),"",F513-I513)</f>
        <v>-0.0748020674653809</v>
      </c>
      <c r="L513" s="30" t="n">
        <f aca="false">IF($A513="","",SUMIFS(raw_data!$H:$H,raw_data!$B:$B,BASE_YM,raw_data!$G:$G,$A513))</f>
        <v>1936089</v>
      </c>
      <c r="M513" s="30" t="n">
        <f aca="false">IF($A513="","",(SUMIFS(raw_data!$I:$I,raw_data!$B:$B,BASE_YM,raw_data!$G:$G,$A513)+SUMIFS(raw_data!$J:$J,raw_data!$B:$B,BASE_YM,raw_data!$G:$G,$A513)))</f>
        <v>2375129</v>
      </c>
      <c r="N513" s="31" t="n">
        <f aca="false">IF(N(L513)=0,"",M513/L513)</f>
        <v>1.22676643480749</v>
      </c>
      <c r="O513" s="30" t="n">
        <f aca="false">IF($A513="","",SUMIFS(raw_data!$H:$H,raw_data!$B:$B,BASE_YM_PY,raw_data!$G:$G,$A513))</f>
        <v>1874105</v>
      </c>
      <c r="P513" s="30" t="n">
        <f aca="false">IF($A513="","",(SUMIFS(raw_data!$I:$I,raw_data!$B:$B,BASE_YM_PY,raw_data!$G:$G,$A513)+SUMIFS(raw_data!$J:$J,raw_data!$B:$B,BASE_YM_PY,raw_data!$G:$G,$A513)))</f>
        <v>2423488</v>
      </c>
      <c r="Q513" s="31" t="n">
        <f aca="false">IF(N(O513)=0,"",P513/O513)</f>
        <v>1.29314419416201</v>
      </c>
      <c r="R513" s="32" t="n">
        <f aca="false">IF(N(O513)=0,"",L513/O513-1)</f>
        <v>0.0330739206181083</v>
      </c>
      <c r="S513" s="33" t="n">
        <f aca="false">IF(OR(N513="",Q513=""),"",N513-Q513)</f>
        <v>-0.0663777593545227</v>
      </c>
      <c r="T513" s="38" t="n">
        <f aca="false">IF(N(D513)&gt;0,RANK(D513,D$2:D$1001)+COUNTIF(D$2:D513,D513)-1,"")</f>
        <v>464</v>
      </c>
      <c r="U513" s="38" t="n">
        <f aca="false">IF(N(D513)&gt;0,IF(D513&gt;=LR_MIN_SHARE*SUM(D$2:D$1001),F513,-1),-1)</f>
        <v>-1</v>
      </c>
      <c r="V513" s="0" t="str">
        <f aca="false">IF(U513&lt;0,"",RANK(U513,U$2:U$1001)+COUNTIF(U$2:U513,U513)-1)</f>
        <v/>
      </c>
      <c r="W513" s="38" t="n">
        <f aca="false">IF(N(L513)&gt;0,RANK(L513,L$2:L$1001)+COUNTIF(L$2:L513,L513)-1,"")</f>
        <v>463</v>
      </c>
      <c r="X513" s="38" t="n">
        <f aca="false">IF(N(L513)&gt;0,IF(L513&gt;=LR_MIN_SHARE*SUM(L$2:L$1001),N513,-1),-1)</f>
        <v>-1</v>
      </c>
      <c r="Y513" s="0" t="str">
        <f aca="false">IF(X513&lt;0,"",RANK(X513,X$2:X$1001)+COUNTIF(X$2:X513,X513)-1)</f>
        <v/>
      </c>
      <c r="AA513" s="0" t="str">
        <f aca="false">IF($A513="","",IF(COUNTIF($B$2:$B513,$B513)=1,1,""))</f>
        <v/>
      </c>
      <c r="AB513" s="0" t="str">
        <f aca="false">IF(AA513=1,SUMIF($B$2:$B$1001,$B513,$D$2:$D$1001),"")</f>
        <v/>
      </c>
      <c r="AC513" s="0" t="str">
        <f aca="false">IF(AA513=1,RANK(AB513,$AB$2:$AB$1001)+COUNTIF($AB$2:$AB513,AB513)-1,"")</f>
        <v/>
      </c>
      <c r="AD513" s="38" t="n">
        <f aca="false">IF($A513="","",COUNTIF(raw_data!$G:$G,$A513))</f>
        <v>40</v>
      </c>
      <c r="AE513" s="38" t="n">
        <f aca="false">IF($A513="","",IF(COUNTIF($A$2:$A$1001,$A513)&gt;1,1,0))</f>
        <v>0</v>
      </c>
    </row>
    <row r="514" customFormat="false" ht="15" hidden="false" customHeight="false" outlineLevel="0" collapsed="false">
      <c r="A514" s="0" t="str">
        <f aca="false">IF(code_master!$A514="","",code_master!$A514)</f>
        <v>CV0513</v>
      </c>
      <c r="B514" s="0" t="str">
        <f aca="false">IF($A514="","",code_master!$C514&amp;"")</f>
        <v>사망</v>
      </c>
      <c r="C514" s="0" t="str">
        <f aca="false">IF($A514="","",code_master!$B514&amp;"")</f>
        <v>상해사망(갱신형)</v>
      </c>
      <c r="D514" s="30" t="n">
        <f aca="false">IF($A514="","",SUMIFS(raw_data!$H:$H,raw_data!$A:$A,"&gt;="&amp;UY_START,raw_data!$A:$A,"&lt;="&amp;BASE_YM,raw_data!$B:$B,"&lt;="&amp;BASE_YM,raw_data!$G:$G,$A514))</f>
        <v>19628159</v>
      </c>
      <c r="E514" s="30" t="n">
        <f aca="false">IF($A514="","",(SUMIFS(raw_data!$I:$I,raw_data!$A:$A,"&gt;="&amp;UY_START,raw_data!$A:$A,"&lt;="&amp;BASE_YM,raw_data!$B:$B,"&lt;="&amp;BASE_YM,raw_data!$G:$G,$A514)+SUMIFS(raw_data!$J:$J,raw_data!$A:$A,"&gt;="&amp;UY_START,raw_data!$A:$A,"&lt;="&amp;BASE_YM,raw_data!$B:$B,"&lt;="&amp;BASE_YM,raw_data!$G:$G,$A514)))</f>
        <v>9573740</v>
      </c>
      <c r="F514" s="31" t="n">
        <f aca="false">IF(N(D514)=0,"",E514/D514)</f>
        <v>0.487755372268994</v>
      </c>
      <c r="G514" s="30" t="n">
        <f aca="false">IF($A514="","",SUMIFS(raw_data!$H:$H,raw_data!$A:$A,"&gt;="&amp;UY_START_PY,raw_data!$A:$A,"&lt;="&amp;BASE_YM_PY,raw_data!$B:$B,"&lt;="&amp;BASE_YM_PY,raw_data!$G:$G,$A514))</f>
        <v>21184741</v>
      </c>
      <c r="H514" s="30" t="n">
        <f aca="false">IF($A514="","",(SUMIFS(raw_data!$I:$I,raw_data!$A:$A,"&gt;="&amp;UY_START_PY,raw_data!$A:$A,"&lt;="&amp;BASE_YM_PY,raw_data!$B:$B,"&lt;="&amp;BASE_YM_PY,raw_data!$G:$G,$A514)+SUMIFS(raw_data!$J:$J,raw_data!$A:$A,"&gt;="&amp;UY_START_PY,raw_data!$A:$A,"&lt;="&amp;BASE_YM_PY,raw_data!$B:$B,"&lt;="&amp;BASE_YM_PY,raw_data!$G:$G,$A514)))</f>
        <v>9760813</v>
      </c>
      <c r="I514" s="31" t="n">
        <f aca="false">IF(N(G514)=0,"",H514/G514)</f>
        <v>0.460747336962958</v>
      </c>
      <c r="J514" s="32" t="n">
        <f aca="false">IF(N(G514)=0,"",D514/G514-1)</f>
        <v>-0.0734765650427353</v>
      </c>
      <c r="K514" s="33" t="n">
        <f aca="false">IF(OR(F514="",I514=""),"",F514-I514)</f>
        <v>0.0270080353060354</v>
      </c>
      <c r="L514" s="30" t="n">
        <f aca="false">IF($A514="","",SUMIFS(raw_data!$H:$H,raw_data!$B:$B,BASE_YM,raw_data!$G:$G,$A514))</f>
        <v>8304349</v>
      </c>
      <c r="M514" s="30" t="n">
        <f aca="false">IF($A514="","",(SUMIFS(raw_data!$I:$I,raw_data!$B:$B,BASE_YM,raw_data!$G:$G,$A514)+SUMIFS(raw_data!$J:$J,raw_data!$B:$B,BASE_YM,raw_data!$G:$G,$A514)))</f>
        <v>5579440</v>
      </c>
      <c r="N514" s="31" t="n">
        <f aca="false">IF(N(L514)=0,"",M514/L514)</f>
        <v>0.671869643243558</v>
      </c>
      <c r="O514" s="30" t="n">
        <f aca="false">IF($A514="","",SUMIFS(raw_data!$H:$H,raw_data!$B:$B,BASE_YM_PY,raw_data!$G:$G,$A514))</f>
        <v>8734453</v>
      </c>
      <c r="P514" s="30" t="n">
        <f aca="false">IF($A514="","",(SUMIFS(raw_data!$I:$I,raw_data!$B:$B,BASE_YM_PY,raw_data!$G:$G,$A514)+SUMIFS(raw_data!$J:$J,raw_data!$B:$B,BASE_YM_PY,raw_data!$G:$G,$A514)))</f>
        <v>4877707</v>
      </c>
      <c r="Q514" s="31" t="n">
        <f aca="false">IF(N(O514)=0,"",P514/O514)</f>
        <v>0.558444472710541</v>
      </c>
      <c r="R514" s="32" t="n">
        <f aca="false">IF(N(O514)=0,"",L514/O514-1)</f>
        <v>-0.0492422364628902</v>
      </c>
      <c r="S514" s="33" t="n">
        <f aca="false">IF(OR(N514="",Q514=""),"",N514-Q514)</f>
        <v>0.113425170533018</v>
      </c>
      <c r="T514" s="38" t="n">
        <f aca="false">IF(N(D514)&gt;0,RANK(D514,D$2:D$1001)+COUNTIF(D$2:D514,D514)-1,"")</f>
        <v>260</v>
      </c>
      <c r="U514" s="40" t="n">
        <f aca="false">IF(N(D514)&gt;0,IF(D514&gt;=LR_MIN_SHARE*SUM(D$2:D$1001),F514,-1),-1)</f>
        <v>0.487755372268994</v>
      </c>
      <c r="V514" s="38" t="n">
        <f aca="false">IF(U514&lt;0,"",RANK(U514,U$2:U$1001)+COUNTIF(U$2:U514,U514)-1)</f>
        <v>236</v>
      </c>
      <c r="W514" s="38" t="n">
        <f aca="false">IF(N(L514)&gt;0,RANK(L514,L$2:L$1001)+COUNTIF(L$2:L514,L514)-1,"")</f>
        <v>253</v>
      </c>
      <c r="X514" s="40" t="n">
        <f aca="false">IF(N(L514)&gt;0,IF(L514&gt;=LR_MIN_SHARE*SUM(L$2:L$1001),N514,-1),-1)</f>
        <v>0.671869643243558</v>
      </c>
      <c r="Y514" s="38" t="n">
        <f aca="false">IF(X514&lt;0,"",RANK(X514,X$2:X$1001)+COUNTIF(X$2:X514,X514)-1)</f>
        <v>172</v>
      </c>
      <c r="AA514" s="0" t="str">
        <f aca="false">IF($A514="","",IF(COUNTIF($B$2:$B514,$B514)=1,1,""))</f>
        <v/>
      </c>
      <c r="AB514" s="0" t="str">
        <f aca="false">IF(AA514=1,SUMIF($B$2:$B$1001,$B514,$D$2:$D$1001),"")</f>
        <v/>
      </c>
      <c r="AC514" s="0" t="str">
        <f aca="false">IF(AA514=1,RANK(AB514,$AB$2:$AB$1001)+COUNTIF($AB$2:$AB514,AB514)-1,"")</f>
        <v/>
      </c>
      <c r="AD514" s="38" t="n">
        <f aca="false">IF($A514="","",COUNTIF(raw_data!$G:$G,$A514))</f>
        <v>40</v>
      </c>
      <c r="AE514" s="38" t="n">
        <f aca="false">IF($A514="","",IF(COUNTIF($A$2:$A$1001,$A514)&gt;1,1,0))</f>
        <v>0</v>
      </c>
    </row>
    <row r="515" customFormat="false" ht="15" hidden="false" customHeight="false" outlineLevel="0" collapsed="false">
      <c r="A515" s="0" t="str">
        <f aca="false">IF(code_master!$A515="","",code_master!$A515)</f>
        <v>CV0514</v>
      </c>
      <c r="B515" s="0" t="str">
        <f aca="false">IF($A515="","",code_master!$C515&amp;"")</f>
        <v>암</v>
      </c>
      <c r="C515" s="0" t="str">
        <f aca="false">IF($A515="","",code_master!$B515&amp;"")</f>
        <v>암직접치료비(간편)</v>
      </c>
      <c r="D515" s="30" t="n">
        <f aca="false">IF($A515="","",SUMIFS(raw_data!$H:$H,raw_data!$A:$A,"&gt;="&amp;UY_START,raw_data!$A:$A,"&lt;="&amp;BASE_YM,raw_data!$B:$B,"&lt;="&amp;BASE_YM,raw_data!$G:$G,$A515))</f>
        <v>45411251</v>
      </c>
      <c r="E515" s="30" t="n">
        <f aca="false">IF($A515="","",(SUMIFS(raw_data!$I:$I,raw_data!$A:$A,"&gt;="&amp;UY_START,raw_data!$A:$A,"&lt;="&amp;BASE_YM,raw_data!$B:$B,"&lt;="&amp;BASE_YM,raw_data!$G:$G,$A515)+SUMIFS(raw_data!$J:$J,raw_data!$A:$A,"&gt;="&amp;UY_START,raw_data!$A:$A,"&lt;="&amp;BASE_YM,raw_data!$B:$B,"&lt;="&amp;BASE_YM,raw_data!$G:$G,$A515)))</f>
        <v>31120733</v>
      </c>
      <c r="F515" s="31" t="n">
        <f aca="false">IF(N(D515)=0,"",E515/D515)</f>
        <v>0.685308867619613</v>
      </c>
      <c r="G515" s="30" t="n">
        <f aca="false">IF($A515="","",SUMIFS(raw_data!$H:$H,raw_data!$A:$A,"&gt;="&amp;UY_START_PY,raw_data!$A:$A,"&lt;="&amp;BASE_YM_PY,raw_data!$B:$B,"&lt;="&amp;BASE_YM_PY,raw_data!$G:$G,$A515))</f>
        <v>42662789</v>
      </c>
      <c r="H515" s="30" t="n">
        <f aca="false">IF($A515="","",(SUMIFS(raw_data!$I:$I,raw_data!$A:$A,"&gt;="&amp;UY_START_PY,raw_data!$A:$A,"&lt;="&amp;BASE_YM_PY,raw_data!$B:$B,"&lt;="&amp;BASE_YM_PY,raw_data!$G:$G,$A515)+SUMIFS(raw_data!$J:$J,raw_data!$A:$A,"&gt;="&amp;UY_START_PY,raw_data!$A:$A,"&lt;="&amp;BASE_YM_PY,raw_data!$B:$B,"&lt;="&amp;BASE_YM_PY,raw_data!$G:$G,$A515)))</f>
        <v>25431814</v>
      </c>
      <c r="I515" s="31" t="n">
        <f aca="false">IF(N(G515)=0,"",H515/G515)</f>
        <v>0.596112316988934</v>
      </c>
      <c r="J515" s="32" t="n">
        <f aca="false">IF(N(G515)=0,"",D515/G515-1)</f>
        <v>0.0644229330623463</v>
      </c>
      <c r="K515" s="33" t="n">
        <f aca="false">IF(OR(F515="",I515=""),"",F515-I515)</f>
        <v>0.0891965506306788</v>
      </c>
      <c r="L515" s="30" t="n">
        <f aca="false">IF($A515="","",SUMIFS(raw_data!$H:$H,raw_data!$B:$B,BASE_YM,raw_data!$G:$G,$A515))</f>
        <v>18980433</v>
      </c>
      <c r="M515" s="30" t="n">
        <f aca="false">IF($A515="","",(SUMIFS(raw_data!$I:$I,raw_data!$B:$B,BASE_YM,raw_data!$G:$G,$A515)+SUMIFS(raw_data!$J:$J,raw_data!$B:$B,BASE_YM,raw_data!$G:$G,$A515)))</f>
        <v>15635951</v>
      </c>
      <c r="N515" s="31" t="n">
        <f aca="false">IF(N(L515)=0,"",M515/L515)</f>
        <v>0.823793166362432</v>
      </c>
      <c r="O515" s="30" t="n">
        <f aca="false">IF($A515="","",SUMIFS(raw_data!$H:$H,raw_data!$B:$B,BASE_YM_PY,raw_data!$G:$G,$A515))</f>
        <v>16830000</v>
      </c>
      <c r="P515" s="30" t="n">
        <f aca="false">IF($A515="","",(SUMIFS(raw_data!$I:$I,raw_data!$B:$B,BASE_YM_PY,raw_data!$G:$G,$A515)+SUMIFS(raw_data!$J:$J,raw_data!$B:$B,BASE_YM_PY,raw_data!$G:$G,$A515)))</f>
        <v>13670644</v>
      </c>
      <c r="Q515" s="31" t="n">
        <f aca="false">IF(N(O515)=0,"",P515/O515)</f>
        <v>0.812278312537136</v>
      </c>
      <c r="R515" s="32" t="n">
        <f aca="false">IF(N(O515)=0,"",L515/O515-1)</f>
        <v>0.127773796791444</v>
      </c>
      <c r="S515" s="33" t="n">
        <f aca="false">IF(OR(N515="",Q515=""),"",N515-Q515)</f>
        <v>0.0115148538252962</v>
      </c>
      <c r="T515" s="38" t="n">
        <f aca="false">IF(N(D515)&gt;0,RANK(D515,D$2:D$1001)+COUNTIF(D$2:D515,D515)-1,"")</f>
        <v>125</v>
      </c>
      <c r="U515" s="40" t="n">
        <f aca="false">IF(N(D515)&gt;0,IF(D515&gt;=LR_MIN_SHARE*SUM(D$2:D$1001),F515,-1),-1)</f>
        <v>0.685308867619613</v>
      </c>
      <c r="V515" s="38" t="n">
        <f aca="false">IF(U515&lt;0,"",RANK(U515,U$2:U$1001)+COUNTIF(U$2:U515,U515)-1)</f>
        <v>93</v>
      </c>
      <c r="W515" s="38" t="n">
        <f aca="false">IF(N(L515)&gt;0,RANK(L515,L$2:L$1001)+COUNTIF(L$2:L515,L515)-1,"")</f>
        <v>120</v>
      </c>
      <c r="X515" s="40" t="n">
        <f aca="false">IF(N(L515)&gt;0,IF(L515&gt;=LR_MIN_SHARE*SUM(L$2:L$1001),N515,-1),-1)</f>
        <v>0.823793166362432</v>
      </c>
      <c r="Y515" s="38" t="n">
        <f aca="false">IF(X515&lt;0,"",RANK(X515,X$2:X$1001)+COUNTIF(X$2:X515,X515)-1)</f>
        <v>95</v>
      </c>
      <c r="AA515" s="0" t="str">
        <f aca="false">IF($A515="","",IF(COUNTIF($B$2:$B515,$B515)=1,1,""))</f>
        <v/>
      </c>
      <c r="AB515" s="0" t="str">
        <f aca="false">IF(AA515=1,SUMIF($B$2:$B$1001,$B515,$D$2:$D$1001),"")</f>
        <v/>
      </c>
      <c r="AC515" s="0" t="str">
        <f aca="false">IF(AA515=1,RANK(AB515,$AB$2:$AB$1001)+COUNTIF($AB$2:$AB515,AB515)-1,"")</f>
        <v/>
      </c>
      <c r="AD515" s="38" t="n">
        <f aca="false">IF($A515="","",COUNTIF(raw_data!$G:$G,$A515))</f>
        <v>40</v>
      </c>
      <c r="AE515" s="38" t="n">
        <f aca="false">IF($A515="","",IF(COUNTIF($A$2:$A$1001,$A515)&gt;1,1,0))</f>
        <v>0</v>
      </c>
    </row>
    <row r="516" customFormat="false" ht="15" hidden="false" customHeight="false" outlineLevel="0" collapsed="false">
      <c r="A516" s="0" t="str">
        <f aca="false">IF(code_master!$A516="","",code_master!$A516)</f>
        <v>CV0515</v>
      </c>
      <c r="B516" s="0" t="str">
        <f aca="false">IF($A516="","",code_master!$C516&amp;"")</f>
        <v>암</v>
      </c>
      <c r="C516" s="0" t="str">
        <f aca="false">IF($A516="","",code_master!$B516&amp;"")</f>
        <v>고액암진단비Ⅱ</v>
      </c>
      <c r="D516" s="30" t="n">
        <f aca="false">IF($A516="","",SUMIFS(raw_data!$H:$H,raw_data!$A:$A,"&gt;="&amp;UY_START,raw_data!$A:$A,"&lt;="&amp;BASE_YM,raw_data!$B:$B,"&lt;="&amp;BASE_YM,raw_data!$G:$G,$A516))</f>
        <v>2946282</v>
      </c>
      <c r="E516" s="30" t="n">
        <f aca="false">IF($A516="","",(SUMIFS(raw_data!$I:$I,raw_data!$A:$A,"&gt;="&amp;UY_START,raw_data!$A:$A,"&lt;="&amp;BASE_YM,raw_data!$B:$B,"&lt;="&amp;BASE_YM,raw_data!$G:$G,$A516)+SUMIFS(raw_data!$J:$J,raw_data!$A:$A,"&gt;="&amp;UY_START,raw_data!$A:$A,"&lt;="&amp;BASE_YM,raw_data!$B:$B,"&lt;="&amp;BASE_YM,raw_data!$G:$G,$A516)))</f>
        <v>1540749</v>
      </c>
      <c r="F516" s="31" t="n">
        <f aca="false">IF(N(D516)=0,"",E516/D516)</f>
        <v>0.522946886957868</v>
      </c>
      <c r="G516" s="30" t="n">
        <f aca="false">IF($A516="","",SUMIFS(raw_data!$H:$H,raw_data!$A:$A,"&gt;="&amp;UY_START_PY,raw_data!$A:$A,"&lt;="&amp;BASE_YM_PY,raw_data!$B:$B,"&lt;="&amp;BASE_YM_PY,raw_data!$G:$G,$A516))</f>
        <v>2710951</v>
      </c>
      <c r="H516" s="30" t="n">
        <f aca="false">IF($A516="","",(SUMIFS(raw_data!$I:$I,raw_data!$A:$A,"&gt;="&amp;UY_START_PY,raw_data!$A:$A,"&lt;="&amp;BASE_YM_PY,raw_data!$B:$B,"&lt;="&amp;BASE_YM_PY,raw_data!$G:$G,$A516)+SUMIFS(raw_data!$J:$J,raw_data!$A:$A,"&gt;="&amp;UY_START_PY,raw_data!$A:$A,"&lt;="&amp;BASE_YM_PY,raw_data!$B:$B,"&lt;="&amp;BASE_YM_PY,raw_data!$G:$G,$A516)))</f>
        <v>1809686</v>
      </c>
      <c r="I516" s="31" t="n">
        <f aca="false">IF(N(G516)=0,"",H516/G516)</f>
        <v>0.66754655469612</v>
      </c>
      <c r="J516" s="32" t="n">
        <f aca="false">IF(N(G516)=0,"",D516/G516-1)</f>
        <v>0.0868075446586825</v>
      </c>
      <c r="K516" s="33" t="n">
        <f aca="false">IF(OR(F516="",I516=""),"",F516-I516)</f>
        <v>-0.144599667738252</v>
      </c>
      <c r="L516" s="30" t="n">
        <f aca="false">IF($A516="","",SUMIFS(raw_data!$H:$H,raw_data!$B:$B,BASE_YM,raw_data!$G:$G,$A516))</f>
        <v>1253487</v>
      </c>
      <c r="M516" s="30" t="n">
        <f aca="false">IF($A516="","",(SUMIFS(raw_data!$I:$I,raw_data!$B:$B,BASE_YM,raw_data!$G:$G,$A516)+SUMIFS(raw_data!$J:$J,raw_data!$B:$B,BASE_YM,raw_data!$G:$G,$A516)))</f>
        <v>743524</v>
      </c>
      <c r="N516" s="31" t="n">
        <f aca="false">IF(N(L516)=0,"",M516/L516)</f>
        <v>0.593164508287681</v>
      </c>
      <c r="O516" s="30" t="n">
        <f aca="false">IF($A516="","",SUMIFS(raw_data!$H:$H,raw_data!$B:$B,BASE_YM_PY,raw_data!$G:$G,$A516))</f>
        <v>1082798</v>
      </c>
      <c r="P516" s="30" t="n">
        <f aca="false">IF($A516="","",(SUMIFS(raw_data!$I:$I,raw_data!$B:$B,BASE_YM_PY,raw_data!$G:$G,$A516)+SUMIFS(raw_data!$J:$J,raw_data!$B:$B,BASE_YM_PY,raw_data!$G:$G,$A516)))</f>
        <v>587315</v>
      </c>
      <c r="Q516" s="31" t="n">
        <f aca="false">IF(N(O516)=0,"",P516/O516)</f>
        <v>0.542404954571398</v>
      </c>
      <c r="R516" s="32" t="n">
        <f aca="false">IF(N(O516)=0,"",L516/O516-1)</f>
        <v>0.157636973839996</v>
      </c>
      <c r="S516" s="33" t="n">
        <f aca="false">IF(OR(N516="",Q516=""),"",N516-Q516)</f>
        <v>0.0507595537162832</v>
      </c>
      <c r="T516" s="38" t="n">
        <f aca="false">IF(N(D516)&gt;0,RANK(D516,D$2:D$1001)+COUNTIF(D$2:D516,D516)-1,"")</f>
        <v>503</v>
      </c>
      <c r="U516" s="38" t="n">
        <f aca="false">IF(N(D516)&gt;0,IF(D516&gt;=LR_MIN_SHARE*SUM(D$2:D$1001),F516,-1),-1)</f>
        <v>-1</v>
      </c>
      <c r="V516" s="0" t="str">
        <f aca="false">IF(U516&lt;0,"",RANK(U516,U$2:U$1001)+COUNTIF(U$2:U516,U516)-1)</f>
        <v/>
      </c>
      <c r="W516" s="38" t="n">
        <f aca="false">IF(N(L516)&gt;0,RANK(L516,L$2:L$1001)+COUNTIF(L$2:L516,L516)-1,"")</f>
        <v>498</v>
      </c>
      <c r="X516" s="38" t="n">
        <f aca="false">IF(N(L516)&gt;0,IF(L516&gt;=LR_MIN_SHARE*SUM(L$2:L$1001),N516,-1),-1)</f>
        <v>-1</v>
      </c>
      <c r="Y516" s="0" t="str">
        <f aca="false">IF(X516&lt;0,"",RANK(X516,X$2:X$1001)+COUNTIF(X$2:X516,X516)-1)</f>
        <v/>
      </c>
      <c r="AA516" s="0" t="str">
        <f aca="false">IF($A516="","",IF(COUNTIF($B$2:$B516,$B516)=1,1,""))</f>
        <v/>
      </c>
      <c r="AB516" s="0" t="str">
        <f aca="false">IF(AA516=1,SUMIF($B$2:$B$1001,$B516,$D$2:$D$1001),"")</f>
        <v/>
      </c>
      <c r="AC516" s="0" t="str">
        <f aca="false">IF(AA516=1,RANK(AB516,$AB$2:$AB$1001)+COUNTIF($AB$2:$AB516,AB516)-1,"")</f>
        <v/>
      </c>
      <c r="AD516" s="38" t="n">
        <f aca="false">IF($A516="","",COUNTIF(raw_data!$G:$G,$A516))</f>
        <v>40</v>
      </c>
      <c r="AE516" s="38" t="n">
        <f aca="false">IF($A516="","",IF(COUNTIF($A$2:$A$1001,$A516)&gt;1,1,0))</f>
        <v>0</v>
      </c>
    </row>
    <row r="517" customFormat="false" ht="15" hidden="false" customHeight="false" outlineLevel="0" collapsed="false">
      <c r="A517" s="0" t="str">
        <f aca="false">IF(code_master!$A517="","",code_master!$A517)</f>
        <v>CV0516</v>
      </c>
      <c r="B517" s="0" t="str">
        <f aca="false">IF($A517="","",code_master!$C517&amp;"")</f>
        <v>사망</v>
      </c>
      <c r="C517" s="0" t="str">
        <f aca="false">IF($A517="","",code_master!$B517&amp;"")</f>
        <v>재해사망(20년만기)</v>
      </c>
      <c r="D517" s="30" t="n">
        <f aca="false">IF($A517="","",SUMIFS(raw_data!$H:$H,raw_data!$A:$A,"&gt;="&amp;UY_START,raw_data!$A:$A,"&lt;="&amp;BASE_YM,raw_data!$B:$B,"&lt;="&amp;BASE_YM,raw_data!$G:$G,$A517))</f>
        <v>16588394</v>
      </c>
      <c r="E517" s="30" t="n">
        <f aca="false">IF($A517="","",(SUMIFS(raw_data!$I:$I,raw_data!$A:$A,"&gt;="&amp;UY_START,raw_data!$A:$A,"&lt;="&amp;BASE_YM,raw_data!$B:$B,"&lt;="&amp;BASE_YM,raw_data!$G:$G,$A517)+SUMIFS(raw_data!$J:$J,raw_data!$A:$A,"&gt;="&amp;UY_START,raw_data!$A:$A,"&lt;="&amp;BASE_YM,raw_data!$B:$B,"&lt;="&amp;BASE_YM,raw_data!$G:$G,$A517)))</f>
        <v>7976061</v>
      </c>
      <c r="F517" s="31" t="n">
        <f aca="false">IF(N(D517)=0,"",E517/D517)</f>
        <v>0.480821772137797</v>
      </c>
      <c r="G517" s="30" t="n">
        <f aca="false">IF($A517="","",SUMIFS(raw_data!$H:$H,raw_data!$A:$A,"&gt;="&amp;UY_START_PY,raw_data!$A:$A,"&lt;="&amp;BASE_YM_PY,raw_data!$B:$B,"&lt;="&amp;BASE_YM_PY,raw_data!$G:$G,$A517))</f>
        <v>19000097</v>
      </c>
      <c r="H517" s="30" t="n">
        <f aca="false">IF($A517="","",(SUMIFS(raw_data!$I:$I,raw_data!$A:$A,"&gt;="&amp;UY_START_PY,raw_data!$A:$A,"&lt;="&amp;BASE_YM_PY,raw_data!$B:$B,"&lt;="&amp;BASE_YM_PY,raw_data!$G:$G,$A517)+SUMIFS(raw_data!$J:$J,raw_data!$A:$A,"&gt;="&amp;UY_START_PY,raw_data!$A:$A,"&lt;="&amp;BASE_YM_PY,raw_data!$B:$B,"&lt;="&amp;BASE_YM_PY,raw_data!$G:$G,$A517)))</f>
        <v>6123364</v>
      </c>
      <c r="I517" s="31" t="n">
        <f aca="false">IF(N(G517)=0,"",H517/G517)</f>
        <v>0.32228067046184</v>
      </c>
      <c r="J517" s="32" t="n">
        <f aca="false">IF(N(G517)=0,"",D517/G517-1)</f>
        <v>-0.126931088825494</v>
      </c>
      <c r="K517" s="33" t="n">
        <f aca="false">IF(OR(F517="",I517=""),"",F517-I517)</f>
        <v>0.158541101675957</v>
      </c>
      <c r="L517" s="30" t="n">
        <f aca="false">IF($A517="","",SUMIFS(raw_data!$H:$H,raw_data!$B:$B,BASE_YM,raw_data!$G:$G,$A517))</f>
        <v>6418387</v>
      </c>
      <c r="M517" s="30" t="n">
        <f aca="false">IF($A517="","",(SUMIFS(raw_data!$I:$I,raw_data!$B:$B,BASE_YM,raw_data!$G:$G,$A517)+SUMIFS(raw_data!$J:$J,raw_data!$B:$B,BASE_YM,raw_data!$G:$G,$A517)))</f>
        <v>3798283</v>
      </c>
      <c r="N517" s="31" t="n">
        <f aca="false">IF(N(L517)=0,"",M517/L517)</f>
        <v>0.591781548853318</v>
      </c>
      <c r="O517" s="30" t="n">
        <f aca="false">IF($A517="","",SUMIFS(raw_data!$H:$H,raw_data!$B:$B,BASE_YM_PY,raw_data!$G:$G,$A517))</f>
        <v>7785131</v>
      </c>
      <c r="P517" s="30" t="n">
        <f aca="false">IF($A517="","",(SUMIFS(raw_data!$I:$I,raw_data!$B:$B,BASE_YM_PY,raw_data!$G:$G,$A517)+SUMIFS(raw_data!$J:$J,raw_data!$B:$B,BASE_YM_PY,raw_data!$G:$G,$A517)))</f>
        <v>2922276</v>
      </c>
      <c r="Q517" s="31" t="n">
        <f aca="false">IF(N(O517)=0,"",P517/O517)</f>
        <v>0.375366323315561</v>
      </c>
      <c r="R517" s="32" t="n">
        <f aca="false">IF(N(O517)=0,"",L517/O517-1)</f>
        <v>-0.175558253290792</v>
      </c>
      <c r="S517" s="33" t="n">
        <f aca="false">IF(OR(N517="",Q517=""),"",N517-Q517)</f>
        <v>0.216415225537756</v>
      </c>
      <c r="T517" s="38" t="n">
        <f aca="false">IF(N(D517)&gt;0,RANK(D517,D$2:D$1001)+COUNTIF(D$2:D517,D517)-1,"")</f>
        <v>287</v>
      </c>
      <c r="U517" s="40" t="n">
        <f aca="false">IF(N(D517)&gt;0,IF(D517&gt;=LR_MIN_SHARE*SUM(D$2:D$1001),F517,-1),-1)</f>
        <v>0.480821772137797</v>
      </c>
      <c r="V517" s="38" t="n">
        <f aca="false">IF(U517&lt;0,"",RANK(U517,U$2:U$1001)+COUNTIF(U$2:U517,U517)-1)</f>
        <v>241</v>
      </c>
      <c r="W517" s="38" t="n">
        <f aca="false">IF(N(L517)&gt;0,RANK(L517,L$2:L$1001)+COUNTIF(L$2:L517,L517)-1,"")</f>
        <v>295</v>
      </c>
      <c r="X517" s="40" t="n">
        <f aca="false">IF(N(L517)&gt;0,IF(L517&gt;=LR_MIN_SHARE*SUM(L$2:L$1001),N517,-1),-1)</f>
        <v>0.591781548853318</v>
      </c>
      <c r="Y517" s="38" t="n">
        <f aca="false">IF(X517&lt;0,"",RANK(X517,X$2:X$1001)+COUNTIF(X$2:X517,X517)-1)</f>
        <v>219</v>
      </c>
      <c r="AA517" s="0" t="str">
        <f aca="false">IF($A517="","",IF(COUNTIF($B$2:$B517,$B517)=1,1,""))</f>
        <v/>
      </c>
      <c r="AB517" s="0" t="str">
        <f aca="false">IF(AA517=1,SUMIF($B$2:$B$1001,$B517,$D$2:$D$1001),"")</f>
        <v/>
      </c>
      <c r="AC517" s="0" t="str">
        <f aca="false">IF(AA517=1,RANK(AB517,$AB$2:$AB$1001)+COUNTIF($AB$2:$AB517,AB517)-1,"")</f>
        <v/>
      </c>
      <c r="AD517" s="38" t="n">
        <f aca="false">IF($A517="","",COUNTIF(raw_data!$G:$G,$A517))</f>
        <v>40</v>
      </c>
      <c r="AE517" s="38" t="n">
        <f aca="false">IF($A517="","",IF(COUNTIF($A$2:$A$1001,$A517)&gt;1,1,0))</f>
        <v>0</v>
      </c>
    </row>
    <row r="518" customFormat="false" ht="15" hidden="false" customHeight="false" outlineLevel="0" collapsed="false">
      <c r="A518" s="0" t="str">
        <f aca="false">IF(code_master!$A518="","",code_master!$A518)</f>
        <v>CV0517</v>
      </c>
      <c r="B518" s="0" t="str">
        <f aca="false">IF($A518="","",code_master!$C518&amp;"")</f>
        <v>암</v>
      </c>
      <c r="C518" s="0" t="str">
        <f aca="false">IF($A518="","",code_master!$B518&amp;"")</f>
        <v>고액암진단비(간편)</v>
      </c>
      <c r="D518" s="30" t="n">
        <f aca="false">IF($A518="","",SUMIFS(raw_data!$H:$H,raw_data!$A:$A,"&gt;="&amp;UY_START,raw_data!$A:$A,"&lt;="&amp;BASE_YM,raw_data!$B:$B,"&lt;="&amp;BASE_YM,raw_data!$G:$G,$A518))</f>
        <v>13478445</v>
      </c>
      <c r="E518" s="30" t="n">
        <f aca="false">IF($A518="","",(SUMIFS(raw_data!$I:$I,raw_data!$A:$A,"&gt;="&amp;UY_START,raw_data!$A:$A,"&lt;="&amp;BASE_YM,raw_data!$B:$B,"&lt;="&amp;BASE_YM,raw_data!$G:$G,$A518)+SUMIFS(raw_data!$J:$J,raw_data!$A:$A,"&gt;="&amp;UY_START,raw_data!$A:$A,"&lt;="&amp;BASE_YM,raw_data!$B:$B,"&lt;="&amp;BASE_YM,raw_data!$G:$G,$A518)))</f>
        <v>6979903</v>
      </c>
      <c r="F518" s="31" t="n">
        <f aca="false">IF(N(D518)=0,"",E518/D518)</f>
        <v>0.517856696377067</v>
      </c>
      <c r="G518" s="30" t="n">
        <f aca="false">IF($A518="","",SUMIFS(raw_data!$H:$H,raw_data!$A:$A,"&gt;="&amp;UY_START_PY,raw_data!$A:$A,"&lt;="&amp;BASE_YM_PY,raw_data!$B:$B,"&lt;="&amp;BASE_YM_PY,raw_data!$G:$G,$A518))</f>
        <v>12274594</v>
      </c>
      <c r="H518" s="30" t="n">
        <f aca="false">IF($A518="","",(SUMIFS(raw_data!$I:$I,raw_data!$A:$A,"&gt;="&amp;UY_START_PY,raw_data!$A:$A,"&lt;="&amp;BASE_YM_PY,raw_data!$B:$B,"&lt;="&amp;BASE_YM_PY,raw_data!$G:$G,$A518)+SUMIFS(raw_data!$J:$J,raw_data!$A:$A,"&gt;="&amp;UY_START_PY,raw_data!$A:$A,"&lt;="&amp;BASE_YM_PY,raw_data!$B:$B,"&lt;="&amp;BASE_YM_PY,raw_data!$G:$G,$A518)))</f>
        <v>6662223</v>
      </c>
      <c r="I518" s="31" t="n">
        <f aca="false">IF(N(G518)=0,"",H518/G518)</f>
        <v>0.542765243396238</v>
      </c>
      <c r="J518" s="32" t="n">
        <f aca="false">IF(N(G518)=0,"",D518/G518-1)</f>
        <v>0.0980766451419901</v>
      </c>
      <c r="K518" s="33" t="n">
        <f aca="false">IF(OR(F518="",I518=""),"",F518-I518)</f>
        <v>-0.0249085470191706</v>
      </c>
      <c r="L518" s="30" t="n">
        <f aca="false">IF($A518="","",SUMIFS(raw_data!$H:$H,raw_data!$B:$B,BASE_YM,raw_data!$G:$G,$A518))</f>
        <v>5032760</v>
      </c>
      <c r="M518" s="30" t="n">
        <f aca="false">IF($A518="","",(SUMIFS(raw_data!$I:$I,raw_data!$B:$B,BASE_YM,raw_data!$G:$G,$A518)+SUMIFS(raw_data!$J:$J,raw_data!$B:$B,BASE_YM,raw_data!$G:$G,$A518)))</f>
        <v>3348034</v>
      </c>
      <c r="N518" s="31" t="n">
        <f aca="false">IF(N(L518)=0,"",M518/L518)</f>
        <v>0.665248094484935</v>
      </c>
      <c r="O518" s="30" t="n">
        <f aca="false">IF($A518="","",SUMIFS(raw_data!$H:$H,raw_data!$B:$B,BASE_YM_PY,raw_data!$G:$G,$A518))</f>
        <v>4975923</v>
      </c>
      <c r="P518" s="30" t="n">
        <f aca="false">IF($A518="","",(SUMIFS(raw_data!$I:$I,raw_data!$B:$B,BASE_YM_PY,raw_data!$G:$G,$A518)+SUMIFS(raw_data!$J:$J,raw_data!$B:$B,BASE_YM_PY,raw_data!$G:$G,$A518)))</f>
        <v>3217040</v>
      </c>
      <c r="Q518" s="31" t="n">
        <f aca="false">IF(N(O518)=0,"",P518/O518)</f>
        <v>0.646521258468027</v>
      </c>
      <c r="R518" s="32" t="n">
        <f aca="false">IF(N(O518)=0,"",L518/O518-1)</f>
        <v>0.0114224034415324</v>
      </c>
      <c r="S518" s="33" t="n">
        <f aca="false">IF(OR(N518="",Q518=""),"",N518-Q518)</f>
        <v>0.0187268360169078</v>
      </c>
      <c r="T518" s="38" t="n">
        <f aca="false">IF(N(D518)&gt;0,RANK(D518,D$2:D$1001)+COUNTIF(D$2:D518,D518)-1,"")</f>
        <v>328</v>
      </c>
      <c r="U518" s="40" t="n">
        <f aca="false">IF(N(D518)&gt;0,IF(D518&gt;=LR_MIN_SHARE*SUM(D$2:D$1001),F518,-1),-1)</f>
        <v>0.517856696377067</v>
      </c>
      <c r="V518" s="38" t="n">
        <f aca="false">IF(U518&lt;0,"",RANK(U518,U$2:U$1001)+COUNTIF(U$2:U518,U518)-1)</f>
        <v>208</v>
      </c>
      <c r="W518" s="38" t="n">
        <f aca="false">IF(N(L518)&gt;0,RANK(L518,L$2:L$1001)+COUNTIF(L$2:L518,L518)-1,"")</f>
        <v>340</v>
      </c>
      <c r="X518" s="40" t="n">
        <f aca="false">IF(N(L518)&gt;0,IF(L518&gt;=LR_MIN_SHARE*SUM(L$2:L$1001),N518,-1),-1)</f>
        <v>0.665248094484935</v>
      </c>
      <c r="Y518" s="38" t="n">
        <f aca="false">IF(X518&lt;0,"",RANK(X518,X$2:X$1001)+COUNTIF(X$2:X518,X518)-1)</f>
        <v>175</v>
      </c>
      <c r="AA518" s="0" t="str">
        <f aca="false">IF($A518="","",IF(COUNTIF($B$2:$B518,$B518)=1,1,""))</f>
        <v/>
      </c>
      <c r="AB518" s="0" t="str">
        <f aca="false">IF(AA518=1,SUMIF($B$2:$B$1001,$B518,$D$2:$D$1001),"")</f>
        <v/>
      </c>
      <c r="AC518" s="0" t="str">
        <f aca="false">IF(AA518=1,RANK(AB518,$AB$2:$AB$1001)+COUNTIF($AB$2:$AB518,AB518)-1,"")</f>
        <v/>
      </c>
      <c r="AD518" s="38" t="n">
        <f aca="false">IF($A518="","",COUNTIF(raw_data!$G:$G,$A518))</f>
        <v>40</v>
      </c>
      <c r="AE518" s="38" t="n">
        <f aca="false">IF($A518="","",IF(COUNTIF($A$2:$A$1001,$A518)&gt;1,1,0))</f>
        <v>0</v>
      </c>
    </row>
    <row r="519" customFormat="false" ht="15" hidden="false" customHeight="false" outlineLevel="0" collapsed="false">
      <c r="A519" s="0" t="str">
        <f aca="false">IF(code_master!$A519="","",code_master!$A519)</f>
        <v>CV0518</v>
      </c>
      <c r="B519" s="0" t="str">
        <f aca="false">IF($A519="","",code_master!$C519&amp;"")</f>
        <v>입원</v>
      </c>
      <c r="C519" s="0" t="str">
        <f aca="false">IF($A519="","",code_master!$B519&amp;"")</f>
        <v>중환자실입원일당(갱신형)</v>
      </c>
      <c r="D519" s="30" t="n">
        <f aca="false">IF($A519="","",SUMIFS(raw_data!$H:$H,raw_data!$A:$A,"&gt;="&amp;UY_START,raw_data!$A:$A,"&lt;="&amp;BASE_YM,raw_data!$B:$B,"&lt;="&amp;BASE_YM,raw_data!$G:$G,$A519))</f>
        <v>28203956</v>
      </c>
      <c r="E519" s="30" t="n">
        <f aca="false">IF($A519="","",(SUMIFS(raw_data!$I:$I,raw_data!$A:$A,"&gt;="&amp;UY_START,raw_data!$A:$A,"&lt;="&amp;BASE_YM,raw_data!$B:$B,"&lt;="&amp;BASE_YM,raw_data!$G:$G,$A519)+SUMIFS(raw_data!$J:$J,raw_data!$A:$A,"&gt;="&amp;UY_START,raw_data!$A:$A,"&lt;="&amp;BASE_YM,raw_data!$B:$B,"&lt;="&amp;BASE_YM,raw_data!$G:$G,$A519)))</f>
        <v>19973143</v>
      </c>
      <c r="F519" s="31" t="n">
        <f aca="false">IF(N(D519)=0,"",E519/D519)</f>
        <v>0.708168137831445</v>
      </c>
      <c r="G519" s="30" t="n">
        <f aca="false">IF($A519="","",SUMIFS(raw_data!$H:$H,raw_data!$A:$A,"&gt;="&amp;UY_START_PY,raw_data!$A:$A,"&lt;="&amp;BASE_YM_PY,raw_data!$B:$B,"&lt;="&amp;BASE_YM_PY,raw_data!$G:$G,$A519))</f>
        <v>24645284</v>
      </c>
      <c r="H519" s="30" t="n">
        <f aca="false">IF($A519="","",(SUMIFS(raw_data!$I:$I,raw_data!$A:$A,"&gt;="&amp;UY_START_PY,raw_data!$A:$A,"&lt;="&amp;BASE_YM_PY,raw_data!$B:$B,"&lt;="&amp;BASE_YM_PY,raw_data!$G:$G,$A519)+SUMIFS(raw_data!$J:$J,raw_data!$A:$A,"&gt;="&amp;UY_START_PY,raw_data!$A:$A,"&lt;="&amp;BASE_YM_PY,raw_data!$B:$B,"&lt;="&amp;BASE_YM_PY,raw_data!$G:$G,$A519)))</f>
        <v>20905327</v>
      </c>
      <c r="I519" s="31" t="n">
        <f aca="false">IF(N(G519)=0,"",H519/G519)</f>
        <v>0.848248573641919</v>
      </c>
      <c r="J519" s="32" t="n">
        <f aca="false">IF(N(G519)=0,"",D519/G519-1)</f>
        <v>0.144395658009054</v>
      </c>
      <c r="K519" s="33" t="n">
        <f aca="false">IF(OR(F519="",I519=""),"",F519-I519)</f>
        <v>-0.140080435810474</v>
      </c>
      <c r="L519" s="30" t="n">
        <f aca="false">IF($A519="","",SUMIFS(raw_data!$H:$H,raw_data!$B:$B,BASE_YM,raw_data!$G:$G,$A519))</f>
        <v>11221212</v>
      </c>
      <c r="M519" s="30" t="n">
        <f aca="false">IF($A519="","",(SUMIFS(raw_data!$I:$I,raw_data!$B:$B,BASE_YM,raw_data!$G:$G,$A519)+SUMIFS(raw_data!$J:$J,raw_data!$B:$B,BASE_YM,raw_data!$G:$G,$A519)))</f>
        <v>8243786</v>
      </c>
      <c r="N519" s="31" t="n">
        <f aca="false">IF(N(L519)=0,"",M519/L519)</f>
        <v>0.734660926110299</v>
      </c>
      <c r="O519" s="30" t="n">
        <f aca="false">IF($A519="","",SUMIFS(raw_data!$H:$H,raw_data!$B:$B,BASE_YM_PY,raw_data!$G:$G,$A519))</f>
        <v>9579665</v>
      </c>
      <c r="P519" s="30" t="n">
        <f aca="false">IF($A519="","",(SUMIFS(raw_data!$I:$I,raw_data!$B:$B,BASE_YM_PY,raw_data!$G:$G,$A519)+SUMIFS(raw_data!$J:$J,raw_data!$B:$B,BASE_YM_PY,raw_data!$G:$G,$A519)))</f>
        <v>10621105</v>
      </c>
      <c r="Q519" s="31" t="n">
        <f aca="false">IF(N(O519)=0,"",P519/O519)</f>
        <v>1.10871361368065</v>
      </c>
      <c r="R519" s="32" t="n">
        <f aca="false">IF(N(O519)=0,"",L519/O519-1)</f>
        <v>0.171357453522644</v>
      </c>
      <c r="S519" s="33" t="n">
        <f aca="false">IF(OR(N519="",Q519=""),"",N519-Q519)</f>
        <v>-0.374052687570347</v>
      </c>
      <c r="T519" s="38" t="n">
        <f aca="false">IF(N(D519)&gt;0,RANK(D519,D$2:D$1001)+COUNTIF(D$2:D519,D519)-1,"")</f>
        <v>203</v>
      </c>
      <c r="U519" s="40" t="n">
        <f aca="false">IF(N(D519)&gt;0,IF(D519&gt;=LR_MIN_SHARE*SUM(D$2:D$1001),F519,-1),-1)</f>
        <v>0.708168137831445</v>
      </c>
      <c r="V519" s="38" t="n">
        <f aca="false">IF(U519&lt;0,"",RANK(U519,U$2:U$1001)+COUNTIF(U$2:U519,U519)-1)</f>
        <v>85</v>
      </c>
      <c r="W519" s="38" t="n">
        <f aca="false">IF(N(L519)&gt;0,RANK(L519,L$2:L$1001)+COUNTIF(L$2:L519,L519)-1,"")</f>
        <v>204</v>
      </c>
      <c r="X519" s="40" t="n">
        <f aca="false">IF(N(L519)&gt;0,IF(L519&gt;=LR_MIN_SHARE*SUM(L$2:L$1001),N519,-1),-1)</f>
        <v>0.734660926110299</v>
      </c>
      <c r="Y519" s="38" t="n">
        <f aca="false">IF(X519&lt;0,"",RANK(X519,X$2:X$1001)+COUNTIF(X$2:X519,X519)-1)</f>
        <v>137</v>
      </c>
      <c r="AA519" s="0" t="str">
        <f aca="false">IF($A519="","",IF(COUNTIF($B$2:$B519,$B519)=1,1,""))</f>
        <v/>
      </c>
      <c r="AB519" s="0" t="str">
        <f aca="false">IF(AA519=1,SUMIF($B$2:$B$1001,$B519,$D$2:$D$1001),"")</f>
        <v/>
      </c>
      <c r="AC519" s="0" t="str">
        <f aca="false">IF(AA519=1,RANK(AB519,$AB$2:$AB$1001)+COUNTIF($AB$2:$AB519,AB519)-1,"")</f>
        <v/>
      </c>
      <c r="AD519" s="38" t="n">
        <f aca="false">IF($A519="","",COUNTIF(raw_data!$G:$G,$A519))</f>
        <v>40</v>
      </c>
      <c r="AE519" s="38" t="n">
        <f aca="false">IF($A519="","",IF(COUNTIF($A$2:$A$1001,$A519)&gt;1,1,0))</f>
        <v>0</v>
      </c>
    </row>
    <row r="520" customFormat="false" ht="15" hidden="false" customHeight="false" outlineLevel="0" collapsed="false">
      <c r="A520" s="0" t="str">
        <f aca="false">IF(code_master!$A520="","",code_master!$A520)</f>
        <v>CV0519</v>
      </c>
      <c r="B520" s="0" t="str">
        <f aca="false">IF($A520="","",code_master!$C520&amp;"")</f>
        <v>사망</v>
      </c>
      <c r="C520" s="0" t="str">
        <f aca="false">IF($A520="","",code_master!$B520&amp;"")</f>
        <v>질병사망(간편)</v>
      </c>
      <c r="D520" s="30" t="n">
        <f aca="false">IF($A520="","",SUMIFS(raw_data!$H:$H,raw_data!$A:$A,"&gt;="&amp;UY_START,raw_data!$A:$A,"&lt;="&amp;BASE_YM,raw_data!$B:$B,"&lt;="&amp;BASE_YM,raw_data!$G:$G,$A520))</f>
        <v>14306987</v>
      </c>
      <c r="E520" s="30" t="n">
        <f aca="false">IF($A520="","",(SUMIFS(raw_data!$I:$I,raw_data!$A:$A,"&gt;="&amp;UY_START,raw_data!$A:$A,"&lt;="&amp;BASE_YM,raw_data!$B:$B,"&lt;="&amp;BASE_YM,raw_data!$G:$G,$A520)+SUMIFS(raw_data!$J:$J,raw_data!$A:$A,"&gt;="&amp;UY_START,raw_data!$A:$A,"&lt;="&amp;BASE_YM,raw_data!$B:$B,"&lt;="&amp;BASE_YM,raw_data!$G:$G,$A520)))</f>
        <v>6581895</v>
      </c>
      <c r="F520" s="31" t="n">
        <f aca="false">IF(N(D520)=0,"",E520/D520)</f>
        <v>0.460047597722707</v>
      </c>
      <c r="G520" s="30" t="n">
        <f aca="false">IF($A520="","",SUMIFS(raw_data!$H:$H,raw_data!$A:$A,"&gt;="&amp;UY_START_PY,raw_data!$A:$A,"&lt;="&amp;BASE_YM_PY,raw_data!$B:$B,"&lt;="&amp;BASE_YM_PY,raw_data!$G:$G,$A520))</f>
        <v>17479814</v>
      </c>
      <c r="H520" s="30" t="n">
        <f aca="false">IF($A520="","",(SUMIFS(raw_data!$I:$I,raw_data!$A:$A,"&gt;="&amp;UY_START_PY,raw_data!$A:$A,"&lt;="&amp;BASE_YM_PY,raw_data!$B:$B,"&lt;="&amp;BASE_YM_PY,raw_data!$G:$G,$A520)+SUMIFS(raw_data!$J:$J,raw_data!$A:$A,"&gt;="&amp;UY_START_PY,raw_data!$A:$A,"&lt;="&amp;BASE_YM_PY,raw_data!$B:$B,"&lt;="&amp;BASE_YM_PY,raw_data!$G:$G,$A520)))</f>
        <v>6735134</v>
      </c>
      <c r="I520" s="31" t="n">
        <f aca="false">IF(N(G520)=0,"",H520/G520)</f>
        <v>0.385309248713974</v>
      </c>
      <c r="J520" s="32" t="n">
        <f aca="false">IF(N(G520)=0,"",D520/G520-1)</f>
        <v>-0.18151377354473</v>
      </c>
      <c r="K520" s="33" t="n">
        <f aca="false">IF(OR(F520="",I520=""),"",F520-I520)</f>
        <v>0.0747383490087334</v>
      </c>
      <c r="L520" s="30" t="n">
        <f aca="false">IF($A520="","",SUMIFS(raw_data!$H:$H,raw_data!$B:$B,BASE_YM,raw_data!$G:$G,$A520))</f>
        <v>5947974</v>
      </c>
      <c r="M520" s="30" t="n">
        <f aca="false">IF($A520="","",(SUMIFS(raw_data!$I:$I,raw_data!$B:$B,BASE_YM,raw_data!$G:$G,$A520)+SUMIFS(raw_data!$J:$J,raw_data!$B:$B,BASE_YM,raw_data!$G:$G,$A520)))</f>
        <v>3246368</v>
      </c>
      <c r="N520" s="31" t="n">
        <f aca="false">IF(N(L520)=0,"",M520/L520)</f>
        <v>0.545793912347297</v>
      </c>
      <c r="O520" s="30" t="n">
        <f aca="false">IF($A520="","",SUMIFS(raw_data!$H:$H,raw_data!$B:$B,BASE_YM_PY,raw_data!$G:$G,$A520))</f>
        <v>7234166</v>
      </c>
      <c r="P520" s="30" t="n">
        <f aca="false">IF($A520="","",(SUMIFS(raw_data!$I:$I,raw_data!$B:$B,BASE_YM_PY,raw_data!$G:$G,$A520)+SUMIFS(raw_data!$J:$J,raw_data!$B:$B,BASE_YM_PY,raw_data!$G:$G,$A520)))</f>
        <v>3014398</v>
      </c>
      <c r="Q520" s="31" t="n">
        <f aca="false">IF(N(O520)=0,"",P520/O520)</f>
        <v>0.416689083440994</v>
      </c>
      <c r="R520" s="32" t="n">
        <f aca="false">IF(N(O520)=0,"",L520/O520-1)</f>
        <v>-0.177794095407819</v>
      </c>
      <c r="S520" s="33" t="n">
        <f aca="false">IF(OR(N520="",Q520=""),"",N520-Q520)</f>
        <v>0.129104828906303</v>
      </c>
      <c r="T520" s="38" t="n">
        <f aca="false">IF(N(D520)&gt;0,RANK(D520,D$2:D$1001)+COUNTIF(D$2:D520,D520)-1,"")</f>
        <v>315</v>
      </c>
      <c r="U520" s="40" t="n">
        <f aca="false">IF(N(D520)&gt;0,IF(D520&gt;=LR_MIN_SHARE*SUM(D$2:D$1001),F520,-1),-1)</f>
        <v>0.460047597722707</v>
      </c>
      <c r="V520" s="38" t="n">
        <f aca="false">IF(U520&lt;0,"",RANK(U520,U$2:U$1001)+COUNTIF(U$2:U520,U520)-1)</f>
        <v>258</v>
      </c>
      <c r="W520" s="38" t="n">
        <f aca="false">IF(N(L520)&gt;0,RANK(L520,L$2:L$1001)+COUNTIF(L$2:L520,L520)-1,"")</f>
        <v>311</v>
      </c>
      <c r="X520" s="40" t="n">
        <f aca="false">IF(N(L520)&gt;0,IF(L520&gt;=LR_MIN_SHARE*SUM(L$2:L$1001),N520,-1),-1)</f>
        <v>0.545793912347297</v>
      </c>
      <c r="Y520" s="38" t="n">
        <f aca="false">IF(X520&lt;0,"",RANK(X520,X$2:X$1001)+COUNTIF(X$2:X520,X520)-1)</f>
        <v>252</v>
      </c>
      <c r="AA520" s="0" t="str">
        <f aca="false">IF($A520="","",IF(COUNTIF($B$2:$B520,$B520)=1,1,""))</f>
        <v/>
      </c>
      <c r="AB520" s="0" t="str">
        <f aca="false">IF(AA520=1,SUMIF($B$2:$B$1001,$B520,$D$2:$D$1001),"")</f>
        <v/>
      </c>
      <c r="AC520" s="0" t="str">
        <f aca="false">IF(AA520=1,RANK(AB520,$AB$2:$AB$1001)+COUNTIF($AB$2:$AB520,AB520)-1,"")</f>
        <v/>
      </c>
      <c r="AD520" s="38" t="n">
        <f aca="false">IF($A520="","",COUNTIF(raw_data!$G:$G,$A520))</f>
        <v>40</v>
      </c>
      <c r="AE520" s="38" t="n">
        <f aca="false">IF($A520="","",IF(COUNTIF($A$2:$A$1001,$A520)&gt;1,1,0))</f>
        <v>0</v>
      </c>
    </row>
    <row r="521" customFormat="false" ht="15" hidden="false" customHeight="false" outlineLevel="0" collapsed="false">
      <c r="A521" s="0" t="str">
        <f aca="false">IF(code_master!$A521="","",code_master!$A521)</f>
        <v>CV0520</v>
      </c>
      <c r="B521" s="0" t="str">
        <f aca="false">IF($A521="","",code_master!$C521&amp;"")</f>
        <v>실손의료</v>
      </c>
      <c r="C521" s="0" t="str">
        <f aca="false">IF($A521="","",code_master!$B521&amp;"")</f>
        <v>질병입원실손(갱신형)</v>
      </c>
      <c r="D521" s="30" t="n">
        <f aca="false">IF($A521="","",SUMIFS(raw_data!$H:$H,raw_data!$A:$A,"&gt;="&amp;UY_START,raw_data!$A:$A,"&lt;="&amp;BASE_YM,raw_data!$B:$B,"&lt;="&amp;BASE_YM,raw_data!$G:$G,$A521))</f>
        <v>3036262</v>
      </c>
      <c r="E521" s="30" t="n">
        <f aca="false">IF($A521="","",(SUMIFS(raw_data!$I:$I,raw_data!$A:$A,"&gt;="&amp;UY_START,raw_data!$A:$A,"&lt;="&amp;BASE_YM,raw_data!$B:$B,"&lt;="&amp;BASE_YM,raw_data!$G:$G,$A521)+SUMIFS(raw_data!$J:$J,raw_data!$A:$A,"&gt;="&amp;UY_START,raw_data!$A:$A,"&lt;="&amp;BASE_YM,raw_data!$B:$B,"&lt;="&amp;BASE_YM,raw_data!$G:$G,$A521)))</f>
        <v>2650902</v>
      </c>
      <c r="F521" s="31" t="n">
        <f aca="false">IF(N(D521)=0,"",E521/D521)</f>
        <v>0.873080781566281</v>
      </c>
      <c r="G521" s="30" t="n">
        <f aca="false">IF($A521="","",SUMIFS(raw_data!$H:$H,raw_data!$A:$A,"&gt;="&amp;UY_START_PY,raw_data!$A:$A,"&lt;="&amp;BASE_YM_PY,raw_data!$B:$B,"&lt;="&amp;BASE_YM_PY,raw_data!$G:$G,$A521))</f>
        <v>3237442</v>
      </c>
      <c r="H521" s="30" t="n">
        <f aca="false">IF($A521="","",(SUMIFS(raw_data!$I:$I,raw_data!$A:$A,"&gt;="&amp;UY_START_PY,raw_data!$A:$A,"&lt;="&amp;BASE_YM_PY,raw_data!$B:$B,"&lt;="&amp;BASE_YM_PY,raw_data!$G:$G,$A521)+SUMIFS(raw_data!$J:$J,raw_data!$A:$A,"&gt;="&amp;UY_START_PY,raw_data!$A:$A,"&lt;="&amp;BASE_YM_PY,raw_data!$B:$B,"&lt;="&amp;BASE_YM_PY,raw_data!$G:$G,$A521)))</f>
        <v>2942295</v>
      </c>
      <c r="I521" s="31" t="n">
        <f aca="false">IF(N(G521)=0,"",H521/G521)</f>
        <v>0.90883327021766</v>
      </c>
      <c r="J521" s="32" t="n">
        <f aca="false">IF(N(G521)=0,"",D521/G521-1)</f>
        <v>-0.0621416538118675</v>
      </c>
      <c r="K521" s="33" t="n">
        <f aca="false">IF(OR(F521="",I521=""),"",F521-I521)</f>
        <v>-0.0357524886513783</v>
      </c>
      <c r="L521" s="30" t="n">
        <f aca="false">IF($A521="","",SUMIFS(raw_data!$H:$H,raw_data!$B:$B,BASE_YM,raw_data!$G:$G,$A521))</f>
        <v>1169783</v>
      </c>
      <c r="M521" s="30" t="n">
        <f aca="false">IF($A521="","",(SUMIFS(raw_data!$I:$I,raw_data!$B:$B,BASE_YM,raw_data!$G:$G,$A521)+SUMIFS(raw_data!$J:$J,raw_data!$B:$B,BASE_YM,raw_data!$G:$G,$A521)))</f>
        <v>1258762</v>
      </c>
      <c r="N521" s="31" t="n">
        <f aca="false">IF(N(L521)=0,"",M521/L521)</f>
        <v>1.07606453504624</v>
      </c>
      <c r="O521" s="30" t="n">
        <f aca="false">IF($A521="","",SUMIFS(raw_data!$H:$H,raw_data!$B:$B,BASE_YM_PY,raw_data!$G:$G,$A521))</f>
        <v>1375534</v>
      </c>
      <c r="P521" s="30" t="n">
        <f aca="false">IF($A521="","",(SUMIFS(raw_data!$I:$I,raw_data!$B:$B,BASE_YM_PY,raw_data!$G:$G,$A521)+SUMIFS(raw_data!$J:$J,raw_data!$B:$B,BASE_YM_PY,raw_data!$G:$G,$A521)))</f>
        <v>1525126</v>
      </c>
      <c r="Q521" s="31" t="n">
        <f aca="false">IF(N(O521)=0,"",P521/O521)</f>
        <v>1.10875194651677</v>
      </c>
      <c r="R521" s="32" t="n">
        <f aca="false">IF(N(O521)=0,"",L521/O521-1)</f>
        <v>-0.14957899986478</v>
      </c>
      <c r="S521" s="33" t="n">
        <f aca="false">IF(OR(N521="",Q521=""),"",N521-Q521)</f>
        <v>-0.0326874114705273</v>
      </c>
      <c r="T521" s="38" t="n">
        <f aca="false">IF(N(D521)&gt;0,RANK(D521,D$2:D$1001)+COUNTIF(D$2:D521,D521)-1,"")</f>
        <v>500</v>
      </c>
      <c r="U521" s="38" t="n">
        <f aca="false">IF(N(D521)&gt;0,IF(D521&gt;=LR_MIN_SHARE*SUM(D$2:D$1001),F521,-1),-1)</f>
        <v>-1</v>
      </c>
      <c r="V521" s="0" t="str">
        <f aca="false">IF(U521&lt;0,"",RANK(U521,U$2:U$1001)+COUNTIF(U$2:U521,U521)-1)</f>
        <v/>
      </c>
      <c r="W521" s="38" t="n">
        <f aca="false">IF(N(L521)&gt;0,RANK(L521,L$2:L$1001)+COUNTIF(L$2:L521,L521)-1,"")</f>
        <v>500</v>
      </c>
      <c r="X521" s="38" t="n">
        <f aca="false">IF(N(L521)&gt;0,IF(L521&gt;=LR_MIN_SHARE*SUM(L$2:L$1001),N521,-1),-1)</f>
        <v>-1</v>
      </c>
      <c r="Y521" s="0" t="str">
        <f aca="false">IF(X521&lt;0,"",RANK(X521,X$2:X$1001)+COUNTIF(X$2:X521,X521)-1)</f>
        <v/>
      </c>
      <c r="AA521" s="0" t="str">
        <f aca="false">IF($A521="","",IF(COUNTIF($B$2:$B521,$B521)=1,1,""))</f>
        <v/>
      </c>
      <c r="AB521" s="0" t="str">
        <f aca="false">IF(AA521=1,SUMIF($B$2:$B$1001,$B521,$D$2:$D$1001),"")</f>
        <v/>
      </c>
      <c r="AC521" s="0" t="str">
        <f aca="false">IF(AA521=1,RANK(AB521,$AB$2:$AB$1001)+COUNTIF($AB$2:$AB521,AB521)-1,"")</f>
        <v/>
      </c>
      <c r="AD521" s="38" t="n">
        <f aca="false">IF($A521="","",COUNTIF(raw_data!$G:$G,$A521))</f>
        <v>40</v>
      </c>
      <c r="AE521" s="38" t="n">
        <f aca="false">IF($A521="","",IF(COUNTIF($A$2:$A$1001,$A521)&gt;1,1,0))</f>
        <v>0</v>
      </c>
    </row>
    <row r="522" customFormat="false" ht="15" hidden="false" customHeight="false" outlineLevel="0" collapsed="false">
      <c r="A522" s="0" t="str">
        <f aca="false">IF(code_master!$A522="","",code_master!$A522)</f>
        <v>CV0521</v>
      </c>
      <c r="B522" s="0" t="str">
        <f aca="false">IF($A522="","",code_master!$C522&amp;"")</f>
        <v>실손의료</v>
      </c>
      <c r="C522" s="0" t="str">
        <f aca="false">IF($A522="","",code_master!$B522&amp;"")</f>
        <v>상해입원실손(20년만기)</v>
      </c>
      <c r="D522" s="30" t="n">
        <f aca="false">IF($A522="","",SUMIFS(raw_data!$H:$H,raw_data!$A:$A,"&gt;="&amp;UY_START,raw_data!$A:$A,"&lt;="&amp;BASE_YM,raw_data!$B:$B,"&lt;="&amp;BASE_YM,raw_data!$G:$G,$A522))</f>
        <v>4246889</v>
      </c>
      <c r="E522" s="30" t="n">
        <f aca="false">IF($A522="","",(SUMIFS(raw_data!$I:$I,raw_data!$A:$A,"&gt;="&amp;UY_START,raw_data!$A:$A,"&lt;="&amp;BASE_YM,raw_data!$B:$B,"&lt;="&amp;BASE_YM,raw_data!$G:$G,$A522)+SUMIFS(raw_data!$J:$J,raw_data!$A:$A,"&gt;="&amp;UY_START,raw_data!$A:$A,"&lt;="&amp;BASE_YM,raw_data!$B:$B,"&lt;="&amp;BASE_YM,raw_data!$G:$G,$A522)))</f>
        <v>3450729</v>
      </c>
      <c r="F522" s="31" t="n">
        <f aca="false">IF(N(D522)=0,"",E522/D522)</f>
        <v>0.812531007991968</v>
      </c>
      <c r="G522" s="30" t="n">
        <f aca="false">IF($A522="","",SUMIFS(raw_data!$H:$H,raw_data!$A:$A,"&gt;="&amp;UY_START_PY,raw_data!$A:$A,"&lt;="&amp;BASE_YM_PY,raw_data!$B:$B,"&lt;="&amp;BASE_YM_PY,raw_data!$G:$G,$A522))</f>
        <v>3782743</v>
      </c>
      <c r="H522" s="30" t="n">
        <f aca="false">IF($A522="","",(SUMIFS(raw_data!$I:$I,raw_data!$A:$A,"&gt;="&amp;UY_START_PY,raw_data!$A:$A,"&lt;="&amp;BASE_YM_PY,raw_data!$B:$B,"&lt;="&amp;BASE_YM_PY,raw_data!$G:$G,$A522)+SUMIFS(raw_data!$J:$J,raw_data!$A:$A,"&gt;="&amp;UY_START_PY,raw_data!$A:$A,"&lt;="&amp;BASE_YM_PY,raw_data!$B:$B,"&lt;="&amp;BASE_YM_PY,raw_data!$G:$G,$A522)))</f>
        <v>4016715</v>
      </c>
      <c r="I522" s="31" t="n">
        <f aca="false">IF(N(G522)=0,"",H522/G522)</f>
        <v>1.06185247054849</v>
      </c>
      <c r="J522" s="32" t="n">
        <f aca="false">IF(N(G522)=0,"",D522/G522-1)</f>
        <v>0.122700907780412</v>
      </c>
      <c r="K522" s="33" t="n">
        <f aca="false">IF(OR(F522="",I522=""),"",F522-I522)</f>
        <v>-0.24932146255652</v>
      </c>
      <c r="L522" s="30" t="n">
        <f aca="false">IF($A522="","",SUMIFS(raw_data!$H:$H,raw_data!$B:$B,BASE_YM,raw_data!$G:$G,$A522))</f>
        <v>1769392</v>
      </c>
      <c r="M522" s="30" t="n">
        <f aca="false">IF($A522="","",(SUMIFS(raw_data!$I:$I,raw_data!$B:$B,BASE_YM,raw_data!$G:$G,$A522)+SUMIFS(raw_data!$J:$J,raw_data!$B:$B,BASE_YM,raw_data!$G:$G,$A522)))</f>
        <v>1652561</v>
      </c>
      <c r="N522" s="31" t="n">
        <f aca="false">IF(N(L522)=0,"",M522/L522)</f>
        <v>0.933971104198504</v>
      </c>
      <c r="O522" s="30" t="n">
        <f aca="false">IF($A522="","",SUMIFS(raw_data!$H:$H,raw_data!$B:$B,BASE_YM_PY,raw_data!$G:$G,$A522))</f>
        <v>1531973</v>
      </c>
      <c r="P522" s="30" t="n">
        <f aca="false">IF($A522="","",(SUMIFS(raw_data!$I:$I,raw_data!$B:$B,BASE_YM_PY,raw_data!$G:$G,$A522)+SUMIFS(raw_data!$J:$J,raw_data!$B:$B,BASE_YM_PY,raw_data!$G:$G,$A522)))</f>
        <v>2122109</v>
      </c>
      <c r="Q522" s="31" t="n">
        <f aca="false">IF(N(O522)=0,"",P522/O522)</f>
        <v>1.38521305532147</v>
      </c>
      <c r="R522" s="32" t="n">
        <f aca="false">IF(N(O522)=0,"",L522/O522-1)</f>
        <v>0.154975968897624</v>
      </c>
      <c r="S522" s="33" t="n">
        <f aca="false">IF(OR(N522="",Q522=""),"",N522-Q522)</f>
        <v>-0.451241951122967</v>
      </c>
      <c r="T522" s="38" t="n">
        <f aca="false">IF(N(D522)&gt;0,RANK(D522,D$2:D$1001)+COUNTIF(D$2:D522,D522)-1,"")</f>
        <v>473</v>
      </c>
      <c r="U522" s="38" t="n">
        <f aca="false">IF(N(D522)&gt;0,IF(D522&gt;=LR_MIN_SHARE*SUM(D$2:D$1001),F522,-1),-1)</f>
        <v>-1</v>
      </c>
      <c r="V522" s="0" t="str">
        <f aca="false">IF(U522&lt;0,"",RANK(U522,U$2:U$1001)+COUNTIF(U$2:U522,U522)-1)</f>
        <v/>
      </c>
      <c r="W522" s="38" t="n">
        <f aca="false">IF(N(L522)&gt;0,RANK(L522,L$2:L$1001)+COUNTIF(L$2:L522,L522)-1,"")</f>
        <v>470</v>
      </c>
      <c r="X522" s="38" t="n">
        <f aca="false">IF(N(L522)&gt;0,IF(L522&gt;=LR_MIN_SHARE*SUM(L$2:L$1001),N522,-1),-1)</f>
        <v>-1</v>
      </c>
      <c r="Y522" s="0" t="str">
        <f aca="false">IF(X522&lt;0,"",RANK(X522,X$2:X$1001)+COUNTIF(X$2:X522,X522)-1)</f>
        <v/>
      </c>
      <c r="AA522" s="0" t="str">
        <f aca="false">IF($A522="","",IF(COUNTIF($B$2:$B522,$B522)=1,1,""))</f>
        <v/>
      </c>
      <c r="AB522" s="0" t="str">
        <f aca="false">IF(AA522=1,SUMIF($B$2:$B$1001,$B522,$D$2:$D$1001),"")</f>
        <v/>
      </c>
      <c r="AC522" s="0" t="str">
        <f aca="false">IF(AA522=1,RANK(AB522,$AB$2:$AB$1001)+COUNTIF($AB$2:$AB522,AB522)-1,"")</f>
        <v/>
      </c>
      <c r="AD522" s="38" t="n">
        <f aca="false">IF($A522="","",COUNTIF(raw_data!$G:$G,$A522))</f>
        <v>40</v>
      </c>
      <c r="AE522" s="38" t="n">
        <f aca="false">IF($A522="","",IF(COUNTIF($A$2:$A$1001,$A522)&gt;1,1,0))</f>
        <v>0</v>
      </c>
    </row>
    <row r="523" customFormat="false" ht="15" hidden="false" customHeight="false" outlineLevel="0" collapsed="false">
      <c r="A523" s="0" t="str">
        <f aca="false">IF(code_master!$A523="","",code_master!$A523)</f>
        <v>CV0522</v>
      </c>
      <c r="B523" s="0" t="str">
        <f aca="false">IF($A523="","",code_master!$C523&amp;"")</f>
        <v>암</v>
      </c>
      <c r="C523" s="0" t="str">
        <f aca="false">IF($A523="","",code_master!$B523&amp;"")</f>
        <v>고액암진단비(비갱신형)</v>
      </c>
      <c r="D523" s="30" t="n">
        <f aca="false">IF($A523="","",SUMIFS(raw_data!$H:$H,raw_data!$A:$A,"&gt;="&amp;UY_START,raw_data!$A:$A,"&lt;="&amp;BASE_YM,raw_data!$B:$B,"&lt;="&amp;BASE_YM,raw_data!$G:$G,$A523))</f>
        <v>18674004</v>
      </c>
      <c r="E523" s="30" t="n">
        <f aca="false">IF($A523="","",(SUMIFS(raw_data!$I:$I,raw_data!$A:$A,"&gt;="&amp;UY_START,raw_data!$A:$A,"&lt;="&amp;BASE_YM,raw_data!$B:$B,"&lt;="&amp;BASE_YM,raw_data!$G:$G,$A523)+SUMIFS(raw_data!$J:$J,raw_data!$A:$A,"&gt;="&amp;UY_START,raw_data!$A:$A,"&lt;="&amp;BASE_YM,raw_data!$B:$B,"&lt;="&amp;BASE_YM,raw_data!$G:$G,$A523)))</f>
        <v>9819308</v>
      </c>
      <c r="F523" s="31" t="n">
        <f aca="false">IF(N(D523)=0,"",E523/D523)</f>
        <v>0.525827669309699</v>
      </c>
      <c r="G523" s="30" t="n">
        <f aca="false">IF($A523="","",SUMIFS(raw_data!$H:$H,raw_data!$A:$A,"&gt;="&amp;UY_START_PY,raw_data!$A:$A,"&lt;="&amp;BASE_YM_PY,raw_data!$B:$B,"&lt;="&amp;BASE_YM_PY,raw_data!$G:$G,$A523))</f>
        <v>16916902</v>
      </c>
      <c r="H523" s="30" t="n">
        <f aca="false">IF($A523="","",(SUMIFS(raw_data!$I:$I,raw_data!$A:$A,"&gt;="&amp;UY_START_PY,raw_data!$A:$A,"&lt;="&amp;BASE_YM_PY,raw_data!$B:$B,"&lt;="&amp;BASE_YM_PY,raw_data!$G:$G,$A523)+SUMIFS(raw_data!$J:$J,raw_data!$A:$A,"&gt;="&amp;UY_START_PY,raw_data!$A:$A,"&lt;="&amp;BASE_YM_PY,raw_data!$B:$B,"&lt;="&amp;BASE_YM_PY,raw_data!$G:$G,$A523)))</f>
        <v>10446584</v>
      </c>
      <c r="I523" s="31" t="n">
        <f aca="false">IF(N(G523)=0,"",H523/G523)</f>
        <v>0.617523468540516</v>
      </c>
      <c r="J523" s="32" t="n">
        <f aca="false">IF(N(G523)=0,"",D523/G523-1)</f>
        <v>0.103866653598868</v>
      </c>
      <c r="K523" s="33" t="n">
        <f aca="false">IF(OR(F523="",I523=""),"",F523-I523)</f>
        <v>-0.0916957992308173</v>
      </c>
      <c r="L523" s="30" t="n">
        <f aca="false">IF($A523="","",SUMIFS(raw_data!$H:$H,raw_data!$B:$B,BASE_YM,raw_data!$G:$G,$A523))</f>
        <v>7404807</v>
      </c>
      <c r="M523" s="30" t="n">
        <f aca="false">IF($A523="","",(SUMIFS(raw_data!$I:$I,raw_data!$B:$B,BASE_YM,raw_data!$G:$G,$A523)+SUMIFS(raw_data!$J:$J,raw_data!$B:$B,BASE_YM,raw_data!$G:$G,$A523)))</f>
        <v>4564034</v>
      </c>
      <c r="N523" s="31" t="n">
        <f aca="false">IF(N(L523)=0,"",M523/L523)</f>
        <v>0.616360966599129</v>
      </c>
      <c r="O523" s="30" t="n">
        <f aca="false">IF($A523="","",SUMIFS(raw_data!$H:$H,raw_data!$B:$B,BASE_YM_PY,raw_data!$G:$G,$A523))</f>
        <v>6704710</v>
      </c>
      <c r="P523" s="30" t="n">
        <f aca="false">IF($A523="","",(SUMIFS(raw_data!$I:$I,raw_data!$B:$B,BASE_YM_PY,raw_data!$G:$G,$A523)+SUMIFS(raw_data!$J:$J,raw_data!$B:$B,BASE_YM_PY,raw_data!$G:$G,$A523)))</f>
        <v>4567102</v>
      </c>
      <c r="Q523" s="31" t="n">
        <f aca="false">IF(N(O523)=0,"",P523/O523)</f>
        <v>0.681178156847947</v>
      </c>
      <c r="R523" s="32" t="n">
        <f aca="false">IF(N(O523)=0,"",L523/O523-1)</f>
        <v>0.10441868477533</v>
      </c>
      <c r="S523" s="33" t="n">
        <f aca="false">IF(OR(N523="",Q523=""),"",N523-Q523)</f>
        <v>-0.0648171902488177</v>
      </c>
      <c r="T523" s="38" t="n">
        <f aca="false">IF(N(D523)&gt;0,RANK(D523,D$2:D$1001)+COUNTIF(D$2:D523,D523)-1,"")</f>
        <v>267</v>
      </c>
      <c r="U523" s="40" t="n">
        <f aca="false">IF(N(D523)&gt;0,IF(D523&gt;=LR_MIN_SHARE*SUM(D$2:D$1001),F523,-1),-1)</f>
        <v>0.525827669309699</v>
      </c>
      <c r="V523" s="38" t="n">
        <f aca="false">IF(U523&lt;0,"",RANK(U523,U$2:U$1001)+COUNTIF(U$2:U523,U523)-1)</f>
        <v>195</v>
      </c>
      <c r="W523" s="38" t="n">
        <f aca="false">IF(N(L523)&gt;0,RANK(L523,L$2:L$1001)+COUNTIF(L$2:L523,L523)-1,"")</f>
        <v>265</v>
      </c>
      <c r="X523" s="40" t="n">
        <f aca="false">IF(N(L523)&gt;0,IF(L523&gt;=LR_MIN_SHARE*SUM(L$2:L$1001),N523,-1),-1)</f>
        <v>0.616360966599129</v>
      </c>
      <c r="Y523" s="38" t="n">
        <f aca="false">IF(X523&lt;0,"",RANK(X523,X$2:X$1001)+COUNTIF(X$2:X523,X523)-1)</f>
        <v>204</v>
      </c>
      <c r="AA523" s="0" t="str">
        <f aca="false">IF($A523="","",IF(COUNTIF($B$2:$B523,$B523)=1,1,""))</f>
        <v/>
      </c>
      <c r="AB523" s="0" t="str">
        <f aca="false">IF(AA523=1,SUMIF($B$2:$B$1001,$B523,$D$2:$D$1001),"")</f>
        <v/>
      </c>
      <c r="AC523" s="0" t="str">
        <f aca="false">IF(AA523=1,RANK(AB523,$AB$2:$AB$1001)+COUNTIF($AB$2:$AB523,AB523)-1,"")</f>
        <v/>
      </c>
      <c r="AD523" s="38" t="n">
        <f aca="false">IF($A523="","",COUNTIF(raw_data!$G:$G,$A523))</f>
        <v>40</v>
      </c>
      <c r="AE523" s="38" t="n">
        <f aca="false">IF($A523="","",IF(COUNTIF($A$2:$A$1001,$A523)&gt;1,1,0))</f>
        <v>0</v>
      </c>
    </row>
    <row r="524" customFormat="false" ht="15" hidden="false" customHeight="false" outlineLevel="0" collapsed="false">
      <c r="A524" s="0" t="str">
        <f aca="false">IF(code_master!$A524="","",code_master!$A524)</f>
        <v>CV0523</v>
      </c>
      <c r="B524" s="0" t="str">
        <f aca="false">IF($A524="","",code_master!$C524&amp;"")</f>
        <v>사망</v>
      </c>
      <c r="C524" s="0" t="str">
        <f aca="false">IF($A524="","",code_master!$B524&amp;"")</f>
        <v>질병사망Ⅱ</v>
      </c>
      <c r="D524" s="30" t="n">
        <f aca="false">IF($A524="","",SUMIFS(raw_data!$H:$H,raw_data!$A:$A,"&gt;="&amp;UY_START,raw_data!$A:$A,"&lt;="&amp;BASE_YM,raw_data!$B:$B,"&lt;="&amp;BASE_YM,raw_data!$G:$G,$A524))</f>
        <v>61742623</v>
      </c>
      <c r="E524" s="30" t="n">
        <f aca="false">IF($A524="","",(SUMIFS(raw_data!$I:$I,raw_data!$A:$A,"&gt;="&amp;UY_START,raw_data!$A:$A,"&lt;="&amp;BASE_YM,raw_data!$B:$B,"&lt;="&amp;BASE_YM,raw_data!$G:$G,$A524)+SUMIFS(raw_data!$J:$J,raw_data!$A:$A,"&gt;="&amp;UY_START,raw_data!$A:$A,"&lt;="&amp;BASE_YM,raw_data!$B:$B,"&lt;="&amp;BASE_YM,raw_data!$G:$G,$A524)))</f>
        <v>21107986</v>
      </c>
      <c r="F524" s="31" t="n">
        <f aca="false">IF(N(D524)=0,"",E524/D524)</f>
        <v>0.341870574562406</v>
      </c>
      <c r="G524" s="30" t="n">
        <f aca="false">IF($A524="","",SUMIFS(raw_data!$H:$H,raw_data!$A:$A,"&gt;="&amp;UY_START_PY,raw_data!$A:$A,"&lt;="&amp;BASE_YM_PY,raw_data!$B:$B,"&lt;="&amp;BASE_YM_PY,raw_data!$G:$G,$A524))</f>
        <v>66803261</v>
      </c>
      <c r="H524" s="30" t="n">
        <f aca="false">IF($A524="","",(SUMIFS(raw_data!$I:$I,raw_data!$A:$A,"&gt;="&amp;UY_START_PY,raw_data!$A:$A,"&lt;="&amp;BASE_YM_PY,raw_data!$B:$B,"&lt;="&amp;BASE_YM_PY,raw_data!$G:$G,$A524)+SUMIFS(raw_data!$J:$J,raw_data!$A:$A,"&gt;="&amp;UY_START_PY,raw_data!$A:$A,"&lt;="&amp;BASE_YM_PY,raw_data!$B:$B,"&lt;="&amp;BASE_YM_PY,raw_data!$G:$G,$A524)))</f>
        <v>20819382</v>
      </c>
      <c r="I524" s="31" t="n">
        <f aca="false">IF(N(G524)=0,"",H524/G524)</f>
        <v>0.311652181171216</v>
      </c>
      <c r="J524" s="32" t="n">
        <f aca="false">IF(N(G524)=0,"",D524/G524-1)</f>
        <v>-0.0757543557641595</v>
      </c>
      <c r="K524" s="33" t="n">
        <f aca="false">IF(OR(F524="",I524=""),"",F524-I524)</f>
        <v>0.03021839339119</v>
      </c>
      <c r="L524" s="30" t="n">
        <f aca="false">IF($A524="","",SUMIFS(raw_data!$H:$H,raw_data!$B:$B,BASE_YM,raw_data!$G:$G,$A524))</f>
        <v>28070748</v>
      </c>
      <c r="M524" s="30" t="n">
        <f aca="false">IF($A524="","",(SUMIFS(raw_data!$I:$I,raw_data!$B:$B,BASE_YM,raw_data!$G:$G,$A524)+SUMIFS(raw_data!$J:$J,raw_data!$B:$B,BASE_YM,raw_data!$G:$G,$A524)))</f>
        <v>9641564</v>
      </c>
      <c r="N524" s="31" t="n">
        <f aca="false">IF(N(L524)=0,"",M524/L524)</f>
        <v>0.34347371149497</v>
      </c>
      <c r="O524" s="30" t="n">
        <f aca="false">IF($A524="","",SUMIFS(raw_data!$H:$H,raw_data!$B:$B,BASE_YM_PY,raw_data!$G:$G,$A524))</f>
        <v>27229587</v>
      </c>
      <c r="P524" s="30" t="n">
        <f aca="false">IF($A524="","",(SUMIFS(raw_data!$I:$I,raw_data!$B:$B,BASE_YM_PY,raw_data!$G:$G,$A524)+SUMIFS(raw_data!$J:$J,raw_data!$B:$B,BASE_YM_PY,raw_data!$G:$G,$A524)))</f>
        <v>9398578</v>
      </c>
      <c r="Q524" s="31" t="n">
        <f aca="false">IF(N(O524)=0,"",P524/O524)</f>
        <v>0.345160505005089</v>
      </c>
      <c r="R524" s="32" t="n">
        <f aca="false">IF(N(O524)=0,"",L524/O524-1)</f>
        <v>0.0308914343798163</v>
      </c>
      <c r="S524" s="33" t="n">
        <f aca="false">IF(OR(N524="",Q524=""),"",N524-Q524)</f>
        <v>-0.00168679351011897</v>
      </c>
      <c r="T524" s="38" t="n">
        <f aca="false">IF(N(D524)&gt;0,RANK(D524,D$2:D$1001)+COUNTIF(D$2:D524,D524)-1,"")</f>
        <v>90</v>
      </c>
      <c r="U524" s="40" t="n">
        <f aca="false">IF(N(D524)&gt;0,IF(D524&gt;=LR_MIN_SHARE*SUM(D$2:D$1001),F524,-1),-1)</f>
        <v>0.341870574562406</v>
      </c>
      <c r="V524" s="38" t="n">
        <f aca="false">IF(U524&lt;0,"",RANK(U524,U$2:U$1001)+COUNTIF(U$2:U524,U524)-1)</f>
        <v>331</v>
      </c>
      <c r="W524" s="38" t="n">
        <f aca="false">IF(N(L524)&gt;0,RANK(L524,L$2:L$1001)+COUNTIF(L$2:L524,L524)-1,"")</f>
        <v>78</v>
      </c>
      <c r="X524" s="40" t="n">
        <f aca="false">IF(N(L524)&gt;0,IF(L524&gt;=LR_MIN_SHARE*SUM(L$2:L$1001),N524,-1),-1)</f>
        <v>0.34347371149497</v>
      </c>
      <c r="Y524" s="38" t="n">
        <f aca="false">IF(X524&lt;0,"",RANK(X524,X$2:X$1001)+COUNTIF(X$2:X524,X524)-1)</f>
        <v>364</v>
      </c>
      <c r="AA524" s="0" t="str">
        <f aca="false">IF($A524="","",IF(COUNTIF($B$2:$B524,$B524)=1,1,""))</f>
        <v/>
      </c>
      <c r="AB524" s="0" t="str">
        <f aca="false">IF(AA524=1,SUMIF($B$2:$B$1001,$B524,$D$2:$D$1001),"")</f>
        <v/>
      </c>
      <c r="AC524" s="0" t="str">
        <f aca="false">IF(AA524=1,RANK(AB524,$AB$2:$AB$1001)+COUNTIF($AB$2:$AB524,AB524)-1,"")</f>
        <v/>
      </c>
      <c r="AD524" s="38" t="n">
        <f aca="false">IF($A524="","",COUNTIF(raw_data!$G:$G,$A524))</f>
        <v>40</v>
      </c>
      <c r="AE524" s="38" t="n">
        <f aca="false">IF($A524="","",IF(COUNTIF($A$2:$A$1001,$A524)&gt;1,1,0))</f>
        <v>0</v>
      </c>
    </row>
    <row r="525" customFormat="false" ht="15" hidden="false" customHeight="false" outlineLevel="0" collapsed="false">
      <c r="A525" s="0" t="str">
        <f aca="false">IF(code_master!$A525="","",code_master!$A525)</f>
        <v>CV0524</v>
      </c>
      <c r="B525" s="0" t="str">
        <f aca="false">IF($A525="","",code_master!$C525&amp;"")</f>
        <v>수술</v>
      </c>
      <c r="C525" s="0" t="str">
        <f aca="false">IF($A525="","",code_master!$B525&amp;"")</f>
        <v>1~5종수술비</v>
      </c>
      <c r="D525" s="30" t="n">
        <f aca="false">IF($A525="","",SUMIFS(raw_data!$H:$H,raw_data!$A:$A,"&gt;="&amp;UY_START,raw_data!$A:$A,"&lt;="&amp;BASE_YM,raw_data!$B:$B,"&lt;="&amp;BASE_YM,raw_data!$G:$G,$A525))</f>
        <v>1332438</v>
      </c>
      <c r="E525" s="30" t="n">
        <f aca="false">IF($A525="","",(SUMIFS(raw_data!$I:$I,raw_data!$A:$A,"&gt;="&amp;UY_START,raw_data!$A:$A,"&lt;="&amp;BASE_YM,raw_data!$B:$B,"&lt;="&amp;BASE_YM,raw_data!$G:$G,$A525)+SUMIFS(raw_data!$J:$J,raw_data!$A:$A,"&gt;="&amp;UY_START,raw_data!$A:$A,"&lt;="&amp;BASE_YM,raw_data!$B:$B,"&lt;="&amp;BASE_YM,raw_data!$G:$G,$A525)))</f>
        <v>947743</v>
      </c>
      <c r="F525" s="31" t="n">
        <f aca="false">IF(N(D525)=0,"",E525/D525)</f>
        <v>0.71128487779544</v>
      </c>
      <c r="G525" s="30" t="n">
        <f aca="false">IF($A525="","",SUMIFS(raw_data!$H:$H,raw_data!$A:$A,"&gt;="&amp;UY_START_PY,raw_data!$A:$A,"&lt;="&amp;BASE_YM_PY,raw_data!$B:$B,"&lt;="&amp;BASE_YM_PY,raw_data!$G:$G,$A525))</f>
        <v>1232036</v>
      </c>
      <c r="H525" s="30" t="n">
        <f aca="false">IF($A525="","",(SUMIFS(raw_data!$I:$I,raw_data!$A:$A,"&gt;="&amp;UY_START_PY,raw_data!$A:$A,"&lt;="&amp;BASE_YM_PY,raw_data!$B:$B,"&lt;="&amp;BASE_YM_PY,raw_data!$G:$G,$A525)+SUMIFS(raw_data!$J:$J,raw_data!$A:$A,"&gt;="&amp;UY_START_PY,raw_data!$A:$A,"&lt;="&amp;BASE_YM_PY,raw_data!$B:$B,"&lt;="&amp;BASE_YM_PY,raw_data!$G:$G,$A525)))</f>
        <v>702708</v>
      </c>
      <c r="I525" s="31" t="n">
        <f aca="false">IF(N(G525)=0,"",H525/G525)</f>
        <v>0.57036320367262</v>
      </c>
      <c r="J525" s="32" t="n">
        <f aca="false">IF(N(G525)=0,"",D525/G525-1)</f>
        <v>0.0814927485885153</v>
      </c>
      <c r="K525" s="33" t="n">
        <f aca="false">IF(OR(F525="",I525=""),"",F525-I525)</f>
        <v>0.14092167412282</v>
      </c>
      <c r="L525" s="30" t="n">
        <f aca="false">IF($A525="","",SUMIFS(raw_data!$H:$H,raw_data!$B:$B,BASE_YM,raw_data!$G:$G,$A525))</f>
        <v>550055</v>
      </c>
      <c r="M525" s="30" t="n">
        <f aca="false">IF($A525="","",(SUMIFS(raw_data!$I:$I,raw_data!$B:$B,BASE_YM,raw_data!$G:$G,$A525)+SUMIFS(raw_data!$J:$J,raw_data!$B:$B,BASE_YM,raw_data!$G:$G,$A525)))</f>
        <v>538259</v>
      </c>
      <c r="N525" s="31" t="n">
        <f aca="false">IF(N(L525)=0,"",M525/L525)</f>
        <v>0.978554871785549</v>
      </c>
      <c r="O525" s="30" t="n">
        <f aca="false">IF($A525="","",SUMIFS(raw_data!$H:$H,raw_data!$B:$B,BASE_YM_PY,raw_data!$G:$G,$A525))</f>
        <v>473036</v>
      </c>
      <c r="P525" s="30" t="n">
        <f aca="false">IF($A525="","",(SUMIFS(raw_data!$I:$I,raw_data!$B:$B,BASE_YM_PY,raw_data!$G:$G,$A525)+SUMIFS(raw_data!$J:$J,raw_data!$B:$B,BASE_YM_PY,raw_data!$G:$G,$A525)))</f>
        <v>305880</v>
      </c>
      <c r="Q525" s="31" t="n">
        <f aca="false">IF(N(O525)=0,"",P525/O525)</f>
        <v>0.646631546013411</v>
      </c>
      <c r="R525" s="32" t="n">
        <f aca="false">IF(N(O525)=0,"",L525/O525-1)</f>
        <v>0.162818474703828</v>
      </c>
      <c r="S525" s="33" t="n">
        <f aca="false">IF(OR(N525="",Q525=""),"",N525-Q525)</f>
        <v>0.331923325772137</v>
      </c>
      <c r="T525" s="38" t="n">
        <f aca="false">IF(N(D525)&gt;0,RANK(D525,D$2:D$1001)+COUNTIF(D$2:D525,D525)-1,"")</f>
        <v>533</v>
      </c>
      <c r="U525" s="38" t="n">
        <f aca="false">IF(N(D525)&gt;0,IF(D525&gt;=LR_MIN_SHARE*SUM(D$2:D$1001),F525,-1),-1)</f>
        <v>-1</v>
      </c>
      <c r="V525" s="0" t="str">
        <f aca="false">IF(U525&lt;0,"",RANK(U525,U$2:U$1001)+COUNTIF(U$2:U525,U525)-1)</f>
        <v/>
      </c>
      <c r="W525" s="38" t="n">
        <f aca="false">IF(N(L525)&gt;0,RANK(L525,L$2:L$1001)+COUNTIF(L$2:L525,L525)-1,"")</f>
        <v>533</v>
      </c>
      <c r="X525" s="38" t="n">
        <f aca="false">IF(N(L525)&gt;0,IF(L525&gt;=LR_MIN_SHARE*SUM(L$2:L$1001),N525,-1),-1)</f>
        <v>-1</v>
      </c>
      <c r="Y525" s="0" t="str">
        <f aca="false">IF(X525&lt;0,"",RANK(X525,X$2:X$1001)+COUNTIF(X$2:X525,X525)-1)</f>
        <v/>
      </c>
      <c r="AA525" s="0" t="str">
        <f aca="false">IF($A525="","",IF(COUNTIF($B$2:$B525,$B525)=1,1,""))</f>
        <v/>
      </c>
      <c r="AB525" s="0" t="str">
        <f aca="false">IF(AA525=1,SUMIF($B$2:$B$1001,$B525,$D$2:$D$1001),"")</f>
        <v/>
      </c>
      <c r="AC525" s="0" t="str">
        <f aca="false">IF(AA525=1,RANK(AB525,$AB$2:$AB$1001)+COUNTIF($AB$2:$AB525,AB525)-1,"")</f>
        <v/>
      </c>
      <c r="AD525" s="38" t="n">
        <f aca="false">IF($A525="","",COUNTIF(raw_data!$G:$G,$A525))</f>
        <v>40</v>
      </c>
      <c r="AE525" s="38" t="n">
        <f aca="false">IF($A525="","",IF(COUNTIF($A$2:$A$1001,$A525)&gt;1,1,0))</f>
        <v>0</v>
      </c>
    </row>
    <row r="526" customFormat="false" ht="15" hidden="false" customHeight="false" outlineLevel="0" collapsed="false">
      <c r="A526" s="0" t="str">
        <f aca="false">IF(code_master!$A526="","",code_master!$A526)</f>
        <v>CV0525</v>
      </c>
      <c r="B526" s="0" t="str">
        <f aca="false">IF($A526="","",code_master!$C526&amp;"")</f>
        <v>사망</v>
      </c>
      <c r="C526" s="0" t="str">
        <f aca="false">IF($A526="","",code_master!$B526&amp;"")</f>
        <v>상해사망(비갱신형)</v>
      </c>
      <c r="D526" s="30" t="n">
        <f aca="false">IF($A526="","",SUMIFS(raw_data!$H:$H,raw_data!$A:$A,"&gt;="&amp;UY_START,raw_data!$A:$A,"&lt;="&amp;BASE_YM,raw_data!$B:$B,"&lt;="&amp;BASE_YM,raw_data!$G:$G,$A526))</f>
        <v>25603412</v>
      </c>
      <c r="E526" s="30" t="n">
        <f aca="false">IF($A526="","",(SUMIFS(raw_data!$I:$I,raw_data!$A:$A,"&gt;="&amp;UY_START,raw_data!$A:$A,"&lt;="&amp;BASE_YM,raw_data!$B:$B,"&lt;="&amp;BASE_YM,raw_data!$G:$G,$A526)+SUMIFS(raw_data!$J:$J,raw_data!$A:$A,"&gt;="&amp;UY_START,raw_data!$A:$A,"&lt;="&amp;BASE_YM,raw_data!$B:$B,"&lt;="&amp;BASE_YM,raw_data!$G:$G,$A526)))</f>
        <v>10209048</v>
      </c>
      <c r="F526" s="31" t="n">
        <f aca="false">IF(N(D526)=0,"",E526/D526)</f>
        <v>0.398737793228496</v>
      </c>
      <c r="G526" s="30" t="n">
        <f aca="false">IF($A526="","",SUMIFS(raw_data!$H:$H,raw_data!$A:$A,"&gt;="&amp;UY_START_PY,raw_data!$A:$A,"&lt;="&amp;BASE_YM_PY,raw_data!$B:$B,"&lt;="&amp;BASE_YM_PY,raw_data!$G:$G,$A526))</f>
        <v>27364359</v>
      </c>
      <c r="H526" s="30" t="n">
        <f aca="false">IF($A526="","",(SUMIFS(raw_data!$I:$I,raw_data!$A:$A,"&gt;="&amp;UY_START_PY,raw_data!$A:$A,"&lt;="&amp;BASE_YM_PY,raw_data!$B:$B,"&lt;="&amp;BASE_YM_PY,raw_data!$G:$G,$A526)+SUMIFS(raw_data!$J:$J,raw_data!$A:$A,"&gt;="&amp;UY_START_PY,raw_data!$A:$A,"&lt;="&amp;BASE_YM_PY,raw_data!$B:$B,"&lt;="&amp;BASE_YM_PY,raw_data!$G:$G,$A526)))</f>
        <v>9166557</v>
      </c>
      <c r="I526" s="31" t="n">
        <f aca="false">IF(N(G526)=0,"",H526/G526)</f>
        <v>0.334981608741502</v>
      </c>
      <c r="J526" s="32" t="n">
        <f aca="false">IF(N(G526)=0,"",D526/G526-1)</f>
        <v>-0.0643518454059165</v>
      </c>
      <c r="K526" s="33" t="n">
        <f aca="false">IF(OR(F526="",I526=""),"",F526-I526)</f>
        <v>0.0637561844869943</v>
      </c>
      <c r="L526" s="30" t="n">
        <f aca="false">IF($A526="","",SUMIFS(raw_data!$H:$H,raw_data!$B:$B,BASE_YM,raw_data!$G:$G,$A526))</f>
        <v>10404139</v>
      </c>
      <c r="M526" s="30" t="n">
        <f aca="false">IF($A526="","",(SUMIFS(raw_data!$I:$I,raw_data!$B:$B,BASE_YM,raw_data!$G:$G,$A526)+SUMIFS(raw_data!$J:$J,raw_data!$B:$B,BASE_YM,raw_data!$G:$G,$A526)))</f>
        <v>4405678</v>
      </c>
      <c r="N526" s="31" t="n">
        <f aca="false">IF(N(L526)=0,"",M526/L526)</f>
        <v>0.423454357924284</v>
      </c>
      <c r="O526" s="30" t="n">
        <f aca="false">IF($A526="","",SUMIFS(raw_data!$H:$H,raw_data!$B:$B,BASE_YM_PY,raw_data!$G:$G,$A526))</f>
        <v>10533260</v>
      </c>
      <c r="P526" s="30" t="n">
        <f aca="false">IF($A526="","",(SUMIFS(raw_data!$I:$I,raw_data!$B:$B,BASE_YM_PY,raw_data!$G:$G,$A526)+SUMIFS(raw_data!$J:$J,raw_data!$B:$B,BASE_YM_PY,raw_data!$G:$G,$A526)))</f>
        <v>4630257</v>
      </c>
      <c r="Q526" s="31" t="n">
        <f aca="false">IF(N(O526)=0,"",P526/O526)</f>
        <v>0.439584421157363</v>
      </c>
      <c r="R526" s="32" t="n">
        <f aca="false">IF(N(O526)=0,"",L526/O526-1)</f>
        <v>-0.0122584081281578</v>
      </c>
      <c r="S526" s="33" t="n">
        <f aca="false">IF(OR(N526="",Q526=""),"",N526-Q526)</f>
        <v>-0.0161300632330788</v>
      </c>
      <c r="T526" s="38" t="n">
        <f aca="false">IF(N(D526)&gt;0,RANK(D526,D$2:D$1001)+COUNTIF(D$2:D526,D526)-1,"")</f>
        <v>215</v>
      </c>
      <c r="U526" s="40" t="n">
        <f aca="false">IF(N(D526)&gt;0,IF(D526&gt;=LR_MIN_SHARE*SUM(D$2:D$1001),F526,-1),-1)</f>
        <v>0.398737793228496</v>
      </c>
      <c r="V526" s="38" t="n">
        <f aca="false">IF(U526&lt;0,"",RANK(U526,U$2:U$1001)+COUNTIF(U$2:U526,U526)-1)</f>
        <v>295</v>
      </c>
      <c r="W526" s="38" t="n">
        <f aca="false">IF(N(L526)&gt;0,RANK(L526,L$2:L$1001)+COUNTIF(L$2:L526,L526)-1,"")</f>
        <v>215</v>
      </c>
      <c r="X526" s="40" t="n">
        <f aca="false">IF(N(L526)&gt;0,IF(L526&gt;=LR_MIN_SHARE*SUM(L$2:L$1001),N526,-1),-1)</f>
        <v>0.423454357924284</v>
      </c>
      <c r="Y526" s="38" t="n">
        <f aca="false">IF(X526&lt;0,"",RANK(X526,X$2:X$1001)+COUNTIF(X$2:X526,X526)-1)</f>
        <v>316</v>
      </c>
      <c r="AA526" s="0" t="str">
        <f aca="false">IF($A526="","",IF(COUNTIF($B$2:$B526,$B526)=1,1,""))</f>
        <v/>
      </c>
      <c r="AB526" s="0" t="str">
        <f aca="false">IF(AA526=1,SUMIF($B$2:$B$1001,$B526,$D$2:$D$1001),"")</f>
        <v/>
      </c>
      <c r="AC526" s="0" t="str">
        <f aca="false">IF(AA526=1,RANK(AB526,$AB$2:$AB$1001)+COUNTIF($AB$2:$AB526,AB526)-1,"")</f>
        <v/>
      </c>
      <c r="AD526" s="38" t="n">
        <f aca="false">IF($A526="","",COUNTIF(raw_data!$G:$G,$A526))</f>
        <v>40</v>
      </c>
      <c r="AE526" s="38" t="n">
        <f aca="false">IF($A526="","",IF(COUNTIF($A$2:$A$1001,$A526)&gt;1,1,0))</f>
        <v>0</v>
      </c>
    </row>
    <row r="527" customFormat="false" ht="15" hidden="false" customHeight="false" outlineLevel="0" collapsed="false">
      <c r="A527" s="0" t="str">
        <f aca="false">IF(code_master!$A527="","",code_master!$A527)</f>
        <v>CV0526</v>
      </c>
      <c r="B527" s="0" t="str">
        <f aca="false">IF($A527="","",code_master!$C527&amp;"")</f>
        <v>암</v>
      </c>
      <c r="C527" s="0" t="str">
        <f aca="false">IF($A527="","",code_master!$B527&amp;"")</f>
        <v>암수술비(20년만기)</v>
      </c>
      <c r="D527" s="30" t="n">
        <f aca="false">IF($A527="","",SUMIFS(raw_data!$H:$H,raw_data!$A:$A,"&gt;="&amp;UY_START,raw_data!$A:$A,"&lt;="&amp;BASE_YM,raw_data!$B:$B,"&lt;="&amp;BASE_YM,raw_data!$G:$G,$A527))</f>
        <v>89936538</v>
      </c>
      <c r="E527" s="30" t="n">
        <f aca="false">IF($A527="","",(SUMIFS(raw_data!$I:$I,raw_data!$A:$A,"&gt;="&amp;UY_START,raw_data!$A:$A,"&lt;="&amp;BASE_YM,raw_data!$B:$B,"&lt;="&amp;BASE_YM,raw_data!$G:$G,$A527)+SUMIFS(raw_data!$J:$J,raw_data!$A:$A,"&gt;="&amp;UY_START,raw_data!$A:$A,"&lt;="&amp;BASE_YM,raw_data!$B:$B,"&lt;="&amp;BASE_YM,raw_data!$G:$G,$A527)))</f>
        <v>56558258</v>
      </c>
      <c r="F527" s="31" t="n">
        <f aca="false">IF(N(D527)=0,"",E527/D527)</f>
        <v>0.628868525048185</v>
      </c>
      <c r="G527" s="30" t="n">
        <f aca="false">IF($A527="","",SUMIFS(raw_data!$H:$H,raw_data!$A:$A,"&gt;="&amp;UY_START_PY,raw_data!$A:$A,"&lt;="&amp;BASE_YM_PY,raw_data!$B:$B,"&lt;="&amp;BASE_YM_PY,raw_data!$G:$G,$A527))</f>
        <v>70783939</v>
      </c>
      <c r="H527" s="30" t="n">
        <f aca="false">IF($A527="","",(SUMIFS(raw_data!$I:$I,raw_data!$A:$A,"&gt;="&amp;UY_START_PY,raw_data!$A:$A,"&lt;="&amp;BASE_YM_PY,raw_data!$B:$B,"&lt;="&amp;BASE_YM_PY,raw_data!$G:$G,$A527)+SUMIFS(raw_data!$J:$J,raw_data!$A:$A,"&gt;="&amp;UY_START_PY,raw_data!$A:$A,"&lt;="&amp;BASE_YM_PY,raw_data!$B:$B,"&lt;="&amp;BASE_YM_PY,raw_data!$G:$G,$A527)))</f>
        <v>39472255</v>
      </c>
      <c r="I527" s="31" t="n">
        <f aca="false">IF(N(G527)=0,"",H527/G527)</f>
        <v>0.55764422773929</v>
      </c>
      <c r="J527" s="32" t="n">
        <f aca="false">IF(N(G527)=0,"",D527/G527-1)</f>
        <v>0.270578315795621</v>
      </c>
      <c r="K527" s="33" t="n">
        <f aca="false">IF(OR(F527="",I527=""),"",F527-I527)</f>
        <v>0.0712242973088948</v>
      </c>
      <c r="L527" s="30" t="n">
        <f aca="false">IF($A527="","",SUMIFS(raw_data!$H:$H,raw_data!$B:$B,BASE_YM,raw_data!$G:$G,$A527))</f>
        <v>34863887</v>
      </c>
      <c r="M527" s="30" t="n">
        <f aca="false">IF($A527="","",(SUMIFS(raw_data!$I:$I,raw_data!$B:$B,BASE_YM,raw_data!$G:$G,$A527)+SUMIFS(raw_data!$J:$J,raw_data!$B:$B,BASE_YM,raw_data!$G:$G,$A527)))</f>
        <v>28585782</v>
      </c>
      <c r="N527" s="31" t="n">
        <f aca="false">IF(N(L527)=0,"",M527/L527)</f>
        <v>0.819925271097856</v>
      </c>
      <c r="O527" s="30" t="n">
        <f aca="false">IF($A527="","",SUMIFS(raw_data!$H:$H,raw_data!$B:$B,BASE_YM_PY,raw_data!$G:$G,$A527))</f>
        <v>27945901</v>
      </c>
      <c r="P527" s="30" t="n">
        <f aca="false">IF($A527="","",(SUMIFS(raw_data!$I:$I,raw_data!$B:$B,BASE_YM_PY,raw_data!$G:$G,$A527)+SUMIFS(raw_data!$J:$J,raw_data!$B:$B,BASE_YM_PY,raw_data!$G:$G,$A527)))</f>
        <v>19542450</v>
      </c>
      <c r="Q527" s="31" t="n">
        <f aca="false">IF(N(O527)=0,"",P527/O527)</f>
        <v>0.699295757184569</v>
      </c>
      <c r="R527" s="32" t="n">
        <f aca="false">IF(N(O527)=0,"",L527/O527-1)</f>
        <v>0.247549220187963</v>
      </c>
      <c r="S527" s="33" t="n">
        <f aca="false">IF(OR(N527="",Q527=""),"",N527-Q527)</f>
        <v>0.120629513913287</v>
      </c>
      <c r="T527" s="38" t="n">
        <f aca="false">IF(N(D527)&gt;0,RANK(D527,D$2:D$1001)+COUNTIF(D$2:D527,D527)-1,"")</f>
        <v>58</v>
      </c>
      <c r="U527" s="40" t="n">
        <f aca="false">IF(N(D527)&gt;0,IF(D527&gt;=LR_MIN_SHARE*SUM(D$2:D$1001),F527,-1),-1)</f>
        <v>0.628868525048185</v>
      </c>
      <c r="V527" s="38" t="n">
        <f aca="false">IF(U527&lt;0,"",RANK(U527,U$2:U$1001)+COUNTIF(U$2:U527,U527)-1)</f>
        <v>121</v>
      </c>
      <c r="W527" s="38" t="n">
        <f aca="false">IF(N(L527)&gt;0,RANK(L527,L$2:L$1001)+COUNTIF(L$2:L527,L527)-1,"")</f>
        <v>59</v>
      </c>
      <c r="X527" s="40" t="n">
        <f aca="false">IF(N(L527)&gt;0,IF(L527&gt;=LR_MIN_SHARE*SUM(L$2:L$1001),N527,-1),-1)</f>
        <v>0.819925271097856</v>
      </c>
      <c r="Y527" s="38" t="n">
        <f aca="false">IF(X527&lt;0,"",RANK(X527,X$2:X$1001)+COUNTIF(X$2:X527,X527)-1)</f>
        <v>98</v>
      </c>
      <c r="AA527" s="0" t="str">
        <f aca="false">IF($A527="","",IF(COUNTIF($B$2:$B527,$B527)=1,1,""))</f>
        <v/>
      </c>
      <c r="AB527" s="0" t="str">
        <f aca="false">IF(AA527=1,SUMIF($B$2:$B$1001,$B527,$D$2:$D$1001),"")</f>
        <v/>
      </c>
      <c r="AC527" s="0" t="str">
        <f aca="false">IF(AA527=1,RANK(AB527,$AB$2:$AB$1001)+COUNTIF($AB$2:$AB527,AB527)-1,"")</f>
        <v/>
      </c>
      <c r="AD527" s="38" t="n">
        <f aca="false">IF($A527="","",COUNTIF(raw_data!$G:$G,$A527))</f>
        <v>40</v>
      </c>
      <c r="AE527" s="38" t="n">
        <f aca="false">IF($A527="","",IF(COUNTIF($A$2:$A$1001,$A527)&gt;1,1,0))</f>
        <v>0</v>
      </c>
    </row>
    <row r="528" customFormat="false" ht="15" hidden="false" customHeight="false" outlineLevel="0" collapsed="false">
      <c r="A528" s="0" t="str">
        <f aca="false">IF(code_master!$A528="","",code_master!$A528)</f>
        <v>CV0527</v>
      </c>
      <c r="B528" s="0" t="str">
        <f aca="false">IF($A528="","",code_master!$C528&amp;"")</f>
        <v>치아</v>
      </c>
      <c r="C528" s="0" t="str">
        <f aca="false">IF($A528="","",code_master!$B528&amp;"")</f>
        <v>임플란트치료비(간편)</v>
      </c>
      <c r="D528" s="30" t="n">
        <f aca="false">IF($A528="","",SUMIFS(raw_data!$H:$H,raw_data!$A:$A,"&gt;="&amp;UY_START,raw_data!$A:$A,"&lt;="&amp;BASE_YM,raw_data!$B:$B,"&lt;="&amp;BASE_YM,raw_data!$G:$G,$A528))</f>
        <v>19376623</v>
      </c>
      <c r="E528" s="30" t="n">
        <f aca="false">IF($A528="","",(SUMIFS(raw_data!$I:$I,raw_data!$A:$A,"&gt;="&amp;UY_START,raw_data!$A:$A,"&lt;="&amp;BASE_YM,raw_data!$B:$B,"&lt;="&amp;BASE_YM,raw_data!$G:$G,$A528)+SUMIFS(raw_data!$J:$J,raw_data!$A:$A,"&gt;="&amp;UY_START,raw_data!$A:$A,"&lt;="&amp;BASE_YM,raw_data!$B:$B,"&lt;="&amp;BASE_YM,raw_data!$G:$G,$A528)))</f>
        <v>17834003</v>
      </c>
      <c r="F528" s="31" t="n">
        <f aca="false">IF(N(D528)=0,"",E528/D528)</f>
        <v>0.920387572179115</v>
      </c>
      <c r="G528" s="30" t="n">
        <f aca="false">IF($A528="","",SUMIFS(raw_data!$H:$H,raw_data!$A:$A,"&gt;="&amp;UY_START_PY,raw_data!$A:$A,"&lt;="&amp;BASE_YM_PY,raw_data!$B:$B,"&lt;="&amp;BASE_YM_PY,raw_data!$G:$G,$A528))</f>
        <v>13579238</v>
      </c>
      <c r="H528" s="30" t="n">
        <f aca="false">IF($A528="","",(SUMIFS(raw_data!$I:$I,raw_data!$A:$A,"&gt;="&amp;UY_START_PY,raw_data!$A:$A,"&lt;="&amp;BASE_YM_PY,raw_data!$B:$B,"&lt;="&amp;BASE_YM_PY,raw_data!$G:$G,$A528)+SUMIFS(raw_data!$J:$J,raw_data!$A:$A,"&gt;="&amp;UY_START_PY,raw_data!$A:$A,"&lt;="&amp;BASE_YM_PY,raw_data!$B:$B,"&lt;="&amp;BASE_YM_PY,raw_data!$G:$G,$A528)))</f>
        <v>16371668</v>
      </c>
      <c r="I528" s="31" t="n">
        <f aca="false">IF(N(G528)=0,"",H528/G528)</f>
        <v>1.20563966844089</v>
      </c>
      <c r="J528" s="32" t="n">
        <f aca="false">IF(N(G528)=0,"",D528/G528-1)</f>
        <v>0.426930067799092</v>
      </c>
      <c r="K528" s="33" t="n">
        <f aca="false">IF(OR(F528="",I528=""),"",F528-I528)</f>
        <v>-0.28525209626178</v>
      </c>
      <c r="L528" s="30" t="n">
        <f aca="false">IF($A528="","",SUMIFS(raw_data!$H:$H,raw_data!$B:$B,BASE_YM,raw_data!$G:$G,$A528))</f>
        <v>6950417</v>
      </c>
      <c r="M528" s="30" t="n">
        <f aca="false">IF($A528="","",(SUMIFS(raw_data!$I:$I,raw_data!$B:$B,BASE_YM,raw_data!$G:$G,$A528)+SUMIFS(raw_data!$J:$J,raw_data!$B:$B,BASE_YM,raw_data!$G:$G,$A528)))</f>
        <v>7398090</v>
      </c>
      <c r="N528" s="31" t="n">
        <f aca="false">IF(N(L528)=0,"",M528/L528)</f>
        <v>1.06440951672396</v>
      </c>
      <c r="O528" s="30" t="n">
        <f aca="false">IF($A528="","",SUMIFS(raw_data!$H:$H,raw_data!$B:$B,BASE_YM_PY,raw_data!$G:$G,$A528))</f>
        <v>5177482</v>
      </c>
      <c r="P528" s="30" t="n">
        <f aca="false">IF($A528="","",(SUMIFS(raw_data!$I:$I,raw_data!$B:$B,BASE_YM_PY,raw_data!$G:$G,$A528)+SUMIFS(raw_data!$J:$J,raw_data!$B:$B,BASE_YM_PY,raw_data!$G:$G,$A528)))</f>
        <v>6836758</v>
      </c>
      <c r="Q528" s="31" t="n">
        <f aca="false">IF(N(O528)=0,"",P528/O528)</f>
        <v>1.32047933725313</v>
      </c>
      <c r="R528" s="32" t="n">
        <f aca="false">IF(N(O528)=0,"",L528/O528-1)</f>
        <v>0.34243190029439</v>
      </c>
      <c r="S528" s="33" t="n">
        <f aca="false">IF(OR(N528="",Q528=""),"",N528-Q528)</f>
        <v>-0.256069820529167</v>
      </c>
      <c r="T528" s="38" t="n">
        <f aca="false">IF(N(D528)&gt;0,RANK(D528,D$2:D$1001)+COUNTIF(D$2:D528,D528)-1,"")</f>
        <v>262</v>
      </c>
      <c r="U528" s="40" t="n">
        <f aca="false">IF(N(D528)&gt;0,IF(D528&gt;=LR_MIN_SHARE*SUM(D$2:D$1001),F528,-1),-1)</f>
        <v>0.920387572179115</v>
      </c>
      <c r="V528" s="38" t="n">
        <f aca="false">IF(U528&lt;0,"",RANK(U528,U$2:U$1001)+COUNTIF(U$2:U528,U528)-1)</f>
        <v>30</v>
      </c>
      <c r="W528" s="38" t="n">
        <f aca="false">IF(N(L528)&gt;0,RANK(L528,L$2:L$1001)+COUNTIF(L$2:L528,L528)-1,"")</f>
        <v>282</v>
      </c>
      <c r="X528" s="40" t="n">
        <f aca="false">IF(N(L528)&gt;0,IF(L528&gt;=LR_MIN_SHARE*SUM(L$2:L$1001),N528,-1),-1)</f>
        <v>1.06440951672396</v>
      </c>
      <c r="Y528" s="38" t="n">
        <f aca="false">IF(X528&lt;0,"",RANK(X528,X$2:X$1001)+COUNTIF(X$2:X528,X528)-1)</f>
        <v>32</v>
      </c>
      <c r="AA528" s="0" t="str">
        <f aca="false">IF($A528="","",IF(COUNTIF($B$2:$B528,$B528)=1,1,""))</f>
        <v/>
      </c>
      <c r="AB528" s="0" t="str">
        <f aca="false">IF(AA528=1,SUMIF($B$2:$B$1001,$B528,$D$2:$D$1001),"")</f>
        <v/>
      </c>
      <c r="AC528" s="0" t="str">
        <f aca="false">IF(AA528=1,RANK(AB528,$AB$2:$AB$1001)+COUNTIF($AB$2:$AB528,AB528)-1,"")</f>
        <v/>
      </c>
      <c r="AD528" s="38" t="n">
        <f aca="false">IF($A528="","",COUNTIF(raw_data!$G:$G,$A528))</f>
        <v>40</v>
      </c>
      <c r="AE528" s="38" t="n">
        <f aca="false">IF($A528="","",IF(COUNTIF($A$2:$A$1001,$A528)&gt;1,1,0))</f>
        <v>0</v>
      </c>
    </row>
    <row r="529" customFormat="false" ht="15" hidden="false" customHeight="false" outlineLevel="0" collapsed="false">
      <c r="A529" s="0" t="str">
        <f aca="false">IF(code_master!$A529="","",code_master!$A529)</f>
        <v>CV0528</v>
      </c>
      <c r="B529" s="0" t="str">
        <f aca="false">IF($A529="","",code_master!$C529&amp;"")</f>
        <v>기타</v>
      </c>
      <c r="C529" s="0" t="str">
        <f aca="false">IF($A529="","",code_master!$B529&amp;"")</f>
        <v>운전자벌금(비갱신형)</v>
      </c>
      <c r="D529" s="30" t="n">
        <f aca="false">IF($A529="","",SUMIFS(raw_data!$H:$H,raw_data!$A:$A,"&gt;="&amp;UY_START,raw_data!$A:$A,"&lt;="&amp;BASE_YM,raw_data!$B:$B,"&lt;="&amp;BASE_YM,raw_data!$G:$G,$A529))</f>
        <v>33864229</v>
      </c>
      <c r="E529" s="30" t="n">
        <f aca="false">IF($A529="","",(SUMIFS(raw_data!$I:$I,raw_data!$A:$A,"&gt;="&amp;UY_START,raw_data!$A:$A,"&lt;="&amp;BASE_YM,raw_data!$B:$B,"&lt;="&amp;BASE_YM,raw_data!$G:$G,$A529)+SUMIFS(raw_data!$J:$J,raw_data!$A:$A,"&gt;="&amp;UY_START,raw_data!$A:$A,"&lt;="&amp;BASE_YM,raw_data!$B:$B,"&lt;="&amp;BASE_YM,raw_data!$G:$G,$A529)))</f>
        <v>9231667</v>
      </c>
      <c r="F529" s="31" t="n">
        <f aca="false">IF(N(D529)=0,"",E529/D529)</f>
        <v>0.272608214408189</v>
      </c>
      <c r="G529" s="30" t="n">
        <f aca="false">IF($A529="","",SUMIFS(raw_data!$H:$H,raw_data!$A:$A,"&gt;="&amp;UY_START_PY,raw_data!$A:$A,"&lt;="&amp;BASE_YM_PY,raw_data!$B:$B,"&lt;="&amp;BASE_YM_PY,raw_data!$G:$G,$A529))</f>
        <v>35856352</v>
      </c>
      <c r="H529" s="30" t="n">
        <f aca="false">IF($A529="","",(SUMIFS(raw_data!$I:$I,raw_data!$A:$A,"&gt;="&amp;UY_START_PY,raw_data!$A:$A,"&lt;="&amp;BASE_YM_PY,raw_data!$B:$B,"&lt;="&amp;BASE_YM_PY,raw_data!$G:$G,$A529)+SUMIFS(raw_data!$J:$J,raw_data!$A:$A,"&gt;="&amp;UY_START_PY,raw_data!$A:$A,"&lt;="&amp;BASE_YM_PY,raw_data!$B:$B,"&lt;="&amp;BASE_YM_PY,raw_data!$G:$G,$A529)))</f>
        <v>12031533</v>
      </c>
      <c r="I529" s="31" t="n">
        <f aca="false">IF(N(G529)=0,"",H529/G529)</f>
        <v>0.335548161731567</v>
      </c>
      <c r="J529" s="32" t="n">
        <f aca="false">IF(N(G529)=0,"",D529/G529-1)</f>
        <v>-0.0555584405240109</v>
      </c>
      <c r="K529" s="33" t="n">
        <f aca="false">IF(OR(F529="",I529=""),"",F529-I529)</f>
        <v>-0.0629399473233784</v>
      </c>
      <c r="L529" s="30" t="n">
        <f aca="false">IF($A529="","",SUMIFS(raw_data!$H:$H,raw_data!$B:$B,BASE_YM,raw_data!$G:$G,$A529))</f>
        <v>13616256</v>
      </c>
      <c r="M529" s="30" t="n">
        <f aca="false">IF($A529="","",(SUMIFS(raw_data!$I:$I,raw_data!$B:$B,BASE_YM,raw_data!$G:$G,$A529)+SUMIFS(raw_data!$J:$J,raw_data!$B:$B,BASE_YM,raw_data!$G:$G,$A529)))</f>
        <v>4519709</v>
      </c>
      <c r="N529" s="31" t="n">
        <f aca="false">IF(N(L529)=0,"",M529/L529)</f>
        <v>0.331934784422385</v>
      </c>
      <c r="O529" s="30" t="n">
        <f aca="false">IF($A529="","",SUMIFS(raw_data!$H:$H,raw_data!$B:$B,BASE_YM_PY,raw_data!$G:$G,$A529))</f>
        <v>13322084</v>
      </c>
      <c r="P529" s="30" t="n">
        <f aca="false">IF($A529="","",(SUMIFS(raw_data!$I:$I,raw_data!$B:$B,BASE_YM_PY,raw_data!$G:$G,$A529)+SUMIFS(raw_data!$J:$J,raw_data!$B:$B,BASE_YM_PY,raw_data!$G:$G,$A529)))</f>
        <v>5536448</v>
      </c>
      <c r="Q529" s="31" t="n">
        <f aca="false">IF(N(O529)=0,"",P529/O529)</f>
        <v>0.415584228413513</v>
      </c>
      <c r="R529" s="32" t="n">
        <f aca="false">IF(N(O529)=0,"",L529/O529-1)</f>
        <v>0.0220815301870188</v>
      </c>
      <c r="S529" s="33" t="n">
        <f aca="false">IF(OR(N529="",Q529=""),"",N529-Q529)</f>
        <v>-0.083649443991128</v>
      </c>
      <c r="T529" s="38" t="n">
        <f aca="false">IF(N(D529)&gt;0,RANK(D529,D$2:D$1001)+COUNTIF(D$2:D529,D529)-1,"")</f>
        <v>167</v>
      </c>
      <c r="U529" s="40" t="n">
        <f aca="false">IF(N(D529)&gt;0,IF(D529&gt;=LR_MIN_SHARE*SUM(D$2:D$1001),F529,-1),-1)</f>
        <v>0.272608214408189</v>
      </c>
      <c r="V529" s="38" t="n">
        <f aca="false">IF(U529&lt;0,"",RANK(U529,U$2:U$1001)+COUNTIF(U$2:U529,U529)-1)</f>
        <v>366</v>
      </c>
      <c r="W529" s="38" t="n">
        <f aca="false">IF(N(L529)&gt;0,RANK(L529,L$2:L$1001)+COUNTIF(L$2:L529,L529)-1,"")</f>
        <v>168</v>
      </c>
      <c r="X529" s="40" t="n">
        <f aca="false">IF(N(L529)&gt;0,IF(L529&gt;=LR_MIN_SHARE*SUM(L$2:L$1001),N529,-1),-1)</f>
        <v>0.331934784422385</v>
      </c>
      <c r="Y529" s="38" t="n">
        <f aca="false">IF(X529&lt;0,"",RANK(X529,X$2:X$1001)+COUNTIF(X$2:X529,X529)-1)</f>
        <v>367</v>
      </c>
      <c r="AA529" s="0" t="str">
        <f aca="false">IF($A529="","",IF(COUNTIF($B$2:$B529,$B529)=1,1,""))</f>
        <v/>
      </c>
      <c r="AB529" s="0" t="str">
        <f aca="false">IF(AA529=1,SUMIF($B$2:$B$1001,$B529,$D$2:$D$1001),"")</f>
        <v/>
      </c>
      <c r="AC529" s="0" t="str">
        <f aca="false">IF(AA529=1,RANK(AB529,$AB$2:$AB$1001)+COUNTIF($AB$2:$AB529,AB529)-1,"")</f>
        <v/>
      </c>
      <c r="AD529" s="38" t="n">
        <f aca="false">IF($A529="","",COUNTIF(raw_data!$G:$G,$A529))</f>
        <v>40</v>
      </c>
      <c r="AE529" s="38" t="n">
        <f aca="false">IF($A529="","",IF(COUNTIF($A$2:$A$1001,$A529)&gt;1,1,0))</f>
        <v>0</v>
      </c>
    </row>
    <row r="530" customFormat="false" ht="15" hidden="false" customHeight="false" outlineLevel="0" collapsed="false">
      <c r="A530" s="0" t="str">
        <f aca="false">IF(code_master!$A530="","",code_master!$A530)</f>
        <v>CV0529</v>
      </c>
      <c r="B530" s="0" t="str">
        <f aca="false">IF($A530="","",code_master!$C530&amp;"")</f>
        <v>상해</v>
      </c>
      <c r="C530" s="0" t="str">
        <f aca="false">IF($A530="","",code_master!$B530&amp;"")</f>
        <v>상해후유장해(20년만기)</v>
      </c>
      <c r="D530" s="30" t="n">
        <f aca="false">IF($A530="","",SUMIFS(raw_data!$H:$H,raw_data!$A:$A,"&gt;="&amp;UY_START,raw_data!$A:$A,"&lt;="&amp;BASE_YM,raw_data!$B:$B,"&lt;="&amp;BASE_YM,raw_data!$G:$G,$A530))</f>
        <v>8582372</v>
      </c>
      <c r="E530" s="30" t="n">
        <f aca="false">IF($A530="","",(SUMIFS(raw_data!$I:$I,raw_data!$A:$A,"&gt;="&amp;UY_START,raw_data!$A:$A,"&lt;="&amp;BASE_YM,raw_data!$B:$B,"&lt;="&amp;BASE_YM,raw_data!$G:$G,$A530)+SUMIFS(raw_data!$J:$J,raw_data!$A:$A,"&gt;="&amp;UY_START,raw_data!$A:$A,"&lt;="&amp;BASE_YM,raw_data!$B:$B,"&lt;="&amp;BASE_YM,raw_data!$G:$G,$A530)))</f>
        <v>5889099</v>
      </c>
      <c r="F530" s="31" t="n">
        <f aca="false">IF(N(D530)=0,"",E530/D530)</f>
        <v>0.686185474132326</v>
      </c>
      <c r="G530" s="30" t="n">
        <f aca="false">IF($A530="","",SUMIFS(raw_data!$H:$H,raw_data!$A:$A,"&gt;="&amp;UY_START_PY,raw_data!$A:$A,"&lt;="&amp;BASE_YM_PY,raw_data!$B:$B,"&lt;="&amp;BASE_YM_PY,raw_data!$G:$G,$A530))</f>
        <v>7555113</v>
      </c>
      <c r="H530" s="30" t="n">
        <f aca="false">IF($A530="","",(SUMIFS(raw_data!$I:$I,raw_data!$A:$A,"&gt;="&amp;UY_START_PY,raw_data!$A:$A,"&lt;="&amp;BASE_YM_PY,raw_data!$B:$B,"&lt;="&amp;BASE_YM_PY,raw_data!$G:$G,$A530)+SUMIFS(raw_data!$J:$J,raw_data!$A:$A,"&gt;="&amp;UY_START_PY,raw_data!$A:$A,"&lt;="&amp;BASE_YM_PY,raw_data!$B:$B,"&lt;="&amp;BASE_YM_PY,raw_data!$G:$G,$A530)))</f>
        <v>3904868</v>
      </c>
      <c r="I530" s="31" t="n">
        <f aca="false">IF(N(G530)=0,"",H530/G530)</f>
        <v>0.516851038495387</v>
      </c>
      <c r="J530" s="32" t="n">
        <f aca="false">IF(N(G530)=0,"",D530/G530-1)</f>
        <v>0.135968714167478</v>
      </c>
      <c r="K530" s="33" t="n">
        <f aca="false">IF(OR(F530="",I530=""),"",F530-I530)</f>
        <v>0.169334435636939</v>
      </c>
      <c r="L530" s="30" t="n">
        <f aca="false">IF($A530="","",SUMIFS(raw_data!$H:$H,raw_data!$B:$B,BASE_YM,raw_data!$G:$G,$A530))</f>
        <v>3548602</v>
      </c>
      <c r="M530" s="30" t="n">
        <f aca="false">IF($A530="","",(SUMIFS(raw_data!$I:$I,raw_data!$B:$B,BASE_YM,raw_data!$G:$G,$A530)+SUMIFS(raw_data!$J:$J,raw_data!$B:$B,BASE_YM,raw_data!$G:$G,$A530)))</f>
        <v>2779257</v>
      </c>
      <c r="N530" s="31" t="n">
        <f aca="false">IF(N(L530)=0,"",M530/L530)</f>
        <v>0.783197721243464</v>
      </c>
      <c r="O530" s="30" t="n">
        <f aca="false">IF($A530="","",SUMIFS(raw_data!$H:$H,raw_data!$B:$B,BASE_YM_PY,raw_data!$G:$G,$A530))</f>
        <v>2955562</v>
      </c>
      <c r="P530" s="30" t="n">
        <f aca="false">IF($A530="","",(SUMIFS(raw_data!$I:$I,raw_data!$B:$B,BASE_YM_PY,raw_data!$G:$G,$A530)+SUMIFS(raw_data!$J:$J,raw_data!$B:$B,BASE_YM_PY,raw_data!$G:$G,$A530)))</f>
        <v>1695706</v>
      </c>
      <c r="Q530" s="31" t="n">
        <f aca="false">IF(N(O530)=0,"",P530/O530)</f>
        <v>0.573733861783309</v>
      </c>
      <c r="R530" s="32" t="n">
        <f aca="false">IF(N(O530)=0,"",L530/O530-1)</f>
        <v>0.200652194066645</v>
      </c>
      <c r="S530" s="33" t="n">
        <f aca="false">IF(OR(N530="",Q530=""),"",N530-Q530)</f>
        <v>0.209463859460155</v>
      </c>
      <c r="T530" s="38" t="n">
        <f aca="false">IF(N(D530)&gt;0,RANK(D530,D$2:D$1001)+COUNTIF(D$2:D530,D530)-1,"")</f>
        <v>401</v>
      </c>
      <c r="U530" s="38" t="n">
        <f aca="false">IF(N(D530)&gt;0,IF(D530&gt;=LR_MIN_SHARE*SUM(D$2:D$1001),F530,-1),-1)</f>
        <v>-1</v>
      </c>
      <c r="V530" s="0" t="str">
        <f aca="false">IF(U530&lt;0,"",RANK(U530,U$2:U$1001)+COUNTIF(U$2:U530,U530)-1)</f>
        <v/>
      </c>
      <c r="W530" s="38" t="n">
        <f aca="false">IF(N(L530)&gt;0,RANK(L530,L$2:L$1001)+COUNTIF(L$2:L530,L530)-1,"")</f>
        <v>398</v>
      </c>
      <c r="X530" s="38" t="n">
        <f aca="false">IF(N(L530)&gt;0,IF(L530&gt;=LR_MIN_SHARE*SUM(L$2:L$1001),N530,-1),-1)</f>
        <v>-1</v>
      </c>
      <c r="Y530" s="0" t="str">
        <f aca="false">IF(X530&lt;0,"",RANK(X530,X$2:X$1001)+COUNTIF(X$2:X530,X530)-1)</f>
        <v/>
      </c>
      <c r="AA530" s="0" t="str">
        <f aca="false">IF($A530="","",IF(COUNTIF($B$2:$B530,$B530)=1,1,""))</f>
        <v/>
      </c>
      <c r="AB530" s="0" t="str">
        <f aca="false">IF(AA530=1,SUMIF($B$2:$B$1001,$B530,$D$2:$D$1001),"")</f>
        <v/>
      </c>
      <c r="AC530" s="0" t="str">
        <f aca="false">IF(AA530=1,RANK(AB530,$AB$2:$AB$1001)+COUNTIF($AB$2:$AB530,AB530)-1,"")</f>
        <v/>
      </c>
      <c r="AD530" s="38" t="n">
        <f aca="false">IF($A530="","",COUNTIF(raw_data!$G:$G,$A530))</f>
        <v>40</v>
      </c>
      <c r="AE530" s="38" t="n">
        <f aca="false">IF($A530="","",IF(COUNTIF($A$2:$A$1001,$A530)&gt;1,1,0))</f>
        <v>0</v>
      </c>
    </row>
    <row r="531" customFormat="false" ht="15" hidden="false" customHeight="false" outlineLevel="0" collapsed="false">
      <c r="A531" s="0" t="str">
        <f aca="false">IF(code_master!$A531="","",code_master!$A531)</f>
        <v>CV0530</v>
      </c>
      <c r="B531" s="0" t="str">
        <f aca="false">IF($A531="","",code_master!$C531&amp;"")</f>
        <v>암</v>
      </c>
      <c r="C531" s="0" t="str">
        <f aca="false">IF($A531="","",code_master!$B531&amp;"")</f>
        <v>암직접치료비(20년만기)</v>
      </c>
      <c r="D531" s="30" t="n">
        <f aca="false">IF($A531="","",SUMIFS(raw_data!$H:$H,raw_data!$A:$A,"&gt;="&amp;UY_START,raw_data!$A:$A,"&lt;="&amp;BASE_YM,raw_data!$B:$B,"&lt;="&amp;BASE_YM,raw_data!$G:$G,$A531))</f>
        <v>15901732</v>
      </c>
      <c r="E531" s="30" t="n">
        <f aca="false">IF($A531="","",(SUMIFS(raw_data!$I:$I,raw_data!$A:$A,"&gt;="&amp;UY_START,raw_data!$A:$A,"&lt;="&amp;BASE_YM,raw_data!$B:$B,"&lt;="&amp;BASE_YM,raw_data!$G:$G,$A531)+SUMIFS(raw_data!$J:$J,raw_data!$A:$A,"&gt;="&amp;UY_START,raw_data!$A:$A,"&lt;="&amp;BASE_YM,raw_data!$B:$B,"&lt;="&amp;BASE_YM,raw_data!$G:$G,$A531)))</f>
        <v>13363509</v>
      </c>
      <c r="F531" s="31" t="n">
        <f aca="false">IF(N(D531)=0,"",E531/D531)</f>
        <v>0.840380720791924</v>
      </c>
      <c r="G531" s="30" t="n">
        <f aca="false">IF($A531="","",SUMIFS(raw_data!$H:$H,raw_data!$A:$A,"&gt;="&amp;UY_START_PY,raw_data!$A:$A,"&lt;="&amp;BASE_YM_PY,raw_data!$B:$B,"&lt;="&amp;BASE_YM_PY,raw_data!$G:$G,$A531))</f>
        <v>16279313</v>
      </c>
      <c r="H531" s="30" t="n">
        <f aca="false">IF($A531="","",(SUMIFS(raw_data!$I:$I,raw_data!$A:$A,"&gt;="&amp;UY_START_PY,raw_data!$A:$A,"&lt;="&amp;BASE_YM_PY,raw_data!$B:$B,"&lt;="&amp;BASE_YM_PY,raw_data!$G:$G,$A531)+SUMIFS(raw_data!$J:$J,raw_data!$A:$A,"&gt;="&amp;UY_START_PY,raw_data!$A:$A,"&lt;="&amp;BASE_YM_PY,raw_data!$B:$B,"&lt;="&amp;BASE_YM_PY,raw_data!$G:$G,$A531)))</f>
        <v>13291990</v>
      </c>
      <c r="I531" s="31" t="n">
        <f aca="false">IF(N(G531)=0,"",H531/G531)</f>
        <v>0.816495757529817</v>
      </c>
      <c r="J531" s="32" t="n">
        <f aca="false">IF(N(G531)=0,"",D531/G531-1)</f>
        <v>-0.023193914878349</v>
      </c>
      <c r="K531" s="33" t="n">
        <f aca="false">IF(OR(F531="",I531=""),"",F531-I531)</f>
        <v>0.0238849632621067</v>
      </c>
      <c r="L531" s="30" t="n">
        <f aca="false">IF($A531="","",SUMIFS(raw_data!$H:$H,raw_data!$B:$B,BASE_YM,raw_data!$G:$G,$A531))</f>
        <v>6705469</v>
      </c>
      <c r="M531" s="30" t="n">
        <f aca="false">IF($A531="","",(SUMIFS(raw_data!$I:$I,raw_data!$B:$B,BASE_YM,raw_data!$G:$G,$A531)+SUMIFS(raw_data!$J:$J,raw_data!$B:$B,BASE_YM,raw_data!$G:$G,$A531)))</f>
        <v>6251985</v>
      </c>
      <c r="N531" s="31" t="n">
        <f aca="false">IF(N(L531)=0,"",M531/L531)</f>
        <v>0.932371024308665</v>
      </c>
      <c r="O531" s="30" t="n">
        <f aca="false">IF($A531="","",SUMIFS(raw_data!$H:$H,raw_data!$B:$B,BASE_YM_PY,raw_data!$G:$G,$A531))</f>
        <v>6023296</v>
      </c>
      <c r="P531" s="30" t="n">
        <f aca="false">IF($A531="","",(SUMIFS(raw_data!$I:$I,raw_data!$B:$B,BASE_YM_PY,raw_data!$G:$G,$A531)+SUMIFS(raw_data!$J:$J,raw_data!$B:$B,BASE_YM_PY,raw_data!$G:$G,$A531)))</f>
        <v>6568597</v>
      </c>
      <c r="Q531" s="31" t="n">
        <f aca="false">IF(N(O531)=0,"",P531/O531)</f>
        <v>1.09053199444291</v>
      </c>
      <c r="R531" s="32" t="n">
        <f aca="false">IF(N(O531)=0,"",L531/O531-1)</f>
        <v>0.113255765614042</v>
      </c>
      <c r="S531" s="33" t="n">
        <f aca="false">IF(OR(N531="",Q531=""),"",N531-Q531)</f>
        <v>-0.158160970134245</v>
      </c>
      <c r="T531" s="38" t="n">
        <f aca="false">IF(N(D531)&gt;0,RANK(D531,D$2:D$1001)+COUNTIF(D$2:D531,D531)-1,"")</f>
        <v>301</v>
      </c>
      <c r="U531" s="40" t="n">
        <f aca="false">IF(N(D531)&gt;0,IF(D531&gt;=LR_MIN_SHARE*SUM(D$2:D$1001),F531,-1),-1)</f>
        <v>0.840380720791924</v>
      </c>
      <c r="V531" s="38" t="n">
        <f aca="false">IF(U531&lt;0,"",RANK(U531,U$2:U$1001)+COUNTIF(U$2:U531,U531)-1)</f>
        <v>43</v>
      </c>
      <c r="W531" s="38" t="n">
        <f aca="false">IF(N(L531)&gt;0,RANK(L531,L$2:L$1001)+COUNTIF(L$2:L531,L531)-1,"")</f>
        <v>291</v>
      </c>
      <c r="X531" s="40" t="n">
        <f aca="false">IF(N(L531)&gt;0,IF(L531&gt;=LR_MIN_SHARE*SUM(L$2:L$1001),N531,-1),-1)</f>
        <v>0.932371024308665</v>
      </c>
      <c r="Y531" s="38" t="n">
        <f aca="false">IF(X531&lt;0,"",RANK(X531,X$2:X$1001)+COUNTIF(X$2:X531,X531)-1)</f>
        <v>55</v>
      </c>
      <c r="AA531" s="0" t="str">
        <f aca="false">IF($A531="","",IF(COUNTIF($B$2:$B531,$B531)=1,1,""))</f>
        <v/>
      </c>
      <c r="AB531" s="0" t="str">
        <f aca="false">IF(AA531=1,SUMIF($B$2:$B$1001,$B531,$D$2:$D$1001),"")</f>
        <v/>
      </c>
      <c r="AC531" s="0" t="str">
        <f aca="false">IF(AA531=1,RANK(AB531,$AB$2:$AB$1001)+COUNTIF($AB$2:$AB531,AB531)-1,"")</f>
        <v/>
      </c>
      <c r="AD531" s="38" t="n">
        <f aca="false">IF($A531="","",COUNTIF(raw_data!$G:$G,$A531))</f>
        <v>40</v>
      </c>
      <c r="AE531" s="38" t="n">
        <f aca="false">IF($A531="","",IF(COUNTIF($A$2:$A$1001,$A531)&gt;1,1,0))</f>
        <v>0</v>
      </c>
    </row>
    <row r="532" customFormat="false" ht="15" hidden="false" customHeight="false" outlineLevel="0" collapsed="false">
      <c r="A532" s="0" t="str">
        <f aca="false">IF(code_master!$A532="","",code_master!$A532)</f>
        <v>CV0531</v>
      </c>
      <c r="B532" s="0" t="str">
        <f aca="false">IF($A532="","",code_master!$C532&amp;"")</f>
        <v>입원</v>
      </c>
      <c r="C532" s="0" t="str">
        <f aca="false">IF($A532="","",code_master!$B532&amp;"")</f>
        <v>질병입원일당(갱신형)</v>
      </c>
      <c r="D532" s="30" t="n">
        <f aca="false">IF($A532="","",SUMIFS(raw_data!$H:$H,raw_data!$A:$A,"&gt;="&amp;UY_START,raw_data!$A:$A,"&lt;="&amp;BASE_YM,raw_data!$B:$B,"&lt;="&amp;BASE_YM,raw_data!$G:$G,$A532))</f>
        <v>2806666</v>
      </c>
      <c r="E532" s="30" t="n">
        <f aca="false">IF($A532="","",(SUMIFS(raw_data!$I:$I,raw_data!$A:$A,"&gt;="&amp;UY_START,raw_data!$A:$A,"&lt;="&amp;BASE_YM,raw_data!$B:$B,"&lt;="&amp;BASE_YM,raw_data!$G:$G,$A532)+SUMIFS(raw_data!$J:$J,raw_data!$A:$A,"&gt;="&amp;UY_START,raw_data!$A:$A,"&lt;="&amp;BASE_YM,raw_data!$B:$B,"&lt;="&amp;BASE_YM,raw_data!$G:$G,$A532)))</f>
        <v>2093367</v>
      </c>
      <c r="F532" s="31" t="n">
        <f aca="false">IF(N(D532)=0,"",E532/D532)</f>
        <v>0.74585540281601</v>
      </c>
      <c r="G532" s="30" t="n">
        <f aca="false">IF($A532="","",SUMIFS(raw_data!$H:$H,raw_data!$A:$A,"&gt;="&amp;UY_START_PY,raw_data!$A:$A,"&lt;="&amp;BASE_YM_PY,raw_data!$B:$B,"&lt;="&amp;BASE_YM_PY,raw_data!$G:$G,$A532))</f>
        <v>2509197</v>
      </c>
      <c r="H532" s="30" t="n">
        <f aca="false">IF($A532="","",(SUMIFS(raw_data!$I:$I,raw_data!$A:$A,"&gt;="&amp;UY_START_PY,raw_data!$A:$A,"&lt;="&amp;BASE_YM_PY,raw_data!$B:$B,"&lt;="&amp;BASE_YM_PY,raw_data!$G:$G,$A532)+SUMIFS(raw_data!$J:$J,raw_data!$A:$A,"&gt;="&amp;UY_START_PY,raw_data!$A:$A,"&lt;="&amp;BASE_YM_PY,raw_data!$B:$B,"&lt;="&amp;BASE_YM_PY,raw_data!$G:$G,$A532)))</f>
        <v>2061109</v>
      </c>
      <c r="I532" s="31" t="n">
        <f aca="false">IF(N(G532)=0,"",H532/G532)</f>
        <v>0.821421753652663</v>
      </c>
      <c r="J532" s="32" t="n">
        <f aca="false">IF(N(G532)=0,"",D532/G532-1)</f>
        <v>0.11855147284171</v>
      </c>
      <c r="K532" s="33" t="n">
        <f aca="false">IF(OR(F532="",I532=""),"",F532-I532)</f>
        <v>-0.0755663508366524</v>
      </c>
      <c r="L532" s="30" t="n">
        <f aca="false">IF($A532="","",SUMIFS(raw_data!$H:$H,raw_data!$B:$B,BASE_YM,raw_data!$G:$G,$A532))</f>
        <v>1062916</v>
      </c>
      <c r="M532" s="30" t="n">
        <f aca="false">IF($A532="","",(SUMIFS(raw_data!$I:$I,raw_data!$B:$B,BASE_YM,raw_data!$G:$G,$A532)+SUMIFS(raw_data!$J:$J,raw_data!$B:$B,BASE_YM,raw_data!$G:$G,$A532)))</f>
        <v>1011614</v>
      </c>
      <c r="N532" s="31" t="n">
        <f aca="false">IF(N(L532)=0,"",M532/L532)</f>
        <v>0.951734662005276</v>
      </c>
      <c r="O532" s="30" t="n">
        <f aca="false">IF($A532="","",SUMIFS(raw_data!$H:$H,raw_data!$B:$B,BASE_YM_PY,raw_data!$G:$G,$A532))</f>
        <v>978758</v>
      </c>
      <c r="P532" s="30" t="n">
        <f aca="false">IF($A532="","",(SUMIFS(raw_data!$I:$I,raw_data!$B:$B,BASE_YM_PY,raw_data!$G:$G,$A532)+SUMIFS(raw_data!$J:$J,raw_data!$B:$B,BASE_YM_PY,raw_data!$G:$G,$A532)))</f>
        <v>928736</v>
      </c>
      <c r="Q532" s="31" t="n">
        <f aca="false">IF(N(O532)=0,"",P532/O532)</f>
        <v>0.948892371760946</v>
      </c>
      <c r="R532" s="32" t="n">
        <f aca="false">IF(N(O532)=0,"",L532/O532-1)</f>
        <v>0.0859844823746012</v>
      </c>
      <c r="S532" s="33" t="n">
        <f aca="false">IF(OR(N532="",Q532=""),"",N532-Q532)</f>
        <v>0.00284229024433003</v>
      </c>
      <c r="T532" s="38" t="n">
        <f aca="false">IF(N(D532)&gt;0,RANK(D532,D$2:D$1001)+COUNTIF(D$2:D532,D532)-1,"")</f>
        <v>505</v>
      </c>
      <c r="U532" s="38" t="n">
        <f aca="false">IF(N(D532)&gt;0,IF(D532&gt;=LR_MIN_SHARE*SUM(D$2:D$1001),F532,-1),-1)</f>
        <v>-1</v>
      </c>
      <c r="V532" s="0" t="str">
        <f aca="false">IF(U532&lt;0,"",RANK(U532,U$2:U$1001)+COUNTIF(U$2:U532,U532)-1)</f>
        <v/>
      </c>
      <c r="W532" s="38" t="n">
        <f aca="false">IF(N(L532)&gt;0,RANK(L532,L$2:L$1001)+COUNTIF(L$2:L532,L532)-1,"")</f>
        <v>505</v>
      </c>
      <c r="X532" s="38" t="n">
        <f aca="false">IF(N(L532)&gt;0,IF(L532&gt;=LR_MIN_SHARE*SUM(L$2:L$1001),N532,-1),-1)</f>
        <v>-1</v>
      </c>
      <c r="Y532" s="0" t="str">
        <f aca="false">IF(X532&lt;0,"",RANK(X532,X$2:X$1001)+COUNTIF(X$2:X532,X532)-1)</f>
        <v/>
      </c>
      <c r="AA532" s="0" t="str">
        <f aca="false">IF($A532="","",IF(COUNTIF($B$2:$B532,$B532)=1,1,""))</f>
        <v/>
      </c>
      <c r="AB532" s="0" t="str">
        <f aca="false">IF(AA532=1,SUMIF($B$2:$B$1001,$B532,$D$2:$D$1001),"")</f>
        <v/>
      </c>
      <c r="AC532" s="0" t="str">
        <f aca="false">IF(AA532=1,RANK(AB532,$AB$2:$AB$1001)+COUNTIF($AB$2:$AB532,AB532)-1,"")</f>
        <v/>
      </c>
      <c r="AD532" s="38" t="n">
        <f aca="false">IF($A532="","",COUNTIF(raw_data!$G:$G,$A532))</f>
        <v>40</v>
      </c>
      <c r="AE532" s="38" t="n">
        <f aca="false">IF($A532="","",IF(COUNTIF($A$2:$A$1001,$A532)&gt;1,1,0))</f>
        <v>0</v>
      </c>
    </row>
    <row r="533" customFormat="false" ht="15" hidden="false" customHeight="false" outlineLevel="0" collapsed="false">
      <c r="A533" s="0" t="str">
        <f aca="false">IF(code_master!$A533="","",code_master!$A533)</f>
        <v>CV0532</v>
      </c>
      <c r="B533" s="0" t="str">
        <f aca="false">IF($A533="","",code_master!$C533&amp;"")</f>
        <v>입원</v>
      </c>
      <c r="C533" s="0" t="str">
        <f aca="false">IF($A533="","",code_master!$B533&amp;"")</f>
        <v>중환자실입원일당(간편)</v>
      </c>
      <c r="D533" s="30" t="n">
        <f aca="false">IF($A533="","",SUMIFS(raw_data!$H:$H,raw_data!$A:$A,"&gt;="&amp;UY_START,raw_data!$A:$A,"&lt;="&amp;BASE_YM,raw_data!$B:$B,"&lt;="&amp;BASE_YM,raw_data!$G:$G,$A533))</f>
        <v>1426773</v>
      </c>
      <c r="E533" s="30" t="n">
        <f aca="false">IF($A533="","",(SUMIFS(raw_data!$I:$I,raw_data!$A:$A,"&gt;="&amp;UY_START,raw_data!$A:$A,"&lt;="&amp;BASE_YM,raw_data!$B:$B,"&lt;="&amp;BASE_YM,raw_data!$G:$G,$A533)+SUMIFS(raw_data!$J:$J,raw_data!$A:$A,"&gt;="&amp;UY_START,raw_data!$A:$A,"&lt;="&amp;BASE_YM,raw_data!$B:$B,"&lt;="&amp;BASE_YM,raw_data!$G:$G,$A533)))</f>
        <v>1548972</v>
      </c>
      <c r="F533" s="31" t="n">
        <f aca="false">IF(N(D533)=0,"",E533/D533)</f>
        <v>1.08564712116083</v>
      </c>
      <c r="G533" s="30" t="n">
        <f aca="false">IF($A533="","",SUMIFS(raw_data!$H:$H,raw_data!$A:$A,"&gt;="&amp;UY_START_PY,raw_data!$A:$A,"&lt;="&amp;BASE_YM_PY,raw_data!$B:$B,"&lt;="&amp;BASE_YM_PY,raw_data!$G:$G,$A533))</f>
        <v>1090215</v>
      </c>
      <c r="H533" s="30" t="n">
        <f aca="false">IF($A533="","",(SUMIFS(raw_data!$I:$I,raw_data!$A:$A,"&gt;="&amp;UY_START_PY,raw_data!$A:$A,"&lt;="&amp;BASE_YM_PY,raw_data!$B:$B,"&lt;="&amp;BASE_YM_PY,raw_data!$G:$G,$A533)+SUMIFS(raw_data!$J:$J,raw_data!$A:$A,"&gt;="&amp;UY_START_PY,raw_data!$A:$A,"&lt;="&amp;BASE_YM_PY,raw_data!$B:$B,"&lt;="&amp;BASE_YM_PY,raw_data!$G:$G,$A533)))</f>
        <v>1637827</v>
      </c>
      <c r="I533" s="31" t="n">
        <f aca="false">IF(N(G533)=0,"",H533/G533)</f>
        <v>1.50229725329408</v>
      </c>
      <c r="J533" s="32" t="n">
        <f aca="false">IF(N(G533)=0,"",D533/G533-1)</f>
        <v>0.30870791541118</v>
      </c>
      <c r="K533" s="33" t="n">
        <f aca="false">IF(OR(F533="",I533=""),"",F533-I533)</f>
        <v>-0.416650132133246</v>
      </c>
      <c r="L533" s="30" t="n">
        <f aca="false">IF($A533="","",SUMIFS(raw_data!$H:$H,raw_data!$B:$B,BASE_YM,raw_data!$G:$G,$A533))</f>
        <v>560562</v>
      </c>
      <c r="M533" s="30" t="n">
        <f aca="false">IF($A533="","",(SUMIFS(raw_data!$I:$I,raw_data!$B:$B,BASE_YM,raw_data!$G:$G,$A533)+SUMIFS(raw_data!$J:$J,raw_data!$B:$B,BASE_YM,raw_data!$G:$G,$A533)))</f>
        <v>730828</v>
      </c>
      <c r="N533" s="31" t="n">
        <f aca="false">IF(N(L533)=0,"",M533/L533)</f>
        <v>1.30374160217781</v>
      </c>
      <c r="O533" s="30" t="n">
        <f aca="false">IF($A533="","",SUMIFS(raw_data!$H:$H,raw_data!$B:$B,BASE_YM_PY,raw_data!$G:$G,$A533))</f>
        <v>439666</v>
      </c>
      <c r="P533" s="30" t="n">
        <f aca="false">IF($A533="","",(SUMIFS(raw_data!$I:$I,raw_data!$B:$B,BASE_YM_PY,raw_data!$G:$G,$A533)+SUMIFS(raw_data!$J:$J,raw_data!$B:$B,BASE_YM_PY,raw_data!$G:$G,$A533)))</f>
        <v>719467</v>
      </c>
      <c r="Q533" s="31" t="n">
        <f aca="false">IF(N(O533)=0,"",P533/O533)</f>
        <v>1.63639444487406</v>
      </c>
      <c r="R533" s="32" t="n">
        <f aca="false">IF(N(O533)=0,"",L533/O533-1)</f>
        <v>0.274972365386452</v>
      </c>
      <c r="S533" s="33" t="n">
        <f aca="false">IF(OR(N533="",Q533=""),"",N533-Q533)</f>
        <v>-0.332652842696249</v>
      </c>
      <c r="T533" s="38" t="n">
        <f aca="false">IF(N(D533)&gt;0,RANK(D533,D$2:D$1001)+COUNTIF(D$2:D533,D533)-1,"")</f>
        <v>531</v>
      </c>
      <c r="U533" s="38" t="n">
        <f aca="false">IF(N(D533)&gt;0,IF(D533&gt;=LR_MIN_SHARE*SUM(D$2:D$1001),F533,-1),-1)</f>
        <v>-1</v>
      </c>
      <c r="V533" s="0" t="str">
        <f aca="false">IF(U533&lt;0,"",RANK(U533,U$2:U$1001)+COUNTIF(U$2:U533,U533)-1)</f>
        <v/>
      </c>
      <c r="W533" s="38" t="n">
        <f aca="false">IF(N(L533)&gt;0,RANK(L533,L$2:L$1001)+COUNTIF(L$2:L533,L533)-1,"")</f>
        <v>531</v>
      </c>
      <c r="X533" s="38" t="n">
        <f aca="false">IF(N(L533)&gt;0,IF(L533&gt;=LR_MIN_SHARE*SUM(L$2:L$1001),N533,-1),-1)</f>
        <v>-1</v>
      </c>
      <c r="Y533" s="0" t="str">
        <f aca="false">IF(X533&lt;0,"",RANK(X533,X$2:X$1001)+COUNTIF(X$2:X533,X533)-1)</f>
        <v/>
      </c>
      <c r="AA533" s="0" t="str">
        <f aca="false">IF($A533="","",IF(COUNTIF($B$2:$B533,$B533)=1,1,""))</f>
        <v/>
      </c>
      <c r="AB533" s="0" t="str">
        <f aca="false">IF(AA533=1,SUMIF($B$2:$B$1001,$B533,$D$2:$D$1001),"")</f>
        <v/>
      </c>
      <c r="AC533" s="0" t="str">
        <f aca="false">IF(AA533=1,RANK(AB533,$AB$2:$AB$1001)+COUNTIF($AB$2:$AB533,AB533)-1,"")</f>
        <v/>
      </c>
      <c r="AD533" s="38" t="n">
        <f aca="false">IF($A533="","",COUNTIF(raw_data!$G:$G,$A533))</f>
        <v>40</v>
      </c>
      <c r="AE533" s="38" t="n">
        <f aca="false">IF($A533="","",IF(COUNTIF($A$2:$A$1001,$A533)&gt;1,1,0))</f>
        <v>0</v>
      </c>
    </row>
    <row r="534" customFormat="false" ht="15" hidden="false" customHeight="false" outlineLevel="0" collapsed="false">
      <c r="A534" s="0" t="str">
        <f aca="false">IF(code_master!$A534="","",code_master!$A534)</f>
        <v>CV0533</v>
      </c>
      <c r="B534" s="0" t="str">
        <f aca="false">IF($A534="","",code_master!$C534&amp;"")</f>
        <v>뇌혈관</v>
      </c>
      <c r="C534" s="0" t="str">
        <f aca="false">IF($A534="","",code_master!$B534&amp;"")</f>
        <v>뇌혈관질환진단비(비갱신형)</v>
      </c>
      <c r="D534" s="30" t="n">
        <f aca="false">IF($A534="","",SUMIFS(raw_data!$H:$H,raw_data!$A:$A,"&gt;="&amp;UY_START,raw_data!$A:$A,"&lt;="&amp;BASE_YM,raw_data!$B:$B,"&lt;="&amp;BASE_YM,raw_data!$G:$G,$A534))</f>
        <v>64027352</v>
      </c>
      <c r="E534" s="30" t="n">
        <f aca="false">IF($A534="","",(SUMIFS(raw_data!$I:$I,raw_data!$A:$A,"&gt;="&amp;UY_START,raw_data!$A:$A,"&lt;="&amp;BASE_YM,raw_data!$B:$B,"&lt;="&amp;BASE_YM,raw_data!$G:$G,$A534)+SUMIFS(raw_data!$J:$J,raw_data!$A:$A,"&gt;="&amp;UY_START,raw_data!$A:$A,"&lt;="&amp;BASE_YM,raw_data!$B:$B,"&lt;="&amp;BASE_YM,raw_data!$G:$G,$A534)))</f>
        <v>29891174</v>
      </c>
      <c r="F534" s="31" t="n">
        <f aca="false">IF(N(D534)=0,"",E534/D534)</f>
        <v>0.466850073699753</v>
      </c>
      <c r="G534" s="30" t="n">
        <f aca="false">IF($A534="","",SUMIFS(raw_data!$H:$H,raw_data!$A:$A,"&gt;="&amp;UY_START_PY,raw_data!$A:$A,"&lt;="&amp;BASE_YM_PY,raw_data!$B:$B,"&lt;="&amp;BASE_YM_PY,raw_data!$G:$G,$A534))</f>
        <v>52966908</v>
      </c>
      <c r="H534" s="30" t="n">
        <f aca="false">IF($A534="","",(SUMIFS(raw_data!$I:$I,raw_data!$A:$A,"&gt;="&amp;UY_START_PY,raw_data!$A:$A,"&lt;="&amp;BASE_YM_PY,raw_data!$B:$B,"&lt;="&amp;BASE_YM_PY,raw_data!$G:$G,$A534)+SUMIFS(raw_data!$J:$J,raw_data!$A:$A,"&gt;="&amp;UY_START_PY,raw_data!$A:$A,"&lt;="&amp;BASE_YM_PY,raw_data!$B:$B,"&lt;="&amp;BASE_YM_PY,raw_data!$G:$G,$A534)))</f>
        <v>25599156</v>
      </c>
      <c r="I534" s="31" t="n">
        <f aca="false">IF(N(G534)=0,"",H534/G534)</f>
        <v>0.483304707913099</v>
      </c>
      <c r="J534" s="32" t="n">
        <f aca="false">IF(N(G534)=0,"",D534/G534-1)</f>
        <v>0.208818003875174</v>
      </c>
      <c r="K534" s="33" t="n">
        <f aca="false">IF(OR(F534="",I534=""),"",F534-I534)</f>
        <v>-0.0164546342133467</v>
      </c>
      <c r="L534" s="30" t="n">
        <f aca="false">IF($A534="","",SUMIFS(raw_data!$H:$H,raw_data!$B:$B,BASE_YM,raw_data!$G:$G,$A534))</f>
        <v>23614926</v>
      </c>
      <c r="M534" s="30" t="n">
        <f aca="false">IF($A534="","",(SUMIFS(raw_data!$I:$I,raw_data!$B:$B,BASE_YM,raw_data!$G:$G,$A534)+SUMIFS(raw_data!$J:$J,raw_data!$B:$B,BASE_YM,raw_data!$G:$G,$A534)))</f>
        <v>13222019</v>
      </c>
      <c r="N534" s="31" t="n">
        <f aca="false">IF(N(L534)=0,"",M534/L534)</f>
        <v>0.559900928760056</v>
      </c>
      <c r="O534" s="30" t="n">
        <f aca="false">IF($A534="","",SUMIFS(raw_data!$H:$H,raw_data!$B:$B,BASE_YM_PY,raw_data!$G:$G,$A534))</f>
        <v>21814563</v>
      </c>
      <c r="P534" s="30" t="n">
        <f aca="false">IF($A534="","",(SUMIFS(raw_data!$I:$I,raw_data!$B:$B,BASE_YM_PY,raw_data!$G:$G,$A534)+SUMIFS(raw_data!$J:$J,raw_data!$B:$B,BASE_YM_PY,raw_data!$G:$G,$A534)))</f>
        <v>13703954</v>
      </c>
      <c r="Q534" s="31" t="n">
        <f aca="false">IF(N(O534)=0,"",P534/O534)</f>
        <v>0.628202086835294</v>
      </c>
      <c r="R534" s="32" t="n">
        <f aca="false">IF(N(O534)=0,"",L534/O534-1)</f>
        <v>0.0825303261862271</v>
      </c>
      <c r="S534" s="33" t="n">
        <f aca="false">IF(OR(N534="",Q534=""),"",N534-Q534)</f>
        <v>-0.0683011580752382</v>
      </c>
      <c r="T534" s="38" t="n">
        <f aca="false">IF(N(D534)&gt;0,RANK(D534,D$2:D$1001)+COUNTIF(D$2:D534,D534)-1,"")</f>
        <v>85</v>
      </c>
      <c r="U534" s="40" t="n">
        <f aca="false">IF(N(D534)&gt;0,IF(D534&gt;=LR_MIN_SHARE*SUM(D$2:D$1001),F534,-1),-1)</f>
        <v>0.466850073699753</v>
      </c>
      <c r="V534" s="38" t="n">
        <f aca="false">IF(U534&lt;0,"",RANK(U534,U$2:U$1001)+COUNTIF(U$2:U534,U534)-1)</f>
        <v>252</v>
      </c>
      <c r="W534" s="38" t="n">
        <f aca="false">IF(N(L534)&gt;0,RANK(L534,L$2:L$1001)+COUNTIF(L$2:L534,L534)-1,"")</f>
        <v>94</v>
      </c>
      <c r="X534" s="40" t="n">
        <f aca="false">IF(N(L534)&gt;0,IF(L534&gt;=LR_MIN_SHARE*SUM(L$2:L$1001),N534,-1),-1)</f>
        <v>0.559900928760056</v>
      </c>
      <c r="Y534" s="38" t="n">
        <f aca="false">IF(X534&lt;0,"",RANK(X534,X$2:X$1001)+COUNTIF(X$2:X534,X534)-1)</f>
        <v>241</v>
      </c>
      <c r="AA534" s="0" t="str">
        <f aca="false">IF($A534="","",IF(COUNTIF($B$2:$B534,$B534)=1,1,""))</f>
        <v/>
      </c>
      <c r="AB534" s="0" t="str">
        <f aca="false">IF(AA534=1,SUMIF($B$2:$B$1001,$B534,$D$2:$D$1001),"")</f>
        <v/>
      </c>
      <c r="AC534" s="0" t="str">
        <f aca="false">IF(AA534=1,RANK(AB534,$AB$2:$AB$1001)+COUNTIF($AB$2:$AB534,AB534)-1,"")</f>
        <v/>
      </c>
      <c r="AD534" s="38" t="n">
        <f aca="false">IF($A534="","",COUNTIF(raw_data!$G:$G,$A534))</f>
        <v>40</v>
      </c>
      <c r="AE534" s="38" t="n">
        <f aca="false">IF($A534="","",IF(COUNTIF($A$2:$A$1001,$A534)&gt;1,1,0))</f>
        <v>0</v>
      </c>
    </row>
    <row r="535" customFormat="false" ht="15" hidden="false" customHeight="false" outlineLevel="0" collapsed="false">
      <c r="A535" s="0" t="str">
        <f aca="false">IF(code_master!$A535="","",code_master!$A535)</f>
        <v>CV0534</v>
      </c>
      <c r="B535" s="0" t="str">
        <f aca="false">IF($A535="","",code_master!$C535&amp;"")</f>
        <v>수술</v>
      </c>
      <c r="C535" s="0" t="str">
        <f aca="false">IF($A535="","",code_master!$B535&amp;"")</f>
        <v>상해수술비(간편)</v>
      </c>
      <c r="D535" s="30" t="n">
        <f aca="false">IF($A535="","",SUMIFS(raw_data!$H:$H,raw_data!$A:$A,"&gt;="&amp;UY_START,raw_data!$A:$A,"&lt;="&amp;BASE_YM,raw_data!$B:$B,"&lt;="&amp;BASE_YM,raw_data!$G:$G,$A535))</f>
        <v>4328321</v>
      </c>
      <c r="E535" s="30" t="n">
        <f aca="false">IF($A535="","",(SUMIFS(raw_data!$I:$I,raw_data!$A:$A,"&gt;="&amp;UY_START,raw_data!$A:$A,"&lt;="&amp;BASE_YM,raw_data!$B:$B,"&lt;="&amp;BASE_YM,raw_data!$G:$G,$A535)+SUMIFS(raw_data!$J:$J,raw_data!$A:$A,"&gt;="&amp;UY_START,raw_data!$A:$A,"&lt;="&amp;BASE_YM,raw_data!$B:$B,"&lt;="&amp;BASE_YM,raw_data!$G:$G,$A535)))</f>
        <v>3892833</v>
      </c>
      <c r="F535" s="31" t="n">
        <f aca="false">IF(N(D535)=0,"",E535/D535)</f>
        <v>0.899386390242313</v>
      </c>
      <c r="G535" s="30" t="n">
        <f aca="false">IF($A535="","",SUMIFS(raw_data!$H:$H,raw_data!$A:$A,"&gt;="&amp;UY_START_PY,raw_data!$A:$A,"&lt;="&amp;BASE_YM_PY,raw_data!$B:$B,"&lt;="&amp;BASE_YM_PY,raw_data!$G:$G,$A535))</f>
        <v>5739440</v>
      </c>
      <c r="H535" s="30" t="n">
        <f aca="false">IF($A535="","",(SUMIFS(raw_data!$I:$I,raw_data!$A:$A,"&gt;="&amp;UY_START_PY,raw_data!$A:$A,"&lt;="&amp;BASE_YM_PY,raw_data!$B:$B,"&lt;="&amp;BASE_YM_PY,raw_data!$G:$G,$A535)+SUMIFS(raw_data!$J:$J,raw_data!$A:$A,"&gt;="&amp;UY_START_PY,raw_data!$A:$A,"&lt;="&amp;BASE_YM_PY,raw_data!$B:$B,"&lt;="&amp;BASE_YM_PY,raw_data!$G:$G,$A535)))</f>
        <v>4326629</v>
      </c>
      <c r="I535" s="31" t="n">
        <f aca="false">IF(N(G535)=0,"",H535/G535)</f>
        <v>0.753841663995094</v>
      </c>
      <c r="J535" s="32" t="n">
        <f aca="false">IF(N(G535)=0,"",D535/G535-1)</f>
        <v>-0.245863533724545</v>
      </c>
      <c r="K535" s="33" t="n">
        <f aca="false">IF(OR(F535="",I535=""),"",F535-I535)</f>
        <v>0.14554472624722</v>
      </c>
      <c r="L535" s="30" t="n">
        <f aca="false">IF($A535="","",SUMIFS(raw_data!$H:$H,raw_data!$B:$B,BASE_YM,raw_data!$G:$G,$A535))</f>
        <v>1740848</v>
      </c>
      <c r="M535" s="30" t="n">
        <f aca="false">IF($A535="","",(SUMIFS(raw_data!$I:$I,raw_data!$B:$B,BASE_YM,raw_data!$G:$G,$A535)+SUMIFS(raw_data!$J:$J,raw_data!$B:$B,BASE_YM,raw_data!$G:$G,$A535)))</f>
        <v>1861622</v>
      </c>
      <c r="N535" s="31" t="n">
        <f aca="false">IF(N(L535)=0,"",M535/L535)</f>
        <v>1.06937653373528</v>
      </c>
      <c r="O535" s="30" t="n">
        <f aca="false">IF($A535="","",SUMIFS(raw_data!$H:$H,raw_data!$B:$B,BASE_YM_PY,raw_data!$G:$G,$A535))</f>
        <v>2127231</v>
      </c>
      <c r="P535" s="30" t="n">
        <f aca="false">IF($A535="","",(SUMIFS(raw_data!$I:$I,raw_data!$B:$B,BASE_YM_PY,raw_data!$G:$G,$A535)+SUMIFS(raw_data!$J:$J,raw_data!$B:$B,BASE_YM_PY,raw_data!$G:$G,$A535)))</f>
        <v>2581630</v>
      </c>
      <c r="Q535" s="31" t="n">
        <f aca="false">IF(N(O535)=0,"",P535/O535)</f>
        <v>1.21361055757461</v>
      </c>
      <c r="R535" s="32" t="n">
        <f aca="false">IF(N(O535)=0,"",L535/O535-1)</f>
        <v>-0.181636597059746</v>
      </c>
      <c r="S535" s="33" t="n">
        <f aca="false">IF(OR(N535="",Q535=""),"",N535-Q535)</f>
        <v>-0.144234023839329</v>
      </c>
      <c r="T535" s="38" t="n">
        <f aca="false">IF(N(D535)&gt;0,RANK(D535,D$2:D$1001)+COUNTIF(D$2:D535,D535)-1,"")</f>
        <v>471</v>
      </c>
      <c r="U535" s="38" t="n">
        <f aca="false">IF(N(D535)&gt;0,IF(D535&gt;=LR_MIN_SHARE*SUM(D$2:D$1001),F535,-1),-1)</f>
        <v>-1</v>
      </c>
      <c r="V535" s="0" t="str">
        <f aca="false">IF(U535&lt;0,"",RANK(U535,U$2:U$1001)+COUNTIF(U$2:U535,U535)-1)</f>
        <v/>
      </c>
      <c r="W535" s="38" t="n">
        <f aca="false">IF(N(L535)&gt;0,RANK(L535,L$2:L$1001)+COUNTIF(L$2:L535,L535)-1,"")</f>
        <v>472</v>
      </c>
      <c r="X535" s="38" t="n">
        <f aca="false">IF(N(L535)&gt;0,IF(L535&gt;=LR_MIN_SHARE*SUM(L$2:L$1001),N535,-1),-1)</f>
        <v>-1</v>
      </c>
      <c r="Y535" s="0" t="str">
        <f aca="false">IF(X535&lt;0,"",RANK(X535,X$2:X$1001)+COUNTIF(X$2:X535,X535)-1)</f>
        <v/>
      </c>
      <c r="AA535" s="0" t="str">
        <f aca="false">IF($A535="","",IF(COUNTIF($B$2:$B535,$B535)=1,1,""))</f>
        <v/>
      </c>
      <c r="AB535" s="0" t="str">
        <f aca="false">IF(AA535=1,SUMIF($B$2:$B$1001,$B535,$D$2:$D$1001),"")</f>
        <v/>
      </c>
      <c r="AC535" s="0" t="str">
        <f aca="false">IF(AA535=1,RANK(AB535,$AB$2:$AB$1001)+COUNTIF($AB$2:$AB535,AB535)-1,"")</f>
        <v/>
      </c>
      <c r="AD535" s="38" t="n">
        <f aca="false">IF($A535="","",COUNTIF(raw_data!$G:$G,$A535))</f>
        <v>40</v>
      </c>
      <c r="AE535" s="38" t="n">
        <f aca="false">IF($A535="","",IF(COUNTIF($A$2:$A$1001,$A535)&gt;1,1,0))</f>
        <v>0</v>
      </c>
    </row>
    <row r="536" customFormat="false" ht="15" hidden="false" customHeight="false" outlineLevel="0" collapsed="false">
      <c r="A536" s="0" t="str">
        <f aca="false">IF(code_master!$A536="","",code_master!$A536)</f>
        <v>CV0535</v>
      </c>
      <c r="B536" s="0" t="str">
        <f aca="false">IF($A536="","",code_master!$C536&amp;"")</f>
        <v>사망</v>
      </c>
      <c r="C536" s="0" t="str">
        <f aca="false">IF($A536="","",code_master!$B536&amp;"")</f>
        <v>재해사망(비갱신형)</v>
      </c>
      <c r="D536" s="30" t="n">
        <f aca="false">IF($A536="","",SUMIFS(raw_data!$H:$H,raw_data!$A:$A,"&gt;="&amp;UY_START,raw_data!$A:$A,"&lt;="&amp;BASE_YM,raw_data!$B:$B,"&lt;="&amp;BASE_YM,raw_data!$G:$G,$A536))</f>
        <v>11554911</v>
      </c>
      <c r="E536" s="30" t="n">
        <f aca="false">IF($A536="","",(SUMIFS(raw_data!$I:$I,raw_data!$A:$A,"&gt;="&amp;UY_START,raw_data!$A:$A,"&lt;="&amp;BASE_YM,raw_data!$B:$B,"&lt;="&amp;BASE_YM,raw_data!$G:$G,$A536)+SUMIFS(raw_data!$J:$J,raw_data!$A:$A,"&gt;="&amp;UY_START,raw_data!$A:$A,"&lt;="&amp;BASE_YM,raw_data!$B:$B,"&lt;="&amp;BASE_YM,raw_data!$G:$G,$A536)))</f>
        <v>3067086</v>
      </c>
      <c r="F536" s="31" t="n">
        <f aca="false">IF(N(D536)=0,"",E536/D536)</f>
        <v>0.26543570954376</v>
      </c>
      <c r="G536" s="30" t="n">
        <f aca="false">IF($A536="","",SUMIFS(raw_data!$H:$H,raw_data!$A:$A,"&gt;="&amp;UY_START_PY,raw_data!$A:$A,"&lt;="&amp;BASE_YM_PY,raw_data!$B:$B,"&lt;="&amp;BASE_YM_PY,raw_data!$G:$G,$A536))</f>
        <v>10017961</v>
      </c>
      <c r="H536" s="30" t="n">
        <f aca="false">IF($A536="","",(SUMIFS(raw_data!$I:$I,raw_data!$A:$A,"&gt;="&amp;UY_START_PY,raw_data!$A:$A,"&lt;="&amp;BASE_YM_PY,raw_data!$B:$B,"&lt;="&amp;BASE_YM_PY,raw_data!$G:$G,$A536)+SUMIFS(raw_data!$J:$J,raw_data!$A:$A,"&gt;="&amp;UY_START_PY,raw_data!$A:$A,"&lt;="&amp;BASE_YM_PY,raw_data!$B:$B,"&lt;="&amp;BASE_YM_PY,raw_data!$G:$G,$A536)))</f>
        <v>3262497</v>
      </c>
      <c r="I536" s="31" t="n">
        <f aca="false">IF(N(G536)=0,"",H536/G536)</f>
        <v>0.325664773500316</v>
      </c>
      <c r="J536" s="32" t="n">
        <f aca="false">IF(N(G536)=0,"",D536/G536-1)</f>
        <v>0.153419443337821</v>
      </c>
      <c r="K536" s="33" t="n">
        <f aca="false">IF(OR(F536="",I536=""),"",F536-I536)</f>
        <v>-0.0602290639565559</v>
      </c>
      <c r="L536" s="30" t="n">
        <f aca="false">IF($A536="","",SUMIFS(raw_data!$H:$H,raw_data!$B:$B,BASE_YM,raw_data!$G:$G,$A536))</f>
        <v>4320639</v>
      </c>
      <c r="M536" s="30" t="n">
        <f aca="false">IF($A536="","",(SUMIFS(raw_data!$I:$I,raw_data!$B:$B,BASE_YM,raw_data!$G:$G,$A536)+SUMIFS(raw_data!$J:$J,raw_data!$B:$B,BASE_YM,raw_data!$G:$G,$A536)))</f>
        <v>1298316</v>
      </c>
      <c r="N536" s="31" t="n">
        <f aca="false">IF(N(L536)=0,"",M536/L536)</f>
        <v>0.300491663385902</v>
      </c>
      <c r="O536" s="30" t="n">
        <f aca="false">IF($A536="","",SUMIFS(raw_data!$H:$H,raw_data!$B:$B,BASE_YM_PY,raw_data!$G:$G,$A536))</f>
        <v>3753869</v>
      </c>
      <c r="P536" s="30" t="n">
        <f aca="false">IF($A536="","",(SUMIFS(raw_data!$I:$I,raw_data!$B:$B,BASE_YM_PY,raw_data!$G:$G,$A536)+SUMIFS(raw_data!$J:$J,raw_data!$B:$B,BASE_YM_PY,raw_data!$G:$G,$A536)))</f>
        <v>1619391</v>
      </c>
      <c r="Q536" s="31" t="n">
        <f aca="false">IF(N(O536)=0,"",P536/O536)</f>
        <v>0.431392517959471</v>
      </c>
      <c r="R536" s="32" t="n">
        <f aca="false">IF(N(O536)=0,"",L536/O536-1)</f>
        <v>0.150982892583625</v>
      </c>
      <c r="S536" s="33" t="n">
        <f aca="false">IF(OR(N536="",Q536=""),"",N536-Q536)</f>
        <v>-0.130900854573569</v>
      </c>
      <c r="T536" s="38" t="n">
        <f aca="false">IF(N(D536)&gt;0,RANK(D536,D$2:D$1001)+COUNTIF(D$2:D536,D536)-1,"")</f>
        <v>356</v>
      </c>
      <c r="U536" s="40" t="n">
        <f aca="false">IF(N(D536)&gt;0,IF(D536&gt;=LR_MIN_SHARE*SUM(D$2:D$1001),F536,-1),-1)</f>
        <v>0.26543570954376</v>
      </c>
      <c r="V536" s="38" t="n">
        <f aca="false">IF(U536&lt;0,"",RANK(U536,U$2:U$1001)+COUNTIF(U$2:U536,U536)-1)</f>
        <v>369</v>
      </c>
      <c r="W536" s="38" t="n">
        <f aca="false">IF(N(L536)&gt;0,RANK(L536,L$2:L$1001)+COUNTIF(L$2:L536,L536)-1,"")</f>
        <v>371</v>
      </c>
      <c r="X536" s="40" t="n">
        <f aca="false">IF(N(L536)&gt;0,IF(L536&gt;=LR_MIN_SHARE*SUM(L$2:L$1001),N536,-1),-1)</f>
        <v>0.300491663385902</v>
      </c>
      <c r="Y536" s="38" t="n">
        <f aca="false">IF(X536&lt;0,"",RANK(X536,X$2:X$1001)+COUNTIF(X$2:X536,X536)-1)</f>
        <v>371</v>
      </c>
      <c r="AA536" s="0" t="str">
        <f aca="false">IF($A536="","",IF(COUNTIF($B$2:$B536,$B536)=1,1,""))</f>
        <v/>
      </c>
      <c r="AB536" s="0" t="str">
        <f aca="false">IF(AA536=1,SUMIF($B$2:$B$1001,$B536,$D$2:$D$1001),"")</f>
        <v/>
      </c>
      <c r="AC536" s="0" t="str">
        <f aca="false">IF(AA536=1,RANK(AB536,$AB$2:$AB$1001)+COUNTIF($AB$2:$AB536,AB536)-1,"")</f>
        <v/>
      </c>
      <c r="AD536" s="38" t="n">
        <f aca="false">IF($A536="","",COUNTIF(raw_data!$G:$G,$A536))</f>
        <v>40</v>
      </c>
      <c r="AE536" s="38" t="n">
        <f aca="false">IF($A536="","",IF(COUNTIF($A$2:$A$1001,$A536)&gt;1,1,0))</f>
        <v>0</v>
      </c>
    </row>
    <row r="537" customFormat="false" ht="15" hidden="false" customHeight="false" outlineLevel="0" collapsed="false">
      <c r="A537" s="0" t="str">
        <f aca="false">IF(code_master!$A537="","",code_master!$A537)</f>
        <v>CV0536</v>
      </c>
      <c r="B537" s="0" t="str">
        <f aca="false">IF($A537="","",code_master!$C537&amp;"")</f>
        <v>암</v>
      </c>
      <c r="C537" s="0" t="str">
        <f aca="false">IF($A537="","",code_master!$B537&amp;"")</f>
        <v>암직접치료비(갱신형)</v>
      </c>
      <c r="D537" s="30" t="n">
        <f aca="false">IF($A537="","",SUMIFS(raw_data!$H:$H,raw_data!$A:$A,"&gt;="&amp;UY_START,raw_data!$A:$A,"&lt;="&amp;BASE_YM,raw_data!$B:$B,"&lt;="&amp;BASE_YM,raw_data!$G:$G,$A537))</f>
        <v>3963027</v>
      </c>
      <c r="E537" s="30" t="n">
        <f aca="false">IF($A537="","",(SUMIFS(raw_data!$I:$I,raw_data!$A:$A,"&gt;="&amp;UY_START,raw_data!$A:$A,"&lt;="&amp;BASE_YM,raw_data!$B:$B,"&lt;="&amp;BASE_YM,raw_data!$G:$G,$A537)+SUMIFS(raw_data!$J:$J,raw_data!$A:$A,"&gt;="&amp;UY_START,raw_data!$A:$A,"&lt;="&amp;BASE_YM,raw_data!$B:$B,"&lt;="&amp;BASE_YM,raw_data!$G:$G,$A537)))</f>
        <v>1999548</v>
      </c>
      <c r="F537" s="31" t="n">
        <f aca="false">IF(N(D537)=0,"",E537/D537)</f>
        <v>0.504550688148226</v>
      </c>
      <c r="G537" s="30" t="n">
        <f aca="false">IF($A537="","",SUMIFS(raw_data!$H:$H,raw_data!$A:$A,"&gt;="&amp;UY_START_PY,raw_data!$A:$A,"&lt;="&amp;BASE_YM_PY,raw_data!$B:$B,"&lt;="&amp;BASE_YM_PY,raw_data!$G:$G,$A537))</f>
        <v>3083877</v>
      </c>
      <c r="H537" s="30" t="n">
        <f aca="false">IF($A537="","",(SUMIFS(raw_data!$I:$I,raw_data!$A:$A,"&gt;="&amp;UY_START_PY,raw_data!$A:$A,"&lt;="&amp;BASE_YM_PY,raw_data!$B:$B,"&lt;="&amp;BASE_YM_PY,raw_data!$G:$G,$A537)+SUMIFS(raw_data!$J:$J,raw_data!$A:$A,"&gt;="&amp;UY_START_PY,raw_data!$A:$A,"&lt;="&amp;BASE_YM_PY,raw_data!$B:$B,"&lt;="&amp;BASE_YM_PY,raw_data!$G:$G,$A537)))</f>
        <v>1702862</v>
      </c>
      <c r="I537" s="31" t="n">
        <f aca="false">IF(N(G537)=0,"",H537/G537)</f>
        <v>0.55218220441347</v>
      </c>
      <c r="J537" s="32" t="n">
        <f aca="false">IF(N(G537)=0,"",D537/G537-1)</f>
        <v>0.285079463285987</v>
      </c>
      <c r="K537" s="33" t="n">
        <f aca="false">IF(OR(F537="",I537=""),"",F537-I537)</f>
        <v>-0.0476315162652443</v>
      </c>
      <c r="L537" s="30" t="n">
        <f aca="false">IF($A537="","",SUMIFS(raw_data!$H:$H,raw_data!$B:$B,BASE_YM,raw_data!$G:$G,$A537))</f>
        <v>1575109</v>
      </c>
      <c r="M537" s="30" t="n">
        <f aca="false">IF($A537="","",(SUMIFS(raw_data!$I:$I,raw_data!$B:$B,BASE_YM,raw_data!$G:$G,$A537)+SUMIFS(raw_data!$J:$J,raw_data!$B:$B,BASE_YM,raw_data!$G:$G,$A537)))</f>
        <v>874953</v>
      </c>
      <c r="N537" s="31" t="n">
        <f aca="false">IF(N(L537)=0,"",M537/L537)</f>
        <v>0.555487271039655</v>
      </c>
      <c r="O537" s="30" t="n">
        <f aca="false">IF($A537="","",SUMIFS(raw_data!$H:$H,raw_data!$B:$B,BASE_YM_PY,raw_data!$G:$G,$A537))</f>
        <v>1216429</v>
      </c>
      <c r="P537" s="30" t="n">
        <f aca="false">IF($A537="","",(SUMIFS(raw_data!$I:$I,raw_data!$B:$B,BASE_YM_PY,raw_data!$G:$G,$A537)+SUMIFS(raw_data!$J:$J,raw_data!$B:$B,BASE_YM_PY,raw_data!$G:$G,$A537)))</f>
        <v>816464</v>
      </c>
      <c r="Q537" s="31" t="n">
        <f aca="false">IF(N(O537)=0,"",P537/O537)</f>
        <v>0.671197414727863</v>
      </c>
      <c r="R537" s="32" t="n">
        <f aca="false">IF(N(O537)=0,"",L537/O537-1)</f>
        <v>0.294863078732914</v>
      </c>
      <c r="S537" s="33" t="n">
        <f aca="false">IF(OR(N537="",Q537=""),"",N537-Q537)</f>
        <v>-0.115710143688208</v>
      </c>
      <c r="T537" s="38" t="n">
        <f aca="false">IF(N(D537)&gt;0,RANK(D537,D$2:D$1001)+COUNTIF(D$2:D537,D537)-1,"")</f>
        <v>478</v>
      </c>
      <c r="U537" s="38" t="n">
        <f aca="false">IF(N(D537)&gt;0,IF(D537&gt;=LR_MIN_SHARE*SUM(D$2:D$1001),F537,-1),-1)</f>
        <v>-1</v>
      </c>
      <c r="V537" s="0" t="str">
        <f aca="false">IF(U537&lt;0,"",RANK(U537,U$2:U$1001)+COUNTIF(U$2:U537,U537)-1)</f>
        <v/>
      </c>
      <c r="W537" s="38" t="n">
        <f aca="false">IF(N(L537)&gt;0,RANK(L537,L$2:L$1001)+COUNTIF(L$2:L537,L537)-1,"")</f>
        <v>479</v>
      </c>
      <c r="X537" s="38" t="n">
        <f aca="false">IF(N(L537)&gt;0,IF(L537&gt;=LR_MIN_SHARE*SUM(L$2:L$1001),N537,-1),-1)</f>
        <v>-1</v>
      </c>
      <c r="Y537" s="0" t="str">
        <f aca="false">IF(X537&lt;0,"",RANK(X537,X$2:X$1001)+COUNTIF(X$2:X537,X537)-1)</f>
        <v/>
      </c>
      <c r="AA537" s="0" t="str">
        <f aca="false">IF($A537="","",IF(COUNTIF($B$2:$B537,$B537)=1,1,""))</f>
        <v/>
      </c>
      <c r="AB537" s="0" t="str">
        <f aca="false">IF(AA537=1,SUMIF($B$2:$B$1001,$B537,$D$2:$D$1001),"")</f>
        <v/>
      </c>
      <c r="AC537" s="0" t="str">
        <f aca="false">IF(AA537=1,RANK(AB537,$AB$2:$AB$1001)+COUNTIF($AB$2:$AB537,AB537)-1,"")</f>
        <v/>
      </c>
      <c r="AD537" s="38" t="n">
        <f aca="false">IF($A537="","",COUNTIF(raw_data!$G:$G,$A537))</f>
        <v>40</v>
      </c>
      <c r="AE537" s="38" t="n">
        <f aca="false">IF($A537="","",IF(COUNTIF($A$2:$A$1001,$A537)&gt;1,1,0))</f>
        <v>0</v>
      </c>
    </row>
    <row r="538" customFormat="false" ht="15" hidden="false" customHeight="false" outlineLevel="0" collapsed="false">
      <c r="A538" s="0" t="str">
        <f aca="false">IF(code_master!$A538="","",code_master!$A538)</f>
        <v>CV0537</v>
      </c>
      <c r="B538" s="0" t="str">
        <f aca="false">IF($A538="","",code_master!$C538&amp;"")</f>
        <v>심장</v>
      </c>
      <c r="C538" s="0" t="str">
        <f aca="false">IF($A538="","",code_master!$B538&amp;"")</f>
        <v>허혈성심장질환진단비(20년만기)</v>
      </c>
      <c r="D538" s="30" t="n">
        <f aca="false">IF($A538="","",SUMIFS(raw_data!$H:$H,raw_data!$A:$A,"&gt;="&amp;UY_START,raw_data!$A:$A,"&lt;="&amp;BASE_YM,raw_data!$B:$B,"&lt;="&amp;BASE_YM,raw_data!$G:$G,$A538))</f>
        <v>3503376</v>
      </c>
      <c r="E538" s="30" t="n">
        <f aca="false">IF($A538="","",(SUMIFS(raw_data!$I:$I,raw_data!$A:$A,"&gt;="&amp;UY_START,raw_data!$A:$A,"&lt;="&amp;BASE_YM,raw_data!$B:$B,"&lt;="&amp;BASE_YM,raw_data!$G:$G,$A538)+SUMIFS(raw_data!$J:$J,raw_data!$A:$A,"&gt;="&amp;UY_START,raw_data!$A:$A,"&lt;="&amp;BASE_YM,raw_data!$B:$B,"&lt;="&amp;BASE_YM,raw_data!$G:$G,$A538)))</f>
        <v>2725772</v>
      </c>
      <c r="F538" s="31" t="n">
        <f aca="false">IF(N(D538)=0,"",E538/D538)</f>
        <v>0.778041523376309</v>
      </c>
      <c r="G538" s="30" t="n">
        <f aca="false">IF($A538="","",SUMIFS(raw_data!$H:$H,raw_data!$A:$A,"&gt;="&amp;UY_START_PY,raw_data!$A:$A,"&lt;="&amp;BASE_YM_PY,raw_data!$B:$B,"&lt;="&amp;BASE_YM_PY,raw_data!$G:$G,$A538))</f>
        <v>3452294</v>
      </c>
      <c r="H538" s="30" t="n">
        <f aca="false">IF($A538="","",(SUMIFS(raw_data!$I:$I,raw_data!$A:$A,"&gt;="&amp;UY_START_PY,raw_data!$A:$A,"&lt;="&amp;BASE_YM_PY,raw_data!$B:$B,"&lt;="&amp;BASE_YM_PY,raw_data!$G:$G,$A538)+SUMIFS(raw_data!$J:$J,raw_data!$A:$A,"&gt;="&amp;UY_START_PY,raw_data!$A:$A,"&lt;="&amp;BASE_YM_PY,raw_data!$B:$B,"&lt;="&amp;BASE_YM_PY,raw_data!$G:$G,$A538)))</f>
        <v>2072311</v>
      </c>
      <c r="I538" s="31" t="n">
        <f aca="false">IF(N(G538)=0,"",H538/G538)</f>
        <v>0.600270718542511</v>
      </c>
      <c r="J538" s="32" t="n">
        <f aca="false">IF(N(G538)=0,"",D538/G538-1)</f>
        <v>0.0147965381859134</v>
      </c>
      <c r="K538" s="33" t="n">
        <f aca="false">IF(OR(F538="",I538=""),"",F538-I538)</f>
        <v>0.177770804833798</v>
      </c>
      <c r="L538" s="30" t="n">
        <f aca="false">IF($A538="","",SUMIFS(raw_data!$H:$H,raw_data!$B:$B,BASE_YM,raw_data!$G:$G,$A538))</f>
        <v>1421533</v>
      </c>
      <c r="M538" s="30" t="n">
        <f aca="false">IF($A538="","",(SUMIFS(raw_data!$I:$I,raw_data!$B:$B,BASE_YM,raw_data!$G:$G,$A538)+SUMIFS(raw_data!$J:$J,raw_data!$B:$B,BASE_YM,raw_data!$G:$G,$A538)))</f>
        <v>1331740</v>
      </c>
      <c r="N538" s="31" t="n">
        <f aca="false">IF(N(L538)=0,"",M538/L538)</f>
        <v>0.936833685886997</v>
      </c>
      <c r="O538" s="30" t="n">
        <f aca="false">IF($A538="","",SUMIFS(raw_data!$H:$H,raw_data!$B:$B,BASE_YM_PY,raw_data!$G:$G,$A538))</f>
        <v>1456428</v>
      </c>
      <c r="P538" s="30" t="n">
        <f aca="false">IF($A538="","",(SUMIFS(raw_data!$I:$I,raw_data!$B:$B,BASE_YM_PY,raw_data!$G:$G,$A538)+SUMIFS(raw_data!$J:$J,raw_data!$B:$B,BASE_YM_PY,raw_data!$G:$G,$A538)))</f>
        <v>1159115</v>
      </c>
      <c r="Q538" s="31" t="n">
        <f aca="false">IF(N(O538)=0,"",P538/O538)</f>
        <v>0.795861518729385</v>
      </c>
      <c r="R538" s="32" t="n">
        <f aca="false">IF(N(O538)=0,"",L538/O538-1)</f>
        <v>-0.0239593031718698</v>
      </c>
      <c r="S538" s="33" t="n">
        <f aca="false">IF(OR(N538="",Q538=""),"",N538-Q538)</f>
        <v>0.140972167157612</v>
      </c>
      <c r="T538" s="38" t="n">
        <f aca="false">IF(N(D538)&gt;0,RANK(D538,D$2:D$1001)+COUNTIF(D$2:D538,D538)-1,"")</f>
        <v>488</v>
      </c>
      <c r="U538" s="38" t="n">
        <f aca="false">IF(N(D538)&gt;0,IF(D538&gt;=LR_MIN_SHARE*SUM(D$2:D$1001),F538,-1),-1)</f>
        <v>-1</v>
      </c>
      <c r="V538" s="0" t="str">
        <f aca="false">IF(U538&lt;0,"",RANK(U538,U$2:U$1001)+COUNTIF(U$2:U538,U538)-1)</f>
        <v/>
      </c>
      <c r="W538" s="38" t="n">
        <f aca="false">IF(N(L538)&gt;0,RANK(L538,L$2:L$1001)+COUNTIF(L$2:L538,L538)-1,"")</f>
        <v>486</v>
      </c>
      <c r="X538" s="38" t="n">
        <f aca="false">IF(N(L538)&gt;0,IF(L538&gt;=LR_MIN_SHARE*SUM(L$2:L$1001),N538,-1),-1)</f>
        <v>-1</v>
      </c>
      <c r="Y538" s="0" t="str">
        <f aca="false">IF(X538&lt;0,"",RANK(X538,X$2:X$1001)+COUNTIF(X$2:X538,X538)-1)</f>
        <v/>
      </c>
      <c r="AA538" s="0" t="str">
        <f aca="false">IF($A538="","",IF(COUNTIF($B$2:$B538,$B538)=1,1,""))</f>
        <v/>
      </c>
      <c r="AB538" s="0" t="str">
        <f aca="false">IF(AA538=1,SUMIF($B$2:$B$1001,$B538,$D$2:$D$1001),"")</f>
        <v/>
      </c>
      <c r="AC538" s="0" t="str">
        <f aca="false">IF(AA538=1,RANK(AB538,$AB$2:$AB$1001)+COUNTIF($AB$2:$AB538,AB538)-1,"")</f>
        <v/>
      </c>
      <c r="AD538" s="38" t="n">
        <f aca="false">IF($A538="","",COUNTIF(raw_data!$G:$G,$A538))</f>
        <v>40</v>
      </c>
      <c r="AE538" s="38" t="n">
        <f aca="false">IF($A538="","",IF(COUNTIF($A$2:$A$1001,$A538)&gt;1,1,0))</f>
        <v>0</v>
      </c>
    </row>
    <row r="539" customFormat="false" ht="15" hidden="false" customHeight="false" outlineLevel="0" collapsed="false">
      <c r="A539" s="0" t="str">
        <f aca="false">IF(code_master!$A539="","",code_master!$A539)</f>
        <v>CV0538</v>
      </c>
      <c r="B539" s="0" t="str">
        <f aca="false">IF($A539="","",code_master!$C539&amp;"")</f>
        <v>사망</v>
      </c>
      <c r="C539" s="0" t="str">
        <f aca="false">IF($A539="","",code_master!$B539&amp;"")</f>
        <v>재해사망(20년만기)</v>
      </c>
      <c r="D539" s="30" t="n">
        <f aca="false">IF($A539="","",SUMIFS(raw_data!$H:$H,raw_data!$A:$A,"&gt;="&amp;UY_START,raw_data!$A:$A,"&lt;="&amp;BASE_YM,raw_data!$B:$B,"&lt;="&amp;BASE_YM,raw_data!$G:$G,$A539))</f>
        <v>17270321</v>
      </c>
      <c r="E539" s="30" t="n">
        <f aca="false">IF($A539="","",(SUMIFS(raw_data!$I:$I,raw_data!$A:$A,"&gt;="&amp;UY_START,raw_data!$A:$A,"&lt;="&amp;BASE_YM,raw_data!$B:$B,"&lt;="&amp;BASE_YM,raw_data!$G:$G,$A539)+SUMIFS(raw_data!$J:$J,raw_data!$A:$A,"&gt;="&amp;UY_START,raw_data!$A:$A,"&lt;="&amp;BASE_YM,raw_data!$B:$B,"&lt;="&amp;BASE_YM,raw_data!$G:$G,$A539)))</f>
        <v>8829695</v>
      </c>
      <c r="F539" s="31" t="n">
        <f aca="false">IF(N(D539)=0,"",E539/D539)</f>
        <v>0.51126409289092</v>
      </c>
      <c r="G539" s="30" t="n">
        <f aca="false">IF($A539="","",SUMIFS(raw_data!$H:$H,raw_data!$A:$A,"&gt;="&amp;UY_START_PY,raw_data!$A:$A,"&lt;="&amp;BASE_YM_PY,raw_data!$B:$B,"&lt;="&amp;BASE_YM_PY,raw_data!$G:$G,$A539))</f>
        <v>13800913</v>
      </c>
      <c r="H539" s="30" t="n">
        <f aca="false">IF($A539="","",(SUMIFS(raw_data!$I:$I,raw_data!$A:$A,"&gt;="&amp;UY_START_PY,raw_data!$A:$A,"&lt;="&amp;BASE_YM_PY,raw_data!$B:$B,"&lt;="&amp;BASE_YM_PY,raw_data!$G:$G,$A539)+SUMIFS(raw_data!$J:$J,raw_data!$A:$A,"&gt;="&amp;UY_START_PY,raw_data!$A:$A,"&lt;="&amp;BASE_YM_PY,raw_data!$B:$B,"&lt;="&amp;BASE_YM_PY,raw_data!$G:$G,$A539)))</f>
        <v>7110667</v>
      </c>
      <c r="I539" s="31" t="n">
        <f aca="false">IF(N(G539)=0,"",H539/G539)</f>
        <v>0.515231637211248</v>
      </c>
      <c r="J539" s="32" t="n">
        <f aca="false">IF(N(G539)=0,"",D539/G539-1)</f>
        <v>0.251389745011797</v>
      </c>
      <c r="K539" s="33" t="n">
        <f aca="false">IF(OR(F539="",I539=""),"",F539-I539)</f>
        <v>-0.00396754432032864</v>
      </c>
      <c r="L539" s="30" t="n">
        <f aca="false">IF($A539="","",SUMIFS(raw_data!$H:$H,raw_data!$B:$B,BASE_YM,raw_data!$G:$G,$A539))</f>
        <v>6656846</v>
      </c>
      <c r="M539" s="30" t="n">
        <f aca="false">IF($A539="","",(SUMIFS(raw_data!$I:$I,raw_data!$B:$B,BASE_YM,raw_data!$G:$G,$A539)+SUMIFS(raw_data!$J:$J,raw_data!$B:$B,BASE_YM,raw_data!$G:$G,$A539)))</f>
        <v>4634289</v>
      </c>
      <c r="N539" s="31" t="n">
        <f aca="false">IF(N(L539)=0,"",M539/L539)</f>
        <v>0.696168876371783</v>
      </c>
      <c r="O539" s="30" t="n">
        <f aca="false">IF($A539="","",SUMIFS(raw_data!$H:$H,raw_data!$B:$B,BASE_YM_PY,raw_data!$G:$G,$A539))</f>
        <v>5865286</v>
      </c>
      <c r="P539" s="30" t="n">
        <f aca="false">IF($A539="","",(SUMIFS(raw_data!$I:$I,raw_data!$B:$B,BASE_YM_PY,raw_data!$G:$G,$A539)+SUMIFS(raw_data!$J:$J,raw_data!$B:$B,BASE_YM_PY,raw_data!$G:$G,$A539)))</f>
        <v>3525499</v>
      </c>
      <c r="Q539" s="31" t="n">
        <f aca="false">IF(N(O539)=0,"",P539/O539)</f>
        <v>0.601078787973852</v>
      </c>
      <c r="R539" s="32" t="n">
        <f aca="false">IF(N(O539)=0,"",L539/O539-1)</f>
        <v>0.134956760846786</v>
      </c>
      <c r="S539" s="33" t="n">
        <f aca="false">IF(OR(N539="",Q539=""),"",N539-Q539)</f>
        <v>0.0950900883979317</v>
      </c>
      <c r="T539" s="38" t="n">
        <f aca="false">IF(N(D539)&gt;0,RANK(D539,D$2:D$1001)+COUNTIF(D$2:D539,D539)-1,"")</f>
        <v>283</v>
      </c>
      <c r="U539" s="40" t="n">
        <f aca="false">IF(N(D539)&gt;0,IF(D539&gt;=LR_MIN_SHARE*SUM(D$2:D$1001),F539,-1),-1)</f>
        <v>0.51126409289092</v>
      </c>
      <c r="V539" s="38" t="n">
        <f aca="false">IF(U539&lt;0,"",RANK(U539,U$2:U$1001)+COUNTIF(U$2:U539,U539)-1)</f>
        <v>217</v>
      </c>
      <c r="W539" s="38" t="n">
        <f aca="false">IF(N(L539)&gt;0,RANK(L539,L$2:L$1001)+COUNTIF(L$2:L539,L539)-1,"")</f>
        <v>292</v>
      </c>
      <c r="X539" s="40" t="n">
        <f aca="false">IF(N(L539)&gt;0,IF(L539&gt;=LR_MIN_SHARE*SUM(L$2:L$1001),N539,-1),-1)</f>
        <v>0.696168876371783</v>
      </c>
      <c r="Y539" s="38" t="n">
        <f aca="false">IF(X539&lt;0,"",RANK(X539,X$2:X$1001)+COUNTIF(X$2:X539,X539)-1)</f>
        <v>158</v>
      </c>
      <c r="AA539" s="0" t="str">
        <f aca="false">IF($A539="","",IF(COUNTIF($B$2:$B539,$B539)=1,1,""))</f>
        <v/>
      </c>
      <c r="AB539" s="0" t="str">
        <f aca="false">IF(AA539=1,SUMIF($B$2:$B$1001,$B539,$D$2:$D$1001),"")</f>
        <v/>
      </c>
      <c r="AC539" s="0" t="str">
        <f aca="false">IF(AA539=1,RANK(AB539,$AB$2:$AB$1001)+COUNTIF($AB$2:$AB539,AB539)-1,"")</f>
        <v/>
      </c>
      <c r="AD539" s="38" t="n">
        <f aca="false">IF($A539="","",COUNTIF(raw_data!$G:$G,$A539))</f>
        <v>40</v>
      </c>
      <c r="AE539" s="38" t="n">
        <f aca="false">IF($A539="","",IF(COUNTIF($A$2:$A$1001,$A539)&gt;1,1,0))</f>
        <v>0</v>
      </c>
    </row>
    <row r="540" customFormat="false" ht="15" hidden="false" customHeight="false" outlineLevel="0" collapsed="false">
      <c r="A540" s="0" t="str">
        <f aca="false">IF(code_master!$A540="","",code_master!$A540)</f>
        <v>CV0539</v>
      </c>
      <c r="B540" s="0" t="str">
        <f aca="false">IF($A540="","",code_master!$C540&amp;"")</f>
        <v>사망</v>
      </c>
      <c r="C540" s="0" t="str">
        <f aca="false">IF($A540="","",code_master!$B540&amp;"")</f>
        <v>질병사망(20년만기)</v>
      </c>
      <c r="D540" s="30" t="n">
        <f aca="false">IF($A540="","",SUMIFS(raw_data!$H:$H,raw_data!$A:$A,"&gt;="&amp;UY_START,raw_data!$A:$A,"&lt;="&amp;BASE_YM,raw_data!$B:$B,"&lt;="&amp;BASE_YM,raw_data!$G:$G,$A540))</f>
        <v>7132217</v>
      </c>
      <c r="E540" s="30" t="n">
        <f aca="false">IF($A540="","",(SUMIFS(raw_data!$I:$I,raw_data!$A:$A,"&gt;="&amp;UY_START,raw_data!$A:$A,"&lt;="&amp;BASE_YM,raw_data!$B:$B,"&lt;="&amp;BASE_YM,raw_data!$G:$G,$A540)+SUMIFS(raw_data!$J:$J,raw_data!$A:$A,"&gt;="&amp;UY_START,raw_data!$A:$A,"&lt;="&amp;BASE_YM,raw_data!$B:$B,"&lt;="&amp;BASE_YM,raw_data!$G:$G,$A540)))</f>
        <v>2705380</v>
      </c>
      <c r="F540" s="31" t="n">
        <f aca="false">IF(N(D540)=0,"",E540/D540)</f>
        <v>0.379318240036724</v>
      </c>
      <c r="G540" s="30" t="n">
        <f aca="false">IF($A540="","",SUMIFS(raw_data!$H:$H,raw_data!$A:$A,"&gt;="&amp;UY_START_PY,raw_data!$A:$A,"&lt;="&amp;BASE_YM_PY,raw_data!$B:$B,"&lt;="&amp;BASE_YM_PY,raw_data!$G:$G,$A540))</f>
        <v>7012996</v>
      </c>
      <c r="H540" s="30" t="n">
        <f aca="false">IF($A540="","",(SUMIFS(raw_data!$I:$I,raw_data!$A:$A,"&gt;="&amp;UY_START_PY,raw_data!$A:$A,"&lt;="&amp;BASE_YM_PY,raw_data!$B:$B,"&lt;="&amp;BASE_YM_PY,raw_data!$G:$G,$A540)+SUMIFS(raw_data!$J:$J,raw_data!$A:$A,"&gt;="&amp;UY_START_PY,raw_data!$A:$A,"&lt;="&amp;BASE_YM_PY,raw_data!$B:$B,"&lt;="&amp;BASE_YM_PY,raw_data!$G:$G,$A540)))</f>
        <v>2750573</v>
      </c>
      <c r="I540" s="31" t="n">
        <f aca="false">IF(N(G540)=0,"",H540/G540)</f>
        <v>0.392210832574266</v>
      </c>
      <c r="J540" s="32" t="n">
        <f aca="false">IF(N(G540)=0,"",D540/G540-1)</f>
        <v>0.0170000096962839</v>
      </c>
      <c r="K540" s="33" t="n">
        <f aca="false">IF(OR(F540="",I540=""),"",F540-I540)</f>
        <v>-0.0128925925375429</v>
      </c>
      <c r="L540" s="30" t="n">
        <f aca="false">IF($A540="","",SUMIFS(raw_data!$H:$H,raw_data!$B:$B,BASE_YM,raw_data!$G:$G,$A540))</f>
        <v>2935621</v>
      </c>
      <c r="M540" s="30" t="n">
        <f aca="false">IF($A540="","",(SUMIFS(raw_data!$I:$I,raw_data!$B:$B,BASE_YM,raw_data!$G:$G,$A540)+SUMIFS(raw_data!$J:$J,raw_data!$B:$B,BASE_YM,raw_data!$G:$G,$A540)))</f>
        <v>1334037</v>
      </c>
      <c r="N540" s="31" t="n">
        <f aca="false">IF(N(L540)=0,"",M540/L540)</f>
        <v>0.454430936418564</v>
      </c>
      <c r="O540" s="30" t="n">
        <f aca="false">IF($A540="","",SUMIFS(raw_data!$H:$H,raw_data!$B:$B,BASE_YM_PY,raw_data!$G:$G,$A540))</f>
        <v>3003613</v>
      </c>
      <c r="P540" s="30" t="n">
        <f aca="false">IF($A540="","",(SUMIFS(raw_data!$I:$I,raw_data!$B:$B,BASE_YM_PY,raw_data!$G:$G,$A540)+SUMIFS(raw_data!$J:$J,raw_data!$B:$B,BASE_YM_PY,raw_data!$G:$G,$A540)))</f>
        <v>1340762</v>
      </c>
      <c r="Q540" s="31" t="n">
        <f aca="false">IF(N(O540)=0,"",P540/O540)</f>
        <v>0.446383072652835</v>
      </c>
      <c r="R540" s="32" t="n">
        <f aca="false">IF(N(O540)=0,"",L540/O540-1)</f>
        <v>-0.022636737822083</v>
      </c>
      <c r="S540" s="33" t="n">
        <f aca="false">IF(OR(N540="",Q540=""),"",N540-Q540)</f>
        <v>0.00804786376572847</v>
      </c>
      <c r="T540" s="38" t="n">
        <f aca="false">IF(N(D540)&gt;0,RANK(D540,D$2:D$1001)+COUNTIF(D$2:D540,D540)-1,"")</f>
        <v>425</v>
      </c>
      <c r="U540" s="38" t="n">
        <f aca="false">IF(N(D540)&gt;0,IF(D540&gt;=LR_MIN_SHARE*SUM(D$2:D$1001),F540,-1),-1)</f>
        <v>-1</v>
      </c>
      <c r="V540" s="0" t="str">
        <f aca="false">IF(U540&lt;0,"",RANK(U540,U$2:U$1001)+COUNTIF(U$2:U540,U540)-1)</f>
        <v/>
      </c>
      <c r="W540" s="38" t="n">
        <f aca="false">IF(N(L540)&gt;0,RANK(L540,L$2:L$1001)+COUNTIF(L$2:L540,L540)-1,"")</f>
        <v>421</v>
      </c>
      <c r="X540" s="38" t="n">
        <f aca="false">IF(N(L540)&gt;0,IF(L540&gt;=LR_MIN_SHARE*SUM(L$2:L$1001),N540,-1),-1)</f>
        <v>-1</v>
      </c>
      <c r="Y540" s="0" t="str">
        <f aca="false">IF(X540&lt;0,"",RANK(X540,X$2:X$1001)+COUNTIF(X$2:X540,X540)-1)</f>
        <v/>
      </c>
      <c r="AA540" s="0" t="str">
        <f aca="false">IF($A540="","",IF(COUNTIF($B$2:$B540,$B540)=1,1,""))</f>
        <v/>
      </c>
      <c r="AB540" s="0" t="str">
        <f aca="false">IF(AA540=1,SUMIF($B$2:$B$1001,$B540,$D$2:$D$1001),"")</f>
        <v/>
      </c>
      <c r="AC540" s="0" t="str">
        <f aca="false">IF(AA540=1,RANK(AB540,$AB$2:$AB$1001)+COUNTIF($AB$2:$AB540,AB540)-1,"")</f>
        <v/>
      </c>
      <c r="AD540" s="38" t="n">
        <f aca="false">IF($A540="","",COUNTIF(raw_data!$G:$G,$A540))</f>
        <v>40</v>
      </c>
      <c r="AE540" s="38" t="n">
        <f aca="false">IF($A540="","",IF(COUNTIF($A$2:$A$1001,$A540)&gt;1,1,0))</f>
        <v>0</v>
      </c>
    </row>
    <row r="541" customFormat="false" ht="15" hidden="false" customHeight="false" outlineLevel="0" collapsed="false">
      <c r="A541" s="0" t="str">
        <f aca="false">IF(code_master!$A541="","",code_master!$A541)</f>
        <v>CV0540</v>
      </c>
      <c r="B541" s="0" t="str">
        <f aca="false">IF($A541="","",code_master!$C541&amp;"")</f>
        <v>실손의료</v>
      </c>
      <c r="C541" s="0" t="str">
        <f aca="false">IF($A541="","",code_master!$B541&amp;"")</f>
        <v>상해통원실손(20년만기)</v>
      </c>
      <c r="D541" s="30" t="n">
        <f aca="false">IF($A541="","",SUMIFS(raw_data!$H:$H,raw_data!$A:$A,"&gt;="&amp;UY_START,raw_data!$A:$A,"&lt;="&amp;BASE_YM,raw_data!$B:$B,"&lt;="&amp;BASE_YM,raw_data!$G:$G,$A541))</f>
        <v>23303338</v>
      </c>
      <c r="E541" s="30" t="n">
        <f aca="false">IF($A541="","",(SUMIFS(raw_data!$I:$I,raw_data!$A:$A,"&gt;="&amp;UY_START,raw_data!$A:$A,"&lt;="&amp;BASE_YM,raw_data!$B:$B,"&lt;="&amp;BASE_YM,raw_data!$G:$G,$A541)+SUMIFS(raw_data!$J:$J,raw_data!$A:$A,"&gt;="&amp;UY_START,raw_data!$A:$A,"&lt;="&amp;BASE_YM,raw_data!$B:$B,"&lt;="&amp;BASE_YM,raw_data!$G:$G,$A541)))</f>
        <v>23016866</v>
      </c>
      <c r="F541" s="31" t="n">
        <f aca="false">IF(N(D541)=0,"",E541/D541)</f>
        <v>0.987706825520018</v>
      </c>
      <c r="G541" s="30" t="n">
        <f aca="false">IF($A541="","",SUMIFS(raw_data!$H:$H,raw_data!$A:$A,"&gt;="&amp;UY_START_PY,raw_data!$A:$A,"&lt;="&amp;BASE_YM_PY,raw_data!$B:$B,"&lt;="&amp;BASE_YM_PY,raw_data!$G:$G,$A541))</f>
        <v>29430725</v>
      </c>
      <c r="H541" s="30" t="n">
        <f aca="false">IF($A541="","",(SUMIFS(raw_data!$I:$I,raw_data!$A:$A,"&gt;="&amp;UY_START_PY,raw_data!$A:$A,"&lt;="&amp;BASE_YM_PY,raw_data!$B:$B,"&lt;="&amp;BASE_YM_PY,raw_data!$G:$G,$A541)+SUMIFS(raw_data!$J:$J,raw_data!$A:$A,"&gt;="&amp;UY_START_PY,raw_data!$A:$A,"&lt;="&amp;BASE_YM_PY,raw_data!$B:$B,"&lt;="&amp;BASE_YM_PY,raw_data!$G:$G,$A541)))</f>
        <v>25234853</v>
      </c>
      <c r="I541" s="31" t="n">
        <f aca="false">IF(N(G541)=0,"",H541/G541)</f>
        <v>0.85743225829469</v>
      </c>
      <c r="J541" s="32" t="n">
        <f aca="false">IF(N(G541)=0,"",D541/G541-1)</f>
        <v>-0.208196943840153</v>
      </c>
      <c r="K541" s="33" t="n">
        <f aca="false">IF(OR(F541="",I541=""),"",F541-I541)</f>
        <v>0.130274567225328</v>
      </c>
      <c r="L541" s="30" t="n">
        <f aca="false">IF($A541="","",SUMIFS(raw_data!$H:$H,raw_data!$B:$B,BASE_YM,raw_data!$G:$G,$A541))</f>
        <v>8812230</v>
      </c>
      <c r="M541" s="30" t="n">
        <f aca="false">IF($A541="","",(SUMIFS(raw_data!$I:$I,raw_data!$B:$B,BASE_YM,raw_data!$G:$G,$A541)+SUMIFS(raw_data!$J:$J,raw_data!$B:$B,BASE_YM,raw_data!$G:$G,$A541)))</f>
        <v>10498881</v>
      </c>
      <c r="N541" s="31" t="n">
        <f aca="false">IF(N(L541)=0,"",M541/L541)</f>
        <v>1.19139888541266</v>
      </c>
      <c r="O541" s="30" t="n">
        <f aca="false">IF($A541="","",SUMIFS(raw_data!$H:$H,raw_data!$B:$B,BASE_YM_PY,raw_data!$G:$G,$A541))</f>
        <v>11118799</v>
      </c>
      <c r="P541" s="30" t="n">
        <f aca="false">IF($A541="","",(SUMIFS(raw_data!$I:$I,raw_data!$B:$B,BASE_YM_PY,raw_data!$G:$G,$A541)+SUMIFS(raw_data!$J:$J,raw_data!$B:$B,BASE_YM_PY,raw_data!$G:$G,$A541)))</f>
        <v>10459915</v>
      </c>
      <c r="Q541" s="31" t="n">
        <f aca="false">IF(N(O541)=0,"",P541/O541)</f>
        <v>0.94074144158915</v>
      </c>
      <c r="R541" s="32" t="n">
        <f aca="false">IF(N(O541)=0,"",L541/O541-1)</f>
        <v>-0.207447674879274</v>
      </c>
      <c r="S541" s="33" t="n">
        <f aca="false">IF(OR(N541="",Q541=""),"",N541-Q541)</f>
        <v>0.250657443823509</v>
      </c>
      <c r="T541" s="38" t="n">
        <f aca="false">IF(N(D541)&gt;0,RANK(D541,D$2:D$1001)+COUNTIF(D$2:D541,D541)-1,"")</f>
        <v>228</v>
      </c>
      <c r="U541" s="40" t="n">
        <f aca="false">IF(N(D541)&gt;0,IF(D541&gt;=LR_MIN_SHARE*SUM(D$2:D$1001),F541,-1),-1)</f>
        <v>0.987706825520018</v>
      </c>
      <c r="V541" s="38" t="n">
        <f aca="false">IF(U541&lt;0,"",RANK(U541,U$2:U$1001)+COUNTIF(U$2:U541,U541)-1)</f>
        <v>18</v>
      </c>
      <c r="W541" s="38" t="n">
        <f aca="false">IF(N(L541)&gt;0,RANK(L541,L$2:L$1001)+COUNTIF(L$2:L541,L541)-1,"")</f>
        <v>238</v>
      </c>
      <c r="X541" s="40" t="n">
        <f aca="false">IF(N(L541)&gt;0,IF(L541&gt;=LR_MIN_SHARE*SUM(L$2:L$1001),N541,-1),-1)</f>
        <v>1.19139888541266</v>
      </c>
      <c r="Y541" s="38" t="n">
        <f aca="false">IF(X541&lt;0,"",RANK(X541,X$2:X$1001)+COUNTIF(X$2:X541,X541)-1)</f>
        <v>20</v>
      </c>
      <c r="AA541" s="0" t="str">
        <f aca="false">IF($A541="","",IF(COUNTIF($B$2:$B541,$B541)=1,1,""))</f>
        <v/>
      </c>
      <c r="AB541" s="0" t="str">
        <f aca="false">IF(AA541=1,SUMIF($B$2:$B$1001,$B541,$D$2:$D$1001),"")</f>
        <v/>
      </c>
      <c r="AC541" s="0" t="str">
        <f aca="false">IF(AA541=1,RANK(AB541,$AB$2:$AB$1001)+COUNTIF($AB$2:$AB541,AB541)-1,"")</f>
        <v/>
      </c>
      <c r="AD541" s="38" t="n">
        <f aca="false">IF($A541="","",COUNTIF(raw_data!$G:$G,$A541))</f>
        <v>40</v>
      </c>
      <c r="AE541" s="38" t="n">
        <f aca="false">IF($A541="","",IF(COUNTIF($A$2:$A$1001,$A541)&gt;1,1,0))</f>
        <v>0</v>
      </c>
    </row>
    <row r="542" customFormat="false" ht="15" hidden="false" customHeight="false" outlineLevel="0" collapsed="false">
      <c r="A542" s="0" t="str">
        <f aca="false">IF(code_master!$A542="","",code_master!$A542)</f>
        <v>CV0541</v>
      </c>
      <c r="B542" s="0" t="str">
        <f aca="false">IF($A542="","",code_master!$C542&amp;"")</f>
        <v>기타</v>
      </c>
      <c r="C542" s="0" t="str">
        <f aca="false">IF($A542="","",code_master!$B542&amp;"")</f>
        <v>배상책임Ⅱ</v>
      </c>
      <c r="D542" s="30" t="n">
        <f aca="false">IF($A542="","",SUMIFS(raw_data!$H:$H,raw_data!$A:$A,"&gt;="&amp;UY_START,raw_data!$A:$A,"&lt;="&amp;BASE_YM,raw_data!$B:$B,"&lt;="&amp;BASE_YM,raw_data!$G:$G,$A542))</f>
        <v>33707673</v>
      </c>
      <c r="E542" s="30" t="n">
        <f aca="false">IF($A542="","",(SUMIFS(raw_data!$I:$I,raw_data!$A:$A,"&gt;="&amp;UY_START,raw_data!$A:$A,"&lt;="&amp;BASE_YM,raw_data!$B:$B,"&lt;="&amp;BASE_YM,raw_data!$G:$G,$A542)+SUMIFS(raw_data!$J:$J,raw_data!$A:$A,"&gt;="&amp;UY_START,raw_data!$A:$A,"&lt;="&amp;BASE_YM,raw_data!$B:$B,"&lt;="&amp;BASE_YM,raw_data!$G:$G,$A542)))</f>
        <v>11938562</v>
      </c>
      <c r="F542" s="31" t="n">
        <f aca="false">IF(N(D542)=0,"",E542/D542)</f>
        <v>0.354179358509856</v>
      </c>
      <c r="G542" s="30" t="n">
        <f aca="false">IF($A542="","",SUMIFS(raw_data!$H:$H,raw_data!$A:$A,"&gt;="&amp;UY_START_PY,raw_data!$A:$A,"&lt;="&amp;BASE_YM_PY,raw_data!$B:$B,"&lt;="&amp;BASE_YM_PY,raw_data!$G:$G,$A542))</f>
        <v>28719528</v>
      </c>
      <c r="H542" s="30" t="n">
        <f aca="false">IF($A542="","",(SUMIFS(raw_data!$I:$I,raw_data!$A:$A,"&gt;="&amp;UY_START_PY,raw_data!$A:$A,"&lt;="&amp;BASE_YM_PY,raw_data!$B:$B,"&lt;="&amp;BASE_YM_PY,raw_data!$G:$G,$A542)+SUMIFS(raw_data!$J:$J,raw_data!$A:$A,"&gt;="&amp;UY_START_PY,raw_data!$A:$A,"&lt;="&amp;BASE_YM_PY,raw_data!$B:$B,"&lt;="&amp;BASE_YM_PY,raw_data!$G:$G,$A542)))</f>
        <v>12809373</v>
      </c>
      <c r="I542" s="31" t="n">
        <f aca="false">IF(N(G542)=0,"",H542/G542)</f>
        <v>0.446016139262456</v>
      </c>
      <c r="J542" s="32" t="n">
        <f aca="false">IF(N(G542)=0,"",D542/G542-1)</f>
        <v>0.173684783398947</v>
      </c>
      <c r="K542" s="33" t="n">
        <f aca="false">IF(OR(F542="",I542=""),"",F542-I542)</f>
        <v>-0.0918367807525997</v>
      </c>
      <c r="L542" s="30" t="n">
        <f aca="false">IF($A542="","",SUMIFS(raw_data!$H:$H,raw_data!$B:$B,BASE_YM,raw_data!$G:$G,$A542))</f>
        <v>14214392</v>
      </c>
      <c r="M542" s="30" t="n">
        <f aca="false">IF($A542="","",(SUMIFS(raw_data!$I:$I,raw_data!$B:$B,BASE_YM,raw_data!$G:$G,$A542)+SUMIFS(raw_data!$J:$J,raw_data!$B:$B,BASE_YM,raw_data!$G:$G,$A542)))</f>
        <v>5301675</v>
      </c>
      <c r="N542" s="31" t="n">
        <f aca="false">IF(N(L542)=0,"",M542/L542)</f>
        <v>0.372979371892938</v>
      </c>
      <c r="O542" s="30" t="n">
        <f aca="false">IF($A542="","",SUMIFS(raw_data!$H:$H,raw_data!$B:$B,BASE_YM_PY,raw_data!$G:$G,$A542))</f>
        <v>10588009</v>
      </c>
      <c r="P542" s="30" t="n">
        <f aca="false">IF($A542="","",(SUMIFS(raw_data!$I:$I,raw_data!$B:$B,BASE_YM_PY,raw_data!$G:$G,$A542)+SUMIFS(raw_data!$J:$J,raw_data!$B:$B,BASE_YM_PY,raw_data!$G:$G,$A542)))</f>
        <v>4800360</v>
      </c>
      <c r="Q542" s="31" t="n">
        <f aca="false">IF(N(O542)=0,"",P542/O542)</f>
        <v>0.45337702300782</v>
      </c>
      <c r="R542" s="32" t="n">
        <f aca="false">IF(N(O542)=0,"",L542/O542-1)</f>
        <v>0.342499047743537</v>
      </c>
      <c r="S542" s="33" t="n">
        <f aca="false">IF(OR(N542="",Q542=""),"",N542-Q542)</f>
        <v>-0.0803976511148817</v>
      </c>
      <c r="T542" s="38" t="n">
        <f aca="false">IF(N(D542)&gt;0,RANK(D542,D$2:D$1001)+COUNTIF(D$2:D542,D542)-1,"")</f>
        <v>168</v>
      </c>
      <c r="U542" s="40" t="n">
        <f aca="false">IF(N(D542)&gt;0,IF(D542&gt;=LR_MIN_SHARE*SUM(D$2:D$1001),F542,-1),-1)</f>
        <v>0.354179358509856</v>
      </c>
      <c r="V542" s="38" t="n">
        <f aca="false">IF(U542&lt;0,"",RANK(U542,U$2:U$1001)+COUNTIF(U$2:U542,U542)-1)</f>
        <v>322</v>
      </c>
      <c r="W542" s="38" t="n">
        <f aca="false">IF(N(L542)&gt;0,RANK(L542,L$2:L$1001)+COUNTIF(L$2:L542,L542)-1,"")</f>
        <v>162</v>
      </c>
      <c r="X542" s="40" t="n">
        <f aca="false">IF(N(L542)&gt;0,IF(L542&gt;=LR_MIN_SHARE*SUM(L$2:L$1001),N542,-1),-1)</f>
        <v>0.372979371892938</v>
      </c>
      <c r="Y542" s="38" t="n">
        <f aca="false">IF(X542&lt;0,"",RANK(X542,X$2:X$1001)+COUNTIF(X$2:X542,X542)-1)</f>
        <v>342</v>
      </c>
      <c r="AA542" s="0" t="str">
        <f aca="false">IF($A542="","",IF(COUNTIF($B$2:$B542,$B542)=1,1,""))</f>
        <v/>
      </c>
      <c r="AB542" s="0" t="str">
        <f aca="false">IF(AA542=1,SUMIF($B$2:$B$1001,$B542,$D$2:$D$1001),"")</f>
        <v/>
      </c>
      <c r="AC542" s="0" t="str">
        <f aca="false">IF(AA542=1,RANK(AB542,$AB$2:$AB$1001)+COUNTIF($AB$2:$AB542,AB542)-1,"")</f>
        <v/>
      </c>
      <c r="AD542" s="38" t="n">
        <f aca="false">IF($A542="","",COUNTIF(raw_data!$G:$G,$A542))</f>
        <v>40</v>
      </c>
      <c r="AE542" s="38" t="n">
        <f aca="false">IF($A542="","",IF(COUNTIF($A$2:$A$1001,$A542)&gt;1,1,0))</f>
        <v>0</v>
      </c>
    </row>
    <row r="543" customFormat="false" ht="15" hidden="false" customHeight="false" outlineLevel="0" collapsed="false">
      <c r="A543" s="0" t="str">
        <f aca="false">IF(code_master!$A543="","",code_master!$A543)</f>
        <v>CV0542</v>
      </c>
      <c r="B543" s="0" t="str">
        <f aca="false">IF($A543="","",code_master!$C543&amp;"")</f>
        <v>심장</v>
      </c>
      <c r="C543" s="0" t="str">
        <f aca="false">IF($A543="","",code_master!$B543&amp;"")</f>
        <v>심혈관질환진단비Ⅱ</v>
      </c>
      <c r="D543" s="30" t="n">
        <f aca="false">IF($A543="","",SUMIFS(raw_data!$H:$H,raw_data!$A:$A,"&gt;="&amp;UY_START,raw_data!$A:$A,"&lt;="&amp;BASE_YM,raw_data!$B:$B,"&lt;="&amp;BASE_YM,raw_data!$G:$G,$A543))</f>
        <v>19403617</v>
      </c>
      <c r="E543" s="30" t="n">
        <f aca="false">IF($A543="","",(SUMIFS(raw_data!$I:$I,raw_data!$A:$A,"&gt;="&amp;UY_START,raw_data!$A:$A,"&lt;="&amp;BASE_YM,raw_data!$B:$B,"&lt;="&amp;BASE_YM,raw_data!$G:$G,$A543)+SUMIFS(raw_data!$J:$J,raw_data!$A:$A,"&gt;="&amp;UY_START,raw_data!$A:$A,"&lt;="&amp;BASE_YM,raw_data!$B:$B,"&lt;="&amp;BASE_YM,raw_data!$G:$G,$A543)))</f>
        <v>9967007</v>
      </c>
      <c r="F543" s="31" t="n">
        <f aca="false">IF(N(D543)=0,"",E543/D543)</f>
        <v>0.51366747756359</v>
      </c>
      <c r="G543" s="30" t="n">
        <f aca="false">IF($A543="","",SUMIFS(raw_data!$H:$H,raw_data!$A:$A,"&gt;="&amp;UY_START_PY,raw_data!$A:$A,"&lt;="&amp;BASE_YM_PY,raw_data!$B:$B,"&lt;="&amp;BASE_YM_PY,raw_data!$G:$G,$A543))</f>
        <v>24780871</v>
      </c>
      <c r="H543" s="30" t="n">
        <f aca="false">IF($A543="","",(SUMIFS(raw_data!$I:$I,raw_data!$A:$A,"&gt;="&amp;UY_START_PY,raw_data!$A:$A,"&lt;="&amp;BASE_YM_PY,raw_data!$B:$B,"&lt;="&amp;BASE_YM_PY,raw_data!$G:$G,$A543)+SUMIFS(raw_data!$J:$J,raw_data!$A:$A,"&gt;="&amp;UY_START_PY,raw_data!$A:$A,"&lt;="&amp;BASE_YM_PY,raw_data!$B:$B,"&lt;="&amp;BASE_YM_PY,raw_data!$G:$G,$A543)))</f>
        <v>11573955</v>
      </c>
      <c r="I543" s="31" t="n">
        <f aca="false">IF(N(G543)=0,"",H543/G543)</f>
        <v>0.467051985380175</v>
      </c>
      <c r="J543" s="32" t="n">
        <f aca="false">IF(N(G543)=0,"",D543/G543-1)</f>
        <v>-0.216992130744718</v>
      </c>
      <c r="K543" s="33" t="n">
        <f aca="false">IF(OR(F543="",I543=""),"",F543-I543)</f>
        <v>0.0466154921834154</v>
      </c>
      <c r="L543" s="30" t="n">
        <f aca="false">IF($A543="","",SUMIFS(raw_data!$H:$H,raw_data!$B:$B,BASE_YM,raw_data!$G:$G,$A543))</f>
        <v>8427523</v>
      </c>
      <c r="M543" s="30" t="n">
        <f aca="false">IF($A543="","",(SUMIFS(raw_data!$I:$I,raw_data!$B:$B,BASE_YM,raw_data!$G:$G,$A543)+SUMIFS(raw_data!$J:$J,raw_data!$B:$B,BASE_YM,raw_data!$G:$G,$A543)))</f>
        <v>4826204</v>
      </c>
      <c r="N543" s="31" t="n">
        <f aca="false">IF(N(L543)=0,"",M543/L543)</f>
        <v>0.572671709113105</v>
      </c>
      <c r="O543" s="30" t="n">
        <f aca="false">IF($A543="","",SUMIFS(raw_data!$H:$H,raw_data!$B:$B,BASE_YM_PY,raw_data!$G:$G,$A543))</f>
        <v>9310496</v>
      </c>
      <c r="P543" s="30" t="n">
        <f aca="false">IF($A543="","",(SUMIFS(raw_data!$I:$I,raw_data!$B:$B,BASE_YM_PY,raw_data!$G:$G,$A543)+SUMIFS(raw_data!$J:$J,raw_data!$B:$B,BASE_YM_PY,raw_data!$G:$G,$A543)))</f>
        <v>5145951</v>
      </c>
      <c r="Q543" s="31" t="n">
        <f aca="false">IF(N(O543)=0,"",P543/O543)</f>
        <v>0.55270428127567</v>
      </c>
      <c r="R543" s="32" t="n">
        <f aca="false">IF(N(O543)=0,"",L543/O543-1)</f>
        <v>-0.0948363008802109</v>
      </c>
      <c r="S543" s="33" t="n">
        <f aca="false">IF(OR(N543="",Q543=""),"",N543-Q543)</f>
        <v>0.0199674278374348</v>
      </c>
      <c r="T543" s="38" t="n">
        <f aca="false">IF(N(D543)&gt;0,RANK(D543,D$2:D$1001)+COUNTIF(D$2:D543,D543)-1,"")</f>
        <v>261</v>
      </c>
      <c r="U543" s="40" t="n">
        <f aca="false">IF(N(D543)&gt;0,IF(D543&gt;=LR_MIN_SHARE*SUM(D$2:D$1001),F543,-1),-1)</f>
        <v>0.51366747756359</v>
      </c>
      <c r="V543" s="38" t="n">
        <f aca="false">IF(U543&lt;0,"",RANK(U543,U$2:U$1001)+COUNTIF(U$2:U543,U543)-1)</f>
        <v>215</v>
      </c>
      <c r="W543" s="38" t="n">
        <f aca="false">IF(N(L543)&gt;0,RANK(L543,L$2:L$1001)+COUNTIF(L$2:L543,L543)-1,"")</f>
        <v>248</v>
      </c>
      <c r="X543" s="40" t="n">
        <f aca="false">IF(N(L543)&gt;0,IF(L543&gt;=LR_MIN_SHARE*SUM(L$2:L$1001),N543,-1),-1)</f>
        <v>0.572671709113105</v>
      </c>
      <c r="Y543" s="38" t="n">
        <f aca="false">IF(X543&lt;0,"",RANK(X543,X$2:X$1001)+COUNTIF(X$2:X543,X543)-1)</f>
        <v>229</v>
      </c>
      <c r="AA543" s="0" t="str">
        <f aca="false">IF($A543="","",IF(COUNTIF($B$2:$B543,$B543)=1,1,""))</f>
        <v/>
      </c>
      <c r="AB543" s="0" t="str">
        <f aca="false">IF(AA543=1,SUMIF($B$2:$B$1001,$B543,$D$2:$D$1001),"")</f>
        <v/>
      </c>
      <c r="AC543" s="0" t="str">
        <f aca="false">IF(AA543=1,RANK(AB543,$AB$2:$AB$1001)+COUNTIF($AB$2:$AB543,AB543)-1,"")</f>
        <v/>
      </c>
      <c r="AD543" s="38" t="n">
        <f aca="false">IF($A543="","",COUNTIF(raw_data!$G:$G,$A543))</f>
        <v>40</v>
      </c>
      <c r="AE543" s="38" t="n">
        <f aca="false">IF($A543="","",IF(COUNTIF($A$2:$A$1001,$A543)&gt;1,1,0))</f>
        <v>0</v>
      </c>
    </row>
    <row r="544" customFormat="false" ht="15" hidden="false" customHeight="false" outlineLevel="0" collapsed="false">
      <c r="A544" s="0" t="str">
        <f aca="false">IF(code_master!$A544="","",code_master!$A544)</f>
        <v>CV0543</v>
      </c>
      <c r="B544" s="0" t="str">
        <f aca="false">IF($A544="","",code_master!$C544&amp;"")</f>
        <v>실손의료</v>
      </c>
      <c r="C544" s="0" t="str">
        <f aca="false">IF($A544="","",code_master!$B544&amp;"")</f>
        <v>질병입원실손Ⅱ</v>
      </c>
      <c r="D544" s="30" t="n">
        <f aca="false">IF($A544="","",SUMIFS(raw_data!$H:$H,raw_data!$A:$A,"&gt;="&amp;UY_START,raw_data!$A:$A,"&lt;="&amp;BASE_YM,raw_data!$B:$B,"&lt;="&amp;BASE_YM,raw_data!$G:$G,$A544))</f>
        <v>23339768</v>
      </c>
      <c r="E544" s="30" t="n">
        <f aca="false">IF($A544="","",(SUMIFS(raw_data!$I:$I,raw_data!$A:$A,"&gt;="&amp;UY_START,raw_data!$A:$A,"&lt;="&amp;BASE_YM,raw_data!$B:$B,"&lt;="&amp;BASE_YM,raw_data!$G:$G,$A544)+SUMIFS(raw_data!$J:$J,raw_data!$A:$A,"&gt;="&amp;UY_START,raw_data!$A:$A,"&lt;="&amp;BASE_YM,raw_data!$B:$B,"&lt;="&amp;BASE_YM,raw_data!$G:$G,$A544)))</f>
        <v>36544514</v>
      </c>
      <c r="F544" s="31" t="n">
        <f aca="false">IF(N(D544)=0,"",E544/D544)</f>
        <v>1.56576166481175</v>
      </c>
      <c r="G544" s="30" t="n">
        <f aca="false">IF($A544="","",SUMIFS(raw_data!$H:$H,raw_data!$A:$A,"&gt;="&amp;UY_START_PY,raw_data!$A:$A,"&lt;="&amp;BASE_YM_PY,raw_data!$B:$B,"&lt;="&amp;BASE_YM_PY,raw_data!$G:$G,$A544))</f>
        <v>24595454</v>
      </c>
      <c r="H544" s="30" t="n">
        <f aca="false">IF($A544="","",(SUMIFS(raw_data!$I:$I,raw_data!$A:$A,"&gt;="&amp;UY_START_PY,raw_data!$A:$A,"&lt;="&amp;BASE_YM_PY,raw_data!$B:$B,"&lt;="&amp;BASE_YM_PY,raw_data!$G:$G,$A544)+SUMIFS(raw_data!$J:$J,raw_data!$A:$A,"&gt;="&amp;UY_START_PY,raw_data!$A:$A,"&lt;="&amp;BASE_YM_PY,raw_data!$B:$B,"&lt;="&amp;BASE_YM_PY,raw_data!$G:$G,$A544)))</f>
        <v>38145956</v>
      </c>
      <c r="I544" s="31" t="n">
        <f aca="false">IF(N(G544)=0,"",H544/G544)</f>
        <v>1.55093522567219</v>
      </c>
      <c r="J544" s="32" t="n">
        <f aca="false">IF(N(G544)=0,"",D544/G544-1)</f>
        <v>-0.0510535808771816</v>
      </c>
      <c r="K544" s="33" t="n">
        <f aca="false">IF(OR(F544="",I544=""),"",F544-I544)</f>
        <v>0.0148264391395583</v>
      </c>
      <c r="L544" s="30" t="n">
        <f aca="false">IF($A544="","",SUMIFS(raw_data!$H:$H,raw_data!$B:$B,BASE_YM,raw_data!$G:$G,$A544))</f>
        <v>9171567</v>
      </c>
      <c r="M544" s="30" t="n">
        <f aca="false">IF($A544="","",(SUMIFS(raw_data!$I:$I,raw_data!$B:$B,BASE_YM,raw_data!$G:$G,$A544)+SUMIFS(raw_data!$J:$J,raw_data!$B:$B,BASE_YM,raw_data!$G:$G,$A544)))</f>
        <v>19361083</v>
      </c>
      <c r="N544" s="31" t="n">
        <f aca="false">IF(N(L544)=0,"",M544/L544)</f>
        <v>2.11098964876994</v>
      </c>
      <c r="O544" s="30" t="n">
        <f aca="false">IF($A544="","",SUMIFS(raw_data!$H:$H,raw_data!$B:$B,BASE_YM_PY,raw_data!$G:$G,$A544))</f>
        <v>10153585</v>
      </c>
      <c r="P544" s="30" t="n">
        <f aca="false">IF($A544="","",(SUMIFS(raw_data!$I:$I,raw_data!$B:$B,BASE_YM_PY,raw_data!$G:$G,$A544)+SUMIFS(raw_data!$J:$J,raw_data!$B:$B,BASE_YM_PY,raw_data!$G:$G,$A544)))</f>
        <v>18884982</v>
      </c>
      <c r="Q544" s="31" t="n">
        <f aca="false">IF(N(O544)=0,"",P544/O544)</f>
        <v>1.85993242780752</v>
      </c>
      <c r="R544" s="32" t="n">
        <f aca="false">IF(N(O544)=0,"",L544/O544-1)</f>
        <v>-0.0967163814554169</v>
      </c>
      <c r="S544" s="33" t="n">
        <f aca="false">IF(OR(N544="",Q544=""),"",N544-Q544)</f>
        <v>0.251057220962425</v>
      </c>
      <c r="T544" s="38" t="n">
        <f aca="false">IF(N(D544)&gt;0,RANK(D544,D$2:D$1001)+COUNTIF(D$2:D544,D544)-1,"")</f>
        <v>227</v>
      </c>
      <c r="U544" s="40" t="n">
        <f aca="false">IF(N(D544)&gt;0,IF(D544&gt;=LR_MIN_SHARE*SUM(D$2:D$1001),F544,-1),-1)</f>
        <v>1.56576166481175</v>
      </c>
      <c r="V544" s="38" t="n">
        <f aca="false">IF(U544&lt;0,"",RANK(U544,U$2:U$1001)+COUNTIF(U$2:U544,U544)-1)</f>
        <v>1</v>
      </c>
      <c r="W544" s="38" t="n">
        <f aca="false">IF(N(L544)&gt;0,RANK(L544,L$2:L$1001)+COUNTIF(L$2:L544,L544)-1,"")</f>
        <v>232</v>
      </c>
      <c r="X544" s="40" t="n">
        <f aca="false">IF(N(L544)&gt;0,IF(L544&gt;=LR_MIN_SHARE*SUM(L$2:L$1001),N544,-1),-1)</f>
        <v>2.11098964876994</v>
      </c>
      <c r="Y544" s="38" t="n">
        <f aca="false">IF(X544&lt;0,"",RANK(X544,X$2:X$1001)+COUNTIF(X$2:X544,X544)-1)</f>
        <v>1</v>
      </c>
      <c r="AA544" s="0" t="str">
        <f aca="false">IF($A544="","",IF(COUNTIF($B$2:$B544,$B544)=1,1,""))</f>
        <v/>
      </c>
      <c r="AB544" s="0" t="str">
        <f aca="false">IF(AA544=1,SUMIF($B$2:$B$1001,$B544,$D$2:$D$1001),"")</f>
        <v/>
      </c>
      <c r="AC544" s="0" t="str">
        <f aca="false">IF(AA544=1,RANK(AB544,$AB$2:$AB$1001)+COUNTIF($AB$2:$AB544,AB544)-1,"")</f>
        <v/>
      </c>
      <c r="AD544" s="38" t="n">
        <f aca="false">IF($A544="","",COUNTIF(raw_data!$G:$G,$A544))</f>
        <v>40</v>
      </c>
      <c r="AE544" s="38" t="n">
        <f aca="false">IF($A544="","",IF(COUNTIF($A$2:$A$1001,$A544)&gt;1,1,0))</f>
        <v>0</v>
      </c>
    </row>
    <row r="545" customFormat="false" ht="15" hidden="false" customHeight="false" outlineLevel="0" collapsed="false">
      <c r="A545" s="0" t="str">
        <f aca="false">IF(code_master!$A545="","",code_master!$A545)</f>
        <v>CV0544</v>
      </c>
      <c r="B545" s="0" t="str">
        <f aca="false">IF($A545="","",code_master!$C545&amp;"")</f>
        <v>기타</v>
      </c>
      <c r="C545" s="0" t="str">
        <f aca="false">IF($A545="","",code_master!$B545&amp;"")</f>
        <v>배상책임(비갱신형)</v>
      </c>
      <c r="D545" s="30" t="n">
        <f aca="false">IF($A545="","",SUMIFS(raw_data!$H:$H,raw_data!$A:$A,"&gt;="&amp;UY_START,raw_data!$A:$A,"&lt;="&amp;BASE_YM,raw_data!$B:$B,"&lt;="&amp;BASE_YM,raw_data!$G:$G,$A545))</f>
        <v>153694632</v>
      </c>
      <c r="E545" s="30" t="n">
        <f aca="false">IF($A545="","",(SUMIFS(raw_data!$I:$I,raw_data!$A:$A,"&gt;="&amp;UY_START,raw_data!$A:$A,"&lt;="&amp;BASE_YM,raw_data!$B:$B,"&lt;="&amp;BASE_YM,raw_data!$G:$G,$A545)+SUMIFS(raw_data!$J:$J,raw_data!$A:$A,"&gt;="&amp;UY_START,raw_data!$A:$A,"&lt;="&amp;BASE_YM,raw_data!$B:$B,"&lt;="&amp;BASE_YM,raw_data!$G:$G,$A545)))</f>
        <v>70821691</v>
      </c>
      <c r="F545" s="31" t="n">
        <f aca="false">IF(N(D545)=0,"",E545/D545)</f>
        <v>0.460794824636426</v>
      </c>
      <c r="G545" s="30" t="n">
        <f aca="false">IF($A545="","",SUMIFS(raw_data!$H:$H,raw_data!$A:$A,"&gt;="&amp;UY_START_PY,raw_data!$A:$A,"&lt;="&amp;BASE_YM_PY,raw_data!$B:$B,"&lt;="&amp;BASE_YM_PY,raw_data!$G:$G,$A545))</f>
        <v>118047045</v>
      </c>
      <c r="H545" s="30" t="n">
        <f aca="false">IF($A545="","",(SUMIFS(raw_data!$I:$I,raw_data!$A:$A,"&gt;="&amp;UY_START_PY,raw_data!$A:$A,"&lt;="&amp;BASE_YM_PY,raw_data!$B:$B,"&lt;="&amp;BASE_YM_PY,raw_data!$G:$G,$A545)+SUMIFS(raw_data!$J:$J,raw_data!$A:$A,"&gt;="&amp;UY_START_PY,raw_data!$A:$A,"&lt;="&amp;BASE_YM_PY,raw_data!$B:$B,"&lt;="&amp;BASE_YM_PY,raw_data!$G:$G,$A545)))</f>
        <v>61233571</v>
      </c>
      <c r="I545" s="31" t="n">
        <f aca="false">IF(N(G545)=0,"",H545/G545)</f>
        <v>0.518721760464229</v>
      </c>
      <c r="J545" s="32" t="n">
        <f aca="false">IF(N(G545)=0,"",D545/G545-1)</f>
        <v>0.301977800460825</v>
      </c>
      <c r="K545" s="33" t="n">
        <f aca="false">IF(OR(F545="",I545=""),"",F545-I545)</f>
        <v>-0.0579269358278027</v>
      </c>
      <c r="L545" s="30" t="n">
        <f aca="false">IF($A545="","",SUMIFS(raw_data!$H:$H,raw_data!$B:$B,BASE_YM,raw_data!$G:$G,$A545))</f>
        <v>62869570</v>
      </c>
      <c r="M545" s="30" t="n">
        <f aca="false">IF($A545="","",(SUMIFS(raw_data!$I:$I,raw_data!$B:$B,BASE_YM,raw_data!$G:$G,$A545)+SUMIFS(raw_data!$J:$J,raw_data!$B:$B,BASE_YM,raw_data!$G:$G,$A545)))</f>
        <v>37675910</v>
      </c>
      <c r="N545" s="31" t="n">
        <f aca="false">IF(N(L545)=0,"",M545/L545)</f>
        <v>0.599270998672331</v>
      </c>
      <c r="O545" s="30" t="n">
        <f aca="false">IF($A545="","",SUMIFS(raw_data!$H:$H,raw_data!$B:$B,BASE_YM_PY,raw_data!$G:$G,$A545))</f>
        <v>45583095</v>
      </c>
      <c r="P545" s="30" t="n">
        <f aca="false">IF($A545="","",(SUMIFS(raw_data!$I:$I,raw_data!$B:$B,BASE_YM_PY,raw_data!$G:$G,$A545)+SUMIFS(raw_data!$J:$J,raw_data!$B:$B,BASE_YM_PY,raw_data!$G:$G,$A545)))</f>
        <v>26799636</v>
      </c>
      <c r="Q545" s="31" t="n">
        <f aca="false">IF(N(O545)=0,"",P545/O545)</f>
        <v>0.587929275096393</v>
      </c>
      <c r="R545" s="32" t="n">
        <f aca="false">IF(N(O545)=0,"",L545/O545-1)</f>
        <v>0.379229953560635</v>
      </c>
      <c r="S545" s="33" t="n">
        <f aca="false">IF(OR(N545="",Q545=""),"",N545-Q545)</f>
        <v>0.0113417235759381</v>
      </c>
      <c r="T545" s="38" t="n">
        <f aca="false">IF(N(D545)&gt;0,RANK(D545,D$2:D$1001)+COUNTIF(D$2:D545,D545)-1,"")</f>
        <v>22</v>
      </c>
      <c r="U545" s="40" t="n">
        <f aca="false">IF(N(D545)&gt;0,IF(D545&gt;=LR_MIN_SHARE*SUM(D$2:D$1001),F545,-1),-1)</f>
        <v>0.460794824636426</v>
      </c>
      <c r="V545" s="38" t="n">
        <f aca="false">IF(U545&lt;0,"",RANK(U545,U$2:U$1001)+COUNTIF(U$2:U545,U545)-1)</f>
        <v>255</v>
      </c>
      <c r="W545" s="38" t="n">
        <f aca="false">IF(N(L545)&gt;0,RANK(L545,L$2:L$1001)+COUNTIF(L$2:L545,L545)-1,"")</f>
        <v>23</v>
      </c>
      <c r="X545" s="40" t="n">
        <f aca="false">IF(N(L545)&gt;0,IF(L545&gt;=LR_MIN_SHARE*SUM(L$2:L$1001),N545,-1),-1)</f>
        <v>0.599270998672331</v>
      </c>
      <c r="Y545" s="38" t="n">
        <f aca="false">IF(X545&lt;0,"",RANK(X545,X$2:X$1001)+COUNTIF(X$2:X545,X545)-1)</f>
        <v>214</v>
      </c>
      <c r="AA545" s="0" t="str">
        <f aca="false">IF($A545="","",IF(COUNTIF($B$2:$B545,$B545)=1,1,""))</f>
        <v/>
      </c>
      <c r="AB545" s="0" t="str">
        <f aca="false">IF(AA545=1,SUMIF($B$2:$B$1001,$B545,$D$2:$D$1001),"")</f>
        <v/>
      </c>
      <c r="AC545" s="0" t="str">
        <f aca="false">IF(AA545=1,RANK(AB545,$AB$2:$AB$1001)+COUNTIF($AB$2:$AB545,AB545)-1,"")</f>
        <v/>
      </c>
      <c r="AD545" s="38" t="n">
        <f aca="false">IF($A545="","",COUNTIF(raw_data!$G:$G,$A545))</f>
        <v>40</v>
      </c>
      <c r="AE545" s="38" t="n">
        <f aca="false">IF($A545="","",IF(COUNTIF($A$2:$A$1001,$A545)&gt;1,1,0))</f>
        <v>0</v>
      </c>
    </row>
    <row r="546" customFormat="false" ht="15" hidden="false" customHeight="false" outlineLevel="0" collapsed="false">
      <c r="A546" s="0" t="str">
        <f aca="false">IF(code_master!$A546="","",code_master!$A546)</f>
        <v>CV0545</v>
      </c>
      <c r="B546" s="0" t="str">
        <f aca="false">IF($A546="","",code_master!$C546&amp;"")</f>
        <v>사망</v>
      </c>
      <c r="C546" s="0" t="str">
        <f aca="false">IF($A546="","",code_master!$B546&amp;"")</f>
        <v>상해사망(비갱신형)</v>
      </c>
      <c r="D546" s="30" t="n">
        <f aca="false">IF($A546="","",SUMIFS(raw_data!$H:$H,raw_data!$A:$A,"&gt;="&amp;UY_START,raw_data!$A:$A,"&lt;="&amp;BASE_YM,raw_data!$B:$B,"&lt;="&amp;BASE_YM,raw_data!$G:$G,$A546))</f>
        <v>3772878</v>
      </c>
      <c r="E546" s="30" t="n">
        <f aca="false">IF($A546="","",(SUMIFS(raw_data!$I:$I,raw_data!$A:$A,"&gt;="&amp;UY_START,raw_data!$A:$A,"&lt;="&amp;BASE_YM,raw_data!$B:$B,"&lt;="&amp;BASE_YM,raw_data!$G:$G,$A546)+SUMIFS(raw_data!$J:$J,raw_data!$A:$A,"&gt;="&amp;UY_START,raw_data!$A:$A,"&lt;="&amp;BASE_YM,raw_data!$B:$B,"&lt;="&amp;BASE_YM,raw_data!$G:$G,$A546)))</f>
        <v>1336646</v>
      </c>
      <c r="F546" s="31" t="n">
        <f aca="false">IF(N(D546)=0,"",E546/D546)</f>
        <v>0.354277556814718</v>
      </c>
      <c r="G546" s="30" t="n">
        <f aca="false">IF($A546="","",SUMIFS(raw_data!$H:$H,raw_data!$A:$A,"&gt;="&amp;UY_START_PY,raw_data!$A:$A,"&lt;="&amp;BASE_YM_PY,raw_data!$B:$B,"&lt;="&amp;BASE_YM_PY,raw_data!$G:$G,$A546))</f>
        <v>5032528</v>
      </c>
      <c r="H546" s="30" t="n">
        <f aca="false">IF($A546="","",(SUMIFS(raw_data!$I:$I,raw_data!$A:$A,"&gt;="&amp;UY_START_PY,raw_data!$A:$A,"&lt;="&amp;BASE_YM_PY,raw_data!$B:$B,"&lt;="&amp;BASE_YM_PY,raw_data!$G:$G,$A546)+SUMIFS(raw_data!$J:$J,raw_data!$A:$A,"&gt;="&amp;UY_START_PY,raw_data!$A:$A,"&lt;="&amp;BASE_YM_PY,raw_data!$B:$B,"&lt;="&amp;BASE_YM_PY,raw_data!$G:$G,$A546)))</f>
        <v>1610387</v>
      </c>
      <c r="I546" s="31" t="n">
        <f aca="false">IF(N(G546)=0,"",H546/G546)</f>
        <v>0.319995636387915</v>
      </c>
      <c r="J546" s="32" t="n">
        <f aca="false">IF(N(G546)=0,"",D546/G546-1)</f>
        <v>-0.250301637666</v>
      </c>
      <c r="K546" s="33" t="n">
        <f aca="false">IF(OR(F546="",I546=""),"",F546-I546)</f>
        <v>0.0342819204268033</v>
      </c>
      <c r="L546" s="30" t="n">
        <f aca="false">IF($A546="","",SUMIFS(raw_data!$H:$H,raw_data!$B:$B,BASE_YM,raw_data!$G:$G,$A546))</f>
        <v>1621253</v>
      </c>
      <c r="M546" s="30" t="n">
        <f aca="false">IF($A546="","",(SUMIFS(raw_data!$I:$I,raw_data!$B:$B,BASE_YM,raw_data!$G:$G,$A546)+SUMIFS(raw_data!$J:$J,raw_data!$B:$B,BASE_YM,raw_data!$G:$G,$A546)))</f>
        <v>679755</v>
      </c>
      <c r="N546" s="31" t="n">
        <f aca="false">IF(N(L546)=0,"",M546/L546)</f>
        <v>0.419277558777069</v>
      </c>
      <c r="O546" s="30" t="n">
        <f aca="false">IF($A546="","",SUMIFS(raw_data!$H:$H,raw_data!$B:$B,BASE_YM_PY,raw_data!$G:$G,$A546))</f>
        <v>1952273</v>
      </c>
      <c r="P546" s="30" t="n">
        <f aca="false">IF($A546="","",(SUMIFS(raw_data!$I:$I,raw_data!$B:$B,BASE_YM_PY,raw_data!$G:$G,$A546)+SUMIFS(raw_data!$J:$J,raw_data!$B:$B,BASE_YM_PY,raw_data!$G:$G,$A546)))</f>
        <v>579948</v>
      </c>
      <c r="Q546" s="31" t="n">
        <f aca="false">IF(N(O546)=0,"",P546/O546)</f>
        <v>0.297062961993533</v>
      </c>
      <c r="R546" s="32" t="n">
        <f aca="false">IF(N(O546)=0,"",L546/O546-1)</f>
        <v>-0.169556204485746</v>
      </c>
      <c r="S546" s="33" t="n">
        <f aca="false">IF(OR(N546="",Q546=""),"",N546-Q546)</f>
        <v>0.122214596783537</v>
      </c>
      <c r="T546" s="38" t="n">
        <f aca="false">IF(N(D546)&gt;0,RANK(D546,D$2:D$1001)+COUNTIF(D$2:D546,D546)-1,"")</f>
        <v>482</v>
      </c>
      <c r="U546" s="38" t="n">
        <f aca="false">IF(N(D546)&gt;0,IF(D546&gt;=LR_MIN_SHARE*SUM(D$2:D$1001),F546,-1),-1)</f>
        <v>-1</v>
      </c>
      <c r="V546" s="0" t="str">
        <f aca="false">IF(U546&lt;0,"",RANK(U546,U$2:U$1001)+COUNTIF(U$2:U546,U546)-1)</f>
        <v/>
      </c>
      <c r="W546" s="38" t="n">
        <f aca="false">IF(N(L546)&gt;0,RANK(L546,L$2:L$1001)+COUNTIF(L$2:L546,L546)-1,"")</f>
        <v>476</v>
      </c>
      <c r="X546" s="38" t="n">
        <f aca="false">IF(N(L546)&gt;0,IF(L546&gt;=LR_MIN_SHARE*SUM(L$2:L$1001),N546,-1),-1)</f>
        <v>-1</v>
      </c>
      <c r="Y546" s="0" t="str">
        <f aca="false">IF(X546&lt;0,"",RANK(X546,X$2:X$1001)+COUNTIF(X$2:X546,X546)-1)</f>
        <v/>
      </c>
      <c r="AA546" s="0" t="str">
        <f aca="false">IF($A546="","",IF(COUNTIF($B$2:$B546,$B546)=1,1,""))</f>
        <v/>
      </c>
      <c r="AB546" s="0" t="str">
        <f aca="false">IF(AA546=1,SUMIF($B$2:$B$1001,$B546,$D$2:$D$1001),"")</f>
        <v/>
      </c>
      <c r="AC546" s="0" t="str">
        <f aca="false">IF(AA546=1,RANK(AB546,$AB$2:$AB$1001)+COUNTIF($AB$2:$AB546,AB546)-1,"")</f>
        <v/>
      </c>
      <c r="AD546" s="38" t="n">
        <f aca="false">IF($A546="","",COUNTIF(raw_data!$G:$G,$A546))</f>
        <v>40</v>
      </c>
      <c r="AE546" s="38" t="n">
        <f aca="false">IF($A546="","",IF(COUNTIF($A$2:$A$1001,$A546)&gt;1,1,0))</f>
        <v>0</v>
      </c>
    </row>
    <row r="547" customFormat="false" ht="15" hidden="false" customHeight="false" outlineLevel="0" collapsed="false">
      <c r="A547" s="0" t="str">
        <f aca="false">IF(code_master!$A547="","",code_master!$A547)</f>
        <v/>
      </c>
      <c r="B547" s="0" t="str">
        <f aca="false">IF($A547="","",code_master!$C547&amp;"")</f>
        <v/>
      </c>
      <c r="C547" s="0" t="str">
        <f aca="false">IF($A547="","",code_master!$B547&amp;"")</f>
        <v/>
      </c>
      <c r="D547" s="30" t="str">
        <f aca="false">IF($A547="","",SUMIFS(raw_data!$H:$H,raw_data!$A:$A,"&gt;="&amp;UY_START,raw_data!$A:$A,"&lt;="&amp;BASE_YM,raw_data!$B:$B,"&lt;="&amp;BASE_YM,raw_data!$G:$G,$A547))</f>
        <v/>
      </c>
      <c r="E547" s="30" t="str">
        <f aca="false">IF($A547="","",(SUMIFS(raw_data!$I:$I,raw_data!$A:$A,"&gt;="&amp;UY_START,raw_data!$A:$A,"&lt;="&amp;BASE_YM,raw_data!$B:$B,"&lt;="&amp;BASE_YM,raw_data!$G:$G,$A547)+SUMIFS(raw_data!$J:$J,raw_data!$A:$A,"&gt;="&amp;UY_START,raw_data!$A:$A,"&lt;="&amp;BASE_YM,raw_data!$B:$B,"&lt;="&amp;BASE_YM,raw_data!$G:$G,$A547)))</f>
        <v/>
      </c>
      <c r="F547" s="31" t="str">
        <f aca="false">IF(N(D547)=0,"",E547/D547)</f>
        <v/>
      </c>
      <c r="G547" s="30" t="str">
        <f aca="false">IF($A547="","",SUMIFS(raw_data!$H:$H,raw_data!$A:$A,"&gt;="&amp;UY_START_PY,raw_data!$A:$A,"&lt;="&amp;BASE_YM_PY,raw_data!$B:$B,"&lt;="&amp;BASE_YM_PY,raw_data!$G:$G,$A547))</f>
        <v/>
      </c>
      <c r="H547" s="30" t="str">
        <f aca="false">IF($A547="","",(SUMIFS(raw_data!$I:$I,raw_data!$A:$A,"&gt;="&amp;UY_START_PY,raw_data!$A:$A,"&lt;="&amp;BASE_YM_PY,raw_data!$B:$B,"&lt;="&amp;BASE_YM_PY,raw_data!$G:$G,$A547)+SUMIFS(raw_data!$J:$J,raw_data!$A:$A,"&gt;="&amp;UY_START_PY,raw_data!$A:$A,"&lt;="&amp;BASE_YM_PY,raw_data!$B:$B,"&lt;="&amp;BASE_YM_PY,raw_data!$G:$G,$A547)))</f>
        <v/>
      </c>
      <c r="I547" s="31" t="str">
        <f aca="false">IF(N(G547)=0,"",H547/G547)</f>
        <v/>
      </c>
      <c r="J547" s="32" t="str">
        <f aca="false">IF(N(G547)=0,"",D547/G547-1)</f>
        <v/>
      </c>
      <c r="K547" s="33" t="str">
        <f aca="false">IF(OR(F547="",I547=""),"",F547-I547)</f>
        <v/>
      </c>
      <c r="L547" s="30" t="str">
        <f aca="false">IF($A547="","",SUMIFS(raw_data!$H:$H,raw_data!$B:$B,BASE_YM,raw_data!$G:$G,$A547))</f>
        <v/>
      </c>
      <c r="M547" s="30" t="str">
        <f aca="false">IF($A547="","",(SUMIFS(raw_data!$I:$I,raw_data!$B:$B,BASE_YM,raw_data!$G:$G,$A547)+SUMIFS(raw_data!$J:$J,raw_data!$B:$B,BASE_YM,raw_data!$G:$G,$A547)))</f>
        <v/>
      </c>
      <c r="N547" s="31" t="str">
        <f aca="false">IF(N(L547)=0,"",M547/L547)</f>
        <v/>
      </c>
      <c r="O547" s="30" t="str">
        <f aca="false">IF($A547="","",SUMIFS(raw_data!$H:$H,raw_data!$B:$B,BASE_YM_PY,raw_data!$G:$G,$A547))</f>
        <v/>
      </c>
      <c r="P547" s="30" t="str">
        <f aca="false">IF($A547="","",(SUMIFS(raw_data!$I:$I,raw_data!$B:$B,BASE_YM_PY,raw_data!$G:$G,$A547)+SUMIFS(raw_data!$J:$J,raw_data!$B:$B,BASE_YM_PY,raw_data!$G:$G,$A547)))</f>
        <v/>
      </c>
      <c r="Q547" s="31" t="str">
        <f aca="false">IF(N(O547)=0,"",P547/O547)</f>
        <v/>
      </c>
      <c r="R547" s="32" t="str">
        <f aca="false">IF(N(O547)=0,"",L547/O547-1)</f>
        <v/>
      </c>
      <c r="S547" s="33" t="str">
        <f aca="false">IF(OR(N547="",Q547=""),"",N547-Q547)</f>
        <v/>
      </c>
      <c r="T547" s="0" t="str">
        <f aca="false">IF(N(D547)&gt;0,RANK(D547,D$2:D$1001)+COUNTIF(D$2:D547,D547)-1,"")</f>
        <v/>
      </c>
      <c r="U547" s="38" t="n">
        <f aca="false">IF(N(D547)&gt;0,IF(D547&gt;=LR_MIN_SHARE*SUM(D$2:D$1001),F547,-1),-1)</f>
        <v>-1</v>
      </c>
      <c r="V547" s="0" t="str">
        <f aca="false">IF(U547&lt;0,"",RANK(U547,U$2:U$1001)+COUNTIF(U$2:U547,U547)-1)</f>
        <v/>
      </c>
      <c r="W547" s="0" t="str">
        <f aca="false">IF(N(L547)&gt;0,RANK(L547,L$2:L$1001)+COUNTIF(L$2:L547,L547)-1,"")</f>
        <v/>
      </c>
      <c r="X547" s="38" t="n">
        <f aca="false">IF(N(L547)&gt;0,IF(L547&gt;=LR_MIN_SHARE*SUM(L$2:L$1001),N547,-1),-1)</f>
        <v>-1</v>
      </c>
      <c r="Y547" s="0" t="str">
        <f aca="false">IF(X547&lt;0,"",RANK(X547,X$2:X$1001)+COUNTIF(X$2:X547,X547)-1)</f>
        <v/>
      </c>
      <c r="AA547" s="0" t="str">
        <f aca="false">IF($A547="","",IF(COUNTIF($B$2:$B547,$B547)=1,1,""))</f>
        <v/>
      </c>
      <c r="AB547" s="0" t="str">
        <f aca="false">IF(AA547=1,SUMIF($B$2:$B$1001,$B547,$D$2:$D$1001),"")</f>
        <v/>
      </c>
      <c r="AC547" s="0" t="str">
        <f aca="false">IF(AA547=1,RANK(AB547,$AB$2:$AB$1001)+COUNTIF($AB$2:$AB547,AB547)-1,"")</f>
        <v/>
      </c>
      <c r="AD547" s="0" t="str">
        <f aca="false">IF($A547="","",COUNTIF(raw_data!$G:$G,$A547))</f>
        <v/>
      </c>
      <c r="AE547" s="0" t="str">
        <f aca="false">IF($A547="","",IF(COUNTIF($A$2:$A$1001,$A547)&gt;1,1,0))</f>
        <v/>
      </c>
    </row>
    <row r="548" customFormat="false" ht="15" hidden="false" customHeight="false" outlineLevel="0" collapsed="false">
      <c r="A548" s="0" t="str">
        <f aca="false">IF(code_master!$A548="","",code_master!$A548)</f>
        <v/>
      </c>
      <c r="B548" s="0" t="str">
        <f aca="false">IF($A548="","",code_master!$C548&amp;"")</f>
        <v/>
      </c>
      <c r="C548" s="0" t="str">
        <f aca="false">IF($A548="","",code_master!$B548&amp;"")</f>
        <v/>
      </c>
      <c r="D548" s="30" t="str">
        <f aca="false">IF($A548="","",SUMIFS(raw_data!$H:$H,raw_data!$A:$A,"&gt;="&amp;UY_START,raw_data!$A:$A,"&lt;="&amp;BASE_YM,raw_data!$B:$B,"&lt;="&amp;BASE_YM,raw_data!$G:$G,$A548))</f>
        <v/>
      </c>
      <c r="E548" s="30" t="str">
        <f aca="false">IF($A548="","",(SUMIFS(raw_data!$I:$I,raw_data!$A:$A,"&gt;="&amp;UY_START,raw_data!$A:$A,"&lt;="&amp;BASE_YM,raw_data!$B:$B,"&lt;="&amp;BASE_YM,raw_data!$G:$G,$A548)+SUMIFS(raw_data!$J:$J,raw_data!$A:$A,"&gt;="&amp;UY_START,raw_data!$A:$A,"&lt;="&amp;BASE_YM,raw_data!$B:$B,"&lt;="&amp;BASE_YM,raw_data!$G:$G,$A548)))</f>
        <v/>
      </c>
      <c r="F548" s="31" t="str">
        <f aca="false">IF(N(D548)=0,"",E548/D548)</f>
        <v/>
      </c>
      <c r="G548" s="30" t="str">
        <f aca="false">IF($A548="","",SUMIFS(raw_data!$H:$H,raw_data!$A:$A,"&gt;="&amp;UY_START_PY,raw_data!$A:$A,"&lt;="&amp;BASE_YM_PY,raw_data!$B:$B,"&lt;="&amp;BASE_YM_PY,raw_data!$G:$G,$A548))</f>
        <v/>
      </c>
      <c r="H548" s="30" t="str">
        <f aca="false">IF($A548="","",(SUMIFS(raw_data!$I:$I,raw_data!$A:$A,"&gt;="&amp;UY_START_PY,raw_data!$A:$A,"&lt;="&amp;BASE_YM_PY,raw_data!$B:$B,"&lt;="&amp;BASE_YM_PY,raw_data!$G:$G,$A548)+SUMIFS(raw_data!$J:$J,raw_data!$A:$A,"&gt;="&amp;UY_START_PY,raw_data!$A:$A,"&lt;="&amp;BASE_YM_PY,raw_data!$B:$B,"&lt;="&amp;BASE_YM_PY,raw_data!$G:$G,$A548)))</f>
        <v/>
      </c>
      <c r="I548" s="31" t="str">
        <f aca="false">IF(N(G548)=0,"",H548/G548)</f>
        <v/>
      </c>
      <c r="J548" s="32" t="str">
        <f aca="false">IF(N(G548)=0,"",D548/G548-1)</f>
        <v/>
      </c>
      <c r="K548" s="33" t="str">
        <f aca="false">IF(OR(F548="",I548=""),"",F548-I548)</f>
        <v/>
      </c>
      <c r="L548" s="30" t="str">
        <f aca="false">IF($A548="","",SUMIFS(raw_data!$H:$H,raw_data!$B:$B,BASE_YM,raw_data!$G:$G,$A548))</f>
        <v/>
      </c>
      <c r="M548" s="30" t="str">
        <f aca="false">IF($A548="","",(SUMIFS(raw_data!$I:$I,raw_data!$B:$B,BASE_YM,raw_data!$G:$G,$A548)+SUMIFS(raw_data!$J:$J,raw_data!$B:$B,BASE_YM,raw_data!$G:$G,$A548)))</f>
        <v/>
      </c>
      <c r="N548" s="31" t="str">
        <f aca="false">IF(N(L548)=0,"",M548/L548)</f>
        <v/>
      </c>
      <c r="O548" s="30" t="str">
        <f aca="false">IF($A548="","",SUMIFS(raw_data!$H:$H,raw_data!$B:$B,BASE_YM_PY,raw_data!$G:$G,$A548))</f>
        <v/>
      </c>
      <c r="P548" s="30" t="str">
        <f aca="false">IF($A548="","",(SUMIFS(raw_data!$I:$I,raw_data!$B:$B,BASE_YM_PY,raw_data!$G:$G,$A548)+SUMIFS(raw_data!$J:$J,raw_data!$B:$B,BASE_YM_PY,raw_data!$G:$G,$A548)))</f>
        <v/>
      </c>
      <c r="Q548" s="31" t="str">
        <f aca="false">IF(N(O548)=0,"",P548/O548)</f>
        <v/>
      </c>
      <c r="R548" s="32" t="str">
        <f aca="false">IF(N(O548)=0,"",L548/O548-1)</f>
        <v/>
      </c>
      <c r="S548" s="33" t="str">
        <f aca="false">IF(OR(N548="",Q548=""),"",N548-Q548)</f>
        <v/>
      </c>
      <c r="T548" s="0" t="str">
        <f aca="false">IF(N(D548)&gt;0,RANK(D548,D$2:D$1001)+COUNTIF(D$2:D548,D548)-1,"")</f>
        <v/>
      </c>
      <c r="U548" s="38" t="n">
        <f aca="false">IF(N(D548)&gt;0,IF(D548&gt;=LR_MIN_SHARE*SUM(D$2:D$1001),F548,-1),-1)</f>
        <v>-1</v>
      </c>
      <c r="V548" s="0" t="str">
        <f aca="false">IF(U548&lt;0,"",RANK(U548,U$2:U$1001)+COUNTIF(U$2:U548,U548)-1)</f>
        <v/>
      </c>
      <c r="W548" s="0" t="str">
        <f aca="false">IF(N(L548)&gt;0,RANK(L548,L$2:L$1001)+COUNTIF(L$2:L548,L548)-1,"")</f>
        <v/>
      </c>
      <c r="X548" s="38" t="n">
        <f aca="false">IF(N(L548)&gt;0,IF(L548&gt;=LR_MIN_SHARE*SUM(L$2:L$1001),N548,-1),-1)</f>
        <v>-1</v>
      </c>
      <c r="Y548" s="0" t="str">
        <f aca="false">IF(X548&lt;0,"",RANK(X548,X$2:X$1001)+COUNTIF(X$2:X548,X548)-1)</f>
        <v/>
      </c>
      <c r="AA548" s="0" t="str">
        <f aca="false">IF($A548="","",IF(COUNTIF($B$2:$B548,$B548)=1,1,""))</f>
        <v/>
      </c>
      <c r="AB548" s="0" t="str">
        <f aca="false">IF(AA548=1,SUMIF($B$2:$B$1001,$B548,$D$2:$D$1001),"")</f>
        <v/>
      </c>
      <c r="AC548" s="0" t="str">
        <f aca="false">IF(AA548=1,RANK(AB548,$AB$2:$AB$1001)+COUNTIF($AB$2:$AB548,AB548)-1,"")</f>
        <v/>
      </c>
      <c r="AD548" s="0" t="str">
        <f aca="false">IF($A548="","",COUNTIF(raw_data!$G:$G,$A548))</f>
        <v/>
      </c>
      <c r="AE548" s="0" t="str">
        <f aca="false">IF($A548="","",IF(COUNTIF($A$2:$A$1001,$A548)&gt;1,1,0))</f>
        <v/>
      </c>
    </row>
    <row r="549" customFormat="false" ht="15" hidden="false" customHeight="false" outlineLevel="0" collapsed="false">
      <c r="A549" s="0" t="str">
        <f aca="false">IF(code_master!$A549="","",code_master!$A549)</f>
        <v/>
      </c>
      <c r="B549" s="0" t="str">
        <f aca="false">IF($A549="","",code_master!$C549&amp;"")</f>
        <v/>
      </c>
      <c r="C549" s="0" t="str">
        <f aca="false">IF($A549="","",code_master!$B549&amp;"")</f>
        <v/>
      </c>
      <c r="D549" s="30" t="str">
        <f aca="false">IF($A549="","",SUMIFS(raw_data!$H:$H,raw_data!$A:$A,"&gt;="&amp;UY_START,raw_data!$A:$A,"&lt;="&amp;BASE_YM,raw_data!$B:$B,"&lt;="&amp;BASE_YM,raw_data!$G:$G,$A549))</f>
        <v/>
      </c>
      <c r="E549" s="30" t="str">
        <f aca="false">IF($A549="","",(SUMIFS(raw_data!$I:$I,raw_data!$A:$A,"&gt;="&amp;UY_START,raw_data!$A:$A,"&lt;="&amp;BASE_YM,raw_data!$B:$B,"&lt;="&amp;BASE_YM,raw_data!$G:$G,$A549)+SUMIFS(raw_data!$J:$J,raw_data!$A:$A,"&gt;="&amp;UY_START,raw_data!$A:$A,"&lt;="&amp;BASE_YM,raw_data!$B:$B,"&lt;="&amp;BASE_YM,raw_data!$G:$G,$A549)))</f>
        <v/>
      </c>
      <c r="F549" s="31" t="str">
        <f aca="false">IF(N(D549)=0,"",E549/D549)</f>
        <v/>
      </c>
      <c r="G549" s="30" t="str">
        <f aca="false">IF($A549="","",SUMIFS(raw_data!$H:$H,raw_data!$A:$A,"&gt;="&amp;UY_START_PY,raw_data!$A:$A,"&lt;="&amp;BASE_YM_PY,raw_data!$B:$B,"&lt;="&amp;BASE_YM_PY,raw_data!$G:$G,$A549))</f>
        <v/>
      </c>
      <c r="H549" s="30" t="str">
        <f aca="false">IF($A549="","",(SUMIFS(raw_data!$I:$I,raw_data!$A:$A,"&gt;="&amp;UY_START_PY,raw_data!$A:$A,"&lt;="&amp;BASE_YM_PY,raw_data!$B:$B,"&lt;="&amp;BASE_YM_PY,raw_data!$G:$G,$A549)+SUMIFS(raw_data!$J:$J,raw_data!$A:$A,"&gt;="&amp;UY_START_PY,raw_data!$A:$A,"&lt;="&amp;BASE_YM_PY,raw_data!$B:$B,"&lt;="&amp;BASE_YM_PY,raw_data!$G:$G,$A549)))</f>
        <v/>
      </c>
      <c r="I549" s="31" t="str">
        <f aca="false">IF(N(G549)=0,"",H549/G549)</f>
        <v/>
      </c>
      <c r="J549" s="32" t="str">
        <f aca="false">IF(N(G549)=0,"",D549/G549-1)</f>
        <v/>
      </c>
      <c r="K549" s="33" t="str">
        <f aca="false">IF(OR(F549="",I549=""),"",F549-I549)</f>
        <v/>
      </c>
      <c r="L549" s="30" t="str">
        <f aca="false">IF($A549="","",SUMIFS(raw_data!$H:$H,raw_data!$B:$B,BASE_YM,raw_data!$G:$G,$A549))</f>
        <v/>
      </c>
      <c r="M549" s="30" t="str">
        <f aca="false">IF($A549="","",(SUMIFS(raw_data!$I:$I,raw_data!$B:$B,BASE_YM,raw_data!$G:$G,$A549)+SUMIFS(raw_data!$J:$J,raw_data!$B:$B,BASE_YM,raw_data!$G:$G,$A549)))</f>
        <v/>
      </c>
      <c r="N549" s="31" t="str">
        <f aca="false">IF(N(L549)=0,"",M549/L549)</f>
        <v/>
      </c>
      <c r="O549" s="30" t="str">
        <f aca="false">IF($A549="","",SUMIFS(raw_data!$H:$H,raw_data!$B:$B,BASE_YM_PY,raw_data!$G:$G,$A549))</f>
        <v/>
      </c>
      <c r="P549" s="30" t="str">
        <f aca="false">IF($A549="","",(SUMIFS(raw_data!$I:$I,raw_data!$B:$B,BASE_YM_PY,raw_data!$G:$G,$A549)+SUMIFS(raw_data!$J:$J,raw_data!$B:$B,BASE_YM_PY,raw_data!$G:$G,$A549)))</f>
        <v/>
      </c>
      <c r="Q549" s="31" t="str">
        <f aca="false">IF(N(O549)=0,"",P549/O549)</f>
        <v/>
      </c>
      <c r="R549" s="32" t="str">
        <f aca="false">IF(N(O549)=0,"",L549/O549-1)</f>
        <v/>
      </c>
      <c r="S549" s="33" t="str">
        <f aca="false">IF(OR(N549="",Q549=""),"",N549-Q549)</f>
        <v/>
      </c>
      <c r="T549" s="0" t="str">
        <f aca="false">IF(N(D549)&gt;0,RANK(D549,D$2:D$1001)+COUNTIF(D$2:D549,D549)-1,"")</f>
        <v/>
      </c>
      <c r="U549" s="38" t="n">
        <f aca="false">IF(N(D549)&gt;0,IF(D549&gt;=LR_MIN_SHARE*SUM(D$2:D$1001),F549,-1),-1)</f>
        <v>-1</v>
      </c>
      <c r="V549" s="0" t="str">
        <f aca="false">IF(U549&lt;0,"",RANK(U549,U$2:U$1001)+COUNTIF(U$2:U549,U549)-1)</f>
        <v/>
      </c>
      <c r="W549" s="0" t="str">
        <f aca="false">IF(N(L549)&gt;0,RANK(L549,L$2:L$1001)+COUNTIF(L$2:L549,L549)-1,"")</f>
        <v/>
      </c>
      <c r="X549" s="38" t="n">
        <f aca="false">IF(N(L549)&gt;0,IF(L549&gt;=LR_MIN_SHARE*SUM(L$2:L$1001),N549,-1),-1)</f>
        <v>-1</v>
      </c>
      <c r="Y549" s="0" t="str">
        <f aca="false">IF(X549&lt;0,"",RANK(X549,X$2:X$1001)+COUNTIF(X$2:X549,X549)-1)</f>
        <v/>
      </c>
      <c r="AA549" s="0" t="str">
        <f aca="false">IF($A549="","",IF(COUNTIF($B$2:$B549,$B549)=1,1,""))</f>
        <v/>
      </c>
      <c r="AB549" s="0" t="str">
        <f aca="false">IF(AA549=1,SUMIF($B$2:$B$1001,$B549,$D$2:$D$1001),"")</f>
        <v/>
      </c>
      <c r="AC549" s="0" t="str">
        <f aca="false">IF(AA549=1,RANK(AB549,$AB$2:$AB$1001)+COUNTIF($AB$2:$AB549,AB549)-1,"")</f>
        <v/>
      </c>
      <c r="AD549" s="0" t="str">
        <f aca="false">IF($A549="","",COUNTIF(raw_data!$G:$G,$A549))</f>
        <v/>
      </c>
      <c r="AE549" s="0" t="str">
        <f aca="false">IF($A549="","",IF(COUNTIF($A$2:$A$1001,$A549)&gt;1,1,0))</f>
        <v/>
      </c>
    </row>
    <row r="550" customFormat="false" ht="15" hidden="false" customHeight="false" outlineLevel="0" collapsed="false">
      <c r="A550" s="0" t="str">
        <f aca="false">IF(code_master!$A550="","",code_master!$A550)</f>
        <v/>
      </c>
      <c r="B550" s="0" t="str">
        <f aca="false">IF($A550="","",code_master!$C550&amp;"")</f>
        <v/>
      </c>
      <c r="C550" s="0" t="str">
        <f aca="false">IF($A550="","",code_master!$B550&amp;"")</f>
        <v/>
      </c>
      <c r="D550" s="30" t="str">
        <f aca="false">IF($A550="","",SUMIFS(raw_data!$H:$H,raw_data!$A:$A,"&gt;="&amp;UY_START,raw_data!$A:$A,"&lt;="&amp;BASE_YM,raw_data!$B:$B,"&lt;="&amp;BASE_YM,raw_data!$G:$G,$A550))</f>
        <v/>
      </c>
      <c r="E550" s="30" t="str">
        <f aca="false">IF($A550="","",(SUMIFS(raw_data!$I:$I,raw_data!$A:$A,"&gt;="&amp;UY_START,raw_data!$A:$A,"&lt;="&amp;BASE_YM,raw_data!$B:$B,"&lt;="&amp;BASE_YM,raw_data!$G:$G,$A550)+SUMIFS(raw_data!$J:$J,raw_data!$A:$A,"&gt;="&amp;UY_START,raw_data!$A:$A,"&lt;="&amp;BASE_YM,raw_data!$B:$B,"&lt;="&amp;BASE_YM,raw_data!$G:$G,$A550)))</f>
        <v/>
      </c>
      <c r="F550" s="31" t="str">
        <f aca="false">IF(N(D550)=0,"",E550/D550)</f>
        <v/>
      </c>
      <c r="G550" s="30" t="str">
        <f aca="false">IF($A550="","",SUMIFS(raw_data!$H:$H,raw_data!$A:$A,"&gt;="&amp;UY_START_PY,raw_data!$A:$A,"&lt;="&amp;BASE_YM_PY,raw_data!$B:$B,"&lt;="&amp;BASE_YM_PY,raw_data!$G:$G,$A550))</f>
        <v/>
      </c>
      <c r="H550" s="30" t="str">
        <f aca="false">IF($A550="","",(SUMIFS(raw_data!$I:$I,raw_data!$A:$A,"&gt;="&amp;UY_START_PY,raw_data!$A:$A,"&lt;="&amp;BASE_YM_PY,raw_data!$B:$B,"&lt;="&amp;BASE_YM_PY,raw_data!$G:$G,$A550)+SUMIFS(raw_data!$J:$J,raw_data!$A:$A,"&gt;="&amp;UY_START_PY,raw_data!$A:$A,"&lt;="&amp;BASE_YM_PY,raw_data!$B:$B,"&lt;="&amp;BASE_YM_PY,raw_data!$G:$G,$A550)))</f>
        <v/>
      </c>
      <c r="I550" s="31" t="str">
        <f aca="false">IF(N(G550)=0,"",H550/G550)</f>
        <v/>
      </c>
      <c r="J550" s="32" t="str">
        <f aca="false">IF(N(G550)=0,"",D550/G550-1)</f>
        <v/>
      </c>
      <c r="K550" s="33" t="str">
        <f aca="false">IF(OR(F550="",I550=""),"",F550-I550)</f>
        <v/>
      </c>
      <c r="L550" s="30" t="str">
        <f aca="false">IF($A550="","",SUMIFS(raw_data!$H:$H,raw_data!$B:$B,BASE_YM,raw_data!$G:$G,$A550))</f>
        <v/>
      </c>
      <c r="M550" s="30" t="str">
        <f aca="false">IF($A550="","",(SUMIFS(raw_data!$I:$I,raw_data!$B:$B,BASE_YM,raw_data!$G:$G,$A550)+SUMIFS(raw_data!$J:$J,raw_data!$B:$B,BASE_YM,raw_data!$G:$G,$A550)))</f>
        <v/>
      </c>
      <c r="N550" s="31" t="str">
        <f aca="false">IF(N(L550)=0,"",M550/L550)</f>
        <v/>
      </c>
      <c r="O550" s="30" t="str">
        <f aca="false">IF($A550="","",SUMIFS(raw_data!$H:$H,raw_data!$B:$B,BASE_YM_PY,raw_data!$G:$G,$A550))</f>
        <v/>
      </c>
      <c r="P550" s="30" t="str">
        <f aca="false">IF($A550="","",(SUMIFS(raw_data!$I:$I,raw_data!$B:$B,BASE_YM_PY,raw_data!$G:$G,$A550)+SUMIFS(raw_data!$J:$J,raw_data!$B:$B,BASE_YM_PY,raw_data!$G:$G,$A550)))</f>
        <v/>
      </c>
      <c r="Q550" s="31" t="str">
        <f aca="false">IF(N(O550)=0,"",P550/O550)</f>
        <v/>
      </c>
      <c r="R550" s="32" t="str">
        <f aca="false">IF(N(O550)=0,"",L550/O550-1)</f>
        <v/>
      </c>
      <c r="S550" s="33" t="str">
        <f aca="false">IF(OR(N550="",Q550=""),"",N550-Q550)</f>
        <v/>
      </c>
      <c r="T550" s="0" t="str">
        <f aca="false">IF(N(D550)&gt;0,RANK(D550,D$2:D$1001)+COUNTIF(D$2:D550,D550)-1,"")</f>
        <v/>
      </c>
      <c r="U550" s="38" t="n">
        <f aca="false">IF(N(D550)&gt;0,IF(D550&gt;=LR_MIN_SHARE*SUM(D$2:D$1001),F550,-1),-1)</f>
        <v>-1</v>
      </c>
      <c r="V550" s="0" t="str">
        <f aca="false">IF(U550&lt;0,"",RANK(U550,U$2:U$1001)+COUNTIF(U$2:U550,U550)-1)</f>
        <v/>
      </c>
      <c r="W550" s="0" t="str">
        <f aca="false">IF(N(L550)&gt;0,RANK(L550,L$2:L$1001)+COUNTIF(L$2:L550,L550)-1,"")</f>
        <v/>
      </c>
      <c r="X550" s="38" t="n">
        <f aca="false">IF(N(L550)&gt;0,IF(L550&gt;=LR_MIN_SHARE*SUM(L$2:L$1001),N550,-1),-1)</f>
        <v>-1</v>
      </c>
      <c r="Y550" s="0" t="str">
        <f aca="false">IF(X550&lt;0,"",RANK(X550,X$2:X$1001)+COUNTIF(X$2:X550,X550)-1)</f>
        <v/>
      </c>
      <c r="AA550" s="0" t="str">
        <f aca="false">IF($A550="","",IF(COUNTIF($B$2:$B550,$B550)=1,1,""))</f>
        <v/>
      </c>
      <c r="AB550" s="0" t="str">
        <f aca="false">IF(AA550=1,SUMIF($B$2:$B$1001,$B550,$D$2:$D$1001),"")</f>
        <v/>
      </c>
      <c r="AC550" s="0" t="str">
        <f aca="false">IF(AA550=1,RANK(AB550,$AB$2:$AB$1001)+COUNTIF($AB$2:$AB550,AB550)-1,"")</f>
        <v/>
      </c>
      <c r="AD550" s="0" t="str">
        <f aca="false">IF($A550="","",COUNTIF(raw_data!$G:$G,$A550))</f>
        <v/>
      </c>
      <c r="AE550" s="0" t="str">
        <f aca="false">IF($A550="","",IF(COUNTIF($A$2:$A$1001,$A550)&gt;1,1,0))</f>
        <v/>
      </c>
    </row>
    <row r="551" customFormat="false" ht="15" hidden="false" customHeight="false" outlineLevel="0" collapsed="false">
      <c r="A551" s="0" t="str">
        <f aca="false">IF(code_master!$A551="","",code_master!$A551)</f>
        <v/>
      </c>
      <c r="B551" s="0" t="str">
        <f aca="false">IF($A551="","",code_master!$C551&amp;"")</f>
        <v/>
      </c>
      <c r="C551" s="0" t="str">
        <f aca="false">IF($A551="","",code_master!$B551&amp;"")</f>
        <v/>
      </c>
      <c r="D551" s="30" t="str">
        <f aca="false">IF($A551="","",SUMIFS(raw_data!$H:$H,raw_data!$A:$A,"&gt;="&amp;UY_START,raw_data!$A:$A,"&lt;="&amp;BASE_YM,raw_data!$B:$B,"&lt;="&amp;BASE_YM,raw_data!$G:$G,$A551))</f>
        <v/>
      </c>
      <c r="E551" s="30" t="str">
        <f aca="false">IF($A551="","",(SUMIFS(raw_data!$I:$I,raw_data!$A:$A,"&gt;="&amp;UY_START,raw_data!$A:$A,"&lt;="&amp;BASE_YM,raw_data!$B:$B,"&lt;="&amp;BASE_YM,raw_data!$G:$G,$A551)+SUMIFS(raw_data!$J:$J,raw_data!$A:$A,"&gt;="&amp;UY_START,raw_data!$A:$A,"&lt;="&amp;BASE_YM,raw_data!$B:$B,"&lt;="&amp;BASE_YM,raw_data!$G:$G,$A551)))</f>
        <v/>
      </c>
      <c r="F551" s="31" t="str">
        <f aca="false">IF(N(D551)=0,"",E551/D551)</f>
        <v/>
      </c>
      <c r="G551" s="30" t="str">
        <f aca="false">IF($A551="","",SUMIFS(raw_data!$H:$H,raw_data!$A:$A,"&gt;="&amp;UY_START_PY,raw_data!$A:$A,"&lt;="&amp;BASE_YM_PY,raw_data!$B:$B,"&lt;="&amp;BASE_YM_PY,raw_data!$G:$G,$A551))</f>
        <v/>
      </c>
      <c r="H551" s="30" t="str">
        <f aca="false">IF($A551="","",(SUMIFS(raw_data!$I:$I,raw_data!$A:$A,"&gt;="&amp;UY_START_PY,raw_data!$A:$A,"&lt;="&amp;BASE_YM_PY,raw_data!$B:$B,"&lt;="&amp;BASE_YM_PY,raw_data!$G:$G,$A551)+SUMIFS(raw_data!$J:$J,raw_data!$A:$A,"&gt;="&amp;UY_START_PY,raw_data!$A:$A,"&lt;="&amp;BASE_YM_PY,raw_data!$B:$B,"&lt;="&amp;BASE_YM_PY,raw_data!$G:$G,$A551)))</f>
        <v/>
      </c>
      <c r="I551" s="31" t="str">
        <f aca="false">IF(N(G551)=0,"",H551/G551)</f>
        <v/>
      </c>
      <c r="J551" s="32" t="str">
        <f aca="false">IF(N(G551)=0,"",D551/G551-1)</f>
        <v/>
      </c>
      <c r="K551" s="33" t="str">
        <f aca="false">IF(OR(F551="",I551=""),"",F551-I551)</f>
        <v/>
      </c>
      <c r="L551" s="30" t="str">
        <f aca="false">IF($A551="","",SUMIFS(raw_data!$H:$H,raw_data!$B:$B,BASE_YM,raw_data!$G:$G,$A551))</f>
        <v/>
      </c>
      <c r="M551" s="30" t="str">
        <f aca="false">IF($A551="","",(SUMIFS(raw_data!$I:$I,raw_data!$B:$B,BASE_YM,raw_data!$G:$G,$A551)+SUMIFS(raw_data!$J:$J,raw_data!$B:$B,BASE_YM,raw_data!$G:$G,$A551)))</f>
        <v/>
      </c>
      <c r="N551" s="31" t="str">
        <f aca="false">IF(N(L551)=0,"",M551/L551)</f>
        <v/>
      </c>
      <c r="O551" s="30" t="str">
        <f aca="false">IF($A551="","",SUMIFS(raw_data!$H:$H,raw_data!$B:$B,BASE_YM_PY,raw_data!$G:$G,$A551))</f>
        <v/>
      </c>
      <c r="P551" s="30" t="str">
        <f aca="false">IF($A551="","",(SUMIFS(raw_data!$I:$I,raw_data!$B:$B,BASE_YM_PY,raw_data!$G:$G,$A551)+SUMIFS(raw_data!$J:$J,raw_data!$B:$B,BASE_YM_PY,raw_data!$G:$G,$A551)))</f>
        <v/>
      </c>
      <c r="Q551" s="31" t="str">
        <f aca="false">IF(N(O551)=0,"",P551/O551)</f>
        <v/>
      </c>
      <c r="R551" s="32" t="str">
        <f aca="false">IF(N(O551)=0,"",L551/O551-1)</f>
        <v/>
      </c>
      <c r="S551" s="33" t="str">
        <f aca="false">IF(OR(N551="",Q551=""),"",N551-Q551)</f>
        <v/>
      </c>
      <c r="T551" s="0" t="str">
        <f aca="false">IF(N(D551)&gt;0,RANK(D551,D$2:D$1001)+COUNTIF(D$2:D551,D551)-1,"")</f>
        <v/>
      </c>
      <c r="U551" s="38" t="n">
        <f aca="false">IF(N(D551)&gt;0,IF(D551&gt;=LR_MIN_SHARE*SUM(D$2:D$1001),F551,-1),-1)</f>
        <v>-1</v>
      </c>
      <c r="V551" s="0" t="str">
        <f aca="false">IF(U551&lt;0,"",RANK(U551,U$2:U$1001)+COUNTIF(U$2:U551,U551)-1)</f>
        <v/>
      </c>
      <c r="W551" s="0" t="str">
        <f aca="false">IF(N(L551)&gt;0,RANK(L551,L$2:L$1001)+COUNTIF(L$2:L551,L551)-1,"")</f>
        <v/>
      </c>
      <c r="X551" s="38" t="n">
        <f aca="false">IF(N(L551)&gt;0,IF(L551&gt;=LR_MIN_SHARE*SUM(L$2:L$1001),N551,-1),-1)</f>
        <v>-1</v>
      </c>
      <c r="Y551" s="0" t="str">
        <f aca="false">IF(X551&lt;0,"",RANK(X551,X$2:X$1001)+COUNTIF(X$2:X551,X551)-1)</f>
        <v/>
      </c>
      <c r="AA551" s="0" t="str">
        <f aca="false">IF($A551="","",IF(COUNTIF($B$2:$B551,$B551)=1,1,""))</f>
        <v/>
      </c>
      <c r="AB551" s="0" t="str">
        <f aca="false">IF(AA551=1,SUMIF($B$2:$B$1001,$B551,$D$2:$D$1001),"")</f>
        <v/>
      </c>
      <c r="AC551" s="0" t="str">
        <f aca="false">IF(AA551=1,RANK(AB551,$AB$2:$AB$1001)+COUNTIF($AB$2:$AB551,AB551)-1,"")</f>
        <v/>
      </c>
      <c r="AD551" s="0" t="str">
        <f aca="false">IF($A551="","",COUNTIF(raw_data!$G:$G,$A551))</f>
        <v/>
      </c>
      <c r="AE551" s="0" t="str">
        <f aca="false">IF($A551="","",IF(COUNTIF($A$2:$A$1001,$A551)&gt;1,1,0))</f>
        <v/>
      </c>
    </row>
    <row r="552" customFormat="false" ht="15" hidden="false" customHeight="false" outlineLevel="0" collapsed="false">
      <c r="A552" s="0" t="str">
        <f aca="false">IF(code_master!$A552="","",code_master!$A552)</f>
        <v/>
      </c>
      <c r="B552" s="0" t="str">
        <f aca="false">IF($A552="","",code_master!$C552&amp;"")</f>
        <v/>
      </c>
      <c r="C552" s="0" t="str">
        <f aca="false">IF($A552="","",code_master!$B552&amp;"")</f>
        <v/>
      </c>
      <c r="D552" s="30" t="str">
        <f aca="false">IF($A552="","",SUMIFS(raw_data!$H:$H,raw_data!$A:$A,"&gt;="&amp;UY_START,raw_data!$A:$A,"&lt;="&amp;BASE_YM,raw_data!$B:$B,"&lt;="&amp;BASE_YM,raw_data!$G:$G,$A552))</f>
        <v/>
      </c>
      <c r="E552" s="30" t="str">
        <f aca="false">IF($A552="","",(SUMIFS(raw_data!$I:$I,raw_data!$A:$A,"&gt;="&amp;UY_START,raw_data!$A:$A,"&lt;="&amp;BASE_YM,raw_data!$B:$B,"&lt;="&amp;BASE_YM,raw_data!$G:$G,$A552)+SUMIFS(raw_data!$J:$J,raw_data!$A:$A,"&gt;="&amp;UY_START,raw_data!$A:$A,"&lt;="&amp;BASE_YM,raw_data!$B:$B,"&lt;="&amp;BASE_YM,raw_data!$G:$G,$A552)))</f>
        <v/>
      </c>
      <c r="F552" s="31" t="str">
        <f aca="false">IF(N(D552)=0,"",E552/D552)</f>
        <v/>
      </c>
      <c r="G552" s="30" t="str">
        <f aca="false">IF($A552="","",SUMIFS(raw_data!$H:$H,raw_data!$A:$A,"&gt;="&amp;UY_START_PY,raw_data!$A:$A,"&lt;="&amp;BASE_YM_PY,raw_data!$B:$B,"&lt;="&amp;BASE_YM_PY,raw_data!$G:$G,$A552))</f>
        <v/>
      </c>
      <c r="H552" s="30" t="str">
        <f aca="false">IF($A552="","",(SUMIFS(raw_data!$I:$I,raw_data!$A:$A,"&gt;="&amp;UY_START_PY,raw_data!$A:$A,"&lt;="&amp;BASE_YM_PY,raw_data!$B:$B,"&lt;="&amp;BASE_YM_PY,raw_data!$G:$G,$A552)+SUMIFS(raw_data!$J:$J,raw_data!$A:$A,"&gt;="&amp;UY_START_PY,raw_data!$A:$A,"&lt;="&amp;BASE_YM_PY,raw_data!$B:$B,"&lt;="&amp;BASE_YM_PY,raw_data!$G:$G,$A552)))</f>
        <v/>
      </c>
      <c r="I552" s="31" t="str">
        <f aca="false">IF(N(G552)=0,"",H552/G552)</f>
        <v/>
      </c>
      <c r="J552" s="32" t="str">
        <f aca="false">IF(N(G552)=0,"",D552/G552-1)</f>
        <v/>
      </c>
      <c r="K552" s="33" t="str">
        <f aca="false">IF(OR(F552="",I552=""),"",F552-I552)</f>
        <v/>
      </c>
      <c r="L552" s="30" t="str">
        <f aca="false">IF($A552="","",SUMIFS(raw_data!$H:$H,raw_data!$B:$B,BASE_YM,raw_data!$G:$G,$A552))</f>
        <v/>
      </c>
      <c r="M552" s="30" t="str">
        <f aca="false">IF($A552="","",(SUMIFS(raw_data!$I:$I,raw_data!$B:$B,BASE_YM,raw_data!$G:$G,$A552)+SUMIFS(raw_data!$J:$J,raw_data!$B:$B,BASE_YM,raw_data!$G:$G,$A552)))</f>
        <v/>
      </c>
      <c r="N552" s="31" t="str">
        <f aca="false">IF(N(L552)=0,"",M552/L552)</f>
        <v/>
      </c>
      <c r="O552" s="30" t="str">
        <f aca="false">IF($A552="","",SUMIFS(raw_data!$H:$H,raw_data!$B:$B,BASE_YM_PY,raw_data!$G:$G,$A552))</f>
        <v/>
      </c>
      <c r="P552" s="30" t="str">
        <f aca="false">IF($A552="","",(SUMIFS(raw_data!$I:$I,raw_data!$B:$B,BASE_YM_PY,raw_data!$G:$G,$A552)+SUMIFS(raw_data!$J:$J,raw_data!$B:$B,BASE_YM_PY,raw_data!$G:$G,$A552)))</f>
        <v/>
      </c>
      <c r="Q552" s="31" t="str">
        <f aca="false">IF(N(O552)=0,"",P552/O552)</f>
        <v/>
      </c>
      <c r="R552" s="32" t="str">
        <f aca="false">IF(N(O552)=0,"",L552/O552-1)</f>
        <v/>
      </c>
      <c r="S552" s="33" t="str">
        <f aca="false">IF(OR(N552="",Q552=""),"",N552-Q552)</f>
        <v/>
      </c>
      <c r="T552" s="0" t="str">
        <f aca="false">IF(N(D552)&gt;0,RANK(D552,D$2:D$1001)+COUNTIF(D$2:D552,D552)-1,"")</f>
        <v/>
      </c>
      <c r="U552" s="38" t="n">
        <f aca="false">IF(N(D552)&gt;0,IF(D552&gt;=LR_MIN_SHARE*SUM(D$2:D$1001),F552,-1),-1)</f>
        <v>-1</v>
      </c>
      <c r="V552" s="0" t="str">
        <f aca="false">IF(U552&lt;0,"",RANK(U552,U$2:U$1001)+COUNTIF(U$2:U552,U552)-1)</f>
        <v/>
      </c>
      <c r="W552" s="0" t="str">
        <f aca="false">IF(N(L552)&gt;0,RANK(L552,L$2:L$1001)+COUNTIF(L$2:L552,L552)-1,"")</f>
        <v/>
      </c>
      <c r="X552" s="38" t="n">
        <f aca="false">IF(N(L552)&gt;0,IF(L552&gt;=LR_MIN_SHARE*SUM(L$2:L$1001),N552,-1),-1)</f>
        <v>-1</v>
      </c>
      <c r="Y552" s="0" t="str">
        <f aca="false">IF(X552&lt;0,"",RANK(X552,X$2:X$1001)+COUNTIF(X$2:X552,X552)-1)</f>
        <v/>
      </c>
      <c r="AA552" s="0" t="str">
        <f aca="false">IF($A552="","",IF(COUNTIF($B$2:$B552,$B552)=1,1,""))</f>
        <v/>
      </c>
      <c r="AB552" s="0" t="str">
        <f aca="false">IF(AA552=1,SUMIF($B$2:$B$1001,$B552,$D$2:$D$1001),"")</f>
        <v/>
      </c>
      <c r="AC552" s="0" t="str">
        <f aca="false">IF(AA552=1,RANK(AB552,$AB$2:$AB$1001)+COUNTIF($AB$2:$AB552,AB552)-1,"")</f>
        <v/>
      </c>
      <c r="AD552" s="0" t="str">
        <f aca="false">IF($A552="","",COUNTIF(raw_data!$G:$G,$A552))</f>
        <v/>
      </c>
      <c r="AE552" s="0" t="str">
        <f aca="false">IF($A552="","",IF(COUNTIF($A$2:$A$1001,$A552)&gt;1,1,0))</f>
        <v/>
      </c>
    </row>
    <row r="553" customFormat="false" ht="15" hidden="false" customHeight="false" outlineLevel="0" collapsed="false">
      <c r="A553" s="0" t="str">
        <f aca="false">IF(code_master!$A553="","",code_master!$A553)</f>
        <v/>
      </c>
      <c r="B553" s="0" t="str">
        <f aca="false">IF($A553="","",code_master!$C553&amp;"")</f>
        <v/>
      </c>
      <c r="C553" s="0" t="str">
        <f aca="false">IF($A553="","",code_master!$B553&amp;"")</f>
        <v/>
      </c>
      <c r="D553" s="30" t="str">
        <f aca="false">IF($A553="","",SUMIFS(raw_data!$H:$H,raw_data!$A:$A,"&gt;="&amp;UY_START,raw_data!$A:$A,"&lt;="&amp;BASE_YM,raw_data!$B:$B,"&lt;="&amp;BASE_YM,raw_data!$G:$G,$A553))</f>
        <v/>
      </c>
      <c r="E553" s="30" t="str">
        <f aca="false">IF($A553="","",(SUMIFS(raw_data!$I:$I,raw_data!$A:$A,"&gt;="&amp;UY_START,raw_data!$A:$A,"&lt;="&amp;BASE_YM,raw_data!$B:$B,"&lt;="&amp;BASE_YM,raw_data!$G:$G,$A553)+SUMIFS(raw_data!$J:$J,raw_data!$A:$A,"&gt;="&amp;UY_START,raw_data!$A:$A,"&lt;="&amp;BASE_YM,raw_data!$B:$B,"&lt;="&amp;BASE_YM,raw_data!$G:$G,$A553)))</f>
        <v/>
      </c>
      <c r="F553" s="31" t="str">
        <f aca="false">IF(N(D553)=0,"",E553/D553)</f>
        <v/>
      </c>
      <c r="G553" s="30" t="str">
        <f aca="false">IF($A553="","",SUMIFS(raw_data!$H:$H,raw_data!$A:$A,"&gt;="&amp;UY_START_PY,raw_data!$A:$A,"&lt;="&amp;BASE_YM_PY,raw_data!$B:$B,"&lt;="&amp;BASE_YM_PY,raw_data!$G:$G,$A553))</f>
        <v/>
      </c>
      <c r="H553" s="30" t="str">
        <f aca="false">IF($A553="","",(SUMIFS(raw_data!$I:$I,raw_data!$A:$A,"&gt;="&amp;UY_START_PY,raw_data!$A:$A,"&lt;="&amp;BASE_YM_PY,raw_data!$B:$B,"&lt;="&amp;BASE_YM_PY,raw_data!$G:$G,$A553)+SUMIFS(raw_data!$J:$J,raw_data!$A:$A,"&gt;="&amp;UY_START_PY,raw_data!$A:$A,"&lt;="&amp;BASE_YM_PY,raw_data!$B:$B,"&lt;="&amp;BASE_YM_PY,raw_data!$G:$G,$A553)))</f>
        <v/>
      </c>
      <c r="I553" s="31" t="str">
        <f aca="false">IF(N(G553)=0,"",H553/G553)</f>
        <v/>
      </c>
      <c r="J553" s="32" t="str">
        <f aca="false">IF(N(G553)=0,"",D553/G553-1)</f>
        <v/>
      </c>
      <c r="K553" s="33" t="str">
        <f aca="false">IF(OR(F553="",I553=""),"",F553-I553)</f>
        <v/>
      </c>
      <c r="L553" s="30" t="str">
        <f aca="false">IF($A553="","",SUMIFS(raw_data!$H:$H,raw_data!$B:$B,BASE_YM,raw_data!$G:$G,$A553))</f>
        <v/>
      </c>
      <c r="M553" s="30" t="str">
        <f aca="false">IF($A553="","",(SUMIFS(raw_data!$I:$I,raw_data!$B:$B,BASE_YM,raw_data!$G:$G,$A553)+SUMIFS(raw_data!$J:$J,raw_data!$B:$B,BASE_YM,raw_data!$G:$G,$A553)))</f>
        <v/>
      </c>
      <c r="N553" s="31" t="str">
        <f aca="false">IF(N(L553)=0,"",M553/L553)</f>
        <v/>
      </c>
      <c r="O553" s="30" t="str">
        <f aca="false">IF($A553="","",SUMIFS(raw_data!$H:$H,raw_data!$B:$B,BASE_YM_PY,raw_data!$G:$G,$A553))</f>
        <v/>
      </c>
      <c r="P553" s="30" t="str">
        <f aca="false">IF($A553="","",(SUMIFS(raw_data!$I:$I,raw_data!$B:$B,BASE_YM_PY,raw_data!$G:$G,$A553)+SUMIFS(raw_data!$J:$J,raw_data!$B:$B,BASE_YM_PY,raw_data!$G:$G,$A553)))</f>
        <v/>
      </c>
      <c r="Q553" s="31" t="str">
        <f aca="false">IF(N(O553)=0,"",P553/O553)</f>
        <v/>
      </c>
      <c r="R553" s="32" t="str">
        <f aca="false">IF(N(O553)=0,"",L553/O553-1)</f>
        <v/>
      </c>
      <c r="S553" s="33" t="str">
        <f aca="false">IF(OR(N553="",Q553=""),"",N553-Q553)</f>
        <v/>
      </c>
      <c r="T553" s="0" t="str">
        <f aca="false">IF(N(D553)&gt;0,RANK(D553,D$2:D$1001)+COUNTIF(D$2:D553,D553)-1,"")</f>
        <v/>
      </c>
      <c r="U553" s="38" t="n">
        <f aca="false">IF(N(D553)&gt;0,IF(D553&gt;=LR_MIN_SHARE*SUM(D$2:D$1001),F553,-1),-1)</f>
        <v>-1</v>
      </c>
      <c r="V553" s="0" t="str">
        <f aca="false">IF(U553&lt;0,"",RANK(U553,U$2:U$1001)+COUNTIF(U$2:U553,U553)-1)</f>
        <v/>
      </c>
      <c r="W553" s="0" t="str">
        <f aca="false">IF(N(L553)&gt;0,RANK(L553,L$2:L$1001)+COUNTIF(L$2:L553,L553)-1,"")</f>
        <v/>
      </c>
      <c r="X553" s="38" t="n">
        <f aca="false">IF(N(L553)&gt;0,IF(L553&gt;=LR_MIN_SHARE*SUM(L$2:L$1001),N553,-1),-1)</f>
        <v>-1</v>
      </c>
      <c r="Y553" s="0" t="str">
        <f aca="false">IF(X553&lt;0,"",RANK(X553,X$2:X$1001)+COUNTIF(X$2:X553,X553)-1)</f>
        <v/>
      </c>
      <c r="AA553" s="0" t="str">
        <f aca="false">IF($A553="","",IF(COUNTIF($B$2:$B553,$B553)=1,1,""))</f>
        <v/>
      </c>
      <c r="AB553" s="0" t="str">
        <f aca="false">IF(AA553=1,SUMIF($B$2:$B$1001,$B553,$D$2:$D$1001),"")</f>
        <v/>
      </c>
      <c r="AC553" s="0" t="str">
        <f aca="false">IF(AA553=1,RANK(AB553,$AB$2:$AB$1001)+COUNTIF($AB$2:$AB553,AB553)-1,"")</f>
        <v/>
      </c>
      <c r="AD553" s="0" t="str">
        <f aca="false">IF($A553="","",COUNTIF(raw_data!$G:$G,$A553))</f>
        <v/>
      </c>
      <c r="AE553" s="0" t="str">
        <f aca="false">IF($A553="","",IF(COUNTIF($A$2:$A$1001,$A553)&gt;1,1,0))</f>
        <v/>
      </c>
    </row>
    <row r="554" customFormat="false" ht="15" hidden="false" customHeight="false" outlineLevel="0" collapsed="false">
      <c r="A554" s="0" t="str">
        <f aca="false">IF(code_master!$A554="","",code_master!$A554)</f>
        <v/>
      </c>
      <c r="B554" s="0" t="str">
        <f aca="false">IF($A554="","",code_master!$C554&amp;"")</f>
        <v/>
      </c>
      <c r="C554" s="0" t="str">
        <f aca="false">IF($A554="","",code_master!$B554&amp;"")</f>
        <v/>
      </c>
      <c r="D554" s="30" t="str">
        <f aca="false">IF($A554="","",SUMIFS(raw_data!$H:$H,raw_data!$A:$A,"&gt;="&amp;UY_START,raw_data!$A:$A,"&lt;="&amp;BASE_YM,raw_data!$B:$B,"&lt;="&amp;BASE_YM,raw_data!$G:$G,$A554))</f>
        <v/>
      </c>
      <c r="E554" s="30" t="str">
        <f aca="false">IF($A554="","",(SUMIFS(raw_data!$I:$I,raw_data!$A:$A,"&gt;="&amp;UY_START,raw_data!$A:$A,"&lt;="&amp;BASE_YM,raw_data!$B:$B,"&lt;="&amp;BASE_YM,raw_data!$G:$G,$A554)+SUMIFS(raw_data!$J:$J,raw_data!$A:$A,"&gt;="&amp;UY_START,raw_data!$A:$A,"&lt;="&amp;BASE_YM,raw_data!$B:$B,"&lt;="&amp;BASE_YM,raw_data!$G:$G,$A554)))</f>
        <v/>
      </c>
      <c r="F554" s="31" t="str">
        <f aca="false">IF(N(D554)=0,"",E554/D554)</f>
        <v/>
      </c>
      <c r="G554" s="30" t="str">
        <f aca="false">IF($A554="","",SUMIFS(raw_data!$H:$H,raw_data!$A:$A,"&gt;="&amp;UY_START_PY,raw_data!$A:$A,"&lt;="&amp;BASE_YM_PY,raw_data!$B:$B,"&lt;="&amp;BASE_YM_PY,raw_data!$G:$G,$A554))</f>
        <v/>
      </c>
      <c r="H554" s="30" t="str">
        <f aca="false">IF($A554="","",(SUMIFS(raw_data!$I:$I,raw_data!$A:$A,"&gt;="&amp;UY_START_PY,raw_data!$A:$A,"&lt;="&amp;BASE_YM_PY,raw_data!$B:$B,"&lt;="&amp;BASE_YM_PY,raw_data!$G:$G,$A554)+SUMIFS(raw_data!$J:$J,raw_data!$A:$A,"&gt;="&amp;UY_START_PY,raw_data!$A:$A,"&lt;="&amp;BASE_YM_PY,raw_data!$B:$B,"&lt;="&amp;BASE_YM_PY,raw_data!$G:$G,$A554)))</f>
        <v/>
      </c>
      <c r="I554" s="31" t="str">
        <f aca="false">IF(N(G554)=0,"",H554/G554)</f>
        <v/>
      </c>
      <c r="J554" s="32" t="str">
        <f aca="false">IF(N(G554)=0,"",D554/G554-1)</f>
        <v/>
      </c>
      <c r="K554" s="33" t="str">
        <f aca="false">IF(OR(F554="",I554=""),"",F554-I554)</f>
        <v/>
      </c>
      <c r="L554" s="30" t="str">
        <f aca="false">IF($A554="","",SUMIFS(raw_data!$H:$H,raw_data!$B:$B,BASE_YM,raw_data!$G:$G,$A554))</f>
        <v/>
      </c>
      <c r="M554" s="30" t="str">
        <f aca="false">IF($A554="","",(SUMIFS(raw_data!$I:$I,raw_data!$B:$B,BASE_YM,raw_data!$G:$G,$A554)+SUMIFS(raw_data!$J:$J,raw_data!$B:$B,BASE_YM,raw_data!$G:$G,$A554)))</f>
        <v/>
      </c>
      <c r="N554" s="31" t="str">
        <f aca="false">IF(N(L554)=0,"",M554/L554)</f>
        <v/>
      </c>
      <c r="O554" s="30" t="str">
        <f aca="false">IF($A554="","",SUMIFS(raw_data!$H:$H,raw_data!$B:$B,BASE_YM_PY,raw_data!$G:$G,$A554))</f>
        <v/>
      </c>
      <c r="P554" s="30" t="str">
        <f aca="false">IF($A554="","",(SUMIFS(raw_data!$I:$I,raw_data!$B:$B,BASE_YM_PY,raw_data!$G:$G,$A554)+SUMIFS(raw_data!$J:$J,raw_data!$B:$B,BASE_YM_PY,raw_data!$G:$G,$A554)))</f>
        <v/>
      </c>
      <c r="Q554" s="31" t="str">
        <f aca="false">IF(N(O554)=0,"",P554/O554)</f>
        <v/>
      </c>
      <c r="R554" s="32" t="str">
        <f aca="false">IF(N(O554)=0,"",L554/O554-1)</f>
        <v/>
      </c>
      <c r="S554" s="33" t="str">
        <f aca="false">IF(OR(N554="",Q554=""),"",N554-Q554)</f>
        <v/>
      </c>
      <c r="T554" s="0" t="str">
        <f aca="false">IF(N(D554)&gt;0,RANK(D554,D$2:D$1001)+COUNTIF(D$2:D554,D554)-1,"")</f>
        <v/>
      </c>
      <c r="U554" s="38" t="n">
        <f aca="false">IF(N(D554)&gt;0,IF(D554&gt;=LR_MIN_SHARE*SUM(D$2:D$1001),F554,-1),-1)</f>
        <v>-1</v>
      </c>
      <c r="V554" s="0" t="str">
        <f aca="false">IF(U554&lt;0,"",RANK(U554,U$2:U$1001)+COUNTIF(U$2:U554,U554)-1)</f>
        <v/>
      </c>
      <c r="W554" s="0" t="str">
        <f aca="false">IF(N(L554)&gt;0,RANK(L554,L$2:L$1001)+COUNTIF(L$2:L554,L554)-1,"")</f>
        <v/>
      </c>
      <c r="X554" s="38" t="n">
        <f aca="false">IF(N(L554)&gt;0,IF(L554&gt;=LR_MIN_SHARE*SUM(L$2:L$1001),N554,-1),-1)</f>
        <v>-1</v>
      </c>
      <c r="Y554" s="0" t="str">
        <f aca="false">IF(X554&lt;0,"",RANK(X554,X$2:X$1001)+COUNTIF(X$2:X554,X554)-1)</f>
        <v/>
      </c>
      <c r="AA554" s="0" t="str">
        <f aca="false">IF($A554="","",IF(COUNTIF($B$2:$B554,$B554)=1,1,""))</f>
        <v/>
      </c>
      <c r="AB554" s="0" t="str">
        <f aca="false">IF(AA554=1,SUMIF($B$2:$B$1001,$B554,$D$2:$D$1001),"")</f>
        <v/>
      </c>
      <c r="AC554" s="0" t="str">
        <f aca="false">IF(AA554=1,RANK(AB554,$AB$2:$AB$1001)+COUNTIF($AB$2:$AB554,AB554)-1,"")</f>
        <v/>
      </c>
      <c r="AD554" s="0" t="str">
        <f aca="false">IF($A554="","",COUNTIF(raw_data!$G:$G,$A554))</f>
        <v/>
      </c>
      <c r="AE554" s="0" t="str">
        <f aca="false">IF($A554="","",IF(COUNTIF($A$2:$A$1001,$A554)&gt;1,1,0))</f>
        <v/>
      </c>
    </row>
    <row r="555" customFormat="false" ht="15" hidden="false" customHeight="false" outlineLevel="0" collapsed="false">
      <c r="A555" s="0" t="str">
        <f aca="false">IF(code_master!$A555="","",code_master!$A555)</f>
        <v/>
      </c>
      <c r="B555" s="0" t="str">
        <f aca="false">IF($A555="","",code_master!$C555&amp;"")</f>
        <v/>
      </c>
      <c r="C555" s="0" t="str">
        <f aca="false">IF($A555="","",code_master!$B555&amp;"")</f>
        <v/>
      </c>
      <c r="D555" s="30" t="str">
        <f aca="false">IF($A555="","",SUMIFS(raw_data!$H:$H,raw_data!$A:$A,"&gt;="&amp;UY_START,raw_data!$A:$A,"&lt;="&amp;BASE_YM,raw_data!$B:$B,"&lt;="&amp;BASE_YM,raw_data!$G:$G,$A555))</f>
        <v/>
      </c>
      <c r="E555" s="30" t="str">
        <f aca="false">IF($A555="","",(SUMIFS(raw_data!$I:$I,raw_data!$A:$A,"&gt;="&amp;UY_START,raw_data!$A:$A,"&lt;="&amp;BASE_YM,raw_data!$B:$B,"&lt;="&amp;BASE_YM,raw_data!$G:$G,$A555)+SUMIFS(raw_data!$J:$J,raw_data!$A:$A,"&gt;="&amp;UY_START,raw_data!$A:$A,"&lt;="&amp;BASE_YM,raw_data!$B:$B,"&lt;="&amp;BASE_YM,raw_data!$G:$G,$A555)))</f>
        <v/>
      </c>
      <c r="F555" s="31" t="str">
        <f aca="false">IF(N(D555)=0,"",E555/D555)</f>
        <v/>
      </c>
      <c r="G555" s="30" t="str">
        <f aca="false">IF($A555="","",SUMIFS(raw_data!$H:$H,raw_data!$A:$A,"&gt;="&amp;UY_START_PY,raw_data!$A:$A,"&lt;="&amp;BASE_YM_PY,raw_data!$B:$B,"&lt;="&amp;BASE_YM_PY,raw_data!$G:$G,$A555))</f>
        <v/>
      </c>
      <c r="H555" s="30" t="str">
        <f aca="false">IF($A555="","",(SUMIFS(raw_data!$I:$I,raw_data!$A:$A,"&gt;="&amp;UY_START_PY,raw_data!$A:$A,"&lt;="&amp;BASE_YM_PY,raw_data!$B:$B,"&lt;="&amp;BASE_YM_PY,raw_data!$G:$G,$A555)+SUMIFS(raw_data!$J:$J,raw_data!$A:$A,"&gt;="&amp;UY_START_PY,raw_data!$A:$A,"&lt;="&amp;BASE_YM_PY,raw_data!$B:$B,"&lt;="&amp;BASE_YM_PY,raw_data!$G:$G,$A555)))</f>
        <v/>
      </c>
      <c r="I555" s="31" t="str">
        <f aca="false">IF(N(G555)=0,"",H555/G555)</f>
        <v/>
      </c>
      <c r="J555" s="32" t="str">
        <f aca="false">IF(N(G555)=0,"",D555/G555-1)</f>
        <v/>
      </c>
      <c r="K555" s="33" t="str">
        <f aca="false">IF(OR(F555="",I555=""),"",F555-I555)</f>
        <v/>
      </c>
      <c r="L555" s="30" t="str">
        <f aca="false">IF($A555="","",SUMIFS(raw_data!$H:$H,raw_data!$B:$B,BASE_YM,raw_data!$G:$G,$A555))</f>
        <v/>
      </c>
      <c r="M555" s="30" t="str">
        <f aca="false">IF($A555="","",(SUMIFS(raw_data!$I:$I,raw_data!$B:$B,BASE_YM,raw_data!$G:$G,$A555)+SUMIFS(raw_data!$J:$J,raw_data!$B:$B,BASE_YM,raw_data!$G:$G,$A555)))</f>
        <v/>
      </c>
      <c r="N555" s="31" t="str">
        <f aca="false">IF(N(L555)=0,"",M555/L555)</f>
        <v/>
      </c>
      <c r="O555" s="30" t="str">
        <f aca="false">IF($A555="","",SUMIFS(raw_data!$H:$H,raw_data!$B:$B,BASE_YM_PY,raw_data!$G:$G,$A555))</f>
        <v/>
      </c>
      <c r="P555" s="30" t="str">
        <f aca="false">IF($A555="","",(SUMIFS(raw_data!$I:$I,raw_data!$B:$B,BASE_YM_PY,raw_data!$G:$G,$A555)+SUMIFS(raw_data!$J:$J,raw_data!$B:$B,BASE_YM_PY,raw_data!$G:$G,$A555)))</f>
        <v/>
      </c>
      <c r="Q555" s="31" t="str">
        <f aca="false">IF(N(O555)=0,"",P555/O555)</f>
        <v/>
      </c>
      <c r="R555" s="32" t="str">
        <f aca="false">IF(N(O555)=0,"",L555/O555-1)</f>
        <v/>
      </c>
      <c r="S555" s="33" t="str">
        <f aca="false">IF(OR(N555="",Q555=""),"",N555-Q555)</f>
        <v/>
      </c>
      <c r="T555" s="0" t="str">
        <f aca="false">IF(N(D555)&gt;0,RANK(D555,D$2:D$1001)+COUNTIF(D$2:D555,D555)-1,"")</f>
        <v/>
      </c>
      <c r="U555" s="38" t="n">
        <f aca="false">IF(N(D555)&gt;0,IF(D555&gt;=LR_MIN_SHARE*SUM(D$2:D$1001),F555,-1),-1)</f>
        <v>-1</v>
      </c>
      <c r="V555" s="0" t="str">
        <f aca="false">IF(U555&lt;0,"",RANK(U555,U$2:U$1001)+COUNTIF(U$2:U555,U555)-1)</f>
        <v/>
      </c>
      <c r="W555" s="0" t="str">
        <f aca="false">IF(N(L555)&gt;0,RANK(L555,L$2:L$1001)+COUNTIF(L$2:L555,L555)-1,"")</f>
        <v/>
      </c>
      <c r="X555" s="38" t="n">
        <f aca="false">IF(N(L555)&gt;0,IF(L555&gt;=LR_MIN_SHARE*SUM(L$2:L$1001),N555,-1),-1)</f>
        <v>-1</v>
      </c>
      <c r="Y555" s="0" t="str">
        <f aca="false">IF(X555&lt;0,"",RANK(X555,X$2:X$1001)+COUNTIF(X$2:X555,X555)-1)</f>
        <v/>
      </c>
      <c r="AA555" s="0" t="str">
        <f aca="false">IF($A555="","",IF(COUNTIF($B$2:$B555,$B555)=1,1,""))</f>
        <v/>
      </c>
      <c r="AB555" s="0" t="str">
        <f aca="false">IF(AA555=1,SUMIF($B$2:$B$1001,$B555,$D$2:$D$1001),"")</f>
        <v/>
      </c>
      <c r="AC555" s="0" t="str">
        <f aca="false">IF(AA555=1,RANK(AB555,$AB$2:$AB$1001)+COUNTIF($AB$2:$AB555,AB555)-1,"")</f>
        <v/>
      </c>
      <c r="AD555" s="0" t="str">
        <f aca="false">IF($A555="","",COUNTIF(raw_data!$G:$G,$A555))</f>
        <v/>
      </c>
      <c r="AE555" s="0" t="str">
        <f aca="false">IF($A555="","",IF(COUNTIF($A$2:$A$1001,$A555)&gt;1,1,0))</f>
        <v/>
      </c>
    </row>
    <row r="556" customFormat="false" ht="15" hidden="false" customHeight="false" outlineLevel="0" collapsed="false">
      <c r="A556" s="0" t="str">
        <f aca="false">IF(code_master!$A556="","",code_master!$A556)</f>
        <v/>
      </c>
      <c r="B556" s="0" t="str">
        <f aca="false">IF($A556="","",code_master!$C556&amp;"")</f>
        <v/>
      </c>
      <c r="C556" s="0" t="str">
        <f aca="false">IF($A556="","",code_master!$B556&amp;"")</f>
        <v/>
      </c>
      <c r="D556" s="30" t="str">
        <f aca="false">IF($A556="","",SUMIFS(raw_data!$H:$H,raw_data!$A:$A,"&gt;="&amp;UY_START,raw_data!$A:$A,"&lt;="&amp;BASE_YM,raw_data!$B:$B,"&lt;="&amp;BASE_YM,raw_data!$G:$G,$A556))</f>
        <v/>
      </c>
      <c r="E556" s="30" t="str">
        <f aca="false">IF($A556="","",(SUMIFS(raw_data!$I:$I,raw_data!$A:$A,"&gt;="&amp;UY_START,raw_data!$A:$A,"&lt;="&amp;BASE_YM,raw_data!$B:$B,"&lt;="&amp;BASE_YM,raw_data!$G:$G,$A556)+SUMIFS(raw_data!$J:$J,raw_data!$A:$A,"&gt;="&amp;UY_START,raw_data!$A:$A,"&lt;="&amp;BASE_YM,raw_data!$B:$B,"&lt;="&amp;BASE_YM,raw_data!$G:$G,$A556)))</f>
        <v/>
      </c>
      <c r="F556" s="31" t="str">
        <f aca="false">IF(N(D556)=0,"",E556/D556)</f>
        <v/>
      </c>
      <c r="G556" s="30" t="str">
        <f aca="false">IF($A556="","",SUMIFS(raw_data!$H:$H,raw_data!$A:$A,"&gt;="&amp;UY_START_PY,raw_data!$A:$A,"&lt;="&amp;BASE_YM_PY,raw_data!$B:$B,"&lt;="&amp;BASE_YM_PY,raw_data!$G:$G,$A556))</f>
        <v/>
      </c>
      <c r="H556" s="30" t="str">
        <f aca="false">IF($A556="","",(SUMIFS(raw_data!$I:$I,raw_data!$A:$A,"&gt;="&amp;UY_START_PY,raw_data!$A:$A,"&lt;="&amp;BASE_YM_PY,raw_data!$B:$B,"&lt;="&amp;BASE_YM_PY,raw_data!$G:$G,$A556)+SUMIFS(raw_data!$J:$J,raw_data!$A:$A,"&gt;="&amp;UY_START_PY,raw_data!$A:$A,"&lt;="&amp;BASE_YM_PY,raw_data!$B:$B,"&lt;="&amp;BASE_YM_PY,raw_data!$G:$G,$A556)))</f>
        <v/>
      </c>
      <c r="I556" s="31" t="str">
        <f aca="false">IF(N(G556)=0,"",H556/G556)</f>
        <v/>
      </c>
      <c r="J556" s="32" t="str">
        <f aca="false">IF(N(G556)=0,"",D556/G556-1)</f>
        <v/>
      </c>
      <c r="K556" s="33" t="str">
        <f aca="false">IF(OR(F556="",I556=""),"",F556-I556)</f>
        <v/>
      </c>
      <c r="L556" s="30" t="str">
        <f aca="false">IF($A556="","",SUMIFS(raw_data!$H:$H,raw_data!$B:$B,BASE_YM,raw_data!$G:$G,$A556))</f>
        <v/>
      </c>
      <c r="M556" s="30" t="str">
        <f aca="false">IF($A556="","",(SUMIFS(raw_data!$I:$I,raw_data!$B:$B,BASE_YM,raw_data!$G:$G,$A556)+SUMIFS(raw_data!$J:$J,raw_data!$B:$B,BASE_YM,raw_data!$G:$G,$A556)))</f>
        <v/>
      </c>
      <c r="N556" s="31" t="str">
        <f aca="false">IF(N(L556)=0,"",M556/L556)</f>
        <v/>
      </c>
      <c r="O556" s="30" t="str">
        <f aca="false">IF($A556="","",SUMIFS(raw_data!$H:$H,raw_data!$B:$B,BASE_YM_PY,raw_data!$G:$G,$A556))</f>
        <v/>
      </c>
      <c r="P556" s="30" t="str">
        <f aca="false">IF($A556="","",(SUMIFS(raw_data!$I:$I,raw_data!$B:$B,BASE_YM_PY,raw_data!$G:$G,$A556)+SUMIFS(raw_data!$J:$J,raw_data!$B:$B,BASE_YM_PY,raw_data!$G:$G,$A556)))</f>
        <v/>
      </c>
      <c r="Q556" s="31" t="str">
        <f aca="false">IF(N(O556)=0,"",P556/O556)</f>
        <v/>
      </c>
      <c r="R556" s="32" t="str">
        <f aca="false">IF(N(O556)=0,"",L556/O556-1)</f>
        <v/>
      </c>
      <c r="S556" s="33" t="str">
        <f aca="false">IF(OR(N556="",Q556=""),"",N556-Q556)</f>
        <v/>
      </c>
      <c r="T556" s="0" t="str">
        <f aca="false">IF(N(D556)&gt;0,RANK(D556,D$2:D$1001)+COUNTIF(D$2:D556,D556)-1,"")</f>
        <v/>
      </c>
      <c r="U556" s="38" t="n">
        <f aca="false">IF(N(D556)&gt;0,IF(D556&gt;=LR_MIN_SHARE*SUM(D$2:D$1001),F556,-1),-1)</f>
        <v>-1</v>
      </c>
      <c r="V556" s="0" t="str">
        <f aca="false">IF(U556&lt;0,"",RANK(U556,U$2:U$1001)+COUNTIF(U$2:U556,U556)-1)</f>
        <v/>
      </c>
      <c r="W556" s="0" t="str">
        <f aca="false">IF(N(L556)&gt;0,RANK(L556,L$2:L$1001)+COUNTIF(L$2:L556,L556)-1,"")</f>
        <v/>
      </c>
      <c r="X556" s="38" t="n">
        <f aca="false">IF(N(L556)&gt;0,IF(L556&gt;=LR_MIN_SHARE*SUM(L$2:L$1001),N556,-1),-1)</f>
        <v>-1</v>
      </c>
      <c r="Y556" s="0" t="str">
        <f aca="false">IF(X556&lt;0,"",RANK(X556,X$2:X$1001)+COUNTIF(X$2:X556,X556)-1)</f>
        <v/>
      </c>
      <c r="AA556" s="0" t="str">
        <f aca="false">IF($A556="","",IF(COUNTIF($B$2:$B556,$B556)=1,1,""))</f>
        <v/>
      </c>
      <c r="AB556" s="0" t="str">
        <f aca="false">IF(AA556=1,SUMIF($B$2:$B$1001,$B556,$D$2:$D$1001),"")</f>
        <v/>
      </c>
      <c r="AC556" s="0" t="str">
        <f aca="false">IF(AA556=1,RANK(AB556,$AB$2:$AB$1001)+COUNTIF($AB$2:$AB556,AB556)-1,"")</f>
        <v/>
      </c>
      <c r="AD556" s="0" t="str">
        <f aca="false">IF($A556="","",COUNTIF(raw_data!$G:$G,$A556))</f>
        <v/>
      </c>
      <c r="AE556" s="0" t="str">
        <f aca="false">IF($A556="","",IF(COUNTIF($A$2:$A$1001,$A556)&gt;1,1,0))</f>
        <v/>
      </c>
    </row>
    <row r="557" customFormat="false" ht="15" hidden="false" customHeight="false" outlineLevel="0" collapsed="false">
      <c r="A557" s="0" t="str">
        <f aca="false">IF(code_master!$A557="","",code_master!$A557)</f>
        <v/>
      </c>
      <c r="B557" s="0" t="str">
        <f aca="false">IF($A557="","",code_master!$C557&amp;"")</f>
        <v/>
      </c>
      <c r="C557" s="0" t="str">
        <f aca="false">IF($A557="","",code_master!$B557&amp;"")</f>
        <v/>
      </c>
      <c r="D557" s="30" t="str">
        <f aca="false">IF($A557="","",SUMIFS(raw_data!$H:$H,raw_data!$A:$A,"&gt;="&amp;UY_START,raw_data!$A:$A,"&lt;="&amp;BASE_YM,raw_data!$B:$B,"&lt;="&amp;BASE_YM,raw_data!$G:$G,$A557))</f>
        <v/>
      </c>
      <c r="E557" s="30" t="str">
        <f aca="false">IF($A557="","",(SUMIFS(raw_data!$I:$I,raw_data!$A:$A,"&gt;="&amp;UY_START,raw_data!$A:$A,"&lt;="&amp;BASE_YM,raw_data!$B:$B,"&lt;="&amp;BASE_YM,raw_data!$G:$G,$A557)+SUMIFS(raw_data!$J:$J,raw_data!$A:$A,"&gt;="&amp;UY_START,raw_data!$A:$A,"&lt;="&amp;BASE_YM,raw_data!$B:$B,"&lt;="&amp;BASE_YM,raw_data!$G:$G,$A557)))</f>
        <v/>
      </c>
      <c r="F557" s="31" t="str">
        <f aca="false">IF(N(D557)=0,"",E557/D557)</f>
        <v/>
      </c>
      <c r="G557" s="30" t="str">
        <f aca="false">IF($A557="","",SUMIFS(raw_data!$H:$H,raw_data!$A:$A,"&gt;="&amp;UY_START_PY,raw_data!$A:$A,"&lt;="&amp;BASE_YM_PY,raw_data!$B:$B,"&lt;="&amp;BASE_YM_PY,raw_data!$G:$G,$A557))</f>
        <v/>
      </c>
      <c r="H557" s="30" t="str">
        <f aca="false">IF($A557="","",(SUMIFS(raw_data!$I:$I,raw_data!$A:$A,"&gt;="&amp;UY_START_PY,raw_data!$A:$A,"&lt;="&amp;BASE_YM_PY,raw_data!$B:$B,"&lt;="&amp;BASE_YM_PY,raw_data!$G:$G,$A557)+SUMIFS(raw_data!$J:$J,raw_data!$A:$A,"&gt;="&amp;UY_START_PY,raw_data!$A:$A,"&lt;="&amp;BASE_YM_PY,raw_data!$B:$B,"&lt;="&amp;BASE_YM_PY,raw_data!$G:$G,$A557)))</f>
        <v/>
      </c>
      <c r="I557" s="31" t="str">
        <f aca="false">IF(N(G557)=0,"",H557/G557)</f>
        <v/>
      </c>
      <c r="J557" s="32" t="str">
        <f aca="false">IF(N(G557)=0,"",D557/G557-1)</f>
        <v/>
      </c>
      <c r="K557" s="33" t="str">
        <f aca="false">IF(OR(F557="",I557=""),"",F557-I557)</f>
        <v/>
      </c>
      <c r="L557" s="30" t="str">
        <f aca="false">IF($A557="","",SUMIFS(raw_data!$H:$H,raw_data!$B:$B,BASE_YM,raw_data!$G:$G,$A557))</f>
        <v/>
      </c>
      <c r="M557" s="30" t="str">
        <f aca="false">IF($A557="","",(SUMIFS(raw_data!$I:$I,raw_data!$B:$B,BASE_YM,raw_data!$G:$G,$A557)+SUMIFS(raw_data!$J:$J,raw_data!$B:$B,BASE_YM,raw_data!$G:$G,$A557)))</f>
        <v/>
      </c>
      <c r="N557" s="31" t="str">
        <f aca="false">IF(N(L557)=0,"",M557/L557)</f>
        <v/>
      </c>
      <c r="O557" s="30" t="str">
        <f aca="false">IF($A557="","",SUMIFS(raw_data!$H:$H,raw_data!$B:$B,BASE_YM_PY,raw_data!$G:$G,$A557))</f>
        <v/>
      </c>
      <c r="P557" s="30" t="str">
        <f aca="false">IF($A557="","",(SUMIFS(raw_data!$I:$I,raw_data!$B:$B,BASE_YM_PY,raw_data!$G:$G,$A557)+SUMIFS(raw_data!$J:$J,raw_data!$B:$B,BASE_YM_PY,raw_data!$G:$G,$A557)))</f>
        <v/>
      </c>
      <c r="Q557" s="31" t="str">
        <f aca="false">IF(N(O557)=0,"",P557/O557)</f>
        <v/>
      </c>
      <c r="R557" s="32" t="str">
        <f aca="false">IF(N(O557)=0,"",L557/O557-1)</f>
        <v/>
      </c>
      <c r="S557" s="33" t="str">
        <f aca="false">IF(OR(N557="",Q557=""),"",N557-Q557)</f>
        <v/>
      </c>
      <c r="T557" s="0" t="str">
        <f aca="false">IF(N(D557)&gt;0,RANK(D557,D$2:D$1001)+COUNTIF(D$2:D557,D557)-1,"")</f>
        <v/>
      </c>
      <c r="U557" s="38" t="n">
        <f aca="false">IF(N(D557)&gt;0,IF(D557&gt;=LR_MIN_SHARE*SUM(D$2:D$1001),F557,-1),-1)</f>
        <v>-1</v>
      </c>
      <c r="V557" s="0" t="str">
        <f aca="false">IF(U557&lt;0,"",RANK(U557,U$2:U$1001)+COUNTIF(U$2:U557,U557)-1)</f>
        <v/>
      </c>
      <c r="W557" s="0" t="str">
        <f aca="false">IF(N(L557)&gt;0,RANK(L557,L$2:L$1001)+COUNTIF(L$2:L557,L557)-1,"")</f>
        <v/>
      </c>
      <c r="X557" s="38" t="n">
        <f aca="false">IF(N(L557)&gt;0,IF(L557&gt;=LR_MIN_SHARE*SUM(L$2:L$1001),N557,-1),-1)</f>
        <v>-1</v>
      </c>
      <c r="Y557" s="0" t="str">
        <f aca="false">IF(X557&lt;0,"",RANK(X557,X$2:X$1001)+COUNTIF(X$2:X557,X557)-1)</f>
        <v/>
      </c>
      <c r="AA557" s="0" t="str">
        <f aca="false">IF($A557="","",IF(COUNTIF($B$2:$B557,$B557)=1,1,""))</f>
        <v/>
      </c>
      <c r="AB557" s="0" t="str">
        <f aca="false">IF(AA557=1,SUMIF($B$2:$B$1001,$B557,$D$2:$D$1001),"")</f>
        <v/>
      </c>
      <c r="AC557" s="0" t="str">
        <f aca="false">IF(AA557=1,RANK(AB557,$AB$2:$AB$1001)+COUNTIF($AB$2:$AB557,AB557)-1,"")</f>
        <v/>
      </c>
      <c r="AD557" s="0" t="str">
        <f aca="false">IF($A557="","",COUNTIF(raw_data!$G:$G,$A557))</f>
        <v/>
      </c>
      <c r="AE557" s="0" t="str">
        <f aca="false">IF($A557="","",IF(COUNTIF($A$2:$A$1001,$A557)&gt;1,1,0))</f>
        <v/>
      </c>
    </row>
    <row r="558" customFormat="false" ht="15" hidden="false" customHeight="false" outlineLevel="0" collapsed="false">
      <c r="A558" s="0" t="str">
        <f aca="false">IF(code_master!$A558="","",code_master!$A558)</f>
        <v/>
      </c>
      <c r="B558" s="0" t="str">
        <f aca="false">IF($A558="","",code_master!$C558&amp;"")</f>
        <v/>
      </c>
      <c r="C558" s="0" t="str">
        <f aca="false">IF($A558="","",code_master!$B558&amp;"")</f>
        <v/>
      </c>
      <c r="D558" s="30" t="str">
        <f aca="false">IF($A558="","",SUMIFS(raw_data!$H:$H,raw_data!$A:$A,"&gt;="&amp;UY_START,raw_data!$A:$A,"&lt;="&amp;BASE_YM,raw_data!$B:$B,"&lt;="&amp;BASE_YM,raw_data!$G:$G,$A558))</f>
        <v/>
      </c>
      <c r="E558" s="30" t="str">
        <f aca="false">IF($A558="","",(SUMIFS(raw_data!$I:$I,raw_data!$A:$A,"&gt;="&amp;UY_START,raw_data!$A:$A,"&lt;="&amp;BASE_YM,raw_data!$B:$B,"&lt;="&amp;BASE_YM,raw_data!$G:$G,$A558)+SUMIFS(raw_data!$J:$J,raw_data!$A:$A,"&gt;="&amp;UY_START,raw_data!$A:$A,"&lt;="&amp;BASE_YM,raw_data!$B:$B,"&lt;="&amp;BASE_YM,raw_data!$G:$G,$A558)))</f>
        <v/>
      </c>
      <c r="F558" s="31" t="str">
        <f aca="false">IF(N(D558)=0,"",E558/D558)</f>
        <v/>
      </c>
      <c r="G558" s="30" t="str">
        <f aca="false">IF($A558="","",SUMIFS(raw_data!$H:$H,raw_data!$A:$A,"&gt;="&amp;UY_START_PY,raw_data!$A:$A,"&lt;="&amp;BASE_YM_PY,raw_data!$B:$B,"&lt;="&amp;BASE_YM_PY,raw_data!$G:$G,$A558))</f>
        <v/>
      </c>
      <c r="H558" s="30" t="str">
        <f aca="false">IF($A558="","",(SUMIFS(raw_data!$I:$I,raw_data!$A:$A,"&gt;="&amp;UY_START_PY,raw_data!$A:$A,"&lt;="&amp;BASE_YM_PY,raw_data!$B:$B,"&lt;="&amp;BASE_YM_PY,raw_data!$G:$G,$A558)+SUMIFS(raw_data!$J:$J,raw_data!$A:$A,"&gt;="&amp;UY_START_PY,raw_data!$A:$A,"&lt;="&amp;BASE_YM_PY,raw_data!$B:$B,"&lt;="&amp;BASE_YM_PY,raw_data!$G:$G,$A558)))</f>
        <v/>
      </c>
      <c r="I558" s="31" t="str">
        <f aca="false">IF(N(G558)=0,"",H558/G558)</f>
        <v/>
      </c>
      <c r="J558" s="32" t="str">
        <f aca="false">IF(N(G558)=0,"",D558/G558-1)</f>
        <v/>
      </c>
      <c r="K558" s="33" t="str">
        <f aca="false">IF(OR(F558="",I558=""),"",F558-I558)</f>
        <v/>
      </c>
      <c r="L558" s="30" t="str">
        <f aca="false">IF($A558="","",SUMIFS(raw_data!$H:$H,raw_data!$B:$B,BASE_YM,raw_data!$G:$G,$A558))</f>
        <v/>
      </c>
      <c r="M558" s="30" t="str">
        <f aca="false">IF($A558="","",(SUMIFS(raw_data!$I:$I,raw_data!$B:$B,BASE_YM,raw_data!$G:$G,$A558)+SUMIFS(raw_data!$J:$J,raw_data!$B:$B,BASE_YM,raw_data!$G:$G,$A558)))</f>
        <v/>
      </c>
      <c r="N558" s="31" t="str">
        <f aca="false">IF(N(L558)=0,"",M558/L558)</f>
        <v/>
      </c>
      <c r="O558" s="30" t="str">
        <f aca="false">IF($A558="","",SUMIFS(raw_data!$H:$H,raw_data!$B:$B,BASE_YM_PY,raw_data!$G:$G,$A558))</f>
        <v/>
      </c>
      <c r="P558" s="30" t="str">
        <f aca="false">IF($A558="","",(SUMIFS(raw_data!$I:$I,raw_data!$B:$B,BASE_YM_PY,raw_data!$G:$G,$A558)+SUMIFS(raw_data!$J:$J,raw_data!$B:$B,BASE_YM_PY,raw_data!$G:$G,$A558)))</f>
        <v/>
      </c>
      <c r="Q558" s="31" t="str">
        <f aca="false">IF(N(O558)=0,"",P558/O558)</f>
        <v/>
      </c>
      <c r="R558" s="32" t="str">
        <f aca="false">IF(N(O558)=0,"",L558/O558-1)</f>
        <v/>
      </c>
      <c r="S558" s="33" t="str">
        <f aca="false">IF(OR(N558="",Q558=""),"",N558-Q558)</f>
        <v/>
      </c>
      <c r="T558" s="0" t="str">
        <f aca="false">IF(N(D558)&gt;0,RANK(D558,D$2:D$1001)+COUNTIF(D$2:D558,D558)-1,"")</f>
        <v/>
      </c>
      <c r="U558" s="38" t="n">
        <f aca="false">IF(N(D558)&gt;0,IF(D558&gt;=LR_MIN_SHARE*SUM(D$2:D$1001),F558,-1),-1)</f>
        <v>-1</v>
      </c>
      <c r="V558" s="0" t="str">
        <f aca="false">IF(U558&lt;0,"",RANK(U558,U$2:U$1001)+COUNTIF(U$2:U558,U558)-1)</f>
        <v/>
      </c>
      <c r="W558" s="0" t="str">
        <f aca="false">IF(N(L558)&gt;0,RANK(L558,L$2:L$1001)+COUNTIF(L$2:L558,L558)-1,"")</f>
        <v/>
      </c>
      <c r="X558" s="38" t="n">
        <f aca="false">IF(N(L558)&gt;0,IF(L558&gt;=LR_MIN_SHARE*SUM(L$2:L$1001),N558,-1),-1)</f>
        <v>-1</v>
      </c>
      <c r="Y558" s="0" t="str">
        <f aca="false">IF(X558&lt;0,"",RANK(X558,X$2:X$1001)+COUNTIF(X$2:X558,X558)-1)</f>
        <v/>
      </c>
      <c r="AA558" s="0" t="str">
        <f aca="false">IF($A558="","",IF(COUNTIF($B$2:$B558,$B558)=1,1,""))</f>
        <v/>
      </c>
      <c r="AB558" s="0" t="str">
        <f aca="false">IF(AA558=1,SUMIF($B$2:$B$1001,$B558,$D$2:$D$1001),"")</f>
        <v/>
      </c>
      <c r="AC558" s="0" t="str">
        <f aca="false">IF(AA558=1,RANK(AB558,$AB$2:$AB$1001)+COUNTIF($AB$2:$AB558,AB558)-1,"")</f>
        <v/>
      </c>
      <c r="AD558" s="0" t="str">
        <f aca="false">IF($A558="","",COUNTIF(raw_data!$G:$G,$A558))</f>
        <v/>
      </c>
      <c r="AE558" s="0" t="str">
        <f aca="false">IF($A558="","",IF(COUNTIF($A$2:$A$1001,$A558)&gt;1,1,0))</f>
        <v/>
      </c>
    </row>
    <row r="559" customFormat="false" ht="15" hidden="false" customHeight="false" outlineLevel="0" collapsed="false">
      <c r="A559" s="0" t="str">
        <f aca="false">IF(code_master!$A559="","",code_master!$A559)</f>
        <v/>
      </c>
      <c r="B559" s="0" t="str">
        <f aca="false">IF($A559="","",code_master!$C559&amp;"")</f>
        <v/>
      </c>
      <c r="C559" s="0" t="str">
        <f aca="false">IF($A559="","",code_master!$B559&amp;"")</f>
        <v/>
      </c>
      <c r="D559" s="30" t="str">
        <f aca="false">IF($A559="","",SUMIFS(raw_data!$H:$H,raw_data!$A:$A,"&gt;="&amp;UY_START,raw_data!$A:$A,"&lt;="&amp;BASE_YM,raw_data!$B:$B,"&lt;="&amp;BASE_YM,raw_data!$G:$G,$A559))</f>
        <v/>
      </c>
      <c r="E559" s="30" t="str">
        <f aca="false">IF($A559="","",(SUMIFS(raw_data!$I:$I,raw_data!$A:$A,"&gt;="&amp;UY_START,raw_data!$A:$A,"&lt;="&amp;BASE_YM,raw_data!$B:$B,"&lt;="&amp;BASE_YM,raw_data!$G:$G,$A559)+SUMIFS(raw_data!$J:$J,raw_data!$A:$A,"&gt;="&amp;UY_START,raw_data!$A:$A,"&lt;="&amp;BASE_YM,raw_data!$B:$B,"&lt;="&amp;BASE_YM,raw_data!$G:$G,$A559)))</f>
        <v/>
      </c>
      <c r="F559" s="31" t="str">
        <f aca="false">IF(N(D559)=0,"",E559/D559)</f>
        <v/>
      </c>
      <c r="G559" s="30" t="str">
        <f aca="false">IF($A559="","",SUMIFS(raw_data!$H:$H,raw_data!$A:$A,"&gt;="&amp;UY_START_PY,raw_data!$A:$A,"&lt;="&amp;BASE_YM_PY,raw_data!$B:$B,"&lt;="&amp;BASE_YM_PY,raw_data!$G:$G,$A559))</f>
        <v/>
      </c>
      <c r="H559" s="30" t="str">
        <f aca="false">IF($A559="","",(SUMIFS(raw_data!$I:$I,raw_data!$A:$A,"&gt;="&amp;UY_START_PY,raw_data!$A:$A,"&lt;="&amp;BASE_YM_PY,raw_data!$B:$B,"&lt;="&amp;BASE_YM_PY,raw_data!$G:$G,$A559)+SUMIFS(raw_data!$J:$J,raw_data!$A:$A,"&gt;="&amp;UY_START_PY,raw_data!$A:$A,"&lt;="&amp;BASE_YM_PY,raw_data!$B:$B,"&lt;="&amp;BASE_YM_PY,raw_data!$G:$G,$A559)))</f>
        <v/>
      </c>
      <c r="I559" s="31" t="str">
        <f aca="false">IF(N(G559)=0,"",H559/G559)</f>
        <v/>
      </c>
      <c r="J559" s="32" t="str">
        <f aca="false">IF(N(G559)=0,"",D559/G559-1)</f>
        <v/>
      </c>
      <c r="K559" s="33" t="str">
        <f aca="false">IF(OR(F559="",I559=""),"",F559-I559)</f>
        <v/>
      </c>
      <c r="L559" s="30" t="str">
        <f aca="false">IF($A559="","",SUMIFS(raw_data!$H:$H,raw_data!$B:$B,BASE_YM,raw_data!$G:$G,$A559))</f>
        <v/>
      </c>
      <c r="M559" s="30" t="str">
        <f aca="false">IF($A559="","",(SUMIFS(raw_data!$I:$I,raw_data!$B:$B,BASE_YM,raw_data!$G:$G,$A559)+SUMIFS(raw_data!$J:$J,raw_data!$B:$B,BASE_YM,raw_data!$G:$G,$A559)))</f>
        <v/>
      </c>
      <c r="N559" s="31" t="str">
        <f aca="false">IF(N(L559)=0,"",M559/L559)</f>
        <v/>
      </c>
      <c r="O559" s="30" t="str">
        <f aca="false">IF($A559="","",SUMIFS(raw_data!$H:$H,raw_data!$B:$B,BASE_YM_PY,raw_data!$G:$G,$A559))</f>
        <v/>
      </c>
      <c r="P559" s="30" t="str">
        <f aca="false">IF($A559="","",(SUMIFS(raw_data!$I:$I,raw_data!$B:$B,BASE_YM_PY,raw_data!$G:$G,$A559)+SUMIFS(raw_data!$J:$J,raw_data!$B:$B,BASE_YM_PY,raw_data!$G:$G,$A559)))</f>
        <v/>
      </c>
      <c r="Q559" s="31" t="str">
        <f aca="false">IF(N(O559)=0,"",P559/O559)</f>
        <v/>
      </c>
      <c r="R559" s="32" t="str">
        <f aca="false">IF(N(O559)=0,"",L559/O559-1)</f>
        <v/>
      </c>
      <c r="S559" s="33" t="str">
        <f aca="false">IF(OR(N559="",Q559=""),"",N559-Q559)</f>
        <v/>
      </c>
      <c r="T559" s="0" t="str">
        <f aca="false">IF(N(D559)&gt;0,RANK(D559,D$2:D$1001)+COUNTIF(D$2:D559,D559)-1,"")</f>
        <v/>
      </c>
      <c r="U559" s="38" t="n">
        <f aca="false">IF(N(D559)&gt;0,IF(D559&gt;=LR_MIN_SHARE*SUM(D$2:D$1001),F559,-1),-1)</f>
        <v>-1</v>
      </c>
      <c r="V559" s="0" t="str">
        <f aca="false">IF(U559&lt;0,"",RANK(U559,U$2:U$1001)+COUNTIF(U$2:U559,U559)-1)</f>
        <v/>
      </c>
      <c r="W559" s="0" t="str">
        <f aca="false">IF(N(L559)&gt;0,RANK(L559,L$2:L$1001)+COUNTIF(L$2:L559,L559)-1,"")</f>
        <v/>
      </c>
      <c r="X559" s="38" t="n">
        <f aca="false">IF(N(L559)&gt;0,IF(L559&gt;=LR_MIN_SHARE*SUM(L$2:L$1001),N559,-1),-1)</f>
        <v>-1</v>
      </c>
      <c r="Y559" s="0" t="str">
        <f aca="false">IF(X559&lt;0,"",RANK(X559,X$2:X$1001)+COUNTIF(X$2:X559,X559)-1)</f>
        <v/>
      </c>
      <c r="AA559" s="0" t="str">
        <f aca="false">IF($A559="","",IF(COUNTIF($B$2:$B559,$B559)=1,1,""))</f>
        <v/>
      </c>
      <c r="AB559" s="0" t="str">
        <f aca="false">IF(AA559=1,SUMIF($B$2:$B$1001,$B559,$D$2:$D$1001),"")</f>
        <v/>
      </c>
      <c r="AC559" s="0" t="str">
        <f aca="false">IF(AA559=1,RANK(AB559,$AB$2:$AB$1001)+COUNTIF($AB$2:$AB559,AB559)-1,"")</f>
        <v/>
      </c>
      <c r="AD559" s="0" t="str">
        <f aca="false">IF($A559="","",COUNTIF(raw_data!$G:$G,$A559))</f>
        <v/>
      </c>
      <c r="AE559" s="0" t="str">
        <f aca="false">IF($A559="","",IF(COUNTIF($A$2:$A$1001,$A559)&gt;1,1,0))</f>
        <v/>
      </c>
    </row>
    <row r="560" customFormat="false" ht="15" hidden="false" customHeight="false" outlineLevel="0" collapsed="false">
      <c r="A560" s="0" t="str">
        <f aca="false">IF(code_master!$A560="","",code_master!$A560)</f>
        <v/>
      </c>
      <c r="B560" s="0" t="str">
        <f aca="false">IF($A560="","",code_master!$C560&amp;"")</f>
        <v/>
      </c>
      <c r="C560" s="0" t="str">
        <f aca="false">IF($A560="","",code_master!$B560&amp;"")</f>
        <v/>
      </c>
      <c r="D560" s="30" t="str">
        <f aca="false">IF($A560="","",SUMIFS(raw_data!$H:$H,raw_data!$A:$A,"&gt;="&amp;UY_START,raw_data!$A:$A,"&lt;="&amp;BASE_YM,raw_data!$B:$B,"&lt;="&amp;BASE_YM,raw_data!$G:$G,$A560))</f>
        <v/>
      </c>
      <c r="E560" s="30" t="str">
        <f aca="false">IF($A560="","",(SUMIFS(raw_data!$I:$I,raw_data!$A:$A,"&gt;="&amp;UY_START,raw_data!$A:$A,"&lt;="&amp;BASE_YM,raw_data!$B:$B,"&lt;="&amp;BASE_YM,raw_data!$G:$G,$A560)+SUMIFS(raw_data!$J:$J,raw_data!$A:$A,"&gt;="&amp;UY_START,raw_data!$A:$A,"&lt;="&amp;BASE_YM,raw_data!$B:$B,"&lt;="&amp;BASE_YM,raw_data!$G:$G,$A560)))</f>
        <v/>
      </c>
      <c r="F560" s="31" t="str">
        <f aca="false">IF(N(D560)=0,"",E560/D560)</f>
        <v/>
      </c>
      <c r="G560" s="30" t="str">
        <f aca="false">IF($A560="","",SUMIFS(raw_data!$H:$H,raw_data!$A:$A,"&gt;="&amp;UY_START_PY,raw_data!$A:$A,"&lt;="&amp;BASE_YM_PY,raw_data!$B:$B,"&lt;="&amp;BASE_YM_PY,raw_data!$G:$G,$A560))</f>
        <v/>
      </c>
      <c r="H560" s="30" t="str">
        <f aca="false">IF($A560="","",(SUMIFS(raw_data!$I:$I,raw_data!$A:$A,"&gt;="&amp;UY_START_PY,raw_data!$A:$A,"&lt;="&amp;BASE_YM_PY,raw_data!$B:$B,"&lt;="&amp;BASE_YM_PY,raw_data!$G:$G,$A560)+SUMIFS(raw_data!$J:$J,raw_data!$A:$A,"&gt;="&amp;UY_START_PY,raw_data!$A:$A,"&lt;="&amp;BASE_YM_PY,raw_data!$B:$B,"&lt;="&amp;BASE_YM_PY,raw_data!$G:$G,$A560)))</f>
        <v/>
      </c>
      <c r="I560" s="31" t="str">
        <f aca="false">IF(N(G560)=0,"",H560/G560)</f>
        <v/>
      </c>
      <c r="J560" s="32" t="str">
        <f aca="false">IF(N(G560)=0,"",D560/G560-1)</f>
        <v/>
      </c>
      <c r="K560" s="33" t="str">
        <f aca="false">IF(OR(F560="",I560=""),"",F560-I560)</f>
        <v/>
      </c>
      <c r="L560" s="30" t="str">
        <f aca="false">IF($A560="","",SUMIFS(raw_data!$H:$H,raw_data!$B:$B,BASE_YM,raw_data!$G:$G,$A560))</f>
        <v/>
      </c>
      <c r="M560" s="30" t="str">
        <f aca="false">IF($A560="","",(SUMIFS(raw_data!$I:$I,raw_data!$B:$B,BASE_YM,raw_data!$G:$G,$A560)+SUMIFS(raw_data!$J:$J,raw_data!$B:$B,BASE_YM,raw_data!$G:$G,$A560)))</f>
        <v/>
      </c>
      <c r="N560" s="31" t="str">
        <f aca="false">IF(N(L560)=0,"",M560/L560)</f>
        <v/>
      </c>
      <c r="O560" s="30" t="str">
        <f aca="false">IF($A560="","",SUMIFS(raw_data!$H:$H,raw_data!$B:$B,BASE_YM_PY,raw_data!$G:$G,$A560))</f>
        <v/>
      </c>
      <c r="P560" s="30" t="str">
        <f aca="false">IF($A560="","",(SUMIFS(raw_data!$I:$I,raw_data!$B:$B,BASE_YM_PY,raw_data!$G:$G,$A560)+SUMIFS(raw_data!$J:$J,raw_data!$B:$B,BASE_YM_PY,raw_data!$G:$G,$A560)))</f>
        <v/>
      </c>
      <c r="Q560" s="31" t="str">
        <f aca="false">IF(N(O560)=0,"",P560/O560)</f>
        <v/>
      </c>
      <c r="R560" s="32" t="str">
        <f aca="false">IF(N(O560)=0,"",L560/O560-1)</f>
        <v/>
      </c>
      <c r="S560" s="33" t="str">
        <f aca="false">IF(OR(N560="",Q560=""),"",N560-Q560)</f>
        <v/>
      </c>
      <c r="T560" s="0" t="str">
        <f aca="false">IF(N(D560)&gt;0,RANK(D560,D$2:D$1001)+COUNTIF(D$2:D560,D560)-1,"")</f>
        <v/>
      </c>
      <c r="U560" s="38" t="n">
        <f aca="false">IF(N(D560)&gt;0,IF(D560&gt;=LR_MIN_SHARE*SUM(D$2:D$1001),F560,-1),-1)</f>
        <v>-1</v>
      </c>
      <c r="V560" s="0" t="str">
        <f aca="false">IF(U560&lt;0,"",RANK(U560,U$2:U$1001)+COUNTIF(U$2:U560,U560)-1)</f>
        <v/>
      </c>
      <c r="W560" s="0" t="str">
        <f aca="false">IF(N(L560)&gt;0,RANK(L560,L$2:L$1001)+COUNTIF(L$2:L560,L560)-1,"")</f>
        <v/>
      </c>
      <c r="X560" s="38" t="n">
        <f aca="false">IF(N(L560)&gt;0,IF(L560&gt;=LR_MIN_SHARE*SUM(L$2:L$1001),N560,-1),-1)</f>
        <v>-1</v>
      </c>
      <c r="Y560" s="0" t="str">
        <f aca="false">IF(X560&lt;0,"",RANK(X560,X$2:X$1001)+COUNTIF(X$2:X560,X560)-1)</f>
        <v/>
      </c>
      <c r="AA560" s="0" t="str">
        <f aca="false">IF($A560="","",IF(COUNTIF($B$2:$B560,$B560)=1,1,""))</f>
        <v/>
      </c>
      <c r="AB560" s="0" t="str">
        <f aca="false">IF(AA560=1,SUMIF($B$2:$B$1001,$B560,$D$2:$D$1001),"")</f>
        <v/>
      </c>
      <c r="AC560" s="0" t="str">
        <f aca="false">IF(AA560=1,RANK(AB560,$AB$2:$AB$1001)+COUNTIF($AB$2:$AB560,AB560)-1,"")</f>
        <v/>
      </c>
      <c r="AD560" s="0" t="str">
        <f aca="false">IF($A560="","",COUNTIF(raw_data!$G:$G,$A560))</f>
        <v/>
      </c>
      <c r="AE560" s="0" t="str">
        <f aca="false">IF($A560="","",IF(COUNTIF($A$2:$A$1001,$A560)&gt;1,1,0))</f>
        <v/>
      </c>
    </row>
    <row r="561" customFormat="false" ht="15" hidden="false" customHeight="false" outlineLevel="0" collapsed="false">
      <c r="A561" s="0" t="str">
        <f aca="false">IF(code_master!$A561="","",code_master!$A561)</f>
        <v/>
      </c>
      <c r="B561" s="0" t="str">
        <f aca="false">IF($A561="","",code_master!$C561&amp;"")</f>
        <v/>
      </c>
      <c r="C561" s="0" t="str">
        <f aca="false">IF($A561="","",code_master!$B561&amp;"")</f>
        <v/>
      </c>
      <c r="D561" s="30" t="str">
        <f aca="false">IF($A561="","",SUMIFS(raw_data!$H:$H,raw_data!$A:$A,"&gt;="&amp;UY_START,raw_data!$A:$A,"&lt;="&amp;BASE_YM,raw_data!$B:$B,"&lt;="&amp;BASE_YM,raw_data!$G:$G,$A561))</f>
        <v/>
      </c>
      <c r="E561" s="30" t="str">
        <f aca="false">IF($A561="","",(SUMIFS(raw_data!$I:$I,raw_data!$A:$A,"&gt;="&amp;UY_START,raw_data!$A:$A,"&lt;="&amp;BASE_YM,raw_data!$B:$B,"&lt;="&amp;BASE_YM,raw_data!$G:$G,$A561)+SUMIFS(raw_data!$J:$J,raw_data!$A:$A,"&gt;="&amp;UY_START,raw_data!$A:$A,"&lt;="&amp;BASE_YM,raw_data!$B:$B,"&lt;="&amp;BASE_YM,raw_data!$G:$G,$A561)))</f>
        <v/>
      </c>
      <c r="F561" s="31" t="str">
        <f aca="false">IF(N(D561)=0,"",E561/D561)</f>
        <v/>
      </c>
      <c r="G561" s="30" t="str">
        <f aca="false">IF($A561="","",SUMIFS(raw_data!$H:$H,raw_data!$A:$A,"&gt;="&amp;UY_START_PY,raw_data!$A:$A,"&lt;="&amp;BASE_YM_PY,raw_data!$B:$B,"&lt;="&amp;BASE_YM_PY,raw_data!$G:$G,$A561))</f>
        <v/>
      </c>
      <c r="H561" s="30" t="str">
        <f aca="false">IF($A561="","",(SUMIFS(raw_data!$I:$I,raw_data!$A:$A,"&gt;="&amp;UY_START_PY,raw_data!$A:$A,"&lt;="&amp;BASE_YM_PY,raw_data!$B:$B,"&lt;="&amp;BASE_YM_PY,raw_data!$G:$G,$A561)+SUMIFS(raw_data!$J:$J,raw_data!$A:$A,"&gt;="&amp;UY_START_PY,raw_data!$A:$A,"&lt;="&amp;BASE_YM_PY,raw_data!$B:$B,"&lt;="&amp;BASE_YM_PY,raw_data!$G:$G,$A561)))</f>
        <v/>
      </c>
      <c r="I561" s="31" t="str">
        <f aca="false">IF(N(G561)=0,"",H561/G561)</f>
        <v/>
      </c>
      <c r="J561" s="32" t="str">
        <f aca="false">IF(N(G561)=0,"",D561/G561-1)</f>
        <v/>
      </c>
      <c r="K561" s="33" t="str">
        <f aca="false">IF(OR(F561="",I561=""),"",F561-I561)</f>
        <v/>
      </c>
      <c r="L561" s="30" t="str">
        <f aca="false">IF($A561="","",SUMIFS(raw_data!$H:$H,raw_data!$B:$B,BASE_YM,raw_data!$G:$G,$A561))</f>
        <v/>
      </c>
      <c r="M561" s="30" t="str">
        <f aca="false">IF($A561="","",(SUMIFS(raw_data!$I:$I,raw_data!$B:$B,BASE_YM,raw_data!$G:$G,$A561)+SUMIFS(raw_data!$J:$J,raw_data!$B:$B,BASE_YM,raw_data!$G:$G,$A561)))</f>
        <v/>
      </c>
      <c r="N561" s="31" t="str">
        <f aca="false">IF(N(L561)=0,"",M561/L561)</f>
        <v/>
      </c>
      <c r="O561" s="30" t="str">
        <f aca="false">IF($A561="","",SUMIFS(raw_data!$H:$H,raw_data!$B:$B,BASE_YM_PY,raw_data!$G:$G,$A561))</f>
        <v/>
      </c>
      <c r="P561" s="30" t="str">
        <f aca="false">IF($A561="","",(SUMIFS(raw_data!$I:$I,raw_data!$B:$B,BASE_YM_PY,raw_data!$G:$G,$A561)+SUMIFS(raw_data!$J:$J,raw_data!$B:$B,BASE_YM_PY,raw_data!$G:$G,$A561)))</f>
        <v/>
      </c>
      <c r="Q561" s="31" t="str">
        <f aca="false">IF(N(O561)=0,"",P561/O561)</f>
        <v/>
      </c>
      <c r="R561" s="32" t="str">
        <f aca="false">IF(N(O561)=0,"",L561/O561-1)</f>
        <v/>
      </c>
      <c r="S561" s="33" t="str">
        <f aca="false">IF(OR(N561="",Q561=""),"",N561-Q561)</f>
        <v/>
      </c>
      <c r="T561" s="0" t="str">
        <f aca="false">IF(N(D561)&gt;0,RANK(D561,D$2:D$1001)+COUNTIF(D$2:D561,D561)-1,"")</f>
        <v/>
      </c>
      <c r="U561" s="38" t="n">
        <f aca="false">IF(N(D561)&gt;0,IF(D561&gt;=LR_MIN_SHARE*SUM(D$2:D$1001),F561,-1),-1)</f>
        <v>-1</v>
      </c>
      <c r="V561" s="0" t="str">
        <f aca="false">IF(U561&lt;0,"",RANK(U561,U$2:U$1001)+COUNTIF(U$2:U561,U561)-1)</f>
        <v/>
      </c>
      <c r="W561" s="0" t="str">
        <f aca="false">IF(N(L561)&gt;0,RANK(L561,L$2:L$1001)+COUNTIF(L$2:L561,L561)-1,"")</f>
        <v/>
      </c>
      <c r="X561" s="38" t="n">
        <f aca="false">IF(N(L561)&gt;0,IF(L561&gt;=LR_MIN_SHARE*SUM(L$2:L$1001),N561,-1),-1)</f>
        <v>-1</v>
      </c>
      <c r="Y561" s="0" t="str">
        <f aca="false">IF(X561&lt;0,"",RANK(X561,X$2:X$1001)+COUNTIF(X$2:X561,X561)-1)</f>
        <v/>
      </c>
      <c r="AA561" s="0" t="str">
        <f aca="false">IF($A561="","",IF(COUNTIF($B$2:$B561,$B561)=1,1,""))</f>
        <v/>
      </c>
      <c r="AB561" s="0" t="str">
        <f aca="false">IF(AA561=1,SUMIF($B$2:$B$1001,$B561,$D$2:$D$1001),"")</f>
        <v/>
      </c>
      <c r="AC561" s="0" t="str">
        <f aca="false">IF(AA561=1,RANK(AB561,$AB$2:$AB$1001)+COUNTIF($AB$2:$AB561,AB561)-1,"")</f>
        <v/>
      </c>
      <c r="AD561" s="0" t="str">
        <f aca="false">IF($A561="","",COUNTIF(raw_data!$G:$G,$A561))</f>
        <v/>
      </c>
      <c r="AE561" s="0" t="str">
        <f aca="false">IF($A561="","",IF(COUNTIF($A$2:$A$1001,$A561)&gt;1,1,0))</f>
        <v/>
      </c>
    </row>
    <row r="562" customFormat="false" ht="15" hidden="false" customHeight="false" outlineLevel="0" collapsed="false">
      <c r="A562" s="0" t="str">
        <f aca="false">IF(code_master!$A562="","",code_master!$A562)</f>
        <v/>
      </c>
      <c r="B562" s="0" t="str">
        <f aca="false">IF($A562="","",code_master!$C562&amp;"")</f>
        <v/>
      </c>
      <c r="C562" s="0" t="str">
        <f aca="false">IF($A562="","",code_master!$B562&amp;"")</f>
        <v/>
      </c>
      <c r="D562" s="30" t="str">
        <f aca="false">IF($A562="","",SUMIFS(raw_data!$H:$H,raw_data!$A:$A,"&gt;="&amp;UY_START,raw_data!$A:$A,"&lt;="&amp;BASE_YM,raw_data!$B:$B,"&lt;="&amp;BASE_YM,raw_data!$G:$G,$A562))</f>
        <v/>
      </c>
      <c r="E562" s="30" t="str">
        <f aca="false">IF($A562="","",(SUMIFS(raw_data!$I:$I,raw_data!$A:$A,"&gt;="&amp;UY_START,raw_data!$A:$A,"&lt;="&amp;BASE_YM,raw_data!$B:$B,"&lt;="&amp;BASE_YM,raw_data!$G:$G,$A562)+SUMIFS(raw_data!$J:$J,raw_data!$A:$A,"&gt;="&amp;UY_START,raw_data!$A:$A,"&lt;="&amp;BASE_YM,raw_data!$B:$B,"&lt;="&amp;BASE_YM,raw_data!$G:$G,$A562)))</f>
        <v/>
      </c>
      <c r="F562" s="31" t="str">
        <f aca="false">IF(N(D562)=0,"",E562/D562)</f>
        <v/>
      </c>
      <c r="G562" s="30" t="str">
        <f aca="false">IF($A562="","",SUMIFS(raw_data!$H:$H,raw_data!$A:$A,"&gt;="&amp;UY_START_PY,raw_data!$A:$A,"&lt;="&amp;BASE_YM_PY,raw_data!$B:$B,"&lt;="&amp;BASE_YM_PY,raw_data!$G:$G,$A562))</f>
        <v/>
      </c>
      <c r="H562" s="30" t="str">
        <f aca="false">IF($A562="","",(SUMIFS(raw_data!$I:$I,raw_data!$A:$A,"&gt;="&amp;UY_START_PY,raw_data!$A:$A,"&lt;="&amp;BASE_YM_PY,raw_data!$B:$B,"&lt;="&amp;BASE_YM_PY,raw_data!$G:$G,$A562)+SUMIFS(raw_data!$J:$J,raw_data!$A:$A,"&gt;="&amp;UY_START_PY,raw_data!$A:$A,"&lt;="&amp;BASE_YM_PY,raw_data!$B:$B,"&lt;="&amp;BASE_YM_PY,raw_data!$G:$G,$A562)))</f>
        <v/>
      </c>
      <c r="I562" s="31" t="str">
        <f aca="false">IF(N(G562)=0,"",H562/G562)</f>
        <v/>
      </c>
      <c r="J562" s="32" t="str">
        <f aca="false">IF(N(G562)=0,"",D562/G562-1)</f>
        <v/>
      </c>
      <c r="K562" s="33" t="str">
        <f aca="false">IF(OR(F562="",I562=""),"",F562-I562)</f>
        <v/>
      </c>
      <c r="L562" s="30" t="str">
        <f aca="false">IF($A562="","",SUMIFS(raw_data!$H:$H,raw_data!$B:$B,BASE_YM,raw_data!$G:$G,$A562))</f>
        <v/>
      </c>
      <c r="M562" s="30" t="str">
        <f aca="false">IF($A562="","",(SUMIFS(raw_data!$I:$I,raw_data!$B:$B,BASE_YM,raw_data!$G:$G,$A562)+SUMIFS(raw_data!$J:$J,raw_data!$B:$B,BASE_YM,raw_data!$G:$G,$A562)))</f>
        <v/>
      </c>
      <c r="N562" s="31" t="str">
        <f aca="false">IF(N(L562)=0,"",M562/L562)</f>
        <v/>
      </c>
      <c r="O562" s="30" t="str">
        <f aca="false">IF($A562="","",SUMIFS(raw_data!$H:$H,raw_data!$B:$B,BASE_YM_PY,raw_data!$G:$G,$A562))</f>
        <v/>
      </c>
      <c r="P562" s="30" t="str">
        <f aca="false">IF($A562="","",(SUMIFS(raw_data!$I:$I,raw_data!$B:$B,BASE_YM_PY,raw_data!$G:$G,$A562)+SUMIFS(raw_data!$J:$J,raw_data!$B:$B,BASE_YM_PY,raw_data!$G:$G,$A562)))</f>
        <v/>
      </c>
      <c r="Q562" s="31" t="str">
        <f aca="false">IF(N(O562)=0,"",P562/O562)</f>
        <v/>
      </c>
      <c r="R562" s="32" t="str">
        <f aca="false">IF(N(O562)=0,"",L562/O562-1)</f>
        <v/>
      </c>
      <c r="S562" s="33" t="str">
        <f aca="false">IF(OR(N562="",Q562=""),"",N562-Q562)</f>
        <v/>
      </c>
      <c r="T562" s="0" t="str">
        <f aca="false">IF(N(D562)&gt;0,RANK(D562,D$2:D$1001)+COUNTIF(D$2:D562,D562)-1,"")</f>
        <v/>
      </c>
      <c r="U562" s="38" t="n">
        <f aca="false">IF(N(D562)&gt;0,IF(D562&gt;=LR_MIN_SHARE*SUM(D$2:D$1001),F562,-1),-1)</f>
        <v>-1</v>
      </c>
      <c r="V562" s="0" t="str">
        <f aca="false">IF(U562&lt;0,"",RANK(U562,U$2:U$1001)+COUNTIF(U$2:U562,U562)-1)</f>
        <v/>
      </c>
      <c r="W562" s="0" t="str">
        <f aca="false">IF(N(L562)&gt;0,RANK(L562,L$2:L$1001)+COUNTIF(L$2:L562,L562)-1,"")</f>
        <v/>
      </c>
      <c r="X562" s="38" t="n">
        <f aca="false">IF(N(L562)&gt;0,IF(L562&gt;=LR_MIN_SHARE*SUM(L$2:L$1001),N562,-1),-1)</f>
        <v>-1</v>
      </c>
      <c r="Y562" s="0" t="str">
        <f aca="false">IF(X562&lt;0,"",RANK(X562,X$2:X$1001)+COUNTIF(X$2:X562,X562)-1)</f>
        <v/>
      </c>
      <c r="AA562" s="0" t="str">
        <f aca="false">IF($A562="","",IF(COUNTIF($B$2:$B562,$B562)=1,1,""))</f>
        <v/>
      </c>
      <c r="AB562" s="0" t="str">
        <f aca="false">IF(AA562=1,SUMIF($B$2:$B$1001,$B562,$D$2:$D$1001),"")</f>
        <v/>
      </c>
      <c r="AC562" s="0" t="str">
        <f aca="false">IF(AA562=1,RANK(AB562,$AB$2:$AB$1001)+COUNTIF($AB$2:$AB562,AB562)-1,"")</f>
        <v/>
      </c>
      <c r="AD562" s="0" t="str">
        <f aca="false">IF($A562="","",COUNTIF(raw_data!$G:$G,$A562))</f>
        <v/>
      </c>
      <c r="AE562" s="0" t="str">
        <f aca="false">IF($A562="","",IF(COUNTIF($A$2:$A$1001,$A562)&gt;1,1,0))</f>
        <v/>
      </c>
    </row>
    <row r="563" customFormat="false" ht="15" hidden="false" customHeight="false" outlineLevel="0" collapsed="false">
      <c r="A563" s="0" t="str">
        <f aca="false">IF(code_master!$A563="","",code_master!$A563)</f>
        <v/>
      </c>
      <c r="B563" s="0" t="str">
        <f aca="false">IF($A563="","",code_master!$C563&amp;"")</f>
        <v/>
      </c>
      <c r="C563" s="0" t="str">
        <f aca="false">IF($A563="","",code_master!$B563&amp;"")</f>
        <v/>
      </c>
      <c r="D563" s="30" t="str">
        <f aca="false">IF($A563="","",SUMIFS(raw_data!$H:$H,raw_data!$A:$A,"&gt;="&amp;UY_START,raw_data!$A:$A,"&lt;="&amp;BASE_YM,raw_data!$B:$B,"&lt;="&amp;BASE_YM,raw_data!$G:$G,$A563))</f>
        <v/>
      </c>
      <c r="E563" s="30" t="str">
        <f aca="false">IF($A563="","",(SUMIFS(raw_data!$I:$I,raw_data!$A:$A,"&gt;="&amp;UY_START,raw_data!$A:$A,"&lt;="&amp;BASE_YM,raw_data!$B:$B,"&lt;="&amp;BASE_YM,raw_data!$G:$G,$A563)+SUMIFS(raw_data!$J:$J,raw_data!$A:$A,"&gt;="&amp;UY_START,raw_data!$A:$A,"&lt;="&amp;BASE_YM,raw_data!$B:$B,"&lt;="&amp;BASE_YM,raw_data!$G:$G,$A563)))</f>
        <v/>
      </c>
      <c r="F563" s="31" t="str">
        <f aca="false">IF(N(D563)=0,"",E563/D563)</f>
        <v/>
      </c>
      <c r="G563" s="30" t="str">
        <f aca="false">IF($A563="","",SUMIFS(raw_data!$H:$H,raw_data!$A:$A,"&gt;="&amp;UY_START_PY,raw_data!$A:$A,"&lt;="&amp;BASE_YM_PY,raw_data!$B:$B,"&lt;="&amp;BASE_YM_PY,raw_data!$G:$G,$A563))</f>
        <v/>
      </c>
      <c r="H563" s="30" t="str">
        <f aca="false">IF($A563="","",(SUMIFS(raw_data!$I:$I,raw_data!$A:$A,"&gt;="&amp;UY_START_PY,raw_data!$A:$A,"&lt;="&amp;BASE_YM_PY,raw_data!$B:$B,"&lt;="&amp;BASE_YM_PY,raw_data!$G:$G,$A563)+SUMIFS(raw_data!$J:$J,raw_data!$A:$A,"&gt;="&amp;UY_START_PY,raw_data!$A:$A,"&lt;="&amp;BASE_YM_PY,raw_data!$B:$B,"&lt;="&amp;BASE_YM_PY,raw_data!$G:$G,$A563)))</f>
        <v/>
      </c>
      <c r="I563" s="31" t="str">
        <f aca="false">IF(N(G563)=0,"",H563/G563)</f>
        <v/>
      </c>
      <c r="J563" s="32" t="str">
        <f aca="false">IF(N(G563)=0,"",D563/G563-1)</f>
        <v/>
      </c>
      <c r="K563" s="33" t="str">
        <f aca="false">IF(OR(F563="",I563=""),"",F563-I563)</f>
        <v/>
      </c>
      <c r="L563" s="30" t="str">
        <f aca="false">IF($A563="","",SUMIFS(raw_data!$H:$H,raw_data!$B:$B,BASE_YM,raw_data!$G:$G,$A563))</f>
        <v/>
      </c>
      <c r="M563" s="30" t="str">
        <f aca="false">IF($A563="","",(SUMIFS(raw_data!$I:$I,raw_data!$B:$B,BASE_YM,raw_data!$G:$G,$A563)+SUMIFS(raw_data!$J:$J,raw_data!$B:$B,BASE_YM,raw_data!$G:$G,$A563)))</f>
        <v/>
      </c>
      <c r="N563" s="31" t="str">
        <f aca="false">IF(N(L563)=0,"",M563/L563)</f>
        <v/>
      </c>
      <c r="O563" s="30" t="str">
        <f aca="false">IF($A563="","",SUMIFS(raw_data!$H:$H,raw_data!$B:$B,BASE_YM_PY,raw_data!$G:$G,$A563))</f>
        <v/>
      </c>
      <c r="P563" s="30" t="str">
        <f aca="false">IF($A563="","",(SUMIFS(raw_data!$I:$I,raw_data!$B:$B,BASE_YM_PY,raw_data!$G:$G,$A563)+SUMIFS(raw_data!$J:$J,raw_data!$B:$B,BASE_YM_PY,raw_data!$G:$G,$A563)))</f>
        <v/>
      </c>
      <c r="Q563" s="31" t="str">
        <f aca="false">IF(N(O563)=0,"",P563/O563)</f>
        <v/>
      </c>
      <c r="R563" s="32" t="str">
        <f aca="false">IF(N(O563)=0,"",L563/O563-1)</f>
        <v/>
      </c>
      <c r="S563" s="33" t="str">
        <f aca="false">IF(OR(N563="",Q563=""),"",N563-Q563)</f>
        <v/>
      </c>
      <c r="T563" s="0" t="str">
        <f aca="false">IF(N(D563)&gt;0,RANK(D563,D$2:D$1001)+COUNTIF(D$2:D563,D563)-1,"")</f>
        <v/>
      </c>
      <c r="U563" s="38" t="n">
        <f aca="false">IF(N(D563)&gt;0,IF(D563&gt;=LR_MIN_SHARE*SUM(D$2:D$1001),F563,-1),-1)</f>
        <v>-1</v>
      </c>
      <c r="V563" s="0" t="str">
        <f aca="false">IF(U563&lt;0,"",RANK(U563,U$2:U$1001)+COUNTIF(U$2:U563,U563)-1)</f>
        <v/>
      </c>
      <c r="W563" s="0" t="str">
        <f aca="false">IF(N(L563)&gt;0,RANK(L563,L$2:L$1001)+COUNTIF(L$2:L563,L563)-1,"")</f>
        <v/>
      </c>
      <c r="X563" s="38" t="n">
        <f aca="false">IF(N(L563)&gt;0,IF(L563&gt;=LR_MIN_SHARE*SUM(L$2:L$1001),N563,-1),-1)</f>
        <v>-1</v>
      </c>
      <c r="Y563" s="0" t="str">
        <f aca="false">IF(X563&lt;0,"",RANK(X563,X$2:X$1001)+COUNTIF(X$2:X563,X563)-1)</f>
        <v/>
      </c>
      <c r="AA563" s="0" t="str">
        <f aca="false">IF($A563="","",IF(COUNTIF($B$2:$B563,$B563)=1,1,""))</f>
        <v/>
      </c>
      <c r="AB563" s="0" t="str">
        <f aca="false">IF(AA563=1,SUMIF($B$2:$B$1001,$B563,$D$2:$D$1001),"")</f>
        <v/>
      </c>
      <c r="AC563" s="0" t="str">
        <f aca="false">IF(AA563=1,RANK(AB563,$AB$2:$AB$1001)+COUNTIF($AB$2:$AB563,AB563)-1,"")</f>
        <v/>
      </c>
      <c r="AD563" s="0" t="str">
        <f aca="false">IF($A563="","",COUNTIF(raw_data!$G:$G,$A563))</f>
        <v/>
      </c>
      <c r="AE563" s="0" t="str">
        <f aca="false">IF($A563="","",IF(COUNTIF($A$2:$A$1001,$A563)&gt;1,1,0))</f>
        <v/>
      </c>
    </row>
    <row r="564" customFormat="false" ht="15" hidden="false" customHeight="false" outlineLevel="0" collapsed="false">
      <c r="A564" s="0" t="str">
        <f aca="false">IF(code_master!$A564="","",code_master!$A564)</f>
        <v/>
      </c>
      <c r="B564" s="0" t="str">
        <f aca="false">IF($A564="","",code_master!$C564&amp;"")</f>
        <v/>
      </c>
      <c r="C564" s="0" t="str">
        <f aca="false">IF($A564="","",code_master!$B564&amp;"")</f>
        <v/>
      </c>
      <c r="D564" s="30" t="str">
        <f aca="false">IF($A564="","",SUMIFS(raw_data!$H:$H,raw_data!$A:$A,"&gt;="&amp;UY_START,raw_data!$A:$A,"&lt;="&amp;BASE_YM,raw_data!$B:$B,"&lt;="&amp;BASE_YM,raw_data!$G:$G,$A564))</f>
        <v/>
      </c>
      <c r="E564" s="30" t="str">
        <f aca="false">IF($A564="","",(SUMIFS(raw_data!$I:$I,raw_data!$A:$A,"&gt;="&amp;UY_START,raw_data!$A:$A,"&lt;="&amp;BASE_YM,raw_data!$B:$B,"&lt;="&amp;BASE_YM,raw_data!$G:$G,$A564)+SUMIFS(raw_data!$J:$J,raw_data!$A:$A,"&gt;="&amp;UY_START,raw_data!$A:$A,"&lt;="&amp;BASE_YM,raw_data!$B:$B,"&lt;="&amp;BASE_YM,raw_data!$G:$G,$A564)))</f>
        <v/>
      </c>
      <c r="F564" s="31" t="str">
        <f aca="false">IF(N(D564)=0,"",E564/D564)</f>
        <v/>
      </c>
      <c r="G564" s="30" t="str">
        <f aca="false">IF($A564="","",SUMIFS(raw_data!$H:$H,raw_data!$A:$A,"&gt;="&amp;UY_START_PY,raw_data!$A:$A,"&lt;="&amp;BASE_YM_PY,raw_data!$B:$B,"&lt;="&amp;BASE_YM_PY,raw_data!$G:$G,$A564))</f>
        <v/>
      </c>
      <c r="H564" s="30" t="str">
        <f aca="false">IF($A564="","",(SUMIFS(raw_data!$I:$I,raw_data!$A:$A,"&gt;="&amp;UY_START_PY,raw_data!$A:$A,"&lt;="&amp;BASE_YM_PY,raw_data!$B:$B,"&lt;="&amp;BASE_YM_PY,raw_data!$G:$G,$A564)+SUMIFS(raw_data!$J:$J,raw_data!$A:$A,"&gt;="&amp;UY_START_PY,raw_data!$A:$A,"&lt;="&amp;BASE_YM_PY,raw_data!$B:$B,"&lt;="&amp;BASE_YM_PY,raw_data!$G:$G,$A564)))</f>
        <v/>
      </c>
      <c r="I564" s="31" t="str">
        <f aca="false">IF(N(G564)=0,"",H564/G564)</f>
        <v/>
      </c>
      <c r="J564" s="32" t="str">
        <f aca="false">IF(N(G564)=0,"",D564/G564-1)</f>
        <v/>
      </c>
      <c r="K564" s="33" t="str">
        <f aca="false">IF(OR(F564="",I564=""),"",F564-I564)</f>
        <v/>
      </c>
      <c r="L564" s="30" t="str">
        <f aca="false">IF($A564="","",SUMIFS(raw_data!$H:$H,raw_data!$B:$B,BASE_YM,raw_data!$G:$G,$A564))</f>
        <v/>
      </c>
      <c r="M564" s="30" t="str">
        <f aca="false">IF($A564="","",(SUMIFS(raw_data!$I:$I,raw_data!$B:$B,BASE_YM,raw_data!$G:$G,$A564)+SUMIFS(raw_data!$J:$J,raw_data!$B:$B,BASE_YM,raw_data!$G:$G,$A564)))</f>
        <v/>
      </c>
      <c r="N564" s="31" t="str">
        <f aca="false">IF(N(L564)=0,"",M564/L564)</f>
        <v/>
      </c>
      <c r="O564" s="30" t="str">
        <f aca="false">IF($A564="","",SUMIFS(raw_data!$H:$H,raw_data!$B:$B,BASE_YM_PY,raw_data!$G:$G,$A564))</f>
        <v/>
      </c>
      <c r="P564" s="30" t="str">
        <f aca="false">IF($A564="","",(SUMIFS(raw_data!$I:$I,raw_data!$B:$B,BASE_YM_PY,raw_data!$G:$G,$A564)+SUMIFS(raw_data!$J:$J,raw_data!$B:$B,BASE_YM_PY,raw_data!$G:$G,$A564)))</f>
        <v/>
      </c>
      <c r="Q564" s="31" t="str">
        <f aca="false">IF(N(O564)=0,"",P564/O564)</f>
        <v/>
      </c>
      <c r="R564" s="32" t="str">
        <f aca="false">IF(N(O564)=0,"",L564/O564-1)</f>
        <v/>
      </c>
      <c r="S564" s="33" t="str">
        <f aca="false">IF(OR(N564="",Q564=""),"",N564-Q564)</f>
        <v/>
      </c>
      <c r="T564" s="0" t="str">
        <f aca="false">IF(N(D564)&gt;0,RANK(D564,D$2:D$1001)+COUNTIF(D$2:D564,D564)-1,"")</f>
        <v/>
      </c>
      <c r="U564" s="38" t="n">
        <f aca="false">IF(N(D564)&gt;0,IF(D564&gt;=LR_MIN_SHARE*SUM(D$2:D$1001),F564,-1),-1)</f>
        <v>-1</v>
      </c>
      <c r="V564" s="0" t="str">
        <f aca="false">IF(U564&lt;0,"",RANK(U564,U$2:U$1001)+COUNTIF(U$2:U564,U564)-1)</f>
        <v/>
      </c>
      <c r="W564" s="0" t="str">
        <f aca="false">IF(N(L564)&gt;0,RANK(L564,L$2:L$1001)+COUNTIF(L$2:L564,L564)-1,"")</f>
        <v/>
      </c>
      <c r="X564" s="38" t="n">
        <f aca="false">IF(N(L564)&gt;0,IF(L564&gt;=LR_MIN_SHARE*SUM(L$2:L$1001),N564,-1),-1)</f>
        <v>-1</v>
      </c>
      <c r="Y564" s="0" t="str">
        <f aca="false">IF(X564&lt;0,"",RANK(X564,X$2:X$1001)+COUNTIF(X$2:X564,X564)-1)</f>
        <v/>
      </c>
      <c r="AA564" s="0" t="str">
        <f aca="false">IF($A564="","",IF(COUNTIF($B$2:$B564,$B564)=1,1,""))</f>
        <v/>
      </c>
      <c r="AB564" s="0" t="str">
        <f aca="false">IF(AA564=1,SUMIF($B$2:$B$1001,$B564,$D$2:$D$1001),"")</f>
        <v/>
      </c>
      <c r="AC564" s="0" t="str">
        <f aca="false">IF(AA564=1,RANK(AB564,$AB$2:$AB$1001)+COUNTIF($AB$2:$AB564,AB564)-1,"")</f>
        <v/>
      </c>
      <c r="AD564" s="0" t="str">
        <f aca="false">IF($A564="","",COUNTIF(raw_data!$G:$G,$A564))</f>
        <v/>
      </c>
      <c r="AE564" s="0" t="str">
        <f aca="false">IF($A564="","",IF(COUNTIF($A$2:$A$1001,$A564)&gt;1,1,0))</f>
        <v/>
      </c>
    </row>
    <row r="565" customFormat="false" ht="15" hidden="false" customHeight="false" outlineLevel="0" collapsed="false">
      <c r="A565" s="0" t="str">
        <f aca="false">IF(code_master!$A565="","",code_master!$A565)</f>
        <v/>
      </c>
      <c r="B565" s="0" t="str">
        <f aca="false">IF($A565="","",code_master!$C565&amp;"")</f>
        <v/>
      </c>
      <c r="C565" s="0" t="str">
        <f aca="false">IF($A565="","",code_master!$B565&amp;"")</f>
        <v/>
      </c>
      <c r="D565" s="30" t="str">
        <f aca="false">IF($A565="","",SUMIFS(raw_data!$H:$H,raw_data!$A:$A,"&gt;="&amp;UY_START,raw_data!$A:$A,"&lt;="&amp;BASE_YM,raw_data!$B:$B,"&lt;="&amp;BASE_YM,raw_data!$G:$G,$A565))</f>
        <v/>
      </c>
      <c r="E565" s="30" t="str">
        <f aca="false">IF($A565="","",(SUMIFS(raw_data!$I:$I,raw_data!$A:$A,"&gt;="&amp;UY_START,raw_data!$A:$A,"&lt;="&amp;BASE_YM,raw_data!$B:$B,"&lt;="&amp;BASE_YM,raw_data!$G:$G,$A565)+SUMIFS(raw_data!$J:$J,raw_data!$A:$A,"&gt;="&amp;UY_START,raw_data!$A:$A,"&lt;="&amp;BASE_YM,raw_data!$B:$B,"&lt;="&amp;BASE_YM,raw_data!$G:$G,$A565)))</f>
        <v/>
      </c>
      <c r="F565" s="31" t="str">
        <f aca="false">IF(N(D565)=0,"",E565/D565)</f>
        <v/>
      </c>
      <c r="G565" s="30" t="str">
        <f aca="false">IF($A565="","",SUMIFS(raw_data!$H:$H,raw_data!$A:$A,"&gt;="&amp;UY_START_PY,raw_data!$A:$A,"&lt;="&amp;BASE_YM_PY,raw_data!$B:$B,"&lt;="&amp;BASE_YM_PY,raw_data!$G:$G,$A565))</f>
        <v/>
      </c>
      <c r="H565" s="30" t="str">
        <f aca="false">IF($A565="","",(SUMIFS(raw_data!$I:$I,raw_data!$A:$A,"&gt;="&amp;UY_START_PY,raw_data!$A:$A,"&lt;="&amp;BASE_YM_PY,raw_data!$B:$B,"&lt;="&amp;BASE_YM_PY,raw_data!$G:$G,$A565)+SUMIFS(raw_data!$J:$J,raw_data!$A:$A,"&gt;="&amp;UY_START_PY,raw_data!$A:$A,"&lt;="&amp;BASE_YM_PY,raw_data!$B:$B,"&lt;="&amp;BASE_YM_PY,raw_data!$G:$G,$A565)))</f>
        <v/>
      </c>
      <c r="I565" s="31" t="str">
        <f aca="false">IF(N(G565)=0,"",H565/G565)</f>
        <v/>
      </c>
      <c r="J565" s="32" t="str">
        <f aca="false">IF(N(G565)=0,"",D565/G565-1)</f>
        <v/>
      </c>
      <c r="K565" s="33" t="str">
        <f aca="false">IF(OR(F565="",I565=""),"",F565-I565)</f>
        <v/>
      </c>
      <c r="L565" s="30" t="str">
        <f aca="false">IF($A565="","",SUMIFS(raw_data!$H:$H,raw_data!$B:$B,BASE_YM,raw_data!$G:$G,$A565))</f>
        <v/>
      </c>
      <c r="M565" s="30" t="str">
        <f aca="false">IF($A565="","",(SUMIFS(raw_data!$I:$I,raw_data!$B:$B,BASE_YM,raw_data!$G:$G,$A565)+SUMIFS(raw_data!$J:$J,raw_data!$B:$B,BASE_YM,raw_data!$G:$G,$A565)))</f>
        <v/>
      </c>
      <c r="N565" s="31" t="str">
        <f aca="false">IF(N(L565)=0,"",M565/L565)</f>
        <v/>
      </c>
      <c r="O565" s="30" t="str">
        <f aca="false">IF($A565="","",SUMIFS(raw_data!$H:$H,raw_data!$B:$B,BASE_YM_PY,raw_data!$G:$G,$A565))</f>
        <v/>
      </c>
      <c r="P565" s="30" t="str">
        <f aca="false">IF($A565="","",(SUMIFS(raw_data!$I:$I,raw_data!$B:$B,BASE_YM_PY,raw_data!$G:$G,$A565)+SUMIFS(raw_data!$J:$J,raw_data!$B:$B,BASE_YM_PY,raw_data!$G:$G,$A565)))</f>
        <v/>
      </c>
      <c r="Q565" s="31" t="str">
        <f aca="false">IF(N(O565)=0,"",P565/O565)</f>
        <v/>
      </c>
      <c r="R565" s="32" t="str">
        <f aca="false">IF(N(O565)=0,"",L565/O565-1)</f>
        <v/>
      </c>
      <c r="S565" s="33" t="str">
        <f aca="false">IF(OR(N565="",Q565=""),"",N565-Q565)</f>
        <v/>
      </c>
      <c r="T565" s="0" t="str">
        <f aca="false">IF(N(D565)&gt;0,RANK(D565,D$2:D$1001)+COUNTIF(D$2:D565,D565)-1,"")</f>
        <v/>
      </c>
      <c r="U565" s="38" t="n">
        <f aca="false">IF(N(D565)&gt;0,IF(D565&gt;=LR_MIN_SHARE*SUM(D$2:D$1001),F565,-1),-1)</f>
        <v>-1</v>
      </c>
      <c r="V565" s="0" t="str">
        <f aca="false">IF(U565&lt;0,"",RANK(U565,U$2:U$1001)+COUNTIF(U$2:U565,U565)-1)</f>
        <v/>
      </c>
      <c r="W565" s="0" t="str">
        <f aca="false">IF(N(L565)&gt;0,RANK(L565,L$2:L$1001)+COUNTIF(L$2:L565,L565)-1,"")</f>
        <v/>
      </c>
      <c r="X565" s="38" t="n">
        <f aca="false">IF(N(L565)&gt;0,IF(L565&gt;=LR_MIN_SHARE*SUM(L$2:L$1001),N565,-1),-1)</f>
        <v>-1</v>
      </c>
      <c r="Y565" s="0" t="str">
        <f aca="false">IF(X565&lt;0,"",RANK(X565,X$2:X$1001)+COUNTIF(X$2:X565,X565)-1)</f>
        <v/>
      </c>
      <c r="AA565" s="0" t="str">
        <f aca="false">IF($A565="","",IF(COUNTIF($B$2:$B565,$B565)=1,1,""))</f>
        <v/>
      </c>
      <c r="AB565" s="0" t="str">
        <f aca="false">IF(AA565=1,SUMIF($B$2:$B$1001,$B565,$D$2:$D$1001),"")</f>
        <v/>
      </c>
      <c r="AC565" s="0" t="str">
        <f aca="false">IF(AA565=1,RANK(AB565,$AB$2:$AB$1001)+COUNTIF($AB$2:$AB565,AB565)-1,"")</f>
        <v/>
      </c>
      <c r="AD565" s="0" t="str">
        <f aca="false">IF($A565="","",COUNTIF(raw_data!$G:$G,$A565))</f>
        <v/>
      </c>
      <c r="AE565" s="0" t="str">
        <f aca="false">IF($A565="","",IF(COUNTIF($A$2:$A$1001,$A565)&gt;1,1,0))</f>
        <v/>
      </c>
    </row>
    <row r="566" customFormat="false" ht="15" hidden="false" customHeight="false" outlineLevel="0" collapsed="false">
      <c r="A566" s="0" t="str">
        <f aca="false">IF(code_master!$A566="","",code_master!$A566)</f>
        <v/>
      </c>
      <c r="B566" s="0" t="str">
        <f aca="false">IF($A566="","",code_master!$C566&amp;"")</f>
        <v/>
      </c>
      <c r="C566" s="0" t="str">
        <f aca="false">IF($A566="","",code_master!$B566&amp;"")</f>
        <v/>
      </c>
      <c r="D566" s="30" t="str">
        <f aca="false">IF($A566="","",SUMIFS(raw_data!$H:$H,raw_data!$A:$A,"&gt;="&amp;UY_START,raw_data!$A:$A,"&lt;="&amp;BASE_YM,raw_data!$B:$B,"&lt;="&amp;BASE_YM,raw_data!$G:$G,$A566))</f>
        <v/>
      </c>
      <c r="E566" s="30" t="str">
        <f aca="false">IF($A566="","",(SUMIFS(raw_data!$I:$I,raw_data!$A:$A,"&gt;="&amp;UY_START,raw_data!$A:$A,"&lt;="&amp;BASE_YM,raw_data!$B:$B,"&lt;="&amp;BASE_YM,raw_data!$G:$G,$A566)+SUMIFS(raw_data!$J:$J,raw_data!$A:$A,"&gt;="&amp;UY_START,raw_data!$A:$A,"&lt;="&amp;BASE_YM,raw_data!$B:$B,"&lt;="&amp;BASE_YM,raw_data!$G:$G,$A566)))</f>
        <v/>
      </c>
      <c r="F566" s="31" t="str">
        <f aca="false">IF(N(D566)=0,"",E566/D566)</f>
        <v/>
      </c>
      <c r="G566" s="30" t="str">
        <f aca="false">IF($A566="","",SUMIFS(raw_data!$H:$H,raw_data!$A:$A,"&gt;="&amp;UY_START_PY,raw_data!$A:$A,"&lt;="&amp;BASE_YM_PY,raw_data!$B:$B,"&lt;="&amp;BASE_YM_PY,raw_data!$G:$G,$A566))</f>
        <v/>
      </c>
      <c r="H566" s="30" t="str">
        <f aca="false">IF($A566="","",(SUMIFS(raw_data!$I:$I,raw_data!$A:$A,"&gt;="&amp;UY_START_PY,raw_data!$A:$A,"&lt;="&amp;BASE_YM_PY,raw_data!$B:$B,"&lt;="&amp;BASE_YM_PY,raw_data!$G:$G,$A566)+SUMIFS(raw_data!$J:$J,raw_data!$A:$A,"&gt;="&amp;UY_START_PY,raw_data!$A:$A,"&lt;="&amp;BASE_YM_PY,raw_data!$B:$B,"&lt;="&amp;BASE_YM_PY,raw_data!$G:$G,$A566)))</f>
        <v/>
      </c>
      <c r="I566" s="31" t="str">
        <f aca="false">IF(N(G566)=0,"",H566/G566)</f>
        <v/>
      </c>
      <c r="J566" s="32" t="str">
        <f aca="false">IF(N(G566)=0,"",D566/G566-1)</f>
        <v/>
      </c>
      <c r="K566" s="33" t="str">
        <f aca="false">IF(OR(F566="",I566=""),"",F566-I566)</f>
        <v/>
      </c>
      <c r="L566" s="30" t="str">
        <f aca="false">IF($A566="","",SUMIFS(raw_data!$H:$H,raw_data!$B:$B,BASE_YM,raw_data!$G:$G,$A566))</f>
        <v/>
      </c>
      <c r="M566" s="30" t="str">
        <f aca="false">IF($A566="","",(SUMIFS(raw_data!$I:$I,raw_data!$B:$B,BASE_YM,raw_data!$G:$G,$A566)+SUMIFS(raw_data!$J:$J,raw_data!$B:$B,BASE_YM,raw_data!$G:$G,$A566)))</f>
        <v/>
      </c>
      <c r="N566" s="31" t="str">
        <f aca="false">IF(N(L566)=0,"",M566/L566)</f>
        <v/>
      </c>
      <c r="O566" s="30" t="str">
        <f aca="false">IF($A566="","",SUMIFS(raw_data!$H:$H,raw_data!$B:$B,BASE_YM_PY,raw_data!$G:$G,$A566))</f>
        <v/>
      </c>
      <c r="P566" s="30" t="str">
        <f aca="false">IF($A566="","",(SUMIFS(raw_data!$I:$I,raw_data!$B:$B,BASE_YM_PY,raw_data!$G:$G,$A566)+SUMIFS(raw_data!$J:$J,raw_data!$B:$B,BASE_YM_PY,raw_data!$G:$G,$A566)))</f>
        <v/>
      </c>
      <c r="Q566" s="31" t="str">
        <f aca="false">IF(N(O566)=0,"",P566/O566)</f>
        <v/>
      </c>
      <c r="R566" s="32" t="str">
        <f aca="false">IF(N(O566)=0,"",L566/O566-1)</f>
        <v/>
      </c>
      <c r="S566" s="33" t="str">
        <f aca="false">IF(OR(N566="",Q566=""),"",N566-Q566)</f>
        <v/>
      </c>
      <c r="T566" s="0" t="str">
        <f aca="false">IF(N(D566)&gt;0,RANK(D566,D$2:D$1001)+COUNTIF(D$2:D566,D566)-1,"")</f>
        <v/>
      </c>
      <c r="U566" s="38" t="n">
        <f aca="false">IF(N(D566)&gt;0,IF(D566&gt;=LR_MIN_SHARE*SUM(D$2:D$1001),F566,-1),-1)</f>
        <v>-1</v>
      </c>
      <c r="V566" s="0" t="str">
        <f aca="false">IF(U566&lt;0,"",RANK(U566,U$2:U$1001)+COUNTIF(U$2:U566,U566)-1)</f>
        <v/>
      </c>
      <c r="W566" s="0" t="str">
        <f aca="false">IF(N(L566)&gt;0,RANK(L566,L$2:L$1001)+COUNTIF(L$2:L566,L566)-1,"")</f>
        <v/>
      </c>
      <c r="X566" s="38" t="n">
        <f aca="false">IF(N(L566)&gt;0,IF(L566&gt;=LR_MIN_SHARE*SUM(L$2:L$1001),N566,-1),-1)</f>
        <v>-1</v>
      </c>
      <c r="Y566" s="0" t="str">
        <f aca="false">IF(X566&lt;0,"",RANK(X566,X$2:X$1001)+COUNTIF(X$2:X566,X566)-1)</f>
        <v/>
      </c>
      <c r="AA566" s="0" t="str">
        <f aca="false">IF($A566="","",IF(COUNTIF($B$2:$B566,$B566)=1,1,""))</f>
        <v/>
      </c>
      <c r="AB566" s="0" t="str">
        <f aca="false">IF(AA566=1,SUMIF($B$2:$B$1001,$B566,$D$2:$D$1001),"")</f>
        <v/>
      </c>
      <c r="AC566" s="0" t="str">
        <f aca="false">IF(AA566=1,RANK(AB566,$AB$2:$AB$1001)+COUNTIF($AB$2:$AB566,AB566)-1,"")</f>
        <v/>
      </c>
      <c r="AD566" s="0" t="str">
        <f aca="false">IF($A566="","",COUNTIF(raw_data!$G:$G,$A566))</f>
        <v/>
      </c>
      <c r="AE566" s="0" t="str">
        <f aca="false">IF($A566="","",IF(COUNTIF($A$2:$A$1001,$A566)&gt;1,1,0))</f>
        <v/>
      </c>
    </row>
    <row r="567" customFormat="false" ht="15" hidden="false" customHeight="false" outlineLevel="0" collapsed="false">
      <c r="A567" s="0" t="str">
        <f aca="false">IF(code_master!$A567="","",code_master!$A567)</f>
        <v/>
      </c>
      <c r="B567" s="0" t="str">
        <f aca="false">IF($A567="","",code_master!$C567&amp;"")</f>
        <v/>
      </c>
      <c r="C567" s="0" t="str">
        <f aca="false">IF($A567="","",code_master!$B567&amp;"")</f>
        <v/>
      </c>
      <c r="D567" s="30" t="str">
        <f aca="false">IF($A567="","",SUMIFS(raw_data!$H:$H,raw_data!$A:$A,"&gt;="&amp;UY_START,raw_data!$A:$A,"&lt;="&amp;BASE_YM,raw_data!$B:$B,"&lt;="&amp;BASE_YM,raw_data!$G:$G,$A567))</f>
        <v/>
      </c>
      <c r="E567" s="30" t="str">
        <f aca="false">IF($A567="","",(SUMIFS(raw_data!$I:$I,raw_data!$A:$A,"&gt;="&amp;UY_START,raw_data!$A:$A,"&lt;="&amp;BASE_YM,raw_data!$B:$B,"&lt;="&amp;BASE_YM,raw_data!$G:$G,$A567)+SUMIFS(raw_data!$J:$J,raw_data!$A:$A,"&gt;="&amp;UY_START,raw_data!$A:$A,"&lt;="&amp;BASE_YM,raw_data!$B:$B,"&lt;="&amp;BASE_YM,raw_data!$G:$G,$A567)))</f>
        <v/>
      </c>
      <c r="F567" s="31" t="str">
        <f aca="false">IF(N(D567)=0,"",E567/D567)</f>
        <v/>
      </c>
      <c r="G567" s="30" t="str">
        <f aca="false">IF($A567="","",SUMIFS(raw_data!$H:$H,raw_data!$A:$A,"&gt;="&amp;UY_START_PY,raw_data!$A:$A,"&lt;="&amp;BASE_YM_PY,raw_data!$B:$B,"&lt;="&amp;BASE_YM_PY,raw_data!$G:$G,$A567))</f>
        <v/>
      </c>
      <c r="H567" s="30" t="str">
        <f aca="false">IF($A567="","",(SUMIFS(raw_data!$I:$I,raw_data!$A:$A,"&gt;="&amp;UY_START_PY,raw_data!$A:$A,"&lt;="&amp;BASE_YM_PY,raw_data!$B:$B,"&lt;="&amp;BASE_YM_PY,raw_data!$G:$G,$A567)+SUMIFS(raw_data!$J:$J,raw_data!$A:$A,"&gt;="&amp;UY_START_PY,raw_data!$A:$A,"&lt;="&amp;BASE_YM_PY,raw_data!$B:$B,"&lt;="&amp;BASE_YM_PY,raw_data!$G:$G,$A567)))</f>
        <v/>
      </c>
      <c r="I567" s="31" t="str">
        <f aca="false">IF(N(G567)=0,"",H567/G567)</f>
        <v/>
      </c>
      <c r="J567" s="32" t="str">
        <f aca="false">IF(N(G567)=0,"",D567/G567-1)</f>
        <v/>
      </c>
      <c r="K567" s="33" t="str">
        <f aca="false">IF(OR(F567="",I567=""),"",F567-I567)</f>
        <v/>
      </c>
      <c r="L567" s="30" t="str">
        <f aca="false">IF($A567="","",SUMIFS(raw_data!$H:$H,raw_data!$B:$B,BASE_YM,raw_data!$G:$G,$A567))</f>
        <v/>
      </c>
      <c r="M567" s="30" t="str">
        <f aca="false">IF($A567="","",(SUMIFS(raw_data!$I:$I,raw_data!$B:$B,BASE_YM,raw_data!$G:$G,$A567)+SUMIFS(raw_data!$J:$J,raw_data!$B:$B,BASE_YM,raw_data!$G:$G,$A567)))</f>
        <v/>
      </c>
      <c r="N567" s="31" t="str">
        <f aca="false">IF(N(L567)=0,"",M567/L567)</f>
        <v/>
      </c>
      <c r="O567" s="30" t="str">
        <f aca="false">IF($A567="","",SUMIFS(raw_data!$H:$H,raw_data!$B:$B,BASE_YM_PY,raw_data!$G:$G,$A567))</f>
        <v/>
      </c>
      <c r="P567" s="30" t="str">
        <f aca="false">IF($A567="","",(SUMIFS(raw_data!$I:$I,raw_data!$B:$B,BASE_YM_PY,raw_data!$G:$G,$A567)+SUMIFS(raw_data!$J:$J,raw_data!$B:$B,BASE_YM_PY,raw_data!$G:$G,$A567)))</f>
        <v/>
      </c>
      <c r="Q567" s="31" t="str">
        <f aca="false">IF(N(O567)=0,"",P567/O567)</f>
        <v/>
      </c>
      <c r="R567" s="32" t="str">
        <f aca="false">IF(N(O567)=0,"",L567/O567-1)</f>
        <v/>
      </c>
      <c r="S567" s="33" t="str">
        <f aca="false">IF(OR(N567="",Q567=""),"",N567-Q567)</f>
        <v/>
      </c>
      <c r="T567" s="0" t="str">
        <f aca="false">IF(N(D567)&gt;0,RANK(D567,D$2:D$1001)+COUNTIF(D$2:D567,D567)-1,"")</f>
        <v/>
      </c>
      <c r="U567" s="38" t="n">
        <f aca="false">IF(N(D567)&gt;0,IF(D567&gt;=LR_MIN_SHARE*SUM(D$2:D$1001),F567,-1),-1)</f>
        <v>-1</v>
      </c>
      <c r="V567" s="0" t="str">
        <f aca="false">IF(U567&lt;0,"",RANK(U567,U$2:U$1001)+COUNTIF(U$2:U567,U567)-1)</f>
        <v/>
      </c>
      <c r="W567" s="0" t="str">
        <f aca="false">IF(N(L567)&gt;0,RANK(L567,L$2:L$1001)+COUNTIF(L$2:L567,L567)-1,"")</f>
        <v/>
      </c>
      <c r="X567" s="38" t="n">
        <f aca="false">IF(N(L567)&gt;0,IF(L567&gt;=LR_MIN_SHARE*SUM(L$2:L$1001),N567,-1),-1)</f>
        <v>-1</v>
      </c>
      <c r="Y567" s="0" t="str">
        <f aca="false">IF(X567&lt;0,"",RANK(X567,X$2:X$1001)+COUNTIF(X$2:X567,X567)-1)</f>
        <v/>
      </c>
      <c r="AA567" s="0" t="str">
        <f aca="false">IF($A567="","",IF(COUNTIF($B$2:$B567,$B567)=1,1,""))</f>
        <v/>
      </c>
      <c r="AB567" s="0" t="str">
        <f aca="false">IF(AA567=1,SUMIF($B$2:$B$1001,$B567,$D$2:$D$1001),"")</f>
        <v/>
      </c>
      <c r="AC567" s="0" t="str">
        <f aca="false">IF(AA567=1,RANK(AB567,$AB$2:$AB$1001)+COUNTIF($AB$2:$AB567,AB567)-1,"")</f>
        <v/>
      </c>
      <c r="AD567" s="0" t="str">
        <f aca="false">IF($A567="","",COUNTIF(raw_data!$G:$G,$A567))</f>
        <v/>
      </c>
      <c r="AE567" s="0" t="str">
        <f aca="false">IF($A567="","",IF(COUNTIF($A$2:$A$1001,$A567)&gt;1,1,0))</f>
        <v/>
      </c>
    </row>
    <row r="568" customFormat="false" ht="15" hidden="false" customHeight="false" outlineLevel="0" collapsed="false">
      <c r="A568" s="0" t="str">
        <f aca="false">IF(code_master!$A568="","",code_master!$A568)</f>
        <v/>
      </c>
      <c r="B568" s="0" t="str">
        <f aca="false">IF($A568="","",code_master!$C568&amp;"")</f>
        <v/>
      </c>
      <c r="C568" s="0" t="str">
        <f aca="false">IF($A568="","",code_master!$B568&amp;"")</f>
        <v/>
      </c>
      <c r="D568" s="30" t="str">
        <f aca="false">IF($A568="","",SUMIFS(raw_data!$H:$H,raw_data!$A:$A,"&gt;="&amp;UY_START,raw_data!$A:$A,"&lt;="&amp;BASE_YM,raw_data!$B:$B,"&lt;="&amp;BASE_YM,raw_data!$G:$G,$A568))</f>
        <v/>
      </c>
      <c r="E568" s="30" t="str">
        <f aca="false">IF($A568="","",(SUMIFS(raw_data!$I:$I,raw_data!$A:$A,"&gt;="&amp;UY_START,raw_data!$A:$A,"&lt;="&amp;BASE_YM,raw_data!$B:$B,"&lt;="&amp;BASE_YM,raw_data!$G:$G,$A568)+SUMIFS(raw_data!$J:$J,raw_data!$A:$A,"&gt;="&amp;UY_START,raw_data!$A:$A,"&lt;="&amp;BASE_YM,raw_data!$B:$B,"&lt;="&amp;BASE_YM,raw_data!$G:$G,$A568)))</f>
        <v/>
      </c>
      <c r="F568" s="31" t="str">
        <f aca="false">IF(N(D568)=0,"",E568/D568)</f>
        <v/>
      </c>
      <c r="G568" s="30" t="str">
        <f aca="false">IF($A568="","",SUMIFS(raw_data!$H:$H,raw_data!$A:$A,"&gt;="&amp;UY_START_PY,raw_data!$A:$A,"&lt;="&amp;BASE_YM_PY,raw_data!$B:$B,"&lt;="&amp;BASE_YM_PY,raw_data!$G:$G,$A568))</f>
        <v/>
      </c>
      <c r="H568" s="30" t="str">
        <f aca="false">IF($A568="","",(SUMIFS(raw_data!$I:$I,raw_data!$A:$A,"&gt;="&amp;UY_START_PY,raw_data!$A:$A,"&lt;="&amp;BASE_YM_PY,raw_data!$B:$B,"&lt;="&amp;BASE_YM_PY,raw_data!$G:$G,$A568)+SUMIFS(raw_data!$J:$J,raw_data!$A:$A,"&gt;="&amp;UY_START_PY,raw_data!$A:$A,"&lt;="&amp;BASE_YM_PY,raw_data!$B:$B,"&lt;="&amp;BASE_YM_PY,raw_data!$G:$G,$A568)))</f>
        <v/>
      </c>
      <c r="I568" s="31" t="str">
        <f aca="false">IF(N(G568)=0,"",H568/G568)</f>
        <v/>
      </c>
      <c r="J568" s="32" t="str">
        <f aca="false">IF(N(G568)=0,"",D568/G568-1)</f>
        <v/>
      </c>
      <c r="K568" s="33" t="str">
        <f aca="false">IF(OR(F568="",I568=""),"",F568-I568)</f>
        <v/>
      </c>
      <c r="L568" s="30" t="str">
        <f aca="false">IF($A568="","",SUMIFS(raw_data!$H:$H,raw_data!$B:$B,BASE_YM,raw_data!$G:$G,$A568))</f>
        <v/>
      </c>
      <c r="M568" s="30" t="str">
        <f aca="false">IF($A568="","",(SUMIFS(raw_data!$I:$I,raw_data!$B:$B,BASE_YM,raw_data!$G:$G,$A568)+SUMIFS(raw_data!$J:$J,raw_data!$B:$B,BASE_YM,raw_data!$G:$G,$A568)))</f>
        <v/>
      </c>
      <c r="N568" s="31" t="str">
        <f aca="false">IF(N(L568)=0,"",M568/L568)</f>
        <v/>
      </c>
      <c r="O568" s="30" t="str">
        <f aca="false">IF($A568="","",SUMIFS(raw_data!$H:$H,raw_data!$B:$B,BASE_YM_PY,raw_data!$G:$G,$A568))</f>
        <v/>
      </c>
      <c r="P568" s="30" t="str">
        <f aca="false">IF($A568="","",(SUMIFS(raw_data!$I:$I,raw_data!$B:$B,BASE_YM_PY,raw_data!$G:$G,$A568)+SUMIFS(raw_data!$J:$J,raw_data!$B:$B,BASE_YM_PY,raw_data!$G:$G,$A568)))</f>
        <v/>
      </c>
      <c r="Q568" s="31" t="str">
        <f aca="false">IF(N(O568)=0,"",P568/O568)</f>
        <v/>
      </c>
      <c r="R568" s="32" t="str">
        <f aca="false">IF(N(O568)=0,"",L568/O568-1)</f>
        <v/>
      </c>
      <c r="S568" s="33" t="str">
        <f aca="false">IF(OR(N568="",Q568=""),"",N568-Q568)</f>
        <v/>
      </c>
      <c r="T568" s="0" t="str">
        <f aca="false">IF(N(D568)&gt;0,RANK(D568,D$2:D$1001)+COUNTIF(D$2:D568,D568)-1,"")</f>
        <v/>
      </c>
      <c r="U568" s="38" t="n">
        <f aca="false">IF(N(D568)&gt;0,IF(D568&gt;=LR_MIN_SHARE*SUM(D$2:D$1001),F568,-1),-1)</f>
        <v>-1</v>
      </c>
      <c r="V568" s="0" t="str">
        <f aca="false">IF(U568&lt;0,"",RANK(U568,U$2:U$1001)+COUNTIF(U$2:U568,U568)-1)</f>
        <v/>
      </c>
      <c r="W568" s="0" t="str">
        <f aca="false">IF(N(L568)&gt;0,RANK(L568,L$2:L$1001)+COUNTIF(L$2:L568,L568)-1,"")</f>
        <v/>
      </c>
      <c r="X568" s="38" t="n">
        <f aca="false">IF(N(L568)&gt;0,IF(L568&gt;=LR_MIN_SHARE*SUM(L$2:L$1001),N568,-1),-1)</f>
        <v>-1</v>
      </c>
      <c r="Y568" s="0" t="str">
        <f aca="false">IF(X568&lt;0,"",RANK(X568,X$2:X$1001)+COUNTIF(X$2:X568,X568)-1)</f>
        <v/>
      </c>
      <c r="AA568" s="0" t="str">
        <f aca="false">IF($A568="","",IF(COUNTIF($B$2:$B568,$B568)=1,1,""))</f>
        <v/>
      </c>
      <c r="AB568" s="0" t="str">
        <f aca="false">IF(AA568=1,SUMIF($B$2:$B$1001,$B568,$D$2:$D$1001),"")</f>
        <v/>
      </c>
      <c r="AC568" s="0" t="str">
        <f aca="false">IF(AA568=1,RANK(AB568,$AB$2:$AB$1001)+COUNTIF($AB$2:$AB568,AB568)-1,"")</f>
        <v/>
      </c>
      <c r="AD568" s="0" t="str">
        <f aca="false">IF($A568="","",COUNTIF(raw_data!$G:$G,$A568))</f>
        <v/>
      </c>
      <c r="AE568" s="0" t="str">
        <f aca="false">IF($A568="","",IF(COUNTIF($A$2:$A$1001,$A568)&gt;1,1,0))</f>
        <v/>
      </c>
    </row>
    <row r="569" customFormat="false" ht="15" hidden="false" customHeight="false" outlineLevel="0" collapsed="false">
      <c r="A569" s="0" t="str">
        <f aca="false">IF(code_master!$A569="","",code_master!$A569)</f>
        <v/>
      </c>
      <c r="B569" s="0" t="str">
        <f aca="false">IF($A569="","",code_master!$C569&amp;"")</f>
        <v/>
      </c>
      <c r="C569" s="0" t="str">
        <f aca="false">IF($A569="","",code_master!$B569&amp;"")</f>
        <v/>
      </c>
      <c r="D569" s="30" t="str">
        <f aca="false">IF($A569="","",SUMIFS(raw_data!$H:$H,raw_data!$A:$A,"&gt;="&amp;UY_START,raw_data!$A:$A,"&lt;="&amp;BASE_YM,raw_data!$B:$B,"&lt;="&amp;BASE_YM,raw_data!$G:$G,$A569))</f>
        <v/>
      </c>
      <c r="E569" s="30" t="str">
        <f aca="false">IF($A569="","",(SUMIFS(raw_data!$I:$I,raw_data!$A:$A,"&gt;="&amp;UY_START,raw_data!$A:$A,"&lt;="&amp;BASE_YM,raw_data!$B:$B,"&lt;="&amp;BASE_YM,raw_data!$G:$G,$A569)+SUMIFS(raw_data!$J:$J,raw_data!$A:$A,"&gt;="&amp;UY_START,raw_data!$A:$A,"&lt;="&amp;BASE_YM,raw_data!$B:$B,"&lt;="&amp;BASE_YM,raw_data!$G:$G,$A569)))</f>
        <v/>
      </c>
      <c r="F569" s="31" t="str">
        <f aca="false">IF(N(D569)=0,"",E569/D569)</f>
        <v/>
      </c>
      <c r="G569" s="30" t="str">
        <f aca="false">IF($A569="","",SUMIFS(raw_data!$H:$H,raw_data!$A:$A,"&gt;="&amp;UY_START_PY,raw_data!$A:$A,"&lt;="&amp;BASE_YM_PY,raw_data!$B:$B,"&lt;="&amp;BASE_YM_PY,raw_data!$G:$G,$A569))</f>
        <v/>
      </c>
      <c r="H569" s="30" t="str">
        <f aca="false">IF($A569="","",(SUMIFS(raw_data!$I:$I,raw_data!$A:$A,"&gt;="&amp;UY_START_PY,raw_data!$A:$A,"&lt;="&amp;BASE_YM_PY,raw_data!$B:$B,"&lt;="&amp;BASE_YM_PY,raw_data!$G:$G,$A569)+SUMIFS(raw_data!$J:$J,raw_data!$A:$A,"&gt;="&amp;UY_START_PY,raw_data!$A:$A,"&lt;="&amp;BASE_YM_PY,raw_data!$B:$B,"&lt;="&amp;BASE_YM_PY,raw_data!$G:$G,$A569)))</f>
        <v/>
      </c>
      <c r="I569" s="31" t="str">
        <f aca="false">IF(N(G569)=0,"",H569/G569)</f>
        <v/>
      </c>
      <c r="J569" s="32" t="str">
        <f aca="false">IF(N(G569)=0,"",D569/G569-1)</f>
        <v/>
      </c>
      <c r="K569" s="33" t="str">
        <f aca="false">IF(OR(F569="",I569=""),"",F569-I569)</f>
        <v/>
      </c>
      <c r="L569" s="30" t="str">
        <f aca="false">IF($A569="","",SUMIFS(raw_data!$H:$H,raw_data!$B:$B,BASE_YM,raw_data!$G:$G,$A569))</f>
        <v/>
      </c>
      <c r="M569" s="30" t="str">
        <f aca="false">IF($A569="","",(SUMIFS(raw_data!$I:$I,raw_data!$B:$B,BASE_YM,raw_data!$G:$G,$A569)+SUMIFS(raw_data!$J:$J,raw_data!$B:$B,BASE_YM,raw_data!$G:$G,$A569)))</f>
        <v/>
      </c>
      <c r="N569" s="31" t="str">
        <f aca="false">IF(N(L569)=0,"",M569/L569)</f>
        <v/>
      </c>
      <c r="O569" s="30" t="str">
        <f aca="false">IF($A569="","",SUMIFS(raw_data!$H:$H,raw_data!$B:$B,BASE_YM_PY,raw_data!$G:$G,$A569))</f>
        <v/>
      </c>
      <c r="P569" s="30" t="str">
        <f aca="false">IF($A569="","",(SUMIFS(raw_data!$I:$I,raw_data!$B:$B,BASE_YM_PY,raw_data!$G:$G,$A569)+SUMIFS(raw_data!$J:$J,raw_data!$B:$B,BASE_YM_PY,raw_data!$G:$G,$A569)))</f>
        <v/>
      </c>
      <c r="Q569" s="31" t="str">
        <f aca="false">IF(N(O569)=0,"",P569/O569)</f>
        <v/>
      </c>
      <c r="R569" s="32" t="str">
        <f aca="false">IF(N(O569)=0,"",L569/O569-1)</f>
        <v/>
      </c>
      <c r="S569" s="33" t="str">
        <f aca="false">IF(OR(N569="",Q569=""),"",N569-Q569)</f>
        <v/>
      </c>
      <c r="T569" s="0" t="str">
        <f aca="false">IF(N(D569)&gt;0,RANK(D569,D$2:D$1001)+COUNTIF(D$2:D569,D569)-1,"")</f>
        <v/>
      </c>
      <c r="U569" s="38" t="n">
        <f aca="false">IF(N(D569)&gt;0,IF(D569&gt;=LR_MIN_SHARE*SUM(D$2:D$1001),F569,-1),-1)</f>
        <v>-1</v>
      </c>
      <c r="V569" s="0" t="str">
        <f aca="false">IF(U569&lt;0,"",RANK(U569,U$2:U$1001)+COUNTIF(U$2:U569,U569)-1)</f>
        <v/>
      </c>
      <c r="W569" s="0" t="str">
        <f aca="false">IF(N(L569)&gt;0,RANK(L569,L$2:L$1001)+COUNTIF(L$2:L569,L569)-1,"")</f>
        <v/>
      </c>
      <c r="X569" s="38" t="n">
        <f aca="false">IF(N(L569)&gt;0,IF(L569&gt;=LR_MIN_SHARE*SUM(L$2:L$1001),N569,-1),-1)</f>
        <v>-1</v>
      </c>
      <c r="Y569" s="0" t="str">
        <f aca="false">IF(X569&lt;0,"",RANK(X569,X$2:X$1001)+COUNTIF(X$2:X569,X569)-1)</f>
        <v/>
      </c>
      <c r="AA569" s="0" t="str">
        <f aca="false">IF($A569="","",IF(COUNTIF($B$2:$B569,$B569)=1,1,""))</f>
        <v/>
      </c>
      <c r="AB569" s="0" t="str">
        <f aca="false">IF(AA569=1,SUMIF($B$2:$B$1001,$B569,$D$2:$D$1001),"")</f>
        <v/>
      </c>
      <c r="AC569" s="0" t="str">
        <f aca="false">IF(AA569=1,RANK(AB569,$AB$2:$AB$1001)+COUNTIF($AB$2:$AB569,AB569)-1,"")</f>
        <v/>
      </c>
      <c r="AD569" s="0" t="str">
        <f aca="false">IF($A569="","",COUNTIF(raw_data!$G:$G,$A569))</f>
        <v/>
      </c>
      <c r="AE569" s="0" t="str">
        <f aca="false">IF($A569="","",IF(COUNTIF($A$2:$A$1001,$A569)&gt;1,1,0))</f>
        <v/>
      </c>
    </row>
    <row r="570" customFormat="false" ht="15" hidden="false" customHeight="false" outlineLevel="0" collapsed="false">
      <c r="A570" s="0" t="str">
        <f aca="false">IF(code_master!$A570="","",code_master!$A570)</f>
        <v/>
      </c>
      <c r="B570" s="0" t="str">
        <f aca="false">IF($A570="","",code_master!$C570&amp;"")</f>
        <v/>
      </c>
      <c r="C570" s="0" t="str">
        <f aca="false">IF($A570="","",code_master!$B570&amp;"")</f>
        <v/>
      </c>
      <c r="D570" s="30" t="str">
        <f aca="false">IF($A570="","",SUMIFS(raw_data!$H:$H,raw_data!$A:$A,"&gt;="&amp;UY_START,raw_data!$A:$A,"&lt;="&amp;BASE_YM,raw_data!$B:$B,"&lt;="&amp;BASE_YM,raw_data!$G:$G,$A570))</f>
        <v/>
      </c>
      <c r="E570" s="30" t="str">
        <f aca="false">IF($A570="","",(SUMIFS(raw_data!$I:$I,raw_data!$A:$A,"&gt;="&amp;UY_START,raw_data!$A:$A,"&lt;="&amp;BASE_YM,raw_data!$B:$B,"&lt;="&amp;BASE_YM,raw_data!$G:$G,$A570)+SUMIFS(raw_data!$J:$J,raw_data!$A:$A,"&gt;="&amp;UY_START,raw_data!$A:$A,"&lt;="&amp;BASE_YM,raw_data!$B:$B,"&lt;="&amp;BASE_YM,raw_data!$G:$G,$A570)))</f>
        <v/>
      </c>
      <c r="F570" s="31" t="str">
        <f aca="false">IF(N(D570)=0,"",E570/D570)</f>
        <v/>
      </c>
      <c r="G570" s="30" t="str">
        <f aca="false">IF($A570="","",SUMIFS(raw_data!$H:$H,raw_data!$A:$A,"&gt;="&amp;UY_START_PY,raw_data!$A:$A,"&lt;="&amp;BASE_YM_PY,raw_data!$B:$B,"&lt;="&amp;BASE_YM_PY,raw_data!$G:$G,$A570))</f>
        <v/>
      </c>
      <c r="H570" s="30" t="str">
        <f aca="false">IF($A570="","",(SUMIFS(raw_data!$I:$I,raw_data!$A:$A,"&gt;="&amp;UY_START_PY,raw_data!$A:$A,"&lt;="&amp;BASE_YM_PY,raw_data!$B:$B,"&lt;="&amp;BASE_YM_PY,raw_data!$G:$G,$A570)+SUMIFS(raw_data!$J:$J,raw_data!$A:$A,"&gt;="&amp;UY_START_PY,raw_data!$A:$A,"&lt;="&amp;BASE_YM_PY,raw_data!$B:$B,"&lt;="&amp;BASE_YM_PY,raw_data!$G:$G,$A570)))</f>
        <v/>
      </c>
      <c r="I570" s="31" t="str">
        <f aca="false">IF(N(G570)=0,"",H570/G570)</f>
        <v/>
      </c>
      <c r="J570" s="32" t="str">
        <f aca="false">IF(N(G570)=0,"",D570/G570-1)</f>
        <v/>
      </c>
      <c r="K570" s="33" t="str">
        <f aca="false">IF(OR(F570="",I570=""),"",F570-I570)</f>
        <v/>
      </c>
      <c r="L570" s="30" t="str">
        <f aca="false">IF($A570="","",SUMIFS(raw_data!$H:$H,raw_data!$B:$B,BASE_YM,raw_data!$G:$G,$A570))</f>
        <v/>
      </c>
      <c r="M570" s="30" t="str">
        <f aca="false">IF($A570="","",(SUMIFS(raw_data!$I:$I,raw_data!$B:$B,BASE_YM,raw_data!$G:$G,$A570)+SUMIFS(raw_data!$J:$J,raw_data!$B:$B,BASE_YM,raw_data!$G:$G,$A570)))</f>
        <v/>
      </c>
      <c r="N570" s="31" t="str">
        <f aca="false">IF(N(L570)=0,"",M570/L570)</f>
        <v/>
      </c>
      <c r="O570" s="30" t="str">
        <f aca="false">IF($A570="","",SUMIFS(raw_data!$H:$H,raw_data!$B:$B,BASE_YM_PY,raw_data!$G:$G,$A570))</f>
        <v/>
      </c>
      <c r="P570" s="30" t="str">
        <f aca="false">IF($A570="","",(SUMIFS(raw_data!$I:$I,raw_data!$B:$B,BASE_YM_PY,raw_data!$G:$G,$A570)+SUMIFS(raw_data!$J:$J,raw_data!$B:$B,BASE_YM_PY,raw_data!$G:$G,$A570)))</f>
        <v/>
      </c>
      <c r="Q570" s="31" t="str">
        <f aca="false">IF(N(O570)=0,"",P570/O570)</f>
        <v/>
      </c>
      <c r="R570" s="32" t="str">
        <f aca="false">IF(N(O570)=0,"",L570/O570-1)</f>
        <v/>
      </c>
      <c r="S570" s="33" t="str">
        <f aca="false">IF(OR(N570="",Q570=""),"",N570-Q570)</f>
        <v/>
      </c>
      <c r="T570" s="0" t="str">
        <f aca="false">IF(N(D570)&gt;0,RANK(D570,D$2:D$1001)+COUNTIF(D$2:D570,D570)-1,"")</f>
        <v/>
      </c>
      <c r="U570" s="38" t="n">
        <f aca="false">IF(N(D570)&gt;0,IF(D570&gt;=LR_MIN_SHARE*SUM(D$2:D$1001),F570,-1),-1)</f>
        <v>-1</v>
      </c>
      <c r="V570" s="0" t="str">
        <f aca="false">IF(U570&lt;0,"",RANK(U570,U$2:U$1001)+COUNTIF(U$2:U570,U570)-1)</f>
        <v/>
      </c>
      <c r="W570" s="0" t="str">
        <f aca="false">IF(N(L570)&gt;0,RANK(L570,L$2:L$1001)+COUNTIF(L$2:L570,L570)-1,"")</f>
        <v/>
      </c>
      <c r="X570" s="38" t="n">
        <f aca="false">IF(N(L570)&gt;0,IF(L570&gt;=LR_MIN_SHARE*SUM(L$2:L$1001),N570,-1),-1)</f>
        <v>-1</v>
      </c>
      <c r="Y570" s="0" t="str">
        <f aca="false">IF(X570&lt;0,"",RANK(X570,X$2:X$1001)+COUNTIF(X$2:X570,X570)-1)</f>
        <v/>
      </c>
      <c r="AA570" s="0" t="str">
        <f aca="false">IF($A570="","",IF(COUNTIF($B$2:$B570,$B570)=1,1,""))</f>
        <v/>
      </c>
      <c r="AB570" s="0" t="str">
        <f aca="false">IF(AA570=1,SUMIF($B$2:$B$1001,$B570,$D$2:$D$1001),"")</f>
        <v/>
      </c>
      <c r="AC570" s="0" t="str">
        <f aca="false">IF(AA570=1,RANK(AB570,$AB$2:$AB$1001)+COUNTIF($AB$2:$AB570,AB570)-1,"")</f>
        <v/>
      </c>
      <c r="AD570" s="0" t="str">
        <f aca="false">IF($A570="","",COUNTIF(raw_data!$G:$G,$A570))</f>
        <v/>
      </c>
      <c r="AE570" s="0" t="str">
        <f aca="false">IF($A570="","",IF(COUNTIF($A$2:$A$1001,$A570)&gt;1,1,0))</f>
        <v/>
      </c>
    </row>
    <row r="571" customFormat="false" ht="15" hidden="false" customHeight="false" outlineLevel="0" collapsed="false">
      <c r="A571" s="0" t="str">
        <f aca="false">IF(code_master!$A571="","",code_master!$A571)</f>
        <v/>
      </c>
      <c r="B571" s="0" t="str">
        <f aca="false">IF($A571="","",code_master!$C571&amp;"")</f>
        <v/>
      </c>
      <c r="C571" s="0" t="str">
        <f aca="false">IF($A571="","",code_master!$B571&amp;"")</f>
        <v/>
      </c>
      <c r="D571" s="30" t="str">
        <f aca="false">IF($A571="","",SUMIFS(raw_data!$H:$H,raw_data!$A:$A,"&gt;="&amp;UY_START,raw_data!$A:$A,"&lt;="&amp;BASE_YM,raw_data!$B:$B,"&lt;="&amp;BASE_YM,raw_data!$G:$G,$A571))</f>
        <v/>
      </c>
      <c r="E571" s="30" t="str">
        <f aca="false">IF($A571="","",(SUMIFS(raw_data!$I:$I,raw_data!$A:$A,"&gt;="&amp;UY_START,raw_data!$A:$A,"&lt;="&amp;BASE_YM,raw_data!$B:$B,"&lt;="&amp;BASE_YM,raw_data!$G:$G,$A571)+SUMIFS(raw_data!$J:$J,raw_data!$A:$A,"&gt;="&amp;UY_START,raw_data!$A:$A,"&lt;="&amp;BASE_YM,raw_data!$B:$B,"&lt;="&amp;BASE_YM,raw_data!$G:$G,$A571)))</f>
        <v/>
      </c>
      <c r="F571" s="31" t="str">
        <f aca="false">IF(N(D571)=0,"",E571/D571)</f>
        <v/>
      </c>
      <c r="G571" s="30" t="str">
        <f aca="false">IF($A571="","",SUMIFS(raw_data!$H:$H,raw_data!$A:$A,"&gt;="&amp;UY_START_PY,raw_data!$A:$A,"&lt;="&amp;BASE_YM_PY,raw_data!$B:$B,"&lt;="&amp;BASE_YM_PY,raw_data!$G:$G,$A571))</f>
        <v/>
      </c>
      <c r="H571" s="30" t="str">
        <f aca="false">IF($A571="","",(SUMIFS(raw_data!$I:$I,raw_data!$A:$A,"&gt;="&amp;UY_START_PY,raw_data!$A:$A,"&lt;="&amp;BASE_YM_PY,raw_data!$B:$B,"&lt;="&amp;BASE_YM_PY,raw_data!$G:$G,$A571)+SUMIFS(raw_data!$J:$J,raw_data!$A:$A,"&gt;="&amp;UY_START_PY,raw_data!$A:$A,"&lt;="&amp;BASE_YM_PY,raw_data!$B:$B,"&lt;="&amp;BASE_YM_PY,raw_data!$G:$G,$A571)))</f>
        <v/>
      </c>
      <c r="I571" s="31" t="str">
        <f aca="false">IF(N(G571)=0,"",H571/G571)</f>
        <v/>
      </c>
      <c r="J571" s="32" t="str">
        <f aca="false">IF(N(G571)=0,"",D571/G571-1)</f>
        <v/>
      </c>
      <c r="K571" s="33" t="str">
        <f aca="false">IF(OR(F571="",I571=""),"",F571-I571)</f>
        <v/>
      </c>
      <c r="L571" s="30" t="str">
        <f aca="false">IF($A571="","",SUMIFS(raw_data!$H:$H,raw_data!$B:$B,BASE_YM,raw_data!$G:$G,$A571))</f>
        <v/>
      </c>
      <c r="M571" s="30" t="str">
        <f aca="false">IF($A571="","",(SUMIFS(raw_data!$I:$I,raw_data!$B:$B,BASE_YM,raw_data!$G:$G,$A571)+SUMIFS(raw_data!$J:$J,raw_data!$B:$B,BASE_YM,raw_data!$G:$G,$A571)))</f>
        <v/>
      </c>
      <c r="N571" s="31" t="str">
        <f aca="false">IF(N(L571)=0,"",M571/L571)</f>
        <v/>
      </c>
      <c r="O571" s="30" t="str">
        <f aca="false">IF($A571="","",SUMIFS(raw_data!$H:$H,raw_data!$B:$B,BASE_YM_PY,raw_data!$G:$G,$A571))</f>
        <v/>
      </c>
      <c r="P571" s="30" t="str">
        <f aca="false">IF($A571="","",(SUMIFS(raw_data!$I:$I,raw_data!$B:$B,BASE_YM_PY,raw_data!$G:$G,$A571)+SUMIFS(raw_data!$J:$J,raw_data!$B:$B,BASE_YM_PY,raw_data!$G:$G,$A571)))</f>
        <v/>
      </c>
      <c r="Q571" s="31" t="str">
        <f aca="false">IF(N(O571)=0,"",P571/O571)</f>
        <v/>
      </c>
      <c r="R571" s="32" t="str">
        <f aca="false">IF(N(O571)=0,"",L571/O571-1)</f>
        <v/>
      </c>
      <c r="S571" s="33" t="str">
        <f aca="false">IF(OR(N571="",Q571=""),"",N571-Q571)</f>
        <v/>
      </c>
      <c r="T571" s="0" t="str">
        <f aca="false">IF(N(D571)&gt;0,RANK(D571,D$2:D$1001)+COUNTIF(D$2:D571,D571)-1,"")</f>
        <v/>
      </c>
      <c r="U571" s="38" t="n">
        <f aca="false">IF(N(D571)&gt;0,IF(D571&gt;=LR_MIN_SHARE*SUM(D$2:D$1001),F571,-1),-1)</f>
        <v>-1</v>
      </c>
      <c r="V571" s="0" t="str">
        <f aca="false">IF(U571&lt;0,"",RANK(U571,U$2:U$1001)+COUNTIF(U$2:U571,U571)-1)</f>
        <v/>
      </c>
      <c r="W571" s="0" t="str">
        <f aca="false">IF(N(L571)&gt;0,RANK(L571,L$2:L$1001)+COUNTIF(L$2:L571,L571)-1,"")</f>
        <v/>
      </c>
      <c r="X571" s="38" t="n">
        <f aca="false">IF(N(L571)&gt;0,IF(L571&gt;=LR_MIN_SHARE*SUM(L$2:L$1001),N571,-1),-1)</f>
        <v>-1</v>
      </c>
      <c r="Y571" s="0" t="str">
        <f aca="false">IF(X571&lt;0,"",RANK(X571,X$2:X$1001)+COUNTIF(X$2:X571,X571)-1)</f>
        <v/>
      </c>
      <c r="AA571" s="0" t="str">
        <f aca="false">IF($A571="","",IF(COUNTIF($B$2:$B571,$B571)=1,1,""))</f>
        <v/>
      </c>
      <c r="AB571" s="0" t="str">
        <f aca="false">IF(AA571=1,SUMIF($B$2:$B$1001,$B571,$D$2:$D$1001),"")</f>
        <v/>
      </c>
      <c r="AC571" s="0" t="str">
        <f aca="false">IF(AA571=1,RANK(AB571,$AB$2:$AB$1001)+COUNTIF($AB$2:$AB571,AB571)-1,"")</f>
        <v/>
      </c>
      <c r="AD571" s="0" t="str">
        <f aca="false">IF($A571="","",COUNTIF(raw_data!$G:$G,$A571))</f>
        <v/>
      </c>
      <c r="AE571" s="0" t="str">
        <f aca="false">IF($A571="","",IF(COUNTIF($A$2:$A$1001,$A571)&gt;1,1,0))</f>
        <v/>
      </c>
    </row>
    <row r="572" customFormat="false" ht="15" hidden="false" customHeight="false" outlineLevel="0" collapsed="false">
      <c r="A572" s="0" t="str">
        <f aca="false">IF(code_master!$A572="","",code_master!$A572)</f>
        <v/>
      </c>
      <c r="B572" s="0" t="str">
        <f aca="false">IF($A572="","",code_master!$C572&amp;"")</f>
        <v/>
      </c>
      <c r="C572" s="0" t="str">
        <f aca="false">IF($A572="","",code_master!$B572&amp;"")</f>
        <v/>
      </c>
      <c r="D572" s="30" t="str">
        <f aca="false">IF($A572="","",SUMIFS(raw_data!$H:$H,raw_data!$A:$A,"&gt;="&amp;UY_START,raw_data!$A:$A,"&lt;="&amp;BASE_YM,raw_data!$B:$B,"&lt;="&amp;BASE_YM,raw_data!$G:$G,$A572))</f>
        <v/>
      </c>
      <c r="E572" s="30" t="str">
        <f aca="false">IF($A572="","",(SUMIFS(raw_data!$I:$I,raw_data!$A:$A,"&gt;="&amp;UY_START,raw_data!$A:$A,"&lt;="&amp;BASE_YM,raw_data!$B:$B,"&lt;="&amp;BASE_YM,raw_data!$G:$G,$A572)+SUMIFS(raw_data!$J:$J,raw_data!$A:$A,"&gt;="&amp;UY_START,raw_data!$A:$A,"&lt;="&amp;BASE_YM,raw_data!$B:$B,"&lt;="&amp;BASE_YM,raw_data!$G:$G,$A572)))</f>
        <v/>
      </c>
      <c r="F572" s="31" t="str">
        <f aca="false">IF(N(D572)=0,"",E572/D572)</f>
        <v/>
      </c>
      <c r="G572" s="30" t="str">
        <f aca="false">IF($A572="","",SUMIFS(raw_data!$H:$H,raw_data!$A:$A,"&gt;="&amp;UY_START_PY,raw_data!$A:$A,"&lt;="&amp;BASE_YM_PY,raw_data!$B:$B,"&lt;="&amp;BASE_YM_PY,raw_data!$G:$G,$A572))</f>
        <v/>
      </c>
      <c r="H572" s="30" t="str">
        <f aca="false">IF($A572="","",(SUMIFS(raw_data!$I:$I,raw_data!$A:$A,"&gt;="&amp;UY_START_PY,raw_data!$A:$A,"&lt;="&amp;BASE_YM_PY,raw_data!$B:$B,"&lt;="&amp;BASE_YM_PY,raw_data!$G:$G,$A572)+SUMIFS(raw_data!$J:$J,raw_data!$A:$A,"&gt;="&amp;UY_START_PY,raw_data!$A:$A,"&lt;="&amp;BASE_YM_PY,raw_data!$B:$B,"&lt;="&amp;BASE_YM_PY,raw_data!$G:$G,$A572)))</f>
        <v/>
      </c>
      <c r="I572" s="31" t="str">
        <f aca="false">IF(N(G572)=0,"",H572/G572)</f>
        <v/>
      </c>
      <c r="J572" s="32" t="str">
        <f aca="false">IF(N(G572)=0,"",D572/G572-1)</f>
        <v/>
      </c>
      <c r="K572" s="33" t="str">
        <f aca="false">IF(OR(F572="",I572=""),"",F572-I572)</f>
        <v/>
      </c>
      <c r="L572" s="30" t="str">
        <f aca="false">IF($A572="","",SUMIFS(raw_data!$H:$H,raw_data!$B:$B,BASE_YM,raw_data!$G:$G,$A572))</f>
        <v/>
      </c>
      <c r="M572" s="30" t="str">
        <f aca="false">IF($A572="","",(SUMIFS(raw_data!$I:$I,raw_data!$B:$B,BASE_YM,raw_data!$G:$G,$A572)+SUMIFS(raw_data!$J:$J,raw_data!$B:$B,BASE_YM,raw_data!$G:$G,$A572)))</f>
        <v/>
      </c>
      <c r="N572" s="31" t="str">
        <f aca="false">IF(N(L572)=0,"",M572/L572)</f>
        <v/>
      </c>
      <c r="O572" s="30" t="str">
        <f aca="false">IF($A572="","",SUMIFS(raw_data!$H:$H,raw_data!$B:$B,BASE_YM_PY,raw_data!$G:$G,$A572))</f>
        <v/>
      </c>
      <c r="P572" s="30" t="str">
        <f aca="false">IF($A572="","",(SUMIFS(raw_data!$I:$I,raw_data!$B:$B,BASE_YM_PY,raw_data!$G:$G,$A572)+SUMIFS(raw_data!$J:$J,raw_data!$B:$B,BASE_YM_PY,raw_data!$G:$G,$A572)))</f>
        <v/>
      </c>
      <c r="Q572" s="31" t="str">
        <f aca="false">IF(N(O572)=0,"",P572/O572)</f>
        <v/>
      </c>
      <c r="R572" s="32" t="str">
        <f aca="false">IF(N(O572)=0,"",L572/O572-1)</f>
        <v/>
      </c>
      <c r="S572" s="33" t="str">
        <f aca="false">IF(OR(N572="",Q572=""),"",N572-Q572)</f>
        <v/>
      </c>
      <c r="T572" s="0" t="str">
        <f aca="false">IF(N(D572)&gt;0,RANK(D572,D$2:D$1001)+COUNTIF(D$2:D572,D572)-1,"")</f>
        <v/>
      </c>
      <c r="U572" s="38" t="n">
        <f aca="false">IF(N(D572)&gt;0,IF(D572&gt;=LR_MIN_SHARE*SUM(D$2:D$1001),F572,-1),-1)</f>
        <v>-1</v>
      </c>
      <c r="V572" s="0" t="str">
        <f aca="false">IF(U572&lt;0,"",RANK(U572,U$2:U$1001)+COUNTIF(U$2:U572,U572)-1)</f>
        <v/>
      </c>
      <c r="W572" s="0" t="str">
        <f aca="false">IF(N(L572)&gt;0,RANK(L572,L$2:L$1001)+COUNTIF(L$2:L572,L572)-1,"")</f>
        <v/>
      </c>
      <c r="X572" s="38" t="n">
        <f aca="false">IF(N(L572)&gt;0,IF(L572&gt;=LR_MIN_SHARE*SUM(L$2:L$1001),N572,-1),-1)</f>
        <v>-1</v>
      </c>
      <c r="Y572" s="0" t="str">
        <f aca="false">IF(X572&lt;0,"",RANK(X572,X$2:X$1001)+COUNTIF(X$2:X572,X572)-1)</f>
        <v/>
      </c>
      <c r="AA572" s="0" t="str">
        <f aca="false">IF($A572="","",IF(COUNTIF($B$2:$B572,$B572)=1,1,""))</f>
        <v/>
      </c>
      <c r="AB572" s="0" t="str">
        <f aca="false">IF(AA572=1,SUMIF($B$2:$B$1001,$B572,$D$2:$D$1001),"")</f>
        <v/>
      </c>
      <c r="AC572" s="0" t="str">
        <f aca="false">IF(AA572=1,RANK(AB572,$AB$2:$AB$1001)+COUNTIF($AB$2:$AB572,AB572)-1,"")</f>
        <v/>
      </c>
      <c r="AD572" s="0" t="str">
        <f aca="false">IF($A572="","",COUNTIF(raw_data!$G:$G,$A572))</f>
        <v/>
      </c>
      <c r="AE572" s="0" t="str">
        <f aca="false">IF($A572="","",IF(COUNTIF($A$2:$A$1001,$A572)&gt;1,1,0))</f>
        <v/>
      </c>
    </row>
    <row r="573" customFormat="false" ht="15" hidden="false" customHeight="false" outlineLevel="0" collapsed="false">
      <c r="A573" s="0" t="str">
        <f aca="false">IF(code_master!$A573="","",code_master!$A573)</f>
        <v/>
      </c>
      <c r="B573" s="0" t="str">
        <f aca="false">IF($A573="","",code_master!$C573&amp;"")</f>
        <v/>
      </c>
      <c r="C573" s="0" t="str">
        <f aca="false">IF($A573="","",code_master!$B573&amp;"")</f>
        <v/>
      </c>
      <c r="D573" s="30" t="str">
        <f aca="false">IF($A573="","",SUMIFS(raw_data!$H:$H,raw_data!$A:$A,"&gt;="&amp;UY_START,raw_data!$A:$A,"&lt;="&amp;BASE_YM,raw_data!$B:$B,"&lt;="&amp;BASE_YM,raw_data!$G:$G,$A573))</f>
        <v/>
      </c>
      <c r="E573" s="30" t="str">
        <f aca="false">IF($A573="","",(SUMIFS(raw_data!$I:$I,raw_data!$A:$A,"&gt;="&amp;UY_START,raw_data!$A:$A,"&lt;="&amp;BASE_YM,raw_data!$B:$B,"&lt;="&amp;BASE_YM,raw_data!$G:$G,$A573)+SUMIFS(raw_data!$J:$J,raw_data!$A:$A,"&gt;="&amp;UY_START,raw_data!$A:$A,"&lt;="&amp;BASE_YM,raw_data!$B:$B,"&lt;="&amp;BASE_YM,raw_data!$G:$G,$A573)))</f>
        <v/>
      </c>
      <c r="F573" s="31" t="str">
        <f aca="false">IF(N(D573)=0,"",E573/D573)</f>
        <v/>
      </c>
      <c r="G573" s="30" t="str">
        <f aca="false">IF($A573="","",SUMIFS(raw_data!$H:$H,raw_data!$A:$A,"&gt;="&amp;UY_START_PY,raw_data!$A:$A,"&lt;="&amp;BASE_YM_PY,raw_data!$B:$B,"&lt;="&amp;BASE_YM_PY,raw_data!$G:$G,$A573))</f>
        <v/>
      </c>
      <c r="H573" s="30" t="str">
        <f aca="false">IF($A573="","",(SUMIFS(raw_data!$I:$I,raw_data!$A:$A,"&gt;="&amp;UY_START_PY,raw_data!$A:$A,"&lt;="&amp;BASE_YM_PY,raw_data!$B:$B,"&lt;="&amp;BASE_YM_PY,raw_data!$G:$G,$A573)+SUMIFS(raw_data!$J:$J,raw_data!$A:$A,"&gt;="&amp;UY_START_PY,raw_data!$A:$A,"&lt;="&amp;BASE_YM_PY,raw_data!$B:$B,"&lt;="&amp;BASE_YM_PY,raw_data!$G:$G,$A573)))</f>
        <v/>
      </c>
      <c r="I573" s="31" t="str">
        <f aca="false">IF(N(G573)=0,"",H573/G573)</f>
        <v/>
      </c>
      <c r="J573" s="32" t="str">
        <f aca="false">IF(N(G573)=0,"",D573/G573-1)</f>
        <v/>
      </c>
      <c r="K573" s="33" t="str">
        <f aca="false">IF(OR(F573="",I573=""),"",F573-I573)</f>
        <v/>
      </c>
      <c r="L573" s="30" t="str">
        <f aca="false">IF($A573="","",SUMIFS(raw_data!$H:$H,raw_data!$B:$B,BASE_YM,raw_data!$G:$G,$A573))</f>
        <v/>
      </c>
      <c r="M573" s="30" t="str">
        <f aca="false">IF($A573="","",(SUMIFS(raw_data!$I:$I,raw_data!$B:$B,BASE_YM,raw_data!$G:$G,$A573)+SUMIFS(raw_data!$J:$J,raw_data!$B:$B,BASE_YM,raw_data!$G:$G,$A573)))</f>
        <v/>
      </c>
      <c r="N573" s="31" t="str">
        <f aca="false">IF(N(L573)=0,"",M573/L573)</f>
        <v/>
      </c>
      <c r="O573" s="30" t="str">
        <f aca="false">IF($A573="","",SUMIFS(raw_data!$H:$H,raw_data!$B:$B,BASE_YM_PY,raw_data!$G:$G,$A573))</f>
        <v/>
      </c>
      <c r="P573" s="30" t="str">
        <f aca="false">IF($A573="","",(SUMIFS(raw_data!$I:$I,raw_data!$B:$B,BASE_YM_PY,raw_data!$G:$G,$A573)+SUMIFS(raw_data!$J:$J,raw_data!$B:$B,BASE_YM_PY,raw_data!$G:$G,$A573)))</f>
        <v/>
      </c>
      <c r="Q573" s="31" t="str">
        <f aca="false">IF(N(O573)=0,"",P573/O573)</f>
        <v/>
      </c>
      <c r="R573" s="32" t="str">
        <f aca="false">IF(N(O573)=0,"",L573/O573-1)</f>
        <v/>
      </c>
      <c r="S573" s="33" t="str">
        <f aca="false">IF(OR(N573="",Q573=""),"",N573-Q573)</f>
        <v/>
      </c>
      <c r="T573" s="0" t="str">
        <f aca="false">IF(N(D573)&gt;0,RANK(D573,D$2:D$1001)+COUNTIF(D$2:D573,D573)-1,"")</f>
        <v/>
      </c>
      <c r="U573" s="38" t="n">
        <f aca="false">IF(N(D573)&gt;0,IF(D573&gt;=LR_MIN_SHARE*SUM(D$2:D$1001),F573,-1),-1)</f>
        <v>-1</v>
      </c>
      <c r="V573" s="0" t="str">
        <f aca="false">IF(U573&lt;0,"",RANK(U573,U$2:U$1001)+COUNTIF(U$2:U573,U573)-1)</f>
        <v/>
      </c>
      <c r="W573" s="0" t="str">
        <f aca="false">IF(N(L573)&gt;0,RANK(L573,L$2:L$1001)+COUNTIF(L$2:L573,L573)-1,"")</f>
        <v/>
      </c>
      <c r="X573" s="38" t="n">
        <f aca="false">IF(N(L573)&gt;0,IF(L573&gt;=LR_MIN_SHARE*SUM(L$2:L$1001),N573,-1),-1)</f>
        <v>-1</v>
      </c>
      <c r="Y573" s="0" t="str">
        <f aca="false">IF(X573&lt;0,"",RANK(X573,X$2:X$1001)+COUNTIF(X$2:X573,X573)-1)</f>
        <v/>
      </c>
      <c r="AA573" s="0" t="str">
        <f aca="false">IF($A573="","",IF(COUNTIF($B$2:$B573,$B573)=1,1,""))</f>
        <v/>
      </c>
      <c r="AB573" s="0" t="str">
        <f aca="false">IF(AA573=1,SUMIF($B$2:$B$1001,$B573,$D$2:$D$1001),"")</f>
        <v/>
      </c>
      <c r="AC573" s="0" t="str">
        <f aca="false">IF(AA573=1,RANK(AB573,$AB$2:$AB$1001)+COUNTIF($AB$2:$AB573,AB573)-1,"")</f>
        <v/>
      </c>
      <c r="AD573" s="0" t="str">
        <f aca="false">IF($A573="","",COUNTIF(raw_data!$G:$G,$A573))</f>
        <v/>
      </c>
      <c r="AE573" s="0" t="str">
        <f aca="false">IF($A573="","",IF(COUNTIF($A$2:$A$1001,$A573)&gt;1,1,0))</f>
        <v/>
      </c>
    </row>
    <row r="574" customFormat="false" ht="15" hidden="false" customHeight="false" outlineLevel="0" collapsed="false">
      <c r="A574" s="0" t="str">
        <f aca="false">IF(code_master!$A574="","",code_master!$A574)</f>
        <v/>
      </c>
      <c r="B574" s="0" t="str">
        <f aca="false">IF($A574="","",code_master!$C574&amp;"")</f>
        <v/>
      </c>
      <c r="C574" s="0" t="str">
        <f aca="false">IF($A574="","",code_master!$B574&amp;"")</f>
        <v/>
      </c>
      <c r="D574" s="30" t="str">
        <f aca="false">IF($A574="","",SUMIFS(raw_data!$H:$H,raw_data!$A:$A,"&gt;="&amp;UY_START,raw_data!$A:$A,"&lt;="&amp;BASE_YM,raw_data!$B:$B,"&lt;="&amp;BASE_YM,raw_data!$G:$G,$A574))</f>
        <v/>
      </c>
      <c r="E574" s="30" t="str">
        <f aca="false">IF($A574="","",(SUMIFS(raw_data!$I:$I,raw_data!$A:$A,"&gt;="&amp;UY_START,raw_data!$A:$A,"&lt;="&amp;BASE_YM,raw_data!$B:$B,"&lt;="&amp;BASE_YM,raw_data!$G:$G,$A574)+SUMIFS(raw_data!$J:$J,raw_data!$A:$A,"&gt;="&amp;UY_START,raw_data!$A:$A,"&lt;="&amp;BASE_YM,raw_data!$B:$B,"&lt;="&amp;BASE_YM,raw_data!$G:$G,$A574)))</f>
        <v/>
      </c>
      <c r="F574" s="31" t="str">
        <f aca="false">IF(N(D574)=0,"",E574/D574)</f>
        <v/>
      </c>
      <c r="G574" s="30" t="str">
        <f aca="false">IF($A574="","",SUMIFS(raw_data!$H:$H,raw_data!$A:$A,"&gt;="&amp;UY_START_PY,raw_data!$A:$A,"&lt;="&amp;BASE_YM_PY,raw_data!$B:$B,"&lt;="&amp;BASE_YM_PY,raw_data!$G:$G,$A574))</f>
        <v/>
      </c>
      <c r="H574" s="30" t="str">
        <f aca="false">IF($A574="","",(SUMIFS(raw_data!$I:$I,raw_data!$A:$A,"&gt;="&amp;UY_START_PY,raw_data!$A:$A,"&lt;="&amp;BASE_YM_PY,raw_data!$B:$B,"&lt;="&amp;BASE_YM_PY,raw_data!$G:$G,$A574)+SUMIFS(raw_data!$J:$J,raw_data!$A:$A,"&gt;="&amp;UY_START_PY,raw_data!$A:$A,"&lt;="&amp;BASE_YM_PY,raw_data!$B:$B,"&lt;="&amp;BASE_YM_PY,raw_data!$G:$G,$A574)))</f>
        <v/>
      </c>
      <c r="I574" s="31" t="str">
        <f aca="false">IF(N(G574)=0,"",H574/G574)</f>
        <v/>
      </c>
      <c r="J574" s="32" t="str">
        <f aca="false">IF(N(G574)=0,"",D574/G574-1)</f>
        <v/>
      </c>
      <c r="K574" s="33" t="str">
        <f aca="false">IF(OR(F574="",I574=""),"",F574-I574)</f>
        <v/>
      </c>
      <c r="L574" s="30" t="str">
        <f aca="false">IF($A574="","",SUMIFS(raw_data!$H:$H,raw_data!$B:$B,BASE_YM,raw_data!$G:$G,$A574))</f>
        <v/>
      </c>
      <c r="M574" s="30" t="str">
        <f aca="false">IF($A574="","",(SUMIFS(raw_data!$I:$I,raw_data!$B:$B,BASE_YM,raw_data!$G:$G,$A574)+SUMIFS(raw_data!$J:$J,raw_data!$B:$B,BASE_YM,raw_data!$G:$G,$A574)))</f>
        <v/>
      </c>
      <c r="N574" s="31" t="str">
        <f aca="false">IF(N(L574)=0,"",M574/L574)</f>
        <v/>
      </c>
      <c r="O574" s="30" t="str">
        <f aca="false">IF($A574="","",SUMIFS(raw_data!$H:$H,raw_data!$B:$B,BASE_YM_PY,raw_data!$G:$G,$A574))</f>
        <v/>
      </c>
      <c r="P574" s="30" t="str">
        <f aca="false">IF($A574="","",(SUMIFS(raw_data!$I:$I,raw_data!$B:$B,BASE_YM_PY,raw_data!$G:$G,$A574)+SUMIFS(raw_data!$J:$J,raw_data!$B:$B,BASE_YM_PY,raw_data!$G:$G,$A574)))</f>
        <v/>
      </c>
      <c r="Q574" s="31" t="str">
        <f aca="false">IF(N(O574)=0,"",P574/O574)</f>
        <v/>
      </c>
      <c r="R574" s="32" t="str">
        <f aca="false">IF(N(O574)=0,"",L574/O574-1)</f>
        <v/>
      </c>
      <c r="S574" s="33" t="str">
        <f aca="false">IF(OR(N574="",Q574=""),"",N574-Q574)</f>
        <v/>
      </c>
      <c r="T574" s="0" t="str">
        <f aca="false">IF(N(D574)&gt;0,RANK(D574,D$2:D$1001)+COUNTIF(D$2:D574,D574)-1,"")</f>
        <v/>
      </c>
      <c r="U574" s="38" t="n">
        <f aca="false">IF(N(D574)&gt;0,IF(D574&gt;=LR_MIN_SHARE*SUM(D$2:D$1001),F574,-1),-1)</f>
        <v>-1</v>
      </c>
      <c r="V574" s="0" t="str">
        <f aca="false">IF(U574&lt;0,"",RANK(U574,U$2:U$1001)+COUNTIF(U$2:U574,U574)-1)</f>
        <v/>
      </c>
      <c r="W574" s="0" t="str">
        <f aca="false">IF(N(L574)&gt;0,RANK(L574,L$2:L$1001)+COUNTIF(L$2:L574,L574)-1,"")</f>
        <v/>
      </c>
      <c r="X574" s="38" t="n">
        <f aca="false">IF(N(L574)&gt;0,IF(L574&gt;=LR_MIN_SHARE*SUM(L$2:L$1001),N574,-1),-1)</f>
        <v>-1</v>
      </c>
      <c r="Y574" s="0" t="str">
        <f aca="false">IF(X574&lt;0,"",RANK(X574,X$2:X$1001)+COUNTIF(X$2:X574,X574)-1)</f>
        <v/>
      </c>
      <c r="AA574" s="0" t="str">
        <f aca="false">IF($A574="","",IF(COUNTIF($B$2:$B574,$B574)=1,1,""))</f>
        <v/>
      </c>
      <c r="AB574" s="0" t="str">
        <f aca="false">IF(AA574=1,SUMIF($B$2:$B$1001,$B574,$D$2:$D$1001),"")</f>
        <v/>
      </c>
      <c r="AC574" s="0" t="str">
        <f aca="false">IF(AA574=1,RANK(AB574,$AB$2:$AB$1001)+COUNTIF($AB$2:$AB574,AB574)-1,"")</f>
        <v/>
      </c>
      <c r="AD574" s="0" t="str">
        <f aca="false">IF($A574="","",COUNTIF(raw_data!$G:$G,$A574))</f>
        <v/>
      </c>
      <c r="AE574" s="0" t="str">
        <f aca="false">IF($A574="","",IF(COUNTIF($A$2:$A$1001,$A574)&gt;1,1,0))</f>
        <v/>
      </c>
    </row>
    <row r="575" customFormat="false" ht="15" hidden="false" customHeight="false" outlineLevel="0" collapsed="false">
      <c r="A575" s="0" t="str">
        <f aca="false">IF(code_master!$A575="","",code_master!$A575)</f>
        <v/>
      </c>
      <c r="B575" s="0" t="str">
        <f aca="false">IF($A575="","",code_master!$C575&amp;"")</f>
        <v/>
      </c>
      <c r="C575" s="0" t="str">
        <f aca="false">IF($A575="","",code_master!$B575&amp;"")</f>
        <v/>
      </c>
      <c r="D575" s="30" t="str">
        <f aca="false">IF($A575="","",SUMIFS(raw_data!$H:$H,raw_data!$A:$A,"&gt;="&amp;UY_START,raw_data!$A:$A,"&lt;="&amp;BASE_YM,raw_data!$B:$B,"&lt;="&amp;BASE_YM,raw_data!$G:$G,$A575))</f>
        <v/>
      </c>
      <c r="E575" s="30" t="str">
        <f aca="false">IF($A575="","",(SUMIFS(raw_data!$I:$I,raw_data!$A:$A,"&gt;="&amp;UY_START,raw_data!$A:$A,"&lt;="&amp;BASE_YM,raw_data!$B:$B,"&lt;="&amp;BASE_YM,raw_data!$G:$G,$A575)+SUMIFS(raw_data!$J:$J,raw_data!$A:$A,"&gt;="&amp;UY_START,raw_data!$A:$A,"&lt;="&amp;BASE_YM,raw_data!$B:$B,"&lt;="&amp;BASE_YM,raw_data!$G:$G,$A575)))</f>
        <v/>
      </c>
      <c r="F575" s="31" t="str">
        <f aca="false">IF(N(D575)=0,"",E575/D575)</f>
        <v/>
      </c>
      <c r="G575" s="30" t="str">
        <f aca="false">IF($A575="","",SUMIFS(raw_data!$H:$H,raw_data!$A:$A,"&gt;="&amp;UY_START_PY,raw_data!$A:$A,"&lt;="&amp;BASE_YM_PY,raw_data!$B:$B,"&lt;="&amp;BASE_YM_PY,raw_data!$G:$G,$A575))</f>
        <v/>
      </c>
      <c r="H575" s="30" t="str">
        <f aca="false">IF($A575="","",(SUMIFS(raw_data!$I:$I,raw_data!$A:$A,"&gt;="&amp;UY_START_PY,raw_data!$A:$A,"&lt;="&amp;BASE_YM_PY,raw_data!$B:$B,"&lt;="&amp;BASE_YM_PY,raw_data!$G:$G,$A575)+SUMIFS(raw_data!$J:$J,raw_data!$A:$A,"&gt;="&amp;UY_START_PY,raw_data!$A:$A,"&lt;="&amp;BASE_YM_PY,raw_data!$B:$B,"&lt;="&amp;BASE_YM_PY,raw_data!$G:$G,$A575)))</f>
        <v/>
      </c>
      <c r="I575" s="31" t="str">
        <f aca="false">IF(N(G575)=0,"",H575/G575)</f>
        <v/>
      </c>
      <c r="J575" s="32" t="str">
        <f aca="false">IF(N(G575)=0,"",D575/G575-1)</f>
        <v/>
      </c>
      <c r="K575" s="33" t="str">
        <f aca="false">IF(OR(F575="",I575=""),"",F575-I575)</f>
        <v/>
      </c>
      <c r="L575" s="30" t="str">
        <f aca="false">IF($A575="","",SUMIFS(raw_data!$H:$H,raw_data!$B:$B,BASE_YM,raw_data!$G:$G,$A575))</f>
        <v/>
      </c>
      <c r="M575" s="30" t="str">
        <f aca="false">IF($A575="","",(SUMIFS(raw_data!$I:$I,raw_data!$B:$B,BASE_YM,raw_data!$G:$G,$A575)+SUMIFS(raw_data!$J:$J,raw_data!$B:$B,BASE_YM,raw_data!$G:$G,$A575)))</f>
        <v/>
      </c>
      <c r="N575" s="31" t="str">
        <f aca="false">IF(N(L575)=0,"",M575/L575)</f>
        <v/>
      </c>
      <c r="O575" s="30" t="str">
        <f aca="false">IF($A575="","",SUMIFS(raw_data!$H:$H,raw_data!$B:$B,BASE_YM_PY,raw_data!$G:$G,$A575))</f>
        <v/>
      </c>
      <c r="P575" s="30" t="str">
        <f aca="false">IF($A575="","",(SUMIFS(raw_data!$I:$I,raw_data!$B:$B,BASE_YM_PY,raw_data!$G:$G,$A575)+SUMIFS(raw_data!$J:$J,raw_data!$B:$B,BASE_YM_PY,raw_data!$G:$G,$A575)))</f>
        <v/>
      </c>
      <c r="Q575" s="31" t="str">
        <f aca="false">IF(N(O575)=0,"",P575/O575)</f>
        <v/>
      </c>
      <c r="R575" s="32" t="str">
        <f aca="false">IF(N(O575)=0,"",L575/O575-1)</f>
        <v/>
      </c>
      <c r="S575" s="33" t="str">
        <f aca="false">IF(OR(N575="",Q575=""),"",N575-Q575)</f>
        <v/>
      </c>
      <c r="T575" s="0" t="str">
        <f aca="false">IF(N(D575)&gt;0,RANK(D575,D$2:D$1001)+COUNTIF(D$2:D575,D575)-1,"")</f>
        <v/>
      </c>
      <c r="U575" s="38" t="n">
        <f aca="false">IF(N(D575)&gt;0,IF(D575&gt;=LR_MIN_SHARE*SUM(D$2:D$1001),F575,-1),-1)</f>
        <v>-1</v>
      </c>
      <c r="V575" s="0" t="str">
        <f aca="false">IF(U575&lt;0,"",RANK(U575,U$2:U$1001)+COUNTIF(U$2:U575,U575)-1)</f>
        <v/>
      </c>
      <c r="W575" s="0" t="str">
        <f aca="false">IF(N(L575)&gt;0,RANK(L575,L$2:L$1001)+COUNTIF(L$2:L575,L575)-1,"")</f>
        <v/>
      </c>
      <c r="X575" s="38" t="n">
        <f aca="false">IF(N(L575)&gt;0,IF(L575&gt;=LR_MIN_SHARE*SUM(L$2:L$1001),N575,-1),-1)</f>
        <v>-1</v>
      </c>
      <c r="Y575" s="0" t="str">
        <f aca="false">IF(X575&lt;0,"",RANK(X575,X$2:X$1001)+COUNTIF(X$2:X575,X575)-1)</f>
        <v/>
      </c>
      <c r="AA575" s="0" t="str">
        <f aca="false">IF($A575="","",IF(COUNTIF($B$2:$B575,$B575)=1,1,""))</f>
        <v/>
      </c>
      <c r="AB575" s="0" t="str">
        <f aca="false">IF(AA575=1,SUMIF($B$2:$B$1001,$B575,$D$2:$D$1001),"")</f>
        <v/>
      </c>
      <c r="AC575" s="0" t="str">
        <f aca="false">IF(AA575=1,RANK(AB575,$AB$2:$AB$1001)+COUNTIF($AB$2:$AB575,AB575)-1,"")</f>
        <v/>
      </c>
      <c r="AD575" s="0" t="str">
        <f aca="false">IF($A575="","",COUNTIF(raw_data!$G:$G,$A575))</f>
        <v/>
      </c>
      <c r="AE575" s="0" t="str">
        <f aca="false">IF($A575="","",IF(COUNTIF($A$2:$A$1001,$A575)&gt;1,1,0))</f>
        <v/>
      </c>
    </row>
    <row r="576" customFormat="false" ht="15" hidden="false" customHeight="false" outlineLevel="0" collapsed="false">
      <c r="A576" s="0" t="str">
        <f aca="false">IF(code_master!$A576="","",code_master!$A576)</f>
        <v/>
      </c>
      <c r="B576" s="0" t="str">
        <f aca="false">IF($A576="","",code_master!$C576&amp;"")</f>
        <v/>
      </c>
      <c r="C576" s="0" t="str">
        <f aca="false">IF($A576="","",code_master!$B576&amp;"")</f>
        <v/>
      </c>
      <c r="D576" s="30" t="str">
        <f aca="false">IF($A576="","",SUMIFS(raw_data!$H:$H,raw_data!$A:$A,"&gt;="&amp;UY_START,raw_data!$A:$A,"&lt;="&amp;BASE_YM,raw_data!$B:$B,"&lt;="&amp;BASE_YM,raw_data!$G:$G,$A576))</f>
        <v/>
      </c>
      <c r="E576" s="30" t="str">
        <f aca="false">IF($A576="","",(SUMIFS(raw_data!$I:$I,raw_data!$A:$A,"&gt;="&amp;UY_START,raw_data!$A:$A,"&lt;="&amp;BASE_YM,raw_data!$B:$B,"&lt;="&amp;BASE_YM,raw_data!$G:$G,$A576)+SUMIFS(raw_data!$J:$J,raw_data!$A:$A,"&gt;="&amp;UY_START,raw_data!$A:$A,"&lt;="&amp;BASE_YM,raw_data!$B:$B,"&lt;="&amp;BASE_YM,raw_data!$G:$G,$A576)))</f>
        <v/>
      </c>
      <c r="F576" s="31" t="str">
        <f aca="false">IF(N(D576)=0,"",E576/D576)</f>
        <v/>
      </c>
      <c r="G576" s="30" t="str">
        <f aca="false">IF($A576="","",SUMIFS(raw_data!$H:$H,raw_data!$A:$A,"&gt;="&amp;UY_START_PY,raw_data!$A:$A,"&lt;="&amp;BASE_YM_PY,raw_data!$B:$B,"&lt;="&amp;BASE_YM_PY,raw_data!$G:$G,$A576))</f>
        <v/>
      </c>
      <c r="H576" s="30" t="str">
        <f aca="false">IF($A576="","",(SUMIFS(raw_data!$I:$I,raw_data!$A:$A,"&gt;="&amp;UY_START_PY,raw_data!$A:$A,"&lt;="&amp;BASE_YM_PY,raw_data!$B:$B,"&lt;="&amp;BASE_YM_PY,raw_data!$G:$G,$A576)+SUMIFS(raw_data!$J:$J,raw_data!$A:$A,"&gt;="&amp;UY_START_PY,raw_data!$A:$A,"&lt;="&amp;BASE_YM_PY,raw_data!$B:$B,"&lt;="&amp;BASE_YM_PY,raw_data!$G:$G,$A576)))</f>
        <v/>
      </c>
      <c r="I576" s="31" t="str">
        <f aca="false">IF(N(G576)=0,"",H576/G576)</f>
        <v/>
      </c>
      <c r="J576" s="32" t="str">
        <f aca="false">IF(N(G576)=0,"",D576/G576-1)</f>
        <v/>
      </c>
      <c r="K576" s="33" t="str">
        <f aca="false">IF(OR(F576="",I576=""),"",F576-I576)</f>
        <v/>
      </c>
      <c r="L576" s="30" t="str">
        <f aca="false">IF($A576="","",SUMIFS(raw_data!$H:$H,raw_data!$B:$B,BASE_YM,raw_data!$G:$G,$A576))</f>
        <v/>
      </c>
      <c r="M576" s="30" t="str">
        <f aca="false">IF($A576="","",(SUMIFS(raw_data!$I:$I,raw_data!$B:$B,BASE_YM,raw_data!$G:$G,$A576)+SUMIFS(raw_data!$J:$J,raw_data!$B:$B,BASE_YM,raw_data!$G:$G,$A576)))</f>
        <v/>
      </c>
      <c r="N576" s="31" t="str">
        <f aca="false">IF(N(L576)=0,"",M576/L576)</f>
        <v/>
      </c>
      <c r="O576" s="30" t="str">
        <f aca="false">IF($A576="","",SUMIFS(raw_data!$H:$H,raw_data!$B:$B,BASE_YM_PY,raw_data!$G:$G,$A576))</f>
        <v/>
      </c>
      <c r="P576" s="30" t="str">
        <f aca="false">IF($A576="","",(SUMIFS(raw_data!$I:$I,raw_data!$B:$B,BASE_YM_PY,raw_data!$G:$G,$A576)+SUMIFS(raw_data!$J:$J,raw_data!$B:$B,BASE_YM_PY,raw_data!$G:$G,$A576)))</f>
        <v/>
      </c>
      <c r="Q576" s="31" t="str">
        <f aca="false">IF(N(O576)=0,"",P576/O576)</f>
        <v/>
      </c>
      <c r="R576" s="32" t="str">
        <f aca="false">IF(N(O576)=0,"",L576/O576-1)</f>
        <v/>
      </c>
      <c r="S576" s="33" t="str">
        <f aca="false">IF(OR(N576="",Q576=""),"",N576-Q576)</f>
        <v/>
      </c>
      <c r="T576" s="0" t="str">
        <f aca="false">IF(N(D576)&gt;0,RANK(D576,D$2:D$1001)+COUNTIF(D$2:D576,D576)-1,"")</f>
        <v/>
      </c>
      <c r="U576" s="38" t="n">
        <f aca="false">IF(N(D576)&gt;0,IF(D576&gt;=LR_MIN_SHARE*SUM(D$2:D$1001),F576,-1),-1)</f>
        <v>-1</v>
      </c>
      <c r="V576" s="0" t="str">
        <f aca="false">IF(U576&lt;0,"",RANK(U576,U$2:U$1001)+COUNTIF(U$2:U576,U576)-1)</f>
        <v/>
      </c>
      <c r="W576" s="0" t="str">
        <f aca="false">IF(N(L576)&gt;0,RANK(L576,L$2:L$1001)+COUNTIF(L$2:L576,L576)-1,"")</f>
        <v/>
      </c>
      <c r="X576" s="38" t="n">
        <f aca="false">IF(N(L576)&gt;0,IF(L576&gt;=LR_MIN_SHARE*SUM(L$2:L$1001),N576,-1),-1)</f>
        <v>-1</v>
      </c>
      <c r="Y576" s="0" t="str">
        <f aca="false">IF(X576&lt;0,"",RANK(X576,X$2:X$1001)+COUNTIF(X$2:X576,X576)-1)</f>
        <v/>
      </c>
      <c r="AA576" s="0" t="str">
        <f aca="false">IF($A576="","",IF(COUNTIF($B$2:$B576,$B576)=1,1,""))</f>
        <v/>
      </c>
      <c r="AB576" s="0" t="str">
        <f aca="false">IF(AA576=1,SUMIF($B$2:$B$1001,$B576,$D$2:$D$1001),"")</f>
        <v/>
      </c>
      <c r="AC576" s="0" t="str">
        <f aca="false">IF(AA576=1,RANK(AB576,$AB$2:$AB$1001)+COUNTIF($AB$2:$AB576,AB576)-1,"")</f>
        <v/>
      </c>
      <c r="AD576" s="0" t="str">
        <f aca="false">IF($A576="","",COUNTIF(raw_data!$G:$G,$A576))</f>
        <v/>
      </c>
      <c r="AE576" s="0" t="str">
        <f aca="false">IF($A576="","",IF(COUNTIF($A$2:$A$1001,$A576)&gt;1,1,0))</f>
        <v/>
      </c>
    </row>
    <row r="577" customFormat="false" ht="15" hidden="false" customHeight="false" outlineLevel="0" collapsed="false">
      <c r="A577" s="0" t="str">
        <f aca="false">IF(code_master!$A577="","",code_master!$A577)</f>
        <v/>
      </c>
      <c r="B577" s="0" t="str">
        <f aca="false">IF($A577="","",code_master!$C577&amp;"")</f>
        <v/>
      </c>
      <c r="C577" s="0" t="str">
        <f aca="false">IF($A577="","",code_master!$B577&amp;"")</f>
        <v/>
      </c>
      <c r="D577" s="30" t="str">
        <f aca="false">IF($A577="","",SUMIFS(raw_data!$H:$H,raw_data!$A:$A,"&gt;="&amp;UY_START,raw_data!$A:$A,"&lt;="&amp;BASE_YM,raw_data!$B:$B,"&lt;="&amp;BASE_YM,raw_data!$G:$G,$A577))</f>
        <v/>
      </c>
      <c r="E577" s="30" t="str">
        <f aca="false">IF($A577="","",(SUMIFS(raw_data!$I:$I,raw_data!$A:$A,"&gt;="&amp;UY_START,raw_data!$A:$A,"&lt;="&amp;BASE_YM,raw_data!$B:$B,"&lt;="&amp;BASE_YM,raw_data!$G:$G,$A577)+SUMIFS(raw_data!$J:$J,raw_data!$A:$A,"&gt;="&amp;UY_START,raw_data!$A:$A,"&lt;="&amp;BASE_YM,raw_data!$B:$B,"&lt;="&amp;BASE_YM,raw_data!$G:$G,$A577)))</f>
        <v/>
      </c>
      <c r="F577" s="31" t="str">
        <f aca="false">IF(N(D577)=0,"",E577/D577)</f>
        <v/>
      </c>
      <c r="G577" s="30" t="str">
        <f aca="false">IF($A577="","",SUMIFS(raw_data!$H:$H,raw_data!$A:$A,"&gt;="&amp;UY_START_PY,raw_data!$A:$A,"&lt;="&amp;BASE_YM_PY,raw_data!$B:$B,"&lt;="&amp;BASE_YM_PY,raw_data!$G:$G,$A577))</f>
        <v/>
      </c>
      <c r="H577" s="30" t="str">
        <f aca="false">IF($A577="","",(SUMIFS(raw_data!$I:$I,raw_data!$A:$A,"&gt;="&amp;UY_START_PY,raw_data!$A:$A,"&lt;="&amp;BASE_YM_PY,raw_data!$B:$B,"&lt;="&amp;BASE_YM_PY,raw_data!$G:$G,$A577)+SUMIFS(raw_data!$J:$J,raw_data!$A:$A,"&gt;="&amp;UY_START_PY,raw_data!$A:$A,"&lt;="&amp;BASE_YM_PY,raw_data!$B:$B,"&lt;="&amp;BASE_YM_PY,raw_data!$G:$G,$A577)))</f>
        <v/>
      </c>
      <c r="I577" s="31" t="str">
        <f aca="false">IF(N(G577)=0,"",H577/G577)</f>
        <v/>
      </c>
      <c r="J577" s="32" t="str">
        <f aca="false">IF(N(G577)=0,"",D577/G577-1)</f>
        <v/>
      </c>
      <c r="K577" s="33" t="str">
        <f aca="false">IF(OR(F577="",I577=""),"",F577-I577)</f>
        <v/>
      </c>
      <c r="L577" s="30" t="str">
        <f aca="false">IF($A577="","",SUMIFS(raw_data!$H:$H,raw_data!$B:$B,BASE_YM,raw_data!$G:$G,$A577))</f>
        <v/>
      </c>
      <c r="M577" s="30" t="str">
        <f aca="false">IF($A577="","",(SUMIFS(raw_data!$I:$I,raw_data!$B:$B,BASE_YM,raw_data!$G:$G,$A577)+SUMIFS(raw_data!$J:$J,raw_data!$B:$B,BASE_YM,raw_data!$G:$G,$A577)))</f>
        <v/>
      </c>
      <c r="N577" s="31" t="str">
        <f aca="false">IF(N(L577)=0,"",M577/L577)</f>
        <v/>
      </c>
      <c r="O577" s="30" t="str">
        <f aca="false">IF($A577="","",SUMIFS(raw_data!$H:$H,raw_data!$B:$B,BASE_YM_PY,raw_data!$G:$G,$A577))</f>
        <v/>
      </c>
      <c r="P577" s="30" t="str">
        <f aca="false">IF($A577="","",(SUMIFS(raw_data!$I:$I,raw_data!$B:$B,BASE_YM_PY,raw_data!$G:$G,$A577)+SUMIFS(raw_data!$J:$J,raw_data!$B:$B,BASE_YM_PY,raw_data!$G:$G,$A577)))</f>
        <v/>
      </c>
      <c r="Q577" s="31" t="str">
        <f aca="false">IF(N(O577)=0,"",P577/O577)</f>
        <v/>
      </c>
      <c r="R577" s="32" t="str">
        <f aca="false">IF(N(O577)=0,"",L577/O577-1)</f>
        <v/>
      </c>
      <c r="S577" s="33" t="str">
        <f aca="false">IF(OR(N577="",Q577=""),"",N577-Q577)</f>
        <v/>
      </c>
      <c r="T577" s="0" t="str">
        <f aca="false">IF(N(D577)&gt;0,RANK(D577,D$2:D$1001)+COUNTIF(D$2:D577,D577)-1,"")</f>
        <v/>
      </c>
      <c r="U577" s="38" t="n">
        <f aca="false">IF(N(D577)&gt;0,IF(D577&gt;=LR_MIN_SHARE*SUM(D$2:D$1001),F577,-1),-1)</f>
        <v>-1</v>
      </c>
      <c r="V577" s="0" t="str">
        <f aca="false">IF(U577&lt;0,"",RANK(U577,U$2:U$1001)+COUNTIF(U$2:U577,U577)-1)</f>
        <v/>
      </c>
      <c r="W577" s="0" t="str">
        <f aca="false">IF(N(L577)&gt;0,RANK(L577,L$2:L$1001)+COUNTIF(L$2:L577,L577)-1,"")</f>
        <v/>
      </c>
      <c r="X577" s="38" t="n">
        <f aca="false">IF(N(L577)&gt;0,IF(L577&gt;=LR_MIN_SHARE*SUM(L$2:L$1001),N577,-1),-1)</f>
        <v>-1</v>
      </c>
      <c r="Y577" s="0" t="str">
        <f aca="false">IF(X577&lt;0,"",RANK(X577,X$2:X$1001)+COUNTIF(X$2:X577,X577)-1)</f>
        <v/>
      </c>
      <c r="AA577" s="0" t="str">
        <f aca="false">IF($A577="","",IF(COUNTIF($B$2:$B577,$B577)=1,1,""))</f>
        <v/>
      </c>
      <c r="AB577" s="0" t="str">
        <f aca="false">IF(AA577=1,SUMIF($B$2:$B$1001,$B577,$D$2:$D$1001),"")</f>
        <v/>
      </c>
      <c r="AC577" s="0" t="str">
        <f aca="false">IF(AA577=1,RANK(AB577,$AB$2:$AB$1001)+COUNTIF($AB$2:$AB577,AB577)-1,"")</f>
        <v/>
      </c>
      <c r="AD577" s="0" t="str">
        <f aca="false">IF($A577="","",COUNTIF(raw_data!$G:$G,$A577))</f>
        <v/>
      </c>
      <c r="AE577" s="0" t="str">
        <f aca="false">IF($A577="","",IF(COUNTIF($A$2:$A$1001,$A577)&gt;1,1,0))</f>
        <v/>
      </c>
    </row>
    <row r="578" customFormat="false" ht="15" hidden="false" customHeight="false" outlineLevel="0" collapsed="false">
      <c r="A578" s="0" t="str">
        <f aca="false">IF(code_master!$A578="","",code_master!$A578)</f>
        <v/>
      </c>
      <c r="B578" s="0" t="str">
        <f aca="false">IF($A578="","",code_master!$C578&amp;"")</f>
        <v/>
      </c>
      <c r="C578" s="0" t="str">
        <f aca="false">IF($A578="","",code_master!$B578&amp;"")</f>
        <v/>
      </c>
      <c r="D578" s="30" t="str">
        <f aca="false">IF($A578="","",SUMIFS(raw_data!$H:$H,raw_data!$A:$A,"&gt;="&amp;UY_START,raw_data!$A:$A,"&lt;="&amp;BASE_YM,raw_data!$B:$B,"&lt;="&amp;BASE_YM,raw_data!$G:$G,$A578))</f>
        <v/>
      </c>
      <c r="E578" s="30" t="str">
        <f aca="false">IF($A578="","",(SUMIFS(raw_data!$I:$I,raw_data!$A:$A,"&gt;="&amp;UY_START,raw_data!$A:$A,"&lt;="&amp;BASE_YM,raw_data!$B:$B,"&lt;="&amp;BASE_YM,raw_data!$G:$G,$A578)+SUMIFS(raw_data!$J:$J,raw_data!$A:$A,"&gt;="&amp;UY_START,raw_data!$A:$A,"&lt;="&amp;BASE_YM,raw_data!$B:$B,"&lt;="&amp;BASE_YM,raw_data!$G:$G,$A578)))</f>
        <v/>
      </c>
      <c r="F578" s="31" t="str">
        <f aca="false">IF(N(D578)=0,"",E578/D578)</f>
        <v/>
      </c>
      <c r="G578" s="30" t="str">
        <f aca="false">IF($A578="","",SUMIFS(raw_data!$H:$H,raw_data!$A:$A,"&gt;="&amp;UY_START_PY,raw_data!$A:$A,"&lt;="&amp;BASE_YM_PY,raw_data!$B:$B,"&lt;="&amp;BASE_YM_PY,raw_data!$G:$G,$A578))</f>
        <v/>
      </c>
      <c r="H578" s="30" t="str">
        <f aca="false">IF($A578="","",(SUMIFS(raw_data!$I:$I,raw_data!$A:$A,"&gt;="&amp;UY_START_PY,raw_data!$A:$A,"&lt;="&amp;BASE_YM_PY,raw_data!$B:$B,"&lt;="&amp;BASE_YM_PY,raw_data!$G:$G,$A578)+SUMIFS(raw_data!$J:$J,raw_data!$A:$A,"&gt;="&amp;UY_START_PY,raw_data!$A:$A,"&lt;="&amp;BASE_YM_PY,raw_data!$B:$B,"&lt;="&amp;BASE_YM_PY,raw_data!$G:$G,$A578)))</f>
        <v/>
      </c>
      <c r="I578" s="31" t="str">
        <f aca="false">IF(N(G578)=0,"",H578/G578)</f>
        <v/>
      </c>
      <c r="J578" s="32" t="str">
        <f aca="false">IF(N(G578)=0,"",D578/G578-1)</f>
        <v/>
      </c>
      <c r="K578" s="33" t="str">
        <f aca="false">IF(OR(F578="",I578=""),"",F578-I578)</f>
        <v/>
      </c>
      <c r="L578" s="30" t="str">
        <f aca="false">IF($A578="","",SUMIFS(raw_data!$H:$H,raw_data!$B:$B,BASE_YM,raw_data!$G:$G,$A578))</f>
        <v/>
      </c>
      <c r="M578" s="30" t="str">
        <f aca="false">IF($A578="","",(SUMIFS(raw_data!$I:$I,raw_data!$B:$B,BASE_YM,raw_data!$G:$G,$A578)+SUMIFS(raw_data!$J:$J,raw_data!$B:$B,BASE_YM,raw_data!$G:$G,$A578)))</f>
        <v/>
      </c>
      <c r="N578" s="31" t="str">
        <f aca="false">IF(N(L578)=0,"",M578/L578)</f>
        <v/>
      </c>
      <c r="O578" s="30" t="str">
        <f aca="false">IF($A578="","",SUMIFS(raw_data!$H:$H,raw_data!$B:$B,BASE_YM_PY,raw_data!$G:$G,$A578))</f>
        <v/>
      </c>
      <c r="P578" s="30" t="str">
        <f aca="false">IF($A578="","",(SUMIFS(raw_data!$I:$I,raw_data!$B:$B,BASE_YM_PY,raw_data!$G:$G,$A578)+SUMIFS(raw_data!$J:$J,raw_data!$B:$B,BASE_YM_PY,raw_data!$G:$G,$A578)))</f>
        <v/>
      </c>
      <c r="Q578" s="31" t="str">
        <f aca="false">IF(N(O578)=0,"",P578/O578)</f>
        <v/>
      </c>
      <c r="R578" s="32" t="str">
        <f aca="false">IF(N(O578)=0,"",L578/O578-1)</f>
        <v/>
      </c>
      <c r="S578" s="33" t="str">
        <f aca="false">IF(OR(N578="",Q578=""),"",N578-Q578)</f>
        <v/>
      </c>
      <c r="T578" s="0" t="str">
        <f aca="false">IF(N(D578)&gt;0,RANK(D578,D$2:D$1001)+COUNTIF(D$2:D578,D578)-1,"")</f>
        <v/>
      </c>
      <c r="U578" s="38" t="n">
        <f aca="false">IF(N(D578)&gt;0,IF(D578&gt;=LR_MIN_SHARE*SUM(D$2:D$1001),F578,-1),-1)</f>
        <v>-1</v>
      </c>
      <c r="V578" s="0" t="str">
        <f aca="false">IF(U578&lt;0,"",RANK(U578,U$2:U$1001)+COUNTIF(U$2:U578,U578)-1)</f>
        <v/>
      </c>
      <c r="W578" s="0" t="str">
        <f aca="false">IF(N(L578)&gt;0,RANK(L578,L$2:L$1001)+COUNTIF(L$2:L578,L578)-1,"")</f>
        <v/>
      </c>
      <c r="X578" s="38" t="n">
        <f aca="false">IF(N(L578)&gt;0,IF(L578&gt;=LR_MIN_SHARE*SUM(L$2:L$1001),N578,-1),-1)</f>
        <v>-1</v>
      </c>
      <c r="Y578" s="0" t="str">
        <f aca="false">IF(X578&lt;0,"",RANK(X578,X$2:X$1001)+COUNTIF(X$2:X578,X578)-1)</f>
        <v/>
      </c>
      <c r="AA578" s="0" t="str">
        <f aca="false">IF($A578="","",IF(COUNTIF($B$2:$B578,$B578)=1,1,""))</f>
        <v/>
      </c>
      <c r="AB578" s="0" t="str">
        <f aca="false">IF(AA578=1,SUMIF($B$2:$B$1001,$B578,$D$2:$D$1001),"")</f>
        <v/>
      </c>
      <c r="AC578" s="0" t="str">
        <f aca="false">IF(AA578=1,RANK(AB578,$AB$2:$AB$1001)+COUNTIF($AB$2:$AB578,AB578)-1,"")</f>
        <v/>
      </c>
      <c r="AD578" s="0" t="str">
        <f aca="false">IF($A578="","",COUNTIF(raw_data!$G:$G,$A578))</f>
        <v/>
      </c>
      <c r="AE578" s="0" t="str">
        <f aca="false">IF($A578="","",IF(COUNTIF($A$2:$A$1001,$A578)&gt;1,1,0))</f>
        <v/>
      </c>
    </row>
    <row r="579" customFormat="false" ht="15" hidden="false" customHeight="false" outlineLevel="0" collapsed="false">
      <c r="A579" s="0" t="str">
        <f aca="false">IF(code_master!$A579="","",code_master!$A579)</f>
        <v/>
      </c>
      <c r="B579" s="0" t="str">
        <f aca="false">IF($A579="","",code_master!$C579&amp;"")</f>
        <v/>
      </c>
      <c r="C579" s="0" t="str">
        <f aca="false">IF($A579="","",code_master!$B579&amp;"")</f>
        <v/>
      </c>
      <c r="D579" s="30" t="str">
        <f aca="false">IF($A579="","",SUMIFS(raw_data!$H:$H,raw_data!$A:$A,"&gt;="&amp;UY_START,raw_data!$A:$A,"&lt;="&amp;BASE_YM,raw_data!$B:$B,"&lt;="&amp;BASE_YM,raw_data!$G:$G,$A579))</f>
        <v/>
      </c>
      <c r="E579" s="30" t="str">
        <f aca="false">IF($A579="","",(SUMIFS(raw_data!$I:$I,raw_data!$A:$A,"&gt;="&amp;UY_START,raw_data!$A:$A,"&lt;="&amp;BASE_YM,raw_data!$B:$B,"&lt;="&amp;BASE_YM,raw_data!$G:$G,$A579)+SUMIFS(raw_data!$J:$J,raw_data!$A:$A,"&gt;="&amp;UY_START,raw_data!$A:$A,"&lt;="&amp;BASE_YM,raw_data!$B:$B,"&lt;="&amp;BASE_YM,raw_data!$G:$G,$A579)))</f>
        <v/>
      </c>
      <c r="F579" s="31" t="str">
        <f aca="false">IF(N(D579)=0,"",E579/D579)</f>
        <v/>
      </c>
      <c r="G579" s="30" t="str">
        <f aca="false">IF($A579="","",SUMIFS(raw_data!$H:$H,raw_data!$A:$A,"&gt;="&amp;UY_START_PY,raw_data!$A:$A,"&lt;="&amp;BASE_YM_PY,raw_data!$B:$B,"&lt;="&amp;BASE_YM_PY,raw_data!$G:$G,$A579))</f>
        <v/>
      </c>
      <c r="H579" s="30" t="str">
        <f aca="false">IF($A579="","",(SUMIFS(raw_data!$I:$I,raw_data!$A:$A,"&gt;="&amp;UY_START_PY,raw_data!$A:$A,"&lt;="&amp;BASE_YM_PY,raw_data!$B:$B,"&lt;="&amp;BASE_YM_PY,raw_data!$G:$G,$A579)+SUMIFS(raw_data!$J:$J,raw_data!$A:$A,"&gt;="&amp;UY_START_PY,raw_data!$A:$A,"&lt;="&amp;BASE_YM_PY,raw_data!$B:$B,"&lt;="&amp;BASE_YM_PY,raw_data!$G:$G,$A579)))</f>
        <v/>
      </c>
      <c r="I579" s="31" t="str">
        <f aca="false">IF(N(G579)=0,"",H579/G579)</f>
        <v/>
      </c>
      <c r="J579" s="32" t="str">
        <f aca="false">IF(N(G579)=0,"",D579/G579-1)</f>
        <v/>
      </c>
      <c r="K579" s="33" t="str">
        <f aca="false">IF(OR(F579="",I579=""),"",F579-I579)</f>
        <v/>
      </c>
      <c r="L579" s="30" t="str">
        <f aca="false">IF($A579="","",SUMIFS(raw_data!$H:$H,raw_data!$B:$B,BASE_YM,raw_data!$G:$G,$A579))</f>
        <v/>
      </c>
      <c r="M579" s="30" t="str">
        <f aca="false">IF($A579="","",(SUMIFS(raw_data!$I:$I,raw_data!$B:$B,BASE_YM,raw_data!$G:$G,$A579)+SUMIFS(raw_data!$J:$J,raw_data!$B:$B,BASE_YM,raw_data!$G:$G,$A579)))</f>
        <v/>
      </c>
      <c r="N579" s="31" t="str">
        <f aca="false">IF(N(L579)=0,"",M579/L579)</f>
        <v/>
      </c>
      <c r="O579" s="30" t="str">
        <f aca="false">IF($A579="","",SUMIFS(raw_data!$H:$H,raw_data!$B:$B,BASE_YM_PY,raw_data!$G:$G,$A579))</f>
        <v/>
      </c>
      <c r="P579" s="30" t="str">
        <f aca="false">IF($A579="","",(SUMIFS(raw_data!$I:$I,raw_data!$B:$B,BASE_YM_PY,raw_data!$G:$G,$A579)+SUMIFS(raw_data!$J:$J,raw_data!$B:$B,BASE_YM_PY,raw_data!$G:$G,$A579)))</f>
        <v/>
      </c>
      <c r="Q579" s="31" t="str">
        <f aca="false">IF(N(O579)=0,"",P579/O579)</f>
        <v/>
      </c>
      <c r="R579" s="32" t="str">
        <f aca="false">IF(N(O579)=0,"",L579/O579-1)</f>
        <v/>
      </c>
      <c r="S579" s="33" t="str">
        <f aca="false">IF(OR(N579="",Q579=""),"",N579-Q579)</f>
        <v/>
      </c>
      <c r="T579" s="0" t="str">
        <f aca="false">IF(N(D579)&gt;0,RANK(D579,D$2:D$1001)+COUNTIF(D$2:D579,D579)-1,"")</f>
        <v/>
      </c>
      <c r="U579" s="38" t="n">
        <f aca="false">IF(N(D579)&gt;0,IF(D579&gt;=LR_MIN_SHARE*SUM(D$2:D$1001),F579,-1),-1)</f>
        <v>-1</v>
      </c>
      <c r="V579" s="0" t="str">
        <f aca="false">IF(U579&lt;0,"",RANK(U579,U$2:U$1001)+COUNTIF(U$2:U579,U579)-1)</f>
        <v/>
      </c>
      <c r="W579" s="0" t="str">
        <f aca="false">IF(N(L579)&gt;0,RANK(L579,L$2:L$1001)+COUNTIF(L$2:L579,L579)-1,"")</f>
        <v/>
      </c>
      <c r="X579" s="38" t="n">
        <f aca="false">IF(N(L579)&gt;0,IF(L579&gt;=LR_MIN_SHARE*SUM(L$2:L$1001),N579,-1),-1)</f>
        <v>-1</v>
      </c>
      <c r="Y579" s="0" t="str">
        <f aca="false">IF(X579&lt;0,"",RANK(X579,X$2:X$1001)+COUNTIF(X$2:X579,X579)-1)</f>
        <v/>
      </c>
      <c r="AA579" s="0" t="str">
        <f aca="false">IF($A579="","",IF(COUNTIF($B$2:$B579,$B579)=1,1,""))</f>
        <v/>
      </c>
      <c r="AB579" s="0" t="str">
        <f aca="false">IF(AA579=1,SUMIF($B$2:$B$1001,$B579,$D$2:$D$1001),"")</f>
        <v/>
      </c>
      <c r="AC579" s="0" t="str">
        <f aca="false">IF(AA579=1,RANK(AB579,$AB$2:$AB$1001)+COUNTIF($AB$2:$AB579,AB579)-1,"")</f>
        <v/>
      </c>
      <c r="AD579" s="0" t="str">
        <f aca="false">IF($A579="","",COUNTIF(raw_data!$G:$G,$A579))</f>
        <v/>
      </c>
      <c r="AE579" s="0" t="str">
        <f aca="false">IF($A579="","",IF(COUNTIF($A$2:$A$1001,$A579)&gt;1,1,0))</f>
        <v/>
      </c>
    </row>
    <row r="580" customFormat="false" ht="15" hidden="false" customHeight="false" outlineLevel="0" collapsed="false">
      <c r="A580" s="0" t="str">
        <f aca="false">IF(code_master!$A580="","",code_master!$A580)</f>
        <v/>
      </c>
      <c r="B580" s="0" t="str">
        <f aca="false">IF($A580="","",code_master!$C580&amp;"")</f>
        <v/>
      </c>
      <c r="C580" s="0" t="str">
        <f aca="false">IF($A580="","",code_master!$B580&amp;"")</f>
        <v/>
      </c>
      <c r="D580" s="30" t="str">
        <f aca="false">IF($A580="","",SUMIFS(raw_data!$H:$H,raw_data!$A:$A,"&gt;="&amp;UY_START,raw_data!$A:$A,"&lt;="&amp;BASE_YM,raw_data!$B:$B,"&lt;="&amp;BASE_YM,raw_data!$G:$G,$A580))</f>
        <v/>
      </c>
      <c r="E580" s="30" t="str">
        <f aca="false">IF($A580="","",(SUMIFS(raw_data!$I:$I,raw_data!$A:$A,"&gt;="&amp;UY_START,raw_data!$A:$A,"&lt;="&amp;BASE_YM,raw_data!$B:$B,"&lt;="&amp;BASE_YM,raw_data!$G:$G,$A580)+SUMIFS(raw_data!$J:$J,raw_data!$A:$A,"&gt;="&amp;UY_START,raw_data!$A:$A,"&lt;="&amp;BASE_YM,raw_data!$B:$B,"&lt;="&amp;BASE_YM,raw_data!$G:$G,$A580)))</f>
        <v/>
      </c>
      <c r="F580" s="31" t="str">
        <f aca="false">IF(N(D580)=0,"",E580/D580)</f>
        <v/>
      </c>
      <c r="G580" s="30" t="str">
        <f aca="false">IF($A580="","",SUMIFS(raw_data!$H:$H,raw_data!$A:$A,"&gt;="&amp;UY_START_PY,raw_data!$A:$A,"&lt;="&amp;BASE_YM_PY,raw_data!$B:$B,"&lt;="&amp;BASE_YM_PY,raw_data!$G:$G,$A580))</f>
        <v/>
      </c>
      <c r="H580" s="30" t="str">
        <f aca="false">IF($A580="","",(SUMIFS(raw_data!$I:$I,raw_data!$A:$A,"&gt;="&amp;UY_START_PY,raw_data!$A:$A,"&lt;="&amp;BASE_YM_PY,raw_data!$B:$B,"&lt;="&amp;BASE_YM_PY,raw_data!$G:$G,$A580)+SUMIFS(raw_data!$J:$J,raw_data!$A:$A,"&gt;="&amp;UY_START_PY,raw_data!$A:$A,"&lt;="&amp;BASE_YM_PY,raw_data!$B:$B,"&lt;="&amp;BASE_YM_PY,raw_data!$G:$G,$A580)))</f>
        <v/>
      </c>
      <c r="I580" s="31" t="str">
        <f aca="false">IF(N(G580)=0,"",H580/G580)</f>
        <v/>
      </c>
      <c r="J580" s="32" t="str">
        <f aca="false">IF(N(G580)=0,"",D580/G580-1)</f>
        <v/>
      </c>
      <c r="K580" s="33" t="str">
        <f aca="false">IF(OR(F580="",I580=""),"",F580-I580)</f>
        <v/>
      </c>
      <c r="L580" s="30" t="str">
        <f aca="false">IF($A580="","",SUMIFS(raw_data!$H:$H,raw_data!$B:$B,BASE_YM,raw_data!$G:$G,$A580))</f>
        <v/>
      </c>
      <c r="M580" s="30" t="str">
        <f aca="false">IF($A580="","",(SUMIFS(raw_data!$I:$I,raw_data!$B:$B,BASE_YM,raw_data!$G:$G,$A580)+SUMIFS(raw_data!$J:$J,raw_data!$B:$B,BASE_YM,raw_data!$G:$G,$A580)))</f>
        <v/>
      </c>
      <c r="N580" s="31" t="str">
        <f aca="false">IF(N(L580)=0,"",M580/L580)</f>
        <v/>
      </c>
      <c r="O580" s="30" t="str">
        <f aca="false">IF($A580="","",SUMIFS(raw_data!$H:$H,raw_data!$B:$B,BASE_YM_PY,raw_data!$G:$G,$A580))</f>
        <v/>
      </c>
      <c r="P580" s="30" t="str">
        <f aca="false">IF($A580="","",(SUMIFS(raw_data!$I:$I,raw_data!$B:$B,BASE_YM_PY,raw_data!$G:$G,$A580)+SUMIFS(raw_data!$J:$J,raw_data!$B:$B,BASE_YM_PY,raw_data!$G:$G,$A580)))</f>
        <v/>
      </c>
      <c r="Q580" s="31" t="str">
        <f aca="false">IF(N(O580)=0,"",P580/O580)</f>
        <v/>
      </c>
      <c r="R580" s="32" t="str">
        <f aca="false">IF(N(O580)=0,"",L580/O580-1)</f>
        <v/>
      </c>
      <c r="S580" s="33" t="str">
        <f aca="false">IF(OR(N580="",Q580=""),"",N580-Q580)</f>
        <v/>
      </c>
      <c r="T580" s="0" t="str">
        <f aca="false">IF(N(D580)&gt;0,RANK(D580,D$2:D$1001)+COUNTIF(D$2:D580,D580)-1,"")</f>
        <v/>
      </c>
      <c r="U580" s="38" t="n">
        <f aca="false">IF(N(D580)&gt;0,IF(D580&gt;=LR_MIN_SHARE*SUM(D$2:D$1001),F580,-1),-1)</f>
        <v>-1</v>
      </c>
      <c r="V580" s="0" t="str">
        <f aca="false">IF(U580&lt;0,"",RANK(U580,U$2:U$1001)+COUNTIF(U$2:U580,U580)-1)</f>
        <v/>
      </c>
      <c r="W580" s="0" t="str">
        <f aca="false">IF(N(L580)&gt;0,RANK(L580,L$2:L$1001)+COUNTIF(L$2:L580,L580)-1,"")</f>
        <v/>
      </c>
      <c r="X580" s="38" t="n">
        <f aca="false">IF(N(L580)&gt;0,IF(L580&gt;=LR_MIN_SHARE*SUM(L$2:L$1001),N580,-1),-1)</f>
        <v>-1</v>
      </c>
      <c r="Y580" s="0" t="str">
        <f aca="false">IF(X580&lt;0,"",RANK(X580,X$2:X$1001)+COUNTIF(X$2:X580,X580)-1)</f>
        <v/>
      </c>
      <c r="AA580" s="0" t="str">
        <f aca="false">IF($A580="","",IF(COUNTIF($B$2:$B580,$B580)=1,1,""))</f>
        <v/>
      </c>
      <c r="AB580" s="0" t="str">
        <f aca="false">IF(AA580=1,SUMIF($B$2:$B$1001,$B580,$D$2:$D$1001),"")</f>
        <v/>
      </c>
      <c r="AC580" s="0" t="str">
        <f aca="false">IF(AA580=1,RANK(AB580,$AB$2:$AB$1001)+COUNTIF($AB$2:$AB580,AB580)-1,"")</f>
        <v/>
      </c>
      <c r="AD580" s="0" t="str">
        <f aca="false">IF($A580="","",COUNTIF(raw_data!$G:$G,$A580))</f>
        <v/>
      </c>
      <c r="AE580" s="0" t="str">
        <f aca="false">IF($A580="","",IF(COUNTIF($A$2:$A$1001,$A580)&gt;1,1,0))</f>
        <v/>
      </c>
    </row>
    <row r="581" customFormat="false" ht="15" hidden="false" customHeight="false" outlineLevel="0" collapsed="false">
      <c r="A581" s="0" t="str">
        <f aca="false">IF(code_master!$A581="","",code_master!$A581)</f>
        <v/>
      </c>
      <c r="B581" s="0" t="str">
        <f aca="false">IF($A581="","",code_master!$C581&amp;"")</f>
        <v/>
      </c>
      <c r="C581" s="0" t="str">
        <f aca="false">IF($A581="","",code_master!$B581&amp;"")</f>
        <v/>
      </c>
      <c r="D581" s="30" t="str">
        <f aca="false">IF($A581="","",SUMIFS(raw_data!$H:$H,raw_data!$A:$A,"&gt;="&amp;UY_START,raw_data!$A:$A,"&lt;="&amp;BASE_YM,raw_data!$B:$B,"&lt;="&amp;BASE_YM,raw_data!$G:$G,$A581))</f>
        <v/>
      </c>
      <c r="E581" s="30" t="str">
        <f aca="false">IF($A581="","",(SUMIFS(raw_data!$I:$I,raw_data!$A:$A,"&gt;="&amp;UY_START,raw_data!$A:$A,"&lt;="&amp;BASE_YM,raw_data!$B:$B,"&lt;="&amp;BASE_YM,raw_data!$G:$G,$A581)+SUMIFS(raw_data!$J:$J,raw_data!$A:$A,"&gt;="&amp;UY_START,raw_data!$A:$A,"&lt;="&amp;BASE_YM,raw_data!$B:$B,"&lt;="&amp;BASE_YM,raw_data!$G:$G,$A581)))</f>
        <v/>
      </c>
      <c r="F581" s="31" t="str">
        <f aca="false">IF(N(D581)=0,"",E581/D581)</f>
        <v/>
      </c>
      <c r="G581" s="30" t="str">
        <f aca="false">IF($A581="","",SUMIFS(raw_data!$H:$H,raw_data!$A:$A,"&gt;="&amp;UY_START_PY,raw_data!$A:$A,"&lt;="&amp;BASE_YM_PY,raw_data!$B:$B,"&lt;="&amp;BASE_YM_PY,raw_data!$G:$G,$A581))</f>
        <v/>
      </c>
      <c r="H581" s="30" t="str">
        <f aca="false">IF($A581="","",(SUMIFS(raw_data!$I:$I,raw_data!$A:$A,"&gt;="&amp;UY_START_PY,raw_data!$A:$A,"&lt;="&amp;BASE_YM_PY,raw_data!$B:$B,"&lt;="&amp;BASE_YM_PY,raw_data!$G:$G,$A581)+SUMIFS(raw_data!$J:$J,raw_data!$A:$A,"&gt;="&amp;UY_START_PY,raw_data!$A:$A,"&lt;="&amp;BASE_YM_PY,raw_data!$B:$B,"&lt;="&amp;BASE_YM_PY,raw_data!$G:$G,$A581)))</f>
        <v/>
      </c>
      <c r="I581" s="31" t="str">
        <f aca="false">IF(N(G581)=0,"",H581/G581)</f>
        <v/>
      </c>
      <c r="J581" s="32" t="str">
        <f aca="false">IF(N(G581)=0,"",D581/G581-1)</f>
        <v/>
      </c>
      <c r="K581" s="33" t="str">
        <f aca="false">IF(OR(F581="",I581=""),"",F581-I581)</f>
        <v/>
      </c>
      <c r="L581" s="30" t="str">
        <f aca="false">IF($A581="","",SUMIFS(raw_data!$H:$H,raw_data!$B:$B,BASE_YM,raw_data!$G:$G,$A581))</f>
        <v/>
      </c>
      <c r="M581" s="30" t="str">
        <f aca="false">IF($A581="","",(SUMIFS(raw_data!$I:$I,raw_data!$B:$B,BASE_YM,raw_data!$G:$G,$A581)+SUMIFS(raw_data!$J:$J,raw_data!$B:$B,BASE_YM,raw_data!$G:$G,$A581)))</f>
        <v/>
      </c>
      <c r="N581" s="31" t="str">
        <f aca="false">IF(N(L581)=0,"",M581/L581)</f>
        <v/>
      </c>
      <c r="O581" s="30" t="str">
        <f aca="false">IF($A581="","",SUMIFS(raw_data!$H:$H,raw_data!$B:$B,BASE_YM_PY,raw_data!$G:$G,$A581))</f>
        <v/>
      </c>
      <c r="P581" s="30" t="str">
        <f aca="false">IF($A581="","",(SUMIFS(raw_data!$I:$I,raw_data!$B:$B,BASE_YM_PY,raw_data!$G:$G,$A581)+SUMIFS(raw_data!$J:$J,raw_data!$B:$B,BASE_YM_PY,raw_data!$G:$G,$A581)))</f>
        <v/>
      </c>
      <c r="Q581" s="31" t="str">
        <f aca="false">IF(N(O581)=0,"",P581/O581)</f>
        <v/>
      </c>
      <c r="R581" s="32" t="str">
        <f aca="false">IF(N(O581)=0,"",L581/O581-1)</f>
        <v/>
      </c>
      <c r="S581" s="33" t="str">
        <f aca="false">IF(OR(N581="",Q581=""),"",N581-Q581)</f>
        <v/>
      </c>
      <c r="T581" s="0" t="str">
        <f aca="false">IF(N(D581)&gt;0,RANK(D581,D$2:D$1001)+COUNTIF(D$2:D581,D581)-1,"")</f>
        <v/>
      </c>
      <c r="U581" s="38" t="n">
        <f aca="false">IF(N(D581)&gt;0,IF(D581&gt;=LR_MIN_SHARE*SUM(D$2:D$1001),F581,-1),-1)</f>
        <v>-1</v>
      </c>
      <c r="V581" s="0" t="str">
        <f aca="false">IF(U581&lt;0,"",RANK(U581,U$2:U$1001)+COUNTIF(U$2:U581,U581)-1)</f>
        <v/>
      </c>
      <c r="W581" s="0" t="str">
        <f aca="false">IF(N(L581)&gt;0,RANK(L581,L$2:L$1001)+COUNTIF(L$2:L581,L581)-1,"")</f>
        <v/>
      </c>
      <c r="X581" s="38" t="n">
        <f aca="false">IF(N(L581)&gt;0,IF(L581&gt;=LR_MIN_SHARE*SUM(L$2:L$1001),N581,-1),-1)</f>
        <v>-1</v>
      </c>
      <c r="Y581" s="0" t="str">
        <f aca="false">IF(X581&lt;0,"",RANK(X581,X$2:X$1001)+COUNTIF(X$2:X581,X581)-1)</f>
        <v/>
      </c>
      <c r="AA581" s="0" t="str">
        <f aca="false">IF($A581="","",IF(COUNTIF($B$2:$B581,$B581)=1,1,""))</f>
        <v/>
      </c>
      <c r="AB581" s="0" t="str">
        <f aca="false">IF(AA581=1,SUMIF($B$2:$B$1001,$B581,$D$2:$D$1001),"")</f>
        <v/>
      </c>
      <c r="AC581" s="0" t="str">
        <f aca="false">IF(AA581=1,RANK(AB581,$AB$2:$AB$1001)+COUNTIF($AB$2:$AB581,AB581)-1,"")</f>
        <v/>
      </c>
      <c r="AD581" s="0" t="str">
        <f aca="false">IF($A581="","",COUNTIF(raw_data!$G:$G,$A581))</f>
        <v/>
      </c>
      <c r="AE581" s="0" t="str">
        <f aca="false">IF($A581="","",IF(COUNTIF($A$2:$A$1001,$A581)&gt;1,1,0))</f>
        <v/>
      </c>
    </row>
    <row r="582" customFormat="false" ht="15" hidden="false" customHeight="false" outlineLevel="0" collapsed="false">
      <c r="A582" s="0" t="str">
        <f aca="false">IF(code_master!$A582="","",code_master!$A582)</f>
        <v/>
      </c>
      <c r="B582" s="0" t="str">
        <f aca="false">IF($A582="","",code_master!$C582&amp;"")</f>
        <v/>
      </c>
      <c r="C582" s="0" t="str">
        <f aca="false">IF($A582="","",code_master!$B582&amp;"")</f>
        <v/>
      </c>
      <c r="D582" s="30" t="str">
        <f aca="false">IF($A582="","",SUMIFS(raw_data!$H:$H,raw_data!$A:$A,"&gt;="&amp;UY_START,raw_data!$A:$A,"&lt;="&amp;BASE_YM,raw_data!$B:$B,"&lt;="&amp;BASE_YM,raw_data!$G:$G,$A582))</f>
        <v/>
      </c>
      <c r="E582" s="30" t="str">
        <f aca="false">IF($A582="","",(SUMIFS(raw_data!$I:$I,raw_data!$A:$A,"&gt;="&amp;UY_START,raw_data!$A:$A,"&lt;="&amp;BASE_YM,raw_data!$B:$B,"&lt;="&amp;BASE_YM,raw_data!$G:$G,$A582)+SUMIFS(raw_data!$J:$J,raw_data!$A:$A,"&gt;="&amp;UY_START,raw_data!$A:$A,"&lt;="&amp;BASE_YM,raw_data!$B:$B,"&lt;="&amp;BASE_YM,raw_data!$G:$G,$A582)))</f>
        <v/>
      </c>
      <c r="F582" s="31" t="str">
        <f aca="false">IF(N(D582)=0,"",E582/D582)</f>
        <v/>
      </c>
      <c r="G582" s="30" t="str">
        <f aca="false">IF($A582="","",SUMIFS(raw_data!$H:$H,raw_data!$A:$A,"&gt;="&amp;UY_START_PY,raw_data!$A:$A,"&lt;="&amp;BASE_YM_PY,raw_data!$B:$B,"&lt;="&amp;BASE_YM_PY,raw_data!$G:$G,$A582))</f>
        <v/>
      </c>
      <c r="H582" s="30" t="str">
        <f aca="false">IF($A582="","",(SUMIFS(raw_data!$I:$I,raw_data!$A:$A,"&gt;="&amp;UY_START_PY,raw_data!$A:$A,"&lt;="&amp;BASE_YM_PY,raw_data!$B:$B,"&lt;="&amp;BASE_YM_PY,raw_data!$G:$G,$A582)+SUMIFS(raw_data!$J:$J,raw_data!$A:$A,"&gt;="&amp;UY_START_PY,raw_data!$A:$A,"&lt;="&amp;BASE_YM_PY,raw_data!$B:$B,"&lt;="&amp;BASE_YM_PY,raw_data!$G:$G,$A582)))</f>
        <v/>
      </c>
      <c r="I582" s="31" t="str">
        <f aca="false">IF(N(G582)=0,"",H582/G582)</f>
        <v/>
      </c>
      <c r="J582" s="32" t="str">
        <f aca="false">IF(N(G582)=0,"",D582/G582-1)</f>
        <v/>
      </c>
      <c r="K582" s="33" t="str">
        <f aca="false">IF(OR(F582="",I582=""),"",F582-I582)</f>
        <v/>
      </c>
      <c r="L582" s="30" t="str">
        <f aca="false">IF($A582="","",SUMIFS(raw_data!$H:$H,raw_data!$B:$B,BASE_YM,raw_data!$G:$G,$A582))</f>
        <v/>
      </c>
      <c r="M582" s="30" t="str">
        <f aca="false">IF($A582="","",(SUMIFS(raw_data!$I:$I,raw_data!$B:$B,BASE_YM,raw_data!$G:$G,$A582)+SUMIFS(raw_data!$J:$J,raw_data!$B:$B,BASE_YM,raw_data!$G:$G,$A582)))</f>
        <v/>
      </c>
      <c r="N582" s="31" t="str">
        <f aca="false">IF(N(L582)=0,"",M582/L582)</f>
        <v/>
      </c>
      <c r="O582" s="30" t="str">
        <f aca="false">IF($A582="","",SUMIFS(raw_data!$H:$H,raw_data!$B:$B,BASE_YM_PY,raw_data!$G:$G,$A582))</f>
        <v/>
      </c>
      <c r="P582" s="30" t="str">
        <f aca="false">IF($A582="","",(SUMIFS(raw_data!$I:$I,raw_data!$B:$B,BASE_YM_PY,raw_data!$G:$G,$A582)+SUMIFS(raw_data!$J:$J,raw_data!$B:$B,BASE_YM_PY,raw_data!$G:$G,$A582)))</f>
        <v/>
      </c>
      <c r="Q582" s="31" t="str">
        <f aca="false">IF(N(O582)=0,"",P582/O582)</f>
        <v/>
      </c>
      <c r="R582" s="32" t="str">
        <f aca="false">IF(N(O582)=0,"",L582/O582-1)</f>
        <v/>
      </c>
      <c r="S582" s="33" t="str">
        <f aca="false">IF(OR(N582="",Q582=""),"",N582-Q582)</f>
        <v/>
      </c>
      <c r="T582" s="0" t="str">
        <f aca="false">IF(N(D582)&gt;0,RANK(D582,D$2:D$1001)+COUNTIF(D$2:D582,D582)-1,"")</f>
        <v/>
      </c>
      <c r="U582" s="38" t="n">
        <f aca="false">IF(N(D582)&gt;0,IF(D582&gt;=LR_MIN_SHARE*SUM(D$2:D$1001),F582,-1),-1)</f>
        <v>-1</v>
      </c>
      <c r="V582" s="0" t="str">
        <f aca="false">IF(U582&lt;0,"",RANK(U582,U$2:U$1001)+COUNTIF(U$2:U582,U582)-1)</f>
        <v/>
      </c>
      <c r="W582" s="0" t="str">
        <f aca="false">IF(N(L582)&gt;0,RANK(L582,L$2:L$1001)+COUNTIF(L$2:L582,L582)-1,"")</f>
        <v/>
      </c>
      <c r="X582" s="38" t="n">
        <f aca="false">IF(N(L582)&gt;0,IF(L582&gt;=LR_MIN_SHARE*SUM(L$2:L$1001),N582,-1),-1)</f>
        <v>-1</v>
      </c>
      <c r="Y582" s="0" t="str">
        <f aca="false">IF(X582&lt;0,"",RANK(X582,X$2:X$1001)+COUNTIF(X$2:X582,X582)-1)</f>
        <v/>
      </c>
      <c r="AA582" s="0" t="str">
        <f aca="false">IF($A582="","",IF(COUNTIF($B$2:$B582,$B582)=1,1,""))</f>
        <v/>
      </c>
      <c r="AB582" s="0" t="str">
        <f aca="false">IF(AA582=1,SUMIF($B$2:$B$1001,$B582,$D$2:$D$1001),"")</f>
        <v/>
      </c>
      <c r="AC582" s="0" t="str">
        <f aca="false">IF(AA582=1,RANK(AB582,$AB$2:$AB$1001)+COUNTIF($AB$2:$AB582,AB582)-1,"")</f>
        <v/>
      </c>
      <c r="AD582" s="0" t="str">
        <f aca="false">IF($A582="","",COUNTIF(raw_data!$G:$G,$A582))</f>
        <v/>
      </c>
      <c r="AE582" s="0" t="str">
        <f aca="false">IF($A582="","",IF(COUNTIF($A$2:$A$1001,$A582)&gt;1,1,0))</f>
        <v/>
      </c>
    </row>
    <row r="583" customFormat="false" ht="15" hidden="false" customHeight="false" outlineLevel="0" collapsed="false">
      <c r="A583" s="0" t="str">
        <f aca="false">IF(code_master!$A583="","",code_master!$A583)</f>
        <v/>
      </c>
      <c r="B583" s="0" t="str">
        <f aca="false">IF($A583="","",code_master!$C583&amp;"")</f>
        <v/>
      </c>
      <c r="C583" s="0" t="str">
        <f aca="false">IF($A583="","",code_master!$B583&amp;"")</f>
        <v/>
      </c>
      <c r="D583" s="30" t="str">
        <f aca="false">IF($A583="","",SUMIFS(raw_data!$H:$H,raw_data!$A:$A,"&gt;="&amp;UY_START,raw_data!$A:$A,"&lt;="&amp;BASE_YM,raw_data!$B:$B,"&lt;="&amp;BASE_YM,raw_data!$G:$G,$A583))</f>
        <v/>
      </c>
      <c r="E583" s="30" t="str">
        <f aca="false">IF($A583="","",(SUMIFS(raw_data!$I:$I,raw_data!$A:$A,"&gt;="&amp;UY_START,raw_data!$A:$A,"&lt;="&amp;BASE_YM,raw_data!$B:$B,"&lt;="&amp;BASE_YM,raw_data!$G:$G,$A583)+SUMIFS(raw_data!$J:$J,raw_data!$A:$A,"&gt;="&amp;UY_START,raw_data!$A:$A,"&lt;="&amp;BASE_YM,raw_data!$B:$B,"&lt;="&amp;BASE_YM,raw_data!$G:$G,$A583)))</f>
        <v/>
      </c>
      <c r="F583" s="31" t="str">
        <f aca="false">IF(N(D583)=0,"",E583/D583)</f>
        <v/>
      </c>
      <c r="G583" s="30" t="str">
        <f aca="false">IF($A583="","",SUMIFS(raw_data!$H:$H,raw_data!$A:$A,"&gt;="&amp;UY_START_PY,raw_data!$A:$A,"&lt;="&amp;BASE_YM_PY,raw_data!$B:$B,"&lt;="&amp;BASE_YM_PY,raw_data!$G:$G,$A583))</f>
        <v/>
      </c>
      <c r="H583" s="30" t="str">
        <f aca="false">IF($A583="","",(SUMIFS(raw_data!$I:$I,raw_data!$A:$A,"&gt;="&amp;UY_START_PY,raw_data!$A:$A,"&lt;="&amp;BASE_YM_PY,raw_data!$B:$B,"&lt;="&amp;BASE_YM_PY,raw_data!$G:$G,$A583)+SUMIFS(raw_data!$J:$J,raw_data!$A:$A,"&gt;="&amp;UY_START_PY,raw_data!$A:$A,"&lt;="&amp;BASE_YM_PY,raw_data!$B:$B,"&lt;="&amp;BASE_YM_PY,raw_data!$G:$G,$A583)))</f>
        <v/>
      </c>
      <c r="I583" s="31" t="str">
        <f aca="false">IF(N(G583)=0,"",H583/G583)</f>
        <v/>
      </c>
      <c r="J583" s="32" t="str">
        <f aca="false">IF(N(G583)=0,"",D583/G583-1)</f>
        <v/>
      </c>
      <c r="K583" s="33" t="str">
        <f aca="false">IF(OR(F583="",I583=""),"",F583-I583)</f>
        <v/>
      </c>
      <c r="L583" s="30" t="str">
        <f aca="false">IF($A583="","",SUMIFS(raw_data!$H:$H,raw_data!$B:$B,BASE_YM,raw_data!$G:$G,$A583))</f>
        <v/>
      </c>
      <c r="M583" s="30" t="str">
        <f aca="false">IF($A583="","",(SUMIFS(raw_data!$I:$I,raw_data!$B:$B,BASE_YM,raw_data!$G:$G,$A583)+SUMIFS(raw_data!$J:$J,raw_data!$B:$B,BASE_YM,raw_data!$G:$G,$A583)))</f>
        <v/>
      </c>
      <c r="N583" s="31" t="str">
        <f aca="false">IF(N(L583)=0,"",M583/L583)</f>
        <v/>
      </c>
      <c r="O583" s="30" t="str">
        <f aca="false">IF($A583="","",SUMIFS(raw_data!$H:$H,raw_data!$B:$B,BASE_YM_PY,raw_data!$G:$G,$A583))</f>
        <v/>
      </c>
      <c r="P583" s="30" t="str">
        <f aca="false">IF($A583="","",(SUMIFS(raw_data!$I:$I,raw_data!$B:$B,BASE_YM_PY,raw_data!$G:$G,$A583)+SUMIFS(raw_data!$J:$J,raw_data!$B:$B,BASE_YM_PY,raw_data!$G:$G,$A583)))</f>
        <v/>
      </c>
      <c r="Q583" s="31" t="str">
        <f aca="false">IF(N(O583)=0,"",P583/O583)</f>
        <v/>
      </c>
      <c r="R583" s="32" t="str">
        <f aca="false">IF(N(O583)=0,"",L583/O583-1)</f>
        <v/>
      </c>
      <c r="S583" s="33" t="str">
        <f aca="false">IF(OR(N583="",Q583=""),"",N583-Q583)</f>
        <v/>
      </c>
      <c r="T583" s="0" t="str">
        <f aca="false">IF(N(D583)&gt;0,RANK(D583,D$2:D$1001)+COUNTIF(D$2:D583,D583)-1,"")</f>
        <v/>
      </c>
      <c r="U583" s="38" t="n">
        <f aca="false">IF(N(D583)&gt;0,IF(D583&gt;=LR_MIN_SHARE*SUM(D$2:D$1001),F583,-1),-1)</f>
        <v>-1</v>
      </c>
      <c r="V583" s="0" t="str">
        <f aca="false">IF(U583&lt;0,"",RANK(U583,U$2:U$1001)+COUNTIF(U$2:U583,U583)-1)</f>
        <v/>
      </c>
      <c r="W583" s="0" t="str">
        <f aca="false">IF(N(L583)&gt;0,RANK(L583,L$2:L$1001)+COUNTIF(L$2:L583,L583)-1,"")</f>
        <v/>
      </c>
      <c r="X583" s="38" t="n">
        <f aca="false">IF(N(L583)&gt;0,IF(L583&gt;=LR_MIN_SHARE*SUM(L$2:L$1001),N583,-1),-1)</f>
        <v>-1</v>
      </c>
      <c r="Y583" s="0" t="str">
        <f aca="false">IF(X583&lt;0,"",RANK(X583,X$2:X$1001)+COUNTIF(X$2:X583,X583)-1)</f>
        <v/>
      </c>
      <c r="AA583" s="0" t="str">
        <f aca="false">IF($A583="","",IF(COUNTIF($B$2:$B583,$B583)=1,1,""))</f>
        <v/>
      </c>
      <c r="AB583" s="0" t="str">
        <f aca="false">IF(AA583=1,SUMIF($B$2:$B$1001,$B583,$D$2:$D$1001),"")</f>
        <v/>
      </c>
      <c r="AC583" s="0" t="str">
        <f aca="false">IF(AA583=1,RANK(AB583,$AB$2:$AB$1001)+COUNTIF($AB$2:$AB583,AB583)-1,"")</f>
        <v/>
      </c>
      <c r="AD583" s="0" t="str">
        <f aca="false">IF($A583="","",COUNTIF(raw_data!$G:$G,$A583))</f>
        <v/>
      </c>
      <c r="AE583" s="0" t="str">
        <f aca="false">IF($A583="","",IF(COUNTIF($A$2:$A$1001,$A583)&gt;1,1,0))</f>
        <v/>
      </c>
    </row>
    <row r="584" customFormat="false" ht="15" hidden="false" customHeight="false" outlineLevel="0" collapsed="false">
      <c r="A584" s="0" t="str">
        <f aca="false">IF(code_master!$A584="","",code_master!$A584)</f>
        <v/>
      </c>
      <c r="B584" s="0" t="str">
        <f aca="false">IF($A584="","",code_master!$C584&amp;"")</f>
        <v/>
      </c>
      <c r="C584" s="0" t="str">
        <f aca="false">IF($A584="","",code_master!$B584&amp;"")</f>
        <v/>
      </c>
      <c r="D584" s="30" t="str">
        <f aca="false">IF($A584="","",SUMIFS(raw_data!$H:$H,raw_data!$A:$A,"&gt;="&amp;UY_START,raw_data!$A:$A,"&lt;="&amp;BASE_YM,raw_data!$B:$B,"&lt;="&amp;BASE_YM,raw_data!$G:$G,$A584))</f>
        <v/>
      </c>
      <c r="E584" s="30" t="str">
        <f aca="false">IF($A584="","",(SUMIFS(raw_data!$I:$I,raw_data!$A:$A,"&gt;="&amp;UY_START,raw_data!$A:$A,"&lt;="&amp;BASE_YM,raw_data!$B:$B,"&lt;="&amp;BASE_YM,raw_data!$G:$G,$A584)+SUMIFS(raw_data!$J:$J,raw_data!$A:$A,"&gt;="&amp;UY_START,raw_data!$A:$A,"&lt;="&amp;BASE_YM,raw_data!$B:$B,"&lt;="&amp;BASE_YM,raw_data!$G:$G,$A584)))</f>
        <v/>
      </c>
      <c r="F584" s="31" t="str">
        <f aca="false">IF(N(D584)=0,"",E584/D584)</f>
        <v/>
      </c>
      <c r="G584" s="30" t="str">
        <f aca="false">IF($A584="","",SUMIFS(raw_data!$H:$H,raw_data!$A:$A,"&gt;="&amp;UY_START_PY,raw_data!$A:$A,"&lt;="&amp;BASE_YM_PY,raw_data!$B:$B,"&lt;="&amp;BASE_YM_PY,raw_data!$G:$G,$A584))</f>
        <v/>
      </c>
      <c r="H584" s="30" t="str">
        <f aca="false">IF($A584="","",(SUMIFS(raw_data!$I:$I,raw_data!$A:$A,"&gt;="&amp;UY_START_PY,raw_data!$A:$A,"&lt;="&amp;BASE_YM_PY,raw_data!$B:$B,"&lt;="&amp;BASE_YM_PY,raw_data!$G:$G,$A584)+SUMIFS(raw_data!$J:$J,raw_data!$A:$A,"&gt;="&amp;UY_START_PY,raw_data!$A:$A,"&lt;="&amp;BASE_YM_PY,raw_data!$B:$B,"&lt;="&amp;BASE_YM_PY,raw_data!$G:$G,$A584)))</f>
        <v/>
      </c>
      <c r="I584" s="31" t="str">
        <f aca="false">IF(N(G584)=0,"",H584/G584)</f>
        <v/>
      </c>
      <c r="J584" s="32" t="str">
        <f aca="false">IF(N(G584)=0,"",D584/G584-1)</f>
        <v/>
      </c>
      <c r="K584" s="33" t="str">
        <f aca="false">IF(OR(F584="",I584=""),"",F584-I584)</f>
        <v/>
      </c>
      <c r="L584" s="30" t="str">
        <f aca="false">IF($A584="","",SUMIFS(raw_data!$H:$H,raw_data!$B:$B,BASE_YM,raw_data!$G:$G,$A584))</f>
        <v/>
      </c>
      <c r="M584" s="30" t="str">
        <f aca="false">IF($A584="","",(SUMIFS(raw_data!$I:$I,raw_data!$B:$B,BASE_YM,raw_data!$G:$G,$A584)+SUMIFS(raw_data!$J:$J,raw_data!$B:$B,BASE_YM,raw_data!$G:$G,$A584)))</f>
        <v/>
      </c>
      <c r="N584" s="31" t="str">
        <f aca="false">IF(N(L584)=0,"",M584/L584)</f>
        <v/>
      </c>
      <c r="O584" s="30" t="str">
        <f aca="false">IF($A584="","",SUMIFS(raw_data!$H:$H,raw_data!$B:$B,BASE_YM_PY,raw_data!$G:$G,$A584))</f>
        <v/>
      </c>
      <c r="P584" s="30" t="str">
        <f aca="false">IF($A584="","",(SUMIFS(raw_data!$I:$I,raw_data!$B:$B,BASE_YM_PY,raw_data!$G:$G,$A584)+SUMIFS(raw_data!$J:$J,raw_data!$B:$B,BASE_YM_PY,raw_data!$G:$G,$A584)))</f>
        <v/>
      </c>
      <c r="Q584" s="31" t="str">
        <f aca="false">IF(N(O584)=0,"",P584/O584)</f>
        <v/>
      </c>
      <c r="R584" s="32" t="str">
        <f aca="false">IF(N(O584)=0,"",L584/O584-1)</f>
        <v/>
      </c>
      <c r="S584" s="33" t="str">
        <f aca="false">IF(OR(N584="",Q584=""),"",N584-Q584)</f>
        <v/>
      </c>
      <c r="T584" s="0" t="str">
        <f aca="false">IF(N(D584)&gt;0,RANK(D584,D$2:D$1001)+COUNTIF(D$2:D584,D584)-1,"")</f>
        <v/>
      </c>
      <c r="U584" s="38" t="n">
        <f aca="false">IF(N(D584)&gt;0,IF(D584&gt;=LR_MIN_SHARE*SUM(D$2:D$1001),F584,-1),-1)</f>
        <v>-1</v>
      </c>
      <c r="V584" s="0" t="str">
        <f aca="false">IF(U584&lt;0,"",RANK(U584,U$2:U$1001)+COUNTIF(U$2:U584,U584)-1)</f>
        <v/>
      </c>
      <c r="W584" s="0" t="str">
        <f aca="false">IF(N(L584)&gt;0,RANK(L584,L$2:L$1001)+COUNTIF(L$2:L584,L584)-1,"")</f>
        <v/>
      </c>
      <c r="X584" s="38" t="n">
        <f aca="false">IF(N(L584)&gt;0,IF(L584&gt;=LR_MIN_SHARE*SUM(L$2:L$1001),N584,-1),-1)</f>
        <v>-1</v>
      </c>
      <c r="Y584" s="0" t="str">
        <f aca="false">IF(X584&lt;0,"",RANK(X584,X$2:X$1001)+COUNTIF(X$2:X584,X584)-1)</f>
        <v/>
      </c>
      <c r="AA584" s="0" t="str">
        <f aca="false">IF($A584="","",IF(COUNTIF($B$2:$B584,$B584)=1,1,""))</f>
        <v/>
      </c>
      <c r="AB584" s="0" t="str">
        <f aca="false">IF(AA584=1,SUMIF($B$2:$B$1001,$B584,$D$2:$D$1001),"")</f>
        <v/>
      </c>
      <c r="AC584" s="0" t="str">
        <f aca="false">IF(AA584=1,RANK(AB584,$AB$2:$AB$1001)+COUNTIF($AB$2:$AB584,AB584)-1,"")</f>
        <v/>
      </c>
      <c r="AD584" s="0" t="str">
        <f aca="false">IF($A584="","",COUNTIF(raw_data!$G:$G,$A584))</f>
        <v/>
      </c>
      <c r="AE584" s="0" t="str">
        <f aca="false">IF($A584="","",IF(COUNTIF($A$2:$A$1001,$A584)&gt;1,1,0))</f>
        <v/>
      </c>
    </row>
    <row r="585" customFormat="false" ht="15" hidden="false" customHeight="false" outlineLevel="0" collapsed="false">
      <c r="A585" s="0" t="str">
        <f aca="false">IF(code_master!$A585="","",code_master!$A585)</f>
        <v/>
      </c>
      <c r="B585" s="0" t="str">
        <f aca="false">IF($A585="","",code_master!$C585&amp;"")</f>
        <v/>
      </c>
      <c r="C585" s="0" t="str">
        <f aca="false">IF($A585="","",code_master!$B585&amp;"")</f>
        <v/>
      </c>
      <c r="D585" s="30" t="str">
        <f aca="false">IF($A585="","",SUMIFS(raw_data!$H:$H,raw_data!$A:$A,"&gt;="&amp;UY_START,raw_data!$A:$A,"&lt;="&amp;BASE_YM,raw_data!$B:$B,"&lt;="&amp;BASE_YM,raw_data!$G:$G,$A585))</f>
        <v/>
      </c>
      <c r="E585" s="30" t="str">
        <f aca="false">IF($A585="","",(SUMIFS(raw_data!$I:$I,raw_data!$A:$A,"&gt;="&amp;UY_START,raw_data!$A:$A,"&lt;="&amp;BASE_YM,raw_data!$B:$B,"&lt;="&amp;BASE_YM,raw_data!$G:$G,$A585)+SUMIFS(raw_data!$J:$J,raw_data!$A:$A,"&gt;="&amp;UY_START,raw_data!$A:$A,"&lt;="&amp;BASE_YM,raw_data!$B:$B,"&lt;="&amp;BASE_YM,raw_data!$G:$G,$A585)))</f>
        <v/>
      </c>
      <c r="F585" s="31" t="str">
        <f aca="false">IF(N(D585)=0,"",E585/D585)</f>
        <v/>
      </c>
      <c r="G585" s="30" t="str">
        <f aca="false">IF($A585="","",SUMIFS(raw_data!$H:$H,raw_data!$A:$A,"&gt;="&amp;UY_START_PY,raw_data!$A:$A,"&lt;="&amp;BASE_YM_PY,raw_data!$B:$B,"&lt;="&amp;BASE_YM_PY,raw_data!$G:$G,$A585))</f>
        <v/>
      </c>
      <c r="H585" s="30" t="str">
        <f aca="false">IF($A585="","",(SUMIFS(raw_data!$I:$I,raw_data!$A:$A,"&gt;="&amp;UY_START_PY,raw_data!$A:$A,"&lt;="&amp;BASE_YM_PY,raw_data!$B:$B,"&lt;="&amp;BASE_YM_PY,raw_data!$G:$G,$A585)+SUMIFS(raw_data!$J:$J,raw_data!$A:$A,"&gt;="&amp;UY_START_PY,raw_data!$A:$A,"&lt;="&amp;BASE_YM_PY,raw_data!$B:$B,"&lt;="&amp;BASE_YM_PY,raw_data!$G:$G,$A585)))</f>
        <v/>
      </c>
      <c r="I585" s="31" t="str">
        <f aca="false">IF(N(G585)=0,"",H585/G585)</f>
        <v/>
      </c>
      <c r="J585" s="32" t="str">
        <f aca="false">IF(N(G585)=0,"",D585/G585-1)</f>
        <v/>
      </c>
      <c r="K585" s="33" t="str">
        <f aca="false">IF(OR(F585="",I585=""),"",F585-I585)</f>
        <v/>
      </c>
      <c r="L585" s="30" t="str">
        <f aca="false">IF($A585="","",SUMIFS(raw_data!$H:$H,raw_data!$B:$B,BASE_YM,raw_data!$G:$G,$A585))</f>
        <v/>
      </c>
      <c r="M585" s="30" t="str">
        <f aca="false">IF($A585="","",(SUMIFS(raw_data!$I:$I,raw_data!$B:$B,BASE_YM,raw_data!$G:$G,$A585)+SUMIFS(raw_data!$J:$J,raw_data!$B:$B,BASE_YM,raw_data!$G:$G,$A585)))</f>
        <v/>
      </c>
      <c r="N585" s="31" t="str">
        <f aca="false">IF(N(L585)=0,"",M585/L585)</f>
        <v/>
      </c>
      <c r="O585" s="30" t="str">
        <f aca="false">IF($A585="","",SUMIFS(raw_data!$H:$H,raw_data!$B:$B,BASE_YM_PY,raw_data!$G:$G,$A585))</f>
        <v/>
      </c>
      <c r="P585" s="30" t="str">
        <f aca="false">IF($A585="","",(SUMIFS(raw_data!$I:$I,raw_data!$B:$B,BASE_YM_PY,raw_data!$G:$G,$A585)+SUMIFS(raw_data!$J:$J,raw_data!$B:$B,BASE_YM_PY,raw_data!$G:$G,$A585)))</f>
        <v/>
      </c>
      <c r="Q585" s="31" t="str">
        <f aca="false">IF(N(O585)=0,"",P585/O585)</f>
        <v/>
      </c>
      <c r="R585" s="32" t="str">
        <f aca="false">IF(N(O585)=0,"",L585/O585-1)</f>
        <v/>
      </c>
      <c r="S585" s="33" t="str">
        <f aca="false">IF(OR(N585="",Q585=""),"",N585-Q585)</f>
        <v/>
      </c>
      <c r="T585" s="0" t="str">
        <f aca="false">IF(N(D585)&gt;0,RANK(D585,D$2:D$1001)+COUNTIF(D$2:D585,D585)-1,"")</f>
        <v/>
      </c>
      <c r="U585" s="38" t="n">
        <f aca="false">IF(N(D585)&gt;0,IF(D585&gt;=LR_MIN_SHARE*SUM(D$2:D$1001),F585,-1),-1)</f>
        <v>-1</v>
      </c>
      <c r="V585" s="0" t="str">
        <f aca="false">IF(U585&lt;0,"",RANK(U585,U$2:U$1001)+COUNTIF(U$2:U585,U585)-1)</f>
        <v/>
      </c>
      <c r="W585" s="0" t="str">
        <f aca="false">IF(N(L585)&gt;0,RANK(L585,L$2:L$1001)+COUNTIF(L$2:L585,L585)-1,"")</f>
        <v/>
      </c>
      <c r="X585" s="38" t="n">
        <f aca="false">IF(N(L585)&gt;0,IF(L585&gt;=LR_MIN_SHARE*SUM(L$2:L$1001),N585,-1),-1)</f>
        <v>-1</v>
      </c>
      <c r="Y585" s="0" t="str">
        <f aca="false">IF(X585&lt;0,"",RANK(X585,X$2:X$1001)+COUNTIF(X$2:X585,X585)-1)</f>
        <v/>
      </c>
      <c r="AA585" s="0" t="str">
        <f aca="false">IF($A585="","",IF(COUNTIF($B$2:$B585,$B585)=1,1,""))</f>
        <v/>
      </c>
      <c r="AB585" s="0" t="str">
        <f aca="false">IF(AA585=1,SUMIF($B$2:$B$1001,$B585,$D$2:$D$1001),"")</f>
        <v/>
      </c>
      <c r="AC585" s="0" t="str">
        <f aca="false">IF(AA585=1,RANK(AB585,$AB$2:$AB$1001)+COUNTIF($AB$2:$AB585,AB585)-1,"")</f>
        <v/>
      </c>
      <c r="AD585" s="0" t="str">
        <f aca="false">IF($A585="","",COUNTIF(raw_data!$G:$G,$A585))</f>
        <v/>
      </c>
      <c r="AE585" s="0" t="str">
        <f aca="false">IF($A585="","",IF(COUNTIF($A$2:$A$1001,$A585)&gt;1,1,0))</f>
        <v/>
      </c>
    </row>
    <row r="586" customFormat="false" ht="15" hidden="false" customHeight="false" outlineLevel="0" collapsed="false">
      <c r="A586" s="0" t="str">
        <f aca="false">IF(code_master!$A586="","",code_master!$A586)</f>
        <v/>
      </c>
      <c r="B586" s="0" t="str">
        <f aca="false">IF($A586="","",code_master!$C586&amp;"")</f>
        <v/>
      </c>
      <c r="C586" s="0" t="str">
        <f aca="false">IF($A586="","",code_master!$B586&amp;"")</f>
        <v/>
      </c>
      <c r="D586" s="30" t="str">
        <f aca="false">IF($A586="","",SUMIFS(raw_data!$H:$H,raw_data!$A:$A,"&gt;="&amp;UY_START,raw_data!$A:$A,"&lt;="&amp;BASE_YM,raw_data!$B:$B,"&lt;="&amp;BASE_YM,raw_data!$G:$G,$A586))</f>
        <v/>
      </c>
      <c r="E586" s="30" t="str">
        <f aca="false">IF($A586="","",(SUMIFS(raw_data!$I:$I,raw_data!$A:$A,"&gt;="&amp;UY_START,raw_data!$A:$A,"&lt;="&amp;BASE_YM,raw_data!$B:$B,"&lt;="&amp;BASE_YM,raw_data!$G:$G,$A586)+SUMIFS(raw_data!$J:$J,raw_data!$A:$A,"&gt;="&amp;UY_START,raw_data!$A:$A,"&lt;="&amp;BASE_YM,raw_data!$B:$B,"&lt;="&amp;BASE_YM,raw_data!$G:$G,$A586)))</f>
        <v/>
      </c>
      <c r="F586" s="31" t="str">
        <f aca="false">IF(N(D586)=0,"",E586/D586)</f>
        <v/>
      </c>
      <c r="G586" s="30" t="str">
        <f aca="false">IF($A586="","",SUMIFS(raw_data!$H:$H,raw_data!$A:$A,"&gt;="&amp;UY_START_PY,raw_data!$A:$A,"&lt;="&amp;BASE_YM_PY,raw_data!$B:$B,"&lt;="&amp;BASE_YM_PY,raw_data!$G:$G,$A586))</f>
        <v/>
      </c>
      <c r="H586" s="30" t="str">
        <f aca="false">IF($A586="","",(SUMIFS(raw_data!$I:$I,raw_data!$A:$A,"&gt;="&amp;UY_START_PY,raw_data!$A:$A,"&lt;="&amp;BASE_YM_PY,raw_data!$B:$B,"&lt;="&amp;BASE_YM_PY,raw_data!$G:$G,$A586)+SUMIFS(raw_data!$J:$J,raw_data!$A:$A,"&gt;="&amp;UY_START_PY,raw_data!$A:$A,"&lt;="&amp;BASE_YM_PY,raw_data!$B:$B,"&lt;="&amp;BASE_YM_PY,raw_data!$G:$G,$A586)))</f>
        <v/>
      </c>
      <c r="I586" s="31" t="str">
        <f aca="false">IF(N(G586)=0,"",H586/G586)</f>
        <v/>
      </c>
      <c r="J586" s="32" t="str">
        <f aca="false">IF(N(G586)=0,"",D586/G586-1)</f>
        <v/>
      </c>
      <c r="K586" s="33" t="str">
        <f aca="false">IF(OR(F586="",I586=""),"",F586-I586)</f>
        <v/>
      </c>
      <c r="L586" s="30" t="str">
        <f aca="false">IF($A586="","",SUMIFS(raw_data!$H:$H,raw_data!$B:$B,BASE_YM,raw_data!$G:$G,$A586))</f>
        <v/>
      </c>
      <c r="M586" s="30" t="str">
        <f aca="false">IF($A586="","",(SUMIFS(raw_data!$I:$I,raw_data!$B:$B,BASE_YM,raw_data!$G:$G,$A586)+SUMIFS(raw_data!$J:$J,raw_data!$B:$B,BASE_YM,raw_data!$G:$G,$A586)))</f>
        <v/>
      </c>
      <c r="N586" s="31" t="str">
        <f aca="false">IF(N(L586)=0,"",M586/L586)</f>
        <v/>
      </c>
      <c r="O586" s="30" t="str">
        <f aca="false">IF($A586="","",SUMIFS(raw_data!$H:$H,raw_data!$B:$B,BASE_YM_PY,raw_data!$G:$G,$A586))</f>
        <v/>
      </c>
      <c r="P586" s="30" t="str">
        <f aca="false">IF($A586="","",(SUMIFS(raw_data!$I:$I,raw_data!$B:$B,BASE_YM_PY,raw_data!$G:$G,$A586)+SUMIFS(raw_data!$J:$J,raw_data!$B:$B,BASE_YM_PY,raw_data!$G:$G,$A586)))</f>
        <v/>
      </c>
      <c r="Q586" s="31" t="str">
        <f aca="false">IF(N(O586)=0,"",P586/O586)</f>
        <v/>
      </c>
      <c r="R586" s="32" t="str">
        <f aca="false">IF(N(O586)=0,"",L586/O586-1)</f>
        <v/>
      </c>
      <c r="S586" s="33" t="str">
        <f aca="false">IF(OR(N586="",Q586=""),"",N586-Q586)</f>
        <v/>
      </c>
      <c r="T586" s="0" t="str">
        <f aca="false">IF(N(D586)&gt;0,RANK(D586,D$2:D$1001)+COUNTIF(D$2:D586,D586)-1,"")</f>
        <v/>
      </c>
      <c r="U586" s="38" t="n">
        <f aca="false">IF(N(D586)&gt;0,IF(D586&gt;=LR_MIN_SHARE*SUM(D$2:D$1001),F586,-1),-1)</f>
        <v>-1</v>
      </c>
      <c r="V586" s="0" t="str">
        <f aca="false">IF(U586&lt;0,"",RANK(U586,U$2:U$1001)+COUNTIF(U$2:U586,U586)-1)</f>
        <v/>
      </c>
      <c r="W586" s="0" t="str">
        <f aca="false">IF(N(L586)&gt;0,RANK(L586,L$2:L$1001)+COUNTIF(L$2:L586,L586)-1,"")</f>
        <v/>
      </c>
      <c r="X586" s="38" t="n">
        <f aca="false">IF(N(L586)&gt;0,IF(L586&gt;=LR_MIN_SHARE*SUM(L$2:L$1001),N586,-1),-1)</f>
        <v>-1</v>
      </c>
      <c r="Y586" s="0" t="str">
        <f aca="false">IF(X586&lt;0,"",RANK(X586,X$2:X$1001)+COUNTIF(X$2:X586,X586)-1)</f>
        <v/>
      </c>
      <c r="AA586" s="0" t="str">
        <f aca="false">IF($A586="","",IF(COUNTIF($B$2:$B586,$B586)=1,1,""))</f>
        <v/>
      </c>
      <c r="AB586" s="0" t="str">
        <f aca="false">IF(AA586=1,SUMIF($B$2:$B$1001,$B586,$D$2:$D$1001),"")</f>
        <v/>
      </c>
      <c r="AC586" s="0" t="str">
        <f aca="false">IF(AA586=1,RANK(AB586,$AB$2:$AB$1001)+COUNTIF($AB$2:$AB586,AB586)-1,"")</f>
        <v/>
      </c>
      <c r="AD586" s="0" t="str">
        <f aca="false">IF($A586="","",COUNTIF(raw_data!$G:$G,$A586))</f>
        <v/>
      </c>
      <c r="AE586" s="0" t="str">
        <f aca="false">IF($A586="","",IF(COUNTIF($A$2:$A$1001,$A586)&gt;1,1,0))</f>
        <v/>
      </c>
    </row>
    <row r="587" customFormat="false" ht="15" hidden="false" customHeight="false" outlineLevel="0" collapsed="false">
      <c r="A587" s="0" t="str">
        <f aca="false">IF(code_master!$A587="","",code_master!$A587)</f>
        <v/>
      </c>
      <c r="B587" s="0" t="str">
        <f aca="false">IF($A587="","",code_master!$C587&amp;"")</f>
        <v/>
      </c>
      <c r="C587" s="0" t="str">
        <f aca="false">IF($A587="","",code_master!$B587&amp;"")</f>
        <v/>
      </c>
      <c r="D587" s="30" t="str">
        <f aca="false">IF($A587="","",SUMIFS(raw_data!$H:$H,raw_data!$A:$A,"&gt;="&amp;UY_START,raw_data!$A:$A,"&lt;="&amp;BASE_YM,raw_data!$B:$B,"&lt;="&amp;BASE_YM,raw_data!$G:$G,$A587))</f>
        <v/>
      </c>
      <c r="E587" s="30" t="str">
        <f aca="false">IF($A587="","",(SUMIFS(raw_data!$I:$I,raw_data!$A:$A,"&gt;="&amp;UY_START,raw_data!$A:$A,"&lt;="&amp;BASE_YM,raw_data!$B:$B,"&lt;="&amp;BASE_YM,raw_data!$G:$G,$A587)+SUMIFS(raw_data!$J:$J,raw_data!$A:$A,"&gt;="&amp;UY_START,raw_data!$A:$A,"&lt;="&amp;BASE_YM,raw_data!$B:$B,"&lt;="&amp;BASE_YM,raw_data!$G:$G,$A587)))</f>
        <v/>
      </c>
      <c r="F587" s="31" t="str">
        <f aca="false">IF(N(D587)=0,"",E587/D587)</f>
        <v/>
      </c>
      <c r="G587" s="30" t="str">
        <f aca="false">IF($A587="","",SUMIFS(raw_data!$H:$H,raw_data!$A:$A,"&gt;="&amp;UY_START_PY,raw_data!$A:$A,"&lt;="&amp;BASE_YM_PY,raw_data!$B:$B,"&lt;="&amp;BASE_YM_PY,raw_data!$G:$G,$A587))</f>
        <v/>
      </c>
      <c r="H587" s="30" t="str">
        <f aca="false">IF($A587="","",(SUMIFS(raw_data!$I:$I,raw_data!$A:$A,"&gt;="&amp;UY_START_PY,raw_data!$A:$A,"&lt;="&amp;BASE_YM_PY,raw_data!$B:$B,"&lt;="&amp;BASE_YM_PY,raw_data!$G:$G,$A587)+SUMIFS(raw_data!$J:$J,raw_data!$A:$A,"&gt;="&amp;UY_START_PY,raw_data!$A:$A,"&lt;="&amp;BASE_YM_PY,raw_data!$B:$B,"&lt;="&amp;BASE_YM_PY,raw_data!$G:$G,$A587)))</f>
        <v/>
      </c>
      <c r="I587" s="31" t="str">
        <f aca="false">IF(N(G587)=0,"",H587/G587)</f>
        <v/>
      </c>
      <c r="J587" s="32" t="str">
        <f aca="false">IF(N(G587)=0,"",D587/G587-1)</f>
        <v/>
      </c>
      <c r="K587" s="33" t="str">
        <f aca="false">IF(OR(F587="",I587=""),"",F587-I587)</f>
        <v/>
      </c>
      <c r="L587" s="30" t="str">
        <f aca="false">IF($A587="","",SUMIFS(raw_data!$H:$H,raw_data!$B:$B,BASE_YM,raw_data!$G:$G,$A587))</f>
        <v/>
      </c>
      <c r="M587" s="30" t="str">
        <f aca="false">IF($A587="","",(SUMIFS(raw_data!$I:$I,raw_data!$B:$B,BASE_YM,raw_data!$G:$G,$A587)+SUMIFS(raw_data!$J:$J,raw_data!$B:$B,BASE_YM,raw_data!$G:$G,$A587)))</f>
        <v/>
      </c>
      <c r="N587" s="31" t="str">
        <f aca="false">IF(N(L587)=0,"",M587/L587)</f>
        <v/>
      </c>
      <c r="O587" s="30" t="str">
        <f aca="false">IF($A587="","",SUMIFS(raw_data!$H:$H,raw_data!$B:$B,BASE_YM_PY,raw_data!$G:$G,$A587))</f>
        <v/>
      </c>
      <c r="P587" s="30" t="str">
        <f aca="false">IF($A587="","",(SUMIFS(raw_data!$I:$I,raw_data!$B:$B,BASE_YM_PY,raw_data!$G:$G,$A587)+SUMIFS(raw_data!$J:$J,raw_data!$B:$B,BASE_YM_PY,raw_data!$G:$G,$A587)))</f>
        <v/>
      </c>
      <c r="Q587" s="31" t="str">
        <f aca="false">IF(N(O587)=0,"",P587/O587)</f>
        <v/>
      </c>
      <c r="R587" s="32" t="str">
        <f aca="false">IF(N(O587)=0,"",L587/O587-1)</f>
        <v/>
      </c>
      <c r="S587" s="33" t="str">
        <f aca="false">IF(OR(N587="",Q587=""),"",N587-Q587)</f>
        <v/>
      </c>
      <c r="T587" s="0" t="str">
        <f aca="false">IF(N(D587)&gt;0,RANK(D587,D$2:D$1001)+COUNTIF(D$2:D587,D587)-1,"")</f>
        <v/>
      </c>
      <c r="U587" s="38" t="n">
        <f aca="false">IF(N(D587)&gt;0,IF(D587&gt;=LR_MIN_SHARE*SUM(D$2:D$1001),F587,-1),-1)</f>
        <v>-1</v>
      </c>
      <c r="V587" s="0" t="str">
        <f aca="false">IF(U587&lt;0,"",RANK(U587,U$2:U$1001)+COUNTIF(U$2:U587,U587)-1)</f>
        <v/>
      </c>
      <c r="W587" s="0" t="str">
        <f aca="false">IF(N(L587)&gt;0,RANK(L587,L$2:L$1001)+COUNTIF(L$2:L587,L587)-1,"")</f>
        <v/>
      </c>
      <c r="X587" s="38" t="n">
        <f aca="false">IF(N(L587)&gt;0,IF(L587&gt;=LR_MIN_SHARE*SUM(L$2:L$1001),N587,-1),-1)</f>
        <v>-1</v>
      </c>
      <c r="Y587" s="0" t="str">
        <f aca="false">IF(X587&lt;0,"",RANK(X587,X$2:X$1001)+COUNTIF(X$2:X587,X587)-1)</f>
        <v/>
      </c>
      <c r="AA587" s="0" t="str">
        <f aca="false">IF($A587="","",IF(COUNTIF($B$2:$B587,$B587)=1,1,""))</f>
        <v/>
      </c>
      <c r="AB587" s="0" t="str">
        <f aca="false">IF(AA587=1,SUMIF($B$2:$B$1001,$B587,$D$2:$D$1001),"")</f>
        <v/>
      </c>
      <c r="AC587" s="0" t="str">
        <f aca="false">IF(AA587=1,RANK(AB587,$AB$2:$AB$1001)+COUNTIF($AB$2:$AB587,AB587)-1,"")</f>
        <v/>
      </c>
      <c r="AD587" s="0" t="str">
        <f aca="false">IF($A587="","",COUNTIF(raw_data!$G:$G,$A587))</f>
        <v/>
      </c>
      <c r="AE587" s="0" t="str">
        <f aca="false">IF($A587="","",IF(COUNTIF($A$2:$A$1001,$A587)&gt;1,1,0))</f>
        <v/>
      </c>
    </row>
    <row r="588" customFormat="false" ht="15" hidden="false" customHeight="false" outlineLevel="0" collapsed="false">
      <c r="A588" s="0" t="str">
        <f aca="false">IF(code_master!$A588="","",code_master!$A588)</f>
        <v/>
      </c>
      <c r="B588" s="0" t="str">
        <f aca="false">IF($A588="","",code_master!$C588&amp;"")</f>
        <v/>
      </c>
      <c r="C588" s="0" t="str">
        <f aca="false">IF($A588="","",code_master!$B588&amp;"")</f>
        <v/>
      </c>
      <c r="D588" s="30" t="str">
        <f aca="false">IF($A588="","",SUMIFS(raw_data!$H:$H,raw_data!$A:$A,"&gt;="&amp;UY_START,raw_data!$A:$A,"&lt;="&amp;BASE_YM,raw_data!$B:$B,"&lt;="&amp;BASE_YM,raw_data!$G:$G,$A588))</f>
        <v/>
      </c>
      <c r="E588" s="30" t="str">
        <f aca="false">IF($A588="","",(SUMIFS(raw_data!$I:$I,raw_data!$A:$A,"&gt;="&amp;UY_START,raw_data!$A:$A,"&lt;="&amp;BASE_YM,raw_data!$B:$B,"&lt;="&amp;BASE_YM,raw_data!$G:$G,$A588)+SUMIFS(raw_data!$J:$J,raw_data!$A:$A,"&gt;="&amp;UY_START,raw_data!$A:$A,"&lt;="&amp;BASE_YM,raw_data!$B:$B,"&lt;="&amp;BASE_YM,raw_data!$G:$G,$A588)))</f>
        <v/>
      </c>
      <c r="F588" s="31" t="str">
        <f aca="false">IF(N(D588)=0,"",E588/D588)</f>
        <v/>
      </c>
      <c r="G588" s="30" t="str">
        <f aca="false">IF($A588="","",SUMIFS(raw_data!$H:$H,raw_data!$A:$A,"&gt;="&amp;UY_START_PY,raw_data!$A:$A,"&lt;="&amp;BASE_YM_PY,raw_data!$B:$B,"&lt;="&amp;BASE_YM_PY,raw_data!$G:$G,$A588))</f>
        <v/>
      </c>
      <c r="H588" s="30" t="str">
        <f aca="false">IF($A588="","",(SUMIFS(raw_data!$I:$I,raw_data!$A:$A,"&gt;="&amp;UY_START_PY,raw_data!$A:$A,"&lt;="&amp;BASE_YM_PY,raw_data!$B:$B,"&lt;="&amp;BASE_YM_PY,raw_data!$G:$G,$A588)+SUMIFS(raw_data!$J:$J,raw_data!$A:$A,"&gt;="&amp;UY_START_PY,raw_data!$A:$A,"&lt;="&amp;BASE_YM_PY,raw_data!$B:$B,"&lt;="&amp;BASE_YM_PY,raw_data!$G:$G,$A588)))</f>
        <v/>
      </c>
      <c r="I588" s="31" t="str">
        <f aca="false">IF(N(G588)=0,"",H588/G588)</f>
        <v/>
      </c>
      <c r="J588" s="32" t="str">
        <f aca="false">IF(N(G588)=0,"",D588/G588-1)</f>
        <v/>
      </c>
      <c r="K588" s="33" t="str">
        <f aca="false">IF(OR(F588="",I588=""),"",F588-I588)</f>
        <v/>
      </c>
      <c r="L588" s="30" t="str">
        <f aca="false">IF($A588="","",SUMIFS(raw_data!$H:$H,raw_data!$B:$B,BASE_YM,raw_data!$G:$G,$A588))</f>
        <v/>
      </c>
      <c r="M588" s="30" t="str">
        <f aca="false">IF($A588="","",(SUMIFS(raw_data!$I:$I,raw_data!$B:$B,BASE_YM,raw_data!$G:$G,$A588)+SUMIFS(raw_data!$J:$J,raw_data!$B:$B,BASE_YM,raw_data!$G:$G,$A588)))</f>
        <v/>
      </c>
      <c r="N588" s="31" t="str">
        <f aca="false">IF(N(L588)=0,"",M588/L588)</f>
        <v/>
      </c>
      <c r="O588" s="30" t="str">
        <f aca="false">IF($A588="","",SUMIFS(raw_data!$H:$H,raw_data!$B:$B,BASE_YM_PY,raw_data!$G:$G,$A588))</f>
        <v/>
      </c>
      <c r="P588" s="30" t="str">
        <f aca="false">IF($A588="","",(SUMIFS(raw_data!$I:$I,raw_data!$B:$B,BASE_YM_PY,raw_data!$G:$G,$A588)+SUMIFS(raw_data!$J:$J,raw_data!$B:$B,BASE_YM_PY,raw_data!$G:$G,$A588)))</f>
        <v/>
      </c>
      <c r="Q588" s="31" t="str">
        <f aca="false">IF(N(O588)=0,"",P588/O588)</f>
        <v/>
      </c>
      <c r="R588" s="32" t="str">
        <f aca="false">IF(N(O588)=0,"",L588/O588-1)</f>
        <v/>
      </c>
      <c r="S588" s="33" t="str">
        <f aca="false">IF(OR(N588="",Q588=""),"",N588-Q588)</f>
        <v/>
      </c>
      <c r="T588" s="0" t="str">
        <f aca="false">IF(N(D588)&gt;0,RANK(D588,D$2:D$1001)+COUNTIF(D$2:D588,D588)-1,"")</f>
        <v/>
      </c>
      <c r="U588" s="38" t="n">
        <f aca="false">IF(N(D588)&gt;0,IF(D588&gt;=LR_MIN_SHARE*SUM(D$2:D$1001),F588,-1),-1)</f>
        <v>-1</v>
      </c>
      <c r="V588" s="0" t="str">
        <f aca="false">IF(U588&lt;0,"",RANK(U588,U$2:U$1001)+COUNTIF(U$2:U588,U588)-1)</f>
        <v/>
      </c>
      <c r="W588" s="0" t="str">
        <f aca="false">IF(N(L588)&gt;0,RANK(L588,L$2:L$1001)+COUNTIF(L$2:L588,L588)-1,"")</f>
        <v/>
      </c>
      <c r="X588" s="38" t="n">
        <f aca="false">IF(N(L588)&gt;0,IF(L588&gt;=LR_MIN_SHARE*SUM(L$2:L$1001),N588,-1),-1)</f>
        <v>-1</v>
      </c>
      <c r="Y588" s="0" t="str">
        <f aca="false">IF(X588&lt;0,"",RANK(X588,X$2:X$1001)+COUNTIF(X$2:X588,X588)-1)</f>
        <v/>
      </c>
      <c r="AA588" s="0" t="str">
        <f aca="false">IF($A588="","",IF(COUNTIF($B$2:$B588,$B588)=1,1,""))</f>
        <v/>
      </c>
      <c r="AB588" s="0" t="str">
        <f aca="false">IF(AA588=1,SUMIF($B$2:$B$1001,$B588,$D$2:$D$1001),"")</f>
        <v/>
      </c>
      <c r="AC588" s="0" t="str">
        <f aca="false">IF(AA588=1,RANK(AB588,$AB$2:$AB$1001)+COUNTIF($AB$2:$AB588,AB588)-1,"")</f>
        <v/>
      </c>
      <c r="AD588" s="0" t="str">
        <f aca="false">IF($A588="","",COUNTIF(raw_data!$G:$G,$A588))</f>
        <v/>
      </c>
      <c r="AE588" s="0" t="str">
        <f aca="false">IF($A588="","",IF(COUNTIF($A$2:$A$1001,$A588)&gt;1,1,0))</f>
        <v/>
      </c>
    </row>
    <row r="589" customFormat="false" ht="15" hidden="false" customHeight="false" outlineLevel="0" collapsed="false">
      <c r="A589" s="0" t="str">
        <f aca="false">IF(code_master!$A589="","",code_master!$A589)</f>
        <v/>
      </c>
      <c r="B589" s="0" t="str">
        <f aca="false">IF($A589="","",code_master!$C589&amp;"")</f>
        <v/>
      </c>
      <c r="C589" s="0" t="str">
        <f aca="false">IF($A589="","",code_master!$B589&amp;"")</f>
        <v/>
      </c>
      <c r="D589" s="30" t="str">
        <f aca="false">IF($A589="","",SUMIFS(raw_data!$H:$H,raw_data!$A:$A,"&gt;="&amp;UY_START,raw_data!$A:$A,"&lt;="&amp;BASE_YM,raw_data!$B:$B,"&lt;="&amp;BASE_YM,raw_data!$G:$G,$A589))</f>
        <v/>
      </c>
      <c r="E589" s="30" t="str">
        <f aca="false">IF($A589="","",(SUMIFS(raw_data!$I:$I,raw_data!$A:$A,"&gt;="&amp;UY_START,raw_data!$A:$A,"&lt;="&amp;BASE_YM,raw_data!$B:$B,"&lt;="&amp;BASE_YM,raw_data!$G:$G,$A589)+SUMIFS(raw_data!$J:$J,raw_data!$A:$A,"&gt;="&amp;UY_START,raw_data!$A:$A,"&lt;="&amp;BASE_YM,raw_data!$B:$B,"&lt;="&amp;BASE_YM,raw_data!$G:$G,$A589)))</f>
        <v/>
      </c>
      <c r="F589" s="31" t="str">
        <f aca="false">IF(N(D589)=0,"",E589/D589)</f>
        <v/>
      </c>
      <c r="G589" s="30" t="str">
        <f aca="false">IF($A589="","",SUMIFS(raw_data!$H:$H,raw_data!$A:$A,"&gt;="&amp;UY_START_PY,raw_data!$A:$A,"&lt;="&amp;BASE_YM_PY,raw_data!$B:$B,"&lt;="&amp;BASE_YM_PY,raw_data!$G:$G,$A589))</f>
        <v/>
      </c>
      <c r="H589" s="30" t="str">
        <f aca="false">IF($A589="","",(SUMIFS(raw_data!$I:$I,raw_data!$A:$A,"&gt;="&amp;UY_START_PY,raw_data!$A:$A,"&lt;="&amp;BASE_YM_PY,raw_data!$B:$B,"&lt;="&amp;BASE_YM_PY,raw_data!$G:$G,$A589)+SUMIFS(raw_data!$J:$J,raw_data!$A:$A,"&gt;="&amp;UY_START_PY,raw_data!$A:$A,"&lt;="&amp;BASE_YM_PY,raw_data!$B:$B,"&lt;="&amp;BASE_YM_PY,raw_data!$G:$G,$A589)))</f>
        <v/>
      </c>
      <c r="I589" s="31" t="str">
        <f aca="false">IF(N(G589)=0,"",H589/G589)</f>
        <v/>
      </c>
      <c r="J589" s="32" t="str">
        <f aca="false">IF(N(G589)=0,"",D589/G589-1)</f>
        <v/>
      </c>
      <c r="K589" s="33" t="str">
        <f aca="false">IF(OR(F589="",I589=""),"",F589-I589)</f>
        <v/>
      </c>
      <c r="L589" s="30" t="str">
        <f aca="false">IF($A589="","",SUMIFS(raw_data!$H:$H,raw_data!$B:$B,BASE_YM,raw_data!$G:$G,$A589))</f>
        <v/>
      </c>
      <c r="M589" s="30" t="str">
        <f aca="false">IF($A589="","",(SUMIFS(raw_data!$I:$I,raw_data!$B:$B,BASE_YM,raw_data!$G:$G,$A589)+SUMIFS(raw_data!$J:$J,raw_data!$B:$B,BASE_YM,raw_data!$G:$G,$A589)))</f>
        <v/>
      </c>
      <c r="N589" s="31" t="str">
        <f aca="false">IF(N(L589)=0,"",M589/L589)</f>
        <v/>
      </c>
      <c r="O589" s="30" t="str">
        <f aca="false">IF($A589="","",SUMIFS(raw_data!$H:$H,raw_data!$B:$B,BASE_YM_PY,raw_data!$G:$G,$A589))</f>
        <v/>
      </c>
      <c r="P589" s="30" t="str">
        <f aca="false">IF($A589="","",(SUMIFS(raw_data!$I:$I,raw_data!$B:$B,BASE_YM_PY,raw_data!$G:$G,$A589)+SUMIFS(raw_data!$J:$J,raw_data!$B:$B,BASE_YM_PY,raw_data!$G:$G,$A589)))</f>
        <v/>
      </c>
      <c r="Q589" s="31" t="str">
        <f aca="false">IF(N(O589)=0,"",P589/O589)</f>
        <v/>
      </c>
      <c r="R589" s="32" t="str">
        <f aca="false">IF(N(O589)=0,"",L589/O589-1)</f>
        <v/>
      </c>
      <c r="S589" s="33" t="str">
        <f aca="false">IF(OR(N589="",Q589=""),"",N589-Q589)</f>
        <v/>
      </c>
      <c r="T589" s="0" t="str">
        <f aca="false">IF(N(D589)&gt;0,RANK(D589,D$2:D$1001)+COUNTIF(D$2:D589,D589)-1,"")</f>
        <v/>
      </c>
      <c r="U589" s="38" t="n">
        <f aca="false">IF(N(D589)&gt;0,IF(D589&gt;=LR_MIN_SHARE*SUM(D$2:D$1001),F589,-1),-1)</f>
        <v>-1</v>
      </c>
      <c r="V589" s="0" t="str">
        <f aca="false">IF(U589&lt;0,"",RANK(U589,U$2:U$1001)+COUNTIF(U$2:U589,U589)-1)</f>
        <v/>
      </c>
      <c r="W589" s="0" t="str">
        <f aca="false">IF(N(L589)&gt;0,RANK(L589,L$2:L$1001)+COUNTIF(L$2:L589,L589)-1,"")</f>
        <v/>
      </c>
      <c r="X589" s="38" t="n">
        <f aca="false">IF(N(L589)&gt;0,IF(L589&gt;=LR_MIN_SHARE*SUM(L$2:L$1001),N589,-1),-1)</f>
        <v>-1</v>
      </c>
      <c r="Y589" s="0" t="str">
        <f aca="false">IF(X589&lt;0,"",RANK(X589,X$2:X$1001)+COUNTIF(X$2:X589,X589)-1)</f>
        <v/>
      </c>
      <c r="AA589" s="0" t="str">
        <f aca="false">IF($A589="","",IF(COUNTIF($B$2:$B589,$B589)=1,1,""))</f>
        <v/>
      </c>
      <c r="AB589" s="0" t="str">
        <f aca="false">IF(AA589=1,SUMIF($B$2:$B$1001,$B589,$D$2:$D$1001),"")</f>
        <v/>
      </c>
      <c r="AC589" s="0" t="str">
        <f aca="false">IF(AA589=1,RANK(AB589,$AB$2:$AB$1001)+COUNTIF($AB$2:$AB589,AB589)-1,"")</f>
        <v/>
      </c>
      <c r="AD589" s="0" t="str">
        <f aca="false">IF($A589="","",COUNTIF(raw_data!$G:$G,$A589))</f>
        <v/>
      </c>
      <c r="AE589" s="0" t="str">
        <f aca="false">IF($A589="","",IF(COUNTIF($A$2:$A$1001,$A589)&gt;1,1,0))</f>
        <v/>
      </c>
    </row>
    <row r="590" customFormat="false" ht="15" hidden="false" customHeight="false" outlineLevel="0" collapsed="false">
      <c r="A590" s="0" t="str">
        <f aca="false">IF(code_master!$A590="","",code_master!$A590)</f>
        <v/>
      </c>
      <c r="B590" s="0" t="str">
        <f aca="false">IF($A590="","",code_master!$C590&amp;"")</f>
        <v/>
      </c>
      <c r="C590" s="0" t="str">
        <f aca="false">IF($A590="","",code_master!$B590&amp;"")</f>
        <v/>
      </c>
      <c r="D590" s="30" t="str">
        <f aca="false">IF($A590="","",SUMIFS(raw_data!$H:$H,raw_data!$A:$A,"&gt;="&amp;UY_START,raw_data!$A:$A,"&lt;="&amp;BASE_YM,raw_data!$B:$B,"&lt;="&amp;BASE_YM,raw_data!$G:$G,$A590))</f>
        <v/>
      </c>
      <c r="E590" s="30" t="str">
        <f aca="false">IF($A590="","",(SUMIFS(raw_data!$I:$I,raw_data!$A:$A,"&gt;="&amp;UY_START,raw_data!$A:$A,"&lt;="&amp;BASE_YM,raw_data!$B:$B,"&lt;="&amp;BASE_YM,raw_data!$G:$G,$A590)+SUMIFS(raw_data!$J:$J,raw_data!$A:$A,"&gt;="&amp;UY_START,raw_data!$A:$A,"&lt;="&amp;BASE_YM,raw_data!$B:$B,"&lt;="&amp;BASE_YM,raw_data!$G:$G,$A590)))</f>
        <v/>
      </c>
      <c r="F590" s="31" t="str">
        <f aca="false">IF(N(D590)=0,"",E590/D590)</f>
        <v/>
      </c>
      <c r="G590" s="30" t="str">
        <f aca="false">IF($A590="","",SUMIFS(raw_data!$H:$H,raw_data!$A:$A,"&gt;="&amp;UY_START_PY,raw_data!$A:$A,"&lt;="&amp;BASE_YM_PY,raw_data!$B:$B,"&lt;="&amp;BASE_YM_PY,raw_data!$G:$G,$A590))</f>
        <v/>
      </c>
      <c r="H590" s="30" t="str">
        <f aca="false">IF($A590="","",(SUMIFS(raw_data!$I:$I,raw_data!$A:$A,"&gt;="&amp;UY_START_PY,raw_data!$A:$A,"&lt;="&amp;BASE_YM_PY,raw_data!$B:$B,"&lt;="&amp;BASE_YM_PY,raw_data!$G:$G,$A590)+SUMIFS(raw_data!$J:$J,raw_data!$A:$A,"&gt;="&amp;UY_START_PY,raw_data!$A:$A,"&lt;="&amp;BASE_YM_PY,raw_data!$B:$B,"&lt;="&amp;BASE_YM_PY,raw_data!$G:$G,$A590)))</f>
        <v/>
      </c>
      <c r="I590" s="31" t="str">
        <f aca="false">IF(N(G590)=0,"",H590/G590)</f>
        <v/>
      </c>
      <c r="J590" s="32" t="str">
        <f aca="false">IF(N(G590)=0,"",D590/G590-1)</f>
        <v/>
      </c>
      <c r="K590" s="33" t="str">
        <f aca="false">IF(OR(F590="",I590=""),"",F590-I590)</f>
        <v/>
      </c>
      <c r="L590" s="30" t="str">
        <f aca="false">IF($A590="","",SUMIFS(raw_data!$H:$H,raw_data!$B:$B,BASE_YM,raw_data!$G:$G,$A590))</f>
        <v/>
      </c>
      <c r="M590" s="30" t="str">
        <f aca="false">IF($A590="","",(SUMIFS(raw_data!$I:$I,raw_data!$B:$B,BASE_YM,raw_data!$G:$G,$A590)+SUMIFS(raw_data!$J:$J,raw_data!$B:$B,BASE_YM,raw_data!$G:$G,$A590)))</f>
        <v/>
      </c>
      <c r="N590" s="31" t="str">
        <f aca="false">IF(N(L590)=0,"",M590/L590)</f>
        <v/>
      </c>
      <c r="O590" s="30" t="str">
        <f aca="false">IF($A590="","",SUMIFS(raw_data!$H:$H,raw_data!$B:$B,BASE_YM_PY,raw_data!$G:$G,$A590))</f>
        <v/>
      </c>
      <c r="P590" s="30" t="str">
        <f aca="false">IF($A590="","",(SUMIFS(raw_data!$I:$I,raw_data!$B:$B,BASE_YM_PY,raw_data!$G:$G,$A590)+SUMIFS(raw_data!$J:$J,raw_data!$B:$B,BASE_YM_PY,raw_data!$G:$G,$A590)))</f>
        <v/>
      </c>
      <c r="Q590" s="31" t="str">
        <f aca="false">IF(N(O590)=0,"",P590/O590)</f>
        <v/>
      </c>
      <c r="R590" s="32" t="str">
        <f aca="false">IF(N(O590)=0,"",L590/O590-1)</f>
        <v/>
      </c>
      <c r="S590" s="33" t="str">
        <f aca="false">IF(OR(N590="",Q590=""),"",N590-Q590)</f>
        <v/>
      </c>
      <c r="T590" s="0" t="str">
        <f aca="false">IF(N(D590)&gt;0,RANK(D590,D$2:D$1001)+COUNTIF(D$2:D590,D590)-1,"")</f>
        <v/>
      </c>
      <c r="U590" s="38" t="n">
        <f aca="false">IF(N(D590)&gt;0,IF(D590&gt;=LR_MIN_SHARE*SUM(D$2:D$1001),F590,-1),-1)</f>
        <v>-1</v>
      </c>
      <c r="V590" s="0" t="str">
        <f aca="false">IF(U590&lt;0,"",RANK(U590,U$2:U$1001)+COUNTIF(U$2:U590,U590)-1)</f>
        <v/>
      </c>
      <c r="W590" s="0" t="str">
        <f aca="false">IF(N(L590)&gt;0,RANK(L590,L$2:L$1001)+COUNTIF(L$2:L590,L590)-1,"")</f>
        <v/>
      </c>
      <c r="X590" s="38" t="n">
        <f aca="false">IF(N(L590)&gt;0,IF(L590&gt;=LR_MIN_SHARE*SUM(L$2:L$1001),N590,-1),-1)</f>
        <v>-1</v>
      </c>
      <c r="Y590" s="0" t="str">
        <f aca="false">IF(X590&lt;0,"",RANK(X590,X$2:X$1001)+COUNTIF(X$2:X590,X590)-1)</f>
        <v/>
      </c>
      <c r="AA590" s="0" t="str">
        <f aca="false">IF($A590="","",IF(COUNTIF($B$2:$B590,$B590)=1,1,""))</f>
        <v/>
      </c>
      <c r="AB590" s="0" t="str">
        <f aca="false">IF(AA590=1,SUMIF($B$2:$B$1001,$B590,$D$2:$D$1001),"")</f>
        <v/>
      </c>
      <c r="AC590" s="0" t="str">
        <f aca="false">IF(AA590=1,RANK(AB590,$AB$2:$AB$1001)+COUNTIF($AB$2:$AB590,AB590)-1,"")</f>
        <v/>
      </c>
      <c r="AD590" s="0" t="str">
        <f aca="false">IF($A590="","",COUNTIF(raw_data!$G:$G,$A590))</f>
        <v/>
      </c>
      <c r="AE590" s="0" t="str">
        <f aca="false">IF($A590="","",IF(COUNTIF($A$2:$A$1001,$A590)&gt;1,1,0))</f>
        <v/>
      </c>
    </row>
    <row r="591" customFormat="false" ht="15" hidden="false" customHeight="false" outlineLevel="0" collapsed="false">
      <c r="A591" s="0" t="str">
        <f aca="false">IF(code_master!$A591="","",code_master!$A591)</f>
        <v/>
      </c>
      <c r="B591" s="0" t="str">
        <f aca="false">IF($A591="","",code_master!$C591&amp;"")</f>
        <v/>
      </c>
      <c r="C591" s="0" t="str">
        <f aca="false">IF($A591="","",code_master!$B591&amp;"")</f>
        <v/>
      </c>
      <c r="D591" s="30" t="str">
        <f aca="false">IF($A591="","",SUMIFS(raw_data!$H:$H,raw_data!$A:$A,"&gt;="&amp;UY_START,raw_data!$A:$A,"&lt;="&amp;BASE_YM,raw_data!$B:$B,"&lt;="&amp;BASE_YM,raw_data!$G:$G,$A591))</f>
        <v/>
      </c>
      <c r="E591" s="30" t="str">
        <f aca="false">IF($A591="","",(SUMIFS(raw_data!$I:$I,raw_data!$A:$A,"&gt;="&amp;UY_START,raw_data!$A:$A,"&lt;="&amp;BASE_YM,raw_data!$B:$B,"&lt;="&amp;BASE_YM,raw_data!$G:$G,$A591)+SUMIFS(raw_data!$J:$J,raw_data!$A:$A,"&gt;="&amp;UY_START,raw_data!$A:$A,"&lt;="&amp;BASE_YM,raw_data!$B:$B,"&lt;="&amp;BASE_YM,raw_data!$G:$G,$A591)))</f>
        <v/>
      </c>
      <c r="F591" s="31" t="str">
        <f aca="false">IF(N(D591)=0,"",E591/D591)</f>
        <v/>
      </c>
      <c r="G591" s="30" t="str">
        <f aca="false">IF($A591="","",SUMIFS(raw_data!$H:$H,raw_data!$A:$A,"&gt;="&amp;UY_START_PY,raw_data!$A:$A,"&lt;="&amp;BASE_YM_PY,raw_data!$B:$B,"&lt;="&amp;BASE_YM_PY,raw_data!$G:$G,$A591))</f>
        <v/>
      </c>
      <c r="H591" s="30" t="str">
        <f aca="false">IF($A591="","",(SUMIFS(raw_data!$I:$I,raw_data!$A:$A,"&gt;="&amp;UY_START_PY,raw_data!$A:$A,"&lt;="&amp;BASE_YM_PY,raw_data!$B:$B,"&lt;="&amp;BASE_YM_PY,raw_data!$G:$G,$A591)+SUMIFS(raw_data!$J:$J,raw_data!$A:$A,"&gt;="&amp;UY_START_PY,raw_data!$A:$A,"&lt;="&amp;BASE_YM_PY,raw_data!$B:$B,"&lt;="&amp;BASE_YM_PY,raw_data!$G:$G,$A591)))</f>
        <v/>
      </c>
      <c r="I591" s="31" t="str">
        <f aca="false">IF(N(G591)=0,"",H591/G591)</f>
        <v/>
      </c>
      <c r="J591" s="32" t="str">
        <f aca="false">IF(N(G591)=0,"",D591/G591-1)</f>
        <v/>
      </c>
      <c r="K591" s="33" t="str">
        <f aca="false">IF(OR(F591="",I591=""),"",F591-I591)</f>
        <v/>
      </c>
      <c r="L591" s="30" t="str">
        <f aca="false">IF($A591="","",SUMIFS(raw_data!$H:$H,raw_data!$B:$B,BASE_YM,raw_data!$G:$G,$A591))</f>
        <v/>
      </c>
      <c r="M591" s="30" t="str">
        <f aca="false">IF($A591="","",(SUMIFS(raw_data!$I:$I,raw_data!$B:$B,BASE_YM,raw_data!$G:$G,$A591)+SUMIFS(raw_data!$J:$J,raw_data!$B:$B,BASE_YM,raw_data!$G:$G,$A591)))</f>
        <v/>
      </c>
      <c r="N591" s="31" t="str">
        <f aca="false">IF(N(L591)=0,"",M591/L591)</f>
        <v/>
      </c>
      <c r="O591" s="30" t="str">
        <f aca="false">IF($A591="","",SUMIFS(raw_data!$H:$H,raw_data!$B:$B,BASE_YM_PY,raw_data!$G:$G,$A591))</f>
        <v/>
      </c>
      <c r="P591" s="30" t="str">
        <f aca="false">IF($A591="","",(SUMIFS(raw_data!$I:$I,raw_data!$B:$B,BASE_YM_PY,raw_data!$G:$G,$A591)+SUMIFS(raw_data!$J:$J,raw_data!$B:$B,BASE_YM_PY,raw_data!$G:$G,$A591)))</f>
        <v/>
      </c>
      <c r="Q591" s="31" t="str">
        <f aca="false">IF(N(O591)=0,"",P591/O591)</f>
        <v/>
      </c>
      <c r="R591" s="32" t="str">
        <f aca="false">IF(N(O591)=0,"",L591/O591-1)</f>
        <v/>
      </c>
      <c r="S591" s="33" t="str">
        <f aca="false">IF(OR(N591="",Q591=""),"",N591-Q591)</f>
        <v/>
      </c>
      <c r="T591" s="0" t="str">
        <f aca="false">IF(N(D591)&gt;0,RANK(D591,D$2:D$1001)+COUNTIF(D$2:D591,D591)-1,"")</f>
        <v/>
      </c>
      <c r="U591" s="38" t="n">
        <f aca="false">IF(N(D591)&gt;0,IF(D591&gt;=LR_MIN_SHARE*SUM(D$2:D$1001),F591,-1),-1)</f>
        <v>-1</v>
      </c>
      <c r="V591" s="0" t="str">
        <f aca="false">IF(U591&lt;0,"",RANK(U591,U$2:U$1001)+COUNTIF(U$2:U591,U591)-1)</f>
        <v/>
      </c>
      <c r="W591" s="0" t="str">
        <f aca="false">IF(N(L591)&gt;0,RANK(L591,L$2:L$1001)+COUNTIF(L$2:L591,L591)-1,"")</f>
        <v/>
      </c>
      <c r="X591" s="38" t="n">
        <f aca="false">IF(N(L591)&gt;0,IF(L591&gt;=LR_MIN_SHARE*SUM(L$2:L$1001),N591,-1),-1)</f>
        <v>-1</v>
      </c>
      <c r="Y591" s="0" t="str">
        <f aca="false">IF(X591&lt;0,"",RANK(X591,X$2:X$1001)+COUNTIF(X$2:X591,X591)-1)</f>
        <v/>
      </c>
      <c r="AA591" s="0" t="str">
        <f aca="false">IF($A591="","",IF(COUNTIF($B$2:$B591,$B591)=1,1,""))</f>
        <v/>
      </c>
      <c r="AB591" s="0" t="str">
        <f aca="false">IF(AA591=1,SUMIF($B$2:$B$1001,$B591,$D$2:$D$1001),"")</f>
        <v/>
      </c>
      <c r="AC591" s="0" t="str">
        <f aca="false">IF(AA591=1,RANK(AB591,$AB$2:$AB$1001)+COUNTIF($AB$2:$AB591,AB591)-1,"")</f>
        <v/>
      </c>
      <c r="AD591" s="0" t="str">
        <f aca="false">IF($A591="","",COUNTIF(raw_data!$G:$G,$A591))</f>
        <v/>
      </c>
      <c r="AE591" s="0" t="str">
        <f aca="false">IF($A591="","",IF(COUNTIF($A$2:$A$1001,$A591)&gt;1,1,0))</f>
        <v/>
      </c>
    </row>
    <row r="592" customFormat="false" ht="15" hidden="false" customHeight="false" outlineLevel="0" collapsed="false">
      <c r="A592" s="0" t="str">
        <f aca="false">IF(code_master!$A592="","",code_master!$A592)</f>
        <v/>
      </c>
      <c r="B592" s="0" t="str">
        <f aca="false">IF($A592="","",code_master!$C592&amp;"")</f>
        <v/>
      </c>
      <c r="C592" s="0" t="str">
        <f aca="false">IF($A592="","",code_master!$B592&amp;"")</f>
        <v/>
      </c>
      <c r="D592" s="30" t="str">
        <f aca="false">IF($A592="","",SUMIFS(raw_data!$H:$H,raw_data!$A:$A,"&gt;="&amp;UY_START,raw_data!$A:$A,"&lt;="&amp;BASE_YM,raw_data!$B:$B,"&lt;="&amp;BASE_YM,raw_data!$G:$G,$A592))</f>
        <v/>
      </c>
      <c r="E592" s="30" t="str">
        <f aca="false">IF($A592="","",(SUMIFS(raw_data!$I:$I,raw_data!$A:$A,"&gt;="&amp;UY_START,raw_data!$A:$A,"&lt;="&amp;BASE_YM,raw_data!$B:$B,"&lt;="&amp;BASE_YM,raw_data!$G:$G,$A592)+SUMIFS(raw_data!$J:$J,raw_data!$A:$A,"&gt;="&amp;UY_START,raw_data!$A:$A,"&lt;="&amp;BASE_YM,raw_data!$B:$B,"&lt;="&amp;BASE_YM,raw_data!$G:$G,$A592)))</f>
        <v/>
      </c>
      <c r="F592" s="31" t="str">
        <f aca="false">IF(N(D592)=0,"",E592/D592)</f>
        <v/>
      </c>
      <c r="G592" s="30" t="str">
        <f aca="false">IF($A592="","",SUMIFS(raw_data!$H:$H,raw_data!$A:$A,"&gt;="&amp;UY_START_PY,raw_data!$A:$A,"&lt;="&amp;BASE_YM_PY,raw_data!$B:$B,"&lt;="&amp;BASE_YM_PY,raw_data!$G:$G,$A592))</f>
        <v/>
      </c>
      <c r="H592" s="30" t="str">
        <f aca="false">IF($A592="","",(SUMIFS(raw_data!$I:$I,raw_data!$A:$A,"&gt;="&amp;UY_START_PY,raw_data!$A:$A,"&lt;="&amp;BASE_YM_PY,raw_data!$B:$B,"&lt;="&amp;BASE_YM_PY,raw_data!$G:$G,$A592)+SUMIFS(raw_data!$J:$J,raw_data!$A:$A,"&gt;="&amp;UY_START_PY,raw_data!$A:$A,"&lt;="&amp;BASE_YM_PY,raw_data!$B:$B,"&lt;="&amp;BASE_YM_PY,raw_data!$G:$G,$A592)))</f>
        <v/>
      </c>
      <c r="I592" s="31" t="str">
        <f aca="false">IF(N(G592)=0,"",H592/G592)</f>
        <v/>
      </c>
      <c r="J592" s="32" t="str">
        <f aca="false">IF(N(G592)=0,"",D592/G592-1)</f>
        <v/>
      </c>
      <c r="K592" s="33" t="str">
        <f aca="false">IF(OR(F592="",I592=""),"",F592-I592)</f>
        <v/>
      </c>
      <c r="L592" s="30" t="str">
        <f aca="false">IF($A592="","",SUMIFS(raw_data!$H:$H,raw_data!$B:$B,BASE_YM,raw_data!$G:$G,$A592))</f>
        <v/>
      </c>
      <c r="M592" s="30" t="str">
        <f aca="false">IF($A592="","",(SUMIFS(raw_data!$I:$I,raw_data!$B:$B,BASE_YM,raw_data!$G:$G,$A592)+SUMIFS(raw_data!$J:$J,raw_data!$B:$B,BASE_YM,raw_data!$G:$G,$A592)))</f>
        <v/>
      </c>
      <c r="N592" s="31" t="str">
        <f aca="false">IF(N(L592)=0,"",M592/L592)</f>
        <v/>
      </c>
      <c r="O592" s="30" t="str">
        <f aca="false">IF($A592="","",SUMIFS(raw_data!$H:$H,raw_data!$B:$B,BASE_YM_PY,raw_data!$G:$G,$A592))</f>
        <v/>
      </c>
      <c r="P592" s="30" t="str">
        <f aca="false">IF($A592="","",(SUMIFS(raw_data!$I:$I,raw_data!$B:$B,BASE_YM_PY,raw_data!$G:$G,$A592)+SUMIFS(raw_data!$J:$J,raw_data!$B:$B,BASE_YM_PY,raw_data!$G:$G,$A592)))</f>
        <v/>
      </c>
      <c r="Q592" s="31" t="str">
        <f aca="false">IF(N(O592)=0,"",P592/O592)</f>
        <v/>
      </c>
      <c r="R592" s="32" t="str">
        <f aca="false">IF(N(O592)=0,"",L592/O592-1)</f>
        <v/>
      </c>
      <c r="S592" s="33" t="str">
        <f aca="false">IF(OR(N592="",Q592=""),"",N592-Q592)</f>
        <v/>
      </c>
      <c r="T592" s="0" t="str">
        <f aca="false">IF(N(D592)&gt;0,RANK(D592,D$2:D$1001)+COUNTIF(D$2:D592,D592)-1,"")</f>
        <v/>
      </c>
      <c r="U592" s="38" t="n">
        <f aca="false">IF(N(D592)&gt;0,IF(D592&gt;=LR_MIN_SHARE*SUM(D$2:D$1001),F592,-1),-1)</f>
        <v>-1</v>
      </c>
      <c r="V592" s="0" t="str">
        <f aca="false">IF(U592&lt;0,"",RANK(U592,U$2:U$1001)+COUNTIF(U$2:U592,U592)-1)</f>
        <v/>
      </c>
      <c r="W592" s="0" t="str">
        <f aca="false">IF(N(L592)&gt;0,RANK(L592,L$2:L$1001)+COUNTIF(L$2:L592,L592)-1,"")</f>
        <v/>
      </c>
      <c r="X592" s="38" t="n">
        <f aca="false">IF(N(L592)&gt;0,IF(L592&gt;=LR_MIN_SHARE*SUM(L$2:L$1001),N592,-1),-1)</f>
        <v>-1</v>
      </c>
      <c r="Y592" s="0" t="str">
        <f aca="false">IF(X592&lt;0,"",RANK(X592,X$2:X$1001)+COUNTIF(X$2:X592,X592)-1)</f>
        <v/>
      </c>
      <c r="AA592" s="0" t="str">
        <f aca="false">IF($A592="","",IF(COUNTIF($B$2:$B592,$B592)=1,1,""))</f>
        <v/>
      </c>
      <c r="AB592" s="0" t="str">
        <f aca="false">IF(AA592=1,SUMIF($B$2:$B$1001,$B592,$D$2:$D$1001),"")</f>
        <v/>
      </c>
      <c r="AC592" s="0" t="str">
        <f aca="false">IF(AA592=1,RANK(AB592,$AB$2:$AB$1001)+COUNTIF($AB$2:$AB592,AB592)-1,"")</f>
        <v/>
      </c>
      <c r="AD592" s="0" t="str">
        <f aca="false">IF($A592="","",COUNTIF(raw_data!$G:$G,$A592))</f>
        <v/>
      </c>
      <c r="AE592" s="0" t="str">
        <f aca="false">IF($A592="","",IF(COUNTIF($A$2:$A$1001,$A592)&gt;1,1,0))</f>
        <v/>
      </c>
    </row>
    <row r="593" customFormat="false" ht="15" hidden="false" customHeight="false" outlineLevel="0" collapsed="false">
      <c r="A593" s="0" t="str">
        <f aca="false">IF(code_master!$A593="","",code_master!$A593)</f>
        <v/>
      </c>
      <c r="B593" s="0" t="str">
        <f aca="false">IF($A593="","",code_master!$C593&amp;"")</f>
        <v/>
      </c>
      <c r="C593" s="0" t="str">
        <f aca="false">IF($A593="","",code_master!$B593&amp;"")</f>
        <v/>
      </c>
      <c r="D593" s="30" t="str">
        <f aca="false">IF($A593="","",SUMIFS(raw_data!$H:$H,raw_data!$A:$A,"&gt;="&amp;UY_START,raw_data!$A:$A,"&lt;="&amp;BASE_YM,raw_data!$B:$B,"&lt;="&amp;BASE_YM,raw_data!$G:$G,$A593))</f>
        <v/>
      </c>
      <c r="E593" s="30" t="str">
        <f aca="false">IF($A593="","",(SUMIFS(raw_data!$I:$I,raw_data!$A:$A,"&gt;="&amp;UY_START,raw_data!$A:$A,"&lt;="&amp;BASE_YM,raw_data!$B:$B,"&lt;="&amp;BASE_YM,raw_data!$G:$G,$A593)+SUMIFS(raw_data!$J:$J,raw_data!$A:$A,"&gt;="&amp;UY_START,raw_data!$A:$A,"&lt;="&amp;BASE_YM,raw_data!$B:$B,"&lt;="&amp;BASE_YM,raw_data!$G:$G,$A593)))</f>
        <v/>
      </c>
      <c r="F593" s="31" t="str">
        <f aca="false">IF(N(D593)=0,"",E593/D593)</f>
        <v/>
      </c>
      <c r="G593" s="30" t="str">
        <f aca="false">IF($A593="","",SUMIFS(raw_data!$H:$H,raw_data!$A:$A,"&gt;="&amp;UY_START_PY,raw_data!$A:$A,"&lt;="&amp;BASE_YM_PY,raw_data!$B:$B,"&lt;="&amp;BASE_YM_PY,raw_data!$G:$G,$A593))</f>
        <v/>
      </c>
      <c r="H593" s="30" t="str">
        <f aca="false">IF($A593="","",(SUMIFS(raw_data!$I:$I,raw_data!$A:$A,"&gt;="&amp;UY_START_PY,raw_data!$A:$A,"&lt;="&amp;BASE_YM_PY,raw_data!$B:$B,"&lt;="&amp;BASE_YM_PY,raw_data!$G:$G,$A593)+SUMIFS(raw_data!$J:$J,raw_data!$A:$A,"&gt;="&amp;UY_START_PY,raw_data!$A:$A,"&lt;="&amp;BASE_YM_PY,raw_data!$B:$B,"&lt;="&amp;BASE_YM_PY,raw_data!$G:$G,$A593)))</f>
        <v/>
      </c>
      <c r="I593" s="31" t="str">
        <f aca="false">IF(N(G593)=0,"",H593/G593)</f>
        <v/>
      </c>
      <c r="J593" s="32" t="str">
        <f aca="false">IF(N(G593)=0,"",D593/G593-1)</f>
        <v/>
      </c>
      <c r="K593" s="33" t="str">
        <f aca="false">IF(OR(F593="",I593=""),"",F593-I593)</f>
        <v/>
      </c>
      <c r="L593" s="30" t="str">
        <f aca="false">IF($A593="","",SUMIFS(raw_data!$H:$H,raw_data!$B:$B,BASE_YM,raw_data!$G:$G,$A593))</f>
        <v/>
      </c>
      <c r="M593" s="30" t="str">
        <f aca="false">IF($A593="","",(SUMIFS(raw_data!$I:$I,raw_data!$B:$B,BASE_YM,raw_data!$G:$G,$A593)+SUMIFS(raw_data!$J:$J,raw_data!$B:$B,BASE_YM,raw_data!$G:$G,$A593)))</f>
        <v/>
      </c>
      <c r="N593" s="31" t="str">
        <f aca="false">IF(N(L593)=0,"",M593/L593)</f>
        <v/>
      </c>
      <c r="O593" s="30" t="str">
        <f aca="false">IF($A593="","",SUMIFS(raw_data!$H:$H,raw_data!$B:$B,BASE_YM_PY,raw_data!$G:$G,$A593))</f>
        <v/>
      </c>
      <c r="P593" s="30" t="str">
        <f aca="false">IF($A593="","",(SUMIFS(raw_data!$I:$I,raw_data!$B:$B,BASE_YM_PY,raw_data!$G:$G,$A593)+SUMIFS(raw_data!$J:$J,raw_data!$B:$B,BASE_YM_PY,raw_data!$G:$G,$A593)))</f>
        <v/>
      </c>
      <c r="Q593" s="31" t="str">
        <f aca="false">IF(N(O593)=0,"",P593/O593)</f>
        <v/>
      </c>
      <c r="R593" s="32" t="str">
        <f aca="false">IF(N(O593)=0,"",L593/O593-1)</f>
        <v/>
      </c>
      <c r="S593" s="33" t="str">
        <f aca="false">IF(OR(N593="",Q593=""),"",N593-Q593)</f>
        <v/>
      </c>
      <c r="T593" s="0" t="str">
        <f aca="false">IF(N(D593)&gt;0,RANK(D593,D$2:D$1001)+COUNTIF(D$2:D593,D593)-1,"")</f>
        <v/>
      </c>
      <c r="U593" s="38" t="n">
        <f aca="false">IF(N(D593)&gt;0,IF(D593&gt;=LR_MIN_SHARE*SUM(D$2:D$1001),F593,-1),-1)</f>
        <v>-1</v>
      </c>
      <c r="V593" s="0" t="str">
        <f aca="false">IF(U593&lt;0,"",RANK(U593,U$2:U$1001)+COUNTIF(U$2:U593,U593)-1)</f>
        <v/>
      </c>
      <c r="W593" s="0" t="str">
        <f aca="false">IF(N(L593)&gt;0,RANK(L593,L$2:L$1001)+COUNTIF(L$2:L593,L593)-1,"")</f>
        <v/>
      </c>
      <c r="X593" s="38" t="n">
        <f aca="false">IF(N(L593)&gt;0,IF(L593&gt;=LR_MIN_SHARE*SUM(L$2:L$1001),N593,-1),-1)</f>
        <v>-1</v>
      </c>
      <c r="Y593" s="0" t="str">
        <f aca="false">IF(X593&lt;0,"",RANK(X593,X$2:X$1001)+COUNTIF(X$2:X593,X593)-1)</f>
        <v/>
      </c>
      <c r="AA593" s="0" t="str">
        <f aca="false">IF($A593="","",IF(COUNTIF($B$2:$B593,$B593)=1,1,""))</f>
        <v/>
      </c>
      <c r="AB593" s="0" t="str">
        <f aca="false">IF(AA593=1,SUMIF($B$2:$B$1001,$B593,$D$2:$D$1001),"")</f>
        <v/>
      </c>
      <c r="AC593" s="0" t="str">
        <f aca="false">IF(AA593=1,RANK(AB593,$AB$2:$AB$1001)+COUNTIF($AB$2:$AB593,AB593)-1,"")</f>
        <v/>
      </c>
      <c r="AD593" s="0" t="str">
        <f aca="false">IF($A593="","",COUNTIF(raw_data!$G:$G,$A593))</f>
        <v/>
      </c>
      <c r="AE593" s="0" t="str">
        <f aca="false">IF($A593="","",IF(COUNTIF($A$2:$A$1001,$A593)&gt;1,1,0))</f>
        <v/>
      </c>
    </row>
    <row r="594" customFormat="false" ht="15" hidden="false" customHeight="false" outlineLevel="0" collapsed="false">
      <c r="A594" s="0" t="str">
        <f aca="false">IF(code_master!$A594="","",code_master!$A594)</f>
        <v/>
      </c>
      <c r="B594" s="0" t="str">
        <f aca="false">IF($A594="","",code_master!$C594&amp;"")</f>
        <v/>
      </c>
      <c r="C594" s="0" t="str">
        <f aca="false">IF($A594="","",code_master!$B594&amp;"")</f>
        <v/>
      </c>
      <c r="D594" s="30" t="str">
        <f aca="false">IF($A594="","",SUMIFS(raw_data!$H:$H,raw_data!$A:$A,"&gt;="&amp;UY_START,raw_data!$A:$A,"&lt;="&amp;BASE_YM,raw_data!$B:$B,"&lt;="&amp;BASE_YM,raw_data!$G:$G,$A594))</f>
        <v/>
      </c>
      <c r="E594" s="30" t="str">
        <f aca="false">IF($A594="","",(SUMIFS(raw_data!$I:$I,raw_data!$A:$A,"&gt;="&amp;UY_START,raw_data!$A:$A,"&lt;="&amp;BASE_YM,raw_data!$B:$B,"&lt;="&amp;BASE_YM,raw_data!$G:$G,$A594)+SUMIFS(raw_data!$J:$J,raw_data!$A:$A,"&gt;="&amp;UY_START,raw_data!$A:$A,"&lt;="&amp;BASE_YM,raw_data!$B:$B,"&lt;="&amp;BASE_YM,raw_data!$G:$G,$A594)))</f>
        <v/>
      </c>
      <c r="F594" s="31" t="str">
        <f aca="false">IF(N(D594)=0,"",E594/D594)</f>
        <v/>
      </c>
      <c r="G594" s="30" t="str">
        <f aca="false">IF($A594="","",SUMIFS(raw_data!$H:$H,raw_data!$A:$A,"&gt;="&amp;UY_START_PY,raw_data!$A:$A,"&lt;="&amp;BASE_YM_PY,raw_data!$B:$B,"&lt;="&amp;BASE_YM_PY,raw_data!$G:$G,$A594))</f>
        <v/>
      </c>
      <c r="H594" s="30" t="str">
        <f aca="false">IF($A594="","",(SUMIFS(raw_data!$I:$I,raw_data!$A:$A,"&gt;="&amp;UY_START_PY,raw_data!$A:$A,"&lt;="&amp;BASE_YM_PY,raw_data!$B:$B,"&lt;="&amp;BASE_YM_PY,raw_data!$G:$G,$A594)+SUMIFS(raw_data!$J:$J,raw_data!$A:$A,"&gt;="&amp;UY_START_PY,raw_data!$A:$A,"&lt;="&amp;BASE_YM_PY,raw_data!$B:$B,"&lt;="&amp;BASE_YM_PY,raw_data!$G:$G,$A594)))</f>
        <v/>
      </c>
      <c r="I594" s="31" t="str">
        <f aca="false">IF(N(G594)=0,"",H594/G594)</f>
        <v/>
      </c>
      <c r="J594" s="32" t="str">
        <f aca="false">IF(N(G594)=0,"",D594/G594-1)</f>
        <v/>
      </c>
      <c r="K594" s="33" t="str">
        <f aca="false">IF(OR(F594="",I594=""),"",F594-I594)</f>
        <v/>
      </c>
      <c r="L594" s="30" t="str">
        <f aca="false">IF($A594="","",SUMIFS(raw_data!$H:$H,raw_data!$B:$B,BASE_YM,raw_data!$G:$G,$A594))</f>
        <v/>
      </c>
      <c r="M594" s="30" t="str">
        <f aca="false">IF($A594="","",(SUMIFS(raw_data!$I:$I,raw_data!$B:$B,BASE_YM,raw_data!$G:$G,$A594)+SUMIFS(raw_data!$J:$J,raw_data!$B:$B,BASE_YM,raw_data!$G:$G,$A594)))</f>
        <v/>
      </c>
      <c r="N594" s="31" t="str">
        <f aca="false">IF(N(L594)=0,"",M594/L594)</f>
        <v/>
      </c>
      <c r="O594" s="30" t="str">
        <f aca="false">IF($A594="","",SUMIFS(raw_data!$H:$H,raw_data!$B:$B,BASE_YM_PY,raw_data!$G:$G,$A594))</f>
        <v/>
      </c>
      <c r="P594" s="30" t="str">
        <f aca="false">IF($A594="","",(SUMIFS(raw_data!$I:$I,raw_data!$B:$B,BASE_YM_PY,raw_data!$G:$G,$A594)+SUMIFS(raw_data!$J:$J,raw_data!$B:$B,BASE_YM_PY,raw_data!$G:$G,$A594)))</f>
        <v/>
      </c>
      <c r="Q594" s="31" t="str">
        <f aca="false">IF(N(O594)=0,"",P594/O594)</f>
        <v/>
      </c>
      <c r="R594" s="32" t="str">
        <f aca="false">IF(N(O594)=0,"",L594/O594-1)</f>
        <v/>
      </c>
      <c r="S594" s="33" t="str">
        <f aca="false">IF(OR(N594="",Q594=""),"",N594-Q594)</f>
        <v/>
      </c>
      <c r="T594" s="0" t="str">
        <f aca="false">IF(N(D594)&gt;0,RANK(D594,D$2:D$1001)+COUNTIF(D$2:D594,D594)-1,"")</f>
        <v/>
      </c>
      <c r="U594" s="38" t="n">
        <f aca="false">IF(N(D594)&gt;0,IF(D594&gt;=LR_MIN_SHARE*SUM(D$2:D$1001),F594,-1),-1)</f>
        <v>-1</v>
      </c>
      <c r="V594" s="0" t="str">
        <f aca="false">IF(U594&lt;0,"",RANK(U594,U$2:U$1001)+COUNTIF(U$2:U594,U594)-1)</f>
        <v/>
      </c>
      <c r="W594" s="0" t="str">
        <f aca="false">IF(N(L594)&gt;0,RANK(L594,L$2:L$1001)+COUNTIF(L$2:L594,L594)-1,"")</f>
        <v/>
      </c>
      <c r="X594" s="38" t="n">
        <f aca="false">IF(N(L594)&gt;0,IF(L594&gt;=LR_MIN_SHARE*SUM(L$2:L$1001),N594,-1),-1)</f>
        <v>-1</v>
      </c>
      <c r="Y594" s="0" t="str">
        <f aca="false">IF(X594&lt;0,"",RANK(X594,X$2:X$1001)+COUNTIF(X$2:X594,X594)-1)</f>
        <v/>
      </c>
      <c r="AA594" s="0" t="str">
        <f aca="false">IF($A594="","",IF(COUNTIF($B$2:$B594,$B594)=1,1,""))</f>
        <v/>
      </c>
      <c r="AB594" s="0" t="str">
        <f aca="false">IF(AA594=1,SUMIF($B$2:$B$1001,$B594,$D$2:$D$1001),"")</f>
        <v/>
      </c>
      <c r="AC594" s="0" t="str">
        <f aca="false">IF(AA594=1,RANK(AB594,$AB$2:$AB$1001)+COUNTIF($AB$2:$AB594,AB594)-1,"")</f>
        <v/>
      </c>
      <c r="AD594" s="0" t="str">
        <f aca="false">IF($A594="","",COUNTIF(raw_data!$G:$G,$A594))</f>
        <v/>
      </c>
      <c r="AE594" s="0" t="str">
        <f aca="false">IF($A594="","",IF(COUNTIF($A$2:$A$1001,$A594)&gt;1,1,0))</f>
        <v/>
      </c>
    </row>
    <row r="595" customFormat="false" ht="15" hidden="false" customHeight="false" outlineLevel="0" collapsed="false">
      <c r="A595" s="0" t="str">
        <f aca="false">IF(code_master!$A595="","",code_master!$A595)</f>
        <v/>
      </c>
      <c r="B595" s="0" t="str">
        <f aca="false">IF($A595="","",code_master!$C595&amp;"")</f>
        <v/>
      </c>
      <c r="C595" s="0" t="str">
        <f aca="false">IF($A595="","",code_master!$B595&amp;"")</f>
        <v/>
      </c>
      <c r="D595" s="30" t="str">
        <f aca="false">IF($A595="","",SUMIFS(raw_data!$H:$H,raw_data!$A:$A,"&gt;="&amp;UY_START,raw_data!$A:$A,"&lt;="&amp;BASE_YM,raw_data!$B:$B,"&lt;="&amp;BASE_YM,raw_data!$G:$G,$A595))</f>
        <v/>
      </c>
      <c r="E595" s="30" t="str">
        <f aca="false">IF($A595="","",(SUMIFS(raw_data!$I:$I,raw_data!$A:$A,"&gt;="&amp;UY_START,raw_data!$A:$A,"&lt;="&amp;BASE_YM,raw_data!$B:$B,"&lt;="&amp;BASE_YM,raw_data!$G:$G,$A595)+SUMIFS(raw_data!$J:$J,raw_data!$A:$A,"&gt;="&amp;UY_START,raw_data!$A:$A,"&lt;="&amp;BASE_YM,raw_data!$B:$B,"&lt;="&amp;BASE_YM,raw_data!$G:$G,$A595)))</f>
        <v/>
      </c>
      <c r="F595" s="31" t="str">
        <f aca="false">IF(N(D595)=0,"",E595/D595)</f>
        <v/>
      </c>
      <c r="G595" s="30" t="str">
        <f aca="false">IF($A595="","",SUMIFS(raw_data!$H:$H,raw_data!$A:$A,"&gt;="&amp;UY_START_PY,raw_data!$A:$A,"&lt;="&amp;BASE_YM_PY,raw_data!$B:$B,"&lt;="&amp;BASE_YM_PY,raw_data!$G:$G,$A595))</f>
        <v/>
      </c>
      <c r="H595" s="30" t="str">
        <f aca="false">IF($A595="","",(SUMIFS(raw_data!$I:$I,raw_data!$A:$A,"&gt;="&amp;UY_START_PY,raw_data!$A:$A,"&lt;="&amp;BASE_YM_PY,raw_data!$B:$B,"&lt;="&amp;BASE_YM_PY,raw_data!$G:$G,$A595)+SUMIFS(raw_data!$J:$J,raw_data!$A:$A,"&gt;="&amp;UY_START_PY,raw_data!$A:$A,"&lt;="&amp;BASE_YM_PY,raw_data!$B:$B,"&lt;="&amp;BASE_YM_PY,raw_data!$G:$G,$A595)))</f>
        <v/>
      </c>
      <c r="I595" s="31" t="str">
        <f aca="false">IF(N(G595)=0,"",H595/G595)</f>
        <v/>
      </c>
      <c r="J595" s="32" t="str">
        <f aca="false">IF(N(G595)=0,"",D595/G595-1)</f>
        <v/>
      </c>
      <c r="K595" s="33" t="str">
        <f aca="false">IF(OR(F595="",I595=""),"",F595-I595)</f>
        <v/>
      </c>
      <c r="L595" s="30" t="str">
        <f aca="false">IF($A595="","",SUMIFS(raw_data!$H:$H,raw_data!$B:$B,BASE_YM,raw_data!$G:$G,$A595))</f>
        <v/>
      </c>
      <c r="M595" s="30" t="str">
        <f aca="false">IF($A595="","",(SUMIFS(raw_data!$I:$I,raw_data!$B:$B,BASE_YM,raw_data!$G:$G,$A595)+SUMIFS(raw_data!$J:$J,raw_data!$B:$B,BASE_YM,raw_data!$G:$G,$A595)))</f>
        <v/>
      </c>
      <c r="N595" s="31" t="str">
        <f aca="false">IF(N(L595)=0,"",M595/L595)</f>
        <v/>
      </c>
      <c r="O595" s="30" t="str">
        <f aca="false">IF($A595="","",SUMIFS(raw_data!$H:$H,raw_data!$B:$B,BASE_YM_PY,raw_data!$G:$G,$A595))</f>
        <v/>
      </c>
      <c r="P595" s="30" t="str">
        <f aca="false">IF($A595="","",(SUMIFS(raw_data!$I:$I,raw_data!$B:$B,BASE_YM_PY,raw_data!$G:$G,$A595)+SUMIFS(raw_data!$J:$J,raw_data!$B:$B,BASE_YM_PY,raw_data!$G:$G,$A595)))</f>
        <v/>
      </c>
      <c r="Q595" s="31" t="str">
        <f aca="false">IF(N(O595)=0,"",P595/O595)</f>
        <v/>
      </c>
      <c r="R595" s="32" t="str">
        <f aca="false">IF(N(O595)=0,"",L595/O595-1)</f>
        <v/>
      </c>
      <c r="S595" s="33" t="str">
        <f aca="false">IF(OR(N595="",Q595=""),"",N595-Q595)</f>
        <v/>
      </c>
      <c r="T595" s="0" t="str">
        <f aca="false">IF(N(D595)&gt;0,RANK(D595,D$2:D$1001)+COUNTIF(D$2:D595,D595)-1,"")</f>
        <v/>
      </c>
      <c r="U595" s="38" t="n">
        <f aca="false">IF(N(D595)&gt;0,IF(D595&gt;=LR_MIN_SHARE*SUM(D$2:D$1001),F595,-1),-1)</f>
        <v>-1</v>
      </c>
      <c r="V595" s="0" t="str">
        <f aca="false">IF(U595&lt;0,"",RANK(U595,U$2:U$1001)+COUNTIF(U$2:U595,U595)-1)</f>
        <v/>
      </c>
      <c r="W595" s="0" t="str">
        <f aca="false">IF(N(L595)&gt;0,RANK(L595,L$2:L$1001)+COUNTIF(L$2:L595,L595)-1,"")</f>
        <v/>
      </c>
      <c r="X595" s="38" t="n">
        <f aca="false">IF(N(L595)&gt;0,IF(L595&gt;=LR_MIN_SHARE*SUM(L$2:L$1001),N595,-1),-1)</f>
        <v>-1</v>
      </c>
      <c r="Y595" s="0" t="str">
        <f aca="false">IF(X595&lt;0,"",RANK(X595,X$2:X$1001)+COUNTIF(X$2:X595,X595)-1)</f>
        <v/>
      </c>
      <c r="AA595" s="0" t="str">
        <f aca="false">IF($A595="","",IF(COUNTIF($B$2:$B595,$B595)=1,1,""))</f>
        <v/>
      </c>
      <c r="AB595" s="0" t="str">
        <f aca="false">IF(AA595=1,SUMIF($B$2:$B$1001,$B595,$D$2:$D$1001),"")</f>
        <v/>
      </c>
      <c r="AC595" s="0" t="str">
        <f aca="false">IF(AA595=1,RANK(AB595,$AB$2:$AB$1001)+COUNTIF($AB$2:$AB595,AB595)-1,"")</f>
        <v/>
      </c>
      <c r="AD595" s="0" t="str">
        <f aca="false">IF($A595="","",COUNTIF(raw_data!$G:$G,$A595))</f>
        <v/>
      </c>
      <c r="AE595" s="0" t="str">
        <f aca="false">IF($A595="","",IF(COUNTIF($A$2:$A$1001,$A595)&gt;1,1,0))</f>
        <v/>
      </c>
    </row>
    <row r="596" customFormat="false" ht="15" hidden="false" customHeight="false" outlineLevel="0" collapsed="false">
      <c r="A596" s="0" t="str">
        <f aca="false">IF(code_master!$A596="","",code_master!$A596)</f>
        <v/>
      </c>
      <c r="B596" s="0" t="str">
        <f aca="false">IF($A596="","",code_master!$C596&amp;"")</f>
        <v/>
      </c>
      <c r="C596" s="0" t="str">
        <f aca="false">IF($A596="","",code_master!$B596&amp;"")</f>
        <v/>
      </c>
      <c r="D596" s="30" t="str">
        <f aca="false">IF($A596="","",SUMIFS(raw_data!$H:$H,raw_data!$A:$A,"&gt;="&amp;UY_START,raw_data!$A:$A,"&lt;="&amp;BASE_YM,raw_data!$B:$B,"&lt;="&amp;BASE_YM,raw_data!$G:$G,$A596))</f>
        <v/>
      </c>
      <c r="E596" s="30" t="str">
        <f aca="false">IF($A596="","",(SUMIFS(raw_data!$I:$I,raw_data!$A:$A,"&gt;="&amp;UY_START,raw_data!$A:$A,"&lt;="&amp;BASE_YM,raw_data!$B:$B,"&lt;="&amp;BASE_YM,raw_data!$G:$G,$A596)+SUMIFS(raw_data!$J:$J,raw_data!$A:$A,"&gt;="&amp;UY_START,raw_data!$A:$A,"&lt;="&amp;BASE_YM,raw_data!$B:$B,"&lt;="&amp;BASE_YM,raw_data!$G:$G,$A596)))</f>
        <v/>
      </c>
      <c r="F596" s="31" t="str">
        <f aca="false">IF(N(D596)=0,"",E596/D596)</f>
        <v/>
      </c>
      <c r="G596" s="30" t="str">
        <f aca="false">IF($A596="","",SUMIFS(raw_data!$H:$H,raw_data!$A:$A,"&gt;="&amp;UY_START_PY,raw_data!$A:$A,"&lt;="&amp;BASE_YM_PY,raw_data!$B:$B,"&lt;="&amp;BASE_YM_PY,raw_data!$G:$G,$A596))</f>
        <v/>
      </c>
      <c r="H596" s="30" t="str">
        <f aca="false">IF($A596="","",(SUMIFS(raw_data!$I:$I,raw_data!$A:$A,"&gt;="&amp;UY_START_PY,raw_data!$A:$A,"&lt;="&amp;BASE_YM_PY,raw_data!$B:$B,"&lt;="&amp;BASE_YM_PY,raw_data!$G:$G,$A596)+SUMIFS(raw_data!$J:$J,raw_data!$A:$A,"&gt;="&amp;UY_START_PY,raw_data!$A:$A,"&lt;="&amp;BASE_YM_PY,raw_data!$B:$B,"&lt;="&amp;BASE_YM_PY,raw_data!$G:$G,$A596)))</f>
        <v/>
      </c>
      <c r="I596" s="31" t="str">
        <f aca="false">IF(N(G596)=0,"",H596/G596)</f>
        <v/>
      </c>
      <c r="J596" s="32" t="str">
        <f aca="false">IF(N(G596)=0,"",D596/G596-1)</f>
        <v/>
      </c>
      <c r="K596" s="33" t="str">
        <f aca="false">IF(OR(F596="",I596=""),"",F596-I596)</f>
        <v/>
      </c>
      <c r="L596" s="30" t="str">
        <f aca="false">IF($A596="","",SUMIFS(raw_data!$H:$H,raw_data!$B:$B,BASE_YM,raw_data!$G:$G,$A596))</f>
        <v/>
      </c>
      <c r="M596" s="30" t="str">
        <f aca="false">IF($A596="","",(SUMIFS(raw_data!$I:$I,raw_data!$B:$B,BASE_YM,raw_data!$G:$G,$A596)+SUMIFS(raw_data!$J:$J,raw_data!$B:$B,BASE_YM,raw_data!$G:$G,$A596)))</f>
        <v/>
      </c>
      <c r="N596" s="31" t="str">
        <f aca="false">IF(N(L596)=0,"",M596/L596)</f>
        <v/>
      </c>
      <c r="O596" s="30" t="str">
        <f aca="false">IF($A596="","",SUMIFS(raw_data!$H:$H,raw_data!$B:$B,BASE_YM_PY,raw_data!$G:$G,$A596))</f>
        <v/>
      </c>
      <c r="P596" s="30" t="str">
        <f aca="false">IF($A596="","",(SUMIFS(raw_data!$I:$I,raw_data!$B:$B,BASE_YM_PY,raw_data!$G:$G,$A596)+SUMIFS(raw_data!$J:$J,raw_data!$B:$B,BASE_YM_PY,raw_data!$G:$G,$A596)))</f>
        <v/>
      </c>
      <c r="Q596" s="31" t="str">
        <f aca="false">IF(N(O596)=0,"",P596/O596)</f>
        <v/>
      </c>
      <c r="R596" s="32" t="str">
        <f aca="false">IF(N(O596)=0,"",L596/O596-1)</f>
        <v/>
      </c>
      <c r="S596" s="33" t="str">
        <f aca="false">IF(OR(N596="",Q596=""),"",N596-Q596)</f>
        <v/>
      </c>
      <c r="T596" s="0" t="str">
        <f aca="false">IF(N(D596)&gt;0,RANK(D596,D$2:D$1001)+COUNTIF(D$2:D596,D596)-1,"")</f>
        <v/>
      </c>
      <c r="U596" s="38" t="n">
        <f aca="false">IF(N(D596)&gt;0,IF(D596&gt;=LR_MIN_SHARE*SUM(D$2:D$1001),F596,-1),-1)</f>
        <v>-1</v>
      </c>
      <c r="V596" s="0" t="str">
        <f aca="false">IF(U596&lt;0,"",RANK(U596,U$2:U$1001)+COUNTIF(U$2:U596,U596)-1)</f>
        <v/>
      </c>
      <c r="W596" s="0" t="str">
        <f aca="false">IF(N(L596)&gt;0,RANK(L596,L$2:L$1001)+COUNTIF(L$2:L596,L596)-1,"")</f>
        <v/>
      </c>
      <c r="X596" s="38" t="n">
        <f aca="false">IF(N(L596)&gt;0,IF(L596&gt;=LR_MIN_SHARE*SUM(L$2:L$1001),N596,-1),-1)</f>
        <v>-1</v>
      </c>
      <c r="Y596" s="0" t="str">
        <f aca="false">IF(X596&lt;0,"",RANK(X596,X$2:X$1001)+COUNTIF(X$2:X596,X596)-1)</f>
        <v/>
      </c>
      <c r="AA596" s="0" t="str">
        <f aca="false">IF($A596="","",IF(COUNTIF($B$2:$B596,$B596)=1,1,""))</f>
        <v/>
      </c>
      <c r="AB596" s="0" t="str">
        <f aca="false">IF(AA596=1,SUMIF($B$2:$B$1001,$B596,$D$2:$D$1001),"")</f>
        <v/>
      </c>
      <c r="AC596" s="0" t="str">
        <f aca="false">IF(AA596=1,RANK(AB596,$AB$2:$AB$1001)+COUNTIF($AB$2:$AB596,AB596)-1,"")</f>
        <v/>
      </c>
      <c r="AD596" s="0" t="str">
        <f aca="false">IF($A596="","",COUNTIF(raw_data!$G:$G,$A596))</f>
        <v/>
      </c>
      <c r="AE596" s="0" t="str">
        <f aca="false">IF($A596="","",IF(COUNTIF($A$2:$A$1001,$A596)&gt;1,1,0))</f>
        <v/>
      </c>
    </row>
    <row r="597" customFormat="false" ht="15" hidden="false" customHeight="false" outlineLevel="0" collapsed="false">
      <c r="A597" s="0" t="str">
        <f aca="false">IF(code_master!$A597="","",code_master!$A597)</f>
        <v/>
      </c>
      <c r="B597" s="0" t="str">
        <f aca="false">IF($A597="","",code_master!$C597&amp;"")</f>
        <v/>
      </c>
      <c r="C597" s="0" t="str">
        <f aca="false">IF($A597="","",code_master!$B597&amp;"")</f>
        <v/>
      </c>
      <c r="D597" s="30" t="str">
        <f aca="false">IF($A597="","",SUMIFS(raw_data!$H:$H,raw_data!$A:$A,"&gt;="&amp;UY_START,raw_data!$A:$A,"&lt;="&amp;BASE_YM,raw_data!$B:$B,"&lt;="&amp;BASE_YM,raw_data!$G:$G,$A597))</f>
        <v/>
      </c>
      <c r="E597" s="30" t="str">
        <f aca="false">IF($A597="","",(SUMIFS(raw_data!$I:$I,raw_data!$A:$A,"&gt;="&amp;UY_START,raw_data!$A:$A,"&lt;="&amp;BASE_YM,raw_data!$B:$B,"&lt;="&amp;BASE_YM,raw_data!$G:$G,$A597)+SUMIFS(raw_data!$J:$J,raw_data!$A:$A,"&gt;="&amp;UY_START,raw_data!$A:$A,"&lt;="&amp;BASE_YM,raw_data!$B:$B,"&lt;="&amp;BASE_YM,raw_data!$G:$G,$A597)))</f>
        <v/>
      </c>
      <c r="F597" s="31" t="str">
        <f aca="false">IF(N(D597)=0,"",E597/D597)</f>
        <v/>
      </c>
      <c r="G597" s="30" t="str">
        <f aca="false">IF($A597="","",SUMIFS(raw_data!$H:$H,raw_data!$A:$A,"&gt;="&amp;UY_START_PY,raw_data!$A:$A,"&lt;="&amp;BASE_YM_PY,raw_data!$B:$B,"&lt;="&amp;BASE_YM_PY,raw_data!$G:$G,$A597))</f>
        <v/>
      </c>
      <c r="H597" s="30" t="str">
        <f aca="false">IF($A597="","",(SUMIFS(raw_data!$I:$I,raw_data!$A:$A,"&gt;="&amp;UY_START_PY,raw_data!$A:$A,"&lt;="&amp;BASE_YM_PY,raw_data!$B:$B,"&lt;="&amp;BASE_YM_PY,raw_data!$G:$G,$A597)+SUMIFS(raw_data!$J:$J,raw_data!$A:$A,"&gt;="&amp;UY_START_PY,raw_data!$A:$A,"&lt;="&amp;BASE_YM_PY,raw_data!$B:$B,"&lt;="&amp;BASE_YM_PY,raw_data!$G:$G,$A597)))</f>
        <v/>
      </c>
      <c r="I597" s="31" t="str">
        <f aca="false">IF(N(G597)=0,"",H597/G597)</f>
        <v/>
      </c>
      <c r="J597" s="32" t="str">
        <f aca="false">IF(N(G597)=0,"",D597/G597-1)</f>
        <v/>
      </c>
      <c r="K597" s="33" t="str">
        <f aca="false">IF(OR(F597="",I597=""),"",F597-I597)</f>
        <v/>
      </c>
      <c r="L597" s="30" t="str">
        <f aca="false">IF($A597="","",SUMIFS(raw_data!$H:$H,raw_data!$B:$B,BASE_YM,raw_data!$G:$G,$A597))</f>
        <v/>
      </c>
      <c r="M597" s="30" t="str">
        <f aca="false">IF($A597="","",(SUMIFS(raw_data!$I:$I,raw_data!$B:$B,BASE_YM,raw_data!$G:$G,$A597)+SUMIFS(raw_data!$J:$J,raw_data!$B:$B,BASE_YM,raw_data!$G:$G,$A597)))</f>
        <v/>
      </c>
      <c r="N597" s="31" t="str">
        <f aca="false">IF(N(L597)=0,"",M597/L597)</f>
        <v/>
      </c>
      <c r="O597" s="30" t="str">
        <f aca="false">IF($A597="","",SUMIFS(raw_data!$H:$H,raw_data!$B:$B,BASE_YM_PY,raw_data!$G:$G,$A597))</f>
        <v/>
      </c>
      <c r="P597" s="30" t="str">
        <f aca="false">IF($A597="","",(SUMIFS(raw_data!$I:$I,raw_data!$B:$B,BASE_YM_PY,raw_data!$G:$G,$A597)+SUMIFS(raw_data!$J:$J,raw_data!$B:$B,BASE_YM_PY,raw_data!$G:$G,$A597)))</f>
        <v/>
      </c>
      <c r="Q597" s="31" t="str">
        <f aca="false">IF(N(O597)=0,"",P597/O597)</f>
        <v/>
      </c>
      <c r="R597" s="32" t="str">
        <f aca="false">IF(N(O597)=0,"",L597/O597-1)</f>
        <v/>
      </c>
      <c r="S597" s="33" t="str">
        <f aca="false">IF(OR(N597="",Q597=""),"",N597-Q597)</f>
        <v/>
      </c>
      <c r="T597" s="0" t="str">
        <f aca="false">IF(N(D597)&gt;0,RANK(D597,D$2:D$1001)+COUNTIF(D$2:D597,D597)-1,"")</f>
        <v/>
      </c>
      <c r="U597" s="38" t="n">
        <f aca="false">IF(N(D597)&gt;0,IF(D597&gt;=LR_MIN_SHARE*SUM(D$2:D$1001),F597,-1),-1)</f>
        <v>-1</v>
      </c>
      <c r="V597" s="0" t="str">
        <f aca="false">IF(U597&lt;0,"",RANK(U597,U$2:U$1001)+COUNTIF(U$2:U597,U597)-1)</f>
        <v/>
      </c>
      <c r="W597" s="0" t="str">
        <f aca="false">IF(N(L597)&gt;0,RANK(L597,L$2:L$1001)+COUNTIF(L$2:L597,L597)-1,"")</f>
        <v/>
      </c>
      <c r="X597" s="38" t="n">
        <f aca="false">IF(N(L597)&gt;0,IF(L597&gt;=LR_MIN_SHARE*SUM(L$2:L$1001),N597,-1),-1)</f>
        <v>-1</v>
      </c>
      <c r="Y597" s="0" t="str">
        <f aca="false">IF(X597&lt;0,"",RANK(X597,X$2:X$1001)+COUNTIF(X$2:X597,X597)-1)</f>
        <v/>
      </c>
      <c r="AA597" s="0" t="str">
        <f aca="false">IF($A597="","",IF(COUNTIF($B$2:$B597,$B597)=1,1,""))</f>
        <v/>
      </c>
      <c r="AB597" s="0" t="str">
        <f aca="false">IF(AA597=1,SUMIF($B$2:$B$1001,$B597,$D$2:$D$1001),"")</f>
        <v/>
      </c>
      <c r="AC597" s="0" t="str">
        <f aca="false">IF(AA597=1,RANK(AB597,$AB$2:$AB$1001)+COUNTIF($AB$2:$AB597,AB597)-1,"")</f>
        <v/>
      </c>
      <c r="AD597" s="0" t="str">
        <f aca="false">IF($A597="","",COUNTIF(raw_data!$G:$G,$A597))</f>
        <v/>
      </c>
      <c r="AE597" s="0" t="str">
        <f aca="false">IF($A597="","",IF(COUNTIF($A$2:$A$1001,$A597)&gt;1,1,0))</f>
        <v/>
      </c>
    </row>
    <row r="598" customFormat="false" ht="15" hidden="false" customHeight="false" outlineLevel="0" collapsed="false">
      <c r="A598" s="0" t="str">
        <f aca="false">IF(code_master!$A598="","",code_master!$A598)</f>
        <v/>
      </c>
      <c r="B598" s="0" t="str">
        <f aca="false">IF($A598="","",code_master!$C598&amp;"")</f>
        <v/>
      </c>
      <c r="C598" s="0" t="str">
        <f aca="false">IF($A598="","",code_master!$B598&amp;"")</f>
        <v/>
      </c>
      <c r="D598" s="30" t="str">
        <f aca="false">IF($A598="","",SUMIFS(raw_data!$H:$H,raw_data!$A:$A,"&gt;="&amp;UY_START,raw_data!$A:$A,"&lt;="&amp;BASE_YM,raw_data!$B:$B,"&lt;="&amp;BASE_YM,raw_data!$G:$G,$A598))</f>
        <v/>
      </c>
      <c r="E598" s="30" t="str">
        <f aca="false">IF($A598="","",(SUMIFS(raw_data!$I:$I,raw_data!$A:$A,"&gt;="&amp;UY_START,raw_data!$A:$A,"&lt;="&amp;BASE_YM,raw_data!$B:$B,"&lt;="&amp;BASE_YM,raw_data!$G:$G,$A598)+SUMIFS(raw_data!$J:$J,raw_data!$A:$A,"&gt;="&amp;UY_START,raw_data!$A:$A,"&lt;="&amp;BASE_YM,raw_data!$B:$B,"&lt;="&amp;BASE_YM,raw_data!$G:$G,$A598)))</f>
        <v/>
      </c>
      <c r="F598" s="31" t="str">
        <f aca="false">IF(N(D598)=0,"",E598/D598)</f>
        <v/>
      </c>
      <c r="G598" s="30" t="str">
        <f aca="false">IF($A598="","",SUMIFS(raw_data!$H:$H,raw_data!$A:$A,"&gt;="&amp;UY_START_PY,raw_data!$A:$A,"&lt;="&amp;BASE_YM_PY,raw_data!$B:$B,"&lt;="&amp;BASE_YM_PY,raw_data!$G:$G,$A598))</f>
        <v/>
      </c>
      <c r="H598" s="30" t="str">
        <f aca="false">IF($A598="","",(SUMIFS(raw_data!$I:$I,raw_data!$A:$A,"&gt;="&amp;UY_START_PY,raw_data!$A:$A,"&lt;="&amp;BASE_YM_PY,raw_data!$B:$B,"&lt;="&amp;BASE_YM_PY,raw_data!$G:$G,$A598)+SUMIFS(raw_data!$J:$J,raw_data!$A:$A,"&gt;="&amp;UY_START_PY,raw_data!$A:$A,"&lt;="&amp;BASE_YM_PY,raw_data!$B:$B,"&lt;="&amp;BASE_YM_PY,raw_data!$G:$G,$A598)))</f>
        <v/>
      </c>
      <c r="I598" s="31" t="str">
        <f aca="false">IF(N(G598)=0,"",H598/G598)</f>
        <v/>
      </c>
      <c r="J598" s="32" t="str">
        <f aca="false">IF(N(G598)=0,"",D598/G598-1)</f>
        <v/>
      </c>
      <c r="K598" s="33" t="str">
        <f aca="false">IF(OR(F598="",I598=""),"",F598-I598)</f>
        <v/>
      </c>
      <c r="L598" s="30" t="str">
        <f aca="false">IF($A598="","",SUMIFS(raw_data!$H:$H,raw_data!$B:$B,BASE_YM,raw_data!$G:$G,$A598))</f>
        <v/>
      </c>
      <c r="M598" s="30" t="str">
        <f aca="false">IF($A598="","",(SUMIFS(raw_data!$I:$I,raw_data!$B:$B,BASE_YM,raw_data!$G:$G,$A598)+SUMIFS(raw_data!$J:$J,raw_data!$B:$B,BASE_YM,raw_data!$G:$G,$A598)))</f>
        <v/>
      </c>
      <c r="N598" s="31" t="str">
        <f aca="false">IF(N(L598)=0,"",M598/L598)</f>
        <v/>
      </c>
      <c r="O598" s="30" t="str">
        <f aca="false">IF($A598="","",SUMIFS(raw_data!$H:$H,raw_data!$B:$B,BASE_YM_PY,raw_data!$G:$G,$A598))</f>
        <v/>
      </c>
      <c r="P598" s="30" t="str">
        <f aca="false">IF($A598="","",(SUMIFS(raw_data!$I:$I,raw_data!$B:$B,BASE_YM_PY,raw_data!$G:$G,$A598)+SUMIFS(raw_data!$J:$J,raw_data!$B:$B,BASE_YM_PY,raw_data!$G:$G,$A598)))</f>
        <v/>
      </c>
      <c r="Q598" s="31" t="str">
        <f aca="false">IF(N(O598)=0,"",P598/O598)</f>
        <v/>
      </c>
      <c r="R598" s="32" t="str">
        <f aca="false">IF(N(O598)=0,"",L598/O598-1)</f>
        <v/>
      </c>
      <c r="S598" s="33" t="str">
        <f aca="false">IF(OR(N598="",Q598=""),"",N598-Q598)</f>
        <v/>
      </c>
      <c r="T598" s="0" t="str">
        <f aca="false">IF(N(D598)&gt;0,RANK(D598,D$2:D$1001)+COUNTIF(D$2:D598,D598)-1,"")</f>
        <v/>
      </c>
      <c r="U598" s="38" t="n">
        <f aca="false">IF(N(D598)&gt;0,IF(D598&gt;=LR_MIN_SHARE*SUM(D$2:D$1001),F598,-1),-1)</f>
        <v>-1</v>
      </c>
      <c r="V598" s="0" t="str">
        <f aca="false">IF(U598&lt;0,"",RANK(U598,U$2:U$1001)+COUNTIF(U$2:U598,U598)-1)</f>
        <v/>
      </c>
      <c r="W598" s="0" t="str">
        <f aca="false">IF(N(L598)&gt;0,RANK(L598,L$2:L$1001)+COUNTIF(L$2:L598,L598)-1,"")</f>
        <v/>
      </c>
      <c r="X598" s="38" t="n">
        <f aca="false">IF(N(L598)&gt;0,IF(L598&gt;=LR_MIN_SHARE*SUM(L$2:L$1001),N598,-1),-1)</f>
        <v>-1</v>
      </c>
      <c r="Y598" s="0" t="str">
        <f aca="false">IF(X598&lt;0,"",RANK(X598,X$2:X$1001)+COUNTIF(X$2:X598,X598)-1)</f>
        <v/>
      </c>
      <c r="AA598" s="0" t="str">
        <f aca="false">IF($A598="","",IF(COUNTIF($B$2:$B598,$B598)=1,1,""))</f>
        <v/>
      </c>
      <c r="AB598" s="0" t="str">
        <f aca="false">IF(AA598=1,SUMIF($B$2:$B$1001,$B598,$D$2:$D$1001),"")</f>
        <v/>
      </c>
      <c r="AC598" s="0" t="str">
        <f aca="false">IF(AA598=1,RANK(AB598,$AB$2:$AB$1001)+COUNTIF($AB$2:$AB598,AB598)-1,"")</f>
        <v/>
      </c>
      <c r="AD598" s="0" t="str">
        <f aca="false">IF($A598="","",COUNTIF(raw_data!$G:$G,$A598))</f>
        <v/>
      </c>
      <c r="AE598" s="0" t="str">
        <f aca="false">IF($A598="","",IF(COUNTIF($A$2:$A$1001,$A598)&gt;1,1,0))</f>
        <v/>
      </c>
    </row>
    <row r="599" customFormat="false" ht="15" hidden="false" customHeight="false" outlineLevel="0" collapsed="false">
      <c r="A599" s="0" t="str">
        <f aca="false">IF(code_master!$A599="","",code_master!$A599)</f>
        <v/>
      </c>
      <c r="B599" s="0" t="str">
        <f aca="false">IF($A599="","",code_master!$C599&amp;"")</f>
        <v/>
      </c>
      <c r="C599" s="0" t="str">
        <f aca="false">IF($A599="","",code_master!$B599&amp;"")</f>
        <v/>
      </c>
      <c r="D599" s="30" t="str">
        <f aca="false">IF($A599="","",SUMIFS(raw_data!$H:$H,raw_data!$A:$A,"&gt;="&amp;UY_START,raw_data!$A:$A,"&lt;="&amp;BASE_YM,raw_data!$B:$B,"&lt;="&amp;BASE_YM,raw_data!$G:$G,$A599))</f>
        <v/>
      </c>
      <c r="E599" s="30" t="str">
        <f aca="false">IF($A599="","",(SUMIFS(raw_data!$I:$I,raw_data!$A:$A,"&gt;="&amp;UY_START,raw_data!$A:$A,"&lt;="&amp;BASE_YM,raw_data!$B:$B,"&lt;="&amp;BASE_YM,raw_data!$G:$G,$A599)+SUMIFS(raw_data!$J:$J,raw_data!$A:$A,"&gt;="&amp;UY_START,raw_data!$A:$A,"&lt;="&amp;BASE_YM,raw_data!$B:$B,"&lt;="&amp;BASE_YM,raw_data!$G:$G,$A599)))</f>
        <v/>
      </c>
      <c r="F599" s="31" t="str">
        <f aca="false">IF(N(D599)=0,"",E599/D599)</f>
        <v/>
      </c>
      <c r="G599" s="30" t="str">
        <f aca="false">IF($A599="","",SUMIFS(raw_data!$H:$H,raw_data!$A:$A,"&gt;="&amp;UY_START_PY,raw_data!$A:$A,"&lt;="&amp;BASE_YM_PY,raw_data!$B:$B,"&lt;="&amp;BASE_YM_PY,raw_data!$G:$G,$A599))</f>
        <v/>
      </c>
      <c r="H599" s="30" t="str">
        <f aca="false">IF($A599="","",(SUMIFS(raw_data!$I:$I,raw_data!$A:$A,"&gt;="&amp;UY_START_PY,raw_data!$A:$A,"&lt;="&amp;BASE_YM_PY,raw_data!$B:$B,"&lt;="&amp;BASE_YM_PY,raw_data!$G:$G,$A599)+SUMIFS(raw_data!$J:$J,raw_data!$A:$A,"&gt;="&amp;UY_START_PY,raw_data!$A:$A,"&lt;="&amp;BASE_YM_PY,raw_data!$B:$B,"&lt;="&amp;BASE_YM_PY,raw_data!$G:$G,$A599)))</f>
        <v/>
      </c>
      <c r="I599" s="31" t="str">
        <f aca="false">IF(N(G599)=0,"",H599/G599)</f>
        <v/>
      </c>
      <c r="J599" s="32" t="str">
        <f aca="false">IF(N(G599)=0,"",D599/G599-1)</f>
        <v/>
      </c>
      <c r="K599" s="33" t="str">
        <f aca="false">IF(OR(F599="",I599=""),"",F599-I599)</f>
        <v/>
      </c>
      <c r="L599" s="30" t="str">
        <f aca="false">IF($A599="","",SUMIFS(raw_data!$H:$H,raw_data!$B:$B,BASE_YM,raw_data!$G:$G,$A599))</f>
        <v/>
      </c>
      <c r="M599" s="30" t="str">
        <f aca="false">IF($A599="","",(SUMIFS(raw_data!$I:$I,raw_data!$B:$B,BASE_YM,raw_data!$G:$G,$A599)+SUMIFS(raw_data!$J:$J,raw_data!$B:$B,BASE_YM,raw_data!$G:$G,$A599)))</f>
        <v/>
      </c>
      <c r="N599" s="31" t="str">
        <f aca="false">IF(N(L599)=0,"",M599/L599)</f>
        <v/>
      </c>
      <c r="O599" s="30" t="str">
        <f aca="false">IF($A599="","",SUMIFS(raw_data!$H:$H,raw_data!$B:$B,BASE_YM_PY,raw_data!$G:$G,$A599))</f>
        <v/>
      </c>
      <c r="P599" s="30" t="str">
        <f aca="false">IF($A599="","",(SUMIFS(raw_data!$I:$I,raw_data!$B:$B,BASE_YM_PY,raw_data!$G:$G,$A599)+SUMIFS(raw_data!$J:$J,raw_data!$B:$B,BASE_YM_PY,raw_data!$G:$G,$A599)))</f>
        <v/>
      </c>
      <c r="Q599" s="31" t="str">
        <f aca="false">IF(N(O599)=0,"",P599/O599)</f>
        <v/>
      </c>
      <c r="R599" s="32" t="str">
        <f aca="false">IF(N(O599)=0,"",L599/O599-1)</f>
        <v/>
      </c>
      <c r="S599" s="33" t="str">
        <f aca="false">IF(OR(N599="",Q599=""),"",N599-Q599)</f>
        <v/>
      </c>
      <c r="T599" s="0" t="str">
        <f aca="false">IF(N(D599)&gt;0,RANK(D599,D$2:D$1001)+COUNTIF(D$2:D599,D599)-1,"")</f>
        <v/>
      </c>
      <c r="U599" s="38" t="n">
        <f aca="false">IF(N(D599)&gt;0,IF(D599&gt;=LR_MIN_SHARE*SUM(D$2:D$1001),F599,-1),-1)</f>
        <v>-1</v>
      </c>
      <c r="V599" s="0" t="str">
        <f aca="false">IF(U599&lt;0,"",RANK(U599,U$2:U$1001)+COUNTIF(U$2:U599,U599)-1)</f>
        <v/>
      </c>
      <c r="W599" s="0" t="str">
        <f aca="false">IF(N(L599)&gt;0,RANK(L599,L$2:L$1001)+COUNTIF(L$2:L599,L599)-1,"")</f>
        <v/>
      </c>
      <c r="X599" s="38" t="n">
        <f aca="false">IF(N(L599)&gt;0,IF(L599&gt;=LR_MIN_SHARE*SUM(L$2:L$1001),N599,-1),-1)</f>
        <v>-1</v>
      </c>
      <c r="Y599" s="0" t="str">
        <f aca="false">IF(X599&lt;0,"",RANK(X599,X$2:X$1001)+COUNTIF(X$2:X599,X599)-1)</f>
        <v/>
      </c>
      <c r="AA599" s="0" t="str">
        <f aca="false">IF($A599="","",IF(COUNTIF($B$2:$B599,$B599)=1,1,""))</f>
        <v/>
      </c>
      <c r="AB599" s="0" t="str">
        <f aca="false">IF(AA599=1,SUMIF($B$2:$B$1001,$B599,$D$2:$D$1001),"")</f>
        <v/>
      </c>
      <c r="AC599" s="0" t="str">
        <f aca="false">IF(AA599=1,RANK(AB599,$AB$2:$AB$1001)+COUNTIF($AB$2:$AB599,AB599)-1,"")</f>
        <v/>
      </c>
      <c r="AD599" s="0" t="str">
        <f aca="false">IF($A599="","",COUNTIF(raw_data!$G:$G,$A599))</f>
        <v/>
      </c>
      <c r="AE599" s="0" t="str">
        <f aca="false">IF($A599="","",IF(COUNTIF($A$2:$A$1001,$A599)&gt;1,1,0))</f>
        <v/>
      </c>
    </row>
    <row r="600" customFormat="false" ht="15" hidden="false" customHeight="false" outlineLevel="0" collapsed="false">
      <c r="A600" s="0" t="str">
        <f aca="false">IF(code_master!$A600="","",code_master!$A600)</f>
        <v/>
      </c>
      <c r="B600" s="0" t="str">
        <f aca="false">IF($A600="","",code_master!$C600&amp;"")</f>
        <v/>
      </c>
      <c r="C600" s="0" t="str">
        <f aca="false">IF($A600="","",code_master!$B600&amp;"")</f>
        <v/>
      </c>
      <c r="D600" s="30" t="str">
        <f aca="false">IF($A600="","",SUMIFS(raw_data!$H:$H,raw_data!$A:$A,"&gt;="&amp;UY_START,raw_data!$A:$A,"&lt;="&amp;BASE_YM,raw_data!$B:$B,"&lt;="&amp;BASE_YM,raw_data!$G:$G,$A600))</f>
        <v/>
      </c>
      <c r="E600" s="30" t="str">
        <f aca="false">IF($A600="","",(SUMIFS(raw_data!$I:$I,raw_data!$A:$A,"&gt;="&amp;UY_START,raw_data!$A:$A,"&lt;="&amp;BASE_YM,raw_data!$B:$B,"&lt;="&amp;BASE_YM,raw_data!$G:$G,$A600)+SUMIFS(raw_data!$J:$J,raw_data!$A:$A,"&gt;="&amp;UY_START,raw_data!$A:$A,"&lt;="&amp;BASE_YM,raw_data!$B:$B,"&lt;="&amp;BASE_YM,raw_data!$G:$G,$A600)))</f>
        <v/>
      </c>
      <c r="F600" s="31" t="str">
        <f aca="false">IF(N(D600)=0,"",E600/D600)</f>
        <v/>
      </c>
      <c r="G600" s="30" t="str">
        <f aca="false">IF($A600="","",SUMIFS(raw_data!$H:$H,raw_data!$A:$A,"&gt;="&amp;UY_START_PY,raw_data!$A:$A,"&lt;="&amp;BASE_YM_PY,raw_data!$B:$B,"&lt;="&amp;BASE_YM_PY,raw_data!$G:$G,$A600))</f>
        <v/>
      </c>
      <c r="H600" s="30" t="str">
        <f aca="false">IF($A600="","",(SUMIFS(raw_data!$I:$I,raw_data!$A:$A,"&gt;="&amp;UY_START_PY,raw_data!$A:$A,"&lt;="&amp;BASE_YM_PY,raw_data!$B:$B,"&lt;="&amp;BASE_YM_PY,raw_data!$G:$G,$A600)+SUMIFS(raw_data!$J:$J,raw_data!$A:$A,"&gt;="&amp;UY_START_PY,raw_data!$A:$A,"&lt;="&amp;BASE_YM_PY,raw_data!$B:$B,"&lt;="&amp;BASE_YM_PY,raw_data!$G:$G,$A600)))</f>
        <v/>
      </c>
      <c r="I600" s="31" t="str">
        <f aca="false">IF(N(G600)=0,"",H600/G600)</f>
        <v/>
      </c>
      <c r="J600" s="32" t="str">
        <f aca="false">IF(N(G600)=0,"",D600/G600-1)</f>
        <v/>
      </c>
      <c r="K600" s="33" t="str">
        <f aca="false">IF(OR(F600="",I600=""),"",F600-I600)</f>
        <v/>
      </c>
      <c r="L600" s="30" t="str">
        <f aca="false">IF($A600="","",SUMIFS(raw_data!$H:$H,raw_data!$B:$B,BASE_YM,raw_data!$G:$G,$A600))</f>
        <v/>
      </c>
      <c r="M600" s="30" t="str">
        <f aca="false">IF($A600="","",(SUMIFS(raw_data!$I:$I,raw_data!$B:$B,BASE_YM,raw_data!$G:$G,$A600)+SUMIFS(raw_data!$J:$J,raw_data!$B:$B,BASE_YM,raw_data!$G:$G,$A600)))</f>
        <v/>
      </c>
      <c r="N600" s="31" t="str">
        <f aca="false">IF(N(L600)=0,"",M600/L600)</f>
        <v/>
      </c>
      <c r="O600" s="30" t="str">
        <f aca="false">IF($A600="","",SUMIFS(raw_data!$H:$H,raw_data!$B:$B,BASE_YM_PY,raw_data!$G:$G,$A600))</f>
        <v/>
      </c>
      <c r="P600" s="30" t="str">
        <f aca="false">IF($A600="","",(SUMIFS(raw_data!$I:$I,raw_data!$B:$B,BASE_YM_PY,raw_data!$G:$G,$A600)+SUMIFS(raw_data!$J:$J,raw_data!$B:$B,BASE_YM_PY,raw_data!$G:$G,$A600)))</f>
        <v/>
      </c>
      <c r="Q600" s="31" t="str">
        <f aca="false">IF(N(O600)=0,"",P600/O600)</f>
        <v/>
      </c>
      <c r="R600" s="32" t="str">
        <f aca="false">IF(N(O600)=0,"",L600/O600-1)</f>
        <v/>
      </c>
      <c r="S600" s="33" t="str">
        <f aca="false">IF(OR(N600="",Q600=""),"",N600-Q600)</f>
        <v/>
      </c>
      <c r="T600" s="0" t="str">
        <f aca="false">IF(N(D600)&gt;0,RANK(D600,D$2:D$1001)+COUNTIF(D$2:D600,D600)-1,"")</f>
        <v/>
      </c>
      <c r="U600" s="38" t="n">
        <f aca="false">IF(N(D600)&gt;0,IF(D600&gt;=LR_MIN_SHARE*SUM(D$2:D$1001),F600,-1),-1)</f>
        <v>-1</v>
      </c>
      <c r="V600" s="0" t="str">
        <f aca="false">IF(U600&lt;0,"",RANK(U600,U$2:U$1001)+COUNTIF(U$2:U600,U600)-1)</f>
        <v/>
      </c>
      <c r="W600" s="0" t="str">
        <f aca="false">IF(N(L600)&gt;0,RANK(L600,L$2:L$1001)+COUNTIF(L$2:L600,L600)-1,"")</f>
        <v/>
      </c>
      <c r="X600" s="38" t="n">
        <f aca="false">IF(N(L600)&gt;0,IF(L600&gt;=LR_MIN_SHARE*SUM(L$2:L$1001),N600,-1),-1)</f>
        <v>-1</v>
      </c>
      <c r="Y600" s="0" t="str">
        <f aca="false">IF(X600&lt;0,"",RANK(X600,X$2:X$1001)+COUNTIF(X$2:X600,X600)-1)</f>
        <v/>
      </c>
      <c r="AA600" s="0" t="str">
        <f aca="false">IF($A600="","",IF(COUNTIF($B$2:$B600,$B600)=1,1,""))</f>
        <v/>
      </c>
      <c r="AB600" s="0" t="str">
        <f aca="false">IF(AA600=1,SUMIF($B$2:$B$1001,$B600,$D$2:$D$1001),"")</f>
        <v/>
      </c>
      <c r="AC600" s="0" t="str">
        <f aca="false">IF(AA600=1,RANK(AB600,$AB$2:$AB$1001)+COUNTIF($AB$2:$AB600,AB600)-1,"")</f>
        <v/>
      </c>
      <c r="AD600" s="0" t="str">
        <f aca="false">IF($A600="","",COUNTIF(raw_data!$G:$G,$A600))</f>
        <v/>
      </c>
      <c r="AE600" s="0" t="str">
        <f aca="false">IF($A600="","",IF(COUNTIF($A$2:$A$1001,$A600)&gt;1,1,0))</f>
        <v/>
      </c>
    </row>
    <row r="601" customFormat="false" ht="15" hidden="false" customHeight="false" outlineLevel="0" collapsed="false">
      <c r="A601" s="0" t="str">
        <f aca="false">IF(code_master!$A601="","",code_master!$A601)</f>
        <v/>
      </c>
      <c r="B601" s="0" t="str">
        <f aca="false">IF($A601="","",code_master!$C601&amp;"")</f>
        <v/>
      </c>
      <c r="C601" s="0" t="str">
        <f aca="false">IF($A601="","",code_master!$B601&amp;"")</f>
        <v/>
      </c>
      <c r="D601" s="30" t="str">
        <f aca="false">IF($A601="","",SUMIFS(raw_data!$H:$H,raw_data!$A:$A,"&gt;="&amp;UY_START,raw_data!$A:$A,"&lt;="&amp;BASE_YM,raw_data!$B:$B,"&lt;="&amp;BASE_YM,raw_data!$G:$G,$A601))</f>
        <v/>
      </c>
      <c r="E601" s="30" t="str">
        <f aca="false">IF($A601="","",(SUMIFS(raw_data!$I:$I,raw_data!$A:$A,"&gt;="&amp;UY_START,raw_data!$A:$A,"&lt;="&amp;BASE_YM,raw_data!$B:$B,"&lt;="&amp;BASE_YM,raw_data!$G:$G,$A601)+SUMIFS(raw_data!$J:$J,raw_data!$A:$A,"&gt;="&amp;UY_START,raw_data!$A:$A,"&lt;="&amp;BASE_YM,raw_data!$B:$B,"&lt;="&amp;BASE_YM,raw_data!$G:$G,$A601)))</f>
        <v/>
      </c>
      <c r="F601" s="31" t="str">
        <f aca="false">IF(N(D601)=0,"",E601/D601)</f>
        <v/>
      </c>
      <c r="G601" s="30" t="str">
        <f aca="false">IF($A601="","",SUMIFS(raw_data!$H:$H,raw_data!$A:$A,"&gt;="&amp;UY_START_PY,raw_data!$A:$A,"&lt;="&amp;BASE_YM_PY,raw_data!$B:$B,"&lt;="&amp;BASE_YM_PY,raw_data!$G:$G,$A601))</f>
        <v/>
      </c>
      <c r="H601" s="30" t="str">
        <f aca="false">IF($A601="","",(SUMIFS(raw_data!$I:$I,raw_data!$A:$A,"&gt;="&amp;UY_START_PY,raw_data!$A:$A,"&lt;="&amp;BASE_YM_PY,raw_data!$B:$B,"&lt;="&amp;BASE_YM_PY,raw_data!$G:$G,$A601)+SUMIFS(raw_data!$J:$J,raw_data!$A:$A,"&gt;="&amp;UY_START_PY,raw_data!$A:$A,"&lt;="&amp;BASE_YM_PY,raw_data!$B:$B,"&lt;="&amp;BASE_YM_PY,raw_data!$G:$G,$A601)))</f>
        <v/>
      </c>
      <c r="I601" s="31" t="str">
        <f aca="false">IF(N(G601)=0,"",H601/G601)</f>
        <v/>
      </c>
      <c r="J601" s="32" t="str">
        <f aca="false">IF(N(G601)=0,"",D601/G601-1)</f>
        <v/>
      </c>
      <c r="K601" s="33" t="str">
        <f aca="false">IF(OR(F601="",I601=""),"",F601-I601)</f>
        <v/>
      </c>
      <c r="L601" s="30" t="str">
        <f aca="false">IF($A601="","",SUMIFS(raw_data!$H:$H,raw_data!$B:$B,BASE_YM,raw_data!$G:$G,$A601))</f>
        <v/>
      </c>
      <c r="M601" s="30" t="str">
        <f aca="false">IF($A601="","",(SUMIFS(raw_data!$I:$I,raw_data!$B:$B,BASE_YM,raw_data!$G:$G,$A601)+SUMIFS(raw_data!$J:$J,raw_data!$B:$B,BASE_YM,raw_data!$G:$G,$A601)))</f>
        <v/>
      </c>
      <c r="N601" s="31" t="str">
        <f aca="false">IF(N(L601)=0,"",M601/L601)</f>
        <v/>
      </c>
      <c r="O601" s="30" t="str">
        <f aca="false">IF($A601="","",SUMIFS(raw_data!$H:$H,raw_data!$B:$B,BASE_YM_PY,raw_data!$G:$G,$A601))</f>
        <v/>
      </c>
      <c r="P601" s="30" t="str">
        <f aca="false">IF($A601="","",(SUMIFS(raw_data!$I:$I,raw_data!$B:$B,BASE_YM_PY,raw_data!$G:$G,$A601)+SUMIFS(raw_data!$J:$J,raw_data!$B:$B,BASE_YM_PY,raw_data!$G:$G,$A601)))</f>
        <v/>
      </c>
      <c r="Q601" s="31" t="str">
        <f aca="false">IF(N(O601)=0,"",P601/O601)</f>
        <v/>
      </c>
      <c r="R601" s="32" t="str">
        <f aca="false">IF(N(O601)=0,"",L601/O601-1)</f>
        <v/>
      </c>
      <c r="S601" s="33" t="str">
        <f aca="false">IF(OR(N601="",Q601=""),"",N601-Q601)</f>
        <v/>
      </c>
      <c r="T601" s="0" t="str">
        <f aca="false">IF(N(D601)&gt;0,RANK(D601,D$2:D$1001)+COUNTIF(D$2:D601,D601)-1,"")</f>
        <v/>
      </c>
      <c r="U601" s="38" t="n">
        <f aca="false">IF(N(D601)&gt;0,IF(D601&gt;=LR_MIN_SHARE*SUM(D$2:D$1001),F601,-1),-1)</f>
        <v>-1</v>
      </c>
      <c r="V601" s="0" t="str">
        <f aca="false">IF(U601&lt;0,"",RANK(U601,U$2:U$1001)+COUNTIF(U$2:U601,U601)-1)</f>
        <v/>
      </c>
      <c r="W601" s="0" t="str">
        <f aca="false">IF(N(L601)&gt;0,RANK(L601,L$2:L$1001)+COUNTIF(L$2:L601,L601)-1,"")</f>
        <v/>
      </c>
      <c r="X601" s="38" t="n">
        <f aca="false">IF(N(L601)&gt;0,IF(L601&gt;=LR_MIN_SHARE*SUM(L$2:L$1001),N601,-1),-1)</f>
        <v>-1</v>
      </c>
      <c r="Y601" s="0" t="str">
        <f aca="false">IF(X601&lt;0,"",RANK(X601,X$2:X$1001)+COUNTIF(X$2:X601,X601)-1)</f>
        <v/>
      </c>
      <c r="AA601" s="0" t="str">
        <f aca="false">IF($A601="","",IF(COUNTIF($B$2:$B601,$B601)=1,1,""))</f>
        <v/>
      </c>
      <c r="AB601" s="0" t="str">
        <f aca="false">IF(AA601=1,SUMIF($B$2:$B$1001,$B601,$D$2:$D$1001),"")</f>
        <v/>
      </c>
      <c r="AC601" s="0" t="str">
        <f aca="false">IF(AA601=1,RANK(AB601,$AB$2:$AB$1001)+COUNTIF($AB$2:$AB601,AB601)-1,"")</f>
        <v/>
      </c>
      <c r="AD601" s="0" t="str">
        <f aca="false">IF($A601="","",COUNTIF(raw_data!$G:$G,$A601))</f>
        <v/>
      </c>
      <c r="AE601" s="0" t="str">
        <f aca="false">IF($A601="","",IF(COUNTIF($A$2:$A$1001,$A601)&gt;1,1,0))</f>
        <v/>
      </c>
    </row>
    <row r="602" customFormat="false" ht="15" hidden="false" customHeight="false" outlineLevel="0" collapsed="false">
      <c r="A602" s="0" t="str">
        <f aca="false">IF(code_master!$A602="","",code_master!$A602)</f>
        <v/>
      </c>
      <c r="B602" s="0" t="str">
        <f aca="false">IF($A602="","",code_master!$C602&amp;"")</f>
        <v/>
      </c>
      <c r="C602" s="0" t="str">
        <f aca="false">IF($A602="","",code_master!$B602&amp;"")</f>
        <v/>
      </c>
      <c r="D602" s="30" t="str">
        <f aca="false">IF($A602="","",SUMIFS(raw_data!$H:$H,raw_data!$A:$A,"&gt;="&amp;UY_START,raw_data!$A:$A,"&lt;="&amp;BASE_YM,raw_data!$B:$B,"&lt;="&amp;BASE_YM,raw_data!$G:$G,$A602))</f>
        <v/>
      </c>
      <c r="E602" s="30" t="str">
        <f aca="false">IF($A602="","",(SUMIFS(raw_data!$I:$I,raw_data!$A:$A,"&gt;="&amp;UY_START,raw_data!$A:$A,"&lt;="&amp;BASE_YM,raw_data!$B:$B,"&lt;="&amp;BASE_YM,raw_data!$G:$G,$A602)+SUMIFS(raw_data!$J:$J,raw_data!$A:$A,"&gt;="&amp;UY_START,raw_data!$A:$A,"&lt;="&amp;BASE_YM,raw_data!$B:$B,"&lt;="&amp;BASE_YM,raw_data!$G:$G,$A602)))</f>
        <v/>
      </c>
      <c r="F602" s="31" t="str">
        <f aca="false">IF(N(D602)=0,"",E602/D602)</f>
        <v/>
      </c>
      <c r="G602" s="30" t="str">
        <f aca="false">IF($A602="","",SUMIFS(raw_data!$H:$H,raw_data!$A:$A,"&gt;="&amp;UY_START_PY,raw_data!$A:$A,"&lt;="&amp;BASE_YM_PY,raw_data!$B:$B,"&lt;="&amp;BASE_YM_PY,raw_data!$G:$G,$A602))</f>
        <v/>
      </c>
      <c r="H602" s="30" t="str">
        <f aca="false">IF($A602="","",(SUMIFS(raw_data!$I:$I,raw_data!$A:$A,"&gt;="&amp;UY_START_PY,raw_data!$A:$A,"&lt;="&amp;BASE_YM_PY,raw_data!$B:$B,"&lt;="&amp;BASE_YM_PY,raw_data!$G:$G,$A602)+SUMIFS(raw_data!$J:$J,raw_data!$A:$A,"&gt;="&amp;UY_START_PY,raw_data!$A:$A,"&lt;="&amp;BASE_YM_PY,raw_data!$B:$B,"&lt;="&amp;BASE_YM_PY,raw_data!$G:$G,$A602)))</f>
        <v/>
      </c>
      <c r="I602" s="31" t="str">
        <f aca="false">IF(N(G602)=0,"",H602/G602)</f>
        <v/>
      </c>
      <c r="J602" s="32" t="str">
        <f aca="false">IF(N(G602)=0,"",D602/G602-1)</f>
        <v/>
      </c>
      <c r="K602" s="33" t="str">
        <f aca="false">IF(OR(F602="",I602=""),"",F602-I602)</f>
        <v/>
      </c>
      <c r="L602" s="30" t="str">
        <f aca="false">IF($A602="","",SUMIFS(raw_data!$H:$H,raw_data!$B:$B,BASE_YM,raw_data!$G:$G,$A602))</f>
        <v/>
      </c>
      <c r="M602" s="30" t="str">
        <f aca="false">IF($A602="","",(SUMIFS(raw_data!$I:$I,raw_data!$B:$B,BASE_YM,raw_data!$G:$G,$A602)+SUMIFS(raw_data!$J:$J,raw_data!$B:$B,BASE_YM,raw_data!$G:$G,$A602)))</f>
        <v/>
      </c>
      <c r="N602" s="31" t="str">
        <f aca="false">IF(N(L602)=0,"",M602/L602)</f>
        <v/>
      </c>
      <c r="O602" s="30" t="str">
        <f aca="false">IF($A602="","",SUMIFS(raw_data!$H:$H,raw_data!$B:$B,BASE_YM_PY,raw_data!$G:$G,$A602))</f>
        <v/>
      </c>
      <c r="P602" s="30" t="str">
        <f aca="false">IF($A602="","",(SUMIFS(raw_data!$I:$I,raw_data!$B:$B,BASE_YM_PY,raw_data!$G:$G,$A602)+SUMIFS(raw_data!$J:$J,raw_data!$B:$B,BASE_YM_PY,raw_data!$G:$G,$A602)))</f>
        <v/>
      </c>
      <c r="Q602" s="31" t="str">
        <f aca="false">IF(N(O602)=0,"",P602/O602)</f>
        <v/>
      </c>
      <c r="R602" s="32" t="str">
        <f aca="false">IF(N(O602)=0,"",L602/O602-1)</f>
        <v/>
      </c>
      <c r="S602" s="33" t="str">
        <f aca="false">IF(OR(N602="",Q602=""),"",N602-Q602)</f>
        <v/>
      </c>
      <c r="T602" s="0" t="str">
        <f aca="false">IF(N(D602)&gt;0,RANK(D602,D$2:D$1001)+COUNTIF(D$2:D602,D602)-1,"")</f>
        <v/>
      </c>
      <c r="U602" s="38" t="n">
        <f aca="false">IF(N(D602)&gt;0,IF(D602&gt;=LR_MIN_SHARE*SUM(D$2:D$1001),F602,-1),-1)</f>
        <v>-1</v>
      </c>
      <c r="V602" s="0" t="str">
        <f aca="false">IF(U602&lt;0,"",RANK(U602,U$2:U$1001)+COUNTIF(U$2:U602,U602)-1)</f>
        <v/>
      </c>
      <c r="W602" s="0" t="str">
        <f aca="false">IF(N(L602)&gt;0,RANK(L602,L$2:L$1001)+COUNTIF(L$2:L602,L602)-1,"")</f>
        <v/>
      </c>
      <c r="X602" s="38" t="n">
        <f aca="false">IF(N(L602)&gt;0,IF(L602&gt;=LR_MIN_SHARE*SUM(L$2:L$1001),N602,-1),-1)</f>
        <v>-1</v>
      </c>
      <c r="Y602" s="0" t="str">
        <f aca="false">IF(X602&lt;0,"",RANK(X602,X$2:X$1001)+COUNTIF(X$2:X602,X602)-1)</f>
        <v/>
      </c>
      <c r="AA602" s="0" t="str">
        <f aca="false">IF($A602="","",IF(COUNTIF($B$2:$B602,$B602)=1,1,""))</f>
        <v/>
      </c>
      <c r="AB602" s="0" t="str">
        <f aca="false">IF(AA602=1,SUMIF($B$2:$B$1001,$B602,$D$2:$D$1001),"")</f>
        <v/>
      </c>
      <c r="AC602" s="0" t="str">
        <f aca="false">IF(AA602=1,RANK(AB602,$AB$2:$AB$1001)+COUNTIF($AB$2:$AB602,AB602)-1,"")</f>
        <v/>
      </c>
      <c r="AD602" s="0" t="str">
        <f aca="false">IF($A602="","",COUNTIF(raw_data!$G:$G,$A602))</f>
        <v/>
      </c>
      <c r="AE602" s="0" t="str">
        <f aca="false">IF($A602="","",IF(COUNTIF($A$2:$A$1001,$A602)&gt;1,1,0))</f>
        <v/>
      </c>
    </row>
    <row r="603" customFormat="false" ht="15" hidden="false" customHeight="false" outlineLevel="0" collapsed="false">
      <c r="A603" s="0" t="str">
        <f aca="false">IF(code_master!$A603="","",code_master!$A603)</f>
        <v/>
      </c>
      <c r="B603" s="0" t="str">
        <f aca="false">IF($A603="","",code_master!$C603&amp;"")</f>
        <v/>
      </c>
      <c r="C603" s="0" t="str">
        <f aca="false">IF($A603="","",code_master!$B603&amp;"")</f>
        <v/>
      </c>
      <c r="D603" s="30" t="str">
        <f aca="false">IF($A603="","",SUMIFS(raw_data!$H:$H,raw_data!$A:$A,"&gt;="&amp;UY_START,raw_data!$A:$A,"&lt;="&amp;BASE_YM,raw_data!$B:$B,"&lt;="&amp;BASE_YM,raw_data!$G:$G,$A603))</f>
        <v/>
      </c>
      <c r="E603" s="30" t="str">
        <f aca="false">IF($A603="","",(SUMIFS(raw_data!$I:$I,raw_data!$A:$A,"&gt;="&amp;UY_START,raw_data!$A:$A,"&lt;="&amp;BASE_YM,raw_data!$B:$B,"&lt;="&amp;BASE_YM,raw_data!$G:$G,$A603)+SUMIFS(raw_data!$J:$J,raw_data!$A:$A,"&gt;="&amp;UY_START,raw_data!$A:$A,"&lt;="&amp;BASE_YM,raw_data!$B:$B,"&lt;="&amp;BASE_YM,raw_data!$G:$G,$A603)))</f>
        <v/>
      </c>
      <c r="F603" s="31" t="str">
        <f aca="false">IF(N(D603)=0,"",E603/D603)</f>
        <v/>
      </c>
      <c r="G603" s="30" t="str">
        <f aca="false">IF($A603="","",SUMIFS(raw_data!$H:$H,raw_data!$A:$A,"&gt;="&amp;UY_START_PY,raw_data!$A:$A,"&lt;="&amp;BASE_YM_PY,raw_data!$B:$B,"&lt;="&amp;BASE_YM_PY,raw_data!$G:$G,$A603))</f>
        <v/>
      </c>
      <c r="H603" s="30" t="str">
        <f aca="false">IF($A603="","",(SUMIFS(raw_data!$I:$I,raw_data!$A:$A,"&gt;="&amp;UY_START_PY,raw_data!$A:$A,"&lt;="&amp;BASE_YM_PY,raw_data!$B:$B,"&lt;="&amp;BASE_YM_PY,raw_data!$G:$G,$A603)+SUMIFS(raw_data!$J:$J,raw_data!$A:$A,"&gt;="&amp;UY_START_PY,raw_data!$A:$A,"&lt;="&amp;BASE_YM_PY,raw_data!$B:$B,"&lt;="&amp;BASE_YM_PY,raw_data!$G:$G,$A603)))</f>
        <v/>
      </c>
      <c r="I603" s="31" t="str">
        <f aca="false">IF(N(G603)=0,"",H603/G603)</f>
        <v/>
      </c>
      <c r="J603" s="32" t="str">
        <f aca="false">IF(N(G603)=0,"",D603/G603-1)</f>
        <v/>
      </c>
      <c r="K603" s="33" t="str">
        <f aca="false">IF(OR(F603="",I603=""),"",F603-I603)</f>
        <v/>
      </c>
      <c r="L603" s="30" t="str">
        <f aca="false">IF($A603="","",SUMIFS(raw_data!$H:$H,raw_data!$B:$B,BASE_YM,raw_data!$G:$G,$A603))</f>
        <v/>
      </c>
      <c r="M603" s="30" t="str">
        <f aca="false">IF($A603="","",(SUMIFS(raw_data!$I:$I,raw_data!$B:$B,BASE_YM,raw_data!$G:$G,$A603)+SUMIFS(raw_data!$J:$J,raw_data!$B:$B,BASE_YM,raw_data!$G:$G,$A603)))</f>
        <v/>
      </c>
      <c r="N603" s="31" t="str">
        <f aca="false">IF(N(L603)=0,"",M603/L603)</f>
        <v/>
      </c>
      <c r="O603" s="30" t="str">
        <f aca="false">IF($A603="","",SUMIFS(raw_data!$H:$H,raw_data!$B:$B,BASE_YM_PY,raw_data!$G:$G,$A603))</f>
        <v/>
      </c>
      <c r="P603" s="30" t="str">
        <f aca="false">IF($A603="","",(SUMIFS(raw_data!$I:$I,raw_data!$B:$B,BASE_YM_PY,raw_data!$G:$G,$A603)+SUMIFS(raw_data!$J:$J,raw_data!$B:$B,BASE_YM_PY,raw_data!$G:$G,$A603)))</f>
        <v/>
      </c>
      <c r="Q603" s="31" t="str">
        <f aca="false">IF(N(O603)=0,"",P603/O603)</f>
        <v/>
      </c>
      <c r="R603" s="32" t="str">
        <f aca="false">IF(N(O603)=0,"",L603/O603-1)</f>
        <v/>
      </c>
      <c r="S603" s="33" t="str">
        <f aca="false">IF(OR(N603="",Q603=""),"",N603-Q603)</f>
        <v/>
      </c>
      <c r="T603" s="0" t="str">
        <f aca="false">IF(N(D603)&gt;0,RANK(D603,D$2:D$1001)+COUNTIF(D$2:D603,D603)-1,"")</f>
        <v/>
      </c>
      <c r="U603" s="38" t="n">
        <f aca="false">IF(N(D603)&gt;0,IF(D603&gt;=LR_MIN_SHARE*SUM(D$2:D$1001),F603,-1),-1)</f>
        <v>-1</v>
      </c>
      <c r="V603" s="0" t="str">
        <f aca="false">IF(U603&lt;0,"",RANK(U603,U$2:U$1001)+COUNTIF(U$2:U603,U603)-1)</f>
        <v/>
      </c>
      <c r="W603" s="0" t="str">
        <f aca="false">IF(N(L603)&gt;0,RANK(L603,L$2:L$1001)+COUNTIF(L$2:L603,L603)-1,"")</f>
        <v/>
      </c>
      <c r="X603" s="38" t="n">
        <f aca="false">IF(N(L603)&gt;0,IF(L603&gt;=LR_MIN_SHARE*SUM(L$2:L$1001),N603,-1),-1)</f>
        <v>-1</v>
      </c>
      <c r="Y603" s="0" t="str">
        <f aca="false">IF(X603&lt;0,"",RANK(X603,X$2:X$1001)+COUNTIF(X$2:X603,X603)-1)</f>
        <v/>
      </c>
      <c r="AA603" s="0" t="str">
        <f aca="false">IF($A603="","",IF(COUNTIF($B$2:$B603,$B603)=1,1,""))</f>
        <v/>
      </c>
      <c r="AB603" s="0" t="str">
        <f aca="false">IF(AA603=1,SUMIF($B$2:$B$1001,$B603,$D$2:$D$1001),"")</f>
        <v/>
      </c>
      <c r="AC603" s="0" t="str">
        <f aca="false">IF(AA603=1,RANK(AB603,$AB$2:$AB$1001)+COUNTIF($AB$2:$AB603,AB603)-1,"")</f>
        <v/>
      </c>
      <c r="AD603" s="0" t="str">
        <f aca="false">IF($A603="","",COUNTIF(raw_data!$G:$G,$A603))</f>
        <v/>
      </c>
      <c r="AE603" s="0" t="str">
        <f aca="false">IF($A603="","",IF(COUNTIF($A$2:$A$1001,$A603)&gt;1,1,0))</f>
        <v/>
      </c>
    </row>
    <row r="604" customFormat="false" ht="15" hidden="false" customHeight="false" outlineLevel="0" collapsed="false">
      <c r="A604" s="0" t="str">
        <f aca="false">IF(code_master!$A604="","",code_master!$A604)</f>
        <v/>
      </c>
      <c r="B604" s="0" t="str">
        <f aca="false">IF($A604="","",code_master!$C604&amp;"")</f>
        <v/>
      </c>
      <c r="C604" s="0" t="str">
        <f aca="false">IF($A604="","",code_master!$B604&amp;"")</f>
        <v/>
      </c>
      <c r="D604" s="30" t="str">
        <f aca="false">IF($A604="","",SUMIFS(raw_data!$H:$H,raw_data!$A:$A,"&gt;="&amp;UY_START,raw_data!$A:$A,"&lt;="&amp;BASE_YM,raw_data!$B:$B,"&lt;="&amp;BASE_YM,raw_data!$G:$G,$A604))</f>
        <v/>
      </c>
      <c r="E604" s="30" t="str">
        <f aca="false">IF($A604="","",(SUMIFS(raw_data!$I:$I,raw_data!$A:$A,"&gt;="&amp;UY_START,raw_data!$A:$A,"&lt;="&amp;BASE_YM,raw_data!$B:$B,"&lt;="&amp;BASE_YM,raw_data!$G:$G,$A604)+SUMIFS(raw_data!$J:$J,raw_data!$A:$A,"&gt;="&amp;UY_START,raw_data!$A:$A,"&lt;="&amp;BASE_YM,raw_data!$B:$B,"&lt;="&amp;BASE_YM,raw_data!$G:$G,$A604)))</f>
        <v/>
      </c>
      <c r="F604" s="31" t="str">
        <f aca="false">IF(N(D604)=0,"",E604/D604)</f>
        <v/>
      </c>
      <c r="G604" s="30" t="str">
        <f aca="false">IF($A604="","",SUMIFS(raw_data!$H:$H,raw_data!$A:$A,"&gt;="&amp;UY_START_PY,raw_data!$A:$A,"&lt;="&amp;BASE_YM_PY,raw_data!$B:$B,"&lt;="&amp;BASE_YM_PY,raw_data!$G:$G,$A604))</f>
        <v/>
      </c>
      <c r="H604" s="30" t="str">
        <f aca="false">IF($A604="","",(SUMIFS(raw_data!$I:$I,raw_data!$A:$A,"&gt;="&amp;UY_START_PY,raw_data!$A:$A,"&lt;="&amp;BASE_YM_PY,raw_data!$B:$B,"&lt;="&amp;BASE_YM_PY,raw_data!$G:$G,$A604)+SUMIFS(raw_data!$J:$J,raw_data!$A:$A,"&gt;="&amp;UY_START_PY,raw_data!$A:$A,"&lt;="&amp;BASE_YM_PY,raw_data!$B:$B,"&lt;="&amp;BASE_YM_PY,raw_data!$G:$G,$A604)))</f>
        <v/>
      </c>
      <c r="I604" s="31" t="str">
        <f aca="false">IF(N(G604)=0,"",H604/G604)</f>
        <v/>
      </c>
      <c r="J604" s="32" t="str">
        <f aca="false">IF(N(G604)=0,"",D604/G604-1)</f>
        <v/>
      </c>
      <c r="K604" s="33" t="str">
        <f aca="false">IF(OR(F604="",I604=""),"",F604-I604)</f>
        <v/>
      </c>
      <c r="L604" s="30" t="str">
        <f aca="false">IF($A604="","",SUMIFS(raw_data!$H:$H,raw_data!$B:$B,BASE_YM,raw_data!$G:$G,$A604))</f>
        <v/>
      </c>
      <c r="M604" s="30" t="str">
        <f aca="false">IF($A604="","",(SUMIFS(raw_data!$I:$I,raw_data!$B:$B,BASE_YM,raw_data!$G:$G,$A604)+SUMIFS(raw_data!$J:$J,raw_data!$B:$B,BASE_YM,raw_data!$G:$G,$A604)))</f>
        <v/>
      </c>
      <c r="N604" s="31" t="str">
        <f aca="false">IF(N(L604)=0,"",M604/L604)</f>
        <v/>
      </c>
      <c r="O604" s="30" t="str">
        <f aca="false">IF($A604="","",SUMIFS(raw_data!$H:$H,raw_data!$B:$B,BASE_YM_PY,raw_data!$G:$G,$A604))</f>
        <v/>
      </c>
      <c r="P604" s="30" t="str">
        <f aca="false">IF($A604="","",(SUMIFS(raw_data!$I:$I,raw_data!$B:$B,BASE_YM_PY,raw_data!$G:$G,$A604)+SUMIFS(raw_data!$J:$J,raw_data!$B:$B,BASE_YM_PY,raw_data!$G:$G,$A604)))</f>
        <v/>
      </c>
      <c r="Q604" s="31" t="str">
        <f aca="false">IF(N(O604)=0,"",P604/O604)</f>
        <v/>
      </c>
      <c r="R604" s="32" t="str">
        <f aca="false">IF(N(O604)=0,"",L604/O604-1)</f>
        <v/>
      </c>
      <c r="S604" s="33" t="str">
        <f aca="false">IF(OR(N604="",Q604=""),"",N604-Q604)</f>
        <v/>
      </c>
      <c r="T604" s="0" t="str">
        <f aca="false">IF(N(D604)&gt;0,RANK(D604,D$2:D$1001)+COUNTIF(D$2:D604,D604)-1,"")</f>
        <v/>
      </c>
      <c r="U604" s="38" t="n">
        <f aca="false">IF(N(D604)&gt;0,IF(D604&gt;=LR_MIN_SHARE*SUM(D$2:D$1001),F604,-1),-1)</f>
        <v>-1</v>
      </c>
      <c r="V604" s="0" t="str">
        <f aca="false">IF(U604&lt;0,"",RANK(U604,U$2:U$1001)+COUNTIF(U$2:U604,U604)-1)</f>
        <v/>
      </c>
      <c r="W604" s="0" t="str">
        <f aca="false">IF(N(L604)&gt;0,RANK(L604,L$2:L$1001)+COUNTIF(L$2:L604,L604)-1,"")</f>
        <v/>
      </c>
      <c r="X604" s="38" t="n">
        <f aca="false">IF(N(L604)&gt;0,IF(L604&gt;=LR_MIN_SHARE*SUM(L$2:L$1001),N604,-1),-1)</f>
        <v>-1</v>
      </c>
      <c r="Y604" s="0" t="str">
        <f aca="false">IF(X604&lt;0,"",RANK(X604,X$2:X$1001)+COUNTIF(X$2:X604,X604)-1)</f>
        <v/>
      </c>
      <c r="AA604" s="0" t="str">
        <f aca="false">IF($A604="","",IF(COUNTIF($B$2:$B604,$B604)=1,1,""))</f>
        <v/>
      </c>
      <c r="AB604" s="0" t="str">
        <f aca="false">IF(AA604=1,SUMIF($B$2:$B$1001,$B604,$D$2:$D$1001),"")</f>
        <v/>
      </c>
      <c r="AC604" s="0" t="str">
        <f aca="false">IF(AA604=1,RANK(AB604,$AB$2:$AB$1001)+COUNTIF($AB$2:$AB604,AB604)-1,"")</f>
        <v/>
      </c>
      <c r="AD604" s="0" t="str">
        <f aca="false">IF($A604="","",COUNTIF(raw_data!$G:$G,$A604))</f>
        <v/>
      </c>
      <c r="AE604" s="0" t="str">
        <f aca="false">IF($A604="","",IF(COUNTIF($A$2:$A$1001,$A604)&gt;1,1,0))</f>
        <v/>
      </c>
    </row>
    <row r="605" customFormat="false" ht="15" hidden="false" customHeight="false" outlineLevel="0" collapsed="false">
      <c r="A605" s="0" t="str">
        <f aca="false">IF(code_master!$A605="","",code_master!$A605)</f>
        <v/>
      </c>
      <c r="B605" s="0" t="str">
        <f aca="false">IF($A605="","",code_master!$C605&amp;"")</f>
        <v/>
      </c>
      <c r="C605" s="0" t="str">
        <f aca="false">IF($A605="","",code_master!$B605&amp;"")</f>
        <v/>
      </c>
      <c r="D605" s="30" t="str">
        <f aca="false">IF($A605="","",SUMIFS(raw_data!$H:$H,raw_data!$A:$A,"&gt;="&amp;UY_START,raw_data!$A:$A,"&lt;="&amp;BASE_YM,raw_data!$B:$B,"&lt;="&amp;BASE_YM,raw_data!$G:$G,$A605))</f>
        <v/>
      </c>
      <c r="E605" s="30" t="str">
        <f aca="false">IF($A605="","",(SUMIFS(raw_data!$I:$I,raw_data!$A:$A,"&gt;="&amp;UY_START,raw_data!$A:$A,"&lt;="&amp;BASE_YM,raw_data!$B:$B,"&lt;="&amp;BASE_YM,raw_data!$G:$G,$A605)+SUMIFS(raw_data!$J:$J,raw_data!$A:$A,"&gt;="&amp;UY_START,raw_data!$A:$A,"&lt;="&amp;BASE_YM,raw_data!$B:$B,"&lt;="&amp;BASE_YM,raw_data!$G:$G,$A605)))</f>
        <v/>
      </c>
      <c r="F605" s="31" t="str">
        <f aca="false">IF(N(D605)=0,"",E605/D605)</f>
        <v/>
      </c>
      <c r="G605" s="30" t="str">
        <f aca="false">IF($A605="","",SUMIFS(raw_data!$H:$H,raw_data!$A:$A,"&gt;="&amp;UY_START_PY,raw_data!$A:$A,"&lt;="&amp;BASE_YM_PY,raw_data!$B:$B,"&lt;="&amp;BASE_YM_PY,raw_data!$G:$G,$A605))</f>
        <v/>
      </c>
      <c r="H605" s="30" t="str">
        <f aca="false">IF($A605="","",(SUMIFS(raw_data!$I:$I,raw_data!$A:$A,"&gt;="&amp;UY_START_PY,raw_data!$A:$A,"&lt;="&amp;BASE_YM_PY,raw_data!$B:$B,"&lt;="&amp;BASE_YM_PY,raw_data!$G:$G,$A605)+SUMIFS(raw_data!$J:$J,raw_data!$A:$A,"&gt;="&amp;UY_START_PY,raw_data!$A:$A,"&lt;="&amp;BASE_YM_PY,raw_data!$B:$B,"&lt;="&amp;BASE_YM_PY,raw_data!$G:$G,$A605)))</f>
        <v/>
      </c>
      <c r="I605" s="31" t="str">
        <f aca="false">IF(N(G605)=0,"",H605/G605)</f>
        <v/>
      </c>
      <c r="J605" s="32" t="str">
        <f aca="false">IF(N(G605)=0,"",D605/G605-1)</f>
        <v/>
      </c>
      <c r="K605" s="33" t="str">
        <f aca="false">IF(OR(F605="",I605=""),"",F605-I605)</f>
        <v/>
      </c>
      <c r="L605" s="30" t="str">
        <f aca="false">IF($A605="","",SUMIFS(raw_data!$H:$H,raw_data!$B:$B,BASE_YM,raw_data!$G:$G,$A605))</f>
        <v/>
      </c>
      <c r="M605" s="30" t="str">
        <f aca="false">IF($A605="","",(SUMIFS(raw_data!$I:$I,raw_data!$B:$B,BASE_YM,raw_data!$G:$G,$A605)+SUMIFS(raw_data!$J:$J,raw_data!$B:$B,BASE_YM,raw_data!$G:$G,$A605)))</f>
        <v/>
      </c>
      <c r="N605" s="31" t="str">
        <f aca="false">IF(N(L605)=0,"",M605/L605)</f>
        <v/>
      </c>
      <c r="O605" s="30" t="str">
        <f aca="false">IF($A605="","",SUMIFS(raw_data!$H:$H,raw_data!$B:$B,BASE_YM_PY,raw_data!$G:$G,$A605))</f>
        <v/>
      </c>
      <c r="P605" s="30" t="str">
        <f aca="false">IF($A605="","",(SUMIFS(raw_data!$I:$I,raw_data!$B:$B,BASE_YM_PY,raw_data!$G:$G,$A605)+SUMIFS(raw_data!$J:$J,raw_data!$B:$B,BASE_YM_PY,raw_data!$G:$G,$A605)))</f>
        <v/>
      </c>
      <c r="Q605" s="31" t="str">
        <f aca="false">IF(N(O605)=0,"",P605/O605)</f>
        <v/>
      </c>
      <c r="R605" s="32" t="str">
        <f aca="false">IF(N(O605)=0,"",L605/O605-1)</f>
        <v/>
      </c>
      <c r="S605" s="33" t="str">
        <f aca="false">IF(OR(N605="",Q605=""),"",N605-Q605)</f>
        <v/>
      </c>
      <c r="T605" s="0" t="str">
        <f aca="false">IF(N(D605)&gt;0,RANK(D605,D$2:D$1001)+COUNTIF(D$2:D605,D605)-1,"")</f>
        <v/>
      </c>
      <c r="U605" s="38" t="n">
        <f aca="false">IF(N(D605)&gt;0,IF(D605&gt;=LR_MIN_SHARE*SUM(D$2:D$1001),F605,-1),-1)</f>
        <v>-1</v>
      </c>
      <c r="V605" s="0" t="str">
        <f aca="false">IF(U605&lt;0,"",RANK(U605,U$2:U$1001)+COUNTIF(U$2:U605,U605)-1)</f>
        <v/>
      </c>
      <c r="W605" s="0" t="str">
        <f aca="false">IF(N(L605)&gt;0,RANK(L605,L$2:L$1001)+COUNTIF(L$2:L605,L605)-1,"")</f>
        <v/>
      </c>
      <c r="X605" s="38" t="n">
        <f aca="false">IF(N(L605)&gt;0,IF(L605&gt;=LR_MIN_SHARE*SUM(L$2:L$1001),N605,-1),-1)</f>
        <v>-1</v>
      </c>
      <c r="Y605" s="0" t="str">
        <f aca="false">IF(X605&lt;0,"",RANK(X605,X$2:X$1001)+COUNTIF(X$2:X605,X605)-1)</f>
        <v/>
      </c>
      <c r="AA605" s="0" t="str">
        <f aca="false">IF($A605="","",IF(COUNTIF($B$2:$B605,$B605)=1,1,""))</f>
        <v/>
      </c>
      <c r="AB605" s="0" t="str">
        <f aca="false">IF(AA605=1,SUMIF($B$2:$B$1001,$B605,$D$2:$D$1001),"")</f>
        <v/>
      </c>
      <c r="AC605" s="0" t="str">
        <f aca="false">IF(AA605=1,RANK(AB605,$AB$2:$AB$1001)+COUNTIF($AB$2:$AB605,AB605)-1,"")</f>
        <v/>
      </c>
      <c r="AD605" s="0" t="str">
        <f aca="false">IF($A605="","",COUNTIF(raw_data!$G:$G,$A605))</f>
        <v/>
      </c>
      <c r="AE605" s="0" t="str">
        <f aca="false">IF($A605="","",IF(COUNTIF($A$2:$A$1001,$A605)&gt;1,1,0))</f>
        <v/>
      </c>
    </row>
    <row r="606" customFormat="false" ht="15" hidden="false" customHeight="false" outlineLevel="0" collapsed="false">
      <c r="A606" s="0" t="str">
        <f aca="false">IF(code_master!$A606="","",code_master!$A606)</f>
        <v/>
      </c>
      <c r="B606" s="0" t="str">
        <f aca="false">IF($A606="","",code_master!$C606&amp;"")</f>
        <v/>
      </c>
      <c r="C606" s="0" t="str">
        <f aca="false">IF($A606="","",code_master!$B606&amp;"")</f>
        <v/>
      </c>
      <c r="D606" s="30" t="str">
        <f aca="false">IF($A606="","",SUMIFS(raw_data!$H:$H,raw_data!$A:$A,"&gt;="&amp;UY_START,raw_data!$A:$A,"&lt;="&amp;BASE_YM,raw_data!$B:$B,"&lt;="&amp;BASE_YM,raw_data!$G:$G,$A606))</f>
        <v/>
      </c>
      <c r="E606" s="30" t="str">
        <f aca="false">IF($A606="","",(SUMIFS(raw_data!$I:$I,raw_data!$A:$A,"&gt;="&amp;UY_START,raw_data!$A:$A,"&lt;="&amp;BASE_YM,raw_data!$B:$B,"&lt;="&amp;BASE_YM,raw_data!$G:$G,$A606)+SUMIFS(raw_data!$J:$J,raw_data!$A:$A,"&gt;="&amp;UY_START,raw_data!$A:$A,"&lt;="&amp;BASE_YM,raw_data!$B:$B,"&lt;="&amp;BASE_YM,raw_data!$G:$G,$A606)))</f>
        <v/>
      </c>
      <c r="F606" s="31" t="str">
        <f aca="false">IF(N(D606)=0,"",E606/D606)</f>
        <v/>
      </c>
      <c r="G606" s="30" t="str">
        <f aca="false">IF($A606="","",SUMIFS(raw_data!$H:$H,raw_data!$A:$A,"&gt;="&amp;UY_START_PY,raw_data!$A:$A,"&lt;="&amp;BASE_YM_PY,raw_data!$B:$B,"&lt;="&amp;BASE_YM_PY,raw_data!$G:$G,$A606))</f>
        <v/>
      </c>
      <c r="H606" s="30" t="str">
        <f aca="false">IF($A606="","",(SUMIFS(raw_data!$I:$I,raw_data!$A:$A,"&gt;="&amp;UY_START_PY,raw_data!$A:$A,"&lt;="&amp;BASE_YM_PY,raw_data!$B:$B,"&lt;="&amp;BASE_YM_PY,raw_data!$G:$G,$A606)+SUMIFS(raw_data!$J:$J,raw_data!$A:$A,"&gt;="&amp;UY_START_PY,raw_data!$A:$A,"&lt;="&amp;BASE_YM_PY,raw_data!$B:$B,"&lt;="&amp;BASE_YM_PY,raw_data!$G:$G,$A606)))</f>
        <v/>
      </c>
      <c r="I606" s="31" t="str">
        <f aca="false">IF(N(G606)=0,"",H606/G606)</f>
        <v/>
      </c>
      <c r="J606" s="32" t="str">
        <f aca="false">IF(N(G606)=0,"",D606/G606-1)</f>
        <v/>
      </c>
      <c r="K606" s="33" t="str">
        <f aca="false">IF(OR(F606="",I606=""),"",F606-I606)</f>
        <v/>
      </c>
      <c r="L606" s="30" t="str">
        <f aca="false">IF($A606="","",SUMIFS(raw_data!$H:$H,raw_data!$B:$B,BASE_YM,raw_data!$G:$G,$A606))</f>
        <v/>
      </c>
      <c r="M606" s="30" t="str">
        <f aca="false">IF($A606="","",(SUMIFS(raw_data!$I:$I,raw_data!$B:$B,BASE_YM,raw_data!$G:$G,$A606)+SUMIFS(raw_data!$J:$J,raw_data!$B:$B,BASE_YM,raw_data!$G:$G,$A606)))</f>
        <v/>
      </c>
      <c r="N606" s="31" t="str">
        <f aca="false">IF(N(L606)=0,"",M606/L606)</f>
        <v/>
      </c>
      <c r="O606" s="30" t="str">
        <f aca="false">IF($A606="","",SUMIFS(raw_data!$H:$H,raw_data!$B:$B,BASE_YM_PY,raw_data!$G:$G,$A606))</f>
        <v/>
      </c>
      <c r="P606" s="30" t="str">
        <f aca="false">IF($A606="","",(SUMIFS(raw_data!$I:$I,raw_data!$B:$B,BASE_YM_PY,raw_data!$G:$G,$A606)+SUMIFS(raw_data!$J:$J,raw_data!$B:$B,BASE_YM_PY,raw_data!$G:$G,$A606)))</f>
        <v/>
      </c>
      <c r="Q606" s="31" t="str">
        <f aca="false">IF(N(O606)=0,"",P606/O606)</f>
        <v/>
      </c>
      <c r="R606" s="32" t="str">
        <f aca="false">IF(N(O606)=0,"",L606/O606-1)</f>
        <v/>
      </c>
      <c r="S606" s="33" t="str">
        <f aca="false">IF(OR(N606="",Q606=""),"",N606-Q606)</f>
        <v/>
      </c>
      <c r="T606" s="0" t="str">
        <f aca="false">IF(N(D606)&gt;0,RANK(D606,D$2:D$1001)+COUNTIF(D$2:D606,D606)-1,"")</f>
        <v/>
      </c>
      <c r="U606" s="38" t="n">
        <f aca="false">IF(N(D606)&gt;0,IF(D606&gt;=LR_MIN_SHARE*SUM(D$2:D$1001),F606,-1),-1)</f>
        <v>-1</v>
      </c>
      <c r="V606" s="0" t="str">
        <f aca="false">IF(U606&lt;0,"",RANK(U606,U$2:U$1001)+COUNTIF(U$2:U606,U606)-1)</f>
        <v/>
      </c>
      <c r="W606" s="0" t="str">
        <f aca="false">IF(N(L606)&gt;0,RANK(L606,L$2:L$1001)+COUNTIF(L$2:L606,L606)-1,"")</f>
        <v/>
      </c>
      <c r="X606" s="38" t="n">
        <f aca="false">IF(N(L606)&gt;0,IF(L606&gt;=LR_MIN_SHARE*SUM(L$2:L$1001),N606,-1),-1)</f>
        <v>-1</v>
      </c>
      <c r="Y606" s="0" t="str">
        <f aca="false">IF(X606&lt;0,"",RANK(X606,X$2:X$1001)+COUNTIF(X$2:X606,X606)-1)</f>
        <v/>
      </c>
      <c r="AA606" s="0" t="str">
        <f aca="false">IF($A606="","",IF(COUNTIF($B$2:$B606,$B606)=1,1,""))</f>
        <v/>
      </c>
      <c r="AB606" s="0" t="str">
        <f aca="false">IF(AA606=1,SUMIF($B$2:$B$1001,$B606,$D$2:$D$1001),"")</f>
        <v/>
      </c>
      <c r="AC606" s="0" t="str">
        <f aca="false">IF(AA606=1,RANK(AB606,$AB$2:$AB$1001)+COUNTIF($AB$2:$AB606,AB606)-1,"")</f>
        <v/>
      </c>
      <c r="AD606" s="0" t="str">
        <f aca="false">IF($A606="","",COUNTIF(raw_data!$G:$G,$A606))</f>
        <v/>
      </c>
      <c r="AE606" s="0" t="str">
        <f aca="false">IF($A606="","",IF(COUNTIF($A$2:$A$1001,$A606)&gt;1,1,0))</f>
        <v/>
      </c>
    </row>
    <row r="607" customFormat="false" ht="15" hidden="false" customHeight="false" outlineLevel="0" collapsed="false">
      <c r="A607" s="0" t="str">
        <f aca="false">IF(code_master!$A607="","",code_master!$A607)</f>
        <v/>
      </c>
      <c r="B607" s="0" t="str">
        <f aca="false">IF($A607="","",code_master!$C607&amp;"")</f>
        <v/>
      </c>
      <c r="C607" s="0" t="str">
        <f aca="false">IF($A607="","",code_master!$B607&amp;"")</f>
        <v/>
      </c>
      <c r="D607" s="30" t="str">
        <f aca="false">IF($A607="","",SUMIFS(raw_data!$H:$H,raw_data!$A:$A,"&gt;="&amp;UY_START,raw_data!$A:$A,"&lt;="&amp;BASE_YM,raw_data!$B:$B,"&lt;="&amp;BASE_YM,raw_data!$G:$G,$A607))</f>
        <v/>
      </c>
      <c r="E607" s="30" t="str">
        <f aca="false">IF($A607="","",(SUMIFS(raw_data!$I:$I,raw_data!$A:$A,"&gt;="&amp;UY_START,raw_data!$A:$A,"&lt;="&amp;BASE_YM,raw_data!$B:$B,"&lt;="&amp;BASE_YM,raw_data!$G:$G,$A607)+SUMIFS(raw_data!$J:$J,raw_data!$A:$A,"&gt;="&amp;UY_START,raw_data!$A:$A,"&lt;="&amp;BASE_YM,raw_data!$B:$B,"&lt;="&amp;BASE_YM,raw_data!$G:$G,$A607)))</f>
        <v/>
      </c>
      <c r="F607" s="31" t="str">
        <f aca="false">IF(N(D607)=0,"",E607/D607)</f>
        <v/>
      </c>
      <c r="G607" s="30" t="str">
        <f aca="false">IF($A607="","",SUMIFS(raw_data!$H:$H,raw_data!$A:$A,"&gt;="&amp;UY_START_PY,raw_data!$A:$A,"&lt;="&amp;BASE_YM_PY,raw_data!$B:$B,"&lt;="&amp;BASE_YM_PY,raw_data!$G:$G,$A607))</f>
        <v/>
      </c>
      <c r="H607" s="30" t="str">
        <f aca="false">IF($A607="","",(SUMIFS(raw_data!$I:$I,raw_data!$A:$A,"&gt;="&amp;UY_START_PY,raw_data!$A:$A,"&lt;="&amp;BASE_YM_PY,raw_data!$B:$B,"&lt;="&amp;BASE_YM_PY,raw_data!$G:$G,$A607)+SUMIFS(raw_data!$J:$J,raw_data!$A:$A,"&gt;="&amp;UY_START_PY,raw_data!$A:$A,"&lt;="&amp;BASE_YM_PY,raw_data!$B:$B,"&lt;="&amp;BASE_YM_PY,raw_data!$G:$G,$A607)))</f>
        <v/>
      </c>
      <c r="I607" s="31" t="str">
        <f aca="false">IF(N(G607)=0,"",H607/G607)</f>
        <v/>
      </c>
      <c r="J607" s="32" t="str">
        <f aca="false">IF(N(G607)=0,"",D607/G607-1)</f>
        <v/>
      </c>
      <c r="K607" s="33" t="str">
        <f aca="false">IF(OR(F607="",I607=""),"",F607-I607)</f>
        <v/>
      </c>
      <c r="L607" s="30" t="str">
        <f aca="false">IF($A607="","",SUMIFS(raw_data!$H:$H,raw_data!$B:$B,BASE_YM,raw_data!$G:$G,$A607))</f>
        <v/>
      </c>
      <c r="M607" s="30" t="str">
        <f aca="false">IF($A607="","",(SUMIFS(raw_data!$I:$I,raw_data!$B:$B,BASE_YM,raw_data!$G:$G,$A607)+SUMIFS(raw_data!$J:$J,raw_data!$B:$B,BASE_YM,raw_data!$G:$G,$A607)))</f>
        <v/>
      </c>
      <c r="N607" s="31" t="str">
        <f aca="false">IF(N(L607)=0,"",M607/L607)</f>
        <v/>
      </c>
      <c r="O607" s="30" t="str">
        <f aca="false">IF($A607="","",SUMIFS(raw_data!$H:$H,raw_data!$B:$B,BASE_YM_PY,raw_data!$G:$G,$A607))</f>
        <v/>
      </c>
      <c r="P607" s="30" t="str">
        <f aca="false">IF($A607="","",(SUMIFS(raw_data!$I:$I,raw_data!$B:$B,BASE_YM_PY,raw_data!$G:$G,$A607)+SUMIFS(raw_data!$J:$J,raw_data!$B:$B,BASE_YM_PY,raw_data!$G:$G,$A607)))</f>
        <v/>
      </c>
      <c r="Q607" s="31" t="str">
        <f aca="false">IF(N(O607)=0,"",P607/O607)</f>
        <v/>
      </c>
      <c r="R607" s="32" t="str">
        <f aca="false">IF(N(O607)=0,"",L607/O607-1)</f>
        <v/>
      </c>
      <c r="S607" s="33" t="str">
        <f aca="false">IF(OR(N607="",Q607=""),"",N607-Q607)</f>
        <v/>
      </c>
      <c r="T607" s="0" t="str">
        <f aca="false">IF(N(D607)&gt;0,RANK(D607,D$2:D$1001)+COUNTIF(D$2:D607,D607)-1,"")</f>
        <v/>
      </c>
      <c r="U607" s="38" t="n">
        <f aca="false">IF(N(D607)&gt;0,IF(D607&gt;=LR_MIN_SHARE*SUM(D$2:D$1001),F607,-1),-1)</f>
        <v>-1</v>
      </c>
      <c r="V607" s="0" t="str">
        <f aca="false">IF(U607&lt;0,"",RANK(U607,U$2:U$1001)+COUNTIF(U$2:U607,U607)-1)</f>
        <v/>
      </c>
      <c r="W607" s="0" t="str">
        <f aca="false">IF(N(L607)&gt;0,RANK(L607,L$2:L$1001)+COUNTIF(L$2:L607,L607)-1,"")</f>
        <v/>
      </c>
      <c r="X607" s="38" t="n">
        <f aca="false">IF(N(L607)&gt;0,IF(L607&gt;=LR_MIN_SHARE*SUM(L$2:L$1001),N607,-1),-1)</f>
        <v>-1</v>
      </c>
      <c r="Y607" s="0" t="str">
        <f aca="false">IF(X607&lt;0,"",RANK(X607,X$2:X$1001)+COUNTIF(X$2:X607,X607)-1)</f>
        <v/>
      </c>
      <c r="AA607" s="0" t="str">
        <f aca="false">IF($A607="","",IF(COUNTIF($B$2:$B607,$B607)=1,1,""))</f>
        <v/>
      </c>
      <c r="AB607" s="0" t="str">
        <f aca="false">IF(AA607=1,SUMIF($B$2:$B$1001,$B607,$D$2:$D$1001),"")</f>
        <v/>
      </c>
      <c r="AC607" s="0" t="str">
        <f aca="false">IF(AA607=1,RANK(AB607,$AB$2:$AB$1001)+COUNTIF($AB$2:$AB607,AB607)-1,"")</f>
        <v/>
      </c>
      <c r="AD607" s="0" t="str">
        <f aca="false">IF($A607="","",COUNTIF(raw_data!$G:$G,$A607))</f>
        <v/>
      </c>
      <c r="AE607" s="0" t="str">
        <f aca="false">IF($A607="","",IF(COUNTIF($A$2:$A$1001,$A607)&gt;1,1,0))</f>
        <v/>
      </c>
    </row>
    <row r="608" customFormat="false" ht="15" hidden="false" customHeight="false" outlineLevel="0" collapsed="false">
      <c r="A608" s="0" t="str">
        <f aca="false">IF(code_master!$A608="","",code_master!$A608)</f>
        <v/>
      </c>
      <c r="B608" s="0" t="str">
        <f aca="false">IF($A608="","",code_master!$C608&amp;"")</f>
        <v/>
      </c>
      <c r="C608" s="0" t="str">
        <f aca="false">IF($A608="","",code_master!$B608&amp;"")</f>
        <v/>
      </c>
      <c r="D608" s="30" t="str">
        <f aca="false">IF($A608="","",SUMIFS(raw_data!$H:$H,raw_data!$A:$A,"&gt;="&amp;UY_START,raw_data!$A:$A,"&lt;="&amp;BASE_YM,raw_data!$B:$B,"&lt;="&amp;BASE_YM,raw_data!$G:$G,$A608))</f>
        <v/>
      </c>
      <c r="E608" s="30" t="str">
        <f aca="false">IF($A608="","",(SUMIFS(raw_data!$I:$I,raw_data!$A:$A,"&gt;="&amp;UY_START,raw_data!$A:$A,"&lt;="&amp;BASE_YM,raw_data!$B:$B,"&lt;="&amp;BASE_YM,raw_data!$G:$G,$A608)+SUMIFS(raw_data!$J:$J,raw_data!$A:$A,"&gt;="&amp;UY_START,raw_data!$A:$A,"&lt;="&amp;BASE_YM,raw_data!$B:$B,"&lt;="&amp;BASE_YM,raw_data!$G:$G,$A608)))</f>
        <v/>
      </c>
      <c r="F608" s="31" t="str">
        <f aca="false">IF(N(D608)=0,"",E608/D608)</f>
        <v/>
      </c>
      <c r="G608" s="30" t="str">
        <f aca="false">IF($A608="","",SUMIFS(raw_data!$H:$H,raw_data!$A:$A,"&gt;="&amp;UY_START_PY,raw_data!$A:$A,"&lt;="&amp;BASE_YM_PY,raw_data!$B:$B,"&lt;="&amp;BASE_YM_PY,raw_data!$G:$G,$A608))</f>
        <v/>
      </c>
      <c r="H608" s="30" t="str">
        <f aca="false">IF($A608="","",(SUMIFS(raw_data!$I:$I,raw_data!$A:$A,"&gt;="&amp;UY_START_PY,raw_data!$A:$A,"&lt;="&amp;BASE_YM_PY,raw_data!$B:$B,"&lt;="&amp;BASE_YM_PY,raw_data!$G:$G,$A608)+SUMIFS(raw_data!$J:$J,raw_data!$A:$A,"&gt;="&amp;UY_START_PY,raw_data!$A:$A,"&lt;="&amp;BASE_YM_PY,raw_data!$B:$B,"&lt;="&amp;BASE_YM_PY,raw_data!$G:$G,$A608)))</f>
        <v/>
      </c>
      <c r="I608" s="31" t="str">
        <f aca="false">IF(N(G608)=0,"",H608/G608)</f>
        <v/>
      </c>
      <c r="J608" s="32" t="str">
        <f aca="false">IF(N(G608)=0,"",D608/G608-1)</f>
        <v/>
      </c>
      <c r="K608" s="33" t="str">
        <f aca="false">IF(OR(F608="",I608=""),"",F608-I608)</f>
        <v/>
      </c>
      <c r="L608" s="30" t="str">
        <f aca="false">IF($A608="","",SUMIFS(raw_data!$H:$H,raw_data!$B:$B,BASE_YM,raw_data!$G:$G,$A608))</f>
        <v/>
      </c>
      <c r="M608" s="30" t="str">
        <f aca="false">IF($A608="","",(SUMIFS(raw_data!$I:$I,raw_data!$B:$B,BASE_YM,raw_data!$G:$G,$A608)+SUMIFS(raw_data!$J:$J,raw_data!$B:$B,BASE_YM,raw_data!$G:$G,$A608)))</f>
        <v/>
      </c>
      <c r="N608" s="31" t="str">
        <f aca="false">IF(N(L608)=0,"",M608/L608)</f>
        <v/>
      </c>
      <c r="O608" s="30" t="str">
        <f aca="false">IF($A608="","",SUMIFS(raw_data!$H:$H,raw_data!$B:$B,BASE_YM_PY,raw_data!$G:$G,$A608))</f>
        <v/>
      </c>
      <c r="P608" s="30" t="str">
        <f aca="false">IF($A608="","",(SUMIFS(raw_data!$I:$I,raw_data!$B:$B,BASE_YM_PY,raw_data!$G:$G,$A608)+SUMIFS(raw_data!$J:$J,raw_data!$B:$B,BASE_YM_PY,raw_data!$G:$G,$A608)))</f>
        <v/>
      </c>
      <c r="Q608" s="31" t="str">
        <f aca="false">IF(N(O608)=0,"",P608/O608)</f>
        <v/>
      </c>
      <c r="R608" s="32" t="str">
        <f aca="false">IF(N(O608)=0,"",L608/O608-1)</f>
        <v/>
      </c>
      <c r="S608" s="33" t="str">
        <f aca="false">IF(OR(N608="",Q608=""),"",N608-Q608)</f>
        <v/>
      </c>
      <c r="T608" s="0" t="str">
        <f aca="false">IF(N(D608)&gt;0,RANK(D608,D$2:D$1001)+COUNTIF(D$2:D608,D608)-1,"")</f>
        <v/>
      </c>
      <c r="U608" s="38" t="n">
        <f aca="false">IF(N(D608)&gt;0,IF(D608&gt;=LR_MIN_SHARE*SUM(D$2:D$1001),F608,-1),-1)</f>
        <v>-1</v>
      </c>
      <c r="V608" s="0" t="str">
        <f aca="false">IF(U608&lt;0,"",RANK(U608,U$2:U$1001)+COUNTIF(U$2:U608,U608)-1)</f>
        <v/>
      </c>
      <c r="W608" s="0" t="str">
        <f aca="false">IF(N(L608)&gt;0,RANK(L608,L$2:L$1001)+COUNTIF(L$2:L608,L608)-1,"")</f>
        <v/>
      </c>
      <c r="X608" s="38" t="n">
        <f aca="false">IF(N(L608)&gt;0,IF(L608&gt;=LR_MIN_SHARE*SUM(L$2:L$1001),N608,-1),-1)</f>
        <v>-1</v>
      </c>
      <c r="Y608" s="0" t="str">
        <f aca="false">IF(X608&lt;0,"",RANK(X608,X$2:X$1001)+COUNTIF(X$2:X608,X608)-1)</f>
        <v/>
      </c>
      <c r="AA608" s="0" t="str">
        <f aca="false">IF($A608="","",IF(COUNTIF($B$2:$B608,$B608)=1,1,""))</f>
        <v/>
      </c>
      <c r="AB608" s="0" t="str">
        <f aca="false">IF(AA608=1,SUMIF($B$2:$B$1001,$B608,$D$2:$D$1001),"")</f>
        <v/>
      </c>
      <c r="AC608" s="0" t="str">
        <f aca="false">IF(AA608=1,RANK(AB608,$AB$2:$AB$1001)+COUNTIF($AB$2:$AB608,AB608)-1,"")</f>
        <v/>
      </c>
      <c r="AD608" s="0" t="str">
        <f aca="false">IF($A608="","",COUNTIF(raw_data!$G:$G,$A608))</f>
        <v/>
      </c>
      <c r="AE608" s="0" t="str">
        <f aca="false">IF($A608="","",IF(COUNTIF($A$2:$A$1001,$A608)&gt;1,1,0))</f>
        <v/>
      </c>
    </row>
    <row r="609" customFormat="false" ht="15" hidden="false" customHeight="false" outlineLevel="0" collapsed="false">
      <c r="A609" s="0" t="str">
        <f aca="false">IF(code_master!$A609="","",code_master!$A609)</f>
        <v/>
      </c>
      <c r="B609" s="0" t="str">
        <f aca="false">IF($A609="","",code_master!$C609&amp;"")</f>
        <v/>
      </c>
      <c r="C609" s="0" t="str">
        <f aca="false">IF($A609="","",code_master!$B609&amp;"")</f>
        <v/>
      </c>
      <c r="D609" s="30" t="str">
        <f aca="false">IF($A609="","",SUMIFS(raw_data!$H:$H,raw_data!$A:$A,"&gt;="&amp;UY_START,raw_data!$A:$A,"&lt;="&amp;BASE_YM,raw_data!$B:$B,"&lt;="&amp;BASE_YM,raw_data!$G:$G,$A609))</f>
        <v/>
      </c>
      <c r="E609" s="30" t="str">
        <f aca="false">IF($A609="","",(SUMIFS(raw_data!$I:$I,raw_data!$A:$A,"&gt;="&amp;UY_START,raw_data!$A:$A,"&lt;="&amp;BASE_YM,raw_data!$B:$B,"&lt;="&amp;BASE_YM,raw_data!$G:$G,$A609)+SUMIFS(raw_data!$J:$J,raw_data!$A:$A,"&gt;="&amp;UY_START,raw_data!$A:$A,"&lt;="&amp;BASE_YM,raw_data!$B:$B,"&lt;="&amp;BASE_YM,raw_data!$G:$G,$A609)))</f>
        <v/>
      </c>
      <c r="F609" s="31" t="str">
        <f aca="false">IF(N(D609)=0,"",E609/D609)</f>
        <v/>
      </c>
      <c r="G609" s="30" t="str">
        <f aca="false">IF($A609="","",SUMIFS(raw_data!$H:$H,raw_data!$A:$A,"&gt;="&amp;UY_START_PY,raw_data!$A:$A,"&lt;="&amp;BASE_YM_PY,raw_data!$B:$B,"&lt;="&amp;BASE_YM_PY,raw_data!$G:$G,$A609))</f>
        <v/>
      </c>
      <c r="H609" s="30" t="str">
        <f aca="false">IF($A609="","",(SUMIFS(raw_data!$I:$I,raw_data!$A:$A,"&gt;="&amp;UY_START_PY,raw_data!$A:$A,"&lt;="&amp;BASE_YM_PY,raw_data!$B:$B,"&lt;="&amp;BASE_YM_PY,raw_data!$G:$G,$A609)+SUMIFS(raw_data!$J:$J,raw_data!$A:$A,"&gt;="&amp;UY_START_PY,raw_data!$A:$A,"&lt;="&amp;BASE_YM_PY,raw_data!$B:$B,"&lt;="&amp;BASE_YM_PY,raw_data!$G:$G,$A609)))</f>
        <v/>
      </c>
      <c r="I609" s="31" t="str">
        <f aca="false">IF(N(G609)=0,"",H609/G609)</f>
        <v/>
      </c>
      <c r="J609" s="32" t="str">
        <f aca="false">IF(N(G609)=0,"",D609/G609-1)</f>
        <v/>
      </c>
      <c r="K609" s="33" t="str">
        <f aca="false">IF(OR(F609="",I609=""),"",F609-I609)</f>
        <v/>
      </c>
      <c r="L609" s="30" t="str">
        <f aca="false">IF($A609="","",SUMIFS(raw_data!$H:$H,raw_data!$B:$B,BASE_YM,raw_data!$G:$G,$A609))</f>
        <v/>
      </c>
      <c r="M609" s="30" t="str">
        <f aca="false">IF($A609="","",(SUMIFS(raw_data!$I:$I,raw_data!$B:$B,BASE_YM,raw_data!$G:$G,$A609)+SUMIFS(raw_data!$J:$J,raw_data!$B:$B,BASE_YM,raw_data!$G:$G,$A609)))</f>
        <v/>
      </c>
      <c r="N609" s="31" t="str">
        <f aca="false">IF(N(L609)=0,"",M609/L609)</f>
        <v/>
      </c>
      <c r="O609" s="30" t="str">
        <f aca="false">IF($A609="","",SUMIFS(raw_data!$H:$H,raw_data!$B:$B,BASE_YM_PY,raw_data!$G:$G,$A609))</f>
        <v/>
      </c>
      <c r="P609" s="30" t="str">
        <f aca="false">IF($A609="","",(SUMIFS(raw_data!$I:$I,raw_data!$B:$B,BASE_YM_PY,raw_data!$G:$G,$A609)+SUMIFS(raw_data!$J:$J,raw_data!$B:$B,BASE_YM_PY,raw_data!$G:$G,$A609)))</f>
        <v/>
      </c>
      <c r="Q609" s="31" t="str">
        <f aca="false">IF(N(O609)=0,"",P609/O609)</f>
        <v/>
      </c>
      <c r="R609" s="32" t="str">
        <f aca="false">IF(N(O609)=0,"",L609/O609-1)</f>
        <v/>
      </c>
      <c r="S609" s="33" t="str">
        <f aca="false">IF(OR(N609="",Q609=""),"",N609-Q609)</f>
        <v/>
      </c>
      <c r="T609" s="0" t="str">
        <f aca="false">IF(N(D609)&gt;0,RANK(D609,D$2:D$1001)+COUNTIF(D$2:D609,D609)-1,"")</f>
        <v/>
      </c>
      <c r="U609" s="38" t="n">
        <f aca="false">IF(N(D609)&gt;0,IF(D609&gt;=LR_MIN_SHARE*SUM(D$2:D$1001),F609,-1),-1)</f>
        <v>-1</v>
      </c>
      <c r="V609" s="0" t="str">
        <f aca="false">IF(U609&lt;0,"",RANK(U609,U$2:U$1001)+COUNTIF(U$2:U609,U609)-1)</f>
        <v/>
      </c>
      <c r="W609" s="0" t="str">
        <f aca="false">IF(N(L609)&gt;0,RANK(L609,L$2:L$1001)+COUNTIF(L$2:L609,L609)-1,"")</f>
        <v/>
      </c>
      <c r="X609" s="38" t="n">
        <f aca="false">IF(N(L609)&gt;0,IF(L609&gt;=LR_MIN_SHARE*SUM(L$2:L$1001),N609,-1),-1)</f>
        <v>-1</v>
      </c>
      <c r="Y609" s="0" t="str">
        <f aca="false">IF(X609&lt;0,"",RANK(X609,X$2:X$1001)+COUNTIF(X$2:X609,X609)-1)</f>
        <v/>
      </c>
      <c r="AA609" s="0" t="str">
        <f aca="false">IF($A609="","",IF(COUNTIF($B$2:$B609,$B609)=1,1,""))</f>
        <v/>
      </c>
      <c r="AB609" s="0" t="str">
        <f aca="false">IF(AA609=1,SUMIF($B$2:$B$1001,$B609,$D$2:$D$1001),"")</f>
        <v/>
      </c>
      <c r="AC609" s="0" t="str">
        <f aca="false">IF(AA609=1,RANK(AB609,$AB$2:$AB$1001)+COUNTIF($AB$2:$AB609,AB609)-1,"")</f>
        <v/>
      </c>
      <c r="AD609" s="0" t="str">
        <f aca="false">IF($A609="","",COUNTIF(raw_data!$G:$G,$A609))</f>
        <v/>
      </c>
      <c r="AE609" s="0" t="str">
        <f aca="false">IF($A609="","",IF(COUNTIF($A$2:$A$1001,$A609)&gt;1,1,0))</f>
        <v/>
      </c>
    </row>
    <row r="610" customFormat="false" ht="15" hidden="false" customHeight="false" outlineLevel="0" collapsed="false">
      <c r="A610" s="0" t="str">
        <f aca="false">IF(code_master!$A610="","",code_master!$A610)</f>
        <v/>
      </c>
      <c r="B610" s="0" t="str">
        <f aca="false">IF($A610="","",code_master!$C610&amp;"")</f>
        <v/>
      </c>
      <c r="C610" s="0" t="str">
        <f aca="false">IF($A610="","",code_master!$B610&amp;"")</f>
        <v/>
      </c>
      <c r="D610" s="30" t="str">
        <f aca="false">IF($A610="","",SUMIFS(raw_data!$H:$H,raw_data!$A:$A,"&gt;="&amp;UY_START,raw_data!$A:$A,"&lt;="&amp;BASE_YM,raw_data!$B:$B,"&lt;="&amp;BASE_YM,raw_data!$G:$G,$A610))</f>
        <v/>
      </c>
      <c r="E610" s="30" t="str">
        <f aca="false">IF($A610="","",(SUMIFS(raw_data!$I:$I,raw_data!$A:$A,"&gt;="&amp;UY_START,raw_data!$A:$A,"&lt;="&amp;BASE_YM,raw_data!$B:$B,"&lt;="&amp;BASE_YM,raw_data!$G:$G,$A610)+SUMIFS(raw_data!$J:$J,raw_data!$A:$A,"&gt;="&amp;UY_START,raw_data!$A:$A,"&lt;="&amp;BASE_YM,raw_data!$B:$B,"&lt;="&amp;BASE_YM,raw_data!$G:$G,$A610)))</f>
        <v/>
      </c>
      <c r="F610" s="31" t="str">
        <f aca="false">IF(N(D610)=0,"",E610/D610)</f>
        <v/>
      </c>
      <c r="G610" s="30" t="str">
        <f aca="false">IF($A610="","",SUMIFS(raw_data!$H:$H,raw_data!$A:$A,"&gt;="&amp;UY_START_PY,raw_data!$A:$A,"&lt;="&amp;BASE_YM_PY,raw_data!$B:$B,"&lt;="&amp;BASE_YM_PY,raw_data!$G:$G,$A610))</f>
        <v/>
      </c>
      <c r="H610" s="30" t="str">
        <f aca="false">IF($A610="","",(SUMIFS(raw_data!$I:$I,raw_data!$A:$A,"&gt;="&amp;UY_START_PY,raw_data!$A:$A,"&lt;="&amp;BASE_YM_PY,raw_data!$B:$B,"&lt;="&amp;BASE_YM_PY,raw_data!$G:$G,$A610)+SUMIFS(raw_data!$J:$J,raw_data!$A:$A,"&gt;="&amp;UY_START_PY,raw_data!$A:$A,"&lt;="&amp;BASE_YM_PY,raw_data!$B:$B,"&lt;="&amp;BASE_YM_PY,raw_data!$G:$G,$A610)))</f>
        <v/>
      </c>
      <c r="I610" s="31" t="str">
        <f aca="false">IF(N(G610)=0,"",H610/G610)</f>
        <v/>
      </c>
      <c r="J610" s="32" t="str">
        <f aca="false">IF(N(G610)=0,"",D610/G610-1)</f>
        <v/>
      </c>
      <c r="K610" s="33" t="str">
        <f aca="false">IF(OR(F610="",I610=""),"",F610-I610)</f>
        <v/>
      </c>
      <c r="L610" s="30" t="str">
        <f aca="false">IF($A610="","",SUMIFS(raw_data!$H:$H,raw_data!$B:$B,BASE_YM,raw_data!$G:$G,$A610))</f>
        <v/>
      </c>
      <c r="M610" s="30" t="str">
        <f aca="false">IF($A610="","",(SUMIFS(raw_data!$I:$I,raw_data!$B:$B,BASE_YM,raw_data!$G:$G,$A610)+SUMIFS(raw_data!$J:$J,raw_data!$B:$B,BASE_YM,raw_data!$G:$G,$A610)))</f>
        <v/>
      </c>
      <c r="N610" s="31" t="str">
        <f aca="false">IF(N(L610)=0,"",M610/L610)</f>
        <v/>
      </c>
      <c r="O610" s="30" t="str">
        <f aca="false">IF($A610="","",SUMIFS(raw_data!$H:$H,raw_data!$B:$B,BASE_YM_PY,raw_data!$G:$G,$A610))</f>
        <v/>
      </c>
      <c r="P610" s="30" t="str">
        <f aca="false">IF($A610="","",(SUMIFS(raw_data!$I:$I,raw_data!$B:$B,BASE_YM_PY,raw_data!$G:$G,$A610)+SUMIFS(raw_data!$J:$J,raw_data!$B:$B,BASE_YM_PY,raw_data!$G:$G,$A610)))</f>
        <v/>
      </c>
      <c r="Q610" s="31" t="str">
        <f aca="false">IF(N(O610)=0,"",P610/O610)</f>
        <v/>
      </c>
      <c r="R610" s="32" t="str">
        <f aca="false">IF(N(O610)=0,"",L610/O610-1)</f>
        <v/>
      </c>
      <c r="S610" s="33" t="str">
        <f aca="false">IF(OR(N610="",Q610=""),"",N610-Q610)</f>
        <v/>
      </c>
      <c r="T610" s="0" t="str">
        <f aca="false">IF(N(D610)&gt;0,RANK(D610,D$2:D$1001)+COUNTIF(D$2:D610,D610)-1,"")</f>
        <v/>
      </c>
      <c r="U610" s="38" t="n">
        <f aca="false">IF(N(D610)&gt;0,IF(D610&gt;=LR_MIN_SHARE*SUM(D$2:D$1001),F610,-1),-1)</f>
        <v>-1</v>
      </c>
      <c r="V610" s="0" t="str">
        <f aca="false">IF(U610&lt;0,"",RANK(U610,U$2:U$1001)+COUNTIF(U$2:U610,U610)-1)</f>
        <v/>
      </c>
      <c r="W610" s="0" t="str">
        <f aca="false">IF(N(L610)&gt;0,RANK(L610,L$2:L$1001)+COUNTIF(L$2:L610,L610)-1,"")</f>
        <v/>
      </c>
      <c r="X610" s="38" t="n">
        <f aca="false">IF(N(L610)&gt;0,IF(L610&gt;=LR_MIN_SHARE*SUM(L$2:L$1001),N610,-1),-1)</f>
        <v>-1</v>
      </c>
      <c r="Y610" s="0" t="str">
        <f aca="false">IF(X610&lt;0,"",RANK(X610,X$2:X$1001)+COUNTIF(X$2:X610,X610)-1)</f>
        <v/>
      </c>
      <c r="AA610" s="0" t="str">
        <f aca="false">IF($A610="","",IF(COUNTIF($B$2:$B610,$B610)=1,1,""))</f>
        <v/>
      </c>
      <c r="AB610" s="0" t="str">
        <f aca="false">IF(AA610=1,SUMIF($B$2:$B$1001,$B610,$D$2:$D$1001),"")</f>
        <v/>
      </c>
      <c r="AC610" s="0" t="str">
        <f aca="false">IF(AA610=1,RANK(AB610,$AB$2:$AB$1001)+COUNTIF($AB$2:$AB610,AB610)-1,"")</f>
        <v/>
      </c>
      <c r="AD610" s="0" t="str">
        <f aca="false">IF($A610="","",COUNTIF(raw_data!$G:$G,$A610))</f>
        <v/>
      </c>
      <c r="AE610" s="0" t="str">
        <f aca="false">IF($A610="","",IF(COUNTIF($A$2:$A$1001,$A610)&gt;1,1,0))</f>
        <v/>
      </c>
    </row>
    <row r="611" customFormat="false" ht="15" hidden="false" customHeight="false" outlineLevel="0" collapsed="false">
      <c r="A611" s="0" t="str">
        <f aca="false">IF(code_master!$A611="","",code_master!$A611)</f>
        <v/>
      </c>
      <c r="B611" s="0" t="str">
        <f aca="false">IF($A611="","",code_master!$C611&amp;"")</f>
        <v/>
      </c>
      <c r="C611" s="0" t="str">
        <f aca="false">IF($A611="","",code_master!$B611&amp;"")</f>
        <v/>
      </c>
      <c r="D611" s="30" t="str">
        <f aca="false">IF($A611="","",SUMIFS(raw_data!$H:$H,raw_data!$A:$A,"&gt;="&amp;UY_START,raw_data!$A:$A,"&lt;="&amp;BASE_YM,raw_data!$B:$B,"&lt;="&amp;BASE_YM,raw_data!$G:$G,$A611))</f>
        <v/>
      </c>
      <c r="E611" s="30" t="str">
        <f aca="false">IF($A611="","",(SUMIFS(raw_data!$I:$I,raw_data!$A:$A,"&gt;="&amp;UY_START,raw_data!$A:$A,"&lt;="&amp;BASE_YM,raw_data!$B:$B,"&lt;="&amp;BASE_YM,raw_data!$G:$G,$A611)+SUMIFS(raw_data!$J:$J,raw_data!$A:$A,"&gt;="&amp;UY_START,raw_data!$A:$A,"&lt;="&amp;BASE_YM,raw_data!$B:$B,"&lt;="&amp;BASE_YM,raw_data!$G:$G,$A611)))</f>
        <v/>
      </c>
      <c r="F611" s="31" t="str">
        <f aca="false">IF(N(D611)=0,"",E611/D611)</f>
        <v/>
      </c>
      <c r="G611" s="30" t="str">
        <f aca="false">IF($A611="","",SUMIFS(raw_data!$H:$H,raw_data!$A:$A,"&gt;="&amp;UY_START_PY,raw_data!$A:$A,"&lt;="&amp;BASE_YM_PY,raw_data!$B:$B,"&lt;="&amp;BASE_YM_PY,raw_data!$G:$G,$A611))</f>
        <v/>
      </c>
      <c r="H611" s="30" t="str">
        <f aca="false">IF($A611="","",(SUMIFS(raw_data!$I:$I,raw_data!$A:$A,"&gt;="&amp;UY_START_PY,raw_data!$A:$A,"&lt;="&amp;BASE_YM_PY,raw_data!$B:$B,"&lt;="&amp;BASE_YM_PY,raw_data!$G:$G,$A611)+SUMIFS(raw_data!$J:$J,raw_data!$A:$A,"&gt;="&amp;UY_START_PY,raw_data!$A:$A,"&lt;="&amp;BASE_YM_PY,raw_data!$B:$B,"&lt;="&amp;BASE_YM_PY,raw_data!$G:$G,$A611)))</f>
        <v/>
      </c>
      <c r="I611" s="31" t="str">
        <f aca="false">IF(N(G611)=0,"",H611/G611)</f>
        <v/>
      </c>
      <c r="J611" s="32" t="str">
        <f aca="false">IF(N(G611)=0,"",D611/G611-1)</f>
        <v/>
      </c>
      <c r="K611" s="33" t="str">
        <f aca="false">IF(OR(F611="",I611=""),"",F611-I611)</f>
        <v/>
      </c>
      <c r="L611" s="30" t="str">
        <f aca="false">IF($A611="","",SUMIFS(raw_data!$H:$H,raw_data!$B:$B,BASE_YM,raw_data!$G:$G,$A611))</f>
        <v/>
      </c>
      <c r="M611" s="30" t="str">
        <f aca="false">IF($A611="","",(SUMIFS(raw_data!$I:$I,raw_data!$B:$B,BASE_YM,raw_data!$G:$G,$A611)+SUMIFS(raw_data!$J:$J,raw_data!$B:$B,BASE_YM,raw_data!$G:$G,$A611)))</f>
        <v/>
      </c>
      <c r="N611" s="31" t="str">
        <f aca="false">IF(N(L611)=0,"",M611/L611)</f>
        <v/>
      </c>
      <c r="O611" s="30" t="str">
        <f aca="false">IF($A611="","",SUMIFS(raw_data!$H:$H,raw_data!$B:$B,BASE_YM_PY,raw_data!$G:$G,$A611))</f>
        <v/>
      </c>
      <c r="P611" s="30" t="str">
        <f aca="false">IF($A611="","",(SUMIFS(raw_data!$I:$I,raw_data!$B:$B,BASE_YM_PY,raw_data!$G:$G,$A611)+SUMIFS(raw_data!$J:$J,raw_data!$B:$B,BASE_YM_PY,raw_data!$G:$G,$A611)))</f>
        <v/>
      </c>
      <c r="Q611" s="31" t="str">
        <f aca="false">IF(N(O611)=0,"",P611/O611)</f>
        <v/>
      </c>
      <c r="R611" s="32" t="str">
        <f aca="false">IF(N(O611)=0,"",L611/O611-1)</f>
        <v/>
      </c>
      <c r="S611" s="33" t="str">
        <f aca="false">IF(OR(N611="",Q611=""),"",N611-Q611)</f>
        <v/>
      </c>
      <c r="T611" s="0" t="str">
        <f aca="false">IF(N(D611)&gt;0,RANK(D611,D$2:D$1001)+COUNTIF(D$2:D611,D611)-1,"")</f>
        <v/>
      </c>
      <c r="U611" s="38" t="n">
        <f aca="false">IF(N(D611)&gt;0,IF(D611&gt;=LR_MIN_SHARE*SUM(D$2:D$1001),F611,-1),-1)</f>
        <v>-1</v>
      </c>
      <c r="V611" s="0" t="str">
        <f aca="false">IF(U611&lt;0,"",RANK(U611,U$2:U$1001)+COUNTIF(U$2:U611,U611)-1)</f>
        <v/>
      </c>
      <c r="W611" s="0" t="str">
        <f aca="false">IF(N(L611)&gt;0,RANK(L611,L$2:L$1001)+COUNTIF(L$2:L611,L611)-1,"")</f>
        <v/>
      </c>
      <c r="X611" s="38" t="n">
        <f aca="false">IF(N(L611)&gt;0,IF(L611&gt;=LR_MIN_SHARE*SUM(L$2:L$1001),N611,-1),-1)</f>
        <v>-1</v>
      </c>
      <c r="Y611" s="0" t="str">
        <f aca="false">IF(X611&lt;0,"",RANK(X611,X$2:X$1001)+COUNTIF(X$2:X611,X611)-1)</f>
        <v/>
      </c>
      <c r="AA611" s="0" t="str">
        <f aca="false">IF($A611="","",IF(COUNTIF($B$2:$B611,$B611)=1,1,""))</f>
        <v/>
      </c>
      <c r="AB611" s="0" t="str">
        <f aca="false">IF(AA611=1,SUMIF($B$2:$B$1001,$B611,$D$2:$D$1001),"")</f>
        <v/>
      </c>
      <c r="AC611" s="0" t="str">
        <f aca="false">IF(AA611=1,RANK(AB611,$AB$2:$AB$1001)+COUNTIF($AB$2:$AB611,AB611)-1,"")</f>
        <v/>
      </c>
      <c r="AD611" s="0" t="str">
        <f aca="false">IF($A611="","",COUNTIF(raw_data!$G:$G,$A611))</f>
        <v/>
      </c>
      <c r="AE611" s="0" t="str">
        <f aca="false">IF($A611="","",IF(COUNTIF($A$2:$A$1001,$A611)&gt;1,1,0))</f>
        <v/>
      </c>
    </row>
    <row r="612" customFormat="false" ht="15" hidden="false" customHeight="false" outlineLevel="0" collapsed="false">
      <c r="A612" s="0" t="str">
        <f aca="false">IF(code_master!$A612="","",code_master!$A612)</f>
        <v/>
      </c>
      <c r="B612" s="0" t="str">
        <f aca="false">IF($A612="","",code_master!$C612&amp;"")</f>
        <v/>
      </c>
      <c r="C612" s="0" t="str">
        <f aca="false">IF($A612="","",code_master!$B612&amp;"")</f>
        <v/>
      </c>
      <c r="D612" s="30" t="str">
        <f aca="false">IF($A612="","",SUMIFS(raw_data!$H:$H,raw_data!$A:$A,"&gt;="&amp;UY_START,raw_data!$A:$A,"&lt;="&amp;BASE_YM,raw_data!$B:$B,"&lt;="&amp;BASE_YM,raw_data!$G:$G,$A612))</f>
        <v/>
      </c>
      <c r="E612" s="30" t="str">
        <f aca="false">IF($A612="","",(SUMIFS(raw_data!$I:$I,raw_data!$A:$A,"&gt;="&amp;UY_START,raw_data!$A:$A,"&lt;="&amp;BASE_YM,raw_data!$B:$B,"&lt;="&amp;BASE_YM,raw_data!$G:$G,$A612)+SUMIFS(raw_data!$J:$J,raw_data!$A:$A,"&gt;="&amp;UY_START,raw_data!$A:$A,"&lt;="&amp;BASE_YM,raw_data!$B:$B,"&lt;="&amp;BASE_YM,raw_data!$G:$G,$A612)))</f>
        <v/>
      </c>
      <c r="F612" s="31" t="str">
        <f aca="false">IF(N(D612)=0,"",E612/D612)</f>
        <v/>
      </c>
      <c r="G612" s="30" t="str">
        <f aca="false">IF($A612="","",SUMIFS(raw_data!$H:$H,raw_data!$A:$A,"&gt;="&amp;UY_START_PY,raw_data!$A:$A,"&lt;="&amp;BASE_YM_PY,raw_data!$B:$B,"&lt;="&amp;BASE_YM_PY,raw_data!$G:$G,$A612))</f>
        <v/>
      </c>
      <c r="H612" s="30" t="str">
        <f aca="false">IF($A612="","",(SUMIFS(raw_data!$I:$I,raw_data!$A:$A,"&gt;="&amp;UY_START_PY,raw_data!$A:$A,"&lt;="&amp;BASE_YM_PY,raw_data!$B:$B,"&lt;="&amp;BASE_YM_PY,raw_data!$G:$G,$A612)+SUMIFS(raw_data!$J:$J,raw_data!$A:$A,"&gt;="&amp;UY_START_PY,raw_data!$A:$A,"&lt;="&amp;BASE_YM_PY,raw_data!$B:$B,"&lt;="&amp;BASE_YM_PY,raw_data!$G:$G,$A612)))</f>
        <v/>
      </c>
      <c r="I612" s="31" t="str">
        <f aca="false">IF(N(G612)=0,"",H612/G612)</f>
        <v/>
      </c>
      <c r="J612" s="32" t="str">
        <f aca="false">IF(N(G612)=0,"",D612/G612-1)</f>
        <v/>
      </c>
      <c r="K612" s="33" t="str">
        <f aca="false">IF(OR(F612="",I612=""),"",F612-I612)</f>
        <v/>
      </c>
      <c r="L612" s="30" t="str">
        <f aca="false">IF($A612="","",SUMIFS(raw_data!$H:$H,raw_data!$B:$B,BASE_YM,raw_data!$G:$G,$A612))</f>
        <v/>
      </c>
      <c r="M612" s="30" t="str">
        <f aca="false">IF($A612="","",(SUMIFS(raw_data!$I:$I,raw_data!$B:$B,BASE_YM,raw_data!$G:$G,$A612)+SUMIFS(raw_data!$J:$J,raw_data!$B:$B,BASE_YM,raw_data!$G:$G,$A612)))</f>
        <v/>
      </c>
      <c r="N612" s="31" t="str">
        <f aca="false">IF(N(L612)=0,"",M612/L612)</f>
        <v/>
      </c>
      <c r="O612" s="30" t="str">
        <f aca="false">IF($A612="","",SUMIFS(raw_data!$H:$H,raw_data!$B:$B,BASE_YM_PY,raw_data!$G:$G,$A612))</f>
        <v/>
      </c>
      <c r="P612" s="30" t="str">
        <f aca="false">IF($A612="","",(SUMIFS(raw_data!$I:$I,raw_data!$B:$B,BASE_YM_PY,raw_data!$G:$G,$A612)+SUMIFS(raw_data!$J:$J,raw_data!$B:$B,BASE_YM_PY,raw_data!$G:$G,$A612)))</f>
        <v/>
      </c>
      <c r="Q612" s="31" t="str">
        <f aca="false">IF(N(O612)=0,"",P612/O612)</f>
        <v/>
      </c>
      <c r="R612" s="32" t="str">
        <f aca="false">IF(N(O612)=0,"",L612/O612-1)</f>
        <v/>
      </c>
      <c r="S612" s="33" t="str">
        <f aca="false">IF(OR(N612="",Q612=""),"",N612-Q612)</f>
        <v/>
      </c>
      <c r="T612" s="0" t="str">
        <f aca="false">IF(N(D612)&gt;0,RANK(D612,D$2:D$1001)+COUNTIF(D$2:D612,D612)-1,"")</f>
        <v/>
      </c>
      <c r="U612" s="38" t="n">
        <f aca="false">IF(N(D612)&gt;0,IF(D612&gt;=LR_MIN_SHARE*SUM(D$2:D$1001),F612,-1),-1)</f>
        <v>-1</v>
      </c>
      <c r="V612" s="0" t="str">
        <f aca="false">IF(U612&lt;0,"",RANK(U612,U$2:U$1001)+COUNTIF(U$2:U612,U612)-1)</f>
        <v/>
      </c>
      <c r="W612" s="0" t="str">
        <f aca="false">IF(N(L612)&gt;0,RANK(L612,L$2:L$1001)+COUNTIF(L$2:L612,L612)-1,"")</f>
        <v/>
      </c>
      <c r="X612" s="38" t="n">
        <f aca="false">IF(N(L612)&gt;0,IF(L612&gt;=LR_MIN_SHARE*SUM(L$2:L$1001),N612,-1),-1)</f>
        <v>-1</v>
      </c>
      <c r="Y612" s="0" t="str">
        <f aca="false">IF(X612&lt;0,"",RANK(X612,X$2:X$1001)+COUNTIF(X$2:X612,X612)-1)</f>
        <v/>
      </c>
      <c r="AA612" s="0" t="str">
        <f aca="false">IF($A612="","",IF(COUNTIF($B$2:$B612,$B612)=1,1,""))</f>
        <v/>
      </c>
      <c r="AB612" s="0" t="str">
        <f aca="false">IF(AA612=1,SUMIF($B$2:$B$1001,$B612,$D$2:$D$1001),"")</f>
        <v/>
      </c>
      <c r="AC612" s="0" t="str">
        <f aca="false">IF(AA612=1,RANK(AB612,$AB$2:$AB$1001)+COUNTIF($AB$2:$AB612,AB612)-1,"")</f>
        <v/>
      </c>
      <c r="AD612" s="0" t="str">
        <f aca="false">IF($A612="","",COUNTIF(raw_data!$G:$G,$A612))</f>
        <v/>
      </c>
      <c r="AE612" s="0" t="str">
        <f aca="false">IF($A612="","",IF(COUNTIF($A$2:$A$1001,$A612)&gt;1,1,0))</f>
        <v/>
      </c>
    </row>
    <row r="613" customFormat="false" ht="15" hidden="false" customHeight="false" outlineLevel="0" collapsed="false">
      <c r="A613" s="0" t="str">
        <f aca="false">IF(code_master!$A613="","",code_master!$A613)</f>
        <v/>
      </c>
      <c r="B613" s="0" t="str">
        <f aca="false">IF($A613="","",code_master!$C613&amp;"")</f>
        <v/>
      </c>
      <c r="C613" s="0" t="str">
        <f aca="false">IF($A613="","",code_master!$B613&amp;"")</f>
        <v/>
      </c>
      <c r="D613" s="30" t="str">
        <f aca="false">IF($A613="","",SUMIFS(raw_data!$H:$H,raw_data!$A:$A,"&gt;="&amp;UY_START,raw_data!$A:$A,"&lt;="&amp;BASE_YM,raw_data!$B:$B,"&lt;="&amp;BASE_YM,raw_data!$G:$G,$A613))</f>
        <v/>
      </c>
      <c r="E613" s="30" t="str">
        <f aca="false">IF($A613="","",(SUMIFS(raw_data!$I:$I,raw_data!$A:$A,"&gt;="&amp;UY_START,raw_data!$A:$A,"&lt;="&amp;BASE_YM,raw_data!$B:$B,"&lt;="&amp;BASE_YM,raw_data!$G:$G,$A613)+SUMIFS(raw_data!$J:$J,raw_data!$A:$A,"&gt;="&amp;UY_START,raw_data!$A:$A,"&lt;="&amp;BASE_YM,raw_data!$B:$B,"&lt;="&amp;BASE_YM,raw_data!$G:$G,$A613)))</f>
        <v/>
      </c>
      <c r="F613" s="31" t="str">
        <f aca="false">IF(N(D613)=0,"",E613/D613)</f>
        <v/>
      </c>
      <c r="G613" s="30" t="str">
        <f aca="false">IF($A613="","",SUMIFS(raw_data!$H:$H,raw_data!$A:$A,"&gt;="&amp;UY_START_PY,raw_data!$A:$A,"&lt;="&amp;BASE_YM_PY,raw_data!$B:$B,"&lt;="&amp;BASE_YM_PY,raw_data!$G:$G,$A613))</f>
        <v/>
      </c>
      <c r="H613" s="30" t="str">
        <f aca="false">IF($A613="","",(SUMIFS(raw_data!$I:$I,raw_data!$A:$A,"&gt;="&amp;UY_START_PY,raw_data!$A:$A,"&lt;="&amp;BASE_YM_PY,raw_data!$B:$B,"&lt;="&amp;BASE_YM_PY,raw_data!$G:$G,$A613)+SUMIFS(raw_data!$J:$J,raw_data!$A:$A,"&gt;="&amp;UY_START_PY,raw_data!$A:$A,"&lt;="&amp;BASE_YM_PY,raw_data!$B:$B,"&lt;="&amp;BASE_YM_PY,raw_data!$G:$G,$A613)))</f>
        <v/>
      </c>
      <c r="I613" s="31" t="str">
        <f aca="false">IF(N(G613)=0,"",H613/G613)</f>
        <v/>
      </c>
      <c r="J613" s="32" t="str">
        <f aca="false">IF(N(G613)=0,"",D613/G613-1)</f>
        <v/>
      </c>
      <c r="K613" s="33" t="str">
        <f aca="false">IF(OR(F613="",I613=""),"",F613-I613)</f>
        <v/>
      </c>
      <c r="L613" s="30" t="str">
        <f aca="false">IF($A613="","",SUMIFS(raw_data!$H:$H,raw_data!$B:$B,BASE_YM,raw_data!$G:$G,$A613))</f>
        <v/>
      </c>
      <c r="M613" s="30" t="str">
        <f aca="false">IF($A613="","",(SUMIFS(raw_data!$I:$I,raw_data!$B:$B,BASE_YM,raw_data!$G:$G,$A613)+SUMIFS(raw_data!$J:$J,raw_data!$B:$B,BASE_YM,raw_data!$G:$G,$A613)))</f>
        <v/>
      </c>
      <c r="N613" s="31" t="str">
        <f aca="false">IF(N(L613)=0,"",M613/L613)</f>
        <v/>
      </c>
      <c r="O613" s="30" t="str">
        <f aca="false">IF($A613="","",SUMIFS(raw_data!$H:$H,raw_data!$B:$B,BASE_YM_PY,raw_data!$G:$G,$A613))</f>
        <v/>
      </c>
      <c r="P613" s="30" t="str">
        <f aca="false">IF($A613="","",(SUMIFS(raw_data!$I:$I,raw_data!$B:$B,BASE_YM_PY,raw_data!$G:$G,$A613)+SUMIFS(raw_data!$J:$J,raw_data!$B:$B,BASE_YM_PY,raw_data!$G:$G,$A613)))</f>
        <v/>
      </c>
      <c r="Q613" s="31" t="str">
        <f aca="false">IF(N(O613)=0,"",P613/O613)</f>
        <v/>
      </c>
      <c r="R613" s="32" t="str">
        <f aca="false">IF(N(O613)=0,"",L613/O613-1)</f>
        <v/>
      </c>
      <c r="S613" s="33" t="str">
        <f aca="false">IF(OR(N613="",Q613=""),"",N613-Q613)</f>
        <v/>
      </c>
      <c r="T613" s="0" t="str">
        <f aca="false">IF(N(D613)&gt;0,RANK(D613,D$2:D$1001)+COUNTIF(D$2:D613,D613)-1,"")</f>
        <v/>
      </c>
      <c r="U613" s="38" t="n">
        <f aca="false">IF(N(D613)&gt;0,IF(D613&gt;=LR_MIN_SHARE*SUM(D$2:D$1001),F613,-1),-1)</f>
        <v>-1</v>
      </c>
      <c r="V613" s="0" t="str">
        <f aca="false">IF(U613&lt;0,"",RANK(U613,U$2:U$1001)+COUNTIF(U$2:U613,U613)-1)</f>
        <v/>
      </c>
      <c r="W613" s="0" t="str">
        <f aca="false">IF(N(L613)&gt;0,RANK(L613,L$2:L$1001)+COUNTIF(L$2:L613,L613)-1,"")</f>
        <v/>
      </c>
      <c r="X613" s="38" t="n">
        <f aca="false">IF(N(L613)&gt;0,IF(L613&gt;=LR_MIN_SHARE*SUM(L$2:L$1001),N613,-1),-1)</f>
        <v>-1</v>
      </c>
      <c r="Y613" s="0" t="str">
        <f aca="false">IF(X613&lt;0,"",RANK(X613,X$2:X$1001)+COUNTIF(X$2:X613,X613)-1)</f>
        <v/>
      </c>
      <c r="AA613" s="0" t="str">
        <f aca="false">IF($A613="","",IF(COUNTIF($B$2:$B613,$B613)=1,1,""))</f>
        <v/>
      </c>
      <c r="AB613" s="0" t="str">
        <f aca="false">IF(AA613=1,SUMIF($B$2:$B$1001,$B613,$D$2:$D$1001),"")</f>
        <v/>
      </c>
      <c r="AC613" s="0" t="str">
        <f aca="false">IF(AA613=1,RANK(AB613,$AB$2:$AB$1001)+COUNTIF($AB$2:$AB613,AB613)-1,"")</f>
        <v/>
      </c>
      <c r="AD613" s="0" t="str">
        <f aca="false">IF($A613="","",COUNTIF(raw_data!$G:$G,$A613))</f>
        <v/>
      </c>
      <c r="AE613" s="0" t="str">
        <f aca="false">IF($A613="","",IF(COUNTIF($A$2:$A$1001,$A613)&gt;1,1,0))</f>
        <v/>
      </c>
    </row>
    <row r="614" customFormat="false" ht="15" hidden="false" customHeight="false" outlineLevel="0" collapsed="false">
      <c r="A614" s="0" t="str">
        <f aca="false">IF(code_master!$A614="","",code_master!$A614)</f>
        <v/>
      </c>
      <c r="B614" s="0" t="str">
        <f aca="false">IF($A614="","",code_master!$C614&amp;"")</f>
        <v/>
      </c>
      <c r="C614" s="0" t="str">
        <f aca="false">IF($A614="","",code_master!$B614&amp;"")</f>
        <v/>
      </c>
      <c r="D614" s="30" t="str">
        <f aca="false">IF($A614="","",SUMIFS(raw_data!$H:$H,raw_data!$A:$A,"&gt;="&amp;UY_START,raw_data!$A:$A,"&lt;="&amp;BASE_YM,raw_data!$B:$B,"&lt;="&amp;BASE_YM,raw_data!$G:$G,$A614))</f>
        <v/>
      </c>
      <c r="E614" s="30" t="str">
        <f aca="false">IF($A614="","",(SUMIFS(raw_data!$I:$I,raw_data!$A:$A,"&gt;="&amp;UY_START,raw_data!$A:$A,"&lt;="&amp;BASE_YM,raw_data!$B:$B,"&lt;="&amp;BASE_YM,raw_data!$G:$G,$A614)+SUMIFS(raw_data!$J:$J,raw_data!$A:$A,"&gt;="&amp;UY_START,raw_data!$A:$A,"&lt;="&amp;BASE_YM,raw_data!$B:$B,"&lt;="&amp;BASE_YM,raw_data!$G:$G,$A614)))</f>
        <v/>
      </c>
      <c r="F614" s="31" t="str">
        <f aca="false">IF(N(D614)=0,"",E614/D614)</f>
        <v/>
      </c>
      <c r="G614" s="30" t="str">
        <f aca="false">IF($A614="","",SUMIFS(raw_data!$H:$H,raw_data!$A:$A,"&gt;="&amp;UY_START_PY,raw_data!$A:$A,"&lt;="&amp;BASE_YM_PY,raw_data!$B:$B,"&lt;="&amp;BASE_YM_PY,raw_data!$G:$G,$A614))</f>
        <v/>
      </c>
      <c r="H614" s="30" t="str">
        <f aca="false">IF($A614="","",(SUMIFS(raw_data!$I:$I,raw_data!$A:$A,"&gt;="&amp;UY_START_PY,raw_data!$A:$A,"&lt;="&amp;BASE_YM_PY,raw_data!$B:$B,"&lt;="&amp;BASE_YM_PY,raw_data!$G:$G,$A614)+SUMIFS(raw_data!$J:$J,raw_data!$A:$A,"&gt;="&amp;UY_START_PY,raw_data!$A:$A,"&lt;="&amp;BASE_YM_PY,raw_data!$B:$B,"&lt;="&amp;BASE_YM_PY,raw_data!$G:$G,$A614)))</f>
        <v/>
      </c>
      <c r="I614" s="31" t="str">
        <f aca="false">IF(N(G614)=0,"",H614/G614)</f>
        <v/>
      </c>
      <c r="J614" s="32" t="str">
        <f aca="false">IF(N(G614)=0,"",D614/G614-1)</f>
        <v/>
      </c>
      <c r="K614" s="33" t="str">
        <f aca="false">IF(OR(F614="",I614=""),"",F614-I614)</f>
        <v/>
      </c>
      <c r="L614" s="30" t="str">
        <f aca="false">IF($A614="","",SUMIFS(raw_data!$H:$H,raw_data!$B:$B,BASE_YM,raw_data!$G:$G,$A614))</f>
        <v/>
      </c>
      <c r="M614" s="30" t="str">
        <f aca="false">IF($A614="","",(SUMIFS(raw_data!$I:$I,raw_data!$B:$B,BASE_YM,raw_data!$G:$G,$A614)+SUMIFS(raw_data!$J:$J,raw_data!$B:$B,BASE_YM,raw_data!$G:$G,$A614)))</f>
        <v/>
      </c>
      <c r="N614" s="31" t="str">
        <f aca="false">IF(N(L614)=0,"",M614/L614)</f>
        <v/>
      </c>
      <c r="O614" s="30" t="str">
        <f aca="false">IF($A614="","",SUMIFS(raw_data!$H:$H,raw_data!$B:$B,BASE_YM_PY,raw_data!$G:$G,$A614))</f>
        <v/>
      </c>
      <c r="P614" s="30" t="str">
        <f aca="false">IF($A614="","",(SUMIFS(raw_data!$I:$I,raw_data!$B:$B,BASE_YM_PY,raw_data!$G:$G,$A614)+SUMIFS(raw_data!$J:$J,raw_data!$B:$B,BASE_YM_PY,raw_data!$G:$G,$A614)))</f>
        <v/>
      </c>
      <c r="Q614" s="31" t="str">
        <f aca="false">IF(N(O614)=0,"",P614/O614)</f>
        <v/>
      </c>
      <c r="R614" s="32" t="str">
        <f aca="false">IF(N(O614)=0,"",L614/O614-1)</f>
        <v/>
      </c>
      <c r="S614" s="33" t="str">
        <f aca="false">IF(OR(N614="",Q614=""),"",N614-Q614)</f>
        <v/>
      </c>
      <c r="T614" s="0" t="str">
        <f aca="false">IF(N(D614)&gt;0,RANK(D614,D$2:D$1001)+COUNTIF(D$2:D614,D614)-1,"")</f>
        <v/>
      </c>
      <c r="U614" s="38" t="n">
        <f aca="false">IF(N(D614)&gt;0,IF(D614&gt;=LR_MIN_SHARE*SUM(D$2:D$1001),F614,-1),-1)</f>
        <v>-1</v>
      </c>
      <c r="V614" s="0" t="str">
        <f aca="false">IF(U614&lt;0,"",RANK(U614,U$2:U$1001)+COUNTIF(U$2:U614,U614)-1)</f>
        <v/>
      </c>
      <c r="W614" s="0" t="str">
        <f aca="false">IF(N(L614)&gt;0,RANK(L614,L$2:L$1001)+COUNTIF(L$2:L614,L614)-1,"")</f>
        <v/>
      </c>
      <c r="X614" s="38" t="n">
        <f aca="false">IF(N(L614)&gt;0,IF(L614&gt;=LR_MIN_SHARE*SUM(L$2:L$1001),N614,-1),-1)</f>
        <v>-1</v>
      </c>
      <c r="Y614" s="0" t="str">
        <f aca="false">IF(X614&lt;0,"",RANK(X614,X$2:X$1001)+COUNTIF(X$2:X614,X614)-1)</f>
        <v/>
      </c>
      <c r="AA614" s="0" t="str">
        <f aca="false">IF($A614="","",IF(COUNTIF($B$2:$B614,$B614)=1,1,""))</f>
        <v/>
      </c>
      <c r="AB614" s="0" t="str">
        <f aca="false">IF(AA614=1,SUMIF($B$2:$B$1001,$B614,$D$2:$D$1001),"")</f>
        <v/>
      </c>
      <c r="AC614" s="0" t="str">
        <f aca="false">IF(AA614=1,RANK(AB614,$AB$2:$AB$1001)+COUNTIF($AB$2:$AB614,AB614)-1,"")</f>
        <v/>
      </c>
      <c r="AD614" s="0" t="str">
        <f aca="false">IF($A614="","",COUNTIF(raw_data!$G:$G,$A614))</f>
        <v/>
      </c>
      <c r="AE614" s="0" t="str">
        <f aca="false">IF($A614="","",IF(COUNTIF($A$2:$A$1001,$A614)&gt;1,1,0))</f>
        <v/>
      </c>
    </row>
    <row r="615" customFormat="false" ht="15" hidden="false" customHeight="false" outlineLevel="0" collapsed="false">
      <c r="A615" s="0" t="str">
        <f aca="false">IF(code_master!$A615="","",code_master!$A615)</f>
        <v/>
      </c>
      <c r="B615" s="0" t="str">
        <f aca="false">IF($A615="","",code_master!$C615&amp;"")</f>
        <v/>
      </c>
      <c r="C615" s="0" t="str">
        <f aca="false">IF($A615="","",code_master!$B615&amp;"")</f>
        <v/>
      </c>
      <c r="D615" s="30" t="str">
        <f aca="false">IF($A615="","",SUMIFS(raw_data!$H:$H,raw_data!$A:$A,"&gt;="&amp;UY_START,raw_data!$A:$A,"&lt;="&amp;BASE_YM,raw_data!$B:$B,"&lt;="&amp;BASE_YM,raw_data!$G:$G,$A615))</f>
        <v/>
      </c>
      <c r="E615" s="30" t="str">
        <f aca="false">IF($A615="","",(SUMIFS(raw_data!$I:$I,raw_data!$A:$A,"&gt;="&amp;UY_START,raw_data!$A:$A,"&lt;="&amp;BASE_YM,raw_data!$B:$B,"&lt;="&amp;BASE_YM,raw_data!$G:$G,$A615)+SUMIFS(raw_data!$J:$J,raw_data!$A:$A,"&gt;="&amp;UY_START,raw_data!$A:$A,"&lt;="&amp;BASE_YM,raw_data!$B:$B,"&lt;="&amp;BASE_YM,raw_data!$G:$G,$A615)))</f>
        <v/>
      </c>
      <c r="F615" s="31" t="str">
        <f aca="false">IF(N(D615)=0,"",E615/D615)</f>
        <v/>
      </c>
      <c r="G615" s="30" t="str">
        <f aca="false">IF($A615="","",SUMIFS(raw_data!$H:$H,raw_data!$A:$A,"&gt;="&amp;UY_START_PY,raw_data!$A:$A,"&lt;="&amp;BASE_YM_PY,raw_data!$B:$B,"&lt;="&amp;BASE_YM_PY,raw_data!$G:$G,$A615))</f>
        <v/>
      </c>
      <c r="H615" s="30" t="str">
        <f aca="false">IF($A615="","",(SUMIFS(raw_data!$I:$I,raw_data!$A:$A,"&gt;="&amp;UY_START_PY,raw_data!$A:$A,"&lt;="&amp;BASE_YM_PY,raw_data!$B:$B,"&lt;="&amp;BASE_YM_PY,raw_data!$G:$G,$A615)+SUMIFS(raw_data!$J:$J,raw_data!$A:$A,"&gt;="&amp;UY_START_PY,raw_data!$A:$A,"&lt;="&amp;BASE_YM_PY,raw_data!$B:$B,"&lt;="&amp;BASE_YM_PY,raw_data!$G:$G,$A615)))</f>
        <v/>
      </c>
      <c r="I615" s="31" t="str">
        <f aca="false">IF(N(G615)=0,"",H615/G615)</f>
        <v/>
      </c>
      <c r="J615" s="32" t="str">
        <f aca="false">IF(N(G615)=0,"",D615/G615-1)</f>
        <v/>
      </c>
      <c r="K615" s="33" t="str">
        <f aca="false">IF(OR(F615="",I615=""),"",F615-I615)</f>
        <v/>
      </c>
      <c r="L615" s="30" t="str">
        <f aca="false">IF($A615="","",SUMIFS(raw_data!$H:$H,raw_data!$B:$B,BASE_YM,raw_data!$G:$G,$A615))</f>
        <v/>
      </c>
      <c r="M615" s="30" t="str">
        <f aca="false">IF($A615="","",(SUMIFS(raw_data!$I:$I,raw_data!$B:$B,BASE_YM,raw_data!$G:$G,$A615)+SUMIFS(raw_data!$J:$J,raw_data!$B:$B,BASE_YM,raw_data!$G:$G,$A615)))</f>
        <v/>
      </c>
      <c r="N615" s="31" t="str">
        <f aca="false">IF(N(L615)=0,"",M615/L615)</f>
        <v/>
      </c>
      <c r="O615" s="30" t="str">
        <f aca="false">IF($A615="","",SUMIFS(raw_data!$H:$H,raw_data!$B:$B,BASE_YM_PY,raw_data!$G:$G,$A615))</f>
        <v/>
      </c>
      <c r="P615" s="30" t="str">
        <f aca="false">IF($A615="","",(SUMIFS(raw_data!$I:$I,raw_data!$B:$B,BASE_YM_PY,raw_data!$G:$G,$A615)+SUMIFS(raw_data!$J:$J,raw_data!$B:$B,BASE_YM_PY,raw_data!$G:$G,$A615)))</f>
        <v/>
      </c>
      <c r="Q615" s="31" t="str">
        <f aca="false">IF(N(O615)=0,"",P615/O615)</f>
        <v/>
      </c>
      <c r="R615" s="32" t="str">
        <f aca="false">IF(N(O615)=0,"",L615/O615-1)</f>
        <v/>
      </c>
      <c r="S615" s="33" t="str">
        <f aca="false">IF(OR(N615="",Q615=""),"",N615-Q615)</f>
        <v/>
      </c>
      <c r="T615" s="0" t="str">
        <f aca="false">IF(N(D615)&gt;0,RANK(D615,D$2:D$1001)+COUNTIF(D$2:D615,D615)-1,"")</f>
        <v/>
      </c>
      <c r="U615" s="38" t="n">
        <f aca="false">IF(N(D615)&gt;0,IF(D615&gt;=LR_MIN_SHARE*SUM(D$2:D$1001),F615,-1),-1)</f>
        <v>-1</v>
      </c>
      <c r="V615" s="0" t="str">
        <f aca="false">IF(U615&lt;0,"",RANK(U615,U$2:U$1001)+COUNTIF(U$2:U615,U615)-1)</f>
        <v/>
      </c>
      <c r="W615" s="0" t="str">
        <f aca="false">IF(N(L615)&gt;0,RANK(L615,L$2:L$1001)+COUNTIF(L$2:L615,L615)-1,"")</f>
        <v/>
      </c>
      <c r="X615" s="38" t="n">
        <f aca="false">IF(N(L615)&gt;0,IF(L615&gt;=LR_MIN_SHARE*SUM(L$2:L$1001),N615,-1),-1)</f>
        <v>-1</v>
      </c>
      <c r="Y615" s="0" t="str">
        <f aca="false">IF(X615&lt;0,"",RANK(X615,X$2:X$1001)+COUNTIF(X$2:X615,X615)-1)</f>
        <v/>
      </c>
      <c r="AA615" s="0" t="str">
        <f aca="false">IF($A615="","",IF(COUNTIF($B$2:$B615,$B615)=1,1,""))</f>
        <v/>
      </c>
      <c r="AB615" s="0" t="str">
        <f aca="false">IF(AA615=1,SUMIF($B$2:$B$1001,$B615,$D$2:$D$1001),"")</f>
        <v/>
      </c>
      <c r="AC615" s="0" t="str">
        <f aca="false">IF(AA615=1,RANK(AB615,$AB$2:$AB$1001)+COUNTIF($AB$2:$AB615,AB615)-1,"")</f>
        <v/>
      </c>
      <c r="AD615" s="0" t="str">
        <f aca="false">IF($A615="","",COUNTIF(raw_data!$G:$G,$A615))</f>
        <v/>
      </c>
      <c r="AE615" s="0" t="str">
        <f aca="false">IF($A615="","",IF(COUNTIF($A$2:$A$1001,$A615)&gt;1,1,0))</f>
        <v/>
      </c>
    </row>
    <row r="616" customFormat="false" ht="15" hidden="false" customHeight="false" outlineLevel="0" collapsed="false">
      <c r="A616" s="0" t="str">
        <f aca="false">IF(code_master!$A616="","",code_master!$A616)</f>
        <v/>
      </c>
      <c r="B616" s="0" t="str">
        <f aca="false">IF($A616="","",code_master!$C616&amp;"")</f>
        <v/>
      </c>
      <c r="C616" s="0" t="str">
        <f aca="false">IF($A616="","",code_master!$B616&amp;"")</f>
        <v/>
      </c>
      <c r="D616" s="30" t="str">
        <f aca="false">IF($A616="","",SUMIFS(raw_data!$H:$H,raw_data!$A:$A,"&gt;="&amp;UY_START,raw_data!$A:$A,"&lt;="&amp;BASE_YM,raw_data!$B:$B,"&lt;="&amp;BASE_YM,raw_data!$G:$G,$A616))</f>
        <v/>
      </c>
      <c r="E616" s="30" t="str">
        <f aca="false">IF($A616="","",(SUMIFS(raw_data!$I:$I,raw_data!$A:$A,"&gt;="&amp;UY_START,raw_data!$A:$A,"&lt;="&amp;BASE_YM,raw_data!$B:$B,"&lt;="&amp;BASE_YM,raw_data!$G:$G,$A616)+SUMIFS(raw_data!$J:$J,raw_data!$A:$A,"&gt;="&amp;UY_START,raw_data!$A:$A,"&lt;="&amp;BASE_YM,raw_data!$B:$B,"&lt;="&amp;BASE_YM,raw_data!$G:$G,$A616)))</f>
        <v/>
      </c>
      <c r="F616" s="31" t="str">
        <f aca="false">IF(N(D616)=0,"",E616/D616)</f>
        <v/>
      </c>
      <c r="G616" s="30" t="str">
        <f aca="false">IF($A616="","",SUMIFS(raw_data!$H:$H,raw_data!$A:$A,"&gt;="&amp;UY_START_PY,raw_data!$A:$A,"&lt;="&amp;BASE_YM_PY,raw_data!$B:$B,"&lt;="&amp;BASE_YM_PY,raw_data!$G:$G,$A616))</f>
        <v/>
      </c>
      <c r="H616" s="30" t="str">
        <f aca="false">IF($A616="","",(SUMIFS(raw_data!$I:$I,raw_data!$A:$A,"&gt;="&amp;UY_START_PY,raw_data!$A:$A,"&lt;="&amp;BASE_YM_PY,raw_data!$B:$B,"&lt;="&amp;BASE_YM_PY,raw_data!$G:$G,$A616)+SUMIFS(raw_data!$J:$J,raw_data!$A:$A,"&gt;="&amp;UY_START_PY,raw_data!$A:$A,"&lt;="&amp;BASE_YM_PY,raw_data!$B:$B,"&lt;="&amp;BASE_YM_PY,raw_data!$G:$G,$A616)))</f>
        <v/>
      </c>
      <c r="I616" s="31" t="str">
        <f aca="false">IF(N(G616)=0,"",H616/G616)</f>
        <v/>
      </c>
      <c r="J616" s="32" t="str">
        <f aca="false">IF(N(G616)=0,"",D616/G616-1)</f>
        <v/>
      </c>
      <c r="K616" s="33" t="str">
        <f aca="false">IF(OR(F616="",I616=""),"",F616-I616)</f>
        <v/>
      </c>
      <c r="L616" s="30" t="str">
        <f aca="false">IF($A616="","",SUMIFS(raw_data!$H:$H,raw_data!$B:$B,BASE_YM,raw_data!$G:$G,$A616))</f>
        <v/>
      </c>
      <c r="M616" s="30" t="str">
        <f aca="false">IF($A616="","",(SUMIFS(raw_data!$I:$I,raw_data!$B:$B,BASE_YM,raw_data!$G:$G,$A616)+SUMIFS(raw_data!$J:$J,raw_data!$B:$B,BASE_YM,raw_data!$G:$G,$A616)))</f>
        <v/>
      </c>
      <c r="N616" s="31" t="str">
        <f aca="false">IF(N(L616)=0,"",M616/L616)</f>
        <v/>
      </c>
      <c r="O616" s="30" t="str">
        <f aca="false">IF($A616="","",SUMIFS(raw_data!$H:$H,raw_data!$B:$B,BASE_YM_PY,raw_data!$G:$G,$A616))</f>
        <v/>
      </c>
      <c r="P616" s="30" t="str">
        <f aca="false">IF($A616="","",(SUMIFS(raw_data!$I:$I,raw_data!$B:$B,BASE_YM_PY,raw_data!$G:$G,$A616)+SUMIFS(raw_data!$J:$J,raw_data!$B:$B,BASE_YM_PY,raw_data!$G:$G,$A616)))</f>
        <v/>
      </c>
      <c r="Q616" s="31" t="str">
        <f aca="false">IF(N(O616)=0,"",P616/O616)</f>
        <v/>
      </c>
      <c r="R616" s="32" t="str">
        <f aca="false">IF(N(O616)=0,"",L616/O616-1)</f>
        <v/>
      </c>
      <c r="S616" s="33" t="str">
        <f aca="false">IF(OR(N616="",Q616=""),"",N616-Q616)</f>
        <v/>
      </c>
      <c r="T616" s="0" t="str">
        <f aca="false">IF(N(D616)&gt;0,RANK(D616,D$2:D$1001)+COUNTIF(D$2:D616,D616)-1,"")</f>
        <v/>
      </c>
      <c r="U616" s="38" t="n">
        <f aca="false">IF(N(D616)&gt;0,IF(D616&gt;=LR_MIN_SHARE*SUM(D$2:D$1001),F616,-1),-1)</f>
        <v>-1</v>
      </c>
      <c r="V616" s="0" t="str">
        <f aca="false">IF(U616&lt;0,"",RANK(U616,U$2:U$1001)+COUNTIF(U$2:U616,U616)-1)</f>
        <v/>
      </c>
      <c r="W616" s="0" t="str">
        <f aca="false">IF(N(L616)&gt;0,RANK(L616,L$2:L$1001)+COUNTIF(L$2:L616,L616)-1,"")</f>
        <v/>
      </c>
      <c r="X616" s="38" t="n">
        <f aca="false">IF(N(L616)&gt;0,IF(L616&gt;=LR_MIN_SHARE*SUM(L$2:L$1001),N616,-1),-1)</f>
        <v>-1</v>
      </c>
      <c r="Y616" s="0" t="str">
        <f aca="false">IF(X616&lt;0,"",RANK(X616,X$2:X$1001)+COUNTIF(X$2:X616,X616)-1)</f>
        <v/>
      </c>
      <c r="AA616" s="0" t="str">
        <f aca="false">IF($A616="","",IF(COUNTIF($B$2:$B616,$B616)=1,1,""))</f>
        <v/>
      </c>
      <c r="AB616" s="0" t="str">
        <f aca="false">IF(AA616=1,SUMIF($B$2:$B$1001,$B616,$D$2:$D$1001),"")</f>
        <v/>
      </c>
      <c r="AC616" s="0" t="str">
        <f aca="false">IF(AA616=1,RANK(AB616,$AB$2:$AB$1001)+COUNTIF($AB$2:$AB616,AB616)-1,"")</f>
        <v/>
      </c>
      <c r="AD616" s="0" t="str">
        <f aca="false">IF($A616="","",COUNTIF(raw_data!$G:$G,$A616))</f>
        <v/>
      </c>
      <c r="AE616" s="0" t="str">
        <f aca="false">IF($A616="","",IF(COUNTIF($A$2:$A$1001,$A616)&gt;1,1,0))</f>
        <v/>
      </c>
    </row>
    <row r="617" customFormat="false" ht="15" hidden="false" customHeight="false" outlineLevel="0" collapsed="false">
      <c r="A617" s="0" t="str">
        <f aca="false">IF(code_master!$A617="","",code_master!$A617)</f>
        <v/>
      </c>
      <c r="B617" s="0" t="str">
        <f aca="false">IF($A617="","",code_master!$C617&amp;"")</f>
        <v/>
      </c>
      <c r="C617" s="0" t="str">
        <f aca="false">IF($A617="","",code_master!$B617&amp;"")</f>
        <v/>
      </c>
      <c r="D617" s="30" t="str">
        <f aca="false">IF($A617="","",SUMIFS(raw_data!$H:$H,raw_data!$A:$A,"&gt;="&amp;UY_START,raw_data!$A:$A,"&lt;="&amp;BASE_YM,raw_data!$B:$B,"&lt;="&amp;BASE_YM,raw_data!$G:$G,$A617))</f>
        <v/>
      </c>
      <c r="E617" s="30" t="str">
        <f aca="false">IF($A617="","",(SUMIFS(raw_data!$I:$I,raw_data!$A:$A,"&gt;="&amp;UY_START,raw_data!$A:$A,"&lt;="&amp;BASE_YM,raw_data!$B:$B,"&lt;="&amp;BASE_YM,raw_data!$G:$G,$A617)+SUMIFS(raw_data!$J:$J,raw_data!$A:$A,"&gt;="&amp;UY_START,raw_data!$A:$A,"&lt;="&amp;BASE_YM,raw_data!$B:$B,"&lt;="&amp;BASE_YM,raw_data!$G:$G,$A617)))</f>
        <v/>
      </c>
      <c r="F617" s="31" t="str">
        <f aca="false">IF(N(D617)=0,"",E617/D617)</f>
        <v/>
      </c>
      <c r="G617" s="30" t="str">
        <f aca="false">IF($A617="","",SUMIFS(raw_data!$H:$H,raw_data!$A:$A,"&gt;="&amp;UY_START_PY,raw_data!$A:$A,"&lt;="&amp;BASE_YM_PY,raw_data!$B:$B,"&lt;="&amp;BASE_YM_PY,raw_data!$G:$G,$A617))</f>
        <v/>
      </c>
      <c r="H617" s="30" t="str">
        <f aca="false">IF($A617="","",(SUMIFS(raw_data!$I:$I,raw_data!$A:$A,"&gt;="&amp;UY_START_PY,raw_data!$A:$A,"&lt;="&amp;BASE_YM_PY,raw_data!$B:$B,"&lt;="&amp;BASE_YM_PY,raw_data!$G:$G,$A617)+SUMIFS(raw_data!$J:$J,raw_data!$A:$A,"&gt;="&amp;UY_START_PY,raw_data!$A:$A,"&lt;="&amp;BASE_YM_PY,raw_data!$B:$B,"&lt;="&amp;BASE_YM_PY,raw_data!$G:$G,$A617)))</f>
        <v/>
      </c>
      <c r="I617" s="31" t="str">
        <f aca="false">IF(N(G617)=0,"",H617/G617)</f>
        <v/>
      </c>
      <c r="J617" s="32" t="str">
        <f aca="false">IF(N(G617)=0,"",D617/G617-1)</f>
        <v/>
      </c>
      <c r="K617" s="33" t="str">
        <f aca="false">IF(OR(F617="",I617=""),"",F617-I617)</f>
        <v/>
      </c>
      <c r="L617" s="30" t="str">
        <f aca="false">IF($A617="","",SUMIFS(raw_data!$H:$H,raw_data!$B:$B,BASE_YM,raw_data!$G:$G,$A617))</f>
        <v/>
      </c>
      <c r="M617" s="30" t="str">
        <f aca="false">IF($A617="","",(SUMIFS(raw_data!$I:$I,raw_data!$B:$B,BASE_YM,raw_data!$G:$G,$A617)+SUMIFS(raw_data!$J:$J,raw_data!$B:$B,BASE_YM,raw_data!$G:$G,$A617)))</f>
        <v/>
      </c>
      <c r="N617" s="31" t="str">
        <f aca="false">IF(N(L617)=0,"",M617/L617)</f>
        <v/>
      </c>
      <c r="O617" s="30" t="str">
        <f aca="false">IF($A617="","",SUMIFS(raw_data!$H:$H,raw_data!$B:$B,BASE_YM_PY,raw_data!$G:$G,$A617))</f>
        <v/>
      </c>
      <c r="P617" s="30" t="str">
        <f aca="false">IF($A617="","",(SUMIFS(raw_data!$I:$I,raw_data!$B:$B,BASE_YM_PY,raw_data!$G:$G,$A617)+SUMIFS(raw_data!$J:$J,raw_data!$B:$B,BASE_YM_PY,raw_data!$G:$G,$A617)))</f>
        <v/>
      </c>
      <c r="Q617" s="31" t="str">
        <f aca="false">IF(N(O617)=0,"",P617/O617)</f>
        <v/>
      </c>
      <c r="R617" s="32" t="str">
        <f aca="false">IF(N(O617)=0,"",L617/O617-1)</f>
        <v/>
      </c>
      <c r="S617" s="33" t="str">
        <f aca="false">IF(OR(N617="",Q617=""),"",N617-Q617)</f>
        <v/>
      </c>
      <c r="T617" s="0" t="str">
        <f aca="false">IF(N(D617)&gt;0,RANK(D617,D$2:D$1001)+COUNTIF(D$2:D617,D617)-1,"")</f>
        <v/>
      </c>
      <c r="U617" s="38" t="n">
        <f aca="false">IF(N(D617)&gt;0,IF(D617&gt;=LR_MIN_SHARE*SUM(D$2:D$1001),F617,-1),-1)</f>
        <v>-1</v>
      </c>
      <c r="V617" s="0" t="str">
        <f aca="false">IF(U617&lt;0,"",RANK(U617,U$2:U$1001)+COUNTIF(U$2:U617,U617)-1)</f>
        <v/>
      </c>
      <c r="W617" s="0" t="str">
        <f aca="false">IF(N(L617)&gt;0,RANK(L617,L$2:L$1001)+COUNTIF(L$2:L617,L617)-1,"")</f>
        <v/>
      </c>
      <c r="X617" s="38" t="n">
        <f aca="false">IF(N(L617)&gt;0,IF(L617&gt;=LR_MIN_SHARE*SUM(L$2:L$1001),N617,-1),-1)</f>
        <v>-1</v>
      </c>
      <c r="Y617" s="0" t="str">
        <f aca="false">IF(X617&lt;0,"",RANK(X617,X$2:X$1001)+COUNTIF(X$2:X617,X617)-1)</f>
        <v/>
      </c>
      <c r="AA617" s="0" t="str">
        <f aca="false">IF($A617="","",IF(COUNTIF($B$2:$B617,$B617)=1,1,""))</f>
        <v/>
      </c>
      <c r="AB617" s="0" t="str">
        <f aca="false">IF(AA617=1,SUMIF($B$2:$B$1001,$B617,$D$2:$D$1001),"")</f>
        <v/>
      </c>
      <c r="AC617" s="0" t="str">
        <f aca="false">IF(AA617=1,RANK(AB617,$AB$2:$AB$1001)+COUNTIF($AB$2:$AB617,AB617)-1,"")</f>
        <v/>
      </c>
      <c r="AD617" s="0" t="str">
        <f aca="false">IF($A617="","",COUNTIF(raw_data!$G:$G,$A617))</f>
        <v/>
      </c>
      <c r="AE617" s="0" t="str">
        <f aca="false">IF($A617="","",IF(COUNTIF($A$2:$A$1001,$A617)&gt;1,1,0))</f>
        <v/>
      </c>
    </row>
    <row r="618" customFormat="false" ht="15" hidden="false" customHeight="false" outlineLevel="0" collapsed="false">
      <c r="A618" s="0" t="str">
        <f aca="false">IF(code_master!$A618="","",code_master!$A618)</f>
        <v/>
      </c>
      <c r="B618" s="0" t="str">
        <f aca="false">IF($A618="","",code_master!$C618&amp;"")</f>
        <v/>
      </c>
      <c r="C618" s="0" t="str">
        <f aca="false">IF($A618="","",code_master!$B618&amp;"")</f>
        <v/>
      </c>
      <c r="D618" s="30" t="str">
        <f aca="false">IF($A618="","",SUMIFS(raw_data!$H:$H,raw_data!$A:$A,"&gt;="&amp;UY_START,raw_data!$A:$A,"&lt;="&amp;BASE_YM,raw_data!$B:$B,"&lt;="&amp;BASE_YM,raw_data!$G:$G,$A618))</f>
        <v/>
      </c>
      <c r="E618" s="30" t="str">
        <f aca="false">IF($A618="","",(SUMIFS(raw_data!$I:$I,raw_data!$A:$A,"&gt;="&amp;UY_START,raw_data!$A:$A,"&lt;="&amp;BASE_YM,raw_data!$B:$B,"&lt;="&amp;BASE_YM,raw_data!$G:$G,$A618)+SUMIFS(raw_data!$J:$J,raw_data!$A:$A,"&gt;="&amp;UY_START,raw_data!$A:$A,"&lt;="&amp;BASE_YM,raw_data!$B:$B,"&lt;="&amp;BASE_YM,raw_data!$G:$G,$A618)))</f>
        <v/>
      </c>
      <c r="F618" s="31" t="str">
        <f aca="false">IF(N(D618)=0,"",E618/D618)</f>
        <v/>
      </c>
      <c r="G618" s="30" t="str">
        <f aca="false">IF($A618="","",SUMIFS(raw_data!$H:$H,raw_data!$A:$A,"&gt;="&amp;UY_START_PY,raw_data!$A:$A,"&lt;="&amp;BASE_YM_PY,raw_data!$B:$B,"&lt;="&amp;BASE_YM_PY,raw_data!$G:$G,$A618))</f>
        <v/>
      </c>
      <c r="H618" s="30" t="str">
        <f aca="false">IF($A618="","",(SUMIFS(raw_data!$I:$I,raw_data!$A:$A,"&gt;="&amp;UY_START_PY,raw_data!$A:$A,"&lt;="&amp;BASE_YM_PY,raw_data!$B:$B,"&lt;="&amp;BASE_YM_PY,raw_data!$G:$G,$A618)+SUMIFS(raw_data!$J:$J,raw_data!$A:$A,"&gt;="&amp;UY_START_PY,raw_data!$A:$A,"&lt;="&amp;BASE_YM_PY,raw_data!$B:$B,"&lt;="&amp;BASE_YM_PY,raw_data!$G:$G,$A618)))</f>
        <v/>
      </c>
      <c r="I618" s="31" t="str">
        <f aca="false">IF(N(G618)=0,"",H618/G618)</f>
        <v/>
      </c>
      <c r="J618" s="32" t="str">
        <f aca="false">IF(N(G618)=0,"",D618/G618-1)</f>
        <v/>
      </c>
      <c r="K618" s="33" t="str">
        <f aca="false">IF(OR(F618="",I618=""),"",F618-I618)</f>
        <v/>
      </c>
      <c r="L618" s="30" t="str">
        <f aca="false">IF($A618="","",SUMIFS(raw_data!$H:$H,raw_data!$B:$B,BASE_YM,raw_data!$G:$G,$A618))</f>
        <v/>
      </c>
      <c r="M618" s="30" t="str">
        <f aca="false">IF($A618="","",(SUMIFS(raw_data!$I:$I,raw_data!$B:$B,BASE_YM,raw_data!$G:$G,$A618)+SUMIFS(raw_data!$J:$J,raw_data!$B:$B,BASE_YM,raw_data!$G:$G,$A618)))</f>
        <v/>
      </c>
      <c r="N618" s="31" t="str">
        <f aca="false">IF(N(L618)=0,"",M618/L618)</f>
        <v/>
      </c>
      <c r="O618" s="30" t="str">
        <f aca="false">IF($A618="","",SUMIFS(raw_data!$H:$H,raw_data!$B:$B,BASE_YM_PY,raw_data!$G:$G,$A618))</f>
        <v/>
      </c>
      <c r="P618" s="30" t="str">
        <f aca="false">IF($A618="","",(SUMIFS(raw_data!$I:$I,raw_data!$B:$B,BASE_YM_PY,raw_data!$G:$G,$A618)+SUMIFS(raw_data!$J:$J,raw_data!$B:$B,BASE_YM_PY,raw_data!$G:$G,$A618)))</f>
        <v/>
      </c>
      <c r="Q618" s="31" t="str">
        <f aca="false">IF(N(O618)=0,"",P618/O618)</f>
        <v/>
      </c>
      <c r="R618" s="32" t="str">
        <f aca="false">IF(N(O618)=0,"",L618/O618-1)</f>
        <v/>
      </c>
      <c r="S618" s="33" t="str">
        <f aca="false">IF(OR(N618="",Q618=""),"",N618-Q618)</f>
        <v/>
      </c>
      <c r="T618" s="0" t="str">
        <f aca="false">IF(N(D618)&gt;0,RANK(D618,D$2:D$1001)+COUNTIF(D$2:D618,D618)-1,"")</f>
        <v/>
      </c>
      <c r="U618" s="38" t="n">
        <f aca="false">IF(N(D618)&gt;0,IF(D618&gt;=LR_MIN_SHARE*SUM(D$2:D$1001),F618,-1),-1)</f>
        <v>-1</v>
      </c>
      <c r="V618" s="0" t="str">
        <f aca="false">IF(U618&lt;0,"",RANK(U618,U$2:U$1001)+COUNTIF(U$2:U618,U618)-1)</f>
        <v/>
      </c>
      <c r="W618" s="0" t="str">
        <f aca="false">IF(N(L618)&gt;0,RANK(L618,L$2:L$1001)+COUNTIF(L$2:L618,L618)-1,"")</f>
        <v/>
      </c>
      <c r="X618" s="38" t="n">
        <f aca="false">IF(N(L618)&gt;0,IF(L618&gt;=LR_MIN_SHARE*SUM(L$2:L$1001),N618,-1),-1)</f>
        <v>-1</v>
      </c>
      <c r="Y618" s="0" t="str">
        <f aca="false">IF(X618&lt;0,"",RANK(X618,X$2:X$1001)+COUNTIF(X$2:X618,X618)-1)</f>
        <v/>
      </c>
      <c r="AA618" s="0" t="str">
        <f aca="false">IF($A618="","",IF(COUNTIF($B$2:$B618,$B618)=1,1,""))</f>
        <v/>
      </c>
      <c r="AB618" s="0" t="str">
        <f aca="false">IF(AA618=1,SUMIF($B$2:$B$1001,$B618,$D$2:$D$1001),"")</f>
        <v/>
      </c>
      <c r="AC618" s="0" t="str">
        <f aca="false">IF(AA618=1,RANK(AB618,$AB$2:$AB$1001)+COUNTIF($AB$2:$AB618,AB618)-1,"")</f>
        <v/>
      </c>
      <c r="AD618" s="0" t="str">
        <f aca="false">IF($A618="","",COUNTIF(raw_data!$G:$G,$A618))</f>
        <v/>
      </c>
      <c r="AE618" s="0" t="str">
        <f aca="false">IF($A618="","",IF(COUNTIF($A$2:$A$1001,$A618)&gt;1,1,0))</f>
        <v/>
      </c>
    </row>
    <row r="619" customFormat="false" ht="15" hidden="false" customHeight="false" outlineLevel="0" collapsed="false">
      <c r="A619" s="0" t="str">
        <f aca="false">IF(code_master!$A619="","",code_master!$A619)</f>
        <v/>
      </c>
      <c r="B619" s="0" t="str">
        <f aca="false">IF($A619="","",code_master!$C619&amp;"")</f>
        <v/>
      </c>
      <c r="C619" s="0" t="str">
        <f aca="false">IF($A619="","",code_master!$B619&amp;"")</f>
        <v/>
      </c>
      <c r="D619" s="30" t="str">
        <f aca="false">IF($A619="","",SUMIFS(raw_data!$H:$H,raw_data!$A:$A,"&gt;="&amp;UY_START,raw_data!$A:$A,"&lt;="&amp;BASE_YM,raw_data!$B:$B,"&lt;="&amp;BASE_YM,raw_data!$G:$G,$A619))</f>
        <v/>
      </c>
      <c r="E619" s="30" t="str">
        <f aca="false">IF($A619="","",(SUMIFS(raw_data!$I:$I,raw_data!$A:$A,"&gt;="&amp;UY_START,raw_data!$A:$A,"&lt;="&amp;BASE_YM,raw_data!$B:$B,"&lt;="&amp;BASE_YM,raw_data!$G:$G,$A619)+SUMIFS(raw_data!$J:$J,raw_data!$A:$A,"&gt;="&amp;UY_START,raw_data!$A:$A,"&lt;="&amp;BASE_YM,raw_data!$B:$B,"&lt;="&amp;BASE_YM,raw_data!$G:$G,$A619)))</f>
        <v/>
      </c>
      <c r="F619" s="31" t="str">
        <f aca="false">IF(N(D619)=0,"",E619/D619)</f>
        <v/>
      </c>
      <c r="G619" s="30" t="str">
        <f aca="false">IF($A619="","",SUMIFS(raw_data!$H:$H,raw_data!$A:$A,"&gt;="&amp;UY_START_PY,raw_data!$A:$A,"&lt;="&amp;BASE_YM_PY,raw_data!$B:$B,"&lt;="&amp;BASE_YM_PY,raw_data!$G:$G,$A619))</f>
        <v/>
      </c>
      <c r="H619" s="30" t="str">
        <f aca="false">IF($A619="","",(SUMIFS(raw_data!$I:$I,raw_data!$A:$A,"&gt;="&amp;UY_START_PY,raw_data!$A:$A,"&lt;="&amp;BASE_YM_PY,raw_data!$B:$B,"&lt;="&amp;BASE_YM_PY,raw_data!$G:$G,$A619)+SUMIFS(raw_data!$J:$J,raw_data!$A:$A,"&gt;="&amp;UY_START_PY,raw_data!$A:$A,"&lt;="&amp;BASE_YM_PY,raw_data!$B:$B,"&lt;="&amp;BASE_YM_PY,raw_data!$G:$G,$A619)))</f>
        <v/>
      </c>
      <c r="I619" s="31" t="str">
        <f aca="false">IF(N(G619)=0,"",H619/G619)</f>
        <v/>
      </c>
      <c r="J619" s="32" t="str">
        <f aca="false">IF(N(G619)=0,"",D619/G619-1)</f>
        <v/>
      </c>
      <c r="K619" s="33" t="str">
        <f aca="false">IF(OR(F619="",I619=""),"",F619-I619)</f>
        <v/>
      </c>
      <c r="L619" s="30" t="str">
        <f aca="false">IF($A619="","",SUMIFS(raw_data!$H:$H,raw_data!$B:$B,BASE_YM,raw_data!$G:$G,$A619))</f>
        <v/>
      </c>
      <c r="M619" s="30" t="str">
        <f aca="false">IF($A619="","",(SUMIFS(raw_data!$I:$I,raw_data!$B:$B,BASE_YM,raw_data!$G:$G,$A619)+SUMIFS(raw_data!$J:$J,raw_data!$B:$B,BASE_YM,raw_data!$G:$G,$A619)))</f>
        <v/>
      </c>
      <c r="N619" s="31" t="str">
        <f aca="false">IF(N(L619)=0,"",M619/L619)</f>
        <v/>
      </c>
      <c r="O619" s="30" t="str">
        <f aca="false">IF($A619="","",SUMIFS(raw_data!$H:$H,raw_data!$B:$B,BASE_YM_PY,raw_data!$G:$G,$A619))</f>
        <v/>
      </c>
      <c r="P619" s="30" t="str">
        <f aca="false">IF($A619="","",(SUMIFS(raw_data!$I:$I,raw_data!$B:$B,BASE_YM_PY,raw_data!$G:$G,$A619)+SUMIFS(raw_data!$J:$J,raw_data!$B:$B,BASE_YM_PY,raw_data!$G:$G,$A619)))</f>
        <v/>
      </c>
      <c r="Q619" s="31" t="str">
        <f aca="false">IF(N(O619)=0,"",P619/O619)</f>
        <v/>
      </c>
      <c r="R619" s="32" t="str">
        <f aca="false">IF(N(O619)=0,"",L619/O619-1)</f>
        <v/>
      </c>
      <c r="S619" s="33" t="str">
        <f aca="false">IF(OR(N619="",Q619=""),"",N619-Q619)</f>
        <v/>
      </c>
      <c r="T619" s="0" t="str">
        <f aca="false">IF(N(D619)&gt;0,RANK(D619,D$2:D$1001)+COUNTIF(D$2:D619,D619)-1,"")</f>
        <v/>
      </c>
      <c r="U619" s="38" t="n">
        <f aca="false">IF(N(D619)&gt;0,IF(D619&gt;=LR_MIN_SHARE*SUM(D$2:D$1001),F619,-1),-1)</f>
        <v>-1</v>
      </c>
      <c r="V619" s="0" t="str">
        <f aca="false">IF(U619&lt;0,"",RANK(U619,U$2:U$1001)+COUNTIF(U$2:U619,U619)-1)</f>
        <v/>
      </c>
      <c r="W619" s="0" t="str">
        <f aca="false">IF(N(L619)&gt;0,RANK(L619,L$2:L$1001)+COUNTIF(L$2:L619,L619)-1,"")</f>
        <v/>
      </c>
      <c r="X619" s="38" t="n">
        <f aca="false">IF(N(L619)&gt;0,IF(L619&gt;=LR_MIN_SHARE*SUM(L$2:L$1001),N619,-1),-1)</f>
        <v>-1</v>
      </c>
      <c r="Y619" s="0" t="str">
        <f aca="false">IF(X619&lt;0,"",RANK(X619,X$2:X$1001)+COUNTIF(X$2:X619,X619)-1)</f>
        <v/>
      </c>
      <c r="AA619" s="0" t="str">
        <f aca="false">IF($A619="","",IF(COUNTIF($B$2:$B619,$B619)=1,1,""))</f>
        <v/>
      </c>
      <c r="AB619" s="0" t="str">
        <f aca="false">IF(AA619=1,SUMIF($B$2:$B$1001,$B619,$D$2:$D$1001),"")</f>
        <v/>
      </c>
      <c r="AC619" s="0" t="str">
        <f aca="false">IF(AA619=1,RANK(AB619,$AB$2:$AB$1001)+COUNTIF($AB$2:$AB619,AB619)-1,"")</f>
        <v/>
      </c>
      <c r="AD619" s="0" t="str">
        <f aca="false">IF($A619="","",COUNTIF(raw_data!$G:$G,$A619))</f>
        <v/>
      </c>
      <c r="AE619" s="0" t="str">
        <f aca="false">IF($A619="","",IF(COUNTIF($A$2:$A$1001,$A619)&gt;1,1,0))</f>
        <v/>
      </c>
    </row>
    <row r="620" customFormat="false" ht="15" hidden="false" customHeight="false" outlineLevel="0" collapsed="false">
      <c r="A620" s="0" t="str">
        <f aca="false">IF(code_master!$A620="","",code_master!$A620)</f>
        <v/>
      </c>
      <c r="B620" s="0" t="str">
        <f aca="false">IF($A620="","",code_master!$C620&amp;"")</f>
        <v/>
      </c>
      <c r="C620" s="0" t="str">
        <f aca="false">IF($A620="","",code_master!$B620&amp;"")</f>
        <v/>
      </c>
      <c r="D620" s="30" t="str">
        <f aca="false">IF($A620="","",SUMIFS(raw_data!$H:$H,raw_data!$A:$A,"&gt;="&amp;UY_START,raw_data!$A:$A,"&lt;="&amp;BASE_YM,raw_data!$B:$B,"&lt;="&amp;BASE_YM,raw_data!$G:$G,$A620))</f>
        <v/>
      </c>
      <c r="E620" s="30" t="str">
        <f aca="false">IF($A620="","",(SUMIFS(raw_data!$I:$I,raw_data!$A:$A,"&gt;="&amp;UY_START,raw_data!$A:$A,"&lt;="&amp;BASE_YM,raw_data!$B:$B,"&lt;="&amp;BASE_YM,raw_data!$G:$G,$A620)+SUMIFS(raw_data!$J:$J,raw_data!$A:$A,"&gt;="&amp;UY_START,raw_data!$A:$A,"&lt;="&amp;BASE_YM,raw_data!$B:$B,"&lt;="&amp;BASE_YM,raw_data!$G:$G,$A620)))</f>
        <v/>
      </c>
      <c r="F620" s="31" t="str">
        <f aca="false">IF(N(D620)=0,"",E620/D620)</f>
        <v/>
      </c>
      <c r="G620" s="30" t="str">
        <f aca="false">IF($A620="","",SUMIFS(raw_data!$H:$H,raw_data!$A:$A,"&gt;="&amp;UY_START_PY,raw_data!$A:$A,"&lt;="&amp;BASE_YM_PY,raw_data!$B:$B,"&lt;="&amp;BASE_YM_PY,raw_data!$G:$G,$A620))</f>
        <v/>
      </c>
      <c r="H620" s="30" t="str">
        <f aca="false">IF($A620="","",(SUMIFS(raw_data!$I:$I,raw_data!$A:$A,"&gt;="&amp;UY_START_PY,raw_data!$A:$A,"&lt;="&amp;BASE_YM_PY,raw_data!$B:$B,"&lt;="&amp;BASE_YM_PY,raw_data!$G:$G,$A620)+SUMIFS(raw_data!$J:$J,raw_data!$A:$A,"&gt;="&amp;UY_START_PY,raw_data!$A:$A,"&lt;="&amp;BASE_YM_PY,raw_data!$B:$B,"&lt;="&amp;BASE_YM_PY,raw_data!$G:$G,$A620)))</f>
        <v/>
      </c>
      <c r="I620" s="31" t="str">
        <f aca="false">IF(N(G620)=0,"",H620/G620)</f>
        <v/>
      </c>
      <c r="J620" s="32" t="str">
        <f aca="false">IF(N(G620)=0,"",D620/G620-1)</f>
        <v/>
      </c>
      <c r="K620" s="33" t="str">
        <f aca="false">IF(OR(F620="",I620=""),"",F620-I620)</f>
        <v/>
      </c>
      <c r="L620" s="30" t="str">
        <f aca="false">IF($A620="","",SUMIFS(raw_data!$H:$H,raw_data!$B:$B,BASE_YM,raw_data!$G:$G,$A620))</f>
        <v/>
      </c>
      <c r="M620" s="30" t="str">
        <f aca="false">IF($A620="","",(SUMIFS(raw_data!$I:$I,raw_data!$B:$B,BASE_YM,raw_data!$G:$G,$A620)+SUMIFS(raw_data!$J:$J,raw_data!$B:$B,BASE_YM,raw_data!$G:$G,$A620)))</f>
        <v/>
      </c>
      <c r="N620" s="31" t="str">
        <f aca="false">IF(N(L620)=0,"",M620/L620)</f>
        <v/>
      </c>
      <c r="O620" s="30" t="str">
        <f aca="false">IF($A620="","",SUMIFS(raw_data!$H:$H,raw_data!$B:$B,BASE_YM_PY,raw_data!$G:$G,$A620))</f>
        <v/>
      </c>
      <c r="P620" s="30" t="str">
        <f aca="false">IF($A620="","",(SUMIFS(raw_data!$I:$I,raw_data!$B:$B,BASE_YM_PY,raw_data!$G:$G,$A620)+SUMIFS(raw_data!$J:$J,raw_data!$B:$B,BASE_YM_PY,raw_data!$G:$G,$A620)))</f>
        <v/>
      </c>
      <c r="Q620" s="31" t="str">
        <f aca="false">IF(N(O620)=0,"",P620/O620)</f>
        <v/>
      </c>
      <c r="R620" s="32" t="str">
        <f aca="false">IF(N(O620)=0,"",L620/O620-1)</f>
        <v/>
      </c>
      <c r="S620" s="33" t="str">
        <f aca="false">IF(OR(N620="",Q620=""),"",N620-Q620)</f>
        <v/>
      </c>
      <c r="T620" s="0" t="str">
        <f aca="false">IF(N(D620)&gt;0,RANK(D620,D$2:D$1001)+COUNTIF(D$2:D620,D620)-1,"")</f>
        <v/>
      </c>
      <c r="U620" s="38" t="n">
        <f aca="false">IF(N(D620)&gt;0,IF(D620&gt;=LR_MIN_SHARE*SUM(D$2:D$1001),F620,-1),-1)</f>
        <v>-1</v>
      </c>
      <c r="V620" s="0" t="str">
        <f aca="false">IF(U620&lt;0,"",RANK(U620,U$2:U$1001)+COUNTIF(U$2:U620,U620)-1)</f>
        <v/>
      </c>
      <c r="W620" s="0" t="str">
        <f aca="false">IF(N(L620)&gt;0,RANK(L620,L$2:L$1001)+COUNTIF(L$2:L620,L620)-1,"")</f>
        <v/>
      </c>
      <c r="X620" s="38" t="n">
        <f aca="false">IF(N(L620)&gt;0,IF(L620&gt;=LR_MIN_SHARE*SUM(L$2:L$1001),N620,-1),-1)</f>
        <v>-1</v>
      </c>
      <c r="Y620" s="0" t="str">
        <f aca="false">IF(X620&lt;0,"",RANK(X620,X$2:X$1001)+COUNTIF(X$2:X620,X620)-1)</f>
        <v/>
      </c>
      <c r="AA620" s="0" t="str">
        <f aca="false">IF($A620="","",IF(COUNTIF($B$2:$B620,$B620)=1,1,""))</f>
        <v/>
      </c>
      <c r="AB620" s="0" t="str">
        <f aca="false">IF(AA620=1,SUMIF($B$2:$B$1001,$B620,$D$2:$D$1001),"")</f>
        <v/>
      </c>
      <c r="AC620" s="0" t="str">
        <f aca="false">IF(AA620=1,RANK(AB620,$AB$2:$AB$1001)+COUNTIF($AB$2:$AB620,AB620)-1,"")</f>
        <v/>
      </c>
      <c r="AD620" s="0" t="str">
        <f aca="false">IF($A620="","",COUNTIF(raw_data!$G:$G,$A620))</f>
        <v/>
      </c>
      <c r="AE620" s="0" t="str">
        <f aca="false">IF($A620="","",IF(COUNTIF($A$2:$A$1001,$A620)&gt;1,1,0))</f>
        <v/>
      </c>
    </row>
    <row r="621" customFormat="false" ht="15" hidden="false" customHeight="false" outlineLevel="0" collapsed="false">
      <c r="A621" s="0" t="str">
        <f aca="false">IF(code_master!$A621="","",code_master!$A621)</f>
        <v/>
      </c>
      <c r="B621" s="0" t="str">
        <f aca="false">IF($A621="","",code_master!$C621&amp;"")</f>
        <v/>
      </c>
      <c r="C621" s="0" t="str">
        <f aca="false">IF($A621="","",code_master!$B621&amp;"")</f>
        <v/>
      </c>
      <c r="D621" s="30" t="str">
        <f aca="false">IF($A621="","",SUMIFS(raw_data!$H:$H,raw_data!$A:$A,"&gt;="&amp;UY_START,raw_data!$A:$A,"&lt;="&amp;BASE_YM,raw_data!$B:$B,"&lt;="&amp;BASE_YM,raw_data!$G:$G,$A621))</f>
        <v/>
      </c>
      <c r="E621" s="30" t="str">
        <f aca="false">IF($A621="","",(SUMIFS(raw_data!$I:$I,raw_data!$A:$A,"&gt;="&amp;UY_START,raw_data!$A:$A,"&lt;="&amp;BASE_YM,raw_data!$B:$B,"&lt;="&amp;BASE_YM,raw_data!$G:$G,$A621)+SUMIFS(raw_data!$J:$J,raw_data!$A:$A,"&gt;="&amp;UY_START,raw_data!$A:$A,"&lt;="&amp;BASE_YM,raw_data!$B:$B,"&lt;="&amp;BASE_YM,raw_data!$G:$G,$A621)))</f>
        <v/>
      </c>
      <c r="F621" s="31" t="str">
        <f aca="false">IF(N(D621)=0,"",E621/D621)</f>
        <v/>
      </c>
      <c r="G621" s="30" t="str">
        <f aca="false">IF($A621="","",SUMIFS(raw_data!$H:$H,raw_data!$A:$A,"&gt;="&amp;UY_START_PY,raw_data!$A:$A,"&lt;="&amp;BASE_YM_PY,raw_data!$B:$B,"&lt;="&amp;BASE_YM_PY,raw_data!$G:$G,$A621))</f>
        <v/>
      </c>
      <c r="H621" s="30" t="str">
        <f aca="false">IF($A621="","",(SUMIFS(raw_data!$I:$I,raw_data!$A:$A,"&gt;="&amp;UY_START_PY,raw_data!$A:$A,"&lt;="&amp;BASE_YM_PY,raw_data!$B:$B,"&lt;="&amp;BASE_YM_PY,raw_data!$G:$G,$A621)+SUMIFS(raw_data!$J:$J,raw_data!$A:$A,"&gt;="&amp;UY_START_PY,raw_data!$A:$A,"&lt;="&amp;BASE_YM_PY,raw_data!$B:$B,"&lt;="&amp;BASE_YM_PY,raw_data!$G:$G,$A621)))</f>
        <v/>
      </c>
      <c r="I621" s="31" t="str">
        <f aca="false">IF(N(G621)=0,"",H621/G621)</f>
        <v/>
      </c>
      <c r="J621" s="32" t="str">
        <f aca="false">IF(N(G621)=0,"",D621/G621-1)</f>
        <v/>
      </c>
      <c r="K621" s="33" t="str">
        <f aca="false">IF(OR(F621="",I621=""),"",F621-I621)</f>
        <v/>
      </c>
      <c r="L621" s="30" t="str">
        <f aca="false">IF($A621="","",SUMIFS(raw_data!$H:$H,raw_data!$B:$B,BASE_YM,raw_data!$G:$G,$A621))</f>
        <v/>
      </c>
      <c r="M621" s="30" t="str">
        <f aca="false">IF($A621="","",(SUMIFS(raw_data!$I:$I,raw_data!$B:$B,BASE_YM,raw_data!$G:$G,$A621)+SUMIFS(raw_data!$J:$J,raw_data!$B:$B,BASE_YM,raw_data!$G:$G,$A621)))</f>
        <v/>
      </c>
      <c r="N621" s="31" t="str">
        <f aca="false">IF(N(L621)=0,"",M621/L621)</f>
        <v/>
      </c>
      <c r="O621" s="30" t="str">
        <f aca="false">IF($A621="","",SUMIFS(raw_data!$H:$H,raw_data!$B:$B,BASE_YM_PY,raw_data!$G:$G,$A621))</f>
        <v/>
      </c>
      <c r="P621" s="30" t="str">
        <f aca="false">IF($A621="","",(SUMIFS(raw_data!$I:$I,raw_data!$B:$B,BASE_YM_PY,raw_data!$G:$G,$A621)+SUMIFS(raw_data!$J:$J,raw_data!$B:$B,BASE_YM_PY,raw_data!$G:$G,$A621)))</f>
        <v/>
      </c>
      <c r="Q621" s="31" t="str">
        <f aca="false">IF(N(O621)=0,"",P621/O621)</f>
        <v/>
      </c>
      <c r="R621" s="32" t="str">
        <f aca="false">IF(N(O621)=0,"",L621/O621-1)</f>
        <v/>
      </c>
      <c r="S621" s="33" t="str">
        <f aca="false">IF(OR(N621="",Q621=""),"",N621-Q621)</f>
        <v/>
      </c>
      <c r="T621" s="0" t="str">
        <f aca="false">IF(N(D621)&gt;0,RANK(D621,D$2:D$1001)+COUNTIF(D$2:D621,D621)-1,"")</f>
        <v/>
      </c>
      <c r="U621" s="38" t="n">
        <f aca="false">IF(N(D621)&gt;0,IF(D621&gt;=LR_MIN_SHARE*SUM(D$2:D$1001),F621,-1),-1)</f>
        <v>-1</v>
      </c>
      <c r="V621" s="0" t="str">
        <f aca="false">IF(U621&lt;0,"",RANK(U621,U$2:U$1001)+COUNTIF(U$2:U621,U621)-1)</f>
        <v/>
      </c>
      <c r="W621" s="0" t="str">
        <f aca="false">IF(N(L621)&gt;0,RANK(L621,L$2:L$1001)+COUNTIF(L$2:L621,L621)-1,"")</f>
        <v/>
      </c>
      <c r="X621" s="38" t="n">
        <f aca="false">IF(N(L621)&gt;0,IF(L621&gt;=LR_MIN_SHARE*SUM(L$2:L$1001),N621,-1),-1)</f>
        <v>-1</v>
      </c>
      <c r="Y621" s="0" t="str">
        <f aca="false">IF(X621&lt;0,"",RANK(X621,X$2:X$1001)+COUNTIF(X$2:X621,X621)-1)</f>
        <v/>
      </c>
      <c r="AA621" s="0" t="str">
        <f aca="false">IF($A621="","",IF(COUNTIF($B$2:$B621,$B621)=1,1,""))</f>
        <v/>
      </c>
      <c r="AB621" s="0" t="str">
        <f aca="false">IF(AA621=1,SUMIF($B$2:$B$1001,$B621,$D$2:$D$1001),"")</f>
        <v/>
      </c>
      <c r="AC621" s="0" t="str">
        <f aca="false">IF(AA621=1,RANK(AB621,$AB$2:$AB$1001)+COUNTIF($AB$2:$AB621,AB621)-1,"")</f>
        <v/>
      </c>
      <c r="AD621" s="0" t="str">
        <f aca="false">IF($A621="","",COUNTIF(raw_data!$G:$G,$A621))</f>
        <v/>
      </c>
      <c r="AE621" s="0" t="str">
        <f aca="false">IF($A621="","",IF(COUNTIF($A$2:$A$1001,$A621)&gt;1,1,0))</f>
        <v/>
      </c>
    </row>
    <row r="622" customFormat="false" ht="15" hidden="false" customHeight="false" outlineLevel="0" collapsed="false">
      <c r="A622" s="0" t="str">
        <f aca="false">IF(code_master!$A622="","",code_master!$A622)</f>
        <v/>
      </c>
      <c r="B622" s="0" t="str">
        <f aca="false">IF($A622="","",code_master!$C622&amp;"")</f>
        <v/>
      </c>
      <c r="C622" s="0" t="str">
        <f aca="false">IF($A622="","",code_master!$B622&amp;"")</f>
        <v/>
      </c>
      <c r="D622" s="30" t="str">
        <f aca="false">IF($A622="","",SUMIFS(raw_data!$H:$H,raw_data!$A:$A,"&gt;="&amp;UY_START,raw_data!$A:$A,"&lt;="&amp;BASE_YM,raw_data!$B:$B,"&lt;="&amp;BASE_YM,raw_data!$G:$G,$A622))</f>
        <v/>
      </c>
      <c r="E622" s="30" t="str">
        <f aca="false">IF($A622="","",(SUMIFS(raw_data!$I:$I,raw_data!$A:$A,"&gt;="&amp;UY_START,raw_data!$A:$A,"&lt;="&amp;BASE_YM,raw_data!$B:$B,"&lt;="&amp;BASE_YM,raw_data!$G:$G,$A622)+SUMIFS(raw_data!$J:$J,raw_data!$A:$A,"&gt;="&amp;UY_START,raw_data!$A:$A,"&lt;="&amp;BASE_YM,raw_data!$B:$B,"&lt;="&amp;BASE_YM,raw_data!$G:$G,$A622)))</f>
        <v/>
      </c>
      <c r="F622" s="31" t="str">
        <f aca="false">IF(N(D622)=0,"",E622/D622)</f>
        <v/>
      </c>
      <c r="G622" s="30" t="str">
        <f aca="false">IF($A622="","",SUMIFS(raw_data!$H:$H,raw_data!$A:$A,"&gt;="&amp;UY_START_PY,raw_data!$A:$A,"&lt;="&amp;BASE_YM_PY,raw_data!$B:$B,"&lt;="&amp;BASE_YM_PY,raw_data!$G:$G,$A622))</f>
        <v/>
      </c>
      <c r="H622" s="30" t="str">
        <f aca="false">IF($A622="","",(SUMIFS(raw_data!$I:$I,raw_data!$A:$A,"&gt;="&amp;UY_START_PY,raw_data!$A:$A,"&lt;="&amp;BASE_YM_PY,raw_data!$B:$B,"&lt;="&amp;BASE_YM_PY,raw_data!$G:$G,$A622)+SUMIFS(raw_data!$J:$J,raw_data!$A:$A,"&gt;="&amp;UY_START_PY,raw_data!$A:$A,"&lt;="&amp;BASE_YM_PY,raw_data!$B:$B,"&lt;="&amp;BASE_YM_PY,raw_data!$G:$G,$A622)))</f>
        <v/>
      </c>
      <c r="I622" s="31" t="str">
        <f aca="false">IF(N(G622)=0,"",H622/G622)</f>
        <v/>
      </c>
      <c r="J622" s="32" t="str">
        <f aca="false">IF(N(G622)=0,"",D622/G622-1)</f>
        <v/>
      </c>
      <c r="K622" s="33" t="str">
        <f aca="false">IF(OR(F622="",I622=""),"",F622-I622)</f>
        <v/>
      </c>
      <c r="L622" s="30" t="str">
        <f aca="false">IF($A622="","",SUMIFS(raw_data!$H:$H,raw_data!$B:$B,BASE_YM,raw_data!$G:$G,$A622))</f>
        <v/>
      </c>
      <c r="M622" s="30" t="str">
        <f aca="false">IF($A622="","",(SUMIFS(raw_data!$I:$I,raw_data!$B:$B,BASE_YM,raw_data!$G:$G,$A622)+SUMIFS(raw_data!$J:$J,raw_data!$B:$B,BASE_YM,raw_data!$G:$G,$A622)))</f>
        <v/>
      </c>
      <c r="N622" s="31" t="str">
        <f aca="false">IF(N(L622)=0,"",M622/L622)</f>
        <v/>
      </c>
      <c r="O622" s="30" t="str">
        <f aca="false">IF($A622="","",SUMIFS(raw_data!$H:$H,raw_data!$B:$B,BASE_YM_PY,raw_data!$G:$G,$A622))</f>
        <v/>
      </c>
      <c r="P622" s="30" t="str">
        <f aca="false">IF($A622="","",(SUMIFS(raw_data!$I:$I,raw_data!$B:$B,BASE_YM_PY,raw_data!$G:$G,$A622)+SUMIFS(raw_data!$J:$J,raw_data!$B:$B,BASE_YM_PY,raw_data!$G:$G,$A622)))</f>
        <v/>
      </c>
      <c r="Q622" s="31" t="str">
        <f aca="false">IF(N(O622)=0,"",P622/O622)</f>
        <v/>
      </c>
      <c r="R622" s="32" t="str">
        <f aca="false">IF(N(O622)=0,"",L622/O622-1)</f>
        <v/>
      </c>
      <c r="S622" s="33" t="str">
        <f aca="false">IF(OR(N622="",Q622=""),"",N622-Q622)</f>
        <v/>
      </c>
      <c r="T622" s="0" t="str">
        <f aca="false">IF(N(D622)&gt;0,RANK(D622,D$2:D$1001)+COUNTIF(D$2:D622,D622)-1,"")</f>
        <v/>
      </c>
      <c r="U622" s="38" t="n">
        <f aca="false">IF(N(D622)&gt;0,IF(D622&gt;=LR_MIN_SHARE*SUM(D$2:D$1001),F622,-1),-1)</f>
        <v>-1</v>
      </c>
      <c r="V622" s="0" t="str">
        <f aca="false">IF(U622&lt;0,"",RANK(U622,U$2:U$1001)+COUNTIF(U$2:U622,U622)-1)</f>
        <v/>
      </c>
      <c r="W622" s="0" t="str">
        <f aca="false">IF(N(L622)&gt;0,RANK(L622,L$2:L$1001)+COUNTIF(L$2:L622,L622)-1,"")</f>
        <v/>
      </c>
      <c r="X622" s="38" t="n">
        <f aca="false">IF(N(L622)&gt;0,IF(L622&gt;=LR_MIN_SHARE*SUM(L$2:L$1001),N622,-1),-1)</f>
        <v>-1</v>
      </c>
      <c r="Y622" s="0" t="str">
        <f aca="false">IF(X622&lt;0,"",RANK(X622,X$2:X$1001)+COUNTIF(X$2:X622,X622)-1)</f>
        <v/>
      </c>
      <c r="AA622" s="0" t="str">
        <f aca="false">IF($A622="","",IF(COUNTIF($B$2:$B622,$B622)=1,1,""))</f>
        <v/>
      </c>
      <c r="AB622" s="0" t="str">
        <f aca="false">IF(AA622=1,SUMIF($B$2:$B$1001,$B622,$D$2:$D$1001),"")</f>
        <v/>
      </c>
      <c r="AC622" s="0" t="str">
        <f aca="false">IF(AA622=1,RANK(AB622,$AB$2:$AB$1001)+COUNTIF($AB$2:$AB622,AB622)-1,"")</f>
        <v/>
      </c>
      <c r="AD622" s="0" t="str">
        <f aca="false">IF($A622="","",COUNTIF(raw_data!$G:$G,$A622))</f>
        <v/>
      </c>
      <c r="AE622" s="0" t="str">
        <f aca="false">IF($A622="","",IF(COUNTIF($A$2:$A$1001,$A622)&gt;1,1,0))</f>
        <v/>
      </c>
    </row>
    <row r="623" customFormat="false" ht="15" hidden="false" customHeight="false" outlineLevel="0" collapsed="false">
      <c r="A623" s="0" t="str">
        <f aca="false">IF(code_master!$A623="","",code_master!$A623)</f>
        <v/>
      </c>
      <c r="B623" s="0" t="str">
        <f aca="false">IF($A623="","",code_master!$C623&amp;"")</f>
        <v/>
      </c>
      <c r="C623" s="0" t="str">
        <f aca="false">IF($A623="","",code_master!$B623&amp;"")</f>
        <v/>
      </c>
      <c r="D623" s="30" t="str">
        <f aca="false">IF($A623="","",SUMIFS(raw_data!$H:$H,raw_data!$A:$A,"&gt;="&amp;UY_START,raw_data!$A:$A,"&lt;="&amp;BASE_YM,raw_data!$B:$B,"&lt;="&amp;BASE_YM,raw_data!$G:$G,$A623))</f>
        <v/>
      </c>
      <c r="E623" s="30" t="str">
        <f aca="false">IF($A623="","",(SUMIFS(raw_data!$I:$I,raw_data!$A:$A,"&gt;="&amp;UY_START,raw_data!$A:$A,"&lt;="&amp;BASE_YM,raw_data!$B:$B,"&lt;="&amp;BASE_YM,raw_data!$G:$G,$A623)+SUMIFS(raw_data!$J:$J,raw_data!$A:$A,"&gt;="&amp;UY_START,raw_data!$A:$A,"&lt;="&amp;BASE_YM,raw_data!$B:$B,"&lt;="&amp;BASE_YM,raw_data!$G:$G,$A623)))</f>
        <v/>
      </c>
      <c r="F623" s="31" t="str">
        <f aca="false">IF(N(D623)=0,"",E623/D623)</f>
        <v/>
      </c>
      <c r="G623" s="30" t="str">
        <f aca="false">IF($A623="","",SUMIFS(raw_data!$H:$H,raw_data!$A:$A,"&gt;="&amp;UY_START_PY,raw_data!$A:$A,"&lt;="&amp;BASE_YM_PY,raw_data!$B:$B,"&lt;="&amp;BASE_YM_PY,raw_data!$G:$G,$A623))</f>
        <v/>
      </c>
      <c r="H623" s="30" t="str">
        <f aca="false">IF($A623="","",(SUMIFS(raw_data!$I:$I,raw_data!$A:$A,"&gt;="&amp;UY_START_PY,raw_data!$A:$A,"&lt;="&amp;BASE_YM_PY,raw_data!$B:$B,"&lt;="&amp;BASE_YM_PY,raw_data!$G:$G,$A623)+SUMIFS(raw_data!$J:$J,raw_data!$A:$A,"&gt;="&amp;UY_START_PY,raw_data!$A:$A,"&lt;="&amp;BASE_YM_PY,raw_data!$B:$B,"&lt;="&amp;BASE_YM_PY,raw_data!$G:$G,$A623)))</f>
        <v/>
      </c>
      <c r="I623" s="31" t="str">
        <f aca="false">IF(N(G623)=0,"",H623/G623)</f>
        <v/>
      </c>
      <c r="J623" s="32" t="str">
        <f aca="false">IF(N(G623)=0,"",D623/G623-1)</f>
        <v/>
      </c>
      <c r="K623" s="33" t="str">
        <f aca="false">IF(OR(F623="",I623=""),"",F623-I623)</f>
        <v/>
      </c>
      <c r="L623" s="30" t="str">
        <f aca="false">IF($A623="","",SUMIFS(raw_data!$H:$H,raw_data!$B:$B,BASE_YM,raw_data!$G:$G,$A623))</f>
        <v/>
      </c>
      <c r="M623" s="30" t="str">
        <f aca="false">IF($A623="","",(SUMIFS(raw_data!$I:$I,raw_data!$B:$B,BASE_YM,raw_data!$G:$G,$A623)+SUMIFS(raw_data!$J:$J,raw_data!$B:$B,BASE_YM,raw_data!$G:$G,$A623)))</f>
        <v/>
      </c>
      <c r="N623" s="31" t="str">
        <f aca="false">IF(N(L623)=0,"",M623/L623)</f>
        <v/>
      </c>
      <c r="O623" s="30" t="str">
        <f aca="false">IF($A623="","",SUMIFS(raw_data!$H:$H,raw_data!$B:$B,BASE_YM_PY,raw_data!$G:$G,$A623))</f>
        <v/>
      </c>
      <c r="P623" s="30" t="str">
        <f aca="false">IF($A623="","",(SUMIFS(raw_data!$I:$I,raw_data!$B:$B,BASE_YM_PY,raw_data!$G:$G,$A623)+SUMIFS(raw_data!$J:$J,raw_data!$B:$B,BASE_YM_PY,raw_data!$G:$G,$A623)))</f>
        <v/>
      </c>
      <c r="Q623" s="31" t="str">
        <f aca="false">IF(N(O623)=0,"",P623/O623)</f>
        <v/>
      </c>
      <c r="R623" s="32" t="str">
        <f aca="false">IF(N(O623)=0,"",L623/O623-1)</f>
        <v/>
      </c>
      <c r="S623" s="33" t="str">
        <f aca="false">IF(OR(N623="",Q623=""),"",N623-Q623)</f>
        <v/>
      </c>
      <c r="T623" s="0" t="str">
        <f aca="false">IF(N(D623)&gt;0,RANK(D623,D$2:D$1001)+COUNTIF(D$2:D623,D623)-1,"")</f>
        <v/>
      </c>
      <c r="U623" s="38" t="n">
        <f aca="false">IF(N(D623)&gt;0,IF(D623&gt;=LR_MIN_SHARE*SUM(D$2:D$1001),F623,-1),-1)</f>
        <v>-1</v>
      </c>
      <c r="V623" s="0" t="str">
        <f aca="false">IF(U623&lt;0,"",RANK(U623,U$2:U$1001)+COUNTIF(U$2:U623,U623)-1)</f>
        <v/>
      </c>
      <c r="W623" s="0" t="str">
        <f aca="false">IF(N(L623)&gt;0,RANK(L623,L$2:L$1001)+COUNTIF(L$2:L623,L623)-1,"")</f>
        <v/>
      </c>
      <c r="X623" s="38" t="n">
        <f aca="false">IF(N(L623)&gt;0,IF(L623&gt;=LR_MIN_SHARE*SUM(L$2:L$1001),N623,-1),-1)</f>
        <v>-1</v>
      </c>
      <c r="Y623" s="0" t="str">
        <f aca="false">IF(X623&lt;0,"",RANK(X623,X$2:X$1001)+COUNTIF(X$2:X623,X623)-1)</f>
        <v/>
      </c>
      <c r="AA623" s="0" t="str">
        <f aca="false">IF($A623="","",IF(COUNTIF($B$2:$B623,$B623)=1,1,""))</f>
        <v/>
      </c>
      <c r="AB623" s="0" t="str">
        <f aca="false">IF(AA623=1,SUMIF($B$2:$B$1001,$B623,$D$2:$D$1001),"")</f>
        <v/>
      </c>
      <c r="AC623" s="0" t="str">
        <f aca="false">IF(AA623=1,RANK(AB623,$AB$2:$AB$1001)+COUNTIF($AB$2:$AB623,AB623)-1,"")</f>
        <v/>
      </c>
      <c r="AD623" s="0" t="str">
        <f aca="false">IF($A623="","",COUNTIF(raw_data!$G:$G,$A623))</f>
        <v/>
      </c>
      <c r="AE623" s="0" t="str">
        <f aca="false">IF($A623="","",IF(COUNTIF($A$2:$A$1001,$A623)&gt;1,1,0))</f>
        <v/>
      </c>
    </row>
    <row r="624" customFormat="false" ht="15" hidden="false" customHeight="false" outlineLevel="0" collapsed="false">
      <c r="A624" s="0" t="str">
        <f aca="false">IF(code_master!$A624="","",code_master!$A624)</f>
        <v/>
      </c>
      <c r="B624" s="0" t="str">
        <f aca="false">IF($A624="","",code_master!$C624&amp;"")</f>
        <v/>
      </c>
      <c r="C624" s="0" t="str">
        <f aca="false">IF($A624="","",code_master!$B624&amp;"")</f>
        <v/>
      </c>
      <c r="D624" s="30" t="str">
        <f aca="false">IF($A624="","",SUMIFS(raw_data!$H:$H,raw_data!$A:$A,"&gt;="&amp;UY_START,raw_data!$A:$A,"&lt;="&amp;BASE_YM,raw_data!$B:$B,"&lt;="&amp;BASE_YM,raw_data!$G:$G,$A624))</f>
        <v/>
      </c>
      <c r="E624" s="30" t="str">
        <f aca="false">IF($A624="","",(SUMIFS(raw_data!$I:$I,raw_data!$A:$A,"&gt;="&amp;UY_START,raw_data!$A:$A,"&lt;="&amp;BASE_YM,raw_data!$B:$B,"&lt;="&amp;BASE_YM,raw_data!$G:$G,$A624)+SUMIFS(raw_data!$J:$J,raw_data!$A:$A,"&gt;="&amp;UY_START,raw_data!$A:$A,"&lt;="&amp;BASE_YM,raw_data!$B:$B,"&lt;="&amp;BASE_YM,raw_data!$G:$G,$A624)))</f>
        <v/>
      </c>
      <c r="F624" s="31" t="str">
        <f aca="false">IF(N(D624)=0,"",E624/D624)</f>
        <v/>
      </c>
      <c r="G624" s="30" t="str">
        <f aca="false">IF($A624="","",SUMIFS(raw_data!$H:$H,raw_data!$A:$A,"&gt;="&amp;UY_START_PY,raw_data!$A:$A,"&lt;="&amp;BASE_YM_PY,raw_data!$B:$B,"&lt;="&amp;BASE_YM_PY,raw_data!$G:$G,$A624))</f>
        <v/>
      </c>
      <c r="H624" s="30" t="str">
        <f aca="false">IF($A624="","",(SUMIFS(raw_data!$I:$I,raw_data!$A:$A,"&gt;="&amp;UY_START_PY,raw_data!$A:$A,"&lt;="&amp;BASE_YM_PY,raw_data!$B:$B,"&lt;="&amp;BASE_YM_PY,raw_data!$G:$G,$A624)+SUMIFS(raw_data!$J:$J,raw_data!$A:$A,"&gt;="&amp;UY_START_PY,raw_data!$A:$A,"&lt;="&amp;BASE_YM_PY,raw_data!$B:$B,"&lt;="&amp;BASE_YM_PY,raw_data!$G:$G,$A624)))</f>
        <v/>
      </c>
      <c r="I624" s="31" t="str">
        <f aca="false">IF(N(G624)=0,"",H624/G624)</f>
        <v/>
      </c>
      <c r="J624" s="32" t="str">
        <f aca="false">IF(N(G624)=0,"",D624/G624-1)</f>
        <v/>
      </c>
      <c r="K624" s="33" t="str">
        <f aca="false">IF(OR(F624="",I624=""),"",F624-I624)</f>
        <v/>
      </c>
      <c r="L624" s="30" t="str">
        <f aca="false">IF($A624="","",SUMIFS(raw_data!$H:$H,raw_data!$B:$B,BASE_YM,raw_data!$G:$G,$A624))</f>
        <v/>
      </c>
      <c r="M624" s="30" t="str">
        <f aca="false">IF($A624="","",(SUMIFS(raw_data!$I:$I,raw_data!$B:$B,BASE_YM,raw_data!$G:$G,$A624)+SUMIFS(raw_data!$J:$J,raw_data!$B:$B,BASE_YM,raw_data!$G:$G,$A624)))</f>
        <v/>
      </c>
      <c r="N624" s="31" t="str">
        <f aca="false">IF(N(L624)=0,"",M624/L624)</f>
        <v/>
      </c>
      <c r="O624" s="30" t="str">
        <f aca="false">IF($A624="","",SUMIFS(raw_data!$H:$H,raw_data!$B:$B,BASE_YM_PY,raw_data!$G:$G,$A624))</f>
        <v/>
      </c>
      <c r="P624" s="30" t="str">
        <f aca="false">IF($A624="","",(SUMIFS(raw_data!$I:$I,raw_data!$B:$B,BASE_YM_PY,raw_data!$G:$G,$A624)+SUMIFS(raw_data!$J:$J,raw_data!$B:$B,BASE_YM_PY,raw_data!$G:$G,$A624)))</f>
        <v/>
      </c>
      <c r="Q624" s="31" t="str">
        <f aca="false">IF(N(O624)=0,"",P624/O624)</f>
        <v/>
      </c>
      <c r="R624" s="32" t="str">
        <f aca="false">IF(N(O624)=0,"",L624/O624-1)</f>
        <v/>
      </c>
      <c r="S624" s="33" t="str">
        <f aca="false">IF(OR(N624="",Q624=""),"",N624-Q624)</f>
        <v/>
      </c>
      <c r="T624" s="0" t="str">
        <f aca="false">IF(N(D624)&gt;0,RANK(D624,D$2:D$1001)+COUNTIF(D$2:D624,D624)-1,"")</f>
        <v/>
      </c>
      <c r="U624" s="38" t="n">
        <f aca="false">IF(N(D624)&gt;0,IF(D624&gt;=LR_MIN_SHARE*SUM(D$2:D$1001),F624,-1),-1)</f>
        <v>-1</v>
      </c>
      <c r="V624" s="0" t="str">
        <f aca="false">IF(U624&lt;0,"",RANK(U624,U$2:U$1001)+COUNTIF(U$2:U624,U624)-1)</f>
        <v/>
      </c>
      <c r="W624" s="0" t="str">
        <f aca="false">IF(N(L624)&gt;0,RANK(L624,L$2:L$1001)+COUNTIF(L$2:L624,L624)-1,"")</f>
        <v/>
      </c>
      <c r="X624" s="38" t="n">
        <f aca="false">IF(N(L624)&gt;0,IF(L624&gt;=LR_MIN_SHARE*SUM(L$2:L$1001),N624,-1),-1)</f>
        <v>-1</v>
      </c>
      <c r="Y624" s="0" t="str">
        <f aca="false">IF(X624&lt;0,"",RANK(X624,X$2:X$1001)+COUNTIF(X$2:X624,X624)-1)</f>
        <v/>
      </c>
      <c r="AA624" s="0" t="str">
        <f aca="false">IF($A624="","",IF(COUNTIF($B$2:$B624,$B624)=1,1,""))</f>
        <v/>
      </c>
      <c r="AB624" s="0" t="str">
        <f aca="false">IF(AA624=1,SUMIF($B$2:$B$1001,$B624,$D$2:$D$1001),"")</f>
        <v/>
      </c>
      <c r="AC624" s="0" t="str">
        <f aca="false">IF(AA624=1,RANK(AB624,$AB$2:$AB$1001)+COUNTIF($AB$2:$AB624,AB624)-1,"")</f>
        <v/>
      </c>
      <c r="AD624" s="0" t="str">
        <f aca="false">IF($A624="","",COUNTIF(raw_data!$G:$G,$A624))</f>
        <v/>
      </c>
      <c r="AE624" s="0" t="str">
        <f aca="false">IF($A624="","",IF(COUNTIF($A$2:$A$1001,$A624)&gt;1,1,0))</f>
        <v/>
      </c>
    </row>
    <row r="625" customFormat="false" ht="15" hidden="false" customHeight="false" outlineLevel="0" collapsed="false">
      <c r="A625" s="0" t="str">
        <f aca="false">IF(code_master!$A625="","",code_master!$A625)</f>
        <v/>
      </c>
      <c r="B625" s="0" t="str">
        <f aca="false">IF($A625="","",code_master!$C625&amp;"")</f>
        <v/>
      </c>
      <c r="C625" s="0" t="str">
        <f aca="false">IF($A625="","",code_master!$B625&amp;"")</f>
        <v/>
      </c>
      <c r="D625" s="30" t="str">
        <f aca="false">IF($A625="","",SUMIFS(raw_data!$H:$H,raw_data!$A:$A,"&gt;="&amp;UY_START,raw_data!$A:$A,"&lt;="&amp;BASE_YM,raw_data!$B:$B,"&lt;="&amp;BASE_YM,raw_data!$G:$G,$A625))</f>
        <v/>
      </c>
      <c r="E625" s="30" t="str">
        <f aca="false">IF($A625="","",(SUMIFS(raw_data!$I:$I,raw_data!$A:$A,"&gt;="&amp;UY_START,raw_data!$A:$A,"&lt;="&amp;BASE_YM,raw_data!$B:$B,"&lt;="&amp;BASE_YM,raw_data!$G:$G,$A625)+SUMIFS(raw_data!$J:$J,raw_data!$A:$A,"&gt;="&amp;UY_START,raw_data!$A:$A,"&lt;="&amp;BASE_YM,raw_data!$B:$B,"&lt;="&amp;BASE_YM,raw_data!$G:$G,$A625)))</f>
        <v/>
      </c>
      <c r="F625" s="31" t="str">
        <f aca="false">IF(N(D625)=0,"",E625/D625)</f>
        <v/>
      </c>
      <c r="G625" s="30" t="str">
        <f aca="false">IF($A625="","",SUMIFS(raw_data!$H:$H,raw_data!$A:$A,"&gt;="&amp;UY_START_PY,raw_data!$A:$A,"&lt;="&amp;BASE_YM_PY,raw_data!$B:$B,"&lt;="&amp;BASE_YM_PY,raw_data!$G:$G,$A625))</f>
        <v/>
      </c>
      <c r="H625" s="30" t="str">
        <f aca="false">IF($A625="","",(SUMIFS(raw_data!$I:$I,raw_data!$A:$A,"&gt;="&amp;UY_START_PY,raw_data!$A:$A,"&lt;="&amp;BASE_YM_PY,raw_data!$B:$B,"&lt;="&amp;BASE_YM_PY,raw_data!$G:$G,$A625)+SUMIFS(raw_data!$J:$J,raw_data!$A:$A,"&gt;="&amp;UY_START_PY,raw_data!$A:$A,"&lt;="&amp;BASE_YM_PY,raw_data!$B:$B,"&lt;="&amp;BASE_YM_PY,raw_data!$G:$G,$A625)))</f>
        <v/>
      </c>
      <c r="I625" s="31" t="str">
        <f aca="false">IF(N(G625)=0,"",H625/G625)</f>
        <v/>
      </c>
      <c r="J625" s="32" t="str">
        <f aca="false">IF(N(G625)=0,"",D625/G625-1)</f>
        <v/>
      </c>
      <c r="K625" s="33" t="str">
        <f aca="false">IF(OR(F625="",I625=""),"",F625-I625)</f>
        <v/>
      </c>
      <c r="L625" s="30" t="str">
        <f aca="false">IF($A625="","",SUMIFS(raw_data!$H:$H,raw_data!$B:$B,BASE_YM,raw_data!$G:$G,$A625))</f>
        <v/>
      </c>
      <c r="M625" s="30" t="str">
        <f aca="false">IF($A625="","",(SUMIFS(raw_data!$I:$I,raw_data!$B:$B,BASE_YM,raw_data!$G:$G,$A625)+SUMIFS(raw_data!$J:$J,raw_data!$B:$B,BASE_YM,raw_data!$G:$G,$A625)))</f>
        <v/>
      </c>
      <c r="N625" s="31" t="str">
        <f aca="false">IF(N(L625)=0,"",M625/L625)</f>
        <v/>
      </c>
      <c r="O625" s="30" t="str">
        <f aca="false">IF($A625="","",SUMIFS(raw_data!$H:$H,raw_data!$B:$B,BASE_YM_PY,raw_data!$G:$G,$A625))</f>
        <v/>
      </c>
      <c r="P625" s="30" t="str">
        <f aca="false">IF($A625="","",(SUMIFS(raw_data!$I:$I,raw_data!$B:$B,BASE_YM_PY,raw_data!$G:$G,$A625)+SUMIFS(raw_data!$J:$J,raw_data!$B:$B,BASE_YM_PY,raw_data!$G:$G,$A625)))</f>
        <v/>
      </c>
      <c r="Q625" s="31" t="str">
        <f aca="false">IF(N(O625)=0,"",P625/O625)</f>
        <v/>
      </c>
      <c r="R625" s="32" t="str">
        <f aca="false">IF(N(O625)=0,"",L625/O625-1)</f>
        <v/>
      </c>
      <c r="S625" s="33" t="str">
        <f aca="false">IF(OR(N625="",Q625=""),"",N625-Q625)</f>
        <v/>
      </c>
      <c r="T625" s="0" t="str">
        <f aca="false">IF(N(D625)&gt;0,RANK(D625,D$2:D$1001)+COUNTIF(D$2:D625,D625)-1,"")</f>
        <v/>
      </c>
      <c r="U625" s="38" t="n">
        <f aca="false">IF(N(D625)&gt;0,IF(D625&gt;=LR_MIN_SHARE*SUM(D$2:D$1001),F625,-1),-1)</f>
        <v>-1</v>
      </c>
      <c r="V625" s="0" t="str">
        <f aca="false">IF(U625&lt;0,"",RANK(U625,U$2:U$1001)+COUNTIF(U$2:U625,U625)-1)</f>
        <v/>
      </c>
      <c r="W625" s="0" t="str">
        <f aca="false">IF(N(L625)&gt;0,RANK(L625,L$2:L$1001)+COUNTIF(L$2:L625,L625)-1,"")</f>
        <v/>
      </c>
      <c r="X625" s="38" t="n">
        <f aca="false">IF(N(L625)&gt;0,IF(L625&gt;=LR_MIN_SHARE*SUM(L$2:L$1001),N625,-1),-1)</f>
        <v>-1</v>
      </c>
      <c r="Y625" s="0" t="str">
        <f aca="false">IF(X625&lt;0,"",RANK(X625,X$2:X$1001)+COUNTIF(X$2:X625,X625)-1)</f>
        <v/>
      </c>
      <c r="AA625" s="0" t="str">
        <f aca="false">IF($A625="","",IF(COUNTIF($B$2:$B625,$B625)=1,1,""))</f>
        <v/>
      </c>
      <c r="AB625" s="0" t="str">
        <f aca="false">IF(AA625=1,SUMIF($B$2:$B$1001,$B625,$D$2:$D$1001),"")</f>
        <v/>
      </c>
      <c r="AC625" s="0" t="str">
        <f aca="false">IF(AA625=1,RANK(AB625,$AB$2:$AB$1001)+COUNTIF($AB$2:$AB625,AB625)-1,"")</f>
        <v/>
      </c>
      <c r="AD625" s="0" t="str">
        <f aca="false">IF($A625="","",COUNTIF(raw_data!$G:$G,$A625))</f>
        <v/>
      </c>
      <c r="AE625" s="0" t="str">
        <f aca="false">IF($A625="","",IF(COUNTIF($A$2:$A$1001,$A625)&gt;1,1,0))</f>
        <v/>
      </c>
    </row>
    <row r="626" customFormat="false" ht="15" hidden="false" customHeight="false" outlineLevel="0" collapsed="false">
      <c r="A626" s="0" t="str">
        <f aca="false">IF(code_master!$A626="","",code_master!$A626)</f>
        <v/>
      </c>
      <c r="B626" s="0" t="str">
        <f aca="false">IF($A626="","",code_master!$C626&amp;"")</f>
        <v/>
      </c>
      <c r="C626" s="0" t="str">
        <f aca="false">IF($A626="","",code_master!$B626&amp;"")</f>
        <v/>
      </c>
      <c r="D626" s="30" t="str">
        <f aca="false">IF($A626="","",SUMIFS(raw_data!$H:$H,raw_data!$A:$A,"&gt;="&amp;UY_START,raw_data!$A:$A,"&lt;="&amp;BASE_YM,raw_data!$B:$B,"&lt;="&amp;BASE_YM,raw_data!$G:$G,$A626))</f>
        <v/>
      </c>
      <c r="E626" s="30" t="str">
        <f aca="false">IF($A626="","",(SUMIFS(raw_data!$I:$I,raw_data!$A:$A,"&gt;="&amp;UY_START,raw_data!$A:$A,"&lt;="&amp;BASE_YM,raw_data!$B:$B,"&lt;="&amp;BASE_YM,raw_data!$G:$G,$A626)+SUMIFS(raw_data!$J:$J,raw_data!$A:$A,"&gt;="&amp;UY_START,raw_data!$A:$A,"&lt;="&amp;BASE_YM,raw_data!$B:$B,"&lt;="&amp;BASE_YM,raw_data!$G:$G,$A626)))</f>
        <v/>
      </c>
      <c r="F626" s="31" t="str">
        <f aca="false">IF(N(D626)=0,"",E626/D626)</f>
        <v/>
      </c>
      <c r="G626" s="30" t="str">
        <f aca="false">IF($A626="","",SUMIFS(raw_data!$H:$H,raw_data!$A:$A,"&gt;="&amp;UY_START_PY,raw_data!$A:$A,"&lt;="&amp;BASE_YM_PY,raw_data!$B:$B,"&lt;="&amp;BASE_YM_PY,raw_data!$G:$G,$A626))</f>
        <v/>
      </c>
      <c r="H626" s="30" t="str">
        <f aca="false">IF($A626="","",(SUMIFS(raw_data!$I:$I,raw_data!$A:$A,"&gt;="&amp;UY_START_PY,raw_data!$A:$A,"&lt;="&amp;BASE_YM_PY,raw_data!$B:$B,"&lt;="&amp;BASE_YM_PY,raw_data!$G:$G,$A626)+SUMIFS(raw_data!$J:$J,raw_data!$A:$A,"&gt;="&amp;UY_START_PY,raw_data!$A:$A,"&lt;="&amp;BASE_YM_PY,raw_data!$B:$B,"&lt;="&amp;BASE_YM_PY,raw_data!$G:$G,$A626)))</f>
        <v/>
      </c>
      <c r="I626" s="31" t="str">
        <f aca="false">IF(N(G626)=0,"",H626/G626)</f>
        <v/>
      </c>
      <c r="J626" s="32" t="str">
        <f aca="false">IF(N(G626)=0,"",D626/G626-1)</f>
        <v/>
      </c>
      <c r="K626" s="33" t="str">
        <f aca="false">IF(OR(F626="",I626=""),"",F626-I626)</f>
        <v/>
      </c>
      <c r="L626" s="30" t="str">
        <f aca="false">IF($A626="","",SUMIFS(raw_data!$H:$H,raw_data!$B:$B,BASE_YM,raw_data!$G:$G,$A626))</f>
        <v/>
      </c>
      <c r="M626" s="30" t="str">
        <f aca="false">IF($A626="","",(SUMIFS(raw_data!$I:$I,raw_data!$B:$B,BASE_YM,raw_data!$G:$G,$A626)+SUMIFS(raw_data!$J:$J,raw_data!$B:$B,BASE_YM,raw_data!$G:$G,$A626)))</f>
        <v/>
      </c>
      <c r="N626" s="31" t="str">
        <f aca="false">IF(N(L626)=0,"",M626/L626)</f>
        <v/>
      </c>
      <c r="O626" s="30" t="str">
        <f aca="false">IF($A626="","",SUMIFS(raw_data!$H:$H,raw_data!$B:$B,BASE_YM_PY,raw_data!$G:$G,$A626))</f>
        <v/>
      </c>
      <c r="P626" s="30" t="str">
        <f aca="false">IF($A626="","",(SUMIFS(raw_data!$I:$I,raw_data!$B:$B,BASE_YM_PY,raw_data!$G:$G,$A626)+SUMIFS(raw_data!$J:$J,raw_data!$B:$B,BASE_YM_PY,raw_data!$G:$G,$A626)))</f>
        <v/>
      </c>
      <c r="Q626" s="31" t="str">
        <f aca="false">IF(N(O626)=0,"",P626/O626)</f>
        <v/>
      </c>
      <c r="R626" s="32" t="str">
        <f aca="false">IF(N(O626)=0,"",L626/O626-1)</f>
        <v/>
      </c>
      <c r="S626" s="33" t="str">
        <f aca="false">IF(OR(N626="",Q626=""),"",N626-Q626)</f>
        <v/>
      </c>
      <c r="T626" s="0" t="str">
        <f aca="false">IF(N(D626)&gt;0,RANK(D626,D$2:D$1001)+COUNTIF(D$2:D626,D626)-1,"")</f>
        <v/>
      </c>
      <c r="U626" s="38" t="n">
        <f aca="false">IF(N(D626)&gt;0,IF(D626&gt;=LR_MIN_SHARE*SUM(D$2:D$1001),F626,-1),-1)</f>
        <v>-1</v>
      </c>
      <c r="V626" s="0" t="str">
        <f aca="false">IF(U626&lt;0,"",RANK(U626,U$2:U$1001)+COUNTIF(U$2:U626,U626)-1)</f>
        <v/>
      </c>
      <c r="W626" s="0" t="str">
        <f aca="false">IF(N(L626)&gt;0,RANK(L626,L$2:L$1001)+COUNTIF(L$2:L626,L626)-1,"")</f>
        <v/>
      </c>
      <c r="X626" s="38" t="n">
        <f aca="false">IF(N(L626)&gt;0,IF(L626&gt;=LR_MIN_SHARE*SUM(L$2:L$1001),N626,-1),-1)</f>
        <v>-1</v>
      </c>
      <c r="Y626" s="0" t="str">
        <f aca="false">IF(X626&lt;0,"",RANK(X626,X$2:X$1001)+COUNTIF(X$2:X626,X626)-1)</f>
        <v/>
      </c>
      <c r="AA626" s="0" t="str">
        <f aca="false">IF($A626="","",IF(COUNTIF($B$2:$B626,$B626)=1,1,""))</f>
        <v/>
      </c>
      <c r="AB626" s="0" t="str">
        <f aca="false">IF(AA626=1,SUMIF($B$2:$B$1001,$B626,$D$2:$D$1001),"")</f>
        <v/>
      </c>
      <c r="AC626" s="0" t="str">
        <f aca="false">IF(AA626=1,RANK(AB626,$AB$2:$AB$1001)+COUNTIF($AB$2:$AB626,AB626)-1,"")</f>
        <v/>
      </c>
      <c r="AD626" s="0" t="str">
        <f aca="false">IF($A626="","",COUNTIF(raw_data!$G:$G,$A626))</f>
        <v/>
      </c>
      <c r="AE626" s="0" t="str">
        <f aca="false">IF($A626="","",IF(COUNTIF($A$2:$A$1001,$A626)&gt;1,1,0))</f>
        <v/>
      </c>
    </row>
    <row r="627" customFormat="false" ht="15" hidden="false" customHeight="false" outlineLevel="0" collapsed="false">
      <c r="A627" s="0" t="str">
        <f aca="false">IF(code_master!$A627="","",code_master!$A627)</f>
        <v/>
      </c>
      <c r="B627" s="0" t="str">
        <f aca="false">IF($A627="","",code_master!$C627&amp;"")</f>
        <v/>
      </c>
      <c r="C627" s="0" t="str">
        <f aca="false">IF($A627="","",code_master!$B627&amp;"")</f>
        <v/>
      </c>
      <c r="D627" s="30" t="str">
        <f aca="false">IF($A627="","",SUMIFS(raw_data!$H:$H,raw_data!$A:$A,"&gt;="&amp;UY_START,raw_data!$A:$A,"&lt;="&amp;BASE_YM,raw_data!$B:$B,"&lt;="&amp;BASE_YM,raw_data!$G:$G,$A627))</f>
        <v/>
      </c>
      <c r="E627" s="30" t="str">
        <f aca="false">IF($A627="","",(SUMIFS(raw_data!$I:$I,raw_data!$A:$A,"&gt;="&amp;UY_START,raw_data!$A:$A,"&lt;="&amp;BASE_YM,raw_data!$B:$B,"&lt;="&amp;BASE_YM,raw_data!$G:$G,$A627)+SUMIFS(raw_data!$J:$J,raw_data!$A:$A,"&gt;="&amp;UY_START,raw_data!$A:$A,"&lt;="&amp;BASE_YM,raw_data!$B:$B,"&lt;="&amp;BASE_YM,raw_data!$G:$G,$A627)))</f>
        <v/>
      </c>
      <c r="F627" s="31" t="str">
        <f aca="false">IF(N(D627)=0,"",E627/D627)</f>
        <v/>
      </c>
      <c r="G627" s="30" t="str">
        <f aca="false">IF($A627="","",SUMIFS(raw_data!$H:$H,raw_data!$A:$A,"&gt;="&amp;UY_START_PY,raw_data!$A:$A,"&lt;="&amp;BASE_YM_PY,raw_data!$B:$B,"&lt;="&amp;BASE_YM_PY,raw_data!$G:$G,$A627))</f>
        <v/>
      </c>
      <c r="H627" s="30" t="str">
        <f aca="false">IF($A627="","",(SUMIFS(raw_data!$I:$I,raw_data!$A:$A,"&gt;="&amp;UY_START_PY,raw_data!$A:$A,"&lt;="&amp;BASE_YM_PY,raw_data!$B:$B,"&lt;="&amp;BASE_YM_PY,raw_data!$G:$G,$A627)+SUMIFS(raw_data!$J:$J,raw_data!$A:$A,"&gt;="&amp;UY_START_PY,raw_data!$A:$A,"&lt;="&amp;BASE_YM_PY,raw_data!$B:$B,"&lt;="&amp;BASE_YM_PY,raw_data!$G:$G,$A627)))</f>
        <v/>
      </c>
      <c r="I627" s="31" t="str">
        <f aca="false">IF(N(G627)=0,"",H627/G627)</f>
        <v/>
      </c>
      <c r="J627" s="32" t="str">
        <f aca="false">IF(N(G627)=0,"",D627/G627-1)</f>
        <v/>
      </c>
      <c r="K627" s="33" t="str">
        <f aca="false">IF(OR(F627="",I627=""),"",F627-I627)</f>
        <v/>
      </c>
      <c r="L627" s="30" t="str">
        <f aca="false">IF($A627="","",SUMIFS(raw_data!$H:$H,raw_data!$B:$B,BASE_YM,raw_data!$G:$G,$A627))</f>
        <v/>
      </c>
      <c r="M627" s="30" t="str">
        <f aca="false">IF($A627="","",(SUMIFS(raw_data!$I:$I,raw_data!$B:$B,BASE_YM,raw_data!$G:$G,$A627)+SUMIFS(raw_data!$J:$J,raw_data!$B:$B,BASE_YM,raw_data!$G:$G,$A627)))</f>
        <v/>
      </c>
      <c r="N627" s="31" t="str">
        <f aca="false">IF(N(L627)=0,"",M627/L627)</f>
        <v/>
      </c>
      <c r="O627" s="30" t="str">
        <f aca="false">IF($A627="","",SUMIFS(raw_data!$H:$H,raw_data!$B:$B,BASE_YM_PY,raw_data!$G:$G,$A627))</f>
        <v/>
      </c>
      <c r="P627" s="30" t="str">
        <f aca="false">IF($A627="","",(SUMIFS(raw_data!$I:$I,raw_data!$B:$B,BASE_YM_PY,raw_data!$G:$G,$A627)+SUMIFS(raw_data!$J:$J,raw_data!$B:$B,BASE_YM_PY,raw_data!$G:$G,$A627)))</f>
        <v/>
      </c>
      <c r="Q627" s="31" t="str">
        <f aca="false">IF(N(O627)=0,"",P627/O627)</f>
        <v/>
      </c>
      <c r="R627" s="32" t="str">
        <f aca="false">IF(N(O627)=0,"",L627/O627-1)</f>
        <v/>
      </c>
      <c r="S627" s="33" t="str">
        <f aca="false">IF(OR(N627="",Q627=""),"",N627-Q627)</f>
        <v/>
      </c>
      <c r="T627" s="0" t="str">
        <f aca="false">IF(N(D627)&gt;0,RANK(D627,D$2:D$1001)+COUNTIF(D$2:D627,D627)-1,"")</f>
        <v/>
      </c>
      <c r="U627" s="38" t="n">
        <f aca="false">IF(N(D627)&gt;0,IF(D627&gt;=LR_MIN_SHARE*SUM(D$2:D$1001),F627,-1),-1)</f>
        <v>-1</v>
      </c>
      <c r="V627" s="0" t="str">
        <f aca="false">IF(U627&lt;0,"",RANK(U627,U$2:U$1001)+COUNTIF(U$2:U627,U627)-1)</f>
        <v/>
      </c>
      <c r="W627" s="0" t="str">
        <f aca="false">IF(N(L627)&gt;0,RANK(L627,L$2:L$1001)+COUNTIF(L$2:L627,L627)-1,"")</f>
        <v/>
      </c>
      <c r="X627" s="38" t="n">
        <f aca="false">IF(N(L627)&gt;0,IF(L627&gt;=LR_MIN_SHARE*SUM(L$2:L$1001),N627,-1),-1)</f>
        <v>-1</v>
      </c>
      <c r="Y627" s="0" t="str">
        <f aca="false">IF(X627&lt;0,"",RANK(X627,X$2:X$1001)+COUNTIF(X$2:X627,X627)-1)</f>
        <v/>
      </c>
      <c r="AA627" s="0" t="str">
        <f aca="false">IF($A627="","",IF(COUNTIF($B$2:$B627,$B627)=1,1,""))</f>
        <v/>
      </c>
      <c r="AB627" s="0" t="str">
        <f aca="false">IF(AA627=1,SUMIF($B$2:$B$1001,$B627,$D$2:$D$1001),"")</f>
        <v/>
      </c>
      <c r="AC627" s="0" t="str">
        <f aca="false">IF(AA627=1,RANK(AB627,$AB$2:$AB$1001)+COUNTIF($AB$2:$AB627,AB627)-1,"")</f>
        <v/>
      </c>
      <c r="AD627" s="0" t="str">
        <f aca="false">IF($A627="","",COUNTIF(raw_data!$G:$G,$A627))</f>
        <v/>
      </c>
      <c r="AE627" s="0" t="str">
        <f aca="false">IF($A627="","",IF(COUNTIF($A$2:$A$1001,$A627)&gt;1,1,0))</f>
        <v/>
      </c>
    </row>
    <row r="628" customFormat="false" ht="15" hidden="false" customHeight="false" outlineLevel="0" collapsed="false">
      <c r="A628" s="0" t="str">
        <f aca="false">IF(code_master!$A628="","",code_master!$A628)</f>
        <v/>
      </c>
      <c r="B628" s="0" t="str">
        <f aca="false">IF($A628="","",code_master!$C628&amp;"")</f>
        <v/>
      </c>
      <c r="C628" s="0" t="str">
        <f aca="false">IF($A628="","",code_master!$B628&amp;"")</f>
        <v/>
      </c>
      <c r="D628" s="30" t="str">
        <f aca="false">IF($A628="","",SUMIFS(raw_data!$H:$H,raw_data!$A:$A,"&gt;="&amp;UY_START,raw_data!$A:$A,"&lt;="&amp;BASE_YM,raw_data!$B:$B,"&lt;="&amp;BASE_YM,raw_data!$G:$G,$A628))</f>
        <v/>
      </c>
      <c r="E628" s="30" t="str">
        <f aca="false">IF($A628="","",(SUMIFS(raw_data!$I:$I,raw_data!$A:$A,"&gt;="&amp;UY_START,raw_data!$A:$A,"&lt;="&amp;BASE_YM,raw_data!$B:$B,"&lt;="&amp;BASE_YM,raw_data!$G:$G,$A628)+SUMIFS(raw_data!$J:$J,raw_data!$A:$A,"&gt;="&amp;UY_START,raw_data!$A:$A,"&lt;="&amp;BASE_YM,raw_data!$B:$B,"&lt;="&amp;BASE_YM,raw_data!$G:$G,$A628)))</f>
        <v/>
      </c>
      <c r="F628" s="31" t="str">
        <f aca="false">IF(N(D628)=0,"",E628/D628)</f>
        <v/>
      </c>
      <c r="G628" s="30" t="str">
        <f aca="false">IF($A628="","",SUMIFS(raw_data!$H:$H,raw_data!$A:$A,"&gt;="&amp;UY_START_PY,raw_data!$A:$A,"&lt;="&amp;BASE_YM_PY,raw_data!$B:$B,"&lt;="&amp;BASE_YM_PY,raw_data!$G:$G,$A628))</f>
        <v/>
      </c>
      <c r="H628" s="30" t="str">
        <f aca="false">IF($A628="","",(SUMIFS(raw_data!$I:$I,raw_data!$A:$A,"&gt;="&amp;UY_START_PY,raw_data!$A:$A,"&lt;="&amp;BASE_YM_PY,raw_data!$B:$B,"&lt;="&amp;BASE_YM_PY,raw_data!$G:$G,$A628)+SUMIFS(raw_data!$J:$J,raw_data!$A:$A,"&gt;="&amp;UY_START_PY,raw_data!$A:$A,"&lt;="&amp;BASE_YM_PY,raw_data!$B:$B,"&lt;="&amp;BASE_YM_PY,raw_data!$G:$G,$A628)))</f>
        <v/>
      </c>
      <c r="I628" s="31" t="str">
        <f aca="false">IF(N(G628)=0,"",H628/G628)</f>
        <v/>
      </c>
      <c r="J628" s="32" t="str">
        <f aca="false">IF(N(G628)=0,"",D628/G628-1)</f>
        <v/>
      </c>
      <c r="K628" s="33" t="str">
        <f aca="false">IF(OR(F628="",I628=""),"",F628-I628)</f>
        <v/>
      </c>
      <c r="L628" s="30" t="str">
        <f aca="false">IF($A628="","",SUMIFS(raw_data!$H:$H,raw_data!$B:$B,BASE_YM,raw_data!$G:$G,$A628))</f>
        <v/>
      </c>
      <c r="M628" s="30" t="str">
        <f aca="false">IF($A628="","",(SUMIFS(raw_data!$I:$I,raw_data!$B:$B,BASE_YM,raw_data!$G:$G,$A628)+SUMIFS(raw_data!$J:$J,raw_data!$B:$B,BASE_YM,raw_data!$G:$G,$A628)))</f>
        <v/>
      </c>
      <c r="N628" s="31" t="str">
        <f aca="false">IF(N(L628)=0,"",M628/L628)</f>
        <v/>
      </c>
      <c r="O628" s="30" t="str">
        <f aca="false">IF($A628="","",SUMIFS(raw_data!$H:$H,raw_data!$B:$B,BASE_YM_PY,raw_data!$G:$G,$A628))</f>
        <v/>
      </c>
      <c r="P628" s="30" t="str">
        <f aca="false">IF($A628="","",(SUMIFS(raw_data!$I:$I,raw_data!$B:$B,BASE_YM_PY,raw_data!$G:$G,$A628)+SUMIFS(raw_data!$J:$J,raw_data!$B:$B,BASE_YM_PY,raw_data!$G:$G,$A628)))</f>
        <v/>
      </c>
      <c r="Q628" s="31" t="str">
        <f aca="false">IF(N(O628)=0,"",P628/O628)</f>
        <v/>
      </c>
      <c r="R628" s="32" t="str">
        <f aca="false">IF(N(O628)=0,"",L628/O628-1)</f>
        <v/>
      </c>
      <c r="S628" s="33" t="str">
        <f aca="false">IF(OR(N628="",Q628=""),"",N628-Q628)</f>
        <v/>
      </c>
      <c r="T628" s="0" t="str">
        <f aca="false">IF(N(D628)&gt;0,RANK(D628,D$2:D$1001)+COUNTIF(D$2:D628,D628)-1,"")</f>
        <v/>
      </c>
      <c r="U628" s="38" t="n">
        <f aca="false">IF(N(D628)&gt;0,IF(D628&gt;=LR_MIN_SHARE*SUM(D$2:D$1001),F628,-1),-1)</f>
        <v>-1</v>
      </c>
      <c r="V628" s="0" t="str">
        <f aca="false">IF(U628&lt;0,"",RANK(U628,U$2:U$1001)+COUNTIF(U$2:U628,U628)-1)</f>
        <v/>
      </c>
      <c r="W628" s="0" t="str">
        <f aca="false">IF(N(L628)&gt;0,RANK(L628,L$2:L$1001)+COUNTIF(L$2:L628,L628)-1,"")</f>
        <v/>
      </c>
      <c r="X628" s="38" t="n">
        <f aca="false">IF(N(L628)&gt;0,IF(L628&gt;=LR_MIN_SHARE*SUM(L$2:L$1001),N628,-1),-1)</f>
        <v>-1</v>
      </c>
      <c r="Y628" s="0" t="str">
        <f aca="false">IF(X628&lt;0,"",RANK(X628,X$2:X$1001)+COUNTIF(X$2:X628,X628)-1)</f>
        <v/>
      </c>
      <c r="AA628" s="0" t="str">
        <f aca="false">IF($A628="","",IF(COUNTIF($B$2:$B628,$B628)=1,1,""))</f>
        <v/>
      </c>
      <c r="AB628" s="0" t="str">
        <f aca="false">IF(AA628=1,SUMIF($B$2:$B$1001,$B628,$D$2:$D$1001),"")</f>
        <v/>
      </c>
      <c r="AC628" s="0" t="str">
        <f aca="false">IF(AA628=1,RANK(AB628,$AB$2:$AB$1001)+COUNTIF($AB$2:$AB628,AB628)-1,"")</f>
        <v/>
      </c>
      <c r="AD628" s="0" t="str">
        <f aca="false">IF($A628="","",COUNTIF(raw_data!$G:$G,$A628))</f>
        <v/>
      </c>
      <c r="AE628" s="0" t="str">
        <f aca="false">IF($A628="","",IF(COUNTIF($A$2:$A$1001,$A628)&gt;1,1,0))</f>
        <v/>
      </c>
    </row>
    <row r="629" customFormat="false" ht="15" hidden="false" customHeight="false" outlineLevel="0" collapsed="false">
      <c r="A629" s="0" t="str">
        <f aca="false">IF(code_master!$A629="","",code_master!$A629)</f>
        <v/>
      </c>
      <c r="B629" s="0" t="str">
        <f aca="false">IF($A629="","",code_master!$C629&amp;"")</f>
        <v/>
      </c>
      <c r="C629" s="0" t="str">
        <f aca="false">IF($A629="","",code_master!$B629&amp;"")</f>
        <v/>
      </c>
      <c r="D629" s="30" t="str">
        <f aca="false">IF($A629="","",SUMIFS(raw_data!$H:$H,raw_data!$A:$A,"&gt;="&amp;UY_START,raw_data!$A:$A,"&lt;="&amp;BASE_YM,raw_data!$B:$B,"&lt;="&amp;BASE_YM,raw_data!$G:$G,$A629))</f>
        <v/>
      </c>
      <c r="E629" s="30" t="str">
        <f aca="false">IF($A629="","",(SUMIFS(raw_data!$I:$I,raw_data!$A:$A,"&gt;="&amp;UY_START,raw_data!$A:$A,"&lt;="&amp;BASE_YM,raw_data!$B:$B,"&lt;="&amp;BASE_YM,raw_data!$G:$G,$A629)+SUMIFS(raw_data!$J:$J,raw_data!$A:$A,"&gt;="&amp;UY_START,raw_data!$A:$A,"&lt;="&amp;BASE_YM,raw_data!$B:$B,"&lt;="&amp;BASE_YM,raw_data!$G:$G,$A629)))</f>
        <v/>
      </c>
      <c r="F629" s="31" t="str">
        <f aca="false">IF(N(D629)=0,"",E629/D629)</f>
        <v/>
      </c>
      <c r="G629" s="30" t="str">
        <f aca="false">IF($A629="","",SUMIFS(raw_data!$H:$H,raw_data!$A:$A,"&gt;="&amp;UY_START_PY,raw_data!$A:$A,"&lt;="&amp;BASE_YM_PY,raw_data!$B:$B,"&lt;="&amp;BASE_YM_PY,raw_data!$G:$G,$A629))</f>
        <v/>
      </c>
      <c r="H629" s="30" t="str">
        <f aca="false">IF($A629="","",(SUMIFS(raw_data!$I:$I,raw_data!$A:$A,"&gt;="&amp;UY_START_PY,raw_data!$A:$A,"&lt;="&amp;BASE_YM_PY,raw_data!$B:$B,"&lt;="&amp;BASE_YM_PY,raw_data!$G:$G,$A629)+SUMIFS(raw_data!$J:$J,raw_data!$A:$A,"&gt;="&amp;UY_START_PY,raw_data!$A:$A,"&lt;="&amp;BASE_YM_PY,raw_data!$B:$B,"&lt;="&amp;BASE_YM_PY,raw_data!$G:$G,$A629)))</f>
        <v/>
      </c>
      <c r="I629" s="31" t="str">
        <f aca="false">IF(N(G629)=0,"",H629/G629)</f>
        <v/>
      </c>
      <c r="J629" s="32" t="str">
        <f aca="false">IF(N(G629)=0,"",D629/G629-1)</f>
        <v/>
      </c>
      <c r="K629" s="33" t="str">
        <f aca="false">IF(OR(F629="",I629=""),"",F629-I629)</f>
        <v/>
      </c>
      <c r="L629" s="30" t="str">
        <f aca="false">IF($A629="","",SUMIFS(raw_data!$H:$H,raw_data!$B:$B,BASE_YM,raw_data!$G:$G,$A629))</f>
        <v/>
      </c>
      <c r="M629" s="30" t="str">
        <f aca="false">IF($A629="","",(SUMIFS(raw_data!$I:$I,raw_data!$B:$B,BASE_YM,raw_data!$G:$G,$A629)+SUMIFS(raw_data!$J:$J,raw_data!$B:$B,BASE_YM,raw_data!$G:$G,$A629)))</f>
        <v/>
      </c>
      <c r="N629" s="31" t="str">
        <f aca="false">IF(N(L629)=0,"",M629/L629)</f>
        <v/>
      </c>
      <c r="O629" s="30" t="str">
        <f aca="false">IF($A629="","",SUMIFS(raw_data!$H:$H,raw_data!$B:$B,BASE_YM_PY,raw_data!$G:$G,$A629))</f>
        <v/>
      </c>
      <c r="P629" s="30" t="str">
        <f aca="false">IF($A629="","",(SUMIFS(raw_data!$I:$I,raw_data!$B:$B,BASE_YM_PY,raw_data!$G:$G,$A629)+SUMIFS(raw_data!$J:$J,raw_data!$B:$B,BASE_YM_PY,raw_data!$G:$G,$A629)))</f>
        <v/>
      </c>
      <c r="Q629" s="31" t="str">
        <f aca="false">IF(N(O629)=0,"",P629/O629)</f>
        <v/>
      </c>
      <c r="R629" s="32" t="str">
        <f aca="false">IF(N(O629)=0,"",L629/O629-1)</f>
        <v/>
      </c>
      <c r="S629" s="33" t="str">
        <f aca="false">IF(OR(N629="",Q629=""),"",N629-Q629)</f>
        <v/>
      </c>
      <c r="T629" s="0" t="str">
        <f aca="false">IF(N(D629)&gt;0,RANK(D629,D$2:D$1001)+COUNTIF(D$2:D629,D629)-1,"")</f>
        <v/>
      </c>
      <c r="U629" s="38" t="n">
        <f aca="false">IF(N(D629)&gt;0,IF(D629&gt;=LR_MIN_SHARE*SUM(D$2:D$1001),F629,-1),-1)</f>
        <v>-1</v>
      </c>
      <c r="V629" s="0" t="str">
        <f aca="false">IF(U629&lt;0,"",RANK(U629,U$2:U$1001)+COUNTIF(U$2:U629,U629)-1)</f>
        <v/>
      </c>
      <c r="W629" s="0" t="str">
        <f aca="false">IF(N(L629)&gt;0,RANK(L629,L$2:L$1001)+COUNTIF(L$2:L629,L629)-1,"")</f>
        <v/>
      </c>
      <c r="X629" s="38" t="n">
        <f aca="false">IF(N(L629)&gt;0,IF(L629&gt;=LR_MIN_SHARE*SUM(L$2:L$1001),N629,-1),-1)</f>
        <v>-1</v>
      </c>
      <c r="Y629" s="0" t="str">
        <f aca="false">IF(X629&lt;0,"",RANK(X629,X$2:X$1001)+COUNTIF(X$2:X629,X629)-1)</f>
        <v/>
      </c>
      <c r="AA629" s="0" t="str">
        <f aca="false">IF($A629="","",IF(COUNTIF($B$2:$B629,$B629)=1,1,""))</f>
        <v/>
      </c>
      <c r="AB629" s="0" t="str">
        <f aca="false">IF(AA629=1,SUMIF($B$2:$B$1001,$B629,$D$2:$D$1001),"")</f>
        <v/>
      </c>
      <c r="AC629" s="0" t="str">
        <f aca="false">IF(AA629=1,RANK(AB629,$AB$2:$AB$1001)+COUNTIF($AB$2:$AB629,AB629)-1,"")</f>
        <v/>
      </c>
      <c r="AD629" s="0" t="str">
        <f aca="false">IF($A629="","",COUNTIF(raw_data!$G:$G,$A629))</f>
        <v/>
      </c>
      <c r="AE629" s="0" t="str">
        <f aca="false">IF($A629="","",IF(COUNTIF($A$2:$A$1001,$A629)&gt;1,1,0))</f>
        <v/>
      </c>
    </row>
    <row r="630" customFormat="false" ht="15" hidden="false" customHeight="false" outlineLevel="0" collapsed="false">
      <c r="A630" s="0" t="str">
        <f aca="false">IF(code_master!$A630="","",code_master!$A630)</f>
        <v/>
      </c>
      <c r="B630" s="0" t="str">
        <f aca="false">IF($A630="","",code_master!$C630&amp;"")</f>
        <v/>
      </c>
      <c r="C630" s="0" t="str">
        <f aca="false">IF($A630="","",code_master!$B630&amp;"")</f>
        <v/>
      </c>
      <c r="D630" s="30" t="str">
        <f aca="false">IF($A630="","",SUMIFS(raw_data!$H:$H,raw_data!$A:$A,"&gt;="&amp;UY_START,raw_data!$A:$A,"&lt;="&amp;BASE_YM,raw_data!$B:$B,"&lt;="&amp;BASE_YM,raw_data!$G:$G,$A630))</f>
        <v/>
      </c>
      <c r="E630" s="30" t="str">
        <f aca="false">IF($A630="","",(SUMIFS(raw_data!$I:$I,raw_data!$A:$A,"&gt;="&amp;UY_START,raw_data!$A:$A,"&lt;="&amp;BASE_YM,raw_data!$B:$B,"&lt;="&amp;BASE_YM,raw_data!$G:$G,$A630)+SUMIFS(raw_data!$J:$J,raw_data!$A:$A,"&gt;="&amp;UY_START,raw_data!$A:$A,"&lt;="&amp;BASE_YM,raw_data!$B:$B,"&lt;="&amp;BASE_YM,raw_data!$G:$G,$A630)))</f>
        <v/>
      </c>
      <c r="F630" s="31" t="str">
        <f aca="false">IF(N(D630)=0,"",E630/D630)</f>
        <v/>
      </c>
      <c r="G630" s="30" t="str">
        <f aca="false">IF($A630="","",SUMIFS(raw_data!$H:$H,raw_data!$A:$A,"&gt;="&amp;UY_START_PY,raw_data!$A:$A,"&lt;="&amp;BASE_YM_PY,raw_data!$B:$B,"&lt;="&amp;BASE_YM_PY,raw_data!$G:$G,$A630))</f>
        <v/>
      </c>
      <c r="H630" s="30" t="str">
        <f aca="false">IF($A630="","",(SUMIFS(raw_data!$I:$I,raw_data!$A:$A,"&gt;="&amp;UY_START_PY,raw_data!$A:$A,"&lt;="&amp;BASE_YM_PY,raw_data!$B:$B,"&lt;="&amp;BASE_YM_PY,raw_data!$G:$G,$A630)+SUMIFS(raw_data!$J:$J,raw_data!$A:$A,"&gt;="&amp;UY_START_PY,raw_data!$A:$A,"&lt;="&amp;BASE_YM_PY,raw_data!$B:$B,"&lt;="&amp;BASE_YM_PY,raw_data!$G:$G,$A630)))</f>
        <v/>
      </c>
      <c r="I630" s="31" t="str">
        <f aca="false">IF(N(G630)=0,"",H630/G630)</f>
        <v/>
      </c>
      <c r="J630" s="32" t="str">
        <f aca="false">IF(N(G630)=0,"",D630/G630-1)</f>
        <v/>
      </c>
      <c r="K630" s="33" t="str">
        <f aca="false">IF(OR(F630="",I630=""),"",F630-I630)</f>
        <v/>
      </c>
      <c r="L630" s="30" t="str">
        <f aca="false">IF($A630="","",SUMIFS(raw_data!$H:$H,raw_data!$B:$B,BASE_YM,raw_data!$G:$G,$A630))</f>
        <v/>
      </c>
      <c r="M630" s="30" t="str">
        <f aca="false">IF($A630="","",(SUMIFS(raw_data!$I:$I,raw_data!$B:$B,BASE_YM,raw_data!$G:$G,$A630)+SUMIFS(raw_data!$J:$J,raw_data!$B:$B,BASE_YM,raw_data!$G:$G,$A630)))</f>
        <v/>
      </c>
      <c r="N630" s="31" t="str">
        <f aca="false">IF(N(L630)=0,"",M630/L630)</f>
        <v/>
      </c>
      <c r="O630" s="30" t="str">
        <f aca="false">IF($A630="","",SUMIFS(raw_data!$H:$H,raw_data!$B:$B,BASE_YM_PY,raw_data!$G:$G,$A630))</f>
        <v/>
      </c>
      <c r="P630" s="30" t="str">
        <f aca="false">IF($A630="","",(SUMIFS(raw_data!$I:$I,raw_data!$B:$B,BASE_YM_PY,raw_data!$G:$G,$A630)+SUMIFS(raw_data!$J:$J,raw_data!$B:$B,BASE_YM_PY,raw_data!$G:$G,$A630)))</f>
        <v/>
      </c>
      <c r="Q630" s="31" t="str">
        <f aca="false">IF(N(O630)=0,"",P630/O630)</f>
        <v/>
      </c>
      <c r="R630" s="32" t="str">
        <f aca="false">IF(N(O630)=0,"",L630/O630-1)</f>
        <v/>
      </c>
      <c r="S630" s="33" t="str">
        <f aca="false">IF(OR(N630="",Q630=""),"",N630-Q630)</f>
        <v/>
      </c>
      <c r="T630" s="0" t="str">
        <f aca="false">IF(N(D630)&gt;0,RANK(D630,D$2:D$1001)+COUNTIF(D$2:D630,D630)-1,"")</f>
        <v/>
      </c>
      <c r="U630" s="38" t="n">
        <f aca="false">IF(N(D630)&gt;0,IF(D630&gt;=LR_MIN_SHARE*SUM(D$2:D$1001),F630,-1),-1)</f>
        <v>-1</v>
      </c>
      <c r="V630" s="0" t="str">
        <f aca="false">IF(U630&lt;0,"",RANK(U630,U$2:U$1001)+COUNTIF(U$2:U630,U630)-1)</f>
        <v/>
      </c>
      <c r="W630" s="0" t="str">
        <f aca="false">IF(N(L630)&gt;0,RANK(L630,L$2:L$1001)+COUNTIF(L$2:L630,L630)-1,"")</f>
        <v/>
      </c>
      <c r="X630" s="38" t="n">
        <f aca="false">IF(N(L630)&gt;0,IF(L630&gt;=LR_MIN_SHARE*SUM(L$2:L$1001),N630,-1),-1)</f>
        <v>-1</v>
      </c>
      <c r="Y630" s="0" t="str">
        <f aca="false">IF(X630&lt;0,"",RANK(X630,X$2:X$1001)+COUNTIF(X$2:X630,X630)-1)</f>
        <v/>
      </c>
      <c r="AA630" s="0" t="str">
        <f aca="false">IF($A630="","",IF(COUNTIF($B$2:$B630,$B630)=1,1,""))</f>
        <v/>
      </c>
      <c r="AB630" s="0" t="str">
        <f aca="false">IF(AA630=1,SUMIF($B$2:$B$1001,$B630,$D$2:$D$1001),"")</f>
        <v/>
      </c>
      <c r="AC630" s="0" t="str">
        <f aca="false">IF(AA630=1,RANK(AB630,$AB$2:$AB$1001)+COUNTIF($AB$2:$AB630,AB630)-1,"")</f>
        <v/>
      </c>
      <c r="AD630" s="0" t="str">
        <f aca="false">IF($A630="","",COUNTIF(raw_data!$G:$G,$A630))</f>
        <v/>
      </c>
      <c r="AE630" s="0" t="str">
        <f aca="false">IF($A630="","",IF(COUNTIF($A$2:$A$1001,$A630)&gt;1,1,0))</f>
        <v/>
      </c>
    </row>
    <row r="631" customFormat="false" ht="15" hidden="false" customHeight="false" outlineLevel="0" collapsed="false">
      <c r="A631" s="0" t="str">
        <f aca="false">IF(code_master!$A631="","",code_master!$A631)</f>
        <v/>
      </c>
      <c r="B631" s="0" t="str">
        <f aca="false">IF($A631="","",code_master!$C631&amp;"")</f>
        <v/>
      </c>
      <c r="C631" s="0" t="str">
        <f aca="false">IF($A631="","",code_master!$B631&amp;"")</f>
        <v/>
      </c>
      <c r="D631" s="30" t="str">
        <f aca="false">IF($A631="","",SUMIFS(raw_data!$H:$H,raw_data!$A:$A,"&gt;="&amp;UY_START,raw_data!$A:$A,"&lt;="&amp;BASE_YM,raw_data!$B:$B,"&lt;="&amp;BASE_YM,raw_data!$G:$G,$A631))</f>
        <v/>
      </c>
      <c r="E631" s="30" t="str">
        <f aca="false">IF($A631="","",(SUMIFS(raw_data!$I:$I,raw_data!$A:$A,"&gt;="&amp;UY_START,raw_data!$A:$A,"&lt;="&amp;BASE_YM,raw_data!$B:$B,"&lt;="&amp;BASE_YM,raw_data!$G:$G,$A631)+SUMIFS(raw_data!$J:$J,raw_data!$A:$A,"&gt;="&amp;UY_START,raw_data!$A:$A,"&lt;="&amp;BASE_YM,raw_data!$B:$B,"&lt;="&amp;BASE_YM,raw_data!$G:$G,$A631)))</f>
        <v/>
      </c>
      <c r="F631" s="31" t="str">
        <f aca="false">IF(N(D631)=0,"",E631/D631)</f>
        <v/>
      </c>
      <c r="G631" s="30" t="str">
        <f aca="false">IF($A631="","",SUMIFS(raw_data!$H:$H,raw_data!$A:$A,"&gt;="&amp;UY_START_PY,raw_data!$A:$A,"&lt;="&amp;BASE_YM_PY,raw_data!$B:$B,"&lt;="&amp;BASE_YM_PY,raw_data!$G:$G,$A631))</f>
        <v/>
      </c>
      <c r="H631" s="30" t="str">
        <f aca="false">IF($A631="","",(SUMIFS(raw_data!$I:$I,raw_data!$A:$A,"&gt;="&amp;UY_START_PY,raw_data!$A:$A,"&lt;="&amp;BASE_YM_PY,raw_data!$B:$B,"&lt;="&amp;BASE_YM_PY,raw_data!$G:$G,$A631)+SUMIFS(raw_data!$J:$J,raw_data!$A:$A,"&gt;="&amp;UY_START_PY,raw_data!$A:$A,"&lt;="&amp;BASE_YM_PY,raw_data!$B:$B,"&lt;="&amp;BASE_YM_PY,raw_data!$G:$G,$A631)))</f>
        <v/>
      </c>
      <c r="I631" s="31" t="str">
        <f aca="false">IF(N(G631)=0,"",H631/G631)</f>
        <v/>
      </c>
      <c r="J631" s="32" t="str">
        <f aca="false">IF(N(G631)=0,"",D631/G631-1)</f>
        <v/>
      </c>
      <c r="K631" s="33" t="str">
        <f aca="false">IF(OR(F631="",I631=""),"",F631-I631)</f>
        <v/>
      </c>
      <c r="L631" s="30" t="str">
        <f aca="false">IF($A631="","",SUMIFS(raw_data!$H:$H,raw_data!$B:$B,BASE_YM,raw_data!$G:$G,$A631))</f>
        <v/>
      </c>
      <c r="M631" s="30" t="str">
        <f aca="false">IF($A631="","",(SUMIFS(raw_data!$I:$I,raw_data!$B:$B,BASE_YM,raw_data!$G:$G,$A631)+SUMIFS(raw_data!$J:$J,raw_data!$B:$B,BASE_YM,raw_data!$G:$G,$A631)))</f>
        <v/>
      </c>
      <c r="N631" s="31" t="str">
        <f aca="false">IF(N(L631)=0,"",M631/L631)</f>
        <v/>
      </c>
      <c r="O631" s="30" t="str">
        <f aca="false">IF($A631="","",SUMIFS(raw_data!$H:$H,raw_data!$B:$B,BASE_YM_PY,raw_data!$G:$G,$A631))</f>
        <v/>
      </c>
      <c r="P631" s="30" t="str">
        <f aca="false">IF($A631="","",(SUMIFS(raw_data!$I:$I,raw_data!$B:$B,BASE_YM_PY,raw_data!$G:$G,$A631)+SUMIFS(raw_data!$J:$J,raw_data!$B:$B,BASE_YM_PY,raw_data!$G:$G,$A631)))</f>
        <v/>
      </c>
      <c r="Q631" s="31" t="str">
        <f aca="false">IF(N(O631)=0,"",P631/O631)</f>
        <v/>
      </c>
      <c r="R631" s="32" t="str">
        <f aca="false">IF(N(O631)=0,"",L631/O631-1)</f>
        <v/>
      </c>
      <c r="S631" s="33" t="str">
        <f aca="false">IF(OR(N631="",Q631=""),"",N631-Q631)</f>
        <v/>
      </c>
      <c r="T631" s="0" t="str">
        <f aca="false">IF(N(D631)&gt;0,RANK(D631,D$2:D$1001)+COUNTIF(D$2:D631,D631)-1,"")</f>
        <v/>
      </c>
      <c r="U631" s="38" t="n">
        <f aca="false">IF(N(D631)&gt;0,IF(D631&gt;=LR_MIN_SHARE*SUM(D$2:D$1001),F631,-1),-1)</f>
        <v>-1</v>
      </c>
      <c r="V631" s="0" t="str">
        <f aca="false">IF(U631&lt;0,"",RANK(U631,U$2:U$1001)+COUNTIF(U$2:U631,U631)-1)</f>
        <v/>
      </c>
      <c r="W631" s="0" t="str">
        <f aca="false">IF(N(L631)&gt;0,RANK(L631,L$2:L$1001)+COUNTIF(L$2:L631,L631)-1,"")</f>
        <v/>
      </c>
      <c r="X631" s="38" t="n">
        <f aca="false">IF(N(L631)&gt;0,IF(L631&gt;=LR_MIN_SHARE*SUM(L$2:L$1001),N631,-1),-1)</f>
        <v>-1</v>
      </c>
      <c r="Y631" s="0" t="str">
        <f aca="false">IF(X631&lt;0,"",RANK(X631,X$2:X$1001)+COUNTIF(X$2:X631,X631)-1)</f>
        <v/>
      </c>
      <c r="AA631" s="0" t="str">
        <f aca="false">IF($A631="","",IF(COUNTIF($B$2:$B631,$B631)=1,1,""))</f>
        <v/>
      </c>
      <c r="AB631" s="0" t="str">
        <f aca="false">IF(AA631=1,SUMIF($B$2:$B$1001,$B631,$D$2:$D$1001),"")</f>
        <v/>
      </c>
      <c r="AC631" s="0" t="str">
        <f aca="false">IF(AA631=1,RANK(AB631,$AB$2:$AB$1001)+COUNTIF($AB$2:$AB631,AB631)-1,"")</f>
        <v/>
      </c>
      <c r="AD631" s="0" t="str">
        <f aca="false">IF($A631="","",COUNTIF(raw_data!$G:$G,$A631))</f>
        <v/>
      </c>
      <c r="AE631" s="0" t="str">
        <f aca="false">IF($A631="","",IF(COUNTIF($A$2:$A$1001,$A631)&gt;1,1,0))</f>
        <v/>
      </c>
    </row>
    <row r="632" customFormat="false" ht="15" hidden="false" customHeight="false" outlineLevel="0" collapsed="false">
      <c r="A632" s="0" t="str">
        <f aca="false">IF(code_master!$A632="","",code_master!$A632)</f>
        <v/>
      </c>
      <c r="B632" s="0" t="str">
        <f aca="false">IF($A632="","",code_master!$C632&amp;"")</f>
        <v/>
      </c>
      <c r="C632" s="0" t="str">
        <f aca="false">IF($A632="","",code_master!$B632&amp;"")</f>
        <v/>
      </c>
      <c r="D632" s="30" t="str">
        <f aca="false">IF($A632="","",SUMIFS(raw_data!$H:$H,raw_data!$A:$A,"&gt;="&amp;UY_START,raw_data!$A:$A,"&lt;="&amp;BASE_YM,raw_data!$B:$B,"&lt;="&amp;BASE_YM,raw_data!$G:$G,$A632))</f>
        <v/>
      </c>
      <c r="E632" s="30" t="str">
        <f aca="false">IF($A632="","",(SUMIFS(raw_data!$I:$I,raw_data!$A:$A,"&gt;="&amp;UY_START,raw_data!$A:$A,"&lt;="&amp;BASE_YM,raw_data!$B:$B,"&lt;="&amp;BASE_YM,raw_data!$G:$G,$A632)+SUMIFS(raw_data!$J:$J,raw_data!$A:$A,"&gt;="&amp;UY_START,raw_data!$A:$A,"&lt;="&amp;BASE_YM,raw_data!$B:$B,"&lt;="&amp;BASE_YM,raw_data!$G:$G,$A632)))</f>
        <v/>
      </c>
      <c r="F632" s="31" t="str">
        <f aca="false">IF(N(D632)=0,"",E632/D632)</f>
        <v/>
      </c>
      <c r="G632" s="30" t="str">
        <f aca="false">IF($A632="","",SUMIFS(raw_data!$H:$H,raw_data!$A:$A,"&gt;="&amp;UY_START_PY,raw_data!$A:$A,"&lt;="&amp;BASE_YM_PY,raw_data!$B:$B,"&lt;="&amp;BASE_YM_PY,raw_data!$G:$G,$A632))</f>
        <v/>
      </c>
      <c r="H632" s="30" t="str">
        <f aca="false">IF($A632="","",(SUMIFS(raw_data!$I:$I,raw_data!$A:$A,"&gt;="&amp;UY_START_PY,raw_data!$A:$A,"&lt;="&amp;BASE_YM_PY,raw_data!$B:$B,"&lt;="&amp;BASE_YM_PY,raw_data!$G:$G,$A632)+SUMIFS(raw_data!$J:$J,raw_data!$A:$A,"&gt;="&amp;UY_START_PY,raw_data!$A:$A,"&lt;="&amp;BASE_YM_PY,raw_data!$B:$B,"&lt;="&amp;BASE_YM_PY,raw_data!$G:$G,$A632)))</f>
        <v/>
      </c>
      <c r="I632" s="31" t="str">
        <f aca="false">IF(N(G632)=0,"",H632/G632)</f>
        <v/>
      </c>
      <c r="J632" s="32" t="str">
        <f aca="false">IF(N(G632)=0,"",D632/G632-1)</f>
        <v/>
      </c>
      <c r="K632" s="33" t="str">
        <f aca="false">IF(OR(F632="",I632=""),"",F632-I632)</f>
        <v/>
      </c>
      <c r="L632" s="30" t="str">
        <f aca="false">IF($A632="","",SUMIFS(raw_data!$H:$H,raw_data!$B:$B,BASE_YM,raw_data!$G:$G,$A632))</f>
        <v/>
      </c>
      <c r="M632" s="30" t="str">
        <f aca="false">IF($A632="","",(SUMIFS(raw_data!$I:$I,raw_data!$B:$B,BASE_YM,raw_data!$G:$G,$A632)+SUMIFS(raw_data!$J:$J,raw_data!$B:$B,BASE_YM,raw_data!$G:$G,$A632)))</f>
        <v/>
      </c>
      <c r="N632" s="31" t="str">
        <f aca="false">IF(N(L632)=0,"",M632/L632)</f>
        <v/>
      </c>
      <c r="O632" s="30" t="str">
        <f aca="false">IF($A632="","",SUMIFS(raw_data!$H:$H,raw_data!$B:$B,BASE_YM_PY,raw_data!$G:$G,$A632))</f>
        <v/>
      </c>
      <c r="P632" s="30" t="str">
        <f aca="false">IF($A632="","",(SUMIFS(raw_data!$I:$I,raw_data!$B:$B,BASE_YM_PY,raw_data!$G:$G,$A632)+SUMIFS(raw_data!$J:$J,raw_data!$B:$B,BASE_YM_PY,raw_data!$G:$G,$A632)))</f>
        <v/>
      </c>
      <c r="Q632" s="31" t="str">
        <f aca="false">IF(N(O632)=0,"",P632/O632)</f>
        <v/>
      </c>
      <c r="R632" s="32" t="str">
        <f aca="false">IF(N(O632)=0,"",L632/O632-1)</f>
        <v/>
      </c>
      <c r="S632" s="33" t="str">
        <f aca="false">IF(OR(N632="",Q632=""),"",N632-Q632)</f>
        <v/>
      </c>
      <c r="T632" s="0" t="str">
        <f aca="false">IF(N(D632)&gt;0,RANK(D632,D$2:D$1001)+COUNTIF(D$2:D632,D632)-1,"")</f>
        <v/>
      </c>
      <c r="U632" s="38" t="n">
        <f aca="false">IF(N(D632)&gt;0,IF(D632&gt;=LR_MIN_SHARE*SUM(D$2:D$1001),F632,-1),-1)</f>
        <v>-1</v>
      </c>
      <c r="V632" s="0" t="str">
        <f aca="false">IF(U632&lt;0,"",RANK(U632,U$2:U$1001)+COUNTIF(U$2:U632,U632)-1)</f>
        <v/>
      </c>
      <c r="W632" s="0" t="str">
        <f aca="false">IF(N(L632)&gt;0,RANK(L632,L$2:L$1001)+COUNTIF(L$2:L632,L632)-1,"")</f>
        <v/>
      </c>
      <c r="X632" s="38" t="n">
        <f aca="false">IF(N(L632)&gt;0,IF(L632&gt;=LR_MIN_SHARE*SUM(L$2:L$1001),N632,-1),-1)</f>
        <v>-1</v>
      </c>
      <c r="Y632" s="0" t="str">
        <f aca="false">IF(X632&lt;0,"",RANK(X632,X$2:X$1001)+COUNTIF(X$2:X632,X632)-1)</f>
        <v/>
      </c>
      <c r="AA632" s="0" t="str">
        <f aca="false">IF($A632="","",IF(COUNTIF($B$2:$B632,$B632)=1,1,""))</f>
        <v/>
      </c>
      <c r="AB632" s="0" t="str">
        <f aca="false">IF(AA632=1,SUMIF($B$2:$B$1001,$B632,$D$2:$D$1001),"")</f>
        <v/>
      </c>
      <c r="AC632" s="0" t="str">
        <f aca="false">IF(AA632=1,RANK(AB632,$AB$2:$AB$1001)+COUNTIF($AB$2:$AB632,AB632)-1,"")</f>
        <v/>
      </c>
      <c r="AD632" s="0" t="str">
        <f aca="false">IF($A632="","",COUNTIF(raw_data!$G:$G,$A632))</f>
        <v/>
      </c>
      <c r="AE632" s="0" t="str">
        <f aca="false">IF($A632="","",IF(COUNTIF($A$2:$A$1001,$A632)&gt;1,1,0))</f>
        <v/>
      </c>
    </row>
    <row r="633" customFormat="false" ht="15" hidden="false" customHeight="false" outlineLevel="0" collapsed="false">
      <c r="A633" s="0" t="str">
        <f aca="false">IF(code_master!$A633="","",code_master!$A633)</f>
        <v/>
      </c>
      <c r="B633" s="0" t="str">
        <f aca="false">IF($A633="","",code_master!$C633&amp;"")</f>
        <v/>
      </c>
      <c r="C633" s="0" t="str">
        <f aca="false">IF($A633="","",code_master!$B633&amp;"")</f>
        <v/>
      </c>
      <c r="D633" s="30" t="str">
        <f aca="false">IF($A633="","",SUMIFS(raw_data!$H:$H,raw_data!$A:$A,"&gt;="&amp;UY_START,raw_data!$A:$A,"&lt;="&amp;BASE_YM,raw_data!$B:$B,"&lt;="&amp;BASE_YM,raw_data!$G:$G,$A633))</f>
        <v/>
      </c>
      <c r="E633" s="30" t="str">
        <f aca="false">IF($A633="","",(SUMIFS(raw_data!$I:$I,raw_data!$A:$A,"&gt;="&amp;UY_START,raw_data!$A:$A,"&lt;="&amp;BASE_YM,raw_data!$B:$B,"&lt;="&amp;BASE_YM,raw_data!$G:$G,$A633)+SUMIFS(raw_data!$J:$J,raw_data!$A:$A,"&gt;="&amp;UY_START,raw_data!$A:$A,"&lt;="&amp;BASE_YM,raw_data!$B:$B,"&lt;="&amp;BASE_YM,raw_data!$G:$G,$A633)))</f>
        <v/>
      </c>
      <c r="F633" s="31" t="str">
        <f aca="false">IF(N(D633)=0,"",E633/D633)</f>
        <v/>
      </c>
      <c r="G633" s="30" t="str">
        <f aca="false">IF($A633="","",SUMIFS(raw_data!$H:$H,raw_data!$A:$A,"&gt;="&amp;UY_START_PY,raw_data!$A:$A,"&lt;="&amp;BASE_YM_PY,raw_data!$B:$B,"&lt;="&amp;BASE_YM_PY,raw_data!$G:$G,$A633))</f>
        <v/>
      </c>
      <c r="H633" s="30" t="str">
        <f aca="false">IF($A633="","",(SUMIFS(raw_data!$I:$I,raw_data!$A:$A,"&gt;="&amp;UY_START_PY,raw_data!$A:$A,"&lt;="&amp;BASE_YM_PY,raw_data!$B:$B,"&lt;="&amp;BASE_YM_PY,raw_data!$G:$G,$A633)+SUMIFS(raw_data!$J:$J,raw_data!$A:$A,"&gt;="&amp;UY_START_PY,raw_data!$A:$A,"&lt;="&amp;BASE_YM_PY,raw_data!$B:$B,"&lt;="&amp;BASE_YM_PY,raw_data!$G:$G,$A633)))</f>
        <v/>
      </c>
      <c r="I633" s="31" t="str">
        <f aca="false">IF(N(G633)=0,"",H633/G633)</f>
        <v/>
      </c>
      <c r="J633" s="32" t="str">
        <f aca="false">IF(N(G633)=0,"",D633/G633-1)</f>
        <v/>
      </c>
      <c r="K633" s="33" t="str">
        <f aca="false">IF(OR(F633="",I633=""),"",F633-I633)</f>
        <v/>
      </c>
      <c r="L633" s="30" t="str">
        <f aca="false">IF($A633="","",SUMIFS(raw_data!$H:$H,raw_data!$B:$B,BASE_YM,raw_data!$G:$G,$A633))</f>
        <v/>
      </c>
      <c r="M633" s="30" t="str">
        <f aca="false">IF($A633="","",(SUMIFS(raw_data!$I:$I,raw_data!$B:$B,BASE_YM,raw_data!$G:$G,$A633)+SUMIFS(raw_data!$J:$J,raw_data!$B:$B,BASE_YM,raw_data!$G:$G,$A633)))</f>
        <v/>
      </c>
      <c r="N633" s="31" t="str">
        <f aca="false">IF(N(L633)=0,"",M633/L633)</f>
        <v/>
      </c>
      <c r="O633" s="30" t="str">
        <f aca="false">IF($A633="","",SUMIFS(raw_data!$H:$H,raw_data!$B:$B,BASE_YM_PY,raw_data!$G:$G,$A633))</f>
        <v/>
      </c>
      <c r="P633" s="30" t="str">
        <f aca="false">IF($A633="","",(SUMIFS(raw_data!$I:$I,raw_data!$B:$B,BASE_YM_PY,raw_data!$G:$G,$A633)+SUMIFS(raw_data!$J:$J,raw_data!$B:$B,BASE_YM_PY,raw_data!$G:$G,$A633)))</f>
        <v/>
      </c>
      <c r="Q633" s="31" t="str">
        <f aca="false">IF(N(O633)=0,"",P633/O633)</f>
        <v/>
      </c>
      <c r="R633" s="32" t="str">
        <f aca="false">IF(N(O633)=0,"",L633/O633-1)</f>
        <v/>
      </c>
      <c r="S633" s="33" t="str">
        <f aca="false">IF(OR(N633="",Q633=""),"",N633-Q633)</f>
        <v/>
      </c>
      <c r="T633" s="0" t="str">
        <f aca="false">IF(N(D633)&gt;0,RANK(D633,D$2:D$1001)+COUNTIF(D$2:D633,D633)-1,"")</f>
        <v/>
      </c>
      <c r="U633" s="38" t="n">
        <f aca="false">IF(N(D633)&gt;0,IF(D633&gt;=LR_MIN_SHARE*SUM(D$2:D$1001),F633,-1),-1)</f>
        <v>-1</v>
      </c>
      <c r="V633" s="0" t="str">
        <f aca="false">IF(U633&lt;0,"",RANK(U633,U$2:U$1001)+COUNTIF(U$2:U633,U633)-1)</f>
        <v/>
      </c>
      <c r="W633" s="0" t="str">
        <f aca="false">IF(N(L633)&gt;0,RANK(L633,L$2:L$1001)+COUNTIF(L$2:L633,L633)-1,"")</f>
        <v/>
      </c>
      <c r="X633" s="38" t="n">
        <f aca="false">IF(N(L633)&gt;0,IF(L633&gt;=LR_MIN_SHARE*SUM(L$2:L$1001),N633,-1),-1)</f>
        <v>-1</v>
      </c>
      <c r="Y633" s="0" t="str">
        <f aca="false">IF(X633&lt;0,"",RANK(X633,X$2:X$1001)+COUNTIF(X$2:X633,X633)-1)</f>
        <v/>
      </c>
      <c r="AA633" s="0" t="str">
        <f aca="false">IF($A633="","",IF(COUNTIF($B$2:$B633,$B633)=1,1,""))</f>
        <v/>
      </c>
      <c r="AB633" s="0" t="str">
        <f aca="false">IF(AA633=1,SUMIF($B$2:$B$1001,$B633,$D$2:$D$1001),"")</f>
        <v/>
      </c>
      <c r="AC633" s="0" t="str">
        <f aca="false">IF(AA633=1,RANK(AB633,$AB$2:$AB$1001)+COUNTIF($AB$2:$AB633,AB633)-1,"")</f>
        <v/>
      </c>
      <c r="AD633" s="0" t="str">
        <f aca="false">IF($A633="","",COUNTIF(raw_data!$G:$G,$A633))</f>
        <v/>
      </c>
      <c r="AE633" s="0" t="str">
        <f aca="false">IF($A633="","",IF(COUNTIF($A$2:$A$1001,$A633)&gt;1,1,0))</f>
        <v/>
      </c>
    </row>
    <row r="634" customFormat="false" ht="15" hidden="false" customHeight="false" outlineLevel="0" collapsed="false">
      <c r="A634" s="0" t="str">
        <f aca="false">IF(code_master!$A634="","",code_master!$A634)</f>
        <v/>
      </c>
      <c r="B634" s="0" t="str">
        <f aca="false">IF($A634="","",code_master!$C634&amp;"")</f>
        <v/>
      </c>
      <c r="C634" s="0" t="str">
        <f aca="false">IF($A634="","",code_master!$B634&amp;"")</f>
        <v/>
      </c>
      <c r="D634" s="30" t="str">
        <f aca="false">IF($A634="","",SUMIFS(raw_data!$H:$H,raw_data!$A:$A,"&gt;="&amp;UY_START,raw_data!$A:$A,"&lt;="&amp;BASE_YM,raw_data!$B:$B,"&lt;="&amp;BASE_YM,raw_data!$G:$G,$A634))</f>
        <v/>
      </c>
      <c r="E634" s="30" t="str">
        <f aca="false">IF($A634="","",(SUMIFS(raw_data!$I:$I,raw_data!$A:$A,"&gt;="&amp;UY_START,raw_data!$A:$A,"&lt;="&amp;BASE_YM,raw_data!$B:$B,"&lt;="&amp;BASE_YM,raw_data!$G:$G,$A634)+SUMIFS(raw_data!$J:$J,raw_data!$A:$A,"&gt;="&amp;UY_START,raw_data!$A:$A,"&lt;="&amp;BASE_YM,raw_data!$B:$B,"&lt;="&amp;BASE_YM,raw_data!$G:$G,$A634)))</f>
        <v/>
      </c>
      <c r="F634" s="31" t="str">
        <f aca="false">IF(N(D634)=0,"",E634/D634)</f>
        <v/>
      </c>
      <c r="G634" s="30" t="str">
        <f aca="false">IF($A634="","",SUMIFS(raw_data!$H:$H,raw_data!$A:$A,"&gt;="&amp;UY_START_PY,raw_data!$A:$A,"&lt;="&amp;BASE_YM_PY,raw_data!$B:$B,"&lt;="&amp;BASE_YM_PY,raw_data!$G:$G,$A634))</f>
        <v/>
      </c>
      <c r="H634" s="30" t="str">
        <f aca="false">IF($A634="","",(SUMIFS(raw_data!$I:$I,raw_data!$A:$A,"&gt;="&amp;UY_START_PY,raw_data!$A:$A,"&lt;="&amp;BASE_YM_PY,raw_data!$B:$B,"&lt;="&amp;BASE_YM_PY,raw_data!$G:$G,$A634)+SUMIFS(raw_data!$J:$J,raw_data!$A:$A,"&gt;="&amp;UY_START_PY,raw_data!$A:$A,"&lt;="&amp;BASE_YM_PY,raw_data!$B:$B,"&lt;="&amp;BASE_YM_PY,raw_data!$G:$G,$A634)))</f>
        <v/>
      </c>
      <c r="I634" s="31" t="str">
        <f aca="false">IF(N(G634)=0,"",H634/G634)</f>
        <v/>
      </c>
      <c r="J634" s="32" t="str">
        <f aca="false">IF(N(G634)=0,"",D634/G634-1)</f>
        <v/>
      </c>
      <c r="K634" s="33" t="str">
        <f aca="false">IF(OR(F634="",I634=""),"",F634-I634)</f>
        <v/>
      </c>
      <c r="L634" s="30" t="str">
        <f aca="false">IF($A634="","",SUMIFS(raw_data!$H:$H,raw_data!$B:$B,BASE_YM,raw_data!$G:$G,$A634))</f>
        <v/>
      </c>
      <c r="M634" s="30" t="str">
        <f aca="false">IF($A634="","",(SUMIFS(raw_data!$I:$I,raw_data!$B:$B,BASE_YM,raw_data!$G:$G,$A634)+SUMIFS(raw_data!$J:$J,raw_data!$B:$B,BASE_YM,raw_data!$G:$G,$A634)))</f>
        <v/>
      </c>
      <c r="N634" s="31" t="str">
        <f aca="false">IF(N(L634)=0,"",M634/L634)</f>
        <v/>
      </c>
      <c r="O634" s="30" t="str">
        <f aca="false">IF($A634="","",SUMIFS(raw_data!$H:$H,raw_data!$B:$B,BASE_YM_PY,raw_data!$G:$G,$A634))</f>
        <v/>
      </c>
      <c r="P634" s="30" t="str">
        <f aca="false">IF($A634="","",(SUMIFS(raw_data!$I:$I,raw_data!$B:$B,BASE_YM_PY,raw_data!$G:$G,$A634)+SUMIFS(raw_data!$J:$J,raw_data!$B:$B,BASE_YM_PY,raw_data!$G:$G,$A634)))</f>
        <v/>
      </c>
      <c r="Q634" s="31" t="str">
        <f aca="false">IF(N(O634)=0,"",P634/O634)</f>
        <v/>
      </c>
      <c r="R634" s="32" t="str">
        <f aca="false">IF(N(O634)=0,"",L634/O634-1)</f>
        <v/>
      </c>
      <c r="S634" s="33" t="str">
        <f aca="false">IF(OR(N634="",Q634=""),"",N634-Q634)</f>
        <v/>
      </c>
      <c r="T634" s="0" t="str">
        <f aca="false">IF(N(D634)&gt;0,RANK(D634,D$2:D$1001)+COUNTIF(D$2:D634,D634)-1,"")</f>
        <v/>
      </c>
      <c r="U634" s="38" t="n">
        <f aca="false">IF(N(D634)&gt;0,IF(D634&gt;=LR_MIN_SHARE*SUM(D$2:D$1001),F634,-1),-1)</f>
        <v>-1</v>
      </c>
      <c r="V634" s="0" t="str">
        <f aca="false">IF(U634&lt;0,"",RANK(U634,U$2:U$1001)+COUNTIF(U$2:U634,U634)-1)</f>
        <v/>
      </c>
      <c r="W634" s="0" t="str">
        <f aca="false">IF(N(L634)&gt;0,RANK(L634,L$2:L$1001)+COUNTIF(L$2:L634,L634)-1,"")</f>
        <v/>
      </c>
      <c r="X634" s="38" t="n">
        <f aca="false">IF(N(L634)&gt;0,IF(L634&gt;=LR_MIN_SHARE*SUM(L$2:L$1001),N634,-1),-1)</f>
        <v>-1</v>
      </c>
      <c r="Y634" s="0" t="str">
        <f aca="false">IF(X634&lt;0,"",RANK(X634,X$2:X$1001)+COUNTIF(X$2:X634,X634)-1)</f>
        <v/>
      </c>
      <c r="AA634" s="0" t="str">
        <f aca="false">IF($A634="","",IF(COUNTIF($B$2:$B634,$B634)=1,1,""))</f>
        <v/>
      </c>
      <c r="AB634" s="0" t="str">
        <f aca="false">IF(AA634=1,SUMIF($B$2:$B$1001,$B634,$D$2:$D$1001),"")</f>
        <v/>
      </c>
      <c r="AC634" s="0" t="str">
        <f aca="false">IF(AA634=1,RANK(AB634,$AB$2:$AB$1001)+COUNTIF($AB$2:$AB634,AB634)-1,"")</f>
        <v/>
      </c>
      <c r="AD634" s="0" t="str">
        <f aca="false">IF($A634="","",COUNTIF(raw_data!$G:$G,$A634))</f>
        <v/>
      </c>
      <c r="AE634" s="0" t="str">
        <f aca="false">IF($A634="","",IF(COUNTIF($A$2:$A$1001,$A634)&gt;1,1,0))</f>
        <v/>
      </c>
    </row>
    <row r="635" customFormat="false" ht="15" hidden="false" customHeight="false" outlineLevel="0" collapsed="false">
      <c r="A635" s="0" t="str">
        <f aca="false">IF(code_master!$A635="","",code_master!$A635)</f>
        <v/>
      </c>
      <c r="B635" s="0" t="str">
        <f aca="false">IF($A635="","",code_master!$C635&amp;"")</f>
        <v/>
      </c>
      <c r="C635" s="0" t="str">
        <f aca="false">IF($A635="","",code_master!$B635&amp;"")</f>
        <v/>
      </c>
      <c r="D635" s="30" t="str">
        <f aca="false">IF($A635="","",SUMIFS(raw_data!$H:$H,raw_data!$A:$A,"&gt;="&amp;UY_START,raw_data!$A:$A,"&lt;="&amp;BASE_YM,raw_data!$B:$B,"&lt;="&amp;BASE_YM,raw_data!$G:$G,$A635))</f>
        <v/>
      </c>
      <c r="E635" s="30" t="str">
        <f aca="false">IF($A635="","",(SUMIFS(raw_data!$I:$I,raw_data!$A:$A,"&gt;="&amp;UY_START,raw_data!$A:$A,"&lt;="&amp;BASE_YM,raw_data!$B:$B,"&lt;="&amp;BASE_YM,raw_data!$G:$G,$A635)+SUMIFS(raw_data!$J:$J,raw_data!$A:$A,"&gt;="&amp;UY_START,raw_data!$A:$A,"&lt;="&amp;BASE_YM,raw_data!$B:$B,"&lt;="&amp;BASE_YM,raw_data!$G:$G,$A635)))</f>
        <v/>
      </c>
      <c r="F635" s="31" t="str">
        <f aca="false">IF(N(D635)=0,"",E635/D635)</f>
        <v/>
      </c>
      <c r="G635" s="30" t="str">
        <f aca="false">IF($A635="","",SUMIFS(raw_data!$H:$H,raw_data!$A:$A,"&gt;="&amp;UY_START_PY,raw_data!$A:$A,"&lt;="&amp;BASE_YM_PY,raw_data!$B:$B,"&lt;="&amp;BASE_YM_PY,raw_data!$G:$G,$A635))</f>
        <v/>
      </c>
      <c r="H635" s="30" t="str">
        <f aca="false">IF($A635="","",(SUMIFS(raw_data!$I:$I,raw_data!$A:$A,"&gt;="&amp;UY_START_PY,raw_data!$A:$A,"&lt;="&amp;BASE_YM_PY,raw_data!$B:$B,"&lt;="&amp;BASE_YM_PY,raw_data!$G:$G,$A635)+SUMIFS(raw_data!$J:$J,raw_data!$A:$A,"&gt;="&amp;UY_START_PY,raw_data!$A:$A,"&lt;="&amp;BASE_YM_PY,raw_data!$B:$B,"&lt;="&amp;BASE_YM_PY,raw_data!$G:$G,$A635)))</f>
        <v/>
      </c>
      <c r="I635" s="31" t="str">
        <f aca="false">IF(N(G635)=0,"",H635/G635)</f>
        <v/>
      </c>
      <c r="J635" s="32" t="str">
        <f aca="false">IF(N(G635)=0,"",D635/G635-1)</f>
        <v/>
      </c>
      <c r="K635" s="33" t="str">
        <f aca="false">IF(OR(F635="",I635=""),"",F635-I635)</f>
        <v/>
      </c>
      <c r="L635" s="30" t="str">
        <f aca="false">IF($A635="","",SUMIFS(raw_data!$H:$H,raw_data!$B:$B,BASE_YM,raw_data!$G:$G,$A635))</f>
        <v/>
      </c>
      <c r="M635" s="30" t="str">
        <f aca="false">IF($A635="","",(SUMIFS(raw_data!$I:$I,raw_data!$B:$B,BASE_YM,raw_data!$G:$G,$A635)+SUMIFS(raw_data!$J:$J,raw_data!$B:$B,BASE_YM,raw_data!$G:$G,$A635)))</f>
        <v/>
      </c>
      <c r="N635" s="31" t="str">
        <f aca="false">IF(N(L635)=0,"",M635/L635)</f>
        <v/>
      </c>
      <c r="O635" s="30" t="str">
        <f aca="false">IF($A635="","",SUMIFS(raw_data!$H:$H,raw_data!$B:$B,BASE_YM_PY,raw_data!$G:$G,$A635))</f>
        <v/>
      </c>
      <c r="P635" s="30" t="str">
        <f aca="false">IF($A635="","",(SUMIFS(raw_data!$I:$I,raw_data!$B:$B,BASE_YM_PY,raw_data!$G:$G,$A635)+SUMIFS(raw_data!$J:$J,raw_data!$B:$B,BASE_YM_PY,raw_data!$G:$G,$A635)))</f>
        <v/>
      </c>
      <c r="Q635" s="31" t="str">
        <f aca="false">IF(N(O635)=0,"",P635/O635)</f>
        <v/>
      </c>
      <c r="R635" s="32" t="str">
        <f aca="false">IF(N(O635)=0,"",L635/O635-1)</f>
        <v/>
      </c>
      <c r="S635" s="33" t="str">
        <f aca="false">IF(OR(N635="",Q635=""),"",N635-Q635)</f>
        <v/>
      </c>
      <c r="T635" s="0" t="str">
        <f aca="false">IF(N(D635)&gt;0,RANK(D635,D$2:D$1001)+COUNTIF(D$2:D635,D635)-1,"")</f>
        <v/>
      </c>
      <c r="U635" s="38" t="n">
        <f aca="false">IF(N(D635)&gt;0,IF(D635&gt;=LR_MIN_SHARE*SUM(D$2:D$1001),F635,-1),-1)</f>
        <v>-1</v>
      </c>
      <c r="V635" s="0" t="str">
        <f aca="false">IF(U635&lt;0,"",RANK(U635,U$2:U$1001)+COUNTIF(U$2:U635,U635)-1)</f>
        <v/>
      </c>
      <c r="W635" s="0" t="str">
        <f aca="false">IF(N(L635)&gt;0,RANK(L635,L$2:L$1001)+COUNTIF(L$2:L635,L635)-1,"")</f>
        <v/>
      </c>
      <c r="X635" s="38" t="n">
        <f aca="false">IF(N(L635)&gt;0,IF(L635&gt;=LR_MIN_SHARE*SUM(L$2:L$1001),N635,-1),-1)</f>
        <v>-1</v>
      </c>
      <c r="Y635" s="0" t="str">
        <f aca="false">IF(X635&lt;0,"",RANK(X635,X$2:X$1001)+COUNTIF(X$2:X635,X635)-1)</f>
        <v/>
      </c>
      <c r="AA635" s="0" t="str">
        <f aca="false">IF($A635="","",IF(COUNTIF($B$2:$B635,$B635)=1,1,""))</f>
        <v/>
      </c>
      <c r="AB635" s="0" t="str">
        <f aca="false">IF(AA635=1,SUMIF($B$2:$B$1001,$B635,$D$2:$D$1001),"")</f>
        <v/>
      </c>
      <c r="AC635" s="0" t="str">
        <f aca="false">IF(AA635=1,RANK(AB635,$AB$2:$AB$1001)+COUNTIF($AB$2:$AB635,AB635)-1,"")</f>
        <v/>
      </c>
      <c r="AD635" s="0" t="str">
        <f aca="false">IF($A635="","",COUNTIF(raw_data!$G:$G,$A635))</f>
        <v/>
      </c>
      <c r="AE635" s="0" t="str">
        <f aca="false">IF($A635="","",IF(COUNTIF($A$2:$A$1001,$A635)&gt;1,1,0))</f>
        <v/>
      </c>
    </row>
    <row r="636" customFormat="false" ht="15" hidden="false" customHeight="false" outlineLevel="0" collapsed="false">
      <c r="A636" s="0" t="str">
        <f aca="false">IF(code_master!$A636="","",code_master!$A636)</f>
        <v/>
      </c>
      <c r="B636" s="0" t="str">
        <f aca="false">IF($A636="","",code_master!$C636&amp;"")</f>
        <v/>
      </c>
      <c r="C636" s="0" t="str">
        <f aca="false">IF($A636="","",code_master!$B636&amp;"")</f>
        <v/>
      </c>
      <c r="D636" s="30" t="str">
        <f aca="false">IF($A636="","",SUMIFS(raw_data!$H:$H,raw_data!$A:$A,"&gt;="&amp;UY_START,raw_data!$A:$A,"&lt;="&amp;BASE_YM,raw_data!$B:$B,"&lt;="&amp;BASE_YM,raw_data!$G:$G,$A636))</f>
        <v/>
      </c>
      <c r="E636" s="30" t="str">
        <f aca="false">IF($A636="","",(SUMIFS(raw_data!$I:$I,raw_data!$A:$A,"&gt;="&amp;UY_START,raw_data!$A:$A,"&lt;="&amp;BASE_YM,raw_data!$B:$B,"&lt;="&amp;BASE_YM,raw_data!$G:$G,$A636)+SUMIFS(raw_data!$J:$J,raw_data!$A:$A,"&gt;="&amp;UY_START,raw_data!$A:$A,"&lt;="&amp;BASE_YM,raw_data!$B:$B,"&lt;="&amp;BASE_YM,raw_data!$G:$G,$A636)))</f>
        <v/>
      </c>
      <c r="F636" s="31" t="str">
        <f aca="false">IF(N(D636)=0,"",E636/D636)</f>
        <v/>
      </c>
      <c r="G636" s="30" t="str">
        <f aca="false">IF($A636="","",SUMIFS(raw_data!$H:$H,raw_data!$A:$A,"&gt;="&amp;UY_START_PY,raw_data!$A:$A,"&lt;="&amp;BASE_YM_PY,raw_data!$B:$B,"&lt;="&amp;BASE_YM_PY,raw_data!$G:$G,$A636))</f>
        <v/>
      </c>
      <c r="H636" s="30" t="str">
        <f aca="false">IF($A636="","",(SUMIFS(raw_data!$I:$I,raw_data!$A:$A,"&gt;="&amp;UY_START_PY,raw_data!$A:$A,"&lt;="&amp;BASE_YM_PY,raw_data!$B:$B,"&lt;="&amp;BASE_YM_PY,raw_data!$G:$G,$A636)+SUMIFS(raw_data!$J:$J,raw_data!$A:$A,"&gt;="&amp;UY_START_PY,raw_data!$A:$A,"&lt;="&amp;BASE_YM_PY,raw_data!$B:$B,"&lt;="&amp;BASE_YM_PY,raw_data!$G:$G,$A636)))</f>
        <v/>
      </c>
      <c r="I636" s="31" t="str">
        <f aca="false">IF(N(G636)=0,"",H636/G636)</f>
        <v/>
      </c>
      <c r="J636" s="32" t="str">
        <f aca="false">IF(N(G636)=0,"",D636/G636-1)</f>
        <v/>
      </c>
      <c r="K636" s="33" t="str">
        <f aca="false">IF(OR(F636="",I636=""),"",F636-I636)</f>
        <v/>
      </c>
      <c r="L636" s="30" t="str">
        <f aca="false">IF($A636="","",SUMIFS(raw_data!$H:$H,raw_data!$B:$B,BASE_YM,raw_data!$G:$G,$A636))</f>
        <v/>
      </c>
      <c r="M636" s="30" t="str">
        <f aca="false">IF($A636="","",(SUMIFS(raw_data!$I:$I,raw_data!$B:$B,BASE_YM,raw_data!$G:$G,$A636)+SUMIFS(raw_data!$J:$J,raw_data!$B:$B,BASE_YM,raw_data!$G:$G,$A636)))</f>
        <v/>
      </c>
      <c r="N636" s="31" t="str">
        <f aca="false">IF(N(L636)=0,"",M636/L636)</f>
        <v/>
      </c>
      <c r="O636" s="30" t="str">
        <f aca="false">IF($A636="","",SUMIFS(raw_data!$H:$H,raw_data!$B:$B,BASE_YM_PY,raw_data!$G:$G,$A636))</f>
        <v/>
      </c>
      <c r="P636" s="30" t="str">
        <f aca="false">IF($A636="","",(SUMIFS(raw_data!$I:$I,raw_data!$B:$B,BASE_YM_PY,raw_data!$G:$G,$A636)+SUMIFS(raw_data!$J:$J,raw_data!$B:$B,BASE_YM_PY,raw_data!$G:$G,$A636)))</f>
        <v/>
      </c>
      <c r="Q636" s="31" t="str">
        <f aca="false">IF(N(O636)=0,"",P636/O636)</f>
        <v/>
      </c>
      <c r="R636" s="32" t="str">
        <f aca="false">IF(N(O636)=0,"",L636/O636-1)</f>
        <v/>
      </c>
      <c r="S636" s="33" t="str">
        <f aca="false">IF(OR(N636="",Q636=""),"",N636-Q636)</f>
        <v/>
      </c>
      <c r="T636" s="0" t="str">
        <f aca="false">IF(N(D636)&gt;0,RANK(D636,D$2:D$1001)+COUNTIF(D$2:D636,D636)-1,"")</f>
        <v/>
      </c>
      <c r="U636" s="38" t="n">
        <f aca="false">IF(N(D636)&gt;0,IF(D636&gt;=LR_MIN_SHARE*SUM(D$2:D$1001),F636,-1),-1)</f>
        <v>-1</v>
      </c>
      <c r="V636" s="0" t="str">
        <f aca="false">IF(U636&lt;0,"",RANK(U636,U$2:U$1001)+COUNTIF(U$2:U636,U636)-1)</f>
        <v/>
      </c>
      <c r="W636" s="0" t="str">
        <f aca="false">IF(N(L636)&gt;0,RANK(L636,L$2:L$1001)+COUNTIF(L$2:L636,L636)-1,"")</f>
        <v/>
      </c>
      <c r="X636" s="38" t="n">
        <f aca="false">IF(N(L636)&gt;0,IF(L636&gt;=LR_MIN_SHARE*SUM(L$2:L$1001),N636,-1),-1)</f>
        <v>-1</v>
      </c>
      <c r="Y636" s="0" t="str">
        <f aca="false">IF(X636&lt;0,"",RANK(X636,X$2:X$1001)+COUNTIF(X$2:X636,X636)-1)</f>
        <v/>
      </c>
      <c r="AA636" s="0" t="str">
        <f aca="false">IF($A636="","",IF(COUNTIF($B$2:$B636,$B636)=1,1,""))</f>
        <v/>
      </c>
      <c r="AB636" s="0" t="str">
        <f aca="false">IF(AA636=1,SUMIF($B$2:$B$1001,$B636,$D$2:$D$1001),"")</f>
        <v/>
      </c>
      <c r="AC636" s="0" t="str">
        <f aca="false">IF(AA636=1,RANK(AB636,$AB$2:$AB$1001)+COUNTIF($AB$2:$AB636,AB636)-1,"")</f>
        <v/>
      </c>
      <c r="AD636" s="0" t="str">
        <f aca="false">IF($A636="","",COUNTIF(raw_data!$G:$G,$A636))</f>
        <v/>
      </c>
      <c r="AE636" s="0" t="str">
        <f aca="false">IF($A636="","",IF(COUNTIF($A$2:$A$1001,$A636)&gt;1,1,0))</f>
        <v/>
      </c>
    </row>
    <row r="637" customFormat="false" ht="15" hidden="false" customHeight="false" outlineLevel="0" collapsed="false">
      <c r="A637" s="0" t="str">
        <f aca="false">IF(code_master!$A637="","",code_master!$A637)</f>
        <v/>
      </c>
      <c r="B637" s="0" t="str">
        <f aca="false">IF($A637="","",code_master!$C637&amp;"")</f>
        <v/>
      </c>
      <c r="C637" s="0" t="str">
        <f aca="false">IF($A637="","",code_master!$B637&amp;"")</f>
        <v/>
      </c>
      <c r="D637" s="30" t="str">
        <f aca="false">IF($A637="","",SUMIFS(raw_data!$H:$H,raw_data!$A:$A,"&gt;="&amp;UY_START,raw_data!$A:$A,"&lt;="&amp;BASE_YM,raw_data!$B:$B,"&lt;="&amp;BASE_YM,raw_data!$G:$G,$A637))</f>
        <v/>
      </c>
      <c r="E637" s="30" t="str">
        <f aca="false">IF($A637="","",(SUMIFS(raw_data!$I:$I,raw_data!$A:$A,"&gt;="&amp;UY_START,raw_data!$A:$A,"&lt;="&amp;BASE_YM,raw_data!$B:$B,"&lt;="&amp;BASE_YM,raw_data!$G:$G,$A637)+SUMIFS(raw_data!$J:$J,raw_data!$A:$A,"&gt;="&amp;UY_START,raw_data!$A:$A,"&lt;="&amp;BASE_YM,raw_data!$B:$B,"&lt;="&amp;BASE_YM,raw_data!$G:$G,$A637)))</f>
        <v/>
      </c>
      <c r="F637" s="31" t="str">
        <f aca="false">IF(N(D637)=0,"",E637/D637)</f>
        <v/>
      </c>
      <c r="G637" s="30" t="str">
        <f aca="false">IF($A637="","",SUMIFS(raw_data!$H:$H,raw_data!$A:$A,"&gt;="&amp;UY_START_PY,raw_data!$A:$A,"&lt;="&amp;BASE_YM_PY,raw_data!$B:$B,"&lt;="&amp;BASE_YM_PY,raw_data!$G:$G,$A637))</f>
        <v/>
      </c>
      <c r="H637" s="30" t="str">
        <f aca="false">IF($A637="","",(SUMIFS(raw_data!$I:$I,raw_data!$A:$A,"&gt;="&amp;UY_START_PY,raw_data!$A:$A,"&lt;="&amp;BASE_YM_PY,raw_data!$B:$B,"&lt;="&amp;BASE_YM_PY,raw_data!$G:$G,$A637)+SUMIFS(raw_data!$J:$J,raw_data!$A:$A,"&gt;="&amp;UY_START_PY,raw_data!$A:$A,"&lt;="&amp;BASE_YM_PY,raw_data!$B:$B,"&lt;="&amp;BASE_YM_PY,raw_data!$G:$G,$A637)))</f>
        <v/>
      </c>
      <c r="I637" s="31" t="str">
        <f aca="false">IF(N(G637)=0,"",H637/G637)</f>
        <v/>
      </c>
      <c r="J637" s="32" t="str">
        <f aca="false">IF(N(G637)=0,"",D637/G637-1)</f>
        <v/>
      </c>
      <c r="K637" s="33" t="str">
        <f aca="false">IF(OR(F637="",I637=""),"",F637-I637)</f>
        <v/>
      </c>
      <c r="L637" s="30" t="str">
        <f aca="false">IF($A637="","",SUMIFS(raw_data!$H:$H,raw_data!$B:$B,BASE_YM,raw_data!$G:$G,$A637))</f>
        <v/>
      </c>
      <c r="M637" s="30" t="str">
        <f aca="false">IF($A637="","",(SUMIFS(raw_data!$I:$I,raw_data!$B:$B,BASE_YM,raw_data!$G:$G,$A637)+SUMIFS(raw_data!$J:$J,raw_data!$B:$B,BASE_YM,raw_data!$G:$G,$A637)))</f>
        <v/>
      </c>
      <c r="N637" s="31" t="str">
        <f aca="false">IF(N(L637)=0,"",M637/L637)</f>
        <v/>
      </c>
      <c r="O637" s="30" t="str">
        <f aca="false">IF($A637="","",SUMIFS(raw_data!$H:$H,raw_data!$B:$B,BASE_YM_PY,raw_data!$G:$G,$A637))</f>
        <v/>
      </c>
      <c r="P637" s="30" t="str">
        <f aca="false">IF($A637="","",(SUMIFS(raw_data!$I:$I,raw_data!$B:$B,BASE_YM_PY,raw_data!$G:$G,$A637)+SUMIFS(raw_data!$J:$J,raw_data!$B:$B,BASE_YM_PY,raw_data!$G:$G,$A637)))</f>
        <v/>
      </c>
      <c r="Q637" s="31" t="str">
        <f aca="false">IF(N(O637)=0,"",P637/O637)</f>
        <v/>
      </c>
      <c r="R637" s="32" t="str">
        <f aca="false">IF(N(O637)=0,"",L637/O637-1)</f>
        <v/>
      </c>
      <c r="S637" s="33" t="str">
        <f aca="false">IF(OR(N637="",Q637=""),"",N637-Q637)</f>
        <v/>
      </c>
      <c r="T637" s="0" t="str">
        <f aca="false">IF(N(D637)&gt;0,RANK(D637,D$2:D$1001)+COUNTIF(D$2:D637,D637)-1,"")</f>
        <v/>
      </c>
      <c r="U637" s="38" t="n">
        <f aca="false">IF(N(D637)&gt;0,IF(D637&gt;=LR_MIN_SHARE*SUM(D$2:D$1001),F637,-1),-1)</f>
        <v>-1</v>
      </c>
      <c r="V637" s="0" t="str">
        <f aca="false">IF(U637&lt;0,"",RANK(U637,U$2:U$1001)+COUNTIF(U$2:U637,U637)-1)</f>
        <v/>
      </c>
      <c r="W637" s="0" t="str">
        <f aca="false">IF(N(L637)&gt;0,RANK(L637,L$2:L$1001)+COUNTIF(L$2:L637,L637)-1,"")</f>
        <v/>
      </c>
      <c r="X637" s="38" t="n">
        <f aca="false">IF(N(L637)&gt;0,IF(L637&gt;=LR_MIN_SHARE*SUM(L$2:L$1001),N637,-1),-1)</f>
        <v>-1</v>
      </c>
      <c r="Y637" s="0" t="str">
        <f aca="false">IF(X637&lt;0,"",RANK(X637,X$2:X$1001)+COUNTIF(X$2:X637,X637)-1)</f>
        <v/>
      </c>
      <c r="AA637" s="0" t="str">
        <f aca="false">IF($A637="","",IF(COUNTIF($B$2:$B637,$B637)=1,1,""))</f>
        <v/>
      </c>
      <c r="AB637" s="0" t="str">
        <f aca="false">IF(AA637=1,SUMIF($B$2:$B$1001,$B637,$D$2:$D$1001),"")</f>
        <v/>
      </c>
      <c r="AC637" s="0" t="str">
        <f aca="false">IF(AA637=1,RANK(AB637,$AB$2:$AB$1001)+COUNTIF($AB$2:$AB637,AB637)-1,"")</f>
        <v/>
      </c>
      <c r="AD637" s="0" t="str">
        <f aca="false">IF($A637="","",COUNTIF(raw_data!$G:$G,$A637))</f>
        <v/>
      </c>
      <c r="AE637" s="0" t="str">
        <f aca="false">IF($A637="","",IF(COUNTIF($A$2:$A$1001,$A637)&gt;1,1,0))</f>
        <v/>
      </c>
    </row>
    <row r="638" customFormat="false" ht="15" hidden="false" customHeight="false" outlineLevel="0" collapsed="false">
      <c r="A638" s="0" t="str">
        <f aca="false">IF(code_master!$A638="","",code_master!$A638)</f>
        <v/>
      </c>
      <c r="B638" s="0" t="str">
        <f aca="false">IF($A638="","",code_master!$C638&amp;"")</f>
        <v/>
      </c>
      <c r="C638" s="0" t="str">
        <f aca="false">IF($A638="","",code_master!$B638&amp;"")</f>
        <v/>
      </c>
      <c r="D638" s="30" t="str">
        <f aca="false">IF($A638="","",SUMIFS(raw_data!$H:$H,raw_data!$A:$A,"&gt;="&amp;UY_START,raw_data!$A:$A,"&lt;="&amp;BASE_YM,raw_data!$B:$B,"&lt;="&amp;BASE_YM,raw_data!$G:$G,$A638))</f>
        <v/>
      </c>
      <c r="E638" s="30" t="str">
        <f aca="false">IF($A638="","",(SUMIFS(raw_data!$I:$I,raw_data!$A:$A,"&gt;="&amp;UY_START,raw_data!$A:$A,"&lt;="&amp;BASE_YM,raw_data!$B:$B,"&lt;="&amp;BASE_YM,raw_data!$G:$G,$A638)+SUMIFS(raw_data!$J:$J,raw_data!$A:$A,"&gt;="&amp;UY_START,raw_data!$A:$A,"&lt;="&amp;BASE_YM,raw_data!$B:$B,"&lt;="&amp;BASE_YM,raw_data!$G:$G,$A638)))</f>
        <v/>
      </c>
      <c r="F638" s="31" t="str">
        <f aca="false">IF(N(D638)=0,"",E638/D638)</f>
        <v/>
      </c>
      <c r="G638" s="30" t="str">
        <f aca="false">IF($A638="","",SUMIFS(raw_data!$H:$H,raw_data!$A:$A,"&gt;="&amp;UY_START_PY,raw_data!$A:$A,"&lt;="&amp;BASE_YM_PY,raw_data!$B:$B,"&lt;="&amp;BASE_YM_PY,raw_data!$G:$G,$A638))</f>
        <v/>
      </c>
      <c r="H638" s="30" t="str">
        <f aca="false">IF($A638="","",(SUMIFS(raw_data!$I:$I,raw_data!$A:$A,"&gt;="&amp;UY_START_PY,raw_data!$A:$A,"&lt;="&amp;BASE_YM_PY,raw_data!$B:$B,"&lt;="&amp;BASE_YM_PY,raw_data!$G:$G,$A638)+SUMIFS(raw_data!$J:$J,raw_data!$A:$A,"&gt;="&amp;UY_START_PY,raw_data!$A:$A,"&lt;="&amp;BASE_YM_PY,raw_data!$B:$B,"&lt;="&amp;BASE_YM_PY,raw_data!$G:$G,$A638)))</f>
        <v/>
      </c>
      <c r="I638" s="31" t="str">
        <f aca="false">IF(N(G638)=0,"",H638/G638)</f>
        <v/>
      </c>
      <c r="J638" s="32" t="str">
        <f aca="false">IF(N(G638)=0,"",D638/G638-1)</f>
        <v/>
      </c>
      <c r="K638" s="33" t="str">
        <f aca="false">IF(OR(F638="",I638=""),"",F638-I638)</f>
        <v/>
      </c>
      <c r="L638" s="30" t="str">
        <f aca="false">IF($A638="","",SUMIFS(raw_data!$H:$H,raw_data!$B:$B,BASE_YM,raw_data!$G:$G,$A638))</f>
        <v/>
      </c>
      <c r="M638" s="30" t="str">
        <f aca="false">IF($A638="","",(SUMIFS(raw_data!$I:$I,raw_data!$B:$B,BASE_YM,raw_data!$G:$G,$A638)+SUMIFS(raw_data!$J:$J,raw_data!$B:$B,BASE_YM,raw_data!$G:$G,$A638)))</f>
        <v/>
      </c>
      <c r="N638" s="31" t="str">
        <f aca="false">IF(N(L638)=0,"",M638/L638)</f>
        <v/>
      </c>
      <c r="O638" s="30" t="str">
        <f aca="false">IF($A638="","",SUMIFS(raw_data!$H:$H,raw_data!$B:$B,BASE_YM_PY,raw_data!$G:$G,$A638))</f>
        <v/>
      </c>
      <c r="P638" s="30" t="str">
        <f aca="false">IF($A638="","",(SUMIFS(raw_data!$I:$I,raw_data!$B:$B,BASE_YM_PY,raw_data!$G:$G,$A638)+SUMIFS(raw_data!$J:$J,raw_data!$B:$B,BASE_YM_PY,raw_data!$G:$G,$A638)))</f>
        <v/>
      </c>
      <c r="Q638" s="31" t="str">
        <f aca="false">IF(N(O638)=0,"",P638/O638)</f>
        <v/>
      </c>
      <c r="R638" s="32" t="str">
        <f aca="false">IF(N(O638)=0,"",L638/O638-1)</f>
        <v/>
      </c>
      <c r="S638" s="33" t="str">
        <f aca="false">IF(OR(N638="",Q638=""),"",N638-Q638)</f>
        <v/>
      </c>
      <c r="T638" s="0" t="str">
        <f aca="false">IF(N(D638)&gt;0,RANK(D638,D$2:D$1001)+COUNTIF(D$2:D638,D638)-1,"")</f>
        <v/>
      </c>
      <c r="U638" s="38" t="n">
        <f aca="false">IF(N(D638)&gt;0,IF(D638&gt;=LR_MIN_SHARE*SUM(D$2:D$1001),F638,-1),-1)</f>
        <v>-1</v>
      </c>
      <c r="V638" s="0" t="str">
        <f aca="false">IF(U638&lt;0,"",RANK(U638,U$2:U$1001)+COUNTIF(U$2:U638,U638)-1)</f>
        <v/>
      </c>
      <c r="W638" s="0" t="str">
        <f aca="false">IF(N(L638)&gt;0,RANK(L638,L$2:L$1001)+COUNTIF(L$2:L638,L638)-1,"")</f>
        <v/>
      </c>
      <c r="X638" s="38" t="n">
        <f aca="false">IF(N(L638)&gt;0,IF(L638&gt;=LR_MIN_SHARE*SUM(L$2:L$1001),N638,-1),-1)</f>
        <v>-1</v>
      </c>
      <c r="Y638" s="0" t="str">
        <f aca="false">IF(X638&lt;0,"",RANK(X638,X$2:X$1001)+COUNTIF(X$2:X638,X638)-1)</f>
        <v/>
      </c>
      <c r="AA638" s="0" t="str">
        <f aca="false">IF($A638="","",IF(COUNTIF($B$2:$B638,$B638)=1,1,""))</f>
        <v/>
      </c>
      <c r="AB638" s="0" t="str">
        <f aca="false">IF(AA638=1,SUMIF($B$2:$B$1001,$B638,$D$2:$D$1001),"")</f>
        <v/>
      </c>
      <c r="AC638" s="0" t="str">
        <f aca="false">IF(AA638=1,RANK(AB638,$AB$2:$AB$1001)+COUNTIF($AB$2:$AB638,AB638)-1,"")</f>
        <v/>
      </c>
      <c r="AD638" s="0" t="str">
        <f aca="false">IF($A638="","",COUNTIF(raw_data!$G:$G,$A638))</f>
        <v/>
      </c>
      <c r="AE638" s="0" t="str">
        <f aca="false">IF($A638="","",IF(COUNTIF($A$2:$A$1001,$A638)&gt;1,1,0))</f>
        <v/>
      </c>
    </row>
    <row r="639" customFormat="false" ht="15" hidden="false" customHeight="false" outlineLevel="0" collapsed="false">
      <c r="A639" s="0" t="str">
        <f aca="false">IF(code_master!$A639="","",code_master!$A639)</f>
        <v/>
      </c>
      <c r="B639" s="0" t="str">
        <f aca="false">IF($A639="","",code_master!$C639&amp;"")</f>
        <v/>
      </c>
      <c r="C639" s="0" t="str">
        <f aca="false">IF($A639="","",code_master!$B639&amp;"")</f>
        <v/>
      </c>
      <c r="D639" s="30" t="str">
        <f aca="false">IF($A639="","",SUMIFS(raw_data!$H:$H,raw_data!$A:$A,"&gt;="&amp;UY_START,raw_data!$A:$A,"&lt;="&amp;BASE_YM,raw_data!$B:$B,"&lt;="&amp;BASE_YM,raw_data!$G:$G,$A639))</f>
        <v/>
      </c>
      <c r="E639" s="30" t="str">
        <f aca="false">IF($A639="","",(SUMIFS(raw_data!$I:$I,raw_data!$A:$A,"&gt;="&amp;UY_START,raw_data!$A:$A,"&lt;="&amp;BASE_YM,raw_data!$B:$B,"&lt;="&amp;BASE_YM,raw_data!$G:$G,$A639)+SUMIFS(raw_data!$J:$J,raw_data!$A:$A,"&gt;="&amp;UY_START,raw_data!$A:$A,"&lt;="&amp;BASE_YM,raw_data!$B:$B,"&lt;="&amp;BASE_YM,raw_data!$G:$G,$A639)))</f>
        <v/>
      </c>
      <c r="F639" s="31" t="str">
        <f aca="false">IF(N(D639)=0,"",E639/D639)</f>
        <v/>
      </c>
      <c r="G639" s="30" t="str">
        <f aca="false">IF($A639="","",SUMIFS(raw_data!$H:$H,raw_data!$A:$A,"&gt;="&amp;UY_START_PY,raw_data!$A:$A,"&lt;="&amp;BASE_YM_PY,raw_data!$B:$B,"&lt;="&amp;BASE_YM_PY,raw_data!$G:$G,$A639))</f>
        <v/>
      </c>
      <c r="H639" s="30" t="str">
        <f aca="false">IF($A639="","",(SUMIFS(raw_data!$I:$I,raw_data!$A:$A,"&gt;="&amp;UY_START_PY,raw_data!$A:$A,"&lt;="&amp;BASE_YM_PY,raw_data!$B:$B,"&lt;="&amp;BASE_YM_PY,raw_data!$G:$G,$A639)+SUMIFS(raw_data!$J:$J,raw_data!$A:$A,"&gt;="&amp;UY_START_PY,raw_data!$A:$A,"&lt;="&amp;BASE_YM_PY,raw_data!$B:$B,"&lt;="&amp;BASE_YM_PY,raw_data!$G:$G,$A639)))</f>
        <v/>
      </c>
      <c r="I639" s="31" t="str">
        <f aca="false">IF(N(G639)=0,"",H639/G639)</f>
        <v/>
      </c>
      <c r="J639" s="32" t="str">
        <f aca="false">IF(N(G639)=0,"",D639/G639-1)</f>
        <v/>
      </c>
      <c r="K639" s="33" t="str">
        <f aca="false">IF(OR(F639="",I639=""),"",F639-I639)</f>
        <v/>
      </c>
      <c r="L639" s="30" t="str">
        <f aca="false">IF($A639="","",SUMIFS(raw_data!$H:$H,raw_data!$B:$B,BASE_YM,raw_data!$G:$G,$A639))</f>
        <v/>
      </c>
      <c r="M639" s="30" t="str">
        <f aca="false">IF($A639="","",(SUMIFS(raw_data!$I:$I,raw_data!$B:$B,BASE_YM,raw_data!$G:$G,$A639)+SUMIFS(raw_data!$J:$J,raw_data!$B:$B,BASE_YM,raw_data!$G:$G,$A639)))</f>
        <v/>
      </c>
      <c r="N639" s="31" t="str">
        <f aca="false">IF(N(L639)=0,"",M639/L639)</f>
        <v/>
      </c>
      <c r="O639" s="30" t="str">
        <f aca="false">IF($A639="","",SUMIFS(raw_data!$H:$H,raw_data!$B:$B,BASE_YM_PY,raw_data!$G:$G,$A639))</f>
        <v/>
      </c>
      <c r="P639" s="30" t="str">
        <f aca="false">IF($A639="","",(SUMIFS(raw_data!$I:$I,raw_data!$B:$B,BASE_YM_PY,raw_data!$G:$G,$A639)+SUMIFS(raw_data!$J:$J,raw_data!$B:$B,BASE_YM_PY,raw_data!$G:$G,$A639)))</f>
        <v/>
      </c>
      <c r="Q639" s="31" t="str">
        <f aca="false">IF(N(O639)=0,"",P639/O639)</f>
        <v/>
      </c>
      <c r="R639" s="32" t="str">
        <f aca="false">IF(N(O639)=0,"",L639/O639-1)</f>
        <v/>
      </c>
      <c r="S639" s="33" t="str">
        <f aca="false">IF(OR(N639="",Q639=""),"",N639-Q639)</f>
        <v/>
      </c>
      <c r="T639" s="0" t="str">
        <f aca="false">IF(N(D639)&gt;0,RANK(D639,D$2:D$1001)+COUNTIF(D$2:D639,D639)-1,"")</f>
        <v/>
      </c>
      <c r="U639" s="38" t="n">
        <f aca="false">IF(N(D639)&gt;0,IF(D639&gt;=LR_MIN_SHARE*SUM(D$2:D$1001),F639,-1),-1)</f>
        <v>-1</v>
      </c>
      <c r="V639" s="0" t="str">
        <f aca="false">IF(U639&lt;0,"",RANK(U639,U$2:U$1001)+COUNTIF(U$2:U639,U639)-1)</f>
        <v/>
      </c>
      <c r="W639" s="0" t="str">
        <f aca="false">IF(N(L639)&gt;0,RANK(L639,L$2:L$1001)+COUNTIF(L$2:L639,L639)-1,"")</f>
        <v/>
      </c>
      <c r="X639" s="38" t="n">
        <f aca="false">IF(N(L639)&gt;0,IF(L639&gt;=LR_MIN_SHARE*SUM(L$2:L$1001),N639,-1),-1)</f>
        <v>-1</v>
      </c>
      <c r="Y639" s="0" t="str">
        <f aca="false">IF(X639&lt;0,"",RANK(X639,X$2:X$1001)+COUNTIF(X$2:X639,X639)-1)</f>
        <v/>
      </c>
      <c r="AA639" s="0" t="str">
        <f aca="false">IF($A639="","",IF(COUNTIF($B$2:$B639,$B639)=1,1,""))</f>
        <v/>
      </c>
      <c r="AB639" s="0" t="str">
        <f aca="false">IF(AA639=1,SUMIF($B$2:$B$1001,$B639,$D$2:$D$1001),"")</f>
        <v/>
      </c>
      <c r="AC639" s="0" t="str">
        <f aca="false">IF(AA639=1,RANK(AB639,$AB$2:$AB$1001)+COUNTIF($AB$2:$AB639,AB639)-1,"")</f>
        <v/>
      </c>
      <c r="AD639" s="0" t="str">
        <f aca="false">IF($A639="","",COUNTIF(raw_data!$G:$G,$A639))</f>
        <v/>
      </c>
      <c r="AE639" s="0" t="str">
        <f aca="false">IF($A639="","",IF(COUNTIF($A$2:$A$1001,$A639)&gt;1,1,0))</f>
        <v/>
      </c>
    </row>
    <row r="640" customFormat="false" ht="15" hidden="false" customHeight="false" outlineLevel="0" collapsed="false">
      <c r="A640" s="0" t="str">
        <f aca="false">IF(code_master!$A640="","",code_master!$A640)</f>
        <v/>
      </c>
      <c r="B640" s="0" t="str">
        <f aca="false">IF($A640="","",code_master!$C640&amp;"")</f>
        <v/>
      </c>
      <c r="C640" s="0" t="str">
        <f aca="false">IF($A640="","",code_master!$B640&amp;"")</f>
        <v/>
      </c>
      <c r="D640" s="30" t="str">
        <f aca="false">IF($A640="","",SUMIFS(raw_data!$H:$H,raw_data!$A:$A,"&gt;="&amp;UY_START,raw_data!$A:$A,"&lt;="&amp;BASE_YM,raw_data!$B:$B,"&lt;="&amp;BASE_YM,raw_data!$G:$G,$A640))</f>
        <v/>
      </c>
      <c r="E640" s="30" t="str">
        <f aca="false">IF($A640="","",(SUMIFS(raw_data!$I:$I,raw_data!$A:$A,"&gt;="&amp;UY_START,raw_data!$A:$A,"&lt;="&amp;BASE_YM,raw_data!$B:$B,"&lt;="&amp;BASE_YM,raw_data!$G:$G,$A640)+SUMIFS(raw_data!$J:$J,raw_data!$A:$A,"&gt;="&amp;UY_START,raw_data!$A:$A,"&lt;="&amp;BASE_YM,raw_data!$B:$B,"&lt;="&amp;BASE_YM,raw_data!$G:$G,$A640)))</f>
        <v/>
      </c>
      <c r="F640" s="31" t="str">
        <f aca="false">IF(N(D640)=0,"",E640/D640)</f>
        <v/>
      </c>
      <c r="G640" s="30" t="str">
        <f aca="false">IF($A640="","",SUMIFS(raw_data!$H:$H,raw_data!$A:$A,"&gt;="&amp;UY_START_PY,raw_data!$A:$A,"&lt;="&amp;BASE_YM_PY,raw_data!$B:$B,"&lt;="&amp;BASE_YM_PY,raw_data!$G:$G,$A640))</f>
        <v/>
      </c>
      <c r="H640" s="30" t="str">
        <f aca="false">IF($A640="","",(SUMIFS(raw_data!$I:$I,raw_data!$A:$A,"&gt;="&amp;UY_START_PY,raw_data!$A:$A,"&lt;="&amp;BASE_YM_PY,raw_data!$B:$B,"&lt;="&amp;BASE_YM_PY,raw_data!$G:$G,$A640)+SUMIFS(raw_data!$J:$J,raw_data!$A:$A,"&gt;="&amp;UY_START_PY,raw_data!$A:$A,"&lt;="&amp;BASE_YM_PY,raw_data!$B:$B,"&lt;="&amp;BASE_YM_PY,raw_data!$G:$G,$A640)))</f>
        <v/>
      </c>
      <c r="I640" s="31" t="str">
        <f aca="false">IF(N(G640)=0,"",H640/G640)</f>
        <v/>
      </c>
      <c r="J640" s="32" t="str">
        <f aca="false">IF(N(G640)=0,"",D640/G640-1)</f>
        <v/>
      </c>
      <c r="K640" s="33" t="str">
        <f aca="false">IF(OR(F640="",I640=""),"",F640-I640)</f>
        <v/>
      </c>
      <c r="L640" s="30" t="str">
        <f aca="false">IF($A640="","",SUMIFS(raw_data!$H:$H,raw_data!$B:$B,BASE_YM,raw_data!$G:$G,$A640))</f>
        <v/>
      </c>
      <c r="M640" s="30" t="str">
        <f aca="false">IF($A640="","",(SUMIFS(raw_data!$I:$I,raw_data!$B:$B,BASE_YM,raw_data!$G:$G,$A640)+SUMIFS(raw_data!$J:$J,raw_data!$B:$B,BASE_YM,raw_data!$G:$G,$A640)))</f>
        <v/>
      </c>
      <c r="N640" s="31" t="str">
        <f aca="false">IF(N(L640)=0,"",M640/L640)</f>
        <v/>
      </c>
      <c r="O640" s="30" t="str">
        <f aca="false">IF($A640="","",SUMIFS(raw_data!$H:$H,raw_data!$B:$B,BASE_YM_PY,raw_data!$G:$G,$A640))</f>
        <v/>
      </c>
      <c r="P640" s="30" t="str">
        <f aca="false">IF($A640="","",(SUMIFS(raw_data!$I:$I,raw_data!$B:$B,BASE_YM_PY,raw_data!$G:$G,$A640)+SUMIFS(raw_data!$J:$J,raw_data!$B:$B,BASE_YM_PY,raw_data!$G:$G,$A640)))</f>
        <v/>
      </c>
      <c r="Q640" s="31" t="str">
        <f aca="false">IF(N(O640)=0,"",P640/O640)</f>
        <v/>
      </c>
      <c r="R640" s="32" t="str">
        <f aca="false">IF(N(O640)=0,"",L640/O640-1)</f>
        <v/>
      </c>
      <c r="S640" s="33" t="str">
        <f aca="false">IF(OR(N640="",Q640=""),"",N640-Q640)</f>
        <v/>
      </c>
      <c r="T640" s="0" t="str">
        <f aca="false">IF(N(D640)&gt;0,RANK(D640,D$2:D$1001)+COUNTIF(D$2:D640,D640)-1,"")</f>
        <v/>
      </c>
      <c r="U640" s="38" t="n">
        <f aca="false">IF(N(D640)&gt;0,IF(D640&gt;=LR_MIN_SHARE*SUM(D$2:D$1001),F640,-1),-1)</f>
        <v>-1</v>
      </c>
      <c r="V640" s="0" t="str">
        <f aca="false">IF(U640&lt;0,"",RANK(U640,U$2:U$1001)+COUNTIF(U$2:U640,U640)-1)</f>
        <v/>
      </c>
      <c r="W640" s="0" t="str">
        <f aca="false">IF(N(L640)&gt;0,RANK(L640,L$2:L$1001)+COUNTIF(L$2:L640,L640)-1,"")</f>
        <v/>
      </c>
      <c r="X640" s="38" t="n">
        <f aca="false">IF(N(L640)&gt;0,IF(L640&gt;=LR_MIN_SHARE*SUM(L$2:L$1001),N640,-1),-1)</f>
        <v>-1</v>
      </c>
      <c r="Y640" s="0" t="str">
        <f aca="false">IF(X640&lt;0,"",RANK(X640,X$2:X$1001)+COUNTIF(X$2:X640,X640)-1)</f>
        <v/>
      </c>
      <c r="AA640" s="0" t="str">
        <f aca="false">IF($A640="","",IF(COUNTIF($B$2:$B640,$B640)=1,1,""))</f>
        <v/>
      </c>
      <c r="AB640" s="0" t="str">
        <f aca="false">IF(AA640=1,SUMIF($B$2:$B$1001,$B640,$D$2:$D$1001),"")</f>
        <v/>
      </c>
      <c r="AC640" s="0" t="str">
        <f aca="false">IF(AA640=1,RANK(AB640,$AB$2:$AB$1001)+COUNTIF($AB$2:$AB640,AB640)-1,"")</f>
        <v/>
      </c>
      <c r="AD640" s="0" t="str">
        <f aca="false">IF($A640="","",COUNTIF(raw_data!$G:$G,$A640))</f>
        <v/>
      </c>
      <c r="AE640" s="0" t="str">
        <f aca="false">IF($A640="","",IF(COUNTIF($A$2:$A$1001,$A640)&gt;1,1,0))</f>
        <v/>
      </c>
    </row>
    <row r="641" customFormat="false" ht="15" hidden="false" customHeight="false" outlineLevel="0" collapsed="false">
      <c r="A641" s="0" t="str">
        <f aca="false">IF(code_master!$A641="","",code_master!$A641)</f>
        <v/>
      </c>
      <c r="B641" s="0" t="str">
        <f aca="false">IF($A641="","",code_master!$C641&amp;"")</f>
        <v/>
      </c>
      <c r="C641" s="0" t="str">
        <f aca="false">IF($A641="","",code_master!$B641&amp;"")</f>
        <v/>
      </c>
      <c r="D641" s="30" t="str">
        <f aca="false">IF($A641="","",SUMIFS(raw_data!$H:$H,raw_data!$A:$A,"&gt;="&amp;UY_START,raw_data!$A:$A,"&lt;="&amp;BASE_YM,raw_data!$B:$B,"&lt;="&amp;BASE_YM,raw_data!$G:$G,$A641))</f>
        <v/>
      </c>
      <c r="E641" s="30" t="str">
        <f aca="false">IF($A641="","",(SUMIFS(raw_data!$I:$I,raw_data!$A:$A,"&gt;="&amp;UY_START,raw_data!$A:$A,"&lt;="&amp;BASE_YM,raw_data!$B:$B,"&lt;="&amp;BASE_YM,raw_data!$G:$G,$A641)+SUMIFS(raw_data!$J:$J,raw_data!$A:$A,"&gt;="&amp;UY_START,raw_data!$A:$A,"&lt;="&amp;BASE_YM,raw_data!$B:$B,"&lt;="&amp;BASE_YM,raw_data!$G:$G,$A641)))</f>
        <v/>
      </c>
      <c r="F641" s="31" t="str">
        <f aca="false">IF(N(D641)=0,"",E641/D641)</f>
        <v/>
      </c>
      <c r="G641" s="30" t="str">
        <f aca="false">IF($A641="","",SUMIFS(raw_data!$H:$H,raw_data!$A:$A,"&gt;="&amp;UY_START_PY,raw_data!$A:$A,"&lt;="&amp;BASE_YM_PY,raw_data!$B:$B,"&lt;="&amp;BASE_YM_PY,raw_data!$G:$G,$A641))</f>
        <v/>
      </c>
      <c r="H641" s="30" t="str">
        <f aca="false">IF($A641="","",(SUMIFS(raw_data!$I:$I,raw_data!$A:$A,"&gt;="&amp;UY_START_PY,raw_data!$A:$A,"&lt;="&amp;BASE_YM_PY,raw_data!$B:$B,"&lt;="&amp;BASE_YM_PY,raw_data!$G:$G,$A641)+SUMIFS(raw_data!$J:$J,raw_data!$A:$A,"&gt;="&amp;UY_START_PY,raw_data!$A:$A,"&lt;="&amp;BASE_YM_PY,raw_data!$B:$B,"&lt;="&amp;BASE_YM_PY,raw_data!$G:$G,$A641)))</f>
        <v/>
      </c>
      <c r="I641" s="31" t="str">
        <f aca="false">IF(N(G641)=0,"",H641/G641)</f>
        <v/>
      </c>
      <c r="J641" s="32" t="str">
        <f aca="false">IF(N(G641)=0,"",D641/G641-1)</f>
        <v/>
      </c>
      <c r="K641" s="33" t="str">
        <f aca="false">IF(OR(F641="",I641=""),"",F641-I641)</f>
        <v/>
      </c>
      <c r="L641" s="30" t="str">
        <f aca="false">IF($A641="","",SUMIFS(raw_data!$H:$H,raw_data!$B:$B,BASE_YM,raw_data!$G:$G,$A641))</f>
        <v/>
      </c>
      <c r="M641" s="30" t="str">
        <f aca="false">IF($A641="","",(SUMIFS(raw_data!$I:$I,raw_data!$B:$B,BASE_YM,raw_data!$G:$G,$A641)+SUMIFS(raw_data!$J:$J,raw_data!$B:$B,BASE_YM,raw_data!$G:$G,$A641)))</f>
        <v/>
      </c>
      <c r="N641" s="31" t="str">
        <f aca="false">IF(N(L641)=0,"",M641/L641)</f>
        <v/>
      </c>
      <c r="O641" s="30" t="str">
        <f aca="false">IF($A641="","",SUMIFS(raw_data!$H:$H,raw_data!$B:$B,BASE_YM_PY,raw_data!$G:$G,$A641))</f>
        <v/>
      </c>
      <c r="P641" s="30" t="str">
        <f aca="false">IF($A641="","",(SUMIFS(raw_data!$I:$I,raw_data!$B:$B,BASE_YM_PY,raw_data!$G:$G,$A641)+SUMIFS(raw_data!$J:$J,raw_data!$B:$B,BASE_YM_PY,raw_data!$G:$G,$A641)))</f>
        <v/>
      </c>
      <c r="Q641" s="31" t="str">
        <f aca="false">IF(N(O641)=0,"",P641/O641)</f>
        <v/>
      </c>
      <c r="R641" s="32" t="str">
        <f aca="false">IF(N(O641)=0,"",L641/O641-1)</f>
        <v/>
      </c>
      <c r="S641" s="33" t="str">
        <f aca="false">IF(OR(N641="",Q641=""),"",N641-Q641)</f>
        <v/>
      </c>
      <c r="T641" s="0" t="str">
        <f aca="false">IF(N(D641)&gt;0,RANK(D641,D$2:D$1001)+COUNTIF(D$2:D641,D641)-1,"")</f>
        <v/>
      </c>
      <c r="U641" s="38" t="n">
        <f aca="false">IF(N(D641)&gt;0,IF(D641&gt;=LR_MIN_SHARE*SUM(D$2:D$1001),F641,-1),-1)</f>
        <v>-1</v>
      </c>
      <c r="V641" s="0" t="str">
        <f aca="false">IF(U641&lt;0,"",RANK(U641,U$2:U$1001)+COUNTIF(U$2:U641,U641)-1)</f>
        <v/>
      </c>
      <c r="W641" s="0" t="str">
        <f aca="false">IF(N(L641)&gt;0,RANK(L641,L$2:L$1001)+COUNTIF(L$2:L641,L641)-1,"")</f>
        <v/>
      </c>
      <c r="X641" s="38" t="n">
        <f aca="false">IF(N(L641)&gt;0,IF(L641&gt;=LR_MIN_SHARE*SUM(L$2:L$1001),N641,-1),-1)</f>
        <v>-1</v>
      </c>
      <c r="Y641" s="0" t="str">
        <f aca="false">IF(X641&lt;0,"",RANK(X641,X$2:X$1001)+COUNTIF(X$2:X641,X641)-1)</f>
        <v/>
      </c>
      <c r="AA641" s="0" t="str">
        <f aca="false">IF($A641="","",IF(COUNTIF($B$2:$B641,$B641)=1,1,""))</f>
        <v/>
      </c>
      <c r="AB641" s="0" t="str">
        <f aca="false">IF(AA641=1,SUMIF($B$2:$B$1001,$B641,$D$2:$D$1001),"")</f>
        <v/>
      </c>
      <c r="AC641" s="0" t="str">
        <f aca="false">IF(AA641=1,RANK(AB641,$AB$2:$AB$1001)+COUNTIF($AB$2:$AB641,AB641)-1,"")</f>
        <v/>
      </c>
      <c r="AD641" s="0" t="str">
        <f aca="false">IF($A641="","",COUNTIF(raw_data!$G:$G,$A641))</f>
        <v/>
      </c>
      <c r="AE641" s="0" t="str">
        <f aca="false">IF($A641="","",IF(COUNTIF($A$2:$A$1001,$A641)&gt;1,1,0))</f>
        <v/>
      </c>
    </row>
    <row r="642" customFormat="false" ht="15" hidden="false" customHeight="false" outlineLevel="0" collapsed="false">
      <c r="A642" s="0" t="str">
        <f aca="false">IF(code_master!$A642="","",code_master!$A642)</f>
        <v/>
      </c>
      <c r="B642" s="0" t="str">
        <f aca="false">IF($A642="","",code_master!$C642&amp;"")</f>
        <v/>
      </c>
      <c r="C642" s="0" t="str">
        <f aca="false">IF($A642="","",code_master!$B642&amp;"")</f>
        <v/>
      </c>
      <c r="D642" s="30" t="str">
        <f aca="false">IF($A642="","",SUMIFS(raw_data!$H:$H,raw_data!$A:$A,"&gt;="&amp;UY_START,raw_data!$A:$A,"&lt;="&amp;BASE_YM,raw_data!$B:$B,"&lt;="&amp;BASE_YM,raw_data!$G:$G,$A642))</f>
        <v/>
      </c>
      <c r="E642" s="30" t="str">
        <f aca="false">IF($A642="","",(SUMIFS(raw_data!$I:$I,raw_data!$A:$A,"&gt;="&amp;UY_START,raw_data!$A:$A,"&lt;="&amp;BASE_YM,raw_data!$B:$B,"&lt;="&amp;BASE_YM,raw_data!$G:$G,$A642)+SUMIFS(raw_data!$J:$J,raw_data!$A:$A,"&gt;="&amp;UY_START,raw_data!$A:$A,"&lt;="&amp;BASE_YM,raw_data!$B:$B,"&lt;="&amp;BASE_YM,raw_data!$G:$G,$A642)))</f>
        <v/>
      </c>
      <c r="F642" s="31" t="str">
        <f aca="false">IF(N(D642)=0,"",E642/D642)</f>
        <v/>
      </c>
      <c r="G642" s="30" t="str">
        <f aca="false">IF($A642="","",SUMIFS(raw_data!$H:$H,raw_data!$A:$A,"&gt;="&amp;UY_START_PY,raw_data!$A:$A,"&lt;="&amp;BASE_YM_PY,raw_data!$B:$B,"&lt;="&amp;BASE_YM_PY,raw_data!$G:$G,$A642))</f>
        <v/>
      </c>
      <c r="H642" s="30" t="str">
        <f aca="false">IF($A642="","",(SUMIFS(raw_data!$I:$I,raw_data!$A:$A,"&gt;="&amp;UY_START_PY,raw_data!$A:$A,"&lt;="&amp;BASE_YM_PY,raw_data!$B:$B,"&lt;="&amp;BASE_YM_PY,raw_data!$G:$G,$A642)+SUMIFS(raw_data!$J:$J,raw_data!$A:$A,"&gt;="&amp;UY_START_PY,raw_data!$A:$A,"&lt;="&amp;BASE_YM_PY,raw_data!$B:$B,"&lt;="&amp;BASE_YM_PY,raw_data!$G:$G,$A642)))</f>
        <v/>
      </c>
      <c r="I642" s="31" t="str">
        <f aca="false">IF(N(G642)=0,"",H642/G642)</f>
        <v/>
      </c>
      <c r="J642" s="32" t="str">
        <f aca="false">IF(N(G642)=0,"",D642/G642-1)</f>
        <v/>
      </c>
      <c r="K642" s="33" t="str">
        <f aca="false">IF(OR(F642="",I642=""),"",F642-I642)</f>
        <v/>
      </c>
      <c r="L642" s="30" t="str">
        <f aca="false">IF($A642="","",SUMIFS(raw_data!$H:$H,raw_data!$B:$B,BASE_YM,raw_data!$G:$G,$A642))</f>
        <v/>
      </c>
      <c r="M642" s="30" t="str">
        <f aca="false">IF($A642="","",(SUMIFS(raw_data!$I:$I,raw_data!$B:$B,BASE_YM,raw_data!$G:$G,$A642)+SUMIFS(raw_data!$J:$J,raw_data!$B:$B,BASE_YM,raw_data!$G:$G,$A642)))</f>
        <v/>
      </c>
      <c r="N642" s="31" t="str">
        <f aca="false">IF(N(L642)=0,"",M642/L642)</f>
        <v/>
      </c>
      <c r="O642" s="30" t="str">
        <f aca="false">IF($A642="","",SUMIFS(raw_data!$H:$H,raw_data!$B:$B,BASE_YM_PY,raw_data!$G:$G,$A642))</f>
        <v/>
      </c>
      <c r="P642" s="30" t="str">
        <f aca="false">IF($A642="","",(SUMIFS(raw_data!$I:$I,raw_data!$B:$B,BASE_YM_PY,raw_data!$G:$G,$A642)+SUMIFS(raw_data!$J:$J,raw_data!$B:$B,BASE_YM_PY,raw_data!$G:$G,$A642)))</f>
        <v/>
      </c>
      <c r="Q642" s="31" t="str">
        <f aca="false">IF(N(O642)=0,"",P642/O642)</f>
        <v/>
      </c>
      <c r="R642" s="32" t="str">
        <f aca="false">IF(N(O642)=0,"",L642/O642-1)</f>
        <v/>
      </c>
      <c r="S642" s="33" t="str">
        <f aca="false">IF(OR(N642="",Q642=""),"",N642-Q642)</f>
        <v/>
      </c>
      <c r="T642" s="0" t="str">
        <f aca="false">IF(N(D642)&gt;0,RANK(D642,D$2:D$1001)+COUNTIF(D$2:D642,D642)-1,"")</f>
        <v/>
      </c>
      <c r="U642" s="38" t="n">
        <f aca="false">IF(N(D642)&gt;0,IF(D642&gt;=LR_MIN_SHARE*SUM(D$2:D$1001),F642,-1),-1)</f>
        <v>-1</v>
      </c>
      <c r="V642" s="0" t="str">
        <f aca="false">IF(U642&lt;0,"",RANK(U642,U$2:U$1001)+COUNTIF(U$2:U642,U642)-1)</f>
        <v/>
      </c>
      <c r="W642" s="0" t="str">
        <f aca="false">IF(N(L642)&gt;0,RANK(L642,L$2:L$1001)+COUNTIF(L$2:L642,L642)-1,"")</f>
        <v/>
      </c>
      <c r="X642" s="38" t="n">
        <f aca="false">IF(N(L642)&gt;0,IF(L642&gt;=LR_MIN_SHARE*SUM(L$2:L$1001),N642,-1),-1)</f>
        <v>-1</v>
      </c>
      <c r="Y642" s="0" t="str">
        <f aca="false">IF(X642&lt;0,"",RANK(X642,X$2:X$1001)+COUNTIF(X$2:X642,X642)-1)</f>
        <v/>
      </c>
      <c r="AA642" s="0" t="str">
        <f aca="false">IF($A642="","",IF(COUNTIF($B$2:$B642,$B642)=1,1,""))</f>
        <v/>
      </c>
      <c r="AB642" s="0" t="str">
        <f aca="false">IF(AA642=1,SUMIF($B$2:$B$1001,$B642,$D$2:$D$1001),"")</f>
        <v/>
      </c>
      <c r="AC642" s="0" t="str">
        <f aca="false">IF(AA642=1,RANK(AB642,$AB$2:$AB$1001)+COUNTIF($AB$2:$AB642,AB642)-1,"")</f>
        <v/>
      </c>
      <c r="AD642" s="0" t="str">
        <f aca="false">IF($A642="","",COUNTIF(raw_data!$G:$G,$A642))</f>
        <v/>
      </c>
      <c r="AE642" s="0" t="str">
        <f aca="false">IF($A642="","",IF(COUNTIF($A$2:$A$1001,$A642)&gt;1,1,0))</f>
        <v/>
      </c>
    </row>
    <row r="643" customFormat="false" ht="15" hidden="false" customHeight="false" outlineLevel="0" collapsed="false">
      <c r="A643" s="0" t="str">
        <f aca="false">IF(code_master!$A643="","",code_master!$A643)</f>
        <v/>
      </c>
      <c r="B643" s="0" t="str">
        <f aca="false">IF($A643="","",code_master!$C643&amp;"")</f>
        <v/>
      </c>
      <c r="C643" s="0" t="str">
        <f aca="false">IF($A643="","",code_master!$B643&amp;"")</f>
        <v/>
      </c>
      <c r="D643" s="30" t="str">
        <f aca="false">IF($A643="","",SUMIFS(raw_data!$H:$H,raw_data!$A:$A,"&gt;="&amp;UY_START,raw_data!$A:$A,"&lt;="&amp;BASE_YM,raw_data!$B:$B,"&lt;="&amp;BASE_YM,raw_data!$G:$G,$A643))</f>
        <v/>
      </c>
      <c r="E643" s="30" t="str">
        <f aca="false">IF($A643="","",(SUMIFS(raw_data!$I:$I,raw_data!$A:$A,"&gt;="&amp;UY_START,raw_data!$A:$A,"&lt;="&amp;BASE_YM,raw_data!$B:$B,"&lt;="&amp;BASE_YM,raw_data!$G:$G,$A643)+SUMIFS(raw_data!$J:$J,raw_data!$A:$A,"&gt;="&amp;UY_START,raw_data!$A:$A,"&lt;="&amp;BASE_YM,raw_data!$B:$B,"&lt;="&amp;BASE_YM,raw_data!$G:$G,$A643)))</f>
        <v/>
      </c>
      <c r="F643" s="31" t="str">
        <f aca="false">IF(N(D643)=0,"",E643/D643)</f>
        <v/>
      </c>
      <c r="G643" s="30" t="str">
        <f aca="false">IF($A643="","",SUMIFS(raw_data!$H:$H,raw_data!$A:$A,"&gt;="&amp;UY_START_PY,raw_data!$A:$A,"&lt;="&amp;BASE_YM_PY,raw_data!$B:$B,"&lt;="&amp;BASE_YM_PY,raw_data!$G:$G,$A643))</f>
        <v/>
      </c>
      <c r="H643" s="30" t="str">
        <f aca="false">IF($A643="","",(SUMIFS(raw_data!$I:$I,raw_data!$A:$A,"&gt;="&amp;UY_START_PY,raw_data!$A:$A,"&lt;="&amp;BASE_YM_PY,raw_data!$B:$B,"&lt;="&amp;BASE_YM_PY,raw_data!$G:$G,$A643)+SUMIFS(raw_data!$J:$J,raw_data!$A:$A,"&gt;="&amp;UY_START_PY,raw_data!$A:$A,"&lt;="&amp;BASE_YM_PY,raw_data!$B:$B,"&lt;="&amp;BASE_YM_PY,raw_data!$G:$G,$A643)))</f>
        <v/>
      </c>
      <c r="I643" s="31" t="str">
        <f aca="false">IF(N(G643)=0,"",H643/G643)</f>
        <v/>
      </c>
      <c r="J643" s="32" t="str">
        <f aca="false">IF(N(G643)=0,"",D643/G643-1)</f>
        <v/>
      </c>
      <c r="K643" s="33" t="str">
        <f aca="false">IF(OR(F643="",I643=""),"",F643-I643)</f>
        <v/>
      </c>
      <c r="L643" s="30" t="str">
        <f aca="false">IF($A643="","",SUMIFS(raw_data!$H:$H,raw_data!$B:$B,BASE_YM,raw_data!$G:$G,$A643))</f>
        <v/>
      </c>
      <c r="M643" s="30" t="str">
        <f aca="false">IF($A643="","",(SUMIFS(raw_data!$I:$I,raw_data!$B:$B,BASE_YM,raw_data!$G:$G,$A643)+SUMIFS(raw_data!$J:$J,raw_data!$B:$B,BASE_YM,raw_data!$G:$G,$A643)))</f>
        <v/>
      </c>
      <c r="N643" s="31" t="str">
        <f aca="false">IF(N(L643)=0,"",M643/L643)</f>
        <v/>
      </c>
      <c r="O643" s="30" t="str">
        <f aca="false">IF($A643="","",SUMIFS(raw_data!$H:$H,raw_data!$B:$B,BASE_YM_PY,raw_data!$G:$G,$A643))</f>
        <v/>
      </c>
      <c r="P643" s="30" t="str">
        <f aca="false">IF($A643="","",(SUMIFS(raw_data!$I:$I,raw_data!$B:$B,BASE_YM_PY,raw_data!$G:$G,$A643)+SUMIFS(raw_data!$J:$J,raw_data!$B:$B,BASE_YM_PY,raw_data!$G:$G,$A643)))</f>
        <v/>
      </c>
      <c r="Q643" s="31" t="str">
        <f aca="false">IF(N(O643)=0,"",P643/O643)</f>
        <v/>
      </c>
      <c r="R643" s="32" t="str">
        <f aca="false">IF(N(O643)=0,"",L643/O643-1)</f>
        <v/>
      </c>
      <c r="S643" s="33" t="str">
        <f aca="false">IF(OR(N643="",Q643=""),"",N643-Q643)</f>
        <v/>
      </c>
      <c r="T643" s="0" t="str">
        <f aca="false">IF(N(D643)&gt;0,RANK(D643,D$2:D$1001)+COUNTIF(D$2:D643,D643)-1,"")</f>
        <v/>
      </c>
      <c r="U643" s="38" t="n">
        <f aca="false">IF(N(D643)&gt;0,IF(D643&gt;=LR_MIN_SHARE*SUM(D$2:D$1001),F643,-1),-1)</f>
        <v>-1</v>
      </c>
      <c r="V643" s="0" t="str">
        <f aca="false">IF(U643&lt;0,"",RANK(U643,U$2:U$1001)+COUNTIF(U$2:U643,U643)-1)</f>
        <v/>
      </c>
      <c r="W643" s="0" t="str">
        <f aca="false">IF(N(L643)&gt;0,RANK(L643,L$2:L$1001)+COUNTIF(L$2:L643,L643)-1,"")</f>
        <v/>
      </c>
      <c r="X643" s="38" t="n">
        <f aca="false">IF(N(L643)&gt;0,IF(L643&gt;=LR_MIN_SHARE*SUM(L$2:L$1001),N643,-1),-1)</f>
        <v>-1</v>
      </c>
      <c r="Y643" s="0" t="str">
        <f aca="false">IF(X643&lt;0,"",RANK(X643,X$2:X$1001)+COUNTIF(X$2:X643,X643)-1)</f>
        <v/>
      </c>
      <c r="AA643" s="0" t="str">
        <f aca="false">IF($A643="","",IF(COUNTIF($B$2:$B643,$B643)=1,1,""))</f>
        <v/>
      </c>
      <c r="AB643" s="0" t="str">
        <f aca="false">IF(AA643=1,SUMIF($B$2:$B$1001,$B643,$D$2:$D$1001),"")</f>
        <v/>
      </c>
      <c r="AC643" s="0" t="str">
        <f aca="false">IF(AA643=1,RANK(AB643,$AB$2:$AB$1001)+COUNTIF($AB$2:$AB643,AB643)-1,"")</f>
        <v/>
      </c>
      <c r="AD643" s="0" t="str">
        <f aca="false">IF($A643="","",COUNTIF(raw_data!$G:$G,$A643))</f>
        <v/>
      </c>
      <c r="AE643" s="0" t="str">
        <f aca="false">IF($A643="","",IF(COUNTIF($A$2:$A$1001,$A643)&gt;1,1,0))</f>
        <v/>
      </c>
    </row>
    <row r="644" customFormat="false" ht="15" hidden="false" customHeight="false" outlineLevel="0" collapsed="false">
      <c r="A644" s="0" t="str">
        <f aca="false">IF(code_master!$A644="","",code_master!$A644)</f>
        <v/>
      </c>
      <c r="B644" s="0" t="str">
        <f aca="false">IF($A644="","",code_master!$C644&amp;"")</f>
        <v/>
      </c>
      <c r="C644" s="0" t="str">
        <f aca="false">IF($A644="","",code_master!$B644&amp;"")</f>
        <v/>
      </c>
      <c r="D644" s="30" t="str">
        <f aca="false">IF($A644="","",SUMIFS(raw_data!$H:$H,raw_data!$A:$A,"&gt;="&amp;UY_START,raw_data!$A:$A,"&lt;="&amp;BASE_YM,raw_data!$B:$B,"&lt;="&amp;BASE_YM,raw_data!$G:$G,$A644))</f>
        <v/>
      </c>
      <c r="E644" s="30" t="str">
        <f aca="false">IF($A644="","",(SUMIFS(raw_data!$I:$I,raw_data!$A:$A,"&gt;="&amp;UY_START,raw_data!$A:$A,"&lt;="&amp;BASE_YM,raw_data!$B:$B,"&lt;="&amp;BASE_YM,raw_data!$G:$G,$A644)+SUMIFS(raw_data!$J:$J,raw_data!$A:$A,"&gt;="&amp;UY_START,raw_data!$A:$A,"&lt;="&amp;BASE_YM,raw_data!$B:$B,"&lt;="&amp;BASE_YM,raw_data!$G:$G,$A644)))</f>
        <v/>
      </c>
      <c r="F644" s="31" t="str">
        <f aca="false">IF(N(D644)=0,"",E644/D644)</f>
        <v/>
      </c>
      <c r="G644" s="30" t="str">
        <f aca="false">IF($A644="","",SUMIFS(raw_data!$H:$H,raw_data!$A:$A,"&gt;="&amp;UY_START_PY,raw_data!$A:$A,"&lt;="&amp;BASE_YM_PY,raw_data!$B:$B,"&lt;="&amp;BASE_YM_PY,raw_data!$G:$G,$A644))</f>
        <v/>
      </c>
      <c r="H644" s="30" t="str">
        <f aca="false">IF($A644="","",(SUMIFS(raw_data!$I:$I,raw_data!$A:$A,"&gt;="&amp;UY_START_PY,raw_data!$A:$A,"&lt;="&amp;BASE_YM_PY,raw_data!$B:$B,"&lt;="&amp;BASE_YM_PY,raw_data!$G:$G,$A644)+SUMIFS(raw_data!$J:$J,raw_data!$A:$A,"&gt;="&amp;UY_START_PY,raw_data!$A:$A,"&lt;="&amp;BASE_YM_PY,raw_data!$B:$B,"&lt;="&amp;BASE_YM_PY,raw_data!$G:$G,$A644)))</f>
        <v/>
      </c>
      <c r="I644" s="31" t="str">
        <f aca="false">IF(N(G644)=0,"",H644/G644)</f>
        <v/>
      </c>
      <c r="J644" s="32" t="str">
        <f aca="false">IF(N(G644)=0,"",D644/G644-1)</f>
        <v/>
      </c>
      <c r="K644" s="33" t="str">
        <f aca="false">IF(OR(F644="",I644=""),"",F644-I644)</f>
        <v/>
      </c>
      <c r="L644" s="30" t="str">
        <f aca="false">IF($A644="","",SUMIFS(raw_data!$H:$H,raw_data!$B:$B,BASE_YM,raw_data!$G:$G,$A644))</f>
        <v/>
      </c>
      <c r="M644" s="30" t="str">
        <f aca="false">IF($A644="","",(SUMIFS(raw_data!$I:$I,raw_data!$B:$B,BASE_YM,raw_data!$G:$G,$A644)+SUMIFS(raw_data!$J:$J,raw_data!$B:$B,BASE_YM,raw_data!$G:$G,$A644)))</f>
        <v/>
      </c>
      <c r="N644" s="31" t="str">
        <f aca="false">IF(N(L644)=0,"",M644/L644)</f>
        <v/>
      </c>
      <c r="O644" s="30" t="str">
        <f aca="false">IF($A644="","",SUMIFS(raw_data!$H:$H,raw_data!$B:$B,BASE_YM_PY,raw_data!$G:$G,$A644))</f>
        <v/>
      </c>
      <c r="P644" s="30" t="str">
        <f aca="false">IF($A644="","",(SUMIFS(raw_data!$I:$I,raw_data!$B:$B,BASE_YM_PY,raw_data!$G:$G,$A644)+SUMIFS(raw_data!$J:$J,raw_data!$B:$B,BASE_YM_PY,raw_data!$G:$G,$A644)))</f>
        <v/>
      </c>
      <c r="Q644" s="31" t="str">
        <f aca="false">IF(N(O644)=0,"",P644/O644)</f>
        <v/>
      </c>
      <c r="R644" s="32" t="str">
        <f aca="false">IF(N(O644)=0,"",L644/O644-1)</f>
        <v/>
      </c>
      <c r="S644" s="33" t="str">
        <f aca="false">IF(OR(N644="",Q644=""),"",N644-Q644)</f>
        <v/>
      </c>
      <c r="T644" s="0" t="str">
        <f aca="false">IF(N(D644)&gt;0,RANK(D644,D$2:D$1001)+COUNTIF(D$2:D644,D644)-1,"")</f>
        <v/>
      </c>
      <c r="U644" s="38" t="n">
        <f aca="false">IF(N(D644)&gt;0,IF(D644&gt;=LR_MIN_SHARE*SUM(D$2:D$1001),F644,-1),-1)</f>
        <v>-1</v>
      </c>
      <c r="V644" s="0" t="str">
        <f aca="false">IF(U644&lt;0,"",RANK(U644,U$2:U$1001)+COUNTIF(U$2:U644,U644)-1)</f>
        <v/>
      </c>
      <c r="W644" s="0" t="str">
        <f aca="false">IF(N(L644)&gt;0,RANK(L644,L$2:L$1001)+COUNTIF(L$2:L644,L644)-1,"")</f>
        <v/>
      </c>
      <c r="X644" s="38" t="n">
        <f aca="false">IF(N(L644)&gt;0,IF(L644&gt;=LR_MIN_SHARE*SUM(L$2:L$1001),N644,-1),-1)</f>
        <v>-1</v>
      </c>
      <c r="Y644" s="0" t="str">
        <f aca="false">IF(X644&lt;0,"",RANK(X644,X$2:X$1001)+COUNTIF(X$2:X644,X644)-1)</f>
        <v/>
      </c>
      <c r="AA644" s="0" t="str">
        <f aca="false">IF($A644="","",IF(COUNTIF($B$2:$B644,$B644)=1,1,""))</f>
        <v/>
      </c>
      <c r="AB644" s="0" t="str">
        <f aca="false">IF(AA644=1,SUMIF($B$2:$B$1001,$B644,$D$2:$D$1001),"")</f>
        <v/>
      </c>
      <c r="AC644" s="0" t="str">
        <f aca="false">IF(AA644=1,RANK(AB644,$AB$2:$AB$1001)+COUNTIF($AB$2:$AB644,AB644)-1,"")</f>
        <v/>
      </c>
      <c r="AD644" s="0" t="str">
        <f aca="false">IF($A644="","",COUNTIF(raw_data!$G:$G,$A644))</f>
        <v/>
      </c>
      <c r="AE644" s="0" t="str">
        <f aca="false">IF($A644="","",IF(COUNTIF($A$2:$A$1001,$A644)&gt;1,1,0))</f>
        <v/>
      </c>
    </row>
    <row r="645" customFormat="false" ht="15" hidden="false" customHeight="false" outlineLevel="0" collapsed="false">
      <c r="A645" s="0" t="str">
        <f aca="false">IF(code_master!$A645="","",code_master!$A645)</f>
        <v/>
      </c>
      <c r="B645" s="0" t="str">
        <f aca="false">IF($A645="","",code_master!$C645&amp;"")</f>
        <v/>
      </c>
      <c r="C645" s="0" t="str">
        <f aca="false">IF($A645="","",code_master!$B645&amp;"")</f>
        <v/>
      </c>
      <c r="D645" s="30" t="str">
        <f aca="false">IF($A645="","",SUMIFS(raw_data!$H:$H,raw_data!$A:$A,"&gt;="&amp;UY_START,raw_data!$A:$A,"&lt;="&amp;BASE_YM,raw_data!$B:$B,"&lt;="&amp;BASE_YM,raw_data!$G:$G,$A645))</f>
        <v/>
      </c>
      <c r="E645" s="30" t="str">
        <f aca="false">IF($A645="","",(SUMIFS(raw_data!$I:$I,raw_data!$A:$A,"&gt;="&amp;UY_START,raw_data!$A:$A,"&lt;="&amp;BASE_YM,raw_data!$B:$B,"&lt;="&amp;BASE_YM,raw_data!$G:$G,$A645)+SUMIFS(raw_data!$J:$J,raw_data!$A:$A,"&gt;="&amp;UY_START,raw_data!$A:$A,"&lt;="&amp;BASE_YM,raw_data!$B:$B,"&lt;="&amp;BASE_YM,raw_data!$G:$G,$A645)))</f>
        <v/>
      </c>
      <c r="F645" s="31" t="str">
        <f aca="false">IF(N(D645)=0,"",E645/D645)</f>
        <v/>
      </c>
      <c r="G645" s="30" t="str">
        <f aca="false">IF($A645="","",SUMIFS(raw_data!$H:$H,raw_data!$A:$A,"&gt;="&amp;UY_START_PY,raw_data!$A:$A,"&lt;="&amp;BASE_YM_PY,raw_data!$B:$B,"&lt;="&amp;BASE_YM_PY,raw_data!$G:$G,$A645))</f>
        <v/>
      </c>
      <c r="H645" s="30" t="str">
        <f aca="false">IF($A645="","",(SUMIFS(raw_data!$I:$I,raw_data!$A:$A,"&gt;="&amp;UY_START_PY,raw_data!$A:$A,"&lt;="&amp;BASE_YM_PY,raw_data!$B:$B,"&lt;="&amp;BASE_YM_PY,raw_data!$G:$G,$A645)+SUMIFS(raw_data!$J:$J,raw_data!$A:$A,"&gt;="&amp;UY_START_PY,raw_data!$A:$A,"&lt;="&amp;BASE_YM_PY,raw_data!$B:$B,"&lt;="&amp;BASE_YM_PY,raw_data!$G:$G,$A645)))</f>
        <v/>
      </c>
      <c r="I645" s="31" t="str">
        <f aca="false">IF(N(G645)=0,"",H645/G645)</f>
        <v/>
      </c>
      <c r="J645" s="32" t="str">
        <f aca="false">IF(N(G645)=0,"",D645/G645-1)</f>
        <v/>
      </c>
      <c r="K645" s="33" t="str">
        <f aca="false">IF(OR(F645="",I645=""),"",F645-I645)</f>
        <v/>
      </c>
      <c r="L645" s="30" t="str">
        <f aca="false">IF($A645="","",SUMIFS(raw_data!$H:$H,raw_data!$B:$B,BASE_YM,raw_data!$G:$G,$A645))</f>
        <v/>
      </c>
      <c r="M645" s="30" t="str">
        <f aca="false">IF($A645="","",(SUMIFS(raw_data!$I:$I,raw_data!$B:$B,BASE_YM,raw_data!$G:$G,$A645)+SUMIFS(raw_data!$J:$J,raw_data!$B:$B,BASE_YM,raw_data!$G:$G,$A645)))</f>
        <v/>
      </c>
      <c r="N645" s="31" t="str">
        <f aca="false">IF(N(L645)=0,"",M645/L645)</f>
        <v/>
      </c>
      <c r="O645" s="30" t="str">
        <f aca="false">IF($A645="","",SUMIFS(raw_data!$H:$H,raw_data!$B:$B,BASE_YM_PY,raw_data!$G:$G,$A645))</f>
        <v/>
      </c>
      <c r="P645" s="30" t="str">
        <f aca="false">IF($A645="","",(SUMIFS(raw_data!$I:$I,raw_data!$B:$B,BASE_YM_PY,raw_data!$G:$G,$A645)+SUMIFS(raw_data!$J:$J,raw_data!$B:$B,BASE_YM_PY,raw_data!$G:$G,$A645)))</f>
        <v/>
      </c>
      <c r="Q645" s="31" t="str">
        <f aca="false">IF(N(O645)=0,"",P645/O645)</f>
        <v/>
      </c>
      <c r="R645" s="32" t="str">
        <f aca="false">IF(N(O645)=0,"",L645/O645-1)</f>
        <v/>
      </c>
      <c r="S645" s="33" t="str">
        <f aca="false">IF(OR(N645="",Q645=""),"",N645-Q645)</f>
        <v/>
      </c>
      <c r="T645" s="0" t="str">
        <f aca="false">IF(N(D645)&gt;0,RANK(D645,D$2:D$1001)+COUNTIF(D$2:D645,D645)-1,"")</f>
        <v/>
      </c>
      <c r="U645" s="38" t="n">
        <f aca="false">IF(N(D645)&gt;0,IF(D645&gt;=LR_MIN_SHARE*SUM(D$2:D$1001),F645,-1),-1)</f>
        <v>-1</v>
      </c>
      <c r="V645" s="0" t="str">
        <f aca="false">IF(U645&lt;0,"",RANK(U645,U$2:U$1001)+COUNTIF(U$2:U645,U645)-1)</f>
        <v/>
      </c>
      <c r="W645" s="0" t="str">
        <f aca="false">IF(N(L645)&gt;0,RANK(L645,L$2:L$1001)+COUNTIF(L$2:L645,L645)-1,"")</f>
        <v/>
      </c>
      <c r="X645" s="38" t="n">
        <f aca="false">IF(N(L645)&gt;0,IF(L645&gt;=LR_MIN_SHARE*SUM(L$2:L$1001),N645,-1),-1)</f>
        <v>-1</v>
      </c>
      <c r="Y645" s="0" t="str">
        <f aca="false">IF(X645&lt;0,"",RANK(X645,X$2:X$1001)+COUNTIF(X$2:X645,X645)-1)</f>
        <v/>
      </c>
      <c r="AA645" s="0" t="str">
        <f aca="false">IF($A645="","",IF(COUNTIF($B$2:$B645,$B645)=1,1,""))</f>
        <v/>
      </c>
      <c r="AB645" s="0" t="str">
        <f aca="false">IF(AA645=1,SUMIF($B$2:$B$1001,$B645,$D$2:$D$1001),"")</f>
        <v/>
      </c>
      <c r="AC645" s="0" t="str">
        <f aca="false">IF(AA645=1,RANK(AB645,$AB$2:$AB$1001)+COUNTIF($AB$2:$AB645,AB645)-1,"")</f>
        <v/>
      </c>
      <c r="AD645" s="0" t="str">
        <f aca="false">IF($A645="","",COUNTIF(raw_data!$G:$G,$A645))</f>
        <v/>
      </c>
      <c r="AE645" s="0" t="str">
        <f aca="false">IF($A645="","",IF(COUNTIF($A$2:$A$1001,$A645)&gt;1,1,0))</f>
        <v/>
      </c>
    </row>
    <row r="646" customFormat="false" ht="15" hidden="false" customHeight="false" outlineLevel="0" collapsed="false">
      <c r="A646" s="0" t="str">
        <f aca="false">IF(code_master!$A646="","",code_master!$A646)</f>
        <v/>
      </c>
      <c r="B646" s="0" t="str">
        <f aca="false">IF($A646="","",code_master!$C646&amp;"")</f>
        <v/>
      </c>
      <c r="C646" s="0" t="str">
        <f aca="false">IF($A646="","",code_master!$B646&amp;"")</f>
        <v/>
      </c>
      <c r="D646" s="30" t="str">
        <f aca="false">IF($A646="","",SUMIFS(raw_data!$H:$H,raw_data!$A:$A,"&gt;="&amp;UY_START,raw_data!$A:$A,"&lt;="&amp;BASE_YM,raw_data!$B:$B,"&lt;="&amp;BASE_YM,raw_data!$G:$G,$A646))</f>
        <v/>
      </c>
      <c r="E646" s="30" t="str">
        <f aca="false">IF($A646="","",(SUMIFS(raw_data!$I:$I,raw_data!$A:$A,"&gt;="&amp;UY_START,raw_data!$A:$A,"&lt;="&amp;BASE_YM,raw_data!$B:$B,"&lt;="&amp;BASE_YM,raw_data!$G:$G,$A646)+SUMIFS(raw_data!$J:$J,raw_data!$A:$A,"&gt;="&amp;UY_START,raw_data!$A:$A,"&lt;="&amp;BASE_YM,raw_data!$B:$B,"&lt;="&amp;BASE_YM,raw_data!$G:$G,$A646)))</f>
        <v/>
      </c>
      <c r="F646" s="31" t="str">
        <f aca="false">IF(N(D646)=0,"",E646/D646)</f>
        <v/>
      </c>
      <c r="G646" s="30" t="str">
        <f aca="false">IF($A646="","",SUMIFS(raw_data!$H:$H,raw_data!$A:$A,"&gt;="&amp;UY_START_PY,raw_data!$A:$A,"&lt;="&amp;BASE_YM_PY,raw_data!$B:$B,"&lt;="&amp;BASE_YM_PY,raw_data!$G:$G,$A646))</f>
        <v/>
      </c>
      <c r="H646" s="30" t="str">
        <f aca="false">IF($A646="","",(SUMIFS(raw_data!$I:$I,raw_data!$A:$A,"&gt;="&amp;UY_START_PY,raw_data!$A:$A,"&lt;="&amp;BASE_YM_PY,raw_data!$B:$B,"&lt;="&amp;BASE_YM_PY,raw_data!$G:$G,$A646)+SUMIFS(raw_data!$J:$J,raw_data!$A:$A,"&gt;="&amp;UY_START_PY,raw_data!$A:$A,"&lt;="&amp;BASE_YM_PY,raw_data!$B:$B,"&lt;="&amp;BASE_YM_PY,raw_data!$G:$G,$A646)))</f>
        <v/>
      </c>
      <c r="I646" s="31" t="str">
        <f aca="false">IF(N(G646)=0,"",H646/G646)</f>
        <v/>
      </c>
      <c r="J646" s="32" t="str">
        <f aca="false">IF(N(G646)=0,"",D646/G646-1)</f>
        <v/>
      </c>
      <c r="K646" s="33" t="str">
        <f aca="false">IF(OR(F646="",I646=""),"",F646-I646)</f>
        <v/>
      </c>
      <c r="L646" s="30" t="str">
        <f aca="false">IF($A646="","",SUMIFS(raw_data!$H:$H,raw_data!$B:$B,BASE_YM,raw_data!$G:$G,$A646))</f>
        <v/>
      </c>
      <c r="M646" s="30" t="str">
        <f aca="false">IF($A646="","",(SUMIFS(raw_data!$I:$I,raw_data!$B:$B,BASE_YM,raw_data!$G:$G,$A646)+SUMIFS(raw_data!$J:$J,raw_data!$B:$B,BASE_YM,raw_data!$G:$G,$A646)))</f>
        <v/>
      </c>
      <c r="N646" s="31" t="str">
        <f aca="false">IF(N(L646)=0,"",M646/L646)</f>
        <v/>
      </c>
      <c r="O646" s="30" t="str">
        <f aca="false">IF($A646="","",SUMIFS(raw_data!$H:$H,raw_data!$B:$B,BASE_YM_PY,raw_data!$G:$G,$A646))</f>
        <v/>
      </c>
      <c r="P646" s="30" t="str">
        <f aca="false">IF($A646="","",(SUMIFS(raw_data!$I:$I,raw_data!$B:$B,BASE_YM_PY,raw_data!$G:$G,$A646)+SUMIFS(raw_data!$J:$J,raw_data!$B:$B,BASE_YM_PY,raw_data!$G:$G,$A646)))</f>
        <v/>
      </c>
      <c r="Q646" s="31" t="str">
        <f aca="false">IF(N(O646)=0,"",P646/O646)</f>
        <v/>
      </c>
      <c r="R646" s="32" t="str">
        <f aca="false">IF(N(O646)=0,"",L646/O646-1)</f>
        <v/>
      </c>
      <c r="S646" s="33" t="str">
        <f aca="false">IF(OR(N646="",Q646=""),"",N646-Q646)</f>
        <v/>
      </c>
      <c r="T646" s="0" t="str">
        <f aca="false">IF(N(D646)&gt;0,RANK(D646,D$2:D$1001)+COUNTIF(D$2:D646,D646)-1,"")</f>
        <v/>
      </c>
      <c r="U646" s="38" t="n">
        <f aca="false">IF(N(D646)&gt;0,IF(D646&gt;=LR_MIN_SHARE*SUM(D$2:D$1001),F646,-1),-1)</f>
        <v>-1</v>
      </c>
      <c r="V646" s="0" t="str">
        <f aca="false">IF(U646&lt;0,"",RANK(U646,U$2:U$1001)+COUNTIF(U$2:U646,U646)-1)</f>
        <v/>
      </c>
      <c r="W646" s="0" t="str">
        <f aca="false">IF(N(L646)&gt;0,RANK(L646,L$2:L$1001)+COUNTIF(L$2:L646,L646)-1,"")</f>
        <v/>
      </c>
      <c r="X646" s="38" t="n">
        <f aca="false">IF(N(L646)&gt;0,IF(L646&gt;=LR_MIN_SHARE*SUM(L$2:L$1001),N646,-1),-1)</f>
        <v>-1</v>
      </c>
      <c r="Y646" s="0" t="str">
        <f aca="false">IF(X646&lt;0,"",RANK(X646,X$2:X$1001)+COUNTIF(X$2:X646,X646)-1)</f>
        <v/>
      </c>
      <c r="AA646" s="0" t="str">
        <f aca="false">IF($A646="","",IF(COUNTIF($B$2:$B646,$B646)=1,1,""))</f>
        <v/>
      </c>
      <c r="AB646" s="0" t="str">
        <f aca="false">IF(AA646=1,SUMIF($B$2:$B$1001,$B646,$D$2:$D$1001),"")</f>
        <v/>
      </c>
      <c r="AC646" s="0" t="str">
        <f aca="false">IF(AA646=1,RANK(AB646,$AB$2:$AB$1001)+COUNTIF($AB$2:$AB646,AB646)-1,"")</f>
        <v/>
      </c>
      <c r="AD646" s="0" t="str">
        <f aca="false">IF($A646="","",COUNTIF(raw_data!$G:$G,$A646))</f>
        <v/>
      </c>
      <c r="AE646" s="0" t="str">
        <f aca="false">IF($A646="","",IF(COUNTIF($A$2:$A$1001,$A646)&gt;1,1,0))</f>
        <v/>
      </c>
    </row>
    <row r="647" customFormat="false" ht="15" hidden="false" customHeight="false" outlineLevel="0" collapsed="false">
      <c r="A647" s="0" t="str">
        <f aca="false">IF(code_master!$A647="","",code_master!$A647)</f>
        <v/>
      </c>
      <c r="B647" s="0" t="str">
        <f aca="false">IF($A647="","",code_master!$C647&amp;"")</f>
        <v/>
      </c>
      <c r="C647" s="0" t="str">
        <f aca="false">IF($A647="","",code_master!$B647&amp;"")</f>
        <v/>
      </c>
      <c r="D647" s="30" t="str">
        <f aca="false">IF($A647="","",SUMIFS(raw_data!$H:$H,raw_data!$A:$A,"&gt;="&amp;UY_START,raw_data!$A:$A,"&lt;="&amp;BASE_YM,raw_data!$B:$B,"&lt;="&amp;BASE_YM,raw_data!$G:$G,$A647))</f>
        <v/>
      </c>
      <c r="E647" s="30" t="str">
        <f aca="false">IF($A647="","",(SUMIFS(raw_data!$I:$I,raw_data!$A:$A,"&gt;="&amp;UY_START,raw_data!$A:$A,"&lt;="&amp;BASE_YM,raw_data!$B:$B,"&lt;="&amp;BASE_YM,raw_data!$G:$G,$A647)+SUMIFS(raw_data!$J:$J,raw_data!$A:$A,"&gt;="&amp;UY_START,raw_data!$A:$A,"&lt;="&amp;BASE_YM,raw_data!$B:$B,"&lt;="&amp;BASE_YM,raw_data!$G:$G,$A647)))</f>
        <v/>
      </c>
      <c r="F647" s="31" t="str">
        <f aca="false">IF(N(D647)=0,"",E647/D647)</f>
        <v/>
      </c>
      <c r="G647" s="30" t="str">
        <f aca="false">IF($A647="","",SUMIFS(raw_data!$H:$H,raw_data!$A:$A,"&gt;="&amp;UY_START_PY,raw_data!$A:$A,"&lt;="&amp;BASE_YM_PY,raw_data!$B:$B,"&lt;="&amp;BASE_YM_PY,raw_data!$G:$G,$A647))</f>
        <v/>
      </c>
      <c r="H647" s="30" t="str">
        <f aca="false">IF($A647="","",(SUMIFS(raw_data!$I:$I,raw_data!$A:$A,"&gt;="&amp;UY_START_PY,raw_data!$A:$A,"&lt;="&amp;BASE_YM_PY,raw_data!$B:$B,"&lt;="&amp;BASE_YM_PY,raw_data!$G:$G,$A647)+SUMIFS(raw_data!$J:$J,raw_data!$A:$A,"&gt;="&amp;UY_START_PY,raw_data!$A:$A,"&lt;="&amp;BASE_YM_PY,raw_data!$B:$B,"&lt;="&amp;BASE_YM_PY,raw_data!$G:$G,$A647)))</f>
        <v/>
      </c>
      <c r="I647" s="31" t="str">
        <f aca="false">IF(N(G647)=0,"",H647/G647)</f>
        <v/>
      </c>
      <c r="J647" s="32" t="str">
        <f aca="false">IF(N(G647)=0,"",D647/G647-1)</f>
        <v/>
      </c>
      <c r="K647" s="33" t="str">
        <f aca="false">IF(OR(F647="",I647=""),"",F647-I647)</f>
        <v/>
      </c>
      <c r="L647" s="30" t="str">
        <f aca="false">IF($A647="","",SUMIFS(raw_data!$H:$H,raw_data!$B:$B,BASE_YM,raw_data!$G:$G,$A647))</f>
        <v/>
      </c>
      <c r="M647" s="30" t="str">
        <f aca="false">IF($A647="","",(SUMIFS(raw_data!$I:$I,raw_data!$B:$B,BASE_YM,raw_data!$G:$G,$A647)+SUMIFS(raw_data!$J:$J,raw_data!$B:$B,BASE_YM,raw_data!$G:$G,$A647)))</f>
        <v/>
      </c>
      <c r="N647" s="31" t="str">
        <f aca="false">IF(N(L647)=0,"",M647/L647)</f>
        <v/>
      </c>
      <c r="O647" s="30" t="str">
        <f aca="false">IF($A647="","",SUMIFS(raw_data!$H:$H,raw_data!$B:$B,BASE_YM_PY,raw_data!$G:$G,$A647))</f>
        <v/>
      </c>
      <c r="P647" s="30" t="str">
        <f aca="false">IF($A647="","",(SUMIFS(raw_data!$I:$I,raw_data!$B:$B,BASE_YM_PY,raw_data!$G:$G,$A647)+SUMIFS(raw_data!$J:$J,raw_data!$B:$B,BASE_YM_PY,raw_data!$G:$G,$A647)))</f>
        <v/>
      </c>
      <c r="Q647" s="31" t="str">
        <f aca="false">IF(N(O647)=0,"",P647/O647)</f>
        <v/>
      </c>
      <c r="R647" s="32" t="str">
        <f aca="false">IF(N(O647)=0,"",L647/O647-1)</f>
        <v/>
      </c>
      <c r="S647" s="33" t="str">
        <f aca="false">IF(OR(N647="",Q647=""),"",N647-Q647)</f>
        <v/>
      </c>
      <c r="T647" s="0" t="str">
        <f aca="false">IF(N(D647)&gt;0,RANK(D647,D$2:D$1001)+COUNTIF(D$2:D647,D647)-1,"")</f>
        <v/>
      </c>
      <c r="U647" s="38" t="n">
        <f aca="false">IF(N(D647)&gt;0,IF(D647&gt;=LR_MIN_SHARE*SUM(D$2:D$1001),F647,-1),-1)</f>
        <v>-1</v>
      </c>
      <c r="V647" s="0" t="str">
        <f aca="false">IF(U647&lt;0,"",RANK(U647,U$2:U$1001)+COUNTIF(U$2:U647,U647)-1)</f>
        <v/>
      </c>
      <c r="W647" s="0" t="str">
        <f aca="false">IF(N(L647)&gt;0,RANK(L647,L$2:L$1001)+COUNTIF(L$2:L647,L647)-1,"")</f>
        <v/>
      </c>
      <c r="X647" s="38" t="n">
        <f aca="false">IF(N(L647)&gt;0,IF(L647&gt;=LR_MIN_SHARE*SUM(L$2:L$1001),N647,-1),-1)</f>
        <v>-1</v>
      </c>
      <c r="Y647" s="0" t="str">
        <f aca="false">IF(X647&lt;0,"",RANK(X647,X$2:X$1001)+COUNTIF(X$2:X647,X647)-1)</f>
        <v/>
      </c>
      <c r="AA647" s="0" t="str">
        <f aca="false">IF($A647="","",IF(COUNTIF($B$2:$B647,$B647)=1,1,""))</f>
        <v/>
      </c>
      <c r="AB647" s="0" t="str">
        <f aca="false">IF(AA647=1,SUMIF($B$2:$B$1001,$B647,$D$2:$D$1001),"")</f>
        <v/>
      </c>
      <c r="AC647" s="0" t="str">
        <f aca="false">IF(AA647=1,RANK(AB647,$AB$2:$AB$1001)+COUNTIF($AB$2:$AB647,AB647)-1,"")</f>
        <v/>
      </c>
      <c r="AD647" s="0" t="str">
        <f aca="false">IF($A647="","",COUNTIF(raw_data!$G:$G,$A647))</f>
        <v/>
      </c>
      <c r="AE647" s="0" t="str">
        <f aca="false">IF($A647="","",IF(COUNTIF($A$2:$A$1001,$A647)&gt;1,1,0))</f>
        <v/>
      </c>
    </row>
    <row r="648" customFormat="false" ht="15" hidden="false" customHeight="false" outlineLevel="0" collapsed="false">
      <c r="A648" s="0" t="str">
        <f aca="false">IF(code_master!$A648="","",code_master!$A648)</f>
        <v/>
      </c>
      <c r="B648" s="0" t="str">
        <f aca="false">IF($A648="","",code_master!$C648&amp;"")</f>
        <v/>
      </c>
      <c r="C648" s="0" t="str">
        <f aca="false">IF($A648="","",code_master!$B648&amp;"")</f>
        <v/>
      </c>
      <c r="D648" s="30" t="str">
        <f aca="false">IF($A648="","",SUMIFS(raw_data!$H:$H,raw_data!$A:$A,"&gt;="&amp;UY_START,raw_data!$A:$A,"&lt;="&amp;BASE_YM,raw_data!$B:$B,"&lt;="&amp;BASE_YM,raw_data!$G:$G,$A648))</f>
        <v/>
      </c>
      <c r="E648" s="30" t="str">
        <f aca="false">IF($A648="","",(SUMIFS(raw_data!$I:$I,raw_data!$A:$A,"&gt;="&amp;UY_START,raw_data!$A:$A,"&lt;="&amp;BASE_YM,raw_data!$B:$B,"&lt;="&amp;BASE_YM,raw_data!$G:$G,$A648)+SUMIFS(raw_data!$J:$J,raw_data!$A:$A,"&gt;="&amp;UY_START,raw_data!$A:$A,"&lt;="&amp;BASE_YM,raw_data!$B:$B,"&lt;="&amp;BASE_YM,raw_data!$G:$G,$A648)))</f>
        <v/>
      </c>
      <c r="F648" s="31" t="str">
        <f aca="false">IF(N(D648)=0,"",E648/D648)</f>
        <v/>
      </c>
      <c r="G648" s="30" t="str">
        <f aca="false">IF($A648="","",SUMIFS(raw_data!$H:$H,raw_data!$A:$A,"&gt;="&amp;UY_START_PY,raw_data!$A:$A,"&lt;="&amp;BASE_YM_PY,raw_data!$B:$B,"&lt;="&amp;BASE_YM_PY,raw_data!$G:$G,$A648))</f>
        <v/>
      </c>
      <c r="H648" s="30" t="str">
        <f aca="false">IF($A648="","",(SUMIFS(raw_data!$I:$I,raw_data!$A:$A,"&gt;="&amp;UY_START_PY,raw_data!$A:$A,"&lt;="&amp;BASE_YM_PY,raw_data!$B:$B,"&lt;="&amp;BASE_YM_PY,raw_data!$G:$G,$A648)+SUMIFS(raw_data!$J:$J,raw_data!$A:$A,"&gt;="&amp;UY_START_PY,raw_data!$A:$A,"&lt;="&amp;BASE_YM_PY,raw_data!$B:$B,"&lt;="&amp;BASE_YM_PY,raw_data!$G:$G,$A648)))</f>
        <v/>
      </c>
      <c r="I648" s="31" t="str">
        <f aca="false">IF(N(G648)=0,"",H648/G648)</f>
        <v/>
      </c>
      <c r="J648" s="32" t="str">
        <f aca="false">IF(N(G648)=0,"",D648/G648-1)</f>
        <v/>
      </c>
      <c r="K648" s="33" t="str">
        <f aca="false">IF(OR(F648="",I648=""),"",F648-I648)</f>
        <v/>
      </c>
      <c r="L648" s="30" t="str">
        <f aca="false">IF($A648="","",SUMIFS(raw_data!$H:$H,raw_data!$B:$B,BASE_YM,raw_data!$G:$G,$A648))</f>
        <v/>
      </c>
      <c r="M648" s="30" t="str">
        <f aca="false">IF($A648="","",(SUMIFS(raw_data!$I:$I,raw_data!$B:$B,BASE_YM,raw_data!$G:$G,$A648)+SUMIFS(raw_data!$J:$J,raw_data!$B:$B,BASE_YM,raw_data!$G:$G,$A648)))</f>
        <v/>
      </c>
      <c r="N648" s="31" t="str">
        <f aca="false">IF(N(L648)=0,"",M648/L648)</f>
        <v/>
      </c>
      <c r="O648" s="30" t="str">
        <f aca="false">IF($A648="","",SUMIFS(raw_data!$H:$H,raw_data!$B:$B,BASE_YM_PY,raw_data!$G:$G,$A648))</f>
        <v/>
      </c>
      <c r="P648" s="30" t="str">
        <f aca="false">IF($A648="","",(SUMIFS(raw_data!$I:$I,raw_data!$B:$B,BASE_YM_PY,raw_data!$G:$G,$A648)+SUMIFS(raw_data!$J:$J,raw_data!$B:$B,BASE_YM_PY,raw_data!$G:$G,$A648)))</f>
        <v/>
      </c>
      <c r="Q648" s="31" t="str">
        <f aca="false">IF(N(O648)=0,"",P648/O648)</f>
        <v/>
      </c>
      <c r="R648" s="32" t="str">
        <f aca="false">IF(N(O648)=0,"",L648/O648-1)</f>
        <v/>
      </c>
      <c r="S648" s="33" t="str">
        <f aca="false">IF(OR(N648="",Q648=""),"",N648-Q648)</f>
        <v/>
      </c>
      <c r="T648" s="0" t="str">
        <f aca="false">IF(N(D648)&gt;0,RANK(D648,D$2:D$1001)+COUNTIF(D$2:D648,D648)-1,"")</f>
        <v/>
      </c>
      <c r="U648" s="38" t="n">
        <f aca="false">IF(N(D648)&gt;0,IF(D648&gt;=LR_MIN_SHARE*SUM(D$2:D$1001),F648,-1),-1)</f>
        <v>-1</v>
      </c>
      <c r="V648" s="0" t="str">
        <f aca="false">IF(U648&lt;0,"",RANK(U648,U$2:U$1001)+COUNTIF(U$2:U648,U648)-1)</f>
        <v/>
      </c>
      <c r="W648" s="0" t="str">
        <f aca="false">IF(N(L648)&gt;0,RANK(L648,L$2:L$1001)+COUNTIF(L$2:L648,L648)-1,"")</f>
        <v/>
      </c>
      <c r="X648" s="38" t="n">
        <f aca="false">IF(N(L648)&gt;0,IF(L648&gt;=LR_MIN_SHARE*SUM(L$2:L$1001),N648,-1),-1)</f>
        <v>-1</v>
      </c>
      <c r="Y648" s="0" t="str">
        <f aca="false">IF(X648&lt;0,"",RANK(X648,X$2:X$1001)+COUNTIF(X$2:X648,X648)-1)</f>
        <v/>
      </c>
      <c r="AA648" s="0" t="str">
        <f aca="false">IF($A648="","",IF(COUNTIF($B$2:$B648,$B648)=1,1,""))</f>
        <v/>
      </c>
      <c r="AB648" s="0" t="str">
        <f aca="false">IF(AA648=1,SUMIF($B$2:$B$1001,$B648,$D$2:$D$1001),"")</f>
        <v/>
      </c>
      <c r="AC648" s="0" t="str">
        <f aca="false">IF(AA648=1,RANK(AB648,$AB$2:$AB$1001)+COUNTIF($AB$2:$AB648,AB648)-1,"")</f>
        <v/>
      </c>
      <c r="AD648" s="0" t="str">
        <f aca="false">IF($A648="","",COUNTIF(raw_data!$G:$G,$A648))</f>
        <v/>
      </c>
      <c r="AE648" s="0" t="str">
        <f aca="false">IF($A648="","",IF(COUNTIF($A$2:$A$1001,$A648)&gt;1,1,0))</f>
        <v/>
      </c>
    </row>
    <row r="649" customFormat="false" ht="15" hidden="false" customHeight="false" outlineLevel="0" collapsed="false">
      <c r="A649" s="0" t="str">
        <f aca="false">IF(code_master!$A649="","",code_master!$A649)</f>
        <v/>
      </c>
      <c r="B649" s="0" t="str">
        <f aca="false">IF($A649="","",code_master!$C649&amp;"")</f>
        <v/>
      </c>
      <c r="C649" s="0" t="str">
        <f aca="false">IF($A649="","",code_master!$B649&amp;"")</f>
        <v/>
      </c>
      <c r="D649" s="30" t="str">
        <f aca="false">IF($A649="","",SUMIFS(raw_data!$H:$H,raw_data!$A:$A,"&gt;="&amp;UY_START,raw_data!$A:$A,"&lt;="&amp;BASE_YM,raw_data!$B:$B,"&lt;="&amp;BASE_YM,raw_data!$G:$G,$A649))</f>
        <v/>
      </c>
      <c r="E649" s="30" t="str">
        <f aca="false">IF($A649="","",(SUMIFS(raw_data!$I:$I,raw_data!$A:$A,"&gt;="&amp;UY_START,raw_data!$A:$A,"&lt;="&amp;BASE_YM,raw_data!$B:$B,"&lt;="&amp;BASE_YM,raw_data!$G:$G,$A649)+SUMIFS(raw_data!$J:$J,raw_data!$A:$A,"&gt;="&amp;UY_START,raw_data!$A:$A,"&lt;="&amp;BASE_YM,raw_data!$B:$B,"&lt;="&amp;BASE_YM,raw_data!$G:$G,$A649)))</f>
        <v/>
      </c>
      <c r="F649" s="31" t="str">
        <f aca="false">IF(N(D649)=0,"",E649/D649)</f>
        <v/>
      </c>
      <c r="G649" s="30" t="str">
        <f aca="false">IF($A649="","",SUMIFS(raw_data!$H:$H,raw_data!$A:$A,"&gt;="&amp;UY_START_PY,raw_data!$A:$A,"&lt;="&amp;BASE_YM_PY,raw_data!$B:$B,"&lt;="&amp;BASE_YM_PY,raw_data!$G:$G,$A649))</f>
        <v/>
      </c>
      <c r="H649" s="30" t="str">
        <f aca="false">IF($A649="","",(SUMIFS(raw_data!$I:$I,raw_data!$A:$A,"&gt;="&amp;UY_START_PY,raw_data!$A:$A,"&lt;="&amp;BASE_YM_PY,raw_data!$B:$B,"&lt;="&amp;BASE_YM_PY,raw_data!$G:$G,$A649)+SUMIFS(raw_data!$J:$J,raw_data!$A:$A,"&gt;="&amp;UY_START_PY,raw_data!$A:$A,"&lt;="&amp;BASE_YM_PY,raw_data!$B:$B,"&lt;="&amp;BASE_YM_PY,raw_data!$G:$G,$A649)))</f>
        <v/>
      </c>
      <c r="I649" s="31" t="str">
        <f aca="false">IF(N(G649)=0,"",H649/G649)</f>
        <v/>
      </c>
      <c r="J649" s="32" t="str">
        <f aca="false">IF(N(G649)=0,"",D649/G649-1)</f>
        <v/>
      </c>
      <c r="K649" s="33" t="str">
        <f aca="false">IF(OR(F649="",I649=""),"",F649-I649)</f>
        <v/>
      </c>
      <c r="L649" s="30" t="str">
        <f aca="false">IF($A649="","",SUMIFS(raw_data!$H:$H,raw_data!$B:$B,BASE_YM,raw_data!$G:$G,$A649))</f>
        <v/>
      </c>
      <c r="M649" s="30" t="str">
        <f aca="false">IF($A649="","",(SUMIFS(raw_data!$I:$I,raw_data!$B:$B,BASE_YM,raw_data!$G:$G,$A649)+SUMIFS(raw_data!$J:$J,raw_data!$B:$B,BASE_YM,raw_data!$G:$G,$A649)))</f>
        <v/>
      </c>
      <c r="N649" s="31" t="str">
        <f aca="false">IF(N(L649)=0,"",M649/L649)</f>
        <v/>
      </c>
      <c r="O649" s="30" t="str">
        <f aca="false">IF($A649="","",SUMIFS(raw_data!$H:$H,raw_data!$B:$B,BASE_YM_PY,raw_data!$G:$G,$A649))</f>
        <v/>
      </c>
      <c r="P649" s="30" t="str">
        <f aca="false">IF($A649="","",(SUMIFS(raw_data!$I:$I,raw_data!$B:$B,BASE_YM_PY,raw_data!$G:$G,$A649)+SUMIFS(raw_data!$J:$J,raw_data!$B:$B,BASE_YM_PY,raw_data!$G:$G,$A649)))</f>
        <v/>
      </c>
      <c r="Q649" s="31" t="str">
        <f aca="false">IF(N(O649)=0,"",P649/O649)</f>
        <v/>
      </c>
      <c r="R649" s="32" t="str">
        <f aca="false">IF(N(O649)=0,"",L649/O649-1)</f>
        <v/>
      </c>
      <c r="S649" s="33" t="str">
        <f aca="false">IF(OR(N649="",Q649=""),"",N649-Q649)</f>
        <v/>
      </c>
      <c r="T649" s="0" t="str">
        <f aca="false">IF(N(D649)&gt;0,RANK(D649,D$2:D$1001)+COUNTIF(D$2:D649,D649)-1,"")</f>
        <v/>
      </c>
      <c r="U649" s="38" t="n">
        <f aca="false">IF(N(D649)&gt;0,IF(D649&gt;=LR_MIN_SHARE*SUM(D$2:D$1001),F649,-1),-1)</f>
        <v>-1</v>
      </c>
      <c r="V649" s="0" t="str">
        <f aca="false">IF(U649&lt;0,"",RANK(U649,U$2:U$1001)+COUNTIF(U$2:U649,U649)-1)</f>
        <v/>
      </c>
      <c r="W649" s="0" t="str">
        <f aca="false">IF(N(L649)&gt;0,RANK(L649,L$2:L$1001)+COUNTIF(L$2:L649,L649)-1,"")</f>
        <v/>
      </c>
      <c r="X649" s="38" t="n">
        <f aca="false">IF(N(L649)&gt;0,IF(L649&gt;=LR_MIN_SHARE*SUM(L$2:L$1001),N649,-1),-1)</f>
        <v>-1</v>
      </c>
      <c r="Y649" s="0" t="str">
        <f aca="false">IF(X649&lt;0,"",RANK(X649,X$2:X$1001)+COUNTIF(X$2:X649,X649)-1)</f>
        <v/>
      </c>
      <c r="AA649" s="0" t="str">
        <f aca="false">IF($A649="","",IF(COUNTIF($B$2:$B649,$B649)=1,1,""))</f>
        <v/>
      </c>
      <c r="AB649" s="0" t="str">
        <f aca="false">IF(AA649=1,SUMIF($B$2:$B$1001,$B649,$D$2:$D$1001),"")</f>
        <v/>
      </c>
      <c r="AC649" s="0" t="str">
        <f aca="false">IF(AA649=1,RANK(AB649,$AB$2:$AB$1001)+COUNTIF($AB$2:$AB649,AB649)-1,"")</f>
        <v/>
      </c>
      <c r="AD649" s="0" t="str">
        <f aca="false">IF($A649="","",COUNTIF(raw_data!$G:$G,$A649))</f>
        <v/>
      </c>
      <c r="AE649" s="0" t="str">
        <f aca="false">IF($A649="","",IF(COUNTIF($A$2:$A$1001,$A649)&gt;1,1,0))</f>
        <v/>
      </c>
    </row>
    <row r="650" customFormat="false" ht="15" hidden="false" customHeight="false" outlineLevel="0" collapsed="false">
      <c r="A650" s="0" t="str">
        <f aca="false">IF(code_master!$A650="","",code_master!$A650)</f>
        <v/>
      </c>
      <c r="B650" s="0" t="str">
        <f aca="false">IF($A650="","",code_master!$C650&amp;"")</f>
        <v/>
      </c>
      <c r="C650" s="0" t="str">
        <f aca="false">IF($A650="","",code_master!$B650&amp;"")</f>
        <v/>
      </c>
      <c r="D650" s="30" t="str">
        <f aca="false">IF($A650="","",SUMIFS(raw_data!$H:$H,raw_data!$A:$A,"&gt;="&amp;UY_START,raw_data!$A:$A,"&lt;="&amp;BASE_YM,raw_data!$B:$B,"&lt;="&amp;BASE_YM,raw_data!$G:$G,$A650))</f>
        <v/>
      </c>
      <c r="E650" s="30" t="str">
        <f aca="false">IF($A650="","",(SUMIFS(raw_data!$I:$I,raw_data!$A:$A,"&gt;="&amp;UY_START,raw_data!$A:$A,"&lt;="&amp;BASE_YM,raw_data!$B:$B,"&lt;="&amp;BASE_YM,raw_data!$G:$G,$A650)+SUMIFS(raw_data!$J:$J,raw_data!$A:$A,"&gt;="&amp;UY_START,raw_data!$A:$A,"&lt;="&amp;BASE_YM,raw_data!$B:$B,"&lt;="&amp;BASE_YM,raw_data!$G:$G,$A650)))</f>
        <v/>
      </c>
      <c r="F650" s="31" t="str">
        <f aca="false">IF(N(D650)=0,"",E650/D650)</f>
        <v/>
      </c>
      <c r="G650" s="30" t="str">
        <f aca="false">IF($A650="","",SUMIFS(raw_data!$H:$H,raw_data!$A:$A,"&gt;="&amp;UY_START_PY,raw_data!$A:$A,"&lt;="&amp;BASE_YM_PY,raw_data!$B:$B,"&lt;="&amp;BASE_YM_PY,raw_data!$G:$G,$A650))</f>
        <v/>
      </c>
      <c r="H650" s="30" t="str">
        <f aca="false">IF($A650="","",(SUMIFS(raw_data!$I:$I,raw_data!$A:$A,"&gt;="&amp;UY_START_PY,raw_data!$A:$A,"&lt;="&amp;BASE_YM_PY,raw_data!$B:$B,"&lt;="&amp;BASE_YM_PY,raw_data!$G:$G,$A650)+SUMIFS(raw_data!$J:$J,raw_data!$A:$A,"&gt;="&amp;UY_START_PY,raw_data!$A:$A,"&lt;="&amp;BASE_YM_PY,raw_data!$B:$B,"&lt;="&amp;BASE_YM_PY,raw_data!$G:$G,$A650)))</f>
        <v/>
      </c>
      <c r="I650" s="31" t="str">
        <f aca="false">IF(N(G650)=0,"",H650/G650)</f>
        <v/>
      </c>
      <c r="J650" s="32" t="str">
        <f aca="false">IF(N(G650)=0,"",D650/G650-1)</f>
        <v/>
      </c>
      <c r="K650" s="33" t="str">
        <f aca="false">IF(OR(F650="",I650=""),"",F650-I650)</f>
        <v/>
      </c>
      <c r="L650" s="30" t="str">
        <f aca="false">IF($A650="","",SUMIFS(raw_data!$H:$H,raw_data!$B:$B,BASE_YM,raw_data!$G:$G,$A650))</f>
        <v/>
      </c>
      <c r="M650" s="30" t="str">
        <f aca="false">IF($A650="","",(SUMIFS(raw_data!$I:$I,raw_data!$B:$B,BASE_YM,raw_data!$G:$G,$A650)+SUMIFS(raw_data!$J:$J,raw_data!$B:$B,BASE_YM,raw_data!$G:$G,$A650)))</f>
        <v/>
      </c>
      <c r="N650" s="31" t="str">
        <f aca="false">IF(N(L650)=0,"",M650/L650)</f>
        <v/>
      </c>
      <c r="O650" s="30" t="str">
        <f aca="false">IF($A650="","",SUMIFS(raw_data!$H:$H,raw_data!$B:$B,BASE_YM_PY,raw_data!$G:$G,$A650))</f>
        <v/>
      </c>
      <c r="P650" s="30" t="str">
        <f aca="false">IF($A650="","",(SUMIFS(raw_data!$I:$I,raw_data!$B:$B,BASE_YM_PY,raw_data!$G:$G,$A650)+SUMIFS(raw_data!$J:$J,raw_data!$B:$B,BASE_YM_PY,raw_data!$G:$G,$A650)))</f>
        <v/>
      </c>
      <c r="Q650" s="31" t="str">
        <f aca="false">IF(N(O650)=0,"",P650/O650)</f>
        <v/>
      </c>
      <c r="R650" s="32" t="str">
        <f aca="false">IF(N(O650)=0,"",L650/O650-1)</f>
        <v/>
      </c>
      <c r="S650" s="33" t="str">
        <f aca="false">IF(OR(N650="",Q650=""),"",N650-Q650)</f>
        <v/>
      </c>
      <c r="T650" s="0" t="str">
        <f aca="false">IF(N(D650)&gt;0,RANK(D650,D$2:D$1001)+COUNTIF(D$2:D650,D650)-1,"")</f>
        <v/>
      </c>
      <c r="U650" s="38" t="n">
        <f aca="false">IF(N(D650)&gt;0,IF(D650&gt;=LR_MIN_SHARE*SUM(D$2:D$1001),F650,-1),-1)</f>
        <v>-1</v>
      </c>
      <c r="V650" s="0" t="str">
        <f aca="false">IF(U650&lt;0,"",RANK(U650,U$2:U$1001)+COUNTIF(U$2:U650,U650)-1)</f>
        <v/>
      </c>
      <c r="W650" s="0" t="str">
        <f aca="false">IF(N(L650)&gt;0,RANK(L650,L$2:L$1001)+COUNTIF(L$2:L650,L650)-1,"")</f>
        <v/>
      </c>
      <c r="X650" s="38" t="n">
        <f aca="false">IF(N(L650)&gt;0,IF(L650&gt;=LR_MIN_SHARE*SUM(L$2:L$1001),N650,-1),-1)</f>
        <v>-1</v>
      </c>
      <c r="Y650" s="0" t="str">
        <f aca="false">IF(X650&lt;0,"",RANK(X650,X$2:X$1001)+COUNTIF(X$2:X650,X650)-1)</f>
        <v/>
      </c>
      <c r="AA650" s="0" t="str">
        <f aca="false">IF($A650="","",IF(COUNTIF($B$2:$B650,$B650)=1,1,""))</f>
        <v/>
      </c>
      <c r="AB650" s="0" t="str">
        <f aca="false">IF(AA650=1,SUMIF($B$2:$B$1001,$B650,$D$2:$D$1001),"")</f>
        <v/>
      </c>
      <c r="AC650" s="0" t="str">
        <f aca="false">IF(AA650=1,RANK(AB650,$AB$2:$AB$1001)+COUNTIF($AB$2:$AB650,AB650)-1,"")</f>
        <v/>
      </c>
      <c r="AD650" s="0" t="str">
        <f aca="false">IF($A650="","",COUNTIF(raw_data!$G:$G,$A650))</f>
        <v/>
      </c>
      <c r="AE650" s="0" t="str">
        <f aca="false">IF($A650="","",IF(COUNTIF($A$2:$A$1001,$A650)&gt;1,1,0))</f>
        <v/>
      </c>
    </row>
    <row r="651" customFormat="false" ht="15" hidden="false" customHeight="false" outlineLevel="0" collapsed="false">
      <c r="A651" s="0" t="str">
        <f aca="false">IF(code_master!$A651="","",code_master!$A651)</f>
        <v/>
      </c>
      <c r="B651" s="0" t="str">
        <f aca="false">IF($A651="","",code_master!$C651&amp;"")</f>
        <v/>
      </c>
      <c r="C651" s="0" t="str">
        <f aca="false">IF($A651="","",code_master!$B651&amp;"")</f>
        <v/>
      </c>
      <c r="D651" s="30" t="str">
        <f aca="false">IF($A651="","",SUMIFS(raw_data!$H:$H,raw_data!$A:$A,"&gt;="&amp;UY_START,raw_data!$A:$A,"&lt;="&amp;BASE_YM,raw_data!$B:$B,"&lt;="&amp;BASE_YM,raw_data!$G:$G,$A651))</f>
        <v/>
      </c>
      <c r="E651" s="30" t="str">
        <f aca="false">IF($A651="","",(SUMIFS(raw_data!$I:$I,raw_data!$A:$A,"&gt;="&amp;UY_START,raw_data!$A:$A,"&lt;="&amp;BASE_YM,raw_data!$B:$B,"&lt;="&amp;BASE_YM,raw_data!$G:$G,$A651)+SUMIFS(raw_data!$J:$J,raw_data!$A:$A,"&gt;="&amp;UY_START,raw_data!$A:$A,"&lt;="&amp;BASE_YM,raw_data!$B:$B,"&lt;="&amp;BASE_YM,raw_data!$G:$G,$A651)))</f>
        <v/>
      </c>
      <c r="F651" s="31" t="str">
        <f aca="false">IF(N(D651)=0,"",E651/D651)</f>
        <v/>
      </c>
      <c r="G651" s="30" t="str">
        <f aca="false">IF($A651="","",SUMIFS(raw_data!$H:$H,raw_data!$A:$A,"&gt;="&amp;UY_START_PY,raw_data!$A:$A,"&lt;="&amp;BASE_YM_PY,raw_data!$B:$B,"&lt;="&amp;BASE_YM_PY,raw_data!$G:$G,$A651))</f>
        <v/>
      </c>
      <c r="H651" s="30" t="str">
        <f aca="false">IF($A651="","",(SUMIFS(raw_data!$I:$I,raw_data!$A:$A,"&gt;="&amp;UY_START_PY,raw_data!$A:$A,"&lt;="&amp;BASE_YM_PY,raw_data!$B:$B,"&lt;="&amp;BASE_YM_PY,raw_data!$G:$G,$A651)+SUMIFS(raw_data!$J:$J,raw_data!$A:$A,"&gt;="&amp;UY_START_PY,raw_data!$A:$A,"&lt;="&amp;BASE_YM_PY,raw_data!$B:$B,"&lt;="&amp;BASE_YM_PY,raw_data!$G:$G,$A651)))</f>
        <v/>
      </c>
      <c r="I651" s="31" t="str">
        <f aca="false">IF(N(G651)=0,"",H651/G651)</f>
        <v/>
      </c>
      <c r="J651" s="32" t="str">
        <f aca="false">IF(N(G651)=0,"",D651/G651-1)</f>
        <v/>
      </c>
      <c r="K651" s="33" t="str">
        <f aca="false">IF(OR(F651="",I651=""),"",F651-I651)</f>
        <v/>
      </c>
      <c r="L651" s="30" t="str">
        <f aca="false">IF($A651="","",SUMIFS(raw_data!$H:$H,raw_data!$B:$B,BASE_YM,raw_data!$G:$G,$A651))</f>
        <v/>
      </c>
      <c r="M651" s="30" t="str">
        <f aca="false">IF($A651="","",(SUMIFS(raw_data!$I:$I,raw_data!$B:$B,BASE_YM,raw_data!$G:$G,$A651)+SUMIFS(raw_data!$J:$J,raw_data!$B:$B,BASE_YM,raw_data!$G:$G,$A651)))</f>
        <v/>
      </c>
      <c r="N651" s="31" t="str">
        <f aca="false">IF(N(L651)=0,"",M651/L651)</f>
        <v/>
      </c>
      <c r="O651" s="30" t="str">
        <f aca="false">IF($A651="","",SUMIFS(raw_data!$H:$H,raw_data!$B:$B,BASE_YM_PY,raw_data!$G:$G,$A651))</f>
        <v/>
      </c>
      <c r="P651" s="30" t="str">
        <f aca="false">IF($A651="","",(SUMIFS(raw_data!$I:$I,raw_data!$B:$B,BASE_YM_PY,raw_data!$G:$G,$A651)+SUMIFS(raw_data!$J:$J,raw_data!$B:$B,BASE_YM_PY,raw_data!$G:$G,$A651)))</f>
        <v/>
      </c>
      <c r="Q651" s="31" t="str">
        <f aca="false">IF(N(O651)=0,"",P651/O651)</f>
        <v/>
      </c>
      <c r="R651" s="32" t="str">
        <f aca="false">IF(N(O651)=0,"",L651/O651-1)</f>
        <v/>
      </c>
      <c r="S651" s="33" t="str">
        <f aca="false">IF(OR(N651="",Q651=""),"",N651-Q651)</f>
        <v/>
      </c>
      <c r="T651" s="0" t="str">
        <f aca="false">IF(N(D651)&gt;0,RANK(D651,D$2:D$1001)+COUNTIF(D$2:D651,D651)-1,"")</f>
        <v/>
      </c>
      <c r="U651" s="38" t="n">
        <f aca="false">IF(N(D651)&gt;0,IF(D651&gt;=LR_MIN_SHARE*SUM(D$2:D$1001),F651,-1),-1)</f>
        <v>-1</v>
      </c>
      <c r="V651" s="0" t="str">
        <f aca="false">IF(U651&lt;0,"",RANK(U651,U$2:U$1001)+COUNTIF(U$2:U651,U651)-1)</f>
        <v/>
      </c>
      <c r="W651" s="0" t="str">
        <f aca="false">IF(N(L651)&gt;0,RANK(L651,L$2:L$1001)+COUNTIF(L$2:L651,L651)-1,"")</f>
        <v/>
      </c>
      <c r="X651" s="38" t="n">
        <f aca="false">IF(N(L651)&gt;0,IF(L651&gt;=LR_MIN_SHARE*SUM(L$2:L$1001),N651,-1),-1)</f>
        <v>-1</v>
      </c>
      <c r="Y651" s="0" t="str">
        <f aca="false">IF(X651&lt;0,"",RANK(X651,X$2:X$1001)+COUNTIF(X$2:X651,X651)-1)</f>
        <v/>
      </c>
      <c r="AA651" s="0" t="str">
        <f aca="false">IF($A651="","",IF(COUNTIF($B$2:$B651,$B651)=1,1,""))</f>
        <v/>
      </c>
      <c r="AB651" s="0" t="str">
        <f aca="false">IF(AA651=1,SUMIF($B$2:$B$1001,$B651,$D$2:$D$1001),"")</f>
        <v/>
      </c>
      <c r="AC651" s="0" t="str">
        <f aca="false">IF(AA651=1,RANK(AB651,$AB$2:$AB$1001)+COUNTIF($AB$2:$AB651,AB651)-1,"")</f>
        <v/>
      </c>
      <c r="AD651" s="0" t="str">
        <f aca="false">IF($A651="","",COUNTIF(raw_data!$G:$G,$A651))</f>
        <v/>
      </c>
      <c r="AE651" s="0" t="str">
        <f aca="false">IF($A651="","",IF(COUNTIF($A$2:$A$1001,$A651)&gt;1,1,0))</f>
        <v/>
      </c>
    </row>
    <row r="652" customFormat="false" ht="15" hidden="false" customHeight="false" outlineLevel="0" collapsed="false">
      <c r="A652" s="0" t="str">
        <f aca="false">IF(code_master!$A652="","",code_master!$A652)</f>
        <v/>
      </c>
      <c r="B652" s="0" t="str">
        <f aca="false">IF($A652="","",code_master!$C652&amp;"")</f>
        <v/>
      </c>
      <c r="C652" s="0" t="str">
        <f aca="false">IF($A652="","",code_master!$B652&amp;"")</f>
        <v/>
      </c>
      <c r="D652" s="30" t="str">
        <f aca="false">IF($A652="","",SUMIFS(raw_data!$H:$H,raw_data!$A:$A,"&gt;="&amp;UY_START,raw_data!$A:$A,"&lt;="&amp;BASE_YM,raw_data!$B:$B,"&lt;="&amp;BASE_YM,raw_data!$G:$G,$A652))</f>
        <v/>
      </c>
      <c r="E652" s="30" t="str">
        <f aca="false">IF($A652="","",(SUMIFS(raw_data!$I:$I,raw_data!$A:$A,"&gt;="&amp;UY_START,raw_data!$A:$A,"&lt;="&amp;BASE_YM,raw_data!$B:$B,"&lt;="&amp;BASE_YM,raw_data!$G:$G,$A652)+SUMIFS(raw_data!$J:$J,raw_data!$A:$A,"&gt;="&amp;UY_START,raw_data!$A:$A,"&lt;="&amp;BASE_YM,raw_data!$B:$B,"&lt;="&amp;BASE_YM,raw_data!$G:$G,$A652)))</f>
        <v/>
      </c>
      <c r="F652" s="31" t="str">
        <f aca="false">IF(N(D652)=0,"",E652/D652)</f>
        <v/>
      </c>
      <c r="G652" s="30" t="str">
        <f aca="false">IF($A652="","",SUMIFS(raw_data!$H:$H,raw_data!$A:$A,"&gt;="&amp;UY_START_PY,raw_data!$A:$A,"&lt;="&amp;BASE_YM_PY,raw_data!$B:$B,"&lt;="&amp;BASE_YM_PY,raw_data!$G:$G,$A652))</f>
        <v/>
      </c>
      <c r="H652" s="30" t="str">
        <f aca="false">IF($A652="","",(SUMIFS(raw_data!$I:$I,raw_data!$A:$A,"&gt;="&amp;UY_START_PY,raw_data!$A:$A,"&lt;="&amp;BASE_YM_PY,raw_data!$B:$B,"&lt;="&amp;BASE_YM_PY,raw_data!$G:$G,$A652)+SUMIFS(raw_data!$J:$J,raw_data!$A:$A,"&gt;="&amp;UY_START_PY,raw_data!$A:$A,"&lt;="&amp;BASE_YM_PY,raw_data!$B:$B,"&lt;="&amp;BASE_YM_PY,raw_data!$G:$G,$A652)))</f>
        <v/>
      </c>
      <c r="I652" s="31" t="str">
        <f aca="false">IF(N(G652)=0,"",H652/G652)</f>
        <v/>
      </c>
      <c r="J652" s="32" t="str">
        <f aca="false">IF(N(G652)=0,"",D652/G652-1)</f>
        <v/>
      </c>
      <c r="K652" s="33" t="str">
        <f aca="false">IF(OR(F652="",I652=""),"",F652-I652)</f>
        <v/>
      </c>
      <c r="L652" s="30" t="str">
        <f aca="false">IF($A652="","",SUMIFS(raw_data!$H:$H,raw_data!$B:$B,BASE_YM,raw_data!$G:$G,$A652))</f>
        <v/>
      </c>
      <c r="M652" s="30" t="str">
        <f aca="false">IF($A652="","",(SUMIFS(raw_data!$I:$I,raw_data!$B:$B,BASE_YM,raw_data!$G:$G,$A652)+SUMIFS(raw_data!$J:$J,raw_data!$B:$B,BASE_YM,raw_data!$G:$G,$A652)))</f>
        <v/>
      </c>
      <c r="N652" s="31" t="str">
        <f aca="false">IF(N(L652)=0,"",M652/L652)</f>
        <v/>
      </c>
      <c r="O652" s="30" t="str">
        <f aca="false">IF($A652="","",SUMIFS(raw_data!$H:$H,raw_data!$B:$B,BASE_YM_PY,raw_data!$G:$G,$A652))</f>
        <v/>
      </c>
      <c r="P652" s="30" t="str">
        <f aca="false">IF($A652="","",(SUMIFS(raw_data!$I:$I,raw_data!$B:$B,BASE_YM_PY,raw_data!$G:$G,$A652)+SUMIFS(raw_data!$J:$J,raw_data!$B:$B,BASE_YM_PY,raw_data!$G:$G,$A652)))</f>
        <v/>
      </c>
      <c r="Q652" s="31" t="str">
        <f aca="false">IF(N(O652)=0,"",P652/O652)</f>
        <v/>
      </c>
      <c r="R652" s="32" t="str">
        <f aca="false">IF(N(O652)=0,"",L652/O652-1)</f>
        <v/>
      </c>
      <c r="S652" s="33" t="str">
        <f aca="false">IF(OR(N652="",Q652=""),"",N652-Q652)</f>
        <v/>
      </c>
      <c r="T652" s="0" t="str">
        <f aca="false">IF(N(D652)&gt;0,RANK(D652,D$2:D$1001)+COUNTIF(D$2:D652,D652)-1,"")</f>
        <v/>
      </c>
      <c r="U652" s="38" t="n">
        <f aca="false">IF(N(D652)&gt;0,IF(D652&gt;=LR_MIN_SHARE*SUM(D$2:D$1001),F652,-1),-1)</f>
        <v>-1</v>
      </c>
      <c r="V652" s="0" t="str">
        <f aca="false">IF(U652&lt;0,"",RANK(U652,U$2:U$1001)+COUNTIF(U$2:U652,U652)-1)</f>
        <v/>
      </c>
      <c r="W652" s="0" t="str">
        <f aca="false">IF(N(L652)&gt;0,RANK(L652,L$2:L$1001)+COUNTIF(L$2:L652,L652)-1,"")</f>
        <v/>
      </c>
      <c r="X652" s="38" t="n">
        <f aca="false">IF(N(L652)&gt;0,IF(L652&gt;=LR_MIN_SHARE*SUM(L$2:L$1001),N652,-1),-1)</f>
        <v>-1</v>
      </c>
      <c r="Y652" s="0" t="str">
        <f aca="false">IF(X652&lt;0,"",RANK(X652,X$2:X$1001)+COUNTIF(X$2:X652,X652)-1)</f>
        <v/>
      </c>
      <c r="AA652" s="0" t="str">
        <f aca="false">IF($A652="","",IF(COUNTIF($B$2:$B652,$B652)=1,1,""))</f>
        <v/>
      </c>
      <c r="AB652" s="0" t="str">
        <f aca="false">IF(AA652=1,SUMIF($B$2:$B$1001,$B652,$D$2:$D$1001),"")</f>
        <v/>
      </c>
      <c r="AC652" s="0" t="str">
        <f aca="false">IF(AA652=1,RANK(AB652,$AB$2:$AB$1001)+COUNTIF($AB$2:$AB652,AB652)-1,"")</f>
        <v/>
      </c>
      <c r="AD652" s="0" t="str">
        <f aca="false">IF($A652="","",COUNTIF(raw_data!$G:$G,$A652))</f>
        <v/>
      </c>
      <c r="AE652" s="0" t="str">
        <f aca="false">IF($A652="","",IF(COUNTIF($A$2:$A$1001,$A652)&gt;1,1,0))</f>
        <v/>
      </c>
    </row>
    <row r="653" customFormat="false" ht="15" hidden="false" customHeight="false" outlineLevel="0" collapsed="false">
      <c r="A653" s="0" t="str">
        <f aca="false">IF(code_master!$A653="","",code_master!$A653)</f>
        <v/>
      </c>
      <c r="B653" s="0" t="str">
        <f aca="false">IF($A653="","",code_master!$C653&amp;"")</f>
        <v/>
      </c>
      <c r="C653" s="0" t="str">
        <f aca="false">IF($A653="","",code_master!$B653&amp;"")</f>
        <v/>
      </c>
      <c r="D653" s="30" t="str">
        <f aca="false">IF($A653="","",SUMIFS(raw_data!$H:$H,raw_data!$A:$A,"&gt;="&amp;UY_START,raw_data!$A:$A,"&lt;="&amp;BASE_YM,raw_data!$B:$B,"&lt;="&amp;BASE_YM,raw_data!$G:$G,$A653))</f>
        <v/>
      </c>
      <c r="E653" s="30" t="str">
        <f aca="false">IF($A653="","",(SUMIFS(raw_data!$I:$I,raw_data!$A:$A,"&gt;="&amp;UY_START,raw_data!$A:$A,"&lt;="&amp;BASE_YM,raw_data!$B:$B,"&lt;="&amp;BASE_YM,raw_data!$G:$G,$A653)+SUMIFS(raw_data!$J:$J,raw_data!$A:$A,"&gt;="&amp;UY_START,raw_data!$A:$A,"&lt;="&amp;BASE_YM,raw_data!$B:$B,"&lt;="&amp;BASE_YM,raw_data!$G:$G,$A653)))</f>
        <v/>
      </c>
      <c r="F653" s="31" t="str">
        <f aca="false">IF(N(D653)=0,"",E653/D653)</f>
        <v/>
      </c>
      <c r="G653" s="30" t="str">
        <f aca="false">IF($A653="","",SUMIFS(raw_data!$H:$H,raw_data!$A:$A,"&gt;="&amp;UY_START_PY,raw_data!$A:$A,"&lt;="&amp;BASE_YM_PY,raw_data!$B:$B,"&lt;="&amp;BASE_YM_PY,raw_data!$G:$G,$A653))</f>
        <v/>
      </c>
      <c r="H653" s="30" t="str">
        <f aca="false">IF($A653="","",(SUMIFS(raw_data!$I:$I,raw_data!$A:$A,"&gt;="&amp;UY_START_PY,raw_data!$A:$A,"&lt;="&amp;BASE_YM_PY,raw_data!$B:$B,"&lt;="&amp;BASE_YM_PY,raw_data!$G:$G,$A653)+SUMIFS(raw_data!$J:$J,raw_data!$A:$A,"&gt;="&amp;UY_START_PY,raw_data!$A:$A,"&lt;="&amp;BASE_YM_PY,raw_data!$B:$B,"&lt;="&amp;BASE_YM_PY,raw_data!$G:$G,$A653)))</f>
        <v/>
      </c>
      <c r="I653" s="31" t="str">
        <f aca="false">IF(N(G653)=0,"",H653/G653)</f>
        <v/>
      </c>
      <c r="J653" s="32" t="str">
        <f aca="false">IF(N(G653)=0,"",D653/G653-1)</f>
        <v/>
      </c>
      <c r="K653" s="33" t="str">
        <f aca="false">IF(OR(F653="",I653=""),"",F653-I653)</f>
        <v/>
      </c>
      <c r="L653" s="30" t="str">
        <f aca="false">IF($A653="","",SUMIFS(raw_data!$H:$H,raw_data!$B:$B,BASE_YM,raw_data!$G:$G,$A653))</f>
        <v/>
      </c>
      <c r="M653" s="30" t="str">
        <f aca="false">IF($A653="","",(SUMIFS(raw_data!$I:$I,raw_data!$B:$B,BASE_YM,raw_data!$G:$G,$A653)+SUMIFS(raw_data!$J:$J,raw_data!$B:$B,BASE_YM,raw_data!$G:$G,$A653)))</f>
        <v/>
      </c>
      <c r="N653" s="31" t="str">
        <f aca="false">IF(N(L653)=0,"",M653/L653)</f>
        <v/>
      </c>
      <c r="O653" s="30" t="str">
        <f aca="false">IF($A653="","",SUMIFS(raw_data!$H:$H,raw_data!$B:$B,BASE_YM_PY,raw_data!$G:$G,$A653))</f>
        <v/>
      </c>
      <c r="P653" s="30" t="str">
        <f aca="false">IF($A653="","",(SUMIFS(raw_data!$I:$I,raw_data!$B:$B,BASE_YM_PY,raw_data!$G:$G,$A653)+SUMIFS(raw_data!$J:$J,raw_data!$B:$B,BASE_YM_PY,raw_data!$G:$G,$A653)))</f>
        <v/>
      </c>
      <c r="Q653" s="31" t="str">
        <f aca="false">IF(N(O653)=0,"",P653/O653)</f>
        <v/>
      </c>
      <c r="R653" s="32" t="str">
        <f aca="false">IF(N(O653)=0,"",L653/O653-1)</f>
        <v/>
      </c>
      <c r="S653" s="33" t="str">
        <f aca="false">IF(OR(N653="",Q653=""),"",N653-Q653)</f>
        <v/>
      </c>
      <c r="T653" s="0" t="str">
        <f aca="false">IF(N(D653)&gt;0,RANK(D653,D$2:D$1001)+COUNTIF(D$2:D653,D653)-1,"")</f>
        <v/>
      </c>
      <c r="U653" s="38" t="n">
        <f aca="false">IF(N(D653)&gt;0,IF(D653&gt;=LR_MIN_SHARE*SUM(D$2:D$1001),F653,-1),-1)</f>
        <v>-1</v>
      </c>
      <c r="V653" s="0" t="str">
        <f aca="false">IF(U653&lt;0,"",RANK(U653,U$2:U$1001)+COUNTIF(U$2:U653,U653)-1)</f>
        <v/>
      </c>
      <c r="W653" s="0" t="str">
        <f aca="false">IF(N(L653)&gt;0,RANK(L653,L$2:L$1001)+COUNTIF(L$2:L653,L653)-1,"")</f>
        <v/>
      </c>
      <c r="X653" s="38" t="n">
        <f aca="false">IF(N(L653)&gt;0,IF(L653&gt;=LR_MIN_SHARE*SUM(L$2:L$1001),N653,-1),-1)</f>
        <v>-1</v>
      </c>
      <c r="Y653" s="0" t="str">
        <f aca="false">IF(X653&lt;0,"",RANK(X653,X$2:X$1001)+COUNTIF(X$2:X653,X653)-1)</f>
        <v/>
      </c>
      <c r="AA653" s="0" t="str">
        <f aca="false">IF($A653="","",IF(COUNTIF($B$2:$B653,$B653)=1,1,""))</f>
        <v/>
      </c>
      <c r="AB653" s="0" t="str">
        <f aca="false">IF(AA653=1,SUMIF($B$2:$B$1001,$B653,$D$2:$D$1001),"")</f>
        <v/>
      </c>
      <c r="AC653" s="0" t="str">
        <f aca="false">IF(AA653=1,RANK(AB653,$AB$2:$AB$1001)+COUNTIF($AB$2:$AB653,AB653)-1,"")</f>
        <v/>
      </c>
      <c r="AD653" s="0" t="str">
        <f aca="false">IF($A653="","",COUNTIF(raw_data!$G:$G,$A653))</f>
        <v/>
      </c>
      <c r="AE653" s="0" t="str">
        <f aca="false">IF($A653="","",IF(COUNTIF($A$2:$A$1001,$A653)&gt;1,1,0))</f>
        <v/>
      </c>
    </row>
    <row r="654" customFormat="false" ht="15" hidden="false" customHeight="false" outlineLevel="0" collapsed="false">
      <c r="A654" s="0" t="str">
        <f aca="false">IF(code_master!$A654="","",code_master!$A654)</f>
        <v/>
      </c>
      <c r="B654" s="0" t="str">
        <f aca="false">IF($A654="","",code_master!$C654&amp;"")</f>
        <v/>
      </c>
      <c r="C654" s="0" t="str">
        <f aca="false">IF($A654="","",code_master!$B654&amp;"")</f>
        <v/>
      </c>
      <c r="D654" s="30" t="str">
        <f aca="false">IF($A654="","",SUMIFS(raw_data!$H:$H,raw_data!$A:$A,"&gt;="&amp;UY_START,raw_data!$A:$A,"&lt;="&amp;BASE_YM,raw_data!$B:$B,"&lt;="&amp;BASE_YM,raw_data!$G:$G,$A654))</f>
        <v/>
      </c>
      <c r="E654" s="30" t="str">
        <f aca="false">IF($A654="","",(SUMIFS(raw_data!$I:$I,raw_data!$A:$A,"&gt;="&amp;UY_START,raw_data!$A:$A,"&lt;="&amp;BASE_YM,raw_data!$B:$B,"&lt;="&amp;BASE_YM,raw_data!$G:$G,$A654)+SUMIFS(raw_data!$J:$J,raw_data!$A:$A,"&gt;="&amp;UY_START,raw_data!$A:$A,"&lt;="&amp;BASE_YM,raw_data!$B:$B,"&lt;="&amp;BASE_YM,raw_data!$G:$G,$A654)))</f>
        <v/>
      </c>
      <c r="F654" s="31" t="str">
        <f aca="false">IF(N(D654)=0,"",E654/D654)</f>
        <v/>
      </c>
      <c r="G654" s="30" t="str">
        <f aca="false">IF($A654="","",SUMIFS(raw_data!$H:$H,raw_data!$A:$A,"&gt;="&amp;UY_START_PY,raw_data!$A:$A,"&lt;="&amp;BASE_YM_PY,raw_data!$B:$B,"&lt;="&amp;BASE_YM_PY,raw_data!$G:$G,$A654))</f>
        <v/>
      </c>
      <c r="H654" s="30" t="str">
        <f aca="false">IF($A654="","",(SUMIFS(raw_data!$I:$I,raw_data!$A:$A,"&gt;="&amp;UY_START_PY,raw_data!$A:$A,"&lt;="&amp;BASE_YM_PY,raw_data!$B:$B,"&lt;="&amp;BASE_YM_PY,raw_data!$G:$G,$A654)+SUMIFS(raw_data!$J:$J,raw_data!$A:$A,"&gt;="&amp;UY_START_PY,raw_data!$A:$A,"&lt;="&amp;BASE_YM_PY,raw_data!$B:$B,"&lt;="&amp;BASE_YM_PY,raw_data!$G:$G,$A654)))</f>
        <v/>
      </c>
      <c r="I654" s="31" t="str">
        <f aca="false">IF(N(G654)=0,"",H654/G654)</f>
        <v/>
      </c>
      <c r="J654" s="32" t="str">
        <f aca="false">IF(N(G654)=0,"",D654/G654-1)</f>
        <v/>
      </c>
      <c r="K654" s="33" t="str">
        <f aca="false">IF(OR(F654="",I654=""),"",F654-I654)</f>
        <v/>
      </c>
      <c r="L654" s="30" t="str">
        <f aca="false">IF($A654="","",SUMIFS(raw_data!$H:$H,raw_data!$B:$B,BASE_YM,raw_data!$G:$G,$A654))</f>
        <v/>
      </c>
      <c r="M654" s="30" t="str">
        <f aca="false">IF($A654="","",(SUMIFS(raw_data!$I:$I,raw_data!$B:$B,BASE_YM,raw_data!$G:$G,$A654)+SUMIFS(raw_data!$J:$J,raw_data!$B:$B,BASE_YM,raw_data!$G:$G,$A654)))</f>
        <v/>
      </c>
      <c r="N654" s="31" t="str">
        <f aca="false">IF(N(L654)=0,"",M654/L654)</f>
        <v/>
      </c>
      <c r="O654" s="30" t="str">
        <f aca="false">IF($A654="","",SUMIFS(raw_data!$H:$H,raw_data!$B:$B,BASE_YM_PY,raw_data!$G:$G,$A654))</f>
        <v/>
      </c>
      <c r="P654" s="30" t="str">
        <f aca="false">IF($A654="","",(SUMIFS(raw_data!$I:$I,raw_data!$B:$B,BASE_YM_PY,raw_data!$G:$G,$A654)+SUMIFS(raw_data!$J:$J,raw_data!$B:$B,BASE_YM_PY,raw_data!$G:$G,$A654)))</f>
        <v/>
      </c>
      <c r="Q654" s="31" t="str">
        <f aca="false">IF(N(O654)=0,"",P654/O654)</f>
        <v/>
      </c>
      <c r="R654" s="32" t="str">
        <f aca="false">IF(N(O654)=0,"",L654/O654-1)</f>
        <v/>
      </c>
      <c r="S654" s="33" t="str">
        <f aca="false">IF(OR(N654="",Q654=""),"",N654-Q654)</f>
        <v/>
      </c>
      <c r="T654" s="0" t="str">
        <f aca="false">IF(N(D654)&gt;0,RANK(D654,D$2:D$1001)+COUNTIF(D$2:D654,D654)-1,"")</f>
        <v/>
      </c>
      <c r="U654" s="38" t="n">
        <f aca="false">IF(N(D654)&gt;0,IF(D654&gt;=LR_MIN_SHARE*SUM(D$2:D$1001),F654,-1),-1)</f>
        <v>-1</v>
      </c>
      <c r="V654" s="0" t="str">
        <f aca="false">IF(U654&lt;0,"",RANK(U654,U$2:U$1001)+COUNTIF(U$2:U654,U654)-1)</f>
        <v/>
      </c>
      <c r="W654" s="0" t="str">
        <f aca="false">IF(N(L654)&gt;0,RANK(L654,L$2:L$1001)+COUNTIF(L$2:L654,L654)-1,"")</f>
        <v/>
      </c>
      <c r="X654" s="38" t="n">
        <f aca="false">IF(N(L654)&gt;0,IF(L654&gt;=LR_MIN_SHARE*SUM(L$2:L$1001),N654,-1),-1)</f>
        <v>-1</v>
      </c>
      <c r="Y654" s="0" t="str">
        <f aca="false">IF(X654&lt;0,"",RANK(X654,X$2:X$1001)+COUNTIF(X$2:X654,X654)-1)</f>
        <v/>
      </c>
      <c r="AA654" s="0" t="str">
        <f aca="false">IF($A654="","",IF(COUNTIF($B$2:$B654,$B654)=1,1,""))</f>
        <v/>
      </c>
      <c r="AB654" s="0" t="str">
        <f aca="false">IF(AA654=1,SUMIF($B$2:$B$1001,$B654,$D$2:$D$1001),"")</f>
        <v/>
      </c>
      <c r="AC654" s="0" t="str">
        <f aca="false">IF(AA654=1,RANK(AB654,$AB$2:$AB$1001)+COUNTIF($AB$2:$AB654,AB654)-1,"")</f>
        <v/>
      </c>
      <c r="AD654" s="0" t="str">
        <f aca="false">IF($A654="","",COUNTIF(raw_data!$G:$G,$A654))</f>
        <v/>
      </c>
      <c r="AE654" s="0" t="str">
        <f aca="false">IF($A654="","",IF(COUNTIF($A$2:$A$1001,$A654)&gt;1,1,0))</f>
        <v/>
      </c>
    </row>
    <row r="655" customFormat="false" ht="15" hidden="false" customHeight="false" outlineLevel="0" collapsed="false">
      <c r="A655" s="0" t="str">
        <f aca="false">IF(code_master!$A655="","",code_master!$A655)</f>
        <v/>
      </c>
      <c r="B655" s="0" t="str">
        <f aca="false">IF($A655="","",code_master!$C655&amp;"")</f>
        <v/>
      </c>
      <c r="C655" s="0" t="str">
        <f aca="false">IF($A655="","",code_master!$B655&amp;"")</f>
        <v/>
      </c>
      <c r="D655" s="30" t="str">
        <f aca="false">IF($A655="","",SUMIFS(raw_data!$H:$H,raw_data!$A:$A,"&gt;="&amp;UY_START,raw_data!$A:$A,"&lt;="&amp;BASE_YM,raw_data!$B:$B,"&lt;="&amp;BASE_YM,raw_data!$G:$G,$A655))</f>
        <v/>
      </c>
      <c r="E655" s="30" t="str">
        <f aca="false">IF($A655="","",(SUMIFS(raw_data!$I:$I,raw_data!$A:$A,"&gt;="&amp;UY_START,raw_data!$A:$A,"&lt;="&amp;BASE_YM,raw_data!$B:$B,"&lt;="&amp;BASE_YM,raw_data!$G:$G,$A655)+SUMIFS(raw_data!$J:$J,raw_data!$A:$A,"&gt;="&amp;UY_START,raw_data!$A:$A,"&lt;="&amp;BASE_YM,raw_data!$B:$B,"&lt;="&amp;BASE_YM,raw_data!$G:$G,$A655)))</f>
        <v/>
      </c>
      <c r="F655" s="31" t="str">
        <f aca="false">IF(N(D655)=0,"",E655/D655)</f>
        <v/>
      </c>
      <c r="G655" s="30" t="str">
        <f aca="false">IF($A655="","",SUMIFS(raw_data!$H:$H,raw_data!$A:$A,"&gt;="&amp;UY_START_PY,raw_data!$A:$A,"&lt;="&amp;BASE_YM_PY,raw_data!$B:$B,"&lt;="&amp;BASE_YM_PY,raw_data!$G:$G,$A655))</f>
        <v/>
      </c>
      <c r="H655" s="30" t="str">
        <f aca="false">IF($A655="","",(SUMIFS(raw_data!$I:$I,raw_data!$A:$A,"&gt;="&amp;UY_START_PY,raw_data!$A:$A,"&lt;="&amp;BASE_YM_PY,raw_data!$B:$B,"&lt;="&amp;BASE_YM_PY,raw_data!$G:$G,$A655)+SUMIFS(raw_data!$J:$J,raw_data!$A:$A,"&gt;="&amp;UY_START_PY,raw_data!$A:$A,"&lt;="&amp;BASE_YM_PY,raw_data!$B:$B,"&lt;="&amp;BASE_YM_PY,raw_data!$G:$G,$A655)))</f>
        <v/>
      </c>
      <c r="I655" s="31" t="str">
        <f aca="false">IF(N(G655)=0,"",H655/G655)</f>
        <v/>
      </c>
      <c r="J655" s="32" t="str">
        <f aca="false">IF(N(G655)=0,"",D655/G655-1)</f>
        <v/>
      </c>
      <c r="K655" s="33" t="str">
        <f aca="false">IF(OR(F655="",I655=""),"",F655-I655)</f>
        <v/>
      </c>
      <c r="L655" s="30" t="str">
        <f aca="false">IF($A655="","",SUMIFS(raw_data!$H:$H,raw_data!$B:$B,BASE_YM,raw_data!$G:$G,$A655))</f>
        <v/>
      </c>
      <c r="M655" s="30" t="str">
        <f aca="false">IF($A655="","",(SUMIFS(raw_data!$I:$I,raw_data!$B:$B,BASE_YM,raw_data!$G:$G,$A655)+SUMIFS(raw_data!$J:$J,raw_data!$B:$B,BASE_YM,raw_data!$G:$G,$A655)))</f>
        <v/>
      </c>
      <c r="N655" s="31" t="str">
        <f aca="false">IF(N(L655)=0,"",M655/L655)</f>
        <v/>
      </c>
      <c r="O655" s="30" t="str">
        <f aca="false">IF($A655="","",SUMIFS(raw_data!$H:$H,raw_data!$B:$B,BASE_YM_PY,raw_data!$G:$G,$A655))</f>
        <v/>
      </c>
      <c r="P655" s="30" t="str">
        <f aca="false">IF($A655="","",(SUMIFS(raw_data!$I:$I,raw_data!$B:$B,BASE_YM_PY,raw_data!$G:$G,$A655)+SUMIFS(raw_data!$J:$J,raw_data!$B:$B,BASE_YM_PY,raw_data!$G:$G,$A655)))</f>
        <v/>
      </c>
      <c r="Q655" s="31" t="str">
        <f aca="false">IF(N(O655)=0,"",P655/O655)</f>
        <v/>
      </c>
      <c r="R655" s="32" t="str">
        <f aca="false">IF(N(O655)=0,"",L655/O655-1)</f>
        <v/>
      </c>
      <c r="S655" s="33" t="str">
        <f aca="false">IF(OR(N655="",Q655=""),"",N655-Q655)</f>
        <v/>
      </c>
      <c r="T655" s="0" t="str">
        <f aca="false">IF(N(D655)&gt;0,RANK(D655,D$2:D$1001)+COUNTIF(D$2:D655,D655)-1,"")</f>
        <v/>
      </c>
      <c r="U655" s="38" t="n">
        <f aca="false">IF(N(D655)&gt;0,IF(D655&gt;=LR_MIN_SHARE*SUM(D$2:D$1001),F655,-1),-1)</f>
        <v>-1</v>
      </c>
      <c r="V655" s="0" t="str">
        <f aca="false">IF(U655&lt;0,"",RANK(U655,U$2:U$1001)+COUNTIF(U$2:U655,U655)-1)</f>
        <v/>
      </c>
      <c r="W655" s="0" t="str">
        <f aca="false">IF(N(L655)&gt;0,RANK(L655,L$2:L$1001)+COUNTIF(L$2:L655,L655)-1,"")</f>
        <v/>
      </c>
      <c r="X655" s="38" t="n">
        <f aca="false">IF(N(L655)&gt;0,IF(L655&gt;=LR_MIN_SHARE*SUM(L$2:L$1001),N655,-1),-1)</f>
        <v>-1</v>
      </c>
      <c r="Y655" s="0" t="str">
        <f aca="false">IF(X655&lt;0,"",RANK(X655,X$2:X$1001)+COUNTIF(X$2:X655,X655)-1)</f>
        <v/>
      </c>
      <c r="AA655" s="0" t="str">
        <f aca="false">IF($A655="","",IF(COUNTIF($B$2:$B655,$B655)=1,1,""))</f>
        <v/>
      </c>
      <c r="AB655" s="0" t="str">
        <f aca="false">IF(AA655=1,SUMIF($B$2:$B$1001,$B655,$D$2:$D$1001),"")</f>
        <v/>
      </c>
      <c r="AC655" s="0" t="str">
        <f aca="false">IF(AA655=1,RANK(AB655,$AB$2:$AB$1001)+COUNTIF($AB$2:$AB655,AB655)-1,"")</f>
        <v/>
      </c>
      <c r="AD655" s="0" t="str">
        <f aca="false">IF($A655="","",COUNTIF(raw_data!$G:$G,$A655))</f>
        <v/>
      </c>
      <c r="AE655" s="0" t="str">
        <f aca="false">IF($A655="","",IF(COUNTIF($A$2:$A$1001,$A655)&gt;1,1,0))</f>
        <v/>
      </c>
    </row>
    <row r="656" customFormat="false" ht="15" hidden="false" customHeight="false" outlineLevel="0" collapsed="false">
      <c r="A656" s="0" t="str">
        <f aca="false">IF(code_master!$A656="","",code_master!$A656)</f>
        <v/>
      </c>
      <c r="B656" s="0" t="str">
        <f aca="false">IF($A656="","",code_master!$C656&amp;"")</f>
        <v/>
      </c>
      <c r="C656" s="0" t="str">
        <f aca="false">IF($A656="","",code_master!$B656&amp;"")</f>
        <v/>
      </c>
      <c r="D656" s="30" t="str">
        <f aca="false">IF($A656="","",SUMIFS(raw_data!$H:$H,raw_data!$A:$A,"&gt;="&amp;UY_START,raw_data!$A:$A,"&lt;="&amp;BASE_YM,raw_data!$B:$B,"&lt;="&amp;BASE_YM,raw_data!$G:$G,$A656))</f>
        <v/>
      </c>
      <c r="E656" s="30" t="str">
        <f aca="false">IF($A656="","",(SUMIFS(raw_data!$I:$I,raw_data!$A:$A,"&gt;="&amp;UY_START,raw_data!$A:$A,"&lt;="&amp;BASE_YM,raw_data!$B:$B,"&lt;="&amp;BASE_YM,raw_data!$G:$G,$A656)+SUMIFS(raw_data!$J:$J,raw_data!$A:$A,"&gt;="&amp;UY_START,raw_data!$A:$A,"&lt;="&amp;BASE_YM,raw_data!$B:$B,"&lt;="&amp;BASE_YM,raw_data!$G:$G,$A656)))</f>
        <v/>
      </c>
      <c r="F656" s="31" t="str">
        <f aca="false">IF(N(D656)=0,"",E656/D656)</f>
        <v/>
      </c>
      <c r="G656" s="30" t="str">
        <f aca="false">IF($A656="","",SUMIFS(raw_data!$H:$H,raw_data!$A:$A,"&gt;="&amp;UY_START_PY,raw_data!$A:$A,"&lt;="&amp;BASE_YM_PY,raw_data!$B:$B,"&lt;="&amp;BASE_YM_PY,raw_data!$G:$G,$A656))</f>
        <v/>
      </c>
      <c r="H656" s="30" t="str">
        <f aca="false">IF($A656="","",(SUMIFS(raw_data!$I:$I,raw_data!$A:$A,"&gt;="&amp;UY_START_PY,raw_data!$A:$A,"&lt;="&amp;BASE_YM_PY,raw_data!$B:$B,"&lt;="&amp;BASE_YM_PY,raw_data!$G:$G,$A656)+SUMIFS(raw_data!$J:$J,raw_data!$A:$A,"&gt;="&amp;UY_START_PY,raw_data!$A:$A,"&lt;="&amp;BASE_YM_PY,raw_data!$B:$B,"&lt;="&amp;BASE_YM_PY,raw_data!$G:$G,$A656)))</f>
        <v/>
      </c>
      <c r="I656" s="31" t="str">
        <f aca="false">IF(N(G656)=0,"",H656/G656)</f>
        <v/>
      </c>
      <c r="J656" s="32" t="str">
        <f aca="false">IF(N(G656)=0,"",D656/G656-1)</f>
        <v/>
      </c>
      <c r="K656" s="33" t="str">
        <f aca="false">IF(OR(F656="",I656=""),"",F656-I656)</f>
        <v/>
      </c>
      <c r="L656" s="30" t="str">
        <f aca="false">IF($A656="","",SUMIFS(raw_data!$H:$H,raw_data!$B:$B,BASE_YM,raw_data!$G:$G,$A656))</f>
        <v/>
      </c>
      <c r="M656" s="30" t="str">
        <f aca="false">IF($A656="","",(SUMIFS(raw_data!$I:$I,raw_data!$B:$B,BASE_YM,raw_data!$G:$G,$A656)+SUMIFS(raw_data!$J:$J,raw_data!$B:$B,BASE_YM,raw_data!$G:$G,$A656)))</f>
        <v/>
      </c>
      <c r="N656" s="31" t="str">
        <f aca="false">IF(N(L656)=0,"",M656/L656)</f>
        <v/>
      </c>
      <c r="O656" s="30" t="str">
        <f aca="false">IF($A656="","",SUMIFS(raw_data!$H:$H,raw_data!$B:$B,BASE_YM_PY,raw_data!$G:$G,$A656))</f>
        <v/>
      </c>
      <c r="P656" s="30" t="str">
        <f aca="false">IF($A656="","",(SUMIFS(raw_data!$I:$I,raw_data!$B:$B,BASE_YM_PY,raw_data!$G:$G,$A656)+SUMIFS(raw_data!$J:$J,raw_data!$B:$B,BASE_YM_PY,raw_data!$G:$G,$A656)))</f>
        <v/>
      </c>
      <c r="Q656" s="31" t="str">
        <f aca="false">IF(N(O656)=0,"",P656/O656)</f>
        <v/>
      </c>
      <c r="R656" s="32" t="str">
        <f aca="false">IF(N(O656)=0,"",L656/O656-1)</f>
        <v/>
      </c>
      <c r="S656" s="33" t="str">
        <f aca="false">IF(OR(N656="",Q656=""),"",N656-Q656)</f>
        <v/>
      </c>
      <c r="T656" s="0" t="str">
        <f aca="false">IF(N(D656)&gt;0,RANK(D656,D$2:D$1001)+COUNTIF(D$2:D656,D656)-1,"")</f>
        <v/>
      </c>
      <c r="U656" s="38" t="n">
        <f aca="false">IF(N(D656)&gt;0,IF(D656&gt;=LR_MIN_SHARE*SUM(D$2:D$1001),F656,-1),-1)</f>
        <v>-1</v>
      </c>
      <c r="V656" s="0" t="str">
        <f aca="false">IF(U656&lt;0,"",RANK(U656,U$2:U$1001)+COUNTIF(U$2:U656,U656)-1)</f>
        <v/>
      </c>
      <c r="W656" s="0" t="str">
        <f aca="false">IF(N(L656)&gt;0,RANK(L656,L$2:L$1001)+COUNTIF(L$2:L656,L656)-1,"")</f>
        <v/>
      </c>
      <c r="X656" s="38" t="n">
        <f aca="false">IF(N(L656)&gt;0,IF(L656&gt;=LR_MIN_SHARE*SUM(L$2:L$1001),N656,-1),-1)</f>
        <v>-1</v>
      </c>
      <c r="Y656" s="0" t="str">
        <f aca="false">IF(X656&lt;0,"",RANK(X656,X$2:X$1001)+COUNTIF(X$2:X656,X656)-1)</f>
        <v/>
      </c>
      <c r="AA656" s="0" t="str">
        <f aca="false">IF($A656="","",IF(COUNTIF($B$2:$B656,$B656)=1,1,""))</f>
        <v/>
      </c>
      <c r="AB656" s="0" t="str">
        <f aca="false">IF(AA656=1,SUMIF($B$2:$B$1001,$B656,$D$2:$D$1001),"")</f>
        <v/>
      </c>
      <c r="AC656" s="0" t="str">
        <f aca="false">IF(AA656=1,RANK(AB656,$AB$2:$AB$1001)+COUNTIF($AB$2:$AB656,AB656)-1,"")</f>
        <v/>
      </c>
      <c r="AD656" s="0" t="str">
        <f aca="false">IF($A656="","",COUNTIF(raw_data!$G:$G,$A656))</f>
        <v/>
      </c>
      <c r="AE656" s="0" t="str">
        <f aca="false">IF($A656="","",IF(COUNTIF($A$2:$A$1001,$A656)&gt;1,1,0))</f>
        <v/>
      </c>
    </row>
    <row r="657" customFormat="false" ht="15" hidden="false" customHeight="false" outlineLevel="0" collapsed="false">
      <c r="A657" s="0" t="str">
        <f aca="false">IF(code_master!$A657="","",code_master!$A657)</f>
        <v/>
      </c>
      <c r="B657" s="0" t="str">
        <f aca="false">IF($A657="","",code_master!$C657&amp;"")</f>
        <v/>
      </c>
      <c r="C657" s="0" t="str">
        <f aca="false">IF($A657="","",code_master!$B657&amp;"")</f>
        <v/>
      </c>
      <c r="D657" s="30" t="str">
        <f aca="false">IF($A657="","",SUMIFS(raw_data!$H:$H,raw_data!$A:$A,"&gt;="&amp;UY_START,raw_data!$A:$A,"&lt;="&amp;BASE_YM,raw_data!$B:$B,"&lt;="&amp;BASE_YM,raw_data!$G:$G,$A657))</f>
        <v/>
      </c>
      <c r="E657" s="30" t="str">
        <f aca="false">IF($A657="","",(SUMIFS(raw_data!$I:$I,raw_data!$A:$A,"&gt;="&amp;UY_START,raw_data!$A:$A,"&lt;="&amp;BASE_YM,raw_data!$B:$B,"&lt;="&amp;BASE_YM,raw_data!$G:$G,$A657)+SUMIFS(raw_data!$J:$J,raw_data!$A:$A,"&gt;="&amp;UY_START,raw_data!$A:$A,"&lt;="&amp;BASE_YM,raw_data!$B:$B,"&lt;="&amp;BASE_YM,raw_data!$G:$G,$A657)))</f>
        <v/>
      </c>
      <c r="F657" s="31" t="str">
        <f aca="false">IF(N(D657)=0,"",E657/D657)</f>
        <v/>
      </c>
      <c r="G657" s="30" t="str">
        <f aca="false">IF($A657="","",SUMIFS(raw_data!$H:$H,raw_data!$A:$A,"&gt;="&amp;UY_START_PY,raw_data!$A:$A,"&lt;="&amp;BASE_YM_PY,raw_data!$B:$B,"&lt;="&amp;BASE_YM_PY,raw_data!$G:$G,$A657))</f>
        <v/>
      </c>
      <c r="H657" s="30" t="str">
        <f aca="false">IF($A657="","",(SUMIFS(raw_data!$I:$I,raw_data!$A:$A,"&gt;="&amp;UY_START_PY,raw_data!$A:$A,"&lt;="&amp;BASE_YM_PY,raw_data!$B:$B,"&lt;="&amp;BASE_YM_PY,raw_data!$G:$G,$A657)+SUMIFS(raw_data!$J:$J,raw_data!$A:$A,"&gt;="&amp;UY_START_PY,raw_data!$A:$A,"&lt;="&amp;BASE_YM_PY,raw_data!$B:$B,"&lt;="&amp;BASE_YM_PY,raw_data!$G:$G,$A657)))</f>
        <v/>
      </c>
      <c r="I657" s="31" t="str">
        <f aca="false">IF(N(G657)=0,"",H657/G657)</f>
        <v/>
      </c>
      <c r="J657" s="32" t="str">
        <f aca="false">IF(N(G657)=0,"",D657/G657-1)</f>
        <v/>
      </c>
      <c r="K657" s="33" t="str">
        <f aca="false">IF(OR(F657="",I657=""),"",F657-I657)</f>
        <v/>
      </c>
      <c r="L657" s="30" t="str">
        <f aca="false">IF($A657="","",SUMIFS(raw_data!$H:$H,raw_data!$B:$B,BASE_YM,raw_data!$G:$G,$A657))</f>
        <v/>
      </c>
      <c r="M657" s="30" t="str">
        <f aca="false">IF($A657="","",(SUMIFS(raw_data!$I:$I,raw_data!$B:$B,BASE_YM,raw_data!$G:$G,$A657)+SUMIFS(raw_data!$J:$J,raw_data!$B:$B,BASE_YM,raw_data!$G:$G,$A657)))</f>
        <v/>
      </c>
      <c r="N657" s="31" t="str">
        <f aca="false">IF(N(L657)=0,"",M657/L657)</f>
        <v/>
      </c>
      <c r="O657" s="30" t="str">
        <f aca="false">IF($A657="","",SUMIFS(raw_data!$H:$H,raw_data!$B:$B,BASE_YM_PY,raw_data!$G:$G,$A657))</f>
        <v/>
      </c>
      <c r="P657" s="30" t="str">
        <f aca="false">IF($A657="","",(SUMIFS(raw_data!$I:$I,raw_data!$B:$B,BASE_YM_PY,raw_data!$G:$G,$A657)+SUMIFS(raw_data!$J:$J,raw_data!$B:$B,BASE_YM_PY,raw_data!$G:$G,$A657)))</f>
        <v/>
      </c>
      <c r="Q657" s="31" t="str">
        <f aca="false">IF(N(O657)=0,"",P657/O657)</f>
        <v/>
      </c>
      <c r="R657" s="32" t="str">
        <f aca="false">IF(N(O657)=0,"",L657/O657-1)</f>
        <v/>
      </c>
      <c r="S657" s="33" t="str">
        <f aca="false">IF(OR(N657="",Q657=""),"",N657-Q657)</f>
        <v/>
      </c>
      <c r="T657" s="0" t="str">
        <f aca="false">IF(N(D657)&gt;0,RANK(D657,D$2:D$1001)+COUNTIF(D$2:D657,D657)-1,"")</f>
        <v/>
      </c>
      <c r="U657" s="38" t="n">
        <f aca="false">IF(N(D657)&gt;0,IF(D657&gt;=LR_MIN_SHARE*SUM(D$2:D$1001),F657,-1),-1)</f>
        <v>-1</v>
      </c>
      <c r="V657" s="0" t="str">
        <f aca="false">IF(U657&lt;0,"",RANK(U657,U$2:U$1001)+COUNTIF(U$2:U657,U657)-1)</f>
        <v/>
      </c>
      <c r="W657" s="0" t="str">
        <f aca="false">IF(N(L657)&gt;0,RANK(L657,L$2:L$1001)+COUNTIF(L$2:L657,L657)-1,"")</f>
        <v/>
      </c>
      <c r="X657" s="38" t="n">
        <f aca="false">IF(N(L657)&gt;0,IF(L657&gt;=LR_MIN_SHARE*SUM(L$2:L$1001),N657,-1),-1)</f>
        <v>-1</v>
      </c>
      <c r="Y657" s="0" t="str">
        <f aca="false">IF(X657&lt;0,"",RANK(X657,X$2:X$1001)+COUNTIF(X$2:X657,X657)-1)</f>
        <v/>
      </c>
      <c r="AA657" s="0" t="str">
        <f aca="false">IF($A657="","",IF(COUNTIF($B$2:$B657,$B657)=1,1,""))</f>
        <v/>
      </c>
      <c r="AB657" s="0" t="str">
        <f aca="false">IF(AA657=1,SUMIF($B$2:$B$1001,$B657,$D$2:$D$1001),"")</f>
        <v/>
      </c>
      <c r="AC657" s="0" t="str">
        <f aca="false">IF(AA657=1,RANK(AB657,$AB$2:$AB$1001)+COUNTIF($AB$2:$AB657,AB657)-1,"")</f>
        <v/>
      </c>
      <c r="AD657" s="0" t="str">
        <f aca="false">IF($A657="","",COUNTIF(raw_data!$G:$G,$A657))</f>
        <v/>
      </c>
      <c r="AE657" s="0" t="str">
        <f aca="false">IF($A657="","",IF(COUNTIF($A$2:$A$1001,$A657)&gt;1,1,0))</f>
        <v/>
      </c>
    </row>
    <row r="658" customFormat="false" ht="15" hidden="false" customHeight="false" outlineLevel="0" collapsed="false">
      <c r="A658" s="0" t="str">
        <f aca="false">IF(code_master!$A658="","",code_master!$A658)</f>
        <v/>
      </c>
      <c r="B658" s="0" t="str">
        <f aca="false">IF($A658="","",code_master!$C658&amp;"")</f>
        <v/>
      </c>
      <c r="C658" s="0" t="str">
        <f aca="false">IF($A658="","",code_master!$B658&amp;"")</f>
        <v/>
      </c>
      <c r="D658" s="30" t="str">
        <f aca="false">IF($A658="","",SUMIFS(raw_data!$H:$H,raw_data!$A:$A,"&gt;="&amp;UY_START,raw_data!$A:$A,"&lt;="&amp;BASE_YM,raw_data!$B:$B,"&lt;="&amp;BASE_YM,raw_data!$G:$G,$A658))</f>
        <v/>
      </c>
      <c r="E658" s="30" t="str">
        <f aca="false">IF($A658="","",(SUMIFS(raw_data!$I:$I,raw_data!$A:$A,"&gt;="&amp;UY_START,raw_data!$A:$A,"&lt;="&amp;BASE_YM,raw_data!$B:$B,"&lt;="&amp;BASE_YM,raw_data!$G:$G,$A658)+SUMIFS(raw_data!$J:$J,raw_data!$A:$A,"&gt;="&amp;UY_START,raw_data!$A:$A,"&lt;="&amp;BASE_YM,raw_data!$B:$B,"&lt;="&amp;BASE_YM,raw_data!$G:$G,$A658)))</f>
        <v/>
      </c>
      <c r="F658" s="31" t="str">
        <f aca="false">IF(N(D658)=0,"",E658/D658)</f>
        <v/>
      </c>
      <c r="G658" s="30" t="str">
        <f aca="false">IF($A658="","",SUMIFS(raw_data!$H:$H,raw_data!$A:$A,"&gt;="&amp;UY_START_PY,raw_data!$A:$A,"&lt;="&amp;BASE_YM_PY,raw_data!$B:$B,"&lt;="&amp;BASE_YM_PY,raw_data!$G:$G,$A658))</f>
        <v/>
      </c>
      <c r="H658" s="30" t="str">
        <f aca="false">IF($A658="","",(SUMIFS(raw_data!$I:$I,raw_data!$A:$A,"&gt;="&amp;UY_START_PY,raw_data!$A:$A,"&lt;="&amp;BASE_YM_PY,raw_data!$B:$B,"&lt;="&amp;BASE_YM_PY,raw_data!$G:$G,$A658)+SUMIFS(raw_data!$J:$J,raw_data!$A:$A,"&gt;="&amp;UY_START_PY,raw_data!$A:$A,"&lt;="&amp;BASE_YM_PY,raw_data!$B:$B,"&lt;="&amp;BASE_YM_PY,raw_data!$G:$G,$A658)))</f>
        <v/>
      </c>
      <c r="I658" s="31" t="str">
        <f aca="false">IF(N(G658)=0,"",H658/G658)</f>
        <v/>
      </c>
      <c r="J658" s="32" t="str">
        <f aca="false">IF(N(G658)=0,"",D658/G658-1)</f>
        <v/>
      </c>
      <c r="K658" s="33" t="str">
        <f aca="false">IF(OR(F658="",I658=""),"",F658-I658)</f>
        <v/>
      </c>
      <c r="L658" s="30" t="str">
        <f aca="false">IF($A658="","",SUMIFS(raw_data!$H:$H,raw_data!$B:$B,BASE_YM,raw_data!$G:$G,$A658))</f>
        <v/>
      </c>
      <c r="M658" s="30" t="str">
        <f aca="false">IF($A658="","",(SUMIFS(raw_data!$I:$I,raw_data!$B:$B,BASE_YM,raw_data!$G:$G,$A658)+SUMIFS(raw_data!$J:$J,raw_data!$B:$B,BASE_YM,raw_data!$G:$G,$A658)))</f>
        <v/>
      </c>
      <c r="N658" s="31" t="str">
        <f aca="false">IF(N(L658)=0,"",M658/L658)</f>
        <v/>
      </c>
      <c r="O658" s="30" t="str">
        <f aca="false">IF($A658="","",SUMIFS(raw_data!$H:$H,raw_data!$B:$B,BASE_YM_PY,raw_data!$G:$G,$A658))</f>
        <v/>
      </c>
      <c r="P658" s="30" t="str">
        <f aca="false">IF($A658="","",(SUMIFS(raw_data!$I:$I,raw_data!$B:$B,BASE_YM_PY,raw_data!$G:$G,$A658)+SUMIFS(raw_data!$J:$J,raw_data!$B:$B,BASE_YM_PY,raw_data!$G:$G,$A658)))</f>
        <v/>
      </c>
      <c r="Q658" s="31" t="str">
        <f aca="false">IF(N(O658)=0,"",P658/O658)</f>
        <v/>
      </c>
      <c r="R658" s="32" t="str">
        <f aca="false">IF(N(O658)=0,"",L658/O658-1)</f>
        <v/>
      </c>
      <c r="S658" s="33" t="str">
        <f aca="false">IF(OR(N658="",Q658=""),"",N658-Q658)</f>
        <v/>
      </c>
      <c r="T658" s="0" t="str">
        <f aca="false">IF(N(D658)&gt;0,RANK(D658,D$2:D$1001)+COUNTIF(D$2:D658,D658)-1,"")</f>
        <v/>
      </c>
      <c r="U658" s="38" t="n">
        <f aca="false">IF(N(D658)&gt;0,IF(D658&gt;=LR_MIN_SHARE*SUM(D$2:D$1001),F658,-1),-1)</f>
        <v>-1</v>
      </c>
      <c r="V658" s="0" t="str">
        <f aca="false">IF(U658&lt;0,"",RANK(U658,U$2:U$1001)+COUNTIF(U$2:U658,U658)-1)</f>
        <v/>
      </c>
      <c r="W658" s="0" t="str">
        <f aca="false">IF(N(L658)&gt;0,RANK(L658,L$2:L$1001)+COUNTIF(L$2:L658,L658)-1,"")</f>
        <v/>
      </c>
      <c r="X658" s="38" t="n">
        <f aca="false">IF(N(L658)&gt;0,IF(L658&gt;=LR_MIN_SHARE*SUM(L$2:L$1001),N658,-1),-1)</f>
        <v>-1</v>
      </c>
      <c r="Y658" s="0" t="str">
        <f aca="false">IF(X658&lt;0,"",RANK(X658,X$2:X$1001)+COUNTIF(X$2:X658,X658)-1)</f>
        <v/>
      </c>
      <c r="AA658" s="0" t="str">
        <f aca="false">IF($A658="","",IF(COUNTIF($B$2:$B658,$B658)=1,1,""))</f>
        <v/>
      </c>
      <c r="AB658" s="0" t="str">
        <f aca="false">IF(AA658=1,SUMIF($B$2:$B$1001,$B658,$D$2:$D$1001),"")</f>
        <v/>
      </c>
      <c r="AC658" s="0" t="str">
        <f aca="false">IF(AA658=1,RANK(AB658,$AB$2:$AB$1001)+COUNTIF($AB$2:$AB658,AB658)-1,"")</f>
        <v/>
      </c>
      <c r="AD658" s="0" t="str">
        <f aca="false">IF($A658="","",COUNTIF(raw_data!$G:$G,$A658))</f>
        <v/>
      </c>
      <c r="AE658" s="0" t="str">
        <f aca="false">IF($A658="","",IF(COUNTIF($A$2:$A$1001,$A658)&gt;1,1,0))</f>
        <v/>
      </c>
    </row>
    <row r="659" customFormat="false" ht="15" hidden="false" customHeight="false" outlineLevel="0" collapsed="false">
      <c r="A659" s="0" t="str">
        <f aca="false">IF(code_master!$A659="","",code_master!$A659)</f>
        <v/>
      </c>
      <c r="B659" s="0" t="str">
        <f aca="false">IF($A659="","",code_master!$C659&amp;"")</f>
        <v/>
      </c>
      <c r="C659" s="0" t="str">
        <f aca="false">IF($A659="","",code_master!$B659&amp;"")</f>
        <v/>
      </c>
      <c r="D659" s="30" t="str">
        <f aca="false">IF($A659="","",SUMIFS(raw_data!$H:$H,raw_data!$A:$A,"&gt;="&amp;UY_START,raw_data!$A:$A,"&lt;="&amp;BASE_YM,raw_data!$B:$B,"&lt;="&amp;BASE_YM,raw_data!$G:$G,$A659))</f>
        <v/>
      </c>
      <c r="E659" s="30" t="str">
        <f aca="false">IF($A659="","",(SUMIFS(raw_data!$I:$I,raw_data!$A:$A,"&gt;="&amp;UY_START,raw_data!$A:$A,"&lt;="&amp;BASE_YM,raw_data!$B:$B,"&lt;="&amp;BASE_YM,raw_data!$G:$G,$A659)+SUMIFS(raw_data!$J:$J,raw_data!$A:$A,"&gt;="&amp;UY_START,raw_data!$A:$A,"&lt;="&amp;BASE_YM,raw_data!$B:$B,"&lt;="&amp;BASE_YM,raw_data!$G:$G,$A659)))</f>
        <v/>
      </c>
      <c r="F659" s="31" t="str">
        <f aca="false">IF(N(D659)=0,"",E659/D659)</f>
        <v/>
      </c>
      <c r="G659" s="30" t="str">
        <f aca="false">IF($A659="","",SUMIFS(raw_data!$H:$H,raw_data!$A:$A,"&gt;="&amp;UY_START_PY,raw_data!$A:$A,"&lt;="&amp;BASE_YM_PY,raw_data!$B:$B,"&lt;="&amp;BASE_YM_PY,raw_data!$G:$G,$A659))</f>
        <v/>
      </c>
      <c r="H659" s="30" t="str">
        <f aca="false">IF($A659="","",(SUMIFS(raw_data!$I:$I,raw_data!$A:$A,"&gt;="&amp;UY_START_PY,raw_data!$A:$A,"&lt;="&amp;BASE_YM_PY,raw_data!$B:$B,"&lt;="&amp;BASE_YM_PY,raw_data!$G:$G,$A659)+SUMIFS(raw_data!$J:$J,raw_data!$A:$A,"&gt;="&amp;UY_START_PY,raw_data!$A:$A,"&lt;="&amp;BASE_YM_PY,raw_data!$B:$B,"&lt;="&amp;BASE_YM_PY,raw_data!$G:$G,$A659)))</f>
        <v/>
      </c>
      <c r="I659" s="31" t="str">
        <f aca="false">IF(N(G659)=0,"",H659/G659)</f>
        <v/>
      </c>
      <c r="J659" s="32" t="str">
        <f aca="false">IF(N(G659)=0,"",D659/G659-1)</f>
        <v/>
      </c>
      <c r="K659" s="33" t="str">
        <f aca="false">IF(OR(F659="",I659=""),"",F659-I659)</f>
        <v/>
      </c>
      <c r="L659" s="30" t="str">
        <f aca="false">IF($A659="","",SUMIFS(raw_data!$H:$H,raw_data!$B:$B,BASE_YM,raw_data!$G:$G,$A659))</f>
        <v/>
      </c>
      <c r="M659" s="30" t="str">
        <f aca="false">IF($A659="","",(SUMIFS(raw_data!$I:$I,raw_data!$B:$B,BASE_YM,raw_data!$G:$G,$A659)+SUMIFS(raw_data!$J:$J,raw_data!$B:$B,BASE_YM,raw_data!$G:$G,$A659)))</f>
        <v/>
      </c>
      <c r="N659" s="31" t="str">
        <f aca="false">IF(N(L659)=0,"",M659/L659)</f>
        <v/>
      </c>
      <c r="O659" s="30" t="str">
        <f aca="false">IF($A659="","",SUMIFS(raw_data!$H:$H,raw_data!$B:$B,BASE_YM_PY,raw_data!$G:$G,$A659))</f>
        <v/>
      </c>
      <c r="P659" s="30" t="str">
        <f aca="false">IF($A659="","",(SUMIFS(raw_data!$I:$I,raw_data!$B:$B,BASE_YM_PY,raw_data!$G:$G,$A659)+SUMIFS(raw_data!$J:$J,raw_data!$B:$B,BASE_YM_PY,raw_data!$G:$G,$A659)))</f>
        <v/>
      </c>
      <c r="Q659" s="31" t="str">
        <f aca="false">IF(N(O659)=0,"",P659/O659)</f>
        <v/>
      </c>
      <c r="R659" s="32" t="str">
        <f aca="false">IF(N(O659)=0,"",L659/O659-1)</f>
        <v/>
      </c>
      <c r="S659" s="33" t="str">
        <f aca="false">IF(OR(N659="",Q659=""),"",N659-Q659)</f>
        <v/>
      </c>
      <c r="T659" s="0" t="str">
        <f aca="false">IF(N(D659)&gt;0,RANK(D659,D$2:D$1001)+COUNTIF(D$2:D659,D659)-1,"")</f>
        <v/>
      </c>
      <c r="U659" s="38" t="n">
        <f aca="false">IF(N(D659)&gt;0,IF(D659&gt;=LR_MIN_SHARE*SUM(D$2:D$1001),F659,-1),-1)</f>
        <v>-1</v>
      </c>
      <c r="V659" s="0" t="str">
        <f aca="false">IF(U659&lt;0,"",RANK(U659,U$2:U$1001)+COUNTIF(U$2:U659,U659)-1)</f>
        <v/>
      </c>
      <c r="W659" s="0" t="str">
        <f aca="false">IF(N(L659)&gt;0,RANK(L659,L$2:L$1001)+COUNTIF(L$2:L659,L659)-1,"")</f>
        <v/>
      </c>
      <c r="X659" s="38" t="n">
        <f aca="false">IF(N(L659)&gt;0,IF(L659&gt;=LR_MIN_SHARE*SUM(L$2:L$1001),N659,-1),-1)</f>
        <v>-1</v>
      </c>
      <c r="Y659" s="0" t="str">
        <f aca="false">IF(X659&lt;0,"",RANK(X659,X$2:X$1001)+COUNTIF(X$2:X659,X659)-1)</f>
        <v/>
      </c>
      <c r="AA659" s="0" t="str">
        <f aca="false">IF($A659="","",IF(COUNTIF($B$2:$B659,$B659)=1,1,""))</f>
        <v/>
      </c>
      <c r="AB659" s="0" t="str">
        <f aca="false">IF(AA659=1,SUMIF($B$2:$B$1001,$B659,$D$2:$D$1001),"")</f>
        <v/>
      </c>
      <c r="AC659" s="0" t="str">
        <f aca="false">IF(AA659=1,RANK(AB659,$AB$2:$AB$1001)+COUNTIF($AB$2:$AB659,AB659)-1,"")</f>
        <v/>
      </c>
      <c r="AD659" s="0" t="str">
        <f aca="false">IF($A659="","",COUNTIF(raw_data!$G:$G,$A659))</f>
        <v/>
      </c>
      <c r="AE659" s="0" t="str">
        <f aca="false">IF($A659="","",IF(COUNTIF($A$2:$A$1001,$A659)&gt;1,1,0))</f>
        <v/>
      </c>
    </row>
    <row r="660" customFormat="false" ht="15" hidden="false" customHeight="false" outlineLevel="0" collapsed="false">
      <c r="A660" s="0" t="str">
        <f aca="false">IF(code_master!$A660="","",code_master!$A660)</f>
        <v/>
      </c>
      <c r="B660" s="0" t="str">
        <f aca="false">IF($A660="","",code_master!$C660&amp;"")</f>
        <v/>
      </c>
      <c r="C660" s="0" t="str">
        <f aca="false">IF($A660="","",code_master!$B660&amp;"")</f>
        <v/>
      </c>
      <c r="D660" s="30" t="str">
        <f aca="false">IF($A660="","",SUMIFS(raw_data!$H:$H,raw_data!$A:$A,"&gt;="&amp;UY_START,raw_data!$A:$A,"&lt;="&amp;BASE_YM,raw_data!$B:$B,"&lt;="&amp;BASE_YM,raw_data!$G:$G,$A660))</f>
        <v/>
      </c>
      <c r="E660" s="30" t="str">
        <f aca="false">IF($A660="","",(SUMIFS(raw_data!$I:$I,raw_data!$A:$A,"&gt;="&amp;UY_START,raw_data!$A:$A,"&lt;="&amp;BASE_YM,raw_data!$B:$B,"&lt;="&amp;BASE_YM,raw_data!$G:$G,$A660)+SUMIFS(raw_data!$J:$J,raw_data!$A:$A,"&gt;="&amp;UY_START,raw_data!$A:$A,"&lt;="&amp;BASE_YM,raw_data!$B:$B,"&lt;="&amp;BASE_YM,raw_data!$G:$G,$A660)))</f>
        <v/>
      </c>
      <c r="F660" s="31" t="str">
        <f aca="false">IF(N(D660)=0,"",E660/D660)</f>
        <v/>
      </c>
      <c r="G660" s="30" t="str">
        <f aca="false">IF($A660="","",SUMIFS(raw_data!$H:$H,raw_data!$A:$A,"&gt;="&amp;UY_START_PY,raw_data!$A:$A,"&lt;="&amp;BASE_YM_PY,raw_data!$B:$B,"&lt;="&amp;BASE_YM_PY,raw_data!$G:$G,$A660))</f>
        <v/>
      </c>
      <c r="H660" s="30" t="str">
        <f aca="false">IF($A660="","",(SUMIFS(raw_data!$I:$I,raw_data!$A:$A,"&gt;="&amp;UY_START_PY,raw_data!$A:$A,"&lt;="&amp;BASE_YM_PY,raw_data!$B:$B,"&lt;="&amp;BASE_YM_PY,raw_data!$G:$G,$A660)+SUMIFS(raw_data!$J:$J,raw_data!$A:$A,"&gt;="&amp;UY_START_PY,raw_data!$A:$A,"&lt;="&amp;BASE_YM_PY,raw_data!$B:$B,"&lt;="&amp;BASE_YM_PY,raw_data!$G:$G,$A660)))</f>
        <v/>
      </c>
      <c r="I660" s="31" t="str">
        <f aca="false">IF(N(G660)=0,"",H660/G660)</f>
        <v/>
      </c>
      <c r="J660" s="32" t="str">
        <f aca="false">IF(N(G660)=0,"",D660/G660-1)</f>
        <v/>
      </c>
      <c r="K660" s="33" t="str">
        <f aca="false">IF(OR(F660="",I660=""),"",F660-I660)</f>
        <v/>
      </c>
      <c r="L660" s="30" t="str">
        <f aca="false">IF($A660="","",SUMIFS(raw_data!$H:$H,raw_data!$B:$B,BASE_YM,raw_data!$G:$G,$A660))</f>
        <v/>
      </c>
      <c r="M660" s="30" t="str">
        <f aca="false">IF($A660="","",(SUMIFS(raw_data!$I:$I,raw_data!$B:$B,BASE_YM,raw_data!$G:$G,$A660)+SUMIFS(raw_data!$J:$J,raw_data!$B:$B,BASE_YM,raw_data!$G:$G,$A660)))</f>
        <v/>
      </c>
      <c r="N660" s="31" t="str">
        <f aca="false">IF(N(L660)=0,"",M660/L660)</f>
        <v/>
      </c>
      <c r="O660" s="30" t="str">
        <f aca="false">IF($A660="","",SUMIFS(raw_data!$H:$H,raw_data!$B:$B,BASE_YM_PY,raw_data!$G:$G,$A660))</f>
        <v/>
      </c>
      <c r="P660" s="30" t="str">
        <f aca="false">IF($A660="","",(SUMIFS(raw_data!$I:$I,raw_data!$B:$B,BASE_YM_PY,raw_data!$G:$G,$A660)+SUMIFS(raw_data!$J:$J,raw_data!$B:$B,BASE_YM_PY,raw_data!$G:$G,$A660)))</f>
        <v/>
      </c>
      <c r="Q660" s="31" t="str">
        <f aca="false">IF(N(O660)=0,"",P660/O660)</f>
        <v/>
      </c>
      <c r="R660" s="32" t="str">
        <f aca="false">IF(N(O660)=0,"",L660/O660-1)</f>
        <v/>
      </c>
      <c r="S660" s="33" t="str">
        <f aca="false">IF(OR(N660="",Q660=""),"",N660-Q660)</f>
        <v/>
      </c>
      <c r="T660" s="0" t="str">
        <f aca="false">IF(N(D660)&gt;0,RANK(D660,D$2:D$1001)+COUNTIF(D$2:D660,D660)-1,"")</f>
        <v/>
      </c>
      <c r="U660" s="38" t="n">
        <f aca="false">IF(N(D660)&gt;0,IF(D660&gt;=LR_MIN_SHARE*SUM(D$2:D$1001),F660,-1),-1)</f>
        <v>-1</v>
      </c>
      <c r="V660" s="0" t="str">
        <f aca="false">IF(U660&lt;0,"",RANK(U660,U$2:U$1001)+COUNTIF(U$2:U660,U660)-1)</f>
        <v/>
      </c>
      <c r="W660" s="0" t="str">
        <f aca="false">IF(N(L660)&gt;0,RANK(L660,L$2:L$1001)+COUNTIF(L$2:L660,L660)-1,"")</f>
        <v/>
      </c>
      <c r="X660" s="38" t="n">
        <f aca="false">IF(N(L660)&gt;0,IF(L660&gt;=LR_MIN_SHARE*SUM(L$2:L$1001),N660,-1),-1)</f>
        <v>-1</v>
      </c>
      <c r="Y660" s="0" t="str">
        <f aca="false">IF(X660&lt;0,"",RANK(X660,X$2:X$1001)+COUNTIF(X$2:X660,X660)-1)</f>
        <v/>
      </c>
      <c r="AA660" s="0" t="str">
        <f aca="false">IF($A660="","",IF(COUNTIF($B$2:$B660,$B660)=1,1,""))</f>
        <v/>
      </c>
      <c r="AB660" s="0" t="str">
        <f aca="false">IF(AA660=1,SUMIF($B$2:$B$1001,$B660,$D$2:$D$1001),"")</f>
        <v/>
      </c>
      <c r="AC660" s="0" t="str">
        <f aca="false">IF(AA660=1,RANK(AB660,$AB$2:$AB$1001)+COUNTIF($AB$2:$AB660,AB660)-1,"")</f>
        <v/>
      </c>
      <c r="AD660" s="0" t="str">
        <f aca="false">IF($A660="","",COUNTIF(raw_data!$G:$G,$A660))</f>
        <v/>
      </c>
      <c r="AE660" s="0" t="str">
        <f aca="false">IF($A660="","",IF(COUNTIF($A$2:$A$1001,$A660)&gt;1,1,0))</f>
        <v/>
      </c>
    </row>
    <row r="661" customFormat="false" ht="15" hidden="false" customHeight="false" outlineLevel="0" collapsed="false">
      <c r="A661" s="0" t="str">
        <f aca="false">IF(code_master!$A661="","",code_master!$A661)</f>
        <v/>
      </c>
      <c r="B661" s="0" t="str">
        <f aca="false">IF($A661="","",code_master!$C661&amp;"")</f>
        <v/>
      </c>
      <c r="C661" s="0" t="str">
        <f aca="false">IF($A661="","",code_master!$B661&amp;"")</f>
        <v/>
      </c>
      <c r="D661" s="30" t="str">
        <f aca="false">IF($A661="","",SUMIFS(raw_data!$H:$H,raw_data!$A:$A,"&gt;="&amp;UY_START,raw_data!$A:$A,"&lt;="&amp;BASE_YM,raw_data!$B:$B,"&lt;="&amp;BASE_YM,raw_data!$G:$G,$A661))</f>
        <v/>
      </c>
      <c r="E661" s="30" t="str">
        <f aca="false">IF($A661="","",(SUMIFS(raw_data!$I:$I,raw_data!$A:$A,"&gt;="&amp;UY_START,raw_data!$A:$A,"&lt;="&amp;BASE_YM,raw_data!$B:$B,"&lt;="&amp;BASE_YM,raw_data!$G:$G,$A661)+SUMIFS(raw_data!$J:$J,raw_data!$A:$A,"&gt;="&amp;UY_START,raw_data!$A:$A,"&lt;="&amp;BASE_YM,raw_data!$B:$B,"&lt;="&amp;BASE_YM,raw_data!$G:$G,$A661)))</f>
        <v/>
      </c>
      <c r="F661" s="31" t="str">
        <f aca="false">IF(N(D661)=0,"",E661/D661)</f>
        <v/>
      </c>
      <c r="G661" s="30" t="str">
        <f aca="false">IF($A661="","",SUMIFS(raw_data!$H:$H,raw_data!$A:$A,"&gt;="&amp;UY_START_PY,raw_data!$A:$A,"&lt;="&amp;BASE_YM_PY,raw_data!$B:$B,"&lt;="&amp;BASE_YM_PY,raw_data!$G:$G,$A661))</f>
        <v/>
      </c>
      <c r="H661" s="30" t="str">
        <f aca="false">IF($A661="","",(SUMIFS(raw_data!$I:$I,raw_data!$A:$A,"&gt;="&amp;UY_START_PY,raw_data!$A:$A,"&lt;="&amp;BASE_YM_PY,raw_data!$B:$B,"&lt;="&amp;BASE_YM_PY,raw_data!$G:$G,$A661)+SUMIFS(raw_data!$J:$J,raw_data!$A:$A,"&gt;="&amp;UY_START_PY,raw_data!$A:$A,"&lt;="&amp;BASE_YM_PY,raw_data!$B:$B,"&lt;="&amp;BASE_YM_PY,raw_data!$G:$G,$A661)))</f>
        <v/>
      </c>
      <c r="I661" s="31" t="str">
        <f aca="false">IF(N(G661)=0,"",H661/G661)</f>
        <v/>
      </c>
      <c r="J661" s="32" t="str">
        <f aca="false">IF(N(G661)=0,"",D661/G661-1)</f>
        <v/>
      </c>
      <c r="K661" s="33" t="str">
        <f aca="false">IF(OR(F661="",I661=""),"",F661-I661)</f>
        <v/>
      </c>
      <c r="L661" s="30" t="str">
        <f aca="false">IF($A661="","",SUMIFS(raw_data!$H:$H,raw_data!$B:$B,BASE_YM,raw_data!$G:$G,$A661))</f>
        <v/>
      </c>
      <c r="M661" s="30" t="str">
        <f aca="false">IF($A661="","",(SUMIFS(raw_data!$I:$I,raw_data!$B:$B,BASE_YM,raw_data!$G:$G,$A661)+SUMIFS(raw_data!$J:$J,raw_data!$B:$B,BASE_YM,raw_data!$G:$G,$A661)))</f>
        <v/>
      </c>
      <c r="N661" s="31" t="str">
        <f aca="false">IF(N(L661)=0,"",M661/L661)</f>
        <v/>
      </c>
      <c r="O661" s="30" t="str">
        <f aca="false">IF($A661="","",SUMIFS(raw_data!$H:$H,raw_data!$B:$B,BASE_YM_PY,raw_data!$G:$G,$A661))</f>
        <v/>
      </c>
      <c r="P661" s="30" t="str">
        <f aca="false">IF($A661="","",(SUMIFS(raw_data!$I:$I,raw_data!$B:$B,BASE_YM_PY,raw_data!$G:$G,$A661)+SUMIFS(raw_data!$J:$J,raw_data!$B:$B,BASE_YM_PY,raw_data!$G:$G,$A661)))</f>
        <v/>
      </c>
      <c r="Q661" s="31" t="str">
        <f aca="false">IF(N(O661)=0,"",P661/O661)</f>
        <v/>
      </c>
      <c r="R661" s="32" t="str">
        <f aca="false">IF(N(O661)=0,"",L661/O661-1)</f>
        <v/>
      </c>
      <c r="S661" s="33" t="str">
        <f aca="false">IF(OR(N661="",Q661=""),"",N661-Q661)</f>
        <v/>
      </c>
      <c r="T661" s="0" t="str">
        <f aca="false">IF(N(D661)&gt;0,RANK(D661,D$2:D$1001)+COUNTIF(D$2:D661,D661)-1,"")</f>
        <v/>
      </c>
      <c r="U661" s="38" t="n">
        <f aca="false">IF(N(D661)&gt;0,IF(D661&gt;=LR_MIN_SHARE*SUM(D$2:D$1001),F661,-1),-1)</f>
        <v>-1</v>
      </c>
      <c r="V661" s="0" t="str">
        <f aca="false">IF(U661&lt;0,"",RANK(U661,U$2:U$1001)+COUNTIF(U$2:U661,U661)-1)</f>
        <v/>
      </c>
      <c r="W661" s="0" t="str">
        <f aca="false">IF(N(L661)&gt;0,RANK(L661,L$2:L$1001)+COUNTIF(L$2:L661,L661)-1,"")</f>
        <v/>
      </c>
      <c r="X661" s="38" t="n">
        <f aca="false">IF(N(L661)&gt;0,IF(L661&gt;=LR_MIN_SHARE*SUM(L$2:L$1001),N661,-1),-1)</f>
        <v>-1</v>
      </c>
      <c r="Y661" s="0" t="str">
        <f aca="false">IF(X661&lt;0,"",RANK(X661,X$2:X$1001)+COUNTIF(X$2:X661,X661)-1)</f>
        <v/>
      </c>
      <c r="AA661" s="0" t="str">
        <f aca="false">IF($A661="","",IF(COUNTIF($B$2:$B661,$B661)=1,1,""))</f>
        <v/>
      </c>
      <c r="AB661" s="0" t="str">
        <f aca="false">IF(AA661=1,SUMIF($B$2:$B$1001,$B661,$D$2:$D$1001),"")</f>
        <v/>
      </c>
      <c r="AC661" s="0" t="str">
        <f aca="false">IF(AA661=1,RANK(AB661,$AB$2:$AB$1001)+COUNTIF($AB$2:$AB661,AB661)-1,"")</f>
        <v/>
      </c>
      <c r="AD661" s="0" t="str">
        <f aca="false">IF($A661="","",COUNTIF(raw_data!$G:$G,$A661))</f>
        <v/>
      </c>
      <c r="AE661" s="0" t="str">
        <f aca="false">IF($A661="","",IF(COUNTIF($A$2:$A$1001,$A661)&gt;1,1,0))</f>
        <v/>
      </c>
    </row>
    <row r="662" customFormat="false" ht="15" hidden="false" customHeight="false" outlineLevel="0" collapsed="false">
      <c r="A662" s="0" t="str">
        <f aca="false">IF(code_master!$A662="","",code_master!$A662)</f>
        <v/>
      </c>
      <c r="B662" s="0" t="str">
        <f aca="false">IF($A662="","",code_master!$C662&amp;"")</f>
        <v/>
      </c>
      <c r="C662" s="0" t="str">
        <f aca="false">IF($A662="","",code_master!$B662&amp;"")</f>
        <v/>
      </c>
      <c r="D662" s="30" t="str">
        <f aca="false">IF($A662="","",SUMIFS(raw_data!$H:$H,raw_data!$A:$A,"&gt;="&amp;UY_START,raw_data!$A:$A,"&lt;="&amp;BASE_YM,raw_data!$B:$B,"&lt;="&amp;BASE_YM,raw_data!$G:$G,$A662))</f>
        <v/>
      </c>
      <c r="E662" s="30" t="str">
        <f aca="false">IF($A662="","",(SUMIFS(raw_data!$I:$I,raw_data!$A:$A,"&gt;="&amp;UY_START,raw_data!$A:$A,"&lt;="&amp;BASE_YM,raw_data!$B:$B,"&lt;="&amp;BASE_YM,raw_data!$G:$G,$A662)+SUMIFS(raw_data!$J:$J,raw_data!$A:$A,"&gt;="&amp;UY_START,raw_data!$A:$A,"&lt;="&amp;BASE_YM,raw_data!$B:$B,"&lt;="&amp;BASE_YM,raw_data!$G:$G,$A662)))</f>
        <v/>
      </c>
      <c r="F662" s="31" t="str">
        <f aca="false">IF(N(D662)=0,"",E662/D662)</f>
        <v/>
      </c>
      <c r="G662" s="30" t="str">
        <f aca="false">IF($A662="","",SUMIFS(raw_data!$H:$H,raw_data!$A:$A,"&gt;="&amp;UY_START_PY,raw_data!$A:$A,"&lt;="&amp;BASE_YM_PY,raw_data!$B:$B,"&lt;="&amp;BASE_YM_PY,raw_data!$G:$G,$A662))</f>
        <v/>
      </c>
      <c r="H662" s="30" t="str">
        <f aca="false">IF($A662="","",(SUMIFS(raw_data!$I:$I,raw_data!$A:$A,"&gt;="&amp;UY_START_PY,raw_data!$A:$A,"&lt;="&amp;BASE_YM_PY,raw_data!$B:$B,"&lt;="&amp;BASE_YM_PY,raw_data!$G:$G,$A662)+SUMIFS(raw_data!$J:$J,raw_data!$A:$A,"&gt;="&amp;UY_START_PY,raw_data!$A:$A,"&lt;="&amp;BASE_YM_PY,raw_data!$B:$B,"&lt;="&amp;BASE_YM_PY,raw_data!$G:$G,$A662)))</f>
        <v/>
      </c>
      <c r="I662" s="31" t="str">
        <f aca="false">IF(N(G662)=0,"",H662/G662)</f>
        <v/>
      </c>
      <c r="J662" s="32" t="str">
        <f aca="false">IF(N(G662)=0,"",D662/G662-1)</f>
        <v/>
      </c>
      <c r="K662" s="33" t="str">
        <f aca="false">IF(OR(F662="",I662=""),"",F662-I662)</f>
        <v/>
      </c>
      <c r="L662" s="30" t="str">
        <f aca="false">IF($A662="","",SUMIFS(raw_data!$H:$H,raw_data!$B:$B,BASE_YM,raw_data!$G:$G,$A662))</f>
        <v/>
      </c>
      <c r="M662" s="30" t="str">
        <f aca="false">IF($A662="","",(SUMIFS(raw_data!$I:$I,raw_data!$B:$B,BASE_YM,raw_data!$G:$G,$A662)+SUMIFS(raw_data!$J:$J,raw_data!$B:$B,BASE_YM,raw_data!$G:$G,$A662)))</f>
        <v/>
      </c>
      <c r="N662" s="31" t="str">
        <f aca="false">IF(N(L662)=0,"",M662/L662)</f>
        <v/>
      </c>
      <c r="O662" s="30" t="str">
        <f aca="false">IF($A662="","",SUMIFS(raw_data!$H:$H,raw_data!$B:$B,BASE_YM_PY,raw_data!$G:$G,$A662))</f>
        <v/>
      </c>
      <c r="P662" s="30" t="str">
        <f aca="false">IF($A662="","",(SUMIFS(raw_data!$I:$I,raw_data!$B:$B,BASE_YM_PY,raw_data!$G:$G,$A662)+SUMIFS(raw_data!$J:$J,raw_data!$B:$B,BASE_YM_PY,raw_data!$G:$G,$A662)))</f>
        <v/>
      </c>
      <c r="Q662" s="31" t="str">
        <f aca="false">IF(N(O662)=0,"",P662/O662)</f>
        <v/>
      </c>
      <c r="R662" s="32" t="str">
        <f aca="false">IF(N(O662)=0,"",L662/O662-1)</f>
        <v/>
      </c>
      <c r="S662" s="33" t="str">
        <f aca="false">IF(OR(N662="",Q662=""),"",N662-Q662)</f>
        <v/>
      </c>
      <c r="T662" s="0" t="str">
        <f aca="false">IF(N(D662)&gt;0,RANK(D662,D$2:D$1001)+COUNTIF(D$2:D662,D662)-1,"")</f>
        <v/>
      </c>
      <c r="U662" s="38" t="n">
        <f aca="false">IF(N(D662)&gt;0,IF(D662&gt;=LR_MIN_SHARE*SUM(D$2:D$1001),F662,-1),-1)</f>
        <v>-1</v>
      </c>
      <c r="V662" s="0" t="str">
        <f aca="false">IF(U662&lt;0,"",RANK(U662,U$2:U$1001)+COUNTIF(U$2:U662,U662)-1)</f>
        <v/>
      </c>
      <c r="W662" s="0" t="str">
        <f aca="false">IF(N(L662)&gt;0,RANK(L662,L$2:L$1001)+COUNTIF(L$2:L662,L662)-1,"")</f>
        <v/>
      </c>
      <c r="X662" s="38" t="n">
        <f aca="false">IF(N(L662)&gt;0,IF(L662&gt;=LR_MIN_SHARE*SUM(L$2:L$1001),N662,-1),-1)</f>
        <v>-1</v>
      </c>
      <c r="Y662" s="0" t="str">
        <f aca="false">IF(X662&lt;0,"",RANK(X662,X$2:X$1001)+COUNTIF(X$2:X662,X662)-1)</f>
        <v/>
      </c>
      <c r="AA662" s="0" t="str">
        <f aca="false">IF($A662="","",IF(COUNTIF($B$2:$B662,$B662)=1,1,""))</f>
        <v/>
      </c>
      <c r="AB662" s="0" t="str">
        <f aca="false">IF(AA662=1,SUMIF($B$2:$B$1001,$B662,$D$2:$D$1001),"")</f>
        <v/>
      </c>
      <c r="AC662" s="0" t="str">
        <f aca="false">IF(AA662=1,RANK(AB662,$AB$2:$AB$1001)+COUNTIF($AB$2:$AB662,AB662)-1,"")</f>
        <v/>
      </c>
      <c r="AD662" s="0" t="str">
        <f aca="false">IF($A662="","",COUNTIF(raw_data!$G:$G,$A662))</f>
        <v/>
      </c>
      <c r="AE662" s="0" t="str">
        <f aca="false">IF($A662="","",IF(COUNTIF($A$2:$A$1001,$A662)&gt;1,1,0))</f>
        <v/>
      </c>
    </row>
    <row r="663" customFormat="false" ht="15" hidden="false" customHeight="false" outlineLevel="0" collapsed="false">
      <c r="A663" s="0" t="str">
        <f aca="false">IF(code_master!$A663="","",code_master!$A663)</f>
        <v/>
      </c>
      <c r="B663" s="0" t="str">
        <f aca="false">IF($A663="","",code_master!$C663&amp;"")</f>
        <v/>
      </c>
      <c r="C663" s="0" t="str">
        <f aca="false">IF($A663="","",code_master!$B663&amp;"")</f>
        <v/>
      </c>
      <c r="D663" s="30" t="str">
        <f aca="false">IF($A663="","",SUMIFS(raw_data!$H:$H,raw_data!$A:$A,"&gt;="&amp;UY_START,raw_data!$A:$A,"&lt;="&amp;BASE_YM,raw_data!$B:$B,"&lt;="&amp;BASE_YM,raw_data!$G:$G,$A663))</f>
        <v/>
      </c>
      <c r="E663" s="30" t="str">
        <f aca="false">IF($A663="","",(SUMIFS(raw_data!$I:$I,raw_data!$A:$A,"&gt;="&amp;UY_START,raw_data!$A:$A,"&lt;="&amp;BASE_YM,raw_data!$B:$B,"&lt;="&amp;BASE_YM,raw_data!$G:$G,$A663)+SUMIFS(raw_data!$J:$J,raw_data!$A:$A,"&gt;="&amp;UY_START,raw_data!$A:$A,"&lt;="&amp;BASE_YM,raw_data!$B:$B,"&lt;="&amp;BASE_YM,raw_data!$G:$G,$A663)))</f>
        <v/>
      </c>
      <c r="F663" s="31" t="str">
        <f aca="false">IF(N(D663)=0,"",E663/D663)</f>
        <v/>
      </c>
      <c r="G663" s="30" t="str">
        <f aca="false">IF($A663="","",SUMIFS(raw_data!$H:$H,raw_data!$A:$A,"&gt;="&amp;UY_START_PY,raw_data!$A:$A,"&lt;="&amp;BASE_YM_PY,raw_data!$B:$B,"&lt;="&amp;BASE_YM_PY,raw_data!$G:$G,$A663))</f>
        <v/>
      </c>
      <c r="H663" s="30" t="str">
        <f aca="false">IF($A663="","",(SUMIFS(raw_data!$I:$I,raw_data!$A:$A,"&gt;="&amp;UY_START_PY,raw_data!$A:$A,"&lt;="&amp;BASE_YM_PY,raw_data!$B:$B,"&lt;="&amp;BASE_YM_PY,raw_data!$G:$G,$A663)+SUMIFS(raw_data!$J:$J,raw_data!$A:$A,"&gt;="&amp;UY_START_PY,raw_data!$A:$A,"&lt;="&amp;BASE_YM_PY,raw_data!$B:$B,"&lt;="&amp;BASE_YM_PY,raw_data!$G:$G,$A663)))</f>
        <v/>
      </c>
      <c r="I663" s="31" t="str">
        <f aca="false">IF(N(G663)=0,"",H663/G663)</f>
        <v/>
      </c>
      <c r="J663" s="32" t="str">
        <f aca="false">IF(N(G663)=0,"",D663/G663-1)</f>
        <v/>
      </c>
      <c r="K663" s="33" t="str">
        <f aca="false">IF(OR(F663="",I663=""),"",F663-I663)</f>
        <v/>
      </c>
      <c r="L663" s="30" t="str">
        <f aca="false">IF($A663="","",SUMIFS(raw_data!$H:$H,raw_data!$B:$B,BASE_YM,raw_data!$G:$G,$A663))</f>
        <v/>
      </c>
      <c r="M663" s="30" t="str">
        <f aca="false">IF($A663="","",(SUMIFS(raw_data!$I:$I,raw_data!$B:$B,BASE_YM,raw_data!$G:$G,$A663)+SUMIFS(raw_data!$J:$J,raw_data!$B:$B,BASE_YM,raw_data!$G:$G,$A663)))</f>
        <v/>
      </c>
      <c r="N663" s="31" t="str">
        <f aca="false">IF(N(L663)=0,"",M663/L663)</f>
        <v/>
      </c>
      <c r="O663" s="30" t="str">
        <f aca="false">IF($A663="","",SUMIFS(raw_data!$H:$H,raw_data!$B:$B,BASE_YM_PY,raw_data!$G:$G,$A663))</f>
        <v/>
      </c>
      <c r="P663" s="30" t="str">
        <f aca="false">IF($A663="","",(SUMIFS(raw_data!$I:$I,raw_data!$B:$B,BASE_YM_PY,raw_data!$G:$G,$A663)+SUMIFS(raw_data!$J:$J,raw_data!$B:$B,BASE_YM_PY,raw_data!$G:$G,$A663)))</f>
        <v/>
      </c>
      <c r="Q663" s="31" t="str">
        <f aca="false">IF(N(O663)=0,"",P663/O663)</f>
        <v/>
      </c>
      <c r="R663" s="32" t="str">
        <f aca="false">IF(N(O663)=0,"",L663/O663-1)</f>
        <v/>
      </c>
      <c r="S663" s="33" t="str">
        <f aca="false">IF(OR(N663="",Q663=""),"",N663-Q663)</f>
        <v/>
      </c>
      <c r="T663" s="0" t="str">
        <f aca="false">IF(N(D663)&gt;0,RANK(D663,D$2:D$1001)+COUNTIF(D$2:D663,D663)-1,"")</f>
        <v/>
      </c>
      <c r="U663" s="38" t="n">
        <f aca="false">IF(N(D663)&gt;0,IF(D663&gt;=LR_MIN_SHARE*SUM(D$2:D$1001),F663,-1),-1)</f>
        <v>-1</v>
      </c>
      <c r="V663" s="0" t="str">
        <f aca="false">IF(U663&lt;0,"",RANK(U663,U$2:U$1001)+COUNTIF(U$2:U663,U663)-1)</f>
        <v/>
      </c>
      <c r="W663" s="0" t="str">
        <f aca="false">IF(N(L663)&gt;0,RANK(L663,L$2:L$1001)+COUNTIF(L$2:L663,L663)-1,"")</f>
        <v/>
      </c>
      <c r="X663" s="38" t="n">
        <f aca="false">IF(N(L663)&gt;0,IF(L663&gt;=LR_MIN_SHARE*SUM(L$2:L$1001),N663,-1),-1)</f>
        <v>-1</v>
      </c>
      <c r="Y663" s="0" t="str">
        <f aca="false">IF(X663&lt;0,"",RANK(X663,X$2:X$1001)+COUNTIF(X$2:X663,X663)-1)</f>
        <v/>
      </c>
      <c r="AA663" s="0" t="str">
        <f aca="false">IF($A663="","",IF(COUNTIF($B$2:$B663,$B663)=1,1,""))</f>
        <v/>
      </c>
      <c r="AB663" s="0" t="str">
        <f aca="false">IF(AA663=1,SUMIF($B$2:$B$1001,$B663,$D$2:$D$1001),"")</f>
        <v/>
      </c>
      <c r="AC663" s="0" t="str">
        <f aca="false">IF(AA663=1,RANK(AB663,$AB$2:$AB$1001)+COUNTIF($AB$2:$AB663,AB663)-1,"")</f>
        <v/>
      </c>
      <c r="AD663" s="0" t="str">
        <f aca="false">IF($A663="","",COUNTIF(raw_data!$G:$G,$A663))</f>
        <v/>
      </c>
      <c r="AE663" s="0" t="str">
        <f aca="false">IF($A663="","",IF(COUNTIF($A$2:$A$1001,$A663)&gt;1,1,0))</f>
        <v/>
      </c>
    </row>
    <row r="664" customFormat="false" ht="15" hidden="false" customHeight="false" outlineLevel="0" collapsed="false">
      <c r="A664" s="0" t="str">
        <f aca="false">IF(code_master!$A664="","",code_master!$A664)</f>
        <v/>
      </c>
      <c r="B664" s="0" t="str">
        <f aca="false">IF($A664="","",code_master!$C664&amp;"")</f>
        <v/>
      </c>
      <c r="C664" s="0" t="str">
        <f aca="false">IF($A664="","",code_master!$B664&amp;"")</f>
        <v/>
      </c>
      <c r="D664" s="30" t="str">
        <f aca="false">IF($A664="","",SUMIFS(raw_data!$H:$H,raw_data!$A:$A,"&gt;="&amp;UY_START,raw_data!$A:$A,"&lt;="&amp;BASE_YM,raw_data!$B:$B,"&lt;="&amp;BASE_YM,raw_data!$G:$G,$A664))</f>
        <v/>
      </c>
      <c r="E664" s="30" t="str">
        <f aca="false">IF($A664="","",(SUMIFS(raw_data!$I:$I,raw_data!$A:$A,"&gt;="&amp;UY_START,raw_data!$A:$A,"&lt;="&amp;BASE_YM,raw_data!$B:$B,"&lt;="&amp;BASE_YM,raw_data!$G:$G,$A664)+SUMIFS(raw_data!$J:$J,raw_data!$A:$A,"&gt;="&amp;UY_START,raw_data!$A:$A,"&lt;="&amp;BASE_YM,raw_data!$B:$B,"&lt;="&amp;BASE_YM,raw_data!$G:$G,$A664)))</f>
        <v/>
      </c>
      <c r="F664" s="31" t="str">
        <f aca="false">IF(N(D664)=0,"",E664/D664)</f>
        <v/>
      </c>
      <c r="G664" s="30" t="str">
        <f aca="false">IF($A664="","",SUMIFS(raw_data!$H:$H,raw_data!$A:$A,"&gt;="&amp;UY_START_PY,raw_data!$A:$A,"&lt;="&amp;BASE_YM_PY,raw_data!$B:$B,"&lt;="&amp;BASE_YM_PY,raw_data!$G:$G,$A664))</f>
        <v/>
      </c>
      <c r="H664" s="30" t="str">
        <f aca="false">IF($A664="","",(SUMIFS(raw_data!$I:$I,raw_data!$A:$A,"&gt;="&amp;UY_START_PY,raw_data!$A:$A,"&lt;="&amp;BASE_YM_PY,raw_data!$B:$B,"&lt;="&amp;BASE_YM_PY,raw_data!$G:$G,$A664)+SUMIFS(raw_data!$J:$J,raw_data!$A:$A,"&gt;="&amp;UY_START_PY,raw_data!$A:$A,"&lt;="&amp;BASE_YM_PY,raw_data!$B:$B,"&lt;="&amp;BASE_YM_PY,raw_data!$G:$G,$A664)))</f>
        <v/>
      </c>
      <c r="I664" s="31" t="str">
        <f aca="false">IF(N(G664)=0,"",H664/G664)</f>
        <v/>
      </c>
      <c r="J664" s="32" t="str">
        <f aca="false">IF(N(G664)=0,"",D664/G664-1)</f>
        <v/>
      </c>
      <c r="K664" s="33" t="str">
        <f aca="false">IF(OR(F664="",I664=""),"",F664-I664)</f>
        <v/>
      </c>
      <c r="L664" s="30" t="str">
        <f aca="false">IF($A664="","",SUMIFS(raw_data!$H:$H,raw_data!$B:$B,BASE_YM,raw_data!$G:$G,$A664))</f>
        <v/>
      </c>
      <c r="M664" s="30" t="str">
        <f aca="false">IF($A664="","",(SUMIFS(raw_data!$I:$I,raw_data!$B:$B,BASE_YM,raw_data!$G:$G,$A664)+SUMIFS(raw_data!$J:$J,raw_data!$B:$B,BASE_YM,raw_data!$G:$G,$A664)))</f>
        <v/>
      </c>
      <c r="N664" s="31" t="str">
        <f aca="false">IF(N(L664)=0,"",M664/L664)</f>
        <v/>
      </c>
      <c r="O664" s="30" t="str">
        <f aca="false">IF($A664="","",SUMIFS(raw_data!$H:$H,raw_data!$B:$B,BASE_YM_PY,raw_data!$G:$G,$A664))</f>
        <v/>
      </c>
      <c r="P664" s="30" t="str">
        <f aca="false">IF($A664="","",(SUMIFS(raw_data!$I:$I,raw_data!$B:$B,BASE_YM_PY,raw_data!$G:$G,$A664)+SUMIFS(raw_data!$J:$J,raw_data!$B:$B,BASE_YM_PY,raw_data!$G:$G,$A664)))</f>
        <v/>
      </c>
      <c r="Q664" s="31" t="str">
        <f aca="false">IF(N(O664)=0,"",P664/O664)</f>
        <v/>
      </c>
      <c r="R664" s="32" t="str">
        <f aca="false">IF(N(O664)=0,"",L664/O664-1)</f>
        <v/>
      </c>
      <c r="S664" s="33" t="str">
        <f aca="false">IF(OR(N664="",Q664=""),"",N664-Q664)</f>
        <v/>
      </c>
      <c r="T664" s="0" t="str">
        <f aca="false">IF(N(D664)&gt;0,RANK(D664,D$2:D$1001)+COUNTIF(D$2:D664,D664)-1,"")</f>
        <v/>
      </c>
      <c r="U664" s="38" t="n">
        <f aca="false">IF(N(D664)&gt;0,IF(D664&gt;=LR_MIN_SHARE*SUM(D$2:D$1001),F664,-1),-1)</f>
        <v>-1</v>
      </c>
      <c r="V664" s="0" t="str">
        <f aca="false">IF(U664&lt;0,"",RANK(U664,U$2:U$1001)+COUNTIF(U$2:U664,U664)-1)</f>
        <v/>
      </c>
      <c r="W664" s="0" t="str">
        <f aca="false">IF(N(L664)&gt;0,RANK(L664,L$2:L$1001)+COUNTIF(L$2:L664,L664)-1,"")</f>
        <v/>
      </c>
      <c r="X664" s="38" t="n">
        <f aca="false">IF(N(L664)&gt;0,IF(L664&gt;=LR_MIN_SHARE*SUM(L$2:L$1001),N664,-1),-1)</f>
        <v>-1</v>
      </c>
      <c r="Y664" s="0" t="str">
        <f aca="false">IF(X664&lt;0,"",RANK(X664,X$2:X$1001)+COUNTIF(X$2:X664,X664)-1)</f>
        <v/>
      </c>
      <c r="AA664" s="0" t="str">
        <f aca="false">IF($A664="","",IF(COUNTIF($B$2:$B664,$B664)=1,1,""))</f>
        <v/>
      </c>
      <c r="AB664" s="0" t="str">
        <f aca="false">IF(AA664=1,SUMIF($B$2:$B$1001,$B664,$D$2:$D$1001),"")</f>
        <v/>
      </c>
      <c r="AC664" s="0" t="str">
        <f aca="false">IF(AA664=1,RANK(AB664,$AB$2:$AB$1001)+COUNTIF($AB$2:$AB664,AB664)-1,"")</f>
        <v/>
      </c>
      <c r="AD664" s="0" t="str">
        <f aca="false">IF($A664="","",COUNTIF(raw_data!$G:$G,$A664))</f>
        <v/>
      </c>
      <c r="AE664" s="0" t="str">
        <f aca="false">IF($A664="","",IF(COUNTIF($A$2:$A$1001,$A664)&gt;1,1,0))</f>
        <v/>
      </c>
    </row>
    <row r="665" customFormat="false" ht="15" hidden="false" customHeight="false" outlineLevel="0" collapsed="false">
      <c r="A665" s="0" t="str">
        <f aca="false">IF(code_master!$A665="","",code_master!$A665)</f>
        <v/>
      </c>
      <c r="B665" s="0" t="str">
        <f aca="false">IF($A665="","",code_master!$C665&amp;"")</f>
        <v/>
      </c>
      <c r="C665" s="0" t="str">
        <f aca="false">IF($A665="","",code_master!$B665&amp;"")</f>
        <v/>
      </c>
      <c r="D665" s="30" t="str">
        <f aca="false">IF($A665="","",SUMIFS(raw_data!$H:$H,raw_data!$A:$A,"&gt;="&amp;UY_START,raw_data!$A:$A,"&lt;="&amp;BASE_YM,raw_data!$B:$B,"&lt;="&amp;BASE_YM,raw_data!$G:$G,$A665))</f>
        <v/>
      </c>
      <c r="E665" s="30" t="str">
        <f aca="false">IF($A665="","",(SUMIFS(raw_data!$I:$I,raw_data!$A:$A,"&gt;="&amp;UY_START,raw_data!$A:$A,"&lt;="&amp;BASE_YM,raw_data!$B:$B,"&lt;="&amp;BASE_YM,raw_data!$G:$G,$A665)+SUMIFS(raw_data!$J:$J,raw_data!$A:$A,"&gt;="&amp;UY_START,raw_data!$A:$A,"&lt;="&amp;BASE_YM,raw_data!$B:$B,"&lt;="&amp;BASE_YM,raw_data!$G:$G,$A665)))</f>
        <v/>
      </c>
      <c r="F665" s="31" t="str">
        <f aca="false">IF(N(D665)=0,"",E665/D665)</f>
        <v/>
      </c>
      <c r="G665" s="30" t="str">
        <f aca="false">IF($A665="","",SUMIFS(raw_data!$H:$H,raw_data!$A:$A,"&gt;="&amp;UY_START_PY,raw_data!$A:$A,"&lt;="&amp;BASE_YM_PY,raw_data!$B:$B,"&lt;="&amp;BASE_YM_PY,raw_data!$G:$G,$A665))</f>
        <v/>
      </c>
      <c r="H665" s="30" t="str">
        <f aca="false">IF($A665="","",(SUMIFS(raw_data!$I:$I,raw_data!$A:$A,"&gt;="&amp;UY_START_PY,raw_data!$A:$A,"&lt;="&amp;BASE_YM_PY,raw_data!$B:$B,"&lt;="&amp;BASE_YM_PY,raw_data!$G:$G,$A665)+SUMIFS(raw_data!$J:$J,raw_data!$A:$A,"&gt;="&amp;UY_START_PY,raw_data!$A:$A,"&lt;="&amp;BASE_YM_PY,raw_data!$B:$B,"&lt;="&amp;BASE_YM_PY,raw_data!$G:$G,$A665)))</f>
        <v/>
      </c>
      <c r="I665" s="31" t="str">
        <f aca="false">IF(N(G665)=0,"",H665/G665)</f>
        <v/>
      </c>
      <c r="J665" s="32" t="str">
        <f aca="false">IF(N(G665)=0,"",D665/G665-1)</f>
        <v/>
      </c>
      <c r="K665" s="33" t="str">
        <f aca="false">IF(OR(F665="",I665=""),"",F665-I665)</f>
        <v/>
      </c>
      <c r="L665" s="30" t="str">
        <f aca="false">IF($A665="","",SUMIFS(raw_data!$H:$H,raw_data!$B:$B,BASE_YM,raw_data!$G:$G,$A665))</f>
        <v/>
      </c>
      <c r="M665" s="30" t="str">
        <f aca="false">IF($A665="","",(SUMIFS(raw_data!$I:$I,raw_data!$B:$B,BASE_YM,raw_data!$G:$G,$A665)+SUMIFS(raw_data!$J:$J,raw_data!$B:$B,BASE_YM,raw_data!$G:$G,$A665)))</f>
        <v/>
      </c>
      <c r="N665" s="31" t="str">
        <f aca="false">IF(N(L665)=0,"",M665/L665)</f>
        <v/>
      </c>
      <c r="O665" s="30" t="str">
        <f aca="false">IF($A665="","",SUMIFS(raw_data!$H:$H,raw_data!$B:$B,BASE_YM_PY,raw_data!$G:$G,$A665))</f>
        <v/>
      </c>
      <c r="P665" s="30" t="str">
        <f aca="false">IF($A665="","",(SUMIFS(raw_data!$I:$I,raw_data!$B:$B,BASE_YM_PY,raw_data!$G:$G,$A665)+SUMIFS(raw_data!$J:$J,raw_data!$B:$B,BASE_YM_PY,raw_data!$G:$G,$A665)))</f>
        <v/>
      </c>
      <c r="Q665" s="31" t="str">
        <f aca="false">IF(N(O665)=0,"",P665/O665)</f>
        <v/>
      </c>
      <c r="R665" s="32" t="str">
        <f aca="false">IF(N(O665)=0,"",L665/O665-1)</f>
        <v/>
      </c>
      <c r="S665" s="33" t="str">
        <f aca="false">IF(OR(N665="",Q665=""),"",N665-Q665)</f>
        <v/>
      </c>
      <c r="T665" s="0" t="str">
        <f aca="false">IF(N(D665)&gt;0,RANK(D665,D$2:D$1001)+COUNTIF(D$2:D665,D665)-1,"")</f>
        <v/>
      </c>
      <c r="U665" s="38" t="n">
        <f aca="false">IF(N(D665)&gt;0,IF(D665&gt;=LR_MIN_SHARE*SUM(D$2:D$1001),F665,-1),-1)</f>
        <v>-1</v>
      </c>
      <c r="V665" s="0" t="str">
        <f aca="false">IF(U665&lt;0,"",RANK(U665,U$2:U$1001)+COUNTIF(U$2:U665,U665)-1)</f>
        <v/>
      </c>
      <c r="W665" s="0" t="str">
        <f aca="false">IF(N(L665)&gt;0,RANK(L665,L$2:L$1001)+COUNTIF(L$2:L665,L665)-1,"")</f>
        <v/>
      </c>
      <c r="X665" s="38" t="n">
        <f aca="false">IF(N(L665)&gt;0,IF(L665&gt;=LR_MIN_SHARE*SUM(L$2:L$1001),N665,-1),-1)</f>
        <v>-1</v>
      </c>
      <c r="Y665" s="0" t="str">
        <f aca="false">IF(X665&lt;0,"",RANK(X665,X$2:X$1001)+COUNTIF(X$2:X665,X665)-1)</f>
        <v/>
      </c>
      <c r="AA665" s="0" t="str">
        <f aca="false">IF($A665="","",IF(COUNTIF($B$2:$B665,$B665)=1,1,""))</f>
        <v/>
      </c>
      <c r="AB665" s="0" t="str">
        <f aca="false">IF(AA665=1,SUMIF($B$2:$B$1001,$B665,$D$2:$D$1001),"")</f>
        <v/>
      </c>
      <c r="AC665" s="0" t="str">
        <f aca="false">IF(AA665=1,RANK(AB665,$AB$2:$AB$1001)+COUNTIF($AB$2:$AB665,AB665)-1,"")</f>
        <v/>
      </c>
      <c r="AD665" s="0" t="str">
        <f aca="false">IF($A665="","",COUNTIF(raw_data!$G:$G,$A665))</f>
        <v/>
      </c>
      <c r="AE665" s="0" t="str">
        <f aca="false">IF($A665="","",IF(COUNTIF($A$2:$A$1001,$A665)&gt;1,1,0))</f>
        <v/>
      </c>
    </row>
    <row r="666" customFormat="false" ht="15" hidden="false" customHeight="false" outlineLevel="0" collapsed="false">
      <c r="A666" s="0" t="str">
        <f aca="false">IF(code_master!$A666="","",code_master!$A666)</f>
        <v/>
      </c>
      <c r="B666" s="0" t="str">
        <f aca="false">IF($A666="","",code_master!$C666&amp;"")</f>
        <v/>
      </c>
      <c r="C666" s="0" t="str">
        <f aca="false">IF($A666="","",code_master!$B666&amp;"")</f>
        <v/>
      </c>
      <c r="D666" s="30" t="str">
        <f aca="false">IF($A666="","",SUMIFS(raw_data!$H:$H,raw_data!$A:$A,"&gt;="&amp;UY_START,raw_data!$A:$A,"&lt;="&amp;BASE_YM,raw_data!$B:$B,"&lt;="&amp;BASE_YM,raw_data!$G:$G,$A666))</f>
        <v/>
      </c>
      <c r="E666" s="30" t="str">
        <f aca="false">IF($A666="","",(SUMIFS(raw_data!$I:$I,raw_data!$A:$A,"&gt;="&amp;UY_START,raw_data!$A:$A,"&lt;="&amp;BASE_YM,raw_data!$B:$B,"&lt;="&amp;BASE_YM,raw_data!$G:$G,$A666)+SUMIFS(raw_data!$J:$J,raw_data!$A:$A,"&gt;="&amp;UY_START,raw_data!$A:$A,"&lt;="&amp;BASE_YM,raw_data!$B:$B,"&lt;="&amp;BASE_YM,raw_data!$G:$G,$A666)))</f>
        <v/>
      </c>
      <c r="F666" s="31" t="str">
        <f aca="false">IF(N(D666)=0,"",E666/D666)</f>
        <v/>
      </c>
      <c r="G666" s="30" t="str">
        <f aca="false">IF($A666="","",SUMIFS(raw_data!$H:$H,raw_data!$A:$A,"&gt;="&amp;UY_START_PY,raw_data!$A:$A,"&lt;="&amp;BASE_YM_PY,raw_data!$B:$B,"&lt;="&amp;BASE_YM_PY,raw_data!$G:$G,$A666))</f>
        <v/>
      </c>
      <c r="H666" s="30" t="str">
        <f aca="false">IF($A666="","",(SUMIFS(raw_data!$I:$I,raw_data!$A:$A,"&gt;="&amp;UY_START_PY,raw_data!$A:$A,"&lt;="&amp;BASE_YM_PY,raw_data!$B:$B,"&lt;="&amp;BASE_YM_PY,raw_data!$G:$G,$A666)+SUMIFS(raw_data!$J:$J,raw_data!$A:$A,"&gt;="&amp;UY_START_PY,raw_data!$A:$A,"&lt;="&amp;BASE_YM_PY,raw_data!$B:$B,"&lt;="&amp;BASE_YM_PY,raw_data!$G:$G,$A666)))</f>
        <v/>
      </c>
      <c r="I666" s="31" t="str">
        <f aca="false">IF(N(G666)=0,"",H666/G666)</f>
        <v/>
      </c>
      <c r="J666" s="32" t="str">
        <f aca="false">IF(N(G666)=0,"",D666/G666-1)</f>
        <v/>
      </c>
      <c r="K666" s="33" t="str">
        <f aca="false">IF(OR(F666="",I666=""),"",F666-I666)</f>
        <v/>
      </c>
      <c r="L666" s="30" t="str">
        <f aca="false">IF($A666="","",SUMIFS(raw_data!$H:$H,raw_data!$B:$B,BASE_YM,raw_data!$G:$G,$A666))</f>
        <v/>
      </c>
      <c r="M666" s="30" t="str">
        <f aca="false">IF($A666="","",(SUMIFS(raw_data!$I:$I,raw_data!$B:$B,BASE_YM,raw_data!$G:$G,$A666)+SUMIFS(raw_data!$J:$J,raw_data!$B:$B,BASE_YM,raw_data!$G:$G,$A666)))</f>
        <v/>
      </c>
      <c r="N666" s="31" t="str">
        <f aca="false">IF(N(L666)=0,"",M666/L666)</f>
        <v/>
      </c>
      <c r="O666" s="30" t="str">
        <f aca="false">IF($A666="","",SUMIFS(raw_data!$H:$H,raw_data!$B:$B,BASE_YM_PY,raw_data!$G:$G,$A666))</f>
        <v/>
      </c>
      <c r="P666" s="30" t="str">
        <f aca="false">IF($A666="","",(SUMIFS(raw_data!$I:$I,raw_data!$B:$B,BASE_YM_PY,raw_data!$G:$G,$A666)+SUMIFS(raw_data!$J:$J,raw_data!$B:$B,BASE_YM_PY,raw_data!$G:$G,$A666)))</f>
        <v/>
      </c>
      <c r="Q666" s="31" t="str">
        <f aca="false">IF(N(O666)=0,"",P666/O666)</f>
        <v/>
      </c>
      <c r="R666" s="32" t="str">
        <f aca="false">IF(N(O666)=0,"",L666/O666-1)</f>
        <v/>
      </c>
      <c r="S666" s="33" t="str">
        <f aca="false">IF(OR(N666="",Q666=""),"",N666-Q666)</f>
        <v/>
      </c>
      <c r="T666" s="0" t="str">
        <f aca="false">IF(N(D666)&gt;0,RANK(D666,D$2:D$1001)+COUNTIF(D$2:D666,D666)-1,"")</f>
        <v/>
      </c>
      <c r="U666" s="38" t="n">
        <f aca="false">IF(N(D666)&gt;0,IF(D666&gt;=LR_MIN_SHARE*SUM(D$2:D$1001),F666,-1),-1)</f>
        <v>-1</v>
      </c>
      <c r="V666" s="0" t="str">
        <f aca="false">IF(U666&lt;0,"",RANK(U666,U$2:U$1001)+COUNTIF(U$2:U666,U666)-1)</f>
        <v/>
      </c>
      <c r="W666" s="0" t="str">
        <f aca="false">IF(N(L666)&gt;0,RANK(L666,L$2:L$1001)+COUNTIF(L$2:L666,L666)-1,"")</f>
        <v/>
      </c>
      <c r="X666" s="38" t="n">
        <f aca="false">IF(N(L666)&gt;0,IF(L666&gt;=LR_MIN_SHARE*SUM(L$2:L$1001),N666,-1),-1)</f>
        <v>-1</v>
      </c>
      <c r="Y666" s="0" t="str">
        <f aca="false">IF(X666&lt;0,"",RANK(X666,X$2:X$1001)+COUNTIF(X$2:X666,X666)-1)</f>
        <v/>
      </c>
      <c r="AA666" s="0" t="str">
        <f aca="false">IF($A666="","",IF(COUNTIF($B$2:$B666,$B666)=1,1,""))</f>
        <v/>
      </c>
      <c r="AB666" s="0" t="str">
        <f aca="false">IF(AA666=1,SUMIF($B$2:$B$1001,$B666,$D$2:$D$1001),"")</f>
        <v/>
      </c>
      <c r="AC666" s="0" t="str">
        <f aca="false">IF(AA666=1,RANK(AB666,$AB$2:$AB$1001)+COUNTIF($AB$2:$AB666,AB666)-1,"")</f>
        <v/>
      </c>
      <c r="AD666" s="0" t="str">
        <f aca="false">IF($A666="","",COUNTIF(raw_data!$G:$G,$A666))</f>
        <v/>
      </c>
      <c r="AE666" s="0" t="str">
        <f aca="false">IF($A666="","",IF(COUNTIF($A$2:$A$1001,$A666)&gt;1,1,0))</f>
        <v/>
      </c>
    </row>
    <row r="667" customFormat="false" ht="15" hidden="false" customHeight="false" outlineLevel="0" collapsed="false">
      <c r="A667" s="0" t="str">
        <f aca="false">IF(code_master!$A667="","",code_master!$A667)</f>
        <v/>
      </c>
      <c r="B667" s="0" t="str">
        <f aca="false">IF($A667="","",code_master!$C667&amp;"")</f>
        <v/>
      </c>
      <c r="C667" s="0" t="str">
        <f aca="false">IF($A667="","",code_master!$B667&amp;"")</f>
        <v/>
      </c>
      <c r="D667" s="30" t="str">
        <f aca="false">IF($A667="","",SUMIFS(raw_data!$H:$H,raw_data!$A:$A,"&gt;="&amp;UY_START,raw_data!$A:$A,"&lt;="&amp;BASE_YM,raw_data!$B:$B,"&lt;="&amp;BASE_YM,raw_data!$G:$G,$A667))</f>
        <v/>
      </c>
      <c r="E667" s="30" t="str">
        <f aca="false">IF($A667="","",(SUMIFS(raw_data!$I:$I,raw_data!$A:$A,"&gt;="&amp;UY_START,raw_data!$A:$A,"&lt;="&amp;BASE_YM,raw_data!$B:$B,"&lt;="&amp;BASE_YM,raw_data!$G:$G,$A667)+SUMIFS(raw_data!$J:$J,raw_data!$A:$A,"&gt;="&amp;UY_START,raw_data!$A:$A,"&lt;="&amp;BASE_YM,raw_data!$B:$B,"&lt;="&amp;BASE_YM,raw_data!$G:$G,$A667)))</f>
        <v/>
      </c>
      <c r="F667" s="31" t="str">
        <f aca="false">IF(N(D667)=0,"",E667/D667)</f>
        <v/>
      </c>
      <c r="G667" s="30" t="str">
        <f aca="false">IF($A667="","",SUMIFS(raw_data!$H:$H,raw_data!$A:$A,"&gt;="&amp;UY_START_PY,raw_data!$A:$A,"&lt;="&amp;BASE_YM_PY,raw_data!$B:$B,"&lt;="&amp;BASE_YM_PY,raw_data!$G:$G,$A667))</f>
        <v/>
      </c>
      <c r="H667" s="30" t="str">
        <f aca="false">IF($A667="","",(SUMIFS(raw_data!$I:$I,raw_data!$A:$A,"&gt;="&amp;UY_START_PY,raw_data!$A:$A,"&lt;="&amp;BASE_YM_PY,raw_data!$B:$B,"&lt;="&amp;BASE_YM_PY,raw_data!$G:$G,$A667)+SUMIFS(raw_data!$J:$J,raw_data!$A:$A,"&gt;="&amp;UY_START_PY,raw_data!$A:$A,"&lt;="&amp;BASE_YM_PY,raw_data!$B:$B,"&lt;="&amp;BASE_YM_PY,raw_data!$G:$G,$A667)))</f>
        <v/>
      </c>
      <c r="I667" s="31" t="str">
        <f aca="false">IF(N(G667)=0,"",H667/G667)</f>
        <v/>
      </c>
      <c r="J667" s="32" t="str">
        <f aca="false">IF(N(G667)=0,"",D667/G667-1)</f>
        <v/>
      </c>
      <c r="K667" s="33" t="str">
        <f aca="false">IF(OR(F667="",I667=""),"",F667-I667)</f>
        <v/>
      </c>
      <c r="L667" s="30" t="str">
        <f aca="false">IF($A667="","",SUMIFS(raw_data!$H:$H,raw_data!$B:$B,BASE_YM,raw_data!$G:$G,$A667))</f>
        <v/>
      </c>
      <c r="M667" s="30" t="str">
        <f aca="false">IF($A667="","",(SUMIFS(raw_data!$I:$I,raw_data!$B:$B,BASE_YM,raw_data!$G:$G,$A667)+SUMIFS(raw_data!$J:$J,raw_data!$B:$B,BASE_YM,raw_data!$G:$G,$A667)))</f>
        <v/>
      </c>
      <c r="N667" s="31" t="str">
        <f aca="false">IF(N(L667)=0,"",M667/L667)</f>
        <v/>
      </c>
      <c r="O667" s="30" t="str">
        <f aca="false">IF($A667="","",SUMIFS(raw_data!$H:$H,raw_data!$B:$B,BASE_YM_PY,raw_data!$G:$G,$A667))</f>
        <v/>
      </c>
      <c r="P667" s="30" t="str">
        <f aca="false">IF($A667="","",(SUMIFS(raw_data!$I:$I,raw_data!$B:$B,BASE_YM_PY,raw_data!$G:$G,$A667)+SUMIFS(raw_data!$J:$J,raw_data!$B:$B,BASE_YM_PY,raw_data!$G:$G,$A667)))</f>
        <v/>
      </c>
      <c r="Q667" s="31" t="str">
        <f aca="false">IF(N(O667)=0,"",P667/O667)</f>
        <v/>
      </c>
      <c r="R667" s="32" t="str">
        <f aca="false">IF(N(O667)=0,"",L667/O667-1)</f>
        <v/>
      </c>
      <c r="S667" s="33" t="str">
        <f aca="false">IF(OR(N667="",Q667=""),"",N667-Q667)</f>
        <v/>
      </c>
      <c r="T667" s="0" t="str">
        <f aca="false">IF(N(D667)&gt;0,RANK(D667,D$2:D$1001)+COUNTIF(D$2:D667,D667)-1,"")</f>
        <v/>
      </c>
      <c r="U667" s="38" t="n">
        <f aca="false">IF(N(D667)&gt;0,IF(D667&gt;=LR_MIN_SHARE*SUM(D$2:D$1001),F667,-1),-1)</f>
        <v>-1</v>
      </c>
      <c r="V667" s="0" t="str">
        <f aca="false">IF(U667&lt;0,"",RANK(U667,U$2:U$1001)+COUNTIF(U$2:U667,U667)-1)</f>
        <v/>
      </c>
      <c r="W667" s="0" t="str">
        <f aca="false">IF(N(L667)&gt;0,RANK(L667,L$2:L$1001)+COUNTIF(L$2:L667,L667)-1,"")</f>
        <v/>
      </c>
      <c r="X667" s="38" t="n">
        <f aca="false">IF(N(L667)&gt;0,IF(L667&gt;=LR_MIN_SHARE*SUM(L$2:L$1001),N667,-1),-1)</f>
        <v>-1</v>
      </c>
      <c r="Y667" s="0" t="str">
        <f aca="false">IF(X667&lt;0,"",RANK(X667,X$2:X$1001)+COUNTIF(X$2:X667,X667)-1)</f>
        <v/>
      </c>
      <c r="AA667" s="0" t="str">
        <f aca="false">IF($A667="","",IF(COUNTIF($B$2:$B667,$B667)=1,1,""))</f>
        <v/>
      </c>
      <c r="AB667" s="0" t="str">
        <f aca="false">IF(AA667=1,SUMIF($B$2:$B$1001,$B667,$D$2:$D$1001),"")</f>
        <v/>
      </c>
      <c r="AC667" s="0" t="str">
        <f aca="false">IF(AA667=1,RANK(AB667,$AB$2:$AB$1001)+COUNTIF($AB$2:$AB667,AB667)-1,"")</f>
        <v/>
      </c>
      <c r="AD667" s="0" t="str">
        <f aca="false">IF($A667="","",COUNTIF(raw_data!$G:$G,$A667))</f>
        <v/>
      </c>
      <c r="AE667" s="0" t="str">
        <f aca="false">IF($A667="","",IF(COUNTIF($A$2:$A$1001,$A667)&gt;1,1,0))</f>
        <v/>
      </c>
    </row>
    <row r="668" customFormat="false" ht="15" hidden="false" customHeight="false" outlineLevel="0" collapsed="false">
      <c r="A668" s="0" t="str">
        <f aca="false">IF(code_master!$A668="","",code_master!$A668)</f>
        <v/>
      </c>
      <c r="B668" s="0" t="str">
        <f aca="false">IF($A668="","",code_master!$C668&amp;"")</f>
        <v/>
      </c>
      <c r="C668" s="0" t="str">
        <f aca="false">IF($A668="","",code_master!$B668&amp;"")</f>
        <v/>
      </c>
      <c r="D668" s="30" t="str">
        <f aca="false">IF($A668="","",SUMIFS(raw_data!$H:$H,raw_data!$A:$A,"&gt;="&amp;UY_START,raw_data!$A:$A,"&lt;="&amp;BASE_YM,raw_data!$B:$B,"&lt;="&amp;BASE_YM,raw_data!$G:$G,$A668))</f>
        <v/>
      </c>
      <c r="E668" s="30" t="str">
        <f aca="false">IF($A668="","",(SUMIFS(raw_data!$I:$I,raw_data!$A:$A,"&gt;="&amp;UY_START,raw_data!$A:$A,"&lt;="&amp;BASE_YM,raw_data!$B:$B,"&lt;="&amp;BASE_YM,raw_data!$G:$G,$A668)+SUMIFS(raw_data!$J:$J,raw_data!$A:$A,"&gt;="&amp;UY_START,raw_data!$A:$A,"&lt;="&amp;BASE_YM,raw_data!$B:$B,"&lt;="&amp;BASE_YM,raw_data!$G:$G,$A668)))</f>
        <v/>
      </c>
      <c r="F668" s="31" t="str">
        <f aca="false">IF(N(D668)=0,"",E668/D668)</f>
        <v/>
      </c>
      <c r="G668" s="30" t="str">
        <f aca="false">IF($A668="","",SUMIFS(raw_data!$H:$H,raw_data!$A:$A,"&gt;="&amp;UY_START_PY,raw_data!$A:$A,"&lt;="&amp;BASE_YM_PY,raw_data!$B:$B,"&lt;="&amp;BASE_YM_PY,raw_data!$G:$G,$A668))</f>
        <v/>
      </c>
      <c r="H668" s="30" t="str">
        <f aca="false">IF($A668="","",(SUMIFS(raw_data!$I:$I,raw_data!$A:$A,"&gt;="&amp;UY_START_PY,raw_data!$A:$A,"&lt;="&amp;BASE_YM_PY,raw_data!$B:$B,"&lt;="&amp;BASE_YM_PY,raw_data!$G:$G,$A668)+SUMIFS(raw_data!$J:$J,raw_data!$A:$A,"&gt;="&amp;UY_START_PY,raw_data!$A:$A,"&lt;="&amp;BASE_YM_PY,raw_data!$B:$B,"&lt;="&amp;BASE_YM_PY,raw_data!$G:$G,$A668)))</f>
        <v/>
      </c>
      <c r="I668" s="31" t="str">
        <f aca="false">IF(N(G668)=0,"",H668/G668)</f>
        <v/>
      </c>
      <c r="J668" s="32" t="str">
        <f aca="false">IF(N(G668)=0,"",D668/G668-1)</f>
        <v/>
      </c>
      <c r="K668" s="33" t="str">
        <f aca="false">IF(OR(F668="",I668=""),"",F668-I668)</f>
        <v/>
      </c>
      <c r="L668" s="30" t="str">
        <f aca="false">IF($A668="","",SUMIFS(raw_data!$H:$H,raw_data!$B:$B,BASE_YM,raw_data!$G:$G,$A668))</f>
        <v/>
      </c>
      <c r="M668" s="30" t="str">
        <f aca="false">IF($A668="","",(SUMIFS(raw_data!$I:$I,raw_data!$B:$B,BASE_YM,raw_data!$G:$G,$A668)+SUMIFS(raw_data!$J:$J,raw_data!$B:$B,BASE_YM,raw_data!$G:$G,$A668)))</f>
        <v/>
      </c>
      <c r="N668" s="31" t="str">
        <f aca="false">IF(N(L668)=0,"",M668/L668)</f>
        <v/>
      </c>
      <c r="O668" s="30" t="str">
        <f aca="false">IF($A668="","",SUMIFS(raw_data!$H:$H,raw_data!$B:$B,BASE_YM_PY,raw_data!$G:$G,$A668))</f>
        <v/>
      </c>
      <c r="P668" s="30" t="str">
        <f aca="false">IF($A668="","",(SUMIFS(raw_data!$I:$I,raw_data!$B:$B,BASE_YM_PY,raw_data!$G:$G,$A668)+SUMIFS(raw_data!$J:$J,raw_data!$B:$B,BASE_YM_PY,raw_data!$G:$G,$A668)))</f>
        <v/>
      </c>
      <c r="Q668" s="31" t="str">
        <f aca="false">IF(N(O668)=0,"",P668/O668)</f>
        <v/>
      </c>
      <c r="R668" s="32" t="str">
        <f aca="false">IF(N(O668)=0,"",L668/O668-1)</f>
        <v/>
      </c>
      <c r="S668" s="33" t="str">
        <f aca="false">IF(OR(N668="",Q668=""),"",N668-Q668)</f>
        <v/>
      </c>
      <c r="T668" s="0" t="str">
        <f aca="false">IF(N(D668)&gt;0,RANK(D668,D$2:D$1001)+COUNTIF(D$2:D668,D668)-1,"")</f>
        <v/>
      </c>
      <c r="U668" s="38" t="n">
        <f aca="false">IF(N(D668)&gt;0,IF(D668&gt;=LR_MIN_SHARE*SUM(D$2:D$1001),F668,-1),-1)</f>
        <v>-1</v>
      </c>
      <c r="V668" s="0" t="str">
        <f aca="false">IF(U668&lt;0,"",RANK(U668,U$2:U$1001)+COUNTIF(U$2:U668,U668)-1)</f>
        <v/>
      </c>
      <c r="W668" s="0" t="str">
        <f aca="false">IF(N(L668)&gt;0,RANK(L668,L$2:L$1001)+COUNTIF(L$2:L668,L668)-1,"")</f>
        <v/>
      </c>
      <c r="X668" s="38" t="n">
        <f aca="false">IF(N(L668)&gt;0,IF(L668&gt;=LR_MIN_SHARE*SUM(L$2:L$1001),N668,-1),-1)</f>
        <v>-1</v>
      </c>
      <c r="Y668" s="0" t="str">
        <f aca="false">IF(X668&lt;0,"",RANK(X668,X$2:X$1001)+COUNTIF(X$2:X668,X668)-1)</f>
        <v/>
      </c>
      <c r="AA668" s="0" t="str">
        <f aca="false">IF($A668="","",IF(COUNTIF($B$2:$B668,$B668)=1,1,""))</f>
        <v/>
      </c>
      <c r="AB668" s="0" t="str">
        <f aca="false">IF(AA668=1,SUMIF($B$2:$B$1001,$B668,$D$2:$D$1001),"")</f>
        <v/>
      </c>
      <c r="AC668" s="0" t="str">
        <f aca="false">IF(AA668=1,RANK(AB668,$AB$2:$AB$1001)+COUNTIF($AB$2:$AB668,AB668)-1,"")</f>
        <v/>
      </c>
      <c r="AD668" s="0" t="str">
        <f aca="false">IF($A668="","",COUNTIF(raw_data!$G:$G,$A668))</f>
        <v/>
      </c>
      <c r="AE668" s="0" t="str">
        <f aca="false">IF($A668="","",IF(COUNTIF($A$2:$A$1001,$A668)&gt;1,1,0))</f>
        <v/>
      </c>
    </row>
    <row r="669" customFormat="false" ht="15" hidden="false" customHeight="false" outlineLevel="0" collapsed="false">
      <c r="A669" s="0" t="str">
        <f aca="false">IF(code_master!$A669="","",code_master!$A669)</f>
        <v/>
      </c>
      <c r="B669" s="0" t="str">
        <f aca="false">IF($A669="","",code_master!$C669&amp;"")</f>
        <v/>
      </c>
      <c r="C669" s="0" t="str">
        <f aca="false">IF($A669="","",code_master!$B669&amp;"")</f>
        <v/>
      </c>
      <c r="D669" s="30" t="str">
        <f aca="false">IF($A669="","",SUMIFS(raw_data!$H:$H,raw_data!$A:$A,"&gt;="&amp;UY_START,raw_data!$A:$A,"&lt;="&amp;BASE_YM,raw_data!$B:$B,"&lt;="&amp;BASE_YM,raw_data!$G:$G,$A669))</f>
        <v/>
      </c>
      <c r="E669" s="30" t="str">
        <f aca="false">IF($A669="","",(SUMIFS(raw_data!$I:$I,raw_data!$A:$A,"&gt;="&amp;UY_START,raw_data!$A:$A,"&lt;="&amp;BASE_YM,raw_data!$B:$B,"&lt;="&amp;BASE_YM,raw_data!$G:$G,$A669)+SUMIFS(raw_data!$J:$J,raw_data!$A:$A,"&gt;="&amp;UY_START,raw_data!$A:$A,"&lt;="&amp;BASE_YM,raw_data!$B:$B,"&lt;="&amp;BASE_YM,raw_data!$G:$G,$A669)))</f>
        <v/>
      </c>
      <c r="F669" s="31" t="str">
        <f aca="false">IF(N(D669)=0,"",E669/D669)</f>
        <v/>
      </c>
      <c r="G669" s="30" t="str">
        <f aca="false">IF($A669="","",SUMIFS(raw_data!$H:$H,raw_data!$A:$A,"&gt;="&amp;UY_START_PY,raw_data!$A:$A,"&lt;="&amp;BASE_YM_PY,raw_data!$B:$B,"&lt;="&amp;BASE_YM_PY,raw_data!$G:$G,$A669))</f>
        <v/>
      </c>
      <c r="H669" s="30" t="str">
        <f aca="false">IF($A669="","",(SUMIFS(raw_data!$I:$I,raw_data!$A:$A,"&gt;="&amp;UY_START_PY,raw_data!$A:$A,"&lt;="&amp;BASE_YM_PY,raw_data!$B:$B,"&lt;="&amp;BASE_YM_PY,raw_data!$G:$G,$A669)+SUMIFS(raw_data!$J:$J,raw_data!$A:$A,"&gt;="&amp;UY_START_PY,raw_data!$A:$A,"&lt;="&amp;BASE_YM_PY,raw_data!$B:$B,"&lt;="&amp;BASE_YM_PY,raw_data!$G:$G,$A669)))</f>
        <v/>
      </c>
      <c r="I669" s="31" t="str">
        <f aca="false">IF(N(G669)=0,"",H669/G669)</f>
        <v/>
      </c>
      <c r="J669" s="32" t="str">
        <f aca="false">IF(N(G669)=0,"",D669/G669-1)</f>
        <v/>
      </c>
      <c r="K669" s="33" t="str">
        <f aca="false">IF(OR(F669="",I669=""),"",F669-I669)</f>
        <v/>
      </c>
      <c r="L669" s="30" t="str">
        <f aca="false">IF($A669="","",SUMIFS(raw_data!$H:$H,raw_data!$B:$B,BASE_YM,raw_data!$G:$G,$A669))</f>
        <v/>
      </c>
      <c r="M669" s="30" t="str">
        <f aca="false">IF($A669="","",(SUMIFS(raw_data!$I:$I,raw_data!$B:$B,BASE_YM,raw_data!$G:$G,$A669)+SUMIFS(raw_data!$J:$J,raw_data!$B:$B,BASE_YM,raw_data!$G:$G,$A669)))</f>
        <v/>
      </c>
      <c r="N669" s="31" t="str">
        <f aca="false">IF(N(L669)=0,"",M669/L669)</f>
        <v/>
      </c>
      <c r="O669" s="30" t="str">
        <f aca="false">IF($A669="","",SUMIFS(raw_data!$H:$H,raw_data!$B:$B,BASE_YM_PY,raw_data!$G:$G,$A669))</f>
        <v/>
      </c>
      <c r="P669" s="30" t="str">
        <f aca="false">IF($A669="","",(SUMIFS(raw_data!$I:$I,raw_data!$B:$B,BASE_YM_PY,raw_data!$G:$G,$A669)+SUMIFS(raw_data!$J:$J,raw_data!$B:$B,BASE_YM_PY,raw_data!$G:$G,$A669)))</f>
        <v/>
      </c>
      <c r="Q669" s="31" t="str">
        <f aca="false">IF(N(O669)=0,"",P669/O669)</f>
        <v/>
      </c>
      <c r="R669" s="32" t="str">
        <f aca="false">IF(N(O669)=0,"",L669/O669-1)</f>
        <v/>
      </c>
      <c r="S669" s="33" t="str">
        <f aca="false">IF(OR(N669="",Q669=""),"",N669-Q669)</f>
        <v/>
      </c>
      <c r="T669" s="0" t="str">
        <f aca="false">IF(N(D669)&gt;0,RANK(D669,D$2:D$1001)+COUNTIF(D$2:D669,D669)-1,"")</f>
        <v/>
      </c>
      <c r="U669" s="38" t="n">
        <f aca="false">IF(N(D669)&gt;0,IF(D669&gt;=LR_MIN_SHARE*SUM(D$2:D$1001),F669,-1),-1)</f>
        <v>-1</v>
      </c>
      <c r="V669" s="0" t="str">
        <f aca="false">IF(U669&lt;0,"",RANK(U669,U$2:U$1001)+COUNTIF(U$2:U669,U669)-1)</f>
        <v/>
      </c>
      <c r="W669" s="0" t="str">
        <f aca="false">IF(N(L669)&gt;0,RANK(L669,L$2:L$1001)+COUNTIF(L$2:L669,L669)-1,"")</f>
        <v/>
      </c>
      <c r="X669" s="38" t="n">
        <f aca="false">IF(N(L669)&gt;0,IF(L669&gt;=LR_MIN_SHARE*SUM(L$2:L$1001),N669,-1),-1)</f>
        <v>-1</v>
      </c>
      <c r="Y669" s="0" t="str">
        <f aca="false">IF(X669&lt;0,"",RANK(X669,X$2:X$1001)+COUNTIF(X$2:X669,X669)-1)</f>
        <v/>
      </c>
      <c r="AA669" s="0" t="str">
        <f aca="false">IF($A669="","",IF(COUNTIF($B$2:$B669,$B669)=1,1,""))</f>
        <v/>
      </c>
      <c r="AB669" s="0" t="str">
        <f aca="false">IF(AA669=1,SUMIF($B$2:$B$1001,$B669,$D$2:$D$1001),"")</f>
        <v/>
      </c>
      <c r="AC669" s="0" t="str">
        <f aca="false">IF(AA669=1,RANK(AB669,$AB$2:$AB$1001)+COUNTIF($AB$2:$AB669,AB669)-1,"")</f>
        <v/>
      </c>
      <c r="AD669" s="0" t="str">
        <f aca="false">IF($A669="","",COUNTIF(raw_data!$G:$G,$A669))</f>
        <v/>
      </c>
      <c r="AE669" s="0" t="str">
        <f aca="false">IF($A669="","",IF(COUNTIF($A$2:$A$1001,$A669)&gt;1,1,0))</f>
        <v/>
      </c>
    </row>
    <row r="670" customFormat="false" ht="15" hidden="false" customHeight="false" outlineLevel="0" collapsed="false">
      <c r="A670" s="0" t="str">
        <f aca="false">IF(code_master!$A670="","",code_master!$A670)</f>
        <v/>
      </c>
      <c r="B670" s="0" t="str">
        <f aca="false">IF($A670="","",code_master!$C670&amp;"")</f>
        <v/>
      </c>
      <c r="C670" s="0" t="str">
        <f aca="false">IF($A670="","",code_master!$B670&amp;"")</f>
        <v/>
      </c>
      <c r="D670" s="30" t="str">
        <f aca="false">IF($A670="","",SUMIFS(raw_data!$H:$H,raw_data!$A:$A,"&gt;="&amp;UY_START,raw_data!$A:$A,"&lt;="&amp;BASE_YM,raw_data!$B:$B,"&lt;="&amp;BASE_YM,raw_data!$G:$G,$A670))</f>
        <v/>
      </c>
      <c r="E670" s="30" t="str">
        <f aca="false">IF($A670="","",(SUMIFS(raw_data!$I:$I,raw_data!$A:$A,"&gt;="&amp;UY_START,raw_data!$A:$A,"&lt;="&amp;BASE_YM,raw_data!$B:$B,"&lt;="&amp;BASE_YM,raw_data!$G:$G,$A670)+SUMIFS(raw_data!$J:$J,raw_data!$A:$A,"&gt;="&amp;UY_START,raw_data!$A:$A,"&lt;="&amp;BASE_YM,raw_data!$B:$B,"&lt;="&amp;BASE_YM,raw_data!$G:$G,$A670)))</f>
        <v/>
      </c>
      <c r="F670" s="31" t="str">
        <f aca="false">IF(N(D670)=0,"",E670/D670)</f>
        <v/>
      </c>
      <c r="G670" s="30" t="str">
        <f aca="false">IF($A670="","",SUMIFS(raw_data!$H:$H,raw_data!$A:$A,"&gt;="&amp;UY_START_PY,raw_data!$A:$A,"&lt;="&amp;BASE_YM_PY,raw_data!$B:$B,"&lt;="&amp;BASE_YM_PY,raw_data!$G:$G,$A670))</f>
        <v/>
      </c>
      <c r="H670" s="30" t="str">
        <f aca="false">IF($A670="","",(SUMIFS(raw_data!$I:$I,raw_data!$A:$A,"&gt;="&amp;UY_START_PY,raw_data!$A:$A,"&lt;="&amp;BASE_YM_PY,raw_data!$B:$B,"&lt;="&amp;BASE_YM_PY,raw_data!$G:$G,$A670)+SUMIFS(raw_data!$J:$J,raw_data!$A:$A,"&gt;="&amp;UY_START_PY,raw_data!$A:$A,"&lt;="&amp;BASE_YM_PY,raw_data!$B:$B,"&lt;="&amp;BASE_YM_PY,raw_data!$G:$G,$A670)))</f>
        <v/>
      </c>
      <c r="I670" s="31" t="str">
        <f aca="false">IF(N(G670)=0,"",H670/G670)</f>
        <v/>
      </c>
      <c r="J670" s="32" t="str">
        <f aca="false">IF(N(G670)=0,"",D670/G670-1)</f>
        <v/>
      </c>
      <c r="K670" s="33" t="str">
        <f aca="false">IF(OR(F670="",I670=""),"",F670-I670)</f>
        <v/>
      </c>
      <c r="L670" s="30" t="str">
        <f aca="false">IF($A670="","",SUMIFS(raw_data!$H:$H,raw_data!$B:$B,BASE_YM,raw_data!$G:$G,$A670))</f>
        <v/>
      </c>
      <c r="M670" s="30" t="str">
        <f aca="false">IF($A670="","",(SUMIFS(raw_data!$I:$I,raw_data!$B:$B,BASE_YM,raw_data!$G:$G,$A670)+SUMIFS(raw_data!$J:$J,raw_data!$B:$B,BASE_YM,raw_data!$G:$G,$A670)))</f>
        <v/>
      </c>
      <c r="N670" s="31" t="str">
        <f aca="false">IF(N(L670)=0,"",M670/L670)</f>
        <v/>
      </c>
      <c r="O670" s="30" t="str">
        <f aca="false">IF($A670="","",SUMIFS(raw_data!$H:$H,raw_data!$B:$B,BASE_YM_PY,raw_data!$G:$G,$A670))</f>
        <v/>
      </c>
      <c r="P670" s="30" t="str">
        <f aca="false">IF($A670="","",(SUMIFS(raw_data!$I:$I,raw_data!$B:$B,BASE_YM_PY,raw_data!$G:$G,$A670)+SUMIFS(raw_data!$J:$J,raw_data!$B:$B,BASE_YM_PY,raw_data!$G:$G,$A670)))</f>
        <v/>
      </c>
      <c r="Q670" s="31" t="str">
        <f aca="false">IF(N(O670)=0,"",P670/O670)</f>
        <v/>
      </c>
      <c r="R670" s="32" t="str">
        <f aca="false">IF(N(O670)=0,"",L670/O670-1)</f>
        <v/>
      </c>
      <c r="S670" s="33" t="str">
        <f aca="false">IF(OR(N670="",Q670=""),"",N670-Q670)</f>
        <v/>
      </c>
      <c r="T670" s="0" t="str">
        <f aca="false">IF(N(D670)&gt;0,RANK(D670,D$2:D$1001)+COUNTIF(D$2:D670,D670)-1,"")</f>
        <v/>
      </c>
      <c r="U670" s="38" t="n">
        <f aca="false">IF(N(D670)&gt;0,IF(D670&gt;=LR_MIN_SHARE*SUM(D$2:D$1001),F670,-1),-1)</f>
        <v>-1</v>
      </c>
      <c r="V670" s="0" t="str">
        <f aca="false">IF(U670&lt;0,"",RANK(U670,U$2:U$1001)+COUNTIF(U$2:U670,U670)-1)</f>
        <v/>
      </c>
      <c r="W670" s="0" t="str">
        <f aca="false">IF(N(L670)&gt;0,RANK(L670,L$2:L$1001)+COUNTIF(L$2:L670,L670)-1,"")</f>
        <v/>
      </c>
      <c r="X670" s="38" t="n">
        <f aca="false">IF(N(L670)&gt;0,IF(L670&gt;=LR_MIN_SHARE*SUM(L$2:L$1001),N670,-1),-1)</f>
        <v>-1</v>
      </c>
      <c r="Y670" s="0" t="str">
        <f aca="false">IF(X670&lt;0,"",RANK(X670,X$2:X$1001)+COUNTIF(X$2:X670,X670)-1)</f>
        <v/>
      </c>
      <c r="AA670" s="0" t="str">
        <f aca="false">IF($A670="","",IF(COUNTIF($B$2:$B670,$B670)=1,1,""))</f>
        <v/>
      </c>
      <c r="AB670" s="0" t="str">
        <f aca="false">IF(AA670=1,SUMIF($B$2:$B$1001,$B670,$D$2:$D$1001),"")</f>
        <v/>
      </c>
      <c r="AC670" s="0" t="str">
        <f aca="false">IF(AA670=1,RANK(AB670,$AB$2:$AB$1001)+COUNTIF($AB$2:$AB670,AB670)-1,"")</f>
        <v/>
      </c>
      <c r="AD670" s="0" t="str">
        <f aca="false">IF($A670="","",COUNTIF(raw_data!$G:$G,$A670))</f>
        <v/>
      </c>
      <c r="AE670" s="0" t="str">
        <f aca="false">IF($A670="","",IF(COUNTIF($A$2:$A$1001,$A670)&gt;1,1,0))</f>
        <v/>
      </c>
    </row>
    <row r="671" customFormat="false" ht="15" hidden="false" customHeight="false" outlineLevel="0" collapsed="false">
      <c r="A671" s="0" t="str">
        <f aca="false">IF(code_master!$A671="","",code_master!$A671)</f>
        <v/>
      </c>
      <c r="B671" s="0" t="str">
        <f aca="false">IF($A671="","",code_master!$C671&amp;"")</f>
        <v/>
      </c>
      <c r="C671" s="0" t="str">
        <f aca="false">IF($A671="","",code_master!$B671&amp;"")</f>
        <v/>
      </c>
      <c r="D671" s="30" t="str">
        <f aca="false">IF($A671="","",SUMIFS(raw_data!$H:$H,raw_data!$A:$A,"&gt;="&amp;UY_START,raw_data!$A:$A,"&lt;="&amp;BASE_YM,raw_data!$B:$B,"&lt;="&amp;BASE_YM,raw_data!$G:$G,$A671))</f>
        <v/>
      </c>
      <c r="E671" s="30" t="str">
        <f aca="false">IF($A671="","",(SUMIFS(raw_data!$I:$I,raw_data!$A:$A,"&gt;="&amp;UY_START,raw_data!$A:$A,"&lt;="&amp;BASE_YM,raw_data!$B:$B,"&lt;="&amp;BASE_YM,raw_data!$G:$G,$A671)+SUMIFS(raw_data!$J:$J,raw_data!$A:$A,"&gt;="&amp;UY_START,raw_data!$A:$A,"&lt;="&amp;BASE_YM,raw_data!$B:$B,"&lt;="&amp;BASE_YM,raw_data!$G:$G,$A671)))</f>
        <v/>
      </c>
      <c r="F671" s="31" t="str">
        <f aca="false">IF(N(D671)=0,"",E671/D671)</f>
        <v/>
      </c>
      <c r="G671" s="30" t="str">
        <f aca="false">IF($A671="","",SUMIFS(raw_data!$H:$H,raw_data!$A:$A,"&gt;="&amp;UY_START_PY,raw_data!$A:$A,"&lt;="&amp;BASE_YM_PY,raw_data!$B:$B,"&lt;="&amp;BASE_YM_PY,raw_data!$G:$G,$A671))</f>
        <v/>
      </c>
      <c r="H671" s="30" t="str">
        <f aca="false">IF($A671="","",(SUMIFS(raw_data!$I:$I,raw_data!$A:$A,"&gt;="&amp;UY_START_PY,raw_data!$A:$A,"&lt;="&amp;BASE_YM_PY,raw_data!$B:$B,"&lt;="&amp;BASE_YM_PY,raw_data!$G:$G,$A671)+SUMIFS(raw_data!$J:$J,raw_data!$A:$A,"&gt;="&amp;UY_START_PY,raw_data!$A:$A,"&lt;="&amp;BASE_YM_PY,raw_data!$B:$B,"&lt;="&amp;BASE_YM_PY,raw_data!$G:$G,$A671)))</f>
        <v/>
      </c>
      <c r="I671" s="31" t="str">
        <f aca="false">IF(N(G671)=0,"",H671/G671)</f>
        <v/>
      </c>
      <c r="J671" s="32" t="str">
        <f aca="false">IF(N(G671)=0,"",D671/G671-1)</f>
        <v/>
      </c>
      <c r="K671" s="33" t="str">
        <f aca="false">IF(OR(F671="",I671=""),"",F671-I671)</f>
        <v/>
      </c>
      <c r="L671" s="30" t="str">
        <f aca="false">IF($A671="","",SUMIFS(raw_data!$H:$H,raw_data!$B:$B,BASE_YM,raw_data!$G:$G,$A671))</f>
        <v/>
      </c>
      <c r="M671" s="30" t="str">
        <f aca="false">IF($A671="","",(SUMIFS(raw_data!$I:$I,raw_data!$B:$B,BASE_YM,raw_data!$G:$G,$A671)+SUMIFS(raw_data!$J:$J,raw_data!$B:$B,BASE_YM,raw_data!$G:$G,$A671)))</f>
        <v/>
      </c>
      <c r="N671" s="31" t="str">
        <f aca="false">IF(N(L671)=0,"",M671/L671)</f>
        <v/>
      </c>
      <c r="O671" s="30" t="str">
        <f aca="false">IF($A671="","",SUMIFS(raw_data!$H:$H,raw_data!$B:$B,BASE_YM_PY,raw_data!$G:$G,$A671))</f>
        <v/>
      </c>
      <c r="P671" s="30" t="str">
        <f aca="false">IF($A671="","",(SUMIFS(raw_data!$I:$I,raw_data!$B:$B,BASE_YM_PY,raw_data!$G:$G,$A671)+SUMIFS(raw_data!$J:$J,raw_data!$B:$B,BASE_YM_PY,raw_data!$G:$G,$A671)))</f>
        <v/>
      </c>
      <c r="Q671" s="31" t="str">
        <f aca="false">IF(N(O671)=0,"",P671/O671)</f>
        <v/>
      </c>
      <c r="R671" s="32" t="str">
        <f aca="false">IF(N(O671)=0,"",L671/O671-1)</f>
        <v/>
      </c>
      <c r="S671" s="33" t="str">
        <f aca="false">IF(OR(N671="",Q671=""),"",N671-Q671)</f>
        <v/>
      </c>
      <c r="T671" s="0" t="str">
        <f aca="false">IF(N(D671)&gt;0,RANK(D671,D$2:D$1001)+COUNTIF(D$2:D671,D671)-1,"")</f>
        <v/>
      </c>
      <c r="U671" s="38" t="n">
        <f aca="false">IF(N(D671)&gt;0,IF(D671&gt;=LR_MIN_SHARE*SUM(D$2:D$1001),F671,-1),-1)</f>
        <v>-1</v>
      </c>
      <c r="V671" s="0" t="str">
        <f aca="false">IF(U671&lt;0,"",RANK(U671,U$2:U$1001)+COUNTIF(U$2:U671,U671)-1)</f>
        <v/>
      </c>
      <c r="W671" s="0" t="str">
        <f aca="false">IF(N(L671)&gt;0,RANK(L671,L$2:L$1001)+COUNTIF(L$2:L671,L671)-1,"")</f>
        <v/>
      </c>
      <c r="X671" s="38" t="n">
        <f aca="false">IF(N(L671)&gt;0,IF(L671&gt;=LR_MIN_SHARE*SUM(L$2:L$1001),N671,-1),-1)</f>
        <v>-1</v>
      </c>
      <c r="Y671" s="0" t="str">
        <f aca="false">IF(X671&lt;0,"",RANK(X671,X$2:X$1001)+COUNTIF(X$2:X671,X671)-1)</f>
        <v/>
      </c>
      <c r="AA671" s="0" t="str">
        <f aca="false">IF($A671="","",IF(COUNTIF($B$2:$B671,$B671)=1,1,""))</f>
        <v/>
      </c>
      <c r="AB671" s="0" t="str">
        <f aca="false">IF(AA671=1,SUMIF($B$2:$B$1001,$B671,$D$2:$D$1001),"")</f>
        <v/>
      </c>
      <c r="AC671" s="0" t="str">
        <f aca="false">IF(AA671=1,RANK(AB671,$AB$2:$AB$1001)+COUNTIF($AB$2:$AB671,AB671)-1,"")</f>
        <v/>
      </c>
      <c r="AD671" s="0" t="str">
        <f aca="false">IF($A671="","",COUNTIF(raw_data!$G:$G,$A671))</f>
        <v/>
      </c>
      <c r="AE671" s="0" t="str">
        <f aca="false">IF($A671="","",IF(COUNTIF($A$2:$A$1001,$A671)&gt;1,1,0))</f>
        <v/>
      </c>
    </row>
    <row r="672" customFormat="false" ht="15" hidden="false" customHeight="false" outlineLevel="0" collapsed="false">
      <c r="A672" s="0" t="str">
        <f aca="false">IF(code_master!$A672="","",code_master!$A672)</f>
        <v/>
      </c>
      <c r="B672" s="0" t="str">
        <f aca="false">IF($A672="","",code_master!$C672&amp;"")</f>
        <v/>
      </c>
      <c r="C672" s="0" t="str">
        <f aca="false">IF($A672="","",code_master!$B672&amp;"")</f>
        <v/>
      </c>
      <c r="D672" s="30" t="str">
        <f aca="false">IF($A672="","",SUMIFS(raw_data!$H:$H,raw_data!$A:$A,"&gt;="&amp;UY_START,raw_data!$A:$A,"&lt;="&amp;BASE_YM,raw_data!$B:$B,"&lt;="&amp;BASE_YM,raw_data!$G:$G,$A672))</f>
        <v/>
      </c>
      <c r="E672" s="30" t="str">
        <f aca="false">IF($A672="","",(SUMIFS(raw_data!$I:$I,raw_data!$A:$A,"&gt;="&amp;UY_START,raw_data!$A:$A,"&lt;="&amp;BASE_YM,raw_data!$B:$B,"&lt;="&amp;BASE_YM,raw_data!$G:$G,$A672)+SUMIFS(raw_data!$J:$J,raw_data!$A:$A,"&gt;="&amp;UY_START,raw_data!$A:$A,"&lt;="&amp;BASE_YM,raw_data!$B:$B,"&lt;="&amp;BASE_YM,raw_data!$G:$G,$A672)))</f>
        <v/>
      </c>
      <c r="F672" s="31" t="str">
        <f aca="false">IF(N(D672)=0,"",E672/D672)</f>
        <v/>
      </c>
      <c r="G672" s="30" t="str">
        <f aca="false">IF($A672="","",SUMIFS(raw_data!$H:$H,raw_data!$A:$A,"&gt;="&amp;UY_START_PY,raw_data!$A:$A,"&lt;="&amp;BASE_YM_PY,raw_data!$B:$B,"&lt;="&amp;BASE_YM_PY,raw_data!$G:$G,$A672))</f>
        <v/>
      </c>
      <c r="H672" s="30" t="str">
        <f aca="false">IF($A672="","",(SUMIFS(raw_data!$I:$I,raw_data!$A:$A,"&gt;="&amp;UY_START_PY,raw_data!$A:$A,"&lt;="&amp;BASE_YM_PY,raw_data!$B:$B,"&lt;="&amp;BASE_YM_PY,raw_data!$G:$G,$A672)+SUMIFS(raw_data!$J:$J,raw_data!$A:$A,"&gt;="&amp;UY_START_PY,raw_data!$A:$A,"&lt;="&amp;BASE_YM_PY,raw_data!$B:$B,"&lt;="&amp;BASE_YM_PY,raw_data!$G:$G,$A672)))</f>
        <v/>
      </c>
      <c r="I672" s="31" t="str">
        <f aca="false">IF(N(G672)=0,"",H672/G672)</f>
        <v/>
      </c>
      <c r="J672" s="32" t="str">
        <f aca="false">IF(N(G672)=0,"",D672/G672-1)</f>
        <v/>
      </c>
      <c r="K672" s="33" t="str">
        <f aca="false">IF(OR(F672="",I672=""),"",F672-I672)</f>
        <v/>
      </c>
      <c r="L672" s="30" t="str">
        <f aca="false">IF($A672="","",SUMIFS(raw_data!$H:$H,raw_data!$B:$B,BASE_YM,raw_data!$G:$G,$A672))</f>
        <v/>
      </c>
      <c r="M672" s="30" t="str">
        <f aca="false">IF($A672="","",(SUMIFS(raw_data!$I:$I,raw_data!$B:$B,BASE_YM,raw_data!$G:$G,$A672)+SUMIFS(raw_data!$J:$J,raw_data!$B:$B,BASE_YM,raw_data!$G:$G,$A672)))</f>
        <v/>
      </c>
      <c r="N672" s="31" t="str">
        <f aca="false">IF(N(L672)=0,"",M672/L672)</f>
        <v/>
      </c>
      <c r="O672" s="30" t="str">
        <f aca="false">IF($A672="","",SUMIFS(raw_data!$H:$H,raw_data!$B:$B,BASE_YM_PY,raw_data!$G:$G,$A672))</f>
        <v/>
      </c>
      <c r="P672" s="30" t="str">
        <f aca="false">IF($A672="","",(SUMIFS(raw_data!$I:$I,raw_data!$B:$B,BASE_YM_PY,raw_data!$G:$G,$A672)+SUMIFS(raw_data!$J:$J,raw_data!$B:$B,BASE_YM_PY,raw_data!$G:$G,$A672)))</f>
        <v/>
      </c>
      <c r="Q672" s="31" t="str">
        <f aca="false">IF(N(O672)=0,"",P672/O672)</f>
        <v/>
      </c>
      <c r="R672" s="32" t="str">
        <f aca="false">IF(N(O672)=0,"",L672/O672-1)</f>
        <v/>
      </c>
      <c r="S672" s="33" t="str">
        <f aca="false">IF(OR(N672="",Q672=""),"",N672-Q672)</f>
        <v/>
      </c>
      <c r="T672" s="0" t="str">
        <f aca="false">IF(N(D672)&gt;0,RANK(D672,D$2:D$1001)+COUNTIF(D$2:D672,D672)-1,"")</f>
        <v/>
      </c>
      <c r="U672" s="38" t="n">
        <f aca="false">IF(N(D672)&gt;0,IF(D672&gt;=LR_MIN_SHARE*SUM(D$2:D$1001),F672,-1),-1)</f>
        <v>-1</v>
      </c>
      <c r="V672" s="0" t="str">
        <f aca="false">IF(U672&lt;0,"",RANK(U672,U$2:U$1001)+COUNTIF(U$2:U672,U672)-1)</f>
        <v/>
      </c>
      <c r="W672" s="0" t="str">
        <f aca="false">IF(N(L672)&gt;0,RANK(L672,L$2:L$1001)+COUNTIF(L$2:L672,L672)-1,"")</f>
        <v/>
      </c>
      <c r="X672" s="38" t="n">
        <f aca="false">IF(N(L672)&gt;0,IF(L672&gt;=LR_MIN_SHARE*SUM(L$2:L$1001),N672,-1),-1)</f>
        <v>-1</v>
      </c>
      <c r="Y672" s="0" t="str">
        <f aca="false">IF(X672&lt;0,"",RANK(X672,X$2:X$1001)+COUNTIF(X$2:X672,X672)-1)</f>
        <v/>
      </c>
      <c r="AA672" s="0" t="str">
        <f aca="false">IF($A672="","",IF(COUNTIF($B$2:$B672,$B672)=1,1,""))</f>
        <v/>
      </c>
      <c r="AB672" s="0" t="str">
        <f aca="false">IF(AA672=1,SUMIF($B$2:$B$1001,$B672,$D$2:$D$1001),"")</f>
        <v/>
      </c>
      <c r="AC672" s="0" t="str">
        <f aca="false">IF(AA672=1,RANK(AB672,$AB$2:$AB$1001)+COUNTIF($AB$2:$AB672,AB672)-1,"")</f>
        <v/>
      </c>
      <c r="AD672" s="0" t="str">
        <f aca="false">IF($A672="","",COUNTIF(raw_data!$G:$G,$A672))</f>
        <v/>
      </c>
      <c r="AE672" s="0" t="str">
        <f aca="false">IF($A672="","",IF(COUNTIF($A$2:$A$1001,$A672)&gt;1,1,0))</f>
        <v/>
      </c>
    </row>
    <row r="673" customFormat="false" ht="15" hidden="false" customHeight="false" outlineLevel="0" collapsed="false">
      <c r="A673" s="0" t="str">
        <f aca="false">IF(code_master!$A673="","",code_master!$A673)</f>
        <v/>
      </c>
      <c r="B673" s="0" t="str">
        <f aca="false">IF($A673="","",code_master!$C673&amp;"")</f>
        <v/>
      </c>
      <c r="C673" s="0" t="str">
        <f aca="false">IF($A673="","",code_master!$B673&amp;"")</f>
        <v/>
      </c>
      <c r="D673" s="30" t="str">
        <f aca="false">IF($A673="","",SUMIFS(raw_data!$H:$H,raw_data!$A:$A,"&gt;="&amp;UY_START,raw_data!$A:$A,"&lt;="&amp;BASE_YM,raw_data!$B:$B,"&lt;="&amp;BASE_YM,raw_data!$G:$G,$A673))</f>
        <v/>
      </c>
      <c r="E673" s="30" t="str">
        <f aca="false">IF($A673="","",(SUMIFS(raw_data!$I:$I,raw_data!$A:$A,"&gt;="&amp;UY_START,raw_data!$A:$A,"&lt;="&amp;BASE_YM,raw_data!$B:$B,"&lt;="&amp;BASE_YM,raw_data!$G:$G,$A673)+SUMIFS(raw_data!$J:$J,raw_data!$A:$A,"&gt;="&amp;UY_START,raw_data!$A:$A,"&lt;="&amp;BASE_YM,raw_data!$B:$B,"&lt;="&amp;BASE_YM,raw_data!$G:$G,$A673)))</f>
        <v/>
      </c>
      <c r="F673" s="31" t="str">
        <f aca="false">IF(N(D673)=0,"",E673/D673)</f>
        <v/>
      </c>
      <c r="G673" s="30" t="str">
        <f aca="false">IF($A673="","",SUMIFS(raw_data!$H:$H,raw_data!$A:$A,"&gt;="&amp;UY_START_PY,raw_data!$A:$A,"&lt;="&amp;BASE_YM_PY,raw_data!$B:$B,"&lt;="&amp;BASE_YM_PY,raw_data!$G:$G,$A673))</f>
        <v/>
      </c>
      <c r="H673" s="30" t="str">
        <f aca="false">IF($A673="","",(SUMIFS(raw_data!$I:$I,raw_data!$A:$A,"&gt;="&amp;UY_START_PY,raw_data!$A:$A,"&lt;="&amp;BASE_YM_PY,raw_data!$B:$B,"&lt;="&amp;BASE_YM_PY,raw_data!$G:$G,$A673)+SUMIFS(raw_data!$J:$J,raw_data!$A:$A,"&gt;="&amp;UY_START_PY,raw_data!$A:$A,"&lt;="&amp;BASE_YM_PY,raw_data!$B:$B,"&lt;="&amp;BASE_YM_PY,raw_data!$G:$G,$A673)))</f>
        <v/>
      </c>
      <c r="I673" s="31" t="str">
        <f aca="false">IF(N(G673)=0,"",H673/G673)</f>
        <v/>
      </c>
      <c r="J673" s="32" t="str">
        <f aca="false">IF(N(G673)=0,"",D673/G673-1)</f>
        <v/>
      </c>
      <c r="K673" s="33" t="str">
        <f aca="false">IF(OR(F673="",I673=""),"",F673-I673)</f>
        <v/>
      </c>
      <c r="L673" s="30" t="str">
        <f aca="false">IF($A673="","",SUMIFS(raw_data!$H:$H,raw_data!$B:$B,BASE_YM,raw_data!$G:$G,$A673))</f>
        <v/>
      </c>
      <c r="M673" s="30" t="str">
        <f aca="false">IF($A673="","",(SUMIFS(raw_data!$I:$I,raw_data!$B:$B,BASE_YM,raw_data!$G:$G,$A673)+SUMIFS(raw_data!$J:$J,raw_data!$B:$B,BASE_YM,raw_data!$G:$G,$A673)))</f>
        <v/>
      </c>
      <c r="N673" s="31" t="str">
        <f aca="false">IF(N(L673)=0,"",M673/L673)</f>
        <v/>
      </c>
      <c r="O673" s="30" t="str">
        <f aca="false">IF($A673="","",SUMIFS(raw_data!$H:$H,raw_data!$B:$B,BASE_YM_PY,raw_data!$G:$G,$A673))</f>
        <v/>
      </c>
      <c r="P673" s="30" t="str">
        <f aca="false">IF($A673="","",(SUMIFS(raw_data!$I:$I,raw_data!$B:$B,BASE_YM_PY,raw_data!$G:$G,$A673)+SUMIFS(raw_data!$J:$J,raw_data!$B:$B,BASE_YM_PY,raw_data!$G:$G,$A673)))</f>
        <v/>
      </c>
      <c r="Q673" s="31" t="str">
        <f aca="false">IF(N(O673)=0,"",P673/O673)</f>
        <v/>
      </c>
      <c r="R673" s="32" t="str">
        <f aca="false">IF(N(O673)=0,"",L673/O673-1)</f>
        <v/>
      </c>
      <c r="S673" s="33" t="str">
        <f aca="false">IF(OR(N673="",Q673=""),"",N673-Q673)</f>
        <v/>
      </c>
      <c r="T673" s="0" t="str">
        <f aca="false">IF(N(D673)&gt;0,RANK(D673,D$2:D$1001)+COUNTIF(D$2:D673,D673)-1,"")</f>
        <v/>
      </c>
      <c r="U673" s="38" t="n">
        <f aca="false">IF(N(D673)&gt;0,IF(D673&gt;=LR_MIN_SHARE*SUM(D$2:D$1001),F673,-1),-1)</f>
        <v>-1</v>
      </c>
      <c r="V673" s="0" t="str">
        <f aca="false">IF(U673&lt;0,"",RANK(U673,U$2:U$1001)+COUNTIF(U$2:U673,U673)-1)</f>
        <v/>
      </c>
      <c r="W673" s="0" t="str">
        <f aca="false">IF(N(L673)&gt;0,RANK(L673,L$2:L$1001)+COUNTIF(L$2:L673,L673)-1,"")</f>
        <v/>
      </c>
      <c r="X673" s="38" t="n">
        <f aca="false">IF(N(L673)&gt;0,IF(L673&gt;=LR_MIN_SHARE*SUM(L$2:L$1001),N673,-1),-1)</f>
        <v>-1</v>
      </c>
      <c r="Y673" s="0" t="str">
        <f aca="false">IF(X673&lt;0,"",RANK(X673,X$2:X$1001)+COUNTIF(X$2:X673,X673)-1)</f>
        <v/>
      </c>
      <c r="AA673" s="0" t="str">
        <f aca="false">IF($A673="","",IF(COUNTIF($B$2:$B673,$B673)=1,1,""))</f>
        <v/>
      </c>
      <c r="AB673" s="0" t="str">
        <f aca="false">IF(AA673=1,SUMIF($B$2:$B$1001,$B673,$D$2:$D$1001),"")</f>
        <v/>
      </c>
      <c r="AC673" s="0" t="str">
        <f aca="false">IF(AA673=1,RANK(AB673,$AB$2:$AB$1001)+COUNTIF($AB$2:$AB673,AB673)-1,"")</f>
        <v/>
      </c>
      <c r="AD673" s="0" t="str">
        <f aca="false">IF($A673="","",COUNTIF(raw_data!$G:$G,$A673))</f>
        <v/>
      </c>
      <c r="AE673" s="0" t="str">
        <f aca="false">IF($A673="","",IF(COUNTIF($A$2:$A$1001,$A673)&gt;1,1,0))</f>
        <v/>
      </c>
    </row>
    <row r="674" customFormat="false" ht="15" hidden="false" customHeight="false" outlineLevel="0" collapsed="false">
      <c r="A674" s="0" t="str">
        <f aca="false">IF(code_master!$A674="","",code_master!$A674)</f>
        <v/>
      </c>
      <c r="B674" s="0" t="str">
        <f aca="false">IF($A674="","",code_master!$C674&amp;"")</f>
        <v/>
      </c>
      <c r="C674" s="0" t="str">
        <f aca="false">IF($A674="","",code_master!$B674&amp;"")</f>
        <v/>
      </c>
      <c r="D674" s="30" t="str">
        <f aca="false">IF($A674="","",SUMIFS(raw_data!$H:$H,raw_data!$A:$A,"&gt;="&amp;UY_START,raw_data!$A:$A,"&lt;="&amp;BASE_YM,raw_data!$B:$B,"&lt;="&amp;BASE_YM,raw_data!$G:$G,$A674))</f>
        <v/>
      </c>
      <c r="E674" s="30" t="str">
        <f aca="false">IF($A674="","",(SUMIFS(raw_data!$I:$I,raw_data!$A:$A,"&gt;="&amp;UY_START,raw_data!$A:$A,"&lt;="&amp;BASE_YM,raw_data!$B:$B,"&lt;="&amp;BASE_YM,raw_data!$G:$G,$A674)+SUMIFS(raw_data!$J:$J,raw_data!$A:$A,"&gt;="&amp;UY_START,raw_data!$A:$A,"&lt;="&amp;BASE_YM,raw_data!$B:$B,"&lt;="&amp;BASE_YM,raw_data!$G:$G,$A674)))</f>
        <v/>
      </c>
      <c r="F674" s="31" t="str">
        <f aca="false">IF(N(D674)=0,"",E674/D674)</f>
        <v/>
      </c>
      <c r="G674" s="30" t="str">
        <f aca="false">IF($A674="","",SUMIFS(raw_data!$H:$H,raw_data!$A:$A,"&gt;="&amp;UY_START_PY,raw_data!$A:$A,"&lt;="&amp;BASE_YM_PY,raw_data!$B:$B,"&lt;="&amp;BASE_YM_PY,raw_data!$G:$G,$A674))</f>
        <v/>
      </c>
      <c r="H674" s="30" t="str">
        <f aca="false">IF($A674="","",(SUMIFS(raw_data!$I:$I,raw_data!$A:$A,"&gt;="&amp;UY_START_PY,raw_data!$A:$A,"&lt;="&amp;BASE_YM_PY,raw_data!$B:$B,"&lt;="&amp;BASE_YM_PY,raw_data!$G:$G,$A674)+SUMIFS(raw_data!$J:$J,raw_data!$A:$A,"&gt;="&amp;UY_START_PY,raw_data!$A:$A,"&lt;="&amp;BASE_YM_PY,raw_data!$B:$B,"&lt;="&amp;BASE_YM_PY,raw_data!$G:$G,$A674)))</f>
        <v/>
      </c>
      <c r="I674" s="31" t="str">
        <f aca="false">IF(N(G674)=0,"",H674/G674)</f>
        <v/>
      </c>
      <c r="J674" s="32" t="str">
        <f aca="false">IF(N(G674)=0,"",D674/G674-1)</f>
        <v/>
      </c>
      <c r="K674" s="33" t="str">
        <f aca="false">IF(OR(F674="",I674=""),"",F674-I674)</f>
        <v/>
      </c>
      <c r="L674" s="30" t="str">
        <f aca="false">IF($A674="","",SUMIFS(raw_data!$H:$H,raw_data!$B:$B,BASE_YM,raw_data!$G:$G,$A674))</f>
        <v/>
      </c>
      <c r="M674" s="30" t="str">
        <f aca="false">IF($A674="","",(SUMIFS(raw_data!$I:$I,raw_data!$B:$B,BASE_YM,raw_data!$G:$G,$A674)+SUMIFS(raw_data!$J:$J,raw_data!$B:$B,BASE_YM,raw_data!$G:$G,$A674)))</f>
        <v/>
      </c>
      <c r="N674" s="31" t="str">
        <f aca="false">IF(N(L674)=0,"",M674/L674)</f>
        <v/>
      </c>
      <c r="O674" s="30" t="str">
        <f aca="false">IF($A674="","",SUMIFS(raw_data!$H:$H,raw_data!$B:$B,BASE_YM_PY,raw_data!$G:$G,$A674))</f>
        <v/>
      </c>
      <c r="P674" s="30" t="str">
        <f aca="false">IF($A674="","",(SUMIFS(raw_data!$I:$I,raw_data!$B:$B,BASE_YM_PY,raw_data!$G:$G,$A674)+SUMIFS(raw_data!$J:$J,raw_data!$B:$B,BASE_YM_PY,raw_data!$G:$G,$A674)))</f>
        <v/>
      </c>
      <c r="Q674" s="31" t="str">
        <f aca="false">IF(N(O674)=0,"",P674/O674)</f>
        <v/>
      </c>
      <c r="R674" s="32" t="str">
        <f aca="false">IF(N(O674)=0,"",L674/O674-1)</f>
        <v/>
      </c>
      <c r="S674" s="33" t="str">
        <f aca="false">IF(OR(N674="",Q674=""),"",N674-Q674)</f>
        <v/>
      </c>
      <c r="T674" s="0" t="str">
        <f aca="false">IF(N(D674)&gt;0,RANK(D674,D$2:D$1001)+COUNTIF(D$2:D674,D674)-1,"")</f>
        <v/>
      </c>
      <c r="U674" s="38" t="n">
        <f aca="false">IF(N(D674)&gt;0,IF(D674&gt;=LR_MIN_SHARE*SUM(D$2:D$1001),F674,-1),-1)</f>
        <v>-1</v>
      </c>
      <c r="V674" s="0" t="str">
        <f aca="false">IF(U674&lt;0,"",RANK(U674,U$2:U$1001)+COUNTIF(U$2:U674,U674)-1)</f>
        <v/>
      </c>
      <c r="W674" s="0" t="str">
        <f aca="false">IF(N(L674)&gt;0,RANK(L674,L$2:L$1001)+COUNTIF(L$2:L674,L674)-1,"")</f>
        <v/>
      </c>
      <c r="X674" s="38" t="n">
        <f aca="false">IF(N(L674)&gt;0,IF(L674&gt;=LR_MIN_SHARE*SUM(L$2:L$1001),N674,-1),-1)</f>
        <v>-1</v>
      </c>
      <c r="Y674" s="0" t="str">
        <f aca="false">IF(X674&lt;0,"",RANK(X674,X$2:X$1001)+COUNTIF(X$2:X674,X674)-1)</f>
        <v/>
      </c>
      <c r="AA674" s="0" t="str">
        <f aca="false">IF($A674="","",IF(COUNTIF($B$2:$B674,$B674)=1,1,""))</f>
        <v/>
      </c>
      <c r="AB674" s="0" t="str">
        <f aca="false">IF(AA674=1,SUMIF($B$2:$B$1001,$B674,$D$2:$D$1001),"")</f>
        <v/>
      </c>
      <c r="AC674" s="0" t="str">
        <f aca="false">IF(AA674=1,RANK(AB674,$AB$2:$AB$1001)+COUNTIF($AB$2:$AB674,AB674)-1,"")</f>
        <v/>
      </c>
      <c r="AD674" s="0" t="str">
        <f aca="false">IF($A674="","",COUNTIF(raw_data!$G:$G,$A674))</f>
        <v/>
      </c>
      <c r="AE674" s="0" t="str">
        <f aca="false">IF($A674="","",IF(COUNTIF($A$2:$A$1001,$A674)&gt;1,1,0))</f>
        <v/>
      </c>
    </row>
    <row r="675" customFormat="false" ht="15" hidden="false" customHeight="false" outlineLevel="0" collapsed="false">
      <c r="A675" s="0" t="str">
        <f aca="false">IF(code_master!$A675="","",code_master!$A675)</f>
        <v/>
      </c>
      <c r="B675" s="0" t="str">
        <f aca="false">IF($A675="","",code_master!$C675&amp;"")</f>
        <v/>
      </c>
      <c r="C675" s="0" t="str">
        <f aca="false">IF($A675="","",code_master!$B675&amp;"")</f>
        <v/>
      </c>
      <c r="D675" s="30" t="str">
        <f aca="false">IF($A675="","",SUMIFS(raw_data!$H:$H,raw_data!$A:$A,"&gt;="&amp;UY_START,raw_data!$A:$A,"&lt;="&amp;BASE_YM,raw_data!$B:$B,"&lt;="&amp;BASE_YM,raw_data!$G:$G,$A675))</f>
        <v/>
      </c>
      <c r="E675" s="30" t="str">
        <f aca="false">IF($A675="","",(SUMIFS(raw_data!$I:$I,raw_data!$A:$A,"&gt;="&amp;UY_START,raw_data!$A:$A,"&lt;="&amp;BASE_YM,raw_data!$B:$B,"&lt;="&amp;BASE_YM,raw_data!$G:$G,$A675)+SUMIFS(raw_data!$J:$J,raw_data!$A:$A,"&gt;="&amp;UY_START,raw_data!$A:$A,"&lt;="&amp;BASE_YM,raw_data!$B:$B,"&lt;="&amp;BASE_YM,raw_data!$G:$G,$A675)))</f>
        <v/>
      </c>
      <c r="F675" s="31" t="str">
        <f aca="false">IF(N(D675)=0,"",E675/D675)</f>
        <v/>
      </c>
      <c r="G675" s="30" t="str">
        <f aca="false">IF($A675="","",SUMIFS(raw_data!$H:$H,raw_data!$A:$A,"&gt;="&amp;UY_START_PY,raw_data!$A:$A,"&lt;="&amp;BASE_YM_PY,raw_data!$B:$B,"&lt;="&amp;BASE_YM_PY,raw_data!$G:$G,$A675))</f>
        <v/>
      </c>
      <c r="H675" s="30" t="str">
        <f aca="false">IF($A675="","",(SUMIFS(raw_data!$I:$I,raw_data!$A:$A,"&gt;="&amp;UY_START_PY,raw_data!$A:$A,"&lt;="&amp;BASE_YM_PY,raw_data!$B:$B,"&lt;="&amp;BASE_YM_PY,raw_data!$G:$G,$A675)+SUMIFS(raw_data!$J:$J,raw_data!$A:$A,"&gt;="&amp;UY_START_PY,raw_data!$A:$A,"&lt;="&amp;BASE_YM_PY,raw_data!$B:$B,"&lt;="&amp;BASE_YM_PY,raw_data!$G:$G,$A675)))</f>
        <v/>
      </c>
      <c r="I675" s="31" t="str">
        <f aca="false">IF(N(G675)=0,"",H675/G675)</f>
        <v/>
      </c>
      <c r="J675" s="32" t="str">
        <f aca="false">IF(N(G675)=0,"",D675/G675-1)</f>
        <v/>
      </c>
      <c r="K675" s="33" t="str">
        <f aca="false">IF(OR(F675="",I675=""),"",F675-I675)</f>
        <v/>
      </c>
      <c r="L675" s="30" t="str">
        <f aca="false">IF($A675="","",SUMIFS(raw_data!$H:$H,raw_data!$B:$B,BASE_YM,raw_data!$G:$G,$A675))</f>
        <v/>
      </c>
      <c r="M675" s="30" t="str">
        <f aca="false">IF($A675="","",(SUMIFS(raw_data!$I:$I,raw_data!$B:$B,BASE_YM,raw_data!$G:$G,$A675)+SUMIFS(raw_data!$J:$J,raw_data!$B:$B,BASE_YM,raw_data!$G:$G,$A675)))</f>
        <v/>
      </c>
      <c r="N675" s="31" t="str">
        <f aca="false">IF(N(L675)=0,"",M675/L675)</f>
        <v/>
      </c>
      <c r="O675" s="30" t="str">
        <f aca="false">IF($A675="","",SUMIFS(raw_data!$H:$H,raw_data!$B:$B,BASE_YM_PY,raw_data!$G:$G,$A675))</f>
        <v/>
      </c>
      <c r="P675" s="30" t="str">
        <f aca="false">IF($A675="","",(SUMIFS(raw_data!$I:$I,raw_data!$B:$B,BASE_YM_PY,raw_data!$G:$G,$A675)+SUMIFS(raw_data!$J:$J,raw_data!$B:$B,BASE_YM_PY,raw_data!$G:$G,$A675)))</f>
        <v/>
      </c>
      <c r="Q675" s="31" t="str">
        <f aca="false">IF(N(O675)=0,"",P675/O675)</f>
        <v/>
      </c>
      <c r="R675" s="32" t="str">
        <f aca="false">IF(N(O675)=0,"",L675/O675-1)</f>
        <v/>
      </c>
      <c r="S675" s="33" t="str">
        <f aca="false">IF(OR(N675="",Q675=""),"",N675-Q675)</f>
        <v/>
      </c>
      <c r="T675" s="0" t="str">
        <f aca="false">IF(N(D675)&gt;0,RANK(D675,D$2:D$1001)+COUNTIF(D$2:D675,D675)-1,"")</f>
        <v/>
      </c>
      <c r="U675" s="38" t="n">
        <f aca="false">IF(N(D675)&gt;0,IF(D675&gt;=LR_MIN_SHARE*SUM(D$2:D$1001),F675,-1),-1)</f>
        <v>-1</v>
      </c>
      <c r="V675" s="0" t="str">
        <f aca="false">IF(U675&lt;0,"",RANK(U675,U$2:U$1001)+COUNTIF(U$2:U675,U675)-1)</f>
        <v/>
      </c>
      <c r="W675" s="0" t="str">
        <f aca="false">IF(N(L675)&gt;0,RANK(L675,L$2:L$1001)+COUNTIF(L$2:L675,L675)-1,"")</f>
        <v/>
      </c>
      <c r="X675" s="38" t="n">
        <f aca="false">IF(N(L675)&gt;0,IF(L675&gt;=LR_MIN_SHARE*SUM(L$2:L$1001),N675,-1),-1)</f>
        <v>-1</v>
      </c>
      <c r="Y675" s="0" t="str">
        <f aca="false">IF(X675&lt;0,"",RANK(X675,X$2:X$1001)+COUNTIF(X$2:X675,X675)-1)</f>
        <v/>
      </c>
      <c r="AA675" s="0" t="str">
        <f aca="false">IF($A675="","",IF(COUNTIF($B$2:$B675,$B675)=1,1,""))</f>
        <v/>
      </c>
      <c r="AB675" s="0" t="str">
        <f aca="false">IF(AA675=1,SUMIF($B$2:$B$1001,$B675,$D$2:$D$1001),"")</f>
        <v/>
      </c>
      <c r="AC675" s="0" t="str">
        <f aca="false">IF(AA675=1,RANK(AB675,$AB$2:$AB$1001)+COUNTIF($AB$2:$AB675,AB675)-1,"")</f>
        <v/>
      </c>
      <c r="AD675" s="0" t="str">
        <f aca="false">IF($A675="","",COUNTIF(raw_data!$G:$G,$A675))</f>
        <v/>
      </c>
      <c r="AE675" s="0" t="str">
        <f aca="false">IF($A675="","",IF(COUNTIF($A$2:$A$1001,$A675)&gt;1,1,0))</f>
        <v/>
      </c>
    </row>
    <row r="676" customFormat="false" ht="15" hidden="false" customHeight="false" outlineLevel="0" collapsed="false">
      <c r="A676" s="0" t="str">
        <f aca="false">IF(code_master!$A676="","",code_master!$A676)</f>
        <v/>
      </c>
      <c r="B676" s="0" t="str">
        <f aca="false">IF($A676="","",code_master!$C676&amp;"")</f>
        <v/>
      </c>
      <c r="C676" s="0" t="str">
        <f aca="false">IF($A676="","",code_master!$B676&amp;"")</f>
        <v/>
      </c>
      <c r="D676" s="30" t="str">
        <f aca="false">IF($A676="","",SUMIFS(raw_data!$H:$H,raw_data!$A:$A,"&gt;="&amp;UY_START,raw_data!$A:$A,"&lt;="&amp;BASE_YM,raw_data!$B:$B,"&lt;="&amp;BASE_YM,raw_data!$G:$G,$A676))</f>
        <v/>
      </c>
      <c r="E676" s="30" t="str">
        <f aca="false">IF($A676="","",(SUMIFS(raw_data!$I:$I,raw_data!$A:$A,"&gt;="&amp;UY_START,raw_data!$A:$A,"&lt;="&amp;BASE_YM,raw_data!$B:$B,"&lt;="&amp;BASE_YM,raw_data!$G:$G,$A676)+SUMIFS(raw_data!$J:$J,raw_data!$A:$A,"&gt;="&amp;UY_START,raw_data!$A:$A,"&lt;="&amp;BASE_YM,raw_data!$B:$B,"&lt;="&amp;BASE_YM,raw_data!$G:$G,$A676)))</f>
        <v/>
      </c>
      <c r="F676" s="31" t="str">
        <f aca="false">IF(N(D676)=0,"",E676/D676)</f>
        <v/>
      </c>
      <c r="G676" s="30" t="str">
        <f aca="false">IF($A676="","",SUMIFS(raw_data!$H:$H,raw_data!$A:$A,"&gt;="&amp;UY_START_PY,raw_data!$A:$A,"&lt;="&amp;BASE_YM_PY,raw_data!$B:$B,"&lt;="&amp;BASE_YM_PY,raw_data!$G:$G,$A676))</f>
        <v/>
      </c>
      <c r="H676" s="30" t="str">
        <f aca="false">IF($A676="","",(SUMIFS(raw_data!$I:$I,raw_data!$A:$A,"&gt;="&amp;UY_START_PY,raw_data!$A:$A,"&lt;="&amp;BASE_YM_PY,raw_data!$B:$B,"&lt;="&amp;BASE_YM_PY,raw_data!$G:$G,$A676)+SUMIFS(raw_data!$J:$J,raw_data!$A:$A,"&gt;="&amp;UY_START_PY,raw_data!$A:$A,"&lt;="&amp;BASE_YM_PY,raw_data!$B:$B,"&lt;="&amp;BASE_YM_PY,raw_data!$G:$G,$A676)))</f>
        <v/>
      </c>
      <c r="I676" s="31" t="str">
        <f aca="false">IF(N(G676)=0,"",H676/G676)</f>
        <v/>
      </c>
      <c r="J676" s="32" t="str">
        <f aca="false">IF(N(G676)=0,"",D676/G676-1)</f>
        <v/>
      </c>
      <c r="K676" s="33" t="str">
        <f aca="false">IF(OR(F676="",I676=""),"",F676-I676)</f>
        <v/>
      </c>
      <c r="L676" s="30" t="str">
        <f aca="false">IF($A676="","",SUMIFS(raw_data!$H:$H,raw_data!$B:$B,BASE_YM,raw_data!$G:$G,$A676))</f>
        <v/>
      </c>
      <c r="M676" s="30" t="str">
        <f aca="false">IF($A676="","",(SUMIFS(raw_data!$I:$I,raw_data!$B:$B,BASE_YM,raw_data!$G:$G,$A676)+SUMIFS(raw_data!$J:$J,raw_data!$B:$B,BASE_YM,raw_data!$G:$G,$A676)))</f>
        <v/>
      </c>
      <c r="N676" s="31" t="str">
        <f aca="false">IF(N(L676)=0,"",M676/L676)</f>
        <v/>
      </c>
      <c r="O676" s="30" t="str">
        <f aca="false">IF($A676="","",SUMIFS(raw_data!$H:$H,raw_data!$B:$B,BASE_YM_PY,raw_data!$G:$G,$A676))</f>
        <v/>
      </c>
      <c r="P676" s="30" t="str">
        <f aca="false">IF($A676="","",(SUMIFS(raw_data!$I:$I,raw_data!$B:$B,BASE_YM_PY,raw_data!$G:$G,$A676)+SUMIFS(raw_data!$J:$J,raw_data!$B:$B,BASE_YM_PY,raw_data!$G:$G,$A676)))</f>
        <v/>
      </c>
      <c r="Q676" s="31" t="str">
        <f aca="false">IF(N(O676)=0,"",P676/O676)</f>
        <v/>
      </c>
      <c r="R676" s="32" t="str">
        <f aca="false">IF(N(O676)=0,"",L676/O676-1)</f>
        <v/>
      </c>
      <c r="S676" s="33" t="str">
        <f aca="false">IF(OR(N676="",Q676=""),"",N676-Q676)</f>
        <v/>
      </c>
      <c r="T676" s="0" t="str">
        <f aca="false">IF(N(D676)&gt;0,RANK(D676,D$2:D$1001)+COUNTIF(D$2:D676,D676)-1,"")</f>
        <v/>
      </c>
      <c r="U676" s="38" t="n">
        <f aca="false">IF(N(D676)&gt;0,IF(D676&gt;=LR_MIN_SHARE*SUM(D$2:D$1001),F676,-1),-1)</f>
        <v>-1</v>
      </c>
      <c r="V676" s="0" t="str">
        <f aca="false">IF(U676&lt;0,"",RANK(U676,U$2:U$1001)+COUNTIF(U$2:U676,U676)-1)</f>
        <v/>
      </c>
      <c r="W676" s="0" t="str">
        <f aca="false">IF(N(L676)&gt;0,RANK(L676,L$2:L$1001)+COUNTIF(L$2:L676,L676)-1,"")</f>
        <v/>
      </c>
      <c r="X676" s="38" t="n">
        <f aca="false">IF(N(L676)&gt;0,IF(L676&gt;=LR_MIN_SHARE*SUM(L$2:L$1001),N676,-1),-1)</f>
        <v>-1</v>
      </c>
      <c r="Y676" s="0" t="str">
        <f aca="false">IF(X676&lt;0,"",RANK(X676,X$2:X$1001)+COUNTIF(X$2:X676,X676)-1)</f>
        <v/>
      </c>
      <c r="AA676" s="0" t="str">
        <f aca="false">IF($A676="","",IF(COUNTIF($B$2:$B676,$B676)=1,1,""))</f>
        <v/>
      </c>
      <c r="AB676" s="0" t="str">
        <f aca="false">IF(AA676=1,SUMIF($B$2:$B$1001,$B676,$D$2:$D$1001),"")</f>
        <v/>
      </c>
      <c r="AC676" s="0" t="str">
        <f aca="false">IF(AA676=1,RANK(AB676,$AB$2:$AB$1001)+COUNTIF($AB$2:$AB676,AB676)-1,"")</f>
        <v/>
      </c>
      <c r="AD676" s="0" t="str">
        <f aca="false">IF($A676="","",COUNTIF(raw_data!$G:$G,$A676))</f>
        <v/>
      </c>
      <c r="AE676" s="0" t="str">
        <f aca="false">IF($A676="","",IF(COUNTIF($A$2:$A$1001,$A676)&gt;1,1,0))</f>
        <v/>
      </c>
    </row>
    <row r="677" customFormat="false" ht="15" hidden="false" customHeight="false" outlineLevel="0" collapsed="false">
      <c r="A677" s="0" t="str">
        <f aca="false">IF(code_master!$A677="","",code_master!$A677)</f>
        <v/>
      </c>
      <c r="B677" s="0" t="str">
        <f aca="false">IF($A677="","",code_master!$C677&amp;"")</f>
        <v/>
      </c>
      <c r="C677" s="0" t="str">
        <f aca="false">IF($A677="","",code_master!$B677&amp;"")</f>
        <v/>
      </c>
      <c r="D677" s="30" t="str">
        <f aca="false">IF($A677="","",SUMIFS(raw_data!$H:$H,raw_data!$A:$A,"&gt;="&amp;UY_START,raw_data!$A:$A,"&lt;="&amp;BASE_YM,raw_data!$B:$B,"&lt;="&amp;BASE_YM,raw_data!$G:$G,$A677))</f>
        <v/>
      </c>
      <c r="E677" s="30" t="str">
        <f aca="false">IF($A677="","",(SUMIFS(raw_data!$I:$I,raw_data!$A:$A,"&gt;="&amp;UY_START,raw_data!$A:$A,"&lt;="&amp;BASE_YM,raw_data!$B:$B,"&lt;="&amp;BASE_YM,raw_data!$G:$G,$A677)+SUMIFS(raw_data!$J:$J,raw_data!$A:$A,"&gt;="&amp;UY_START,raw_data!$A:$A,"&lt;="&amp;BASE_YM,raw_data!$B:$B,"&lt;="&amp;BASE_YM,raw_data!$G:$G,$A677)))</f>
        <v/>
      </c>
      <c r="F677" s="31" t="str">
        <f aca="false">IF(N(D677)=0,"",E677/D677)</f>
        <v/>
      </c>
      <c r="G677" s="30" t="str">
        <f aca="false">IF($A677="","",SUMIFS(raw_data!$H:$H,raw_data!$A:$A,"&gt;="&amp;UY_START_PY,raw_data!$A:$A,"&lt;="&amp;BASE_YM_PY,raw_data!$B:$B,"&lt;="&amp;BASE_YM_PY,raw_data!$G:$G,$A677))</f>
        <v/>
      </c>
      <c r="H677" s="30" t="str">
        <f aca="false">IF($A677="","",(SUMIFS(raw_data!$I:$I,raw_data!$A:$A,"&gt;="&amp;UY_START_PY,raw_data!$A:$A,"&lt;="&amp;BASE_YM_PY,raw_data!$B:$B,"&lt;="&amp;BASE_YM_PY,raw_data!$G:$G,$A677)+SUMIFS(raw_data!$J:$J,raw_data!$A:$A,"&gt;="&amp;UY_START_PY,raw_data!$A:$A,"&lt;="&amp;BASE_YM_PY,raw_data!$B:$B,"&lt;="&amp;BASE_YM_PY,raw_data!$G:$G,$A677)))</f>
        <v/>
      </c>
      <c r="I677" s="31" t="str">
        <f aca="false">IF(N(G677)=0,"",H677/G677)</f>
        <v/>
      </c>
      <c r="J677" s="32" t="str">
        <f aca="false">IF(N(G677)=0,"",D677/G677-1)</f>
        <v/>
      </c>
      <c r="K677" s="33" t="str">
        <f aca="false">IF(OR(F677="",I677=""),"",F677-I677)</f>
        <v/>
      </c>
      <c r="L677" s="30" t="str">
        <f aca="false">IF($A677="","",SUMIFS(raw_data!$H:$H,raw_data!$B:$B,BASE_YM,raw_data!$G:$G,$A677))</f>
        <v/>
      </c>
      <c r="M677" s="30" t="str">
        <f aca="false">IF($A677="","",(SUMIFS(raw_data!$I:$I,raw_data!$B:$B,BASE_YM,raw_data!$G:$G,$A677)+SUMIFS(raw_data!$J:$J,raw_data!$B:$B,BASE_YM,raw_data!$G:$G,$A677)))</f>
        <v/>
      </c>
      <c r="N677" s="31" t="str">
        <f aca="false">IF(N(L677)=0,"",M677/L677)</f>
        <v/>
      </c>
      <c r="O677" s="30" t="str">
        <f aca="false">IF($A677="","",SUMIFS(raw_data!$H:$H,raw_data!$B:$B,BASE_YM_PY,raw_data!$G:$G,$A677))</f>
        <v/>
      </c>
      <c r="P677" s="30" t="str">
        <f aca="false">IF($A677="","",(SUMIFS(raw_data!$I:$I,raw_data!$B:$B,BASE_YM_PY,raw_data!$G:$G,$A677)+SUMIFS(raw_data!$J:$J,raw_data!$B:$B,BASE_YM_PY,raw_data!$G:$G,$A677)))</f>
        <v/>
      </c>
      <c r="Q677" s="31" t="str">
        <f aca="false">IF(N(O677)=0,"",P677/O677)</f>
        <v/>
      </c>
      <c r="R677" s="32" t="str">
        <f aca="false">IF(N(O677)=0,"",L677/O677-1)</f>
        <v/>
      </c>
      <c r="S677" s="33" t="str">
        <f aca="false">IF(OR(N677="",Q677=""),"",N677-Q677)</f>
        <v/>
      </c>
      <c r="T677" s="0" t="str">
        <f aca="false">IF(N(D677)&gt;0,RANK(D677,D$2:D$1001)+COUNTIF(D$2:D677,D677)-1,"")</f>
        <v/>
      </c>
      <c r="U677" s="38" t="n">
        <f aca="false">IF(N(D677)&gt;0,IF(D677&gt;=LR_MIN_SHARE*SUM(D$2:D$1001),F677,-1),-1)</f>
        <v>-1</v>
      </c>
      <c r="V677" s="0" t="str">
        <f aca="false">IF(U677&lt;0,"",RANK(U677,U$2:U$1001)+COUNTIF(U$2:U677,U677)-1)</f>
        <v/>
      </c>
      <c r="W677" s="0" t="str">
        <f aca="false">IF(N(L677)&gt;0,RANK(L677,L$2:L$1001)+COUNTIF(L$2:L677,L677)-1,"")</f>
        <v/>
      </c>
      <c r="X677" s="38" t="n">
        <f aca="false">IF(N(L677)&gt;0,IF(L677&gt;=LR_MIN_SHARE*SUM(L$2:L$1001),N677,-1),-1)</f>
        <v>-1</v>
      </c>
      <c r="Y677" s="0" t="str">
        <f aca="false">IF(X677&lt;0,"",RANK(X677,X$2:X$1001)+COUNTIF(X$2:X677,X677)-1)</f>
        <v/>
      </c>
      <c r="AA677" s="0" t="str">
        <f aca="false">IF($A677="","",IF(COUNTIF($B$2:$B677,$B677)=1,1,""))</f>
        <v/>
      </c>
      <c r="AB677" s="0" t="str">
        <f aca="false">IF(AA677=1,SUMIF($B$2:$B$1001,$B677,$D$2:$D$1001),"")</f>
        <v/>
      </c>
      <c r="AC677" s="0" t="str">
        <f aca="false">IF(AA677=1,RANK(AB677,$AB$2:$AB$1001)+COUNTIF($AB$2:$AB677,AB677)-1,"")</f>
        <v/>
      </c>
      <c r="AD677" s="0" t="str">
        <f aca="false">IF($A677="","",COUNTIF(raw_data!$G:$G,$A677))</f>
        <v/>
      </c>
      <c r="AE677" s="0" t="str">
        <f aca="false">IF($A677="","",IF(COUNTIF($A$2:$A$1001,$A677)&gt;1,1,0))</f>
        <v/>
      </c>
    </row>
    <row r="678" customFormat="false" ht="15" hidden="false" customHeight="false" outlineLevel="0" collapsed="false">
      <c r="A678" s="0" t="str">
        <f aca="false">IF(code_master!$A678="","",code_master!$A678)</f>
        <v/>
      </c>
      <c r="B678" s="0" t="str">
        <f aca="false">IF($A678="","",code_master!$C678&amp;"")</f>
        <v/>
      </c>
      <c r="C678" s="0" t="str">
        <f aca="false">IF($A678="","",code_master!$B678&amp;"")</f>
        <v/>
      </c>
      <c r="D678" s="30" t="str">
        <f aca="false">IF($A678="","",SUMIFS(raw_data!$H:$H,raw_data!$A:$A,"&gt;="&amp;UY_START,raw_data!$A:$A,"&lt;="&amp;BASE_YM,raw_data!$B:$B,"&lt;="&amp;BASE_YM,raw_data!$G:$G,$A678))</f>
        <v/>
      </c>
      <c r="E678" s="30" t="str">
        <f aca="false">IF($A678="","",(SUMIFS(raw_data!$I:$I,raw_data!$A:$A,"&gt;="&amp;UY_START,raw_data!$A:$A,"&lt;="&amp;BASE_YM,raw_data!$B:$B,"&lt;="&amp;BASE_YM,raw_data!$G:$G,$A678)+SUMIFS(raw_data!$J:$J,raw_data!$A:$A,"&gt;="&amp;UY_START,raw_data!$A:$A,"&lt;="&amp;BASE_YM,raw_data!$B:$B,"&lt;="&amp;BASE_YM,raw_data!$G:$G,$A678)))</f>
        <v/>
      </c>
      <c r="F678" s="31" t="str">
        <f aca="false">IF(N(D678)=0,"",E678/D678)</f>
        <v/>
      </c>
      <c r="G678" s="30" t="str">
        <f aca="false">IF($A678="","",SUMIFS(raw_data!$H:$H,raw_data!$A:$A,"&gt;="&amp;UY_START_PY,raw_data!$A:$A,"&lt;="&amp;BASE_YM_PY,raw_data!$B:$B,"&lt;="&amp;BASE_YM_PY,raw_data!$G:$G,$A678))</f>
        <v/>
      </c>
      <c r="H678" s="30" t="str">
        <f aca="false">IF($A678="","",(SUMIFS(raw_data!$I:$I,raw_data!$A:$A,"&gt;="&amp;UY_START_PY,raw_data!$A:$A,"&lt;="&amp;BASE_YM_PY,raw_data!$B:$B,"&lt;="&amp;BASE_YM_PY,raw_data!$G:$G,$A678)+SUMIFS(raw_data!$J:$J,raw_data!$A:$A,"&gt;="&amp;UY_START_PY,raw_data!$A:$A,"&lt;="&amp;BASE_YM_PY,raw_data!$B:$B,"&lt;="&amp;BASE_YM_PY,raw_data!$G:$G,$A678)))</f>
        <v/>
      </c>
      <c r="I678" s="31" t="str">
        <f aca="false">IF(N(G678)=0,"",H678/G678)</f>
        <v/>
      </c>
      <c r="J678" s="32" t="str">
        <f aca="false">IF(N(G678)=0,"",D678/G678-1)</f>
        <v/>
      </c>
      <c r="K678" s="33" t="str">
        <f aca="false">IF(OR(F678="",I678=""),"",F678-I678)</f>
        <v/>
      </c>
      <c r="L678" s="30" t="str">
        <f aca="false">IF($A678="","",SUMIFS(raw_data!$H:$H,raw_data!$B:$B,BASE_YM,raw_data!$G:$G,$A678))</f>
        <v/>
      </c>
      <c r="M678" s="30" t="str">
        <f aca="false">IF($A678="","",(SUMIFS(raw_data!$I:$I,raw_data!$B:$B,BASE_YM,raw_data!$G:$G,$A678)+SUMIFS(raw_data!$J:$J,raw_data!$B:$B,BASE_YM,raw_data!$G:$G,$A678)))</f>
        <v/>
      </c>
      <c r="N678" s="31" t="str">
        <f aca="false">IF(N(L678)=0,"",M678/L678)</f>
        <v/>
      </c>
      <c r="O678" s="30" t="str">
        <f aca="false">IF($A678="","",SUMIFS(raw_data!$H:$H,raw_data!$B:$B,BASE_YM_PY,raw_data!$G:$G,$A678))</f>
        <v/>
      </c>
      <c r="P678" s="30" t="str">
        <f aca="false">IF($A678="","",(SUMIFS(raw_data!$I:$I,raw_data!$B:$B,BASE_YM_PY,raw_data!$G:$G,$A678)+SUMIFS(raw_data!$J:$J,raw_data!$B:$B,BASE_YM_PY,raw_data!$G:$G,$A678)))</f>
        <v/>
      </c>
      <c r="Q678" s="31" t="str">
        <f aca="false">IF(N(O678)=0,"",P678/O678)</f>
        <v/>
      </c>
      <c r="R678" s="32" t="str">
        <f aca="false">IF(N(O678)=0,"",L678/O678-1)</f>
        <v/>
      </c>
      <c r="S678" s="33" t="str">
        <f aca="false">IF(OR(N678="",Q678=""),"",N678-Q678)</f>
        <v/>
      </c>
      <c r="T678" s="0" t="str">
        <f aca="false">IF(N(D678)&gt;0,RANK(D678,D$2:D$1001)+COUNTIF(D$2:D678,D678)-1,"")</f>
        <v/>
      </c>
      <c r="U678" s="38" t="n">
        <f aca="false">IF(N(D678)&gt;0,IF(D678&gt;=LR_MIN_SHARE*SUM(D$2:D$1001),F678,-1),-1)</f>
        <v>-1</v>
      </c>
      <c r="V678" s="0" t="str">
        <f aca="false">IF(U678&lt;0,"",RANK(U678,U$2:U$1001)+COUNTIF(U$2:U678,U678)-1)</f>
        <v/>
      </c>
      <c r="W678" s="0" t="str">
        <f aca="false">IF(N(L678)&gt;0,RANK(L678,L$2:L$1001)+COUNTIF(L$2:L678,L678)-1,"")</f>
        <v/>
      </c>
      <c r="X678" s="38" t="n">
        <f aca="false">IF(N(L678)&gt;0,IF(L678&gt;=LR_MIN_SHARE*SUM(L$2:L$1001),N678,-1),-1)</f>
        <v>-1</v>
      </c>
      <c r="Y678" s="0" t="str">
        <f aca="false">IF(X678&lt;0,"",RANK(X678,X$2:X$1001)+COUNTIF(X$2:X678,X678)-1)</f>
        <v/>
      </c>
      <c r="AA678" s="0" t="str">
        <f aca="false">IF($A678="","",IF(COUNTIF($B$2:$B678,$B678)=1,1,""))</f>
        <v/>
      </c>
      <c r="AB678" s="0" t="str">
        <f aca="false">IF(AA678=1,SUMIF($B$2:$B$1001,$B678,$D$2:$D$1001),"")</f>
        <v/>
      </c>
      <c r="AC678" s="0" t="str">
        <f aca="false">IF(AA678=1,RANK(AB678,$AB$2:$AB$1001)+COUNTIF($AB$2:$AB678,AB678)-1,"")</f>
        <v/>
      </c>
      <c r="AD678" s="0" t="str">
        <f aca="false">IF($A678="","",COUNTIF(raw_data!$G:$G,$A678))</f>
        <v/>
      </c>
      <c r="AE678" s="0" t="str">
        <f aca="false">IF($A678="","",IF(COUNTIF($A$2:$A$1001,$A678)&gt;1,1,0))</f>
        <v/>
      </c>
    </row>
    <row r="679" customFormat="false" ht="15" hidden="false" customHeight="false" outlineLevel="0" collapsed="false">
      <c r="A679" s="0" t="str">
        <f aca="false">IF(code_master!$A679="","",code_master!$A679)</f>
        <v/>
      </c>
      <c r="B679" s="0" t="str">
        <f aca="false">IF($A679="","",code_master!$C679&amp;"")</f>
        <v/>
      </c>
      <c r="C679" s="0" t="str">
        <f aca="false">IF($A679="","",code_master!$B679&amp;"")</f>
        <v/>
      </c>
      <c r="D679" s="30" t="str">
        <f aca="false">IF($A679="","",SUMIFS(raw_data!$H:$H,raw_data!$A:$A,"&gt;="&amp;UY_START,raw_data!$A:$A,"&lt;="&amp;BASE_YM,raw_data!$B:$B,"&lt;="&amp;BASE_YM,raw_data!$G:$G,$A679))</f>
        <v/>
      </c>
      <c r="E679" s="30" t="str">
        <f aca="false">IF($A679="","",(SUMIFS(raw_data!$I:$I,raw_data!$A:$A,"&gt;="&amp;UY_START,raw_data!$A:$A,"&lt;="&amp;BASE_YM,raw_data!$B:$B,"&lt;="&amp;BASE_YM,raw_data!$G:$G,$A679)+SUMIFS(raw_data!$J:$J,raw_data!$A:$A,"&gt;="&amp;UY_START,raw_data!$A:$A,"&lt;="&amp;BASE_YM,raw_data!$B:$B,"&lt;="&amp;BASE_YM,raw_data!$G:$G,$A679)))</f>
        <v/>
      </c>
      <c r="F679" s="31" t="str">
        <f aca="false">IF(N(D679)=0,"",E679/D679)</f>
        <v/>
      </c>
      <c r="G679" s="30" t="str">
        <f aca="false">IF($A679="","",SUMIFS(raw_data!$H:$H,raw_data!$A:$A,"&gt;="&amp;UY_START_PY,raw_data!$A:$A,"&lt;="&amp;BASE_YM_PY,raw_data!$B:$B,"&lt;="&amp;BASE_YM_PY,raw_data!$G:$G,$A679))</f>
        <v/>
      </c>
      <c r="H679" s="30" t="str">
        <f aca="false">IF($A679="","",(SUMIFS(raw_data!$I:$I,raw_data!$A:$A,"&gt;="&amp;UY_START_PY,raw_data!$A:$A,"&lt;="&amp;BASE_YM_PY,raw_data!$B:$B,"&lt;="&amp;BASE_YM_PY,raw_data!$G:$G,$A679)+SUMIFS(raw_data!$J:$J,raw_data!$A:$A,"&gt;="&amp;UY_START_PY,raw_data!$A:$A,"&lt;="&amp;BASE_YM_PY,raw_data!$B:$B,"&lt;="&amp;BASE_YM_PY,raw_data!$G:$G,$A679)))</f>
        <v/>
      </c>
      <c r="I679" s="31" t="str">
        <f aca="false">IF(N(G679)=0,"",H679/G679)</f>
        <v/>
      </c>
      <c r="J679" s="32" t="str">
        <f aca="false">IF(N(G679)=0,"",D679/G679-1)</f>
        <v/>
      </c>
      <c r="K679" s="33" t="str">
        <f aca="false">IF(OR(F679="",I679=""),"",F679-I679)</f>
        <v/>
      </c>
      <c r="L679" s="30" t="str">
        <f aca="false">IF($A679="","",SUMIFS(raw_data!$H:$H,raw_data!$B:$B,BASE_YM,raw_data!$G:$G,$A679))</f>
        <v/>
      </c>
      <c r="M679" s="30" t="str">
        <f aca="false">IF($A679="","",(SUMIFS(raw_data!$I:$I,raw_data!$B:$B,BASE_YM,raw_data!$G:$G,$A679)+SUMIFS(raw_data!$J:$J,raw_data!$B:$B,BASE_YM,raw_data!$G:$G,$A679)))</f>
        <v/>
      </c>
      <c r="N679" s="31" t="str">
        <f aca="false">IF(N(L679)=0,"",M679/L679)</f>
        <v/>
      </c>
      <c r="O679" s="30" t="str">
        <f aca="false">IF($A679="","",SUMIFS(raw_data!$H:$H,raw_data!$B:$B,BASE_YM_PY,raw_data!$G:$G,$A679))</f>
        <v/>
      </c>
      <c r="P679" s="30" t="str">
        <f aca="false">IF($A679="","",(SUMIFS(raw_data!$I:$I,raw_data!$B:$B,BASE_YM_PY,raw_data!$G:$G,$A679)+SUMIFS(raw_data!$J:$J,raw_data!$B:$B,BASE_YM_PY,raw_data!$G:$G,$A679)))</f>
        <v/>
      </c>
      <c r="Q679" s="31" t="str">
        <f aca="false">IF(N(O679)=0,"",P679/O679)</f>
        <v/>
      </c>
      <c r="R679" s="32" t="str">
        <f aca="false">IF(N(O679)=0,"",L679/O679-1)</f>
        <v/>
      </c>
      <c r="S679" s="33" t="str">
        <f aca="false">IF(OR(N679="",Q679=""),"",N679-Q679)</f>
        <v/>
      </c>
      <c r="T679" s="0" t="str">
        <f aca="false">IF(N(D679)&gt;0,RANK(D679,D$2:D$1001)+COUNTIF(D$2:D679,D679)-1,"")</f>
        <v/>
      </c>
      <c r="U679" s="38" t="n">
        <f aca="false">IF(N(D679)&gt;0,IF(D679&gt;=LR_MIN_SHARE*SUM(D$2:D$1001),F679,-1),-1)</f>
        <v>-1</v>
      </c>
      <c r="V679" s="0" t="str">
        <f aca="false">IF(U679&lt;0,"",RANK(U679,U$2:U$1001)+COUNTIF(U$2:U679,U679)-1)</f>
        <v/>
      </c>
      <c r="W679" s="0" t="str">
        <f aca="false">IF(N(L679)&gt;0,RANK(L679,L$2:L$1001)+COUNTIF(L$2:L679,L679)-1,"")</f>
        <v/>
      </c>
      <c r="X679" s="38" t="n">
        <f aca="false">IF(N(L679)&gt;0,IF(L679&gt;=LR_MIN_SHARE*SUM(L$2:L$1001),N679,-1),-1)</f>
        <v>-1</v>
      </c>
      <c r="Y679" s="0" t="str">
        <f aca="false">IF(X679&lt;0,"",RANK(X679,X$2:X$1001)+COUNTIF(X$2:X679,X679)-1)</f>
        <v/>
      </c>
      <c r="AA679" s="0" t="str">
        <f aca="false">IF($A679="","",IF(COUNTIF($B$2:$B679,$B679)=1,1,""))</f>
        <v/>
      </c>
      <c r="AB679" s="0" t="str">
        <f aca="false">IF(AA679=1,SUMIF($B$2:$B$1001,$B679,$D$2:$D$1001),"")</f>
        <v/>
      </c>
      <c r="AC679" s="0" t="str">
        <f aca="false">IF(AA679=1,RANK(AB679,$AB$2:$AB$1001)+COUNTIF($AB$2:$AB679,AB679)-1,"")</f>
        <v/>
      </c>
      <c r="AD679" s="0" t="str">
        <f aca="false">IF($A679="","",COUNTIF(raw_data!$G:$G,$A679))</f>
        <v/>
      </c>
      <c r="AE679" s="0" t="str">
        <f aca="false">IF($A679="","",IF(COUNTIF($A$2:$A$1001,$A679)&gt;1,1,0))</f>
        <v/>
      </c>
    </row>
    <row r="680" customFormat="false" ht="15" hidden="false" customHeight="false" outlineLevel="0" collapsed="false">
      <c r="A680" s="0" t="str">
        <f aca="false">IF(code_master!$A680="","",code_master!$A680)</f>
        <v/>
      </c>
      <c r="B680" s="0" t="str">
        <f aca="false">IF($A680="","",code_master!$C680&amp;"")</f>
        <v/>
      </c>
      <c r="C680" s="0" t="str">
        <f aca="false">IF($A680="","",code_master!$B680&amp;"")</f>
        <v/>
      </c>
      <c r="D680" s="30" t="str">
        <f aca="false">IF($A680="","",SUMIFS(raw_data!$H:$H,raw_data!$A:$A,"&gt;="&amp;UY_START,raw_data!$A:$A,"&lt;="&amp;BASE_YM,raw_data!$B:$B,"&lt;="&amp;BASE_YM,raw_data!$G:$G,$A680))</f>
        <v/>
      </c>
      <c r="E680" s="30" t="str">
        <f aca="false">IF($A680="","",(SUMIFS(raw_data!$I:$I,raw_data!$A:$A,"&gt;="&amp;UY_START,raw_data!$A:$A,"&lt;="&amp;BASE_YM,raw_data!$B:$B,"&lt;="&amp;BASE_YM,raw_data!$G:$G,$A680)+SUMIFS(raw_data!$J:$J,raw_data!$A:$A,"&gt;="&amp;UY_START,raw_data!$A:$A,"&lt;="&amp;BASE_YM,raw_data!$B:$B,"&lt;="&amp;BASE_YM,raw_data!$G:$G,$A680)))</f>
        <v/>
      </c>
      <c r="F680" s="31" t="str">
        <f aca="false">IF(N(D680)=0,"",E680/D680)</f>
        <v/>
      </c>
      <c r="G680" s="30" t="str">
        <f aca="false">IF($A680="","",SUMIFS(raw_data!$H:$H,raw_data!$A:$A,"&gt;="&amp;UY_START_PY,raw_data!$A:$A,"&lt;="&amp;BASE_YM_PY,raw_data!$B:$B,"&lt;="&amp;BASE_YM_PY,raw_data!$G:$G,$A680))</f>
        <v/>
      </c>
      <c r="H680" s="30" t="str">
        <f aca="false">IF($A680="","",(SUMIFS(raw_data!$I:$I,raw_data!$A:$A,"&gt;="&amp;UY_START_PY,raw_data!$A:$A,"&lt;="&amp;BASE_YM_PY,raw_data!$B:$B,"&lt;="&amp;BASE_YM_PY,raw_data!$G:$G,$A680)+SUMIFS(raw_data!$J:$J,raw_data!$A:$A,"&gt;="&amp;UY_START_PY,raw_data!$A:$A,"&lt;="&amp;BASE_YM_PY,raw_data!$B:$B,"&lt;="&amp;BASE_YM_PY,raw_data!$G:$G,$A680)))</f>
        <v/>
      </c>
      <c r="I680" s="31" t="str">
        <f aca="false">IF(N(G680)=0,"",H680/G680)</f>
        <v/>
      </c>
      <c r="J680" s="32" t="str">
        <f aca="false">IF(N(G680)=0,"",D680/G680-1)</f>
        <v/>
      </c>
      <c r="K680" s="33" t="str">
        <f aca="false">IF(OR(F680="",I680=""),"",F680-I680)</f>
        <v/>
      </c>
      <c r="L680" s="30" t="str">
        <f aca="false">IF($A680="","",SUMIFS(raw_data!$H:$H,raw_data!$B:$B,BASE_YM,raw_data!$G:$G,$A680))</f>
        <v/>
      </c>
      <c r="M680" s="30" t="str">
        <f aca="false">IF($A680="","",(SUMIFS(raw_data!$I:$I,raw_data!$B:$B,BASE_YM,raw_data!$G:$G,$A680)+SUMIFS(raw_data!$J:$J,raw_data!$B:$B,BASE_YM,raw_data!$G:$G,$A680)))</f>
        <v/>
      </c>
      <c r="N680" s="31" t="str">
        <f aca="false">IF(N(L680)=0,"",M680/L680)</f>
        <v/>
      </c>
      <c r="O680" s="30" t="str">
        <f aca="false">IF($A680="","",SUMIFS(raw_data!$H:$H,raw_data!$B:$B,BASE_YM_PY,raw_data!$G:$G,$A680))</f>
        <v/>
      </c>
      <c r="P680" s="30" t="str">
        <f aca="false">IF($A680="","",(SUMIFS(raw_data!$I:$I,raw_data!$B:$B,BASE_YM_PY,raw_data!$G:$G,$A680)+SUMIFS(raw_data!$J:$J,raw_data!$B:$B,BASE_YM_PY,raw_data!$G:$G,$A680)))</f>
        <v/>
      </c>
      <c r="Q680" s="31" t="str">
        <f aca="false">IF(N(O680)=0,"",P680/O680)</f>
        <v/>
      </c>
      <c r="R680" s="32" t="str">
        <f aca="false">IF(N(O680)=0,"",L680/O680-1)</f>
        <v/>
      </c>
      <c r="S680" s="33" t="str">
        <f aca="false">IF(OR(N680="",Q680=""),"",N680-Q680)</f>
        <v/>
      </c>
      <c r="T680" s="0" t="str">
        <f aca="false">IF(N(D680)&gt;0,RANK(D680,D$2:D$1001)+COUNTIF(D$2:D680,D680)-1,"")</f>
        <v/>
      </c>
      <c r="U680" s="38" t="n">
        <f aca="false">IF(N(D680)&gt;0,IF(D680&gt;=LR_MIN_SHARE*SUM(D$2:D$1001),F680,-1),-1)</f>
        <v>-1</v>
      </c>
      <c r="V680" s="0" t="str">
        <f aca="false">IF(U680&lt;0,"",RANK(U680,U$2:U$1001)+COUNTIF(U$2:U680,U680)-1)</f>
        <v/>
      </c>
      <c r="W680" s="0" t="str">
        <f aca="false">IF(N(L680)&gt;0,RANK(L680,L$2:L$1001)+COUNTIF(L$2:L680,L680)-1,"")</f>
        <v/>
      </c>
      <c r="X680" s="38" t="n">
        <f aca="false">IF(N(L680)&gt;0,IF(L680&gt;=LR_MIN_SHARE*SUM(L$2:L$1001),N680,-1),-1)</f>
        <v>-1</v>
      </c>
      <c r="Y680" s="0" t="str">
        <f aca="false">IF(X680&lt;0,"",RANK(X680,X$2:X$1001)+COUNTIF(X$2:X680,X680)-1)</f>
        <v/>
      </c>
      <c r="AA680" s="0" t="str">
        <f aca="false">IF($A680="","",IF(COUNTIF($B$2:$B680,$B680)=1,1,""))</f>
        <v/>
      </c>
      <c r="AB680" s="0" t="str">
        <f aca="false">IF(AA680=1,SUMIF($B$2:$B$1001,$B680,$D$2:$D$1001),"")</f>
        <v/>
      </c>
      <c r="AC680" s="0" t="str">
        <f aca="false">IF(AA680=1,RANK(AB680,$AB$2:$AB$1001)+COUNTIF($AB$2:$AB680,AB680)-1,"")</f>
        <v/>
      </c>
      <c r="AD680" s="0" t="str">
        <f aca="false">IF($A680="","",COUNTIF(raw_data!$G:$G,$A680))</f>
        <v/>
      </c>
      <c r="AE680" s="0" t="str">
        <f aca="false">IF($A680="","",IF(COUNTIF($A$2:$A$1001,$A680)&gt;1,1,0))</f>
        <v/>
      </c>
    </row>
    <row r="681" customFormat="false" ht="15" hidden="false" customHeight="false" outlineLevel="0" collapsed="false">
      <c r="A681" s="0" t="str">
        <f aca="false">IF(code_master!$A681="","",code_master!$A681)</f>
        <v/>
      </c>
      <c r="B681" s="0" t="str">
        <f aca="false">IF($A681="","",code_master!$C681&amp;"")</f>
        <v/>
      </c>
      <c r="C681" s="0" t="str">
        <f aca="false">IF($A681="","",code_master!$B681&amp;"")</f>
        <v/>
      </c>
      <c r="D681" s="30" t="str">
        <f aca="false">IF($A681="","",SUMIFS(raw_data!$H:$H,raw_data!$A:$A,"&gt;="&amp;UY_START,raw_data!$A:$A,"&lt;="&amp;BASE_YM,raw_data!$B:$B,"&lt;="&amp;BASE_YM,raw_data!$G:$G,$A681))</f>
        <v/>
      </c>
      <c r="E681" s="30" t="str">
        <f aca="false">IF($A681="","",(SUMIFS(raw_data!$I:$I,raw_data!$A:$A,"&gt;="&amp;UY_START,raw_data!$A:$A,"&lt;="&amp;BASE_YM,raw_data!$B:$B,"&lt;="&amp;BASE_YM,raw_data!$G:$G,$A681)+SUMIFS(raw_data!$J:$J,raw_data!$A:$A,"&gt;="&amp;UY_START,raw_data!$A:$A,"&lt;="&amp;BASE_YM,raw_data!$B:$B,"&lt;="&amp;BASE_YM,raw_data!$G:$G,$A681)))</f>
        <v/>
      </c>
      <c r="F681" s="31" t="str">
        <f aca="false">IF(N(D681)=0,"",E681/D681)</f>
        <v/>
      </c>
      <c r="G681" s="30" t="str">
        <f aca="false">IF($A681="","",SUMIFS(raw_data!$H:$H,raw_data!$A:$A,"&gt;="&amp;UY_START_PY,raw_data!$A:$A,"&lt;="&amp;BASE_YM_PY,raw_data!$B:$B,"&lt;="&amp;BASE_YM_PY,raw_data!$G:$G,$A681))</f>
        <v/>
      </c>
      <c r="H681" s="30" t="str">
        <f aca="false">IF($A681="","",(SUMIFS(raw_data!$I:$I,raw_data!$A:$A,"&gt;="&amp;UY_START_PY,raw_data!$A:$A,"&lt;="&amp;BASE_YM_PY,raw_data!$B:$B,"&lt;="&amp;BASE_YM_PY,raw_data!$G:$G,$A681)+SUMIFS(raw_data!$J:$J,raw_data!$A:$A,"&gt;="&amp;UY_START_PY,raw_data!$A:$A,"&lt;="&amp;BASE_YM_PY,raw_data!$B:$B,"&lt;="&amp;BASE_YM_PY,raw_data!$G:$G,$A681)))</f>
        <v/>
      </c>
      <c r="I681" s="31" t="str">
        <f aca="false">IF(N(G681)=0,"",H681/G681)</f>
        <v/>
      </c>
      <c r="J681" s="32" t="str">
        <f aca="false">IF(N(G681)=0,"",D681/G681-1)</f>
        <v/>
      </c>
      <c r="K681" s="33" t="str">
        <f aca="false">IF(OR(F681="",I681=""),"",F681-I681)</f>
        <v/>
      </c>
      <c r="L681" s="30" t="str">
        <f aca="false">IF($A681="","",SUMIFS(raw_data!$H:$H,raw_data!$B:$B,BASE_YM,raw_data!$G:$G,$A681))</f>
        <v/>
      </c>
      <c r="M681" s="30" t="str">
        <f aca="false">IF($A681="","",(SUMIFS(raw_data!$I:$I,raw_data!$B:$B,BASE_YM,raw_data!$G:$G,$A681)+SUMIFS(raw_data!$J:$J,raw_data!$B:$B,BASE_YM,raw_data!$G:$G,$A681)))</f>
        <v/>
      </c>
      <c r="N681" s="31" t="str">
        <f aca="false">IF(N(L681)=0,"",M681/L681)</f>
        <v/>
      </c>
      <c r="O681" s="30" t="str">
        <f aca="false">IF($A681="","",SUMIFS(raw_data!$H:$H,raw_data!$B:$B,BASE_YM_PY,raw_data!$G:$G,$A681))</f>
        <v/>
      </c>
      <c r="P681" s="30" t="str">
        <f aca="false">IF($A681="","",(SUMIFS(raw_data!$I:$I,raw_data!$B:$B,BASE_YM_PY,raw_data!$G:$G,$A681)+SUMIFS(raw_data!$J:$J,raw_data!$B:$B,BASE_YM_PY,raw_data!$G:$G,$A681)))</f>
        <v/>
      </c>
      <c r="Q681" s="31" t="str">
        <f aca="false">IF(N(O681)=0,"",P681/O681)</f>
        <v/>
      </c>
      <c r="R681" s="32" t="str">
        <f aca="false">IF(N(O681)=0,"",L681/O681-1)</f>
        <v/>
      </c>
      <c r="S681" s="33" t="str">
        <f aca="false">IF(OR(N681="",Q681=""),"",N681-Q681)</f>
        <v/>
      </c>
      <c r="T681" s="0" t="str">
        <f aca="false">IF(N(D681)&gt;0,RANK(D681,D$2:D$1001)+COUNTIF(D$2:D681,D681)-1,"")</f>
        <v/>
      </c>
      <c r="U681" s="38" t="n">
        <f aca="false">IF(N(D681)&gt;0,IF(D681&gt;=LR_MIN_SHARE*SUM(D$2:D$1001),F681,-1),-1)</f>
        <v>-1</v>
      </c>
      <c r="V681" s="0" t="str">
        <f aca="false">IF(U681&lt;0,"",RANK(U681,U$2:U$1001)+COUNTIF(U$2:U681,U681)-1)</f>
        <v/>
      </c>
      <c r="W681" s="0" t="str">
        <f aca="false">IF(N(L681)&gt;0,RANK(L681,L$2:L$1001)+COUNTIF(L$2:L681,L681)-1,"")</f>
        <v/>
      </c>
      <c r="X681" s="38" t="n">
        <f aca="false">IF(N(L681)&gt;0,IF(L681&gt;=LR_MIN_SHARE*SUM(L$2:L$1001),N681,-1),-1)</f>
        <v>-1</v>
      </c>
      <c r="Y681" s="0" t="str">
        <f aca="false">IF(X681&lt;0,"",RANK(X681,X$2:X$1001)+COUNTIF(X$2:X681,X681)-1)</f>
        <v/>
      </c>
      <c r="AA681" s="0" t="str">
        <f aca="false">IF($A681="","",IF(COUNTIF($B$2:$B681,$B681)=1,1,""))</f>
        <v/>
      </c>
      <c r="AB681" s="0" t="str">
        <f aca="false">IF(AA681=1,SUMIF($B$2:$B$1001,$B681,$D$2:$D$1001),"")</f>
        <v/>
      </c>
      <c r="AC681" s="0" t="str">
        <f aca="false">IF(AA681=1,RANK(AB681,$AB$2:$AB$1001)+COUNTIF($AB$2:$AB681,AB681)-1,"")</f>
        <v/>
      </c>
      <c r="AD681" s="0" t="str">
        <f aca="false">IF($A681="","",COUNTIF(raw_data!$G:$G,$A681))</f>
        <v/>
      </c>
      <c r="AE681" s="0" t="str">
        <f aca="false">IF($A681="","",IF(COUNTIF($A$2:$A$1001,$A681)&gt;1,1,0))</f>
        <v/>
      </c>
    </row>
    <row r="682" customFormat="false" ht="15" hidden="false" customHeight="false" outlineLevel="0" collapsed="false">
      <c r="A682" s="0" t="str">
        <f aca="false">IF(code_master!$A682="","",code_master!$A682)</f>
        <v/>
      </c>
      <c r="B682" s="0" t="str">
        <f aca="false">IF($A682="","",code_master!$C682&amp;"")</f>
        <v/>
      </c>
      <c r="C682" s="0" t="str">
        <f aca="false">IF($A682="","",code_master!$B682&amp;"")</f>
        <v/>
      </c>
      <c r="D682" s="30" t="str">
        <f aca="false">IF($A682="","",SUMIFS(raw_data!$H:$H,raw_data!$A:$A,"&gt;="&amp;UY_START,raw_data!$A:$A,"&lt;="&amp;BASE_YM,raw_data!$B:$B,"&lt;="&amp;BASE_YM,raw_data!$G:$G,$A682))</f>
        <v/>
      </c>
      <c r="E682" s="30" t="str">
        <f aca="false">IF($A682="","",(SUMIFS(raw_data!$I:$I,raw_data!$A:$A,"&gt;="&amp;UY_START,raw_data!$A:$A,"&lt;="&amp;BASE_YM,raw_data!$B:$B,"&lt;="&amp;BASE_YM,raw_data!$G:$G,$A682)+SUMIFS(raw_data!$J:$J,raw_data!$A:$A,"&gt;="&amp;UY_START,raw_data!$A:$A,"&lt;="&amp;BASE_YM,raw_data!$B:$B,"&lt;="&amp;BASE_YM,raw_data!$G:$G,$A682)))</f>
        <v/>
      </c>
      <c r="F682" s="31" t="str">
        <f aca="false">IF(N(D682)=0,"",E682/D682)</f>
        <v/>
      </c>
      <c r="G682" s="30" t="str">
        <f aca="false">IF($A682="","",SUMIFS(raw_data!$H:$H,raw_data!$A:$A,"&gt;="&amp;UY_START_PY,raw_data!$A:$A,"&lt;="&amp;BASE_YM_PY,raw_data!$B:$B,"&lt;="&amp;BASE_YM_PY,raw_data!$G:$G,$A682))</f>
        <v/>
      </c>
      <c r="H682" s="30" t="str">
        <f aca="false">IF($A682="","",(SUMIFS(raw_data!$I:$I,raw_data!$A:$A,"&gt;="&amp;UY_START_PY,raw_data!$A:$A,"&lt;="&amp;BASE_YM_PY,raw_data!$B:$B,"&lt;="&amp;BASE_YM_PY,raw_data!$G:$G,$A682)+SUMIFS(raw_data!$J:$J,raw_data!$A:$A,"&gt;="&amp;UY_START_PY,raw_data!$A:$A,"&lt;="&amp;BASE_YM_PY,raw_data!$B:$B,"&lt;="&amp;BASE_YM_PY,raw_data!$G:$G,$A682)))</f>
        <v/>
      </c>
      <c r="I682" s="31" t="str">
        <f aca="false">IF(N(G682)=0,"",H682/G682)</f>
        <v/>
      </c>
      <c r="J682" s="32" t="str">
        <f aca="false">IF(N(G682)=0,"",D682/G682-1)</f>
        <v/>
      </c>
      <c r="K682" s="33" t="str">
        <f aca="false">IF(OR(F682="",I682=""),"",F682-I682)</f>
        <v/>
      </c>
      <c r="L682" s="30" t="str">
        <f aca="false">IF($A682="","",SUMIFS(raw_data!$H:$H,raw_data!$B:$B,BASE_YM,raw_data!$G:$G,$A682))</f>
        <v/>
      </c>
      <c r="M682" s="30" t="str">
        <f aca="false">IF($A682="","",(SUMIFS(raw_data!$I:$I,raw_data!$B:$B,BASE_YM,raw_data!$G:$G,$A682)+SUMIFS(raw_data!$J:$J,raw_data!$B:$B,BASE_YM,raw_data!$G:$G,$A682)))</f>
        <v/>
      </c>
      <c r="N682" s="31" t="str">
        <f aca="false">IF(N(L682)=0,"",M682/L682)</f>
        <v/>
      </c>
      <c r="O682" s="30" t="str">
        <f aca="false">IF($A682="","",SUMIFS(raw_data!$H:$H,raw_data!$B:$B,BASE_YM_PY,raw_data!$G:$G,$A682))</f>
        <v/>
      </c>
      <c r="P682" s="30" t="str">
        <f aca="false">IF($A682="","",(SUMIFS(raw_data!$I:$I,raw_data!$B:$B,BASE_YM_PY,raw_data!$G:$G,$A682)+SUMIFS(raw_data!$J:$J,raw_data!$B:$B,BASE_YM_PY,raw_data!$G:$G,$A682)))</f>
        <v/>
      </c>
      <c r="Q682" s="31" t="str">
        <f aca="false">IF(N(O682)=0,"",P682/O682)</f>
        <v/>
      </c>
      <c r="R682" s="32" t="str">
        <f aca="false">IF(N(O682)=0,"",L682/O682-1)</f>
        <v/>
      </c>
      <c r="S682" s="33" t="str">
        <f aca="false">IF(OR(N682="",Q682=""),"",N682-Q682)</f>
        <v/>
      </c>
      <c r="T682" s="0" t="str">
        <f aca="false">IF(N(D682)&gt;0,RANK(D682,D$2:D$1001)+COUNTIF(D$2:D682,D682)-1,"")</f>
        <v/>
      </c>
      <c r="U682" s="38" t="n">
        <f aca="false">IF(N(D682)&gt;0,IF(D682&gt;=LR_MIN_SHARE*SUM(D$2:D$1001),F682,-1),-1)</f>
        <v>-1</v>
      </c>
      <c r="V682" s="0" t="str">
        <f aca="false">IF(U682&lt;0,"",RANK(U682,U$2:U$1001)+COUNTIF(U$2:U682,U682)-1)</f>
        <v/>
      </c>
      <c r="W682" s="0" t="str">
        <f aca="false">IF(N(L682)&gt;0,RANK(L682,L$2:L$1001)+COUNTIF(L$2:L682,L682)-1,"")</f>
        <v/>
      </c>
      <c r="X682" s="38" t="n">
        <f aca="false">IF(N(L682)&gt;0,IF(L682&gt;=LR_MIN_SHARE*SUM(L$2:L$1001),N682,-1),-1)</f>
        <v>-1</v>
      </c>
      <c r="Y682" s="0" t="str">
        <f aca="false">IF(X682&lt;0,"",RANK(X682,X$2:X$1001)+COUNTIF(X$2:X682,X682)-1)</f>
        <v/>
      </c>
      <c r="AA682" s="0" t="str">
        <f aca="false">IF($A682="","",IF(COUNTIF($B$2:$B682,$B682)=1,1,""))</f>
        <v/>
      </c>
      <c r="AB682" s="0" t="str">
        <f aca="false">IF(AA682=1,SUMIF($B$2:$B$1001,$B682,$D$2:$D$1001),"")</f>
        <v/>
      </c>
      <c r="AC682" s="0" t="str">
        <f aca="false">IF(AA682=1,RANK(AB682,$AB$2:$AB$1001)+COUNTIF($AB$2:$AB682,AB682)-1,"")</f>
        <v/>
      </c>
      <c r="AD682" s="0" t="str">
        <f aca="false">IF($A682="","",COUNTIF(raw_data!$G:$G,$A682))</f>
        <v/>
      </c>
      <c r="AE682" s="0" t="str">
        <f aca="false">IF($A682="","",IF(COUNTIF($A$2:$A$1001,$A682)&gt;1,1,0))</f>
        <v/>
      </c>
    </row>
    <row r="683" customFormat="false" ht="15" hidden="false" customHeight="false" outlineLevel="0" collapsed="false">
      <c r="A683" s="0" t="str">
        <f aca="false">IF(code_master!$A683="","",code_master!$A683)</f>
        <v/>
      </c>
      <c r="B683" s="0" t="str">
        <f aca="false">IF($A683="","",code_master!$C683&amp;"")</f>
        <v/>
      </c>
      <c r="C683" s="0" t="str">
        <f aca="false">IF($A683="","",code_master!$B683&amp;"")</f>
        <v/>
      </c>
      <c r="D683" s="30" t="str">
        <f aca="false">IF($A683="","",SUMIFS(raw_data!$H:$H,raw_data!$A:$A,"&gt;="&amp;UY_START,raw_data!$A:$A,"&lt;="&amp;BASE_YM,raw_data!$B:$B,"&lt;="&amp;BASE_YM,raw_data!$G:$G,$A683))</f>
        <v/>
      </c>
      <c r="E683" s="30" t="str">
        <f aca="false">IF($A683="","",(SUMIFS(raw_data!$I:$I,raw_data!$A:$A,"&gt;="&amp;UY_START,raw_data!$A:$A,"&lt;="&amp;BASE_YM,raw_data!$B:$B,"&lt;="&amp;BASE_YM,raw_data!$G:$G,$A683)+SUMIFS(raw_data!$J:$J,raw_data!$A:$A,"&gt;="&amp;UY_START,raw_data!$A:$A,"&lt;="&amp;BASE_YM,raw_data!$B:$B,"&lt;="&amp;BASE_YM,raw_data!$G:$G,$A683)))</f>
        <v/>
      </c>
      <c r="F683" s="31" t="str">
        <f aca="false">IF(N(D683)=0,"",E683/D683)</f>
        <v/>
      </c>
      <c r="G683" s="30" t="str">
        <f aca="false">IF($A683="","",SUMIFS(raw_data!$H:$H,raw_data!$A:$A,"&gt;="&amp;UY_START_PY,raw_data!$A:$A,"&lt;="&amp;BASE_YM_PY,raw_data!$B:$B,"&lt;="&amp;BASE_YM_PY,raw_data!$G:$G,$A683))</f>
        <v/>
      </c>
      <c r="H683" s="30" t="str">
        <f aca="false">IF($A683="","",(SUMIFS(raw_data!$I:$I,raw_data!$A:$A,"&gt;="&amp;UY_START_PY,raw_data!$A:$A,"&lt;="&amp;BASE_YM_PY,raw_data!$B:$B,"&lt;="&amp;BASE_YM_PY,raw_data!$G:$G,$A683)+SUMIFS(raw_data!$J:$J,raw_data!$A:$A,"&gt;="&amp;UY_START_PY,raw_data!$A:$A,"&lt;="&amp;BASE_YM_PY,raw_data!$B:$B,"&lt;="&amp;BASE_YM_PY,raw_data!$G:$G,$A683)))</f>
        <v/>
      </c>
      <c r="I683" s="31" t="str">
        <f aca="false">IF(N(G683)=0,"",H683/G683)</f>
        <v/>
      </c>
      <c r="J683" s="32" t="str">
        <f aca="false">IF(N(G683)=0,"",D683/G683-1)</f>
        <v/>
      </c>
      <c r="K683" s="33" t="str">
        <f aca="false">IF(OR(F683="",I683=""),"",F683-I683)</f>
        <v/>
      </c>
      <c r="L683" s="30" t="str">
        <f aca="false">IF($A683="","",SUMIFS(raw_data!$H:$H,raw_data!$B:$B,BASE_YM,raw_data!$G:$G,$A683))</f>
        <v/>
      </c>
      <c r="M683" s="30" t="str">
        <f aca="false">IF($A683="","",(SUMIFS(raw_data!$I:$I,raw_data!$B:$B,BASE_YM,raw_data!$G:$G,$A683)+SUMIFS(raw_data!$J:$J,raw_data!$B:$B,BASE_YM,raw_data!$G:$G,$A683)))</f>
        <v/>
      </c>
      <c r="N683" s="31" t="str">
        <f aca="false">IF(N(L683)=0,"",M683/L683)</f>
        <v/>
      </c>
      <c r="O683" s="30" t="str">
        <f aca="false">IF($A683="","",SUMIFS(raw_data!$H:$H,raw_data!$B:$B,BASE_YM_PY,raw_data!$G:$G,$A683))</f>
        <v/>
      </c>
      <c r="P683" s="30" t="str">
        <f aca="false">IF($A683="","",(SUMIFS(raw_data!$I:$I,raw_data!$B:$B,BASE_YM_PY,raw_data!$G:$G,$A683)+SUMIFS(raw_data!$J:$J,raw_data!$B:$B,BASE_YM_PY,raw_data!$G:$G,$A683)))</f>
        <v/>
      </c>
      <c r="Q683" s="31" t="str">
        <f aca="false">IF(N(O683)=0,"",P683/O683)</f>
        <v/>
      </c>
      <c r="R683" s="32" t="str">
        <f aca="false">IF(N(O683)=0,"",L683/O683-1)</f>
        <v/>
      </c>
      <c r="S683" s="33" t="str">
        <f aca="false">IF(OR(N683="",Q683=""),"",N683-Q683)</f>
        <v/>
      </c>
      <c r="T683" s="0" t="str">
        <f aca="false">IF(N(D683)&gt;0,RANK(D683,D$2:D$1001)+COUNTIF(D$2:D683,D683)-1,"")</f>
        <v/>
      </c>
      <c r="U683" s="38" t="n">
        <f aca="false">IF(N(D683)&gt;0,IF(D683&gt;=LR_MIN_SHARE*SUM(D$2:D$1001),F683,-1),-1)</f>
        <v>-1</v>
      </c>
      <c r="V683" s="0" t="str">
        <f aca="false">IF(U683&lt;0,"",RANK(U683,U$2:U$1001)+COUNTIF(U$2:U683,U683)-1)</f>
        <v/>
      </c>
      <c r="W683" s="0" t="str">
        <f aca="false">IF(N(L683)&gt;0,RANK(L683,L$2:L$1001)+COUNTIF(L$2:L683,L683)-1,"")</f>
        <v/>
      </c>
      <c r="X683" s="38" t="n">
        <f aca="false">IF(N(L683)&gt;0,IF(L683&gt;=LR_MIN_SHARE*SUM(L$2:L$1001),N683,-1),-1)</f>
        <v>-1</v>
      </c>
      <c r="Y683" s="0" t="str">
        <f aca="false">IF(X683&lt;0,"",RANK(X683,X$2:X$1001)+COUNTIF(X$2:X683,X683)-1)</f>
        <v/>
      </c>
      <c r="AA683" s="0" t="str">
        <f aca="false">IF($A683="","",IF(COUNTIF($B$2:$B683,$B683)=1,1,""))</f>
        <v/>
      </c>
      <c r="AB683" s="0" t="str">
        <f aca="false">IF(AA683=1,SUMIF($B$2:$B$1001,$B683,$D$2:$D$1001),"")</f>
        <v/>
      </c>
      <c r="AC683" s="0" t="str">
        <f aca="false">IF(AA683=1,RANK(AB683,$AB$2:$AB$1001)+COUNTIF($AB$2:$AB683,AB683)-1,"")</f>
        <v/>
      </c>
      <c r="AD683" s="0" t="str">
        <f aca="false">IF($A683="","",COUNTIF(raw_data!$G:$G,$A683))</f>
        <v/>
      </c>
      <c r="AE683" s="0" t="str">
        <f aca="false">IF($A683="","",IF(COUNTIF($A$2:$A$1001,$A683)&gt;1,1,0))</f>
        <v/>
      </c>
    </row>
    <row r="684" customFormat="false" ht="15" hidden="false" customHeight="false" outlineLevel="0" collapsed="false">
      <c r="A684" s="0" t="str">
        <f aca="false">IF(code_master!$A684="","",code_master!$A684)</f>
        <v/>
      </c>
      <c r="B684" s="0" t="str">
        <f aca="false">IF($A684="","",code_master!$C684&amp;"")</f>
        <v/>
      </c>
      <c r="C684" s="0" t="str">
        <f aca="false">IF($A684="","",code_master!$B684&amp;"")</f>
        <v/>
      </c>
      <c r="D684" s="30" t="str">
        <f aca="false">IF($A684="","",SUMIFS(raw_data!$H:$H,raw_data!$A:$A,"&gt;="&amp;UY_START,raw_data!$A:$A,"&lt;="&amp;BASE_YM,raw_data!$B:$B,"&lt;="&amp;BASE_YM,raw_data!$G:$G,$A684))</f>
        <v/>
      </c>
      <c r="E684" s="30" t="str">
        <f aca="false">IF($A684="","",(SUMIFS(raw_data!$I:$I,raw_data!$A:$A,"&gt;="&amp;UY_START,raw_data!$A:$A,"&lt;="&amp;BASE_YM,raw_data!$B:$B,"&lt;="&amp;BASE_YM,raw_data!$G:$G,$A684)+SUMIFS(raw_data!$J:$J,raw_data!$A:$A,"&gt;="&amp;UY_START,raw_data!$A:$A,"&lt;="&amp;BASE_YM,raw_data!$B:$B,"&lt;="&amp;BASE_YM,raw_data!$G:$G,$A684)))</f>
        <v/>
      </c>
      <c r="F684" s="31" t="str">
        <f aca="false">IF(N(D684)=0,"",E684/D684)</f>
        <v/>
      </c>
      <c r="G684" s="30" t="str">
        <f aca="false">IF($A684="","",SUMIFS(raw_data!$H:$H,raw_data!$A:$A,"&gt;="&amp;UY_START_PY,raw_data!$A:$A,"&lt;="&amp;BASE_YM_PY,raw_data!$B:$B,"&lt;="&amp;BASE_YM_PY,raw_data!$G:$G,$A684))</f>
        <v/>
      </c>
      <c r="H684" s="30" t="str">
        <f aca="false">IF($A684="","",(SUMIFS(raw_data!$I:$I,raw_data!$A:$A,"&gt;="&amp;UY_START_PY,raw_data!$A:$A,"&lt;="&amp;BASE_YM_PY,raw_data!$B:$B,"&lt;="&amp;BASE_YM_PY,raw_data!$G:$G,$A684)+SUMIFS(raw_data!$J:$J,raw_data!$A:$A,"&gt;="&amp;UY_START_PY,raw_data!$A:$A,"&lt;="&amp;BASE_YM_PY,raw_data!$B:$B,"&lt;="&amp;BASE_YM_PY,raw_data!$G:$G,$A684)))</f>
        <v/>
      </c>
      <c r="I684" s="31" t="str">
        <f aca="false">IF(N(G684)=0,"",H684/G684)</f>
        <v/>
      </c>
      <c r="J684" s="32" t="str">
        <f aca="false">IF(N(G684)=0,"",D684/G684-1)</f>
        <v/>
      </c>
      <c r="K684" s="33" t="str">
        <f aca="false">IF(OR(F684="",I684=""),"",F684-I684)</f>
        <v/>
      </c>
      <c r="L684" s="30" t="str">
        <f aca="false">IF($A684="","",SUMIFS(raw_data!$H:$H,raw_data!$B:$B,BASE_YM,raw_data!$G:$G,$A684))</f>
        <v/>
      </c>
      <c r="M684" s="30" t="str">
        <f aca="false">IF($A684="","",(SUMIFS(raw_data!$I:$I,raw_data!$B:$B,BASE_YM,raw_data!$G:$G,$A684)+SUMIFS(raw_data!$J:$J,raw_data!$B:$B,BASE_YM,raw_data!$G:$G,$A684)))</f>
        <v/>
      </c>
      <c r="N684" s="31" t="str">
        <f aca="false">IF(N(L684)=0,"",M684/L684)</f>
        <v/>
      </c>
      <c r="O684" s="30" t="str">
        <f aca="false">IF($A684="","",SUMIFS(raw_data!$H:$H,raw_data!$B:$B,BASE_YM_PY,raw_data!$G:$G,$A684))</f>
        <v/>
      </c>
      <c r="P684" s="30" t="str">
        <f aca="false">IF($A684="","",(SUMIFS(raw_data!$I:$I,raw_data!$B:$B,BASE_YM_PY,raw_data!$G:$G,$A684)+SUMIFS(raw_data!$J:$J,raw_data!$B:$B,BASE_YM_PY,raw_data!$G:$G,$A684)))</f>
        <v/>
      </c>
      <c r="Q684" s="31" t="str">
        <f aca="false">IF(N(O684)=0,"",P684/O684)</f>
        <v/>
      </c>
      <c r="R684" s="32" t="str">
        <f aca="false">IF(N(O684)=0,"",L684/O684-1)</f>
        <v/>
      </c>
      <c r="S684" s="33" t="str">
        <f aca="false">IF(OR(N684="",Q684=""),"",N684-Q684)</f>
        <v/>
      </c>
      <c r="T684" s="0" t="str">
        <f aca="false">IF(N(D684)&gt;0,RANK(D684,D$2:D$1001)+COUNTIF(D$2:D684,D684)-1,"")</f>
        <v/>
      </c>
      <c r="U684" s="38" t="n">
        <f aca="false">IF(N(D684)&gt;0,IF(D684&gt;=LR_MIN_SHARE*SUM(D$2:D$1001),F684,-1),-1)</f>
        <v>-1</v>
      </c>
      <c r="V684" s="0" t="str">
        <f aca="false">IF(U684&lt;0,"",RANK(U684,U$2:U$1001)+COUNTIF(U$2:U684,U684)-1)</f>
        <v/>
      </c>
      <c r="W684" s="0" t="str">
        <f aca="false">IF(N(L684)&gt;0,RANK(L684,L$2:L$1001)+COUNTIF(L$2:L684,L684)-1,"")</f>
        <v/>
      </c>
      <c r="X684" s="38" t="n">
        <f aca="false">IF(N(L684)&gt;0,IF(L684&gt;=LR_MIN_SHARE*SUM(L$2:L$1001),N684,-1),-1)</f>
        <v>-1</v>
      </c>
      <c r="Y684" s="0" t="str">
        <f aca="false">IF(X684&lt;0,"",RANK(X684,X$2:X$1001)+COUNTIF(X$2:X684,X684)-1)</f>
        <v/>
      </c>
      <c r="AA684" s="0" t="str">
        <f aca="false">IF($A684="","",IF(COUNTIF($B$2:$B684,$B684)=1,1,""))</f>
        <v/>
      </c>
      <c r="AB684" s="0" t="str">
        <f aca="false">IF(AA684=1,SUMIF($B$2:$B$1001,$B684,$D$2:$D$1001),"")</f>
        <v/>
      </c>
      <c r="AC684" s="0" t="str">
        <f aca="false">IF(AA684=1,RANK(AB684,$AB$2:$AB$1001)+COUNTIF($AB$2:$AB684,AB684)-1,"")</f>
        <v/>
      </c>
      <c r="AD684" s="0" t="str">
        <f aca="false">IF($A684="","",COUNTIF(raw_data!$G:$G,$A684))</f>
        <v/>
      </c>
      <c r="AE684" s="0" t="str">
        <f aca="false">IF($A684="","",IF(COUNTIF($A$2:$A$1001,$A684)&gt;1,1,0))</f>
        <v/>
      </c>
    </row>
    <row r="685" customFormat="false" ht="15" hidden="false" customHeight="false" outlineLevel="0" collapsed="false">
      <c r="A685" s="0" t="str">
        <f aca="false">IF(code_master!$A685="","",code_master!$A685)</f>
        <v/>
      </c>
      <c r="B685" s="0" t="str">
        <f aca="false">IF($A685="","",code_master!$C685&amp;"")</f>
        <v/>
      </c>
      <c r="C685" s="0" t="str">
        <f aca="false">IF($A685="","",code_master!$B685&amp;"")</f>
        <v/>
      </c>
      <c r="D685" s="30" t="str">
        <f aca="false">IF($A685="","",SUMIFS(raw_data!$H:$H,raw_data!$A:$A,"&gt;="&amp;UY_START,raw_data!$A:$A,"&lt;="&amp;BASE_YM,raw_data!$B:$B,"&lt;="&amp;BASE_YM,raw_data!$G:$G,$A685))</f>
        <v/>
      </c>
      <c r="E685" s="30" t="str">
        <f aca="false">IF($A685="","",(SUMIFS(raw_data!$I:$I,raw_data!$A:$A,"&gt;="&amp;UY_START,raw_data!$A:$A,"&lt;="&amp;BASE_YM,raw_data!$B:$B,"&lt;="&amp;BASE_YM,raw_data!$G:$G,$A685)+SUMIFS(raw_data!$J:$J,raw_data!$A:$A,"&gt;="&amp;UY_START,raw_data!$A:$A,"&lt;="&amp;BASE_YM,raw_data!$B:$B,"&lt;="&amp;BASE_YM,raw_data!$G:$G,$A685)))</f>
        <v/>
      </c>
      <c r="F685" s="31" t="str">
        <f aca="false">IF(N(D685)=0,"",E685/D685)</f>
        <v/>
      </c>
      <c r="G685" s="30" t="str">
        <f aca="false">IF($A685="","",SUMIFS(raw_data!$H:$H,raw_data!$A:$A,"&gt;="&amp;UY_START_PY,raw_data!$A:$A,"&lt;="&amp;BASE_YM_PY,raw_data!$B:$B,"&lt;="&amp;BASE_YM_PY,raw_data!$G:$G,$A685))</f>
        <v/>
      </c>
      <c r="H685" s="30" t="str">
        <f aca="false">IF($A685="","",(SUMIFS(raw_data!$I:$I,raw_data!$A:$A,"&gt;="&amp;UY_START_PY,raw_data!$A:$A,"&lt;="&amp;BASE_YM_PY,raw_data!$B:$B,"&lt;="&amp;BASE_YM_PY,raw_data!$G:$G,$A685)+SUMIFS(raw_data!$J:$J,raw_data!$A:$A,"&gt;="&amp;UY_START_PY,raw_data!$A:$A,"&lt;="&amp;BASE_YM_PY,raw_data!$B:$B,"&lt;="&amp;BASE_YM_PY,raw_data!$G:$G,$A685)))</f>
        <v/>
      </c>
      <c r="I685" s="31" t="str">
        <f aca="false">IF(N(G685)=0,"",H685/G685)</f>
        <v/>
      </c>
      <c r="J685" s="32" t="str">
        <f aca="false">IF(N(G685)=0,"",D685/G685-1)</f>
        <v/>
      </c>
      <c r="K685" s="33" t="str">
        <f aca="false">IF(OR(F685="",I685=""),"",F685-I685)</f>
        <v/>
      </c>
      <c r="L685" s="30" t="str">
        <f aca="false">IF($A685="","",SUMIFS(raw_data!$H:$H,raw_data!$B:$B,BASE_YM,raw_data!$G:$G,$A685))</f>
        <v/>
      </c>
      <c r="M685" s="30" t="str">
        <f aca="false">IF($A685="","",(SUMIFS(raw_data!$I:$I,raw_data!$B:$B,BASE_YM,raw_data!$G:$G,$A685)+SUMIFS(raw_data!$J:$J,raw_data!$B:$B,BASE_YM,raw_data!$G:$G,$A685)))</f>
        <v/>
      </c>
      <c r="N685" s="31" t="str">
        <f aca="false">IF(N(L685)=0,"",M685/L685)</f>
        <v/>
      </c>
      <c r="O685" s="30" t="str">
        <f aca="false">IF($A685="","",SUMIFS(raw_data!$H:$H,raw_data!$B:$B,BASE_YM_PY,raw_data!$G:$G,$A685))</f>
        <v/>
      </c>
      <c r="P685" s="30" t="str">
        <f aca="false">IF($A685="","",(SUMIFS(raw_data!$I:$I,raw_data!$B:$B,BASE_YM_PY,raw_data!$G:$G,$A685)+SUMIFS(raw_data!$J:$J,raw_data!$B:$B,BASE_YM_PY,raw_data!$G:$G,$A685)))</f>
        <v/>
      </c>
      <c r="Q685" s="31" t="str">
        <f aca="false">IF(N(O685)=0,"",P685/O685)</f>
        <v/>
      </c>
      <c r="R685" s="32" t="str">
        <f aca="false">IF(N(O685)=0,"",L685/O685-1)</f>
        <v/>
      </c>
      <c r="S685" s="33" t="str">
        <f aca="false">IF(OR(N685="",Q685=""),"",N685-Q685)</f>
        <v/>
      </c>
      <c r="T685" s="0" t="str">
        <f aca="false">IF(N(D685)&gt;0,RANK(D685,D$2:D$1001)+COUNTIF(D$2:D685,D685)-1,"")</f>
        <v/>
      </c>
      <c r="U685" s="38" t="n">
        <f aca="false">IF(N(D685)&gt;0,IF(D685&gt;=LR_MIN_SHARE*SUM(D$2:D$1001),F685,-1),-1)</f>
        <v>-1</v>
      </c>
      <c r="V685" s="0" t="str">
        <f aca="false">IF(U685&lt;0,"",RANK(U685,U$2:U$1001)+COUNTIF(U$2:U685,U685)-1)</f>
        <v/>
      </c>
      <c r="W685" s="0" t="str">
        <f aca="false">IF(N(L685)&gt;0,RANK(L685,L$2:L$1001)+COUNTIF(L$2:L685,L685)-1,"")</f>
        <v/>
      </c>
      <c r="X685" s="38" t="n">
        <f aca="false">IF(N(L685)&gt;0,IF(L685&gt;=LR_MIN_SHARE*SUM(L$2:L$1001),N685,-1),-1)</f>
        <v>-1</v>
      </c>
      <c r="Y685" s="0" t="str">
        <f aca="false">IF(X685&lt;0,"",RANK(X685,X$2:X$1001)+COUNTIF(X$2:X685,X685)-1)</f>
        <v/>
      </c>
      <c r="AA685" s="0" t="str">
        <f aca="false">IF($A685="","",IF(COUNTIF($B$2:$B685,$B685)=1,1,""))</f>
        <v/>
      </c>
      <c r="AB685" s="0" t="str">
        <f aca="false">IF(AA685=1,SUMIF($B$2:$B$1001,$B685,$D$2:$D$1001),"")</f>
        <v/>
      </c>
      <c r="AC685" s="0" t="str">
        <f aca="false">IF(AA685=1,RANK(AB685,$AB$2:$AB$1001)+COUNTIF($AB$2:$AB685,AB685)-1,"")</f>
        <v/>
      </c>
      <c r="AD685" s="0" t="str">
        <f aca="false">IF($A685="","",COUNTIF(raw_data!$G:$G,$A685))</f>
        <v/>
      </c>
      <c r="AE685" s="0" t="str">
        <f aca="false">IF($A685="","",IF(COUNTIF($A$2:$A$1001,$A685)&gt;1,1,0))</f>
        <v/>
      </c>
    </row>
    <row r="686" customFormat="false" ht="15" hidden="false" customHeight="false" outlineLevel="0" collapsed="false">
      <c r="A686" s="0" t="str">
        <f aca="false">IF(code_master!$A686="","",code_master!$A686)</f>
        <v/>
      </c>
      <c r="B686" s="0" t="str">
        <f aca="false">IF($A686="","",code_master!$C686&amp;"")</f>
        <v/>
      </c>
      <c r="C686" s="0" t="str">
        <f aca="false">IF($A686="","",code_master!$B686&amp;"")</f>
        <v/>
      </c>
      <c r="D686" s="30" t="str">
        <f aca="false">IF($A686="","",SUMIFS(raw_data!$H:$H,raw_data!$A:$A,"&gt;="&amp;UY_START,raw_data!$A:$A,"&lt;="&amp;BASE_YM,raw_data!$B:$B,"&lt;="&amp;BASE_YM,raw_data!$G:$G,$A686))</f>
        <v/>
      </c>
      <c r="E686" s="30" t="str">
        <f aca="false">IF($A686="","",(SUMIFS(raw_data!$I:$I,raw_data!$A:$A,"&gt;="&amp;UY_START,raw_data!$A:$A,"&lt;="&amp;BASE_YM,raw_data!$B:$B,"&lt;="&amp;BASE_YM,raw_data!$G:$G,$A686)+SUMIFS(raw_data!$J:$J,raw_data!$A:$A,"&gt;="&amp;UY_START,raw_data!$A:$A,"&lt;="&amp;BASE_YM,raw_data!$B:$B,"&lt;="&amp;BASE_YM,raw_data!$G:$G,$A686)))</f>
        <v/>
      </c>
      <c r="F686" s="31" t="str">
        <f aca="false">IF(N(D686)=0,"",E686/D686)</f>
        <v/>
      </c>
      <c r="G686" s="30" t="str">
        <f aca="false">IF($A686="","",SUMIFS(raw_data!$H:$H,raw_data!$A:$A,"&gt;="&amp;UY_START_PY,raw_data!$A:$A,"&lt;="&amp;BASE_YM_PY,raw_data!$B:$B,"&lt;="&amp;BASE_YM_PY,raw_data!$G:$G,$A686))</f>
        <v/>
      </c>
      <c r="H686" s="30" t="str">
        <f aca="false">IF($A686="","",(SUMIFS(raw_data!$I:$I,raw_data!$A:$A,"&gt;="&amp;UY_START_PY,raw_data!$A:$A,"&lt;="&amp;BASE_YM_PY,raw_data!$B:$B,"&lt;="&amp;BASE_YM_PY,raw_data!$G:$G,$A686)+SUMIFS(raw_data!$J:$J,raw_data!$A:$A,"&gt;="&amp;UY_START_PY,raw_data!$A:$A,"&lt;="&amp;BASE_YM_PY,raw_data!$B:$B,"&lt;="&amp;BASE_YM_PY,raw_data!$G:$G,$A686)))</f>
        <v/>
      </c>
      <c r="I686" s="31" t="str">
        <f aca="false">IF(N(G686)=0,"",H686/G686)</f>
        <v/>
      </c>
      <c r="J686" s="32" t="str">
        <f aca="false">IF(N(G686)=0,"",D686/G686-1)</f>
        <v/>
      </c>
      <c r="K686" s="33" t="str">
        <f aca="false">IF(OR(F686="",I686=""),"",F686-I686)</f>
        <v/>
      </c>
      <c r="L686" s="30" t="str">
        <f aca="false">IF($A686="","",SUMIFS(raw_data!$H:$H,raw_data!$B:$B,BASE_YM,raw_data!$G:$G,$A686))</f>
        <v/>
      </c>
      <c r="M686" s="30" t="str">
        <f aca="false">IF($A686="","",(SUMIFS(raw_data!$I:$I,raw_data!$B:$B,BASE_YM,raw_data!$G:$G,$A686)+SUMIFS(raw_data!$J:$J,raw_data!$B:$B,BASE_YM,raw_data!$G:$G,$A686)))</f>
        <v/>
      </c>
      <c r="N686" s="31" t="str">
        <f aca="false">IF(N(L686)=0,"",M686/L686)</f>
        <v/>
      </c>
      <c r="O686" s="30" t="str">
        <f aca="false">IF($A686="","",SUMIFS(raw_data!$H:$H,raw_data!$B:$B,BASE_YM_PY,raw_data!$G:$G,$A686))</f>
        <v/>
      </c>
      <c r="P686" s="30" t="str">
        <f aca="false">IF($A686="","",(SUMIFS(raw_data!$I:$I,raw_data!$B:$B,BASE_YM_PY,raw_data!$G:$G,$A686)+SUMIFS(raw_data!$J:$J,raw_data!$B:$B,BASE_YM_PY,raw_data!$G:$G,$A686)))</f>
        <v/>
      </c>
      <c r="Q686" s="31" t="str">
        <f aca="false">IF(N(O686)=0,"",P686/O686)</f>
        <v/>
      </c>
      <c r="R686" s="32" t="str">
        <f aca="false">IF(N(O686)=0,"",L686/O686-1)</f>
        <v/>
      </c>
      <c r="S686" s="33" t="str">
        <f aca="false">IF(OR(N686="",Q686=""),"",N686-Q686)</f>
        <v/>
      </c>
      <c r="T686" s="0" t="str">
        <f aca="false">IF(N(D686)&gt;0,RANK(D686,D$2:D$1001)+COUNTIF(D$2:D686,D686)-1,"")</f>
        <v/>
      </c>
      <c r="U686" s="38" t="n">
        <f aca="false">IF(N(D686)&gt;0,IF(D686&gt;=LR_MIN_SHARE*SUM(D$2:D$1001),F686,-1),-1)</f>
        <v>-1</v>
      </c>
      <c r="V686" s="0" t="str">
        <f aca="false">IF(U686&lt;0,"",RANK(U686,U$2:U$1001)+COUNTIF(U$2:U686,U686)-1)</f>
        <v/>
      </c>
      <c r="W686" s="0" t="str">
        <f aca="false">IF(N(L686)&gt;0,RANK(L686,L$2:L$1001)+COUNTIF(L$2:L686,L686)-1,"")</f>
        <v/>
      </c>
      <c r="X686" s="38" t="n">
        <f aca="false">IF(N(L686)&gt;0,IF(L686&gt;=LR_MIN_SHARE*SUM(L$2:L$1001),N686,-1),-1)</f>
        <v>-1</v>
      </c>
      <c r="Y686" s="0" t="str">
        <f aca="false">IF(X686&lt;0,"",RANK(X686,X$2:X$1001)+COUNTIF(X$2:X686,X686)-1)</f>
        <v/>
      </c>
      <c r="AA686" s="0" t="str">
        <f aca="false">IF($A686="","",IF(COUNTIF($B$2:$B686,$B686)=1,1,""))</f>
        <v/>
      </c>
      <c r="AB686" s="0" t="str">
        <f aca="false">IF(AA686=1,SUMIF($B$2:$B$1001,$B686,$D$2:$D$1001),"")</f>
        <v/>
      </c>
      <c r="AC686" s="0" t="str">
        <f aca="false">IF(AA686=1,RANK(AB686,$AB$2:$AB$1001)+COUNTIF($AB$2:$AB686,AB686)-1,"")</f>
        <v/>
      </c>
      <c r="AD686" s="0" t="str">
        <f aca="false">IF($A686="","",COUNTIF(raw_data!$G:$G,$A686))</f>
        <v/>
      </c>
      <c r="AE686" s="0" t="str">
        <f aca="false">IF($A686="","",IF(COUNTIF($A$2:$A$1001,$A686)&gt;1,1,0))</f>
        <v/>
      </c>
    </row>
    <row r="687" customFormat="false" ht="15" hidden="false" customHeight="false" outlineLevel="0" collapsed="false">
      <c r="A687" s="0" t="str">
        <f aca="false">IF(code_master!$A687="","",code_master!$A687)</f>
        <v/>
      </c>
      <c r="B687" s="0" t="str">
        <f aca="false">IF($A687="","",code_master!$C687&amp;"")</f>
        <v/>
      </c>
      <c r="C687" s="0" t="str">
        <f aca="false">IF($A687="","",code_master!$B687&amp;"")</f>
        <v/>
      </c>
      <c r="D687" s="30" t="str">
        <f aca="false">IF($A687="","",SUMIFS(raw_data!$H:$H,raw_data!$A:$A,"&gt;="&amp;UY_START,raw_data!$A:$A,"&lt;="&amp;BASE_YM,raw_data!$B:$B,"&lt;="&amp;BASE_YM,raw_data!$G:$G,$A687))</f>
        <v/>
      </c>
      <c r="E687" s="30" t="str">
        <f aca="false">IF($A687="","",(SUMIFS(raw_data!$I:$I,raw_data!$A:$A,"&gt;="&amp;UY_START,raw_data!$A:$A,"&lt;="&amp;BASE_YM,raw_data!$B:$B,"&lt;="&amp;BASE_YM,raw_data!$G:$G,$A687)+SUMIFS(raw_data!$J:$J,raw_data!$A:$A,"&gt;="&amp;UY_START,raw_data!$A:$A,"&lt;="&amp;BASE_YM,raw_data!$B:$B,"&lt;="&amp;BASE_YM,raw_data!$G:$G,$A687)))</f>
        <v/>
      </c>
      <c r="F687" s="31" t="str">
        <f aca="false">IF(N(D687)=0,"",E687/D687)</f>
        <v/>
      </c>
      <c r="G687" s="30" t="str">
        <f aca="false">IF($A687="","",SUMIFS(raw_data!$H:$H,raw_data!$A:$A,"&gt;="&amp;UY_START_PY,raw_data!$A:$A,"&lt;="&amp;BASE_YM_PY,raw_data!$B:$B,"&lt;="&amp;BASE_YM_PY,raw_data!$G:$G,$A687))</f>
        <v/>
      </c>
      <c r="H687" s="30" t="str">
        <f aca="false">IF($A687="","",(SUMIFS(raw_data!$I:$I,raw_data!$A:$A,"&gt;="&amp;UY_START_PY,raw_data!$A:$A,"&lt;="&amp;BASE_YM_PY,raw_data!$B:$B,"&lt;="&amp;BASE_YM_PY,raw_data!$G:$G,$A687)+SUMIFS(raw_data!$J:$J,raw_data!$A:$A,"&gt;="&amp;UY_START_PY,raw_data!$A:$A,"&lt;="&amp;BASE_YM_PY,raw_data!$B:$B,"&lt;="&amp;BASE_YM_PY,raw_data!$G:$G,$A687)))</f>
        <v/>
      </c>
      <c r="I687" s="31" t="str">
        <f aca="false">IF(N(G687)=0,"",H687/G687)</f>
        <v/>
      </c>
      <c r="J687" s="32" t="str">
        <f aca="false">IF(N(G687)=0,"",D687/G687-1)</f>
        <v/>
      </c>
      <c r="K687" s="33" t="str">
        <f aca="false">IF(OR(F687="",I687=""),"",F687-I687)</f>
        <v/>
      </c>
      <c r="L687" s="30" t="str">
        <f aca="false">IF($A687="","",SUMIFS(raw_data!$H:$H,raw_data!$B:$B,BASE_YM,raw_data!$G:$G,$A687))</f>
        <v/>
      </c>
      <c r="M687" s="30" t="str">
        <f aca="false">IF($A687="","",(SUMIFS(raw_data!$I:$I,raw_data!$B:$B,BASE_YM,raw_data!$G:$G,$A687)+SUMIFS(raw_data!$J:$J,raw_data!$B:$B,BASE_YM,raw_data!$G:$G,$A687)))</f>
        <v/>
      </c>
      <c r="N687" s="31" t="str">
        <f aca="false">IF(N(L687)=0,"",M687/L687)</f>
        <v/>
      </c>
      <c r="O687" s="30" t="str">
        <f aca="false">IF($A687="","",SUMIFS(raw_data!$H:$H,raw_data!$B:$B,BASE_YM_PY,raw_data!$G:$G,$A687))</f>
        <v/>
      </c>
      <c r="P687" s="30" t="str">
        <f aca="false">IF($A687="","",(SUMIFS(raw_data!$I:$I,raw_data!$B:$B,BASE_YM_PY,raw_data!$G:$G,$A687)+SUMIFS(raw_data!$J:$J,raw_data!$B:$B,BASE_YM_PY,raw_data!$G:$G,$A687)))</f>
        <v/>
      </c>
      <c r="Q687" s="31" t="str">
        <f aca="false">IF(N(O687)=0,"",P687/O687)</f>
        <v/>
      </c>
      <c r="R687" s="32" t="str">
        <f aca="false">IF(N(O687)=0,"",L687/O687-1)</f>
        <v/>
      </c>
      <c r="S687" s="33" t="str">
        <f aca="false">IF(OR(N687="",Q687=""),"",N687-Q687)</f>
        <v/>
      </c>
      <c r="T687" s="0" t="str">
        <f aca="false">IF(N(D687)&gt;0,RANK(D687,D$2:D$1001)+COUNTIF(D$2:D687,D687)-1,"")</f>
        <v/>
      </c>
      <c r="U687" s="38" t="n">
        <f aca="false">IF(N(D687)&gt;0,IF(D687&gt;=LR_MIN_SHARE*SUM(D$2:D$1001),F687,-1),-1)</f>
        <v>-1</v>
      </c>
      <c r="V687" s="0" t="str">
        <f aca="false">IF(U687&lt;0,"",RANK(U687,U$2:U$1001)+COUNTIF(U$2:U687,U687)-1)</f>
        <v/>
      </c>
      <c r="W687" s="0" t="str">
        <f aca="false">IF(N(L687)&gt;0,RANK(L687,L$2:L$1001)+COUNTIF(L$2:L687,L687)-1,"")</f>
        <v/>
      </c>
      <c r="X687" s="38" t="n">
        <f aca="false">IF(N(L687)&gt;0,IF(L687&gt;=LR_MIN_SHARE*SUM(L$2:L$1001),N687,-1),-1)</f>
        <v>-1</v>
      </c>
      <c r="Y687" s="0" t="str">
        <f aca="false">IF(X687&lt;0,"",RANK(X687,X$2:X$1001)+COUNTIF(X$2:X687,X687)-1)</f>
        <v/>
      </c>
      <c r="AA687" s="0" t="str">
        <f aca="false">IF($A687="","",IF(COUNTIF($B$2:$B687,$B687)=1,1,""))</f>
        <v/>
      </c>
      <c r="AB687" s="0" t="str">
        <f aca="false">IF(AA687=1,SUMIF($B$2:$B$1001,$B687,$D$2:$D$1001),"")</f>
        <v/>
      </c>
      <c r="AC687" s="0" t="str">
        <f aca="false">IF(AA687=1,RANK(AB687,$AB$2:$AB$1001)+COUNTIF($AB$2:$AB687,AB687)-1,"")</f>
        <v/>
      </c>
      <c r="AD687" s="0" t="str">
        <f aca="false">IF($A687="","",COUNTIF(raw_data!$G:$G,$A687))</f>
        <v/>
      </c>
      <c r="AE687" s="0" t="str">
        <f aca="false">IF($A687="","",IF(COUNTIF($A$2:$A$1001,$A687)&gt;1,1,0))</f>
        <v/>
      </c>
    </row>
    <row r="688" customFormat="false" ht="15" hidden="false" customHeight="false" outlineLevel="0" collapsed="false">
      <c r="A688" s="0" t="str">
        <f aca="false">IF(code_master!$A688="","",code_master!$A688)</f>
        <v/>
      </c>
      <c r="B688" s="0" t="str">
        <f aca="false">IF($A688="","",code_master!$C688&amp;"")</f>
        <v/>
      </c>
      <c r="C688" s="0" t="str">
        <f aca="false">IF($A688="","",code_master!$B688&amp;"")</f>
        <v/>
      </c>
      <c r="D688" s="30" t="str">
        <f aca="false">IF($A688="","",SUMIFS(raw_data!$H:$H,raw_data!$A:$A,"&gt;="&amp;UY_START,raw_data!$A:$A,"&lt;="&amp;BASE_YM,raw_data!$B:$B,"&lt;="&amp;BASE_YM,raw_data!$G:$G,$A688))</f>
        <v/>
      </c>
      <c r="E688" s="30" t="str">
        <f aca="false">IF($A688="","",(SUMIFS(raw_data!$I:$I,raw_data!$A:$A,"&gt;="&amp;UY_START,raw_data!$A:$A,"&lt;="&amp;BASE_YM,raw_data!$B:$B,"&lt;="&amp;BASE_YM,raw_data!$G:$G,$A688)+SUMIFS(raw_data!$J:$J,raw_data!$A:$A,"&gt;="&amp;UY_START,raw_data!$A:$A,"&lt;="&amp;BASE_YM,raw_data!$B:$B,"&lt;="&amp;BASE_YM,raw_data!$G:$G,$A688)))</f>
        <v/>
      </c>
      <c r="F688" s="31" t="str">
        <f aca="false">IF(N(D688)=0,"",E688/D688)</f>
        <v/>
      </c>
      <c r="G688" s="30" t="str">
        <f aca="false">IF($A688="","",SUMIFS(raw_data!$H:$H,raw_data!$A:$A,"&gt;="&amp;UY_START_PY,raw_data!$A:$A,"&lt;="&amp;BASE_YM_PY,raw_data!$B:$B,"&lt;="&amp;BASE_YM_PY,raw_data!$G:$G,$A688))</f>
        <v/>
      </c>
      <c r="H688" s="30" t="str">
        <f aca="false">IF($A688="","",(SUMIFS(raw_data!$I:$I,raw_data!$A:$A,"&gt;="&amp;UY_START_PY,raw_data!$A:$A,"&lt;="&amp;BASE_YM_PY,raw_data!$B:$B,"&lt;="&amp;BASE_YM_PY,raw_data!$G:$G,$A688)+SUMIFS(raw_data!$J:$J,raw_data!$A:$A,"&gt;="&amp;UY_START_PY,raw_data!$A:$A,"&lt;="&amp;BASE_YM_PY,raw_data!$B:$B,"&lt;="&amp;BASE_YM_PY,raw_data!$G:$G,$A688)))</f>
        <v/>
      </c>
      <c r="I688" s="31" t="str">
        <f aca="false">IF(N(G688)=0,"",H688/G688)</f>
        <v/>
      </c>
      <c r="J688" s="32" t="str">
        <f aca="false">IF(N(G688)=0,"",D688/G688-1)</f>
        <v/>
      </c>
      <c r="K688" s="33" t="str">
        <f aca="false">IF(OR(F688="",I688=""),"",F688-I688)</f>
        <v/>
      </c>
      <c r="L688" s="30" t="str">
        <f aca="false">IF($A688="","",SUMIFS(raw_data!$H:$H,raw_data!$B:$B,BASE_YM,raw_data!$G:$G,$A688))</f>
        <v/>
      </c>
      <c r="M688" s="30" t="str">
        <f aca="false">IF($A688="","",(SUMIFS(raw_data!$I:$I,raw_data!$B:$B,BASE_YM,raw_data!$G:$G,$A688)+SUMIFS(raw_data!$J:$J,raw_data!$B:$B,BASE_YM,raw_data!$G:$G,$A688)))</f>
        <v/>
      </c>
      <c r="N688" s="31" t="str">
        <f aca="false">IF(N(L688)=0,"",M688/L688)</f>
        <v/>
      </c>
      <c r="O688" s="30" t="str">
        <f aca="false">IF($A688="","",SUMIFS(raw_data!$H:$H,raw_data!$B:$B,BASE_YM_PY,raw_data!$G:$G,$A688))</f>
        <v/>
      </c>
      <c r="P688" s="30" t="str">
        <f aca="false">IF($A688="","",(SUMIFS(raw_data!$I:$I,raw_data!$B:$B,BASE_YM_PY,raw_data!$G:$G,$A688)+SUMIFS(raw_data!$J:$J,raw_data!$B:$B,BASE_YM_PY,raw_data!$G:$G,$A688)))</f>
        <v/>
      </c>
      <c r="Q688" s="31" t="str">
        <f aca="false">IF(N(O688)=0,"",P688/O688)</f>
        <v/>
      </c>
      <c r="R688" s="32" t="str">
        <f aca="false">IF(N(O688)=0,"",L688/O688-1)</f>
        <v/>
      </c>
      <c r="S688" s="33" t="str">
        <f aca="false">IF(OR(N688="",Q688=""),"",N688-Q688)</f>
        <v/>
      </c>
      <c r="T688" s="0" t="str">
        <f aca="false">IF(N(D688)&gt;0,RANK(D688,D$2:D$1001)+COUNTIF(D$2:D688,D688)-1,"")</f>
        <v/>
      </c>
      <c r="U688" s="38" t="n">
        <f aca="false">IF(N(D688)&gt;0,IF(D688&gt;=LR_MIN_SHARE*SUM(D$2:D$1001),F688,-1),-1)</f>
        <v>-1</v>
      </c>
      <c r="V688" s="0" t="str">
        <f aca="false">IF(U688&lt;0,"",RANK(U688,U$2:U$1001)+COUNTIF(U$2:U688,U688)-1)</f>
        <v/>
      </c>
      <c r="W688" s="0" t="str">
        <f aca="false">IF(N(L688)&gt;0,RANK(L688,L$2:L$1001)+COUNTIF(L$2:L688,L688)-1,"")</f>
        <v/>
      </c>
      <c r="X688" s="38" t="n">
        <f aca="false">IF(N(L688)&gt;0,IF(L688&gt;=LR_MIN_SHARE*SUM(L$2:L$1001),N688,-1),-1)</f>
        <v>-1</v>
      </c>
      <c r="Y688" s="0" t="str">
        <f aca="false">IF(X688&lt;0,"",RANK(X688,X$2:X$1001)+COUNTIF(X$2:X688,X688)-1)</f>
        <v/>
      </c>
      <c r="AA688" s="0" t="str">
        <f aca="false">IF($A688="","",IF(COUNTIF($B$2:$B688,$B688)=1,1,""))</f>
        <v/>
      </c>
      <c r="AB688" s="0" t="str">
        <f aca="false">IF(AA688=1,SUMIF($B$2:$B$1001,$B688,$D$2:$D$1001),"")</f>
        <v/>
      </c>
      <c r="AC688" s="0" t="str">
        <f aca="false">IF(AA688=1,RANK(AB688,$AB$2:$AB$1001)+COUNTIF($AB$2:$AB688,AB688)-1,"")</f>
        <v/>
      </c>
      <c r="AD688" s="0" t="str">
        <f aca="false">IF($A688="","",COUNTIF(raw_data!$G:$G,$A688))</f>
        <v/>
      </c>
      <c r="AE688" s="0" t="str">
        <f aca="false">IF($A688="","",IF(COUNTIF($A$2:$A$1001,$A688)&gt;1,1,0))</f>
        <v/>
      </c>
    </row>
    <row r="689" customFormat="false" ht="15" hidden="false" customHeight="false" outlineLevel="0" collapsed="false">
      <c r="A689" s="0" t="str">
        <f aca="false">IF(code_master!$A689="","",code_master!$A689)</f>
        <v/>
      </c>
      <c r="B689" s="0" t="str">
        <f aca="false">IF($A689="","",code_master!$C689&amp;"")</f>
        <v/>
      </c>
      <c r="C689" s="0" t="str">
        <f aca="false">IF($A689="","",code_master!$B689&amp;"")</f>
        <v/>
      </c>
      <c r="D689" s="30" t="str">
        <f aca="false">IF($A689="","",SUMIFS(raw_data!$H:$H,raw_data!$A:$A,"&gt;="&amp;UY_START,raw_data!$A:$A,"&lt;="&amp;BASE_YM,raw_data!$B:$B,"&lt;="&amp;BASE_YM,raw_data!$G:$G,$A689))</f>
        <v/>
      </c>
      <c r="E689" s="30" t="str">
        <f aca="false">IF($A689="","",(SUMIFS(raw_data!$I:$I,raw_data!$A:$A,"&gt;="&amp;UY_START,raw_data!$A:$A,"&lt;="&amp;BASE_YM,raw_data!$B:$B,"&lt;="&amp;BASE_YM,raw_data!$G:$G,$A689)+SUMIFS(raw_data!$J:$J,raw_data!$A:$A,"&gt;="&amp;UY_START,raw_data!$A:$A,"&lt;="&amp;BASE_YM,raw_data!$B:$B,"&lt;="&amp;BASE_YM,raw_data!$G:$G,$A689)))</f>
        <v/>
      </c>
      <c r="F689" s="31" t="str">
        <f aca="false">IF(N(D689)=0,"",E689/D689)</f>
        <v/>
      </c>
      <c r="G689" s="30" t="str">
        <f aca="false">IF($A689="","",SUMIFS(raw_data!$H:$H,raw_data!$A:$A,"&gt;="&amp;UY_START_PY,raw_data!$A:$A,"&lt;="&amp;BASE_YM_PY,raw_data!$B:$B,"&lt;="&amp;BASE_YM_PY,raw_data!$G:$G,$A689))</f>
        <v/>
      </c>
      <c r="H689" s="30" t="str">
        <f aca="false">IF($A689="","",(SUMIFS(raw_data!$I:$I,raw_data!$A:$A,"&gt;="&amp;UY_START_PY,raw_data!$A:$A,"&lt;="&amp;BASE_YM_PY,raw_data!$B:$B,"&lt;="&amp;BASE_YM_PY,raw_data!$G:$G,$A689)+SUMIFS(raw_data!$J:$J,raw_data!$A:$A,"&gt;="&amp;UY_START_PY,raw_data!$A:$A,"&lt;="&amp;BASE_YM_PY,raw_data!$B:$B,"&lt;="&amp;BASE_YM_PY,raw_data!$G:$G,$A689)))</f>
        <v/>
      </c>
      <c r="I689" s="31" t="str">
        <f aca="false">IF(N(G689)=0,"",H689/G689)</f>
        <v/>
      </c>
      <c r="J689" s="32" t="str">
        <f aca="false">IF(N(G689)=0,"",D689/G689-1)</f>
        <v/>
      </c>
      <c r="K689" s="33" t="str">
        <f aca="false">IF(OR(F689="",I689=""),"",F689-I689)</f>
        <v/>
      </c>
      <c r="L689" s="30" t="str">
        <f aca="false">IF($A689="","",SUMIFS(raw_data!$H:$H,raw_data!$B:$B,BASE_YM,raw_data!$G:$G,$A689))</f>
        <v/>
      </c>
      <c r="M689" s="30" t="str">
        <f aca="false">IF($A689="","",(SUMIFS(raw_data!$I:$I,raw_data!$B:$B,BASE_YM,raw_data!$G:$G,$A689)+SUMIFS(raw_data!$J:$J,raw_data!$B:$B,BASE_YM,raw_data!$G:$G,$A689)))</f>
        <v/>
      </c>
      <c r="N689" s="31" t="str">
        <f aca="false">IF(N(L689)=0,"",M689/L689)</f>
        <v/>
      </c>
      <c r="O689" s="30" t="str">
        <f aca="false">IF($A689="","",SUMIFS(raw_data!$H:$H,raw_data!$B:$B,BASE_YM_PY,raw_data!$G:$G,$A689))</f>
        <v/>
      </c>
      <c r="P689" s="30" t="str">
        <f aca="false">IF($A689="","",(SUMIFS(raw_data!$I:$I,raw_data!$B:$B,BASE_YM_PY,raw_data!$G:$G,$A689)+SUMIFS(raw_data!$J:$J,raw_data!$B:$B,BASE_YM_PY,raw_data!$G:$G,$A689)))</f>
        <v/>
      </c>
      <c r="Q689" s="31" t="str">
        <f aca="false">IF(N(O689)=0,"",P689/O689)</f>
        <v/>
      </c>
      <c r="R689" s="32" t="str">
        <f aca="false">IF(N(O689)=0,"",L689/O689-1)</f>
        <v/>
      </c>
      <c r="S689" s="33" t="str">
        <f aca="false">IF(OR(N689="",Q689=""),"",N689-Q689)</f>
        <v/>
      </c>
      <c r="T689" s="0" t="str">
        <f aca="false">IF(N(D689)&gt;0,RANK(D689,D$2:D$1001)+COUNTIF(D$2:D689,D689)-1,"")</f>
        <v/>
      </c>
      <c r="U689" s="38" t="n">
        <f aca="false">IF(N(D689)&gt;0,IF(D689&gt;=LR_MIN_SHARE*SUM(D$2:D$1001),F689,-1),-1)</f>
        <v>-1</v>
      </c>
      <c r="V689" s="0" t="str">
        <f aca="false">IF(U689&lt;0,"",RANK(U689,U$2:U$1001)+COUNTIF(U$2:U689,U689)-1)</f>
        <v/>
      </c>
      <c r="W689" s="0" t="str">
        <f aca="false">IF(N(L689)&gt;0,RANK(L689,L$2:L$1001)+COUNTIF(L$2:L689,L689)-1,"")</f>
        <v/>
      </c>
      <c r="X689" s="38" t="n">
        <f aca="false">IF(N(L689)&gt;0,IF(L689&gt;=LR_MIN_SHARE*SUM(L$2:L$1001),N689,-1),-1)</f>
        <v>-1</v>
      </c>
      <c r="Y689" s="0" t="str">
        <f aca="false">IF(X689&lt;0,"",RANK(X689,X$2:X$1001)+COUNTIF(X$2:X689,X689)-1)</f>
        <v/>
      </c>
      <c r="AA689" s="0" t="str">
        <f aca="false">IF($A689="","",IF(COUNTIF($B$2:$B689,$B689)=1,1,""))</f>
        <v/>
      </c>
      <c r="AB689" s="0" t="str">
        <f aca="false">IF(AA689=1,SUMIF($B$2:$B$1001,$B689,$D$2:$D$1001),"")</f>
        <v/>
      </c>
      <c r="AC689" s="0" t="str">
        <f aca="false">IF(AA689=1,RANK(AB689,$AB$2:$AB$1001)+COUNTIF($AB$2:$AB689,AB689)-1,"")</f>
        <v/>
      </c>
      <c r="AD689" s="0" t="str">
        <f aca="false">IF($A689="","",COUNTIF(raw_data!$G:$G,$A689))</f>
        <v/>
      </c>
      <c r="AE689" s="0" t="str">
        <f aca="false">IF($A689="","",IF(COUNTIF($A$2:$A$1001,$A689)&gt;1,1,0))</f>
        <v/>
      </c>
    </row>
    <row r="690" customFormat="false" ht="15" hidden="false" customHeight="false" outlineLevel="0" collapsed="false">
      <c r="A690" s="0" t="str">
        <f aca="false">IF(code_master!$A690="","",code_master!$A690)</f>
        <v/>
      </c>
      <c r="B690" s="0" t="str">
        <f aca="false">IF($A690="","",code_master!$C690&amp;"")</f>
        <v/>
      </c>
      <c r="C690" s="0" t="str">
        <f aca="false">IF($A690="","",code_master!$B690&amp;"")</f>
        <v/>
      </c>
      <c r="D690" s="30" t="str">
        <f aca="false">IF($A690="","",SUMIFS(raw_data!$H:$H,raw_data!$A:$A,"&gt;="&amp;UY_START,raw_data!$A:$A,"&lt;="&amp;BASE_YM,raw_data!$B:$B,"&lt;="&amp;BASE_YM,raw_data!$G:$G,$A690))</f>
        <v/>
      </c>
      <c r="E690" s="30" t="str">
        <f aca="false">IF($A690="","",(SUMIFS(raw_data!$I:$I,raw_data!$A:$A,"&gt;="&amp;UY_START,raw_data!$A:$A,"&lt;="&amp;BASE_YM,raw_data!$B:$B,"&lt;="&amp;BASE_YM,raw_data!$G:$G,$A690)+SUMIFS(raw_data!$J:$J,raw_data!$A:$A,"&gt;="&amp;UY_START,raw_data!$A:$A,"&lt;="&amp;BASE_YM,raw_data!$B:$B,"&lt;="&amp;BASE_YM,raw_data!$G:$G,$A690)))</f>
        <v/>
      </c>
      <c r="F690" s="31" t="str">
        <f aca="false">IF(N(D690)=0,"",E690/D690)</f>
        <v/>
      </c>
      <c r="G690" s="30" t="str">
        <f aca="false">IF($A690="","",SUMIFS(raw_data!$H:$H,raw_data!$A:$A,"&gt;="&amp;UY_START_PY,raw_data!$A:$A,"&lt;="&amp;BASE_YM_PY,raw_data!$B:$B,"&lt;="&amp;BASE_YM_PY,raw_data!$G:$G,$A690))</f>
        <v/>
      </c>
      <c r="H690" s="30" t="str">
        <f aca="false">IF($A690="","",(SUMIFS(raw_data!$I:$I,raw_data!$A:$A,"&gt;="&amp;UY_START_PY,raw_data!$A:$A,"&lt;="&amp;BASE_YM_PY,raw_data!$B:$B,"&lt;="&amp;BASE_YM_PY,raw_data!$G:$G,$A690)+SUMIFS(raw_data!$J:$J,raw_data!$A:$A,"&gt;="&amp;UY_START_PY,raw_data!$A:$A,"&lt;="&amp;BASE_YM_PY,raw_data!$B:$B,"&lt;="&amp;BASE_YM_PY,raw_data!$G:$G,$A690)))</f>
        <v/>
      </c>
      <c r="I690" s="31" t="str">
        <f aca="false">IF(N(G690)=0,"",H690/G690)</f>
        <v/>
      </c>
      <c r="J690" s="32" t="str">
        <f aca="false">IF(N(G690)=0,"",D690/G690-1)</f>
        <v/>
      </c>
      <c r="K690" s="33" t="str">
        <f aca="false">IF(OR(F690="",I690=""),"",F690-I690)</f>
        <v/>
      </c>
      <c r="L690" s="30" t="str">
        <f aca="false">IF($A690="","",SUMIFS(raw_data!$H:$H,raw_data!$B:$B,BASE_YM,raw_data!$G:$G,$A690))</f>
        <v/>
      </c>
      <c r="M690" s="30" t="str">
        <f aca="false">IF($A690="","",(SUMIFS(raw_data!$I:$I,raw_data!$B:$B,BASE_YM,raw_data!$G:$G,$A690)+SUMIFS(raw_data!$J:$J,raw_data!$B:$B,BASE_YM,raw_data!$G:$G,$A690)))</f>
        <v/>
      </c>
      <c r="N690" s="31" t="str">
        <f aca="false">IF(N(L690)=0,"",M690/L690)</f>
        <v/>
      </c>
      <c r="O690" s="30" t="str">
        <f aca="false">IF($A690="","",SUMIFS(raw_data!$H:$H,raw_data!$B:$B,BASE_YM_PY,raw_data!$G:$G,$A690))</f>
        <v/>
      </c>
      <c r="P690" s="30" t="str">
        <f aca="false">IF($A690="","",(SUMIFS(raw_data!$I:$I,raw_data!$B:$B,BASE_YM_PY,raw_data!$G:$G,$A690)+SUMIFS(raw_data!$J:$J,raw_data!$B:$B,BASE_YM_PY,raw_data!$G:$G,$A690)))</f>
        <v/>
      </c>
      <c r="Q690" s="31" t="str">
        <f aca="false">IF(N(O690)=0,"",P690/O690)</f>
        <v/>
      </c>
      <c r="R690" s="32" t="str">
        <f aca="false">IF(N(O690)=0,"",L690/O690-1)</f>
        <v/>
      </c>
      <c r="S690" s="33" t="str">
        <f aca="false">IF(OR(N690="",Q690=""),"",N690-Q690)</f>
        <v/>
      </c>
      <c r="T690" s="0" t="str">
        <f aca="false">IF(N(D690)&gt;0,RANK(D690,D$2:D$1001)+COUNTIF(D$2:D690,D690)-1,"")</f>
        <v/>
      </c>
      <c r="U690" s="38" t="n">
        <f aca="false">IF(N(D690)&gt;0,IF(D690&gt;=LR_MIN_SHARE*SUM(D$2:D$1001),F690,-1),-1)</f>
        <v>-1</v>
      </c>
      <c r="V690" s="0" t="str">
        <f aca="false">IF(U690&lt;0,"",RANK(U690,U$2:U$1001)+COUNTIF(U$2:U690,U690)-1)</f>
        <v/>
      </c>
      <c r="W690" s="0" t="str">
        <f aca="false">IF(N(L690)&gt;0,RANK(L690,L$2:L$1001)+COUNTIF(L$2:L690,L690)-1,"")</f>
        <v/>
      </c>
      <c r="X690" s="38" t="n">
        <f aca="false">IF(N(L690)&gt;0,IF(L690&gt;=LR_MIN_SHARE*SUM(L$2:L$1001),N690,-1),-1)</f>
        <v>-1</v>
      </c>
      <c r="Y690" s="0" t="str">
        <f aca="false">IF(X690&lt;0,"",RANK(X690,X$2:X$1001)+COUNTIF(X$2:X690,X690)-1)</f>
        <v/>
      </c>
      <c r="AA690" s="0" t="str">
        <f aca="false">IF($A690="","",IF(COUNTIF($B$2:$B690,$B690)=1,1,""))</f>
        <v/>
      </c>
      <c r="AB690" s="0" t="str">
        <f aca="false">IF(AA690=1,SUMIF($B$2:$B$1001,$B690,$D$2:$D$1001),"")</f>
        <v/>
      </c>
      <c r="AC690" s="0" t="str">
        <f aca="false">IF(AA690=1,RANK(AB690,$AB$2:$AB$1001)+COUNTIF($AB$2:$AB690,AB690)-1,"")</f>
        <v/>
      </c>
      <c r="AD690" s="0" t="str">
        <f aca="false">IF($A690="","",COUNTIF(raw_data!$G:$G,$A690))</f>
        <v/>
      </c>
      <c r="AE690" s="0" t="str">
        <f aca="false">IF($A690="","",IF(COUNTIF($A$2:$A$1001,$A690)&gt;1,1,0))</f>
        <v/>
      </c>
    </row>
    <row r="691" customFormat="false" ht="15" hidden="false" customHeight="false" outlineLevel="0" collapsed="false">
      <c r="A691" s="0" t="str">
        <f aca="false">IF(code_master!$A691="","",code_master!$A691)</f>
        <v/>
      </c>
      <c r="B691" s="0" t="str">
        <f aca="false">IF($A691="","",code_master!$C691&amp;"")</f>
        <v/>
      </c>
      <c r="C691" s="0" t="str">
        <f aca="false">IF($A691="","",code_master!$B691&amp;"")</f>
        <v/>
      </c>
      <c r="D691" s="30" t="str">
        <f aca="false">IF($A691="","",SUMIFS(raw_data!$H:$H,raw_data!$A:$A,"&gt;="&amp;UY_START,raw_data!$A:$A,"&lt;="&amp;BASE_YM,raw_data!$B:$B,"&lt;="&amp;BASE_YM,raw_data!$G:$G,$A691))</f>
        <v/>
      </c>
      <c r="E691" s="30" t="str">
        <f aca="false">IF($A691="","",(SUMIFS(raw_data!$I:$I,raw_data!$A:$A,"&gt;="&amp;UY_START,raw_data!$A:$A,"&lt;="&amp;BASE_YM,raw_data!$B:$B,"&lt;="&amp;BASE_YM,raw_data!$G:$G,$A691)+SUMIFS(raw_data!$J:$J,raw_data!$A:$A,"&gt;="&amp;UY_START,raw_data!$A:$A,"&lt;="&amp;BASE_YM,raw_data!$B:$B,"&lt;="&amp;BASE_YM,raw_data!$G:$G,$A691)))</f>
        <v/>
      </c>
      <c r="F691" s="31" t="str">
        <f aca="false">IF(N(D691)=0,"",E691/D691)</f>
        <v/>
      </c>
      <c r="G691" s="30" t="str">
        <f aca="false">IF($A691="","",SUMIFS(raw_data!$H:$H,raw_data!$A:$A,"&gt;="&amp;UY_START_PY,raw_data!$A:$A,"&lt;="&amp;BASE_YM_PY,raw_data!$B:$B,"&lt;="&amp;BASE_YM_PY,raw_data!$G:$G,$A691))</f>
        <v/>
      </c>
      <c r="H691" s="30" t="str">
        <f aca="false">IF($A691="","",(SUMIFS(raw_data!$I:$I,raw_data!$A:$A,"&gt;="&amp;UY_START_PY,raw_data!$A:$A,"&lt;="&amp;BASE_YM_PY,raw_data!$B:$B,"&lt;="&amp;BASE_YM_PY,raw_data!$G:$G,$A691)+SUMIFS(raw_data!$J:$J,raw_data!$A:$A,"&gt;="&amp;UY_START_PY,raw_data!$A:$A,"&lt;="&amp;BASE_YM_PY,raw_data!$B:$B,"&lt;="&amp;BASE_YM_PY,raw_data!$G:$G,$A691)))</f>
        <v/>
      </c>
      <c r="I691" s="31" t="str">
        <f aca="false">IF(N(G691)=0,"",H691/G691)</f>
        <v/>
      </c>
      <c r="J691" s="32" t="str">
        <f aca="false">IF(N(G691)=0,"",D691/G691-1)</f>
        <v/>
      </c>
      <c r="K691" s="33" t="str">
        <f aca="false">IF(OR(F691="",I691=""),"",F691-I691)</f>
        <v/>
      </c>
      <c r="L691" s="30" t="str">
        <f aca="false">IF($A691="","",SUMIFS(raw_data!$H:$H,raw_data!$B:$B,BASE_YM,raw_data!$G:$G,$A691))</f>
        <v/>
      </c>
      <c r="M691" s="30" t="str">
        <f aca="false">IF($A691="","",(SUMIFS(raw_data!$I:$I,raw_data!$B:$B,BASE_YM,raw_data!$G:$G,$A691)+SUMIFS(raw_data!$J:$J,raw_data!$B:$B,BASE_YM,raw_data!$G:$G,$A691)))</f>
        <v/>
      </c>
      <c r="N691" s="31" t="str">
        <f aca="false">IF(N(L691)=0,"",M691/L691)</f>
        <v/>
      </c>
      <c r="O691" s="30" t="str">
        <f aca="false">IF($A691="","",SUMIFS(raw_data!$H:$H,raw_data!$B:$B,BASE_YM_PY,raw_data!$G:$G,$A691))</f>
        <v/>
      </c>
      <c r="P691" s="30" t="str">
        <f aca="false">IF($A691="","",(SUMIFS(raw_data!$I:$I,raw_data!$B:$B,BASE_YM_PY,raw_data!$G:$G,$A691)+SUMIFS(raw_data!$J:$J,raw_data!$B:$B,BASE_YM_PY,raw_data!$G:$G,$A691)))</f>
        <v/>
      </c>
      <c r="Q691" s="31" t="str">
        <f aca="false">IF(N(O691)=0,"",P691/O691)</f>
        <v/>
      </c>
      <c r="R691" s="32" t="str">
        <f aca="false">IF(N(O691)=0,"",L691/O691-1)</f>
        <v/>
      </c>
      <c r="S691" s="33" t="str">
        <f aca="false">IF(OR(N691="",Q691=""),"",N691-Q691)</f>
        <v/>
      </c>
      <c r="T691" s="0" t="str">
        <f aca="false">IF(N(D691)&gt;0,RANK(D691,D$2:D$1001)+COUNTIF(D$2:D691,D691)-1,"")</f>
        <v/>
      </c>
      <c r="U691" s="38" t="n">
        <f aca="false">IF(N(D691)&gt;0,IF(D691&gt;=LR_MIN_SHARE*SUM(D$2:D$1001),F691,-1),-1)</f>
        <v>-1</v>
      </c>
      <c r="V691" s="0" t="str">
        <f aca="false">IF(U691&lt;0,"",RANK(U691,U$2:U$1001)+COUNTIF(U$2:U691,U691)-1)</f>
        <v/>
      </c>
      <c r="W691" s="0" t="str">
        <f aca="false">IF(N(L691)&gt;0,RANK(L691,L$2:L$1001)+COUNTIF(L$2:L691,L691)-1,"")</f>
        <v/>
      </c>
      <c r="X691" s="38" t="n">
        <f aca="false">IF(N(L691)&gt;0,IF(L691&gt;=LR_MIN_SHARE*SUM(L$2:L$1001),N691,-1),-1)</f>
        <v>-1</v>
      </c>
      <c r="Y691" s="0" t="str">
        <f aca="false">IF(X691&lt;0,"",RANK(X691,X$2:X$1001)+COUNTIF(X$2:X691,X691)-1)</f>
        <v/>
      </c>
      <c r="AA691" s="0" t="str">
        <f aca="false">IF($A691="","",IF(COUNTIF($B$2:$B691,$B691)=1,1,""))</f>
        <v/>
      </c>
      <c r="AB691" s="0" t="str">
        <f aca="false">IF(AA691=1,SUMIF($B$2:$B$1001,$B691,$D$2:$D$1001),"")</f>
        <v/>
      </c>
      <c r="AC691" s="0" t="str">
        <f aca="false">IF(AA691=1,RANK(AB691,$AB$2:$AB$1001)+COUNTIF($AB$2:$AB691,AB691)-1,"")</f>
        <v/>
      </c>
      <c r="AD691" s="0" t="str">
        <f aca="false">IF($A691="","",COUNTIF(raw_data!$G:$G,$A691))</f>
        <v/>
      </c>
      <c r="AE691" s="0" t="str">
        <f aca="false">IF($A691="","",IF(COUNTIF($A$2:$A$1001,$A691)&gt;1,1,0))</f>
        <v/>
      </c>
    </row>
    <row r="692" customFormat="false" ht="15" hidden="false" customHeight="false" outlineLevel="0" collapsed="false">
      <c r="A692" s="0" t="str">
        <f aca="false">IF(code_master!$A692="","",code_master!$A692)</f>
        <v/>
      </c>
      <c r="B692" s="0" t="str">
        <f aca="false">IF($A692="","",code_master!$C692&amp;"")</f>
        <v/>
      </c>
      <c r="C692" s="0" t="str">
        <f aca="false">IF($A692="","",code_master!$B692&amp;"")</f>
        <v/>
      </c>
      <c r="D692" s="30" t="str">
        <f aca="false">IF($A692="","",SUMIFS(raw_data!$H:$H,raw_data!$A:$A,"&gt;="&amp;UY_START,raw_data!$A:$A,"&lt;="&amp;BASE_YM,raw_data!$B:$B,"&lt;="&amp;BASE_YM,raw_data!$G:$G,$A692))</f>
        <v/>
      </c>
      <c r="E692" s="30" t="str">
        <f aca="false">IF($A692="","",(SUMIFS(raw_data!$I:$I,raw_data!$A:$A,"&gt;="&amp;UY_START,raw_data!$A:$A,"&lt;="&amp;BASE_YM,raw_data!$B:$B,"&lt;="&amp;BASE_YM,raw_data!$G:$G,$A692)+SUMIFS(raw_data!$J:$J,raw_data!$A:$A,"&gt;="&amp;UY_START,raw_data!$A:$A,"&lt;="&amp;BASE_YM,raw_data!$B:$B,"&lt;="&amp;BASE_YM,raw_data!$G:$G,$A692)))</f>
        <v/>
      </c>
      <c r="F692" s="31" t="str">
        <f aca="false">IF(N(D692)=0,"",E692/D692)</f>
        <v/>
      </c>
      <c r="G692" s="30" t="str">
        <f aca="false">IF($A692="","",SUMIFS(raw_data!$H:$H,raw_data!$A:$A,"&gt;="&amp;UY_START_PY,raw_data!$A:$A,"&lt;="&amp;BASE_YM_PY,raw_data!$B:$B,"&lt;="&amp;BASE_YM_PY,raw_data!$G:$G,$A692))</f>
        <v/>
      </c>
      <c r="H692" s="30" t="str">
        <f aca="false">IF($A692="","",(SUMIFS(raw_data!$I:$I,raw_data!$A:$A,"&gt;="&amp;UY_START_PY,raw_data!$A:$A,"&lt;="&amp;BASE_YM_PY,raw_data!$B:$B,"&lt;="&amp;BASE_YM_PY,raw_data!$G:$G,$A692)+SUMIFS(raw_data!$J:$J,raw_data!$A:$A,"&gt;="&amp;UY_START_PY,raw_data!$A:$A,"&lt;="&amp;BASE_YM_PY,raw_data!$B:$B,"&lt;="&amp;BASE_YM_PY,raw_data!$G:$G,$A692)))</f>
        <v/>
      </c>
      <c r="I692" s="31" t="str">
        <f aca="false">IF(N(G692)=0,"",H692/G692)</f>
        <v/>
      </c>
      <c r="J692" s="32" t="str">
        <f aca="false">IF(N(G692)=0,"",D692/G692-1)</f>
        <v/>
      </c>
      <c r="K692" s="33" t="str">
        <f aca="false">IF(OR(F692="",I692=""),"",F692-I692)</f>
        <v/>
      </c>
      <c r="L692" s="30" t="str">
        <f aca="false">IF($A692="","",SUMIFS(raw_data!$H:$H,raw_data!$B:$B,BASE_YM,raw_data!$G:$G,$A692))</f>
        <v/>
      </c>
      <c r="M692" s="30" t="str">
        <f aca="false">IF($A692="","",(SUMIFS(raw_data!$I:$I,raw_data!$B:$B,BASE_YM,raw_data!$G:$G,$A692)+SUMIFS(raw_data!$J:$J,raw_data!$B:$B,BASE_YM,raw_data!$G:$G,$A692)))</f>
        <v/>
      </c>
      <c r="N692" s="31" t="str">
        <f aca="false">IF(N(L692)=0,"",M692/L692)</f>
        <v/>
      </c>
      <c r="O692" s="30" t="str">
        <f aca="false">IF($A692="","",SUMIFS(raw_data!$H:$H,raw_data!$B:$B,BASE_YM_PY,raw_data!$G:$G,$A692))</f>
        <v/>
      </c>
      <c r="P692" s="30" t="str">
        <f aca="false">IF($A692="","",(SUMIFS(raw_data!$I:$I,raw_data!$B:$B,BASE_YM_PY,raw_data!$G:$G,$A692)+SUMIFS(raw_data!$J:$J,raw_data!$B:$B,BASE_YM_PY,raw_data!$G:$G,$A692)))</f>
        <v/>
      </c>
      <c r="Q692" s="31" t="str">
        <f aca="false">IF(N(O692)=0,"",P692/O692)</f>
        <v/>
      </c>
      <c r="R692" s="32" t="str">
        <f aca="false">IF(N(O692)=0,"",L692/O692-1)</f>
        <v/>
      </c>
      <c r="S692" s="33" t="str">
        <f aca="false">IF(OR(N692="",Q692=""),"",N692-Q692)</f>
        <v/>
      </c>
      <c r="T692" s="0" t="str">
        <f aca="false">IF(N(D692)&gt;0,RANK(D692,D$2:D$1001)+COUNTIF(D$2:D692,D692)-1,"")</f>
        <v/>
      </c>
      <c r="U692" s="38" t="n">
        <f aca="false">IF(N(D692)&gt;0,IF(D692&gt;=LR_MIN_SHARE*SUM(D$2:D$1001),F692,-1),-1)</f>
        <v>-1</v>
      </c>
      <c r="V692" s="0" t="str">
        <f aca="false">IF(U692&lt;0,"",RANK(U692,U$2:U$1001)+COUNTIF(U$2:U692,U692)-1)</f>
        <v/>
      </c>
      <c r="W692" s="0" t="str">
        <f aca="false">IF(N(L692)&gt;0,RANK(L692,L$2:L$1001)+COUNTIF(L$2:L692,L692)-1,"")</f>
        <v/>
      </c>
      <c r="X692" s="38" t="n">
        <f aca="false">IF(N(L692)&gt;0,IF(L692&gt;=LR_MIN_SHARE*SUM(L$2:L$1001),N692,-1),-1)</f>
        <v>-1</v>
      </c>
      <c r="Y692" s="0" t="str">
        <f aca="false">IF(X692&lt;0,"",RANK(X692,X$2:X$1001)+COUNTIF(X$2:X692,X692)-1)</f>
        <v/>
      </c>
      <c r="AA692" s="0" t="str">
        <f aca="false">IF($A692="","",IF(COUNTIF($B$2:$B692,$B692)=1,1,""))</f>
        <v/>
      </c>
      <c r="AB692" s="0" t="str">
        <f aca="false">IF(AA692=1,SUMIF($B$2:$B$1001,$B692,$D$2:$D$1001),"")</f>
        <v/>
      </c>
      <c r="AC692" s="0" t="str">
        <f aca="false">IF(AA692=1,RANK(AB692,$AB$2:$AB$1001)+COUNTIF($AB$2:$AB692,AB692)-1,"")</f>
        <v/>
      </c>
      <c r="AD692" s="0" t="str">
        <f aca="false">IF($A692="","",COUNTIF(raw_data!$G:$G,$A692))</f>
        <v/>
      </c>
      <c r="AE692" s="0" t="str">
        <f aca="false">IF($A692="","",IF(COUNTIF($A$2:$A$1001,$A692)&gt;1,1,0))</f>
        <v/>
      </c>
    </row>
    <row r="693" customFormat="false" ht="15" hidden="false" customHeight="false" outlineLevel="0" collapsed="false">
      <c r="A693" s="0" t="str">
        <f aca="false">IF(code_master!$A693="","",code_master!$A693)</f>
        <v/>
      </c>
      <c r="B693" s="0" t="str">
        <f aca="false">IF($A693="","",code_master!$C693&amp;"")</f>
        <v/>
      </c>
      <c r="C693" s="0" t="str">
        <f aca="false">IF($A693="","",code_master!$B693&amp;"")</f>
        <v/>
      </c>
      <c r="D693" s="30" t="str">
        <f aca="false">IF($A693="","",SUMIFS(raw_data!$H:$H,raw_data!$A:$A,"&gt;="&amp;UY_START,raw_data!$A:$A,"&lt;="&amp;BASE_YM,raw_data!$B:$B,"&lt;="&amp;BASE_YM,raw_data!$G:$G,$A693))</f>
        <v/>
      </c>
      <c r="E693" s="30" t="str">
        <f aca="false">IF($A693="","",(SUMIFS(raw_data!$I:$I,raw_data!$A:$A,"&gt;="&amp;UY_START,raw_data!$A:$A,"&lt;="&amp;BASE_YM,raw_data!$B:$B,"&lt;="&amp;BASE_YM,raw_data!$G:$G,$A693)+SUMIFS(raw_data!$J:$J,raw_data!$A:$A,"&gt;="&amp;UY_START,raw_data!$A:$A,"&lt;="&amp;BASE_YM,raw_data!$B:$B,"&lt;="&amp;BASE_YM,raw_data!$G:$G,$A693)))</f>
        <v/>
      </c>
      <c r="F693" s="31" t="str">
        <f aca="false">IF(N(D693)=0,"",E693/D693)</f>
        <v/>
      </c>
      <c r="G693" s="30" t="str">
        <f aca="false">IF($A693="","",SUMIFS(raw_data!$H:$H,raw_data!$A:$A,"&gt;="&amp;UY_START_PY,raw_data!$A:$A,"&lt;="&amp;BASE_YM_PY,raw_data!$B:$B,"&lt;="&amp;BASE_YM_PY,raw_data!$G:$G,$A693))</f>
        <v/>
      </c>
      <c r="H693" s="30" t="str">
        <f aca="false">IF($A693="","",(SUMIFS(raw_data!$I:$I,raw_data!$A:$A,"&gt;="&amp;UY_START_PY,raw_data!$A:$A,"&lt;="&amp;BASE_YM_PY,raw_data!$B:$B,"&lt;="&amp;BASE_YM_PY,raw_data!$G:$G,$A693)+SUMIFS(raw_data!$J:$J,raw_data!$A:$A,"&gt;="&amp;UY_START_PY,raw_data!$A:$A,"&lt;="&amp;BASE_YM_PY,raw_data!$B:$B,"&lt;="&amp;BASE_YM_PY,raw_data!$G:$G,$A693)))</f>
        <v/>
      </c>
      <c r="I693" s="31" t="str">
        <f aca="false">IF(N(G693)=0,"",H693/G693)</f>
        <v/>
      </c>
      <c r="J693" s="32" t="str">
        <f aca="false">IF(N(G693)=0,"",D693/G693-1)</f>
        <v/>
      </c>
      <c r="K693" s="33" t="str">
        <f aca="false">IF(OR(F693="",I693=""),"",F693-I693)</f>
        <v/>
      </c>
      <c r="L693" s="30" t="str">
        <f aca="false">IF($A693="","",SUMIFS(raw_data!$H:$H,raw_data!$B:$B,BASE_YM,raw_data!$G:$G,$A693))</f>
        <v/>
      </c>
      <c r="M693" s="30" t="str">
        <f aca="false">IF($A693="","",(SUMIFS(raw_data!$I:$I,raw_data!$B:$B,BASE_YM,raw_data!$G:$G,$A693)+SUMIFS(raw_data!$J:$J,raw_data!$B:$B,BASE_YM,raw_data!$G:$G,$A693)))</f>
        <v/>
      </c>
      <c r="N693" s="31" t="str">
        <f aca="false">IF(N(L693)=0,"",M693/L693)</f>
        <v/>
      </c>
      <c r="O693" s="30" t="str">
        <f aca="false">IF($A693="","",SUMIFS(raw_data!$H:$H,raw_data!$B:$B,BASE_YM_PY,raw_data!$G:$G,$A693))</f>
        <v/>
      </c>
      <c r="P693" s="30" t="str">
        <f aca="false">IF($A693="","",(SUMIFS(raw_data!$I:$I,raw_data!$B:$B,BASE_YM_PY,raw_data!$G:$G,$A693)+SUMIFS(raw_data!$J:$J,raw_data!$B:$B,BASE_YM_PY,raw_data!$G:$G,$A693)))</f>
        <v/>
      </c>
      <c r="Q693" s="31" t="str">
        <f aca="false">IF(N(O693)=0,"",P693/O693)</f>
        <v/>
      </c>
      <c r="R693" s="32" t="str">
        <f aca="false">IF(N(O693)=0,"",L693/O693-1)</f>
        <v/>
      </c>
      <c r="S693" s="33" t="str">
        <f aca="false">IF(OR(N693="",Q693=""),"",N693-Q693)</f>
        <v/>
      </c>
      <c r="T693" s="0" t="str">
        <f aca="false">IF(N(D693)&gt;0,RANK(D693,D$2:D$1001)+COUNTIF(D$2:D693,D693)-1,"")</f>
        <v/>
      </c>
      <c r="U693" s="38" t="n">
        <f aca="false">IF(N(D693)&gt;0,IF(D693&gt;=LR_MIN_SHARE*SUM(D$2:D$1001),F693,-1),-1)</f>
        <v>-1</v>
      </c>
      <c r="V693" s="0" t="str">
        <f aca="false">IF(U693&lt;0,"",RANK(U693,U$2:U$1001)+COUNTIF(U$2:U693,U693)-1)</f>
        <v/>
      </c>
      <c r="W693" s="0" t="str">
        <f aca="false">IF(N(L693)&gt;0,RANK(L693,L$2:L$1001)+COUNTIF(L$2:L693,L693)-1,"")</f>
        <v/>
      </c>
      <c r="X693" s="38" t="n">
        <f aca="false">IF(N(L693)&gt;0,IF(L693&gt;=LR_MIN_SHARE*SUM(L$2:L$1001),N693,-1),-1)</f>
        <v>-1</v>
      </c>
      <c r="Y693" s="0" t="str">
        <f aca="false">IF(X693&lt;0,"",RANK(X693,X$2:X$1001)+COUNTIF(X$2:X693,X693)-1)</f>
        <v/>
      </c>
      <c r="AA693" s="0" t="str">
        <f aca="false">IF($A693="","",IF(COUNTIF($B$2:$B693,$B693)=1,1,""))</f>
        <v/>
      </c>
      <c r="AB693" s="0" t="str">
        <f aca="false">IF(AA693=1,SUMIF($B$2:$B$1001,$B693,$D$2:$D$1001),"")</f>
        <v/>
      </c>
      <c r="AC693" s="0" t="str">
        <f aca="false">IF(AA693=1,RANK(AB693,$AB$2:$AB$1001)+COUNTIF($AB$2:$AB693,AB693)-1,"")</f>
        <v/>
      </c>
      <c r="AD693" s="0" t="str">
        <f aca="false">IF($A693="","",COUNTIF(raw_data!$G:$G,$A693))</f>
        <v/>
      </c>
      <c r="AE693" s="0" t="str">
        <f aca="false">IF($A693="","",IF(COUNTIF($A$2:$A$1001,$A693)&gt;1,1,0))</f>
        <v/>
      </c>
    </row>
    <row r="694" customFormat="false" ht="15" hidden="false" customHeight="false" outlineLevel="0" collapsed="false">
      <c r="A694" s="0" t="str">
        <f aca="false">IF(code_master!$A694="","",code_master!$A694)</f>
        <v/>
      </c>
      <c r="B694" s="0" t="str">
        <f aca="false">IF($A694="","",code_master!$C694&amp;"")</f>
        <v/>
      </c>
      <c r="C694" s="0" t="str">
        <f aca="false">IF($A694="","",code_master!$B694&amp;"")</f>
        <v/>
      </c>
      <c r="D694" s="30" t="str">
        <f aca="false">IF($A694="","",SUMIFS(raw_data!$H:$H,raw_data!$A:$A,"&gt;="&amp;UY_START,raw_data!$A:$A,"&lt;="&amp;BASE_YM,raw_data!$B:$B,"&lt;="&amp;BASE_YM,raw_data!$G:$G,$A694))</f>
        <v/>
      </c>
      <c r="E694" s="30" t="str">
        <f aca="false">IF($A694="","",(SUMIFS(raw_data!$I:$I,raw_data!$A:$A,"&gt;="&amp;UY_START,raw_data!$A:$A,"&lt;="&amp;BASE_YM,raw_data!$B:$B,"&lt;="&amp;BASE_YM,raw_data!$G:$G,$A694)+SUMIFS(raw_data!$J:$J,raw_data!$A:$A,"&gt;="&amp;UY_START,raw_data!$A:$A,"&lt;="&amp;BASE_YM,raw_data!$B:$B,"&lt;="&amp;BASE_YM,raw_data!$G:$G,$A694)))</f>
        <v/>
      </c>
      <c r="F694" s="31" t="str">
        <f aca="false">IF(N(D694)=0,"",E694/D694)</f>
        <v/>
      </c>
      <c r="G694" s="30" t="str">
        <f aca="false">IF($A694="","",SUMIFS(raw_data!$H:$H,raw_data!$A:$A,"&gt;="&amp;UY_START_PY,raw_data!$A:$A,"&lt;="&amp;BASE_YM_PY,raw_data!$B:$B,"&lt;="&amp;BASE_YM_PY,raw_data!$G:$G,$A694))</f>
        <v/>
      </c>
      <c r="H694" s="30" t="str">
        <f aca="false">IF($A694="","",(SUMIFS(raw_data!$I:$I,raw_data!$A:$A,"&gt;="&amp;UY_START_PY,raw_data!$A:$A,"&lt;="&amp;BASE_YM_PY,raw_data!$B:$B,"&lt;="&amp;BASE_YM_PY,raw_data!$G:$G,$A694)+SUMIFS(raw_data!$J:$J,raw_data!$A:$A,"&gt;="&amp;UY_START_PY,raw_data!$A:$A,"&lt;="&amp;BASE_YM_PY,raw_data!$B:$B,"&lt;="&amp;BASE_YM_PY,raw_data!$G:$G,$A694)))</f>
        <v/>
      </c>
      <c r="I694" s="31" t="str">
        <f aca="false">IF(N(G694)=0,"",H694/G694)</f>
        <v/>
      </c>
      <c r="J694" s="32" t="str">
        <f aca="false">IF(N(G694)=0,"",D694/G694-1)</f>
        <v/>
      </c>
      <c r="K694" s="33" t="str">
        <f aca="false">IF(OR(F694="",I694=""),"",F694-I694)</f>
        <v/>
      </c>
      <c r="L694" s="30" t="str">
        <f aca="false">IF($A694="","",SUMIFS(raw_data!$H:$H,raw_data!$B:$B,BASE_YM,raw_data!$G:$G,$A694))</f>
        <v/>
      </c>
      <c r="M694" s="30" t="str">
        <f aca="false">IF($A694="","",(SUMIFS(raw_data!$I:$I,raw_data!$B:$B,BASE_YM,raw_data!$G:$G,$A694)+SUMIFS(raw_data!$J:$J,raw_data!$B:$B,BASE_YM,raw_data!$G:$G,$A694)))</f>
        <v/>
      </c>
      <c r="N694" s="31" t="str">
        <f aca="false">IF(N(L694)=0,"",M694/L694)</f>
        <v/>
      </c>
      <c r="O694" s="30" t="str">
        <f aca="false">IF($A694="","",SUMIFS(raw_data!$H:$H,raw_data!$B:$B,BASE_YM_PY,raw_data!$G:$G,$A694))</f>
        <v/>
      </c>
      <c r="P694" s="30" t="str">
        <f aca="false">IF($A694="","",(SUMIFS(raw_data!$I:$I,raw_data!$B:$B,BASE_YM_PY,raw_data!$G:$G,$A694)+SUMIFS(raw_data!$J:$J,raw_data!$B:$B,BASE_YM_PY,raw_data!$G:$G,$A694)))</f>
        <v/>
      </c>
      <c r="Q694" s="31" t="str">
        <f aca="false">IF(N(O694)=0,"",P694/O694)</f>
        <v/>
      </c>
      <c r="R694" s="32" t="str">
        <f aca="false">IF(N(O694)=0,"",L694/O694-1)</f>
        <v/>
      </c>
      <c r="S694" s="33" t="str">
        <f aca="false">IF(OR(N694="",Q694=""),"",N694-Q694)</f>
        <v/>
      </c>
      <c r="T694" s="0" t="str">
        <f aca="false">IF(N(D694)&gt;0,RANK(D694,D$2:D$1001)+COUNTIF(D$2:D694,D694)-1,"")</f>
        <v/>
      </c>
      <c r="U694" s="38" t="n">
        <f aca="false">IF(N(D694)&gt;0,IF(D694&gt;=LR_MIN_SHARE*SUM(D$2:D$1001),F694,-1),-1)</f>
        <v>-1</v>
      </c>
      <c r="V694" s="0" t="str">
        <f aca="false">IF(U694&lt;0,"",RANK(U694,U$2:U$1001)+COUNTIF(U$2:U694,U694)-1)</f>
        <v/>
      </c>
      <c r="W694" s="0" t="str">
        <f aca="false">IF(N(L694)&gt;0,RANK(L694,L$2:L$1001)+COUNTIF(L$2:L694,L694)-1,"")</f>
        <v/>
      </c>
      <c r="X694" s="38" t="n">
        <f aca="false">IF(N(L694)&gt;0,IF(L694&gt;=LR_MIN_SHARE*SUM(L$2:L$1001),N694,-1),-1)</f>
        <v>-1</v>
      </c>
      <c r="Y694" s="0" t="str">
        <f aca="false">IF(X694&lt;0,"",RANK(X694,X$2:X$1001)+COUNTIF(X$2:X694,X694)-1)</f>
        <v/>
      </c>
      <c r="AA694" s="0" t="str">
        <f aca="false">IF($A694="","",IF(COUNTIF($B$2:$B694,$B694)=1,1,""))</f>
        <v/>
      </c>
      <c r="AB694" s="0" t="str">
        <f aca="false">IF(AA694=1,SUMIF($B$2:$B$1001,$B694,$D$2:$D$1001),"")</f>
        <v/>
      </c>
      <c r="AC694" s="0" t="str">
        <f aca="false">IF(AA694=1,RANK(AB694,$AB$2:$AB$1001)+COUNTIF($AB$2:$AB694,AB694)-1,"")</f>
        <v/>
      </c>
      <c r="AD694" s="0" t="str">
        <f aca="false">IF($A694="","",COUNTIF(raw_data!$G:$G,$A694))</f>
        <v/>
      </c>
      <c r="AE694" s="0" t="str">
        <f aca="false">IF($A694="","",IF(COUNTIF($A$2:$A$1001,$A694)&gt;1,1,0))</f>
        <v/>
      </c>
    </row>
    <row r="695" customFormat="false" ht="15" hidden="false" customHeight="false" outlineLevel="0" collapsed="false">
      <c r="A695" s="0" t="str">
        <f aca="false">IF(code_master!$A695="","",code_master!$A695)</f>
        <v/>
      </c>
      <c r="B695" s="0" t="str">
        <f aca="false">IF($A695="","",code_master!$C695&amp;"")</f>
        <v/>
      </c>
      <c r="C695" s="0" t="str">
        <f aca="false">IF($A695="","",code_master!$B695&amp;"")</f>
        <v/>
      </c>
      <c r="D695" s="30" t="str">
        <f aca="false">IF($A695="","",SUMIFS(raw_data!$H:$H,raw_data!$A:$A,"&gt;="&amp;UY_START,raw_data!$A:$A,"&lt;="&amp;BASE_YM,raw_data!$B:$B,"&lt;="&amp;BASE_YM,raw_data!$G:$G,$A695))</f>
        <v/>
      </c>
      <c r="E695" s="30" t="str">
        <f aca="false">IF($A695="","",(SUMIFS(raw_data!$I:$I,raw_data!$A:$A,"&gt;="&amp;UY_START,raw_data!$A:$A,"&lt;="&amp;BASE_YM,raw_data!$B:$B,"&lt;="&amp;BASE_YM,raw_data!$G:$G,$A695)+SUMIFS(raw_data!$J:$J,raw_data!$A:$A,"&gt;="&amp;UY_START,raw_data!$A:$A,"&lt;="&amp;BASE_YM,raw_data!$B:$B,"&lt;="&amp;BASE_YM,raw_data!$G:$G,$A695)))</f>
        <v/>
      </c>
      <c r="F695" s="31" t="str">
        <f aca="false">IF(N(D695)=0,"",E695/D695)</f>
        <v/>
      </c>
      <c r="G695" s="30" t="str">
        <f aca="false">IF($A695="","",SUMIFS(raw_data!$H:$H,raw_data!$A:$A,"&gt;="&amp;UY_START_PY,raw_data!$A:$A,"&lt;="&amp;BASE_YM_PY,raw_data!$B:$B,"&lt;="&amp;BASE_YM_PY,raw_data!$G:$G,$A695))</f>
        <v/>
      </c>
      <c r="H695" s="30" t="str">
        <f aca="false">IF($A695="","",(SUMIFS(raw_data!$I:$I,raw_data!$A:$A,"&gt;="&amp;UY_START_PY,raw_data!$A:$A,"&lt;="&amp;BASE_YM_PY,raw_data!$B:$B,"&lt;="&amp;BASE_YM_PY,raw_data!$G:$G,$A695)+SUMIFS(raw_data!$J:$J,raw_data!$A:$A,"&gt;="&amp;UY_START_PY,raw_data!$A:$A,"&lt;="&amp;BASE_YM_PY,raw_data!$B:$B,"&lt;="&amp;BASE_YM_PY,raw_data!$G:$G,$A695)))</f>
        <v/>
      </c>
      <c r="I695" s="31" t="str">
        <f aca="false">IF(N(G695)=0,"",H695/G695)</f>
        <v/>
      </c>
      <c r="J695" s="32" t="str">
        <f aca="false">IF(N(G695)=0,"",D695/G695-1)</f>
        <v/>
      </c>
      <c r="K695" s="33" t="str">
        <f aca="false">IF(OR(F695="",I695=""),"",F695-I695)</f>
        <v/>
      </c>
      <c r="L695" s="30" t="str">
        <f aca="false">IF($A695="","",SUMIFS(raw_data!$H:$H,raw_data!$B:$B,BASE_YM,raw_data!$G:$G,$A695))</f>
        <v/>
      </c>
      <c r="M695" s="30" t="str">
        <f aca="false">IF($A695="","",(SUMIFS(raw_data!$I:$I,raw_data!$B:$B,BASE_YM,raw_data!$G:$G,$A695)+SUMIFS(raw_data!$J:$J,raw_data!$B:$B,BASE_YM,raw_data!$G:$G,$A695)))</f>
        <v/>
      </c>
      <c r="N695" s="31" t="str">
        <f aca="false">IF(N(L695)=0,"",M695/L695)</f>
        <v/>
      </c>
      <c r="O695" s="30" t="str">
        <f aca="false">IF($A695="","",SUMIFS(raw_data!$H:$H,raw_data!$B:$B,BASE_YM_PY,raw_data!$G:$G,$A695))</f>
        <v/>
      </c>
      <c r="P695" s="30" t="str">
        <f aca="false">IF($A695="","",(SUMIFS(raw_data!$I:$I,raw_data!$B:$B,BASE_YM_PY,raw_data!$G:$G,$A695)+SUMIFS(raw_data!$J:$J,raw_data!$B:$B,BASE_YM_PY,raw_data!$G:$G,$A695)))</f>
        <v/>
      </c>
      <c r="Q695" s="31" t="str">
        <f aca="false">IF(N(O695)=0,"",P695/O695)</f>
        <v/>
      </c>
      <c r="R695" s="32" t="str">
        <f aca="false">IF(N(O695)=0,"",L695/O695-1)</f>
        <v/>
      </c>
      <c r="S695" s="33" t="str">
        <f aca="false">IF(OR(N695="",Q695=""),"",N695-Q695)</f>
        <v/>
      </c>
      <c r="T695" s="0" t="str">
        <f aca="false">IF(N(D695)&gt;0,RANK(D695,D$2:D$1001)+COUNTIF(D$2:D695,D695)-1,"")</f>
        <v/>
      </c>
      <c r="U695" s="38" t="n">
        <f aca="false">IF(N(D695)&gt;0,IF(D695&gt;=LR_MIN_SHARE*SUM(D$2:D$1001),F695,-1),-1)</f>
        <v>-1</v>
      </c>
      <c r="V695" s="0" t="str">
        <f aca="false">IF(U695&lt;0,"",RANK(U695,U$2:U$1001)+COUNTIF(U$2:U695,U695)-1)</f>
        <v/>
      </c>
      <c r="W695" s="0" t="str">
        <f aca="false">IF(N(L695)&gt;0,RANK(L695,L$2:L$1001)+COUNTIF(L$2:L695,L695)-1,"")</f>
        <v/>
      </c>
      <c r="X695" s="38" t="n">
        <f aca="false">IF(N(L695)&gt;0,IF(L695&gt;=LR_MIN_SHARE*SUM(L$2:L$1001),N695,-1),-1)</f>
        <v>-1</v>
      </c>
      <c r="Y695" s="0" t="str">
        <f aca="false">IF(X695&lt;0,"",RANK(X695,X$2:X$1001)+COUNTIF(X$2:X695,X695)-1)</f>
        <v/>
      </c>
      <c r="AA695" s="0" t="str">
        <f aca="false">IF($A695="","",IF(COUNTIF($B$2:$B695,$B695)=1,1,""))</f>
        <v/>
      </c>
      <c r="AB695" s="0" t="str">
        <f aca="false">IF(AA695=1,SUMIF($B$2:$B$1001,$B695,$D$2:$D$1001),"")</f>
        <v/>
      </c>
      <c r="AC695" s="0" t="str">
        <f aca="false">IF(AA695=1,RANK(AB695,$AB$2:$AB$1001)+COUNTIF($AB$2:$AB695,AB695)-1,"")</f>
        <v/>
      </c>
      <c r="AD695" s="0" t="str">
        <f aca="false">IF($A695="","",COUNTIF(raw_data!$G:$G,$A695))</f>
        <v/>
      </c>
      <c r="AE695" s="0" t="str">
        <f aca="false">IF($A695="","",IF(COUNTIF($A$2:$A$1001,$A695)&gt;1,1,0))</f>
        <v/>
      </c>
    </row>
    <row r="696" customFormat="false" ht="15" hidden="false" customHeight="false" outlineLevel="0" collapsed="false">
      <c r="A696" s="0" t="str">
        <f aca="false">IF(code_master!$A696="","",code_master!$A696)</f>
        <v/>
      </c>
      <c r="B696" s="0" t="str">
        <f aca="false">IF($A696="","",code_master!$C696&amp;"")</f>
        <v/>
      </c>
      <c r="C696" s="0" t="str">
        <f aca="false">IF($A696="","",code_master!$B696&amp;"")</f>
        <v/>
      </c>
      <c r="D696" s="30" t="str">
        <f aca="false">IF($A696="","",SUMIFS(raw_data!$H:$H,raw_data!$A:$A,"&gt;="&amp;UY_START,raw_data!$A:$A,"&lt;="&amp;BASE_YM,raw_data!$B:$B,"&lt;="&amp;BASE_YM,raw_data!$G:$G,$A696))</f>
        <v/>
      </c>
      <c r="E696" s="30" t="str">
        <f aca="false">IF($A696="","",(SUMIFS(raw_data!$I:$I,raw_data!$A:$A,"&gt;="&amp;UY_START,raw_data!$A:$A,"&lt;="&amp;BASE_YM,raw_data!$B:$B,"&lt;="&amp;BASE_YM,raw_data!$G:$G,$A696)+SUMIFS(raw_data!$J:$J,raw_data!$A:$A,"&gt;="&amp;UY_START,raw_data!$A:$A,"&lt;="&amp;BASE_YM,raw_data!$B:$B,"&lt;="&amp;BASE_YM,raw_data!$G:$G,$A696)))</f>
        <v/>
      </c>
      <c r="F696" s="31" t="str">
        <f aca="false">IF(N(D696)=0,"",E696/D696)</f>
        <v/>
      </c>
      <c r="G696" s="30" t="str">
        <f aca="false">IF($A696="","",SUMIFS(raw_data!$H:$H,raw_data!$A:$A,"&gt;="&amp;UY_START_PY,raw_data!$A:$A,"&lt;="&amp;BASE_YM_PY,raw_data!$B:$B,"&lt;="&amp;BASE_YM_PY,raw_data!$G:$G,$A696))</f>
        <v/>
      </c>
      <c r="H696" s="30" t="str">
        <f aca="false">IF($A696="","",(SUMIFS(raw_data!$I:$I,raw_data!$A:$A,"&gt;="&amp;UY_START_PY,raw_data!$A:$A,"&lt;="&amp;BASE_YM_PY,raw_data!$B:$B,"&lt;="&amp;BASE_YM_PY,raw_data!$G:$G,$A696)+SUMIFS(raw_data!$J:$J,raw_data!$A:$A,"&gt;="&amp;UY_START_PY,raw_data!$A:$A,"&lt;="&amp;BASE_YM_PY,raw_data!$B:$B,"&lt;="&amp;BASE_YM_PY,raw_data!$G:$G,$A696)))</f>
        <v/>
      </c>
      <c r="I696" s="31" t="str">
        <f aca="false">IF(N(G696)=0,"",H696/G696)</f>
        <v/>
      </c>
      <c r="J696" s="32" t="str">
        <f aca="false">IF(N(G696)=0,"",D696/G696-1)</f>
        <v/>
      </c>
      <c r="K696" s="33" t="str">
        <f aca="false">IF(OR(F696="",I696=""),"",F696-I696)</f>
        <v/>
      </c>
      <c r="L696" s="30" t="str">
        <f aca="false">IF($A696="","",SUMIFS(raw_data!$H:$H,raw_data!$B:$B,BASE_YM,raw_data!$G:$G,$A696))</f>
        <v/>
      </c>
      <c r="M696" s="30" t="str">
        <f aca="false">IF($A696="","",(SUMIFS(raw_data!$I:$I,raw_data!$B:$B,BASE_YM,raw_data!$G:$G,$A696)+SUMIFS(raw_data!$J:$J,raw_data!$B:$B,BASE_YM,raw_data!$G:$G,$A696)))</f>
        <v/>
      </c>
      <c r="N696" s="31" t="str">
        <f aca="false">IF(N(L696)=0,"",M696/L696)</f>
        <v/>
      </c>
      <c r="O696" s="30" t="str">
        <f aca="false">IF($A696="","",SUMIFS(raw_data!$H:$H,raw_data!$B:$B,BASE_YM_PY,raw_data!$G:$G,$A696))</f>
        <v/>
      </c>
      <c r="P696" s="30" t="str">
        <f aca="false">IF($A696="","",(SUMIFS(raw_data!$I:$I,raw_data!$B:$B,BASE_YM_PY,raw_data!$G:$G,$A696)+SUMIFS(raw_data!$J:$J,raw_data!$B:$B,BASE_YM_PY,raw_data!$G:$G,$A696)))</f>
        <v/>
      </c>
      <c r="Q696" s="31" t="str">
        <f aca="false">IF(N(O696)=0,"",P696/O696)</f>
        <v/>
      </c>
      <c r="R696" s="32" t="str">
        <f aca="false">IF(N(O696)=0,"",L696/O696-1)</f>
        <v/>
      </c>
      <c r="S696" s="33" t="str">
        <f aca="false">IF(OR(N696="",Q696=""),"",N696-Q696)</f>
        <v/>
      </c>
      <c r="T696" s="0" t="str">
        <f aca="false">IF(N(D696)&gt;0,RANK(D696,D$2:D$1001)+COUNTIF(D$2:D696,D696)-1,"")</f>
        <v/>
      </c>
      <c r="U696" s="38" t="n">
        <f aca="false">IF(N(D696)&gt;0,IF(D696&gt;=LR_MIN_SHARE*SUM(D$2:D$1001),F696,-1),-1)</f>
        <v>-1</v>
      </c>
      <c r="V696" s="0" t="str">
        <f aca="false">IF(U696&lt;0,"",RANK(U696,U$2:U$1001)+COUNTIF(U$2:U696,U696)-1)</f>
        <v/>
      </c>
      <c r="W696" s="0" t="str">
        <f aca="false">IF(N(L696)&gt;0,RANK(L696,L$2:L$1001)+COUNTIF(L$2:L696,L696)-1,"")</f>
        <v/>
      </c>
      <c r="X696" s="38" t="n">
        <f aca="false">IF(N(L696)&gt;0,IF(L696&gt;=LR_MIN_SHARE*SUM(L$2:L$1001),N696,-1),-1)</f>
        <v>-1</v>
      </c>
      <c r="Y696" s="0" t="str">
        <f aca="false">IF(X696&lt;0,"",RANK(X696,X$2:X$1001)+COUNTIF(X$2:X696,X696)-1)</f>
        <v/>
      </c>
      <c r="AA696" s="0" t="str">
        <f aca="false">IF($A696="","",IF(COUNTIF($B$2:$B696,$B696)=1,1,""))</f>
        <v/>
      </c>
      <c r="AB696" s="0" t="str">
        <f aca="false">IF(AA696=1,SUMIF($B$2:$B$1001,$B696,$D$2:$D$1001),"")</f>
        <v/>
      </c>
      <c r="AC696" s="0" t="str">
        <f aca="false">IF(AA696=1,RANK(AB696,$AB$2:$AB$1001)+COUNTIF($AB$2:$AB696,AB696)-1,"")</f>
        <v/>
      </c>
      <c r="AD696" s="0" t="str">
        <f aca="false">IF($A696="","",COUNTIF(raw_data!$G:$G,$A696))</f>
        <v/>
      </c>
      <c r="AE696" s="0" t="str">
        <f aca="false">IF($A696="","",IF(COUNTIF($A$2:$A$1001,$A696)&gt;1,1,0))</f>
        <v/>
      </c>
    </row>
    <row r="697" customFormat="false" ht="15" hidden="false" customHeight="false" outlineLevel="0" collapsed="false">
      <c r="A697" s="0" t="str">
        <f aca="false">IF(code_master!$A697="","",code_master!$A697)</f>
        <v/>
      </c>
      <c r="B697" s="0" t="str">
        <f aca="false">IF($A697="","",code_master!$C697&amp;"")</f>
        <v/>
      </c>
      <c r="C697" s="0" t="str">
        <f aca="false">IF($A697="","",code_master!$B697&amp;"")</f>
        <v/>
      </c>
      <c r="D697" s="30" t="str">
        <f aca="false">IF($A697="","",SUMIFS(raw_data!$H:$H,raw_data!$A:$A,"&gt;="&amp;UY_START,raw_data!$A:$A,"&lt;="&amp;BASE_YM,raw_data!$B:$B,"&lt;="&amp;BASE_YM,raw_data!$G:$G,$A697))</f>
        <v/>
      </c>
      <c r="E697" s="30" t="str">
        <f aca="false">IF($A697="","",(SUMIFS(raw_data!$I:$I,raw_data!$A:$A,"&gt;="&amp;UY_START,raw_data!$A:$A,"&lt;="&amp;BASE_YM,raw_data!$B:$B,"&lt;="&amp;BASE_YM,raw_data!$G:$G,$A697)+SUMIFS(raw_data!$J:$J,raw_data!$A:$A,"&gt;="&amp;UY_START,raw_data!$A:$A,"&lt;="&amp;BASE_YM,raw_data!$B:$B,"&lt;="&amp;BASE_YM,raw_data!$G:$G,$A697)))</f>
        <v/>
      </c>
      <c r="F697" s="31" t="str">
        <f aca="false">IF(N(D697)=0,"",E697/D697)</f>
        <v/>
      </c>
      <c r="G697" s="30" t="str">
        <f aca="false">IF($A697="","",SUMIFS(raw_data!$H:$H,raw_data!$A:$A,"&gt;="&amp;UY_START_PY,raw_data!$A:$A,"&lt;="&amp;BASE_YM_PY,raw_data!$B:$B,"&lt;="&amp;BASE_YM_PY,raw_data!$G:$G,$A697))</f>
        <v/>
      </c>
      <c r="H697" s="30" t="str">
        <f aca="false">IF($A697="","",(SUMIFS(raw_data!$I:$I,raw_data!$A:$A,"&gt;="&amp;UY_START_PY,raw_data!$A:$A,"&lt;="&amp;BASE_YM_PY,raw_data!$B:$B,"&lt;="&amp;BASE_YM_PY,raw_data!$G:$G,$A697)+SUMIFS(raw_data!$J:$J,raw_data!$A:$A,"&gt;="&amp;UY_START_PY,raw_data!$A:$A,"&lt;="&amp;BASE_YM_PY,raw_data!$B:$B,"&lt;="&amp;BASE_YM_PY,raw_data!$G:$G,$A697)))</f>
        <v/>
      </c>
      <c r="I697" s="31" t="str">
        <f aca="false">IF(N(G697)=0,"",H697/G697)</f>
        <v/>
      </c>
      <c r="J697" s="32" t="str">
        <f aca="false">IF(N(G697)=0,"",D697/G697-1)</f>
        <v/>
      </c>
      <c r="K697" s="33" t="str">
        <f aca="false">IF(OR(F697="",I697=""),"",F697-I697)</f>
        <v/>
      </c>
      <c r="L697" s="30" t="str">
        <f aca="false">IF($A697="","",SUMIFS(raw_data!$H:$H,raw_data!$B:$B,BASE_YM,raw_data!$G:$G,$A697))</f>
        <v/>
      </c>
      <c r="M697" s="30" t="str">
        <f aca="false">IF($A697="","",(SUMIFS(raw_data!$I:$I,raw_data!$B:$B,BASE_YM,raw_data!$G:$G,$A697)+SUMIFS(raw_data!$J:$J,raw_data!$B:$B,BASE_YM,raw_data!$G:$G,$A697)))</f>
        <v/>
      </c>
      <c r="N697" s="31" t="str">
        <f aca="false">IF(N(L697)=0,"",M697/L697)</f>
        <v/>
      </c>
      <c r="O697" s="30" t="str">
        <f aca="false">IF($A697="","",SUMIFS(raw_data!$H:$H,raw_data!$B:$B,BASE_YM_PY,raw_data!$G:$G,$A697))</f>
        <v/>
      </c>
      <c r="P697" s="30" t="str">
        <f aca="false">IF($A697="","",(SUMIFS(raw_data!$I:$I,raw_data!$B:$B,BASE_YM_PY,raw_data!$G:$G,$A697)+SUMIFS(raw_data!$J:$J,raw_data!$B:$B,BASE_YM_PY,raw_data!$G:$G,$A697)))</f>
        <v/>
      </c>
      <c r="Q697" s="31" t="str">
        <f aca="false">IF(N(O697)=0,"",P697/O697)</f>
        <v/>
      </c>
      <c r="R697" s="32" t="str">
        <f aca="false">IF(N(O697)=0,"",L697/O697-1)</f>
        <v/>
      </c>
      <c r="S697" s="33" t="str">
        <f aca="false">IF(OR(N697="",Q697=""),"",N697-Q697)</f>
        <v/>
      </c>
      <c r="T697" s="0" t="str">
        <f aca="false">IF(N(D697)&gt;0,RANK(D697,D$2:D$1001)+COUNTIF(D$2:D697,D697)-1,"")</f>
        <v/>
      </c>
      <c r="U697" s="38" t="n">
        <f aca="false">IF(N(D697)&gt;0,IF(D697&gt;=LR_MIN_SHARE*SUM(D$2:D$1001),F697,-1),-1)</f>
        <v>-1</v>
      </c>
      <c r="V697" s="0" t="str">
        <f aca="false">IF(U697&lt;0,"",RANK(U697,U$2:U$1001)+COUNTIF(U$2:U697,U697)-1)</f>
        <v/>
      </c>
      <c r="W697" s="0" t="str">
        <f aca="false">IF(N(L697)&gt;0,RANK(L697,L$2:L$1001)+COUNTIF(L$2:L697,L697)-1,"")</f>
        <v/>
      </c>
      <c r="X697" s="38" t="n">
        <f aca="false">IF(N(L697)&gt;0,IF(L697&gt;=LR_MIN_SHARE*SUM(L$2:L$1001),N697,-1),-1)</f>
        <v>-1</v>
      </c>
      <c r="Y697" s="0" t="str">
        <f aca="false">IF(X697&lt;0,"",RANK(X697,X$2:X$1001)+COUNTIF(X$2:X697,X697)-1)</f>
        <v/>
      </c>
      <c r="AA697" s="0" t="str">
        <f aca="false">IF($A697="","",IF(COUNTIF($B$2:$B697,$B697)=1,1,""))</f>
        <v/>
      </c>
      <c r="AB697" s="0" t="str">
        <f aca="false">IF(AA697=1,SUMIF($B$2:$B$1001,$B697,$D$2:$D$1001),"")</f>
        <v/>
      </c>
      <c r="AC697" s="0" t="str">
        <f aca="false">IF(AA697=1,RANK(AB697,$AB$2:$AB$1001)+COUNTIF($AB$2:$AB697,AB697)-1,"")</f>
        <v/>
      </c>
      <c r="AD697" s="0" t="str">
        <f aca="false">IF($A697="","",COUNTIF(raw_data!$G:$G,$A697))</f>
        <v/>
      </c>
      <c r="AE697" s="0" t="str">
        <f aca="false">IF($A697="","",IF(COUNTIF($A$2:$A$1001,$A697)&gt;1,1,0))</f>
        <v/>
      </c>
    </row>
    <row r="698" customFormat="false" ht="15" hidden="false" customHeight="false" outlineLevel="0" collapsed="false">
      <c r="A698" s="0" t="str">
        <f aca="false">IF(code_master!$A698="","",code_master!$A698)</f>
        <v/>
      </c>
      <c r="B698" s="0" t="str">
        <f aca="false">IF($A698="","",code_master!$C698&amp;"")</f>
        <v/>
      </c>
      <c r="C698" s="0" t="str">
        <f aca="false">IF($A698="","",code_master!$B698&amp;"")</f>
        <v/>
      </c>
      <c r="D698" s="30" t="str">
        <f aca="false">IF($A698="","",SUMIFS(raw_data!$H:$H,raw_data!$A:$A,"&gt;="&amp;UY_START,raw_data!$A:$A,"&lt;="&amp;BASE_YM,raw_data!$B:$B,"&lt;="&amp;BASE_YM,raw_data!$G:$G,$A698))</f>
        <v/>
      </c>
      <c r="E698" s="30" t="str">
        <f aca="false">IF($A698="","",(SUMIFS(raw_data!$I:$I,raw_data!$A:$A,"&gt;="&amp;UY_START,raw_data!$A:$A,"&lt;="&amp;BASE_YM,raw_data!$B:$B,"&lt;="&amp;BASE_YM,raw_data!$G:$G,$A698)+SUMIFS(raw_data!$J:$J,raw_data!$A:$A,"&gt;="&amp;UY_START,raw_data!$A:$A,"&lt;="&amp;BASE_YM,raw_data!$B:$B,"&lt;="&amp;BASE_YM,raw_data!$G:$G,$A698)))</f>
        <v/>
      </c>
      <c r="F698" s="31" t="str">
        <f aca="false">IF(N(D698)=0,"",E698/D698)</f>
        <v/>
      </c>
      <c r="G698" s="30" t="str">
        <f aca="false">IF($A698="","",SUMIFS(raw_data!$H:$H,raw_data!$A:$A,"&gt;="&amp;UY_START_PY,raw_data!$A:$A,"&lt;="&amp;BASE_YM_PY,raw_data!$B:$B,"&lt;="&amp;BASE_YM_PY,raw_data!$G:$G,$A698))</f>
        <v/>
      </c>
      <c r="H698" s="30" t="str">
        <f aca="false">IF($A698="","",(SUMIFS(raw_data!$I:$I,raw_data!$A:$A,"&gt;="&amp;UY_START_PY,raw_data!$A:$A,"&lt;="&amp;BASE_YM_PY,raw_data!$B:$B,"&lt;="&amp;BASE_YM_PY,raw_data!$G:$G,$A698)+SUMIFS(raw_data!$J:$J,raw_data!$A:$A,"&gt;="&amp;UY_START_PY,raw_data!$A:$A,"&lt;="&amp;BASE_YM_PY,raw_data!$B:$B,"&lt;="&amp;BASE_YM_PY,raw_data!$G:$G,$A698)))</f>
        <v/>
      </c>
      <c r="I698" s="31" t="str">
        <f aca="false">IF(N(G698)=0,"",H698/G698)</f>
        <v/>
      </c>
      <c r="J698" s="32" t="str">
        <f aca="false">IF(N(G698)=0,"",D698/G698-1)</f>
        <v/>
      </c>
      <c r="K698" s="33" t="str">
        <f aca="false">IF(OR(F698="",I698=""),"",F698-I698)</f>
        <v/>
      </c>
      <c r="L698" s="30" t="str">
        <f aca="false">IF($A698="","",SUMIFS(raw_data!$H:$H,raw_data!$B:$B,BASE_YM,raw_data!$G:$G,$A698))</f>
        <v/>
      </c>
      <c r="M698" s="30" t="str">
        <f aca="false">IF($A698="","",(SUMIFS(raw_data!$I:$I,raw_data!$B:$B,BASE_YM,raw_data!$G:$G,$A698)+SUMIFS(raw_data!$J:$J,raw_data!$B:$B,BASE_YM,raw_data!$G:$G,$A698)))</f>
        <v/>
      </c>
      <c r="N698" s="31" t="str">
        <f aca="false">IF(N(L698)=0,"",M698/L698)</f>
        <v/>
      </c>
      <c r="O698" s="30" t="str">
        <f aca="false">IF($A698="","",SUMIFS(raw_data!$H:$H,raw_data!$B:$B,BASE_YM_PY,raw_data!$G:$G,$A698))</f>
        <v/>
      </c>
      <c r="P698" s="30" t="str">
        <f aca="false">IF($A698="","",(SUMIFS(raw_data!$I:$I,raw_data!$B:$B,BASE_YM_PY,raw_data!$G:$G,$A698)+SUMIFS(raw_data!$J:$J,raw_data!$B:$B,BASE_YM_PY,raw_data!$G:$G,$A698)))</f>
        <v/>
      </c>
      <c r="Q698" s="31" t="str">
        <f aca="false">IF(N(O698)=0,"",P698/O698)</f>
        <v/>
      </c>
      <c r="R698" s="32" t="str">
        <f aca="false">IF(N(O698)=0,"",L698/O698-1)</f>
        <v/>
      </c>
      <c r="S698" s="33" t="str">
        <f aca="false">IF(OR(N698="",Q698=""),"",N698-Q698)</f>
        <v/>
      </c>
      <c r="T698" s="0" t="str">
        <f aca="false">IF(N(D698)&gt;0,RANK(D698,D$2:D$1001)+COUNTIF(D$2:D698,D698)-1,"")</f>
        <v/>
      </c>
      <c r="U698" s="38" t="n">
        <f aca="false">IF(N(D698)&gt;0,IF(D698&gt;=LR_MIN_SHARE*SUM(D$2:D$1001),F698,-1),-1)</f>
        <v>-1</v>
      </c>
      <c r="V698" s="0" t="str">
        <f aca="false">IF(U698&lt;0,"",RANK(U698,U$2:U$1001)+COUNTIF(U$2:U698,U698)-1)</f>
        <v/>
      </c>
      <c r="W698" s="0" t="str">
        <f aca="false">IF(N(L698)&gt;0,RANK(L698,L$2:L$1001)+COUNTIF(L$2:L698,L698)-1,"")</f>
        <v/>
      </c>
      <c r="X698" s="38" t="n">
        <f aca="false">IF(N(L698)&gt;0,IF(L698&gt;=LR_MIN_SHARE*SUM(L$2:L$1001),N698,-1),-1)</f>
        <v>-1</v>
      </c>
      <c r="Y698" s="0" t="str">
        <f aca="false">IF(X698&lt;0,"",RANK(X698,X$2:X$1001)+COUNTIF(X$2:X698,X698)-1)</f>
        <v/>
      </c>
      <c r="AA698" s="0" t="str">
        <f aca="false">IF($A698="","",IF(COUNTIF($B$2:$B698,$B698)=1,1,""))</f>
        <v/>
      </c>
      <c r="AB698" s="0" t="str">
        <f aca="false">IF(AA698=1,SUMIF($B$2:$B$1001,$B698,$D$2:$D$1001),"")</f>
        <v/>
      </c>
      <c r="AC698" s="0" t="str">
        <f aca="false">IF(AA698=1,RANK(AB698,$AB$2:$AB$1001)+COUNTIF($AB$2:$AB698,AB698)-1,"")</f>
        <v/>
      </c>
      <c r="AD698" s="0" t="str">
        <f aca="false">IF($A698="","",COUNTIF(raw_data!$G:$G,$A698))</f>
        <v/>
      </c>
      <c r="AE698" s="0" t="str">
        <f aca="false">IF($A698="","",IF(COUNTIF($A$2:$A$1001,$A698)&gt;1,1,0))</f>
        <v/>
      </c>
    </row>
    <row r="699" customFormat="false" ht="15" hidden="false" customHeight="false" outlineLevel="0" collapsed="false">
      <c r="A699" s="0" t="str">
        <f aca="false">IF(code_master!$A699="","",code_master!$A699)</f>
        <v/>
      </c>
      <c r="B699" s="0" t="str">
        <f aca="false">IF($A699="","",code_master!$C699&amp;"")</f>
        <v/>
      </c>
      <c r="C699" s="0" t="str">
        <f aca="false">IF($A699="","",code_master!$B699&amp;"")</f>
        <v/>
      </c>
      <c r="D699" s="30" t="str">
        <f aca="false">IF($A699="","",SUMIFS(raw_data!$H:$H,raw_data!$A:$A,"&gt;="&amp;UY_START,raw_data!$A:$A,"&lt;="&amp;BASE_YM,raw_data!$B:$B,"&lt;="&amp;BASE_YM,raw_data!$G:$G,$A699))</f>
        <v/>
      </c>
      <c r="E699" s="30" t="str">
        <f aca="false">IF($A699="","",(SUMIFS(raw_data!$I:$I,raw_data!$A:$A,"&gt;="&amp;UY_START,raw_data!$A:$A,"&lt;="&amp;BASE_YM,raw_data!$B:$B,"&lt;="&amp;BASE_YM,raw_data!$G:$G,$A699)+SUMIFS(raw_data!$J:$J,raw_data!$A:$A,"&gt;="&amp;UY_START,raw_data!$A:$A,"&lt;="&amp;BASE_YM,raw_data!$B:$B,"&lt;="&amp;BASE_YM,raw_data!$G:$G,$A699)))</f>
        <v/>
      </c>
      <c r="F699" s="31" t="str">
        <f aca="false">IF(N(D699)=0,"",E699/D699)</f>
        <v/>
      </c>
      <c r="G699" s="30" t="str">
        <f aca="false">IF($A699="","",SUMIFS(raw_data!$H:$H,raw_data!$A:$A,"&gt;="&amp;UY_START_PY,raw_data!$A:$A,"&lt;="&amp;BASE_YM_PY,raw_data!$B:$B,"&lt;="&amp;BASE_YM_PY,raw_data!$G:$G,$A699))</f>
        <v/>
      </c>
      <c r="H699" s="30" t="str">
        <f aca="false">IF($A699="","",(SUMIFS(raw_data!$I:$I,raw_data!$A:$A,"&gt;="&amp;UY_START_PY,raw_data!$A:$A,"&lt;="&amp;BASE_YM_PY,raw_data!$B:$B,"&lt;="&amp;BASE_YM_PY,raw_data!$G:$G,$A699)+SUMIFS(raw_data!$J:$J,raw_data!$A:$A,"&gt;="&amp;UY_START_PY,raw_data!$A:$A,"&lt;="&amp;BASE_YM_PY,raw_data!$B:$B,"&lt;="&amp;BASE_YM_PY,raw_data!$G:$G,$A699)))</f>
        <v/>
      </c>
      <c r="I699" s="31" t="str">
        <f aca="false">IF(N(G699)=0,"",H699/G699)</f>
        <v/>
      </c>
      <c r="J699" s="32" t="str">
        <f aca="false">IF(N(G699)=0,"",D699/G699-1)</f>
        <v/>
      </c>
      <c r="K699" s="33" t="str">
        <f aca="false">IF(OR(F699="",I699=""),"",F699-I699)</f>
        <v/>
      </c>
      <c r="L699" s="30" t="str">
        <f aca="false">IF($A699="","",SUMIFS(raw_data!$H:$H,raw_data!$B:$B,BASE_YM,raw_data!$G:$G,$A699))</f>
        <v/>
      </c>
      <c r="M699" s="30" t="str">
        <f aca="false">IF($A699="","",(SUMIFS(raw_data!$I:$I,raw_data!$B:$B,BASE_YM,raw_data!$G:$G,$A699)+SUMIFS(raw_data!$J:$J,raw_data!$B:$B,BASE_YM,raw_data!$G:$G,$A699)))</f>
        <v/>
      </c>
      <c r="N699" s="31" t="str">
        <f aca="false">IF(N(L699)=0,"",M699/L699)</f>
        <v/>
      </c>
      <c r="O699" s="30" t="str">
        <f aca="false">IF($A699="","",SUMIFS(raw_data!$H:$H,raw_data!$B:$B,BASE_YM_PY,raw_data!$G:$G,$A699))</f>
        <v/>
      </c>
      <c r="P699" s="30" t="str">
        <f aca="false">IF($A699="","",(SUMIFS(raw_data!$I:$I,raw_data!$B:$B,BASE_YM_PY,raw_data!$G:$G,$A699)+SUMIFS(raw_data!$J:$J,raw_data!$B:$B,BASE_YM_PY,raw_data!$G:$G,$A699)))</f>
        <v/>
      </c>
      <c r="Q699" s="31" t="str">
        <f aca="false">IF(N(O699)=0,"",P699/O699)</f>
        <v/>
      </c>
      <c r="R699" s="32" t="str">
        <f aca="false">IF(N(O699)=0,"",L699/O699-1)</f>
        <v/>
      </c>
      <c r="S699" s="33" t="str">
        <f aca="false">IF(OR(N699="",Q699=""),"",N699-Q699)</f>
        <v/>
      </c>
      <c r="T699" s="0" t="str">
        <f aca="false">IF(N(D699)&gt;0,RANK(D699,D$2:D$1001)+COUNTIF(D$2:D699,D699)-1,"")</f>
        <v/>
      </c>
      <c r="U699" s="38" t="n">
        <f aca="false">IF(N(D699)&gt;0,IF(D699&gt;=LR_MIN_SHARE*SUM(D$2:D$1001),F699,-1),-1)</f>
        <v>-1</v>
      </c>
      <c r="V699" s="0" t="str">
        <f aca="false">IF(U699&lt;0,"",RANK(U699,U$2:U$1001)+COUNTIF(U$2:U699,U699)-1)</f>
        <v/>
      </c>
      <c r="W699" s="0" t="str">
        <f aca="false">IF(N(L699)&gt;0,RANK(L699,L$2:L$1001)+COUNTIF(L$2:L699,L699)-1,"")</f>
        <v/>
      </c>
      <c r="X699" s="38" t="n">
        <f aca="false">IF(N(L699)&gt;0,IF(L699&gt;=LR_MIN_SHARE*SUM(L$2:L$1001),N699,-1),-1)</f>
        <v>-1</v>
      </c>
      <c r="Y699" s="0" t="str">
        <f aca="false">IF(X699&lt;0,"",RANK(X699,X$2:X$1001)+COUNTIF(X$2:X699,X699)-1)</f>
        <v/>
      </c>
      <c r="AA699" s="0" t="str">
        <f aca="false">IF($A699="","",IF(COUNTIF($B$2:$B699,$B699)=1,1,""))</f>
        <v/>
      </c>
      <c r="AB699" s="0" t="str">
        <f aca="false">IF(AA699=1,SUMIF($B$2:$B$1001,$B699,$D$2:$D$1001),"")</f>
        <v/>
      </c>
      <c r="AC699" s="0" t="str">
        <f aca="false">IF(AA699=1,RANK(AB699,$AB$2:$AB$1001)+COUNTIF($AB$2:$AB699,AB699)-1,"")</f>
        <v/>
      </c>
      <c r="AD699" s="0" t="str">
        <f aca="false">IF($A699="","",COUNTIF(raw_data!$G:$G,$A699))</f>
        <v/>
      </c>
      <c r="AE699" s="0" t="str">
        <f aca="false">IF($A699="","",IF(COUNTIF($A$2:$A$1001,$A699)&gt;1,1,0))</f>
        <v/>
      </c>
    </row>
    <row r="700" customFormat="false" ht="15" hidden="false" customHeight="false" outlineLevel="0" collapsed="false">
      <c r="A700" s="0" t="str">
        <f aca="false">IF(code_master!$A700="","",code_master!$A700)</f>
        <v/>
      </c>
      <c r="B700" s="0" t="str">
        <f aca="false">IF($A700="","",code_master!$C700&amp;"")</f>
        <v/>
      </c>
      <c r="C700" s="0" t="str">
        <f aca="false">IF($A700="","",code_master!$B700&amp;"")</f>
        <v/>
      </c>
      <c r="D700" s="30" t="str">
        <f aca="false">IF($A700="","",SUMIFS(raw_data!$H:$H,raw_data!$A:$A,"&gt;="&amp;UY_START,raw_data!$A:$A,"&lt;="&amp;BASE_YM,raw_data!$B:$B,"&lt;="&amp;BASE_YM,raw_data!$G:$G,$A700))</f>
        <v/>
      </c>
      <c r="E700" s="30" t="str">
        <f aca="false">IF($A700="","",(SUMIFS(raw_data!$I:$I,raw_data!$A:$A,"&gt;="&amp;UY_START,raw_data!$A:$A,"&lt;="&amp;BASE_YM,raw_data!$B:$B,"&lt;="&amp;BASE_YM,raw_data!$G:$G,$A700)+SUMIFS(raw_data!$J:$J,raw_data!$A:$A,"&gt;="&amp;UY_START,raw_data!$A:$A,"&lt;="&amp;BASE_YM,raw_data!$B:$B,"&lt;="&amp;BASE_YM,raw_data!$G:$G,$A700)))</f>
        <v/>
      </c>
      <c r="F700" s="31" t="str">
        <f aca="false">IF(N(D700)=0,"",E700/D700)</f>
        <v/>
      </c>
      <c r="G700" s="30" t="str">
        <f aca="false">IF($A700="","",SUMIFS(raw_data!$H:$H,raw_data!$A:$A,"&gt;="&amp;UY_START_PY,raw_data!$A:$A,"&lt;="&amp;BASE_YM_PY,raw_data!$B:$B,"&lt;="&amp;BASE_YM_PY,raw_data!$G:$G,$A700))</f>
        <v/>
      </c>
      <c r="H700" s="30" t="str">
        <f aca="false">IF($A700="","",(SUMIFS(raw_data!$I:$I,raw_data!$A:$A,"&gt;="&amp;UY_START_PY,raw_data!$A:$A,"&lt;="&amp;BASE_YM_PY,raw_data!$B:$B,"&lt;="&amp;BASE_YM_PY,raw_data!$G:$G,$A700)+SUMIFS(raw_data!$J:$J,raw_data!$A:$A,"&gt;="&amp;UY_START_PY,raw_data!$A:$A,"&lt;="&amp;BASE_YM_PY,raw_data!$B:$B,"&lt;="&amp;BASE_YM_PY,raw_data!$G:$G,$A700)))</f>
        <v/>
      </c>
      <c r="I700" s="31" t="str">
        <f aca="false">IF(N(G700)=0,"",H700/G700)</f>
        <v/>
      </c>
      <c r="J700" s="32" t="str">
        <f aca="false">IF(N(G700)=0,"",D700/G700-1)</f>
        <v/>
      </c>
      <c r="K700" s="33" t="str">
        <f aca="false">IF(OR(F700="",I700=""),"",F700-I700)</f>
        <v/>
      </c>
      <c r="L700" s="30" t="str">
        <f aca="false">IF($A700="","",SUMIFS(raw_data!$H:$H,raw_data!$B:$B,BASE_YM,raw_data!$G:$G,$A700))</f>
        <v/>
      </c>
      <c r="M700" s="30" t="str">
        <f aca="false">IF($A700="","",(SUMIFS(raw_data!$I:$I,raw_data!$B:$B,BASE_YM,raw_data!$G:$G,$A700)+SUMIFS(raw_data!$J:$J,raw_data!$B:$B,BASE_YM,raw_data!$G:$G,$A700)))</f>
        <v/>
      </c>
      <c r="N700" s="31" t="str">
        <f aca="false">IF(N(L700)=0,"",M700/L700)</f>
        <v/>
      </c>
      <c r="O700" s="30" t="str">
        <f aca="false">IF($A700="","",SUMIFS(raw_data!$H:$H,raw_data!$B:$B,BASE_YM_PY,raw_data!$G:$G,$A700))</f>
        <v/>
      </c>
      <c r="P700" s="30" t="str">
        <f aca="false">IF($A700="","",(SUMIFS(raw_data!$I:$I,raw_data!$B:$B,BASE_YM_PY,raw_data!$G:$G,$A700)+SUMIFS(raw_data!$J:$J,raw_data!$B:$B,BASE_YM_PY,raw_data!$G:$G,$A700)))</f>
        <v/>
      </c>
      <c r="Q700" s="31" t="str">
        <f aca="false">IF(N(O700)=0,"",P700/O700)</f>
        <v/>
      </c>
      <c r="R700" s="32" t="str">
        <f aca="false">IF(N(O700)=0,"",L700/O700-1)</f>
        <v/>
      </c>
      <c r="S700" s="33" t="str">
        <f aca="false">IF(OR(N700="",Q700=""),"",N700-Q700)</f>
        <v/>
      </c>
      <c r="T700" s="0" t="str">
        <f aca="false">IF(N(D700)&gt;0,RANK(D700,D$2:D$1001)+COUNTIF(D$2:D700,D700)-1,"")</f>
        <v/>
      </c>
      <c r="U700" s="38" t="n">
        <f aca="false">IF(N(D700)&gt;0,IF(D700&gt;=LR_MIN_SHARE*SUM(D$2:D$1001),F700,-1),-1)</f>
        <v>-1</v>
      </c>
      <c r="V700" s="0" t="str">
        <f aca="false">IF(U700&lt;0,"",RANK(U700,U$2:U$1001)+COUNTIF(U$2:U700,U700)-1)</f>
        <v/>
      </c>
      <c r="W700" s="0" t="str">
        <f aca="false">IF(N(L700)&gt;0,RANK(L700,L$2:L$1001)+COUNTIF(L$2:L700,L700)-1,"")</f>
        <v/>
      </c>
      <c r="X700" s="38" t="n">
        <f aca="false">IF(N(L700)&gt;0,IF(L700&gt;=LR_MIN_SHARE*SUM(L$2:L$1001),N700,-1),-1)</f>
        <v>-1</v>
      </c>
      <c r="Y700" s="0" t="str">
        <f aca="false">IF(X700&lt;0,"",RANK(X700,X$2:X$1001)+COUNTIF(X$2:X700,X700)-1)</f>
        <v/>
      </c>
      <c r="AA700" s="0" t="str">
        <f aca="false">IF($A700="","",IF(COUNTIF($B$2:$B700,$B700)=1,1,""))</f>
        <v/>
      </c>
      <c r="AB700" s="0" t="str">
        <f aca="false">IF(AA700=1,SUMIF($B$2:$B$1001,$B700,$D$2:$D$1001),"")</f>
        <v/>
      </c>
      <c r="AC700" s="0" t="str">
        <f aca="false">IF(AA700=1,RANK(AB700,$AB$2:$AB$1001)+COUNTIF($AB$2:$AB700,AB700)-1,"")</f>
        <v/>
      </c>
      <c r="AD700" s="0" t="str">
        <f aca="false">IF($A700="","",COUNTIF(raw_data!$G:$G,$A700))</f>
        <v/>
      </c>
      <c r="AE700" s="0" t="str">
        <f aca="false">IF($A700="","",IF(COUNTIF($A$2:$A$1001,$A700)&gt;1,1,0))</f>
        <v/>
      </c>
    </row>
    <row r="701" customFormat="false" ht="15" hidden="false" customHeight="false" outlineLevel="0" collapsed="false">
      <c r="A701" s="0" t="str">
        <f aca="false">IF(code_master!$A701="","",code_master!$A701)</f>
        <v/>
      </c>
      <c r="B701" s="0" t="str">
        <f aca="false">IF($A701="","",code_master!$C701&amp;"")</f>
        <v/>
      </c>
      <c r="C701" s="0" t="str">
        <f aca="false">IF($A701="","",code_master!$B701&amp;"")</f>
        <v/>
      </c>
      <c r="D701" s="30" t="str">
        <f aca="false">IF($A701="","",SUMIFS(raw_data!$H:$H,raw_data!$A:$A,"&gt;="&amp;UY_START,raw_data!$A:$A,"&lt;="&amp;BASE_YM,raw_data!$B:$B,"&lt;="&amp;BASE_YM,raw_data!$G:$G,$A701))</f>
        <v/>
      </c>
      <c r="E701" s="30" t="str">
        <f aca="false">IF($A701="","",(SUMIFS(raw_data!$I:$I,raw_data!$A:$A,"&gt;="&amp;UY_START,raw_data!$A:$A,"&lt;="&amp;BASE_YM,raw_data!$B:$B,"&lt;="&amp;BASE_YM,raw_data!$G:$G,$A701)+SUMIFS(raw_data!$J:$J,raw_data!$A:$A,"&gt;="&amp;UY_START,raw_data!$A:$A,"&lt;="&amp;BASE_YM,raw_data!$B:$B,"&lt;="&amp;BASE_YM,raw_data!$G:$G,$A701)))</f>
        <v/>
      </c>
      <c r="F701" s="31" t="str">
        <f aca="false">IF(N(D701)=0,"",E701/D701)</f>
        <v/>
      </c>
      <c r="G701" s="30" t="str">
        <f aca="false">IF($A701="","",SUMIFS(raw_data!$H:$H,raw_data!$A:$A,"&gt;="&amp;UY_START_PY,raw_data!$A:$A,"&lt;="&amp;BASE_YM_PY,raw_data!$B:$B,"&lt;="&amp;BASE_YM_PY,raw_data!$G:$G,$A701))</f>
        <v/>
      </c>
      <c r="H701" s="30" t="str">
        <f aca="false">IF($A701="","",(SUMIFS(raw_data!$I:$I,raw_data!$A:$A,"&gt;="&amp;UY_START_PY,raw_data!$A:$A,"&lt;="&amp;BASE_YM_PY,raw_data!$B:$B,"&lt;="&amp;BASE_YM_PY,raw_data!$G:$G,$A701)+SUMIFS(raw_data!$J:$J,raw_data!$A:$A,"&gt;="&amp;UY_START_PY,raw_data!$A:$A,"&lt;="&amp;BASE_YM_PY,raw_data!$B:$B,"&lt;="&amp;BASE_YM_PY,raw_data!$G:$G,$A701)))</f>
        <v/>
      </c>
      <c r="I701" s="31" t="str">
        <f aca="false">IF(N(G701)=0,"",H701/G701)</f>
        <v/>
      </c>
      <c r="J701" s="32" t="str">
        <f aca="false">IF(N(G701)=0,"",D701/G701-1)</f>
        <v/>
      </c>
      <c r="K701" s="33" t="str">
        <f aca="false">IF(OR(F701="",I701=""),"",F701-I701)</f>
        <v/>
      </c>
      <c r="L701" s="30" t="str">
        <f aca="false">IF($A701="","",SUMIFS(raw_data!$H:$H,raw_data!$B:$B,BASE_YM,raw_data!$G:$G,$A701))</f>
        <v/>
      </c>
      <c r="M701" s="30" t="str">
        <f aca="false">IF($A701="","",(SUMIFS(raw_data!$I:$I,raw_data!$B:$B,BASE_YM,raw_data!$G:$G,$A701)+SUMIFS(raw_data!$J:$J,raw_data!$B:$B,BASE_YM,raw_data!$G:$G,$A701)))</f>
        <v/>
      </c>
      <c r="N701" s="31" t="str">
        <f aca="false">IF(N(L701)=0,"",M701/L701)</f>
        <v/>
      </c>
      <c r="O701" s="30" t="str">
        <f aca="false">IF($A701="","",SUMIFS(raw_data!$H:$H,raw_data!$B:$B,BASE_YM_PY,raw_data!$G:$G,$A701))</f>
        <v/>
      </c>
      <c r="P701" s="30" t="str">
        <f aca="false">IF($A701="","",(SUMIFS(raw_data!$I:$I,raw_data!$B:$B,BASE_YM_PY,raw_data!$G:$G,$A701)+SUMIFS(raw_data!$J:$J,raw_data!$B:$B,BASE_YM_PY,raw_data!$G:$G,$A701)))</f>
        <v/>
      </c>
      <c r="Q701" s="31" t="str">
        <f aca="false">IF(N(O701)=0,"",P701/O701)</f>
        <v/>
      </c>
      <c r="R701" s="32" t="str">
        <f aca="false">IF(N(O701)=0,"",L701/O701-1)</f>
        <v/>
      </c>
      <c r="S701" s="33" t="str">
        <f aca="false">IF(OR(N701="",Q701=""),"",N701-Q701)</f>
        <v/>
      </c>
      <c r="T701" s="0" t="str">
        <f aca="false">IF(N(D701)&gt;0,RANK(D701,D$2:D$1001)+COUNTIF(D$2:D701,D701)-1,"")</f>
        <v/>
      </c>
      <c r="U701" s="38" t="n">
        <f aca="false">IF(N(D701)&gt;0,IF(D701&gt;=LR_MIN_SHARE*SUM(D$2:D$1001),F701,-1),-1)</f>
        <v>-1</v>
      </c>
      <c r="V701" s="0" t="str">
        <f aca="false">IF(U701&lt;0,"",RANK(U701,U$2:U$1001)+COUNTIF(U$2:U701,U701)-1)</f>
        <v/>
      </c>
      <c r="W701" s="0" t="str">
        <f aca="false">IF(N(L701)&gt;0,RANK(L701,L$2:L$1001)+COUNTIF(L$2:L701,L701)-1,"")</f>
        <v/>
      </c>
      <c r="X701" s="38" t="n">
        <f aca="false">IF(N(L701)&gt;0,IF(L701&gt;=LR_MIN_SHARE*SUM(L$2:L$1001),N701,-1),-1)</f>
        <v>-1</v>
      </c>
      <c r="Y701" s="0" t="str">
        <f aca="false">IF(X701&lt;0,"",RANK(X701,X$2:X$1001)+COUNTIF(X$2:X701,X701)-1)</f>
        <v/>
      </c>
      <c r="AA701" s="0" t="str">
        <f aca="false">IF($A701="","",IF(COUNTIF($B$2:$B701,$B701)=1,1,""))</f>
        <v/>
      </c>
      <c r="AB701" s="0" t="str">
        <f aca="false">IF(AA701=1,SUMIF($B$2:$B$1001,$B701,$D$2:$D$1001),"")</f>
        <v/>
      </c>
      <c r="AC701" s="0" t="str">
        <f aca="false">IF(AA701=1,RANK(AB701,$AB$2:$AB$1001)+COUNTIF($AB$2:$AB701,AB701)-1,"")</f>
        <v/>
      </c>
      <c r="AD701" s="0" t="str">
        <f aca="false">IF($A701="","",COUNTIF(raw_data!$G:$G,$A701))</f>
        <v/>
      </c>
      <c r="AE701" s="0" t="str">
        <f aca="false">IF($A701="","",IF(COUNTIF($A$2:$A$1001,$A701)&gt;1,1,0))</f>
        <v/>
      </c>
    </row>
    <row r="702" customFormat="false" ht="15" hidden="false" customHeight="false" outlineLevel="0" collapsed="false">
      <c r="A702" s="0" t="str">
        <f aca="false">IF(code_master!$A702="","",code_master!$A702)</f>
        <v/>
      </c>
      <c r="B702" s="0" t="str">
        <f aca="false">IF($A702="","",code_master!$C702&amp;"")</f>
        <v/>
      </c>
      <c r="C702" s="0" t="str">
        <f aca="false">IF($A702="","",code_master!$B702&amp;"")</f>
        <v/>
      </c>
      <c r="D702" s="30" t="str">
        <f aca="false">IF($A702="","",SUMIFS(raw_data!$H:$H,raw_data!$A:$A,"&gt;="&amp;UY_START,raw_data!$A:$A,"&lt;="&amp;BASE_YM,raw_data!$B:$B,"&lt;="&amp;BASE_YM,raw_data!$G:$G,$A702))</f>
        <v/>
      </c>
      <c r="E702" s="30" t="str">
        <f aca="false">IF($A702="","",(SUMIFS(raw_data!$I:$I,raw_data!$A:$A,"&gt;="&amp;UY_START,raw_data!$A:$A,"&lt;="&amp;BASE_YM,raw_data!$B:$B,"&lt;="&amp;BASE_YM,raw_data!$G:$G,$A702)+SUMIFS(raw_data!$J:$J,raw_data!$A:$A,"&gt;="&amp;UY_START,raw_data!$A:$A,"&lt;="&amp;BASE_YM,raw_data!$B:$B,"&lt;="&amp;BASE_YM,raw_data!$G:$G,$A702)))</f>
        <v/>
      </c>
      <c r="F702" s="31" t="str">
        <f aca="false">IF(N(D702)=0,"",E702/D702)</f>
        <v/>
      </c>
      <c r="G702" s="30" t="str">
        <f aca="false">IF($A702="","",SUMIFS(raw_data!$H:$H,raw_data!$A:$A,"&gt;="&amp;UY_START_PY,raw_data!$A:$A,"&lt;="&amp;BASE_YM_PY,raw_data!$B:$B,"&lt;="&amp;BASE_YM_PY,raw_data!$G:$G,$A702))</f>
        <v/>
      </c>
      <c r="H702" s="30" t="str">
        <f aca="false">IF($A702="","",(SUMIFS(raw_data!$I:$I,raw_data!$A:$A,"&gt;="&amp;UY_START_PY,raw_data!$A:$A,"&lt;="&amp;BASE_YM_PY,raw_data!$B:$B,"&lt;="&amp;BASE_YM_PY,raw_data!$G:$G,$A702)+SUMIFS(raw_data!$J:$J,raw_data!$A:$A,"&gt;="&amp;UY_START_PY,raw_data!$A:$A,"&lt;="&amp;BASE_YM_PY,raw_data!$B:$B,"&lt;="&amp;BASE_YM_PY,raw_data!$G:$G,$A702)))</f>
        <v/>
      </c>
      <c r="I702" s="31" t="str">
        <f aca="false">IF(N(G702)=0,"",H702/G702)</f>
        <v/>
      </c>
      <c r="J702" s="32" t="str">
        <f aca="false">IF(N(G702)=0,"",D702/G702-1)</f>
        <v/>
      </c>
      <c r="K702" s="33" t="str">
        <f aca="false">IF(OR(F702="",I702=""),"",F702-I702)</f>
        <v/>
      </c>
      <c r="L702" s="30" t="str">
        <f aca="false">IF($A702="","",SUMIFS(raw_data!$H:$H,raw_data!$B:$B,BASE_YM,raw_data!$G:$G,$A702))</f>
        <v/>
      </c>
      <c r="M702" s="30" t="str">
        <f aca="false">IF($A702="","",(SUMIFS(raw_data!$I:$I,raw_data!$B:$B,BASE_YM,raw_data!$G:$G,$A702)+SUMIFS(raw_data!$J:$J,raw_data!$B:$B,BASE_YM,raw_data!$G:$G,$A702)))</f>
        <v/>
      </c>
      <c r="N702" s="31" t="str">
        <f aca="false">IF(N(L702)=0,"",M702/L702)</f>
        <v/>
      </c>
      <c r="O702" s="30" t="str">
        <f aca="false">IF($A702="","",SUMIFS(raw_data!$H:$H,raw_data!$B:$B,BASE_YM_PY,raw_data!$G:$G,$A702))</f>
        <v/>
      </c>
      <c r="P702" s="30" t="str">
        <f aca="false">IF($A702="","",(SUMIFS(raw_data!$I:$I,raw_data!$B:$B,BASE_YM_PY,raw_data!$G:$G,$A702)+SUMIFS(raw_data!$J:$J,raw_data!$B:$B,BASE_YM_PY,raw_data!$G:$G,$A702)))</f>
        <v/>
      </c>
      <c r="Q702" s="31" t="str">
        <f aca="false">IF(N(O702)=0,"",P702/O702)</f>
        <v/>
      </c>
      <c r="R702" s="32" t="str">
        <f aca="false">IF(N(O702)=0,"",L702/O702-1)</f>
        <v/>
      </c>
      <c r="S702" s="33" t="str">
        <f aca="false">IF(OR(N702="",Q702=""),"",N702-Q702)</f>
        <v/>
      </c>
      <c r="T702" s="0" t="str">
        <f aca="false">IF(N(D702)&gt;0,RANK(D702,D$2:D$1001)+COUNTIF(D$2:D702,D702)-1,"")</f>
        <v/>
      </c>
      <c r="U702" s="38" t="n">
        <f aca="false">IF(N(D702)&gt;0,IF(D702&gt;=LR_MIN_SHARE*SUM(D$2:D$1001),F702,-1),-1)</f>
        <v>-1</v>
      </c>
      <c r="V702" s="0" t="str">
        <f aca="false">IF(U702&lt;0,"",RANK(U702,U$2:U$1001)+COUNTIF(U$2:U702,U702)-1)</f>
        <v/>
      </c>
      <c r="W702" s="0" t="str">
        <f aca="false">IF(N(L702)&gt;0,RANK(L702,L$2:L$1001)+COUNTIF(L$2:L702,L702)-1,"")</f>
        <v/>
      </c>
      <c r="X702" s="38" t="n">
        <f aca="false">IF(N(L702)&gt;0,IF(L702&gt;=LR_MIN_SHARE*SUM(L$2:L$1001),N702,-1),-1)</f>
        <v>-1</v>
      </c>
      <c r="Y702" s="0" t="str">
        <f aca="false">IF(X702&lt;0,"",RANK(X702,X$2:X$1001)+COUNTIF(X$2:X702,X702)-1)</f>
        <v/>
      </c>
      <c r="AA702" s="0" t="str">
        <f aca="false">IF($A702="","",IF(COUNTIF($B$2:$B702,$B702)=1,1,""))</f>
        <v/>
      </c>
      <c r="AB702" s="0" t="str">
        <f aca="false">IF(AA702=1,SUMIF($B$2:$B$1001,$B702,$D$2:$D$1001),"")</f>
        <v/>
      </c>
      <c r="AC702" s="0" t="str">
        <f aca="false">IF(AA702=1,RANK(AB702,$AB$2:$AB$1001)+COUNTIF($AB$2:$AB702,AB702)-1,"")</f>
        <v/>
      </c>
      <c r="AD702" s="0" t="str">
        <f aca="false">IF($A702="","",COUNTIF(raw_data!$G:$G,$A702))</f>
        <v/>
      </c>
      <c r="AE702" s="0" t="str">
        <f aca="false">IF($A702="","",IF(COUNTIF($A$2:$A$1001,$A702)&gt;1,1,0))</f>
        <v/>
      </c>
    </row>
    <row r="703" customFormat="false" ht="15" hidden="false" customHeight="false" outlineLevel="0" collapsed="false">
      <c r="A703" s="0" t="str">
        <f aca="false">IF(code_master!$A703="","",code_master!$A703)</f>
        <v/>
      </c>
      <c r="B703" s="0" t="str">
        <f aca="false">IF($A703="","",code_master!$C703&amp;"")</f>
        <v/>
      </c>
      <c r="C703" s="0" t="str">
        <f aca="false">IF($A703="","",code_master!$B703&amp;"")</f>
        <v/>
      </c>
      <c r="D703" s="30" t="str">
        <f aca="false">IF($A703="","",SUMIFS(raw_data!$H:$H,raw_data!$A:$A,"&gt;="&amp;UY_START,raw_data!$A:$A,"&lt;="&amp;BASE_YM,raw_data!$B:$B,"&lt;="&amp;BASE_YM,raw_data!$G:$G,$A703))</f>
        <v/>
      </c>
      <c r="E703" s="30" t="str">
        <f aca="false">IF($A703="","",(SUMIFS(raw_data!$I:$I,raw_data!$A:$A,"&gt;="&amp;UY_START,raw_data!$A:$A,"&lt;="&amp;BASE_YM,raw_data!$B:$B,"&lt;="&amp;BASE_YM,raw_data!$G:$G,$A703)+SUMIFS(raw_data!$J:$J,raw_data!$A:$A,"&gt;="&amp;UY_START,raw_data!$A:$A,"&lt;="&amp;BASE_YM,raw_data!$B:$B,"&lt;="&amp;BASE_YM,raw_data!$G:$G,$A703)))</f>
        <v/>
      </c>
      <c r="F703" s="31" t="str">
        <f aca="false">IF(N(D703)=0,"",E703/D703)</f>
        <v/>
      </c>
      <c r="G703" s="30" t="str">
        <f aca="false">IF($A703="","",SUMIFS(raw_data!$H:$H,raw_data!$A:$A,"&gt;="&amp;UY_START_PY,raw_data!$A:$A,"&lt;="&amp;BASE_YM_PY,raw_data!$B:$B,"&lt;="&amp;BASE_YM_PY,raw_data!$G:$G,$A703))</f>
        <v/>
      </c>
      <c r="H703" s="30" t="str">
        <f aca="false">IF($A703="","",(SUMIFS(raw_data!$I:$I,raw_data!$A:$A,"&gt;="&amp;UY_START_PY,raw_data!$A:$A,"&lt;="&amp;BASE_YM_PY,raw_data!$B:$B,"&lt;="&amp;BASE_YM_PY,raw_data!$G:$G,$A703)+SUMIFS(raw_data!$J:$J,raw_data!$A:$A,"&gt;="&amp;UY_START_PY,raw_data!$A:$A,"&lt;="&amp;BASE_YM_PY,raw_data!$B:$B,"&lt;="&amp;BASE_YM_PY,raw_data!$G:$G,$A703)))</f>
        <v/>
      </c>
      <c r="I703" s="31" t="str">
        <f aca="false">IF(N(G703)=0,"",H703/G703)</f>
        <v/>
      </c>
      <c r="J703" s="32" t="str">
        <f aca="false">IF(N(G703)=0,"",D703/G703-1)</f>
        <v/>
      </c>
      <c r="K703" s="33" t="str">
        <f aca="false">IF(OR(F703="",I703=""),"",F703-I703)</f>
        <v/>
      </c>
      <c r="L703" s="30" t="str">
        <f aca="false">IF($A703="","",SUMIFS(raw_data!$H:$H,raw_data!$B:$B,BASE_YM,raw_data!$G:$G,$A703))</f>
        <v/>
      </c>
      <c r="M703" s="30" t="str">
        <f aca="false">IF($A703="","",(SUMIFS(raw_data!$I:$I,raw_data!$B:$B,BASE_YM,raw_data!$G:$G,$A703)+SUMIFS(raw_data!$J:$J,raw_data!$B:$B,BASE_YM,raw_data!$G:$G,$A703)))</f>
        <v/>
      </c>
      <c r="N703" s="31" t="str">
        <f aca="false">IF(N(L703)=0,"",M703/L703)</f>
        <v/>
      </c>
      <c r="O703" s="30" t="str">
        <f aca="false">IF($A703="","",SUMIFS(raw_data!$H:$H,raw_data!$B:$B,BASE_YM_PY,raw_data!$G:$G,$A703))</f>
        <v/>
      </c>
      <c r="P703" s="30" t="str">
        <f aca="false">IF($A703="","",(SUMIFS(raw_data!$I:$I,raw_data!$B:$B,BASE_YM_PY,raw_data!$G:$G,$A703)+SUMIFS(raw_data!$J:$J,raw_data!$B:$B,BASE_YM_PY,raw_data!$G:$G,$A703)))</f>
        <v/>
      </c>
      <c r="Q703" s="31" t="str">
        <f aca="false">IF(N(O703)=0,"",P703/O703)</f>
        <v/>
      </c>
      <c r="R703" s="32" t="str">
        <f aca="false">IF(N(O703)=0,"",L703/O703-1)</f>
        <v/>
      </c>
      <c r="S703" s="33" t="str">
        <f aca="false">IF(OR(N703="",Q703=""),"",N703-Q703)</f>
        <v/>
      </c>
      <c r="T703" s="0" t="str">
        <f aca="false">IF(N(D703)&gt;0,RANK(D703,D$2:D$1001)+COUNTIF(D$2:D703,D703)-1,"")</f>
        <v/>
      </c>
      <c r="U703" s="38" t="n">
        <f aca="false">IF(N(D703)&gt;0,IF(D703&gt;=LR_MIN_SHARE*SUM(D$2:D$1001),F703,-1),-1)</f>
        <v>-1</v>
      </c>
      <c r="V703" s="0" t="str">
        <f aca="false">IF(U703&lt;0,"",RANK(U703,U$2:U$1001)+COUNTIF(U$2:U703,U703)-1)</f>
        <v/>
      </c>
      <c r="W703" s="0" t="str">
        <f aca="false">IF(N(L703)&gt;0,RANK(L703,L$2:L$1001)+COUNTIF(L$2:L703,L703)-1,"")</f>
        <v/>
      </c>
      <c r="X703" s="38" t="n">
        <f aca="false">IF(N(L703)&gt;0,IF(L703&gt;=LR_MIN_SHARE*SUM(L$2:L$1001),N703,-1),-1)</f>
        <v>-1</v>
      </c>
      <c r="Y703" s="0" t="str">
        <f aca="false">IF(X703&lt;0,"",RANK(X703,X$2:X$1001)+COUNTIF(X$2:X703,X703)-1)</f>
        <v/>
      </c>
      <c r="AA703" s="0" t="str">
        <f aca="false">IF($A703="","",IF(COUNTIF($B$2:$B703,$B703)=1,1,""))</f>
        <v/>
      </c>
      <c r="AB703" s="0" t="str">
        <f aca="false">IF(AA703=1,SUMIF($B$2:$B$1001,$B703,$D$2:$D$1001),"")</f>
        <v/>
      </c>
      <c r="AC703" s="0" t="str">
        <f aca="false">IF(AA703=1,RANK(AB703,$AB$2:$AB$1001)+COUNTIF($AB$2:$AB703,AB703)-1,"")</f>
        <v/>
      </c>
      <c r="AD703" s="0" t="str">
        <f aca="false">IF($A703="","",COUNTIF(raw_data!$G:$G,$A703))</f>
        <v/>
      </c>
      <c r="AE703" s="0" t="str">
        <f aca="false">IF($A703="","",IF(COUNTIF($A$2:$A$1001,$A703)&gt;1,1,0))</f>
        <v/>
      </c>
    </row>
    <row r="704" customFormat="false" ht="15" hidden="false" customHeight="false" outlineLevel="0" collapsed="false">
      <c r="A704" s="0" t="str">
        <f aca="false">IF(code_master!$A704="","",code_master!$A704)</f>
        <v/>
      </c>
      <c r="B704" s="0" t="str">
        <f aca="false">IF($A704="","",code_master!$C704&amp;"")</f>
        <v/>
      </c>
      <c r="C704" s="0" t="str">
        <f aca="false">IF($A704="","",code_master!$B704&amp;"")</f>
        <v/>
      </c>
      <c r="D704" s="30" t="str">
        <f aca="false">IF($A704="","",SUMIFS(raw_data!$H:$H,raw_data!$A:$A,"&gt;="&amp;UY_START,raw_data!$A:$A,"&lt;="&amp;BASE_YM,raw_data!$B:$B,"&lt;="&amp;BASE_YM,raw_data!$G:$G,$A704))</f>
        <v/>
      </c>
      <c r="E704" s="30" t="str">
        <f aca="false">IF($A704="","",(SUMIFS(raw_data!$I:$I,raw_data!$A:$A,"&gt;="&amp;UY_START,raw_data!$A:$A,"&lt;="&amp;BASE_YM,raw_data!$B:$B,"&lt;="&amp;BASE_YM,raw_data!$G:$G,$A704)+SUMIFS(raw_data!$J:$J,raw_data!$A:$A,"&gt;="&amp;UY_START,raw_data!$A:$A,"&lt;="&amp;BASE_YM,raw_data!$B:$B,"&lt;="&amp;BASE_YM,raw_data!$G:$G,$A704)))</f>
        <v/>
      </c>
      <c r="F704" s="31" t="str">
        <f aca="false">IF(N(D704)=0,"",E704/D704)</f>
        <v/>
      </c>
      <c r="G704" s="30" t="str">
        <f aca="false">IF($A704="","",SUMIFS(raw_data!$H:$H,raw_data!$A:$A,"&gt;="&amp;UY_START_PY,raw_data!$A:$A,"&lt;="&amp;BASE_YM_PY,raw_data!$B:$B,"&lt;="&amp;BASE_YM_PY,raw_data!$G:$G,$A704))</f>
        <v/>
      </c>
      <c r="H704" s="30" t="str">
        <f aca="false">IF($A704="","",(SUMIFS(raw_data!$I:$I,raw_data!$A:$A,"&gt;="&amp;UY_START_PY,raw_data!$A:$A,"&lt;="&amp;BASE_YM_PY,raw_data!$B:$B,"&lt;="&amp;BASE_YM_PY,raw_data!$G:$G,$A704)+SUMIFS(raw_data!$J:$J,raw_data!$A:$A,"&gt;="&amp;UY_START_PY,raw_data!$A:$A,"&lt;="&amp;BASE_YM_PY,raw_data!$B:$B,"&lt;="&amp;BASE_YM_PY,raw_data!$G:$G,$A704)))</f>
        <v/>
      </c>
      <c r="I704" s="31" t="str">
        <f aca="false">IF(N(G704)=0,"",H704/G704)</f>
        <v/>
      </c>
      <c r="J704" s="32" t="str">
        <f aca="false">IF(N(G704)=0,"",D704/G704-1)</f>
        <v/>
      </c>
      <c r="K704" s="33" t="str">
        <f aca="false">IF(OR(F704="",I704=""),"",F704-I704)</f>
        <v/>
      </c>
      <c r="L704" s="30" t="str">
        <f aca="false">IF($A704="","",SUMIFS(raw_data!$H:$H,raw_data!$B:$B,BASE_YM,raw_data!$G:$G,$A704))</f>
        <v/>
      </c>
      <c r="M704" s="30" t="str">
        <f aca="false">IF($A704="","",(SUMIFS(raw_data!$I:$I,raw_data!$B:$B,BASE_YM,raw_data!$G:$G,$A704)+SUMIFS(raw_data!$J:$J,raw_data!$B:$B,BASE_YM,raw_data!$G:$G,$A704)))</f>
        <v/>
      </c>
      <c r="N704" s="31" t="str">
        <f aca="false">IF(N(L704)=0,"",M704/L704)</f>
        <v/>
      </c>
      <c r="O704" s="30" t="str">
        <f aca="false">IF($A704="","",SUMIFS(raw_data!$H:$H,raw_data!$B:$B,BASE_YM_PY,raw_data!$G:$G,$A704))</f>
        <v/>
      </c>
      <c r="P704" s="30" t="str">
        <f aca="false">IF($A704="","",(SUMIFS(raw_data!$I:$I,raw_data!$B:$B,BASE_YM_PY,raw_data!$G:$G,$A704)+SUMIFS(raw_data!$J:$J,raw_data!$B:$B,BASE_YM_PY,raw_data!$G:$G,$A704)))</f>
        <v/>
      </c>
      <c r="Q704" s="31" t="str">
        <f aca="false">IF(N(O704)=0,"",P704/O704)</f>
        <v/>
      </c>
      <c r="R704" s="32" t="str">
        <f aca="false">IF(N(O704)=0,"",L704/O704-1)</f>
        <v/>
      </c>
      <c r="S704" s="33" t="str">
        <f aca="false">IF(OR(N704="",Q704=""),"",N704-Q704)</f>
        <v/>
      </c>
      <c r="T704" s="0" t="str">
        <f aca="false">IF(N(D704)&gt;0,RANK(D704,D$2:D$1001)+COUNTIF(D$2:D704,D704)-1,"")</f>
        <v/>
      </c>
      <c r="U704" s="38" t="n">
        <f aca="false">IF(N(D704)&gt;0,IF(D704&gt;=LR_MIN_SHARE*SUM(D$2:D$1001),F704,-1),-1)</f>
        <v>-1</v>
      </c>
      <c r="V704" s="0" t="str">
        <f aca="false">IF(U704&lt;0,"",RANK(U704,U$2:U$1001)+COUNTIF(U$2:U704,U704)-1)</f>
        <v/>
      </c>
      <c r="W704" s="0" t="str">
        <f aca="false">IF(N(L704)&gt;0,RANK(L704,L$2:L$1001)+COUNTIF(L$2:L704,L704)-1,"")</f>
        <v/>
      </c>
      <c r="X704" s="38" t="n">
        <f aca="false">IF(N(L704)&gt;0,IF(L704&gt;=LR_MIN_SHARE*SUM(L$2:L$1001),N704,-1),-1)</f>
        <v>-1</v>
      </c>
      <c r="Y704" s="0" t="str">
        <f aca="false">IF(X704&lt;0,"",RANK(X704,X$2:X$1001)+COUNTIF(X$2:X704,X704)-1)</f>
        <v/>
      </c>
      <c r="AA704" s="0" t="str">
        <f aca="false">IF($A704="","",IF(COUNTIF($B$2:$B704,$B704)=1,1,""))</f>
        <v/>
      </c>
      <c r="AB704" s="0" t="str">
        <f aca="false">IF(AA704=1,SUMIF($B$2:$B$1001,$B704,$D$2:$D$1001),"")</f>
        <v/>
      </c>
      <c r="AC704" s="0" t="str">
        <f aca="false">IF(AA704=1,RANK(AB704,$AB$2:$AB$1001)+COUNTIF($AB$2:$AB704,AB704)-1,"")</f>
        <v/>
      </c>
      <c r="AD704" s="0" t="str">
        <f aca="false">IF($A704="","",COUNTIF(raw_data!$G:$G,$A704))</f>
        <v/>
      </c>
      <c r="AE704" s="0" t="str">
        <f aca="false">IF($A704="","",IF(COUNTIF($A$2:$A$1001,$A704)&gt;1,1,0))</f>
        <v/>
      </c>
    </row>
    <row r="705" customFormat="false" ht="15" hidden="false" customHeight="false" outlineLevel="0" collapsed="false">
      <c r="A705" s="0" t="str">
        <f aca="false">IF(code_master!$A705="","",code_master!$A705)</f>
        <v/>
      </c>
      <c r="B705" s="0" t="str">
        <f aca="false">IF($A705="","",code_master!$C705&amp;"")</f>
        <v/>
      </c>
      <c r="C705" s="0" t="str">
        <f aca="false">IF($A705="","",code_master!$B705&amp;"")</f>
        <v/>
      </c>
      <c r="D705" s="30" t="str">
        <f aca="false">IF($A705="","",SUMIFS(raw_data!$H:$H,raw_data!$A:$A,"&gt;="&amp;UY_START,raw_data!$A:$A,"&lt;="&amp;BASE_YM,raw_data!$B:$B,"&lt;="&amp;BASE_YM,raw_data!$G:$G,$A705))</f>
        <v/>
      </c>
      <c r="E705" s="30" t="str">
        <f aca="false">IF($A705="","",(SUMIFS(raw_data!$I:$I,raw_data!$A:$A,"&gt;="&amp;UY_START,raw_data!$A:$A,"&lt;="&amp;BASE_YM,raw_data!$B:$B,"&lt;="&amp;BASE_YM,raw_data!$G:$G,$A705)+SUMIFS(raw_data!$J:$J,raw_data!$A:$A,"&gt;="&amp;UY_START,raw_data!$A:$A,"&lt;="&amp;BASE_YM,raw_data!$B:$B,"&lt;="&amp;BASE_YM,raw_data!$G:$G,$A705)))</f>
        <v/>
      </c>
      <c r="F705" s="31" t="str">
        <f aca="false">IF(N(D705)=0,"",E705/D705)</f>
        <v/>
      </c>
      <c r="G705" s="30" t="str">
        <f aca="false">IF($A705="","",SUMIFS(raw_data!$H:$H,raw_data!$A:$A,"&gt;="&amp;UY_START_PY,raw_data!$A:$A,"&lt;="&amp;BASE_YM_PY,raw_data!$B:$B,"&lt;="&amp;BASE_YM_PY,raw_data!$G:$G,$A705))</f>
        <v/>
      </c>
      <c r="H705" s="30" t="str">
        <f aca="false">IF($A705="","",(SUMIFS(raw_data!$I:$I,raw_data!$A:$A,"&gt;="&amp;UY_START_PY,raw_data!$A:$A,"&lt;="&amp;BASE_YM_PY,raw_data!$B:$B,"&lt;="&amp;BASE_YM_PY,raw_data!$G:$G,$A705)+SUMIFS(raw_data!$J:$J,raw_data!$A:$A,"&gt;="&amp;UY_START_PY,raw_data!$A:$A,"&lt;="&amp;BASE_YM_PY,raw_data!$B:$B,"&lt;="&amp;BASE_YM_PY,raw_data!$G:$G,$A705)))</f>
        <v/>
      </c>
      <c r="I705" s="31" t="str">
        <f aca="false">IF(N(G705)=0,"",H705/G705)</f>
        <v/>
      </c>
      <c r="J705" s="32" t="str">
        <f aca="false">IF(N(G705)=0,"",D705/G705-1)</f>
        <v/>
      </c>
      <c r="K705" s="33" t="str">
        <f aca="false">IF(OR(F705="",I705=""),"",F705-I705)</f>
        <v/>
      </c>
      <c r="L705" s="30" t="str">
        <f aca="false">IF($A705="","",SUMIFS(raw_data!$H:$H,raw_data!$B:$B,BASE_YM,raw_data!$G:$G,$A705))</f>
        <v/>
      </c>
      <c r="M705" s="30" t="str">
        <f aca="false">IF($A705="","",(SUMIFS(raw_data!$I:$I,raw_data!$B:$B,BASE_YM,raw_data!$G:$G,$A705)+SUMIFS(raw_data!$J:$J,raw_data!$B:$B,BASE_YM,raw_data!$G:$G,$A705)))</f>
        <v/>
      </c>
      <c r="N705" s="31" t="str">
        <f aca="false">IF(N(L705)=0,"",M705/L705)</f>
        <v/>
      </c>
      <c r="O705" s="30" t="str">
        <f aca="false">IF($A705="","",SUMIFS(raw_data!$H:$H,raw_data!$B:$B,BASE_YM_PY,raw_data!$G:$G,$A705))</f>
        <v/>
      </c>
      <c r="P705" s="30" t="str">
        <f aca="false">IF($A705="","",(SUMIFS(raw_data!$I:$I,raw_data!$B:$B,BASE_YM_PY,raw_data!$G:$G,$A705)+SUMIFS(raw_data!$J:$J,raw_data!$B:$B,BASE_YM_PY,raw_data!$G:$G,$A705)))</f>
        <v/>
      </c>
      <c r="Q705" s="31" t="str">
        <f aca="false">IF(N(O705)=0,"",P705/O705)</f>
        <v/>
      </c>
      <c r="R705" s="32" t="str">
        <f aca="false">IF(N(O705)=0,"",L705/O705-1)</f>
        <v/>
      </c>
      <c r="S705" s="33" t="str">
        <f aca="false">IF(OR(N705="",Q705=""),"",N705-Q705)</f>
        <v/>
      </c>
      <c r="T705" s="0" t="str">
        <f aca="false">IF(N(D705)&gt;0,RANK(D705,D$2:D$1001)+COUNTIF(D$2:D705,D705)-1,"")</f>
        <v/>
      </c>
      <c r="U705" s="38" t="n">
        <f aca="false">IF(N(D705)&gt;0,IF(D705&gt;=LR_MIN_SHARE*SUM(D$2:D$1001),F705,-1),-1)</f>
        <v>-1</v>
      </c>
      <c r="V705" s="0" t="str">
        <f aca="false">IF(U705&lt;0,"",RANK(U705,U$2:U$1001)+COUNTIF(U$2:U705,U705)-1)</f>
        <v/>
      </c>
      <c r="W705" s="0" t="str">
        <f aca="false">IF(N(L705)&gt;0,RANK(L705,L$2:L$1001)+COUNTIF(L$2:L705,L705)-1,"")</f>
        <v/>
      </c>
      <c r="X705" s="38" t="n">
        <f aca="false">IF(N(L705)&gt;0,IF(L705&gt;=LR_MIN_SHARE*SUM(L$2:L$1001),N705,-1),-1)</f>
        <v>-1</v>
      </c>
      <c r="Y705" s="0" t="str">
        <f aca="false">IF(X705&lt;0,"",RANK(X705,X$2:X$1001)+COUNTIF(X$2:X705,X705)-1)</f>
        <v/>
      </c>
      <c r="AA705" s="0" t="str">
        <f aca="false">IF($A705="","",IF(COUNTIF($B$2:$B705,$B705)=1,1,""))</f>
        <v/>
      </c>
      <c r="AB705" s="0" t="str">
        <f aca="false">IF(AA705=1,SUMIF($B$2:$B$1001,$B705,$D$2:$D$1001),"")</f>
        <v/>
      </c>
      <c r="AC705" s="0" t="str">
        <f aca="false">IF(AA705=1,RANK(AB705,$AB$2:$AB$1001)+COUNTIF($AB$2:$AB705,AB705)-1,"")</f>
        <v/>
      </c>
      <c r="AD705" s="0" t="str">
        <f aca="false">IF($A705="","",COUNTIF(raw_data!$G:$G,$A705))</f>
        <v/>
      </c>
      <c r="AE705" s="0" t="str">
        <f aca="false">IF($A705="","",IF(COUNTIF($A$2:$A$1001,$A705)&gt;1,1,0))</f>
        <v/>
      </c>
    </row>
    <row r="706" customFormat="false" ht="15" hidden="false" customHeight="false" outlineLevel="0" collapsed="false">
      <c r="A706" s="0" t="str">
        <f aca="false">IF(code_master!$A706="","",code_master!$A706)</f>
        <v/>
      </c>
      <c r="B706" s="0" t="str">
        <f aca="false">IF($A706="","",code_master!$C706&amp;"")</f>
        <v/>
      </c>
      <c r="C706" s="0" t="str">
        <f aca="false">IF($A706="","",code_master!$B706&amp;"")</f>
        <v/>
      </c>
      <c r="D706" s="30" t="str">
        <f aca="false">IF($A706="","",SUMIFS(raw_data!$H:$H,raw_data!$A:$A,"&gt;="&amp;UY_START,raw_data!$A:$A,"&lt;="&amp;BASE_YM,raw_data!$B:$B,"&lt;="&amp;BASE_YM,raw_data!$G:$G,$A706))</f>
        <v/>
      </c>
      <c r="E706" s="30" t="str">
        <f aca="false">IF($A706="","",(SUMIFS(raw_data!$I:$I,raw_data!$A:$A,"&gt;="&amp;UY_START,raw_data!$A:$A,"&lt;="&amp;BASE_YM,raw_data!$B:$B,"&lt;="&amp;BASE_YM,raw_data!$G:$G,$A706)+SUMIFS(raw_data!$J:$J,raw_data!$A:$A,"&gt;="&amp;UY_START,raw_data!$A:$A,"&lt;="&amp;BASE_YM,raw_data!$B:$B,"&lt;="&amp;BASE_YM,raw_data!$G:$G,$A706)))</f>
        <v/>
      </c>
      <c r="F706" s="31" t="str">
        <f aca="false">IF(N(D706)=0,"",E706/D706)</f>
        <v/>
      </c>
      <c r="G706" s="30" t="str">
        <f aca="false">IF($A706="","",SUMIFS(raw_data!$H:$H,raw_data!$A:$A,"&gt;="&amp;UY_START_PY,raw_data!$A:$A,"&lt;="&amp;BASE_YM_PY,raw_data!$B:$B,"&lt;="&amp;BASE_YM_PY,raw_data!$G:$G,$A706))</f>
        <v/>
      </c>
      <c r="H706" s="30" t="str">
        <f aca="false">IF($A706="","",(SUMIFS(raw_data!$I:$I,raw_data!$A:$A,"&gt;="&amp;UY_START_PY,raw_data!$A:$A,"&lt;="&amp;BASE_YM_PY,raw_data!$B:$B,"&lt;="&amp;BASE_YM_PY,raw_data!$G:$G,$A706)+SUMIFS(raw_data!$J:$J,raw_data!$A:$A,"&gt;="&amp;UY_START_PY,raw_data!$A:$A,"&lt;="&amp;BASE_YM_PY,raw_data!$B:$B,"&lt;="&amp;BASE_YM_PY,raw_data!$G:$G,$A706)))</f>
        <v/>
      </c>
      <c r="I706" s="31" t="str">
        <f aca="false">IF(N(G706)=0,"",H706/G706)</f>
        <v/>
      </c>
      <c r="J706" s="32" t="str">
        <f aca="false">IF(N(G706)=0,"",D706/G706-1)</f>
        <v/>
      </c>
      <c r="K706" s="33" t="str">
        <f aca="false">IF(OR(F706="",I706=""),"",F706-I706)</f>
        <v/>
      </c>
      <c r="L706" s="30" t="str">
        <f aca="false">IF($A706="","",SUMIFS(raw_data!$H:$H,raw_data!$B:$B,BASE_YM,raw_data!$G:$G,$A706))</f>
        <v/>
      </c>
      <c r="M706" s="30" t="str">
        <f aca="false">IF($A706="","",(SUMIFS(raw_data!$I:$I,raw_data!$B:$B,BASE_YM,raw_data!$G:$G,$A706)+SUMIFS(raw_data!$J:$J,raw_data!$B:$B,BASE_YM,raw_data!$G:$G,$A706)))</f>
        <v/>
      </c>
      <c r="N706" s="31" t="str">
        <f aca="false">IF(N(L706)=0,"",M706/L706)</f>
        <v/>
      </c>
      <c r="O706" s="30" t="str">
        <f aca="false">IF($A706="","",SUMIFS(raw_data!$H:$H,raw_data!$B:$B,BASE_YM_PY,raw_data!$G:$G,$A706))</f>
        <v/>
      </c>
      <c r="P706" s="30" t="str">
        <f aca="false">IF($A706="","",(SUMIFS(raw_data!$I:$I,raw_data!$B:$B,BASE_YM_PY,raw_data!$G:$G,$A706)+SUMIFS(raw_data!$J:$J,raw_data!$B:$B,BASE_YM_PY,raw_data!$G:$G,$A706)))</f>
        <v/>
      </c>
      <c r="Q706" s="31" t="str">
        <f aca="false">IF(N(O706)=0,"",P706/O706)</f>
        <v/>
      </c>
      <c r="R706" s="32" t="str">
        <f aca="false">IF(N(O706)=0,"",L706/O706-1)</f>
        <v/>
      </c>
      <c r="S706" s="33" t="str">
        <f aca="false">IF(OR(N706="",Q706=""),"",N706-Q706)</f>
        <v/>
      </c>
      <c r="T706" s="0" t="str">
        <f aca="false">IF(N(D706)&gt;0,RANK(D706,D$2:D$1001)+COUNTIF(D$2:D706,D706)-1,"")</f>
        <v/>
      </c>
      <c r="U706" s="38" t="n">
        <f aca="false">IF(N(D706)&gt;0,IF(D706&gt;=LR_MIN_SHARE*SUM(D$2:D$1001),F706,-1),-1)</f>
        <v>-1</v>
      </c>
      <c r="V706" s="0" t="str">
        <f aca="false">IF(U706&lt;0,"",RANK(U706,U$2:U$1001)+COUNTIF(U$2:U706,U706)-1)</f>
        <v/>
      </c>
      <c r="W706" s="0" t="str">
        <f aca="false">IF(N(L706)&gt;0,RANK(L706,L$2:L$1001)+COUNTIF(L$2:L706,L706)-1,"")</f>
        <v/>
      </c>
      <c r="X706" s="38" t="n">
        <f aca="false">IF(N(L706)&gt;0,IF(L706&gt;=LR_MIN_SHARE*SUM(L$2:L$1001),N706,-1),-1)</f>
        <v>-1</v>
      </c>
      <c r="Y706" s="0" t="str">
        <f aca="false">IF(X706&lt;0,"",RANK(X706,X$2:X$1001)+COUNTIF(X$2:X706,X706)-1)</f>
        <v/>
      </c>
      <c r="AA706" s="0" t="str">
        <f aca="false">IF($A706="","",IF(COUNTIF($B$2:$B706,$B706)=1,1,""))</f>
        <v/>
      </c>
      <c r="AB706" s="0" t="str">
        <f aca="false">IF(AA706=1,SUMIF($B$2:$B$1001,$B706,$D$2:$D$1001),"")</f>
        <v/>
      </c>
      <c r="AC706" s="0" t="str">
        <f aca="false">IF(AA706=1,RANK(AB706,$AB$2:$AB$1001)+COUNTIF($AB$2:$AB706,AB706)-1,"")</f>
        <v/>
      </c>
      <c r="AD706" s="0" t="str">
        <f aca="false">IF($A706="","",COUNTIF(raw_data!$G:$G,$A706))</f>
        <v/>
      </c>
      <c r="AE706" s="0" t="str">
        <f aca="false">IF($A706="","",IF(COUNTIF($A$2:$A$1001,$A706)&gt;1,1,0))</f>
        <v/>
      </c>
    </row>
    <row r="707" customFormat="false" ht="15" hidden="false" customHeight="false" outlineLevel="0" collapsed="false">
      <c r="A707" s="0" t="str">
        <f aca="false">IF(code_master!$A707="","",code_master!$A707)</f>
        <v/>
      </c>
      <c r="B707" s="0" t="str">
        <f aca="false">IF($A707="","",code_master!$C707&amp;"")</f>
        <v/>
      </c>
      <c r="C707" s="0" t="str">
        <f aca="false">IF($A707="","",code_master!$B707&amp;"")</f>
        <v/>
      </c>
      <c r="D707" s="30" t="str">
        <f aca="false">IF($A707="","",SUMIFS(raw_data!$H:$H,raw_data!$A:$A,"&gt;="&amp;UY_START,raw_data!$A:$A,"&lt;="&amp;BASE_YM,raw_data!$B:$B,"&lt;="&amp;BASE_YM,raw_data!$G:$G,$A707))</f>
        <v/>
      </c>
      <c r="E707" s="30" t="str">
        <f aca="false">IF($A707="","",(SUMIFS(raw_data!$I:$I,raw_data!$A:$A,"&gt;="&amp;UY_START,raw_data!$A:$A,"&lt;="&amp;BASE_YM,raw_data!$B:$B,"&lt;="&amp;BASE_YM,raw_data!$G:$G,$A707)+SUMIFS(raw_data!$J:$J,raw_data!$A:$A,"&gt;="&amp;UY_START,raw_data!$A:$A,"&lt;="&amp;BASE_YM,raw_data!$B:$B,"&lt;="&amp;BASE_YM,raw_data!$G:$G,$A707)))</f>
        <v/>
      </c>
      <c r="F707" s="31" t="str">
        <f aca="false">IF(N(D707)=0,"",E707/D707)</f>
        <v/>
      </c>
      <c r="G707" s="30" t="str">
        <f aca="false">IF($A707="","",SUMIFS(raw_data!$H:$H,raw_data!$A:$A,"&gt;="&amp;UY_START_PY,raw_data!$A:$A,"&lt;="&amp;BASE_YM_PY,raw_data!$B:$B,"&lt;="&amp;BASE_YM_PY,raw_data!$G:$G,$A707))</f>
        <v/>
      </c>
      <c r="H707" s="30" t="str">
        <f aca="false">IF($A707="","",(SUMIFS(raw_data!$I:$I,raw_data!$A:$A,"&gt;="&amp;UY_START_PY,raw_data!$A:$A,"&lt;="&amp;BASE_YM_PY,raw_data!$B:$B,"&lt;="&amp;BASE_YM_PY,raw_data!$G:$G,$A707)+SUMIFS(raw_data!$J:$J,raw_data!$A:$A,"&gt;="&amp;UY_START_PY,raw_data!$A:$A,"&lt;="&amp;BASE_YM_PY,raw_data!$B:$B,"&lt;="&amp;BASE_YM_PY,raw_data!$G:$G,$A707)))</f>
        <v/>
      </c>
      <c r="I707" s="31" t="str">
        <f aca="false">IF(N(G707)=0,"",H707/G707)</f>
        <v/>
      </c>
      <c r="J707" s="32" t="str">
        <f aca="false">IF(N(G707)=0,"",D707/G707-1)</f>
        <v/>
      </c>
      <c r="K707" s="33" t="str">
        <f aca="false">IF(OR(F707="",I707=""),"",F707-I707)</f>
        <v/>
      </c>
      <c r="L707" s="30" t="str">
        <f aca="false">IF($A707="","",SUMIFS(raw_data!$H:$H,raw_data!$B:$B,BASE_YM,raw_data!$G:$G,$A707))</f>
        <v/>
      </c>
      <c r="M707" s="30" t="str">
        <f aca="false">IF($A707="","",(SUMIFS(raw_data!$I:$I,raw_data!$B:$B,BASE_YM,raw_data!$G:$G,$A707)+SUMIFS(raw_data!$J:$J,raw_data!$B:$B,BASE_YM,raw_data!$G:$G,$A707)))</f>
        <v/>
      </c>
      <c r="N707" s="31" t="str">
        <f aca="false">IF(N(L707)=0,"",M707/L707)</f>
        <v/>
      </c>
      <c r="O707" s="30" t="str">
        <f aca="false">IF($A707="","",SUMIFS(raw_data!$H:$H,raw_data!$B:$B,BASE_YM_PY,raw_data!$G:$G,$A707))</f>
        <v/>
      </c>
      <c r="P707" s="30" t="str">
        <f aca="false">IF($A707="","",(SUMIFS(raw_data!$I:$I,raw_data!$B:$B,BASE_YM_PY,raw_data!$G:$G,$A707)+SUMIFS(raw_data!$J:$J,raw_data!$B:$B,BASE_YM_PY,raw_data!$G:$G,$A707)))</f>
        <v/>
      </c>
      <c r="Q707" s="31" t="str">
        <f aca="false">IF(N(O707)=0,"",P707/O707)</f>
        <v/>
      </c>
      <c r="R707" s="32" t="str">
        <f aca="false">IF(N(O707)=0,"",L707/O707-1)</f>
        <v/>
      </c>
      <c r="S707" s="33" t="str">
        <f aca="false">IF(OR(N707="",Q707=""),"",N707-Q707)</f>
        <v/>
      </c>
      <c r="T707" s="0" t="str">
        <f aca="false">IF(N(D707)&gt;0,RANK(D707,D$2:D$1001)+COUNTIF(D$2:D707,D707)-1,"")</f>
        <v/>
      </c>
      <c r="U707" s="38" t="n">
        <f aca="false">IF(N(D707)&gt;0,IF(D707&gt;=LR_MIN_SHARE*SUM(D$2:D$1001),F707,-1),-1)</f>
        <v>-1</v>
      </c>
      <c r="V707" s="0" t="str">
        <f aca="false">IF(U707&lt;0,"",RANK(U707,U$2:U$1001)+COUNTIF(U$2:U707,U707)-1)</f>
        <v/>
      </c>
      <c r="W707" s="0" t="str">
        <f aca="false">IF(N(L707)&gt;0,RANK(L707,L$2:L$1001)+COUNTIF(L$2:L707,L707)-1,"")</f>
        <v/>
      </c>
      <c r="X707" s="38" t="n">
        <f aca="false">IF(N(L707)&gt;0,IF(L707&gt;=LR_MIN_SHARE*SUM(L$2:L$1001),N707,-1),-1)</f>
        <v>-1</v>
      </c>
      <c r="Y707" s="0" t="str">
        <f aca="false">IF(X707&lt;0,"",RANK(X707,X$2:X$1001)+COUNTIF(X$2:X707,X707)-1)</f>
        <v/>
      </c>
      <c r="AA707" s="0" t="str">
        <f aca="false">IF($A707="","",IF(COUNTIF($B$2:$B707,$B707)=1,1,""))</f>
        <v/>
      </c>
      <c r="AB707" s="0" t="str">
        <f aca="false">IF(AA707=1,SUMIF($B$2:$B$1001,$B707,$D$2:$D$1001),"")</f>
        <v/>
      </c>
      <c r="AC707" s="0" t="str">
        <f aca="false">IF(AA707=1,RANK(AB707,$AB$2:$AB$1001)+COUNTIF($AB$2:$AB707,AB707)-1,"")</f>
        <v/>
      </c>
      <c r="AD707" s="0" t="str">
        <f aca="false">IF($A707="","",COUNTIF(raw_data!$G:$G,$A707))</f>
        <v/>
      </c>
      <c r="AE707" s="0" t="str">
        <f aca="false">IF($A707="","",IF(COUNTIF($A$2:$A$1001,$A707)&gt;1,1,0))</f>
        <v/>
      </c>
    </row>
    <row r="708" customFormat="false" ht="15" hidden="false" customHeight="false" outlineLevel="0" collapsed="false">
      <c r="A708" s="0" t="str">
        <f aca="false">IF(code_master!$A708="","",code_master!$A708)</f>
        <v/>
      </c>
      <c r="B708" s="0" t="str">
        <f aca="false">IF($A708="","",code_master!$C708&amp;"")</f>
        <v/>
      </c>
      <c r="C708" s="0" t="str">
        <f aca="false">IF($A708="","",code_master!$B708&amp;"")</f>
        <v/>
      </c>
      <c r="D708" s="30" t="str">
        <f aca="false">IF($A708="","",SUMIFS(raw_data!$H:$H,raw_data!$A:$A,"&gt;="&amp;UY_START,raw_data!$A:$A,"&lt;="&amp;BASE_YM,raw_data!$B:$B,"&lt;="&amp;BASE_YM,raw_data!$G:$G,$A708))</f>
        <v/>
      </c>
      <c r="E708" s="30" t="str">
        <f aca="false">IF($A708="","",(SUMIFS(raw_data!$I:$I,raw_data!$A:$A,"&gt;="&amp;UY_START,raw_data!$A:$A,"&lt;="&amp;BASE_YM,raw_data!$B:$B,"&lt;="&amp;BASE_YM,raw_data!$G:$G,$A708)+SUMIFS(raw_data!$J:$J,raw_data!$A:$A,"&gt;="&amp;UY_START,raw_data!$A:$A,"&lt;="&amp;BASE_YM,raw_data!$B:$B,"&lt;="&amp;BASE_YM,raw_data!$G:$G,$A708)))</f>
        <v/>
      </c>
      <c r="F708" s="31" t="str">
        <f aca="false">IF(N(D708)=0,"",E708/D708)</f>
        <v/>
      </c>
      <c r="G708" s="30" t="str">
        <f aca="false">IF($A708="","",SUMIFS(raw_data!$H:$H,raw_data!$A:$A,"&gt;="&amp;UY_START_PY,raw_data!$A:$A,"&lt;="&amp;BASE_YM_PY,raw_data!$B:$B,"&lt;="&amp;BASE_YM_PY,raw_data!$G:$G,$A708))</f>
        <v/>
      </c>
      <c r="H708" s="30" t="str">
        <f aca="false">IF($A708="","",(SUMIFS(raw_data!$I:$I,raw_data!$A:$A,"&gt;="&amp;UY_START_PY,raw_data!$A:$A,"&lt;="&amp;BASE_YM_PY,raw_data!$B:$B,"&lt;="&amp;BASE_YM_PY,raw_data!$G:$G,$A708)+SUMIFS(raw_data!$J:$J,raw_data!$A:$A,"&gt;="&amp;UY_START_PY,raw_data!$A:$A,"&lt;="&amp;BASE_YM_PY,raw_data!$B:$B,"&lt;="&amp;BASE_YM_PY,raw_data!$G:$G,$A708)))</f>
        <v/>
      </c>
      <c r="I708" s="31" t="str">
        <f aca="false">IF(N(G708)=0,"",H708/G708)</f>
        <v/>
      </c>
      <c r="J708" s="32" t="str">
        <f aca="false">IF(N(G708)=0,"",D708/G708-1)</f>
        <v/>
      </c>
      <c r="K708" s="33" t="str">
        <f aca="false">IF(OR(F708="",I708=""),"",F708-I708)</f>
        <v/>
      </c>
      <c r="L708" s="30" t="str">
        <f aca="false">IF($A708="","",SUMIFS(raw_data!$H:$H,raw_data!$B:$B,BASE_YM,raw_data!$G:$G,$A708))</f>
        <v/>
      </c>
      <c r="M708" s="30" t="str">
        <f aca="false">IF($A708="","",(SUMIFS(raw_data!$I:$I,raw_data!$B:$B,BASE_YM,raw_data!$G:$G,$A708)+SUMIFS(raw_data!$J:$J,raw_data!$B:$B,BASE_YM,raw_data!$G:$G,$A708)))</f>
        <v/>
      </c>
      <c r="N708" s="31" t="str">
        <f aca="false">IF(N(L708)=0,"",M708/L708)</f>
        <v/>
      </c>
      <c r="O708" s="30" t="str">
        <f aca="false">IF($A708="","",SUMIFS(raw_data!$H:$H,raw_data!$B:$B,BASE_YM_PY,raw_data!$G:$G,$A708))</f>
        <v/>
      </c>
      <c r="P708" s="30" t="str">
        <f aca="false">IF($A708="","",(SUMIFS(raw_data!$I:$I,raw_data!$B:$B,BASE_YM_PY,raw_data!$G:$G,$A708)+SUMIFS(raw_data!$J:$J,raw_data!$B:$B,BASE_YM_PY,raw_data!$G:$G,$A708)))</f>
        <v/>
      </c>
      <c r="Q708" s="31" t="str">
        <f aca="false">IF(N(O708)=0,"",P708/O708)</f>
        <v/>
      </c>
      <c r="R708" s="32" t="str">
        <f aca="false">IF(N(O708)=0,"",L708/O708-1)</f>
        <v/>
      </c>
      <c r="S708" s="33" t="str">
        <f aca="false">IF(OR(N708="",Q708=""),"",N708-Q708)</f>
        <v/>
      </c>
      <c r="T708" s="0" t="str">
        <f aca="false">IF(N(D708)&gt;0,RANK(D708,D$2:D$1001)+COUNTIF(D$2:D708,D708)-1,"")</f>
        <v/>
      </c>
      <c r="U708" s="38" t="n">
        <f aca="false">IF(N(D708)&gt;0,IF(D708&gt;=LR_MIN_SHARE*SUM(D$2:D$1001),F708,-1),-1)</f>
        <v>-1</v>
      </c>
      <c r="V708" s="0" t="str">
        <f aca="false">IF(U708&lt;0,"",RANK(U708,U$2:U$1001)+COUNTIF(U$2:U708,U708)-1)</f>
        <v/>
      </c>
      <c r="W708" s="0" t="str">
        <f aca="false">IF(N(L708)&gt;0,RANK(L708,L$2:L$1001)+COUNTIF(L$2:L708,L708)-1,"")</f>
        <v/>
      </c>
      <c r="X708" s="38" t="n">
        <f aca="false">IF(N(L708)&gt;0,IF(L708&gt;=LR_MIN_SHARE*SUM(L$2:L$1001),N708,-1),-1)</f>
        <v>-1</v>
      </c>
      <c r="Y708" s="0" t="str">
        <f aca="false">IF(X708&lt;0,"",RANK(X708,X$2:X$1001)+COUNTIF(X$2:X708,X708)-1)</f>
        <v/>
      </c>
      <c r="AA708" s="0" t="str">
        <f aca="false">IF($A708="","",IF(COUNTIF($B$2:$B708,$B708)=1,1,""))</f>
        <v/>
      </c>
      <c r="AB708" s="0" t="str">
        <f aca="false">IF(AA708=1,SUMIF($B$2:$B$1001,$B708,$D$2:$D$1001),"")</f>
        <v/>
      </c>
      <c r="AC708" s="0" t="str">
        <f aca="false">IF(AA708=1,RANK(AB708,$AB$2:$AB$1001)+COUNTIF($AB$2:$AB708,AB708)-1,"")</f>
        <v/>
      </c>
      <c r="AD708" s="0" t="str">
        <f aca="false">IF($A708="","",COUNTIF(raw_data!$G:$G,$A708))</f>
        <v/>
      </c>
      <c r="AE708" s="0" t="str">
        <f aca="false">IF($A708="","",IF(COUNTIF($A$2:$A$1001,$A708)&gt;1,1,0))</f>
        <v/>
      </c>
    </row>
    <row r="709" customFormat="false" ht="15" hidden="false" customHeight="false" outlineLevel="0" collapsed="false">
      <c r="A709" s="0" t="str">
        <f aca="false">IF(code_master!$A709="","",code_master!$A709)</f>
        <v/>
      </c>
      <c r="B709" s="0" t="str">
        <f aca="false">IF($A709="","",code_master!$C709&amp;"")</f>
        <v/>
      </c>
      <c r="C709" s="0" t="str">
        <f aca="false">IF($A709="","",code_master!$B709&amp;"")</f>
        <v/>
      </c>
      <c r="D709" s="30" t="str">
        <f aca="false">IF($A709="","",SUMIFS(raw_data!$H:$H,raw_data!$A:$A,"&gt;="&amp;UY_START,raw_data!$A:$A,"&lt;="&amp;BASE_YM,raw_data!$B:$B,"&lt;="&amp;BASE_YM,raw_data!$G:$G,$A709))</f>
        <v/>
      </c>
      <c r="E709" s="30" t="str">
        <f aca="false">IF($A709="","",(SUMIFS(raw_data!$I:$I,raw_data!$A:$A,"&gt;="&amp;UY_START,raw_data!$A:$A,"&lt;="&amp;BASE_YM,raw_data!$B:$B,"&lt;="&amp;BASE_YM,raw_data!$G:$G,$A709)+SUMIFS(raw_data!$J:$J,raw_data!$A:$A,"&gt;="&amp;UY_START,raw_data!$A:$A,"&lt;="&amp;BASE_YM,raw_data!$B:$B,"&lt;="&amp;BASE_YM,raw_data!$G:$G,$A709)))</f>
        <v/>
      </c>
      <c r="F709" s="31" t="str">
        <f aca="false">IF(N(D709)=0,"",E709/D709)</f>
        <v/>
      </c>
      <c r="G709" s="30" t="str">
        <f aca="false">IF($A709="","",SUMIFS(raw_data!$H:$H,raw_data!$A:$A,"&gt;="&amp;UY_START_PY,raw_data!$A:$A,"&lt;="&amp;BASE_YM_PY,raw_data!$B:$B,"&lt;="&amp;BASE_YM_PY,raw_data!$G:$G,$A709))</f>
        <v/>
      </c>
      <c r="H709" s="30" t="str">
        <f aca="false">IF($A709="","",(SUMIFS(raw_data!$I:$I,raw_data!$A:$A,"&gt;="&amp;UY_START_PY,raw_data!$A:$A,"&lt;="&amp;BASE_YM_PY,raw_data!$B:$B,"&lt;="&amp;BASE_YM_PY,raw_data!$G:$G,$A709)+SUMIFS(raw_data!$J:$J,raw_data!$A:$A,"&gt;="&amp;UY_START_PY,raw_data!$A:$A,"&lt;="&amp;BASE_YM_PY,raw_data!$B:$B,"&lt;="&amp;BASE_YM_PY,raw_data!$G:$G,$A709)))</f>
        <v/>
      </c>
      <c r="I709" s="31" t="str">
        <f aca="false">IF(N(G709)=0,"",H709/G709)</f>
        <v/>
      </c>
      <c r="J709" s="32" t="str">
        <f aca="false">IF(N(G709)=0,"",D709/G709-1)</f>
        <v/>
      </c>
      <c r="K709" s="33" t="str">
        <f aca="false">IF(OR(F709="",I709=""),"",F709-I709)</f>
        <v/>
      </c>
      <c r="L709" s="30" t="str">
        <f aca="false">IF($A709="","",SUMIFS(raw_data!$H:$H,raw_data!$B:$B,BASE_YM,raw_data!$G:$G,$A709))</f>
        <v/>
      </c>
      <c r="M709" s="30" t="str">
        <f aca="false">IF($A709="","",(SUMIFS(raw_data!$I:$I,raw_data!$B:$B,BASE_YM,raw_data!$G:$G,$A709)+SUMIFS(raw_data!$J:$J,raw_data!$B:$B,BASE_YM,raw_data!$G:$G,$A709)))</f>
        <v/>
      </c>
      <c r="N709" s="31" t="str">
        <f aca="false">IF(N(L709)=0,"",M709/L709)</f>
        <v/>
      </c>
      <c r="O709" s="30" t="str">
        <f aca="false">IF($A709="","",SUMIFS(raw_data!$H:$H,raw_data!$B:$B,BASE_YM_PY,raw_data!$G:$G,$A709))</f>
        <v/>
      </c>
      <c r="P709" s="30" t="str">
        <f aca="false">IF($A709="","",(SUMIFS(raw_data!$I:$I,raw_data!$B:$B,BASE_YM_PY,raw_data!$G:$G,$A709)+SUMIFS(raw_data!$J:$J,raw_data!$B:$B,BASE_YM_PY,raw_data!$G:$G,$A709)))</f>
        <v/>
      </c>
      <c r="Q709" s="31" t="str">
        <f aca="false">IF(N(O709)=0,"",P709/O709)</f>
        <v/>
      </c>
      <c r="R709" s="32" t="str">
        <f aca="false">IF(N(O709)=0,"",L709/O709-1)</f>
        <v/>
      </c>
      <c r="S709" s="33" t="str">
        <f aca="false">IF(OR(N709="",Q709=""),"",N709-Q709)</f>
        <v/>
      </c>
      <c r="T709" s="0" t="str">
        <f aca="false">IF(N(D709)&gt;0,RANK(D709,D$2:D$1001)+COUNTIF(D$2:D709,D709)-1,"")</f>
        <v/>
      </c>
      <c r="U709" s="38" t="n">
        <f aca="false">IF(N(D709)&gt;0,IF(D709&gt;=LR_MIN_SHARE*SUM(D$2:D$1001),F709,-1),-1)</f>
        <v>-1</v>
      </c>
      <c r="V709" s="0" t="str">
        <f aca="false">IF(U709&lt;0,"",RANK(U709,U$2:U$1001)+COUNTIF(U$2:U709,U709)-1)</f>
        <v/>
      </c>
      <c r="W709" s="0" t="str">
        <f aca="false">IF(N(L709)&gt;0,RANK(L709,L$2:L$1001)+COUNTIF(L$2:L709,L709)-1,"")</f>
        <v/>
      </c>
      <c r="X709" s="38" t="n">
        <f aca="false">IF(N(L709)&gt;0,IF(L709&gt;=LR_MIN_SHARE*SUM(L$2:L$1001),N709,-1),-1)</f>
        <v>-1</v>
      </c>
      <c r="Y709" s="0" t="str">
        <f aca="false">IF(X709&lt;0,"",RANK(X709,X$2:X$1001)+COUNTIF(X$2:X709,X709)-1)</f>
        <v/>
      </c>
      <c r="AA709" s="0" t="str">
        <f aca="false">IF($A709="","",IF(COUNTIF($B$2:$B709,$B709)=1,1,""))</f>
        <v/>
      </c>
      <c r="AB709" s="0" t="str">
        <f aca="false">IF(AA709=1,SUMIF($B$2:$B$1001,$B709,$D$2:$D$1001),"")</f>
        <v/>
      </c>
      <c r="AC709" s="0" t="str">
        <f aca="false">IF(AA709=1,RANK(AB709,$AB$2:$AB$1001)+COUNTIF($AB$2:$AB709,AB709)-1,"")</f>
        <v/>
      </c>
      <c r="AD709" s="0" t="str">
        <f aca="false">IF($A709="","",COUNTIF(raw_data!$G:$G,$A709))</f>
        <v/>
      </c>
      <c r="AE709" s="0" t="str">
        <f aca="false">IF($A709="","",IF(COUNTIF($A$2:$A$1001,$A709)&gt;1,1,0))</f>
        <v/>
      </c>
    </row>
    <row r="710" customFormat="false" ht="15" hidden="false" customHeight="false" outlineLevel="0" collapsed="false">
      <c r="A710" s="0" t="str">
        <f aca="false">IF(code_master!$A710="","",code_master!$A710)</f>
        <v/>
      </c>
      <c r="B710" s="0" t="str">
        <f aca="false">IF($A710="","",code_master!$C710&amp;"")</f>
        <v/>
      </c>
      <c r="C710" s="0" t="str">
        <f aca="false">IF($A710="","",code_master!$B710&amp;"")</f>
        <v/>
      </c>
      <c r="D710" s="30" t="str">
        <f aca="false">IF($A710="","",SUMIFS(raw_data!$H:$H,raw_data!$A:$A,"&gt;="&amp;UY_START,raw_data!$A:$A,"&lt;="&amp;BASE_YM,raw_data!$B:$B,"&lt;="&amp;BASE_YM,raw_data!$G:$G,$A710))</f>
        <v/>
      </c>
      <c r="E710" s="30" t="str">
        <f aca="false">IF($A710="","",(SUMIFS(raw_data!$I:$I,raw_data!$A:$A,"&gt;="&amp;UY_START,raw_data!$A:$A,"&lt;="&amp;BASE_YM,raw_data!$B:$B,"&lt;="&amp;BASE_YM,raw_data!$G:$G,$A710)+SUMIFS(raw_data!$J:$J,raw_data!$A:$A,"&gt;="&amp;UY_START,raw_data!$A:$A,"&lt;="&amp;BASE_YM,raw_data!$B:$B,"&lt;="&amp;BASE_YM,raw_data!$G:$G,$A710)))</f>
        <v/>
      </c>
      <c r="F710" s="31" t="str">
        <f aca="false">IF(N(D710)=0,"",E710/D710)</f>
        <v/>
      </c>
      <c r="G710" s="30" t="str">
        <f aca="false">IF($A710="","",SUMIFS(raw_data!$H:$H,raw_data!$A:$A,"&gt;="&amp;UY_START_PY,raw_data!$A:$A,"&lt;="&amp;BASE_YM_PY,raw_data!$B:$B,"&lt;="&amp;BASE_YM_PY,raw_data!$G:$G,$A710))</f>
        <v/>
      </c>
      <c r="H710" s="30" t="str">
        <f aca="false">IF($A710="","",(SUMIFS(raw_data!$I:$I,raw_data!$A:$A,"&gt;="&amp;UY_START_PY,raw_data!$A:$A,"&lt;="&amp;BASE_YM_PY,raw_data!$B:$B,"&lt;="&amp;BASE_YM_PY,raw_data!$G:$G,$A710)+SUMIFS(raw_data!$J:$J,raw_data!$A:$A,"&gt;="&amp;UY_START_PY,raw_data!$A:$A,"&lt;="&amp;BASE_YM_PY,raw_data!$B:$B,"&lt;="&amp;BASE_YM_PY,raw_data!$G:$G,$A710)))</f>
        <v/>
      </c>
      <c r="I710" s="31" t="str">
        <f aca="false">IF(N(G710)=0,"",H710/G710)</f>
        <v/>
      </c>
      <c r="J710" s="32" t="str">
        <f aca="false">IF(N(G710)=0,"",D710/G710-1)</f>
        <v/>
      </c>
      <c r="K710" s="33" t="str">
        <f aca="false">IF(OR(F710="",I710=""),"",F710-I710)</f>
        <v/>
      </c>
      <c r="L710" s="30" t="str">
        <f aca="false">IF($A710="","",SUMIFS(raw_data!$H:$H,raw_data!$B:$B,BASE_YM,raw_data!$G:$G,$A710))</f>
        <v/>
      </c>
      <c r="M710" s="30" t="str">
        <f aca="false">IF($A710="","",(SUMIFS(raw_data!$I:$I,raw_data!$B:$B,BASE_YM,raw_data!$G:$G,$A710)+SUMIFS(raw_data!$J:$J,raw_data!$B:$B,BASE_YM,raw_data!$G:$G,$A710)))</f>
        <v/>
      </c>
      <c r="N710" s="31" t="str">
        <f aca="false">IF(N(L710)=0,"",M710/L710)</f>
        <v/>
      </c>
      <c r="O710" s="30" t="str">
        <f aca="false">IF($A710="","",SUMIFS(raw_data!$H:$H,raw_data!$B:$B,BASE_YM_PY,raw_data!$G:$G,$A710))</f>
        <v/>
      </c>
      <c r="P710" s="30" t="str">
        <f aca="false">IF($A710="","",(SUMIFS(raw_data!$I:$I,raw_data!$B:$B,BASE_YM_PY,raw_data!$G:$G,$A710)+SUMIFS(raw_data!$J:$J,raw_data!$B:$B,BASE_YM_PY,raw_data!$G:$G,$A710)))</f>
        <v/>
      </c>
      <c r="Q710" s="31" t="str">
        <f aca="false">IF(N(O710)=0,"",P710/O710)</f>
        <v/>
      </c>
      <c r="R710" s="32" t="str">
        <f aca="false">IF(N(O710)=0,"",L710/O710-1)</f>
        <v/>
      </c>
      <c r="S710" s="33" t="str">
        <f aca="false">IF(OR(N710="",Q710=""),"",N710-Q710)</f>
        <v/>
      </c>
      <c r="T710" s="0" t="str">
        <f aca="false">IF(N(D710)&gt;0,RANK(D710,D$2:D$1001)+COUNTIF(D$2:D710,D710)-1,"")</f>
        <v/>
      </c>
      <c r="U710" s="38" t="n">
        <f aca="false">IF(N(D710)&gt;0,IF(D710&gt;=LR_MIN_SHARE*SUM(D$2:D$1001),F710,-1),-1)</f>
        <v>-1</v>
      </c>
      <c r="V710" s="0" t="str">
        <f aca="false">IF(U710&lt;0,"",RANK(U710,U$2:U$1001)+COUNTIF(U$2:U710,U710)-1)</f>
        <v/>
      </c>
      <c r="W710" s="0" t="str">
        <f aca="false">IF(N(L710)&gt;0,RANK(L710,L$2:L$1001)+COUNTIF(L$2:L710,L710)-1,"")</f>
        <v/>
      </c>
      <c r="X710" s="38" t="n">
        <f aca="false">IF(N(L710)&gt;0,IF(L710&gt;=LR_MIN_SHARE*SUM(L$2:L$1001),N710,-1),-1)</f>
        <v>-1</v>
      </c>
      <c r="Y710" s="0" t="str">
        <f aca="false">IF(X710&lt;0,"",RANK(X710,X$2:X$1001)+COUNTIF(X$2:X710,X710)-1)</f>
        <v/>
      </c>
      <c r="AA710" s="0" t="str">
        <f aca="false">IF($A710="","",IF(COUNTIF($B$2:$B710,$B710)=1,1,""))</f>
        <v/>
      </c>
      <c r="AB710" s="0" t="str">
        <f aca="false">IF(AA710=1,SUMIF($B$2:$B$1001,$B710,$D$2:$D$1001),"")</f>
        <v/>
      </c>
      <c r="AC710" s="0" t="str">
        <f aca="false">IF(AA710=1,RANK(AB710,$AB$2:$AB$1001)+COUNTIF($AB$2:$AB710,AB710)-1,"")</f>
        <v/>
      </c>
      <c r="AD710" s="0" t="str">
        <f aca="false">IF($A710="","",COUNTIF(raw_data!$G:$G,$A710))</f>
        <v/>
      </c>
      <c r="AE710" s="0" t="str">
        <f aca="false">IF($A710="","",IF(COUNTIF($A$2:$A$1001,$A710)&gt;1,1,0))</f>
        <v/>
      </c>
    </row>
    <row r="711" customFormat="false" ht="15" hidden="false" customHeight="false" outlineLevel="0" collapsed="false">
      <c r="A711" s="0" t="str">
        <f aca="false">IF(code_master!$A711="","",code_master!$A711)</f>
        <v/>
      </c>
      <c r="B711" s="0" t="str">
        <f aca="false">IF($A711="","",code_master!$C711&amp;"")</f>
        <v/>
      </c>
      <c r="C711" s="0" t="str">
        <f aca="false">IF($A711="","",code_master!$B711&amp;"")</f>
        <v/>
      </c>
      <c r="D711" s="30" t="str">
        <f aca="false">IF($A711="","",SUMIFS(raw_data!$H:$H,raw_data!$A:$A,"&gt;="&amp;UY_START,raw_data!$A:$A,"&lt;="&amp;BASE_YM,raw_data!$B:$B,"&lt;="&amp;BASE_YM,raw_data!$G:$G,$A711))</f>
        <v/>
      </c>
      <c r="E711" s="30" t="str">
        <f aca="false">IF($A711="","",(SUMIFS(raw_data!$I:$I,raw_data!$A:$A,"&gt;="&amp;UY_START,raw_data!$A:$A,"&lt;="&amp;BASE_YM,raw_data!$B:$B,"&lt;="&amp;BASE_YM,raw_data!$G:$G,$A711)+SUMIFS(raw_data!$J:$J,raw_data!$A:$A,"&gt;="&amp;UY_START,raw_data!$A:$A,"&lt;="&amp;BASE_YM,raw_data!$B:$B,"&lt;="&amp;BASE_YM,raw_data!$G:$G,$A711)))</f>
        <v/>
      </c>
      <c r="F711" s="31" t="str">
        <f aca="false">IF(N(D711)=0,"",E711/D711)</f>
        <v/>
      </c>
      <c r="G711" s="30" t="str">
        <f aca="false">IF($A711="","",SUMIFS(raw_data!$H:$H,raw_data!$A:$A,"&gt;="&amp;UY_START_PY,raw_data!$A:$A,"&lt;="&amp;BASE_YM_PY,raw_data!$B:$B,"&lt;="&amp;BASE_YM_PY,raw_data!$G:$G,$A711))</f>
        <v/>
      </c>
      <c r="H711" s="30" t="str">
        <f aca="false">IF($A711="","",(SUMIFS(raw_data!$I:$I,raw_data!$A:$A,"&gt;="&amp;UY_START_PY,raw_data!$A:$A,"&lt;="&amp;BASE_YM_PY,raw_data!$B:$B,"&lt;="&amp;BASE_YM_PY,raw_data!$G:$G,$A711)+SUMIFS(raw_data!$J:$J,raw_data!$A:$A,"&gt;="&amp;UY_START_PY,raw_data!$A:$A,"&lt;="&amp;BASE_YM_PY,raw_data!$B:$B,"&lt;="&amp;BASE_YM_PY,raw_data!$G:$G,$A711)))</f>
        <v/>
      </c>
      <c r="I711" s="31" t="str">
        <f aca="false">IF(N(G711)=0,"",H711/G711)</f>
        <v/>
      </c>
      <c r="J711" s="32" t="str">
        <f aca="false">IF(N(G711)=0,"",D711/G711-1)</f>
        <v/>
      </c>
      <c r="K711" s="33" t="str">
        <f aca="false">IF(OR(F711="",I711=""),"",F711-I711)</f>
        <v/>
      </c>
      <c r="L711" s="30" t="str">
        <f aca="false">IF($A711="","",SUMIFS(raw_data!$H:$H,raw_data!$B:$B,BASE_YM,raw_data!$G:$G,$A711))</f>
        <v/>
      </c>
      <c r="M711" s="30" t="str">
        <f aca="false">IF($A711="","",(SUMIFS(raw_data!$I:$I,raw_data!$B:$B,BASE_YM,raw_data!$G:$G,$A711)+SUMIFS(raw_data!$J:$J,raw_data!$B:$B,BASE_YM,raw_data!$G:$G,$A711)))</f>
        <v/>
      </c>
      <c r="N711" s="31" t="str">
        <f aca="false">IF(N(L711)=0,"",M711/L711)</f>
        <v/>
      </c>
      <c r="O711" s="30" t="str">
        <f aca="false">IF($A711="","",SUMIFS(raw_data!$H:$H,raw_data!$B:$B,BASE_YM_PY,raw_data!$G:$G,$A711))</f>
        <v/>
      </c>
      <c r="P711" s="30" t="str">
        <f aca="false">IF($A711="","",(SUMIFS(raw_data!$I:$I,raw_data!$B:$B,BASE_YM_PY,raw_data!$G:$G,$A711)+SUMIFS(raw_data!$J:$J,raw_data!$B:$B,BASE_YM_PY,raw_data!$G:$G,$A711)))</f>
        <v/>
      </c>
      <c r="Q711" s="31" t="str">
        <f aca="false">IF(N(O711)=0,"",P711/O711)</f>
        <v/>
      </c>
      <c r="R711" s="32" t="str">
        <f aca="false">IF(N(O711)=0,"",L711/O711-1)</f>
        <v/>
      </c>
      <c r="S711" s="33" t="str">
        <f aca="false">IF(OR(N711="",Q711=""),"",N711-Q711)</f>
        <v/>
      </c>
      <c r="T711" s="0" t="str">
        <f aca="false">IF(N(D711)&gt;0,RANK(D711,D$2:D$1001)+COUNTIF(D$2:D711,D711)-1,"")</f>
        <v/>
      </c>
      <c r="U711" s="38" t="n">
        <f aca="false">IF(N(D711)&gt;0,IF(D711&gt;=LR_MIN_SHARE*SUM(D$2:D$1001),F711,-1),-1)</f>
        <v>-1</v>
      </c>
      <c r="V711" s="0" t="str">
        <f aca="false">IF(U711&lt;0,"",RANK(U711,U$2:U$1001)+COUNTIF(U$2:U711,U711)-1)</f>
        <v/>
      </c>
      <c r="W711" s="0" t="str">
        <f aca="false">IF(N(L711)&gt;0,RANK(L711,L$2:L$1001)+COUNTIF(L$2:L711,L711)-1,"")</f>
        <v/>
      </c>
      <c r="X711" s="38" t="n">
        <f aca="false">IF(N(L711)&gt;0,IF(L711&gt;=LR_MIN_SHARE*SUM(L$2:L$1001),N711,-1),-1)</f>
        <v>-1</v>
      </c>
      <c r="Y711" s="0" t="str">
        <f aca="false">IF(X711&lt;0,"",RANK(X711,X$2:X$1001)+COUNTIF(X$2:X711,X711)-1)</f>
        <v/>
      </c>
      <c r="AA711" s="0" t="str">
        <f aca="false">IF($A711="","",IF(COUNTIF($B$2:$B711,$B711)=1,1,""))</f>
        <v/>
      </c>
      <c r="AB711" s="0" t="str">
        <f aca="false">IF(AA711=1,SUMIF($B$2:$B$1001,$B711,$D$2:$D$1001),"")</f>
        <v/>
      </c>
      <c r="AC711" s="0" t="str">
        <f aca="false">IF(AA711=1,RANK(AB711,$AB$2:$AB$1001)+COUNTIF($AB$2:$AB711,AB711)-1,"")</f>
        <v/>
      </c>
      <c r="AD711" s="0" t="str">
        <f aca="false">IF($A711="","",COUNTIF(raw_data!$G:$G,$A711))</f>
        <v/>
      </c>
      <c r="AE711" s="0" t="str">
        <f aca="false">IF($A711="","",IF(COUNTIF($A$2:$A$1001,$A711)&gt;1,1,0))</f>
        <v/>
      </c>
    </row>
    <row r="712" customFormat="false" ht="15" hidden="false" customHeight="false" outlineLevel="0" collapsed="false">
      <c r="A712" s="0" t="str">
        <f aca="false">IF(code_master!$A712="","",code_master!$A712)</f>
        <v/>
      </c>
      <c r="B712" s="0" t="str">
        <f aca="false">IF($A712="","",code_master!$C712&amp;"")</f>
        <v/>
      </c>
      <c r="C712" s="0" t="str">
        <f aca="false">IF($A712="","",code_master!$B712&amp;"")</f>
        <v/>
      </c>
      <c r="D712" s="30" t="str">
        <f aca="false">IF($A712="","",SUMIFS(raw_data!$H:$H,raw_data!$A:$A,"&gt;="&amp;UY_START,raw_data!$A:$A,"&lt;="&amp;BASE_YM,raw_data!$B:$B,"&lt;="&amp;BASE_YM,raw_data!$G:$G,$A712))</f>
        <v/>
      </c>
      <c r="E712" s="30" t="str">
        <f aca="false">IF($A712="","",(SUMIFS(raw_data!$I:$I,raw_data!$A:$A,"&gt;="&amp;UY_START,raw_data!$A:$A,"&lt;="&amp;BASE_YM,raw_data!$B:$B,"&lt;="&amp;BASE_YM,raw_data!$G:$G,$A712)+SUMIFS(raw_data!$J:$J,raw_data!$A:$A,"&gt;="&amp;UY_START,raw_data!$A:$A,"&lt;="&amp;BASE_YM,raw_data!$B:$B,"&lt;="&amp;BASE_YM,raw_data!$G:$G,$A712)))</f>
        <v/>
      </c>
      <c r="F712" s="31" t="str">
        <f aca="false">IF(N(D712)=0,"",E712/D712)</f>
        <v/>
      </c>
      <c r="G712" s="30" t="str">
        <f aca="false">IF($A712="","",SUMIFS(raw_data!$H:$H,raw_data!$A:$A,"&gt;="&amp;UY_START_PY,raw_data!$A:$A,"&lt;="&amp;BASE_YM_PY,raw_data!$B:$B,"&lt;="&amp;BASE_YM_PY,raw_data!$G:$G,$A712))</f>
        <v/>
      </c>
      <c r="H712" s="30" t="str">
        <f aca="false">IF($A712="","",(SUMIFS(raw_data!$I:$I,raw_data!$A:$A,"&gt;="&amp;UY_START_PY,raw_data!$A:$A,"&lt;="&amp;BASE_YM_PY,raw_data!$B:$B,"&lt;="&amp;BASE_YM_PY,raw_data!$G:$G,$A712)+SUMIFS(raw_data!$J:$J,raw_data!$A:$A,"&gt;="&amp;UY_START_PY,raw_data!$A:$A,"&lt;="&amp;BASE_YM_PY,raw_data!$B:$B,"&lt;="&amp;BASE_YM_PY,raw_data!$G:$G,$A712)))</f>
        <v/>
      </c>
      <c r="I712" s="31" t="str">
        <f aca="false">IF(N(G712)=0,"",H712/G712)</f>
        <v/>
      </c>
      <c r="J712" s="32" t="str">
        <f aca="false">IF(N(G712)=0,"",D712/G712-1)</f>
        <v/>
      </c>
      <c r="K712" s="33" t="str">
        <f aca="false">IF(OR(F712="",I712=""),"",F712-I712)</f>
        <v/>
      </c>
      <c r="L712" s="30" t="str">
        <f aca="false">IF($A712="","",SUMIFS(raw_data!$H:$H,raw_data!$B:$B,BASE_YM,raw_data!$G:$G,$A712))</f>
        <v/>
      </c>
      <c r="M712" s="30" t="str">
        <f aca="false">IF($A712="","",(SUMIFS(raw_data!$I:$I,raw_data!$B:$B,BASE_YM,raw_data!$G:$G,$A712)+SUMIFS(raw_data!$J:$J,raw_data!$B:$B,BASE_YM,raw_data!$G:$G,$A712)))</f>
        <v/>
      </c>
      <c r="N712" s="31" t="str">
        <f aca="false">IF(N(L712)=0,"",M712/L712)</f>
        <v/>
      </c>
      <c r="O712" s="30" t="str">
        <f aca="false">IF($A712="","",SUMIFS(raw_data!$H:$H,raw_data!$B:$B,BASE_YM_PY,raw_data!$G:$G,$A712))</f>
        <v/>
      </c>
      <c r="P712" s="30" t="str">
        <f aca="false">IF($A712="","",(SUMIFS(raw_data!$I:$I,raw_data!$B:$B,BASE_YM_PY,raw_data!$G:$G,$A712)+SUMIFS(raw_data!$J:$J,raw_data!$B:$B,BASE_YM_PY,raw_data!$G:$G,$A712)))</f>
        <v/>
      </c>
      <c r="Q712" s="31" t="str">
        <f aca="false">IF(N(O712)=0,"",P712/O712)</f>
        <v/>
      </c>
      <c r="R712" s="32" t="str">
        <f aca="false">IF(N(O712)=0,"",L712/O712-1)</f>
        <v/>
      </c>
      <c r="S712" s="33" t="str">
        <f aca="false">IF(OR(N712="",Q712=""),"",N712-Q712)</f>
        <v/>
      </c>
      <c r="T712" s="0" t="str">
        <f aca="false">IF(N(D712)&gt;0,RANK(D712,D$2:D$1001)+COUNTIF(D$2:D712,D712)-1,"")</f>
        <v/>
      </c>
      <c r="U712" s="38" t="n">
        <f aca="false">IF(N(D712)&gt;0,IF(D712&gt;=LR_MIN_SHARE*SUM(D$2:D$1001),F712,-1),-1)</f>
        <v>-1</v>
      </c>
      <c r="V712" s="0" t="str">
        <f aca="false">IF(U712&lt;0,"",RANK(U712,U$2:U$1001)+COUNTIF(U$2:U712,U712)-1)</f>
        <v/>
      </c>
      <c r="W712" s="0" t="str">
        <f aca="false">IF(N(L712)&gt;0,RANK(L712,L$2:L$1001)+COUNTIF(L$2:L712,L712)-1,"")</f>
        <v/>
      </c>
      <c r="X712" s="38" t="n">
        <f aca="false">IF(N(L712)&gt;0,IF(L712&gt;=LR_MIN_SHARE*SUM(L$2:L$1001),N712,-1),-1)</f>
        <v>-1</v>
      </c>
      <c r="Y712" s="0" t="str">
        <f aca="false">IF(X712&lt;0,"",RANK(X712,X$2:X$1001)+COUNTIF(X$2:X712,X712)-1)</f>
        <v/>
      </c>
      <c r="AA712" s="0" t="str">
        <f aca="false">IF($A712="","",IF(COUNTIF($B$2:$B712,$B712)=1,1,""))</f>
        <v/>
      </c>
      <c r="AB712" s="0" t="str">
        <f aca="false">IF(AA712=1,SUMIF($B$2:$B$1001,$B712,$D$2:$D$1001),"")</f>
        <v/>
      </c>
      <c r="AC712" s="0" t="str">
        <f aca="false">IF(AA712=1,RANK(AB712,$AB$2:$AB$1001)+COUNTIF($AB$2:$AB712,AB712)-1,"")</f>
        <v/>
      </c>
      <c r="AD712" s="0" t="str">
        <f aca="false">IF($A712="","",COUNTIF(raw_data!$G:$G,$A712))</f>
        <v/>
      </c>
      <c r="AE712" s="0" t="str">
        <f aca="false">IF($A712="","",IF(COUNTIF($A$2:$A$1001,$A712)&gt;1,1,0))</f>
        <v/>
      </c>
    </row>
    <row r="713" customFormat="false" ht="15" hidden="false" customHeight="false" outlineLevel="0" collapsed="false">
      <c r="A713" s="0" t="str">
        <f aca="false">IF(code_master!$A713="","",code_master!$A713)</f>
        <v/>
      </c>
      <c r="B713" s="0" t="str">
        <f aca="false">IF($A713="","",code_master!$C713&amp;"")</f>
        <v/>
      </c>
      <c r="C713" s="0" t="str">
        <f aca="false">IF($A713="","",code_master!$B713&amp;"")</f>
        <v/>
      </c>
      <c r="D713" s="30" t="str">
        <f aca="false">IF($A713="","",SUMIFS(raw_data!$H:$H,raw_data!$A:$A,"&gt;="&amp;UY_START,raw_data!$A:$A,"&lt;="&amp;BASE_YM,raw_data!$B:$B,"&lt;="&amp;BASE_YM,raw_data!$G:$G,$A713))</f>
        <v/>
      </c>
      <c r="E713" s="30" t="str">
        <f aca="false">IF($A713="","",(SUMIFS(raw_data!$I:$I,raw_data!$A:$A,"&gt;="&amp;UY_START,raw_data!$A:$A,"&lt;="&amp;BASE_YM,raw_data!$B:$B,"&lt;="&amp;BASE_YM,raw_data!$G:$G,$A713)+SUMIFS(raw_data!$J:$J,raw_data!$A:$A,"&gt;="&amp;UY_START,raw_data!$A:$A,"&lt;="&amp;BASE_YM,raw_data!$B:$B,"&lt;="&amp;BASE_YM,raw_data!$G:$G,$A713)))</f>
        <v/>
      </c>
      <c r="F713" s="31" t="str">
        <f aca="false">IF(N(D713)=0,"",E713/D713)</f>
        <v/>
      </c>
      <c r="G713" s="30" t="str">
        <f aca="false">IF($A713="","",SUMIFS(raw_data!$H:$H,raw_data!$A:$A,"&gt;="&amp;UY_START_PY,raw_data!$A:$A,"&lt;="&amp;BASE_YM_PY,raw_data!$B:$B,"&lt;="&amp;BASE_YM_PY,raw_data!$G:$G,$A713))</f>
        <v/>
      </c>
      <c r="H713" s="30" t="str">
        <f aca="false">IF($A713="","",(SUMIFS(raw_data!$I:$I,raw_data!$A:$A,"&gt;="&amp;UY_START_PY,raw_data!$A:$A,"&lt;="&amp;BASE_YM_PY,raw_data!$B:$B,"&lt;="&amp;BASE_YM_PY,raw_data!$G:$G,$A713)+SUMIFS(raw_data!$J:$J,raw_data!$A:$A,"&gt;="&amp;UY_START_PY,raw_data!$A:$A,"&lt;="&amp;BASE_YM_PY,raw_data!$B:$B,"&lt;="&amp;BASE_YM_PY,raw_data!$G:$G,$A713)))</f>
        <v/>
      </c>
      <c r="I713" s="31" t="str">
        <f aca="false">IF(N(G713)=0,"",H713/G713)</f>
        <v/>
      </c>
      <c r="J713" s="32" t="str">
        <f aca="false">IF(N(G713)=0,"",D713/G713-1)</f>
        <v/>
      </c>
      <c r="K713" s="33" t="str">
        <f aca="false">IF(OR(F713="",I713=""),"",F713-I713)</f>
        <v/>
      </c>
      <c r="L713" s="30" t="str">
        <f aca="false">IF($A713="","",SUMIFS(raw_data!$H:$H,raw_data!$B:$B,BASE_YM,raw_data!$G:$G,$A713))</f>
        <v/>
      </c>
      <c r="M713" s="30" t="str">
        <f aca="false">IF($A713="","",(SUMIFS(raw_data!$I:$I,raw_data!$B:$B,BASE_YM,raw_data!$G:$G,$A713)+SUMIFS(raw_data!$J:$J,raw_data!$B:$B,BASE_YM,raw_data!$G:$G,$A713)))</f>
        <v/>
      </c>
      <c r="N713" s="31" t="str">
        <f aca="false">IF(N(L713)=0,"",M713/L713)</f>
        <v/>
      </c>
      <c r="O713" s="30" t="str">
        <f aca="false">IF($A713="","",SUMIFS(raw_data!$H:$H,raw_data!$B:$B,BASE_YM_PY,raw_data!$G:$G,$A713))</f>
        <v/>
      </c>
      <c r="P713" s="30" t="str">
        <f aca="false">IF($A713="","",(SUMIFS(raw_data!$I:$I,raw_data!$B:$B,BASE_YM_PY,raw_data!$G:$G,$A713)+SUMIFS(raw_data!$J:$J,raw_data!$B:$B,BASE_YM_PY,raw_data!$G:$G,$A713)))</f>
        <v/>
      </c>
      <c r="Q713" s="31" t="str">
        <f aca="false">IF(N(O713)=0,"",P713/O713)</f>
        <v/>
      </c>
      <c r="R713" s="32" t="str">
        <f aca="false">IF(N(O713)=0,"",L713/O713-1)</f>
        <v/>
      </c>
      <c r="S713" s="33" t="str">
        <f aca="false">IF(OR(N713="",Q713=""),"",N713-Q713)</f>
        <v/>
      </c>
      <c r="T713" s="0" t="str">
        <f aca="false">IF(N(D713)&gt;0,RANK(D713,D$2:D$1001)+COUNTIF(D$2:D713,D713)-1,"")</f>
        <v/>
      </c>
      <c r="U713" s="38" t="n">
        <f aca="false">IF(N(D713)&gt;0,IF(D713&gt;=LR_MIN_SHARE*SUM(D$2:D$1001),F713,-1),-1)</f>
        <v>-1</v>
      </c>
      <c r="V713" s="0" t="str">
        <f aca="false">IF(U713&lt;0,"",RANK(U713,U$2:U$1001)+COUNTIF(U$2:U713,U713)-1)</f>
        <v/>
      </c>
      <c r="W713" s="0" t="str">
        <f aca="false">IF(N(L713)&gt;0,RANK(L713,L$2:L$1001)+COUNTIF(L$2:L713,L713)-1,"")</f>
        <v/>
      </c>
      <c r="X713" s="38" t="n">
        <f aca="false">IF(N(L713)&gt;0,IF(L713&gt;=LR_MIN_SHARE*SUM(L$2:L$1001),N713,-1),-1)</f>
        <v>-1</v>
      </c>
      <c r="Y713" s="0" t="str">
        <f aca="false">IF(X713&lt;0,"",RANK(X713,X$2:X$1001)+COUNTIF(X$2:X713,X713)-1)</f>
        <v/>
      </c>
      <c r="AA713" s="0" t="str">
        <f aca="false">IF($A713="","",IF(COUNTIF($B$2:$B713,$B713)=1,1,""))</f>
        <v/>
      </c>
      <c r="AB713" s="0" t="str">
        <f aca="false">IF(AA713=1,SUMIF($B$2:$B$1001,$B713,$D$2:$D$1001),"")</f>
        <v/>
      </c>
      <c r="AC713" s="0" t="str">
        <f aca="false">IF(AA713=1,RANK(AB713,$AB$2:$AB$1001)+COUNTIF($AB$2:$AB713,AB713)-1,"")</f>
        <v/>
      </c>
      <c r="AD713" s="0" t="str">
        <f aca="false">IF($A713="","",COUNTIF(raw_data!$G:$G,$A713))</f>
        <v/>
      </c>
      <c r="AE713" s="0" t="str">
        <f aca="false">IF($A713="","",IF(COUNTIF($A$2:$A$1001,$A713)&gt;1,1,0))</f>
        <v/>
      </c>
    </row>
    <row r="714" customFormat="false" ht="15" hidden="false" customHeight="false" outlineLevel="0" collapsed="false">
      <c r="A714" s="0" t="str">
        <f aca="false">IF(code_master!$A714="","",code_master!$A714)</f>
        <v/>
      </c>
      <c r="B714" s="0" t="str">
        <f aca="false">IF($A714="","",code_master!$C714&amp;"")</f>
        <v/>
      </c>
      <c r="C714" s="0" t="str">
        <f aca="false">IF($A714="","",code_master!$B714&amp;"")</f>
        <v/>
      </c>
      <c r="D714" s="30" t="str">
        <f aca="false">IF($A714="","",SUMIFS(raw_data!$H:$H,raw_data!$A:$A,"&gt;="&amp;UY_START,raw_data!$A:$A,"&lt;="&amp;BASE_YM,raw_data!$B:$B,"&lt;="&amp;BASE_YM,raw_data!$G:$G,$A714))</f>
        <v/>
      </c>
      <c r="E714" s="30" t="str">
        <f aca="false">IF($A714="","",(SUMIFS(raw_data!$I:$I,raw_data!$A:$A,"&gt;="&amp;UY_START,raw_data!$A:$A,"&lt;="&amp;BASE_YM,raw_data!$B:$B,"&lt;="&amp;BASE_YM,raw_data!$G:$G,$A714)+SUMIFS(raw_data!$J:$J,raw_data!$A:$A,"&gt;="&amp;UY_START,raw_data!$A:$A,"&lt;="&amp;BASE_YM,raw_data!$B:$B,"&lt;="&amp;BASE_YM,raw_data!$G:$G,$A714)))</f>
        <v/>
      </c>
      <c r="F714" s="31" t="str">
        <f aca="false">IF(N(D714)=0,"",E714/D714)</f>
        <v/>
      </c>
      <c r="G714" s="30" t="str">
        <f aca="false">IF($A714="","",SUMIFS(raw_data!$H:$H,raw_data!$A:$A,"&gt;="&amp;UY_START_PY,raw_data!$A:$A,"&lt;="&amp;BASE_YM_PY,raw_data!$B:$B,"&lt;="&amp;BASE_YM_PY,raw_data!$G:$G,$A714))</f>
        <v/>
      </c>
      <c r="H714" s="30" t="str">
        <f aca="false">IF($A714="","",(SUMIFS(raw_data!$I:$I,raw_data!$A:$A,"&gt;="&amp;UY_START_PY,raw_data!$A:$A,"&lt;="&amp;BASE_YM_PY,raw_data!$B:$B,"&lt;="&amp;BASE_YM_PY,raw_data!$G:$G,$A714)+SUMIFS(raw_data!$J:$J,raw_data!$A:$A,"&gt;="&amp;UY_START_PY,raw_data!$A:$A,"&lt;="&amp;BASE_YM_PY,raw_data!$B:$B,"&lt;="&amp;BASE_YM_PY,raw_data!$G:$G,$A714)))</f>
        <v/>
      </c>
      <c r="I714" s="31" t="str">
        <f aca="false">IF(N(G714)=0,"",H714/G714)</f>
        <v/>
      </c>
      <c r="J714" s="32" t="str">
        <f aca="false">IF(N(G714)=0,"",D714/G714-1)</f>
        <v/>
      </c>
      <c r="K714" s="33" t="str">
        <f aca="false">IF(OR(F714="",I714=""),"",F714-I714)</f>
        <v/>
      </c>
      <c r="L714" s="30" t="str">
        <f aca="false">IF($A714="","",SUMIFS(raw_data!$H:$H,raw_data!$B:$B,BASE_YM,raw_data!$G:$G,$A714))</f>
        <v/>
      </c>
      <c r="M714" s="30" t="str">
        <f aca="false">IF($A714="","",(SUMIFS(raw_data!$I:$I,raw_data!$B:$B,BASE_YM,raw_data!$G:$G,$A714)+SUMIFS(raw_data!$J:$J,raw_data!$B:$B,BASE_YM,raw_data!$G:$G,$A714)))</f>
        <v/>
      </c>
      <c r="N714" s="31" t="str">
        <f aca="false">IF(N(L714)=0,"",M714/L714)</f>
        <v/>
      </c>
      <c r="O714" s="30" t="str">
        <f aca="false">IF($A714="","",SUMIFS(raw_data!$H:$H,raw_data!$B:$B,BASE_YM_PY,raw_data!$G:$G,$A714))</f>
        <v/>
      </c>
      <c r="P714" s="30" t="str">
        <f aca="false">IF($A714="","",(SUMIFS(raw_data!$I:$I,raw_data!$B:$B,BASE_YM_PY,raw_data!$G:$G,$A714)+SUMIFS(raw_data!$J:$J,raw_data!$B:$B,BASE_YM_PY,raw_data!$G:$G,$A714)))</f>
        <v/>
      </c>
      <c r="Q714" s="31" t="str">
        <f aca="false">IF(N(O714)=0,"",P714/O714)</f>
        <v/>
      </c>
      <c r="R714" s="32" t="str">
        <f aca="false">IF(N(O714)=0,"",L714/O714-1)</f>
        <v/>
      </c>
      <c r="S714" s="33" t="str">
        <f aca="false">IF(OR(N714="",Q714=""),"",N714-Q714)</f>
        <v/>
      </c>
      <c r="T714" s="0" t="str">
        <f aca="false">IF(N(D714)&gt;0,RANK(D714,D$2:D$1001)+COUNTIF(D$2:D714,D714)-1,"")</f>
        <v/>
      </c>
      <c r="U714" s="38" t="n">
        <f aca="false">IF(N(D714)&gt;0,IF(D714&gt;=LR_MIN_SHARE*SUM(D$2:D$1001),F714,-1),-1)</f>
        <v>-1</v>
      </c>
      <c r="V714" s="0" t="str">
        <f aca="false">IF(U714&lt;0,"",RANK(U714,U$2:U$1001)+COUNTIF(U$2:U714,U714)-1)</f>
        <v/>
      </c>
      <c r="W714" s="0" t="str">
        <f aca="false">IF(N(L714)&gt;0,RANK(L714,L$2:L$1001)+COUNTIF(L$2:L714,L714)-1,"")</f>
        <v/>
      </c>
      <c r="X714" s="38" t="n">
        <f aca="false">IF(N(L714)&gt;0,IF(L714&gt;=LR_MIN_SHARE*SUM(L$2:L$1001),N714,-1),-1)</f>
        <v>-1</v>
      </c>
      <c r="Y714" s="0" t="str">
        <f aca="false">IF(X714&lt;0,"",RANK(X714,X$2:X$1001)+COUNTIF(X$2:X714,X714)-1)</f>
        <v/>
      </c>
      <c r="AA714" s="0" t="str">
        <f aca="false">IF($A714="","",IF(COUNTIF($B$2:$B714,$B714)=1,1,""))</f>
        <v/>
      </c>
      <c r="AB714" s="0" t="str">
        <f aca="false">IF(AA714=1,SUMIF($B$2:$B$1001,$B714,$D$2:$D$1001),"")</f>
        <v/>
      </c>
      <c r="AC714" s="0" t="str">
        <f aca="false">IF(AA714=1,RANK(AB714,$AB$2:$AB$1001)+COUNTIF($AB$2:$AB714,AB714)-1,"")</f>
        <v/>
      </c>
      <c r="AD714" s="0" t="str">
        <f aca="false">IF($A714="","",COUNTIF(raw_data!$G:$G,$A714))</f>
        <v/>
      </c>
      <c r="AE714" s="0" t="str">
        <f aca="false">IF($A714="","",IF(COUNTIF($A$2:$A$1001,$A714)&gt;1,1,0))</f>
        <v/>
      </c>
    </row>
    <row r="715" customFormat="false" ht="15" hidden="false" customHeight="false" outlineLevel="0" collapsed="false">
      <c r="A715" s="0" t="str">
        <f aca="false">IF(code_master!$A715="","",code_master!$A715)</f>
        <v/>
      </c>
      <c r="B715" s="0" t="str">
        <f aca="false">IF($A715="","",code_master!$C715&amp;"")</f>
        <v/>
      </c>
      <c r="C715" s="0" t="str">
        <f aca="false">IF($A715="","",code_master!$B715&amp;"")</f>
        <v/>
      </c>
      <c r="D715" s="30" t="str">
        <f aca="false">IF($A715="","",SUMIFS(raw_data!$H:$H,raw_data!$A:$A,"&gt;="&amp;UY_START,raw_data!$A:$A,"&lt;="&amp;BASE_YM,raw_data!$B:$B,"&lt;="&amp;BASE_YM,raw_data!$G:$G,$A715))</f>
        <v/>
      </c>
      <c r="E715" s="30" t="str">
        <f aca="false">IF($A715="","",(SUMIFS(raw_data!$I:$I,raw_data!$A:$A,"&gt;="&amp;UY_START,raw_data!$A:$A,"&lt;="&amp;BASE_YM,raw_data!$B:$B,"&lt;="&amp;BASE_YM,raw_data!$G:$G,$A715)+SUMIFS(raw_data!$J:$J,raw_data!$A:$A,"&gt;="&amp;UY_START,raw_data!$A:$A,"&lt;="&amp;BASE_YM,raw_data!$B:$B,"&lt;="&amp;BASE_YM,raw_data!$G:$G,$A715)))</f>
        <v/>
      </c>
      <c r="F715" s="31" t="str">
        <f aca="false">IF(N(D715)=0,"",E715/D715)</f>
        <v/>
      </c>
      <c r="G715" s="30" t="str">
        <f aca="false">IF($A715="","",SUMIFS(raw_data!$H:$H,raw_data!$A:$A,"&gt;="&amp;UY_START_PY,raw_data!$A:$A,"&lt;="&amp;BASE_YM_PY,raw_data!$B:$B,"&lt;="&amp;BASE_YM_PY,raw_data!$G:$G,$A715))</f>
        <v/>
      </c>
      <c r="H715" s="30" t="str">
        <f aca="false">IF($A715="","",(SUMIFS(raw_data!$I:$I,raw_data!$A:$A,"&gt;="&amp;UY_START_PY,raw_data!$A:$A,"&lt;="&amp;BASE_YM_PY,raw_data!$B:$B,"&lt;="&amp;BASE_YM_PY,raw_data!$G:$G,$A715)+SUMIFS(raw_data!$J:$J,raw_data!$A:$A,"&gt;="&amp;UY_START_PY,raw_data!$A:$A,"&lt;="&amp;BASE_YM_PY,raw_data!$B:$B,"&lt;="&amp;BASE_YM_PY,raw_data!$G:$G,$A715)))</f>
        <v/>
      </c>
      <c r="I715" s="31" t="str">
        <f aca="false">IF(N(G715)=0,"",H715/G715)</f>
        <v/>
      </c>
      <c r="J715" s="32" t="str">
        <f aca="false">IF(N(G715)=0,"",D715/G715-1)</f>
        <v/>
      </c>
      <c r="K715" s="33" t="str">
        <f aca="false">IF(OR(F715="",I715=""),"",F715-I715)</f>
        <v/>
      </c>
      <c r="L715" s="30" t="str">
        <f aca="false">IF($A715="","",SUMIFS(raw_data!$H:$H,raw_data!$B:$B,BASE_YM,raw_data!$G:$G,$A715))</f>
        <v/>
      </c>
      <c r="M715" s="30" t="str">
        <f aca="false">IF($A715="","",(SUMIFS(raw_data!$I:$I,raw_data!$B:$B,BASE_YM,raw_data!$G:$G,$A715)+SUMIFS(raw_data!$J:$J,raw_data!$B:$B,BASE_YM,raw_data!$G:$G,$A715)))</f>
        <v/>
      </c>
      <c r="N715" s="31" t="str">
        <f aca="false">IF(N(L715)=0,"",M715/L715)</f>
        <v/>
      </c>
      <c r="O715" s="30" t="str">
        <f aca="false">IF($A715="","",SUMIFS(raw_data!$H:$H,raw_data!$B:$B,BASE_YM_PY,raw_data!$G:$G,$A715))</f>
        <v/>
      </c>
      <c r="P715" s="30" t="str">
        <f aca="false">IF($A715="","",(SUMIFS(raw_data!$I:$I,raw_data!$B:$B,BASE_YM_PY,raw_data!$G:$G,$A715)+SUMIFS(raw_data!$J:$J,raw_data!$B:$B,BASE_YM_PY,raw_data!$G:$G,$A715)))</f>
        <v/>
      </c>
      <c r="Q715" s="31" t="str">
        <f aca="false">IF(N(O715)=0,"",P715/O715)</f>
        <v/>
      </c>
      <c r="R715" s="32" t="str">
        <f aca="false">IF(N(O715)=0,"",L715/O715-1)</f>
        <v/>
      </c>
      <c r="S715" s="33" t="str">
        <f aca="false">IF(OR(N715="",Q715=""),"",N715-Q715)</f>
        <v/>
      </c>
      <c r="T715" s="0" t="str">
        <f aca="false">IF(N(D715)&gt;0,RANK(D715,D$2:D$1001)+COUNTIF(D$2:D715,D715)-1,"")</f>
        <v/>
      </c>
      <c r="U715" s="38" t="n">
        <f aca="false">IF(N(D715)&gt;0,IF(D715&gt;=LR_MIN_SHARE*SUM(D$2:D$1001),F715,-1),-1)</f>
        <v>-1</v>
      </c>
      <c r="V715" s="0" t="str">
        <f aca="false">IF(U715&lt;0,"",RANK(U715,U$2:U$1001)+COUNTIF(U$2:U715,U715)-1)</f>
        <v/>
      </c>
      <c r="W715" s="0" t="str">
        <f aca="false">IF(N(L715)&gt;0,RANK(L715,L$2:L$1001)+COUNTIF(L$2:L715,L715)-1,"")</f>
        <v/>
      </c>
      <c r="X715" s="38" t="n">
        <f aca="false">IF(N(L715)&gt;0,IF(L715&gt;=LR_MIN_SHARE*SUM(L$2:L$1001),N715,-1),-1)</f>
        <v>-1</v>
      </c>
      <c r="Y715" s="0" t="str">
        <f aca="false">IF(X715&lt;0,"",RANK(X715,X$2:X$1001)+COUNTIF(X$2:X715,X715)-1)</f>
        <v/>
      </c>
      <c r="AA715" s="0" t="str">
        <f aca="false">IF($A715="","",IF(COUNTIF($B$2:$B715,$B715)=1,1,""))</f>
        <v/>
      </c>
      <c r="AB715" s="0" t="str">
        <f aca="false">IF(AA715=1,SUMIF($B$2:$B$1001,$B715,$D$2:$D$1001),"")</f>
        <v/>
      </c>
      <c r="AC715" s="0" t="str">
        <f aca="false">IF(AA715=1,RANK(AB715,$AB$2:$AB$1001)+COUNTIF($AB$2:$AB715,AB715)-1,"")</f>
        <v/>
      </c>
      <c r="AD715" s="0" t="str">
        <f aca="false">IF($A715="","",COUNTIF(raw_data!$G:$G,$A715))</f>
        <v/>
      </c>
      <c r="AE715" s="0" t="str">
        <f aca="false">IF($A715="","",IF(COUNTIF($A$2:$A$1001,$A715)&gt;1,1,0))</f>
        <v/>
      </c>
    </row>
    <row r="716" customFormat="false" ht="15" hidden="false" customHeight="false" outlineLevel="0" collapsed="false">
      <c r="A716" s="0" t="str">
        <f aca="false">IF(code_master!$A716="","",code_master!$A716)</f>
        <v/>
      </c>
      <c r="B716" s="0" t="str">
        <f aca="false">IF($A716="","",code_master!$C716&amp;"")</f>
        <v/>
      </c>
      <c r="C716" s="0" t="str">
        <f aca="false">IF($A716="","",code_master!$B716&amp;"")</f>
        <v/>
      </c>
      <c r="D716" s="30" t="str">
        <f aca="false">IF($A716="","",SUMIFS(raw_data!$H:$H,raw_data!$A:$A,"&gt;="&amp;UY_START,raw_data!$A:$A,"&lt;="&amp;BASE_YM,raw_data!$B:$B,"&lt;="&amp;BASE_YM,raw_data!$G:$G,$A716))</f>
        <v/>
      </c>
      <c r="E716" s="30" t="str">
        <f aca="false">IF($A716="","",(SUMIFS(raw_data!$I:$I,raw_data!$A:$A,"&gt;="&amp;UY_START,raw_data!$A:$A,"&lt;="&amp;BASE_YM,raw_data!$B:$B,"&lt;="&amp;BASE_YM,raw_data!$G:$G,$A716)+SUMIFS(raw_data!$J:$J,raw_data!$A:$A,"&gt;="&amp;UY_START,raw_data!$A:$A,"&lt;="&amp;BASE_YM,raw_data!$B:$B,"&lt;="&amp;BASE_YM,raw_data!$G:$G,$A716)))</f>
        <v/>
      </c>
      <c r="F716" s="31" t="str">
        <f aca="false">IF(N(D716)=0,"",E716/D716)</f>
        <v/>
      </c>
      <c r="G716" s="30" t="str">
        <f aca="false">IF($A716="","",SUMIFS(raw_data!$H:$H,raw_data!$A:$A,"&gt;="&amp;UY_START_PY,raw_data!$A:$A,"&lt;="&amp;BASE_YM_PY,raw_data!$B:$B,"&lt;="&amp;BASE_YM_PY,raw_data!$G:$G,$A716))</f>
        <v/>
      </c>
      <c r="H716" s="30" t="str">
        <f aca="false">IF($A716="","",(SUMIFS(raw_data!$I:$I,raw_data!$A:$A,"&gt;="&amp;UY_START_PY,raw_data!$A:$A,"&lt;="&amp;BASE_YM_PY,raw_data!$B:$B,"&lt;="&amp;BASE_YM_PY,raw_data!$G:$G,$A716)+SUMIFS(raw_data!$J:$J,raw_data!$A:$A,"&gt;="&amp;UY_START_PY,raw_data!$A:$A,"&lt;="&amp;BASE_YM_PY,raw_data!$B:$B,"&lt;="&amp;BASE_YM_PY,raw_data!$G:$G,$A716)))</f>
        <v/>
      </c>
      <c r="I716" s="31" t="str">
        <f aca="false">IF(N(G716)=0,"",H716/G716)</f>
        <v/>
      </c>
      <c r="J716" s="32" t="str">
        <f aca="false">IF(N(G716)=0,"",D716/G716-1)</f>
        <v/>
      </c>
      <c r="K716" s="33" t="str">
        <f aca="false">IF(OR(F716="",I716=""),"",F716-I716)</f>
        <v/>
      </c>
      <c r="L716" s="30" t="str">
        <f aca="false">IF($A716="","",SUMIFS(raw_data!$H:$H,raw_data!$B:$B,BASE_YM,raw_data!$G:$G,$A716))</f>
        <v/>
      </c>
      <c r="M716" s="30" t="str">
        <f aca="false">IF($A716="","",(SUMIFS(raw_data!$I:$I,raw_data!$B:$B,BASE_YM,raw_data!$G:$G,$A716)+SUMIFS(raw_data!$J:$J,raw_data!$B:$B,BASE_YM,raw_data!$G:$G,$A716)))</f>
        <v/>
      </c>
      <c r="N716" s="31" t="str">
        <f aca="false">IF(N(L716)=0,"",M716/L716)</f>
        <v/>
      </c>
      <c r="O716" s="30" t="str">
        <f aca="false">IF($A716="","",SUMIFS(raw_data!$H:$H,raw_data!$B:$B,BASE_YM_PY,raw_data!$G:$G,$A716))</f>
        <v/>
      </c>
      <c r="P716" s="30" t="str">
        <f aca="false">IF($A716="","",(SUMIFS(raw_data!$I:$I,raw_data!$B:$B,BASE_YM_PY,raw_data!$G:$G,$A716)+SUMIFS(raw_data!$J:$J,raw_data!$B:$B,BASE_YM_PY,raw_data!$G:$G,$A716)))</f>
        <v/>
      </c>
      <c r="Q716" s="31" t="str">
        <f aca="false">IF(N(O716)=0,"",P716/O716)</f>
        <v/>
      </c>
      <c r="R716" s="32" t="str">
        <f aca="false">IF(N(O716)=0,"",L716/O716-1)</f>
        <v/>
      </c>
      <c r="S716" s="33" t="str">
        <f aca="false">IF(OR(N716="",Q716=""),"",N716-Q716)</f>
        <v/>
      </c>
      <c r="T716" s="0" t="str">
        <f aca="false">IF(N(D716)&gt;0,RANK(D716,D$2:D$1001)+COUNTIF(D$2:D716,D716)-1,"")</f>
        <v/>
      </c>
      <c r="U716" s="38" t="n">
        <f aca="false">IF(N(D716)&gt;0,IF(D716&gt;=LR_MIN_SHARE*SUM(D$2:D$1001),F716,-1),-1)</f>
        <v>-1</v>
      </c>
      <c r="V716" s="0" t="str">
        <f aca="false">IF(U716&lt;0,"",RANK(U716,U$2:U$1001)+COUNTIF(U$2:U716,U716)-1)</f>
        <v/>
      </c>
      <c r="W716" s="0" t="str">
        <f aca="false">IF(N(L716)&gt;0,RANK(L716,L$2:L$1001)+COUNTIF(L$2:L716,L716)-1,"")</f>
        <v/>
      </c>
      <c r="X716" s="38" t="n">
        <f aca="false">IF(N(L716)&gt;0,IF(L716&gt;=LR_MIN_SHARE*SUM(L$2:L$1001),N716,-1),-1)</f>
        <v>-1</v>
      </c>
      <c r="Y716" s="0" t="str">
        <f aca="false">IF(X716&lt;0,"",RANK(X716,X$2:X$1001)+COUNTIF(X$2:X716,X716)-1)</f>
        <v/>
      </c>
      <c r="AA716" s="0" t="str">
        <f aca="false">IF($A716="","",IF(COUNTIF($B$2:$B716,$B716)=1,1,""))</f>
        <v/>
      </c>
      <c r="AB716" s="0" t="str">
        <f aca="false">IF(AA716=1,SUMIF($B$2:$B$1001,$B716,$D$2:$D$1001),"")</f>
        <v/>
      </c>
      <c r="AC716" s="0" t="str">
        <f aca="false">IF(AA716=1,RANK(AB716,$AB$2:$AB$1001)+COUNTIF($AB$2:$AB716,AB716)-1,"")</f>
        <v/>
      </c>
      <c r="AD716" s="0" t="str">
        <f aca="false">IF($A716="","",COUNTIF(raw_data!$G:$G,$A716))</f>
        <v/>
      </c>
      <c r="AE716" s="0" t="str">
        <f aca="false">IF($A716="","",IF(COUNTIF($A$2:$A$1001,$A716)&gt;1,1,0))</f>
        <v/>
      </c>
    </row>
    <row r="717" customFormat="false" ht="15" hidden="false" customHeight="false" outlineLevel="0" collapsed="false">
      <c r="A717" s="0" t="str">
        <f aca="false">IF(code_master!$A717="","",code_master!$A717)</f>
        <v/>
      </c>
      <c r="B717" s="0" t="str">
        <f aca="false">IF($A717="","",code_master!$C717&amp;"")</f>
        <v/>
      </c>
      <c r="C717" s="0" t="str">
        <f aca="false">IF($A717="","",code_master!$B717&amp;"")</f>
        <v/>
      </c>
      <c r="D717" s="30" t="str">
        <f aca="false">IF($A717="","",SUMIFS(raw_data!$H:$H,raw_data!$A:$A,"&gt;="&amp;UY_START,raw_data!$A:$A,"&lt;="&amp;BASE_YM,raw_data!$B:$B,"&lt;="&amp;BASE_YM,raw_data!$G:$G,$A717))</f>
        <v/>
      </c>
      <c r="E717" s="30" t="str">
        <f aca="false">IF($A717="","",(SUMIFS(raw_data!$I:$I,raw_data!$A:$A,"&gt;="&amp;UY_START,raw_data!$A:$A,"&lt;="&amp;BASE_YM,raw_data!$B:$B,"&lt;="&amp;BASE_YM,raw_data!$G:$G,$A717)+SUMIFS(raw_data!$J:$J,raw_data!$A:$A,"&gt;="&amp;UY_START,raw_data!$A:$A,"&lt;="&amp;BASE_YM,raw_data!$B:$B,"&lt;="&amp;BASE_YM,raw_data!$G:$G,$A717)))</f>
        <v/>
      </c>
      <c r="F717" s="31" t="str">
        <f aca="false">IF(N(D717)=0,"",E717/D717)</f>
        <v/>
      </c>
      <c r="G717" s="30" t="str">
        <f aca="false">IF($A717="","",SUMIFS(raw_data!$H:$H,raw_data!$A:$A,"&gt;="&amp;UY_START_PY,raw_data!$A:$A,"&lt;="&amp;BASE_YM_PY,raw_data!$B:$B,"&lt;="&amp;BASE_YM_PY,raw_data!$G:$G,$A717))</f>
        <v/>
      </c>
      <c r="H717" s="30" t="str">
        <f aca="false">IF($A717="","",(SUMIFS(raw_data!$I:$I,raw_data!$A:$A,"&gt;="&amp;UY_START_PY,raw_data!$A:$A,"&lt;="&amp;BASE_YM_PY,raw_data!$B:$B,"&lt;="&amp;BASE_YM_PY,raw_data!$G:$G,$A717)+SUMIFS(raw_data!$J:$J,raw_data!$A:$A,"&gt;="&amp;UY_START_PY,raw_data!$A:$A,"&lt;="&amp;BASE_YM_PY,raw_data!$B:$B,"&lt;="&amp;BASE_YM_PY,raw_data!$G:$G,$A717)))</f>
        <v/>
      </c>
      <c r="I717" s="31" t="str">
        <f aca="false">IF(N(G717)=0,"",H717/G717)</f>
        <v/>
      </c>
      <c r="J717" s="32" t="str">
        <f aca="false">IF(N(G717)=0,"",D717/G717-1)</f>
        <v/>
      </c>
      <c r="K717" s="33" t="str">
        <f aca="false">IF(OR(F717="",I717=""),"",F717-I717)</f>
        <v/>
      </c>
      <c r="L717" s="30" t="str">
        <f aca="false">IF($A717="","",SUMIFS(raw_data!$H:$H,raw_data!$B:$B,BASE_YM,raw_data!$G:$G,$A717))</f>
        <v/>
      </c>
      <c r="M717" s="30" t="str">
        <f aca="false">IF($A717="","",(SUMIFS(raw_data!$I:$I,raw_data!$B:$B,BASE_YM,raw_data!$G:$G,$A717)+SUMIFS(raw_data!$J:$J,raw_data!$B:$B,BASE_YM,raw_data!$G:$G,$A717)))</f>
        <v/>
      </c>
      <c r="N717" s="31" t="str">
        <f aca="false">IF(N(L717)=0,"",M717/L717)</f>
        <v/>
      </c>
      <c r="O717" s="30" t="str">
        <f aca="false">IF($A717="","",SUMIFS(raw_data!$H:$H,raw_data!$B:$B,BASE_YM_PY,raw_data!$G:$G,$A717))</f>
        <v/>
      </c>
      <c r="P717" s="30" t="str">
        <f aca="false">IF($A717="","",(SUMIFS(raw_data!$I:$I,raw_data!$B:$B,BASE_YM_PY,raw_data!$G:$G,$A717)+SUMIFS(raw_data!$J:$J,raw_data!$B:$B,BASE_YM_PY,raw_data!$G:$G,$A717)))</f>
        <v/>
      </c>
      <c r="Q717" s="31" t="str">
        <f aca="false">IF(N(O717)=0,"",P717/O717)</f>
        <v/>
      </c>
      <c r="R717" s="32" t="str">
        <f aca="false">IF(N(O717)=0,"",L717/O717-1)</f>
        <v/>
      </c>
      <c r="S717" s="33" t="str">
        <f aca="false">IF(OR(N717="",Q717=""),"",N717-Q717)</f>
        <v/>
      </c>
      <c r="T717" s="0" t="str">
        <f aca="false">IF(N(D717)&gt;0,RANK(D717,D$2:D$1001)+COUNTIF(D$2:D717,D717)-1,"")</f>
        <v/>
      </c>
      <c r="U717" s="38" t="n">
        <f aca="false">IF(N(D717)&gt;0,IF(D717&gt;=LR_MIN_SHARE*SUM(D$2:D$1001),F717,-1),-1)</f>
        <v>-1</v>
      </c>
      <c r="V717" s="0" t="str">
        <f aca="false">IF(U717&lt;0,"",RANK(U717,U$2:U$1001)+COUNTIF(U$2:U717,U717)-1)</f>
        <v/>
      </c>
      <c r="W717" s="0" t="str">
        <f aca="false">IF(N(L717)&gt;0,RANK(L717,L$2:L$1001)+COUNTIF(L$2:L717,L717)-1,"")</f>
        <v/>
      </c>
      <c r="X717" s="38" t="n">
        <f aca="false">IF(N(L717)&gt;0,IF(L717&gt;=LR_MIN_SHARE*SUM(L$2:L$1001),N717,-1),-1)</f>
        <v>-1</v>
      </c>
      <c r="Y717" s="0" t="str">
        <f aca="false">IF(X717&lt;0,"",RANK(X717,X$2:X$1001)+COUNTIF(X$2:X717,X717)-1)</f>
        <v/>
      </c>
      <c r="AA717" s="0" t="str">
        <f aca="false">IF($A717="","",IF(COUNTIF($B$2:$B717,$B717)=1,1,""))</f>
        <v/>
      </c>
      <c r="AB717" s="0" t="str">
        <f aca="false">IF(AA717=1,SUMIF($B$2:$B$1001,$B717,$D$2:$D$1001),"")</f>
        <v/>
      </c>
      <c r="AC717" s="0" t="str">
        <f aca="false">IF(AA717=1,RANK(AB717,$AB$2:$AB$1001)+COUNTIF($AB$2:$AB717,AB717)-1,"")</f>
        <v/>
      </c>
      <c r="AD717" s="0" t="str">
        <f aca="false">IF($A717="","",COUNTIF(raw_data!$G:$G,$A717))</f>
        <v/>
      </c>
      <c r="AE717" s="0" t="str">
        <f aca="false">IF($A717="","",IF(COUNTIF($A$2:$A$1001,$A717)&gt;1,1,0))</f>
        <v/>
      </c>
    </row>
    <row r="718" customFormat="false" ht="15" hidden="false" customHeight="false" outlineLevel="0" collapsed="false">
      <c r="A718" s="0" t="str">
        <f aca="false">IF(code_master!$A718="","",code_master!$A718)</f>
        <v/>
      </c>
      <c r="B718" s="0" t="str">
        <f aca="false">IF($A718="","",code_master!$C718&amp;"")</f>
        <v/>
      </c>
      <c r="C718" s="0" t="str">
        <f aca="false">IF($A718="","",code_master!$B718&amp;"")</f>
        <v/>
      </c>
      <c r="D718" s="30" t="str">
        <f aca="false">IF($A718="","",SUMIFS(raw_data!$H:$H,raw_data!$A:$A,"&gt;="&amp;UY_START,raw_data!$A:$A,"&lt;="&amp;BASE_YM,raw_data!$B:$B,"&lt;="&amp;BASE_YM,raw_data!$G:$G,$A718))</f>
        <v/>
      </c>
      <c r="E718" s="30" t="str">
        <f aca="false">IF($A718="","",(SUMIFS(raw_data!$I:$I,raw_data!$A:$A,"&gt;="&amp;UY_START,raw_data!$A:$A,"&lt;="&amp;BASE_YM,raw_data!$B:$B,"&lt;="&amp;BASE_YM,raw_data!$G:$G,$A718)+SUMIFS(raw_data!$J:$J,raw_data!$A:$A,"&gt;="&amp;UY_START,raw_data!$A:$A,"&lt;="&amp;BASE_YM,raw_data!$B:$B,"&lt;="&amp;BASE_YM,raw_data!$G:$G,$A718)))</f>
        <v/>
      </c>
      <c r="F718" s="31" t="str">
        <f aca="false">IF(N(D718)=0,"",E718/D718)</f>
        <v/>
      </c>
      <c r="G718" s="30" t="str">
        <f aca="false">IF($A718="","",SUMIFS(raw_data!$H:$H,raw_data!$A:$A,"&gt;="&amp;UY_START_PY,raw_data!$A:$A,"&lt;="&amp;BASE_YM_PY,raw_data!$B:$B,"&lt;="&amp;BASE_YM_PY,raw_data!$G:$G,$A718))</f>
        <v/>
      </c>
      <c r="H718" s="30" t="str">
        <f aca="false">IF($A718="","",(SUMIFS(raw_data!$I:$I,raw_data!$A:$A,"&gt;="&amp;UY_START_PY,raw_data!$A:$A,"&lt;="&amp;BASE_YM_PY,raw_data!$B:$B,"&lt;="&amp;BASE_YM_PY,raw_data!$G:$G,$A718)+SUMIFS(raw_data!$J:$J,raw_data!$A:$A,"&gt;="&amp;UY_START_PY,raw_data!$A:$A,"&lt;="&amp;BASE_YM_PY,raw_data!$B:$B,"&lt;="&amp;BASE_YM_PY,raw_data!$G:$G,$A718)))</f>
        <v/>
      </c>
      <c r="I718" s="31" t="str">
        <f aca="false">IF(N(G718)=0,"",H718/G718)</f>
        <v/>
      </c>
      <c r="J718" s="32" t="str">
        <f aca="false">IF(N(G718)=0,"",D718/G718-1)</f>
        <v/>
      </c>
      <c r="K718" s="33" t="str">
        <f aca="false">IF(OR(F718="",I718=""),"",F718-I718)</f>
        <v/>
      </c>
      <c r="L718" s="30" t="str">
        <f aca="false">IF($A718="","",SUMIFS(raw_data!$H:$H,raw_data!$B:$B,BASE_YM,raw_data!$G:$G,$A718))</f>
        <v/>
      </c>
      <c r="M718" s="30" t="str">
        <f aca="false">IF($A718="","",(SUMIFS(raw_data!$I:$I,raw_data!$B:$B,BASE_YM,raw_data!$G:$G,$A718)+SUMIFS(raw_data!$J:$J,raw_data!$B:$B,BASE_YM,raw_data!$G:$G,$A718)))</f>
        <v/>
      </c>
      <c r="N718" s="31" t="str">
        <f aca="false">IF(N(L718)=0,"",M718/L718)</f>
        <v/>
      </c>
      <c r="O718" s="30" t="str">
        <f aca="false">IF($A718="","",SUMIFS(raw_data!$H:$H,raw_data!$B:$B,BASE_YM_PY,raw_data!$G:$G,$A718))</f>
        <v/>
      </c>
      <c r="P718" s="30" t="str">
        <f aca="false">IF($A718="","",(SUMIFS(raw_data!$I:$I,raw_data!$B:$B,BASE_YM_PY,raw_data!$G:$G,$A718)+SUMIFS(raw_data!$J:$J,raw_data!$B:$B,BASE_YM_PY,raw_data!$G:$G,$A718)))</f>
        <v/>
      </c>
      <c r="Q718" s="31" t="str">
        <f aca="false">IF(N(O718)=0,"",P718/O718)</f>
        <v/>
      </c>
      <c r="R718" s="32" t="str">
        <f aca="false">IF(N(O718)=0,"",L718/O718-1)</f>
        <v/>
      </c>
      <c r="S718" s="33" t="str">
        <f aca="false">IF(OR(N718="",Q718=""),"",N718-Q718)</f>
        <v/>
      </c>
      <c r="T718" s="0" t="str">
        <f aca="false">IF(N(D718)&gt;0,RANK(D718,D$2:D$1001)+COUNTIF(D$2:D718,D718)-1,"")</f>
        <v/>
      </c>
      <c r="U718" s="38" t="n">
        <f aca="false">IF(N(D718)&gt;0,IF(D718&gt;=LR_MIN_SHARE*SUM(D$2:D$1001),F718,-1),-1)</f>
        <v>-1</v>
      </c>
      <c r="V718" s="0" t="str">
        <f aca="false">IF(U718&lt;0,"",RANK(U718,U$2:U$1001)+COUNTIF(U$2:U718,U718)-1)</f>
        <v/>
      </c>
      <c r="W718" s="0" t="str">
        <f aca="false">IF(N(L718)&gt;0,RANK(L718,L$2:L$1001)+COUNTIF(L$2:L718,L718)-1,"")</f>
        <v/>
      </c>
      <c r="X718" s="38" t="n">
        <f aca="false">IF(N(L718)&gt;0,IF(L718&gt;=LR_MIN_SHARE*SUM(L$2:L$1001),N718,-1),-1)</f>
        <v>-1</v>
      </c>
      <c r="Y718" s="0" t="str">
        <f aca="false">IF(X718&lt;0,"",RANK(X718,X$2:X$1001)+COUNTIF(X$2:X718,X718)-1)</f>
        <v/>
      </c>
      <c r="AA718" s="0" t="str">
        <f aca="false">IF($A718="","",IF(COUNTIF($B$2:$B718,$B718)=1,1,""))</f>
        <v/>
      </c>
      <c r="AB718" s="0" t="str">
        <f aca="false">IF(AA718=1,SUMIF($B$2:$B$1001,$B718,$D$2:$D$1001),"")</f>
        <v/>
      </c>
      <c r="AC718" s="0" t="str">
        <f aca="false">IF(AA718=1,RANK(AB718,$AB$2:$AB$1001)+COUNTIF($AB$2:$AB718,AB718)-1,"")</f>
        <v/>
      </c>
      <c r="AD718" s="0" t="str">
        <f aca="false">IF($A718="","",COUNTIF(raw_data!$G:$G,$A718))</f>
        <v/>
      </c>
      <c r="AE718" s="0" t="str">
        <f aca="false">IF($A718="","",IF(COUNTIF($A$2:$A$1001,$A718)&gt;1,1,0))</f>
        <v/>
      </c>
    </row>
    <row r="719" customFormat="false" ht="15" hidden="false" customHeight="false" outlineLevel="0" collapsed="false">
      <c r="A719" s="0" t="str">
        <f aca="false">IF(code_master!$A719="","",code_master!$A719)</f>
        <v/>
      </c>
      <c r="B719" s="0" t="str">
        <f aca="false">IF($A719="","",code_master!$C719&amp;"")</f>
        <v/>
      </c>
      <c r="C719" s="0" t="str">
        <f aca="false">IF($A719="","",code_master!$B719&amp;"")</f>
        <v/>
      </c>
      <c r="D719" s="30" t="str">
        <f aca="false">IF($A719="","",SUMIFS(raw_data!$H:$H,raw_data!$A:$A,"&gt;="&amp;UY_START,raw_data!$A:$A,"&lt;="&amp;BASE_YM,raw_data!$B:$B,"&lt;="&amp;BASE_YM,raw_data!$G:$G,$A719))</f>
        <v/>
      </c>
      <c r="E719" s="30" t="str">
        <f aca="false">IF($A719="","",(SUMIFS(raw_data!$I:$I,raw_data!$A:$A,"&gt;="&amp;UY_START,raw_data!$A:$A,"&lt;="&amp;BASE_YM,raw_data!$B:$B,"&lt;="&amp;BASE_YM,raw_data!$G:$G,$A719)+SUMIFS(raw_data!$J:$J,raw_data!$A:$A,"&gt;="&amp;UY_START,raw_data!$A:$A,"&lt;="&amp;BASE_YM,raw_data!$B:$B,"&lt;="&amp;BASE_YM,raw_data!$G:$G,$A719)))</f>
        <v/>
      </c>
      <c r="F719" s="31" t="str">
        <f aca="false">IF(N(D719)=0,"",E719/D719)</f>
        <v/>
      </c>
      <c r="G719" s="30" t="str">
        <f aca="false">IF($A719="","",SUMIFS(raw_data!$H:$H,raw_data!$A:$A,"&gt;="&amp;UY_START_PY,raw_data!$A:$A,"&lt;="&amp;BASE_YM_PY,raw_data!$B:$B,"&lt;="&amp;BASE_YM_PY,raw_data!$G:$G,$A719))</f>
        <v/>
      </c>
      <c r="H719" s="30" t="str">
        <f aca="false">IF($A719="","",(SUMIFS(raw_data!$I:$I,raw_data!$A:$A,"&gt;="&amp;UY_START_PY,raw_data!$A:$A,"&lt;="&amp;BASE_YM_PY,raw_data!$B:$B,"&lt;="&amp;BASE_YM_PY,raw_data!$G:$G,$A719)+SUMIFS(raw_data!$J:$J,raw_data!$A:$A,"&gt;="&amp;UY_START_PY,raw_data!$A:$A,"&lt;="&amp;BASE_YM_PY,raw_data!$B:$B,"&lt;="&amp;BASE_YM_PY,raw_data!$G:$G,$A719)))</f>
        <v/>
      </c>
      <c r="I719" s="31" t="str">
        <f aca="false">IF(N(G719)=0,"",H719/G719)</f>
        <v/>
      </c>
      <c r="J719" s="32" t="str">
        <f aca="false">IF(N(G719)=0,"",D719/G719-1)</f>
        <v/>
      </c>
      <c r="K719" s="33" t="str">
        <f aca="false">IF(OR(F719="",I719=""),"",F719-I719)</f>
        <v/>
      </c>
      <c r="L719" s="30" t="str">
        <f aca="false">IF($A719="","",SUMIFS(raw_data!$H:$H,raw_data!$B:$B,BASE_YM,raw_data!$G:$G,$A719))</f>
        <v/>
      </c>
      <c r="M719" s="30" t="str">
        <f aca="false">IF($A719="","",(SUMIFS(raw_data!$I:$I,raw_data!$B:$B,BASE_YM,raw_data!$G:$G,$A719)+SUMIFS(raw_data!$J:$J,raw_data!$B:$B,BASE_YM,raw_data!$G:$G,$A719)))</f>
        <v/>
      </c>
      <c r="N719" s="31" t="str">
        <f aca="false">IF(N(L719)=0,"",M719/L719)</f>
        <v/>
      </c>
      <c r="O719" s="30" t="str">
        <f aca="false">IF($A719="","",SUMIFS(raw_data!$H:$H,raw_data!$B:$B,BASE_YM_PY,raw_data!$G:$G,$A719))</f>
        <v/>
      </c>
      <c r="P719" s="30" t="str">
        <f aca="false">IF($A719="","",(SUMIFS(raw_data!$I:$I,raw_data!$B:$B,BASE_YM_PY,raw_data!$G:$G,$A719)+SUMIFS(raw_data!$J:$J,raw_data!$B:$B,BASE_YM_PY,raw_data!$G:$G,$A719)))</f>
        <v/>
      </c>
      <c r="Q719" s="31" t="str">
        <f aca="false">IF(N(O719)=0,"",P719/O719)</f>
        <v/>
      </c>
      <c r="R719" s="32" t="str">
        <f aca="false">IF(N(O719)=0,"",L719/O719-1)</f>
        <v/>
      </c>
      <c r="S719" s="33" t="str">
        <f aca="false">IF(OR(N719="",Q719=""),"",N719-Q719)</f>
        <v/>
      </c>
      <c r="T719" s="0" t="str">
        <f aca="false">IF(N(D719)&gt;0,RANK(D719,D$2:D$1001)+COUNTIF(D$2:D719,D719)-1,"")</f>
        <v/>
      </c>
      <c r="U719" s="38" t="n">
        <f aca="false">IF(N(D719)&gt;0,IF(D719&gt;=LR_MIN_SHARE*SUM(D$2:D$1001),F719,-1),-1)</f>
        <v>-1</v>
      </c>
      <c r="V719" s="0" t="str">
        <f aca="false">IF(U719&lt;0,"",RANK(U719,U$2:U$1001)+COUNTIF(U$2:U719,U719)-1)</f>
        <v/>
      </c>
      <c r="W719" s="0" t="str">
        <f aca="false">IF(N(L719)&gt;0,RANK(L719,L$2:L$1001)+COUNTIF(L$2:L719,L719)-1,"")</f>
        <v/>
      </c>
      <c r="X719" s="38" t="n">
        <f aca="false">IF(N(L719)&gt;0,IF(L719&gt;=LR_MIN_SHARE*SUM(L$2:L$1001),N719,-1),-1)</f>
        <v>-1</v>
      </c>
      <c r="Y719" s="0" t="str">
        <f aca="false">IF(X719&lt;0,"",RANK(X719,X$2:X$1001)+COUNTIF(X$2:X719,X719)-1)</f>
        <v/>
      </c>
      <c r="AA719" s="0" t="str">
        <f aca="false">IF($A719="","",IF(COUNTIF($B$2:$B719,$B719)=1,1,""))</f>
        <v/>
      </c>
      <c r="AB719" s="0" t="str">
        <f aca="false">IF(AA719=1,SUMIF($B$2:$B$1001,$B719,$D$2:$D$1001),"")</f>
        <v/>
      </c>
      <c r="AC719" s="0" t="str">
        <f aca="false">IF(AA719=1,RANK(AB719,$AB$2:$AB$1001)+COUNTIF($AB$2:$AB719,AB719)-1,"")</f>
        <v/>
      </c>
      <c r="AD719" s="0" t="str">
        <f aca="false">IF($A719="","",COUNTIF(raw_data!$G:$G,$A719))</f>
        <v/>
      </c>
      <c r="AE719" s="0" t="str">
        <f aca="false">IF($A719="","",IF(COUNTIF($A$2:$A$1001,$A719)&gt;1,1,0))</f>
        <v/>
      </c>
    </row>
    <row r="720" customFormat="false" ht="15" hidden="false" customHeight="false" outlineLevel="0" collapsed="false">
      <c r="A720" s="0" t="str">
        <f aca="false">IF(code_master!$A720="","",code_master!$A720)</f>
        <v/>
      </c>
      <c r="B720" s="0" t="str">
        <f aca="false">IF($A720="","",code_master!$C720&amp;"")</f>
        <v/>
      </c>
      <c r="C720" s="0" t="str">
        <f aca="false">IF($A720="","",code_master!$B720&amp;"")</f>
        <v/>
      </c>
      <c r="D720" s="30" t="str">
        <f aca="false">IF($A720="","",SUMIFS(raw_data!$H:$H,raw_data!$A:$A,"&gt;="&amp;UY_START,raw_data!$A:$A,"&lt;="&amp;BASE_YM,raw_data!$B:$B,"&lt;="&amp;BASE_YM,raw_data!$G:$G,$A720))</f>
        <v/>
      </c>
      <c r="E720" s="30" t="str">
        <f aca="false">IF($A720="","",(SUMIFS(raw_data!$I:$I,raw_data!$A:$A,"&gt;="&amp;UY_START,raw_data!$A:$A,"&lt;="&amp;BASE_YM,raw_data!$B:$B,"&lt;="&amp;BASE_YM,raw_data!$G:$G,$A720)+SUMIFS(raw_data!$J:$J,raw_data!$A:$A,"&gt;="&amp;UY_START,raw_data!$A:$A,"&lt;="&amp;BASE_YM,raw_data!$B:$B,"&lt;="&amp;BASE_YM,raw_data!$G:$G,$A720)))</f>
        <v/>
      </c>
      <c r="F720" s="31" t="str">
        <f aca="false">IF(N(D720)=0,"",E720/D720)</f>
        <v/>
      </c>
      <c r="G720" s="30" t="str">
        <f aca="false">IF($A720="","",SUMIFS(raw_data!$H:$H,raw_data!$A:$A,"&gt;="&amp;UY_START_PY,raw_data!$A:$A,"&lt;="&amp;BASE_YM_PY,raw_data!$B:$B,"&lt;="&amp;BASE_YM_PY,raw_data!$G:$G,$A720))</f>
        <v/>
      </c>
      <c r="H720" s="30" t="str">
        <f aca="false">IF($A720="","",(SUMIFS(raw_data!$I:$I,raw_data!$A:$A,"&gt;="&amp;UY_START_PY,raw_data!$A:$A,"&lt;="&amp;BASE_YM_PY,raw_data!$B:$B,"&lt;="&amp;BASE_YM_PY,raw_data!$G:$G,$A720)+SUMIFS(raw_data!$J:$J,raw_data!$A:$A,"&gt;="&amp;UY_START_PY,raw_data!$A:$A,"&lt;="&amp;BASE_YM_PY,raw_data!$B:$B,"&lt;="&amp;BASE_YM_PY,raw_data!$G:$G,$A720)))</f>
        <v/>
      </c>
      <c r="I720" s="31" t="str">
        <f aca="false">IF(N(G720)=0,"",H720/G720)</f>
        <v/>
      </c>
      <c r="J720" s="32" t="str">
        <f aca="false">IF(N(G720)=0,"",D720/G720-1)</f>
        <v/>
      </c>
      <c r="K720" s="33" t="str">
        <f aca="false">IF(OR(F720="",I720=""),"",F720-I720)</f>
        <v/>
      </c>
      <c r="L720" s="30" t="str">
        <f aca="false">IF($A720="","",SUMIFS(raw_data!$H:$H,raw_data!$B:$B,BASE_YM,raw_data!$G:$G,$A720))</f>
        <v/>
      </c>
      <c r="M720" s="30" t="str">
        <f aca="false">IF($A720="","",(SUMIFS(raw_data!$I:$I,raw_data!$B:$B,BASE_YM,raw_data!$G:$G,$A720)+SUMIFS(raw_data!$J:$J,raw_data!$B:$B,BASE_YM,raw_data!$G:$G,$A720)))</f>
        <v/>
      </c>
      <c r="N720" s="31" t="str">
        <f aca="false">IF(N(L720)=0,"",M720/L720)</f>
        <v/>
      </c>
      <c r="O720" s="30" t="str">
        <f aca="false">IF($A720="","",SUMIFS(raw_data!$H:$H,raw_data!$B:$B,BASE_YM_PY,raw_data!$G:$G,$A720))</f>
        <v/>
      </c>
      <c r="P720" s="30" t="str">
        <f aca="false">IF($A720="","",(SUMIFS(raw_data!$I:$I,raw_data!$B:$B,BASE_YM_PY,raw_data!$G:$G,$A720)+SUMIFS(raw_data!$J:$J,raw_data!$B:$B,BASE_YM_PY,raw_data!$G:$G,$A720)))</f>
        <v/>
      </c>
      <c r="Q720" s="31" t="str">
        <f aca="false">IF(N(O720)=0,"",P720/O720)</f>
        <v/>
      </c>
      <c r="R720" s="32" t="str">
        <f aca="false">IF(N(O720)=0,"",L720/O720-1)</f>
        <v/>
      </c>
      <c r="S720" s="33" t="str">
        <f aca="false">IF(OR(N720="",Q720=""),"",N720-Q720)</f>
        <v/>
      </c>
      <c r="T720" s="0" t="str">
        <f aca="false">IF(N(D720)&gt;0,RANK(D720,D$2:D$1001)+COUNTIF(D$2:D720,D720)-1,"")</f>
        <v/>
      </c>
      <c r="U720" s="38" t="n">
        <f aca="false">IF(N(D720)&gt;0,IF(D720&gt;=LR_MIN_SHARE*SUM(D$2:D$1001),F720,-1),-1)</f>
        <v>-1</v>
      </c>
      <c r="V720" s="0" t="str">
        <f aca="false">IF(U720&lt;0,"",RANK(U720,U$2:U$1001)+COUNTIF(U$2:U720,U720)-1)</f>
        <v/>
      </c>
      <c r="W720" s="0" t="str">
        <f aca="false">IF(N(L720)&gt;0,RANK(L720,L$2:L$1001)+COUNTIF(L$2:L720,L720)-1,"")</f>
        <v/>
      </c>
      <c r="X720" s="38" t="n">
        <f aca="false">IF(N(L720)&gt;0,IF(L720&gt;=LR_MIN_SHARE*SUM(L$2:L$1001),N720,-1),-1)</f>
        <v>-1</v>
      </c>
      <c r="Y720" s="0" t="str">
        <f aca="false">IF(X720&lt;0,"",RANK(X720,X$2:X$1001)+COUNTIF(X$2:X720,X720)-1)</f>
        <v/>
      </c>
      <c r="AA720" s="0" t="str">
        <f aca="false">IF($A720="","",IF(COUNTIF($B$2:$B720,$B720)=1,1,""))</f>
        <v/>
      </c>
      <c r="AB720" s="0" t="str">
        <f aca="false">IF(AA720=1,SUMIF($B$2:$B$1001,$B720,$D$2:$D$1001),"")</f>
        <v/>
      </c>
      <c r="AC720" s="0" t="str">
        <f aca="false">IF(AA720=1,RANK(AB720,$AB$2:$AB$1001)+COUNTIF($AB$2:$AB720,AB720)-1,"")</f>
        <v/>
      </c>
      <c r="AD720" s="0" t="str">
        <f aca="false">IF($A720="","",COUNTIF(raw_data!$G:$G,$A720))</f>
        <v/>
      </c>
      <c r="AE720" s="0" t="str">
        <f aca="false">IF($A720="","",IF(COUNTIF($A$2:$A$1001,$A720)&gt;1,1,0))</f>
        <v/>
      </c>
    </row>
    <row r="721" customFormat="false" ht="15" hidden="false" customHeight="false" outlineLevel="0" collapsed="false">
      <c r="A721" s="0" t="str">
        <f aca="false">IF(code_master!$A721="","",code_master!$A721)</f>
        <v/>
      </c>
      <c r="B721" s="0" t="str">
        <f aca="false">IF($A721="","",code_master!$C721&amp;"")</f>
        <v/>
      </c>
      <c r="C721" s="0" t="str">
        <f aca="false">IF($A721="","",code_master!$B721&amp;"")</f>
        <v/>
      </c>
      <c r="D721" s="30" t="str">
        <f aca="false">IF($A721="","",SUMIFS(raw_data!$H:$H,raw_data!$A:$A,"&gt;="&amp;UY_START,raw_data!$A:$A,"&lt;="&amp;BASE_YM,raw_data!$B:$B,"&lt;="&amp;BASE_YM,raw_data!$G:$G,$A721))</f>
        <v/>
      </c>
      <c r="E721" s="30" t="str">
        <f aca="false">IF($A721="","",(SUMIFS(raw_data!$I:$I,raw_data!$A:$A,"&gt;="&amp;UY_START,raw_data!$A:$A,"&lt;="&amp;BASE_YM,raw_data!$B:$B,"&lt;="&amp;BASE_YM,raw_data!$G:$G,$A721)+SUMIFS(raw_data!$J:$J,raw_data!$A:$A,"&gt;="&amp;UY_START,raw_data!$A:$A,"&lt;="&amp;BASE_YM,raw_data!$B:$B,"&lt;="&amp;BASE_YM,raw_data!$G:$G,$A721)))</f>
        <v/>
      </c>
      <c r="F721" s="31" t="str">
        <f aca="false">IF(N(D721)=0,"",E721/D721)</f>
        <v/>
      </c>
      <c r="G721" s="30" t="str">
        <f aca="false">IF($A721="","",SUMIFS(raw_data!$H:$H,raw_data!$A:$A,"&gt;="&amp;UY_START_PY,raw_data!$A:$A,"&lt;="&amp;BASE_YM_PY,raw_data!$B:$B,"&lt;="&amp;BASE_YM_PY,raw_data!$G:$G,$A721))</f>
        <v/>
      </c>
      <c r="H721" s="30" t="str">
        <f aca="false">IF($A721="","",(SUMIFS(raw_data!$I:$I,raw_data!$A:$A,"&gt;="&amp;UY_START_PY,raw_data!$A:$A,"&lt;="&amp;BASE_YM_PY,raw_data!$B:$B,"&lt;="&amp;BASE_YM_PY,raw_data!$G:$G,$A721)+SUMIFS(raw_data!$J:$J,raw_data!$A:$A,"&gt;="&amp;UY_START_PY,raw_data!$A:$A,"&lt;="&amp;BASE_YM_PY,raw_data!$B:$B,"&lt;="&amp;BASE_YM_PY,raw_data!$G:$G,$A721)))</f>
        <v/>
      </c>
      <c r="I721" s="31" t="str">
        <f aca="false">IF(N(G721)=0,"",H721/G721)</f>
        <v/>
      </c>
      <c r="J721" s="32" t="str">
        <f aca="false">IF(N(G721)=0,"",D721/G721-1)</f>
        <v/>
      </c>
      <c r="K721" s="33" t="str">
        <f aca="false">IF(OR(F721="",I721=""),"",F721-I721)</f>
        <v/>
      </c>
      <c r="L721" s="30" t="str">
        <f aca="false">IF($A721="","",SUMIFS(raw_data!$H:$H,raw_data!$B:$B,BASE_YM,raw_data!$G:$G,$A721))</f>
        <v/>
      </c>
      <c r="M721" s="30" t="str">
        <f aca="false">IF($A721="","",(SUMIFS(raw_data!$I:$I,raw_data!$B:$B,BASE_YM,raw_data!$G:$G,$A721)+SUMIFS(raw_data!$J:$J,raw_data!$B:$B,BASE_YM,raw_data!$G:$G,$A721)))</f>
        <v/>
      </c>
      <c r="N721" s="31" t="str">
        <f aca="false">IF(N(L721)=0,"",M721/L721)</f>
        <v/>
      </c>
      <c r="O721" s="30" t="str">
        <f aca="false">IF($A721="","",SUMIFS(raw_data!$H:$H,raw_data!$B:$B,BASE_YM_PY,raw_data!$G:$G,$A721))</f>
        <v/>
      </c>
      <c r="P721" s="30" t="str">
        <f aca="false">IF($A721="","",(SUMIFS(raw_data!$I:$I,raw_data!$B:$B,BASE_YM_PY,raw_data!$G:$G,$A721)+SUMIFS(raw_data!$J:$J,raw_data!$B:$B,BASE_YM_PY,raw_data!$G:$G,$A721)))</f>
        <v/>
      </c>
      <c r="Q721" s="31" t="str">
        <f aca="false">IF(N(O721)=0,"",P721/O721)</f>
        <v/>
      </c>
      <c r="R721" s="32" t="str">
        <f aca="false">IF(N(O721)=0,"",L721/O721-1)</f>
        <v/>
      </c>
      <c r="S721" s="33" t="str">
        <f aca="false">IF(OR(N721="",Q721=""),"",N721-Q721)</f>
        <v/>
      </c>
      <c r="T721" s="0" t="str">
        <f aca="false">IF(N(D721)&gt;0,RANK(D721,D$2:D$1001)+COUNTIF(D$2:D721,D721)-1,"")</f>
        <v/>
      </c>
      <c r="U721" s="38" t="n">
        <f aca="false">IF(N(D721)&gt;0,IF(D721&gt;=LR_MIN_SHARE*SUM(D$2:D$1001),F721,-1),-1)</f>
        <v>-1</v>
      </c>
      <c r="V721" s="0" t="str">
        <f aca="false">IF(U721&lt;0,"",RANK(U721,U$2:U$1001)+COUNTIF(U$2:U721,U721)-1)</f>
        <v/>
      </c>
      <c r="W721" s="0" t="str">
        <f aca="false">IF(N(L721)&gt;0,RANK(L721,L$2:L$1001)+COUNTIF(L$2:L721,L721)-1,"")</f>
        <v/>
      </c>
      <c r="X721" s="38" t="n">
        <f aca="false">IF(N(L721)&gt;0,IF(L721&gt;=LR_MIN_SHARE*SUM(L$2:L$1001),N721,-1),-1)</f>
        <v>-1</v>
      </c>
      <c r="Y721" s="0" t="str">
        <f aca="false">IF(X721&lt;0,"",RANK(X721,X$2:X$1001)+COUNTIF(X$2:X721,X721)-1)</f>
        <v/>
      </c>
      <c r="AA721" s="0" t="str">
        <f aca="false">IF($A721="","",IF(COUNTIF($B$2:$B721,$B721)=1,1,""))</f>
        <v/>
      </c>
      <c r="AB721" s="0" t="str">
        <f aca="false">IF(AA721=1,SUMIF($B$2:$B$1001,$B721,$D$2:$D$1001),"")</f>
        <v/>
      </c>
      <c r="AC721" s="0" t="str">
        <f aca="false">IF(AA721=1,RANK(AB721,$AB$2:$AB$1001)+COUNTIF($AB$2:$AB721,AB721)-1,"")</f>
        <v/>
      </c>
      <c r="AD721" s="0" t="str">
        <f aca="false">IF($A721="","",COUNTIF(raw_data!$G:$G,$A721))</f>
        <v/>
      </c>
      <c r="AE721" s="0" t="str">
        <f aca="false">IF($A721="","",IF(COUNTIF($A$2:$A$1001,$A721)&gt;1,1,0))</f>
        <v/>
      </c>
    </row>
    <row r="722" customFormat="false" ht="15" hidden="false" customHeight="false" outlineLevel="0" collapsed="false">
      <c r="A722" s="0" t="str">
        <f aca="false">IF(code_master!$A722="","",code_master!$A722)</f>
        <v/>
      </c>
      <c r="B722" s="0" t="str">
        <f aca="false">IF($A722="","",code_master!$C722&amp;"")</f>
        <v/>
      </c>
      <c r="C722" s="0" t="str">
        <f aca="false">IF($A722="","",code_master!$B722&amp;"")</f>
        <v/>
      </c>
      <c r="D722" s="30" t="str">
        <f aca="false">IF($A722="","",SUMIFS(raw_data!$H:$H,raw_data!$A:$A,"&gt;="&amp;UY_START,raw_data!$A:$A,"&lt;="&amp;BASE_YM,raw_data!$B:$B,"&lt;="&amp;BASE_YM,raw_data!$G:$G,$A722))</f>
        <v/>
      </c>
      <c r="E722" s="30" t="str">
        <f aca="false">IF($A722="","",(SUMIFS(raw_data!$I:$I,raw_data!$A:$A,"&gt;="&amp;UY_START,raw_data!$A:$A,"&lt;="&amp;BASE_YM,raw_data!$B:$B,"&lt;="&amp;BASE_YM,raw_data!$G:$G,$A722)+SUMIFS(raw_data!$J:$J,raw_data!$A:$A,"&gt;="&amp;UY_START,raw_data!$A:$A,"&lt;="&amp;BASE_YM,raw_data!$B:$B,"&lt;="&amp;BASE_YM,raw_data!$G:$G,$A722)))</f>
        <v/>
      </c>
      <c r="F722" s="31" t="str">
        <f aca="false">IF(N(D722)=0,"",E722/D722)</f>
        <v/>
      </c>
      <c r="G722" s="30" t="str">
        <f aca="false">IF($A722="","",SUMIFS(raw_data!$H:$H,raw_data!$A:$A,"&gt;="&amp;UY_START_PY,raw_data!$A:$A,"&lt;="&amp;BASE_YM_PY,raw_data!$B:$B,"&lt;="&amp;BASE_YM_PY,raw_data!$G:$G,$A722))</f>
        <v/>
      </c>
      <c r="H722" s="30" t="str">
        <f aca="false">IF($A722="","",(SUMIFS(raw_data!$I:$I,raw_data!$A:$A,"&gt;="&amp;UY_START_PY,raw_data!$A:$A,"&lt;="&amp;BASE_YM_PY,raw_data!$B:$B,"&lt;="&amp;BASE_YM_PY,raw_data!$G:$G,$A722)+SUMIFS(raw_data!$J:$J,raw_data!$A:$A,"&gt;="&amp;UY_START_PY,raw_data!$A:$A,"&lt;="&amp;BASE_YM_PY,raw_data!$B:$B,"&lt;="&amp;BASE_YM_PY,raw_data!$G:$G,$A722)))</f>
        <v/>
      </c>
      <c r="I722" s="31" t="str">
        <f aca="false">IF(N(G722)=0,"",H722/G722)</f>
        <v/>
      </c>
      <c r="J722" s="32" t="str">
        <f aca="false">IF(N(G722)=0,"",D722/G722-1)</f>
        <v/>
      </c>
      <c r="K722" s="33" t="str">
        <f aca="false">IF(OR(F722="",I722=""),"",F722-I722)</f>
        <v/>
      </c>
      <c r="L722" s="30" t="str">
        <f aca="false">IF($A722="","",SUMIFS(raw_data!$H:$H,raw_data!$B:$B,BASE_YM,raw_data!$G:$G,$A722))</f>
        <v/>
      </c>
      <c r="M722" s="30" t="str">
        <f aca="false">IF($A722="","",(SUMIFS(raw_data!$I:$I,raw_data!$B:$B,BASE_YM,raw_data!$G:$G,$A722)+SUMIFS(raw_data!$J:$J,raw_data!$B:$B,BASE_YM,raw_data!$G:$G,$A722)))</f>
        <v/>
      </c>
      <c r="N722" s="31" t="str">
        <f aca="false">IF(N(L722)=0,"",M722/L722)</f>
        <v/>
      </c>
      <c r="O722" s="30" t="str">
        <f aca="false">IF($A722="","",SUMIFS(raw_data!$H:$H,raw_data!$B:$B,BASE_YM_PY,raw_data!$G:$G,$A722))</f>
        <v/>
      </c>
      <c r="P722" s="30" t="str">
        <f aca="false">IF($A722="","",(SUMIFS(raw_data!$I:$I,raw_data!$B:$B,BASE_YM_PY,raw_data!$G:$G,$A722)+SUMIFS(raw_data!$J:$J,raw_data!$B:$B,BASE_YM_PY,raw_data!$G:$G,$A722)))</f>
        <v/>
      </c>
      <c r="Q722" s="31" t="str">
        <f aca="false">IF(N(O722)=0,"",P722/O722)</f>
        <v/>
      </c>
      <c r="R722" s="32" t="str">
        <f aca="false">IF(N(O722)=0,"",L722/O722-1)</f>
        <v/>
      </c>
      <c r="S722" s="33" t="str">
        <f aca="false">IF(OR(N722="",Q722=""),"",N722-Q722)</f>
        <v/>
      </c>
      <c r="T722" s="0" t="str">
        <f aca="false">IF(N(D722)&gt;0,RANK(D722,D$2:D$1001)+COUNTIF(D$2:D722,D722)-1,"")</f>
        <v/>
      </c>
      <c r="U722" s="38" t="n">
        <f aca="false">IF(N(D722)&gt;0,IF(D722&gt;=LR_MIN_SHARE*SUM(D$2:D$1001),F722,-1),-1)</f>
        <v>-1</v>
      </c>
      <c r="V722" s="0" t="str">
        <f aca="false">IF(U722&lt;0,"",RANK(U722,U$2:U$1001)+COUNTIF(U$2:U722,U722)-1)</f>
        <v/>
      </c>
      <c r="W722" s="0" t="str">
        <f aca="false">IF(N(L722)&gt;0,RANK(L722,L$2:L$1001)+COUNTIF(L$2:L722,L722)-1,"")</f>
        <v/>
      </c>
      <c r="X722" s="38" t="n">
        <f aca="false">IF(N(L722)&gt;0,IF(L722&gt;=LR_MIN_SHARE*SUM(L$2:L$1001),N722,-1),-1)</f>
        <v>-1</v>
      </c>
      <c r="Y722" s="0" t="str">
        <f aca="false">IF(X722&lt;0,"",RANK(X722,X$2:X$1001)+COUNTIF(X$2:X722,X722)-1)</f>
        <v/>
      </c>
      <c r="AA722" s="0" t="str">
        <f aca="false">IF($A722="","",IF(COUNTIF($B$2:$B722,$B722)=1,1,""))</f>
        <v/>
      </c>
      <c r="AB722" s="0" t="str">
        <f aca="false">IF(AA722=1,SUMIF($B$2:$B$1001,$B722,$D$2:$D$1001),"")</f>
        <v/>
      </c>
      <c r="AC722" s="0" t="str">
        <f aca="false">IF(AA722=1,RANK(AB722,$AB$2:$AB$1001)+COUNTIF($AB$2:$AB722,AB722)-1,"")</f>
        <v/>
      </c>
      <c r="AD722" s="0" t="str">
        <f aca="false">IF($A722="","",COUNTIF(raw_data!$G:$G,$A722))</f>
        <v/>
      </c>
      <c r="AE722" s="0" t="str">
        <f aca="false">IF($A722="","",IF(COUNTIF($A$2:$A$1001,$A722)&gt;1,1,0))</f>
        <v/>
      </c>
    </row>
    <row r="723" customFormat="false" ht="15" hidden="false" customHeight="false" outlineLevel="0" collapsed="false">
      <c r="A723" s="0" t="str">
        <f aca="false">IF(code_master!$A723="","",code_master!$A723)</f>
        <v/>
      </c>
      <c r="B723" s="0" t="str">
        <f aca="false">IF($A723="","",code_master!$C723&amp;"")</f>
        <v/>
      </c>
      <c r="C723" s="0" t="str">
        <f aca="false">IF($A723="","",code_master!$B723&amp;"")</f>
        <v/>
      </c>
      <c r="D723" s="30" t="str">
        <f aca="false">IF($A723="","",SUMIFS(raw_data!$H:$H,raw_data!$A:$A,"&gt;="&amp;UY_START,raw_data!$A:$A,"&lt;="&amp;BASE_YM,raw_data!$B:$B,"&lt;="&amp;BASE_YM,raw_data!$G:$G,$A723))</f>
        <v/>
      </c>
      <c r="E723" s="30" t="str">
        <f aca="false">IF($A723="","",(SUMIFS(raw_data!$I:$I,raw_data!$A:$A,"&gt;="&amp;UY_START,raw_data!$A:$A,"&lt;="&amp;BASE_YM,raw_data!$B:$B,"&lt;="&amp;BASE_YM,raw_data!$G:$G,$A723)+SUMIFS(raw_data!$J:$J,raw_data!$A:$A,"&gt;="&amp;UY_START,raw_data!$A:$A,"&lt;="&amp;BASE_YM,raw_data!$B:$B,"&lt;="&amp;BASE_YM,raw_data!$G:$G,$A723)))</f>
        <v/>
      </c>
      <c r="F723" s="31" t="str">
        <f aca="false">IF(N(D723)=0,"",E723/D723)</f>
        <v/>
      </c>
      <c r="G723" s="30" t="str">
        <f aca="false">IF($A723="","",SUMIFS(raw_data!$H:$H,raw_data!$A:$A,"&gt;="&amp;UY_START_PY,raw_data!$A:$A,"&lt;="&amp;BASE_YM_PY,raw_data!$B:$B,"&lt;="&amp;BASE_YM_PY,raw_data!$G:$G,$A723))</f>
        <v/>
      </c>
      <c r="H723" s="30" t="str">
        <f aca="false">IF($A723="","",(SUMIFS(raw_data!$I:$I,raw_data!$A:$A,"&gt;="&amp;UY_START_PY,raw_data!$A:$A,"&lt;="&amp;BASE_YM_PY,raw_data!$B:$B,"&lt;="&amp;BASE_YM_PY,raw_data!$G:$G,$A723)+SUMIFS(raw_data!$J:$J,raw_data!$A:$A,"&gt;="&amp;UY_START_PY,raw_data!$A:$A,"&lt;="&amp;BASE_YM_PY,raw_data!$B:$B,"&lt;="&amp;BASE_YM_PY,raw_data!$G:$G,$A723)))</f>
        <v/>
      </c>
      <c r="I723" s="31" t="str">
        <f aca="false">IF(N(G723)=0,"",H723/G723)</f>
        <v/>
      </c>
      <c r="J723" s="32" t="str">
        <f aca="false">IF(N(G723)=0,"",D723/G723-1)</f>
        <v/>
      </c>
      <c r="K723" s="33" t="str">
        <f aca="false">IF(OR(F723="",I723=""),"",F723-I723)</f>
        <v/>
      </c>
      <c r="L723" s="30" t="str">
        <f aca="false">IF($A723="","",SUMIFS(raw_data!$H:$H,raw_data!$B:$B,BASE_YM,raw_data!$G:$G,$A723))</f>
        <v/>
      </c>
      <c r="M723" s="30" t="str">
        <f aca="false">IF($A723="","",(SUMIFS(raw_data!$I:$I,raw_data!$B:$B,BASE_YM,raw_data!$G:$G,$A723)+SUMIFS(raw_data!$J:$J,raw_data!$B:$B,BASE_YM,raw_data!$G:$G,$A723)))</f>
        <v/>
      </c>
      <c r="N723" s="31" t="str">
        <f aca="false">IF(N(L723)=0,"",M723/L723)</f>
        <v/>
      </c>
      <c r="O723" s="30" t="str">
        <f aca="false">IF($A723="","",SUMIFS(raw_data!$H:$H,raw_data!$B:$B,BASE_YM_PY,raw_data!$G:$G,$A723))</f>
        <v/>
      </c>
      <c r="P723" s="30" t="str">
        <f aca="false">IF($A723="","",(SUMIFS(raw_data!$I:$I,raw_data!$B:$B,BASE_YM_PY,raw_data!$G:$G,$A723)+SUMIFS(raw_data!$J:$J,raw_data!$B:$B,BASE_YM_PY,raw_data!$G:$G,$A723)))</f>
        <v/>
      </c>
      <c r="Q723" s="31" t="str">
        <f aca="false">IF(N(O723)=0,"",P723/O723)</f>
        <v/>
      </c>
      <c r="R723" s="32" t="str">
        <f aca="false">IF(N(O723)=0,"",L723/O723-1)</f>
        <v/>
      </c>
      <c r="S723" s="33" t="str">
        <f aca="false">IF(OR(N723="",Q723=""),"",N723-Q723)</f>
        <v/>
      </c>
      <c r="T723" s="0" t="str">
        <f aca="false">IF(N(D723)&gt;0,RANK(D723,D$2:D$1001)+COUNTIF(D$2:D723,D723)-1,"")</f>
        <v/>
      </c>
      <c r="U723" s="38" t="n">
        <f aca="false">IF(N(D723)&gt;0,IF(D723&gt;=LR_MIN_SHARE*SUM(D$2:D$1001),F723,-1),-1)</f>
        <v>-1</v>
      </c>
      <c r="V723" s="0" t="str">
        <f aca="false">IF(U723&lt;0,"",RANK(U723,U$2:U$1001)+COUNTIF(U$2:U723,U723)-1)</f>
        <v/>
      </c>
      <c r="W723" s="0" t="str">
        <f aca="false">IF(N(L723)&gt;0,RANK(L723,L$2:L$1001)+COUNTIF(L$2:L723,L723)-1,"")</f>
        <v/>
      </c>
      <c r="X723" s="38" t="n">
        <f aca="false">IF(N(L723)&gt;0,IF(L723&gt;=LR_MIN_SHARE*SUM(L$2:L$1001),N723,-1),-1)</f>
        <v>-1</v>
      </c>
      <c r="Y723" s="0" t="str">
        <f aca="false">IF(X723&lt;0,"",RANK(X723,X$2:X$1001)+COUNTIF(X$2:X723,X723)-1)</f>
        <v/>
      </c>
      <c r="AA723" s="0" t="str">
        <f aca="false">IF($A723="","",IF(COUNTIF($B$2:$B723,$B723)=1,1,""))</f>
        <v/>
      </c>
      <c r="AB723" s="0" t="str">
        <f aca="false">IF(AA723=1,SUMIF($B$2:$B$1001,$B723,$D$2:$D$1001),"")</f>
        <v/>
      </c>
      <c r="AC723" s="0" t="str">
        <f aca="false">IF(AA723=1,RANK(AB723,$AB$2:$AB$1001)+COUNTIF($AB$2:$AB723,AB723)-1,"")</f>
        <v/>
      </c>
      <c r="AD723" s="0" t="str">
        <f aca="false">IF($A723="","",COUNTIF(raw_data!$G:$G,$A723))</f>
        <v/>
      </c>
      <c r="AE723" s="0" t="str">
        <f aca="false">IF($A723="","",IF(COUNTIF($A$2:$A$1001,$A723)&gt;1,1,0))</f>
        <v/>
      </c>
    </row>
    <row r="724" customFormat="false" ht="15" hidden="false" customHeight="false" outlineLevel="0" collapsed="false">
      <c r="A724" s="0" t="str">
        <f aca="false">IF(code_master!$A724="","",code_master!$A724)</f>
        <v/>
      </c>
      <c r="B724" s="0" t="str">
        <f aca="false">IF($A724="","",code_master!$C724&amp;"")</f>
        <v/>
      </c>
      <c r="C724" s="0" t="str">
        <f aca="false">IF($A724="","",code_master!$B724&amp;"")</f>
        <v/>
      </c>
      <c r="D724" s="30" t="str">
        <f aca="false">IF($A724="","",SUMIFS(raw_data!$H:$H,raw_data!$A:$A,"&gt;="&amp;UY_START,raw_data!$A:$A,"&lt;="&amp;BASE_YM,raw_data!$B:$B,"&lt;="&amp;BASE_YM,raw_data!$G:$G,$A724))</f>
        <v/>
      </c>
      <c r="E724" s="30" t="str">
        <f aca="false">IF($A724="","",(SUMIFS(raw_data!$I:$I,raw_data!$A:$A,"&gt;="&amp;UY_START,raw_data!$A:$A,"&lt;="&amp;BASE_YM,raw_data!$B:$B,"&lt;="&amp;BASE_YM,raw_data!$G:$G,$A724)+SUMIFS(raw_data!$J:$J,raw_data!$A:$A,"&gt;="&amp;UY_START,raw_data!$A:$A,"&lt;="&amp;BASE_YM,raw_data!$B:$B,"&lt;="&amp;BASE_YM,raw_data!$G:$G,$A724)))</f>
        <v/>
      </c>
      <c r="F724" s="31" t="str">
        <f aca="false">IF(N(D724)=0,"",E724/D724)</f>
        <v/>
      </c>
      <c r="G724" s="30" t="str">
        <f aca="false">IF($A724="","",SUMIFS(raw_data!$H:$H,raw_data!$A:$A,"&gt;="&amp;UY_START_PY,raw_data!$A:$A,"&lt;="&amp;BASE_YM_PY,raw_data!$B:$B,"&lt;="&amp;BASE_YM_PY,raw_data!$G:$G,$A724))</f>
        <v/>
      </c>
      <c r="H724" s="30" t="str">
        <f aca="false">IF($A724="","",(SUMIFS(raw_data!$I:$I,raw_data!$A:$A,"&gt;="&amp;UY_START_PY,raw_data!$A:$A,"&lt;="&amp;BASE_YM_PY,raw_data!$B:$B,"&lt;="&amp;BASE_YM_PY,raw_data!$G:$G,$A724)+SUMIFS(raw_data!$J:$J,raw_data!$A:$A,"&gt;="&amp;UY_START_PY,raw_data!$A:$A,"&lt;="&amp;BASE_YM_PY,raw_data!$B:$B,"&lt;="&amp;BASE_YM_PY,raw_data!$G:$G,$A724)))</f>
        <v/>
      </c>
      <c r="I724" s="31" t="str">
        <f aca="false">IF(N(G724)=0,"",H724/G724)</f>
        <v/>
      </c>
      <c r="J724" s="32" t="str">
        <f aca="false">IF(N(G724)=0,"",D724/G724-1)</f>
        <v/>
      </c>
      <c r="K724" s="33" t="str">
        <f aca="false">IF(OR(F724="",I724=""),"",F724-I724)</f>
        <v/>
      </c>
      <c r="L724" s="30" t="str">
        <f aca="false">IF($A724="","",SUMIFS(raw_data!$H:$H,raw_data!$B:$B,BASE_YM,raw_data!$G:$G,$A724))</f>
        <v/>
      </c>
      <c r="M724" s="30" t="str">
        <f aca="false">IF($A724="","",(SUMIFS(raw_data!$I:$I,raw_data!$B:$B,BASE_YM,raw_data!$G:$G,$A724)+SUMIFS(raw_data!$J:$J,raw_data!$B:$B,BASE_YM,raw_data!$G:$G,$A724)))</f>
        <v/>
      </c>
      <c r="N724" s="31" t="str">
        <f aca="false">IF(N(L724)=0,"",M724/L724)</f>
        <v/>
      </c>
      <c r="O724" s="30" t="str">
        <f aca="false">IF($A724="","",SUMIFS(raw_data!$H:$H,raw_data!$B:$B,BASE_YM_PY,raw_data!$G:$G,$A724))</f>
        <v/>
      </c>
      <c r="P724" s="30" t="str">
        <f aca="false">IF($A724="","",(SUMIFS(raw_data!$I:$I,raw_data!$B:$B,BASE_YM_PY,raw_data!$G:$G,$A724)+SUMIFS(raw_data!$J:$J,raw_data!$B:$B,BASE_YM_PY,raw_data!$G:$G,$A724)))</f>
        <v/>
      </c>
      <c r="Q724" s="31" t="str">
        <f aca="false">IF(N(O724)=0,"",P724/O724)</f>
        <v/>
      </c>
      <c r="R724" s="32" t="str">
        <f aca="false">IF(N(O724)=0,"",L724/O724-1)</f>
        <v/>
      </c>
      <c r="S724" s="33" t="str">
        <f aca="false">IF(OR(N724="",Q724=""),"",N724-Q724)</f>
        <v/>
      </c>
      <c r="T724" s="0" t="str">
        <f aca="false">IF(N(D724)&gt;0,RANK(D724,D$2:D$1001)+COUNTIF(D$2:D724,D724)-1,"")</f>
        <v/>
      </c>
      <c r="U724" s="38" t="n">
        <f aca="false">IF(N(D724)&gt;0,IF(D724&gt;=LR_MIN_SHARE*SUM(D$2:D$1001),F724,-1),-1)</f>
        <v>-1</v>
      </c>
      <c r="V724" s="0" t="str">
        <f aca="false">IF(U724&lt;0,"",RANK(U724,U$2:U$1001)+COUNTIF(U$2:U724,U724)-1)</f>
        <v/>
      </c>
      <c r="W724" s="0" t="str">
        <f aca="false">IF(N(L724)&gt;0,RANK(L724,L$2:L$1001)+COUNTIF(L$2:L724,L724)-1,"")</f>
        <v/>
      </c>
      <c r="X724" s="38" t="n">
        <f aca="false">IF(N(L724)&gt;0,IF(L724&gt;=LR_MIN_SHARE*SUM(L$2:L$1001),N724,-1),-1)</f>
        <v>-1</v>
      </c>
      <c r="Y724" s="0" t="str">
        <f aca="false">IF(X724&lt;0,"",RANK(X724,X$2:X$1001)+COUNTIF(X$2:X724,X724)-1)</f>
        <v/>
      </c>
      <c r="AA724" s="0" t="str">
        <f aca="false">IF($A724="","",IF(COUNTIF($B$2:$B724,$B724)=1,1,""))</f>
        <v/>
      </c>
      <c r="AB724" s="0" t="str">
        <f aca="false">IF(AA724=1,SUMIF($B$2:$B$1001,$B724,$D$2:$D$1001),"")</f>
        <v/>
      </c>
      <c r="AC724" s="0" t="str">
        <f aca="false">IF(AA724=1,RANK(AB724,$AB$2:$AB$1001)+COUNTIF($AB$2:$AB724,AB724)-1,"")</f>
        <v/>
      </c>
      <c r="AD724" s="0" t="str">
        <f aca="false">IF($A724="","",COUNTIF(raw_data!$G:$G,$A724))</f>
        <v/>
      </c>
      <c r="AE724" s="0" t="str">
        <f aca="false">IF($A724="","",IF(COUNTIF($A$2:$A$1001,$A724)&gt;1,1,0))</f>
        <v/>
      </c>
    </row>
    <row r="725" customFormat="false" ht="15" hidden="false" customHeight="false" outlineLevel="0" collapsed="false">
      <c r="A725" s="0" t="str">
        <f aca="false">IF(code_master!$A725="","",code_master!$A725)</f>
        <v/>
      </c>
      <c r="B725" s="0" t="str">
        <f aca="false">IF($A725="","",code_master!$C725&amp;"")</f>
        <v/>
      </c>
      <c r="C725" s="0" t="str">
        <f aca="false">IF($A725="","",code_master!$B725&amp;"")</f>
        <v/>
      </c>
      <c r="D725" s="30" t="str">
        <f aca="false">IF($A725="","",SUMIFS(raw_data!$H:$H,raw_data!$A:$A,"&gt;="&amp;UY_START,raw_data!$A:$A,"&lt;="&amp;BASE_YM,raw_data!$B:$B,"&lt;="&amp;BASE_YM,raw_data!$G:$G,$A725))</f>
        <v/>
      </c>
      <c r="E725" s="30" t="str">
        <f aca="false">IF($A725="","",(SUMIFS(raw_data!$I:$I,raw_data!$A:$A,"&gt;="&amp;UY_START,raw_data!$A:$A,"&lt;="&amp;BASE_YM,raw_data!$B:$B,"&lt;="&amp;BASE_YM,raw_data!$G:$G,$A725)+SUMIFS(raw_data!$J:$J,raw_data!$A:$A,"&gt;="&amp;UY_START,raw_data!$A:$A,"&lt;="&amp;BASE_YM,raw_data!$B:$B,"&lt;="&amp;BASE_YM,raw_data!$G:$G,$A725)))</f>
        <v/>
      </c>
      <c r="F725" s="31" t="str">
        <f aca="false">IF(N(D725)=0,"",E725/D725)</f>
        <v/>
      </c>
      <c r="G725" s="30" t="str">
        <f aca="false">IF($A725="","",SUMIFS(raw_data!$H:$H,raw_data!$A:$A,"&gt;="&amp;UY_START_PY,raw_data!$A:$A,"&lt;="&amp;BASE_YM_PY,raw_data!$B:$B,"&lt;="&amp;BASE_YM_PY,raw_data!$G:$G,$A725))</f>
        <v/>
      </c>
      <c r="H725" s="30" t="str">
        <f aca="false">IF($A725="","",(SUMIFS(raw_data!$I:$I,raw_data!$A:$A,"&gt;="&amp;UY_START_PY,raw_data!$A:$A,"&lt;="&amp;BASE_YM_PY,raw_data!$B:$B,"&lt;="&amp;BASE_YM_PY,raw_data!$G:$G,$A725)+SUMIFS(raw_data!$J:$J,raw_data!$A:$A,"&gt;="&amp;UY_START_PY,raw_data!$A:$A,"&lt;="&amp;BASE_YM_PY,raw_data!$B:$B,"&lt;="&amp;BASE_YM_PY,raw_data!$G:$G,$A725)))</f>
        <v/>
      </c>
      <c r="I725" s="31" t="str">
        <f aca="false">IF(N(G725)=0,"",H725/G725)</f>
        <v/>
      </c>
      <c r="J725" s="32" t="str">
        <f aca="false">IF(N(G725)=0,"",D725/G725-1)</f>
        <v/>
      </c>
      <c r="K725" s="33" t="str">
        <f aca="false">IF(OR(F725="",I725=""),"",F725-I725)</f>
        <v/>
      </c>
      <c r="L725" s="30" t="str">
        <f aca="false">IF($A725="","",SUMIFS(raw_data!$H:$H,raw_data!$B:$B,BASE_YM,raw_data!$G:$G,$A725))</f>
        <v/>
      </c>
      <c r="M725" s="30" t="str">
        <f aca="false">IF($A725="","",(SUMIFS(raw_data!$I:$I,raw_data!$B:$B,BASE_YM,raw_data!$G:$G,$A725)+SUMIFS(raw_data!$J:$J,raw_data!$B:$B,BASE_YM,raw_data!$G:$G,$A725)))</f>
        <v/>
      </c>
      <c r="N725" s="31" t="str">
        <f aca="false">IF(N(L725)=0,"",M725/L725)</f>
        <v/>
      </c>
      <c r="O725" s="30" t="str">
        <f aca="false">IF($A725="","",SUMIFS(raw_data!$H:$H,raw_data!$B:$B,BASE_YM_PY,raw_data!$G:$G,$A725))</f>
        <v/>
      </c>
      <c r="P725" s="30" t="str">
        <f aca="false">IF($A725="","",(SUMIFS(raw_data!$I:$I,raw_data!$B:$B,BASE_YM_PY,raw_data!$G:$G,$A725)+SUMIFS(raw_data!$J:$J,raw_data!$B:$B,BASE_YM_PY,raw_data!$G:$G,$A725)))</f>
        <v/>
      </c>
      <c r="Q725" s="31" t="str">
        <f aca="false">IF(N(O725)=0,"",P725/O725)</f>
        <v/>
      </c>
      <c r="R725" s="32" t="str">
        <f aca="false">IF(N(O725)=0,"",L725/O725-1)</f>
        <v/>
      </c>
      <c r="S725" s="33" t="str">
        <f aca="false">IF(OR(N725="",Q725=""),"",N725-Q725)</f>
        <v/>
      </c>
      <c r="T725" s="0" t="str">
        <f aca="false">IF(N(D725)&gt;0,RANK(D725,D$2:D$1001)+COUNTIF(D$2:D725,D725)-1,"")</f>
        <v/>
      </c>
      <c r="U725" s="38" t="n">
        <f aca="false">IF(N(D725)&gt;0,IF(D725&gt;=LR_MIN_SHARE*SUM(D$2:D$1001),F725,-1),-1)</f>
        <v>-1</v>
      </c>
      <c r="V725" s="0" t="str">
        <f aca="false">IF(U725&lt;0,"",RANK(U725,U$2:U$1001)+COUNTIF(U$2:U725,U725)-1)</f>
        <v/>
      </c>
      <c r="W725" s="0" t="str">
        <f aca="false">IF(N(L725)&gt;0,RANK(L725,L$2:L$1001)+COUNTIF(L$2:L725,L725)-1,"")</f>
        <v/>
      </c>
      <c r="X725" s="38" t="n">
        <f aca="false">IF(N(L725)&gt;0,IF(L725&gt;=LR_MIN_SHARE*SUM(L$2:L$1001),N725,-1),-1)</f>
        <v>-1</v>
      </c>
      <c r="Y725" s="0" t="str">
        <f aca="false">IF(X725&lt;0,"",RANK(X725,X$2:X$1001)+COUNTIF(X$2:X725,X725)-1)</f>
        <v/>
      </c>
      <c r="AA725" s="0" t="str">
        <f aca="false">IF($A725="","",IF(COUNTIF($B$2:$B725,$B725)=1,1,""))</f>
        <v/>
      </c>
      <c r="AB725" s="0" t="str">
        <f aca="false">IF(AA725=1,SUMIF($B$2:$B$1001,$B725,$D$2:$D$1001),"")</f>
        <v/>
      </c>
      <c r="AC725" s="0" t="str">
        <f aca="false">IF(AA725=1,RANK(AB725,$AB$2:$AB$1001)+COUNTIF($AB$2:$AB725,AB725)-1,"")</f>
        <v/>
      </c>
      <c r="AD725" s="0" t="str">
        <f aca="false">IF($A725="","",COUNTIF(raw_data!$G:$G,$A725))</f>
        <v/>
      </c>
      <c r="AE725" s="0" t="str">
        <f aca="false">IF($A725="","",IF(COUNTIF($A$2:$A$1001,$A725)&gt;1,1,0))</f>
        <v/>
      </c>
    </row>
    <row r="726" customFormat="false" ht="15" hidden="false" customHeight="false" outlineLevel="0" collapsed="false">
      <c r="A726" s="0" t="str">
        <f aca="false">IF(code_master!$A726="","",code_master!$A726)</f>
        <v/>
      </c>
      <c r="B726" s="0" t="str">
        <f aca="false">IF($A726="","",code_master!$C726&amp;"")</f>
        <v/>
      </c>
      <c r="C726" s="0" t="str">
        <f aca="false">IF($A726="","",code_master!$B726&amp;"")</f>
        <v/>
      </c>
      <c r="D726" s="30" t="str">
        <f aca="false">IF($A726="","",SUMIFS(raw_data!$H:$H,raw_data!$A:$A,"&gt;="&amp;UY_START,raw_data!$A:$A,"&lt;="&amp;BASE_YM,raw_data!$B:$B,"&lt;="&amp;BASE_YM,raw_data!$G:$G,$A726))</f>
        <v/>
      </c>
      <c r="E726" s="30" t="str">
        <f aca="false">IF($A726="","",(SUMIFS(raw_data!$I:$I,raw_data!$A:$A,"&gt;="&amp;UY_START,raw_data!$A:$A,"&lt;="&amp;BASE_YM,raw_data!$B:$B,"&lt;="&amp;BASE_YM,raw_data!$G:$G,$A726)+SUMIFS(raw_data!$J:$J,raw_data!$A:$A,"&gt;="&amp;UY_START,raw_data!$A:$A,"&lt;="&amp;BASE_YM,raw_data!$B:$B,"&lt;="&amp;BASE_YM,raw_data!$G:$G,$A726)))</f>
        <v/>
      </c>
      <c r="F726" s="31" t="str">
        <f aca="false">IF(N(D726)=0,"",E726/D726)</f>
        <v/>
      </c>
      <c r="G726" s="30" t="str">
        <f aca="false">IF($A726="","",SUMIFS(raw_data!$H:$H,raw_data!$A:$A,"&gt;="&amp;UY_START_PY,raw_data!$A:$A,"&lt;="&amp;BASE_YM_PY,raw_data!$B:$B,"&lt;="&amp;BASE_YM_PY,raw_data!$G:$G,$A726))</f>
        <v/>
      </c>
      <c r="H726" s="30" t="str">
        <f aca="false">IF($A726="","",(SUMIFS(raw_data!$I:$I,raw_data!$A:$A,"&gt;="&amp;UY_START_PY,raw_data!$A:$A,"&lt;="&amp;BASE_YM_PY,raw_data!$B:$B,"&lt;="&amp;BASE_YM_PY,raw_data!$G:$G,$A726)+SUMIFS(raw_data!$J:$J,raw_data!$A:$A,"&gt;="&amp;UY_START_PY,raw_data!$A:$A,"&lt;="&amp;BASE_YM_PY,raw_data!$B:$B,"&lt;="&amp;BASE_YM_PY,raw_data!$G:$G,$A726)))</f>
        <v/>
      </c>
      <c r="I726" s="31" t="str">
        <f aca="false">IF(N(G726)=0,"",H726/G726)</f>
        <v/>
      </c>
      <c r="J726" s="32" t="str">
        <f aca="false">IF(N(G726)=0,"",D726/G726-1)</f>
        <v/>
      </c>
      <c r="K726" s="33" t="str">
        <f aca="false">IF(OR(F726="",I726=""),"",F726-I726)</f>
        <v/>
      </c>
      <c r="L726" s="30" t="str">
        <f aca="false">IF($A726="","",SUMIFS(raw_data!$H:$H,raw_data!$B:$B,BASE_YM,raw_data!$G:$G,$A726))</f>
        <v/>
      </c>
      <c r="M726" s="30" t="str">
        <f aca="false">IF($A726="","",(SUMIFS(raw_data!$I:$I,raw_data!$B:$B,BASE_YM,raw_data!$G:$G,$A726)+SUMIFS(raw_data!$J:$J,raw_data!$B:$B,BASE_YM,raw_data!$G:$G,$A726)))</f>
        <v/>
      </c>
      <c r="N726" s="31" t="str">
        <f aca="false">IF(N(L726)=0,"",M726/L726)</f>
        <v/>
      </c>
      <c r="O726" s="30" t="str">
        <f aca="false">IF($A726="","",SUMIFS(raw_data!$H:$H,raw_data!$B:$B,BASE_YM_PY,raw_data!$G:$G,$A726))</f>
        <v/>
      </c>
      <c r="P726" s="30" t="str">
        <f aca="false">IF($A726="","",(SUMIFS(raw_data!$I:$I,raw_data!$B:$B,BASE_YM_PY,raw_data!$G:$G,$A726)+SUMIFS(raw_data!$J:$J,raw_data!$B:$B,BASE_YM_PY,raw_data!$G:$G,$A726)))</f>
        <v/>
      </c>
      <c r="Q726" s="31" t="str">
        <f aca="false">IF(N(O726)=0,"",P726/O726)</f>
        <v/>
      </c>
      <c r="R726" s="32" t="str">
        <f aca="false">IF(N(O726)=0,"",L726/O726-1)</f>
        <v/>
      </c>
      <c r="S726" s="33" t="str">
        <f aca="false">IF(OR(N726="",Q726=""),"",N726-Q726)</f>
        <v/>
      </c>
      <c r="T726" s="0" t="str">
        <f aca="false">IF(N(D726)&gt;0,RANK(D726,D$2:D$1001)+COUNTIF(D$2:D726,D726)-1,"")</f>
        <v/>
      </c>
      <c r="U726" s="38" t="n">
        <f aca="false">IF(N(D726)&gt;0,IF(D726&gt;=LR_MIN_SHARE*SUM(D$2:D$1001),F726,-1),-1)</f>
        <v>-1</v>
      </c>
      <c r="V726" s="0" t="str">
        <f aca="false">IF(U726&lt;0,"",RANK(U726,U$2:U$1001)+COUNTIF(U$2:U726,U726)-1)</f>
        <v/>
      </c>
      <c r="W726" s="0" t="str">
        <f aca="false">IF(N(L726)&gt;0,RANK(L726,L$2:L$1001)+COUNTIF(L$2:L726,L726)-1,"")</f>
        <v/>
      </c>
      <c r="X726" s="38" t="n">
        <f aca="false">IF(N(L726)&gt;0,IF(L726&gt;=LR_MIN_SHARE*SUM(L$2:L$1001),N726,-1),-1)</f>
        <v>-1</v>
      </c>
      <c r="Y726" s="0" t="str">
        <f aca="false">IF(X726&lt;0,"",RANK(X726,X$2:X$1001)+COUNTIF(X$2:X726,X726)-1)</f>
        <v/>
      </c>
      <c r="AA726" s="0" t="str">
        <f aca="false">IF($A726="","",IF(COUNTIF($B$2:$B726,$B726)=1,1,""))</f>
        <v/>
      </c>
      <c r="AB726" s="0" t="str">
        <f aca="false">IF(AA726=1,SUMIF($B$2:$B$1001,$B726,$D$2:$D$1001),"")</f>
        <v/>
      </c>
      <c r="AC726" s="0" t="str">
        <f aca="false">IF(AA726=1,RANK(AB726,$AB$2:$AB$1001)+COUNTIF($AB$2:$AB726,AB726)-1,"")</f>
        <v/>
      </c>
      <c r="AD726" s="0" t="str">
        <f aca="false">IF($A726="","",COUNTIF(raw_data!$G:$G,$A726))</f>
        <v/>
      </c>
      <c r="AE726" s="0" t="str">
        <f aca="false">IF($A726="","",IF(COUNTIF($A$2:$A$1001,$A726)&gt;1,1,0))</f>
        <v/>
      </c>
    </row>
    <row r="727" customFormat="false" ht="15" hidden="false" customHeight="false" outlineLevel="0" collapsed="false">
      <c r="A727" s="0" t="str">
        <f aca="false">IF(code_master!$A727="","",code_master!$A727)</f>
        <v/>
      </c>
      <c r="B727" s="0" t="str">
        <f aca="false">IF($A727="","",code_master!$C727&amp;"")</f>
        <v/>
      </c>
      <c r="C727" s="0" t="str">
        <f aca="false">IF($A727="","",code_master!$B727&amp;"")</f>
        <v/>
      </c>
      <c r="D727" s="30" t="str">
        <f aca="false">IF($A727="","",SUMIFS(raw_data!$H:$H,raw_data!$A:$A,"&gt;="&amp;UY_START,raw_data!$A:$A,"&lt;="&amp;BASE_YM,raw_data!$B:$B,"&lt;="&amp;BASE_YM,raw_data!$G:$G,$A727))</f>
        <v/>
      </c>
      <c r="E727" s="30" t="str">
        <f aca="false">IF($A727="","",(SUMIFS(raw_data!$I:$I,raw_data!$A:$A,"&gt;="&amp;UY_START,raw_data!$A:$A,"&lt;="&amp;BASE_YM,raw_data!$B:$B,"&lt;="&amp;BASE_YM,raw_data!$G:$G,$A727)+SUMIFS(raw_data!$J:$J,raw_data!$A:$A,"&gt;="&amp;UY_START,raw_data!$A:$A,"&lt;="&amp;BASE_YM,raw_data!$B:$B,"&lt;="&amp;BASE_YM,raw_data!$G:$G,$A727)))</f>
        <v/>
      </c>
      <c r="F727" s="31" t="str">
        <f aca="false">IF(N(D727)=0,"",E727/D727)</f>
        <v/>
      </c>
      <c r="G727" s="30" t="str">
        <f aca="false">IF($A727="","",SUMIFS(raw_data!$H:$H,raw_data!$A:$A,"&gt;="&amp;UY_START_PY,raw_data!$A:$A,"&lt;="&amp;BASE_YM_PY,raw_data!$B:$B,"&lt;="&amp;BASE_YM_PY,raw_data!$G:$G,$A727))</f>
        <v/>
      </c>
      <c r="H727" s="30" t="str">
        <f aca="false">IF($A727="","",(SUMIFS(raw_data!$I:$I,raw_data!$A:$A,"&gt;="&amp;UY_START_PY,raw_data!$A:$A,"&lt;="&amp;BASE_YM_PY,raw_data!$B:$B,"&lt;="&amp;BASE_YM_PY,raw_data!$G:$G,$A727)+SUMIFS(raw_data!$J:$J,raw_data!$A:$A,"&gt;="&amp;UY_START_PY,raw_data!$A:$A,"&lt;="&amp;BASE_YM_PY,raw_data!$B:$B,"&lt;="&amp;BASE_YM_PY,raw_data!$G:$G,$A727)))</f>
        <v/>
      </c>
      <c r="I727" s="31" t="str">
        <f aca="false">IF(N(G727)=0,"",H727/G727)</f>
        <v/>
      </c>
      <c r="J727" s="32" t="str">
        <f aca="false">IF(N(G727)=0,"",D727/G727-1)</f>
        <v/>
      </c>
      <c r="K727" s="33" t="str">
        <f aca="false">IF(OR(F727="",I727=""),"",F727-I727)</f>
        <v/>
      </c>
      <c r="L727" s="30" t="str">
        <f aca="false">IF($A727="","",SUMIFS(raw_data!$H:$H,raw_data!$B:$B,BASE_YM,raw_data!$G:$G,$A727))</f>
        <v/>
      </c>
      <c r="M727" s="30" t="str">
        <f aca="false">IF($A727="","",(SUMIFS(raw_data!$I:$I,raw_data!$B:$B,BASE_YM,raw_data!$G:$G,$A727)+SUMIFS(raw_data!$J:$J,raw_data!$B:$B,BASE_YM,raw_data!$G:$G,$A727)))</f>
        <v/>
      </c>
      <c r="N727" s="31" t="str">
        <f aca="false">IF(N(L727)=0,"",M727/L727)</f>
        <v/>
      </c>
      <c r="O727" s="30" t="str">
        <f aca="false">IF($A727="","",SUMIFS(raw_data!$H:$H,raw_data!$B:$B,BASE_YM_PY,raw_data!$G:$G,$A727))</f>
        <v/>
      </c>
      <c r="P727" s="30" t="str">
        <f aca="false">IF($A727="","",(SUMIFS(raw_data!$I:$I,raw_data!$B:$B,BASE_YM_PY,raw_data!$G:$G,$A727)+SUMIFS(raw_data!$J:$J,raw_data!$B:$B,BASE_YM_PY,raw_data!$G:$G,$A727)))</f>
        <v/>
      </c>
      <c r="Q727" s="31" t="str">
        <f aca="false">IF(N(O727)=0,"",P727/O727)</f>
        <v/>
      </c>
      <c r="R727" s="32" t="str">
        <f aca="false">IF(N(O727)=0,"",L727/O727-1)</f>
        <v/>
      </c>
      <c r="S727" s="33" t="str">
        <f aca="false">IF(OR(N727="",Q727=""),"",N727-Q727)</f>
        <v/>
      </c>
      <c r="T727" s="0" t="str">
        <f aca="false">IF(N(D727)&gt;0,RANK(D727,D$2:D$1001)+COUNTIF(D$2:D727,D727)-1,"")</f>
        <v/>
      </c>
      <c r="U727" s="38" t="n">
        <f aca="false">IF(N(D727)&gt;0,IF(D727&gt;=LR_MIN_SHARE*SUM(D$2:D$1001),F727,-1),-1)</f>
        <v>-1</v>
      </c>
      <c r="V727" s="0" t="str">
        <f aca="false">IF(U727&lt;0,"",RANK(U727,U$2:U$1001)+COUNTIF(U$2:U727,U727)-1)</f>
        <v/>
      </c>
      <c r="W727" s="0" t="str">
        <f aca="false">IF(N(L727)&gt;0,RANK(L727,L$2:L$1001)+COUNTIF(L$2:L727,L727)-1,"")</f>
        <v/>
      </c>
      <c r="X727" s="38" t="n">
        <f aca="false">IF(N(L727)&gt;0,IF(L727&gt;=LR_MIN_SHARE*SUM(L$2:L$1001),N727,-1),-1)</f>
        <v>-1</v>
      </c>
      <c r="Y727" s="0" t="str">
        <f aca="false">IF(X727&lt;0,"",RANK(X727,X$2:X$1001)+COUNTIF(X$2:X727,X727)-1)</f>
        <v/>
      </c>
      <c r="AA727" s="0" t="str">
        <f aca="false">IF($A727="","",IF(COUNTIF($B$2:$B727,$B727)=1,1,""))</f>
        <v/>
      </c>
      <c r="AB727" s="0" t="str">
        <f aca="false">IF(AA727=1,SUMIF($B$2:$B$1001,$B727,$D$2:$D$1001),"")</f>
        <v/>
      </c>
      <c r="AC727" s="0" t="str">
        <f aca="false">IF(AA727=1,RANK(AB727,$AB$2:$AB$1001)+COUNTIF($AB$2:$AB727,AB727)-1,"")</f>
        <v/>
      </c>
      <c r="AD727" s="0" t="str">
        <f aca="false">IF($A727="","",COUNTIF(raw_data!$G:$G,$A727))</f>
        <v/>
      </c>
      <c r="AE727" s="0" t="str">
        <f aca="false">IF($A727="","",IF(COUNTIF($A$2:$A$1001,$A727)&gt;1,1,0))</f>
        <v/>
      </c>
    </row>
    <row r="728" customFormat="false" ht="15" hidden="false" customHeight="false" outlineLevel="0" collapsed="false">
      <c r="A728" s="0" t="str">
        <f aca="false">IF(code_master!$A728="","",code_master!$A728)</f>
        <v/>
      </c>
      <c r="B728" s="0" t="str">
        <f aca="false">IF($A728="","",code_master!$C728&amp;"")</f>
        <v/>
      </c>
      <c r="C728" s="0" t="str">
        <f aca="false">IF($A728="","",code_master!$B728&amp;"")</f>
        <v/>
      </c>
      <c r="D728" s="30" t="str">
        <f aca="false">IF($A728="","",SUMIFS(raw_data!$H:$H,raw_data!$A:$A,"&gt;="&amp;UY_START,raw_data!$A:$A,"&lt;="&amp;BASE_YM,raw_data!$B:$B,"&lt;="&amp;BASE_YM,raw_data!$G:$G,$A728))</f>
        <v/>
      </c>
      <c r="E728" s="30" t="str">
        <f aca="false">IF($A728="","",(SUMIFS(raw_data!$I:$I,raw_data!$A:$A,"&gt;="&amp;UY_START,raw_data!$A:$A,"&lt;="&amp;BASE_YM,raw_data!$B:$B,"&lt;="&amp;BASE_YM,raw_data!$G:$G,$A728)+SUMIFS(raw_data!$J:$J,raw_data!$A:$A,"&gt;="&amp;UY_START,raw_data!$A:$A,"&lt;="&amp;BASE_YM,raw_data!$B:$B,"&lt;="&amp;BASE_YM,raw_data!$G:$G,$A728)))</f>
        <v/>
      </c>
      <c r="F728" s="31" t="str">
        <f aca="false">IF(N(D728)=0,"",E728/D728)</f>
        <v/>
      </c>
      <c r="G728" s="30" t="str">
        <f aca="false">IF($A728="","",SUMIFS(raw_data!$H:$H,raw_data!$A:$A,"&gt;="&amp;UY_START_PY,raw_data!$A:$A,"&lt;="&amp;BASE_YM_PY,raw_data!$B:$B,"&lt;="&amp;BASE_YM_PY,raw_data!$G:$G,$A728))</f>
        <v/>
      </c>
      <c r="H728" s="30" t="str">
        <f aca="false">IF($A728="","",(SUMIFS(raw_data!$I:$I,raw_data!$A:$A,"&gt;="&amp;UY_START_PY,raw_data!$A:$A,"&lt;="&amp;BASE_YM_PY,raw_data!$B:$B,"&lt;="&amp;BASE_YM_PY,raw_data!$G:$G,$A728)+SUMIFS(raw_data!$J:$J,raw_data!$A:$A,"&gt;="&amp;UY_START_PY,raw_data!$A:$A,"&lt;="&amp;BASE_YM_PY,raw_data!$B:$B,"&lt;="&amp;BASE_YM_PY,raw_data!$G:$G,$A728)))</f>
        <v/>
      </c>
      <c r="I728" s="31" t="str">
        <f aca="false">IF(N(G728)=0,"",H728/G728)</f>
        <v/>
      </c>
      <c r="J728" s="32" t="str">
        <f aca="false">IF(N(G728)=0,"",D728/G728-1)</f>
        <v/>
      </c>
      <c r="K728" s="33" t="str">
        <f aca="false">IF(OR(F728="",I728=""),"",F728-I728)</f>
        <v/>
      </c>
      <c r="L728" s="30" t="str">
        <f aca="false">IF($A728="","",SUMIFS(raw_data!$H:$H,raw_data!$B:$B,BASE_YM,raw_data!$G:$G,$A728))</f>
        <v/>
      </c>
      <c r="M728" s="30" t="str">
        <f aca="false">IF($A728="","",(SUMIFS(raw_data!$I:$I,raw_data!$B:$B,BASE_YM,raw_data!$G:$G,$A728)+SUMIFS(raw_data!$J:$J,raw_data!$B:$B,BASE_YM,raw_data!$G:$G,$A728)))</f>
        <v/>
      </c>
      <c r="N728" s="31" t="str">
        <f aca="false">IF(N(L728)=0,"",M728/L728)</f>
        <v/>
      </c>
      <c r="O728" s="30" t="str">
        <f aca="false">IF($A728="","",SUMIFS(raw_data!$H:$H,raw_data!$B:$B,BASE_YM_PY,raw_data!$G:$G,$A728))</f>
        <v/>
      </c>
      <c r="P728" s="30" t="str">
        <f aca="false">IF($A728="","",(SUMIFS(raw_data!$I:$I,raw_data!$B:$B,BASE_YM_PY,raw_data!$G:$G,$A728)+SUMIFS(raw_data!$J:$J,raw_data!$B:$B,BASE_YM_PY,raw_data!$G:$G,$A728)))</f>
        <v/>
      </c>
      <c r="Q728" s="31" t="str">
        <f aca="false">IF(N(O728)=0,"",P728/O728)</f>
        <v/>
      </c>
      <c r="R728" s="32" t="str">
        <f aca="false">IF(N(O728)=0,"",L728/O728-1)</f>
        <v/>
      </c>
      <c r="S728" s="33" t="str">
        <f aca="false">IF(OR(N728="",Q728=""),"",N728-Q728)</f>
        <v/>
      </c>
      <c r="T728" s="0" t="str">
        <f aca="false">IF(N(D728)&gt;0,RANK(D728,D$2:D$1001)+COUNTIF(D$2:D728,D728)-1,"")</f>
        <v/>
      </c>
      <c r="U728" s="38" t="n">
        <f aca="false">IF(N(D728)&gt;0,IF(D728&gt;=LR_MIN_SHARE*SUM(D$2:D$1001),F728,-1),-1)</f>
        <v>-1</v>
      </c>
      <c r="V728" s="0" t="str">
        <f aca="false">IF(U728&lt;0,"",RANK(U728,U$2:U$1001)+COUNTIF(U$2:U728,U728)-1)</f>
        <v/>
      </c>
      <c r="W728" s="0" t="str">
        <f aca="false">IF(N(L728)&gt;0,RANK(L728,L$2:L$1001)+COUNTIF(L$2:L728,L728)-1,"")</f>
        <v/>
      </c>
      <c r="X728" s="38" t="n">
        <f aca="false">IF(N(L728)&gt;0,IF(L728&gt;=LR_MIN_SHARE*SUM(L$2:L$1001),N728,-1),-1)</f>
        <v>-1</v>
      </c>
      <c r="Y728" s="0" t="str">
        <f aca="false">IF(X728&lt;0,"",RANK(X728,X$2:X$1001)+COUNTIF(X$2:X728,X728)-1)</f>
        <v/>
      </c>
      <c r="AA728" s="0" t="str">
        <f aca="false">IF($A728="","",IF(COUNTIF($B$2:$B728,$B728)=1,1,""))</f>
        <v/>
      </c>
      <c r="AB728" s="0" t="str">
        <f aca="false">IF(AA728=1,SUMIF($B$2:$B$1001,$B728,$D$2:$D$1001),"")</f>
        <v/>
      </c>
      <c r="AC728" s="0" t="str">
        <f aca="false">IF(AA728=1,RANK(AB728,$AB$2:$AB$1001)+COUNTIF($AB$2:$AB728,AB728)-1,"")</f>
        <v/>
      </c>
      <c r="AD728" s="0" t="str">
        <f aca="false">IF($A728="","",COUNTIF(raw_data!$G:$G,$A728))</f>
        <v/>
      </c>
      <c r="AE728" s="0" t="str">
        <f aca="false">IF($A728="","",IF(COUNTIF($A$2:$A$1001,$A728)&gt;1,1,0))</f>
        <v/>
      </c>
    </row>
    <row r="729" customFormat="false" ht="15" hidden="false" customHeight="false" outlineLevel="0" collapsed="false">
      <c r="A729" s="0" t="str">
        <f aca="false">IF(code_master!$A729="","",code_master!$A729)</f>
        <v/>
      </c>
      <c r="B729" s="0" t="str">
        <f aca="false">IF($A729="","",code_master!$C729&amp;"")</f>
        <v/>
      </c>
      <c r="C729" s="0" t="str">
        <f aca="false">IF($A729="","",code_master!$B729&amp;"")</f>
        <v/>
      </c>
      <c r="D729" s="30" t="str">
        <f aca="false">IF($A729="","",SUMIFS(raw_data!$H:$H,raw_data!$A:$A,"&gt;="&amp;UY_START,raw_data!$A:$A,"&lt;="&amp;BASE_YM,raw_data!$B:$B,"&lt;="&amp;BASE_YM,raw_data!$G:$G,$A729))</f>
        <v/>
      </c>
      <c r="E729" s="30" t="str">
        <f aca="false">IF($A729="","",(SUMIFS(raw_data!$I:$I,raw_data!$A:$A,"&gt;="&amp;UY_START,raw_data!$A:$A,"&lt;="&amp;BASE_YM,raw_data!$B:$B,"&lt;="&amp;BASE_YM,raw_data!$G:$G,$A729)+SUMIFS(raw_data!$J:$J,raw_data!$A:$A,"&gt;="&amp;UY_START,raw_data!$A:$A,"&lt;="&amp;BASE_YM,raw_data!$B:$B,"&lt;="&amp;BASE_YM,raw_data!$G:$G,$A729)))</f>
        <v/>
      </c>
      <c r="F729" s="31" t="str">
        <f aca="false">IF(N(D729)=0,"",E729/D729)</f>
        <v/>
      </c>
      <c r="G729" s="30" t="str">
        <f aca="false">IF($A729="","",SUMIFS(raw_data!$H:$H,raw_data!$A:$A,"&gt;="&amp;UY_START_PY,raw_data!$A:$A,"&lt;="&amp;BASE_YM_PY,raw_data!$B:$B,"&lt;="&amp;BASE_YM_PY,raw_data!$G:$G,$A729))</f>
        <v/>
      </c>
      <c r="H729" s="30" t="str">
        <f aca="false">IF($A729="","",(SUMIFS(raw_data!$I:$I,raw_data!$A:$A,"&gt;="&amp;UY_START_PY,raw_data!$A:$A,"&lt;="&amp;BASE_YM_PY,raw_data!$B:$B,"&lt;="&amp;BASE_YM_PY,raw_data!$G:$G,$A729)+SUMIFS(raw_data!$J:$J,raw_data!$A:$A,"&gt;="&amp;UY_START_PY,raw_data!$A:$A,"&lt;="&amp;BASE_YM_PY,raw_data!$B:$B,"&lt;="&amp;BASE_YM_PY,raw_data!$G:$G,$A729)))</f>
        <v/>
      </c>
      <c r="I729" s="31" t="str">
        <f aca="false">IF(N(G729)=0,"",H729/G729)</f>
        <v/>
      </c>
      <c r="J729" s="32" t="str">
        <f aca="false">IF(N(G729)=0,"",D729/G729-1)</f>
        <v/>
      </c>
      <c r="K729" s="33" t="str">
        <f aca="false">IF(OR(F729="",I729=""),"",F729-I729)</f>
        <v/>
      </c>
      <c r="L729" s="30" t="str">
        <f aca="false">IF($A729="","",SUMIFS(raw_data!$H:$H,raw_data!$B:$B,BASE_YM,raw_data!$G:$G,$A729))</f>
        <v/>
      </c>
      <c r="M729" s="30" t="str">
        <f aca="false">IF($A729="","",(SUMIFS(raw_data!$I:$I,raw_data!$B:$B,BASE_YM,raw_data!$G:$G,$A729)+SUMIFS(raw_data!$J:$J,raw_data!$B:$B,BASE_YM,raw_data!$G:$G,$A729)))</f>
        <v/>
      </c>
      <c r="N729" s="31" t="str">
        <f aca="false">IF(N(L729)=0,"",M729/L729)</f>
        <v/>
      </c>
      <c r="O729" s="30" t="str">
        <f aca="false">IF($A729="","",SUMIFS(raw_data!$H:$H,raw_data!$B:$B,BASE_YM_PY,raw_data!$G:$G,$A729))</f>
        <v/>
      </c>
      <c r="P729" s="30" t="str">
        <f aca="false">IF($A729="","",(SUMIFS(raw_data!$I:$I,raw_data!$B:$B,BASE_YM_PY,raw_data!$G:$G,$A729)+SUMIFS(raw_data!$J:$J,raw_data!$B:$B,BASE_YM_PY,raw_data!$G:$G,$A729)))</f>
        <v/>
      </c>
      <c r="Q729" s="31" t="str">
        <f aca="false">IF(N(O729)=0,"",P729/O729)</f>
        <v/>
      </c>
      <c r="R729" s="32" t="str">
        <f aca="false">IF(N(O729)=0,"",L729/O729-1)</f>
        <v/>
      </c>
      <c r="S729" s="33" t="str">
        <f aca="false">IF(OR(N729="",Q729=""),"",N729-Q729)</f>
        <v/>
      </c>
      <c r="T729" s="0" t="str">
        <f aca="false">IF(N(D729)&gt;0,RANK(D729,D$2:D$1001)+COUNTIF(D$2:D729,D729)-1,"")</f>
        <v/>
      </c>
      <c r="U729" s="38" t="n">
        <f aca="false">IF(N(D729)&gt;0,IF(D729&gt;=LR_MIN_SHARE*SUM(D$2:D$1001),F729,-1),-1)</f>
        <v>-1</v>
      </c>
      <c r="V729" s="0" t="str">
        <f aca="false">IF(U729&lt;0,"",RANK(U729,U$2:U$1001)+COUNTIF(U$2:U729,U729)-1)</f>
        <v/>
      </c>
      <c r="W729" s="0" t="str">
        <f aca="false">IF(N(L729)&gt;0,RANK(L729,L$2:L$1001)+COUNTIF(L$2:L729,L729)-1,"")</f>
        <v/>
      </c>
      <c r="X729" s="38" t="n">
        <f aca="false">IF(N(L729)&gt;0,IF(L729&gt;=LR_MIN_SHARE*SUM(L$2:L$1001),N729,-1),-1)</f>
        <v>-1</v>
      </c>
      <c r="Y729" s="0" t="str">
        <f aca="false">IF(X729&lt;0,"",RANK(X729,X$2:X$1001)+COUNTIF(X$2:X729,X729)-1)</f>
        <v/>
      </c>
      <c r="AA729" s="0" t="str">
        <f aca="false">IF($A729="","",IF(COUNTIF($B$2:$B729,$B729)=1,1,""))</f>
        <v/>
      </c>
      <c r="AB729" s="0" t="str">
        <f aca="false">IF(AA729=1,SUMIF($B$2:$B$1001,$B729,$D$2:$D$1001),"")</f>
        <v/>
      </c>
      <c r="AC729" s="0" t="str">
        <f aca="false">IF(AA729=1,RANK(AB729,$AB$2:$AB$1001)+COUNTIF($AB$2:$AB729,AB729)-1,"")</f>
        <v/>
      </c>
      <c r="AD729" s="0" t="str">
        <f aca="false">IF($A729="","",COUNTIF(raw_data!$G:$G,$A729))</f>
        <v/>
      </c>
      <c r="AE729" s="0" t="str">
        <f aca="false">IF($A729="","",IF(COUNTIF($A$2:$A$1001,$A729)&gt;1,1,0))</f>
        <v/>
      </c>
    </row>
    <row r="730" customFormat="false" ht="15" hidden="false" customHeight="false" outlineLevel="0" collapsed="false">
      <c r="A730" s="0" t="str">
        <f aca="false">IF(code_master!$A730="","",code_master!$A730)</f>
        <v/>
      </c>
      <c r="B730" s="0" t="str">
        <f aca="false">IF($A730="","",code_master!$C730&amp;"")</f>
        <v/>
      </c>
      <c r="C730" s="0" t="str">
        <f aca="false">IF($A730="","",code_master!$B730&amp;"")</f>
        <v/>
      </c>
      <c r="D730" s="30" t="str">
        <f aca="false">IF($A730="","",SUMIFS(raw_data!$H:$H,raw_data!$A:$A,"&gt;="&amp;UY_START,raw_data!$A:$A,"&lt;="&amp;BASE_YM,raw_data!$B:$B,"&lt;="&amp;BASE_YM,raw_data!$G:$G,$A730))</f>
        <v/>
      </c>
      <c r="E730" s="30" t="str">
        <f aca="false">IF($A730="","",(SUMIFS(raw_data!$I:$I,raw_data!$A:$A,"&gt;="&amp;UY_START,raw_data!$A:$A,"&lt;="&amp;BASE_YM,raw_data!$B:$B,"&lt;="&amp;BASE_YM,raw_data!$G:$G,$A730)+SUMIFS(raw_data!$J:$J,raw_data!$A:$A,"&gt;="&amp;UY_START,raw_data!$A:$A,"&lt;="&amp;BASE_YM,raw_data!$B:$B,"&lt;="&amp;BASE_YM,raw_data!$G:$G,$A730)))</f>
        <v/>
      </c>
      <c r="F730" s="31" t="str">
        <f aca="false">IF(N(D730)=0,"",E730/D730)</f>
        <v/>
      </c>
      <c r="G730" s="30" t="str">
        <f aca="false">IF($A730="","",SUMIFS(raw_data!$H:$H,raw_data!$A:$A,"&gt;="&amp;UY_START_PY,raw_data!$A:$A,"&lt;="&amp;BASE_YM_PY,raw_data!$B:$B,"&lt;="&amp;BASE_YM_PY,raw_data!$G:$G,$A730))</f>
        <v/>
      </c>
      <c r="H730" s="30" t="str">
        <f aca="false">IF($A730="","",(SUMIFS(raw_data!$I:$I,raw_data!$A:$A,"&gt;="&amp;UY_START_PY,raw_data!$A:$A,"&lt;="&amp;BASE_YM_PY,raw_data!$B:$B,"&lt;="&amp;BASE_YM_PY,raw_data!$G:$G,$A730)+SUMIFS(raw_data!$J:$J,raw_data!$A:$A,"&gt;="&amp;UY_START_PY,raw_data!$A:$A,"&lt;="&amp;BASE_YM_PY,raw_data!$B:$B,"&lt;="&amp;BASE_YM_PY,raw_data!$G:$G,$A730)))</f>
        <v/>
      </c>
      <c r="I730" s="31" t="str">
        <f aca="false">IF(N(G730)=0,"",H730/G730)</f>
        <v/>
      </c>
      <c r="J730" s="32" t="str">
        <f aca="false">IF(N(G730)=0,"",D730/G730-1)</f>
        <v/>
      </c>
      <c r="K730" s="33" t="str">
        <f aca="false">IF(OR(F730="",I730=""),"",F730-I730)</f>
        <v/>
      </c>
      <c r="L730" s="30" t="str">
        <f aca="false">IF($A730="","",SUMIFS(raw_data!$H:$H,raw_data!$B:$B,BASE_YM,raw_data!$G:$G,$A730))</f>
        <v/>
      </c>
      <c r="M730" s="30" t="str">
        <f aca="false">IF($A730="","",(SUMIFS(raw_data!$I:$I,raw_data!$B:$B,BASE_YM,raw_data!$G:$G,$A730)+SUMIFS(raw_data!$J:$J,raw_data!$B:$B,BASE_YM,raw_data!$G:$G,$A730)))</f>
        <v/>
      </c>
      <c r="N730" s="31" t="str">
        <f aca="false">IF(N(L730)=0,"",M730/L730)</f>
        <v/>
      </c>
      <c r="O730" s="30" t="str">
        <f aca="false">IF($A730="","",SUMIFS(raw_data!$H:$H,raw_data!$B:$B,BASE_YM_PY,raw_data!$G:$G,$A730))</f>
        <v/>
      </c>
      <c r="P730" s="30" t="str">
        <f aca="false">IF($A730="","",(SUMIFS(raw_data!$I:$I,raw_data!$B:$B,BASE_YM_PY,raw_data!$G:$G,$A730)+SUMIFS(raw_data!$J:$J,raw_data!$B:$B,BASE_YM_PY,raw_data!$G:$G,$A730)))</f>
        <v/>
      </c>
      <c r="Q730" s="31" t="str">
        <f aca="false">IF(N(O730)=0,"",P730/O730)</f>
        <v/>
      </c>
      <c r="R730" s="32" t="str">
        <f aca="false">IF(N(O730)=0,"",L730/O730-1)</f>
        <v/>
      </c>
      <c r="S730" s="33" t="str">
        <f aca="false">IF(OR(N730="",Q730=""),"",N730-Q730)</f>
        <v/>
      </c>
      <c r="T730" s="0" t="str">
        <f aca="false">IF(N(D730)&gt;0,RANK(D730,D$2:D$1001)+COUNTIF(D$2:D730,D730)-1,"")</f>
        <v/>
      </c>
      <c r="U730" s="38" t="n">
        <f aca="false">IF(N(D730)&gt;0,IF(D730&gt;=LR_MIN_SHARE*SUM(D$2:D$1001),F730,-1),-1)</f>
        <v>-1</v>
      </c>
      <c r="V730" s="0" t="str">
        <f aca="false">IF(U730&lt;0,"",RANK(U730,U$2:U$1001)+COUNTIF(U$2:U730,U730)-1)</f>
        <v/>
      </c>
      <c r="W730" s="0" t="str">
        <f aca="false">IF(N(L730)&gt;0,RANK(L730,L$2:L$1001)+COUNTIF(L$2:L730,L730)-1,"")</f>
        <v/>
      </c>
      <c r="X730" s="38" t="n">
        <f aca="false">IF(N(L730)&gt;0,IF(L730&gt;=LR_MIN_SHARE*SUM(L$2:L$1001),N730,-1),-1)</f>
        <v>-1</v>
      </c>
      <c r="Y730" s="0" t="str">
        <f aca="false">IF(X730&lt;0,"",RANK(X730,X$2:X$1001)+COUNTIF(X$2:X730,X730)-1)</f>
        <v/>
      </c>
      <c r="AA730" s="0" t="str">
        <f aca="false">IF($A730="","",IF(COUNTIF($B$2:$B730,$B730)=1,1,""))</f>
        <v/>
      </c>
      <c r="AB730" s="0" t="str">
        <f aca="false">IF(AA730=1,SUMIF($B$2:$B$1001,$B730,$D$2:$D$1001),"")</f>
        <v/>
      </c>
      <c r="AC730" s="0" t="str">
        <f aca="false">IF(AA730=1,RANK(AB730,$AB$2:$AB$1001)+COUNTIF($AB$2:$AB730,AB730)-1,"")</f>
        <v/>
      </c>
      <c r="AD730" s="0" t="str">
        <f aca="false">IF($A730="","",COUNTIF(raw_data!$G:$G,$A730))</f>
        <v/>
      </c>
      <c r="AE730" s="0" t="str">
        <f aca="false">IF($A730="","",IF(COUNTIF($A$2:$A$1001,$A730)&gt;1,1,0))</f>
        <v/>
      </c>
    </row>
    <row r="731" customFormat="false" ht="15" hidden="false" customHeight="false" outlineLevel="0" collapsed="false">
      <c r="A731" s="0" t="str">
        <f aca="false">IF(code_master!$A731="","",code_master!$A731)</f>
        <v/>
      </c>
      <c r="B731" s="0" t="str">
        <f aca="false">IF($A731="","",code_master!$C731&amp;"")</f>
        <v/>
      </c>
      <c r="C731" s="0" t="str">
        <f aca="false">IF($A731="","",code_master!$B731&amp;"")</f>
        <v/>
      </c>
      <c r="D731" s="30" t="str">
        <f aca="false">IF($A731="","",SUMIFS(raw_data!$H:$H,raw_data!$A:$A,"&gt;="&amp;UY_START,raw_data!$A:$A,"&lt;="&amp;BASE_YM,raw_data!$B:$B,"&lt;="&amp;BASE_YM,raw_data!$G:$G,$A731))</f>
        <v/>
      </c>
      <c r="E731" s="30" t="str">
        <f aca="false">IF($A731="","",(SUMIFS(raw_data!$I:$I,raw_data!$A:$A,"&gt;="&amp;UY_START,raw_data!$A:$A,"&lt;="&amp;BASE_YM,raw_data!$B:$B,"&lt;="&amp;BASE_YM,raw_data!$G:$G,$A731)+SUMIFS(raw_data!$J:$J,raw_data!$A:$A,"&gt;="&amp;UY_START,raw_data!$A:$A,"&lt;="&amp;BASE_YM,raw_data!$B:$B,"&lt;="&amp;BASE_YM,raw_data!$G:$G,$A731)))</f>
        <v/>
      </c>
      <c r="F731" s="31" t="str">
        <f aca="false">IF(N(D731)=0,"",E731/D731)</f>
        <v/>
      </c>
      <c r="G731" s="30" t="str">
        <f aca="false">IF($A731="","",SUMIFS(raw_data!$H:$H,raw_data!$A:$A,"&gt;="&amp;UY_START_PY,raw_data!$A:$A,"&lt;="&amp;BASE_YM_PY,raw_data!$B:$B,"&lt;="&amp;BASE_YM_PY,raw_data!$G:$G,$A731))</f>
        <v/>
      </c>
      <c r="H731" s="30" t="str">
        <f aca="false">IF($A731="","",(SUMIFS(raw_data!$I:$I,raw_data!$A:$A,"&gt;="&amp;UY_START_PY,raw_data!$A:$A,"&lt;="&amp;BASE_YM_PY,raw_data!$B:$B,"&lt;="&amp;BASE_YM_PY,raw_data!$G:$G,$A731)+SUMIFS(raw_data!$J:$J,raw_data!$A:$A,"&gt;="&amp;UY_START_PY,raw_data!$A:$A,"&lt;="&amp;BASE_YM_PY,raw_data!$B:$B,"&lt;="&amp;BASE_YM_PY,raw_data!$G:$G,$A731)))</f>
        <v/>
      </c>
      <c r="I731" s="31" t="str">
        <f aca="false">IF(N(G731)=0,"",H731/G731)</f>
        <v/>
      </c>
      <c r="J731" s="32" t="str">
        <f aca="false">IF(N(G731)=0,"",D731/G731-1)</f>
        <v/>
      </c>
      <c r="K731" s="33" t="str">
        <f aca="false">IF(OR(F731="",I731=""),"",F731-I731)</f>
        <v/>
      </c>
      <c r="L731" s="30" t="str">
        <f aca="false">IF($A731="","",SUMIFS(raw_data!$H:$H,raw_data!$B:$B,BASE_YM,raw_data!$G:$G,$A731))</f>
        <v/>
      </c>
      <c r="M731" s="30" t="str">
        <f aca="false">IF($A731="","",(SUMIFS(raw_data!$I:$I,raw_data!$B:$B,BASE_YM,raw_data!$G:$G,$A731)+SUMIFS(raw_data!$J:$J,raw_data!$B:$B,BASE_YM,raw_data!$G:$G,$A731)))</f>
        <v/>
      </c>
      <c r="N731" s="31" t="str">
        <f aca="false">IF(N(L731)=0,"",M731/L731)</f>
        <v/>
      </c>
      <c r="O731" s="30" t="str">
        <f aca="false">IF($A731="","",SUMIFS(raw_data!$H:$H,raw_data!$B:$B,BASE_YM_PY,raw_data!$G:$G,$A731))</f>
        <v/>
      </c>
      <c r="P731" s="30" t="str">
        <f aca="false">IF($A731="","",(SUMIFS(raw_data!$I:$I,raw_data!$B:$B,BASE_YM_PY,raw_data!$G:$G,$A731)+SUMIFS(raw_data!$J:$J,raw_data!$B:$B,BASE_YM_PY,raw_data!$G:$G,$A731)))</f>
        <v/>
      </c>
      <c r="Q731" s="31" t="str">
        <f aca="false">IF(N(O731)=0,"",P731/O731)</f>
        <v/>
      </c>
      <c r="R731" s="32" t="str">
        <f aca="false">IF(N(O731)=0,"",L731/O731-1)</f>
        <v/>
      </c>
      <c r="S731" s="33" t="str">
        <f aca="false">IF(OR(N731="",Q731=""),"",N731-Q731)</f>
        <v/>
      </c>
      <c r="T731" s="0" t="str">
        <f aca="false">IF(N(D731)&gt;0,RANK(D731,D$2:D$1001)+COUNTIF(D$2:D731,D731)-1,"")</f>
        <v/>
      </c>
      <c r="U731" s="38" t="n">
        <f aca="false">IF(N(D731)&gt;0,IF(D731&gt;=LR_MIN_SHARE*SUM(D$2:D$1001),F731,-1),-1)</f>
        <v>-1</v>
      </c>
      <c r="V731" s="0" t="str">
        <f aca="false">IF(U731&lt;0,"",RANK(U731,U$2:U$1001)+COUNTIF(U$2:U731,U731)-1)</f>
        <v/>
      </c>
      <c r="W731" s="0" t="str">
        <f aca="false">IF(N(L731)&gt;0,RANK(L731,L$2:L$1001)+COUNTIF(L$2:L731,L731)-1,"")</f>
        <v/>
      </c>
      <c r="X731" s="38" t="n">
        <f aca="false">IF(N(L731)&gt;0,IF(L731&gt;=LR_MIN_SHARE*SUM(L$2:L$1001),N731,-1),-1)</f>
        <v>-1</v>
      </c>
      <c r="Y731" s="0" t="str">
        <f aca="false">IF(X731&lt;0,"",RANK(X731,X$2:X$1001)+COUNTIF(X$2:X731,X731)-1)</f>
        <v/>
      </c>
      <c r="AA731" s="0" t="str">
        <f aca="false">IF($A731="","",IF(COUNTIF($B$2:$B731,$B731)=1,1,""))</f>
        <v/>
      </c>
      <c r="AB731" s="0" t="str">
        <f aca="false">IF(AA731=1,SUMIF($B$2:$B$1001,$B731,$D$2:$D$1001),"")</f>
        <v/>
      </c>
      <c r="AC731" s="0" t="str">
        <f aca="false">IF(AA731=1,RANK(AB731,$AB$2:$AB$1001)+COUNTIF($AB$2:$AB731,AB731)-1,"")</f>
        <v/>
      </c>
      <c r="AD731" s="0" t="str">
        <f aca="false">IF($A731="","",COUNTIF(raw_data!$G:$G,$A731))</f>
        <v/>
      </c>
      <c r="AE731" s="0" t="str">
        <f aca="false">IF($A731="","",IF(COUNTIF($A$2:$A$1001,$A731)&gt;1,1,0))</f>
        <v/>
      </c>
    </row>
    <row r="732" customFormat="false" ht="15" hidden="false" customHeight="false" outlineLevel="0" collapsed="false">
      <c r="A732" s="0" t="str">
        <f aca="false">IF(code_master!$A732="","",code_master!$A732)</f>
        <v/>
      </c>
      <c r="B732" s="0" t="str">
        <f aca="false">IF($A732="","",code_master!$C732&amp;"")</f>
        <v/>
      </c>
      <c r="C732" s="0" t="str">
        <f aca="false">IF($A732="","",code_master!$B732&amp;"")</f>
        <v/>
      </c>
      <c r="D732" s="30" t="str">
        <f aca="false">IF($A732="","",SUMIFS(raw_data!$H:$H,raw_data!$A:$A,"&gt;="&amp;UY_START,raw_data!$A:$A,"&lt;="&amp;BASE_YM,raw_data!$B:$B,"&lt;="&amp;BASE_YM,raw_data!$G:$G,$A732))</f>
        <v/>
      </c>
      <c r="E732" s="30" t="str">
        <f aca="false">IF($A732="","",(SUMIFS(raw_data!$I:$I,raw_data!$A:$A,"&gt;="&amp;UY_START,raw_data!$A:$A,"&lt;="&amp;BASE_YM,raw_data!$B:$B,"&lt;="&amp;BASE_YM,raw_data!$G:$G,$A732)+SUMIFS(raw_data!$J:$J,raw_data!$A:$A,"&gt;="&amp;UY_START,raw_data!$A:$A,"&lt;="&amp;BASE_YM,raw_data!$B:$B,"&lt;="&amp;BASE_YM,raw_data!$G:$G,$A732)))</f>
        <v/>
      </c>
      <c r="F732" s="31" t="str">
        <f aca="false">IF(N(D732)=0,"",E732/D732)</f>
        <v/>
      </c>
      <c r="G732" s="30" t="str">
        <f aca="false">IF($A732="","",SUMIFS(raw_data!$H:$H,raw_data!$A:$A,"&gt;="&amp;UY_START_PY,raw_data!$A:$A,"&lt;="&amp;BASE_YM_PY,raw_data!$B:$B,"&lt;="&amp;BASE_YM_PY,raw_data!$G:$G,$A732))</f>
        <v/>
      </c>
      <c r="H732" s="30" t="str">
        <f aca="false">IF($A732="","",(SUMIFS(raw_data!$I:$I,raw_data!$A:$A,"&gt;="&amp;UY_START_PY,raw_data!$A:$A,"&lt;="&amp;BASE_YM_PY,raw_data!$B:$B,"&lt;="&amp;BASE_YM_PY,raw_data!$G:$G,$A732)+SUMIFS(raw_data!$J:$J,raw_data!$A:$A,"&gt;="&amp;UY_START_PY,raw_data!$A:$A,"&lt;="&amp;BASE_YM_PY,raw_data!$B:$B,"&lt;="&amp;BASE_YM_PY,raw_data!$G:$G,$A732)))</f>
        <v/>
      </c>
      <c r="I732" s="31" t="str">
        <f aca="false">IF(N(G732)=0,"",H732/G732)</f>
        <v/>
      </c>
      <c r="J732" s="32" t="str">
        <f aca="false">IF(N(G732)=0,"",D732/G732-1)</f>
        <v/>
      </c>
      <c r="K732" s="33" t="str">
        <f aca="false">IF(OR(F732="",I732=""),"",F732-I732)</f>
        <v/>
      </c>
      <c r="L732" s="30" t="str">
        <f aca="false">IF($A732="","",SUMIFS(raw_data!$H:$H,raw_data!$B:$B,BASE_YM,raw_data!$G:$G,$A732))</f>
        <v/>
      </c>
      <c r="M732" s="30" t="str">
        <f aca="false">IF($A732="","",(SUMIFS(raw_data!$I:$I,raw_data!$B:$B,BASE_YM,raw_data!$G:$G,$A732)+SUMIFS(raw_data!$J:$J,raw_data!$B:$B,BASE_YM,raw_data!$G:$G,$A732)))</f>
        <v/>
      </c>
      <c r="N732" s="31" t="str">
        <f aca="false">IF(N(L732)=0,"",M732/L732)</f>
        <v/>
      </c>
      <c r="O732" s="30" t="str">
        <f aca="false">IF($A732="","",SUMIFS(raw_data!$H:$H,raw_data!$B:$B,BASE_YM_PY,raw_data!$G:$G,$A732))</f>
        <v/>
      </c>
      <c r="P732" s="30" t="str">
        <f aca="false">IF($A732="","",(SUMIFS(raw_data!$I:$I,raw_data!$B:$B,BASE_YM_PY,raw_data!$G:$G,$A732)+SUMIFS(raw_data!$J:$J,raw_data!$B:$B,BASE_YM_PY,raw_data!$G:$G,$A732)))</f>
        <v/>
      </c>
      <c r="Q732" s="31" t="str">
        <f aca="false">IF(N(O732)=0,"",P732/O732)</f>
        <v/>
      </c>
      <c r="R732" s="32" t="str">
        <f aca="false">IF(N(O732)=0,"",L732/O732-1)</f>
        <v/>
      </c>
      <c r="S732" s="33" t="str">
        <f aca="false">IF(OR(N732="",Q732=""),"",N732-Q732)</f>
        <v/>
      </c>
      <c r="T732" s="0" t="str">
        <f aca="false">IF(N(D732)&gt;0,RANK(D732,D$2:D$1001)+COUNTIF(D$2:D732,D732)-1,"")</f>
        <v/>
      </c>
      <c r="U732" s="38" t="n">
        <f aca="false">IF(N(D732)&gt;0,IF(D732&gt;=LR_MIN_SHARE*SUM(D$2:D$1001),F732,-1),-1)</f>
        <v>-1</v>
      </c>
      <c r="V732" s="0" t="str">
        <f aca="false">IF(U732&lt;0,"",RANK(U732,U$2:U$1001)+COUNTIF(U$2:U732,U732)-1)</f>
        <v/>
      </c>
      <c r="W732" s="0" t="str">
        <f aca="false">IF(N(L732)&gt;0,RANK(L732,L$2:L$1001)+COUNTIF(L$2:L732,L732)-1,"")</f>
        <v/>
      </c>
      <c r="X732" s="38" t="n">
        <f aca="false">IF(N(L732)&gt;0,IF(L732&gt;=LR_MIN_SHARE*SUM(L$2:L$1001),N732,-1),-1)</f>
        <v>-1</v>
      </c>
      <c r="Y732" s="0" t="str">
        <f aca="false">IF(X732&lt;0,"",RANK(X732,X$2:X$1001)+COUNTIF(X$2:X732,X732)-1)</f>
        <v/>
      </c>
      <c r="AA732" s="0" t="str">
        <f aca="false">IF($A732="","",IF(COUNTIF($B$2:$B732,$B732)=1,1,""))</f>
        <v/>
      </c>
      <c r="AB732" s="0" t="str">
        <f aca="false">IF(AA732=1,SUMIF($B$2:$B$1001,$B732,$D$2:$D$1001),"")</f>
        <v/>
      </c>
      <c r="AC732" s="0" t="str">
        <f aca="false">IF(AA732=1,RANK(AB732,$AB$2:$AB$1001)+COUNTIF($AB$2:$AB732,AB732)-1,"")</f>
        <v/>
      </c>
      <c r="AD732" s="0" t="str">
        <f aca="false">IF($A732="","",COUNTIF(raw_data!$G:$G,$A732))</f>
        <v/>
      </c>
      <c r="AE732" s="0" t="str">
        <f aca="false">IF($A732="","",IF(COUNTIF($A$2:$A$1001,$A732)&gt;1,1,0))</f>
        <v/>
      </c>
    </row>
    <row r="733" customFormat="false" ht="15" hidden="false" customHeight="false" outlineLevel="0" collapsed="false">
      <c r="A733" s="0" t="str">
        <f aca="false">IF(code_master!$A733="","",code_master!$A733)</f>
        <v/>
      </c>
      <c r="B733" s="0" t="str">
        <f aca="false">IF($A733="","",code_master!$C733&amp;"")</f>
        <v/>
      </c>
      <c r="C733" s="0" t="str">
        <f aca="false">IF($A733="","",code_master!$B733&amp;"")</f>
        <v/>
      </c>
      <c r="D733" s="30" t="str">
        <f aca="false">IF($A733="","",SUMIFS(raw_data!$H:$H,raw_data!$A:$A,"&gt;="&amp;UY_START,raw_data!$A:$A,"&lt;="&amp;BASE_YM,raw_data!$B:$B,"&lt;="&amp;BASE_YM,raw_data!$G:$G,$A733))</f>
        <v/>
      </c>
      <c r="E733" s="30" t="str">
        <f aca="false">IF($A733="","",(SUMIFS(raw_data!$I:$I,raw_data!$A:$A,"&gt;="&amp;UY_START,raw_data!$A:$A,"&lt;="&amp;BASE_YM,raw_data!$B:$B,"&lt;="&amp;BASE_YM,raw_data!$G:$G,$A733)+SUMIFS(raw_data!$J:$J,raw_data!$A:$A,"&gt;="&amp;UY_START,raw_data!$A:$A,"&lt;="&amp;BASE_YM,raw_data!$B:$B,"&lt;="&amp;BASE_YM,raw_data!$G:$G,$A733)))</f>
        <v/>
      </c>
      <c r="F733" s="31" t="str">
        <f aca="false">IF(N(D733)=0,"",E733/D733)</f>
        <v/>
      </c>
      <c r="G733" s="30" t="str">
        <f aca="false">IF($A733="","",SUMIFS(raw_data!$H:$H,raw_data!$A:$A,"&gt;="&amp;UY_START_PY,raw_data!$A:$A,"&lt;="&amp;BASE_YM_PY,raw_data!$B:$B,"&lt;="&amp;BASE_YM_PY,raw_data!$G:$G,$A733))</f>
        <v/>
      </c>
      <c r="H733" s="30" t="str">
        <f aca="false">IF($A733="","",(SUMIFS(raw_data!$I:$I,raw_data!$A:$A,"&gt;="&amp;UY_START_PY,raw_data!$A:$A,"&lt;="&amp;BASE_YM_PY,raw_data!$B:$B,"&lt;="&amp;BASE_YM_PY,raw_data!$G:$G,$A733)+SUMIFS(raw_data!$J:$J,raw_data!$A:$A,"&gt;="&amp;UY_START_PY,raw_data!$A:$A,"&lt;="&amp;BASE_YM_PY,raw_data!$B:$B,"&lt;="&amp;BASE_YM_PY,raw_data!$G:$G,$A733)))</f>
        <v/>
      </c>
      <c r="I733" s="31" t="str">
        <f aca="false">IF(N(G733)=0,"",H733/G733)</f>
        <v/>
      </c>
      <c r="J733" s="32" t="str">
        <f aca="false">IF(N(G733)=0,"",D733/G733-1)</f>
        <v/>
      </c>
      <c r="K733" s="33" t="str">
        <f aca="false">IF(OR(F733="",I733=""),"",F733-I733)</f>
        <v/>
      </c>
      <c r="L733" s="30" t="str">
        <f aca="false">IF($A733="","",SUMIFS(raw_data!$H:$H,raw_data!$B:$B,BASE_YM,raw_data!$G:$G,$A733))</f>
        <v/>
      </c>
      <c r="M733" s="30" t="str">
        <f aca="false">IF($A733="","",(SUMIFS(raw_data!$I:$I,raw_data!$B:$B,BASE_YM,raw_data!$G:$G,$A733)+SUMIFS(raw_data!$J:$J,raw_data!$B:$B,BASE_YM,raw_data!$G:$G,$A733)))</f>
        <v/>
      </c>
      <c r="N733" s="31" t="str">
        <f aca="false">IF(N(L733)=0,"",M733/L733)</f>
        <v/>
      </c>
      <c r="O733" s="30" t="str">
        <f aca="false">IF($A733="","",SUMIFS(raw_data!$H:$H,raw_data!$B:$B,BASE_YM_PY,raw_data!$G:$G,$A733))</f>
        <v/>
      </c>
      <c r="P733" s="30" t="str">
        <f aca="false">IF($A733="","",(SUMIFS(raw_data!$I:$I,raw_data!$B:$B,BASE_YM_PY,raw_data!$G:$G,$A733)+SUMIFS(raw_data!$J:$J,raw_data!$B:$B,BASE_YM_PY,raw_data!$G:$G,$A733)))</f>
        <v/>
      </c>
      <c r="Q733" s="31" t="str">
        <f aca="false">IF(N(O733)=0,"",P733/O733)</f>
        <v/>
      </c>
      <c r="R733" s="32" t="str">
        <f aca="false">IF(N(O733)=0,"",L733/O733-1)</f>
        <v/>
      </c>
      <c r="S733" s="33" t="str">
        <f aca="false">IF(OR(N733="",Q733=""),"",N733-Q733)</f>
        <v/>
      </c>
      <c r="T733" s="0" t="str">
        <f aca="false">IF(N(D733)&gt;0,RANK(D733,D$2:D$1001)+COUNTIF(D$2:D733,D733)-1,"")</f>
        <v/>
      </c>
      <c r="U733" s="38" t="n">
        <f aca="false">IF(N(D733)&gt;0,IF(D733&gt;=LR_MIN_SHARE*SUM(D$2:D$1001),F733,-1),-1)</f>
        <v>-1</v>
      </c>
      <c r="V733" s="0" t="str">
        <f aca="false">IF(U733&lt;0,"",RANK(U733,U$2:U$1001)+COUNTIF(U$2:U733,U733)-1)</f>
        <v/>
      </c>
      <c r="W733" s="0" t="str">
        <f aca="false">IF(N(L733)&gt;0,RANK(L733,L$2:L$1001)+COUNTIF(L$2:L733,L733)-1,"")</f>
        <v/>
      </c>
      <c r="X733" s="38" t="n">
        <f aca="false">IF(N(L733)&gt;0,IF(L733&gt;=LR_MIN_SHARE*SUM(L$2:L$1001),N733,-1),-1)</f>
        <v>-1</v>
      </c>
      <c r="Y733" s="0" t="str">
        <f aca="false">IF(X733&lt;0,"",RANK(X733,X$2:X$1001)+COUNTIF(X$2:X733,X733)-1)</f>
        <v/>
      </c>
      <c r="AA733" s="0" t="str">
        <f aca="false">IF($A733="","",IF(COUNTIF($B$2:$B733,$B733)=1,1,""))</f>
        <v/>
      </c>
      <c r="AB733" s="0" t="str">
        <f aca="false">IF(AA733=1,SUMIF($B$2:$B$1001,$B733,$D$2:$D$1001),"")</f>
        <v/>
      </c>
      <c r="AC733" s="0" t="str">
        <f aca="false">IF(AA733=1,RANK(AB733,$AB$2:$AB$1001)+COUNTIF($AB$2:$AB733,AB733)-1,"")</f>
        <v/>
      </c>
      <c r="AD733" s="0" t="str">
        <f aca="false">IF($A733="","",COUNTIF(raw_data!$G:$G,$A733))</f>
        <v/>
      </c>
      <c r="AE733" s="0" t="str">
        <f aca="false">IF($A733="","",IF(COUNTIF($A$2:$A$1001,$A733)&gt;1,1,0))</f>
        <v/>
      </c>
    </row>
    <row r="734" customFormat="false" ht="15" hidden="false" customHeight="false" outlineLevel="0" collapsed="false">
      <c r="A734" s="0" t="str">
        <f aca="false">IF(code_master!$A734="","",code_master!$A734)</f>
        <v/>
      </c>
      <c r="B734" s="0" t="str">
        <f aca="false">IF($A734="","",code_master!$C734&amp;"")</f>
        <v/>
      </c>
      <c r="C734" s="0" t="str">
        <f aca="false">IF($A734="","",code_master!$B734&amp;"")</f>
        <v/>
      </c>
      <c r="D734" s="30" t="str">
        <f aca="false">IF($A734="","",SUMIFS(raw_data!$H:$H,raw_data!$A:$A,"&gt;="&amp;UY_START,raw_data!$A:$A,"&lt;="&amp;BASE_YM,raw_data!$B:$B,"&lt;="&amp;BASE_YM,raw_data!$G:$G,$A734))</f>
        <v/>
      </c>
      <c r="E734" s="30" t="str">
        <f aca="false">IF($A734="","",(SUMIFS(raw_data!$I:$I,raw_data!$A:$A,"&gt;="&amp;UY_START,raw_data!$A:$A,"&lt;="&amp;BASE_YM,raw_data!$B:$B,"&lt;="&amp;BASE_YM,raw_data!$G:$G,$A734)+SUMIFS(raw_data!$J:$J,raw_data!$A:$A,"&gt;="&amp;UY_START,raw_data!$A:$A,"&lt;="&amp;BASE_YM,raw_data!$B:$B,"&lt;="&amp;BASE_YM,raw_data!$G:$G,$A734)))</f>
        <v/>
      </c>
      <c r="F734" s="31" t="str">
        <f aca="false">IF(N(D734)=0,"",E734/D734)</f>
        <v/>
      </c>
      <c r="G734" s="30" t="str">
        <f aca="false">IF($A734="","",SUMIFS(raw_data!$H:$H,raw_data!$A:$A,"&gt;="&amp;UY_START_PY,raw_data!$A:$A,"&lt;="&amp;BASE_YM_PY,raw_data!$B:$B,"&lt;="&amp;BASE_YM_PY,raw_data!$G:$G,$A734))</f>
        <v/>
      </c>
      <c r="H734" s="30" t="str">
        <f aca="false">IF($A734="","",(SUMIFS(raw_data!$I:$I,raw_data!$A:$A,"&gt;="&amp;UY_START_PY,raw_data!$A:$A,"&lt;="&amp;BASE_YM_PY,raw_data!$B:$B,"&lt;="&amp;BASE_YM_PY,raw_data!$G:$G,$A734)+SUMIFS(raw_data!$J:$J,raw_data!$A:$A,"&gt;="&amp;UY_START_PY,raw_data!$A:$A,"&lt;="&amp;BASE_YM_PY,raw_data!$B:$B,"&lt;="&amp;BASE_YM_PY,raw_data!$G:$G,$A734)))</f>
        <v/>
      </c>
      <c r="I734" s="31" t="str">
        <f aca="false">IF(N(G734)=0,"",H734/G734)</f>
        <v/>
      </c>
      <c r="J734" s="32" t="str">
        <f aca="false">IF(N(G734)=0,"",D734/G734-1)</f>
        <v/>
      </c>
      <c r="K734" s="33" t="str">
        <f aca="false">IF(OR(F734="",I734=""),"",F734-I734)</f>
        <v/>
      </c>
      <c r="L734" s="30" t="str">
        <f aca="false">IF($A734="","",SUMIFS(raw_data!$H:$H,raw_data!$B:$B,BASE_YM,raw_data!$G:$G,$A734))</f>
        <v/>
      </c>
      <c r="M734" s="30" t="str">
        <f aca="false">IF($A734="","",(SUMIFS(raw_data!$I:$I,raw_data!$B:$B,BASE_YM,raw_data!$G:$G,$A734)+SUMIFS(raw_data!$J:$J,raw_data!$B:$B,BASE_YM,raw_data!$G:$G,$A734)))</f>
        <v/>
      </c>
      <c r="N734" s="31" t="str">
        <f aca="false">IF(N(L734)=0,"",M734/L734)</f>
        <v/>
      </c>
      <c r="O734" s="30" t="str">
        <f aca="false">IF($A734="","",SUMIFS(raw_data!$H:$H,raw_data!$B:$B,BASE_YM_PY,raw_data!$G:$G,$A734))</f>
        <v/>
      </c>
      <c r="P734" s="30" t="str">
        <f aca="false">IF($A734="","",(SUMIFS(raw_data!$I:$I,raw_data!$B:$B,BASE_YM_PY,raw_data!$G:$G,$A734)+SUMIFS(raw_data!$J:$J,raw_data!$B:$B,BASE_YM_PY,raw_data!$G:$G,$A734)))</f>
        <v/>
      </c>
      <c r="Q734" s="31" t="str">
        <f aca="false">IF(N(O734)=0,"",P734/O734)</f>
        <v/>
      </c>
      <c r="R734" s="32" t="str">
        <f aca="false">IF(N(O734)=0,"",L734/O734-1)</f>
        <v/>
      </c>
      <c r="S734" s="33" t="str">
        <f aca="false">IF(OR(N734="",Q734=""),"",N734-Q734)</f>
        <v/>
      </c>
      <c r="T734" s="0" t="str">
        <f aca="false">IF(N(D734)&gt;0,RANK(D734,D$2:D$1001)+COUNTIF(D$2:D734,D734)-1,"")</f>
        <v/>
      </c>
      <c r="U734" s="38" t="n">
        <f aca="false">IF(N(D734)&gt;0,IF(D734&gt;=LR_MIN_SHARE*SUM(D$2:D$1001),F734,-1),-1)</f>
        <v>-1</v>
      </c>
      <c r="V734" s="0" t="str">
        <f aca="false">IF(U734&lt;0,"",RANK(U734,U$2:U$1001)+COUNTIF(U$2:U734,U734)-1)</f>
        <v/>
      </c>
      <c r="W734" s="0" t="str">
        <f aca="false">IF(N(L734)&gt;0,RANK(L734,L$2:L$1001)+COUNTIF(L$2:L734,L734)-1,"")</f>
        <v/>
      </c>
      <c r="X734" s="38" t="n">
        <f aca="false">IF(N(L734)&gt;0,IF(L734&gt;=LR_MIN_SHARE*SUM(L$2:L$1001),N734,-1),-1)</f>
        <v>-1</v>
      </c>
      <c r="Y734" s="0" t="str">
        <f aca="false">IF(X734&lt;0,"",RANK(X734,X$2:X$1001)+COUNTIF(X$2:X734,X734)-1)</f>
        <v/>
      </c>
      <c r="AA734" s="0" t="str">
        <f aca="false">IF($A734="","",IF(COUNTIF($B$2:$B734,$B734)=1,1,""))</f>
        <v/>
      </c>
      <c r="AB734" s="0" t="str">
        <f aca="false">IF(AA734=1,SUMIF($B$2:$B$1001,$B734,$D$2:$D$1001),"")</f>
        <v/>
      </c>
      <c r="AC734" s="0" t="str">
        <f aca="false">IF(AA734=1,RANK(AB734,$AB$2:$AB$1001)+COUNTIF($AB$2:$AB734,AB734)-1,"")</f>
        <v/>
      </c>
      <c r="AD734" s="0" t="str">
        <f aca="false">IF($A734="","",COUNTIF(raw_data!$G:$G,$A734))</f>
        <v/>
      </c>
      <c r="AE734" s="0" t="str">
        <f aca="false">IF($A734="","",IF(COUNTIF($A$2:$A$1001,$A734)&gt;1,1,0))</f>
        <v/>
      </c>
    </row>
    <row r="735" customFormat="false" ht="15" hidden="false" customHeight="false" outlineLevel="0" collapsed="false">
      <c r="A735" s="0" t="str">
        <f aca="false">IF(code_master!$A735="","",code_master!$A735)</f>
        <v/>
      </c>
      <c r="B735" s="0" t="str">
        <f aca="false">IF($A735="","",code_master!$C735&amp;"")</f>
        <v/>
      </c>
      <c r="C735" s="0" t="str">
        <f aca="false">IF($A735="","",code_master!$B735&amp;"")</f>
        <v/>
      </c>
      <c r="D735" s="30" t="str">
        <f aca="false">IF($A735="","",SUMIFS(raw_data!$H:$H,raw_data!$A:$A,"&gt;="&amp;UY_START,raw_data!$A:$A,"&lt;="&amp;BASE_YM,raw_data!$B:$B,"&lt;="&amp;BASE_YM,raw_data!$G:$G,$A735))</f>
        <v/>
      </c>
      <c r="E735" s="30" t="str">
        <f aca="false">IF($A735="","",(SUMIFS(raw_data!$I:$I,raw_data!$A:$A,"&gt;="&amp;UY_START,raw_data!$A:$A,"&lt;="&amp;BASE_YM,raw_data!$B:$B,"&lt;="&amp;BASE_YM,raw_data!$G:$G,$A735)+SUMIFS(raw_data!$J:$J,raw_data!$A:$A,"&gt;="&amp;UY_START,raw_data!$A:$A,"&lt;="&amp;BASE_YM,raw_data!$B:$B,"&lt;="&amp;BASE_YM,raw_data!$G:$G,$A735)))</f>
        <v/>
      </c>
      <c r="F735" s="31" t="str">
        <f aca="false">IF(N(D735)=0,"",E735/D735)</f>
        <v/>
      </c>
      <c r="G735" s="30" t="str">
        <f aca="false">IF($A735="","",SUMIFS(raw_data!$H:$H,raw_data!$A:$A,"&gt;="&amp;UY_START_PY,raw_data!$A:$A,"&lt;="&amp;BASE_YM_PY,raw_data!$B:$B,"&lt;="&amp;BASE_YM_PY,raw_data!$G:$G,$A735))</f>
        <v/>
      </c>
      <c r="H735" s="30" t="str">
        <f aca="false">IF($A735="","",(SUMIFS(raw_data!$I:$I,raw_data!$A:$A,"&gt;="&amp;UY_START_PY,raw_data!$A:$A,"&lt;="&amp;BASE_YM_PY,raw_data!$B:$B,"&lt;="&amp;BASE_YM_PY,raw_data!$G:$G,$A735)+SUMIFS(raw_data!$J:$J,raw_data!$A:$A,"&gt;="&amp;UY_START_PY,raw_data!$A:$A,"&lt;="&amp;BASE_YM_PY,raw_data!$B:$B,"&lt;="&amp;BASE_YM_PY,raw_data!$G:$G,$A735)))</f>
        <v/>
      </c>
      <c r="I735" s="31" t="str">
        <f aca="false">IF(N(G735)=0,"",H735/G735)</f>
        <v/>
      </c>
      <c r="J735" s="32" t="str">
        <f aca="false">IF(N(G735)=0,"",D735/G735-1)</f>
        <v/>
      </c>
      <c r="K735" s="33" t="str">
        <f aca="false">IF(OR(F735="",I735=""),"",F735-I735)</f>
        <v/>
      </c>
      <c r="L735" s="30" t="str">
        <f aca="false">IF($A735="","",SUMIFS(raw_data!$H:$H,raw_data!$B:$B,BASE_YM,raw_data!$G:$G,$A735))</f>
        <v/>
      </c>
      <c r="M735" s="30" t="str">
        <f aca="false">IF($A735="","",(SUMIFS(raw_data!$I:$I,raw_data!$B:$B,BASE_YM,raw_data!$G:$G,$A735)+SUMIFS(raw_data!$J:$J,raw_data!$B:$B,BASE_YM,raw_data!$G:$G,$A735)))</f>
        <v/>
      </c>
      <c r="N735" s="31" t="str">
        <f aca="false">IF(N(L735)=0,"",M735/L735)</f>
        <v/>
      </c>
      <c r="O735" s="30" t="str">
        <f aca="false">IF($A735="","",SUMIFS(raw_data!$H:$H,raw_data!$B:$B,BASE_YM_PY,raw_data!$G:$G,$A735))</f>
        <v/>
      </c>
      <c r="P735" s="30" t="str">
        <f aca="false">IF($A735="","",(SUMIFS(raw_data!$I:$I,raw_data!$B:$B,BASE_YM_PY,raw_data!$G:$G,$A735)+SUMIFS(raw_data!$J:$J,raw_data!$B:$B,BASE_YM_PY,raw_data!$G:$G,$A735)))</f>
        <v/>
      </c>
      <c r="Q735" s="31" t="str">
        <f aca="false">IF(N(O735)=0,"",P735/O735)</f>
        <v/>
      </c>
      <c r="R735" s="32" t="str">
        <f aca="false">IF(N(O735)=0,"",L735/O735-1)</f>
        <v/>
      </c>
      <c r="S735" s="33" t="str">
        <f aca="false">IF(OR(N735="",Q735=""),"",N735-Q735)</f>
        <v/>
      </c>
      <c r="T735" s="0" t="str">
        <f aca="false">IF(N(D735)&gt;0,RANK(D735,D$2:D$1001)+COUNTIF(D$2:D735,D735)-1,"")</f>
        <v/>
      </c>
      <c r="U735" s="38" t="n">
        <f aca="false">IF(N(D735)&gt;0,IF(D735&gt;=LR_MIN_SHARE*SUM(D$2:D$1001),F735,-1),-1)</f>
        <v>-1</v>
      </c>
      <c r="V735" s="0" t="str">
        <f aca="false">IF(U735&lt;0,"",RANK(U735,U$2:U$1001)+COUNTIF(U$2:U735,U735)-1)</f>
        <v/>
      </c>
      <c r="W735" s="0" t="str">
        <f aca="false">IF(N(L735)&gt;0,RANK(L735,L$2:L$1001)+COUNTIF(L$2:L735,L735)-1,"")</f>
        <v/>
      </c>
      <c r="X735" s="38" t="n">
        <f aca="false">IF(N(L735)&gt;0,IF(L735&gt;=LR_MIN_SHARE*SUM(L$2:L$1001),N735,-1),-1)</f>
        <v>-1</v>
      </c>
      <c r="Y735" s="0" t="str">
        <f aca="false">IF(X735&lt;0,"",RANK(X735,X$2:X$1001)+COUNTIF(X$2:X735,X735)-1)</f>
        <v/>
      </c>
      <c r="AA735" s="0" t="str">
        <f aca="false">IF($A735="","",IF(COUNTIF($B$2:$B735,$B735)=1,1,""))</f>
        <v/>
      </c>
      <c r="AB735" s="0" t="str">
        <f aca="false">IF(AA735=1,SUMIF($B$2:$B$1001,$B735,$D$2:$D$1001),"")</f>
        <v/>
      </c>
      <c r="AC735" s="0" t="str">
        <f aca="false">IF(AA735=1,RANK(AB735,$AB$2:$AB$1001)+COUNTIF($AB$2:$AB735,AB735)-1,"")</f>
        <v/>
      </c>
      <c r="AD735" s="0" t="str">
        <f aca="false">IF($A735="","",COUNTIF(raw_data!$G:$G,$A735))</f>
        <v/>
      </c>
      <c r="AE735" s="0" t="str">
        <f aca="false">IF($A735="","",IF(COUNTIF($A$2:$A$1001,$A735)&gt;1,1,0))</f>
        <v/>
      </c>
    </row>
    <row r="736" customFormat="false" ht="15" hidden="false" customHeight="false" outlineLevel="0" collapsed="false">
      <c r="A736" s="0" t="str">
        <f aca="false">IF(code_master!$A736="","",code_master!$A736)</f>
        <v/>
      </c>
      <c r="B736" s="0" t="str">
        <f aca="false">IF($A736="","",code_master!$C736&amp;"")</f>
        <v/>
      </c>
      <c r="C736" s="0" t="str">
        <f aca="false">IF($A736="","",code_master!$B736&amp;"")</f>
        <v/>
      </c>
      <c r="D736" s="30" t="str">
        <f aca="false">IF($A736="","",SUMIFS(raw_data!$H:$H,raw_data!$A:$A,"&gt;="&amp;UY_START,raw_data!$A:$A,"&lt;="&amp;BASE_YM,raw_data!$B:$B,"&lt;="&amp;BASE_YM,raw_data!$G:$G,$A736))</f>
        <v/>
      </c>
      <c r="E736" s="30" t="str">
        <f aca="false">IF($A736="","",(SUMIFS(raw_data!$I:$I,raw_data!$A:$A,"&gt;="&amp;UY_START,raw_data!$A:$A,"&lt;="&amp;BASE_YM,raw_data!$B:$B,"&lt;="&amp;BASE_YM,raw_data!$G:$G,$A736)+SUMIFS(raw_data!$J:$J,raw_data!$A:$A,"&gt;="&amp;UY_START,raw_data!$A:$A,"&lt;="&amp;BASE_YM,raw_data!$B:$B,"&lt;="&amp;BASE_YM,raw_data!$G:$G,$A736)))</f>
        <v/>
      </c>
      <c r="F736" s="31" t="str">
        <f aca="false">IF(N(D736)=0,"",E736/D736)</f>
        <v/>
      </c>
      <c r="G736" s="30" t="str">
        <f aca="false">IF($A736="","",SUMIFS(raw_data!$H:$H,raw_data!$A:$A,"&gt;="&amp;UY_START_PY,raw_data!$A:$A,"&lt;="&amp;BASE_YM_PY,raw_data!$B:$B,"&lt;="&amp;BASE_YM_PY,raw_data!$G:$G,$A736))</f>
        <v/>
      </c>
      <c r="H736" s="30" t="str">
        <f aca="false">IF($A736="","",(SUMIFS(raw_data!$I:$I,raw_data!$A:$A,"&gt;="&amp;UY_START_PY,raw_data!$A:$A,"&lt;="&amp;BASE_YM_PY,raw_data!$B:$B,"&lt;="&amp;BASE_YM_PY,raw_data!$G:$G,$A736)+SUMIFS(raw_data!$J:$J,raw_data!$A:$A,"&gt;="&amp;UY_START_PY,raw_data!$A:$A,"&lt;="&amp;BASE_YM_PY,raw_data!$B:$B,"&lt;="&amp;BASE_YM_PY,raw_data!$G:$G,$A736)))</f>
        <v/>
      </c>
      <c r="I736" s="31" t="str">
        <f aca="false">IF(N(G736)=0,"",H736/G736)</f>
        <v/>
      </c>
      <c r="J736" s="32" t="str">
        <f aca="false">IF(N(G736)=0,"",D736/G736-1)</f>
        <v/>
      </c>
      <c r="K736" s="33" t="str">
        <f aca="false">IF(OR(F736="",I736=""),"",F736-I736)</f>
        <v/>
      </c>
      <c r="L736" s="30" t="str">
        <f aca="false">IF($A736="","",SUMIFS(raw_data!$H:$H,raw_data!$B:$B,BASE_YM,raw_data!$G:$G,$A736))</f>
        <v/>
      </c>
      <c r="M736" s="30" t="str">
        <f aca="false">IF($A736="","",(SUMIFS(raw_data!$I:$I,raw_data!$B:$B,BASE_YM,raw_data!$G:$G,$A736)+SUMIFS(raw_data!$J:$J,raw_data!$B:$B,BASE_YM,raw_data!$G:$G,$A736)))</f>
        <v/>
      </c>
      <c r="N736" s="31" t="str">
        <f aca="false">IF(N(L736)=0,"",M736/L736)</f>
        <v/>
      </c>
      <c r="O736" s="30" t="str">
        <f aca="false">IF($A736="","",SUMIFS(raw_data!$H:$H,raw_data!$B:$B,BASE_YM_PY,raw_data!$G:$G,$A736))</f>
        <v/>
      </c>
      <c r="P736" s="30" t="str">
        <f aca="false">IF($A736="","",(SUMIFS(raw_data!$I:$I,raw_data!$B:$B,BASE_YM_PY,raw_data!$G:$G,$A736)+SUMIFS(raw_data!$J:$J,raw_data!$B:$B,BASE_YM_PY,raw_data!$G:$G,$A736)))</f>
        <v/>
      </c>
      <c r="Q736" s="31" t="str">
        <f aca="false">IF(N(O736)=0,"",P736/O736)</f>
        <v/>
      </c>
      <c r="R736" s="32" t="str">
        <f aca="false">IF(N(O736)=0,"",L736/O736-1)</f>
        <v/>
      </c>
      <c r="S736" s="33" t="str">
        <f aca="false">IF(OR(N736="",Q736=""),"",N736-Q736)</f>
        <v/>
      </c>
      <c r="T736" s="0" t="str">
        <f aca="false">IF(N(D736)&gt;0,RANK(D736,D$2:D$1001)+COUNTIF(D$2:D736,D736)-1,"")</f>
        <v/>
      </c>
      <c r="U736" s="38" t="n">
        <f aca="false">IF(N(D736)&gt;0,IF(D736&gt;=LR_MIN_SHARE*SUM(D$2:D$1001),F736,-1),-1)</f>
        <v>-1</v>
      </c>
      <c r="V736" s="0" t="str">
        <f aca="false">IF(U736&lt;0,"",RANK(U736,U$2:U$1001)+COUNTIF(U$2:U736,U736)-1)</f>
        <v/>
      </c>
      <c r="W736" s="0" t="str">
        <f aca="false">IF(N(L736)&gt;0,RANK(L736,L$2:L$1001)+COUNTIF(L$2:L736,L736)-1,"")</f>
        <v/>
      </c>
      <c r="X736" s="38" t="n">
        <f aca="false">IF(N(L736)&gt;0,IF(L736&gt;=LR_MIN_SHARE*SUM(L$2:L$1001),N736,-1),-1)</f>
        <v>-1</v>
      </c>
      <c r="Y736" s="0" t="str">
        <f aca="false">IF(X736&lt;0,"",RANK(X736,X$2:X$1001)+COUNTIF(X$2:X736,X736)-1)</f>
        <v/>
      </c>
      <c r="AA736" s="0" t="str">
        <f aca="false">IF($A736="","",IF(COUNTIF($B$2:$B736,$B736)=1,1,""))</f>
        <v/>
      </c>
      <c r="AB736" s="0" t="str">
        <f aca="false">IF(AA736=1,SUMIF($B$2:$B$1001,$B736,$D$2:$D$1001),"")</f>
        <v/>
      </c>
      <c r="AC736" s="0" t="str">
        <f aca="false">IF(AA736=1,RANK(AB736,$AB$2:$AB$1001)+COUNTIF($AB$2:$AB736,AB736)-1,"")</f>
        <v/>
      </c>
      <c r="AD736" s="0" t="str">
        <f aca="false">IF($A736="","",COUNTIF(raw_data!$G:$G,$A736))</f>
        <v/>
      </c>
      <c r="AE736" s="0" t="str">
        <f aca="false">IF($A736="","",IF(COUNTIF($A$2:$A$1001,$A736)&gt;1,1,0))</f>
        <v/>
      </c>
    </row>
    <row r="737" customFormat="false" ht="15" hidden="false" customHeight="false" outlineLevel="0" collapsed="false">
      <c r="A737" s="0" t="str">
        <f aca="false">IF(code_master!$A737="","",code_master!$A737)</f>
        <v/>
      </c>
      <c r="B737" s="0" t="str">
        <f aca="false">IF($A737="","",code_master!$C737&amp;"")</f>
        <v/>
      </c>
      <c r="C737" s="0" t="str">
        <f aca="false">IF($A737="","",code_master!$B737&amp;"")</f>
        <v/>
      </c>
      <c r="D737" s="30" t="str">
        <f aca="false">IF($A737="","",SUMIFS(raw_data!$H:$H,raw_data!$A:$A,"&gt;="&amp;UY_START,raw_data!$A:$A,"&lt;="&amp;BASE_YM,raw_data!$B:$B,"&lt;="&amp;BASE_YM,raw_data!$G:$G,$A737))</f>
        <v/>
      </c>
      <c r="E737" s="30" t="str">
        <f aca="false">IF($A737="","",(SUMIFS(raw_data!$I:$I,raw_data!$A:$A,"&gt;="&amp;UY_START,raw_data!$A:$A,"&lt;="&amp;BASE_YM,raw_data!$B:$B,"&lt;="&amp;BASE_YM,raw_data!$G:$G,$A737)+SUMIFS(raw_data!$J:$J,raw_data!$A:$A,"&gt;="&amp;UY_START,raw_data!$A:$A,"&lt;="&amp;BASE_YM,raw_data!$B:$B,"&lt;="&amp;BASE_YM,raw_data!$G:$G,$A737)))</f>
        <v/>
      </c>
      <c r="F737" s="31" t="str">
        <f aca="false">IF(N(D737)=0,"",E737/D737)</f>
        <v/>
      </c>
      <c r="G737" s="30" t="str">
        <f aca="false">IF($A737="","",SUMIFS(raw_data!$H:$H,raw_data!$A:$A,"&gt;="&amp;UY_START_PY,raw_data!$A:$A,"&lt;="&amp;BASE_YM_PY,raw_data!$B:$B,"&lt;="&amp;BASE_YM_PY,raw_data!$G:$G,$A737))</f>
        <v/>
      </c>
      <c r="H737" s="30" t="str">
        <f aca="false">IF($A737="","",(SUMIFS(raw_data!$I:$I,raw_data!$A:$A,"&gt;="&amp;UY_START_PY,raw_data!$A:$A,"&lt;="&amp;BASE_YM_PY,raw_data!$B:$B,"&lt;="&amp;BASE_YM_PY,raw_data!$G:$G,$A737)+SUMIFS(raw_data!$J:$J,raw_data!$A:$A,"&gt;="&amp;UY_START_PY,raw_data!$A:$A,"&lt;="&amp;BASE_YM_PY,raw_data!$B:$B,"&lt;="&amp;BASE_YM_PY,raw_data!$G:$G,$A737)))</f>
        <v/>
      </c>
      <c r="I737" s="31" t="str">
        <f aca="false">IF(N(G737)=0,"",H737/G737)</f>
        <v/>
      </c>
      <c r="J737" s="32" t="str">
        <f aca="false">IF(N(G737)=0,"",D737/G737-1)</f>
        <v/>
      </c>
      <c r="K737" s="33" t="str">
        <f aca="false">IF(OR(F737="",I737=""),"",F737-I737)</f>
        <v/>
      </c>
      <c r="L737" s="30" t="str">
        <f aca="false">IF($A737="","",SUMIFS(raw_data!$H:$H,raw_data!$B:$B,BASE_YM,raw_data!$G:$G,$A737))</f>
        <v/>
      </c>
      <c r="M737" s="30" t="str">
        <f aca="false">IF($A737="","",(SUMIFS(raw_data!$I:$I,raw_data!$B:$B,BASE_YM,raw_data!$G:$G,$A737)+SUMIFS(raw_data!$J:$J,raw_data!$B:$B,BASE_YM,raw_data!$G:$G,$A737)))</f>
        <v/>
      </c>
      <c r="N737" s="31" t="str">
        <f aca="false">IF(N(L737)=0,"",M737/L737)</f>
        <v/>
      </c>
      <c r="O737" s="30" t="str">
        <f aca="false">IF($A737="","",SUMIFS(raw_data!$H:$H,raw_data!$B:$B,BASE_YM_PY,raw_data!$G:$G,$A737))</f>
        <v/>
      </c>
      <c r="P737" s="30" t="str">
        <f aca="false">IF($A737="","",(SUMIFS(raw_data!$I:$I,raw_data!$B:$B,BASE_YM_PY,raw_data!$G:$G,$A737)+SUMIFS(raw_data!$J:$J,raw_data!$B:$B,BASE_YM_PY,raw_data!$G:$G,$A737)))</f>
        <v/>
      </c>
      <c r="Q737" s="31" t="str">
        <f aca="false">IF(N(O737)=0,"",P737/O737)</f>
        <v/>
      </c>
      <c r="R737" s="32" t="str">
        <f aca="false">IF(N(O737)=0,"",L737/O737-1)</f>
        <v/>
      </c>
      <c r="S737" s="33" t="str">
        <f aca="false">IF(OR(N737="",Q737=""),"",N737-Q737)</f>
        <v/>
      </c>
      <c r="T737" s="0" t="str">
        <f aca="false">IF(N(D737)&gt;0,RANK(D737,D$2:D$1001)+COUNTIF(D$2:D737,D737)-1,"")</f>
        <v/>
      </c>
      <c r="U737" s="38" t="n">
        <f aca="false">IF(N(D737)&gt;0,IF(D737&gt;=LR_MIN_SHARE*SUM(D$2:D$1001),F737,-1),-1)</f>
        <v>-1</v>
      </c>
      <c r="V737" s="0" t="str">
        <f aca="false">IF(U737&lt;0,"",RANK(U737,U$2:U$1001)+COUNTIF(U$2:U737,U737)-1)</f>
        <v/>
      </c>
      <c r="W737" s="0" t="str">
        <f aca="false">IF(N(L737)&gt;0,RANK(L737,L$2:L$1001)+COUNTIF(L$2:L737,L737)-1,"")</f>
        <v/>
      </c>
      <c r="X737" s="38" t="n">
        <f aca="false">IF(N(L737)&gt;0,IF(L737&gt;=LR_MIN_SHARE*SUM(L$2:L$1001),N737,-1),-1)</f>
        <v>-1</v>
      </c>
      <c r="Y737" s="0" t="str">
        <f aca="false">IF(X737&lt;0,"",RANK(X737,X$2:X$1001)+COUNTIF(X$2:X737,X737)-1)</f>
        <v/>
      </c>
      <c r="AA737" s="0" t="str">
        <f aca="false">IF($A737="","",IF(COUNTIF($B$2:$B737,$B737)=1,1,""))</f>
        <v/>
      </c>
      <c r="AB737" s="0" t="str">
        <f aca="false">IF(AA737=1,SUMIF($B$2:$B$1001,$B737,$D$2:$D$1001),"")</f>
        <v/>
      </c>
      <c r="AC737" s="0" t="str">
        <f aca="false">IF(AA737=1,RANK(AB737,$AB$2:$AB$1001)+COUNTIF($AB$2:$AB737,AB737)-1,"")</f>
        <v/>
      </c>
      <c r="AD737" s="0" t="str">
        <f aca="false">IF($A737="","",COUNTIF(raw_data!$G:$G,$A737))</f>
        <v/>
      </c>
      <c r="AE737" s="0" t="str">
        <f aca="false">IF($A737="","",IF(COUNTIF($A$2:$A$1001,$A737)&gt;1,1,0))</f>
        <v/>
      </c>
    </row>
    <row r="738" customFormat="false" ht="15" hidden="false" customHeight="false" outlineLevel="0" collapsed="false">
      <c r="A738" s="0" t="str">
        <f aca="false">IF(code_master!$A738="","",code_master!$A738)</f>
        <v/>
      </c>
      <c r="B738" s="0" t="str">
        <f aca="false">IF($A738="","",code_master!$C738&amp;"")</f>
        <v/>
      </c>
      <c r="C738" s="0" t="str">
        <f aca="false">IF($A738="","",code_master!$B738&amp;"")</f>
        <v/>
      </c>
      <c r="D738" s="30" t="str">
        <f aca="false">IF($A738="","",SUMIFS(raw_data!$H:$H,raw_data!$A:$A,"&gt;="&amp;UY_START,raw_data!$A:$A,"&lt;="&amp;BASE_YM,raw_data!$B:$B,"&lt;="&amp;BASE_YM,raw_data!$G:$G,$A738))</f>
        <v/>
      </c>
      <c r="E738" s="30" t="str">
        <f aca="false">IF($A738="","",(SUMIFS(raw_data!$I:$I,raw_data!$A:$A,"&gt;="&amp;UY_START,raw_data!$A:$A,"&lt;="&amp;BASE_YM,raw_data!$B:$B,"&lt;="&amp;BASE_YM,raw_data!$G:$G,$A738)+SUMIFS(raw_data!$J:$J,raw_data!$A:$A,"&gt;="&amp;UY_START,raw_data!$A:$A,"&lt;="&amp;BASE_YM,raw_data!$B:$B,"&lt;="&amp;BASE_YM,raw_data!$G:$G,$A738)))</f>
        <v/>
      </c>
      <c r="F738" s="31" t="str">
        <f aca="false">IF(N(D738)=0,"",E738/D738)</f>
        <v/>
      </c>
      <c r="G738" s="30" t="str">
        <f aca="false">IF($A738="","",SUMIFS(raw_data!$H:$H,raw_data!$A:$A,"&gt;="&amp;UY_START_PY,raw_data!$A:$A,"&lt;="&amp;BASE_YM_PY,raw_data!$B:$B,"&lt;="&amp;BASE_YM_PY,raw_data!$G:$G,$A738))</f>
        <v/>
      </c>
      <c r="H738" s="30" t="str">
        <f aca="false">IF($A738="","",(SUMIFS(raw_data!$I:$I,raw_data!$A:$A,"&gt;="&amp;UY_START_PY,raw_data!$A:$A,"&lt;="&amp;BASE_YM_PY,raw_data!$B:$B,"&lt;="&amp;BASE_YM_PY,raw_data!$G:$G,$A738)+SUMIFS(raw_data!$J:$J,raw_data!$A:$A,"&gt;="&amp;UY_START_PY,raw_data!$A:$A,"&lt;="&amp;BASE_YM_PY,raw_data!$B:$B,"&lt;="&amp;BASE_YM_PY,raw_data!$G:$G,$A738)))</f>
        <v/>
      </c>
      <c r="I738" s="31" t="str">
        <f aca="false">IF(N(G738)=0,"",H738/G738)</f>
        <v/>
      </c>
      <c r="J738" s="32" t="str">
        <f aca="false">IF(N(G738)=0,"",D738/G738-1)</f>
        <v/>
      </c>
      <c r="K738" s="33" t="str">
        <f aca="false">IF(OR(F738="",I738=""),"",F738-I738)</f>
        <v/>
      </c>
      <c r="L738" s="30" t="str">
        <f aca="false">IF($A738="","",SUMIFS(raw_data!$H:$H,raw_data!$B:$B,BASE_YM,raw_data!$G:$G,$A738))</f>
        <v/>
      </c>
      <c r="M738" s="30" t="str">
        <f aca="false">IF($A738="","",(SUMIFS(raw_data!$I:$I,raw_data!$B:$B,BASE_YM,raw_data!$G:$G,$A738)+SUMIFS(raw_data!$J:$J,raw_data!$B:$B,BASE_YM,raw_data!$G:$G,$A738)))</f>
        <v/>
      </c>
      <c r="N738" s="31" t="str">
        <f aca="false">IF(N(L738)=0,"",M738/L738)</f>
        <v/>
      </c>
      <c r="O738" s="30" t="str">
        <f aca="false">IF($A738="","",SUMIFS(raw_data!$H:$H,raw_data!$B:$B,BASE_YM_PY,raw_data!$G:$G,$A738))</f>
        <v/>
      </c>
      <c r="P738" s="30" t="str">
        <f aca="false">IF($A738="","",(SUMIFS(raw_data!$I:$I,raw_data!$B:$B,BASE_YM_PY,raw_data!$G:$G,$A738)+SUMIFS(raw_data!$J:$J,raw_data!$B:$B,BASE_YM_PY,raw_data!$G:$G,$A738)))</f>
        <v/>
      </c>
      <c r="Q738" s="31" t="str">
        <f aca="false">IF(N(O738)=0,"",P738/O738)</f>
        <v/>
      </c>
      <c r="R738" s="32" t="str">
        <f aca="false">IF(N(O738)=0,"",L738/O738-1)</f>
        <v/>
      </c>
      <c r="S738" s="33" t="str">
        <f aca="false">IF(OR(N738="",Q738=""),"",N738-Q738)</f>
        <v/>
      </c>
      <c r="T738" s="0" t="str">
        <f aca="false">IF(N(D738)&gt;0,RANK(D738,D$2:D$1001)+COUNTIF(D$2:D738,D738)-1,"")</f>
        <v/>
      </c>
      <c r="U738" s="38" t="n">
        <f aca="false">IF(N(D738)&gt;0,IF(D738&gt;=LR_MIN_SHARE*SUM(D$2:D$1001),F738,-1),-1)</f>
        <v>-1</v>
      </c>
      <c r="V738" s="0" t="str">
        <f aca="false">IF(U738&lt;0,"",RANK(U738,U$2:U$1001)+COUNTIF(U$2:U738,U738)-1)</f>
        <v/>
      </c>
      <c r="W738" s="0" t="str">
        <f aca="false">IF(N(L738)&gt;0,RANK(L738,L$2:L$1001)+COUNTIF(L$2:L738,L738)-1,"")</f>
        <v/>
      </c>
      <c r="X738" s="38" t="n">
        <f aca="false">IF(N(L738)&gt;0,IF(L738&gt;=LR_MIN_SHARE*SUM(L$2:L$1001),N738,-1),-1)</f>
        <v>-1</v>
      </c>
      <c r="Y738" s="0" t="str">
        <f aca="false">IF(X738&lt;0,"",RANK(X738,X$2:X$1001)+COUNTIF(X$2:X738,X738)-1)</f>
        <v/>
      </c>
      <c r="AA738" s="0" t="str">
        <f aca="false">IF($A738="","",IF(COUNTIF($B$2:$B738,$B738)=1,1,""))</f>
        <v/>
      </c>
      <c r="AB738" s="0" t="str">
        <f aca="false">IF(AA738=1,SUMIF($B$2:$B$1001,$B738,$D$2:$D$1001),"")</f>
        <v/>
      </c>
      <c r="AC738" s="0" t="str">
        <f aca="false">IF(AA738=1,RANK(AB738,$AB$2:$AB$1001)+COUNTIF($AB$2:$AB738,AB738)-1,"")</f>
        <v/>
      </c>
      <c r="AD738" s="0" t="str">
        <f aca="false">IF($A738="","",COUNTIF(raw_data!$G:$G,$A738))</f>
        <v/>
      </c>
      <c r="AE738" s="0" t="str">
        <f aca="false">IF($A738="","",IF(COUNTIF($A$2:$A$1001,$A738)&gt;1,1,0))</f>
        <v/>
      </c>
    </row>
    <row r="739" customFormat="false" ht="15" hidden="false" customHeight="false" outlineLevel="0" collapsed="false">
      <c r="A739" s="0" t="str">
        <f aca="false">IF(code_master!$A739="","",code_master!$A739)</f>
        <v/>
      </c>
      <c r="B739" s="0" t="str">
        <f aca="false">IF($A739="","",code_master!$C739&amp;"")</f>
        <v/>
      </c>
      <c r="C739" s="0" t="str">
        <f aca="false">IF($A739="","",code_master!$B739&amp;"")</f>
        <v/>
      </c>
      <c r="D739" s="30" t="str">
        <f aca="false">IF($A739="","",SUMIFS(raw_data!$H:$H,raw_data!$A:$A,"&gt;="&amp;UY_START,raw_data!$A:$A,"&lt;="&amp;BASE_YM,raw_data!$B:$B,"&lt;="&amp;BASE_YM,raw_data!$G:$G,$A739))</f>
        <v/>
      </c>
      <c r="E739" s="30" t="str">
        <f aca="false">IF($A739="","",(SUMIFS(raw_data!$I:$I,raw_data!$A:$A,"&gt;="&amp;UY_START,raw_data!$A:$A,"&lt;="&amp;BASE_YM,raw_data!$B:$B,"&lt;="&amp;BASE_YM,raw_data!$G:$G,$A739)+SUMIFS(raw_data!$J:$J,raw_data!$A:$A,"&gt;="&amp;UY_START,raw_data!$A:$A,"&lt;="&amp;BASE_YM,raw_data!$B:$B,"&lt;="&amp;BASE_YM,raw_data!$G:$G,$A739)))</f>
        <v/>
      </c>
      <c r="F739" s="31" t="str">
        <f aca="false">IF(N(D739)=0,"",E739/D739)</f>
        <v/>
      </c>
      <c r="G739" s="30" t="str">
        <f aca="false">IF($A739="","",SUMIFS(raw_data!$H:$H,raw_data!$A:$A,"&gt;="&amp;UY_START_PY,raw_data!$A:$A,"&lt;="&amp;BASE_YM_PY,raw_data!$B:$B,"&lt;="&amp;BASE_YM_PY,raw_data!$G:$G,$A739))</f>
        <v/>
      </c>
      <c r="H739" s="30" t="str">
        <f aca="false">IF($A739="","",(SUMIFS(raw_data!$I:$I,raw_data!$A:$A,"&gt;="&amp;UY_START_PY,raw_data!$A:$A,"&lt;="&amp;BASE_YM_PY,raw_data!$B:$B,"&lt;="&amp;BASE_YM_PY,raw_data!$G:$G,$A739)+SUMIFS(raw_data!$J:$J,raw_data!$A:$A,"&gt;="&amp;UY_START_PY,raw_data!$A:$A,"&lt;="&amp;BASE_YM_PY,raw_data!$B:$B,"&lt;="&amp;BASE_YM_PY,raw_data!$G:$G,$A739)))</f>
        <v/>
      </c>
      <c r="I739" s="31" t="str">
        <f aca="false">IF(N(G739)=0,"",H739/G739)</f>
        <v/>
      </c>
      <c r="J739" s="32" t="str">
        <f aca="false">IF(N(G739)=0,"",D739/G739-1)</f>
        <v/>
      </c>
      <c r="K739" s="33" t="str">
        <f aca="false">IF(OR(F739="",I739=""),"",F739-I739)</f>
        <v/>
      </c>
      <c r="L739" s="30" t="str">
        <f aca="false">IF($A739="","",SUMIFS(raw_data!$H:$H,raw_data!$B:$B,BASE_YM,raw_data!$G:$G,$A739))</f>
        <v/>
      </c>
      <c r="M739" s="30" t="str">
        <f aca="false">IF($A739="","",(SUMIFS(raw_data!$I:$I,raw_data!$B:$B,BASE_YM,raw_data!$G:$G,$A739)+SUMIFS(raw_data!$J:$J,raw_data!$B:$B,BASE_YM,raw_data!$G:$G,$A739)))</f>
        <v/>
      </c>
      <c r="N739" s="31" t="str">
        <f aca="false">IF(N(L739)=0,"",M739/L739)</f>
        <v/>
      </c>
      <c r="O739" s="30" t="str">
        <f aca="false">IF($A739="","",SUMIFS(raw_data!$H:$H,raw_data!$B:$B,BASE_YM_PY,raw_data!$G:$G,$A739))</f>
        <v/>
      </c>
      <c r="P739" s="30" t="str">
        <f aca="false">IF($A739="","",(SUMIFS(raw_data!$I:$I,raw_data!$B:$B,BASE_YM_PY,raw_data!$G:$G,$A739)+SUMIFS(raw_data!$J:$J,raw_data!$B:$B,BASE_YM_PY,raw_data!$G:$G,$A739)))</f>
        <v/>
      </c>
      <c r="Q739" s="31" t="str">
        <f aca="false">IF(N(O739)=0,"",P739/O739)</f>
        <v/>
      </c>
      <c r="R739" s="32" t="str">
        <f aca="false">IF(N(O739)=0,"",L739/O739-1)</f>
        <v/>
      </c>
      <c r="S739" s="33" t="str">
        <f aca="false">IF(OR(N739="",Q739=""),"",N739-Q739)</f>
        <v/>
      </c>
      <c r="T739" s="0" t="str">
        <f aca="false">IF(N(D739)&gt;0,RANK(D739,D$2:D$1001)+COUNTIF(D$2:D739,D739)-1,"")</f>
        <v/>
      </c>
      <c r="U739" s="38" t="n">
        <f aca="false">IF(N(D739)&gt;0,IF(D739&gt;=LR_MIN_SHARE*SUM(D$2:D$1001),F739,-1),-1)</f>
        <v>-1</v>
      </c>
      <c r="V739" s="0" t="str">
        <f aca="false">IF(U739&lt;0,"",RANK(U739,U$2:U$1001)+COUNTIF(U$2:U739,U739)-1)</f>
        <v/>
      </c>
      <c r="W739" s="0" t="str">
        <f aca="false">IF(N(L739)&gt;0,RANK(L739,L$2:L$1001)+COUNTIF(L$2:L739,L739)-1,"")</f>
        <v/>
      </c>
      <c r="X739" s="38" t="n">
        <f aca="false">IF(N(L739)&gt;0,IF(L739&gt;=LR_MIN_SHARE*SUM(L$2:L$1001),N739,-1),-1)</f>
        <v>-1</v>
      </c>
      <c r="Y739" s="0" t="str">
        <f aca="false">IF(X739&lt;0,"",RANK(X739,X$2:X$1001)+COUNTIF(X$2:X739,X739)-1)</f>
        <v/>
      </c>
      <c r="AA739" s="0" t="str">
        <f aca="false">IF($A739="","",IF(COUNTIF($B$2:$B739,$B739)=1,1,""))</f>
        <v/>
      </c>
      <c r="AB739" s="0" t="str">
        <f aca="false">IF(AA739=1,SUMIF($B$2:$B$1001,$B739,$D$2:$D$1001),"")</f>
        <v/>
      </c>
      <c r="AC739" s="0" t="str">
        <f aca="false">IF(AA739=1,RANK(AB739,$AB$2:$AB$1001)+COUNTIF($AB$2:$AB739,AB739)-1,"")</f>
        <v/>
      </c>
      <c r="AD739" s="0" t="str">
        <f aca="false">IF($A739="","",COUNTIF(raw_data!$G:$G,$A739))</f>
        <v/>
      </c>
      <c r="AE739" s="0" t="str">
        <f aca="false">IF($A739="","",IF(COUNTIF($A$2:$A$1001,$A739)&gt;1,1,0))</f>
        <v/>
      </c>
    </row>
    <row r="740" customFormat="false" ht="15" hidden="false" customHeight="false" outlineLevel="0" collapsed="false">
      <c r="A740" s="0" t="str">
        <f aca="false">IF(code_master!$A740="","",code_master!$A740)</f>
        <v/>
      </c>
      <c r="B740" s="0" t="str">
        <f aca="false">IF($A740="","",code_master!$C740&amp;"")</f>
        <v/>
      </c>
      <c r="C740" s="0" t="str">
        <f aca="false">IF($A740="","",code_master!$B740&amp;"")</f>
        <v/>
      </c>
      <c r="D740" s="30" t="str">
        <f aca="false">IF($A740="","",SUMIFS(raw_data!$H:$H,raw_data!$A:$A,"&gt;="&amp;UY_START,raw_data!$A:$A,"&lt;="&amp;BASE_YM,raw_data!$B:$B,"&lt;="&amp;BASE_YM,raw_data!$G:$G,$A740))</f>
        <v/>
      </c>
      <c r="E740" s="30" t="str">
        <f aca="false">IF($A740="","",(SUMIFS(raw_data!$I:$I,raw_data!$A:$A,"&gt;="&amp;UY_START,raw_data!$A:$A,"&lt;="&amp;BASE_YM,raw_data!$B:$B,"&lt;="&amp;BASE_YM,raw_data!$G:$G,$A740)+SUMIFS(raw_data!$J:$J,raw_data!$A:$A,"&gt;="&amp;UY_START,raw_data!$A:$A,"&lt;="&amp;BASE_YM,raw_data!$B:$B,"&lt;="&amp;BASE_YM,raw_data!$G:$G,$A740)))</f>
        <v/>
      </c>
      <c r="F740" s="31" t="str">
        <f aca="false">IF(N(D740)=0,"",E740/D740)</f>
        <v/>
      </c>
      <c r="G740" s="30" t="str">
        <f aca="false">IF($A740="","",SUMIFS(raw_data!$H:$H,raw_data!$A:$A,"&gt;="&amp;UY_START_PY,raw_data!$A:$A,"&lt;="&amp;BASE_YM_PY,raw_data!$B:$B,"&lt;="&amp;BASE_YM_PY,raw_data!$G:$G,$A740))</f>
        <v/>
      </c>
      <c r="H740" s="30" t="str">
        <f aca="false">IF($A740="","",(SUMIFS(raw_data!$I:$I,raw_data!$A:$A,"&gt;="&amp;UY_START_PY,raw_data!$A:$A,"&lt;="&amp;BASE_YM_PY,raw_data!$B:$B,"&lt;="&amp;BASE_YM_PY,raw_data!$G:$G,$A740)+SUMIFS(raw_data!$J:$J,raw_data!$A:$A,"&gt;="&amp;UY_START_PY,raw_data!$A:$A,"&lt;="&amp;BASE_YM_PY,raw_data!$B:$B,"&lt;="&amp;BASE_YM_PY,raw_data!$G:$G,$A740)))</f>
        <v/>
      </c>
      <c r="I740" s="31" t="str">
        <f aca="false">IF(N(G740)=0,"",H740/G740)</f>
        <v/>
      </c>
      <c r="J740" s="32" t="str">
        <f aca="false">IF(N(G740)=0,"",D740/G740-1)</f>
        <v/>
      </c>
      <c r="K740" s="33" t="str">
        <f aca="false">IF(OR(F740="",I740=""),"",F740-I740)</f>
        <v/>
      </c>
      <c r="L740" s="30" t="str">
        <f aca="false">IF($A740="","",SUMIFS(raw_data!$H:$H,raw_data!$B:$B,BASE_YM,raw_data!$G:$G,$A740))</f>
        <v/>
      </c>
      <c r="M740" s="30" t="str">
        <f aca="false">IF($A740="","",(SUMIFS(raw_data!$I:$I,raw_data!$B:$B,BASE_YM,raw_data!$G:$G,$A740)+SUMIFS(raw_data!$J:$J,raw_data!$B:$B,BASE_YM,raw_data!$G:$G,$A740)))</f>
        <v/>
      </c>
      <c r="N740" s="31" t="str">
        <f aca="false">IF(N(L740)=0,"",M740/L740)</f>
        <v/>
      </c>
      <c r="O740" s="30" t="str">
        <f aca="false">IF($A740="","",SUMIFS(raw_data!$H:$H,raw_data!$B:$B,BASE_YM_PY,raw_data!$G:$G,$A740))</f>
        <v/>
      </c>
      <c r="P740" s="30" t="str">
        <f aca="false">IF($A740="","",(SUMIFS(raw_data!$I:$I,raw_data!$B:$B,BASE_YM_PY,raw_data!$G:$G,$A740)+SUMIFS(raw_data!$J:$J,raw_data!$B:$B,BASE_YM_PY,raw_data!$G:$G,$A740)))</f>
        <v/>
      </c>
      <c r="Q740" s="31" t="str">
        <f aca="false">IF(N(O740)=0,"",P740/O740)</f>
        <v/>
      </c>
      <c r="R740" s="32" t="str">
        <f aca="false">IF(N(O740)=0,"",L740/O740-1)</f>
        <v/>
      </c>
      <c r="S740" s="33" t="str">
        <f aca="false">IF(OR(N740="",Q740=""),"",N740-Q740)</f>
        <v/>
      </c>
      <c r="T740" s="0" t="str">
        <f aca="false">IF(N(D740)&gt;0,RANK(D740,D$2:D$1001)+COUNTIF(D$2:D740,D740)-1,"")</f>
        <v/>
      </c>
      <c r="U740" s="38" t="n">
        <f aca="false">IF(N(D740)&gt;0,IF(D740&gt;=LR_MIN_SHARE*SUM(D$2:D$1001),F740,-1),-1)</f>
        <v>-1</v>
      </c>
      <c r="V740" s="0" t="str">
        <f aca="false">IF(U740&lt;0,"",RANK(U740,U$2:U$1001)+COUNTIF(U$2:U740,U740)-1)</f>
        <v/>
      </c>
      <c r="W740" s="0" t="str">
        <f aca="false">IF(N(L740)&gt;0,RANK(L740,L$2:L$1001)+COUNTIF(L$2:L740,L740)-1,"")</f>
        <v/>
      </c>
      <c r="X740" s="38" t="n">
        <f aca="false">IF(N(L740)&gt;0,IF(L740&gt;=LR_MIN_SHARE*SUM(L$2:L$1001),N740,-1),-1)</f>
        <v>-1</v>
      </c>
      <c r="Y740" s="0" t="str">
        <f aca="false">IF(X740&lt;0,"",RANK(X740,X$2:X$1001)+COUNTIF(X$2:X740,X740)-1)</f>
        <v/>
      </c>
      <c r="AA740" s="0" t="str">
        <f aca="false">IF($A740="","",IF(COUNTIF($B$2:$B740,$B740)=1,1,""))</f>
        <v/>
      </c>
      <c r="AB740" s="0" t="str">
        <f aca="false">IF(AA740=1,SUMIF($B$2:$B$1001,$B740,$D$2:$D$1001),"")</f>
        <v/>
      </c>
      <c r="AC740" s="0" t="str">
        <f aca="false">IF(AA740=1,RANK(AB740,$AB$2:$AB$1001)+COUNTIF($AB$2:$AB740,AB740)-1,"")</f>
        <v/>
      </c>
      <c r="AD740" s="0" t="str">
        <f aca="false">IF($A740="","",COUNTIF(raw_data!$G:$G,$A740))</f>
        <v/>
      </c>
      <c r="AE740" s="0" t="str">
        <f aca="false">IF($A740="","",IF(COUNTIF($A$2:$A$1001,$A740)&gt;1,1,0))</f>
        <v/>
      </c>
    </row>
    <row r="741" customFormat="false" ht="15" hidden="false" customHeight="false" outlineLevel="0" collapsed="false">
      <c r="A741" s="0" t="str">
        <f aca="false">IF(code_master!$A741="","",code_master!$A741)</f>
        <v/>
      </c>
      <c r="B741" s="0" t="str">
        <f aca="false">IF($A741="","",code_master!$C741&amp;"")</f>
        <v/>
      </c>
      <c r="C741" s="0" t="str">
        <f aca="false">IF($A741="","",code_master!$B741&amp;"")</f>
        <v/>
      </c>
      <c r="D741" s="30" t="str">
        <f aca="false">IF($A741="","",SUMIFS(raw_data!$H:$H,raw_data!$A:$A,"&gt;="&amp;UY_START,raw_data!$A:$A,"&lt;="&amp;BASE_YM,raw_data!$B:$B,"&lt;="&amp;BASE_YM,raw_data!$G:$G,$A741))</f>
        <v/>
      </c>
      <c r="E741" s="30" t="str">
        <f aca="false">IF($A741="","",(SUMIFS(raw_data!$I:$I,raw_data!$A:$A,"&gt;="&amp;UY_START,raw_data!$A:$A,"&lt;="&amp;BASE_YM,raw_data!$B:$B,"&lt;="&amp;BASE_YM,raw_data!$G:$G,$A741)+SUMIFS(raw_data!$J:$J,raw_data!$A:$A,"&gt;="&amp;UY_START,raw_data!$A:$A,"&lt;="&amp;BASE_YM,raw_data!$B:$B,"&lt;="&amp;BASE_YM,raw_data!$G:$G,$A741)))</f>
        <v/>
      </c>
      <c r="F741" s="31" t="str">
        <f aca="false">IF(N(D741)=0,"",E741/D741)</f>
        <v/>
      </c>
      <c r="G741" s="30" t="str">
        <f aca="false">IF($A741="","",SUMIFS(raw_data!$H:$H,raw_data!$A:$A,"&gt;="&amp;UY_START_PY,raw_data!$A:$A,"&lt;="&amp;BASE_YM_PY,raw_data!$B:$B,"&lt;="&amp;BASE_YM_PY,raw_data!$G:$G,$A741))</f>
        <v/>
      </c>
      <c r="H741" s="30" t="str">
        <f aca="false">IF($A741="","",(SUMIFS(raw_data!$I:$I,raw_data!$A:$A,"&gt;="&amp;UY_START_PY,raw_data!$A:$A,"&lt;="&amp;BASE_YM_PY,raw_data!$B:$B,"&lt;="&amp;BASE_YM_PY,raw_data!$G:$G,$A741)+SUMIFS(raw_data!$J:$J,raw_data!$A:$A,"&gt;="&amp;UY_START_PY,raw_data!$A:$A,"&lt;="&amp;BASE_YM_PY,raw_data!$B:$B,"&lt;="&amp;BASE_YM_PY,raw_data!$G:$G,$A741)))</f>
        <v/>
      </c>
      <c r="I741" s="31" t="str">
        <f aca="false">IF(N(G741)=0,"",H741/G741)</f>
        <v/>
      </c>
      <c r="J741" s="32" t="str">
        <f aca="false">IF(N(G741)=0,"",D741/G741-1)</f>
        <v/>
      </c>
      <c r="K741" s="33" t="str">
        <f aca="false">IF(OR(F741="",I741=""),"",F741-I741)</f>
        <v/>
      </c>
      <c r="L741" s="30" t="str">
        <f aca="false">IF($A741="","",SUMIFS(raw_data!$H:$H,raw_data!$B:$B,BASE_YM,raw_data!$G:$G,$A741))</f>
        <v/>
      </c>
      <c r="M741" s="30" t="str">
        <f aca="false">IF($A741="","",(SUMIFS(raw_data!$I:$I,raw_data!$B:$B,BASE_YM,raw_data!$G:$G,$A741)+SUMIFS(raw_data!$J:$J,raw_data!$B:$B,BASE_YM,raw_data!$G:$G,$A741)))</f>
        <v/>
      </c>
      <c r="N741" s="31" t="str">
        <f aca="false">IF(N(L741)=0,"",M741/L741)</f>
        <v/>
      </c>
      <c r="O741" s="30" t="str">
        <f aca="false">IF($A741="","",SUMIFS(raw_data!$H:$H,raw_data!$B:$B,BASE_YM_PY,raw_data!$G:$G,$A741))</f>
        <v/>
      </c>
      <c r="P741" s="30" t="str">
        <f aca="false">IF($A741="","",(SUMIFS(raw_data!$I:$I,raw_data!$B:$B,BASE_YM_PY,raw_data!$G:$G,$A741)+SUMIFS(raw_data!$J:$J,raw_data!$B:$B,BASE_YM_PY,raw_data!$G:$G,$A741)))</f>
        <v/>
      </c>
      <c r="Q741" s="31" t="str">
        <f aca="false">IF(N(O741)=0,"",P741/O741)</f>
        <v/>
      </c>
      <c r="R741" s="32" t="str">
        <f aca="false">IF(N(O741)=0,"",L741/O741-1)</f>
        <v/>
      </c>
      <c r="S741" s="33" t="str">
        <f aca="false">IF(OR(N741="",Q741=""),"",N741-Q741)</f>
        <v/>
      </c>
      <c r="T741" s="0" t="str">
        <f aca="false">IF(N(D741)&gt;0,RANK(D741,D$2:D$1001)+COUNTIF(D$2:D741,D741)-1,"")</f>
        <v/>
      </c>
      <c r="U741" s="38" t="n">
        <f aca="false">IF(N(D741)&gt;0,IF(D741&gt;=LR_MIN_SHARE*SUM(D$2:D$1001),F741,-1),-1)</f>
        <v>-1</v>
      </c>
      <c r="V741" s="0" t="str">
        <f aca="false">IF(U741&lt;0,"",RANK(U741,U$2:U$1001)+COUNTIF(U$2:U741,U741)-1)</f>
        <v/>
      </c>
      <c r="W741" s="0" t="str">
        <f aca="false">IF(N(L741)&gt;0,RANK(L741,L$2:L$1001)+COUNTIF(L$2:L741,L741)-1,"")</f>
        <v/>
      </c>
      <c r="X741" s="38" t="n">
        <f aca="false">IF(N(L741)&gt;0,IF(L741&gt;=LR_MIN_SHARE*SUM(L$2:L$1001),N741,-1),-1)</f>
        <v>-1</v>
      </c>
      <c r="Y741" s="0" t="str">
        <f aca="false">IF(X741&lt;0,"",RANK(X741,X$2:X$1001)+COUNTIF(X$2:X741,X741)-1)</f>
        <v/>
      </c>
      <c r="AA741" s="0" t="str">
        <f aca="false">IF($A741="","",IF(COUNTIF($B$2:$B741,$B741)=1,1,""))</f>
        <v/>
      </c>
      <c r="AB741" s="0" t="str">
        <f aca="false">IF(AA741=1,SUMIF($B$2:$B$1001,$B741,$D$2:$D$1001),"")</f>
        <v/>
      </c>
      <c r="AC741" s="0" t="str">
        <f aca="false">IF(AA741=1,RANK(AB741,$AB$2:$AB$1001)+COUNTIF($AB$2:$AB741,AB741)-1,"")</f>
        <v/>
      </c>
      <c r="AD741" s="0" t="str">
        <f aca="false">IF($A741="","",COUNTIF(raw_data!$G:$G,$A741))</f>
        <v/>
      </c>
      <c r="AE741" s="0" t="str">
        <f aca="false">IF($A741="","",IF(COUNTIF($A$2:$A$1001,$A741)&gt;1,1,0))</f>
        <v/>
      </c>
    </row>
    <row r="742" customFormat="false" ht="15" hidden="false" customHeight="false" outlineLevel="0" collapsed="false">
      <c r="A742" s="0" t="str">
        <f aca="false">IF(code_master!$A742="","",code_master!$A742)</f>
        <v/>
      </c>
      <c r="B742" s="0" t="str">
        <f aca="false">IF($A742="","",code_master!$C742&amp;"")</f>
        <v/>
      </c>
      <c r="C742" s="0" t="str">
        <f aca="false">IF($A742="","",code_master!$B742&amp;"")</f>
        <v/>
      </c>
      <c r="D742" s="30" t="str">
        <f aca="false">IF($A742="","",SUMIFS(raw_data!$H:$H,raw_data!$A:$A,"&gt;="&amp;UY_START,raw_data!$A:$A,"&lt;="&amp;BASE_YM,raw_data!$B:$B,"&lt;="&amp;BASE_YM,raw_data!$G:$G,$A742))</f>
        <v/>
      </c>
      <c r="E742" s="30" t="str">
        <f aca="false">IF($A742="","",(SUMIFS(raw_data!$I:$I,raw_data!$A:$A,"&gt;="&amp;UY_START,raw_data!$A:$A,"&lt;="&amp;BASE_YM,raw_data!$B:$B,"&lt;="&amp;BASE_YM,raw_data!$G:$G,$A742)+SUMIFS(raw_data!$J:$J,raw_data!$A:$A,"&gt;="&amp;UY_START,raw_data!$A:$A,"&lt;="&amp;BASE_YM,raw_data!$B:$B,"&lt;="&amp;BASE_YM,raw_data!$G:$G,$A742)))</f>
        <v/>
      </c>
      <c r="F742" s="31" t="str">
        <f aca="false">IF(N(D742)=0,"",E742/D742)</f>
        <v/>
      </c>
      <c r="G742" s="30" t="str">
        <f aca="false">IF($A742="","",SUMIFS(raw_data!$H:$H,raw_data!$A:$A,"&gt;="&amp;UY_START_PY,raw_data!$A:$A,"&lt;="&amp;BASE_YM_PY,raw_data!$B:$B,"&lt;="&amp;BASE_YM_PY,raw_data!$G:$G,$A742))</f>
        <v/>
      </c>
      <c r="H742" s="30" t="str">
        <f aca="false">IF($A742="","",(SUMIFS(raw_data!$I:$I,raw_data!$A:$A,"&gt;="&amp;UY_START_PY,raw_data!$A:$A,"&lt;="&amp;BASE_YM_PY,raw_data!$B:$B,"&lt;="&amp;BASE_YM_PY,raw_data!$G:$G,$A742)+SUMIFS(raw_data!$J:$J,raw_data!$A:$A,"&gt;="&amp;UY_START_PY,raw_data!$A:$A,"&lt;="&amp;BASE_YM_PY,raw_data!$B:$B,"&lt;="&amp;BASE_YM_PY,raw_data!$G:$G,$A742)))</f>
        <v/>
      </c>
      <c r="I742" s="31" t="str">
        <f aca="false">IF(N(G742)=0,"",H742/G742)</f>
        <v/>
      </c>
      <c r="J742" s="32" t="str">
        <f aca="false">IF(N(G742)=0,"",D742/G742-1)</f>
        <v/>
      </c>
      <c r="K742" s="33" t="str">
        <f aca="false">IF(OR(F742="",I742=""),"",F742-I742)</f>
        <v/>
      </c>
      <c r="L742" s="30" t="str">
        <f aca="false">IF($A742="","",SUMIFS(raw_data!$H:$H,raw_data!$B:$B,BASE_YM,raw_data!$G:$G,$A742))</f>
        <v/>
      </c>
      <c r="M742" s="30" t="str">
        <f aca="false">IF($A742="","",(SUMIFS(raw_data!$I:$I,raw_data!$B:$B,BASE_YM,raw_data!$G:$G,$A742)+SUMIFS(raw_data!$J:$J,raw_data!$B:$B,BASE_YM,raw_data!$G:$G,$A742)))</f>
        <v/>
      </c>
      <c r="N742" s="31" t="str">
        <f aca="false">IF(N(L742)=0,"",M742/L742)</f>
        <v/>
      </c>
      <c r="O742" s="30" t="str">
        <f aca="false">IF($A742="","",SUMIFS(raw_data!$H:$H,raw_data!$B:$B,BASE_YM_PY,raw_data!$G:$G,$A742))</f>
        <v/>
      </c>
      <c r="P742" s="30" t="str">
        <f aca="false">IF($A742="","",(SUMIFS(raw_data!$I:$I,raw_data!$B:$B,BASE_YM_PY,raw_data!$G:$G,$A742)+SUMIFS(raw_data!$J:$J,raw_data!$B:$B,BASE_YM_PY,raw_data!$G:$G,$A742)))</f>
        <v/>
      </c>
      <c r="Q742" s="31" t="str">
        <f aca="false">IF(N(O742)=0,"",P742/O742)</f>
        <v/>
      </c>
      <c r="R742" s="32" t="str">
        <f aca="false">IF(N(O742)=0,"",L742/O742-1)</f>
        <v/>
      </c>
      <c r="S742" s="33" t="str">
        <f aca="false">IF(OR(N742="",Q742=""),"",N742-Q742)</f>
        <v/>
      </c>
      <c r="T742" s="0" t="str">
        <f aca="false">IF(N(D742)&gt;0,RANK(D742,D$2:D$1001)+COUNTIF(D$2:D742,D742)-1,"")</f>
        <v/>
      </c>
      <c r="U742" s="38" t="n">
        <f aca="false">IF(N(D742)&gt;0,IF(D742&gt;=LR_MIN_SHARE*SUM(D$2:D$1001),F742,-1),-1)</f>
        <v>-1</v>
      </c>
      <c r="V742" s="0" t="str">
        <f aca="false">IF(U742&lt;0,"",RANK(U742,U$2:U$1001)+COUNTIF(U$2:U742,U742)-1)</f>
        <v/>
      </c>
      <c r="W742" s="0" t="str">
        <f aca="false">IF(N(L742)&gt;0,RANK(L742,L$2:L$1001)+COUNTIF(L$2:L742,L742)-1,"")</f>
        <v/>
      </c>
      <c r="X742" s="38" t="n">
        <f aca="false">IF(N(L742)&gt;0,IF(L742&gt;=LR_MIN_SHARE*SUM(L$2:L$1001),N742,-1),-1)</f>
        <v>-1</v>
      </c>
      <c r="Y742" s="0" t="str">
        <f aca="false">IF(X742&lt;0,"",RANK(X742,X$2:X$1001)+COUNTIF(X$2:X742,X742)-1)</f>
        <v/>
      </c>
      <c r="AA742" s="0" t="str">
        <f aca="false">IF($A742="","",IF(COUNTIF($B$2:$B742,$B742)=1,1,""))</f>
        <v/>
      </c>
      <c r="AB742" s="0" t="str">
        <f aca="false">IF(AA742=1,SUMIF($B$2:$B$1001,$B742,$D$2:$D$1001),"")</f>
        <v/>
      </c>
      <c r="AC742" s="0" t="str">
        <f aca="false">IF(AA742=1,RANK(AB742,$AB$2:$AB$1001)+COUNTIF($AB$2:$AB742,AB742)-1,"")</f>
        <v/>
      </c>
      <c r="AD742" s="0" t="str">
        <f aca="false">IF($A742="","",COUNTIF(raw_data!$G:$G,$A742))</f>
        <v/>
      </c>
      <c r="AE742" s="0" t="str">
        <f aca="false">IF($A742="","",IF(COUNTIF($A$2:$A$1001,$A742)&gt;1,1,0))</f>
        <v/>
      </c>
    </row>
    <row r="743" customFormat="false" ht="15" hidden="false" customHeight="false" outlineLevel="0" collapsed="false">
      <c r="A743" s="0" t="str">
        <f aca="false">IF(code_master!$A743="","",code_master!$A743)</f>
        <v/>
      </c>
      <c r="B743" s="0" t="str">
        <f aca="false">IF($A743="","",code_master!$C743&amp;"")</f>
        <v/>
      </c>
      <c r="C743" s="0" t="str">
        <f aca="false">IF($A743="","",code_master!$B743&amp;"")</f>
        <v/>
      </c>
      <c r="D743" s="30" t="str">
        <f aca="false">IF($A743="","",SUMIFS(raw_data!$H:$H,raw_data!$A:$A,"&gt;="&amp;UY_START,raw_data!$A:$A,"&lt;="&amp;BASE_YM,raw_data!$B:$B,"&lt;="&amp;BASE_YM,raw_data!$G:$G,$A743))</f>
        <v/>
      </c>
      <c r="E743" s="30" t="str">
        <f aca="false">IF($A743="","",(SUMIFS(raw_data!$I:$I,raw_data!$A:$A,"&gt;="&amp;UY_START,raw_data!$A:$A,"&lt;="&amp;BASE_YM,raw_data!$B:$B,"&lt;="&amp;BASE_YM,raw_data!$G:$G,$A743)+SUMIFS(raw_data!$J:$J,raw_data!$A:$A,"&gt;="&amp;UY_START,raw_data!$A:$A,"&lt;="&amp;BASE_YM,raw_data!$B:$B,"&lt;="&amp;BASE_YM,raw_data!$G:$G,$A743)))</f>
        <v/>
      </c>
      <c r="F743" s="31" t="str">
        <f aca="false">IF(N(D743)=0,"",E743/D743)</f>
        <v/>
      </c>
      <c r="G743" s="30" t="str">
        <f aca="false">IF($A743="","",SUMIFS(raw_data!$H:$H,raw_data!$A:$A,"&gt;="&amp;UY_START_PY,raw_data!$A:$A,"&lt;="&amp;BASE_YM_PY,raw_data!$B:$B,"&lt;="&amp;BASE_YM_PY,raw_data!$G:$G,$A743))</f>
        <v/>
      </c>
      <c r="H743" s="30" t="str">
        <f aca="false">IF($A743="","",(SUMIFS(raw_data!$I:$I,raw_data!$A:$A,"&gt;="&amp;UY_START_PY,raw_data!$A:$A,"&lt;="&amp;BASE_YM_PY,raw_data!$B:$B,"&lt;="&amp;BASE_YM_PY,raw_data!$G:$G,$A743)+SUMIFS(raw_data!$J:$J,raw_data!$A:$A,"&gt;="&amp;UY_START_PY,raw_data!$A:$A,"&lt;="&amp;BASE_YM_PY,raw_data!$B:$B,"&lt;="&amp;BASE_YM_PY,raw_data!$G:$G,$A743)))</f>
        <v/>
      </c>
      <c r="I743" s="31" t="str">
        <f aca="false">IF(N(G743)=0,"",H743/G743)</f>
        <v/>
      </c>
      <c r="J743" s="32" t="str">
        <f aca="false">IF(N(G743)=0,"",D743/G743-1)</f>
        <v/>
      </c>
      <c r="K743" s="33" t="str">
        <f aca="false">IF(OR(F743="",I743=""),"",F743-I743)</f>
        <v/>
      </c>
      <c r="L743" s="30" t="str">
        <f aca="false">IF($A743="","",SUMIFS(raw_data!$H:$H,raw_data!$B:$B,BASE_YM,raw_data!$G:$G,$A743))</f>
        <v/>
      </c>
      <c r="M743" s="30" t="str">
        <f aca="false">IF($A743="","",(SUMIFS(raw_data!$I:$I,raw_data!$B:$B,BASE_YM,raw_data!$G:$G,$A743)+SUMIFS(raw_data!$J:$J,raw_data!$B:$B,BASE_YM,raw_data!$G:$G,$A743)))</f>
        <v/>
      </c>
      <c r="N743" s="31" t="str">
        <f aca="false">IF(N(L743)=0,"",M743/L743)</f>
        <v/>
      </c>
      <c r="O743" s="30" t="str">
        <f aca="false">IF($A743="","",SUMIFS(raw_data!$H:$H,raw_data!$B:$B,BASE_YM_PY,raw_data!$G:$G,$A743))</f>
        <v/>
      </c>
      <c r="P743" s="30" t="str">
        <f aca="false">IF($A743="","",(SUMIFS(raw_data!$I:$I,raw_data!$B:$B,BASE_YM_PY,raw_data!$G:$G,$A743)+SUMIFS(raw_data!$J:$J,raw_data!$B:$B,BASE_YM_PY,raw_data!$G:$G,$A743)))</f>
        <v/>
      </c>
      <c r="Q743" s="31" t="str">
        <f aca="false">IF(N(O743)=0,"",P743/O743)</f>
        <v/>
      </c>
      <c r="R743" s="32" t="str">
        <f aca="false">IF(N(O743)=0,"",L743/O743-1)</f>
        <v/>
      </c>
      <c r="S743" s="33" t="str">
        <f aca="false">IF(OR(N743="",Q743=""),"",N743-Q743)</f>
        <v/>
      </c>
      <c r="T743" s="0" t="str">
        <f aca="false">IF(N(D743)&gt;0,RANK(D743,D$2:D$1001)+COUNTIF(D$2:D743,D743)-1,"")</f>
        <v/>
      </c>
      <c r="U743" s="38" t="n">
        <f aca="false">IF(N(D743)&gt;0,IF(D743&gt;=LR_MIN_SHARE*SUM(D$2:D$1001),F743,-1),-1)</f>
        <v>-1</v>
      </c>
      <c r="V743" s="0" t="str">
        <f aca="false">IF(U743&lt;0,"",RANK(U743,U$2:U$1001)+COUNTIF(U$2:U743,U743)-1)</f>
        <v/>
      </c>
      <c r="W743" s="0" t="str">
        <f aca="false">IF(N(L743)&gt;0,RANK(L743,L$2:L$1001)+COUNTIF(L$2:L743,L743)-1,"")</f>
        <v/>
      </c>
      <c r="X743" s="38" t="n">
        <f aca="false">IF(N(L743)&gt;0,IF(L743&gt;=LR_MIN_SHARE*SUM(L$2:L$1001),N743,-1),-1)</f>
        <v>-1</v>
      </c>
      <c r="Y743" s="0" t="str">
        <f aca="false">IF(X743&lt;0,"",RANK(X743,X$2:X$1001)+COUNTIF(X$2:X743,X743)-1)</f>
        <v/>
      </c>
      <c r="AA743" s="0" t="str">
        <f aca="false">IF($A743="","",IF(COUNTIF($B$2:$B743,$B743)=1,1,""))</f>
        <v/>
      </c>
      <c r="AB743" s="0" t="str">
        <f aca="false">IF(AA743=1,SUMIF($B$2:$B$1001,$B743,$D$2:$D$1001),"")</f>
        <v/>
      </c>
      <c r="AC743" s="0" t="str">
        <f aca="false">IF(AA743=1,RANK(AB743,$AB$2:$AB$1001)+COUNTIF($AB$2:$AB743,AB743)-1,"")</f>
        <v/>
      </c>
      <c r="AD743" s="0" t="str">
        <f aca="false">IF($A743="","",COUNTIF(raw_data!$G:$G,$A743))</f>
        <v/>
      </c>
      <c r="AE743" s="0" t="str">
        <f aca="false">IF($A743="","",IF(COUNTIF($A$2:$A$1001,$A743)&gt;1,1,0))</f>
        <v/>
      </c>
    </row>
    <row r="744" customFormat="false" ht="15" hidden="false" customHeight="false" outlineLevel="0" collapsed="false">
      <c r="A744" s="0" t="str">
        <f aca="false">IF(code_master!$A744="","",code_master!$A744)</f>
        <v/>
      </c>
      <c r="B744" s="0" t="str">
        <f aca="false">IF($A744="","",code_master!$C744&amp;"")</f>
        <v/>
      </c>
      <c r="C744" s="0" t="str">
        <f aca="false">IF($A744="","",code_master!$B744&amp;"")</f>
        <v/>
      </c>
      <c r="D744" s="30" t="str">
        <f aca="false">IF($A744="","",SUMIFS(raw_data!$H:$H,raw_data!$A:$A,"&gt;="&amp;UY_START,raw_data!$A:$A,"&lt;="&amp;BASE_YM,raw_data!$B:$B,"&lt;="&amp;BASE_YM,raw_data!$G:$G,$A744))</f>
        <v/>
      </c>
      <c r="E744" s="30" t="str">
        <f aca="false">IF($A744="","",(SUMIFS(raw_data!$I:$I,raw_data!$A:$A,"&gt;="&amp;UY_START,raw_data!$A:$A,"&lt;="&amp;BASE_YM,raw_data!$B:$B,"&lt;="&amp;BASE_YM,raw_data!$G:$G,$A744)+SUMIFS(raw_data!$J:$J,raw_data!$A:$A,"&gt;="&amp;UY_START,raw_data!$A:$A,"&lt;="&amp;BASE_YM,raw_data!$B:$B,"&lt;="&amp;BASE_YM,raw_data!$G:$G,$A744)))</f>
        <v/>
      </c>
      <c r="F744" s="31" t="str">
        <f aca="false">IF(N(D744)=0,"",E744/D744)</f>
        <v/>
      </c>
      <c r="G744" s="30" t="str">
        <f aca="false">IF($A744="","",SUMIFS(raw_data!$H:$H,raw_data!$A:$A,"&gt;="&amp;UY_START_PY,raw_data!$A:$A,"&lt;="&amp;BASE_YM_PY,raw_data!$B:$B,"&lt;="&amp;BASE_YM_PY,raw_data!$G:$G,$A744))</f>
        <v/>
      </c>
      <c r="H744" s="30" t="str">
        <f aca="false">IF($A744="","",(SUMIFS(raw_data!$I:$I,raw_data!$A:$A,"&gt;="&amp;UY_START_PY,raw_data!$A:$A,"&lt;="&amp;BASE_YM_PY,raw_data!$B:$B,"&lt;="&amp;BASE_YM_PY,raw_data!$G:$G,$A744)+SUMIFS(raw_data!$J:$J,raw_data!$A:$A,"&gt;="&amp;UY_START_PY,raw_data!$A:$A,"&lt;="&amp;BASE_YM_PY,raw_data!$B:$B,"&lt;="&amp;BASE_YM_PY,raw_data!$G:$G,$A744)))</f>
        <v/>
      </c>
      <c r="I744" s="31" t="str">
        <f aca="false">IF(N(G744)=0,"",H744/G744)</f>
        <v/>
      </c>
      <c r="J744" s="32" t="str">
        <f aca="false">IF(N(G744)=0,"",D744/G744-1)</f>
        <v/>
      </c>
      <c r="K744" s="33" t="str">
        <f aca="false">IF(OR(F744="",I744=""),"",F744-I744)</f>
        <v/>
      </c>
      <c r="L744" s="30" t="str">
        <f aca="false">IF($A744="","",SUMIFS(raw_data!$H:$H,raw_data!$B:$B,BASE_YM,raw_data!$G:$G,$A744))</f>
        <v/>
      </c>
      <c r="M744" s="30" t="str">
        <f aca="false">IF($A744="","",(SUMIFS(raw_data!$I:$I,raw_data!$B:$B,BASE_YM,raw_data!$G:$G,$A744)+SUMIFS(raw_data!$J:$J,raw_data!$B:$B,BASE_YM,raw_data!$G:$G,$A744)))</f>
        <v/>
      </c>
      <c r="N744" s="31" t="str">
        <f aca="false">IF(N(L744)=0,"",M744/L744)</f>
        <v/>
      </c>
      <c r="O744" s="30" t="str">
        <f aca="false">IF($A744="","",SUMIFS(raw_data!$H:$H,raw_data!$B:$B,BASE_YM_PY,raw_data!$G:$G,$A744))</f>
        <v/>
      </c>
      <c r="P744" s="30" t="str">
        <f aca="false">IF($A744="","",(SUMIFS(raw_data!$I:$I,raw_data!$B:$B,BASE_YM_PY,raw_data!$G:$G,$A744)+SUMIFS(raw_data!$J:$J,raw_data!$B:$B,BASE_YM_PY,raw_data!$G:$G,$A744)))</f>
        <v/>
      </c>
      <c r="Q744" s="31" t="str">
        <f aca="false">IF(N(O744)=0,"",P744/O744)</f>
        <v/>
      </c>
      <c r="R744" s="32" t="str">
        <f aca="false">IF(N(O744)=0,"",L744/O744-1)</f>
        <v/>
      </c>
      <c r="S744" s="33" t="str">
        <f aca="false">IF(OR(N744="",Q744=""),"",N744-Q744)</f>
        <v/>
      </c>
      <c r="T744" s="0" t="str">
        <f aca="false">IF(N(D744)&gt;0,RANK(D744,D$2:D$1001)+COUNTIF(D$2:D744,D744)-1,"")</f>
        <v/>
      </c>
      <c r="U744" s="38" t="n">
        <f aca="false">IF(N(D744)&gt;0,IF(D744&gt;=LR_MIN_SHARE*SUM(D$2:D$1001),F744,-1),-1)</f>
        <v>-1</v>
      </c>
      <c r="V744" s="0" t="str">
        <f aca="false">IF(U744&lt;0,"",RANK(U744,U$2:U$1001)+COUNTIF(U$2:U744,U744)-1)</f>
        <v/>
      </c>
      <c r="W744" s="0" t="str">
        <f aca="false">IF(N(L744)&gt;0,RANK(L744,L$2:L$1001)+COUNTIF(L$2:L744,L744)-1,"")</f>
        <v/>
      </c>
      <c r="X744" s="38" t="n">
        <f aca="false">IF(N(L744)&gt;0,IF(L744&gt;=LR_MIN_SHARE*SUM(L$2:L$1001),N744,-1),-1)</f>
        <v>-1</v>
      </c>
      <c r="Y744" s="0" t="str">
        <f aca="false">IF(X744&lt;0,"",RANK(X744,X$2:X$1001)+COUNTIF(X$2:X744,X744)-1)</f>
        <v/>
      </c>
      <c r="AA744" s="0" t="str">
        <f aca="false">IF($A744="","",IF(COUNTIF($B$2:$B744,$B744)=1,1,""))</f>
        <v/>
      </c>
      <c r="AB744" s="0" t="str">
        <f aca="false">IF(AA744=1,SUMIF($B$2:$B$1001,$B744,$D$2:$D$1001),"")</f>
        <v/>
      </c>
      <c r="AC744" s="0" t="str">
        <f aca="false">IF(AA744=1,RANK(AB744,$AB$2:$AB$1001)+COUNTIF($AB$2:$AB744,AB744)-1,"")</f>
        <v/>
      </c>
      <c r="AD744" s="0" t="str">
        <f aca="false">IF($A744="","",COUNTIF(raw_data!$G:$G,$A744))</f>
        <v/>
      </c>
      <c r="AE744" s="0" t="str">
        <f aca="false">IF($A744="","",IF(COUNTIF($A$2:$A$1001,$A744)&gt;1,1,0))</f>
        <v/>
      </c>
    </row>
    <row r="745" customFormat="false" ht="15" hidden="false" customHeight="false" outlineLevel="0" collapsed="false">
      <c r="A745" s="0" t="str">
        <f aca="false">IF(code_master!$A745="","",code_master!$A745)</f>
        <v/>
      </c>
      <c r="B745" s="0" t="str">
        <f aca="false">IF($A745="","",code_master!$C745&amp;"")</f>
        <v/>
      </c>
      <c r="C745" s="0" t="str">
        <f aca="false">IF($A745="","",code_master!$B745&amp;"")</f>
        <v/>
      </c>
      <c r="D745" s="30" t="str">
        <f aca="false">IF($A745="","",SUMIFS(raw_data!$H:$H,raw_data!$A:$A,"&gt;="&amp;UY_START,raw_data!$A:$A,"&lt;="&amp;BASE_YM,raw_data!$B:$B,"&lt;="&amp;BASE_YM,raw_data!$G:$G,$A745))</f>
        <v/>
      </c>
      <c r="E745" s="30" t="str">
        <f aca="false">IF($A745="","",(SUMIFS(raw_data!$I:$I,raw_data!$A:$A,"&gt;="&amp;UY_START,raw_data!$A:$A,"&lt;="&amp;BASE_YM,raw_data!$B:$B,"&lt;="&amp;BASE_YM,raw_data!$G:$G,$A745)+SUMIFS(raw_data!$J:$J,raw_data!$A:$A,"&gt;="&amp;UY_START,raw_data!$A:$A,"&lt;="&amp;BASE_YM,raw_data!$B:$B,"&lt;="&amp;BASE_YM,raw_data!$G:$G,$A745)))</f>
        <v/>
      </c>
      <c r="F745" s="31" t="str">
        <f aca="false">IF(N(D745)=0,"",E745/D745)</f>
        <v/>
      </c>
      <c r="G745" s="30" t="str">
        <f aca="false">IF($A745="","",SUMIFS(raw_data!$H:$H,raw_data!$A:$A,"&gt;="&amp;UY_START_PY,raw_data!$A:$A,"&lt;="&amp;BASE_YM_PY,raw_data!$B:$B,"&lt;="&amp;BASE_YM_PY,raw_data!$G:$G,$A745))</f>
        <v/>
      </c>
      <c r="H745" s="30" t="str">
        <f aca="false">IF($A745="","",(SUMIFS(raw_data!$I:$I,raw_data!$A:$A,"&gt;="&amp;UY_START_PY,raw_data!$A:$A,"&lt;="&amp;BASE_YM_PY,raw_data!$B:$B,"&lt;="&amp;BASE_YM_PY,raw_data!$G:$G,$A745)+SUMIFS(raw_data!$J:$J,raw_data!$A:$A,"&gt;="&amp;UY_START_PY,raw_data!$A:$A,"&lt;="&amp;BASE_YM_PY,raw_data!$B:$B,"&lt;="&amp;BASE_YM_PY,raw_data!$G:$G,$A745)))</f>
        <v/>
      </c>
      <c r="I745" s="31" t="str">
        <f aca="false">IF(N(G745)=0,"",H745/G745)</f>
        <v/>
      </c>
      <c r="J745" s="32" t="str">
        <f aca="false">IF(N(G745)=0,"",D745/G745-1)</f>
        <v/>
      </c>
      <c r="K745" s="33" t="str">
        <f aca="false">IF(OR(F745="",I745=""),"",F745-I745)</f>
        <v/>
      </c>
      <c r="L745" s="30" t="str">
        <f aca="false">IF($A745="","",SUMIFS(raw_data!$H:$H,raw_data!$B:$B,BASE_YM,raw_data!$G:$G,$A745))</f>
        <v/>
      </c>
      <c r="M745" s="30" t="str">
        <f aca="false">IF($A745="","",(SUMIFS(raw_data!$I:$I,raw_data!$B:$B,BASE_YM,raw_data!$G:$G,$A745)+SUMIFS(raw_data!$J:$J,raw_data!$B:$B,BASE_YM,raw_data!$G:$G,$A745)))</f>
        <v/>
      </c>
      <c r="N745" s="31" t="str">
        <f aca="false">IF(N(L745)=0,"",M745/L745)</f>
        <v/>
      </c>
      <c r="O745" s="30" t="str">
        <f aca="false">IF($A745="","",SUMIFS(raw_data!$H:$H,raw_data!$B:$B,BASE_YM_PY,raw_data!$G:$G,$A745))</f>
        <v/>
      </c>
      <c r="P745" s="30" t="str">
        <f aca="false">IF($A745="","",(SUMIFS(raw_data!$I:$I,raw_data!$B:$B,BASE_YM_PY,raw_data!$G:$G,$A745)+SUMIFS(raw_data!$J:$J,raw_data!$B:$B,BASE_YM_PY,raw_data!$G:$G,$A745)))</f>
        <v/>
      </c>
      <c r="Q745" s="31" t="str">
        <f aca="false">IF(N(O745)=0,"",P745/O745)</f>
        <v/>
      </c>
      <c r="R745" s="32" t="str">
        <f aca="false">IF(N(O745)=0,"",L745/O745-1)</f>
        <v/>
      </c>
      <c r="S745" s="33" t="str">
        <f aca="false">IF(OR(N745="",Q745=""),"",N745-Q745)</f>
        <v/>
      </c>
      <c r="T745" s="0" t="str">
        <f aca="false">IF(N(D745)&gt;0,RANK(D745,D$2:D$1001)+COUNTIF(D$2:D745,D745)-1,"")</f>
        <v/>
      </c>
      <c r="U745" s="38" t="n">
        <f aca="false">IF(N(D745)&gt;0,IF(D745&gt;=LR_MIN_SHARE*SUM(D$2:D$1001),F745,-1),-1)</f>
        <v>-1</v>
      </c>
      <c r="V745" s="0" t="str">
        <f aca="false">IF(U745&lt;0,"",RANK(U745,U$2:U$1001)+COUNTIF(U$2:U745,U745)-1)</f>
        <v/>
      </c>
      <c r="W745" s="0" t="str">
        <f aca="false">IF(N(L745)&gt;0,RANK(L745,L$2:L$1001)+COUNTIF(L$2:L745,L745)-1,"")</f>
        <v/>
      </c>
      <c r="X745" s="38" t="n">
        <f aca="false">IF(N(L745)&gt;0,IF(L745&gt;=LR_MIN_SHARE*SUM(L$2:L$1001),N745,-1),-1)</f>
        <v>-1</v>
      </c>
      <c r="Y745" s="0" t="str">
        <f aca="false">IF(X745&lt;0,"",RANK(X745,X$2:X$1001)+COUNTIF(X$2:X745,X745)-1)</f>
        <v/>
      </c>
      <c r="AA745" s="0" t="str">
        <f aca="false">IF($A745="","",IF(COUNTIF($B$2:$B745,$B745)=1,1,""))</f>
        <v/>
      </c>
      <c r="AB745" s="0" t="str">
        <f aca="false">IF(AA745=1,SUMIF($B$2:$B$1001,$B745,$D$2:$D$1001),"")</f>
        <v/>
      </c>
      <c r="AC745" s="0" t="str">
        <f aca="false">IF(AA745=1,RANK(AB745,$AB$2:$AB$1001)+COUNTIF($AB$2:$AB745,AB745)-1,"")</f>
        <v/>
      </c>
      <c r="AD745" s="0" t="str">
        <f aca="false">IF($A745="","",COUNTIF(raw_data!$G:$G,$A745))</f>
        <v/>
      </c>
      <c r="AE745" s="0" t="str">
        <f aca="false">IF($A745="","",IF(COUNTIF($A$2:$A$1001,$A745)&gt;1,1,0))</f>
        <v/>
      </c>
    </row>
    <row r="746" customFormat="false" ht="15" hidden="false" customHeight="false" outlineLevel="0" collapsed="false">
      <c r="A746" s="0" t="str">
        <f aca="false">IF(code_master!$A746="","",code_master!$A746)</f>
        <v/>
      </c>
      <c r="B746" s="0" t="str">
        <f aca="false">IF($A746="","",code_master!$C746&amp;"")</f>
        <v/>
      </c>
      <c r="C746" s="0" t="str">
        <f aca="false">IF($A746="","",code_master!$B746&amp;"")</f>
        <v/>
      </c>
      <c r="D746" s="30" t="str">
        <f aca="false">IF($A746="","",SUMIFS(raw_data!$H:$H,raw_data!$A:$A,"&gt;="&amp;UY_START,raw_data!$A:$A,"&lt;="&amp;BASE_YM,raw_data!$B:$B,"&lt;="&amp;BASE_YM,raw_data!$G:$G,$A746))</f>
        <v/>
      </c>
      <c r="E746" s="30" t="str">
        <f aca="false">IF($A746="","",(SUMIFS(raw_data!$I:$I,raw_data!$A:$A,"&gt;="&amp;UY_START,raw_data!$A:$A,"&lt;="&amp;BASE_YM,raw_data!$B:$B,"&lt;="&amp;BASE_YM,raw_data!$G:$G,$A746)+SUMIFS(raw_data!$J:$J,raw_data!$A:$A,"&gt;="&amp;UY_START,raw_data!$A:$A,"&lt;="&amp;BASE_YM,raw_data!$B:$B,"&lt;="&amp;BASE_YM,raw_data!$G:$G,$A746)))</f>
        <v/>
      </c>
      <c r="F746" s="31" t="str">
        <f aca="false">IF(N(D746)=0,"",E746/D746)</f>
        <v/>
      </c>
      <c r="G746" s="30" t="str">
        <f aca="false">IF($A746="","",SUMIFS(raw_data!$H:$H,raw_data!$A:$A,"&gt;="&amp;UY_START_PY,raw_data!$A:$A,"&lt;="&amp;BASE_YM_PY,raw_data!$B:$B,"&lt;="&amp;BASE_YM_PY,raw_data!$G:$G,$A746))</f>
        <v/>
      </c>
      <c r="H746" s="30" t="str">
        <f aca="false">IF($A746="","",(SUMIFS(raw_data!$I:$I,raw_data!$A:$A,"&gt;="&amp;UY_START_PY,raw_data!$A:$A,"&lt;="&amp;BASE_YM_PY,raw_data!$B:$B,"&lt;="&amp;BASE_YM_PY,raw_data!$G:$G,$A746)+SUMIFS(raw_data!$J:$J,raw_data!$A:$A,"&gt;="&amp;UY_START_PY,raw_data!$A:$A,"&lt;="&amp;BASE_YM_PY,raw_data!$B:$B,"&lt;="&amp;BASE_YM_PY,raw_data!$G:$G,$A746)))</f>
        <v/>
      </c>
      <c r="I746" s="31" t="str">
        <f aca="false">IF(N(G746)=0,"",H746/G746)</f>
        <v/>
      </c>
      <c r="J746" s="32" t="str">
        <f aca="false">IF(N(G746)=0,"",D746/G746-1)</f>
        <v/>
      </c>
      <c r="K746" s="33" t="str">
        <f aca="false">IF(OR(F746="",I746=""),"",F746-I746)</f>
        <v/>
      </c>
      <c r="L746" s="30" t="str">
        <f aca="false">IF($A746="","",SUMIFS(raw_data!$H:$H,raw_data!$B:$B,BASE_YM,raw_data!$G:$G,$A746))</f>
        <v/>
      </c>
      <c r="M746" s="30" t="str">
        <f aca="false">IF($A746="","",(SUMIFS(raw_data!$I:$I,raw_data!$B:$B,BASE_YM,raw_data!$G:$G,$A746)+SUMIFS(raw_data!$J:$J,raw_data!$B:$B,BASE_YM,raw_data!$G:$G,$A746)))</f>
        <v/>
      </c>
      <c r="N746" s="31" t="str">
        <f aca="false">IF(N(L746)=0,"",M746/L746)</f>
        <v/>
      </c>
      <c r="O746" s="30" t="str">
        <f aca="false">IF($A746="","",SUMIFS(raw_data!$H:$H,raw_data!$B:$B,BASE_YM_PY,raw_data!$G:$G,$A746))</f>
        <v/>
      </c>
      <c r="P746" s="30" t="str">
        <f aca="false">IF($A746="","",(SUMIFS(raw_data!$I:$I,raw_data!$B:$B,BASE_YM_PY,raw_data!$G:$G,$A746)+SUMIFS(raw_data!$J:$J,raw_data!$B:$B,BASE_YM_PY,raw_data!$G:$G,$A746)))</f>
        <v/>
      </c>
      <c r="Q746" s="31" t="str">
        <f aca="false">IF(N(O746)=0,"",P746/O746)</f>
        <v/>
      </c>
      <c r="R746" s="32" t="str">
        <f aca="false">IF(N(O746)=0,"",L746/O746-1)</f>
        <v/>
      </c>
      <c r="S746" s="33" t="str">
        <f aca="false">IF(OR(N746="",Q746=""),"",N746-Q746)</f>
        <v/>
      </c>
      <c r="T746" s="0" t="str">
        <f aca="false">IF(N(D746)&gt;0,RANK(D746,D$2:D$1001)+COUNTIF(D$2:D746,D746)-1,"")</f>
        <v/>
      </c>
      <c r="U746" s="38" t="n">
        <f aca="false">IF(N(D746)&gt;0,IF(D746&gt;=LR_MIN_SHARE*SUM(D$2:D$1001),F746,-1),-1)</f>
        <v>-1</v>
      </c>
      <c r="V746" s="0" t="str">
        <f aca="false">IF(U746&lt;0,"",RANK(U746,U$2:U$1001)+COUNTIF(U$2:U746,U746)-1)</f>
        <v/>
      </c>
      <c r="W746" s="0" t="str">
        <f aca="false">IF(N(L746)&gt;0,RANK(L746,L$2:L$1001)+COUNTIF(L$2:L746,L746)-1,"")</f>
        <v/>
      </c>
      <c r="X746" s="38" t="n">
        <f aca="false">IF(N(L746)&gt;0,IF(L746&gt;=LR_MIN_SHARE*SUM(L$2:L$1001),N746,-1),-1)</f>
        <v>-1</v>
      </c>
      <c r="Y746" s="0" t="str">
        <f aca="false">IF(X746&lt;0,"",RANK(X746,X$2:X$1001)+COUNTIF(X$2:X746,X746)-1)</f>
        <v/>
      </c>
      <c r="AA746" s="0" t="str">
        <f aca="false">IF($A746="","",IF(COUNTIF($B$2:$B746,$B746)=1,1,""))</f>
        <v/>
      </c>
      <c r="AB746" s="0" t="str">
        <f aca="false">IF(AA746=1,SUMIF($B$2:$B$1001,$B746,$D$2:$D$1001),"")</f>
        <v/>
      </c>
      <c r="AC746" s="0" t="str">
        <f aca="false">IF(AA746=1,RANK(AB746,$AB$2:$AB$1001)+COUNTIF($AB$2:$AB746,AB746)-1,"")</f>
        <v/>
      </c>
      <c r="AD746" s="0" t="str">
        <f aca="false">IF($A746="","",COUNTIF(raw_data!$G:$G,$A746))</f>
        <v/>
      </c>
      <c r="AE746" s="0" t="str">
        <f aca="false">IF($A746="","",IF(COUNTIF($A$2:$A$1001,$A746)&gt;1,1,0))</f>
        <v/>
      </c>
    </row>
    <row r="747" customFormat="false" ht="15" hidden="false" customHeight="false" outlineLevel="0" collapsed="false">
      <c r="A747" s="0" t="str">
        <f aca="false">IF(code_master!$A747="","",code_master!$A747)</f>
        <v/>
      </c>
      <c r="B747" s="0" t="str">
        <f aca="false">IF($A747="","",code_master!$C747&amp;"")</f>
        <v/>
      </c>
      <c r="C747" s="0" t="str">
        <f aca="false">IF($A747="","",code_master!$B747&amp;"")</f>
        <v/>
      </c>
      <c r="D747" s="30" t="str">
        <f aca="false">IF($A747="","",SUMIFS(raw_data!$H:$H,raw_data!$A:$A,"&gt;="&amp;UY_START,raw_data!$A:$A,"&lt;="&amp;BASE_YM,raw_data!$B:$B,"&lt;="&amp;BASE_YM,raw_data!$G:$G,$A747))</f>
        <v/>
      </c>
      <c r="E747" s="30" t="str">
        <f aca="false">IF($A747="","",(SUMIFS(raw_data!$I:$I,raw_data!$A:$A,"&gt;="&amp;UY_START,raw_data!$A:$A,"&lt;="&amp;BASE_YM,raw_data!$B:$B,"&lt;="&amp;BASE_YM,raw_data!$G:$G,$A747)+SUMIFS(raw_data!$J:$J,raw_data!$A:$A,"&gt;="&amp;UY_START,raw_data!$A:$A,"&lt;="&amp;BASE_YM,raw_data!$B:$B,"&lt;="&amp;BASE_YM,raw_data!$G:$G,$A747)))</f>
        <v/>
      </c>
      <c r="F747" s="31" t="str">
        <f aca="false">IF(N(D747)=0,"",E747/D747)</f>
        <v/>
      </c>
      <c r="G747" s="30" t="str">
        <f aca="false">IF($A747="","",SUMIFS(raw_data!$H:$H,raw_data!$A:$A,"&gt;="&amp;UY_START_PY,raw_data!$A:$A,"&lt;="&amp;BASE_YM_PY,raw_data!$B:$B,"&lt;="&amp;BASE_YM_PY,raw_data!$G:$G,$A747))</f>
        <v/>
      </c>
      <c r="H747" s="30" t="str">
        <f aca="false">IF($A747="","",(SUMIFS(raw_data!$I:$I,raw_data!$A:$A,"&gt;="&amp;UY_START_PY,raw_data!$A:$A,"&lt;="&amp;BASE_YM_PY,raw_data!$B:$B,"&lt;="&amp;BASE_YM_PY,raw_data!$G:$G,$A747)+SUMIFS(raw_data!$J:$J,raw_data!$A:$A,"&gt;="&amp;UY_START_PY,raw_data!$A:$A,"&lt;="&amp;BASE_YM_PY,raw_data!$B:$B,"&lt;="&amp;BASE_YM_PY,raw_data!$G:$G,$A747)))</f>
        <v/>
      </c>
      <c r="I747" s="31" t="str">
        <f aca="false">IF(N(G747)=0,"",H747/G747)</f>
        <v/>
      </c>
      <c r="J747" s="32" t="str">
        <f aca="false">IF(N(G747)=0,"",D747/G747-1)</f>
        <v/>
      </c>
      <c r="K747" s="33" t="str">
        <f aca="false">IF(OR(F747="",I747=""),"",F747-I747)</f>
        <v/>
      </c>
      <c r="L747" s="30" t="str">
        <f aca="false">IF($A747="","",SUMIFS(raw_data!$H:$H,raw_data!$B:$B,BASE_YM,raw_data!$G:$G,$A747))</f>
        <v/>
      </c>
      <c r="M747" s="30" t="str">
        <f aca="false">IF($A747="","",(SUMIFS(raw_data!$I:$I,raw_data!$B:$B,BASE_YM,raw_data!$G:$G,$A747)+SUMIFS(raw_data!$J:$J,raw_data!$B:$B,BASE_YM,raw_data!$G:$G,$A747)))</f>
        <v/>
      </c>
      <c r="N747" s="31" t="str">
        <f aca="false">IF(N(L747)=0,"",M747/L747)</f>
        <v/>
      </c>
      <c r="O747" s="30" t="str">
        <f aca="false">IF($A747="","",SUMIFS(raw_data!$H:$H,raw_data!$B:$B,BASE_YM_PY,raw_data!$G:$G,$A747))</f>
        <v/>
      </c>
      <c r="P747" s="30" t="str">
        <f aca="false">IF($A747="","",(SUMIFS(raw_data!$I:$I,raw_data!$B:$B,BASE_YM_PY,raw_data!$G:$G,$A747)+SUMIFS(raw_data!$J:$J,raw_data!$B:$B,BASE_YM_PY,raw_data!$G:$G,$A747)))</f>
        <v/>
      </c>
      <c r="Q747" s="31" t="str">
        <f aca="false">IF(N(O747)=0,"",P747/O747)</f>
        <v/>
      </c>
      <c r="R747" s="32" t="str">
        <f aca="false">IF(N(O747)=0,"",L747/O747-1)</f>
        <v/>
      </c>
      <c r="S747" s="33" t="str">
        <f aca="false">IF(OR(N747="",Q747=""),"",N747-Q747)</f>
        <v/>
      </c>
      <c r="T747" s="0" t="str">
        <f aca="false">IF(N(D747)&gt;0,RANK(D747,D$2:D$1001)+COUNTIF(D$2:D747,D747)-1,"")</f>
        <v/>
      </c>
      <c r="U747" s="38" t="n">
        <f aca="false">IF(N(D747)&gt;0,IF(D747&gt;=LR_MIN_SHARE*SUM(D$2:D$1001),F747,-1),-1)</f>
        <v>-1</v>
      </c>
      <c r="V747" s="0" t="str">
        <f aca="false">IF(U747&lt;0,"",RANK(U747,U$2:U$1001)+COUNTIF(U$2:U747,U747)-1)</f>
        <v/>
      </c>
      <c r="W747" s="0" t="str">
        <f aca="false">IF(N(L747)&gt;0,RANK(L747,L$2:L$1001)+COUNTIF(L$2:L747,L747)-1,"")</f>
        <v/>
      </c>
      <c r="X747" s="38" t="n">
        <f aca="false">IF(N(L747)&gt;0,IF(L747&gt;=LR_MIN_SHARE*SUM(L$2:L$1001),N747,-1),-1)</f>
        <v>-1</v>
      </c>
      <c r="Y747" s="0" t="str">
        <f aca="false">IF(X747&lt;0,"",RANK(X747,X$2:X$1001)+COUNTIF(X$2:X747,X747)-1)</f>
        <v/>
      </c>
      <c r="AA747" s="0" t="str">
        <f aca="false">IF($A747="","",IF(COUNTIF($B$2:$B747,$B747)=1,1,""))</f>
        <v/>
      </c>
      <c r="AB747" s="0" t="str">
        <f aca="false">IF(AA747=1,SUMIF($B$2:$B$1001,$B747,$D$2:$D$1001),"")</f>
        <v/>
      </c>
      <c r="AC747" s="0" t="str">
        <f aca="false">IF(AA747=1,RANK(AB747,$AB$2:$AB$1001)+COUNTIF($AB$2:$AB747,AB747)-1,"")</f>
        <v/>
      </c>
      <c r="AD747" s="0" t="str">
        <f aca="false">IF($A747="","",COUNTIF(raw_data!$G:$G,$A747))</f>
        <v/>
      </c>
      <c r="AE747" s="0" t="str">
        <f aca="false">IF($A747="","",IF(COUNTIF($A$2:$A$1001,$A747)&gt;1,1,0))</f>
        <v/>
      </c>
    </row>
    <row r="748" customFormat="false" ht="15" hidden="false" customHeight="false" outlineLevel="0" collapsed="false">
      <c r="A748" s="0" t="str">
        <f aca="false">IF(code_master!$A748="","",code_master!$A748)</f>
        <v/>
      </c>
      <c r="B748" s="0" t="str">
        <f aca="false">IF($A748="","",code_master!$C748&amp;"")</f>
        <v/>
      </c>
      <c r="C748" s="0" t="str">
        <f aca="false">IF($A748="","",code_master!$B748&amp;"")</f>
        <v/>
      </c>
      <c r="D748" s="30" t="str">
        <f aca="false">IF($A748="","",SUMIFS(raw_data!$H:$H,raw_data!$A:$A,"&gt;="&amp;UY_START,raw_data!$A:$A,"&lt;="&amp;BASE_YM,raw_data!$B:$B,"&lt;="&amp;BASE_YM,raw_data!$G:$G,$A748))</f>
        <v/>
      </c>
      <c r="E748" s="30" t="str">
        <f aca="false">IF($A748="","",(SUMIFS(raw_data!$I:$I,raw_data!$A:$A,"&gt;="&amp;UY_START,raw_data!$A:$A,"&lt;="&amp;BASE_YM,raw_data!$B:$B,"&lt;="&amp;BASE_YM,raw_data!$G:$G,$A748)+SUMIFS(raw_data!$J:$J,raw_data!$A:$A,"&gt;="&amp;UY_START,raw_data!$A:$A,"&lt;="&amp;BASE_YM,raw_data!$B:$B,"&lt;="&amp;BASE_YM,raw_data!$G:$G,$A748)))</f>
        <v/>
      </c>
      <c r="F748" s="31" t="str">
        <f aca="false">IF(N(D748)=0,"",E748/D748)</f>
        <v/>
      </c>
      <c r="G748" s="30" t="str">
        <f aca="false">IF($A748="","",SUMIFS(raw_data!$H:$H,raw_data!$A:$A,"&gt;="&amp;UY_START_PY,raw_data!$A:$A,"&lt;="&amp;BASE_YM_PY,raw_data!$B:$B,"&lt;="&amp;BASE_YM_PY,raw_data!$G:$G,$A748))</f>
        <v/>
      </c>
      <c r="H748" s="30" t="str">
        <f aca="false">IF($A748="","",(SUMIFS(raw_data!$I:$I,raw_data!$A:$A,"&gt;="&amp;UY_START_PY,raw_data!$A:$A,"&lt;="&amp;BASE_YM_PY,raw_data!$B:$B,"&lt;="&amp;BASE_YM_PY,raw_data!$G:$G,$A748)+SUMIFS(raw_data!$J:$J,raw_data!$A:$A,"&gt;="&amp;UY_START_PY,raw_data!$A:$A,"&lt;="&amp;BASE_YM_PY,raw_data!$B:$B,"&lt;="&amp;BASE_YM_PY,raw_data!$G:$G,$A748)))</f>
        <v/>
      </c>
      <c r="I748" s="31" t="str">
        <f aca="false">IF(N(G748)=0,"",H748/G748)</f>
        <v/>
      </c>
      <c r="J748" s="32" t="str">
        <f aca="false">IF(N(G748)=0,"",D748/G748-1)</f>
        <v/>
      </c>
      <c r="K748" s="33" t="str">
        <f aca="false">IF(OR(F748="",I748=""),"",F748-I748)</f>
        <v/>
      </c>
      <c r="L748" s="30" t="str">
        <f aca="false">IF($A748="","",SUMIFS(raw_data!$H:$H,raw_data!$B:$B,BASE_YM,raw_data!$G:$G,$A748))</f>
        <v/>
      </c>
      <c r="M748" s="30" t="str">
        <f aca="false">IF($A748="","",(SUMIFS(raw_data!$I:$I,raw_data!$B:$B,BASE_YM,raw_data!$G:$G,$A748)+SUMIFS(raw_data!$J:$J,raw_data!$B:$B,BASE_YM,raw_data!$G:$G,$A748)))</f>
        <v/>
      </c>
      <c r="N748" s="31" t="str">
        <f aca="false">IF(N(L748)=0,"",M748/L748)</f>
        <v/>
      </c>
      <c r="O748" s="30" t="str">
        <f aca="false">IF($A748="","",SUMIFS(raw_data!$H:$H,raw_data!$B:$B,BASE_YM_PY,raw_data!$G:$G,$A748))</f>
        <v/>
      </c>
      <c r="P748" s="30" t="str">
        <f aca="false">IF($A748="","",(SUMIFS(raw_data!$I:$I,raw_data!$B:$B,BASE_YM_PY,raw_data!$G:$G,$A748)+SUMIFS(raw_data!$J:$J,raw_data!$B:$B,BASE_YM_PY,raw_data!$G:$G,$A748)))</f>
        <v/>
      </c>
      <c r="Q748" s="31" t="str">
        <f aca="false">IF(N(O748)=0,"",P748/O748)</f>
        <v/>
      </c>
      <c r="R748" s="32" t="str">
        <f aca="false">IF(N(O748)=0,"",L748/O748-1)</f>
        <v/>
      </c>
      <c r="S748" s="33" t="str">
        <f aca="false">IF(OR(N748="",Q748=""),"",N748-Q748)</f>
        <v/>
      </c>
      <c r="T748" s="0" t="str">
        <f aca="false">IF(N(D748)&gt;0,RANK(D748,D$2:D$1001)+COUNTIF(D$2:D748,D748)-1,"")</f>
        <v/>
      </c>
      <c r="U748" s="38" t="n">
        <f aca="false">IF(N(D748)&gt;0,IF(D748&gt;=LR_MIN_SHARE*SUM(D$2:D$1001),F748,-1),-1)</f>
        <v>-1</v>
      </c>
      <c r="V748" s="0" t="str">
        <f aca="false">IF(U748&lt;0,"",RANK(U748,U$2:U$1001)+COUNTIF(U$2:U748,U748)-1)</f>
        <v/>
      </c>
      <c r="W748" s="0" t="str">
        <f aca="false">IF(N(L748)&gt;0,RANK(L748,L$2:L$1001)+COUNTIF(L$2:L748,L748)-1,"")</f>
        <v/>
      </c>
      <c r="X748" s="38" t="n">
        <f aca="false">IF(N(L748)&gt;0,IF(L748&gt;=LR_MIN_SHARE*SUM(L$2:L$1001),N748,-1),-1)</f>
        <v>-1</v>
      </c>
      <c r="Y748" s="0" t="str">
        <f aca="false">IF(X748&lt;0,"",RANK(X748,X$2:X$1001)+COUNTIF(X$2:X748,X748)-1)</f>
        <v/>
      </c>
      <c r="AA748" s="0" t="str">
        <f aca="false">IF($A748="","",IF(COUNTIF($B$2:$B748,$B748)=1,1,""))</f>
        <v/>
      </c>
      <c r="AB748" s="0" t="str">
        <f aca="false">IF(AA748=1,SUMIF($B$2:$B$1001,$B748,$D$2:$D$1001),"")</f>
        <v/>
      </c>
      <c r="AC748" s="0" t="str">
        <f aca="false">IF(AA748=1,RANK(AB748,$AB$2:$AB$1001)+COUNTIF($AB$2:$AB748,AB748)-1,"")</f>
        <v/>
      </c>
      <c r="AD748" s="0" t="str">
        <f aca="false">IF($A748="","",COUNTIF(raw_data!$G:$G,$A748))</f>
        <v/>
      </c>
      <c r="AE748" s="0" t="str">
        <f aca="false">IF($A748="","",IF(COUNTIF($A$2:$A$1001,$A748)&gt;1,1,0))</f>
        <v/>
      </c>
    </row>
    <row r="749" customFormat="false" ht="15" hidden="false" customHeight="false" outlineLevel="0" collapsed="false">
      <c r="A749" s="0" t="str">
        <f aca="false">IF(code_master!$A749="","",code_master!$A749)</f>
        <v/>
      </c>
      <c r="B749" s="0" t="str">
        <f aca="false">IF($A749="","",code_master!$C749&amp;"")</f>
        <v/>
      </c>
      <c r="C749" s="0" t="str">
        <f aca="false">IF($A749="","",code_master!$B749&amp;"")</f>
        <v/>
      </c>
      <c r="D749" s="30" t="str">
        <f aca="false">IF($A749="","",SUMIFS(raw_data!$H:$H,raw_data!$A:$A,"&gt;="&amp;UY_START,raw_data!$A:$A,"&lt;="&amp;BASE_YM,raw_data!$B:$B,"&lt;="&amp;BASE_YM,raw_data!$G:$G,$A749))</f>
        <v/>
      </c>
      <c r="E749" s="30" t="str">
        <f aca="false">IF($A749="","",(SUMIFS(raw_data!$I:$I,raw_data!$A:$A,"&gt;="&amp;UY_START,raw_data!$A:$A,"&lt;="&amp;BASE_YM,raw_data!$B:$B,"&lt;="&amp;BASE_YM,raw_data!$G:$G,$A749)+SUMIFS(raw_data!$J:$J,raw_data!$A:$A,"&gt;="&amp;UY_START,raw_data!$A:$A,"&lt;="&amp;BASE_YM,raw_data!$B:$B,"&lt;="&amp;BASE_YM,raw_data!$G:$G,$A749)))</f>
        <v/>
      </c>
      <c r="F749" s="31" t="str">
        <f aca="false">IF(N(D749)=0,"",E749/D749)</f>
        <v/>
      </c>
      <c r="G749" s="30" t="str">
        <f aca="false">IF($A749="","",SUMIFS(raw_data!$H:$H,raw_data!$A:$A,"&gt;="&amp;UY_START_PY,raw_data!$A:$A,"&lt;="&amp;BASE_YM_PY,raw_data!$B:$B,"&lt;="&amp;BASE_YM_PY,raw_data!$G:$G,$A749))</f>
        <v/>
      </c>
      <c r="H749" s="30" t="str">
        <f aca="false">IF($A749="","",(SUMIFS(raw_data!$I:$I,raw_data!$A:$A,"&gt;="&amp;UY_START_PY,raw_data!$A:$A,"&lt;="&amp;BASE_YM_PY,raw_data!$B:$B,"&lt;="&amp;BASE_YM_PY,raw_data!$G:$G,$A749)+SUMIFS(raw_data!$J:$J,raw_data!$A:$A,"&gt;="&amp;UY_START_PY,raw_data!$A:$A,"&lt;="&amp;BASE_YM_PY,raw_data!$B:$B,"&lt;="&amp;BASE_YM_PY,raw_data!$G:$G,$A749)))</f>
        <v/>
      </c>
      <c r="I749" s="31" t="str">
        <f aca="false">IF(N(G749)=0,"",H749/G749)</f>
        <v/>
      </c>
      <c r="J749" s="32" t="str">
        <f aca="false">IF(N(G749)=0,"",D749/G749-1)</f>
        <v/>
      </c>
      <c r="K749" s="33" t="str">
        <f aca="false">IF(OR(F749="",I749=""),"",F749-I749)</f>
        <v/>
      </c>
      <c r="L749" s="30" t="str">
        <f aca="false">IF($A749="","",SUMIFS(raw_data!$H:$H,raw_data!$B:$B,BASE_YM,raw_data!$G:$G,$A749))</f>
        <v/>
      </c>
      <c r="M749" s="30" t="str">
        <f aca="false">IF($A749="","",(SUMIFS(raw_data!$I:$I,raw_data!$B:$B,BASE_YM,raw_data!$G:$G,$A749)+SUMIFS(raw_data!$J:$J,raw_data!$B:$B,BASE_YM,raw_data!$G:$G,$A749)))</f>
        <v/>
      </c>
      <c r="N749" s="31" t="str">
        <f aca="false">IF(N(L749)=0,"",M749/L749)</f>
        <v/>
      </c>
      <c r="O749" s="30" t="str">
        <f aca="false">IF($A749="","",SUMIFS(raw_data!$H:$H,raw_data!$B:$B,BASE_YM_PY,raw_data!$G:$G,$A749))</f>
        <v/>
      </c>
      <c r="P749" s="30" t="str">
        <f aca="false">IF($A749="","",(SUMIFS(raw_data!$I:$I,raw_data!$B:$B,BASE_YM_PY,raw_data!$G:$G,$A749)+SUMIFS(raw_data!$J:$J,raw_data!$B:$B,BASE_YM_PY,raw_data!$G:$G,$A749)))</f>
        <v/>
      </c>
      <c r="Q749" s="31" t="str">
        <f aca="false">IF(N(O749)=0,"",P749/O749)</f>
        <v/>
      </c>
      <c r="R749" s="32" t="str">
        <f aca="false">IF(N(O749)=0,"",L749/O749-1)</f>
        <v/>
      </c>
      <c r="S749" s="33" t="str">
        <f aca="false">IF(OR(N749="",Q749=""),"",N749-Q749)</f>
        <v/>
      </c>
      <c r="T749" s="0" t="str">
        <f aca="false">IF(N(D749)&gt;0,RANK(D749,D$2:D$1001)+COUNTIF(D$2:D749,D749)-1,"")</f>
        <v/>
      </c>
      <c r="U749" s="38" t="n">
        <f aca="false">IF(N(D749)&gt;0,IF(D749&gt;=LR_MIN_SHARE*SUM(D$2:D$1001),F749,-1),-1)</f>
        <v>-1</v>
      </c>
      <c r="V749" s="0" t="str">
        <f aca="false">IF(U749&lt;0,"",RANK(U749,U$2:U$1001)+COUNTIF(U$2:U749,U749)-1)</f>
        <v/>
      </c>
      <c r="W749" s="0" t="str">
        <f aca="false">IF(N(L749)&gt;0,RANK(L749,L$2:L$1001)+COUNTIF(L$2:L749,L749)-1,"")</f>
        <v/>
      </c>
      <c r="X749" s="38" t="n">
        <f aca="false">IF(N(L749)&gt;0,IF(L749&gt;=LR_MIN_SHARE*SUM(L$2:L$1001),N749,-1),-1)</f>
        <v>-1</v>
      </c>
      <c r="Y749" s="0" t="str">
        <f aca="false">IF(X749&lt;0,"",RANK(X749,X$2:X$1001)+COUNTIF(X$2:X749,X749)-1)</f>
        <v/>
      </c>
      <c r="AA749" s="0" t="str">
        <f aca="false">IF($A749="","",IF(COUNTIF($B$2:$B749,$B749)=1,1,""))</f>
        <v/>
      </c>
      <c r="AB749" s="0" t="str">
        <f aca="false">IF(AA749=1,SUMIF($B$2:$B$1001,$B749,$D$2:$D$1001),"")</f>
        <v/>
      </c>
      <c r="AC749" s="0" t="str">
        <f aca="false">IF(AA749=1,RANK(AB749,$AB$2:$AB$1001)+COUNTIF($AB$2:$AB749,AB749)-1,"")</f>
        <v/>
      </c>
      <c r="AD749" s="0" t="str">
        <f aca="false">IF($A749="","",COUNTIF(raw_data!$G:$G,$A749))</f>
        <v/>
      </c>
      <c r="AE749" s="0" t="str">
        <f aca="false">IF($A749="","",IF(COUNTIF($A$2:$A$1001,$A749)&gt;1,1,0))</f>
        <v/>
      </c>
    </row>
    <row r="750" customFormat="false" ht="15" hidden="false" customHeight="false" outlineLevel="0" collapsed="false">
      <c r="A750" s="0" t="str">
        <f aca="false">IF(code_master!$A750="","",code_master!$A750)</f>
        <v/>
      </c>
      <c r="B750" s="0" t="str">
        <f aca="false">IF($A750="","",code_master!$C750&amp;"")</f>
        <v/>
      </c>
      <c r="C750" s="0" t="str">
        <f aca="false">IF($A750="","",code_master!$B750&amp;"")</f>
        <v/>
      </c>
      <c r="D750" s="30" t="str">
        <f aca="false">IF($A750="","",SUMIFS(raw_data!$H:$H,raw_data!$A:$A,"&gt;="&amp;UY_START,raw_data!$A:$A,"&lt;="&amp;BASE_YM,raw_data!$B:$B,"&lt;="&amp;BASE_YM,raw_data!$G:$G,$A750))</f>
        <v/>
      </c>
      <c r="E750" s="30" t="str">
        <f aca="false">IF($A750="","",(SUMIFS(raw_data!$I:$I,raw_data!$A:$A,"&gt;="&amp;UY_START,raw_data!$A:$A,"&lt;="&amp;BASE_YM,raw_data!$B:$B,"&lt;="&amp;BASE_YM,raw_data!$G:$G,$A750)+SUMIFS(raw_data!$J:$J,raw_data!$A:$A,"&gt;="&amp;UY_START,raw_data!$A:$A,"&lt;="&amp;BASE_YM,raw_data!$B:$B,"&lt;="&amp;BASE_YM,raw_data!$G:$G,$A750)))</f>
        <v/>
      </c>
      <c r="F750" s="31" t="str">
        <f aca="false">IF(N(D750)=0,"",E750/D750)</f>
        <v/>
      </c>
      <c r="G750" s="30" t="str">
        <f aca="false">IF($A750="","",SUMIFS(raw_data!$H:$H,raw_data!$A:$A,"&gt;="&amp;UY_START_PY,raw_data!$A:$A,"&lt;="&amp;BASE_YM_PY,raw_data!$B:$B,"&lt;="&amp;BASE_YM_PY,raw_data!$G:$G,$A750))</f>
        <v/>
      </c>
      <c r="H750" s="30" t="str">
        <f aca="false">IF($A750="","",(SUMIFS(raw_data!$I:$I,raw_data!$A:$A,"&gt;="&amp;UY_START_PY,raw_data!$A:$A,"&lt;="&amp;BASE_YM_PY,raw_data!$B:$B,"&lt;="&amp;BASE_YM_PY,raw_data!$G:$G,$A750)+SUMIFS(raw_data!$J:$J,raw_data!$A:$A,"&gt;="&amp;UY_START_PY,raw_data!$A:$A,"&lt;="&amp;BASE_YM_PY,raw_data!$B:$B,"&lt;="&amp;BASE_YM_PY,raw_data!$G:$G,$A750)))</f>
        <v/>
      </c>
      <c r="I750" s="31" t="str">
        <f aca="false">IF(N(G750)=0,"",H750/G750)</f>
        <v/>
      </c>
      <c r="J750" s="32" t="str">
        <f aca="false">IF(N(G750)=0,"",D750/G750-1)</f>
        <v/>
      </c>
      <c r="K750" s="33" t="str">
        <f aca="false">IF(OR(F750="",I750=""),"",F750-I750)</f>
        <v/>
      </c>
      <c r="L750" s="30" t="str">
        <f aca="false">IF($A750="","",SUMIFS(raw_data!$H:$H,raw_data!$B:$B,BASE_YM,raw_data!$G:$G,$A750))</f>
        <v/>
      </c>
      <c r="M750" s="30" t="str">
        <f aca="false">IF($A750="","",(SUMIFS(raw_data!$I:$I,raw_data!$B:$B,BASE_YM,raw_data!$G:$G,$A750)+SUMIFS(raw_data!$J:$J,raw_data!$B:$B,BASE_YM,raw_data!$G:$G,$A750)))</f>
        <v/>
      </c>
      <c r="N750" s="31" t="str">
        <f aca="false">IF(N(L750)=0,"",M750/L750)</f>
        <v/>
      </c>
      <c r="O750" s="30" t="str">
        <f aca="false">IF($A750="","",SUMIFS(raw_data!$H:$H,raw_data!$B:$B,BASE_YM_PY,raw_data!$G:$G,$A750))</f>
        <v/>
      </c>
      <c r="P750" s="30" t="str">
        <f aca="false">IF($A750="","",(SUMIFS(raw_data!$I:$I,raw_data!$B:$B,BASE_YM_PY,raw_data!$G:$G,$A750)+SUMIFS(raw_data!$J:$J,raw_data!$B:$B,BASE_YM_PY,raw_data!$G:$G,$A750)))</f>
        <v/>
      </c>
      <c r="Q750" s="31" t="str">
        <f aca="false">IF(N(O750)=0,"",P750/O750)</f>
        <v/>
      </c>
      <c r="R750" s="32" t="str">
        <f aca="false">IF(N(O750)=0,"",L750/O750-1)</f>
        <v/>
      </c>
      <c r="S750" s="33" t="str">
        <f aca="false">IF(OR(N750="",Q750=""),"",N750-Q750)</f>
        <v/>
      </c>
      <c r="T750" s="0" t="str">
        <f aca="false">IF(N(D750)&gt;0,RANK(D750,D$2:D$1001)+COUNTIF(D$2:D750,D750)-1,"")</f>
        <v/>
      </c>
      <c r="U750" s="38" t="n">
        <f aca="false">IF(N(D750)&gt;0,IF(D750&gt;=LR_MIN_SHARE*SUM(D$2:D$1001),F750,-1),-1)</f>
        <v>-1</v>
      </c>
      <c r="V750" s="0" t="str">
        <f aca="false">IF(U750&lt;0,"",RANK(U750,U$2:U$1001)+COUNTIF(U$2:U750,U750)-1)</f>
        <v/>
      </c>
      <c r="W750" s="0" t="str">
        <f aca="false">IF(N(L750)&gt;0,RANK(L750,L$2:L$1001)+COUNTIF(L$2:L750,L750)-1,"")</f>
        <v/>
      </c>
      <c r="X750" s="38" t="n">
        <f aca="false">IF(N(L750)&gt;0,IF(L750&gt;=LR_MIN_SHARE*SUM(L$2:L$1001),N750,-1),-1)</f>
        <v>-1</v>
      </c>
      <c r="Y750" s="0" t="str">
        <f aca="false">IF(X750&lt;0,"",RANK(X750,X$2:X$1001)+COUNTIF(X$2:X750,X750)-1)</f>
        <v/>
      </c>
      <c r="AA750" s="0" t="str">
        <f aca="false">IF($A750="","",IF(COUNTIF($B$2:$B750,$B750)=1,1,""))</f>
        <v/>
      </c>
      <c r="AB750" s="0" t="str">
        <f aca="false">IF(AA750=1,SUMIF($B$2:$B$1001,$B750,$D$2:$D$1001),"")</f>
        <v/>
      </c>
      <c r="AC750" s="0" t="str">
        <f aca="false">IF(AA750=1,RANK(AB750,$AB$2:$AB$1001)+COUNTIF($AB$2:$AB750,AB750)-1,"")</f>
        <v/>
      </c>
      <c r="AD750" s="0" t="str">
        <f aca="false">IF($A750="","",COUNTIF(raw_data!$G:$G,$A750))</f>
        <v/>
      </c>
      <c r="AE750" s="0" t="str">
        <f aca="false">IF($A750="","",IF(COUNTIF($A$2:$A$1001,$A750)&gt;1,1,0))</f>
        <v/>
      </c>
    </row>
    <row r="751" customFormat="false" ht="15" hidden="false" customHeight="false" outlineLevel="0" collapsed="false">
      <c r="A751" s="0" t="str">
        <f aca="false">IF(code_master!$A751="","",code_master!$A751)</f>
        <v/>
      </c>
      <c r="B751" s="0" t="str">
        <f aca="false">IF($A751="","",code_master!$C751&amp;"")</f>
        <v/>
      </c>
      <c r="C751" s="0" t="str">
        <f aca="false">IF($A751="","",code_master!$B751&amp;"")</f>
        <v/>
      </c>
      <c r="D751" s="30" t="str">
        <f aca="false">IF($A751="","",SUMIFS(raw_data!$H:$H,raw_data!$A:$A,"&gt;="&amp;UY_START,raw_data!$A:$A,"&lt;="&amp;BASE_YM,raw_data!$B:$B,"&lt;="&amp;BASE_YM,raw_data!$G:$G,$A751))</f>
        <v/>
      </c>
      <c r="E751" s="30" t="str">
        <f aca="false">IF($A751="","",(SUMIFS(raw_data!$I:$I,raw_data!$A:$A,"&gt;="&amp;UY_START,raw_data!$A:$A,"&lt;="&amp;BASE_YM,raw_data!$B:$B,"&lt;="&amp;BASE_YM,raw_data!$G:$G,$A751)+SUMIFS(raw_data!$J:$J,raw_data!$A:$A,"&gt;="&amp;UY_START,raw_data!$A:$A,"&lt;="&amp;BASE_YM,raw_data!$B:$B,"&lt;="&amp;BASE_YM,raw_data!$G:$G,$A751)))</f>
        <v/>
      </c>
      <c r="F751" s="31" t="str">
        <f aca="false">IF(N(D751)=0,"",E751/D751)</f>
        <v/>
      </c>
      <c r="G751" s="30" t="str">
        <f aca="false">IF($A751="","",SUMIFS(raw_data!$H:$H,raw_data!$A:$A,"&gt;="&amp;UY_START_PY,raw_data!$A:$A,"&lt;="&amp;BASE_YM_PY,raw_data!$B:$B,"&lt;="&amp;BASE_YM_PY,raw_data!$G:$G,$A751))</f>
        <v/>
      </c>
      <c r="H751" s="30" t="str">
        <f aca="false">IF($A751="","",(SUMIFS(raw_data!$I:$I,raw_data!$A:$A,"&gt;="&amp;UY_START_PY,raw_data!$A:$A,"&lt;="&amp;BASE_YM_PY,raw_data!$B:$B,"&lt;="&amp;BASE_YM_PY,raw_data!$G:$G,$A751)+SUMIFS(raw_data!$J:$J,raw_data!$A:$A,"&gt;="&amp;UY_START_PY,raw_data!$A:$A,"&lt;="&amp;BASE_YM_PY,raw_data!$B:$B,"&lt;="&amp;BASE_YM_PY,raw_data!$G:$G,$A751)))</f>
        <v/>
      </c>
      <c r="I751" s="31" t="str">
        <f aca="false">IF(N(G751)=0,"",H751/G751)</f>
        <v/>
      </c>
      <c r="J751" s="32" t="str">
        <f aca="false">IF(N(G751)=0,"",D751/G751-1)</f>
        <v/>
      </c>
      <c r="K751" s="33" t="str">
        <f aca="false">IF(OR(F751="",I751=""),"",F751-I751)</f>
        <v/>
      </c>
      <c r="L751" s="30" t="str">
        <f aca="false">IF($A751="","",SUMIFS(raw_data!$H:$H,raw_data!$B:$B,BASE_YM,raw_data!$G:$G,$A751))</f>
        <v/>
      </c>
      <c r="M751" s="30" t="str">
        <f aca="false">IF($A751="","",(SUMIFS(raw_data!$I:$I,raw_data!$B:$B,BASE_YM,raw_data!$G:$G,$A751)+SUMIFS(raw_data!$J:$J,raw_data!$B:$B,BASE_YM,raw_data!$G:$G,$A751)))</f>
        <v/>
      </c>
      <c r="N751" s="31" t="str">
        <f aca="false">IF(N(L751)=0,"",M751/L751)</f>
        <v/>
      </c>
      <c r="O751" s="30" t="str">
        <f aca="false">IF($A751="","",SUMIFS(raw_data!$H:$H,raw_data!$B:$B,BASE_YM_PY,raw_data!$G:$G,$A751))</f>
        <v/>
      </c>
      <c r="P751" s="30" t="str">
        <f aca="false">IF($A751="","",(SUMIFS(raw_data!$I:$I,raw_data!$B:$B,BASE_YM_PY,raw_data!$G:$G,$A751)+SUMIFS(raw_data!$J:$J,raw_data!$B:$B,BASE_YM_PY,raw_data!$G:$G,$A751)))</f>
        <v/>
      </c>
      <c r="Q751" s="31" t="str">
        <f aca="false">IF(N(O751)=0,"",P751/O751)</f>
        <v/>
      </c>
      <c r="R751" s="32" t="str">
        <f aca="false">IF(N(O751)=0,"",L751/O751-1)</f>
        <v/>
      </c>
      <c r="S751" s="33" t="str">
        <f aca="false">IF(OR(N751="",Q751=""),"",N751-Q751)</f>
        <v/>
      </c>
      <c r="T751" s="0" t="str">
        <f aca="false">IF(N(D751)&gt;0,RANK(D751,D$2:D$1001)+COUNTIF(D$2:D751,D751)-1,"")</f>
        <v/>
      </c>
      <c r="U751" s="38" t="n">
        <f aca="false">IF(N(D751)&gt;0,IF(D751&gt;=LR_MIN_SHARE*SUM(D$2:D$1001),F751,-1),-1)</f>
        <v>-1</v>
      </c>
      <c r="V751" s="0" t="str">
        <f aca="false">IF(U751&lt;0,"",RANK(U751,U$2:U$1001)+COUNTIF(U$2:U751,U751)-1)</f>
        <v/>
      </c>
      <c r="W751" s="0" t="str">
        <f aca="false">IF(N(L751)&gt;0,RANK(L751,L$2:L$1001)+COUNTIF(L$2:L751,L751)-1,"")</f>
        <v/>
      </c>
      <c r="X751" s="38" t="n">
        <f aca="false">IF(N(L751)&gt;0,IF(L751&gt;=LR_MIN_SHARE*SUM(L$2:L$1001),N751,-1),-1)</f>
        <v>-1</v>
      </c>
      <c r="Y751" s="0" t="str">
        <f aca="false">IF(X751&lt;0,"",RANK(X751,X$2:X$1001)+COUNTIF(X$2:X751,X751)-1)</f>
        <v/>
      </c>
      <c r="AA751" s="0" t="str">
        <f aca="false">IF($A751="","",IF(COUNTIF($B$2:$B751,$B751)=1,1,""))</f>
        <v/>
      </c>
      <c r="AB751" s="0" t="str">
        <f aca="false">IF(AA751=1,SUMIF($B$2:$B$1001,$B751,$D$2:$D$1001),"")</f>
        <v/>
      </c>
      <c r="AC751" s="0" t="str">
        <f aca="false">IF(AA751=1,RANK(AB751,$AB$2:$AB$1001)+COUNTIF($AB$2:$AB751,AB751)-1,"")</f>
        <v/>
      </c>
      <c r="AD751" s="0" t="str">
        <f aca="false">IF($A751="","",COUNTIF(raw_data!$G:$G,$A751))</f>
        <v/>
      </c>
      <c r="AE751" s="0" t="str">
        <f aca="false">IF($A751="","",IF(COUNTIF($A$2:$A$1001,$A751)&gt;1,1,0))</f>
        <v/>
      </c>
    </row>
    <row r="752" customFormat="false" ht="15" hidden="false" customHeight="false" outlineLevel="0" collapsed="false">
      <c r="A752" s="0" t="str">
        <f aca="false">IF(code_master!$A752="","",code_master!$A752)</f>
        <v/>
      </c>
      <c r="B752" s="0" t="str">
        <f aca="false">IF($A752="","",code_master!$C752&amp;"")</f>
        <v/>
      </c>
      <c r="C752" s="0" t="str">
        <f aca="false">IF($A752="","",code_master!$B752&amp;"")</f>
        <v/>
      </c>
      <c r="D752" s="30" t="str">
        <f aca="false">IF($A752="","",SUMIFS(raw_data!$H:$H,raw_data!$A:$A,"&gt;="&amp;UY_START,raw_data!$A:$A,"&lt;="&amp;BASE_YM,raw_data!$B:$B,"&lt;="&amp;BASE_YM,raw_data!$G:$G,$A752))</f>
        <v/>
      </c>
      <c r="E752" s="30" t="str">
        <f aca="false">IF($A752="","",(SUMIFS(raw_data!$I:$I,raw_data!$A:$A,"&gt;="&amp;UY_START,raw_data!$A:$A,"&lt;="&amp;BASE_YM,raw_data!$B:$B,"&lt;="&amp;BASE_YM,raw_data!$G:$G,$A752)+SUMIFS(raw_data!$J:$J,raw_data!$A:$A,"&gt;="&amp;UY_START,raw_data!$A:$A,"&lt;="&amp;BASE_YM,raw_data!$B:$B,"&lt;="&amp;BASE_YM,raw_data!$G:$G,$A752)))</f>
        <v/>
      </c>
      <c r="F752" s="31" t="str">
        <f aca="false">IF(N(D752)=0,"",E752/D752)</f>
        <v/>
      </c>
      <c r="G752" s="30" t="str">
        <f aca="false">IF($A752="","",SUMIFS(raw_data!$H:$H,raw_data!$A:$A,"&gt;="&amp;UY_START_PY,raw_data!$A:$A,"&lt;="&amp;BASE_YM_PY,raw_data!$B:$B,"&lt;="&amp;BASE_YM_PY,raw_data!$G:$G,$A752))</f>
        <v/>
      </c>
      <c r="H752" s="30" t="str">
        <f aca="false">IF($A752="","",(SUMIFS(raw_data!$I:$I,raw_data!$A:$A,"&gt;="&amp;UY_START_PY,raw_data!$A:$A,"&lt;="&amp;BASE_YM_PY,raw_data!$B:$B,"&lt;="&amp;BASE_YM_PY,raw_data!$G:$G,$A752)+SUMIFS(raw_data!$J:$J,raw_data!$A:$A,"&gt;="&amp;UY_START_PY,raw_data!$A:$A,"&lt;="&amp;BASE_YM_PY,raw_data!$B:$B,"&lt;="&amp;BASE_YM_PY,raw_data!$G:$G,$A752)))</f>
        <v/>
      </c>
      <c r="I752" s="31" t="str">
        <f aca="false">IF(N(G752)=0,"",H752/G752)</f>
        <v/>
      </c>
      <c r="J752" s="32" t="str">
        <f aca="false">IF(N(G752)=0,"",D752/G752-1)</f>
        <v/>
      </c>
      <c r="K752" s="33" t="str">
        <f aca="false">IF(OR(F752="",I752=""),"",F752-I752)</f>
        <v/>
      </c>
      <c r="L752" s="30" t="str">
        <f aca="false">IF($A752="","",SUMIFS(raw_data!$H:$H,raw_data!$B:$B,BASE_YM,raw_data!$G:$G,$A752))</f>
        <v/>
      </c>
      <c r="M752" s="30" t="str">
        <f aca="false">IF($A752="","",(SUMIFS(raw_data!$I:$I,raw_data!$B:$B,BASE_YM,raw_data!$G:$G,$A752)+SUMIFS(raw_data!$J:$J,raw_data!$B:$B,BASE_YM,raw_data!$G:$G,$A752)))</f>
        <v/>
      </c>
      <c r="N752" s="31" t="str">
        <f aca="false">IF(N(L752)=0,"",M752/L752)</f>
        <v/>
      </c>
      <c r="O752" s="30" t="str">
        <f aca="false">IF($A752="","",SUMIFS(raw_data!$H:$H,raw_data!$B:$B,BASE_YM_PY,raw_data!$G:$G,$A752))</f>
        <v/>
      </c>
      <c r="P752" s="30" t="str">
        <f aca="false">IF($A752="","",(SUMIFS(raw_data!$I:$I,raw_data!$B:$B,BASE_YM_PY,raw_data!$G:$G,$A752)+SUMIFS(raw_data!$J:$J,raw_data!$B:$B,BASE_YM_PY,raw_data!$G:$G,$A752)))</f>
        <v/>
      </c>
      <c r="Q752" s="31" t="str">
        <f aca="false">IF(N(O752)=0,"",P752/O752)</f>
        <v/>
      </c>
      <c r="R752" s="32" t="str">
        <f aca="false">IF(N(O752)=0,"",L752/O752-1)</f>
        <v/>
      </c>
      <c r="S752" s="33" t="str">
        <f aca="false">IF(OR(N752="",Q752=""),"",N752-Q752)</f>
        <v/>
      </c>
      <c r="T752" s="0" t="str">
        <f aca="false">IF(N(D752)&gt;0,RANK(D752,D$2:D$1001)+COUNTIF(D$2:D752,D752)-1,"")</f>
        <v/>
      </c>
      <c r="U752" s="38" t="n">
        <f aca="false">IF(N(D752)&gt;0,IF(D752&gt;=LR_MIN_SHARE*SUM(D$2:D$1001),F752,-1),-1)</f>
        <v>-1</v>
      </c>
      <c r="V752" s="0" t="str">
        <f aca="false">IF(U752&lt;0,"",RANK(U752,U$2:U$1001)+COUNTIF(U$2:U752,U752)-1)</f>
        <v/>
      </c>
      <c r="W752" s="0" t="str">
        <f aca="false">IF(N(L752)&gt;0,RANK(L752,L$2:L$1001)+COUNTIF(L$2:L752,L752)-1,"")</f>
        <v/>
      </c>
      <c r="X752" s="38" t="n">
        <f aca="false">IF(N(L752)&gt;0,IF(L752&gt;=LR_MIN_SHARE*SUM(L$2:L$1001),N752,-1),-1)</f>
        <v>-1</v>
      </c>
      <c r="Y752" s="0" t="str">
        <f aca="false">IF(X752&lt;0,"",RANK(X752,X$2:X$1001)+COUNTIF(X$2:X752,X752)-1)</f>
        <v/>
      </c>
      <c r="AA752" s="0" t="str">
        <f aca="false">IF($A752="","",IF(COUNTIF($B$2:$B752,$B752)=1,1,""))</f>
        <v/>
      </c>
      <c r="AB752" s="0" t="str">
        <f aca="false">IF(AA752=1,SUMIF($B$2:$B$1001,$B752,$D$2:$D$1001),"")</f>
        <v/>
      </c>
      <c r="AC752" s="0" t="str">
        <f aca="false">IF(AA752=1,RANK(AB752,$AB$2:$AB$1001)+COUNTIF($AB$2:$AB752,AB752)-1,"")</f>
        <v/>
      </c>
      <c r="AD752" s="0" t="str">
        <f aca="false">IF($A752="","",COUNTIF(raw_data!$G:$G,$A752))</f>
        <v/>
      </c>
      <c r="AE752" s="0" t="str">
        <f aca="false">IF($A752="","",IF(COUNTIF($A$2:$A$1001,$A752)&gt;1,1,0))</f>
        <v/>
      </c>
    </row>
    <row r="753" customFormat="false" ht="15" hidden="false" customHeight="false" outlineLevel="0" collapsed="false">
      <c r="A753" s="0" t="str">
        <f aca="false">IF(code_master!$A753="","",code_master!$A753)</f>
        <v/>
      </c>
      <c r="B753" s="0" t="str">
        <f aca="false">IF($A753="","",code_master!$C753&amp;"")</f>
        <v/>
      </c>
      <c r="C753" s="0" t="str">
        <f aca="false">IF($A753="","",code_master!$B753&amp;"")</f>
        <v/>
      </c>
      <c r="D753" s="30" t="str">
        <f aca="false">IF($A753="","",SUMIFS(raw_data!$H:$H,raw_data!$A:$A,"&gt;="&amp;UY_START,raw_data!$A:$A,"&lt;="&amp;BASE_YM,raw_data!$B:$B,"&lt;="&amp;BASE_YM,raw_data!$G:$G,$A753))</f>
        <v/>
      </c>
      <c r="E753" s="30" t="str">
        <f aca="false">IF($A753="","",(SUMIFS(raw_data!$I:$I,raw_data!$A:$A,"&gt;="&amp;UY_START,raw_data!$A:$A,"&lt;="&amp;BASE_YM,raw_data!$B:$B,"&lt;="&amp;BASE_YM,raw_data!$G:$G,$A753)+SUMIFS(raw_data!$J:$J,raw_data!$A:$A,"&gt;="&amp;UY_START,raw_data!$A:$A,"&lt;="&amp;BASE_YM,raw_data!$B:$B,"&lt;="&amp;BASE_YM,raw_data!$G:$G,$A753)))</f>
        <v/>
      </c>
      <c r="F753" s="31" t="str">
        <f aca="false">IF(N(D753)=0,"",E753/D753)</f>
        <v/>
      </c>
      <c r="G753" s="30" t="str">
        <f aca="false">IF($A753="","",SUMIFS(raw_data!$H:$H,raw_data!$A:$A,"&gt;="&amp;UY_START_PY,raw_data!$A:$A,"&lt;="&amp;BASE_YM_PY,raw_data!$B:$B,"&lt;="&amp;BASE_YM_PY,raw_data!$G:$G,$A753))</f>
        <v/>
      </c>
      <c r="H753" s="30" t="str">
        <f aca="false">IF($A753="","",(SUMIFS(raw_data!$I:$I,raw_data!$A:$A,"&gt;="&amp;UY_START_PY,raw_data!$A:$A,"&lt;="&amp;BASE_YM_PY,raw_data!$B:$B,"&lt;="&amp;BASE_YM_PY,raw_data!$G:$G,$A753)+SUMIFS(raw_data!$J:$J,raw_data!$A:$A,"&gt;="&amp;UY_START_PY,raw_data!$A:$A,"&lt;="&amp;BASE_YM_PY,raw_data!$B:$B,"&lt;="&amp;BASE_YM_PY,raw_data!$G:$G,$A753)))</f>
        <v/>
      </c>
      <c r="I753" s="31" t="str">
        <f aca="false">IF(N(G753)=0,"",H753/G753)</f>
        <v/>
      </c>
      <c r="J753" s="32" t="str">
        <f aca="false">IF(N(G753)=0,"",D753/G753-1)</f>
        <v/>
      </c>
      <c r="K753" s="33" t="str">
        <f aca="false">IF(OR(F753="",I753=""),"",F753-I753)</f>
        <v/>
      </c>
      <c r="L753" s="30" t="str">
        <f aca="false">IF($A753="","",SUMIFS(raw_data!$H:$H,raw_data!$B:$B,BASE_YM,raw_data!$G:$G,$A753))</f>
        <v/>
      </c>
      <c r="M753" s="30" t="str">
        <f aca="false">IF($A753="","",(SUMIFS(raw_data!$I:$I,raw_data!$B:$B,BASE_YM,raw_data!$G:$G,$A753)+SUMIFS(raw_data!$J:$J,raw_data!$B:$B,BASE_YM,raw_data!$G:$G,$A753)))</f>
        <v/>
      </c>
      <c r="N753" s="31" t="str">
        <f aca="false">IF(N(L753)=0,"",M753/L753)</f>
        <v/>
      </c>
      <c r="O753" s="30" t="str">
        <f aca="false">IF($A753="","",SUMIFS(raw_data!$H:$H,raw_data!$B:$B,BASE_YM_PY,raw_data!$G:$G,$A753))</f>
        <v/>
      </c>
      <c r="P753" s="30" t="str">
        <f aca="false">IF($A753="","",(SUMIFS(raw_data!$I:$I,raw_data!$B:$B,BASE_YM_PY,raw_data!$G:$G,$A753)+SUMIFS(raw_data!$J:$J,raw_data!$B:$B,BASE_YM_PY,raw_data!$G:$G,$A753)))</f>
        <v/>
      </c>
      <c r="Q753" s="31" t="str">
        <f aca="false">IF(N(O753)=0,"",P753/O753)</f>
        <v/>
      </c>
      <c r="R753" s="32" t="str">
        <f aca="false">IF(N(O753)=0,"",L753/O753-1)</f>
        <v/>
      </c>
      <c r="S753" s="33" t="str">
        <f aca="false">IF(OR(N753="",Q753=""),"",N753-Q753)</f>
        <v/>
      </c>
      <c r="T753" s="0" t="str">
        <f aca="false">IF(N(D753)&gt;0,RANK(D753,D$2:D$1001)+COUNTIF(D$2:D753,D753)-1,"")</f>
        <v/>
      </c>
      <c r="U753" s="38" t="n">
        <f aca="false">IF(N(D753)&gt;0,IF(D753&gt;=LR_MIN_SHARE*SUM(D$2:D$1001),F753,-1),-1)</f>
        <v>-1</v>
      </c>
      <c r="V753" s="0" t="str">
        <f aca="false">IF(U753&lt;0,"",RANK(U753,U$2:U$1001)+COUNTIF(U$2:U753,U753)-1)</f>
        <v/>
      </c>
      <c r="W753" s="0" t="str">
        <f aca="false">IF(N(L753)&gt;0,RANK(L753,L$2:L$1001)+COUNTIF(L$2:L753,L753)-1,"")</f>
        <v/>
      </c>
      <c r="X753" s="38" t="n">
        <f aca="false">IF(N(L753)&gt;0,IF(L753&gt;=LR_MIN_SHARE*SUM(L$2:L$1001),N753,-1),-1)</f>
        <v>-1</v>
      </c>
      <c r="Y753" s="0" t="str">
        <f aca="false">IF(X753&lt;0,"",RANK(X753,X$2:X$1001)+COUNTIF(X$2:X753,X753)-1)</f>
        <v/>
      </c>
      <c r="AA753" s="0" t="str">
        <f aca="false">IF($A753="","",IF(COUNTIF($B$2:$B753,$B753)=1,1,""))</f>
        <v/>
      </c>
      <c r="AB753" s="0" t="str">
        <f aca="false">IF(AA753=1,SUMIF($B$2:$B$1001,$B753,$D$2:$D$1001),"")</f>
        <v/>
      </c>
      <c r="AC753" s="0" t="str">
        <f aca="false">IF(AA753=1,RANK(AB753,$AB$2:$AB$1001)+COUNTIF($AB$2:$AB753,AB753)-1,"")</f>
        <v/>
      </c>
      <c r="AD753" s="0" t="str">
        <f aca="false">IF($A753="","",COUNTIF(raw_data!$G:$G,$A753))</f>
        <v/>
      </c>
      <c r="AE753" s="0" t="str">
        <f aca="false">IF($A753="","",IF(COUNTIF($A$2:$A$1001,$A753)&gt;1,1,0))</f>
        <v/>
      </c>
    </row>
    <row r="754" customFormat="false" ht="15" hidden="false" customHeight="false" outlineLevel="0" collapsed="false">
      <c r="A754" s="0" t="str">
        <f aca="false">IF(code_master!$A754="","",code_master!$A754)</f>
        <v/>
      </c>
      <c r="B754" s="0" t="str">
        <f aca="false">IF($A754="","",code_master!$C754&amp;"")</f>
        <v/>
      </c>
      <c r="C754" s="0" t="str">
        <f aca="false">IF($A754="","",code_master!$B754&amp;"")</f>
        <v/>
      </c>
      <c r="D754" s="30" t="str">
        <f aca="false">IF($A754="","",SUMIFS(raw_data!$H:$H,raw_data!$A:$A,"&gt;="&amp;UY_START,raw_data!$A:$A,"&lt;="&amp;BASE_YM,raw_data!$B:$B,"&lt;="&amp;BASE_YM,raw_data!$G:$G,$A754))</f>
        <v/>
      </c>
      <c r="E754" s="30" t="str">
        <f aca="false">IF($A754="","",(SUMIFS(raw_data!$I:$I,raw_data!$A:$A,"&gt;="&amp;UY_START,raw_data!$A:$A,"&lt;="&amp;BASE_YM,raw_data!$B:$B,"&lt;="&amp;BASE_YM,raw_data!$G:$G,$A754)+SUMIFS(raw_data!$J:$J,raw_data!$A:$A,"&gt;="&amp;UY_START,raw_data!$A:$A,"&lt;="&amp;BASE_YM,raw_data!$B:$B,"&lt;="&amp;BASE_YM,raw_data!$G:$G,$A754)))</f>
        <v/>
      </c>
      <c r="F754" s="31" t="str">
        <f aca="false">IF(N(D754)=0,"",E754/D754)</f>
        <v/>
      </c>
      <c r="G754" s="30" t="str">
        <f aca="false">IF($A754="","",SUMIFS(raw_data!$H:$H,raw_data!$A:$A,"&gt;="&amp;UY_START_PY,raw_data!$A:$A,"&lt;="&amp;BASE_YM_PY,raw_data!$B:$B,"&lt;="&amp;BASE_YM_PY,raw_data!$G:$G,$A754))</f>
        <v/>
      </c>
      <c r="H754" s="30" t="str">
        <f aca="false">IF($A754="","",(SUMIFS(raw_data!$I:$I,raw_data!$A:$A,"&gt;="&amp;UY_START_PY,raw_data!$A:$A,"&lt;="&amp;BASE_YM_PY,raw_data!$B:$B,"&lt;="&amp;BASE_YM_PY,raw_data!$G:$G,$A754)+SUMIFS(raw_data!$J:$J,raw_data!$A:$A,"&gt;="&amp;UY_START_PY,raw_data!$A:$A,"&lt;="&amp;BASE_YM_PY,raw_data!$B:$B,"&lt;="&amp;BASE_YM_PY,raw_data!$G:$G,$A754)))</f>
        <v/>
      </c>
      <c r="I754" s="31" t="str">
        <f aca="false">IF(N(G754)=0,"",H754/G754)</f>
        <v/>
      </c>
      <c r="J754" s="32" t="str">
        <f aca="false">IF(N(G754)=0,"",D754/G754-1)</f>
        <v/>
      </c>
      <c r="K754" s="33" t="str">
        <f aca="false">IF(OR(F754="",I754=""),"",F754-I754)</f>
        <v/>
      </c>
      <c r="L754" s="30" t="str">
        <f aca="false">IF($A754="","",SUMIFS(raw_data!$H:$H,raw_data!$B:$B,BASE_YM,raw_data!$G:$G,$A754))</f>
        <v/>
      </c>
      <c r="M754" s="30" t="str">
        <f aca="false">IF($A754="","",(SUMIFS(raw_data!$I:$I,raw_data!$B:$B,BASE_YM,raw_data!$G:$G,$A754)+SUMIFS(raw_data!$J:$J,raw_data!$B:$B,BASE_YM,raw_data!$G:$G,$A754)))</f>
        <v/>
      </c>
      <c r="N754" s="31" t="str">
        <f aca="false">IF(N(L754)=0,"",M754/L754)</f>
        <v/>
      </c>
      <c r="O754" s="30" t="str">
        <f aca="false">IF($A754="","",SUMIFS(raw_data!$H:$H,raw_data!$B:$B,BASE_YM_PY,raw_data!$G:$G,$A754))</f>
        <v/>
      </c>
      <c r="P754" s="30" t="str">
        <f aca="false">IF($A754="","",(SUMIFS(raw_data!$I:$I,raw_data!$B:$B,BASE_YM_PY,raw_data!$G:$G,$A754)+SUMIFS(raw_data!$J:$J,raw_data!$B:$B,BASE_YM_PY,raw_data!$G:$G,$A754)))</f>
        <v/>
      </c>
      <c r="Q754" s="31" t="str">
        <f aca="false">IF(N(O754)=0,"",P754/O754)</f>
        <v/>
      </c>
      <c r="R754" s="32" t="str">
        <f aca="false">IF(N(O754)=0,"",L754/O754-1)</f>
        <v/>
      </c>
      <c r="S754" s="33" t="str">
        <f aca="false">IF(OR(N754="",Q754=""),"",N754-Q754)</f>
        <v/>
      </c>
      <c r="T754" s="0" t="str">
        <f aca="false">IF(N(D754)&gt;0,RANK(D754,D$2:D$1001)+COUNTIF(D$2:D754,D754)-1,"")</f>
        <v/>
      </c>
      <c r="U754" s="38" t="n">
        <f aca="false">IF(N(D754)&gt;0,IF(D754&gt;=LR_MIN_SHARE*SUM(D$2:D$1001),F754,-1),-1)</f>
        <v>-1</v>
      </c>
      <c r="V754" s="0" t="str">
        <f aca="false">IF(U754&lt;0,"",RANK(U754,U$2:U$1001)+COUNTIF(U$2:U754,U754)-1)</f>
        <v/>
      </c>
      <c r="W754" s="0" t="str">
        <f aca="false">IF(N(L754)&gt;0,RANK(L754,L$2:L$1001)+COUNTIF(L$2:L754,L754)-1,"")</f>
        <v/>
      </c>
      <c r="X754" s="38" t="n">
        <f aca="false">IF(N(L754)&gt;0,IF(L754&gt;=LR_MIN_SHARE*SUM(L$2:L$1001),N754,-1),-1)</f>
        <v>-1</v>
      </c>
      <c r="Y754" s="0" t="str">
        <f aca="false">IF(X754&lt;0,"",RANK(X754,X$2:X$1001)+COUNTIF(X$2:X754,X754)-1)</f>
        <v/>
      </c>
      <c r="AA754" s="0" t="str">
        <f aca="false">IF($A754="","",IF(COUNTIF($B$2:$B754,$B754)=1,1,""))</f>
        <v/>
      </c>
      <c r="AB754" s="0" t="str">
        <f aca="false">IF(AA754=1,SUMIF($B$2:$B$1001,$B754,$D$2:$D$1001),"")</f>
        <v/>
      </c>
      <c r="AC754" s="0" t="str">
        <f aca="false">IF(AA754=1,RANK(AB754,$AB$2:$AB$1001)+COUNTIF($AB$2:$AB754,AB754)-1,"")</f>
        <v/>
      </c>
      <c r="AD754" s="0" t="str">
        <f aca="false">IF($A754="","",COUNTIF(raw_data!$G:$G,$A754))</f>
        <v/>
      </c>
      <c r="AE754" s="0" t="str">
        <f aca="false">IF($A754="","",IF(COUNTIF($A$2:$A$1001,$A754)&gt;1,1,0))</f>
        <v/>
      </c>
    </row>
    <row r="755" customFormat="false" ht="15" hidden="false" customHeight="false" outlineLevel="0" collapsed="false">
      <c r="A755" s="0" t="str">
        <f aca="false">IF(code_master!$A755="","",code_master!$A755)</f>
        <v/>
      </c>
      <c r="B755" s="0" t="str">
        <f aca="false">IF($A755="","",code_master!$C755&amp;"")</f>
        <v/>
      </c>
      <c r="C755" s="0" t="str">
        <f aca="false">IF($A755="","",code_master!$B755&amp;"")</f>
        <v/>
      </c>
      <c r="D755" s="30" t="str">
        <f aca="false">IF($A755="","",SUMIFS(raw_data!$H:$H,raw_data!$A:$A,"&gt;="&amp;UY_START,raw_data!$A:$A,"&lt;="&amp;BASE_YM,raw_data!$B:$B,"&lt;="&amp;BASE_YM,raw_data!$G:$G,$A755))</f>
        <v/>
      </c>
      <c r="E755" s="30" t="str">
        <f aca="false">IF($A755="","",(SUMIFS(raw_data!$I:$I,raw_data!$A:$A,"&gt;="&amp;UY_START,raw_data!$A:$A,"&lt;="&amp;BASE_YM,raw_data!$B:$B,"&lt;="&amp;BASE_YM,raw_data!$G:$G,$A755)+SUMIFS(raw_data!$J:$J,raw_data!$A:$A,"&gt;="&amp;UY_START,raw_data!$A:$A,"&lt;="&amp;BASE_YM,raw_data!$B:$B,"&lt;="&amp;BASE_YM,raw_data!$G:$G,$A755)))</f>
        <v/>
      </c>
      <c r="F755" s="31" t="str">
        <f aca="false">IF(N(D755)=0,"",E755/D755)</f>
        <v/>
      </c>
      <c r="G755" s="30" t="str">
        <f aca="false">IF($A755="","",SUMIFS(raw_data!$H:$H,raw_data!$A:$A,"&gt;="&amp;UY_START_PY,raw_data!$A:$A,"&lt;="&amp;BASE_YM_PY,raw_data!$B:$B,"&lt;="&amp;BASE_YM_PY,raw_data!$G:$G,$A755))</f>
        <v/>
      </c>
      <c r="H755" s="30" t="str">
        <f aca="false">IF($A755="","",(SUMIFS(raw_data!$I:$I,raw_data!$A:$A,"&gt;="&amp;UY_START_PY,raw_data!$A:$A,"&lt;="&amp;BASE_YM_PY,raw_data!$B:$B,"&lt;="&amp;BASE_YM_PY,raw_data!$G:$G,$A755)+SUMIFS(raw_data!$J:$J,raw_data!$A:$A,"&gt;="&amp;UY_START_PY,raw_data!$A:$A,"&lt;="&amp;BASE_YM_PY,raw_data!$B:$B,"&lt;="&amp;BASE_YM_PY,raw_data!$G:$G,$A755)))</f>
        <v/>
      </c>
      <c r="I755" s="31" t="str">
        <f aca="false">IF(N(G755)=0,"",H755/G755)</f>
        <v/>
      </c>
      <c r="J755" s="32" t="str">
        <f aca="false">IF(N(G755)=0,"",D755/G755-1)</f>
        <v/>
      </c>
      <c r="K755" s="33" t="str">
        <f aca="false">IF(OR(F755="",I755=""),"",F755-I755)</f>
        <v/>
      </c>
      <c r="L755" s="30" t="str">
        <f aca="false">IF($A755="","",SUMIFS(raw_data!$H:$H,raw_data!$B:$B,BASE_YM,raw_data!$G:$G,$A755))</f>
        <v/>
      </c>
      <c r="M755" s="30" t="str">
        <f aca="false">IF($A755="","",(SUMIFS(raw_data!$I:$I,raw_data!$B:$B,BASE_YM,raw_data!$G:$G,$A755)+SUMIFS(raw_data!$J:$J,raw_data!$B:$B,BASE_YM,raw_data!$G:$G,$A755)))</f>
        <v/>
      </c>
      <c r="N755" s="31" t="str">
        <f aca="false">IF(N(L755)=0,"",M755/L755)</f>
        <v/>
      </c>
      <c r="O755" s="30" t="str">
        <f aca="false">IF($A755="","",SUMIFS(raw_data!$H:$H,raw_data!$B:$B,BASE_YM_PY,raw_data!$G:$G,$A755))</f>
        <v/>
      </c>
      <c r="P755" s="30" t="str">
        <f aca="false">IF($A755="","",(SUMIFS(raw_data!$I:$I,raw_data!$B:$B,BASE_YM_PY,raw_data!$G:$G,$A755)+SUMIFS(raw_data!$J:$J,raw_data!$B:$B,BASE_YM_PY,raw_data!$G:$G,$A755)))</f>
        <v/>
      </c>
      <c r="Q755" s="31" t="str">
        <f aca="false">IF(N(O755)=0,"",P755/O755)</f>
        <v/>
      </c>
      <c r="R755" s="32" t="str">
        <f aca="false">IF(N(O755)=0,"",L755/O755-1)</f>
        <v/>
      </c>
      <c r="S755" s="33" t="str">
        <f aca="false">IF(OR(N755="",Q755=""),"",N755-Q755)</f>
        <v/>
      </c>
      <c r="T755" s="0" t="str">
        <f aca="false">IF(N(D755)&gt;0,RANK(D755,D$2:D$1001)+COUNTIF(D$2:D755,D755)-1,"")</f>
        <v/>
      </c>
      <c r="U755" s="38" t="n">
        <f aca="false">IF(N(D755)&gt;0,IF(D755&gt;=LR_MIN_SHARE*SUM(D$2:D$1001),F755,-1),-1)</f>
        <v>-1</v>
      </c>
      <c r="V755" s="0" t="str">
        <f aca="false">IF(U755&lt;0,"",RANK(U755,U$2:U$1001)+COUNTIF(U$2:U755,U755)-1)</f>
        <v/>
      </c>
      <c r="W755" s="0" t="str">
        <f aca="false">IF(N(L755)&gt;0,RANK(L755,L$2:L$1001)+COUNTIF(L$2:L755,L755)-1,"")</f>
        <v/>
      </c>
      <c r="X755" s="38" t="n">
        <f aca="false">IF(N(L755)&gt;0,IF(L755&gt;=LR_MIN_SHARE*SUM(L$2:L$1001),N755,-1),-1)</f>
        <v>-1</v>
      </c>
      <c r="Y755" s="0" t="str">
        <f aca="false">IF(X755&lt;0,"",RANK(X755,X$2:X$1001)+COUNTIF(X$2:X755,X755)-1)</f>
        <v/>
      </c>
      <c r="AA755" s="0" t="str">
        <f aca="false">IF($A755="","",IF(COUNTIF($B$2:$B755,$B755)=1,1,""))</f>
        <v/>
      </c>
      <c r="AB755" s="0" t="str">
        <f aca="false">IF(AA755=1,SUMIF($B$2:$B$1001,$B755,$D$2:$D$1001),"")</f>
        <v/>
      </c>
      <c r="AC755" s="0" t="str">
        <f aca="false">IF(AA755=1,RANK(AB755,$AB$2:$AB$1001)+COUNTIF($AB$2:$AB755,AB755)-1,"")</f>
        <v/>
      </c>
      <c r="AD755" s="0" t="str">
        <f aca="false">IF($A755="","",COUNTIF(raw_data!$G:$G,$A755))</f>
        <v/>
      </c>
      <c r="AE755" s="0" t="str">
        <f aca="false">IF($A755="","",IF(COUNTIF($A$2:$A$1001,$A755)&gt;1,1,0))</f>
        <v/>
      </c>
    </row>
    <row r="756" customFormat="false" ht="15" hidden="false" customHeight="false" outlineLevel="0" collapsed="false">
      <c r="A756" s="0" t="str">
        <f aca="false">IF(code_master!$A756="","",code_master!$A756)</f>
        <v/>
      </c>
      <c r="B756" s="0" t="str">
        <f aca="false">IF($A756="","",code_master!$C756&amp;"")</f>
        <v/>
      </c>
      <c r="C756" s="0" t="str">
        <f aca="false">IF($A756="","",code_master!$B756&amp;"")</f>
        <v/>
      </c>
      <c r="D756" s="30" t="str">
        <f aca="false">IF($A756="","",SUMIFS(raw_data!$H:$H,raw_data!$A:$A,"&gt;="&amp;UY_START,raw_data!$A:$A,"&lt;="&amp;BASE_YM,raw_data!$B:$B,"&lt;="&amp;BASE_YM,raw_data!$G:$G,$A756))</f>
        <v/>
      </c>
      <c r="E756" s="30" t="str">
        <f aca="false">IF($A756="","",(SUMIFS(raw_data!$I:$I,raw_data!$A:$A,"&gt;="&amp;UY_START,raw_data!$A:$A,"&lt;="&amp;BASE_YM,raw_data!$B:$B,"&lt;="&amp;BASE_YM,raw_data!$G:$G,$A756)+SUMIFS(raw_data!$J:$J,raw_data!$A:$A,"&gt;="&amp;UY_START,raw_data!$A:$A,"&lt;="&amp;BASE_YM,raw_data!$B:$B,"&lt;="&amp;BASE_YM,raw_data!$G:$G,$A756)))</f>
        <v/>
      </c>
      <c r="F756" s="31" t="str">
        <f aca="false">IF(N(D756)=0,"",E756/D756)</f>
        <v/>
      </c>
      <c r="G756" s="30" t="str">
        <f aca="false">IF($A756="","",SUMIFS(raw_data!$H:$H,raw_data!$A:$A,"&gt;="&amp;UY_START_PY,raw_data!$A:$A,"&lt;="&amp;BASE_YM_PY,raw_data!$B:$B,"&lt;="&amp;BASE_YM_PY,raw_data!$G:$G,$A756))</f>
        <v/>
      </c>
      <c r="H756" s="30" t="str">
        <f aca="false">IF($A756="","",(SUMIFS(raw_data!$I:$I,raw_data!$A:$A,"&gt;="&amp;UY_START_PY,raw_data!$A:$A,"&lt;="&amp;BASE_YM_PY,raw_data!$B:$B,"&lt;="&amp;BASE_YM_PY,raw_data!$G:$G,$A756)+SUMIFS(raw_data!$J:$J,raw_data!$A:$A,"&gt;="&amp;UY_START_PY,raw_data!$A:$A,"&lt;="&amp;BASE_YM_PY,raw_data!$B:$B,"&lt;="&amp;BASE_YM_PY,raw_data!$G:$G,$A756)))</f>
        <v/>
      </c>
      <c r="I756" s="31" t="str">
        <f aca="false">IF(N(G756)=0,"",H756/G756)</f>
        <v/>
      </c>
      <c r="J756" s="32" t="str">
        <f aca="false">IF(N(G756)=0,"",D756/G756-1)</f>
        <v/>
      </c>
      <c r="K756" s="33" t="str">
        <f aca="false">IF(OR(F756="",I756=""),"",F756-I756)</f>
        <v/>
      </c>
      <c r="L756" s="30" t="str">
        <f aca="false">IF($A756="","",SUMIFS(raw_data!$H:$H,raw_data!$B:$B,BASE_YM,raw_data!$G:$G,$A756))</f>
        <v/>
      </c>
      <c r="M756" s="30" t="str">
        <f aca="false">IF($A756="","",(SUMIFS(raw_data!$I:$I,raw_data!$B:$B,BASE_YM,raw_data!$G:$G,$A756)+SUMIFS(raw_data!$J:$J,raw_data!$B:$B,BASE_YM,raw_data!$G:$G,$A756)))</f>
        <v/>
      </c>
      <c r="N756" s="31" t="str">
        <f aca="false">IF(N(L756)=0,"",M756/L756)</f>
        <v/>
      </c>
      <c r="O756" s="30" t="str">
        <f aca="false">IF($A756="","",SUMIFS(raw_data!$H:$H,raw_data!$B:$B,BASE_YM_PY,raw_data!$G:$G,$A756))</f>
        <v/>
      </c>
      <c r="P756" s="30" t="str">
        <f aca="false">IF($A756="","",(SUMIFS(raw_data!$I:$I,raw_data!$B:$B,BASE_YM_PY,raw_data!$G:$G,$A756)+SUMIFS(raw_data!$J:$J,raw_data!$B:$B,BASE_YM_PY,raw_data!$G:$G,$A756)))</f>
        <v/>
      </c>
      <c r="Q756" s="31" t="str">
        <f aca="false">IF(N(O756)=0,"",P756/O756)</f>
        <v/>
      </c>
      <c r="R756" s="32" t="str">
        <f aca="false">IF(N(O756)=0,"",L756/O756-1)</f>
        <v/>
      </c>
      <c r="S756" s="33" t="str">
        <f aca="false">IF(OR(N756="",Q756=""),"",N756-Q756)</f>
        <v/>
      </c>
      <c r="T756" s="0" t="str">
        <f aca="false">IF(N(D756)&gt;0,RANK(D756,D$2:D$1001)+COUNTIF(D$2:D756,D756)-1,"")</f>
        <v/>
      </c>
      <c r="U756" s="38" t="n">
        <f aca="false">IF(N(D756)&gt;0,IF(D756&gt;=LR_MIN_SHARE*SUM(D$2:D$1001),F756,-1),-1)</f>
        <v>-1</v>
      </c>
      <c r="V756" s="0" t="str">
        <f aca="false">IF(U756&lt;0,"",RANK(U756,U$2:U$1001)+COUNTIF(U$2:U756,U756)-1)</f>
        <v/>
      </c>
      <c r="W756" s="0" t="str">
        <f aca="false">IF(N(L756)&gt;0,RANK(L756,L$2:L$1001)+COUNTIF(L$2:L756,L756)-1,"")</f>
        <v/>
      </c>
      <c r="X756" s="38" t="n">
        <f aca="false">IF(N(L756)&gt;0,IF(L756&gt;=LR_MIN_SHARE*SUM(L$2:L$1001),N756,-1),-1)</f>
        <v>-1</v>
      </c>
      <c r="Y756" s="0" t="str">
        <f aca="false">IF(X756&lt;0,"",RANK(X756,X$2:X$1001)+COUNTIF(X$2:X756,X756)-1)</f>
        <v/>
      </c>
      <c r="AA756" s="0" t="str">
        <f aca="false">IF($A756="","",IF(COUNTIF($B$2:$B756,$B756)=1,1,""))</f>
        <v/>
      </c>
      <c r="AB756" s="0" t="str">
        <f aca="false">IF(AA756=1,SUMIF($B$2:$B$1001,$B756,$D$2:$D$1001),"")</f>
        <v/>
      </c>
      <c r="AC756" s="0" t="str">
        <f aca="false">IF(AA756=1,RANK(AB756,$AB$2:$AB$1001)+COUNTIF($AB$2:$AB756,AB756)-1,"")</f>
        <v/>
      </c>
      <c r="AD756" s="0" t="str">
        <f aca="false">IF($A756="","",COUNTIF(raw_data!$G:$G,$A756))</f>
        <v/>
      </c>
      <c r="AE756" s="0" t="str">
        <f aca="false">IF($A756="","",IF(COUNTIF($A$2:$A$1001,$A756)&gt;1,1,0))</f>
        <v/>
      </c>
    </row>
    <row r="757" customFormat="false" ht="15" hidden="false" customHeight="false" outlineLevel="0" collapsed="false">
      <c r="A757" s="0" t="str">
        <f aca="false">IF(code_master!$A757="","",code_master!$A757)</f>
        <v/>
      </c>
      <c r="B757" s="0" t="str">
        <f aca="false">IF($A757="","",code_master!$C757&amp;"")</f>
        <v/>
      </c>
      <c r="C757" s="0" t="str">
        <f aca="false">IF($A757="","",code_master!$B757&amp;"")</f>
        <v/>
      </c>
      <c r="D757" s="30" t="str">
        <f aca="false">IF($A757="","",SUMIFS(raw_data!$H:$H,raw_data!$A:$A,"&gt;="&amp;UY_START,raw_data!$A:$A,"&lt;="&amp;BASE_YM,raw_data!$B:$B,"&lt;="&amp;BASE_YM,raw_data!$G:$G,$A757))</f>
        <v/>
      </c>
      <c r="E757" s="30" t="str">
        <f aca="false">IF($A757="","",(SUMIFS(raw_data!$I:$I,raw_data!$A:$A,"&gt;="&amp;UY_START,raw_data!$A:$A,"&lt;="&amp;BASE_YM,raw_data!$B:$B,"&lt;="&amp;BASE_YM,raw_data!$G:$G,$A757)+SUMIFS(raw_data!$J:$J,raw_data!$A:$A,"&gt;="&amp;UY_START,raw_data!$A:$A,"&lt;="&amp;BASE_YM,raw_data!$B:$B,"&lt;="&amp;BASE_YM,raw_data!$G:$G,$A757)))</f>
        <v/>
      </c>
      <c r="F757" s="31" t="str">
        <f aca="false">IF(N(D757)=0,"",E757/D757)</f>
        <v/>
      </c>
      <c r="G757" s="30" t="str">
        <f aca="false">IF($A757="","",SUMIFS(raw_data!$H:$H,raw_data!$A:$A,"&gt;="&amp;UY_START_PY,raw_data!$A:$A,"&lt;="&amp;BASE_YM_PY,raw_data!$B:$B,"&lt;="&amp;BASE_YM_PY,raw_data!$G:$G,$A757))</f>
        <v/>
      </c>
      <c r="H757" s="30" t="str">
        <f aca="false">IF($A757="","",(SUMIFS(raw_data!$I:$I,raw_data!$A:$A,"&gt;="&amp;UY_START_PY,raw_data!$A:$A,"&lt;="&amp;BASE_YM_PY,raw_data!$B:$B,"&lt;="&amp;BASE_YM_PY,raw_data!$G:$G,$A757)+SUMIFS(raw_data!$J:$J,raw_data!$A:$A,"&gt;="&amp;UY_START_PY,raw_data!$A:$A,"&lt;="&amp;BASE_YM_PY,raw_data!$B:$B,"&lt;="&amp;BASE_YM_PY,raw_data!$G:$G,$A757)))</f>
        <v/>
      </c>
      <c r="I757" s="31" t="str">
        <f aca="false">IF(N(G757)=0,"",H757/G757)</f>
        <v/>
      </c>
      <c r="J757" s="32" t="str">
        <f aca="false">IF(N(G757)=0,"",D757/G757-1)</f>
        <v/>
      </c>
      <c r="K757" s="33" t="str">
        <f aca="false">IF(OR(F757="",I757=""),"",F757-I757)</f>
        <v/>
      </c>
      <c r="L757" s="30" t="str">
        <f aca="false">IF($A757="","",SUMIFS(raw_data!$H:$H,raw_data!$B:$B,BASE_YM,raw_data!$G:$G,$A757))</f>
        <v/>
      </c>
      <c r="M757" s="30" t="str">
        <f aca="false">IF($A757="","",(SUMIFS(raw_data!$I:$I,raw_data!$B:$B,BASE_YM,raw_data!$G:$G,$A757)+SUMIFS(raw_data!$J:$J,raw_data!$B:$B,BASE_YM,raw_data!$G:$G,$A757)))</f>
        <v/>
      </c>
      <c r="N757" s="31" t="str">
        <f aca="false">IF(N(L757)=0,"",M757/L757)</f>
        <v/>
      </c>
      <c r="O757" s="30" t="str">
        <f aca="false">IF($A757="","",SUMIFS(raw_data!$H:$H,raw_data!$B:$B,BASE_YM_PY,raw_data!$G:$G,$A757))</f>
        <v/>
      </c>
      <c r="P757" s="30" t="str">
        <f aca="false">IF($A757="","",(SUMIFS(raw_data!$I:$I,raw_data!$B:$B,BASE_YM_PY,raw_data!$G:$G,$A757)+SUMIFS(raw_data!$J:$J,raw_data!$B:$B,BASE_YM_PY,raw_data!$G:$G,$A757)))</f>
        <v/>
      </c>
      <c r="Q757" s="31" t="str">
        <f aca="false">IF(N(O757)=0,"",P757/O757)</f>
        <v/>
      </c>
      <c r="R757" s="32" t="str">
        <f aca="false">IF(N(O757)=0,"",L757/O757-1)</f>
        <v/>
      </c>
      <c r="S757" s="33" t="str">
        <f aca="false">IF(OR(N757="",Q757=""),"",N757-Q757)</f>
        <v/>
      </c>
      <c r="T757" s="0" t="str">
        <f aca="false">IF(N(D757)&gt;0,RANK(D757,D$2:D$1001)+COUNTIF(D$2:D757,D757)-1,"")</f>
        <v/>
      </c>
      <c r="U757" s="38" t="n">
        <f aca="false">IF(N(D757)&gt;0,IF(D757&gt;=LR_MIN_SHARE*SUM(D$2:D$1001),F757,-1),-1)</f>
        <v>-1</v>
      </c>
      <c r="V757" s="0" t="str">
        <f aca="false">IF(U757&lt;0,"",RANK(U757,U$2:U$1001)+COUNTIF(U$2:U757,U757)-1)</f>
        <v/>
      </c>
      <c r="W757" s="0" t="str">
        <f aca="false">IF(N(L757)&gt;0,RANK(L757,L$2:L$1001)+COUNTIF(L$2:L757,L757)-1,"")</f>
        <v/>
      </c>
      <c r="X757" s="38" t="n">
        <f aca="false">IF(N(L757)&gt;0,IF(L757&gt;=LR_MIN_SHARE*SUM(L$2:L$1001),N757,-1),-1)</f>
        <v>-1</v>
      </c>
      <c r="Y757" s="0" t="str">
        <f aca="false">IF(X757&lt;0,"",RANK(X757,X$2:X$1001)+COUNTIF(X$2:X757,X757)-1)</f>
        <v/>
      </c>
      <c r="AA757" s="0" t="str">
        <f aca="false">IF($A757="","",IF(COUNTIF($B$2:$B757,$B757)=1,1,""))</f>
        <v/>
      </c>
      <c r="AB757" s="0" t="str">
        <f aca="false">IF(AA757=1,SUMIF($B$2:$B$1001,$B757,$D$2:$D$1001),"")</f>
        <v/>
      </c>
      <c r="AC757" s="0" t="str">
        <f aca="false">IF(AA757=1,RANK(AB757,$AB$2:$AB$1001)+COUNTIF($AB$2:$AB757,AB757)-1,"")</f>
        <v/>
      </c>
      <c r="AD757" s="0" t="str">
        <f aca="false">IF($A757="","",COUNTIF(raw_data!$G:$G,$A757))</f>
        <v/>
      </c>
      <c r="AE757" s="0" t="str">
        <f aca="false">IF($A757="","",IF(COUNTIF($A$2:$A$1001,$A757)&gt;1,1,0))</f>
        <v/>
      </c>
    </row>
    <row r="758" customFormat="false" ht="15" hidden="false" customHeight="false" outlineLevel="0" collapsed="false">
      <c r="A758" s="0" t="str">
        <f aca="false">IF(code_master!$A758="","",code_master!$A758)</f>
        <v/>
      </c>
      <c r="B758" s="0" t="str">
        <f aca="false">IF($A758="","",code_master!$C758&amp;"")</f>
        <v/>
      </c>
      <c r="C758" s="0" t="str">
        <f aca="false">IF($A758="","",code_master!$B758&amp;"")</f>
        <v/>
      </c>
      <c r="D758" s="30" t="str">
        <f aca="false">IF($A758="","",SUMIFS(raw_data!$H:$H,raw_data!$A:$A,"&gt;="&amp;UY_START,raw_data!$A:$A,"&lt;="&amp;BASE_YM,raw_data!$B:$B,"&lt;="&amp;BASE_YM,raw_data!$G:$G,$A758))</f>
        <v/>
      </c>
      <c r="E758" s="30" t="str">
        <f aca="false">IF($A758="","",(SUMIFS(raw_data!$I:$I,raw_data!$A:$A,"&gt;="&amp;UY_START,raw_data!$A:$A,"&lt;="&amp;BASE_YM,raw_data!$B:$B,"&lt;="&amp;BASE_YM,raw_data!$G:$G,$A758)+SUMIFS(raw_data!$J:$J,raw_data!$A:$A,"&gt;="&amp;UY_START,raw_data!$A:$A,"&lt;="&amp;BASE_YM,raw_data!$B:$B,"&lt;="&amp;BASE_YM,raw_data!$G:$G,$A758)))</f>
        <v/>
      </c>
      <c r="F758" s="31" t="str">
        <f aca="false">IF(N(D758)=0,"",E758/D758)</f>
        <v/>
      </c>
      <c r="G758" s="30" t="str">
        <f aca="false">IF($A758="","",SUMIFS(raw_data!$H:$H,raw_data!$A:$A,"&gt;="&amp;UY_START_PY,raw_data!$A:$A,"&lt;="&amp;BASE_YM_PY,raw_data!$B:$B,"&lt;="&amp;BASE_YM_PY,raw_data!$G:$G,$A758))</f>
        <v/>
      </c>
      <c r="H758" s="30" t="str">
        <f aca="false">IF($A758="","",(SUMIFS(raw_data!$I:$I,raw_data!$A:$A,"&gt;="&amp;UY_START_PY,raw_data!$A:$A,"&lt;="&amp;BASE_YM_PY,raw_data!$B:$B,"&lt;="&amp;BASE_YM_PY,raw_data!$G:$G,$A758)+SUMIFS(raw_data!$J:$J,raw_data!$A:$A,"&gt;="&amp;UY_START_PY,raw_data!$A:$A,"&lt;="&amp;BASE_YM_PY,raw_data!$B:$B,"&lt;="&amp;BASE_YM_PY,raw_data!$G:$G,$A758)))</f>
        <v/>
      </c>
      <c r="I758" s="31" t="str">
        <f aca="false">IF(N(G758)=0,"",H758/G758)</f>
        <v/>
      </c>
      <c r="J758" s="32" t="str">
        <f aca="false">IF(N(G758)=0,"",D758/G758-1)</f>
        <v/>
      </c>
      <c r="K758" s="33" t="str">
        <f aca="false">IF(OR(F758="",I758=""),"",F758-I758)</f>
        <v/>
      </c>
      <c r="L758" s="30" t="str">
        <f aca="false">IF($A758="","",SUMIFS(raw_data!$H:$H,raw_data!$B:$B,BASE_YM,raw_data!$G:$G,$A758))</f>
        <v/>
      </c>
      <c r="M758" s="30" t="str">
        <f aca="false">IF($A758="","",(SUMIFS(raw_data!$I:$I,raw_data!$B:$B,BASE_YM,raw_data!$G:$G,$A758)+SUMIFS(raw_data!$J:$J,raw_data!$B:$B,BASE_YM,raw_data!$G:$G,$A758)))</f>
        <v/>
      </c>
      <c r="N758" s="31" t="str">
        <f aca="false">IF(N(L758)=0,"",M758/L758)</f>
        <v/>
      </c>
      <c r="O758" s="30" t="str">
        <f aca="false">IF($A758="","",SUMIFS(raw_data!$H:$H,raw_data!$B:$B,BASE_YM_PY,raw_data!$G:$G,$A758))</f>
        <v/>
      </c>
      <c r="P758" s="30" t="str">
        <f aca="false">IF($A758="","",(SUMIFS(raw_data!$I:$I,raw_data!$B:$B,BASE_YM_PY,raw_data!$G:$G,$A758)+SUMIFS(raw_data!$J:$J,raw_data!$B:$B,BASE_YM_PY,raw_data!$G:$G,$A758)))</f>
        <v/>
      </c>
      <c r="Q758" s="31" t="str">
        <f aca="false">IF(N(O758)=0,"",P758/O758)</f>
        <v/>
      </c>
      <c r="R758" s="32" t="str">
        <f aca="false">IF(N(O758)=0,"",L758/O758-1)</f>
        <v/>
      </c>
      <c r="S758" s="33" t="str">
        <f aca="false">IF(OR(N758="",Q758=""),"",N758-Q758)</f>
        <v/>
      </c>
      <c r="T758" s="0" t="str">
        <f aca="false">IF(N(D758)&gt;0,RANK(D758,D$2:D$1001)+COUNTIF(D$2:D758,D758)-1,"")</f>
        <v/>
      </c>
      <c r="U758" s="38" t="n">
        <f aca="false">IF(N(D758)&gt;0,IF(D758&gt;=LR_MIN_SHARE*SUM(D$2:D$1001),F758,-1),-1)</f>
        <v>-1</v>
      </c>
      <c r="V758" s="0" t="str">
        <f aca="false">IF(U758&lt;0,"",RANK(U758,U$2:U$1001)+COUNTIF(U$2:U758,U758)-1)</f>
        <v/>
      </c>
      <c r="W758" s="0" t="str">
        <f aca="false">IF(N(L758)&gt;0,RANK(L758,L$2:L$1001)+COUNTIF(L$2:L758,L758)-1,"")</f>
        <v/>
      </c>
      <c r="X758" s="38" t="n">
        <f aca="false">IF(N(L758)&gt;0,IF(L758&gt;=LR_MIN_SHARE*SUM(L$2:L$1001),N758,-1),-1)</f>
        <v>-1</v>
      </c>
      <c r="Y758" s="0" t="str">
        <f aca="false">IF(X758&lt;0,"",RANK(X758,X$2:X$1001)+COUNTIF(X$2:X758,X758)-1)</f>
        <v/>
      </c>
      <c r="AA758" s="0" t="str">
        <f aca="false">IF($A758="","",IF(COUNTIF($B$2:$B758,$B758)=1,1,""))</f>
        <v/>
      </c>
      <c r="AB758" s="0" t="str">
        <f aca="false">IF(AA758=1,SUMIF($B$2:$B$1001,$B758,$D$2:$D$1001),"")</f>
        <v/>
      </c>
      <c r="AC758" s="0" t="str">
        <f aca="false">IF(AA758=1,RANK(AB758,$AB$2:$AB$1001)+COUNTIF($AB$2:$AB758,AB758)-1,"")</f>
        <v/>
      </c>
      <c r="AD758" s="0" t="str">
        <f aca="false">IF($A758="","",COUNTIF(raw_data!$G:$G,$A758))</f>
        <v/>
      </c>
      <c r="AE758" s="0" t="str">
        <f aca="false">IF($A758="","",IF(COUNTIF($A$2:$A$1001,$A758)&gt;1,1,0))</f>
        <v/>
      </c>
    </row>
    <row r="759" customFormat="false" ht="15" hidden="false" customHeight="false" outlineLevel="0" collapsed="false">
      <c r="A759" s="0" t="str">
        <f aca="false">IF(code_master!$A759="","",code_master!$A759)</f>
        <v/>
      </c>
      <c r="B759" s="0" t="str">
        <f aca="false">IF($A759="","",code_master!$C759&amp;"")</f>
        <v/>
      </c>
      <c r="C759" s="0" t="str">
        <f aca="false">IF($A759="","",code_master!$B759&amp;"")</f>
        <v/>
      </c>
      <c r="D759" s="30" t="str">
        <f aca="false">IF($A759="","",SUMIFS(raw_data!$H:$H,raw_data!$A:$A,"&gt;="&amp;UY_START,raw_data!$A:$A,"&lt;="&amp;BASE_YM,raw_data!$B:$B,"&lt;="&amp;BASE_YM,raw_data!$G:$G,$A759))</f>
        <v/>
      </c>
      <c r="E759" s="30" t="str">
        <f aca="false">IF($A759="","",(SUMIFS(raw_data!$I:$I,raw_data!$A:$A,"&gt;="&amp;UY_START,raw_data!$A:$A,"&lt;="&amp;BASE_YM,raw_data!$B:$B,"&lt;="&amp;BASE_YM,raw_data!$G:$G,$A759)+SUMIFS(raw_data!$J:$J,raw_data!$A:$A,"&gt;="&amp;UY_START,raw_data!$A:$A,"&lt;="&amp;BASE_YM,raw_data!$B:$B,"&lt;="&amp;BASE_YM,raw_data!$G:$G,$A759)))</f>
        <v/>
      </c>
      <c r="F759" s="31" t="str">
        <f aca="false">IF(N(D759)=0,"",E759/D759)</f>
        <v/>
      </c>
      <c r="G759" s="30" t="str">
        <f aca="false">IF($A759="","",SUMIFS(raw_data!$H:$H,raw_data!$A:$A,"&gt;="&amp;UY_START_PY,raw_data!$A:$A,"&lt;="&amp;BASE_YM_PY,raw_data!$B:$B,"&lt;="&amp;BASE_YM_PY,raw_data!$G:$G,$A759))</f>
        <v/>
      </c>
      <c r="H759" s="30" t="str">
        <f aca="false">IF($A759="","",(SUMIFS(raw_data!$I:$I,raw_data!$A:$A,"&gt;="&amp;UY_START_PY,raw_data!$A:$A,"&lt;="&amp;BASE_YM_PY,raw_data!$B:$B,"&lt;="&amp;BASE_YM_PY,raw_data!$G:$G,$A759)+SUMIFS(raw_data!$J:$J,raw_data!$A:$A,"&gt;="&amp;UY_START_PY,raw_data!$A:$A,"&lt;="&amp;BASE_YM_PY,raw_data!$B:$B,"&lt;="&amp;BASE_YM_PY,raw_data!$G:$G,$A759)))</f>
        <v/>
      </c>
      <c r="I759" s="31" t="str">
        <f aca="false">IF(N(G759)=0,"",H759/G759)</f>
        <v/>
      </c>
      <c r="J759" s="32" t="str">
        <f aca="false">IF(N(G759)=0,"",D759/G759-1)</f>
        <v/>
      </c>
      <c r="K759" s="33" t="str">
        <f aca="false">IF(OR(F759="",I759=""),"",F759-I759)</f>
        <v/>
      </c>
      <c r="L759" s="30" t="str">
        <f aca="false">IF($A759="","",SUMIFS(raw_data!$H:$H,raw_data!$B:$B,BASE_YM,raw_data!$G:$G,$A759))</f>
        <v/>
      </c>
      <c r="M759" s="30" t="str">
        <f aca="false">IF($A759="","",(SUMIFS(raw_data!$I:$I,raw_data!$B:$B,BASE_YM,raw_data!$G:$G,$A759)+SUMIFS(raw_data!$J:$J,raw_data!$B:$B,BASE_YM,raw_data!$G:$G,$A759)))</f>
        <v/>
      </c>
      <c r="N759" s="31" t="str">
        <f aca="false">IF(N(L759)=0,"",M759/L759)</f>
        <v/>
      </c>
      <c r="O759" s="30" t="str">
        <f aca="false">IF($A759="","",SUMIFS(raw_data!$H:$H,raw_data!$B:$B,BASE_YM_PY,raw_data!$G:$G,$A759))</f>
        <v/>
      </c>
      <c r="P759" s="30" t="str">
        <f aca="false">IF($A759="","",(SUMIFS(raw_data!$I:$I,raw_data!$B:$B,BASE_YM_PY,raw_data!$G:$G,$A759)+SUMIFS(raw_data!$J:$J,raw_data!$B:$B,BASE_YM_PY,raw_data!$G:$G,$A759)))</f>
        <v/>
      </c>
      <c r="Q759" s="31" t="str">
        <f aca="false">IF(N(O759)=0,"",P759/O759)</f>
        <v/>
      </c>
      <c r="R759" s="32" t="str">
        <f aca="false">IF(N(O759)=0,"",L759/O759-1)</f>
        <v/>
      </c>
      <c r="S759" s="33" t="str">
        <f aca="false">IF(OR(N759="",Q759=""),"",N759-Q759)</f>
        <v/>
      </c>
      <c r="T759" s="0" t="str">
        <f aca="false">IF(N(D759)&gt;0,RANK(D759,D$2:D$1001)+COUNTIF(D$2:D759,D759)-1,"")</f>
        <v/>
      </c>
      <c r="U759" s="38" t="n">
        <f aca="false">IF(N(D759)&gt;0,IF(D759&gt;=LR_MIN_SHARE*SUM(D$2:D$1001),F759,-1),-1)</f>
        <v>-1</v>
      </c>
      <c r="V759" s="0" t="str">
        <f aca="false">IF(U759&lt;0,"",RANK(U759,U$2:U$1001)+COUNTIF(U$2:U759,U759)-1)</f>
        <v/>
      </c>
      <c r="W759" s="0" t="str">
        <f aca="false">IF(N(L759)&gt;0,RANK(L759,L$2:L$1001)+COUNTIF(L$2:L759,L759)-1,"")</f>
        <v/>
      </c>
      <c r="X759" s="38" t="n">
        <f aca="false">IF(N(L759)&gt;0,IF(L759&gt;=LR_MIN_SHARE*SUM(L$2:L$1001),N759,-1),-1)</f>
        <v>-1</v>
      </c>
      <c r="Y759" s="0" t="str">
        <f aca="false">IF(X759&lt;0,"",RANK(X759,X$2:X$1001)+COUNTIF(X$2:X759,X759)-1)</f>
        <v/>
      </c>
      <c r="AA759" s="0" t="str">
        <f aca="false">IF($A759="","",IF(COUNTIF($B$2:$B759,$B759)=1,1,""))</f>
        <v/>
      </c>
      <c r="AB759" s="0" t="str">
        <f aca="false">IF(AA759=1,SUMIF($B$2:$B$1001,$B759,$D$2:$D$1001),"")</f>
        <v/>
      </c>
      <c r="AC759" s="0" t="str">
        <f aca="false">IF(AA759=1,RANK(AB759,$AB$2:$AB$1001)+COUNTIF($AB$2:$AB759,AB759)-1,"")</f>
        <v/>
      </c>
      <c r="AD759" s="0" t="str">
        <f aca="false">IF($A759="","",COUNTIF(raw_data!$G:$G,$A759))</f>
        <v/>
      </c>
      <c r="AE759" s="0" t="str">
        <f aca="false">IF($A759="","",IF(COUNTIF($A$2:$A$1001,$A759)&gt;1,1,0))</f>
        <v/>
      </c>
    </row>
    <row r="760" customFormat="false" ht="15" hidden="false" customHeight="false" outlineLevel="0" collapsed="false">
      <c r="A760" s="0" t="str">
        <f aca="false">IF(code_master!$A760="","",code_master!$A760)</f>
        <v/>
      </c>
      <c r="B760" s="0" t="str">
        <f aca="false">IF($A760="","",code_master!$C760&amp;"")</f>
        <v/>
      </c>
      <c r="C760" s="0" t="str">
        <f aca="false">IF($A760="","",code_master!$B760&amp;"")</f>
        <v/>
      </c>
      <c r="D760" s="30" t="str">
        <f aca="false">IF($A760="","",SUMIFS(raw_data!$H:$H,raw_data!$A:$A,"&gt;="&amp;UY_START,raw_data!$A:$A,"&lt;="&amp;BASE_YM,raw_data!$B:$B,"&lt;="&amp;BASE_YM,raw_data!$G:$G,$A760))</f>
        <v/>
      </c>
      <c r="E760" s="30" t="str">
        <f aca="false">IF($A760="","",(SUMIFS(raw_data!$I:$I,raw_data!$A:$A,"&gt;="&amp;UY_START,raw_data!$A:$A,"&lt;="&amp;BASE_YM,raw_data!$B:$B,"&lt;="&amp;BASE_YM,raw_data!$G:$G,$A760)+SUMIFS(raw_data!$J:$J,raw_data!$A:$A,"&gt;="&amp;UY_START,raw_data!$A:$A,"&lt;="&amp;BASE_YM,raw_data!$B:$B,"&lt;="&amp;BASE_YM,raw_data!$G:$G,$A760)))</f>
        <v/>
      </c>
      <c r="F760" s="31" t="str">
        <f aca="false">IF(N(D760)=0,"",E760/D760)</f>
        <v/>
      </c>
      <c r="G760" s="30" t="str">
        <f aca="false">IF($A760="","",SUMIFS(raw_data!$H:$H,raw_data!$A:$A,"&gt;="&amp;UY_START_PY,raw_data!$A:$A,"&lt;="&amp;BASE_YM_PY,raw_data!$B:$B,"&lt;="&amp;BASE_YM_PY,raw_data!$G:$G,$A760))</f>
        <v/>
      </c>
      <c r="H760" s="30" t="str">
        <f aca="false">IF($A760="","",(SUMIFS(raw_data!$I:$I,raw_data!$A:$A,"&gt;="&amp;UY_START_PY,raw_data!$A:$A,"&lt;="&amp;BASE_YM_PY,raw_data!$B:$B,"&lt;="&amp;BASE_YM_PY,raw_data!$G:$G,$A760)+SUMIFS(raw_data!$J:$J,raw_data!$A:$A,"&gt;="&amp;UY_START_PY,raw_data!$A:$A,"&lt;="&amp;BASE_YM_PY,raw_data!$B:$B,"&lt;="&amp;BASE_YM_PY,raw_data!$G:$G,$A760)))</f>
        <v/>
      </c>
      <c r="I760" s="31" t="str">
        <f aca="false">IF(N(G760)=0,"",H760/G760)</f>
        <v/>
      </c>
      <c r="J760" s="32" t="str">
        <f aca="false">IF(N(G760)=0,"",D760/G760-1)</f>
        <v/>
      </c>
      <c r="K760" s="33" t="str">
        <f aca="false">IF(OR(F760="",I760=""),"",F760-I760)</f>
        <v/>
      </c>
      <c r="L760" s="30" t="str">
        <f aca="false">IF($A760="","",SUMIFS(raw_data!$H:$H,raw_data!$B:$B,BASE_YM,raw_data!$G:$G,$A760))</f>
        <v/>
      </c>
      <c r="M760" s="30" t="str">
        <f aca="false">IF($A760="","",(SUMIFS(raw_data!$I:$I,raw_data!$B:$B,BASE_YM,raw_data!$G:$G,$A760)+SUMIFS(raw_data!$J:$J,raw_data!$B:$B,BASE_YM,raw_data!$G:$G,$A760)))</f>
        <v/>
      </c>
      <c r="N760" s="31" t="str">
        <f aca="false">IF(N(L760)=0,"",M760/L760)</f>
        <v/>
      </c>
      <c r="O760" s="30" t="str">
        <f aca="false">IF($A760="","",SUMIFS(raw_data!$H:$H,raw_data!$B:$B,BASE_YM_PY,raw_data!$G:$G,$A760))</f>
        <v/>
      </c>
      <c r="P760" s="30" t="str">
        <f aca="false">IF($A760="","",(SUMIFS(raw_data!$I:$I,raw_data!$B:$B,BASE_YM_PY,raw_data!$G:$G,$A760)+SUMIFS(raw_data!$J:$J,raw_data!$B:$B,BASE_YM_PY,raw_data!$G:$G,$A760)))</f>
        <v/>
      </c>
      <c r="Q760" s="31" t="str">
        <f aca="false">IF(N(O760)=0,"",P760/O760)</f>
        <v/>
      </c>
      <c r="R760" s="32" t="str">
        <f aca="false">IF(N(O760)=0,"",L760/O760-1)</f>
        <v/>
      </c>
      <c r="S760" s="33" t="str">
        <f aca="false">IF(OR(N760="",Q760=""),"",N760-Q760)</f>
        <v/>
      </c>
      <c r="T760" s="0" t="str">
        <f aca="false">IF(N(D760)&gt;0,RANK(D760,D$2:D$1001)+COUNTIF(D$2:D760,D760)-1,"")</f>
        <v/>
      </c>
      <c r="U760" s="38" t="n">
        <f aca="false">IF(N(D760)&gt;0,IF(D760&gt;=LR_MIN_SHARE*SUM(D$2:D$1001),F760,-1),-1)</f>
        <v>-1</v>
      </c>
      <c r="V760" s="0" t="str">
        <f aca="false">IF(U760&lt;0,"",RANK(U760,U$2:U$1001)+COUNTIF(U$2:U760,U760)-1)</f>
        <v/>
      </c>
      <c r="W760" s="0" t="str">
        <f aca="false">IF(N(L760)&gt;0,RANK(L760,L$2:L$1001)+COUNTIF(L$2:L760,L760)-1,"")</f>
        <v/>
      </c>
      <c r="X760" s="38" t="n">
        <f aca="false">IF(N(L760)&gt;0,IF(L760&gt;=LR_MIN_SHARE*SUM(L$2:L$1001),N760,-1),-1)</f>
        <v>-1</v>
      </c>
      <c r="Y760" s="0" t="str">
        <f aca="false">IF(X760&lt;0,"",RANK(X760,X$2:X$1001)+COUNTIF(X$2:X760,X760)-1)</f>
        <v/>
      </c>
      <c r="AA760" s="0" t="str">
        <f aca="false">IF($A760="","",IF(COUNTIF($B$2:$B760,$B760)=1,1,""))</f>
        <v/>
      </c>
      <c r="AB760" s="0" t="str">
        <f aca="false">IF(AA760=1,SUMIF($B$2:$B$1001,$B760,$D$2:$D$1001),"")</f>
        <v/>
      </c>
      <c r="AC760" s="0" t="str">
        <f aca="false">IF(AA760=1,RANK(AB760,$AB$2:$AB$1001)+COUNTIF($AB$2:$AB760,AB760)-1,"")</f>
        <v/>
      </c>
      <c r="AD760" s="0" t="str">
        <f aca="false">IF($A760="","",COUNTIF(raw_data!$G:$G,$A760))</f>
        <v/>
      </c>
      <c r="AE760" s="0" t="str">
        <f aca="false">IF($A760="","",IF(COUNTIF($A$2:$A$1001,$A760)&gt;1,1,0))</f>
        <v/>
      </c>
    </row>
    <row r="761" customFormat="false" ht="15" hidden="false" customHeight="false" outlineLevel="0" collapsed="false">
      <c r="A761" s="0" t="str">
        <f aca="false">IF(code_master!$A761="","",code_master!$A761)</f>
        <v/>
      </c>
      <c r="B761" s="0" t="str">
        <f aca="false">IF($A761="","",code_master!$C761&amp;"")</f>
        <v/>
      </c>
      <c r="C761" s="0" t="str">
        <f aca="false">IF($A761="","",code_master!$B761&amp;"")</f>
        <v/>
      </c>
      <c r="D761" s="30" t="str">
        <f aca="false">IF($A761="","",SUMIFS(raw_data!$H:$H,raw_data!$A:$A,"&gt;="&amp;UY_START,raw_data!$A:$A,"&lt;="&amp;BASE_YM,raw_data!$B:$B,"&lt;="&amp;BASE_YM,raw_data!$G:$G,$A761))</f>
        <v/>
      </c>
      <c r="E761" s="30" t="str">
        <f aca="false">IF($A761="","",(SUMIFS(raw_data!$I:$I,raw_data!$A:$A,"&gt;="&amp;UY_START,raw_data!$A:$A,"&lt;="&amp;BASE_YM,raw_data!$B:$B,"&lt;="&amp;BASE_YM,raw_data!$G:$G,$A761)+SUMIFS(raw_data!$J:$J,raw_data!$A:$A,"&gt;="&amp;UY_START,raw_data!$A:$A,"&lt;="&amp;BASE_YM,raw_data!$B:$B,"&lt;="&amp;BASE_YM,raw_data!$G:$G,$A761)))</f>
        <v/>
      </c>
      <c r="F761" s="31" t="str">
        <f aca="false">IF(N(D761)=0,"",E761/D761)</f>
        <v/>
      </c>
      <c r="G761" s="30" t="str">
        <f aca="false">IF($A761="","",SUMIFS(raw_data!$H:$H,raw_data!$A:$A,"&gt;="&amp;UY_START_PY,raw_data!$A:$A,"&lt;="&amp;BASE_YM_PY,raw_data!$B:$B,"&lt;="&amp;BASE_YM_PY,raw_data!$G:$G,$A761))</f>
        <v/>
      </c>
      <c r="H761" s="30" t="str">
        <f aca="false">IF($A761="","",(SUMIFS(raw_data!$I:$I,raw_data!$A:$A,"&gt;="&amp;UY_START_PY,raw_data!$A:$A,"&lt;="&amp;BASE_YM_PY,raw_data!$B:$B,"&lt;="&amp;BASE_YM_PY,raw_data!$G:$G,$A761)+SUMIFS(raw_data!$J:$J,raw_data!$A:$A,"&gt;="&amp;UY_START_PY,raw_data!$A:$A,"&lt;="&amp;BASE_YM_PY,raw_data!$B:$B,"&lt;="&amp;BASE_YM_PY,raw_data!$G:$G,$A761)))</f>
        <v/>
      </c>
      <c r="I761" s="31" t="str">
        <f aca="false">IF(N(G761)=0,"",H761/G761)</f>
        <v/>
      </c>
      <c r="J761" s="32" t="str">
        <f aca="false">IF(N(G761)=0,"",D761/G761-1)</f>
        <v/>
      </c>
      <c r="K761" s="33" t="str">
        <f aca="false">IF(OR(F761="",I761=""),"",F761-I761)</f>
        <v/>
      </c>
      <c r="L761" s="30" t="str">
        <f aca="false">IF($A761="","",SUMIFS(raw_data!$H:$H,raw_data!$B:$B,BASE_YM,raw_data!$G:$G,$A761))</f>
        <v/>
      </c>
      <c r="M761" s="30" t="str">
        <f aca="false">IF($A761="","",(SUMIFS(raw_data!$I:$I,raw_data!$B:$B,BASE_YM,raw_data!$G:$G,$A761)+SUMIFS(raw_data!$J:$J,raw_data!$B:$B,BASE_YM,raw_data!$G:$G,$A761)))</f>
        <v/>
      </c>
      <c r="N761" s="31" t="str">
        <f aca="false">IF(N(L761)=0,"",M761/L761)</f>
        <v/>
      </c>
      <c r="O761" s="30" t="str">
        <f aca="false">IF($A761="","",SUMIFS(raw_data!$H:$H,raw_data!$B:$B,BASE_YM_PY,raw_data!$G:$G,$A761))</f>
        <v/>
      </c>
      <c r="P761" s="30" t="str">
        <f aca="false">IF($A761="","",(SUMIFS(raw_data!$I:$I,raw_data!$B:$B,BASE_YM_PY,raw_data!$G:$G,$A761)+SUMIFS(raw_data!$J:$J,raw_data!$B:$B,BASE_YM_PY,raw_data!$G:$G,$A761)))</f>
        <v/>
      </c>
      <c r="Q761" s="31" t="str">
        <f aca="false">IF(N(O761)=0,"",P761/O761)</f>
        <v/>
      </c>
      <c r="R761" s="32" t="str">
        <f aca="false">IF(N(O761)=0,"",L761/O761-1)</f>
        <v/>
      </c>
      <c r="S761" s="33" t="str">
        <f aca="false">IF(OR(N761="",Q761=""),"",N761-Q761)</f>
        <v/>
      </c>
      <c r="T761" s="0" t="str">
        <f aca="false">IF(N(D761)&gt;0,RANK(D761,D$2:D$1001)+COUNTIF(D$2:D761,D761)-1,"")</f>
        <v/>
      </c>
      <c r="U761" s="38" t="n">
        <f aca="false">IF(N(D761)&gt;0,IF(D761&gt;=LR_MIN_SHARE*SUM(D$2:D$1001),F761,-1),-1)</f>
        <v>-1</v>
      </c>
      <c r="V761" s="0" t="str">
        <f aca="false">IF(U761&lt;0,"",RANK(U761,U$2:U$1001)+COUNTIF(U$2:U761,U761)-1)</f>
        <v/>
      </c>
      <c r="W761" s="0" t="str">
        <f aca="false">IF(N(L761)&gt;0,RANK(L761,L$2:L$1001)+COUNTIF(L$2:L761,L761)-1,"")</f>
        <v/>
      </c>
      <c r="X761" s="38" t="n">
        <f aca="false">IF(N(L761)&gt;0,IF(L761&gt;=LR_MIN_SHARE*SUM(L$2:L$1001),N761,-1),-1)</f>
        <v>-1</v>
      </c>
      <c r="Y761" s="0" t="str">
        <f aca="false">IF(X761&lt;0,"",RANK(X761,X$2:X$1001)+COUNTIF(X$2:X761,X761)-1)</f>
        <v/>
      </c>
      <c r="AA761" s="0" t="str">
        <f aca="false">IF($A761="","",IF(COUNTIF($B$2:$B761,$B761)=1,1,""))</f>
        <v/>
      </c>
      <c r="AB761" s="0" t="str">
        <f aca="false">IF(AA761=1,SUMIF($B$2:$B$1001,$B761,$D$2:$D$1001),"")</f>
        <v/>
      </c>
      <c r="AC761" s="0" t="str">
        <f aca="false">IF(AA761=1,RANK(AB761,$AB$2:$AB$1001)+COUNTIF($AB$2:$AB761,AB761)-1,"")</f>
        <v/>
      </c>
      <c r="AD761" s="0" t="str">
        <f aca="false">IF($A761="","",COUNTIF(raw_data!$G:$G,$A761))</f>
        <v/>
      </c>
      <c r="AE761" s="0" t="str">
        <f aca="false">IF($A761="","",IF(COUNTIF($A$2:$A$1001,$A761)&gt;1,1,0))</f>
        <v/>
      </c>
    </row>
    <row r="762" customFormat="false" ht="15" hidden="false" customHeight="false" outlineLevel="0" collapsed="false">
      <c r="A762" s="0" t="str">
        <f aca="false">IF(code_master!$A762="","",code_master!$A762)</f>
        <v/>
      </c>
      <c r="B762" s="0" t="str">
        <f aca="false">IF($A762="","",code_master!$C762&amp;"")</f>
        <v/>
      </c>
      <c r="C762" s="0" t="str">
        <f aca="false">IF($A762="","",code_master!$B762&amp;"")</f>
        <v/>
      </c>
      <c r="D762" s="30" t="str">
        <f aca="false">IF($A762="","",SUMIFS(raw_data!$H:$H,raw_data!$A:$A,"&gt;="&amp;UY_START,raw_data!$A:$A,"&lt;="&amp;BASE_YM,raw_data!$B:$B,"&lt;="&amp;BASE_YM,raw_data!$G:$G,$A762))</f>
        <v/>
      </c>
      <c r="E762" s="30" t="str">
        <f aca="false">IF($A762="","",(SUMIFS(raw_data!$I:$I,raw_data!$A:$A,"&gt;="&amp;UY_START,raw_data!$A:$A,"&lt;="&amp;BASE_YM,raw_data!$B:$B,"&lt;="&amp;BASE_YM,raw_data!$G:$G,$A762)+SUMIFS(raw_data!$J:$J,raw_data!$A:$A,"&gt;="&amp;UY_START,raw_data!$A:$A,"&lt;="&amp;BASE_YM,raw_data!$B:$B,"&lt;="&amp;BASE_YM,raw_data!$G:$G,$A762)))</f>
        <v/>
      </c>
      <c r="F762" s="31" t="str">
        <f aca="false">IF(N(D762)=0,"",E762/D762)</f>
        <v/>
      </c>
      <c r="G762" s="30" t="str">
        <f aca="false">IF($A762="","",SUMIFS(raw_data!$H:$H,raw_data!$A:$A,"&gt;="&amp;UY_START_PY,raw_data!$A:$A,"&lt;="&amp;BASE_YM_PY,raw_data!$B:$B,"&lt;="&amp;BASE_YM_PY,raw_data!$G:$G,$A762))</f>
        <v/>
      </c>
      <c r="H762" s="30" t="str">
        <f aca="false">IF($A762="","",(SUMIFS(raw_data!$I:$I,raw_data!$A:$A,"&gt;="&amp;UY_START_PY,raw_data!$A:$A,"&lt;="&amp;BASE_YM_PY,raw_data!$B:$B,"&lt;="&amp;BASE_YM_PY,raw_data!$G:$G,$A762)+SUMIFS(raw_data!$J:$J,raw_data!$A:$A,"&gt;="&amp;UY_START_PY,raw_data!$A:$A,"&lt;="&amp;BASE_YM_PY,raw_data!$B:$B,"&lt;="&amp;BASE_YM_PY,raw_data!$G:$G,$A762)))</f>
        <v/>
      </c>
      <c r="I762" s="31" t="str">
        <f aca="false">IF(N(G762)=0,"",H762/G762)</f>
        <v/>
      </c>
      <c r="J762" s="32" t="str">
        <f aca="false">IF(N(G762)=0,"",D762/G762-1)</f>
        <v/>
      </c>
      <c r="K762" s="33" t="str">
        <f aca="false">IF(OR(F762="",I762=""),"",F762-I762)</f>
        <v/>
      </c>
      <c r="L762" s="30" t="str">
        <f aca="false">IF($A762="","",SUMIFS(raw_data!$H:$H,raw_data!$B:$B,BASE_YM,raw_data!$G:$G,$A762))</f>
        <v/>
      </c>
      <c r="M762" s="30" t="str">
        <f aca="false">IF($A762="","",(SUMIFS(raw_data!$I:$I,raw_data!$B:$B,BASE_YM,raw_data!$G:$G,$A762)+SUMIFS(raw_data!$J:$J,raw_data!$B:$B,BASE_YM,raw_data!$G:$G,$A762)))</f>
        <v/>
      </c>
      <c r="N762" s="31" t="str">
        <f aca="false">IF(N(L762)=0,"",M762/L762)</f>
        <v/>
      </c>
      <c r="O762" s="30" t="str">
        <f aca="false">IF($A762="","",SUMIFS(raw_data!$H:$H,raw_data!$B:$B,BASE_YM_PY,raw_data!$G:$G,$A762))</f>
        <v/>
      </c>
      <c r="P762" s="30" t="str">
        <f aca="false">IF($A762="","",(SUMIFS(raw_data!$I:$I,raw_data!$B:$B,BASE_YM_PY,raw_data!$G:$G,$A762)+SUMIFS(raw_data!$J:$J,raw_data!$B:$B,BASE_YM_PY,raw_data!$G:$G,$A762)))</f>
        <v/>
      </c>
      <c r="Q762" s="31" t="str">
        <f aca="false">IF(N(O762)=0,"",P762/O762)</f>
        <v/>
      </c>
      <c r="R762" s="32" t="str">
        <f aca="false">IF(N(O762)=0,"",L762/O762-1)</f>
        <v/>
      </c>
      <c r="S762" s="33" t="str">
        <f aca="false">IF(OR(N762="",Q762=""),"",N762-Q762)</f>
        <v/>
      </c>
      <c r="T762" s="0" t="str">
        <f aca="false">IF(N(D762)&gt;0,RANK(D762,D$2:D$1001)+COUNTIF(D$2:D762,D762)-1,"")</f>
        <v/>
      </c>
      <c r="U762" s="38" t="n">
        <f aca="false">IF(N(D762)&gt;0,IF(D762&gt;=LR_MIN_SHARE*SUM(D$2:D$1001),F762,-1),-1)</f>
        <v>-1</v>
      </c>
      <c r="V762" s="0" t="str">
        <f aca="false">IF(U762&lt;0,"",RANK(U762,U$2:U$1001)+COUNTIF(U$2:U762,U762)-1)</f>
        <v/>
      </c>
      <c r="W762" s="0" t="str">
        <f aca="false">IF(N(L762)&gt;0,RANK(L762,L$2:L$1001)+COUNTIF(L$2:L762,L762)-1,"")</f>
        <v/>
      </c>
      <c r="X762" s="38" t="n">
        <f aca="false">IF(N(L762)&gt;0,IF(L762&gt;=LR_MIN_SHARE*SUM(L$2:L$1001),N762,-1),-1)</f>
        <v>-1</v>
      </c>
      <c r="Y762" s="0" t="str">
        <f aca="false">IF(X762&lt;0,"",RANK(X762,X$2:X$1001)+COUNTIF(X$2:X762,X762)-1)</f>
        <v/>
      </c>
      <c r="AA762" s="0" t="str">
        <f aca="false">IF($A762="","",IF(COUNTIF($B$2:$B762,$B762)=1,1,""))</f>
        <v/>
      </c>
      <c r="AB762" s="0" t="str">
        <f aca="false">IF(AA762=1,SUMIF($B$2:$B$1001,$B762,$D$2:$D$1001),"")</f>
        <v/>
      </c>
      <c r="AC762" s="0" t="str">
        <f aca="false">IF(AA762=1,RANK(AB762,$AB$2:$AB$1001)+COUNTIF($AB$2:$AB762,AB762)-1,"")</f>
        <v/>
      </c>
      <c r="AD762" s="0" t="str">
        <f aca="false">IF($A762="","",COUNTIF(raw_data!$G:$G,$A762))</f>
        <v/>
      </c>
      <c r="AE762" s="0" t="str">
        <f aca="false">IF($A762="","",IF(COUNTIF($A$2:$A$1001,$A762)&gt;1,1,0))</f>
        <v/>
      </c>
    </row>
    <row r="763" customFormat="false" ht="15" hidden="false" customHeight="false" outlineLevel="0" collapsed="false">
      <c r="A763" s="0" t="str">
        <f aca="false">IF(code_master!$A763="","",code_master!$A763)</f>
        <v/>
      </c>
      <c r="B763" s="0" t="str">
        <f aca="false">IF($A763="","",code_master!$C763&amp;"")</f>
        <v/>
      </c>
      <c r="C763" s="0" t="str">
        <f aca="false">IF($A763="","",code_master!$B763&amp;"")</f>
        <v/>
      </c>
      <c r="D763" s="30" t="str">
        <f aca="false">IF($A763="","",SUMIFS(raw_data!$H:$H,raw_data!$A:$A,"&gt;="&amp;UY_START,raw_data!$A:$A,"&lt;="&amp;BASE_YM,raw_data!$B:$B,"&lt;="&amp;BASE_YM,raw_data!$G:$G,$A763))</f>
        <v/>
      </c>
      <c r="E763" s="30" t="str">
        <f aca="false">IF($A763="","",(SUMIFS(raw_data!$I:$I,raw_data!$A:$A,"&gt;="&amp;UY_START,raw_data!$A:$A,"&lt;="&amp;BASE_YM,raw_data!$B:$B,"&lt;="&amp;BASE_YM,raw_data!$G:$G,$A763)+SUMIFS(raw_data!$J:$J,raw_data!$A:$A,"&gt;="&amp;UY_START,raw_data!$A:$A,"&lt;="&amp;BASE_YM,raw_data!$B:$B,"&lt;="&amp;BASE_YM,raw_data!$G:$G,$A763)))</f>
        <v/>
      </c>
      <c r="F763" s="31" t="str">
        <f aca="false">IF(N(D763)=0,"",E763/D763)</f>
        <v/>
      </c>
      <c r="G763" s="30" t="str">
        <f aca="false">IF($A763="","",SUMIFS(raw_data!$H:$H,raw_data!$A:$A,"&gt;="&amp;UY_START_PY,raw_data!$A:$A,"&lt;="&amp;BASE_YM_PY,raw_data!$B:$B,"&lt;="&amp;BASE_YM_PY,raw_data!$G:$G,$A763))</f>
        <v/>
      </c>
      <c r="H763" s="30" t="str">
        <f aca="false">IF($A763="","",(SUMIFS(raw_data!$I:$I,raw_data!$A:$A,"&gt;="&amp;UY_START_PY,raw_data!$A:$A,"&lt;="&amp;BASE_YM_PY,raw_data!$B:$B,"&lt;="&amp;BASE_YM_PY,raw_data!$G:$G,$A763)+SUMIFS(raw_data!$J:$J,raw_data!$A:$A,"&gt;="&amp;UY_START_PY,raw_data!$A:$A,"&lt;="&amp;BASE_YM_PY,raw_data!$B:$B,"&lt;="&amp;BASE_YM_PY,raw_data!$G:$G,$A763)))</f>
        <v/>
      </c>
      <c r="I763" s="31" t="str">
        <f aca="false">IF(N(G763)=0,"",H763/G763)</f>
        <v/>
      </c>
      <c r="J763" s="32" t="str">
        <f aca="false">IF(N(G763)=0,"",D763/G763-1)</f>
        <v/>
      </c>
      <c r="K763" s="33" t="str">
        <f aca="false">IF(OR(F763="",I763=""),"",F763-I763)</f>
        <v/>
      </c>
      <c r="L763" s="30" t="str">
        <f aca="false">IF($A763="","",SUMIFS(raw_data!$H:$H,raw_data!$B:$B,BASE_YM,raw_data!$G:$G,$A763))</f>
        <v/>
      </c>
      <c r="M763" s="30" t="str">
        <f aca="false">IF($A763="","",(SUMIFS(raw_data!$I:$I,raw_data!$B:$B,BASE_YM,raw_data!$G:$G,$A763)+SUMIFS(raw_data!$J:$J,raw_data!$B:$B,BASE_YM,raw_data!$G:$G,$A763)))</f>
        <v/>
      </c>
      <c r="N763" s="31" t="str">
        <f aca="false">IF(N(L763)=0,"",M763/L763)</f>
        <v/>
      </c>
      <c r="O763" s="30" t="str">
        <f aca="false">IF($A763="","",SUMIFS(raw_data!$H:$H,raw_data!$B:$B,BASE_YM_PY,raw_data!$G:$G,$A763))</f>
        <v/>
      </c>
      <c r="P763" s="30" t="str">
        <f aca="false">IF($A763="","",(SUMIFS(raw_data!$I:$I,raw_data!$B:$B,BASE_YM_PY,raw_data!$G:$G,$A763)+SUMIFS(raw_data!$J:$J,raw_data!$B:$B,BASE_YM_PY,raw_data!$G:$G,$A763)))</f>
        <v/>
      </c>
      <c r="Q763" s="31" t="str">
        <f aca="false">IF(N(O763)=0,"",P763/O763)</f>
        <v/>
      </c>
      <c r="R763" s="32" t="str">
        <f aca="false">IF(N(O763)=0,"",L763/O763-1)</f>
        <v/>
      </c>
      <c r="S763" s="33" t="str">
        <f aca="false">IF(OR(N763="",Q763=""),"",N763-Q763)</f>
        <v/>
      </c>
      <c r="T763" s="0" t="str">
        <f aca="false">IF(N(D763)&gt;0,RANK(D763,D$2:D$1001)+COUNTIF(D$2:D763,D763)-1,"")</f>
        <v/>
      </c>
      <c r="U763" s="38" t="n">
        <f aca="false">IF(N(D763)&gt;0,IF(D763&gt;=LR_MIN_SHARE*SUM(D$2:D$1001),F763,-1),-1)</f>
        <v>-1</v>
      </c>
      <c r="V763" s="0" t="str">
        <f aca="false">IF(U763&lt;0,"",RANK(U763,U$2:U$1001)+COUNTIF(U$2:U763,U763)-1)</f>
        <v/>
      </c>
      <c r="W763" s="0" t="str">
        <f aca="false">IF(N(L763)&gt;0,RANK(L763,L$2:L$1001)+COUNTIF(L$2:L763,L763)-1,"")</f>
        <v/>
      </c>
      <c r="X763" s="38" t="n">
        <f aca="false">IF(N(L763)&gt;0,IF(L763&gt;=LR_MIN_SHARE*SUM(L$2:L$1001),N763,-1),-1)</f>
        <v>-1</v>
      </c>
      <c r="Y763" s="0" t="str">
        <f aca="false">IF(X763&lt;0,"",RANK(X763,X$2:X$1001)+COUNTIF(X$2:X763,X763)-1)</f>
        <v/>
      </c>
      <c r="AA763" s="0" t="str">
        <f aca="false">IF($A763="","",IF(COUNTIF($B$2:$B763,$B763)=1,1,""))</f>
        <v/>
      </c>
      <c r="AB763" s="0" t="str">
        <f aca="false">IF(AA763=1,SUMIF($B$2:$B$1001,$B763,$D$2:$D$1001),"")</f>
        <v/>
      </c>
      <c r="AC763" s="0" t="str">
        <f aca="false">IF(AA763=1,RANK(AB763,$AB$2:$AB$1001)+COUNTIF($AB$2:$AB763,AB763)-1,"")</f>
        <v/>
      </c>
      <c r="AD763" s="0" t="str">
        <f aca="false">IF($A763="","",COUNTIF(raw_data!$G:$G,$A763))</f>
        <v/>
      </c>
      <c r="AE763" s="0" t="str">
        <f aca="false">IF($A763="","",IF(COUNTIF($A$2:$A$1001,$A763)&gt;1,1,0))</f>
        <v/>
      </c>
    </row>
    <row r="764" customFormat="false" ht="15" hidden="false" customHeight="false" outlineLevel="0" collapsed="false">
      <c r="A764" s="0" t="str">
        <f aca="false">IF(code_master!$A764="","",code_master!$A764)</f>
        <v/>
      </c>
      <c r="B764" s="0" t="str">
        <f aca="false">IF($A764="","",code_master!$C764&amp;"")</f>
        <v/>
      </c>
      <c r="C764" s="0" t="str">
        <f aca="false">IF($A764="","",code_master!$B764&amp;"")</f>
        <v/>
      </c>
      <c r="D764" s="30" t="str">
        <f aca="false">IF($A764="","",SUMIFS(raw_data!$H:$H,raw_data!$A:$A,"&gt;="&amp;UY_START,raw_data!$A:$A,"&lt;="&amp;BASE_YM,raw_data!$B:$B,"&lt;="&amp;BASE_YM,raw_data!$G:$G,$A764))</f>
        <v/>
      </c>
      <c r="E764" s="30" t="str">
        <f aca="false">IF($A764="","",(SUMIFS(raw_data!$I:$I,raw_data!$A:$A,"&gt;="&amp;UY_START,raw_data!$A:$A,"&lt;="&amp;BASE_YM,raw_data!$B:$B,"&lt;="&amp;BASE_YM,raw_data!$G:$G,$A764)+SUMIFS(raw_data!$J:$J,raw_data!$A:$A,"&gt;="&amp;UY_START,raw_data!$A:$A,"&lt;="&amp;BASE_YM,raw_data!$B:$B,"&lt;="&amp;BASE_YM,raw_data!$G:$G,$A764)))</f>
        <v/>
      </c>
      <c r="F764" s="31" t="str">
        <f aca="false">IF(N(D764)=0,"",E764/D764)</f>
        <v/>
      </c>
      <c r="G764" s="30" t="str">
        <f aca="false">IF($A764="","",SUMIFS(raw_data!$H:$H,raw_data!$A:$A,"&gt;="&amp;UY_START_PY,raw_data!$A:$A,"&lt;="&amp;BASE_YM_PY,raw_data!$B:$B,"&lt;="&amp;BASE_YM_PY,raw_data!$G:$G,$A764))</f>
        <v/>
      </c>
      <c r="H764" s="30" t="str">
        <f aca="false">IF($A764="","",(SUMIFS(raw_data!$I:$I,raw_data!$A:$A,"&gt;="&amp;UY_START_PY,raw_data!$A:$A,"&lt;="&amp;BASE_YM_PY,raw_data!$B:$B,"&lt;="&amp;BASE_YM_PY,raw_data!$G:$G,$A764)+SUMIFS(raw_data!$J:$J,raw_data!$A:$A,"&gt;="&amp;UY_START_PY,raw_data!$A:$A,"&lt;="&amp;BASE_YM_PY,raw_data!$B:$B,"&lt;="&amp;BASE_YM_PY,raw_data!$G:$G,$A764)))</f>
        <v/>
      </c>
      <c r="I764" s="31" t="str">
        <f aca="false">IF(N(G764)=0,"",H764/G764)</f>
        <v/>
      </c>
      <c r="J764" s="32" t="str">
        <f aca="false">IF(N(G764)=0,"",D764/G764-1)</f>
        <v/>
      </c>
      <c r="K764" s="33" t="str">
        <f aca="false">IF(OR(F764="",I764=""),"",F764-I764)</f>
        <v/>
      </c>
      <c r="L764" s="30" t="str">
        <f aca="false">IF($A764="","",SUMIFS(raw_data!$H:$H,raw_data!$B:$B,BASE_YM,raw_data!$G:$G,$A764))</f>
        <v/>
      </c>
      <c r="M764" s="30" t="str">
        <f aca="false">IF($A764="","",(SUMIFS(raw_data!$I:$I,raw_data!$B:$B,BASE_YM,raw_data!$G:$G,$A764)+SUMIFS(raw_data!$J:$J,raw_data!$B:$B,BASE_YM,raw_data!$G:$G,$A764)))</f>
        <v/>
      </c>
      <c r="N764" s="31" t="str">
        <f aca="false">IF(N(L764)=0,"",M764/L764)</f>
        <v/>
      </c>
      <c r="O764" s="30" t="str">
        <f aca="false">IF($A764="","",SUMIFS(raw_data!$H:$H,raw_data!$B:$B,BASE_YM_PY,raw_data!$G:$G,$A764))</f>
        <v/>
      </c>
      <c r="P764" s="30" t="str">
        <f aca="false">IF($A764="","",(SUMIFS(raw_data!$I:$I,raw_data!$B:$B,BASE_YM_PY,raw_data!$G:$G,$A764)+SUMIFS(raw_data!$J:$J,raw_data!$B:$B,BASE_YM_PY,raw_data!$G:$G,$A764)))</f>
        <v/>
      </c>
      <c r="Q764" s="31" t="str">
        <f aca="false">IF(N(O764)=0,"",P764/O764)</f>
        <v/>
      </c>
      <c r="R764" s="32" t="str">
        <f aca="false">IF(N(O764)=0,"",L764/O764-1)</f>
        <v/>
      </c>
      <c r="S764" s="33" t="str">
        <f aca="false">IF(OR(N764="",Q764=""),"",N764-Q764)</f>
        <v/>
      </c>
      <c r="T764" s="0" t="str">
        <f aca="false">IF(N(D764)&gt;0,RANK(D764,D$2:D$1001)+COUNTIF(D$2:D764,D764)-1,"")</f>
        <v/>
      </c>
      <c r="U764" s="38" t="n">
        <f aca="false">IF(N(D764)&gt;0,IF(D764&gt;=LR_MIN_SHARE*SUM(D$2:D$1001),F764,-1),-1)</f>
        <v>-1</v>
      </c>
      <c r="V764" s="0" t="str">
        <f aca="false">IF(U764&lt;0,"",RANK(U764,U$2:U$1001)+COUNTIF(U$2:U764,U764)-1)</f>
        <v/>
      </c>
      <c r="W764" s="0" t="str">
        <f aca="false">IF(N(L764)&gt;0,RANK(L764,L$2:L$1001)+COUNTIF(L$2:L764,L764)-1,"")</f>
        <v/>
      </c>
      <c r="X764" s="38" t="n">
        <f aca="false">IF(N(L764)&gt;0,IF(L764&gt;=LR_MIN_SHARE*SUM(L$2:L$1001),N764,-1),-1)</f>
        <v>-1</v>
      </c>
      <c r="Y764" s="0" t="str">
        <f aca="false">IF(X764&lt;0,"",RANK(X764,X$2:X$1001)+COUNTIF(X$2:X764,X764)-1)</f>
        <v/>
      </c>
      <c r="AA764" s="0" t="str">
        <f aca="false">IF($A764="","",IF(COUNTIF($B$2:$B764,$B764)=1,1,""))</f>
        <v/>
      </c>
      <c r="AB764" s="0" t="str">
        <f aca="false">IF(AA764=1,SUMIF($B$2:$B$1001,$B764,$D$2:$D$1001),"")</f>
        <v/>
      </c>
      <c r="AC764" s="0" t="str">
        <f aca="false">IF(AA764=1,RANK(AB764,$AB$2:$AB$1001)+COUNTIF($AB$2:$AB764,AB764)-1,"")</f>
        <v/>
      </c>
      <c r="AD764" s="0" t="str">
        <f aca="false">IF($A764="","",COUNTIF(raw_data!$G:$G,$A764))</f>
        <v/>
      </c>
      <c r="AE764" s="0" t="str">
        <f aca="false">IF($A764="","",IF(COUNTIF($A$2:$A$1001,$A764)&gt;1,1,0))</f>
        <v/>
      </c>
    </row>
    <row r="765" customFormat="false" ht="15" hidden="false" customHeight="false" outlineLevel="0" collapsed="false">
      <c r="A765" s="0" t="str">
        <f aca="false">IF(code_master!$A765="","",code_master!$A765)</f>
        <v/>
      </c>
      <c r="B765" s="0" t="str">
        <f aca="false">IF($A765="","",code_master!$C765&amp;"")</f>
        <v/>
      </c>
      <c r="C765" s="0" t="str">
        <f aca="false">IF($A765="","",code_master!$B765&amp;"")</f>
        <v/>
      </c>
      <c r="D765" s="30" t="str">
        <f aca="false">IF($A765="","",SUMIFS(raw_data!$H:$H,raw_data!$A:$A,"&gt;="&amp;UY_START,raw_data!$A:$A,"&lt;="&amp;BASE_YM,raw_data!$B:$B,"&lt;="&amp;BASE_YM,raw_data!$G:$G,$A765))</f>
        <v/>
      </c>
      <c r="E765" s="30" t="str">
        <f aca="false">IF($A765="","",(SUMIFS(raw_data!$I:$I,raw_data!$A:$A,"&gt;="&amp;UY_START,raw_data!$A:$A,"&lt;="&amp;BASE_YM,raw_data!$B:$B,"&lt;="&amp;BASE_YM,raw_data!$G:$G,$A765)+SUMIFS(raw_data!$J:$J,raw_data!$A:$A,"&gt;="&amp;UY_START,raw_data!$A:$A,"&lt;="&amp;BASE_YM,raw_data!$B:$B,"&lt;="&amp;BASE_YM,raw_data!$G:$G,$A765)))</f>
        <v/>
      </c>
      <c r="F765" s="31" t="str">
        <f aca="false">IF(N(D765)=0,"",E765/D765)</f>
        <v/>
      </c>
      <c r="G765" s="30" t="str">
        <f aca="false">IF($A765="","",SUMIFS(raw_data!$H:$H,raw_data!$A:$A,"&gt;="&amp;UY_START_PY,raw_data!$A:$A,"&lt;="&amp;BASE_YM_PY,raw_data!$B:$B,"&lt;="&amp;BASE_YM_PY,raw_data!$G:$G,$A765))</f>
        <v/>
      </c>
      <c r="H765" s="30" t="str">
        <f aca="false">IF($A765="","",(SUMIFS(raw_data!$I:$I,raw_data!$A:$A,"&gt;="&amp;UY_START_PY,raw_data!$A:$A,"&lt;="&amp;BASE_YM_PY,raw_data!$B:$B,"&lt;="&amp;BASE_YM_PY,raw_data!$G:$G,$A765)+SUMIFS(raw_data!$J:$J,raw_data!$A:$A,"&gt;="&amp;UY_START_PY,raw_data!$A:$A,"&lt;="&amp;BASE_YM_PY,raw_data!$B:$B,"&lt;="&amp;BASE_YM_PY,raw_data!$G:$G,$A765)))</f>
        <v/>
      </c>
      <c r="I765" s="31" t="str">
        <f aca="false">IF(N(G765)=0,"",H765/G765)</f>
        <v/>
      </c>
      <c r="J765" s="32" t="str">
        <f aca="false">IF(N(G765)=0,"",D765/G765-1)</f>
        <v/>
      </c>
      <c r="K765" s="33" t="str">
        <f aca="false">IF(OR(F765="",I765=""),"",F765-I765)</f>
        <v/>
      </c>
      <c r="L765" s="30" t="str">
        <f aca="false">IF($A765="","",SUMIFS(raw_data!$H:$H,raw_data!$B:$B,BASE_YM,raw_data!$G:$G,$A765))</f>
        <v/>
      </c>
      <c r="M765" s="30" t="str">
        <f aca="false">IF($A765="","",(SUMIFS(raw_data!$I:$I,raw_data!$B:$B,BASE_YM,raw_data!$G:$G,$A765)+SUMIFS(raw_data!$J:$J,raw_data!$B:$B,BASE_YM,raw_data!$G:$G,$A765)))</f>
        <v/>
      </c>
      <c r="N765" s="31" t="str">
        <f aca="false">IF(N(L765)=0,"",M765/L765)</f>
        <v/>
      </c>
      <c r="O765" s="30" t="str">
        <f aca="false">IF($A765="","",SUMIFS(raw_data!$H:$H,raw_data!$B:$B,BASE_YM_PY,raw_data!$G:$G,$A765))</f>
        <v/>
      </c>
      <c r="P765" s="30" t="str">
        <f aca="false">IF($A765="","",(SUMIFS(raw_data!$I:$I,raw_data!$B:$B,BASE_YM_PY,raw_data!$G:$G,$A765)+SUMIFS(raw_data!$J:$J,raw_data!$B:$B,BASE_YM_PY,raw_data!$G:$G,$A765)))</f>
        <v/>
      </c>
      <c r="Q765" s="31" t="str">
        <f aca="false">IF(N(O765)=0,"",P765/O765)</f>
        <v/>
      </c>
      <c r="R765" s="32" t="str">
        <f aca="false">IF(N(O765)=0,"",L765/O765-1)</f>
        <v/>
      </c>
      <c r="S765" s="33" t="str">
        <f aca="false">IF(OR(N765="",Q765=""),"",N765-Q765)</f>
        <v/>
      </c>
      <c r="T765" s="0" t="str">
        <f aca="false">IF(N(D765)&gt;0,RANK(D765,D$2:D$1001)+COUNTIF(D$2:D765,D765)-1,"")</f>
        <v/>
      </c>
      <c r="U765" s="38" t="n">
        <f aca="false">IF(N(D765)&gt;0,IF(D765&gt;=LR_MIN_SHARE*SUM(D$2:D$1001),F765,-1),-1)</f>
        <v>-1</v>
      </c>
      <c r="V765" s="0" t="str">
        <f aca="false">IF(U765&lt;0,"",RANK(U765,U$2:U$1001)+COUNTIF(U$2:U765,U765)-1)</f>
        <v/>
      </c>
      <c r="W765" s="0" t="str">
        <f aca="false">IF(N(L765)&gt;0,RANK(L765,L$2:L$1001)+COUNTIF(L$2:L765,L765)-1,"")</f>
        <v/>
      </c>
      <c r="X765" s="38" t="n">
        <f aca="false">IF(N(L765)&gt;0,IF(L765&gt;=LR_MIN_SHARE*SUM(L$2:L$1001),N765,-1),-1)</f>
        <v>-1</v>
      </c>
      <c r="Y765" s="0" t="str">
        <f aca="false">IF(X765&lt;0,"",RANK(X765,X$2:X$1001)+COUNTIF(X$2:X765,X765)-1)</f>
        <v/>
      </c>
      <c r="AA765" s="0" t="str">
        <f aca="false">IF($A765="","",IF(COUNTIF($B$2:$B765,$B765)=1,1,""))</f>
        <v/>
      </c>
      <c r="AB765" s="0" t="str">
        <f aca="false">IF(AA765=1,SUMIF($B$2:$B$1001,$B765,$D$2:$D$1001),"")</f>
        <v/>
      </c>
      <c r="AC765" s="0" t="str">
        <f aca="false">IF(AA765=1,RANK(AB765,$AB$2:$AB$1001)+COUNTIF($AB$2:$AB765,AB765)-1,"")</f>
        <v/>
      </c>
      <c r="AD765" s="0" t="str">
        <f aca="false">IF($A765="","",COUNTIF(raw_data!$G:$G,$A765))</f>
        <v/>
      </c>
      <c r="AE765" s="0" t="str">
        <f aca="false">IF($A765="","",IF(COUNTIF($A$2:$A$1001,$A765)&gt;1,1,0))</f>
        <v/>
      </c>
    </row>
    <row r="766" customFormat="false" ht="15" hidden="false" customHeight="false" outlineLevel="0" collapsed="false">
      <c r="A766" s="0" t="str">
        <f aca="false">IF(code_master!$A766="","",code_master!$A766)</f>
        <v/>
      </c>
      <c r="B766" s="0" t="str">
        <f aca="false">IF($A766="","",code_master!$C766&amp;"")</f>
        <v/>
      </c>
      <c r="C766" s="0" t="str">
        <f aca="false">IF($A766="","",code_master!$B766&amp;"")</f>
        <v/>
      </c>
      <c r="D766" s="30" t="str">
        <f aca="false">IF($A766="","",SUMIFS(raw_data!$H:$H,raw_data!$A:$A,"&gt;="&amp;UY_START,raw_data!$A:$A,"&lt;="&amp;BASE_YM,raw_data!$B:$B,"&lt;="&amp;BASE_YM,raw_data!$G:$G,$A766))</f>
        <v/>
      </c>
      <c r="E766" s="30" t="str">
        <f aca="false">IF($A766="","",(SUMIFS(raw_data!$I:$I,raw_data!$A:$A,"&gt;="&amp;UY_START,raw_data!$A:$A,"&lt;="&amp;BASE_YM,raw_data!$B:$B,"&lt;="&amp;BASE_YM,raw_data!$G:$G,$A766)+SUMIFS(raw_data!$J:$J,raw_data!$A:$A,"&gt;="&amp;UY_START,raw_data!$A:$A,"&lt;="&amp;BASE_YM,raw_data!$B:$B,"&lt;="&amp;BASE_YM,raw_data!$G:$G,$A766)))</f>
        <v/>
      </c>
      <c r="F766" s="31" t="str">
        <f aca="false">IF(N(D766)=0,"",E766/D766)</f>
        <v/>
      </c>
      <c r="G766" s="30" t="str">
        <f aca="false">IF($A766="","",SUMIFS(raw_data!$H:$H,raw_data!$A:$A,"&gt;="&amp;UY_START_PY,raw_data!$A:$A,"&lt;="&amp;BASE_YM_PY,raw_data!$B:$B,"&lt;="&amp;BASE_YM_PY,raw_data!$G:$G,$A766))</f>
        <v/>
      </c>
      <c r="H766" s="30" t="str">
        <f aca="false">IF($A766="","",(SUMIFS(raw_data!$I:$I,raw_data!$A:$A,"&gt;="&amp;UY_START_PY,raw_data!$A:$A,"&lt;="&amp;BASE_YM_PY,raw_data!$B:$B,"&lt;="&amp;BASE_YM_PY,raw_data!$G:$G,$A766)+SUMIFS(raw_data!$J:$J,raw_data!$A:$A,"&gt;="&amp;UY_START_PY,raw_data!$A:$A,"&lt;="&amp;BASE_YM_PY,raw_data!$B:$B,"&lt;="&amp;BASE_YM_PY,raw_data!$G:$G,$A766)))</f>
        <v/>
      </c>
      <c r="I766" s="31" t="str">
        <f aca="false">IF(N(G766)=0,"",H766/G766)</f>
        <v/>
      </c>
      <c r="J766" s="32" t="str">
        <f aca="false">IF(N(G766)=0,"",D766/G766-1)</f>
        <v/>
      </c>
      <c r="K766" s="33" t="str">
        <f aca="false">IF(OR(F766="",I766=""),"",F766-I766)</f>
        <v/>
      </c>
      <c r="L766" s="30" t="str">
        <f aca="false">IF($A766="","",SUMIFS(raw_data!$H:$H,raw_data!$B:$B,BASE_YM,raw_data!$G:$G,$A766))</f>
        <v/>
      </c>
      <c r="M766" s="30" t="str">
        <f aca="false">IF($A766="","",(SUMIFS(raw_data!$I:$I,raw_data!$B:$B,BASE_YM,raw_data!$G:$G,$A766)+SUMIFS(raw_data!$J:$J,raw_data!$B:$B,BASE_YM,raw_data!$G:$G,$A766)))</f>
        <v/>
      </c>
      <c r="N766" s="31" t="str">
        <f aca="false">IF(N(L766)=0,"",M766/L766)</f>
        <v/>
      </c>
      <c r="O766" s="30" t="str">
        <f aca="false">IF($A766="","",SUMIFS(raw_data!$H:$H,raw_data!$B:$B,BASE_YM_PY,raw_data!$G:$G,$A766))</f>
        <v/>
      </c>
      <c r="P766" s="30" t="str">
        <f aca="false">IF($A766="","",(SUMIFS(raw_data!$I:$I,raw_data!$B:$B,BASE_YM_PY,raw_data!$G:$G,$A766)+SUMIFS(raw_data!$J:$J,raw_data!$B:$B,BASE_YM_PY,raw_data!$G:$G,$A766)))</f>
        <v/>
      </c>
      <c r="Q766" s="31" t="str">
        <f aca="false">IF(N(O766)=0,"",P766/O766)</f>
        <v/>
      </c>
      <c r="R766" s="32" t="str">
        <f aca="false">IF(N(O766)=0,"",L766/O766-1)</f>
        <v/>
      </c>
      <c r="S766" s="33" t="str">
        <f aca="false">IF(OR(N766="",Q766=""),"",N766-Q766)</f>
        <v/>
      </c>
      <c r="T766" s="0" t="str">
        <f aca="false">IF(N(D766)&gt;0,RANK(D766,D$2:D$1001)+COUNTIF(D$2:D766,D766)-1,"")</f>
        <v/>
      </c>
      <c r="U766" s="38" t="n">
        <f aca="false">IF(N(D766)&gt;0,IF(D766&gt;=LR_MIN_SHARE*SUM(D$2:D$1001),F766,-1),-1)</f>
        <v>-1</v>
      </c>
      <c r="V766" s="0" t="str">
        <f aca="false">IF(U766&lt;0,"",RANK(U766,U$2:U$1001)+COUNTIF(U$2:U766,U766)-1)</f>
        <v/>
      </c>
      <c r="W766" s="0" t="str">
        <f aca="false">IF(N(L766)&gt;0,RANK(L766,L$2:L$1001)+COUNTIF(L$2:L766,L766)-1,"")</f>
        <v/>
      </c>
      <c r="X766" s="38" t="n">
        <f aca="false">IF(N(L766)&gt;0,IF(L766&gt;=LR_MIN_SHARE*SUM(L$2:L$1001),N766,-1),-1)</f>
        <v>-1</v>
      </c>
      <c r="Y766" s="0" t="str">
        <f aca="false">IF(X766&lt;0,"",RANK(X766,X$2:X$1001)+COUNTIF(X$2:X766,X766)-1)</f>
        <v/>
      </c>
      <c r="AA766" s="0" t="str">
        <f aca="false">IF($A766="","",IF(COUNTIF($B$2:$B766,$B766)=1,1,""))</f>
        <v/>
      </c>
      <c r="AB766" s="0" t="str">
        <f aca="false">IF(AA766=1,SUMIF($B$2:$B$1001,$B766,$D$2:$D$1001),"")</f>
        <v/>
      </c>
      <c r="AC766" s="0" t="str">
        <f aca="false">IF(AA766=1,RANK(AB766,$AB$2:$AB$1001)+COUNTIF($AB$2:$AB766,AB766)-1,"")</f>
        <v/>
      </c>
      <c r="AD766" s="0" t="str">
        <f aca="false">IF($A766="","",COUNTIF(raw_data!$G:$G,$A766))</f>
        <v/>
      </c>
      <c r="AE766" s="0" t="str">
        <f aca="false">IF($A766="","",IF(COUNTIF($A$2:$A$1001,$A766)&gt;1,1,0))</f>
        <v/>
      </c>
    </row>
    <row r="767" customFormat="false" ht="15" hidden="false" customHeight="false" outlineLevel="0" collapsed="false">
      <c r="A767" s="0" t="str">
        <f aca="false">IF(code_master!$A767="","",code_master!$A767)</f>
        <v/>
      </c>
      <c r="B767" s="0" t="str">
        <f aca="false">IF($A767="","",code_master!$C767&amp;"")</f>
        <v/>
      </c>
      <c r="C767" s="0" t="str">
        <f aca="false">IF($A767="","",code_master!$B767&amp;"")</f>
        <v/>
      </c>
      <c r="D767" s="30" t="str">
        <f aca="false">IF($A767="","",SUMIFS(raw_data!$H:$H,raw_data!$A:$A,"&gt;="&amp;UY_START,raw_data!$A:$A,"&lt;="&amp;BASE_YM,raw_data!$B:$B,"&lt;="&amp;BASE_YM,raw_data!$G:$G,$A767))</f>
        <v/>
      </c>
      <c r="E767" s="30" t="str">
        <f aca="false">IF($A767="","",(SUMIFS(raw_data!$I:$I,raw_data!$A:$A,"&gt;="&amp;UY_START,raw_data!$A:$A,"&lt;="&amp;BASE_YM,raw_data!$B:$B,"&lt;="&amp;BASE_YM,raw_data!$G:$G,$A767)+SUMIFS(raw_data!$J:$J,raw_data!$A:$A,"&gt;="&amp;UY_START,raw_data!$A:$A,"&lt;="&amp;BASE_YM,raw_data!$B:$B,"&lt;="&amp;BASE_YM,raw_data!$G:$G,$A767)))</f>
        <v/>
      </c>
      <c r="F767" s="31" t="str">
        <f aca="false">IF(N(D767)=0,"",E767/D767)</f>
        <v/>
      </c>
      <c r="G767" s="30" t="str">
        <f aca="false">IF($A767="","",SUMIFS(raw_data!$H:$H,raw_data!$A:$A,"&gt;="&amp;UY_START_PY,raw_data!$A:$A,"&lt;="&amp;BASE_YM_PY,raw_data!$B:$B,"&lt;="&amp;BASE_YM_PY,raw_data!$G:$G,$A767))</f>
        <v/>
      </c>
      <c r="H767" s="30" t="str">
        <f aca="false">IF($A767="","",(SUMIFS(raw_data!$I:$I,raw_data!$A:$A,"&gt;="&amp;UY_START_PY,raw_data!$A:$A,"&lt;="&amp;BASE_YM_PY,raw_data!$B:$B,"&lt;="&amp;BASE_YM_PY,raw_data!$G:$G,$A767)+SUMIFS(raw_data!$J:$J,raw_data!$A:$A,"&gt;="&amp;UY_START_PY,raw_data!$A:$A,"&lt;="&amp;BASE_YM_PY,raw_data!$B:$B,"&lt;="&amp;BASE_YM_PY,raw_data!$G:$G,$A767)))</f>
        <v/>
      </c>
      <c r="I767" s="31" t="str">
        <f aca="false">IF(N(G767)=0,"",H767/G767)</f>
        <v/>
      </c>
      <c r="J767" s="32" t="str">
        <f aca="false">IF(N(G767)=0,"",D767/G767-1)</f>
        <v/>
      </c>
      <c r="K767" s="33" t="str">
        <f aca="false">IF(OR(F767="",I767=""),"",F767-I767)</f>
        <v/>
      </c>
      <c r="L767" s="30" t="str">
        <f aca="false">IF($A767="","",SUMIFS(raw_data!$H:$H,raw_data!$B:$B,BASE_YM,raw_data!$G:$G,$A767))</f>
        <v/>
      </c>
      <c r="M767" s="30" t="str">
        <f aca="false">IF($A767="","",(SUMIFS(raw_data!$I:$I,raw_data!$B:$B,BASE_YM,raw_data!$G:$G,$A767)+SUMIFS(raw_data!$J:$J,raw_data!$B:$B,BASE_YM,raw_data!$G:$G,$A767)))</f>
        <v/>
      </c>
      <c r="N767" s="31" t="str">
        <f aca="false">IF(N(L767)=0,"",M767/L767)</f>
        <v/>
      </c>
      <c r="O767" s="30" t="str">
        <f aca="false">IF($A767="","",SUMIFS(raw_data!$H:$H,raw_data!$B:$B,BASE_YM_PY,raw_data!$G:$G,$A767))</f>
        <v/>
      </c>
      <c r="P767" s="30" t="str">
        <f aca="false">IF($A767="","",(SUMIFS(raw_data!$I:$I,raw_data!$B:$B,BASE_YM_PY,raw_data!$G:$G,$A767)+SUMIFS(raw_data!$J:$J,raw_data!$B:$B,BASE_YM_PY,raw_data!$G:$G,$A767)))</f>
        <v/>
      </c>
      <c r="Q767" s="31" t="str">
        <f aca="false">IF(N(O767)=0,"",P767/O767)</f>
        <v/>
      </c>
      <c r="R767" s="32" t="str">
        <f aca="false">IF(N(O767)=0,"",L767/O767-1)</f>
        <v/>
      </c>
      <c r="S767" s="33" t="str">
        <f aca="false">IF(OR(N767="",Q767=""),"",N767-Q767)</f>
        <v/>
      </c>
      <c r="T767" s="0" t="str">
        <f aca="false">IF(N(D767)&gt;0,RANK(D767,D$2:D$1001)+COUNTIF(D$2:D767,D767)-1,"")</f>
        <v/>
      </c>
      <c r="U767" s="38" t="n">
        <f aca="false">IF(N(D767)&gt;0,IF(D767&gt;=LR_MIN_SHARE*SUM(D$2:D$1001),F767,-1),-1)</f>
        <v>-1</v>
      </c>
      <c r="V767" s="0" t="str">
        <f aca="false">IF(U767&lt;0,"",RANK(U767,U$2:U$1001)+COUNTIF(U$2:U767,U767)-1)</f>
        <v/>
      </c>
      <c r="W767" s="0" t="str">
        <f aca="false">IF(N(L767)&gt;0,RANK(L767,L$2:L$1001)+COUNTIF(L$2:L767,L767)-1,"")</f>
        <v/>
      </c>
      <c r="X767" s="38" t="n">
        <f aca="false">IF(N(L767)&gt;0,IF(L767&gt;=LR_MIN_SHARE*SUM(L$2:L$1001),N767,-1),-1)</f>
        <v>-1</v>
      </c>
      <c r="Y767" s="0" t="str">
        <f aca="false">IF(X767&lt;0,"",RANK(X767,X$2:X$1001)+COUNTIF(X$2:X767,X767)-1)</f>
        <v/>
      </c>
      <c r="AA767" s="0" t="str">
        <f aca="false">IF($A767="","",IF(COUNTIF($B$2:$B767,$B767)=1,1,""))</f>
        <v/>
      </c>
      <c r="AB767" s="0" t="str">
        <f aca="false">IF(AA767=1,SUMIF($B$2:$B$1001,$B767,$D$2:$D$1001),"")</f>
        <v/>
      </c>
      <c r="AC767" s="0" t="str">
        <f aca="false">IF(AA767=1,RANK(AB767,$AB$2:$AB$1001)+COUNTIF($AB$2:$AB767,AB767)-1,"")</f>
        <v/>
      </c>
      <c r="AD767" s="0" t="str">
        <f aca="false">IF($A767="","",COUNTIF(raw_data!$G:$G,$A767))</f>
        <v/>
      </c>
      <c r="AE767" s="0" t="str">
        <f aca="false">IF($A767="","",IF(COUNTIF($A$2:$A$1001,$A767)&gt;1,1,0))</f>
        <v/>
      </c>
    </row>
    <row r="768" customFormat="false" ht="15" hidden="false" customHeight="false" outlineLevel="0" collapsed="false">
      <c r="A768" s="0" t="str">
        <f aca="false">IF(code_master!$A768="","",code_master!$A768)</f>
        <v/>
      </c>
      <c r="B768" s="0" t="str">
        <f aca="false">IF($A768="","",code_master!$C768&amp;"")</f>
        <v/>
      </c>
      <c r="C768" s="0" t="str">
        <f aca="false">IF($A768="","",code_master!$B768&amp;"")</f>
        <v/>
      </c>
      <c r="D768" s="30" t="str">
        <f aca="false">IF($A768="","",SUMIFS(raw_data!$H:$H,raw_data!$A:$A,"&gt;="&amp;UY_START,raw_data!$A:$A,"&lt;="&amp;BASE_YM,raw_data!$B:$B,"&lt;="&amp;BASE_YM,raw_data!$G:$G,$A768))</f>
        <v/>
      </c>
      <c r="E768" s="30" t="str">
        <f aca="false">IF($A768="","",(SUMIFS(raw_data!$I:$I,raw_data!$A:$A,"&gt;="&amp;UY_START,raw_data!$A:$A,"&lt;="&amp;BASE_YM,raw_data!$B:$B,"&lt;="&amp;BASE_YM,raw_data!$G:$G,$A768)+SUMIFS(raw_data!$J:$J,raw_data!$A:$A,"&gt;="&amp;UY_START,raw_data!$A:$A,"&lt;="&amp;BASE_YM,raw_data!$B:$B,"&lt;="&amp;BASE_YM,raw_data!$G:$G,$A768)))</f>
        <v/>
      </c>
      <c r="F768" s="31" t="str">
        <f aca="false">IF(N(D768)=0,"",E768/D768)</f>
        <v/>
      </c>
      <c r="G768" s="30" t="str">
        <f aca="false">IF($A768="","",SUMIFS(raw_data!$H:$H,raw_data!$A:$A,"&gt;="&amp;UY_START_PY,raw_data!$A:$A,"&lt;="&amp;BASE_YM_PY,raw_data!$B:$B,"&lt;="&amp;BASE_YM_PY,raw_data!$G:$G,$A768))</f>
        <v/>
      </c>
      <c r="H768" s="30" t="str">
        <f aca="false">IF($A768="","",(SUMIFS(raw_data!$I:$I,raw_data!$A:$A,"&gt;="&amp;UY_START_PY,raw_data!$A:$A,"&lt;="&amp;BASE_YM_PY,raw_data!$B:$B,"&lt;="&amp;BASE_YM_PY,raw_data!$G:$G,$A768)+SUMIFS(raw_data!$J:$J,raw_data!$A:$A,"&gt;="&amp;UY_START_PY,raw_data!$A:$A,"&lt;="&amp;BASE_YM_PY,raw_data!$B:$B,"&lt;="&amp;BASE_YM_PY,raw_data!$G:$G,$A768)))</f>
        <v/>
      </c>
      <c r="I768" s="31" t="str">
        <f aca="false">IF(N(G768)=0,"",H768/G768)</f>
        <v/>
      </c>
      <c r="J768" s="32" t="str">
        <f aca="false">IF(N(G768)=0,"",D768/G768-1)</f>
        <v/>
      </c>
      <c r="K768" s="33" t="str">
        <f aca="false">IF(OR(F768="",I768=""),"",F768-I768)</f>
        <v/>
      </c>
      <c r="L768" s="30" t="str">
        <f aca="false">IF($A768="","",SUMIFS(raw_data!$H:$H,raw_data!$B:$B,BASE_YM,raw_data!$G:$G,$A768))</f>
        <v/>
      </c>
      <c r="M768" s="30" t="str">
        <f aca="false">IF($A768="","",(SUMIFS(raw_data!$I:$I,raw_data!$B:$B,BASE_YM,raw_data!$G:$G,$A768)+SUMIFS(raw_data!$J:$J,raw_data!$B:$B,BASE_YM,raw_data!$G:$G,$A768)))</f>
        <v/>
      </c>
      <c r="N768" s="31" t="str">
        <f aca="false">IF(N(L768)=0,"",M768/L768)</f>
        <v/>
      </c>
      <c r="O768" s="30" t="str">
        <f aca="false">IF($A768="","",SUMIFS(raw_data!$H:$H,raw_data!$B:$B,BASE_YM_PY,raw_data!$G:$G,$A768))</f>
        <v/>
      </c>
      <c r="P768" s="30" t="str">
        <f aca="false">IF($A768="","",(SUMIFS(raw_data!$I:$I,raw_data!$B:$B,BASE_YM_PY,raw_data!$G:$G,$A768)+SUMIFS(raw_data!$J:$J,raw_data!$B:$B,BASE_YM_PY,raw_data!$G:$G,$A768)))</f>
        <v/>
      </c>
      <c r="Q768" s="31" t="str">
        <f aca="false">IF(N(O768)=0,"",P768/O768)</f>
        <v/>
      </c>
      <c r="R768" s="32" t="str">
        <f aca="false">IF(N(O768)=0,"",L768/O768-1)</f>
        <v/>
      </c>
      <c r="S768" s="33" t="str">
        <f aca="false">IF(OR(N768="",Q768=""),"",N768-Q768)</f>
        <v/>
      </c>
      <c r="T768" s="0" t="str">
        <f aca="false">IF(N(D768)&gt;0,RANK(D768,D$2:D$1001)+COUNTIF(D$2:D768,D768)-1,"")</f>
        <v/>
      </c>
      <c r="U768" s="38" t="n">
        <f aca="false">IF(N(D768)&gt;0,IF(D768&gt;=LR_MIN_SHARE*SUM(D$2:D$1001),F768,-1),-1)</f>
        <v>-1</v>
      </c>
      <c r="V768" s="0" t="str">
        <f aca="false">IF(U768&lt;0,"",RANK(U768,U$2:U$1001)+COUNTIF(U$2:U768,U768)-1)</f>
        <v/>
      </c>
      <c r="W768" s="0" t="str">
        <f aca="false">IF(N(L768)&gt;0,RANK(L768,L$2:L$1001)+COUNTIF(L$2:L768,L768)-1,"")</f>
        <v/>
      </c>
      <c r="X768" s="38" t="n">
        <f aca="false">IF(N(L768)&gt;0,IF(L768&gt;=LR_MIN_SHARE*SUM(L$2:L$1001),N768,-1),-1)</f>
        <v>-1</v>
      </c>
      <c r="Y768" s="0" t="str">
        <f aca="false">IF(X768&lt;0,"",RANK(X768,X$2:X$1001)+COUNTIF(X$2:X768,X768)-1)</f>
        <v/>
      </c>
      <c r="AA768" s="0" t="str">
        <f aca="false">IF($A768="","",IF(COUNTIF($B$2:$B768,$B768)=1,1,""))</f>
        <v/>
      </c>
      <c r="AB768" s="0" t="str">
        <f aca="false">IF(AA768=1,SUMIF($B$2:$B$1001,$B768,$D$2:$D$1001),"")</f>
        <v/>
      </c>
      <c r="AC768" s="0" t="str">
        <f aca="false">IF(AA768=1,RANK(AB768,$AB$2:$AB$1001)+COUNTIF($AB$2:$AB768,AB768)-1,"")</f>
        <v/>
      </c>
      <c r="AD768" s="0" t="str">
        <f aca="false">IF($A768="","",COUNTIF(raw_data!$G:$G,$A768))</f>
        <v/>
      </c>
      <c r="AE768" s="0" t="str">
        <f aca="false">IF($A768="","",IF(COUNTIF($A$2:$A$1001,$A768)&gt;1,1,0))</f>
        <v/>
      </c>
    </row>
    <row r="769" customFormat="false" ht="15" hidden="false" customHeight="false" outlineLevel="0" collapsed="false">
      <c r="A769" s="0" t="str">
        <f aca="false">IF(code_master!$A769="","",code_master!$A769)</f>
        <v/>
      </c>
      <c r="B769" s="0" t="str">
        <f aca="false">IF($A769="","",code_master!$C769&amp;"")</f>
        <v/>
      </c>
      <c r="C769" s="0" t="str">
        <f aca="false">IF($A769="","",code_master!$B769&amp;"")</f>
        <v/>
      </c>
      <c r="D769" s="30" t="str">
        <f aca="false">IF($A769="","",SUMIFS(raw_data!$H:$H,raw_data!$A:$A,"&gt;="&amp;UY_START,raw_data!$A:$A,"&lt;="&amp;BASE_YM,raw_data!$B:$B,"&lt;="&amp;BASE_YM,raw_data!$G:$G,$A769))</f>
        <v/>
      </c>
      <c r="E769" s="30" t="str">
        <f aca="false">IF($A769="","",(SUMIFS(raw_data!$I:$I,raw_data!$A:$A,"&gt;="&amp;UY_START,raw_data!$A:$A,"&lt;="&amp;BASE_YM,raw_data!$B:$B,"&lt;="&amp;BASE_YM,raw_data!$G:$G,$A769)+SUMIFS(raw_data!$J:$J,raw_data!$A:$A,"&gt;="&amp;UY_START,raw_data!$A:$A,"&lt;="&amp;BASE_YM,raw_data!$B:$B,"&lt;="&amp;BASE_YM,raw_data!$G:$G,$A769)))</f>
        <v/>
      </c>
      <c r="F769" s="31" t="str">
        <f aca="false">IF(N(D769)=0,"",E769/D769)</f>
        <v/>
      </c>
      <c r="G769" s="30" t="str">
        <f aca="false">IF($A769="","",SUMIFS(raw_data!$H:$H,raw_data!$A:$A,"&gt;="&amp;UY_START_PY,raw_data!$A:$A,"&lt;="&amp;BASE_YM_PY,raw_data!$B:$B,"&lt;="&amp;BASE_YM_PY,raw_data!$G:$G,$A769))</f>
        <v/>
      </c>
      <c r="H769" s="30" t="str">
        <f aca="false">IF($A769="","",(SUMIFS(raw_data!$I:$I,raw_data!$A:$A,"&gt;="&amp;UY_START_PY,raw_data!$A:$A,"&lt;="&amp;BASE_YM_PY,raw_data!$B:$B,"&lt;="&amp;BASE_YM_PY,raw_data!$G:$G,$A769)+SUMIFS(raw_data!$J:$J,raw_data!$A:$A,"&gt;="&amp;UY_START_PY,raw_data!$A:$A,"&lt;="&amp;BASE_YM_PY,raw_data!$B:$B,"&lt;="&amp;BASE_YM_PY,raw_data!$G:$G,$A769)))</f>
        <v/>
      </c>
      <c r="I769" s="31" t="str">
        <f aca="false">IF(N(G769)=0,"",H769/G769)</f>
        <v/>
      </c>
      <c r="J769" s="32" t="str">
        <f aca="false">IF(N(G769)=0,"",D769/G769-1)</f>
        <v/>
      </c>
      <c r="K769" s="33" t="str">
        <f aca="false">IF(OR(F769="",I769=""),"",F769-I769)</f>
        <v/>
      </c>
      <c r="L769" s="30" t="str">
        <f aca="false">IF($A769="","",SUMIFS(raw_data!$H:$H,raw_data!$B:$B,BASE_YM,raw_data!$G:$G,$A769))</f>
        <v/>
      </c>
      <c r="M769" s="30" t="str">
        <f aca="false">IF($A769="","",(SUMIFS(raw_data!$I:$I,raw_data!$B:$B,BASE_YM,raw_data!$G:$G,$A769)+SUMIFS(raw_data!$J:$J,raw_data!$B:$B,BASE_YM,raw_data!$G:$G,$A769)))</f>
        <v/>
      </c>
      <c r="N769" s="31" t="str">
        <f aca="false">IF(N(L769)=0,"",M769/L769)</f>
        <v/>
      </c>
      <c r="O769" s="30" t="str">
        <f aca="false">IF($A769="","",SUMIFS(raw_data!$H:$H,raw_data!$B:$B,BASE_YM_PY,raw_data!$G:$G,$A769))</f>
        <v/>
      </c>
      <c r="P769" s="30" t="str">
        <f aca="false">IF($A769="","",(SUMIFS(raw_data!$I:$I,raw_data!$B:$B,BASE_YM_PY,raw_data!$G:$G,$A769)+SUMIFS(raw_data!$J:$J,raw_data!$B:$B,BASE_YM_PY,raw_data!$G:$G,$A769)))</f>
        <v/>
      </c>
      <c r="Q769" s="31" t="str">
        <f aca="false">IF(N(O769)=0,"",P769/O769)</f>
        <v/>
      </c>
      <c r="R769" s="32" t="str">
        <f aca="false">IF(N(O769)=0,"",L769/O769-1)</f>
        <v/>
      </c>
      <c r="S769" s="33" t="str">
        <f aca="false">IF(OR(N769="",Q769=""),"",N769-Q769)</f>
        <v/>
      </c>
      <c r="T769" s="0" t="str">
        <f aca="false">IF(N(D769)&gt;0,RANK(D769,D$2:D$1001)+COUNTIF(D$2:D769,D769)-1,"")</f>
        <v/>
      </c>
      <c r="U769" s="38" t="n">
        <f aca="false">IF(N(D769)&gt;0,IF(D769&gt;=LR_MIN_SHARE*SUM(D$2:D$1001),F769,-1),-1)</f>
        <v>-1</v>
      </c>
      <c r="V769" s="0" t="str">
        <f aca="false">IF(U769&lt;0,"",RANK(U769,U$2:U$1001)+COUNTIF(U$2:U769,U769)-1)</f>
        <v/>
      </c>
      <c r="W769" s="0" t="str">
        <f aca="false">IF(N(L769)&gt;0,RANK(L769,L$2:L$1001)+COUNTIF(L$2:L769,L769)-1,"")</f>
        <v/>
      </c>
      <c r="X769" s="38" t="n">
        <f aca="false">IF(N(L769)&gt;0,IF(L769&gt;=LR_MIN_SHARE*SUM(L$2:L$1001),N769,-1),-1)</f>
        <v>-1</v>
      </c>
      <c r="Y769" s="0" t="str">
        <f aca="false">IF(X769&lt;0,"",RANK(X769,X$2:X$1001)+COUNTIF(X$2:X769,X769)-1)</f>
        <v/>
      </c>
      <c r="AA769" s="0" t="str">
        <f aca="false">IF($A769="","",IF(COUNTIF($B$2:$B769,$B769)=1,1,""))</f>
        <v/>
      </c>
      <c r="AB769" s="0" t="str">
        <f aca="false">IF(AA769=1,SUMIF($B$2:$B$1001,$B769,$D$2:$D$1001),"")</f>
        <v/>
      </c>
      <c r="AC769" s="0" t="str">
        <f aca="false">IF(AA769=1,RANK(AB769,$AB$2:$AB$1001)+COUNTIF($AB$2:$AB769,AB769)-1,"")</f>
        <v/>
      </c>
      <c r="AD769" s="0" t="str">
        <f aca="false">IF($A769="","",COUNTIF(raw_data!$G:$G,$A769))</f>
        <v/>
      </c>
      <c r="AE769" s="0" t="str">
        <f aca="false">IF($A769="","",IF(COUNTIF($A$2:$A$1001,$A769)&gt;1,1,0))</f>
        <v/>
      </c>
    </row>
    <row r="770" customFormat="false" ht="15" hidden="false" customHeight="false" outlineLevel="0" collapsed="false">
      <c r="A770" s="0" t="str">
        <f aca="false">IF(code_master!$A770="","",code_master!$A770)</f>
        <v/>
      </c>
      <c r="B770" s="0" t="str">
        <f aca="false">IF($A770="","",code_master!$C770&amp;"")</f>
        <v/>
      </c>
      <c r="C770" s="0" t="str">
        <f aca="false">IF($A770="","",code_master!$B770&amp;"")</f>
        <v/>
      </c>
      <c r="D770" s="30" t="str">
        <f aca="false">IF($A770="","",SUMIFS(raw_data!$H:$H,raw_data!$A:$A,"&gt;="&amp;UY_START,raw_data!$A:$A,"&lt;="&amp;BASE_YM,raw_data!$B:$B,"&lt;="&amp;BASE_YM,raw_data!$G:$G,$A770))</f>
        <v/>
      </c>
      <c r="E770" s="30" t="str">
        <f aca="false">IF($A770="","",(SUMIFS(raw_data!$I:$I,raw_data!$A:$A,"&gt;="&amp;UY_START,raw_data!$A:$A,"&lt;="&amp;BASE_YM,raw_data!$B:$B,"&lt;="&amp;BASE_YM,raw_data!$G:$G,$A770)+SUMIFS(raw_data!$J:$J,raw_data!$A:$A,"&gt;="&amp;UY_START,raw_data!$A:$A,"&lt;="&amp;BASE_YM,raw_data!$B:$B,"&lt;="&amp;BASE_YM,raw_data!$G:$G,$A770)))</f>
        <v/>
      </c>
      <c r="F770" s="31" t="str">
        <f aca="false">IF(N(D770)=0,"",E770/D770)</f>
        <v/>
      </c>
      <c r="G770" s="30" t="str">
        <f aca="false">IF($A770="","",SUMIFS(raw_data!$H:$H,raw_data!$A:$A,"&gt;="&amp;UY_START_PY,raw_data!$A:$A,"&lt;="&amp;BASE_YM_PY,raw_data!$B:$B,"&lt;="&amp;BASE_YM_PY,raw_data!$G:$G,$A770))</f>
        <v/>
      </c>
      <c r="H770" s="30" t="str">
        <f aca="false">IF($A770="","",(SUMIFS(raw_data!$I:$I,raw_data!$A:$A,"&gt;="&amp;UY_START_PY,raw_data!$A:$A,"&lt;="&amp;BASE_YM_PY,raw_data!$B:$B,"&lt;="&amp;BASE_YM_PY,raw_data!$G:$G,$A770)+SUMIFS(raw_data!$J:$J,raw_data!$A:$A,"&gt;="&amp;UY_START_PY,raw_data!$A:$A,"&lt;="&amp;BASE_YM_PY,raw_data!$B:$B,"&lt;="&amp;BASE_YM_PY,raw_data!$G:$G,$A770)))</f>
        <v/>
      </c>
      <c r="I770" s="31" t="str">
        <f aca="false">IF(N(G770)=0,"",H770/G770)</f>
        <v/>
      </c>
      <c r="J770" s="32" t="str">
        <f aca="false">IF(N(G770)=0,"",D770/G770-1)</f>
        <v/>
      </c>
      <c r="K770" s="33" t="str">
        <f aca="false">IF(OR(F770="",I770=""),"",F770-I770)</f>
        <v/>
      </c>
      <c r="L770" s="30" t="str">
        <f aca="false">IF($A770="","",SUMIFS(raw_data!$H:$H,raw_data!$B:$B,BASE_YM,raw_data!$G:$G,$A770))</f>
        <v/>
      </c>
      <c r="M770" s="30" t="str">
        <f aca="false">IF($A770="","",(SUMIFS(raw_data!$I:$I,raw_data!$B:$B,BASE_YM,raw_data!$G:$G,$A770)+SUMIFS(raw_data!$J:$J,raw_data!$B:$B,BASE_YM,raw_data!$G:$G,$A770)))</f>
        <v/>
      </c>
      <c r="N770" s="31" t="str">
        <f aca="false">IF(N(L770)=0,"",M770/L770)</f>
        <v/>
      </c>
      <c r="O770" s="30" t="str">
        <f aca="false">IF($A770="","",SUMIFS(raw_data!$H:$H,raw_data!$B:$B,BASE_YM_PY,raw_data!$G:$G,$A770))</f>
        <v/>
      </c>
      <c r="P770" s="30" t="str">
        <f aca="false">IF($A770="","",(SUMIFS(raw_data!$I:$I,raw_data!$B:$B,BASE_YM_PY,raw_data!$G:$G,$A770)+SUMIFS(raw_data!$J:$J,raw_data!$B:$B,BASE_YM_PY,raw_data!$G:$G,$A770)))</f>
        <v/>
      </c>
      <c r="Q770" s="31" t="str">
        <f aca="false">IF(N(O770)=0,"",P770/O770)</f>
        <v/>
      </c>
      <c r="R770" s="32" t="str">
        <f aca="false">IF(N(O770)=0,"",L770/O770-1)</f>
        <v/>
      </c>
      <c r="S770" s="33" t="str">
        <f aca="false">IF(OR(N770="",Q770=""),"",N770-Q770)</f>
        <v/>
      </c>
      <c r="T770" s="0" t="str">
        <f aca="false">IF(N(D770)&gt;0,RANK(D770,D$2:D$1001)+COUNTIF(D$2:D770,D770)-1,"")</f>
        <v/>
      </c>
      <c r="U770" s="38" t="n">
        <f aca="false">IF(N(D770)&gt;0,IF(D770&gt;=LR_MIN_SHARE*SUM(D$2:D$1001),F770,-1),-1)</f>
        <v>-1</v>
      </c>
      <c r="V770" s="0" t="str">
        <f aca="false">IF(U770&lt;0,"",RANK(U770,U$2:U$1001)+COUNTIF(U$2:U770,U770)-1)</f>
        <v/>
      </c>
      <c r="W770" s="0" t="str">
        <f aca="false">IF(N(L770)&gt;0,RANK(L770,L$2:L$1001)+COUNTIF(L$2:L770,L770)-1,"")</f>
        <v/>
      </c>
      <c r="X770" s="38" t="n">
        <f aca="false">IF(N(L770)&gt;0,IF(L770&gt;=LR_MIN_SHARE*SUM(L$2:L$1001),N770,-1),-1)</f>
        <v>-1</v>
      </c>
      <c r="Y770" s="0" t="str">
        <f aca="false">IF(X770&lt;0,"",RANK(X770,X$2:X$1001)+COUNTIF(X$2:X770,X770)-1)</f>
        <v/>
      </c>
      <c r="AA770" s="0" t="str">
        <f aca="false">IF($A770="","",IF(COUNTIF($B$2:$B770,$B770)=1,1,""))</f>
        <v/>
      </c>
      <c r="AB770" s="0" t="str">
        <f aca="false">IF(AA770=1,SUMIF($B$2:$B$1001,$B770,$D$2:$D$1001),"")</f>
        <v/>
      </c>
      <c r="AC770" s="0" t="str">
        <f aca="false">IF(AA770=1,RANK(AB770,$AB$2:$AB$1001)+COUNTIF($AB$2:$AB770,AB770)-1,"")</f>
        <v/>
      </c>
      <c r="AD770" s="0" t="str">
        <f aca="false">IF($A770="","",COUNTIF(raw_data!$G:$G,$A770))</f>
        <v/>
      </c>
      <c r="AE770" s="0" t="str">
        <f aca="false">IF($A770="","",IF(COUNTIF($A$2:$A$1001,$A770)&gt;1,1,0))</f>
        <v/>
      </c>
    </row>
    <row r="771" customFormat="false" ht="15" hidden="false" customHeight="false" outlineLevel="0" collapsed="false">
      <c r="A771" s="0" t="str">
        <f aca="false">IF(code_master!$A771="","",code_master!$A771)</f>
        <v/>
      </c>
      <c r="B771" s="0" t="str">
        <f aca="false">IF($A771="","",code_master!$C771&amp;"")</f>
        <v/>
      </c>
      <c r="C771" s="0" t="str">
        <f aca="false">IF($A771="","",code_master!$B771&amp;"")</f>
        <v/>
      </c>
      <c r="D771" s="30" t="str">
        <f aca="false">IF($A771="","",SUMIFS(raw_data!$H:$H,raw_data!$A:$A,"&gt;="&amp;UY_START,raw_data!$A:$A,"&lt;="&amp;BASE_YM,raw_data!$B:$B,"&lt;="&amp;BASE_YM,raw_data!$G:$G,$A771))</f>
        <v/>
      </c>
      <c r="E771" s="30" t="str">
        <f aca="false">IF($A771="","",(SUMIFS(raw_data!$I:$I,raw_data!$A:$A,"&gt;="&amp;UY_START,raw_data!$A:$A,"&lt;="&amp;BASE_YM,raw_data!$B:$B,"&lt;="&amp;BASE_YM,raw_data!$G:$G,$A771)+SUMIFS(raw_data!$J:$J,raw_data!$A:$A,"&gt;="&amp;UY_START,raw_data!$A:$A,"&lt;="&amp;BASE_YM,raw_data!$B:$B,"&lt;="&amp;BASE_YM,raw_data!$G:$G,$A771)))</f>
        <v/>
      </c>
      <c r="F771" s="31" t="str">
        <f aca="false">IF(N(D771)=0,"",E771/D771)</f>
        <v/>
      </c>
      <c r="G771" s="30" t="str">
        <f aca="false">IF($A771="","",SUMIFS(raw_data!$H:$H,raw_data!$A:$A,"&gt;="&amp;UY_START_PY,raw_data!$A:$A,"&lt;="&amp;BASE_YM_PY,raw_data!$B:$B,"&lt;="&amp;BASE_YM_PY,raw_data!$G:$G,$A771))</f>
        <v/>
      </c>
      <c r="H771" s="30" t="str">
        <f aca="false">IF($A771="","",(SUMIFS(raw_data!$I:$I,raw_data!$A:$A,"&gt;="&amp;UY_START_PY,raw_data!$A:$A,"&lt;="&amp;BASE_YM_PY,raw_data!$B:$B,"&lt;="&amp;BASE_YM_PY,raw_data!$G:$G,$A771)+SUMIFS(raw_data!$J:$J,raw_data!$A:$A,"&gt;="&amp;UY_START_PY,raw_data!$A:$A,"&lt;="&amp;BASE_YM_PY,raw_data!$B:$B,"&lt;="&amp;BASE_YM_PY,raw_data!$G:$G,$A771)))</f>
        <v/>
      </c>
      <c r="I771" s="31" t="str">
        <f aca="false">IF(N(G771)=0,"",H771/G771)</f>
        <v/>
      </c>
      <c r="J771" s="32" t="str">
        <f aca="false">IF(N(G771)=0,"",D771/G771-1)</f>
        <v/>
      </c>
      <c r="K771" s="33" t="str">
        <f aca="false">IF(OR(F771="",I771=""),"",F771-I771)</f>
        <v/>
      </c>
      <c r="L771" s="30" t="str">
        <f aca="false">IF($A771="","",SUMIFS(raw_data!$H:$H,raw_data!$B:$B,BASE_YM,raw_data!$G:$G,$A771))</f>
        <v/>
      </c>
      <c r="M771" s="30" t="str">
        <f aca="false">IF($A771="","",(SUMIFS(raw_data!$I:$I,raw_data!$B:$B,BASE_YM,raw_data!$G:$G,$A771)+SUMIFS(raw_data!$J:$J,raw_data!$B:$B,BASE_YM,raw_data!$G:$G,$A771)))</f>
        <v/>
      </c>
      <c r="N771" s="31" t="str">
        <f aca="false">IF(N(L771)=0,"",M771/L771)</f>
        <v/>
      </c>
      <c r="O771" s="30" t="str">
        <f aca="false">IF($A771="","",SUMIFS(raw_data!$H:$H,raw_data!$B:$B,BASE_YM_PY,raw_data!$G:$G,$A771))</f>
        <v/>
      </c>
      <c r="P771" s="30" t="str">
        <f aca="false">IF($A771="","",(SUMIFS(raw_data!$I:$I,raw_data!$B:$B,BASE_YM_PY,raw_data!$G:$G,$A771)+SUMIFS(raw_data!$J:$J,raw_data!$B:$B,BASE_YM_PY,raw_data!$G:$G,$A771)))</f>
        <v/>
      </c>
      <c r="Q771" s="31" t="str">
        <f aca="false">IF(N(O771)=0,"",P771/O771)</f>
        <v/>
      </c>
      <c r="R771" s="32" t="str">
        <f aca="false">IF(N(O771)=0,"",L771/O771-1)</f>
        <v/>
      </c>
      <c r="S771" s="33" t="str">
        <f aca="false">IF(OR(N771="",Q771=""),"",N771-Q771)</f>
        <v/>
      </c>
      <c r="T771" s="0" t="str">
        <f aca="false">IF(N(D771)&gt;0,RANK(D771,D$2:D$1001)+COUNTIF(D$2:D771,D771)-1,"")</f>
        <v/>
      </c>
      <c r="U771" s="38" t="n">
        <f aca="false">IF(N(D771)&gt;0,IF(D771&gt;=LR_MIN_SHARE*SUM(D$2:D$1001),F771,-1),-1)</f>
        <v>-1</v>
      </c>
      <c r="V771" s="0" t="str">
        <f aca="false">IF(U771&lt;0,"",RANK(U771,U$2:U$1001)+COUNTIF(U$2:U771,U771)-1)</f>
        <v/>
      </c>
      <c r="W771" s="0" t="str">
        <f aca="false">IF(N(L771)&gt;0,RANK(L771,L$2:L$1001)+COUNTIF(L$2:L771,L771)-1,"")</f>
        <v/>
      </c>
      <c r="X771" s="38" t="n">
        <f aca="false">IF(N(L771)&gt;0,IF(L771&gt;=LR_MIN_SHARE*SUM(L$2:L$1001),N771,-1),-1)</f>
        <v>-1</v>
      </c>
      <c r="Y771" s="0" t="str">
        <f aca="false">IF(X771&lt;0,"",RANK(X771,X$2:X$1001)+COUNTIF(X$2:X771,X771)-1)</f>
        <v/>
      </c>
      <c r="AA771" s="0" t="str">
        <f aca="false">IF($A771="","",IF(COUNTIF($B$2:$B771,$B771)=1,1,""))</f>
        <v/>
      </c>
      <c r="AB771" s="0" t="str">
        <f aca="false">IF(AA771=1,SUMIF($B$2:$B$1001,$B771,$D$2:$D$1001),"")</f>
        <v/>
      </c>
      <c r="AC771" s="0" t="str">
        <f aca="false">IF(AA771=1,RANK(AB771,$AB$2:$AB$1001)+COUNTIF($AB$2:$AB771,AB771)-1,"")</f>
        <v/>
      </c>
      <c r="AD771" s="0" t="str">
        <f aca="false">IF($A771="","",COUNTIF(raw_data!$G:$G,$A771))</f>
        <v/>
      </c>
      <c r="AE771" s="0" t="str">
        <f aca="false">IF($A771="","",IF(COUNTIF($A$2:$A$1001,$A771)&gt;1,1,0))</f>
        <v/>
      </c>
    </row>
    <row r="772" customFormat="false" ht="15" hidden="false" customHeight="false" outlineLevel="0" collapsed="false">
      <c r="A772" s="0" t="str">
        <f aca="false">IF(code_master!$A772="","",code_master!$A772)</f>
        <v/>
      </c>
      <c r="B772" s="0" t="str">
        <f aca="false">IF($A772="","",code_master!$C772&amp;"")</f>
        <v/>
      </c>
      <c r="C772" s="0" t="str">
        <f aca="false">IF($A772="","",code_master!$B772&amp;"")</f>
        <v/>
      </c>
      <c r="D772" s="30" t="str">
        <f aca="false">IF($A772="","",SUMIFS(raw_data!$H:$H,raw_data!$A:$A,"&gt;="&amp;UY_START,raw_data!$A:$A,"&lt;="&amp;BASE_YM,raw_data!$B:$B,"&lt;="&amp;BASE_YM,raw_data!$G:$G,$A772))</f>
        <v/>
      </c>
      <c r="E772" s="30" t="str">
        <f aca="false">IF($A772="","",(SUMIFS(raw_data!$I:$I,raw_data!$A:$A,"&gt;="&amp;UY_START,raw_data!$A:$A,"&lt;="&amp;BASE_YM,raw_data!$B:$B,"&lt;="&amp;BASE_YM,raw_data!$G:$G,$A772)+SUMIFS(raw_data!$J:$J,raw_data!$A:$A,"&gt;="&amp;UY_START,raw_data!$A:$A,"&lt;="&amp;BASE_YM,raw_data!$B:$B,"&lt;="&amp;BASE_YM,raw_data!$G:$G,$A772)))</f>
        <v/>
      </c>
      <c r="F772" s="31" t="str">
        <f aca="false">IF(N(D772)=0,"",E772/D772)</f>
        <v/>
      </c>
      <c r="G772" s="30" t="str">
        <f aca="false">IF($A772="","",SUMIFS(raw_data!$H:$H,raw_data!$A:$A,"&gt;="&amp;UY_START_PY,raw_data!$A:$A,"&lt;="&amp;BASE_YM_PY,raw_data!$B:$B,"&lt;="&amp;BASE_YM_PY,raw_data!$G:$G,$A772))</f>
        <v/>
      </c>
      <c r="H772" s="30" t="str">
        <f aca="false">IF($A772="","",(SUMIFS(raw_data!$I:$I,raw_data!$A:$A,"&gt;="&amp;UY_START_PY,raw_data!$A:$A,"&lt;="&amp;BASE_YM_PY,raw_data!$B:$B,"&lt;="&amp;BASE_YM_PY,raw_data!$G:$G,$A772)+SUMIFS(raw_data!$J:$J,raw_data!$A:$A,"&gt;="&amp;UY_START_PY,raw_data!$A:$A,"&lt;="&amp;BASE_YM_PY,raw_data!$B:$B,"&lt;="&amp;BASE_YM_PY,raw_data!$G:$G,$A772)))</f>
        <v/>
      </c>
      <c r="I772" s="31" t="str">
        <f aca="false">IF(N(G772)=0,"",H772/G772)</f>
        <v/>
      </c>
      <c r="J772" s="32" t="str">
        <f aca="false">IF(N(G772)=0,"",D772/G772-1)</f>
        <v/>
      </c>
      <c r="K772" s="33" t="str">
        <f aca="false">IF(OR(F772="",I772=""),"",F772-I772)</f>
        <v/>
      </c>
      <c r="L772" s="30" t="str">
        <f aca="false">IF($A772="","",SUMIFS(raw_data!$H:$H,raw_data!$B:$B,BASE_YM,raw_data!$G:$G,$A772))</f>
        <v/>
      </c>
      <c r="M772" s="30" t="str">
        <f aca="false">IF($A772="","",(SUMIFS(raw_data!$I:$I,raw_data!$B:$B,BASE_YM,raw_data!$G:$G,$A772)+SUMIFS(raw_data!$J:$J,raw_data!$B:$B,BASE_YM,raw_data!$G:$G,$A772)))</f>
        <v/>
      </c>
      <c r="N772" s="31" t="str">
        <f aca="false">IF(N(L772)=0,"",M772/L772)</f>
        <v/>
      </c>
      <c r="O772" s="30" t="str">
        <f aca="false">IF($A772="","",SUMIFS(raw_data!$H:$H,raw_data!$B:$B,BASE_YM_PY,raw_data!$G:$G,$A772))</f>
        <v/>
      </c>
      <c r="P772" s="30" t="str">
        <f aca="false">IF($A772="","",(SUMIFS(raw_data!$I:$I,raw_data!$B:$B,BASE_YM_PY,raw_data!$G:$G,$A772)+SUMIFS(raw_data!$J:$J,raw_data!$B:$B,BASE_YM_PY,raw_data!$G:$G,$A772)))</f>
        <v/>
      </c>
      <c r="Q772" s="31" t="str">
        <f aca="false">IF(N(O772)=0,"",P772/O772)</f>
        <v/>
      </c>
      <c r="R772" s="32" t="str">
        <f aca="false">IF(N(O772)=0,"",L772/O772-1)</f>
        <v/>
      </c>
      <c r="S772" s="33" t="str">
        <f aca="false">IF(OR(N772="",Q772=""),"",N772-Q772)</f>
        <v/>
      </c>
      <c r="T772" s="0" t="str">
        <f aca="false">IF(N(D772)&gt;0,RANK(D772,D$2:D$1001)+COUNTIF(D$2:D772,D772)-1,"")</f>
        <v/>
      </c>
      <c r="U772" s="38" t="n">
        <f aca="false">IF(N(D772)&gt;0,IF(D772&gt;=LR_MIN_SHARE*SUM(D$2:D$1001),F772,-1),-1)</f>
        <v>-1</v>
      </c>
      <c r="V772" s="0" t="str">
        <f aca="false">IF(U772&lt;0,"",RANK(U772,U$2:U$1001)+COUNTIF(U$2:U772,U772)-1)</f>
        <v/>
      </c>
      <c r="W772" s="0" t="str">
        <f aca="false">IF(N(L772)&gt;0,RANK(L772,L$2:L$1001)+COUNTIF(L$2:L772,L772)-1,"")</f>
        <v/>
      </c>
      <c r="X772" s="38" t="n">
        <f aca="false">IF(N(L772)&gt;0,IF(L772&gt;=LR_MIN_SHARE*SUM(L$2:L$1001),N772,-1),-1)</f>
        <v>-1</v>
      </c>
      <c r="Y772" s="0" t="str">
        <f aca="false">IF(X772&lt;0,"",RANK(X772,X$2:X$1001)+COUNTIF(X$2:X772,X772)-1)</f>
        <v/>
      </c>
      <c r="AA772" s="0" t="str">
        <f aca="false">IF($A772="","",IF(COUNTIF($B$2:$B772,$B772)=1,1,""))</f>
        <v/>
      </c>
      <c r="AB772" s="0" t="str">
        <f aca="false">IF(AA772=1,SUMIF($B$2:$B$1001,$B772,$D$2:$D$1001),"")</f>
        <v/>
      </c>
      <c r="AC772" s="0" t="str">
        <f aca="false">IF(AA772=1,RANK(AB772,$AB$2:$AB$1001)+COUNTIF($AB$2:$AB772,AB772)-1,"")</f>
        <v/>
      </c>
      <c r="AD772" s="0" t="str">
        <f aca="false">IF($A772="","",COUNTIF(raw_data!$G:$G,$A772))</f>
        <v/>
      </c>
      <c r="AE772" s="0" t="str">
        <f aca="false">IF($A772="","",IF(COUNTIF($A$2:$A$1001,$A772)&gt;1,1,0))</f>
        <v/>
      </c>
    </row>
    <row r="773" customFormat="false" ht="15" hidden="false" customHeight="false" outlineLevel="0" collapsed="false">
      <c r="A773" s="0" t="str">
        <f aca="false">IF(code_master!$A773="","",code_master!$A773)</f>
        <v/>
      </c>
      <c r="B773" s="0" t="str">
        <f aca="false">IF($A773="","",code_master!$C773&amp;"")</f>
        <v/>
      </c>
      <c r="C773" s="0" t="str">
        <f aca="false">IF($A773="","",code_master!$B773&amp;"")</f>
        <v/>
      </c>
      <c r="D773" s="30" t="str">
        <f aca="false">IF($A773="","",SUMIFS(raw_data!$H:$H,raw_data!$A:$A,"&gt;="&amp;UY_START,raw_data!$A:$A,"&lt;="&amp;BASE_YM,raw_data!$B:$B,"&lt;="&amp;BASE_YM,raw_data!$G:$G,$A773))</f>
        <v/>
      </c>
      <c r="E773" s="30" t="str">
        <f aca="false">IF($A773="","",(SUMIFS(raw_data!$I:$I,raw_data!$A:$A,"&gt;="&amp;UY_START,raw_data!$A:$A,"&lt;="&amp;BASE_YM,raw_data!$B:$B,"&lt;="&amp;BASE_YM,raw_data!$G:$G,$A773)+SUMIFS(raw_data!$J:$J,raw_data!$A:$A,"&gt;="&amp;UY_START,raw_data!$A:$A,"&lt;="&amp;BASE_YM,raw_data!$B:$B,"&lt;="&amp;BASE_YM,raw_data!$G:$G,$A773)))</f>
        <v/>
      </c>
      <c r="F773" s="31" t="str">
        <f aca="false">IF(N(D773)=0,"",E773/D773)</f>
        <v/>
      </c>
      <c r="G773" s="30" t="str">
        <f aca="false">IF($A773="","",SUMIFS(raw_data!$H:$H,raw_data!$A:$A,"&gt;="&amp;UY_START_PY,raw_data!$A:$A,"&lt;="&amp;BASE_YM_PY,raw_data!$B:$B,"&lt;="&amp;BASE_YM_PY,raw_data!$G:$G,$A773))</f>
        <v/>
      </c>
      <c r="H773" s="30" t="str">
        <f aca="false">IF($A773="","",(SUMIFS(raw_data!$I:$I,raw_data!$A:$A,"&gt;="&amp;UY_START_PY,raw_data!$A:$A,"&lt;="&amp;BASE_YM_PY,raw_data!$B:$B,"&lt;="&amp;BASE_YM_PY,raw_data!$G:$G,$A773)+SUMIFS(raw_data!$J:$J,raw_data!$A:$A,"&gt;="&amp;UY_START_PY,raw_data!$A:$A,"&lt;="&amp;BASE_YM_PY,raw_data!$B:$B,"&lt;="&amp;BASE_YM_PY,raw_data!$G:$G,$A773)))</f>
        <v/>
      </c>
      <c r="I773" s="31" t="str">
        <f aca="false">IF(N(G773)=0,"",H773/G773)</f>
        <v/>
      </c>
      <c r="J773" s="32" t="str">
        <f aca="false">IF(N(G773)=0,"",D773/G773-1)</f>
        <v/>
      </c>
      <c r="K773" s="33" t="str">
        <f aca="false">IF(OR(F773="",I773=""),"",F773-I773)</f>
        <v/>
      </c>
      <c r="L773" s="30" t="str">
        <f aca="false">IF($A773="","",SUMIFS(raw_data!$H:$H,raw_data!$B:$B,BASE_YM,raw_data!$G:$G,$A773))</f>
        <v/>
      </c>
      <c r="M773" s="30" t="str">
        <f aca="false">IF($A773="","",(SUMIFS(raw_data!$I:$I,raw_data!$B:$B,BASE_YM,raw_data!$G:$G,$A773)+SUMIFS(raw_data!$J:$J,raw_data!$B:$B,BASE_YM,raw_data!$G:$G,$A773)))</f>
        <v/>
      </c>
      <c r="N773" s="31" t="str">
        <f aca="false">IF(N(L773)=0,"",M773/L773)</f>
        <v/>
      </c>
      <c r="O773" s="30" t="str">
        <f aca="false">IF($A773="","",SUMIFS(raw_data!$H:$H,raw_data!$B:$B,BASE_YM_PY,raw_data!$G:$G,$A773))</f>
        <v/>
      </c>
      <c r="P773" s="30" t="str">
        <f aca="false">IF($A773="","",(SUMIFS(raw_data!$I:$I,raw_data!$B:$B,BASE_YM_PY,raw_data!$G:$G,$A773)+SUMIFS(raw_data!$J:$J,raw_data!$B:$B,BASE_YM_PY,raw_data!$G:$G,$A773)))</f>
        <v/>
      </c>
      <c r="Q773" s="31" t="str">
        <f aca="false">IF(N(O773)=0,"",P773/O773)</f>
        <v/>
      </c>
      <c r="R773" s="32" t="str">
        <f aca="false">IF(N(O773)=0,"",L773/O773-1)</f>
        <v/>
      </c>
      <c r="S773" s="33" t="str">
        <f aca="false">IF(OR(N773="",Q773=""),"",N773-Q773)</f>
        <v/>
      </c>
      <c r="T773" s="0" t="str">
        <f aca="false">IF(N(D773)&gt;0,RANK(D773,D$2:D$1001)+COUNTIF(D$2:D773,D773)-1,"")</f>
        <v/>
      </c>
      <c r="U773" s="38" t="n">
        <f aca="false">IF(N(D773)&gt;0,IF(D773&gt;=LR_MIN_SHARE*SUM(D$2:D$1001),F773,-1),-1)</f>
        <v>-1</v>
      </c>
      <c r="V773" s="0" t="str">
        <f aca="false">IF(U773&lt;0,"",RANK(U773,U$2:U$1001)+COUNTIF(U$2:U773,U773)-1)</f>
        <v/>
      </c>
      <c r="W773" s="0" t="str">
        <f aca="false">IF(N(L773)&gt;0,RANK(L773,L$2:L$1001)+COUNTIF(L$2:L773,L773)-1,"")</f>
        <v/>
      </c>
      <c r="X773" s="38" t="n">
        <f aca="false">IF(N(L773)&gt;0,IF(L773&gt;=LR_MIN_SHARE*SUM(L$2:L$1001),N773,-1),-1)</f>
        <v>-1</v>
      </c>
      <c r="Y773" s="0" t="str">
        <f aca="false">IF(X773&lt;0,"",RANK(X773,X$2:X$1001)+COUNTIF(X$2:X773,X773)-1)</f>
        <v/>
      </c>
      <c r="AA773" s="0" t="str">
        <f aca="false">IF($A773="","",IF(COUNTIF($B$2:$B773,$B773)=1,1,""))</f>
        <v/>
      </c>
      <c r="AB773" s="0" t="str">
        <f aca="false">IF(AA773=1,SUMIF($B$2:$B$1001,$B773,$D$2:$D$1001),"")</f>
        <v/>
      </c>
      <c r="AC773" s="0" t="str">
        <f aca="false">IF(AA773=1,RANK(AB773,$AB$2:$AB$1001)+COUNTIF($AB$2:$AB773,AB773)-1,"")</f>
        <v/>
      </c>
      <c r="AD773" s="0" t="str">
        <f aca="false">IF($A773="","",COUNTIF(raw_data!$G:$G,$A773))</f>
        <v/>
      </c>
      <c r="AE773" s="0" t="str">
        <f aca="false">IF($A773="","",IF(COUNTIF($A$2:$A$1001,$A773)&gt;1,1,0))</f>
        <v/>
      </c>
    </row>
    <row r="774" customFormat="false" ht="15" hidden="false" customHeight="false" outlineLevel="0" collapsed="false">
      <c r="A774" s="0" t="str">
        <f aca="false">IF(code_master!$A774="","",code_master!$A774)</f>
        <v/>
      </c>
      <c r="B774" s="0" t="str">
        <f aca="false">IF($A774="","",code_master!$C774&amp;"")</f>
        <v/>
      </c>
      <c r="C774" s="0" t="str">
        <f aca="false">IF($A774="","",code_master!$B774&amp;"")</f>
        <v/>
      </c>
      <c r="D774" s="30" t="str">
        <f aca="false">IF($A774="","",SUMIFS(raw_data!$H:$H,raw_data!$A:$A,"&gt;="&amp;UY_START,raw_data!$A:$A,"&lt;="&amp;BASE_YM,raw_data!$B:$B,"&lt;="&amp;BASE_YM,raw_data!$G:$G,$A774))</f>
        <v/>
      </c>
      <c r="E774" s="30" t="str">
        <f aca="false">IF($A774="","",(SUMIFS(raw_data!$I:$I,raw_data!$A:$A,"&gt;="&amp;UY_START,raw_data!$A:$A,"&lt;="&amp;BASE_YM,raw_data!$B:$B,"&lt;="&amp;BASE_YM,raw_data!$G:$G,$A774)+SUMIFS(raw_data!$J:$J,raw_data!$A:$A,"&gt;="&amp;UY_START,raw_data!$A:$A,"&lt;="&amp;BASE_YM,raw_data!$B:$B,"&lt;="&amp;BASE_YM,raw_data!$G:$G,$A774)))</f>
        <v/>
      </c>
      <c r="F774" s="31" t="str">
        <f aca="false">IF(N(D774)=0,"",E774/D774)</f>
        <v/>
      </c>
      <c r="G774" s="30" t="str">
        <f aca="false">IF($A774="","",SUMIFS(raw_data!$H:$H,raw_data!$A:$A,"&gt;="&amp;UY_START_PY,raw_data!$A:$A,"&lt;="&amp;BASE_YM_PY,raw_data!$B:$B,"&lt;="&amp;BASE_YM_PY,raw_data!$G:$G,$A774))</f>
        <v/>
      </c>
      <c r="H774" s="30" t="str">
        <f aca="false">IF($A774="","",(SUMIFS(raw_data!$I:$I,raw_data!$A:$A,"&gt;="&amp;UY_START_PY,raw_data!$A:$A,"&lt;="&amp;BASE_YM_PY,raw_data!$B:$B,"&lt;="&amp;BASE_YM_PY,raw_data!$G:$G,$A774)+SUMIFS(raw_data!$J:$J,raw_data!$A:$A,"&gt;="&amp;UY_START_PY,raw_data!$A:$A,"&lt;="&amp;BASE_YM_PY,raw_data!$B:$B,"&lt;="&amp;BASE_YM_PY,raw_data!$G:$G,$A774)))</f>
        <v/>
      </c>
      <c r="I774" s="31" t="str">
        <f aca="false">IF(N(G774)=0,"",H774/G774)</f>
        <v/>
      </c>
      <c r="J774" s="32" t="str">
        <f aca="false">IF(N(G774)=0,"",D774/G774-1)</f>
        <v/>
      </c>
      <c r="K774" s="33" t="str">
        <f aca="false">IF(OR(F774="",I774=""),"",F774-I774)</f>
        <v/>
      </c>
      <c r="L774" s="30" t="str">
        <f aca="false">IF($A774="","",SUMIFS(raw_data!$H:$H,raw_data!$B:$B,BASE_YM,raw_data!$G:$G,$A774))</f>
        <v/>
      </c>
      <c r="M774" s="30" t="str">
        <f aca="false">IF($A774="","",(SUMIFS(raw_data!$I:$I,raw_data!$B:$B,BASE_YM,raw_data!$G:$G,$A774)+SUMIFS(raw_data!$J:$J,raw_data!$B:$B,BASE_YM,raw_data!$G:$G,$A774)))</f>
        <v/>
      </c>
      <c r="N774" s="31" t="str">
        <f aca="false">IF(N(L774)=0,"",M774/L774)</f>
        <v/>
      </c>
      <c r="O774" s="30" t="str">
        <f aca="false">IF($A774="","",SUMIFS(raw_data!$H:$H,raw_data!$B:$B,BASE_YM_PY,raw_data!$G:$G,$A774))</f>
        <v/>
      </c>
      <c r="P774" s="30" t="str">
        <f aca="false">IF($A774="","",(SUMIFS(raw_data!$I:$I,raw_data!$B:$B,BASE_YM_PY,raw_data!$G:$G,$A774)+SUMIFS(raw_data!$J:$J,raw_data!$B:$B,BASE_YM_PY,raw_data!$G:$G,$A774)))</f>
        <v/>
      </c>
      <c r="Q774" s="31" t="str">
        <f aca="false">IF(N(O774)=0,"",P774/O774)</f>
        <v/>
      </c>
      <c r="R774" s="32" t="str">
        <f aca="false">IF(N(O774)=0,"",L774/O774-1)</f>
        <v/>
      </c>
      <c r="S774" s="33" t="str">
        <f aca="false">IF(OR(N774="",Q774=""),"",N774-Q774)</f>
        <v/>
      </c>
      <c r="T774" s="0" t="str">
        <f aca="false">IF(N(D774)&gt;0,RANK(D774,D$2:D$1001)+COUNTIF(D$2:D774,D774)-1,"")</f>
        <v/>
      </c>
      <c r="U774" s="38" t="n">
        <f aca="false">IF(N(D774)&gt;0,IF(D774&gt;=LR_MIN_SHARE*SUM(D$2:D$1001),F774,-1),-1)</f>
        <v>-1</v>
      </c>
      <c r="V774" s="0" t="str">
        <f aca="false">IF(U774&lt;0,"",RANK(U774,U$2:U$1001)+COUNTIF(U$2:U774,U774)-1)</f>
        <v/>
      </c>
      <c r="W774" s="0" t="str">
        <f aca="false">IF(N(L774)&gt;0,RANK(L774,L$2:L$1001)+COUNTIF(L$2:L774,L774)-1,"")</f>
        <v/>
      </c>
      <c r="X774" s="38" t="n">
        <f aca="false">IF(N(L774)&gt;0,IF(L774&gt;=LR_MIN_SHARE*SUM(L$2:L$1001),N774,-1),-1)</f>
        <v>-1</v>
      </c>
      <c r="Y774" s="0" t="str">
        <f aca="false">IF(X774&lt;0,"",RANK(X774,X$2:X$1001)+COUNTIF(X$2:X774,X774)-1)</f>
        <v/>
      </c>
      <c r="AA774" s="0" t="str">
        <f aca="false">IF($A774="","",IF(COUNTIF($B$2:$B774,$B774)=1,1,""))</f>
        <v/>
      </c>
      <c r="AB774" s="0" t="str">
        <f aca="false">IF(AA774=1,SUMIF($B$2:$B$1001,$B774,$D$2:$D$1001),"")</f>
        <v/>
      </c>
      <c r="AC774" s="0" t="str">
        <f aca="false">IF(AA774=1,RANK(AB774,$AB$2:$AB$1001)+COUNTIF($AB$2:$AB774,AB774)-1,"")</f>
        <v/>
      </c>
      <c r="AD774" s="0" t="str">
        <f aca="false">IF($A774="","",COUNTIF(raw_data!$G:$G,$A774))</f>
        <v/>
      </c>
      <c r="AE774" s="0" t="str">
        <f aca="false">IF($A774="","",IF(COUNTIF($A$2:$A$1001,$A774)&gt;1,1,0))</f>
        <v/>
      </c>
    </row>
    <row r="775" customFormat="false" ht="15" hidden="false" customHeight="false" outlineLevel="0" collapsed="false">
      <c r="A775" s="0" t="str">
        <f aca="false">IF(code_master!$A775="","",code_master!$A775)</f>
        <v/>
      </c>
      <c r="B775" s="0" t="str">
        <f aca="false">IF($A775="","",code_master!$C775&amp;"")</f>
        <v/>
      </c>
      <c r="C775" s="0" t="str">
        <f aca="false">IF($A775="","",code_master!$B775&amp;"")</f>
        <v/>
      </c>
      <c r="D775" s="30" t="str">
        <f aca="false">IF($A775="","",SUMIFS(raw_data!$H:$H,raw_data!$A:$A,"&gt;="&amp;UY_START,raw_data!$A:$A,"&lt;="&amp;BASE_YM,raw_data!$B:$B,"&lt;="&amp;BASE_YM,raw_data!$G:$G,$A775))</f>
        <v/>
      </c>
      <c r="E775" s="30" t="str">
        <f aca="false">IF($A775="","",(SUMIFS(raw_data!$I:$I,raw_data!$A:$A,"&gt;="&amp;UY_START,raw_data!$A:$A,"&lt;="&amp;BASE_YM,raw_data!$B:$B,"&lt;="&amp;BASE_YM,raw_data!$G:$G,$A775)+SUMIFS(raw_data!$J:$J,raw_data!$A:$A,"&gt;="&amp;UY_START,raw_data!$A:$A,"&lt;="&amp;BASE_YM,raw_data!$B:$B,"&lt;="&amp;BASE_YM,raw_data!$G:$G,$A775)))</f>
        <v/>
      </c>
      <c r="F775" s="31" t="str">
        <f aca="false">IF(N(D775)=0,"",E775/D775)</f>
        <v/>
      </c>
      <c r="G775" s="30" t="str">
        <f aca="false">IF($A775="","",SUMIFS(raw_data!$H:$H,raw_data!$A:$A,"&gt;="&amp;UY_START_PY,raw_data!$A:$A,"&lt;="&amp;BASE_YM_PY,raw_data!$B:$B,"&lt;="&amp;BASE_YM_PY,raw_data!$G:$G,$A775))</f>
        <v/>
      </c>
      <c r="H775" s="30" t="str">
        <f aca="false">IF($A775="","",(SUMIFS(raw_data!$I:$I,raw_data!$A:$A,"&gt;="&amp;UY_START_PY,raw_data!$A:$A,"&lt;="&amp;BASE_YM_PY,raw_data!$B:$B,"&lt;="&amp;BASE_YM_PY,raw_data!$G:$G,$A775)+SUMIFS(raw_data!$J:$J,raw_data!$A:$A,"&gt;="&amp;UY_START_PY,raw_data!$A:$A,"&lt;="&amp;BASE_YM_PY,raw_data!$B:$B,"&lt;="&amp;BASE_YM_PY,raw_data!$G:$G,$A775)))</f>
        <v/>
      </c>
      <c r="I775" s="31" t="str">
        <f aca="false">IF(N(G775)=0,"",H775/G775)</f>
        <v/>
      </c>
      <c r="J775" s="32" t="str">
        <f aca="false">IF(N(G775)=0,"",D775/G775-1)</f>
        <v/>
      </c>
      <c r="K775" s="33" t="str">
        <f aca="false">IF(OR(F775="",I775=""),"",F775-I775)</f>
        <v/>
      </c>
      <c r="L775" s="30" t="str">
        <f aca="false">IF($A775="","",SUMIFS(raw_data!$H:$H,raw_data!$B:$B,BASE_YM,raw_data!$G:$G,$A775))</f>
        <v/>
      </c>
      <c r="M775" s="30" t="str">
        <f aca="false">IF($A775="","",(SUMIFS(raw_data!$I:$I,raw_data!$B:$B,BASE_YM,raw_data!$G:$G,$A775)+SUMIFS(raw_data!$J:$J,raw_data!$B:$B,BASE_YM,raw_data!$G:$G,$A775)))</f>
        <v/>
      </c>
      <c r="N775" s="31" t="str">
        <f aca="false">IF(N(L775)=0,"",M775/L775)</f>
        <v/>
      </c>
      <c r="O775" s="30" t="str">
        <f aca="false">IF($A775="","",SUMIFS(raw_data!$H:$H,raw_data!$B:$B,BASE_YM_PY,raw_data!$G:$G,$A775))</f>
        <v/>
      </c>
      <c r="P775" s="30" t="str">
        <f aca="false">IF($A775="","",(SUMIFS(raw_data!$I:$I,raw_data!$B:$B,BASE_YM_PY,raw_data!$G:$G,$A775)+SUMIFS(raw_data!$J:$J,raw_data!$B:$B,BASE_YM_PY,raw_data!$G:$G,$A775)))</f>
        <v/>
      </c>
      <c r="Q775" s="31" t="str">
        <f aca="false">IF(N(O775)=0,"",P775/O775)</f>
        <v/>
      </c>
      <c r="R775" s="32" t="str">
        <f aca="false">IF(N(O775)=0,"",L775/O775-1)</f>
        <v/>
      </c>
      <c r="S775" s="33" t="str">
        <f aca="false">IF(OR(N775="",Q775=""),"",N775-Q775)</f>
        <v/>
      </c>
      <c r="T775" s="0" t="str">
        <f aca="false">IF(N(D775)&gt;0,RANK(D775,D$2:D$1001)+COUNTIF(D$2:D775,D775)-1,"")</f>
        <v/>
      </c>
      <c r="U775" s="38" t="n">
        <f aca="false">IF(N(D775)&gt;0,IF(D775&gt;=LR_MIN_SHARE*SUM(D$2:D$1001),F775,-1),-1)</f>
        <v>-1</v>
      </c>
      <c r="V775" s="0" t="str">
        <f aca="false">IF(U775&lt;0,"",RANK(U775,U$2:U$1001)+COUNTIF(U$2:U775,U775)-1)</f>
        <v/>
      </c>
      <c r="W775" s="0" t="str">
        <f aca="false">IF(N(L775)&gt;0,RANK(L775,L$2:L$1001)+COUNTIF(L$2:L775,L775)-1,"")</f>
        <v/>
      </c>
      <c r="X775" s="38" t="n">
        <f aca="false">IF(N(L775)&gt;0,IF(L775&gt;=LR_MIN_SHARE*SUM(L$2:L$1001),N775,-1),-1)</f>
        <v>-1</v>
      </c>
      <c r="Y775" s="0" t="str">
        <f aca="false">IF(X775&lt;0,"",RANK(X775,X$2:X$1001)+COUNTIF(X$2:X775,X775)-1)</f>
        <v/>
      </c>
      <c r="AA775" s="0" t="str">
        <f aca="false">IF($A775="","",IF(COUNTIF($B$2:$B775,$B775)=1,1,""))</f>
        <v/>
      </c>
      <c r="AB775" s="0" t="str">
        <f aca="false">IF(AA775=1,SUMIF($B$2:$B$1001,$B775,$D$2:$D$1001),"")</f>
        <v/>
      </c>
      <c r="AC775" s="0" t="str">
        <f aca="false">IF(AA775=1,RANK(AB775,$AB$2:$AB$1001)+COUNTIF($AB$2:$AB775,AB775)-1,"")</f>
        <v/>
      </c>
      <c r="AD775" s="0" t="str">
        <f aca="false">IF($A775="","",COUNTIF(raw_data!$G:$G,$A775))</f>
        <v/>
      </c>
      <c r="AE775" s="0" t="str">
        <f aca="false">IF($A775="","",IF(COUNTIF($A$2:$A$1001,$A775)&gt;1,1,0))</f>
        <v/>
      </c>
    </row>
    <row r="776" customFormat="false" ht="15" hidden="false" customHeight="false" outlineLevel="0" collapsed="false">
      <c r="A776" s="0" t="str">
        <f aca="false">IF(code_master!$A776="","",code_master!$A776)</f>
        <v/>
      </c>
      <c r="B776" s="0" t="str">
        <f aca="false">IF($A776="","",code_master!$C776&amp;"")</f>
        <v/>
      </c>
      <c r="C776" s="0" t="str">
        <f aca="false">IF($A776="","",code_master!$B776&amp;"")</f>
        <v/>
      </c>
      <c r="D776" s="30" t="str">
        <f aca="false">IF($A776="","",SUMIFS(raw_data!$H:$H,raw_data!$A:$A,"&gt;="&amp;UY_START,raw_data!$A:$A,"&lt;="&amp;BASE_YM,raw_data!$B:$B,"&lt;="&amp;BASE_YM,raw_data!$G:$G,$A776))</f>
        <v/>
      </c>
      <c r="E776" s="30" t="str">
        <f aca="false">IF($A776="","",(SUMIFS(raw_data!$I:$I,raw_data!$A:$A,"&gt;="&amp;UY_START,raw_data!$A:$A,"&lt;="&amp;BASE_YM,raw_data!$B:$B,"&lt;="&amp;BASE_YM,raw_data!$G:$G,$A776)+SUMIFS(raw_data!$J:$J,raw_data!$A:$A,"&gt;="&amp;UY_START,raw_data!$A:$A,"&lt;="&amp;BASE_YM,raw_data!$B:$B,"&lt;="&amp;BASE_YM,raw_data!$G:$G,$A776)))</f>
        <v/>
      </c>
      <c r="F776" s="31" t="str">
        <f aca="false">IF(N(D776)=0,"",E776/D776)</f>
        <v/>
      </c>
      <c r="G776" s="30" t="str">
        <f aca="false">IF($A776="","",SUMIFS(raw_data!$H:$H,raw_data!$A:$A,"&gt;="&amp;UY_START_PY,raw_data!$A:$A,"&lt;="&amp;BASE_YM_PY,raw_data!$B:$B,"&lt;="&amp;BASE_YM_PY,raw_data!$G:$G,$A776))</f>
        <v/>
      </c>
      <c r="H776" s="30" t="str">
        <f aca="false">IF($A776="","",(SUMIFS(raw_data!$I:$I,raw_data!$A:$A,"&gt;="&amp;UY_START_PY,raw_data!$A:$A,"&lt;="&amp;BASE_YM_PY,raw_data!$B:$B,"&lt;="&amp;BASE_YM_PY,raw_data!$G:$G,$A776)+SUMIFS(raw_data!$J:$J,raw_data!$A:$A,"&gt;="&amp;UY_START_PY,raw_data!$A:$A,"&lt;="&amp;BASE_YM_PY,raw_data!$B:$B,"&lt;="&amp;BASE_YM_PY,raw_data!$G:$G,$A776)))</f>
        <v/>
      </c>
      <c r="I776" s="31" t="str">
        <f aca="false">IF(N(G776)=0,"",H776/G776)</f>
        <v/>
      </c>
      <c r="J776" s="32" t="str">
        <f aca="false">IF(N(G776)=0,"",D776/G776-1)</f>
        <v/>
      </c>
      <c r="K776" s="33" t="str">
        <f aca="false">IF(OR(F776="",I776=""),"",F776-I776)</f>
        <v/>
      </c>
      <c r="L776" s="30" t="str">
        <f aca="false">IF($A776="","",SUMIFS(raw_data!$H:$H,raw_data!$B:$B,BASE_YM,raw_data!$G:$G,$A776))</f>
        <v/>
      </c>
      <c r="M776" s="30" t="str">
        <f aca="false">IF($A776="","",(SUMIFS(raw_data!$I:$I,raw_data!$B:$B,BASE_YM,raw_data!$G:$G,$A776)+SUMIFS(raw_data!$J:$J,raw_data!$B:$B,BASE_YM,raw_data!$G:$G,$A776)))</f>
        <v/>
      </c>
      <c r="N776" s="31" t="str">
        <f aca="false">IF(N(L776)=0,"",M776/L776)</f>
        <v/>
      </c>
      <c r="O776" s="30" t="str">
        <f aca="false">IF($A776="","",SUMIFS(raw_data!$H:$H,raw_data!$B:$B,BASE_YM_PY,raw_data!$G:$G,$A776))</f>
        <v/>
      </c>
      <c r="P776" s="30" t="str">
        <f aca="false">IF($A776="","",(SUMIFS(raw_data!$I:$I,raw_data!$B:$B,BASE_YM_PY,raw_data!$G:$G,$A776)+SUMIFS(raw_data!$J:$J,raw_data!$B:$B,BASE_YM_PY,raw_data!$G:$G,$A776)))</f>
        <v/>
      </c>
      <c r="Q776" s="31" t="str">
        <f aca="false">IF(N(O776)=0,"",P776/O776)</f>
        <v/>
      </c>
      <c r="R776" s="32" t="str">
        <f aca="false">IF(N(O776)=0,"",L776/O776-1)</f>
        <v/>
      </c>
      <c r="S776" s="33" t="str">
        <f aca="false">IF(OR(N776="",Q776=""),"",N776-Q776)</f>
        <v/>
      </c>
      <c r="T776" s="0" t="str">
        <f aca="false">IF(N(D776)&gt;0,RANK(D776,D$2:D$1001)+COUNTIF(D$2:D776,D776)-1,"")</f>
        <v/>
      </c>
      <c r="U776" s="38" t="n">
        <f aca="false">IF(N(D776)&gt;0,IF(D776&gt;=LR_MIN_SHARE*SUM(D$2:D$1001),F776,-1),-1)</f>
        <v>-1</v>
      </c>
      <c r="V776" s="0" t="str">
        <f aca="false">IF(U776&lt;0,"",RANK(U776,U$2:U$1001)+COUNTIF(U$2:U776,U776)-1)</f>
        <v/>
      </c>
      <c r="W776" s="0" t="str">
        <f aca="false">IF(N(L776)&gt;0,RANK(L776,L$2:L$1001)+COUNTIF(L$2:L776,L776)-1,"")</f>
        <v/>
      </c>
      <c r="X776" s="38" t="n">
        <f aca="false">IF(N(L776)&gt;0,IF(L776&gt;=LR_MIN_SHARE*SUM(L$2:L$1001),N776,-1),-1)</f>
        <v>-1</v>
      </c>
      <c r="Y776" s="0" t="str">
        <f aca="false">IF(X776&lt;0,"",RANK(X776,X$2:X$1001)+COUNTIF(X$2:X776,X776)-1)</f>
        <v/>
      </c>
      <c r="AA776" s="0" t="str">
        <f aca="false">IF($A776="","",IF(COUNTIF($B$2:$B776,$B776)=1,1,""))</f>
        <v/>
      </c>
      <c r="AB776" s="0" t="str">
        <f aca="false">IF(AA776=1,SUMIF($B$2:$B$1001,$B776,$D$2:$D$1001),"")</f>
        <v/>
      </c>
      <c r="AC776" s="0" t="str">
        <f aca="false">IF(AA776=1,RANK(AB776,$AB$2:$AB$1001)+COUNTIF($AB$2:$AB776,AB776)-1,"")</f>
        <v/>
      </c>
      <c r="AD776" s="0" t="str">
        <f aca="false">IF($A776="","",COUNTIF(raw_data!$G:$G,$A776))</f>
        <v/>
      </c>
      <c r="AE776" s="0" t="str">
        <f aca="false">IF($A776="","",IF(COUNTIF($A$2:$A$1001,$A776)&gt;1,1,0))</f>
        <v/>
      </c>
    </row>
    <row r="777" customFormat="false" ht="15" hidden="false" customHeight="false" outlineLevel="0" collapsed="false">
      <c r="A777" s="0" t="str">
        <f aca="false">IF(code_master!$A777="","",code_master!$A777)</f>
        <v/>
      </c>
      <c r="B777" s="0" t="str">
        <f aca="false">IF($A777="","",code_master!$C777&amp;"")</f>
        <v/>
      </c>
      <c r="C777" s="0" t="str">
        <f aca="false">IF($A777="","",code_master!$B777&amp;"")</f>
        <v/>
      </c>
      <c r="D777" s="30" t="str">
        <f aca="false">IF($A777="","",SUMIFS(raw_data!$H:$H,raw_data!$A:$A,"&gt;="&amp;UY_START,raw_data!$A:$A,"&lt;="&amp;BASE_YM,raw_data!$B:$B,"&lt;="&amp;BASE_YM,raw_data!$G:$G,$A777))</f>
        <v/>
      </c>
      <c r="E777" s="30" t="str">
        <f aca="false">IF($A777="","",(SUMIFS(raw_data!$I:$I,raw_data!$A:$A,"&gt;="&amp;UY_START,raw_data!$A:$A,"&lt;="&amp;BASE_YM,raw_data!$B:$B,"&lt;="&amp;BASE_YM,raw_data!$G:$G,$A777)+SUMIFS(raw_data!$J:$J,raw_data!$A:$A,"&gt;="&amp;UY_START,raw_data!$A:$A,"&lt;="&amp;BASE_YM,raw_data!$B:$B,"&lt;="&amp;BASE_YM,raw_data!$G:$G,$A777)))</f>
        <v/>
      </c>
      <c r="F777" s="31" t="str">
        <f aca="false">IF(N(D777)=0,"",E777/D777)</f>
        <v/>
      </c>
      <c r="G777" s="30" t="str">
        <f aca="false">IF($A777="","",SUMIFS(raw_data!$H:$H,raw_data!$A:$A,"&gt;="&amp;UY_START_PY,raw_data!$A:$A,"&lt;="&amp;BASE_YM_PY,raw_data!$B:$B,"&lt;="&amp;BASE_YM_PY,raw_data!$G:$G,$A777))</f>
        <v/>
      </c>
      <c r="H777" s="30" t="str">
        <f aca="false">IF($A777="","",(SUMIFS(raw_data!$I:$I,raw_data!$A:$A,"&gt;="&amp;UY_START_PY,raw_data!$A:$A,"&lt;="&amp;BASE_YM_PY,raw_data!$B:$B,"&lt;="&amp;BASE_YM_PY,raw_data!$G:$G,$A777)+SUMIFS(raw_data!$J:$J,raw_data!$A:$A,"&gt;="&amp;UY_START_PY,raw_data!$A:$A,"&lt;="&amp;BASE_YM_PY,raw_data!$B:$B,"&lt;="&amp;BASE_YM_PY,raw_data!$G:$G,$A777)))</f>
        <v/>
      </c>
      <c r="I777" s="31" t="str">
        <f aca="false">IF(N(G777)=0,"",H777/G777)</f>
        <v/>
      </c>
      <c r="J777" s="32" t="str">
        <f aca="false">IF(N(G777)=0,"",D777/G777-1)</f>
        <v/>
      </c>
      <c r="K777" s="33" t="str">
        <f aca="false">IF(OR(F777="",I777=""),"",F777-I777)</f>
        <v/>
      </c>
      <c r="L777" s="30" t="str">
        <f aca="false">IF($A777="","",SUMIFS(raw_data!$H:$H,raw_data!$B:$B,BASE_YM,raw_data!$G:$G,$A777))</f>
        <v/>
      </c>
      <c r="M777" s="30" t="str">
        <f aca="false">IF($A777="","",(SUMIFS(raw_data!$I:$I,raw_data!$B:$B,BASE_YM,raw_data!$G:$G,$A777)+SUMIFS(raw_data!$J:$J,raw_data!$B:$B,BASE_YM,raw_data!$G:$G,$A777)))</f>
        <v/>
      </c>
      <c r="N777" s="31" t="str">
        <f aca="false">IF(N(L777)=0,"",M777/L777)</f>
        <v/>
      </c>
      <c r="O777" s="30" t="str">
        <f aca="false">IF($A777="","",SUMIFS(raw_data!$H:$H,raw_data!$B:$B,BASE_YM_PY,raw_data!$G:$G,$A777))</f>
        <v/>
      </c>
      <c r="P777" s="30" t="str">
        <f aca="false">IF($A777="","",(SUMIFS(raw_data!$I:$I,raw_data!$B:$B,BASE_YM_PY,raw_data!$G:$G,$A777)+SUMIFS(raw_data!$J:$J,raw_data!$B:$B,BASE_YM_PY,raw_data!$G:$G,$A777)))</f>
        <v/>
      </c>
      <c r="Q777" s="31" t="str">
        <f aca="false">IF(N(O777)=0,"",P777/O777)</f>
        <v/>
      </c>
      <c r="R777" s="32" t="str">
        <f aca="false">IF(N(O777)=0,"",L777/O777-1)</f>
        <v/>
      </c>
      <c r="S777" s="33" t="str">
        <f aca="false">IF(OR(N777="",Q777=""),"",N777-Q777)</f>
        <v/>
      </c>
      <c r="T777" s="0" t="str">
        <f aca="false">IF(N(D777)&gt;0,RANK(D777,D$2:D$1001)+COUNTIF(D$2:D777,D777)-1,"")</f>
        <v/>
      </c>
      <c r="U777" s="38" t="n">
        <f aca="false">IF(N(D777)&gt;0,IF(D777&gt;=LR_MIN_SHARE*SUM(D$2:D$1001),F777,-1),-1)</f>
        <v>-1</v>
      </c>
      <c r="V777" s="0" t="str">
        <f aca="false">IF(U777&lt;0,"",RANK(U777,U$2:U$1001)+COUNTIF(U$2:U777,U777)-1)</f>
        <v/>
      </c>
      <c r="W777" s="0" t="str">
        <f aca="false">IF(N(L777)&gt;0,RANK(L777,L$2:L$1001)+COUNTIF(L$2:L777,L777)-1,"")</f>
        <v/>
      </c>
      <c r="X777" s="38" t="n">
        <f aca="false">IF(N(L777)&gt;0,IF(L777&gt;=LR_MIN_SHARE*SUM(L$2:L$1001),N777,-1),-1)</f>
        <v>-1</v>
      </c>
      <c r="Y777" s="0" t="str">
        <f aca="false">IF(X777&lt;0,"",RANK(X777,X$2:X$1001)+COUNTIF(X$2:X777,X777)-1)</f>
        <v/>
      </c>
      <c r="AA777" s="0" t="str">
        <f aca="false">IF($A777="","",IF(COUNTIF($B$2:$B777,$B777)=1,1,""))</f>
        <v/>
      </c>
      <c r="AB777" s="0" t="str">
        <f aca="false">IF(AA777=1,SUMIF($B$2:$B$1001,$B777,$D$2:$D$1001),"")</f>
        <v/>
      </c>
      <c r="AC777" s="0" t="str">
        <f aca="false">IF(AA777=1,RANK(AB777,$AB$2:$AB$1001)+COUNTIF($AB$2:$AB777,AB777)-1,"")</f>
        <v/>
      </c>
      <c r="AD777" s="0" t="str">
        <f aca="false">IF($A777="","",COUNTIF(raw_data!$G:$G,$A777))</f>
        <v/>
      </c>
      <c r="AE777" s="0" t="str">
        <f aca="false">IF($A777="","",IF(COUNTIF($A$2:$A$1001,$A777)&gt;1,1,0))</f>
        <v/>
      </c>
    </row>
    <row r="778" customFormat="false" ht="15" hidden="false" customHeight="false" outlineLevel="0" collapsed="false">
      <c r="A778" s="0" t="str">
        <f aca="false">IF(code_master!$A778="","",code_master!$A778)</f>
        <v/>
      </c>
      <c r="B778" s="0" t="str">
        <f aca="false">IF($A778="","",code_master!$C778&amp;"")</f>
        <v/>
      </c>
      <c r="C778" s="0" t="str">
        <f aca="false">IF($A778="","",code_master!$B778&amp;"")</f>
        <v/>
      </c>
      <c r="D778" s="30" t="str">
        <f aca="false">IF($A778="","",SUMIFS(raw_data!$H:$H,raw_data!$A:$A,"&gt;="&amp;UY_START,raw_data!$A:$A,"&lt;="&amp;BASE_YM,raw_data!$B:$B,"&lt;="&amp;BASE_YM,raw_data!$G:$G,$A778))</f>
        <v/>
      </c>
      <c r="E778" s="30" t="str">
        <f aca="false">IF($A778="","",(SUMIFS(raw_data!$I:$I,raw_data!$A:$A,"&gt;="&amp;UY_START,raw_data!$A:$A,"&lt;="&amp;BASE_YM,raw_data!$B:$B,"&lt;="&amp;BASE_YM,raw_data!$G:$G,$A778)+SUMIFS(raw_data!$J:$J,raw_data!$A:$A,"&gt;="&amp;UY_START,raw_data!$A:$A,"&lt;="&amp;BASE_YM,raw_data!$B:$B,"&lt;="&amp;BASE_YM,raw_data!$G:$G,$A778)))</f>
        <v/>
      </c>
      <c r="F778" s="31" t="str">
        <f aca="false">IF(N(D778)=0,"",E778/D778)</f>
        <v/>
      </c>
      <c r="G778" s="30" t="str">
        <f aca="false">IF($A778="","",SUMIFS(raw_data!$H:$H,raw_data!$A:$A,"&gt;="&amp;UY_START_PY,raw_data!$A:$A,"&lt;="&amp;BASE_YM_PY,raw_data!$B:$B,"&lt;="&amp;BASE_YM_PY,raw_data!$G:$G,$A778))</f>
        <v/>
      </c>
      <c r="H778" s="30" t="str">
        <f aca="false">IF($A778="","",(SUMIFS(raw_data!$I:$I,raw_data!$A:$A,"&gt;="&amp;UY_START_PY,raw_data!$A:$A,"&lt;="&amp;BASE_YM_PY,raw_data!$B:$B,"&lt;="&amp;BASE_YM_PY,raw_data!$G:$G,$A778)+SUMIFS(raw_data!$J:$J,raw_data!$A:$A,"&gt;="&amp;UY_START_PY,raw_data!$A:$A,"&lt;="&amp;BASE_YM_PY,raw_data!$B:$B,"&lt;="&amp;BASE_YM_PY,raw_data!$G:$G,$A778)))</f>
        <v/>
      </c>
      <c r="I778" s="31" t="str">
        <f aca="false">IF(N(G778)=0,"",H778/G778)</f>
        <v/>
      </c>
      <c r="J778" s="32" t="str">
        <f aca="false">IF(N(G778)=0,"",D778/G778-1)</f>
        <v/>
      </c>
      <c r="K778" s="33" t="str">
        <f aca="false">IF(OR(F778="",I778=""),"",F778-I778)</f>
        <v/>
      </c>
      <c r="L778" s="30" t="str">
        <f aca="false">IF($A778="","",SUMIFS(raw_data!$H:$H,raw_data!$B:$B,BASE_YM,raw_data!$G:$G,$A778))</f>
        <v/>
      </c>
      <c r="M778" s="30" t="str">
        <f aca="false">IF($A778="","",(SUMIFS(raw_data!$I:$I,raw_data!$B:$B,BASE_YM,raw_data!$G:$G,$A778)+SUMIFS(raw_data!$J:$J,raw_data!$B:$B,BASE_YM,raw_data!$G:$G,$A778)))</f>
        <v/>
      </c>
      <c r="N778" s="31" t="str">
        <f aca="false">IF(N(L778)=0,"",M778/L778)</f>
        <v/>
      </c>
      <c r="O778" s="30" t="str">
        <f aca="false">IF($A778="","",SUMIFS(raw_data!$H:$H,raw_data!$B:$B,BASE_YM_PY,raw_data!$G:$G,$A778))</f>
        <v/>
      </c>
      <c r="P778" s="30" t="str">
        <f aca="false">IF($A778="","",(SUMIFS(raw_data!$I:$I,raw_data!$B:$B,BASE_YM_PY,raw_data!$G:$G,$A778)+SUMIFS(raw_data!$J:$J,raw_data!$B:$B,BASE_YM_PY,raw_data!$G:$G,$A778)))</f>
        <v/>
      </c>
      <c r="Q778" s="31" t="str">
        <f aca="false">IF(N(O778)=0,"",P778/O778)</f>
        <v/>
      </c>
      <c r="R778" s="32" t="str">
        <f aca="false">IF(N(O778)=0,"",L778/O778-1)</f>
        <v/>
      </c>
      <c r="S778" s="33" t="str">
        <f aca="false">IF(OR(N778="",Q778=""),"",N778-Q778)</f>
        <v/>
      </c>
      <c r="T778" s="0" t="str">
        <f aca="false">IF(N(D778)&gt;0,RANK(D778,D$2:D$1001)+COUNTIF(D$2:D778,D778)-1,"")</f>
        <v/>
      </c>
      <c r="U778" s="38" t="n">
        <f aca="false">IF(N(D778)&gt;0,IF(D778&gt;=LR_MIN_SHARE*SUM(D$2:D$1001),F778,-1),-1)</f>
        <v>-1</v>
      </c>
      <c r="V778" s="0" t="str">
        <f aca="false">IF(U778&lt;0,"",RANK(U778,U$2:U$1001)+COUNTIF(U$2:U778,U778)-1)</f>
        <v/>
      </c>
      <c r="W778" s="0" t="str">
        <f aca="false">IF(N(L778)&gt;0,RANK(L778,L$2:L$1001)+COUNTIF(L$2:L778,L778)-1,"")</f>
        <v/>
      </c>
      <c r="X778" s="38" t="n">
        <f aca="false">IF(N(L778)&gt;0,IF(L778&gt;=LR_MIN_SHARE*SUM(L$2:L$1001),N778,-1),-1)</f>
        <v>-1</v>
      </c>
      <c r="Y778" s="0" t="str">
        <f aca="false">IF(X778&lt;0,"",RANK(X778,X$2:X$1001)+COUNTIF(X$2:X778,X778)-1)</f>
        <v/>
      </c>
      <c r="AA778" s="0" t="str">
        <f aca="false">IF($A778="","",IF(COUNTIF($B$2:$B778,$B778)=1,1,""))</f>
        <v/>
      </c>
      <c r="AB778" s="0" t="str">
        <f aca="false">IF(AA778=1,SUMIF($B$2:$B$1001,$B778,$D$2:$D$1001),"")</f>
        <v/>
      </c>
      <c r="AC778" s="0" t="str">
        <f aca="false">IF(AA778=1,RANK(AB778,$AB$2:$AB$1001)+COUNTIF($AB$2:$AB778,AB778)-1,"")</f>
        <v/>
      </c>
      <c r="AD778" s="0" t="str">
        <f aca="false">IF($A778="","",COUNTIF(raw_data!$G:$G,$A778))</f>
        <v/>
      </c>
      <c r="AE778" s="0" t="str">
        <f aca="false">IF($A778="","",IF(COUNTIF($A$2:$A$1001,$A778)&gt;1,1,0))</f>
        <v/>
      </c>
    </row>
    <row r="779" customFormat="false" ht="15" hidden="false" customHeight="false" outlineLevel="0" collapsed="false">
      <c r="A779" s="0" t="str">
        <f aca="false">IF(code_master!$A779="","",code_master!$A779)</f>
        <v/>
      </c>
      <c r="B779" s="0" t="str">
        <f aca="false">IF($A779="","",code_master!$C779&amp;"")</f>
        <v/>
      </c>
      <c r="C779" s="0" t="str">
        <f aca="false">IF($A779="","",code_master!$B779&amp;"")</f>
        <v/>
      </c>
      <c r="D779" s="30" t="str">
        <f aca="false">IF($A779="","",SUMIFS(raw_data!$H:$H,raw_data!$A:$A,"&gt;="&amp;UY_START,raw_data!$A:$A,"&lt;="&amp;BASE_YM,raw_data!$B:$B,"&lt;="&amp;BASE_YM,raw_data!$G:$G,$A779))</f>
        <v/>
      </c>
      <c r="E779" s="30" t="str">
        <f aca="false">IF($A779="","",(SUMIFS(raw_data!$I:$I,raw_data!$A:$A,"&gt;="&amp;UY_START,raw_data!$A:$A,"&lt;="&amp;BASE_YM,raw_data!$B:$B,"&lt;="&amp;BASE_YM,raw_data!$G:$G,$A779)+SUMIFS(raw_data!$J:$J,raw_data!$A:$A,"&gt;="&amp;UY_START,raw_data!$A:$A,"&lt;="&amp;BASE_YM,raw_data!$B:$B,"&lt;="&amp;BASE_YM,raw_data!$G:$G,$A779)))</f>
        <v/>
      </c>
      <c r="F779" s="31" t="str">
        <f aca="false">IF(N(D779)=0,"",E779/D779)</f>
        <v/>
      </c>
      <c r="G779" s="30" t="str">
        <f aca="false">IF($A779="","",SUMIFS(raw_data!$H:$H,raw_data!$A:$A,"&gt;="&amp;UY_START_PY,raw_data!$A:$A,"&lt;="&amp;BASE_YM_PY,raw_data!$B:$B,"&lt;="&amp;BASE_YM_PY,raw_data!$G:$G,$A779))</f>
        <v/>
      </c>
      <c r="H779" s="30" t="str">
        <f aca="false">IF($A779="","",(SUMIFS(raw_data!$I:$I,raw_data!$A:$A,"&gt;="&amp;UY_START_PY,raw_data!$A:$A,"&lt;="&amp;BASE_YM_PY,raw_data!$B:$B,"&lt;="&amp;BASE_YM_PY,raw_data!$G:$G,$A779)+SUMIFS(raw_data!$J:$J,raw_data!$A:$A,"&gt;="&amp;UY_START_PY,raw_data!$A:$A,"&lt;="&amp;BASE_YM_PY,raw_data!$B:$B,"&lt;="&amp;BASE_YM_PY,raw_data!$G:$G,$A779)))</f>
        <v/>
      </c>
      <c r="I779" s="31" t="str">
        <f aca="false">IF(N(G779)=0,"",H779/G779)</f>
        <v/>
      </c>
      <c r="J779" s="32" t="str">
        <f aca="false">IF(N(G779)=0,"",D779/G779-1)</f>
        <v/>
      </c>
      <c r="K779" s="33" t="str">
        <f aca="false">IF(OR(F779="",I779=""),"",F779-I779)</f>
        <v/>
      </c>
      <c r="L779" s="30" t="str">
        <f aca="false">IF($A779="","",SUMIFS(raw_data!$H:$H,raw_data!$B:$B,BASE_YM,raw_data!$G:$G,$A779))</f>
        <v/>
      </c>
      <c r="M779" s="30" t="str">
        <f aca="false">IF($A779="","",(SUMIFS(raw_data!$I:$I,raw_data!$B:$B,BASE_YM,raw_data!$G:$G,$A779)+SUMIFS(raw_data!$J:$J,raw_data!$B:$B,BASE_YM,raw_data!$G:$G,$A779)))</f>
        <v/>
      </c>
      <c r="N779" s="31" t="str">
        <f aca="false">IF(N(L779)=0,"",M779/L779)</f>
        <v/>
      </c>
      <c r="O779" s="30" t="str">
        <f aca="false">IF($A779="","",SUMIFS(raw_data!$H:$H,raw_data!$B:$B,BASE_YM_PY,raw_data!$G:$G,$A779))</f>
        <v/>
      </c>
      <c r="P779" s="30" t="str">
        <f aca="false">IF($A779="","",(SUMIFS(raw_data!$I:$I,raw_data!$B:$B,BASE_YM_PY,raw_data!$G:$G,$A779)+SUMIFS(raw_data!$J:$J,raw_data!$B:$B,BASE_YM_PY,raw_data!$G:$G,$A779)))</f>
        <v/>
      </c>
      <c r="Q779" s="31" t="str">
        <f aca="false">IF(N(O779)=0,"",P779/O779)</f>
        <v/>
      </c>
      <c r="R779" s="32" t="str">
        <f aca="false">IF(N(O779)=0,"",L779/O779-1)</f>
        <v/>
      </c>
      <c r="S779" s="33" t="str">
        <f aca="false">IF(OR(N779="",Q779=""),"",N779-Q779)</f>
        <v/>
      </c>
      <c r="T779" s="0" t="str">
        <f aca="false">IF(N(D779)&gt;0,RANK(D779,D$2:D$1001)+COUNTIF(D$2:D779,D779)-1,"")</f>
        <v/>
      </c>
      <c r="U779" s="38" t="n">
        <f aca="false">IF(N(D779)&gt;0,IF(D779&gt;=LR_MIN_SHARE*SUM(D$2:D$1001),F779,-1),-1)</f>
        <v>-1</v>
      </c>
      <c r="V779" s="0" t="str">
        <f aca="false">IF(U779&lt;0,"",RANK(U779,U$2:U$1001)+COUNTIF(U$2:U779,U779)-1)</f>
        <v/>
      </c>
      <c r="W779" s="0" t="str">
        <f aca="false">IF(N(L779)&gt;0,RANK(L779,L$2:L$1001)+COUNTIF(L$2:L779,L779)-1,"")</f>
        <v/>
      </c>
      <c r="X779" s="38" t="n">
        <f aca="false">IF(N(L779)&gt;0,IF(L779&gt;=LR_MIN_SHARE*SUM(L$2:L$1001),N779,-1),-1)</f>
        <v>-1</v>
      </c>
      <c r="Y779" s="0" t="str">
        <f aca="false">IF(X779&lt;0,"",RANK(X779,X$2:X$1001)+COUNTIF(X$2:X779,X779)-1)</f>
        <v/>
      </c>
      <c r="AA779" s="0" t="str">
        <f aca="false">IF($A779="","",IF(COUNTIF($B$2:$B779,$B779)=1,1,""))</f>
        <v/>
      </c>
      <c r="AB779" s="0" t="str">
        <f aca="false">IF(AA779=1,SUMIF($B$2:$B$1001,$B779,$D$2:$D$1001),"")</f>
        <v/>
      </c>
      <c r="AC779" s="0" t="str">
        <f aca="false">IF(AA779=1,RANK(AB779,$AB$2:$AB$1001)+COUNTIF($AB$2:$AB779,AB779)-1,"")</f>
        <v/>
      </c>
      <c r="AD779" s="0" t="str">
        <f aca="false">IF($A779="","",COUNTIF(raw_data!$G:$G,$A779))</f>
        <v/>
      </c>
      <c r="AE779" s="0" t="str">
        <f aca="false">IF($A779="","",IF(COUNTIF($A$2:$A$1001,$A779)&gt;1,1,0))</f>
        <v/>
      </c>
    </row>
    <row r="780" customFormat="false" ht="15" hidden="false" customHeight="false" outlineLevel="0" collapsed="false">
      <c r="A780" s="0" t="str">
        <f aca="false">IF(code_master!$A780="","",code_master!$A780)</f>
        <v/>
      </c>
      <c r="B780" s="0" t="str">
        <f aca="false">IF($A780="","",code_master!$C780&amp;"")</f>
        <v/>
      </c>
      <c r="C780" s="0" t="str">
        <f aca="false">IF($A780="","",code_master!$B780&amp;"")</f>
        <v/>
      </c>
      <c r="D780" s="30" t="str">
        <f aca="false">IF($A780="","",SUMIFS(raw_data!$H:$H,raw_data!$A:$A,"&gt;="&amp;UY_START,raw_data!$A:$A,"&lt;="&amp;BASE_YM,raw_data!$B:$B,"&lt;="&amp;BASE_YM,raw_data!$G:$G,$A780))</f>
        <v/>
      </c>
      <c r="E780" s="30" t="str">
        <f aca="false">IF($A780="","",(SUMIFS(raw_data!$I:$I,raw_data!$A:$A,"&gt;="&amp;UY_START,raw_data!$A:$A,"&lt;="&amp;BASE_YM,raw_data!$B:$B,"&lt;="&amp;BASE_YM,raw_data!$G:$G,$A780)+SUMIFS(raw_data!$J:$J,raw_data!$A:$A,"&gt;="&amp;UY_START,raw_data!$A:$A,"&lt;="&amp;BASE_YM,raw_data!$B:$B,"&lt;="&amp;BASE_YM,raw_data!$G:$G,$A780)))</f>
        <v/>
      </c>
      <c r="F780" s="31" t="str">
        <f aca="false">IF(N(D780)=0,"",E780/D780)</f>
        <v/>
      </c>
      <c r="G780" s="30" t="str">
        <f aca="false">IF($A780="","",SUMIFS(raw_data!$H:$H,raw_data!$A:$A,"&gt;="&amp;UY_START_PY,raw_data!$A:$A,"&lt;="&amp;BASE_YM_PY,raw_data!$B:$B,"&lt;="&amp;BASE_YM_PY,raw_data!$G:$G,$A780))</f>
        <v/>
      </c>
      <c r="H780" s="30" t="str">
        <f aca="false">IF($A780="","",(SUMIFS(raw_data!$I:$I,raw_data!$A:$A,"&gt;="&amp;UY_START_PY,raw_data!$A:$A,"&lt;="&amp;BASE_YM_PY,raw_data!$B:$B,"&lt;="&amp;BASE_YM_PY,raw_data!$G:$G,$A780)+SUMIFS(raw_data!$J:$J,raw_data!$A:$A,"&gt;="&amp;UY_START_PY,raw_data!$A:$A,"&lt;="&amp;BASE_YM_PY,raw_data!$B:$B,"&lt;="&amp;BASE_YM_PY,raw_data!$G:$G,$A780)))</f>
        <v/>
      </c>
      <c r="I780" s="31" t="str">
        <f aca="false">IF(N(G780)=0,"",H780/G780)</f>
        <v/>
      </c>
      <c r="J780" s="32" t="str">
        <f aca="false">IF(N(G780)=0,"",D780/G780-1)</f>
        <v/>
      </c>
      <c r="K780" s="33" t="str">
        <f aca="false">IF(OR(F780="",I780=""),"",F780-I780)</f>
        <v/>
      </c>
      <c r="L780" s="30" t="str">
        <f aca="false">IF($A780="","",SUMIFS(raw_data!$H:$H,raw_data!$B:$B,BASE_YM,raw_data!$G:$G,$A780))</f>
        <v/>
      </c>
      <c r="M780" s="30" t="str">
        <f aca="false">IF($A780="","",(SUMIFS(raw_data!$I:$I,raw_data!$B:$B,BASE_YM,raw_data!$G:$G,$A780)+SUMIFS(raw_data!$J:$J,raw_data!$B:$B,BASE_YM,raw_data!$G:$G,$A780)))</f>
        <v/>
      </c>
      <c r="N780" s="31" t="str">
        <f aca="false">IF(N(L780)=0,"",M780/L780)</f>
        <v/>
      </c>
      <c r="O780" s="30" t="str">
        <f aca="false">IF($A780="","",SUMIFS(raw_data!$H:$H,raw_data!$B:$B,BASE_YM_PY,raw_data!$G:$G,$A780))</f>
        <v/>
      </c>
      <c r="P780" s="30" t="str">
        <f aca="false">IF($A780="","",(SUMIFS(raw_data!$I:$I,raw_data!$B:$B,BASE_YM_PY,raw_data!$G:$G,$A780)+SUMIFS(raw_data!$J:$J,raw_data!$B:$B,BASE_YM_PY,raw_data!$G:$G,$A780)))</f>
        <v/>
      </c>
      <c r="Q780" s="31" t="str">
        <f aca="false">IF(N(O780)=0,"",P780/O780)</f>
        <v/>
      </c>
      <c r="R780" s="32" t="str">
        <f aca="false">IF(N(O780)=0,"",L780/O780-1)</f>
        <v/>
      </c>
      <c r="S780" s="33" t="str">
        <f aca="false">IF(OR(N780="",Q780=""),"",N780-Q780)</f>
        <v/>
      </c>
      <c r="T780" s="0" t="str">
        <f aca="false">IF(N(D780)&gt;0,RANK(D780,D$2:D$1001)+COUNTIF(D$2:D780,D780)-1,"")</f>
        <v/>
      </c>
      <c r="U780" s="38" t="n">
        <f aca="false">IF(N(D780)&gt;0,IF(D780&gt;=LR_MIN_SHARE*SUM(D$2:D$1001),F780,-1),-1)</f>
        <v>-1</v>
      </c>
      <c r="V780" s="0" t="str">
        <f aca="false">IF(U780&lt;0,"",RANK(U780,U$2:U$1001)+COUNTIF(U$2:U780,U780)-1)</f>
        <v/>
      </c>
      <c r="W780" s="0" t="str">
        <f aca="false">IF(N(L780)&gt;0,RANK(L780,L$2:L$1001)+COUNTIF(L$2:L780,L780)-1,"")</f>
        <v/>
      </c>
      <c r="X780" s="38" t="n">
        <f aca="false">IF(N(L780)&gt;0,IF(L780&gt;=LR_MIN_SHARE*SUM(L$2:L$1001),N780,-1),-1)</f>
        <v>-1</v>
      </c>
      <c r="Y780" s="0" t="str">
        <f aca="false">IF(X780&lt;0,"",RANK(X780,X$2:X$1001)+COUNTIF(X$2:X780,X780)-1)</f>
        <v/>
      </c>
      <c r="AA780" s="0" t="str">
        <f aca="false">IF($A780="","",IF(COUNTIF($B$2:$B780,$B780)=1,1,""))</f>
        <v/>
      </c>
      <c r="AB780" s="0" t="str">
        <f aca="false">IF(AA780=1,SUMIF($B$2:$B$1001,$B780,$D$2:$D$1001),"")</f>
        <v/>
      </c>
      <c r="AC780" s="0" t="str">
        <f aca="false">IF(AA780=1,RANK(AB780,$AB$2:$AB$1001)+COUNTIF($AB$2:$AB780,AB780)-1,"")</f>
        <v/>
      </c>
      <c r="AD780" s="0" t="str">
        <f aca="false">IF($A780="","",COUNTIF(raw_data!$G:$G,$A780))</f>
        <v/>
      </c>
      <c r="AE780" s="0" t="str">
        <f aca="false">IF($A780="","",IF(COUNTIF($A$2:$A$1001,$A780)&gt;1,1,0))</f>
        <v/>
      </c>
    </row>
    <row r="781" customFormat="false" ht="15" hidden="false" customHeight="false" outlineLevel="0" collapsed="false">
      <c r="A781" s="0" t="str">
        <f aca="false">IF(code_master!$A781="","",code_master!$A781)</f>
        <v/>
      </c>
      <c r="B781" s="0" t="str">
        <f aca="false">IF($A781="","",code_master!$C781&amp;"")</f>
        <v/>
      </c>
      <c r="C781" s="0" t="str">
        <f aca="false">IF($A781="","",code_master!$B781&amp;"")</f>
        <v/>
      </c>
      <c r="D781" s="30" t="str">
        <f aca="false">IF($A781="","",SUMIFS(raw_data!$H:$H,raw_data!$A:$A,"&gt;="&amp;UY_START,raw_data!$A:$A,"&lt;="&amp;BASE_YM,raw_data!$B:$B,"&lt;="&amp;BASE_YM,raw_data!$G:$G,$A781))</f>
        <v/>
      </c>
      <c r="E781" s="30" t="str">
        <f aca="false">IF($A781="","",(SUMIFS(raw_data!$I:$I,raw_data!$A:$A,"&gt;="&amp;UY_START,raw_data!$A:$A,"&lt;="&amp;BASE_YM,raw_data!$B:$B,"&lt;="&amp;BASE_YM,raw_data!$G:$G,$A781)+SUMIFS(raw_data!$J:$J,raw_data!$A:$A,"&gt;="&amp;UY_START,raw_data!$A:$A,"&lt;="&amp;BASE_YM,raw_data!$B:$B,"&lt;="&amp;BASE_YM,raw_data!$G:$G,$A781)))</f>
        <v/>
      </c>
      <c r="F781" s="31" t="str">
        <f aca="false">IF(N(D781)=0,"",E781/D781)</f>
        <v/>
      </c>
      <c r="G781" s="30" t="str">
        <f aca="false">IF($A781="","",SUMIFS(raw_data!$H:$H,raw_data!$A:$A,"&gt;="&amp;UY_START_PY,raw_data!$A:$A,"&lt;="&amp;BASE_YM_PY,raw_data!$B:$B,"&lt;="&amp;BASE_YM_PY,raw_data!$G:$G,$A781))</f>
        <v/>
      </c>
      <c r="H781" s="30" t="str">
        <f aca="false">IF($A781="","",(SUMIFS(raw_data!$I:$I,raw_data!$A:$A,"&gt;="&amp;UY_START_PY,raw_data!$A:$A,"&lt;="&amp;BASE_YM_PY,raw_data!$B:$B,"&lt;="&amp;BASE_YM_PY,raw_data!$G:$G,$A781)+SUMIFS(raw_data!$J:$J,raw_data!$A:$A,"&gt;="&amp;UY_START_PY,raw_data!$A:$A,"&lt;="&amp;BASE_YM_PY,raw_data!$B:$B,"&lt;="&amp;BASE_YM_PY,raw_data!$G:$G,$A781)))</f>
        <v/>
      </c>
      <c r="I781" s="31" t="str">
        <f aca="false">IF(N(G781)=0,"",H781/G781)</f>
        <v/>
      </c>
      <c r="J781" s="32" t="str">
        <f aca="false">IF(N(G781)=0,"",D781/G781-1)</f>
        <v/>
      </c>
      <c r="K781" s="33" t="str">
        <f aca="false">IF(OR(F781="",I781=""),"",F781-I781)</f>
        <v/>
      </c>
      <c r="L781" s="30" t="str">
        <f aca="false">IF($A781="","",SUMIFS(raw_data!$H:$H,raw_data!$B:$B,BASE_YM,raw_data!$G:$G,$A781))</f>
        <v/>
      </c>
      <c r="M781" s="30" t="str">
        <f aca="false">IF($A781="","",(SUMIFS(raw_data!$I:$I,raw_data!$B:$B,BASE_YM,raw_data!$G:$G,$A781)+SUMIFS(raw_data!$J:$J,raw_data!$B:$B,BASE_YM,raw_data!$G:$G,$A781)))</f>
        <v/>
      </c>
      <c r="N781" s="31" t="str">
        <f aca="false">IF(N(L781)=0,"",M781/L781)</f>
        <v/>
      </c>
      <c r="O781" s="30" t="str">
        <f aca="false">IF($A781="","",SUMIFS(raw_data!$H:$H,raw_data!$B:$B,BASE_YM_PY,raw_data!$G:$G,$A781))</f>
        <v/>
      </c>
      <c r="P781" s="30" t="str">
        <f aca="false">IF($A781="","",(SUMIFS(raw_data!$I:$I,raw_data!$B:$B,BASE_YM_PY,raw_data!$G:$G,$A781)+SUMIFS(raw_data!$J:$J,raw_data!$B:$B,BASE_YM_PY,raw_data!$G:$G,$A781)))</f>
        <v/>
      </c>
      <c r="Q781" s="31" t="str">
        <f aca="false">IF(N(O781)=0,"",P781/O781)</f>
        <v/>
      </c>
      <c r="R781" s="32" t="str">
        <f aca="false">IF(N(O781)=0,"",L781/O781-1)</f>
        <v/>
      </c>
      <c r="S781" s="33" t="str">
        <f aca="false">IF(OR(N781="",Q781=""),"",N781-Q781)</f>
        <v/>
      </c>
      <c r="T781" s="0" t="str">
        <f aca="false">IF(N(D781)&gt;0,RANK(D781,D$2:D$1001)+COUNTIF(D$2:D781,D781)-1,"")</f>
        <v/>
      </c>
      <c r="U781" s="38" t="n">
        <f aca="false">IF(N(D781)&gt;0,IF(D781&gt;=LR_MIN_SHARE*SUM(D$2:D$1001),F781,-1),-1)</f>
        <v>-1</v>
      </c>
      <c r="V781" s="0" t="str">
        <f aca="false">IF(U781&lt;0,"",RANK(U781,U$2:U$1001)+COUNTIF(U$2:U781,U781)-1)</f>
        <v/>
      </c>
      <c r="W781" s="0" t="str">
        <f aca="false">IF(N(L781)&gt;0,RANK(L781,L$2:L$1001)+COUNTIF(L$2:L781,L781)-1,"")</f>
        <v/>
      </c>
      <c r="X781" s="38" t="n">
        <f aca="false">IF(N(L781)&gt;0,IF(L781&gt;=LR_MIN_SHARE*SUM(L$2:L$1001),N781,-1),-1)</f>
        <v>-1</v>
      </c>
      <c r="Y781" s="0" t="str">
        <f aca="false">IF(X781&lt;0,"",RANK(X781,X$2:X$1001)+COUNTIF(X$2:X781,X781)-1)</f>
        <v/>
      </c>
      <c r="AA781" s="0" t="str">
        <f aca="false">IF($A781="","",IF(COUNTIF($B$2:$B781,$B781)=1,1,""))</f>
        <v/>
      </c>
      <c r="AB781" s="0" t="str">
        <f aca="false">IF(AA781=1,SUMIF($B$2:$B$1001,$B781,$D$2:$D$1001),"")</f>
        <v/>
      </c>
      <c r="AC781" s="0" t="str">
        <f aca="false">IF(AA781=1,RANK(AB781,$AB$2:$AB$1001)+COUNTIF($AB$2:$AB781,AB781)-1,"")</f>
        <v/>
      </c>
      <c r="AD781" s="0" t="str">
        <f aca="false">IF($A781="","",COUNTIF(raw_data!$G:$G,$A781))</f>
        <v/>
      </c>
      <c r="AE781" s="0" t="str">
        <f aca="false">IF($A781="","",IF(COUNTIF($A$2:$A$1001,$A781)&gt;1,1,0))</f>
        <v/>
      </c>
    </row>
    <row r="782" customFormat="false" ht="15" hidden="false" customHeight="false" outlineLevel="0" collapsed="false">
      <c r="A782" s="0" t="str">
        <f aca="false">IF(code_master!$A782="","",code_master!$A782)</f>
        <v/>
      </c>
      <c r="B782" s="0" t="str">
        <f aca="false">IF($A782="","",code_master!$C782&amp;"")</f>
        <v/>
      </c>
      <c r="C782" s="0" t="str">
        <f aca="false">IF($A782="","",code_master!$B782&amp;"")</f>
        <v/>
      </c>
      <c r="D782" s="30" t="str">
        <f aca="false">IF($A782="","",SUMIFS(raw_data!$H:$H,raw_data!$A:$A,"&gt;="&amp;UY_START,raw_data!$A:$A,"&lt;="&amp;BASE_YM,raw_data!$B:$B,"&lt;="&amp;BASE_YM,raw_data!$G:$G,$A782))</f>
        <v/>
      </c>
      <c r="E782" s="30" t="str">
        <f aca="false">IF($A782="","",(SUMIFS(raw_data!$I:$I,raw_data!$A:$A,"&gt;="&amp;UY_START,raw_data!$A:$A,"&lt;="&amp;BASE_YM,raw_data!$B:$B,"&lt;="&amp;BASE_YM,raw_data!$G:$G,$A782)+SUMIFS(raw_data!$J:$J,raw_data!$A:$A,"&gt;="&amp;UY_START,raw_data!$A:$A,"&lt;="&amp;BASE_YM,raw_data!$B:$B,"&lt;="&amp;BASE_YM,raw_data!$G:$G,$A782)))</f>
        <v/>
      </c>
      <c r="F782" s="31" t="str">
        <f aca="false">IF(N(D782)=0,"",E782/D782)</f>
        <v/>
      </c>
      <c r="G782" s="30" t="str">
        <f aca="false">IF($A782="","",SUMIFS(raw_data!$H:$H,raw_data!$A:$A,"&gt;="&amp;UY_START_PY,raw_data!$A:$A,"&lt;="&amp;BASE_YM_PY,raw_data!$B:$B,"&lt;="&amp;BASE_YM_PY,raw_data!$G:$G,$A782))</f>
        <v/>
      </c>
      <c r="H782" s="30" t="str">
        <f aca="false">IF($A782="","",(SUMIFS(raw_data!$I:$I,raw_data!$A:$A,"&gt;="&amp;UY_START_PY,raw_data!$A:$A,"&lt;="&amp;BASE_YM_PY,raw_data!$B:$B,"&lt;="&amp;BASE_YM_PY,raw_data!$G:$G,$A782)+SUMIFS(raw_data!$J:$J,raw_data!$A:$A,"&gt;="&amp;UY_START_PY,raw_data!$A:$A,"&lt;="&amp;BASE_YM_PY,raw_data!$B:$B,"&lt;="&amp;BASE_YM_PY,raw_data!$G:$G,$A782)))</f>
        <v/>
      </c>
      <c r="I782" s="31" t="str">
        <f aca="false">IF(N(G782)=0,"",H782/G782)</f>
        <v/>
      </c>
      <c r="J782" s="32" t="str">
        <f aca="false">IF(N(G782)=0,"",D782/G782-1)</f>
        <v/>
      </c>
      <c r="K782" s="33" t="str">
        <f aca="false">IF(OR(F782="",I782=""),"",F782-I782)</f>
        <v/>
      </c>
      <c r="L782" s="30" t="str">
        <f aca="false">IF($A782="","",SUMIFS(raw_data!$H:$H,raw_data!$B:$B,BASE_YM,raw_data!$G:$G,$A782))</f>
        <v/>
      </c>
      <c r="M782" s="30" t="str">
        <f aca="false">IF($A782="","",(SUMIFS(raw_data!$I:$I,raw_data!$B:$B,BASE_YM,raw_data!$G:$G,$A782)+SUMIFS(raw_data!$J:$J,raw_data!$B:$B,BASE_YM,raw_data!$G:$G,$A782)))</f>
        <v/>
      </c>
      <c r="N782" s="31" t="str">
        <f aca="false">IF(N(L782)=0,"",M782/L782)</f>
        <v/>
      </c>
      <c r="O782" s="30" t="str">
        <f aca="false">IF($A782="","",SUMIFS(raw_data!$H:$H,raw_data!$B:$B,BASE_YM_PY,raw_data!$G:$G,$A782))</f>
        <v/>
      </c>
      <c r="P782" s="30" t="str">
        <f aca="false">IF($A782="","",(SUMIFS(raw_data!$I:$I,raw_data!$B:$B,BASE_YM_PY,raw_data!$G:$G,$A782)+SUMIFS(raw_data!$J:$J,raw_data!$B:$B,BASE_YM_PY,raw_data!$G:$G,$A782)))</f>
        <v/>
      </c>
      <c r="Q782" s="31" t="str">
        <f aca="false">IF(N(O782)=0,"",P782/O782)</f>
        <v/>
      </c>
      <c r="R782" s="32" t="str">
        <f aca="false">IF(N(O782)=0,"",L782/O782-1)</f>
        <v/>
      </c>
      <c r="S782" s="33" t="str">
        <f aca="false">IF(OR(N782="",Q782=""),"",N782-Q782)</f>
        <v/>
      </c>
      <c r="T782" s="0" t="str">
        <f aca="false">IF(N(D782)&gt;0,RANK(D782,D$2:D$1001)+COUNTIF(D$2:D782,D782)-1,"")</f>
        <v/>
      </c>
      <c r="U782" s="38" t="n">
        <f aca="false">IF(N(D782)&gt;0,IF(D782&gt;=LR_MIN_SHARE*SUM(D$2:D$1001),F782,-1),-1)</f>
        <v>-1</v>
      </c>
      <c r="V782" s="0" t="str">
        <f aca="false">IF(U782&lt;0,"",RANK(U782,U$2:U$1001)+COUNTIF(U$2:U782,U782)-1)</f>
        <v/>
      </c>
      <c r="W782" s="0" t="str">
        <f aca="false">IF(N(L782)&gt;0,RANK(L782,L$2:L$1001)+COUNTIF(L$2:L782,L782)-1,"")</f>
        <v/>
      </c>
      <c r="X782" s="38" t="n">
        <f aca="false">IF(N(L782)&gt;0,IF(L782&gt;=LR_MIN_SHARE*SUM(L$2:L$1001),N782,-1),-1)</f>
        <v>-1</v>
      </c>
      <c r="Y782" s="0" t="str">
        <f aca="false">IF(X782&lt;0,"",RANK(X782,X$2:X$1001)+COUNTIF(X$2:X782,X782)-1)</f>
        <v/>
      </c>
      <c r="AA782" s="0" t="str">
        <f aca="false">IF($A782="","",IF(COUNTIF($B$2:$B782,$B782)=1,1,""))</f>
        <v/>
      </c>
      <c r="AB782" s="0" t="str">
        <f aca="false">IF(AA782=1,SUMIF($B$2:$B$1001,$B782,$D$2:$D$1001),"")</f>
        <v/>
      </c>
      <c r="AC782" s="0" t="str">
        <f aca="false">IF(AA782=1,RANK(AB782,$AB$2:$AB$1001)+COUNTIF($AB$2:$AB782,AB782)-1,"")</f>
        <v/>
      </c>
      <c r="AD782" s="0" t="str">
        <f aca="false">IF($A782="","",COUNTIF(raw_data!$G:$G,$A782))</f>
        <v/>
      </c>
      <c r="AE782" s="0" t="str">
        <f aca="false">IF($A782="","",IF(COUNTIF($A$2:$A$1001,$A782)&gt;1,1,0))</f>
        <v/>
      </c>
    </row>
    <row r="783" customFormat="false" ht="15" hidden="false" customHeight="false" outlineLevel="0" collapsed="false">
      <c r="A783" s="0" t="str">
        <f aca="false">IF(code_master!$A783="","",code_master!$A783)</f>
        <v/>
      </c>
      <c r="B783" s="0" t="str">
        <f aca="false">IF($A783="","",code_master!$C783&amp;"")</f>
        <v/>
      </c>
      <c r="C783" s="0" t="str">
        <f aca="false">IF($A783="","",code_master!$B783&amp;"")</f>
        <v/>
      </c>
      <c r="D783" s="30" t="str">
        <f aca="false">IF($A783="","",SUMIFS(raw_data!$H:$H,raw_data!$A:$A,"&gt;="&amp;UY_START,raw_data!$A:$A,"&lt;="&amp;BASE_YM,raw_data!$B:$B,"&lt;="&amp;BASE_YM,raw_data!$G:$G,$A783))</f>
        <v/>
      </c>
      <c r="E783" s="30" t="str">
        <f aca="false">IF($A783="","",(SUMIFS(raw_data!$I:$I,raw_data!$A:$A,"&gt;="&amp;UY_START,raw_data!$A:$A,"&lt;="&amp;BASE_YM,raw_data!$B:$B,"&lt;="&amp;BASE_YM,raw_data!$G:$G,$A783)+SUMIFS(raw_data!$J:$J,raw_data!$A:$A,"&gt;="&amp;UY_START,raw_data!$A:$A,"&lt;="&amp;BASE_YM,raw_data!$B:$B,"&lt;="&amp;BASE_YM,raw_data!$G:$G,$A783)))</f>
        <v/>
      </c>
      <c r="F783" s="31" t="str">
        <f aca="false">IF(N(D783)=0,"",E783/D783)</f>
        <v/>
      </c>
      <c r="G783" s="30" t="str">
        <f aca="false">IF($A783="","",SUMIFS(raw_data!$H:$H,raw_data!$A:$A,"&gt;="&amp;UY_START_PY,raw_data!$A:$A,"&lt;="&amp;BASE_YM_PY,raw_data!$B:$B,"&lt;="&amp;BASE_YM_PY,raw_data!$G:$G,$A783))</f>
        <v/>
      </c>
      <c r="H783" s="30" t="str">
        <f aca="false">IF($A783="","",(SUMIFS(raw_data!$I:$I,raw_data!$A:$A,"&gt;="&amp;UY_START_PY,raw_data!$A:$A,"&lt;="&amp;BASE_YM_PY,raw_data!$B:$B,"&lt;="&amp;BASE_YM_PY,raw_data!$G:$G,$A783)+SUMIFS(raw_data!$J:$J,raw_data!$A:$A,"&gt;="&amp;UY_START_PY,raw_data!$A:$A,"&lt;="&amp;BASE_YM_PY,raw_data!$B:$B,"&lt;="&amp;BASE_YM_PY,raw_data!$G:$G,$A783)))</f>
        <v/>
      </c>
      <c r="I783" s="31" t="str">
        <f aca="false">IF(N(G783)=0,"",H783/G783)</f>
        <v/>
      </c>
      <c r="J783" s="32" t="str">
        <f aca="false">IF(N(G783)=0,"",D783/G783-1)</f>
        <v/>
      </c>
      <c r="K783" s="33" t="str">
        <f aca="false">IF(OR(F783="",I783=""),"",F783-I783)</f>
        <v/>
      </c>
      <c r="L783" s="30" t="str">
        <f aca="false">IF($A783="","",SUMIFS(raw_data!$H:$H,raw_data!$B:$B,BASE_YM,raw_data!$G:$G,$A783))</f>
        <v/>
      </c>
      <c r="M783" s="30" t="str">
        <f aca="false">IF($A783="","",(SUMIFS(raw_data!$I:$I,raw_data!$B:$B,BASE_YM,raw_data!$G:$G,$A783)+SUMIFS(raw_data!$J:$J,raw_data!$B:$B,BASE_YM,raw_data!$G:$G,$A783)))</f>
        <v/>
      </c>
      <c r="N783" s="31" t="str">
        <f aca="false">IF(N(L783)=0,"",M783/L783)</f>
        <v/>
      </c>
      <c r="O783" s="30" t="str">
        <f aca="false">IF($A783="","",SUMIFS(raw_data!$H:$H,raw_data!$B:$B,BASE_YM_PY,raw_data!$G:$G,$A783))</f>
        <v/>
      </c>
      <c r="P783" s="30" t="str">
        <f aca="false">IF($A783="","",(SUMIFS(raw_data!$I:$I,raw_data!$B:$B,BASE_YM_PY,raw_data!$G:$G,$A783)+SUMIFS(raw_data!$J:$J,raw_data!$B:$B,BASE_YM_PY,raw_data!$G:$G,$A783)))</f>
        <v/>
      </c>
      <c r="Q783" s="31" t="str">
        <f aca="false">IF(N(O783)=0,"",P783/O783)</f>
        <v/>
      </c>
      <c r="R783" s="32" t="str">
        <f aca="false">IF(N(O783)=0,"",L783/O783-1)</f>
        <v/>
      </c>
      <c r="S783" s="33" t="str">
        <f aca="false">IF(OR(N783="",Q783=""),"",N783-Q783)</f>
        <v/>
      </c>
      <c r="T783" s="0" t="str">
        <f aca="false">IF(N(D783)&gt;0,RANK(D783,D$2:D$1001)+COUNTIF(D$2:D783,D783)-1,"")</f>
        <v/>
      </c>
      <c r="U783" s="38" t="n">
        <f aca="false">IF(N(D783)&gt;0,IF(D783&gt;=LR_MIN_SHARE*SUM(D$2:D$1001),F783,-1),-1)</f>
        <v>-1</v>
      </c>
      <c r="V783" s="0" t="str">
        <f aca="false">IF(U783&lt;0,"",RANK(U783,U$2:U$1001)+COUNTIF(U$2:U783,U783)-1)</f>
        <v/>
      </c>
      <c r="W783" s="0" t="str">
        <f aca="false">IF(N(L783)&gt;0,RANK(L783,L$2:L$1001)+COUNTIF(L$2:L783,L783)-1,"")</f>
        <v/>
      </c>
      <c r="X783" s="38" t="n">
        <f aca="false">IF(N(L783)&gt;0,IF(L783&gt;=LR_MIN_SHARE*SUM(L$2:L$1001),N783,-1),-1)</f>
        <v>-1</v>
      </c>
      <c r="Y783" s="0" t="str">
        <f aca="false">IF(X783&lt;0,"",RANK(X783,X$2:X$1001)+COUNTIF(X$2:X783,X783)-1)</f>
        <v/>
      </c>
      <c r="AA783" s="0" t="str">
        <f aca="false">IF($A783="","",IF(COUNTIF($B$2:$B783,$B783)=1,1,""))</f>
        <v/>
      </c>
      <c r="AB783" s="0" t="str">
        <f aca="false">IF(AA783=1,SUMIF($B$2:$B$1001,$B783,$D$2:$D$1001),"")</f>
        <v/>
      </c>
      <c r="AC783" s="0" t="str">
        <f aca="false">IF(AA783=1,RANK(AB783,$AB$2:$AB$1001)+COUNTIF($AB$2:$AB783,AB783)-1,"")</f>
        <v/>
      </c>
      <c r="AD783" s="0" t="str">
        <f aca="false">IF($A783="","",COUNTIF(raw_data!$G:$G,$A783))</f>
        <v/>
      </c>
      <c r="AE783" s="0" t="str">
        <f aca="false">IF($A783="","",IF(COUNTIF($A$2:$A$1001,$A783)&gt;1,1,0))</f>
        <v/>
      </c>
    </row>
    <row r="784" customFormat="false" ht="15" hidden="false" customHeight="false" outlineLevel="0" collapsed="false">
      <c r="A784" s="0" t="str">
        <f aca="false">IF(code_master!$A784="","",code_master!$A784)</f>
        <v/>
      </c>
      <c r="B784" s="0" t="str">
        <f aca="false">IF($A784="","",code_master!$C784&amp;"")</f>
        <v/>
      </c>
      <c r="C784" s="0" t="str">
        <f aca="false">IF($A784="","",code_master!$B784&amp;"")</f>
        <v/>
      </c>
      <c r="D784" s="30" t="str">
        <f aca="false">IF($A784="","",SUMIFS(raw_data!$H:$H,raw_data!$A:$A,"&gt;="&amp;UY_START,raw_data!$A:$A,"&lt;="&amp;BASE_YM,raw_data!$B:$B,"&lt;="&amp;BASE_YM,raw_data!$G:$G,$A784))</f>
        <v/>
      </c>
      <c r="E784" s="30" t="str">
        <f aca="false">IF($A784="","",(SUMIFS(raw_data!$I:$I,raw_data!$A:$A,"&gt;="&amp;UY_START,raw_data!$A:$A,"&lt;="&amp;BASE_YM,raw_data!$B:$B,"&lt;="&amp;BASE_YM,raw_data!$G:$G,$A784)+SUMIFS(raw_data!$J:$J,raw_data!$A:$A,"&gt;="&amp;UY_START,raw_data!$A:$A,"&lt;="&amp;BASE_YM,raw_data!$B:$B,"&lt;="&amp;BASE_YM,raw_data!$G:$G,$A784)))</f>
        <v/>
      </c>
      <c r="F784" s="31" t="str">
        <f aca="false">IF(N(D784)=0,"",E784/D784)</f>
        <v/>
      </c>
      <c r="G784" s="30" t="str">
        <f aca="false">IF($A784="","",SUMIFS(raw_data!$H:$H,raw_data!$A:$A,"&gt;="&amp;UY_START_PY,raw_data!$A:$A,"&lt;="&amp;BASE_YM_PY,raw_data!$B:$B,"&lt;="&amp;BASE_YM_PY,raw_data!$G:$G,$A784))</f>
        <v/>
      </c>
      <c r="H784" s="30" t="str">
        <f aca="false">IF($A784="","",(SUMIFS(raw_data!$I:$I,raw_data!$A:$A,"&gt;="&amp;UY_START_PY,raw_data!$A:$A,"&lt;="&amp;BASE_YM_PY,raw_data!$B:$B,"&lt;="&amp;BASE_YM_PY,raw_data!$G:$G,$A784)+SUMIFS(raw_data!$J:$J,raw_data!$A:$A,"&gt;="&amp;UY_START_PY,raw_data!$A:$A,"&lt;="&amp;BASE_YM_PY,raw_data!$B:$B,"&lt;="&amp;BASE_YM_PY,raw_data!$G:$G,$A784)))</f>
        <v/>
      </c>
      <c r="I784" s="31" t="str">
        <f aca="false">IF(N(G784)=0,"",H784/G784)</f>
        <v/>
      </c>
      <c r="J784" s="32" t="str">
        <f aca="false">IF(N(G784)=0,"",D784/G784-1)</f>
        <v/>
      </c>
      <c r="K784" s="33" t="str">
        <f aca="false">IF(OR(F784="",I784=""),"",F784-I784)</f>
        <v/>
      </c>
      <c r="L784" s="30" t="str">
        <f aca="false">IF($A784="","",SUMIFS(raw_data!$H:$H,raw_data!$B:$B,BASE_YM,raw_data!$G:$G,$A784))</f>
        <v/>
      </c>
      <c r="M784" s="30" t="str">
        <f aca="false">IF($A784="","",(SUMIFS(raw_data!$I:$I,raw_data!$B:$B,BASE_YM,raw_data!$G:$G,$A784)+SUMIFS(raw_data!$J:$J,raw_data!$B:$B,BASE_YM,raw_data!$G:$G,$A784)))</f>
        <v/>
      </c>
      <c r="N784" s="31" t="str">
        <f aca="false">IF(N(L784)=0,"",M784/L784)</f>
        <v/>
      </c>
      <c r="O784" s="30" t="str">
        <f aca="false">IF($A784="","",SUMIFS(raw_data!$H:$H,raw_data!$B:$B,BASE_YM_PY,raw_data!$G:$G,$A784))</f>
        <v/>
      </c>
      <c r="P784" s="30" t="str">
        <f aca="false">IF($A784="","",(SUMIFS(raw_data!$I:$I,raw_data!$B:$B,BASE_YM_PY,raw_data!$G:$G,$A784)+SUMIFS(raw_data!$J:$J,raw_data!$B:$B,BASE_YM_PY,raw_data!$G:$G,$A784)))</f>
        <v/>
      </c>
      <c r="Q784" s="31" t="str">
        <f aca="false">IF(N(O784)=0,"",P784/O784)</f>
        <v/>
      </c>
      <c r="R784" s="32" t="str">
        <f aca="false">IF(N(O784)=0,"",L784/O784-1)</f>
        <v/>
      </c>
      <c r="S784" s="33" t="str">
        <f aca="false">IF(OR(N784="",Q784=""),"",N784-Q784)</f>
        <v/>
      </c>
      <c r="T784" s="0" t="str">
        <f aca="false">IF(N(D784)&gt;0,RANK(D784,D$2:D$1001)+COUNTIF(D$2:D784,D784)-1,"")</f>
        <v/>
      </c>
      <c r="U784" s="38" t="n">
        <f aca="false">IF(N(D784)&gt;0,IF(D784&gt;=LR_MIN_SHARE*SUM(D$2:D$1001),F784,-1),-1)</f>
        <v>-1</v>
      </c>
      <c r="V784" s="0" t="str">
        <f aca="false">IF(U784&lt;0,"",RANK(U784,U$2:U$1001)+COUNTIF(U$2:U784,U784)-1)</f>
        <v/>
      </c>
      <c r="W784" s="0" t="str">
        <f aca="false">IF(N(L784)&gt;0,RANK(L784,L$2:L$1001)+COUNTIF(L$2:L784,L784)-1,"")</f>
        <v/>
      </c>
      <c r="X784" s="38" t="n">
        <f aca="false">IF(N(L784)&gt;0,IF(L784&gt;=LR_MIN_SHARE*SUM(L$2:L$1001),N784,-1),-1)</f>
        <v>-1</v>
      </c>
      <c r="Y784" s="0" t="str">
        <f aca="false">IF(X784&lt;0,"",RANK(X784,X$2:X$1001)+COUNTIF(X$2:X784,X784)-1)</f>
        <v/>
      </c>
      <c r="AA784" s="0" t="str">
        <f aca="false">IF($A784="","",IF(COUNTIF($B$2:$B784,$B784)=1,1,""))</f>
        <v/>
      </c>
      <c r="AB784" s="0" t="str">
        <f aca="false">IF(AA784=1,SUMIF($B$2:$B$1001,$B784,$D$2:$D$1001),"")</f>
        <v/>
      </c>
      <c r="AC784" s="0" t="str">
        <f aca="false">IF(AA784=1,RANK(AB784,$AB$2:$AB$1001)+COUNTIF($AB$2:$AB784,AB784)-1,"")</f>
        <v/>
      </c>
      <c r="AD784" s="0" t="str">
        <f aca="false">IF($A784="","",COUNTIF(raw_data!$G:$G,$A784))</f>
        <v/>
      </c>
      <c r="AE784" s="0" t="str">
        <f aca="false">IF($A784="","",IF(COUNTIF($A$2:$A$1001,$A784)&gt;1,1,0))</f>
        <v/>
      </c>
    </row>
    <row r="785" customFormat="false" ht="15" hidden="false" customHeight="false" outlineLevel="0" collapsed="false">
      <c r="A785" s="0" t="str">
        <f aca="false">IF(code_master!$A785="","",code_master!$A785)</f>
        <v/>
      </c>
      <c r="B785" s="0" t="str">
        <f aca="false">IF($A785="","",code_master!$C785&amp;"")</f>
        <v/>
      </c>
      <c r="C785" s="0" t="str">
        <f aca="false">IF($A785="","",code_master!$B785&amp;"")</f>
        <v/>
      </c>
      <c r="D785" s="30" t="str">
        <f aca="false">IF($A785="","",SUMIFS(raw_data!$H:$H,raw_data!$A:$A,"&gt;="&amp;UY_START,raw_data!$A:$A,"&lt;="&amp;BASE_YM,raw_data!$B:$B,"&lt;="&amp;BASE_YM,raw_data!$G:$G,$A785))</f>
        <v/>
      </c>
      <c r="E785" s="30" t="str">
        <f aca="false">IF($A785="","",(SUMIFS(raw_data!$I:$I,raw_data!$A:$A,"&gt;="&amp;UY_START,raw_data!$A:$A,"&lt;="&amp;BASE_YM,raw_data!$B:$B,"&lt;="&amp;BASE_YM,raw_data!$G:$G,$A785)+SUMIFS(raw_data!$J:$J,raw_data!$A:$A,"&gt;="&amp;UY_START,raw_data!$A:$A,"&lt;="&amp;BASE_YM,raw_data!$B:$B,"&lt;="&amp;BASE_YM,raw_data!$G:$G,$A785)))</f>
        <v/>
      </c>
      <c r="F785" s="31" t="str">
        <f aca="false">IF(N(D785)=0,"",E785/D785)</f>
        <v/>
      </c>
      <c r="G785" s="30" t="str">
        <f aca="false">IF($A785="","",SUMIFS(raw_data!$H:$H,raw_data!$A:$A,"&gt;="&amp;UY_START_PY,raw_data!$A:$A,"&lt;="&amp;BASE_YM_PY,raw_data!$B:$B,"&lt;="&amp;BASE_YM_PY,raw_data!$G:$G,$A785))</f>
        <v/>
      </c>
      <c r="H785" s="30" t="str">
        <f aca="false">IF($A785="","",(SUMIFS(raw_data!$I:$I,raw_data!$A:$A,"&gt;="&amp;UY_START_PY,raw_data!$A:$A,"&lt;="&amp;BASE_YM_PY,raw_data!$B:$B,"&lt;="&amp;BASE_YM_PY,raw_data!$G:$G,$A785)+SUMIFS(raw_data!$J:$J,raw_data!$A:$A,"&gt;="&amp;UY_START_PY,raw_data!$A:$A,"&lt;="&amp;BASE_YM_PY,raw_data!$B:$B,"&lt;="&amp;BASE_YM_PY,raw_data!$G:$G,$A785)))</f>
        <v/>
      </c>
      <c r="I785" s="31" t="str">
        <f aca="false">IF(N(G785)=0,"",H785/G785)</f>
        <v/>
      </c>
      <c r="J785" s="32" t="str">
        <f aca="false">IF(N(G785)=0,"",D785/G785-1)</f>
        <v/>
      </c>
      <c r="K785" s="33" t="str">
        <f aca="false">IF(OR(F785="",I785=""),"",F785-I785)</f>
        <v/>
      </c>
      <c r="L785" s="30" t="str">
        <f aca="false">IF($A785="","",SUMIFS(raw_data!$H:$H,raw_data!$B:$B,BASE_YM,raw_data!$G:$G,$A785))</f>
        <v/>
      </c>
      <c r="M785" s="30" t="str">
        <f aca="false">IF($A785="","",(SUMIFS(raw_data!$I:$I,raw_data!$B:$B,BASE_YM,raw_data!$G:$G,$A785)+SUMIFS(raw_data!$J:$J,raw_data!$B:$B,BASE_YM,raw_data!$G:$G,$A785)))</f>
        <v/>
      </c>
      <c r="N785" s="31" t="str">
        <f aca="false">IF(N(L785)=0,"",M785/L785)</f>
        <v/>
      </c>
      <c r="O785" s="30" t="str">
        <f aca="false">IF($A785="","",SUMIFS(raw_data!$H:$H,raw_data!$B:$B,BASE_YM_PY,raw_data!$G:$G,$A785))</f>
        <v/>
      </c>
      <c r="P785" s="30" t="str">
        <f aca="false">IF($A785="","",(SUMIFS(raw_data!$I:$I,raw_data!$B:$B,BASE_YM_PY,raw_data!$G:$G,$A785)+SUMIFS(raw_data!$J:$J,raw_data!$B:$B,BASE_YM_PY,raw_data!$G:$G,$A785)))</f>
        <v/>
      </c>
      <c r="Q785" s="31" t="str">
        <f aca="false">IF(N(O785)=0,"",P785/O785)</f>
        <v/>
      </c>
      <c r="R785" s="32" t="str">
        <f aca="false">IF(N(O785)=0,"",L785/O785-1)</f>
        <v/>
      </c>
      <c r="S785" s="33" t="str">
        <f aca="false">IF(OR(N785="",Q785=""),"",N785-Q785)</f>
        <v/>
      </c>
      <c r="T785" s="0" t="str">
        <f aca="false">IF(N(D785)&gt;0,RANK(D785,D$2:D$1001)+COUNTIF(D$2:D785,D785)-1,"")</f>
        <v/>
      </c>
      <c r="U785" s="38" t="n">
        <f aca="false">IF(N(D785)&gt;0,IF(D785&gt;=LR_MIN_SHARE*SUM(D$2:D$1001),F785,-1),-1)</f>
        <v>-1</v>
      </c>
      <c r="V785" s="0" t="str">
        <f aca="false">IF(U785&lt;0,"",RANK(U785,U$2:U$1001)+COUNTIF(U$2:U785,U785)-1)</f>
        <v/>
      </c>
      <c r="W785" s="0" t="str">
        <f aca="false">IF(N(L785)&gt;0,RANK(L785,L$2:L$1001)+COUNTIF(L$2:L785,L785)-1,"")</f>
        <v/>
      </c>
      <c r="X785" s="38" t="n">
        <f aca="false">IF(N(L785)&gt;0,IF(L785&gt;=LR_MIN_SHARE*SUM(L$2:L$1001),N785,-1),-1)</f>
        <v>-1</v>
      </c>
      <c r="Y785" s="0" t="str">
        <f aca="false">IF(X785&lt;0,"",RANK(X785,X$2:X$1001)+COUNTIF(X$2:X785,X785)-1)</f>
        <v/>
      </c>
      <c r="AA785" s="0" t="str">
        <f aca="false">IF($A785="","",IF(COUNTIF($B$2:$B785,$B785)=1,1,""))</f>
        <v/>
      </c>
      <c r="AB785" s="0" t="str">
        <f aca="false">IF(AA785=1,SUMIF($B$2:$B$1001,$B785,$D$2:$D$1001),"")</f>
        <v/>
      </c>
      <c r="AC785" s="0" t="str">
        <f aca="false">IF(AA785=1,RANK(AB785,$AB$2:$AB$1001)+COUNTIF($AB$2:$AB785,AB785)-1,"")</f>
        <v/>
      </c>
      <c r="AD785" s="0" t="str">
        <f aca="false">IF($A785="","",COUNTIF(raw_data!$G:$G,$A785))</f>
        <v/>
      </c>
      <c r="AE785" s="0" t="str">
        <f aca="false">IF($A785="","",IF(COUNTIF($A$2:$A$1001,$A785)&gt;1,1,0))</f>
        <v/>
      </c>
    </row>
    <row r="786" customFormat="false" ht="15" hidden="false" customHeight="false" outlineLevel="0" collapsed="false">
      <c r="A786" s="0" t="str">
        <f aca="false">IF(code_master!$A786="","",code_master!$A786)</f>
        <v/>
      </c>
      <c r="B786" s="0" t="str">
        <f aca="false">IF($A786="","",code_master!$C786&amp;"")</f>
        <v/>
      </c>
      <c r="C786" s="0" t="str">
        <f aca="false">IF($A786="","",code_master!$B786&amp;"")</f>
        <v/>
      </c>
      <c r="D786" s="30" t="str">
        <f aca="false">IF($A786="","",SUMIFS(raw_data!$H:$H,raw_data!$A:$A,"&gt;="&amp;UY_START,raw_data!$A:$A,"&lt;="&amp;BASE_YM,raw_data!$B:$B,"&lt;="&amp;BASE_YM,raw_data!$G:$G,$A786))</f>
        <v/>
      </c>
      <c r="E786" s="30" t="str">
        <f aca="false">IF($A786="","",(SUMIFS(raw_data!$I:$I,raw_data!$A:$A,"&gt;="&amp;UY_START,raw_data!$A:$A,"&lt;="&amp;BASE_YM,raw_data!$B:$B,"&lt;="&amp;BASE_YM,raw_data!$G:$G,$A786)+SUMIFS(raw_data!$J:$J,raw_data!$A:$A,"&gt;="&amp;UY_START,raw_data!$A:$A,"&lt;="&amp;BASE_YM,raw_data!$B:$B,"&lt;="&amp;BASE_YM,raw_data!$G:$G,$A786)))</f>
        <v/>
      </c>
      <c r="F786" s="31" t="str">
        <f aca="false">IF(N(D786)=0,"",E786/D786)</f>
        <v/>
      </c>
      <c r="G786" s="30" t="str">
        <f aca="false">IF($A786="","",SUMIFS(raw_data!$H:$H,raw_data!$A:$A,"&gt;="&amp;UY_START_PY,raw_data!$A:$A,"&lt;="&amp;BASE_YM_PY,raw_data!$B:$B,"&lt;="&amp;BASE_YM_PY,raw_data!$G:$G,$A786))</f>
        <v/>
      </c>
      <c r="H786" s="30" t="str">
        <f aca="false">IF($A786="","",(SUMIFS(raw_data!$I:$I,raw_data!$A:$A,"&gt;="&amp;UY_START_PY,raw_data!$A:$A,"&lt;="&amp;BASE_YM_PY,raw_data!$B:$B,"&lt;="&amp;BASE_YM_PY,raw_data!$G:$G,$A786)+SUMIFS(raw_data!$J:$J,raw_data!$A:$A,"&gt;="&amp;UY_START_PY,raw_data!$A:$A,"&lt;="&amp;BASE_YM_PY,raw_data!$B:$B,"&lt;="&amp;BASE_YM_PY,raw_data!$G:$G,$A786)))</f>
        <v/>
      </c>
      <c r="I786" s="31" t="str">
        <f aca="false">IF(N(G786)=0,"",H786/G786)</f>
        <v/>
      </c>
      <c r="J786" s="32" t="str">
        <f aca="false">IF(N(G786)=0,"",D786/G786-1)</f>
        <v/>
      </c>
      <c r="K786" s="33" t="str">
        <f aca="false">IF(OR(F786="",I786=""),"",F786-I786)</f>
        <v/>
      </c>
      <c r="L786" s="30" t="str">
        <f aca="false">IF($A786="","",SUMIFS(raw_data!$H:$H,raw_data!$B:$B,BASE_YM,raw_data!$G:$G,$A786))</f>
        <v/>
      </c>
      <c r="M786" s="30" t="str">
        <f aca="false">IF($A786="","",(SUMIFS(raw_data!$I:$I,raw_data!$B:$B,BASE_YM,raw_data!$G:$G,$A786)+SUMIFS(raw_data!$J:$J,raw_data!$B:$B,BASE_YM,raw_data!$G:$G,$A786)))</f>
        <v/>
      </c>
      <c r="N786" s="31" t="str">
        <f aca="false">IF(N(L786)=0,"",M786/L786)</f>
        <v/>
      </c>
      <c r="O786" s="30" t="str">
        <f aca="false">IF($A786="","",SUMIFS(raw_data!$H:$H,raw_data!$B:$B,BASE_YM_PY,raw_data!$G:$G,$A786))</f>
        <v/>
      </c>
      <c r="P786" s="30" t="str">
        <f aca="false">IF($A786="","",(SUMIFS(raw_data!$I:$I,raw_data!$B:$B,BASE_YM_PY,raw_data!$G:$G,$A786)+SUMIFS(raw_data!$J:$J,raw_data!$B:$B,BASE_YM_PY,raw_data!$G:$G,$A786)))</f>
        <v/>
      </c>
      <c r="Q786" s="31" t="str">
        <f aca="false">IF(N(O786)=0,"",P786/O786)</f>
        <v/>
      </c>
      <c r="R786" s="32" t="str">
        <f aca="false">IF(N(O786)=0,"",L786/O786-1)</f>
        <v/>
      </c>
      <c r="S786" s="33" t="str">
        <f aca="false">IF(OR(N786="",Q786=""),"",N786-Q786)</f>
        <v/>
      </c>
      <c r="T786" s="0" t="str">
        <f aca="false">IF(N(D786)&gt;0,RANK(D786,D$2:D$1001)+COUNTIF(D$2:D786,D786)-1,"")</f>
        <v/>
      </c>
      <c r="U786" s="38" t="n">
        <f aca="false">IF(N(D786)&gt;0,IF(D786&gt;=LR_MIN_SHARE*SUM(D$2:D$1001),F786,-1),-1)</f>
        <v>-1</v>
      </c>
      <c r="V786" s="0" t="str">
        <f aca="false">IF(U786&lt;0,"",RANK(U786,U$2:U$1001)+COUNTIF(U$2:U786,U786)-1)</f>
        <v/>
      </c>
      <c r="W786" s="0" t="str">
        <f aca="false">IF(N(L786)&gt;0,RANK(L786,L$2:L$1001)+COUNTIF(L$2:L786,L786)-1,"")</f>
        <v/>
      </c>
      <c r="X786" s="38" t="n">
        <f aca="false">IF(N(L786)&gt;0,IF(L786&gt;=LR_MIN_SHARE*SUM(L$2:L$1001),N786,-1),-1)</f>
        <v>-1</v>
      </c>
      <c r="Y786" s="0" t="str">
        <f aca="false">IF(X786&lt;0,"",RANK(X786,X$2:X$1001)+COUNTIF(X$2:X786,X786)-1)</f>
        <v/>
      </c>
      <c r="AA786" s="0" t="str">
        <f aca="false">IF($A786="","",IF(COUNTIF($B$2:$B786,$B786)=1,1,""))</f>
        <v/>
      </c>
      <c r="AB786" s="0" t="str">
        <f aca="false">IF(AA786=1,SUMIF($B$2:$B$1001,$B786,$D$2:$D$1001),"")</f>
        <v/>
      </c>
      <c r="AC786" s="0" t="str">
        <f aca="false">IF(AA786=1,RANK(AB786,$AB$2:$AB$1001)+COUNTIF($AB$2:$AB786,AB786)-1,"")</f>
        <v/>
      </c>
      <c r="AD786" s="0" t="str">
        <f aca="false">IF($A786="","",COUNTIF(raw_data!$G:$G,$A786))</f>
        <v/>
      </c>
      <c r="AE786" s="0" t="str">
        <f aca="false">IF($A786="","",IF(COUNTIF($A$2:$A$1001,$A786)&gt;1,1,0))</f>
        <v/>
      </c>
    </row>
    <row r="787" customFormat="false" ht="15" hidden="false" customHeight="false" outlineLevel="0" collapsed="false">
      <c r="A787" s="0" t="str">
        <f aca="false">IF(code_master!$A787="","",code_master!$A787)</f>
        <v/>
      </c>
      <c r="B787" s="0" t="str">
        <f aca="false">IF($A787="","",code_master!$C787&amp;"")</f>
        <v/>
      </c>
      <c r="C787" s="0" t="str">
        <f aca="false">IF($A787="","",code_master!$B787&amp;"")</f>
        <v/>
      </c>
      <c r="D787" s="30" t="str">
        <f aca="false">IF($A787="","",SUMIFS(raw_data!$H:$H,raw_data!$A:$A,"&gt;="&amp;UY_START,raw_data!$A:$A,"&lt;="&amp;BASE_YM,raw_data!$B:$B,"&lt;="&amp;BASE_YM,raw_data!$G:$G,$A787))</f>
        <v/>
      </c>
      <c r="E787" s="30" t="str">
        <f aca="false">IF($A787="","",(SUMIFS(raw_data!$I:$I,raw_data!$A:$A,"&gt;="&amp;UY_START,raw_data!$A:$A,"&lt;="&amp;BASE_YM,raw_data!$B:$B,"&lt;="&amp;BASE_YM,raw_data!$G:$G,$A787)+SUMIFS(raw_data!$J:$J,raw_data!$A:$A,"&gt;="&amp;UY_START,raw_data!$A:$A,"&lt;="&amp;BASE_YM,raw_data!$B:$B,"&lt;="&amp;BASE_YM,raw_data!$G:$G,$A787)))</f>
        <v/>
      </c>
      <c r="F787" s="31" t="str">
        <f aca="false">IF(N(D787)=0,"",E787/D787)</f>
        <v/>
      </c>
      <c r="G787" s="30" t="str">
        <f aca="false">IF($A787="","",SUMIFS(raw_data!$H:$H,raw_data!$A:$A,"&gt;="&amp;UY_START_PY,raw_data!$A:$A,"&lt;="&amp;BASE_YM_PY,raw_data!$B:$B,"&lt;="&amp;BASE_YM_PY,raw_data!$G:$G,$A787))</f>
        <v/>
      </c>
      <c r="H787" s="30" t="str">
        <f aca="false">IF($A787="","",(SUMIFS(raw_data!$I:$I,raw_data!$A:$A,"&gt;="&amp;UY_START_PY,raw_data!$A:$A,"&lt;="&amp;BASE_YM_PY,raw_data!$B:$B,"&lt;="&amp;BASE_YM_PY,raw_data!$G:$G,$A787)+SUMIFS(raw_data!$J:$J,raw_data!$A:$A,"&gt;="&amp;UY_START_PY,raw_data!$A:$A,"&lt;="&amp;BASE_YM_PY,raw_data!$B:$B,"&lt;="&amp;BASE_YM_PY,raw_data!$G:$G,$A787)))</f>
        <v/>
      </c>
      <c r="I787" s="31" t="str">
        <f aca="false">IF(N(G787)=0,"",H787/G787)</f>
        <v/>
      </c>
      <c r="J787" s="32" t="str">
        <f aca="false">IF(N(G787)=0,"",D787/G787-1)</f>
        <v/>
      </c>
      <c r="K787" s="33" t="str">
        <f aca="false">IF(OR(F787="",I787=""),"",F787-I787)</f>
        <v/>
      </c>
      <c r="L787" s="30" t="str">
        <f aca="false">IF($A787="","",SUMIFS(raw_data!$H:$H,raw_data!$B:$B,BASE_YM,raw_data!$G:$G,$A787))</f>
        <v/>
      </c>
      <c r="M787" s="30" t="str">
        <f aca="false">IF($A787="","",(SUMIFS(raw_data!$I:$I,raw_data!$B:$B,BASE_YM,raw_data!$G:$G,$A787)+SUMIFS(raw_data!$J:$J,raw_data!$B:$B,BASE_YM,raw_data!$G:$G,$A787)))</f>
        <v/>
      </c>
      <c r="N787" s="31" t="str">
        <f aca="false">IF(N(L787)=0,"",M787/L787)</f>
        <v/>
      </c>
      <c r="O787" s="30" t="str">
        <f aca="false">IF($A787="","",SUMIFS(raw_data!$H:$H,raw_data!$B:$B,BASE_YM_PY,raw_data!$G:$G,$A787))</f>
        <v/>
      </c>
      <c r="P787" s="30" t="str">
        <f aca="false">IF($A787="","",(SUMIFS(raw_data!$I:$I,raw_data!$B:$B,BASE_YM_PY,raw_data!$G:$G,$A787)+SUMIFS(raw_data!$J:$J,raw_data!$B:$B,BASE_YM_PY,raw_data!$G:$G,$A787)))</f>
        <v/>
      </c>
      <c r="Q787" s="31" t="str">
        <f aca="false">IF(N(O787)=0,"",P787/O787)</f>
        <v/>
      </c>
      <c r="R787" s="32" t="str">
        <f aca="false">IF(N(O787)=0,"",L787/O787-1)</f>
        <v/>
      </c>
      <c r="S787" s="33" t="str">
        <f aca="false">IF(OR(N787="",Q787=""),"",N787-Q787)</f>
        <v/>
      </c>
      <c r="T787" s="0" t="str">
        <f aca="false">IF(N(D787)&gt;0,RANK(D787,D$2:D$1001)+COUNTIF(D$2:D787,D787)-1,"")</f>
        <v/>
      </c>
      <c r="U787" s="38" t="n">
        <f aca="false">IF(N(D787)&gt;0,IF(D787&gt;=LR_MIN_SHARE*SUM(D$2:D$1001),F787,-1),-1)</f>
        <v>-1</v>
      </c>
      <c r="V787" s="0" t="str">
        <f aca="false">IF(U787&lt;0,"",RANK(U787,U$2:U$1001)+COUNTIF(U$2:U787,U787)-1)</f>
        <v/>
      </c>
      <c r="W787" s="0" t="str">
        <f aca="false">IF(N(L787)&gt;0,RANK(L787,L$2:L$1001)+COUNTIF(L$2:L787,L787)-1,"")</f>
        <v/>
      </c>
      <c r="X787" s="38" t="n">
        <f aca="false">IF(N(L787)&gt;0,IF(L787&gt;=LR_MIN_SHARE*SUM(L$2:L$1001),N787,-1),-1)</f>
        <v>-1</v>
      </c>
      <c r="Y787" s="0" t="str">
        <f aca="false">IF(X787&lt;0,"",RANK(X787,X$2:X$1001)+COUNTIF(X$2:X787,X787)-1)</f>
        <v/>
      </c>
      <c r="AA787" s="0" t="str">
        <f aca="false">IF($A787="","",IF(COUNTIF($B$2:$B787,$B787)=1,1,""))</f>
        <v/>
      </c>
      <c r="AB787" s="0" t="str">
        <f aca="false">IF(AA787=1,SUMIF($B$2:$B$1001,$B787,$D$2:$D$1001),"")</f>
        <v/>
      </c>
      <c r="AC787" s="0" t="str">
        <f aca="false">IF(AA787=1,RANK(AB787,$AB$2:$AB$1001)+COUNTIF($AB$2:$AB787,AB787)-1,"")</f>
        <v/>
      </c>
      <c r="AD787" s="0" t="str">
        <f aca="false">IF($A787="","",COUNTIF(raw_data!$G:$G,$A787))</f>
        <v/>
      </c>
      <c r="AE787" s="0" t="str">
        <f aca="false">IF($A787="","",IF(COUNTIF($A$2:$A$1001,$A787)&gt;1,1,0))</f>
        <v/>
      </c>
    </row>
    <row r="788" customFormat="false" ht="15" hidden="false" customHeight="false" outlineLevel="0" collapsed="false">
      <c r="A788" s="0" t="str">
        <f aca="false">IF(code_master!$A788="","",code_master!$A788)</f>
        <v/>
      </c>
      <c r="B788" s="0" t="str">
        <f aca="false">IF($A788="","",code_master!$C788&amp;"")</f>
        <v/>
      </c>
      <c r="C788" s="0" t="str">
        <f aca="false">IF($A788="","",code_master!$B788&amp;"")</f>
        <v/>
      </c>
      <c r="D788" s="30" t="str">
        <f aca="false">IF($A788="","",SUMIFS(raw_data!$H:$H,raw_data!$A:$A,"&gt;="&amp;UY_START,raw_data!$A:$A,"&lt;="&amp;BASE_YM,raw_data!$B:$B,"&lt;="&amp;BASE_YM,raw_data!$G:$G,$A788))</f>
        <v/>
      </c>
      <c r="E788" s="30" t="str">
        <f aca="false">IF($A788="","",(SUMIFS(raw_data!$I:$I,raw_data!$A:$A,"&gt;="&amp;UY_START,raw_data!$A:$A,"&lt;="&amp;BASE_YM,raw_data!$B:$B,"&lt;="&amp;BASE_YM,raw_data!$G:$G,$A788)+SUMIFS(raw_data!$J:$J,raw_data!$A:$A,"&gt;="&amp;UY_START,raw_data!$A:$A,"&lt;="&amp;BASE_YM,raw_data!$B:$B,"&lt;="&amp;BASE_YM,raw_data!$G:$G,$A788)))</f>
        <v/>
      </c>
      <c r="F788" s="31" t="str">
        <f aca="false">IF(N(D788)=0,"",E788/D788)</f>
        <v/>
      </c>
      <c r="G788" s="30" t="str">
        <f aca="false">IF($A788="","",SUMIFS(raw_data!$H:$H,raw_data!$A:$A,"&gt;="&amp;UY_START_PY,raw_data!$A:$A,"&lt;="&amp;BASE_YM_PY,raw_data!$B:$B,"&lt;="&amp;BASE_YM_PY,raw_data!$G:$G,$A788))</f>
        <v/>
      </c>
      <c r="H788" s="30" t="str">
        <f aca="false">IF($A788="","",(SUMIFS(raw_data!$I:$I,raw_data!$A:$A,"&gt;="&amp;UY_START_PY,raw_data!$A:$A,"&lt;="&amp;BASE_YM_PY,raw_data!$B:$B,"&lt;="&amp;BASE_YM_PY,raw_data!$G:$G,$A788)+SUMIFS(raw_data!$J:$J,raw_data!$A:$A,"&gt;="&amp;UY_START_PY,raw_data!$A:$A,"&lt;="&amp;BASE_YM_PY,raw_data!$B:$B,"&lt;="&amp;BASE_YM_PY,raw_data!$G:$G,$A788)))</f>
        <v/>
      </c>
      <c r="I788" s="31" t="str">
        <f aca="false">IF(N(G788)=0,"",H788/G788)</f>
        <v/>
      </c>
      <c r="J788" s="32" t="str">
        <f aca="false">IF(N(G788)=0,"",D788/G788-1)</f>
        <v/>
      </c>
      <c r="K788" s="33" t="str">
        <f aca="false">IF(OR(F788="",I788=""),"",F788-I788)</f>
        <v/>
      </c>
      <c r="L788" s="30" t="str">
        <f aca="false">IF($A788="","",SUMIFS(raw_data!$H:$H,raw_data!$B:$B,BASE_YM,raw_data!$G:$G,$A788))</f>
        <v/>
      </c>
      <c r="M788" s="30" t="str">
        <f aca="false">IF($A788="","",(SUMIFS(raw_data!$I:$I,raw_data!$B:$B,BASE_YM,raw_data!$G:$G,$A788)+SUMIFS(raw_data!$J:$J,raw_data!$B:$B,BASE_YM,raw_data!$G:$G,$A788)))</f>
        <v/>
      </c>
      <c r="N788" s="31" t="str">
        <f aca="false">IF(N(L788)=0,"",M788/L788)</f>
        <v/>
      </c>
      <c r="O788" s="30" t="str">
        <f aca="false">IF($A788="","",SUMIFS(raw_data!$H:$H,raw_data!$B:$B,BASE_YM_PY,raw_data!$G:$G,$A788))</f>
        <v/>
      </c>
      <c r="P788" s="30" t="str">
        <f aca="false">IF($A788="","",(SUMIFS(raw_data!$I:$I,raw_data!$B:$B,BASE_YM_PY,raw_data!$G:$G,$A788)+SUMIFS(raw_data!$J:$J,raw_data!$B:$B,BASE_YM_PY,raw_data!$G:$G,$A788)))</f>
        <v/>
      </c>
      <c r="Q788" s="31" t="str">
        <f aca="false">IF(N(O788)=0,"",P788/O788)</f>
        <v/>
      </c>
      <c r="R788" s="32" t="str">
        <f aca="false">IF(N(O788)=0,"",L788/O788-1)</f>
        <v/>
      </c>
      <c r="S788" s="33" t="str">
        <f aca="false">IF(OR(N788="",Q788=""),"",N788-Q788)</f>
        <v/>
      </c>
      <c r="T788" s="0" t="str">
        <f aca="false">IF(N(D788)&gt;0,RANK(D788,D$2:D$1001)+COUNTIF(D$2:D788,D788)-1,"")</f>
        <v/>
      </c>
      <c r="U788" s="38" t="n">
        <f aca="false">IF(N(D788)&gt;0,IF(D788&gt;=LR_MIN_SHARE*SUM(D$2:D$1001),F788,-1),-1)</f>
        <v>-1</v>
      </c>
      <c r="V788" s="0" t="str">
        <f aca="false">IF(U788&lt;0,"",RANK(U788,U$2:U$1001)+COUNTIF(U$2:U788,U788)-1)</f>
        <v/>
      </c>
      <c r="W788" s="0" t="str">
        <f aca="false">IF(N(L788)&gt;0,RANK(L788,L$2:L$1001)+COUNTIF(L$2:L788,L788)-1,"")</f>
        <v/>
      </c>
      <c r="X788" s="38" t="n">
        <f aca="false">IF(N(L788)&gt;0,IF(L788&gt;=LR_MIN_SHARE*SUM(L$2:L$1001),N788,-1),-1)</f>
        <v>-1</v>
      </c>
      <c r="Y788" s="0" t="str">
        <f aca="false">IF(X788&lt;0,"",RANK(X788,X$2:X$1001)+COUNTIF(X$2:X788,X788)-1)</f>
        <v/>
      </c>
      <c r="AA788" s="0" t="str">
        <f aca="false">IF($A788="","",IF(COUNTIF($B$2:$B788,$B788)=1,1,""))</f>
        <v/>
      </c>
      <c r="AB788" s="0" t="str">
        <f aca="false">IF(AA788=1,SUMIF($B$2:$B$1001,$B788,$D$2:$D$1001),"")</f>
        <v/>
      </c>
      <c r="AC788" s="0" t="str">
        <f aca="false">IF(AA788=1,RANK(AB788,$AB$2:$AB$1001)+COUNTIF($AB$2:$AB788,AB788)-1,"")</f>
        <v/>
      </c>
      <c r="AD788" s="0" t="str">
        <f aca="false">IF($A788="","",COUNTIF(raw_data!$G:$G,$A788))</f>
        <v/>
      </c>
      <c r="AE788" s="0" t="str">
        <f aca="false">IF($A788="","",IF(COUNTIF($A$2:$A$1001,$A788)&gt;1,1,0))</f>
        <v/>
      </c>
    </row>
    <row r="789" customFormat="false" ht="15" hidden="false" customHeight="false" outlineLevel="0" collapsed="false">
      <c r="A789" s="0" t="str">
        <f aca="false">IF(code_master!$A789="","",code_master!$A789)</f>
        <v/>
      </c>
      <c r="B789" s="0" t="str">
        <f aca="false">IF($A789="","",code_master!$C789&amp;"")</f>
        <v/>
      </c>
      <c r="C789" s="0" t="str">
        <f aca="false">IF($A789="","",code_master!$B789&amp;"")</f>
        <v/>
      </c>
      <c r="D789" s="30" t="str">
        <f aca="false">IF($A789="","",SUMIFS(raw_data!$H:$H,raw_data!$A:$A,"&gt;="&amp;UY_START,raw_data!$A:$A,"&lt;="&amp;BASE_YM,raw_data!$B:$B,"&lt;="&amp;BASE_YM,raw_data!$G:$G,$A789))</f>
        <v/>
      </c>
      <c r="E789" s="30" t="str">
        <f aca="false">IF($A789="","",(SUMIFS(raw_data!$I:$I,raw_data!$A:$A,"&gt;="&amp;UY_START,raw_data!$A:$A,"&lt;="&amp;BASE_YM,raw_data!$B:$B,"&lt;="&amp;BASE_YM,raw_data!$G:$G,$A789)+SUMIFS(raw_data!$J:$J,raw_data!$A:$A,"&gt;="&amp;UY_START,raw_data!$A:$A,"&lt;="&amp;BASE_YM,raw_data!$B:$B,"&lt;="&amp;BASE_YM,raw_data!$G:$G,$A789)))</f>
        <v/>
      </c>
      <c r="F789" s="31" t="str">
        <f aca="false">IF(N(D789)=0,"",E789/D789)</f>
        <v/>
      </c>
      <c r="G789" s="30" t="str">
        <f aca="false">IF($A789="","",SUMIFS(raw_data!$H:$H,raw_data!$A:$A,"&gt;="&amp;UY_START_PY,raw_data!$A:$A,"&lt;="&amp;BASE_YM_PY,raw_data!$B:$B,"&lt;="&amp;BASE_YM_PY,raw_data!$G:$G,$A789))</f>
        <v/>
      </c>
      <c r="H789" s="30" t="str">
        <f aca="false">IF($A789="","",(SUMIFS(raw_data!$I:$I,raw_data!$A:$A,"&gt;="&amp;UY_START_PY,raw_data!$A:$A,"&lt;="&amp;BASE_YM_PY,raw_data!$B:$B,"&lt;="&amp;BASE_YM_PY,raw_data!$G:$G,$A789)+SUMIFS(raw_data!$J:$J,raw_data!$A:$A,"&gt;="&amp;UY_START_PY,raw_data!$A:$A,"&lt;="&amp;BASE_YM_PY,raw_data!$B:$B,"&lt;="&amp;BASE_YM_PY,raw_data!$G:$G,$A789)))</f>
        <v/>
      </c>
      <c r="I789" s="31" t="str">
        <f aca="false">IF(N(G789)=0,"",H789/G789)</f>
        <v/>
      </c>
      <c r="J789" s="32" t="str">
        <f aca="false">IF(N(G789)=0,"",D789/G789-1)</f>
        <v/>
      </c>
      <c r="K789" s="33" t="str">
        <f aca="false">IF(OR(F789="",I789=""),"",F789-I789)</f>
        <v/>
      </c>
      <c r="L789" s="30" t="str">
        <f aca="false">IF($A789="","",SUMIFS(raw_data!$H:$H,raw_data!$B:$B,BASE_YM,raw_data!$G:$G,$A789))</f>
        <v/>
      </c>
      <c r="M789" s="30" t="str">
        <f aca="false">IF($A789="","",(SUMIFS(raw_data!$I:$I,raw_data!$B:$B,BASE_YM,raw_data!$G:$G,$A789)+SUMIFS(raw_data!$J:$J,raw_data!$B:$B,BASE_YM,raw_data!$G:$G,$A789)))</f>
        <v/>
      </c>
      <c r="N789" s="31" t="str">
        <f aca="false">IF(N(L789)=0,"",M789/L789)</f>
        <v/>
      </c>
      <c r="O789" s="30" t="str">
        <f aca="false">IF($A789="","",SUMIFS(raw_data!$H:$H,raw_data!$B:$B,BASE_YM_PY,raw_data!$G:$G,$A789))</f>
        <v/>
      </c>
      <c r="P789" s="30" t="str">
        <f aca="false">IF($A789="","",(SUMIFS(raw_data!$I:$I,raw_data!$B:$B,BASE_YM_PY,raw_data!$G:$G,$A789)+SUMIFS(raw_data!$J:$J,raw_data!$B:$B,BASE_YM_PY,raw_data!$G:$G,$A789)))</f>
        <v/>
      </c>
      <c r="Q789" s="31" t="str">
        <f aca="false">IF(N(O789)=0,"",P789/O789)</f>
        <v/>
      </c>
      <c r="R789" s="32" t="str">
        <f aca="false">IF(N(O789)=0,"",L789/O789-1)</f>
        <v/>
      </c>
      <c r="S789" s="33" t="str">
        <f aca="false">IF(OR(N789="",Q789=""),"",N789-Q789)</f>
        <v/>
      </c>
      <c r="T789" s="0" t="str">
        <f aca="false">IF(N(D789)&gt;0,RANK(D789,D$2:D$1001)+COUNTIF(D$2:D789,D789)-1,"")</f>
        <v/>
      </c>
      <c r="U789" s="38" t="n">
        <f aca="false">IF(N(D789)&gt;0,IF(D789&gt;=LR_MIN_SHARE*SUM(D$2:D$1001),F789,-1),-1)</f>
        <v>-1</v>
      </c>
      <c r="V789" s="0" t="str">
        <f aca="false">IF(U789&lt;0,"",RANK(U789,U$2:U$1001)+COUNTIF(U$2:U789,U789)-1)</f>
        <v/>
      </c>
      <c r="W789" s="0" t="str">
        <f aca="false">IF(N(L789)&gt;0,RANK(L789,L$2:L$1001)+COUNTIF(L$2:L789,L789)-1,"")</f>
        <v/>
      </c>
      <c r="X789" s="38" t="n">
        <f aca="false">IF(N(L789)&gt;0,IF(L789&gt;=LR_MIN_SHARE*SUM(L$2:L$1001),N789,-1),-1)</f>
        <v>-1</v>
      </c>
      <c r="Y789" s="0" t="str">
        <f aca="false">IF(X789&lt;0,"",RANK(X789,X$2:X$1001)+COUNTIF(X$2:X789,X789)-1)</f>
        <v/>
      </c>
      <c r="AA789" s="0" t="str">
        <f aca="false">IF($A789="","",IF(COUNTIF($B$2:$B789,$B789)=1,1,""))</f>
        <v/>
      </c>
      <c r="AB789" s="0" t="str">
        <f aca="false">IF(AA789=1,SUMIF($B$2:$B$1001,$B789,$D$2:$D$1001),"")</f>
        <v/>
      </c>
      <c r="AC789" s="0" t="str">
        <f aca="false">IF(AA789=1,RANK(AB789,$AB$2:$AB$1001)+COUNTIF($AB$2:$AB789,AB789)-1,"")</f>
        <v/>
      </c>
      <c r="AD789" s="0" t="str">
        <f aca="false">IF($A789="","",COUNTIF(raw_data!$G:$G,$A789))</f>
        <v/>
      </c>
      <c r="AE789" s="0" t="str">
        <f aca="false">IF($A789="","",IF(COUNTIF($A$2:$A$1001,$A789)&gt;1,1,0))</f>
        <v/>
      </c>
    </row>
    <row r="790" customFormat="false" ht="15" hidden="false" customHeight="false" outlineLevel="0" collapsed="false">
      <c r="A790" s="0" t="str">
        <f aca="false">IF(code_master!$A790="","",code_master!$A790)</f>
        <v/>
      </c>
      <c r="B790" s="0" t="str">
        <f aca="false">IF($A790="","",code_master!$C790&amp;"")</f>
        <v/>
      </c>
      <c r="C790" s="0" t="str">
        <f aca="false">IF($A790="","",code_master!$B790&amp;"")</f>
        <v/>
      </c>
      <c r="D790" s="30" t="str">
        <f aca="false">IF($A790="","",SUMIFS(raw_data!$H:$H,raw_data!$A:$A,"&gt;="&amp;UY_START,raw_data!$A:$A,"&lt;="&amp;BASE_YM,raw_data!$B:$B,"&lt;="&amp;BASE_YM,raw_data!$G:$G,$A790))</f>
        <v/>
      </c>
      <c r="E790" s="30" t="str">
        <f aca="false">IF($A790="","",(SUMIFS(raw_data!$I:$I,raw_data!$A:$A,"&gt;="&amp;UY_START,raw_data!$A:$A,"&lt;="&amp;BASE_YM,raw_data!$B:$B,"&lt;="&amp;BASE_YM,raw_data!$G:$G,$A790)+SUMIFS(raw_data!$J:$J,raw_data!$A:$A,"&gt;="&amp;UY_START,raw_data!$A:$A,"&lt;="&amp;BASE_YM,raw_data!$B:$B,"&lt;="&amp;BASE_YM,raw_data!$G:$G,$A790)))</f>
        <v/>
      </c>
      <c r="F790" s="31" t="str">
        <f aca="false">IF(N(D790)=0,"",E790/D790)</f>
        <v/>
      </c>
      <c r="G790" s="30" t="str">
        <f aca="false">IF($A790="","",SUMIFS(raw_data!$H:$H,raw_data!$A:$A,"&gt;="&amp;UY_START_PY,raw_data!$A:$A,"&lt;="&amp;BASE_YM_PY,raw_data!$B:$B,"&lt;="&amp;BASE_YM_PY,raw_data!$G:$G,$A790))</f>
        <v/>
      </c>
      <c r="H790" s="30" t="str">
        <f aca="false">IF($A790="","",(SUMIFS(raw_data!$I:$I,raw_data!$A:$A,"&gt;="&amp;UY_START_PY,raw_data!$A:$A,"&lt;="&amp;BASE_YM_PY,raw_data!$B:$B,"&lt;="&amp;BASE_YM_PY,raw_data!$G:$G,$A790)+SUMIFS(raw_data!$J:$J,raw_data!$A:$A,"&gt;="&amp;UY_START_PY,raw_data!$A:$A,"&lt;="&amp;BASE_YM_PY,raw_data!$B:$B,"&lt;="&amp;BASE_YM_PY,raw_data!$G:$G,$A790)))</f>
        <v/>
      </c>
      <c r="I790" s="31" t="str">
        <f aca="false">IF(N(G790)=0,"",H790/G790)</f>
        <v/>
      </c>
      <c r="J790" s="32" t="str">
        <f aca="false">IF(N(G790)=0,"",D790/G790-1)</f>
        <v/>
      </c>
      <c r="K790" s="33" t="str">
        <f aca="false">IF(OR(F790="",I790=""),"",F790-I790)</f>
        <v/>
      </c>
      <c r="L790" s="30" t="str">
        <f aca="false">IF($A790="","",SUMIFS(raw_data!$H:$H,raw_data!$B:$B,BASE_YM,raw_data!$G:$G,$A790))</f>
        <v/>
      </c>
      <c r="M790" s="30" t="str">
        <f aca="false">IF($A790="","",(SUMIFS(raw_data!$I:$I,raw_data!$B:$B,BASE_YM,raw_data!$G:$G,$A790)+SUMIFS(raw_data!$J:$J,raw_data!$B:$B,BASE_YM,raw_data!$G:$G,$A790)))</f>
        <v/>
      </c>
      <c r="N790" s="31" t="str">
        <f aca="false">IF(N(L790)=0,"",M790/L790)</f>
        <v/>
      </c>
      <c r="O790" s="30" t="str">
        <f aca="false">IF($A790="","",SUMIFS(raw_data!$H:$H,raw_data!$B:$B,BASE_YM_PY,raw_data!$G:$G,$A790))</f>
        <v/>
      </c>
      <c r="P790" s="30" t="str">
        <f aca="false">IF($A790="","",(SUMIFS(raw_data!$I:$I,raw_data!$B:$B,BASE_YM_PY,raw_data!$G:$G,$A790)+SUMIFS(raw_data!$J:$J,raw_data!$B:$B,BASE_YM_PY,raw_data!$G:$G,$A790)))</f>
        <v/>
      </c>
      <c r="Q790" s="31" t="str">
        <f aca="false">IF(N(O790)=0,"",P790/O790)</f>
        <v/>
      </c>
      <c r="R790" s="32" t="str">
        <f aca="false">IF(N(O790)=0,"",L790/O790-1)</f>
        <v/>
      </c>
      <c r="S790" s="33" t="str">
        <f aca="false">IF(OR(N790="",Q790=""),"",N790-Q790)</f>
        <v/>
      </c>
      <c r="T790" s="0" t="str">
        <f aca="false">IF(N(D790)&gt;0,RANK(D790,D$2:D$1001)+COUNTIF(D$2:D790,D790)-1,"")</f>
        <v/>
      </c>
      <c r="U790" s="38" t="n">
        <f aca="false">IF(N(D790)&gt;0,IF(D790&gt;=LR_MIN_SHARE*SUM(D$2:D$1001),F790,-1),-1)</f>
        <v>-1</v>
      </c>
      <c r="V790" s="0" t="str">
        <f aca="false">IF(U790&lt;0,"",RANK(U790,U$2:U$1001)+COUNTIF(U$2:U790,U790)-1)</f>
        <v/>
      </c>
      <c r="W790" s="0" t="str">
        <f aca="false">IF(N(L790)&gt;0,RANK(L790,L$2:L$1001)+COUNTIF(L$2:L790,L790)-1,"")</f>
        <v/>
      </c>
      <c r="X790" s="38" t="n">
        <f aca="false">IF(N(L790)&gt;0,IF(L790&gt;=LR_MIN_SHARE*SUM(L$2:L$1001),N790,-1),-1)</f>
        <v>-1</v>
      </c>
      <c r="Y790" s="0" t="str">
        <f aca="false">IF(X790&lt;0,"",RANK(X790,X$2:X$1001)+COUNTIF(X$2:X790,X790)-1)</f>
        <v/>
      </c>
      <c r="AA790" s="0" t="str">
        <f aca="false">IF($A790="","",IF(COUNTIF($B$2:$B790,$B790)=1,1,""))</f>
        <v/>
      </c>
      <c r="AB790" s="0" t="str">
        <f aca="false">IF(AA790=1,SUMIF($B$2:$B$1001,$B790,$D$2:$D$1001),"")</f>
        <v/>
      </c>
      <c r="AC790" s="0" t="str">
        <f aca="false">IF(AA790=1,RANK(AB790,$AB$2:$AB$1001)+COUNTIF($AB$2:$AB790,AB790)-1,"")</f>
        <v/>
      </c>
      <c r="AD790" s="0" t="str">
        <f aca="false">IF($A790="","",COUNTIF(raw_data!$G:$G,$A790))</f>
        <v/>
      </c>
      <c r="AE790" s="0" t="str">
        <f aca="false">IF($A790="","",IF(COUNTIF($A$2:$A$1001,$A790)&gt;1,1,0))</f>
        <v/>
      </c>
    </row>
    <row r="791" customFormat="false" ht="15" hidden="false" customHeight="false" outlineLevel="0" collapsed="false">
      <c r="A791" s="0" t="str">
        <f aca="false">IF(code_master!$A791="","",code_master!$A791)</f>
        <v/>
      </c>
      <c r="B791" s="0" t="str">
        <f aca="false">IF($A791="","",code_master!$C791&amp;"")</f>
        <v/>
      </c>
      <c r="C791" s="0" t="str">
        <f aca="false">IF($A791="","",code_master!$B791&amp;"")</f>
        <v/>
      </c>
      <c r="D791" s="30" t="str">
        <f aca="false">IF($A791="","",SUMIFS(raw_data!$H:$H,raw_data!$A:$A,"&gt;="&amp;UY_START,raw_data!$A:$A,"&lt;="&amp;BASE_YM,raw_data!$B:$B,"&lt;="&amp;BASE_YM,raw_data!$G:$G,$A791))</f>
        <v/>
      </c>
      <c r="E791" s="30" t="str">
        <f aca="false">IF($A791="","",(SUMIFS(raw_data!$I:$I,raw_data!$A:$A,"&gt;="&amp;UY_START,raw_data!$A:$A,"&lt;="&amp;BASE_YM,raw_data!$B:$B,"&lt;="&amp;BASE_YM,raw_data!$G:$G,$A791)+SUMIFS(raw_data!$J:$J,raw_data!$A:$A,"&gt;="&amp;UY_START,raw_data!$A:$A,"&lt;="&amp;BASE_YM,raw_data!$B:$B,"&lt;="&amp;BASE_YM,raw_data!$G:$G,$A791)))</f>
        <v/>
      </c>
      <c r="F791" s="31" t="str">
        <f aca="false">IF(N(D791)=0,"",E791/D791)</f>
        <v/>
      </c>
      <c r="G791" s="30" t="str">
        <f aca="false">IF($A791="","",SUMIFS(raw_data!$H:$H,raw_data!$A:$A,"&gt;="&amp;UY_START_PY,raw_data!$A:$A,"&lt;="&amp;BASE_YM_PY,raw_data!$B:$B,"&lt;="&amp;BASE_YM_PY,raw_data!$G:$G,$A791))</f>
        <v/>
      </c>
      <c r="H791" s="30" t="str">
        <f aca="false">IF($A791="","",(SUMIFS(raw_data!$I:$I,raw_data!$A:$A,"&gt;="&amp;UY_START_PY,raw_data!$A:$A,"&lt;="&amp;BASE_YM_PY,raw_data!$B:$B,"&lt;="&amp;BASE_YM_PY,raw_data!$G:$G,$A791)+SUMIFS(raw_data!$J:$J,raw_data!$A:$A,"&gt;="&amp;UY_START_PY,raw_data!$A:$A,"&lt;="&amp;BASE_YM_PY,raw_data!$B:$B,"&lt;="&amp;BASE_YM_PY,raw_data!$G:$G,$A791)))</f>
        <v/>
      </c>
      <c r="I791" s="31" t="str">
        <f aca="false">IF(N(G791)=0,"",H791/G791)</f>
        <v/>
      </c>
      <c r="J791" s="32" t="str">
        <f aca="false">IF(N(G791)=0,"",D791/G791-1)</f>
        <v/>
      </c>
      <c r="K791" s="33" t="str">
        <f aca="false">IF(OR(F791="",I791=""),"",F791-I791)</f>
        <v/>
      </c>
      <c r="L791" s="30" t="str">
        <f aca="false">IF($A791="","",SUMIFS(raw_data!$H:$H,raw_data!$B:$B,BASE_YM,raw_data!$G:$G,$A791))</f>
        <v/>
      </c>
      <c r="M791" s="30" t="str">
        <f aca="false">IF($A791="","",(SUMIFS(raw_data!$I:$I,raw_data!$B:$B,BASE_YM,raw_data!$G:$G,$A791)+SUMIFS(raw_data!$J:$J,raw_data!$B:$B,BASE_YM,raw_data!$G:$G,$A791)))</f>
        <v/>
      </c>
      <c r="N791" s="31" t="str">
        <f aca="false">IF(N(L791)=0,"",M791/L791)</f>
        <v/>
      </c>
      <c r="O791" s="30" t="str">
        <f aca="false">IF($A791="","",SUMIFS(raw_data!$H:$H,raw_data!$B:$B,BASE_YM_PY,raw_data!$G:$G,$A791))</f>
        <v/>
      </c>
      <c r="P791" s="30" t="str">
        <f aca="false">IF($A791="","",(SUMIFS(raw_data!$I:$I,raw_data!$B:$B,BASE_YM_PY,raw_data!$G:$G,$A791)+SUMIFS(raw_data!$J:$J,raw_data!$B:$B,BASE_YM_PY,raw_data!$G:$G,$A791)))</f>
        <v/>
      </c>
      <c r="Q791" s="31" t="str">
        <f aca="false">IF(N(O791)=0,"",P791/O791)</f>
        <v/>
      </c>
      <c r="R791" s="32" t="str">
        <f aca="false">IF(N(O791)=0,"",L791/O791-1)</f>
        <v/>
      </c>
      <c r="S791" s="33" t="str">
        <f aca="false">IF(OR(N791="",Q791=""),"",N791-Q791)</f>
        <v/>
      </c>
      <c r="T791" s="0" t="str">
        <f aca="false">IF(N(D791)&gt;0,RANK(D791,D$2:D$1001)+COUNTIF(D$2:D791,D791)-1,"")</f>
        <v/>
      </c>
      <c r="U791" s="38" t="n">
        <f aca="false">IF(N(D791)&gt;0,IF(D791&gt;=LR_MIN_SHARE*SUM(D$2:D$1001),F791,-1),-1)</f>
        <v>-1</v>
      </c>
      <c r="V791" s="0" t="str">
        <f aca="false">IF(U791&lt;0,"",RANK(U791,U$2:U$1001)+COUNTIF(U$2:U791,U791)-1)</f>
        <v/>
      </c>
      <c r="W791" s="0" t="str">
        <f aca="false">IF(N(L791)&gt;0,RANK(L791,L$2:L$1001)+COUNTIF(L$2:L791,L791)-1,"")</f>
        <v/>
      </c>
      <c r="X791" s="38" t="n">
        <f aca="false">IF(N(L791)&gt;0,IF(L791&gt;=LR_MIN_SHARE*SUM(L$2:L$1001),N791,-1),-1)</f>
        <v>-1</v>
      </c>
      <c r="Y791" s="0" t="str">
        <f aca="false">IF(X791&lt;0,"",RANK(X791,X$2:X$1001)+COUNTIF(X$2:X791,X791)-1)</f>
        <v/>
      </c>
      <c r="AA791" s="0" t="str">
        <f aca="false">IF($A791="","",IF(COUNTIF($B$2:$B791,$B791)=1,1,""))</f>
        <v/>
      </c>
      <c r="AB791" s="0" t="str">
        <f aca="false">IF(AA791=1,SUMIF($B$2:$B$1001,$B791,$D$2:$D$1001),"")</f>
        <v/>
      </c>
      <c r="AC791" s="0" t="str">
        <f aca="false">IF(AA791=1,RANK(AB791,$AB$2:$AB$1001)+COUNTIF($AB$2:$AB791,AB791)-1,"")</f>
        <v/>
      </c>
      <c r="AD791" s="0" t="str">
        <f aca="false">IF($A791="","",COUNTIF(raw_data!$G:$G,$A791))</f>
        <v/>
      </c>
      <c r="AE791" s="0" t="str">
        <f aca="false">IF($A791="","",IF(COUNTIF($A$2:$A$1001,$A791)&gt;1,1,0))</f>
        <v/>
      </c>
    </row>
    <row r="792" customFormat="false" ht="15" hidden="false" customHeight="false" outlineLevel="0" collapsed="false">
      <c r="A792" s="0" t="str">
        <f aca="false">IF(code_master!$A792="","",code_master!$A792)</f>
        <v/>
      </c>
      <c r="B792" s="0" t="str">
        <f aca="false">IF($A792="","",code_master!$C792&amp;"")</f>
        <v/>
      </c>
      <c r="C792" s="0" t="str">
        <f aca="false">IF($A792="","",code_master!$B792&amp;"")</f>
        <v/>
      </c>
      <c r="D792" s="30" t="str">
        <f aca="false">IF($A792="","",SUMIFS(raw_data!$H:$H,raw_data!$A:$A,"&gt;="&amp;UY_START,raw_data!$A:$A,"&lt;="&amp;BASE_YM,raw_data!$B:$B,"&lt;="&amp;BASE_YM,raw_data!$G:$G,$A792))</f>
        <v/>
      </c>
      <c r="E792" s="30" t="str">
        <f aca="false">IF($A792="","",(SUMIFS(raw_data!$I:$I,raw_data!$A:$A,"&gt;="&amp;UY_START,raw_data!$A:$A,"&lt;="&amp;BASE_YM,raw_data!$B:$B,"&lt;="&amp;BASE_YM,raw_data!$G:$G,$A792)+SUMIFS(raw_data!$J:$J,raw_data!$A:$A,"&gt;="&amp;UY_START,raw_data!$A:$A,"&lt;="&amp;BASE_YM,raw_data!$B:$B,"&lt;="&amp;BASE_YM,raw_data!$G:$G,$A792)))</f>
        <v/>
      </c>
      <c r="F792" s="31" t="str">
        <f aca="false">IF(N(D792)=0,"",E792/D792)</f>
        <v/>
      </c>
      <c r="G792" s="30" t="str">
        <f aca="false">IF($A792="","",SUMIFS(raw_data!$H:$H,raw_data!$A:$A,"&gt;="&amp;UY_START_PY,raw_data!$A:$A,"&lt;="&amp;BASE_YM_PY,raw_data!$B:$B,"&lt;="&amp;BASE_YM_PY,raw_data!$G:$G,$A792))</f>
        <v/>
      </c>
      <c r="H792" s="30" t="str">
        <f aca="false">IF($A792="","",(SUMIFS(raw_data!$I:$I,raw_data!$A:$A,"&gt;="&amp;UY_START_PY,raw_data!$A:$A,"&lt;="&amp;BASE_YM_PY,raw_data!$B:$B,"&lt;="&amp;BASE_YM_PY,raw_data!$G:$G,$A792)+SUMIFS(raw_data!$J:$J,raw_data!$A:$A,"&gt;="&amp;UY_START_PY,raw_data!$A:$A,"&lt;="&amp;BASE_YM_PY,raw_data!$B:$B,"&lt;="&amp;BASE_YM_PY,raw_data!$G:$G,$A792)))</f>
        <v/>
      </c>
      <c r="I792" s="31" t="str">
        <f aca="false">IF(N(G792)=0,"",H792/G792)</f>
        <v/>
      </c>
      <c r="J792" s="32" t="str">
        <f aca="false">IF(N(G792)=0,"",D792/G792-1)</f>
        <v/>
      </c>
      <c r="K792" s="33" t="str">
        <f aca="false">IF(OR(F792="",I792=""),"",F792-I792)</f>
        <v/>
      </c>
      <c r="L792" s="30" t="str">
        <f aca="false">IF($A792="","",SUMIFS(raw_data!$H:$H,raw_data!$B:$B,BASE_YM,raw_data!$G:$G,$A792))</f>
        <v/>
      </c>
      <c r="M792" s="30" t="str">
        <f aca="false">IF($A792="","",(SUMIFS(raw_data!$I:$I,raw_data!$B:$B,BASE_YM,raw_data!$G:$G,$A792)+SUMIFS(raw_data!$J:$J,raw_data!$B:$B,BASE_YM,raw_data!$G:$G,$A792)))</f>
        <v/>
      </c>
      <c r="N792" s="31" t="str">
        <f aca="false">IF(N(L792)=0,"",M792/L792)</f>
        <v/>
      </c>
      <c r="O792" s="30" t="str">
        <f aca="false">IF($A792="","",SUMIFS(raw_data!$H:$H,raw_data!$B:$B,BASE_YM_PY,raw_data!$G:$G,$A792))</f>
        <v/>
      </c>
      <c r="P792" s="30" t="str">
        <f aca="false">IF($A792="","",(SUMIFS(raw_data!$I:$I,raw_data!$B:$B,BASE_YM_PY,raw_data!$G:$G,$A792)+SUMIFS(raw_data!$J:$J,raw_data!$B:$B,BASE_YM_PY,raw_data!$G:$G,$A792)))</f>
        <v/>
      </c>
      <c r="Q792" s="31" t="str">
        <f aca="false">IF(N(O792)=0,"",P792/O792)</f>
        <v/>
      </c>
      <c r="R792" s="32" t="str">
        <f aca="false">IF(N(O792)=0,"",L792/O792-1)</f>
        <v/>
      </c>
      <c r="S792" s="33" t="str">
        <f aca="false">IF(OR(N792="",Q792=""),"",N792-Q792)</f>
        <v/>
      </c>
      <c r="T792" s="0" t="str">
        <f aca="false">IF(N(D792)&gt;0,RANK(D792,D$2:D$1001)+COUNTIF(D$2:D792,D792)-1,"")</f>
        <v/>
      </c>
      <c r="U792" s="38" t="n">
        <f aca="false">IF(N(D792)&gt;0,IF(D792&gt;=LR_MIN_SHARE*SUM(D$2:D$1001),F792,-1),-1)</f>
        <v>-1</v>
      </c>
      <c r="V792" s="0" t="str">
        <f aca="false">IF(U792&lt;0,"",RANK(U792,U$2:U$1001)+COUNTIF(U$2:U792,U792)-1)</f>
        <v/>
      </c>
      <c r="W792" s="0" t="str">
        <f aca="false">IF(N(L792)&gt;0,RANK(L792,L$2:L$1001)+COUNTIF(L$2:L792,L792)-1,"")</f>
        <v/>
      </c>
      <c r="X792" s="38" t="n">
        <f aca="false">IF(N(L792)&gt;0,IF(L792&gt;=LR_MIN_SHARE*SUM(L$2:L$1001),N792,-1),-1)</f>
        <v>-1</v>
      </c>
      <c r="Y792" s="0" t="str">
        <f aca="false">IF(X792&lt;0,"",RANK(X792,X$2:X$1001)+COUNTIF(X$2:X792,X792)-1)</f>
        <v/>
      </c>
      <c r="AA792" s="0" t="str">
        <f aca="false">IF($A792="","",IF(COUNTIF($B$2:$B792,$B792)=1,1,""))</f>
        <v/>
      </c>
      <c r="AB792" s="0" t="str">
        <f aca="false">IF(AA792=1,SUMIF($B$2:$B$1001,$B792,$D$2:$D$1001),"")</f>
        <v/>
      </c>
      <c r="AC792" s="0" t="str">
        <f aca="false">IF(AA792=1,RANK(AB792,$AB$2:$AB$1001)+COUNTIF($AB$2:$AB792,AB792)-1,"")</f>
        <v/>
      </c>
      <c r="AD792" s="0" t="str">
        <f aca="false">IF($A792="","",COUNTIF(raw_data!$G:$G,$A792))</f>
        <v/>
      </c>
      <c r="AE792" s="0" t="str">
        <f aca="false">IF($A792="","",IF(COUNTIF($A$2:$A$1001,$A792)&gt;1,1,0))</f>
        <v/>
      </c>
    </row>
    <row r="793" customFormat="false" ht="15" hidden="false" customHeight="false" outlineLevel="0" collapsed="false">
      <c r="A793" s="0" t="str">
        <f aca="false">IF(code_master!$A793="","",code_master!$A793)</f>
        <v/>
      </c>
      <c r="B793" s="0" t="str">
        <f aca="false">IF($A793="","",code_master!$C793&amp;"")</f>
        <v/>
      </c>
      <c r="C793" s="0" t="str">
        <f aca="false">IF($A793="","",code_master!$B793&amp;"")</f>
        <v/>
      </c>
      <c r="D793" s="30" t="str">
        <f aca="false">IF($A793="","",SUMIFS(raw_data!$H:$H,raw_data!$A:$A,"&gt;="&amp;UY_START,raw_data!$A:$A,"&lt;="&amp;BASE_YM,raw_data!$B:$B,"&lt;="&amp;BASE_YM,raw_data!$G:$G,$A793))</f>
        <v/>
      </c>
      <c r="E793" s="30" t="str">
        <f aca="false">IF($A793="","",(SUMIFS(raw_data!$I:$I,raw_data!$A:$A,"&gt;="&amp;UY_START,raw_data!$A:$A,"&lt;="&amp;BASE_YM,raw_data!$B:$B,"&lt;="&amp;BASE_YM,raw_data!$G:$G,$A793)+SUMIFS(raw_data!$J:$J,raw_data!$A:$A,"&gt;="&amp;UY_START,raw_data!$A:$A,"&lt;="&amp;BASE_YM,raw_data!$B:$B,"&lt;="&amp;BASE_YM,raw_data!$G:$G,$A793)))</f>
        <v/>
      </c>
      <c r="F793" s="31" t="str">
        <f aca="false">IF(N(D793)=0,"",E793/D793)</f>
        <v/>
      </c>
      <c r="G793" s="30" t="str">
        <f aca="false">IF($A793="","",SUMIFS(raw_data!$H:$H,raw_data!$A:$A,"&gt;="&amp;UY_START_PY,raw_data!$A:$A,"&lt;="&amp;BASE_YM_PY,raw_data!$B:$B,"&lt;="&amp;BASE_YM_PY,raw_data!$G:$G,$A793))</f>
        <v/>
      </c>
      <c r="H793" s="30" t="str">
        <f aca="false">IF($A793="","",(SUMIFS(raw_data!$I:$I,raw_data!$A:$A,"&gt;="&amp;UY_START_PY,raw_data!$A:$A,"&lt;="&amp;BASE_YM_PY,raw_data!$B:$B,"&lt;="&amp;BASE_YM_PY,raw_data!$G:$G,$A793)+SUMIFS(raw_data!$J:$J,raw_data!$A:$A,"&gt;="&amp;UY_START_PY,raw_data!$A:$A,"&lt;="&amp;BASE_YM_PY,raw_data!$B:$B,"&lt;="&amp;BASE_YM_PY,raw_data!$G:$G,$A793)))</f>
        <v/>
      </c>
      <c r="I793" s="31" t="str">
        <f aca="false">IF(N(G793)=0,"",H793/G793)</f>
        <v/>
      </c>
      <c r="J793" s="32" t="str">
        <f aca="false">IF(N(G793)=0,"",D793/G793-1)</f>
        <v/>
      </c>
      <c r="K793" s="33" t="str">
        <f aca="false">IF(OR(F793="",I793=""),"",F793-I793)</f>
        <v/>
      </c>
      <c r="L793" s="30" t="str">
        <f aca="false">IF($A793="","",SUMIFS(raw_data!$H:$H,raw_data!$B:$B,BASE_YM,raw_data!$G:$G,$A793))</f>
        <v/>
      </c>
      <c r="M793" s="30" t="str">
        <f aca="false">IF($A793="","",(SUMIFS(raw_data!$I:$I,raw_data!$B:$B,BASE_YM,raw_data!$G:$G,$A793)+SUMIFS(raw_data!$J:$J,raw_data!$B:$B,BASE_YM,raw_data!$G:$G,$A793)))</f>
        <v/>
      </c>
      <c r="N793" s="31" t="str">
        <f aca="false">IF(N(L793)=0,"",M793/L793)</f>
        <v/>
      </c>
      <c r="O793" s="30" t="str">
        <f aca="false">IF($A793="","",SUMIFS(raw_data!$H:$H,raw_data!$B:$B,BASE_YM_PY,raw_data!$G:$G,$A793))</f>
        <v/>
      </c>
      <c r="P793" s="30" t="str">
        <f aca="false">IF($A793="","",(SUMIFS(raw_data!$I:$I,raw_data!$B:$B,BASE_YM_PY,raw_data!$G:$G,$A793)+SUMIFS(raw_data!$J:$J,raw_data!$B:$B,BASE_YM_PY,raw_data!$G:$G,$A793)))</f>
        <v/>
      </c>
      <c r="Q793" s="31" t="str">
        <f aca="false">IF(N(O793)=0,"",P793/O793)</f>
        <v/>
      </c>
      <c r="R793" s="32" t="str">
        <f aca="false">IF(N(O793)=0,"",L793/O793-1)</f>
        <v/>
      </c>
      <c r="S793" s="33" t="str">
        <f aca="false">IF(OR(N793="",Q793=""),"",N793-Q793)</f>
        <v/>
      </c>
      <c r="T793" s="0" t="str">
        <f aca="false">IF(N(D793)&gt;0,RANK(D793,D$2:D$1001)+COUNTIF(D$2:D793,D793)-1,"")</f>
        <v/>
      </c>
      <c r="U793" s="38" t="n">
        <f aca="false">IF(N(D793)&gt;0,IF(D793&gt;=LR_MIN_SHARE*SUM(D$2:D$1001),F793,-1),-1)</f>
        <v>-1</v>
      </c>
      <c r="V793" s="0" t="str">
        <f aca="false">IF(U793&lt;0,"",RANK(U793,U$2:U$1001)+COUNTIF(U$2:U793,U793)-1)</f>
        <v/>
      </c>
      <c r="W793" s="0" t="str">
        <f aca="false">IF(N(L793)&gt;0,RANK(L793,L$2:L$1001)+COUNTIF(L$2:L793,L793)-1,"")</f>
        <v/>
      </c>
      <c r="X793" s="38" t="n">
        <f aca="false">IF(N(L793)&gt;0,IF(L793&gt;=LR_MIN_SHARE*SUM(L$2:L$1001),N793,-1),-1)</f>
        <v>-1</v>
      </c>
      <c r="Y793" s="0" t="str">
        <f aca="false">IF(X793&lt;0,"",RANK(X793,X$2:X$1001)+COUNTIF(X$2:X793,X793)-1)</f>
        <v/>
      </c>
      <c r="AA793" s="0" t="str">
        <f aca="false">IF($A793="","",IF(COUNTIF($B$2:$B793,$B793)=1,1,""))</f>
        <v/>
      </c>
      <c r="AB793" s="0" t="str">
        <f aca="false">IF(AA793=1,SUMIF($B$2:$B$1001,$B793,$D$2:$D$1001),"")</f>
        <v/>
      </c>
      <c r="AC793" s="0" t="str">
        <f aca="false">IF(AA793=1,RANK(AB793,$AB$2:$AB$1001)+COUNTIF($AB$2:$AB793,AB793)-1,"")</f>
        <v/>
      </c>
      <c r="AD793" s="0" t="str">
        <f aca="false">IF($A793="","",COUNTIF(raw_data!$G:$G,$A793))</f>
        <v/>
      </c>
      <c r="AE793" s="0" t="str">
        <f aca="false">IF($A793="","",IF(COUNTIF($A$2:$A$1001,$A793)&gt;1,1,0))</f>
        <v/>
      </c>
    </row>
    <row r="794" customFormat="false" ht="15" hidden="false" customHeight="false" outlineLevel="0" collapsed="false">
      <c r="A794" s="0" t="str">
        <f aca="false">IF(code_master!$A794="","",code_master!$A794)</f>
        <v/>
      </c>
      <c r="B794" s="0" t="str">
        <f aca="false">IF($A794="","",code_master!$C794&amp;"")</f>
        <v/>
      </c>
      <c r="C794" s="0" t="str">
        <f aca="false">IF($A794="","",code_master!$B794&amp;"")</f>
        <v/>
      </c>
      <c r="D794" s="30" t="str">
        <f aca="false">IF($A794="","",SUMIFS(raw_data!$H:$H,raw_data!$A:$A,"&gt;="&amp;UY_START,raw_data!$A:$A,"&lt;="&amp;BASE_YM,raw_data!$B:$B,"&lt;="&amp;BASE_YM,raw_data!$G:$G,$A794))</f>
        <v/>
      </c>
      <c r="E794" s="30" t="str">
        <f aca="false">IF($A794="","",(SUMIFS(raw_data!$I:$I,raw_data!$A:$A,"&gt;="&amp;UY_START,raw_data!$A:$A,"&lt;="&amp;BASE_YM,raw_data!$B:$B,"&lt;="&amp;BASE_YM,raw_data!$G:$G,$A794)+SUMIFS(raw_data!$J:$J,raw_data!$A:$A,"&gt;="&amp;UY_START,raw_data!$A:$A,"&lt;="&amp;BASE_YM,raw_data!$B:$B,"&lt;="&amp;BASE_YM,raw_data!$G:$G,$A794)))</f>
        <v/>
      </c>
      <c r="F794" s="31" t="str">
        <f aca="false">IF(N(D794)=0,"",E794/D794)</f>
        <v/>
      </c>
      <c r="G794" s="30" t="str">
        <f aca="false">IF($A794="","",SUMIFS(raw_data!$H:$H,raw_data!$A:$A,"&gt;="&amp;UY_START_PY,raw_data!$A:$A,"&lt;="&amp;BASE_YM_PY,raw_data!$B:$B,"&lt;="&amp;BASE_YM_PY,raw_data!$G:$G,$A794))</f>
        <v/>
      </c>
      <c r="H794" s="30" t="str">
        <f aca="false">IF($A794="","",(SUMIFS(raw_data!$I:$I,raw_data!$A:$A,"&gt;="&amp;UY_START_PY,raw_data!$A:$A,"&lt;="&amp;BASE_YM_PY,raw_data!$B:$B,"&lt;="&amp;BASE_YM_PY,raw_data!$G:$G,$A794)+SUMIFS(raw_data!$J:$J,raw_data!$A:$A,"&gt;="&amp;UY_START_PY,raw_data!$A:$A,"&lt;="&amp;BASE_YM_PY,raw_data!$B:$B,"&lt;="&amp;BASE_YM_PY,raw_data!$G:$G,$A794)))</f>
        <v/>
      </c>
      <c r="I794" s="31" t="str">
        <f aca="false">IF(N(G794)=0,"",H794/G794)</f>
        <v/>
      </c>
      <c r="J794" s="32" t="str">
        <f aca="false">IF(N(G794)=0,"",D794/G794-1)</f>
        <v/>
      </c>
      <c r="K794" s="33" t="str">
        <f aca="false">IF(OR(F794="",I794=""),"",F794-I794)</f>
        <v/>
      </c>
      <c r="L794" s="30" t="str">
        <f aca="false">IF($A794="","",SUMIFS(raw_data!$H:$H,raw_data!$B:$B,BASE_YM,raw_data!$G:$G,$A794))</f>
        <v/>
      </c>
      <c r="M794" s="30" t="str">
        <f aca="false">IF($A794="","",(SUMIFS(raw_data!$I:$I,raw_data!$B:$B,BASE_YM,raw_data!$G:$G,$A794)+SUMIFS(raw_data!$J:$J,raw_data!$B:$B,BASE_YM,raw_data!$G:$G,$A794)))</f>
        <v/>
      </c>
      <c r="N794" s="31" t="str">
        <f aca="false">IF(N(L794)=0,"",M794/L794)</f>
        <v/>
      </c>
      <c r="O794" s="30" t="str">
        <f aca="false">IF($A794="","",SUMIFS(raw_data!$H:$H,raw_data!$B:$B,BASE_YM_PY,raw_data!$G:$G,$A794))</f>
        <v/>
      </c>
      <c r="P794" s="30" t="str">
        <f aca="false">IF($A794="","",(SUMIFS(raw_data!$I:$I,raw_data!$B:$B,BASE_YM_PY,raw_data!$G:$G,$A794)+SUMIFS(raw_data!$J:$J,raw_data!$B:$B,BASE_YM_PY,raw_data!$G:$G,$A794)))</f>
        <v/>
      </c>
      <c r="Q794" s="31" t="str">
        <f aca="false">IF(N(O794)=0,"",P794/O794)</f>
        <v/>
      </c>
      <c r="R794" s="32" t="str">
        <f aca="false">IF(N(O794)=0,"",L794/O794-1)</f>
        <v/>
      </c>
      <c r="S794" s="33" t="str">
        <f aca="false">IF(OR(N794="",Q794=""),"",N794-Q794)</f>
        <v/>
      </c>
      <c r="T794" s="0" t="str">
        <f aca="false">IF(N(D794)&gt;0,RANK(D794,D$2:D$1001)+COUNTIF(D$2:D794,D794)-1,"")</f>
        <v/>
      </c>
      <c r="U794" s="38" t="n">
        <f aca="false">IF(N(D794)&gt;0,IF(D794&gt;=LR_MIN_SHARE*SUM(D$2:D$1001),F794,-1),-1)</f>
        <v>-1</v>
      </c>
      <c r="V794" s="0" t="str">
        <f aca="false">IF(U794&lt;0,"",RANK(U794,U$2:U$1001)+COUNTIF(U$2:U794,U794)-1)</f>
        <v/>
      </c>
      <c r="W794" s="0" t="str">
        <f aca="false">IF(N(L794)&gt;0,RANK(L794,L$2:L$1001)+COUNTIF(L$2:L794,L794)-1,"")</f>
        <v/>
      </c>
      <c r="X794" s="38" t="n">
        <f aca="false">IF(N(L794)&gt;0,IF(L794&gt;=LR_MIN_SHARE*SUM(L$2:L$1001),N794,-1),-1)</f>
        <v>-1</v>
      </c>
      <c r="Y794" s="0" t="str">
        <f aca="false">IF(X794&lt;0,"",RANK(X794,X$2:X$1001)+COUNTIF(X$2:X794,X794)-1)</f>
        <v/>
      </c>
      <c r="AA794" s="0" t="str">
        <f aca="false">IF($A794="","",IF(COUNTIF($B$2:$B794,$B794)=1,1,""))</f>
        <v/>
      </c>
      <c r="AB794" s="0" t="str">
        <f aca="false">IF(AA794=1,SUMIF($B$2:$B$1001,$B794,$D$2:$D$1001),"")</f>
        <v/>
      </c>
      <c r="AC794" s="0" t="str">
        <f aca="false">IF(AA794=1,RANK(AB794,$AB$2:$AB$1001)+COUNTIF($AB$2:$AB794,AB794)-1,"")</f>
        <v/>
      </c>
      <c r="AD794" s="0" t="str">
        <f aca="false">IF($A794="","",COUNTIF(raw_data!$G:$G,$A794))</f>
        <v/>
      </c>
      <c r="AE794" s="0" t="str">
        <f aca="false">IF($A794="","",IF(COUNTIF($A$2:$A$1001,$A794)&gt;1,1,0))</f>
        <v/>
      </c>
    </row>
    <row r="795" customFormat="false" ht="15" hidden="false" customHeight="false" outlineLevel="0" collapsed="false">
      <c r="A795" s="0" t="str">
        <f aca="false">IF(code_master!$A795="","",code_master!$A795)</f>
        <v/>
      </c>
      <c r="B795" s="0" t="str">
        <f aca="false">IF($A795="","",code_master!$C795&amp;"")</f>
        <v/>
      </c>
      <c r="C795" s="0" t="str">
        <f aca="false">IF($A795="","",code_master!$B795&amp;"")</f>
        <v/>
      </c>
      <c r="D795" s="30" t="str">
        <f aca="false">IF($A795="","",SUMIFS(raw_data!$H:$H,raw_data!$A:$A,"&gt;="&amp;UY_START,raw_data!$A:$A,"&lt;="&amp;BASE_YM,raw_data!$B:$B,"&lt;="&amp;BASE_YM,raw_data!$G:$G,$A795))</f>
        <v/>
      </c>
      <c r="E795" s="30" t="str">
        <f aca="false">IF($A795="","",(SUMIFS(raw_data!$I:$I,raw_data!$A:$A,"&gt;="&amp;UY_START,raw_data!$A:$A,"&lt;="&amp;BASE_YM,raw_data!$B:$B,"&lt;="&amp;BASE_YM,raw_data!$G:$G,$A795)+SUMIFS(raw_data!$J:$J,raw_data!$A:$A,"&gt;="&amp;UY_START,raw_data!$A:$A,"&lt;="&amp;BASE_YM,raw_data!$B:$B,"&lt;="&amp;BASE_YM,raw_data!$G:$G,$A795)))</f>
        <v/>
      </c>
      <c r="F795" s="31" t="str">
        <f aca="false">IF(N(D795)=0,"",E795/D795)</f>
        <v/>
      </c>
      <c r="G795" s="30" t="str">
        <f aca="false">IF($A795="","",SUMIFS(raw_data!$H:$H,raw_data!$A:$A,"&gt;="&amp;UY_START_PY,raw_data!$A:$A,"&lt;="&amp;BASE_YM_PY,raw_data!$B:$B,"&lt;="&amp;BASE_YM_PY,raw_data!$G:$G,$A795))</f>
        <v/>
      </c>
      <c r="H795" s="30" t="str">
        <f aca="false">IF($A795="","",(SUMIFS(raw_data!$I:$I,raw_data!$A:$A,"&gt;="&amp;UY_START_PY,raw_data!$A:$A,"&lt;="&amp;BASE_YM_PY,raw_data!$B:$B,"&lt;="&amp;BASE_YM_PY,raw_data!$G:$G,$A795)+SUMIFS(raw_data!$J:$J,raw_data!$A:$A,"&gt;="&amp;UY_START_PY,raw_data!$A:$A,"&lt;="&amp;BASE_YM_PY,raw_data!$B:$B,"&lt;="&amp;BASE_YM_PY,raw_data!$G:$G,$A795)))</f>
        <v/>
      </c>
      <c r="I795" s="31" t="str">
        <f aca="false">IF(N(G795)=0,"",H795/G795)</f>
        <v/>
      </c>
      <c r="J795" s="32" t="str">
        <f aca="false">IF(N(G795)=0,"",D795/G795-1)</f>
        <v/>
      </c>
      <c r="K795" s="33" t="str">
        <f aca="false">IF(OR(F795="",I795=""),"",F795-I795)</f>
        <v/>
      </c>
      <c r="L795" s="30" t="str">
        <f aca="false">IF($A795="","",SUMIFS(raw_data!$H:$H,raw_data!$B:$B,BASE_YM,raw_data!$G:$G,$A795))</f>
        <v/>
      </c>
      <c r="M795" s="30" t="str">
        <f aca="false">IF($A795="","",(SUMIFS(raw_data!$I:$I,raw_data!$B:$B,BASE_YM,raw_data!$G:$G,$A795)+SUMIFS(raw_data!$J:$J,raw_data!$B:$B,BASE_YM,raw_data!$G:$G,$A795)))</f>
        <v/>
      </c>
      <c r="N795" s="31" t="str">
        <f aca="false">IF(N(L795)=0,"",M795/L795)</f>
        <v/>
      </c>
      <c r="O795" s="30" t="str">
        <f aca="false">IF($A795="","",SUMIFS(raw_data!$H:$H,raw_data!$B:$B,BASE_YM_PY,raw_data!$G:$G,$A795))</f>
        <v/>
      </c>
      <c r="P795" s="30" t="str">
        <f aca="false">IF($A795="","",(SUMIFS(raw_data!$I:$I,raw_data!$B:$B,BASE_YM_PY,raw_data!$G:$G,$A795)+SUMIFS(raw_data!$J:$J,raw_data!$B:$B,BASE_YM_PY,raw_data!$G:$G,$A795)))</f>
        <v/>
      </c>
      <c r="Q795" s="31" t="str">
        <f aca="false">IF(N(O795)=0,"",P795/O795)</f>
        <v/>
      </c>
      <c r="R795" s="32" t="str">
        <f aca="false">IF(N(O795)=0,"",L795/O795-1)</f>
        <v/>
      </c>
      <c r="S795" s="33" t="str">
        <f aca="false">IF(OR(N795="",Q795=""),"",N795-Q795)</f>
        <v/>
      </c>
      <c r="T795" s="0" t="str">
        <f aca="false">IF(N(D795)&gt;0,RANK(D795,D$2:D$1001)+COUNTIF(D$2:D795,D795)-1,"")</f>
        <v/>
      </c>
      <c r="U795" s="38" t="n">
        <f aca="false">IF(N(D795)&gt;0,IF(D795&gt;=LR_MIN_SHARE*SUM(D$2:D$1001),F795,-1),-1)</f>
        <v>-1</v>
      </c>
      <c r="V795" s="0" t="str">
        <f aca="false">IF(U795&lt;0,"",RANK(U795,U$2:U$1001)+COUNTIF(U$2:U795,U795)-1)</f>
        <v/>
      </c>
      <c r="W795" s="0" t="str">
        <f aca="false">IF(N(L795)&gt;0,RANK(L795,L$2:L$1001)+COUNTIF(L$2:L795,L795)-1,"")</f>
        <v/>
      </c>
      <c r="X795" s="38" t="n">
        <f aca="false">IF(N(L795)&gt;0,IF(L795&gt;=LR_MIN_SHARE*SUM(L$2:L$1001),N795,-1),-1)</f>
        <v>-1</v>
      </c>
      <c r="Y795" s="0" t="str">
        <f aca="false">IF(X795&lt;0,"",RANK(X795,X$2:X$1001)+COUNTIF(X$2:X795,X795)-1)</f>
        <v/>
      </c>
      <c r="AA795" s="0" t="str">
        <f aca="false">IF($A795="","",IF(COUNTIF($B$2:$B795,$B795)=1,1,""))</f>
        <v/>
      </c>
      <c r="AB795" s="0" t="str">
        <f aca="false">IF(AA795=1,SUMIF($B$2:$B$1001,$B795,$D$2:$D$1001),"")</f>
        <v/>
      </c>
      <c r="AC795" s="0" t="str">
        <f aca="false">IF(AA795=1,RANK(AB795,$AB$2:$AB$1001)+COUNTIF($AB$2:$AB795,AB795)-1,"")</f>
        <v/>
      </c>
      <c r="AD795" s="0" t="str">
        <f aca="false">IF($A795="","",COUNTIF(raw_data!$G:$G,$A795))</f>
        <v/>
      </c>
      <c r="AE795" s="0" t="str">
        <f aca="false">IF($A795="","",IF(COUNTIF($A$2:$A$1001,$A795)&gt;1,1,0))</f>
        <v/>
      </c>
    </row>
    <row r="796" customFormat="false" ht="15" hidden="false" customHeight="false" outlineLevel="0" collapsed="false">
      <c r="A796" s="0" t="str">
        <f aca="false">IF(code_master!$A796="","",code_master!$A796)</f>
        <v/>
      </c>
      <c r="B796" s="0" t="str">
        <f aca="false">IF($A796="","",code_master!$C796&amp;"")</f>
        <v/>
      </c>
      <c r="C796" s="0" t="str">
        <f aca="false">IF($A796="","",code_master!$B796&amp;"")</f>
        <v/>
      </c>
      <c r="D796" s="30" t="str">
        <f aca="false">IF($A796="","",SUMIFS(raw_data!$H:$H,raw_data!$A:$A,"&gt;="&amp;UY_START,raw_data!$A:$A,"&lt;="&amp;BASE_YM,raw_data!$B:$B,"&lt;="&amp;BASE_YM,raw_data!$G:$G,$A796))</f>
        <v/>
      </c>
      <c r="E796" s="30" t="str">
        <f aca="false">IF($A796="","",(SUMIFS(raw_data!$I:$I,raw_data!$A:$A,"&gt;="&amp;UY_START,raw_data!$A:$A,"&lt;="&amp;BASE_YM,raw_data!$B:$B,"&lt;="&amp;BASE_YM,raw_data!$G:$G,$A796)+SUMIFS(raw_data!$J:$J,raw_data!$A:$A,"&gt;="&amp;UY_START,raw_data!$A:$A,"&lt;="&amp;BASE_YM,raw_data!$B:$B,"&lt;="&amp;BASE_YM,raw_data!$G:$G,$A796)))</f>
        <v/>
      </c>
      <c r="F796" s="31" t="str">
        <f aca="false">IF(N(D796)=0,"",E796/D796)</f>
        <v/>
      </c>
      <c r="G796" s="30" t="str">
        <f aca="false">IF($A796="","",SUMIFS(raw_data!$H:$H,raw_data!$A:$A,"&gt;="&amp;UY_START_PY,raw_data!$A:$A,"&lt;="&amp;BASE_YM_PY,raw_data!$B:$B,"&lt;="&amp;BASE_YM_PY,raw_data!$G:$G,$A796))</f>
        <v/>
      </c>
      <c r="H796" s="30" t="str">
        <f aca="false">IF($A796="","",(SUMIFS(raw_data!$I:$I,raw_data!$A:$A,"&gt;="&amp;UY_START_PY,raw_data!$A:$A,"&lt;="&amp;BASE_YM_PY,raw_data!$B:$B,"&lt;="&amp;BASE_YM_PY,raw_data!$G:$G,$A796)+SUMIFS(raw_data!$J:$J,raw_data!$A:$A,"&gt;="&amp;UY_START_PY,raw_data!$A:$A,"&lt;="&amp;BASE_YM_PY,raw_data!$B:$B,"&lt;="&amp;BASE_YM_PY,raw_data!$G:$G,$A796)))</f>
        <v/>
      </c>
      <c r="I796" s="31" t="str">
        <f aca="false">IF(N(G796)=0,"",H796/G796)</f>
        <v/>
      </c>
      <c r="J796" s="32" t="str">
        <f aca="false">IF(N(G796)=0,"",D796/G796-1)</f>
        <v/>
      </c>
      <c r="K796" s="33" t="str">
        <f aca="false">IF(OR(F796="",I796=""),"",F796-I796)</f>
        <v/>
      </c>
      <c r="L796" s="30" t="str">
        <f aca="false">IF($A796="","",SUMIFS(raw_data!$H:$H,raw_data!$B:$B,BASE_YM,raw_data!$G:$G,$A796))</f>
        <v/>
      </c>
      <c r="M796" s="30" t="str">
        <f aca="false">IF($A796="","",(SUMIFS(raw_data!$I:$I,raw_data!$B:$B,BASE_YM,raw_data!$G:$G,$A796)+SUMIFS(raw_data!$J:$J,raw_data!$B:$B,BASE_YM,raw_data!$G:$G,$A796)))</f>
        <v/>
      </c>
      <c r="N796" s="31" t="str">
        <f aca="false">IF(N(L796)=0,"",M796/L796)</f>
        <v/>
      </c>
      <c r="O796" s="30" t="str">
        <f aca="false">IF($A796="","",SUMIFS(raw_data!$H:$H,raw_data!$B:$B,BASE_YM_PY,raw_data!$G:$G,$A796))</f>
        <v/>
      </c>
      <c r="P796" s="30" t="str">
        <f aca="false">IF($A796="","",(SUMIFS(raw_data!$I:$I,raw_data!$B:$B,BASE_YM_PY,raw_data!$G:$G,$A796)+SUMIFS(raw_data!$J:$J,raw_data!$B:$B,BASE_YM_PY,raw_data!$G:$G,$A796)))</f>
        <v/>
      </c>
      <c r="Q796" s="31" t="str">
        <f aca="false">IF(N(O796)=0,"",P796/O796)</f>
        <v/>
      </c>
      <c r="R796" s="32" t="str">
        <f aca="false">IF(N(O796)=0,"",L796/O796-1)</f>
        <v/>
      </c>
      <c r="S796" s="33" t="str">
        <f aca="false">IF(OR(N796="",Q796=""),"",N796-Q796)</f>
        <v/>
      </c>
      <c r="T796" s="0" t="str">
        <f aca="false">IF(N(D796)&gt;0,RANK(D796,D$2:D$1001)+COUNTIF(D$2:D796,D796)-1,"")</f>
        <v/>
      </c>
      <c r="U796" s="38" t="n">
        <f aca="false">IF(N(D796)&gt;0,IF(D796&gt;=LR_MIN_SHARE*SUM(D$2:D$1001),F796,-1),-1)</f>
        <v>-1</v>
      </c>
      <c r="V796" s="0" t="str">
        <f aca="false">IF(U796&lt;0,"",RANK(U796,U$2:U$1001)+COUNTIF(U$2:U796,U796)-1)</f>
        <v/>
      </c>
      <c r="W796" s="0" t="str">
        <f aca="false">IF(N(L796)&gt;0,RANK(L796,L$2:L$1001)+COUNTIF(L$2:L796,L796)-1,"")</f>
        <v/>
      </c>
      <c r="X796" s="38" t="n">
        <f aca="false">IF(N(L796)&gt;0,IF(L796&gt;=LR_MIN_SHARE*SUM(L$2:L$1001),N796,-1),-1)</f>
        <v>-1</v>
      </c>
      <c r="Y796" s="0" t="str">
        <f aca="false">IF(X796&lt;0,"",RANK(X796,X$2:X$1001)+COUNTIF(X$2:X796,X796)-1)</f>
        <v/>
      </c>
      <c r="AA796" s="0" t="str">
        <f aca="false">IF($A796="","",IF(COUNTIF($B$2:$B796,$B796)=1,1,""))</f>
        <v/>
      </c>
      <c r="AB796" s="0" t="str">
        <f aca="false">IF(AA796=1,SUMIF($B$2:$B$1001,$B796,$D$2:$D$1001),"")</f>
        <v/>
      </c>
      <c r="AC796" s="0" t="str">
        <f aca="false">IF(AA796=1,RANK(AB796,$AB$2:$AB$1001)+COUNTIF($AB$2:$AB796,AB796)-1,"")</f>
        <v/>
      </c>
      <c r="AD796" s="0" t="str">
        <f aca="false">IF($A796="","",COUNTIF(raw_data!$G:$G,$A796))</f>
        <v/>
      </c>
      <c r="AE796" s="0" t="str">
        <f aca="false">IF($A796="","",IF(COUNTIF($A$2:$A$1001,$A796)&gt;1,1,0))</f>
        <v/>
      </c>
    </row>
    <row r="797" customFormat="false" ht="15" hidden="false" customHeight="false" outlineLevel="0" collapsed="false">
      <c r="A797" s="0" t="str">
        <f aca="false">IF(code_master!$A797="","",code_master!$A797)</f>
        <v/>
      </c>
      <c r="B797" s="0" t="str">
        <f aca="false">IF($A797="","",code_master!$C797&amp;"")</f>
        <v/>
      </c>
      <c r="C797" s="0" t="str">
        <f aca="false">IF($A797="","",code_master!$B797&amp;"")</f>
        <v/>
      </c>
      <c r="D797" s="30" t="str">
        <f aca="false">IF($A797="","",SUMIFS(raw_data!$H:$H,raw_data!$A:$A,"&gt;="&amp;UY_START,raw_data!$A:$A,"&lt;="&amp;BASE_YM,raw_data!$B:$B,"&lt;="&amp;BASE_YM,raw_data!$G:$G,$A797))</f>
        <v/>
      </c>
      <c r="E797" s="30" t="str">
        <f aca="false">IF($A797="","",(SUMIFS(raw_data!$I:$I,raw_data!$A:$A,"&gt;="&amp;UY_START,raw_data!$A:$A,"&lt;="&amp;BASE_YM,raw_data!$B:$B,"&lt;="&amp;BASE_YM,raw_data!$G:$G,$A797)+SUMIFS(raw_data!$J:$J,raw_data!$A:$A,"&gt;="&amp;UY_START,raw_data!$A:$A,"&lt;="&amp;BASE_YM,raw_data!$B:$B,"&lt;="&amp;BASE_YM,raw_data!$G:$G,$A797)))</f>
        <v/>
      </c>
      <c r="F797" s="31" t="str">
        <f aca="false">IF(N(D797)=0,"",E797/D797)</f>
        <v/>
      </c>
      <c r="G797" s="30" t="str">
        <f aca="false">IF($A797="","",SUMIFS(raw_data!$H:$H,raw_data!$A:$A,"&gt;="&amp;UY_START_PY,raw_data!$A:$A,"&lt;="&amp;BASE_YM_PY,raw_data!$B:$B,"&lt;="&amp;BASE_YM_PY,raw_data!$G:$G,$A797))</f>
        <v/>
      </c>
      <c r="H797" s="30" t="str">
        <f aca="false">IF($A797="","",(SUMIFS(raw_data!$I:$I,raw_data!$A:$A,"&gt;="&amp;UY_START_PY,raw_data!$A:$A,"&lt;="&amp;BASE_YM_PY,raw_data!$B:$B,"&lt;="&amp;BASE_YM_PY,raw_data!$G:$G,$A797)+SUMIFS(raw_data!$J:$J,raw_data!$A:$A,"&gt;="&amp;UY_START_PY,raw_data!$A:$A,"&lt;="&amp;BASE_YM_PY,raw_data!$B:$B,"&lt;="&amp;BASE_YM_PY,raw_data!$G:$G,$A797)))</f>
        <v/>
      </c>
      <c r="I797" s="31" t="str">
        <f aca="false">IF(N(G797)=0,"",H797/G797)</f>
        <v/>
      </c>
      <c r="J797" s="32" t="str">
        <f aca="false">IF(N(G797)=0,"",D797/G797-1)</f>
        <v/>
      </c>
      <c r="K797" s="33" t="str">
        <f aca="false">IF(OR(F797="",I797=""),"",F797-I797)</f>
        <v/>
      </c>
      <c r="L797" s="30" t="str">
        <f aca="false">IF($A797="","",SUMIFS(raw_data!$H:$H,raw_data!$B:$B,BASE_YM,raw_data!$G:$G,$A797))</f>
        <v/>
      </c>
      <c r="M797" s="30" t="str">
        <f aca="false">IF($A797="","",(SUMIFS(raw_data!$I:$I,raw_data!$B:$B,BASE_YM,raw_data!$G:$G,$A797)+SUMIFS(raw_data!$J:$J,raw_data!$B:$B,BASE_YM,raw_data!$G:$G,$A797)))</f>
        <v/>
      </c>
      <c r="N797" s="31" t="str">
        <f aca="false">IF(N(L797)=0,"",M797/L797)</f>
        <v/>
      </c>
      <c r="O797" s="30" t="str">
        <f aca="false">IF($A797="","",SUMIFS(raw_data!$H:$H,raw_data!$B:$B,BASE_YM_PY,raw_data!$G:$G,$A797))</f>
        <v/>
      </c>
      <c r="P797" s="30" t="str">
        <f aca="false">IF($A797="","",(SUMIFS(raw_data!$I:$I,raw_data!$B:$B,BASE_YM_PY,raw_data!$G:$G,$A797)+SUMIFS(raw_data!$J:$J,raw_data!$B:$B,BASE_YM_PY,raw_data!$G:$G,$A797)))</f>
        <v/>
      </c>
      <c r="Q797" s="31" t="str">
        <f aca="false">IF(N(O797)=0,"",P797/O797)</f>
        <v/>
      </c>
      <c r="R797" s="32" t="str">
        <f aca="false">IF(N(O797)=0,"",L797/O797-1)</f>
        <v/>
      </c>
      <c r="S797" s="33" t="str">
        <f aca="false">IF(OR(N797="",Q797=""),"",N797-Q797)</f>
        <v/>
      </c>
      <c r="T797" s="0" t="str">
        <f aca="false">IF(N(D797)&gt;0,RANK(D797,D$2:D$1001)+COUNTIF(D$2:D797,D797)-1,"")</f>
        <v/>
      </c>
      <c r="U797" s="38" t="n">
        <f aca="false">IF(N(D797)&gt;0,IF(D797&gt;=LR_MIN_SHARE*SUM(D$2:D$1001),F797,-1),-1)</f>
        <v>-1</v>
      </c>
      <c r="V797" s="0" t="str">
        <f aca="false">IF(U797&lt;0,"",RANK(U797,U$2:U$1001)+COUNTIF(U$2:U797,U797)-1)</f>
        <v/>
      </c>
      <c r="W797" s="0" t="str">
        <f aca="false">IF(N(L797)&gt;0,RANK(L797,L$2:L$1001)+COUNTIF(L$2:L797,L797)-1,"")</f>
        <v/>
      </c>
      <c r="X797" s="38" t="n">
        <f aca="false">IF(N(L797)&gt;0,IF(L797&gt;=LR_MIN_SHARE*SUM(L$2:L$1001),N797,-1),-1)</f>
        <v>-1</v>
      </c>
      <c r="Y797" s="0" t="str">
        <f aca="false">IF(X797&lt;0,"",RANK(X797,X$2:X$1001)+COUNTIF(X$2:X797,X797)-1)</f>
        <v/>
      </c>
      <c r="AA797" s="0" t="str">
        <f aca="false">IF($A797="","",IF(COUNTIF($B$2:$B797,$B797)=1,1,""))</f>
        <v/>
      </c>
      <c r="AB797" s="0" t="str">
        <f aca="false">IF(AA797=1,SUMIF($B$2:$B$1001,$B797,$D$2:$D$1001),"")</f>
        <v/>
      </c>
      <c r="AC797" s="0" t="str">
        <f aca="false">IF(AA797=1,RANK(AB797,$AB$2:$AB$1001)+COUNTIF($AB$2:$AB797,AB797)-1,"")</f>
        <v/>
      </c>
      <c r="AD797" s="0" t="str">
        <f aca="false">IF($A797="","",COUNTIF(raw_data!$G:$G,$A797))</f>
        <v/>
      </c>
      <c r="AE797" s="0" t="str">
        <f aca="false">IF($A797="","",IF(COUNTIF($A$2:$A$1001,$A797)&gt;1,1,0))</f>
        <v/>
      </c>
    </row>
    <row r="798" customFormat="false" ht="15" hidden="false" customHeight="false" outlineLevel="0" collapsed="false">
      <c r="A798" s="0" t="str">
        <f aca="false">IF(code_master!$A798="","",code_master!$A798)</f>
        <v/>
      </c>
      <c r="B798" s="0" t="str">
        <f aca="false">IF($A798="","",code_master!$C798&amp;"")</f>
        <v/>
      </c>
      <c r="C798" s="0" t="str">
        <f aca="false">IF($A798="","",code_master!$B798&amp;"")</f>
        <v/>
      </c>
      <c r="D798" s="30" t="str">
        <f aca="false">IF($A798="","",SUMIFS(raw_data!$H:$H,raw_data!$A:$A,"&gt;="&amp;UY_START,raw_data!$A:$A,"&lt;="&amp;BASE_YM,raw_data!$B:$B,"&lt;="&amp;BASE_YM,raw_data!$G:$G,$A798))</f>
        <v/>
      </c>
      <c r="E798" s="30" t="str">
        <f aca="false">IF($A798="","",(SUMIFS(raw_data!$I:$I,raw_data!$A:$A,"&gt;="&amp;UY_START,raw_data!$A:$A,"&lt;="&amp;BASE_YM,raw_data!$B:$B,"&lt;="&amp;BASE_YM,raw_data!$G:$G,$A798)+SUMIFS(raw_data!$J:$J,raw_data!$A:$A,"&gt;="&amp;UY_START,raw_data!$A:$A,"&lt;="&amp;BASE_YM,raw_data!$B:$B,"&lt;="&amp;BASE_YM,raw_data!$G:$G,$A798)))</f>
        <v/>
      </c>
      <c r="F798" s="31" t="str">
        <f aca="false">IF(N(D798)=0,"",E798/D798)</f>
        <v/>
      </c>
      <c r="G798" s="30" t="str">
        <f aca="false">IF($A798="","",SUMIFS(raw_data!$H:$H,raw_data!$A:$A,"&gt;="&amp;UY_START_PY,raw_data!$A:$A,"&lt;="&amp;BASE_YM_PY,raw_data!$B:$B,"&lt;="&amp;BASE_YM_PY,raw_data!$G:$G,$A798))</f>
        <v/>
      </c>
      <c r="H798" s="30" t="str">
        <f aca="false">IF($A798="","",(SUMIFS(raw_data!$I:$I,raw_data!$A:$A,"&gt;="&amp;UY_START_PY,raw_data!$A:$A,"&lt;="&amp;BASE_YM_PY,raw_data!$B:$B,"&lt;="&amp;BASE_YM_PY,raw_data!$G:$G,$A798)+SUMIFS(raw_data!$J:$J,raw_data!$A:$A,"&gt;="&amp;UY_START_PY,raw_data!$A:$A,"&lt;="&amp;BASE_YM_PY,raw_data!$B:$B,"&lt;="&amp;BASE_YM_PY,raw_data!$G:$G,$A798)))</f>
        <v/>
      </c>
      <c r="I798" s="31" t="str">
        <f aca="false">IF(N(G798)=0,"",H798/G798)</f>
        <v/>
      </c>
      <c r="J798" s="32" t="str">
        <f aca="false">IF(N(G798)=0,"",D798/G798-1)</f>
        <v/>
      </c>
      <c r="K798" s="33" t="str">
        <f aca="false">IF(OR(F798="",I798=""),"",F798-I798)</f>
        <v/>
      </c>
      <c r="L798" s="30" t="str">
        <f aca="false">IF($A798="","",SUMIFS(raw_data!$H:$H,raw_data!$B:$B,BASE_YM,raw_data!$G:$G,$A798))</f>
        <v/>
      </c>
      <c r="M798" s="30" t="str">
        <f aca="false">IF($A798="","",(SUMIFS(raw_data!$I:$I,raw_data!$B:$B,BASE_YM,raw_data!$G:$G,$A798)+SUMIFS(raw_data!$J:$J,raw_data!$B:$B,BASE_YM,raw_data!$G:$G,$A798)))</f>
        <v/>
      </c>
      <c r="N798" s="31" t="str">
        <f aca="false">IF(N(L798)=0,"",M798/L798)</f>
        <v/>
      </c>
      <c r="O798" s="30" t="str">
        <f aca="false">IF($A798="","",SUMIFS(raw_data!$H:$H,raw_data!$B:$B,BASE_YM_PY,raw_data!$G:$G,$A798))</f>
        <v/>
      </c>
      <c r="P798" s="30" t="str">
        <f aca="false">IF($A798="","",(SUMIFS(raw_data!$I:$I,raw_data!$B:$B,BASE_YM_PY,raw_data!$G:$G,$A798)+SUMIFS(raw_data!$J:$J,raw_data!$B:$B,BASE_YM_PY,raw_data!$G:$G,$A798)))</f>
        <v/>
      </c>
      <c r="Q798" s="31" t="str">
        <f aca="false">IF(N(O798)=0,"",P798/O798)</f>
        <v/>
      </c>
      <c r="R798" s="32" t="str">
        <f aca="false">IF(N(O798)=0,"",L798/O798-1)</f>
        <v/>
      </c>
      <c r="S798" s="33" t="str">
        <f aca="false">IF(OR(N798="",Q798=""),"",N798-Q798)</f>
        <v/>
      </c>
      <c r="T798" s="0" t="str">
        <f aca="false">IF(N(D798)&gt;0,RANK(D798,D$2:D$1001)+COUNTIF(D$2:D798,D798)-1,"")</f>
        <v/>
      </c>
      <c r="U798" s="38" t="n">
        <f aca="false">IF(N(D798)&gt;0,IF(D798&gt;=LR_MIN_SHARE*SUM(D$2:D$1001),F798,-1),-1)</f>
        <v>-1</v>
      </c>
      <c r="V798" s="0" t="str">
        <f aca="false">IF(U798&lt;0,"",RANK(U798,U$2:U$1001)+COUNTIF(U$2:U798,U798)-1)</f>
        <v/>
      </c>
      <c r="W798" s="0" t="str">
        <f aca="false">IF(N(L798)&gt;0,RANK(L798,L$2:L$1001)+COUNTIF(L$2:L798,L798)-1,"")</f>
        <v/>
      </c>
      <c r="X798" s="38" t="n">
        <f aca="false">IF(N(L798)&gt;0,IF(L798&gt;=LR_MIN_SHARE*SUM(L$2:L$1001),N798,-1),-1)</f>
        <v>-1</v>
      </c>
      <c r="Y798" s="0" t="str">
        <f aca="false">IF(X798&lt;0,"",RANK(X798,X$2:X$1001)+COUNTIF(X$2:X798,X798)-1)</f>
        <v/>
      </c>
      <c r="AA798" s="0" t="str">
        <f aca="false">IF($A798="","",IF(COUNTIF($B$2:$B798,$B798)=1,1,""))</f>
        <v/>
      </c>
      <c r="AB798" s="0" t="str">
        <f aca="false">IF(AA798=1,SUMIF($B$2:$B$1001,$B798,$D$2:$D$1001),"")</f>
        <v/>
      </c>
      <c r="AC798" s="0" t="str">
        <f aca="false">IF(AA798=1,RANK(AB798,$AB$2:$AB$1001)+COUNTIF($AB$2:$AB798,AB798)-1,"")</f>
        <v/>
      </c>
      <c r="AD798" s="0" t="str">
        <f aca="false">IF($A798="","",COUNTIF(raw_data!$G:$G,$A798))</f>
        <v/>
      </c>
      <c r="AE798" s="0" t="str">
        <f aca="false">IF($A798="","",IF(COUNTIF($A$2:$A$1001,$A798)&gt;1,1,0))</f>
        <v/>
      </c>
    </row>
    <row r="799" customFormat="false" ht="15" hidden="false" customHeight="false" outlineLevel="0" collapsed="false">
      <c r="A799" s="0" t="str">
        <f aca="false">IF(code_master!$A799="","",code_master!$A799)</f>
        <v/>
      </c>
      <c r="B799" s="0" t="str">
        <f aca="false">IF($A799="","",code_master!$C799&amp;"")</f>
        <v/>
      </c>
      <c r="C799" s="0" t="str">
        <f aca="false">IF($A799="","",code_master!$B799&amp;"")</f>
        <v/>
      </c>
      <c r="D799" s="30" t="str">
        <f aca="false">IF($A799="","",SUMIFS(raw_data!$H:$H,raw_data!$A:$A,"&gt;="&amp;UY_START,raw_data!$A:$A,"&lt;="&amp;BASE_YM,raw_data!$B:$B,"&lt;="&amp;BASE_YM,raw_data!$G:$G,$A799))</f>
        <v/>
      </c>
      <c r="E799" s="30" t="str">
        <f aca="false">IF($A799="","",(SUMIFS(raw_data!$I:$I,raw_data!$A:$A,"&gt;="&amp;UY_START,raw_data!$A:$A,"&lt;="&amp;BASE_YM,raw_data!$B:$B,"&lt;="&amp;BASE_YM,raw_data!$G:$G,$A799)+SUMIFS(raw_data!$J:$J,raw_data!$A:$A,"&gt;="&amp;UY_START,raw_data!$A:$A,"&lt;="&amp;BASE_YM,raw_data!$B:$B,"&lt;="&amp;BASE_YM,raw_data!$G:$G,$A799)))</f>
        <v/>
      </c>
      <c r="F799" s="31" t="str">
        <f aca="false">IF(N(D799)=0,"",E799/D799)</f>
        <v/>
      </c>
      <c r="G799" s="30" t="str">
        <f aca="false">IF($A799="","",SUMIFS(raw_data!$H:$H,raw_data!$A:$A,"&gt;="&amp;UY_START_PY,raw_data!$A:$A,"&lt;="&amp;BASE_YM_PY,raw_data!$B:$B,"&lt;="&amp;BASE_YM_PY,raw_data!$G:$G,$A799))</f>
        <v/>
      </c>
      <c r="H799" s="30" t="str">
        <f aca="false">IF($A799="","",(SUMIFS(raw_data!$I:$I,raw_data!$A:$A,"&gt;="&amp;UY_START_PY,raw_data!$A:$A,"&lt;="&amp;BASE_YM_PY,raw_data!$B:$B,"&lt;="&amp;BASE_YM_PY,raw_data!$G:$G,$A799)+SUMIFS(raw_data!$J:$J,raw_data!$A:$A,"&gt;="&amp;UY_START_PY,raw_data!$A:$A,"&lt;="&amp;BASE_YM_PY,raw_data!$B:$B,"&lt;="&amp;BASE_YM_PY,raw_data!$G:$G,$A799)))</f>
        <v/>
      </c>
      <c r="I799" s="31" t="str">
        <f aca="false">IF(N(G799)=0,"",H799/G799)</f>
        <v/>
      </c>
      <c r="J799" s="32" t="str">
        <f aca="false">IF(N(G799)=0,"",D799/G799-1)</f>
        <v/>
      </c>
      <c r="K799" s="33" t="str">
        <f aca="false">IF(OR(F799="",I799=""),"",F799-I799)</f>
        <v/>
      </c>
      <c r="L799" s="30" t="str">
        <f aca="false">IF($A799="","",SUMIFS(raw_data!$H:$H,raw_data!$B:$B,BASE_YM,raw_data!$G:$G,$A799))</f>
        <v/>
      </c>
      <c r="M799" s="30" t="str">
        <f aca="false">IF($A799="","",(SUMIFS(raw_data!$I:$I,raw_data!$B:$B,BASE_YM,raw_data!$G:$G,$A799)+SUMIFS(raw_data!$J:$J,raw_data!$B:$B,BASE_YM,raw_data!$G:$G,$A799)))</f>
        <v/>
      </c>
      <c r="N799" s="31" t="str">
        <f aca="false">IF(N(L799)=0,"",M799/L799)</f>
        <v/>
      </c>
      <c r="O799" s="30" t="str">
        <f aca="false">IF($A799="","",SUMIFS(raw_data!$H:$H,raw_data!$B:$B,BASE_YM_PY,raw_data!$G:$G,$A799))</f>
        <v/>
      </c>
      <c r="P799" s="30" t="str">
        <f aca="false">IF($A799="","",(SUMIFS(raw_data!$I:$I,raw_data!$B:$B,BASE_YM_PY,raw_data!$G:$G,$A799)+SUMIFS(raw_data!$J:$J,raw_data!$B:$B,BASE_YM_PY,raw_data!$G:$G,$A799)))</f>
        <v/>
      </c>
      <c r="Q799" s="31" t="str">
        <f aca="false">IF(N(O799)=0,"",P799/O799)</f>
        <v/>
      </c>
      <c r="R799" s="32" t="str">
        <f aca="false">IF(N(O799)=0,"",L799/O799-1)</f>
        <v/>
      </c>
      <c r="S799" s="33" t="str">
        <f aca="false">IF(OR(N799="",Q799=""),"",N799-Q799)</f>
        <v/>
      </c>
      <c r="T799" s="0" t="str">
        <f aca="false">IF(N(D799)&gt;0,RANK(D799,D$2:D$1001)+COUNTIF(D$2:D799,D799)-1,"")</f>
        <v/>
      </c>
      <c r="U799" s="38" t="n">
        <f aca="false">IF(N(D799)&gt;0,IF(D799&gt;=LR_MIN_SHARE*SUM(D$2:D$1001),F799,-1),-1)</f>
        <v>-1</v>
      </c>
      <c r="V799" s="0" t="str">
        <f aca="false">IF(U799&lt;0,"",RANK(U799,U$2:U$1001)+COUNTIF(U$2:U799,U799)-1)</f>
        <v/>
      </c>
      <c r="W799" s="0" t="str">
        <f aca="false">IF(N(L799)&gt;0,RANK(L799,L$2:L$1001)+COUNTIF(L$2:L799,L799)-1,"")</f>
        <v/>
      </c>
      <c r="X799" s="38" t="n">
        <f aca="false">IF(N(L799)&gt;0,IF(L799&gt;=LR_MIN_SHARE*SUM(L$2:L$1001),N799,-1),-1)</f>
        <v>-1</v>
      </c>
      <c r="Y799" s="0" t="str">
        <f aca="false">IF(X799&lt;0,"",RANK(X799,X$2:X$1001)+COUNTIF(X$2:X799,X799)-1)</f>
        <v/>
      </c>
      <c r="AA799" s="0" t="str">
        <f aca="false">IF($A799="","",IF(COUNTIF($B$2:$B799,$B799)=1,1,""))</f>
        <v/>
      </c>
      <c r="AB799" s="0" t="str">
        <f aca="false">IF(AA799=1,SUMIF($B$2:$B$1001,$B799,$D$2:$D$1001),"")</f>
        <v/>
      </c>
      <c r="AC799" s="0" t="str">
        <f aca="false">IF(AA799=1,RANK(AB799,$AB$2:$AB$1001)+COUNTIF($AB$2:$AB799,AB799)-1,"")</f>
        <v/>
      </c>
      <c r="AD799" s="0" t="str">
        <f aca="false">IF($A799="","",COUNTIF(raw_data!$G:$G,$A799))</f>
        <v/>
      </c>
      <c r="AE799" s="0" t="str">
        <f aca="false">IF($A799="","",IF(COUNTIF($A$2:$A$1001,$A799)&gt;1,1,0))</f>
        <v/>
      </c>
    </row>
    <row r="800" customFormat="false" ht="15" hidden="false" customHeight="false" outlineLevel="0" collapsed="false">
      <c r="A800" s="0" t="str">
        <f aca="false">IF(code_master!$A800="","",code_master!$A800)</f>
        <v/>
      </c>
      <c r="B800" s="0" t="str">
        <f aca="false">IF($A800="","",code_master!$C800&amp;"")</f>
        <v/>
      </c>
      <c r="C800" s="0" t="str">
        <f aca="false">IF($A800="","",code_master!$B800&amp;"")</f>
        <v/>
      </c>
      <c r="D800" s="30" t="str">
        <f aca="false">IF($A800="","",SUMIFS(raw_data!$H:$H,raw_data!$A:$A,"&gt;="&amp;UY_START,raw_data!$A:$A,"&lt;="&amp;BASE_YM,raw_data!$B:$B,"&lt;="&amp;BASE_YM,raw_data!$G:$G,$A800))</f>
        <v/>
      </c>
      <c r="E800" s="30" t="str">
        <f aca="false">IF($A800="","",(SUMIFS(raw_data!$I:$I,raw_data!$A:$A,"&gt;="&amp;UY_START,raw_data!$A:$A,"&lt;="&amp;BASE_YM,raw_data!$B:$B,"&lt;="&amp;BASE_YM,raw_data!$G:$G,$A800)+SUMIFS(raw_data!$J:$J,raw_data!$A:$A,"&gt;="&amp;UY_START,raw_data!$A:$A,"&lt;="&amp;BASE_YM,raw_data!$B:$B,"&lt;="&amp;BASE_YM,raw_data!$G:$G,$A800)))</f>
        <v/>
      </c>
      <c r="F800" s="31" t="str">
        <f aca="false">IF(N(D800)=0,"",E800/D800)</f>
        <v/>
      </c>
      <c r="G800" s="30" t="str">
        <f aca="false">IF($A800="","",SUMIFS(raw_data!$H:$H,raw_data!$A:$A,"&gt;="&amp;UY_START_PY,raw_data!$A:$A,"&lt;="&amp;BASE_YM_PY,raw_data!$B:$B,"&lt;="&amp;BASE_YM_PY,raw_data!$G:$G,$A800))</f>
        <v/>
      </c>
      <c r="H800" s="30" t="str">
        <f aca="false">IF($A800="","",(SUMIFS(raw_data!$I:$I,raw_data!$A:$A,"&gt;="&amp;UY_START_PY,raw_data!$A:$A,"&lt;="&amp;BASE_YM_PY,raw_data!$B:$B,"&lt;="&amp;BASE_YM_PY,raw_data!$G:$G,$A800)+SUMIFS(raw_data!$J:$J,raw_data!$A:$A,"&gt;="&amp;UY_START_PY,raw_data!$A:$A,"&lt;="&amp;BASE_YM_PY,raw_data!$B:$B,"&lt;="&amp;BASE_YM_PY,raw_data!$G:$G,$A800)))</f>
        <v/>
      </c>
      <c r="I800" s="31" t="str">
        <f aca="false">IF(N(G800)=0,"",H800/G800)</f>
        <v/>
      </c>
      <c r="J800" s="32" t="str">
        <f aca="false">IF(N(G800)=0,"",D800/G800-1)</f>
        <v/>
      </c>
      <c r="K800" s="33" t="str">
        <f aca="false">IF(OR(F800="",I800=""),"",F800-I800)</f>
        <v/>
      </c>
      <c r="L800" s="30" t="str">
        <f aca="false">IF($A800="","",SUMIFS(raw_data!$H:$H,raw_data!$B:$B,BASE_YM,raw_data!$G:$G,$A800))</f>
        <v/>
      </c>
      <c r="M800" s="30" t="str">
        <f aca="false">IF($A800="","",(SUMIFS(raw_data!$I:$I,raw_data!$B:$B,BASE_YM,raw_data!$G:$G,$A800)+SUMIFS(raw_data!$J:$J,raw_data!$B:$B,BASE_YM,raw_data!$G:$G,$A800)))</f>
        <v/>
      </c>
      <c r="N800" s="31" t="str">
        <f aca="false">IF(N(L800)=0,"",M800/L800)</f>
        <v/>
      </c>
      <c r="O800" s="30" t="str">
        <f aca="false">IF($A800="","",SUMIFS(raw_data!$H:$H,raw_data!$B:$B,BASE_YM_PY,raw_data!$G:$G,$A800))</f>
        <v/>
      </c>
      <c r="P800" s="30" t="str">
        <f aca="false">IF($A800="","",(SUMIFS(raw_data!$I:$I,raw_data!$B:$B,BASE_YM_PY,raw_data!$G:$G,$A800)+SUMIFS(raw_data!$J:$J,raw_data!$B:$B,BASE_YM_PY,raw_data!$G:$G,$A800)))</f>
        <v/>
      </c>
      <c r="Q800" s="31" t="str">
        <f aca="false">IF(N(O800)=0,"",P800/O800)</f>
        <v/>
      </c>
      <c r="R800" s="32" t="str">
        <f aca="false">IF(N(O800)=0,"",L800/O800-1)</f>
        <v/>
      </c>
      <c r="S800" s="33" t="str">
        <f aca="false">IF(OR(N800="",Q800=""),"",N800-Q800)</f>
        <v/>
      </c>
      <c r="T800" s="0" t="str">
        <f aca="false">IF(N(D800)&gt;0,RANK(D800,D$2:D$1001)+COUNTIF(D$2:D800,D800)-1,"")</f>
        <v/>
      </c>
      <c r="U800" s="38" t="n">
        <f aca="false">IF(N(D800)&gt;0,IF(D800&gt;=LR_MIN_SHARE*SUM(D$2:D$1001),F800,-1),-1)</f>
        <v>-1</v>
      </c>
      <c r="V800" s="0" t="str">
        <f aca="false">IF(U800&lt;0,"",RANK(U800,U$2:U$1001)+COUNTIF(U$2:U800,U800)-1)</f>
        <v/>
      </c>
      <c r="W800" s="0" t="str">
        <f aca="false">IF(N(L800)&gt;0,RANK(L800,L$2:L$1001)+COUNTIF(L$2:L800,L800)-1,"")</f>
        <v/>
      </c>
      <c r="X800" s="38" t="n">
        <f aca="false">IF(N(L800)&gt;0,IF(L800&gt;=LR_MIN_SHARE*SUM(L$2:L$1001),N800,-1),-1)</f>
        <v>-1</v>
      </c>
      <c r="Y800" s="0" t="str">
        <f aca="false">IF(X800&lt;0,"",RANK(X800,X$2:X$1001)+COUNTIF(X$2:X800,X800)-1)</f>
        <v/>
      </c>
      <c r="AA800" s="0" t="str">
        <f aca="false">IF($A800="","",IF(COUNTIF($B$2:$B800,$B800)=1,1,""))</f>
        <v/>
      </c>
      <c r="AB800" s="0" t="str">
        <f aca="false">IF(AA800=1,SUMIF($B$2:$B$1001,$B800,$D$2:$D$1001),"")</f>
        <v/>
      </c>
      <c r="AC800" s="0" t="str">
        <f aca="false">IF(AA800=1,RANK(AB800,$AB$2:$AB$1001)+COUNTIF($AB$2:$AB800,AB800)-1,"")</f>
        <v/>
      </c>
      <c r="AD800" s="0" t="str">
        <f aca="false">IF($A800="","",COUNTIF(raw_data!$G:$G,$A800))</f>
        <v/>
      </c>
      <c r="AE800" s="0" t="str">
        <f aca="false">IF($A800="","",IF(COUNTIF($A$2:$A$1001,$A800)&gt;1,1,0))</f>
        <v/>
      </c>
    </row>
    <row r="801" customFormat="false" ht="15" hidden="false" customHeight="false" outlineLevel="0" collapsed="false">
      <c r="A801" s="0" t="str">
        <f aca="false">IF(code_master!$A801="","",code_master!$A801)</f>
        <v/>
      </c>
      <c r="B801" s="0" t="str">
        <f aca="false">IF($A801="","",code_master!$C801&amp;"")</f>
        <v/>
      </c>
      <c r="C801" s="0" t="str">
        <f aca="false">IF($A801="","",code_master!$B801&amp;"")</f>
        <v/>
      </c>
      <c r="D801" s="30" t="str">
        <f aca="false">IF($A801="","",SUMIFS(raw_data!$H:$H,raw_data!$A:$A,"&gt;="&amp;UY_START,raw_data!$A:$A,"&lt;="&amp;BASE_YM,raw_data!$B:$B,"&lt;="&amp;BASE_YM,raw_data!$G:$G,$A801))</f>
        <v/>
      </c>
      <c r="E801" s="30" t="str">
        <f aca="false">IF($A801="","",(SUMIFS(raw_data!$I:$I,raw_data!$A:$A,"&gt;="&amp;UY_START,raw_data!$A:$A,"&lt;="&amp;BASE_YM,raw_data!$B:$B,"&lt;="&amp;BASE_YM,raw_data!$G:$G,$A801)+SUMIFS(raw_data!$J:$J,raw_data!$A:$A,"&gt;="&amp;UY_START,raw_data!$A:$A,"&lt;="&amp;BASE_YM,raw_data!$B:$B,"&lt;="&amp;BASE_YM,raw_data!$G:$G,$A801)))</f>
        <v/>
      </c>
      <c r="F801" s="31" t="str">
        <f aca="false">IF(N(D801)=0,"",E801/D801)</f>
        <v/>
      </c>
      <c r="G801" s="30" t="str">
        <f aca="false">IF($A801="","",SUMIFS(raw_data!$H:$H,raw_data!$A:$A,"&gt;="&amp;UY_START_PY,raw_data!$A:$A,"&lt;="&amp;BASE_YM_PY,raw_data!$B:$B,"&lt;="&amp;BASE_YM_PY,raw_data!$G:$G,$A801))</f>
        <v/>
      </c>
      <c r="H801" s="30" t="str">
        <f aca="false">IF($A801="","",(SUMIFS(raw_data!$I:$I,raw_data!$A:$A,"&gt;="&amp;UY_START_PY,raw_data!$A:$A,"&lt;="&amp;BASE_YM_PY,raw_data!$B:$B,"&lt;="&amp;BASE_YM_PY,raw_data!$G:$G,$A801)+SUMIFS(raw_data!$J:$J,raw_data!$A:$A,"&gt;="&amp;UY_START_PY,raw_data!$A:$A,"&lt;="&amp;BASE_YM_PY,raw_data!$B:$B,"&lt;="&amp;BASE_YM_PY,raw_data!$G:$G,$A801)))</f>
        <v/>
      </c>
      <c r="I801" s="31" t="str">
        <f aca="false">IF(N(G801)=0,"",H801/G801)</f>
        <v/>
      </c>
      <c r="J801" s="32" t="str">
        <f aca="false">IF(N(G801)=0,"",D801/G801-1)</f>
        <v/>
      </c>
      <c r="K801" s="33" t="str">
        <f aca="false">IF(OR(F801="",I801=""),"",F801-I801)</f>
        <v/>
      </c>
      <c r="L801" s="30" t="str">
        <f aca="false">IF($A801="","",SUMIFS(raw_data!$H:$H,raw_data!$B:$B,BASE_YM,raw_data!$G:$G,$A801))</f>
        <v/>
      </c>
      <c r="M801" s="30" t="str">
        <f aca="false">IF($A801="","",(SUMIFS(raw_data!$I:$I,raw_data!$B:$B,BASE_YM,raw_data!$G:$G,$A801)+SUMIFS(raw_data!$J:$J,raw_data!$B:$B,BASE_YM,raw_data!$G:$G,$A801)))</f>
        <v/>
      </c>
      <c r="N801" s="31" t="str">
        <f aca="false">IF(N(L801)=0,"",M801/L801)</f>
        <v/>
      </c>
      <c r="O801" s="30" t="str">
        <f aca="false">IF($A801="","",SUMIFS(raw_data!$H:$H,raw_data!$B:$B,BASE_YM_PY,raw_data!$G:$G,$A801))</f>
        <v/>
      </c>
      <c r="P801" s="30" t="str">
        <f aca="false">IF($A801="","",(SUMIFS(raw_data!$I:$I,raw_data!$B:$B,BASE_YM_PY,raw_data!$G:$G,$A801)+SUMIFS(raw_data!$J:$J,raw_data!$B:$B,BASE_YM_PY,raw_data!$G:$G,$A801)))</f>
        <v/>
      </c>
      <c r="Q801" s="31" t="str">
        <f aca="false">IF(N(O801)=0,"",P801/O801)</f>
        <v/>
      </c>
      <c r="R801" s="32" t="str">
        <f aca="false">IF(N(O801)=0,"",L801/O801-1)</f>
        <v/>
      </c>
      <c r="S801" s="33" t="str">
        <f aca="false">IF(OR(N801="",Q801=""),"",N801-Q801)</f>
        <v/>
      </c>
      <c r="T801" s="0" t="str">
        <f aca="false">IF(N(D801)&gt;0,RANK(D801,D$2:D$1001)+COUNTIF(D$2:D801,D801)-1,"")</f>
        <v/>
      </c>
      <c r="U801" s="38" t="n">
        <f aca="false">IF(N(D801)&gt;0,IF(D801&gt;=LR_MIN_SHARE*SUM(D$2:D$1001),F801,-1),-1)</f>
        <v>-1</v>
      </c>
      <c r="V801" s="0" t="str">
        <f aca="false">IF(U801&lt;0,"",RANK(U801,U$2:U$1001)+COUNTIF(U$2:U801,U801)-1)</f>
        <v/>
      </c>
      <c r="W801" s="0" t="str">
        <f aca="false">IF(N(L801)&gt;0,RANK(L801,L$2:L$1001)+COUNTIF(L$2:L801,L801)-1,"")</f>
        <v/>
      </c>
      <c r="X801" s="38" t="n">
        <f aca="false">IF(N(L801)&gt;0,IF(L801&gt;=LR_MIN_SHARE*SUM(L$2:L$1001),N801,-1),-1)</f>
        <v>-1</v>
      </c>
      <c r="Y801" s="0" t="str">
        <f aca="false">IF(X801&lt;0,"",RANK(X801,X$2:X$1001)+COUNTIF(X$2:X801,X801)-1)</f>
        <v/>
      </c>
      <c r="AA801" s="0" t="str">
        <f aca="false">IF($A801="","",IF(COUNTIF($B$2:$B801,$B801)=1,1,""))</f>
        <v/>
      </c>
      <c r="AB801" s="0" t="str">
        <f aca="false">IF(AA801=1,SUMIF($B$2:$B$1001,$B801,$D$2:$D$1001),"")</f>
        <v/>
      </c>
      <c r="AC801" s="0" t="str">
        <f aca="false">IF(AA801=1,RANK(AB801,$AB$2:$AB$1001)+COUNTIF($AB$2:$AB801,AB801)-1,"")</f>
        <v/>
      </c>
      <c r="AD801" s="0" t="str">
        <f aca="false">IF($A801="","",COUNTIF(raw_data!$G:$G,$A801))</f>
        <v/>
      </c>
      <c r="AE801" s="0" t="str">
        <f aca="false">IF($A801="","",IF(COUNTIF($A$2:$A$1001,$A801)&gt;1,1,0))</f>
        <v/>
      </c>
    </row>
    <row r="802" customFormat="false" ht="15" hidden="false" customHeight="false" outlineLevel="0" collapsed="false">
      <c r="A802" s="0" t="str">
        <f aca="false">IF(code_master!$A802="","",code_master!$A802)</f>
        <v/>
      </c>
      <c r="B802" s="0" t="str">
        <f aca="false">IF($A802="","",code_master!$C802&amp;"")</f>
        <v/>
      </c>
      <c r="C802" s="0" t="str">
        <f aca="false">IF($A802="","",code_master!$B802&amp;"")</f>
        <v/>
      </c>
      <c r="D802" s="30" t="str">
        <f aca="false">IF($A802="","",SUMIFS(raw_data!$H:$H,raw_data!$A:$A,"&gt;="&amp;UY_START,raw_data!$A:$A,"&lt;="&amp;BASE_YM,raw_data!$B:$B,"&lt;="&amp;BASE_YM,raw_data!$G:$G,$A802))</f>
        <v/>
      </c>
      <c r="E802" s="30" t="str">
        <f aca="false">IF($A802="","",(SUMIFS(raw_data!$I:$I,raw_data!$A:$A,"&gt;="&amp;UY_START,raw_data!$A:$A,"&lt;="&amp;BASE_YM,raw_data!$B:$B,"&lt;="&amp;BASE_YM,raw_data!$G:$G,$A802)+SUMIFS(raw_data!$J:$J,raw_data!$A:$A,"&gt;="&amp;UY_START,raw_data!$A:$A,"&lt;="&amp;BASE_YM,raw_data!$B:$B,"&lt;="&amp;BASE_YM,raw_data!$G:$G,$A802)))</f>
        <v/>
      </c>
      <c r="F802" s="31" t="str">
        <f aca="false">IF(N(D802)=0,"",E802/D802)</f>
        <v/>
      </c>
      <c r="G802" s="30" t="str">
        <f aca="false">IF($A802="","",SUMIFS(raw_data!$H:$H,raw_data!$A:$A,"&gt;="&amp;UY_START_PY,raw_data!$A:$A,"&lt;="&amp;BASE_YM_PY,raw_data!$B:$B,"&lt;="&amp;BASE_YM_PY,raw_data!$G:$G,$A802))</f>
        <v/>
      </c>
      <c r="H802" s="30" t="str">
        <f aca="false">IF($A802="","",(SUMIFS(raw_data!$I:$I,raw_data!$A:$A,"&gt;="&amp;UY_START_PY,raw_data!$A:$A,"&lt;="&amp;BASE_YM_PY,raw_data!$B:$B,"&lt;="&amp;BASE_YM_PY,raw_data!$G:$G,$A802)+SUMIFS(raw_data!$J:$J,raw_data!$A:$A,"&gt;="&amp;UY_START_PY,raw_data!$A:$A,"&lt;="&amp;BASE_YM_PY,raw_data!$B:$B,"&lt;="&amp;BASE_YM_PY,raw_data!$G:$G,$A802)))</f>
        <v/>
      </c>
      <c r="I802" s="31" t="str">
        <f aca="false">IF(N(G802)=0,"",H802/G802)</f>
        <v/>
      </c>
      <c r="J802" s="32" t="str">
        <f aca="false">IF(N(G802)=0,"",D802/G802-1)</f>
        <v/>
      </c>
      <c r="K802" s="33" t="str">
        <f aca="false">IF(OR(F802="",I802=""),"",F802-I802)</f>
        <v/>
      </c>
      <c r="L802" s="30" t="str">
        <f aca="false">IF($A802="","",SUMIFS(raw_data!$H:$H,raw_data!$B:$B,BASE_YM,raw_data!$G:$G,$A802))</f>
        <v/>
      </c>
      <c r="M802" s="30" t="str">
        <f aca="false">IF($A802="","",(SUMIFS(raw_data!$I:$I,raw_data!$B:$B,BASE_YM,raw_data!$G:$G,$A802)+SUMIFS(raw_data!$J:$J,raw_data!$B:$B,BASE_YM,raw_data!$G:$G,$A802)))</f>
        <v/>
      </c>
      <c r="N802" s="31" t="str">
        <f aca="false">IF(N(L802)=0,"",M802/L802)</f>
        <v/>
      </c>
      <c r="O802" s="30" t="str">
        <f aca="false">IF($A802="","",SUMIFS(raw_data!$H:$H,raw_data!$B:$B,BASE_YM_PY,raw_data!$G:$G,$A802))</f>
        <v/>
      </c>
      <c r="P802" s="30" t="str">
        <f aca="false">IF($A802="","",(SUMIFS(raw_data!$I:$I,raw_data!$B:$B,BASE_YM_PY,raw_data!$G:$G,$A802)+SUMIFS(raw_data!$J:$J,raw_data!$B:$B,BASE_YM_PY,raw_data!$G:$G,$A802)))</f>
        <v/>
      </c>
      <c r="Q802" s="31" t="str">
        <f aca="false">IF(N(O802)=0,"",P802/O802)</f>
        <v/>
      </c>
      <c r="R802" s="32" t="str">
        <f aca="false">IF(N(O802)=0,"",L802/O802-1)</f>
        <v/>
      </c>
      <c r="S802" s="33" t="str">
        <f aca="false">IF(OR(N802="",Q802=""),"",N802-Q802)</f>
        <v/>
      </c>
      <c r="T802" s="0" t="str">
        <f aca="false">IF(N(D802)&gt;0,RANK(D802,D$2:D$1001)+COUNTIF(D$2:D802,D802)-1,"")</f>
        <v/>
      </c>
      <c r="U802" s="38" t="n">
        <f aca="false">IF(N(D802)&gt;0,IF(D802&gt;=LR_MIN_SHARE*SUM(D$2:D$1001),F802,-1),-1)</f>
        <v>-1</v>
      </c>
      <c r="V802" s="0" t="str">
        <f aca="false">IF(U802&lt;0,"",RANK(U802,U$2:U$1001)+COUNTIF(U$2:U802,U802)-1)</f>
        <v/>
      </c>
      <c r="W802" s="0" t="str">
        <f aca="false">IF(N(L802)&gt;0,RANK(L802,L$2:L$1001)+COUNTIF(L$2:L802,L802)-1,"")</f>
        <v/>
      </c>
      <c r="X802" s="38" t="n">
        <f aca="false">IF(N(L802)&gt;0,IF(L802&gt;=LR_MIN_SHARE*SUM(L$2:L$1001),N802,-1),-1)</f>
        <v>-1</v>
      </c>
      <c r="Y802" s="0" t="str">
        <f aca="false">IF(X802&lt;0,"",RANK(X802,X$2:X$1001)+COUNTIF(X$2:X802,X802)-1)</f>
        <v/>
      </c>
      <c r="AA802" s="0" t="str">
        <f aca="false">IF($A802="","",IF(COUNTIF($B$2:$B802,$B802)=1,1,""))</f>
        <v/>
      </c>
      <c r="AB802" s="0" t="str">
        <f aca="false">IF(AA802=1,SUMIF($B$2:$B$1001,$B802,$D$2:$D$1001),"")</f>
        <v/>
      </c>
      <c r="AC802" s="0" t="str">
        <f aca="false">IF(AA802=1,RANK(AB802,$AB$2:$AB$1001)+COUNTIF($AB$2:$AB802,AB802)-1,"")</f>
        <v/>
      </c>
      <c r="AD802" s="0" t="str">
        <f aca="false">IF($A802="","",COUNTIF(raw_data!$G:$G,$A802))</f>
        <v/>
      </c>
      <c r="AE802" s="0" t="str">
        <f aca="false">IF($A802="","",IF(COUNTIF($A$2:$A$1001,$A802)&gt;1,1,0))</f>
        <v/>
      </c>
    </row>
    <row r="803" customFormat="false" ht="15" hidden="false" customHeight="false" outlineLevel="0" collapsed="false">
      <c r="A803" s="0" t="str">
        <f aca="false">IF(code_master!$A803="","",code_master!$A803)</f>
        <v/>
      </c>
      <c r="B803" s="0" t="str">
        <f aca="false">IF($A803="","",code_master!$C803&amp;"")</f>
        <v/>
      </c>
      <c r="C803" s="0" t="str">
        <f aca="false">IF($A803="","",code_master!$B803&amp;"")</f>
        <v/>
      </c>
      <c r="D803" s="30" t="str">
        <f aca="false">IF($A803="","",SUMIFS(raw_data!$H:$H,raw_data!$A:$A,"&gt;="&amp;UY_START,raw_data!$A:$A,"&lt;="&amp;BASE_YM,raw_data!$B:$B,"&lt;="&amp;BASE_YM,raw_data!$G:$G,$A803))</f>
        <v/>
      </c>
      <c r="E803" s="30" t="str">
        <f aca="false">IF($A803="","",(SUMIFS(raw_data!$I:$I,raw_data!$A:$A,"&gt;="&amp;UY_START,raw_data!$A:$A,"&lt;="&amp;BASE_YM,raw_data!$B:$B,"&lt;="&amp;BASE_YM,raw_data!$G:$G,$A803)+SUMIFS(raw_data!$J:$J,raw_data!$A:$A,"&gt;="&amp;UY_START,raw_data!$A:$A,"&lt;="&amp;BASE_YM,raw_data!$B:$B,"&lt;="&amp;BASE_YM,raw_data!$G:$G,$A803)))</f>
        <v/>
      </c>
      <c r="F803" s="31" t="str">
        <f aca="false">IF(N(D803)=0,"",E803/D803)</f>
        <v/>
      </c>
      <c r="G803" s="30" t="str">
        <f aca="false">IF($A803="","",SUMIFS(raw_data!$H:$H,raw_data!$A:$A,"&gt;="&amp;UY_START_PY,raw_data!$A:$A,"&lt;="&amp;BASE_YM_PY,raw_data!$B:$B,"&lt;="&amp;BASE_YM_PY,raw_data!$G:$G,$A803))</f>
        <v/>
      </c>
      <c r="H803" s="30" t="str">
        <f aca="false">IF($A803="","",(SUMIFS(raw_data!$I:$I,raw_data!$A:$A,"&gt;="&amp;UY_START_PY,raw_data!$A:$A,"&lt;="&amp;BASE_YM_PY,raw_data!$B:$B,"&lt;="&amp;BASE_YM_PY,raw_data!$G:$G,$A803)+SUMIFS(raw_data!$J:$J,raw_data!$A:$A,"&gt;="&amp;UY_START_PY,raw_data!$A:$A,"&lt;="&amp;BASE_YM_PY,raw_data!$B:$B,"&lt;="&amp;BASE_YM_PY,raw_data!$G:$G,$A803)))</f>
        <v/>
      </c>
      <c r="I803" s="31" t="str">
        <f aca="false">IF(N(G803)=0,"",H803/G803)</f>
        <v/>
      </c>
      <c r="J803" s="32" t="str">
        <f aca="false">IF(N(G803)=0,"",D803/G803-1)</f>
        <v/>
      </c>
      <c r="K803" s="33" t="str">
        <f aca="false">IF(OR(F803="",I803=""),"",F803-I803)</f>
        <v/>
      </c>
      <c r="L803" s="30" t="str">
        <f aca="false">IF($A803="","",SUMIFS(raw_data!$H:$H,raw_data!$B:$B,BASE_YM,raw_data!$G:$G,$A803))</f>
        <v/>
      </c>
      <c r="M803" s="30" t="str">
        <f aca="false">IF($A803="","",(SUMIFS(raw_data!$I:$I,raw_data!$B:$B,BASE_YM,raw_data!$G:$G,$A803)+SUMIFS(raw_data!$J:$J,raw_data!$B:$B,BASE_YM,raw_data!$G:$G,$A803)))</f>
        <v/>
      </c>
      <c r="N803" s="31" t="str">
        <f aca="false">IF(N(L803)=0,"",M803/L803)</f>
        <v/>
      </c>
      <c r="O803" s="30" t="str">
        <f aca="false">IF($A803="","",SUMIFS(raw_data!$H:$H,raw_data!$B:$B,BASE_YM_PY,raw_data!$G:$G,$A803))</f>
        <v/>
      </c>
      <c r="P803" s="30" t="str">
        <f aca="false">IF($A803="","",(SUMIFS(raw_data!$I:$I,raw_data!$B:$B,BASE_YM_PY,raw_data!$G:$G,$A803)+SUMIFS(raw_data!$J:$J,raw_data!$B:$B,BASE_YM_PY,raw_data!$G:$G,$A803)))</f>
        <v/>
      </c>
      <c r="Q803" s="31" t="str">
        <f aca="false">IF(N(O803)=0,"",P803/O803)</f>
        <v/>
      </c>
      <c r="R803" s="32" t="str">
        <f aca="false">IF(N(O803)=0,"",L803/O803-1)</f>
        <v/>
      </c>
      <c r="S803" s="33" t="str">
        <f aca="false">IF(OR(N803="",Q803=""),"",N803-Q803)</f>
        <v/>
      </c>
      <c r="T803" s="0" t="str">
        <f aca="false">IF(N(D803)&gt;0,RANK(D803,D$2:D$1001)+COUNTIF(D$2:D803,D803)-1,"")</f>
        <v/>
      </c>
      <c r="U803" s="38" t="n">
        <f aca="false">IF(N(D803)&gt;0,IF(D803&gt;=LR_MIN_SHARE*SUM(D$2:D$1001),F803,-1),-1)</f>
        <v>-1</v>
      </c>
      <c r="V803" s="0" t="str">
        <f aca="false">IF(U803&lt;0,"",RANK(U803,U$2:U$1001)+COUNTIF(U$2:U803,U803)-1)</f>
        <v/>
      </c>
      <c r="W803" s="0" t="str">
        <f aca="false">IF(N(L803)&gt;0,RANK(L803,L$2:L$1001)+COUNTIF(L$2:L803,L803)-1,"")</f>
        <v/>
      </c>
      <c r="X803" s="38" t="n">
        <f aca="false">IF(N(L803)&gt;0,IF(L803&gt;=LR_MIN_SHARE*SUM(L$2:L$1001),N803,-1),-1)</f>
        <v>-1</v>
      </c>
      <c r="Y803" s="0" t="str">
        <f aca="false">IF(X803&lt;0,"",RANK(X803,X$2:X$1001)+COUNTIF(X$2:X803,X803)-1)</f>
        <v/>
      </c>
      <c r="AA803" s="0" t="str">
        <f aca="false">IF($A803="","",IF(COUNTIF($B$2:$B803,$B803)=1,1,""))</f>
        <v/>
      </c>
      <c r="AB803" s="0" t="str">
        <f aca="false">IF(AA803=1,SUMIF($B$2:$B$1001,$B803,$D$2:$D$1001),"")</f>
        <v/>
      </c>
      <c r="AC803" s="0" t="str">
        <f aca="false">IF(AA803=1,RANK(AB803,$AB$2:$AB$1001)+COUNTIF($AB$2:$AB803,AB803)-1,"")</f>
        <v/>
      </c>
      <c r="AD803" s="0" t="str">
        <f aca="false">IF($A803="","",COUNTIF(raw_data!$G:$G,$A803))</f>
        <v/>
      </c>
      <c r="AE803" s="0" t="str">
        <f aca="false">IF($A803="","",IF(COUNTIF($A$2:$A$1001,$A803)&gt;1,1,0))</f>
        <v/>
      </c>
    </row>
    <row r="804" customFormat="false" ht="15" hidden="false" customHeight="false" outlineLevel="0" collapsed="false">
      <c r="A804" s="0" t="str">
        <f aca="false">IF(code_master!$A804="","",code_master!$A804)</f>
        <v/>
      </c>
      <c r="B804" s="0" t="str">
        <f aca="false">IF($A804="","",code_master!$C804&amp;"")</f>
        <v/>
      </c>
      <c r="C804" s="0" t="str">
        <f aca="false">IF($A804="","",code_master!$B804&amp;"")</f>
        <v/>
      </c>
      <c r="D804" s="30" t="str">
        <f aca="false">IF($A804="","",SUMIFS(raw_data!$H:$H,raw_data!$A:$A,"&gt;="&amp;UY_START,raw_data!$A:$A,"&lt;="&amp;BASE_YM,raw_data!$B:$B,"&lt;="&amp;BASE_YM,raw_data!$G:$G,$A804))</f>
        <v/>
      </c>
      <c r="E804" s="30" t="str">
        <f aca="false">IF($A804="","",(SUMIFS(raw_data!$I:$I,raw_data!$A:$A,"&gt;="&amp;UY_START,raw_data!$A:$A,"&lt;="&amp;BASE_YM,raw_data!$B:$B,"&lt;="&amp;BASE_YM,raw_data!$G:$G,$A804)+SUMIFS(raw_data!$J:$J,raw_data!$A:$A,"&gt;="&amp;UY_START,raw_data!$A:$A,"&lt;="&amp;BASE_YM,raw_data!$B:$B,"&lt;="&amp;BASE_YM,raw_data!$G:$G,$A804)))</f>
        <v/>
      </c>
      <c r="F804" s="31" t="str">
        <f aca="false">IF(N(D804)=0,"",E804/D804)</f>
        <v/>
      </c>
      <c r="G804" s="30" t="str">
        <f aca="false">IF($A804="","",SUMIFS(raw_data!$H:$H,raw_data!$A:$A,"&gt;="&amp;UY_START_PY,raw_data!$A:$A,"&lt;="&amp;BASE_YM_PY,raw_data!$B:$B,"&lt;="&amp;BASE_YM_PY,raw_data!$G:$G,$A804))</f>
        <v/>
      </c>
      <c r="H804" s="30" t="str">
        <f aca="false">IF($A804="","",(SUMIFS(raw_data!$I:$I,raw_data!$A:$A,"&gt;="&amp;UY_START_PY,raw_data!$A:$A,"&lt;="&amp;BASE_YM_PY,raw_data!$B:$B,"&lt;="&amp;BASE_YM_PY,raw_data!$G:$G,$A804)+SUMIFS(raw_data!$J:$J,raw_data!$A:$A,"&gt;="&amp;UY_START_PY,raw_data!$A:$A,"&lt;="&amp;BASE_YM_PY,raw_data!$B:$B,"&lt;="&amp;BASE_YM_PY,raw_data!$G:$G,$A804)))</f>
        <v/>
      </c>
      <c r="I804" s="31" t="str">
        <f aca="false">IF(N(G804)=0,"",H804/G804)</f>
        <v/>
      </c>
      <c r="J804" s="32" t="str">
        <f aca="false">IF(N(G804)=0,"",D804/G804-1)</f>
        <v/>
      </c>
      <c r="K804" s="33" t="str">
        <f aca="false">IF(OR(F804="",I804=""),"",F804-I804)</f>
        <v/>
      </c>
      <c r="L804" s="30" t="str">
        <f aca="false">IF($A804="","",SUMIFS(raw_data!$H:$H,raw_data!$B:$B,BASE_YM,raw_data!$G:$G,$A804))</f>
        <v/>
      </c>
      <c r="M804" s="30" t="str">
        <f aca="false">IF($A804="","",(SUMIFS(raw_data!$I:$I,raw_data!$B:$B,BASE_YM,raw_data!$G:$G,$A804)+SUMIFS(raw_data!$J:$J,raw_data!$B:$B,BASE_YM,raw_data!$G:$G,$A804)))</f>
        <v/>
      </c>
      <c r="N804" s="31" t="str">
        <f aca="false">IF(N(L804)=0,"",M804/L804)</f>
        <v/>
      </c>
      <c r="O804" s="30" t="str">
        <f aca="false">IF($A804="","",SUMIFS(raw_data!$H:$H,raw_data!$B:$B,BASE_YM_PY,raw_data!$G:$G,$A804))</f>
        <v/>
      </c>
      <c r="P804" s="30" t="str">
        <f aca="false">IF($A804="","",(SUMIFS(raw_data!$I:$I,raw_data!$B:$B,BASE_YM_PY,raw_data!$G:$G,$A804)+SUMIFS(raw_data!$J:$J,raw_data!$B:$B,BASE_YM_PY,raw_data!$G:$G,$A804)))</f>
        <v/>
      </c>
      <c r="Q804" s="31" t="str">
        <f aca="false">IF(N(O804)=0,"",P804/O804)</f>
        <v/>
      </c>
      <c r="R804" s="32" t="str">
        <f aca="false">IF(N(O804)=0,"",L804/O804-1)</f>
        <v/>
      </c>
      <c r="S804" s="33" t="str">
        <f aca="false">IF(OR(N804="",Q804=""),"",N804-Q804)</f>
        <v/>
      </c>
      <c r="T804" s="0" t="str">
        <f aca="false">IF(N(D804)&gt;0,RANK(D804,D$2:D$1001)+COUNTIF(D$2:D804,D804)-1,"")</f>
        <v/>
      </c>
      <c r="U804" s="38" t="n">
        <f aca="false">IF(N(D804)&gt;0,IF(D804&gt;=LR_MIN_SHARE*SUM(D$2:D$1001),F804,-1),-1)</f>
        <v>-1</v>
      </c>
      <c r="V804" s="0" t="str">
        <f aca="false">IF(U804&lt;0,"",RANK(U804,U$2:U$1001)+COUNTIF(U$2:U804,U804)-1)</f>
        <v/>
      </c>
      <c r="W804" s="0" t="str">
        <f aca="false">IF(N(L804)&gt;0,RANK(L804,L$2:L$1001)+COUNTIF(L$2:L804,L804)-1,"")</f>
        <v/>
      </c>
      <c r="X804" s="38" t="n">
        <f aca="false">IF(N(L804)&gt;0,IF(L804&gt;=LR_MIN_SHARE*SUM(L$2:L$1001),N804,-1),-1)</f>
        <v>-1</v>
      </c>
      <c r="Y804" s="0" t="str">
        <f aca="false">IF(X804&lt;0,"",RANK(X804,X$2:X$1001)+COUNTIF(X$2:X804,X804)-1)</f>
        <v/>
      </c>
      <c r="AA804" s="0" t="str">
        <f aca="false">IF($A804="","",IF(COUNTIF($B$2:$B804,$B804)=1,1,""))</f>
        <v/>
      </c>
      <c r="AB804" s="0" t="str">
        <f aca="false">IF(AA804=1,SUMIF($B$2:$B$1001,$B804,$D$2:$D$1001),"")</f>
        <v/>
      </c>
      <c r="AC804" s="0" t="str">
        <f aca="false">IF(AA804=1,RANK(AB804,$AB$2:$AB$1001)+COUNTIF($AB$2:$AB804,AB804)-1,"")</f>
        <v/>
      </c>
      <c r="AD804" s="0" t="str">
        <f aca="false">IF($A804="","",COUNTIF(raw_data!$G:$G,$A804))</f>
        <v/>
      </c>
      <c r="AE804" s="0" t="str">
        <f aca="false">IF($A804="","",IF(COUNTIF($A$2:$A$1001,$A804)&gt;1,1,0))</f>
        <v/>
      </c>
    </row>
    <row r="805" customFormat="false" ht="15" hidden="false" customHeight="false" outlineLevel="0" collapsed="false">
      <c r="A805" s="0" t="str">
        <f aca="false">IF(code_master!$A805="","",code_master!$A805)</f>
        <v/>
      </c>
      <c r="B805" s="0" t="str">
        <f aca="false">IF($A805="","",code_master!$C805&amp;"")</f>
        <v/>
      </c>
      <c r="C805" s="0" t="str">
        <f aca="false">IF($A805="","",code_master!$B805&amp;"")</f>
        <v/>
      </c>
      <c r="D805" s="30" t="str">
        <f aca="false">IF($A805="","",SUMIFS(raw_data!$H:$H,raw_data!$A:$A,"&gt;="&amp;UY_START,raw_data!$A:$A,"&lt;="&amp;BASE_YM,raw_data!$B:$B,"&lt;="&amp;BASE_YM,raw_data!$G:$G,$A805))</f>
        <v/>
      </c>
      <c r="E805" s="30" t="str">
        <f aca="false">IF($A805="","",(SUMIFS(raw_data!$I:$I,raw_data!$A:$A,"&gt;="&amp;UY_START,raw_data!$A:$A,"&lt;="&amp;BASE_YM,raw_data!$B:$B,"&lt;="&amp;BASE_YM,raw_data!$G:$G,$A805)+SUMIFS(raw_data!$J:$J,raw_data!$A:$A,"&gt;="&amp;UY_START,raw_data!$A:$A,"&lt;="&amp;BASE_YM,raw_data!$B:$B,"&lt;="&amp;BASE_YM,raw_data!$G:$G,$A805)))</f>
        <v/>
      </c>
      <c r="F805" s="31" t="str">
        <f aca="false">IF(N(D805)=0,"",E805/D805)</f>
        <v/>
      </c>
      <c r="G805" s="30" t="str">
        <f aca="false">IF($A805="","",SUMIFS(raw_data!$H:$H,raw_data!$A:$A,"&gt;="&amp;UY_START_PY,raw_data!$A:$A,"&lt;="&amp;BASE_YM_PY,raw_data!$B:$B,"&lt;="&amp;BASE_YM_PY,raw_data!$G:$G,$A805))</f>
        <v/>
      </c>
      <c r="H805" s="30" t="str">
        <f aca="false">IF($A805="","",(SUMIFS(raw_data!$I:$I,raw_data!$A:$A,"&gt;="&amp;UY_START_PY,raw_data!$A:$A,"&lt;="&amp;BASE_YM_PY,raw_data!$B:$B,"&lt;="&amp;BASE_YM_PY,raw_data!$G:$G,$A805)+SUMIFS(raw_data!$J:$J,raw_data!$A:$A,"&gt;="&amp;UY_START_PY,raw_data!$A:$A,"&lt;="&amp;BASE_YM_PY,raw_data!$B:$B,"&lt;="&amp;BASE_YM_PY,raw_data!$G:$G,$A805)))</f>
        <v/>
      </c>
      <c r="I805" s="31" t="str">
        <f aca="false">IF(N(G805)=0,"",H805/G805)</f>
        <v/>
      </c>
      <c r="J805" s="32" t="str">
        <f aca="false">IF(N(G805)=0,"",D805/G805-1)</f>
        <v/>
      </c>
      <c r="K805" s="33" t="str">
        <f aca="false">IF(OR(F805="",I805=""),"",F805-I805)</f>
        <v/>
      </c>
      <c r="L805" s="30" t="str">
        <f aca="false">IF($A805="","",SUMIFS(raw_data!$H:$H,raw_data!$B:$B,BASE_YM,raw_data!$G:$G,$A805))</f>
        <v/>
      </c>
      <c r="M805" s="30" t="str">
        <f aca="false">IF($A805="","",(SUMIFS(raw_data!$I:$I,raw_data!$B:$B,BASE_YM,raw_data!$G:$G,$A805)+SUMIFS(raw_data!$J:$J,raw_data!$B:$B,BASE_YM,raw_data!$G:$G,$A805)))</f>
        <v/>
      </c>
      <c r="N805" s="31" t="str">
        <f aca="false">IF(N(L805)=0,"",M805/L805)</f>
        <v/>
      </c>
      <c r="O805" s="30" t="str">
        <f aca="false">IF($A805="","",SUMIFS(raw_data!$H:$H,raw_data!$B:$B,BASE_YM_PY,raw_data!$G:$G,$A805))</f>
        <v/>
      </c>
      <c r="P805" s="30" t="str">
        <f aca="false">IF($A805="","",(SUMIFS(raw_data!$I:$I,raw_data!$B:$B,BASE_YM_PY,raw_data!$G:$G,$A805)+SUMIFS(raw_data!$J:$J,raw_data!$B:$B,BASE_YM_PY,raw_data!$G:$G,$A805)))</f>
        <v/>
      </c>
      <c r="Q805" s="31" t="str">
        <f aca="false">IF(N(O805)=0,"",P805/O805)</f>
        <v/>
      </c>
      <c r="R805" s="32" t="str">
        <f aca="false">IF(N(O805)=0,"",L805/O805-1)</f>
        <v/>
      </c>
      <c r="S805" s="33" t="str">
        <f aca="false">IF(OR(N805="",Q805=""),"",N805-Q805)</f>
        <v/>
      </c>
      <c r="T805" s="0" t="str">
        <f aca="false">IF(N(D805)&gt;0,RANK(D805,D$2:D$1001)+COUNTIF(D$2:D805,D805)-1,"")</f>
        <v/>
      </c>
      <c r="U805" s="38" t="n">
        <f aca="false">IF(N(D805)&gt;0,IF(D805&gt;=LR_MIN_SHARE*SUM(D$2:D$1001),F805,-1),-1)</f>
        <v>-1</v>
      </c>
      <c r="V805" s="0" t="str">
        <f aca="false">IF(U805&lt;0,"",RANK(U805,U$2:U$1001)+COUNTIF(U$2:U805,U805)-1)</f>
        <v/>
      </c>
      <c r="W805" s="0" t="str">
        <f aca="false">IF(N(L805)&gt;0,RANK(L805,L$2:L$1001)+COUNTIF(L$2:L805,L805)-1,"")</f>
        <v/>
      </c>
      <c r="X805" s="38" t="n">
        <f aca="false">IF(N(L805)&gt;0,IF(L805&gt;=LR_MIN_SHARE*SUM(L$2:L$1001),N805,-1),-1)</f>
        <v>-1</v>
      </c>
      <c r="Y805" s="0" t="str">
        <f aca="false">IF(X805&lt;0,"",RANK(X805,X$2:X$1001)+COUNTIF(X$2:X805,X805)-1)</f>
        <v/>
      </c>
      <c r="AA805" s="0" t="str">
        <f aca="false">IF($A805="","",IF(COUNTIF($B$2:$B805,$B805)=1,1,""))</f>
        <v/>
      </c>
      <c r="AB805" s="0" t="str">
        <f aca="false">IF(AA805=1,SUMIF($B$2:$B$1001,$B805,$D$2:$D$1001),"")</f>
        <v/>
      </c>
      <c r="AC805" s="0" t="str">
        <f aca="false">IF(AA805=1,RANK(AB805,$AB$2:$AB$1001)+COUNTIF($AB$2:$AB805,AB805)-1,"")</f>
        <v/>
      </c>
      <c r="AD805" s="0" t="str">
        <f aca="false">IF($A805="","",COUNTIF(raw_data!$G:$G,$A805))</f>
        <v/>
      </c>
      <c r="AE805" s="0" t="str">
        <f aca="false">IF($A805="","",IF(COUNTIF($A$2:$A$1001,$A805)&gt;1,1,0))</f>
        <v/>
      </c>
    </row>
    <row r="806" customFormat="false" ht="15" hidden="false" customHeight="false" outlineLevel="0" collapsed="false">
      <c r="A806" s="0" t="str">
        <f aca="false">IF(code_master!$A806="","",code_master!$A806)</f>
        <v/>
      </c>
      <c r="B806" s="0" t="str">
        <f aca="false">IF($A806="","",code_master!$C806&amp;"")</f>
        <v/>
      </c>
      <c r="C806" s="0" t="str">
        <f aca="false">IF($A806="","",code_master!$B806&amp;"")</f>
        <v/>
      </c>
      <c r="D806" s="30" t="str">
        <f aca="false">IF($A806="","",SUMIFS(raw_data!$H:$H,raw_data!$A:$A,"&gt;="&amp;UY_START,raw_data!$A:$A,"&lt;="&amp;BASE_YM,raw_data!$B:$B,"&lt;="&amp;BASE_YM,raw_data!$G:$G,$A806))</f>
        <v/>
      </c>
      <c r="E806" s="30" t="str">
        <f aca="false">IF($A806="","",(SUMIFS(raw_data!$I:$I,raw_data!$A:$A,"&gt;="&amp;UY_START,raw_data!$A:$A,"&lt;="&amp;BASE_YM,raw_data!$B:$B,"&lt;="&amp;BASE_YM,raw_data!$G:$G,$A806)+SUMIFS(raw_data!$J:$J,raw_data!$A:$A,"&gt;="&amp;UY_START,raw_data!$A:$A,"&lt;="&amp;BASE_YM,raw_data!$B:$B,"&lt;="&amp;BASE_YM,raw_data!$G:$G,$A806)))</f>
        <v/>
      </c>
      <c r="F806" s="31" t="str">
        <f aca="false">IF(N(D806)=0,"",E806/D806)</f>
        <v/>
      </c>
      <c r="G806" s="30" t="str">
        <f aca="false">IF($A806="","",SUMIFS(raw_data!$H:$H,raw_data!$A:$A,"&gt;="&amp;UY_START_PY,raw_data!$A:$A,"&lt;="&amp;BASE_YM_PY,raw_data!$B:$B,"&lt;="&amp;BASE_YM_PY,raw_data!$G:$G,$A806))</f>
        <v/>
      </c>
      <c r="H806" s="30" t="str">
        <f aca="false">IF($A806="","",(SUMIFS(raw_data!$I:$I,raw_data!$A:$A,"&gt;="&amp;UY_START_PY,raw_data!$A:$A,"&lt;="&amp;BASE_YM_PY,raw_data!$B:$B,"&lt;="&amp;BASE_YM_PY,raw_data!$G:$G,$A806)+SUMIFS(raw_data!$J:$J,raw_data!$A:$A,"&gt;="&amp;UY_START_PY,raw_data!$A:$A,"&lt;="&amp;BASE_YM_PY,raw_data!$B:$B,"&lt;="&amp;BASE_YM_PY,raw_data!$G:$G,$A806)))</f>
        <v/>
      </c>
      <c r="I806" s="31" t="str">
        <f aca="false">IF(N(G806)=0,"",H806/G806)</f>
        <v/>
      </c>
      <c r="J806" s="32" t="str">
        <f aca="false">IF(N(G806)=0,"",D806/G806-1)</f>
        <v/>
      </c>
      <c r="K806" s="33" t="str">
        <f aca="false">IF(OR(F806="",I806=""),"",F806-I806)</f>
        <v/>
      </c>
      <c r="L806" s="30" t="str">
        <f aca="false">IF($A806="","",SUMIFS(raw_data!$H:$H,raw_data!$B:$B,BASE_YM,raw_data!$G:$G,$A806))</f>
        <v/>
      </c>
      <c r="M806" s="30" t="str">
        <f aca="false">IF($A806="","",(SUMIFS(raw_data!$I:$I,raw_data!$B:$B,BASE_YM,raw_data!$G:$G,$A806)+SUMIFS(raw_data!$J:$J,raw_data!$B:$B,BASE_YM,raw_data!$G:$G,$A806)))</f>
        <v/>
      </c>
      <c r="N806" s="31" t="str">
        <f aca="false">IF(N(L806)=0,"",M806/L806)</f>
        <v/>
      </c>
      <c r="O806" s="30" t="str">
        <f aca="false">IF($A806="","",SUMIFS(raw_data!$H:$H,raw_data!$B:$B,BASE_YM_PY,raw_data!$G:$G,$A806))</f>
        <v/>
      </c>
      <c r="P806" s="30" t="str">
        <f aca="false">IF($A806="","",(SUMIFS(raw_data!$I:$I,raw_data!$B:$B,BASE_YM_PY,raw_data!$G:$G,$A806)+SUMIFS(raw_data!$J:$J,raw_data!$B:$B,BASE_YM_PY,raw_data!$G:$G,$A806)))</f>
        <v/>
      </c>
      <c r="Q806" s="31" t="str">
        <f aca="false">IF(N(O806)=0,"",P806/O806)</f>
        <v/>
      </c>
      <c r="R806" s="32" t="str">
        <f aca="false">IF(N(O806)=0,"",L806/O806-1)</f>
        <v/>
      </c>
      <c r="S806" s="33" t="str">
        <f aca="false">IF(OR(N806="",Q806=""),"",N806-Q806)</f>
        <v/>
      </c>
      <c r="T806" s="0" t="str">
        <f aca="false">IF(N(D806)&gt;0,RANK(D806,D$2:D$1001)+COUNTIF(D$2:D806,D806)-1,"")</f>
        <v/>
      </c>
      <c r="U806" s="38" t="n">
        <f aca="false">IF(N(D806)&gt;0,IF(D806&gt;=LR_MIN_SHARE*SUM(D$2:D$1001),F806,-1),-1)</f>
        <v>-1</v>
      </c>
      <c r="V806" s="0" t="str">
        <f aca="false">IF(U806&lt;0,"",RANK(U806,U$2:U$1001)+COUNTIF(U$2:U806,U806)-1)</f>
        <v/>
      </c>
      <c r="W806" s="0" t="str">
        <f aca="false">IF(N(L806)&gt;0,RANK(L806,L$2:L$1001)+COUNTIF(L$2:L806,L806)-1,"")</f>
        <v/>
      </c>
      <c r="X806" s="38" t="n">
        <f aca="false">IF(N(L806)&gt;0,IF(L806&gt;=LR_MIN_SHARE*SUM(L$2:L$1001),N806,-1),-1)</f>
        <v>-1</v>
      </c>
      <c r="Y806" s="0" t="str">
        <f aca="false">IF(X806&lt;0,"",RANK(X806,X$2:X$1001)+COUNTIF(X$2:X806,X806)-1)</f>
        <v/>
      </c>
      <c r="AA806" s="0" t="str">
        <f aca="false">IF($A806="","",IF(COUNTIF($B$2:$B806,$B806)=1,1,""))</f>
        <v/>
      </c>
      <c r="AB806" s="0" t="str">
        <f aca="false">IF(AA806=1,SUMIF($B$2:$B$1001,$B806,$D$2:$D$1001),"")</f>
        <v/>
      </c>
      <c r="AC806" s="0" t="str">
        <f aca="false">IF(AA806=1,RANK(AB806,$AB$2:$AB$1001)+COUNTIF($AB$2:$AB806,AB806)-1,"")</f>
        <v/>
      </c>
      <c r="AD806" s="0" t="str">
        <f aca="false">IF($A806="","",COUNTIF(raw_data!$G:$G,$A806))</f>
        <v/>
      </c>
      <c r="AE806" s="0" t="str">
        <f aca="false">IF($A806="","",IF(COUNTIF($A$2:$A$1001,$A806)&gt;1,1,0))</f>
        <v/>
      </c>
    </row>
    <row r="807" customFormat="false" ht="15" hidden="false" customHeight="false" outlineLevel="0" collapsed="false">
      <c r="A807" s="0" t="str">
        <f aca="false">IF(code_master!$A807="","",code_master!$A807)</f>
        <v/>
      </c>
      <c r="B807" s="0" t="str">
        <f aca="false">IF($A807="","",code_master!$C807&amp;"")</f>
        <v/>
      </c>
      <c r="C807" s="0" t="str">
        <f aca="false">IF($A807="","",code_master!$B807&amp;"")</f>
        <v/>
      </c>
      <c r="D807" s="30" t="str">
        <f aca="false">IF($A807="","",SUMIFS(raw_data!$H:$H,raw_data!$A:$A,"&gt;="&amp;UY_START,raw_data!$A:$A,"&lt;="&amp;BASE_YM,raw_data!$B:$B,"&lt;="&amp;BASE_YM,raw_data!$G:$G,$A807))</f>
        <v/>
      </c>
      <c r="E807" s="30" t="str">
        <f aca="false">IF($A807="","",(SUMIFS(raw_data!$I:$I,raw_data!$A:$A,"&gt;="&amp;UY_START,raw_data!$A:$A,"&lt;="&amp;BASE_YM,raw_data!$B:$B,"&lt;="&amp;BASE_YM,raw_data!$G:$G,$A807)+SUMIFS(raw_data!$J:$J,raw_data!$A:$A,"&gt;="&amp;UY_START,raw_data!$A:$A,"&lt;="&amp;BASE_YM,raw_data!$B:$B,"&lt;="&amp;BASE_YM,raw_data!$G:$G,$A807)))</f>
        <v/>
      </c>
      <c r="F807" s="31" t="str">
        <f aca="false">IF(N(D807)=0,"",E807/D807)</f>
        <v/>
      </c>
      <c r="G807" s="30" t="str">
        <f aca="false">IF($A807="","",SUMIFS(raw_data!$H:$H,raw_data!$A:$A,"&gt;="&amp;UY_START_PY,raw_data!$A:$A,"&lt;="&amp;BASE_YM_PY,raw_data!$B:$B,"&lt;="&amp;BASE_YM_PY,raw_data!$G:$G,$A807))</f>
        <v/>
      </c>
      <c r="H807" s="30" t="str">
        <f aca="false">IF($A807="","",(SUMIFS(raw_data!$I:$I,raw_data!$A:$A,"&gt;="&amp;UY_START_PY,raw_data!$A:$A,"&lt;="&amp;BASE_YM_PY,raw_data!$B:$B,"&lt;="&amp;BASE_YM_PY,raw_data!$G:$G,$A807)+SUMIFS(raw_data!$J:$J,raw_data!$A:$A,"&gt;="&amp;UY_START_PY,raw_data!$A:$A,"&lt;="&amp;BASE_YM_PY,raw_data!$B:$B,"&lt;="&amp;BASE_YM_PY,raw_data!$G:$G,$A807)))</f>
        <v/>
      </c>
      <c r="I807" s="31" t="str">
        <f aca="false">IF(N(G807)=0,"",H807/G807)</f>
        <v/>
      </c>
      <c r="J807" s="32" t="str">
        <f aca="false">IF(N(G807)=0,"",D807/G807-1)</f>
        <v/>
      </c>
      <c r="K807" s="33" t="str">
        <f aca="false">IF(OR(F807="",I807=""),"",F807-I807)</f>
        <v/>
      </c>
      <c r="L807" s="30" t="str">
        <f aca="false">IF($A807="","",SUMIFS(raw_data!$H:$H,raw_data!$B:$B,BASE_YM,raw_data!$G:$G,$A807))</f>
        <v/>
      </c>
      <c r="M807" s="30" t="str">
        <f aca="false">IF($A807="","",(SUMIFS(raw_data!$I:$I,raw_data!$B:$B,BASE_YM,raw_data!$G:$G,$A807)+SUMIFS(raw_data!$J:$J,raw_data!$B:$B,BASE_YM,raw_data!$G:$G,$A807)))</f>
        <v/>
      </c>
      <c r="N807" s="31" t="str">
        <f aca="false">IF(N(L807)=0,"",M807/L807)</f>
        <v/>
      </c>
      <c r="O807" s="30" t="str">
        <f aca="false">IF($A807="","",SUMIFS(raw_data!$H:$H,raw_data!$B:$B,BASE_YM_PY,raw_data!$G:$G,$A807))</f>
        <v/>
      </c>
      <c r="P807" s="30" t="str">
        <f aca="false">IF($A807="","",(SUMIFS(raw_data!$I:$I,raw_data!$B:$B,BASE_YM_PY,raw_data!$G:$G,$A807)+SUMIFS(raw_data!$J:$J,raw_data!$B:$B,BASE_YM_PY,raw_data!$G:$G,$A807)))</f>
        <v/>
      </c>
      <c r="Q807" s="31" t="str">
        <f aca="false">IF(N(O807)=0,"",P807/O807)</f>
        <v/>
      </c>
      <c r="R807" s="32" t="str">
        <f aca="false">IF(N(O807)=0,"",L807/O807-1)</f>
        <v/>
      </c>
      <c r="S807" s="33" t="str">
        <f aca="false">IF(OR(N807="",Q807=""),"",N807-Q807)</f>
        <v/>
      </c>
      <c r="T807" s="0" t="str">
        <f aca="false">IF(N(D807)&gt;0,RANK(D807,D$2:D$1001)+COUNTIF(D$2:D807,D807)-1,"")</f>
        <v/>
      </c>
      <c r="U807" s="38" t="n">
        <f aca="false">IF(N(D807)&gt;0,IF(D807&gt;=LR_MIN_SHARE*SUM(D$2:D$1001),F807,-1),-1)</f>
        <v>-1</v>
      </c>
      <c r="V807" s="0" t="str">
        <f aca="false">IF(U807&lt;0,"",RANK(U807,U$2:U$1001)+COUNTIF(U$2:U807,U807)-1)</f>
        <v/>
      </c>
      <c r="W807" s="0" t="str">
        <f aca="false">IF(N(L807)&gt;0,RANK(L807,L$2:L$1001)+COUNTIF(L$2:L807,L807)-1,"")</f>
        <v/>
      </c>
      <c r="X807" s="38" t="n">
        <f aca="false">IF(N(L807)&gt;0,IF(L807&gt;=LR_MIN_SHARE*SUM(L$2:L$1001),N807,-1),-1)</f>
        <v>-1</v>
      </c>
      <c r="Y807" s="0" t="str">
        <f aca="false">IF(X807&lt;0,"",RANK(X807,X$2:X$1001)+COUNTIF(X$2:X807,X807)-1)</f>
        <v/>
      </c>
      <c r="AA807" s="0" t="str">
        <f aca="false">IF($A807="","",IF(COUNTIF($B$2:$B807,$B807)=1,1,""))</f>
        <v/>
      </c>
      <c r="AB807" s="0" t="str">
        <f aca="false">IF(AA807=1,SUMIF($B$2:$B$1001,$B807,$D$2:$D$1001),"")</f>
        <v/>
      </c>
      <c r="AC807" s="0" t="str">
        <f aca="false">IF(AA807=1,RANK(AB807,$AB$2:$AB$1001)+COUNTIF($AB$2:$AB807,AB807)-1,"")</f>
        <v/>
      </c>
      <c r="AD807" s="0" t="str">
        <f aca="false">IF($A807="","",COUNTIF(raw_data!$G:$G,$A807))</f>
        <v/>
      </c>
      <c r="AE807" s="0" t="str">
        <f aca="false">IF($A807="","",IF(COUNTIF($A$2:$A$1001,$A807)&gt;1,1,0))</f>
        <v/>
      </c>
    </row>
    <row r="808" customFormat="false" ht="15" hidden="false" customHeight="false" outlineLevel="0" collapsed="false">
      <c r="A808" s="0" t="str">
        <f aca="false">IF(code_master!$A808="","",code_master!$A808)</f>
        <v/>
      </c>
      <c r="B808" s="0" t="str">
        <f aca="false">IF($A808="","",code_master!$C808&amp;"")</f>
        <v/>
      </c>
      <c r="C808" s="0" t="str">
        <f aca="false">IF($A808="","",code_master!$B808&amp;"")</f>
        <v/>
      </c>
      <c r="D808" s="30" t="str">
        <f aca="false">IF($A808="","",SUMIFS(raw_data!$H:$H,raw_data!$A:$A,"&gt;="&amp;UY_START,raw_data!$A:$A,"&lt;="&amp;BASE_YM,raw_data!$B:$B,"&lt;="&amp;BASE_YM,raw_data!$G:$G,$A808))</f>
        <v/>
      </c>
      <c r="E808" s="30" t="str">
        <f aca="false">IF($A808="","",(SUMIFS(raw_data!$I:$I,raw_data!$A:$A,"&gt;="&amp;UY_START,raw_data!$A:$A,"&lt;="&amp;BASE_YM,raw_data!$B:$B,"&lt;="&amp;BASE_YM,raw_data!$G:$G,$A808)+SUMIFS(raw_data!$J:$J,raw_data!$A:$A,"&gt;="&amp;UY_START,raw_data!$A:$A,"&lt;="&amp;BASE_YM,raw_data!$B:$B,"&lt;="&amp;BASE_YM,raw_data!$G:$G,$A808)))</f>
        <v/>
      </c>
      <c r="F808" s="31" t="str">
        <f aca="false">IF(N(D808)=0,"",E808/D808)</f>
        <v/>
      </c>
      <c r="G808" s="30" t="str">
        <f aca="false">IF($A808="","",SUMIFS(raw_data!$H:$H,raw_data!$A:$A,"&gt;="&amp;UY_START_PY,raw_data!$A:$A,"&lt;="&amp;BASE_YM_PY,raw_data!$B:$B,"&lt;="&amp;BASE_YM_PY,raw_data!$G:$G,$A808))</f>
        <v/>
      </c>
      <c r="H808" s="30" t="str">
        <f aca="false">IF($A808="","",(SUMIFS(raw_data!$I:$I,raw_data!$A:$A,"&gt;="&amp;UY_START_PY,raw_data!$A:$A,"&lt;="&amp;BASE_YM_PY,raw_data!$B:$B,"&lt;="&amp;BASE_YM_PY,raw_data!$G:$G,$A808)+SUMIFS(raw_data!$J:$J,raw_data!$A:$A,"&gt;="&amp;UY_START_PY,raw_data!$A:$A,"&lt;="&amp;BASE_YM_PY,raw_data!$B:$B,"&lt;="&amp;BASE_YM_PY,raw_data!$G:$G,$A808)))</f>
        <v/>
      </c>
      <c r="I808" s="31" t="str">
        <f aca="false">IF(N(G808)=0,"",H808/G808)</f>
        <v/>
      </c>
      <c r="J808" s="32" t="str">
        <f aca="false">IF(N(G808)=0,"",D808/G808-1)</f>
        <v/>
      </c>
      <c r="K808" s="33" t="str">
        <f aca="false">IF(OR(F808="",I808=""),"",F808-I808)</f>
        <v/>
      </c>
      <c r="L808" s="30" t="str">
        <f aca="false">IF($A808="","",SUMIFS(raw_data!$H:$H,raw_data!$B:$B,BASE_YM,raw_data!$G:$G,$A808))</f>
        <v/>
      </c>
      <c r="M808" s="30" t="str">
        <f aca="false">IF($A808="","",(SUMIFS(raw_data!$I:$I,raw_data!$B:$B,BASE_YM,raw_data!$G:$G,$A808)+SUMIFS(raw_data!$J:$J,raw_data!$B:$B,BASE_YM,raw_data!$G:$G,$A808)))</f>
        <v/>
      </c>
      <c r="N808" s="31" t="str">
        <f aca="false">IF(N(L808)=0,"",M808/L808)</f>
        <v/>
      </c>
      <c r="O808" s="30" t="str">
        <f aca="false">IF($A808="","",SUMIFS(raw_data!$H:$H,raw_data!$B:$B,BASE_YM_PY,raw_data!$G:$G,$A808))</f>
        <v/>
      </c>
      <c r="P808" s="30" t="str">
        <f aca="false">IF($A808="","",(SUMIFS(raw_data!$I:$I,raw_data!$B:$B,BASE_YM_PY,raw_data!$G:$G,$A808)+SUMIFS(raw_data!$J:$J,raw_data!$B:$B,BASE_YM_PY,raw_data!$G:$G,$A808)))</f>
        <v/>
      </c>
      <c r="Q808" s="31" t="str">
        <f aca="false">IF(N(O808)=0,"",P808/O808)</f>
        <v/>
      </c>
      <c r="R808" s="32" t="str">
        <f aca="false">IF(N(O808)=0,"",L808/O808-1)</f>
        <v/>
      </c>
      <c r="S808" s="33" t="str">
        <f aca="false">IF(OR(N808="",Q808=""),"",N808-Q808)</f>
        <v/>
      </c>
      <c r="T808" s="0" t="str">
        <f aca="false">IF(N(D808)&gt;0,RANK(D808,D$2:D$1001)+COUNTIF(D$2:D808,D808)-1,"")</f>
        <v/>
      </c>
      <c r="U808" s="38" t="n">
        <f aca="false">IF(N(D808)&gt;0,IF(D808&gt;=LR_MIN_SHARE*SUM(D$2:D$1001),F808,-1),-1)</f>
        <v>-1</v>
      </c>
      <c r="V808" s="0" t="str">
        <f aca="false">IF(U808&lt;0,"",RANK(U808,U$2:U$1001)+COUNTIF(U$2:U808,U808)-1)</f>
        <v/>
      </c>
      <c r="W808" s="0" t="str">
        <f aca="false">IF(N(L808)&gt;0,RANK(L808,L$2:L$1001)+COUNTIF(L$2:L808,L808)-1,"")</f>
        <v/>
      </c>
      <c r="X808" s="38" t="n">
        <f aca="false">IF(N(L808)&gt;0,IF(L808&gt;=LR_MIN_SHARE*SUM(L$2:L$1001),N808,-1),-1)</f>
        <v>-1</v>
      </c>
      <c r="Y808" s="0" t="str">
        <f aca="false">IF(X808&lt;0,"",RANK(X808,X$2:X$1001)+COUNTIF(X$2:X808,X808)-1)</f>
        <v/>
      </c>
      <c r="AA808" s="0" t="str">
        <f aca="false">IF($A808="","",IF(COUNTIF($B$2:$B808,$B808)=1,1,""))</f>
        <v/>
      </c>
      <c r="AB808" s="0" t="str">
        <f aca="false">IF(AA808=1,SUMIF($B$2:$B$1001,$B808,$D$2:$D$1001),"")</f>
        <v/>
      </c>
      <c r="AC808" s="0" t="str">
        <f aca="false">IF(AA808=1,RANK(AB808,$AB$2:$AB$1001)+COUNTIF($AB$2:$AB808,AB808)-1,"")</f>
        <v/>
      </c>
      <c r="AD808" s="0" t="str">
        <f aca="false">IF($A808="","",COUNTIF(raw_data!$G:$G,$A808))</f>
        <v/>
      </c>
      <c r="AE808" s="0" t="str">
        <f aca="false">IF($A808="","",IF(COUNTIF($A$2:$A$1001,$A808)&gt;1,1,0))</f>
        <v/>
      </c>
    </row>
    <row r="809" customFormat="false" ht="15" hidden="false" customHeight="false" outlineLevel="0" collapsed="false">
      <c r="A809" s="0" t="str">
        <f aca="false">IF(code_master!$A809="","",code_master!$A809)</f>
        <v/>
      </c>
      <c r="B809" s="0" t="str">
        <f aca="false">IF($A809="","",code_master!$C809&amp;"")</f>
        <v/>
      </c>
      <c r="C809" s="0" t="str">
        <f aca="false">IF($A809="","",code_master!$B809&amp;"")</f>
        <v/>
      </c>
      <c r="D809" s="30" t="str">
        <f aca="false">IF($A809="","",SUMIFS(raw_data!$H:$H,raw_data!$A:$A,"&gt;="&amp;UY_START,raw_data!$A:$A,"&lt;="&amp;BASE_YM,raw_data!$B:$B,"&lt;="&amp;BASE_YM,raw_data!$G:$G,$A809))</f>
        <v/>
      </c>
      <c r="E809" s="30" t="str">
        <f aca="false">IF($A809="","",(SUMIFS(raw_data!$I:$I,raw_data!$A:$A,"&gt;="&amp;UY_START,raw_data!$A:$A,"&lt;="&amp;BASE_YM,raw_data!$B:$B,"&lt;="&amp;BASE_YM,raw_data!$G:$G,$A809)+SUMIFS(raw_data!$J:$J,raw_data!$A:$A,"&gt;="&amp;UY_START,raw_data!$A:$A,"&lt;="&amp;BASE_YM,raw_data!$B:$B,"&lt;="&amp;BASE_YM,raw_data!$G:$G,$A809)))</f>
        <v/>
      </c>
      <c r="F809" s="31" t="str">
        <f aca="false">IF(N(D809)=0,"",E809/D809)</f>
        <v/>
      </c>
      <c r="G809" s="30" t="str">
        <f aca="false">IF($A809="","",SUMIFS(raw_data!$H:$H,raw_data!$A:$A,"&gt;="&amp;UY_START_PY,raw_data!$A:$A,"&lt;="&amp;BASE_YM_PY,raw_data!$B:$B,"&lt;="&amp;BASE_YM_PY,raw_data!$G:$G,$A809))</f>
        <v/>
      </c>
      <c r="H809" s="30" t="str">
        <f aca="false">IF($A809="","",(SUMIFS(raw_data!$I:$I,raw_data!$A:$A,"&gt;="&amp;UY_START_PY,raw_data!$A:$A,"&lt;="&amp;BASE_YM_PY,raw_data!$B:$B,"&lt;="&amp;BASE_YM_PY,raw_data!$G:$G,$A809)+SUMIFS(raw_data!$J:$J,raw_data!$A:$A,"&gt;="&amp;UY_START_PY,raw_data!$A:$A,"&lt;="&amp;BASE_YM_PY,raw_data!$B:$B,"&lt;="&amp;BASE_YM_PY,raw_data!$G:$G,$A809)))</f>
        <v/>
      </c>
      <c r="I809" s="31" t="str">
        <f aca="false">IF(N(G809)=0,"",H809/G809)</f>
        <v/>
      </c>
      <c r="J809" s="32" t="str">
        <f aca="false">IF(N(G809)=0,"",D809/G809-1)</f>
        <v/>
      </c>
      <c r="K809" s="33" t="str">
        <f aca="false">IF(OR(F809="",I809=""),"",F809-I809)</f>
        <v/>
      </c>
      <c r="L809" s="30" t="str">
        <f aca="false">IF($A809="","",SUMIFS(raw_data!$H:$H,raw_data!$B:$B,BASE_YM,raw_data!$G:$G,$A809))</f>
        <v/>
      </c>
      <c r="M809" s="30" t="str">
        <f aca="false">IF($A809="","",(SUMIFS(raw_data!$I:$I,raw_data!$B:$B,BASE_YM,raw_data!$G:$G,$A809)+SUMIFS(raw_data!$J:$J,raw_data!$B:$B,BASE_YM,raw_data!$G:$G,$A809)))</f>
        <v/>
      </c>
      <c r="N809" s="31" t="str">
        <f aca="false">IF(N(L809)=0,"",M809/L809)</f>
        <v/>
      </c>
      <c r="O809" s="30" t="str">
        <f aca="false">IF($A809="","",SUMIFS(raw_data!$H:$H,raw_data!$B:$B,BASE_YM_PY,raw_data!$G:$G,$A809))</f>
        <v/>
      </c>
      <c r="P809" s="30" t="str">
        <f aca="false">IF($A809="","",(SUMIFS(raw_data!$I:$I,raw_data!$B:$B,BASE_YM_PY,raw_data!$G:$G,$A809)+SUMIFS(raw_data!$J:$J,raw_data!$B:$B,BASE_YM_PY,raw_data!$G:$G,$A809)))</f>
        <v/>
      </c>
      <c r="Q809" s="31" t="str">
        <f aca="false">IF(N(O809)=0,"",P809/O809)</f>
        <v/>
      </c>
      <c r="R809" s="32" t="str">
        <f aca="false">IF(N(O809)=0,"",L809/O809-1)</f>
        <v/>
      </c>
      <c r="S809" s="33" t="str">
        <f aca="false">IF(OR(N809="",Q809=""),"",N809-Q809)</f>
        <v/>
      </c>
      <c r="T809" s="0" t="str">
        <f aca="false">IF(N(D809)&gt;0,RANK(D809,D$2:D$1001)+COUNTIF(D$2:D809,D809)-1,"")</f>
        <v/>
      </c>
      <c r="U809" s="38" t="n">
        <f aca="false">IF(N(D809)&gt;0,IF(D809&gt;=LR_MIN_SHARE*SUM(D$2:D$1001),F809,-1),-1)</f>
        <v>-1</v>
      </c>
      <c r="V809" s="0" t="str">
        <f aca="false">IF(U809&lt;0,"",RANK(U809,U$2:U$1001)+COUNTIF(U$2:U809,U809)-1)</f>
        <v/>
      </c>
      <c r="W809" s="0" t="str">
        <f aca="false">IF(N(L809)&gt;0,RANK(L809,L$2:L$1001)+COUNTIF(L$2:L809,L809)-1,"")</f>
        <v/>
      </c>
      <c r="X809" s="38" t="n">
        <f aca="false">IF(N(L809)&gt;0,IF(L809&gt;=LR_MIN_SHARE*SUM(L$2:L$1001),N809,-1),-1)</f>
        <v>-1</v>
      </c>
      <c r="Y809" s="0" t="str">
        <f aca="false">IF(X809&lt;0,"",RANK(X809,X$2:X$1001)+COUNTIF(X$2:X809,X809)-1)</f>
        <v/>
      </c>
      <c r="AA809" s="0" t="str">
        <f aca="false">IF($A809="","",IF(COUNTIF($B$2:$B809,$B809)=1,1,""))</f>
        <v/>
      </c>
      <c r="AB809" s="0" t="str">
        <f aca="false">IF(AA809=1,SUMIF($B$2:$B$1001,$B809,$D$2:$D$1001),"")</f>
        <v/>
      </c>
      <c r="AC809" s="0" t="str">
        <f aca="false">IF(AA809=1,RANK(AB809,$AB$2:$AB$1001)+COUNTIF($AB$2:$AB809,AB809)-1,"")</f>
        <v/>
      </c>
      <c r="AD809" s="0" t="str">
        <f aca="false">IF($A809="","",COUNTIF(raw_data!$G:$G,$A809))</f>
        <v/>
      </c>
      <c r="AE809" s="0" t="str">
        <f aca="false">IF($A809="","",IF(COUNTIF($A$2:$A$1001,$A809)&gt;1,1,0))</f>
        <v/>
      </c>
    </row>
    <row r="810" customFormat="false" ht="15" hidden="false" customHeight="false" outlineLevel="0" collapsed="false">
      <c r="A810" s="0" t="str">
        <f aca="false">IF(code_master!$A810="","",code_master!$A810)</f>
        <v/>
      </c>
      <c r="B810" s="0" t="str">
        <f aca="false">IF($A810="","",code_master!$C810&amp;"")</f>
        <v/>
      </c>
      <c r="C810" s="0" t="str">
        <f aca="false">IF($A810="","",code_master!$B810&amp;"")</f>
        <v/>
      </c>
      <c r="D810" s="30" t="str">
        <f aca="false">IF($A810="","",SUMIFS(raw_data!$H:$H,raw_data!$A:$A,"&gt;="&amp;UY_START,raw_data!$A:$A,"&lt;="&amp;BASE_YM,raw_data!$B:$B,"&lt;="&amp;BASE_YM,raw_data!$G:$G,$A810))</f>
        <v/>
      </c>
      <c r="E810" s="30" t="str">
        <f aca="false">IF($A810="","",(SUMIFS(raw_data!$I:$I,raw_data!$A:$A,"&gt;="&amp;UY_START,raw_data!$A:$A,"&lt;="&amp;BASE_YM,raw_data!$B:$B,"&lt;="&amp;BASE_YM,raw_data!$G:$G,$A810)+SUMIFS(raw_data!$J:$J,raw_data!$A:$A,"&gt;="&amp;UY_START,raw_data!$A:$A,"&lt;="&amp;BASE_YM,raw_data!$B:$B,"&lt;="&amp;BASE_YM,raw_data!$G:$G,$A810)))</f>
        <v/>
      </c>
      <c r="F810" s="31" t="str">
        <f aca="false">IF(N(D810)=0,"",E810/D810)</f>
        <v/>
      </c>
      <c r="G810" s="30" t="str">
        <f aca="false">IF($A810="","",SUMIFS(raw_data!$H:$H,raw_data!$A:$A,"&gt;="&amp;UY_START_PY,raw_data!$A:$A,"&lt;="&amp;BASE_YM_PY,raw_data!$B:$B,"&lt;="&amp;BASE_YM_PY,raw_data!$G:$G,$A810))</f>
        <v/>
      </c>
      <c r="H810" s="30" t="str">
        <f aca="false">IF($A810="","",(SUMIFS(raw_data!$I:$I,raw_data!$A:$A,"&gt;="&amp;UY_START_PY,raw_data!$A:$A,"&lt;="&amp;BASE_YM_PY,raw_data!$B:$B,"&lt;="&amp;BASE_YM_PY,raw_data!$G:$G,$A810)+SUMIFS(raw_data!$J:$J,raw_data!$A:$A,"&gt;="&amp;UY_START_PY,raw_data!$A:$A,"&lt;="&amp;BASE_YM_PY,raw_data!$B:$B,"&lt;="&amp;BASE_YM_PY,raw_data!$G:$G,$A810)))</f>
        <v/>
      </c>
      <c r="I810" s="31" t="str">
        <f aca="false">IF(N(G810)=0,"",H810/G810)</f>
        <v/>
      </c>
      <c r="J810" s="32" t="str">
        <f aca="false">IF(N(G810)=0,"",D810/G810-1)</f>
        <v/>
      </c>
      <c r="K810" s="33" t="str">
        <f aca="false">IF(OR(F810="",I810=""),"",F810-I810)</f>
        <v/>
      </c>
      <c r="L810" s="30" t="str">
        <f aca="false">IF($A810="","",SUMIFS(raw_data!$H:$H,raw_data!$B:$B,BASE_YM,raw_data!$G:$G,$A810))</f>
        <v/>
      </c>
      <c r="M810" s="30" t="str">
        <f aca="false">IF($A810="","",(SUMIFS(raw_data!$I:$I,raw_data!$B:$B,BASE_YM,raw_data!$G:$G,$A810)+SUMIFS(raw_data!$J:$J,raw_data!$B:$B,BASE_YM,raw_data!$G:$G,$A810)))</f>
        <v/>
      </c>
      <c r="N810" s="31" t="str">
        <f aca="false">IF(N(L810)=0,"",M810/L810)</f>
        <v/>
      </c>
      <c r="O810" s="30" t="str">
        <f aca="false">IF($A810="","",SUMIFS(raw_data!$H:$H,raw_data!$B:$B,BASE_YM_PY,raw_data!$G:$G,$A810))</f>
        <v/>
      </c>
      <c r="P810" s="30" t="str">
        <f aca="false">IF($A810="","",(SUMIFS(raw_data!$I:$I,raw_data!$B:$B,BASE_YM_PY,raw_data!$G:$G,$A810)+SUMIFS(raw_data!$J:$J,raw_data!$B:$B,BASE_YM_PY,raw_data!$G:$G,$A810)))</f>
        <v/>
      </c>
      <c r="Q810" s="31" t="str">
        <f aca="false">IF(N(O810)=0,"",P810/O810)</f>
        <v/>
      </c>
      <c r="R810" s="32" t="str">
        <f aca="false">IF(N(O810)=0,"",L810/O810-1)</f>
        <v/>
      </c>
      <c r="S810" s="33" t="str">
        <f aca="false">IF(OR(N810="",Q810=""),"",N810-Q810)</f>
        <v/>
      </c>
      <c r="T810" s="0" t="str">
        <f aca="false">IF(N(D810)&gt;0,RANK(D810,D$2:D$1001)+COUNTIF(D$2:D810,D810)-1,"")</f>
        <v/>
      </c>
      <c r="U810" s="38" t="n">
        <f aca="false">IF(N(D810)&gt;0,IF(D810&gt;=LR_MIN_SHARE*SUM(D$2:D$1001),F810,-1),-1)</f>
        <v>-1</v>
      </c>
      <c r="V810" s="0" t="str">
        <f aca="false">IF(U810&lt;0,"",RANK(U810,U$2:U$1001)+COUNTIF(U$2:U810,U810)-1)</f>
        <v/>
      </c>
      <c r="W810" s="0" t="str">
        <f aca="false">IF(N(L810)&gt;0,RANK(L810,L$2:L$1001)+COUNTIF(L$2:L810,L810)-1,"")</f>
        <v/>
      </c>
      <c r="X810" s="38" t="n">
        <f aca="false">IF(N(L810)&gt;0,IF(L810&gt;=LR_MIN_SHARE*SUM(L$2:L$1001),N810,-1),-1)</f>
        <v>-1</v>
      </c>
      <c r="Y810" s="0" t="str">
        <f aca="false">IF(X810&lt;0,"",RANK(X810,X$2:X$1001)+COUNTIF(X$2:X810,X810)-1)</f>
        <v/>
      </c>
      <c r="AA810" s="0" t="str">
        <f aca="false">IF($A810="","",IF(COUNTIF($B$2:$B810,$B810)=1,1,""))</f>
        <v/>
      </c>
      <c r="AB810" s="0" t="str">
        <f aca="false">IF(AA810=1,SUMIF($B$2:$B$1001,$B810,$D$2:$D$1001),"")</f>
        <v/>
      </c>
      <c r="AC810" s="0" t="str">
        <f aca="false">IF(AA810=1,RANK(AB810,$AB$2:$AB$1001)+COUNTIF($AB$2:$AB810,AB810)-1,"")</f>
        <v/>
      </c>
      <c r="AD810" s="0" t="str">
        <f aca="false">IF($A810="","",COUNTIF(raw_data!$G:$G,$A810))</f>
        <v/>
      </c>
      <c r="AE810" s="0" t="str">
        <f aca="false">IF($A810="","",IF(COUNTIF($A$2:$A$1001,$A810)&gt;1,1,0))</f>
        <v/>
      </c>
    </row>
    <row r="811" customFormat="false" ht="15" hidden="false" customHeight="false" outlineLevel="0" collapsed="false">
      <c r="A811" s="0" t="str">
        <f aca="false">IF(code_master!$A811="","",code_master!$A811)</f>
        <v/>
      </c>
      <c r="B811" s="0" t="str">
        <f aca="false">IF($A811="","",code_master!$C811&amp;"")</f>
        <v/>
      </c>
      <c r="C811" s="0" t="str">
        <f aca="false">IF($A811="","",code_master!$B811&amp;"")</f>
        <v/>
      </c>
      <c r="D811" s="30" t="str">
        <f aca="false">IF($A811="","",SUMIFS(raw_data!$H:$H,raw_data!$A:$A,"&gt;="&amp;UY_START,raw_data!$A:$A,"&lt;="&amp;BASE_YM,raw_data!$B:$B,"&lt;="&amp;BASE_YM,raw_data!$G:$G,$A811))</f>
        <v/>
      </c>
      <c r="E811" s="30" t="str">
        <f aca="false">IF($A811="","",(SUMIFS(raw_data!$I:$I,raw_data!$A:$A,"&gt;="&amp;UY_START,raw_data!$A:$A,"&lt;="&amp;BASE_YM,raw_data!$B:$B,"&lt;="&amp;BASE_YM,raw_data!$G:$G,$A811)+SUMIFS(raw_data!$J:$J,raw_data!$A:$A,"&gt;="&amp;UY_START,raw_data!$A:$A,"&lt;="&amp;BASE_YM,raw_data!$B:$B,"&lt;="&amp;BASE_YM,raw_data!$G:$G,$A811)))</f>
        <v/>
      </c>
      <c r="F811" s="31" t="str">
        <f aca="false">IF(N(D811)=0,"",E811/D811)</f>
        <v/>
      </c>
      <c r="G811" s="30" t="str">
        <f aca="false">IF($A811="","",SUMIFS(raw_data!$H:$H,raw_data!$A:$A,"&gt;="&amp;UY_START_PY,raw_data!$A:$A,"&lt;="&amp;BASE_YM_PY,raw_data!$B:$B,"&lt;="&amp;BASE_YM_PY,raw_data!$G:$G,$A811))</f>
        <v/>
      </c>
      <c r="H811" s="30" t="str">
        <f aca="false">IF($A811="","",(SUMIFS(raw_data!$I:$I,raw_data!$A:$A,"&gt;="&amp;UY_START_PY,raw_data!$A:$A,"&lt;="&amp;BASE_YM_PY,raw_data!$B:$B,"&lt;="&amp;BASE_YM_PY,raw_data!$G:$G,$A811)+SUMIFS(raw_data!$J:$J,raw_data!$A:$A,"&gt;="&amp;UY_START_PY,raw_data!$A:$A,"&lt;="&amp;BASE_YM_PY,raw_data!$B:$B,"&lt;="&amp;BASE_YM_PY,raw_data!$G:$G,$A811)))</f>
        <v/>
      </c>
      <c r="I811" s="31" t="str">
        <f aca="false">IF(N(G811)=0,"",H811/G811)</f>
        <v/>
      </c>
      <c r="J811" s="32" t="str">
        <f aca="false">IF(N(G811)=0,"",D811/G811-1)</f>
        <v/>
      </c>
      <c r="K811" s="33" t="str">
        <f aca="false">IF(OR(F811="",I811=""),"",F811-I811)</f>
        <v/>
      </c>
      <c r="L811" s="30" t="str">
        <f aca="false">IF($A811="","",SUMIFS(raw_data!$H:$H,raw_data!$B:$B,BASE_YM,raw_data!$G:$G,$A811))</f>
        <v/>
      </c>
      <c r="M811" s="30" t="str">
        <f aca="false">IF($A811="","",(SUMIFS(raw_data!$I:$I,raw_data!$B:$B,BASE_YM,raw_data!$G:$G,$A811)+SUMIFS(raw_data!$J:$J,raw_data!$B:$B,BASE_YM,raw_data!$G:$G,$A811)))</f>
        <v/>
      </c>
      <c r="N811" s="31" t="str">
        <f aca="false">IF(N(L811)=0,"",M811/L811)</f>
        <v/>
      </c>
      <c r="O811" s="30" t="str">
        <f aca="false">IF($A811="","",SUMIFS(raw_data!$H:$H,raw_data!$B:$B,BASE_YM_PY,raw_data!$G:$G,$A811))</f>
        <v/>
      </c>
      <c r="P811" s="30" t="str">
        <f aca="false">IF($A811="","",(SUMIFS(raw_data!$I:$I,raw_data!$B:$B,BASE_YM_PY,raw_data!$G:$G,$A811)+SUMIFS(raw_data!$J:$J,raw_data!$B:$B,BASE_YM_PY,raw_data!$G:$G,$A811)))</f>
        <v/>
      </c>
      <c r="Q811" s="31" t="str">
        <f aca="false">IF(N(O811)=0,"",P811/O811)</f>
        <v/>
      </c>
      <c r="R811" s="32" t="str">
        <f aca="false">IF(N(O811)=0,"",L811/O811-1)</f>
        <v/>
      </c>
      <c r="S811" s="33" t="str">
        <f aca="false">IF(OR(N811="",Q811=""),"",N811-Q811)</f>
        <v/>
      </c>
      <c r="T811" s="0" t="str">
        <f aca="false">IF(N(D811)&gt;0,RANK(D811,D$2:D$1001)+COUNTIF(D$2:D811,D811)-1,"")</f>
        <v/>
      </c>
      <c r="U811" s="38" t="n">
        <f aca="false">IF(N(D811)&gt;0,IF(D811&gt;=LR_MIN_SHARE*SUM(D$2:D$1001),F811,-1),-1)</f>
        <v>-1</v>
      </c>
      <c r="V811" s="0" t="str">
        <f aca="false">IF(U811&lt;0,"",RANK(U811,U$2:U$1001)+COUNTIF(U$2:U811,U811)-1)</f>
        <v/>
      </c>
      <c r="W811" s="0" t="str">
        <f aca="false">IF(N(L811)&gt;0,RANK(L811,L$2:L$1001)+COUNTIF(L$2:L811,L811)-1,"")</f>
        <v/>
      </c>
      <c r="X811" s="38" t="n">
        <f aca="false">IF(N(L811)&gt;0,IF(L811&gt;=LR_MIN_SHARE*SUM(L$2:L$1001),N811,-1),-1)</f>
        <v>-1</v>
      </c>
      <c r="Y811" s="0" t="str">
        <f aca="false">IF(X811&lt;0,"",RANK(X811,X$2:X$1001)+COUNTIF(X$2:X811,X811)-1)</f>
        <v/>
      </c>
      <c r="AA811" s="0" t="str">
        <f aca="false">IF($A811="","",IF(COUNTIF($B$2:$B811,$B811)=1,1,""))</f>
        <v/>
      </c>
      <c r="AB811" s="0" t="str">
        <f aca="false">IF(AA811=1,SUMIF($B$2:$B$1001,$B811,$D$2:$D$1001),"")</f>
        <v/>
      </c>
      <c r="AC811" s="0" t="str">
        <f aca="false">IF(AA811=1,RANK(AB811,$AB$2:$AB$1001)+COUNTIF($AB$2:$AB811,AB811)-1,"")</f>
        <v/>
      </c>
      <c r="AD811" s="0" t="str">
        <f aca="false">IF($A811="","",COUNTIF(raw_data!$G:$G,$A811))</f>
        <v/>
      </c>
      <c r="AE811" s="0" t="str">
        <f aca="false">IF($A811="","",IF(COUNTIF($A$2:$A$1001,$A811)&gt;1,1,0))</f>
        <v/>
      </c>
    </row>
    <row r="812" customFormat="false" ht="15" hidden="false" customHeight="false" outlineLevel="0" collapsed="false">
      <c r="A812" s="0" t="str">
        <f aca="false">IF(code_master!$A812="","",code_master!$A812)</f>
        <v/>
      </c>
      <c r="B812" s="0" t="str">
        <f aca="false">IF($A812="","",code_master!$C812&amp;"")</f>
        <v/>
      </c>
      <c r="C812" s="0" t="str">
        <f aca="false">IF($A812="","",code_master!$B812&amp;"")</f>
        <v/>
      </c>
      <c r="D812" s="30" t="str">
        <f aca="false">IF($A812="","",SUMIFS(raw_data!$H:$H,raw_data!$A:$A,"&gt;="&amp;UY_START,raw_data!$A:$A,"&lt;="&amp;BASE_YM,raw_data!$B:$B,"&lt;="&amp;BASE_YM,raw_data!$G:$G,$A812))</f>
        <v/>
      </c>
      <c r="E812" s="30" t="str">
        <f aca="false">IF($A812="","",(SUMIFS(raw_data!$I:$I,raw_data!$A:$A,"&gt;="&amp;UY_START,raw_data!$A:$A,"&lt;="&amp;BASE_YM,raw_data!$B:$B,"&lt;="&amp;BASE_YM,raw_data!$G:$G,$A812)+SUMIFS(raw_data!$J:$J,raw_data!$A:$A,"&gt;="&amp;UY_START,raw_data!$A:$A,"&lt;="&amp;BASE_YM,raw_data!$B:$B,"&lt;="&amp;BASE_YM,raw_data!$G:$G,$A812)))</f>
        <v/>
      </c>
      <c r="F812" s="31" t="str">
        <f aca="false">IF(N(D812)=0,"",E812/D812)</f>
        <v/>
      </c>
      <c r="G812" s="30" t="str">
        <f aca="false">IF($A812="","",SUMIFS(raw_data!$H:$H,raw_data!$A:$A,"&gt;="&amp;UY_START_PY,raw_data!$A:$A,"&lt;="&amp;BASE_YM_PY,raw_data!$B:$B,"&lt;="&amp;BASE_YM_PY,raw_data!$G:$G,$A812))</f>
        <v/>
      </c>
      <c r="H812" s="30" t="str">
        <f aca="false">IF($A812="","",(SUMIFS(raw_data!$I:$I,raw_data!$A:$A,"&gt;="&amp;UY_START_PY,raw_data!$A:$A,"&lt;="&amp;BASE_YM_PY,raw_data!$B:$B,"&lt;="&amp;BASE_YM_PY,raw_data!$G:$G,$A812)+SUMIFS(raw_data!$J:$J,raw_data!$A:$A,"&gt;="&amp;UY_START_PY,raw_data!$A:$A,"&lt;="&amp;BASE_YM_PY,raw_data!$B:$B,"&lt;="&amp;BASE_YM_PY,raw_data!$G:$G,$A812)))</f>
        <v/>
      </c>
      <c r="I812" s="31" t="str">
        <f aca="false">IF(N(G812)=0,"",H812/G812)</f>
        <v/>
      </c>
      <c r="J812" s="32" t="str">
        <f aca="false">IF(N(G812)=0,"",D812/G812-1)</f>
        <v/>
      </c>
      <c r="K812" s="33" t="str">
        <f aca="false">IF(OR(F812="",I812=""),"",F812-I812)</f>
        <v/>
      </c>
      <c r="L812" s="30" t="str">
        <f aca="false">IF($A812="","",SUMIFS(raw_data!$H:$H,raw_data!$B:$B,BASE_YM,raw_data!$G:$G,$A812))</f>
        <v/>
      </c>
      <c r="M812" s="30" t="str">
        <f aca="false">IF($A812="","",(SUMIFS(raw_data!$I:$I,raw_data!$B:$B,BASE_YM,raw_data!$G:$G,$A812)+SUMIFS(raw_data!$J:$J,raw_data!$B:$B,BASE_YM,raw_data!$G:$G,$A812)))</f>
        <v/>
      </c>
      <c r="N812" s="31" t="str">
        <f aca="false">IF(N(L812)=0,"",M812/L812)</f>
        <v/>
      </c>
      <c r="O812" s="30" t="str">
        <f aca="false">IF($A812="","",SUMIFS(raw_data!$H:$H,raw_data!$B:$B,BASE_YM_PY,raw_data!$G:$G,$A812))</f>
        <v/>
      </c>
      <c r="P812" s="30" t="str">
        <f aca="false">IF($A812="","",(SUMIFS(raw_data!$I:$I,raw_data!$B:$B,BASE_YM_PY,raw_data!$G:$G,$A812)+SUMIFS(raw_data!$J:$J,raw_data!$B:$B,BASE_YM_PY,raw_data!$G:$G,$A812)))</f>
        <v/>
      </c>
      <c r="Q812" s="31" t="str">
        <f aca="false">IF(N(O812)=0,"",P812/O812)</f>
        <v/>
      </c>
      <c r="R812" s="32" t="str">
        <f aca="false">IF(N(O812)=0,"",L812/O812-1)</f>
        <v/>
      </c>
      <c r="S812" s="33" t="str">
        <f aca="false">IF(OR(N812="",Q812=""),"",N812-Q812)</f>
        <v/>
      </c>
      <c r="T812" s="0" t="str">
        <f aca="false">IF(N(D812)&gt;0,RANK(D812,D$2:D$1001)+COUNTIF(D$2:D812,D812)-1,"")</f>
        <v/>
      </c>
      <c r="U812" s="38" t="n">
        <f aca="false">IF(N(D812)&gt;0,IF(D812&gt;=LR_MIN_SHARE*SUM(D$2:D$1001),F812,-1),-1)</f>
        <v>-1</v>
      </c>
      <c r="V812" s="0" t="str">
        <f aca="false">IF(U812&lt;0,"",RANK(U812,U$2:U$1001)+COUNTIF(U$2:U812,U812)-1)</f>
        <v/>
      </c>
      <c r="W812" s="0" t="str">
        <f aca="false">IF(N(L812)&gt;0,RANK(L812,L$2:L$1001)+COUNTIF(L$2:L812,L812)-1,"")</f>
        <v/>
      </c>
      <c r="X812" s="38" t="n">
        <f aca="false">IF(N(L812)&gt;0,IF(L812&gt;=LR_MIN_SHARE*SUM(L$2:L$1001),N812,-1),-1)</f>
        <v>-1</v>
      </c>
      <c r="Y812" s="0" t="str">
        <f aca="false">IF(X812&lt;0,"",RANK(X812,X$2:X$1001)+COUNTIF(X$2:X812,X812)-1)</f>
        <v/>
      </c>
      <c r="AA812" s="0" t="str">
        <f aca="false">IF($A812="","",IF(COUNTIF($B$2:$B812,$B812)=1,1,""))</f>
        <v/>
      </c>
      <c r="AB812" s="0" t="str">
        <f aca="false">IF(AA812=1,SUMIF($B$2:$B$1001,$B812,$D$2:$D$1001),"")</f>
        <v/>
      </c>
      <c r="AC812" s="0" t="str">
        <f aca="false">IF(AA812=1,RANK(AB812,$AB$2:$AB$1001)+COUNTIF($AB$2:$AB812,AB812)-1,"")</f>
        <v/>
      </c>
      <c r="AD812" s="0" t="str">
        <f aca="false">IF($A812="","",COUNTIF(raw_data!$G:$G,$A812))</f>
        <v/>
      </c>
      <c r="AE812" s="0" t="str">
        <f aca="false">IF($A812="","",IF(COUNTIF($A$2:$A$1001,$A812)&gt;1,1,0))</f>
        <v/>
      </c>
    </row>
    <row r="813" customFormat="false" ht="15" hidden="false" customHeight="false" outlineLevel="0" collapsed="false">
      <c r="A813" s="0" t="str">
        <f aca="false">IF(code_master!$A813="","",code_master!$A813)</f>
        <v/>
      </c>
      <c r="B813" s="0" t="str">
        <f aca="false">IF($A813="","",code_master!$C813&amp;"")</f>
        <v/>
      </c>
      <c r="C813" s="0" t="str">
        <f aca="false">IF($A813="","",code_master!$B813&amp;"")</f>
        <v/>
      </c>
      <c r="D813" s="30" t="str">
        <f aca="false">IF($A813="","",SUMIFS(raw_data!$H:$H,raw_data!$A:$A,"&gt;="&amp;UY_START,raw_data!$A:$A,"&lt;="&amp;BASE_YM,raw_data!$B:$B,"&lt;="&amp;BASE_YM,raw_data!$G:$G,$A813))</f>
        <v/>
      </c>
      <c r="E813" s="30" t="str">
        <f aca="false">IF($A813="","",(SUMIFS(raw_data!$I:$I,raw_data!$A:$A,"&gt;="&amp;UY_START,raw_data!$A:$A,"&lt;="&amp;BASE_YM,raw_data!$B:$B,"&lt;="&amp;BASE_YM,raw_data!$G:$G,$A813)+SUMIFS(raw_data!$J:$J,raw_data!$A:$A,"&gt;="&amp;UY_START,raw_data!$A:$A,"&lt;="&amp;BASE_YM,raw_data!$B:$B,"&lt;="&amp;BASE_YM,raw_data!$G:$G,$A813)))</f>
        <v/>
      </c>
      <c r="F813" s="31" t="str">
        <f aca="false">IF(N(D813)=0,"",E813/D813)</f>
        <v/>
      </c>
      <c r="G813" s="30" t="str">
        <f aca="false">IF($A813="","",SUMIFS(raw_data!$H:$H,raw_data!$A:$A,"&gt;="&amp;UY_START_PY,raw_data!$A:$A,"&lt;="&amp;BASE_YM_PY,raw_data!$B:$B,"&lt;="&amp;BASE_YM_PY,raw_data!$G:$G,$A813))</f>
        <v/>
      </c>
      <c r="H813" s="30" t="str">
        <f aca="false">IF($A813="","",(SUMIFS(raw_data!$I:$I,raw_data!$A:$A,"&gt;="&amp;UY_START_PY,raw_data!$A:$A,"&lt;="&amp;BASE_YM_PY,raw_data!$B:$B,"&lt;="&amp;BASE_YM_PY,raw_data!$G:$G,$A813)+SUMIFS(raw_data!$J:$J,raw_data!$A:$A,"&gt;="&amp;UY_START_PY,raw_data!$A:$A,"&lt;="&amp;BASE_YM_PY,raw_data!$B:$B,"&lt;="&amp;BASE_YM_PY,raw_data!$G:$G,$A813)))</f>
        <v/>
      </c>
      <c r="I813" s="31" t="str">
        <f aca="false">IF(N(G813)=0,"",H813/G813)</f>
        <v/>
      </c>
      <c r="J813" s="32" t="str">
        <f aca="false">IF(N(G813)=0,"",D813/G813-1)</f>
        <v/>
      </c>
      <c r="K813" s="33" t="str">
        <f aca="false">IF(OR(F813="",I813=""),"",F813-I813)</f>
        <v/>
      </c>
      <c r="L813" s="30" t="str">
        <f aca="false">IF($A813="","",SUMIFS(raw_data!$H:$H,raw_data!$B:$B,BASE_YM,raw_data!$G:$G,$A813))</f>
        <v/>
      </c>
      <c r="M813" s="30" t="str">
        <f aca="false">IF($A813="","",(SUMIFS(raw_data!$I:$I,raw_data!$B:$B,BASE_YM,raw_data!$G:$G,$A813)+SUMIFS(raw_data!$J:$J,raw_data!$B:$B,BASE_YM,raw_data!$G:$G,$A813)))</f>
        <v/>
      </c>
      <c r="N813" s="31" t="str">
        <f aca="false">IF(N(L813)=0,"",M813/L813)</f>
        <v/>
      </c>
      <c r="O813" s="30" t="str">
        <f aca="false">IF($A813="","",SUMIFS(raw_data!$H:$H,raw_data!$B:$B,BASE_YM_PY,raw_data!$G:$G,$A813))</f>
        <v/>
      </c>
      <c r="P813" s="30" t="str">
        <f aca="false">IF($A813="","",(SUMIFS(raw_data!$I:$I,raw_data!$B:$B,BASE_YM_PY,raw_data!$G:$G,$A813)+SUMIFS(raw_data!$J:$J,raw_data!$B:$B,BASE_YM_PY,raw_data!$G:$G,$A813)))</f>
        <v/>
      </c>
      <c r="Q813" s="31" t="str">
        <f aca="false">IF(N(O813)=0,"",P813/O813)</f>
        <v/>
      </c>
      <c r="R813" s="32" t="str">
        <f aca="false">IF(N(O813)=0,"",L813/O813-1)</f>
        <v/>
      </c>
      <c r="S813" s="33" t="str">
        <f aca="false">IF(OR(N813="",Q813=""),"",N813-Q813)</f>
        <v/>
      </c>
      <c r="T813" s="0" t="str">
        <f aca="false">IF(N(D813)&gt;0,RANK(D813,D$2:D$1001)+COUNTIF(D$2:D813,D813)-1,"")</f>
        <v/>
      </c>
      <c r="U813" s="38" t="n">
        <f aca="false">IF(N(D813)&gt;0,IF(D813&gt;=LR_MIN_SHARE*SUM(D$2:D$1001),F813,-1),-1)</f>
        <v>-1</v>
      </c>
      <c r="V813" s="0" t="str">
        <f aca="false">IF(U813&lt;0,"",RANK(U813,U$2:U$1001)+COUNTIF(U$2:U813,U813)-1)</f>
        <v/>
      </c>
      <c r="W813" s="0" t="str">
        <f aca="false">IF(N(L813)&gt;0,RANK(L813,L$2:L$1001)+COUNTIF(L$2:L813,L813)-1,"")</f>
        <v/>
      </c>
      <c r="X813" s="38" t="n">
        <f aca="false">IF(N(L813)&gt;0,IF(L813&gt;=LR_MIN_SHARE*SUM(L$2:L$1001),N813,-1),-1)</f>
        <v>-1</v>
      </c>
      <c r="Y813" s="0" t="str">
        <f aca="false">IF(X813&lt;0,"",RANK(X813,X$2:X$1001)+COUNTIF(X$2:X813,X813)-1)</f>
        <v/>
      </c>
      <c r="AA813" s="0" t="str">
        <f aca="false">IF($A813="","",IF(COUNTIF($B$2:$B813,$B813)=1,1,""))</f>
        <v/>
      </c>
      <c r="AB813" s="0" t="str">
        <f aca="false">IF(AA813=1,SUMIF($B$2:$B$1001,$B813,$D$2:$D$1001),"")</f>
        <v/>
      </c>
      <c r="AC813" s="0" t="str">
        <f aca="false">IF(AA813=1,RANK(AB813,$AB$2:$AB$1001)+COUNTIF($AB$2:$AB813,AB813)-1,"")</f>
        <v/>
      </c>
      <c r="AD813" s="0" t="str">
        <f aca="false">IF($A813="","",COUNTIF(raw_data!$G:$G,$A813))</f>
        <v/>
      </c>
      <c r="AE813" s="0" t="str">
        <f aca="false">IF($A813="","",IF(COUNTIF($A$2:$A$1001,$A813)&gt;1,1,0))</f>
        <v/>
      </c>
    </row>
    <row r="814" customFormat="false" ht="15" hidden="false" customHeight="false" outlineLevel="0" collapsed="false">
      <c r="A814" s="0" t="str">
        <f aca="false">IF(code_master!$A814="","",code_master!$A814)</f>
        <v/>
      </c>
      <c r="B814" s="0" t="str">
        <f aca="false">IF($A814="","",code_master!$C814&amp;"")</f>
        <v/>
      </c>
      <c r="C814" s="0" t="str">
        <f aca="false">IF($A814="","",code_master!$B814&amp;"")</f>
        <v/>
      </c>
      <c r="D814" s="30" t="str">
        <f aca="false">IF($A814="","",SUMIFS(raw_data!$H:$H,raw_data!$A:$A,"&gt;="&amp;UY_START,raw_data!$A:$A,"&lt;="&amp;BASE_YM,raw_data!$B:$B,"&lt;="&amp;BASE_YM,raw_data!$G:$G,$A814))</f>
        <v/>
      </c>
      <c r="E814" s="30" t="str">
        <f aca="false">IF($A814="","",(SUMIFS(raw_data!$I:$I,raw_data!$A:$A,"&gt;="&amp;UY_START,raw_data!$A:$A,"&lt;="&amp;BASE_YM,raw_data!$B:$B,"&lt;="&amp;BASE_YM,raw_data!$G:$G,$A814)+SUMIFS(raw_data!$J:$J,raw_data!$A:$A,"&gt;="&amp;UY_START,raw_data!$A:$A,"&lt;="&amp;BASE_YM,raw_data!$B:$B,"&lt;="&amp;BASE_YM,raw_data!$G:$G,$A814)))</f>
        <v/>
      </c>
      <c r="F814" s="31" t="str">
        <f aca="false">IF(N(D814)=0,"",E814/D814)</f>
        <v/>
      </c>
      <c r="G814" s="30" t="str">
        <f aca="false">IF($A814="","",SUMIFS(raw_data!$H:$H,raw_data!$A:$A,"&gt;="&amp;UY_START_PY,raw_data!$A:$A,"&lt;="&amp;BASE_YM_PY,raw_data!$B:$B,"&lt;="&amp;BASE_YM_PY,raw_data!$G:$G,$A814))</f>
        <v/>
      </c>
      <c r="H814" s="30" t="str">
        <f aca="false">IF($A814="","",(SUMIFS(raw_data!$I:$I,raw_data!$A:$A,"&gt;="&amp;UY_START_PY,raw_data!$A:$A,"&lt;="&amp;BASE_YM_PY,raw_data!$B:$B,"&lt;="&amp;BASE_YM_PY,raw_data!$G:$G,$A814)+SUMIFS(raw_data!$J:$J,raw_data!$A:$A,"&gt;="&amp;UY_START_PY,raw_data!$A:$A,"&lt;="&amp;BASE_YM_PY,raw_data!$B:$B,"&lt;="&amp;BASE_YM_PY,raw_data!$G:$G,$A814)))</f>
        <v/>
      </c>
      <c r="I814" s="31" t="str">
        <f aca="false">IF(N(G814)=0,"",H814/G814)</f>
        <v/>
      </c>
      <c r="J814" s="32" t="str">
        <f aca="false">IF(N(G814)=0,"",D814/G814-1)</f>
        <v/>
      </c>
      <c r="K814" s="33" t="str">
        <f aca="false">IF(OR(F814="",I814=""),"",F814-I814)</f>
        <v/>
      </c>
      <c r="L814" s="30" t="str">
        <f aca="false">IF($A814="","",SUMIFS(raw_data!$H:$H,raw_data!$B:$B,BASE_YM,raw_data!$G:$G,$A814))</f>
        <v/>
      </c>
      <c r="M814" s="30" t="str">
        <f aca="false">IF($A814="","",(SUMIFS(raw_data!$I:$I,raw_data!$B:$B,BASE_YM,raw_data!$G:$G,$A814)+SUMIFS(raw_data!$J:$J,raw_data!$B:$B,BASE_YM,raw_data!$G:$G,$A814)))</f>
        <v/>
      </c>
      <c r="N814" s="31" t="str">
        <f aca="false">IF(N(L814)=0,"",M814/L814)</f>
        <v/>
      </c>
      <c r="O814" s="30" t="str">
        <f aca="false">IF($A814="","",SUMIFS(raw_data!$H:$H,raw_data!$B:$B,BASE_YM_PY,raw_data!$G:$G,$A814))</f>
        <v/>
      </c>
      <c r="P814" s="30" t="str">
        <f aca="false">IF($A814="","",(SUMIFS(raw_data!$I:$I,raw_data!$B:$B,BASE_YM_PY,raw_data!$G:$G,$A814)+SUMIFS(raw_data!$J:$J,raw_data!$B:$B,BASE_YM_PY,raw_data!$G:$G,$A814)))</f>
        <v/>
      </c>
      <c r="Q814" s="31" t="str">
        <f aca="false">IF(N(O814)=0,"",P814/O814)</f>
        <v/>
      </c>
      <c r="R814" s="32" t="str">
        <f aca="false">IF(N(O814)=0,"",L814/O814-1)</f>
        <v/>
      </c>
      <c r="S814" s="33" t="str">
        <f aca="false">IF(OR(N814="",Q814=""),"",N814-Q814)</f>
        <v/>
      </c>
      <c r="T814" s="0" t="str">
        <f aca="false">IF(N(D814)&gt;0,RANK(D814,D$2:D$1001)+COUNTIF(D$2:D814,D814)-1,"")</f>
        <v/>
      </c>
      <c r="U814" s="38" t="n">
        <f aca="false">IF(N(D814)&gt;0,IF(D814&gt;=LR_MIN_SHARE*SUM(D$2:D$1001),F814,-1),-1)</f>
        <v>-1</v>
      </c>
      <c r="V814" s="0" t="str">
        <f aca="false">IF(U814&lt;0,"",RANK(U814,U$2:U$1001)+COUNTIF(U$2:U814,U814)-1)</f>
        <v/>
      </c>
      <c r="W814" s="0" t="str">
        <f aca="false">IF(N(L814)&gt;0,RANK(L814,L$2:L$1001)+COUNTIF(L$2:L814,L814)-1,"")</f>
        <v/>
      </c>
      <c r="X814" s="38" t="n">
        <f aca="false">IF(N(L814)&gt;0,IF(L814&gt;=LR_MIN_SHARE*SUM(L$2:L$1001),N814,-1),-1)</f>
        <v>-1</v>
      </c>
      <c r="Y814" s="0" t="str">
        <f aca="false">IF(X814&lt;0,"",RANK(X814,X$2:X$1001)+COUNTIF(X$2:X814,X814)-1)</f>
        <v/>
      </c>
      <c r="AA814" s="0" t="str">
        <f aca="false">IF($A814="","",IF(COUNTIF($B$2:$B814,$B814)=1,1,""))</f>
        <v/>
      </c>
      <c r="AB814" s="0" t="str">
        <f aca="false">IF(AA814=1,SUMIF($B$2:$B$1001,$B814,$D$2:$D$1001),"")</f>
        <v/>
      </c>
      <c r="AC814" s="0" t="str">
        <f aca="false">IF(AA814=1,RANK(AB814,$AB$2:$AB$1001)+COUNTIF($AB$2:$AB814,AB814)-1,"")</f>
        <v/>
      </c>
      <c r="AD814" s="0" t="str">
        <f aca="false">IF($A814="","",COUNTIF(raw_data!$G:$G,$A814))</f>
        <v/>
      </c>
      <c r="AE814" s="0" t="str">
        <f aca="false">IF($A814="","",IF(COUNTIF($A$2:$A$1001,$A814)&gt;1,1,0))</f>
        <v/>
      </c>
    </row>
    <row r="815" customFormat="false" ht="15" hidden="false" customHeight="false" outlineLevel="0" collapsed="false">
      <c r="A815" s="0" t="str">
        <f aca="false">IF(code_master!$A815="","",code_master!$A815)</f>
        <v/>
      </c>
      <c r="B815" s="0" t="str">
        <f aca="false">IF($A815="","",code_master!$C815&amp;"")</f>
        <v/>
      </c>
      <c r="C815" s="0" t="str">
        <f aca="false">IF($A815="","",code_master!$B815&amp;"")</f>
        <v/>
      </c>
      <c r="D815" s="30" t="str">
        <f aca="false">IF($A815="","",SUMIFS(raw_data!$H:$H,raw_data!$A:$A,"&gt;="&amp;UY_START,raw_data!$A:$A,"&lt;="&amp;BASE_YM,raw_data!$B:$B,"&lt;="&amp;BASE_YM,raw_data!$G:$G,$A815))</f>
        <v/>
      </c>
      <c r="E815" s="30" t="str">
        <f aca="false">IF($A815="","",(SUMIFS(raw_data!$I:$I,raw_data!$A:$A,"&gt;="&amp;UY_START,raw_data!$A:$A,"&lt;="&amp;BASE_YM,raw_data!$B:$B,"&lt;="&amp;BASE_YM,raw_data!$G:$G,$A815)+SUMIFS(raw_data!$J:$J,raw_data!$A:$A,"&gt;="&amp;UY_START,raw_data!$A:$A,"&lt;="&amp;BASE_YM,raw_data!$B:$B,"&lt;="&amp;BASE_YM,raw_data!$G:$G,$A815)))</f>
        <v/>
      </c>
      <c r="F815" s="31" t="str">
        <f aca="false">IF(N(D815)=0,"",E815/D815)</f>
        <v/>
      </c>
      <c r="G815" s="30" t="str">
        <f aca="false">IF($A815="","",SUMIFS(raw_data!$H:$H,raw_data!$A:$A,"&gt;="&amp;UY_START_PY,raw_data!$A:$A,"&lt;="&amp;BASE_YM_PY,raw_data!$B:$B,"&lt;="&amp;BASE_YM_PY,raw_data!$G:$G,$A815))</f>
        <v/>
      </c>
      <c r="H815" s="30" t="str">
        <f aca="false">IF($A815="","",(SUMIFS(raw_data!$I:$I,raw_data!$A:$A,"&gt;="&amp;UY_START_PY,raw_data!$A:$A,"&lt;="&amp;BASE_YM_PY,raw_data!$B:$B,"&lt;="&amp;BASE_YM_PY,raw_data!$G:$G,$A815)+SUMIFS(raw_data!$J:$J,raw_data!$A:$A,"&gt;="&amp;UY_START_PY,raw_data!$A:$A,"&lt;="&amp;BASE_YM_PY,raw_data!$B:$B,"&lt;="&amp;BASE_YM_PY,raw_data!$G:$G,$A815)))</f>
        <v/>
      </c>
      <c r="I815" s="31" t="str">
        <f aca="false">IF(N(G815)=0,"",H815/G815)</f>
        <v/>
      </c>
      <c r="J815" s="32" t="str">
        <f aca="false">IF(N(G815)=0,"",D815/G815-1)</f>
        <v/>
      </c>
      <c r="K815" s="33" t="str">
        <f aca="false">IF(OR(F815="",I815=""),"",F815-I815)</f>
        <v/>
      </c>
      <c r="L815" s="30" t="str">
        <f aca="false">IF($A815="","",SUMIFS(raw_data!$H:$H,raw_data!$B:$B,BASE_YM,raw_data!$G:$G,$A815))</f>
        <v/>
      </c>
      <c r="M815" s="30" t="str">
        <f aca="false">IF($A815="","",(SUMIFS(raw_data!$I:$I,raw_data!$B:$B,BASE_YM,raw_data!$G:$G,$A815)+SUMIFS(raw_data!$J:$J,raw_data!$B:$B,BASE_YM,raw_data!$G:$G,$A815)))</f>
        <v/>
      </c>
      <c r="N815" s="31" t="str">
        <f aca="false">IF(N(L815)=0,"",M815/L815)</f>
        <v/>
      </c>
      <c r="O815" s="30" t="str">
        <f aca="false">IF($A815="","",SUMIFS(raw_data!$H:$H,raw_data!$B:$B,BASE_YM_PY,raw_data!$G:$G,$A815))</f>
        <v/>
      </c>
      <c r="P815" s="30" t="str">
        <f aca="false">IF($A815="","",(SUMIFS(raw_data!$I:$I,raw_data!$B:$B,BASE_YM_PY,raw_data!$G:$G,$A815)+SUMIFS(raw_data!$J:$J,raw_data!$B:$B,BASE_YM_PY,raw_data!$G:$G,$A815)))</f>
        <v/>
      </c>
      <c r="Q815" s="31" t="str">
        <f aca="false">IF(N(O815)=0,"",P815/O815)</f>
        <v/>
      </c>
      <c r="R815" s="32" t="str">
        <f aca="false">IF(N(O815)=0,"",L815/O815-1)</f>
        <v/>
      </c>
      <c r="S815" s="33" t="str">
        <f aca="false">IF(OR(N815="",Q815=""),"",N815-Q815)</f>
        <v/>
      </c>
      <c r="T815" s="0" t="str">
        <f aca="false">IF(N(D815)&gt;0,RANK(D815,D$2:D$1001)+COUNTIF(D$2:D815,D815)-1,"")</f>
        <v/>
      </c>
      <c r="U815" s="38" t="n">
        <f aca="false">IF(N(D815)&gt;0,IF(D815&gt;=LR_MIN_SHARE*SUM(D$2:D$1001),F815,-1),-1)</f>
        <v>-1</v>
      </c>
      <c r="V815" s="0" t="str">
        <f aca="false">IF(U815&lt;0,"",RANK(U815,U$2:U$1001)+COUNTIF(U$2:U815,U815)-1)</f>
        <v/>
      </c>
      <c r="W815" s="0" t="str">
        <f aca="false">IF(N(L815)&gt;0,RANK(L815,L$2:L$1001)+COUNTIF(L$2:L815,L815)-1,"")</f>
        <v/>
      </c>
      <c r="X815" s="38" t="n">
        <f aca="false">IF(N(L815)&gt;0,IF(L815&gt;=LR_MIN_SHARE*SUM(L$2:L$1001),N815,-1),-1)</f>
        <v>-1</v>
      </c>
      <c r="Y815" s="0" t="str">
        <f aca="false">IF(X815&lt;0,"",RANK(X815,X$2:X$1001)+COUNTIF(X$2:X815,X815)-1)</f>
        <v/>
      </c>
      <c r="AA815" s="0" t="str">
        <f aca="false">IF($A815="","",IF(COUNTIF($B$2:$B815,$B815)=1,1,""))</f>
        <v/>
      </c>
      <c r="AB815" s="0" t="str">
        <f aca="false">IF(AA815=1,SUMIF($B$2:$B$1001,$B815,$D$2:$D$1001),"")</f>
        <v/>
      </c>
      <c r="AC815" s="0" t="str">
        <f aca="false">IF(AA815=1,RANK(AB815,$AB$2:$AB$1001)+COUNTIF($AB$2:$AB815,AB815)-1,"")</f>
        <v/>
      </c>
      <c r="AD815" s="0" t="str">
        <f aca="false">IF($A815="","",COUNTIF(raw_data!$G:$G,$A815))</f>
        <v/>
      </c>
      <c r="AE815" s="0" t="str">
        <f aca="false">IF($A815="","",IF(COUNTIF($A$2:$A$1001,$A815)&gt;1,1,0))</f>
        <v/>
      </c>
    </row>
    <row r="816" customFormat="false" ht="15" hidden="false" customHeight="false" outlineLevel="0" collapsed="false">
      <c r="A816" s="0" t="str">
        <f aca="false">IF(code_master!$A816="","",code_master!$A816)</f>
        <v/>
      </c>
      <c r="B816" s="0" t="str">
        <f aca="false">IF($A816="","",code_master!$C816&amp;"")</f>
        <v/>
      </c>
      <c r="C816" s="0" t="str">
        <f aca="false">IF($A816="","",code_master!$B816&amp;"")</f>
        <v/>
      </c>
      <c r="D816" s="30" t="str">
        <f aca="false">IF($A816="","",SUMIFS(raw_data!$H:$H,raw_data!$A:$A,"&gt;="&amp;UY_START,raw_data!$A:$A,"&lt;="&amp;BASE_YM,raw_data!$B:$B,"&lt;="&amp;BASE_YM,raw_data!$G:$G,$A816))</f>
        <v/>
      </c>
      <c r="E816" s="30" t="str">
        <f aca="false">IF($A816="","",(SUMIFS(raw_data!$I:$I,raw_data!$A:$A,"&gt;="&amp;UY_START,raw_data!$A:$A,"&lt;="&amp;BASE_YM,raw_data!$B:$B,"&lt;="&amp;BASE_YM,raw_data!$G:$G,$A816)+SUMIFS(raw_data!$J:$J,raw_data!$A:$A,"&gt;="&amp;UY_START,raw_data!$A:$A,"&lt;="&amp;BASE_YM,raw_data!$B:$B,"&lt;="&amp;BASE_YM,raw_data!$G:$G,$A816)))</f>
        <v/>
      </c>
      <c r="F816" s="31" t="str">
        <f aca="false">IF(N(D816)=0,"",E816/D816)</f>
        <v/>
      </c>
      <c r="G816" s="30" t="str">
        <f aca="false">IF($A816="","",SUMIFS(raw_data!$H:$H,raw_data!$A:$A,"&gt;="&amp;UY_START_PY,raw_data!$A:$A,"&lt;="&amp;BASE_YM_PY,raw_data!$B:$B,"&lt;="&amp;BASE_YM_PY,raw_data!$G:$G,$A816))</f>
        <v/>
      </c>
      <c r="H816" s="30" t="str">
        <f aca="false">IF($A816="","",(SUMIFS(raw_data!$I:$I,raw_data!$A:$A,"&gt;="&amp;UY_START_PY,raw_data!$A:$A,"&lt;="&amp;BASE_YM_PY,raw_data!$B:$B,"&lt;="&amp;BASE_YM_PY,raw_data!$G:$G,$A816)+SUMIFS(raw_data!$J:$J,raw_data!$A:$A,"&gt;="&amp;UY_START_PY,raw_data!$A:$A,"&lt;="&amp;BASE_YM_PY,raw_data!$B:$B,"&lt;="&amp;BASE_YM_PY,raw_data!$G:$G,$A816)))</f>
        <v/>
      </c>
      <c r="I816" s="31" t="str">
        <f aca="false">IF(N(G816)=0,"",H816/G816)</f>
        <v/>
      </c>
      <c r="J816" s="32" t="str">
        <f aca="false">IF(N(G816)=0,"",D816/G816-1)</f>
        <v/>
      </c>
      <c r="K816" s="33" t="str">
        <f aca="false">IF(OR(F816="",I816=""),"",F816-I816)</f>
        <v/>
      </c>
      <c r="L816" s="30" t="str">
        <f aca="false">IF($A816="","",SUMIFS(raw_data!$H:$H,raw_data!$B:$B,BASE_YM,raw_data!$G:$G,$A816))</f>
        <v/>
      </c>
      <c r="M816" s="30" t="str">
        <f aca="false">IF($A816="","",(SUMIFS(raw_data!$I:$I,raw_data!$B:$B,BASE_YM,raw_data!$G:$G,$A816)+SUMIFS(raw_data!$J:$J,raw_data!$B:$B,BASE_YM,raw_data!$G:$G,$A816)))</f>
        <v/>
      </c>
      <c r="N816" s="31" t="str">
        <f aca="false">IF(N(L816)=0,"",M816/L816)</f>
        <v/>
      </c>
      <c r="O816" s="30" t="str">
        <f aca="false">IF($A816="","",SUMIFS(raw_data!$H:$H,raw_data!$B:$B,BASE_YM_PY,raw_data!$G:$G,$A816))</f>
        <v/>
      </c>
      <c r="P816" s="30" t="str">
        <f aca="false">IF($A816="","",(SUMIFS(raw_data!$I:$I,raw_data!$B:$B,BASE_YM_PY,raw_data!$G:$G,$A816)+SUMIFS(raw_data!$J:$J,raw_data!$B:$B,BASE_YM_PY,raw_data!$G:$G,$A816)))</f>
        <v/>
      </c>
      <c r="Q816" s="31" t="str">
        <f aca="false">IF(N(O816)=0,"",P816/O816)</f>
        <v/>
      </c>
      <c r="R816" s="32" t="str">
        <f aca="false">IF(N(O816)=0,"",L816/O816-1)</f>
        <v/>
      </c>
      <c r="S816" s="33" t="str">
        <f aca="false">IF(OR(N816="",Q816=""),"",N816-Q816)</f>
        <v/>
      </c>
      <c r="T816" s="0" t="str">
        <f aca="false">IF(N(D816)&gt;0,RANK(D816,D$2:D$1001)+COUNTIF(D$2:D816,D816)-1,"")</f>
        <v/>
      </c>
      <c r="U816" s="38" t="n">
        <f aca="false">IF(N(D816)&gt;0,IF(D816&gt;=LR_MIN_SHARE*SUM(D$2:D$1001),F816,-1),-1)</f>
        <v>-1</v>
      </c>
      <c r="V816" s="0" t="str">
        <f aca="false">IF(U816&lt;0,"",RANK(U816,U$2:U$1001)+COUNTIF(U$2:U816,U816)-1)</f>
        <v/>
      </c>
      <c r="W816" s="0" t="str">
        <f aca="false">IF(N(L816)&gt;0,RANK(L816,L$2:L$1001)+COUNTIF(L$2:L816,L816)-1,"")</f>
        <v/>
      </c>
      <c r="X816" s="38" t="n">
        <f aca="false">IF(N(L816)&gt;0,IF(L816&gt;=LR_MIN_SHARE*SUM(L$2:L$1001),N816,-1),-1)</f>
        <v>-1</v>
      </c>
      <c r="Y816" s="0" t="str">
        <f aca="false">IF(X816&lt;0,"",RANK(X816,X$2:X$1001)+COUNTIF(X$2:X816,X816)-1)</f>
        <v/>
      </c>
      <c r="AA816" s="0" t="str">
        <f aca="false">IF($A816="","",IF(COUNTIF($B$2:$B816,$B816)=1,1,""))</f>
        <v/>
      </c>
      <c r="AB816" s="0" t="str">
        <f aca="false">IF(AA816=1,SUMIF($B$2:$B$1001,$B816,$D$2:$D$1001),"")</f>
        <v/>
      </c>
      <c r="AC816" s="0" t="str">
        <f aca="false">IF(AA816=1,RANK(AB816,$AB$2:$AB$1001)+COUNTIF($AB$2:$AB816,AB816)-1,"")</f>
        <v/>
      </c>
      <c r="AD816" s="0" t="str">
        <f aca="false">IF($A816="","",COUNTIF(raw_data!$G:$G,$A816))</f>
        <v/>
      </c>
      <c r="AE816" s="0" t="str">
        <f aca="false">IF($A816="","",IF(COUNTIF($A$2:$A$1001,$A816)&gt;1,1,0))</f>
        <v/>
      </c>
    </row>
    <row r="817" customFormat="false" ht="15" hidden="false" customHeight="false" outlineLevel="0" collapsed="false">
      <c r="A817" s="0" t="str">
        <f aca="false">IF(code_master!$A817="","",code_master!$A817)</f>
        <v/>
      </c>
      <c r="B817" s="0" t="str">
        <f aca="false">IF($A817="","",code_master!$C817&amp;"")</f>
        <v/>
      </c>
      <c r="C817" s="0" t="str">
        <f aca="false">IF($A817="","",code_master!$B817&amp;"")</f>
        <v/>
      </c>
      <c r="D817" s="30" t="str">
        <f aca="false">IF($A817="","",SUMIFS(raw_data!$H:$H,raw_data!$A:$A,"&gt;="&amp;UY_START,raw_data!$A:$A,"&lt;="&amp;BASE_YM,raw_data!$B:$B,"&lt;="&amp;BASE_YM,raw_data!$G:$G,$A817))</f>
        <v/>
      </c>
      <c r="E817" s="30" t="str">
        <f aca="false">IF($A817="","",(SUMIFS(raw_data!$I:$I,raw_data!$A:$A,"&gt;="&amp;UY_START,raw_data!$A:$A,"&lt;="&amp;BASE_YM,raw_data!$B:$B,"&lt;="&amp;BASE_YM,raw_data!$G:$G,$A817)+SUMIFS(raw_data!$J:$J,raw_data!$A:$A,"&gt;="&amp;UY_START,raw_data!$A:$A,"&lt;="&amp;BASE_YM,raw_data!$B:$B,"&lt;="&amp;BASE_YM,raw_data!$G:$G,$A817)))</f>
        <v/>
      </c>
      <c r="F817" s="31" t="str">
        <f aca="false">IF(N(D817)=0,"",E817/D817)</f>
        <v/>
      </c>
      <c r="G817" s="30" t="str">
        <f aca="false">IF($A817="","",SUMIFS(raw_data!$H:$H,raw_data!$A:$A,"&gt;="&amp;UY_START_PY,raw_data!$A:$A,"&lt;="&amp;BASE_YM_PY,raw_data!$B:$B,"&lt;="&amp;BASE_YM_PY,raw_data!$G:$G,$A817))</f>
        <v/>
      </c>
      <c r="H817" s="30" t="str">
        <f aca="false">IF($A817="","",(SUMIFS(raw_data!$I:$I,raw_data!$A:$A,"&gt;="&amp;UY_START_PY,raw_data!$A:$A,"&lt;="&amp;BASE_YM_PY,raw_data!$B:$B,"&lt;="&amp;BASE_YM_PY,raw_data!$G:$G,$A817)+SUMIFS(raw_data!$J:$J,raw_data!$A:$A,"&gt;="&amp;UY_START_PY,raw_data!$A:$A,"&lt;="&amp;BASE_YM_PY,raw_data!$B:$B,"&lt;="&amp;BASE_YM_PY,raw_data!$G:$G,$A817)))</f>
        <v/>
      </c>
      <c r="I817" s="31" t="str">
        <f aca="false">IF(N(G817)=0,"",H817/G817)</f>
        <v/>
      </c>
      <c r="J817" s="32" t="str">
        <f aca="false">IF(N(G817)=0,"",D817/G817-1)</f>
        <v/>
      </c>
      <c r="K817" s="33" t="str">
        <f aca="false">IF(OR(F817="",I817=""),"",F817-I817)</f>
        <v/>
      </c>
      <c r="L817" s="30" t="str">
        <f aca="false">IF($A817="","",SUMIFS(raw_data!$H:$H,raw_data!$B:$B,BASE_YM,raw_data!$G:$G,$A817))</f>
        <v/>
      </c>
      <c r="M817" s="30" t="str">
        <f aca="false">IF($A817="","",(SUMIFS(raw_data!$I:$I,raw_data!$B:$B,BASE_YM,raw_data!$G:$G,$A817)+SUMIFS(raw_data!$J:$J,raw_data!$B:$B,BASE_YM,raw_data!$G:$G,$A817)))</f>
        <v/>
      </c>
      <c r="N817" s="31" t="str">
        <f aca="false">IF(N(L817)=0,"",M817/L817)</f>
        <v/>
      </c>
      <c r="O817" s="30" t="str">
        <f aca="false">IF($A817="","",SUMIFS(raw_data!$H:$H,raw_data!$B:$B,BASE_YM_PY,raw_data!$G:$G,$A817))</f>
        <v/>
      </c>
      <c r="P817" s="30" t="str">
        <f aca="false">IF($A817="","",(SUMIFS(raw_data!$I:$I,raw_data!$B:$B,BASE_YM_PY,raw_data!$G:$G,$A817)+SUMIFS(raw_data!$J:$J,raw_data!$B:$B,BASE_YM_PY,raw_data!$G:$G,$A817)))</f>
        <v/>
      </c>
      <c r="Q817" s="31" t="str">
        <f aca="false">IF(N(O817)=0,"",P817/O817)</f>
        <v/>
      </c>
      <c r="R817" s="32" t="str">
        <f aca="false">IF(N(O817)=0,"",L817/O817-1)</f>
        <v/>
      </c>
      <c r="S817" s="33" t="str">
        <f aca="false">IF(OR(N817="",Q817=""),"",N817-Q817)</f>
        <v/>
      </c>
      <c r="T817" s="0" t="str">
        <f aca="false">IF(N(D817)&gt;0,RANK(D817,D$2:D$1001)+COUNTIF(D$2:D817,D817)-1,"")</f>
        <v/>
      </c>
      <c r="U817" s="38" t="n">
        <f aca="false">IF(N(D817)&gt;0,IF(D817&gt;=LR_MIN_SHARE*SUM(D$2:D$1001),F817,-1),-1)</f>
        <v>-1</v>
      </c>
      <c r="V817" s="0" t="str">
        <f aca="false">IF(U817&lt;0,"",RANK(U817,U$2:U$1001)+COUNTIF(U$2:U817,U817)-1)</f>
        <v/>
      </c>
      <c r="W817" s="0" t="str">
        <f aca="false">IF(N(L817)&gt;0,RANK(L817,L$2:L$1001)+COUNTIF(L$2:L817,L817)-1,"")</f>
        <v/>
      </c>
      <c r="X817" s="38" t="n">
        <f aca="false">IF(N(L817)&gt;0,IF(L817&gt;=LR_MIN_SHARE*SUM(L$2:L$1001),N817,-1),-1)</f>
        <v>-1</v>
      </c>
      <c r="Y817" s="0" t="str">
        <f aca="false">IF(X817&lt;0,"",RANK(X817,X$2:X$1001)+COUNTIF(X$2:X817,X817)-1)</f>
        <v/>
      </c>
      <c r="AA817" s="0" t="str">
        <f aca="false">IF($A817="","",IF(COUNTIF($B$2:$B817,$B817)=1,1,""))</f>
        <v/>
      </c>
      <c r="AB817" s="0" t="str">
        <f aca="false">IF(AA817=1,SUMIF($B$2:$B$1001,$B817,$D$2:$D$1001),"")</f>
        <v/>
      </c>
      <c r="AC817" s="0" t="str">
        <f aca="false">IF(AA817=1,RANK(AB817,$AB$2:$AB$1001)+COUNTIF($AB$2:$AB817,AB817)-1,"")</f>
        <v/>
      </c>
      <c r="AD817" s="0" t="str">
        <f aca="false">IF($A817="","",COUNTIF(raw_data!$G:$G,$A817))</f>
        <v/>
      </c>
      <c r="AE817" s="0" t="str">
        <f aca="false">IF($A817="","",IF(COUNTIF($A$2:$A$1001,$A817)&gt;1,1,0))</f>
        <v/>
      </c>
    </row>
    <row r="818" customFormat="false" ht="15" hidden="false" customHeight="false" outlineLevel="0" collapsed="false">
      <c r="A818" s="0" t="str">
        <f aca="false">IF(code_master!$A818="","",code_master!$A818)</f>
        <v/>
      </c>
      <c r="B818" s="0" t="str">
        <f aca="false">IF($A818="","",code_master!$C818&amp;"")</f>
        <v/>
      </c>
      <c r="C818" s="0" t="str">
        <f aca="false">IF($A818="","",code_master!$B818&amp;"")</f>
        <v/>
      </c>
      <c r="D818" s="30" t="str">
        <f aca="false">IF($A818="","",SUMIFS(raw_data!$H:$H,raw_data!$A:$A,"&gt;="&amp;UY_START,raw_data!$A:$A,"&lt;="&amp;BASE_YM,raw_data!$B:$B,"&lt;="&amp;BASE_YM,raw_data!$G:$G,$A818))</f>
        <v/>
      </c>
      <c r="E818" s="30" t="str">
        <f aca="false">IF($A818="","",(SUMIFS(raw_data!$I:$I,raw_data!$A:$A,"&gt;="&amp;UY_START,raw_data!$A:$A,"&lt;="&amp;BASE_YM,raw_data!$B:$B,"&lt;="&amp;BASE_YM,raw_data!$G:$G,$A818)+SUMIFS(raw_data!$J:$J,raw_data!$A:$A,"&gt;="&amp;UY_START,raw_data!$A:$A,"&lt;="&amp;BASE_YM,raw_data!$B:$B,"&lt;="&amp;BASE_YM,raw_data!$G:$G,$A818)))</f>
        <v/>
      </c>
      <c r="F818" s="31" t="str">
        <f aca="false">IF(N(D818)=0,"",E818/D818)</f>
        <v/>
      </c>
      <c r="G818" s="30" t="str">
        <f aca="false">IF($A818="","",SUMIFS(raw_data!$H:$H,raw_data!$A:$A,"&gt;="&amp;UY_START_PY,raw_data!$A:$A,"&lt;="&amp;BASE_YM_PY,raw_data!$B:$B,"&lt;="&amp;BASE_YM_PY,raw_data!$G:$G,$A818))</f>
        <v/>
      </c>
      <c r="H818" s="30" t="str">
        <f aca="false">IF($A818="","",(SUMIFS(raw_data!$I:$I,raw_data!$A:$A,"&gt;="&amp;UY_START_PY,raw_data!$A:$A,"&lt;="&amp;BASE_YM_PY,raw_data!$B:$B,"&lt;="&amp;BASE_YM_PY,raw_data!$G:$G,$A818)+SUMIFS(raw_data!$J:$J,raw_data!$A:$A,"&gt;="&amp;UY_START_PY,raw_data!$A:$A,"&lt;="&amp;BASE_YM_PY,raw_data!$B:$B,"&lt;="&amp;BASE_YM_PY,raw_data!$G:$G,$A818)))</f>
        <v/>
      </c>
      <c r="I818" s="31" t="str">
        <f aca="false">IF(N(G818)=0,"",H818/G818)</f>
        <v/>
      </c>
      <c r="J818" s="32" t="str">
        <f aca="false">IF(N(G818)=0,"",D818/G818-1)</f>
        <v/>
      </c>
      <c r="K818" s="33" t="str">
        <f aca="false">IF(OR(F818="",I818=""),"",F818-I818)</f>
        <v/>
      </c>
      <c r="L818" s="30" t="str">
        <f aca="false">IF($A818="","",SUMIFS(raw_data!$H:$H,raw_data!$B:$B,BASE_YM,raw_data!$G:$G,$A818))</f>
        <v/>
      </c>
      <c r="M818" s="30" t="str">
        <f aca="false">IF($A818="","",(SUMIFS(raw_data!$I:$I,raw_data!$B:$B,BASE_YM,raw_data!$G:$G,$A818)+SUMIFS(raw_data!$J:$J,raw_data!$B:$B,BASE_YM,raw_data!$G:$G,$A818)))</f>
        <v/>
      </c>
      <c r="N818" s="31" t="str">
        <f aca="false">IF(N(L818)=0,"",M818/L818)</f>
        <v/>
      </c>
      <c r="O818" s="30" t="str">
        <f aca="false">IF($A818="","",SUMIFS(raw_data!$H:$H,raw_data!$B:$B,BASE_YM_PY,raw_data!$G:$G,$A818))</f>
        <v/>
      </c>
      <c r="P818" s="30" t="str">
        <f aca="false">IF($A818="","",(SUMIFS(raw_data!$I:$I,raw_data!$B:$B,BASE_YM_PY,raw_data!$G:$G,$A818)+SUMIFS(raw_data!$J:$J,raw_data!$B:$B,BASE_YM_PY,raw_data!$G:$G,$A818)))</f>
        <v/>
      </c>
      <c r="Q818" s="31" t="str">
        <f aca="false">IF(N(O818)=0,"",P818/O818)</f>
        <v/>
      </c>
      <c r="R818" s="32" t="str">
        <f aca="false">IF(N(O818)=0,"",L818/O818-1)</f>
        <v/>
      </c>
      <c r="S818" s="33" t="str">
        <f aca="false">IF(OR(N818="",Q818=""),"",N818-Q818)</f>
        <v/>
      </c>
      <c r="T818" s="0" t="str">
        <f aca="false">IF(N(D818)&gt;0,RANK(D818,D$2:D$1001)+COUNTIF(D$2:D818,D818)-1,"")</f>
        <v/>
      </c>
      <c r="U818" s="38" t="n">
        <f aca="false">IF(N(D818)&gt;0,IF(D818&gt;=LR_MIN_SHARE*SUM(D$2:D$1001),F818,-1),-1)</f>
        <v>-1</v>
      </c>
      <c r="V818" s="0" t="str">
        <f aca="false">IF(U818&lt;0,"",RANK(U818,U$2:U$1001)+COUNTIF(U$2:U818,U818)-1)</f>
        <v/>
      </c>
      <c r="W818" s="0" t="str">
        <f aca="false">IF(N(L818)&gt;0,RANK(L818,L$2:L$1001)+COUNTIF(L$2:L818,L818)-1,"")</f>
        <v/>
      </c>
      <c r="X818" s="38" t="n">
        <f aca="false">IF(N(L818)&gt;0,IF(L818&gt;=LR_MIN_SHARE*SUM(L$2:L$1001),N818,-1),-1)</f>
        <v>-1</v>
      </c>
      <c r="Y818" s="0" t="str">
        <f aca="false">IF(X818&lt;0,"",RANK(X818,X$2:X$1001)+COUNTIF(X$2:X818,X818)-1)</f>
        <v/>
      </c>
      <c r="AA818" s="0" t="str">
        <f aca="false">IF($A818="","",IF(COUNTIF($B$2:$B818,$B818)=1,1,""))</f>
        <v/>
      </c>
      <c r="AB818" s="0" t="str">
        <f aca="false">IF(AA818=1,SUMIF($B$2:$B$1001,$B818,$D$2:$D$1001),"")</f>
        <v/>
      </c>
      <c r="AC818" s="0" t="str">
        <f aca="false">IF(AA818=1,RANK(AB818,$AB$2:$AB$1001)+COUNTIF($AB$2:$AB818,AB818)-1,"")</f>
        <v/>
      </c>
      <c r="AD818" s="0" t="str">
        <f aca="false">IF($A818="","",COUNTIF(raw_data!$G:$G,$A818))</f>
        <v/>
      </c>
      <c r="AE818" s="0" t="str">
        <f aca="false">IF($A818="","",IF(COUNTIF($A$2:$A$1001,$A818)&gt;1,1,0))</f>
        <v/>
      </c>
    </row>
    <row r="819" customFormat="false" ht="15" hidden="false" customHeight="false" outlineLevel="0" collapsed="false">
      <c r="A819" s="0" t="str">
        <f aca="false">IF(code_master!$A819="","",code_master!$A819)</f>
        <v/>
      </c>
      <c r="B819" s="0" t="str">
        <f aca="false">IF($A819="","",code_master!$C819&amp;"")</f>
        <v/>
      </c>
      <c r="C819" s="0" t="str">
        <f aca="false">IF($A819="","",code_master!$B819&amp;"")</f>
        <v/>
      </c>
      <c r="D819" s="30" t="str">
        <f aca="false">IF($A819="","",SUMIFS(raw_data!$H:$H,raw_data!$A:$A,"&gt;="&amp;UY_START,raw_data!$A:$A,"&lt;="&amp;BASE_YM,raw_data!$B:$B,"&lt;="&amp;BASE_YM,raw_data!$G:$G,$A819))</f>
        <v/>
      </c>
      <c r="E819" s="30" t="str">
        <f aca="false">IF($A819="","",(SUMIFS(raw_data!$I:$I,raw_data!$A:$A,"&gt;="&amp;UY_START,raw_data!$A:$A,"&lt;="&amp;BASE_YM,raw_data!$B:$B,"&lt;="&amp;BASE_YM,raw_data!$G:$G,$A819)+SUMIFS(raw_data!$J:$J,raw_data!$A:$A,"&gt;="&amp;UY_START,raw_data!$A:$A,"&lt;="&amp;BASE_YM,raw_data!$B:$B,"&lt;="&amp;BASE_YM,raw_data!$G:$G,$A819)))</f>
        <v/>
      </c>
      <c r="F819" s="31" t="str">
        <f aca="false">IF(N(D819)=0,"",E819/D819)</f>
        <v/>
      </c>
      <c r="G819" s="30" t="str">
        <f aca="false">IF($A819="","",SUMIFS(raw_data!$H:$H,raw_data!$A:$A,"&gt;="&amp;UY_START_PY,raw_data!$A:$A,"&lt;="&amp;BASE_YM_PY,raw_data!$B:$B,"&lt;="&amp;BASE_YM_PY,raw_data!$G:$G,$A819))</f>
        <v/>
      </c>
      <c r="H819" s="30" t="str">
        <f aca="false">IF($A819="","",(SUMIFS(raw_data!$I:$I,raw_data!$A:$A,"&gt;="&amp;UY_START_PY,raw_data!$A:$A,"&lt;="&amp;BASE_YM_PY,raw_data!$B:$B,"&lt;="&amp;BASE_YM_PY,raw_data!$G:$G,$A819)+SUMIFS(raw_data!$J:$J,raw_data!$A:$A,"&gt;="&amp;UY_START_PY,raw_data!$A:$A,"&lt;="&amp;BASE_YM_PY,raw_data!$B:$B,"&lt;="&amp;BASE_YM_PY,raw_data!$G:$G,$A819)))</f>
        <v/>
      </c>
      <c r="I819" s="31" t="str">
        <f aca="false">IF(N(G819)=0,"",H819/G819)</f>
        <v/>
      </c>
      <c r="J819" s="32" t="str">
        <f aca="false">IF(N(G819)=0,"",D819/G819-1)</f>
        <v/>
      </c>
      <c r="K819" s="33" t="str">
        <f aca="false">IF(OR(F819="",I819=""),"",F819-I819)</f>
        <v/>
      </c>
      <c r="L819" s="30" t="str">
        <f aca="false">IF($A819="","",SUMIFS(raw_data!$H:$H,raw_data!$B:$B,BASE_YM,raw_data!$G:$G,$A819))</f>
        <v/>
      </c>
      <c r="M819" s="30" t="str">
        <f aca="false">IF($A819="","",(SUMIFS(raw_data!$I:$I,raw_data!$B:$B,BASE_YM,raw_data!$G:$G,$A819)+SUMIFS(raw_data!$J:$J,raw_data!$B:$B,BASE_YM,raw_data!$G:$G,$A819)))</f>
        <v/>
      </c>
      <c r="N819" s="31" t="str">
        <f aca="false">IF(N(L819)=0,"",M819/L819)</f>
        <v/>
      </c>
      <c r="O819" s="30" t="str">
        <f aca="false">IF($A819="","",SUMIFS(raw_data!$H:$H,raw_data!$B:$B,BASE_YM_PY,raw_data!$G:$G,$A819))</f>
        <v/>
      </c>
      <c r="P819" s="30" t="str">
        <f aca="false">IF($A819="","",(SUMIFS(raw_data!$I:$I,raw_data!$B:$B,BASE_YM_PY,raw_data!$G:$G,$A819)+SUMIFS(raw_data!$J:$J,raw_data!$B:$B,BASE_YM_PY,raw_data!$G:$G,$A819)))</f>
        <v/>
      </c>
      <c r="Q819" s="31" t="str">
        <f aca="false">IF(N(O819)=0,"",P819/O819)</f>
        <v/>
      </c>
      <c r="R819" s="32" t="str">
        <f aca="false">IF(N(O819)=0,"",L819/O819-1)</f>
        <v/>
      </c>
      <c r="S819" s="33" t="str">
        <f aca="false">IF(OR(N819="",Q819=""),"",N819-Q819)</f>
        <v/>
      </c>
      <c r="T819" s="0" t="str">
        <f aca="false">IF(N(D819)&gt;0,RANK(D819,D$2:D$1001)+COUNTIF(D$2:D819,D819)-1,"")</f>
        <v/>
      </c>
      <c r="U819" s="38" t="n">
        <f aca="false">IF(N(D819)&gt;0,IF(D819&gt;=LR_MIN_SHARE*SUM(D$2:D$1001),F819,-1),-1)</f>
        <v>-1</v>
      </c>
      <c r="V819" s="0" t="str">
        <f aca="false">IF(U819&lt;0,"",RANK(U819,U$2:U$1001)+COUNTIF(U$2:U819,U819)-1)</f>
        <v/>
      </c>
      <c r="W819" s="0" t="str">
        <f aca="false">IF(N(L819)&gt;0,RANK(L819,L$2:L$1001)+COUNTIF(L$2:L819,L819)-1,"")</f>
        <v/>
      </c>
      <c r="X819" s="38" t="n">
        <f aca="false">IF(N(L819)&gt;0,IF(L819&gt;=LR_MIN_SHARE*SUM(L$2:L$1001),N819,-1),-1)</f>
        <v>-1</v>
      </c>
      <c r="Y819" s="0" t="str">
        <f aca="false">IF(X819&lt;0,"",RANK(X819,X$2:X$1001)+COUNTIF(X$2:X819,X819)-1)</f>
        <v/>
      </c>
      <c r="AA819" s="0" t="str">
        <f aca="false">IF($A819="","",IF(COUNTIF($B$2:$B819,$B819)=1,1,""))</f>
        <v/>
      </c>
      <c r="AB819" s="0" t="str">
        <f aca="false">IF(AA819=1,SUMIF($B$2:$B$1001,$B819,$D$2:$D$1001),"")</f>
        <v/>
      </c>
      <c r="AC819" s="0" t="str">
        <f aca="false">IF(AA819=1,RANK(AB819,$AB$2:$AB$1001)+COUNTIF($AB$2:$AB819,AB819)-1,"")</f>
        <v/>
      </c>
      <c r="AD819" s="0" t="str">
        <f aca="false">IF($A819="","",COUNTIF(raw_data!$G:$G,$A819))</f>
        <v/>
      </c>
      <c r="AE819" s="0" t="str">
        <f aca="false">IF($A819="","",IF(COUNTIF($A$2:$A$1001,$A819)&gt;1,1,0))</f>
        <v/>
      </c>
    </row>
    <row r="820" customFormat="false" ht="15" hidden="false" customHeight="false" outlineLevel="0" collapsed="false">
      <c r="A820" s="0" t="str">
        <f aca="false">IF(code_master!$A820="","",code_master!$A820)</f>
        <v/>
      </c>
      <c r="B820" s="0" t="str">
        <f aca="false">IF($A820="","",code_master!$C820&amp;"")</f>
        <v/>
      </c>
      <c r="C820" s="0" t="str">
        <f aca="false">IF($A820="","",code_master!$B820&amp;"")</f>
        <v/>
      </c>
      <c r="D820" s="30" t="str">
        <f aca="false">IF($A820="","",SUMIFS(raw_data!$H:$H,raw_data!$A:$A,"&gt;="&amp;UY_START,raw_data!$A:$A,"&lt;="&amp;BASE_YM,raw_data!$B:$B,"&lt;="&amp;BASE_YM,raw_data!$G:$G,$A820))</f>
        <v/>
      </c>
      <c r="E820" s="30" t="str">
        <f aca="false">IF($A820="","",(SUMIFS(raw_data!$I:$I,raw_data!$A:$A,"&gt;="&amp;UY_START,raw_data!$A:$A,"&lt;="&amp;BASE_YM,raw_data!$B:$B,"&lt;="&amp;BASE_YM,raw_data!$G:$G,$A820)+SUMIFS(raw_data!$J:$J,raw_data!$A:$A,"&gt;="&amp;UY_START,raw_data!$A:$A,"&lt;="&amp;BASE_YM,raw_data!$B:$B,"&lt;="&amp;BASE_YM,raw_data!$G:$G,$A820)))</f>
        <v/>
      </c>
      <c r="F820" s="31" t="str">
        <f aca="false">IF(N(D820)=0,"",E820/D820)</f>
        <v/>
      </c>
      <c r="G820" s="30" t="str">
        <f aca="false">IF($A820="","",SUMIFS(raw_data!$H:$H,raw_data!$A:$A,"&gt;="&amp;UY_START_PY,raw_data!$A:$A,"&lt;="&amp;BASE_YM_PY,raw_data!$B:$B,"&lt;="&amp;BASE_YM_PY,raw_data!$G:$G,$A820))</f>
        <v/>
      </c>
      <c r="H820" s="30" t="str">
        <f aca="false">IF($A820="","",(SUMIFS(raw_data!$I:$I,raw_data!$A:$A,"&gt;="&amp;UY_START_PY,raw_data!$A:$A,"&lt;="&amp;BASE_YM_PY,raw_data!$B:$B,"&lt;="&amp;BASE_YM_PY,raw_data!$G:$G,$A820)+SUMIFS(raw_data!$J:$J,raw_data!$A:$A,"&gt;="&amp;UY_START_PY,raw_data!$A:$A,"&lt;="&amp;BASE_YM_PY,raw_data!$B:$B,"&lt;="&amp;BASE_YM_PY,raw_data!$G:$G,$A820)))</f>
        <v/>
      </c>
      <c r="I820" s="31" t="str">
        <f aca="false">IF(N(G820)=0,"",H820/G820)</f>
        <v/>
      </c>
      <c r="J820" s="32" t="str">
        <f aca="false">IF(N(G820)=0,"",D820/G820-1)</f>
        <v/>
      </c>
      <c r="K820" s="33" t="str">
        <f aca="false">IF(OR(F820="",I820=""),"",F820-I820)</f>
        <v/>
      </c>
      <c r="L820" s="30" t="str">
        <f aca="false">IF($A820="","",SUMIFS(raw_data!$H:$H,raw_data!$B:$B,BASE_YM,raw_data!$G:$G,$A820))</f>
        <v/>
      </c>
      <c r="M820" s="30" t="str">
        <f aca="false">IF($A820="","",(SUMIFS(raw_data!$I:$I,raw_data!$B:$B,BASE_YM,raw_data!$G:$G,$A820)+SUMIFS(raw_data!$J:$J,raw_data!$B:$B,BASE_YM,raw_data!$G:$G,$A820)))</f>
        <v/>
      </c>
      <c r="N820" s="31" t="str">
        <f aca="false">IF(N(L820)=0,"",M820/L820)</f>
        <v/>
      </c>
      <c r="O820" s="30" t="str">
        <f aca="false">IF($A820="","",SUMIFS(raw_data!$H:$H,raw_data!$B:$B,BASE_YM_PY,raw_data!$G:$G,$A820))</f>
        <v/>
      </c>
      <c r="P820" s="30" t="str">
        <f aca="false">IF($A820="","",(SUMIFS(raw_data!$I:$I,raw_data!$B:$B,BASE_YM_PY,raw_data!$G:$G,$A820)+SUMIFS(raw_data!$J:$J,raw_data!$B:$B,BASE_YM_PY,raw_data!$G:$G,$A820)))</f>
        <v/>
      </c>
      <c r="Q820" s="31" t="str">
        <f aca="false">IF(N(O820)=0,"",P820/O820)</f>
        <v/>
      </c>
      <c r="R820" s="32" t="str">
        <f aca="false">IF(N(O820)=0,"",L820/O820-1)</f>
        <v/>
      </c>
      <c r="S820" s="33" t="str">
        <f aca="false">IF(OR(N820="",Q820=""),"",N820-Q820)</f>
        <v/>
      </c>
      <c r="T820" s="0" t="str">
        <f aca="false">IF(N(D820)&gt;0,RANK(D820,D$2:D$1001)+COUNTIF(D$2:D820,D820)-1,"")</f>
        <v/>
      </c>
      <c r="U820" s="38" t="n">
        <f aca="false">IF(N(D820)&gt;0,IF(D820&gt;=LR_MIN_SHARE*SUM(D$2:D$1001),F820,-1),-1)</f>
        <v>-1</v>
      </c>
      <c r="V820" s="0" t="str">
        <f aca="false">IF(U820&lt;0,"",RANK(U820,U$2:U$1001)+COUNTIF(U$2:U820,U820)-1)</f>
        <v/>
      </c>
      <c r="W820" s="0" t="str">
        <f aca="false">IF(N(L820)&gt;0,RANK(L820,L$2:L$1001)+COUNTIF(L$2:L820,L820)-1,"")</f>
        <v/>
      </c>
      <c r="X820" s="38" t="n">
        <f aca="false">IF(N(L820)&gt;0,IF(L820&gt;=LR_MIN_SHARE*SUM(L$2:L$1001),N820,-1),-1)</f>
        <v>-1</v>
      </c>
      <c r="Y820" s="0" t="str">
        <f aca="false">IF(X820&lt;0,"",RANK(X820,X$2:X$1001)+COUNTIF(X$2:X820,X820)-1)</f>
        <v/>
      </c>
      <c r="AA820" s="0" t="str">
        <f aca="false">IF($A820="","",IF(COUNTIF($B$2:$B820,$B820)=1,1,""))</f>
        <v/>
      </c>
      <c r="AB820" s="0" t="str">
        <f aca="false">IF(AA820=1,SUMIF($B$2:$B$1001,$B820,$D$2:$D$1001),"")</f>
        <v/>
      </c>
      <c r="AC820" s="0" t="str">
        <f aca="false">IF(AA820=1,RANK(AB820,$AB$2:$AB$1001)+COUNTIF($AB$2:$AB820,AB820)-1,"")</f>
        <v/>
      </c>
      <c r="AD820" s="0" t="str">
        <f aca="false">IF($A820="","",COUNTIF(raw_data!$G:$G,$A820))</f>
        <v/>
      </c>
      <c r="AE820" s="0" t="str">
        <f aca="false">IF($A820="","",IF(COUNTIF($A$2:$A$1001,$A820)&gt;1,1,0))</f>
        <v/>
      </c>
    </row>
    <row r="821" customFormat="false" ht="15" hidden="false" customHeight="false" outlineLevel="0" collapsed="false">
      <c r="A821" s="0" t="str">
        <f aca="false">IF(code_master!$A821="","",code_master!$A821)</f>
        <v/>
      </c>
      <c r="B821" s="0" t="str">
        <f aca="false">IF($A821="","",code_master!$C821&amp;"")</f>
        <v/>
      </c>
      <c r="C821" s="0" t="str">
        <f aca="false">IF($A821="","",code_master!$B821&amp;"")</f>
        <v/>
      </c>
      <c r="D821" s="30" t="str">
        <f aca="false">IF($A821="","",SUMIFS(raw_data!$H:$H,raw_data!$A:$A,"&gt;="&amp;UY_START,raw_data!$A:$A,"&lt;="&amp;BASE_YM,raw_data!$B:$B,"&lt;="&amp;BASE_YM,raw_data!$G:$G,$A821))</f>
        <v/>
      </c>
      <c r="E821" s="30" t="str">
        <f aca="false">IF($A821="","",(SUMIFS(raw_data!$I:$I,raw_data!$A:$A,"&gt;="&amp;UY_START,raw_data!$A:$A,"&lt;="&amp;BASE_YM,raw_data!$B:$B,"&lt;="&amp;BASE_YM,raw_data!$G:$G,$A821)+SUMIFS(raw_data!$J:$J,raw_data!$A:$A,"&gt;="&amp;UY_START,raw_data!$A:$A,"&lt;="&amp;BASE_YM,raw_data!$B:$B,"&lt;="&amp;BASE_YM,raw_data!$G:$G,$A821)))</f>
        <v/>
      </c>
      <c r="F821" s="31" t="str">
        <f aca="false">IF(N(D821)=0,"",E821/D821)</f>
        <v/>
      </c>
      <c r="G821" s="30" t="str">
        <f aca="false">IF($A821="","",SUMIFS(raw_data!$H:$H,raw_data!$A:$A,"&gt;="&amp;UY_START_PY,raw_data!$A:$A,"&lt;="&amp;BASE_YM_PY,raw_data!$B:$B,"&lt;="&amp;BASE_YM_PY,raw_data!$G:$G,$A821))</f>
        <v/>
      </c>
      <c r="H821" s="30" t="str">
        <f aca="false">IF($A821="","",(SUMIFS(raw_data!$I:$I,raw_data!$A:$A,"&gt;="&amp;UY_START_PY,raw_data!$A:$A,"&lt;="&amp;BASE_YM_PY,raw_data!$B:$B,"&lt;="&amp;BASE_YM_PY,raw_data!$G:$G,$A821)+SUMIFS(raw_data!$J:$J,raw_data!$A:$A,"&gt;="&amp;UY_START_PY,raw_data!$A:$A,"&lt;="&amp;BASE_YM_PY,raw_data!$B:$B,"&lt;="&amp;BASE_YM_PY,raw_data!$G:$G,$A821)))</f>
        <v/>
      </c>
      <c r="I821" s="31" t="str">
        <f aca="false">IF(N(G821)=0,"",H821/G821)</f>
        <v/>
      </c>
      <c r="J821" s="32" t="str">
        <f aca="false">IF(N(G821)=0,"",D821/G821-1)</f>
        <v/>
      </c>
      <c r="K821" s="33" t="str">
        <f aca="false">IF(OR(F821="",I821=""),"",F821-I821)</f>
        <v/>
      </c>
      <c r="L821" s="30" t="str">
        <f aca="false">IF($A821="","",SUMIFS(raw_data!$H:$H,raw_data!$B:$B,BASE_YM,raw_data!$G:$G,$A821))</f>
        <v/>
      </c>
      <c r="M821" s="30" t="str">
        <f aca="false">IF($A821="","",(SUMIFS(raw_data!$I:$I,raw_data!$B:$B,BASE_YM,raw_data!$G:$G,$A821)+SUMIFS(raw_data!$J:$J,raw_data!$B:$B,BASE_YM,raw_data!$G:$G,$A821)))</f>
        <v/>
      </c>
      <c r="N821" s="31" t="str">
        <f aca="false">IF(N(L821)=0,"",M821/L821)</f>
        <v/>
      </c>
      <c r="O821" s="30" t="str">
        <f aca="false">IF($A821="","",SUMIFS(raw_data!$H:$H,raw_data!$B:$B,BASE_YM_PY,raw_data!$G:$G,$A821))</f>
        <v/>
      </c>
      <c r="P821" s="30" t="str">
        <f aca="false">IF($A821="","",(SUMIFS(raw_data!$I:$I,raw_data!$B:$B,BASE_YM_PY,raw_data!$G:$G,$A821)+SUMIFS(raw_data!$J:$J,raw_data!$B:$B,BASE_YM_PY,raw_data!$G:$G,$A821)))</f>
        <v/>
      </c>
      <c r="Q821" s="31" t="str">
        <f aca="false">IF(N(O821)=0,"",P821/O821)</f>
        <v/>
      </c>
      <c r="R821" s="32" t="str">
        <f aca="false">IF(N(O821)=0,"",L821/O821-1)</f>
        <v/>
      </c>
      <c r="S821" s="33" t="str">
        <f aca="false">IF(OR(N821="",Q821=""),"",N821-Q821)</f>
        <v/>
      </c>
      <c r="T821" s="0" t="str">
        <f aca="false">IF(N(D821)&gt;0,RANK(D821,D$2:D$1001)+COUNTIF(D$2:D821,D821)-1,"")</f>
        <v/>
      </c>
      <c r="U821" s="38" t="n">
        <f aca="false">IF(N(D821)&gt;0,IF(D821&gt;=LR_MIN_SHARE*SUM(D$2:D$1001),F821,-1),-1)</f>
        <v>-1</v>
      </c>
      <c r="V821" s="0" t="str">
        <f aca="false">IF(U821&lt;0,"",RANK(U821,U$2:U$1001)+COUNTIF(U$2:U821,U821)-1)</f>
        <v/>
      </c>
      <c r="W821" s="0" t="str">
        <f aca="false">IF(N(L821)&gt;0,RANK(L821,L$2:L$1001)+COUNTIF(L$2:L821,L821)-1,"")</f>
        <v/>
      </c>
      <c r="X821" s="38" t="n">
        <f aca="false">IF(N(L821)&gt;0,IF(L821&gt;=LR_MIN_SHARE*SUM(L$2:L$1001),N821,-1),-1)</f>
        <v>-1</v>
      </c>
      <c r="Y821" s="0" t="str">
        <f aca="false">IF(X821&lt;0,"",RANK(X821,X$2:X$1001)+COUNTIF(X$2:X821,X821)-1)</f>
        <v/>
      </c>
      <c r="AA821" s="0" t="str">
        <f aca="false">IF($A821="","",IF(COUNTIF($B$2:$B821,$B821)=1,1,""))</f>
        <v/>
      </c>
      <c r="AB821" s="0" t="str">
        <f aca="false">IF(AA821=1,SUMIF($B$2:$B$1001,$B821,$D$2:$D$1001),"")</f>
        <v/>
      </c>
      <c r="AC821" s="0" t="str">
        <f aca="false">IF(AA821=1,RANK(AB821,$AB$2:$AB$1001)+COUNTIF($AB$2:$AB821,AB821)-1,"")</f>
        <v/>
      </c>
      <c r="AD821" s="0" t="str">
        <f aca="false">IF($A821="","",COUNTIF(raw_data!$G:$G,$A821))</f>
        <v/>
      </c>
      <c r="AE821" s="0" t="str">
        <f aca="false">IF($A821="","",IF(COUNTIF($A$2:$A$1001,$A821)&gt;1,1,0))</f>
        <v/>
      </c>
    </row>
    <row r="822" customFormat="false" ht="15" hidden="false" customHeight="false" outlineLevel="0" collapsed="false">
      <c r="A822" s="0" t="str">
        <f aca="false">IF(code_master!$A822="","",code_master!$A822)</f>
        <v/>
      </c>
      <c r="B822" s="0" t="str">
        <f aca="false">IF($A822="","",code_master!$C822&amp;"")</f>
        <v/>
      </c>
      <c r="C822" s="0" t="str">
        <f aca="false">IF($A822="","",code_master!$B822&amp;"")</f>
        <v/>
      </c>
      <c r="D822" s="30" t="str">
        <f aca="false">IF($A822="","",SUMIFS(raw_data!$H:$H,raw_data!$A:$A,"&gt;="&amp;UY_START,raw_data!$A:$A,"&lt;="&amp;BASE_YM,raw_data!$B:$B,"&lt;="&amp;BASE_YM,raw_data!$G:$G,$A822))</f>
        <v/>
      </c>
      <c r="E822" s="30" t="str">
        <f aca="false">IF($A822="","",(SUMIFS(raw_data!$I:$I,raw_data!$A:$A,"&gt;="&amp;UY_START,raw_data!$A:$A,"&lt;="&amp;BASE_YM,raw_data!$B:$B,"&lt;="&amp;BASE_YM,raw_data!$G:$G,$A822)+SUMIFS(raw_data!$J:$J,raw_data!$A:$A,"&gt;="&amp;UY_START,raw_data!$A:$A,"&lt;="&amp;BASE_YM,raw_data!$B:$B,"&lt;="&amp;BASE_YM,raw_data!$G:$G,$A822)))</f>
        <v/>
      </c>
      <c r="F822" s="31" t="str">
        <f aca="false">IF(N(D822)=0,"",E822/D822)</f>
        <v/>
      </c>
      <c r="G822" s="30" t="str">
        <f aca="false">IF($A822="","",SUMIFS(raw_data!$H:$H,raw_data!$A:$A,"&gt;="&amp;UY_START_PY,raw_data!$A:$A,"&lt;="&amp;BASE_YM_PY,raw_data!$B:$B,"&lt;="&amp;BASE_YM_PY,raw_data!$G:$G,$A822))</f>
        <v/>
      </c>
      <c r="H822" s="30" t="str">
        <f aca="false">IF($A822="","",(SUMIFS(raw_data!$I:$I,raw_data!$A:$A,"&gt;="&amp;UY_START_PY,raw_data!$A:$A,"&lt;="&amp;BASE_YM_PY,raw_data!$B:$B,"&lt;="&amp;BASE_YM_PY,raw_data!$G:$G,$A822)+SUMIFS(raw_data!$J:$J,raw_data!$A:$A,"&gt;="&amp;UY_START_PY,raw_data!$A:$A,"&lt;="&amp;BASE_YM_PY,raw_data!$B:$B,"&lt;="&amp;BASE_YM_PY,raw_data!$G:$G,$A822)))</f>
        <v/>
      </c>
      <c r="I822" s="31" t="str">
        <f aca="false">IF(N(G822)=0,"",H822/G822)</f>
        <v/>
      </c>
      <c r="J822" s="32" t="str">
        <f aca="false">IF(N(G822)=0,"",D822/G822-1)</f>
        <v/>
      </c>
      <c r="K822" s="33" t="str">
        <f aca="false">IF(OR(F822="",I822=""),"",F822-I822)</f>
        <v/>
      </c>
      <c r="L822" s="30" t="str">
        <f aca="false">IF($A822="","",SUMIFS(raw_data!$H:$H,raw_data!$B:$B,BASE_YM,raw_data!$G:$G,$A822))</f>
        <v/>
      </c>
      <c r="M822" s="30" t="str">
        <f aca="false">IF($A822="","",(SUMIFS(raw_data!$I:$I,raw_data!$B:$B,BASE_YM,raw_data!$G:$G,$A822)+SUMIFS(raw_data!$J:$J,raw_data!$B:$B,BASE_YM,raw_data!$G:$G,$A822)))</f>
        <v/>
      </c>
      <c r="N822" s="31" t="str">
        <f aca="false">IF(N(L822)=0,"",M822/L822)</f>
        <v/>
      </c>
      <c r="O822" s="30" t="str">
        <f aca="false">IF($A822="","",SUMIFS(raw_data!$H:$H,raw_data!$B:$B,BASE_YM_PY,raw_data!$G:$G,$A822))</f>
        <v/>
      </c>
      <c r="P822" s="30" t="str">
        <f aca="false">IF($A822="","",(SUMIFS(raw_data!$I:$I,raw_data!$B:$B,BASE_YM_PY,raw_data!$G:$G,$A822)+SUMIFS(raw_data!$J:$J,raw_data!$B:$B,BASE_YM_PY,raw_data!$G:$G,$A822)))</f>
        <v/>
      </c>
      <c r="Q822" s="31" t="str">
        <f aca="false">IF(N(O822)=0,"",P822/O822)</f>
        <v/>
      </c>
      <c r="R822" s="32" t="str">
        <f aca="false">IF(N(O822)=0,"",L822/O822-1)</f>
        <v/>
      </c>
      <c r="S822" s="33" t="str">
        <f aca="false">IF(OR(N822="",Q822=""),"",N822-Q822)</f>
        <v/>
      </c>
      <c r="T822" s="0" t="str">
        <f aca="false">IF(N(D822)&gt;0,RANK(D822,D$2:D$1001)+COUNTIF(D$2:D822,D822)-1,"")</f>
        <v/>
      </c>
      <c r="U822" s="38" t="n">
        <f aca="false">IF(N(D822)&gt;0,IF(D822&gt;=LR_MIN_SHARE*SUM(D$2:D$1001),F822,-1),-1)</f>
        <v>-1</v>
      </c>
      <c r="V822" s="0" t="str">
        <f aca="false">IF(U822&lt;0,"",RANK(U822,U$2:U$1001)+COUNTIF(U$2:U822,U822)-1)</f>
        <v/>
      </c>
      <c r="W822" s="0" t="str">
        <f aca="false">IF(N(L822)&gt;0,RANK(L822,L$2:L$1001)+COUNTIF(L$2:L822,L822)-1,"")</f>
        <v/>
      </c>
      <c r="X822" s="38" t="n">
        <f aca="false">IF(N(L822)&gt;0,IF(L822&gt;=LR_MIN_SHARE*SUM(L$2:L$1001),N822,-1),-1)</f>
        <v>-1</v>
      </c>
      <c r="Y822" s="0" t="str">
        <f aca="false">IF(X822&lt;0,"",RANK(X822,X$2:X$1001)+COUNTIF(X$2:X822,X822)-1)</f>
        <v/>
      </c>
      <c r="AA822" s="0" t="str">
        <f aca="false">IF($A822="","",IF(COUNTIF($B$2:$B822,$B822)=1,1,""))</f>
        <v/>
      </c>
      <c r="AB822" s="0" t="str">
        <f aca="false">IF(AA822=1,SUMIF($B$2:$B$1001,$B822,$D$2:$D$1001),"")</f>
        <v/>
      </c>
      <c r="AC822" s="0" t="str">
        <f aca="false">IF(AA822=1,RANK(AB822,$AB$2:$AB$1001)+COUNTIF($AB$2:$AB822,AB822)-1,"")</f>
        <v/>
      </c>
      <c r="AD822" s="0" t="str">
        <f aca="false">IF($A822="","",COUNTIF(raw_data!$G:$G,$A822))</f>
        <v/>
      </c>
      <c r="AE822" s="0" t="str">
        <f aca="false">IF($A822="","",IF(COUNTIF($A$2:$A$1001,$A822)&gt;1,1,0))</f>
        <v/>
      </c>
    </row>
    <row r="823" customFormat="false" ht="15" hidden="false" customHeight="false" outlineLevel="0" collapsed="false">
      <c r="A823" s="0" t="str">
        <f aca="false">IF(code_master!$A823="","",code_master!$A823)</f>
        <v/>
      </c>
      <c r="B823" s="0" t="str">
        <f aca="false">IF($A823="","",code_master!$C823&amp;"")</f>
        <v/>
      </c>
      <c r="C823" s="0" t="str">
        <f aca="false">IF($A823="","",code_master!$B823&amp;"")</f>
        <v/>
      </c>
      <c r="D823" s="30" t="str">
        <f aca="false">IF($A823="","",SUMIFS(raw_data!$H:$H,raw_data!$A:$A,"&gt;="&amp;UY_START,raw_data!$A:$A,"&lt;="&amp;BASE_YM,raw_data!$B:$B,"&lt;="&amp;BASE_YM,raw_data!$G:$G,$A823))</f>
        <v/>
      </c>
      <c r="E823" s="30" t="str">
        <f aca="false">IF($A823="","",(SUMIFS(raw_data!$I:$I,raw_data!$A:$A,"&gt;="&amp;UY_START,raw_data!$A:$A,"&lt;="&amp;BASE_YM,raw_data!$B:$B,"&lt;="&amp;BASE_YM,raw_data!$G:$G,$A823)+SUMIFS(raw_data!$J:$J,raw_data!$A:$A,"&gt;="&amp;UY_START,raw_data!$A:$A,"&lt;="&amp;BASE_YM,raw_data!$B:$B,"&lt;="&amp;BASE_YM,raw_data!$G:$G,$A823)))</f>
        <v/>
      </c>
      <c r="F823" s="31" t="str">
        <f aca="false">IF(N(D823)=0,"",E823/D823)</f>
        <v/>
      </c>
      <c r="G823" s="30" t="str">
        <f aca="false">IF($A823="","",SUMIFS(raw_data!$H:$H,raw_data!$A:$A,"&gt;="&amp;UY_START_PY,raw_data!$A:$A,"&lt;="&amp;BASE_YM_PY,raw_data!$B:$B,"&lt;="&amp;BASE_YM_PY,raw_data!$G:$G,$A823))</f>
        <v/>
      </c>
      <c r="H823" s="30" t="str">
        <f aca="false">IF($A823="","",(SUMIFS(raw_data!$I:$I,raw_data!$A:$A,"&gt;="&amp;UY_START_PY,raw_data!$A:$A,"&lt;="&amp;BASE_YM_PY,raw_data!$B:$B,"&lt;="&amp;BASE_YM_PY,raw_data!$G:$G,$A823)+SUMIFS(raw_data!$J:$J,raw_data!$A:$A,"&gt;="&amp;UY_START_PY,raw_data!$A:$A,"&lt;="&amp;BASE_YM_PY,raw_data!$B:$B,"&lt;="&amp;BASE_YM_PY,raw_data!$G:$G,$A823)))</f>
        <v/>
      </c>
      <c r="I823" s="31" t="str">
        <f aca="false">IF(N(G823)=0,"",H823/G823)</f>
        <v/>
      </c>
      <c r="J823" s="32" t="str">
        <f aca="false">IF(N(G823)=0,"",D823/G823-1)</f>
        <v/>
      </c>
      <c r="K823" s="33" t="str">
        <f aca="false">IF(OR(F823="",I823=""),"",F823-I823)</f>
        <v/>
      </c>
      <c r="L823" s="30" t="str">
        <f aca="false">IF($A823="","",SUMIFS(raw_data!$H:$H,raw_data!$B:$B,BASE_YM,raw_data!$G:$G,$A823))</f>
        <v/>
      </c>
      <c r="M823" s="30" t="str">
        <f aca="false">IF($A823="","",(SUMIFS(raw_data!$I:$I,raw_data!$B:$B,BASE_YM,raw_data!$G:$G,$A823)+SUMIFS(raw_data!$J:$J,raw_data!$B:$B,BASE_YM,raw_data!$G:$G,$A823)))</f>
        <v/>
      </c>
      <c r="N823" s="31" t="str">
        <f aca="false">IF(N(L823)=0,"",M823/L823)</f>
        <v/>
      </c>
      <c r="O823" s="30" t="str">
        <f aca="false">IF($A823="","",SUMIFS(raw_data!$H:$H,raw_data!$B:$B,BASE_YM_PY,raw_data!$G:$G,$A823))</f>
        <v/>
      </c>
      <c r="P823" s="30" t="str">
        <f aca="false">IF($A823="","",(SUMIFS(raw_data!$I:$I,raw_data!$B:$B,BASE_YM_PY,raw_data!$G:$G,$A823)+SUMIFS(raw_data!$J:$J,raw_data!$B:$B,BASE_YM_PY,raw_data!$G:$G,$A823)))</f>
        <v/>
      </c>
      <c r="Q823" s="31" t="str">
        <f aca="false">IF(N(O823)=0,"",P823/O823)</f>
        <v/>
      </c>
      <c r="R823" s="32" t="str">
        <f aca="false">IF(N(O823)=0,"",L823/O823-1)</f>
        <v/>
      </c>
      <c r="S823" s="33" t="str">
        <f aca="false">IF(OR(N823="",Q823=""),"",N823-Q823)</f>
        <v/>
      </c>
      <c r="T823" s="0" t="str">
        <f aca="false">IF(N(D823)&gt;0,RANK(D823,D$2:D$1001)+COUNTIF(D$2:D823,D823)-1,"")</f>
        <v/>
      </c>
      <c r="U823" s="38" t="n">
        <f aca="false">IF(N(D823)&gt;0,IF(D823&gt;=LR_MIN_SHARE*SUM(D$2:D$1001),F823,-1),-1)</f>
        <v>-1</v>
      </c>
      <c r="V823" s="0" t="str">
        <f aca="false">IF(U823&lt;0,"",RANK(U823,U$2:U$1001)+COUNTIF(U$2:U823,U823)-1)</f>
        <v/>
      </c>
      <c r="W823" s="0" t="str">
        <f aca="false">IF(N(L823)&gt;0,RANK(L823,L$2:L$1001)+COUNTIF(L$2:L823,L823)-1,"")</f>
        <v/>
      </c>
      <c r="X823" s="38" t="n">
        <f aca="false">IF(N(L823)&gt;0,IF(L823&gt;=LR_MIN_SHARE*SUM(L$2:L$1001),N823,-1),-1)</f>
        <v>-1</v>
      </c>
      <c r="Y823" s="0" t="str">
        <f aca="false">IF(X823&lt;0,"",RANK(X823,X$2:X$1001)+COUNTIF(X$2:X823,X823)-1)</f>
        <v/>
      </c>
      <c r="AA823" s="0" t="str">
        <f aca="false">IF($A823="","",IF(COUNTIF($B$2:$B823,$B823)=1,1,""))</f>
        <v/>
      </c>
      <c r="AB823" s="0" t="str">
        <f aca="false">IF(AA823=1,SUMIF($B$2:$B$1001,$B823,$D$2:$D$1001),"")</f>
        <v/>
      </c>
      <c r="AC823" s="0" t="str">
        <f aca="false">IF(AA823=1,RANK(AB823,$AB$2:$AB$1001)+COUNTIF($AB$2:$AB823,AB823)-1,"")</f>
        <v/>
      </c>
      <c r="AD823" s="0" t="str">
        <f aca="false">IF($A823="","",COUNTIF(raw_data!$G:$G,$A823))</f>
        <v/>
      </c>
      <c r="AE823" s="0" t="str">
        <f aca="false">IF($A823="","",IF(COUNTIF($A$2:$A$1001,$A823)&gt;1,1,0))</f>
        <v/>
      </c>
    </row>
    <row r="824" customFormat="false" ht="15" hidden="false" customHeight="false" outlineLevel="0" collapsed="false">
      <c r="A824" s="0" t="str">
        <f aca="false">IF(code_master!$A824="","",code_master!$A824)</f>
        <v/>
      </c>
      <c r="B824" s="0" t="str">
        <f aca="false">IF($A824="","",code_master!$C824&amp;"")</f>
        <v/>
      </c>
      <c r="C824" s="0" t="str">
        <f aca="false">IF($A824="","",code_master!$B824&amp;"")</f>
        <v/>
      </c>
      <c r="D824" s="30" t="str">
        <f aca="false">IF($A824="","",SUMIFS(raw_data!$H:$H,raw_data!$A:$A,"&gt;="&amp;UY_START,raw_data!$A:$A,"&lt;="&amp;BASE_YM,raw_data!$B:$B,"&lt;="&amp;BASE_YM,raw_data!$G:$G,$A824))</f>
        <v/>
      </c>
      <c r="E824" s="30" t="str">
        <f aca="false">IF($A824="","",(SUMIFS(raw_data!$I:$I,raw_data!$A:$A,"&gt;="&amp;UY_START,raw_data!$A:$A,"&lt;="&amp;BASE_YM,raw_data!$B:$B,"&lt;="&amp;BASE_YM,raw_data!$G:$G,$A824)+SUMIFS(raw_data!$J:$J,raw_data!$A:$A,"&gt;="&amp;UY_START,raw_data!$A:$A,"&lt;="&amp;BASE_YM,raw_data!$B:$B,"&lt;="&amp;BASE_YM,raw_data!$G:$G,$A824)))</f>
        <v/>
      </c>
      <c r="F824" s="31" t="str">
        <f aca="false">IF(N(D824)=0,"",E824/D824)</f>
        <v/>
      </c>
      <c r="G824" s="30" t="str">
        <f aca="false">IF($A824="","",SUMIFS(raw_data!$H:$H,raw_data!$A:$A,"&gt;="&amp;UY_START_PY,raw_data!$A:$A,"&lt;="&amp;BASE_YM_PY,raw_data!$B:$B,"&lt;="&amp;BASE_YM_PY,raw_data!$G:$G,$A824))</f>
        <v/>
      </c>
      <c r="H824" s="30" t="str">
        <f aca="false">IF($A824="","",(SUMIFS(raw_data!$I:$I,raw_data!$A:$A,"&gt;="&amp;UY_START_PY,raw_data!$A:$A,"&lt;="&amp;BASE_YM_PY,raw_data!$B:$B,"&lt;="&amp;BASE_YM_PY,raw_data!$G:$G,$A824)+SUMIFS(raw_data!$J:$J,raw_data!$A:$A,"&gt;="&amp;UY_START_PY,raw_data!$A:$A,"&lt;="&amp;BASE_YM_PY,raw_data!$B:$B,"&lt;="&amp;BASE_YM_PY,raw_data!$G:$G,$A824)))</f>
        <v/>
      </c>
      <c r="I824" s="31" t="str">
        <f aca="false">IF(N(G824)=0,"",H824/G824)</f>
        <v/>
      </c>
      <c r="J824" s="32" t="str">
        <f aca="false">IF(N(G824)=0,"",D824/G824-1)</f>
        <v/>
      </c>
      <c r="K824" s="33" t="str">
        <f aca="false">IF(OR(F824="",I824=""),"",F824-I824)</f>
        <v/>
      </c>
      <c r="L824" s="30" t="str">
        <f aca="false">IF($A824="","",SUMIFS(raw_data!$H:$H,raw_data!$B:$B,BASE_YM,raw_data!$G:$G,$A824))</f>
        <v/>
      </c>
      <c r="M824" s="30" t="str">
        <f aca="false">IF($A824="","",(SUMIFS(raw_data!$I:$I,raw_data!$B:$B,BASE_YM,raw_data!$G:$G,$A824)+SUMIFS(raw_data!$J:$J,raw_data!$B:$B,BASE_YM,raw_data!$G:$G,$A824)))</f>
        <v/>
      </c>
      <c r="N824" s="31" t="str">
        <f aca="false">IF(N(L824)=0,"",M824/L824)</f>
        <v/>
      </c>
      <c r="O824" s="30" t="str">
        <f aca="false">IF($A824="","",SUMIFS(raw_data!$H:$H,raw_data!$B:$B,BASE_YM_PY,raw_data!$G:$G,$A824))</f>
        <v/>
      </c>
      <c r="P824" s="30" t="str">
        <f aca="false">IF($A824="","",(SUMIFS(raw_data!$I:$I,raw_data!$B:$B,BASE_YM_PY,raw_data!$G:$G,$A824)+SUMIFS(raw_data!$J:$J,raw_data!$B:$B,BASE_YM_PY,raw_data!$G:$G,$A824)))</f>
        <v/>
      </c>
      <c r="Q824" s="31" t="str">
        <f aca="false">IF(N(O824)=0,"",P824/O824)</f>
        <v/>
      </c>
      <c r="R824" s="32" t="str">
        <f aca="false">IF(N(O824)=0,"",L824/O824-1)</f>
        <v/>
      </c>
      <c r="S824" s="33" t="str">
        <f aca="false">IF(OR(N824="",Q824=""),"",N824-Q824)</f>
        <v/>
      </c>
      <c r="T824" s="0" t="str">
        <f aca="false">IF(N(D824)&gt;0,RANK(D824,D$2:D$1001)+COUNTIF(D$2:D824,D824)-1,"")</f>
        <v/>
      </c>
      <c r="U824" s="38" t="n">
        <f aca="false">IF(N(D824)&gt;0,IF(D824&gt;=LR_MIN_SHARE*SUM(D$2:D$1001),F824,-1),-1)</f>
        <v>-1</v>
      </c>
      <c r="V824" s="0" t="str">
        <f aca="false">IF(U824&lt;0,"",RANK(U824,U$2:U$1001)+COUNTIF(U$2:U824,U824)-1)</f>
        <v/>
      </c>
      <c r="W824" s="0" t="str">
        <f aca="false">IF(N(L824)&gt;0,RANK(L824,L$2:L$1001)+COUNTIF(L$2:L824,L824)-1,"")</f>
        <v/>
      </c>
      <c r="X824" s="38" t="n">
        <f aca="false">IF(N(L824)&gt;0,IF(L824&gt;=LR_MIN_SHARE*SUM(L$2:L$1001),N824,-1),-1)</f>
        <v>-1</v>
      </c>
      <c r="Y824" s="0" t="str">
        <f aca="false">IF(X824&lt;0,"",RANK(X824,X$2:X$1001)+COUNTIF(X$2:X824,X824)-1)</f>
        <v/>
      </c>
      <c r="AA824" s="0" t="str">
        <f aca="false">IF($A824="","",IF(COUNTIF($B$2:$B824,$B824)=1,1,""))</f>
        <v/>
      </c>
      <c r="AB824" s="0" t="str">
        <f aca="false">IF(AA824=1,SUMIF($B$2:$B$1001,$B824,$D$2:$D$1001),"")</f>
        <v/>
      </c>
      <c r="AC824" s="0" t="str">
        <f aca="false">IF(AA824=1,RANK(AB824,$AB$2:$AB$1001)+COUNTIF($AB$2:$AB824,AB824)-1,"")</f>
        <v/>
      </c>
      <c r="AD824" s="0" t="str">
        <f aca="false">IF($A824="","",COUNTIF(raw_data!$G:$G,$A824))</f>
        <v/>
      </c>
      <c r="AE824" s="0" t="str">
        <f aca="false">IF($A824="","",IF(COUNTIF($A$2:$A$1001,$A824)&gt;1,1,0))</f>
        <v/>
      </c>
    </row>
    <row r="825" customFormat="false" ht="15" hidden="false" customHeight="false" outlineLevel="0" collapsed="false">
      <c r="A825" s="0" t="str">
        <f aca="false">IF(code_master!$A825="","",code_master!$A825)</f>
        <v/>
      </c>
      <c r="B825" s="0" t="str">
        <f aca="false">IF($A825="","",code_master!$C825&amp;"")</f>
        <v/>
      </c>
      <c r="C825" s="0" t="str">
        <f aca="false">IF($A825="","",code_master!$B825&amp;"")</f>
        <v/>
      </c>
      <c r="D825" s="30" t="str">
        <f aca="false">IF($A825="","",SUMIFS(raw_data!$H:$H,raw_data!$A:$A,"&gt;="&amp;UY_START,raw_data!$A:$A,"&lt;="&amp;BASE_YM,raw_data!$B:$B,"&lt;="&amp;BASE_YM,raw_data!$G:$G,$A825))</f>
        <v/>
      </c>
      <c r="E825" s="30" t="str">
        <f aca="false">IF($A825="","",(SUMIFS(raw_data!$I:$I,raw_data!$A:$A,"&gt;="&amp;UY_START,raw_data!$A:$A,"&lt;="&amp;BASE_YM,raw_data!$B:$B,"&lt;="&amp;BASE_YM,raw_data!$G:$G,$A825)+SUMIFS(raw_data!$J:$J,raw_data!$A:$A,"&gt;="&amp;UY_START,raw_data!$A:$A,"&lt;="&amp;BASE_YM,raw_data!$B:$B,"&lt;="&amp;BASE_YM,raw_data!$G:$G,$A825)))</f>
        <v/>
      </c>
      <c r="F825" s="31" t="str">
        <f aca="false">IF(N(D825)=0,"",E825/D825)</f>
        <v/>
      </c>
      <c r="G825" s="30" t="str">
        <f aca="false">IF($A825="","",SUMIFS(raw_data!$H:$H,raw_data!$A:$A,"&gt;="&amp;UY_START_PY,raw_data!$A:$A,"&lt;="&amp;BASE_YM_PY,raw_data!$B:$B,"&lt;="&amp;BASE_YM_PY,raw_data!$G:$G,$A825))</f>
        <v/>
      </c>
      <c r="H825" s="30" t="str">
        <f aca="false">IF($A825="","",(SUMIFS(raw_data!$I:$I,raw_data!$A:$A,"&gt;="&amp;UY_START_PY,raw_data!$A:$A,"&lt;="&amp;BASE_YM_PY,raw_data!$B:$B,"&lt;="&amp;BASE_YM_PY,raw_data!$G:$G,$A825)+SUMIFS(raw_data!$J:$J,raw_data!$A:$A,"&gt;="&amp;UY_START_PY,raw_data!$A:$A,"&lt;="&amp;BASE_YM_PY,raw_data!$B:$B,"&lt;="&amp;BASE_YM_PY,raw_data!$G:$G,$A825)))</f>
        <v/>
      </c>
      <c r="I825" s="31" t="str">
        <f aca="false">IF(N(G825)=0,"",H825/G825)</f>
        <v/>
      </c>
      <c r="J825" s="32" t="str">
        <f aca="false">IF(N(G825)=0,"",D825/G825-1)</f>
        <v/>
      </c>
      <c r="K825" s="33" t="str">
        <f aca="false">IF(OR(F825="",I825=""),"",F825-I825)</f>
        <v/>
      </c>
      <c r="L825" s="30" t="str">
        <f aca="false">IF($A825="","",SUMIFS(raw_data!$H:$H,raw_data!$B:$B,BASE_YM,raw_data!$G:$G,$A825))</f>
        <v/>
      </c>
      <c r="M825" s="30" t="str">
        <f aca="false">IF($A825="","",(SUMIFS(raw_data!$I:$I,raw_data!$B:$B,BASE_YM,raw_data!$G:$G,$A825)+SUMIFS(raw_data!$J:$J,raw_data!$B:$B,BASE_YM,raw_data!$G:$G,$A825)))</f>
        <v/>
      </c>
      <c r="N825" s="31" t="str">
        <f aca="false">IF(N(L825)=0,"",M825/L825)</f>
        <v/>
      </c>
      <c r="O825" s="30" t="str">
        <f aca="false">IF($A825="","",SUMIFS(raw_data!$H:$H,raw_data!$B:$B,BASE_YM_PY,raw_data!$G:$G,$A825))</f>
        <v/>
      </c>
      <c r="P825" s="30" t="str">
        <f aca="false">IF($A825="","",(SUMIFS(raw_data!$I:$I,raw_data!$B:$B,BASE_YM_PY,raw_data!$G:$G,$A825)+SUMIFS(raw_data!$J:$J,raw_data!$B:$B,BASE_YM_PY,raw_data!$G:$G,$A825)))</f>
        <v/>
      </c>
      <c r="Q825" s="31" t="str">
        <f aca="false">IF(N(O825)=0,"",P825/O825)</f>
        <v/>
      </c>
      <c r="R825" s="32" t="str">
        <f aca="false">IF(N(O825)=0,"",L825/O825-1)</f>
        <v/>
      </c>
      <c r="S825" s="33" t="str">
        <f aca="false">IF(OR(N825="",Q825=""),"",N825-Q825)</f>
        <v/>
      </c>
      <c r="T825" s="0" t="str">
        <f aca="false">IF(N(D825)&gt;0,RANK(D825,D$2:D$1001)+COUNTIF(D$2:D825,D825)-1,"")</f>
        <v/>
      </c>
      <c r="U825" s="38" t="n">
        <f aca="false">IF(N(D825)&gt;0,IF(D825&gt;=LR_MIN_SHARE*SUM(D$2:D$1001),F825,-1),-1)</f>
        <v>-1</v>
      </c>
      <c r="V825" s="0" t="str">
        <f aca="false">IF(U825&lt;0,"",RANK(U825,U$2:U$1001)+COUNTIF(U$2:U825,U825)-1)</f>
        <v/>
      </c>
      <c r="W825" s="0" t="str">
        <f aca="false">IF(N(L825)&gt;0,RANK(L825,L$2:L$1001)+COUNTIF(L$2:L825,L825)-1,"")</f>
        <v/>
      </c>
      <c r="X825" s="38" t="n">
        <f aca="false">IF(N(L825)&gt;0,IF(L825&gt;=LR_MIN_SHARE*SUM(L$2:L$1001),N825,-1),-1)</f>
        <v>-1</v>
      </c>
      <c r="Y825" s="0" t="str">
        <f aca="false">IF(X825&lt;0,"",RANK(X825,X$2:X$1001)+COUNTIF(X$2:X825,X825)-1)</f>
        <v/>
      </c>
      <c r="AA825" s="0" t="str">
        <f aca="false">IF($A825="","",IF(COUNTIF($B$2:$B825,$B825)=1,1,""))</f>
        <v/>
      </c>
      <c r="AB825" s="0" t="str">
        <f aca="false">IF(AA825=1,SUMIF($B$2:$B$1001,$B825,$D$2:$D$1001),"")</f>
        <v/>
      </c>
      <c r="AC825" s="0" t="str">
        <f aca="false">IF(AA825=1,RANK(AB825,$AB$2:$AB$1001)+COUNTIF($AB$2:$AB825,AB825)-1,"")</f>
        <v/>
      </c>
      <c r="AD825" s="0" t="str">
        <f aca="false">IF($A825="","",COUNTIF(raw_data!$G:$G,$A825))</f>
        <v/>
      </c>
      <c r="AE825" s="0" t="str">
        <f aca="false">IF($A825="","",IF(COUNTIF($A$2:$A$1001,$A825)&gt;1,1,0))</f>
        <v/>
      </c>
    </row>
    <row r="826" customFormat="false" ht="15" hidden="false" customHeight="false" outlineLevel="0" collapsed="false">
      <c r="A826" s="0" t="str">
        <f aca="false">IF(code_master!$A826="","",code_master!$A826)</f>
        <v/>
      </c>
      <c r="B826" s="0" t="str">
        <f aca="false">IF($A826="","",code_master!$C826&amp;"")</f>
        <v/>
      </c>
      <c r="C826" s="0" t="str">
        <f aca="false">IF($A826="","",code_master!$B826&amp;"")</f>
        <v/>
      </c>
      <c r="D826" s="30" t="str">
        <f aca="false">IF($A826="","",SUMIFS(raw_data!$H:$H,raw_data!$A:$A,"&gt;="&amp;UY_START,raw_data!$A:$A,"&lt;="&amp;BASE_YM,raw_data!$B:$B,"&lt;="&amp;BASE_YM,raw_data!$G:$G,$A826))</f>
        <v/>
      </c>
      <c r="E826" s="30" t="str">
        <f aca="false">IF($A826="","",(SUMIFS(raw_data!$I:$I,raw_data!$A:$A,"&gt;="&amp;UY_START,raw_data!$A:$A,"&lt;="&amp;BASE_YM,raw_data!$B:$B,"&lt;="&amp;BASE_YM,raw_data!$G:$G,$A826)+SUMIFS(raw_data!$J:$J,raw_data!$A:$A,"&gt;="&amp;UY_START,raw_data!$A:$A,"&lt;="&amp;BASE_YM,raw_data!$B:$B,"&lt;="&amp;BASE_YM,raw_data!$G:$G,$A826)))</f>
        <v/>
      </c>
      <c r="F826" s="31" t="str">
        <f aca="false">IF(N(D826)=0,"",E826/D826)</f>
        <v/>
      </c>
      <c r="G826" s="30" t="str">
        <f aca="false">IF($A826="","",SUMIFS(raw_data!$H:$H,raw_data!$A:$A,"&gt;="&amp;UY_START_PY,raw_data!$A:$A,"&lt;="&amp;BASE_YM_PY,raw_data!$B:$B,"&lt;="&amp;BASE_YM_PY,raw_data!$G:$G,$A826))</f>
        <v/>
      </c>
      <c r="H826" s="30" t="str">
        <f aca="false">IF($A826="","",(SUMIFS(raw_data!$I:$I,raw_data!$A:$A,"&gt;="&amp;UY_START_PY,raw_data!$A:$A,"&lt;="&amp;BASE_YM_PY,raw_data!$B:$B,"&lt;="&amp;BASE_YM_PY,raw_data!$G:$G,$A826)+SUMIFS(raw_data!$J:$J,raw_data!$A:$A,"&gt;="&amp;UY_START_PY,raw_data!$A:$A,"&lt;="&amp;BASE_YM_PY,raw_data!$B:$B,"&lt;="&amp;BASE_YM_PY,raw_data!$G:$G,$A826)))</f>
        <v/>
      </c>
      <c r="I826" s="31" t="str">
        <f aca="false">IF(N(G826)=0,"",H826/G826)</f>
        <v/>
      </c>
      <c r="J826" s="32" t="str">
        <f aca="false">IF(N(G826)=0,"",D826/G826-1)</f>
        <v/>
      </c>
      <c r="K826" s="33" t="str">
        <f aca="false">IF(OR(F826="",I826=""),"",F826-I826)</f>
        <v/>
      </c>
      <c r="L826" s="30" t="str">
        <f aca="false">IF($A826="","",SUMIFS(raw_data!$H:$H,raw_data!$B:$B,BASE_YM,raw_data!$G:$G,$A826))</f>
        <v/>
      </c>
      <c r="M826" s="30" t="str">
        <f aca="false">IF($A826="","",(SUMIFS(raw_data!$I:$I,raw_data!$B:$B,BASE_YM,raw_data!$G:$G,$A826)+SUMIFS(raw_data!$J:$J,raw_data!$B:$B,BASE_YM,raw_data!$G:$G,$A826)))</f>
        <v/>
      </c>
      <c r="N826" s="31" t="str">
        <f aca="false">IF(N(L826)=0,"",M826/L826)</f>
        <v/>
      </c>
      <c r="O826" s="30" t="str">
        <f aca="false">IF($A826="","",SUMIFS(raw_data!$H:$H,raw_data!$B:$B,BASE_YM_PY,raw_data!$G:$G,$A826))</f>
        <v/>
      </c>
      <c r="P826" s="30" t="str">
        <f aca="false">IF($A826="","",(SUMIFS(raw_data!$I:$I,raw_data!$B:$B,BASE_YM_PY,raw_data!$G:$G,$A826)+SUMIFS(raw_data!$J:$J,raw_data!$B:$B,BASE_YM_PY,raw_data!$G:$G,$A826)))</f>
        <v/>
      </c>
      <c r="Q826" s="31" t="str">
        <f aca="false">IF(N(O826)=0,"",P826/O826)</f>
        <v/>
      </c>
      <c r="R826" s="32" t="str">
        <f aca="false">IF(N(O826)=0,"",L826/O826-1)</f>
        <v/>
      </c>
      <c r="S826" s="33" t="str">
        <f aca="false">IF(OR(N826="",Q826=""),"",N826-Q826)</f>
        <v/>
      </c>
      <c r="T826" s="0" t="str">
        <f aca="false">IF(N(D826)&gt;0,RANK(D826,D$2:D$1001)+COUNTIF(D$2:D826,D826)-1,"")</f>
        <v/>
      </c>
      <c r="U826" s="38" t="n">
        <f aca="false">IF(N(D826)&gt;0,IF(D826&gt;=LR_MIN_SHARE*SUM(D$2:D$1001),F826,-1),-1)</f>
        <v>-1</v>
      </c>
      <c r="V826" s="0" t="str">
        <f aca="false">IF(U826&lt;0,"",RANK(U826,U$2:U$1001)+COUNTIF(U$2:U826,U826)-1)</f>
        <v/>
      </c>
      <c r="W826" s="0" t="str">
        <f aca="false">IF(N(L826)&gt;0,RANK(L826,L$2:L$1001)+COUNTIF(L$2:L826,L826)-1,"")</f>
        <v/>
      </c>
      <c r="X826" s="38" t="n">
        <f aca="false">IF(N(L826)&gt;0,IF(L826&gt;=LR_MIN_SHARE*SUM(L$2:L$1001),N826,-1),-1)</f>
        <v>-1</v>
      </c>
      <c r="Y826" s="0" t="str">
        <f aca="false">IF(X826&lt;0,"",RANK(X826,X$2:X$1001)+COUNTIF(X$2:X826,X826)-1)</f>
        <v/>
      </c>
      <c r="AA826" s="0" t="str">
        <f aca="false">IF($A826="","",IF(COUNTIF($B$2:$B826,$B826)=1,1,""))</f>
        <v/>
      </c>
      <c r="AB826" s="0" t="str">
        <f aca="false">IF(AA826=1,SUMIF($B$2:$B$1001,$B826,$D$2:$D$1001),"")</f>
        <v/>
      </c>
      <c r="AC826" s="0" t="str">
        <f aca="false">IF(AA826=1,RANK(AB826,$AB$2:$AB$1001)+COUNTIF($AB$2:$AB826,AB826)-1,"")</f>
        <v/>
      </c>
      <c r="AD826" s="0" t="str">
        <f aca="false">IF($A826="","",COUNTIF(raw_data!$G:$G,$A826))</f>
        <v/>
      </c>
      <c r="AE826" s="0" t="str">
        <f aca="false">IF($A826="","",IF(COUNTIF($A$2:$A$1001,$A826)&gt;1,1,0))</f>
        <v/>
      </c>
    </row>
    <row r="827" customFormat="false" ht="15" hidden="false" customHeight="false" outlineLevel="0" collapsed="false">
      <c r="A827" s="0" t="str">
        <f aca="false">IF(code_master!$A827="","",code_master!$A827)</f>
        <v/>
      </c>
      <c r="B827" s="0" t="str">
        <f aca="false">IF($A827="","",code_master!$C827&amp;"")</f>
        <v/>
      </c>
      <c r="C827" s="0" t="str">
        <f aca="false">IF($A827="","",code_master!$B827&amp;"")</f>
        <v/>
      </c>
      <c r="D827" s="30" t="str">
        <f aca="false">IF($A827="","",SUMIFS(raw_data!$H:$H,raw_data!$A:$A,"&gt;="&amp;UY_START,raw_data!$A:$A,"&lt;="&amp;BASE_YM,raw_data!$B:$B,"&lt;="&amp;BASE_YM,raw_data!$G:$G,$A827))</f>
        <v/>
      </c>
      <c r="E827" s="30" t="str">
        <f aca="false">IF($A827="","",(SUMIFS(raw_data!$I:$I,raw_data!$A:$A,"&gt;="&amp;UY_START,raw_data!$A:$A,"&lt;="&amp;BASE_YM,raw_data!$B:$B,"&lt;="&amp;BASE_YM,raw_data!$G:$G,$A827)+SUMIFS(raw_data!$J:$J,raw_data!$A:$A,"&gt;="&amp;UY_START,raw_data!$A:$A,"&lt;="&amp;BASE_YM,raw_data!$B:$B,"&lt;="&amp;BASE_YM,raw_data!$G:$G,$A827)))</f>
        <v/>
      </c>
      <c r="F827" s="31" t="str">
        <f aca="false">IF(N(D827)=0,"",E827/D827)</f>
        <v/>
      </c>
      <c r="G827" s="30" t="str">
        <f aca="false">IF($A827="","",SUMIFS(raw_data!$H:$H,raw_data!$A:$A,"&gt;="&amp;UY_START_PY,raw_data!$A:$A,"&lt;="&amp;BASE_YM_PY,raw_data!$B:$B,"&lt;="&amp;BASE_YM_PY,raw_data!$G:$G,$A827))</f>
        <v/>
      </c>
      <c r="H827" s="30" t="str">
        <f aca="false">IF($A827="","",(SUMIFS(raw_data!$I:$I,raw_data!$A:$A,"&gt;="&amp;UY_START_PY,raw_data!$A:$A,"&lt;="&amp;BASE_YM_PY,raw_data!$B:$B,"&lt;="&amp;BASE_YM_PY,raw_data!$G:$G,$A827)+SUMIFS(raw_data!$J:$J,raw_data!$A:$A,"&gt;="&amp;UY_START_PY,raw_data!$A:$A,"&lt;="&amp;BASE_YM_PY,raw_data!$B:$B,"&lt;="&amp;BASE_YM_PY,raw_data!$G:$G,$A827)))</f>
        <v/>
      </c>
      <c r="I827" s="31" t="str">
        <f aca="false">IF(N(G827)=0,"",H827/G827)</f>
        <v/>
      </c>
      <c r="J827" s="32" t="str">
        <f aca="false">IF(N(G827)=0,"",D827/G827-1)</f>
        <v/>
      </c>
      <c r="K827" s="33" t="str">
        <f aca="false">IF(OR(F827="",I827=""),"",F827-I827)</f>
        <v/>
      </c>
      <c r="L827" s="30" t="str">
        <f aca="false">IF($A827="","",SUMIFS(raw_data!$H:$H,raw_data!$B:$B,BASE_YM,raw_data!$G:$G,$A827))</f>
        <v/>
      </c>
      <c r="M827" s="30" t="str">
        <f aca="false">IF($A827="","",(SUMIFS(raw_data!$I:$I,raw_data!$B:$B,BASE_YM,raw_data!$G:$G,$A827)+SUMIFS(raw_data!$J:$J,raw_data!$B:$B,BASE_YM,raw_data!$G:$G,$A827)))</f>
        <v/>
      </c>
      <c r="N827" s="31" t="str">
        <f aca="false">IF(N(L827)=0,"",M827/L827)</f>
        <v/>
      </c>
      <c r="O827" s="30" t="str">
        <f aca="false">IF($A827="","",SUMIFS(raw_data!$H:$H,raw_data!$B:$B,BASE_YM_PY,raw_data!$G:$G,$A827))</f>
        <v/>
      </c>
      <c r="P827" s="30" t="str">
        <f aca="false">IF($A827="","",(SUMIFS(raw_data!$I:$I,raw_data!$B:$B,BASE_YM_PY,raw_data!$G:$G,$A827)+SUMIFS(raw_data!$J:$J,raw_data!$B:$B,BASE_YM_PY,raw_data!$G:$G,$A827)))</f>
        <v/>
      </c>
      <c r="Q827" s="31" t="str">
        <f aca="false">IF(N(O827)=0,"",P827/O827)</f>
        <v/>
      </c>
      <c r="R827" s="32" t="str">
        <f aca="false">IF(N(O827)=0,"",L827/O827-1)</f>
        <v/>
      </c>
      <c r="S827" s="33" t="str">
        <f aca="false">IF(OR(N827="",Q827=""),"",N827-Q827)</f>
        <v/>
      </c>
      <c r="T827" s="0" t="str">
        <f aca="false">IF(N(D827)&gt;0,RANK(D827,D$2:D$1001)+COUNTIF(D$2:D827,D827)-1,"")</f>
        <v/>
      </c>
      <c r="U827" s="38" t="n">
        <f aca="false">IF(N(D827)&gt;0,IF(D827&gt;=LR_MIN_SHARE*SUM(D$2:D$1001),F827,-1),-1)</f>
        <v>-1</v>
      </c>
      <c r="V827" s="0" t="str">
        <f aca="false">IF(U827&lt;0,"",RANK(U827,U$2:U$1001)+COUNTIF(U$2:U827,U827)-1)</f>
        <v/>
      </c>
      <c r="W827" s="0" t="str">
        <f aca="false">IF(N(L827)&gt;0,RANK(L827,L$2:L$1001)+COUNTIF(L$2:L827,L827)-1,"")</f>
        <v/>
      </c>
      <c r="X827" s="38" t="n">
        <f aca="false">IF(N(L827)&gt;0,IF(L827&gt;=LR_MIN_SHARE*SUM(L$2:L$1001),N827,-1),-1)</f>
        <v>-1</v>
      </c>
      <c r="Y827" s="0" t="str">
        <f aca="false">IF(X827&lt;0,"",RANK(X827,X$2:X$1001)+COUNTIF(X$2:X827,X827)-1)</f>
        <v/>
      </c>
      <c r="AA827" s="0" t="str">
        <f aca="false">IF($A827="","",IF(COUNTIF($B$2:$B827,$B827)=1,1,""))</f>
        <v/>
      </c>
      <c r="AB827" s="0" t="str">
        <f aca="false">IF(AA827=1,SUMIF($B$2:$B$1001,$B827,$D$2:$D$1001),"")</f>
        <v/>
      </c>
      <c r="AC827" s="0" t="str">
        <f aca="false">IF(AA827=1,RANK(AB827,$AB$2:$AB$1001)+COUNTIF($AB$2:$AB827,AB827)-1,"")</f>
        <v/>
      </c>
      <c r="AD827" s="0" t="str">
        <f aca="false">IF($A827="","",COUNTIF(raw_data!$G:$G,$A827))</f>
        <v/>
      </c>
      <c r="AE827" s="0" t="str">
        <f aca="false">IF($A827="","",IF(COUNTIF($A$2:$A$1001,$A827)&gt;1,1,0))</f>
        <v/>
      </c>
    </row>
    <row r="828" customFormat="false" ht="15" hidden="false" customHeight="false" outlineLevel="0" collapsed="false">
      <c r="A828" s="0" t="str">
        <f aca="false">IF(code_master!$A828="","",code_master!$A828)</f>
        <v/>
      </c>
      <c r="B828" s="0" t="str">
        <f aca="false">IF($A828="","",code_master!$C828&amp;"")</f>
        <v/>
      </c>
      <c r="C828" s="0" t="str">
        <f aca="false">IF($A828="","",code_master!$B828&amp;"")</f>
        <v/>
      </c>
      <c r="D828" s="30" t="str">
        <f aca="false">IF($A828="","",SUMIFS(raw_data!$H:$H,raw_data!$A:$A,"&gt;="&amp;UY_START,raw_data!$A:$A,"&lt;="&amp;BASE_YM,raw_data!$B:$B,"&lt;="&amp;BASE_YM,raw_data!$G:$G,$A828))</f>
        <v/>
      </c>
      <c r="E828" s="30" t="str">
        <f aca="false">IF($A828="","",(SUMIFS(raw_data!$I:$I,raw_data!$A:$A,"&gt;="&amp;UY_START,raw_data!$A:$A,"&lt;="&amp;BASE_YM,raw_data!$B:$B,"&lt;="&amp;BASE_YM,raw_data!$G:$G,$A828)+SUMIFS(raw_data!$J:$J,raw_data!$A:$A,"&gt;="&amp;UY_START,raw_data!$A:$A,"&lt;="&amp;BASE_YM,raw_data!$B:$B,"&lt;="&amp;BASE_YM,raw_data!$G:$G,$A828)))</f>
        <v/>
      </c>
      <c r="F828" s="31" t="str">
        <f aca="false">IF(N(D828)=0,"",E828/D828)</f>
        <v/>
      </c>
      <c r="G828" s="30" t="str">
        <f aca="false">IF($A828="","",SUMIFS(raw_data!$H:$H,raw_data!$A:$A,"&gt;="&amp;UY_START_PY,raw_data!$A:$A,"&lt;="&amp;BASE_YM_PY,raw_data!$B:$B,"&lt;="&amp;BASE_YM_PY,raw_data!$G:$G,$A828))</f>
        <v/>
      </c>
      <c r="H828" s="30" t="str">
        <f aca="false">IF($A828="","",(SUMIFS(raw_data!$I:$I,raw_data!$A:$A,"&gt;="&amp;UY_START_PY,raw_data!$A:$A,"&lt;="&amp;BASE_YM_PY,raw_data!$B:$B,"&lt;="&amp;BASE_YM_PY,raw_data!$G:$G,$A828)+SUMIFS(raw_data!$J:$J,raw_data!$A:$A,"&gt;="&amp;UY_START_PY,raw_data!$A:$A,"&lt;="&amp;BASE_YM_PY,raw_data!$B:$B,"&lt;="&amp;BASE_YM_PY,raw_data!$G:$G,$A828)))</f>
        <v/>
      </c>
      <c r="I828" s="31" t="str">
        <f aca="false">IF(N(G828)=0,"",H828/G828)</f>
        <v/>
      </c>
      <c r="J828" s="32" t="str">
        <f aca="false">IF(N(G828)=0,"",D828/G828-1)</f>
        <v/>
      </c>
      <c r="K828" s="33" t="str">
        <f aca="false">IF(OR(F828="",I828=""),"",F828-I828)</f>
        <v/>
      </c>
      <c r="L828" s="30" t="str">
        <f aca="false">IF($A828="","",SUMIFS(raw_data!$H:$H,raw_data!$B:$B,BASE_YM,raw_data!$G:$G,$A828))</f>
        <v/>
      </c>
      <c r="M828" s="30" t="str">
        <f aca="false">IF($A828="","",(SUMIFS(raw_data!$I:$I,raw_data!$B:$B,BASE_YM,raw_data!$G:$G,$A828)+SUMIFS(raw_data!$J:$J,raw_data!$B:$B,BASE_YM,raw_data!$G:$G,$A828)))</f>
        <v/>
      </c>
      <c r="N828" s="31" t="str">
        <f aca="false">IF(N(L828)=0,"",M828/L828)</f>
        <v/>
      </c>
      <c r="O828" s="30" t="str">
        <f aca="false">IF($A828="","",SUMIFS(raw_data!$H:$H,raw_data!$B:$B,BASE_YM_PY,raw_data!$G:$G,$A828))</f>
        <v/>
      </c>
      <c r="P828" s="30" t="str">
        <f aca="false">IF($A828="","",(SUMIFS(raw_data!$I:$I,raw_data!$B:$B,BASE_YM_PY,raw_data!$G:$G,$A828)+SUMIFS(raw_data!$J:$J,raw_data!$B:$B,BASE_YM_PY,raw_data!$G:$G,$A828)))</f>
        <v/>
      </c>
      <c r="Q828" s="31" t="str">
        <f aca="false">IF(N(O828)=0,"",P828/O828)</f>
        <v/>
      </c>
      <c r="R828" s="32" t="str">
        <f aca="false">IF(N(O828)=0,"",L828/O828-1)</f>
        <v/>
      </c>
      <c r="S828" s="33" t="str">
        <f aca="false">IF(OR(N828="",Q828=""),"",N828-Q828)</f>
        <v/>
      </c>
      <c r="T828" s="0" t="str">
        <f aca="false">IF(N(D828)&gt;0,RANK(D828,D$2:D$1001)+COUNTIF(D$2:D828,D828)-1,"")</f>
        <v/>
      </c>
      <c r="U828" s="38" t="n">
        <f aca="false">IF(N(D828)&gt;0,IF(D828&gt;=LR_MIN_SHARE*SUM(D$2:D$1001),F828,-1),-1)</f>
        <v>-1</v>
      </c>
      <c r="V828" s="0" t="str">
        <f aca="false">IF(U828&lt;0,"",RANK(U828,U$2:U$1001)+COUNTIF(U$2:U828,U828)-1)</f>
        <v/>
      </c>
      <c r="W828" s="0" t="str">
        <f aca="false">IF(N(L828)&gt;0,RANK(L828,L$2:L$1001)+COUNTIF(L$2:L828,L828)-1,"")</f>
        <v/>
      </c>
      <c r="X828" s="38" t="n">
        <f aca="false">IF(N(L828)&gt;0,IF(L828&gt;=LR_MIN_SHARE*SUM(L$2:L$1001),N828,-1),-1)</f>
        <v>-1</v>
      </c>
      <c r="Y828" s="0" t="str">
        <f aca="false">IF(X828&lt;0,"",RANK(X828,X$2:X$1001)+COUNTIF(X$2:X828,X828)-1)</f>
        <v/>
      </c>
      <c r="AA828" s="0" t="str">
        <f aca="false">IF($A828="","",IF(COUNTIF($B$2:$B828,$B828)=1,1,""))</f>
        <v/>
      </c>
      <c r="AB828" s="0" t="str">
        <f aca="false">IF(AA828=1,SUMIF($B$2:$B$1001,$B828,$D$2:$D$1001),"")</f>
        <v/>
      </c>
      <c r="AC828" s="0" t="str">
        <f aca="false">IF(AA828=1,RANK(AB828,$AB$2:$AB$1001)+COUNTIF($AB$2:$AB828,AB828)-1,"")</f>
        <v/>
      </c>
      <c r="AD828" s="0" t="str">
        <f aca="false">IF($A828="","",COUNTIF(raw_data!$G:$G,$A828))</f>
        <v/>
      </c>
      <c r="AE828" s="0" t="str">
        <f aca="false">IF($A828="","",IF(COUNTIF($A$2:$A$1001,$A828)&gt;1,1,0))</f>
        <v/>
      </c>
    </row>
    <row r="829" customFormat="false" ht="15" hidden="false" customHeight="false" outlineLevel="0" collapsed="false">
      <c r="A829" s="0" t="str">
        <f aca="false">IF(code_master!$A829="","",code_master!$A829)</f>
        <v/>
      </c>
      <c r="B829" s="0" t="str">
        <f aca="false">IF($A829="","",code_master!$C829&amp;"")</f>
        <v/>
      </c>
      <c r="C829" s="0" t="str">
        <f aca="false">IF($A829="","",code_master!$B829&amp;"")</f>
        <v/>
      </c>
      <c r="D829" s="30" t="str">
        <f aca="false">IF($A829="","",SUMIFS(raw_data!$H:$H,raw_data!$A:$A,"&gt;="&amp;UY_START,raw_data!$A:$A,"&lt;="&amp;BASE_YM,raw_data!$B:$B,"&lt;="&amp;BASE_YM,raw_data!$G:$G,$A829))</f>
        <v/>
      </c>
      <c r="E829" s="30" t="str">
        <f aca="false">IF($A829="","",(SUMIFS(raw_data!$I:$I,raw_data!$A:$A,"&gt;="&amp;UY_START,raw_data!$A:$A,"&lt;="&amp;BASE_YM,raw_data!$B:$B,"&lt;="&amp;BASE_YM,raw_data!$G:$G,$A829)+SUMIFS(raw_data!$J:$J,raw_data!$A:$A,"&gt;="&amp;UY_START,raw_data!$A:$A,"&lt;="&amp;BASE_YM,raw_data!$B:$B,"&lt;="&amp;BASE_YM,raw_data!$G:$G,$A829)))</f>
        <v/>
      </c>
      <c r="F829" s="31" t="str">
        <f aca="false">IF(N(D829)=0,"",E829/D829)</f>
        <v/>
      </c>
      <c r="G829" s="30" t="str">
        <f aca="false">IF($A829="","",SUMIFS(raw_data!$H:$H,raw_data!$A:$A,"&gt;="&amp;UY_START_PY,raw_data!$A:$A,"&lt;="&amp;BASE_YM_PY,raw_data!$B:$B,"&lt;="&amp;BASE_YM_PY,raw_data!$G:$G,$A829))</f>
        <v/>
      </c>
      <c r="H829" s="30" t="str">
        <f aca="false">IF($A829="","",(SUMIFS(raw_data!$I:$I,raw_data!$A:$A,"&gt;="&amp;UY_START_PY,raw_data!$A:$A,"&lt;="&amp;BASE_YM_PY,raw_data!$B:$B,"&lt;="&amp;BASE_YM_PY,raw_data!$G:$G,$A829)+SUMIFS(raw_data!$J:$J,raw_data!$A:$A,"&gt;="&amp;UY_START_PY,raw_data!$A:$A,"&lt;="&amp;BASE_YM_PY,raw_data!$B:$B,"&lt;="&amp;BASE_YM_PY,raw_data!$G:$G,$A829)))</f>
        <v/>
      </c>
      <c r="I829" s="31" t="str">
        <f aca="false">IF(N(G829)=0,"",H829/G829)</f>
        <v/>
      </c>
      <c r="J829" s="32" t="str">
        <f aca="false">IF(N(G829)=0,"",D829/G829-1)</f>
        <v/>
      </c>
      <c r="K829" s="33" t="str">
        <f aca="false">IF(OR(F829="",I829=""),"",F829-I829)</f>
        <v/>
      </c>
      <c r="L829" s="30" t="str">
        <f aca="false">IF($A829="","",SUMIFS(raw_data!$H:$H,raw_data!$B:$B,BASE_YM,raw_data!$G:$G,$A829))</f>
        <v/>
      </c>
      <c r="M829" s="30" t="str">
        <f aca="false">IF($A829="","",(SUMIFS(raw_data!$I:$I,raw_data!$B:$B,BASE_YM,raw_data!$G:$G,$A829)+SUMIFS(raw_data!$J:$J,raw_data!$B:$B,BASE_YM,raw_data!$G:$G,$A829)))</f>
        <v/>
      </c>
      <c r="N829" s="31" t="str">
        <f aca="false">IF(N(L829)=0,"",M829/L829)</f>
        <v/>
      </c>
      <c r="O829" s="30" t="str">
        <f aca="false">IF($A829="","",SUMIFS(raw_data!$H:$H,raw_data!$B:$B,BASE_YM_PY,raw_data!$G:$G,$A829))</f>
        <v/>
      </c>
      <c r="P829" s="30" t="str">
        <f aca="false">IF($A829="","",(SUMIFS(raw_data!$I:$I,raw_data!$B:$B,BASE_YM_PY,raw_data!$G:$G,$A829)+SUMIFS(raw_data!$J:$J,raw_data!$B:$B,BASE_YM_PY,raw_data!$G:$G,$A829)))</f>
        <v/>
      </c>
      <c r="Q829" s="31" t="str">
        <f aca="false">IF(N(O829)=0,"",P829/O829)</f>
        <v/>
      </c>
      <c r="R829" s="32" t="str">
        <f aca="false">IF(N(O829)=0,"",L829/O829-1)</f>
        <v/>
      </c>
      <c r="S829" s="33" t="str">
        <f aca="false">IF(OR(N829="",Q829=""),"",N829-Q829)</f>
        <v/>
      </c>
      <c r="T829" s="0" t="str">
        <f aca="false">IF(N(D829)&gt;0,RANK(D829,D$2:D$1001)+COUNTIF(D$2:D829,D829)-1,"")</f>
        <v/>
      </c>
      <c r="U829" s="38" t="n">
        <f aca="false">IF(N(D829)&gt;0,IF(D829&gt;=LR_MIN_SHARE*SUM(D$2:D$1001),F829,-1),-1)</f>
        <v>-1</v>
      </c>
      <c r="V829" s="0" t="str">
        <f aca="false">IF(U829&lt;0,"",RANK(U829,U$2:U$1001)+COUNTIF(U$2:U829,U829)-1)</f>
        <v/>
      </c>
      <c r="W829" s="0" t="str">
        <f aca="false">IF(N(L829)&gt;0,RANK(L829,L$2:L$1001)+COUNTIF(L$2:L829,L829)-1,"")</f>
        <v/>
      </c>
      <c r="X829" s="38" t="n">
        <f aca="false">IF(N(L829)&gt;0,IF(L829&gt;=LR_MIN_SHARE*SUM(L$2:L$1001),N829,-1),-1)</f>
        <v>-1</v>
      </c>
      <c r="Y829" s="0" t="str">
        <f aca="false">IF(X829&lt;0,"",RANK(X829,X$2:X$1001)+COUNTIF(X$2:X829,X829)-1)</f>
        <v/>
      </c>
      <c r="AA829" s="0" t="str">
        <f aca="false">IF($A829="","",IF(COUNTIF($B$2:$B829,$B829)=1,1,""))</f>
        <v/>
      </c>
      <c r="AB829" s="0" t="str">
        <f aca="false">IF(AA829=1,SUMIF($B$2:$B$1001,$B829,$D$2:$D$1001),"")</f>
        <v/>
      </c>
      <c r="AC829" s="0" t="str">
        <f aca="false">IF(AA829=1,RANK(AB829,$AB$2:$AB$1001)+COUNTIF($AB$2:$AB829,AB829)-1,"")</f>
        <v/>
      </c>
      <c r="AD829" s="0" t="str">
        <f aca="false">IF($A829="","",COUNTIF(raw_data!$G:$G,$A829))</f>
        <v/>
      </c>
      <c r="AE829" s="0" t="str">
        <f aca="false">IF($A829="","",IF(COUNTIF($A$2:$A$1001,$A829)&gt;1,1,0))</f>
        <v/>
      </c>
    </row>
    <row r="830" customFormat="false" ht="15" hidden="false" customHeight="false" outlineLevel="0" collapsed="false">
      <c r="A830" s="0" t="str">
        <f aca="false">IF(code_master!$A830="","",code_master!$A830)</f>
        <v/>
      </c>
      <c r="B830" s="0" t="str">
        <f aca="false">IF($A830="","",code_master!$C830&amp;"")</f>
        <v/>
      </c>
      <c r="C830" s="0" t="str">
        <f aca="false">IF($A830="","",code_master!$B830&amp;"")</f>
        <v/>
      </c>
      <c r="D830" s="30" t="str">
        <f aca="false">IF($A830="","",SUMIFS(raw_data!$H:$H,raw_data!$A:$A,"&gt;="&amp;UY_START,raw_data!$A:$A,"&lt;="&amp;BASE_YM,raw_data!$B:$B,"&lt;="&amp;BASE_YM,raw_data!$G:$G,$A830))</f>
        <v/>
      </c>
      <c r="E830" s="30" t="str">
        <f aca="false">IF($A830="","",(SUMIFS(raw_data!$I:$I,raw_data!$A:$A,"&gt;="&amp;UY_START,raw_data!$A:$A,"&lt;="&amp;BASE_YM,raw_data!$B:$B,"&lt;="&amp;BASE_YM,raw_data!$G:$G,$A830)+SUMIFS(raw_data!$J:$J,raw_data!$A:$A,"&gt;="&amp;UY_START,raw_data!$A:$A,"&lt;="&amp;BASE_YM,raw_data!$B:$B,"&lt;="&amp;BASE_YM,raw_data!$G:$G,$A830)))</f>
        <v/>
      </c>
      <c r="F830" s="31" t="str">
        <f aca="false">IF(N(D830)=0,"",E830/D830)</f>
        <v/>
      </c>
      <c r="G830" s="30" t="str">
        <f aca="false">IF($A830="","",SUMIFS(raw_data!$H:$H,raw_data!$A:$A,"&gt;="&amp;UY_START_PY,raw_data!$A:$A,"&lt;="&amp;BASE_YM_PY,raw_data!$B:$B,"&lt;="&amp;BASE_YM_PY,raw_data!$G:$G,$A830))</f>
        <v/>
      </c>
      <c r="H830" s="30" t="str">
        <f aca="false">IF($A830="","",(SUMIFS(raw_data!$I:$I,raw_data!$A:$A,"&gt;="&amp;UY_START_PY,raw_data!$A:$A,"&lt;="&amp;BASE_YM_PY,raw_data!$B:$B,"&lt;="&amp;BASE_YM_PY,raw_data!$G:$G,$A830)+SUMIFS(raw_data!$J:$J,raw_data!$A:$A,"&gt;="&amp;UY_START_PY,raw_data!$A:$A,"&lt;="&amp;BASE_YM_PY,raw_data!$B:$B,"&lt;="&amp;BASE_YM_PY,raw_data!$G:$G,$A830)))</f>
        <v/>
      </c>
      <c r="I830" s="31" t="str">
        <f aca="false">IF(N(G830)=0,"",H830/G830)</f>
        <v/>
      </c>
      <c r="J830" s="32" t="str">
        <f aca="false">IF(N(G830)=0,"",D830/G830-1)</f>
        <v/>
      </c>
      <c r="K830" s="33" t="str">
        <f aca="false">IF(OR(F830="",I830=""),"",F830-I830)</f>
        <v/>
      </c>
      <c r="L830" s="30" t="str">
        <f aca="false">IF($A830="","",SUMIFS(raw_data!$H:$H,raw_data!$B:$B,BASE_YM,raw_data!$G:$G,$A830))</f>
        <v/>
      </c>
      <c r="M830" s="30" t="str">
        <f aca="false">IF($A830="","",(SUMIFS(raw_data!$I:$I,raw_data!$B:$B,BASE_YM,raw_data!$G:$G,$A830)+SUMIFS(raw_data!$J:$J,raw_data!$B:$B,BASE_YM,raw_data!$G:$G,$A830)))</f>
        <v/>
      </c>
      <c r="N830" s="31" t="str">
        <f aca="false">IF(N(L830)=0,"",M830/L830)</f>
        <v/>
      </c>
      <c r="O830" s="30" t="str">
        <f aca="false">IF($A830="","",SUMIFS(raw_data!$H:$H,raw_data!$B:$B,BASE_YM_PY,raw_data!$G:$G,$A830))</f>
        <v/>
      </c>
      <c r="P830" s="30" t="str">
        <f aca="false">IF($A830="","",(SUMIFS(raw_data!$I:$I,raw_data!$B:$B,BASE_YM_PY,raw_data!$G:$G,$A830)+SUMIFS(raw_data!$J:$J,raw_data!$B:$B,BASE_YM_PY,raw_data!$G:$G,$A830)))</f>
        <v/>
      </c>
      <c r="Q830" s="31" t="str">
        <f aca="false">IF(N(O830)=0,"",P830/O830)</f>
        <v/>
      </c>
      <c r="R830" s="32" t="str">
        <f aca="false">IF(N(O830)=0,"",L830/O830-1)</f>
        <v/>
      </c>
      <c r="S830" s="33" t="str">
        <f aca="false">IF(OR(N830="",Q830=""),"",N830-Q830)</f>
        <v/>
      </c>
      <c r="T830" s="0" t="str">
        <f aca="false">IF(N(D830)&gt;0,RANK(D830,D$2:D$1001)+COUNTIF(D$2:D830,D830)-1,"")</f>
        <v/>
      </c>
      <c r="U830" s="38" t="n">
        <f aca="false">IF(N(D830)&gt;0,IF(D830&gt;=LR_MIN_SHARE*SUM(D$2:D$1001),F830,-1),-1)</f>
        <v>-1</v>
      </c>
      <c r="V830" s="0" t="str">
        <f aca="false">IF(U830&lt;0,"",RANK(U830,U$2:U$1001)+COUNTIF(U$2:U830,U830)-1)</f>
        <v/>
      </c>
      <c r="W830" s="0" t="str">
        <f aca="false">IF(N(L830)&gt;0,RANK(L830,L$2:L$1001)+COUNTIF(L$2:L830,L830)-1,"")</f>
        <v/>
      </c>
      <c r="X830" s="38" t="n">
        <f aca="false">IF(N(L830)&gt;0,IF(L830&gt;=LR_MIN_SHARE*SUM(L$2:L$1001),N830,-1),-1)</f>
        <v>-1</v>
      </c>
      <c r="Y830" s="0" t="str">
        <f aca="false">IF(X830&lt;0,"",RANK(X830,X$2:X$1001)+COUNTIF(X$2:X830,X830)-1)</f>
        <v/>
      </c>
      <c r="AA830" s="0" t="str">
        <f aca="false">IF($A830="","",IF(COUNTIF($B$2:$B830,$B830)=1,1,""))</f>
        <v/>
      </c>
      <c r="AB830" s="0" t="str">
        <f aca="false">IF(AA830=1,SUMIF($B$2:$B$1001,$B830,$D$2:$D$1001),"")</f>
        <v/>
      </c>
      <c r="AC830" s="0" t="str">
        <f aca="false">IF(AA830=1,RANK(AB830,$AB$2:$AB$1001)+COUNTIF($AB$2:$AB830,AB830)-1,"")</f>
        <v/>
      </c>
      <c r="AD830" s="0" t="str">
        <f aca="false">IF($A830="","",COUNTIF(raw_data!$G:$G,$A830))</f>
        <v/>
      </c>
      <c r="AE830" s="0" t="str">
        <f aca="false">IF($A830="","",IF(COUNTIF($A$2:$A$1001,$A830)&gt;1,1,0))</f>
        <v/>
      </c>
    </row>
    <row r="831" customFormat="false" ht="15" hidden="false" customHeight="false" outlineLevel="0" collapsed="false">
      <c r="A831" s="0" t="str">
        <f aca="false">IF(code_master!$A831="","",code_master!$A831)</f>
        <v/>
      </c>
      <c r="B831" s="0" t="str">
        <f aca="false">IF($A831="","",code_master!$C831&amp;"")</f>
        <v/>
      </c>
      <c r="C831" s="0" t="str">
        <f aca="false">IF($A831="","",code_master!$B831&amp;"")</f>
        <v/>
      </c>
      <c r="D831" s="30" t="str">
        <f aca="false">IF($A831="","",SUMIFS(raw_data!$H:$H,raw_data!$A:$A,"&gt;="&amp;UY_START,raw_data!$A:$A,"&lt;="&amp;BASE_YM,raw_data!$B:$B,"&lt;="&amp;BASE_YM,raw_data!$G:$G,$A831))</f>
        <v/>
      </c>
      <c r="E831" s="30" t="str">
        <f aca="false">IF($A831="","",(SUMIFS(raw_data!$I:$I,raw_data!$A:$A,"&gt;="&amp;UY_START,raw_data!$A:$A,"&lt;="&amp;BASE_YM,raw_data!$B:$B,"&lt;="&amp;BASE_YM,raw_data!$G:$G,$A831)+SUMIFS(raw_data!$J:$J,raw_data!$A:$A,"&gt;="&amp;UY_START,raw_data!$A:$A,"&lt;="&amp;BASE_YM,raw_data!$B:$B,"&lt;="&amp;BASE_YM,raw_data!$G:$G,$A831)))</f>
        <v/>
      </c>
      <c r="F831" s="31" t="str">
        <f aca="false">IF(N(D831)=0,"",E831/D831)</f>
        <v/>
      </c>
      <c r="G831" s="30" t="str">
        <f aca="false">IF($A831="","",SUMIFS(raw_data!$H:$H,raw_data!$A:$A,"&gt;="&amp;UY_START_PY,raw_data!$A:$A,"&lt;="&amp;BASE_YM_PY,raw_data!$B:$B,"&lt;="&amp;BASE_YM_PY,raw_data!$G:$G,$A831))</f>
        <v/>
      </c>
      <c r="H831" s="30" t="str">
        <f aca="false">IF($A831="","",(SUMIFS(raw_data!$I:$I,raw_data!$A:$A,"&gt;="&amp;UY_START_PY,raw_data!$A:$A,"&lt;="&amp;BASE_YM_PY,raw_data!$B:$B,"&lt;="&amp;BASE_YM_PY,raw_data!$G:$G,$A831)+SUMIFS(raw_data!$J:$J,raw_data!$A:$A,"&gt;="&amp;UY_START_PY,raw_data!$A:$A,"&lt;="&amp;BASE_YM_PY,raw_data!$B:$B,"&lt;="&amp;BASE_YM_PY,raw_data!$G:$G,$A831)))</f>
        <v/>
      </c>
      <c r="I831" s="31" t="str">
        <f aca="false">IF(N(G831)=0,"",H831/G831)</f>
        <v/>
      </c>
      <c r="J831" s="32" t="str">
        <f aca="false">IF(N(G831)=0,"",D831/G831-1)</f>
        <v/>
      </c>
      <c r="K831" s="33" t="str">
        <f aca="false">IF(OR(F831="",I831=""),"",F831-I831)</f>
        <v/>
      </c>
      <c r="L831" s="30" t="str">
        <f aca="false">IF($A831="","",SUMIFS(raw_data!$H:$H,raw_data!$B:$B,BASE_YM,raw_data!$G:$G,$A831))</f>
        <v/>
      </c>
      <c r="M831" s="30" t="str">
        <f aca="false">IF($A831="","",(SUMIFS(raw_data!$I:$I,raw_data!$B:$B,BASE_YM,raw_data!$G:$G,$A831)+SUMIFS(raw_data!$J:$J,raw_data!$B:$B,BASE_YM,raw_data!$G:$G,$A831)))</f>
        <v/>
      </c>
      <c r="N831" s="31" t="str">
        <f aca="false">IF(N(L831)=0,"",M831/L831)</f>
        <v/>
      </c>
      <c r="O831" s="30" t="str">
        <f aca="false">IF($A831="","",SUMIFS(raw_data!$H:$H,raw_data!$B:$B,BASE_YM_PY,raw_data!$G:$G,$A831))</f>
        <v/>
      </c>
      <c r="P831" s="30" t="str">
        <f aca="false">IF($A831="","",(SUMIFS(raw_data!$I:$I,raw_data!$B:$B,BASE_YM_PY,raw_data!$G:$G,$A831)+SUMIFS(raw_data!$J:$J,raw_data!$B:$B,BASE_YM_PY,raw_data!$G:$G,$A831)))</f>
        <v/>
      </c>
      <c r="Q831" s="31" t="str">
        <f aca="false">IF(N(O831)=0,"",P831/O831)</f>
        <v/>
      </c>
      <c r="R831" s="32" t="str">
        <f aca="false">IF(N(O831)=0,"",L831/O831-1)</f>
        <v/>
      </c>
      <c r="S831" s="33" t="str">
        <f aca="false">IF(OR(N831="",Q831=""),"",N831-Q831)</f>
        <v/>
      </c>
      <c r="T831" s="0" t="str">
        <f aca="false">IF(N(D831)&gt;0,RANK(D831,D$2:D$1001)+COUNTIF(D$2:D831,D831)-1,"")</f>
        <v/>
      </c>
      <c r="U831" s="38" t="n">
        <f aca="false">IF(N(D831)&gt;0,IF(D831&gt;=LR_MIN_SHARE*SUM(D$2:D$1001),F831,-1),-1)</f>
        <v>-1</v>
      </c>
      <c r="V831" s="0" t="str">
        <f aca="false">IF(U831&lt;0,"",RANK(U831,U$2:U$1001)+COUNTIF(U$2:U831,U831)-1)</f>
        <v/>
      </c>
      <c r="W831" s="0" t="str">
        <f aca="false">IF(N(L831)&gt;0,RANK(L831,L$2:L$1001)+COUNTIF(L$2:L831,L831)-1,"")</f>
        <v/>
      </c>
      <c r="X831" s="38" t="n">
        <f aca="false">IF(N(L831)&gt;0,IF(L831&gt;=LR_MIN_SHARE*SUM(L$2:L$1001),N831,-1),-1)</f>
        <v>-1</v>
      </c>
      <c r="Y831" s="0" t="str">
        <f aca="false">IF(X831&lt;0,"",RANK(X831,X$2:X$1001)+COUNTIF(X$2:X831,X831)-1)</f>
        <v/>
      </c>
      <c r="AA831" s="0" t="str">
        <f aca="false">IF($A831="","",IF(COUNTIF($B$2:$B831,$B831)=1,1,""))</f>
        <v/>
      </c>
      <c r="AB831" s="0" t="str">
        <f aca="false">IF(AA831=1,SUMIF($B$2:$B$1001,$B831,$D$2:$D$1001),"")</f>
        <v/>
      </c>
      <c r="AC831" s="0" t="str">
        <f aca="false">IF(AA831=1,RANK(AB831,$AB$2:$AB$1001)+COUNTIF($AB$2:$AB831,AB831)-1,"")</f>
        <v/>
      </c>
      <c r="AD831" s="0" t="str">
        <f aca="false">IF($A831="","",COUNTIF(raw_data!$G:$G,$A831))</f>
        <v/>
      </c>
      <c r="AE831" s="0" t="str">
        <f aca="false">IF($A831="","",IF(COUNTIF($A$2:$A$1001,$A831)&gt;1,1,0))</f>
        <v/>
      </c>
    </row>
    <row r="832" customFormat="false" ht="15" hidden="false" customHeight="false" outlineLevel="0" collapsed="false">
      <c r="A832" s="0" t="str">
        <f aca="false">IF(code_master!$A832="","",code_master!$A832)</f>
        <v/>
      </c>
      <c r="B832" s="0" t="str">
        <f aca="false">IF($A832="","",code_master!$C832&amp;"")</f>
        <v/>
      </c>
      <c r="C832" s="0" t="str">
        <f aca="false">IF($A832="","",code_master!$B832&amp;"")</f>
        <v/>
      </c>
      <c r="D832" s="30" t="str">
        <f aca="false">IF($A832="","",SUMIFS(raw_data!$H:$H,raw_data!$A:$A,"&gt;="&amp;UY_START,raw_data!$A:$A,"&lt;="&amp;BASE_YM,raw_data!$B:$B,"&lt;="&amp;BASE_YM,raw_data!$G:$G,$A832))</f>
        <v/>
      </c>
      <c r="E832" s="30" t="str">
        <f aca="false">IF($A832="","",(SUMIFS(raw_data!$I:$I,raw_data!$A:$A,"&gt;="&amp;UY_START,raw_data!$A:$A,"&lt;="&amp;BASE_YM,raw_data!$B:$B,"&lt;="&amp;BASE_YM,raw_data!$G:$G,$A832)+SUMIFS(raw_data!$J:$J,raw_data!$A:$A,"&gt;="&amp;UY_START,raw_data!$A:$A,"&lt;="&amp;BASE_YM,raw_data!$B:$B,"&lt;="&amp;BASE_YM,raw_data!$G:$G,$A832)))</f>
        <v/>
      </c>
      <c r="F832" s="31" t="str">
        <f aca="false">IF(N(D832)=0,"",E832/D832)</f>
        <v/>
      </c>
      <c r="G832" s="30" t="str">
        <f aca="false">IF($A832="","",SUMIFS(raw_data!$H:$H,raw_data!$A:$A,"&gt;="&amp;UY_START_PY,raw_data!$A:$A,"&lt;="&amp;BASE_YM_PY,raw_data!$B:$B,"&lt;="&amp;BASE_YM_PY,raw_data!$G:$G,$A832))</f>
        <v/>
      </c>
      <c r="H832" s="30" t="str">
        <f aca="false">IF($A832="","",(SUMIFS(raw_data!$I:$I,raw_data!$A:$A,"&gt;="&amp;UY_START_PY,raw_data!$A:$A,"&lt;="&amp;BASE_YM_PY,raw_data!$B:$B,"&lt;="&amp;BASE_YM_PY,raw_data!$G:$G,$A832)+SUMIFS(raw_data!$J:$J,raw_data!$A:$A,"&gt;="&amp;UY_START_PY,raw_data!$A:$A,"&lt;="&amp;BASE_YM_PY,raw_data!$B:$B,"&lt;="&amp;BASE_YM_PY,raw_data!$G:$G,$A832)))</f>
        <v/>
      </c>
      <c r="I832" s="31" t="str">
        <f aca="false">IF(N(G832)=0,"",H832/G832)</f>
        <v/>
      </c>
      <c r="J832" s="32" t="str">
        <f aca="false">IF(N(G832)=0,"",D832/G832-1)</f>
        <v/>
      </c>
      <c r="K832" s="33" t="str">
        <f aca="false">IF(OR(F832="",I832=""),"",F832-I832)</f>
        <v/>
      </c>
      <c r="L832" s="30" t="str">
        <f aca="false">IF($A832="","",SUMIFS(raw_data!$H:$H,raw_data!$B:$B,BASE_YM,raw_data!$G:$G,$A832))</f>
        <v/>
      </c>
      <c r="M832" s="30" t="str">
        <f aca="false">IF($A832="","",(SUMIFS(raw_data!$I:$I,raw_data!$B:$B,BASE_YM,raw_data!$G:$G,$A832)+SUMIFS(raw_data!$J:$J,raw_data!$B:$B,BASE_YM,raw_data!$G:$G,$A832)))</f>
        <v/>
      </c>
      <c r="N832" s="31" t="str">
        <f aca="false">IF(N(L832)=0,"",M832/L832)</f>
        <v/>
      </c>
      <c r="O832" s="30" t="str">
        <f aca="false">IF($A832="","",SUMIFS(raw_data!$H:$H,raw_data!$B:$B,BASE_YM_PY,raw_data!$G:$G,$A832))</f>
        <v/>
      </c>
      <c r="P832" s="30" t="str">
        <f aca="false">IF($A832="","",(SUMIFS(raw_data!$I:$I,raw_data!$B:$B,BASE_YM_PY,raw_data!$G:$G,$A832)+SUMIFS(raw_data!$J:$J,raw_data!$B:$B,BASE_YM_PY,raw_data!$G:$G,$A832)))</f>
        <v/>
      </c>
      <c r="Q832" s="31" t="str">
        <f aca="false">IF(N(O832)=0,"",P832/O832)</f>
        <v/>
      </c>
      <c r="R832" s="32" t="str">
        <f aca="false">IF(N(O832)=0,"",L832/O832-1)</f>
        <v/>
      </c>
      <c r="S832" s="33" t="str">
        <f aca="false">IF(OR(N832="",Q832=""),"",N832-Q832)</f>
        <v/>
      </c>
      <c r="T832" s="0" t="str">
        <f aca="false">IF(N(D832)&gt;0,RANK(D832,D$2:D$1001)+COUNTIF(D$2:D832,D832)-1,"")</f>
        <v/>
      </c>
      <c r="U832" s="38" t="n">
        <f aca="false">IF(N(D832)&gt;0,IF(D832&gt;=LR_MIN_SHARE*SUM(D$2:D$1001),F832,-1),-1)</f>
        <v>-1</v>
      </c>
      <c r="V832" s="0" t="str">
        <f aca="false">IF(U832&lt;0,"",RANK(U832,U$2:U$1001)+COUNTIF(U$2:U832,U832)-1)</f>
        <v/>
      </c>
      <c r="W832" s="0" t="str">
        <f aca="false">IF(N(L832)&gt;0,RANK(L832,L$2:L$1001)+COUNTIF(L$2:L832,L832)-1,"")</f>
        <v/>
      </c>
      <c r="X832" s="38" t="n">
        <f aca="false">IF(N(L832)&gt;0,IF(L832&gt;=LR_MIN_SHARE*SUM(L$2:L$1001),N832,-1),-1)</f>
        <v>-1</v>
      </c>
      <c r="Y832" s="0" t="str">
        <f aca="false">IF(X832&lt;0,"",RANK(X832,X$2:X$1001)+COUNTIF(X$2:X832,X832)-1)</f>
        <v/>
      </c>
      <c r="AA832" s="0" t="str">
        <f aca="false">IF($A832="","",IF(COUNTIF($B$2:$B832,$B832)=1,1,""))</f>
        <v/>
      </c>
      <c r="AB832" s="0" t="str">
        <f aca="false">IF(AA832=1,SUMIF($B$2:$B$1001,$B832,$D$2:$D$1001),"")</f>
        <v/>
      </c>
      <c r="AC832" s="0" t="str">
        <f aca="false">IF(AA832=1,RANK(AB832,$AB$2:$AB$1001)+COUNTIF($AB$2:$AB832,AB832)-1,"")</f>
        <v/>
      </c>
      <c r="AD832" s="0" t="str">
        <f aca="false">IF($A832="","",COUNTIF(raw_data!$G:$G,$A832))</f>
        <v/>
      </c>
      <c r="AE832" s="0" t="str">
        <f aca="false">IF($A832="","",IF(COUNTIF($A$2:$A$1001,$A832)&gt;1,1,0))</f>
        <v/>
      </c>
    </row>
    <row r="833" customFormat="false" ht="15" hidden="false" customHeight="false" outlineLevel="0" collapsed="false">
      <c r="A833" s="0" t="str">
        <f aca="false">IF(code_master!$A833="","",code_master!$A833)</f>
        <v/>
      </c>
      <c r="B833" s="0" t="str">
        <f aca="false">IF($A833="","",code_master!$C833&amp;"")</f>
        <v/>
      </c>
      <c r="C833" s="0" t="str">
        <f aca="false">IF($A833="","",code_master!$B833&amp;"")</f>
        <v/>
      </c>
      <c r="D833" s="30" t="str">
        <f aca="false">IF($A833="","",SUMIFS(raw_data!$H:$H,raw_data!$A:$A,"&gt;="&amp;UY_START,raw_data!$A:$A,"&lt;="&amp;BASE_YM,raw_data!$B:$B,"&lt;="&amp;BASE_YM,raw_data!$G:$G,$A833))</f>
        <v/>
      </c>
      <c r="E833" s="30" t="str">
        <f aca="false">IF($A833="","",(SUMIFS(raw_data!$I:$I,raw_data!$A:$A,"&gt;="&amp;UY_START,raw_data!$A:$A,"&lt;="&amp;BASE_YM,raw_data!$B:$B,"&lt;="&amp;BASE_YM,raw_data!$G:$G,$A833)+SUMIFS(raw_data!$J:$J,raw_data!$A:$A,"&gt;="&amp;UY_START,raw_data!$A:$A,"&lt;="&amp;BASE_YM,raw_data!$B:$B,"&lt;="&amp;BASE_YM,raw_data!$G:$G,$A833)))</f>
        <v/>
      </c>
      <c r="F833" s="31" t="str">
        <f aca="false">IF(N(D833)=0,"",E833/D833)</f>
        <v/>
      </c>
      <c r="G833" s="30" t="str">
        <f aca="false">IF($A833="","",SUMIFS(raw_data!$H:$H,raw_data!$A:$A,"&gt;="&amp;UY_START_PY,raw_data!$A:$A,"&lt;="&amp;BASE_YM_PY,raw_data!$B:$B,"&lt;="&amp;BASE_YM_PY,raw_data!$G:$G,$A833))</f>
        <v/>
      </c>
      <c r="H833" s="30" t="str">
        <f aca="false">IF($A833="","",(SUMIFS(raw_data!$I:$I,raw_data!$A:$A,"&gt;="&amp;UY_START_PY,raw_data!$A:$A,"&lt;="&amp;BASE_YM_PY,raw_data!$B:$B,"&lt;="&amp;BASE_YM_PY,raw_data!$G:$G,$A833)+SUMIFS(raw_data!$J:$J,raw_data!$A:$A,"&gt;="&amp;UY_START_PY,raw_data!$A:$A,"&lt;="&amp;BASE_YM_PY,raw_data!$B:$B,"&lt;="&amp;BASE_YM_PY,raw_data!$G:$G,$A833)))</f>
        <v/>
      </c>
      <c r="I833" s="31" t="str">
        <f aca="false">IF(N(G833)=0,"",H833/G833)</f>
        <v/>
      </c>
      <c r="J833" s="32" t="str">
        <f aca="false">IF(N(G833)=0,"",D833/G833-1)</f>
        <v/>
      </c>
      <c r="K833" s="33" t="str">
        <f aca="false">IF(OR(F833="",I833=""),"",F833-I833)</f>
        <v/>
      </c>
      <c r="L833" s="30" t="str">
        <f aca="false">IF($A833="","",SUMIFS(raw_data!$H:$H,raw_data!$B:$B,BASE_YM,raw_data!$G:$G,$A833))</f>
        <v/>
      </c>
      <c r="M833" s="30" t="str">
        <f aca="false">IF($A833="","",(SUMIFS(raw_data!$I:$I,raw_data!$B:$B,BASE_YM,raw_data!$G:$G,$A833)+SUMIFS(raw_data!$J:$J,raw_data!$B:$B,BASE_YM,raw_data!$G:$G,$A833)))</f>
        <v/>
      </c>
      <c r="N833" s="31" t="str">
        <f aca="false">IF(N(L833)=0,"",M833/L833)</f>
        <v/>
      </c>
      <c r="O833" s="30" t="str">
        <f aca="false">IF($A833="","",SUMIFS(raw_data!$H:$H,raw_data!$B:$B,BASE_YM_PY,raw_data!$G:$G,$A833))</f>
        <v/>
      </c>
      <c r="P833" s="30" t="str">
        <f aca="false">IF($A833="","",(SUMIFS(raw_data!$I:$I,raw_data!$B:$B,BASE_YM_PY,raw_data!$G:$G,$A833)+SUMIFS(raw_data!$J:$J,raw_data!$B:$B,BASE_YM_PY,raw_data!$G:$G,$A833)))</f>
        <v/>
      </c>
      <c r="Q833" s="31" t="str">
        <f aca="false">IF(N(O833)=0,"",P833/O833)</f>
        <v/>
      </c>
      <c r="R833" s="32" t="str">
        <f aca="false">IF(N(O833)=0,"",L833/O833-1)</f>
        <v/>
      </c>
      <c r="S833" s="33" t="str">
        <f aca="false">IF(OR(N833="",Q833=""),"",N833-Q833)</f>
        <v/>
      </c>
      <c r="T833" s="0" t="str">
        <f aca="false">IF(N(D833)&gt;0,RANK(D833,D$2:D$1001)+COUNTIF(D$2:D833,D833)-1,"")</f>
        <v/>
      </c>
      <c r="U833" s="38" t="n">
        <f aca="false">IF(N(D833)&gt;0,IF(D833&gt;=LR_MIN_SHARE*SUM(D$2:D$1001),F833,-1),-1)</f>
        <v>-1</v>
      </c>
      <c r="V833" s="0" t="str">
        <f aca="false">IF(U833&lt;0,"",RANK(U833,U$2:U$1001)+COUNTIF(U$2:U833,U833)-1)</f>
        <v/>
      </c>
      <c r="W833" s="0" t="str">
        <f aca="false">IF(N(L833)&gt;0,RANK(L833,L$2:L$1001)+COUNTIF(L$2:L833,L833)-1,"")</f>
        <v/>
      </c>
      <c r="X833" s="38" t="n">
        <f aca="false">IF(N(L833)&gt;0,IF(L833&gt;=LR_MIN_SHARE*SUM(L$2:L$1001),N833,-1),-1)</f>
        <v>-1</v>
      </c>
      <c r="Y833" s="0" t="str">
        <f aca="false">IF(X833&lt;0,"",RANK(X833,X$2:X$1001)+COUNTIF(X$2:X833,X833)-1)</f>
        <v/>
      </c>
      <c r="AA833" s="0" t="str">
        <f aca="false">IF($A833="","",IF(COUNTIF($B$2:$B833,$B833)=1,1,""))</f>
        <v/>
      </c>
      <c r="AB833" s="0" t="str">
        <f aca="false">IF(AA833=1,SUMIF($B$2:$B$1001,$B833,$D$2:$D$1001),"")</f>
        <v/>
      </c>
      <c r="AC833" s="0" t="str">
        <f aca="false">IF(AA833=1,RANK(AB833,$AB$2:$AB$1001)+COUNTIF($AB$2:$AB833,AB833)-1,"")</f>
        <v/>
      </c>
      <c r="AD833" s="0" t="str">
        <f aca="false">IF($A833="","",COUNTIF(raw_data!$G:$G,$A833))</f>
        <v/>
      </c>
      <c r="AE833" s="0" t="str">
        <f aca="false">IF($A833="","",IF(COUNTIF($A$2:$A$1001,$A833)&gt;1,1,0))</f>
        <v/>
      </c>
    </row>
    <row r="834" customFormat="false" ht="15" hidden="false" customHeight="false" outlineLevel="0" collapsed="false">
      <c r="A834" s="0" t="str">
        <f aca="false">IF(code_master!$A834="","",code_master!$A834)</f>
        <v/>
      </c>
      <c r="B834" s="0" t="str">
        <f aca="false">IF($A834="","",code_master!$C834&amp;"")</f>
        <v/>
      </c>
      <c r="C834" s="0" t="str">
        <f aca="false">IF($A834="","",code_master!$B834&amp;"")</f>
        <v/>
      </c>
      <c r="D834" s="30" t="str">
        <f aca="false">IF($A834="","",SUMIFS(raw_data!$H:$H,raw_data!$A:$A,"&gt;="&amp;UY_START,raw_data!$A:$A,"&lt;="&amp;BASE_YM,raw_data!$B:$B,"&lt;="&amp;BASE_YM,raw_data!$G:$G,$A834))</f>
        <v/>
      </c>
      <c r="E834" s="30" t="str">
        <f aca="false">IF($A834="","",(SUMIFS(raw_data!$I:$I,raw_data!$A:$A,"&gt;="&amp;UY_START,raw_data!$A:$A,"&lt;="&amp;BASE_YM,raw_data!$B:$B,"&lt;="&amp;BASE_YM,raw_data!$G:$G,$A834)+SUMIFS(raw_data!$J:$J,raw_data!$A:$A,"&gt;="&amp;UY_START,raw_data!$A:$A,"&lt;="&amp;BASE_YM,raw_data!$B:$B,"&lt;="&amp;BASE_YM,raw_data!$G:$G,$A834)))</f>
        <v/>
      </c>
      <c r="F834" s="31" t="str">
        <f aca="false">IF(N(D834)=0,"",E834/D834)</f>
        <v/>
      </c>
      <c r="G834" s="30" t="str">
        <f aca="false">IF($A834="","",SUMIFS(raw_data!$H:$H,raw_data!$A:$A,"&gt;="&amp;UY_START_PY,raw_data!$A:$A,"&lt;="&amp;BASE_YM_PY,raw_data!$B:$B,"&lt;="&amp;BASE_YM_PY,raw_data!$G:$G,$A834))</f>
        <v/>
      </c>
      <c r="H834" s="30" t="str">
        <f aca="false">IF($A834="","",(SUMIFS(raw_data!$I:$I,raw_data!$A:$A,"&gt;="&amp;UY_START_PY,raw_data!$A:$A,"&lt;="&amp;BASE_YM_PY,raw_data!$B:$B,"&lt;="&amp;BASE_YM_PY,raw_data!$G:$G,$A834)+SUMIFS(raw_data!$J:$J,raw_data!$A:$A,"&gt;="&amp;UY_START_PY,raw_data!$A:$A,"&lt;="&amp;BASE_YM_PY,raw_data!$B:$B,"&lt;="&amp;BASE_YM_PY,raw_data!$G:$G,$A834)))</f>
        <v/>
      </c>
      <c r="I834" s="31" t="str">
        <f aca="false">IF(N(G834)=0,"",H834/G834)</f>
        <v/>
      </c>
      <c r="J834" s="32" t="str">
        <f aca="false">IF(N(G834)=0,"",D834/G834-1)</f>
        <v/>
      </c>
      <c r="K834" s="33" t="str">
        <f aca="false">IF(OR(F834="",I834=""),"",F834-I834)</f>
        <v/>
      </c>
      <c r="L834" s="30" t="str">
        <f aca="false">IF($A834="","",SUMIFS(raw_data!$H:$H,raw_data!$B:$B,BASE_YM,raw_data!$G:$G,$A834))</f>
        <v/>
      </c>
      <c r="M834" s="30" t="str">
        <f aca="false">IF($A834="","",(SUMIFS(raw_data!$I:$I,raw_data!$B:$B,BASE_YM,raw_data!$G:$G,$A834)+SUMIFS(raw_data!$J:$J,raw_data!$B:$B,BASE_YM,raw_data!$G:$G,$A834)))</f>
        <v/>
      </c>
      <c r="N834" s="31" t="str">
        <f aca="false">IF(N(L834)=0,"",M834/L834)</f>
        <v/>
      </c>
      <c r="O834" s="30" t="str">
        <f aca="false">IF($A834="","",SUMIFS(raw_data!$H:$H,raw_data!$B:$B,BASE_YM_PY,raw_data!$G:$G,$A834))</f>
        <v/>
      </c>
      <c r="P834" s="30" t="str">
        <f aca="false">IF($A834="","",(SUMIFS(raw_data!$I:$I,raw_data!$B:$B,BASE_YM_PY,raw_data!$G:$G,$A834)+SUMIFS(raw_data!$J:$J,raw_data!$B:$B,BASE_YM_PY,raw_data!$G:$G,$A834)))</f>
        <v/>
      </c>
      <c r="Q834" s="31" t="str">
        <f aca="false">IF(N(O834)=0,"",P834/O834)</f>
        <v/>
      </c>
      <c r="R834" s="32" t="str">
        <f aca="false">IF(N(O834)=0,"",L834/O834-1)</f>
        <v/>
      </c>
      <c r="S834" s="33" t="str">
        <f aca="false">IF(OR(N834="",Q834=""),"",N834-Q834)</f>
        <v/>
      </c>
      <c r="T834" s="0" t="str">
        <f aca="false">IF(N(D834)&gt;0,RANK(D834,D$2:D$1001)+COUNTIF(D$2:D834,D834)-1,"")</f>
        <v/>
      </c>
      <c r="U834" s="38" t="n">
        <f aca="false">IF(N(D834)&gt;0,IF(D834&gt;=LR_MIN_SHARE*SUM(D$2:D$1001),F834,-1),-1)</f>
        <v>-1</v>
      </c>
      <c r="V834" s="0" t="str">
        <f aca="false">IF(U834&lt;0,"",RANK(U834,U$2:U$1001)+COUNTIF(U$2:U834,U834)-1)</f>
        <v/>
      </c>
      <c r="W834" s="0" t="str">
        <f aca="false">IF(N(L834)&gt;0,RANK(L834,L$2:L$1001)+COUNTIF(L$2:L834,L834)-1,"")</f>
        <v/>
      </c>
      <c r="X834" s="38" t="n">
        <f aca="false">IF(N(L834)&gt;0,IF(L834&gt;=LR_MIN_SHARE*SUM(L$2:L$1001),N834,-1),-1)</f>
        <v>-1</v>
      </c>
      <c r="Y834" s="0" t="str">
        <f aca="false">IF(X834&lt;0,"",RANK(X834,X$2:X$1001)+COUNTIF(X$2:X834,X834)-1)</f>
        <v/>
      </c>
      <c r="AA834" s="0" t="str">
        <f aca="false">IF($A834="","",IF(COUNTIF($B$2:$B834,$B834)=1,1,""))</f>
        <v/>
      </c>
      <c r="AB834" s="0" t="str">
        <f aca="false">IF(AA834=1,SUMIF($B$2:$B$1001,$B834,$D$2:$D$1001),"")</f>
        <v/>
      </c>
      <c r="AC834" s="0" t="str">
        <f aca="false">IF(AA834=1,RANK(AB834,$AB$2:$AB$1001)+COUNTIF($AB$2:$AB834,AB834)-1,"")</f>
        <v/>
      </c>
      <c r="AD834" s="0" t="str">
        <f aca="false">IF($A834="","",COUNTIF(raw_data!$G:$G,$A834))</f>
        <v/>
      </c>
      <c r="AE834" s="0" t="str">
        <f aca="false">IF($A834="","",IF(COUNTIF($A$2:$A$1001,$A834)&gt;1,1,0))</f>
        <v/>
      </c>
    </row>
    <row r="835" customFormat="false" ht="15" hidden="false" customHeight="false" outlineLevel="0" collapsed="false">
      <c r="A835" s="0" t="str">
        <f aca="false">IF(code_master!$A835="","",code_master!$A835)</f>
        <v/>
      </c>
      <c r="B835" s="0" t="str">
        <f aca="false">IF($A835="","",code_master!$C835&amp;"")</f>
        <v/>
      </c>
      <c r="C835" s="0" t="str">
        <f aca="false">IF($A835="","",code_master!$B835&amp;"")</f>
        <v/>
      </c>
      <c r="D835" s="30" t="str">
        <f aca="false">IF($A835="","",SUMIFS(raw_data!$H:$H,raw_data!$A:$A,"&gt;="&amp;UY_START,raw_data!$A:$A,"&lt;="&amp;BASE_YM,raw_data!$B:$B,"&lt;="&amp;BASE_YM,raw_data!$G:$G,$A835))</f>
        <v/>
      </c>
      <c r="E835" s="30" t="str">
        <f aca="false">IF($A835="","",(SUMIFS(raw_data!$I:$I,raw_data!$A:$A,"&gt;="&amp;UY_START,raw_data!$A:$A,"&lt;="&amp;BASE_YM,raw_data!$B:$B,"&lt;="&amp;BASE_YM,raw_data!$G:$G,$A835)+SUMIFS(raw_data!$J:$J,raw_data!$A:$A,"&gt;="&amp;UY_START,raw_data!$A:$A,"&lt;="&amp;BASE_YM,raw_data!$B:$B,"&lt;="&amp;BASE_YM,raw_data!$G:$G,$A835)))</f>
        <v/>
      </c>
      <c r="F835" s="31" t="str">
        <f aca="false">IF(N(D835)=0,"",E835/D835)</f>
        <v/>
      </c>
      <c r="G835" s="30" t="str">
        <f aca="false">IF($A835="","",SUMIFS(raw_data!$H:$H,raw_data!$A:$A,"&gt;="&amp;UY_START_PY,raw_data!$A:$A,"&lt;="&amp;BASE_YM_PY,raw_data!$B:$B,"&lt;="&amp;BASE_YM_PY,raw_data!$G:$G,$A835))</f>
        <v/>
      </c>
      <c r="H835" s="30" t="str">
        <f aca="false">IF($A835="","",(SUMIFS(raw_data!$I:$I,raw_data!$A:$A,"&gt;="&amp;UY_START_PY,raw_data!$A:$A,"&lt;="&amp;BASE_YM_PY,raw_data!$B:$B,"&lt;="&amp;BASE_YM_PY,raw_data!$G:$G,$A835)+SUMIFS(raw_data!$J:$J,raw_data!$A:$A,"&gt;="&amp;UY_START_PY,raw_data!$A:$A,"&lt;="&amp;BASE_YM_PY,raw_data!$B:$B,"&lt;="&amp;BASE_YM_PY,raw_data!$G:$G,$A835)))</f>
        <v/>
      </c>
      <c r="I835" s="31" t="str">
        <f aca="false">IF(N(G835)=0,"",H835/G835)</f>
        <v/>
      </c>
      <c r="J835" s="32" t="str">
        <f aca="false">IF(N(G835)=0,"",D835/G835-1)</f>
        <v/>
      </c>
      <c r="K835" s="33" t="str">
        <f aca="false">IF(OR(F835="",I835=""),"",F835-I835)</f>
        <v/>
      </c>
      <c r="L835" s="30" t="str">
        <f aca="false">IF($A835="","",SUMIFS(raw_data!$H:$H,raw_data!$B:$B,BASE_YM,raw_data!$G:$G,$A835))</f>
        <v/>
      </c>
      <c r="M835" s="30" t="str">
        <f aca="false">IF($A835="","",(SUMIFS(raw_data!$I:$I,raw_data!$B:$B,BASE_YM,raw_data!$G:$G,$A835)+SUMIFS(raw_data!$J:$J,raw_data!$B:$B,BASE_YM,raw_data!$G:$G,$A835)))</f>
        <v/>
      </c>
      <c r="N835" s="31" t="str">
        <f aca="false">IF(N(L835)=0,"",M835/L835)</f>
        <v/>
      </c>
      <c r="O835" s="30" t="str">
        <f aca="false">IF($A835="","",SUMIFS(raw_data!$H:$H,raw_data!$B:$B,BASE_YM_PY,raw_data!$G:$G,$A835))</f>
        <v/>
      </c>
      <c r="P835" s="30" t="str">
        <f aca="false">IF($A835="","",(SUMIFS(raw_data!$I:$I,raw_data!$B:$B,BASE_YM_PY,raw_data!$G:$G,$A835)+SUMIFS(raw_data!$J:$J,raw_data!$B:$B,BASE_YM_PY,raw_data!$G:$G,$A835)))</f>
        <v/>
      </c>
      <c r="Q835" s="31" t="str">
        <f aca="false">IF(N(O835)=0,"",P835/O835)</f>
        <v/>
      </c>
      <c r="R835" s="32" t="str">
        <f aca="false">IF(N(O835)=0,"",L835/O835-1)</f>
        <v/>
      </c>
      <c r="S835" s="33" t="str">
        <f aca="false">IF(OR(N835="",Q835=""),"",N835-Q835)</f>
        <v/>
      </c>
      <c r="T835" s="0" t="str">
        <f aca="false">IF(N(D835)&gt;0,RANK(D835,D$2:D$1001)+COUNTIF(D$2:D835,D835)-1,"")</f>
        <v/>
      </c>
      <c r="U835" s="38" t="n">
        <f aca="false">IF(N(D835)&gt;0,IF(D835&gt;=LR_MIN_SHARE*SUM(D$2:D$1001),F835,-1),-1)</f>
        <v>-1</v>
      </c>
      <c r="V835" s="0" t="str">
        <f aca="false">IF(U835&lt;0,"",RANK(U835,U$2:U$1001)+COUNTIF(U$2:U835,U835)-1)</f>
        <v/>
      </c>
      <c r="W835" s="0" t="str">
        <f aca="false">IF(N(L835)&gt;0,RANK(L835,L$2:L$1001)+COUNTIF(L$2:L835,L835)-1,"")</f>
        <v/>
      </c>
      <c r="X835" s="38" t="n">
        <f aca="false">IF(N(L835)&gt;0,IF(L835&gt;=LR_MIN_SHARE*SUM(L$2:L$1001),N835,-1),-1)</f>
        <v>-1</v>
      </c>
      <c r="Y835" s="0" t="str">
        <f aca="false">IF(X835&lt;0,"",RANK(X835,X$2:X$1001)+COUNTIF(X$2:X835,X835)-1)</f>
        <v/>
      </c>
      <c r="AA835" s="0" t="str">
        <f aca="false">IF($A835="","",IF(COUNTIF($B$2:$B835,$B835)=1,1,""))</f>
        <v/>
      </c>
      <c r="AB835" s="0" t="str">
        <f aca="false">IF(AA835=1,SUMIF($B$2:$B$1001,$B835,$D$2:$D$1001),"")</f>
        <v/>
      </c>
      <c r="AC835" s="0" t="str">
        <f aca="false">IF(AA835=1,RANK(AB835,$AB$2:$AB$1001)+COUNTIF($AB$2:$AB835,AB835)-1,"")</f>
        <v/>
      </c>
      <c r="AD835" s="0" t="str">
        <f aca="false">IF($A835="","",COUNTIF(raw_data!$G:$G,$A835))</f>
        <v/>
      </c>
      <c r="AE835" s="0" t="str">
        <f aca="false">IF($A835="","",IF(COUNTIF($A$2:$A$1001,$A835)&gt;1,1,0))</f>
        <v/>
      </c>
    </row>
    <row r="836" customFormat="false" ht="15" hidden="false" customHeight="false" outlineLevel="0" collapsed="false">
      <c r="A836" s="0" t="str">
        <f aca="false">IF(code_master!$A836="","",code_master!$A836)</f>
        <v/>
      </c>
      <c r="B836" s="0" t="str">
        <f aca="false">IF($A836="","",code_master!$C836&amp;"")</f>
        <v/>
      </c>
      <c r="C836" s="0" t="str">
        <f aca="false">IF($A836="","",code_master!$B836&amp;"")</f>
        <v/>
      </c>
      <c r="D836" s="30" t="str">
        <f aca="false">IF($A836="","",SUMIFS(raw_data!$H:$H,raw_data!$A:$A,"&gt;="&amp;UY_START,raw_data!$A:$A,"&lt;="&amp;BASE_YM,raw_data!$B:$B,"&lt;="&amp;BASE_YM,raw_data!$G:$G,$A836))</f>
        <v/>
      </c>
      <c r="E836" s="30" t="str">
        <f aca="false">IF($A836="","",(SUMIFS(raw_data!$I:$I,raw_data!$A:$A,"&gt;="&amp;UY_START,raw_data!$A:$A,"&lt;="&amp;BASE_YM,raw_data!$B:$B,"&lt;="&amp;BASE_YM,raw_data!$G:$G,$A836)+SUMIFS(raw_data!$J:$J,raw_data!$A:$A,"&gt;="&amp;UY_START,raw_data!$A:$A,"&lt;="&amp;BASE_YM,raw_data!$B:$B,"&lt;="&amp;BASE_YM,raw_data!$G:$G,$A836)))</f>
        <v/>
      </c>
      <c r="F836" s="31" t="str">
        <f aca="false">IF(N(D836)=0,"",E836/D836)</f>
        <v/>
      </c>
      <c r="G836" s="30" t="str">
        <f aca="false">IF($A836="","",SUMIFS(raw_data!$H:$H,raw_data!$A:$A,"&gt;="&amp;UY_START_PY,raw_data!$A:$A,"&lt;="&amp;BASE_YM_PY,raw_data!$B:$B,"&lt;="&amp;BASE_YM_PY,raw_data!$G:$G,$A836))</f>
        <v/>
      </c>
      <c r="H836" s="30" t="str">
        <f aca="false">IF($A836="","",(SUMIFS(raw_data!$I:$I,raw_data!$A:$A,"&gt;="&amp;UY_START_PY,raw_data!$A:$A,"&lt;="&amp;BASE_YM_PY,raw_data!$B:$B,"&lt;="&amp;BASE_YM_PY,raw_data!$G:$G,$A836)+SUMIFS(raw_data!$J:$J,raw_data!$A:$A,"&gt;="&amp;UY_START_PY,raw_data!$A:$A,"&lt;="&amp;BASE_YM_PY,raw_data!$B:$B,"&lt;="&amp;BASE_YM_PY,raw_data!$G:$G,$A836)))</f>
        <v/>
      </c>
      <c r="I836" s="31" t="str">
        <f aca="false">IF(N(G836)=0,"",H836/G836)</f>
        <v/>
      </c>
      <c r="J836" s="32" t="str">
        <f aca="false">IF(N(G836)=0,"",D836/G836-1)</f>
        <v/>
      </c>
      <c r="K836" s="33" t="str">
        <f aca="false">IF(OR(F836="",I836=""),"",F836-I836)</f>
        <v/>
      </c>
      <c r="L836" s="30" t="str">
        <f aca="false">IF($A836="","",SUMIFS(raw_data!$H:$H,raw_data!$B:$B,BASE_YM,raw_data!$G:$G,$A836))</f>
        <v/>
      </c>
      <c r="M836" s="30" t="str">
        <f aca="false">IF($A836="","",(SUMIFS(raw_data!$I:$I,raw_data!$B:$B,BASE_YM,raw_data!$G:$G,$A836)+SUMIFS(raw_data!$J:$J,raw_data!$B:$B,BASE_YM,raw_data!$G:$G,$A836)))</f>
        <v/>
      </c>
      <c r="N836" s="31" t="str">
        <f aca="false">IF(N(L836)=0,"",M836/L836)</f>
        <v/>
      </c>
      <c r="O836" s="30" t="str">
        <f aca="false">IF($A836="","",SUMIFS(raw_data!$H:$H,raw_data!$B:$B,BASE_YM_PY,raw_data!$G:$G,$A836))</f>
        <v/>
      </c>
      <c r="P836" s="30" t="str">
        <f aca="false">IF($A836="","",(SUMIFS(raw_data!$I:$I,raw_data!$B:$B,BASE_YM_PY,raw_data!$G:$G,$A836)+SUMIFS(raw_data!$J:$J,raw_data!$B:$B,BASE_YM_PY,raw_data!$G:$G,$A836)))</f>
        <v/>
      </c>
      <c r="Q836" s="31" t="str">
        <f aca="false">IF(N(O836)=0,"",P836/O836)</f>
        <v/>
      </c>
      <c r="R836" s="32" t="str">
        <f aca="false">IF(N(O836)=0,"",L836/O836-1)</f>
        <v/>
      </c>
      <c r="S836" s="33" t="str">
        <f aca="false">IF(OR(N836="",Q836=""),"",N836-Q836)</f>
        <v/>
      </c>
      <c r="T836" s="0" t="str">
        <f aca="false">IF(N(D836)&gt;0,RANK(D836,D$2:D$1001)+COUNTIF(D$2:D836,D836)-1,"")</f>
        <v/>
      </c>
      <c r="U836" s="38" t="n">
        <f aca="false">IF(N(D836)&gt;0,IF(D836&gt;=LR_MIN_SHARE*SUM(D$2:D$1001),F836,-1),-1)</f>
        <v>-1</v>
      </c>
      <c r="V836" s="0" t="str">
        <f aca="false">IF(U836&lt;0,"",RANK(U836,U$2:U$1001)+COUNTIF(U$2:U836,U836)-1)</f>
        <v/>
      </c>
      <c r="W836" s="0" t="str">
        <f aca="false">IF(N(L836)&gt;0,RANK(L836,L$2:L$1001)+COUNTIF(L$2:L836,L836)-1,"")</f>
        <v/>
      </c>
      <c r="X836" s="38" t="n">
        <f aca="false">IF(N(L836)&gt;0,IF(L836&gt;=LR_MIN_SHARE*SUM(L$2:L$1001),N836,-1),-1)</f>
        <v>-1</v>
      </c>
      <c r="Y836" s="0" t="str">
        <f aca="false">IF(X836&lt;0,"",RANK(X836,X$2:X$1001)+COUNTIF(X$2:X836,X836)-1)</f>
        <v/>
      </c>
      <c r="AA836" s="0" t="str">
        <f aca="false">IF($A836="","",IF(COUNTIF($B$2:$B836,$B836)=1,1,""))</f>
        <v/>
      </c>
      <c r="AB836" s="0" t="str">
        <f aca="false">IF(AA836=1,SUMIF($B$2:$B$1001,$B836,$D$2:$D$1001),"")</f>
        <v/>
      </c>
      <c r="AC836" s="0" t="str">
        <f aca="false">IF(AA836=1,RANK(AB836,$AB$2:$AB$1001)+COUNTIF($AB$2:$AB836,AB836)-1,"")</f>
        <v/>
      </c>
      <c r="AD836" s="0" t="str">
        <f aca="false">IF($A836="","",COUNTIF(raw_data!$G:$G,$A836))</f>
        <v/>
      </c>
      <c r="AE836" s="0" t="str">
        <f aca="false">IF($A836="","",IF(COUNTIF($A$2:$A$1001,$A836)&gt;1,1,0))</f>
        <v/>
      </c>
    </row>
    <row r="837" customFormat="false" ht="15" hidden="false" customHeight="false" outlineLevel="0" collapsed="false">
      <c r="A837" s="0" t="str">
        <f aca="false">IF(code_master!$A837="","",code_master!$A837)</f>
        <v/>
      </c>
      <c r="B837" s="0" t="str">
        <f aca="false">IF($A837="","",code_master!$C837&amp;"")</f>
        <v/>
      </c>
      <c r="C837" s="0" t="str">
        <f aca="false">IF($A837="","",code_master!$B837&amp;"")</f>
        <v/>
      </c>
      <c r="D837" s="30" t="str">
        <f aca="false">IF($A837="","",SUMIFS(raw_data!$H:$H,raw_data!$A:$A,"&gt;="&amp;UY_START,raw_data!$A:$A,"&lt;="&amp;BASE_YM,raw_data!$B:$B,"&lt;="&amp;BASE_YM,raw_data!$G:$G,$A837))</f>
        <v/>
      </c>
      <c r="E837" s="30" t="str">
        <f aca="false">IF($A837="","",(SUMIFS(raw_data!$I:$I,raw_data!$A:$A,"&gt;="&amp;UY_START,raw_data!$A:$A,"&lt;="&amp;BASE_YM,raw_data!$B:$B,"&lt;="&amp;BASE_YM,raw_data!$G:$G,$A837)+SUMIFS(raw_data!$J:$J,raw_data!$A:$A,"&gt;="&amp;UY_START,raw_data!$A:$A,"&lt;="&amp;BASE_YM,raw_data!$B:$B,"&lt;="&amp;BASE_YM,raw_data!$G:$G,$A837)))</f>
        <v/>
      </c>
      <c r="F837" s="31" t="str">
        <f aca="false">IF(N(D837)=0,"",E837/D837)</f>
        <v/>
      </c>
      <c r="G837" s="30" t="str">
        <f aca="false">IF($A837="","",SUMIFS(raw_data!$H:$H,raw_data!$A:$A,"&gt;="&amp;UY_START_PY,raw_data!$A:$A,"&lt;="&amp;BASE_YM_PY,raw_data!$B:$B,"&lt;="&amp;BASE_YM_PY,raw_data!$G:$G,$A837))</f>
        <v/>
      </c>
      <c r="H837" s="30" t="str">
        <f aca="false">IF($A837="","",(SUMIFS(raw_data!$I:$I,raw_data!$A:$A,"&gt;="&amp;UY_START_PY,raw_data!$A:$A,"&lt;="&amp;BASE_YM_PY,raw_data!$B:$B,"&lt;="&amp;BASE_YM_PY,raw_data!$G:$G,$A837)+SUMIFS(raw_data!$J:$J,raw_data!$A:$A,"&gt;="&amp;UY_START_PY,raw_data!$A:$A,"&lt;="&amp;BASE_YM_PY,raw_data!$B:$B,"&lt;="&amp;BASE_YM_PY,raw_data!$G:$G,$A837)))</f>
        <v/>
      </c>
      <c r="I837" s="31" t="str">
        <f aca="false">IF(N(G837)=0,"",H837/G837)</f>
        <v/>
      </c>
      <c r="J837" s="32" t="str">
        <f aca="false">IF(N(G837)=0,"",D837/G837-1)</f>
        <v/>
      </c>
      <c r="K837" s="33" t="str">
        <f aca="false">IF(OR(F837="",I837=""),"",F837-I837)</f>
        <v/>
      </c>
      <c r="L837" s="30" t="str">
        <f aca="false">IF($A837="","",SUMIFS(raw_data!$H:$H,raw_data!$B:$B,BASE_YM,raw_data!$G:$G,$A837))</f>
        <v/>
      </c>
      <c r="M837" s="30" t="str">
        <f aca="false">IF($A837="","",(SUMIFS(raw_data!$I:$I,raw_data!$B:$B,BASE_YM,raw_data!$G:$G,$A837)+SUMIFS(raw_data!$J:$J,raw_data!$B:$B,BASE_YM,raw_data!$G:$G,$A837)))</f>
        <v/>
      </c>
      <c r="N837" s="31" t="str">
        <f aca="false">IF(N(L837)=0,"",M837/L837)</f>
        <v/>
      </c>
      <c r="O837" s="30" t="str">
        <f aca="false">IF($A837="","",SUMIFS(raw_data!$H:$H,raw_data!$B:$B,BASE_YM_PY,raw_data!$G:$G,$A837))</f>
        <v/>
      </c>
      <c r="P837" s="30" t="str">
        <f aca="false">IF($A837="","",(SUMIFS(raw_data!$I:$I,raw_data!$B:$B,BASE_YM_PY,raw_data!$G:$G,$A837)+SUMIFS(raw_data!$J:$J,raw_data!$B:$B,BASE_YM_PY,raw_data!$G:$G,$A837)))</f>
        <v/>
      </c>
      <c r="Q837" s="31" t="str">
        <f aca="false">IF(N(O837)=0,"",P837/O837)</f>
        <v/>
      </c>
      <c r="R837" s="32" t="str">
        <f aca="false">IF(N(O837)=0,"",L837/O837-1)</f>
        <v/>
      </c>
      <c r="S837" s="33" t="str">
        <f aca="false">IF(OR(N837="",Q837=""),"",N837-Q837)</f>
        <v/>
      </c>
      <c r="T837" s="0" t="str">
        <f aca="false">IF(N(D837)&gt;0,RANK(D837,D$2:D$1001)+COUNTIF(D$2:D837,D837)-1,"")</f>
        <v/>
      </c>
      <c r="U837" s="38" t="n">
        <f aca="false">IF(N(D837)&gt;0,IF(D837&gt;=LR_MIN_SHARE*SUM(D$2:D$1001),F837,-1),-1)</f>
        <v>-1</v>
      </c>
      <c r="V837" s="0" t="str">
        <f aca="false">IF(U837&lt;0,"",RANK(U837,U$2:U$1001)+COUNTIF(U$2:U837,U837)-1)</f>
        <v/>
      </c>
      <c r="W837" s="0" t="str">
        <f aca="false">IF(N(L837)&gt;0,RANK(L837,L$2:L$1001)+COUNTIF(L$2:L837,L837)-1,"")</f>
        <v/>
      </c>
      <c r="X837" s="38" t="n">
        <f aca="false">IF(N(L837)&gt;0,IF(L837&gt;=LR_MIN_SHARE*SUM(L$2:L$1001),N837,-1),-1)</f>
        <v>-1</v>
      </c>
      <c r="Y837" s="0" t="str">
        <f aca="false">IF(X837&lt;0,"",RANK(X837,X$2:X$1001)+COUNTIF(X$2:X837,X837)-1)</f>
        <v/>
      </c>
      <c r="AA837" s="0" t="str">
        <f aca="false">IF($A837="","",IF(COUNTIF($B$2:$B837,$B837)=1,1,""))</f>
        <v/>
      </c>
      <c r="AB837" s="0" t="str">
        <f aca="false">IF(AA837=1,SUMIF($B$2:$B$1001,$B837,$D$2:$D$1001),"")</f>
        <v/>
      </c>
      <c r="AC837" s="0" t="str">
        <f aca="false">IF(AA837=1,RANK(AB837,$AB$2:$AB$1001)+COUNTIF($AB$2:$AB837,AB837)-1,"")</f>
        <v/>
      </c>
      <c r="AD837" s="0" t="str">
        <f aca="false">IF($A837="","",COUNTIF(raw_data!$G:$G,$A837))</f>
        <v/>
      </c>
      <c r="AE837" s="0" t="str">
        <f aca="false">IF($A837="","",IF(COUNTIF($A$2:$A$1001,$A837)&gt;1,1,0))</f>
        <v/>
      </c>
    </row>
    <row r="838" customFormat="false" ht="15" hidden="false" customHeight="false" outlineLevel="0" collapsed="false">
      <c r="A838" s="0" t="str">
        <f aca="false">IF(code_master!$A838="","",code_master!$A838)</f>
        <v/>
      </c>
      <c r="B838" s="0" t="str">
        <f aca="false">IF($A838="","",code_master!$C838&amp;"")</f>
        <v/>
      </c>
      <c r="C838" s="0" t="str">
        <f aca="false">IF($A838="","",code_master!$B838&amp;"")</f>
        <v/>
      </c>
      <c r="D838" s="30" t="str">
        <f aca="false">IF($A838="","",SUMIFS(raw_data!$H:$H,raw_data!$A:$A,"&gt;="&amp;UY_START,raw_data!$A:$A,"&lt;="&amp;BASE_YM,raw_data!$B:$B,"&lt;="&amp;BASE_YM,raw_data!$G:$G,$A838))</f>
        <v/>
      </c>
      <c r="E838" s="30" t="str">
        <f aca="false">IF($A838="","",(SUMIFS(raw_data!$I:$I,raw_data!$A:$A,"&gt;="&amp;UY_START,raw_data!$A:$A,"&lt;="&amp;BASE_YM,raw_data!$B:$B,"&lt;="&amp;BASE_YM,raw_data!$G:$G,$A838)+SUMIFS(raw_data!$J:$J,raw_data!$A:$A,"&gt;="&amp;UY_START,raw_data!$A:$A,"&lt;="&amp;BASE_YM,raw_data!$B:$B,"&lt;="&amp;BASE_YM,raw_data!$G:$G,$A838)))</f>
        <v/>
      </c>
      <c r="F838" s="31" t="str">
        <f aca="false">IF(N(D838)=0,"",E838/D838)</f>
        <v/>
      </c>
      <c r="G838" s="30" t="str">
        <f aca="false">IF($A838="","",SUMIFS(raw_data!$H:$H,raw_data!$A:$A,"&gt;="&amp;UY_START_PY,raw_data!$A:$A,"&lt;="&amp;BASE_YM_PY,raw_data!$B:$B,"&lt;="&amp;BASE_YM_PY,raw_data!$G:$G,$A838))</f>
        <v/>
      </c>
      <c r="H838" s="30" t="str">
        <f aca="false">IF($A838="","",(SUMIFS(raw_data!$I:$I,raw_data!$A:$A,"&gt;="&amp;UY_START_PY,raw_data!$A:$A,"&lt;="&amp;BASE_YM_PY,raw_data!$B:$B,"&lt;="&amp;BASE_YM_PY,raw_data!$G:$G,$A838)+SUMIFS(raw_data!$J:$J,raw_data!$A:$A,"&gt;="&amp;UY_START_PY,raw_data!$A:$A,"&lt;="&amp;BASE_YM_PY,raw_data!$B:$B,"&lt;="&amp;BASE_YM_PY,raw_data!$G:$G,$A838)))</f>
        <v/>
      </c>
      <c r="I838" s="31" t="str">
        <f aca="false">IF(N(G838)=0,"",H838/G838)</f>
        <v/>
      </c>
      <c r="J838" s="32" t="str">
        <f aca="false">IF(N(G838)=0,"",D838/G838-1)</f>
        <v/>
      </c>
      <c r="K838" s="33" t="str">
        <f aca="false">IF(OR(F838="",I838=""),"",F838-I838)</f>
        <v/>
      </c>
      <c r="L838" s="30" t="str">
        <f aca="false">IF($A838="","",SUMIFS(raw_data!$H:$H,raw_data!$B:$B,BASE_YM,raw_data!$G:$G,$A838))</f>
        <v/>
      </c>
      <c r="M838" s="30" t="str">
        <f aca="false">IF($A838="","",(SUMIFS(raw_data!$I:$I,raw_data!$B:$B,BASE_YM,raw_data!$G:$G,$A838)+SUMIFS(raw_data!$J:$J,raw_data!$B:$B,BASE_YM,raw_data!$G:$G,$A838)))</f>
        <v/>
      </c>
      <c r="N838" s="31" t="str">
        <f aca="false">IF(N(L838)=0,"",M838/L838)</f>
        <v/>
      </c>
      <c r="O838" s="30" t="str">
        <f aca="false">IF($A838="","",SUMIFS(raw_data!$H:$H,raw_data!$B:$B,BASE_YM_PY,raw_data!$G:$G,$A838))</f>
        <v/>
      </c>
      <c r="P838" s="30" t="str">
        <f aca="false">IF($A838="","",(SUMIFS(raw_data!$I:$I,raw_data!$B:$B,BASE_YM_PY,raw_data!$G:$G,$A838)+SUMIFS(raw_data!$J:$J,raw_data!$B:$B,BASE_YM_PY,raw_data!$G:$G,$A838)))</f>
        <v/>
      </c>
      <c r="Q838" s="31" t="str">
        <f aca="false">IF(N(O838)=0,"",P838/O838)</f>
        <v/>
      </c>
      <c r="R838" s="32" t="str">
        <f aca="false">IF(N(O838)=0,"",L838/O838-1)</f>
        <v/>
      </c>
      <c r="S838" s="33" t="str">
        <f aca="false">IF(OR(N838="",Q838=""),"",N838-Q838)</f>
        <v/>
      </c>
      <c r="T838" s="0" t="str">
        <f aca="false">IF(N(D838)&gt;0,RANK(D838,D$2:D$1001)+COUNTIF(D$2:D838,D838)-1,"")</f>
        <v/>
      </c>
      <c r="U838" s="38" t="n">
        <f aca="false">IF(N(D838)&gt;0,IF(D838&gt;=LR_MIN_SHARE*SUM(D$2:D$1001),F838,-1),-1)</f>
        <v>-1</v>
      </c>
      <c r="V838" s="0" t="str">
        <f aca="false">IF(U838&lt;0,"",RANK(U838,U$2:U$1001)+COUNTIF(U$2:U838,U838)-1)</f>
        <v/>
      </c>
      <c r="W838" s="0" t="str">
        <f aca="false">IF(N(L838)&gt;0,RANK(L838,L$2:L$1001)+COUNTIF(L$2:L838,L838)-1,"")</f>
        <v/>
      </c>
      <c r="X838" s="38" t="n">
        <f aca="false">IF(N(L838)&gt;0,IF(L838&gt;=LR_MIN_SHARE*SUM(L$2:L$1001),N838,-1),-1)</f>
        <v>-1</v>
      </c>
      <c r="Y838" s="0" t="str">
        <f aca="false">IF(X838&lt;0,"",RANK(X838,X$2:X$1001)+COUNTIF(X$2:X838,X838)-1)</f>
        <v/>
      </c>
      <c r="AA838" s="0" t="str">
        <f aca="false">IF($A838="","",IF(COUNTIF($B$2:$B838,$B838)=1,1,""))</f>
        <v/>
      </c>
      <c r="AB838" s="0" t="str">
        <f aca="false">IF(AA838=1,SUMIF($B$2:$B$1001,$B838,$D$2:$D$1001),"")</f>
        <v/>
      </c>
      <c r="AC838" s="0" t="str">
        <f aca="false">IF(AA838=1,RANK(AB838,$AB$2:$AB$1001)+COUNTIF($AB$2:$AB838,AB838)-1,"")</f>
        <v/>
      </c>
      <c r="AD838" s="0" t="str">
        <f aca="false">IF($A838="","",COUNTIF(raw_data!$G:$G,$A838))</f>
        <v/>
      </c>
      <c r="AE838" s="0" t="str">
        <f aca="false">IF($A838="","",IF(COUNTIF($A$2:$A$1001,$A838)&gt;1,1,0))</f>
        <v/>
      </c>
    </row>
    <row r="839" customFormat="false" ht="15" hidden="false" customHeight="false" outlineLevel="0" collapsed="false">
      <c r="A839" s="0" t="str">
        <f aca="false">IF(code_master!$A839="","",code_master!$A839)</f>
        <v/>
      </c>
      <c r="B839" s="0" t="str">
        <f aca="false">IF($A839="","",code_master!$C839&amp;"")</f>
        <v/>
      </c>
      <c r="C839" s="0" t="str">
        <f aca="false">IF($A839="","",code_master!$B839&amp;"")</f>
        <v/>
      </c>
      <c r="D839" s="30" t="str">
        <f aca="false">IF($A839="","",SUMIFS(raw_data!$H:$H,raw_data!$A:$A,"&gt;="&amp;UY_START,raw_data!$A:$A,"&lt;="&amp;BASE_YM,raw_data!$B:$B,"&lt;="&amp;BASE_YM,raw_data!$G:$G,$A839))</f>
        <v/>
      </c>
      <c r="E839" s="30" t="str">
        <f aca="false">IF($A839="","",(SUMIFS(raw_data!$I:$I,raw_data!$A:$A,"&gt;="&amp;UY_START,raw_data!$A:$A,"&lt;="&amp;BASE_YM,raw_data!$B:$B,"&lt;="&amp;BASE_YM,raw_data!$G:$G,$A839)+SUMIFS(raw_data!$J:$J,raw_data!$A:$A,"&gt;="&amp;UY_START,raw_data!$A:$A,"&lt;="&amp;BASE_YM,raw_data!$B:$B,"&lt;="&amp;BASE_YM,raw_data!$G:$G,$A839)))</f>
        <v/>
      </c>
      <c r="F839" s="31" t="str">
        <f aca="false">IF(N(D839)=0,"",E839/D839)</f>
        <v/>
      </c>
      <c r="G839" s="30" t="str">
        <f aca="false">IF($A839="","",SUMIFS(raw_data!$H:$H,raw_data!$A:$A,"&gt;="&amp;UY_START_PY,raw_data!$A:$A,"&lt;="&amp;BASE_YM_PY,raw_data!$B:$B,"&lt;="&amp;BASE_YM_PY,raw_data!$G:$G,$A839))</f>
        <v/>
      </c>
      <c r="H839" s="30" t="str">
        <f aca="false">IF($A839="","",(SUMIFS(raw_data!$I:$I,raw_data!$A:$A,"&gt;="&amp;UY_START_PY,raw_data!$A:$A,"&lt;="&amp;BASE_YM_PY,raw_data!$B:$B,"&lt;="&amp;BASE_YM_PY,raw_data!$G:$G,$A839)+SUMIFS(raw_data!$J:$J,raw_data!$A:$A,"&gt;="&amp;UY_START_PY,raw_data!$A:$A,"&lt;="&amp;BASE_YM_PY,raw_data!$B:$B,"&lt;="&amp;BASE_YM_PY,raw_data!$G:$G,$A839)))</f>
        <v/>
      </c>
      <c r="I839" s="31" t="str">
        <f aca="false">IF(N(G839)=0,"",H839/G839)</f>
        <v/>
      </c>
      <c r="J839" s="32" t="str">
        <f aca="false">IF(N(G839)=0,"",D839/G839-1)</f>
        <v/>
      </c>
      <c r="K839" s="33" t="str">
        <f aca="false">IF(OR(F839="",I839=""),"",F839-I839)</f>
        <v/>
      </c>
      <c r="L839" s="30" t="str">
        <f aca="false">IF($A839="","",SUMIFS(raw_data!$H:$H,raw_data!$B:$B,BASE_YM,raw_data!$G:$G,$A839))</f>
        <v/>
      </c>
      <c r="M839" s="30" t="str">
        <f aca="false">IF($A839="","",(SUMIFS(raw_data!$I:$I,raw_data!$B:$B,BASE_YM,raw_data!$G:$G,$A839)+SUMIFS(raw_data!$J:$J,raw_data!$B:$B,BASE_YM,raw_data!$G:$G,$A839)))</f>
        <v/>
      </c>
      <c r="N839" s="31" t="str">
        <f aca="false">IF(N(L839)=0,"",M839/L839)</f>
        <v/>
      </c>
      <c r="O839" s="30" t="str">
        <f aca="false">IF($A839="","",SUMIFS(raw_data!$H:$H,raw_data!$B:$B,BASE_YM_PY,raw_data!$G:$G,$A839))</f>
        <v/>
      </c>
      <c r="P839" s="30" t="str">
        <f aca="false">IF($A839="","",(SUMIFS(raw_data!$I:$I,raw_data!$B:$B,BASE_YM_PY,raw_data!$G:$G,$A839)+SUMIFS(raw_data!$J:$J,raw_data!$B:$B,BASE_YM_PY,raw_data!$G:$G,$A839)))</f>
        <v/>
      </c>
      <c r="Q839" s="31" t="str">
        <f aca="false">IF(N(O839)=0,"",P839/O839)</f>
        <v/>
      </c>
      <c r="R839" s="32" t="str">
        <f aca="false">IF(N(O839)=0,"",L839/O839-1)</f>
        <v/>
      </c>
      <c r="S839" s="33" t="str">
        <f aca="false">IF(OR(N839="",Q839=""),"",N839-Q839)</f>
        <v/>
      </c>
      <c r="T839" s="0" t="str">
        <f aca="false">IF(N(D839)&gt;0,RANK(D839,D$2:D$1001)+COUNTIF(D$2:D839,D839)-1,"")</f>
        <v/>
      </c>
      <c r="U839" s="38" t="n">
        <f aca="false">IF(N(D839)&gt;0,IF(D839&gt;=LR_MIN_SHARE*SUM(D$2:D$1001),F839,-1),-1)</f>
        <v>-1</v>
      </c>
      <c r="V839" s="0" t="str">
        <f aca="false">IF(U839&lt;0,"",RANK(U839,U$2:U$1001)+COUNTIF(U$2:U839,U839)-1)</f>
        <v/>
      </c>
      <c r="W839" s="0" t="str">
        <f aca="false">IF(N(L839)&gt;0,RANK(L839,L$2:L$1001)+COUNTIF(L$2:L839,L839)-1,"")</f>
        <v/>
      </c>
      <c r="X839" s="38" t="n">
        <f aca="false">IF(N(L839)&gt;0,IF(L839&gt;=LR_MIN_SHARE*SUM(L$2:L$1001),N839,-1),-1)</f>
        <v>-1</v>
      </c>
      <c r="Y839" s="0" t="str">
        <f aca="false">IF(X839&lt;0,"",RANK(X839,X$2:X$1001)+COUNTIF(X$2:X839,X839)-1)</f>
        <v/>
      </c>
      <c r="AA839" s="0" t="str">
        <f aca="false">IF($A839="","",IF(COUNTIF($B$2:$B839,$B839)=1,1,""))</f>
        <v/>
      </c>
      <c r="AB839" s="0" t="str">
        <f aca="false">IF(AA839=1,SUMIF($B$2:$B$1001,$B839,$D$2:$D$1001),"")</f>
        <v/>
      </c>
      <c r="AC839" s="0" t="str">
        <f aca="false">IF(AA839=1,RANK(AB839,$AB$2:$AB$1001)+COUNTIF($AB$2:$AB839,AB839)-1,"")</f>
        <v/>
      </c>
      <c r="AD839" s="0" t="str">
        <f aca="false">IF($A839="","",COUNTIF(raw_data!$G:$G,$A839))</f>
        <v/>
      </c>
      <c r="AE839" s="0" t="str">
        <f aca="false">IF($A839="","",IF(COUNTIF($A$2:$A$1001,$A839)&gt;1,1,0))</f>
        <v/>
      </c>
    </row>
    <row r="840" customFormat="false" ht="15" hidden="false" customHeight="false" outlineLevel="0" collapsed="false">
      <c r="A840" s="0" t="str">
        <f aca="false">IF(code_master!$A840="","",code_master!$A840)</f>
        <v/>
      </c>
      <c r="B840" s="0" t="str">
        <f aca="false">IF($A840="","",code_master!$C840&amp;"")</f>
        <v/>
      </c>
      <c r="C840" s="0" t="str">
        <f aca="false">IF($A840="","",code_master!$B840&amp;"")</f>
        <v/>
      </c>
      <c r="D840" s="30" t="str">
        <f aca="false">IF($A840="","",SUMIFS(raw_data!$H:$H,raw_data!$A:$A,"&gt;="&amp;UY_START,raw_data!$A:$A,"&lt;="&amp;BASE_YM,raw_data!$B:$B,"&lt;="&amp;BASE_YM,raw_data!$G:$G,$A840))</f>
        <v/>
      </c>
      <c r="E840" s="30" t="str">
        <f aca="false">IF($A840="","",(SUMIFS(raw_data!$I:$I,raw_data!$A:$A,"&gt;="&amp;UY_START,raw_data!$A:$A,"&lt;="&amp;BASE_YM,raw_data!$B:$B,"&lt;="&amp;BASE_YM,raw_data!$G:$G,$A840)+SUMIFS(raw_data!$J:$J,raw_data!$A:$A,"&gt;="&amp;UY_START,raw_data!$A:$A,"&lt;="&amp;BASE_YM,raw_data!$B:$B,"&lt;="&amp;BASE_YM,raw_data!$G:$G,$A840)))</f>
        <v/>
      </c>
      <c r="F840" s="31" t="str">
        <f aca="false">IF(N(D840)=0,"",E840/D840)</f>
        <v/>
      </c>
      <c r="G840" s="30" t="str">
        <f aca="false">IF($A840="","",SUMIFS(raw_data!$H:$H,raw_data!$A:$A,"&gt;="&amp;UY_START_PY,raw_data!$A:$A,"&lt;="&amp;BASE_YM_PY,raw_data!$B:$B,"&lt;="&amp;BASE_YM_PY,raw_data!$G:$G,$A840))</f>
        <v/>
      </c>
      <c r="H840" s="30" t="str">
        <f aca="false">IF($A840="","",(SUMIFS(raw_data!$I:$I,raw_data!$A:$A,"&gt;="&amp;UY_START_PY,raw_data!$A:$A,"&lt;="&amp;BASE_YM_PY,raw_data!$B:$B,"&lt;="&amp;BASE_YM_PY,raw_data!$G:$G,$A840)+SUMIFS(raw_data!$J:$J,raw_data!$A:$A,"&gt;="&amp;UY_START_PY,raw_data!$A:$A,"&lt;="&amp;BASE_YM_PY,raw_data!$B:$B,"&lt;="&amp;BASE_YM_PY,raw_data!$G:$G,$A840)))</f>
        <v/>
      </c>
      <c r="I840" s="31" t="str">
        <f aca="false">IF(N(G840)=0,"",H840/G840)</f>
        <v/>
      </c>
      <c r="J840" s="32" t="str">
        <f aca="false">IF(N(G840)=0,"",D840/G840-1)</f>
        <v/>
      </c>
      <c r="K840" s="33" t="str">
        <f aca="false">IF(OR(F840="",I840=""),"",F840-I840)</f>
        <v/>
      </c>
      <c r="L840" s="30" t="str">
        <f aca="false">IF($A840="","",SUMIFS(raw_data!$H:$H,raw_data!$B:$B,BASE_YM,raw_data!$G:$G,$A840))</f>
        <v/>
      </c>
      <c r="M840" s="30" t="str">
        <f aca="false">IF($A840="","",(SUMIFS(raw_data!$I:$I,raw_data!$B:$B,BASE_YM,raw_data!$G:$G,$A840)+SUMIFS(raw_data!$J:$J,raw_data!$B:$B,BASE_YM,raw_data!$G:$G,$A840)))</f>
        <v/>
      </c>
      <c r="N840" s="31" t="str">
        <f aca="false">IF(N(L840)=0,"",M840/L840)</f>
        <v/>
      </c>
      <c r="O840" s="30" t="str">
        <f aca="false">IF($A840="","",SUMIFS(raw_data!$H:$H,raw_data!$B:$B,BASE_YM_PY,raw_data!$G:$G,$A840))</f>
        <v/>
      </c>
      <c r="P840" s="30" t="str">
        <f aca="false">IF($A840="","",(SUMIFS(raw_data!$I:$I,raw_data!$B:$B,BASE_YM_PY,raw_data!$G:$G,$A840)+SUMIFS(raw_data!$J:$J,raw_data!$B:$B,BASE_YM_PY,raw_data!$G:$G,$A840)))</f>
        <v/>
      </c>
      <c r="Q840" s="31" t="str">
        <f aca="false">IF(N(O840)=0,"",P840/O840)</f>
        <v/>
      </c>
      <c r="R840" s="32" t="str">
        <f aca="false">IF(N(O840)=0,"",L840/O840-1)</f>
        <v/>
      </c>
      <c r="S840" s="33" t="str">
        <f aca="false">IF(OR(N840="",Q840=""),"",N840-Q840)</f>
        <v/>
      </c>
      <c r="T840" s="0" t="str">
        <f aca="false">IF(N(D840)&gt;0,RANK(D840,D$2:D$1001)+COUNTIF(D$2:D840,D840)-1,"")</f>
        <v/>
      </c>
      <c r="U840" s="38" t="n">
        <f aca="false">IF(N(D840)&gt;0,IF(D840&gt;=LR_MIN_SHARE*SUM(D$2:D$1001),F840,-1),-1)</f>
        <v>-1</v>
      </c>
      <c r="V840" s="0" t="str">
        <f aca="false">IF(U840&lt;0,"",RANK(U840,U$2:U$1001)+COUNTIF(U$2:U840,U840)-1)</f>
        <v/>
      </c>
      <c r="W840" s="0" t="str">
        <f aca="false">IF(N(L840)&gt;0,RANK(L840,L$2:L$1001)+COUNTIF(L$2:L840,L840)-1,"")</f>
        <v/>
      </c>
      <c r="X840" s="38" t="n">
        <f aca="false">IF(N(L840)&gt;0,IF(L840&gt;=LR_MIN_SHARE*SUM(L$2:L$1001),N840,-1),-1)</f>
        <v>-1</v>
      </c>
      <c r="Y840" s="0" t="str">
        <f aca="false">IF(X840&lt;0,"",RANK(X840,X$2:X$1001)+COUNTIF(X$2:X840,X840)-1)</f>
        <v/>
      </c>
      <c r="AA840" s="0" t="str">
        <f aca="false">IF($A840="","",IF(COUNTIF($B$2:$B840,$B840)=1,1,""))</f>
        <v/>
      </c>
      <c r="AB840" s="0" t="str">
        <f aca="false">IF(AA840=1,SUMIF($B$2:$B$1001,$B840,$D$2:$D$1001),"")</f>
        <v/>
      </c>
      <c r="AC840" s="0" t="str">
        <f aca="false">IF(AA840=1,RANK(AB840,$AB$2:$AB$1001)+COUNTIF($AB$2:$AB840,AB840)-1,"")</f>
        <v/>
      </c>
      <c r="AD840" s="0" t="str">
        <f aca="false">IF($A840="","",COUNTIF(raw_data!$G:$G,$A840))</f>
        <v/>
      </c>
      <c r="AE840" s="0" t="str">
        <f aca="false">IF($A840="","",IF(COUNTIF($A$2:$A$1001,$A840)&gt;1,1,0))</f>
        <v/>
      </c>
    </row>
    <row r="841" customFormat="false" ht="15" hidden="false" customHeight="false" outlineLevel="0" collapsed="false">
      <c r="A841" s="0" t="str">
        <f aca="false">IF(code_master!$A841="","",code_master!$A841)</f>
        <v/>
      </c>
      <c r="B841" s="0" t="str">
        <f aca="false">IF($A841="","",code_master!$C841&amp;"")</f>
        <v/>
      </c>
      <c r="C841" s="0" t="str">
        <f aca="false">IF($A841="","",code_master!$B841&amp;"")</f>
        <v/>
      </c>
      <c r="D841" s="30" t="str">
        <f aca="false">IF($A841="","",SUMIFS(raw_data!$H:$H,raw_data!$A:$A,"&gt;="&amp;UY_START,raw_data!$A:$A,"&lt;="&amp;BASE_YM,raw_data!$B:$B,"&lt;="&amp;BASE_YM,raw_data!$G:$G,$A841))</f>
        <v/>
      </c>
      <c r="E841" s="30" t="str">
        <f aca="false">IF($A841="","",(SUMIFS(raw_data!$I:$I,raw_data!$A:$A,"&gt;="&amp;UY_START,raw_data!$A:$A,"&lt;="&amp;BASE_YM,raw_data!$B:$B,"&lt;="&amp;BASE_YM,raw_data!$G:$G,$A841)+SUMIFS(raw_data!$J:$J,raw_data!$A:$A,"&gt;="&amp;UY_START,raw_data!$A:$A,"&lt;="&amp;BASE_YM,raw_data!$B:$B,"&lt;="&amp;BASE_YM,raw_data!$G:$G,$A841)))</f>
        <v/>
      </c>
      <c r="F841" s="31" t="str">
        <f aca="false">IF(N(D841)=0,"",E841/D841)</f>
        <v/>
      </c>
      <c r="G841" s="30" t="str">
        <f aca="false">IF($A841="","",SUMIFS(raw_data!$H:$H,raw_data!$A:$A,"&gt;="&amp;UY_START_PY,raw_data!$A:$A,"&lt;="&amp;BASE_YM_PY,raw_data!$B:$B,"&lt;="&amp;BASE_YM_PY,raw_data!$G:$G,$A841))</f>
        <v/>
      </c>
      <c r="H841" s="30" t="str">
        <f aca="false">IF($A841="","",(SUMIFS(raw_data!$I:$I,raw_data!$A:$A,"&gt;="&amp;UY_START_PY,raw_data!$A:$A,"&lt;="&amp;BASE_YM_PY,raw_data!$B:$B,"&lt;="&amp;BASE_YM_PY,raw_data!$G:$G,$A841)+SUMIFS(raw_data!$J:$J,raw_data!$A:$A,"&gt;="&amp;UY_START_PY,raw_data!$A:$A,"&lt;="&amp;BASE_YM_PY,raw_data!$B:$B,"&lt;="&amp;BASE_YM_PY,raw_data!$G:$G,$A841)))</f>
        <v/>
      </c>
      <c r="I841" s="31" t="str">
        <f aca="false">IF(N(G841)=0,"",H841/G841)</f>
        <v/>
      </c>
      <c r="J841" s="32" t="str">
        <f aca="false">IF(N(G841)=0,"",D841/G841-1)</f>
        <v/>
      </c>
      <c r="K841" s="33" t="str">
        <f aca="false">IF(OR(F841="",I841=""),"",F841-I841)</f>
        <v/>
      </c>
      <c r="L841" s="30" t="str">
        <f aca="false">IF($A841="","",SUMIFS(raw_data!$H:$H,raw_data!$B:$B,BASE_YM,raw_data!$G:$G,$A841))</f>
        <v/>
      </c>
      <c r="M841" s="30" t="str">
        <f aca="false">IF($A841="","",(SUMIFS(raw_data!$I:$I,raw_data!$B:$B,BASE_YM,raw_data!$G:$G,$A841)+SUMIFS(raw_data!$J:$J,raw_data!$B:$B,BASE_YM,raw_data!$G:$G,$A841)))</f>
        <v/>
      </c>
      <c r="N841" s="31" t="str">
        <f aca="false">IF(N(L841)=0,"",M841/L841)</f>
        <v/>
      </c>
      <c r="O841" s="30" t="str">
        <f aca="false">IF($A841="","",SUMIFS(raw_data!$H:$H,raw_data!$B:$B,BASE_YM_PY,raw_data!$G:$G,$A841))</f>
        <v/>
      </c>
      <c r="P841" s="30" t="str">
        <f aca="false">IF($A841="","",(SUMIFS(raw_data!$I:$I,raw_data!$B:$B,BASE_YM_PY,raw_data!$G:$G,$A841)+SUMIFS(raw_data!$J:$J,raw_data!$B:$B,BASE_YM_PY,raw_data!$G:$G,$A841)))</f>
        <v/>
      </c>
      <c r="Q841" s="31" t="str">
        <f aca="false">IF(N(O841)=0,"",P841/O841)</f>
        <v/>
      </c>
      <c r="R841" s="32" t="str">
        <f aca="false">IF(N(O841)=0,"",L841/O841-1)</f>
        <v/>
      </c>
      <c r="S841" s="33" t="str">
        <f aca="false">IF(OR(N841="",Q841=""),"",N841-Q841)</f>
        <v/>
      </c>
      <c r="T841" s="0" t="str">
        <f aca="false">IF(N(D841)&gt;0,RANK(D841,D$2:D$1001)+COUNTIF(D$2:D841,D841)-1,"")</f>
        <v/>
      </c>
      <c r="U841" s="38" t="n">
        <f aca="false">IF(N(D841)&gt;0,IF(D841&gt;=LR_MIN_SHARE*SUM(D$2:D$1001),F841,-1),-1)</f>
        <v>-1</v>
      </c>
      <c r="V841" s="0" t="str">
        <f aca="false">IF(U841&lt;0,"",RANK(U841,U$2:U$1001)+COUNTIF(U$2:U841,U841)-1)</f>
        <v/>
      </c>
      <c r="W841" s="0" t="str">
        <f aca="false">IF(N(L841)&gt;0,RANK(L841,L$2:L$1001)+COUNTIF(L$2:L841,L841)-1,"")</f>
        <v/>
      </c>
      <c r="X841" s="38" t="n">
        <f aca="false">IF(N(L841)&gt;0,IF(L841&gt;=LR_MIN_SHARE*SUM(L$2:L$1001),N841,-1),-1)</f>
        <v>-1</v>
      </c>
      <c r="Y841" s="0" t="str">
        <f aca="false">IF(X841&lt;0,"",RANK(X841,X$2:X$1001)+COUNTIF(X$2:X841,X841)-1)</f>
        <v/>
      </c>
      <c r="AA841" s="0" t="str">
        <f aca="false">IF($A841="","",IF(COUNTIF($B$2:$B841,$B841)=1,1,""))</f>
        <v/>
      </c>
      <c r="AB841" s="0" t="str">
        <f aca="false">IF(AA841=1,SUMIF($B$2:$B$1001,$B841,$D$2:$D$1001),"")</f>
        <v/>
      </c>
      <c r="AC841" s="0" t="str">
        <f aca="false">IF(AA841=1,RANK(AB841,$AB$2:$AB$1001)+COUNTIF($AB$2:$AB841,AB841)-1,"")</f>
        <v/>
      </c>
      <c r="AD841" s="0" t="str">
        <f aca="false">IF($A841="","",COUNTIF(raw_data!$G:$G,$A841))</f>
        <v/>
      </c>
      <c r="AE841" s="0" t="str">
        <f aca="false">IF($A841="","",IF(COUNTIF($A$2:$A$1001,$A841)&gt;1,1,0))</f>
        <v/>
      </c>
    </row>
    <row r="842" customFormat="false" ht="15" hidden="false" customHeight="false" outlineLevel="0" collapsed="false">
      <c r="A842" s="0" t="str">
        <f aca="false">IF(code_master!$A842="","",code_master!$A842)</f>
        <v/>
      </c>
      <c r="B842" s="0" t="str">
        <f aca="false">IF($A842="","",code_master!$C842&amp;"")</f>
        <v/>
      </c>
      <c r="C842" s="0" t="str">
        <f aca="false">IF($A842="","",code_master!$B842&amp;"")</f>
        <v/>
      </c>
      <c r="D842" s="30" t="str">
        <f aca="false">IF($A842="","",SUMIFS(raw_data!$H:$H,raw_data!$A:$A,"&gt;="&amp;UY_START,raw_data!$A:$A,"&lt;="&amp;BASE_YM,raw_data!$B:$B,"&lt;="&amp;BASE_YM,raw_data!$G:$G,$A842))</f>
        <v/>
      </c>
      <c r="E842" s="30" t="str">
        <f aca="false">IF($A842="","",(SUMIFS(raw_data!$I:$I,raw_data!$A:$A,"&gt;="&amp;UY_START,raw_data!$A:$A,"&lt;="&amp;BASE_YM,raw_data!$B:$B,"&lt;="&amp;BASE_YM,raw_data!$G:$G,$A842)+SUMIFS(raw_data!$J:$J,raw_data!$A:$A,"&gt;="&amp;UY_START,raw_data!$A:$A,"&lt;="&amp;BASE_YM,raw_data!$B:$B,"&lt;="&amp;BASE_YM,raw_data!$G:$G,$A842)))</f>
        <v/>
      </c>
      <c r="F842" s="31" t="str">
        <f aca="false">IF(N(D842)=0,"",E842/D842)</f>
        <v/>
      </c>
      <c r="G842" s="30" t="str">
        <f aca="false">IF($A842="","",SUMIFS(raw_data!$H:$H,raw_data!$A:$A,"&gt;="&amp;UY_START_PY,raw_data!$A:$A,"&lt;="&amp;BASE_YM_PY,raw_data!$B:$B,"&lt;="&amp;BASE_YM_PY,raw_data!$G:$G,$A842))</f>
        <v/>
      </c>
      <c r="H842" s="30" t="str">
        <f aca="false">IF($A842="","",(SUMIFS(raw_data!$I:$I,raw_data!$A:$A,"&gt;="&amp;UY_START_PY,raw_data!$A:$A,"&lt;="&amp;BASE_YM_PY,raw_data!$B:$B,"&lt;="&amp;BASE_YM_PY,raw_data!$G:$G,$A842)+SUMIFS(raw_data!$J:$J,raw_data!$A:$A,"&gt;="&amp;UY_START_PY,raw_data!$A:$A,"&lt;="&amp;BASE_YM_PY,raw_data!$B:$B,"&lt;="&amp;BASE_YM_PY,raw_data!$G:$G,$A842)))</f>
        <v/>
      </c>
      <c r="I842" s="31" t="str">
        <f aca="false">IF(N(G842)=0,"",H842/G842)</f>
        <v/>
      </c>
      <c r="J842" s="32" t="str">
        <f aca="false">IF(N(G842)=0,"",D842/G842-1)</f>
        <v/>
      </c>
      <c r="K842" s="33" t="str">
        <f aca="false">IF(OR(F842="",I842=""),"",F842-I842)</f>
        <v/>
      </c>
      <c r="L842" s="30" t="str">
        <f aca="false">IF($A842="","",SUMIFS(raw_data!$H:$H,raw_data!$B:$B,BASE_YM,raw_data!$G:$G,$A842))</f>
        <v/>
      </c>
      <c r="M842" s="30" t="str">
        <f aca="false">IF($A842="","",(SUMIFS(raw_data!$I:$I,raw_data!$B:$B,BASE_YM,raw_data!$G:$G,$A842)+SUMIFS(raw_data!$J:$J,raw_data!$B:$B,BASE_YM,raw_data!$G:$G,$A842)))</f>
        <v/>
      </c>
      <c r="N842" s="31" t="str">
        <f aca="false">IF(N(L842)=0,"",M842/L842)</f>
        <v/>
      </c>
      <c r="O842" s="30" t="str">
        <f aca="false">IF($A842="","",SUMIFS(raw_data!$H:$H,raw_data!$B:$B,BASE_YM_PY,raw_data!$G:$G,$A842))</f>
        <v/>
      </c>
      <c r="P842" s="30" t="str">
        <f aca="false">IF($A842="","",(SUMIFS(raw_data!$I:$I,raw_data!$B:$B,BASE_YM_PY,raw_data!$G:$G,$A842)+SUMIFS(raw_data!$J:$J,raw_data!$B:$B,BASE_YM_PY,raw_data!$G:$G,$A842)))</f>
        <v/>
      </c>
      <c r="Q842" s="31" t="str">
        <f aca="false">IF(N(O842)=0,"",P842/O842)</f>
        <v/>
      </c>
      <c r="R842" s="32" t="str">
        <f aca="false">IF(N(O842)=0,"",L842/O842-1)</f>
        <v/>
      </c>
      <c r="S842" s="33" t="str">
        <f aca="false">IF(OR(N842="",Q842=""),"",N842-Q842)</f>
        <v/>
      </c>
      <c r="T842" s="0" t="str">
        <f aca="false">IF(N(D842)&gt;0,RANK(D842,D$2:D$1001)+COUNTIF(D$2:D842,D842)-1,"")</f>
        <v/>
      </c>
      <c r="U842" s="38" t="n">
        <f aca="false">IF(N(D842)&gt;0,IF(D842&gt;=LR_MIN_SHARE*SUM(D$2:D$1001),F842,-1),-1)</f>
        <v>-1</v>
      </c>
      <c r="V842" s="0" t="str">
        <f aca="false">IF(U842&lt;0,"",RANK(U842,U$2:U$1001)+COUNTIF(U$2:U842,U842)-1)</f>
        <v/>
      </c>
      <c r="W842" s="0" t="str">
        <f aca="false">IF(N(L842)&gt;0,RANK(L842,L$2:L$1001)+COUNTIF(L$2:L842,L842)-1,"")</f>
        <v/>
      </c>
      <c r="X842" s="38" t="n">
        <f aca="false">IF(N(L842)&gt;0,IF(L842&gt;=LR_MIN_SHARE*SUM(L$2:L$1001),N842,-1),-1)</f>
        <v>-1</v>
      </c>
      <c r="Y842" s="0" t="str">
        <f aca="false">IF(X842&lt;0,"",RANK(X842,X$2:X$1001)+COUNTIF(X$2:X842,X842)-1)</f>
        <v/>
      </c>
      <c r="AA842" s="0" t="str">
        <f aca="false">IF($A842="","",IF(COUNTIF($B$2:$B842,$B842)=1,1,""))</f>
        <v/>
      </c>
      <c r="AB842" s="0" t="str">
        <f aca="false">IF(AA842=1,SUMIF($B$2:$B$1001,$B842,$D$2:$D$1001),"")</f>
        <v/>
      </c>
      <c r="AC842" s="0" t="str">
        <f aca="false">IF(AA842=1,RANK(AB842,$AB$2:$AB$1001)+COUNTIF($AB$2:$AB842,AB842)-1,"")</f>
        <v/>
      </c>
      <c r="AD842" s="0" t="str">
        <f aca="false">IF($A842="","",COUNTIF(raw_data!$G:$G,$A842))</f>
        <v/>
      </c>
      <c r="AE842" s="0" t="str">
        <f aca="false">IF($A842="","",IF(COUNTIF($A$2:$A$1001,$A842)&gt;1,1,0))</f>
        <v/>
      </c>
    </row>
    <row r="843" customFormat="false" ht="15" hidden="false" customHeight="false" outlineLevel="0" collapsed="false">
      <c r="A843" s="0" t="str">
        <f aca="false">IF(code_master!$A843="","",code_master!$A843)</f>
        <v/>
      </c>
      <c r="B843" s="0" t="str">
        <f aca="false">IF($A843="","",code_master!$C843&amp;"")</f>
        <v/>
      </c>
      <c r="C843" s="0" t="str">
        <f aca="false">IF($A843="","",code_master!$B843&amp;"")</f>
        <v/>
      </c>
      <c r="D843" s="30" t="str">
        <f aca="false">IF($A843="","",SUMIFS(raw_data!$H:$H,raw_data!$A:$A,"&gt;="&amp;UY_START,raw_data!$A:$A,"&lt;="&amp;BASE_YM,raw_data!$B:$B,"&lt;="&amp;BASE_YM,raw_data!$G:$G,$A843))</f>
        <v/>
      </c>
      <c r="E843" s="30" t="str">
        <f aca="false">IF($A843="","",(SUMIFS(raw_data!$I:$I,raw_data!$A:$A,"&gt;="&amp;UY_START,raw_data!$A:$A,"&lt;="&amp;BASE_YM,raw_data!$B:$B,"&lt;="&amp;BASE_YM,raw_data!$G:$G,$A843)+SUMIFS(raw_data!$J:$J,raw_data!$A:$A,"&gt;="&amp;UY_START,raw_data!$A:$A,"&lt;="&amp;BASE_YM,raw_data!$B:$B,"&lt;="&amp;BASE_YM,raw_data!$G:$G,$A843)))</f>
        <v/>
      </c>
      <c r="F843" s="31" t="str">
        <f aca="false">IF(N(D843)=0,"",E843/D843)</f>
        <v/>
      </c>
      <c r="G843" s="30" t="str">
        <f aca="false">IF($A843="","",SUMIFS(raw_data!$H:$H,raw_data!$A:$A,"&gt;="&amp;UY_START_PY,raw_data!$A:$A,"&lt;="&amp;BASE_YM_PY,raw_data!$B:$B,"&lt;="&amp;BASE_YM_PY,raw_data!$G:$G,$A843))</f>
        <v/>
      </c>
      <c r="H843" s="30" t="str">
        <f aca="false">IF($A843="","",(SUMIFS(raw_data!$I:$I,raw_data!$A:$A,"&gt;="&amp;UY_START_PY,raw_data!$A:$A,"&lt;="&amp;BASE_YM_PY,raw_data!$B:$B,"&lt;="&amp;BASE_YM_PY,raw_data!$G:$G,$A843)+SUMIFS(raw_data!$J:$J,raw_data!$A:$A,"&gt;="&amp;UY_START_PY,raw_data!$A:$A,"&lt;="&amp;BASE_YM_PY,raw_data!$B:$B,"&lt;="&amp;BASE_YM_PY,raw_data!$G:$G,$A843)))</f>
        <v/>
      </c>
      <c r="I843" s="31" t="str">
        <f aca="false">IF(N(G843)=0,"",H843/G843)</f>
        <v/>
      </c>
      <c r="J843" s="32" t="str">
        <f aca="false">IF(N(G843)=0,"",D843/G843-1)</f>
        <v/>
      </c>
      <c r="K843" s="33" t="str">
        <f aca="false">IF(OR(F843="",I843=""),"",F843-I843)</f>
        <v/>
      </c>
      <c r="L843" s="30" t="str">
        <f aca="false">IF($A843="","",SUMIFS(raw_data!$H:$H,raw_data!$B:$B,BASE_YM,raw_data!$G:$G,$A843))</f>
        <v/>
      </c>
      <c r="M843" s="30" t="str">
        <f aca="false">IF($A843="","",(SUMIFS(raw_data!$I:$I,raw_data!$B:$B,BASE_YM,raw_data!$G:$G,$A843)+SUMIFS(raw_data!$J:$J,raw_data!$B:$B,BASE_YM,raw_data!$G:$G,$A843)))</f>
        <v/>
      </c>
      <c r="N843" s="31" t="str">
        <f aca="false">IF(N(L843)=0,"",M843/L843)</f>
        <v/>
      </c>
      <c r="O843" s="30" t="str">
        <f aca="false">IF($A843="","",SUMIFS(raw_data!$H:$H,raw_data!$B:$B,BASE_YM_PY,raw_data!$G:$G,$A843))</f>
        <v/>
      </c>
      <c r="P843" s="30" t="str">
        <f aca="false">IF($A843="","",(SUMIFS(raw_data!$I:$I,raw_data!$B:$B,BASE_YM_PY,raw_data!$G:$G,$A843)+SUMIFS(raw_data!$J:$J,raw_data!$B:$B,BASE_YM_PY,raw_data!$G:$G,$A843)))</f>
        <v/>
      </c>
      <c r="Q843" s="31" t="str">
        <f aca="false">IF(N(O843)=0,"",P843/O843)</f>
        <v/>
      </c>
      <c r="R843" s="32" t="str">
        <f aca="false">IF(N(O843)=0,"",L843/O843-1)</f>
        <v/>
      </c>
      <c r="S843" s="33" t="str">
        <f aca="false">IF(OR(N843="",Q843=""),"",N843-Q843)</f>
        <v/>
      </c>
      <c r="T843" s="0" t="str">
        <f aca="false">IF(N(D843)&gt;0,RANK(D843,D$2:D$1001)+COUNTIF(D$2:D843,D843)-1,"")</f>
        <v/>
      </c>
      <c r="U843" s="38" t="n">
        <f aca="false">IF(N(D843)&gt;0,IF(D843&gt;=LR_MIN_SHARE*SUM(D$2:D$1001),F843,-1),-1)</f>
        <v>-1</v>
      </c>
      <c r="V843" s="0" t="str">
        <f aca="false">IF(U843&lt;0,"",RANK(U843,U$2:U$1001)+COUNTIF(U$2:U843,U843)-1)</f>
        <v/>
      </c>
      <c r="W843" s="0" t="str">
        <f aca="false">IF(N(L843)&gt;0,RANK(L843,L$2:L$1001)+COUNTIF(L$2:L843,L843)-1,"")</f>
        <v/>
      </c>
      <c r="X843" s="38" t="n">
        <f aca="false">IF(N(L843)&gt;0,IF(L843&gt;=LR_MIN_SHARE*SUM(L$2:L$1001),N843,-1),-1)</f>
        <v>-1</v>
      </c>
      <c r="Y843" s="0" t="str">
        <f aca="false">IF(X843&lt;0,"",RANK(X843,X$2:X$1001)+COUNTIF(X$2:X843,X843)-1)</f>
        <v/>
      </c>
      <c r="AA843" s="0" t="str">
        <f aca="false">IF($A843="","",IF(COUNTIF($B$2:$B843,$B843)=1,1,""))</f>
        <v/>
      </c>
      <c r="AB843" s="0" t="str">
        <f aca="false">IF(AA843=1,SUMIF($B$2:$B$1001,$B843,$D$2:$D$1001),"")</f>
        <v/>
      </c>
      <c r="AC843" s="0" t="str">
        <f aca="false">IF(AA843=1,RANK(AB843,$AB$2:$AB$1001)+COUNTIF($AB$2:$AB843,AB843)-1,"")</f>
        <v/>
      </c>
      <c r="AD843" s="0" t="str">
        <f aca="false">IF($A843="","",COUNTIF(raw_data!$G:$G,$A843))</f>
        <v/>
      </c>
      <c r="AE843" s="0" t="str">
        <f aca="false">IF($A843="","",IF(COUNTIF($A$2:$A$1001,$A843)&gt;1,1,0))</f>
        <v/>
      </c>
    </row>
    <row r="844" customFormat="false" ht="15" hidden="false" customHeight="false" outlineLevel="0" collapsed="false">
      <c r="A844" s="0" t="str">
        <f aca="false">IF(code_master!$A844="","",code_master!$A844)</f>
        <v/>
      </c>
      <c r="B844" s="0" t="str">
        <f aca="false">IF($A844="","",code_master!$C844&amp;"")</f>
        <v/>
      </c>
      <c r="C844" s="0" t="str">
        <f aca="false">IF($A844="","",code_master!$B844&amp;"")</f>
        <v/>
      </c>
      <c r="D844" s="30" t="str">
        <f aca="false">IF($A844="","",SUMIFS(raw_data!$H:$H,raw_data!$A:$A,"&gt;="&amp;UY_START,raw_data!$A:$A,"&lt;="&amp;BASE_YM,raw_data!$B:$B,"&lt;="&amp;BASE_YM,raw_data!$G:$G,$A844))</f>
        <v/>
      </c>
      <c r="E844" s="30" t="str">
        <f aca="false">IF($A844="","",(SUMIFS(raw_data!$I:$I,raw_data!$A:$A,"&gt;="&amp;UY_START,raw_data!$A:$A,"&lt;="&amp;BASE_YM,raw_data!$B:$B,"&lt;="&amp;BASE_YM,raw_data!$G:$G,$A844)+SUMIFS(raw_data!$J:$J,raw_data!$A:$A,"&gt;="&amp;UY_START,raw_data!$A:$A,"&lt;="&amp;BASE_YM,raw_data!$B:$B,"&lt;="&amp;BASE_YM,raw_data!$G:$G,$A844)))</f>
        <v/>
      </c>
      <c r="F844" s="31" t="str">
        <f aca="false">IF(N(D844)=0,"",E844/D844)</f>
        <v/>
      </c>
      <c r="G844" s="30" t="str">
        <f aca="false">IF($A844="","",SUMIFS(raw_data!$H:$H,raw_data!$A:$A,"&gt;="&amp;UY_START_PY,raw_data!$A:$A,"&lt;="&amp;BASE_YM_PY,raw_data!$B:$B,"&lt;="&amp;BASE_YM_PY,raw_data!$G:$G,$A844))</f>
        <v/>
      </c>
      <c r="H844" s="30" t="str">
        <f aca="false">IF($A844="","",(SUMIFS(raw_data!$I:$I,raw_data!$A:$A,"&gt;="&amp;UY_START_PY,raw_data!$A:$A,"&lt;="&amp;BASE_YM_PY,raw_data!$B:$B,"&lt;="&amp;BASE_YM_PY,raw_data!$G:$G,$A844)+SUMIFS(raw_data!$J:$J,raw_data!$A:$A,"&gt;="&amp;UY_START_PY,raw_data!$A:$A,"&lt;="&amp;BASE_YM_PY,raw_data!$B:$B,"&lt;="&amp;BASE_YM_PY,raw_data!$G:$G,$A844)))</f>
        <v/>
      </c>
      <c r="I844" s="31" t="str">
        <f aca="false">IF(N(G844)=0,"",H844/G844)</f>
        <v/>
      </c>
      <c r="J844" s="32" t="str">
        <f aca="false">IF(N(G844)=0,"",D844/G844-1)</f>
        <v/>
      </c>
      <c r="K844" s="33" t="str">
        <f aca="false">IF(OR(F844="",I844=""),"",F844-I844)</f>
        <v/>
      </c>
      <c r="L844" s="30" t="str">
        <f aca="false">IF($A844="","",SUMIFS(raw_data!$H:$H,raw_data!$B:$B,BASE_YM,raw_data!$G:$G,$A844))</f>
        <v/>
      </c>
      <c r="M844" s="30" t="str">
        <f aca="false">IF($A844="","",(SUMIFS(raw_data!$I:$I,raw_data!$B:$B,BASE_YM,raw_data!$G:$G,$A844)+SUMIFS(raw_data!$J:$J,raw_data!$B:$B,BASE_YM,raw_data!$G:$G,$A844)))</f>
        <v/>
      </c>
      <c r="N844" s="31" t="str">
        <f aca="false">IF(N(L844)=0,"",M844/L844)</f>
        <v/>
      </c>
      <c r="O844" s="30" t="str">
        <f aca="false">IF($A844="","",SUMIFS(raw_data!$H:$H,raw_data!$B:$B,BASE_YM_PY,raw_data!$G:$G,$A844))</f>
        <v/>
      </c>
      <c r="P844" s="30" t="str">
        <f aca="false">IF($A844="","",(SUMIFS(raw_data!$I:$I,raw_data!$B:$B,BASE_YM_PY,raw_data!$G:$G,$A844)+SUMIFS(raw_data!$J:$J,raw_data!$B:$B,BASE_YM_PY,raw_data!$G:$G,$A844)))</f>
        <v/>
      </c>
      <c r="Q844" s="31" t="str">
        <f aca="false">IF(N(O844)=0,"",P844/O844)</f>
        <v/>
      </c>
      <c r="R844" s="32" t="str">
        <f aca="false">IF(N(O844)=0,"",L844/O844-1)</f>
        <v/>
      </c>
      <c r="S844" s="33" t="str">
        <f aca="false">IF(OR(N844="",Q844=""),"",N844-Q844)</f>
        <v/>
      </c>
      <c r="T844" s="0" t="str">
        <f aca="false">IF(N(D844)&gt;0,RANK(D844,D$2:D$1001)+COUNTIF(D$2:D844,D844)-1,"")</f>
        <v/>
      </c>
      <c r="U844" s="38" t="n">
        <f aca="false">IF(N(D844)&gt;0,IF(D844&gt;=LR_MIN_SHARE*SUM(D$2:D$1001),F844,-1),-1)</f>
        <v>-1</v>
      </c>
      <c r="V844" s="0" t="str">
        <f aca="false">IF(U844&lt;0,"",RANK(U844,U$2:U$1001)+COUNTIF(U$2:U844,U844)-1)</f>
        <v/>
      </c>
      <c r="W844" s="0" t="str">
        <f aca="false">IF(N(L844)&gt;0,RANK(L844,L$2:L$1001)+COUNTIF(L$2:L844,L844)-1,"")</f>
        <v/>
      </c>
      <c r="X844" s="38" t="n">
        <f aca="false">IF(N(L844)&gt;0,IF(L844&gt;=LR_MIN_SHARE*SUM(L$2:L$1001),N844,-1),-1)</f>
        <v>-1</v>
      </c>
      <c r="Y844" s="0" t="str">
        <f aca="false">IF(X844&lt;0,"",RANK(X844,X$2:X$1001)+COUNTIF(X$2:X844,X844)-1)</f>
        <v/>
      </c>
      <c r="AA844" s="0" t="str">
        <f aca="false">IF($A844="","",IF(COUNTIF($B$2:$B844,$B844)=1,1,""))</f>
        <v/>
      </c>
      <c r="AB844" s="0" t="str">
        <f aca="false">IF(AA844=1,SUMIF($B$2:$B$1001,$B844,$D$2:$D$1001),"")</f>
        <v/>
      </c>
      <c r="AC844" s="0" t="str">
        <f aca="false">IF(AA844=1,RANK(AB844,$AB$2:$AB$1001)+COUNTIF($AB$2:$AB844,AB844)-1,"")</f>
        <v/>
      </c>
      <c r="AD844" s="0" t="str">
        <f aca="false">IF($A844="","",COUNTIF(raw_data!$G:$G,$A844))</f>
        <v/>
      </c>
      <c r="AE844" s="0" t="str">
        <f aca="false">IF($A844="","",IF(COUNTIF($A$2:$A$1001,$A844)&gt;1,1,0))</f>
        <v/>
      </c>
    </row>
    <row r="845" customFormat="false" ht="15" hidden="false" customHeight="false" outlineLevel="0" collapsed="false">
      <c r="A845" s="0" t="str">
        <f aca="false">IF(code_master!$A845="","",code_master!$A845)</f>
        <v/>
      </c>
      <c r="B845" s="0" t="str">
        <f aca="false">IF($A845="","",code_master!$C845&amp;"")</f>
        <v/>
      </c>
      <c r="C845" s="0" t="str">
        <f aca="false">IF($A845="","",code_master!$B845&amp;"")</f>
        <v/>
      </c>
      <c r="D845" s="30" t="str">
        <f aca="false">IF($A845="","",SUMIFS(raw_data!$H:$H,raw_data!$A:$A,"&gt;="&amp;UY_START,raw_data!$A:$A,"&lt;="&amp;BASE_YM,raw_data!$B:$B,"&lt;="&amp;BASE_YM,raw_data!$G:$G,$A845))</f>
        <v/>
      </c>
      <c r="E845" s="30" t="str">
        <f aca="false">IF($A845="","",(SUMIFS(raw_data!$I:$I,raw_data!$A:$A,"&gt;="&amp;UY_START,raw_data!$A:$A,"&lt;="&amp;BASE_YM,raw_data!$B:$B,"&lt;="&amp;BASE_YM,raw_data!$G:$G,$A845)+SUMIFS(raw_data!$J:$J,raw_data!$A:$A,"&gt;="&amp;UY_START,raw_data!$A:$A,"&lt;="&amp;BASE_YM,raw_data!$B:$B,"&lt;="&amp;BASE_YM,raw_data!$G:$G,$A845)))</f>
        <v/>
      </c>
      <c r="F845" s="31" t="str">
        <f aca="false">IF(N(D845)=0,"",E845/D845)</f>
        <v/>
      </c>
      <c r="G845" s="30" t="str">
        <f aca="false">IF($A845="","",SUMIFS(raw_data!$H:$H,raw_data!$A:$A,"&gt;="&amp;UY_START_PY,raw_data!$A:$A,"&lt;="&amp;BASE_YM_PY,raw_data!$B:$B,"&lt;="&amp;BASE_YM_PY,raw_data!$G:$G,$A845))</f>
        <v/>
      </c>
      <c r="H845" s="30" t="str">
        <f aca="false">IF($A845="","",(SUMIFS(raw_data!$I:$I,raw_data!$A:$A,"&gt;="&amp;UY_START_PY,raw_data!$A:$A,"&lt;="&amp;BASE_YM_PY,raw_data!$B:$B,"&lt;="&amp;BASE_YM_PY,raw_data!$G:$G,$A845)+SUMIFS(raw_data!$J:$J,raw_data!$A:$A,"&gt;="&amp;UY_START_PY,raw_data!$A:$A,"&lt;="&amp;BASE_YM_PY,raw_data!$B:$B,"&lt;="&amp;BASE_YM_PY,raw_data!$G:$G,$A845)))</f>
        <v/>
      </c>
      <c r="I845" s="31" t="str">
        <f aca="false">IF(N(G845)=0,"",H845/G845)</f>
        <v/>
      </c>
      <c r="J845" s="32" t="str">
        <f aca="false">IF(N(G845)=0,"",D845/G845-1)</f>
        <v/>
      </c>
      <c r="K845" s="33" t="str">
        <f aca="false">IF(OR(F845="",I845=""),"",F845-I845)</f>
        <v/>
      </c>
      <c r="L845" s="30" t="str">
        <f aca="false">IF($A845="","",SUMIFS(raw_data!$H:$H,raw_data!$B:$B,BASE_YM,raw_data!$G:$G,$A845))</f>
        <v/>
      </c>
      <c r="M845" s="30" t="str">
        <f aca="false">IF($A845="","",(SUMIFS(raw_data!$I:$I,raw_data!$B:$B,BASE_YM,raw_data!$G:$G,$A845)+SUMIFS(raw_data!$J:$J,raw_data!$B:$B,BASE_YM,raw_data!$G:$G,$A845)))</f>
        <v/>
      </c>
      <c r="N845" s="31" t="str">
        <f aca="false">IF(N(L845)=0,"",M845/L845)</f>
        <v/>
      </c>
      <c r="O845" s="30" t="str">
        <f aca="false">IF($A845="","",SUMIFS(raw_data!$H:$H,raw_data!$B:$B,BASE_YM_PY,raw_data!$G:$G,$A845))</f>
        <v/>
      </c>
      <c r="P845" s="30" t="str">
        <f aca="false">IF($A845="","",(SUMIFS(raw_data!$I:$I,raw_data!$B:$B,BASE_YM_PY,raw_data!$G:$G,$A845)+SUMIFS(raw_data!$J:$J,raw_data!$B:$B,BASE_YM_PY,raw_data!$G:$G,$A845)))</f>
        <v/>
      </c>
      <c r="Q845" s="31" t="str">
        <f aca="false">IF(N(O845)=0,"",P845/O845)</f>
        <v/>
      </c>
      <c r="R845" s="32" t="str">
        <f aca="false">IF(N(O845)=0,"",L845/O845-1)</f>
        <v/>
      </c>
      <c r="S845" s="33" t="str">
        <f aca="false">IF(OR(N845="",Q845=""),"",N845-Q845)</f>
        <v/>
      </c>
      <c r="T845" s="0" t="str">
        <f aca="false">IF(N(D845)&gt;0,RANK(D845,D$2:D$1001)+COUNTIF(D$2:D845,D845)-1,"")</f>
        <v/>
      </c>
      <c r="U845" s="38" t="n">
        <f aca="false">IF(N(D845)&gt;0,IF(D845&gt;=LR_MIN_SHARE*SUM(D$2:D$1001),F845,-1),-1)</f>
        <v>-1</v>
      </c>
      <c r="V845" s="0" t="str">
        <f aca="false">IF(U845&lt;0,"",RANK(U845,U$2:U$1001)+COUNTIF(U$2:U845,U845)-1)</f>
        <v/>
      </c>
      <c r="W845" s="0" t="str">
        <f aca="false">IF(N(L845)&gt;0,RANK(L845,L$2:L$1001)+COUNTIF(L$2:L845,L845)-1,"")</f>
        <v/>
      </c>
      <c r="X845" s="38" t="n">
        <f aca="false">IF(N(L845)&gt;0,IF(L845&gt;=LR_MIN_SHARE*SUM(L$2:L$1001),N845,-1),-1)</f>
        <v>-1</v>
      </c>
      <c r="Y845" s="0" t="str">
        <f aca="false">IF(X845&lt;0,"",RANK(X845,X$2:X$1001)+COUNTIF(X$2:X845,X845)-1)</f>
        <v/>
      </c>
      <c r="AA845" s="0" t="str">
        <f aca="false">IF($A845="","",IF(COUNTIF($B$2:$B845,$B845)=1,1,""))</f>
        <v/>
      </c>
      <c r="AB845" s="0" t="str">
        <f aca="false">IF(AA845=1,SUMIF($B$2:$B$1001,$B845,$D$2:$D$1001),"")</f>
        <v/>
      </c>
      <c r="AC845" s="0" t="str">
        <f aca="false">IF(AA845=1,RANK(AB845,$AB$2:$AB$1001)+COUNTIF($AB$2:$AB845,AB845)-1,"")</f>
        <v/>
      </c>
      <c r="AD845" s="0" t="str">
        <f aca="false">IF($A845="","",COUNTIF(raw_data!$G:$G,$A845))</f>
        <v/>
      </c>
      <c r="AE845" s="0" t="str">
        <f aca="false">IF($A845="","",IF(COUNTIF($A$2:$A$1001,$A845)&gt;1,1,0))</f>
        <v/>
      </c>
    </row>
    <row r="846" customFormat="false" ht="15" hidden="false" customHeight="false" outlineLevel="0" collapsed="false">
      <c r="A846" s="0" t="str">
        <f aca="false">IF(code_master!$A846="","",code_master!$A846)</f>
        <v/>
      </c>
      <c r="B846" s="0" t="str">
        <f aca="false">IF($A846="","",code_master!$C846&amp;"")</f>
        <v/>
      </c>
      <c r="C846" s="0" t="str">
        <f aca="false">IF($A846="","",code_master!$B846&amp;"")</f>
        <v/>
      </c>
      <c r="D846" s="30" t="str">
        <f aca="false">IF($A846="","",SUMIFS(raw_data!$H:$H,raw_data!$A:$A,"&gt;="&amp;UY_START,raw_data!$A:$A,"&lt;="&amp;BASE_YM,raw_data!$B:$B,"&lt;="&amp;BASE_YM,raw_data!$G:$G,$A846))</f>
        <v/>
      </c>
      <c r="E846" s="30" t="str">
        <f aca="false">IF($A846="","",(SUMIFS(raw_data!$I:$I,raw_data!$A:$A,"&gt;="&amp;UY_START,raw_data!$A:$A,"&lt;="&amp;BASE_YM,raw_data!$B:$B,"&lt;="&amp;BASE_YM,raw_data!$G:$G,$A846)+SUMIFS(raw_data!$J:$J,raw_data!$A:$A,"&gt;="&amp;UY_START,raw_data!$A:$A,"&lt;="&amp;BASE_YM,raw_data!$B:$B,"&lt;="&amp;BASE_YM,raw_data!$G:$G,$A846)))</f>
        <v/>
      </c>
      <c r="F846" s="31" t="str">
        <f aca="false">IF(N(D846)=0,"",E846/D846)</f>
        <v/>
      </c>
      <c r="G846" s="30" t="str">
        <f aca="false">IF($A846="","",SUMIFS(raw_data!$H:$H,raw_data!$A:$A,"&gt;="&amp;UY_START_PY,raw_data!$A:$A,"&lt;="&amp;BASE_YM_PY,raw_data!$B:$B,"&lt;="&amp;BASE_YM_PY,raw_data!$G:$G,$A846))</f>
        <v/>
      </c>
      <c r="H846" s="30" t="str">
        <f aca="false">IF($A846="","",(SUMIFS(raw_data!$I:$I,raw_data!$A:$A,"&gt;="&amp;UY_START_PY,raw_data!$A:$A,"&lt;="&amp;BASE_YM_PY,raw_data!$B:$B,"&lt;="&amp;BASE_YM_PY,raw_data!$G:$G,$A846)+SUMIFS(raw_data!$J:$J,raw_data!$A:$A,"&gt;="&amp;UY_START_PY,raw_data!$A:$A,"&lt;="&amp;BASE_YM_PY,raw_data!$B:$B,"&lt;="&amp;BASE_YM_PY,raw_data!$G:$G,$A846)))</f>
        <v/>
      </c>
      <c r="I846" s="31" t="str">
        <f aca="false">IF(N(G846)=0,"",H846/G846)</f>
        <v/>
      </c>
      <c r="J846" s="32" t="str">
        <f aca="false">IF(N(G846)=0,"",D846/G846-1)</f>
        <v/>
      </c>
      <c r="K846" s="33" t="str">
        <f aca="false">IF(OR(F846="",I846=""),"",F846-I846)</f>
        <v/>
      </c>
      <c r="L846" s="30" t="str">
        <f aca="false">IF($A846="","",SUMIFS(raw_data!$H:$H,raw_data!$B:$B,BASE_YM,raw_data!$G:$G,$A846))</f>
        <v/>
      </c>
      <c r="M846" s="30" t="str">
        <f aca="false">IF($A846="","",(SUMIFS(raw_data!$I:$I,raw_data!$B:$B,BASE_YM,raw_data!$G:$G,$A846)+SUMIFS(raw_data!$J:$J,raw_data!$B:$B,BASE_YM,raw_data!$G:$G,$A846)))</f>
        <v/>
      </c>
      <c r="N846" s="31" t="str">
        <f aca="false">IF(N(L846)=0,"",M846/L846)</f>
        <v/>
      </c>
      <c r="O846" s="30" t="str">
        <f aca="false">IF($A846="","",SUMIFS(raw_data!$H:$H,raw_data!$B:$B,BASE_YM_PY,raw_data!$G:$G,$A846))</f>
        <v/>
      </c>
      <c r="P846" s="30" t="str">
        <f aca="false">IF($A846="","",(SUMIFS(raw_data!$I:$I,raw_data!$B:$B,BASE_YM_PY,raw_data!$G:$G,$A846)+SUMIFS(raw_data!$J:$J,raw_data!$B:$B,BASE_YM_PY,raw_data!$G:$G,$A846)))</f>
        <v/>
      </c>
      <c r="Q846" s="31" t="str">
        <f aca="false">IF(N(O846)=0,"",P846/O846)</f>
        <v/>
      </c>
      <c r="R846" s="32" t="str">
        <f aca="false">IF(N(O846)=0,"",L846/O846-1)</f>
        <v/>
      </c>
      <c r="S846" s="33" t="str">
        <f aca="false">IF(OR(N846="",Q846=""),"",N846-Q846)</f>
        <v/>
      </c>
      <c r="T846" s="0" t="str">
        <f aca="false">IF(N(D846)&gt;0,RANK(D846,D$2:D$1001)+COUNTIF(D$2:D846,D846)-1,"")</f>
        <v/>
      </c>
      <c r="U846" s="38" t="n">
        <f aca="false">IF(N(D846)&gt;0,IF(D846&gt;=LR_MIN_SHARE*SUM(D$2:D$1001),F846,-1),-1)</f>
        <v>-1</v>
      </c>
      <c r="V846" s="0" t="str">
        <f aca="false">IF(U846&lt;0,"",RANK(U846,U$2:U$1001)+COUNTIF(U$2:U846,U846)-1)</f>
        <v/>
      </c>
      <c r="W846" s="0" t="str">
        <f aca="false">IF(N(L846)&gt;0,RANK(L846,L$2:L$1001)+COUNTIF(L$2:L846,L846)-1,"")</f>
        <v/>
      </c>
      <c r="X846" s="38" t="n">
        <f aca="false">IF(N(L846)&gt;0,IF(L846&gt;=LR_MIN_SHARE*SUM(L$2:L$1001),N846,-1),-1)</f>
        <v>-1</v>
      </c>
      <c r="Y846" s="0" t="str">
        <f aca="false">IF(X846&lt;0,"",RANK(X846,X$2:X$1001)+COUNTIF(X$2:X846,X846)-1)</f>
        <v/>
      </c>
      <c r="AA846" s="0" t="str">
        <f aca="false">IF($A846="","",IF(COUNTIF($B$2:$B846,$B846)=1,1,""))</f>
        <v/>
      </c>
      <c r="AB846" s="0" t="str">
        <f aca="false">IF(AA846=1,SUMIF($B$2:$B$1001,$B846,$D$2:$D$1001),"")</f>
        <v/>
      </c>
      <c r="AC846" s="0" t="str">
        <f aca="false">IF(AA846=1,RANK(AB846,$AB$2:$AB$1001)+COUNTIF($AB$2:$AB846,AB846)-1,"")</f>
        <v/>
      </c>
      <c r="AD846" s="0" t="str">
        <f aca="false">IF($A846="","",COUNTIF(raw_data!$G:$G,$A846))</f>
        <v/>
      </c>
      <c r="AE846" s="0" t="str">
        <f aca="false">IF($A846="","",IF(COUNTIF($A$2:$A$1001,$A846)&gt;1,1,0))</f>
        <v/>
      </c>
    </row>
    <row r="847" customFormat="false" ht="15" hidden="false" customHeight="false" outlineLevel="0" collapsed="false">
      <c r="A847" s="0" t="str">
        <f aca="false">IF(code_master!$A847="","",code_master!$A847)</f>
        <v/>
      </c>
      <c r="B847" s="0" t="str">
        <f aca="false">IF($A847="","",code_master!$C847&amp;"")</f>
        <v/>
      </c>
      <c r="C847" s="0" t="str">
        <f aca="false">IF($A847="","",code_master!$B847&amp;"")</f>
        <v/>
      </c>
      <c r="D847" s="30" t="str">
        <f aca="false">IF($A847="","",SUMIFS(raw_data!$H:$H,raw_data!$A:$A,"&gt;="&amp;UY_START,raw_data!$A:$A,"&lt;="&amp;BASE_YM,raw_data!$B:$B,"&lt;="&amp;BASE_YM,raw_data!$G:$G,$A847))</f>
        <v/>
      </c>
      <c r="E847" s="30" t="str">
        <f aca="false">IF($A847="","",(SUMIFS(raw_data!$I:$I,raw_data!$A:$A,"&gt;="&amp;UY_START,raw_data!$A:$A,"&lt;="&amp;BASE_YM,raw_data!$B:$B,"&lt;="&amp;BASE_YM,raw_data!$G:$G,$A847)+SUMIFS(raw_data!$J:$J,raw_data!$A:$A,"&gt;="&amp;UY_START,raw_data!$A:$A,"&lt;="&amp;BASE_YM,raw_data!$B:$B,"&lt;="&amp;BASE_YM,raw_data!$G:$G,$A847)))</f>
        <v/>
      </c>
      <c r="F847" s="31" t="str">
        <f aca="false">IF(N(D847)=0,"",E847/D847)</f>
        <v/>
      </c>
      <c r="G847" s="30" t="str">
        <f aca="false">IF($A847="","",SUMIFS(raw_data!$H:$H,raw_data!$A:$A,"&gt;="&amp;UY_START_PY,raw_data!$A:$A,"&lt;="&amp;BASE_YM_PY,raw_data!$B:$B,"&lt;="&amp;BASE_YM_PY,raw_data!$G:$G,$A847))</f>
        <v/>
      </c>
      <c r="H847" s="30" t="str">
        <f aca="false">IF($A847="","",(SUMIFS(raw_data!$I:$I,raw_data!$A:$A,"&gt;="&amp;UY_START_PY,raw_data!$A:$A,"&lt;="&amp;BASE_YM_PY,raw_data!$B:$B,"&lt;="&amp;BASE_YM_PY,raw_data!$G:$G,$A847)+SUMIFS(raw_data!$J:$J,raw_data!$A:$A,"&gt;="&amp;UY_START_PY,raw_data!$A:$A,"&lt;="&amp;BASE_YM_PY,raw_data!$B:$B,"&lt;="&amp;BASE_YM_PY,raw_data!$G:$G,$A847)))</f>
        <v/>
      </c>
      <c r="I847" s="31" t="str">
        <f aca="false">IF(N(G847)=0,"",H847/G847)</f>
        <v/>
      </c>
      <c r="J847" s="32" t="str">
        <f aca="false">IF(N(G847)=0,"",D847/G847-1)</f>
        <v/>
      </c>
      <c r="K847" s="33" t="str">
        <f aca="false">IF(OR(F847="",I847=""),"",F847-I847)</f>
        <v/>
      </c>
      <c r="L847" s="30" t="str">
        <f aca="false">IF($A847="","",SUMIFS(raw_data!$H:$H,raw_data!$B:$B,BASE_YM,raw_data!$G:$G,$A847))</f>
        <v/>
      </c>
      <c r="M847" s="30" t="str">
        <f aca="false">IF($A847="","",(SUMIFS(raw_data!$I:$I,raw_data!$B:$B,BASE_YM,raw_data!$G:$G,$A847)+SUMIFS(raw_data!$J:$J,raw_data!$B:$B,BASE_YM,raw_data!$G:$G,$A847)))</f>
        <v/>
      </c>
      <c r="N847" s="31" t="str">
        <f aca="false">IF(N(L847)=0,"",M847/L847)</f>
        <v/>
      </c>
      <c r="O847" s="30" t="str">
        <f aca="false">IF($A847="","",SUMIFS(raw_data!$H:$H,raw_data!$B:$B,BASE_YM_PY,raw_data!$G:$G,$A847))</f>
        <v/>
      </c>
      <c r="P847" s="30" t="str">
        <f aca="false">IF($A847="","",(SUMIFS(raw_data!$I:$I,raw_data!$B:$B,BASE_YM_PY,raw_data!$G:$G,$A847)+SUMIFS(raw_data!$J:$J,raw_data!$B:$B,BASE_YM_PY,raw_data!$G:$G,$A847)))</f>
        <v/>
      </c>
      <c r="Q847" s="31" t="str">
        <f aca="false">IF(N(O847)=0,"",P847/O847)</f>
        <v/>
      </c>
      <c r="R847" s="32" t="str">
        <f aca="false">IF(N(O847)=0,"",L847/O847-1)</f>
        <v/>
      </c>
      <c r="S847" s="33" t="str">
        <f aca="false">IF(OR(N847="",Q847=""),"",N847-Q847)</f>
        <v/>
      </c>
      <c r="T847" s="0" t="str">
        <f aca="false">IF(N(D847)&gt;0,RANK(D847,D$2:D$1001)+COUNTIF(D$2:D847,D847)-1,"")</f>
        <v/>
      </c>
      <c r="U847" s="38" t="n">
        <f aca="false">IF(N(D847)&gt;0,IF(D847&gt;=LR_MIN_SHARE*SUM(D$2:D$1001),F847,-1),-1)</f>
        <v>-1</v>
      </c>
      <c r="V847" s="0" t="str">
        <f aca="false">IF(U847&lt;0,"",RANK(U847,U$2:U$1001)+COUNTIF(U$2:U847,U847)-1)</f>
        <v/>
      </c>
      <c r="W847" s="0" t="str">
        <f aca="false">IF(N(L847)&gt;0,RANK(L847,L$2:L$1001)+COUNTIF(L$2:L847,L847)-1,"")</f>
        <v/>
      </c>
      <c r="X847" s="38" t="n">
        <f aca="false">IF(N(L847)&gt;0,IF(L847&gt;=LR_MIN_SHARE*SUM(L$2:L$1001),N847,-1),-1)</f>
        <v>-1</v>
      </c>
      <c r="Y847" s="0" t="str">
        <f aca="false">IF(X847&lt;0,"",RANK(X847,X$2:X$1001)+COUNTIF(X$2:X847,X847)-1)</f>
        <v/>
      </c>
      <c r="AA847" s="0" t="str">
        <f aca="false">IF($A847="","",IF(COUNTIF($B$2:$B847,$B847)=1,1,""))</f>
        <v/>
      </c>
      <c r="AB847" s="0" t="str">
        <f aca="false">IF(AA847=1,SUMIF($B$2:$B$1001,$B847,$D$2:$D$1001),"")</f>
        <v/>
      </c>
      <c r="AC847" s="0" t="str">
        <f aca="false">IF(AA847=1,RANK(AB847,$AB$2:$AB$1001)+COUNTIF($AB$2:$AB847,AB847)-1,"")</f>
        <v/>
      </c>
      <c r="AD847" s="0" t="str">
        <f aca="false">IF($A847="","",COUNTIF(raw_data!$G:$G,$A847))</f>
        <v/>
      </c>
      <c r="AE847" s="0" t="str">
        <f aca="false">IF($A847="","",IF(COUNTIF($A$2:$A$1001,$A847)&gt;1,1,0))</f>
        <v/>
      </c>
    </row>
    <row r="848" customFormat="false" ht="15" hidden="false" customHeight="false" outlineLevel="0" collapsed="false">
      <c r="A848" s="0" t="str">
        <f aca="false">IF(code_master!$A848="","",code_master!$A848)</f>
        <v/>
      </c>
      <c r="B848" s="0" t="str">
        <f aca="false">IF($A848="","",code_master!$C848&amp;"")</f>
        <v/>
      </c>
      <c r="C848" s="0" t="str">
        <f aca="false">IF($A848="","",code_master!$B848&amp;"")</f>
        <v/>
      </c>
      <c r="D848" s="30" t="str">
        <f aca="false">IF($A848="","",SUMIFS(raw_data!$H:$H,raw_data!$A:$A,"&gt;="&amp;UY_START,raw_data!$A:$A,"&lt;="&amp;BASE_YM,raw_data!$B:$B,"&lt;="&amp;BASE_YM,raw_data!$G:$G,$A848))</f>
        <v/>
      </c>
      <c r="E848" s="30" t="str">
        <f aca="false">IF($A848="","",(SUMIFS(raw_data!$I:$I,raw_data!$A:$A,"&gt;="&amp;UY_START,raw_data!$A:$A,"&lt;="&amp;BASE_YM,raw_data!$B:$B,"&lt;="&amp;BASE_YM,raw_data!$G:$G,$A848)+SUMIFS(raw_data!$J:$J,raw_data!$A:$A,"&gt;="&amp;UY_START,raw_data!$A:$A,"&lt;="&amp;BASE_YM,raw_data!$B:$B,"&lt;="&amp;BASE_YM,raw_data!$G:$G,$A848)))</f>
        <v/>
      </c>
      <c r="F848" s="31" t="str">
        <f aca="false">IF(N(D848)=0,"",E848/D848)</f>
        <v/>
      </c>
      <c r="G848" s="30" t="str">
        <f aca="false">IF($A848="","",SUMIFS(raw_data!$H:$H,raw_data!$A:$A,"&gt;="&amp;UY_START_PY,raw_data!$A:$A,"&lt;="&amp;BASE_YM_PY,raw_data!$B:$B,"&lt;="&amp;BASE_YM_PY,raw_data!$G:$G,$A848))</f>
        <v/>
      </c>
      <c r="H848" s="30" t="str">
        <f aca="false">IF($A848="","",(SUMIFS(raw_data!$I:$I,raw_data!$A:$A,"&gt;="&amp;UY_START_PY,raw_data!$A:$A,"&lt;="&amp;BASE_YM_PY,raw_data!$B:$B,"&lt;="&amp;BASE_YM_PY,raw_data!$G:$G,$A848)+SUMIFS(raw_data!$J:$J,raw_data!$A:$A,"&gt;="&amp;UY_START_PY,raw_data!$A:$A,"&lt;="&amp;BASE_YM_PY,raw_data!$B:$B,"&lt;="&amp;BASE_YM_PY,raw_data!$G:$G,$A848)))</f>
        <v/>
      </c>
      <c r="I848" s="31" t="str">
        <f aca="false">IF(N(G848)=0,"",H848/G848)</f>
        <v/>
      </c>
      <c r="J848" s="32" t="str">
        <f aca="false">IF(N(G848)=0,"",D848/G848-1)</f>
        <v/>
      </c>
      <c r="K848" s="33" t="str">
        <f aca="false">IF(OR(F848="",I848=""),"",F848-I848)</f>
        <v/>
      </c>
      <c r="L848" s="30" t="str">
        <f aca="false">IF($A848="","",SUMIFS(raw_data!$H:$H,raw_data!$B:$B,BASE_YM,raw_data!$G:$G,$A848))</f>
        <v/>
      </c>
      <c r="M848" s="30" t="str">
        <f aca="false">IF($A848="","",(SUMIFS(raw_data!$I:$I,raw_data!$B:$B,BASE_YM,raw_data!$G:$G,$A848)+SUMIFS(raw_data!$J:$J,raw_data!$B:$B,BASE_YM,raw_data!$G:$G,$A848)))</f>
        <v/>
      </c>
      <c r="N848" s="31" t="str">
        <f aca="false">IF(N(L848)=0,"",M848/L848)</f>
        <v/>
      </c>
      <c r="O848" s="30" t="str">
        <f aca="false">IF($A848="","",SUMIFS(raw_data!$H:$H,raw_data!$B:$B,BASE_YM_PY,raw_data!$G:$G,$A848))</f>
        <v/>
      </c>
      <c r="P848" s="30" t="str">
        <f aca="false">IF($A848="","",(SUMIFS(raw_data!$I:$I,raw_data!$B:$B,BASE_YM_PY,raw_data!$G:$G,$A848)+SUMIFS(raw_data!$J:$J,raw_data!$B:$B,BASE_YM_PY,raw_data!$G:$G,$A848)))</f>
        <v/>
      </c>
      <c r="Q848" s="31" t="str">
        <f aca="false">IF(N(O848)=0,"",P848/O848)</f>
        <v/>
      </c>
      <c r="R848" s="32" t="str">
        <f aca="false">IF(N(O848)=0,"",L848/O848-1)</f>
        <v/>
      </c>
      <c r="S848" s="33" t="str">
        <f aca="false">IF(OR(N848="",Q848=""),"",N848-Q848)</f>
        <v/>
      </c>
      <c r="T848" s="0" t="str">
        <f aca="false">IF(N(D848)&gt;0,RANK(D848,D$2:D$1001)+COUNTIF(D$2:D848,D848)-1,"")</f>
        <v/>
      </c>
      <c r="U848" s="38" t="n">
        <f aca="false">IF(N(D848)&gt;0,IF(D848&gt;=LR_MIN_SHARE*SUM(D$2:D$1001),F848,-1),-1)</f>
        <v>-1</v>
      </c>
      <c r="V848" s="0" t="str">
        <f aca="false">IF(U848&lt;0,"",RANK(U848,U$2:U$1001)+COUNTIF(U$2:U848,U848)-1)</f>
        <v/>
      </c>
      <c r="W848" s="0" t="str">
        <f aca="false">IF(N(L848)&gt;0,RANK(L848,L$2:L$1001)+COUNTIF(L$2:L848,L848)-1,"")</f>
        <v/>
      </c>
      <c r="X848" s="38" t="n">
        <f aca="false">IF(N(L848)&gt;0,IF(L848&gt;=LR_MIN_SHARE*SUM(L$2:L$1001),N848,-1),-1)</f>
        <v>-1</v>
      </c>
      <c r="Y848" s="0" t="str">
        <f aca="false">IF(X848&lt;0,"",RANK(X848,X$2:X$1001)+COUNTIF(X$2:X848,X848)-1)</f>
        <v/>
      </c>
      <c r="AA848" s="0" t="str">
        <f aca="false">IF($A848="","",IF(COUNTIF($B$2:$B848,$B848)=1,1,""))</f>
        <v/>
      </c>
      <c r="AB848" s="0" t="str">
        <f aca="false">IF(AA848=1,SUMIF($B$2:$B$1001,$B848,$D$2:$D$1001),"")</f>
        <v/>
      </c>
      <c r="AC848" s="0" t="str">
        <f aca="false">IF(AA848=1,RANK(AB848,$AB$2:$AB$1001)+COUNTIF($AB$2:$AB848,AB848)-1,"")</f>
        <v/>
      </c>
      <c r="AD848" s="0" t="str">
        <f aca="false">IF($A848="","",COUNTIF(raw_data!$G:$G,$A848))</f>
        <v/>
      </c>
      <c r="AE848" s="0" t="str">
        <f aca="false">IF($A848="","",IF(COUNTIF($A$2:$A$1001,$A848)&gt;1,1,0))</f>
        <v/>
      </c>
    </row>
    <row r="849" customFormat="false" ht="15" hidden="false" customHeight="false" outlineLevel="0" collapsed="false">
      <c r="A849" s="0" t="str">
        <f aca="false">IF(code_master!$A849="","",code_master!$A849)</f>
        <v/>
      </c>
      <c r="B849" s="0" t="str">
        <f aca="false">IF($A849="","",code_master!$C849&amp;"")</f>
        <v/>
      </c>
      <c r="C849" s="0" t="str">
        <f aca="false">IF($A849="","",code_master!$B849&amp;"")</f>
        <v/>
      </c>
      <c r="D849" s="30" t="str">
        <f aca="false">IF($A849="","",SUMIFS(raw_data!$H:$H,raw_data!$A:$A,"&gt;="&amp;UY_START,raw_data!$A:$A,"&lt;="&amp;BASE_YM,raw_data!$B:$B,"&lt;="&amp;BASE_YM,raw_data!$G:$G,$A849))</f>
        <v/>
      </c>
      <c r="E849" s="30" t="str">
        <f aca="false">IF($A849="","",(SUMIFS(raw_data!$I:$I,raw_data!$A:$A,"&gt;="&amp;UY_START,raw_data!$A:$A,"&lt;="&amp;BASE_YM,raw_data!$B:$B,"&lt;="&amp;BASE_YM,raw_data!$G:$G,$A849)+SUMIFS(raw_data!$J:$J,raw_data!$A:$A,"&gt;="&amp;UY_START,raw_data!$A:$A,"&lt;="&amp;BASE_YM,raw_data!$B:$B,"&lt;="&amp;BASE_YM,raw_data!$G:$G,$A849)))</f>
        <v/>
      </c>
      <c r="F849" s="31" t="str">
        <f aca="false">IF(N(D849)=0,"",E849/D849)</f>
        <v/>
      </c>
      <c r="G849" s="30" t="str">
        <f aca="false">IF($A849="","",SUMIFS(raw_data!$H:$H,raw_data!$A:$A,"&gt;="&amp;UY_START_PY,raw_data!$A:$A,"&lt;="&amp;BASE_YM_PY,raw_data!$B:$B,"&lt;="&amp;BASE_YM_PY,raw_data!$G:$G,$A849))</f>
        <v/>
      </c>
      <c r="H849" s="30" t="str">
        <f aca="false">IF($A849="","",(SUMIFS(raw_data!$I:$I,raw_data!$A:$A,"&gt;="&amp;UY_START_PY,raw_data!$A:$A,"&lt;="&amp;BASE_YM_PY,raw_data!$B:$B,"&lt;="&amp;BASE_YM_PY,raw_data!$G:$G,$A849)+SUMIFS(raw_data!$J:$J,raw_data!$A:$A,"&gt;="&amp;UY_START_PY,raw_data!$A:$A,"&lt;="&amp;BASE_YM_PY,raw_data!$B:$B,"&lt;="&amp;BASE_YM_PY,raw_data!$G:$G,$A849)))</f>
        <v/>
      </c>
      <c r="I849" s="31" t="str">
        <f aca="false">IF(N(G849)=0,"",H849/G849)</f>
        <v/>
      </c>
      <c r="J849" s="32" t="str">
        <f aca="false">IF(N(G849)=0,"",D849/G849-1)</f>
        <v/>
      </c>
      <c r="K849" s="33" t="str">
        <f aca="false">IF(OR(F849="",I849=""),"",F849-I849)</f>
        <v/>
      </c>
      <c r="L849" s="30" t="str">
        <f aca="false">IF($A849="","",SUMIFS(raw_data!$H:$H,raw_data!$B:$B,BASE_YM,raw_data!$G:$G,$A849))</f>
        <v/>
      </c>
      <c r="M849" s="30" t="str">
        <f aca="false">IF($A849="","",(SUMIFS(raw_data!$I:$I,raw_data!$B:$B,BASE_YM,raw_data!$G:$G,$A849)+SUMIFS(raw_data!$J:$J,raw_data!$B:$B,BASE_YM,raw_data!$G:$G,$A849)))</f>
        <v/>
      </c>
      <c r="N849" s="31" t="str">
        <f aca="false">IF(N(L849)=0,"",M849/L849)</f>
        <v/>
      </c>
      <c r="O849" s="30" t="str">
        <f aca="false">IF($A849="","",SUMIFS(raw_data!$H:$H,raw_data!$B:$B,BASE_YM_PY,raw_data!$G:$G,$A849))</f>
        <v/>
      </c>
      <c r="P849" s="30" t="str">
        <f aca="false">IF($A849="","",(SUMIFS(raw_data!$I:$I,raw_data!$B:$B,BASE_YM_PY,raw_data!$G:$G,$A849)+SUMIFS(raw_data!$J:$J,raw_data!$B:$B,BASE_YM_PY,raw_data!$G:$G,$A849)))</f>
        <v/>
      </c>
      <c r="Q849" s="31" t="str">
        <f aca="false">IF(N(O849)=0,"",P849/O849)</f>
        <v/>
      </c>
      <c r="R849" s="32" t="str">
        <f aca="false">IF(N(O849)=0,"",L849/O849-1)</f>
        <v/>
      </c>
      <c r="S849" s="33" t="str">
        <f aca="false">IF(OR(N849="",Q849=""),"",N849-Q849)</f>
        <v/>
      </c>
      <c r="T849" s="0" t="str">
        <f aca="false">IF(N(D849)&gt;0,RANK(D849,D$2:D$1001)+COUNTIF(D$2:D849,D849)-1,"")</f>
        <v/>
      </c>
      <c r="U849" s="38" t="n">
        <f aca="false">IF(N(D849)&gt;0,IF(D849&gt;=LR_MIN_SHARE*SUM(D$2:D$1001),F849,-1),-1)</f>
        <v>-1</v>
      </c>
      <c r="V849" s="0" t="str">
        <f aca="false">IF(U849&lt;0,"",RANK(U849,U$2:U$1001)+COUNTIF(U$2:U849,U849)-1)</f>
        <v/>
      </c>
      <c r="W849" s="0" t="str">
        <f aca="false">IF(N(L849)&gt;0,RANK(L849,L$2:L$1001)+COUNTIF(L$2:L849,L849)-1,"")</f>
        <v/>
      </c>
      <c r="X849" s="38" t="n">
        <f aca="false">IF(N(L849)&gt;0,IF(L849&gt;=LR_MIN_SHARE*SUM(L$2:L$1001),N849,-1),-1)</f>
        <v>-1</v>
      </c>
      <c r="Y849" s="0" t="str">
        <f aca="false">IF(X849&lt;0,"",RANK(X849,X$2:X$1001)+COUNTIF(X$2:X849,X849)-1)</f>
        <v/>
      </c>
      <c r="AA849" s="0" t="str">
        <f aca="false">IF($A849="","",IF(COUNTIF($B$2:$B849,$B849)=1,1,""))</f>
        <v/>
      </c>
      <c r="AB849" s="0" t="str">
        <f aca="false">IF(AA849=1,SUMIF($B$2:$B$1001,$B849,$D$2:$D$1001),"")</f>
        <v/>
      </c>
      <c r="AC849" s="0" t="str">
        <f aca="false">IF(AA849=1,RANK(AB849,$AB$2:$AB$1001)+COUNTIF($AB$2:$AB849,AB849)-1,"")</f>
        <v/>
      </c>
      <c r="AD849" s="0" t="str">
        <f aca="false">IF($A849="","",COUNTIF(raw_data!$G:$G,$A849))</f>
        <v/>
      </c>
      <c r="AE849" s="0" t="str">
        <f aca="false">IF($A849="","",IF(COUNTIF($A$2:$A$1001,$A849)&gt;1,1,0))</f>
        <v/>
      </c>
    </row>
    <row r="850" customFormat="false" ht="15" hidden="false" customHeight="false" outlineLevel="0" collapsed="false">
      <c r="A850" s="0" t="str">
        <f aca="false">IF(code_master!$A850="","",code_master!$A850)</f>
        <v/>
      </c>
      <c r="B850" s="0" t="str">
        <f aca="false">IF($A850="","",code_master!$C850&amp;"")</f>
        <v/>
      </c>
      <c r="C850" s="0" t="str">
        <f aca="false">IF($A850="","",code_master!$B850&amp;"")</f>
        <v/>
      </c>
      <c r="D850" s="30" t="str">
        <f aca="false">IF($A850="","",SUMIFS(raw_data!$H:$H,raw_data!$A:$A,"&gt;="&amp;UY_START,raw_data!$A:$A,"&lt;="&amp;BASE_YM,raw_data!$B:$B,"&lt;="&amp;BASE_YM,raw_data!$G:$G,$A850))</f>
        <v/>
      </c>
      <c r="E850" s="30" t="str">
        <f aca="false">IF($A850="","",(SUMIFS(raw_data!$I:$I,raw_data!$A:$A,"&gt;="&amp;UY_START,raw_data!$A:$A,"&lt;="&amp;BASE_YM,raw_data!$B:$B,"&lt;="&amp;BASE_YM,raw_data!$G:$G,$A850)+SUMIFS(raw_data!$J:$J,raw_data!$A:$A,"&gt;="&amp;UY_START,raw_data!$A:$A,"&lt;="&amp;BASE_YM,raw_data!$B:$B,"&lt;="&amp;BASE_YM,raw_data!$G:$G,$A850)))</f>
        <v/>
      </c>
      <c r="F850" s="31" t="str">
        <f aca="false">IF(N(D850)=0,"",E850/D850)</f>
        <v/>
      </c>
      <c r="G850" s="30" t="str">
        <f aca="false">IF($A850="","",SUMIFS(raw_data!$H:$H,raw_data!$A:$A,"&gt;="&amp;UY_START_PY,raw_data!$A:$A,"&lt;="&amp;BASE_YM_PY,raw_data!$B:$B,"&lt;="&amp;BASE_YM_PY,raw_data!$G:$G,$A850))</f>
        <v/>
      </c>
      <c r="H850" s="30" t="str">
        <f aca="false">IF($A850="","",(SUMIFS(raw_data!$I:$I,raw_data!$A:$A,"&gt;="&amp;UY_START_PY,raw_data!$A:$A,"&lt;="&amp;BASE_YM_PY,raw_data!$B:$B,"&lt;="&amp;BASE_YM_PY,raw_data!$G:$G,$A850)+SUMIFS(raw_data!$J:$J,raw_data!$A:$A,"&gt;="&amp;UY_START_PY,raw_data!$A:$A,"&lt;="&amp;BASE_YM_PY,raw_data!$B:$B,"&lt;="&amp;BASE_YM_PY,raw_data!$G:$G,$A850)))</f>
        <v/>
      </c>
      <c r="I850" s="31" t="str">
        <f aca="false">IF(N(G850)=0,"",H850/G850)</f>
        <v/>
      </c>
      <c r="J850" s="32" t="str">
        <f aca="false">IF(N(G850)=0,"",D850/G850-1)</f>
        <v/>
      </c>
      <c r="K850" s="33" t="str">
        <f aca="false">IF(OR(F850="",I850=""),"",F850-I850)</f>
        <v/>
      </c>
      <c r="L850" s="30" t="str">
        <f aca="false">IF($A850="","",SUMIFS(raw_data!$H:$H,raw_data!$B:$B,BASE_YM,raw_data!$G:$G,$A850))</f>
        <v/>
      </c>
      <c r="M850" s="30" t="str">
        <f aca="false">IF($A850="","",(SUMIFS(raw_data!$I:$I,raw_data!$B:$B,BASE_YM,raw_data!$G:$G,$A850)+SUMIFS(raw_data!$J:$J,raw_data!$B:$B,BASE_YM,raw_data!$G:$G,$A850)))</f>
        <v/>
      </c>
      <c r="N850" s="31" t="str">
        <f aca="false">IF(N(L850)=0,"",M850/L850)</f>
        <v/>
      </c>
      <c r="O850" s="30" t="str">
        <f aca="false">IF($A850="","",SUMIFS(raw_data!$H:$H,raw_data!$B:$B,BASE_YM_PY,raw_data!$G:$G,$A850))</f>
        <v/>
      </c>
      <c r="P850" s="30" t="str">
        <f aca="false">IF($A850="","",(SUMIFS(raw_data!$I:$I,raw_data!$B:$B,BASE_YM_PY,raw_data!$G:$G,$A850)+SUMIFS(raw_data!$J:$J,raw_data!$B:$B,BASE_YM_PY,raw_data!$G:$G,$A850)))</f>
        <v/>
      </c>
      <c r="Q850" s="31" t="str">
        <f aca="false">IF(N(O850)=0,"",P850/O850)</f>
        <v/>
      </c>
      <c r="R850" s="32" t="str">
        <f aca="false">IF(N(O850)=0,"",L850/O850-1)</f>
        <v/>
      </c>
      <c r="S850" s="33" t="str">
        <f aca="false">IF(OR(N850="",Q850=""),"",N850-Q850)</f>
        <v/>
      </c>
      <c r="T850" s="0" t="str">
        <f aca="false">IF(N(D850)&gt;0,RANK(D850,D$2:D$1001)+COUNTIF(D$2:D850,D850)-1,"")</f>
        <v/>
      </c>
      <c r="U850" s="38" t="n">
        <f aca="false">IF(N(D850)&gt;0,IF(D850&gt;=LR_MIN_SHARE*SUM(D$2:D$1001),F850,-1),-1)</f>
        <v>-1</v>
      </c>
      <c r="V850" s="0" t="str">
        <f aca="false">IF(U850&lt;0,"",RANK(U850,U$2:U$1001)+COUNTIF(U$2:U850,U850)-1)</f>
        <v/>
      </c>
      <c r="W850" s="0" t="str">
        <f aca="false">IF(N(L850)&gt;0,RANK(L850,L$2:L$1001)+COUNTIF(L$2:L850,L850)-1,"")</f>
        <v/>
      </c>
      <c r="X850" s="38" t="n">
        <f aca="false">IF(N(L850)&gt;0,IF(L850&gt;=LR_MIN_SHARE*SUM(L$2:L$1001),N850,-1),-1)</f>
        <v>-1</v>
      </c>
      <c r="Y850" s="0" t="str">
        <f aca="false">IF(X850&lt;0,"",RANK(X850,X$2:X$1001)+COUNTIF(X$2:X850,X850)-1)</f>
        <v/>
      </c>
      <c r="AA850" s="0" t="str">
        <f aca="false">IF($A850="","",IF(COUNTIF($B$2:$B850,$B850)=1,1,""))</f>
        <v/>
      </c>
      <c r="AB850" s="0" t="str">
        <f aca="false">IF(AA850=1,SUMIF($B$2:$B$1001,$B850,$D$2:$D$1001),"")</f>
        <v/>
      </c>
      <c r="AC850" s="0" t="str">
        <f aca="false">IF(AA850=1,RANK(AB850,$AB$2:$AB$1001)+COUNTIF($AB$2:$AB850,AB850)-1,"")</f>
        <v/>
      </c>
      <c r="AD850" s="0" t="str">
        <f aca="false">IF($A850="","",COUNTIF(raw_data!$G:$G,$A850))</f>
        <v/>
      </c>
      <c r="AE850" s="0" t="str">
        <f aca="false">IF($A850="","",IF(COUNTIF($A$2:$A$1001,$A850)&gt;1,1,0))</f>
        <v/>
      </c>
    </row>
    <row r="851" customFormat="false" ht="15" hidden="false" customHeight="false" outlineLevel="0" collapsed="false">
      <c r="A851" s="0" t="str">
        <f aca="false">IF(code_master!$A851="","",code_master!$A851)</f>
        <v/>
      </c>
      <c r="B851" s="0" t="str">
        <f aca="false">IF($A851="","",code_master!$C851&amp;"")</f>
        <v/>
      </c>
      <c r="C851" s="0" t="str">
        <f aca="false">IF($A851="","",code_master!$B851&amp;"")</f>
        <v/>
      </c>
      <c r="D851" s="30" t="str">
        <f aca="false">IF($A851="","",SUMIFS(raw_data!$H:$H,raw_data!$A:$A,"&gt;="&amp;UY_START,raw_data!$A:$A,"&lt;="&amp;BASE_YM,raw_data!$B:$B,"&lt;="&amp;BASE_YM,raw_data!$G:$G,$A851))</f>
        <v/>
      </c>
      <c r="E851" s="30" t="str">
        <f aca="false">IF($A851="","",(SUMIFS(raw_data!$I:$I,raw_data!$A:$A,"&gt;="&amp;UY_START,raw_data!$A:$A,"&lt;="&amp;BASE_YM,raw_data!$B:$B,"&lt;="&amp;BASE_YM,raw_data!$G:$G,$A851)+SUMIFS(raw_data!$J:$J,raw_data!$A:$A,"&gt;="&amp;UY_START,raw_data!$A:$A,"&lt;="&amp;BASE_YM,raw_data!$B:$B,"&lt;="&amp;BASE_YM,raw_data!$G:$G,$A851)))</f>
        <v/>
      </c>
      <c r="F851" s="31" t="str">
        <f aca="false">IF(N(D851)=0,"",E851/D851)</f>
        <v/>
      </c>
      <c r="G851" s="30" t="str">
        <f aca="false">IF($A851="","",SUMIFS(raw_data!$H:$H,raw_data!$A:$A,"&gt;="&amp;UY_START_PY,raw_data!$A:$A,"&lt;="&amp;BASE_YM_PY,raw_data!$B:$B,"&lt;="&amp;BASE_YM_PY,raw_data!$G:$G,$A851))</f>
        <v/>
      </c>
      <c r="H851" s="30" t="str">
        <f aca="false">IF($A851="","",(SUMIFS(raw_data!$I:$I,raw_data!$A:$A,"&gt;="&amp;UY_START_PY,raw_data!$A:$A,"&lt;="&amp;BASE_YM_PY,raw_data!$B:$B,"&lt;="&amp;BASE_YM_PY,raw_data!$G:$G,$A851)+SUMIFS(raw_data!$J:$J,raw_data!$A:$A,"&gt;="&amp;UY_START_PY,raw_data!$A:$A,"&lt;="&amp;BASE_YM_PY,raw_data!$B:$B,"&lt;="&amp;BASE_YM_PY,raw_data!$G:$G,$A851)))</f>
        <v/>
      </c>
      <c r="I851" s="31" t="str">
        <f aca="false">IF(N(G851)=0,"",H851/G851)</f>
        <v/>
      </c>
      <c r="J851" s="32" t="str">
        <f aca="false">IF(N(G851)=0,"",D851/G851-1)</f>
        <v/>
      </c>
      <c r="K851" s="33" t="str">
        <f aca="false">IF(OR(F851="",I851=""),"",F851-I851)</f>
        <v/>
      </c>
      <c r="L851" s="30" t="str">
        <f aca="false">IF($A851="","",SUMIFS(raw_data!$H:$H,raw_data!$B:$B,BASE_YM,raw_data!$G:$G,$A851))</f>
        <v/>
      </c>
      <c r="M851" s="30" t="str">
        <f aca="false">IF($A851="","",(SUMIFS(raw_data!$I:$I,raw_data!$B:$B,BASE_YM,raw_data!$G:$G,$A851)+SUMIFS(raw_data!$J:$J,raw_data!$B:$B,BASE_YM,raw_data!$G:$G,$A851)))</f>
        <v/>
      </c>
      <c r="N851" s="31" t="str">
        <f aca="false">IF(N(L851)=0,"",M851/L851)</f>
        <v/>
      </c>
      <c r="O851" s="30" t="str">
        <f aca="false">IF($A851="","",SUMIFS(raw_data!$H:$H,raw_data!$B:$B,BASE_YM_PY,raw_data!$G:$G,$A851))</f>
        <v/>
      </c>
      <c r="P851" s="30" t="str">
        <f aca="false">IF($A851="","",(SUMIFS(raw_data!$I:$I,raw_data!$B:$B,BASE_YM_PY,raw_data!$G:$G,$A851)+SUMIFS(raw_data!$J:$J,raw_data!$B:$B,BASE_YM_PY,raw_data!$G:$G,$A851)))</f>
        <v/>
      </c>
      <c r="Q851" s="31" t="str">
        <f aca="false">IF(N(O851)=0,"",P851/O851)</f>
        <v/>
      </c>
      <c r="R851" s="32" t="str">
        <f aca="false">IF(N(O851)=0,"",L851/O851-1)</f>
        <v/>
      </c>
      <c r="S851" s="33" t="str">
        <f aca="false">IF(OR(N851="",Q851=""),"",N851-Q851)</f>
        <v/>
      </c>
      <c r="T851" s="0" t="str">
        <f aca="false">IF(N(D851)&gt;0,RANK(D851,D$2:D$1001)+COUNTIF(D$2:D851,D851)-1,"")</f>
        <v/>
      </c>
      <c r="U851" s="38" t="n">
        <f aca="false">IF(N(D851)&gt;0,IF(D851&gt;=LR_MIN_SHARE*SUM(D$2:D$1001),F851,-1),-1)</f>
        <v>-1</v>
      </c>
      <c r="V851" s="0" t="str">
        <f aca="false">IF(U851&lt;0,"",RANK(U851,U$2:U$1001)+COUNTIF(U$2:U851,U851)-1)</f>
        <v/>
      </c>
      <c r="W851" s="0" t="str">
        <f aca="false">IF(N(L851)&gt;0,RANK(L851,L$2:L$1001)+COUNTIF(L$2:L851,L851)-1,"")</f>
        <v/>
      </c>
      <c r="X851" s="38" t="n">
        <f aca="false">IF(N(L851)&gt;0,IF(L851&gt;=LR_MIN_SHARE*SUM(L$2:L$1001),N851,-1),-1)</f>
        <v>-1</v>
      </c>
      <c r="Y851" s="0" t="str">
        <f aca="false">IF(X851&lt;0,"",RANK(X851,X$2:X$1001)+COUNTIF(X$2:X851,X851)-1)</f>
        <v/>
      </c>
      <c r="AA851" s="0" t="str">
        <f aca="false">IF($A851="","",IF(COUNTIF($B$2:$B851,$B851)=1,1,""))</f>
        <v/>
      </c>
      <c r="AB851" s="0" t="str">
        <f aca="false">IF(AA851=1,SUMIF($B$2:$B$1001,$B851,$D$2:$D$1001),"")</f>
        <v/>
      </c>
      <c r="AC851" s="0" t="str">
        <f aca="false">IF(AA851=1,RANK(AB851,$AB$2:$AB$1001)+COUNTIF($AB$2:$AB851,AB851)-1,"")</f>
        <v/>
      </c>
      <c r="AD851" s="0" t="str">
        <f aca="false">IF($A851="","",COUNTIF(raw_data!$G:$G,$A851))</f>
        <v/>
      </c>
      <c r="AE851" s="0" t="str">
        <f aca="false">IF($A851="","",IF(COUNTIF($A$2:$A$1001,$A851)&gt;1,1,0))</f>
        <v/>
      </c>
    </row>
    <row r="852" customFormat="false" ht="15" hidden="false" customHeight="false" outlineLevel="0" collapsed="false">
      <c r="A852" s="0" t="str">
        <f aca="false">IF(code_master!$A852="","",code_master!$A852)</f>
        <v/>
      </c>
      <c r="B852" s="0" t="str">
        <f aca="false">IF($A852="","",code_master!$C852&amp;"")</f>
        <v/>
      </c>
      <c r="C852" s="0" t="str">
        <f aca="false">IF($A852="","",code_master!$B852&amp;"")</f>
        <v/>
      </c>
      <c r="D852" s="30" t="str">
        <f aca="false">IF($A852="","",SUMIFS(raw_data!$H:$H,raw_data!$A:$A,"&gt;="&amp;UY_START,raw_data!$A:$A,"&lt;="&amp;BASE_YM,raw_data!$B:$B,"&lt;="&amp;BASE_YM,raw_data!$G:$G,$A852))</f>
        <v/>
      </c>
      <c r="E852" s="30" t="str">
        <f aca="false">IF($A852="","",(SUMIFS(raw_data!$I:$I,raw_data!$A:$A,"&gt;="&amp;UY_START,raw_data!$A:$A,"&lt;="&amp;BASE_YM,raw_data!$B:$B,"&lt;="&amp;BASE_YM,raw_data!$G:$G,$A852)+SUMIFS(raw_data!$J:$J,raw_data!$A:$A,"&gt;="&amp;UY_START,raw_data!$A:$A,"&lt;="&amp;BASE_YM,raw_data!$B:$B,"&lt;="&amp;BASE_YM,raw_data!$G:$G,$A852)))</f>
        <v/>
      </c>
      <c r="F852" s="31" t="str">
        <f aca="false">IF(N(D852)=0,"",E852/D852)</f>
        <v/>
      </c>
      <c r="G852" s="30" t="str">
        <f aca="false">IF($A852="","",SUMIFS(raw_data!$H:$H,raw_data!$A:$A,"&gt;="&amp;UY_START_PY,raw_data!$A:$A,"&lt;="&amp;BASE_YM_PY,raw_data!$B:$B,"&lt;="&amp;BASE_YM_PY,raw_data!$G:$G,$A852))</f>
        <v/>
      </c>
      <c r="H852" s="30" t="str">
        <f aca="false">IF($A852="","",(SUMIFS(raw_data!$I:$I,raw_data!$A:$A,"&gt;="&amp;UY_START_PY,raw_data!$A:$A,"&lt;="&amp;BASE_YM_PY,raw_data!$B:$B,"&lt;="&amp;BASE_YM_PY,raw_data!$G:$G,$A852)+SUMIFS(raw_data!$J:$J,raw_data!$A:$A,"&gt;="&amp;UY_START_PY,raw_data!$A:$A,"&lt;="&amp;BASE_YM_PY,raw_data!$B:$B,"&lt;="&amp;BASE_YM_PY,raw_data!$G:$G,$A852)))</f>
        <v/>
      </c>
      <c r="I852" s="31" t="str">
        <f aca="false">IF(N(G852)=0,"",H852/G852)</f>
        <v/>
      </c>
      <c r="J852" s="32" t="str">
        <f aca="false">IF(N(G852)=0,"",D852/G852-1)</f>
        <v/>
      </c>
      <c r="K852" s="33" t="str">
        <f aca="false">IF(OR(F852="",I852=""),"",F852-I852)</f>
        <v/>
      </c>
      <c r="L852" s="30" t="str">
        <f aca="false">IF($A852="","",SUMIFS(raw_data!$H:$H,raw_data!$B:$B,BASE_YM,raw_data!$G:$G,$A852))</f>
        <v/>
      </c>
      <c r="M852" s="30" t="str">
        <f aca="false">IF($A852="","",(SUMIFS(raw_data!$I:$I,raw_data!$B:$B,BASE_YM,raw_data!$G:$G,$A852)+SUMIFS(raw_data!$J:$J,raw_data!$B:$B,BASE_YM,raw_data!$G:$G,$A852)))</f>
        <v/>
      </c>
      <c r="N852" s="31" t="str">
        <f aca="false">IF(N(L852)=0,"",M852/L852)</f>
        <v/>
      </c>
      <c r="O852" s="30" t="str">
        <f aca="false">IF($A852="","",SUMIFS(raw_data!$H:$H,raw_data!$B:$B,BASE_YM_PY,raw_data!$G:$G,$A852))</f>
        <v/>
      </c>
      <c r="P852" s="30" t="str">
        <f aca="false">IF($A852="","",(SUMIFS(raw_data!$I:$I,raw_data!$B:$B,BASE_YM_PY,raw_data!$G:$G,$A852)+SUMIFS(raw_data!$J:$J,raw_data!$B:$B,BASE_YM_PY,raw_data!$G:$G,$A852)))</f>
        <v/>
      </c>
      <c r="Q852" s="31" t="str">
        <f aca="false">IF(N(O852)=0,"",P852/O852)</f>
        <v/>
      </c>
      <c r="R852" s="32" t="str">
        <f aca="false">IF(N(O852)=0,"",L852/O852-1)</f>
        <v/>
      </c>
      <c r="S852" s="33" t="str">
        <f aca="false">IF(OR(N852="",Q852=""),"",N852-Q852)</f>
        <v/>
      </c>
      <c r="T852" s="0" t="str">
        <f aca="false">IF(N(D852)&gt;0,RANK(D852,D$2:D$1001)+COUNTIF(D$2:D852,D852)-1,"")</f>
        <v/>
      </c>
      <c r="U852" s="38" t="n">
        <f aca="false">IF(N(D852)&gt;0,IF(D852&gt;=LR_MIN_SHARE*SUM(D$2:D$1001),F852,-1),-1)</f>
        <v>-1</v>
      </c>
      <c r="V852" s="0" t="str">
        <f aca="false">IF(U852&lt;0,"",RANK(U852,U$2:U$1001)+COUNTIF(U$2:U852,U852)-1)</f>
        <v/>
      </c>
      <c r="W852" s="0" t="str">
        <f aca="false">IF(N(L852)&gt;0,RANK(L852,L$2:L$1001)+COUNTIF(L$2:L852,L852)-1,"")</f>
        <v/>
      </c>
      <c r="X852" s="38" t="n">
        <f aca="false">IF(N(L852)&gt;0,IF(L852&gt;=LR_MIN_SHARE*SUM(L$2:L$1001),N852,-1),-1)</f>
        <v>-1</v>
      </c>
      <c r="Y852" s="0" t="str">
        <f aca="false">IF(X852&lt;0,"",RANK(X852,X$2:X$1001)+COUNTIF(X$2:X852,X852)-1)</f>
        <v/>
      </c>
      <c r="AA852" s="0" t="str">
        <f aca="false">IF($A852="","",IF(COUNTIF($B$2:$B852,$B852)=1,1,""))</f>
        <v/>
      </c>
      <c r="AB852" s="0" t="str">
        <f aca="false">IF(AA852=1,SUMIF($B$2:$B$1001,$B852,$D$2:$D$1001),"")</f>
        <v/>
      </c>
      <c r="AC852" s="0" t="str">
        <f aca="false">IF(AA852=1,RANK(AB852,$AB$2:$AB$1001)+COUNTIF($AB$2:$AB852,AB852)-1,"")</f>
        <v/>
      </c>
      <c r="AD852" s="0" t="str">
        <f aca="false">IF($A852="","",COUNTIF(raw_data!$G:$G,$A852))</f>
        <v/>
      </c>
      <c r="AE852" s="0" t="str">
        <f aca="false">IF($A852="","",IF(COUNTIF($A$2:$A$1001,$A852)&gt;1,1,0))</f>
        <v/>
      </c>
    </row>
    <row r="853" customFormat="false" ht="15" hidden="false" customHeight="false" outlineLevel="0" collapsed="false">
      <c r="A853" s="0" t="str">
        <f aca="false">IF(code_master!$A853="","",code_master!$A853)</f>
        <v/>
      </c>
      <c r="B853" s="0" t="str">
        <f aca="false">IF($A853="","",code_master!$C853&amp;"")</f>
        <v/>
      </c>
      <c r="C853" s="0" t="str">
        <f aca="false">IF($A853="","",code_master!$B853&amp;"")</f>
        <v/>
      </c>
      <c r="D853" s="30" t="str">
        <f aca="false">IF($A853="","",SUMIFS(raw_data!$H:$H,raw_data!$A:$A,"&gt;="&amp;UY_START,raw_data!$A:$A,"&lt;="&amp;BASE_YM,raw_data!$B:$B,"&lt;="&amp;BASE_YM,raw_data!$G:$G,$A853))</f>
        <v/>
      </c>
      <c r="E853" s="30" t="str">
        <f aca="false">IF($A853="","",(SUMIFS(raw_data!$I:$I,raw_data!$A:$A,"&gt;="&amp;UY_START,raw_data!$A:$A,"&lt;="&amp;BASE_YM,raw_data!$B:$B,"&lt;="&amp;BASE_YM,raw_data!$G:$G,$A853)+SUMIFS(raw_data!$J:$J,raw_data!$A:$A,"&gt;="&amp;UY_START,raw_data!$A:$A,"&lt;="&amp;BASE_YM,raw_data!$B:$B,"&lt;="&amp;BASE_YM,raw_data!$G:$G,$A853)))</f>
        <v/>
      </c>
      <c r="F853" s="31" t="str">
        <f aca="false">IF(N(D853)=0,"",E853/D853)</f>
        <v/>
      </c>
      <c r="G853" s="30" t="str">
        <f aca="false">IF($A853="","",SUMIFS(raw_data!$H:$H,raw_data!$A:$A,"&gt;="&amp;UY_START_PY,raw_data!$A:$A,"&lt;="&amp;BASE_YM_PY,raw_data!$B:$B,"&lt;="&amp;BASE_YM_PY,raw_data!$G:$G,$A853))</f>
        <v/>
      </c>
      <c r="H853" s="30" t="str">
        <f aca="false">IF($A853="","",(SUMIFS(raw_data!$I:$I,raw_data!$A:$A,"&gt;="&amp;UY_START_PY,raw_data!$A:$A,"&lt;="&amp;BASE_YM_PY,raw_data!$B:$B,"&lt;="&amp;BASE_YM_PY,raw_data!$G:$G,$A853)+SUMIFS(raw_data!$J:$J,raw_data!$A:$A,"&gt;="&amp;UY_START_PY,raw_data!$A:$A,"&lt;="&amp;BASE_YM_PY,raw_data!$B:$B,"&lt;="&amp;BASE_YM_PY,raw_data!$G:$G,$A853)))</f>
        <v/>
      </c>
      <c r="I853" s="31" t="str">
        <f aca="false">IF(N(G853)=0,"",H853/G853)</f>
        <v/>
      </c>
      <c r="J853" s="32" t="str">
        <f aca="false">IF(N(G853)=0,"",D853/G853-1)</f>
        <v/>
      </c>
      <c r="K853" s="33" t="str">
        <f aca="false">IF(OR(F853="",I853=""),"",F853-I853)</f>
        <v/>
      </c>
      <c r="L853" s="30" t="str">
        <f aca="false">IF($A853="","",SUMIFS(raw_data!$H:$H,raw_data!$B:$B,BASE_YM,raw_data!$G:$G,$A853))</f>
        <v/>
      </c>
      <c r="M853" s="30" t="str">
        <f aca="false">IF($A853="","",(SUMIFS(raw_data!$I:$I,raw_data!$B:$B,BASE_YM,raw_data!$G:$G,$A853)+SUMIFS(raw_data!$J:$J,raw_data!$B:$B,BASE_YM,raw_data!$G:$G,$A853)))</f>
        <v/>
      </c>
      <c r="N853" s="31" t="str">
        <f aca="false">IF(N(L853)=0,"",M853/L853)</f>
        <v/>
      </c>
      <c r="O853" s="30" t="str">
        <f aca="false">IF($A853="","",SUMIFS(raw_data!$H:$H,raw_data!$B:$B,BASE_YM_PY,raw_data!$G:$G,$A853))</f>
        <v/>
      </c>
      <c r="P853" s="30" t="str">
        <f aca="false">IF($A853="","",(SUMIFS(raw_data!$I:$I,raw_data!$B:$B,BASE_YM_PY,raw_data!$G:$G,$A853)+SUMIFS(raw_data!$J:$J,raw_data!$B:$B,BASE_YM_PY,raw_data!$G:$G,$A853)))</f>
        <v/>
      </c>
      <c r="Q853" s="31" t="str">
        <f aca="false">IF(N(O853)=0,"",P853/O853)</f>
        <v/>
      </c>
      <c r="R853" s="32" t="str">
        <f aca="false">IF(N(O853)=0,"",L853/O853-1)</f>
        <v/>
      </c>
      <c r="S853" s="33" t="str">
        <f aca="false">IF(OR(N853="",Q853=""),"",N853-Q853)</f>
        <v/>
      </c>
      <c r="T853" s="0" t="str">
        <f aca="false">IF(N(D853)&gt;0,RANK(D853,D$2:D$1001)+COUNTIF(D$2:D853,D853)-1,"")</f>
        <v/>
      </c>
      <c r="U853" s="38" t="n">
        <f aca="false">IF(N(D853)&gt;0,IF(D853&gt;=LR_MIN_SHARE*SUM(D$2:D$1001),F853,-1),-1)</f>
        <v>-1</v>
      </c>
      <c r="V853" s="0" t="str">
        <f aca="false">IF(U853&lt;0,"",RANK(U853,U$2:U$1001)+COUNTIF(U$2:U853,U853)-1)</f>
        <v/>
      </c>
      <c r="W853" s="0" t="str">
        <f aca="false">IF(N(L853)&gt;0,RANK(L853,L$2:L$1001)+COUNTIF(L$2:L853,L853)-1,"")</f>
        <v/>
      </c>
      <c r="X853" s="38" t="n">
        <f aca="false">IF(N(L853)&gt;0,IF(L853&gt;=LR_MIN_SHARE*SUM(L$2:L$1001),N853,-1),-1)</f>
        <v>-1</v>
      </c>
      <c r="Y853" s="0" t="str">
        <f aca="false">IF(X853&lt;0,"",RANK(X853,X$2:X$1001)+COUNTIF(X$2:X853,X853)-1)</f>
        <v/>
      </c>
      <c r="AA853" s="0" t="str">
        <f aca="false">IF($A853="","",IF(COUNTIF($B$2:$B853,$B853)=1,1,""))</f>
        <v/>
      </c>
      <c r="AB853" s="0" t="str">
        <f aca="false">IF(AA853=1,SUMIF($B$2:$B$1001,$B853,$D$2:$D$1001),"")</f>
        <v/>
      </c>
      <c r="AC853" s="0" t="str">
        <f aca="false">IF(AA853=1,RANK(AB853,$AB$2:$AB$1001)+COUNTIF($AB$2:$AB853,AB853)-1,"")</f>
        <v/>
      </c>
      <c r="AD853" s="0" t="str">
        <f aca="false">IF($A853="","",COUNTIF(raw_data!$G:$G,$A853))</f>
        <v/>
      </c>
      <c r="AE853" s="0" t="str">
        <f aca="false">IF($A853="","",IF(COUNTIF($A$2:$A$1001,$A853)&gt;1,1,0))</f>
        <v/>
      </c>
    </row>
    <row r="854" customFormat="false" ht="15" hidden="false" customHeight="false" outlineLevel="0" collapsed="false">
      <c r="A854" s="0" t="str">
        <f aca="false">IF(code_master!$A854="","",code_master!$A854)</f>
        <v/>
      </c>
      <c r="B854" s="0" t="str">
        <f aca="false">IF($A854="","",code_master!$C854&amp;"")</f>
        <v/>
      </c>
      <c r="C854" s="0" t="str">
        <f aca="false">IF($A854="","",code_master!$B854&amp;"")</f>
        <v/>
      </c>
      <c r="D854" s="30" t="str">
        <f aca="false">IF($A854="","",SUMIFS(raw_data!$H:$H,raw_data!$A:$A,"&gt;="&amp;UY_START,raw_data!$A:$A,"&lt;="&amp;BASE_YM,raw_data!$B:$B,"&lt;="&amp;BASE_YM,raw_data!$G:$G,$A854))</f>
        <v/>
      </c>
      <c r="E854" s="30" t="str">
        <f aca="false">IF($A854="","",(SUMIFS(raw_data!$I:$I,raw_data!$A:$A,"&gt;="&amp;UY_START,raw_data!$A:$A,"&lt;="&amp;BASE_YM,raw_data!$B:$B,"&lt;="&amp;BASE_YM,raw_data!$G:$G,$A854)+SUMIFS(raw_data!$J:$J,raw_data!$A:$A,"&gt;="&amp;UY_START,raw_data!$A:$A,"&lt;="&amp;BASE_YM,raw_data!$B:$B,"&lt;="&amp;BASE_YM,raw_data!$G:$G,$A854)))</f>
        <v/>
      </c>
      <c r="F854" s="31" t="str">
        <f aca="false">IF(N(D854)=0,"",E854/D854)</f>
        <v/>
      </c>
      <c r="G854" s="30" t="str">
        <f aca="false">IF($A854="","",SUMIFS(raw_data!$H:$H,raw_data!$A:$A,"&gt;="&amp;UY_START_PY,raw_data!$A:$A,"&lt;="&amp;BASE_YM_PY,raw_data!$B:$B,"&lt;="&amp;BASE_YM_PY,raw_data!$G:$G,$A854))</f>
        <v/>
      </c>
      <c r="H854" s="30" t="str">
        <f aca="false">IF($A854="","",(SUMIFS(raw_data!$I:$I,raw_data!$A:$A,"&gt;="&amp;UY_START_PY,raw_data!$A:$A,"&lt;="&amp;BASE_YM_PY,raw_data!$B:$B,"&lt;="&amp;BASE_YM_PY,raw_data!$G:$G,$A854)+SUMIFS(raw_data!$J:$J,raw_data!$A:$A,"&gt;="&amp;UY_START_PY,raw_data!$A:$A,"&lt;="&amp;BASE_YM_PY,raw_data!$B:$B,"&lt;="&amp;BASE_YM_PY,raw_data!$G:$G,$A854)))</f>
        <v/>
      </c>
      <c r="I854" s="31" t="str">
        <f aca="false">IF(N(G854)=0,"",H854/G854)</f>
        <v/>
      </c>
      <c r="J854" s="32" t="str">
        <f aca="false">IF(N(G854)=0,"",D854/G854-1)</f>
        <v/>
      </c>
      <c r="K854" s="33" t="str">
        <f aca="false">IF(OR(F854="",I854=""),"",F854-I854)</f>
        <v/>
      </c>
      <c r="L854" s="30" t="str">
        <f aca="false">IF($A854="","",SUMIFS(raw_data!$H:$H,raw_data!$B:$B,BASE_YM,raw_data!$G:$G,$A854))</f>
        <v/>
      </c>
      <c r="M854" s="30" t="str">
        <f aca="false">IF($A854="","",(SUMIFS(raw_data!$I:$I,raw_data!$B:$B,BASE_YM,raw_data!$G:$G,$A854)+SUMIFS(raw_data!$J:$J,raw_data!$B:$B,BASE_YM,raw_data!$G:$G,$A854)))</f>
        <v/>
      </c>
      <c r="N854" s="31" t="str">
        <f aca="false">IF(N(L854)=0,"",M854/L854)</f>
        <v/>
      </c>
      <c r="O854" s="30" t="str">
        <f aca="false">IF($A854="","",SUMIFS(raw_data!$H:$H,raw_data!$B:$B,BASE_YM_PY,raw_data!$G:$G,$A854))</f>
        <v/>
      </c>
      <c r="P854" s="30" t="str">
        <f aca="false">IF($A854="","",(SUMIFS(raw_data!$I:$I,raw_data!$B:$B,BASE_YM_PY,raw_data!$G:$G,$A854)+SUMIFS(raw_data!$J:$J,raw_data!$B:$B,BASE_YM_PY,raw_data!$G:$G,$A854)))</f>
        <v/>
      </c>
      <c r="Q854" s="31" t="str">
        <f aca="false">IF(N(O854)=0,"",P854/O854)</f>
        <v/>
      </c>
      <c r="R854" s="32" t="str">
        <f aca="false">IF(N(O854)=0,"",L854/O854-1)</f>
        <v/>
      </c>
      <c r="S854" s="33" t="str">
        <f aca="false">IF(OR(N854="",Q854=""),"",N854-Q854)</f>
        <v/>
      </c>
      <c r="T854" s="0" t="str">
        <f aca="false">IF(N(D854)&gt;0,RANK(D854,D$2:D$1001)+COUNTIF(D$2:D854,D854)-1,"")</f>
        <v/>
      </c>
      <c r="U854" s="38" t="n">
        <f aca="false">IF(N(D854)&gt;0,IF(D854&gt;=LR_MIN_SHARE*SUM(D$2:D$1001),F854,-1),-1)</f>
        <v>-1</v>
      </c>
      <c r="V854" s="0" t="str">
        <f aca="false">IF(U854&lt;0,"",RANK(U854,U$2:U$1001)+COUNTIF(U$2:U854,U854)-1)</f>
        <v/>
      </c>
      <c r="W854" s="0" t="str">
        <f aca="false">IF(N(L854)&gt;0,RANK(L854,L$2:L$1001)+COUNTIF(L$2:L854,L854)-1,"")</f>
        <v/>
      </c>
      <c r="X854" s="38" t="n">
        <f aca="false">IF(N(L854)&gt;0,IF(L854&gt;=LR_MIN_SHARE*SUM(L$2:L$1001),N854,-1),-1)</f>
        <v>-1</v>
      </c>
      <c r="Y854" s="0" t="str">
        <f aca="false">IF(X854&lt;0,"",RANK(X854,X$2:X$1001)+COUNTIF(X$2:X854,X854)-1)</f>
        <v/>
      </c>
      <c r="AA854" s="0" t="str">
        <f aca="false">IF($A854="","",IF(COUNTIF($B$2:$B854,$B854)=1,1,""))</f>
        <v/>
      </c>
      <c r="AB854" s="0" t="str">
        <f aca="false">IF(AA854=1,SUMIF($B$2:$B$1001,$B854,$D$2:$D$1001),"")</f>
        <v/>
      </c>
      <c r="AC854" s="0" t="str">
        <f aca="false">IF(AA854=1,RANK(AB854,$AB$2:$AB$1001)+COUNTIF($AB$2:$AB854,AB854)-1,"")</f>
        <v/>
      </c>
      <c r="AD854" s="0" t="str">
        <f aca="false">IF($A854="","",COUNTIF(raw_data!$G:$G,$A854))</f>
        <v/>
      </c>
      <c r="AE854" s="0" t="str">
        <f aca="false">IF($A854="","",IF(COUNTIF($A$2:$A$1001,$A854)&gt;1,1,0))</f>
        <v/>
      </c>
    </row>
    <row r="855" customFormat="false" ht="15" hidden="false" customHeight="false" outlineLevel="0" collapsed="false">
      <c r="A855" s="0" t="str">
        <f aca="false">IF(code_master!$A855="","",code_master!$A855)</f>
        <v/>
      </c>
      <c r="B855" s="0" t="str">
        <f aca="false">IF($A855="","",code_master!$C855&amp;"")</f>
        <v/>
      </c>
      <c r="C855" s="0" t="str">
        <f aca="false">IF($A855="","",code_master!$B855&amp;"")</f>
        <v/>
      </c>
      <c r="D855" s="30" t="str">
        <f aca="false">IF($A855="","",SUMIFS(raw_data!$H:$H,raw_data!$A:$A,"&gt;="&amp;UY_START,raw_data!$A:$A,"&lt;="&amp;BASE_YM,raw_data!$B:$B,"&lt;="&amp;BASE_YM,raw_data!$G:$G,$A855))</f>
        <v/>
      </c>
      <c r="E855" s="30" t="str">
        <f aca="false">IF($A855="","",(SUMIFS(raw_data!$I:$I,raw_data!$A:$A,"&gt;="&amp;UY_START,raw_data!$A:$A,"&lt;="&amp;BASE_YM,raw_data!$B:$B,"&lt;="&amp;BASE_YM,raw_data!$G:$G,$A855)+SUMIFS(raw_data!$J:$J,raw_data!$A:$A,"&gt;="&amp;UY_START,raw_data!$A:$A,"&lt;="&amp;BASE_YM,raw_data!$B:$B,"&lt;="&amp;BASE_YM,raw_data!$G:$G,$A855)))</f>
        <v/>
      </c>
      <c r="F855" s="31" t="str">
        <f aca="false">IF(N(D855)=0,"",E855/D855)</f>
        <v/>
      </c>
      <c r="G855" s="30" t="str">
        <f aca="false">IF($A855="","",SUMIFS(raw_data!$H:$H,raw_data!$A:$A,"&gt;="&amp;UY_START_PY,raw_data!$A:$A,"&lt;="&amp;BASE_YM_PY,raw_data!$B:$B,"&lt;="&amp;BASE_YM_PY,raw_data!$G:$G,$A855))</f>
        <v/>
      </c>
      <c r="H855" s="30" t="str">
        <f aca="false">IF($A855="","",(SUMIFS(raw_data!$I:$I,raw_data!$A:$A,"&gt;="&amp;UY_START_PY,raw_data!$A:$A,"&lt;="&amp;BASE_YM_PY,raw_data!$B:$B,"&lt;="&amp;BASE_YM_PY,raw_data!$G:$G,$A855)+SUMIFS(raw_data!$J:$J,raw_data!$A:$A,"&gt;="&amp;UY_START_PY,raw_data!$A:$A,"&lt;="&amp;BASE_YM_PY,raw_data!$B:$B,"&lt;="&amp;BASE_YM_PY,raw_data!$G:$G,$A855)))</f>
        <v/>
      </c>
      <c r="I855" s="31" t="str">
        <f aca="false">IF(N(G855)=0,"",H855/G855)</f>
        <v/>
      </c>
      <c r="J855" s="32" t="str">
        <f aca="false">IF(N(G855)=0,"",D855/G855-1)</f>
        <v/>
      </c>
      <c r="K855" s="33" t="str">
        <f aca="false">IF(OR(F855="",I855=""),"",F855-I855)</f>
        <v/>
      </c>
      <c r="L855" s="30" t="str">
        <f aca="false">IF($A855="","",SUMIFS(raw_data!$H:$H,raw_data!$B:$B,BASE_YM,raw_data!$G:$G,$A855))</f>
        <v/>
      </c>
      <c r="M855" s="30" t="str">
        <f aca="false">IF($A855="","",(SUMIFS(raw_data!$I:$I,raw_data!$B:$B,BASE_YM,raw_data!$G:$G,$A855)+SUMIFS(raw_data!$J:$J,raw_data!$B:$B,BASE_YM,raw_data!$G:$G,$A855)))</f>
        <v/>
      </c>
      <c r="N855" s="31" t="str">
        <f aca="false">IF(N(L855)=0,"",M855/L855)</f>
        <v/>
      </c>
      <c r="O855" s="30" t="str">
        <f aca="false">IF($A855="","",SUMIFS(raw_data!$H:$H,raw_data!$B:$B,BASE_YM_PY,raw_data!$G:$G,$A855))</f>
        <v/>
      </c>
      <c r="P855" s="30" t="str">
        <f aca="false">IF($A855="","",(SUMIFS(raw_data!$I:$I,raw_data!$B:$B,BASE_YM_PY,raw_data!$G:$G,$A855)+SUMIFS(raw_data!$J:$J,raw_data!$B:$B,BASE_YM_PY,raw_data!$G:$G,$A855)))</f>
        <v/>
      </c>
      <c r="Q855" s="31" t="str">
        <f aca="false">IF(N(O855)=0,"",P855/O855)</f>
        <v/>
      </c>
      <c r="R855" s="32" t="str">
        <f aca="false">IF(N(O855)=0,"",L855/O855-1)</f>
        <v/>
      </c>
      <c r="S855" s="33" t="str">
        <f aca="false">IF(OR(N855="",Q855=""),"",N855-Q855)</f>
        <v/>
      </c>
      <c r="T855" s="0" t="str">
        <f aca="false">IF(N(D855)&gt;0,RANK(D855,D$2:D$1001)+COUNTIF(D$2:D855,D855)-1,"")</f>
        <v/>
      </c>
      <c r="U855" s="38" t="n">
        <f aca="false">IF(N(D855)&gt;0,IF(D855&gt;=LR_MIN_SHARE*SUM(D$2:D$1001),F855,-1),-1)</f>
        <v>-1</v>
      </c>
      <c r="V855" s="0" t="str">
        <f aca="false">IF(U855&lt;0,"",RANK(U855,U$2:U$1001)+COUNTIF(U$2:U855,U855)-1)</f>
        <v/>
      </c>
      <c r="W855" s="0" t="str">
        <f aca="false">IF(N(L855)&gt;0,RANK(L855,L$2:L$1001)+COUNTIF(L$2:L855,L855)-1,"")</f>
        <v/>
      </c>
      <c r="X855" s="38" t="n">
        <f aca="false">IF(N(L855)&gt;0,IF(L855&gt;=LR_MIN_SHARE*SUM(L$2:L$1001),N855,-1),-1)</f>
        <v>-1</v>
      </c>
      <c r="Y855" s="0" t="str">
        <f aca="false">IF(X855&lt;0,"",RANK(X855,X$2:X$1001)+COUNTIF(X$2:X855,X855)-1)</f>
        <v/>
      </c>
      <c r="AA855" s="0" t="str">
        <f aca="false">IF($A855="","",IF(COUNTIF($B$2:$B855,$B855)=1,1,""))</f>
        <v/>
      </c>
      <c r="AB855" s="0" t="str">
        <f aca="false">IF(AA855=1,SUMIF($B$2:$B$1001,$B855,$D$2:$D$1001),"")</f>
        <v/>
      </c>
      <c r="AC855" s="0" t="str">
        <f aca="false">IF(AA855=1,RANK(AB855,$AB$2:$AB$1001)+COUNTIF($AB$2:$AB855,AB855)-1,"")</f>
        <v/>
      </c>
      <c r="AD855" s="0" t="str">
        <f aca="false">IF($A855="","",COUNTIF(raw_data!$G:$G,$A855))</f>
        <v/>
      </c>
      <c r="AE855" s="0" t="str">
        <f aca="false">IF($A855="","",IF(COUNTIF($A$2:$A$1001,$A855)&gt;1,1,0))</f>
        <v/>
      </c>
    </row>
    <row r="856" customFormat="false" ht="15" hidden="false" customHeight="false" outlineLevel="0" collapsed="false">
      <c r="A856" s="0" t="str">
        <f aca="false">IF(code_master!$A856="","",code_master!$A856)</f>
        <v/>
      </c>
      <c r="B856" s="0" t="str">
        <f aca="false">IF($A856="","",code_master!$C856&amp;"")</f>
        <v/>
      </c>
      <c r="C856" s="0" t="str">
        <f aca="false">IF($A856="","",code_master!$B856&amp;"")</f>
        <v/>
      </c>
      <c r="D856" s="30" t="str">
        <f aca="false">IF($A856="","",SUMIFS(raw_data!$H:$H,raw_data!$A:$A,"&gt;="&amp;UY_START,raw_data!$A:$A,"&lt;="&amp;BASE_YM,raw_data!$B:$B,"&lt;="&amp;BASE_YM,raw_data!$G:$G,$A856))</f>
        <v/>
      </c>
      <c r="E856" s="30" t="str">
        <f aca="false">IF($A856="","",(SUMIFS(raw_data!$I:$I,raw_data!$A:$A,"&gt;="&amp;UY_START,raw_data!$A:$A,"&lt;="&amp;BASE_YM,raw_data!$B:$B,"&lt;="&amp;BASE_YM,raw_data!$G:$G,$A856)+SUMIFS(raw_data!$J:$J,raw_data!$A:$A,"&gt;="&amp;UY_START,raw_data!$A:$A,"&lt;="&amp;BASE_YM,raw_data!$B:$B,"&lt;="&amp;BASE_YM,raw_data!$G:$G,$A856)))</f>
        <v/>
      </c>
      <c r="F856" s="31" t="str">
        <f aca="false">IF(N(D856)=0,"",E856/D856)</f>
        <v/>
      </c>
      <c r="G856" s="30" t="str">
        <f aca="false">IF($A856="","",SUMIFS(raw_data!$H:$H,raw_data!$A:$A,"&gt;="&amp;UY_START_PY,raw_data!$A:$A,"&lt;="&amp;BASE_YM_PY,raw_data!$B:$B,"&lt;="&amp;BASE_YM_PY,raw_data!$G:$G,$A856))</f>
        <v/>
      </c>
      <c r="H856" s="30" t="str">
        <f aca="false">IF($A856="","",(SUMIFS(raw_data!$I:$I,raw_data!$A:$A,"&gt;="&amp;UY_START_PY,raw_data!$A:$A,"&lt;="&amp;BASE_YM_PY,raw_data!$B:$B,"&lt;="&amp;BASE_YM_PY,raw_data!$G:$G,$A856)+SUMIFS(raw_data!$J:$J,raw_data!$A:$A,"&gt;="&amp;UY_START_PY,raw_data!$A:$A,"&lt;="&amp;BASE_YM_PY,raw_data!$B:$B,"&lt;="&amp;BASE_YM_PY,raw_data!$G:$G,$A856)))</f>
        <v/>
      </c>
      <c r="I856" s="31" t="str">
        <f aca="false">IF(N(G856)=0,"",H856/G856)</f>
        <v/>
      </c>
      <c r="J856" s="32" t="str">
        <f aca="false">IF(N(G856)=0,"",D856/G856-1)</f>
        <v/>
      </c>
      <c r="K856" s="33" t="str">
        <f aca="false">IF(OR(F856="",I856=""),"",F856-I856)</f>
        <v/>
      </c>
      <c r="L856" s="30" t="str">
        <f aca="false">IF($A856="","",SUMIFS(raw_data!$H:$H,raw_data!$B:$B,BASE_YM,raw_data!$G:$G,$A856))</f>
        <v/>
      </c>
      <c r="M856" s="30" t="str">
        <f aca="false">IF($A856="","",(SUMIFS(raw_data!$I:$I,raw_data!$B:$B,BASE_YM,raw_data!$G:$G,$A856)+SUMIFS(raw_data!$J:$J,raw_data!$B:$B,BASE_YM,raw_data!$G:$G,$A856)))</f>
        <v/>
      </c>
      <c r="N856" s="31" t="str">
        <f aca="false">IF(N(L856)=0,"",M856/L856)</f>
        <v/>
      </c>
      <c r="O856" s="30" t="str">
        <f aca="false">IF($A856="","",SUMIFS(raw_data!$H:$H,raw_data!$B:$B,BASE_YM_PY,raw_data!$G:$G,$A856))</f>
        <v/>
      </c>
      <c r="P856" s="30" t="str">
        <f aca="false">IF($A856="","",(SUMIFS(raw_data!$I:$I,raw_data!$B:$B,BASE_YM_PY,raw_data!$G:$G,$A856)+SUMIFS(raw_data!$J:$J,raw_data!$B:$B,BASE_YM_PY,raw_data!$G:$G,$A856)))</f>
        <v/>
      </c>
      <c r="Q856" s="31" t="str">
        <f aca="false">IF(N(O856)=0,"",P856/O856)</f>
        <v/>
      </c>
      <c r="R856" s="32" t="str">
        <f aca="false">IF(N(O856)=0,"",L856/O856-1)</f>
        <v/>
      </c>
      <c r="S856" s="33" t="str">
        <f aca="false">IF(OR(N856="",Q856=""),"",N856-Q856)</f>
        <v/>
      </c>
      <c r="T856" s="0" t="str">
        <f aca="false">IF(N(D856)&gt;0,RANK(D856,D$2:D$1001)+COUNTIF(D$2:D856,D856)-1,"")</f>
        <v/>
      </c>
      <c r="U856" s="38" t="n">
        <f aca="false">IF(N(D856)&gt;0,IF(D856&gt;=LR_MIN_SHARE*SUM(D$2:D$1001),F856,-1),-1)</f>
        <v>-1</v>
      </c>
      <c r="V856" s="0" t="str">
        <f aca="false">IF(U856&lt;0,"",RANK(U856,U$2:U$1001)+COUNTIF(U$2:U856,U856)-1)</f>
        <v/>
      </c>
      <c r="W856" s="0" t="str">
        <f aca="false">IF(N(L856)&gt;0,RANK(L856,L$2:L$1001)+COUNTIF(L$2:L856,L856)-1,"")</f>
        <v/>
      </c>
      <c r="X856" s="38" t="n">
        <f aca="false">IF(N(L856)&gt;0,IF(L856&gt;=LR_MIN_SHARE*SUM(L$2:L$1001),N856,-1),-1)</f>
        <v>-1</v>
      </c>
      <c r="Y856" s="0" t="str">
        <f aca="false">IF(X856&lt;0,"",RANK(X856,X$2:X$1001)+COUNTIF(X$2:X856,X856)-1)</f>
        <v/>
      </c>
      <c r="AA856" s="0" t="str">
        <f aca="false">IF($A856="","",IF(COUNTIF($B$2:$B856,$B856)=1,1,""))</f>
        <v/>
      </c>
      <c r="AB856" s="0" t="str">
        <f aca="false">IF(AA856=1,SUMIF($B$2:$B$1001,$B856,$D$2:$D$1001),"")</f>
        <v/>
      </c>
      <c r="AC856" s="0" t="str">
        <f aca="false">IF(AA856=1,RANK(AB856,$AB$2:$AB$1001)+COUNTIF($AB$2:$AB856,AB856)-1,"")</f>
        <v/>
      </c>
      <c r="AD856" s="0" t="str">
        <f aca="false">IF($A856="","",COUNTIF(raw_data!$G:$G,$A856))</f>
        <v/>
      </c>
      <c r="AE856" s="0" t="str">
        <f aca="false">IF($A856="","",IF(COUNTIF($A$2:$A$1001,$A856)&gt;1,1,0))</f>
        <v/>
      </c>
    </row>
    <row r="857" customFormat="false" ht="15" hidden="false" customHeight="false" outlineLevel="0" collapsed="false">
      <c r="A857" s="0" t="str">
        <f aca="false">IF(code_master!$A857="","",code_master!$A857)</f>
        <v/>
      </c>
      <c r="B857" s="0" t="str">
        <f aca="false">IF($A857="","",code_master!$C857&amp;"")</f>
        <v/>
      </c>
      <c r="C857" s="0" t="str">
        <f aca="false">IF($A857="","",code_master!$B857&amp;"")</f>
        <v/>
      </c>
      <c r="D857" s="30" t="str">
        <f aca="false">IF($A857="","",SUMIFS(raw_data!$H:$H,raw_data!$A:$A,"&gt;="&amp;UY_START,raw_data!$A:$A,"&lt;="&amp;BASE_YM,raw_data!$B:$B,"&lt;="&amp;BASE_YM,raw_data!$G:$G,$A857))</f>
        <v/>
      </c>
      <c r="E857" s="30" t="str">
        <f aca="false">IF($A857="","",(SUMIFS(raw_data!$I:$I,raw_data!$A:$A,"&gt;="&amp;UY_START,raw_data!$A:$A,"&lt;="&amp;BASE_YM,raw_data!$B:$B,"&lt;="&amp;BASE_YM,raw_data!$G:$G,$A857)+SUMIFS(raw_data!$J:$J,raw_data!$A:$A,"&gt;="&amp;UY_START,raw_data!$A:$A,"&lt;="&amp;BASE_YM,raw_data!$B:$B,"&lt;="&amp;BASE_YM,raw_data!$G:$G,$A857)))</f>
        <v/>
      </c>
      <c r="F857" s="31" t="str">
        <f aca="false">IF(N(D857)=0,"",E857/D857)</f>
        <v/>
      </c>
      <c r="G857" s="30" t="str">
        <f aca="false">IF($A857="","",SUMIFS(raw_data!$H:$H,raw_data!$A:$A,"&gt;="&amp;UY_START_PY,raw_data!$A:$A,"&lt;="&amp;BASE_YM_PY,raw_data!$B:$B,"&lt;="&amp;BASE_YM_PY,raw_data!$G:$G,$A857))</f>
        <v/>
      </c>
      <c r="H857" s="30" t="str">
        <f aca="false">IF($A857="","",(SUMIFS(raw_data!$I:$I,raw_data!$A:$A,"&gt;="&amp;UY_START_PY,raw_data!$A:$A,"&lt;="&amp;BASE_YM_PY,raw_data!$B:$B,"&lt;="&amp;BASE_YM_PY,raw_data!$G:$G,$A857)+SUMIFS(raw_data!$J:$J,raw_data!$A:$A,"&gt;="&amp;UY_START_PY,raw_data!$A:$A,"&lt;="&amp;BASE_YM_PY,raw_data!$B:$B,"&lt;="&amp;BASE_YM_PY,raw_data!$G:$G,$A857)))</f>
        <v/>
      </c>
      <c r="I857" s="31" t="str">
        <f aca="false">IF(N(G857)=0,"",H857/G857)</f>
        <v/>
      </c>
      <c r="J857" s="32" t="str">
        <f aca="false">IF(N(G857)=0,"",D857/G857-1)</f>
        <v/>
      </c>
      <c r="K857" s="33" t="str">
        <f aca="false">IF(OR(F857="",I857=""),"",F857-I857)</f>
        <v/>
      </c>
      <c r="L857" s="30" t="str">
        <f aca="false">IF($A857="","",SUMIFS(raw_data!$H:$H,raw_data!$B:$B,BASE_YM,raw_data!$G:$G,$A857))</f>
        <v/>
      </c>
      <c r="M857" s="30" t="str">
        <f aca="false">IF($A857="","",(SUMIFS(raw_data!$I:$I,raw_data!$B:$B,BASE_YM,raw_data!$G:$G,$A857)+SUMIFS(raw_data!$J:$J,raw_data!$B:$B,BASE_YM,raw_data!$G:$G,$A857)))</f>
        <v/>
      </c>
      <c r="N857" s="31" t="str">
        <f aca="false">IF(N(L857)=0,"",M857/L857)</f>
        <v/>
      </c>
      <c r="O857" s="30" t="str">
        <f aca="false">IF($A857="","",SUMIFS(raw_data!$H:$H,raw_data!$B:$B,BASE_YM_PY,raw_data!$G:$G,$A857))</f>
        <v/>
      </c>
      <c r="P857" s="30" t="str">
        <f aca="false">IF($A857="","",(SUMIFS(raw_data!$I:$I,raw_data!$B:$B,BASE_YM_PY,raw_data!$G:$G,$A857)+SUMIFS(raw_data!$J:$J,raw_data!$B:$B,BASE_YM_PY,raw_data!$G:$G,$A857)))</f>
        <v/>
      </c>
      <c r="Q857" s="31" t="str">
        <f aca="false">IF(N(O857)=0,"",P857/O857)</f>
        <v/>
      </c>
      <c r="R857" s="32" t="str">
        <f aca="false">IF(N(O857)=0,"",L857/O857-1)</f>
        <v/>
      </c>
      <c r="S857" s="33" t="str">
        <f aca="false">IF(OR(N857="",Q857=""),"",N857-Q857)</f>
        <v/>
      </c>
      <c r="T857" s="0" t="str">
        <f aca="false">IF(N(D857)&gt;0,RANK(D857,D$2:D$1001)+COUNTIF(D$2:D857,D857)-1,"")</f>
        <v/>
      </c>
      <c r="U857" s="38" t="n">
        <f aca="false">IF(N(D857)&gt;0,IF(D857&gt;=LR_MIN_SHARE*SUM(D$2:D$1001),F857,-1),-1)</f>
        <v>-1</v>
      </c>
      <c r="V857" s="0" t="str">
        <f aca="false">IF(U857&lt;0,"",RANK(U857,U$2:U$1001)+COUNTIF(U$2:U857,U857)-1)</f>
        <v/>
      </c>
      <c r="W857" s="0" t="str">
        <f aca="false">IF(N(L857)&gt;0,RANK(L857,L$2:L$1001)+COUNTIF(L$2:L857,L857)-1,"")</f>
        <v/>
      </c>
      <c r="X857" s="38" t="n">
        <f aca="false">IF(N(L857)&gt;0,IF(L857&gt;=LR_MIN_SHARE*SUM(L$2:L$1001),N857,-1),-1)</f>
        <v>-1</v>
      </c>
      <c r="Y857" s="0" t="str">
        <f aca="false">IF(X857&lt;0,"",RANK(X857,X$2:X$1001)+COUNTIF(X$2:X857,X857)-1)</f>
        <v/>
      </c>
      <c r="AA857" s="0" t="str">
        <f aca="false">IF($A857="","",IF(COUNTIF($B$2:$B857,$B857)=1,1,""))</f>
        <v/>
      </c>
      <c r="AB857" s="0" t="str">
        <f aca="false">IF(AA857=1,SUMIF($B$2:$B$1001,$B857,$D$2:$D$1001),"")</f>
        <v/>
      </c>
      <c r="AC857" s="0" t="str">
        <f aca="false">IF(AA857=1,RANK(AB857,$AB$2:$AB$1001)+COUNTIF($AB$2:$AB857,AB857)-1,"")</f>
        <v/>
      </c>
      <c r="AD857" s="0" t="str">
        <f aca="false">IF($A857="","",COUNTIF(raw_data!$G:$G,$A857))</f>
        <v/>
      </c>
      <c r="AE857" s="0" t="str">
        <f aca="false">IF($A857="","",IF(COUNTIF($A$2:$A$1001,$A857)&gt;1,1,0))</f>
        <v/>
      </c>
    </row>
    <row r="858" customFormat="false" ht="15" hidden="false" customHeight="false" outlineLevel="0" collapsed="false">
      <c r="A858" s="0" t="str">
        <f aca="false">IF(code_master!$A858="","",code_master!$A858)</f>
        <v/>
      </c>
      <c r="B858" s="0" t="str">
        <f aca="false">IF($A858="","",code_master!$C858&amp;"")</f>
        <v/>
      </c>
      <c r="C858" s="0" t="str">
        <f aca="false">IF($A858="","",code_master!$B858&amp;"")</f>
        <v/>
      </c>
      <c r="D858" s="30" t="str">
        <f aca="false">IF($A858="","",SUMIFS(raw_data!$H:$H,raw_data!$A:$A,"&gt;="&amp;UY_START,raw_data!$A:$A,"&lt;="&amp;BASE_YM,raw_data!$B:$B,"&lt;="&amp;BASE_YM,raw_data!$G:$G,$A858))</f>
        <v/>
      </c>
      <c r="E858" s="30" t="str">
        <f aca="false">IF($A858="","",(SUMIFS(raw_data!$I:$I,raw_data!$A:$A,"&gt;="&amp;UY_START,raw_data!$A:$A,"&lt;="&amp;BASE_YM,raw_data!$B:$B,"&lt;="&amp;BASE_YM,raw_data!$G:$G,$A858)+SUMIFS(raw_data!$J:$J,raw_data!$A:$A,"&gt;="&amp;UY_START,raw_data!$A:$A,"&lt;="&amp;BASE_YM,raw_data!$B:$B,"&lt;="&amp;BASE_YM,raw_data!$G:$G,$A858)))</f>
        <v/>
      </c>
      <c r="F858" s="31" t="str">
        <f aca="false">IF(N(D858)=0,"",E858/D858)</f>
        <v/>
      </c>
      <c r="G858" s="30" t="str">
        <f aca="false">IF($A858="","",SUMIFS(raw_data!$H:$H,raw_data!$A:$A,"&gt;="&amp;UY_START_PY,raw_data!$A:$A,"&lt;="&amp;BASE_YM_PY,raw_data!$B:$B,"&lt;="&amp;BASE_YM_PY,raw_data!$G:$G,$A858))</f>
        <v/>
      </c>
      <c r="H858" s="30" t="str">
        <f aca="false">IF($A858="","",(SUMIFS(raw_data!$I:$I,raw_data!$A:$A,"&gt;="&amp;UY_START_PY,raw_data!$A:$A,"&lt;="&amp;BASE_YM_PY,raw_data!$B:$B,"&lt;="&amp;BASE_YM_PY,raw_data!$G:$G,$A858)+SUMIFS(raw_data!$J:$J,raw_data!$A:$A,"&gt;="&amp;UY_START_PY,raw_data!$A:$A,"&lt;="&amp;BASE_YM_PY,raw_data!$B:$B,"&lt;="&amp;BASE_YM_PY,raw_data!$G:$G,$A858)))</f>
        <v/>
      </c>
      <c r="I858" s="31" t="str">
        <f aca="false">IF(N(G858)=0,"",H858/G858)</f>
        <v/>
      </c>
      <c r="J858" s="32" t="str">
        <f aca="false">IF(N(G858)=0,"",D858/G858-1)</f>
        <v/>
      </c>
      <c r="K858" s="33" t="str">
        <f aca="false">IF(OR(F858="",I858=""),"",F858-I858)</f>
        <v/>
      </c>
      <c r="L858" s="30" t="str">
        <f aca="false">IF($A858="","",SUMIFS(raw_data!$H:$H,raw_data!$B:$B,BASE_YM,raw_data!$G:$G,$A858))</f>
        <v/>
      </c>
      <c r="M858" s="30" t="str">
        <f aca="false">IF($A858="","",(SUMIFS(raw_data!$I:$I,raw_data!$B:$B,BASE_YM,raw_data!$G:$G,$A858)+SUMIFS(raw_data!$J:$J,raw_data!$B:$B,BASE_YM,raw_data!$G:$G,$A858)))</f>
        <v/>
      </c>
      <c r="N858" s="31" t="str">
        <f aca="false">IF(N(L858)=0,"",M858/L858)</f>
        <v/>
      </c>
      <c r="O858" s="30" t="str">
        <f aca="false">IF($A858="","",SUMIFS(raw_data!$H:$H,raw_data!$B:$B,BASE_YM_PY,raw_data!$G:$G,$A858))</f>
        <v/>
      </c>
      <c r="P858" s="30" t="str">
        <f aca="false">IF($A858="","",(SUMIFS(raw_data!$I:$I,raw_data!$B:$B,BASE_YM_PY,raw_data!$G:$G,$A858)+SUMIFS(raw_data!$J:$J,raw_data!$B:$B,BASE_YM_PY,raw_data!$G:$G,$A858)))</f>
        <v/>
      </c>
      <c r="Q858" s="31" t="str">
        <f aca="false">IF(N(O858)=0,"",P858/O858)</f>
        <v/>
      </c>
      <c r="R858" s="32" t="str">
        <f aca="false">IF(N(O858)=0,"",L858/O858-1)</f>
        <v/>
      </c>
      <c r="S858" s="33" t="str">
        <f aca="false">IF(OR(N858="",Q858=""),"",N858-Q858)</f>
        <v/>
      </c>
      <c r="T858" s="0" t="str">
        <f aca="false">IF(N(D858)&gt;0,RANK(D858,D$2:D$1001)+COUNTIF(D$2:D858,D858)-1,"")</f>
        <v/>
      </c>
      <c r="U858" s="38" t="n">
        <f aca="false">IF(N(D858)&gt;0,IF(D858&gt;=LR_MIN_SHARE*SUM(D$2:D$1001),F858,-1),-1)</f>
        <v>-1</v>
      </c>
      <c r="V858" s="0" t="str">
        <f aca="false">IF(U858&lt;0,"",RANK(U858,U$2:U$1001)+COUNTIF(U$2:U858,U858)-1)</f>
        <v/>
      </c>
      <c r="W858" s="0" t="str">
        <f aca="false">IF(N(L858)&gt;0,RANK(L858,L$2:L$1001)+COUNTIF(L$2:L858,L858)-1,"")</f>
        <v/>
      </c>
      <c r="X858" s="38" t="n">
        <f aca="false">IF(N(L858)&gt;0,IF(L858&gt;=LR_MIN_SHARE*SUM(L$2:L$1001),N858,-1),-1)</f>
        <v>-1</v>
      </c>
      <c r="Y858" s="0" t="str">
        <f aca="false">IF(X858&lt;0,"",RANK(X858,X$2:X$1001)+COUNTIF(X$2:X858,X858)-1)</f>
        <v/>
      </c>
      <c r="AA858" s="0" t="str">
        <f aca="false">IF($A858="","",IF(COUNTIF($B$2:$B858,$B858)=1,1,""))</f>
        <v/>
      </c>
      <c r="AB858" s="0" t="str">
        <f aca="false">IF(AA858=1,SUMIF($B$2:$B$1001,$B858,$D$2:$D$1001),"")</f>
        <v/>
      </c>
      <c r="AC858" s="0" t="str">
        <f aca="false">IF(AA858=1,RANK(AB858,$AB$2:$AB$1001)+COUNTIF($AB$2:$AB858,AB858)-1,"")</f>
        <v/>
      </c>
      <c r="AD858" s="0" t="str">
        <f aca="false">IF($A858="","",COUNTIF(raw_data!$G:$G,$A858))</f>
        <v/>
      </c>
      <c r="AE858" s="0" t="str">
        <f aca="false">IF($A858="","",IF(COUNTIF($A$2:$A$1001,$A858)&gt;1,1,0))</f>
        <v/>
      </c>
    </row>
    <row r="859" customFormat="false" ht="15" hidden="false" customHeight="false" outlineLevel="0" collapsed="false">
      <c r="A859" s="0" t="str">
        <f aca="false">IF(code_master!$A859="","",code_master!$A859)</f>
        <v/>
      </c>
      <c r="B859" s="0" t="str">
        <f aca="false">IF($A859="","",code_master!$C859&amp;"")</f>
        <v/>
      </c>
      <c r="C859" s="0" t="str">
        <f aca="false">IF($A859="","",code_master!$B859&amp;"")</f>
        <v/>
      </c>
      <c r="D859" s="30" t="str">
        <f aca="false">IF($A859="","",SUMIFS(raw_data!$H:$H,raw_data!$A:$A,"&gt;="&amp;UY_START,raw_data!$A:$A,"&lt;="&amp;BASE_YM,raw_data!$B:$B,"&lt;="&amp;BASE_YM,raw_data!$G:$G,$A859))</f>
        <v/>
      </c>
      <c r="E859" s="30" t="str">
        <f aca="false">IF($A859="","",(SUMIFS(raw_data!$I:$I,raw_data!$A:$A,"&gt;="&amp;UY_START,raw_data!$A:$A,"&lt;="&amp;BASE_YM,raw_data!$B:$B,"&lt;="&amp;BASE_YM,raw_data!$G:$G,$A859)+SUMIFS(raw_data!$J:$J,raw_data!$A:$A,"&gt;="&amp;UY_START,raw_data!$A:$A,"&lt;="&amp;BASE_YM,raw_data!$B:$B,"&lt;="&amp;BASE_YM,raw_data!$G:$G,$A859)))</f>
        <v/>
      </c>
      <c r="F859" s="31" t="str">
        <f aca="false">IF(N(D859)=0,"",E859/D859)</f>
        <v/>
      </c>
      <c r="G859" s="30" t="str">
        <f aca="false">IF($A859="","",SUMIFS(raw_data!$H:$H,raw_data!$A:$A,"&gt;="&amp;UY_START_PY,raw_data!$A:$A,"&lt;="&amp;BASE_YM_PY,raw_data!$B:$B,"&lt;="&amp;BASE_YM_PY,raw_data!$G:$G,$A859))</f>
        <v/>
      </c>
      <c r="H859" s="30" t="str">
        <f aca="false">IF($A859="","",(SUMIFS(raw_data!$I:$I,raw_data!$A:$A,"&gt;="&amp;UY_START_PY,raw_data!$A:$A,"&lt;="&amp;BASE_YM_PY,raw_data!$B:$B,"&lt;="&amp;BASE_YM_PY,raw_data!$G:$G,$A859)+SUMIFS(raw_data!$J:$J,raw_data!$A:$A,"&gt;="&amp;UY_START_PY,raw_data!$A:$A,"&lt;="&amp;BASE_YM_PY,raw_data!$B:$B,"&lt;="&amp;BASE_YM_PY,raw_data!$G:$G,$A859)))</f>
        <v/>
      </c>
      <c r="I859" s="31" t="str">
        <f aca="false">IF(N(G859)=0,"",H859/G859)</f>
        <v/>
      </c>
      <c r="J859" s="32" t="str">
        <f aca="false">IF(N(G859)=0,"",D859/G859-1)</f>
        <v/>
      </c>
      <c r="K859" s="33" t="str">
        <f aca="false">IF(OR(F859="",I859=""),"",F859-I859)</f>
        <v/>
      </c>
      <c r="L859" s="30" t="str">
        <f aca="false">IF($A859="","",SUMIFS(raw_data!$H:$H,raw_data!$B:$B,BASE_YM,raw_data!$G:$G,$A859))</f>
        <v/>
      </c>
      <c r="M859" s="30" t="str">
        <f aca="false">IF($A859="","",(SUMIFS(raw_data!$I:$I,raw_data!$B:$B,BASE_YM,raw_data!$G:$G,$A859)+SUMIFS(raw_data!$J:$J,raw_data!$B:$B,BASE_YM,raw_data!$G:$G,$A859)))</f>
        <v/>
      </c>
      <c r="N859" s="31" t="str">
        <f aca="false">IF(N(L859)=0,"",M859/L859)</f>
        <v/>
      </c>
      <c r="O859" s="30" t="str">
        <f aca="false">IF($A859="","",SUMIFS(raw_data!$H:$H,raw_data!$B:$B,BASE_YM_PY,raw_data!$G:$G,$A859))</f>
        <v/>
      </c>
      <c r="P859" s="30" t="str">
        <f aca="false">IF($A859="","",(SUMIFS(raw_data!$I:$I,raw_data!$B:$B,BASE_YM_PY,raw_data!$G:$G,$A859)+SUMIFS(raw_data!$J:$J,raw_data!$B:$B,BASE_YM_PY,raw_data!$G:$G,$A859)))</f>
        <v/>
      </c>
      <c r="Q859" s="31" t="str">
        <f aca="false">IF(N(O859)=0,"",P859/O859)</f>
        <v/>
      </c>
      <c r="R859" s="32" t="str">
        <f aca="false">IF(N(O859)=0,"",L859/O859-1)</f>
        <v/>
      </c>
      <c r="S859" s="33" t="str">
        <f aca="false">IF(OR(N859="",Q859=""),"",N859-Q859)</f>
        <v/>
      </c>
      <c r="T859" s="0" t="str">
        <f aca="false">IF(N(D859)&gt;0,RANK(D859,D$2:D$1001)+COUNTIF(D$2:D859,D859)-1,"")</f>
        <v/>
      </c>
      <c r="U859" s="38" t="n">
        <f aca="false">IF(N(D859)&gt;0,IF(D859&gt;=LR_MIN_SHARE*SUM(D$2:D$1001),F859,-1),-1)</f>
        <v>-1</v>
      </c>
      <c r="V859" s="0" t="str">
        <f aca="false">IF(U859&lt;0,"",RANK(U859,U$2:U$1001)+COUNTIF(U$2:U859,U859)-1)</f>
        <v/>
      </c>
      <c r="W859" s="0" t="str">
        <f aca="false">IF(N(L859)&gt;0,RANK(L859,L$2:L$1001)+COUNTIF(L$2:L859,L859)-1,"")</f>
        <v/>
      </c>
      <c r="X859" s="38" t="n">
        <f aca="false">IF(N(L859)&gt;0,IF(L859&gt;=LR_MIN_SHARE*SUM(L$2:L$1001),N859,-1),-1)</f>
        <v>-1</v>
      </c>
      <c r="Y859" s="0" t="str">
        <f aca="false">IF(X859&lt;0,"",RANK(X859,X$2:X$1001)+COUNTIF(X$2:X859,X859)-1)</f>
        <v/>
      </c>
      <c r="AA859" s="0" t="str">
        <f aca="false">IF($A859="","",IF(COUNTIF($B$2:$B859,$B859)=1,1,""))</f>
        <v/>
      </c>
      <c r="AB859" s="0" t="str">
        <f aca="false">IF(AA859=1,SUMIF($B$2:$B$1001,$B859,$D$2:$D$1001),"")</f>
        <v/>
      </c>
      <c r="AC859" s="0" t="str">
        <f aca="false">IF(AA859=1,RANK(AB859,$AB$2:$AB$1001)+COUNTIF($AB$2:$AB859,AB859)-1,"")</f>
        <v/>
      </c>
      <c r="AD859" s="0" t="str">
        <f aca="false">IF($A859="","",COUNTIF(raw_data!$G:$G,$A859))</f>
        <v/>
      </c>
      <c r="AE859" s="0" t="str">
        <f aca="false">IF($A859="","",IF(COUNTIF($A$2:$A$1001,$A859)&gt;1,1,0))</f>
        <v/>
      </c>
    </row>
    <row r="860" customFormat="false" ht="15" hidden="false" customHeight="false" outlineLevel="0" collapsed="false">
      <c r="A860" s="0" t="str">
        <f aca="false">IF(code_master!$A860="","",code_master!$A860)</f>
        <v/>
      </c>
      <c r="B860" s="0" t="str">
        <f aca="false">IF($A860="","",code_master!$C860&amp;"")</f>
        <v/>
      </c>
      <c r="C860" s="0" t="str">
        <f aca="false">IF($A860="","",code_master!$B860&amp;"")</f>
        <v/>
      </c>
      <c r="D860" s="30" t="str">
        <f aca="false">IF($A860="","",SUMIFS(raw_data!$H:$H,raw_data!$A:$A,"&gt;="&amp;UY_START,raw_data!$A:$A,"&lt;="&amp;BASE_YM,raw_data!$B:$B,"&lt;="&amp;BASE_YM,raw_data!$G:$G,$A860))</f>
        <v/>
      </c>
      <c r="E860" s="30" t="str">
        <f aca="false">IF($A860="","",(SUMIFS(raw_data!$I:$I,raw_data!$A:$A,"&gt;="&amp;UY_START,raw_data!$A:$A,"&lt;="&amp;BASE_YM,raw_data!$B:$B,"&lt;="&amp;BASE_YM,raw_data!$G:$G,$A860)+SUMIFS(raw_data!$J:$J,raw_data!$A:$A,"&gt;="&amp;UY_START,raw_data!$A:$A,"&lt;="&amp;BASE_YM,raw_data!$B:$B,"&lt;="&amp;BASE_YM,raw_data!$G:$G,$A860)))</f>
        <v/>
      </c>
      <c r="F860" s="31" t="str">
        <f aca="false">IF(N(D860)=0,"",E860/D860)</f>
        <v/>
      </c>
      <c r="G860" s="30" t="str">
        <f aca="false">IF($A860="","",SUMIFS(raw_data!$H:$H,raw_data!$A:$A,"&gt;="&amp;UY_START_PY,raw_data!$A:$A,"&lt;="&amp;BASE_YM_PY,raw_data!$B:$B,"&lt;="&amp;BASE_YM_PY,raw_data!$G:$G,$A860))</f>
        <v/>
      </c>
      <c r="H860" s="30" t="str">
        <f aca="false">IF($A860="","",(SUMIFS(raw_data!$I:$I,raw_data!$A:$A,"&gt;="&amp;UY_START_PY,raw_data!$A:$A,"&lt;="&amp;BASE_YM_PY,raw_data!$B:$B,"&lt;="&amp;BASE_YM_PY,raw_data!$G:$G,$A860)+SUMIFS(raw_data!$J:$J,raw_data!$A:$A,"&gt;="&amp;UY_START_PY,raw_data!$A:$A,"&lt;="&amp;BASE_YM_PY,raw_data!$B:$B,"&lt;="&amp;BASE_YM_PY,raw_data!$G:$G,$A860)))</f>
        <v/>
      </c>
      <c r="I860" s="31" t="str">
        <f aca="false">IF(N(G860)=0,"",H860/G860)</f>
        <v/>
      </c>
      <c r="J860" s="32" t="str">
        <f aca="false">IF(N(G860)=0,"",D860/G860-1)</f>
        <v/>
      </c>
      <c r="K860" s="33" t="str">
        <f aca="false">IF(OR(F860="",I860=""),"",F860-I860)</f>
        <v/>
      </c>
      <c r="L860" s="30" t="str">
        <f aca="false">IF($A860="","",SUMIFS(raw_data!$H:$H,raw_data!$B:$B,BASE_YM,raw_data!$G:$G,$A860))</f>
        <v/>
      </c>
      <c r="M860" s="30" t="str">
        <f aca="false">IF($A860="","",(SUMIFS(raw_data!$I:$I,raw_data!$B:$B,BASE_YM,raw_data!$G:$G,$A860)+SUMIFS(raw_data!$J:$J,raw_data!$B:$B,BASE_YM,raw_data!$G:$G,$A860)))</f>
        <v/>
      </c>
      <c r="N860" s="31" t="str">
        <f aca="false">IF(N(L860)=0,"",M860/L860)</f>
        <v/>
      </c>
      <c r="O860" s="30" t="str">
        <f aca="false">IF($A860="","",SUMIFS(raw_data!$H:$H,raw_data!$B:$B,BASE_YM_PY,raw_data!$G:$G,$A860))</f>
        <v/>
      </c>
      <c r="P860" s="30" t="str">
        <f aca="false">IF($A860="","",(SUMIFS(raw_data!$I:$I,raw_data!$B:$B,BASE_YM_PY,raw_data!$G:$G,$A860)+SUMIFS(raw_data!$J:$J,raw_data!$B:$B,BASE_YM_PY,raw_data!$G:$G,$A860)))</f>
        <v/>
      </c>
      <c r="Q860" s="31" t="str">
        <f aca="false">IF(N(O860)=0,"",P860/O860)</f>
        <v/>
      </c>
      <c r="R860" s="32" t="str">
        <f aca="false">IF(N(O860)=0,"",L860/O860-1)</f>
        <v/>
      </c>
      <c r="S860" s="33" t="str">
        <f aca="false">IF(OR(N860="",Q860=""),"",N860-Q860)</f>
        <v/>
      </c>
      <c r="T860" s="0" t="str">
        <f aca="false">IF(N(D860)&gt;0,RANK(D860,D$2:D$1001)+COUNTIF(D$2:D860,D860)-1,"")</f>
        <v/>
      </c>
      <c r="U860" s="38" t="n">
        <f aca="false">IF(N(D860)&gt;0,IF(D860&gt;=LR_MIN_SHARE*SUM(D$2:D$1001),F860,-1),-1)</f>
        <v>-1</v>
      </c>
      <c r="V860" s="0" t="str">
        <f aca="false">IF(U860&lt;0,"",RANK(U860,U$2:U$1001)+COUNTIF(U$2:U860,U860)-1)</f>
        <v/>
      </c>
      <c r="W860" s="0" t="str">
        <f aca="false">IF(N(L860)&gt;0,RANK(L860,L$2:L$1001)+COUNTIF(L$2:L860,L860)-1,"")</f>
        <v/>
      </c>
      <c r="X860" s="38" t="n">
        <f aca="false">IF(N(L860)&gt;0,IF(L860&gt;=LR_MIN_SHARE*SUM(L$2:L$1001),N860,-1),-1)</f>
        <v>-1</v>
      </c>
      <c r="Y860" s="0" t="str">
        <f aca="false">IF(X860&lt;0,"",RANK(X860,X$2:X$1001)+COUNTIF(X$2:X860,X860)-1)</f>
        <v/>
      </c>
      <c r="AA860" s="0" t="str">
        <f aca="false">IF($A860="","",IF(COUNTIF($B$2:$B860,$B860)=1,1,""))</f>
        <v/>
      </c>
      <c r="AB860" s="0" t="str">
        <f aca="false">IF(AA860=1,SUMIF($B$2:$B$1001,$B860,$D$2:$D$1001),"")</f>
        <v/>
      </c>
      <c r="AC860" s="0" t="str">
        <f aca="false">IF(AA860=1,RANK(AB860,$AB$2:$AB$1001)+COUNTIF($AB$2:$AB860,AB860)-1,"")</f>
        <v/>
      </c>
      <c r="AD860" s="0" t="str">
        <f aca="false">IF($A860="","",COUNTIF(raw_data!$G:$G,$A860))</f>
        <v/>
      </c>
      <c r="AE860" s="0" t="str">
        <f aca="false">IF($A860="","",IF(COUNTIF($A$2:$A$1001,$A860)&gt;1,1,0))</f>
        <v/>
      </c>
    </row>
    <row r="861" customFormat="false" ht="15" hidden="false" customHeight="false" outlineLevel="0" collapsed="false">
      <c r="A861" s="0" t="str">
        <f aca="false">IF(code_master!$A861="","",code_master!$A861)</f>
        <v/>
      </c>
      <c r="B861" s="0" t="str">
        <f aca="false">IF($A861="","",code_master!$C861&amp;"")</f>
        <v/>
      </c>
      <c r="C861" s="0" t="str">
        <f aca="false">IF($A861="","",code_master!$B861&amp;"")</f>
        <v/>
      </c>
      <c r="D861" s="30" t="str">
        <f aca="false">IF($A861="","",SUMIFS(raw_data!$H:$H,raw_data!$A:$A,"&gt;="&amp;UY_START,raw_data!$A:$A,"&lt;="&amp;BASE_YM,raw_data!$B:$B,"&lt;="&amp;BASE_YM,raw_data!$G:$G,$A861))</f>
        <v/>
      </c>
      <c r="E861" s="30" t="str">
        <f aca="false">IF($A861="","",(SUMIFS(raw_data!$I:$I,raw_data!$A:$A,"&gt;="&amp;UY_START,raw_data!$A:$A,"&lt;="&amp;BASE_YM,raw_data!$B:$B,"&lt;="&amp;BASE_YM,raw_data!$G:$G,$A861)+SUMIFS(raw_data!$J:$J,raw_data!$A:$A,"&gt;="&amp;UY_START,raw_data!$A:$A,"&lt;="&amp;BASE_YM,raw_data!$B:$B,"&lt;="&amp;BASE_YM,raw_data!$G:$G,$A861)))</f>
        <v/>
      </c>
      <c r="F861" s="31" t="str">
        <f aca="false">IF(N(D861)=0,"",E861/D861)</f>
        <v/>
      </c>
      <c r="G861" s="30" t="str">
        <f aca="false">IF($A861="","",SUMIFS(raw_data!$H:$H,raw_data!$A:$A,"&gt;="&amp;UY_START_PY,raw_data!$A:$A,"&lt;="&amp;BASE_YM_PY,raw_data!$B:$B,"&lt;="&amp;BASE_YM_PY,raw_data!$G:$G,$A861))</f>
        <v/>
      </c>
      <c r="H861" s="30" t="str">
        <f aca="false">IF($A861="","",(SUMIFS(raw_data!$I:$I,raw_data!$A:$A,"&gt;="&amp;UY_START_PY,raw_data!$A:$A,"&lt;="&amp;BASE_YM_PY,raw_data!$B:$B,"&lt;="&amp;BASE_YM_PY,raw_data!$G:$G,$A861)+SUMIFS(raw_data!$J:$J,raw_data!$A:$A,"&gt;="&amp;UY_START_PY,raw_data!$A:$A,"&lt;="&amp;BASE_YM_PY,raw_data!$B:$B,"&lt;="&amp;BASE_YM_PY,raw_data!$G:$G,$A861)))</f>
        <v/>
      </c>
      <c r="I861" s="31" t="str">
        <f aca="false">IF(N(G861)=0,"",H861/G861)</f>
        <v/>
      </c>
      <c r="J861" s="32" t="str">
        <f aca="false">IF(N(G861)=0,"",D861/G861-1)</f>
        <v/>
      </c>
      <c r="K861" s="33" t="str">
        <f aca="false">IF(OR(F861="",I861=""),"",F861-I861)</f>
        <v/>
      </c>
      <c r="L861" s="30" t="str">
        <f aca="false">IF($A861="","",SUMIFS(raw_data!$H:$H,raw_data!$B:$B,BASE_YM,raw_data!$G:$G,$A861))</f>
        <v/>
      </c>
      <c r="M861" s="30" t="str">
        <f aca="false">IF($A861="","",(SUMIFS(raw_data!$I:$I,raw_data!$B:$B,BASE_YM,raw_data!$G:$G,$A861)+SUMIFS(raw_data!$J:$J,raw_data!$B:$B,BASE_YM,raw_data!$G:$G,$A861)))</f>
        <v/>
      </c>
      <c r="N861" s="31" t="str">
        <f aca="false">IF(N(L861)=0,"",M861/L861)</f>
        <v/>
      </c>
      <c r="O861" s="30" t="str">
        <f aca="false">IF($A861="","",SUMIFS(raw_data!$H:$H,raw_data!$B:$B,BASE_YM_PY,raw_data!$G:$G,$A861))</f>
        <v/>
      </c>
      <c r="P861" s="30" t="str">
        <f aca="false">IF($A861="","",(SUMIFS(raw_data!$I:$I,raw_data!$B:$B,BASE_YM_PY,raw_data!$G:$G,$A861)+SUMIFS(raw_data!$J:$J,raw_data!$B:$B,BASE_YM_PY,raw_data!$G:$G,$A861)))</f>
        <v/>
      </c>
      <c r="Q861" s="31" t="str">
        <f aca="false">IF(N(O861)=0,"",P861/O861)</f>
        <v/>
      </c>
      <c r="R861" s="32" t="str">
        <f aca="false">IF(N(O861)=0,"",L861/O861-1)</f>
        <v/>
      </c>
      <c r="S861" s="33" t="str">
        <f aca="false">IF(OR(N861="",Q861=""),"",N861-Q861)</f>
        <v/>
      </c>
      <c r="T861" s="0" t="str">
        <f aca="false">IF(N(D861)&gt;0,RANK(D861,D$2:D$1001)+COUNTIF(D$2:D861,D861)-1,"")</f>
        <v/>
      </c>
      <c r="U861" s="38" t="n">
        <f aca="false">IF(N(D861)&gt;0,IF(D861&gt;=LR_MIN_SHARE*SUM(D$2:D$1001),F861,-1),-1)</f>
        <v>-1</v>
      </c>
      <c r="V861" s="0" t="str">
        <f aca="false">IF(U861&lt;0,"",RANK(U861,U$2:U$1001)+COUNTIF(U$2:U861,U861)-1)</f>
        <v/>
      </c>
      <c r="W861" s="0" t="str">
        <f aca="false">IF(N(L861)&gt;0,RANK(L861,L$2:L$1001)+COUNTIF(L$2:L861,L861)-1,"")</f>
        <v/>
      </c>
      <c r="X861" s="38" t="n">
        <f aca="false">IF(N(L861)&gt;0,IF(L861&gt;=LR_MIN_SHARE*SUM(L$2:L$1001),N861,-1),-1)</f>
        <v>-1</v>
      </c>
      <c r="Y861" s="0" t="str">
        <f aca="false">IF(X861&lt;0,"",RANK(X861,X$2:X$1001)+COUNTIF(X$2:X861,X861)-1)</f>
        <v/>
      </c>
      <c r="AA861" s="0" t="str">
        <f aca="false">IF($A861="","",IF(COUNTIF($B$2:$B861,$B861)=1,1,""))</f>
        <v/>
      </c>
      <c r="AB861" s="0" t="str">
        <f aca="false">IF(AA861=1,SUMIF($B$2:$B$1001,$B861,$D$2:$D$1001),"")</f>
        <v/>
      </c>
      <c r="AC861" s="0" t="str">
        <f aca="false">IF(AA861=1,RANK(AB861,$AB$2:$AB$1001)+COUNTIF($AB$2:$AB861,AB861)-1,"")</f>
        <v/>
      </c>
      <c r="AD861" s="0" t="str">
        <f aca="false">IF($A861="","",COUNTIF(raw_data!$G:$G,$A861))</f>
        <v/>
      </c>
      <c r="AE861" s="0" t="str">
        <f aca="false">IF($A861="","",IF(COUNTIF($A$2:$A$1001,$A861)&gt;1,1,0))</f>
        <v/>
      </c>
    </row>
    <row r="862" customFormat="false" ht="15" hidden="false" customHeight="false" outlineLevel="0" collapsed="false">
      <c r="A862" s="0" t="str">
        <f aca="false">IF(code_master!$A862="","",code_master!$A862)</f>
        <v/>
      </c>
      <c r="B862" s="0" t="str">
        <f aca="false">IF($A862="","",code_master!$C862&amp;"")</f>
        <v/>
      </c>
      <c r="C862" s="0" t="str">
        <f aca="false">IF($A862="","",code_master!$B862&amp;"")</f>
        <v/>
      </c>
      <c r="D862" s="30" t="str">
        <f aca="false">IF($A862="","",SUMIFS(raw_data!$H:$H,raw_data!$A:$A,"&gt;="&amp;UY_START,raw_data!$A:$A,"&lt;="&amp;BASE_YM,raw_data!$B:$B,"&lt;="&amp;BASE_YM,raw_data!$G:$G,$A862))</f>
        <v/>
      </c>
      <c r="E862" s="30" t="str">
        <f aca="false">IF($A862="","",(SUMIFS(raw_data!$I:$I,raw_data!$A:$A,"&gt;="&amp;UY_START,raw_data!$A:$A,"&lt;="&amp;BASE_YM,raw_data!$B:$B,"&lt;="&amp;BASE_YM,raw_data!$G:$G,$A862)+SUMIFS(raw_data!$J:$J,raw_data!$A:$A,"&gt;="&amp;UY_START,raw_data!$A:$A,"&lt;="&amp;BASE_YM,raw_data!$B:$B,"&lt;="&amp;BASE_YM,raw_data!$G:$G,$A862)))</f>
        <v/>
      </c>
      <c r="F862" s="31" t="str">
        <f aca="false">IF(N(D862)=0,"",E862/D862)</f>
        <v/>
      </c>
      <c r="G862" s="30" t="str">
        <f aca="false">IF($A862="","",SUMIFS(raw_data!$H:$H,raw_data!$A:$A,"&gt;="&amp;UY_START_PY,raw_data!$A:$A,"&lt;="&amp;BASE_YM_PY,raw_data!$B:$B,"&lt;="&amp;BASE_YM_PY,raw_data!$G:$G,$A862))</f>
        <v/>
      </c>
      <c r="H862" s="30" t="str">
        <f aca="false">IF($A862="","",(SUMIFS(raw_data!$I:$I,raw_data!$A:$A,"&gt;="&amp;UY_START_PY,raw_data!$A:$A,"&lt;="&amp;BASE_YM_PY,raw_data!$B:$B,"&lt;="&amp;BASE_YM_PY,raw_data!$G:$G,$A862)+SUMIFS(raw_data!$J:$J,raw_data!$A:$A,"&gt;="&amp;UY_START_PY,raw_data!$A:$A,"&lt;="&amp;BASE_YM_PY,raw_data!$B:$B,"&lt;="&amp;BASE_YM_PY,raw_data!$G:$G,$A862)))</f>
        <v/>
      </c>
      <c r="I862" s="31" t="str">
        <f aca="false">IF(N(G862)=0,"",H862/G862)</f>
        <v/>
      </c>
      <c r="J862" s="32" t="str">
        <f aca="false">IF(N(G862)=0,"",D862/G862-1)</f>
        <v/>
      </c>
      <c r="K862" s="33" t="str">
        <f aca="false">IF(OR(F862="",I862=""),"",F862-I862)</f>
        <v/>
      </c>
      <c r="L862" s="30" t="str">
        <f aca="false">IF($A862="","",SUMIFS(raw_data!$H:$H,raw_data!$B:$B,BASE_YM,raw_data!$G:$G,$A862))</f>
        <v/>
      </c>
      <c r="M862" s="30" t="str">
        <f aca="false">IF($A862="","",(SUMIFS(raw_data!$I:$I,raw_data!$B:$B,BASE_YM,raw_data!$G:$G,$A862)+SUMIFS(raw_data!$J:$J,raw_data!$B:$B,BASE_YM,raw_data!$G:$G,$A862)))</f>
        <v/>
      </c>
      <c r="N862" s="31" t="str">
        <f aca="false">IF(N(L862)=0,"",M862/L862)</f>
        <v/>
      </c>
      <c r="O862" s="30" t="str">
        <f aca="false">IF($A862="","",SUMIFS(raw_data!$H:$H,raw_data!$B:$B,BASE_YM_PY,raw_data!$G:$G,$A862))</f>
        <v/>
      </c>
      <c r="P862" s="30" t="str">
        <f aca="false">IF($A862="","",(SUMIFS(raw_data!$I:$I,raw_data!$B:$B,BASE_YM_PY,raw_data!$G:$G,$A862)+SUMIFS(raw_data!$J:$J,raw_data!$B:$B,BASE_YM_PY,raw_data!$G:$G,$A862)))</f>
        <v/>
      </c>
      <c r="Q862" s="31" t="str">
        <f aca="false">IF(N(O862)=0,"",P862/O862)</f>
        <v/>
      </c>
      <c r="R862" s="32" t="str">
        <f aca="false">IF(N(O862)=0,"",L862/O862-1)</f>
        <v/>
      </c>
      <c r="S862" s="33" t="str">
        <f aca="false">IF(OR(N862="",Q862=""),"",N862-Q862)</f>
        <v/>
      </c>
      <c r="T862" s="0" t="str">
        <f aca="false">IF(N(D862)&gt;0,RANK(D862,D$2:D$1001)+COUNTIF(D$2:D862,D862)-1,"")</f>
        <v/>
      </c>
      <c r="U862" s="38" t="n">
        <f aca="false">IF(N(D862)&gt;0,IF(D862&gt;=LR_MIN_SHARE*SUM(D$2:D$1001),F862,-1),-1)</f>
        <v>-1</v>
      </c>
      <c r="V862" s="0" t="str">
        <f aca="false">IF(U862&lt;0,"",RANK(U862,U$2:U$1001)+COUNTIF(U$2:U862,U862)-1)</f>
        <v/>
      </c>
      <c r="W862" s="0" t="str">
        <f aca="false">IF(N(L862)&gt;0,RANK(L862,L$2:L$1001)+COUNTIF(L$2:L862,L862)-1,"")</f>
        <v/>
      </c>
      <c r="X862" s="38" t="n">
        <f aca="false">IF(N(L862)&gt;0,IF(L862&gt;=LR_MIN_SHARE*SUM(L$2:L$1001),N862,-1),-1)</f>
        <v>-1</v>
      </c>
      <c r="Y862" s="0" t="str">
        <f aca="false">IF(X862&lt;0,"",RANK(X862,X$2:X$1001)+COUNTIF(X$2:X862,X862)-1)</f>
        <v/>
      </c>
      <c r="AA862" s="0" t="str">
        <f aca="false">IF($A862="","",IF(COUNTIF($B$2:$B862,$B862)=1,1,""))</f>
        <v/>
      </c>
      <c r="AB862" s="0" t="str">
        <f aca="false">IF(AA862=1,SUMIF($B$2:$B$1001,$B862,$D$2:$D$1001),"")</f>
        <v/>
      </c>
      <c r="AC862" s="0" t="str">
        <f aca="false">IF(AA862=1,RANK(AB862,$AB$2:$AB$1001)+COUNTIF($AB$2:$AB862,AB862)-1,"")</f>
        <v/>
      </c>
      <c r="AD862" s="0" t="str">
        <f aca="false">IF($A862="","",COUNTIF(raw_data!$G:$G,$A862))</f>
        <v/>
      </c>
      <c r="AE862" s="0" t="str">
        <f aca="false">IF($A862="","",IF(COUNTIF($A$2:$A$1001,$A862)&gt;1,1,0))</f>
        <v/>
      </c>
    </row>
    <row r="863" customFormat="false" ht="15" hidden="false" customHeight="false" outlineLevel="0" collapsed="false">
      <c r="A863" s="0" t="str">
        <f aca="false">IF(code_master!$A863="","",code_master!$A863)</f>
        <v/>
      </c>
      <c r="B863" s="0" t="str">
        <f aca="false">IF($A863="","",code_master!$C863&amp;"")</f>
        <v/>
      </c>
      <c r="C863" s="0" t="str">
        <f aca="false">IF($A863="","",code_master!$B863&amp;"")</f>
        <v/>
      </c>
      <c r="D863" s="30" t="str">
        <f aca="false">IF($A863="","",SUMIFS(raw_data!$H:$H,raw_data!$A:$A,"&gt;="&amp;UY_START,raw_data!$A:$A,"&lt;="&amp;BASE_YM,raw_data!$B:$B,"&lt;="&amp;BASE_YM,raw_data!$G:$G,$A863))</f>
        <v/>
      </c>
      <c r="E863" s="30" t="str">
        <f aca="false">IF($A863="","",(SUMIFS(raw_data!$I:$I,raw_data!$A:$A,"&gt;="&amp;UY_START,raw_data!$A:$A,"&lt;="&amp;BASE_YM,raw_data!$B:$B,"&lt;="&amp;BASE_YM,raw_data!$G:$G,$A863)+SUMIFS(raw_data!$J:$J,raw_data!$A:$A,"&gt;="&amp;UY_START,raw_data!$A:$A,"&lt;="&amp;BASE_YM,raw_data!$B:$B,"&lt;="&amp;BASE_YM,raw_data!$G:$G,$A863)))</f>
        <v/>
      </c>
      <c r="F863" s="31" t="str">
        <f aca="false">IF(N(D863)=0,"",E863/D863)</f>
        <v/>
      </c>
      <c r="G863" s="30" t="str">
        <f aca="false">IF($A863="","",SUMIFS(raw_data!$H:$H,raw_data!$A:$A,"&gt;="&amp;UY_START_PY,raw_data!$A:$A,"&lt;="&amp;BASE_YM_PY,raw_data!$B:$B,"&lt;="&amp;BASE_YM_PY,raw_data!$G:$G,$A863))</f>
        <v/>
      </c>
      <c r="H863" s="30" t="str">
        <f aca="false">IF($A863="","",(SUMIFS(raw_data!$I:$I,raw_data!$A:$A,"&gt;="&amp;UY_START_PY,raw_data!$A:$A,"&lt;="&amp;BASE_YM_PY,raw_data!$B:$B,"&lt;="&amp;BASE_YM_PY,raw_data!$G:$G,$A863)+SUMIFS(raw_data!$J:$J,raw_data!$A:$A,"&gt;="&amp;UY_START_PY,raw_data!$A:$A,"&lt;="&amp;BASE_YM_PY,raw_data!$B:$B,"&lt;="&amp;BASE_YM_PY,raw_data!$G:$G,$A863)))</f>
        <v/>
      </c>
      <c r="I863" s="31" t="str">
        <f aca="false">IF(N(G863)=0,"",H863/G863)</f>
        <v/>
      </c>
      <c r="J863" s="32" t="str">
        <f aca="false">IF(N(G863)=0,"",D863/G863-1)</f>
        <v/>
      </c>
      <c r="K863" s="33" t="str">
        <f aca="false">IF(OR(F863="",I863=""),"",F863-I863)</f>
        <v/>
      </c>
      <c r="L863" s="30" t="str">
        <f aca="false">IF($A863="","",SUMIFS(raw_data!$H:$H,raw_data!$B:$B,BASE_YM,raw_data!$G:$G,$A863))</f>
        <v/>
      </c>
      <c r="M863" s="30" t="str">
        <f aca="false">IF($A863="","",(SUMIFS(raw_data!$I:$I,raw_data!$B:$B,BASE_YM,raw_data!$G:$G,$A863)+SUMIFS(raw_data!$J:$J,raw_data!$B:$B,BASE_YM,raw_data!$G:$G,$A863)))</f>
        <v/>
      </c>
      <c r="N863" s="31" t="str">
        <f aca="false">IF(N(L863)=0,"",M863/L863)</f>
        <v/>
      </c>
      <c r="O863" s="30" t="str">
        <f aca="false">IF($A863="","",SUMIFS(raw_data!$H:$H,raw_data!$B:$B,BASE_YM_PY,raw_data!$G:$G,$A863))</f>
        <v/>
      </c>
      <c r="P863" s="30" t="str">
        <f aca="false">IF($A863="","",(SUMIFS(raw_data!$I:$I,raw_data!$B:$B,BASE_YM_PY,raw_data!$G:$G,$A863)+SUMIFS(raw_data!$J:$J,raw_data!$B:$B,BASE_YM_PY,raw_data!$G:$G,$A863)))</f>
        <v/>
      </c>
      <c r="Q863" s="31" t="str">
        <f aca="false">IF(N(O863)=0,"",P863/O863)</f>
        <v/>
      </c>
      <c r="R863" s="32" t="str">
        <f aca="false">IF(N(O863)=0,"",L863/O863-1)</f>
        <v/>
      </c>
      <c r="S863" s="33" t="str">
        <f aca="false">IF(OR(N863="",Q863=""),"",N863-Q863)</f>
        <v/>
      </c>
      <c r="T863" s="0" t="str">
        <f aca="false">IF(N(D863)&gt;0,RANK(D863,D$2:D$1001)+COUNTIF(D$2:D863,D863)-1,"")</f>
        <v/>
      </c>
      <c r="U863" s="38" t="n">
        <f aca="false">IF(N(D863)&gt;0,IF(D863&gt;=LR_MIN_SHARE*SUM(D$2:D$1001),F863,-1),-1)</f>
        <v>-1</v>
      </c>
      <c r="V863" s="0" t="str">
        <f aca="false">IF(U863&lt;0,"",RANK(U863,U$2:U$1001)+COUNTIF(U$2:U863,U863)-1)</f>
        <v/>
      </c>
      <c r="W863" s="0" t="str">
        <f aca="false">IF(N(L863)&gt;0,RANK(L863,L$2:L$1001)+COUNTIF(L$2:L863,L863)-1,"")</f>
        <v/>
      </c>
      <c r="X863" s="38" t="n">
        <f aca="false">IF(N(L863)&gt;0,IF(L863&gt;=LR_MIN_SHARE*SUM(L$2:L$1001),N863,-1),-1)</f>
        <v>-1</v>
      </c>
      <c r="Y863" s="0" t="str">
        <f aca="false">IF(X863&lt;0,"",RANK(X863,X$2:X$1001)+COUNTIF(X$2:X863,X863)-1)</f>
        <v/>
      </c>
      <c r="AA863" s="0" t="str">
        <f aca="false">IF($A863="","",IF(COUNTIF($B$2:$B863,$B863)=1,1,""))</f>
        <v/>
      </c>
      <c r="AB863" s="0" t="str">
        <f aca="false">IF(AA863=1,SUMIF($B$2:$B$1001,$B863,$D$2:$D$1001),"")</f>
        <v/>
      </c>
      <c r="AC863" s="0" t="str">
        <f aca="false">IF(AA863=1,RANK(AB863,$AB$2:$AB$1001)+COUNTIF($AB$2:$AB863,AB863)-1,"")</f>
        <v/>
      </c>
      <c r="AD863" s="0" t="str">
        <f aca="false">IF($A863="","",COUNTIF(raw_data!$G:$G,$A863))</f>
        <v/>
      </c>
      <c r="AE863" s="0" t="str">
        <f aca="false">IF($A863="","",IF(COUNTIF($A$2:$A$1001,$A863)&gt;1,1,0))</f>
        <v/>
      </c>
    </row>
    <row r="864" customFormat="false" ht="15" hidden="false" customHeight="false" outlineLevel="0" collapsed="false">
      <c r="A864" s="0" t="str">
        <f aca="false">IF(code_master!$A864="","",code_master!$A864)</f>
        <v/>
      </c>
      <c r="B864" s="0" t="str">
        <f aca="false">IF($A864="","",code_master!$C864&amp;"")</f>
        <v/>
      </c>
      <c r="C864" s="0" t="str">
        <f aca="false">IF($A864="","",code_master!$B864&amp;"")</f>
        <v/>
      </c>
      <c r="D864" s="30" t="str">
        <f aca="false">IF($A864="","",SUMIFS(raw_data!$H:$H,raw_data!$A:$A,"&gt;="&amp;UY_START,raw_data!$A:$A,"&lt;="&amp;BASE_YM,raw_data!$B:$B,"&lt;="&amp;BASE_YM,raw_data!$G:$G,$A864))</f>
        <v/>
      </c>
      <c r="E864" s="30" t="str">
        <f aca="false">IF($A864="","",(SUMIFS(raw_data!$I:$I,raw_data!$A:$A,"&gt;="&amp;UY_START,raw_data!$A:$A,"&lt;="&amp;BASE_YM,raw_data!$B:$B,"&lt;="&amp;BASE_YM,raw_data!$G:$G,$A864)+SUMIFS(raw_data!$J:$J,raw_data!$A:$A,"&gt;="&amp;UY_START,raw_data!$A:$A,"&lt;="&amp;BASE_YM,raw_data!$B:$B,"&lt;="&amp;BASE_YM,raw_data!$G:$G,$A864)))</f>
        <v/>
      </c>
      <c r="F864" s="31" t="str">
        <f aca="false">IF(N(D864)=0,"",E864/D864)</f>
        <v/>
      </c>
      <c r="G864" s="30" t="str">
        <f aca="false">IF($A864="","",SUMIFS(raw_data!$H:$H,raw_data!$A:$A,"&gt;="&amp;UY_START_PY,raw_data!$A:$A,"&lt;="&amp;BASE_YM_PY,raw_data!$B:$B,"&lt;="&amp;BASE_YM_PY,raw_data!$G:$G,$A864))</f>
        <v/>
      </c>
      <c r="H864" s="30" t="str">
        <f aca="false">IF($A864="","",(SUMIFS(raw_data!$I:$I,raw_data!$A:$A,"&gt;="&amp;UY_START_PY,raw_data!$A:$A,"&lt;="&amp;BASE_YM_PY,raw_data!$B:$B,"&lt;="&amp;BASE_YM_PY,raw_data!$G:$G,$A864)+SUMIFS(raw_data!$J:$J,raw_data!$A:$A,"&gt;="&amp;UY_START_PY,raw_data!$A:$A,"&lt;="&amp;BASE_YM_PY,raw_data!$B:$B,"&lt;="&amp;BASE_YM_PY,raw_data!$G:$G,$A864)))</f>
        <v/>
      </c>
      <c r="I864" s="31" t="str">
        <f aca="false">IF(N(G864)=0,"",H864/G864)</f>
        <v/>
      </c>
      <c r="J864" s="32" t="str">
        <f aca="false">IF(N(G864)=0,"",D864/G864-1)</f>
        <v/>
      </c>
      <c r="K864" s="33" t="str">
        <f aca="false">IF(OR(F864="",I864=""),"",F864-I864)</f>
        <v/>
      </c>
      <c r="L864" s="30" t="str">
        <f aca="false">IF($A864="","",SUMIFS(raw_data!$H:$H,raw_data!$B:$B,BASE_YM,raw_data!$G:$G,$A864))</f>
        <v/>
      </c>
      <c r="M864" s="30" t="str">
        <f aca="false">IF($A864="","",(SUMIFS(raw_data!$I:$I,raw_data!$B:$B,BASE_YM,raw_data!$G:$G,$A864)+SUMIFS(raw_data!$J:$J,raw_data!$B:$B,BASE_YM,raw_data!$G:$G,$A864)))</f>
        <v/>
      </c>
      <c r="N864" s="31" t="str">
        <f aca="false">IF(N(L864)=0,"",M864/L864)</f>
        <v/>
      </c>
      <c r="O864" s="30" t="str">
        <f aca="false">IF($A864="","",SUMIFS(raw_data!$H:$H,raw_data!$B:$B,BASE_YM_PY,raw_data!$G:$G,$A864))</f>
        <v/>
      </c>
      <c r="P864" s="30" t="str">
        <f aca="false">IF($A864="","",(SUMIFS(raw_data!$I:$I,raw_data!$B:$B,BASE_YM_PY,raw_data!$G:$G,$A864)+SUMIFS(raw_data!$J:$J,raw_data!$B:$B,BASE_YM_PY,raw_data!$G:$G,$A864)))</f>
        <v/>
      </c>
      <c r="Q864" s="31" t="str">
        <f aca="false">IF(N(O864)=0,"",P864/O864)</f>
        <v/>
      </c>
      <c r="R864" s="32" t="str">
        <f aca="false">IF(N(O864)=0,"",L864/O864-1)</f>
        <v/>
      </c>
      <c r="S864" s="33" t="str">
        <f aca="false">IF(OR(N864="",Q864=""),"",N864-Q864)</f>
        <v/>
      </c>
      <c r="T864" s="0" t="str">
        <f aca="false">IF(N(D864)&gt;0,RANK(D864,D$2:D$1001)+COUNTIF(D$2:D864,D864)-1,"")</f>
        <v/>
      </c>
      <c r="U864" s="38" t="n">
        <f aca="false">IF(N(D864)&gt;0,IF(D864&gt;=LR_MIN_SHARE*SUM(D$2:D$1001),F864,-1),-1)</f>
        <v>-1</v>
      </c>
      <c r="V864" s="0" t="str">
        <f aca="false">IF(U864&lt;0,"",RANK(U864,U$2:U$1001)+COUNTIF(U$2:U864,U864)-1)</f>
        <v/>
      </c>
      <c r="W864" s="0" t="str">
        <f aca="false">IF(N(L864)&gt;0,RANK(L864,L$2:L$1001)+COUNTIF(L$2:L864,L864)-1,"")</f>
        <v/>
      </c>
      <c r="X864" s="38" t="n">
        <f aca="false">IF(N(L864)&gt;0,IF(L864&gt;=LR_MIN_SHARE*SUM(L$2:L$1001),N864,-1),-1)</f>
        <v>-1</v>
      </c>
      <c r="Y864" s="0" t="str">
        <f aca="false">IF(X864&lt;0,"",RANK(X864,X$2:X$1001)+COUNTIF(X$2:X864,X864)-1)</f>
        <v/>
      </c>
      <c r="AA864" s="0" t="str">
        <f aca="false">IF($A864="","",IF(COUNTIF($B$2:$B864,$B864)=1,1,""))</f>
        <v/>
      </c>
      <c r="AB864" s="0" t="str">
        <f aca="false">IF(AA864=1,SUMIF($B$2:$B$1001,$B864,$D$2:$D$1001),"")</f>
        <v/>
      </c>
      <c r="AC864" s="0" t="str">
        <f aca="false">IF(AA864=1,RANK(AB864,$AB$2:$AB$1001)+COUNTIF($AB$2:$AB864,AB864)-1,"")</f>
        <v/>
      </c>
      <c r="AD864" s="0" t="str">
        <f aca="false">IF($A864="","",COUNTIF(raw_data!$G:$G,$A864))</f>
        <v/>
      </c>
      <c r="AE864" s="0" t="str">
        <f aca="false">IF($A864="","",IF(COUNTIF($A$2:$A$1001,$A864)&gt;1,1,0))</f>
        <v/>
      </c>
    </row>
    <row r="865" customFormat="false" ht="15" hidden="false" customHeight="false" outlineLevel="0" collapsed="false">
      <c r="A865" s="0" t="str">
        <f aca="false">IF(code_master!$A865="","",code_master!$A865)</f>
        <v/>
      </c>
      <c r="B865" s="0" t="str">
        <f aca="false">IF($A865="","",code_master!$C865&amp;"")</f>
        <v/>
      </c>
      <c r="C865" s="0" t="str">
        <f aca="false">IF($A865="","",code_master!$B865&amp;"")</f>
        <v/>
      </c>
      <c r="D865" s="30" t="str">
        <f aca="false">IF($A865="","",SUMIFS(raw_data!$H:$H,raw_data!$A:$A,"&gt;="&amp;UY_START,raw_data!$A:$A,"&lt;="&amp;BASE_YM,raw_data!$B:$B,"&lt;="&amp;BASE_YM,raw_data!$G:$G,$A865))</f>
        <v/>
      </c>
      <c r="E865" s="30" t="str">
        <f aca="false">IF($A865="","",(SUMIFS(raw_data!$I:$I,raw_data!$A:$A,"&gt;="&amp;UY_START,raw_data!$A:$A,"&lt;="&amp;BASE_YM,raw_data!$B:$B,"&lt;="&amp;BASE_YM,raw_data!$G:$G,$A865)+SUMIFS(raw_data!$J:$J,raw_data!$A:$A,"&gt;="&amp;UY_START,raw_data!$A:$A,"&lt;="&amp;BASE_YM,raw_data!$B:$B,"&lt;="&amp;BASE_YM,raw_data!$G:$G,$A865)))</f>
        <v/>
      </c>
      <c r="F865" s="31" t="str">
        <f aca="false">IF(N(D865)=0,"",E865/D865)</f>
        <v/>
      </c>
      <c r="G865" s="30" t="str">
        <f aca="false">IF($A865="","",SUMIFS(raw_data!$H:$H,raw_data!$A:$A,"&gt;="&amp;UY_START_PY,raw_data!$A:$A,"&lt;="&amp;BASE_YM_PY,raw_data!$B:$B,"&lt;="&amp;BASE_YM_PY,raw_data!$G:$G,$A865))</f>
        <v/>
      </c>
      <c r="H865" s="30" t="str">
        <f aca="false">IF($A865="","",(SUMIFS(raw_data!$I:$I,raw_data!$A:$A,"&gt;="&amp;UY_START_PY,raw_data!$A:$A,"&lt;="&amp;BASE_YM_PY,raw_data!$B:$B,"&lt;="&amp;BASE_YM_PY,raw_data!$G:$G,$A865)+SUMIFS(raw_data!$J:$J,raw_data!$A:$A,"&gt;="&amp;UY_START_PY,raw_data!$A:$A,"&lt;="&amp;BASE_YM_PY,raw_data!$B:$B,"&lt;="&amp;BASE_YM_PY,raw_data!$G:$G,$A865)))</f>
        <v/>
      </c>
      <c r="I865" s="31" t="str">
        <f aca="false">IF(N(G865)=0,"",H865/G865)</f>
        <v/>
      </c>
      <c r="J865" s="32" t="str">
        <f aca="false">IF(N(G865)=0,"",D865/G865-1)</f>
        <v/>
      </c>
      <c r="K865" s="33" t="str">
        <f aca="false">IF(OR(F865="",I865=""),"",F865-I865)</f>
        <v/>
      </c>
      <c r="L865" s="30" t="str">
        <f aca="false">IF($A865="","",SUMIFS(raw_data!$H:$H,raw_data!$B:$B,BASE_YM,raw_data!$G:$G,$A865))</f>
        <v/>
      </c>
      <c r="M865" s="30" t="str">
        <f aca="false">IF($A865="","",(SUMIFS(raw_data!$I:$I,raw_data!$B:$B,BASE_YM,raw_data!$G:$G,$A865)+SUMIFS(raw_data!$J:$J,raw_data!$B:$B,BASE_YM,raw_data!$G:$G,$A865)))</f>
        <v/>
      </c>
      <c r="N865" s="31" t="str">
        <f aca="false">IF(N(L865)=0,"",M865/L865)</f>
        <v/>
      </c>
      <c r="O865" s="30" t="str">
        <f aca="false">IF($A865="","",SUMIFS(raw_data!$H:$H,raw_data!$B:$B,BASE_YM_PY,raw_data!$G:$G,$A865))</f>
        <v/>
      </c>
      <c r="P865" s="30" t="str">
        <f aca="false">IF($A865="","",(SUMIFS(raw_data!$I:$I,raw_data!$B:$B,BASE_YM_PY,raw_data!$G:$G,$A865)+SUMIFS(raw_data!$J:$J,raw_data!$B:$B,BASE_YM_PY,raw_data!$G:$G,$A865)))</f>
        <v/>
      </c>
      <c r="Q865" s="31" t="str">
        <f aca="false">IF(N(O865)=0,"",P865/O865)</f>
        <v/>
      </c>
      <c r="R865" s="32" t="str">
        <f aca="false">IF(N(O865)=0,"",L865/O865-1)</f>
        <v/>
      </c>
      <c r="S865" s="33" t="str">
        <f aca="false">IF(OR(N865="",Q865=""),"",N865-Q865)</f>
        <v/>
      </c>
      <c r="T865" s="0" t="str">
        <f aca="false">IF(N(D865)&gt;0,RANK(D865,D$2:D$1001)+COUNTIF(D$2:D865,D865)-1,"")</f>
        <v/>
      </c>
      <c r="U865" s="38" t="n">
        <f aca="false">IF(N(D865)&gt;0,IF(D865&gt;=LR_MIN_SHARE*SUM(D$2:D$1001),F865,-1),-1)</f>
        <v>-1</v>
      </c>
      <c r="V865" s="0" t="str">
        <f aca="false">IF(U865&lt;0,"",RANK(U865,U$2:U$1001)+COUNTIF(U$2:U865,U865)-1)</f>
        <v/>
      </c>
      <c r="W865" s="0" t="str">
        <f aca="false">IF(N(L865)&gt;0,RANK(L865,L$2:L$1001)+COUNTIF(L$2:L865,L865)-1,"")</f>
        <v/>
      </c>
      <c r="X865" s="38" t="n">
        <f aca="false">IF(N(L865)&gt;0,IF(L865&gt;=LR_MIN_SHARE*SUM(L$2:L$1001),N865,-1),-1)</f>
        <v>-1</v>
      </c>
      <c r="Y865" s="0" t="str">
        <f aca="false">IF(X865&lt;0,"",RANK(X865,X$2:X$1001)+COUNTIF(X$2:X865,X865)-1)</f>
        <v/>
      </c>
      <c r="AA865" s="0" t="str">
        <f aca="false">IF($A865="","",IF(COUNTIF($B$2:$B865,$B865)=1,1,""))</f>
        <v/>
      </c>
      <c r="AB865" s="0" t="str">
        <f aca="false">IF(AA865=1,SUMIF($B$2:$B$1001,$B865,$D$2:$D$1001),"")</f>
        <v/>
      </c>
      <c r="AC865" s="0" t="str">
        <f aca="false">IF(AA865=1,RANK(AB865,$AB$2:$AB$1001)+COUNTIF($AB$2:$AB865,AB865)-1,"")</f>
        <v/>
      </c>
      <c r="AD865" s="0" t="str">
        <f aca="false">IF($A865="","",COUNTIF(raw_data!$G:$G,$A865))</f>
        <v/>
      </c>
      <c r="AE865" s="0" t="str">
        <f aca="false">IF($A865="","",IF(COUNTIF($A$2:$A$1001,$A865)&gt;1,1,0))</f>
        <v/>
      </c>
    </row>
    <row r="866" customFormat="false" ht="15" hidden="false" customHeight="false" outlineLevel="0" collapsed="false">
      <c r="A866" s="0" t="str">
        <f aca="false">IF(code_master!$A866="","",code_master!$A866)</f>
        <v/>
      </c>
      <c r="B866" s="0" t="str">
        <f aca="false">IF($A866="","",code_master!$C866&amp;"")</f>
        <v/>
      </c>
      <c r="C866" s="0" t="str">
        <f aca="false">IF($A866="","",code_master!$B866&amp;"")</f>
        <v/>
      </c>
      <c r="D866" s="30" t="str">
        <f aca="false">IF($A866="","",SUMIFS(raw_data!$H:$H,raw_data!$A:$A,"&gt;="&amp;UY_START,raw_data!$A:$A,"&lt;="&amp;BASE_YM,raw_data!$B:$B,"&lt;="&amp;BASE_YM,raw_data!$G:$G,$A866))</f>
        <v/>
      </c>
      <c r="E866" s="30" t="str">
        <f aca="false">IF($A866="","",(SUMIFS(raw_data!$I:$I,raw_data!$A:$A,"&gt;="&amp;UY_START,raw_data!$A:$A,"&lt;="&amp;BASE_YM,raw_data!$B:$B,"&lt;="&amp;BASE_YM,raw_data!$G:$G,$A866)+SUMIFS(raw_data!$J:$J,raw_data!$A:$A,"&gt;="&amp;UY_START,raw_data!$A:$A,"&lt;="&amp;BASE_YM,raw_data!$B:$B,"&lt;="&amp;BASE_YM,raw_data!$G:$G,$A866)))</f>
        <v/>
      </c>
      <c r="F866" s="31" t="str">
        <f aca="false">IF(N(D866)=0,"",E866/D866)</f>
        <v/>
      </c>
      <c r="G866" s="30" t="str">
        <f aca="false">IF($A866="","",SUMIFS(raw_data!$H:$H,raw_data!$A:$A,"&gt;="&amp;UY_START_PY,raw_data!$A:$A,"&lt;="&amp;BASE_YM_PY,raw_data!$B:$B,"&lt;="&amp;BASE_YM_PY,raw_data!$G:$G,$A866))</f>
        <v/>
      </c>
      <c r="H866" s="30" t="str">
        <f aca="false">IF($A866="","",(SUMIFS(raw_data!$I:$I,raw_data!$A:$A,"&gt;="&amp;UY_START_PY,raw_data!$A:$A,"&lt;="&amp;BASE_YM_PY,raw_data!$B:$B,"&lt;="&amp;BASE_YM_PY,raw_data!$G:$G,$A866)+SUMIFS(raw_data!$J:$J,raw_data!$A:$A,"&gt;="&amp;UY_START_PY,raw_data!$A:$A,"&lt;="&amp;BASE_YM_PY,raw_data!$B:$B,"&lt;="&amp;BASE_YM_PY,raw_data!$G:$G,$A866)))</f>
        <v/>
      </c>
      <c r="I866" s="31" t="str">
        <f aca="false">IF(N(G866)=0,"",H866/G866)</f>
        <v/>
      </c>
      <c r="J866" s="32" t="str">
        <f aca="false">IF(N(G866)=0,"",D866/G866-1)</f>
        <v/>
      </c>
      <c r="K866" s="33" t="str">
        <f aca="false">IF(OR(F866="",I866=""),"",F866-I866)</f>
        <v/>
      </c>
      <c r="L866" s="30" t="str">
        <f aca="false">IF($A866="","",SUMIFS(raw_data!$H:$H,raw_data!$B:$B,BASE_YM,raw_data!$G:$G,$A866))</f>
        <v/>
      </c>
      <c r="M866" s="30" t="str">
        <f aca="false">IF($A866="","",(SUMIFS(raw_data!$I:$I,raw_data!$B:$B,BASE_YM,raw_data!$G:$G,$A866)+SUMIFS(raw_data!$J:$J,raw_data!$B:$B,BASE_YM,raw_data!$G:$G,$A866)))</f>
        <v/>
      </c>
      <c r="N866" s="31" t="str">
        <f aca="false">IF(N(L866)=0,"",M866/L866)</f>
        <v/>
      </c>
      <c r="O866" s="30" t="str">
        <f aca="false">IF($A866="","",SUMIFS(raw_data!$H:$H,raw_data!$B:$B,BASE_YM_PY,raw_data!$G:$G,$A866))</f>
        <v/>
      </c>
      <c r="P866" s="30" t="str">
        <f aca="false">IF($A866="","",(SUMIFS(raw_data!$I:$I,raw_data!$B:$B,BASE_YM_PY,raw_data!$G:$G,$A866)+SUMIFS(raw_data!$J:$J,raw_data!$B:$B,BASE_YM_PY,raw_data!$G:$G,$A866)))</f>
        <v/>
      </c>
      <c r="Q866" s="31" t="str">
        <f aca="false">IF(N(O866)=0,"",P866/O866)</f>
        <v/>
      </c>
      <c r="R866" s="32" t="str">
        <f aca="false">IF(N(O866)=0,"",L866/O866-1)</f>
        <v/>
      </c>
      <c r="S866" s="33" t="str">
        <f aca="false">IF(OR(N866="",Q866=""),"",N866-Q866)</f>
        <v/>
      </c>
      <c r="T866" s="0" t="str">
        <f aca="false">IF(N(D866)&gt;0,RANK(D866,D$2:D$1001)+COUNTIF(D$2:D866,D866)-1,"")</f>
        <v/>
      </c>
      <c r="U866" s="38" t="n">
        <f aca="false">IF(N(D866)&gt;0,IF(D866&gt;=LR_MIN_SHARE*SUM(D$2:D$1001),F866,-1),-1)</f>
        <v>-1</v>
      </c>
      <c r="V866" s="0" t="str">
        <f aca="false">IF(U866&lt;0,"",RANK(U866,U$2:U$1001)+COUNTIF(U$2:U866,U866)-1)</f>
        <v/>
      </c>
      <c r="W866" s="0" t="str">
        <f aca="false">IF(N(L866)&gt;0,RANK(L866,L$2:L$1001)+COUNTIF(L$2:L866,L866)-1,"")</f>
        <v/>
      </c>
      <c r="X866" s="38" t="n">
        <f aca="false">IF(N(L866)&gt;0,IF(L866&gt;=LR_MIN_SHARE*SUM(L$2:L$1001),N866,-1),-1)</f>
        <v>-1</v>
      </c>
      <c r="Y866" s="0" t="str">
        <f aca="false">IF(X866&lt;0,"",RANK(X866,X$2:X$1001)+COUNTIF(X$2:X866,X866)-1)</f>
        <v/>
      </c>
      <c r="AA866" s="0" t="str">
        <f aca="false">IF($A866="","",IF(COUNTIF($B$2:$B866,$B866)=1,1,""))</f>
        <v/>
      </c>
      <c r="AB866" s="0" t="str">
        <f aca="false">IF(AA866=1,SUMIF($B$2:$B$1001,$B866,$D$2:$D$1001),"")</f>
        <v/>
      </c>
      <c r="AC866" s="0" t="str">
        <f aca="false">IF(AA866=1,RANK(AB866,$AB$2:$AB$1001)+COUNTIF($AB$2:$AB866,AB866)-1,"")</f>
        <v/>
      </c>
      <c r="AD866" s="0" t="str">
        <f aca="false">IF($A866="","",COUNTIF(raw_data!$G:$G,$A866))</f>
        <v/>
      </c>
      <c r="AE866" s="0" t="str">
        <f aca="false">IF($A866="","",IF(COUNTIF($A$2:$A$1001,$A866)&gt;1,1,0))</f>
        <v/>
      </c>
    </row>
    <row r="867" customFormat="false" ht="15" hidden="false" customHeight="false" outlineLevel="0" collapsed="false">
      <c r="A867" s="0" t="str">
        <f aca="false">IF(code_master!$A867="","",code_master!$A867)</f>
        <v/>
      </c>
      <c r="B867" s="0" t="str">
        <f aca="false">IF($A867="","",code_master!$C867&amp;"")</f>
        <v/>
      </c>
      <c r="C867" s="0" t="str">
        <f aca="false">IF($A867="","",code_master!$B867&amp;"")</f>
        <v/>
      </c>
      <c r="D867" s="30" t="str">
        <f aca="false">IF($A867="","",SUMIFS(raw_data!$H:$H,raw_data!$A:$A,"&gt;="&amp;UY_START,raw_data!$A:$A,"&lt;="&amp;BASE_YM,raw_data!$B:$B,"&lt;="&amp;BASE_YM,raw_data!$G:$G,$A867))</f>
        <v/>
      </c>
      <c r="E867" s="30" t="str">
        <f aca="false">IF($A867="","",(SUMIFS(raw_data!$I:$I,raw_data!$A:$A,"&gt;="&amp;UY_START,raw_data!$A:$A,"&lt;="&amp;BASE_YM,raw_data!$B:$B,"&lt;="&amp;BASE_YM,raw_data!$G:$G,$A867)+SUMIFS(raw_data!$J:$J,raw_data!$A:$A,"&gt;="&amp;UY_START,raw_data!$A:$A,"&lt;="&amp;BASE_YM,raw_data!$B:$B,"&lt;="&amp;BASE_YM,raw_data!$G:$G,$A867)))</f>
        <v/>
      </c>
      <c r="F867" s="31" t="str">
        <f aca="false">IF(N(D867)=0,"",E867/D867)</f>
        <v/>
      </c>
      <c r="G867" s="30" t="str">
        <f aca="false">IF($A867="","",SUMIFS(raw_data!$H:$H,raw_data!$A:$A,"&gt;="&amp;UY_START_PY,raw_data!$A:$A,"&lt;="&amp;BASE_YM_PY,raw_data!$B:$B,"&lt;="&amp;BASE_YM_PY,raw_data!$G:$G,$A867))</f>
        <v/>
      </c>
      <c r="H867" s="30" t="str">
        <f aca="false">IF($A867="","",(SUMIFS(raw_data!$I:$I,raw_data!$A:$A,"&gt;="&amp;UY_START_PY,raw_data!$A:$A,"&lt;="&amp;BASE_YM_PY,raw_data!$B:$B,"&lt;="&amp;BASE_YM_PY,raw_data!$G:$G,$A867)+SUMIFS(raw_data!$J:$J,raw_data!$A:$A,"&gt;="&amp;UY_START_PY,raw_data!$A:$A,"&lt;="&amp;BASE_YM_PY,raw_data!$B:$B,"&lt;="&amp;BASE_YM_PY,raw_data!$G:$G,$A867)))</f>
        <v/>
      </c>
      <c r="I867" s="31" t="str">
        <f aca="false">IF(N(G867)=0,"",H867/G867)</f>
        <v/>
      </c>
      <c r="J867" s="32" t="str">
        <f aca="false">IF(N(G867)=0,"",D867/G867-1)</f>
        <v/>
      </c>
      <c r="K867" s="33" t="str">
        <f aca="false">IF(OR(F867="",I867=""),"",F867-I867)</f>
        <v/>
      </c>
      <c r="L867" s="30" t="str">
        <f aca="false">IF($A867="","",SUMIFS(raw_data!$H:$H,raw_data!$B:$B,BASE_YM,raw_data!$G:$G,$A867))</f>
        <v/>
      </c>
      <c r="M867" s="30" t="str">
        <f aca="false">IF($A867="","",(SUMIFS(raw_data!$I:$I,raw_data!$B:$B,BASE_YM,raw_data!$G:$G,$A867)+SUMIFS(raw_data!$J:$J,raw_data!$B:$B,BASE_YM,raw_data!$G:$G,$A867)))</f>
        <v/>
      </c>
      <c r="N867" s="31" t="str">
        <f aca="false">IF(N(L867)=0,"",M867/L867)</f>
        <v/>
      </c>
      <c r="O867" s="30" t="str">
        <f aca="false">IF($A867="","",SUMIFS(raw_data!$H:$H,raw_data!$B:$B,BASE_YM_PY,raw_data!$G:$G,$A867))</f>
        <v/>
      </c>
      <c r="P867" s="30" t="str">
        <f aca="false">IF($A867="","",(SUMIFS(raw_data!$I:$I,raw_data!$B:$B,BASE_YM_PY,raw_data!$G:$G,$A867)+SUMIFS(raw_data!$J:$J,raw_data!$B:$B,BASE_YM_PY,raw_data!$G:$G,$A867)))</f>
        <v/>
      </c>
      <c r="Q867" s="31" t="str">
        <f aca="false">IF(N(O867)=0,"",P867/O867)</f>
        <v/>
      </c>
      <c r="R867" s="32" t="str">
        <f aca="false">IF(N(O867)=0,"",L867/O867-1)</f>
        <v/>
      </c>
      <c r="S867" s="33" t="str">
        <f aca="false">IF(OR(N867="",Q867=""),"",N867-Q867)</f>
        <v/>
      </c>
      <c r="T867" s="0" t="str">
        <f aca="false">IF(N(D867)&gt;0,RANK(D867,D$2:D$1001)+COUNTIF(D$2:D867,D867)-1,"")</f>
        <v/>
      </c>
      <c r="U867" s="38" t="n">
        <f aca="false">IF(N(D867)&gt;0,IF(D867&gt;=LR_MIN_SHARE*SUM(D$2:D$1001),F867,-1),-1)</f>
        <v>-1</v>
      </c>
      <c r="V867" s="0" t="str">
        <f aca="false">IF(U867&lt;0,"",RANK(U867,U$2:U$1001)+COUNTIF(U$2:U867,U867)-1)</f>
        <v/>
      </c>
      <c r="W867" s="0" t="str">
        <f aca="false">IF(N(L867)&gt;0,RANK(L867,L$2:L$1001)+COUNTIF(L$2:L867,L867)-1,"")</f>
        <v/>
      </c>
      <c r="X867" s="38" t="n">
        <f aca="false">IF(N(L867)&gt;0,IF(L867&gt;=LR_MIN_SHARE*SUM(L$2:L$1001),N867,-1),-1)</f>
        <v>-1</v>
      </c>
      <c r="Y867" s="0" t="str">
        <f aca="false">IF(X867&lt;0,"",RANK(X867,X$2:X$1001)+COUNTIF(X$2:X867,X867)-1)</f>
        <v/>
      </c>
      <c r="AA867" s="0" t="str">
        <f aca="false">IF($A867="","",IF(COUNTIF($B$2:$B867,$B867)=1,1,""))</f>
        <v/>
      </c>
      <c r="AB867" s="0" t="str">
        <f aca="false">IF(AA867=1,SUMIF($B$2:$B$1001,$B867,$D$2:$D$1001),"")</f>
        <v/>
      </c>
      <c r="AC867" s="0" t="str">
        <f aca="false">IF(AA867=1,RANK(AB867,$AB$2:$AB$1001)+COUNTIF($AB$2:$AB867,AB867)-1,"")</f>
        <v/>
      </c>
      <c r="AD867" s="0" t="str">
        <f aca="false">IF($A867="","",COUNTIF(raw_data!$G:$G,$A867))</f>
        <v/>
      </c>
      <c r="AE867" s="0" t="str">
        <f aca="false">IF($A867="","",IF(COUNTIF($A$2:$A$1001,$A867)&gt;1,1,0))</f>
        <v/>
      </c>
    </row>
    <row r="868" customFormat="false" ht="15" hidden="false" customHeight="false" outlineLevel="0" collapsed="false">
      <c r="A868" s="0" t="str">
        <f aca="false">IF(code_master!$A868="","",code_master!$A868)</f>
        <v/>
      </c>
      <c r="B868" s="0" t="str">
        <f aca="false">IF($A868="","",code_master!$C868&amp;"")</f>
        <v/>
      </c>
      <c r="C868" s="0" t="str">
        <f aca="false">IF($A868="","",code_master!$B868&amp;"")</f>
        <v/>
      </c>
      <c r="D868" s="30" t="str">
        <f aca="false">IF($A868="","",SUMIFS(raw_data!$H:$H,raw_data!$A:$A,"&gt;="&amp;UY_START,raw_data!$A:$A,"&lt;="&amp;BASE_YM,raw_data!$B:$B,"&lt;="&amp;BASE_YM,raw_data!$G:$G,$A868))</f>
        <v/>
      </c>
      <c r="E868" s="30" t="str">
        <f aca="false">IF($A868="","",(SUMIFS(raw_data!$I:$I,raw_data!$A:$A,"&gt;="&amp;UY_START,raw_data!$A:$A,"&lt;="&amp;BASE_YM,raw_data!$B:$B,"&lt;="&amp;BASE_YM,raw_data!$G:$G,$A868)+SUMIFS(raw_data!$J:$J,raw_data!$A:$A,"&gt;="&amp;UY_START,raw_data!$A:$A,"&lt;="&amp;BASE_YM,raw_data!$B:$B,"&lt;="&amp;BASE_YM,raw_data!$G:$G,$A868)))</f>
        <v/>
      </c>
      <c r="F868" s="31" t="str">
        <f aca="false">IF(N(D868)=0,"",E868/D868)</f>
        <v/>
      </c>
      <c r="G868" s="30" t="str">
        <f aca="false">IF($A868="","",SUMIFS(raw_data!$H:$H,raw_data!$A:$A,"&gt;="&amp;UY_START_PY,raw_data!$A:$A,"&lt;="&amp;BASE_YM_PY,raw_data!$B:$B,"&lt;="&amp;BASE_YM_PY,raw_data!$G:$G,$A868))</f>
        <v/>
      </c>
      <c r="H868" s="30" t="str">
        <f aca="false">IF($A868="","",(SUMIFS(raw_data!$I:$I,raw_data!$A:$A,"&gt;="&amp;UY_START_PY,raw_data!$A:$A,"&lt;="&amp;BASE_YM_PY,raw_data!$B:$B,"&lt;="&amp;BASE_YM_PY,raw_data!$G:$G,$A868)+SUMIFS(raw_data!$J:$J,raw_data!$A:$A,"&gt;="&amp;UY_START_PY,raw_data!$A:$A,"&lt;="&amp;BASE_YM_PY,raw_data!$B:$B,"&lt;="&amp;BASE_YM_PY,raw_data!$G:$G,$A868)))</f>
        <v/>
      </c>
      <c r="I868" s="31" t="str">
        <f aca="false">IF(N(G868)=0,"",H868/G868)</f>
        <v/>
      </c>
      <c r="J868" s="32" t="str">
        <f aca="false">IF(N(G868)=0,"",D868/G868-1)</f>
        <v/>
      </c>
      <c r="K868" s="33" t="str">
        <f aca="false">IF(OR(F868="",I868=""),"",F868-I868)</f>
        <v/>
      </c>
      <c r="L868" s="30" t="str">
        <f aca="false">IF($A868="","",SUMIFS(raw_data!$H:$H,raw_data!$B:$B,BASE_YM,raw_data!$G:$G,$A868))</f>
        <v/>
      </c>
      <c r="M868" s="30" t="str">
        <f aca="false">IF($A868="","",(SUMIFS(raw_data!$I:$I,raw_data!$B:$B,BASE_YM,raw_data!$G:$G,$A868)+SUMIFS(raw_data!$J:$J,raw_data!$B:$B,BASE_YM,raw_data!$G:$G,$A868)))</f>
        <v/>
      </c>
      <c r="N868" s="31" t="str">
        <f aca="false">IF(N(L868)=0,"",M868/L868)</f>
        <v/>
      </c>
      <c r="O868" s="30" t="str">
        <f aca="false">IF($A868="","",SUMIFS(raw_data!$H:$H,raw_data!$B:$B,BASE_YM_PY,raw_data!$G:$G,$A868))</f>
        <v/>
      </c>
      <c r="P868" s="30" t="str">
        <f aca="false">IF($A868="","",(SUMIFS(raw_data!$I:$I,raw_data!$B:$B,BASE_YM_PY,raw_data!$G:$G,$A868)+SUMIFS(raw_data!$J:$J,raw_data!$B:$B,BASE_YM_PY,raw_data!$G:$G,$A868)))</f>
        <v/>
      </c>
      <c r="Q868" s="31" t="str">
        <f aca="false">IF(N(O868)=0,"",P868/O868)</f>
        <v/>
      </c>
      <c r="R868" s="32" t="str">
        <f aca="false">IF(N(O868)=0,"",L868/O868-1)</f>
        <v/>
      </c>
      <c r="S868" s="33" t="str">
        <f aca="false">IF(OR(N868="",Q868=""),"",N868-Q868)</f>
        <v/>
      </c>
      <c r="T868" s="0" t="str">
        <f aca="false">IF(N(D868)&gt;0,RANK(D868,D$2:D$1001)+COUNTIF(D$2:D868,D868)-1,"")</f>
        <v/>
      </c>
      <c r="U868" s="38" t="n">
        <f aca="false">IF(N(D868)&gt;0,IF(D868&gt;=LR_MIN_SHARE*SUM(D$2:D$1001),F868,-1),-1)</f>
        <v>-1</v>
      </c>
      <c r="V868" s="0" t="str">
        <f aca="false">IF(U868&lt;0,"",RANK(U868,U$2:U$1001)+COUNTIF(U$2:U868,U868)-1)</f>
        <v/>
      </c>
      <c r="W868" s="0" t="str">
        <f aca="false">IF(N(L868)&gt;0,RANK(L868,L$2:L$1001)+COUNTIF(L$2:L868,L868)-1,"")</f>
        <v/>
      </c>
      <c r="X868" s="38" t="n">
        <f aca="false">IF(N(L868)&gt;0,IF(L868&gt;=LR_MIN_SHARE*SUM(L$2:L$1001),N868,-1),-1)</f>
        <v>-1</v>
      </c>
      <c r="Y868" s="0" t="str">
        <f aca="false">IF(X868&lt;0,"",RANK(X868,X$2:X$1001)+COUNTIF(X$2:X868,X868)-1)</f>
        <v/>
      </c>
      <c r="AA868" s="0" t="str">
        <f aca="false">IF($A868="","",IF(COUNTIF($B$2:$B868,$B868)=1,1,""))</f>
        <v/>
      </c>
      <c r="AB868" s="0" t="str">
        <f aca="false">IF(AA868=1,SUMIF($B$2:$B$1001,$B868,$D$2:$D$1001),"")</f>
        <v/>
      </c>
      <c r="AC868" s="0" t="str">
        <f aca="false">IF(AA868=1,RANK(AB868,$AB$2:$AB$1001)+COUNTIF($AB$2:$AB868,AB868)-1,"")</f>
        <v/>
      </c>
      <c r="AD868" s="0" t="str">
        <f aca="false">IF($A868="","",COUNTIF(raw_data!$G:$G,$A868))</f>
        <v/>
      </c>
      <c r="AE868" s="0" t="str">
        <f aca="false">IF($A868="","",IF(COUNTIF($A$2:$A$1001,$A868)&gt;1,1,0))</f>
        <v/>
      </c>
    </row>
    <row r="869" customFormat="false" ht="15" hidden="false" customHeight="false" outlineLevel="0" collapsed="false">
      <c r="A869" s="0" t="str">
        <f aca="false">IF(code_master!$A869="","",code_master!$A869)</f>
        <v/>
      </c>
      <c r="B869" s="0" t="str">
        <f aca="false">IF($A869="","",code_master!$C869&amp;"")</f>
        <v/>
      </c>
      <c r="C869" s="0" t="str">
        <f aca="false">IF($A869="","",code_master!$B869&amp;"")</f>
        <v/>
      </c>
      <c r="D869" s="30" t="str">
        <f aca="false">IF($A869="","",SUMIFS(raw_data!$H:$H,raw_data!$A:$A,"&gt;="&amp;UY_START,raw_data!$A:$A,"&lt;="&amp;BASE_YM,raw_data!$B:$B,"&lt;="&amp;BASE_YM,raw_data!$G:$G,$A869))</f>
        <v/>
      </c>
      <c r="E869" s="30" t="str">
        <f aca="false">IF($A869="","",(SUMIFS(raw_data!$I:$I,raw_data!$A:$A,"&gt;="&amp;UY_START,raw_data!$A:$A,"&lt;="&amp;BASE_YM,raw_data!$B:$B,"&lt;="&amp;BASE_YM,raw_data!$G:$G,$A869)+SUMIFS(raw_data!$J:$J,raw_data!$A:$A,"&gt;="&amp;UY_START,raw_data!$A:$A,"&lt;="&amp;BASE_YM,raw_data!$B:$B,"&lt;="&amp;BASE_YM,raw_data!$G:$G,$A869)))</f>
        <v/>
      </c>
      <c r="F869" s="31" t="str">
        <f aca="false">IF(N(D869)=0,"",E869/D869)</f>
        <v/>
      </c>
      <c r="G869" s="30" t="str">
        <f aca="false">IF($A869="","",SUMIFS(raw_data!$H:$H,raw_data!$A:$A,"&gt;="&amp;UY_START_PY,raw_data!$A:$A,"&lt;="&amp;BASE_YM_PY,raw_data!$B:$B,"&lt;="&amp;BASE_YM_PY,raw_data!$G:$G,$A869))</f>
        <v/>
      </c>
      <c r="H869" s="30" t="str">
        <f aca="false">IF($A869="","",(SUMIFS(raw_data!$I:$I,raw_data!$A:$A,"&gt;="&amp;UY_START_PY,raw_data!$A:$A,"&lt;="&amp;BASE_YM_PY,raw_data!$B:$B,"&lt;="&amp;BASE_YM_PY,raw_data!$G:$G,$A869)+SUMIFS(raw_data!$J:$J,raw_data!$A:$A,"&gt;="&amp;UY_START_PY,raw_data!$A:$A,"&lt;="&amp;BASE_YM_PY,raw_data!$B:$B,"&lt;="&amp;BASE_YM_PY,raw_data!$G:$G,$A869)))</f>
        <v/>
      </c>
      <c r="I869" s="31" t="str">
        <f aca="false">IF(N(G869)=0,"",H869/G869)</f>
        <v/>
      </c>
      <c r="J869" s="32" t="str">
        <f aca="false">IF(N(G869)=0,"",D869/G869-1)</f>
        <v/>
      </c>
      <c r="K869" s="33" t="str">
        <f aca="false">IF(OR(F869="",I869=""),"",F869-I869)</f>
        <v/>
      </c>
      <c r="L869" s="30" t="str">
        <f aca="false">IF($A869="","",SUMIFS(raw_data!$H:$H,raw_data!$B:$B,BASE_YM,raw_data!$G:$G,$A869))</f>
        <v/>
      </c>
      <c r="M869" s="30" t="str">
        <f aca="false">IF($A869="","",(SUMIFS(raw_data!$I:$I,raw_data!$B:$B,BASE_YM,raw_data!$G:$G,$A869)+SUMIFS(raw_data!$J:$J,raw_data!$B:$B,BASE_YM,raw_data!$G:$G,$A869)))</f>
        <v/>
      </c>
      <c r="N869" s="31" t="str">
        <f aca="false">IF(N(L869)=0,"",M869/L869)</f>
        <v/>
      </c>
      <c r="O869" s="30" t="str">
        <f aca="false">IF($A869="","",SUMIFS(raw_data!$H:$H,raw_data!$B:$B,BASE_YM_PY,raw_data!$G:$G,$A869))</f>
        <v/>
      </c>
      <c r="P869" s="30" t="str">
        <f aca="false">IF($A869="","",(SUMIFS(raw_data!$I:$I,raw_data!$B:$B,BASE_YM_PY,raw_data!$G:$G,$A869)+SUMIFS(raw_data!$J:$J,raw_data!$B:$B,BASE_YM_PY,raw_data!$G:$G,$A869)))</f>
        <v/>
      </c>
      <c r="Q869" s="31" t="str">
        <f aca="false">IF(N(O869)=0,"",P869/O869)</f>
        <v/>
      </c>
      <c r="R869" s="32" t="str">
        <f aca="false">IF(N(O869)=0,"",L869/O869-1)</f>
        <v/>
      </c>
      <c r="S869" s="33" t="str">
        <f aca="false">IF(OR(N869="",Q869=""),"",N869-Q869)</f>
        <v/>
      </c>
      <c r="T869" s="0" t="str">
        <f aca="false">IF(N(D869)&gt;0,RANK(D869,D$2:D$1001)+COUNTIF(D$2:D869,D869)-1,"")</f>
        <v/>
      </c>
      <c r="U869" s="38" t="n">
        <f aca="false">IF(N(D869)&gt;0,IF(D869&gt;=LR_MIN_SHARE*SUM(D$2:D$1001),F869,-1),-1)</f>
        <v>-1</v>
      </c>
      <c r="V869" s="0" t="str">
        <f aca="false">IF(U869&lt;0,"",RANK(U869,U$2:U$1001)+COUNTIF(U$2:U869,U869)-1)</f>
        <v/>
      </c>
      <c r="W869" s="0" t="str">
        <f aca="false">IF(N(L869)&gt;0,RANK(L869,L$2:L$1001)+COUNTIF(L$2:L869,L869)-1,"")</f>
        <v/>
      </c>
      <c r="X869" s="38" t="n">
        <f aca="false">IF(N(L869)&gt;0,IF(L869&gt;=LR_MIN_SHARE*SUM(L$2:L$1001),N869,-1),-1)</f>
        <v>-1</v>
      </c>
      <c r="Y869" s="0" t="str">
        <f aca="false">IF(X869&lt;0,"",RANK(X869,X$2:X$1001)+COUNTIF(X$2:X869,X869)-1)</f>
        <v/>
      </c>
      <c r="AA869" s="0" t="str">
        <f aca="false">IF($A869="","",IF(COUNTIF($B$2:$B869,$B869)=1,1,""))</f>
        <v/>
      </c>
      <c r="AB869" s="0" t="str">
        <f aca="false">IF(AA869=1,SUMIF($B$2:$B$1001,$B869,$D$2:$D$1001),"")</f>
        <v/>
      </c>
      <c r="AC869" s="0" t="str">
        <f aca="false">IF(AA869=1,RANK(AB869,$AB$2:$AB$1001)+COUNTIF($AB$2:$AB869,AB869)-1,"")</f>
        <v/>
      </c>
      <c r="AD869" s="0" t="str">
        <f aca="false">IF($A869="","",COUNTIF(raw_data!$G:$G,$A869))</f>
        <v/>
      </c>
      <c r="AE869" s="0" t="str">
        <f aca="false">IF($A869="","",IF(COUNTIF($A$2:$A$1001,$A869)&gt;1,1,0))</f>
        <v/>
      </c>
    </row>
    <row r="870" customFormat="false" ht="15" hidden="false" customHeight="false" outlineLevel="0" collapsed="false">
      <c r="A870" s="0" t="str">
        <f aca="false">IF(code_master!$A870="","",code_master!$A870)</f>
        <v/>
      </c>
      <c r="B870" s="0" t="str">
        <f aca="false">IF($A870="","",code_master!$C870&amp;"")</f>
        <v/>
      </c>
      <c r="C870" s="0" t="str">
        <f aca="false">IF($A870="","",code_master!$B870&amp;"")</f>
        <v/>
      </c>
      <c r="D870" s="30" t="str">
        <f aca="false">IF($A870="","",SUMIFS(raw_data!$H:$H,raw_data!$A:$A,"&gt;="&amp;UY_START,raw_data!$A:$A,"&lt;="&amp;BASE_YM,raw_data!$B:$B,"&lt;="&amp;BASE_YM,raw_data!$G:$G,$A870))</f>
        <v/>
      </c>
      <c r="E870" s="30" t="str">
        <f aca="false">IF($A870="","",(SUMIFS(raw_data!$I:$I,raw_data!$A:$A,"&gt;="&amp;UY_START,raw_data!$A:$A,"&lt;="&amp;BASE_YM,raw_data!$B:$B,"&lt;="&amp;BASE_YM,raw_data!$G:$G,$A870)+SUMIFS(raw_data!$J:$J,raw_data!$A:$A,"&gt;="&amp;UY_START,raw_data!$A:$A,"&lt;="&amp;BASE_YM,raw_data!$B:$B,"&lt;="&amp;BASE_YM,raw_data!$G:$G,$A870)))</f>
        <v/>
      </c>
      <c r="F870" s="31" t="str">
        <f aca="false">IF(N(D870)=0,"",E870/D870)</f>
        <v/>
      </c>
      <c r="G870" s="30" t="str">
        <f aca="false">IF($A870="","",SUMIFS(raw_data!$H:$H,raw_data!$A:$A,"&gt;="&amp;UY_START_PY,raw_data!$A:$A,"&lt;="&amp;BASE_YM_PY,raw_data!$B:$B,"&lt;="&amp;BASE_YM_PY,raw_data!$G:$G,$A870))</f>
        <v/>
      </c>
      <c r="H870" s="30" t="str">
        <f aca="false">IF($A870="","",(SUMIFS(raw_data!$I:$I,raw_data!$A:$A,"&gt;="&amp;UY_START_PY,raw_data!$A:$A,"&lt;="&amp;BASE_YM_PY,raw_data!$B:$B,"&lt;="&amp;BASE_YM_PY,raw_data!$G:$G,$A870)+SUMIFS(raw_data!$J:$J,raw_data!$A:$A,"&gt;="&amp;UY_START_PY,raw_data!$A:$A,"&lt;="&amp;BASE_YM_PY,raw_data!$B:$B,"&lt;="&amp;BASE_YM_PY,raw_data!$G:$G,$A870)))</f>
        <v/>
      </c>
      <c r="I870" s="31" t="str">
        <f aca="false">IF(N(G870)=0,"",H870/G870)</f>
        <v/>
      </c>
      <c r="J870" s="32" t="str">
        <f aca="false">IF(N(G870)=0,"",D870/G870-1)</f>
        <v/>
      </c>
      <c r="K870" s="33" t="str">
        <f aca="false">IF(OR(F870="",I870=""),"",F870-I870)</f>
        <v/>
      </c>
      <c r="L870" s="30" t="str">
        <f aca="false">IF($A870="","",SUMIFS(raw_data!$H:$H,raw_data!$B:$B,BASE_YM,raw_data!$G:$G,$A870))</f>
        <v/>
      </c>
      <c r="M870" s="30" t="str">
        <f aca="false">IF($A870="","",(SUMIFS(raw_data!$I:$I,raw_data!$B:$B,BASE_YM,raw_data!$G:$G,$A870)+SUMIFS(raw_data!$J:$J,raw_data!$B:$B,BASE_YM,raw_data!$G:$G,$A870)))</f>
        <v/>
      </c>
      <c r="N870" s="31" t="str">
        <f aca="false">IF(N(L870)=0,"",M870/L870)</f>
        <v/>
      </c>
      <c r="O870" s="30" t="str">
        <f aca="false">IF($A870="","",SUMIFS(raw_data!$H:$H,raw_data!$B:$B,BASE_YM_PY,raw_data!$G:$G,$A870))</f>
        <v/>
      </c>
      <c r="P870" s="30" t="str">
        <f aca="false">IF($A870="","",(SUMIFS(raw_data!$I:$I,raw_data!$B:$B,BASE_YM_PY,raw_data!$G:$G,$A870)+SUMIFS(raw_data!$J:$J,raw_data!$B:$B,BASE_YM_PY,raw_data!$G:$G,$A870)))</f>
        <v/>
      </c>
      <c r="Q870" s="31" t="str">
        <f aca="false">IF(N(O870)=0,"",P870/O870)</f>
        <v/>
      </c>
      <c r="R870" s="32" t="str">
        <f aca="false">IF(N(O870)=0,"",L870/O870-1)</f>
        <v/>
      </c>
      <c r="S870" s="33" t="str">
        <f aca="false">IF(OR(N870="",Q870=""),"",N870-Q870)</f>
        <v/>
      </c>
      <c r="T870" s="0" t="str">
        <f aca="false">IF(N(D870)&gt;0,RANK(D870,D$2:D$1001)+COUNTIF(D$2:D870,D870)-1,"")</f>
        <v/>
      </c>
      <c r="U870" s="38" t="n">
        <f aca="false">IF(N(D870)&gt;0,IF(D870&gt;=LR_MIN_SHARE*SUM(D$2:D$1001),F870,-1),-1)</f>
        <v>-1</v>
      </c>
      <c r="V870" s="0" t="str">
        <f aca="false">IF(U870&lt;0,"",RANK(U870,U$2:U$1001)+COUNTIF(U$2:U870,U870)-1)</f>
        <v/>
      </c>
      <c r="W870" s="0" t="str">
        <f aca="false">IF(N(L870)&gt;0,RANK(L870,L$2:L$1001)+COUNTIF(L$2:L870,L870)-1,"")</f>
        <v/>
      </c>
      <c r="X870" s="38" t="n">
        <f aca="false">IF(N(L870)&gt;0,IF(L870&gt;=LR_MIN_SHARE*SUM(L$2:L$1001),N870,-1),-1)</f>
        <v>-1</v>
      </c>
      <c r="Y870" s="0" t="str">
        <f aca="false">IF(X870&lt;0,"",RANK(X870,X$2:X$1001)+COUNTIF(X$2:X870,X870)-1)</f>
        <v/>
      </c>
      <c r="AA870" s="0" t="str">
        <f aca="false">IF($A870="","",IF(COUNTIF($B$2:$B870,$B870)=1,1,""))</f>
        <v/>
      </c>
      <c r="AB870" s="0" t="str">
        <f aca="false">IF(AA870=1,SUMIF($B$2:$B$1001,$B870,$D$2:$D$1001),"")</f>
        <v/>
      </c>
      <c r="AC870" s="0" t="str">
        <f aca="false">IF(AA870=1,RANK(AB870,$AB$2:$AB$1001)+COUNTIF($AB$2:$AB870,AB870)-1,"")</f>
        <v/>
      </c>
      <c r="AD870" s="0" t="str">
        <f aca="false">IF($A870="","",COUNTIF(raw_data!$G:$G,$A870))</f>
        <v/>
      </c>
      <c r="AE870" s="0" t="str">
        <f aca="false">IF($A870="","",IF(COUNTIF($A$2:$A$1001,$A870)&gt;1,1,0))</f>
        <v/>
      </c>
    </row>
    <row r="871" customFormat="false" ht="15" hidden="false" customHeight="false" outlineLevel="0" collapsed="false">
      <c r="A871" s="0" t="str">
        <f aca="false">IF(code_master!$A871="","",code_master!$A871)</f>
        <v/>
      </c>
      <c r="B871" s="0" t="str">
        <f aca="false">IF($A871="","",code_master!$C871&amp;"")</f>
        <v/>
      </c>
      <c r="C871" s="0" t="str">
        <f aca="false">IF($A871="","",code_master!$B871&amp;"")</f>
        <v/>
      </c>
      <c r="D871" s="30" t="str">
        <f aca="false">IF($A871="","",SUMIFS(raw_data!$H:$H,raw_data!$A:$A,"&gt;="&amp;UY_START,raw_data!$A:$A,"&lt;="&amp;BASE_YM,raw_data!$B:$B,"&lt;="&amp;BASE_YM,raw_data!$G:$G,$A871))</f>
        <v/>
      </c>
      <c r="E871" s="30" t="str">
        <f aca="false">IF($A871="","",(SUMIFS(raw_data!$I:$I,raw_data!$A:$A,"&gt;="&amp;UY_START,raw_data!$A:$A,"&lt;="&amp;BASE_YM,raw_data!$B:$B,"&lt;="&amp;BASE_YM,raw_data!$G:$G,$A871)+SUMIFS(raw_data!$J:$J,raw_data!$A:$A,"&gt;="&amp;UY_START,raw_data!$A:$A,"&lt;="&amp;BASE_YM,raw_data!$B:$B,"&lt;="&amp;BASE_YM,raw_data!$G:$G,$A871)))</f>
        <v/>
      </c>
      <c r="F871" s="31" t="str">
        <f aca="false">IF(N(D871)=0,"",E871/D871)</f>
        <v/>
      </c>
      <c r="G871" s="30" t="str">
        <f aca="false">IF($A871="","",SUMIFS(raw_data!$H:$H,raw_data!$A:$A,"&gt;="&amp;UY_START_PY,raw_data!$A:$A,"&lt;="&amp;BASE_YM_PY,raw_data!$B:$B,"&lt;="&amp;BASE_YM_PY,raw_data!$G:$G,$A871))</f>
        <v/>
      </c>
      <c r="H871" s="30" t="str">
        <f aca="false">IF($A871="","",(SUMIFS(raw_data!$I:$I,raw_data!$A:$A,"&gt;="&amp;UY_START_PY,raw_data!$A:$A,"&lt;="&amp;BASE_YM_PY,raw_data!$B:$B,"&lt;="&amp;BASE_YM_PY,raw_data!$G:$G,$A871)+SUMIFS(raw_data!$J:$J,raw_data!$A:$A,"&gt;="&amp;UY_START_PY,raw_data!$A:$A,"&lt;="&amp;BASE_YM_PY,raw_data!$B:$B,"&lt;="&amp;BASE_YM_PY,raw_data!$G:$G,$A871)))</f>
        <v/>
      </c>
      <c r="I871" s="31" t="str">
        <f aca="false">IF(N(G871)=0,"",H871/G871)</f>
        <v/>
      </c>
      <c r="J871" s="32" t="str">
        <f aca="false">IF(N(G871)=0,"",D871/G871-1)</f>
        <v/>
      </c>
      <c r="K871" s="33" t="str">
        <f aca="false">IF(OR(F871="",I871=""),"",F871-I871)</f>
        <v/>
      </c>
      <c r="L871" s="30" t="str">
        <f aca="false">IF($A871="","",SUMIFS(raw_data!$H:$H,raw_data!$B:$B,BASE_YM,raw_data!$G:$G,$A871))</f>
        <v/>
      </c>
      <c r="M871" s="30" t="str">
        <f aca="false">IF($A871="","",(SUMIFS(raw_data!$I:$I,raw_data!$B:$B,BASE_YM,raw_data!$G:$G,$A871)+SUMIFS(raw_data!$J:$J,raw_data!$B:$B,BASE_YM,raw_data!$G:$G,$A871)))</f>
        <v/>
      </c>
      <c r="N871" s="31" t="str">
        <f aca="false">IF(N(L871)=0,"",M871/L871)</f>
        <v/>
      </c>
      <c r="O871" s="30" t="str">
        <f aca="false">IF($A871="","",SUMIFS(raw_data!$H:$H,raw_data!$B:$B,BASE_YM_PY,raw_data!$G:$G,$A871))</f>
        <v/>
      </c>
      <c r="P871" s="30" t="str">
        <f aca="false">IF($A871="","",(SUMIFS(raw_data!$I:$I,raw_data!$B:$B,BASE_YM_PY,raw_data!$G:$G,$A871)+SUMIFS(raw_data!$J:$J,raw_data!$B:$B,BASE_YM_PY,raw_data!$G:$G,$A871)))</f>
        <v/>
      </c>
      <c r="Q871" s="31" t="str">
        <f aca="false">IF(N(O871)=0,"",P871/O871)</f>
        <v/>
      </c>
      <c r="R871" s="32" t="str">
        <f aca="false">IF(N(O871)=0,"",L871/O871-1)</f>
        <v/>
      </c>
      <c r="S871" s="33" t="str">
        <f aca="false">IF(OR(N871="",Q871=""),"",N871-Q871)</f>
        <v/>
      </c>
      <c r="T871" s="0" t="str">
        <f aca="false">IF(N(D871)&gt;0,RANK(D871,D$2:D$1001)+COUNTIF(D$2:D871,D871)-1,"")</f>
        <v/>
      </c>
      <c r="U871" s="38" t="n">
        <f aca="false">IF(N(D871)&gt;0,IF(D871&gt;=LR_MIN_SHARE*SUM(D$2:D$1001),F871,-1),-1)</f>
        <v>-1</v>
      </c>
      <c r="V871" s="0" t="str">
        <f aca="false">IF(U871&lt;0,"",RANK(U871,U$2:U$1001)+COUNTIF(U$2:U871,U871)-1)</f>
        <v/>
      </c>
      <c r="W871" s="0" t="str">
        <f aca="false">IF(N(L871)&gt;0,RANK(L871,L$2:L$1001)+COUNTIF(L$2:L871,L871)-1,"")</f>
        <v/>
      </c>
      <c r="X871" s="38" t="n">
        <f aca="false">IF(N(L871)&gt;0,IF(L871&gt;=LR_MIN_SHARE*SUM(L$2:L$1001),N871,-1),-1)</f>
        <v>-1</v>
      </c>
      <c r="Y871" s="0" t="str">
        <f aca="false">IF(X871&lt;0,"",RANK(X871,X$2:X$1001)+COUNTIF(X$2:X871,X871)-1)</f>
        <v/>
      </c>
      <c r="AA871" s="0" t="str">
        <f aca="false">IF($A871="","",IF(COUNTIF($B$2:$B871,$B871)=1,1,""))</f>
        <v/>
      </c>
      <c r="AB871" s="0" t="str">
        <f aca="false">IF(AA871=1,SUMIF($B$2:$B$1001,$B871,$D$2:$D$1001),"")</f>
        <v/>
      </c>
      <c r="AC871" s="0" t="str">
        <f aca="false">IF(AA871=1,RANK(AB871,$AB$2:$AB$1001)+COUNTIF($AB$2:$AB871,AB871)-1,"")</f>
        <v/>
      </c>
      <c r="AD871" s="0" t="str">
        <f aca="false">IF($A871="","",COUNTIF(raw_data!$G:$G,$A871))</f>
        <v/>
      </c>
      <c r="AE871" s="0" t="str">
        <f aca="false">IF($A871="","",IF(COUNTIF($A$2:$A$1001,$A871)&gt;1,1,0))</f>
        <v/>
      </c>
    </row>
    <row r="872" customFormat="false" ht="15" hidden="false" customHeight="false" outlineLevel="0" collapsed="false">
      <c r="A872" s="0" t="str">
        <f aca="false">IF(code_master!$A872="","",code_master!$A872)</f>
        <v/>
      </c>
      <c r="B872" s="0" t="str">
        <f aca="false">IF($A872="","",code_master!$C872&amp;"")</f>
        <v/>
      </c>
      <c r="C872" s="0" t="str">
        <f aca="false">IF($A872="","",code_master!$B872&amp;"")</f>
        <v/>
      </c>
      <c r="D872" s="30" t="str">
        <f aca="false">IF($A872="","",SUMIFS(raw_data!$H:$H,raw_data!$A:$A,"&gt;="&amp;UY_START,raw_data!$A:$A,"&lt;="&amp;BASE_YM,raw_data!$B:$B,"&lt;="&amp;BASE_YM,raw_data!$G:$G,$A872))</f>
        <v/>
      </c>
      <c r="E872" s="30" t="str">
        <f aca="false">IF($A872="","",(SUMIFS(raw_data!$I:$I,raw_data!$A:$A,"&gt;="&amp;UY_START,raw_data!$A:$A,"&lt;="&amp;BASE_YM,raw_data!$B:$B,"&lt;="&amp;BASE_YM,raw_data!$G:$G,$A872)+SUMIFS(raw_data!$J:$J,raw_data!$A:$A,"&gt;="&amp;UY_START,raw_data!$A:$A,"&lt;="&amp;BASE_YM,raw_data!$B:$B,"&lt;="&amp;BASE_YM,raw_data!$G:$G,$A872)))</f>
        <v/>
      </c>
      <c r="F872" s="31" t="str">
        <f aca="false">IF(N(D872)=0,"",E872/D872)</f>
        <v/>
      </c>
      <c r="G872" s="30" t="str">
        <f aca="false">IF($A872="","",SUMIFS(raw_data!$H:$H,raw_data!$A:$A,"&gt;="&amp;UY_START_PY,raw_data!$A:$A,"&lt;="&amp;BASE_YM_PY,raw_data!$B:$B,"&lt;="&amp;BASE_YM_PY,raw_data!$G:$G,$A872))</f>
        <v/>
      </c>
      <c r="H872" s="30" t="str">
        <f aca="false">IF($A872="","",(SUMIFS(raw_data!$I:$I,raw_data!$A:$A,"&gt;="&amp;UY_START_PY,raw_data!$A:$A,"&lt;="&amp;BASE_YM_PY,raw_data!$B:$B,"&lt;="&amp;BASE_YM_PY,raw_data!$G:$G,$A872)+SUMIFS(raw_data!$J:$J,raw_data!$A:$A,"&gt;="&amp;UY_START_PY,raw_data!$A:$A,"&lt;="&amp;BASE_YM_PY,raw_data!$B:$B,"&lt;="&amp;BASE_YM_PY,raw_data!$G:$G,$A872)))</f>
        <v/>
      </c>
      <c r="I872" s="31" t="str">
        <f aca="false">IF(N(G872)=0,"",H872/G872)</f>
        <v/>
      </c>
      <c r="J872" s="32" t="str">
        <f aca="false">IF(N(G872)=0,"",D872/G872-1)</f>
        <v/>
      </c>
      <c r="K872" s="33" t="str">
        <f aca="false">IF(OR(F872="",I872=""),"",F872-I872)</f>
        <v/>
      </c>
      <c r="L872" s="30" t="str">
        <f aca="false">IF($A872="","",SUMIFS(raw_data!$H:$H,raw_data!$B:$B,BASE_YM,raw_data!$G:$G,$A872))</f>
        <v/>
      </c>
      <c r="M872" s="30" t="str">
        <f aca="false">IF($A872="","",(SUMIFS(raw_data!$I:$I,raw_data!$B:$B,BASE_YM,raw_data!$G:$G,$A872)+SUMIFS(raw_data!$J:$J,raw_data!$B:$B,BASE_YM,raw_data!$G:$G,$A872)))</f>
        <v/>
      </c>
      <c r="N872" s="31" t="str">
        <f aca="false">IF(N(L872)=0,"",M872/L872)</f>
        <v/>
      </c>
      <c r="O872" s="30" t="str">
        <f aca="false">IF($A872="","",SUMIFS(raw_data!$H:$H,raw_data!$B:$B,BASE_YM_PY,raw_data!$G:$G,$A872))</f>
        <v/>
      </c>
      <c r="P872" s="30" t="str">
        <f aca="false">IF($A872="","",(SUMIFS(raw_data!$I:$I,raw_data!$B:$B,BASE_YM_PY,raw_data!$G:$G,$A872)+SUMIFS(raw_data!$J:$J,raw_data!$B:$B,BASE_YM_PY,raw_data!$G:$G,$A872)))</f>
        <v/>
      </c>
      <c r="Q872" s="31" t="str">
        <f aca="false">IF(N(O872)=0,"",P872/O872)</f>
        <v/>
      </c>
      <c r="R872" s="32" t="str">
        <f aca="false">IF(N(O872)=0,"",L872/O872-1)</f>
        <v/>
      </c>
      <c r="S872" s="33" t="str">
        <f aca="false">IF(OR(N872="",Q872=""),"",N872-Q872)</f>
        <v/>
      </c>
      <c r="T872" s="0" t="str">
        <f aca="false">IF(N(D872)&gt;0,RANK(D872,D$2:D$1001)+COUNTIF(D$2:D872,D872)-1,"")</f>
        <v/>
      </c>
      <c r="U872" s="38" t="n">
        <f aca="false">IF(N(D872)&gt;0,IF(D872&gt;=LR_MIN_SHARE*SUM(D$2:D$1001),F872,-1),-1)</f>
        <v>-1</v>
      </c>
      <c r="V872" s="0" t="str">
        <f aca="false">IF(U872&lt;0,"",RANK(U872,U$2:U$1001)+COUNTIF(U$2:U872,U872)-1)</f>
        <v/>
      </c>
      <c r="W872" s="0" t="str">
        <f aca="false">IF(N(L872)&gt;0,RANK(L872,L$2:L$1001)+COUNTIF(L$2:L872,L872)-1,"")</f>
        <v/>
      </c>
      <c r="X872" s="38" t="n">
        <f aca="false">IF(N(L872)&gt;0,IF(L872&gt;=LR_MIN_SHARE*SUM(L$2:L$1001),N872,-1),-1)</f>
        <v>-1</v>
      </c>
      <c r="Y872" s="0" t="str">
        <f aca="false">IF(X872&lt;0,"",RANK(X872,X$2:X$1001)+COUNTIF(X$2:X872,X872)-1)</f>
        <v/>
      </c>
      <c r="AA872" s="0" t="str">
        <f aca="false">IF($A872="","",IF(COUNTIF($B$2:$B872,$B872)=1,1,""))</f>
        <v/>
      </c>
      <c r="AB872" s="0" t="str">
        <f aca="false">IF(AA872=1,SUMIF($B$2:$B$1001,$B872,$D$2:$D$1001),"")</f>
        <v/>
      </c>
      <c r="AC872" s="0" t="str">
        <f aca="false">IF(AA872=1,RANK(AB872,$AB$2:$AB$1001)+COUNTIF($AB$2:$AB872,AB872)-1,"")</f>
        <v/>
      </c>
      <c r="AD872" s="0" t="str">
        <f aca="false">IF($A872="","",COUNTIF(raw_data!$G:$G,$A872))</f>
        <v/>
      </c>
      <c r="AE872" s="0" t="str">
        <f aca="false">IF($A872="","",IF(COUNTIF($A$2:$A$1001,$A872)&gt;1,1,0))</f>
        <v/>
      </c>
    </row>
    <row r="873" customFormat="false" ht="15" hidden="false" customHeight="false" outlineLevel="0" collapsed="false">
      <c r="A873" s="0" t="str">
        <f aca="false">IF(code_master!$A873="","",code_master!$A873)</f>
        <v/>
      </c>
      <c r="B873" s="0" t="str">
        <f aca="false">IF($A873="","",code_master!$C873&amp;"")</f>
        <v/>
      </c>
      <c r="C873" s="0" t="str">
        <f aca="false">IF($A873="","",code_master!$B873&amp;"")</f>
        <v/>
      </c>
      <c r="D873" s="30" t="str">
        <f aca="false">IF($A873="","",SUMIFS(raw_data!$H:$H,raw_data!$A:$A,"&gt;="&amp;UY_START,raw_data!$A:$A,"&lt;="&amp;BASE_YM,raw_data!$B:$B,"&lt;="&amp;BASE_YM,raw_data!$G:$G,$A873))</f>
        <v/>
      </c>
      <c r="E873" s="30" t="str">
        <f aca="false">IF($A873="","",(SUMIFS(raw_data!$I:$I,raw_data!$A:$A,"&gt;="&amp;UY_START,raw_data!$A:$A,"&lt;="&amp;BASE_YM,raw_data!$B:$B,"&lt;="&amp;BASE_YM,raw_data!$G:$G,$A873)+SUMIFS(raw_data!$J:$J,raw_data!$A:$A,"&gt;="&amp;UY_START,raw_data!$A:$A,"&lt;="&amp;BASE_YM,raw_data!$B:$B,"&lt;="&amp;BASE_YM,raw_data!$G:$G,$A873)))</f>
        <v/>
      </c>
      <c r="F873" s="31" t="str">
        <f aca="false">IF(N(D873)=0,"",E873/D873)</f>
        <v/>
      </c>
      <c r="G873" s="30" t="str">
        <f aca="false">IF($A873="","",SUMIFS(raw_data!$H:$H,raw_data!$A:$A,"&gt;="&amp;UY_START_PY,raw_data!$A:$A,"&lt;="&amp;BASE_YM_PY,raw_data!$B:$B,"&lt;="&amp;BASE_YM_PY,raw_data!$G:$G,$A873))</f>
        <v/>
      </c>
      <c r="H873" s="30" t="str">
        <f aca="false">IF($A873="","",(SUMIFS(raw_data!$I:$I,raw_data!$A:$A,"&gt;="&amp;UY_START_PY,raw_data!$A:$A,"&lt;="&amp;BASE_YM_PY,raw_data!$B:$B,"&lt;="&amp;BASE_YM_PY,raw_data!$G:$G,$A873)+SUMIFS(raw_data!$J:$J,raw_data!$A:$A,"&gt;="&amp;UY_START_PY,raw_data!$A:$A,"&lt;="&amp;BASE_YM_PY,raw_data!$B:$B,"&lt;="&amp;BASE_YM_PY,raw_data!$G:$G,$A873)))</f>
        <v/>
      </c>
      <c r="I873" s="31" t="str">
        <f aca="false">IF(N(G873)=0,"",H873/G873)</f>
        <v/>
      </c>
      <c r="J873" s="32" t="str">
        <f aca="false">IF(N(G873)=0,"",D873/G873-1)</f>
        <v/>
      </c>
      <c r="K873" s="33" t="str">
        <f aca="false">IF(OR(F873="",I873=""),"",F873-I873)</f>
        <v/>
      </c>
      <c r="L873" s="30" t="str">
        <f aca="false">IF($A873="","",SUMIFS(raw_data!$H:$H,raw_data!$B:$B,BASE_YM,raw_data!$G:$G,$A873))</f>
        <v/>
      </c>
      <c r="M873" s="30" t="str">
        <f aca="false">IF($A873="","",(SUMIFS(raw_data!$I:$I,raw_data!$B:$B,BASE_YM,raw_data!$G:$G,$A873)+SUMIFS(raw_data!$J:$J,raw_data!$B:$B,BASE_YM,raw_data!$G:$G,$A873)))</f>
        <v/>
      </c>
      <c r="N873" s="31" t="str">
        <f aca="false">IF(N(L873)=0,"",M873/L873)</f>
        <v/>
      </c>
      <c r="O873" s="30" t="str">
        <f aca="false">IF($A873="","",SUMIFS(raw_data!$H:$H,raw_data!$B:$B,BASE_YM_PY,raw_data!$G:$G,$A873))</f>
        <v/>
      </c>
      <c r="P873" s="30" t="str">
        <f aca="false">IF($A873="","",(SUMIFS(raw_data!$I:$I,raw_data!$B:$B,BASE_YM_PY,raw_data!$G:$G,$A873)+SUMIFS(raw_data!$J:$J,raw_data!$B:$B,BASE_YM_PY,raw_data!$G:$G,$A873)))</f>
        <v/>
      </c>
      <c r="Q873" s="31" t="str">
        <f aca="false">IF(N(O873)=0,"",P873/O873)</f>
        <v/>
      </c>
      <c r="R873" s="32" t="str">
        <f aca="false">IF(N(O873)=0,"",L873/O873-1)</f>
        <v/>
      </c>
      <c r="S873" s="33" t="str">
        <f aca="false">IF(OR(N873="",Q873=""),"",N873-Q873)</f>
        <v/>
      </c>
      <c r="T873" s="0" t="str">
        <f aca="false">IF(N(D873)&gt;0,RANK(D873,D$2:D$1001)+COUNTIF(D$2:D873,D873)-1,"")</f>
        <v/>
      </c>
      <c r="U873" s="38" t="n">
        <f aca="false">IF(N(D873)&gt;0,IF(D873&gt;=LR_MIN_SHARE*SUM(D$2:D$1001),F873,-1),-1)</f>
        <v>-1</v>
      </c>
      <c r="V873" s="0" t="str">
        <f aca="false">IF(U873&lt;0,"",RANK(U873,U$2:U$1001)+COUNTIF(U$2:U873,U873)-1)</f>
        <v/>
      </c>
      <c r="W873" s="0" t="str">
        <f aca="false">IF(N(L873)&gt;0,RANK(L873,L$2:L$1001)+COUNTIF(L$2:L873,L873)-1,"")</f>
        <v/>
      </c>
      <c r="X873" s="38" t="n">
        <f aca="false">IF(N(L873)&gt;0,IF(L873&gt;=LR_MIN_SHARE*SUM(L$2:L$1001),N873,-1),-1)</f>
        <v>-1</v>
      </c>
      <c r="Y873" s="0" t="str">
        <f aca="false">IF(X873&lt;0,"",RANK(X873,X$2:X$1001)+COUNTIF(X$2:X873,X873)-1)</f>
        <v/>
      </c>
      <c r="AA873" s="0" t="str">
        <f aca="false">IF($A873="","",IF(COUNTIF($B$2:$B873,$B873)=1,1,""))</f>
        <v/>
      </c>
      <c r="AB873" s="0" t="str">
        <f aca="false">IF(AA873=1,SUMIF($B$2:$B$1001,$B873,$D$2:$D$1001),"")</f>
        <v/>
      </c>
      <c r="AC873" s="0" t="str">
        <f aca="false">IF(AA873=1,RANK(AB873,$AB$2:$AB$1001)+COUNTIF($AB$2:$AB873,AB873)-1,"")</f>
        <v/>
      </c>
      <c r="AD873" s="0" t="str">
        <f aca="false">IF($A873="","",COUNTIF(raw_data!$G:$G,$A873))</f>
        <v/>
      </c>
      <c r="AE873" s="0" t="str">
        <f aca="false">IF($A873="","",IF(COUNTIF($A$2:$A$1001,$A873)&gt;1,1,0))</f>
        <v/>
      </c>
    </row>
    <row r="874" customFormat="false" ht="15" hidden="false" customHeight="false" outlineLevel="0" collapsed="false">
      <c r="A874" s="0" t="str">
        <f aca="false">IF(code_master!$A874="","",code_master!$A874)</f>
        <v/>
      </c>
      <c r="B874" s="0" t="str">
        <f aca="false">IF($A874="","",code_master!$C874&amp;"")</f>
        <v/>
      </c>
      <c r="C874" s="0" t="str">
        <f aca="false">IF($A874="","",code_master!$B874&amp;"")</f>
        <v/>
      </c>
      <c r="D874" s="30" t="str">
        <f aca="false">IF($A874="","",SUMIFS(raw_data!$H:$H,raw_data!$A:$A,"&gt;="&amp;UY_START,raw_data!$A:$A,"&lt;="&amp;BASE_YM,raw_data!$B:$B,"&lt;="&amp;BASE_YM,raw_data!$G:$G,$A874))</f>
        <v/>
      </c>
      <c r="E874" s="30" t="str">
        <f aca="false">IF($A874="","",(SUMIFS(raw_data!$I:$I,raw_data!$A:$A,"&gt;="&amp;UY_START,raw_data!$A:$A,"&lt;="&amp;BASE_YM,raw_data!$B:$B,"&lt;="&amp;BASE_YM,raw_data!$G:$G,$A874)+SUMIFS(raw_data!$J:$J,raw_data!$A:$A,"&gt;="&amp;UY_START,raw_data!$A:$A,"&lt;="&amp;BASE_YM,raw_data!$B:$B,"&lt;="&amp;BASE_YM,raw_data!$G:$G,$A874)))</f>
        <v/>
      </c>
      <c r="F874" s="31" t="str">
        <f aca="false">IF(N(D874)=0,"",E874/D874)</f>
        <v/>
      </c>
      <c r="G874" s="30" t="str">
        <f aca="false">IF($A874="","",SUMIFS(raw_data!$H:$H,raw_data!$A:$A,"&gt;="&amp;UY_START_PY,raw_data!$A:$A,"&lt;="&amp;BASE_YM_PY,raw_data!$B:$B,"&lt;="&amp;BASE_YM_PY,raw_data!$G:$G,$A874))</f>
        <v/>
      </c>
      <c r="H874" s="30" t="str">
        <f aca="false">IF($A874="","",(SUMIFS(raw_data!$I:$I,raw_data!$A:$A,"&gt;="&amp;UY_START_PY,raw_data!$A:$A,"&lt;="&amp;BASE_YM_PY,raw_data!$B:$B,"&lt;="&amp;BASE_YM_PY,raw_data!$G:$G,$A874)+SUMIFS(raw_data!$J:$J,raw_data!$A:$A,"&gt;="&amp;UY_START_PY,raw_data!$A:$A,"&lt;="&amp;BASE_YM_PY,raw_data!$B:$B,"&lt;="&amp;BASE_YM_PY,raw_data!$G:$G,$A874)))</f>
        <v/>
      </c>
      <c r="I874" s="31" t="str">
        <f aca="false">IF(N(G874)=0,"",H874/G874)</f>
        <v/>
      </c>
      <c r="J874" s="32" t="str">
        <f aca="false">IF(N(G874)=0,"",D874/G874-1)</f>
        <v/>
      </c>
      <c r="K874" s="33" t="str">
        <f aca="false">IF(OR(F874="",I874=""),"",F874-I874)</f>
        <v/>
      </c>
      <c r="L874" s="30" t="str">
        <f aca="false">IF($A874="","",SUMIFS(raw_data!$H:$H,raw_data!$B:$B,BASE_YM,raw_data!$G:$G,$A874))</f>
        <v/>
      </c>
      <c r="M874" s="30" t="str">
        <f aca="false">IF($A874="","",(SUMIFS(raw_data!$I:$I,raw_data!$B:$B,BASE_YM,raw_data!$G:$G,$A874)+SUMIFS(raw_data!$J:$J,raw_data!$B:$B,BASE_YM,raw_data!$G:$G,$A874)))</f>
        <v/>
      </c>
      <c r="N874" s="31" t="str">
        <f aca="false">IF(N(L874)=0,"",M874/L874)</f>
        <v/>
      </c>
      <c r="O874" s="30" t="str">
        <f aca="false">IF($A874="","",SUMIFS(raw_data!$H:$H,raw_data!$B:$B,BASE_YM_PY,raw_data!$G:$G,$A874))</f>
        <v/>
      </c>
      <c r="P874" s="30" t="str">
        <f aca="false">IF($A874="","",(SUMIFS(raw_data!$I:$I,raw_data!$B:$B,BASE_YM_PY,raw_data!$G:$G,$A874)+SUMIFS(raw_data!$J:$J,raw_data!$B:$B,BASE_YM_PY,raw_data!$G:$G,$A874)))</f>
        <v/>
      </c>
      <c r="Q874" s="31" t="str">
        <f aca="false">IF(N(O874)=0,"",P874/O874)</f>
        <v/>
      </c>
      <c r="R874" s="32" t="str">
        <f aca="false">IF(N(O874)=0,"",L874/O874-1)</f>
        <v/>
      </c>
      <c r="S874" s="33" t="str">
        <f aca="false">IF(OR(N874="",Q874=""),"",N874-Q874)</f>
        <v/>
      </c>
      <c r="T874" s="0" t="str">
        <f aca="false">IF(N(D874)&gt;0,RANK(D874,D$2:D$1001)+COUNTIF(D$2:D874,D874)-1,"")</f>
        <v/>
      </c>
      <c r="U874" s="38" t="n">
        <f aca="false">IF(N(D874)&gt;0,IF(D874&gt;=LR_MIN_SHARE*SUM(D$2:D$1001),F874,-1),-1)</f>
        <v>-1</v>
      </c>
      <c r="V874" s="0" t="str">
        <f aca="false">IF(U874&lt;0,"",RANK(U874,U$2:U$1001)+COUNTIF(U$2:U874,U874)-1)</f>
        <v/>
      </c>
      <c r="W874" s="0" t="str">
        <f aca="false">IF(N(L874)&gt;0,RANK(L874,L$2:L$1001)+COUNTIF(L$2:L874,L874)-1,"")</f>
        <v/>
      </c>
      <c r="X874" s="38" t="n">
        <f aca="false">IF(N(L874)&gt;0,IF(L874&gt;=LR_MIN_SHARE*SUM(L$2:L$1001),N874,-1),-1)</f>
        <v>-1</v>
      </c>
      <c r="Y874" s="0" t="str">
        <f aca="false">IF(X874&lt;0,"",RANK(X874,X$2:X$1001)+COUNTIF(X$2:X874,X874)-1)</f>
        <v/>
      </c>
      <c r="AA874" s="0" t="str">
        <f aca="false">IF($A874="","",IF(COUNTIF($B$2:$B874,$B874)=1,1,""))</f>
        <v/>
      </c>
      <c r="AB874" s="0" t="str">
        <f aca="false">IF(AA874=1,SUMIF($B$2:$B$1001,$B874,$D$2:$D$1001),"")</f>
        <v/>
      </c>
      <c r="AC874" s="0" t="str">
        <f aca="false">IF(AA874=1,RANK(AB874,$AB$2:$AB$1001)+COUNTIF($AB$2:$AB874,AB874)-1,"")</f>
        <v/>
      </c>
      <c r="AD874" s="0" t="str">
        <f aca="false">IF($A874="","",COUNTIF(raw_data!$G:$G,$A874))</f>
        <v/>
      </c>
      <c r="AE874" s="0" t="str">
        <f aca="false">IF($A874="","",IF(COUNTIF($A$2:$A$1001,$A874)&gt;1,1,0))</f>
        <v/>
      </c>
    </row>
    <row r="875" customFormat="false" ht="15" hidden="false" customHeight="false" outlineLevel="0" collapsed="false">
      <c r="A875" s="0" t="str">
        <f aca="false">IF(code_master!$A875="","",code_master!$A875)</f>
        <v/>
      </c>
      <c r="B875" s="0" t="str">
        <f aca="false">IF($A875="","",code_master!$C875&amp;"")</f>
        <v/>
      </c>
      <c r="C875" s="0" t="str">
        <f aca="false">IF($A875="","",code_master!$B875&amp;"")</f>
        <v/>
      </c>
      <c r="D875" s="30" t="str">
        <f aca="false">IF($A875="","",SUMIFS(raw_data!$H:$H,raw_data!$A:$A,"&gt;="&amp;UY_START,raw_data!$A:$A,"&lt;="&amp;BASE_YM,raw_data!$B:$B,"&lt;="&amp;BASE_YM,raw_data!$G:$G,$A875))</f>
        <v/>
      </c>
      <c r="E875" s="30" t="str">
        <f aca="false">IF($A875="","",(SUMIFS(raw_data!$I:$I,raw_data!$A:$A,"&gt;="&amp;UY_START,raw_data!$A:$A,"&lt;="&amp;BASE_YM,raw_data!$B:$B,"&lt;="&amp;BASE_YM,raw_data!$G:$G,$A875)+SUMIFS(raw_data!$J:$J,raw_data!$A:$A,"&gt;="&amp;UY_START,raw_data!$A:$A,"&lt;="&amp;BASE_YM,raw_data!$B:$B,"&lt;="&amp;BASE_YM,raw_data!$G:$G,$A875)))</f>
        <v/>
      </c>
      <c r="F875" s="31" t="str">
        <f aca="false">IF(N(D875)=0,"",E875/D875)</f>
        <v/>
      </c>
      <c r="G875" s="30" t="str">
        <f aca="false">IF($A875="","",SUMIFS(raw_data!$H:$H,raw_data!$A:$A,"&gt;="&amp;UY_START_PY,raw_data!$A:$A,"&lt;="&amp;BASE_YM_PY,raw_data!$B:$B,"&lt;="&amp;BASE_YM_PY,raw_data!$G:$G,$A875))</f>
        <v/>
      </c>
      <c r="H875" s="30" t="str">
        <f aca="false">IF($A875="","",(SUMIFS(raw_data!$I:$I,raw_data!$A:$A,"&gt;="&amp;UY_START_PY,raw_data!$A:$A,"&lt;="&amp;BASE_YM_PY,raw_data!$B:$B,"&lt;="&amp;BASE_YM_PY,raw_data!$G:$G,$A875)+SUMIFS(raw_data!$J:$J,raw_data!$A:$A,"&gt;="&amp;UY_START_PY,raw_data!$A:$A,"&lt;="&amp;BASE_YM_PY,raw_data!$B:$B,"&lt;="&amp;BASE_YM_PY,raw_data!$G:$G,$A875)))</f>
        <v/>
      </c>
      <c r="I875" s="31" t="str">
        <f aca="false">IF(N(G875)=0,"",H875/G875)</f>
        <v/>
      </c>
      <c r="J875" s="32" t="str">
        <f aca="false">IF(N(G875)=0,"",D875/G875-1)</f>
        <v/>
      </c>
      <c r="K875" s="33" t="str">
        <f aca="false">IF(OR(F875="",I875=""),"",F875-I875)</f>
        <v/>
      </c>
      <c r="L875" s="30" t="str">
        <f aca="false">IF($A875="","",SUMIFS(raw_data!$H:$H,raw_data!$B:$B,BASE_YM,raw_data!$G:$G,$A875))</f>
        <v/>
      </c>
      <c r="M875" s="30" t="str">
        <f aca="false">IF($A875="","",(SUMIFS(raw_data!$I:$I,raw_data!$B:$B,BASE_YM,raw_data!$G:$G,$A875)+SUMIFS(raw_data!$J:$J,raw_data!$B:$B,BASE_YM,raw_data!$G:$G,$A875)))</f>
        <v/>
      </c>
      <c r="N875" s="31" t="str">
        <f aca="false">IF(N(L875)=0,"",M875/L875)</f>
        <v/>
      </c>
      <c r="O875" s="30" t="str">
        <f aca="false">IF($A875="","",SUMIFS(raw_data!$H:$H,raw_data!$B:$B,BASE_YM_PY,raw_data!$G:$G,$A875))</f>
        <v/>
      </c>
      <c r="P875" s="30" t="str">
        <f aca="false">IF($A875="","",(SUMIFS(raw_data!$I:$I,raw_data!$B:$B,BASE_YM_PY,raw_data!$G:$G,$A875)+SUMIFS(raw_data!$J:$J,raw_data!$B:$B,BASE_YM_PY,raw_data!$G:$G,$A875)))</f>
        <v/>
      </c>
      <c r="Q875" s="31" t="str">
        <f aca="false">IF(N(O875)=0,"",P875/O875)</f>
        <v/>
      </c>
      <c r="R875" s="32" t="str">
        <f aca="false">IF(N(O875)=0,"",L875/O875-1)</f>
        <v/>
      </c>
      <c r="S875" s="33" t="str">
        <f aca="false">IF(OR(N875="",Q875=""),"",N875-Q875)</f>
        <v/>
      </c>
      <c r="T875" s="0" t="str">
        <f aca="false">IF(N(D875)&gt;0,RANK(D875,D$2:D$1001)+COUNTIF(D$2:D875,D875)-1,"")</f>
        <v/>
      </c>
      <c r="U875" s="38" t="n">
        <f aca="false">IF(N(D875)&gt;0,IF(D875&gt;=LR_MIN_SHARE*SUM(D$2:D$1001),F875,-1),-1)</f>
        <v>-1</v>
      </c>
      <c r="V875" s="0" t="str">
        <f aca="false">IF(U875&lt;0,"",RANK(U875,U$2:U$1001)+COUNTIF(U$2:U875,U875)-1)</f>
        <v/>
      </c>
      <c r="W875" s="0" t="str">
        <f aca="false">IF(N(L875)&gt;0,RANK(L875,L$2:L$1001)+COUNTIF(L$2:L875,L875)-1,"")</f>
        <v/>
      </c>
      <c r="X875" s="38" t="n">
        <f aca="false">IF(N(L875)&gt;0,IF(L875&gt;=LR_MIN_SHARE*SUM(L$2:L$1001),N875,-1),-1)</f>
        <v>-1</v>
      </c>
      <c r="Y875" s="0" t="str">
        <f aca="false">IF(X875&lt;0,"",RANK(X875,X$2:X$1001)+COUNTIF(X$2:X875,X875)-1)</f>
        <v/>
      </c>
      <c r="AA875" s="0" t="str">
        <f aca="false">IF($A875="","",IF(COUNTIF($B$2:$B875,$B875)=1,1,""))</f>
        <v/>
      </c>
      <c r="AB875" s="0" t="str">
        <f aca="false">IF(AA875=1,SUMIF($B$2:$B$1001,$B875,$D$2:$D$1001),"")</f>
        <v/>
      </c>
      <c r="AC875" s="0" t="str">
        <f aca="false">IF(AA875=1,RANK(AB875,$AB$2:$AB$1001)+COUNTIF($AB$2:$AB875,AB875)-1,"")</f>
        <v/>
      </c>
      <c r="AD875" s="0" t="str">
        <f aca="false">IF($A875="","",COUNTIF(raw_data!$G:$G,$A875))</f>
        <v/>
      </c>
      <c r="AE875" s="0" t="str">
        <f aca="false">IF($A875="","",IF(COUNTIF($A$2:$A$1001,$A875)&gt;1,1,0))</f>
        <v/>
      </c>
    </row>
    <row r="876" customFormat="false" ht="15" hidden="false" customHeight="false" outlineLevel="0" collapsed="false">
      <c r="A876" s="0" t="str">
        <f aca="false">IF(code_master!$A876="","",code_master!$A876)</f>
        <v/>
      </c>
      <c r="B876" s="0" t="str">
        <f aca="false">IF($A876="","",code_master!$C876&amp;"")</f>
        <v/>
      </c>
      <c r="C876" s="0" t="str">
        <f aca="false">IF($A876="","",code_master!$B876&amp;"")</f>
        <v/>
      </c>
      <c r="D876" s="30" t="str">
        <f aca="false">IF($A876="","",SUMIFS(raw_data!$H:$H,raw_data!$A:$A,"&gt;="&amp;UY_START,raw_data!$A:$A,"&lt;="&amp;BASE_YM,raw_data!$B:$B,"&lt;="&amp;BASE_YM,raw_data!$G:$G,$A876))</f>
        <v/>
      </c>
      <c r="E876" s="30" t="str">
        <f aca="false">IF($A876="","",(SUMIFS(raw_data!$I:$I,raw_data!$A:$A,"&gt;="&amp;UY_START,raw_data!$A:$A,"&lt;="&amp;BASE_YM,raw_data!$B:$B,"&lt;="&amp;BASE_YM,raw_data!$G:$G,$A876)+SUMIFS(raw_data!$J:$J,raw_data!$A:$A,"&gt;="&amp;UY_START,raw_data!$A:$A,"&lt;="&amp;BASE_YM,raw_data!$B:$B,"&lt;="&amp;BASE_YM,raw_data!$G:$G,$A876)))</f>
        <v/>
      </c>
      <c r="F876" s="31" t="str">
        <f aca="false">IF(N(D876)=0,"",E876/D876)</f>
        <v/>
      </c>
      <c r="G876" s="30" t="str">
        <f aca="false">IF($A876="","",SUMIFS(raw_data!$H:$H,raw_data!$A:$A,"&gt;="&amp;UY_START_PY,raw_data!$A:$A,"&lt;="&amp;BASE_YM_PY,raw_data!$B:$B,"&lt;="&amp;BASE_YM_PY,raw_data!$G:$G,$A876))</f>
        <v/>
      </c>
      <c r="H876" s="30" t="str">
        <f aca="false">IF($A876="","",(SUMIFS(raw_data!$I:$I,raw_data!$A:$A,"&gt;="&amp;UY_START_PY,raw_data!$A:$A,"&lt;="&amp;BASE_YM_PY,raw_data!$B:$B,"&lt;="&amp;BASE_YM_PY,raw_data!$G:$G,$A876)+SUMIFS(raw_data!$J:$J,raw_data!$A:$A,"&gt;="&amp;UY_START_PY,raw_data!$A:$A,"&lt;="&amp;BASE_YM_PY,raw_data!$B:$B,"&lt;="&amp;BASE_YM_PY,raw_data!$G:$G,$A876)))</f>
        <v/>
      </c>
      <c r="I876" s="31" t="str">
        <f aca="false">IF(N(G876)=0,"",H876/G876)</f>
        <v/>
      </c>
      <c r="J876" s="32" t="str">
        <f aca="false">IF(N(G876)=0,"",D876/G876-1)</f>
        <v/>
      </c>
      <c r="K876" s="33" t="str">
        <f aca="false">IF(OR(F876="",I876=""),"",F876-I876)</f>
        <v/>
      </c>
      <c r="L876" s="30" t="str">
        <f aca="false">IF($A876="","",SUMIFS(raw_data!$H:$H,raw_data!$B:$B,BASE_YM,raw_data!$G:$G,$A876))</f>
        <v/>
      </c>
      <c r="M876" s="30" t="str">
        <f aca="false">IF($A876="","",(SUMIFS(raw_data!$I:$I,raw_data!$B:$B,BASE_YM,raw_data!$G:$G,$A876)+SUMIFS(raw_data!$J:$J,raw_data!$B:$B,BASE_YM,raw_data!$G:$G,$A876)))</f>
        <v/>
      </c>
      <c r="N876" s="31" t="str">
        <f aca="false">IF(N(L876)=0,"",M876/L876)</f>
        <v/>
      </c>
      <c r="O876" s="30" t="str">
        <f aca="false">IF($A876="","",SUMIFS(raw_data!$H:$H,raw_data!$B:$B,BASE_YM_PY,raw_data!$G:$G,$A876))</f>
        <v/>
      </c>
      <c r="P876" s="30" t="str">
        <f aca="false">IF($A876="","",(SUMIFS(raw_data!$I:$I,raw_data!$B:$B,BASE_YM_PY,raw_data!$G:$G,$A876)+SUMIFS(raw_data!$J:$J,raw_data!$B:$B,BASE_YM_PY,raw_data!$G:$G,$A876)))</f>
        <v/>
      </c>
      <c r="Q876" s="31" t="str">
        <f aca="false">IF(N(O876)=0,"",P876/O876)</f>
        <v/>
      </c>
      <c r="R876" s="32" t="str">
        <f aca="false">IF(N(O876)=0,"",L876/O876-1)</f>
        <v/>
      </c>
      <c r="S876" s="33" t="str">
        <f aca="false">IF(OR(N876="",Q876=""),"",N876-Q876)</f>
        <v/>
      </c>
      <c r="T876" s="0" t="str">
        <f aca="false">IF(N(D876)&gt;0,RANK(D876,D$2:D$1001)+COUNTIF(D$2:D876,D876)-1,"")</f>
        <v/>
      </c>
      <c r="U876" s="38" t="n">
        <f aca="false">IF(N(D876)&gt;0,IF(D876&gt;=LR_MIN_SHARE*SUM(D$2:D$1001),F876,-1),-1)</f>
        <v>-1</v>
      </c>
      <c r="V876" s="0" t="str">
        <f aca="false">IF(U876&lt;0,"",RANK(U876,U$2:U$1001)+COUNTIF(U$2:U876,U876)-1)</f>
        <v/>
      </c>
      <c r="W876" s="0" t="str">
        <f aca="false">IF(N(L876)&gt;0,RANK(L876,L$2:L$1001)+COUNTIF(L$2:L876,L876)-1,"")</f>
        <v/>
      </c>
      <c r="X876" s="38" t="n">
        <f aca="false">IF(N(L876)&gt;0,IF(L876&gt;=LR_MIN_SHARE*SUM(L$2:L$1001),N876,-1),-1)</f>
        <v>-1</v>
      </c>
      <c r="Y876" s="0" t="str">
        <f aca="false">IF(X876&lt;0,"",RANK(X876,X$2:X$1001)+COUNTIF(X$2:X876,X876)-1)</f>
        <v/>
      </c>
      <c r="AA876" s="0" t="str">
        <f aca="false">IF($A876="","",IF(COUNTIF($B$2:$B876,$B876)=1,1,""))</f>
        <v/>
      </c>
      <c r="AB876" s="0" t="str">
        <f aca="false">IF(AA876=1,SUMIF($B$2:$B$1001,$B876,$D$2:$D$1001),"")</f>
        <v/>
      </c>
      <c r="AC876" s="0" t="str">
        <f aca="false">IF(AA876=1,RANK(AB876,$AB$2:$AB$1001)+COUNTIF($AB$2:$AB876,AB876)-1,"")</f>
        <v/>
      </c>
      <c r="AD876" s="0" t="str">
        <f aca="false">IF($A876="","",COUNTIF(raw_data!$G:$G,$A876))</f>
        <v/>
      </c>
      <c r="AE876" s="0" t="str">
        <f aca="false">IF($A876="","",IF(COUNTIF($A$2:$A$1001,$A876)&gt;1,1,0))</f>
        <v/>
      </c>
    </row>
    <row r="877" customFormat="false" ht="15" hidden="false" customHeight="false" outlineLevel="0" collapsed="false">
      <c r="A877" s="0" t="str">
        <f aca="false">IF(code_master!$A877="","",code_master!$A877)</f>
        <v/>
      </c>
      <c r="B877" s="0" t="str">
        <f aca="false">IF($A877="","",code_master!$C877&amp;"")</f>
        <v/>
      </c>
      <c r="C877" s="0" t="str">
        <f aca="false">IF($A877="","",code_master!$B877&amp;"")</f>
        <v/>
      </c>
      <c r="D877" s="30" t="str">
        <f aca="false">IF($A877="","",SUMIFS(raw_data!$H:$H,raw_data!$A:$A,"&gt;="&amp;UY_START,raw_data!$A:$A,"&lt;="&amp;BASE_YM,raw_data!$B:$B,"&lt;="&amp;BASE_YM,raw_data!$G:$G,$A877))</f>
        <v/>
      </c>
      <c r="E877" s="30" t="str">
        <f aca="false">IF($A877="","",(SUMIFS(raw_data!$I:$I,raw_data!$A:$A,"&gt;="&amp;UY_START,raw_data!$A:$A,"&lt;="&amp;BASE_YM,raw_data!$B:$B,"&lt;="&amp;BASE_YM,raw_data!$G:$G,$A877)+SUMIFS(raw_data!$J:$J,raw_data!$A:$A,"&gt;="&amp;UY_START,raw_data!$A:$A,"&lt;="&amp;BASE_YM,raw_data!$B:$B,"&lt;="&amp;BASE_YM,raw_data!$G:$G,$A877)))</f>
        <v/>
      </c>
      <c r="F877" s="31" t="str">
        <f aca="false">IF(N(D877)=0,"",E877/D877)</f>
        <v/>
      </c>
      <c r="G877" s="30" t="str">
        <f aca="false">IF($A877="","",SUMIFS(raw_data!$H:$H,raw_data!$A:$A,"&gt;="&amp;UY_START_PY,raw_data!$A:$A,"&lt;="&amp;BASE_YM_PY,raw_data!$B:$B,"&lt;="&amp;BASE_YM_PY,raw_data!$G:$G,$A877))</f>
        <v/>
      </c>
      <c r="H877" s="30" t="str">
        <f aca="false">IF($A877="","",(SUMIFS(raw_data!$I:$I,raw_data!$A:$A,"&gt;="&amp;UY_START_PY,raw_data!$A:$A,"&lt;="&amp;BASE_YM_PY,raw_data!$B:$B,"&lt;="&amp;BASE_YM_PY,raw_data!$G:$G,$A877)+SUMIFS(raw_data!$J:$J,raw_data!$A:$A,"&gt;="&amp;UY_START_PY,raw_data!$A:$A,"&lt;="&amp;BASE_YM_PY,raw_data!$B:$B,"&lt;="&amp;BASE_YM_PY,raw_data!$G:$G,$A877)))</f>
        <v/>
      </c>
      <c r="I877" s="31" t="str">
        <f aca="false">IF(N(G877)=0,"",H877/G877)</f>
        <v/>
      </c>
      <c r="J877" s="32" t="str">
        <f aca="false">IF(N(G877)=0,"",D877/G877-1)</f>
        <v/>
      </c>
      <c r="K877" s="33" t="str">
        <f aca="false">IF(OR(F877="",I877=""),"",F877-I877)</f>
        <v/>
      </c>
      <c r="L877" s="30" t="str">
        <f aca="false">IF($A877="","",SUMIFS(raw_data!$H:$H,raw_data!$B:$B,BASE_YM,raw_data!$G:$G,$A877))</f>
        <v/>
      </c>
      <c r="M877" s="30" t="str">
        <f aca="false">IF($A877="","",(SUMIFS(raw_data!$I:$I,raw_data!$B:$B,BASE_YM,raw_data!$G:$G,$A877)+SUMIFS(raw_data!$J:$J,raw_data!$B:$B,BASE_YM,raw_data!$G:$G,$A877)))</f>
        <v/>
      </c>
      <c r="N877" s="31" t="str">
        <f aca="false">IF(N(L877)=0,"",M877/L877)</f>
        <v/>
      </c>
      <c r="O877" s="30" t="str">
        <f aca="false">IF($A877="","",SUMIFS(raw_data!$H:$H,raw_data!$B:$B,BASE_YM_PY,raw_data!$G:$G,$A877))</f>
        <v/>
      </c>
      <c r="P877" s="30" t="str">
        <f aca="false">IF($A877="","",(SUMIFS(raw_data!$I:$I,raw_data!$B:$B,BASE_YM_PY,raw_data!$G:$G,$A877)+SUMIFS(raw_data!$J:$J,raw_data!$B:$B,BASE_YM_PY,raw_data!$G:$G,$A877)))</f>
        <v/>
      </c>
      <c r="Q877" s="31" t="str">
        <f aca="false">IF(N(O877)=0,"",P877/O877)</f>
        <v/>
      </c>
      <c r="R877" s="32" t="str">
        <f aca="false">IF(N(O877)=0,"",L877/O877-1)</f>
        <v/>
      </c>
      <c r="S877" s="33" t="str">
        <f aca="false">IF(OR(N877="",Q877=""),"",N877-Q877)</f>
        <v/>
      </c>
      <c r="T877" s="0" t="str">
        <f aca="false">IF(N(D877)&gt;0,RANK(D877,D$2:D$1001)+COUNTIF(D$2:D877,D877)-1,"")</f>
        <v/>
      </c>
      <c r="U877" s="38" t="n">
        <f aca="false">IF(N(D877)&gt;0,IF(D877&gt;=LR_MIN_SHARE*SUM(D$2:D$1001),F877,-1),-1)</f>
        <v>-1</v>
      </c>
      <c r="V877" s="0" t="str">
        <f aca="false">IF(U877&lt;0,"",RANK(U877,U$2:U$1001)+COUNTIF(U$2:U877,U877)-1)</f>
        <v/>
      </c>
      <c r="W877" s="0" t="str">
        <f aca="false">IF(N(L877)&gt;0,RANK(L877,L$2:L$1001)+COUNTIF(L$2:L877,L877)-1,"")</f>
        <v/>
      </c>
      <c r="X877" s="38" t="n">
        <f aca="false">IF(N(L877)&gt;0,IF(L877&gt;=LR_MIN_SHARE*SUM(L$2:L$1001),N877,-1),-1)</f>
        <v>-1</v>
      </c>
      <c r="Y877" s="0" t="str">
        <f aca="false">IF(X877&lt;0,"",RANK(X877,X$2:X$1001)+COUNTIF(X$2:X877,X877)-1)</f>
        <v/>
      </c>
      <c r="AA877" s="0" t="str">
        <f aca="false">IF($A877="","",IF(COUNTIF($B$2:$B877,$B877)=1,1,""))</f>
        <v/>
      </c>
      <c r="AB877" s="0" t="str">
        <f aca="false">IF(AA877=1,SUMIF($B$2:$B$1001,$B877,$D$2:$D$1001),"")</f>
        <v/>
      </c>
      <c r="AC877" s="0" t="str">
        <f aca="false">IF(AA877=1,RANK(AB877,$AB$2:$AB$1001)+COUNTIF($AB$2:$AB877,AB877)-1,"")</f>
        <v/>
      </c>
      <c r="AD877" s="0" t="str">
        <f aca="false">IF($A877="","",COUNTIF(raw_data!$G:$G,$A877))</f>
        <v/>
      </c>
      <c r="AE877" s="0" t="str">
        <f aca="false">IF($A877="","",IF(COUNTIF($A$2:$A$1001,$A877)&gt;1,1,0))</f>
        <v/>
      </c>
    </row>
    <row r="878" customFormat="false" ht="15" hidden="false" customHeight="false" outlineLevel="0" collapsed="false">
      <c r="A878" s="0" t="str">
        <f aca="false">IF(code_master!$A878="","",code_master!$A878)</f>
        <v/>
      </c>
      <c r="B878" s="0" t="str">
        <f aca="false">IF($A878="","",code_master!$C878&amp;"")</f>
        <v/>
      </c>
      <c r="C878" s="0" t="str">
        <f aca="false">IF($A878="","",code_master!$B878&amp;"")</f>
        <v/>
      </c>
      <c r="D878" s="30" t="str">
        <f aca="false">IF($A878="","",SUMIFS(raw_data!$H:$H,raw_data!$A:$A,"&gt;="&amp;UY_START,raw_data!$A:$A,"&lt;="&amp;BASE_YM,raw_data!$B:$B,"&lt;="&amp;BASE_YM,raw_data!$G:$G,$A878))</f>
        <v/>
      </c>
      <c r="E878" s="30" t="str">
        <f aca="false">IF($A878="","",(SUMIFS(raw_data!$I:$I,raw_data!$A:$A,"&gt;="&amp;UY_START,raw_data!$A:$A,"&lt;="&amp;BASE_YM,raw_data!$B:$B,"&lt;="&amp;BASE_YM,raw_data!$G:$G,$A878)+SUMIFS(raw_data!$J:$J,raw_data!$A:$A,"&gt;="&amp;UY_START,raw_data!$A:$A,"&lt;="&amp;BASE_YM,raw_data!$B:$B,"&lt;="&amp;BASE_YM,raw_data!$G:$G,$A878)))</f>
        <v/>
      </c>
      <c r="F878" s="31" t="str">
        <f aca="false">IF(N(D878)=0,"",E878/D878)</f>
        <v/>
      </c>
      <c r="G878" s="30" t="str">
        <f aca="false">IF($A878="","",SUMIFS(raw_data!$H:$H,raw_data!$A:$A,"&gt;="&amp;UY_START_PY,raw_data!$A:$A,"&lt;="&amp;BASE_YM_PY,raw_data!$B:$B,"&lt;="&amp;BASE_YM_PY,raw_data!$G:$G,$A878))</f>
        <v/>
      </c>
      <c r="H878" s="30" t="str">
        <f aca="false">IF($A878="","",(SUMIFS(raw_data!$I:$I,raw_data!$A:$A,"&gt;="&amp;UY_START_PY,raw_data!$A:$A,"&lt;="&amp;BASE_YM_PY,raw_data!$B:$B,"&lt;="&amp;BASE_YM_PY,raw_data!$G:$G,$A878)+SUMIFS(raw_data!$J:$J,raw_data!$A:$A,"&gt;="&amp;UY_START_PY,raw_data!$A:$A,"&lt;="&amp;BASE_YM_PY,raw_data!$B:$B,"&lt;="&amp;BASE_YM_PY,raw_data!$G:$G,$A878)))</f>
        <v/>
      </c>
      <c r="I878" s="31" t="str">
        <f aca="false">IF(N(G878)=0,"",H878/G878)</f>
        <v/>
      </c>
      <c r="J878" s="32" t="str">
        <f aca="false">IF(N(G878)=0,"",D878/G878-1)</f>
        <v/>
      </c>
      <c r="K878" s="33" t="str">
        <f aca="false">IF(OR(F878="",I878=""),"",F878-I878)</f>
        <v/>
      </c>
      <c r="L878" s="30" t="str">
        <f aca="false">IF($A878="","",SUMIFS(raw_data!$H:$H,raw_data!$B:$B,BASE_YM,raw_data!$G:$G,$A878))</f>
        <v/>
      </c>
      <c r="M878" s="30" t="str">
        <f aca="false">IF($A878="","",(SUMIFS(raw_data!$I:$I,raw_data!$B:$B,BASE_YM,raw_data!$G:$G,$A878)+SUMIFS(raw_data!$J:$J,raw_data!$B:$B,BASE_YM,raw_data!$G:$G,$A878)))</f>
        <v/>
      </c>
      <c r="N878" s="31" t="str">
        <f aca="false">IF(N(L878)=0,"",M878/L878)</f>
        <v/>
      </c>
      <c r="O878" s="30" t="str">
        <f aca="false">IF($A878="","",SUMIFS(raw_data!$H:$H,raw_data!$B:$B,BASE_YM_PY,raw_data!$G:$G,$A878))</f>
        <v/>
      </c>
      <c r="P878" s="30" t="str">
        <f aca="false">IF($A878="","",(SUMIFS(raw_data!$I:$I,raw_data!$B:$B,BASE_YM_PY,raw_data!$G:$G,$A878)+SUMIFS(raw_data!$J:$J,raw_data!$B:$B,BASE_YM_PY,raw_data!$G:$G,$A878)))</f>
        <v/>
      </c>
      <c r="Q878" s="31" t="str">
        <f aca="false">IF(N(O878)=0,"",P878/O878)</f>
        <v/>
      </c>
      <c r="R878" s="32" t="str">
        <f aca="false">IF(N(O878)=0,"",L878/O878-1)</f>
        <v/>
      </c>
      <c r="S878" s="33" t="str">
        <f aca="false">IF(OR(N878="",Q878=""),"",N878-Q878)</f>
        <v/>
      </c>
      <c r="T878" s="0" t="str">
        <f aca="false">IF(N(D878)&gt;0,RANK(D878,D$2:D$1001)+COUNTIF(D$2:D878,D878)-1,"")</f>
        <v/>
      </c>
      <c r="U878" s="38" t="n">
        <f aca="false">IF(N(D878)&gt;0,IF(D878&gt;=LR_MIN_SHARE*SUM(D$2:D$1001),F878,-1),-1)</f>
        <v>-1</v>
      </c>
      <c r="V878" s="0" t="str">
        <f aca="false">IF(U878&lt;0,"",RANK(U878,U$2:U$1001)+COUNTIF(U$2:U878,U878)-1)</f>
        <v/>
      </c>
      <c r="W878" s="0" t="str">
        <f aca="false">IF(N(L878)&gt;0,RANK(L878,L$2:L$1001)+COUNTIF(L$2:L878,L878)-1,"")</f>
        <v/>
      </c>
      <c r="X878" s="38" t="n">
        <f aca="false">IF(N(L878)&gt;0,IF(L878&gt;=LR_MIN_SHARE*SUM(L$2:L$1001),N878,-1),-1)</f>
        <v>-1</v>
      </c>
      <c r="Y878" s="0" t="str">
        <f aca="false">IF(X878&lt;0,"",RANK(X878,X$2:X$1001)+COUNTIF(X$2:X878,X878)-1)</f>
        <v/>
      </c>
      <c r="AA878" s="0" t="str">
        <f aca="false">IF($A878="","",IF(COUNTIF($B$2:$B878,$B878)=1,1,""))</f>
        <v/>
      </c>
      <c r="AB878" s="0" t="str">
        <f aca="false">IF(AA878=1,SUMIF($B$2:$B$1001,$B878,$D$2:$D$1001),"")</f>
        <v/>
      </c>
      <c r="AC878" s="0" t="str">
        <f aca="false">IF(AA878=1,RANK(AB878,$AB$2:$AB$1001)+COUNTIF($AB$2:$AB878,AB878)-1,"")</f>
        <v/>
      </c>
      <c r="AD878" s="0" t="str">
        <f aca="false">IF($A878="","",COUNTIF(raw_data!$G:$G,$A878))</f>
        <v/>
      </c>
      <c r="AE878" s="0" t="str">
        <f aca="false">IF($A878="","",IF(COUNTIF($A$2:$A$1001,$A878)&gt;1,1,0))</f>
        <v/>
      </c>
    </row>
    <row r="879" customFormat="false" ht="15" hidden="false" customHeight="false" outlineLevel="0" collapsed="false">
      <c r="A879" s="0" t="str">
        <f aca="false">IF(code_master!$A879="","",code_master!$A879)</f>
        <v/>
      </c>
      <c r="B879" s="0" t="str">
        <f aca="false">IF($A879="","",code_master!$C879&amp;"")</f>
        <v/>
      </c>
      <c r="C879" s="0" t="str">
        <f aca="false">IF($A879="","",code_master!$B879&amp;"")</f>
        <v/>
      </c>
      <c r="D879" s="30" t="str">
        <f aca="false">IF($A879="","",SUMIFS(raw_data!$H:$H,raw_data!$A:$A,"&gt;="&amp;UY_START,raw_data!$A:$A,"&lt;="&amp;BASE_YM,raw_data!$B:$B,"&lt;="&amp;BASE_YM,raw_data!$G:$G,$A879))</f>
        <v/>
      </c>
      <c r="E879" s="30" t="str">
        <f aca="false">IF($A879="","",(SUMIFS(raw_data!$I:$I,raw_data!$A:$A,"&gt;="&amp;UY_START,raw_data!$A:$A,"&lt;="&amp;BASE_YM,raw_data!$B:$B,"&lt;="&amp;BASE_YM,raw_data!$G:$G,$A879)+SUMIFS(raw_data!$J:$J,raw_data!$A:$A,"&gt;="&amp;UY_START,raw_data!$A:$A,"&lt;="&amp;BASE_YM,raw_data!$B:$B,"&lt;="&amp;BASE_YM,raw_data!$G:$G,$A879)))</f>
        <v/>
      </c>
      <c r="F879" s="31" t="str">
        <f aca="false">IF(N(D879)=0,"",E879/D879)</f>
        <v/>
      </c>
      <c r="G879" s="30" t="str">
        <f aca="false">IF($A879="","",SUMIFS(raw_data!$H:$H,raw_data!$A:$A,"&gt;="&amp;UY_START_PY,raw_data!$A:$A,"&lt;="&amp;BASE_YM_PY,raw_data!$B:$B,"&lt;="&amp;BASE_YM_PY,raw_data!$G:$G,$A879))</f>
        <v/>
      </c>
      <c r="H879" s="30" t="str">
        <f aca="false">IF($A879="","",(SUMIFS(raw_data!$I:$I,raw_data!$A:$A,"&gt;="&amp;UY_START_PY,raw_data!$A:$A,"&lt;="&amp;BASE_YM_PY,raw_data!$B:$B,"&lt;="&amp;BASE_YM_PY,raw_data!$G:$G,$A879)+SUMIFS(raw_data!$J:$J,raw_data!$A:$A,"&gt;="&amp;UY_START_PY,raw_data!$A:$A,"&lt;="&amp;BASE_YM_PY,raw_data!$B:$B,"&lt;="&amp;BASE_YM_PY,raw_data!$G:$G,$A879)))</f>
        <v/>
      </c>
      <c r="I879" s="31" t="str">
        <f aca="false">IF(N(G879)=0,"",H879/G879)</f>
        <v/>
      </c>
      <c r="J879" s="32" t="str">
        <f aca="false">IF(N(G879)=0,"",D879/G879-1)</f>
        <v/>
      </c>
      <c r="K879" s="33" t="str">
        <f aca="false">IF(OR(F879="",I879=""),"",F879-I879)</f>
        <v/>
      </c>
      <c r="L879" s="30" t="str">
        <f aca="false">IF($A879="","",SUMIFS(raw_data!$H:$H,raw_data!$B:$B,BASE_YM,raw_data!$G:$G,$A879))</f>
        <v/>
      </c>
      <c r="M879" s="30" t="str">
        <f aca="false">IF($A879="","",(SUMIFS(raw_data!$I:$I,raw_data!$B:$B,BASE_YM,raw_data!$G:$G,$A879)+SUMIFS(raw_data!$J:$J,raw_data!$B:$B,BASE_YM,raw_data!$G:$G,$A879)))</f>
        <v/>
      </c>
      <c r="N879" s="31" t="str">
        <f aca="false">IF(N(L879)=0,"",M879/L879)</f>
        <v/>
      </c>
      <c r="O879" s="30" t="str">
        <f aca="false">IF($A879="","",SUMIFS(raw_data!$H:$H,raw_data!$B:$B,BASE_YM_PY,raw_data!$G:$G,$A879))</f>
        <v/>
      </c>
      <c r="P879" s="30" t="str">
        <f aca="false">IF($A879="","",(SUMIFS(raw_data!$I:$I,raw_data!$B:$B,BASE_YM_PY,raw_data!$G:$G,$A879)+SUMIFS(raw_data!$J:$J,raw_data!$B:$B,BASE_YM_PY,raw_data!$G:$G,$A879)))</f>
        <v/>
      </c>
      <c r="Q879" s="31" t="str">
        <f aca="false">IF(N(O879)=0,"",P879/O879)</f>
        <v/>
      </c>
      <c r="R879" s="32" t="str">
        <f aca="false">IF(N(O879)=0,"",L879/O879-1)</f>
        <v/>
      </c>
      <c r="S879" s="33" t="str">
        <f aca="false">IF(OR(N879="",Q879=""),"",N879-Q879)</f>
        <v/>
      </c>
      <c r="T879" s="0" t="str">
        <f aca="false">IF(N(D879)&gt;0,RANK(D879,D$2:D$1001)+COUNTIF(D$2:D879,D879)-1,"")</f>
        <v/>
      </c>
      <c r="U879" s="38" t="n">
        <f aca="false">IF(N(D879)&gt;0,IF(D879&gt;=LR_MIN_SHARE*SUM(D$2:D$1001),F879,-1),-1)</f>
        <v>-1</v>
      </c>
      <c r="V879" s="0" t="str">
        <f aca="false">IF(U879&lt;0,"",RANK(U879,U$2:U$1001)+COUNTIF(U$2:U879,U879)-1)</f>
        <v/>
      </c>
      <c r="W879" s="0" t="str">
        <f aca="false">IF(N(L879)&gt;0,RANK(L879,L$2:L$1001)+COUNTIF(L$2:L879,L879)-1,"")</f>
        <v/>
      </c>
      <c r="X879" s="38" t="n">
        <f aca="false">IF(N(L879)&gt;0,IF(L879&gt;=LR_MIN_SHARE*SUM(L$2:L$1001),N879,-1),-1)</f>
        <v>-1</v>
      </c>
      <c r="Y879" s="0" t="str">
        <f aca="false">IF(X879&lt;0,"",RANK(X879,X$2:X$1001)+COUNTIF(X$2:X879,X879)-1)</f>
        <v/>
      </c>
      <c r="AA879" s="0" t="str">
        <f aca="false">IF($A879="","",IF(COUNTIF($B$2:$B879,$B879)=1,1,""))</f>
        <v/>
      </c>
      <c r="AB879" s="0" t="str">
        <f aca="false">IF(AA879=1,SUMIF($B$2:$B$1001,$B879,$D$2:$D$1001),"")</f>
        <v/>
      </c>
      <c r="AC879" s="0" t="str">
        <f aca="false">IF(AA879=1,RANK(AB879,$AB$2:$AB$1001)+COUNTIF($AB$2:$AB879,AB879)-1,"")</f>
        <v/>
      </c>
      <c r="AD879" s="0" t="str">
        <f aca="false">IF($A879="","",COUNTIF(raw_data!$G:$G,$A879))</f>
        <v/>
      </c>
      <c r="AE879" s="0" t="str">
        <f aca="false">IF($A879="","",IF(COUNTIF($A$2:$A$1001,$A879)&gt;1,1,0))</f>
        <v/>
      </c>
    </row>
    <row r="880" customFormat="false" ht="15" hidden="false" customHeight="false" outlineLevel="0" collapsed="false">
      <c r="A880" s="0" t="str">
        <f aca="false">IF(code_master!$A880="","",code_master!$A880)</f>
        <v/>
      </c>
      <c r="B880" s="0" t="str">
        <f aca="false">IF($A880="","",code_master!$C880&amp;"")</f>
        <v/>
      </c>
      <c r="C880" s="0" t="str">
        <f aca="false">IF($A880="","",code_master!$B880&amp;"")</f>
        <v/>
      </c>
      <c r="D880" s="30" t="str">
        <f aca="false">IF($A880="","",SUMIFS(raw_data!$H:$H,raw_data!$A:$A,"&gt;="&amp;UY_START,raw_data!$A:$A,"&lt;="&amp;BASE_YM,raw_data!$B:$B,"&lt;="&amp;BASE_YM,raw_data!$G:$G,$A880))</f>
        <v/>
      </c>
      <c r="E880" s="30" t="str">
        <f aca="false">IF($A880="","",(SUMIFS(raw_data!$I:$I,raw_data!$A:$A,"&gt;="&amp;UY_START,raw_data!$A:$A,"&lt;="&amp;BASE_YM,raw_data!$B:$B,"&lt;="&amp;BASE_YM,raw_data!$G:$G,$A880)+SUMIFS(raw_data!$J:$J,raw_data!$A:$A,"&gt;="&amp;UY_START,raw_data!$A:$A,"&lt;="&amp;BASE_YM,raw_data!$B:$B,"&lt;="&amp;BASE_YM,raw_data!$G:$G,$A880)))</f>
        <v/>
      </c>
      <c r="F880" s="31" t="str">
        <f aca="false">IF(N(D880)=0,"",E880/D880)</f>
        <v/>
      </c>
      <c r="G880" s="30" t="str">
        <f aca="false">IF($A880="","",SUMIFS(raw_data!$H:$H,raw_data!$A:$A,"&gt;="&amp;UY_START_PY,raw_data!$A:$A,"&lt;="&amp;BASE_YM_PY,raw_data!$B:$B,"&lt;="&amp;BASE_YM_PY,raw_data!$G:$G,$A880))</f>
        <v/>
      </c>
      <c r="H880" s="30" t="str">
        <f aca="false">IF($A880="","",(SUMIFS(raw_data!$I:$I,raw_data!$A:$A,"&gt;="&amp;UY_START_PY,raw_data!$A:$A,"&lt;="&amp;BASE_YM_PY,raw_data!$B:$B,"&lt;="&amp;BASE_YM_PY,raw_data!$G:$G,$A880)+SUMIFS(raw_data!$J:$J,raw_data!$A:$A,"&gt;="&amp;UY_START_PY,raw_data!$A:$A,"&lt;="&amp;BASE_YM_PY,raw_data!$B:$B,"&lt;="&amp;BASE_YM_PY,raw_data!$G:$G,$A880)))</f>
        <v/>
      </c>
      <c r="I880" s="31" t="str">
        <f aca="false">IF(N(G880)=0,"",H880/G880)</f>
        <v/>
      </c>
      <c r="J880" s="32" t="str">
        <f aca="false">IF(N(G880)=0,"",D880/G880-1)</f>
        <v/>
      </c>
      <c r="K880" s="33" t="str">
        <f aca="false">IF(OR(F880="",I880=""),"",F880-I880)</f>
        <v/>
      </c>
      <c r="L880" s="30" t="str">
        <f aca="false">IF($A880="","",SUMIFS(raw_data!$H:$H,raw_data!$B:$B,BASE_YM,raw_data!$G:$G,$A880))</f>
        <v/>
      </c>
      <c r="M880" s="30" t="str">
        <f aca="false">IF($A880="","",(SUMIFS(raw_data!$I:$I,raw_data!$B:$B,BASE_YM,raw_data!$G:$G,$A880)+SUMIFS(raw_data!$J:$J,raw_data!$B:$B,BASE_YM,raw_data!$G:$G,$A880)))</f>
        <v/>
      </c>
      <c r="N880" s="31" t="str">
        <f aca="false">IF(N(L880)=0,"",M880/L880)</f>
        <v/>
      </c>
      <c r="O880" s="30" t="str">
        <f aca="false">IF($A880="","",SUMIFS(raw_data!$H:$H,raw_data!$B:$B,BASE_YM_PY,raw_data!$G:$G,$A880))</f>
        <v/>
      </c>
      <c r="P880" s="30" t="str">
        <f aca="false">IF($A880="","",(SUMIFS(raw_data!$I:$I,raw_data!$B:$B,BASE_YM_PY,raw_data!$G:$G,$A880)+SUMIFS(raw_data!$J:$J,raw_data!$B:$B,BASE_YM_PY,raw_data!$G:$G,$A880)))</f>
        <v/>
      </c>
      <c r="Q880" s="31" t="str">
        <f aca="false">IF(N(O880)=0,"",P880/O880)</f>
        <v/>
      </c>
      <c r="R880" s="32" t="str">
        <f aca="false">IF(N(O880)=0,"",L880/O880-1)</f>
        <v/>
      </c>
      <c r="S880" s="33" t="str">
        <f aca="false">IF(OR(N880="",Q880=""),"",N880-Q880)</f>
        <v/>
      </c>
      <c r="T880" s="0" t="str">
        <f aca="false">IF(N(D880)&gt;0,RANK(D880,D$2:D$1001)+COUNTIF(D$2:D880,D880)-1,"")</f>
        <v/>
      </c>
      <c r="U880" s="38" t="n">
        <f aca="false">IF(N(D880)&gt;0,IF(D880&gt;=LR_MIN_SHARE*SUM(D$2:D$1001),F880,-1),-1)</f>
        <v>-1</v>
      </c>
      <c r="V880" s="0" t="str">
        <f aca="false">IF(U880&lt;0,"",RANK(U880,U$2:U$1001)+COUNTIF(U$2:U880,U880)-1)</f>
        <v/>
      </c>
      <c r="W880" s="0" t="str">
        <f aca="false">IF(N(L880)&gt;0,RANK(L880,L$2:L$1001)+COUNTIF(L$2:L880,L880)-1,"")</f>
        <v/>
      </c>
      <c r="X880" s="38" t="n">
        <f aca="false">IF(N(L880)&gt;0,IF(L880&gt;=LR_MIN_SHARE*SUM(L$2:L$1001),N880,-1),-1)</f>
        <v>-1</v>
      </c>
      <c r="Y880" s="0" t="str">
        <f aca="false">IF(X880&lt;0,"",RANK(X880,X$2:X$1001)+COUNTIF(X$2:X880,X880)-1)</f>
        <v/>
      </c>
      <c r="AA880" s="0" t="str">
        <f aca="false">IF($A880="","",IF(COUNTIF($B$2:$B880,$B880)=1,1,""))</f>
        <v/>
      </c>
      <c r="AB880" s="0" t="str">
        <f aca="false">IF(AA880=1,SUMIF($B$2:$B$1001,$B880,$D$2:$D$1001),"")</f>
        <v/>
      </c>
      <c r="AC880" s="0" t="str">
        <f aca="false">IF(AA880=1,RANK(AB880,$AB$2:$AB$1001)+COUNTIF($AB$2:$AB880,AB880)-1,"")</f>
        <v/>
      </c>
      <c r="AD880" s="0" t="str">
        <f aca="false">IF($A880="","",COUNTIF(raw_data!$G:$G,$A880))</f>
        <v/>
      </c>
      <c r="AE880" s="0" t="str">
        <f aca="false">IF($A880="","",IF(COUNTIF($A$2:$A$1001,$A880)&gt;1,1,0))</f>
        <v/>
      </c>
    </row>
    <row r="881" customFormat="false" ht="15" hidden="false" customHeight="false" outlineLevel="0" collapsed="false">
      <c r="A881" s="0" t="str">
        <f aca="false">IF(code_master!$A881="","",code_master!$A881)</f>
        <v/>
      </c>
      <c r="B881" s="0" t="str">
        <f aca="false">IF($A881="","",code_master!$C881&amp;"")</f>
        <v/>
      </c>
      <c r="C881" s="0" t="str">
        <f aca="false">IF($A881="","",code_master!$B881&amp;"")</f>
        <v/>
      </c>
      <c r="D881" s="30" t="str">
        <f aca="false">IF($A881="","",SUMIFS(raw_data!$H:$H,raw_data!$A:$A,"&gt;="&amp;UY_START,raw_data!$A:$A,"&lt;="&amp;BASE_YM,raw_data!$B:$B,"&lt;="&amp;BASE_YM,raw_data!$G:$G,$A881))</f>
        <v/>
      </c>
      <c r="E881" s="30" t="str">
        <f aca="false">IF($A881="","",(SUMIFS(raw_data!$I:$I,raw_data!$A:$A,"&gt;="&amp;UY_START,raw_data!$A:$A,"&lt;="&amp;BASE_YM,raw_data!$B:$B,"&lt;="&amp;BASE_YM,raw_data!$G:$G,$A881)+SUMIFS(raw_data!$J:$J,raw_data!$A:$A,"&gt;="&amp;UY_START,raw_data!$A:$A,"&lt;="&amp;BASE_YM,raw_data!$B:$B,"&lt;="&amp;BASE_YM,raw_data!$G:$G,$A881)))</f>
        <v/>
      </c>
      <c r="F881" s="31" t="str">
        <f aca="false">IF(N(D881)=0,"",E881/D881)</f>
        <v/>
      </c>
      <c r="G881" s="30" t="str">
        <f aca="false">IF($A881="","",SUMIFS(raw_data!$H:$H,raw_data!$A:$A,"&gt;="&amp;UY_START_PY,raw_data!$A:$A,"&lt;="&amp;BASE_YM_PY,raw_data!$B:$B,"&lt;="&amp;BASE_YM_PY,raw_data!$G:$G,$A881))</f>
        <v/>
      </c>
      <c r="H881" s="30" t="str">
        <f aca="false">IF($A881="","",(SUMIFS(raw_data!$I:$I,raw_data!$A:$A,"&gt;="&amp;UY_START_PY,raw_data!$A:$A,"&lt;="&amp;BASE_YM_PY,raw_data!$B:$B,"&lt;="&amp;BASE_YM_PY,raw_data!$G:$G,$A881)+SUMIFS(raw_data!$J:$J,raw_data!$A:$A,"&gt;="&amp;UY_START_PY,raw_data!$A:$A,"&lt;="&amp;BASE_YM_PY,raw_data!$B:$B,"&lt;="&amp;BASE_YM_PY,raw_data!$G:$G,$A881)))</f>
        <v/>
      </c>
      <c r="I881" s="31" t="str">
        <f aca="false">IF(N(G881)=0,"",H881/G881)</f>
        <v/>
      </c>
      <c r="J881" s="32" t="str">
        <f aca="false">IF(N(G881)=0,"",D881/G881-1)</f>
        <v/>
      </c>
      <c r="K881" s="33" t="str">
        <f aca="false">IF(OR(F881="",I881=""),"",F881-I881)</f>
        <v/>
      </c>
      <c r="L881" s="30" t="str">
        <f aca="false">IF($A881="","",SUMIFS(raw_data!$H:$H,raw_data!$B:$B,BASE_YM,raw_data!$G:$G,$A881))</f>
        <v/>
      </c>
      <c r="M881" s="30" t="str">
        <f aca="false">IF($A881="","",(SUMIFS(raw_data!$I:$I,raw_data!$B:$B,BASE_YM,raw_data!$G:$G,$A881)+SUMIFS(raw_data!$J:$J,raw_data!$B:$B,BASE_YM,raw_data!$G:$G,$A881)))</f>
        <v/>
      </c>
      <c r="N881" s="31" t="str">
        <f aca="false">IF(N(L881)=0,"",M881/L881)</f>
        <v/>
      </c>
      <c r="O881" s="30" t="str">
        <f aca="false">IF($A881="","",SUMIFS(raw_data!$H:$H,raw_data!$B:$B,BASE_YM_PY,raw_data!$G:$G,$A881))</f>
        <v/>
      </c>
      <c r="P881" s="30" t="str">
        <f aca="false">IF($A881="","",(SUMIFS(raw_data!$I:$I,raw_data!$B:$B,BASE_YM_PY,raw_data!$G:$G,$A881)+SUMIFS(raw_data!$J:$J,raw_data!$B:$B,BASE_YM_PY,raw_data!$G:$G,$A881)))</f>
        <v/>
      </c>
      <c r="Q881" s="31" t="str">
        <f aca="false">IF(N(O881)=0,"",P881/O881)</f>
        <v/>
      </c>
      <c r="R881" s="32" t="str">
        <f aca="false">IF(N(O881)=0,"",L881/O881-1)</f>
        <v/>
      </c>
      <c r="S881" s="33" t="str">
        <f aca="false">IF(OR(N881="",Q881=""),"",N881-Q881)</f>
        <v/>
      </c>
      <c r="T881" s="0" t="str">
        <f aca="false">IF(N(D881)&gt;0,RANK(D881,D$2:D$1001)+COUNTIF(D$2:D881,D881)-1,"")</f>
        <v/>
      </c>
      <c r="U881" s="38" t="n">
        <f aca="false">IF(N(D881)&gt;0,IF(D881&gt;=LR_MIN_SHARE*SUM(D$2:D$1001),F881,-1),-1)</f>
        <v>-1</v>
      </c>
      <c r="V881" s="0" t="str">
        <f aca="false">IF(U881&lt;0,"",RANK(U881,U$2:U$1001)+COUNTIF(U$2:U881,U881)-1)</f>
        <v/>
      </c>
      <c r="W881" s="0" t="str">
        <f aca="false">IF(N(L881)&gt;0,RANK(L881,L$2:L$1001)+COUNTIF(L$2:L881,L881)-1,"")</f>
        <v/>
      </c>
      <c r="X881" s="38" t="n">
        <f aca="false">IF(N(L881)&gt;0,IF(L881&gt;=LR_MIN_SHARE*SUM(L$2:L$1001),N881,-1),-1)</f>
        <v>-1</v>
      </c>
      <c r="Y881" s="0" t="str">
        <f aca="false">IF(X881&lt;0,"",RANK(X881,X$2:X$1001)+COUNTIF(X$2:X881,X881)-1)</f>
        <v/>
      </c>
      <c r="AA881" s="0" t="str">
        <f aca="false">IF($A881="","",IF(COUNTIF($B$2:$B881,$B881)=1,1,""))</f>
        <v/>
      </c>
      <c r="AB881" s="0" t="str">
        <f aca="false">IF(AA881=1,SUMIF($B$2:$B$1001,$B881,$D$2:$D$1001),"")</f>
        <v/>
      </c>
      <c r="AC881" s="0" t="str">
        <f aca="false">IF(AA881=1,RANK(AB881,$AB$2:$AB$1001)+COUNTIF($AB$2:$AB881,AB881)-1,"")</f>
        <v/>
      </c>
      <c r="AD881" s="0" t="str">
        <f aca="false">IF($A881="","",COUNTIF(raw_data!$G:$G,$A881))</f>
        <v/>
      </c>
      <c r="AE881" s="0" t="str">
        <f aca="false">IF($A881="","",IF(COUNTIF($A$2:$A$1001,$A881)&gt;1,1,0))</f>
        <v/>
      </c>
    </row>
    <row r="882" customFormat="false" ht="15" hidden="false" customHeight="false" outlineLevel="0" collapsed="false">
      <c r="A882" s="0" t="str">
        <f aca="false">IF(code_master!$A882="","",code_master!$A882)</f>
        <v/>
      </c>
      <c r="B882" s="0" t="str">
        <f aca="false">IF($A882="","",code_master!$C882&amp;"")</f>
        <v/>
      </c>
      <c r="C882" s="0" t="str">
        <f aca="false">IF($A882="","",code_master!$B882&amp;"")</f>
        <v/>
      </c>
      <c r="D882" s="30" t="str">
        <f aca="false">IF($A882="","",SUMIFS(raw_data!$H:$H,raw_data!$A:$A,"&gt;="&amp;UY_START,raw_data!$A:$A,"&lt;="&amp;BASE_YM,raw_data!$B:$B,"&lt;="&amp;BASE_YM,raw_data!$G:$G,$A882))</f>
        <v/>
      </c>
      <c r="E882" s="30" t="str">
        <f aca="false">IF($A882="","",(SUMIFS(raw_data!$I:$I,raw_data!$A:$A,"&gt;="&amp;UY_START,raw_data!$A:$A,"&lt;="&amp;BASE_YM,raw_data!$B:$B,"&lt;="&amp;BASE_YM,raw_data!$G:$G,$A882)+SUMIFS(raw_data!$J:$J,raw_data!$A:$A,"&gt;="&amp;UY_START,raw_data!$A:$A,"&lt;="&amp;BASE_YM,raw_data!$B:$B,"&lt;="&amp;BASE_YM,raw_data!$G:$G,$A882)))</f>
        <v/>
      </c>
      <c r="F882" s="31" t="str">
        <f aca="false">IF(N(D882)=0,"",E882/D882)</f>
        <v/>
      </c>
      <c r="G882" s="30" t="str">
        <f aca="false">IF($A882="","",SUMIFS(raw_data!$H:$H,raw_data!$A:$A,"&gt;="&amp;UY_START_PY,raw_data!$A:$A,"&lt;="&amp;BASE_YM_PY,raw_data!$B:$B,"&lt;="&amp;BASE_YM_PY,raw_data!$G:$G,$A882))</f>
        <v/>
      </c>
      <c r="H882" s="30" t="str">
        <f aca="false">IF($A882="","",(SUMIFS(raw_data!$I:$I,raw_data!$A:$A,"&gt;="&amp;UY_START_PY,raw_data!$A:$A,"&lt;="&amp;BASE_YM_PY,raw_data!$B:$B,"&lt;="&amp;BASE_YM_PY,raw_data!$G:$G,$A882)+SUMIFS(raw_data!$J:$J,raw_data!$A:$A,"&gt;="&amp;UY_START_PY,raw_data!$A:$A,"&lt;="&amp;BASE_YM_PY,raw_data!$B:$B,"&lt;="&amp;BASE_YM_PY,raw_data!$G:$G,$A882)))</f>
        <v/>
      </c>
      <c r="I882" s="31" t="str">
        <f aca="false">IF(N(G882)=0,"",H882/G882)</f>
        <v/>
      </c>
      <c r="J882" s="32" t="str">
        <f aca="false">IF(N(G882)=0,"",D882/G882-1)</f>
        <v/>
      </c>
      <c r="K882" s="33" t="str">
        <f aca="false">IF(OR(F882="",I882=""),"",F882-I882)</f>
        <v/>
      </c>
      <c r="L882" s="30" t="str">
        <f aca="false">IF($A882="","",SUMIFS(raw_data!$H:$H,raw_data!$B:$B,BASE_YM,raw_data!$G:$G,$A882))</f>
        <v/>
      </c>
      <c r="M882" s="30" t="str">
        <f aca="false">IF($A882="","",(SUMIFS(raw_data!$I:$I,raw_data!$B:$B,BASE_YM,raw_data!$G:$G,$A882)+SUMIFS(raw_data!$J:$J,raw_data!$B:$B,BASE_YM,raw_data!$G:$G,$A882)))</f>
        <v/>
      </c>
      <c r="N882" s="31" t="str">
        <f aca="false">IF(N(L882)=0,"",M882/L882)</f>
        <v/>
      </c>
      <c r="O882" s="30" t="str">
        <f aca="false">IF($A882="","",SUMIFS(raw_data!$H:$H,raw_data!$B:$B,BASE_YM_PY,raw_data!$G:$G,$A882))</f>
        <v/>
      </c>
      <c r="P882" s="30" t="str">
        <f aca="false">IF($A882="","",(SUMIFS(raw_data!$I:$I,raw_data!$B:$B,BASE_YM_PY,raw_data!$G:$G,$A882)+SUMIFS(raw_data!$J:$J,raw_data!$B:$B,BASE_YM_PY,raw_data!$G:$G,$A882)))</f>
        <v/>
      </c>
      <c r="Q882" s="31" t="str">
        <f aca="false">IF(N(O882)=0,"",P882/O882)</f>
        <v/>
      </c>
      <c r="R882" s="32" t="str">
        <f aca="false">IF(N(O882)=0,"",L882/O882-1)</f>
        <v/>
      </c>
      <c r="S882" s="33" t="str">
        <f aca="false">IF(OR(N882="",Q882=""),"",N882-Q882)</f>
        <v/>
      </c>
      <c r="T882" s="0" t="str">
        <f aca="false">IF(N(D882)&gt;0,RANK(D882,D$2:D$1001)+COUNTIF(D$2:D882,D882)-1,"")</f>
        <v/>
      </c>
      <c r="U882" s="38" t="n">
        <f aca="false">IF(N(D882)&gt;0,IF(D882&gt;=LR_MIN_SHARE*SUM(D$2:D$1001),F882,-1),-1)</f>
        <v>-1</v>
      </c>
      <c r="V882" s="0" t="str">
        <f aca="false">IF(U882&lt;0,"",RANK(U882,U$2:U$1001)+COUNTIF(U$2:U882,U882)-1)</f>
        <v/>
      </c>
      <c r="W882" s="0" t="str">
        <f aca="false">IF(N(L882)&gt;0,RANK(L882,L$2:L$1001)+COUNTIF(L$2:L882,L882)-1,"")</f>
        <v/>
      </c>
      <c r="X882" s="38" t="n">
        <f aca="false">IF(N(L882)&gt;0,IF(L882&gt;=LR_MIN_SHARE*SUM(L$2:L$1001),N882,-1),-1)</f>
        <v>-1</v>
      </c>
      <c r="Y882" s="0" t="str">
        <f aca="false">IF(X882&lt;0,"",RANK(X882,X$2:X$1001)+COUNTIF(X$2:X882,X882)-1)</f>
        <v/>
      </c>
      <c r="AA882" s="0" t="str">
        <f aca="false">IF($A882="","",IF(COUNTIF($B$2:$B882,$B882)=1,1,""))</f>
        <v/>
      </c>
      <c r="AB882" s="0" t="str">
        <f aca="false">IF(AA882=1,SUMIF($B$2:$B$1001,$B882,$D$2:$D$1001),"")</f>
        <v/>
      </c>
      <c r="AC882" s="0" t="str">
        <f aca="false">IF(AA882=1,RANK(AB882,$AB$2:$AB$1001)+COUNTIF($AB$2:$AB882,AB882)-1,"")</f>
        <v/>
      </c>
      <c r="AD882" s="0" t="str">
        <f aca="false">IF($A882="","",COUNTIF(raw_data!$G:$G,$A882))</f>
        <v/>
      </c>
      <c r="AE882" s="0" t="str">
        <f aca="false">IF($A882="","",IF(COUNTIF($A$2:$A$1001,$A882)&gt;1,1,0))</f>
        <v/>
      </c>
    </row>
    <row r="883" customFormat="false" ht="15" hidden="false" customHeight="false" outlineLevel="0" collapsed="false">
      <c r="A883" s="0" t="str">
        <f aca="false">IF(code_master!$A883="","",code_master!$A883)</f>
        <v/>
      </c>
      <c r="B883" s="0" t="str">
        <f aca="false">IF($A883="","",code_master!$C883&amp;"")</f>
        <v/>
      </c>
      <c r="C883" s="0" t="str">
        <f aca="false">IF($A883="","",code_master!$B883&amp;"")</f>
        <v/>
      </c>
      <c r="D883" s="30" t="str">
        <f aca="false">IF($A883="","",SUMIFS(raw_data!$H:$H,raw_data!$A:$A,"&gt;="&amp;UY_START,raw_data!$A:$A,"&lt;="&amp;BASE_YM,raw_data!$B:$B,"&lt;="&amp;BASE_YM,raw_data!$G:$G,$A883))</f>
        <v/>
      </c>
      <c r="E883" s="30" t="str">
        <f aca="false">IF($A883="","",(SUMIFS(raw_data!$I:$I,raw_data!$A:$A,"&gt;="&amp;UY_START,raw_data!$A:$A,"&lt;="&amp;BASE_YM,raw_data!$B:$B,"&lt;="&amp;BASE_YM,raw_data!$G:$G,$A883)+SUMIFS(raw_data!$J:$J,raw_data!$A:$A,"&gt;="&amp;UY_START,raw_data!$A:$A,"&lt;="&amp;BASE_YM,raw_data!$B:$B,"&lt;="&amp;BASE_YM,raw_data!$G:$G,$A883)))</f>
        <v/>
      </c>
      <c r="F883" s="31" t="str">
        <f aca="false">IF(N(D883)=0,"",E883/D883)</f>
        <v/>
      </c>
      <c r="G883" s="30" t="str">
        <f aca="false">IF($A883="","",SUMIFS(raw_data!$H:$H,raw_data!$A:$A,"&gt;="&amp;UY_START_PY,raw_data!$A:$A,"&lt;="&amp;BASE_YM_PY,raw_data!$B:$B,"&lt;="&amp;BASE_YM_PY,raw_data!$G:$G,$A883))</f>
        <v/>
      </c>
      <c r="H883" s="30" t="str">
        <f aca="false">IF($A883="","",(SUMIFS(raw_data!$I:$I,raw_data!$A:$A,"&gt;="&amp;UY_START_PY,raw_data!$A:$A,"&lt;="&amp;BASE_YM_PY,raw_data!$B:$B,"&lt;="&amp;BASE_YM_PY,raw_data!$G:$G,$A883)+SUMIFS(raw_data!$J:$J,raw_data!$A:$A,"&gt;="&amp;UY_START_PY,raw_data!$A:$A,"&lt;="&amp;BASE_YM_PY,raw_data!$B:$B,"&lt;="&amp;BASE_YM_PY,raw_data!$G:$G,$A883)))</f>
        <v/>
      </c>
      <c r="I883" s="31" t="str">
        <f aca="false">IF(N(G883)=0,"",H883/G883)</f>
        <v/>
      </c>
      <c r="J883" s="32" t="str">
        <f aca="false">IF(N(G883)=0,"",D883/G883-1)</f>
        <v/>
      </c>
      <c r="K883" s="33" t="str">
        <f aca="false">IF(OR(F883="",I883=""),"",F883-I883)</f>
        <v/>
      </c>
      <c r="L883" s="30" t="str">
        <f aca="false">IF($A883="","",SUMIFS(raw_data!$H:$H,raw_data!$B:$B,BASE_YM,raw_data!$G:$G,$A883))</f>
        <v/>
      </c>
      <c r="M883" s="30" t="str">
        <f aca="false">IF($A883="","",(SUMIFS(raw_data!$I:$I,raw_data!$B:$B,BASE_YM,raw_data!$G:$G,$A883)+SUMIFS(raw_data!$J:$J,raw_data!$B:$B,BASE_YM,raw_data!$G:$G,$A883)))</f>
        <v/>
      </c>
      <c r="N883" s="31" t="str">
        <f aca="false">IF(N(L883)=0,"",M883/L883)</f>
        <v/>
      </c>
      <c r="O883" s="30" t="str">
        <f aca="false">IF($A883="","",SUMIFS(raw_data!$H:$H,raw_data!$B:$B,BASE_YM_PY,raw_data!$G:$G,$A883))</f>
        <v/>
      </c>
      <c r="P883" s="30" t="str">
        <f aca="false">IF($A883="","",(SUMIFS(raw_data!$I:$I,raw_data!$B:$B,BASE_YM_PY,raw_data!$G:$G,$A883)+SUMIFS(raw_data!$J:$J,raw_data!$B:$B,BASE_YM_PY,raw_data!$G:$G,$A883)))</f>
        <v/>
      </c>
      <c r="Q883" s="31" t="str">
        <f aca="false">IF(N(O883)=0,"",P883/O883)</f>
        <v/>
      </c>
      <c r="R883" s="32" t="str">
        <f aca="false">IF(N(O883)=0,"",L883/O883-1)</f>
        <v/>
      </c>
      <c r="S883" s="33" t="str">
        <f aca="false">IF(OR(N883="",Q883=""),"",N883-Q883)</f>
        <v/>
      </c>
      <c r="T883" s="0" t="str">
        <f aca="false">IF(N(D883)&gt;0,RANK(D883,D$2:D$1001)+COUNTIF(D$2:D883,D883)-1,"")</f>
        <v/>
      </c>
      <c r="U883" s="38" t="n">
        <f aca="false">IF(N(D883)&gt;0,IF(D883&gt;=LR_MIN_SHARE*SUM(D$2:D$1001),F883,-1),-1)</f>
        <v>-1</v>
      </c>
      <c r="V883" s="0" t="str">
        <f aca="false">IF(U883&lt;0,"",RANK(U883,U$2:U$1001)+COUNTIF(U$2:U883,U883)-1)</f>
        <v/>
      </c>
      <c r="W883" s="0" t="str">
        <f aca="false">IF(N(L883)&gt;0,RANK(L883,L$2:L$1001)+COUNTIF(L$2:L883,L883)-1,"")</f>
        <v/>
      </c>
      <c r="X883" s="38" t="n">
        <f aca="false">IF(N(L883)&gt;0,IF(L883&gt;=LR_MIN_SHARE*SUM(L$2:L$1001),N883,-1),-1)</f>
        <v>-1</v>
      </c>
      <c r="Y883" s="0" t="str">
        <f aca="false">IF(X883&lt;0,"",RANK(X883,X$2:X$1001)+COUNTIF(X$2:X883,X883)-1)</f>
        <v/>
      </c>
      <c r="AA883" s="0" t="str">
        <f aca="false">IF($A883="","",IF(COUNTIF($B$2:$B883,$B883)=1,1,""))</f>
        <v/>
      </c>
      <c r="AB883" s="0" t="str">
        <f aca="false">IF(AA883=1,SUMIF($B$2:$B$1001,$B883,$D$2:$D$1001),"")</f>
        <v/>
      </c>
      <c r="AC883" s="0" t="str">
        <f aca="false">IF(AA883=1,RANK(AB883,$AB$2:$AB$1001)+COUNTIF($AB$2:$AB883,AB883)-1,"")</f>
        <v/>
      </c>
      <c r="AD883" s="0" t="str">
        <f aca="false">IF($A883="","",COUNTIF(raw_data!$G:$G,$A883))</f>
        <v/>
      </c>
      <c r="AE883" s="0" t="str">
        <f aca="false">IF($A883="","",IF(COUNTIF($A$2:$A$1001,$A883)&gt;1,1,0))</f>
        <v/>
      </c>
    </row>
    <row r="884" customFormat="false" ht="15" hidden="false" customHeight="false" outlineLevel="0" collapsed="false">
      <c r="A884" s="0" t="str">
        <f aca="false">IF(code_master!$A884="","",code_master!$A884)</f>
        <v/>
      </c>
      <c r="B884" s="0" t="str">
        <f aca="false">IF($A884="","",code_master!$C884&amp;"")</f>
        <v/>
      </c>
      <c r="C884" s="0" t="str">
        <f aca="false">IF($A884="","",code_master!$B884&amp;"")</f>
        <v/>
      </c>
      <c r="D884" s="30" t="str">
        <f aca="false">IF($A884="","",SUMIFS(raw_data!$H:$H,raw_data!$A:$A,"&gt;="&amp;UY_START,raw_data!$A:$A,"&lt;="&amp;BASE_YM,raw_data!$B:$B,"&lt;="&amp;BASE_YM,raw_data!$G:$G,$A884))</f>
        <v/>
      </c>
      <c r="E884" s="30" t="str">
        <f aca="false">IF($A884="","",(SUMIFS(raw_data!$I:$I,raw_data!$A:$A,"&gt;="&amp;UY_START,raw_data!$A:$A,"&lt;="&amp;BASE_YM,raw_data!$B:$B,"&lt;="&amp;BASE_YM,raw_data!$G:$G,$A884)+SUMIFS(raw_data!$J:$J,raw_data!$A:$A,"&gt;="&amp;UY_START,raw_data!$A:$A,"&lt;="&amp;BASE_YM,raw_data!$B:$B,"&lt;="&amp;BASE_YM,raw_data!$G:$G,$A884)))</f>
        <v/>
      </c>
      <c r="F884" s="31" t="str">
        <f aca="false">IF(N(D884)=0,"",E884/D884)</f>
        <v/>
      </c>
      <c r="G884" s="30" t="str">
        <f aca="false">IF($A884="","",SUMIFS(raw_data!$H:$H,raw_data!$A:$A,"&gt;="&amp;UY_START_PY,raw_data!$A:$A,"&lt;="&amp;BASE_YM_PY,raw_data!$B:$B,"&lt;="&amp;BASE_YM_PY,raw_data!$G:$G,$A884))</f>
        <v/>
      </c>
      <c r="H884" s="30" t="str">
        <f aca="false">IF($A884="","",(SUMIFS(raw_data!$I:$I,raw_data!$A:$A,"&gt;="&amp;UY_START_PY,raw_data!$A:$A,"&lt;="&amp;BASE_YM_PY,raw_data!$B:$B,"&lt;="&amp;BASE_YM_PY,raw_data!$G:$G,$A884)+SUMIFS(raw_data!$J:$J,raw_data!$A:$A,"&gt;="&amp;UY_START_PY,raw_data!$A:$A,"&lt;="&amp;BASE_YM_PY,raw_data!$B:$B,"&lt;="&amp;BASE_YM_PY,raw_data!$G:$G,$A884)))</f>
        <v/>
      </c>
      <c r="I884" s="31" t="str">
        <f aca="false">IF(N(G884)=0,"",H884/G884)</f>
        <v/>
      </c>
      <c r="J884" s="32" t="str">
        <f aca="false">IF(N(G884)=0,"",D884/G884-1)</f>
        <v/>
      </c>
      <c r="K884" s="33" t="str">
        <f aca="false">IF(OR(F884="",I884=""),"",F884-I884)</f>
        <v/>
      </c>
      <c r="L884" s="30" t="str">
        <f aca="false">IF($A884="","",SUMIFS(raw_data!$H:$H,raw_data!$B:$B,BASE_YM,raw_data!$G:$G,$A884))</f>
        <v/>
      </c>
      <c r="M884" s="30" t="str">
        <f aca="false">IF($A884="","",(SUMIFS(raw_data!$I:$I,raw_data!$B:$B,BASE_YM,raw_data!$G:$G,$A884)+SUMIFS(raw_data!$J:$J,raw_data!$B:$B,BASE_YM,raw_data!$G:$G,$A884)))</f>
        <v/>
      </c>
      <c r="N884" s="31" t="str">
        <f aca="false">IF(N(L884)=0,"",M884/L884)</f>
        <v/>
      </c>
      <c r="O884" s="30" t="str">
        <f aca="false">IF($A884="","",SUMIFS(raw_data!$H:$H,raw_data!$B:$B,BASE_YM_PY,raw_data!$G:$G,$A884))</f>
        <v/>
      </c>
      <c r="P884" s="30" t="str">
        <f aca="false">IF($A884="","",(SUMIFS(raw_data!$I:$I,raw_data!$B:$B,BASE_YM_PY,raw_data!$G:$G,$A884)+SUMIFS(raw_data!$J:$J,raw_data!$B:$B,BASE_YM_PY,raw_data!$G:$G,$A884)))</f>
        <v/>
      </c>
      <c r="Q884" s="31" t="str">
        <f aca="false">IF(N(O884)=0,"",P884/O884)</f>
        <v/>
      </c>
      <c r="R884" s="32" t="str">
        <f aca="false">IF(N(O884)=0,"",L884/O884-1)</f>
        <v/>
      </c>
      <c r="S884" s="33" t="str">
        <f aca="false">IF(OR(N884="",Q884=""),"",N884-Q884)</f>
        <v/>
      </c>
      <c r="T884" s="0" t="str">
        <f aca="false">IF(N(D884)&gt;0,RANK(D884,D$2:D$1001)+COUNTIF(D$2:D884,D884)-1,"")</f>
        <v/>
      </c>
      <c r="U884" s="38" t="n">
        <f aca="false">IF(N(D884)&gt;0,IF(D884&gt;=LR_MIN_SHARE*SUM(D$2:D$1001),F884,-1),-1)</f>
        <v>-1</v>
      </c>
      <c r="V884" s="0" t="str">
        <f aca="false">IF(U884&lt;0,"",RANK(U884,U$2:U$1001)+COUNTIF(U$2:U884,U884)-1)</f>
        <v/>
      </c>
      <c r="W884" s="0" t="str">
        <f aca="false">IF(N(L884)&gt;0,RANK(L884,L$2:L$1001)+COUNTIF(L$2:L884,L884)-1,"")</f>
        <v/>
      </c>
      <c r="X884" s="38" t="n">
        <f aca="false">IF(N(L884)&gt;0,IF(L884&gt;=LR_MIN_SHARE*SUM(L$2:L$1001),N884,-1),-1)</f>
        <v>-1</v>
      </c>
      <c r="Y884" s="0" t="str">
        <f aca="false">IF(X884&lt;0,"",RANK(X884,X$2:X$1001)+COUNTIF(X$2:X884,X884)-1)</f>
        <v/>
      </c>
      <c r="AA884" s="0" t="str">
        <f aca="false">IF($A884="","",IF(COUNTIF($B$2:$B884,$B884)=1,1,""))</f>
        <v/>
      </c>
      <c r="AB884" s="0" t="str">
        <f aca="false">IF(AA884=1,SUMIF($B$2:$B$1001,$B884,$D$2:$D$1001),"")</f>
        <v/>
      </c>
      <c r="AC884" s="0" t="str">
        <f aca="false">IF(AA884=1,RANK(AB884,$AB$2:$AB$1001)+COUNTIF($AB$2:$AB884,AB884)-1,"")</f>
        <v/>
      </c>
      <c r="AD884" s="0" t="str">
        <f aca="false">IF($A884="","",COUNTIF(raw_data!$G:$G,$A884))</f>
        <v/>
      </c>
      <c r="AE884" s="0" t="str">
        <f aca="false">IF($A884="","",IF(COUNTIF($A$2:$A$1001,$A884)&gt;1,1,0))</f>
        <v/>
      </c>
    </row>
    <row r="885" customFormat="false" ht="15" hidden="false" customHeight="false" outlineLevel="0" collapsed="false">
      <c r="A885" s="0" t="str">
        <f aca="false">IF(code_master!$A885="","",code_master!$A885)</f>
        <v/>
      </c>
      <c r="B885" s="0" t="str">
        <f aca="false">IF($A885="","",code_master!$C885&amp;"")</f>
        <v/>
      </c>
      <c r="C885" s="0" t="str">
        <f aca="false">IF($A885="","",code_master!$B885&amp;"")</f>
        <v/>
      </c>
      <c r="D885" s="30" t="str">
        <f aca="false">IF($A885="","",SUMIFS(raw_data!$H:$H,raw_data!$A:$A,"&gt;="&amp;UY_START,raw_data!$A:$A,"&lt;="&amp;BASE_YM,raw_data!$B:$B,"&lt;="&amp;BASE_YM,raw_data!$G:$G,$A885))</f>
        <v/>
      </c>
      <c r="E885" s="30" t="str">
        <f aca="false">IF($A885="","",(SUMIFS(raw_data!$I:$I,raw_data!$A:$A,"&gt;="&amp;UY_START,raw_data!$A:$A,"&lt;="&amp;BASE_YM,raw_data!$B:$B,"&lt;="&amp;BASE_YM,raw_data!$G:$G,$A885)+SUMIFS(raw_data!$J:$J,raw_data!$A:$A,"&gt;="&amp;UY_START,raw_data!$A:$A,"&lt;="&amp;BASE_YM,raw_data!$B:$B,"&lt;="&amp;BASE_YM,raw_data!$G:$G,$A885)))</f>
        <v/>
      </c>
      <c r="F885" s="31" t="str">
        <f aca="false">IF(N(D885)=0,"",E885/D885)</f>
        <v/>
      </c>
      <c r="G885" s="30" t="str">
        <f aca="false">IF($A885="","",SUMIFS(raw_data!$H:$H,raw_data!$A:$A,"&gt;="&amp;UY_START_PY,raw_data!$A:$A,"&lt;="&amp;BASE_YM_PY,raw_data!$B:$B,"&lt;="&amp;BASE_YM_PY,raw_data!$G:$G,$A885))</f>
        <v/>
      </c>
      <c r="H885" s="30" t="str">
        <f aca="false">IF($A885="","",(SUMIFS(raw_data!$I:$I,raw_data!$A:$A,"&gt;="&amp;UY_START_PY,raw_data!$A:$A,"&lt;="&amp;BASE_YM_PY,raw_data!$B:$B,"&lt;="&amp;BASE_YM_PY,raw_data!$G:$G,$A885)+SUMIFS(raw_data!$J:$J,raw_data!$A:$A,"&gt;="&amp;UY_START_PY,raw_data!$A:$A,"&lt;="&amp;BASE_YM_PY,raw_data!$B:$B,"&lt;="&amp;BASE_YM_PY,raw_data!$G:$G,$A885)))</f>
        <v/>
      </c>
      <c r="I885" s="31" t="str">
        <f aca="false">IF(N(G885)=0,"",H885/G885)</f>
        <v/>
      </c>
      <c r="J885" s="32" t="str">
        <f aca="false">IF(N(G885)=0,"",D885/G885-1)</f>
        <v/>
      </c>
      <c r="K885" s="33" t="str">
        <f aca="false">IF(OR(F885="",I885=""),"",F885-I885)</f>
        <v/>
      </c>
      <c r="L885" s="30" t="str">
        <f aca="false">IF($A885="","",SUMIFS(raw_data!$H:$H,raw_data!$B:$B,BASE_YM,raw_data!$G:$G,$A885))</f>
        <v/>
      </c>
      <c r="M885" s="30" t="str">
        <f aca="false">IF($A885="","",(SUMIFS(raw_data!$I:$I,raw_data!$B:$B,BASE_YM,raw_data!$G:$G,$A885)+SUMIFS(raw_data!$J:$J,raw_data!$B:$B,BASE_YM,raw_data!$G:$G,$A885)))</f>
        <v/>
      </c>
      <c r="N885" s="31" t="str">
        <f aca="false">IF(N(L885)=0,"",M885/L885)</f>
        <v/>
      </c>
      <c r="O885" s="30" t="str">
        <f aca="false">IF($A885="","",SUMIFS(raw_data!$H:$H,raw_data!$B:$B,BASE_YM_PY,raw_data!$G:$G,$A885))</f>
        <v/>
      </c>
      <c r="P885" s="30" t="str">
        <f aca="false">IF($A885="","",(SUMIFS(raw_data!$I:$I,raw_data!$B:$B,BASE_YM_PY,raw_data!$G:$G,$A885)+SUMIFS(raw_data!$J:$J,raw_data!$B:$B,BASE_YM_PY,raw_data!$G:$G,$A885)))</f>
        <v/>
      </c>
      <c r="Q885" s="31" t="str">
        <f aca="false">IF(N(O885)=0,"",P885/O885)</f>
        <v/>
      </c>
      <c r="R885" s="32" t="str">
        <f aca="false">IF(N(O885)=0,"",L885/O885-1)</f>
        <v/>
      </c>
      <c r="S885" s="33" t="str">
        <f aca="false">IF(OR(N885="",Q885=""),"",N885-Q885)</f>
        <v/>
      </c>
      <c r="T885" s="0" t="str">
        <f aca="false">IF(N(D885)&gt;0,RANK(D885,D$2:D$1001)+COUNTIF(D$2:D885,D885)-1,"")</f>
        <v/>
      </c>
      <c r="U885" s="38" t="n">
        <f aca="false">IF(N(D885)&gt;0,IF(D885&gt;=LR_MIN_SHARE*SUM(D$2:D$1001),F885,-1),-1)</f>
        <v>-1</v>
      </c>
      <c r="V885" s="0" t="str">
        <f aca="false">IF(U885&lt;0,"",RANK(U885,U$2:U$1001)+COUNTIF(U$2:U885,U885)-1)</f>
        <v/>
      </c>
      <c r="W885" s="0" t="str">
        <f aca="false">IF(N(L885)&gt;0,RANK(L885,L$2:L$1001)+COUNTIF(L$2:L885,L885)-1,"")</f>
        <v/>
      </c>
      <c r="X885" s="38" t="n">
        <f aca="false">IF(N(L885)&gt;0,IF(L885&gt;=LR_MIN_SHARE*SUM(L$2:L$1001),N885,-1),-1)</f>
        <v>-1</v>
      </c>
      <c r="Y885" s="0" t="str">
        <f aca="false">IF(X885&lt;0,"",RANK(X885,X$2:X$1001)+COUNTIF(X$2:X885,X885)-1)</f>
        <v/>
      </c>
      <c r="AA885" s="0" t="str">
        <f aca="false">IF($A885="","",IF(COUNTIF($B$2:$B885,$B885)=1,1,""))</f>
        <v/>
      </c>
      <c r="AB885" s="0" t="str">
        <f aca="false">IF(AA885=1,SUMIF($B$2:$B$1001,$B885,$D$2:$D$1001),"")</f>
        <v/>
      </c>
      <c r="AC885" s="0" t="str">
        <f aca="false">IF(AA885=1,RANK(AB885,$AB$2:$AB$1001)+COUNTIF($AB$2:$AB885,AB885)-1,"")</f>
        <v/>
      </c>
      <c r="AD885" s="0" t="str">
        <f aca="false">IF($A885="","",COUNTIF(raw_data!$G:$G,$A885))</f>
        <v/>
      </c>
      <c r="AE885" s="0" t="str">
        <f aca="false">IF($A885="","",IF(COUNTIF($A$2:$A$1001,$A885)&gt;1,1,0))</f>
        <v/>
      </c>
    </row>
    <row r="886" customFormat="false" ht="15" hidden="false" customHeight="false" outlineLevel="0" collapsed="false">
      <c r="A886" s="0" t="str">
        <f aca="false">IF(code_master!$A886="","",code_master!$A886)</f>
        <v/>
      </c>
      <c r="B886" s="0" t="str">
        <f aca="false">IF($A886="","",code_master!$C886&amp;"")</f>
        <v/>
      </c>
      <c r="C886" s="0" t="str">
        <f aca="false">IF($A886="","",code_master!$B886&amp;"")</f>
        <v/>
      </c>
      <c r="D886" s="30" t="str">
        <f aca="false">IF($A886="","",SUMIFS(raw_data!$H:$H,raw_data!$A:$A,"&gt;="&amp;UY_START,raw_data!$A:$A,"&lt;="&amp;BASE_YM,raw_data!$B:$B,"&lt;="&amp;BASE_YM,raw_data!$G:$G,$A886))</f>
        <v/>
      </c>
      <c r="E886" s="30" t="str">
        <f aca="false">IF($A886="","",(SUMIFS(raw_data!$I:$I,raw_data!$A:$A,"&gt;="&amp;UY_START,raw_data!$A:$A,"&lt;="&amp;BASE_YM,raw_data!$B:$B,"&lt;="&amp;BASE_YM,raw_data!$G:$G,$A886)+SUMIFS(raw_data!$J:$J,raw_data!$A:$A,"&gt;="&amp;UY_START,raw_data!$A:$A,"&lt;="&amp;BASE_YM,raw_data!$B:$B,"&lt;="&amp;BASE_YM,raw_data!$G:$G,$A886)))</f>
        <v/>
      </c>
      <c r="F886" s="31" t="str">
        <f aca="false">IF(N(D886)=0,"",E886/D886)</f>
        <v/>
      </c>
      <c r="G886" s="30" t="str">
        <f aca="false">IF($A886="","",SUMIFS(raw_data!$H:$H,raw_data!$A:$A,"&gt;="&amp;UY_START_PY,raw_data!$A:$A,"&lt;="&amp;BASE_YM_PY,raw_data!$B:$B,"&lt;="&amp;BASE_YM_PY,raw_data!$G:$G,$A886))</f>
        <v/>
      </c>
      <c r="H886" s="30" t="str">
        <f aca="false">IF($A886="","",(SUMIFS(raw_data!$I:$I,raw_data!$A:$A,"&gt;="&amp;UY_START_PY,raw_data!$A:$A,"&lt;="&amp;BASE_YM_PY,raw_data!$B:$B,"&lt;="&amp;BASE_YM_PY,raw_data!$G:$G,$A886)+SUMIFS(raw_data!$J:$J,raw_data!$A:$A,"&gt;="&amp;UY_START_PY,raw_data!$A:$A,"&lt;="&amp;BASE_YM_PY,raw_data!$B:$B,"&lt;="&amp;BASE_YM_PY,raw_data!$G:$G,$A886)))</f>
        <v/>
      </c>
      <c r="I886" s="31" t="str">
        <f aca="false">IF(N(G886)=0,"",H886/G886)</f>
        <v/>
      </c>
      <c r="J886" s="32" t="str">
        <f aca="false">IF(N(G886)=0,"",D886/G886-1)</f>
        <v/>
      </c>
      <c r="K886" s="33" t="str">
        <f aca="false">IF(OR(F886="",I886=""),"",F886-I886)</f>
        <v/>
      </c>
      <c r="L886" s="30" t="str">
        <f aca="false">IF($A886="","",SUMIFS(raw_data!$H:$H,raw_data!$B:$B,BASE_YM,raw_data!$G:$G,$A886))</f>
        <v/>
      </c>
      <c r="M886" s="30" t="str">
        <f aca="false">IF($A886="","",(SUMIFS(raw_data!$I:$I,raw_data!$B:$B,BASE_YM,raw_data!$G:$G,$A886)+SUMIFS(raw_data!$J:$J,raw_data!$B:$B,BASE_YM,raw_data!$G:$G,$A886)))</f>
        <v/>
      </c>
      <c r="N886" s="31" t="str">
        <f aca="false">IF(N(L886)=0,"",M886/L886)</f>
        <v/>
      </c>
      <c r="O886" s="30" t="str">
        <f aca="false">IF($A886="","",SUMIFS(raw_data!$H:$H,raw_data!$B:$B,BASE_YM_PY,raw_data!$G:$G,$A886))</f>
        <v/>
      </c>
      <c r="P886" s="30" t="str">
        <f aca="false">IF($A886="","",(SUMIFS(raw_data!$I:$I,raw_data!$B:$B,BASE_YM_PY,raw_data!$G:$G,$A886)+SUMIFS(raw_data!$J:$J,raw_data!$B:$B,BASE_YM_PY,raw_data!$G:$G,$A886)))</f>
        <v/>
      </c>
      <c r="Q886" s="31" t="str">
        <f aca="false">IF(N(O886)=0,"",P886/O886)</f>
        <v/>
      </c>
      <c r="R886" s="32" t="str">
        <f aca="false">IF(N(O886)=0,"",L886/O886-1)</f>
        <v/>
      </c>
      <c r="S886" s="33" t="str">
        <f aca="false">IF(OR(N886="",Q886=""),"",N886-Q886)</f>
        <v/>
      </c>
      <c r="T886" s="0" t="str">
        <f aca="false">IF(N(D886)&gt;0,RANK(D886,D$2:D$1001)+COUNTIF(D$2:D886,D886)-1,"")</f>
        <v/>
      </c>
      <c r="U886" s="38" t="n">
        <f aca="false">IF(N(D886)&gt;0,IF(D886&gt;=LR_MIN_SHARE*SUM(D$2:D$1001),F886,-1),-1)</f>
        <v>-1</v>
      </c>
      <c r="V886" s="0" t="str">
        <f aca="false">IF(U886&lt;0,"",RANK(U886,U$2:U$1001)+COUNTIF(U$2:U886,U886)-1)</f>
        <v/>
      </c>
      <c r="W886" s="0" t="str">
        <f aca="false">IF(N(L886)&gt;0,RANK(L886,L$2:L$1001)+COUNTIF(L$2:L886,L886)-1,"")</f>
        <v/>
      </c>
      <c r="X886" s="38" t="n">
        <f aca="false">IF(N(L886)&gt;0,IF(L886&gt;=LR_MIN_SHARE*SUM(L$2:L$1001),N886,-1),-1)</f>
        <v>-1</v>
      </c>
      <c r="Y886" s="0" t="str">
        <f aca="false">IF(X886&lt;0,"",RANK(X886,X$2:X$1001)+COUNTIF(X$2:X886,X886)-1)</f>
        <v/>
      </c>
      <c r="AA886" s="0" t="str">
        <f aca="false">IF($A886="","",IF(COUNTIF($B$2:$B886,$B886)=1,1,""))</f>
        <v/>
      </c>
      <c r="AB886" s="0" t="str">
        <f aca="false">IF(AA886=1,SUMIF($B$2:$B$1001,$B886,$D$2:$D$1001),"")</f>
        <v/>
      </c>
      <c r="AC886" s="0" t="str">
        <f aca="false">IF(AA886=1,RANK(AB886,$AB$2:$AB$1001)+COUNTIF($AB$2:$AB886,AB886)-1,"")</f>
        <v/>
      </c>
      <c r="AD886" s="0" t="str">
        <f aca="false">IF($A886="","",COUNTIF(raw_data!$G:$G,$A886))</f>
        <v/>
      </c>
      <c r="AE886" s="0" t="str">
        <f aca="false">IF($A886="","",IF(COUNTIF($A$2:$A$1001,$A886)&gt;1,1,0))</f>
        <v/>
      </c>
    </row>
    <row r="887" customFormat="false" ht="15" hidden="false" customHeight="false" outlineLevel="0" collapsed="false">
      <c r="A887" s="0" t="str">
        <f aca="false">IF(code_master!$A887="","",code_master!$A887)</f>
        <v/>
      </c>
      <c r="B887" s="0" t="str">
        <f aca="false">IF($A887="","",code_master!$C887&amp;"")</f>
        <v/>
      </c>
      <c r="C887" s="0" t="str">
        <f aca="false">IF($A887="","",code_master!$B887&amp;"")</f>
        <v/>
      </c>
      <c r="D887" s="30" t="str">
        <f aca="false">IF($A887="","",SUMIFS(raw_data!$H:$H,raw_data!$A:$A,"&gt;="&amp;UY_START,raw_data!$A:$A,"&lt;="&amp;BASE_YM,raw_data!$B:$B,"&lt;="&amp;BASE_YM,raw_data!$G:$G,$A887))</f>
        <v/>
      </c>
      <c r="E887" s="30" t="str">
        <f aca="false">IF($A887="","",(SUMIFS(raw_data!$I:$I,raw_data!$A:$A,"&gt;="&amp;UY_START,raw_data!$A:$A,"&lt;="&amp;BASE_YM,raw_data!$B:$B,"&lt;="&amp;BASE_YM,raw_data!$G:$G,$A887)+SUMIFS(raw_data!$J:$J,raw_data!$A:$A,"&gt;="&amp;UY_START,raw_data!$A:$A,"&lt;="&amp;BASE_YM,raw_data!$B:$B,"&lt;="&amp;BASE_YM,raw_data!$G:$G,$A887)))</f>
        <v/>
      </c>
      <c r="F887" s="31" t="str">
        <f aca="false">IF(N(D887)=0,"",E887/D887)</f>
        <v/>
      </c>
      <c r="G887" s="30" t="str">
        <f aca="false">IF($A887="","",SUMIFS(raw_data!$H:$H,raw_data!$A:$A,"&gt;="&amp;UY_START_PY,raw_data!$A:$A,"&lt;="&amp;BASE_YM_PY,raw_data!$B:$B,"&lt;="&amp;BASE_YM_PY,raw_data!$G:$G,$A887))</f>
        <v/>
      </c>
      <c r="H887" s="30" t="str">
        <f aca="false">IF($A887="","",(SUMIFS(raw_data!$I:$I,raw_data!$A:$A,"&gt;="&amp;UY_START_PY,raw_data!$A:$A,"&lt;="&amp;BASE_YM_PY,raw_data!$B:$B,"&lt;="&amp;BASE_YM_PY,raw_data!$G:$G,$A887)+SUMIFS(raw_data!$J:$J,raw_data!$A:$A,"&gt;="&amp;UY_START_PY,raw_data!$A:$A,"&lt;="&amp;BASE_YM_PY,raw_data!$B:$B,"&lt;="&amp;BASE_YM_PY,raw_data!$G:$G,$A887)))</f>
        <v/>
      </c>
      <c r="I887" s="31" t="str">
        <f aca="false">IF(N(G887)=0,"",H887/G887)</f>
        <v/>
      </c>
      <c r="J887" s="32" t="str">
        <f aca="false">IF(N(G887)=0,"",D887/G887-1)</f>
        <v/>
      </c>
      <c r="K887" s="33" t="str">
        <f aca="false">IF(OR(F887="",I887=""),"",F887-I887)</f>
        <v/>
      </c>
      <c r="L887" s="30" t="str">
        <f aca="false">IF($A887="","",SUMIFS(raw_data!$H:$H,raw_data!$B:$B,BASE_YM,raw_data!$G:$G,$A887))</f>
        <v/>
      </c>
      <c r="M887" s="30" t="str">
        <f aca="false">IF($A887="","",(SUMIFS(raw_data!$I:$I,raw_data!$B:$B,BASE_YM,raw_data!$G:$G,$A887)+SUMIFS(raw_data!$J:$J,raw_data!$B:$B,BASE_YM,raw_data!$G:$G,$A887)))</f>
        <v/>
      </c>
      <c r="N887" s="31" t="str">
        <f aca="false">IF(N(L887)=0,"",M887/L887)</f>
        <v/>
      </c>
      <c r="O887" s="30" t="str">
        <f aca="false">IF($A887="","",SUMIFS(raw_data!$H:$H,raw_data!$B:$B,BASE_YM_PY,raw_data!$G:$G,$A887))</f>
        <v/>
      </c>
      <c r="P887" s="30" t="str">
        <f aca="false">IF($A887="","",(SUMIFS(raw_data!$I:$I,raw_data!$B:$B,BASE_YM_PY,raw_data!$G:$G,$A887)+SUMIFS(raw_data!$J:$J,raw_data!$B:$B,BASE_YM_PY,raw_data!$G:$G,$A887)))</f>
        <v/>
      </c>
      <c r="Q887" s="31" t="str">
        <f aca="false">IF(N(O887)=0,"",P887/O887)</f>
        <v/>
      </c>
      <c r="R887" s="32" t="str">
        <f aca="false">IF(N(O887)=0,"",L887/O887-1)</f>
        <v/>
      </c>
      <c r="S887" s="33" t="str">
        <f aca="false">IF(OR(N887="",Q887=""),"",N887-Q887)</f>
        <v/>
      </c>
      <c r="T887" s="0" t="str">
        <f aca="false">IF(N(D887)&gt;0,RANK(D887,D$2:D$1001)+COUNTIF(D$2:D887,D887)-1,"")</f>
        <v/>
      </c>
      <c r="U887" s="38" t="n">
        <f aca="false">IF(N(D887)&gt;0,IF(D887&gt;=LR_MIN_SHARE*SUM(D$2:D$1001),F887,-1),-1)</f>
        <v>-1</v>
      </c>
      <c r="V887" s="0" t="str">
        <f aca="false">IF(U887&lt;0,"",RANK(U887,U$2:U$1001)+COUNTIF(U$2:U887,U887)-1)</f>
        <v/>
      </c>
      <c r="W887" s="0" t="str">
        <f aca="false">IF(N(L887)&gt;0,RANK(L887,L$2:L$1001)+COUNTIF(L$2:L887,L887)-1,"")</f>
        <v/>
      </c>
      <c r="X887" s="38" t="n">
        <f aca="false">IF(N(L887)&gt;0,IF(L887&gt;=LR_MIN_SHARE*SUM(L$2:L$1001),N887,-1),-1)</f>
        <v>-1</v>
      </c>
      <c r="Y887" s="0" t="str">
        <f aca="false">IF(X887&lt;0,"",RANK(X887,X$2:X$1001)+COUNTIF(X$2:X887,X887)-1)</f>
        <v/>
      </c>
      <c r="AA887" s="0" t="str">
        <f aca="false">IF($A887="","",IF(COUNTIF($B$2:$B887,$B887)=1,1,""))</f>
        <v/>
      </c>
      <c r="AB887" s="0" t="str">
        <f aca="false">IF(AA887=1,SUMIF($B$2:$B$1001,$B887,$D$2:$D$1001),"")</f>
        <v/>
      </c>
      <c r="AC887" s="0" t="str">
        <f aca="false">IF(AA887=1,RANK(AB887,$AB$2:$AB$1001)+COUNTIF($AB$2:$AB887,AB887)-1,"")</f>
        <v/>
      </c>
      <c r="AD887" s="0" t="str">
        <f aca="false">IF($A887="","",COUNTIF(raw_data!$G:$G,$A887))</f>
        <v/>
      </c>
      <c r="AE887" s="0" t="str">
        <f aca="false">IF($A887="","",IF(COUNTIF($A$2:$A$1001,$A887)&gt;1,1,0))</f>
        <v/>
      </c>
    </row>
    <row r="888" customFormat="false" ht="15" hidden="false" customHeight="false" outlineLevel="0" collapsed="false">
      <c r="A888" s="0" t="str">
        <f aca="false">IF(code_master!$A888="","",code_master!$A888)</f>
        <v/>
      </c>
      <c r="B888" s="0" t="str">
        <f aca="false">IF($A888="","",code_master!$C888&amp;"")</f>
        <v/>
      </c>
      <c r="C888" s="0" t="str">
        <f aca="false">IF($A888="","",code_master!$B888&amp;"")</f>
        <v/>
      </c>
      <c r="D888" s="30" t="str">
        <f aca="false">IF($A888="","",SUMIFS(raw_data!$H:$H,raw_data!$A:$A,"&gt;="&amp;UY_START,raw_data!$A:$A,"&lt;="&amp;BASE_YM,raw_data!$B:$B,"&lt;="&amp;BASE_YM,raw_data!$G:$G,$A888))</f>
        <v/>
      </c>
      <c r="E888" s="30" t="str">
        <f aca="false">IF($A888="","",(SUMIFS(raw_data!$I:$I,raw_data!$A:$A,"&gt;="&amp;UY_START,raw_data!$A:$A,"&lt;="&amp;BASE_YM,raw_data!$B:$B,"&lt;="&amp;BASE_YM,raw_data!$G:$G,$A888)+SUMIFS(raw_data!$J:$J,raw_data!$A:$A,"&gt;="&amp;UY_START,raw_data!$A:$A,"&lt;="&amp;BASE_YM,raw_data!$B:$B,"&lt;="&amp;BASE_YM,raw_data!$G:$G,$A888)))</f>
        <v/>
      </c>
      <c r="F888" s="31" t="str">
        <f aca="false">IF(N(D888)=0,"",E888/D888)</f>
        <v/>
      </c>
      <c r="G888" s="30" t="str">
        <f aca="false">IF($A888="","",SUMIFS(raw_data!$H:$H,raw_data!$A:$A,"&gt;="&amp;UY_START_PY,raw_data!$A:$A,"&lt;="&amp;BASE_YM_PY,raw_data!$B:$B,"&lt;="&amp;BASE_YM_PY,raw_data!$G:$G,$A888))</f>
        <v/>
      </c>
      <c r="H888" s="30" t="str">
        <f aca="false">IF($A888="","",(SUMIFS(raw_data!$I:$I,raw_data!$A:$A,"&gt;="&amp;UY_START_PY,raw_data!$A:$A,"&lt;="&amp;BASE_YM_PY,raw_data!$B:$B,"&lt;="&amp;BASE_YM_PY,raw_data!$G:$G,$A888)+SUMIFS(raw_data!$J:$J,raw_data!$A:$A,"&gt;="&amp;UY_START_PY,raw_data!$A:$A,"&lt;="&amp;BASE_YM_PY,raw_data!$B:$B,"&lt;="&amp;BASE_YM_PY,raw_data!$G:$G,$A888)))</f>
        <v/>
      </c>
      <c r="I888" s="31" t="str">
        <f aca="false">IF(N(G888)=0,"",H888/G888)</f>
        <v/>
      </c>
      <c r="J888" s="32" t="str">
        <f aca="false">IF(N(G888)=0,"",D888/G888-1)</f>
        <v/>
      </c>
      <c r="K888" s="33" t="str">
        <f aca="false">IF(OR(F888="",I888=""),"",F888-I888)</f>
        <v/>
      </c>
      <c r="L888" s="30" t="str">
        <f aca="false">IF($A888="","",SUMIFS(raw_data!$H:$H,raw_data!$B:$B,BASE_YM,raw_data!$G:$G,$A888))</f>
        <v/>
      </c>
      <c r="M888" s="30" t="str">
        <f aca="false">IF($A888="","",(SUMIFS(raw_data!$I:$I,raw_data!$B:$B,BASE_YM,raw_data!$G:$G,$A888)+SUMIFS(raw_data!$J:$J,raw_data!$B:$B,BASE_YM,raw_data!$G:$G,$A888)))</f>
        <v/>
      </c>
      <c r="N888" s="31" t="str">
        <f aca="false">IF(N(L888)=0,"",M888/L888)</f>
        <v/>
      </c>
      <c r="O888" s="30" t="str">
        <f aca="false">IF($A888="","",SUMIFS(raw_data!$H:$H,raw_data!$B:$B,BASE_YM_PY,raw_data!$G:$G,$A888))</f>
        <v/>
      </c>
      <c r="P888" s="30" t="str">
        <f aca="false">IF($A888="","",(SUMIFS(raw_data!$I:$I,raw_data!$B:$B,BASE_YM_PY,raw_data!$G:$G,$A888)+SUMIFS(raw_data!$J:$J,raw_data!$B:$B,BASE_YM_PY,raw_data!$G:$G,$A888)))</f>
        <v/>
      </c>
      <c r="Q888" s="31" t="str">
        <f aca="false">IF(N(O888)=0,"",P888/O888)</f>
        <v/>
      </c>
      <c r="R888" s="32" t="str">
        <f aca="false">IF(N(O888)=0,"",L888/O888-1)</f>
        <v/>
      </c>
      <c r="S888" s="33" t="str">
        <f aca="false">IF(OR(N888="",Q888=""),"",N888-Q888)</f>
        <v/>
      </c>
      <c r="T888" s="0" t="str">
        <f aca="false">IF(N(D888)&gt;0,RANK(D888,D$2:D$1001)+COUNTIF(D$2:D888,D888)-1,"")</f>
        <v/>
      </c>
      <c r="U888" s="38" t="n">
        <f aca="false">IF(N(D888)&gt;0,IF(D888&gt;=LR_MIN_SHARE*SUM(D$2:D$1001),F888,-1),-1)</f>
        <v>-1</v>
      </c>
      <c r="V888" s="0" t="str">
        <f aca="false">IF(U888&lt;0,"",RANK(U888,U$2:U$1001)+COUNTIF(U$2:U888,U888)-1)</f>
        <v/>
      </c>
      <c r="W888" s="0" t="str">
        <f aca="false">IF(N(L888)&gt;0,RANK(L888,L$2:L$1001)+COUNTIF(L$2:L888,L888)-1,"")</f>
        <v/>
      </c>
      <c r="X888" s="38" t="n">
        <f aca="false">IF(N(L888)&gt;0,IF(L888&gt;=LR_MIN_SHARE*SUM(L$2:L$1001),N888,-1),-1)</f>
        <v>-1</v>
      </c>
      <c r="Y888" s="0" t="str">
        <f aca="false">IF(X888&lt;0,"",RANK(X888,X$2:X$1001)+COUNTIF(X$2:X888,X888)-1)</f>
        <v/>
      </c>
      <c r="AA888" s="0" t="str">
        <f aca="false">IF($A888="","",IF(COUNTIF($B$2:$B888,$B888)=1,1,""))</f>
        <v/>
      </c>
      <c r="AB888" s="0" t="str">
        <f aca="false">IF(AA888=1,SUMIF($B$2:$B$1001,$B888,$D$2:$D$1001),"")</f>
        <v/>
      </c>
      <c r="AC888" s="0" t="str">
        <f aca="false">IF(AA888=1,RANK(AB888,$AB$2:$AB$1001)+COUNTIF($AB$2:$AB888,AB888)-1,"")</f>
        <v/>
      </c>
      <c r="AD888" s="0" t="str">
        <f aca="false">IF($A888="","",COUNTIF(raw_data!$G:$G,$A888))</f>
        <v/>
      </c>
      <c r="AE888" s="0" t="str">
        <f aca="false">IF($A888="","",IF(COUNTIF($A$2:$A$1001,$A888)&gt;1,1,0))</f>
        <v/>
      </c>
    </row>
    <row r="889" customFormat="false" ht="15" hidden="false" customHeight="false" outlineLevel="0" collapsed="false">
      <c r="A889" s="0" t="str">
        <f aca="false">IF(code_master!$A889="","",code_master!$A889)</f>
        <v/>
      </c>
      <c r="B889" s="0" t="str">
        <f aca="false">IF($A889="","",code_master!$C889&amp;"")</f>
        <v/>
      </c>
      <c r="C889" s="0" t="str">
        <f aca="false">IF($A889="","",code_master!$B889&amp;"")</f>
        <v/>
      </c>
      <c r="D889" s="30" t="str">
        <f aca="false">IF($A889="","",SUMIFS(raw_data!$H:$H,raw_data!$A:$A,"&gt;="&amp;UY_START,raw_data!$A:$A,"&lt;="&amp;BASE_YM,raw_data!$B:$B,"&lt;="&amp;BASE_YM,raw_data!$G:$G,$A889))</f>
        <v/>
      </c>
      <c r="E889" s="30" t="str">
        <f aca="false">IF($A889="","",(SUMIFS(raw_data!$I:$I,raw_data!$A:$A,"&gt;="&amp;UY_START,raw_data!$A:$A,"&lt;="&amp;BASE_YM,raw_data!$B:$B,"&lt;="&amp;BASE_YM,raw_data!$G:$G,$A889)+SUMIFS(raw_data!$J:$J,raw_data!$A:$A,"&gt;="&amp;UY_START,raw_data!$A:$A,"&lt;="&amp;BASE_YM,raw_data!$B:$B,"&lt;="&amp;BASE_YM,raw_data!$G:$G,$A889)))</f>
        <v/>
      </c>
      <c r="F889" s="31" t="str">
        <f aca="false">IF(N(D889)=0,"",E889/D889)</f>
        <v/>
      </c>
      <c r="G889" s="30" t="str">
        <f aca="false">IF($A889="","",SUMIFS(raw_data!$H:$H,raw_data!$A:$A,"&gt;="&amp;UY_START_PY,raw_data!$A:$A,"&lt;="&amp;BASE_YM_PY,raw_data!$B:$B,"&lt;="&amp;BASE_YM_PY,raw_data!$G:$G,$A889))</f>
        <v/>
      </c>
      <c r="H889" s="30" t="str">
        <f aca="false">IF($A889="","",(SUMIFS(raw_data!$I:$I,raw_data!$A:$A,"&gt;="&amp;UY_START_PY,raw_data!$A:$A,"&lt;="&amp;BASE_YM_PY,raw_data!$B:$B,"&lt;="&amp;BASE_YM_PY,raw_data!$G:$G,$A889)+SUMIFS(raw_data!$J:$J,raw_data!$A:$A,"&gt;="&amp;UY_START_PY,raw_data!$A:$A,"&lt;="&amp;BASE_YM_PY,raw_data!$B:$B,"&lt;="&amp;BASE_YM_PY,raw_data!$G:$G,$A889)))</f>
        <v/>
      </c>
      <c r="I889" s="31" t="str">
        <f aca="false">IF(N(G889)=0,"",H889/G889)</f>
        <v/>
      </c>
      <c r="J889" s="32" t="str">
        <f aca="false">IF(N(G889)=0,"",D889/G889-1)</f>
        <v/>
      </c>
      <c r="K889" s="33" t="str">
        <f aca="false">IF(OR(F889="",I889=""),"",F889-I889)</f>
        <v/>
      </c>
      <c r="L889" s="30" t="str">
        <f aca="false">IF($A889="","",SUMIFS(raw_data!$H:$H,raw_data!$B:$B,BASE_YM,raw_data!$G:$G,$A889))</f>
        <v/>
      </c>
      <c r="M889" s="30" t="str">
        <f aca="false">IF($A889="","",(SUMIFS(raw_data!$I:$I,raw_data!$B:$B,BASE_YM,raw_data!$G:$G,$A889)+SUMIFS(raw_data!$J:$J,raw_data!$B:$B,BASE_YM,raw_data!$G:$G,$A889)))</f>
        <v/>
      </c>
      <c r="N889" s="31" t="str">
        <f aca="false">IF(N(L889)=0,"",M889/L889)</f>
        <v/>
      </c>
      <c r="O889" s="30" t="str">
        <f aca="false">IF($A889="","",SUMIFS(raw_data!$H:$H,raw_data!$B:$B,BASE_YM_PY,raw_data!$G:$G,$A889))</f>
        <v/>
      </c>
      <c r="P889" s="30" t="str">
        <f aca="false">IF($A889="","",(SUMIFS(raw_data!$I:$I,raw_data!$B:$B,BASE_YM_PY,raw_data!$G:$G,$A889)+SUMIFS(raw_data!$J:$J,raw_data!$B:$B,BASE_YM_PY,raw_data!$G:$G,$A889)))</f>
        <v/>
      </c>
      <c r="Q889" s="31" t="str">
        <f aca="false">IF(N(O889)=0,"",P889/O889)</f>
        <v/>
      </c>
      <c r="R889" s="32" t="str">
        <f aca="false">IF(N(O889)=0,"",L889/O889-1)</f>
        <v/>
      </c>
      <c r="S889" s="33" t="str">
        <f aca="false">IF(OR(N889="",Q889=""),"",N889-Q889)</f>
        <v/>
      </c>
      <c r="T889" s="0" t="str">
        <f aca="false">IF(N(D889)&gt;0,RANK(D889,D$2:D$1001)+COUNTIF(D$2:D889,D889)-1,"")</f>
        <v/>
      </c>
      <c r="U889" s="38" t="n">
        <f aca="false">IF(N(D889)&gt;0,IF(D889&gt;=LR_MIN_SHARE*SUM(D$2:D$1001),F889,-1),-1)</f>
        <v>-1</v>
      </c>
      <c r="V889" s="0" t="str">
        <f aca="false">IF(U889&lt;0,"",RANK(U889,U$2:U$1001)+COUNTIF(U$2:U889,U889)-1)</f>
        <v/>
      </c>
      <c r="W889" s="0" t="str">
        <f aca="false">IF(N(L889)&gt;0,RANK(L889,L$2:L$1001)+COUNTIF(L$2:L889,L889)-1,"")</f>
        <v/>
      </c>
      <c r="X889" s="38" t="n">
        <f aca="false">IF(N(L889)&gt;0,IF(L889&gt;=LR_MIN_SHARE*SUM(L$2:L$1001),N889,-1),-1)</f>
        <v>-1</v>
      </c>
      <c r="Y889" s="0" t="str">
        <f aca="false">IF(X889&lt;0,"",RANK(X889,X$2:X$1001)+COUNTIF(X$2:X889,X889)-1)</f>
        <v/>
      </c>
      <c r="AA889" s="0" t="str">
        <f aca="false">IF($A889="","",IF(COUNTIF($B$2:$B889,$B889)=1,1,""))</f>
        <v/>
      </c>
      <c r="AB889" s="0" t="str">
        <f aca="false">IF(AA889=1,SUMIF($B$2:$B$1001,$B889,$D$2:$D$1001),"")</f>
        <v/>
      </c>
      <c r="AC889" s="0" t="str">
        <f aca="false">IF(AA889=1,RANK(AB889,$AB$2:$AB$1001)+COUNTIF($AB$2:$AB889,AB889)-1,"")</f>
        <v/>
      </c>
      <c r="AD889" s="0" t="str">
        <f aca="false">IF($A889="","",COUNTIF(raw_data!$G:$G,$A889))</f>
        <v/>
      </c>
      <c r="AE889" s="0" t="str">
        <f aca="false">IF($A889="","",IF(COUNTIF($A$2:$A$1001,$A889)&gt;1,1,0))</f>
        <v/>
      </c>
    </row>
    <row r="890" customFormat="false" ht="15" hidden="false" customHeight="false" outlineLevel="0" collapsed="false">
      <c r="A890" s="0" t="str">
        <f aca="false">IF(code_master!$A890="","",code_master!$A890)</f>
        <v/>
      </c>
      <c r="B890" s="0" t="str">
        <f aca="false">IF($A890="","",code_master!$C890&amp;"")</f>
        <v/>
      </c>
      <c r="C890" s="0" t="str">
        <f aca="false">IF($A890="","",code_master!$B890&amp;"")</f>
        <v/>
      </c>
      <c r="D890" s="30" t="str">
        <f aca="false">IF($A890="","",SUMIFS(raw_data!$H:$H,raw_data!$A:$A,"&gt;="&amp;UY_START,raw_data!$A:$A,"&lt;="&amp;BASE_YM,raw_data!$B:$B,"&lt;="&amp;BASE_YM,raw_data!$G:$G,$A890))</f>
        <v/>
      </c>
      <c r="E890" s="30" t="str">
        <f aca="false">IF($A890="","",(SUMIFS(raw_data!$I:$I,raw_data!$A:$A,"&gt;="&amp;UY_START,raw_data!$A:$A,"&lt;="&amp;BASE_YM,raw_data!$B:$B,"&lt;="&amp;BASE_YM,raw_data!$G:$G,$A890)+SUMIFS(raw_data!$J:$J,raw_data!$A:$A,"&gt;="&amp;UY_START,raw_data!$A:$A,"&lt;="&amp;BASE_YM,raw_data!$B:$B,"&lt;="&amp;BASE_YM,raw_data!$G:$G,$A890)))</f>
        <v/>
      </c>
      <c r="F890" s="31" t="str">
        <f aca="false">IF(N(D890)=0,"",E890/D890)</f>
        <v/>
      </c>
      <c r="G890" s="30" t="str">
        <f aca="false">IF($A890="","",SUMIFS(raw_data!$H:$H,raw_data!$A:$A,"&gt;="&amp;UY_START_PY,raw_data!$A:$A,"&lt;="&amp;BASE_YM_PY,raw_data!$B:$B,"&lt;="&amp;BASE_YM_PY,raw_data!$G:$G,$A890))</f>
        <v/>
      </c>
      <c r="H890" s="30" t="str">
        <f aca="false">IF($A890="","",(SUMIFS(raw_data!$I:$I,raw_data!$A:$A,"&gt;="&amp;UY_START_PY,raw_data!$A:$A,"&lt;="&amp;BASE_YM_PY,raw_data!$B:$B,"&lt;="&amp;BASE_YM_PY,raw_data!$G:$G,$A890)+SUMIFS(raw_data!$J:$J,raw_data!$A:$A,"&gt;="&amp;UY_START_PY,raw_data!$A:$A,"&lt;="&amp;BASE_YM_PY,raw_data!$B:$B,"&lt;="&amp;BASE_YM_PY,raw_data!$G:$G,$A890)))</f>
        <v/>
      </c>
      <c r="I890" s="31" t="str">
        <f aca="false">IF(N(G890)=0,"",H890/G890)</f>
        <v/>
      </c>
      <c r="J890" s="32" t="str">
        <f aca="false">IF(N(G890)=0,"",D890/G890-1)</f>
        <v/>
      </c>
      <c r="K890" s="33" t="str">
        <f aca="false">IF(OR(F890="",I890=""),"",F890-I890)</f>
        <v/>
      </c>
      <c r="L890" s="30" t="str">
        <f aca="false">IF($A890="","",SUMIFS(raw_data!$H:$H,raw_data!$B:$B,BASE_YM,raw_data!$G:$G,$A890))</f>
        <v/>
      </c>
      <c r="M890" s="30" t="str">
        <f aca="false">IF($A890="","",(SUMIFS(raw_data!$I:$I,raw_data!$B:$B,BASE_YM,raw_data!$G:$G,$A890)+SUMIFS(raw_data!$J:$J,raw_data!$B:$B,BASE_YM,raw_data!$G:$G,$A890)))</f>
        <v/>
      </c>
      <c r="N890" s="31" t="str">
        <f aca="false">IF(N(L890)=0,"",M890/L890)</f>
        <v/>
      </c>
      <c r="O890" s="30" t="str">
        <f aca="false">IF($A890="","",SUMIFS(raw_data!$H:$H,raw_data!$B:$B,BASE_YM_PY,raw_data!$G:$G,$A890))</f>
        <v/>
      </c>
      <c r="P890" s="30" t="str">
        <f aca="false">IF($A890="","",(SUMIFS(raw_data!$I:$I,raw_data!$B:$B,BASE_YM_PY,raw_data!$G:$G,$A890)+SUMIFS(raw_data!$J:$J,raw_data!$B:$B,BASE_YM_PY,raw_data!$G:$G,$A890)))</f>
        <v/>
      </c>
      <c r="Q890" s="31" t="str">
        <f aca="false">IF(N(O890)=0,"",P890/O890)</f>
        <v/>
      </c>
      <c r="R890" s="32" t="str">
        <f aca="false">IF(N(O890)=0,"",L890/O890-1)</f>
        <v/>
      </c>
      <c r="S890" s="33" t="str">
        <f aca="false">IF(OR(N890="",Q890=""),"",N890-Q890)</f>
        <v/>
      </c>
      <c r="T890" s="0" t="str">
        <f aca="false">IF(N(D890)&gt;0,RANK(D890,D$2:D$1001)+COUNTIF(D$2:D890,D890)-1,"")</f>
        <v/>
      </c>
      <c r="U890" s="38" t="n">
        <f aca="false">IF(N(D890)&gt;0,IF(D890&gt;=LR_MIN_SHARE*SUM(D$2:D$1001),F890,-1),-1)</f>
        <v>-1</v>
      </c>
      <c r="V890" s="0" t="str">
        <f aca="false">IF(U890&lt;0,"",RANK(U890,U$2:U$1001)+COUNTIF(U$2:U890,U890)-1)</f>
        <v/>
      </c>
      <c r="W890" s="0" t="str">
        <f aca="false">IF(N(L890)&gt;0,RANK(L890,L$2:L$1001)+COUNTIF(L$2:L890,L890)-1,"")</f>
        <v/>
      </c>
      <c r="X890" s="38" t="n">
        <f aca="false">IF(N(L890)&gt;0,IF(L890&gt;=LR_MIN_SHARE*SUM(L$2:L$1001),N890,-1),-1)</f>
        <v>-1</v>
      </c>
      <c r="Y890" s="0" t="str">
        <f aca="false">IF(X890&lt;0,"",RANK(X890,X$2:X$1001)+COUNTIF(X$2:X890,X890)-1)</f>
        <v/>
      </c>
      <c r="AA890" s="0" t="str">
        <f aca="false">IF($A890="","",IF(COUNTIF($B$2:$B890,$B890)=1,1,""))</f>
        <v/>
      </c>
      <c r="AB890" s="0" t="str">
        <f aca="false">IF(AA890=1,SUMIF($B$2:$B$1001,$B890,$D$2:$D$1001),"")</f>
        <v/>
      </c>
      <c r="AC890" s="0" t="str">
        <f aca="false">IF(AA890=1,RANK(AB890,$AB$2:$AB$1001)+COUNTIF($AB$2:$AB890,AB890)-1,"")</f>
        <v/>
      </c>
      <c r="AD890" s="0" t="str">
        <f aca="false">IF($A890="","",COUNTIF(raw_data!$G:$G,$A890))</f>
        <v/>
      </c>
      <c r="AE890" s="0" t="str">
        <f aca="false">IF($A890="","",IF(COUNTIF($A$2:$A$1001,$A890)&gt;1,1,0))</f>
        <v/>
      </c>
    </row>
    <row r="891" customFormat="false" ht="15" hidden="false" customHeight="false" outlineLevel="0" collapsed="false">
      <c r="A891" s="0" t="str">
        <f aca="false">IF(code_master!$A891="","",code_master!$A891)</f>
        <v/>
      </c>
      <c r="B891" s="0" t="str">
        <f aca="false">IF($A891="","",code_master!$C891&amp;"")</f>
        <v/>
      </c>
      <c r="C891" s="0" t="str">
        <f aca="false">IF($A891="","",code_master!$B891&amp;"")</f>
        <v/>
      </c>
      <c r="D891" s="30" t="str">
        <f aca="false">IF($A891="","",SUMIFS(raw_data!$H:$H,raw_data!$A:$A,"&gt;="&amp;UY_START,raw_data!$A:$A,"&lt;="&amp;BASE_YM,raw_data!$B:$B,"&lt;="&amp;BASE_YM,raw_data!$G:$G,$A891))</f>
        <v/>
      </c>
      <c r="E891" s="30" t="str">
        <f aca="false">IF($A891="","",(SUMIFS(raw_data!$I:$I,raw_data!$A:$A,"&gt;="&amp;UY_START,raw_data!$A:$A,"&lt;="&amp;BASE_YM,raw_data!$B:$B,"&lt;="&amp;BASE_YM,raw_data!$G:$G,$A891)+SUMIFS(raw_data!$J:$J,raw_data!$A:$A,"&gt;="&amp;UY_START,raw_data!$A:$A,"&lt;="&amp;BASE_YM,raw_data!$B:$B,"&lt;="&amp;BASE_YM,raw_data!$G:$G,$A891)))</f>
        <v/>
      </c>
      <c r="F891" s="31" t="str">
        <f aca="false">IF(N(D891)=0,"",E891/D891)</f>
        <v/>
      </c>
      <c r="G891" s="30" t="str">
        <f aca="false">IF($A891="","",SUMIFS(raw_data!$H:$H,raw_data!$A:$A,"&gt;="&amp;UY_START_PY,raw_data!$A:$A,"&lt;="&amp;BASE_YM_PY,raw_data!$B:$B,"&lt;="&amp;BASE_YM_PY,raw_data!$G:$G,$A891))</f>
        <v/>
      </c>
      <c r="H891" s="30" t="str">
        <f aca="false">IF($A891="","",(SUMIFS(raw_data!$I:$I,raw_data!$A:$A,"&gt;="&amp;UY_START_PY,raw_data!$A:$A,"&lt;="&amp;BASE_YM_PY,raw_data!$B:$B,"&lt;="&amp;BASE_YM_PY,raw_data!$G:$G,$A891)+SUMIFS(raw_data!$J:$J,raw_data!$A:$A,"&gt;="&amp;UY_START_PY,raw_data!$A:$A,"&lt;="&amp;BASE_YM_PY,raw_data!$B:$B,"&lt;="&amp;BASE_YM_PY,raw_data!$G:$G,$A891)))</f>
        <v/>
      </c>
      <c r="I891" s="31" t="str">
        <f aca="false">IF(N(G891)=0,"",H891/G891)</f>
        <v/>
      </c>
      <c r="J891" s="32" t="str">
        <f aca="false">IF(N(G891)=0,"",D891/G891-1)</f>
        <v/>
      </c>
      <c r="K891" s="33" t="str">
        <f aca="false">IF(OR(F891="",I891=""),"",F891-I891)</f>
        <v/>
      </c>
      <c r="L891" s="30" t="str">
        <f aca="false">IF($A891="","",SUMIFS(raw_data!$H:$H,raw_data!$B:$B,BASE_YM,raw_data!$G:$G,$A891))</f>
        <v/>
      </c>
      <c r="M891" s="30" t="str">
        <f aca="false">IF($A891="","",(SUMIFS(raw_data!$I:$I,raw_data!$B:$B,BASE_YM,raw_data!$G:$G,$A891)+SUMIFS(raw_data!$J:$J,raw_data!$B:$B,BASE_YM,raw_data!$G:$G,$A891)))</f>
        <v/>
      </c>
      <c r="N891" s="31" t="str">
        <f aca="false">IF(N(L891)=0,"",M891/L891)</f>
        <v/>
      </c>
      <c r="O891" s="30" t="str">
        <f aca="false">IF($A891="","",SUMIFS(raw_data!$H:$H,raw_data!$B:$B,BASE_YM_PY,raw_data!$G:$G,$A891))</f>
        <v/>
      </c>
      <c r="P891" s="30" t="str">
        <f aca="false">IF($A891="","",(SUMIFS(raw_data!$I:$I,raw_data!$B:$B,BASE_YM_PY,raw_data!$G:$G,$A891)+SUMIFS(raw_data!$J:$J,raw_data!$B:$B,BASE_YM_PY,raw_data!$G:$G,$A891)))</f>
        <v/>
      </c>
      <c r="Q891" s="31" t="str">
        <f aca="false">IF(N(O891)=0,"",P891/O891)</f>
        <v/>
      </c>
      <c r="R891" s="32" t="str">
        <f aca="false">IF(N(O891)=0,"",L891/O891-1)</f>
        <v/>
      </c>
      <c r="S891" s="33" t="str">
        <f aca="false">IF(OR(N891="",Q891=""),"",N891-Q891)</f>
        <v/>
      </c>
      <c r="T891" s="0" t="str">
        <f aca="false">IF(N(D891)&gt;0,RANK(D891,D$2:D$1001)+COUNTIF(D$2:D891,D891)-1,"")</f>
        <v/>
      </c>
      <c r="U891" s="38" t="n">
        <f aca="false">IF(N(D891)&gt;0,IF(D891&gt;=LR_MIN_SHARE*SUM(D$2:D$1001),F891,-1),-1)</f>
        <v>-1</v>
      </c>
      <c r="V891" s="0" t="str">
        <f aca="false">IF(U891&lt;0,"",RANK(U891,U$2:U$1001)+COUNTIF(U$2:U891,U891)-1)</f>
        <v/>
      </c>
      <c r="W891" s="0" t="str">
        <f aca="false">IF(N(L891)&gt;0,RANK(L891,L$2:L$1001)+COUNTIF(L$2:L891,L891)-1,"")</f>
        <v/>
      </c>
      <c r="X891" s="38" t="n">
        <f aca="false">IF(N(L891)&gt;0,IF(L891&gt;=LR_MIN_SHARE*SUM(L$2:L$1001),N891,-1),-1)</f>
        <v>-1</v>
      </c>
      <c r="Y891" s="0" t="str">
        <f aca="false">IF(X891&lt;0,"",RANK(X891,X$2:X$1001)+COUNTIF(X$2:X891,X891)-1)</f>
        <v/>
      </c>
      <c r="AA891" s="0" t="str">
        <f aca="false">IF($A891="","",IF(COUNTIF($B$2:$B891,$B891)=1,1,""))</f>
        <v/>
      </c>
      <c r="AB891" s="0" t="str">
        <f aca="false">IF(AA891=1,SUMIF($B$2:$B$1001,$B891,$D$2:$D$1001),"")</f>
        <v/>
      </c>
      <c r="AC891" s="0" t="str">
        <f aca="false">IF(AA891=1,RANK(AB891,$AB$2:$AB$1001)+COUNTIF($AB$2:$AB891,AB891)-1,"")</f>
        <v/>
      </c>
      <c r="AD891" s="0" t="str">
        <f aca="false">IF($A891="","",COUNTIF(raw_data!$G:$G,$A891))</f>
        <v/>
      </c>
      <c r="AE891" s="0" t="str">
        <f aca="false">IF($A891="","",IF(COUNTIF($A$2:$A$1001,$A891)&gt;1,1,0))</f>
        <v/>
      </c>
    </row>
    <row r="892" customFormat="false" ht="15" hidden="false" customHeight="false" outlineLevel="0" collapsed="false">
      <c r="A892" s="0" t="str">
        <f aca="false">IF(code_master!$A892="","",code_master!$A892)</f>
        <v/>
      </c>
      <c r="B892" s="0" t="str">
        <f aca="false">IF($A892="","",code_master!$C892&amp;"")</f>
        <v/>
      </c>
      <c r="C892" s="0" t="str">
        <f aca="false">IF($A892="","",code_master!$B892&amp;"")</f>
        <v/>
      </c>
      <c r="D892" s="30" t="str">
        <f aca="false">IF($A892="","",SUMIFS(raw_data!$H:$H,raw_data!$A:$A,"&gt;="&amp;UY_START,raw_data!$A:$A,"&lt;="&amp;BASE_YM,raw_data!$B:$B,"&lt;="&amp;BASE_YM,raw_data!$G:$G,$A892))</f>
        <v/>
      </c>
      <c r="E892" s="30" t="str">
        <f aca="false">IF($A892="","",(SUMIFS(raw_data!$I:$I,raw_data!$A:$A,"&gt;="&amp;UY_START,raw_data!$A:$A,"&lt;="&amp;BASE_YM,raw_data!$B:$B,"&lt;="&amp;BASE_YM,raw_data!$G:$G,$A892)+SUMIFS(raw_data!$J:$J,raw_data!$A:$A,"&gt;="&amp;UY_START,raw_data!$A:$A,"&lt;="&amp;BASE_YM,raw_data!$B:$B,"&lt;="&amp;BASE_YM,raw_data!$G:$G,$A892)))</f>
        <v/>
      </c>
      <c r="F892" s="31" t="str">
        <f aca="false">IF(N(D892)=0,"",E892/D892)</f>
        <v/>
      </c>
      <c r="G892" s="30" t="str">
        <f aca="false">IF($A892="","",SUMIFS(raw_data!$H:$H,raw_data!$A:$A,"&gt;="&amp;UY_START_PY,raw_data!$A:$A,"&lt;="&amp;BASE_YM_PY,raw_data!$B:$B,"&lt;="&amp;BASE_YM_PY,raw_data!$G:$G,$A892))</f>
        <v/>
      </c>
      <c r="H892" s="30" t="str">
        <f aca="false">IF($A892="","",(SUMIFS(raw_data!$I:$I,raw_data!$A:$A,"&gt;="&amp;UY_START_PY,raw_data!$A:$A,"&lt;="&amp;BASE_YM_PY,raw_data!$B:$B,"&lt;="&amp;BASE_YM_PY,raw_data!$G:$G,$A892)+SUMIFS(raw_data!$J:$J,raw_data!$A:$A,"&gt;="&amp;UY_START_PY,raw_data!$A:$A,"&lt;="&amp;BASE_YM_PY,raw_data!$B:$B,"&lt;="&amp;BASE_YM_PY,raw_data!$G:$G,$A892)))</f>
        <v/>
      </c>
      <c r="I892" s="31" t="str">
        <f aca="false">IF(N(G892)=0,"",H892/G892)</f>
        <v/>
      </c>
      <c r="J892" s="32" t="str">
        <f aca="false">IF(N(G892)=0,"",D892/G892-1)</f>
        <v/>
      </c>
      <c r="K892" s="33" t="str">
        <f aca="false">IF(OR(F892="",I892=""),"",F892-I892)</f>
        <v/>
      </c>
      <c r="L892" s="30" t="str">
        <f aca="false">IF($A892="","",SUMIFS(raw_data!$H:$H,raw_data!$B:$B,BASE_YM,raw_data!$G:$G,$A892))</f>
        <v/>
      </c>
      <c r="M892" s="30" t="str">
        <f aca="false">IF($A892="","",(SUMIFS(raw_data!$I:$I,raw_data!$B:$B,BASE_YM,raw_data!$G:$G,$A892)+SUMIFS(raw_data!$J:$J,raw_data!$B:$B,BASE_YM,raw_data!$G:$G,$A892)))</f>
        <v/>
      </c>
      <c r="N892" s="31" t="str">
        <f aca="false">IF(N(L892)=0,"",M892/L892)</f>
        <v/>
      </c>
      <c r="O892" s="30" t="str">
        <f aca="false">IF($A892="","",SUMIFS(raw_data!$H:$H,raw_data!$B:$B,BASE_YM_PY,raw_data!$G:$G,$A892))</f>
        <v/>
      </c>
      <c r="P892" s="30" t="str">
        <f aca="false">IF($A892="","",(SUMIFS(raw_data!$I:$I,raw_data!$B:$B,BASE_YM_PY,raw_data!$G:$G,$A892)+SUMIFS(raw_data!$J:$J,raw_data!$B:$B,BASE_YM_PY,raw_data!$G:$G,$A892)))</f>
        <v/>
      </c>
      <c r="Q892" s="31" t="str">
        <f aca="false">IF(N(O892)=0,"",P892/O892)</f>
        <v/>
      </c>
      <c r="R892" s="32" t="str">
        <f aca="false">IF(N(O892)=0,"",L892/O892-1)</f>
        <v/>
      </c>
      <c r="S892" s="33" t="str">
        <f aca="false">IF(OR(N892="",Q892=""),"",N892-Q892)</f>
        <v/>
      </c>
      <c r="T892" s="0" t="str">
        <f aca="false">IF(N(D892)&gt;0,RANK(D892,D$2:D$1001)+COUNTIF(D$2:D892,D892)-1,"")</f>
        <v/>
      </c>
      <c r="U892" s="38" t="n">
        <f aca="false">IF(N(D892)&gt;0,IF(D892&gt;=LR_MIN_SHARE*SUM(D$2:D$1001),F892,-1),-1)</f>
        <v>-1</v>
      </c>
      <c r="V892" s="0" t="str">
        <f aca="false">IF(U892&lt;0,"",RANK(U892,U$2:U$1001)+COUNTIF(U$2:U892,U892)-1)</f>
        <v/>
      </c>
      <c r="W892" s="0" t="str">
        <f aca="false">IF(N(L892)&gt;0,RANK(L892,L$2:L$1001)+COUNTIF(L$2:L892,L892)-1,"")</f>
        <v/>
      </c>
      <c r="X892" s="38" t="n">
        <f aca="false">IF(N(L892)&gt;0,IF(L892&gt;=LR_MIN_SHARE*SUM(L$2:L$1001),N892,-1),-1)</f>
        <v>-1</v>
      </c>
      <c r="Y892" s="0" t="str">
        <f aca="false">IF(X892&lt;0,"",RANK(X892,X$2:X$1001)+COUNTIF(X$2:X892,X892)-1)</f>
        <v/>
      </c>
      <c r="AA892" s="0" t="str">
        <f aca="false">IF($A892="","",IF(COUNTIF($B$2:$B892,$B892)=1,1,""))</f>
        <v/>
      </c>
      <c r="AB892" s="0" t="str">
        <f aca="false">IF(AA892=1,SUMIF($B$2:$B$1001,$B892,$D$2:$D$1001),"")</f>
        <v/>
      </c>
      <c r="AC892" s="0" t="str">
        <f aca="false">IF(AA892=1,RANK(AB892,$AB$2:$AB$1001)+COUNTIF($AB$2:$AB892,AB892)-1,"")</f>
        <v/>
      </c>
      <c r="AD892" s="0" t="str">
        <f aca="false">IF($A892="","",COUNTIF(raw_data!$G:$G,$A892))</f>
        <v/>
      </c>
      <c r="AE892" s="0" t="str">
        <f aca="false">IF($A892="","",IF(COUNTIF($A$2:$A$1001,$A892)&gt;1,1,0))</f>
        <v/>
      </c>
    </row>
    <row r="893" customFormat="false" ht="15" hidden="false" customHeight="false" outlineLevel="0" collapsed="false">
      <c r="A893" s="0" t="str">
        <f aca="false">IF(code_master!$A893="","",code_master!$A893)</f>
        <v/>
      </c>
      <c r="B893" s="0" t="str">
        <f aca="false">IF($A893="","",code_master!$C893&amp;"")</f>
        <v/>
      </c>
      <c r="C893" s="0" t="str">
        <f aca="false">IF($A893="","",code_master!$B893&amp;"")</f>
        <v/>
      </c>
      <c r="D893" s="30" t="str">
        <f aca="false">IF($A893="","",SUMIFS(raw_data!$H:$H,raw_data!$A:$A,"&gt;="&amp;UY_START,raw_data!$A:$A,"&lt;="&amp;BASE_YM,raw_data!$B:$B,"&lt;="&amp;BASE_YM,raw_data!$G:$G,$A893))</f>
        <v/>
      </c>
      <c r="E893" s="30" t="str">
        <f aca="false">IF($A893="","",(SUMIFS(raw_data!$I:$I,raw_data!$A:$A,"&gt;="&amp;UY_START,raw_data!$A:$A,"&lt;="&amp;BASE_YM,raw_data!$B:$B,"&lt;="&amp;BASE_YM,raw_data!$G:$G,$A893)+SUMIFS(raw_data!$J:$J,raw_data!$A:$A,"&gt;="&amp;UY_START,raw_data!$A:$A,"&lt;="&amp;BASE_YM,raw_data!$B:$B,"&lt;="&amp;BASE_YM,raw_data!$G:$G,$A893)))</f>
        <v/>
      </c>
      <c r="F893" s="31" t="str">
        <f aca="false">IF(N(D893)=0,"",E893/D893)</f>
        <v/>
      </c>
      <c r="G893" s="30" t="str">
        <f aca="false">IF($A893="","",SUMIFS(raw_data!$H:$H,raw_data!$A:$A,"&gt;="&amp;UY_START_PY,raw_data!$A:$A,"&lt;="&amp;BASE_YM_PY,raw_data!$B:$B,"&lt;="&amp;BASE_YM_PY,raw_data!$G:$G,$A893))</f>
        <v/>
      </c>
      <c r="H893" s="30" t="str">
        <f aca="false">IF($A893="","",(SUMIFS(raw_data!$I:$I,raw_data!$A:$A,"&gt;="&amp;UY_START_PY,raw_data!$A:$A,"&lt;="&amp;BASE_YM_PY,raw_data!$B:$B,"&lt;="&amp;BASE_YM_PY,raw_data!$G:$G,$A893)+SUMIFS(raw_data!$J:$J,raw_data!$A:$A,"&gt;="&amp;UY_START_PY,raw_data!$A:$A,"&lt;="&amp;BASE_YM_PY,raw_data!$B:$B,"&lt;="&amp;BASE_YM_PY,raw_data!$G:$G,$A893)))</f>
        <v/>
      </c>
      <c r="I893" s="31" t="str">
        <f aca="false">IF(N(G893)=0,"",H893/G893)</f>
        <v/>
      </c>
      <c r="J893" s="32" t="str">
        <f aca="false">IF(N(G893)=0,"",D893/G893-1)</f>
        <v/>
      </c>
      <c r="K893" s="33" t="str">
        <f aca="false">IF(OR(F893="",I893=""),"",F893-I893)</f>
        <v/>
      </c>
      <c r="L893" s="30" t="str">
        <f aca="false">IF($A893="","",SUMIFS(raw_data!$H:$H,raw_data!$B:$B,BASE_YM,raw_data!$G:$G,$A893))</f>
        <v/>
      </c>
      <c r="M893" s="30" t="str">
        <f aca="false">IF($A893="","",(SUMIFS(raw_data!$I:$I,raw_data!$B:$B,BASE_YM,raw_data!$G:$G,$A893)+SUMIFS(raw_data!$J:$J,raw_data!$B:$B,BASE_YM,raw_data!$G:$G,$A893)))</f>
        <v/>
      </c>
      <c r="N893" s="31" t="str">
        <f aca="false">IF(N(L893)=0,"",M893/L893)</f>
        <v/>
      </c>
      <c r="O893" s="30" t="str">
        <f aca="false">IF($A893="","",SUMIFS(raw_data!$H:$H,raw_data!$B:$B,BASE_YM_PY,raw_data!$G:$G,$A893))</f>
        <v/>
      </c>
      <c r="P893" s="30" t="str">
        <f aca="false">IF($A893="","",(SUMIFS(raw_data!$I:$I,raw_data!$B:$B,BASE_YM_PY,raw_data!$G:$G,$A893)+SUMIFS(raw_data!$J:$J,raw_data!$B:$B,BASE_YM_PY,raw_data!$G:$G,$A893)))</f>
        <v/>
      </c>
      <c r="Q893" s="31" t="str">
        <f aca="false">IF(N(O893)=0,"",P893/O893)</f>
        <v/>
      </c>
      <c r="R893" s="32" t="str">
        <f aca="false">IF(N(O893)=0,"",L893/O893-1)</f>
        <v/>
      </c>
      <c r="S893" s="33" t="str">
        <f aca="false">IF(OR(N893="",Q893=""),"",N893-Q893)</f>
        <v/>
      </c>
      <c r="T893" s="0" t="str">
        <f aca="false">IF(N(D893)&gt;0,RANK(D893,D$2:D$1001)+COUNTIF(D$2:D893,D893)-1,"")</f>
        <v/>
      </c>
      <c r="U893" s="38" t="n">
        <f aca="false">IF(N(D893)&gt;0,IF(D893&gt;=LR_MIN_SHARE*SUM(D$2:D$1001),F893,-1),-1)</f>
        <v>-1</v>
      </c>
      <c r="V893" s="0" t="str">
        <f aca="false">IF(U893&lt;0,"",RANK(U893,U$2:U$1001)+COUNTIF(U$2:U893,U893)-1)</f>
        <v/>
      </c>
      <c r="W893" s="0" t="str">
        <f aca="false">IF(N(L893)&gt;0,RANK(L893,L$2:L$1001)+COUNTIF(L$2:L893,L893)-1,"")</f>
        <v/>
      </c>
      <c r="X893" s="38" t="n">
        <f aca="false">IF(N(L893)&gt;0,IF(L893&gt;=LR_MIN_SHARE*SUM(L$2:L$1001),N893,-1),-1)</f>
        <v>-1</v>
      </c>
      <c r="Y893" s="0" t="str">
        <f aca="false">IF(X893&lt;0,"",RANK(X893,X$2:X$1001)+COUNTIF(X$2:X893,X893)-1)</f>
        <v/>
      </c>
      <c r="AA893" s="0" t="str">
        <f aca="false">IF($A893="","",IF(COUNTIF($B$2:$B893,$B893)=1,1,""))</f>
        <v/>
      </c>
      <c r="AB893" s="0" t="str">
        <f aca="false">IF(AA893=1,SUMIF($B$2:$B$1001,$B893,$D$2:$D$1001),"")</f>
        <v/>
      </c>
      <c r="AC893" s="0" t="str">
        <f aca="false">IF(AA893=1,RANK(AB893,$AB$2:$AB$1001)+COUNTIF($AB$2:$AB893,AB893)-1,"")</f>
        <v/>
      </c>
      <c r="AD893" s="0" t="str">
        <f aca="false">IF($A893="","",COUNTIF(raw_data!$G:$G,$A893))</f>
        <v/>
      </c>
      <c r="AE893" s="0" t="str">
        <f aca="false">IF($A893="","",IF(COUNTIF($A$2:$A$1001,$A893)&gt;1,1,0))</f>
        <v/>
      </c>
    </row>
    <row r="894" customFormat="false" ht="15" hidden="false" customHeight="false" outlineLevel="0" collapsed="false">
      <c r="A894" s="0" t="str">
        <f aca="false">IF(code_master!$A894="","",code_master!$A894)</f>
        <v/>
      </c>
      <c r="B894" s="0" t="str">
        <f aca="false">IF($A894="","",code_master!$C894&amp;"")</f>
        <v/>
      </c>
      <c r="C894" s="0" t="str">
        <f aca="false">IF($A894="","",code_master!$B894&amp;"")</f>
        <v/>
      </c>
      <c r="D894" s="30" t="str">
        <f aca="false">IF($A894="","",SUMIFS(raw_data!$H:$H,raw_data!$A:$A,"&gt;="&amp;UY_START,raw_data!$A:$A,"&lt;="&amp;BASE_YM,raw_data!$B:$B,"&lt;="&amp;BASE_YM,raw_data!$G:$G,$A894))</f>
        <v/>
      </c>
      <c r="E894" s="30" t="str">
        <f aca="false">IF($A894="","",(SUMIFS(raw_data!$I:$I,raw_data!$A:$A,"&gt;="&amp;UY_START,raw_data!$A:$A,"&lt;="&amp;BASE_YM,raw_data!$B:$B,"&lt;="&amp;BASE_YM,raw_data!$G:$G,$A894)+SUMIFS(raw_data!$J:$J,raw_data!$A:$A,"&gt;="&amp;UY_START,raw_data!$A:$A,"&lt;="&amp;BASE_YM,raw_data!$B:$B,"&lt;="&amp;BASE_YM,raw_data!$G:$G,$A894)))</f>
        <v/>
      </c>
      <c r="F894" s="31" t="str">
        <f aca="false">IF(N(D894)=0,"",E894/D894)</f>
        <v/>
      </c>
      <c r="G894" s="30" t="str">
        <f aca="false">IF($A894="","",SUMIFS(raw_data!$H:$H,raw_data!$A:$A,"&gt;="&amp;UY_START_PY,raw_data!$A:$A,"&lt;="&amp;BASE_YM_PY,raw_data!$B:$B,"&lt;="&amp;BASE_YM_PY,raw_data!$G:$G,$A894))</f>
        <v/>
      </c>
      <c r="H894" s="30" t="str">
        <f aca="false">IF($A894="","",(SUMIFS(raw_data!$I:$I,raw_data!$A:$A,"&gt;="&amp;UY_START_PY,raw_data!$A:$A,"&lt;="&amp;BASE_YM_PY,raw_data!$B:$B,"&lt;="&amp;BASE_YM_PY,raw_data!$G:$G,$A894)+SUMIFS(raw_data!$J:$J,raw_data!$A:$A,"&gt;="&amp;UY_START_PY,raw_data!$A:$A,"&lt;="&amp;BASE_YM_PY,raw_data!$B:$B,"&lt;="&amp;BASE_YM_PY,raw_data!$G:$G,$A894)))</f>
        <v/>
      </c>
      <c r="I894" s="31" t="str">
        <f aca="false">IF(N(G894)=0,"",H894/G894)</f>
        <v/>
      </c>
      <c r="J894" s="32" t="str">
        <f aca="false">IF(N(G894)=0,"",D894/G894-1)</f>
        <v/>
      </c>
      <c r="K894" s="33" t="str">
        <f aca="false">IF(OR(F894="",I894=""),"",F894-I894)</f>
        <v/>
      </c>
      <c r="L894" s="30" t="str">
        <f aca="false">IF($A894="","",SUMIFS(raw_data!$H:$H,raw_data!$B:$B,BASE_YM,raw_data!$G:$G,$A894))</f>
        <v/>
      </c>
      <c r="M894" s="30" t="str">
        <f aca="false">IF($A894="","",(SUMIFS(raw_data!$I:$I,raw_data!$B:$B,BASE_YM,raw_data!$G:$G,$A894)+SUMIFS(raw_data!$J:$J,raw_data!$B:$B,BASE_YM,raw_data!$G:$G,$A894)))</f>
        <v/>
      </c>
      <c r="N894" s="31" t="str">
        <f aca="false">IF(N(L894)=0,"",M894/L894)</f>
        <v/>
      </c>
      <c r="O894" s="30" t="str">
        <f aca="false">IF($A894="","",SUMIFS(raw_data!$H:$H,raw_data!$B:$B,BASE_YM_PY,raw_data!$G:$G,$A894))</f>
        <v/>
      </c>
      <c r="P894" s="30" t="str">
        <f aca="false">IF($A894="","",(SUMIFS(raw_data!$I:$I,raw_data!$B:$B,BASE_YM_PY,raw_data!$G:$G,$A894)+SUMIFS(raw_data!$J:$J,raw_data!$B:$B,BASE_YM_PY,raw_data!$G:$G,$A894)))</f>
        <v/>
      </c>
      <c r="Q894" s="31" t="str">
        <f aca="false">IF(N(O894)=0,"",P894/O894)</f>
        <v/>
      </c>
      <c r="R894" s="32" t="str">
        <f aca="false">IF(N(O894)=0,"",L894/O894-1)</f>
        <v/>
      </c>
      <c r="S894" s="33" t="str">
        <f aca="false">IF(OR(N894="",Q894=""),"",N894-Q894)</f>
        <v/>
      </c>
      <c r="T894" s="0" t="str">
        <f aca="false">IF(N(D894)&gt;0,RANK(D894,D$2:D$1001)+COUNTIF(D$2:D894,D894)-1,"")</f>
        <v/>
      </c>
      <c r="U894" s="38" t="n">
        <f aca="false">IF(N(D894)&gt;0,IF(D894&gt;=LR_MIN_SHARE*SUM(D$2:D$1001),F894,-1),-1)</f>
        <v>-1</v>
      </c>
      <c r="V894" s="0" t="str">
        <f aca="false">IF(U894&lt;0,"",RANK(U894,U$2:U$1001)+COUNTIF(U$2:U894,U894)-1)</f>
        <v/>
      </c>
      <c r="W894" s="0" t="str">
        <f aca="false">IF(N(L894)&gt;0,RANK(L894,L$2:L$1001)+COUNTIF(L$2:L894,L894)-1,"")</f>
        <v/>
      </c>
      <c r="X894" s="38" t="n">
        <f aca="false">IF(N(L894)&gt;0,IF(L894&gt;=LR_MIN_SHARE*SUM(L$2:L$1001),N894,-1),-1)</f>
        <v>-1</v>
      </c>
      <c r="Y894" s="0" t="str">
        <f aca="false">IF(X894&lt;0,"",RANK(X894,X$2:X$1001)+COUNTIF(X$2:X894,X894)-1)</f>
        <v/>
      </c>
      <c r="AA894" s="0" t="str">
        <f aca="false">IF($A894="","",IF(COUNTIF($B$2:$B894,$B894)=1,1,""))</f>
        <v/>
      </c>
      <c r="AB894" s="0" t="str">
        <f aca="false">IF(AA894=1,SUMIF($B$2:$B$1001,$B894,$D$2:$D$1001),"")</f>
        <v/>
      </c>
      <c r="AC894" s="0" t="str">
        <f aca="false">IF(AA894=1,RANK(AB894,$AB$2:$AB$1001)+COUNTIF($AB$2:$AB894,AB894)-1,"")</f>
        <v/>
      </c>
      <c r="AD894" s="0" t="str">
        <f aca="false">IF($A894="","",COUNTIF(raw_data!$G:$G,$A894))</f>
        <v/>
      </c>
      <c r="AE894" s="0" t="str">
        <f aca="false">IF($A894="","",IF(COUNTIF($A$2:$A$1001,$A894)&gt;1,1,0))</f>
        <v/>
      </c>
    </row>
    <row r="895" customFormat="false" ht="15" hidden="false" customHeight="false" outlineLevel="0" collapsed="false">
      <c r="A895" s="0" t="str">
        <f aca="false">IF(code_master!$A895="","",code_master!$A895)</f>
        <v/>
      </c>
      <c r="B895" s="0" t="str">
        <f aca="false">IF($A895="","",code_master!$C895&amp;"")</f>
        <v/>
      </c>
      <c r="C895" s="0" t="str">
        <f aca="false">IF($A895="","",code_master!$B895&amp;"")</f>
        <v/>
      </c>
      <c r="D895" s="30" t="str">
        <f aca="false">IF($A895="","",SUMIFS(raw_data!$H:$H,raw_data!$A:$A,"&gt;="&amp;UY_START,raw_data!$A:$A,"&lt;="&amp;BASE_YM,raw_data!$B:$B,"&lt;="&amp;BASE_YM,raw_data!$G:$G,$A895))</f>
        <v/>
      </c>
      <c r="E895" s="30" t="str">
        <f aca="false">IF($A895="","",(SUMIFS(raw_data!$I:$I,raw_data!$A:$A,"&gt;="&amp;UY_START,raw_data!$A:$A,"&lt;="&amp;BASE_YM,raw_data!$B:$B,"&lt;="&amp;BASE_YM,raw_data!$G:$G,$A895)+SUMIFS(raw_data!$J:$J,raw_data!$A:$A,"&gt;="&amp;UY_START,raw_data!$A:$A,"&lt;="&amp;BASE_YM,raw_data!$B:$B,"&lt;="&amp;BASE_YM,raw_data!$G:$G,$A895)))</f>
        <v/>
      </c>
      <c r="F895" s="31" t="str">
        <f aca="false">IF(N(D895)=0,"",E895/D895)</f>
        <v/>
      </c>
      <c r="G895" s="30" t="str">
        <f aca="false">IF($A895="","",SUMIFS(raw_data!$H:$H,raw_data!$A:$A,"&gt;="&amp;UY_START_PY,raw_data!$A:$A,"&lt;="&amp;BASE_YM_PY,raw_data!$B:$B,"&lt;="&amp;BASE_YM_PY,raw_data!$G:$G,$A895))</f>
        <v/>
      </c>
      <c r="H895" s="30" t="str">
        <f aca="false">IF($A895="","",(SUMIFS(raw_data!$I:$I,raw_data!$A:$A,"&gt;="&amp;UY_START_PY,raw_data!$A:$A,"&lt;="&amp;BASE_YM_PY,raw_data!$B:$B,"&lt;="&amp;BASE_YM_PY,raw_data!$G:$G,$A895)+SUMIFS(raw_data!$J:$J,raw_data!$A:$A,"&gt;="&amp;UY_START_PY,raw_data!$A:$A,"&lt;="&amp;BASE_YM_PY,raw_data!$B:$B,"&lt;="&amp;BASE_YM_PY,raw_data!$G:$G,$A895)))</f>
        <v/>
      </c>
      <c r="I895" s="31" t="str">
        <f aca="false">IF(N(G895)=0,"",H895/G895)</f>
        <v/>
      </c>
      <c r="J895" s="32" t="str">
        <f aca="false">IF(N(G895)=0,"",D895/G895-1)</f>
        <v/>
      </c>
      <c r="K895" s="33" t="str">
        <f aca="false">IF(OR(F895="",I895=""),"",F895-I895)</f>
        <v/>
      </c>
      <c r="L895" s="30" t="str">
        <f aca="false">IF($A895="","",SUMIFS(raw_data!$H:$H,raw_data!$B:$B,BASE_YM,raw_data!$G:$G,$A895))</f>
        <v/>
      </c>
      <c r="M895" s="30" t="str">
        <f aca="false">IF($A895="","",(SUMIFS(raw_data!$I:$I,raw_data!$B:$B,BASE_YM,raw_data!$G:$G,$A895)+SUMIFS(raw_data!$J:$J,raw_data!$B:$B,BASE_YM,raw_data!$G:$G,$A895)))</f>
        <v/>
      </c>
      <c r="N895" s="31" t="str">
        <f aca="false">IF(N(L895)=0,"",M895/L895)</f>
        <v/>
      </c>
      <c r="O895" s="30" t="str">
        <f aca="false">IF($A895="","",SUMIFS(raw_data!$H:$H,raw_data!$B:$B,BASE_YM_PY,raw_data!$G:$G,$A895))</f>
        <v/>
      </c>
      <c r="P895" s="30" t="str">
        <f aca="false">IF($A895="","",(SUMIFS(raw_data!$I:$I,raw_data!$B:$B,BASE_YM_PY,raw_data!$G:$G,$A895)+SUMIFS(raw_data!$J:$J,raw_data!$B:$B,BASE_YM_PY,raw_data!$G:$G,$A895)))</f>
        <v/>
      </c>
      <c r="Q895" s="31" t="str">
        <f aca="false">IF(N(O895)=0,"",P895/O895)</f>
        <v/>
      </c>
      <c r="R895" s="32" t="str">
        <f aca="false">IF(N(O895)=0,"",L895/O895-1)</f>
        <v/>
      </c>
      <c r="S895" s="33" t="str">
        <f aca="false">IF(OR(N895="",Q895=""),"",N895-Q895)</f>
        <v/>
      </c>
      <c r="T895" s="0" t="str">
        <f aca="false">IF(N(D895)&gt;0,RANK(D895,D$2:D$1001)+COUNTIF(D$2:D895,D895)-1,"")</f>
        <v/>
      </c>
      <c r="U895" s="38" t="n">
        <f aca="false">IF(N(D895)&gt;0,IF(D895&gt;=LR_MIN_SHARE*SUM(D$2:D$1001),F895,-1),-1)</f>
        <v>-1</v>
      </c>
      <c r="V895" s="0" t="str">
        <f aca="false">IF(U895&lt;0,"",RANK(U895,U$2:U$1001)+COUNTIF(U$2:U895,U895)-1)</f>
        <v/>
      </c>
      <c r="W895" s="0" t="str">
        <f aca="false">IF(N(L895)&gt;0,RANK(L895,L$2:L$1001)+COUNTIF(L$2:L895,L895)-1,"")</f>
        <v/>
      </c>
      <c r="X895" s="38" t="n">
        <f aca="false">IF(N(L895)&gt;0,IF(L895&gt;=LR_MIN_SHARE*SUM(L$2:L$1001),N895,-1),-1)</f>
        <v>-1</v>
      </c>
      <c r="Y895" s="0" t="str">
        <f aca="false">IF(X895&lt;0,"",RANK(X895,X$2:X$1001)+COUNTIF(X$2:X895,X895)-1)</f>
        <v/>
      </c>
      <c r="AA895" s="0" t="str">
        <f aca="false">IF($A895="","",IF(COUNTIF($B$2:$B895,$B895)=1,1,""))</f>
        <v/>
      </c>
      <c r="AB895" s="0" t="str">
        <f aca="false">IF(AA895=1,SUMIF($B$2:$B$1001,$B895,$D$2:$D$1001),"")</f>
        <v/>
      </c>
      <c r="AC895" s="0" t="str">
        <f aca="false">IF(AA895=1,RANK(AB895,$AB$2:$AB$1001)+COUNTIF($AB$2:$AB895,AB895)-1,"")</f>
        <v/>
      </c>
      <c r="AD895" s="0" t="str">
        <f aca="false">IF($A895="","",COUNTIF(raw_data!$G:$G,$A895))</f>
        <v/>
      </c>
      <c r="AE895" s="0" t="str">
        <f aca="false">IF($A895="","",IF(COUNTIF($A$2:$A$1001,$A895)&gt;1,1,0))</f>
        <v/>
      </c>
    </row>
    <row r="896" customFormat="false" ht="15" hidden="false" customHeight="false" outlineLevel="0" collapsed="false">
      <c r="A896" s="0" t="str">
        <f aca="false">IF(code_master!$A896="","",code_master!$A896)</f>
        <v/>
      </c>
      <c r="B896" s="0" t="str">
        <f aca="false">IF($A896="","",code_master!$C896&amp;"")</f>
        <v/>
      </c>
      <c r="C896" s="0" t="str">
        <f aca="false">IF($A896="","",code_master!$B896&amp;"")</f>
        <v/>
      </c>
      <c r="D896" s="30" t="str">
        <f aca="false">IF($A896="","",SUMIFS(raw_data!$H:$H,raw_data!$A:$A,"&gt;="&amp;UY_START,raw_data!$A:$A,"&lt;="&amp;BASE_YM,raw_data!$B:$B,"&lt;="&amp;BASE_YM,raw_data!$G:$G,$A896))</f>
        <v/>
      </c>
      <c r="E896" s="30" t="str">
        <f aca="false">IF($A896="","",(SUMIFS(raw_data!$I:$I,raw_data!$A:$A,"&gt;="&amp;UY_START,raw_data!$A:$A,"&lt;="&amp;BASE_YM,raw_data!$B:$B,"&lt;="&amp;BASE_YM,raw_data!$G:$G,$A896)+SUMIFS(raw_data!$J:$J,raw_data!$A:$A,"&gt;="&amp;UY_START,raw_data!$A:$A,"&lt;="&amp;BASE_YM,raw_data!$B:$B,"&lt;="&amp;BASE_YM,raw_data!$G:$G,$A896)))</f>
        <v/>
      </c>
      <c r="F896" s="31" t="str">
        <f aca="false">IF(N(D896)=0,"",E896/D896)</f>
        <v/>
      </c>
      <c r="G896" s="30" t="str">
        <f aca="false">IF($A896="","",SUMIFS(raw_data!$H:$H,raw_data!$A:$A,"&gt;="&amp;UY_START_PY,raw_data!$A:$A,"&lt;="&amp;BASE_YM_PY,raw_data!$B:$B,"&lt;="&amp;BASE_YM_PY,raw_data!$G:$G,$A896))</f>
        <v/>
      </c>
      <c r="H896" s="30" t="str">
        <f aca="false">IF($A896="","",(SUMIFS(raw_data!$I:$I,raw_data!$A:$A,"&gt;="&amp;UY_START_PY,raw_data!$A:$A,"&lt;="&amp;BASE_YM_PY,raw_data!$B:$B,"&lt;="&amp;BASE_YM_PY,raw_data!$G:$G,$A896)+SUMIFS(raw_data!$J:$J,raw_data!$A:$A,"&gt;="&amp;UY_START_PY,raw_data!$A:$A,"&lt;="&amp;BASE_YM_PY,raw_data!$B:$B,"&lt;="&amp;BASE_YM_PY,raw_data!$G:$G,$A896)))</f>
        <v/>
      </c>
      <c r="I896" s="31" t="str">
        <f aca="false">IF(N(G896)=0,"",H896/G896)</f>
        <v/>
      </c>
      <c r="J896" s="32" t="str">
        <f aca="false">IF(N(G896)=0,"",D896/G896-1)</f>
        <v/>
      </c>
      <c r="K896" s="33" t="str">
        <f aca="false">IF(OR(F896="",I896=""),"",F896-I896)</f>
        <v/>
      </c>
      <c r="L896" s="30" t="str">
        <f aca="false">IF($A896="","",SUMIFS(raw_data!$H:$H,raw_data!$B:$B,BASE_YM,raw_data!$G:$G,$A896))</f>
        <v/>
      </c>
      <c r="M896" s="30" t="str">
        <f aca="false">IF($A896="","",(SUMIFS(raw_data!$I:$I,raw_data!$B:$B,BASE_YM,raw_data!$G:$G,$A896)+SUMIFS(raw_data!$J:$J,raw_data!$B:$B,BASE_YM,raw_data!$G:$G,$A896)))</f>
        <v/>
      </c>
      <c r="N896" s="31" t="str">
        <f aca="false">IF(N(L896)=0,"",M896/L896)</f>
        <v/>
      </c>
      <c r="O896" s="30" t="str">
        <f aca="false">IF($A896="","",SUMIFS(raw_data!$H:$H,raw_data!$B:$B,BASE_YM_PY,raw_data!$G:$G,$A896))</f>
        <v/>
      </c>
      <c r="P896" s="30" t="str">
        <f aca="false">IF($A896="","",(SUMIFS(raw_data!$I:$I,raw_data!$B:$B,BASE_YM_PY,raw_data!$G:$G,$A896)+SUMIFS(raw_data!$J:$J,raw_data!$B:$B,BASE_YM_PY,raw_data!$G:$G,$A896)))</f>
        <v/>
      </c>
      <c r="Q896" s="31" t="str">
        <f aca="false">IF(N(O896)=0,"",P896/O896)</f>
        <v/>
      </c>
      <c r="R896" s="32" t="str">
        <f aca="false">IF(N(O896)=0,"",L896/O896-1)</f>
        <v/>
      </c>
      <c r="S896" s="33" t="str">
        <f aca="false">IF(OR(N896="",Q896=""),"",N896-Q896)</f>
        <v/>
      </c>
      <c r="T896" s="0" t="str">
        <f aca="false">IF(N(D896)&gt;0,RANK(D896,D$2:D$1001)+COUNTIF(D$2:D896,D896)-1,"")</f>
        <v/>
      </c>
      <c r="U896" s="38" t="n">
        <f aca="false">IF(N(D896)&gt;0,IF(D896&gt;=LR_MIN_SHARE*SUM(D$2:D$1001),F896,-1),-1)</f>
        <v>-1</v>
      </c>
      <c r="V896" s="0" t="str">
        <f aca="false">IF(U896&lt;0,"",RANK(U896,U$2:U$1001)+COUNTIF(U$2:U896,U896)-1)</f>
        <v/>
      </c>
      <c r="W896" s="0" t="str">
        <f aca="false">IF(N(L896)&gt;0,RANK(L896,L$2:L$1001)+COUNTIF(L$2:L896,L896)-1,"")</f>
        <v/>
      </c>
      <c r="X896" s="38" t="n">
        <f aca="false">IF(N(L896)&gt;0,IF(L896&gt;=LR_MIN_SHARE*SUM(L$2:L$1001),N896,-1),-1)</f>
        <v>-1</v>
      </c>
      <c r="Y896" s="0" t="str">
        <f aca="false">IF(X896&lt;0,"",RANK(X896,X$2:X$1001)+COUNTIF(X$2:X896,X896)-1)</f>
        <v/>
      </c>
      <c r="AA896" s="0" t="str">
        <f aca="false">IF($A896="","",IF(COUNTIF($B$2:$B896,$B896)=1,1,""))</f>
        <v/>
      </c>
      <c r="AB896" s="0" t="str">
        <f aca="false">IF(AA896=1,SUMIF($B$2:$B$1001,$B896,$D$2:$D$1001),"")</f>
        <v/>
      </c>
      <c r="AC896" s="0" t="str">
        <f aca="false">IF(AA896=1,RANK(AB896,$AB$2:$AB$1001)+COUNTIF($AB$2:$AB896,AB896)-1,"")</f>
        <v/>
      </c>
      <c r="AD896" s="0" t="str">
        <f aca="false">IF($A896="","",COUNTIF(raw_data!$G:$G,$A896))</f>
        <v/>
      </c>
      <c r="AE896" s="0" t="str">
        <f aca="false">IF($A896="","",IF(COUNTIF($A$2:$A$1001,$A896)&gt;1,1,0))</f>
        <v/>
      </c>
    </row>
    <row r="897" customFormat="false" ht="15" hidden="false" customHeight="false" outlineLevel="0" collapsed="false">
      <c r="A897" s="0" t="str">
        <f aca="false">IF(code_master!$A897="","",code_master!$A897)</f>
        <v/>
      </c>
      <c r="B897" s="0" t="str">
        <f aca="false">IF($A897="","",code_master!$C897&amp;"")</f>
        <v/>
      </c>
      <c r="C897" s="0" t="str">
        <f aca="false">IF($A897="","",code_master!$B897&amp;"")</f>
        <v/>
      </c>
      <c r="D897" s="30" t="str">
        <f aca="false">IF($A897="","",SUMIFS(raw_data!$H:$H,raw_data!$A:$A,"&gt;="&amp;UY_START,raw_data!$A:$A,"&lt;="&amp;BASE_YM,raw_data!$B:$B,"&lt;="&amp;BASE_YM,raw_data!$G:$G,$A897))</f>
        <v/>
      </c>
      <c r="E897" s="30" t="str">
        <f aca="false">IF($A897="","",(SUMIFS(raw_data!$I:$I,raw_data!$A:$A,"&gt;="&amp;UY_START,raw_data!$A:$A,"&lt;="&amp;BASE_YM,raw_data!$B:$B,"&lt;="&amp;BASE_YM,raw_data!$G:$G,$A897)+SUMIFS(raw_data!$J:$J,raw_data!$A:$A,"&gt;="&amp;UY_START,raw_data!$A:$A,"&lt;="&amp;BASE_YM,raw_data!$B:$B,"&lt;="&amp;BASE_YM,raw_data!$G:$G,$A897)))</f>
        <v/>
      </c>
      <c r="F897" s="31" t="str">
        <f aca="false">IF(N(D897)=0,"",E897/D897)</f>
        <v/>
      </c>
      <c r="G897" s="30" t="str">
        <f aca="false">IF($A897="","",SUMIFS(raw_data!$H:$H,raw_data!$A:$A,"&gt;="&amp;UY_START_PY,raw_data!$A:$A,"&lt;="&amp;BASE_YM_PY,raw_data!$B:$B,"&lt;="&amp;BASE_YM_PY,raw_data!$G:$G,$A897))</f>
        <v/>
      </c>
      <c r="H897" s="30" t="str">
        <f aca="false">IF($A897="","",(SUMIFS(raw_data!$I:$I,raw_data!$A:$A,"&gt;="&amp;UY_START_PY,raw_data!$A:$A,"&lt;="&amp;BASE_YM_PY,raw_data!$B:$B,"&lt;="&amp;BASE_YM_PY,raw_data!$G:$G,$A897)+SUMIFS(raw_data!$J:$J,raw_data!$A:$A,"&gt;="&amp;UY_START_PY,raw_data!$A:$A,"&lt;="&amp;BASE_YM_PY,raw_data!$B:$B,"&lt;="&amp;BASE_YM_PY,raw_data!$G:$G,$A897)))</f>
        <v/>
      </c>
      <c r="I897" s="31" t="str">
        <f aca="false">IF(N(G897)=0,"",H897/G897)</f>
        <v/>
      </c>
      <c r="J897" s="32" t="str">
        <f aca="false">IF(N(G897)=0,"",D897/G897-1)</f>
        <v/>
      </c>
      <c r="K897" s="33" t="str">
        <f aca="false">IF(OR(F897="",I897=""),"",F897-I897)</f>
        <v/>
      </c>
      <c r="L897" s="30" t="str">
        <f aca="false">IF($A897="","",SUMIFS(raw_data!$H:$H,raw_data!$B:$B,BASE_YM,raw_data!$G:$G,$A897))</f>
        <v/>
      </c>
      <c r="M897" s="30" t="str">
        <f aca="false">IF($A897="","",(SUMIFS(raw_data!$I:$I,raw_data!$B:$B,BASE_YM,raw_data!$G:$G,$A897)+SUMIFS(raw_data!$J:$J,raw_data!$B:$B,BASE_YM,raw_data!$G:$G,$A897)))</f>
        <v/>
      </c>
      <c r="N897" s="31" t="str">
        <f aca="false">IF(N(L897)=0,"",M897/L897)</f>
        <v/>
      </c>
      <c r="O897" s="30" t="str">
        <f aca="false">IF($A897="","",SUMIFS(raw_data!$H:$H,raw_data!$B:$B,BASE_YM_PY,raw_data!$G:$G,$A897))</f>
        <v/>
      </c>
      <c r="P897" s="30" t="str">
        <f aca="false">IF($A897="","",(SUMIFS(raw_data!$I:$I,raw_data!$B:$B,BASE_YM_PY,raw_data!$G:$G,$A897)+SUMIFS(raw_data!$J:$J,raw_data!$B:$B,BASE_YM_PY,raw_data!$G:$G,$A897)))</f>
        <v/>
      </c>
      <c r="Q897" s="31" t="str">
        <f aca="false">IF(N(O897)=0,"",P897/O897)</f>
        <v/>
      </c>
      <c r="R897" s="32" t="str">
        <f aca="false">IF(N(O897)=0,"",L897/O897-1)</f>
        <v/>
      </c>
      <c r="S897" s="33" t="str">
        <f aca="false">IF(OR(N897="",Q897=""),"",N897-Q897)</f>
        <v/>
      </c>
      <c r="T897" s="0" t="str">
        <f aca="false">IF(N(D897)&gt;0,RANK(D897,D$2:D$1001)+COUNTIF(D$2:D897,D897)-1,"")</f>
        <v/>
      </c>
      <c r="U897" s="38" t="n">
        <f aca="false">IF(N(D897)&gt;0,IF(D897&gt;=LR_MIN_SHARE*SUM(D$2:D$1001),F897,-1),-1)</f>
        <v>-1</v>
      </c>
      <c r="V897" s="0" t="str">
        <f aca="false">IF(U897&lt;0,"",RANK(U897,U$2:U$1001)+COUNTIF(U$2:U897,U897)-1)</f>
        <v/>
      </c>
      <c r="W897" s="0" t="str">
        <f aca="false">IF(N(L897)&gt;0,RANK(L897,L$2:L$1001)+COUNTIF(L$2:L897,L897)-1,"")</f>
        <v/>
      </c>
      <c r="X897" s="38" t="n">
        <f aca="false">IF(N(L897)&gt;0,IF(L897&gt;=LR_MIN_SHARE*SUM(L$2:L$1001),N897,-1),-1)</f>
        <v>-1</v>
      </c>
      <c r="Y897" s="0" t="str">
        <f aca="false">IF(X897&lt;0,"",RANK(X897,X$2:X$1001)+COUNTIF(X$2:X897,X897)-1)</f>
        <v/>
      </c>
      <c r="AA897" s="0" t="str">
        <f aca="false">IF($A897="","",IF(COUNTIF($B$2:$B897,$B897)=1,1,""))</f>
        <v/>
      </c>
      <c r="AB897" s="0" t="str">
        <f aca="false">IF(AA897=1,SUMIF($B$2:$B$1001,$B897,$D$2:$D$1001),"")</f>
        <v/>
      </c>
      <c r="AC897" s="0" t="str">
        <f aca="false">IF(AA897=1,RANK(AB897,$AB$2:$AB$1001)+COUNTIF($AB$2:$AB897,AB897)-1,"")</f>
        <v/>
      </c>
      <c r="AD897" s="0" t="str">
        <f aca="false">IF($A897="","",COUNTIF(raw_data!$G:$G,$A897))</f>
        <v/>
      </c>
      <c r="AE897" s="0" t="str">
        <f aca="false">IF($A897="","",IF(COUNTIF($A$2:$A$1001,$A897)&gt;1,1,0))</f>
        <v/>
      </c>
    </row>
    <row r="898" customFormat="false" ht="15" hidden="false" customHeight="false" outlineLevel="0" collapsed="false">
      <c r="A898" s="0" t="str">
        <f aca="false">IF(code_master!$A898="","",code_master!$A898)</f>
        <v/>
      </c>
      <c r="B898" s="0" t="str">
        <f aca="false">IF($A898="","",code_master!$C898&amp;"")</f>
        <v/>
      </c>
      <c r="C898" s="0" t="str">
        <f aca="false">IF($A898="","",code_master!$B898&amp;"")</f>
        <v/>
      </c>
      <c r="D898" s="30" t="str">
        <f aca="false">IF($A898="","",SUMIFS(raw_data!$H:$H,raw_data!$A:$A,"&gt;="&amp;UY_START,raw_data!$A:$A,"&lt;="&amp;BASE_YM,raw_data!$B:$B,"&lt;="&amp;BASE_YM,raw_data!$G:$G,$A898))</f>
        <v/>
      </c>
      <c r="E898" s="30" t="str">
        <f aca="false">IF($A898="","",(SUMIFS(raw_data!$I:$I,raw_data!$A:$A,"&gt;="&amp;UY_START,raw_data!$A:$A,"&lt;="&amp;BASE_YM,raw_data!$B:$B,"&lt;="&amp;BASE_YM,raw_data!$G:$G,$A898)+SUMIFS(raw_data!$J:$J,raw_data!$A:$A,"&gt;="&amp;UY_START,raw_data!$A:$A,"&lt;="&amp;BASE_YM,raw_data!$B:$B,"&lt;="&amp;BASE_YM,raw_data!$G:$G,$A898)))</f>
        <v/>
      </c>
      <c r="F898" s="31" t="str">
        <f aca="false">IF(N(D898)=0,"",E898/D898)</f>
        <v/>
      </c>
      <c r="G898" s="30" t="str">
        <f aca="false">IF($A898="","",SUMIFS(raw_data!$H:$H,raw_data!$A:$A,"&gt;="&amp;UY_START_PY,raw_data!$A:$A,"&lt;="&amp;BASE_YM_PY,raw_data!$B:$B,"&lt;="&amp;BASE_YM_PY,raw_data!$G:$G,$A898))</f>
        <v/>
      </c>
      <c r="H898" s="30" t="str">
        <f aca="false">IF($A898="","",(SUMIFS(raw_data!$I:$I,raw_data!$A:$A,"&gt;="&amp;UY_START_PY,raw_data!$A:$A,"&lt;="&amp;BASE_YM_PY,raw_data!$B:$B,"&lt;="&amp;BASE_YM_PY,raw_data!$G:$G,$A898)+SUMIFS(raw_data!$J:$J,raw_data!$A:$A,"&gt;="&amp;UY_START_PY,raw_data!$A:$A,"&lt;="&amp;BASE_YM_PY,raw_data!$B:$B,"&lt;="&amp;BASE_YM_PY,raw_data!$G:$G,$A898)))</f>
        <v/>
      </c>
      <c r="I898" s="31" t="str">
        <f aca="false">IF(N(G898)=0,"",H898/G898)</f>
        <v/>
      </c>
      <c r="J898" s="32" t="str">
        <f aca="false">IF(N(G898)=0,"",D898/G898-1)</f>
        <v/>
      </c>
      <c r="K898" s="33" t="str">
        <f aca="false">IF(OR(F898="",I898=""),"",F898-I898)</f>
        <v/>
      </c>
      <c r="L898" s="30" t="str">
        <f aca="false">IF($A898="","",SUMIFS(raw_data!$H:$H,raw_data!$B:$B,BASE_YM,raw_data!$G:$G,$A898))</f>
        <v/>
      </c>
      <c r="M898" s="30" t="str">
        <f aca="false">IF($A898="","",(SUMIFS(raw_data!$I:$I,raw_data!$B:$B,BASE_YM,raw_data!$G:$G,$A898)+SUMIFS(raw_data!$J:$J,raw_data!$B:$B,BASE_YM,raw_data!$G:$G,$A898)))</f>
        <v/>
      </c>
      <c r="N898" s="31" t="str">
        <f aca="false">IF(N(L898)=0,"",M898/L898)</f>
        <v/>
      </c>
      <c r="O898" s="30" t="str">
        <f aca="false">IF($A898="","",SUMIFS(raw_data!$H:$H,raw_data!$B:$B,BASE_YM_PY,raw_data!$G:$G,$A898))</f>
        <v/>
      </c>
      <c r="P898" s="30" t="str">
        <f aca="false">IF($A898="","",(SUMIFS(raw_data!$I:$I,raw_data!$B:$B,BASE_YM_PY,raw_data!$G:$G,$A898)+SUMIFS(raw_data!$J:$J,raw_data!$B:$B,BASE_YM_PY,raw_data!$G:$G,$A898)))</f>
        <v/>
      </c>
      <c r="Q898" s="31" t="str">
        <f aca="false">IF(N(O898)=0,"",P898/O898)</f>
        <v/>
      </c>
      <c r="R898" s="32" t="str">
        <f aca="false">IF(N(O898)=0,"",L898/O898-1)</f>
        <v/>
      </c>
      <c r="S898" s="33" t="str">
        <f aca="false">IF(OR(N898="",Q898=""),"",N898-Q898)</f>
        <v/>
      </c>
      <c r="T898" s="0" t="str">
        <f aca="false">IF(N(D898)&gt;0,RANK(D898,D$2:D$1001)+COUNTIF(D$2:D898,D898)-1,"")</f>
        <v/>
      </c>
      <c r="U898" s="38" t="n">
        <f aca="false">IF(N(D898)&gt;0,IF(D898&gt;=LR_MIN_SHARE*SUM(D$2:D$1001),F898,-1),-1)</f>
        <v>-1</v>
      </c>
      <c r="V898" s="0" t="str">
        <f aca="false">IF(U898&lt;0,"",RANK(U898,U$2:U$1001)+COUNTIF(U$2:U898,U898)-1)</f>
        <v/>
      </c>
      <c r="W898" s="0" t="str">
        <f aca="false">IF(N(L898)&gt;0,RANK(L898,L$2:L$1001)+COUNTIF(L$2:L898,L898)-1,"")</f>
        <v/>
      </c>
      <c r="X898" s="38" t="n">
        <f aca="false">IF(N(L898)&gt;0,IF(L898&gt;=LR_MIN_SHARE*SUM(L$2:L$1001),N898,-1),-1)</f>
        <v>-1</v>
      </c>
      <c r="Y898" s="0" t="str">
        <f aca="false">IF(X898&lt;0,"",RANK(X898,X$2:X$1001)+COUNTIF(X$2:X898,X898)-1)</f>
        <v/>
      </c>
      <c r="AA898" s="0" t="str">
        <f aca="false">IF($A898="","",IF(COUNTIF($B$2:$B898,$B898)=1,1,""))</f>
        <v/>
      </c>
      <c r="AB898" s="0" t="str">
        <f aca="false">IF(AA898=1,SUMIF($B$2:$B$1001,$B898,$D$2:$D$1001),"")</f>
        <v/>
      </c>
      <c r="AC898" s="0" t="str">
        <f aca="false">IF(AA898=1,RANK(AB898,$AB$2:$AB$1001)+COUNTIF($AB$2:$AB898,AB898)-1,"")</f>
        <v/>
      </c>
      <c r="AD898" s="0" t="str">
        <f aca="false">IF($A898="","",COUNTIF(raw_data!$G:$G,$A898))</f>
        <v/>
      </c>
      <c r="AE898" s="0" t="str">
        <f aca="false">IF($A898="","",IF(COUNTIF($A$2:$A$1001,$A898)&gt;1,1,0))</f>
        <v/>
      </c>
    </row>
    <row r="899" customFormat="false" ht="15" hidden="false" customHeight="false" outlineLevel="0" collapsed="false">
      <c r="A899" s="0" t="str">
        <f aca="false">IF(code_master!$A899="","",code_master!$A899)</f>
        <v/>
      </c>
      <c r="B899" s="0" t="str">
        <f aca="false">IF($A899="","",code_master!$C899&amp;"")</f>
        <v/>
      </c>
      <c r="C899" s="0" t="str">
        <f aca="false">IF($A899="","",code_master!$B899&amp;"")</f>
        <v/>
      </c>
      <c r="D899" s="30" t="str">
        <f aca="false">IF($A899="","",SUMIFS(raw_data!$H:$H,raw_data!$A:$A,"&gt;="&amp;UY_START,raw_data!$A:$A,"&lt;="&amp;BASE_YM,raw_data!$B:$B,"&lt;="&amp;BASE_YM,raw_data!$G:$G,$A899))</f>
        <v/>
      </c>
      <c r="E899" s="30" t="str">
        <f aca="false">IF($A899="","",(SUMIFS(raw_data!$I:$I,raw_data!$A:$A,"&gt;="&amp;UY_START,raw_data!$A:$A,"&lt;="&amp;BASE_YM,raw_data!$B:$B,"&lt;="&amp;BASE_YM,raw_data!$G:$G,$A899)+SUMIFS(raw_data!$J:$J,raw_data!$A:$A,"&gt;="&amp;UY_START,raw_data!$A:$A,"&lt;="&amp;BASE_YM,raw_data!$B:$B,"&lt;="&amp;BASE_YM,raw_data!$G:$G,$A899)))</f>
        <v/>
      </c>
      <c r="F899" s="31" t="str">
        <f aca="false">IF(N(D899)=0,"",E899/D899)</f>
        <v/>
      </c>
      <c r="G899" s="30" t="str">
        <f aca="false">IF($A899="","",SUMIFS(raw_data!$H:$H,raw_data!$A:$A,"&gt;="&amp;UY_START_PY,raw_data!$A:$A,"&lt;="&amp;BASE_YM_PY,raw_data!$B:$B,"&lt;="&amp;BASE_YM_PY,raw_data!$G:$G,$A899))</f>
        <v/>
      </c>
      <c r="H899" s="30" t="str">
        <f aca="false">IF($A899="","",(SUMIFS(raw_data!$I:$I,raw_data!$A:$A,"&gt;="&amp;UY_START_PY,raw_data!$A:$A,"&lt;="&amp;BASE_YM_PY,raw_data!$B:$B,"&lt;="&amp;BASE_YM_PY,raw_data!$G:$G,$A899)+SUMIFS(raw_data!$J:$J,raw_data!$A:$A,"&gt;="&amp;UY_START_PY,raw_data!$A:$A,"&lt;="&amp;BASE_YM_PY,raw_data!$B:$B,"&lt;="&amp;BASE_YM_PY,raw_data!$G:$G,$A899)))</f>
        <v/>
      </c>
      <c r="I899" s="31" t="str">
        <f aca="false">IF(N(G899)=0,"",H899/G899)</f>
        <v/>
      </c>
      <c r="J899" s="32" t="str">
        <f aca="false">IF(N(G899)=0,"",D899/G899-1)</f>
        <v/>
      </c>
      <c r="K899" s="33" t="str">
        <f aca="false">IF(OR(F899="",I899=""),"",F899-I899)</f>
        <v/>
      </c>
      <c r="L899" s="30" t="str">
        <f aca="false">IF($A899="","",SUMIFS(raw_data!$H:$H,raw_data!$B:$B,BASE_YM,raw_data!$G:$G,$A899))</f>
        <v/>
      </c>
      <c r="M899" s="30" t="str">
        <f aca="false">IF($A899="","",(SUMIFS(raw_data!$I:$I,raw_data!$B:$B,BASE_YM,raw_data!$G:$G,$A899)+SUMIFS(raw_data!$J:$J,raw_data!$B:$B,BASE_YM,raw_data!$G:$G,$A899)))</f>
        <v/>
      </c>
      <c r="N899" s="31" t="str">
        <f aca="false">IF(N(L899)=0,"",M899/L899)</f>
        <v/>
      </c>
      <c r="O899" s="30" t="str">
        <f aca="false">IF($A899="","",SUMIFS(raw_data!$H:$H,raw_data!$B:$B,BASE_YM_PY,raw_data!$G:$G,$A899))</f>
        <v/>
      </c>
      <c r="P899" s="30" t="str">
        <f aca="false">IF($A899="","",(SUMIFS(raw_data!$I:$I,raw_data!$B:$B,BASE_YM_PY,raw_data!$G:$G,$A899)+SUMIFS(raw_data!$J:$J,raw_data!$B:$B,BASE_YM_PY,raw_data!$G:$G,$A899)))</f>
        <v/>
      </c>
      <c r="Q899" s="31" t="str">
        <f aca="false">IF(N(O899)=0,"",P899/O899)</f>
        <v/>
      </c>
      <c r="R899" s="32" t="str">
        <f aca="false">IF(N(O899)=0,"",L899/O899-1)</f>
        <v/>
      </c>
      <c r="S899" s="33" t="str">
        <f aca="false">IF(OR(N899="",Q899=""),"",N899-Q899)</f>
        <v/>
      </c>
      <c r="T899" s="0" t="str">
        <f aca="false">IF(N(D899)&gt;0,RANK(D899,D$2:D$1001)+COUNTIF(D$2:D899,D899)-1,"")</f>
        <v/>
      </c>
      <c r="U899" s="38" t="n">
        <f aca="false">IF(N(D899)&gt;0,IF(D899&gt;=LR_MIN_SHARE*SUM(D$2:D$1001),F899,-1),-1)</f>
        <v>-1</v>
      </c>
      <c r="V899" s="0" t="str">
        <f aca="false">IF(U899&lt;0,"",RANK(U899,U$2:U$1001)+COUNTIF(U$2:U899,U899)-1)</f>
        <v/>
      </c>
      <c r="W899" s="0" t="str">
        <f aca="false">IF(N(L899)&gt;0,RANK(L899,L$2:L$1001)+COUNTIF(L$2:L899,L899)-1,"")</f>
        <v/>
      </c>
      <c r="X899" s="38" t="n">
        <f aca="false">IF(N(L899)&gt;0,IF(L899&gt;=LR_MIN_SHARE*SUM(L$2:L$1001),N899,-1),-1)</f>
        <v>-1</v>
      </c>
      <c r="Y899" s="0" t="str">
        <f aca="false">IF(X899&lt;0,"",RANK(X899,X$2:X$1001)+COUNTIF(X$2:X899,X899)-1)</f>
        <v/>
      </c>
      <c r="AA899" s="0" t="str">
        <f aca="false">IF($A899="","",IF(COUNTIF($B$2:$B899,$B899)=1,1,""))</f>
        <v/>
      </c>
      <c r="AB899" s="0" t="str">
        <f aca="false">IF(AA899=1,SUMIF($B$2:$B$1001,$B899,$D$2:$D$1001),"")</f>
        <v/>
      </c>
      <c r="AC899" s="0" t="str">
        <f aca="false">IF(AA899=1,RANK(AB899,$AB$2:$AB$1001)+COUNTIF($AB$2:$AB899,AB899)-1,"")</f>
        <v/>
      </c>
      <c r="AD899" s="0" t="str">
        <f aca="false">IF($A899="","",COUNTIF(raw_data!$G:$G,$A899))</f>
        <v/>
      </c>
      <c r="AE899" s="0" t="str">
        <f aca="false">IF($A899="","",IF(COUNTIF($A$2:$A$1001,$A899)&gt;1,1,0))</f>
        <v/>
      </c>
    </row>
    <row r="900" customFormat="false" ht="15" hidden="false" customHeight="false" outlineLevel="0" collapsed="false">
      <c r="A900" s="0" t="str">
        <f aca="false">IF(code_master!$A900="","",code_master!$A900)</f>
        <v/>
      </c>
      <c r="B900" s="0" t="str">
        <f aca="false">IF($A900="","",code_master!$C900&amp;"")</f>
        <v/>
      </c>
      <c r="C900" s="0" t="str">
        <f aca="false">IF($A900="","",code_master!$B900&amp;"")</f>
        <v/>
      </c>
      <c r="D900" s="30" t="str">
        <f aca="false">IF($A900="","",SUMIFS(raw_data!$H:$H,raw_data!$A:$A,"&gt;="&amp;UY_START,raw_data!$A:$A,"&lt;="&amp;BASE_YM,raw_data!$B:$B,"&lt;="&amp;BASE_YM,raw_data!$G:$G,$A900))</f>
        <v/>
      </c>
      <c r="E900" s="30" t="str">
        <f aca="false">IF($A900="","",(SUMIFS(raw_data!$I:$I,raw_data!$A:$A,"&gt;="&amp;UY_START,raw_data!$A:$A,"&lt;="&amp;BASE_YM,raw_data!$B:$B,"&lt;="&amp;BASE_YM,raw_data!$G:$G,$A900)+SUMIFS(raw_data!$J:$J,raw_data!$A:$A,"&gt;="&amp;UY_START,raw_data!$A:$A,"&lt;="&amp;BASE_YM,raw_data!$B:$B,"&lt;="&amp;BASE_YM,raw_data!$G:$G,$A900)))</f>
        <v/>
      </c>
      <c r="F900" s="31" t="str">
        <f aca="false">IF(N(D900)=0,"",E900/D900)</f>
        <v/>
      </c>
      <c r="G900" s="30" t="str">
        <f aca="false">IF($A900="","",SUMIFS(raw_data!$H:$H,raw_data!$A:$A,"&gt;="&amp;UY_START_PY,raw_data!$A:$A,"&lt;="&amp;BASE_YM_PY,raw_data!$B:$B,"&lt;="&amp;BASE_YM_PY,raw_data!$G:$G,$A900))</f>
        <v/>
      </c>
      <c r="H900" s="30" t="str">
        <f aca="false">IF($A900="","",(SUMIFS(raw_data!$I:$I,raw_data!$A:$A,"&gt;="&amp;UY_START_PY,raw_data!$A:$A,"&lt;="&amp;BASE_YM_PY,raw_data!$B:$B,"&lt;="&amp;BASE_YM_PY,raw_data!$G:$G,$A900)+SUMIFS(raw_data!$J:$J,raw_data!$A:$A,"&gt;="&amp;UY_START_PY,raw_data!$A:$A,"&lt;="&amp;BASE_YM_PY,raw_data!$B:$B,"&lt;="&amp;BASE_YM_PY,raw_data!$G:$G,$A900)))</f>
        <v/>
      </c>
      <c r="I900" s="31" t="str">
        <f aca="false">IF(N(G900)=0,"",H900/G900)</f>
        <v/>
      </c>
      <c r="J900" s="32" t="str">
        <f aca="false">IF(N(G900)=0,"",D900/G900-1)</f>
        <v/>
      </c>
      <c r="K900" s="33" t="str">
        <f aca="false">IF(OR(F900="",I900=""),"",F900-I900)</f>
        <v/>
      </c>
      <c r="L900" s="30" t="str">
        <f aca="false">IF($A900="","",SUMIFS(raw_data!$H:$H,raw_data!$B:$B,BASE_YM,raw_data!$G:$G,$A900))</f>
        <v/>
      </c>
      <c r="M900" s="30" t="str">
        <f aca="false">IF($A900="","",(SUMIFS(raw_data!$I:$I,raw_data!$B:$B,BASE_YM,raw_data!$G:$G,$A900)+SUMIFS(raw_data!$J:$J,raw_data!$B:$B,BASE_YM,raw_data!$G:$G,$A900)))</f>
        <v/>
      </c>
      <c r="N900" s="31" t="str">
        <f aca="false">IF(N(L900)=0,"",M900/L900)</f>
        <v/>
      </c>
      <c r="O900" s="30" t="str">
        <f aca="false">IF($A900="","",SUMIFS(raw_data!$H:$H,raw_data!$B:$B,BASE_YM_PY,raw_data!$G:$G,$A900))</f>
        <v/>
      </c>
      <c r="P900" s="30" t="str">
        <f aca="false">IF($A900="","",(SUMIFS(raw_data!$I:$I,raw_data!$B:$B,BASE_YM_PY,raw_data!$G:$G,$A900)+SUMIFS(raw_data!$J:$J,raw_data!$B:$B,BASE_YM_PY,raw_data!$G:$G,$A900)))</f>
        <v/>
      </c>
      <c r="Q900" s="31" t="str">
        <f aca="false">IF(N(O900)=0,"",P900/O900)</f>
        <v/>
      </c>
      <c r="R900" s="32" t="str">
        <f aca="false">IF(N(O900)=0,"",L900/O900-1)</f>
        <v/>
      </c>
      <c r="S900" s="33" t="str">
        <f aca="false">IF(OR(N900="",Q900=""),"",N900-Q900)</f>
        <v/>
      </c>
      <c r="T900" s="0" t="str">
        <f aca="false">IF(N(D900)&gt;0,RANK(D900,D$2:D$1001)+COUNTIF(D$2:D900,D900)-1,"")</f>
        <v/>
      </c>
      <c r="U900" s="38" t="n">
        <f aca="false">IF(N(D900)&gt;0,IF(D900&gt;=LR_MIN_SHARE*SUM(D$2:D$1001),F900,-1),-1)</f>
        <v>-1</v>
      </c>
      <c r="V900" s="0" t="str">
        <f aca="false">IF(U900&lt;0,"",RANK(U900,U$2:U$1001)+COUNTIF(U$2:U900,U900)-1)</f>
        <v/>
      </c>
      <c r="W900" s="0" t="str">
        <f aca="false">IF(N(L900)&gt;0,RANK(L900,L$2:L$1001)+COUNTIF(L$2:L900,L900)-1,"")</f>
        <v/>
      </c>
      <c r="X900" s="38" t="n">
        <f aca="false">IF(N(L900)&gt;0,IF(L900&gt;=LR_MIN_SHARE*SUM(L$2:L$1001),N900,-1),-1)</f>
        <v>-1</v>
      </c>
      <c r="Y900" s="0" t="str">
        <f aca="false">IF(X900&lt;0,"",RANK(X900,X$2:X$1001)+COUNTIF(X$2:X900,X900)-1)</f>
        <v/>
      </c>
      <c r="AA900" s="0" t="str">
        <f aca="false">IF($A900="","",IF(COUNTIF($B$2:$B900,$B900)=1,1,""))</f>
        <v/>
      </c>
      <c r="AB900" s="0" t="str">
        <f aca="false">IF(AA900=1,SUMIF($B$2:$B$1001,$B900,$D$2:$D$1001),"")</f>
        <v/>
      </c>
      <c r="AC900" s="0" t="str">
        <f aca="false">IF(AA900=1,RANK(AB900,$AB$2:$AB$1001)+COUNTIF($AB$2:$AB900,AB900)-1,"")</f>
        <v/>
      </c>
      <c r="AD900" s="0" t="str">
        <f aca="false">IF($A900="","",COUNTIF(raw_data!$G:$G,$A900))</f>
        <v/>
      </c>
      <c r="AE900" s="0" t="str">
        <f aca="false">IF($A900="","",IF(COUNTIF($A$2:$A$1001,$A900)&gt;1,1,0))</f>
        <v/>
      </c>
    </row>
    <row r="901" customFormat="false" ht="15" hidden="false" customHeight="false" outlineLevel="0" collapsed="false">
      <c r="A901" s="0" t="str">
        <f aca="false">IF(code_master!$A901="","",code_master!$A901)</f>
        <v/>
      </c>
      <c r="B901" s="0" t="str">
        <f aca="false">IF($A901="","",code_master!$C901&amp;"")</f>
        <v/>
      </c>
      <c r="C901" s="0" t="str">
        <f aca="false">IF($A901="","",code_master!$B901&amp;"")</f>
        <v/>
      </c>
      <c r="D901" s="30" t="str">
        <f aca="false">IF($A901="","",SUMIFS(raw_data!$H:$H,raw_data!$A:$A,"&gt;="&amp;UY_START,raw_data!$A:$A,"&lt;="&amp;BASE_YM,raw_data!$B:$B,"&lt;="&amp;BASE_YM,raw_data!$G:$G,$A901))</f>
        <v/>
      </c>
      <c r="E901" s="30" t="str">
        <f aca="false">IF($A901="","",(SUMIFS(raw_data!$I:$I,raw_data!$A:$A,"&gt;="&amp;UY_START,raw_data!$A:$A,"&lt;="&amp;BASE_YM,raw_data!$B:$B,"&lt;="&amp;BASE_YM,raw_data!$G:$G,$A901)+SUMIFS(raw_data!$J:$J,raw_data!$A:$A,"&gt;="&amp;UY_START,raw_data!$A:$A,"&lt;="&amp;BASE_YM,raw_data!$B:$B,"&lt;="&amp;BASE_YM,raw_data!$G:$G,$A901)))</f>
        <v/>
      </c>
      <c r="F901" s="31" t="str">
        <f aca="false">IF(N(D901)=0,"",E901/D901)</f>
        <v/>
      </c>
      <c r="G901" s="30" t="str">
        <f aca="false">IF($A901="","",SUMIFS(raw_data!$H:$H,raw_data!$A:$A,"&gt;="&amp;UY_START_PY,raw_data!$A:$A,"&lt;="&amp;BASE_YM_PY,raw_data!$B:$B,"&lt;="&amp;BASE_YM_PY,raw_data!$G:$G,$A901))</f>
        <v/>
      </c>
      <c r="H901" s="30" t="str">
        <f aca="false">IF($A901="","",(SUMIFS(raw_data!$I:$I,raw_data!$A:$A,"&gt;="&amp;UY_START_PY,raw_data!$A:$A,"&lt;="&amp;BASE_YM_PY,raw_data!$B:$B,"&lt;="&amp;BASE_YM_PY,raw_data!$G:$G,$A901)+SUMIFS(raw_data!$J:$J,raw_data!$A:$A,"&gt;="&amp;UY_START_PY,raw_data!$A:$A,"&lt;="&amp;BASE_YM_PY,raw_data!$B:$B,"&lt;="&amp;BASE_YM_PY,raw_data!$G:$G,$A901)))</f>
        <v/>
      </c>
      <c r="I901" s="31" t="str">
        <f aca="false">IF(N(G901)=0,"",H901/G901)</f>
        <v/>
      </c>
      <c r="J901" s="32" t="str">
        <f aca="false">IF(N(G901)=0,"",D901/G901-1)</f>
        <v/>
      </c>
      <c r="K901" s="33" t="str">
        <f aca="false">IF(OR(F901="",I901=""),"",F901-I901)</f>
        <v/>
      </c>
      <c r="L901" s="30" t="str">
        <f aca="false">IF($A901="","",SUMIFS(raw_data!$H:$H,raw_data!$B:$B,BASE_YM,raw_data!$G:$G,$A901))</f>
        <v/>
      </c>
      <c r="M901" s="30" t="str">
        <f aca="false">IF($A901="","",(SUMIFS(raw_data!$I:$I,raw_data!$B:$B,BASE_YM,raw_data!$G:$G,$A901)+SUMIFS(raw_data!$J:$J,raw_data!$B:$B,BASE_YM,raw_data!$G:$G,$A901)))</f>
        <v/>
      </c>
      <c r="N901" s="31" t="str">
        <f aca="false">IF(N(L901)=0,"",M901/L901)</f>
        <v/>
      </c>
      <c r="O901" s="30" t="str">
        <f aca="false">IF($A901="","",SUMIFS(raw_data!$H:$H,raw_data!$B:$B,BASE_YM_PY,raw_data!$G:$G,$A901))</f>
        <v/>
      </c>
      <c r="P901" s="30" t="str">
        <f aca="false">IF($A901="","",(SUMIFS(raw_data!$I:$I,raw_data!$B:$B,BASE_YM_PY,raw_data!$G:$G,$A901)+SUMIFS(raw_data!$J:$J,raw_data!$B:$B,BASE_YM_PY,raw_data!$G:$G,$A901)))</f>
        <v/>
      </c>
      <c r="Q901" s="31" t="str">
        <f aca="false">IF(N(O901)=0,"",P901/O901)</f>
        <v/>
      </c>
      <c r="R901" s="32" t="str">
        <f aca="false">IF(N(O901)=0,"",L901/O901-1)</f>
        <v/>
      </c>
      <c r="S901" s="33" t="str">
        <f aca="false">IF(OR(N901="",Q901=""),"",N901-Q901)</f>
        <v/>
      </c>
      <c r="T901" s="0" t="str">
        <f aca="false">IF(N(D901)&gt;0,RANK(D901,D$2:D$1001)+COUNTIF(D$2:D901,D901)-1,"")</f>
        <v/>
      </c>
      <c r="U901" s="38" t="n">
        <f aca="false">IF(N(D901)&gt;0,IF(D901&gt;=LR_MIN_SHARE*SUM(D$2:D$1001),F901,-1),-1)</f>
        <v>-1</v>
      </c>
      <c r="V901" s="0" t="str">
        <f aca="false">IF(U901&lt;0,"",RANK(U901,U$2:U$1001)+COUNTIF(U$2:U901,U901)-1)</f>
        <v/>
      </c>
      <c r="W901" s="0" t="str">
        <f aca="false">IF(N(L901)&gt;0,RANK(L901,L$2:L$1001)+COUNTIF(L$2:L901,L901)-1,"")</f>
        <v/>
      </c>
      <c r="X901" s="38" t="n">
        <f aca="false">IF(N(L901)&gt;0,IF(L901&gt;=LR_MIN_SHARE*SUM(L$2:L$1001),N901,-1),-1)</f>
        <v>-1</v>
      </c>
      <c r="Y901" s="0" t="str">
        <f aca="false">IF(X901&lt;0,"",RANK(X901,X$2:X$1001)+COUNTIF(X$2:X901,X901)-1)</f>
        <v/>
      </c>
      <c r="AA901" s="0" t="str">
        <f aca="false">IF($A901="","",IF(COUNTIF($B$2:$B901,$B901)=1,1,""))</f>
        <v/>
      </c>
      <c r="AB901" s="0" t="str">
        <f aca="false">IF(AA901=1,SUMIF($B$2:$B$1001,$B901,$D$2:$D$1001),"")</f>
        <v/>
      </c>
      <c r="AC901" s="0" t="str">
        <f aca="false">IF(AA901=1,RANK(AB901,$AB$2:$AB$1001)+COUNTIF($AB$2:$AB901,AB901)-1,"")</f>
        <v/>
      </c>
      <c r="AD901" s="0" t="str">
        <f aca="false">IF($A901="","",COUNTIF(raw_data!$G:$G,$A901))</f>
        <v/>
      </c>
      <c r="AE901" s="0" t="str">
        <f aca="false">IF($A901="","",IF(COUNTIF($A$2:$A$1001,$A901)&gt;1,1,0))</f>
        <v/>
      </c>
    </row>
    <row r="902" customFormat="false" ht="15" hidden="false" customHeight="false" outlineLevel="0" collapsed="false">
      <c r="A902" s="0" t="str">
        <f aca="false">IF(code_master!$A902="","",code_master!$A902)</f>
        <v/>
      </c>
      <c r="B902" s="0" t="str">
        <f aca="false">IF($A902="","",code_master!$C902&amp;"")</f>
        <v/>
      </c>
      <c r="C902" s="0" t="str">
        <f aca="false">IF($A902="","",code_master!$B902&amp;"")</f>
        <v/>
      </c>
      <c r="D902" s="30" t="str">
        <f aca="false">IF($A902="","",SUMIFS(raw_data!$H:$H,raw_data!$A:$A,"&gt;="&amp;UY_START,raw_data!$A:$A,"&lt;="&amp;BASE_YM,raw_data!$B:$B,"&lt;="&amp;BASE_YM,raw_data!$G:$G,$A902))</f>
        <v/>
      </c>
      <c r="E902" s="30" t="str">
        <f aca="false">IF($A902="","",(SUMIFS(raw_data!$I:$I,raw_data!$A:$A,"&gt;="&amp;UY_START,raw_data!$A:$A,"&lt;="&amp;BASE_YM,raw_data!$B:$B,"&lt;="&amp;BASE_YM,raw_data!$G:$G,$A902)+SUMIFS(raw_data!$J:$J,raw_data!$A:$A,"&gt;="&amp;UY_START,raw_data!$A:$A,"&lt;="&amp;BASE_YM,raw_data!$B:$B,"&lt;="&amp;BASE_YM,raw_data!$G:$G,$A902)))</f>
        <v/>
      </c>
      <c r="F902" s="31" t="str">
        <f aca="false">IF(N(D902)=0,"",E902/D902)</f>
        <v/>
      </c>
      <c r="G902" s="30" t="str">
        <f aca="false">IF($A902="","",SUMIFS(raw_data!$H:$H,raw_data!$A:$A,"&gt;="&amp;UY_START_PY,raw_data!$A:$A,"&lt;="&amp;BASE_YM_PY,raw_data!$B:$B,"&lt;="&amp;BASE_YM_PY,raw_data!$G:$G,$A902))</f>
        <v/>
      </c>
      <c r="H902" s="30" t="str">
        <f aca="false">IF($A902="","",(SUMIFS(raw_data!$I:$I,raw_data!$A:$A,"&gt;="&amp;UY_START_PY,raw_data!$A:$A,"&lt;="&amp;BASE_YM_PY,raw_data!$B:$B,"&lt;="&amp;BASE_YM_PY,raw_data!$G:$G,$A902)+SUMIFS(raw_data!$J:$J,raw_data!$A:$A,"&gt;="&amp;UY_START_PY,raw_data!$A:$A,"&lt;="&amp;BASE_YM_PY,raw_data!$B:$B,"&lt;="&amp;BASE_YM_PY,raw_data!$G:$G,$A902)))</f>
        <v/>
      </c>
      <c r="I902" s="31" t="str">
        <f aca="false">IF(N(G902)=0,"",H902/G902)</f>
        <v/>
      </c>
      <c r="J902" s="32" t="str">
        <f aca="false">IF(N(G902)=0,"",D902/G902-1)</f>
        <v/>
      </c>
      <c r="K902" s="33" t="str">
        <f aca="false">IF(OR(F902="",I902=""),"",F902-I902)</f>
        <v/>
      </c>
      <c r="L902" s="30" t="str">
        <f aca="false">IF($A902="","",SUMIFS(raw_data!$H:$H,raw_data!$B:$B,BASE_YM,raw_data!$G:$G,$A902))</f>
        <v/>
      </c>
      <c r="M902" s="30" t="str">
        <f aca="false">IF($A902="","",(SUMIFS(raw_data!$I:$I,raw_data!$B:$B,BASE_YM,raw_data!$G:$G,$A902)+SUMIFS(raw_data!$J:$J,raw_data!$B:$B,BASE_YM,raw_data!$G:$G,$A902)))</f>
        <v/>
      </c>
      <c r="N902" s="31" t="str">
        <f aca="false">IF(N(L902)=0,"",M902/L902)</f>
        <v/>
      </c>
      <c r="O902" s="30" t="str">
        <f aca="false">IF($A902="","",SUMIFS(raw_data!$H:$H,raw_data!$B:$B,BASE_YM_PY,raw_data!$G:$G,$A902))</f>
        <v/>
      </c>
      <c r="P902" s="30" t="str">
        <f aca="false">IF($A902="","",(SUMIFS(raw_data!$I:$I,raw_data!$B:$B,BASE_YM_PY,raw_data!$G:$G,$A902)+SUMIFS(raw_data!$J:$J,raw_data!$B:$B,BASE_YM_PY,raw_data!$G:$G,$A902)))</f>
        <v/>
      </c>
      <c r="Q902" s="31" t="str">
        <f aca="false">IF(N(O902)=0,"",P902/O902)</f>
        <v/>
      </c>
      <c r="R902" s="32" t="str">
        <f aca="false">IF(N(O902)=0,"",L902/O902-1)</f>
        <v/>
      </c>
      <c r="S902" s="33" t="str">
        <f aca="false">IF(OR(N902="",Q902=""),"",N902-Q902)</f>
        <v/>
      </c>
      <c r="T902" s="0" t="str">
        <f aca="false">IF(N(D902)&gt;0,RANK(D902,D$2:D$1001)+COUNTIF(D$2:D902,D902)-1,"")</f>
        <v/>
      </c>
      <c r="U902" s="38" t="n">
        <f aca="false">IF(N(D902)&gt;0,IF(D902&gt;=LR_MIN_SHARE*SUM(D$2:D$1001),F902,-1),-1)</f>
        <v>-1</v>
      </c>
      <c r="V902" s="0" t="str">
        <f aca="false">IF(U902&lt;0,"",RANK(U902,U$2:U$1001)+COUNTIF(U$2:U902,U902)-1)</f>
        <v/>
      </c>
      <c r="W902" s="0" t="str">
        <f aca="false">IF(N(L902)&gt;0,RANK(L902,L$2:L$1001)+COUNTIF(L$2:L902,L902)-1,"")</f>
        <v/>
      </c>
      <c r="X902" s="38" t="n">
        <f aca="false">IF(N(L902)&gt;0,IF(L902&gt;=LR_MIN_SHARE*SUM(L$2:L$1001),N902,-1),-1)</f>
        <v>-1</v>
      </c>
      <c r="Y902" s="0" t="str">
        <f aca="false">IF(X902&lt;0,"",RANK(X902,X$2:X$1001)+COUNTIF(X$2:X902,X902)-1)</f>
        <v/>
      </c>
      <c r="AA902" s="0" t="str">
        <f aca="false">IF($A902="","",IF(COUNTIF($B$2:$B902,$B902)=1,1,""))</f>
        <v/>
      </c>
      <c r="AB902" s="0" t="str">
        <f aca="false">IF(AA902=1,SUMIF($B$2:$B$1001,$B902,$D$2:$D$1001),"")</f>
        <v/>
      </c>
      <c r="AC902" s="0" t="str">
        <f aca="false">IF(AA902=1,RANK(AB902,$AB$2:$AB$1001)+COUNTIF($AB$2:$AB902,AB902)-1,"")</f>
        <v/>
      </c>
      <c r="AD902" s="0" t="str">
        <f aca="false">IF($A902="","",COUNTIF(raw_data!$G:$G,$A902))</f>
        <v/>
      </c>
      <c r="AE902" s="0" t="str">
        <f aca="false">IF($A902="","",IF(COUNTIF($A$2:$A$1001,$A902)&gt;1,1,0))</f>
        <v/>
      </c>
    </row>
    <row r="903" customFormat="false" ht="15" hidden="false" customHeight="false" outlineLevel="0" collapsed="false">
      <c r="A903" s="0" t="str">
        <f aca="false">IF(code_master!$A903="","",code_master!$A903)</f>
        <v/>
      </c>
      <c r="B903" s="0" t="str">
        <f aca="false">IF($A903="","",code_master!$C903&amp;"")</f>
        <v/>
      </c>
      <c r="C903" s="0" t="str">
        <f aca="false">IF($A903="","",code_master!$B903&amp;"")</f>
        <v/>
      </c>
      <c r="D903" s="30" t="str">
        <f aca="false">IF($A903="","",SUMIFS(raw_data!$H:$H,raw_data!$A:$A,"&gt;="&amp;UY_START,raw_data!$A:$A,"&lt;="&amp;BASE_YM,raw_data!$B:$B,"&lt;="&amp;BASE_YM,raw_data!$G:$G,$A903))</f>
        <v/>
      </c>
      <c r="E903" s="30" t="str">
        <f aca="false">IF($A903="","",(SUMIFS(raw_data!$I:$I,raw_data!$A:$A,"&gt;="&amp;UY_START,raw_data!$A:$A,"&lt;="&amp;BASE_YM,raw_data!$B:$B,"&lt;="&amp;BASE_YM,raw_data!$G:$G,$A903)+SUMIFS(raw_data!$J:$J,raw_data!$A:$A,"&gt;="&amp;UY_START,raw_data!$A:$A,"&lt;="&amp;BASE_YM,raw_data!$B:$B,"&lt;="&amp;BASE_YM,raw_data!$G:$G,$A903)))</f>
        <v/>
      </c>
      <c r="F903" s="31" t="str">
        <f aca="false">IF(N(D903)=0,"",E903/D903)</f>
        <v/>
      </c>
      <c r="G903" s="30" t="str">
        <f aca="false">IF($A903="","",SUMIFS(raw_data!$H:$H,raw_data!$A:$A,"&gt;="&amp;UY_START_PY,raw_data!$A:$A,"&lt;="&amp;BASE_YM_PY,raw_data!$B:$B,"&lt;="&amp;BASE_YM_PY,raw_data!$G:$G,$A903))</f>
        <v/>
      </c>
      <c r="H903" s="30" t="str">
        <f aca="false">IF($A903="","",(SUMIFS(raw_data!$I:$I,raw_data!$A:$A,"&gt;="&amp;UY_START_PY,raw_data!$A:$A,"&lt;="&amp;BASE_YM_PY,raw_data!$B:$B,"&lt;="&amp;BASE_YM_PY,raw_data!$G:$G,$A903)+SUMIFS(raw_data!$J:$J,raw_data!$A:$A,"&gt;="&amp;UY_START_PY,raw_data!$A:$A,"&lt;="&amp;BASE_YM_PY,raw_data!$B:$B,"&lt;="&amp;BASE_YM_PY,raw_data!$G:$G,$A903)))</f>
        <v/>
      </c>
      <c r="I903" s="31" t="str">
        <f aca="false">IF(N(G903)=0,"",H903/G903)</f>
        <v/>
      </c>
      <c r="J903" s="32" t="str">
        <f aca="false">IF(N(G903)=0,"",D903/G903-1)</f>
        <v/>
      </c>
      <c r="K903" s="33" t="str">
        <f aca="false">IF(OR(F903="",I903=""),"",F903-I903)</f>
        <v/>
      </c>
      <c r="L903" s="30" t="str">
        <f aca="false">IF($A903="","",SUMIFS(raw_data!$H:$H,raw_data!$B:$B,BASE_YM,raw_data!$G:$G,$A903))</f>
        <v/>
      </c>
      <c r="M903" s="30" t="str">
        <f aca="false">IF($A903="","",(SUMIFS(raw_data!$I:$I,raw_data!$B:$B,BASE_YM,raw_data!$G:$G,$A903)+SUMIFS(raw_data!$J:$J,raw_data!$B:$B,BASE_YM,raw_data!$G:$G,$A903)))</f>
        <v/>
      </c>
      <c r="N903" s="31" t="str">
        <f aca="false">IF(N(L903)=0,"",M903/L903)</f>
        <v/>
      </c>
      <c r="O903" s="30" t="str">
        <f aca="false">IF($A903="","",SUMIFS(raw_data!$H:$H,raw_data!$B:$B,BASE_YM_PY,raw_data!$G:$G,$A903))</f>
        <v/>
      </c>
      <c r="P903" s="30" t="str">
        <f aca="false">IF($A903="","",(SUMIFS(raw_data!$I:$I,raw_data!$B:$B,BASE_YM_PY,raw_data!$G:$G,$A903)+SUMIFS(raw_data!$J:$J,raw_data!$B:$B,BASE_YM_PY,raw_data!$G:$G,$A903)))</f>
        <v/>
      </c>
      <c r="Q903" s="31" t="str">
        <f aca="false">IF(N(O903)=0,"",P903/O903)</f>
        <v/>
      </c>
      <c r="R903" s="32" t="str">
        <f aca="false">IF(N(O903)=0,"",L903/O903-1)</f>
        <v/>
      </c>
      <c r="S903" s="33" t="str">
        <f aca="false">IF(OR(N903="",Q903=""),"",N903-Q903)</f>
        <v/>
      </c>
      <c r="T903" s="0" t="str">
        <f aca="false">IF(N(D903)&gt;0,RANK(D903,D$2:D$1001)+COUNTIF(D$2:D903,D903)-1,"")</f>
        <v/>
      </c>
      <c r="U903" s="38" t="n">
        <f aca="false">IF(N(D903)&gt;0,IF(D903&gt;=LR_MIN_SHARE*SUM(D$2:D$1001),F903,-1),-1)</f>
        <v>-1</v>
      </c>
      <c r="V903" s="0" t="str">
        <f aca="false">IF(U903&lt;0,"",RANK(U903,U$2:U$1001)+COUNTIF(U$2:U903,U903)-1)</f>
        <v/>
      </c>
      <c r="W903" s="0" t="str">
        <f aca="false">IF(N(L903)&gt;0,RANK(L903,L$2:L$1001)+COUNTIF(L$2:L903,L903)-1,"")</f>
        <v/>
      </c>
      <c r="X903" s="38" t="n">
        <f aca="false">IF(N(L903)&gt;0,IF(L903&gt;=LR_MIN_SHARE*SUM(L$2:L$1001),N903,-1),-1)</f>
        <v>-1</v>
      </c>
      <c r="Y903" s="0" t="str">
        <f aca="false">IF(X903&lt;0,"",RANK(X903,X$2:X$1001)+COUNTIF(X$2:X903,X903)-1)</f>
        <v/>
      </c>
      <c r="AA903" s="0" t="str">
        <f aca="false">IF($A903="","",IF(COUNTIF($B$2:$B903,$B903)=1,1,""))</f>
        <v/>
      </c>
      <c r="AB903" s="0" t="str">
        <f aca="false">IF(AA903=1,SUMIF($B$2:$B$1001,$B903,$D$2:$D$1001),"")</f>
        <v/>
      </c>
      <c r="AC903" s="0" t="str">
        <f aca="false">IF(AA903=1,RANK(AB903,$AB$2:$AB$1001)+COUNTIF($AB$2:$AB903,AB903)-1,"")</f>
        <v/>
      </c>
      <c r="AD903" s="0" t="str">
        <f aca="false">IF($A903="","",COUNTIF(raw_data!$G:$G,$A903))</f>
        <v/>
      </c>
      <c r="AE903" s="0" t="str">
        <f aca="false">IF($A903="","",IF(COUNTIF($A$2:$A$1001,$A903)&gt;1,1,0))</f>
        <v/>
      </c>
    </row>
    <row r="904" customFormat="false" ht="15" hidden="false" customHeight="false" outlineLevel="0" collapsed="false">
      <c r="A904" s="0" t="str">
        <f aca="false">IF(code_master!$A904="","",code_master!$A904)</f>
        <v/>
      </c>
      <c r="B904" s="0" t="str">
        <f aca="false">IF($A904="","",code_master!$C904&amp;"")</f>
        <v/>
      </c>
      <c r="C904" s="0" t="str">
        <f aca="false">IF($A904="","",code_master!$B904&amp;"")</f>
        <v/>
      </c>
      <c r="D904" s="30" t="str">
        <f aca="false">IF($A904="","",SUMIFS(raw_data!$H:$H,raw_data!$A:$A,"&gt;="&amp;UY_START,raw_data!$A:$A,"&lt;="&amp;BASE_YM,raw_data!$B:$B,"&lt;="&amp;BASE_YM,raw_data!$G:$G,$A904))</f>
        <v/>
      </c>
      <c r="E904" s="30" t="str">
        <f aca="false">IF($A904="","",(SUMIFS(raw_data!$I:$I,raw_data!$A:$A,"&gt;="&amp;UY_START,raw_data!$A:$A,"&lt;="&amp;BASE_YM,raw_data!$B:$B,"&lt;="&amp;BASE_YM,raw_data!$G:$G,$A904)+SUMIFS(raw_data!$J:$J,raw_data!$A:$A,"&gt;="&amp;UY_START,raw_data!$A:$A,"&lt;="&amp;BASE_YM,raw_data!$B:$B,"&lt;="&amp;BASE_YM,raw_data!$G:$G,$A904)))</f>
        <v/>
      </c>
      <c r="F904" s="31" t="str">
        <f aca="false">IF(N(D904)=0,"",E904/D904)</f>
        <v/>
      </c>
      <c r="G904" s="30" t="str">
        <f aca="false">IF($A904="","",SUMIFS(raw_data!$H:$H,raw_data!$A:$A,"&gt;="&amp;UY_START_PY,raw_data!$A:$A,"&lt;="&amp;BASE_YM_PY,raw_data!$B:$B,"&lt;="&amp;BASE_YM_PY,raw_data!$G:$G,$A904))</f>
        <v/>
      </c>
      <c r="H904" s="30" t="str">
        <f aca="false">IF($A904="","",(SUMIFS(raw_data!$I:$I,raw_data!$A:$A,"&gt;="&amp;UY_START_PY,raw_data!$A:$A,"&lt;="&amp;BASE_YM_PY,raw_data!$B:$B,"&lt;="&amp;BASE_YM_PY,raw_data!$G:$G,$A904)+SUMIFS(raw_data!$J:$J,raw_data!$A:$A,"&gt;="&amp;UY_START_PY,raw_data!$A:$A,"&lt;="&amp;BASE_YM_PY,raw_data!$B:$B,"&lt;="&amp;BASE_YM_PY,raw_data!$G:$G,$A904)))</f>
        <v/>
      </c>
      <c r="I904" s="31" t="str">
        <f aca="false">IF(N(G904)=0,"",H904/G904)</f>
        <v/>
      </c>
      <c r="J904" s="32" t="str">
        <f aca="false">IF(N(G904)=0,"",D904/G904-1)</f>
        <v/>
      </c>
      <c r="K904" s="33" t="str">
        <f aca="false">IF(OR(F904="",I904=""),"",F904-I904)</f>
        <v/>
      </c>
      <c r="L904" s="30" t="str">
        <f aca="false">IF($A904="","",SUMIFS(raw_data!$H:$H,raw_data!$B:$B,BASE_YM,raw_data!$G:$G,$A904))</f>
        <v/>
      </c>
      <c r="M904" s="30" t="str">
        <f aca="false">IF($A904="","",(SUMIFS(raw_data!$I:$I,raw_data!$B:$B,BASE_YM,raw_data!$G:$G,$A904)+SUMIFS(raw_data!$J:$J,raw_data!$B:$B,BASE_YM,raw_data!$G:$G,$A904)))</f>
        <v/>
      </c>
      <c r="N904" s="31" t="str">
        <f aca="false">IF(N(L904)=0,"",M904/L904)</f>
        <v/>
      </c>
      <c r="O904" s="30" t="str">
        <f aca="false">IF($A904="","",SUMIFS(raw_data!$H:$H,raw_data!$B:$B,BASE_YM_PY,raw_data!$G:$G,$A904))</f>
        <v/>
      </c>
      <c r="P904" s="30" t="str">
        <f aca="false">IF($A904="","",(SUMIFS(raw_data!$I:$I,raw_data!$B:$B,BASE_YM_PY,raw_data!$G:$G,$A904)+SUMIFS(raw_data!$J:$J,raw_data!$B:$B,BASE_YM_PY,raw_data!$G:$G,$A904)))</f>
        <v/>
      </c>
      <c r="Q904" s="31" t="str">
        <f aca="false">IF(N(O904)=0,"",P904/O904)</f>
        <v/>
      </c>
      <c r="R904" s="32" t="str">
        <f aca="false">IF(N(O904)=0,"",L904/O904-1)</f>
        <v/>
      </c>
      <c r="S904" s="33" t="str">
        <f aca="false">IF(OR(N904="",Q904=""),"",N904-Q904)</f>
        <v/>
      </c>
      <c r="T904" s="0" t="str">
        <f aca="false">IF(N(D904)&gt;0,RANK(D904,D$2:D$1001)+COUNTIF(D$2:D904,D904)-1,"")</f>
        <v/>
      </c>
      <c r="U904" s="38" t="n">
        <f aca="false">IF(N(D904)&gt;0,IF(D904&gt;=LR_MIN_SHARE*SUM(D$2:D$1001),F904,-1),-1)</f>
        <v>-1</v>
      </c>
      <c r="V904" s="0" t="str">
        <f aca="false">IF(U904&lt;0,"",RANK(U904,U$2:U$1001)+COUNTIF(U$2:U904,U904)-1)</f>
        <v/>
      </c>
      <c r="W904" s="0" t="str">
        <f aca="false">IF(N(L904)&gt;0,RANK(L904,L$2:L$1001)+COUNTIF(L$2:L904,L904)-1,"")</f>
        <v/>
      </c>
      <c r="X904" s="38" t="n">
        <f aca="false">IF(N(L904)&gt;0,IF(L904&gt;=LR_MIN_SHARE*SUM(L$2:L$1001),N904,-1),-1)</f>
        <v>-1</v>
      </c>
      <c r="Y904" s="0" t="str">
        <f aca="false">IF(X904&lt;0,"",RANK(X904,X$2:X$1001)+COUNTIF(X$2:X904,X904)-1)</f>
        <v/>
      </c>
      <c r="AA904" s="0" t="str">
        <f aca="false">IF($A904="","",IF(COUNTIF($B$2:$B904,$B904)=1,1,""))</f>
        <v/>
      </c>
      <c r="AB904" s="0" t="str">
        <f aca="false">IF(AA904=1,SUMIF($B$2:$B$1001,$B904,$D$2:$D$1001),"")</f>
        <v/>
      </c>
      <c r="AC904" s="0" t="str">
        <f aca="false">IF(AA904=1,RANK(AB904,$AB$2:$AB$1001)+COUNTIF($AB$2:$AB904,AB904)-1,"")</f>
        <v/>
      </c>
      <c r="AD904" s="0" t="str">
        <f aca="false">IF($A904="","",COUNTIF(raw_data!$G:$G,$A904))</f>
        <v/>
      </c>
      <c r="AE904" s="0" t="str">
        <f aca="false">IF($A904="","",IF(COUNTIF($A$2:$A$1001,$A904)&gt;1,1,0))</f>
        <v/>
      </c>
    </row>
    <row r="905" customFormat="false" ht="15" hidden="false" customHeight="false" outlineLevel="0" collapsed="false">
      <c r="A905" s="0" t="str">
        <f aca="false">IF(code_master!$A905="","",code_master!$A905)</f>
        <v/>
      </c>
      <c r="B905" s="0" t="str">
        <f aca="false">IF($A905="","",code_master!$C905&amp;"")</f>
        <v/>
      </c>
      <c r="C905" s="0" t="str">
        <f aca="false">IF($A905="","",code_master!$B905&amp;"")</f>
        <v/>
      </c>
      <c r="D905" s="30" t="str">
        <f aca="false">IF($A905="","",SUMIFS(raw_data!$H:$H,raw_data!$A:$A,"&gt;="&amp;UY_START,raw_data!$A:$A,"&lt;="&amp;BASE_YM,raw_data!$B:$B,"&lt;="&amp;BASE_YM,raw_data!$G:$G,$A905))</f>
        <v/>
      </c>
      <c r="E905" s="30" t="str">
        <f aca="false">IF($A905="","",(SUMIFS(raw_data!$I:$I,raw_data!$A:$A,"&gt;="&amp;UY_START,raw_data!$A:$A,"&lt;="&amp;BASE_YM,raw_data!$B:$B,"&lt;="&amp;BASE_YM,raw_data!$G:$G,$A905)+SUMIFS(raw_data!$J:$J,raw_data!$A:$A,"&gt;="&amp;UY_START,raw_data!$A:$A,"&lt;="&amp;BASE_YM,raw_data!$B:$B,"&lt;="&amp;BASE_YM,raw_data!$G:$G,$A905)))</f>
        <v/>
      </c>
      <c r="F905" s="31" t="str">
        <f aca="false">IF(N(D905)=0,"",E905/D905)</f>
        <v/>
      </c>
      <c r="G905" s="30" t="str">
        <f aca="false">IF($A905="","",SUMIFS(raw_data!$H:$H,raw_data!$A:$A,"&gt;="&amp;UY_START_PY,raw_data!$A:$A,"&lt;="&amp;BASE_YM_PY,raw_data!$B:$B,"&lt;="&amp;BASE_YM_PY,raw_data!$G:$G,$A905))</f>
        <v/>
      </c>
      <c r="H905" s="30" t="str">
        <f aca="false">IF($A905="","",(SUMIFS(raw_data!$I:$I,raw_data!$A:$A,"&gt;="&amp;UY_START_PY,raw_data!$A:$A,"&lt;="&amp;BASE_YM_PY,raw_data!$B:$B,"&lt;="&amp;BASE_YM_PY,raw_data!$G:$G,$A905)+SUMIFS(raw_data!$J:$J,raw_data!$A:$A,"&gt;="&amp;UY_START_PY,raw_data!$A:$A,"&lt;="&amp;BASE_YM_PY,raw_data!$B:$B,"&lt;="&amp;BASE_YM_PY,raw_data!$G:$G,$A905)))</f>
        <v/>
      </c>
      <c r="I905" s="31" t="str">
        <f aca="false">IF(N(G905)=0,"",H905/G905)</f>
        <v/>
      </c>
      <c r="J905" s="32" t="str">
        <f aca="false">IF(N(G905)=0,"",D905/G905-1)</f>
        <v/>
      </c>
      <c r="K905" s="33" t="str">
        <f aca="false">IF(OR(F905="",I905=""),"",F905-I905)</f>
        <v/>
      </c>
      <c r="L905" s="30" t="str">
        <f aca="false">IF($A905="","",SUMIFS(raw_data!$H:$H,raw_data!$B:$B,BASE_YM,raw_data!$G:$G,$A905))</f>
        <v/>
      </c>
      <c r="M905" s="30" t="str">
        <f aca="false">IF($A905="","",(SUMIFS(raw_data!$I:$I,raw_data!$B:$B,BASE_YM,raw_data!$G:$G,$A905)+SUMIFS(raw_data!$J:$J,raw_data!$B:$B,BASE_YM,raw_data!$G:$G,$A905)))</f>
        <v/>
      </c>
      <c r="N905" s="31" t="str">
        <f aca="false">IF(N(L905)=0,"",M905/L905)</f>
        <v/>
      </c>
      <c r="O905" s="30" t="str">
        <f aca="false">IF($A905="","",SUMIFS(raw_data!$H:$H,raw_data!$B:$B,BASE_YM_PY,raw_data!$G:$G,$A905))</f>
        <v/>
      </c>
      <c r="P905" s="30" t="str">
        <f aca="false">IF($A905="","",(SUMIFS(raw_data!$I:$I,raw_data!$B:$B,BASE_YM_PY,raw_data!$G:$G,$A905)+SUMIFS(raw_data!$J:$J,raw_data!$B:$B,BASE_YM_PY,raw_data!$G:$G,$A905)))</f>
        <v/>
      </c>
      <c r="Q905" s="31" t="str">
        <f aca="false">IF(N(O905)=0,"",P905/O905)</f>
        <v/>
      </c>
      <c r="R905" s="32" t="str">
        <f aca="false">IF(N(O905)=0,"",L905/O905-1)</f>
        <v/>
      </c>
      <c r="S905" s="33" t="str">
        <f aca="false">IF(OR(N905="",Q905=""),"",N905-Q905)</f>
        <v/>
      </c>
      <c r="T905" s="0" t="str">
        <f aca="false">IF(N(D905)&gt;0,RANK(D905,D$2:D$1001)+COUNTIF(D$2:D905,D905)-1,"")</f>
        <v/>
      </c>
      <c r="U905" s="38" t="n">
        <f aca="false">IF(N(D905)&gt;0,IF(D905&gt;=LR_MIN_SHARE*SUM(D$2:D$1001),F905,-1),-1)</f>
        <v>-1</v>
      </c>
      <c r="V905" s="0" t="str">
        <f aca="false">IF(U905&lt;0,"",RANK(U905,U$2:U$1001)+COUNTIF(U$2:U905,U905)-1)</f>
        <v/>
      </c>
      <c r="W905" s="0" t="str">
        <f aca="false">IF(N(L905)&gt;0,RANK(L905,L$2:L$1001)+COUNTIF(L$2:L905,L905)-1,"")</f>
        <v/>
      </c>
      <c r="X905" s="38" t="n">
        <f aca="false">IF(N(L905)&gt;0,IF(L905&gt;=LR_MIN_SHARE*SUM(L$2:L$1001),N905,-1),-1)</f>
        <v>-1</v>
      </c>
      <c r="Y905" s="0" t="str">
        <f aca="false">IF(X905&lt;0,"",RANK(X905,X$2:X$1001)+COUNTIF(X$2:X905,X905)-1)</f>
        <v/>
      </c>
      <c r="AA905" s="0" t="str">
        <f aca="false">IF($A905="","",IF(COUNTIF($B$2:$B905,$B905)=1,1,""))</f>
        <v/>
      </c>
      <c r="AB905" s="0" t="str">
        <f aca="false">IF(AA905=1,SUMIF($B$2:$B$1001,$B905,$D$2:$D$1001),"")</f>
        <v/>
      </c>
      <c r="AC905" s="0" t="str">
        <f aca="false">IF(AA905=1,RANK(AB905,$AB$2:$AB$1001)+COUNTIF($AB$2:$AB905,AB905)-1,"")</f>
        <v/>
      </c>
      <c r="AD905" s="0" t="str">
        <f aca="false">IF($A905="","",COUNTIF(raw_data!$G:$G,$A905))</f>
        <v/>
      </c>
      <c r="AE905" s="0" t="str">
        <f aca="false">IF($A905="","",IF(COUNTIF($A$2:$A$1001,$A905)&gt;1,1,0))</f>
        <v/>
      </c>
    </row>
    <row r="906" customFormat="false" ht="15" hidden="false" customHeight="false" outlineLevel="0" collapsed="false">
      <c r="A906" s="0" t="str">
        <f aca="false">IF(code_master!$A906="","",code_master!$A906)</f>
        <v/>
      </c>
      <c r="B906" s="0" t="str">
        <f aca="false">IF($A906="","",code_master!$C906&amp;"")</f>
        <v/>
      </c>
      <c r="C906" s="0" t="str">
        <f aca="false">IF($A906="","",code_master!$B906&amp;"")</f>
        <v/>
      </c>
      <c r="D906" s="30" t="str">
        <f aca="false">IF($A906="","",SUMIFS(raw_data!$H:$H,raw_data!$A:$A,"&gt;="&amp;UY_START,raw_data!$A:$A,"&lt;="&amp;BASE_YM,raw_data!$B:$B,"&lt;="&amp;BASE_YM,raw_data!$G:$G,$A906))</f>
        <v/>
      </c>
      <c r="E906" s="30" t="str">
        <f aca="false">IF($A906="","",(SUMIFS(raw_data!$I:$I,raw_data!$A:$A,"&gt;="&amp;UY_START,raw_data!$A:$A,"&lt;="&amp;BASE_YM,raw_data!$B:$B,"&lt;="&amp;BASE_YM,raw_data!$G:$G,$A906)+SUMIFS(raw_data!$J:$J,raw_data!$A:$A,"&gt;="&amp;UY_START,raw_data!$A:$A,"&lt;="&amp;BASE_YM,raw_data!$B:$B,"&lt;="&amp;BASE_YM,raw_data!$G:$G,$A906)))</f>
        <v/>
      </c>
      <c r="F906" s="31" t="str">
        <f aca="false">IF(N(D906)=0,"",E906/D906)</f>
        <v/>
      </c>
      <c r="G906" s="30" t="str">
        <f aca="false">IF($A906="","",SUMIFS(raw_data!$H:$H,raw_data!$A:$A,"&gt;="&amp;UY_START_PY,raw_data!$A:$A,"&lt;="&amp;BASE_YM_PY,raw_data!$B:$B,"&lt;="&amp;BASE_YM_PY,raw_data!$G:$G,$A906))</f>
        <v/>
      </c>
      <c r="H906" s="30" t="str">
        <f aca="false">IF($A906="","",(SUMIFS(raw_data!$I:$I,raw_data!$A:$A,"&gt;="&amp;UY_START_PY,raw_data!$A:$A,"&lt;="&amp;BASE_YM_PY,raw_data!$B:$B,"&lt;="&amp;BASE_YM_PY,raw_data!$G:$G,$A906)+SUMIFS(raw_data!$J:$J,raw_data!$A:$A,"&gt;="&amp;UY_START_PY,raw_data!$A:$A,"&lt;="&amp;BASE_YM_PY,raw_data!$B:$B,"&lt;="&amp;BASE_YM_PY,raw_data!$G:$G,$A906)))</f>
        <v/>
      </c>
      <c r="I906" s="31" t="str">
        <f aca="false">IF(N(G906)=0,"",H906/G906)</f>
        <v/>
      </c>
      <c r="J906" s="32" t="str">
        <f aca="false">IF(N(G906)=0,"",D906/G906-1)</f>
        <v/>
      </c>
      <c r="K906" s="33" t="str">
        <f aca="false">IF(OR(F906="",I906=""),"",F906-I906)</f>
        <v/>
      </c>
      <c r="L906" s="30" t="str">
        <f aca="false">IF($A906="","",SUMIFS(raw_data!$H:$H,raw_data!$B:$B,BASE_YM,raw_data!$G:$G,$A906))</f>
        <v/>
      </c>
      <c r="M906" s="30" t="str">
        <f aca="false">IF($A906="","",(SUMIFS(raw_data!$I:$I,raw_data!$B:$B,BASE_YM,raw_data!$G:$G,$A906)+SUMIFS(raw_data!$J:$J,raw_data!$B:$B,BASE_YM,raw_data!$G:$G,$A906)))</f>
        <v/>
      </c>
      <c r="N906" s="31" t="str">
        <f aca="false">IF(N(L906)=0,"",M906/L906)</f>
        <v/>
      </c>
      <c r="O906" s="30" t="str">
        <f aca="false">IF($A906="","",SUMIFS(raw_data!$H:$H,raw_data!$B:$B,BASE_YM_PY,raw_data!$G:$G,$A906))</f>
        <v/>
      </c>
      <c r="P906" s="30" t="str">
        <f aca="false">IF($A906="","",(SUMIFS(raw_data!$I:$I,raw_data!$B:$B,BASE_YM_PY,raw_data!$G:$G,$A906)+SUMIFS(raw_data!$J:$J,raw_data!$B:$B,BASE_YM_PY,raw_data!$G:$G,$A906)))</f>
        <v/>
      </c>
      <c r="Q906" s="31" t="str">
        <f aca="false">IF(N(O906)=0,"",P906/O906)</f>
        <v/>
      </c>
      <c r="R906" s="32" t="str">
        <f aca="false">IF(N(O906)=0,"",L906/O906-1)</f>
        <v/>
      </c>
      <c r="S906" s="33" t="str">
        <f aca="false">IF(OR(N906="",Q906=""),"",N906-Q906)</f>
        <v/>
      </c>
      <c r="T906" s="0" t="str">
        <f aca="false">IF(N(D906)&gt;0,RANK(D906,D$2:D$1001)+COUNTIF(D$2:D906,D906)-1,"")</f>
        <v/>
      </c>
      <c r="U906" s="38" t="n">
        <f aca="false">IF(N(D906)&gt;0,IF(D906&gt;=LR_MIN_SHARE*SUM(D$2:D$1001),F906,-1),-1)</f>
        <v>-1</v>
      </c>
      <c r="V906" s="0" t="str">
        <f aca="false">IF(U906&lt;0,"",RANK(U906,U$2:U$1001)+COUNTIF(U$2:U906,U906)-1)</f>
        <v/>
      </c>
      <c r="W906" s="0" t="str">
        <f aca="false">IF(N(L906)&gt;0,RANK(L906,L$2:L$1001)+COUNTIF(L$2:L906,L906)-1,"")</f>
        <v/>
      </c>
      <c r="X906" s="38" t="n">
        <f aca="false">IF(N(L906)&gt;0,IF(L906&gt;=LR_MIN_SHARE*SUM(L$2:L$1001),N906,-1),-1)</f>
        <v>-1</v>
      </c>
      <c r="Y906" s="0" t="str">
        <f aca="false">IF(X906&lt;0,"",RANK(X906,X$2:X$1001)+COUNTIF(X$2:X906,X906)-1)</f>
        <v/>
      </c>
      <c r="AA906" s="0" t="str">
        <f aca="false">IF($A906="","",IF(COUNTIF($B$2:$B906,$B906)=1,1,""))</f>
        <v/>
      </c>
      <c r="AB906" s="0" t="str">
        <f aca="false">IF(AA906=1,SUMIF($B$2:$B$1001,$B906,$D$2:$D$1001),"")</f>
        <v/>
      </c>
      <c r="AC906" s="0" t="str">
        <f aca="false">IF(AA906=1,RANK(AB906,$AB$2:$AB$1001)+COUNTIF($AB$2:$AB906,AB906)-1,"")</f>
        <v/>
      </c>
      <c r="AD906" s="0" t="str">
        <f aca="false">IF($A906="","",COUNTIF(raw_data!$G:$G,$A906))</f>
        <v/>
      </c>
      <c r="AE906" s="0" t="str">
        <f aca="false">IF($A906="","",IF(COUNTIF($A$2:$A$1001,$A906)&gt;1,1,0))</f>
        <v/>
      </c>
    </row>
    <row r="907" customFormat="false" ht="15" hidden="false" customHeight="false" outlineLevel="0" collapsed="false">
      <c r="A907" s="0" t="str">
        <f aca="false">IF(code_master!$A907="","",code_master!$A907)</f>
        <v/>
      </c>
      <c r="B907" s="0" t="str">
        <f aca="false">IF($A907="","",code_master!$C907&amp;"")</f>
        <v/>
      </c>
      <c r="C907" s="0" t="str">
        <f aca="false">IF($A907="","",code_master!$B907&amp;"")</f>
        <v/>
      </c>
      <c r="D907" s="30" t="str">
        <f aca="false">IF($A907="","",SUMIFS(raw_data!$H:$H,raw_data!$A:$A,"&gt;="&amp;UY_START,raw_data!$A:$A,"&lt;="&amp;BASE_YM,raw_data!$B:$B,"&lt;="&amp;BASE_YM,raw_data!$G:$G,$A907))</f>
        <v/>
      </c>
      <c r="E907" s="30" t="str">
        <f aca="false">IF($A907="","",(SUMIFS(raw_data!$I:$I,raw_data!$A:$A,"&gt;="&amp;UY_START,raw_data!$A:$A,"&lt;="&amp;BASE_YM,raw_data!$B:$B,"&lt;="&amp;BASE_YM,raw_data!$G:$G,$A907)+SUMIFS(raw_data!$J:$J,raw_data!$A:$A,"&gt;="&amp;UY_START,raw_data!$A:$A,"&lt;="&amp;BASE_YM,raw_data!$B:$B,"&lt;="&amp;BASE_YM,raw_data!$G:$G,$A907)))</f>
        <v/>
      </c>
      <c r="F907" s="31" t="str">
        <f aca="false">IF(N(D907)=0,"",E907/D907)</f>
        <v/>
      </c>
      <c r="G907" s="30" t="str">
        <f aca="false">IF($A907="","",SUMIFS(raw_data!$H:$H,raw_data!$A:$A,"&gt;="&amp;UY_START_PY,raw_data!$A:$A,"&lt;="&amp;BASE_YM_PY,raw_data!$B:$B,"&lt;="&amp;BASE_YM_PY,raw_data!$G:$G,$A907))</f>
        <v/>
      </c>
      <c r="H907" s="30" t="str">
        <f aca="false">IF($A907="","",(SUMIFS(raw_data!$I:$I,raw_data!$A:$A,"&gt;="&amp;UY_START_PY,raw_data!$A:$A,"&lt;="&amp;BASE_YM_PY,raw_data!$B:$B,"&lt;="&amp;BASE_YM_PY,raw_data!$G:$G,$A907)+SUMIFS(raw_data!$J:$J,raw_data!$A:$A,"&gt;="&amp;UY_START_PY,raw_data!$A:$A,"&lt;="&amp;BASE_YM_PY,raw_data!$B:$B,"&lt;="&amp;BASE_YM_PY,raw_data!$G:$G,$A907)))</f>
        <v/>
      </c>
      <c r="I907" s="31" t="str">
        <f aca="false">IF(N(G907)=0,"",H907/G907)</f>
        <v/>
      </c>
      <c r="J907" s="32" t="str">
        <f aca="false">IF(N(G907)=0,"",D907/G907-1)</f>
        <v/>
      </c>
      <c r="K907" s="33" t="str">
        <f aca="false">IF(OR(F907="",I907=""),"",F907-I907)</f>
        <v/>
      </c>
      <c r="L907" s="30" t="str">
        <f aca="false">IF($A907="","",SUMIFS(raw_data!$H:$H,raw_data!$B:$B,BASE_YM,raw_data!$G:$G,$A907))</f>
        <v/>
      </c>
      <c r="M907" s="30" t="str">
        <f aca="false">IF($A907="","",(SUMIFS(raw_data!$I:$I,raw_data!$B:$B,BASE_YM,raw_data!$G:$G,$A907)+SUMIFS(raw_data!$J:$J,raw_data!$B:$B,BASE_YM,raw_data!$G:$G,$A907)))</f>
        <v/>
      </c>
      <c r="N907" s="31" t="str">
        <f aca="false">IF(N(L907)=0,"",M907/L907)</f>
        <v/>
      </c>
      <c r="O907" s="30" t="str">
        <f aca="false">IF($A907="","",SUMIFS(raw_data!$H:$H,raw_data!$B:$B,BASE_YM_PY,raw_data!$G:$G,$A907))</f>
        <v/>
      </c>
      <c r="P907" s="30" t="str">
        <f aca="false">IF($A907="","",(SUMIFS(raw_data!$I:$I,raw_data!$B:$B,BASE_YM_PY,raw_data!$G:$G,$A907)+SUMIFS(raw_data!$J:$J,raw_data!$B:$B,BASE_YM_PY,raw_data!$G:$G,$A907)))</f>
        <v/>
      </c>
      <c r="Q907" s="31" t="str">
        <f aca="false">IF(N(O907)=0,"",P907/O907)</f>
        <v/>
      </c>
      <c r="R907" s="32" t="str">
        <f aca="false">IF(N(O907)=0,"",L907/O907-1)</f>
        <v/>
      </c>
      <c r="S907" s="33" t="str">
        <f aca="false">IF(OR(N907="",Q907=""),"",N907-Q907)</f>
        <v/>
      </c>
      <c r="T907" s="0" t="str">
        <f aca="false">IF(N(D907)&gt;0,RANK(D907,D$2:D$1001)+COUNTIF(D$2:D907,D907)-1,"")</f>
        <v/>
      </c>
      <c r="U907" s="38" t="n">
        <f aca="false">IF(N(D907)&gt;0,IF(D907&gt;=LR_MIN_SHARE*SUM(D$2:D$1001),F907,-1),-1)</f>
        <v>-1</v>
      </c>
      <c r="V907" s="0" t="str">
        <f aca="false">IF(U907&lt;0,"",RANK(U907,U$2:U$1001)+COUNTIF(U$2:U907,U907)-1)</f>
        <v/>
      </c>
      <c r="W907" s="0" t="str">
        <f aca="false">IF(N(L907)&gt;0,RANK(L907,L$2:L$1001)+COUNTIF(L$2:L907,L907)-1,"")</f>
        <v/>
      </c>
      <c r="X907" s="38" t="n">
        <f aca="false">IF(N(L907)&gt;0,IF(L907&gt;=LR_MIN_SHARE*SUM(L$2:L$1001),N907,-1),-1)</f>
        <v>-1</v>
      </c>
      <c r="Y907" s="0" t="str">
        <f aca="false">IF(X907&lt;0,"",RANK(X907,X$2:X$1001)+COUNTIF(X$2:X907,X907)-1)</f>
        <v/>
      </c>
      <c r="AA907" s="0" t="str">
        <f aca="false">IF($A907="","",IF(COUNTIF($B$2:$B907,$B907)=1,1,""))</f>
        <v/>
      </c>
      <c r="AB907" s="0" t="str">
        <f aca="false">IF(AA907=1,SUMIF($B$2:$B$1001,$B907,$D$2:$D$1001),"")</f>
        <v/>
      </c>
      <c r="AC907" s="0" t="str">
        <f aca="false">IF(AA907=1,RANK(AB907,$AB$2:$AB$1001)+COUNTIF($AB$2:$AB907,AB907)-1,"")</f>
        <v/>
      </c>
      <c r="AD907" s="0" t="str">
        <f aca="false">IF($A907="","",COUNTIF(raw_data!$G:$G,$A907))</f>
        <v/>
      </c>
      <c r="AE907" s="0" t="str">
        <f aca="false">IF($A907="","",IF(COUNTIF($A$2:$A$1001,$A907)&gt;1,1,0))</f>
        <v/>
      </c>
    </row>
    <row r="908" customFormat="false" ht="15" hidden="false" customHeight="false" outlineLevel="0" collapsed="false">
      <c r="A908" s="0" t="str">
        <f aca="false">IF(code_master!$A908="","",code_master!$A908)</f>
        <v/>
      </c>
      <c r="B908" s="0" t="str">
        <f aca="false">IF($A908="","",code_master!$C908&amp;"")</f>
        <v/>
      </c>
      <c r="C908" s="0" t="str">
        <f aca="false">IF($A908="","",code_master!$B908&amp;"")</f>
        <v/>
      </c>
      <c r="D908" s="30" t="str">
        <f aca="false">IF($A908="","",SUMIFS(raw_data!$H:$H,raw_data!$A:$A,"&gt;="&amp;UY_START,raw_data!$A:$A,"&lt;="&amp;BASE_YM,raw_data!$B:$B,"&lt;="&amp;BASE_YM,raw_data!$G:$G,$A908))</f>
        <v/>
      </c>
      <c r="E908" s="30" t="str">
        <f aca="false">IF($A908="","",(SUMIFS(raw_data!$I:$I,raw_data!$A:$A,"&gt;="&amp;UY_START,raw_data!$A:$A,"&lt;="&amp;BASE_YM,raw_data!$B:$B,"&lt;="&amp;BASE_YM,raw_data!$G:$G,$A908)+SUMIFS(raw_data!$J:$J,raw_data!$A:$A,"&gt;="&amp;UY_START,raw_data!$A:$A,"&lt;="&amp;BASE_YM,raw_data!$B:$B,"&lt;="&amp;BASE_YM,raw_data!$G:$G,$A908)))</f>
        <v/>
      </c>
      <c r="F908" s="31" t="str">
        <f aca="false">IF(N(D908)=0,"",E908/D908)</f>
        <v/>
      </c>
      <c r="G908" s="30" t="str">
        <f aca="false">IF($A908="","",SUMIFS(raw_data!$H:$H,raw_data!$A:$A,"&gt;="&amp;UY_START_PY,raw_data!$A:$A,"&lt;="&amp;BASE_YM_PY,raw_data!$B:$B,"&lt;="&amp;BASE_YM_PY,raw_data!$G:$G,$A908))</f>
        <v/>
      </c>
      <c r="H908" s="30" t="str">
        <f aca="false">IF($A908="","",(SUMIFS(raw_data!$I:$I,raw_data!$A:$A,"&gt;="&amp;UY_START_PY,raw_data!$A:$A,"&lt;="&amp;BASE_YM_PY,raw_data!$B:$B,"&lt;="&amp;BASE_YM_PY,raw_data!$G:$G,$A908)+SUMIFS(raw_data!$J:$J,raw_data!$A:$A,"&gt;="&amp;UY_START_PY,raw_data!$A:$A,"&lt;="&amp;BASE_YM_PY,raw_data!$B:$B,"&lt;="&amp;BASE_YM_PY,raw_data!$G:$G,$A908)))</f>
        <v/>
      </c>
      <c r="I908" s="31" t="str">
        <f aca="false">IF(N(G908)=0,"",H908/G908)</f>
        <v/>
      </c>
      <c r="J908" s="32" t="str">
        <f aca="false">IF(N(G908)=0,"",D908/G908-1)</f>
        <v/>
      </c>
      <c r="K908" s="33" t="str">
        <f aca="false">IF(OR(F908="",I908=""),"",F908-I908)</f>
        <v/>
      </c>
      <c r="L908" s="30" t="str">
        <f aca="false">IF($A908="","",SUMIFS(raw_data!$H:$H,raw_data!$B:$B,BASE_YM,raw_data!$G:$G,$A908))</f>
        <v/>
      </c>
      <c r="M908" s="30" t="str">
        <f aca="false">IF($A908="","",(SUMIFS(raw_data!$I:$I,raw_data!$B:$B,BASE_YM,raw_data!$G:$G,$A908)+SUMIFS(raw_data!$J:$J,raw_data!$B:$B,BASE_YM,raw_data!$G:$G,$A908)))</f>
        <v/>
      </c>
      <c r="N908" s="31" t="str">
        <f aca="false">IF(N(L908)=0,"",M908/L908)</f>
        <v/>
      </c>
      <c r="O908" s="30" t="str">
        <f aca="false">IF($A908="","",SUMIFS(raw_data!$H:$H,raw_data!$B:$B,BASE_YM_PY,raw_data!$G:$G,$A908))</f>
        <v/>
      </c>
      <c r="P908" s="30" t="str">
        <f aca="false">IF($A908="","",(SUMIFS(raw_data!$I:$I,raw_data!$B:$B,BASE_YM_PY,raw_data!$G:$G,$A908)+SUMIFS(raw_data!$J:$J,raw_data!$B:$B,BASE_YM_PY,raw_data!$G:$G,$A908)))</f>
        <v/>
      </c>
      <c r="Q908" s="31" t="str">
        <f aca="false">IF(N(O908)=0,"",P908/O908)</f>
        <v/>
      </c>
      <c r="R908" s="32" t="str">
        <f aca="false">IF(N(O908)=0,"",L908/O908-1)</f>
        <v/>
      </c>
      <c r="S908" s="33" t="str">
        <f aca="false">IF(OR(N908="",Q908=""),"",N908-Q908)</f>
        <v/>
      </c>
      <c r="T908" s="0" t="str">
        <f aca="false">IF(N(D908)&gt;0,RANK(D908,D$2:D$1001)+COUNTIF(D$2:D908,D908)-1,"")</f>
        <v/>
      </c>
      <c r="U908" s="38" t="n">
        <f aca="false">IF(N(D908)&gt;0,IF(D908&gt;=LR_MIN_SHARE*SUM(D$2:D$1001),F908,-1),-1)</f>
        <v>-1</v>
      </c>
      <c r="V908" s="0" t="str">
        <f aca="false">IF(U908&lt;0,"",RANK(U908,U$2:U$1001)+COUNTIF(U$2:U908,U908)-1)</f>
        <v/>
      </c>
      <c r="W908" s="0" t="str">
        <f aca="false">IF(N(L908)&gt;0,RANK(L908,L$2:L$1001)+COUNTIF(L$2:L908,L908)-1,"")</f>
        <v/>
      </c>
      <c r="X908" s="38" t="n">
        <f aca="false">IF(N(L908)&gt;0,IF(L908&gt;=LR_MIN_SHARE*SUM(L$2:L$1001),N908,-1),-1)</f>
        <v>-1</v>
      </c>
      <c r="Y908" s="0" t="str">
        <f aca="false">IF(X908&lt;0,"",RANK(X908,X$2:X$1001)+COUNTIF(X$2:X908,X908)-1)</f>
        <v/>
      </c>
      <c r="AA908" s="0" t="str">
        <f aca="false">IF($A908="","",IF(COUNTIF($B$2:$B908,$B908)=1,1,""))</f>
        <v/>
      </c>
      <c r="AB908" s="0" t="str">
        <f aca="false">IF(AA908=1,SUMIF($B$2:$B$1001,$B908,$D$2:$D$1001),"")</f>
        <v/>
      </c>
      <c r="AC908" s="0" t="str">
        <f aca="false">IF(AA908=1,RANK(AB908,$AB$2:$AB$1001)+COUNTIF($AB$2:$AB908,AB908)-1,"")</f>
        <v/>
      </c>
      <c r="AD908" s="0" t="str">
        <f aca="false">IF($A908="","",COUNTIF(raw_data!$G:$G,$A908))</f>
        <v/>
      </c>
      <c r="AE908" s="0" t="str">
        <f aca="false">IF($A908="","",IF(COUNTIF($A$2:$A$1001,$A908)&gt;1,1,0))</f>
        <v/>
      </c>
    </row>
    <row r="909" customFormat="false" ht="15" hidden="false" customHeight="false" outlineLevel="0" collapsed="false">
      <c r="A909" s="0" t="str">
        <f aca="false">IF(code_master!$A909="","",code_master!$A909)</f>
        <v/>
      </c>
      <c r="B909" s="0" t="str">
        <f aca="false">IF($A909="","",code_master!$C909&amp;"")</f>
        <v/>
      </c>
      <c r="C909" s="0" t="str">
        <f aca="false">IF($A909="","",code_master!$B909&amp;"")</f>
        <v/>
      </c>
      <c r="D909" s="30" t="str">
        <f aca="false">IF($A909="","",SUMIFS(raw_data!$H:$H,raw_data!$A:$A,"&gt;="&amp;UY_START,raw_data!$A:$A,"&lt;="&amp;BASE_YM,raw_data!$B:$B,"&lt;="&amp;BASE_YM,raw_data!$G:$G,$A909))</f>
        <v/>
      </c>
      <c r="E909" s="30" t="str">
        <f aca="false">IF($A909="","",(SUMIFS(raw_data!$I:$I,raw_data!$A:$A,"&gt;="&amp;UY_START,raw_data!$A:$A,"&lt;="&amp;BASE_YM,raw_data!$B:$B,"&lt;="&amp;BASE_YM,raw_data!$G:$G,$A909)+SUMIFS(raw_data!$J:$J,raw_data!$A:$A,"&gt;="&amp;UY_START,raw_data!$A:$A,"&lt;="&amp;BASE_YM,raw_data!$B:$B,"&lt;="&amp;BASE_YM,raw_data!$G:$G,$A909)))</f>
        <v/>
      </c>
      <c r="F909" s="31" t="str">
        <f aca="false">IF(N(D909)=0,"",E909/D909)</f>
        <v/>
      </c>
      <c r="G909" s="30" t="str">
        <f aca="false">IF($A909="","",SUMIFS(raw_data!$H:$H,raw_data!$A:$A,"&gt;="&amp;UY_START_PY,raw_data!$A:$A,"&lt;="&amp;BASE_YM_PY,raw_data!$B:$B,"&lt;="&amp;BASE_YM_PY,raw_data!$G:$G,$A909))</f>
        <v/>
      </c>
      <c r="H909" s="30" t="str">
        <f aca="false">IF($A909="","",(SUMIFS(raw_data!$I:$I,raw_data!$A:$A,"&gt;="&amp;UY_START_PY,raw_data!$A:$A,"&lt;="&amp;BASE_YM_PY,raw_data!$B:$B,"&lt;="&amp;BASE_YM_PY,raw_data!$G:$G,$A909)+SUMIFS(raw_data!$J:$J,raw_data!$A:$A,"&gt;="&amp;UY_START_PY,raw_data!$A:$A,"&lt;="&amp;BASE_YM_PY,raw_data!$B:$B,"&lt;="&amp;BASE_YM_PY,raw_data!$G:$G,$A909)))</f>
        <v/>
      </c>
      <c r="I909" s="31" t="str">
        <f aca="false">IF(N(G909)=0,"",H909/G909)</f>
        <v/>
      </c>
      <c r="J909" s="32" t="str">
        <f aca="false">IF(N(G909)=0,"",D909/G909-1)</f>
        <v/>
      </c>
      <c r="K909" s="33" t="str">
        <f aca="false">IF(OR(F909="",I909=""),"",F909-I909)</f>
        <v/>
      </c>
      <c r="L909" s="30" t="str">
        <f aca="false">IF($A909="","",SUMIFS(raw_data!$H:$H,raw_data!$B:$B,BASE_YM,raw_data!$G:$G,$A909))</f>
        <v/>
      </c>
      <c r="M909" s="30" t="str">
        <f aca="false">IF($A909="","",(SUMIFS(raw_data!$I:$I,raw_data!$B:$B,BASE_YM,raw_data!$G:$G,$A909)+SUMIFS(raw_data!$J:$J,raw_data!$B:$B,BASE_YM,raw_data!$G:$G,$A909)))</f>
        <v/>
      </c>
      <c r="N909" s="31" t="str">
        <f aca="false">IF(N(L909)=0,"",M909/L909)</f>
        <v/>
      </c>
      <c r="O909" s="30" t="str">
        <f aca="false">IF($A909="","",SUMIFS(raw_data!$H:$H,raw_data!$B:$B,BASE_YM_PY,raw_data!$G:$G,$A909))</f>
        <v/>
      </c>
      <c r="P909" s="30" t="str">
        <f aca="false">IF($A909="","",(SUMIFS(raw_data!$I:$I,raw_data!$B:$B,BASE_YM_PY,raw_data!$G:$G,$A909)+SUMIFS(raw_data!$J:$J,raw_data!$B:$B,BASE_YM_PY,raw_data!$G:$G,$A909)))</f>
        <v/>
      </c>
      <c r="Q909" s="31" t="str">
        <f aca="false">IF(N(O909)=0,"",P909/O909)</f>
        <v/>
      </c>
      <c r="R909" s="32" t="str">
        <f aca="false">IF(N(O909)=0,"",L909/O909-1)</f>
        <v/>
      </c>
      <c r="S909" s="33" t="str">
        <f aca="false">IF(OR(N909="",Q909=""),"",N909-Q909)</f>
        <v/>
      </c>
      <c r="T909" s="0" t="str">
        <f aca="false">IF(N(D909)&gt;0,RANK(D909,D$2:D$1001)+COUNTIF(D$2:D909,D909)-1,"")</f>
        <v/>
      </c>
      <c r="U909" s="38" t="n">
        <f aca="false">IF(N(D909)&gt;0,IF(D909&gt;=LR_MIN_SHARE*SUM(D$2:D$1001),F909,-1),-1)</f>
        <v>-1</v>
      </c>
      <c r="V909" s="0" t="str">
        <f aca="false">IF(U909&lt;0,"",RANK(U909,U$2:U$1001)+COUNTIF(U$2:U909,U909)-1)</f>
        <v/>
      </c>
      <c r="W909" s="0" t="str">
        <f aca="false">IF(N(L909)&gt;0,RANK(L909,L$2:L$1001)+COUNTIF(L$2:L909,L909)-1,"")</f>
        <v/>
      </c>
      <c r="X909" s="38" t="n">
        <f aca="false">IF(N(L909)&gt;0,IF(L909&gt;=LR_MIN_SHARE*SUM(L$2:L$1001),N909,-1),-1)</f>
        <v>-1</v>
      </c>
      <c r="Y909" s="0" t="str">
        <f aca="false">IF(X909&lt;0,"",RANK(X909,X$2:X$1001)+COUNTIF(X$2:X909,X909)-1)</f>
        <v/>
      </c>
      <c r="AA909" s="0" t="str">
        <f aca="false">IF($A909="","",IF(COUNTIF($B$2:$B909,$B909)=1,1,""))</f>
        <v/>
      </c>
      <c r="AB909" s="0" t="str">
        <f aca="false">IF(AA909=1,SUMIF($B$2:$B$1001,$B909,$D$2:$D$1001),"")</f>
        <v/>
      </c>
      <c r="AC909" s="0" t="str">
        <f aca="false">IF(AA909=1,RANK(AB909,$AB$2:$AB$1001)+COUNTIF($AB$2:$AB909,AB909)-1,"")</f>
        <v/>
      </c>
      <c r="AD909" s="0" t="str">
        <f aca="false">IF($A909="","",COUNTIF(raw_data!$G:$G,$A909))</f>
        <v/>
      </c>
      <c r="AE909" s="0" t="str">
        <f aca="false">IF($A909="","",IF(COUNTIF($A$2:$A$1001,$A909)&gt;1,1,0))</f>
        <v/>
      </c>
    </row>
    <row r="910" customFormat="false" ht="15" hidden="false" customHeight="false" outlineLevel="0" collapsed="false">
      <c r="A910" s="0" t="str">
        <f aca="false">IF(code_master!$A910="","",code_master!$A910)</f>
        <v/>
      </c>
      <c r="B910" s="0" t="str">
        <f aca="false">IF($A910="","",code_master!$C910&amp;"")</f>
        <v/>
      </c>
      <c r="C910" s="0" t="str">
        <f aca="false">IF($A910="","",code_master!$B910&amp;"")</f>
        <v/>
      </c>
      <c r="D910" s="30" t="str">
        <f aca="false">IF($A910="","",SUMIFS(raw_data!$H:$H,raw_data!$A:$A,"&gt;="&amp;UY_START,raw_data!$A:$A,"&lt;="&amp;BASE_YM,raw_data!$B:$B,"&lt;="&amp;BASE_YM,raw_data!$G:$G,$A910))</f>
        <v/>
      </c>
      <c r="E910" s="30" t="str">
        <f aca="false">IF($A910="","",(SUMIFS(raw_data!$I:$I,raw_data!$A:$A,"&gt;="&amp;UY_START,raw_data!$A:$A,"&lt;="&amp;BASE_YM,raw_data!$B:$B,"&lt;="&amp;BASE_YM,raw_data!$G:$G,$A910)+SUMIFS(raw_data!$J:$J,raw_data!$A:$A,"&gt;="&amp;UY_START,raw_data!$A:$A,"&lt;="&amp;BASE_YM,raw_data!$B:$B,"&lt;="&amp;BASE_YM,raw_data!$G:$G,$A910)))</f>
        <v/>
      </c>
      <c r="F910" s="31" t="str">
        <f aca="false">IF(N(D910)=0,"",E910/D910)</f>
        <v/>
      </c>
      <c r="G910" s="30" t="str">
        <f aca="false">IF($A910="","",SUMIFS(raw_data!$H:$H,raw_data!$A:$A,"&gt;="&amp;UY_START_PY,raw_data!$A:$A,"&lt;="&amp;BASE_YM_PY,raw_data!$B:$B,"&lt;="&amp;BASE_YM_PY,raw_data!$G:$G,$A910))</f>
        <v/>
      </c>
      <c r="H910" s="30" t="str">
        <f aca="false">IF($A910="","",(SUMIFS(raw_data!$I:$I,raw_data!$A:$A,"&gt;="&amp;UY_START_PY,raw_data!$A:$A,"&lt;="&amp;BASE_YM_PY,raw_data!$B:$B,"&lt;="&amp;BASE_YM_PY,raw_data!$G:$G,$A910)+SUMIFS(raw_data!$J:$J,raw_data!$A:$A,"&gt;="&amp;UY_START_PY,raw_data!$A:$A,"&lt;="&amp;BASE_YM_PY,raw_data!$B:$B,"&lt;="&amp;BASE_YM_PY,raw_data!$G:$G,$A910)))</f>
        <v/>
      </c>
      <c r="I910" s="31" t="str">
        <f aca="false">IF(N(G910)=0,"",H910/G910)</f>
        <v/>
      </c>
      <c r="J910" s="32" t="str">
        <f aca="false">IF(N(G910)=0,"",D910/G910-1)</f>
        <v/>
      </c>
      <c r="K910" s="33" t="str">
        <f aca="false">IF(OR(F910="",I910=""),"",F910-I910)</f>
        <v/>
      </c>
      <c r="L910" s="30" t="str">
        <f aca="false">IF($A910="","",SUMIFS(raw_data!$H:$H,raw_data!$B:$B,BASE_YM,raw_data!$G:$G,$A910))</f>
        <v/>
      </c>
      <c r="M910" s="30" t="str">
        <f aca="false">IF($A910="","",(SUMIFS(raw_data!$I:$I,raw_data!$B:$B,BASE_YM,raw_data!$G:$G,$A910)+SUMIFS(raw_data!$J:$J,raw_data!$B:$B,BASE_YM,raw_data!$G:$G,$A910)))</f>
        <v/>
      </c>
      <c r="N910" s="31" t="str">
        <f aca="false">IF(N(L910)=0,"",M910/L910)</f>
        <v/>
      </c>
      <c r="O910" s="30" t="str">
        <f aca="false">IF($A910="","",SUMIFS(raw_data!$H:$H,raw_data!$B:$B,BASE_YM_PY,raw_data!$G:$G,$A910))</f>
        <v/>
      </c>
      <c r="P910" s="30" t="str">
        <f aca="false">IF($A910="","",(SUMIFS(raw_data!$I:$I,raw_data!$B:$B,BASE_YM_PY,raw_data!$G:$G,$A910)+SUMIFS(raw_data!$J:$J,raw_data!$B:$B,BASE_YM_PY,raw_data!$G:$G,$A910)))</f>
        <v/>
      </c>
      <c r="Q910" s="31" t="str">
        <f aca="false">IF(N(O910)=0,"",P910/O910)</f>
        <v/>
      </c>
      <c r="R910" s="32" t="str">
        <f aca="false">IF(N(O910)=0,"",L910/O910-1)</f>
        <v/>
      </c>
      <c r="S910" s="33" t="str">
        <f aca="false">IF(OR(N910="",Q910=""),"",N910-Q910)</f>
        <v/>
      </c>
      <c r="T910" s="0" t="str">
        <f aca="false">IF(N(D910)&gt;0,RANK(D910,D$2:D$1001)+COUNTIF(D$2:D910,D910)-1,"")</f>
        <v/>
      </c>
      <c r="U910" s="38" t="n">
        <f aca="false">IF(N(D910)&gt;0,IF(D910&gt;=LR_MIN_SHARE*SUM(D$2:D$1001),F910,-1),-1)</f>
        <v>-1</v>
      </c>
      <c r="V910" s="0" t="str">
        <f aca="false">IF(U910&lt;0,"",RANK(U910,U$2:U$1001)+COUNTIF(U$2:U910,U910)-1)</f>
        <v/>
      </c>
      <c r="W910" s="0" t="str">
        <f aca="false">IF(N(L910)&gt;0,RANK(L910,L$2:L$1001)+COUNTIF(L$2:L910,L910)-1,"")</f>
        <v/>
      </c>
      <c r="X910" s="38" t="n">
        <f aca="false">IF(N(L910)&gt;0,IF(L910&gt;=LR_MIN_SHARE*SUM(L$2:L$1001),N910,-1),-1)</f>
        <v>-1</v>
      </c>
      <c r="Y910" s="0" t="str">
        <f aca="false">IF(X910&lt;0,"",RANK(X910,X$2:X$1001)+COUNTIF(X$2:X910,X910)-1)</f>
        <v/>
      </c>
      <c r="AA910" s="0" t="str">
        <f aca="false">IF($A910="","",IF(COUNTIF($B$2:$B910,$B910)=1,1,""))</f>
        <v/>
      </c>
      <c r="AB910" s="0" t="str">
        <f aca="false">IF(AA910=1,SUMIF($B$2:$B$1001,$B910,$D$2:$D$1001),"")</f>
        <v/>
      </c>
      <c r="AC910" s="0" t="str">
        <f aca="false">IF(AA910=1,RANK(AB910,$AB$2:$AB$1001)+COUNTIF($AB$2:$AB910,AB910)-1,"")</f>
        <v/>
      </c>
      <c r="AD910" s="0" t="str">
        <f aca="false">IF($A910="","",COUNTIF(raw_data!$G:$G,$A910))</f>
        <v/>
      </c>
      <c r="AE910" s="0" t="str">
        <f aca="false">IF($A910="","",IF(COUNTIF($A$2:$A$1001,$A910)&gt;1,1,0))</f>
        <v/>
      </c>
    </row>
    <row r="911" customFormat="false" ht="15" hidden="false" customHeight="false" outlineLevel="0" collapsed="false">
      <c r="A911" s="0" t="str">
        <f aca="false">IF(code_master!$A911="","",code_master!$A911)</f>
        <v/>
      </c>
      <c r="B911" s="0" t="str">
        <f aca="false">IF($A911="","",code_master!$C911&amp;"")</f>
        <v/>
      </c>
      <c r="C911" s="0" t="str">
        <f aca="false">IF($A911="","",code_master!$B911&amp;"")</f>
        <v/>
      </c>
      <c r="D911" s="30" t="str">
        <f aca="false">IF($A911="","",SUMIFS(raw_data!$H:$H,raw_data!$A:$A,"&gt;="&amp;UY_START,raw_data!$A:$A,"&lt;="&amp;BASE_YM,raw_data!$B:$B,"&lt;="&amp;BASE_YM,raw_data!$G:$G,$A911))</f>
        <v/>
      </c>
      <c r="E911" s="30" t="str">
        <f aca="false">IF($A911="","",(SUMIFS(raw_data!$I:$I,raw_data!$A:$A,"&gt;="&amp;UY_START,raw_data!$A:$A,"&lt;="&amp;BASE_YM,raw_data!$B:$B,"&lt;="&amp;BASE_YM,raw_data!$G:$G,$A911)+SUMIFS(raw_data!$J:$J,raw_data!$A:$A,"&gt;="&amp;UY_START,raw_data!$A:$A,"&lt;="&amp;BASE_YM,raw_data!$B:$B,"&lt;="&amp;BASE_YM,raw_data!$G:$G,$A911)))</f>
        <v/>
      </c>
      <c r="F911" s="31" t="str">
        <f aca="false">IF(N(D911)=0,"",E911/D911)</f>
        <v/>
      </c>
      <c r="G911" s="30" t="str">
        <f aca="false">IF($A911="","",SUMIFS(raw_data!$H:$H,raw_data!$A:$A,"&gt;="&amp;UY_START_PY,raw_data!$A:$A,"&lt;="&amp;BASE_YM_PY,raw_data!$B:$B,"&lt;="&amp;BASE_YM_PY,raw_data!$G:$G,$A911))</f>
        <v/>
      </c>
      <c r="H911" s="30" t="str">
        <f aca="false">IF($A911="","",(SUMIFS(raw_data!$I:$I,raw_data!$A:$A,"&gt;="&amp;UY_START_PY,raw_data!$A:$A,"&lt;="&amp;BASE_YM_PY,raw_data!$B:$B,"&lt;="&amp;BASE_YM_PY,raw_data!$G:$G,$A911)+SUMIFS(raw_data!$J:$J,raw_data!$A:$A,"&gt;="&amp;UY_START_PY,raw_data!$A:$A,"&lt;="&amp;BASE_YM_PY,raw_data!$B:$B,"&lt;="&amp;BASE_YM_PY,raw_data!$G:$G,$A911)))</f>
        <v/>
      </c>
      <c r="I911" s="31" t="str">
        <f aca="false">IF(N(G911)=0,"",H911/G911)</f>
        <v/>
      </c>
      <c r="J911" s="32" t="str">
        <f aca="false">IF(N(G911)=0,"",D911/G911-1)</f>
        <v/>
      </c>
      <c r="K911" s="33" t="str">
        <f aca="false">IF(OR(F911="",I911=""),"",F911-I911)</f>
        <v/>
      </c>
      <c r="L911" s="30" t="str">
        <f aca="false">IF($A911="","",SUMIFS(raw_data!$H:$H,raw_data!$B:$B,BASE_YM,raw_data!$G:$G,$A911))</f>
        <v/>
      </c>
      <c r="M911" s="30" t="str">
        <f aca="false">IF($A911="","",(SUMIFS(raw_data!$I:$I,raw_data!$B:$B,BASE_YM,raw_data!$G:$G,$A911)+SUMIFS(raw_data!$J:$J,raw_data!$B:$B,BASE_YM,raw_data!$G:$G,$A911)))</f>
        <v/>
      </c>
      <c r="N911" s="31" t="str">
        <f aca="false">IF(N(L911)=0,"",M911/L911)</f>
        <v/>
      </c>
      <c r="O911" s="30" t="str">
        <f aca="false">IF($A911="","",SUMIFS(raw_data!$H:$H,raw_data!$B:$B,BASE_YM_PY,raw_data!$G:$G,$A911))</f>
        <v/>
      </c>
      <c r="P911" s="30" t="str">
        <f aca="false">IF($A911="","",(SUMIFS(raw_data!$I:$I,raw_data!$B:$B,BASE_YM_PY,raw_data!$G:$G,$A911)+SUMIFS(raw_data!$J:$J,raw_data!$B:$B,BASE_YM_PY,raw_data!$G:$G,$A911)))</f>
        <v/>
      </c>
      <c r="Q911" s="31" t="str">
        <f aca="false">IF(N(O911)=0,"",P911/O911)</f>
        <v/>
      </c>
      <c r="R911" s="32" t="str">
        <f aca="false">IF(N(O911)=0,"",L911/O911-1)</f>
        <v/>
      </c>
      <c r="S911" s="33" t="str">
        <f aca="false">IF(OR(N911="",Q911=""),"",N911-Q911)</f>
        <v/>
      </c>
      <c r="T911" s="0" t="str">
        <f aca="false">IF(N(D911)&gt;0,RANK(D911,D$2:D$1001)+COUNTIF(D$2:D911,D911)-1,"")</f>
        <v/>
      </c>
      <c r="U911" s="38" t="n">
        <f aca="false">IF(N(D911)&gt;0,IF(D911&gt;=LR_MIN_SHARE*SUM(D$2:D$1001),F911,-1),-1)</f>
        <v>-1</v>
      </c>
      <c r="V911" s="0" t="str">
        <f aca="false">IF(U911&lt;0,"",RANK(U911,U$2:U$1001)+COUNTIF(U$2:U911,U911)-1)</f>
        <v/>
      </c>
      <c r="W911" s="0" t="str">
        <f aca="false">IF(N(L911)&gt;0,RANK(L911,L$2:L$1001)+COUNTIF(L$2:L911,L911)-1,"")</f>
        <v/>
      </c>
      <c r="X911" s="38" t="n">
        <f aca="false">IF(N(L911)&gt;0,IF(L911&gt;=LR_MIN_SHARE*SUM(L$2:L$1001),N911,-1),-1)</f>
        <v>-1</v>
      </c>
      <c r="Y911" s="0" t="str">
        <f aca="false">IF(X911&lt;0,"",RANK(X911,X$2:X$1001)+COUNTIF(X$2:X911,X911)-1)</f>
        <v/>
      </c>
      <c r="AA911" s="0" t="str">
        <f aca="false">IF($A911="","",IF(COUNTIF($B$2:$B911,$B911)=1,1,""))</f>
        <v/>
      </c>
      <c r="AB911" s="0" t="str">
        <f aca="false">IF(AA911=1,SUMIF($B$2:$B$1001,$B911,$D$2:$D$1001),"")</f>
        <v/>
      </c>
      <c r="AC911" s="0" t="str">
        <f aca="false">IF(AA911=1,RANK(AB911,$AB$2:$AB$1001)+COUNTIF($AB$2:$AB911,AB911)-1,"")</f>
        <v/>
      </c>
      <c r="AD911" s="0" t="str">
        <f aca="false">IF($A911="","",COUNTIF(raw_data!$G:$G,$A911))</f>
        <v/>
      </c>
      <c r="AE911" s="0" t="str">
        <f aca="false">IF($A911="","",IF(COUNTIF($A$2:$A$1001,$A911)&gt;1,1,0))</f>
        <v/>
      </c>
    </row>
    <row r="912" customFormat="false" ht="15" hidden="false" customHeight="false" outlineLevel="0" collapsed="false">
      <c r="A912" s="0" t="str">
        <f aca="false">IF(code_master!$A912="","",code_master!$A912)</f>
        <v/>
      </c>
      <c r="B912" s="0" t="str">
        <f aca="false">IF($A912="","",code_master!$C912&amp;"")</f>
        <v/>
      </c>
      <c r="C912" s="0" t="str">
        <f aca="false">IF($A912="","",code_master!$B912&amp;"")</f>
        <v/>
      </c>
      <c r="D912" s="30" t="str">
        <f aca="false">IF($A912="","",SUMIFS(raw_data!$H:$H,raw_data!$A:$A,"&gt;="&amp;UY_START,raw_data!$A:$A,"&lt;="&amp;BASE_YM,raw_data!$B:$B,"&lt;="&amp;BASE_YM,raw_data!$G:$G,$A912))</f>
        <v/>
      </c>
      <c r="E912" s="30" t="str">
        <f aca="false">IF($A912="","",(SUMIFS(raw_data!$I:$I,raw_data!$A:$A,"&gt;="&amp;UY_START,raw_data!$A:$A,"&lt;="&amp;BASE_YM,raw_data!$B:$B,"&lt;="&amp;BASE_YM,raw_data!$G:$G,$A912)+SUMIFS(raw_data!$J:$J,raw_data!$A:$A,"&gt;="&amp;UY_START,raw_data!$A:$A,"&lt;="&amp;BASE_YM,raw_data!$B:$B,"&lt;="&amp;BASE_YM,raw_data!$G:$G,$A912)))</f>
        <v/>
      </c>
      <c r="F912" s="31" t="str">
        <f aca="false">IF(N(D912)=0,"",E912/D912)</f>
        <v/>
      </c>
      <c r="G912" s="30" t="str">
        <f aca="false">IF($A912="","",SUMIFS(raw_data!$H:$H,raw_data!$A:$A,"&gt;="&amp;UY_START_PY,raw_data!$A:$A,"&lt;="&amp;BASE_YM_PY,raw_data!$B:$B,"&lt;="&amp;BASE_YM_PY,raw_data!$G:$G,$A912))</f>
        <v/>
      </c>
      <c r="H912" s="30" t="str">
        <f aca="false">IF($A912="","",(SUMIFS(raw_data!$I:$I,raw_data!$A:$A,"&gt;="&amp;UY_START_PY,raw_data!$A:$A,"&lt;="&amp;BASE_YM_PY,raw_data!$B:$B,"&lt;="&amp;BASE_YM_PY,raw_data!$G:$G,$A912)+SUMIFS(raw_data!$J:$J,raw_data!$A:$A,"&gt;="&amp;UY_START_PY,raw_data!$A:$A,"&lt;="&amp;BASE_YM_PY,raw_data!$B:$B,"&lt;="&amp;BASE_YM_PY,raw_data!$G:$G,$A912)))</f>
        <v/>
      </c>
      <c r="I912" s="31" t="str">
        <f aca="false">IF(N(G912)=0,"",H912/G912)</f>
        <v/>
      </c>
      <c r="J912" s="32" t="str">
        <f aca="false">IF(N(G912)=0,"",D912/G912-1)</f>
        <v/>
      </c>
      <c r="K912" s="33" t="str">
        <f aca="false">IF(OR(F912="",I912=""),"",F912-I912)</f>
        <v/>
      </c>
      <c r="L912" s="30" t="str">
        <f aca="false">IF($A912="","",SUMIFS(raw_data!$H:$H,raw_data!$B:$B,BASE_YM,raw_data!$G:$G,$A912))</f>
        <v/>
      </c>
      <c r="M912" s="30" t="str">
        <f aca="false">IF($A912="","",(SUMIFS(raw_data!$I:$I,raw_data!$B:$B,BASE_YM,raw_data!$G:$G,$A912)+SUMIFS(raw_data!$J:$J,raw_data!$B:$B,BASE_YM,raw_data!$G:$G,$A912)))</f>
        <v/>
      </c>
      <c r="N912" s="31" t="str">
        <f aca="false">IF(N(L912)=0,"",M912/L912)</f>
        <v/>
      </c>
      <c r="O912" s="30" t="str">
        <f aca="false">IF($A912="","",SUMIFS(raw_data!$H:$H,raw_data!$B:$B,BASE_YM_PY,raw_data!$G:$G,$A912))</f>
        <v/>
      </c>
      <c r="P912" s="30" t="str">
        <f aca="false">IF($A912="","",(SUMIFS(raw_data!$I:$I,raw_data!$B:$B,BASE_YM_PY,raw_data!$G:$G,$A912)+SUMIFS(raw_data!$J:$J,raw_data!$B:$B,BASE_YM_PY,raw_data!$G:$G,$A912)))</f>
        <v/>
      </c>
      <c r="Q912" s="31" t="str">
        <f aca="false">IF(N(O912)=0,"",P912/O912)</f>
        <v/>
      </c>
      <c r="R912" s="32" t="str">
        <f aca="false">IF(N(O912)=0,"",L912/O912-1)</f>
        <v/>
      </c>
      <c r="S912" s="33" t="str">
        <f aca="false">IF(OR(N912="",Q912=""),"",N912-Q912)</f>
        <v/>
      </c>
      <c r="T912" s="0" t="str">
        <f aca="false">IF(N(D912)&gt;0,RANK(D912,D$2:D$1001)+COUNTIF(D$2:D912,D912)-1,"")</f>
        <v/>
      </c>
      <c r="U912" s="38" t="n">
        <f aca="false">IF(N(D912)&gt;0,IF(D912&gt;=LR_MIN_SHARE*SUM(D$2:D$1001),F912,-1),-1)</f>
        <v>-1</v>
      </c>
      <c r="V912" s="0" t="str">
        <f aca="false">IF(U912&lt;0,"",RANK(U912,U$2:U$1001)+COUNTIF(U$2:U912,U912)-1)</f>
        <v/>
      </c>
      <c r="W912" s="0" t="str">
        <f aca="false">IF(N(L912)&gt;0,RANK(L912,L$2:L$1001)+COUNTIF(L$2:L912,L912)-1,"")</f>
        <v/>
      </c>
      <c r="X912" s="38" t="n">
        <f aca="false">IF(N(L912)&gt;0,IF(L912&gt;=LR_MIN_SHARE*SUM(L$2:L$1001),N912,-1),-1)</f>
        <v>-1</v>
      </c>
      <c r="Y912" s="0" t="str">
        <f aca="false">IF(X912&lt;0,"",RANK(X912,X$2:X$1001)+COUNTIF(X$2:X912,X912)-1)</f>
        <v/>
      </c>
      <c r="AA912" s="0" t="str">
        <f aca="false">IF($A912="","",IF(COUNTIF($B$2:$B912,$B912)=1,1,""))</f>
        <v/>
      </c>
      <c r="AB912" s="0" t="str">
        <f aca="false">IF(AA912=1,SUMIF($B$2:$B$1001,$B912,$D$2:$D$1001),"")</f>
        <v/>
      </c>
      <c r="AC912" s="0" t="str">
        <f aca="false">IF(AA912=1,RANK(AB912,$AB$2:$AB$1001)+COUNTIF($AB$2:$AB912,AB912)-1,"")</f>
        <v/>
      </c>
      <c r="AD912" s="0" t="str">
        <f aca="false">IF($A912="","",COUNTIF(raw_data!$G:$G,$A912))</f>
        <v/>
      </c>
      <c r="AE912" s="0" t="str">
        <f aca="false">IF($A912="","",IF(COUNTIF($A$2:$A$1001,$A912)&gt;1,1,0))</f>
        <v/>
      </c>
    </row>
    <row r="913" customFormat="false" ht="15" hidden="false" customHeight="false" outlineLevel="0" collapsed="false">
      <c r="A913" s="0" t="str">
        <f aca="false">IF(code_master!$A913="","",code_master!$A913)</f>
        <v/>
      </c>
      <c r="B913" s="0" t="str">
        <f aca="false">IF($A913="","",code_master!$C913&amp;"")</f>
        <v/>
      </c>
      <c r="C913" s="0" t="str">
        <f aca="false">IF($A913="","",code_master!$B913&amp;"")</f>
        <v/>
      </c>
      <c r="D913" s="30" t="str">
        <f aca="false">IF($A913="","",SUMIFS(raw_data!$H:$H,raw_data!$A:$A,"&gt;="&amp;UY_START,raw_data!$A:$A,"&lt;="&amp;BASE_YM,raw_data!$B:$B,"&lt;="&amp;BASE_YM,raw_data!$G:$G,$A913))</f>
        <v/>
      </c>
      <c r="E913" s="30" t="str">
        <f aca="false">IF($A913="","",(SUMIFS(raw_data!$I:$I,raw_data!$A:$A,"&gt;="&amp;UY_START,raw_data!$A:$A,"&lt;="&amp;BASE_YM,raw_data!$B:$B,"&lt;="&amp;BASE_YM,raw_data!$G:$G,$A913)+SUMIFS(raw_data!$J:$J,raw_data!$A:$A,"&gt;="&amp;UY_START,raw_data!$A:$A,"&lt;="&amp;BASE_YM,raw_data!$B:$B,"&lt;="&amp;BASE_YM,raw_data!$G:$G,$A913)))</f>
        <v/>
      </c>
      <c r="F913" s="31" t="str">
        <f aca="false">IF(N(D913)=0,"",E913/D913)</f>
        <v/>
      </c>
      <c r="G913" s="30" t="str">
        <f aca="false">IF($A913="","",SUMIFS(raw_data!$H:$H,raw_data!$A:$A,"&gt;="&amp;UY_START_PY,raw_data!$A:$A,"&lt;="&amp;BASE_YM_PY,raw_data!$B:$B,"&lt;="&amp;BASE_YM_PY,raw_data!$G:$G,$A913))</f>
        <v/>
      </c>
      <c r="H913" s="30" t="str">
        <f aca="false">IF($A913="","",(SUMIFS(raw_data!$I:$I,raw_data!$A:$A,"&gt;="&amp;UY_START_PY,raw_data!$A:$A,"&lt;="&amp;BASE_YM_PY,raw_data!$B:$B,"&lt;="&amp;BASE_YM_PY,raw_data!$G:$G,$A913)+SUMIFS(raw_data!$J:$J,raw_data!$A:$A,"&gt;="&amp;UY_START_PY,raw_data!$A:$A,"&lt;="&amp;BASE_YM_PY,raw_data!$B:$B,"&lt;="&amp;BASE_YM_PY,raw_data!$G:$G,$A913)))</f>
        <v/>
      </c>
      <c r="I913" s="31" t="str">
        <f aca="false">IF(N(G913)=0,"",H913/G913)</f>
        <v/>
      </c>
      <c r="J913" s="32" t="str">
        <f aca="false">IF(N(G913)=0,"",D913/G913-1)</f>
        <v/>
      </c>
      <c r="K913" s="33" t="str">
        <f aca="false">IF(OR(F913="",I913=""),"",F913-I913)</f>
        <v/>
      </c>
      <c r="L913" s="30" t="str">
        <f aca="false">IF($A913="","",SUMIFS(raw_data!$H:$H,raw_data!$B:$B,BASE_YM,raw_data!$G:$G,$A913))</f>
        <v/>
      </c>
      <c r="M913" s="30" t="str">
        <f aca="false">IF($A913="","",(SUMIFS(raw_data!$I:$I,raw_data!$B:$B,BASE_YM,raw_data!$G:$G,$A913)+SUMIFS(raw_data!$J:$J,raw_data!$B:$B,BASE_YM,raw_data!$G:$G,$A913)))</f>
        <v/>
      </c>
      <c r="N913" s="31" t="str">
        <f aca="false">IF(N(L913)=0,"",M913/L913)</f>
        <v/>
      </c>
      <c r="O913" s="30" t="str">
        <f aca="false">IF($A913="","",SUMIFS(raw_data!$H:$H,raw_data!$B:$B,BASE_YM_PY,raw_data!$G:$G,$A913))</f>
        <v/>
      </c>
      <c r="P913" s="30" t="str">
        <f aca="false">IF($A913="","",(SUMIFS(raw_data!$I:$I,raw_data!$B:$B,BASE_YM_PY,raw_data!$G:$G,$A913)+SUMIFS(raw_data!$J:$J,raw_data!$B:$B,BASE_YM_PY,raw_data!$G:$G,$A913)))</f>
        <v/>
      </c>
      <c r="Q913" s="31" t="str">
        <f aca="false">IF(N(O913)=0,"",P913/O913)</f>
        <v/>
      </c>
      <c r="R913" s="32" t="str">
        <f aca="false">IF(N(O913)=0,"",L913/O913-1)</f>
        <v/>
      </c>
      <c r="S913" s="33" t="str">
        <f aca="false">IF(OR(N913="",Q913=""),"",N913-Q913)</f>
        <v/>
      </c>
      <c r="T913" s="0" t="str">
        <f aca="false">IF(N(D913)&gt;0,RANK(D913,D$2:D$1001)+COUNTIF(D$2:D913,D913)-1,"")</f>
        <v/>
      </c>
      <c r="U913" s="38" t="n">
        <f aca="false">IF(N(D913)&gt;0,IF(D913&gt;=LR_MIN_SHARE*SUM(D$2:D$1001),F913,-1),-1)</f>
        <v>-1</v>
      </c>
      <c r="V913" s="0" t="str">
        <f aca="false">IF(U913&lt;0,"",RANK(U913,U$2:U$1001)+COUNTIF(U$2:U913,U913)-1)</f>
        <v/>
      </c>
      <c r="W913" s="0" t="str">
        <f aca="false">IF(N(L913)&gt;0,RANK(L913,L$2:L$1001)+COUNTIF(L$2:L913,L913)-1,"")</f>
        <v/>
      </c>
      <c r="X913" s="38" t="n">
        <f aca="false">IF(N(L913)&gt;0,IF(L913&gt;=LR_MIN_SHARE*SUM(L$2:L$1001),N913,-1),-1)</f>
        <v>-1</v>
      </c>
      <c r="Y913" s="0" t="str">
        <f aca="false">IF(X913&lt;0,"",RANK(X913,X$2:X$1001)+COUNTIF(X$2:X913,X913)-1)</f>
        <v/>
      </c>
      <c r="AA913" s="0" t="str">
        <f aca="false">IF($A913="","",IF(COUNTIF($B$2:$B913,$B913)=1,1,""))</f>
        <v/>
      </c>
      <c r="AB913" s="0" t="str">
        <f aca="false">IF(AA913=1,SUMIF($B$2:$B$1001,$B913,$D$2:$D$1001),"")</f>
        <v/>
      </c>
      <c r="AC913" s="0" t="str">
        <f aca="false">IF(AA913=1,RANK(AB913,$AB$2:$AB$1001)+COUNTIF($AB$2:$AB913,AB913)-1,"")</f>
        <v/>
      </c>
      <c r="AD913" s="0" t="str">
        <f aca="false">IF($A913="","",COUNTIF(raw_data!$G:$G,$A913))</f>
        <v/>
      </c>
      <c r="AE913" s="0" t="str">
        <f aca="false">IF($A913="","",IF(COUNTIF($A$2:$A$1001,$A913)&gt;1,1,0))</f>
        <v/>
      </c>
    </row>
    <row r="914" customFormat="false" ht="15" hidden="false" customHeight="false" outlineLevel="0" collapsed="false">
      <c r="A914" s="0" t="str">
        <f aca="false">IF(code_master!$A914="","",code_master!$A914)</f>
        <v/>
      </c>
      <c r="B914" s="0" t="str">
        <f aca="false">IF($A914="","",code_master!$C914&amp;"")</f>
        <v/>
      </c>
      <c r="C914" s="0" t="str">
        <f aca="false">IF($A914="","",code_master!$B914&amp;"")</f>
        <v/>
      </c>
      <c r="D914" s="30" t="str">
        <f aca="false">IF($A914="","",SUMIFS(raw_data!$H:$H,raw_data!$A:$A,"&gt;="&amp;UY_START,raw_data!$A:$A,"&lt;="&amp;BASE_YM,raw_data!$B:$B,"&lt;="&amp;BASE_YM,raw_data!$G:$G,$A914))</f>
        <v/>
      </c>
      <c r="E914" s="30" t="str">
        <f aca="false">IF($A914="","",(SUMIFS(raw_data!$I:$I,raw_data!$A:$A,"&gt;="&amp;UY_START,raw_data!$A:$A,"&lt;="&amp;BASE_YM,raw_data!$B:$B,"&lt;="&amp;BASE_YM,raw_data!$G:$G,$A914)+SUMIFS(raw_data!$J:$J,raw_data!$A:$A,"&gt;="&amp;UY_START,raw_data!$A:$A,"&lt;="&amp;BASE_YM,raw_data!$B:$B,"&lt;="&amp;BASE_YM,raw_data!$G:$G,$A914)))</f>
        <v/>
      </c>
      <c r="F914" s="31" t="str">
        <f aca="false">IF(N(D914)=0,"",E914/D914)</f>
        <v/>
      </c>
      <c r="G914" s="30" t="str">
        <f aca="false">IF($A914="","",SUMIFS(raw_data!$H:$H,raw_data!$A:$A,"&gt;="&amp;UY_START_PY,raw_data!$A:$A,"&lt;="&amp;BASE_YM_PY,raw_data!$B:$B,"&lt;="&amp;BASE_YM_PY,raw_data!$G:$G,$A914))</f>
        <v/>
      </c>
      <c r="H914" s="30" t="str">
        <f aca="false">IF($A914="","",(SUMIFS(raw_data!$I:$I,raw_data!$A:$A,"&gt;="&amp;UY_START_PY,raw_data!$A:$A,"&lt;="&amp;BASE_YM_PY,raw_data!$B:$B,"&lt;="&amp;BASE_YM_PY,raw_data!$G:$G,$A914)+SUMIFS(raw_data!$J:$J,raw_data!$A:$A,"&gt;="&amp;UY_START_PY,raw_data!$A:$A,"&lt;="&amp;BASE_YM_PY,raw_data!$B:$B,"&lt;="&amp;BASE_YM_PY,raw_data!$G:$G,$A914)))</f>
        <v/>
      </c>
      <c r="I914" s="31" t="str">
        <f aca="false">IF(N(G914)=0,"",H914/G914)</f>
        <v/>
      </c>
      <c r="J914" s="32" t="str">
        <f aca="false">IF(N(G914)=0,"",D914/G914-1)</f>
        <v/>
      </c>
      <c r="K914" s="33" t="str">
        <f aca="false">IF(OR(F914="",I914=""),"",F914-I914)</f>
        <v/>
      </c>
      <c r="L914" s="30" t="str">
        <f aca="false">IF($A914="","",SUMIFS(raw_data!$H:$H,raw_data!$B:$B,BASE_YM,raw_data!$G:$G,$A914))</f>
        <v/>
      </c>
      <c r="M914" s="30" t="str">
        <f aca="false">IF($A914="","",(SUMIFS(raw_data!$I:$I,raw_data!$B:$B,BASE_YM,raw_data!$G:$G,$A914)+SUMIFS(raw_data!$J:$J,raw_data!$B:$B,BASE_YM,raw_data!$G:$G,$A914)))</f>
        <v/>
      </c>
      <c r="N914" s="31" t="str">
        <f aca="false">IF(N(L914)=0,"",M914/L914)</f>
        <v/>
      </c>
      <c r="O914" s="30" t="str">
        <f aca="false">IF($A914="","",SUMIFS(raw_data!$H:$H,raw_data!$B:$B,BASE_YM_PY,raw_data!$G:$G,$A914))</f>
        <v/>
      </c>
      <c r="P914" s="30" t="str">
        <f aca="false">IF($A914="","",(SUMIFS(raw_data!$I:$I,raw_data!$B:$B,BASE_YM_PY,raw_data!$G:$G,$A914)+SUMIFS(raw_data!$J:$J,raw_data!$B:$B,BASE_YM_PY,raw_data!$G:$G,$A914)))</f>
        <v/>
      </c>
      <c r="Q914" s="31" t="str">
        <f aca="false">IF(N(O914)=0,"",P914/O914)</f>
        <v/>
      </c>
      <c r="R914" s="32" t="str">
        <f aca="false">IF(N(O914)=0,"",L914/O914-1)</f>
        <v/>
      </c>
      <c r="S914" s="33" t="str">
        <f aca="false">IF(OR(N914="",Q914=""),"",N914-Q914)</f>
        <v/>
      </c>
      <c r="T914" s="0" t="str">
        <f aca="false">IF(N(D914)&gt;0,RANK(D914,D$2:D$1001)+COUNTIF(D$2:D914,D914)-1,"")</f>
        <v/>
      </c>
      <c r="U914" s="38" t="n">
        <f aca="false">IF(N(D914)&gt;0,IF(D914&gt;=LR_MIN_SHARE*SUM(D$2:D$1001),F914,-1),-1)</f>
        <v>-1</v>
      </c>
      <c r="V914" s="0" t="str">
        <f aca="false">IF(U914&lt;0,"",RANK(U914,U$2:U$1001)+COUNTIF(U$2:U914,U914)-1)</f>
        <v/>
      </c>
      <c r="W914" s="0" t="str">
        <f aca="false">IF(N(L914)&gt;0,RANK(L914,L$2:L$1001)+COUNTIF(L$2:L914,L914)-1,"")</f>
        <v/>
      </c>
      <c r="X914" s="38" t="n">
        <f aca="false">IF(N(L914)&gt;0,IF(L914&gt;=LR_MIN_SHARE*SUM(L$2:L$1001),N914,-1),-1)</f>
        <v>-1</v>
      </c>
      <c r="Y914" s="0" t="str">
        <f aca="false">IF(X914&lt;0,"",RANK(X914,X$2:X$1001)+COUNTIF(X$2:X914,X914)-1)</f>
        <v/>
      </c>
      <c r="AA914" s="0" t="str">
        <f aca="false">IF($A914="","",IF(COUNTIF($B$2:$B914,$B914)=1,1,""))</f>
        <v/>
      </c>
      <c r="AB914" s="0" t="str">
        <f aca="false">IF(AA914=1,SUMIF($B$2:$B$1001,$B914,$D$2:$D$1001),"")</f>
        <v/>
      </c>
      <c r="AC914" s="0" t="str">
        <f aca="false">IF(AA914=1,RANK(AB914,$AB$2:$AB$1001)+COUNTIF($AB$2:$AB914,AB914)-1,"")</f>
        <v/>
      </c>
      <c r="AD914" s="0" t="str">
        <f aca="false">IF($A914="","",COUNTIF(raw_data!$G:$G,$A914))</f>
        <v/>
      </c>
      <c r="AE914" s="0" t="str">
        <f aca="false">IF($A914="","",IF(COUNTIF($A$2:$A$1001,$A914)&gt;1,1,0))</f>
        <v/>
      </c>
    </row>
    <row r="915" customFormat="false" ht="15" hidden="false" customHeight="false" outlineLevel="0" collapsed="false">
      <c r="A915" s="0" t="str">
        <f aca="false">IF(code_master!$A915="","",code_master!$A915)</f>
        <v/>
      </c>
      <c r="B915" s="0" t="str">
        <f aca="false">IF($A915="","",code_master!$C915&amp;"")</f>
        <v/>
      </c>
      <c r="C915" s="0" t="str">
        <f aca="false">IF($A915="","",code_master!$B915&amp;"")</f>
        <v/>
      </c>
      <c r="D915" s="30" t="str">
        <f aca="false">IF($A915="","",SUMIFS(raw_data!$H:$H,raw_data!$A:$A,"&gt;="&amp;UY_START,raw_data!$A:$A,"&lt;="&amp;BASE_YM,raw_data!$B:$B,"&lt;="&amp;BASE_YM,raw_data!$G:$G,$A915))</f>
        <v/>
      </c>
      <c r="E915" s="30" t="str">
        <f aca="false">IF($A915="","",(SUMIFS(raw_data!$I:$I,raw_data!$A:$A,"&gt;="&amp;UY_START,raw_data!$A:$A,"&lt;="&amp;BASE_YM,raw_data!$B:$B,"&lt;="&amp;BASE_YM,raw_data!$G:$G,$A915)+SUMIFS(raw_data!$J:$J,raw_data!$A:$A,"&gt;="&amp;UY_START,raw_data!$A:$A,"&lt;="&amp;BASE_YM,raw_data!$B:$B,"&lt;="&amp;BASE_YM,raw_data!$G:$G,$A915)))</f>
        <v/>
      </c>
      <c r="F915" s="31" t="str">
        <f aca="false">IF(N(D915)=0,"",E915/D915)</f>
        <v/>
      </c>
      <c r="G915" s="30" t="str">
        <f aca="false">IF($A915="","",SUMIFS(raw_data!$H:$H,raw_data!$A:$A,"&gt;="&amp;UY_START_PY,raw_data!$A:$A,"&lt;="&amp;BASE_YM_PY,raw_data!$B:$B,"&lt;="&amp;BASE_YM_PY,raw_data!$G:$G,$A915))</f>
        <v/>
      </c>
      <c r="H915" s="30" t="str">
        <f aca="false">IF($A915="","",(SUMIFS(raw_data!$I:$I,raw_data!$A:$A,"&gt;="&amp;UY_START_PY,raw_data!$A:$A,"&lt;="&amp;BASE_YM_PY,raw_data!$B:$B,"&lt;="&amp;BASE_YM_PY,raw_data!$G:$G,$A915)+SUMIFS(raw_data!$J:$J,raw_data!$A:$A,"&gt;="&amp;UY_START_PY,raw_data!$A:$A,"&lt;="&amp;BASE_YM_PY,raw_data!$B:$B,"&lt;="&amp;BASE_YM_PY,raw_data!$G:$G,$A915)))</f>
        <v/>
      </c>
      <c r="I915" s="31" t="str">
        <f aca="false">IF(N(G915)=0,"",H915/G915)</f>
        <v/>
      </c>
      <c r="J915" s="32" t="str">
        <f aca="false">IF(N(G915)=0,"",D915/G915-1)</f>
        <v/>
      </c>
      <c r="K915" s="33" t="str">
        <f aca="false">IF(OR(F915="",I915=""),"",F915-I915)</f>
        <v/>
      </c>
      <c r="L915" s="30" t="str">
        <f aca="false">IF($A915="","",SUMIFS(raw_data!$H:$H,raw_data!$B:$B,BASE_YM,raw_data!$G:$G,$A915))</f>
        <v/>
      </c>
      <c r="M915" s="30" t="str">
        <f aca="false">IF($A915="","",(SUMIFS(raw_data!$I:$I,raw_data!$B:$B,BASE_YM,raw_data!$G:$G,$A915)+SUMIFS(raw_data!$J:$J,raw_data!$B:$B,BASE_YM,raw_data!$G:$G,$A915)))</f>
        <v/>
      </c>
      <c r="N915" s="31" t="str">
        <f aca="false">IF(N(L915)=0,"",M915/L915)</f>
        <v/>
      </c>
      <c r="O915" s="30" t="str">
        <f aca="false">IF($A915="","",SUMIFS(raw_data!$H:$H,raw_data!$B:$B,BASE_YM_PY,raw_data!$G:$G,$A915))</f>
        <v/>
      </c>
      <c r="P915" s="30" t="str">
        <f aca="false">IF($A915="","",(SUMIFS(raw_data!$I:$I,raw_data!$B:$B,BASE_YM_PY,raw_data!$G:$G,$A915)+SUMIFS(raw_data!$J:$J,raw_data!$B:$B,BASE_YM_PY,raw_data!$G:$G,$A915)))</f>
        <v/>
      </c>
      <c r="Q915" s="31" t="str">
        <f aca="false">IF(N(O915)=0,"",P915/O915)</f>
        <v/>
      </c>
      <c r="R915" s="32" t="str">
        <f aca="false">IF(N(O915)=0,"",L915/O915-1)</f>
        <v/>
      </c>
      <c r="S915" s="33" t="str">
        <f aca="false">IF(OR(N915="",Q915=""),"",N915-Q915)</f>
        <v/>
      </c>
      <c r="T915" s="0" t="str">
        <f aca="false">IF(N(D915)&gt;0,RANK(D915,D$2:D$1001)+COUNTIF(D$2:D915,D915)-1,"")</f>
        <v/>
      </c>
      <c r="U915" s="38" t="n">
        <f aca="false">IF(N(D915)&gt;0,IF(D915&gt;=LR_MIN_SHARE*SUM(D$2:D$1001),F915,-1),-1)</f>
        <v>-1</v>
      </c>
      <c r="V915" s="0" t="str">
        <f aca="false">IF(U915&lt;0,"",RANK(U915,U$2:U$1001)+COUNTIF(U$2:U915,U915)-1)</f>
        <v/>
      </c>
      <c r="W915" s="0" t="str">
        <f aca="false">IF(N(L915)&gt;0,RANK(L915,L$2:L$1001)+COUNTIF(L$2:L915,L915)-1,"")</f>
        <v/>
      </c>
      <c r="X915" s="38" t="n">
        <f aca="false">IF(N(L915)&gt;0,IF(L915&gt;=LR_MIN_SHARE*SUM(L$2:L$1001),N915,-1),-1)</f>
        <v>-1</v>
      </c>
      <c r="Y915" s="0" t="str">
        <f aca="false">IF(X915&lt;0,"",RANK(X915,X$2:X$1001)+COUNTIF(X$2:X915,X915)-1)</f>
        <v/>
      </c>
      <c r="AA915" s="0" t="str">
        <f aca="false">IF($A915="","",IF(COUNTIF($B$2:$B915,$B915)=1,1,""))</f>
        <v/>
      </c>
      <c r="AB915" s="0" t="str">
        <f aca="false">IF(AA915=1,SUMIF($B$2:$B$1001,$B915,$D$2:$D$1001),"")</f>
        <v/>
      </c>
      <c r="AC915" s="0" t="str">
        <f aca="false">IF(AA915=1,RANK(AB915,$AB$2:$AB$1001)+COUNTIF($AB$2:$AB915,AB915)-1,"")</f>
        <v/>
      </c>
      <c r="AD915" s="0" t="str">
        <f aca="false">IF($A915="","",COUNTIF(raw_data!$G:$G,$A915))</f>
        <v/>
      </c>
      <c r="AE915" s="0" t="str">
        <f aca="false">IF($A915="","",IF(COUNTIF($A$2:$A$1001,$A915)&gt;1,1,0))</f>
        <v/>
      </c>
    </row>
    <row r="916" customFormat="false" ht="15" hidden="false" customHeight="false" outlineLevel="0" collapsed="false">
      <c r="A916" s="0" t="str">
        <f aca="false">IF(code_master!$A916="","",code_master!$A916)</f>
        <v/>
      </c>
      <c r="B916" s="0" t="str">
        <f aca="false">IF($A916="","",code_master!$C916&amp;"")</f>
        <v/>
      </c>
      <c r="C916" s="0" t="str">
        <f aca="false">IF($A916="","",code_master!$B916&amp;"")</f>
        <v/>
      </c>
      <c r="D916" s="30" t="str">
        <f aca="false">IF($A916="","",SUMIFS(raw_data!$H:$H,raw_data!$A:$A,"&gt;="&amp;UY_START,raw_data!$A:$A,"&lt;="&amp;BASE_YM,raw_data!$B:$B,"&lt;="&amp;BASE_YM,raw_data!$G:$G,$A916))</f>
        <v/>
      </c>
      <c r="E916" s="30" t="str">
        <f aca="false">IF($A916="","",(SUMIFS(raw_data!$I:$I,raw_data!$A:$A,"&gt;="&amp;UY_START,raw_data!$A:$A,"&lt;="&amp;BASE_YM,raw_data!$B:$B,"&lt;="&amp;BASE_YM,raw_data!$G:$G,$A916)+SUMIFS(raw_data!$J:$J,raw_data!$A:$A,"&gt;="&amp;UY_START,raw_data!$A:$A,"&lt;="&amp;BASE_YM,raw_data!$B:$B,"&lt;="&amp;BASE_YM,raw_data!$G:$G,$A916)))</f>
        <v/>
      </c>
      <c r="F916" s="31" t="str">
        <f aca="false">IF(N(D916)=0,"",E916/D916)</f>
        <v/>
      </c>
      <c r="G916" s="30" t="str">
        <f aca="false">IF($A916="","",SUMIFS(raw_data!$H:$H,raw_data!$A:$A,"&gt;="&amp;UY_START_PY,raw_data!$A:$A,"&lt;="&amp;BASE_YM_PY,raw_data!$B:$B,"&lt;="&amp;BASE_YM_PY,raw_data!$G:$G,$A916))</f>
        <v/>
      </c>
      <c r="H916" s="30" t="str">
        <f aca="false">IF($A916="","",(SUMIFS(raw_data!$I:$I,raw_data!$A:$A,"&gt;="&amp;UY_START_PY,raw_data!$A:$A,"&lt;="&amp;BASE_YM_PY,raw_data!$B:$B,"&lt;="&amp;BASE_YM_PY,raw_data!$G:$G,$A916)+SUMIFS(raw_data!$J:$J,raw_data!$A:$A,"&gt;="&amp;UY_START_PY,raw_data!$A:$A,"&lt;="&amp;BASE_YM_PY,raw_data!$B:$B,"&lt;="&amp;BASE_YM_PY,raw_data!$G:$G,$A916)))</f>
        <v/>
      </c>
      <c r="I916" s="31" t="str">
        <f aca="false">IF(N(G916)=0,"",H916/G916)</f>
        <v/>
      </c>
      <c r="J916" s="32" t="str">
        <f aca="false">IF(N(G916)=0,"",D916/G916-1)</f>
        <v/>
      </c>
      <c r="K916" s="33" t="str">
        <f aca="false">IF(OR(F916="",I916=""),"",F916-I916)</f>
        <v/>
      </c>
      <c r="L916" s="30" t="str">
        <f aca="false">IF($A916="","",SUMIFS(raw_data!$H:$H,raw_data!$B:$B,BASE_YM,raw_data!$G:$G,$A916))</f>
        <v/>
      </c>
      <c r="M916" s="30" t="str">
        <f aca="false">IF($A916="","",(SUMIFS(raw_data!$I:$I,raw_data!$B:$B,BASE_YM,raw_data!$G:$G,$A916)+SUMIFS(raw_data!$J:$J,raw_data!$B:$B,BASE_YM,raw_data!$G:$G,$A916)))</f>
        <v/>
      </c>
      <c r="N916" s="31" t="str">
        <f aca="false">IF(N(L916)=0,"",M916/L916)</f>
        <v/>
      </c>
      <c r="O916" s="30" t="str">
        <f aca="false">IF($A916="","",SUMIFS(raw_data!$H:$H,raw_data!$B:$B,BASE_YM_PY,raw_data!$G:$G,$A916))</f>
        <v/>
      </c>
      <c r="P916" s="30" t="str">
        <f aca="false">IF($A916="","",(SUMIFS(raw_data!$I:$I,raw_data!$B:$B,BASE_YM_PY,raw_data!$G:$G,$A916)+SUMIFS(raw_data!$J:$J,raw_data!$B:$B,BASE_YM_PY,raw_data!$G:$G,$A916)))</f>
        <v/>
      </c>
      <c r="Q916" s="31" t="str">
        <f aca="false">IF(N(O916)=0,"",P916/O916)</f>
        <v/>
      </c>
      <c r="R916" s="32" t="str">
        <f aca="false">IF(N(O916)=0,"",L916/O916-1)</f>
        <v/>
      </c>
      <c r="S916" s="33" t="str">
        <f aca="false">IF(OR(N916="",Q916=""),"",N916-Q916)</f>
        <v/>
      </c>
      <c r="T916" s="0" t="str">
        <f aca="false">IF(N(D916)&gt;0,RANK(D916,D$2:D$1001)+COUNTIF(D$2:D916,D916)-1,"")</f>
        <v/>
      </c>
      <c r="U916" s="38" t="n">
        <f aca="false">IF(N(D916)&gt;0,IF(D916&gt;=LR_MIN_SHARE*SUM(D$2:D$1001),F916,-1),-1)</f>
        <v>-1</v>
      </c>
      <c r="V916" s="0" t="str">
        <f aca="false">IF(U916&lt;0,"",RANK(U916,U$2:U$1001)+COUNTIF(U$2:U916,U916)-1)</f>
        <v/>
      </c>
      <c r="W916" s="0" t="str">
        <f aca="false">IF(N(L916)&gt;0,RANK(L916,L$2:L$1001)+COUNTIF(L$2:L916,L916)-1,"")</f>
        <v/>
      </c>
      <c r="X916" s="38" t="n">
        <f aca="false">IF(N(L916)&gt;0,IF(L916&gt;=LR_MIN_SHARE*SUM(L$2:L$1001),N916,-1),-1)</f>
        <v>-1</v>
      </c>
      <c r="Y916" s="0" t="str">
        <f aca="false">IF(X916&lt;0,"",RANK(X916,X$2:X$1001)+COUNTIF(X$2:X916,X916)-1)</f>
        <v/>
      </c>
      <c r="AA916" s="0" t="str">
        <f aca="false">IF($A916="","",IF(COUNTIF($B$2:$B916,$B916)=1,1,""))</f>
        <v/>
      </c>
      <c r="AB916" s="0" t="str">
        <f aca="false">IF(AA916=1,SUMIF($B$2:$B$1001,$B916,$D$2:$D$1001),"")</f>
        <v/>
      </c>
      <c r="AC916" s="0" t="str">
        <f aca="false">IF(AA916=1,RANK(AB916,$AB$2:$AB$1001)+COUNTIF($AB$2:$AB916,AB916)-1,"")</f>
        <v/>
      </c>
      <c r="AD916" s="0" t="str">
        <f aca="false">IF($A916="","",COUNTIF(raw_data!$G:$G,$A916))</f>
        <v/>
      </c>
      <c r="AE916" s="0" t="str">
        <f aca="false">IF($A916="","",IF(COUNTIF($A$2:$A$1001,$A916)&gt;1,1,0))</f>
        <v/>
      </c>
    </row>
    <row r="917" customFormat="false" ht="15" hidden="false" customHeight="false" outlineLevel="0" collapsed="false">
      <c r="A917" s="0" t="str">
        <f aca="false">IF(code_master!$A917="","",code_master!$A917)</f>
        <v/>
      </c>
      <c r="B917" s="0" t="str">
        <f aca="false">IF($A917="","",code_master!$C917&amp;"")</f>
        <v/>
      </c>
      <c r="C917" s="0" t="str">
        <f aca="false">IF($A917="","",code_master!$B917&amp;"")</f>
        <v/>
      </c>
      <c r="D917" s="30" t="str">
        <f aca="false">IF($A917="","",SUMIFS(raw_data!$H:$H,raw_data!$A:$A,"&gt;="&amp;UY_START,raw_data!$A:$A,"&lt;="&amp;BASE_YM,raw_data!$B:$B,"&lt;="&amp;BASE_YM,raw_data!$G:$G,$A917))</f>
        <v/>
      </c>
      <c r="E917" s="30" t="str">
        <f aca="false">IF($A917="","",(SUMIFS(raw_data!$I:$I,raw_data!$A:$A,"&gt;="&amp;UY_START,raw_data!$A:$A,"&lt;="&amp;BASE_YM,raw_data!$B:$B,"&lt;="&amp;BASE_YM,raw_data!$G:$G,$A917)+SUMIFS(raw_data!$J:$J,raw_data!$A:$A,"&gt;="&amp;UY_START,raw_data!$A:$A,"&lt;="&amp;BASE_YM,raw_data!$B:$B,"&lt;="&amp;BASE_YM,raw_data!$G:$G,$A917)))</f>
        <v/>
      </c>
      <c r="F917" s="31" t="str">
        <f aca="false">IF(N(D917)=0,"",E917/D917)</f>
        <v/>
      </c>
      <c r="G917" s="30" t="str">
        <f aca="false">IF($A917="","",SUMIFS(raw_data!$H:$H,raw_data!$A:$A,"&gt;="&amp;UY_START_PY,raw_data!$A:$A,"&lt;="&amp;BASE_YM_PY,raw_data!$B:$B,"&lt;="&amp;BASE_YM_PY,raw_data!$G:$G,$A917))</f>
        <v/>
      </c>
      <c r="H917" s="30" t="str">
        <f aca="false">IF($A917="","",(SUMIFS(raw_data!$I:$I,raw_data!$A:$A,"&gt;="&amp;UY_START_PY,raw_data!$A:$A,"&lt;="&amp;BASE_YM_PY,raw_data!$B:$B,"&lt;="&amp;BASE_YM_PY,raw_data!$G:$G,$A917)+SUMIFS(raw_data!$J:$J,raw_data!$A:$A,"&gt;="&amp;UY_START_PY,raw_data!$A:$A,"&lt;="&amp;BASE_YM_PY,raw_data!$B:$B,"&lt;="&amp;BASE_YM_PY,raw_data!$G:$G,$A917)))</f>
        <v/>
      </c>
      <c r="I917" s="31" t="str">
        <f aca="false">IF(N(G917)=0,"",H917/G917)</f>
        <v/>
      </c>
      <c r="J917" s="32" t="str">
        <f aca="false">IF(N(G917)=0,"",D917/G917-1)</f>
        <v/>
      </c>
      <c r="K917" s="33" t="str">
        <f aca="false">IF(OR(F917="",I917=""),"",F917-I917)</f>
        <v/>
      </c>
      <c r="L917" s="30" t="str">
        <f aca="false">IF($A917="","",SUMIFS(raw_data!$H:$H,raw_data!$B:$B,BASE_YM,raw_data!$G:$G,$A917))</f>
        <v/>
      </c>
      <c r="M917" s="30" t="str">
        <f aca="false">IF($A917="","",(SUMIFS(raw_data!$I:$I,raw_data!$B:$B,BASE_YM,raw_data!$G:$G,$A917)+SUMIFS(raw_data!$J:$J,raw_data!$B:$B,BASE_YM,raw_data!$G:$G,$A917)))</f>
        <v/>
      </c>
      <c r="N917" s="31" t="str">
        <f aca="false">IF(N(L917)=0,"",M917/L917)</f>
        <v/>
      </c>
      <c r="O917" s="30" t="str">
        <f aca="false">IF($A917="","",SUMIFS(raw_data!$H:$H,raw_data!$B:$B,BASE_YM_PY,raw_data!$G:$G,$A917))</f>
        <v/>
      </c>
      <c r="P917" s="30" t="str">
        <f aca="false">IF($A917="","",(SUMIFS(raw_data!$I:$I,raw_data!$B:$B,BASE_YM_PY,raw_data!$G:$G,$A917)+SUMIFS(raw_data!$J:$J,raw_data!$B:$B,BASE_YM_PY,raw_data!$G:$G,$A917)))</f>
        <v/>
      </c>
      <c r="Q917" s="31" t="str">
        <f aca="false">IF(N(O917)=0,"",P917/O917)</f>
        <v/>
      </c>
      <c r="R917" s="32" t="str">
        <f aca="false">IF(N(O917)=0,"",L917/O917-1)</f>
        <v/>
      </c>
      <c r="S917" s="33" t="str">
        <f aca="false">IF(OR(N917="",Q917=""),"",N917-Q917)</f>
        <v/>
      </c>
      <c r="T917" s="0" t="str">
        <f aca="false">IF(N(D917)&gt;0,RANK(D917,D$2:D$1001)+COUNTIF(D$2:D917,D917)-1,"")</f>
        <v/>
      </c>
      <c r="U917" s="38" t="n">
        <f aca="false">IF(N(D917)&gt;0,IF(D917&gt;=LR_MIN_SHARE*SUM(D$2:D$1001),F917,-1),-1)</f>
        <v>-1</v>
      </c>
      <c r="V917" s="0" t="str">
        <f aca="false">IF(U917&lt;0,"",RANK(U917,U$2:U$1001)+COUNTIF(U$2:U917,U917)-1)</f>
        <v/>
      </c>
      <c r="W917" s="0" t="str">
        <f aca="false">IF(N(L917)&gt;0,RANK(L917,L$2:L$1001)+COUNTIF(L$2:L917,L917)-1,"")</f>
        <v/>
      </c>
      <c r="X917" s="38" t="n">
        <f aca="false">IF(N(L917)&gt;0,IF(L917&gt;=LR_MIN_SHARE*SUM(L$2:L$1001),N917,-1),-1)</f>
        <v>-1</v>
      </c>
      <c r="Y917" s="0" t="str">
        <f aca="false">IF(X917&lt;0,"",RANK(X917,X$2:X$1001)+COUNTIF(X$2:X917,X917)-1)</f>
        <v/>
      </c>
      <c r="AA917" s="0" t="str">
        <f aca="false">IF($A917="","",IF(COUNTIF($B$2:$B917,$B917)=1,1,""))</f>
        <v/>
      </c>
      <c r="AB917" s="0" t="str">
        <f aca="false">IF(AA917=1,SUMIF($B$2:$B$1001,$B917,$D$2:$D$1001),"")</f>
        <v/>
      </c>
      <c r="AC917" s="0" t="str">
        <f aca="false">IF(AA917=1,RANK(AB917,$AB$2:$AB$1001)+COUNTIF($AB$2:$AB917,AB917)-1,"")</f>
        <v/>
      </c>
      <c r="AD917" s="0" t="str">
        <f aca="false">IF($A917="","",COUNTIF(raw_data!$G:$G,$A917))</f>
        <v/>
      </c>
      <c r="AE917" s="0" t="str">
        <f aca="false">IF($A917="","",IF(COUNTIF($A$2:$A$1001,$A917)&gt;1,1,0))</f>
        <v/>
      </c>
    </row>
    <row r="918" customFormat="false" ht="15" hidden="false" customHeight="false" outlineLevel="0" collapsed="false">
      <c r="A918" s="0" t="str">
        <f aca="false">IF(code_master!$A918="","",code_master!$A918)</f>
        <v/>
      </c>
      <c r="B918" s="0" t="str">
        <f aca="false">IF($A918="","",code_master!$C918&amp;"")</f>
        <v/>
      </c>
      <c r="C918" s="0" t="str">
        <f aca="false">IF($A918="","",code_master!$B918&amp;"")</f>
        <v/>
      </c>
      <c r="D918" s="30" t="str">
        <f aca="false">IF($A918="","",SUMIFS(raw_data!$H:$H,raw_data!$A:$A,"&gt;="&amp;UY_START,raw_data!$A:$A,"&lt;="&amp;BASE_YM,raw_data!$B:$B,"&lt;="&amp;BASE_YM,raw_data!$G:$G,$A918))</f>
        <v/>
      </c>
      <c r="E918" s="30" t="str">
        <f aca="false">IF($A918="","",(SUMIFS(raw_data!$I:$I,raw_data!$A:$A,"&gt;="&amp;UY_START,raw_data!$A:$A,"&lt;="&amp;BASE_YM,raw_data!$B:$B,"&lt;="&amp;BASE_YM,raw_data!$G:$G,$A918)+SUMIFS(raw_data!$J:$J,raw_data!$A:$A,"&gt;="&amp;UY_START,raw_data!$A:$A,"&lt;="&amp;BASE_YM,raw_data!$B:$B,"&lt;="&amp;BASE_YM,raw_data!$G:$G,$A918)))</f>
        <v/>
      </c>
      <c r="F918" s="31" t="str">
        <f aca="false">IF(N(D918)=0,"",E918/D918)</f>
        <v/>
      </c>
      <c r="G918" s="30" t="str">
        <f aca="false">IF($A918="","",SUMIFS(raw_data!$H:$H,raw_data!$A:$A,"&gt;="&amp;UY_START_PY,raw_data!$A:$A,"&lt;="&amp;BASE_YM_PY,raw_data!$B:$B,"&lt;="&amp;BASE_YM_PY,raw_data!$G:$G,$A918))</f>
        <v/>
      </c>
      <c r="H918" s="30" t="str">
        <f aca="false">IF($A918="","",(SUMIFS(raw_data!$I:$I,raw_data!$A:$A,"&gt;="&amp;UY_START_PY,raw_data!$A:$A,"&lt;="&amp;BASE_YM_PY,raw_data!$B:$B,"&lt;="&amp;BASE_YM_PY,raw_data!$G:$G,$A918)+SUMIFS(raw_data!$J:$J,raw_data!$A:$A,"&gt;="&amp;UY_START_PY,raw_data!$A:$A,"&lt;="&amp;BASE_YM_PY,raw_data!$B:$B,"&lt;="&amp;BASE_YM_PY,raw_data!$G:$G,$A918)))</f>
        <v/>
      </c>
      <c r="I918" s="31" t="str">
        <f aca="false">IF(N(G918)=0,"",H918/G918)</f>
        <v/>
      </c>
      <c r="J918" s="32" t="str">
        <f aca="false">IF(N(G918)=0,"",D918/G918-1)</f>
        <v/>
      </c>
      <c r="K918" s="33" t="str">
        <f aca="false">IF(OR(F918="",I918=""),"",F918-I918)</f>
        <v/>
      </c>
      <c r="L918" s="30" t="str">
        <f aca="false">IF($A918="","",SUMIFS(raw_data!$H:$H,raw_data!$B:$B,BASE_YM,raw_data!$G:$G,$A918))</f>
        <v/>
      </c>
      <c r="M918" s="30" t="str">
        <f aca="false">IF($A918="","",(SUMIFS(raw_data!$I:$I,raw_data!$B:$B,BASE_YM,raw_data!$G:$G,$A918)+SUMIFS(raw_data!$J:$J,raw_data!$B:$B,BASE_YM,raw_data!$G:$G,$A918)))</f>
        <v/>
      </c>
      <c r="N918" s="31" t="str">
        <f aca="false">IF(N(L918)=0,"",M918/L918)</f>
        <v/>
      </c>
      <c r="O918" s="30" t="str">
        <f aca="false">IF($A918="","",SUMIFS(raw_data!$H:$H,raw_data!$B:$B,BASE_YM_PY,raw_data!$G:$G,$A918))</f>
        <v/>
      </c>
      <c r="P918" s="30" t="str">
        <f aca="false">IF($A918="","",(SUMIFS(raw_data!$I:$I,raw_data!$B:$B,BASE_YM_PY,raw_data!$G:$G,$A918)+SUMIFS(raw_data!$J:$J,raw_data!$B:$B,BASE_YM_PY,raw_data!$G:$G,$A918)))</f>
        <v/>
      </c>
      <c r="Q918" s="31" t="str">
        <f aca="false">IF(N(O918)=0,"",P918/O918)</f>
        <v/>
      </c>
      <c r="R918" s="32" t="str">
        <f aca="false">IF(N(O918)=0,"",L918/O918-1)</f>
        <v/>
      </c>
      <c r="S918" s="33" t="str">
        <f aca="false">IF(OR(N918="",Q918=""),"",N918-Q918)</f>
        <v/>
      </c>
      <c r="T918" s="0" t="str">
        <f aca="false">IF(N(D918)&gt;0,RANK(D918,D$2:D$1001)+COUNTIF(D$2:D918,D918)-1,"")</f>
        <v/>
      </c>
      <c r="U918" s="38" t="n">
        <f aca="false">IF(N(D918)&gt;0,IF(D918&gt;=LR_MIN_SHARE*SUM(D$2:D$1001),F918,-1),-1)</f>
        <v>-1</v>
      </c>
      <c r="V918" s="0" t="str">
        <f aca="false">IF(U918&lt;0,"",RANK(U918,U$2:U$1001)+COUNTIF(U$2:U918,U918)-1)</f>
        <v/>
      </c>
      <c r="W918" s="0" t="str">
        <f aca="false">IF(N(L918)&gt;0,RANK(L918,L$2:L$1001)+COUNTIF(L$2:L918,L918)-1,"")</f>
        <v/>
      </c>
      <c r="X918" s="38" t="n">
        <f aca="false">IF(N(L918)&gt;0,IF(L918&gt;=LR_MIN_SHARE*SUM(L$2:L$1001),N918,-1),-1)</f>
        <v>-1</v>
      </c>
      <c r="Y918" s="0" t="str">
        <f aca="false">IF(X918&lt;0,"",RANK(X918,X$2:X$1001)+COUNTIF(X$2:X918,X918)-1)</f>
        <v/>
      </c>
      <c r="AA918" s="0" t="str">
        <f aca="false">IF($A918="","",IF(COUNTIF($B$2:$B918,$B918)=1,1,""))</f>
        <v/>
      </c>
      <c r="AB918" s="0" t="str">
        <f aca="false">IF(AA918=1,SUMIF($B$2:$B$1001,$B918,$D$2:$D$1001),"")</f>
        <v/>
      </c>
      <c r="AC918" s="0" t="str">
        <f aca="false">IF(AA918=1,RANK(AB918,$AB$2:$AB$1001)+COUNTIF($AB$2:$AB918,AB918)-1,"")</f>
        <v/>
      </c>
      <c r="AD918" s="0" t="str">
        <f aca="false">IF($A918="","",COUNTIF(raw_data!$G:$G,$A918))</f>
        <v/>
      </c>
      <c r="AE918" s="0" t="str">
        <f aca="false">IF($A918="","",IF(COUNTIF($A$2:$A$1001,$A918)&gt;1,1,0))</f>
        <v/>
      </c>
    </row>
    <row r="919" customFormat="false" ht="15" hidden="false" customHeight="false" outlineLevel="0" collapsed="false">
      <c r="A919" s="0" t="str">
        <f aca="false">IF(code_master!$A919="","",code_master!$A919)</f>
        <v/>
      </c>
      <c r="B919" s="0" t="str">
        <f aca="false">IF($A919="","",code_master!$C919&amp;"")</f>
        <v/>
      </c>
      <c r="C919" s="0" t="str">
        <f aca="false">IF($A919="","",code_master!$B919&amp;"")</f>
        <v/>
      </c>
      <c r="D919" s="30" t="str">
        <f aca="false">IF($A919="","",SUMIFS(raw_data!$H:$H,raw_data!$A:$A,"&gt;="&amp;UY_START,raw_data!$A:$A,"&lt;="&amp;BASE_YM,raw_data!$B:$B,"&lt;="&amp;BASE_YM,raw_data!$G:$G,$A919))</f>
        <v/>
      </c>
      <c r="E919" s="30" t="str">
        <f aca="false">IF($A919="","",(SUMIFS(raw_data!$I:$I,raw_data!$A:$A,"&gt;="&amp;UY_START,raw_data!$A:$A,"&lt;="&amp;BASE_YM,raw_data!$B:$B,"&lt;="&amp;BASE_YM,raw_data!$G:$G,$A919)+SUMIFS(raw_data!$J:$J,raw_data!$A:$A,"&gt;="&amp;UY_START,raw_data!$A:$A,"&lt;="&amp;BASE_YM,raw_data!$B:$B,"&lt;="&amp;BASE_YM,raw_data!$G:$G,$A919)))</f>
        <v/>
      </c>
      <c r="F919" s="31" t="str">
        <f aca="false">IF(N(D919)=0,"",E919/D919)</f>
        <v/>
      </c>
      <c r="G919" s="30" t="str">
        <f aca="false">IF($A919="","",SUMIFS(raw_data!$H:$H,raw_data!$A:$A,"&gt;="&amp;UY_START_PY,raw_data!$A:$A,"&lt;="&amp;BASE_YM_PY,raw_data!$B:$B,"&lt;="&amp;BASE_YM_PY,raw_data!$G:$G,$A919))</f>
        <v/>
      </c>
      <c r="H919" s="30" t="str">
        <f aca="false">IF($A919="","",(SUMIFS(raw_data!$I:$I,raw_data!$A:$A,"&gt;="&amp;UY_START_PY,raw_data!$A:$A,"&lt;="&amp;BASE_YM_PY,raw_data!$B:$B,"&lt;="&amp;BASE_YM_PY,raw_data!$G:$G,$A919)+SUMIFS(raw_data!$J:$J,raw_data!$A:$A,"&gt;="&amp;UY_START_PY,raw_data!$A:$A,"&lt;="&amp;BASE_YM_PY,raw_data!$B:$B,"&lt;="&amp;BASE_YM_PY,raw_data!$G:$G,$A919)))</f>
        <v/>
      </c>
      <c r="I919" s="31" t="str">
        <f aca="false">IF(N(G919)=0,"",H919/G919)</f>
        <v/>
      </c>
      <c r="J919" s="32" t="str">
        <f aca="false">IF(N(G919)=0,"",D919/G919-1)</f>
        <v/>
      </c>
      <c r="K919" s="33" t="str">
        <f aca="false">IF(OR(F919="",I919=""),"",F919-I919)</f>
        <v/>
      </c>
      <c r="L919" s="30" t="str">
        <f aca="false">IF($A919="","",SUMIFS(raw_data!$H:$H,raw_data!$B:$B,BASE_YM,raw_data!$G:$G,$A919))</f>
        <v/>
      </c>
      <c r="M919" s="30" t="str">
        <f aca="false">IF($A919="","",(SUMIFS(raw_data!$I:$I,raw_data!$B:$B,BASE_YM,raw_data!$G:$G,$A919)+SUMIFS(raw_data!$J:$J,raw_data!$B:$B,BASE_YM,raw_data!$G:$G,$A919)))</f>
        <v/>
      </c>
      <c r="N919" s="31" t="str">
        <f aca="false">IF(N(L919)=0,"",M919/L919)</f>
        <v/>
      </c>
      <c r="O919" s="30" t="str">
        <f aca="false">IF($A919="","",SUMIFS(raw_data!$H:$H,raw_data!$B:$B,BASE_YM_PY,raw_data!$G:$G,$A919))</f>
        <v/>
      </c>
      <c r="P919" s="30" t="str">
        <f aca="false">IF($A919="","",(SUMIFS(raw_data!$I:$I,raw_data!$B:$B,BASE_YM_PY,raw_data!$G:$G,$A919)+SUMIFS(raw_data!$J:$J,raw_data!$B:$B,BASE_YM_PY,raw_data!$G:$G,$A919)))</f>
        <v/>
      </c>
      <c r="Q919" s="31" t="str">
        <f aca="false">IF(N(O919)=0,"",P919/O919)</f>
        <v/>
      </c>
      <c r="R919" s="32" t="str">
        <f aca="false">IF(N(O919)=0,"",L919/O919-1)</f>
        <v/>
      </c>
      <c r="S919" s="33" t="str">
        <f aca="false">IF(OR(N919="",Q919=""),"",N919-Q919)</f>
        <v/>
      </c>
      <c r="T919" s="0" t="str">
        <f aca="false">IF(N(D919)&gt;0,RANK(D919,D$2:D$1001)+COUNTIF(D$2:D919,D919)-1,"")</f>
        <v/>
      </c>
      <c r="U919" s="38" t="n">
        <f aca="false">IF(N(D919)&gt;0,IF(D919&gt;=LR_MIN_SHARE*SUM(D$2:D$1001),F919,-1),-1)</f>
        <v>-1</v>
      </c>
      <c r="V919" s="0" t="str">
        <f aca="false">IF(U919&lt;0,"",RANK(U919,U$2:U$1001)+COUNTIF(U$2:U919,U919)-1)</f>
        <v/>
      </c>
      <c r="W919" s="0" t="str">
        <f aca="false">IF(N(L919)&gt;0,RANK(L919,L$2:L$1001)+COUNTIF(L$2:L919,L919)-1,"")</f>
        <v/>
      </c>
      <c r="X919" s="38" t="n">
        <f aca="false">IF(N(L919)&gt;0,IF(L919&gt;=LR_MIN_SHARE*SUM(L$2:L$1001),N919,-1),-1)</f>
        <v>-1</v>
      </c>
      <c r="Y919" s="0" t="str">
        <f aca="false">IF(X919&lt;0,"",RANK(X919,X$2:X$1001)+COUNTIF(X$2:X919,X919)-1)</f>
        <v/>
      </c>
      <c r="AA919" s="0" t="str">
        <f aca="false">IF($A919="","",IF(COUNTIF($B$2:$B919,$B919)=1,1,""))</f>
        <v/>
      </c>
      <c r="AB919" s="0" t="str">
        <f aca="false">IF(AA919=1,SUMIF($B$2:$B$1001,$B919,$D$2:$D$1001),"")</f>
        <v/>
      </c>
      <c r="AC919" s="0" t="str">
        <f aca="false">IF(AA919=1,RANK(AB919,$AB$2:$AB$1001)+COUNTIF($AB$2:$AB919,AB919)-1,"")</f>
        <v/>
      </c>
      <c r="AD919" s="0" t="str">
        <f aca="false">IF($A919="","",COUNTIF(raw_data!$G:$G,$A919))</f>
        <v/>
      </c>
      <c r="AE919" s="0" t="str">
        <f aca="false">IF($A919="","",IF(COUNTIF($A$2:$A$1001,$A919)&gt;1,1,0))</f>
        <v/>
      </c>
    </row>
    <row r="920" customFormat="false" ht="15" hidden="false" customHeight="false" outlineLevel="0" collapsed="false">
      <c r="A920" s="0" t="str">
        <f aca="false">IF(code_master!$A920="","",code_master!$A920)</f>
        <v/>
      </c>
      <c r="B920" s="0" t="str">
        <f aca="false">IF($A920="","",code_master!$C920&amp;"")</f>
        <v/>
      </c>
      <c r="C920" s="0" t="str">
        <f aca="false">IF($A920="","",code_master!$B920&amp;"")</f>
        <v/>
      </c>
      <c r="D920" s="30" t="str">
        <f aca="false">IF($A920="","",SUMIFS(raw_data!$H:$H,raw_data!$A:$A,"&gt;="&amp;UY_START,raw_data!$A:$A,"&lt;="&amp;BASE_YM,raw_data!$B:$B,"&lt;="&amp;BASE_YM,raw_data!$G:$G,$A920))</f>
        <v/>
      </c>
      <c r="E920" s="30" t="str">
        <f aca="false">IF($A920="","",(SUMIFS(raw_data!$I:$I,raw_data!$A:$A,"&gt;="&amp;UY_START,raw_data!$A:$A,"&lt;="&amp;BASE_YM,raw_data!$B:$B,"&lt;="&amp;BASE_YM,raw_data!$G:$G,$A920)+SUMIFS(raw_data!$J:$J,raw_data!$A:$A,"&gt;="&amp;UY_START,raw_data!$A:$A,"&lt;="&amp;BASE_YM,raw_data!$B:$B,"&lt;="&amp;BASE_YM,raw_data!$G:$G,$A920)))</f>
        <v/>
      </c>
      <c r="F920" s="31" t="str">
        <f aca="false">IF(N(D920)=0,"",E920/D920)</f>
        <v/>
      </c>
      <c r="G920" s="30" t="str">
        <f aca="false">IF($A920="","",SUMIFS(raw_data!$H:$H,raw_data!$A:$A,"&gt;="&amp;UY_START_PY,raw_data!$A:$A,"&lt;="&amp;BASE_YM_PY,raw_data!$B:$B,"&lt;="&amp;BASE_YM_PY,raw_data!$G:$G,$A920))</f>
        <v/>
      </c>
      <c r="H920" s="30" t="str">
        <f aca="false">IF($A920="","",(SUMIFS(raw_data!$I:$I,raw_data!$A:$A,"&gt;="&amp;UY_START_PY,raw_data!$A:$A,"&lt;="&amp;BASE_YM_PY,raw_data!$B:$B,"&lt;="&amp;BASE_YM_PY,raw_data!$G:$G,$A920)+SUMIFS(raw_data!$J:$J,raw_data!$A:$A,"&gt;="&amp;UY_START_PY,raw_data!$A:$A,"&lt;="&amp;BASE_YM_PY,raw_data!$B:$B,"&lt;="&amp;BASE_YM_PY,raw_data!$G:$G,$A920)))</f>
        <v/>
      </c>
      <c r="I920" s="31" t="str">
        <f aca="false">IF(N(G920)=0,"",H920/G920)</f>
        <v/>
      </c>
      <c r="J920" s="32" t="str">
        <f aca="false">IF(N(G920)=0,"",D920/G920-1)</f>
        <v/>
      </c>
      <c r="K920" s="33" t="str">
        <f aca="false">IF(OR(F920="",I920=""),"",F920-I920)</f>
        <v/>
      </c>
      <c r="L920" s="30" t="str">
        <f aca="false">IF($A920="","",SUMIFS(raw_data!$H:$H,raw_data!$B:$B,BASE_YM,raw_data!$G:$G,$A920))</f>
        <v/>
      </c>
      <c r="M920" s="30" t="str">
        <f aca="false">IF($A920="","",(SUMIFS(raw_data!$I:$I,raw_data!$B:$B,BASE_YM,raw_data!$G:$G,$A920)+SUMIFS(raw_data!$J:$J,raw_data!$B:$B,BASE_YM,raw_data!$G:$G,$A920)))</f>
        <v/>
      </c>
      <c r="N920" s="31" t="str">
        <f aca="false">IF(N(L920)=0,"",M920/L920)</f>
        <v/>
      </c>
      <c r="O920" s="30" t="str">
        <f aca="false">IF($A920="","",SUMIFS(raw_data!$H:$H,raw_data!$B:$B,BASE_YM_PY,raw_data!$G:$G,$A920))</f>
        <v/>
      </c>
      <c r="P920" s="30" t="str">
        <f aca="false">IF($A920="","",(SUMIFS(raw_data!$I:$I,raw_data!$B:$B,BASE_YM_PY,raw_data!$G:$G,$A920)+SUMIFS(raw_data!$J:$J,raw_data!$B:$B,BASE_YM_PY,raw_data!$G:$G,$A920)))</f>
        <v/>
      </c>
      <c r="Q920" s="31" t="str">
        <f aca="false">IF(N(O920)=0,"",P920/O920)</f>
        <v/>
      </c>
      <c r="R920" s="32" t="str">
        <f aca="false">IF(N(O920)=0,"",L920/O920-1)</f>
        <v/>
      </c>
      <c r="S920" s="33" t="str">
        <f aca="false">IF(OR(N920="",Q920=""),"",N920-Q920)</f>
        <v/>
      </c>
      <c r="T920" s="0" t="str">
        <f aca="false">IF(N(D920)&gt;0,RANK(D920,D$2:D$1001)+COUNTIF(D$2:D920,D920)-1,"")</f>
        <v/>
      </c>
      <c r="U920" s="38" t="n">
        <f aca="false">IF(N(D920)&gt;0,IF(D920&gt;=LR_MIN_SHARE*SUM(D$2:D$1001),F920,-1),-1)</f>
        <v>-1</v>
      </c>
      <c r="V920" s="0" t="str">
        <f aca="false">IF(U920&lt;0,"",RANK(U920,U$2:U$1001)+COUNTIF(U$2:U920,U920)-1)</f>
        <v/>
      </c>
      <c r="W920" s="0" t="str">
        <f aca="false">IF(N(L920)&gt;0,RANK(L920,L$2:L$1001)+COUNTIF(L$2:L920,L920)-1,"")</f>
        <v/>
      </c>
      <c r="X920" s="38" t="n">
        <f aca="false">IF(N(L920)&gt;0,IF(L920&gt;=LR_MIN_SHARE*SUM(L$2:L$1001),N920,-1),-1)</f>
        <v>-1</v>
      </c>
      <c r="Y920" s="0" t="str">
        <f aca="false">IF(X920&lt;0,"",RANK(X920,X$2:X$1001)+COUNTIF(X$2:X920,X920)-1)</f>
        <v/>
      </c>
      <c r="AA920" s="0" t="str">
        <f aca="false">IF($A920="","",IF(COUNTIF($B$2:$B920,$B920)=1,1,""))</f>
        <v/>
      </c>
      <c r="AB920" s="0" t="str">
        <f aca="false">IF(AA920=1,SUMIF($B$2:$B$1001,$B920,$D$2:$D$1001),"")</f>
        <v/>
      </c>
      <c r="AC920" s="0" t="str">
        <f aca="false">IF(AA920=1,RANK(AB920,$AB$2:$AB$1001)+COUNTIF($AB$2:$AB920,AB920)-1,"")</f>
        <v/>
      </c>
      <c r="AD920" s="0" t="str">
        <f aca="false">IF($A920="","",COUNTIF(raw_data!$G:$G,$A920))</f>
        <v/>
      </c>
      <c r="AE920" s="0" t="str">
        <f aca="false">IF($A920="","",IF(COUNTIF($A$2:$A$1001,$A920)&gt;1,1,0))</f>
        <v/>
      </c>
    </row>
    <row r="921" customFormat="false" ht="15" hidden="false" customHeight="false" outlineLevel="0" collapsed="false">
      <c r="A921" s="0" t="str">
        <f aca="false">IF(code_master!$A921="","",code_master!$A921)</f>
        <v/>
      </c>
      <c r="B921" s="0" t="str">
        <f aca="false">IF($A921="","",code_master!$C921&amp;"")</f>
        <v/>
      </c>
      <c r="C921" s="0" t="str">
        <f aca="false">IF($A921="","",code_master!$B921&amp;"")</f>
        <v/>
      </c>
      <c r="D921" s="30" t="str">
        <f aca="false">IF($A921="","",SUMIFS(raw_data!$H:$H,raw_data!$A:$A,"&gt;="&amp;UY_START,raw_data!$A:$A,"&lt;="&amp;BASE_YM,raw_data!$B:$B,"&lt;="&amp;BASE_YM,raw_data!$G:$G,$A921))</f>
        <v/>
      </c>
      <c r="E921" s="30" t="str">
        <f aca="false">IF($A921="","",(SUMIFS(raw_data!$I:$I,raw_data!$A:$A,"&gt;="&amp;UY_START,raw_data!$A:$A,"&lt;="&amp;BASE_YM,raw_data!$B:$B,"&lt;="&amp;BASE_YM,raw_data!$G:$G,$A921)+SUMIFS(raw_data!$J:$J,raw_data!$A:$A,"&gt;="&amp;UY_START,raw_data!$A:$A,"&lt;="&amp;BASE_YM,raw_data!$B:$B,"&lt;="&amp;BASE_YM,raw_data!$G:$G,$A921)))</f>
        <v/>
      </c>
      <c r="F921" s="31" t="str">
        <f aca="false">IF(N(D921)=0,"",E921/D921)</f>
        <v/>
      </c>
      <c r="G921" s="30" t="str">
        <f aca="false">IF($A921="","",SUMIFS(raw_data!$H:$H,raw_data!$A:$A,"&gt;="&amp;UY_START_PY,raw_data!$A:$A,"&lt;="&amp;BASE_YM_PY,raw_data!$B:$B,"&lt;="&amp;BASE_YM_PY,raw_data!$G:$G,$A921))</f>
        <v/>
      </c>
      <c r="H921" s="30" t="str">
        <f aca="false">IF($A921="","",(SUMIFS(raw_data!$I:$I,raw_data!$A:$A,"&gt;="&amp;UY_START_PY,raw_data!$A:$A,"&lt;="&amp;BASE_YM_PY,raw_data!$B:$B,"&lt;="&amp;BASE_YM_PY,raw_data!$G:$G,$A921)+SUMIFS(raw_data!$J:$J,raw_data!$A:$A,"&gt;="&amp;UY_START_PY,raw_data!$A:$A,"&lt;="&amp;BASE_YM_PY,raw_data!$B:$B,"&lt;="&amp;BASE_YM_PY,raw_data!$G:$G,$A921)))</f>
        <v/>
      </c>
      <c r="I921" s="31" t="str">
        <f aca="false">IF(N(G921)=0,"",H921/G921)</f>
        <v/>
      </c>
      <c r="J921" s="32" t="str">
        <f aca="false">IF(N(G921)=0,"",D921/G921-1)</f>
        <v/>
      </c>
      <c r="K921" s="33" t="str">
        <f aca="false">IF(OR(F921="",I921=""),"",F921-I921)</f>
        <v/>
      </c>
      <c r="L921" s="30" t="str">
        <f aca="false">IF($A921="","",SUMIFS(raw_data!$H:$H,raw_data!$B:$B,BASE_YM,raw_data!$G:$G,$A921))</f>
        <v/>
      </c>
      <c r="M921" s="30" t="str">
        <f aca="false">IF($A921="","",(SUMIFS(raw_data!$I:$I,raw_data!$B:$B,BASE_YM,raw_data!$G:$G,$A921)+SUMIFS(raw_data!$J:$J,raw_data!$B:$B,BASE_YM,raw_data!$G:$G,$A921)))</f>
        <v/>
      </c>
      <c r="N921" s="31" t="str">
        <f aca="false">IF(N(L921)=0,"",M921/L921)</f>
        <v/>
      </c>
      <c r="O921" s="30" t="str">
        <f aca="false">IF($A921="","",SUMIFS(raw_data!$H:$H,raw_data!$B:$B,BASE_YM_PY,raw_data!$G:$G,$A921))</f>
        <v/>
      </c>
      <c r="P921" s="30" t="str">
        <f aca="false">IF($A921="","",(SUMIFS(raw_data!$I:$I,raw_data!$B:$B,BASE_YM_PY,raw_data!$G:$G,$A921)+SUMIFS(raw_data!$J:$J,raw_data!$B:$B,BASE_YM_PY,raw_data!$G:$G,$A921)))</f>
        <v/>
      </c>
      <c r="Q921" s="31" t="str">
        <f aca="false">IF(N(O921)=0,"",P921/O921)</f>
        <v/>
      </c>
      <c r="R921" s="32" t="str">
        <f aca="false">IF(N(O921)=0,"",L921/O921-1)</f>
        <v/>
      </c>
      <c r="S921" s="33" t="str">
        <f aca="false">IF(OR(N921="",Q921=""),"",N921-Q921)</f>
        <v/>
      </c>
      <c r="T921" s="0" t="str">
        <f aca="false">IF(N(D921)&gt;0,RANK(D921,D$2:D$1001)+COUNTIF(D$2:D921,D921)-1,"")</f>
        <v/>
      </c>
      <c r="U921" s="38" t="n">
        <f aca="false">IF(N(D921)&gt;0,IF(D921&gt;=LR_MIN_SHARE*SUM(D$2:D$1001),F921,-1),-1)</f>
        <v>-1</v>
      </c>
      <c r="V921" s="0" t="str">
        <f aca="false">IF(U921&lt;0,"",RANK(U921,U$2:U$1001)+COUNTIF(U$2:U921,U921)-1)</f>
        <v/>
      </c>
      <c r="W921" s="0" t="str">
        <f aca="false">IF(N(L921)&gt;0,RANK(L921,L$2:L$1001)+COUNTIF(L$2:L921,L921)-1,"")</f>
        <v/>
      </c>
      <c r="X921" s="38" t="n">
        <f aca="false">IF(N(L921)&gt;0,IF(L921&gt;=LR_MIN_SHARE*SUM(L$2:L$1001),N921,-1),-1)</f>
        <v>-1</v>
      </c>
      <c r="Y921" s="0" t="str">
        <f aca="false">IF(X921&lt;0,"",RANK(X921,X$2:X$1001)+COUNTIF(X$2:X921,X921)-1)</f>
        <v/>
      </c>
      <c r="AA921" s="0" t="str">
        <f aca="false">IF($A921="","",IF(COUNTIF($B$2:$B921,$B921)=1,1,""))</f>
        <v/>
      </c>
      <c r="AB921" s="0" t="str">
        <f aca="false">IF(AA921=1,SUMIF($B$2:$B$1001,$B921,$D$2:$D$1001),"")</f>
        <v/>
      </c>
      <c r="AC921" s="0" t="str">
        <f aca="false">IF(AA921=1,RANK(AB921,$AB$2:$AB$1001)+COUNTIF($AB$2:$AB921,AB921)-1,"")</f>
        <v/>
      </c>
      <c r="AD921" s="0" t="str">
        <f aca="false">IF($A921="","",COUNTIF(raw_data!$G:$G,$A921))</f>
        <v/>
      </c>
      <c r="AE921" s="0" t="str">
        <f aca="false">IF($A921="","",IF(COUNTIF($A$2:$A$1001,$A921)&gt;1,1,0))</f>
        <v/>
      </c>
    </row>
    <row r="922" customFormat="false" ht="15" hidden="false" customHeight="false" outlineLevel="0" collapsed="false">
      <c r="A922" s="0" t="str">
        <f aca="false">IF(code_master!$A922="","",code_master!$A922)</f>
        <v/>
      </c>
      <c r="B922" s="0" t="str">
        <f aca="false">IF($A922="","",code_master!$C922&amp;"")</f>
        <v/>
      </c>
      <c r="C922" s="0" t="str">
        <f aca="false">IF($A922="","",code_master!$B922&amp;"")</f>
        <v/>
      </c>
      <c r="D922" s="30" t="str">
        <f aca="false">IF($A922="","",SUMIFS(raw_data!$H:$H,raw_data!$A:$A,"&gt;="&amp;UY_START,raw_data!$A:$A,"&lt;="&amp;BASE_YM,raw_data!$B:$B,"&lt;="&amp;BASE_YM,raw_data!$G:$G,$A922))</f>
        <v/>
      </c>
      <c r="E922" s="30" t="str">
        <f aca="false">IF($A922="","",(SUMIFS(raw_data!$I:$I,raw_data!$A:$A,"&gt;="&amp;UY_START,raw_data!$A:$A,"&lt;="&amp;BASE_YM,raw_data!$B:$B,"&lt;="&amp;BASE_YM,raw_data!$G:$G,$A922)+SUMIFS(raw_data!$J:$J,raw_data!$A:$A,"&gt;="&amp;UY_START,raw_data!$A:$A,"&lt;="&amp;BASE_YM,raw_data!$B:$B,"&lt;="&amp;BASE_YM,raw_data!$G:$G,$A922)))</f>
        <v/>
      </c>
      <c r="F922" s="31" t="str">
        <f aca="false">IF(N(D922)=0,"",E922/D922)</f>
        <v/>
      </c>
      <c r="G922" s="30" t="str">
        <f aca="false">IF($A922="","",SUMIFS(raw_data!$H:$H,raw_data!$A:$A,"&gt;="&amp;UY_START_PY,raw_data!$A:$A,"&lt;="&amp;BASE_YM_PY,raw_data!$B:$B,"&lt;="&amp;BASE_YM_PY,raw_data!$G:$G,$A922))</f>
        <v/>
      </c>
      <c r="H922" s="30" t="str">
        <f aca="false">IF($A922="","",(SUMIFS(raw_data!$I:$I,raw_data!$A:$A,"&gt;="&amp;UY_START_PY,raw_data!$A:$A,"&lt;="&amp;BASE_YM_PY,raw_data!$B:$B,"&lt;="&amp;BASE_YM_PY,raw_data!$G:$G,$A922)+SUMIFS(raw_data!$J:$J,raw_data!$A:$A,"&gt;="&amp;UY_START_PY,raw_data!$A:$A,"&lt;="&amp;BASE_YM_PY,raw_data!$B:$B,"&lt;="&amp;BASE_YM_PY,raw_data!$G:$G,$A922)))</f>
        <v/>
      </c>
      <c r="I922" s="31" t="str">
        <f aca="false">IF(N(G922)=0,"",H922/G922)</f>
        <v/>
      </c>
      <c r="J922" s="32" t="str">
        <f aca="false">IF(N(G922)=0,"",D922/G922-1)</f>
        <v/>
      </c>
      <c r="K922" s="33" t="str">
        <f aca="false">IF(OR(F922="",I922=""),"",F922-I922)</f>
        <v/>
      </c>
      <c r="L922" s="30" t="str">
        <f aca="false">IF($A922="","",SUMIFS(raw_data!$H:$H,raw_data!$B:$B,BASE_YM,raw_data!$G:$G,$A922))</f>
        <v/>
      </c>
      <c r="M922" s="30" t="str">
        <f aca="false">IF($A922="","",(SUMIFS(raw_data!$I:$I,raw_data!$B:$B,BASE_YM,raw_data!$G:$G,$A922)+SUMIFS(raw_data!$J:$J,raw_data!$B:$B,BASE_YM,raw_data!$G:$G,$A922)))</f>
        <v/>
      </c>
      <c r="N922" s="31" t="str">
        <f aca="false">IF(N(L922)=0,"",M922/L922)</f>
        <v/>
      </c>
      <c r="O922" s="30" t="str">
        <f aca="false">IF($A922="","",SUMIFS(raw_data!$H:$H,raw_data!$B:$B,BASE_YM_PY,raw_data!$G:$G,$A922))</f>
        <v/>
      </c>
      <c r="P922" s="30" t="str">
        <f aca="false">IF($A922="","",(SUMIFS(raw_data!$I:$I,raw_data!$B:$B,BASE_YM_PY,raw_data!$G:$G,$A922)+SUMIFS(raw_data!$J:$J,raw_data!$B:$B,BASE_YM_PY,raw_data!$G:$G,$A922)))</f>
        <v/>
      </c>
      <c r="Q922" s="31" t="str">
        <f aca="false">IF(N(O922)=0,"",P922/O922)</f>
        <v/>
      </c>
      <c r="R922" s="32" t="str">
        <f aca="false">IF(N(O922)=0,"",L922/O922-1)</f>
        <v/>
      </c>
      <c r="S922" s="33" t="str">
        <f aca="false">IF(OR(N922="",Q922=""),"",N922-Q922)</f>
        <v/>
      </c>
      <c r="T922" s="0" t="str">
        <f aca="false">IF(N(D922)&gt;0,RANK(D922,D$2:D$1001)+COUNTIF(D$2:D922,D922)-1,"")</f>
        <v/>
      </c>
      <c r="U922" s="38" t="n">
        <f aca="false">IF(N(D922)&gt;0,IF(D922&gt;=LR_MIN_SHARE*SUM(D$2:D$1001),F922,-1),-1)</f>
        <v>-1</v>
      </c>
      <c r="V922" s="0" t="str">
        <f aca="false">IF(U922&lt;0,"",RANK(U922,U$2:U$1001)+COUNTIF(U$2:U922,U922)-1)</f>
        <v/>
      </c>
      <c r="W922" s="0" t="str">
        <f aca="false">IF(N(L922)&gt;0,RANK(L922,L$2:L$1001)+COUNTIF(L$2:L922,L922)-1,"")</f>
        <v/>
      </c>
      <c r="X922" s="38" t="n">
        <f aca="false">IF(N(L922)&gt;0,IF(L922&gt;=LR_MIN_SHARE*SUM(L$2:L$1001),N922,-1),-1)</f>
        <v>-1</v>
      </c>
      <c r="Y922" s="0" t="str">
        <f aca="false">IF(X922&lt;0,"",RANK(X922,X$2:X$1001)+COUNTIF(X$2:X922,X922)-1)</f>
        <v/>
      </c>
      <c r="AA922" s="0" t="str">
        <f aca="false">IF($A922="","",IF(COUNTIF($B$2:$B922,$B922)=1,1,""))</f>
        <v/>
      </c>
      <c r="AB922" s="0" t="str">
        <f aca="false">IF(AA922=1,SUMIF($B$2:$B$1001,$B922,$D$2:$D$1001),"")</f>
        <v/>
      </c>
      <c r="AC922" s="0" t="str">
        <f aca="false">IF(AA922=1,RANK(AB922,$AB$2:$AB$1001)+COUNTIF($AB$2:$AB922,AB922)-1,"")</f>
        <v/>
      </c>
      <c r="AD922" s="0" t="str">
        <f aca="false">IF($A922="","",COUNTIF(raw_data!$G:$G,$A922))</f>
        <v/>
      </c>
      <c r="AE922" s="0" t="str">
        <f aca="false">IF($A922="","",IF(COUNTIF($A$2:$A$1001,$A922)&gt;1,1,0))</f>
        <v/>
      </c>
    </row>
    <row r="923" customFormat="false" ht="15" hidden="false" customHeight="false" outlineLevel="0" collapsed="false">
      <c r="A923" s="0" t="str">
        <f aca="false">IF(code_master!$A923="","",code_master!$A923)</f>
        <v/>
      </c>
      <c r="B923" s="0" t="str">
        <f aca="false">IF($A923="","",code_master!$C923&amp;"")</f>
        <v/>
      </c>
      <c r="C923" s="0" t="str">
        <f aca="false">IF($A923="","",code_master!$B923&amp;"")</f>
        <v/>
      </c>
      <c r="D923" s="30" t="str">
        <f aca="false">IF($A923="","",SUMIFS(raw_data!$H:$H,raw_data!$A:$A,"&gt;="&amp;UY_START,raw_data!$A:$A,"&lt;="&amp;BASE_YM,raw_data!$B:$B,"&lt;="&amp;BASE_YM,raw_data!$G:$G,$A923))</f>
        <v/>
      </c>
      <c r="E923" s="30" t="str">
        <f aca="false">IF($A923="","",(SUMIFS(raw_data!$I:$I,raw_data!$A:$A,"&gt;="&amp;UY_START,raw_data!$A:$A,"&lt;="&amp;BASE_YM,raw_data!$B:$B,"&lt;="&amp;BASE_YM,raw_data!$G:$G,$A923)+SUMIFS(raw_data!$J:$J,raw_data!$A:$A,"&gt;="&amp;UY_START,raw_data!$A:$A,"&lt;="&amp;BASE_YM,raw_data!$B:$B,"&lt;="&amp;BASE_YM,raw_data!$G:$G,$A923)))</f>
        <v/>
      </c>
      <c r="F923" s="31" t="str">
        <f aca="false">IF(N(D923)=0,"",E923/D923)</f>
        <v/>
      </c>
      <c r="G923" s="30" t="str">
        <f aca="false">IF($A923="","",SUMIFS(raw_data!$H:$H,raw_data!$A:$A,"&gt;="&amp;UY_START_PY,raw_data!$A:$A,"&lt;="&amp;BASE_YM_PY,raw_data!$B:$B,"&lt;="&amp;BASE_YM_PY,raw_data!$G:$G,$A923))</f>
        <v/>
      </c>
      <c r="H923" s="30" t="str">
        <f aca="false">IF($A923="","",(SUMIFS(raw_data!$I:$I,raw_data!$A:$A,"&gt;="&amp;UY_START_PY,raw_data!$A:$A,"&lt;="&amp;BASE_YM_PY,raw_data!$B:$B,"&lt;="&amp;BASE_YM_PY,raw_data!$G:$G,$A923)+SUMIFS(raw_data!$J:$J,raw_data!$A:$A,"&gt;="&amp;UY_START_PY,raw_data!$A:$A,"&lt;="&amp;BASE_YM_PY,raw_data!$B:$B,"&lt;="&amp;BASE_YM_PY,raw_data!$G:$G,$A923)))</f>
        <v/>
      </c>
      <c r="I923" s="31" t="str">
        <f aca="false">IF(N(G923)=0,"",H923/G923)</f>
        <v/>
      </c>
      <c r="J923" s="32" t="str">
        <f aca="false">IF(N(G923)=0,"",D923/G923-1)</f>
        <v/>
      </c>
      <c r="K923" s="33" t="str">
        <f aca="false">IF(OR(F923="",I923=""),"",F923-I923)</f>
        <v/>
      </c>
      <c r="L923" s="30" t="str">
        <f aca="false">IF($A923="","",SUMIFS(raw_data!$H:$H,raw_data!$B:$B,BASE_YM,raw_data!$G:$G,$A923))</f>
        <v/>
      </c>
      <c r="M923" s="30" t="str">
        <f aca="false">IF($A923="","",(SUMIFS(raw_data!$I:$I,raw_data!$B:$B,BASE_YM,raw_data!$G:$G,$A923)+SUMIFS(raw_data!$J:$J,raw_data!$B:$B,BASE_YM,raw_data!$G:$G,$A923)))</f>
        <v/>
      </c>
      <c r="N923" s="31" t="str">
        <f aca="false">IF(N(L923)=0,"",M923/L923)</f>
        <v/>
      </c>
      <c r="O923" s="30" t="str">
        <f aca="false">IF($A923="","",SUMIFS(raw_data!$H:$H,raw_data!$B:$B,BASE_YM_PY,raw_data!$G:$G,$A923))</f>
        <v/>
      </c>
      <c r="P923" s="30" t="str">
        <f aca="false">IF($A923="","",(SUMIFS(raw_data!$I:$I,raw_data!$B:$B,BASE_YM_PY,raw_data!$G:$G,$A923)+SUMIFS(raw_data!$J:$J,raw_data!$B:$B,BASE_YM_PY,raw_data!$G:$G,$A923)))</f>
        <v/>
      </c>
      <c r="Q923" s="31" t="str">
        <f aca="false">IF(N(O923)=0,"",P923/O923)</f>
        <v/>
      </c>
      <c r="R923" s="32" t="str">
        <f aca="false">IF(N(O923)=0,"",L923/O923-1)</f>
        <v/>
      </c>
      <c r="S923" s="33" t="str">
        <f aca="false">IF(OR(N923="",Q923=""),"",N923-Q923)</f>
        <v/>
      </c>
      <c r="T923" s="0" t="str">
        <f aca="false">IF(N(D923)&gt;0,RANK(D923,D$2:D$1001)+COUNTIF(D$2:D923,D923)-1,"")</f>
        <v/>
      </c>
      <c r="U923" s="38" t="n">
        <f aca="false">IF(N(D923)&gt;0,IF(D923&gt;=LR_MIN_SHARE*SUM(D$2:D$1001),F923,-1),-1)</f>
        <v>-1</v>
      </c>
      <c r="V923" s="0" t="str">
        <f aca="false">IF(U923&lt;0,"",RANK(U923,U$2:U$1001)+COUNTIF(U$2:U923,U923)-1)</f>
        <v/>
      </c>
      <c r="W923" s="0" t="str">
        <f aca="false">IF(N(L923)&gt;0,RANK(L923,L$2:L$1001)+COUNTIF(L$2:L923,L923)-1,"")</f>
        <v/>
      </c>
      <c r="X923" s="38" t="n">
        <f aca="false">IF(N(L923)&gt;0,IF(L923&gt;=LR_MIN_SHARE*SUM(L$2:L$1001),N923,-1),-1)</f>
        <v>-1</v>
      </c>
      <c r="Y923" s="0" t="str">
        <f aca="false">IF(X923&lt;0,"",RANK(X923,X$2:X$1001)+COUNTIF(X$2:X923,X923)-1)</f>
        <v/>
      </c>
      <c r="AA923" s="0" t="str">
        <f aca="false">IF($A923="","",IF(COUNTIF($B$2:$B923,$B923)=1,1,""))</f>
        <v/>
      </c>
      <c r="AB923" s="0" t="str">
        <f aca="false">IF(AA923=1,SUMIF($B$2:$B$1001,$B923,$D$2:$D$1001),"")</f>
        <v/>
      </c>
      <c r="AC923" s="0" t="str">
        <f aca="false">IF(AA923=1,RANK(AB923,$AB$2:$AB$1001)+COUNTIF($AB$2:$AB923,AB923)-1,"")</f>
        <v/>
      </c>
      <c r="AD923" s="0" t="str">
        <f aca="false">IF($A923="","",COUNTIF(raw_data!$G:$G,$A923))</f>
        <v/>
      </c>
      <c r="AE923" s="0" t="str">
        <f aca="false">IF($A923="","",IF(COUNTIF($A$2:$A$1001,$A923)&gt;1,1,0))</f>
        <v/>
      </c>
    </row>
    <row r="924" customFormat="false" ht="15" hidden="false" customHeight="false" outlineLevel="0" collapsed="false">
      <c r="A924" s="0" t="str">
        <f aca="false">IF(code_master!$A924="","",code_master!$A924)</f>
        <v/>
      </c>
      <c r="B924" s="0" t="str">
        <f aca="false">IF($A924="","",code_master!$C924&amp;"")</f>
        <v/>
      </c>
      <c r="C924" s="0" t="str">
        <f aca="false">IF($A924="","",code_master!$B924&amp;"")</f>
        <v/>
      </c>
      <c r="D924" s="30" t="str">
        <f aca="false">IF($A924="","",SUMIFS(raw_data!$H:$H,raw_data!$A:$A,"&gt;="&amp;UY_START,raw_data!$A:$A,"&lt;="&amp;BASE_YM,raw_data!$B:$B,"&lt;="&amp;BASE_YM,raw_data!$G:$G,$A924))</f>
        <v/>
      </c>
      <c r="E924" s="30" t="str">
        <f aca="false">IF($A924="","",(SUMIFS(raw_data!$I:$I,raw_data!$A:$A,"&gt;="&amp;UY_START,raw_data!$A:$A,"&lt;="&amp;BASE_YM,raw_data!$B:$B,"&lt;="&amp;BASE_YM,raw_data!$G:$G,$A924)+SUMIFS(raw_data!$J:$J,raw_data!$A:$A,"&gt;="&amp;UY_START,raw_data!$A:$A,"&lt;="&amp;BASE_YM,raw_data!$B:$B,"&lt;="&amp;BASE_YM,raw_data!$G:$G,$A924)))</f>
        <v/>
      </c>
      <c r="F924" s="31" t="str">
        <f aca="false">IF(N(D924)=0,"",E924/D924)</f>
        <v/>
      </c>
      <c r="G924" s="30" t="str">
        <f aca="false">IF($A924="","",SUMIFS(raw_data!$H:$H,raw_data!$A:$A,"&gt;="&amp;UY_START_PY,raw_data!$A:$A,"&lt;="&amp;BASE_YM_PY,raw_data!$B:$B,"&lt;="&amp;BASE_YM_PY,raw_data!$G:$G,$A924))</f>
        <v/>
      </c>
      <c r="H924" s="30" t="str">
        <f aca="false">IF($A924="","",(SUMIFS(raw_data!$I:$I,raw_data!$A:$A,"&gt;="&amp;UY_START_PY,raw_data!$A:$A,"&lt;="&amp;BASE_YM_PY,raw_data!$B:$B,"&lt;="&amp;BASE_YM_PY,raw_data!$G:$G,$A924)+SUMIFS(raw_data!$J:$J,raw_data!$A:$A,"&gt;="&amp;UY_START_PY,raw_data!$A:$A,"&lt;="&amp;BASE_YM_PY,raw_data!$B:$B,"&lt;="&amp;BASE_YM_PY,raw_data!$G:$G,$A924)))</f>
        <v/>
      </c>
      <c r="I924" s="31" t="str">
        <f aca="false">IF(N(G924)=0,"",H924/G924)</f>
        <v/>
      </c>
      <c r="J924" s="32" t="str">
        <f aca="false">IF(N(G924)=0,"",D924/G924-1)</f>
        <v/>
      </c>
      <c r="K924" s="33" t="str">
        <f aca="false">IF(OR(F924="",I924=""),"",F924-I924)</f>
        <v/>
      </c>
      <c r="L924" s="30" t="str">
        <f aca="false">IF($A924="","",SUMIFS(raw_data!$H:$H,raw_data!$B:$B,BASE_YM,raw_data!$G:$G,$A924))</f>
        <v/>
      </c>
      <c r="M924" s="30" t="str">
        <f aca="false">IF($A924="","",(SUMIFS(raw_data!$I:$I,raw_data!$B:$B,BASE_YM,raw_data!$G:$G,$A924)+SUMIFS(raw_data!$J:$J,raw_data!$B:$B,BASE_YM,raw_data!$G:$G,$A924)))</f>
        <v/>
      </c>
      <c r="N924" s="31" t="str">
        <f aca="false">IF(N(L924)=0,"",M924/L924)</f>
        <v/>
      </c>
      <c r="O924" s="30" t="str">
        <f aca="false">IF($A924="","",SUMIFS(raw_data!$H:$H,raw_data!$B:$B,BASE_YM_PY,raw_data!$G:$G,$A924))</f>
        <v/>
      </c>
      <c r="P924" s="30" t="str">
        <f aca="false">IF($A924="","",(SUMIFS(raw_data!$I:$I,raw_data!$B:$B,BASE_YM_PY,raw_data!$G:$G,$A924)+SUMIFS(raw_data!$J:$J,raw_data!$B:$B,BASE_YM_PY,raw_data!$G:$G,$A924)))</f>
        <v/>
      </c>
      <c r="Q924" s="31" t="str">
        <f aca="false">IF(N(O924)=0,"",P924/O924)</f>
        <v/>
      </c>
      <c r="R924" s="32" t="str">
        <f aca="false">IF(N(O924)=0,"",L924/O924-1)</f>
        <v/>
      </c>
      <c r="S924" s="33" t="str">
        <f aca="false">IF(OR(N924="",Q924=""),"",N924-Q924)</f>
        <v/>
      </c>
      <c r="T924" s="0" t="str">
        <f aca="false">IF(N(D924)&gt;0,RANK(D924,D$2:D$1001)+COUNTIF(D$2:D924,D924)-1,"")</f>
        <v/>
      </c>
      <c r="U924" s="38" t="n">
        <f aca="false">IF(N(D924)&gt;0,IF(D924&gt;=LR_MIN_SHARE*SUM(D$2:D$1001),F924,-1),-1)</f>
        <v>-1</v>
      </c>
      <c r="V924" s="0" t="str">
        <f aca="false">IF(U924&lt;0,"",RANK(U924,U$2:U$1001)+COUNTIF(U$2:U924,U924)-1)</f>
        <v/>
      </c>
      <c r="W924" s="0" t="str">
        <f aca="false">IF(N(L924)&gt;0,RANK(L924,L$2:L$1001)+COUNTIF(L$2:L924,L924)-1,"")</f>
        <v/>
      </c>
      <c r="X924" s="38" t="n">
        <f aca="false">IF(N(L924)&gt;0,IF(L924&gt;=LR_MIN_SHARE*SUM(L$2:L$1001),N924,-1),-1)</f>
        <v>-1</v>
      </c>
      <c r="Y924" s="0" t="str">
        <f aca="false">IF(X924&lt;0,"",RANK(X924,X$2:X$1001)+COUNTIF(X$2:X924,X924)-1)</f>
        <v/>
      </c>
      <c r="AA924" s="0" t="str">
        <f aca="false">IF($A924="","",IF(COUNTIF($B$2:$B924,$B924)=1,1,""))</f>
        <v/>
      </c>
      <c r="AB924" s="0" t="str">
        <f aca="false">IF(AA924=1,SUMIF($B$2:$B$1001,$B924,$D$2:$D$1001),"")</f>
        <v/>
      </c>
      <c r="AC924" s="0" t="str">
        <f aca="false">IF(AA924=1,RANK(AB924,$AB$2:$AB$1001)+COUNTIF($AB$2:$AB924,AB924)-1,"")</f>
        <v/>
      </c>
      <c r="AD924" s="0" t="str">
        <f aca="false">IF($A924="","",COUNTIF(raw_data!$G:$G,$A924))</f>
        <v/>
      </c>
      <c r="AE924" s="0" t="str">
        <f aca="false">IF($A924="","",IF(COUNTIF($A$2:$A$1001,$A924)&gt;1,1,0))</f>
        <v/>
      </c>
    </row>
    <row r="925" customFormat="false" ht="15" hidden="false" customHeight="false" outlineLevel="0" collapsed="false">
      <c r="A925" s="0" t="str">
        <f aca="false">IF(code_master!$A925="","",code_master!$A925)</f>
        <v/>
      </c>
      <c r="B925" s="0" t="str">
        <f aca="false">IF($A925="","",code_master!$C925&amp;"")</f>
        <v/>
      </c>
      <c r="C925" s="0" t="str">
        <f aca="false">IF($A925="","",code_master!$B925&amp;"")</f>
        <v/>
      </c>
      <c r="D925" s="30" t="str">
        <f aca="false">IF($A925="","",SUMIFS(raw_data!$H:$H,raw_data!$A:$A,"&gt;="&amp;UY_START,raw_data!$A:$A,"&lt;="&amp;BASE_YM,raw_data!$B:$B,"&lt;="&amp;BASE_YM,raw_data!$G:$G,$A925))</f>
        <v/>
      </c>
      <c r="E925" s="30" t="str">
        <f aca="false">IF($A925="","",(SUMIFS(raw_data!$I:$I,raw_data!$A:$A,"&gt;="&amp;UY_START,raw_data!$A:$A,"&lt;="&amp;BASE_YM,raw_data!$B:$B,"&lt;="&amp;BASE_YM,raw_data!$G:$G,$A925)+SUMIFS(raw_data!$J:$J,raw_data!$A:$A,"&gt;="&amp;UY_START,raw_data!$A:$A,"&lt;="&amp;BASE_YM,raw_data!$B:$B,"&lt;="&amp;BASE_YM,raw_data!$G:$G,$A925)))</f>
        <v/>
      </c>
      <c r="F925" s="31" t="str">
        <f aca="false">IF(N(D925)=0,"",E925/D925)</f>
        <v/>
      </c>
      <c r="G925" s="30" t="str">
        <f aca="false">IF($A925="","",SUMIFS(raw_data!$H:$H,raw_data!$A:$A,"&gt;="&amp;UY_START_PY,raw_data!$A:$A,"&lt;="&amp;BASE_YM_PY,raw_data!$B:$B,"&lt;="&amp;BASE_YM_PY,raw_data!$G:$G,$A925))</f>
        <v/>
      </c>
      <c r="H925" s="30" t="str">
        <f aca="false">IF($A925="","",(SUMIFS(raw_data!$I:$I,raw_data!$A:$A,"&gt;="&amp;UY_START_PY,raw_data!$A:$A,"&lt;="&amp;BASE_YM_PY,raw_data!$B:$B,"&lt;="&amp;BASE_YM_PY,raw_data!$G:$G,$A925)+SUMIFS(raw_data!$J:$J,raw_data!$A:$A,"&gt;="&amp;UY_START_PY,raw_data!$A:$A,"&lt;="&amp;BASE_YM_PY,raw_data!$B:$B,"&lt;="&amp;BASE_YM_PY,raw_data!$G:$G,$A925)))</f>
        <v/>
      </c>
      <c r="I925" s="31" t="str">
        <f aca="false">IF(N(G925)=0,"",H925/G925)</f>
        <v/>
      </c>
      <c r="J925" s="32" t="str">
        <f aca="false">IF(N(G925)=0,"",D925/G925-1)</f>
        <v/>
      </c>
      <c r="K925" s="33" t="str">
        <f aca="false">IF(OR(F925="",I925=""),"",F925-I925)</f>
        <v/>
      </c>
      <c r="L925" s="30" t="str">
        <f aca="false">IF($A925="","",SUMIFS(raw_data!$H:$H,raw_data!$B:$B,BASE_YM,raw_data!$G:$G,$A925))</f>
        <v/>
      </c>
      <c r="M925" s="30" t="str">
        <f aca="false">IF($A925="","",(SUMIFS(raw_data!$I:$I,raw_data!$B:$B,BASE_YM,raw_data!$G:$G,$A925)+SUMIFS(raw_data!$J:$J,raw_data!$B:$B,BASE_YM,raw_data!$G:$G,$A925)))</f>
        <v/>
      </c>
      <c r="N925" s="31" t="str">
        <f aca="false">IF(N(L925)=0,"",M925/L925)</f>
        <v/>
      </c>
      <c r="O925" s="30" t="str">
        <f aca="false">IF($A925="","",SUMIFS(raw_data!$H:$H,raw_data!$B:$B,BASE_YM_PY,raw_data!$G:$G,$A925))</f>
        <v/>
      </c>
      <c r="P925" s="30" t="str">
        <f aca="false">IF($A925="","",(SUMIFS(raw_data!$I:$I,raw_data!$B:$B,BASE_YM_PY,raw_data!$G:$G,$A925)+SUMIFS(raw_data!$J:$J,raw_data!$B:$B,BASE_YM_PY,raw_data!$G:$G,$A925)))</f>
        <v/>
      </c>
      <c r="Q925" s="31" t="str">
        <f aca="false">IF(N(O925)=0,"",P925/O925)</f>
        <v/>
      </c>
      <c r="R925" s="32" t="str">
        <f aca="false">IF(N(O925)=0,"",L925/O925-1)</f>
        <v/>
      </c>
      <c r="S925" s="33" t="str">
        <f aca="false">IF(OR(N925="",Q925=""),"",N925-Q925)</f>
        <v/>
      </c>
      <c r="T925" s="0" t="str">
        <f aca="false">IF(N(D925)&gt;0,RANK(D925,D$2:D$1001)+COUNTIF(D$2:D925,D925)-1,"")</f>
        <v/>
      </c>
      <c r="U925" s="38" t="n">
        <f aca="false">IF(N(D925)&gt;0,IF(D925&gt;=LR_MIN_SHARE*SUM(D$2:D$1001),F925,-1),-1)</f>
        <v>-1</v>
      </c>
      <c r="V925" s="0" t="str">
        <f aca="false">IF(U925&lt;0,"",RANK(U925,U$2:U$1001)+COUNTIF(U$2:U925,U925)-1)</f>
        <v/>
      </c>
      <c r="W925" s="0" t="str">
        <f aca="false">IF(N(L925)&gt;0,RANK(L925,L$2:L$1001)+COUNTIF(L$2:L925,L925)-1,"")</f>
        <v/>
      </c>
      <c r="X925" s="38" t="n">
        <f aca="false">IF(N(L925)&gt;0,IF(L925&gt;=LR_MIN_SHARE*SUM(L$2:L$1001),N925,-1),-1)</f>
        <v>-1</v>
      </c>
      <c r="Y925" s="0" t="str">
        <f aca="false">IF(X925&lt;0,"",RANK(X925,X$2:X$1001)+COUNTIF(X$2:X925,X925)-1)</f>
        <v/>
      </c>
      <c r="AA925" s="0" t="str">
        <f aca="false">IF($A925="","",IF(COUNTIF($B$2:$B925,$B925)=1,1,""))</f>
        <v/>
      </c>
      <c r="AB925" s="0" t="str">
        <f aca="false">IF(AA925=1,SUMIF($B$2:$B$1001,$B925,$D$2:$D$1001),"")</f>
        <v/>
      </c>
      <c r="AC925" s="0" t="str">
        <f aca="false">IF(AA925=1,RANK(AB925,$AB$2:$AB$1001)+COUNTIF($AB$2:$AB925,AB925)-1,"")</f>
        <v/>
      </c>
      <c r="AD925" s="0" t="str">
        <f aca="false">IF($A925="","",COUNTIF(raw_data!$G:$G,$A925))</f>
        <v/>
      </c>
      <c r="AE925" s="0" t="str">
        <f aca="false">IF($A925="","",IF(COUNTIF($A$2:$A$1001,$A925)&gt;1,1,0))</f>
        <v/>
      </c>
    </row>
    <row r="926" customFormat="false" ht="15" hidden="false" customHeight="false" outlineLevel="0" collapsed="false">
      <c r="A926" s="0" t="str">
        <f aca="false">IF(code_master!$A926="","",code_master!$A926)</f>
        <v/>
      </c>
      <c r="B926" s="0" t="str">
        <f aca="false">IF($A926="","",code_master!$C926&amp;"")</f>
        <v/>
      </c>
      <c r="C926" s="0" t="str">
        <f aca="false">IF($A926="","",code_master!$B926&amp;"")</f>
        <v/>
      </c>
      <c r="D926" s="30" t="str">
        <f aca="false">IF($A926="","",SUMIFS(raw_data!$H:$H,raw_data!$A:$A,"&gt;="&amp;UY_START,raw_data!$A:$A,"&lt;="&amp;BASE_YM,raw_data!$B:$B,"&lt;="&amp;BASE_YM,raw_data!$G:$G,$A926))</f>
        <v/>
      </c>
      <c r="E926" s="30" t="str">
        <f aca="false">IF($A926="","",(SUMIFS(raw_data!$I:$I,raw_data!$A:$A,"&gt;="&amp;UY_START,raw_data!$A:$A,"&lt;="&amp;BASE_YM,raw_data!$B:$B,"&lt;="&amp;BASE_YM,raw_data!$G:$G,$A926)+SUMIFS(raw_data!$J:$J,raw_data!$A:$A,"&gt;="&amp;UY_START,raw_data!$A:$A,"&lt;="&amp;BASE_YM,raw_data!$B:$B,"&lt;="&amp;BASE_YM,raw_data!$G:$G,$A926)))</f>
        <v/>
      </c>
      <c r="F926" s="31" t="str">
        <f aca="false">IF(N(D926)=0,"",E926/D926)</f>
        <v/>
      </c>
      <c r="G926" s="30" t="str">
        <f aca="false">IF($A926="","",SUMIFS(raw_data!$H:$H,raw_data!$A:$A,"&gt;="&amp;UY_START_PY,raw_data!$A:$A,"&lt;="&amp;BASE_YM_PY,raw_data!$B:$B,"&lt;="&amp;BASE_YM_PY,raw_data!$G:$G,$A926))</f>
        <v/>
      </c>
      <c r="H926" s="30" t="str">
        <f aca="false">IF($A926="","",(SUMIFS(raw_data!$I:$I,raw_data!$A:$A,"&gt;="&amp;UY_START_PY,raw_data!$A:$A,"&lt;="&amp;BASE_YM_PY,raw_data!$B:$B,"&lt;="&amp;BASE_YM_PY,raw_data!$G:$G,$A926)+SUMIFS(raw_data!$J:$J,raw_data!$A:$A,"&gt;="&amp;UY_START_PY,raw_data!$A:$A,"&lt;="&amp;BASE_YM_PY,raw_data!$B:$B,"&lt;="&amp;BASE_YM_PY,raw_data!$G:$G,$A926)))</f>
        <v/>
      </c>
      <c r="I926" s="31" t="str">
        <f aca="false">IF(N(G926)=0,"",H926/G926)</f>
        <v/>
      </c>
      <c r="J926" s="32" t="str">
        <f aca="false">IF(N(G926)=0,"",D926/G926-1)</f>
        <v/>
      </c>
      <c r="K926" s="33" t="str">
        <f aca="false">IF(OR(F926="",I926=""),"",F926-I926)</f>
        <v/>
      </c>
      <c r="L926" s="30" t="str">
        <f aca="false">IF($A926="","",SUMIFS(raw_data!$H:$H,raw_data!$B:$B,BASE_YM,raw_data!$G:$G,$A926))</f>
        <v/>
      </c>
      <c r="M926" s="30" t="str">
        <f aca="false">IF($A926="","",(SUMIFS(raw_data!$I:$I,raw_data!$B:$B,BASE_YM,raw_data!$G:$G,$A926)+SUMIFS(raw_data!$J:$J,raw_data!$B:$B,BASE_YM,raw_data!$G:$G,$A926)))</f>
        <v/>
      </c>
      <c r="N926" s="31" t="str">
        <f aca="false">IF(N(L926)=0,"",M926/L926)</f>
        <v/>
      </c>
      <c r="O926" s="30" t="str">
        <f aca="false">IF($A926="","",SUMIFS(raw_data!$H:$H,raw_data!$B:$B,BASE_YM_PY,raw_data!$G:$G,$A926))</f>
        <v/>
      </c>
      <c r="P926" s="30" t="str">
        <f aca="false">IF($A926="","",(SUMIFS(raw_data!$I:$I,raw_data!$B:$B,BASE_YM_PY,raw_data!$G:$G,$A926)+SUMIFS(raw_data!$J:$J,raw_data!$B:$B,BASE_YM_PY,raw_data!$G:$G,$A926)))</f>
        <v/>
      </c>
      <c r="Q926" s="31" t="str">
        <f aca="false">IF(N(O926)=0,"",P926/O926)</f>
        <v/>
      </c>
      <c r="R926" s="32" t="str">
        <f aca="false">IF(N(O926)=0,"",L926/O926-1)</f>
        <v/>
      </c>
      <c r="S926" s="33" t="str">
        <f aca="false">IF(OR(N926="",Q926=""),"",N926-Q926)</f>
        <v/>
      </c>
      <c r="T926" s="0" t="str">
        <f aca="false">IF(N(D926)&gt;0,RANK(D926,D$2:D$1001)+COUNTIF(D$2:D926,D926)-1,"")</f>
        <v/>
      </c>
      <c r="U926" s="38" t="n">
        <f aca="false">IF(N(D926)&gt;0,IF(D926&gt;=LR_MIN_SHARE*SUM(D$2:D$1001),F926,-1),-1)</f>
        <v>-1</v>
      </c>
      <c r="V926" s="0" t="str">
        <f aca="false">IF(U926&lt;0,"",RANK(U926,U$2:U$1001)+COUNTIF(U$2:U926,U926)-1)</f>
        <v/>
      </c>
      <c r="W926" s="0" t="str">
        <f aca="false">IF(N(L926)&gt;0,RANK(L926,L$2:L$1001)+COUNTIF(L$2:L926,L926)-1,"")</f>
        <v/>
      </c>
      <c r="X926" s="38" t="n">
        <f aca="false">IF(N(L926)&gt;0,IF(L926&gt;=LR_MIN_SHARE*SUM(L$2:L$1001),N926,-1),-1)</f>
        <v>-1</v>
      </c>
      <c r="Y926" s="0" t="str">
        <f aca="false">IF(X926&lt;0,"",RANK(X926,X$2:X$1001)+COUNTIF(X$2:X926,X926)-1)</f>
        <v/>
      </c>
      <c r="AA926" s="0" t="str">
        <f aca="false">IF($A926="","",IF(COUNTIF($B$2:$B926,$B926)=1,1,""))</f>
        <v/>
      </c>
      <c r="AB926" s="0" t="str">
        <f aca="false">IF(AA926=1,SUMIF($B$2:$B$1001,$B926,$D$2:$D$1001),"")</f>
        <v/>
      </c>
      <c r="AC926" s="0" t="str">
        <f aca="false">IF(AA926=1,RANK(AB926,$AB$2:$AB$1001)+COUNTIF($AB$2:$AB926,AB926)-1,"")</f>
        <v/>
      </c>
      <c r="AD926" s="0" t="str">
        <f aca="false">IF($A926="","",COUNTIF(raw_data!$G:$G,$A926))</f>
        <v/>
      </c>
      <c r="AE926" s="0" t="str">
        <f aca="false">IF($A926="","",IF(COUNTIF($A$2:$A$1001,$A926)&gt;1,1,0))</f>
        <v/>
      </c>
    </row>
    <row r="927" customFormat="false" ht="15" hidden="false" customHeight="false" outlineLevel="0" collapsed="false">
      <c r="A927" s="0" t="str">
        <f aca="false">IF(code_master!$A927="","",code_master!$A927)</f>
        <v/>
      </c>
      <c r="B927" s="0" t="str">
        <f aca="false">IF($A927="","",code_master!$C927&amp;"")</f>
        <v/>
      </c>
      <c r="C927" s="0" t="str">
        <f aca="false">IF($A927="","",code_master!$B927&amp;"")</f>
        <v/>
      </c>
      <c r="D927" s="30" t="str">
        <f aca="false">IF($A927="","",SUMIFS(raw_data!$H:$H,raw_data!$A:$A,"&gt;="&amp;UY_START,raw_data!$A:$A,"&lt;="&amp;BASE_YM,raw_data!$B:$B,"&lt;="&amp;BASE_YM,raw_data!$G:$G,$A927))</f>
        <v/>
      </c>
      <c r="E927" s="30" t="str">
        <f aca="false">IF($A927="","",(SUMIFS(raw_data!$I:$I,raw_data!$A:$A,"&gt;="&amp;UY_START,raw_data!$A:$A,"&lt;="&amp;BASE_YM,raw_data!$B:$B,"&lt;="&amp;BASE_YM,raw_data!$G:$G,$A927)+SUMIFS(raw_data!$J:$J,raw_data!$A:$A,"&gt;="&amp;UY_START,raw_data!$A:$A,"&lt;="&amp;BASE_YM,raw_data!$B:$B,"&lt;="&amp;BASE_YM,raw_data!$G:$G,$A927)))</f>
        <v/>
      </c>
      <c r="F927" s="31" t="str">
        <f aca="false">IF(N(D927)=0,"",E927/D927)</f>
        <v/>
      </c>
      <c r="G927" s="30" t="str">
        <f aca="false">IF($A927="","",SUMIFS(raw_data!$H:$H,raw_data!$A:$A,"&gt;="&amp;UY_START_PY,raw_data!$A:$A,"&lt;="&amp;BASE_YM_PY,raw_data!$B:$B,"&lt;="&amp;BASE_YM_PY,raw_data!$G:$G,$A927))</f>
        <v/>
      </c>
      <c r="H927" s="30" t="str">
        <f aca="false">IF($A927="","",(SUMIFS(raw_data!$I:$I,raw_data!$A:$A,"&gt;="&amp;UY_START_PY,raw_data!$A:$A,"&lt;="&amp;BASE_YM_PY,raw_data!$B:$B,"&lt;="&amp;BASE_YM_PY,raw_data!$G:$G,$A927)+SUMIFS(raw_data!$J:$J,raw_data!$A:$A,"&gt;="&amp;UY_START_PY,raw_data!$A:$A,"&lt;="&amp;BASE_YM_PY,raw_data!$B:$B,"&lt;="&amp;BASE_YM_PY,raw_data!$G:$G,$A927)))</f>
        <v/>
      </c>
      <c r="I927" s="31" t="str">
        <f aca="false">IF(N(G927)=0,"",H927/G927)</f>
        <v/>
      </c>
      <c r="J927" s="32" t="str">
        <f aca="false">IF(N(G927)=0,"",D927/G927-1)</f>
        <v/>
      </c>
      <c r="K927" s="33" t="str">
        <f aca="false">IF(OR(F927="",I927=""),"",F927-I927)</f>
        <v/>
      </c>
      <c r="L927" s="30" t="str">
        <f aca="false">IF($A927="","",SUMIFS(raw_data!$H:$H,raw_data!$B:$B,BASE_YM,raw_data!$G:$G,$A927))</f>
        <v/>
      </c>
      <c r="M927" s="30" t="str">
        <f aca="false">IF($A927="","",(SUMIFS(raw_data!$I:$I,raw_data!$B:$B,BASE_YM,raw_data!$G:$G,$A927)+SUMIFS(raw_data!$J:$J,raw_data!$B:$B,BASE_YM,raw_data!$G:$G,$A927)))</f>
        <v/>
      </c>
      <c r="N927" s="31" t="str">
        <f aca="false">IF(N(L927)=0,"",M927/L927)</f>
        <v/>
      </c>
      <c r="O927" s="30" t="str">
        <f aca="false">IF($A927="","",SUMIFS(raw_data!$H:$H,raw_data!$B:$B,BASE_YM_PY,raw_data!$G:$G,$A927))</f>
        <v/>
      </c>
      <c r="P927" s="30" t="str">
        <f aca="false">IF($A927="","",(SUMIFS(raw_data!$I:$I,raw_data!$B:$B,BASE_YM_PY,raw_data!$G:$G,$A927)+SUMIFS(raw_data!$J:$J,raw_data!$B:$B,BASE_YM_PY,raw_data!$G:$G,$A927)))</f>
        <v/>
      </c>
      <c r="Q927" s="31" t="str">
        <f aca="false">IF(N(O927)=0,"",P927/O927)</f>
        <v/>
      </c>
      <c r="R927" s="32" t="str">
        <f aca="false">IF(N(O927)=0,"",L927/O927-1)</f>
        <v/>
      </c>
      <c r="S927" s="33" t="str">
        <f aca="false">IF(OR(N927="",Q927=""),"",N927-Q927)</f>
        <v/>
      </c>
      <c r="T927" s="0" t="str">
        <f aca="false">IF(N(D927)&gt;0,RANK(D927,D$2:D$1001)+COUNTIF(D$2:D927,D927)-1,"")</f>
        <v/>
      </c>
      <c r="U927" s="38" t="n">
        <f aca="false">IF(N(D927)&gt;0,IF(D927&gt;=LR_MIN_SHARE*SUM(D$2:D$1001),F927,-1),-1)</f>
        <v>-1</v>
      </c>
      <c r="V927" s="0" t="str">
        <f aca="false">IF(U927&lt;0,"",RANK(U927,U$2:U$1001)+COUNTIF(U$2:U927,U927)-1)</f>
        <v/>
      </c>
      <c r="W927" s="0" t="str">
        <f aca="false">IF(N(L927)&gt;0,RANK(L927,L$2:L$1001)+COUNTIF(L$2:L927,L927)-1,"")</f>
        <v/>
      </c>
      <c r="X927" s="38" t="n">
        <f aca="false">IF(N(L927)&gt;0,IF(L927&gt;=LR_MIN_SHARE*SUM(L$2:L$1001),N927,-1),-1)</f>
        <v>-1</v>
      </c>
      <c r="Y927" s="0" t="str">
        <f aca="false">IF(X927&lt;0,"",RANK(X927,X$2:X$1001)+COUNTIF(X$2:X927,X927)-1)</f>
        <v/>
      </c>
      <c r="AA927" s="0" t="str">
        <f aca="false">IF($A927="","",IF(COUNTIF($B$2:$B927,$B927)=1,1,""))</f>
        <v/>
      </c>
      <c r="AB927" s="0" t="str">
        <f aca="false">IF(AA927=1,SUMIF($B$2:$B$1001,$B927,$D$2:$D$1001),"")</f>
        <v/>
      </c>
      <c r="AC927" s="0" t="str">
        <f aca="false">IF(AA927=1,RANK(AB927,$AB$2:$AB$1001)+COUNTIF($AB$2:$AB927,AB927)-1,"")</f>
        <v/>
      </c>
      <c r="AD927" s="0" t="str">
        <f aca="false">IF($A927="","",COUNTIF(raw_data!$G:$G,$A927))</f>
        <v/>
      </c>
      <c r="AE927" s="0" t="str">
        <f aca="false">IF($A927="","",IF(COUNTIF($A$2:$A$1001,$A927)&gt;1,1,0))</f>
        <v/>
      </c>
    </row>
    <row r="928" customFormat="false" ht="15" hidden="false" customHeight="false" outlineLevel="0" collapsed="false">
      <c r="A928" s="0" t="str">
        <f aca="false">IF(code_master!$A928="","",code_master!$A928)</f>
        <v/>
      </c>
      <c r="B928" s="0" t="str">
        <f aca="false">IF($A928="","",code_master!$C928&amp;"")</f>
        <v/>
      </c>
      <c r="C928" s="0" t="str">
        <f aca="false">IF($A928="","",code_master!$B928&amp;"")</f>
        <v/>
      </c>
      <c r="D928" s="30" t="str">
        <f aca="false">IF($A928="","",SUMIFS(raw_data!$H:$H,raw_data!$A:$A,"&gt;="&amp;UY_START,raw_data!$A:$A,"&lt;="&amp;BASE_YM,raw_data!$B:$B,"&lt;="&amp;BASE_YM,raw_data!$G:$G,$A928))</f>
        <v/>
      </c>
      <c r="E928" s="30" t="str">
        <f aca="false">IF($A928="","",(SUMIFS(raw_data!$I:$I,raw_data!$A:$A,"&gt;="&amp;UY_START,raw_data!$A:$A,"&lt;="&amp;BASE_YM,raw_data!$B:$B,"&lt;="&amp;BASE_YM,raw_data!$G:$G,$A928)+SUMIFS(raw_data!$J:$J,raw_data!$A:$A,"&gt;="&amp;UY_START,raw_data!$A:$A,"&lt;="&amp;BASE_YM,raw_data!$B:$B,"&lt;="&amp;BASE_YM,raw_data!$G:$G,$A928)))</f>
        <v/>
      </c>
      <c r="F928" s="31" t="str">
        <f aca="false">IF(N(D928)=0,"",E928/D928)</f>
        <v/>
      </c>
      <c r="G928" s="30" t="str">
        <f aca="false">IF($A928="","",SUMIFS(raw_data!$H:$H,raw_data!$A:$A,"&gt;="&amp;UY_START_PY,raw_data!$A:$A,"&lt;="&amp;BASE_YM_PY,raw_data!$B:$B,"&lt;="&amp;BASE_YM_PY,raw_data!$G:$G,$A928))</f>
        <v/>
      </c>
      <c r="H928" s="30" t="str">
        <f aca="false">IF($A928="","",(SUMIFS(raw_data!$I:$I,raw_data!$A:$A,"&gt;="&amp;UY_START_PY,raw_data!$A:$A,"&lt;="&amp;BASE_YM_PY,raw_data!$B:$B,"&lt;="&amp;BASE_YM_PY,raw_data!$G:$G,$A928)+SUMIFS(raw_data!$J:$J,raw_data!$A:$A,"&gt;="&amp;UY_START_PY,raw_data!$A:$A,"&lt;="&amp;BASE_YM_PY,raw_data!$B:$B,"&lt;="&amp;BASE_YM_PY,raw_data!$G:$G,$A928)))</f>
        <v/>
      </c>
      <c r="I928" s="31" t="str">
        <f aca="false">IF(N(G928)=0,"",H928/G928)</f>
        <v/>
      </c>
      <c r="J928" s="32" t="str">
        <f aca="false">IF(N(G928)=0,"",D928/G928-1)</f>
        <v/>
      </c>
      <c r="K928" s="33" t="str">
        <f aca="false">IF(OR(F928="",I928=""),"",F928-I928)</f>
        <v/>
      </c>
      <c r="L928" s="30" t="str">
        <f aca="false">IF($A928="","",SUMIFS(raw_data!$H:$H,raw_data!$B:$B,BASE_YM,raw_data!$G:$G,$A928))</f>
        <v/>
      </c>
      <c r="M928" s="30" t="str">
        <f aca="false">IF($A928="","",(SUMIFS(raw_data!$I:$I,raw_data!$B:$B,BASE_YM,raw_data!$G:$G,$A928)+SUMIFS(raw_data!$J:$J,raw_data!$B:$B,BASE_YM,raw_data!$G:$G,$A928)))</f>
        <v/>
      </c>
      <c r="N928" s="31" t="str">
        <f aca="false">IF(N(L928)=0,"",M928/L928)</f>
        <v/>
      </c>
      <c r="O928" s="30" t="str">
        <f aca="false">IF($A928="","",SUMIFS(raw_data!$H:$H,raw_data!$B:$B,BASE_YM_PY,raw_data!$G:$G,$A928))</f>
        <v/>
      </c>
      <c r="P928" s="30" t="str">
        <f aca="false">IF($A928="","",(SUMIFS(raw_data!$I:$I,raw_data!$B:$B,BASE_YM_PY,raw_data!$G:$G,$A928)+SUMIFS(raw_data!$J:$J,raw_data!$B:$B,BASE_YM_PY,raw_data!$G:$G,$A928)))</f>
        <v/>
      </c>
      <c r="Q928" s="31" t="str">
        <f aca="false">IF(N(O928)=0,"",P928/O928)</f>
        <v/>
      </c>
      <c r="R928" s="32" t="str">
        <f aca="false">IF(N(O928)=0,"",L928/O928-1)</f>
        <v/>
      </c>
      <c r="S928" s="33" t="str">
        <f aca="false">IF(OR(N928="",Q928=""),"",N928-Q928)</f>
        <v/>
      </c>
      <c r="T928" s="0" t="str">
        <f aca="false">IF(N(D928)&gt;0,RANK(D928,D$2:D$1001)+COUNTIF(D$2:D928,D928)-1,"")</f>
        <v/>
      </c>
      <c r="U928" s="38" t="n">
        <f aca="false">IF(N(D928)&gt;0,IF(D928&gt;=LR_MIN_SHARE*SUM(D$2:D$1001),F928,-1),-1)</f>
        <v>-1</v>
      </c>
      <c r="V928" s="0" t="str">
        <f aca="false">IF(U928&lt;0,"",RANK(U928,U$2:U$1001)+COUNTIF(U$2:U928,U928)-1)</f>
        <v/>
      </c>
      <c r="W928" s="0" t="str">
        <f aca="false">IF(N(L928)&gt;0,RANK(L928,L$2:L$1001)+COUNTIF(L$2:L928,L928)-1,"")</f>
        <v/>
      </c>
      <c r="X928" s="38" t="n">
        <f aca="false">IF(N(L928)&gt;0,IF(L928&gt;=LR_MIN_SHARE*SUM(L$2:L$1001),N928,-1),-1)</f>
        <v>-1</v>
      </c>
      <c r="Y928" s="0" t="str">
        <f aca="false">IF(X928&lt;0,"",RANK(X928,X$2:X$1001)+COUNTIF(X$2:X928,X928)-1)</f>
        <v/>
      </c>
      <c r="AA928" s="0" t="str">
        <f aca="false">IF($A928="","",IF(COUNTIF($B$2:$B928,$B928)=1,1,""))</f>
        <v/>
      </c>
      <c r="AB928" s="0" t="str">
        <f aca="false">IF(AA928=1,SUMIF($B$2:$B$1001,$B928,$D$2:$D$1001),"")</f>
        <v/>
      </c>
      <c r="AC928" s="0" t="str">
        <f aca="false">IF(AA928=1,RANK(AB928,$AB$2:$AB$1001)+COUNTIF($AB$2:$AB928,AB928)-1,"")</f>
        <v/>
      </c>
      <c r="AD928" s="0" t="str">
        <f aca="false">IF($A928="","",COUNTIF(raw_data!$G:$G,$A928))</f>
        <v/>
      </c>
      <c r="AE928" s="0" t="str">
        <f aca="false">IF($A928="","",IF(COUNTIF($A$2:$A$1001,$A928)&gt;1,1,0))</f>
        <v/>
      </c>
    </row>
    <row r="929" customFormat="false" ht="15" hidden="false" customHeight="false" outlineLevel="0" collapsed="false">
      <c r="A929" s="0" t="str">
        <f aca="false">IF(code_master!$A929="","",code_master!$A929)</f>
        <v/>
      </c>
      <c r="B929" s="0" t="str">
        <f aca="false">IF($A929="","",code_master!$C929&amp;"")</f>
        <v/>
      </c>
      <c r="C929" s="0" t="str">
        <f aca="false">IF($A929="","",code_master!$B929&amp;"")</f>
        <v/>
      </c>
      <c r="D929" s="30" t="str">
        <f aca="false">IF($A929="","",SUMIFS(raw_data!$H:$H,raw_data!$A:$A,"&gt;="&amp;UY_START,raw_data!$A:$A,"&lt;="&amp;BASE_YM,raw_data!$B:$B,"&lt;="&amp;BASE_YM,raw_data!$G:$G,$A929))</f>
        <v/>
      </c>
      <c r="E929" s="30" t="str">
        <f aca="false">IF($A929="","",(SUMIFS(raw_data!$I:$I,raw_data!$A:$A,"&gt;="&amp;UY_START,raw_data!$A:$A,"&lt;="&amp;BASE_YM,raw_data!$B:$B,"&lt;="&amp;BASE_YM,raw_data!$G:$G,$A929)+SUMIFS(raw_data!$J:$J,raw_data!$A:$A,"&gt;="&amp;UY_START,raw_data!$A:$A,"&lt;="&amp;BASE_YM,raw_data!$B:$B,"&lt;="&amp;BASE_YM,raw_data!$G:$G,$A929)))</f>
        <v/>
      </c>
      <c r="F929" s="31" t="str">
        <f aca="false">IF(N(D929)=0,"",E929/D929)</f>
        <v/>
      </c>
      <c r="G929" s="30" t="str">
        <f aca="false">IF($A929="","",SUMIFS(raw_data!$H:$H,raw_data!$A:$A,"&gt;="&amp;UY_START_PY,raw_data!$A:$A,"&lt;="&amp;BASE_YM_PY,raw_data!$B:$B,"&lt;="&amp;BASE_YM_PY,raw_data!$G:$G,$A929))</f>
        <v/>
      </c>
      <c r="H929" s="30" t="str">
        <f aca="false">IF($A929="","",(SUMIFS(raw_data!$I:$I,raw_data!$A:$A,"&gt;="&amp;UY_START_PY,raw_data!$A:$A,"&lt;="&amp;BASE_YM_PY,raw_data!$B:$B,"&lt;="&amp;BASE_YM_PY,raw_data!$G:$G,$A929)+SUMIFS(raw_data!$J:$J,raw_data!$A:$A,"&gt;="&amp;UY_START_PY,raw_data!$A:$A,"&lt;="&amp;BASE_YM_PY,raw_data!$B:$B,"&lt;="&amp;BASE_YM_PY,raw_data!$G:$G,$A929)))</f>
        <v/>
      </c>
      <c r="I929" s="31" t="str">
        <f aca="false">IF(N(G929)=0,"",H929/G929)</f>
        <v/>
      </c>
      <c r="J929" s="32" t="str">
        <f aca="false">IF(N(G929)=0,"",D929/G929-1)</f>
        <v/>
      </c>
      <c r="K929" s="33" t="str">
        <f aca="false">IF(OR(F929="",I929=""),"",F929-I929)</f>
        <v/>
      </c>
      <c r="L929" s="30" t="str">
        <f aca="false">IF($A929="","",SUMIFS(raw_data!$H:$H,raw_data!$B:$B,BASE_YM,raw_data!$G:$G,$A929))</f>
        <v/>
      </c>
      <c r="M929" s="30" t="str">
        <f aca="false">IF($A929="","",(SUMIFS(raw_data!$I:$I,raw_data!$B:$B,BASE_YM,raw_data!$G:$G,$A929)+SUMIFS(raw_data!$J:$J,raw_data!$B:$B,BASE_YM,raw_data!$G:$G,$A929)))</f>
        <v/>
      </c>
      <c r="N929" s="31" t="str">
        <f aca="false">IF(N(L929)=0,"",M929/L929)</f>
        <v/>
      </c>
      <c r="O929" s="30" t="str">
        <f aca="false">IF($A929="","",SUMIFS(raw_data!$H:$H,raw_data!$B:$B,BASE_YM_PY,raw_data!$G:$G,$A929))</f>
        <v/>
      </c>
      <c r="P929" s="30" t="str">
        <f aca="false">IF($A929="","",(SUMIFS(raw_data!$I:$I,raw_data!$B:$B,BASE_YM_PY,raw_data!$G:$G,$A929)+SUMIFS(raw_data!$J:$J,raw_data!$B:$B,BASE_YM_PY,raw_data!$G:$G,$A929)))</f>
        <v/>
      </c>
      <c r="Q929" s="31" t="str">
        <f aca="false">IF(N(O929)=0,"",P929/O929)</f>
        <v/>
      </c>
      <c r="R929" s="32" t="str">
        <f aca="false">IF(N(O929)=0,"",L929/O929-1)</f>
        <v/>
      </c>
      <c r="S929" s="33" t="str">
        <f aca="false">IF(OR(N929="",Q929=""),"",N929-Q929)</f>
        <v/>
      </c>
      <c r="T929" s="0" t="str">
        <f aca="false">IF(N(D929)&gt;0,RANK(D929,D$2:D$1001)+COUNTIF(D$2:D929,D929)-1,"")</f>
        <v/>
      </c>
      <c r="U929" s="38" t="n">
        <f aca="false">IF(N(D929)&gt;0,IF(D929&gt;=LR_MIN_SHARE*SUM(D$2:D$1001),F929,-1),-1)</f>
        <v>-1</v>
      </c>
      <c r="V929" s="0" t="str">
        <f aca="false">IF(U929&lt;0,"",RANK(U929,U$2:U$1001)+COUNTIF(U$2:U929,U929)-1)</f>
        <v/>
      </c>
      <c r="W929" s="0" t="str">
        <f aca="false">IF(N(L929)&gt;0,RANK(L929,L$2:L$1001)+COUNTIF(L$2:L929,L929)-1,"")</f>
        <v/>
      </c>
      <c r="X929" s="38" t="n">
        <f aca="false">IF(N(L929)&gt;0,IF(L929&gt;=LR_MIN_SHARE*SUM(L$2:L$1001),N929,-1),-1)</f>
        <v>-1</v>
      </c>
      <c r="Y929" s="0" t="str">
        <f aca="false">IF(X929&lt;0,"",RANK(X929,X$2:X$1001)+COUNTIF(X$2:X929,X929)-1)</f>
        <v/>
      </c>
      <c r="AA929" s="0" t="str">
        <f aca="false">IF($A929="","",IF(COUNTIF($B$2:$B929,$B929)=1,1,""))</f>
        <v/>
      </c>
      <c r="AB929" s="0" t="str">
        <f aca="false">IF(AA929=1,SUMIF($B$2:$B$1001,$B929,$D$2:$D$1001),"")</f>
        <v/>
      </c>
      <c r="AC929" s="0" t="str">
        <f aca="false">IF(AA929=1,RANK(AB929,$AB$2:$AB$1001)+COUNTIF($AB$2:$AB929,AB929)-1,"")</f>
        <v/>
      </c>
      <c r="AD929" s="0" t="str">
        <f aca="false">IF($A929="","",COUNTIF(raw_data!$G:$G,$A929))</f>
        <v/>
      </c>
      <c r="AE929" s="0" t="str">
        <f aca="false">IF($A929="","",IF(COUNTIF($A$2:$A$1001,$A929)&gt;1,1,0))</f>
        <v/>
      </c>
    </row>
    <row r="930" customFormat="false" ht="15" hidden="false" customHeight="false" outlineLevel="0" collapsed="false">
      <c r="A930" s="0" t="str">
        <f aca="false">IF(code_master!$A930="","",code_master!$A930)</f>
        <v/>
      </c>
      <c r="B930" s="0" t="str">
        <f aca="false">IF($A930="","",code_master!$C930&amp;"")</f>
        <v/>
      </c>
      <c r="C930" s="0" t="str">
        <f aca="false">IF($A930="","",code_master!$B930&amp;"")</f>
        <v/>
      </c>
      <c r="D930" s="30" t="str">
        <f aca="false">IF($A930="","",SUMIFS(raw_data!$H:$H,raw_data!$A:$A,"&gt;="&amp;UY_START,raw_data!$A:$A,"&lt;="&amp;BASE_YM,raw_data!$B:$B,"&lt;="&amp;BASE_YM,raw_data!$G:$G,$A930))</f>
        <v/>
      </c>
      <c r="E930" s="30" t="str">
        <f aca="false">IF($A930="","",(SUMIFS(raw_data!$I:$I,raw_data!$A:$A,"&gt;="&amp;UY_START,raw_data!$A:$A,"&lt;="&amp;BASE_YM,raw_data!$B:$B,"&lt;="&amp;BASE_YM,raw_data!$G:$G,$A930)+SUMIFS(raw_data!$J:$J,raw_data!$A:$A,"&gt;="&amp;UY_START,raw_data!$A:$A,"&lt;="&amp;BASE_YM,raw_data!$B:$B,"&lt;="&amp;BASE_YM,raw_data!$G:$G,$A930)))</f>
        <v/>
      </c>
      <c r="F930" s="31" t="str">
        <f aca="false">IF(N(D930)=0,"",E930/D930)</f>
        <v/>
      </c>
      <c r="G930" s="30" t="str">
        <f aca="false">IF($A930="","",SUMIFS(raw_data!$H:$H,raw_data!$A:$A,"&gt;="&amp;UY_START_PY,raw_data!$A:$A,"&lt;="&amp;BASE_YM_PY,raw_data!$B:$B,"&lt;="&amp;BASE_YM_PY,raw_data!$G:$G,$A930))</f>
        <v/>
      </c>
      <c r="H930" s="30" t="str">
        <f aca="false">IF($A930="","",(SUMIFS(raw_data!$I:$I,raw_data!$A:$A,"&gt;="&amp;UY_START_PY,raw_data!$A:$A,"&lt;="&amp;BASE_YM_PY,raw_data!$B:$B,"&lt;="&amp;BASE_YM_PY,raw_data!$G:$G,$A930)+SUMIFS(raw_data!$J:$J,raw_data!$A:$A,"&gt;="&amp;UY_START_PY,raw_data!$A:$A,"&lt;="&amp;BASE_YM_PY,raw_data!$B:$B,"&lt;="&amp;BASE_YM_PY,raw_data!$G:$G,$A930)))</f>
        <v/>
      </c>
      <c r="I930" s="31" t="str">
        <f aca="false">IF(N(G930)=0,"",H930/G930)</f>
        <v/>
      </c>
      <c r="J930" s="32" t="str">
        <f aca="false">IF(N(G930)=0,"",D930/G930-1)</f>
        <v/>
      </c>
      <c r="K930" s="33" t="str">
        <f aca="false">IF(OR(F930="",I930=""),"",F930-I930)</f>
        <v/>
      </c>
      <c r="L930" s="30" t="str">
        <f aca="false">IF($A930="","",SUMIFS(raw_data!$H:$H,raw_data!$B:$B,BASE_YM,raw_data!$G:$G,$A930))</f>
        <v/>
      </c>
      <c r="M930" s="30" t="str">
        <f aca="false">IF($A930="","",(SUMIFS(raw_data!$I:$I,raw_data!$B:$B,BASE_YM,raw_data!$G:$G,$A930)+SUMIFS(raw_data!$J:$J,raw_data!$B:$B,BASE_YM,raw_data!$G:$G,$A930)))</f>
        <v/>
      </c>
      <c r="N930" s="31" t="str">
        <f aca="false">IF(N(L930)=0,"",M930/L930)</f>
        <v/>
      </c>
      <c r="O930" s="30" t="str">
        <f aca="false">IF($A930="","",SUMIFS(raw_data!$H:$H,raw_data!$B:$B,BASE_YM_PY,raw_data!$G:$G,$A930))</f>
        <v/>
      </c>
      <c r="P930" s="30" t="str">
        <f aca="false">IF($A930="","",(SUMIFS(raw_data!$I:$I,raw_data!$B:$B,BASE_YM_PY,raw_data!$G:$G,$A930)+SUMIFS(raw_data!$J:$J,raw_data!$B:$B,BASE_YM_PY,raw_data!$G:$G,$A930)))</f>
        <v/>
      </c>
      <c r="Q930" s="31" t="str">
        <f aca="false">IF(N(O930)=0,"",P930/O930)</f>
        <v/>
      </c>
      <c r="R930" s="32" t="str">
        <f aca="false">IF(N(O930)=0,"",L930/O930-1)</f>
        <v/>
      </c>
      <c r="S930" s="33" t="str">
        <f aca="false">IF(OR(N930="",Q930=""),"",N930-Q930)</f>
        <v/>
      </c>
      <c r="T930" s="0" t="str">
        <f aca="false">IF(N(D930)&gt;0,RANK(D930,D$2:D$1001)+COUNTIF(D$2:D930,D930)-1,"")</f>
        <v/>
      </c>
      <c r="U930" s="38" t="n">
        <f aca="false">IF(N(D930)&gt;0,IF(D930&gt;=LR_MIN_SHARE*SUM(D$2:D$1001),F930,-1),-1)</f>
        <v>-1</v>
      </c>
      <c r="V930" s="0" t="str">
        <f aca="false">IF(U930&lt;0,"",RANK(U930,U$2:U$1001)+COUNTIF(U$2:U930,U930)-1)</f>
        <v/>
      </c>
      <c r="W930" s="0" t="str">
        <f aca="false">IF(N(L930)&gt;0,RANK(L930,L$2:L$1001)+COUNTIF(L$2:L930,L930)-1,"")</f>
        <v/>
      </c>
      <c r="X930" s="38" t="n">
        <f aca="false">IF(N(L930)&gt;0,IF(L930&gt;=LR_MIN_SHARE*SUM(L$2:L$1001),N930,-1),-1)</f>
        <v>-1</v>
      </c>
      <c r="Y930" s="0" t="str">
        <f aca="false">IF(X930&lt;0,"",RANK(X930,X$2:X$1001)+COUNTIF(X$2:X930,X930)-1)</f>
        <v/>
      </c>
      <c r="AA930" s="0" t="str">
        <f aca="false">IF($A930="","",IF(COUNTIF($B$2:$B930,$B930)=1,1,""))</f>
        <v/>
      </c>
      <c r="AB930" s="0" t="str">
        <f aca="false">IF(AA930=1,SUMIF($B$2:$B$1001,$B930,$D$2:$D$1001),"")</f>
        <v/>
      </c>
      <c r="AC930" s="0" t="str">
        <f aca="false">IF(AA930=1,RANK(AB930,$AB$2:$AB$1001)+COUNTIF($AB$2:$AB930,AB930)-1,"")</f>
        <v/>
      </c>
      <c r="AD930" s="0" t="str">
        <f aca="false">IF($A930="","",COUNTIF(raw_data!$G:$G,$A930))</f>
        <v/>
      </c>
      <c r="AE930" s="0" t="str">
        <f aca="false">IF($A930="","",IF(COUNTIF($A$2:$A$1001,$A930)&gt;1,1,0))</f>
        <v/>
      </c>
    </row>
    <row r="931" customFormat="false" ht="15" hidden="false" customHeight="false" outlineLevel="0" collapsed="false">
      <c r="A931" s="0" t="str">
        <f aca="false">IF(code_master!$A931="","",code_master!$A931)</f>
        <v/>
      </c>
      <c r="B931" s="0" t="str">
        <f aca="false">IF($A931="","",code_master!$C931&amp;"")</f>
        <v/>
      </c>
      <c r="C931" s="0" t="str">
        <f aca="false">IF($A931="","",code_master!$B931&amp;"")</f>
        <v/>
      </c>
      <c r="D931" s="30" t="str">
        <f aca="false">IF($A931="","",SUMIFS(raw_data!$H:$H,raw_data!$A:$A,"&gt;="&amp;UY_START,raw_data!$A:$A,"&lt;="&amp;BASE_YM,raw_data!$B:$B,"&lt;="&amp;BASE_YM,raw_data!$G:$G,$A931))</f>
        <v/>
      </c>
      <c r="E931" s="30" t="str">
        <f aca="false">IF($A931="","",(SUMIFS(raw_data!$I:$I,raw_data!$A:$A,"&gt;="&amp;UY_START,raw_data!$A:$A,"&lt;="&amp;BASE_YM,raw_data!$B:$B,"&lt;="&amp;BASE_YM,raw_data!$G:$G,$A931)+SUMIFS(raw_data!$J:$J,raw_data!$A:$A,"&gt;="&amp;UY_START,raw_data!$A:$A,"&lt;="&amp;BASE_YM,raw_data!$B:$B,"&lt;="&amp;BASE_YM,raw_data!$G:$G,$A931)))</f>
        <v/>
      </c>
      <c r="F931" s="31" t="str">
        <f aca="false">IF(N(D931)=0,"",E931/D931)</f>
        <v/>
      </c>
      <c r="G931" s="30" t="str">
        <f aca="false">IF($A931="","",SUMIFS(raw_data!$H:$H,raw_data!$A:$A,"&gt;="&amp;UY_START_PY,raw_data!$A:$A,"&lt;="&amp;BASE_YM_PY,raw_data!$B:$B,"&lt;="&amp;BASE_YM_PY,raw_data!$G:$G,$A931))</f>
        <v/>
      </c>
      <c r="H931" s="30" t="str">
        <f aca="false">IF($A931="","",(SUMIFS(raw_data!$I:$I,raw_data!$A:$A,"&gt;="&amp;UY_START_PY,raw_data!$A:$A,"&lt;="&amp;BASE_YM_PY,raw_data!$B:$B,"&lt;="&amp;BASE_YM_PY,raw_data!$G:$G,$A931)+SUMIFS(raw_data!$J:$J,raw_data!$A:$A,"&gt;="&amp;UY_START_PY,raw_data!$A:$A,"&lt;="&amp;BASE_YM_PY,raw_data!$B:$B,"&lt;="&amp;BASE_YM_PY,raw_data!$G:$G,$A931)))</f>
        <v/>
      </c>
      <c r="I931" s="31" t="str">
        <f aca="false">IF(N(G931)=0,"",H931/G931)</f>
        <v/>
      </c>
      <c r="J931" s="32" t="str">
        <f aca="false">IF(N(G931)=0,"",D931/G931-1)</f>
        <v/>
      </c>
      <c r="K931" s="33" t="str">
        <f aca="false">IF(OR(F931="",I931=""),"",F931-I931)</f>
        <v/>
      </c>
      <c r="L931" s="30" t="str">
        <f aca="false">IF($A931="","",SUMIFS(raw_data!$H:$H,raw_data!$B:$B,BASE_YM,raw_data!$G:$G,$A931))</f>
        <v/>
      </c>
      <c r="M931" s="30" t="str">
        <f aca="false">IF($A931="","",(SUMIFS(raw_data!$I:$I,raw_data!$B:$B,BASE_YM,raw_data!$G:$G,$A931)+SUMIFS(raw_data!$J:$J,raw_data!$B:$B,BASE_YM,raw_data!$G:$G,$A931)))</f>
        <v/>
      </c>
      <c r="N931" s="31" t="str">
        <f aca="false">IF(N(L931)=0,"",M931/L931)</f>
        <v/>
      </c>
      <c r="O931" s="30" t="str">
        <f aca="false">IF($A931="","",SUMIFS(raw_data!$H:$H,raw_data!$B:$B,BASE_YM_PY,raw_data!$G:$G,$A931))</f>
        <v/>
      </c>
      <c r="P931" s="30" t="str">
        <f aca="false">IF($A931="","",(SUMIFS(raw_data!$I:$I,raw_data!$B:$B,BASE_YM_PY,raw_data!$G:$G,$A931)+SUMIFS(raw_data!$J:$J,raw_data!$B:$B,BASE_YM_PY,raw_data!$G:$G,$A931)))</f>
        <v/>
      </c>
      <c r="Q931" s="31" t="str">
        <f aca="false">IF(N(O931)=0,"",P931/O931)</f>
        <v/>
      </c>
      <c r="R931" s="32" t="str">
        <f aca="false">IF(N(O931)=0,"",L931/O931-1)</f>
        <v/>
      </c>
      <c r="S931" s="33" t="str">
        <f aca="false">IF(OR(N931="",Q931=""),"",N931-Q931)</f>
        <v/>
      </c>
      <c r="T931" s="0" t="str">
        <f aca="false">IF(N(D931)&gt;0,RANK(D931,D$2:D$1001)+COUNTIF(D$2:D931,D931)-1,"")</f>
        <v/>
      </c>
      <c r="U931" s="38" t="n">
        <f aca="false">IF(N(D931)&gt;0,IF(D931&gt;=LR_MIN_SHARE*SUM(D$2:D$1001),F931,-1),-1)</f>
        <v>-1</v>
      </c>
      <c r="V931" s="0" t="str">
        <f aca="false">IF(U931&lt;0,"",RANK(U931,U$2:U$1001)+COUNTIF(U$2:U931,U931)-1)</f>
        <v/>
      </c>
      <c r="W931" s="0" t="str">
        <f aca="false">IF(N(L931)&gt;0,RANK(L931,L$2:L$1001)+COUNTIF(L$2:L931,L931)-1,"")</f>
        <v/>
      </c>
      <c r="X931" s="38" t="n">
        <f aca="false">IF(N(L931)&gt;0,IF(L931&gt;=LR_MIN_SHARE*SUM(L$2:L$1001),N931,-1),-1)</f>
        <v>-1</v>
      </c>
      <c r="Y931" s="0" t="str">
        <f aca="false">IF(X931&lt;0,"",RANK(X931,X$2:X$1001)+COUNTIF(X$2:X931,X931)-1)</f>
        <v/>
      </c>
      <c r="AA931" s="0" t="str">
        <f aca="false">IF($A931="","",IF(COUNTIF($B$2:$B931,$B931)=1,1,""))</f>
        <v/>
      </c>
      <c r="AB931" s="0" t="str">
        <f aca="false">IF(AA931=1,SUMIF($B$2:$B$1001,$B931,$D$2:$D$1001),"")</f>
        <v/>
      </c>
      <c r="AC931" s="0" t="str">
        <f aca="false">IF(AA931=1,RANK(AB931,$AB$2:$AB$1001)+COUNTIF($AB$2:$AB931,AB931)-1,"")</f>
        <v/>
      </c>
      <c r="AD931" s="0" t="str">
        <f aca="false">IF($A931="","",COUNTIF(raw_data!$G:$G,$A931))</f>
        <v/>
      </c>
      <c r="AE931" s="0" t="str">
        <f aca="false">IF($A931="","",IF(COUNTIF($A$2:$A$1001,$A931)&gt;1,1,0))</f>
        <v/>
      </c>
    </row>
    <row r="932" customFormat="false" ht="15" hidden="false" customHeight="false" outlineLevel="0" collapsed="false">
      <c r="A932" s="0" t="str">
        <f aca="false">IF(code_master!$A932="","",code_master!$A932)</f>
        <v/>
      </c>
      <c r="B932" s="0" t="str">
        <f aca="false">IF($A932="","",code_master!$C932&amp;"")</f>
        <v/>
      </c>
      <c r="C932" s="0" t="str">
        <f aca="false">IF($A932="","",code_master!$B932&amp;"")</f>
        <v/>
      </c>
      <c r="D932" s="30" t="str">
        <f aca="false">IF($A932="","",SUMIFS(raw_data!$H:$H,raw_data!$A:$A,"&gt;="&amp;UY_START,raw_data!$A:$A,"&lt;="&amp;BASE_YM,raw_data!$B:$B,"&lt;="&amp;BASE_YM,raw_data!$G:$G,$A932))</f>
        <v/>
      </c>
      <c r="E932" s="30" t="str">
        <f aca="false">IF($A932="","",(SUMIFS(raw_data!$I:$I,raw_data!$A:$A,"&gt;="&amp;UY_START,raw_data!$A:$A,"&lt;="&amp;BASE_YM,raw_data!$B:$B,"&lt;="&amp;BASE_YM,raw_data!$G:$G,$A932)+SUMIFS(raw_data!$J:$J,raw_data!$A:$A,"&gt;="&amp;UY_START,raw_data!$A:$A,"&lt;="&amp;BASE_YM,raw_data!$B:$B,"&lt;="&amp;BASE_YM,raw_data!$G:$G,$A932)))</f>
        <v/>
      </c>
      <c r="F932" s="31" t="str">
        <f aca="false">IF(N(D932)=0,"",E932/D932)</f>
        <v/>
      </c>
      <c r="G932" s="30" t="str">
        <f aca="false">IF($A932="","",SUMIFS(raw_data!$H:$H,raw_data!$A:$A,"&gt;="&amp;UY_START_PY,raw_data!$A:$A,"&lt;="&amp;BASE_YM_PY,raw_data!$B:$B,"&lt;="&amp;BASE_YM_PY,raw_data!$G:$G,$A932))</f>
        <v/>
      </c>
      <c r="H932" s="30" t="str">
        <f aca="false">IF($A932="","",(SUMIFS(raw_data!$I:$I,raw_data!$A:$A,"&gt;="&amp;UY_START_PY,raw_data!$A:$A,"&lt;="&amp;BASE_YM_PY,raw_data!$B:$B,"&lt;="&amp;BASE_YM_PY,raw_data!$G:$G,$A932)+SUMIFS(raw_data!$J:$J,raw_data!$A:$A,"&gt;="&amp;UY_START_PY,raw_data!$A:$A,"&lt;="&amp;BASE_YM_PY,raw_data!$B:$B,"&lt;="&amp;BASE_YM_PY,raw_data!$G:$G,$A932)))</f>
        <v/>
      </c>
      <c r="I932" s="31" t="str">
        <f aca="false">IF(N(G932)=0,"",H932/G932)</f>
        <v/>
      </c>
      <c r="J932" s="32" t="str">
        <f aca="false">IF(N(G932)=0,"",D932/G932-1)</f>
        <v/>
      </c>
      <c r="K932" s="33" t="str">
        <f aca="false">IF(OR(F932="",I932=""),"",F932-I932)</f>
        <v/>
      </c>
      <c r="L932" s="30" t="str">
        <f aca="false">IF($A932="","",SUMIFS(raw_data!$H:$H,raw_data!$B:$B,BASE_YM,raw_data!$G:$G,$A932))</f>
        <v/>
      </c>
      <c r="M932" s="30" t="str">
        <f aca="false">IF($A932="","",(SUMIFS(raw_data!$I:$I,raw_data!$B:$B,BASE_YM,raw_data!$G:$G,$A932)+SUMIFS(raw_data!$J:$J,raw_data!$B:$B,BASE_YM,raw_data!$G:$G,$A932)))</f>
        <v/>
      </c>
      <c r="N932" s="31" t="str">
        <f aca="false">IF(N(L932)=0,"",M932/L932)</f>
        <v/>
      </c>
      <c r="O932" s="30" t="str">
        <f aca="false">IF($A932="","",SUMIFS(raw_data!$H:$H,raw_data!$B:$B,BASE_YM_PY,raw_data!$G:$G,$A932))</f>
        <v/>
      </c>
      <c r="P932" s="30" t="str">
        <f aca="false">IF($A932="","",(SUMIFS(raw_data!$I:$I,raw_data!$B:$B,BASE_YM_PY,raw_data!$G:$G,$A932)+SUMIFS(raw_data!$J:$J,raw_data!$B:$B,BASE_YM_PY,raw_data!$G:$G,$A932)))</f>
        <v/>
      </c>
      <c r="Q932" s="31" t="str">
        <f aca="false">IF(N(O932)=0,"",P932/O932)</f>
        <v/>
      </c>
      <c r="R932" s="32" t="str">
        <f aca="false">IF(N(O932)=0,"",L932/O932-1)</f>
        <v/>
      </c>
      <c r="S932" s="33" t="str">
        <f aca="false">IF(OR(N932="",Q932=""),"",N932-Q932)</f>
        <v/>
      </c>
      <c r="T932" s="0" t="str">
        <f aca="false">IF(N(D932)&gt;0,RANK(D932,D$2:D$1001)+COUNTIF(D$2:D932,D932)-1,"")</f>
        <v/>
      </c>
      <c r="U932" s="38" t="n">
        <f aca="false">IF(N(D932)&gt;0,IF(D932&gt;=LR_MIN_SHARE*SUM(D$2:D$1001),F932,-1),-1)</f>
        <v>-1</v>
      </c>
      <c r="V932" s="0" t="str">
        <f aca="false">IF(U932&lt;0,"",RANK(U932,U$2:U$1001)+COUNTIF(U$2:U932,U932)-1)</f>
        <v/>
      </c>
      <c r="W932" s="0" t="str">
        <f aca="false">IF(N(L932)&gt;0,RANK(L932,L$2:L$1001)+COUNTIF(L$2:L932,L932)-1,"")</f>
        <v/>
      </c>
      <c r="X932" s="38" t="n">
        <f aca="false">IF(N(L932)&gt;0,IF(L932&gt;=LR_MIN_SHARE*SUM(L$2:L$1001),N932,-1),-1)</f>
        <v>-1</v>
      </c>
      <c r="Y932" s="0" t="str">
        <f aca="false">IF(X932&lt;0,"",RANK(X932,X$2:X$1001)+COUNTIF(X$2:X932,X932)-1)</f>
        <v/>
      </c>
      <c r="AA932" s="0" t="str">
        <f aca="false">IF($A932="","",IF(COUNTIF($B$2:$B932,$B932)=1,1,""))</f>
        <v/>
      </c>
      <c r="AB932" s="0" t="str">
        <f aca="false">IF(AA932=1,SUMIF($B$2:$B$1001,$B932,$D$2:$D$1001),"")</f>
        <v/>
      </c>
      <c r="AC932" s="0" t="str">
        <f aca="false">IF(AA932=1,RANK(AB932,$AB$2:$AB$1001)+COUNTIF($AB$2:$AB932,AB932)-1,"")</f>
        <v/>
      </c>
      <c r="AD932" s="0" t="str">
        <f aca="false">IF($A932="","",COUNTIF(raw_data!$G:$G,$A932))</f>
        <v/>
      </c>
      <c r="AE932" s="0" t="str">
        <f aca="false">IF($A932="","",IF(COUNTIF($A$2:$A$1001,$A932)&gt;1,1,0))</f>
        <v/>
      </c>
    </row>
    <row r="933" customFormat="false" ht="15" hidden="false" customHeight="false" outlineLevel="0" collapsed="false">
      <c r="A933" s="0" t="str">
        <f aca="false">IF(code_master!$A933="","",code_master!$A933)</f>
        <v/>
      </c>
      <c r="B933" s="0" t="str">
        <f aca="false">IF($A933="","",code_master!$C933&amp;"")</f>
        <v/>
      </c>
      <c r="C933" s="0" t="str">
        <f aca="false">IF($A933="","",code_master!$B933&amp;"")</f>
        <v/>
      </c>
      <c r="D933" s="30" t="str">
        <f aca="false">IF($A933="","",SUMIFS(raw_data!$H:$H,raw_data!$A:$A,"&gt;="&amp;UY_START,raw_data!$A:$A,"&lt;="&amp;BASE_YM,raw_data!$B:$B,"&lt;="&amp;BASE_YM,raw_data!$G:$G,$A933))</f>
        <v/>
      </c>
      <c r="E933" s="30" t="str">
        <f aca="false">IF($A933="","",(SUMIFS(raw_data!$I:$I,raw_data!$A:$A,"&gt;="&amp;UY_START,raw_data!$A:$A,"&lt;="&amp;BASE_YM,raw_data!$B:$B,"&lt;="&amp;BASE_YM,raw_data!$G:$G,$A933)+SUMIFS(raw_data!$J:$J,raw_data!$A:$A,"&gt;="&amp;UY_START,raw_data!$A:$A,"&lt;="&amp;BASE_YM,raw_data!$B:$B,"&lt;="&amp;BASE_YM,raw_data!$G:$G,$A933)))</f>
        <v/>
      </c>
      <c r="F933" s="31" t="str">
        <f aca="false">IF(N(D933)=0,"",E933/D933)</f>
        <v/>
      </c>
      <c r="G933" s="30" t="str">
        <f aca="false">IF($A933="","",SUMIFS(raw_data!$H:$H,raw_data!$A:$A,"&gt;="&amp;UY_START_PY,raw_data!$A:$A,"&lt;="&amp;BASE_YM_PY,raw_data!$B:$B,"&lt;="&amp;BASE_YM_PY,raw_data!$G:$G,$A933))</f>
        <v/>
      </c>
      <c r="H933" s="30" t="str">
        <f aca="false">IF($A933="","",(SUMIFS(raw_data!$I:$I,raw_data!$A:$A,"&gt;="&amp;UY_START_PY,raw_data!$A:$A,"&lt;="&amp;BASE_YM_PY,raw_data!$B:$B,"&lt;="&amp;BASE_YM_PY,raw_data!$G:$G,$A933)+SUMIFS(raw_data!$J:$J,raw_data!$A:$A,"&gt;="&amp;UY_START_PY,raw_data!$A:$A,"&lt;="&amp;BASE_YM_PY,raw_data!$B:$B,"&lt;="&amp;BASE_YM_PY,raw_data!$G:$G,$A933)))</f>
        <v/>
      </c>
      <c r="I933" s="31" t="str">
        <f aca="false">IF(N(G933)=0,"",H933/G933)</f>
        <v/>
      </c>
      <c r="J933" s="32" t="str">
        <f aca="false">IF(N(G933)=0,"",D933/G933-1)</f>
        <v/>
      </c>
      <c r="K933" s="33" t="str">
        <f aca="false">IF(OR(F933="",I933=""),"",F933-I933)</f>
        <v/>
      </c>
      <c r="L933" s="30" t="str">
        <f aca="false">IF($A933="","",SUMIFS(raw_data!$H:$H,raw_data!$B:$B,BASE_YM,raw_data!$G:$G,$A933))</f>
        <v/>
      </c>
      <c r="M933" s="30" t="str">
        <f aca="false">IF($A933="","",(SUMIFS(raw_data!$I:$I,raw_data!$B:$B,BASE_YM,raw_data!$G:$G,$A933)+SUMIFS(raw_data!$J:$J,raw_data!$B:$B,BASE_YM,raw_data!$G:$G,$A933)))</f>
        <v/>
      </c>
      <c r="N933" s="31" t="str">
        <f aca="false">IF(N(L933)=0,"",M933/L933)</f>
        <v/>
      </c>
      <c r="O933" s="30" t="str">
        <f aca="false">IF($A933="","",SUMIFS(raw_data!$H:$H,raw_data!$B:$B,BASE_YM_PY,raw_data!$G:$G,$A933))</f>
        <v/>
      </c>
      <c r="P933" s="30" t="str">
        <f aca="false">IF($A933="","",(SUMIFS(raw_data!$I:$I,raw_data!$B:$B,BASE_YM_PY,raw_data!$G:$G,$A933)+SUMIFS(raw_data!$J:$J,raw_data!$B:$B,BASE_YM_PY,raw_data!$G:$G,$A933)))</f>
        <v/>
      </c>
      <c r="Q933" s="31" t="str">
        <f aca="false">IF(N(O933)=0,"",P933/O933)</f>
        <v/>
      </c>
      <c r="R933" s="32" t="str">
        <f aca="false">IF(N(O933)=0,"",L933/O933-1)</f>
        <v/>
      </c>
      <c r="S933" s="33" t="str">
        <f aca="false">IF(OR(N933="",Q933=""),"",N933-Q933)</f>
        <v/>
      </c>
      <c r="T933" s="0" t="str">
        <f aca="false">IF(N(D933)&gt;0,RANK(D933,D$2:D$1001)+COUNTIF(D$2:D933,D933)-1,"")</f>
        <v/>
      </c>
      <c r="U933" s="38" t="n">
        <f aca="false">IF(N(D933)&gt;0,IF(D933&gt;=LR_MIN_SHARE*SUM(D$2:D$1001),F933,-1),-1)</f>
        <v>-1</v>
      </c>
      <c r="V933" s="0" t="str">
        <f aca="false">IF(U933&lt;0,"",RANK(U933,U$2:U$1001)+COUNTIF(U$2:U933,U933)-1)</f>
        <v/>
      </c>
      <c r="W933" s="0" t="str">
        <f aca="false">IF(N(L933)&gt;0,RANK(L933,L$2:L$1001)+COUNTIF(L$2:L933,L933)-1,"")</f>
        <v/>
      </c>
      <c r="X933" s="38" t="n">
        <f aca="false">IF(N(L933)&gt;0,IF(L933&gt;=LR_MIN_SHARE*SUM(L$2:L$1001),N933,-1),-1)</f>
        <v>-1</v>
      </c>
      <c r="Y933" s="0" t="str">
        <f aca="false">IF(X933&lt;0,"",RANK(X933,X$2:X$1001)+COUNTIF(X$2:X933,X933)-1)</f>
        <v/>
      </c>
      <c r="AA933" s="0" t="str">
        <f aca="false">IF($A933="","",IF(COUNTIF($B$2:$B933,$B933)=1,1,""))</f>
        <v/>
      </c>
      <c r="AB933" s="0" t="str">
        <f aca="false">IF(AA933=1,SUMIF($B$2:$B$1001,$B933,$D$2:$D$1001),"")</f>
        <v/>
      </c>
      <c r="AC933" s="0" t="str">
        <f aca="false">IF(AA933=1,RANK(AB933,$AB$2:$AB$1001)+COUNTIF($AB$2:$AB933,AB933)-1,"")</f>
        <v/>
      </c>
      <c r="AD933" s="0" t="str">
        <f aca="false">IF($A933="","",COUNTIF(raw_data!$G:$G,$A933))</f>
        <v/>
      </c>
      <c r="AE933" s="0" t="str">
        <f aca="false">IF($A933="","",IF(COUNTIF($A$2:$A$1001,$A933)&gt;1,1,0))</f>
        <v/>
      </c>
    </row>
    <row r="934" customFormat="false" ht="15" hidden="false" customHeight="false" outlineLevel="0" collapsed="false">
      <c r="A934" s="0" t="str">
        <f aca="false">IF(code_master!$A934="","",code_master!$A934)</f>
        <v/>
      </c>
      <c r="B934" s="0" t="str">
        <f aca="false">IF($A934="","",code_master!$C934&amp;"")</f>
        <v/>
      </c>
      <c r="C934" s="0" t="str">
        <f aca="false">IF($A934="","",code_master!$B934&amp;"")</f>
        <v/>
      </c>
      <c r="D934" s="30" t="str">
        <f aca="false">IF($A934="","",SUMIFS(raw_data!$H:$H,raw_data!$A:$A,"&gt;="&amp;UY_START,raw_data!$A:$A,"&lt;="&amp;BASE_YM,raw_data!$B:$B,"&lt;="&amp;BASE_YM,raw_data!$G:$G,$A934))</f>
        <v/>
      </c>
      <c r="E934" s="30" t="str">
        <f aca="false">IF($A934="","",(SUMIFS(raw_data!$I:$I,raw_data!$A:$A,"&gt;="&amp;UY_START,raw_data!$A:$A,"&lt;="&amp;BASE_YM,raw_data!$B:$B,"&lt;="&amp;BASE_YM,raw_data!$G:$G,$A934)+SUMIFS(raw_data!$J:$J,raw_data!$A:$A,"&gt;="&amp;UY_START,raw_data!$A:$A,"&lt;="&amp;BASE_YM,raw_data!$B:$B,"&lt;="&amp;BASE_YM,raw_data!$G:$G,$A934)))</f>
        <v/>
      </c>
      <c r="F934" s="31" t="str">
        <f aca="false">IF(N(D934)=0,"",E934/D934)</f>
        <v/>
      </c>
      <c r="G934" s="30" t="str">
        <f aca="false">IF($A934="","",SUMIFS(raw_data!$H:$H,raw_data!$A:$A,"&gt;="&amp;UY_START_PY,raw_data!$A:$A,"&lt;="&amp;BASE_YM_PY,raw_data!$B:$B,"&lt;="&amp;BASE_YM_PY,raw_data!$G:$G,$A934))</f>
        <v/>
      </c>
      <c r="H934" s="30" t="str">
        <f aca="false">IF($A934="","",(SUMIFS(raw_data!$I:$I,raw_data!$A:$A,"&gt;="&amp;UY_START_PY,raw_data!$A:$A,"&lt;="&amp;BASE_YM_PY,raw_data!$B:$B,"&lt;="&amp;BASE_YM_PY,raw_data!$G:$G,$A934)+SUMIFS(raw_data!$J:$J,raw_data!$A:$A,"&gt;="&amp;UY_START_PY,raw_data!$A:$A,"&lt;="&amp;BASE_YM_PY,raw_data!$B:$B,"&lt;="&amp;BASE_YM_PY,raw_data!$G:$G,$A934)))</f>
        <v/>
      </c>
      <c r="I934" s="31" t="str">
        <f aca="false">IF(N(G934)=0,"",H934/G934)</f>
        <v/>
      </c>
      <c r="J934" s="32" t="str">
        <f aca="false">IF(N(G934)=0,"",D934/G934-1)</f>
        <v/>
      </c>
      <c r="K934" s="33" t="str">
        <f aca="false">IF(OR(F934="",I934=""),"",F934-I934)</f>
        <v/>
      </c>
      <c r="L934" s="30" t="str">
        <f aca="false">IF($A934="","",SUMIFS(raw_data!$H:$H,raw_data!$B:$B,BASE_YM,raw_data!$G:$G,$A934))</f>
        <v/>
      </c>
      <c r="M934" s="30" t="str">
        <f aca="false">IF($A934="","",(SUMIFS(raw_data!$I:$I,raw_data!$B:$B,BASE_YM,raw_data!$G:$G,$A934)+SUMIFS(raw_data!$J:$J,raw_data!$B:$B,BASE_YM,raw_data!$G:$G,$A934)))</f>
        <v/>
      </c>
      <c r="N934" s="31" t="str">
        <f aca="false">IF(N(L934)=0,"",M934/L934)</f>
        <v/>
      </c>
      <c r="O934" s="30" t="str">
        <f aca="false">IF($A934="","",SUMIFS(raw_data!$H:$H,raw_data!$B:$B,BASE_YM_PY,raw_data!$G:$G,$A934))</f>
        <v/>
      </c>
      <c r="P934" s="30" t="str">
        <f aca="false">IF($A934="","",(SUMIFS(raw_data!$I:$I,raw_data!$B:$B,BASE_YM_PY,raw_data!$G:$G,$A934)+SUMIFS(raw_data!$J:$J,raw_data!$B:$B,BASE_YM_PY,raw_data!$G:$G,$A934)))</f>
        <v/>
      </c>
      <c r="Q934" s="31" t="str">
        <f aca="false">IF(N(O934)=0,"",P934/O934)</f>
        <v/>
      </c>
      <c r="R934" s="32" t="str">
        <f aca="false">IF(N(O934)=0,"",L934/O934-1)</f>
        <v/>
      </c>
      <c r="S934" s="33" t="str">
        <f aca="false">IF(OR(N934="",Q934=""),"",N934-Q934)</f>
        <v/>
      </c>
      <c r="T934" s="0" t="str">
        <f aca="false">IF(N(D934)&gt;0,RANK(D934,D$2:D$1001)+COUNTIF(D$2:D934,D934)-1,"")</f>
        <v/>
      </c>
      <c r="U934" s="38" t="n">
        <f aca="false">IF(N(D934)&gt;0,IF(D934&gt;=LR_MIN_SHARE*SUM(D$2:D$1001),F934,-1),-1)</f>
        <v>-1</v>
      </c>
      <c r="V934" s="0" t="str">
        <f aca="false">IF(U934&lt;0,"",RANK(U934,U$2:U$1001)+COUNTIF(U$2:U934,U934)-1)</f>
        <v/>
      </c>
      <c r="W934" s="0" t="str">
        <f aca="false">IF(N(L934)&gt;0,RANK(L934,L$2:L$1001)+COUNTIF(L$2:L934,L934)-1,"")</f>
        <v/>
      </c>
      <c r="X934" s="38" t="n">
        <f aca="false">IF(N(L934)&gt;0,IF(L934&gt;=LR_MIN_SHARE*SUM(L$2:L$1001),N934,-1),-1)</f>
        <v>-1</v>
      </c>
      <c r="Y934" s="0" t="str">
        <f aca="false">IF(X934&lt;0,"",RANK(X934,X$2:X$1001)+COUNTIF(X$2:X934,X934)-1)</f>
        <v/>
      </c>
      <c r="AA934" s="0" t="str">
        <f aca="false">IF($A934="","",IF(COUNTIF($B$2:$B934,$B934)=1,1,""))</f>
        <v/>
      </c>
      <c r="AB934" s="0" t="str">
        <f aca="false">IF(AA934=1,SUMIF($B$2:$B$1001,$B934,$D$2:$D$1001),"")</f>
        <v/>
      </c>
      <c r="AC934" s="0" t="str">
        <f aca="false">IF(AA934=1,RANK(AB934,$AB$2:$AB$1001)+COUNTIF($AB$2:$AB934,AB934)-1,"")</f>
        <v/>
      </c>
      <c r="AD934" s="0" t="str">
        <f aca="false">IF($A934="","",COUNTIF(raw_data!$G:$G,$A934))</f>
        <v/>
      </c>
      <c r="AE934" s="0" t="str">
        <f aca="false">IF($A934="","",IF(COUNTIF($A$2:$A$1001,$A934)&gt;1,1,0))</f>
        <v/>
      </c>
    </row>
    <row r="935" customFormat="false" ht="15" hidden="false" customHeight="false" outlineLevel="0" collapsed="false">
      <c r="A935" s="0" t="str">
        <f aca="false">IF(code_master!$A935="","",code_master!$A935)</f>
        <v/>
      </c>
      <c r="B935" s="0" t="str">
        <f aca="false">IF($A935="","",code_master!$C935&amp;"")</f>
        <v/>
      </c>
      <c r="C935" s="0" t="str">
        <f aca="false">IF($A935="","",code_master!$B935&amp;"")</f>
        <v/>
      </c>
      <c r="D935" s="30" t="str">
        <f aca="false">IF($A935="","",SUMIFS(raw_data!$H:$H,raw_data!$A:$A,"&gt;="&amp;UY_START,raw_data!$A:$A,"&lt;="&amp;BASE_YM,raw_data!$B:$B,"&lt;="&amp;BASE_YM,raw_data!$G:$G,$A935))</f>
        <v/>
      </c>
      <c r="E935" s="30" t="str">
        <f aca="false">IF($A935="","",(SUMIFS(raw_data!$I:$I,raw_data!$A:$A,"&gt;="&amp;UY_START,raw_data!$A:$A,"&lt;="&amp;BASE_YM,raw_data!$B:$B,"&lt;="&amp;BASE_YM,raw_data!$G:$G,$A935)+SUMIFS(raw_data!$J:$J,raw_data!$A:$A,"&gt;="&amp;UY_START,raw_data!$A:$A,"&lt;="&amp;BASE_YM,raw_data!$B:$B,"&lt;="&amp;BASE_YM,raw_data!$G:$G,$A935)))</f>
        <v/>
      </c>
      <c r="F935" s="31" t="str">
        <f aca="false">IF(N(D935)=0,"",E935/D935)</f>
        <v/>
      </c>
      <c r="G935" s="30" t="str">
        <f aca="false">IF($A935="","",SUMIFS(raw_data!$H:$H,raw_data!$A:$A,"&gt;="&amp;UY_START_PY,raw_data!$A:$A,"&lt;="&amp;BASE_YM_PY,raw_data!$B:$B,"&lt;="&amp;BASE_YM_PY,raw_data!$G:$G,$A935))</f>
        <v/>
      </c>
      <c r="H935" s="30" t="str">
        <f aca="false">IF($A935="","",(SUMIFS(raw_data!$I:$I,raw_data!$A:$A,"&gt;="&amp;UY_START_PY,raw_data!$A:$A,"&lt;="&amp;BASE_YM_PY,raw_data!$B:$B,"&lt;="&amp;BASE_YM_PY,raw_data!$G:$G,$A935)+SUMIFS(raw_data!$J:$J,raw_data!$A:$A,"&gt;="&amp;UY_START_PY,raw_data!$A:$A,"&lt;="&amp;BASE_YM_PY,raw_data!$B:$B,"&lt;="&amp;BASE_YM_PY,raw_data!$G:$G,$A935)))</f>
        <v/>
      </c>
      <c r="I935" s="31" t="str">
        <f aca="false">IF(N(G935)=0,"",H935/G935)</f>
        <v/>
      </c>
      <c r="J935" s="32" t="str">
        <f aca="false">IF(N(G935)=0,"",D935/G935-1)</f>
        <v/>
      </c>
      <c r="K935" s="33" t="str">
        <f aca="false">IF(OR(F935="",I935=""),"",F935-I935)</f>
        <v/>
      </c>
      <c r="L935" s="30" t="str">
        <f aca="false">IF($A935="","",SUMIFS(raw_data!$H:$H,raw_data!$B:$B,BASE_YM,raw_data!$G:$G,$A935))</f>
        <v/>
      </c>
      <c r="M935" s="30" t="str">
        <f aca="false">IF($A935="","",(SUMIFS(raw_data!$I:$I,raw_data!$B:$B,BASE_YM,raw_data!$G:$G,$A935)+SUMIFS(raw_data!$J:$J,raw_data!$B:$B,BASE_YM,raw_data!$G:$G,$A935)))</f>
        <v/>
      </c>
      <c r="N935" s="31" t="str">
        <f aca="false">IF(N(L935)=0,"",M935/L935)</f>
        <v/>
      </c>
      <c r="O935" s="30" t="str">
        <f aca="false">IF($A935="","",SUMIFS(raw_data!$H:$H,raw_data!$B:$B,BASE_YM_PY,raw_data!$G:$G,$A935))</f>
        <v/>
      </c>
      <c r="P935" s="30" t="str">
        <f aca="false">IF($A935="","",(SUMIFS(raw_data!$I:$I,raw_data!$B:$B,BASE_YM_PY,raw_data!$G:$G,$A935)+SUMIFS(raw_data!$J:$J,raw_data!$B:$B,BASE_YM_PY,raw_data!$G:$G,$A935)))</f>
        <v/>
      </c>
      <c r="Q935" s="31" t="str">
        <f aca="false">IF(N(O935)=0,"",P935/O935)</f>
        <v/>
      </c>
      <c r="R935" s="32" t="str">
        <f aca="false">IF(N(O935)=0,"",L935/O935-1)</f>
        <v/>
      </c>
      <c r="S935" s="33" t="str">
        <f aca="false">IF(OR(N935="",Q935=""),"",N935-Q935)</f>
        <v/>
      </c>
      <c r="T935" s="0" t="str">
        <f aca="false">IF(N(D935)&gt;0,RANK(D935,D$2:D$1001)+COUNTIF(D$2:D935,D935)-1,"")</f>
        <v/>
      </c>
      <c r="U935" s="38" t="n">
        <f aca="false">IF(N(D935)&gt;0,IF(D935&gt;=LR_MIN_SHARE*SUM(D$2:D$1001),F935,-1),-1)</f>
        <v>-1</v>
      </c>
      <c r="V935" s="0" t="str">
        <f aca="false">IF(U935&lt;0,"",RANK(U935,U$2:U$1001)+COUNTIF(U$2:U935,U935)-1)</f>
        <v/>
      </c>
      <c r="W935" s="0" t="str">
        <f aca="false">IF(N(L935)&gt;0,RANK(L935,L$2:L$1001)+COUNTIF(L$2:L935,L935)-1,"")</f>
        <v/>
      </c>
      <c r="X935" s="38" t="n">
        <f aca="false">IF(N(L935)&gt;0,IF(L935&gt;=LR_MIN_SHARE*SUM(L$2:L$1001),N935,-1),-1)</f>
        <v>-1</v>
      </c>
      <c r="Y935" s="0" t="str">
        <f aca="false">IF(X935&lt;0,"",RANK(X935,X$2:X$1001)+COUNTIF(X$2:X935,X935)-1)</f>
        <v/>
      </c>
      <c r="AA935" s="0" t="str">
        <f aca="false">IF($A935="","",IF(COUNTIF($B$2:$B935,$B935)=1,1,""))</f>
        <v/>
      </c>
      <c r="AB935" s="0" t="str">
        <f aca="false">IF(AA935=1,SUMIF($B$2:$B$1001,$B935,$D$2:$D$1001),"")</f>
        <v/>
      </c>
      <c r="AC935" s="0" t="str">
        <f aca="false">IF(AA935=1,RANK(AB935,$AB$2:$AB$1001)+COUNTIF($AB$2:$AB935,AB935)-1,"")</f>
        <v/>
      </c>
      <c r="AD935" s="0" t="str">
        <f aca="false">IF($A935="","",COUNTIF(raw_data!$G:$G,$A935))</f>
        <v/>
      </c>
      <c r="AE935" s="0" t="str">
        <f aca="false">IF($A935="","",IF(COUNTIF($A$2:$A$1001,$A935)&gt;1,1,0))</f>
        <v/>
      </c>
    </row>
    <row r="936" customFormat="false" ht="15" hidden="false" customHeight="false" outlineLevel="0" collapsed="false">
      <c r="A936" s="0" t="str">
        <f aca="false">IF(code_master!$A936="","",code_master!$A936)</f>
        <v/>
      </c>
      <c r="B936" s="0" t="str">
        <f aca="false">IF($A936="","",code_master!$C936&amp;"")</f>
        <v/>
      </c>
      <c r="C936" s="0" t="str">
        <f aca="false">IF($A936="","",code_master!$B936&amp;"")</f>
        <v/>
      </c>
      <c r="D936" s="30" t="str">
        <f aca="false">IF($A936="","",SUMIFS(raw_data!$H:$H,raw_data!$A:$A,"&gt;="&amp;UY_START,raw_data!$A:$A,"&lt;="&amp;BASE_YM,raw_data!$B:$B,"&lt;="&amp;BASE_YM,raw_data!$G:$G,$A936))</f>
        <v/>
      </c>
      <c r="E936" s="30" t="str">
        <f aca="false">IF($A936="","",(SUMIFS(raw_data!$I:$I,raw_data!$A:$A,"&gt;="&amp;UY_START,raw_data!$A:$A,"&lt;="&amp;BASE_YM,raw_data!$B:$B,"&lt;="&amp;BASE_YM,raw_data!$G:$G,$A936)+SUMIFS(raw_data!$J:$J,raw_data!$A:$A,"&gt;="&amp;UY_START,raw_data!$A:$A,"&lt;="&amp;BASE_YM,raw_data!$B:$B,"&lt;="&amp;BASE_YM,raw_data!$G:$G,$A936)))</f>
        <v/>
      </c>
      <c r="F936" s="31" t="str">
        <f aca="false">IF(N(D936)=0,"",E936/D936)</f>
        <v/>
      </c>
      <c r="G936" s="30" t="str">
        <f aca="false">IF($A936="","",SUMIFS(raw_data!$H:$H,raw_data!$A:$A,"&gt;="&amp;UY_START_PY,raw_data!$A:$A,"&lt;="&amp;BASE_YM_PY,raw_data!$B:$B,"&lt;="&amp;BASE_YM_PY,raw_data!$G:$G,$A936))</f>
        <v/>
      </c>
      <c r="H936" s="30" t="str">
        <f aca="false">IF($A936="","",(SUMIFS(raw_data!$I:$I,raw_data!$A:$A,"&gt;="&amp;UY_START_PY,raw_data!$A:$A,"&lt;="&amp;BASE_YM_PY,raw_data!$B:$B,"&lt;="&amp;BASE_YM_PY,raw_data!$G:$G,$A936)+SUMIFS(raw_data!$J:$J,raw_data!$A:$A,"&gt;="&amp;UY_START_PY,raw_data!$A:$A,"&lt;="&amp;BASE_YM_PY,raw_data!$B:$B,"&lt;="&amp;BASE_YM_PY,raw_data!$G:$G,$A936)))</f>
        <v/>
      </c>
      <c r="I936" s="31" t="str">
        <f aca="false">IF(N(G936)=0,"",H936/G936)</f>
        <v/>
      </c>
      <c r="J936" s="32" t="str">
        <f aca="false">IF(N(G936)=0,"",D936/G936-1)</f>
        <v/>
      </c>
      <c r="K936" s="33" t="str">
        <f aca="false">IF(OR(F936="",I936=""),"",F936-I936)</f>
        <v/>
      </c>
      <c r="L936" s="30" t="str">
        <f aca="false">IF($A936="","",SUMIFS(raw_data!$H:$H,raw_data!$B:$B,BASE_YM,raw_data!$G:$G,$A936))</f>
        <v/>
      </c>
      <c r="M936" s="30" t="str">
        <f aca="false">IF($A936="","",(SUMIFS(raw_data!$I:$I,raw_data!$B:$B,BASE_YM,raw_data!$G:$G,$A936)+SUMIFS(raw_data!$J:$J,raw_data!$B:$B,BASE_YM,raw_data!$G:$G,$A936)))</f>
        <v/>
      </c>
      <c r="N936" s="31" t="str">
        <f aca="false">IF(N(L936)=0,"",M936/L936)</f>
        <v/>
      </c>
      <c r="O936" s="30" t="str">
        <f aca="false">IF($A936="","",SUMIFS(raw_data!$H:$H,raw_data!$B:$B,BASE_YM_PY,raw_data!$G:$G,$A936))</f>
        <v/>
      </c>
      <c r="P936" s="30" t="str">
        <f aca="false">IF($A936="","",(SUMIFS(raw_data!$I:$I,raw_data!$B:$B,BASE_YM_PY,raw_data!$G:$G,$A936)+SUMIFS(raw_data!$J:$J,raw_data!$B:$B,BASE_YM_PY,raw_data!$G:$G,$A936)))</f>
        <v/>
      </c>
      <c r="Q936" s="31" t="str">
        <f aca="false">IF(N(O936)=0,"",P936/O936)</f>
        <v/>
      </c>
      <c r="R936" s="32" t="str">
        <f aca="false">IF(N(O936)=0,"",L936/O936-1)</f>
        <v/>
      </c>
      <c r="S936" s="33" t="str">
        <f aca="false">IF(OR(N936="",Q936=""),"",N936-Q936)</f>
        <v/>
      </c>
      <c r="T936" s="0" t="str">
        <f aca="false">IF(N(D936)&gt;0,RANK(D936,D$2:D$1001)+COUNTIF(D$2:D936,D936)-1,"")</f>
        <v/>
      </c>
      <c r="U936" s="38" t="n">
        <f aca="false">IF(N(D936)&gt;0,IF(D936&gt;=LR_MIN_SHARE*SUM(D$2:D$1001),F936,-1),-1)</f>
        <v>-1</v>
      </c>
      <c r="V936" s="0" t="str">
        <f aca="false">IF(U936&lt;0,"",RANK(U936,U$2:U$1001)+COUNTIF(U$2:U936,U936)-1)</f>
        <v/>
      </c>
      <c r="W936" s="0" t="str">
        <f aca="false">IF(N(L936)&gt;0,RANK(L936,L$2:L$1001)+COUNTIF(L$2:L936,L936)-1,"")</f>
        <v/>
      </c>
      <c r="X936" s="38" t="n">
        <f aca="false">IF(N(L936)&gt;0,IF(L936&gt;=LR_MIN_SHARE*SUM(L$2:L$1001),N936,-1),-1)</f>
        <v>-1</v>
      </c>
      <c r="Y936" s="0" t="str">
        <f aca="false">IF(X936&lt;0,"",RANK(X936,X$2:X$1001)+COUNTIF(X$2:X936,X936)-1)</f>
        <v/>
      </c>
      <c r="AA936" s="0" t="str">
        <f aca="false">IF($A936="","",IF(COUNTIF($B$2:$B936,$B936)=1,1,""))</f>
        <v/>
      </c>
      <c r="AB936" s="0" t="str">
        <f aca="false">IF(AA936=1,SUMIF($B$2:$B$1001,$B936,$D$2:$D$1001),"")</f>
        <v/>
      </c>
      <c r="AC936" s="0" t="str">
        <f aca="false">IF(AA936=1,RANK(AB936,$AB$2:$AB$1001)+COUNTIF($AB$2:$AB936,AB936)-1,"")</f>
        <v/>
      </c>
      <c r="AD936" s="0" t="str">
        <f aca="false">IF($A936="","",COUNTIF(raw_data!$G:$G,$A936))</f>
        <v/>
      </c>
      <c r="AE936" s="0" t="str">
        <f aca="false">IF($A936="","",IF(COUNTIF($A$2:$A$1001,$A936)&gt;1,1,0))</f>
        <v/>
      </c>
    </row>
    <row r="937" customFormat="false" ht="15" hidden="false" customHeight="false" outlineLevel="0" collapsed="false">
      <c r="A937" s="0" t="str">
        <f aca="false">IF(code_master!$A937="","",code_master!$A937)</f>
        <v/>
      </c>
      <c r="B937" s="0" t="str">
        <f aca="false">IF($A937="","",code_master!$C937&amp;"")</f>
        <v/>
      </c>
      <c r="C937" s="0" t="str">
        <f aca="false">IF($A937="","",code_master!$B937&amp;"")</f>
        <v/>
      </c>
      <c r="D937" s="30" t="str">
        <f aca="false">IF($A937="","",SUMIFS(raw_data!$H:$H,raw_data!$A:$A,"&gt;="&amp;UY_START,raw_data!$A:$A,"&lt;="&amp;BASE_YM,raw_data!$B:$B,"&lt;="&amp;BASE_YM,raw_data!$G:$G,$A937))</f>
        <v/>
      </c>
      <c r="E937" s="30" t="str">
        <f aca="false">IF($A937="","",(SUMIFS(raw_data!$I:$I,raw_data!$A:$A,"&gt;="&amp;UY_START,raw_data!$A:$A,"&lt;="&amp;BASE_YM,raw_data!$B:$B,"&lt;="&amp;BASE_YM,raw_data!$G:$G,$A937)+SUMIFS(raw_data!$J:$J,raw_data!$A:$A,"&gt;="&amp;UY_START,raw_data!$A:$A,"&lt;="&amp;BASE_YM,raw_data!$B:$B,"&lt;="&amp;BASE_YM,raw_data!$G:$G,$A937)))</f>
        <v/>
      </c>
      <c r="F937" s="31" t="str">
        <f aca="false">IF(N(D937)=0,"",E937/D937)</f>
        <v/>
      </c>
      <c r="G937" s="30" t="str">
        <f aca="false">IF($A937="","",SUMIFS(raw_data!$H:$H,raw_data!$A:$A,"&gt;="&amp;UY_START_PY,raw_data!$A:$A,"&lt;="&amp;BASE_YM_PY,raw_data!$B:$B,"&lt;="&amp;BASE_YM_PY,raw_data!$G:$G,$A937))</f>
        <v/>
      </c>
      <c r="H937" s="30" t="str">
        <f aca="false">IF($A937="","",(SUMIFS(raw_data!$I:$I,raw_data!$A:$A,"&gt;="&amp;UY_START_PY,raw_data!$A:$A,"&lt;="&amp;BASE_YM_PY,raw_data!$B:$B,"&lt;="&amp;BASE_YM_PY,raw_data!$G:$G,$A937)+SUMIFS(raw_data!$J:$J,raw_data!$A:$A,"&gt;="&amp;UY_START_PY,raw_data!$A:$A,"&lt;="&amp;BASE_YM_PY,raw_data!$B:$B,"&lt;="&amp;BASE_YM_PY,raw_data!$G:$G,$A937)))</f>
        <v/>
      </c>
      <c r="I937" s="31" t="str">
        <f aca="false">IF(N(G937)=0,"",H937/G937)</f>
        <v/>
      </c>
      <c r="J937" s="32" t="str">
        <f aca="false">IF(N(G937)=0,"",D937/G937-1)</f>
        <v/>
      </c>
      <c r="K937" s="33" t="str">
        <f aca="false">IF(OR(F937="",I937=""),"",F937-I937)</f>
        <v/>
      </c>
      <c r="L937" s="30" t="str">
        <f aca="false">IF($A937="","",SUMIFS(raw_data!$H:$H,raw_data!$B:$B,BASE_YM,raw_data!$G:$G,$A937))</f>
        <v/>
      </c>
      <c r="M937" s="30" t="str">
        <f aca="false">IF($A937="","",(SUMIFS(raw_data!$I:$I,raw_data!$B:$B,BASE_YM,raw_data!$G:$G,$A937)+SUMIFS(raw_data!$J:$J,raw_data!$B:$B,BASE_YM,raw_data!$G:$G,$A937)))</f>
        <v/>
      </c>
      <c r="N937" s="31" t="str">
        <f aca="false">IF(N(L937)=0,"",M937/L937)</f>
        <v/>
      </c>
      <c r="O937" s="30" t="str">
        <f aca="false">IF($A937="","",SUMIFS(raw_data!$H:$H,raw_data!$B:$B,BASE_YM_PY,raw_data!$G:$G,$A937))</f>
        <v/>
      </c>
      <c r="P937" s="30" t="str">
        <f aca="false">IF($A937="","",(SUMIFS(raw_data!$I:$I,raw_data!$B:$B,BASE_YM_PY,raw_data!$G:$G,$A937)+SUMIFS(raw_data!$J:$J,raw_data!$B:$B,BASE_YM_PY,raw_data!$G:$G,$A937)))</f>
        <v/>
      </c>
      <c r="Q937" s="31" t="str">
        <f aca="false">IF(N(O937)=0,"",P937/O937)</f>
        <v/>
      </c>
      <c r="R937" s="32" t="str">
        <f aca="false">IF(N(O937)=0,"",L937/O937-1)</f>
        <v/>
      </c>
      <c r="S937" s="33" t="str">
        <f aca="false">IF(OR(N937="",Q937=""),"",N937-Q937)</f>
        <v/>
      </c>
      <c r="T937" s="0" t="str">
        <f aca="false">IF(N(D937)&gt;0,RANK(D937,D$2:D$1001)+COUNTIF(D$2:D937,D937)-1,"")</f>
        <v/>
      </c>
      <c r="U937" s="38" t="n">
        <f aca="false">IF(N(D937)&gt;0,IF(D937&gt;=LR_MIN_SHARE*SUM(D$2:D$1001),F937,-1),-1)</f>
        <v>-1</v>
      </c>
      <c r="V937" s="0" t="str">
        <f aca="false">IF(U937&lt;0,"",RANK(U937,U$2:U$1001)+COUNTIF(U$2:U937,U937)-1)</f>
        <v/>
      </c>
      <c r="W937" s="0" t="str">
        <f aca="false">IF(N(L937)&gt;0,RANK(L937,L$2:L$1001)+COUNTIF(L$2:L937,L937)-1,"")</f>
        <v/>
      </c>
      <c r="X937" s="38" t="n">
        <f aca="false">IF(N(L937)&gt;0,IF(L937&gt;=LR_MIN_SHARE*SUM(L$2:L$1001),N937,-1),-1)</f>
        <v>-1</v>
      </c>
      <c r="Y937" s="0" t="str">
        <f aca="false">IF(X937&lt;0,"",RANK(X937,X$2:X$1001)+COUNTIF(X$2:X937,X937)-1)</f>
        <v/>
      </c>
      <c r="AA937" s="0" t="str">
        <f aca="false">IF($A937="","",IF(COUNTIF($B$2:$B937,$B937)=1,1,""))</f>
        <v/>
      </c>
      <c r="AB937" s="0" t="str">
        <f aca="false">IF(AA937=1,SUMIF($B$2:$B$1001,$B937,$D$2:$D$1001),"")</f>
        <v/>
      </c>
      <c r="AC937" s="0" t="str">
        <f aca="false">IF(AA937=1,RANK(AB937,$AB$2:$AB$1001)+COUNTIF($AB$2:$AB937,AB937)-1,"")</f>
        <v/>
      </c>
      <c r="AD937" s="0" t="str">
        <f aca="false">IF($A937="","",COUNTIF(raw_data!$G:$G,$A937))</f>
        <v/>
      </c>
      <c r="AE937" s="0" t="str">
        <f aca="false">IF($A937="","",IF(COUNTIF($A$2:$A$1001,$A937)&gt;1,1,0))</f>
        <v/>
      </c>
    </row>
    <row r="938" customFormat="false" ht="15" hidden="false" customHeight="false" outlineLevel="0" collapsed="false">
      <c r="A938" s="0" t="str">
        <f aca="false">IF(code_master!$A938="","",code_master!$A938)</f>
        <v/>
      </c>
      <c r="B938" s="0" t="str">
        <f aca="false">IF($A938="","",code_master!$C938&amp;"")</f>
        <v/>
      </c>
      <c r="C938" s="0" t="str">
        <f aca="false">IF($A938="","",code_master!$B938&amp;"")</f>
        <v/>
      </c>
      <c r="D938" s="30" t="str">
        <f aca="false">IF($A938="","",SUMIFS(raw_data!$H:$H,raw_data!$A:$A,"&gt;="&amp;UY_START,raw_data!$A:$A,"&lt;="&amp;BASE_YM,raw_data!$B:$B,"&lt;="&amp;BASE_YM,raw_data!$G:$G,$A938))</f>
        <v/>
      </c>
      <c r="E938" s="30" t="str">
        <f aca="false">IF($A938="","",(SUMIFS(raw_data!$I:$I,raw_data!$A:$A,"&gt;="&amp;UY_START,raw_data!$A:$A,"&lt;="&amp;BASE_YM,raw_data!$B:$B,"&lt;="&amp;BASE_YM,raw_data!$G:$G,$A938)+SUMIFS(raw_data!$J:$J,raw_data!$A:$A,"&gt;="&amp;UY_START,raw_data!$A:$A,"&lt;="&amp;BASE_YM,raw_data!$B:$B,"&lt;="&amp;BASE_YM,raw_data!$G:$G,$A938)))</f>
        <v/>
      </c>
      <c r="F938" s="31" t="str">
        <f aca="false">IF(N(D938)=0,"",E938/D938)</f>
        <v/>
      </c>
      <c r="G938" s="30" t="str">
        <f aca="false">IF($A938="","",SUMIFS(raw_data!$H:$H,raw_data!$A:$A,"&gt;="&amp;UY_START_PY,raw_data!$A:$A,"&lt;="&amp;BASE_YM_PY,raw_data!$B:$B,"&lt;="&amp;BASE_YM_PY,raw_data!$G:$G,$A938))</f>
        <v/>
      </c>
      <c r="H938" s="30" t="str">
        <f aca="false">IF($A938="","",(SUMIFS(raw_data!$I:$I,raw_data!$A:$A,"&gt;="&amp;UY_START_PY,raw_data!$A:$A,"&lt;="&amp;BASE_YM_PY,raw_data!$B:$B,"&lt;="&amp;BASE_YM_PY,raw_data!$G:$G,$A938)+SUMIFS(raw_data!$J:$J,raw_data!$A:$A,"&gt;="&amp;UY_START_PY,raw_data!$A:$A,"&lt;="&amp;BASE_YM_PY,raw_data!$B:$B,"&lt;="&amp;BASE_YM_PY,raw_data!$G:$G,$A938)))</f>
        <v/>
      </c>
      <c r="I938" s="31" t="str">
        <f aca="false">IF(N(G938)=0,"",H938/G938)</f>
        <v/>
      </c>
      <c r="J938" s="32" t="str">
        <f aca="false">IF(N(G938)=0,"",D938/G938-1)</f>
        <v/>
      </c>
      <c r="K938" s="33" t="str">
        <f aca="false">IF(OR(F938="",I938=""),"",F938-I938)</f>
        <v/>
      </c>
      <c r="L938" s="30" t="str">
        <f aca="false">IF($A938="","",SUMIFS(raw_data!$H:$H,raw_data!$B:$B,BASE_YM,raw_data!$G:$G,$A938))</f>
        <v/>
      </c>
      <c r="M938" s="30" t="str">
        <f aca="false">IF($A938="","",(SUMIFS(raw_data!$I:$I,raw_data!$B:$B,BASE_YM,raw_data!$G:$G,$A938)+SUMIFS(raw_data!$J:$J,raw_data!$B:$B,BASE_YM,raw_data!$G:$G,$A938)))</f>
        <v/>
      </c>
      <c r="N938" s="31" t="str">
        <f aca="false">IF(N(L938)=0,"",M938/L938)</f>
        <v/>
      </c>
      <c r="O938" s="30" t="str">
        <f aca="false">IF($A938="","",SUMIFS(raw_data!$H:$H,raw_data!$B:$B,BASE_YM_PY,raw_data!$G:$G,$A938))</f>
        <v/>
      </c>
      <c r="P938" s="30" t="str">
        <f aca="false">IF($A938="","",(SUMIFS(raw_data!$I:$I,raw_data!$B:$B,BASE_YM_PY,raw_data!$G:$G,$A938)+SUMIFS(raw_data!$J:$J,raw_data!$B:$B,BASE_YM_PY,raw_data!$G:$G,$A938)))</f>
        <v/>
      </c>
      <c r="Q938" s="31" t="str">
        <f aca="false">IF(N(O938)=0,"",P938/O938)</f>
        <v/>
      </c>
      <c r="R938" s="32" t="str">
        <f aca="false">IF(N(O938)=0,"",L938/O938-1)</f>
        <v/>
      </c>
      <c r="S938" s="33" t="str">
        <f aca="false">IF(OR(N938="",Q938=""),"",N938-Q938)</f>
        <v/>
      </c>
      <c r="T938" s="0" t="str">
        <f aca="false">IF(N(D938)&gt;0,RANK(D938,D$2:D$1001)+COUNTIF(D$2:D938,D938)-1,"")</f>
        <v/>
      </c>
      <c r="U938" s="38" t="n">
        <f aca="false">IF(N(D938)&gt;0,IF(D938&gt;=LR_MIN_SHARE*SUM(D$2:D$1001),F938,-1),-1)</f>
        <v>-1</v>
      </c>
      <c r="V938" s="0" t="str">
        <f aca="false">IF(U938&lt;0,"",RANK(U938,U$2:U$1001)+COUNTIF(U$2:U938,U938)-1)</f>
        <v/>
      </c>
      <c r="W938" s="0" t="str">
        <f aca="false">IF(N(L938)&gt;0,RANK(L938,L$2:L$1001)+COUNTIF(L$2:L938,L938)-1,"")</f>
        <v/>
      </c>
      <c r="X938" s="38" t="n">
        <f aca="false">IF(N(L938)&gt;0,IF(L938&gt;=LR_MIN_SHARE*SUM(L$2:L$1001),N938,-1),-1)</f>
        <v>-1</v>
      </c>
      <c r="Y938" s="0" t="str">
        <f aca="false">IF(X938&lt;0,"",RANK(X938,X$2:X$1001)+COUNTIF(X$2:X938,X938)-1)</f>
        <v/>
      </c>
      <c r="AA938" s="0" t="str">
        <f aca="false">IF($A938="","",IF(COUNTIF($B$2:$B938,$B938)=1,1,""))</f>
        <v/>
      </c>
      <c r="AB938" s="0" t="str">
        <f aca="false">IF(AA938=1,SUMIF($B$2:$B$1001,$B938,$D$2:$D$1001),"")</f>
        <v/>
      </c>
      <c r="AC938" s="0" t="str">
        <f aca="false">IF(AA938=1,RANK(AB938,$AB$2:$AB$1001)+COUNTIF($AB$2:$AB938,AB938)-1,"")</f>
        <v/>
      </c>
      <c r="AD938" s="0" t="str">
        <f aca="false">IF($A938="","",COUNTIF(raw_data!$G:$G,$A938))</f>
        <v/>
      </c>
      <c r="AE938" s="0" t="str">
        <f aca="false">IF($A938="","",IF(COUNTIF($A$2:$A$1001,$A938)&gt;1,1,0))</f>
        <v/>
      </c>
    </row>
    <row r="939" customFormat="false" ht="15" hidden="false" customHeight="false" outlineLevel="0" collapsed="false">
      <c r="A939" s="0" t="str">
        <f aca="false">IF(code_master!$A939="","",code_master!$A939)</f>
        <v/>
      </c>
      <c r="B939" s="0" t="str">
        <f aca="false">IF($A939="","",code_master!$C939&amp;"")</f>
        <v/>
      </c>
      <c r="C939" s="0" t="str">
        <f aca="false">IF($A939="","",code_master!$B939&amp;"")</f>
        <v/>
      </c>
      <c r="D939" s="30" t="str">
        <f aca="false">IF($A939="","",SUMIFS(raw_data!$H:$H,raw_data!$A:$A,"&gt;="&amp;UY_START,raw_data!$A:$A,"&lt;="&amp;BASE_YM,raw_data!$B:$B,"&lt;="&amp;BASE_YM,raw_data!$G:$G,$A939))</f>
        <v/>
      </c>
      <c r="E939" s="30" t="str">
        <f aca="false">IF($A939="","",(SUMIFS(raw_data!$I:$I,raw_data!$A:$A,"&gt;="&amp;UY_START,raw_data!$A:$A,"&lt;="&amp;BASE_YM,raw_data!$B:$B,"&lt;="&amp;BASE_YM,raw_data!$G:$G,$A939)+SUMIFS(raw_data!$J:$J,raw_data!$A:$A,"&gt;="&amp;UY_START,raw_data!$A:$A,"&lt;="&amp;BASE_YM,raw_data!$B:$B,"&lt;="&amp;BASE_YM,raw_data!$G:$G,$A939)))</f>
        <v/>
      </c>
      <c r="F939" s="31" t="str">
        <f aca="false">IF(N(D939)=0,"",E939/D939)</f>
        <v/>
      </c>
      <c r="G939" s="30" t="str">
        <f aca="false">IF($A939="","",SUMIFS(raw_data!$H:$H,raw_data!$A:$A,"&gt;="&amp;UY_START_PY,raw_data!$A:$A,"&lt;="&amp;BASE_YM_PY,raw_data!$B:$B,"&lt;="&amp;BASE_YM_PY,raw_data!$G:$G,$A939))</f>
        <v/>
      </c>
      <c r="H939" s="30" t="str">
        <f aca="false">IF($A939="","",(SUMIFS(raw_data!$I:$I,raw_data!$A:$A,"&gt;="&amp;UY_START_PY,raw_data!$A:$A,"&lt;="&amp;BASE_YM_PY,raw_data!$B:$B,"&lt;="&amp;BASE_YM_PY,raw_data!$G:$G,$A939)+SUMIFS(raw_data!$J:$J,raw_data!$A:$A,"&gt;="&amp;UY_START_PY,raw_data!$A:$A,"&lt;="&amp;BASE_YM_PY,raw_data!$B:$B,"&lt;="&amp;BASE_YM_PY,raw_data!$G:$G,$A939)))</f>
        <v/>
      </c>
      <c r="I939" s="31" t="str">
        <f aca="false">IF(N(G939)=0,"",H939/G939)</f>
        <v/>
      </c>
      <c r="J939" s="32" t="str">
        <f aca="false">IF(N(G939)=0,"",D939/G939-1)</f>
        <v/>
      </c>
      <c r="K939" s="33" t="str">
        <f aca="false">IF(OR(F939="",I939=""),"",F939-I939)</f>
        <v/>
      </c>
      <c r="L939" s="30" t="str">
        <f aca="false">IF($A939="","",SUMIFS(raw_data!$H:$H,raw_data!$B:$B,BASE_YM,raw_data!$G:$G,$A939))</f>
        <v/>
      </c>
      <c r="M939" s="30" t="str">
        <f aca="false">IF($A939="","",(SUMIFS(raw_data!$I:$I,raw_data!$B:$B,BASE_YM,raw_data!$G:$G,$A939)+SUMIFS(raw_data!$J:$J,raw_data!$B:$B,BASE_YM,raw_data!$G:$G,$A939)))</f>
        <v/>
      </c>
      <c r="N939" s="31" t="str">
        <f aca="false">IF(N(L939)=0,"",M939/L939)</f>
        <v/>
      </c>
      <c r="O939" s="30" t="str">
        <f aca="false">IF($A939="","",SUMIFS(raw_data!$H:$H,raw_data!$B:$B,BASE_YM_PY,raw_data!$G:$G,$A939))</f>
        <v/>
      </c>
      <c r="P939" s="30" t="str">
        <f aca="false">IF($A939="","",(SUMIFS(raw_data!$I:$I,raw_data!$B:$B,BASE_YM_PY,raw_data!$G:$G,$A939)+SUMIFS(raw_data!$J:$J,raw_data!$B:$B,BASE_YM_PY,raw_data!$G:$G,$A939)))</f>
        <v/>
      </c>
      <c r="Q939" s="31" t="str">
        <f aca="false">IF(N(O939)=0,"",P939/O939)</f>
        <v/>
      </c>
      <c r="R939" s="32" t="str">
        <f aca="false">IF(N(O939)=0,"",L939/O939-1)</f>
        <v/>
      </c>
      <c r="S939" s="33" t="str">
        <f aca="false">IF(OR(N939="",Q939=""),"",N939-Q939)</f>
        <v/>
      </c>
      <c r="T939" s="0" t="str">
        <f aca="false">IF(N(D939)&gt;0,RANK(D939,D$2:D$1001)+COUNTIF(D$2:D939,D939)-1,"")</f>
        <v/>
      </c>
      <c r="U939" s="38" t="n">
        <f aca="false">IF(N(D939)&gt;0,IF(D939&gt;=LR_MIN_SHARE*SUM(D$2:D$1001),F939,-1),-1)</f>
        <v>-1</v>
      </c>
      <c r="V939" s="0" t="str">
        <f aca="false">IF(U939&lt;0,"",RANK(U939,U$2:U$1001)+COUNTIF(U$2:U939,U939)-1)</f>
        <v/>
      </c>
      <c r="W939" s="0" t="str">
        <f aca="false">IF(N(L939)&gt;0,RANK(L939,L$2:L$1001)+COUNTIF(L$2:L939,L939)-1,"")</f>
        <v/>
      </c>
      <c r="X939" s="38" t="n">
        <f aca="false">IF(N(L939)&gt;0,IF(L939&gt;=LR_MIN_SHARE*SUM(L$2:L$1001),N939,-1),-1)</f>
        <v>-1</v>
      </c>
      <c r="Y939" s="0" t="str">
        <f aca="false">IF(X939&lt;0,"",RANK(X939,X$2:X$1001)+COUNTIF(X$2:X939,X939)-1)</f>
        <v/>
      </c>
      <c r="AA939" s="0" t="str">
        <f aca="false">IF($A939="","",IF(COUNTIF($B$2:$B939,$B939)=1,1,""))</f>
        <v/>
      </c>
      <c r="AB939" s="0" t="str">
        <f aca="false">IF(AA939=1,SUMIF($B$2:$B$1001,$B939,$D$2:$D$1001),"")</f>
        <v/>
      </c>
      <c r="AC939" s="0" t="str">
        <f aca="false">IF(AA939=1,RANK(AB939,$AB$2:$AB$1001)+COUNTIF($AB$2:$AB939,AB939)-1,"")</f>
        <v/>
      </c>
      <c r="AD939" s="0" t="str">
        <f aca="false">IF($A939="","",COUNTIF(raw_data!$G:$G,$A939))</f>
        <v/>
      </c>
      <c r="AE939" s="0" t="str">
        <f aca="false">IF($A939="","",IF(COUNTIF($A$2:$A$1001,$A939)&gt;1,1,0))</f>
        <v/>
      </c>
    </row>
    <row r="940" customFormat="false" ht="15" hidden="false" customHeight="false" outlineLevel="0" collapsed="false">
      <c r="A940" s="0" t="str">
        <f aca="false">IF(code_master!$A940="","",code_master!$A940)</f>
        <v/>
      </c>
      <c r="B940" s="0" t="str">
        <f aca="false">IF($A940="","",code_master!$C940&amp;"")</f>
        <v/>
      </c>
      <c r="C940" s="0" t="str">
        <f aca="false">IF($A940="","",code_master!$B940&amp;"")</f>
        <v/>
      </c>
      <c r="D940" s="30" t="str">
        <f aca="false">IF($A940="","",SUMIFS(raw_data!$H:$H,raw_data!$A:$A,"&gt;="&amp;UY_START,raw_data!$A:$A,"&lt;="&amp;BASE_YM,raw_data!$B:$B,"&lt;="&amp;BASE_YM,raw_data!$G:$G,$A940))</f>
        <v/>
      </c>
      <c r="E940" s="30" t="str">
        <f aca="false">IF($A940="","",(SUMIFS(raw_data!$I:$I,raw_data!$A:$A,"&gt;="&amp;UY_START,raw_data!$A:$A,"&lt;="&amp;BASE_YM,raw_data!$B:$B,"&lt;="&amp;BASE_YM,raw_data!$G:$G,$A940)+SUMIFS(raw_data!$J:$J,raw_data!$A:$A,"&gt;="&amp;UY_START,raw_data!$A:$A,"&lt;="&amp;BASE_YM,raw_data!$B:$B,"&lt;="&amp;BASE_YM,raw_data!$G:$G,$A940)))</f>
        <v/>
      </c>
      <c r="F940" s="31" t="str">
        <f aca="false">IF(N(D940)=0,"",E940/D940)</f>
        <v/>
      </c>
      <c r="G940" s="30" t="str">
        <f aca="false">IF($A940="","",SUMIFS(raw_data!$H:$H,raw_data!$A:$A,"&gt;="&amp;UY_START_PY,raw_data!$A:$A,"&lt;="&amp;BASE_YM_PY,raw_data!$B:$B,"&lt;="&amp;BASE_YM_PY,raw_data!$G:$G,$A940))</f>
        <v/>
      </c>
      <c r="H940" s="30" t="str">
        <f aca="false">IF($A940="","",(SUMIFS(raw_data!$I:$I,raw_data!$A:$A,"&gt;="&amp;UY_START_PY,raw_data!$A:$A,"&lt;="&amp;BASE_YM_PY,raw_data!$B:$B,"&lt;="&amp;BASE_YM_PY,raw_data!$G:$G,$A940)+SUMIFS(raw_data!$J:$J,raw_data!$A:$A,"&gt;="&amp;UY_START_PY,raw_data!$A:$A,"&lt;="&amp;BASE_YM_PY,raw_data!$B:$B,"&lt;="&amp;BASE_YM_PY,raw_data!$G:$G,$A940)))</f>
        <v/>
      </c>
      <c r="I940" s="31" t="str">
        <f aca="false">IF(N(G940)=0,"",H940/G940)</f>
        <v/>
      </c>
      <c r="J940" s="32" t="str">
        <f aca="false">IF(N(G940)=0,"",D940/G940-1)</f>
        <v/>
      </c>
      <c r="K940" s="33" t="str">
        <f aca="false">IF(OR(F940="",I940=""),"",F940-I940)</f>
        <v/>
      </c>
      <c r="L940" s="30" t="str">
        <f aca="false">IF($A940="","",SUMIFS(raw_data!$H:$H,raw_data!$B:$B,BASE_YM,raw_data!$G:$G,$A940))</f>
        <v/>
      </c>
      <c r="M940" s="30" t="str">
        <f aca="false">IF($A940="","",(SUMIFS(raw_data!$I:$I,raw_data!$B:$B,BASE_YM,raw_data!$G:$G,$A940)+SUMIFS(raw_data!$J:$J,raw_data!$B:$B,BASE_YM,raw_data!$G:$G,$A940)))</f>
        <v/>
      </c>
      <c r="N940" s="31" t="str">
        <f aca="false">IF(N(L940)=0,"",M940/L940)</f>
        <v/>
      </c>
      <c r="O940" s="30" t="str">
        <f aca="false">IF($A940="","",SUMIFS(raw_data!$H:$H,raw_data!$B:$B,BASE_YM_PY,raw_data!$G:$G,$A940))</f>
        <v/>
      </c>
      <c r="P940" s="30" t="str">
        <f aca="false">IF($A940="","",(SUMIFS(raw_data!$I:$I,raw_data!$B:$B,BASE_YM_PY,raw_data!$G:$G,$A940)+SUMIFS(raw_data!$J:$J,raw_data!$B:$B,BASE_YM_PY,raw_data!$G:$G,$A940)))</f>
        <v/>
      </c>
      <c r="Q940" s="31" t="str">
        <f aca="false">IF(N(O940)=0,"",P940/O940)</f>
        <v/>
      </c>
      <c r="R940" s="32" t="str">
        <f aca="false">IF(N(O940)=0,"",L940/O940-1)</f>
        <v/>
      </c>
      <c r="S940" s="33" t="str">
        <f aca="false">IF(OR(N940="",Q940=""),"",N940-Q940)</f>
        <v/>
      </c>
      <c r="T940" s="0" t="str">
        <f aca="false">IF(N(D940)&gt;0,RANK(D940,D$2:D$1001)+COUNTIF(D$2:D940,D940)-1,"")</f>
        <v/>
      </c>
      <c r="U940" s="38" t="n">
        <f aca="false">IF(N(D940)&gt;0,IF(D940&gt;=LR_MIN_SHARE*SUM(D$2:D$1001),F940,-1),-1)</f>
        <v>-1</v>
      </c>
      <c r="V940" s="0" t="str">
        <f aca="false">IF(U940&lt;0,"",RANK(U940,U$2:U$1001)+COUNTIF(U$2:U940,U940)-1)</f>
        <v/>
      </c>
      <c r="W940" s="0" t="str">
        <f aca="false">IF(N(L940)&gt;0,RANK(L940,L$2:L$1001)+COUNTIF(L$2:L940,L940)-1,"")</f>
        <v/>
      </c>
      <c r="X940" s="38" t="n">
        <f aca="false">IF(N(L940)&gt;0,IF(L940&gt;=LR_MIN_SHARE*SUM(L$2:L$1001),N940,-1),-1)</f>
        <v>-1</v>
      </c>
      <c r="Y940" s="0" t="str">
        <f aca="false">IF(X940&lt;0,"",RANK(X940,X$2:X$1001)+COUNTIF(X$2:X940,X940)-1)</f>
        <v/>
      </c>
      <c r="AA940" s="0" t="str">
        <f aca="false">IF($A940="","",IF(COUNTIF($B$2:$B940,$B940)=1,1,""))</f>
        <v/>
      </c>
      <c r="AB940" s="0" t="str">
        <f aca="false">IF(AA940=1,SUMIF($B$2:$B$1001,$B940,$D$2:$D$1001),"")</f>
        <v/>
      </c>
      <c r="AC940" s="0" t="str">
        <f aca="false">IF(AA940=1,RANK(AB940,$AB$2:$AB$1001)+COUNTIF($AB$2:$AB940,AB940)-1,"")</f>
        <v/>
      </c>
      <c r="AD940" s="0" t="str">
        <f aca="false">IF($A940="","",COUNTIF(raw_data!$G:$G,$A940))</f>
        <v/>
      </c>
      <c r="AE940" s="0" t="str">
        <f aca="false">IF($A940="","",IF(COUNTIF($A$2:$A$1001,$A940)&gt;1,1,0))</f>
        <v/>
      </c>
    </row>
    <row r="941" customFormat="false" ht="15" hidden="false" customHeight="false" outlineLevel="0" collapsed="false">
      <c r="A941" s="0" t="str">
        <f aca="false">IF(code_master!$A941="","",code_master!$A941)</f>
        <v/>
      </c>
      <c r="B941" s="0" t="str">
        <f aca="false">IF($A941="","",code_master!$C941&amp;"")</f>
        <v/>
      </c>
      <c r="C941" s="0" t="str">
        <f aca="false">IF($A941="","",code_master!$B941&amp;"")</f>
        <v/>
      </c>
      <c r="D941" s="30" t="str">
        <f aca="false">IF($A941="","",SUMIFS(raw_data!$H:$H,raw_data!$A:$A,"&gt;="&amp;UY_START,raw_data!$A:$A,"&lt;="&amp;BASE_YM,raw_data!$B:$B,"&lt;="&amp;BASE_YM,raw_data!$G:$G,$A941))</f>
        <v/>
      </c>
      <c r="E941" s="30" t="str">
        <f aca="false">IF($A941="","",(SUMIFS(raw_data!$I:$I,raw_data!$A:$A,"&gt;="&amp;UY_START,raw_data!$A:$A,"&lt;="&amp;BASE_YM,raw_data!$B:$B,"&lt;="&amp;BASE_YM,raw_data!$G:$G,$A941)+SUMIFS(raw_data!$J:$J,raw_data!$A:$A,"&gt;="&amp;UY_START,raw_data!$A:$A,"&lt;="&amp;BASE_YM,raw_data!$B:$B,"&lt;="&amp;BASE_YM,raw_data!$G:$G,$A941)))</f>
        <v/>
      </c>
      <c r="F941" s="31" t="str">
        <f aca="false">IF(N(D941)=0,"",E941/D941)</f>
        <v/>
      </c>
      <c r="G941" s="30" t="str">
        <f aca="false">IF($A941="","",SUMIFS(raw_data!$H:$H,raw_data!$A:$A,"&gt;="&amp;UY_START_PY,raw_data!$A:$A,"&lt;="&amp;BASE_YM_PY,raw_data!$B:$B,"&lt;="&amp;BASE_YM_PY,raw_data!$G:$G,$A941))</f>
        <v/>
      </c>
      <c r="H941" s="30" t="str">
        <f aca="false">IF($A941="","",(SUMIFS(raw_data!$I:$I,raw_data!$A:$A,"&gt;="&amp;UY_START_PY,raw_data!$A:$A,"&lt;="&amp;BASE_YM_PY,raw_data!$B:$B,"&lt;="&amp;BASE_YM_PY,raw_data!$G:$G,$A941)+SUMIFS(raw_data!$J:$J,raw_data!$A:$A,"&gt;="&amp;UY_START_PY,raw_data!$A:$A,"&lt;="&amp;BASE_YM_PY,raw_data!$B:$B,"&lt;="&amp;BASE_YM_PY,raw_data!$G:$G,$A941)))</f>
        <v/>
      </c>
      <c r="I941" s="31" t="str">
        <f aca="false">IF(N(G941)=0,"",H941/G941)</f>
        <v/>
      </c>
      <c r="J941" s="32" t="str">
        <f aca="false">IF(N(G941)=0,"",D941/G941-1)</f>
        <v/>
      </c>
      <c r="K941" s="33" t="str">
        <f aca="false">IF(OR(F941="",I941=""),"",F941-I941)</f>
        <v/>
      </c>
      <c r="L941" s="30" t="str">
        <f aca="false">IF($A941="","",SUMIFS(raw_data!$H:$H,raw_data!$B:$B,BASE_YM,raw_data!$G:$G,$A941))</f>
        <v/>
      </c>
      <c r="M941" s="30" t="str">
        <f aca="false">IF($A941="","",(SUMIFS(raw_data!$I:$I,raw_data!$B:$B,BASE_YM,raw_data!$G:$G,$A941)+SUMIFS(raw_data!$J:$J,raw_data!$B:$B,BASE_YM,raw_data!$G:$G,$A941)))</f>
        <v/>
      </c>
      <c r="N941" s="31" t="str">
        <f aca="false">IF(N(L941)=0,"",M941/L941)</f>
        <v/>
      </c>
      <c r="O941" s="30" t="str">
        <f aca="false">IF($A941="","",SUMIFS(raw_data!$H:$H,raw_data!$B:$B,BASE_YM_PY,raw_data!$G:$G,$A941))</f>
        <v/>
      </c>
      <c r="P941" s="30" t="str">
        <f aca="false">IF($A941="","",(SUMIFS(raw_data!$I:$I,raw_data!$B:$B,BASE_YM_PY,raw_data!$G:$G,$A941)+SUMIFS(raw_data!$J:$J,raw_data!$B:$B,BASE_YM_PY,raw_data!$G:$G,$A941)))</f>
        <v/>
      </c>
      <c r="Q941" s="31" t="str">
        <f aca="false">IF(N(O941)=0,"",P941/O941)</f>
        <v/>
      </c>
      <c r="R941" s="32" t="str">
        <f aca="false">IF(N(O941)=0,"",L941/O941-1)</f>
        <v/>
      </c>
      <c r="S941" s="33" t="str">
        <f aca="false">IF(OR(N941="",Q941=""),"",N941-Q941)</f>
        <v/>
      </c>
      <c r="T941" s="0" t="str">
        <f aca="false">IF(N(D941)&gt;0,RANK(D941,D$2:D$1001)+COUNTIF(D$2:D941,D941)-1,"")</f>
        <v/>
      </c>
      <c r="U941" s="38" t="n">
        <f aca="false">IF(N(D941)&gt;0,IF(D941&gt;=LR_MIN_SHARE*SUM(D$2:D$1001),F941,-1),-1)</f>
        <v>-1</v>
      </c>
      <c r="V941" s="0" t="str">
        <f aca="false">IF(U941&lt;0,"",RANK(U941,U$2:U$1001)+COUNTIF(U$2:U941,U941)-1)</f>
        <v/>
      </c>
      <c r="W941" s="0" t="str">
        <f aca="false">IF(N(L941)&gt;0,RANK(L941,L$2:L$1001)+COUNTIF(L$2:L941,L941)-1,"")</f>
        <v/>
      </c>
      <c r="X941" s="38" t="n">
        <f aca="false">IF(N(L941)&gt;0,IF(L941&gt;=LR_MIN_SHARE*SUM(L$2:L$1001),N941,-1),-1)</f>
        <v>-1</v>
      </c>
      <c r="Y941" s="0" t="str">
        <f aca="false">IF(X941&lt;0,"",RANK(X941,X$2:X$1001)+COUNTIF(X$2:X941,X941)-1)</f>
        <v/>
      </c>
      <c r="AA941" s="0" t="str">
        <f aca="false">IF($A941="","",IF(COUNTIF($B$2:$B941,$B941)=1,1,""))</f>
        <v/>
      </c>
      <c r="AB941" s="0" t="str">
        <f aca="false">IF(AA941=1,SUMIF($B$2:$B$1001,$B941,$D$2:$D$1001),"")</f>
        <v/>
      </c>
      <c r="AC941" s="0" t="str">
        <f aca="false">IF(AA941=1,RANK(AB941,$AB$2:$AB$1001)+COUNTIF($AB$2:$AB941,AB941)-1,"")</f>
        <v/>
      </c>
      <c r="AD941" s="0" t="str">
        <f aca="false">IF($A941="","",COUNTIF(raw_data!$G:$G,$A941))</f>
        <v/>
      </c>
      <c r="AE941" s="0" t="str">
        <f aca="false">IF($A941="","",IF(COUNTIF($A$2:$A$1001,$A941)&gt;1,1,0))</f>
        <v/>
      </c>
    </row>
    <row r="942" customFormat="false" ht="15" hidden="false" customHeight="false" outlineLevel="0" collapsed="false">
      <c r="A942" s="0" t="str">
        <f aca="false">IF(code_master!$A942="","",code_master!$A942)</f>
        <v/>
      </c>
      <c r="B942" s="0" t="str">
        <f aca="false">IF($A942="","",code_master!$C942&amp;"")</f>
        <v/>
      </c>
      <c r="C942" s="0" t="str">
        <f aca="false">IF($A942="","",code_master!$B942&amp;"")</f>
        <v/>
      </c>
      <c r="D942" s="30" t="str">
        <f aca="false">IF($A942="","",SUMIFS(raw_data!$H:$H,raw_data!$A:$A,"&gt;="&amp;UY_START,raw_data!$A:$A,"&lt;="&amp;BASE_YM,raw_data!$B:$B,"&lt;="&amp;BASE_YM,raw_data!$G:$G,$A942))</f>
        <v/>
      </c>
      <c r="E942" s="30" t="str">
        <f aca="false">IF($A942="","",(SUMIFS(raw_data!$I:$I,raw_data!$A:$A,"&gt;="&amp;UY_START,raw_data!$A:$A,"&lt;="&amp;BASE_YM,raw_data!$B:$B,"&lt;="&amp;BASE_YM,raw_data!$G:$G,$A942)+SUMIFS(raw_data!$J:$J,raw_data!$A:$A,"&gt;="&amp;UY_START,raw_data!$A:$A,"&lt;="&amp;BASE_YM,raw_data!$B:$B,"&lt;="&amp;BASE_YM,raw_data!$G:$G,$A942)))</f>
        <v/>
      </c>
      <c r="F942" s="31" t="str">
        <f aca="false">IF(N(D942)=0,"",E942/D942)</f>
        <v/>
      </c>
      <c r="G942" s="30" t="str">
        <f aca="false">IF($A942="","",SUMIFS(raw_data!$H:$H,raw_data!$A:$A,"&gt;="&amp;UY_START_PY,raw_data!$A:$A,"&lt;="&amp;BASE_YM_PY,raw_data!$B:$B,"&lt;="&amp;BASE_YM_PY,raw_data!$G:$G,$A942))</f>
        <v/>
      </c>
      <c r="H942" s="30" t="str">
        <f aca="false">IF($A942="","",(SUMIFS(raw_data!$I:$I,raw_data!$A:$A,"&gt;="&amp;UY_START_PY,raw_data!$A:$A,"&lt;="&amp;BASE_YM_PY,raw_data!$B:$B,"&lt;="&amp;BASE_YM_PY,raw_data!$G:$G,$A942)+SUMIFS(raw_data!$J:$J,raw_data!$A:$A,"&gt;="&amp;UY_START_PY,raw_data!$A:$A,"&lt;="&amp;BASE_YM_PY,raw_data!$B:$B,"&lt;="&amp;BASE_YM_PY,raw_data!$G:$G,$A942)))</f>
        <v/>
      </c>
      <c r="I942" s="31" t="str">
        <f aca="false">IF(N(G942)=0,"",H942/G942)</f>
        <v/>
      </c>
      <c r="J942" s="32" t="str">
        <f aca="false">IF(N(G942)=0,"",D942/G942-1)</f>
        <v/>
      </c>
      <c r="K942" s="33" t="str">
        <f aca="false">IF(OR(F942="",I942=""),"",F942-I942)</f>
        <v/>
      </c>
      <c r="L942" s="30" t="str">
        <f aca="false">IF($A942="","",SUMIFS(raw_data!$H:$H,raw_data!$B:$B,BASE_YM,raw_data!$G:$G,$A942))</f>
        <v/>
      </c>
      <c r="M942" s="30" t="str">
        <f aca="false">IF($A942="","",(SUMIFS(raw_data!$I:$I,raw_data!$B:$B,BASE_YM,raw_data!$G:$G,$A942)+SUMIFS(raw_data!$J:$J,raw_data!$B:$B,BASE_YM,raw_data!$G:$G,$A942)))</f>
        <v/>
      </c>
      <c r="N942" s="31" t="str">
        <f aca="false">IF(N(L942)=0,"",M942/L942)</f>
        <v/>
      </c>
      <c r="O942" s="30" t="str">
        <f aca="false">IF($A942="","",SUMIFS(raw_data!$H:$H,raw_data!$B:$B,BASE_YM_PY,raw_data!$G:$G,$A942))</f>
        <v/>
      </c>
      <c r="P942" s="30" t="str">
        <f aca="false">IF($A942="","",(SUMIFS(raw_data!$I:$I,raw_data!$B:$B,BASE_YM_PY,raw_data!$G:$G,$A942)+SUMIFS(raw_data!$J:$J,raw_data!$B:$B,BASE_YM_PY,raw_data!$G:$G,$A942)))</f>
        <v/>
      </c>
      <c r="Q942" s="31" t="str">
        <f aca="false">IF(N(O942)=0,"",P942/O942)</f>
        <v/>
      </c>
      <c r="R942" s="32" t="str">
        <f aca="false">IF(N(O942)=0,"",L942/O942-1)</f>
        <v/>
      </c>
      <c r="S942" s="33" t="str">
        <f aca="false">IF(OR(N942="",Q942=""),"",N942-Q942)</f>
        <v/>
      </c>
      <c r="T942" s="0" t="str">
        <f aca="false">IF(N(D942)&gt;0,RANK(D942,D$2:D$1001)+COUNTIF(D$2:D942,D942)-1,"")</f>
        <v/>
      </c>
      <c r="U942" s="38" t="n">
        <f aca="false">IF(N(D942)&gt;0,IF(D942&gt;=LR_MIN_SHARE*SUM(D$2:D$1001),F942,-1),-1)</f>
        <v>-1</v>
      </c>
      <c r="V942" s="0" t="str">
        <f aca="false">IF(U942&lt;0,"",RANK(U942,U$2:U$1001)+COUNTIF(U$2:U942,U942)-1)</f>
        <v/>
      </c>
      <c r="W942" s="0" t="str">
        <f aca="false">IF(N(L942)&gt;0,RANK(L942,L$2:L$1001)+COUNTIF(L$2:L942,L942)-1,"")</f>
        <v/>
      </c>
      <c r="X942" s="38" t="n">
        <f aca="false">IF(N(L942)&gt;0,IF(L942&gt;=LR_MIN_SHARE*SUM(L$2:L$1001),N942,-1),-1)</f>
        <v>-1</v>
      </c>
      <c r="Y942" s="0" t="str">
        <f aca="false">IF(X942&lt;0,"",RANK(X942,X$2:X$1001)+COUNTIF(X$2:X942,X942)-1)</f>
        <v/>
      </c>
      <c r="AA942" s="0" t="str">
        <f aca="false">IF($A942="","",IF(COUNTIF($B$2:$B942,$B942)=1,1,""))</f>
        <v/>
      </c>
      <c r="AB942" s="0" t="str">
        <f aca="false">IF(AA942=1,SUMIF($B$2:$B$1001,$B942,$D$2:$D$1001),"")</f>
        <v/>
      </c>
      <c r="AC942" s="0" t="str">
        <f aca="false">IF(AA942=1,RANK(AB942,$AB$2:$AB$1001)+COUNTIF($AB$2:$AB942,AB942)-1,"")</f>
        <v/>
      </c>
      <c r="AD942" s="0" t="str">
        <f aca="false">IF($A942="","",COUNTIF(raw_data!$G:$G,$A942))</f>
        <v/>
      </c>
      <c r="AE942" s="0" t="str">
        <f aca="false">IF($A942="","",IF(COUNTIF($A$2:$A$1001,$A942)&gt;1,1,0))</f>
        <v/>
      </c>
    </row>
    <row r="943" customFormat="false" ht="15" hidden="false" customHeight="false" outlineLevel="0" collapsed="false">
      <c r="A943" s="0" t="str">
        <f aca="false">IF(code_master!$A943="","",code_master!$A943)</f>
        <v/>
      </c>
      <c r="B943" s="0" t="str">
        <f aca="false">IF($A943="","",code_master!$C943&amp;"")</f>
        <v/>
      </c>
      <c r="C943" s="0" t="str">
        <f aca="false">IF($A943="","",code_master!$B943&amp;"")</f>
        <v/>
      </c>
      <c r="D943" s="30" t="str">
        <f aca="false">IF($A943="","",SUMIFS(raw_data!$H:$H,raw_data!$A:$A,"&gt;="&amp;UY_START,raw_data!$A:$A,"&lt;="&amp;BASE_YM,raw_data!$B:$B,"&lt;="&amp;BASE_YM,raw_data!$G:$G,$A943))</f>
        <v/>
      </c>
      <c r="E943" s="30" t="str">
        <f aca="false">IF($A943="","",(SUMIFS(raw_data!$I:$I,raw_data!$A:$A,"&gt;="&amp;UY_START,raw_data!$A:$A,"&lt;="&amp;BASE_YM,raw_data!$B:$B,"&lt;="&amp;BASE_YM,raw_data!$G:$G,$A943)+SUMIFS(raw_data!$J:$J,raw_data!$A:$A,"&gt;="&amp;UY_START,raw_data!$A:$A,"&lt;="&amp;BASE_YM,raw_data!$B:$B,"&lt;="&amp;BASE_YM,raw_data!$G:$G,$A943)))</f>
        <v/>
      </c>
      <c r="F943" s="31" t="str">
        <f aca="false">IF(N(D943)=0,"",E943/D943)</f>
        <v/>
      </c>
      <c r="G943" s="30" t="str">
        <f aca="false">IF($A943="","",SUMIFS(raw_data!$H:$H,raw_data!$A:$A,"&gt;="&amp;UY_START_PY,raw_data!$A:$A,"&lt;="&amp;BASE_YM_PY,raw_data!$B:$B,"&lt;="&amp;BASE_YM_PY,raw_data!$G:$G,$A943))</f>
        <v/>
      </c>
      <c r="H943" s="30" t="str">
        <f aca="false">IF($A943="","",(SUMIFS(raw_data!$I:$I,raw_data!$A:$A,"&gt;="&amp;UY_START_PY,raw_data!$A:$A,"&lt;="&amp;BASE_YM_PY,raw_data!$B:$B,"&lt;="&amp;BASE_YM_PY,raw_data!$G:$G,$A943)+SUMIFS(raw_data!$J:$J,raw_data!$A:$A,"&gt;="&amp;UY_START_PY,raw_data!$A:$A,"&lt;="&amp;BASE_YM_PY,raw_data!$B:$B,"&lt;="&amp;BASE_YM_PY,raw_data!$G:$G,$A943)))</f>
        <v/>
      </c>
      <c r="I943" s="31" t="str">
        <f aca="false">IF(N(G943)=0,"",H943/G943)</f>
        <v/>
      </c>
      <c r="J943" s="32" t="str">
        <f aca="false">IF(N(G943)=0,"",D943/G943-1)</f>
        <v/>
      </c>
      <c r="K943" s="33" t="str">
        <f aca="false">IF(OR(F943="",I943=""),"",F943-I943)</f>
        <v/>
      </c>
      <c r="L943" s="30" t="str">
        <f aca="false">IF($A943="","",SUMIFS(raw_data!$H:$H,raw_data!$B:$B,BASE_YM,raw_data!$G:$G,$A943))</f>
        <v/>
      </c>
      <c r="M943" s="30" t="str">
        <f aca="false">IF($A943="","",(SUMIFS(raw_data!$I:$I,raw_data!$B:$B,BASE_YM,raw_data!$G:$G,$A943)+SUMIFS(raw_data!$J:$J,raw_data!$B:$B,BASE_YM,raw_data!$G:$G,$A943)))</f>
        <v/>
      </c>
      <c r="N943" s="31" t="str">
        <f aca="false">IF(N(L943)=0,"",M943/L943)</f>
        <v/>
      </c>
      <c r="O943" s="30" t="str">
        <f aca="false">IF($A943="","",SUMIFS(raw_data!$H:$H,raw_data!$B:$B,BASE_YM_PY,raw_data!$G:$G,$A943))</f>
        <v/>
      </c>
      <c r="P943" s="30" t="str">
        <f aca="false">IF($A943="","",(SUMIFS(raw_data!$I:$I,raw_data!$B:$B,BASE_YM_PY,raw_data!$G:$G,$A943)+SUMIFS(raw_data!$J:$J,raw_data!$B:$B,BASE_YM_PY,raw_data!$G:$G,$A943)))</f>
        <v/>
      </c>
      <c r="Q943" s="31" t="str">
        <f aca="false">IF(N(O943)=0,"",P943/O943)</f>
        <v/>
      </c>
      <c r="R943" s="32" t="str">
        <f aca="false">IF(N(O943)=0,"",L943/O943-1)</f>
        <v/>
      </c>
      <c r="S943" s="33" t="str">
        <f aca="false">IF(OR(N943="",Q943=""),"",N943-Q943)</f>
        <v/>
      </c>
      <c r="T943" s="0" t="str">
        <f aca="false">IF(N(D943)&gt;0,RANK(D943,D$2:D$1001)+COUNTIF(D$2:D943,D943)-1,"")</f>
        <v/>
      </c>
      <c r="U943" s="38" t="n">
        <f aca="false">IF(N(D943)&gt;0,IF(D943&gt;=LR_MIN_SHARE*SUM(D$2:D$1001),F943,-1),-1)</f>
        <v>-1</v>
      </c>
      <c r="V943" s="0" t="str">
        <f aca="false">IF(U943&lt;0,"",RANK(U943,U$2:U$1001)+COUNTIF(U$2:U943,U943)-1)</f>
        <v/>
      </c>
      <c r="W943" s="0" t="str">
        <f aca="false">IF(N(L943)&gt;0,RANK(L943,L$2:L$1001)+COUNTIF(L$2:L943,L943)-1,"")</f>
        <v/>
      </c>
      <c r="X943" s="38" t="n">
        <f aca="false">IF(N(L943)&gt;0,IF(L943&gt;=LR_MIN_SHARE*SUM(L$2:L$1001),N943,-1),-1)</f>
        <v>-1</v>
      </c>
      <c r="Y943" s="0" t="str">
        <f aca="false">IF(X943&lt;0,"",RANK(X943,X$2:X$1001)+COUNTIF(X$2:X943,X943)-1)</f>
        <v/>
      </c>
      <c r="AA943" s="0" t="str">
        <f aca="false">IF($A943="","",IF(COUNTIF($B$2:$B943,$B943)=1,1,""))</f>
        <v/>
      </c>
      <c r="AB943" s="0" t="str">
        <f aca="false">IF(AA943=1,SUMIF($B$2:$B$1001,$B943,$D$2:$D$1001),"")</f>
        <v/>
      </c>
      <c r="AC943" s="0" t="str">
        <f aca="false">IF(AA943=1,RANK(AB943,$AB$2:$AB$1001)+COUNTIF($AB$2:$AB943,AB943)-1,"")</f>
        <v/>
      </c>
      <c r="AD943" s="0" t="str">
        <f aca="false">IF($A943="","",COUNTIF(raw_data!$G:$G,$A943))</f>
        <v/>
      </c>
      <c r="AE943" s="0" t="str">
        <f aca="false">IF($A943="","",IF(COUNTIF($A$2:$A$1001,$A943)&gt;1,1,0))</f>
        <v/>
      </c>
    </row>
    <row r="944" customFormat="false" ht="15" hidden="false" customHeight="false" outlineLevel="0" collapsed="false">
      <c r="A944" s="0" t="str">
        <f aca="false">IF(code_master!$A944="","",code_master!$A944)</f>
        <v/>
      </c>
      <c r="B944" s="0" t="str">
        <f aca="false">IF($A944="","",code_master!$C944&amp;"")</f>
        <v/>
      </c>
      <c r="C944" s="0" t="str">
        <f aca="false">IF($A944="","",code_master!$B944&amp;"")</f>
        <v/>
      </c>
      <c r="D944" s="30" t="str">
        <f aca="false">IF($A944="","",SUMIFS(raw_data!$H:$H,raw_data!$A:$A,"&gt;="&amp;UY_START,raw_data!$A:$A,"&lt;="&amp;BASE_YM,raw_data!$B:$B,"&lt;="&amp;BASE_YM,raw_data!$G:$G,$A944))</f>
        <v/>
      </c>
      <c r="E944" s="30" t="str">
        <f aca="false">IF($A944="","",(SUMIFS(raw_data!$I:$I,raw_data!$A:$A,"&gt;="&amp;UY_START,raw_data!$A:$A,"&lt;="&amp;BASE_YM,raw_data!$B:$B,"&lt;="&amp;BASE_YM,raw_data!$G:$G,$A944)+SUMIFS(raw_data!$J:$J,raw_data!$A:$A,"&gt;="&amp;UY_START,raw_data!$A:$A,"&lt;="&amp;BASE_YM,raw_data!$B:$B,"&lt;="&amp;BASE_YM,raw_data!$G:$G,$A944)))</f>
        <v/>
      </c>
      <c r="F944" s="31" t="str">
        <f aca="false">IF(N(D944)=0,"",E944/D944)</f>
        <v/>
      </c>
      <c r="G944" s="30" t="str">
        <f aca="false">IF($A944="","",SUMIFS(raw_data!$H:$H,raw_data!$A:$A,"&gt;="&amp;UY_START_PY,raw_data!$A:$A,"&lt;="&amp;BASE_YM_PY,raw_data!$B:$B,"&lt;="&amp;BASE_YM_PY,raw_data!$G:$G,$A944))</f>
        <v/>
      </c>
      <c r="H944" s="30" t="str">
        <f aca="false">IF($A944="","",(SUMIFS(raw_data!$I:$I,raw_data!$A:$A,"&gt;="&amp;UY_START_PY,raw_data!$A:$A,"&lt;="&amp;BASE_YM_PY,raw_data!$B:$B,"&lt;="&amp;BASE_YM_PY,raw_data!$G:$G,$A944)+SUMIFS(raw_data!$J:$J,raw_data!$A:$A,"&gt;="&amp;UY_START_PY,raw_data!$A:$A,"&lt;="&amp;BASE_YM_PY,raw_data!$B:$B,"&lt;="&amp;BASE_YM_PY,raw_data!$G:$G,$A944)))</f>
        <v/>
      </c>
      <c r="I944" s="31" t="str">
        <f aca="false">IF(N(G944)=0,"",H944/G944)</f>
        <v/>
      </c>
      <c r="J944" s="32" t="str">
        <f aca="false">IF(N(G944)=0,"",D944/G944-1)</f>
        <v/>
      </c>
      <c r="K944" s="33" t="str">
        <f aca="false">IF(OR(F944="",I944=""),"",F944-I944)</f>
        <v/>
      </c>
      <c r="L944" s="30" t="str">
        <f aca="false">IF($A944="","",SUMIFS(raw_data!$H:$H,raw_data!$B:$B,BASE_YM,raw_data!$G:$G,$A944))</f>
        <v/>
      </c>
      <c r="M944" s="30" t="str">
        <f aca="false">IF($A944="","",(SUMIFS(raw_data!$I:$I,raw_data!$B:$B,BASE_YM,raw_data!$G:$G,$A944)+SUMIFS(raw_data!$J:$J,raw_data!$B:$B,BASE_YM,raw_data!$G:$G,$A944)))</f>
        <v/>
      </c>
      <c r="N944" s="31" t="str">
        <f aca="false">IF(N(L944)=0,"",M944/L944)</f>
        <v/>
      </c>
      <c r="O944" s="30" t="str">
        <f aca="false">IF($A944="","",SUMIFS(raw_data!$H:$H,raw_data!$B:$B,BASE_YM_PY,raw_data!$G:$G,$A944))</f>
        <v/>
      </c>
      <c r="P944" s="30" t="str">
        <f aca="false">IF($A944="","",(SUMIFS(raw_data!$I:$I,raw_data!$B:$B,BASE_YM_PY,raw_data!$G:$G,$A944)+SUMIFS(raw_data!$J:$J,raw_data!$B:$B,BASE_YM_PY,raw_data!$G:$G,$A944)))</f>
        <v/>
      </c>
      <c r="Q944" s="31" t="str">
        <f aca="false">IF(N(O944)=0,"",P944/O944)</f>
        <v/>
      </c>
      <c r="R944" s="32" t="str">
        <f aca="false">IF(N(O944)=0,"",L944/O944-1)</f>
        <v/>
      </c>
      <c r="S944" s="33" t="str">
        <f aca="false">IF(OR(N944="",Q944=""),"",N944-Q944)</f>
        <v/>
      </c>
      <c r="T944" s="0" t="str">
        <f aca="false">IF(N(D944)&gt;0,RANK(D944,D$2:D$1001)+COUNTIF(D$2:D944,D944)-1,"")</f>
        <v/>
      </c>
      <c r="U944" s="38" t="n">
        <f aca="false">IF(N(D944)&gt;0,IF(D944&gt;=LR_MIN_SHARE*SUM(D$2:D$1001),F944,-1),-1)</f>
        <v>-1</v>
      </c>
      <c r="V944" s="0" t="str">
        <f aca="false">IF(U944&lt;0,"",RANK(U944,U$2:U$1001)+COUNTIF(U$2:U944,U944)-1)</f>
        <v/>
      </c>
      <c r="W944" s="0" t="str">
        <f aca="false">IF(N(L944)&gt;0,RANK(L944,L$2:L$1001)+COUNTIF(L$2:L944,L944)-1,"")</f>
        <v/>
      </c>
      <c r="X944" s="38" t="n">
        <f aca="false">IF(N(L944)&gt;0,IF(L944&gt;=LR_MIN_SHARE*SUM(L$2:L$1001),N944,-1),-1)</f>
        <v>-1</v>
      </c>
      <c r="Y944" s="0" t="str">
        <f aca="false">IF(X944&lt;0,"",RANK(X944,X$2:X$1001)+COUNTIF(X$2:X944,X944)-1)</f>
        <v/>
      </c>
      <c r="AA944" s="0" t="str">
        <f aca="false">IF($A944="","",IF(COUNTIF($B$2:$B944,$B944)=1,1,""))</f>
        <v/>
      </c>
      <c r="AB944" s="0" t="str">
        <f aca="false">IF(AA944=1,SUMIF($B$2:$B$1001,$B944,$D$2:$D$1001),"")</f>
        <v/>
      </c>
      <c r="AC944" s="0" t="str">
        <f aca="false">IF(AA944=1,RANK(AB944,$AB$2:$AB$1001)+COUNTIF($AB$2:$AB944,AB944)-1,"")</f>
        <v/>
      </c>
      <c r="AD944" s="0" t="str">
        <f aca="false">IF($A944="","",COUNTIF(raw_data!$G:$G,$A944))</f>
        <v/>
      </c>
      <c r="AE944" s="0" t="str">
        <f aca="false">IF($A944="","",IF(COUNTIF($A$2:$A$1001,$A944)&gt;1,1,0))</f>
        <v/>
      </c>
    </row>
    <row r="945" customFormat="false" ht="15" hidden="false" customHeight="false" outlineLevel="0" collapsed="false">
      <c r="A945" s="0" t="str">
        <f aca="false">IF(code_master!$A945="","",code_master!$A945)</f>
        <v/>
      </c>
      <c r="B945" s="0" t="str">
        <f aca="false">IF($A945="","",code_master!$C945&amp;"")</f>
        <v/>
      </c>
      <c r="C945" s="0" t="str">
        <f aca="false">IF($A945="","",code_master!$B945&amp;"")</f>
        <v/>
      </c>
      <c r="D945" s="30" t="str">
        <f aca="false">IF($A945="","",SUMIFS(raw_data!$H:$H,raw_data!$A:$A,"&gt;="&amp;UY_START,raw_data!$A:$A,"&lt;="&amp;BASE_YM,raw_data!$B:$B,"&lt;="&amp;BASE_YM,raw_data!$G:$G,$A945))</f>
        <v/>
      </c>
      <c r="E945" s="30" t="str">
        <f aca="false">IF($A945="","",(SUMIFS(raw_data!$I:$I,raw_data!$A:$A,"&gt;="&amp;UY_START,raw_data!$A:$A,"&lt;="&amp;BASE_YM,raw_data!$B:$B,"&lt;="&amp;BASE_YM,raw_data!$G:$G,$A945)+SUMIFS(raw_data!$J:$J,raw_data!$A:$A,"&gt;="&amp;UY_START,raw_data!$A:$A,"&lt;="&amp;BASE_YM,raw_data!$B:$B,"&lt;="&amp;BASE_YM,raw_data!$G:$G,$A945)))</f>
        <v/>
      </c>
      <c r="F945" s="31" t="str">
        <f aca="false">IF(N(D945)=0,"",E945/D945)</f>
        <v/>
      </c>
      <c r="G945" s="30" t="str">
        <f aca="false">IF($A945="","",SUMIFS(raw_data!$H:$H,raw_data!$A:$A,"&gt;="&amp;UY_START_PY,raw_data!$A:$A,"&lt;="&amp;BASE_YM_PY,raw_data!$B:$B,"&lt;="&amp;BASE_YM_PY,raw_data!$G:$G,$A945))</f>
        <v/>
      </c>
      <c r="H945" s="30" t="str">
        <f aca="false">IF($A945="","",(SUMIFS(raw_data!$I:$I,raw_data!$A:$A,"&gt;="&amp;UY_START_PY,raw_data!$A:$A,"&lt;="&amp;BASE_YM_PY,raw_data!$B:$B,"&lt;="&amp;BASE_YM_PY,raw_data!$G:$G,$A945)+SUMIFS(raw_data!$J:$J,raw_data!$A:$A,"&gt;="&amp;UY_START_PY,raw_data!$A:$A,"&lt;="&amp;BASE_YM_PY,raw_data!$B:$B,"&lt;="&amp;BASE_YM_PY,raw_data!$G:$G,$A945)))</f>
        <v/>
      </c>
      <c r="I945" s="31" t="str">
        <f aca="false">IF(N(G945)=0,"",H945/G945)</f>
        <v/>
      </c>
      <c r="J945" s="32" t="str">
        <f aca="false">IF(N(G945)=0,"",D945/G945-1)</f>
        <v/>
      </c>
      <c r="K945" s="33" t="str">
        <f aca="false">IF(OR(F945="",I945=""),"",F945-I945)</f>
        <v/>
      </c>
      <c r="L945" s="30" t="str">
        <f aca="false">IF($A945="","",SUMIFS(raw_data!$H:$H,raw_data!$B:$B,BASE_YM,raw_data!$G:$G,$A945))</f>
        <v/>
      </c>
      <c r="M945" s="30" t="str">
        <f aca="false">IF($A945="","",(SUMIFS(raw_data!$I:$I,raw_data!$B:$B,BASE_YM,raw_data!$G:$G,$A945)+SUMIFS(raw_data!$J:$J,raw_data!$B:$B,BASE_YM,raw_data!$G:$G,$A945)))</f>
        <v/>
      </c>
      <c r="N945" s="31" t="str">
        <f aca="false">IF(N(L945)=0,"",M945/L945)</f>
        <v/>
      </c>
      <c r="O945" s="30" t="str">
        <f aca="false">IF($A945="","",SUMIFS(raw_data!$H:$H,raw_data!$B:$B,BASE_YM_PY,raw_data!$G:$G,$A945))</f>
        <v/>
      </c>
      <c r="P945" s="30" t="str">
        <f aca="false">IF($A945="","",(SUMIFS(raw_data!$I:$I,raw_data!$B:$B,BASE_YM_PY,raw_data!$G:$G,$A945)+SUMIFS(raw_data!$J:$J,raw_data!$B:$B,BASE_YM_PY,raw_data!$G:$G,$A945)))</f>
        <v/>
      </c>
      <c r="Q945" s="31" t="str">
        <f aca="false">IF(N(O945)=0,"",P945/O945)</f>
        <v/>
      </c>
      <c r="R945" s="32" t="str">
        <f aca="false">IF(N(O945)=0,"",L945/O945-1)</f>
        <v/>
      </c>
      <c r="S945" s="33" t="str">
        <f aca="false">IF(OR(N945="",Q945=""),"",N945-Q945)</f>
        <v/>
      </c>
      <c r="T945" s="0" t="str">
        <f aca="false">IF(N(D945)&gt;0,RANK(D945,D$2:D$1001)+COUNTIF(D$2:D945,D945)-1,"")</f>
        <v/>
      </c>
      <c r="U945" s="38" t="n">
        <f aca="false">IF(N(D945)&gt;0,IF(D945&gt;=LR_MIN_SHARE*SUM(D$2:D$1001),F945,-1),-1)</f>
        <v>-1</v>
      </c>
      <c r="V945" s="0" t="str">
        <f aca="false">IF(U945&lt;0,"",RANK(U945,U$2:U$1001)+COUNTIF(U$2:U945,U945)-1)</f>
        <v/>
      </c>
      <c r="W945" s="0" t="str">
        <f aca="false">IF(N(L945)&gt;0,RANK(L945,L$2:L$1001)+COUNTIF(L$2:L945,L945)-1,"")</f>
        <v/>
      </c>
      <c r="X945" s="38" t="n">
        <f aca="false">IF(N(L945)&gt;0,IF(L945&gt;=LR_MIN_SHARE*SUM(L$2:L$1001),N945,-1),-1)</f>
        <v>-1</v>
      </c>
      <c r="Y945" s="0" t="str">
        <f aca="false">IF(X945&lt;0,"",RANK(X945,X$2:X$1001)+COUNTIF(X$2:X945,X945)-1)</f>
        <v/>
      </c>
      <c r="AA945" s="0" t="str">
        <f aca="false">IF($A945="","",IF(COUNTIF($B$2:$B945,$B945)=1,1,""))</f>
        <v/>
      </c>
      <c r="AB945" s="0" t="str">
        <f aca="false">IF(AA945=1,SUMIF($B$2:$B$1001,$B945,$D$2:$D$1001),"")</f>
        <v/>
      </c>
      <c r="AC945" s="0" t="str">
        <f aca="false">IF(AA945=1,RANK(AB945,$AB$2:$AB$1001)+COUNTIF($AB$2:$AB945,AB945)-1,"")</f>
        <v/>
      </c>
      <c r="AD945" s="0" t="str">
        <f aca="false">IF($A945="","",COUNTIF(raw_data!$G:$G,$A945))</f>
        <v/>
      </c>
      <c r="AE945" s="0" t="str">
        <f aca="false">IF($A945="","",IF(COUNTIF($A$2:$A$1001,$A945)&gt;1,1,0))</f>
        <v/>
      </c>
    </row>
    <row r="946" customFormat="false" ht="15" hidden="false" customHeight="false" outlineLevel="0" collapsed="false">
      <c r="A946" s="0" t="str">
        <f aca="false">IF(code_master!$A946="","",code_master!$A946)</f>
        <v/>
      </c>
      <c r="B946" s="0" t="str">
        <f aca="false">IF($A946="","",code_master!$C946&amp;"")</f>
        <v/>
      </c>
      <c r="C946" s="0" t="str">
        <f aca="false">IF($A946="","",code_master!$B946&amp;"")</f>
        <v/>
      </c>
      <c r="D946" s="30" t="str">
        <f aca="false">IF($A946="","",SUMIFS(raw_data!$H:$H,raw_data!$A:$A,"&gt;="&amp;UY_START,raw_data!$A:$A,"&lt;="&amp;BASE_YM,raw_data!$B:$B,"&lt;="&amp;BASE_YM,raw_data!$G:$G,$A946))</f>
        <v/>
      </c>
      <c r="E946" s="30" t="str">
        <f aca="false">IF($A946="","",(SUMIFS(raw_data!$I:$I,raw_data!$A:$A,"&gt;="&amp;UY_START,raw_data!$A:$A,"&lt;="&amp;BASE_YM,raw_data!$B:$B,"&lt;="&amp;BASE_YM,raw_data!$G:$G,$A946)+SUMIFS(raw_data!$J:$J,raw_data!$A:$A,"&gt;="&amp;UY_START,raw_data!$A:$A,"&lt;="&amp;BASE_YM,raw_data!$B:$B,"&lt;="&amp;BASE_YM,raw_data!$G:$G,$A946)))</f>
        <v/>
      </c>
      <c r="F946" s="31" t="str">
        <f aca="false">IF(N(D946)=0,"",E946/D946)</f>
        <v/>
      </c>
      <c r="G946" s="30" t="str">
        <f aca="false">IF($A946="","",SUMIFS(raw_data!$H:$H,raw_data!$A:$A,"&gt;="&amp;UY_START_PY,raw_data!$A:$A,"&lt;="&amp;BASE_YM_PY,raw_data!$B:$B,"&lt;="&amp;BASE_YM_PY,raw_data!$G:$G,$A946))</f>
        <v/>
      </c>
      <c r="H946" s="30" t="str">
        <f aca="false">IF($A946="","",(SUMIFS(raw_data!$I:$I,raw_data!$A:$A,"&gt;="&amp;UY_START_PY,raw_data!$A:$A,"&lt;="&amp;BASE_YM_PY,raw_data!$B:$B,"&lt;="&amp;BASE_YM_PY,raw_data!$G:$G,$A946)+SUMIFS(raw_data!$J:$J,raw_data!$A:$A,"&gt;="&amp;UY_START_PY,raw_data!$A:$A,"&lt;="&amp;BASE_YM_PY,raw_data!$B:$B,"&lt;="&amp;BASE_YM_PY,raw_data!$G:$G,$A946)))</f>
        <v/>
      </c>
      <c r="I946" s="31" t="str">
        <f aca="false">IF(N(G946)=0,"",H946/G946)</f>
        <v/>
      </c>
      <c r="J946" s="32" t="str">
        <f aca="false">IF(N(G946)=0,"",D946/G946-1)</f>
        <v/>
      </c>
      <c r="K946" s="33" t="str">
        <f aca="false">IF(OR(F946="",I946=""),"",F946-I946)</f>
        <v/>
      </c>
      <c r="L946" s="30" t="str">
        <f aca="false">IF($A946="","",SUMIFS(raw_data!$H:$H,raw_data!$B:$B,BASE_YM,raw_data!$G:$G,$A946))</f>
        <v/>
      </c>
      <c r="M946" s="30" t="str">
        <f aca="false">IF($A946="","",(SUMIFS(raw_data!$I:$I,raw_data!$B:$B,BASE_YM,raw_data!$G:$G,$A946)+SUMIFS(raw_data!$J:$J,raw_data!$B:$B,BASE_YM,raw_data!$G:$G,$A946)))</f>
        <v/>
      </c>
      <c r="N946" s="31" t="str">
        <f aca="false">IF(N(L946)=0,"",M946/L946)</f>
        <v/>
      </c>
      <c r="O946" s="30" t="str">
        <f aca="false">IF($A946="","",SUMIFS(raw_data!$H:$H,raw_data!$B:$B,BASE_YM_PY,raw_data!$G:$G,$A946))</f>
        <v/>
      </c>
      <c r="P946" s="30" t="str">
        <f aca="false">IF($A946="","",(SUMIFS(raw_data!$I:$I,raw_data!$B:$B,BASE_YM_PY,raw_data!$G:$G,$A946)+SUMIFS(raw_data!$J:$J,raw_data!$B:$B,BASE_YM_PY,raw_data!$G:$G,$A946)))</f>
        <v/>
      </c>
      <c r="Q946" s="31" t="str">
        <f aca="false">IF(N(O946)=0,"",P946/O946)</f>
        <v/>
      </c>
      <c r="R946" s="32" t="str">
        <f aca="false">IF(N(O946)=0,"",L946/O946-1)</f>
        <v/>
      </c>
      <c r="S946" s="33" t="str">
        <f aca="false">IF(OR(N946="",Q946=""),"",N946-Q946)</f>
        <v/>
      </c>
      <c r="T946" s="0" t="str">
        <f aca="false">IF(N(D946)&gt;0,RANK(D946,D$2:D$1001)+COUNTIF(D$2:D946,D946)-1,"")</f>
        <v/>
      </c>
      <c r="U946" s="38" t="n">
        <f aca="false">IF(N(D946)&gt;0,IF(D946&gt;=LR_MIN_SHARE*SUM(D$2:D$1001),F946,-1),-1)</f>
        <v>-1</v>
      </c>
      <c r="V946" s="0" t="str">
        <f aca="false">IF(U946&lt;0,"",RANK(U946,U$2:U$1001)+COUNTIF(U$2:U946,U946)-1)</f>
        <v/>
      </c>
      <c r="W946" s="0" t="str">
        <f aca="false">IF(N(L946)&gt;0,RANK(L946,L$2:L$1001)+COUNTIF(L$2:L946,L946)-1,"")</f>
        <v/>
      </c>
      <c r="X946" s="38" t="n">
        <f aca="false">IF(N(L946)&gt;0,IF(L946&gt;=LR_MIN_SHARE*SUM(L$2:L$1001),N946,-1),-1)</f>
        <v>-1</v>
      </c>
      <c r="Y946" s="0" t="str">
        <f aca="false">IF(X946&lt;0,"",RANK(X946,X$2:X$1001)+COUNTIF(X$2:X946,X946)-1)</f>
        <v/>
      </c>
      <c r="AA946" s="0" t="str">
        <f aca="false">IF($A946="","",IF(COUNTIF($B$2:$B946,$B946)=1,1,""))</f>
        <v/>
      </c>
      <c r="AB946" s="0" t="str">
        <f aca="false">IF(AA946=1,SUMIF($B$2:$B$1001,$B946,$D$2:$D$1001),"")</f>
        <v/>
      </c>
      <c r="AC946" s="0" t="str">
        <f aca="false">IF(AA946=1,RANK(AB946,$AB$2:$AB$1001)+COUNTIF($AB$2:$AB946,AB946)-1,"")</f>
        <v/>
      </c>
      <c r="AD946" s="0" t="str">
        <f aca="false">IF($A946="","",COUNTIF(raw_data!$G:$G,$A946))</f>
        <v/>
      </c>
      <c r="AE946" s="0" t="str">
        <f aca="false">IF($A946="","",IF(COUNTIF($A$2:$A$1001,$A946)&gt;1,1,0))</f>
        <v/>
      </c>
    </row>
    <row r="947" customFormat="false" ht="15" hidden="false" customHeight="false" outlineLevel="0" collapsed="false">
      <c r="A947" s="0" t="str">
        <f aca="false">IF(code_master!$A947="","",code_master!$A947)</f>
        <v/>
      </c>
      <c r="B947" s="0" t="str">
        <f aca="false">IF($A947="","",code_master!$C947&amp;"")</f>
        <v/>
      </c>
      <c r="C947" s="0" t="str">
        <f aca="false">IF($A947="","",code_master!$B947&amp;"")</f>
        <v/>
      </c>
      <c r="D947" s="30" t="str">
        <f aca="false">IF($A947="","",SUMIFS(raw_data!$H:$H,raw_data!$A:$A,"&gt;="&amp;UY_START,raw_data!$A:$A,"&lt;="&amp;BASE_YM,raw_data!$B:$B,"&lt;="&amp;BASE_YM,raw_data!$G:$G,$A947))</f>
        <v/>
      </c>
      <c r="E947" s="30" t="str">
        <f aca="false">IF($A947="","",(SUMIFS(raw_data!$I:$I,raw_data!$A:$A,"&gt;="&amp;UY_START,raw_data!$A:$A,"&lt;="&amp;BASE_YM,raw_data!$B:$B,"&lt;="&amp;BASE_YM,raw_data!$G:$G,$A947)+SUMIFS(raw_data!$J:$J,raw_data!$A:$A,"&gt;="&amp;UY_START,raw_data!$A:$A,"&lt;="&amp;BASE_YM,raw_data!$B:$B,"&lt;="&amp;BASE_YM,raw_data!$G:$G,$A947)))</f>
        <v/>
      </c>
      <c r="F947" s="31" t="str">
        <f aca="false">IF(N(D947)=0,"",E947/D947)</f>
        <v/>
      </c>
      <c r="G947" s="30" t="str">
        <f aca="false">IF($A947="","",SUMIFS(raw_data!$H:$H,raw_data!$A:$A,"&gt;="&amp;UY_START_PY,raw_data!$A:$A,"&lt;="&amp;BASE_YM_PY,raw_data!$B:$B,"&lt;="&amp;BASE_YM_PY,raw_data!$G:$G,$A947))</f>
        <v/>
      </c>
      <c r="H947" s="30" t="str">
        <f aca="false">IF($A947="","",(SUMIFS(raw_data!$I:$I,raw_data!$A:$A,"&gt;="&amp;UY_START_PY,raw_data!$A:$A,"&lt;="&amp;BASE_YM_PY,raw_data!$B:$B,"&lt;="&amp;BASE_YM_PY,raw_data!$G:$G,$A947)+SUMIFS(raw_data!$J:$J,raw_data!$A:$A,"&gt;="&amp;UY_START_PY,raw_data!$A:$A,"&lt;="&amp;BASE_YM_PY,raw_data!$B:$B,"&lt;="&amp;BASE_YM_PY,raw_data!$G:$G,$A947)))</f>
        <v/>
      </c>
      <c r="I947" s="31" t="str">
        <f aca="false">IF(N(G947)=0,"",H947/G947)</f>
        <v/>
      </c>
      <c r="J947" s="32" t="str">
        <f aca="false">IF(N(G947)=0,"",D947/G947-1)</f>
        <v/>
      </c>
      <c r="K947" s="33" t="str">
        <f aca="false">IF(OR(F947="",I947=""),"",F947-I947)</f>
        <v/>
      </c>
      <c r="L947" s="30" t="str">
        <f aca="false">IF($A947="","",SUMIFS(raw_data!$H:$H,raw_data!$B:$B,BASE_YM,raw_data!$G:$G,$A947))</f>
        <v/>
      </c>
      <c r="M947" s="30" t="str">
        <f aca="false">IF($A947="","",(SUMIFS(raw_data!$I:$I,raw_data!$B:$B,BASE_YM,raw_data!$G:$G,$A947)+SUMIFS(raw_data!$J:$J,raw_data!$B:$B,BASE_YM,raw_data!$G:$G,$A947)))</f>
        <v/>
      </c>
      <c r="N947" s="31" t="str">
        <f aca="false">IF(N(L947)=0,"",M947/L947)</f>
        <v/>
      </c>
      <c r="O947" s="30" t="str">
        <f aca="false">IF($A947="","",SUMIFS(raw_data!$H:$H,raw_data!$B:$B,BASE_YM_PY,raw_data!$G:$G,$A947))</f>
        <v/>
      </c>
      <c r="P947" s="30" t="str">
        <f aca="false">IF($A947="","",(SUMIFS(raw_data!$I:$I,raw_data!$B:$B,BASE_YM_PY,raw_data!$G:$G,$A947)+SUMIFS(raw_data!$J:$J,raw_data!$B:$B,BASE_YM_PY,raw_data!$G:$G,$A947)))</f>
        <v/>
      </c>
      <c r="Q947" s="31" t="str">
        <f aca="false">IF(N(O947)=0,"",P947/O947)</f>
        <v/>
      </c>
      <c r="R947" s="32" t="str">
        <f aca="false">IF(N(O947)=0,"",L947/O947-1)</f>
        <v/>
      </c>
      <c r="S947" s="33" t="str">
        <f aca="false">IF(OR(N947="",Q947=""),"",N947-Q947)</f>
        <v/>
      </c>
      <c r="T947" s="0" t="str">
        <f aca="false">IF(N(D947)&gt;0,RANK(D947,D$2:D$1001)+COUNTIF(D$2:D947,D947)-1,"")</f>
        <v/>
      </c>
      <c r="U947" s="38" t="n">
        <f aca="false">IF(N(D947)&gt;0,IF(D947&gt;=LR_MIN_SHARE*SUM(D$2:D$1001),F947,-1),-1)</f>
        <v>-1</v>
      </c>
      <c r="V947" s="0" t="str">
        <f aca="false">IF(U947&lt;0,"",RANK(U947,U$2:U$1001)+COUNTIF(U$2:U947,U947)-1)</f>
        <v/>
      </c>
      <c r="W947" s="0" t="str">
        <f aca="false">IF(N(L947)&gt;0,RANK(L947,L$2:L$1001)+COUNTIF(L$2:L947,L947)-1,"")</f>
        <v/>
      </c>
      <c r="X947" s="38" t="n">
        <f aca="false">IF(N(L947)&gt;0,IF(L947&gt;=LR_MIN_SHARE*SUM(L$2:L$1001),N947,-1),-1)</f>
        <v>-1</v>
      </c>
      <c r="Y947" s="0" t="str">
        <f aca="false">IF(X947&lt;0,"",RANK(X947,X$2:X$1001)+COUNTIF(X$2:X947,X947)-1)</f>
        <v/>
      </c>
      <c r="AA947" s="0" t="str">
        <f aca="false">IF($A947="","",IF(COUNTIF($B$2:$B947,$B947)=1,1,""))</f>
        <v/>
      </c>
      <c r="AB947" s="0" t="str">
        <f aca="false">IF(AA947=1,SUMIF($B$2:$B$1001,$B947,$D$2:$D$1001),"")</f>
        <v/>
      </c>
      <c r="AC947" s="0" t="str">
        <f aca="false">IF(AA947=1,RANK(AB947,$AB$2:$AB$1001)+COUNTIF($AB$2:$AB947,AB947)-1,"")</f>
        <v/>
      </c>
      <c r="AD947" s="0" t="str">
        <f aca="false">IF($A947="","",COUNTIF(raw_data!$G:$G,$A947))</f>
        <v/>
      </c>
      <c r="AE947" s="0" t="str">
        <f aca="false">IF($A947="","",IF(COUNTIF($A$2:$A$1001,$A947)&gt;1,1,0))</f>
        <v/>
      </c>
    </row>
    <row r="948" customFormat="false" ht="15" hidden="false" customHeight="false" outlineLevel="0" collapsed="false">
      <c r="A948" s="0" t="str">
        <f aca="false">IF(code_master!$A948="","",code_master!$A948)</f>
        <v/>
      </c>
      <c r="B948" s="0" t="str">
        <f aca="false">IF($A948="","",code_master!$C948&amp;"")</f>
        <v/>
      </c>
      <c r="C948" s="0" t="str">
        <f aca="false">IF($A948="","",code_master!$B948&amp;"")</f>
        <v/>
      </c>
      <c r="D948" s="30" t="str">
        <f aca="false">IF($A948="","",SUMIFS(raw_data!$H:$H,raw_data!$A:$A,"&gt;="&amp;UY_START,raw_data!$A:$A,"&lt;="&amp;BASE_YM,raw_data!$B:$B,"&lt;="&amp;BASE_YM,raw_data!$G:$G,$A948))</f>
        <v/>
      </c>
      <c r="E948" s="30" t="str">
        <f aca="false">IF($A948="","",(SUMIFS(raw_data!$I:$I,raw_data!$A:$A,"&gt;="&amp;UY_START,raw_data!$A:$A,"&lt;="&amp;BASE_YM,raw_data!$B:$B,"&lt;="&amp;BASE_YM,raw_data!$G:$G,$A948)+SUMIFS(raw_data!$J:$J,raw_data!$A:$A,"&gt;="&amp;UY_START,raw_data!$A:$A,"&lt;="&amp;BASE_YM,raw_data!$B:$B,"&lt;="&amp;BASE_YM,raw_data!$G:$G,$A948)))</f>
        <v/>
      </c>
      <c r="F948" s="31" t="str">
        <f aca="false">IF(N(D948)=0,"",E948/D948)</f>
        <v/>
      </c>
      <c r="G948" s="30" t="str">
        <f aca="false">IF($A948="","",SUMIFS(raw_data!$H:$H,raw_data!$A:$A,"&gt;="&amp;UY_START_PY,raw_data!$A:$A,"&lt;="&amp;BASE_YM_PY,raw_data!$B:$B,"&lt;="&amp;BASE_YM_PY,raw_data!$G:$G,$A948))</f>
        <v/>
      </c>
      <c r="H948" s="30" t="str">
        <f aca="false">IF($A948="","",(SUMIFS(raw_data!$I:$I,raw_data!$A:$A,"&gt;="&amp;UY_START_PY,raw_data!$A:$A,"&lt;="&amp;BASE_YM_PY,raw_data!$B:$B,"&lt;="&amp;BASE_YM_PY,raw_data!$G:$G,$A948)+SUMIFS(raw_data!$J:$J,raw_data!$A:$A,"&gt;="&amp;UY_START_PY,raw_data!$A:$A,"&lt;="&amp;BASE_YM_PY,raw_data!$B:$B,"&lt;="&amp;BASE_YM_PY,raw_data!$G:$G,$A948)))</f>
        <v/>
      </c>
      <c r="I948" s="31" t="str">
        <f aca="false">IF(N(G948)=0,"",H948/G948)</f>
        <v/>
      </c>
      <c r="J948" s="32" t="str">
        <f aca="false">IF(N(G948)=0,"",D948/G948-1)</f>
        <v/>
      </c>
      <c r="K948" s="33" t="str">
        <f aca="false">IF(OR(F948="",I948=""),"",F948-I948)</f>
        <v/>
      </c>
      <c r="L948" s="30" t="str">
        <f aca="false">IF($A948="","",SUMIFS(raw_data!$H:$H,raw_data!$B:$B,BASE_YM,raw_data!$G:$G,$A948))</f>
        <v/>
      </c>
      <c r="M948" s="30" t="str">
        <f aca="false">IF($A948="","",(SUMIFS(raw_data!$I:$I,raw_data!$B:$B,BASE_YM,raw_data!$G:$G,$A948)+SUMIFS(raw_data!$J:$J,raw_data!$B:$B,BASE_YM,raw_data!$G:$G,$A948)))</f>
        <v/>
      </c>
      <c r="N948" s="31" t="str">
        <f aca="false">IF(N(L948)=0,"",M948/L948)</f>
        <v/>
      </c>
      <c r="O948" s="30" t="str">
        <f aca="false">IF($A948="","",SUMIFS(raw_data!$H:$H,raw_data!$B:$B,BASE_YM_PY,raw_data!$G:$G,$A948))</f>
        <v/>
      </c>
      <c r="P948" s="30" t="str">
        <f aca="false">IF($A948="","",(SUMIFS(raw_data!$I:$I,raw_data!$B:$B,BASE_YM_PY,raw_data!$G:$G,$A948)+SUMIFS(raw_data!$J:$J,raw_data!$B:$B,BASE_YM_PY,raw_data!$G:$G,$A948)))</f>
        <v/>
      </c>
      <c r="Q948" s="31" t="str">
        <f aca="false">IF(N(O948)=0,"",P948/O948)</f>
        <v/>
      </c>
      <c r="R948" s="32" t="str">
        <f aca="false">IF(N(O948)=0,"",L948/O948-1)</f>
        <v/>
      </c>
      <c r="S948" s="33" t="str">
        <f aca="false">IF(OR(N948="",Q948=""),"",N948-Q948)</f>
        <v/>
      </c>
      <c r="T948" s="0" t="str">
        <f aca="false">IF(N(D948)&gt;0,RANK(D948,D$2:D$1001)+COUNTIF(D$2:D948,D948)-1,"")</f>
        <v/>
      </c>
      <c r="U948" s="38" t="n">
        <f aca="false">IF(N(D948)&gt;0,IF(D948&gt;=LR_MIN_SHARE*SUM(D$2:D$1001),F948,-1),-1)</f>
        <v>-1</v>
      </c>
      <c r="V948" s="0" t="str">
        <f aca="false">IF(U948&lt;0,"",RANK(U948,U$2:U$1001)+COUNTIF(U$2:U948,U948)-1)</f>
        <v/>
      </c>
      <c r="W948" s="0" t="str">
        <f aca="false">IF(N(L948)&gt;0,RANK(L948,L$2:L$1001)+COUNTIF(L$2:L948,L948)-1,"")</f>
        <v/>
      </c>
      <c r="X948" s="38" t="n">
        <f aca="false">IF(N(L948)&gt;0,IF(L948&gt;=LR_MIN_SHARE*SUM(L$2:L$1001),N948,-1),-1)</f>
        <v>-1</v>
      </c>
      <c r="Y948" s="0" t="str">
        <f aca="false">IF(X948&lt;0,"",RANK(X948,X$2:X$1001)+COUNTIF(X$2:X948,X948)-1)</f>
        <v/>
      </c>
      <c r="AA948" s="0" t="str">
        <f aca="false">IF($A948="","",IF(COUNTIF($B$2:$B948,$B948)=1,1,""))</f>
        <v/>
      </c>
      <c r="AB948" s="0" t="str">
        <f aca="false">IF(AA948=1,SUMIF($B$2:$B$1001,$B948,$D$2:$D$1001),"")</f>
        <v/>
      </c>
      <c r="AC948" s="0" t="str">
        <f aca="false">IF(AA948=1,RANK(AB948,$AB$2:$AB$1001)+COUNTIF($AB$2:$AB948,AB948)-1,"")</f>
        <v/>
      </c>
      <c r="AD948" s="0" t="str">
        <f aca="false">IF($A948="","",COUNTIF(raw_data!$G:$G,$A948))</f>
        <v/>
      </c>
      <c r="AE948" s="0" t="str">
        <f aca="false">IF($A948="","",IF(COUNTIF($A$2:$A$1001,$A948)&gt;1,1,0))</f>
        <v/>
      </c>
    </row>
    <row r="949" customFormat="false" ht="15" hidden="false" customHeight="false" outlineLevel="0" collapsed="false">
      <c r="A949" s="0" t="str">
        <f aca="false">IF(code_master!$A949="","",code_master!$A949)</f>
        <v/>
      </c>
      <c r="B949" s="0" t="str">
        <f aca="false">IF($A949="","",code_master!$C949&amp;"")</f>
        <v/>
      </c>
      <c r="C949" s="0" t="str">
        <f aca="false">IF($A949="","",code_master!$B949&amp;"")</f>
        <v/>
      </c>
      <c r="D949" s="30" t="str">
        <f aca="false">IF($A949="","",SUMIFS(raw_data!$H:$H,raw_data!$A:$A,"&gt;="&amp;UY_START,raw_data!$A:$A,"&lt;="&amp;BASE_YM,raw_data!$B:$B,"&lt;="&amp;BASE_YM,raw_data!$G:$G,$A949))</f>
        <v/>
      </c>
      <c r="E949" s="30" t="str">
        <f aca="false">IF($A949="","",(SUMIFS(raw_data!$I:$I,raw_data!$A:$A,"&gt;="&amp;UY_START,raw_data!$A:$A,"&lt;="&amp;BASE_YM,raw_data!$B:$B,"&lt;="&amp;BASE_YM,raw_data!$G:$G,$A949)+SUMIFS(raw_data!$J:$J,raw_data!$A:$A,"&gt;="&amp;UY_START,raw_data!$A:$A,"&lt;="&amp;BASE_YM,raw_data!$B:$B,"&lt;="&amp;BASE_YM,raw_data!$G:$G,$A949)))</f>
        <v/>
      </c>
      <c r="F949" s="31" t="str">
        <f aca="false">IF(N(D949)=0,"",E949/D949)</f>
        <v/>
      </c>
      <c r="G949" s="30" t="str">
        <f aca="false">IF($A949="","",SUMIFS(raw_data!$H:$H,raw_data!$A:$A,"&gt;="&amp;UY_START_PY,raw_data!$A:$A,"&lt;="&amp;BASE_YM_PY,raw_data!$B:$B,"&lt;="&amp;BASE_YM_PY,raw_data!$G:$G,$A949))</f>
        <v/>
      </c>
      <c r="H949" s="30" t="str">
        <f aca="false">IF($A949="","",(SUMIFS(raw_data!$I:$I,raw_data!$A:$A,"&gt;="&amp;UY_START_PY,raw_data!$A:$A,"&lt;="&amp;BASE_YM_PY,raw_data!$B:$B,"&lt;="&amp;BASE_YM_PY,raw_data!$G:$G,$A949)+SUMIFS(raw_data!$J:$J,raw_data!$A:$A,"&gt;="&amp;UY_START_PY,raw_data!$A:$A,"&lt;="&amp;BASE_YM_PY,raw_data!$B:$B,"&lt;="&amp;BASE_YM_PY,raw_data!$G:$G,$A949)))</f>
        <v/>
      </c>
      <c r="I949" s="31" t="str">
        <f aca="false">IF(N(G949)=0,"",H949/G949)</f>
        <v/>
      </c>
      <c r="J949" s="32" t="str">
        <f aca="false">IF(N(G949)=0,"",D949/G949-1)</f>
        <v/>
      </c>
      <c r="K949" s="33" t="str">
        <f aca="false">IF(OR(F949="",I949=""),"",F949-I949)</f>
        <v/>
      </c>
      <c r="L949" s="30" t="str">
        <f aca="false">IF($A949="","",SUMIFS(raw_data!$H:$H,raw_data!$B:$B,BASE_YM,raw_data!$G:$G,$A949))</f>
        <v/>
      </c>
      <c r="M949" s="30" t="str">
        <f aca="false">IF($A949="","",(SUMIFS(raw_data!$I:$I,raw_data!$B:$B,BASE_YM,raw_data!$G:$G,$A949)+SUMIFS(raw_data!$J:$J,raw_data!$B:$B,BASE_YM,raw_data!$G:$G,$A949)))</f>
        <v/>
      </c>
      <c r="N949" s="31" t="str">
        <f aca="false">IF(N(L949)=0,"",M949/L949)</f>
        <v/>
      </c>
      <c r="O949" s="30" t="str">
        <f aca="false">IF($A949="","",SUMIFS(raw_data!$H:$H,raw_data!$B:$B,BASE_YM_PY,raw_data!$G:$G,$A949))</f>
        <v/>
      </c>
      <c r="P949" s="30" t="str">
        <f aca="false">IF($A949="","",(SUMIFS(raw_data!$I:$I,raw_data!$B:$B,BASE_YM_PY,raw_data!$G:$G,$A949)+SUMIFS(raw_data!$J:$J,raw_data!$B:$B,BASE_YM_PY,raw_data!$G:$G,$A949)))</f>
        <v/>
      </c>
      <c r="Q949" s="31" t="str">
        <f aca="false">IF(N(O949)=0,"",P949/O949)</f>
        <v/>
      </c>
      <c r="R949" s="32" t="str">
        <f aca="false">IF(N(O949)=0,"",L949/O949-1)</f>
        <v/>
      </c>
      <c r="S949" s="33" t="str">
        <f aca="false">IF(OR(N949="",Q949=""),"",N949-Q949)</f>
        <v/>
      </c>
      <c r="T949" s="0" t="str">
        <f aca="false">IF(N(D949)&gt;0,RANK(D949,D$2:D$1001)+COUNTIF(D$2:D949,D949)-1,"")</f>
        <v/>
      </c>
      <c r="U949" s="38" t="n">
        <f aca="false">IF(N(D949)&gt;0,IF(D949&gt;=LR_MIN_SHARE*SUM(D$2:D$1001),F949,-1),-1)</f>
        <v>-1</v>
      </c>
      <c r="V949" s="0" t="str">
        <f aca="false">IF(U949&lt;0,"",RANK(U949,U$2:U$1001)+COUNTIF(U$2:U949,U949)-1)</f>
        <v/>
      </c>
      <c r="W949" s="0" t="str">
        <f aca="false">IF(N(L949)&gt;0,RANK(L949,L$2:L$1001)+COUNTIF(L$2:L949,L949)-1,"")</f>
        <v/>
      </c>
      <c r="X949" s="38" t="n">
        <f aca="false">IF(N(L949)&gt;0,IF(L949&gt;=LR_MIN_SHARE*SUM(L$2:L$1001),N949,-1),-1)</f>
        <v>-1</v>
      </c>
      <c r="Y949" s="0" t="str">
        <f aca="false">IF(X949&lt;0,"",RANK(X949,X$2:X$1001)+COUNTIF(X$2:X949,X949)-1)</f>
        <v/>
      </c>
      <c r="AA949" s="0" t="str">
        <f aca="false">IF($A949="","",IF(COUNTIF($B$2:$B949,$B949)=1,1,""))</f>
        <v/>
      </c>
      <c r="AB949" s="0" t="str">
        <f aca="false">IF(AA949=1,SUMIF($B$2:$B$1001,$B949,$D$2:$D$1001),"")</f>
        <v/>
      </c>
      <c r="AC949" s="0" t="str">
        <f aca="false">IF(AA949=1,RANK(AB949,$AB$2:$AB$1001)+COUNTIF($AB$2:$AB949,AB949)-1,"")</f>
        <v/>
      </c>
      <c r="AD949" s="0" t="str">
        <f aca="false">IF($A949="","",COUNTIF(raw_data!$G:$G,$A949))</f>
        <v/>
      </c>
      <c r="AE949" s="0" t="str">
        <f aca="false">IF($A949="","",IF(COUNTIF($A$2:$A$1001,$A949)&gt;1,1,0))</f>
        <v/>
      </c>
    </row>
    <row r="950" customFormat="false" ht="15" hidden="false" customHeight="false" outlineLevel="0" collapsed="false">
      <c r="A950" s="0" t="str">
        <f aca="false">IF(code_master!$A950="","",code_master!$A950)</f>
        <v/>
      </c>
      <c r="B950" s="0" t="str">
        <f aca="false">IF($A950="","",code_master!$C950&amp;"")</f>
        <v/>
      </c>
      <c r="C950" s="0" t="str">
        <f aca="false">IF($A950="","",code_master!$B950&amp;"")</f>
        <v/>
      </c>
      <c r="D950" s="30" t="str">
        <f aca="false">IF($A950="","",SUMIFS(raw_data!$H:$H,raw_data!$A:$A,"&gt;="&amp;UY_START,raw_data!$A:$A,"&lt;="&amp;BASE_YM,raw_data!$B:$B,"&lt;="&amp;BASE_YM,raw_data!$G:$G,$A950))</f>
        <v/>
      </c>
      <c r="E950" s="30" t="str">
        <f aca="false">IF($A950="","",(SUMIFS(raw_data!$I:$I,raw_data!$A:$A,"&gt;="&amp;UY_START,raw_data!$A:$A,"&lt;="&amp;BASE_YM,raw_data!$B:$B,"&lt;="&amp;BASE_YM,raw_data!$G:$G,$A950)+SUMIFS(raw_data!$J:$J,raw_data!$A:$A,"&gt;="&amp;UY_START,raw_data!$A:$A,"&lt;="&amp;BASE_YM,raw_data!$B:$B,"&lt;="&amp;BASE_YM,raw_data!$G:$G,$A950)))</f>
        <v/>
      </c>
      <c r="F950" s="31" t="str">
        <f aca="false">IF(N(D950)=0,"",E950/D950)</f>
        <v/>
      </c>
      <c r="G950" s="30" t="str">
        <f aca="false">IF($A950="","",SUMIFS(raw_data!$H:$H,raw_data!$A:$A,"&gt;="&amp;UY_START_PY,raw_data!$A:$A,"&lt;="&amp;BASE_YM_PY,raw_data!$B:$B,"&lt;="&amp;BASE_YM_PY,raw_data!$G:$G,$A950))</f>
        <v/>
      </c>
      <c r="H950" s="30" t="str">
        <f aca="false">IF($A950="","",(SUMIFS(raw_data!$I:$I,raw_data!$A:$A,"&gt;="&amp;UY_START_PY,raw_data!$A:$A,"&lt;="&amp;BASE_YM_PY,raw_data!$B:$B,"&lt;="&amp;BASE_YM_PY,raw_data!$G:$G,$A950)+SUMIFS(raw_data!$J:$J,raw_data!$A:$A,"&gt;="&amp;UY_START_PY,raw_data!$A:$A,"&lt;="&amp;BASE_YM_PY,raw_data!$B:$B,"&lt;="&amp;BASE_YM_PY,raw_data!$G:$G,$A950)))</f>
        <v/>
      </c>
      <c r="I950" s="31" t="str">
        <f aca="false">IF(N(G950)=0,"",H950/G950)</f>
        <v/>
      </c>
      <c r="J950" s="32" t="str">
        <f aca="false">IF(N(G950)=0,"",D950/G950-1)</f>
        <v/>
      </c>
      <c r="K950" s="33" t="str">
        <f aca="false">IF(OR(F950="",I950=""),"",F950-I950)</f>
        <v/>
      </c>
      <c r="L950" s="30" t="str">
        <f aca="false">IF($A950="","",SUMIFS(raw_data!$H:$H,raw_data!$B:$B,BASE_YM,raw_data!$G:$G,$A950))</f>
        <v/>
      </c>
      <c r="M950" s="30" t="str">
        <f aca="false">IF($A950="","",(SUMIFS(raw_data!$I:$I,raw_data!$B:$B,BASE_YM,raw_data!$G:$G,$A950)+SUMIFS(raw_data!$J:$J,raw_data!$B:$B,BASE_YM,raw_data!$G:$G,$A950)))</f>
        <v/>
      </c>
      <c r="N950" s="31" t="str">
        <f aca="false">IF(N(L950)=0,"",M950/L950)</f>
        <v/>
      </c>
      <c r="O950" s="30" t="str">
        <f aca="false">IF($A950="","",SUMIFS(raw_data!$H:$H,raw_data!$B:$B,BASE_YM_PY,raw_data!$G:$G,$A950))</f>
        <v/>
      </c>
      <c r="P950" s="30" t="str">
        <f aca="false">IF($A950="","",(SUMIFS(raw_data!$I:$I,raw_data!$B:$B,BASE_YM_PY,raw_data!$G:$G,$A950)+SUMIFS(raw_data!$J:$J,raw_data!$B:$B,BASE_YM_PY,raw_data!$G:$G,$A950)))</f>
        <v/>
      </c>
      <c r="Q950" s="31" t="str">
        <f aca="false">IF(N(O950)=0,"",P950/O950)</f>
        <v/>
      </c>
      <c r="R950" s="32" t="str">
        <f aca="false">IF(N(O950)=0,"",L950/O950-1)</f>
        <v/>
      </c>
      <c r="S950" s="33" t="str">
        <f aca="false">IF(OR(N950="",Q950=""),"",N950-Q950)</f>
        <v/>
      </c>
      <c r="T950" s="0" t="str">
        <f aca="false">IF(N(D950)&gt;0,RANK(D950,D$2:D$1001)+COUNTIF(D$2:D950,D950)-1,"")</f>
        <v/>
      </c>
      <c r="U950" s="38" t="n">
        <f aca="false">IF(N(D950)&gt;0,IF(D950&gt;=LR_MIN_SHARE*SUM(D$2:D$1001),F950,-1),-1)</f>
        <v>-1</v>
      </c>
      <c r="V950" s="0" t="str">
        <f aca="false">IF(U950&lt;0,"",RANK(U950,U$2:U$1001)+COUNTIF(U$2:U950,U950)-1)</f>
        <v/>
      </c>
      <c r="W950" s="0" t="str">
        <f aca="false">IF(N(L950)&gt;0,RANK(L950,L$2:L$1001)+COUNTIF(L$2:L950,L950)-1,"")</f>
        <v/>
      </c>
      <c r="X950" s="38" t="n">
        <f aca="false">IF(N(L950)&gt;0,IF(L950&gt;=LR_MIN_SHARE*SUM(L$2:L$1001),N950,-1),-1)</f>
        <v>-1</v>
      </c>
      <c r="Y950" s="0" t="str">
        <f aca="false">IF(X950&lt;0,"",RANK(X950,X$2:X$1001)+COUNTIF(X$2:X950,X950)-1)</f>
        <v/>
      </c>
      <c r="AA950" s="0" t="str">
        <f aca="false">IF($A950="","",IF(COUNTIF($B$2:$B950,$B950)=1,1,""))</f>
        <v/>
      </c>
      <c r="AB950" s="0" t="str">
        <f aca="false">IF(AA950=1,SUMIF($B$2:$B$1001,$B950,$D$2:$D$1001),"")</f>
        <v/>
      </c>
      <c r="AC950" s="0" t="str">
        <f aca="false">IF(AA950=1,RANK(AB950,$AB$2:$AB$1001)+COUNTIF($AB$2:$AB950,AB950)-1,"")</f>
        <v/>
      </c>
      <c r="AD950" s="0" t="str">
        <f aca="false">IF($A950="","",COUNTIF(raw_data!$G:$G,$A950))</f>
        <v/>
      </c>
      <c r="AE950" s="0" t="str">
        <f aca="false">IF($A950="","",IF(COUNTIF($A$2:$A$1001,$A950)&gt;1,1,0))</f>
        <v/>
      </c>
    </row>
    <row r="951" customFormat="false" ht="15" hidden="false" customHeight="false" outlineLevel="0" collapsed="false">
      <c r="A951" s="0" t="str">
        <f aca="false">IF(code_master!$A951="","",code_master!$A951)</f>
        <v/>
      </c>
      <c r="B951" s="0" t="str">
        <f aca="false">IF($A951="","",code_master!$C951&amp;"")</f>
        <v/>
      </c>
      <c r="C951" s="0" t="str">
        <f aca="false">IF($A951="","",code_master!$B951&amp;"")</f>
        <v/>
      </c>
      <c r="D951" s="30" t="str">
        <f aca="false">IF($A951="","",SUMIFS(raw_data!$H:$H,raw_data!$A:$A,"&gt;="&amp;UY_START,raw_data!$A:$A,"&lt;="&amp;BASE_YM,raw_data!$B:$B,"&lt;="&amp;BASE_YM,raw_data!$G:$G,$A951))</f>
        <v/>
      </c>
      <c r="E951" s="30" t="str">
        <f aca="false">IF($A951="","",(SUMIFS(raw_data!$I:$I,raw_data!$A:$A,"&gt;="&amp;UY_START,raw_data!$A:$A,"&lt;="&amp;BASE_YM,raw_data!$B:$B,"&lt;="&amp;BASE_YM,raw_data!$G:$G,$A951)+SUMIFS(raw_data!$J:$J,raw_data!$A:$A,"&gt;="&amp;UY_START,raw_data!$A:$A,"&lt;="&amp;BASE_YM,raw_data!$B:$B,"&lt;="&amp;BASE_YM,raw_data!$G:$G,$A951)))</f>
        <v/>
      </c>
      <c r="F951" s="31" t="str">
        <f aca="false">IF(N(D951)=0,"",E951/D951)</f>
        <v/>
      </c>
      <c r="G951" s="30" t="str">
        <f aca="false">IF($A951="","",SUMIFS(raw_data!$H:$H,raw_data!$A:$A,"&gt;="&amp;UY_START_PY,raw_data!$A:$A,"&lt;="&amp;BASE_YM_PY,raw_data!$B:$B,"&lt;="&amp;BASE_YM_PY,raw_data!$G:$G,$A951))</f>
        <v/>
      </c>
      <c r="H951" s="30" t="str">
        <f aca="false">IF($A951="","",(SUMIFS(raw_data!$I:$I,raw_data!$A:$A,"&gt;="&amp;UY_START_PY,raw_data!$A:$A,"&lt;="&amp;BASE_YM_PY,raw_data!$B:$B,"&lt;="&amp;BASE_YM_PY,raw_data!$G:$G,$A951)+SUMIFS(raw_data!$J:$J,raw_data!$A:$A,"&gt;="&amp;UY_START_PY,raw_data!$A:$A,"&lt;="&amp;BASE_YM_PY,raw_data!$B:$B,"&lt;="&amp;BASE_YM_PY,raw_data!$G:$G,$A951)))</f>
        <v/>
      </c>
      <c r="I951" s="31" t="str">
        <f aca="false">IF(N(G951)=0,"",H951/G951)</f>
        <v/>
      </c>
      <c r="J951" s="32" t="str">
        <f aca="false">IF(N(G951)=0,"",D951/G951-1)</f>
        <v/>
      </c>
      <c r="K951" s="33" t="str">
        <f aca="false">IF(OR(F951="",I951=""),"",F951-I951)</f>
        <v/>
      </c>
      <c r="L951" s="30" t="str">
        <f aca="false">IF($A951="","",SUMIFS(raw_data!$H:$H,raw_data!$B:$B,BASE_YM,raw_data!$G:$G,$A951))</f>
        <v/>
      </c>
      <c r="M951" s="30" t="str">
        <f aca="false">IF($A951="","",(SUMIFS(raw_data!$I:$I,raw_data!$B:$B,BASE_YM,raw_data!$G:$G,$A951)+SUMIFS(raw_data!$J:$J,raw_data!$B:$B,BASE_YM,raw_data!$G:$G,$A951)))</f>
        <v/>
      </c>
      <c r="N951" s="31" t="str">
        <f aca="false">IF(N(L951)=0,"",M951/L951)</f>
        <v/>
      </c>
      <c r="O951" s="30" t="str">
        <f aca="false">IF($A951="","",SUMIFS(raw_data!$H:$H,raw_data!$B:$B,BASE_YM_PY,raw_data!$G:$G,$A951))</f>
        <v/>
      </c>
      <c r="P951" s="30" t="str">
        <f aca="false">IF($A951="","",(SUMIFS(raw_data!$I:$I,raw_data!$B:$B,BASE_YM_PY,raw_data!$G:$G,$A951)+SUMIFS(raw_data!$J:$J,raw_data!$B:$B,BASE_YM_PY,raw_data!$G:$G,$A951)))</f>
        <v/>
      </c>
      <c r="Q951" s="31" t="str">
        <f aca="false">IF(N(O951)=0,"",P951/O951)</f>
        <v/>
      </c>
      <c r="R951" s="32" t="str">
        <f aca="false">IF(N(O951)=0,"",L951/O951-1)</f>
        <v/>
      </c>
      <c r="S951" s="33" t="str">
        <f aca="false">IF(OR(N951="",Q951=""),"",N951-Q951)</f>
        <v/>
      </c>
      <c r="T951" s="0" t="str">
        <f aca="false">IF(N(D951)&gt;0,RANK(D951,D$2:D$1001)+COUNTIF(D$2:D951,D951)-1,"")</f>
        <v/>
      </c>
      <c r="U951" s="38" t="n">
        <f aca="false">IF(N(D951)&gt;0,IF(D951&gt;=LR_MIN_SHARE*SUM(D$2:D$1001),F951,-1),-1)</f>
        <v>-1</v>
      </c>
      <c r="V951" s="0" t="str">
        <f aca="false">IF(U951&lt;0,"",RANK(U951,U$2:U$1001)+COUNTIF(U$2:U951,U951)-1)</f>
        <v/>
      </c>
      <c r="W951" s="0" t="str">
        <f aca="false">IF(N(L951)&gt;0,RANK(L951,L$2:L$1001)+COUNTIF(L$2:L951,L951)-1,"")</f>
        <v/>
      </c>
      <c r="X951" s="38" t="n">
        <f aca="false">IF(N(L951)&gt;0,IF(L951&gt;=LR_MIN_SHARE*SUM(L$2:L$1001),N951,-1),-1)</f>
        <v>-1</v>
      </c>
      <c r="Y951" s="0" t="str">
        <f aca="false">IF(X951&lt;0,"",RANK(X951,X$2:X$1001)+COUNTIF(X$2:X951,X951)-1)</f>
        <v/>
      </c>
      <c r="AA951" s="0" t="str">
        <f aca="false">IF($A951="","",IF(COUNTIF($B$2:$B951,$B951)=1,1,""))</f>
        <v/>
      </c>
      <c r="AB951" s="0" t="str">
        <f aca="false">IF(AA951=1,SUMIF($B$2:$B$1001,$B951,$D$2:$D$1001),"")</f>
        <v/>
      </c>
      <c r="AC951" s="0" t="str">
        <f aca="false">IF(AA951=1,RANK(AB951,$AB$2:$AB$1001)+COUNTIF($AB$2:$AB951,AB951)-1,"")</f>
        <v/>
      </c>
      <c r="AD951" s="0" t="str">
        <f aca="false">IF($A951="","",COUNTIF(raw_data!$G:$G,$A951))</f>
        <v/>
      </c>
      <c r="AE951" s="0" t="str">
        <f aca="false">IF($A951="","",IF(COUNTIF($A$2:$A$1001,$A951)&gt;1,1,0))</f>
        <v/>
      </c>
    </row>
    <row r="952" customFormat="false" ht="15" hidden="false" customHeight="false" outlineLevel="0" collapsed="false">
      <c r="A952" s="0" t="str">
        <f aca="false">IF(code_master!$A952="","",code_master!$A952)</f>
        <v/>
      </c>
      <c r="B952" s="0" t="str">
        <f aca="false">IF($A952="","",code_master!$C952&amp;"")</f>
        <v/>
      </c>
      <c r="C952" s="0" t="str">
        <f aca="false">IF($A952="","",code_master!$B952&amp;"")</f>
        <v/>
      </c>
      <c r="D952" s="30" t="str">
        <f aca="false">IF($A952="","",SUMIFS(raw_data!$H:$H,raw_data!$A:$A,"&gt;="&amp;UY_START,raw_data!$A:$A,"&lt;="&amp;BASE_YM,raw_data!$B:$B,"&lt;="&amp;BASE_YM,raw_data!$G:$G,$A952))</f>
        <v/>
      </c>
      <c r="E952" s="30" t="str">
        <f aca="false">IF($A952="","",(SUMIFS(raw_data!$I:$I,raw_data!$A:$A,"&gt;="&amp;UY_START,raw_data!$A:$A,"&lt;="&amp;BASE_YM,raw_data!$B:$B,"&lt;="&amp;BASE_YM,raw_data!$G:$G,$A952)+SUMIFS(raw_data!$J:$J,raw_data!$A:$A,"&gt;="&amp;UY_START,raw_data!$A:$A,"&lt;="&amp;BASE_YM,raw_data!$B:$B,"&lt;="&amp;BASE_YM,raw_data!$G:$G,$A952)))</f>
        <v/>
      </c>
      <c r="F952" s="31" t="str">
        <f aca="false">IF(N(D952)=0,"",E952/D952)</f>
        <v/>
      </c>
      <c r="G952" s="30" t="str">
        <f aca="false">IF($A952="","",SUMIFS(raw_data!$H:$H,raw_data!$A:$A,"&gt;="&amp;UY_START_PY,raw_data!$A:$A,"&lt;="&amp;BASE_YM_PY,raw_data!$B:$B,"&lt;="&amp;BASE_YM_PY,raw_data!$G:$G,$A952))</f>
        <v/>
      </c>
      <c r="H952" s="30" t="str">
        <f aca="false">IF($A952="","",(SUMIFS(raw_data!$I:$I,raw_data!$A:$A,"&gt;="&amp;UY_START_PY,raw_data!$A:$A,"&lt;="&amp;BASE_YM_PY,raw_data!$B:$B,"&lt;="&amp;BASE_YM_PY,raw_data!$G:$G,$A952)+SUMIFS(raw_data!$J:$J,raw_data!$A:$A,"&gt;="&amp;UY_START_PY,raw_data!$A:$A,"&lt;="&amp;BASE_YM_PY,raw_data!$B:$B,"&lt;="&amp;BASE_YM_PY,raw_data!$G:$G,$A952)))</f>
        <v/>
      </c>
      <c r="I952" s="31" t="str">
        <f aca="false">IF(N(G952)=0,"",H952/G952)</f>
        <v/>
      </c>
      <c r="J952" s="32" t="str">
        <f aca="false">IF(N(G952)=0,"",D952/G952-1)</f>
        <v/>
      </c>
      <c r="K952" s="33" t="str">
        <f aca="false">IF(OR(F952="",I952=""),"",F952-I952)</f>
        <v/>
      </c>
      <c r="L952" s="30" t="str">
        <f aca="false">IF($A952="","",SUMIFS(raw_data!$H:$H,raw_data!$B:$B,BASE_YM,raw_data!$G:$G,$A952))</f>
        <v/>
      </c>
      <c r="M952" s="30" t="str">
        <f aca="false">IF($A952="","",(SUMIFS(raw_data!$I:$I,raw_data!$B:$B,BASE_YM,raw_data!$G:$G,$A952)+SUMIFS(raw_data!$J:$J,raw_data!$B:$B,BASE_YM,raw_data!$G:$G,$A952)))</f>
        <v/>
      </c>
      <c r="N952" s="31" t="str">
        <f aca="false">IF(N(L952)=0,"",M952/L952)</f>
        <v/>
      </c>
      <c r="O952" s="30" t="str">
        <f aca="false">IF($A952="","",SUMIFS(raw_data!$H:$H,raw_data!$B:$B,BASE_YM_PY,raw_data!$G:$G,$A952))</f>
        <v/>
      </c>
      <c r="P952" s="30" t="str">
        <f aca="false">IF($A952="","",(SUMIFS(raw_data!$I:$I,raw_data!$B:$B,BASE_YM_PY,raw_data!$G:$G,$A952)+SUMIFS(raw_data!$J:$J,raw_data!$B:$B,BASE_YM_PY,raw_data!$G:$G,$A952)))</f>
        <v/>
      </c>
      <c r="Q952" s="31" t="str">
        <f aca="false">IF(N(O952)=0,"",P952/O952)</f>
        <v/>
      </c>
      <c r="R952" s="32" t="str">
        <f aca="false">IF(N(O952)=0,"",L952/O952-1)</f>
        <v/>
      </c>
      <c r="S952" s="33" t="str">
        <f aca="false">IF(OR(N952="",Q952=""),"",N952-Q952)</f>
        <v/>
      </c>
      <c r="T952" s="0" t="str">
        <f aca="false">IF(N(D952)&gt;0,RANK(D952,D$2:D$1001)+COUNTIF(D$2:D952,D952)-1,"")</f>
        <v/>
      </c>
      <c r="U952" s="38" t="n">
        <f aca="false">IF(N(D952)&gt;0,IF(D952&gt;=LR_MIN_SHARE*SUM(D$2:D$1001),F952,-1),-1)</f>
        <v>-1</v>
      </c>
      <c r="V952" s="0" t="str">
        <f aca="false">IF(U952&lt;0,"",RANK(U952,U$2:U$1001)+COUNTIF(U$2:U952,U952)-1)</f>
        <v/>
      </c>
      <c r="W952" s="0" t="str">
        <f aca="false">IF(N(L952)&gt;0,RANK(L952,L$2:L$1001)+COUNTIF(L$2:L952,L952)-1,"")</f>
        <v/>
      </c>
      <c r="X952" s="38" t="n">
        <f aca="false">IF(N(L952)&gt;0,IF(L952&gt;=LR_MIN_SHARE*SUM(L$2:L$1001),N952,-1),-1)</f>
        <v>-1</v>
      </c>
      <c r="Y952" s="0" t="str">
        <f aca="false">IF(X952&lt;0,"",RANK(X952,X$2:X$1001)+COUNTIF(X$2:X952,X952)-1)</f>
        <v/>
      </c>
      <c r="AA952" s="0" t="str">
        <f aca="false">IF($A952="","",IF(COUNTIF($B$2:$B952,$B952)=1,1,""))</f>
        <v/>
      </c>
      <c r="AB952" s="0" t="str">
        <f aca="false">IF(AA952=1,SUMIF($B$2:$B$1001,$B952,$D$2:$D$1001),"")</f>
        <v/>
      </c>
      <c r="AC952" s="0" t="str">
        <f aca="false">IF(AA952=1,RANK(AB952,$AB$2:$AB$1001)+COUNTIF($AB$2:$AB952,AB952)-1,"")</f>
        <v/>
      </c>
      <c r="AD952" s="0" t="str">
        <f aca="false">IF($A952="","",COUNTIF(raw_data!$G:$G,$A952))</f>
        <v/>
      </c>
      <c r="AE952" s="0" t="str">
        <f aca="false">IF($A952="","",IF(COUNTIF($A$2:$A$1001,$A952)&gt;1,1,0))</f>
        <v/>
      </c>
    </row>
    <row r="953" customFormat="false" ht="15" hidden="false" customHeight="false" outlineLevel="0" collapsed="false">
      <c r="A953" s="0" t="str">
        <f aca="false">IF(code_master!$A953="","",code_master!$A953)</f>
        <v/>
      </c>
      <c r="B953" s="0" t="str">
        <f aca="false">IF($A953="","",code_master!$C953&amp;"")</f>
        <v/>
      </c>
      <c r="C953" s="0" t="str">
        <f aca="false">IF($A953="","",code_master!$B953&amp;"")</f>
        <v/>
      </c>
      <c r="D953" s="30" t="str">
        <f aca="false">IF($A953="","",SUMIFS(raw_data!$H:$H,raw_data!$A:$A,"&gt;="&amp;UY_START,raw_data!$A:$A,"&lt;="&amp;BASE_YM,raw_data!$B:$B,"&lt;="&amp;BASE_YM,raw_data!$G:$G,$A953))</f>
        <v/>
      </c>
      <c r="E953" s="30" t="str">
        <f aca="false">IF($A953="","",(SUMIFS(raw_data!$I:$I,raw_data!$A:$A,"&gt;="&amp;UY_START,raw_data!$A:$A,"&lt;="&amp;BASE_YM,raw_data!$B:$B,"&lt;="&amp;BASE_YM,raw_data!$G:$G,$A953)+SUMIFS(raw_data!$J:$J,raw_data!$A:$A,"&gt;="&amp;UY_START,raw_data!$A:$A,"&lt;="&amp;BASE_YM,raw_data!$B:$B,"&lt;="&amp;BASE_YM,raw_data!$G:$G,$A953)))</f>
        <v/>
      </c>
      <c r="F953" s="31" t="str">
        <f aca="false">IF(N(D953)=0,"",E953/D953)</f>
        <v/>
      </c>
      <c r="G953" s="30" t="str">
        <f aca="false">IF($A953="","",SUMIFS(raw_data!$H:$H,raw_data!$A:$A,"&gt;="&amp;UY_START_PY,raw_data!$A:$A,"&lt;="&amp;BASE_YM_PY,raw_data!$B:$B,"&lt;="&amp;BASE_YM_PY,raw_data!$G:$G,$A953))</f>
        <v/>
      </c>
      <c r="H953" s="30" t="str">
        <f aca="false">IF($A953="","",(SUMIFS(raw_data!$I:$I,raw_data!$A:$A,"&gt;="&amp;UY_START_PY,raw_data!$A:$A,"&lt;="&amp;BASE_YM_PY,raw_data!$B:$B,"&lt;="&amp;BASE_YM_PY,raw_data!$G:$G,$A953)+SUMIFS(raw_data!$J:$J,raw_data!$A:$A,"&gt;="&amp;UY_START_PY,raw_data!$A:$A,"&lt;="&amp;BASE_YM_PY,raw_data!$B:$B,"&lt;="&amp;BASE_YM_PY,raw_data!$G:$G,$A953)))</f>
        <v/>
      </c>
      <c r="I953" s="31" t="str">
        <f aca="false">IF(N(G953)=0,"",H953/G953)</f>
        <v/>
      </c>
      <c r="J953" s="32" t="str">
        <f aca="false">IF(N(G953)=0,"",D953/G953-1)</f>
        <v/>
      </c>
      <c r="K953" s="33" t="str">
        <f aca="false">IF(OR(F953="",I953=""),"",F953-I953)</f>
        <v/>
      </c>
      <c r="L953" s="30" t="str">
        <f aca="false">IF($A953="","",SUMIFS(raw_data!$H:$H,raw_data!$B:$B,BASE_YM,raw_data!$G:$G,$A953))</f>
        <v/>
      </c>
      <c r="M953" s="30" t="str">
        <f aca="false">IF($A953="","",(SUMIFS(raw_data!$I:$I,raw_data!$B:$B,BASE_YM,raw_data!$G:$G,$A953)+SUMIFS(raw_data!$J:$J,raw_data!$B:$B,BASE_YM,raw_data!$G:$G,$A953)))</f>
        <v/>
      </c>
      <c r="N953" s="31" t="str">
        <f aca="false">IF(N(L953)=0,"",M953/L953)</f>
        <v/>
      </c>
      <c r="O953" s="30" t="str">
        <f aca="false">IF($A953="","",SUMIFS(raw_data!$H:$H,raw_data!$B:$B,BASE_YM_PY,raw_data!$G:$G,$A953))</f>
        <v/>
      </c>
      <c r="P953" s="30" t="str">
        <f aca="false">IF($A953="","",(SUMIFS(raw_data!$I:$I,raw_data!$B:$B,BASE_YM_PY,raw_data!$G:$G,$A953)+SUMIFS(raw_data!$J:$J,raw_data!$B:$B,BASE_YM_PY,raw_data!$G:$G,$A953)))</f>
        <v/>
      </c>
      <c r="Q953" s="31" t="str">
        <f aca="false">IF(N(O953)=0,"",P953/O953)</f>
        <v/>
      </c>
      <c r="R953" s="32" t="str">
        <f aca="false">IF(N(O953)=0,"",L953/O953-1)</f>
        <v/>
      </c>
      <c r="S953" s="33" t="str">
        <f aca="false">IF(OR(N953="",Q953=""),"",N953-Q953)</f>
        <v/>
      </c>
      <c r="T953" s="0" t="str">
        <f aca="false">IF(N(D953)&gt;0,RANK(D953,D$2:D$1001)+COUNTIF(D$2:D953,D953)-1,"")</f>
        <v/>
      </c>
      <c r="U953" s="38" t="n">
        <f aca="false">IF(N(D953)&gt;0,IF(D953&gt;=LR_MIN_SHARE*SUM(D$2:D$1001),F953,-1),-1)</f>
        <v>-1</v>
      </c>
      <c r="V953" s="0" t="str">
        <f aca="false">IF(U953&lt;0,"",RANK(U953,U$2:U$1001)+COUNTIF(U$2:U953,U953)-1)</f>
        <v/>
      </c>
      <c r="W953" s="0" t="str">
        <f aca="false">IF(N(L953)&gt;0,RANK(L953,L$2:L$1001)+COUNTIF(L$2:L953,L953)-1,"")</f>
        <v/>
      </c>
      <c r="X953" s="38" t="n">
        <f aca="false">IF(N(L953)&gt;0,IF(L953&gt;=LR_MIN_SHARE*SUM(L$2:L$1001),N953,-1),-1)</f>
        <v>-1</v>
      </c>
      <c r="Y953" s="0" t="str">
        <f aca="false">IF(X953&lt;0,"",RANK(X953,X$2:X$1001)+COUNTIF(X$2:X953,X953)-1)</f>
        <v/>
      </c>
      <c r="AA953" s="0" t="str">
        <f aca="false">IF($A953="","",IF(COUNTIF($B$2:$B953,$B953)=1,1,""))</f>
        <v/>
      </c>
      <c r="AB953" s="0" t="str">
        <f aca="false">IF(AA953=1,SUMIF($B$2:$B$1001,$B953,$D$2:$D$1001),"")</f>
        <v/>
      </c>
      <c r="AC953" s="0" t="str">
        <f aca="false">IF(AA953=1,RANK(AB953,$AB$2:$AB$1001)+COUNTIF($AB$2:$AB953,AB953)-1,"")</f>
        <v/>
      </c>
      <c r="AD953" s="0" t="str">
        <f aca="false">IF($A953="","",COUNTIF(raw_data!$G:$G,$A953))</f>
        <v/>
      </c>
      <c r="AE953" s="0" t="str">
        <f aca="false">IF($A953="","",IF(COUNTIF($A$2:$A$1001,$A953)&gt;1,1,0))</f>
        <v/>
      </c>
    </row>
    <row r="954" customFormat="false" ht="15" hidden="false" customHeight="false" outlineLevel="0" collapsed="false">
      <c r="A954" s="0" t="str">
        <f aca="false">IF(code_master!$A954="","",code_master!$A954)</f>
        <v/>
      </c>
      <c r="B954" s="0" t="str">
        <f aca="false">IF($A954="","",code_master!$C954&amp;"")</f>
        <v/>
      </c>
      <c r="C954" s="0" t="str">
        <f aca="false">IF($A954="","",code_master!$B954&amp;"")</f>
        <v/>
      </c>
      <c r="D954" s="30" t="str">
        <f aca="false">IF($A954="","",SUMIFS(raw_data!$H:$H,raw_data!$A:$A,"&gt;="&amp;UY_START,raw_data!$A:$A,"&lt;="&amp;BASE_YM,raw_data!$B:$B,"&lt;="&amp;BASE_YM,raw_data!$G:$G,$A954))</f>
        <v/>
      </c>
      <c r="E954" s="30" t="str">
        <f aca="false">IF($A954="","",(SUMIFS(raw_data!$I:$I,raw_data!$A:$A,"&gt;="&amp;UY_START,raw_data!$A:$A,"&lt;="&amp;BASE_YM,raw_data!$B:$B,"&lt;="&amp;BASE_YM,raw_data!$G:$G,$A954)+SUMIFS(raw_data!$J:$J,raw_data!$A:$A,"&gt;="&amp;UY_START,raw_data!$A:$A,"&lt;="&amp;BASE_YM,raw_data!$B:$B,"&lt;="&amp;BASE_YM,raw_data!$G:$G,$A954)))</f>
        <v/>
      </c>
      <c r="F954" s="31" t="str">
        <f aca="false">IF(N(D954)=0,"",E954/D954)</f>
        <v/>
      </c>
      <c r="G954" s="30" t="str">
        <f aca="false">IF($A954="","",SUMIFS(raw_data!$H:$H,raw_data!$A:$A,"&gt;="&amp;UY_START_PY,raw_data!$A:$A,"&lt;="&amp;BASE_YM_PY,raw_data!$B:$B,"&lt;="&amp;BASE_YM_PY,raw_data!$G:$G,$A954))</f>
        <v/>
      </c>
      <c r="H954" s="30" t="str">
        <f aca="false">IF($A954="","",(SUMIFS(raw_data!$I:$I,raw_data!$A:$A,"&gt;="&amp;UY_START_PY,raw_data!$A:$A,"&lt;="&amp;BASE_YM_PY,raw_data!$B:$B,"&lt;="&amp;BASE_YM_PY,raw_data!$G:$G,$A954)+SUMIFS(raw_data!$J:$J,raw_data!$A:$A,"&gt;="&amp;UY_START_PY,raw_data!$A:$A,"&lt;="&amp;BASE_YM_PY,raw_data!$B:$B,"&lt;="&amp;BASE_YM_PY,raw_data!$G:$G,$A954)))</f>
        <v/>
      </c>
      <c r="I954" s="31" t="str">
        <f aca="false">IF(N(G954)=0,"",H954/G954)</f>
        <v/>
      </c>
      <c r="J954" s="32" t="str">
        <f aca="false">IF(N(G954)=0,"",D954/G954-1)</f>
        <v/>
      </c>
      <c r="K954" s="33" t="str">
        <f aca="false">IF(OR(F954="",I954=""),"",F954-I954)</f>
        <v/>
      </c>
      <c r="L954" s="30" t="str">
        <f aca="false">IF($A954="","",SUMIFS(raw_data!$H:$H,raw_data!$B:$B,BASE_YM,raw_data!$G:$G,$A954))</f>
        <v/>
      </c>
      <c r="M954" s="30" t="str">
        <f aca="false">IF($A954="","",(SUMIFS(raw_data!$I:$I,raw_data!$B:$B,BASE_YM,raw_data!$G:$G,$A954)+SUMIFS(raw_data!$J:$J,raw_data!$B:$B,BASE_YM,raw_data!$G:$G,$A954)))</f>
        <v/>
      </c>
      <c r="N954" s="31" t="str">
        <f aca="false">IF(N(L954)=0,"",M954/L954)</f>
        <v/>
      </c>
      <c r="O954" s="30" t="str">
        <f aca="false">IF($A954="","",SUMIFS(raw_data!$H:$H,raw_data!$B:$B,BASE_YM_PY,raw_data!$G:$G,$A954))</f>
        <v/>
      </c>
      <c r="P954" s="30" t="str">
        <f aca="false">IF($A954="","",(SUMIFS(raw_data!$I:$I,raw_data!$B:$B,BASE_YM_PY,raw_data!$G:$G,$A954)+SUMIFS(raw_data!$J:$J,raw_data!$B:$B,BASE_YM_PY,raw_data!$G:$G,$A954)))</f>
        <v/>
      </c>
      <c r="Q954" s="31" t="str">
        <f aca="false">IF(N(O954)=0,"",P954/O954)</f>
        <v/>
      </c>
      <c r="R954" s="32" t="str">
        <f aca="false">IF(N(O954)=0,"",L954/O954-1)</f>
        <v/>
      </c>
      <c r="S954" s="33" t="str">
        <f aca="false">IF(OR(N954="",Q954=""),"",N954-Q954)</f>
        <v/>
      </c>
      <c r="T954" s="0" t="str">
        <f aca="false">IF(N(D954)&gt;0,RANK(D954,D$2:D$1001)+COUNTIF(D$2:D954,D954)-1,"")</f>
        <v/>
      </c>
      <c r="U954" s="38" t="n">
        <f aca="false">IF(N(D954)&gt;0,IF(D954&gt;=LR_MIN_SHARE*SUM(D$2:D$1001),F954,-1),-1)</f>
        <v>-1</v>
      </c>
      <c r="V954" s="0" t="str">
        <f aca="false">IF(U954&lt;0,"",RANK(U954,U$2:U$1001)+COUNTIF(U$2:U954,U954)-1)</f>
        <v/>
      </c>
      <c r="W954" s="0" t="str">
        <f aca="false">IF(N(L954)&gt;0,RANK(L954,L$2:L$1001)+COUNTIF(L$2:L954,L954)-1,"")</f>
        <v/>
      </c>
      <c r="X954" s="38" t="n">
        <f aca="false">IF(N(L954)&gt;0,IF(L954&gt;=LR_MIN_SHARE*SUM(L$2:L$1001),N954,-1),-1)</f>
        <v>-1</v>
      </c>
      <c r="Y954" s="0" t="str">
        <f aca="false">IF(X954&lt;0,"",RANK(X954,X$2:X$1001)+COUNTIF(X$2:X954,X954)-1)</f>
        <v/>
      </c>
      <c r="AA954" s="0" t="str">
        <f aca="false">IF($A954="","",IF(COUNTIF($B$2:$B954,$B954)=1,1,""))</f>
        <v/>
      </c>
      <c r="AB954" s="0" t="str">
        <f aca="false">IF(AA954=1,SUMIF($B$2:$B$1001,$B954,$D$2:$D$1001),"")</f>
        <v/>
      </c>
      <c r="AC954" s="0" t="str">
        <f aca="false">IF(AA954=1,RANK(AB954,$AB$2:$AB$1001)+COUNTIF($AB$2:$AB954,AB954)-1,"")</f>
        <v/>
      </c>
      <c r="AD954" s="0" t="str">
        <f aca="false">IF($A954="","",COUNTIF(raw_data!$G:$G,$A954))</f>
        <v/>
      </c>
      <c r="AE954" s="0" t="str">
        <f aca="false">IF($A954="","",IF(COUNTIF($A$2:$A$1001,$A954)&gt;1,1,0))</f>
        <v/>
      </c>
    </row>
    <row r="955" customFormat="false" ht="15" hidden="false" customHeight="false" outlineLevel="0" collapsed="false">
      <c r="A955" s="0" t="str">
        <f aca="false">IF(code_master!$A955="","",code_master!$A955)</f>
        <v/>
      </c>
      <c r="B955" s="0" t="str">
        <f aca="false">IF($A955="","",code_master!$C955&amp;"")</f>
        <v/>
      </c>
      <c r="C955" s="0" t="str">
        <f aca="false">IF($A955="","",code_master!$B955&amp;"")</f>
        <v/>
      </c>
      <c r="D955" s="30" t="str">
        <f aca="false">IF($A955="","",SUMIFS(raw_data!$H:$H,raw_data!$A:$A,"&gt;="&amp;UY_START,raw_data!$A:$A,"&lt;="&amp;BASE_YM,raw_data!$B:$B,"&lt;="&amp;BASE_YM,raw_data!$G:$G,$A955))</f>
        <v/>
      </c>
      <c r="E955" s="30" t="str">
        <f aca="false">IF($A955="","",(SUMIFS(raw_data!$I:$I,raw_data!$A:$A,"&gt;="&amp;UY_START,raw_data!$A:$A,"&lt;="&amp;BASE_YM,raw_data!$B:$B,"&lt;="&amp;BASE_YM,raw_data!$G:$G,$A955)+SUMIFS(raw_data!$J:$J,raw_data!$A:$A,"&gt;="&amp;UY_START,raw_data!$A:$A,"&lt;="&amp;BASE_YM,raw_data!$B:$B,"&lt;="&amp;BASE_YM,raw_data!$G:$G,$A955)))</f>
        <v/>
      </c>
      <c r="F955" s="31" t="str">
        <f aca="false">IF(N(D955)=0,"",E955/D955)</f>
        <v/>
      </c>
      <c r="G955" s="30" t="str">
        <f aca="false">IF($A955="","",SUMIFS(raw_data!$H:$H,raw_data!$A:$A,"&gt;="&amp;UY_START_PY,raw_data!$A:$A,"&lt;="&amp;BASE_YM_PY,raw_data!$B:$B,"&lt;="&amp;BASE_YM_PY,raw_data!$G:$G,$A955))</f>
        <v/>
      </c>
      <c r="H955" s="30" t="str">
        <f aca="false">IF($A955="","",(SUMIFS(raw_data!$I:$I,raw_data!$A:$A,"&gt;="&amp;UY_START_PY,raw_data!$A:$A,"&lt;="&amp;BASE_YM_PY,raw_data!$B:$B,"&lt;="&amp;BASE_YM_PY,raw_data!$G:$G,$A955)+SUMIFS(raw_data!$J:$J,raw_data!$A:$A,"&gt;="&amp;UY_START_PY,raw_data!$A:$A,"&lt;="&amp;BASE_YM_PY,raw_data!$B:$B,"&lt;="&amp;BASE_YM_PY,raw_data!$G:$G,$A955)))</f>
        <v/>
      </c>
      <c r="I955" s="31" t="str">
        <f aca="false">IF(N(G955)=0,"",H955/G955)</f>
        <v/>
      </c>
      <c r="J955" s="32" t="str">
        <f aca="false">IF(N(G955)=0,"",D955/G955-1)</f>
        <v/>
      </c>
      <c r="K955" s="33" t="str">
        <f aca="false">IF(OR(F955="",I955=""),"",F955-I955)</f>
        <v/>
      </c>
      <c r="L955" s="30" t="str">
        <f aca="false">IF($A955="","",SUMIFS(raw_data!$H:$H,raw_data!$B:$B,BASE_YM,raw_data!$G:$G,$A955))</f>
        <v/>
      </c>
      <c r="M955" s="30" t="str">
        <f aca="false">IF($A955="","",(SUMIFS(raw_data!$I:$I,raw_data!$B:$B,BASE_YM,raw_data!$G:$G,$A955)+SUMIFS(raw_data!$J:$J,raw_data!$B:$B,BASE_YM,raw_data!$G:$G,$A955)))</f>
        <v/>
      </c>
      <c r="N955" s="31" t="str">
        <f aca="false">IF(N(L955)=0,"",M955/L955)</f>
        <v/>
      </c>
      <c r="O955" s="30" t="str">
        <f aca="false">IF($A955="","",SUMIFS(raw_data!$H:$H,raw_data!$B:$B,BASE_YM_PY,raw_data!$G:$G,$A955))</f>
        <v/>
      </c>
      <c r="P955" s="30" t="str">
        <f aca="false">IF($A955="","",(SUMIFS(raw_data!$I:$I,raw_data!$B:$B,BASE_YM_PY,raw_data!$G:$G,$A955)+SUMIFS(raw_data!$J:$J,raw_data!$B:$B,BASE_YM_PY,raw_data!$G:$G,$A955)))</f>
        <v/>
      </c>
      <c r="Q955" s="31" t="str">
        <f aca="false">IF(N(O955)=0,"",P955/O955)</f>
        <v/>
      </c>
      <c r="R955" s="32" t="str">
        <f aca="false">IF(N(O955)=0,"",L955/O955-1)</f>
        <v/>
      </c>
      <c r="S955" s="33" t="str">
        <f aca="false">IF(OR(N955="",Q955=""),"",N955-Q955)</f>
        <v/>
      </c>
      <c r="T955" s="0" t="str">
        <f aca="false">IF(N(D955)&gt;0,RANK(D955,D$2:D$1001)+COUNTIF(D$2:D955,D955)-1,"")</f>
        <v/>
      </c>
      <c r="U955" s="38" t="n">
        <f aca="false">IF(N(D955)&gt;0,IF(D955&gt;=LR_MIN_SHARE*SUM(D$2:D$1001),F955,-1),-1)</f>
        <v>-1</v>
      </c>
      <c r="V955" s="0" t="str">
        <f aca="false">IF(U955&lt;0,"",RANK(U955,U$2:U$1001)+COUNTIF(U$2:U955,U955)-1)</f>
        <v/>
      </c>
      <c r="W955" s="0" t="str">
        <f aca="false">IF(N(L955)&gt;0,RANK(L955,L$2:L$1001)+COUNTIF(L$2:L955,L955)-1,"")</f>
        <v/>
      </c>
      <c r="X955" s="38" t="n">
        <f aca="false">IF(N(L955)&gt;0,IF(L955&gt;=LR_MIN_SHARE*SUM(L$2:L$1001),N955,-1),-1)</f>
        <v>-1</v>
      </c>
      <c r="Y955" s="0" t="str">
        <f aca="false">IF(X955&lt;0,"",RANK(X955,X$2:X$1001)+COUNTIF(X$2:X955,X955)-1)</f>
        <v/>
      </c>
      <c r="AA955" s="0" t="str">
        <f aca="false">IF($A955="","",IF(COUNTIF($B$2:$B955,$B955)=1,1,""))</f>
        <v/>
      </c>
      <c r="AB955" s="0" t="str">
        <f aca="false">IF(AA955=1,SUMIF($B$2:$B$1001,$B955,$D$2:$D$1001),"")</f>
        <v/>
      </c>
      <c r="AC955" s="0" t="str">
        <f aca="false">IF(AA955=1,RANK(AB955,$AB$2:$AB$1001)+COUNTIF($AB$2:$AB955,AB955)-1,"")</f>
        <v/>
      </c>
      <c r="AD955" s="0" t="str">
        <f aca="false">IF($A955="","",COUNTIF(raw_data!$G:$G,$A955))</f>
        <v/>
      </c>
      <c r="AE955" s="0" t="str">
        <f aca="false">IF($A955="","",IF(COUNTIF($A$2:$A$1001,$A955)&gt;1,1,0))</f>
        <v/>
      </c>
    </row>
    <row r="956" customFormat="false" ht="15" hidden="false" customHeight="false" outlineLevel="0" collapsed="false">
      <c r="A956" s="0" t="str">
        <f aca="false">IF(code_master!$A956="","",code_master!$A956)</f>
        <v/>
      </c>
      <c r="B956" s="0" t="str">
        <f aca="false">IF($A956="","",code_master!$C956&amp;"")</f>
        <v/>
      </c>
      <c r="C956" s="0" t="str">
        <f aca="false">IF($A956="","",code_master!$B956&amp;"")</f>
        <v/>
      </c>
      <c r="D956" s="30" t="str">
        <f aca="false">IF($A956="","",SUMIFS(raw_data!$H:$H,raw_data!$A:$A,"&gt;="&amp;UY_START,raw_data!$A:$A,"&lt;="&amp;BASE_YM,raw_data!$B:$B,"&lt;="&amp;BASE_YM,raw_data!$G:$G,$A956))</f>
        <v/>
      </c>
      <c r="E956" s="30" t="str">
        <f aca="false">IF($A956="","",(SUMIFS(raw_data!$I:$I,raw_data!$A:$A,"&gt;="&amp;UY_START,raw_data!$A:$A,"&lt;="&amp;BASE_YM,raw_data!$B:$B,"&lt;="&amp;BASE_YM,raw_data!$G:$G,$A956)+SUMIFS(raw_data!$J:$J,raw_data!$A:$A,"&gt;="&amp;UY_START,raw_data!$A:$A,"&lt;="&amp;BASE_YM,raw_data!$B:$B,"&lt;="&amp;BASE_YM,raw_data!$G:$G,$A956)))</f>
        <v/>
      </c>
      <c r="F956" s="31" t="str">
        <f aca="false">IF(N(D956)=0,"",E956/D956)</f>
        <v/>
      </c>
      <c r="G956" s="30" t="str">
        <f aca="false">IF($A956="","",SUMIFS(raw_data!$H:$H,raw_data!$A:$A,"&gt;="&amp;UY_START_PY,raw_data!$A:$A,"&lt;="&amp;BASE_YM_PY,raw_data!$B:$B,"&lt;="&amp;BASE_YM_PY,raw_data!$G:$G,$A956))</f>
        <v/>
      </c>
      <c r="H956" s="30" t="str">
        <f aca="false">IF($A956="","",(SUMIFS(raw_data!$I:$I,raw_data!$A:$A,"&gt;="&amp;UY_START_PY,raw_data!$A:$A,"&lt;="&amp;BASE_YM_PY,raw_data!$B:$B,"&lt;="&amp;BASE_YM_PY,raw_data!$G:$G,$A956)+SUMIFS(raw_data!$J:$J,raw_data!$A:$A,"&gt;="&amp;UY_START_PY,raw_data!$A:$A,"&lt;="&amp;BASE_YM_PY,raw_data!$B:$B,"&lt;="&amp;BASE_YM_PY,raw_data!$G:$G,$A956)))</f>
        <v/>
      </c>
      <c r="I956" s="31" t="str">
        <f aca="false">IF(N(G956)=0,"",H956/G956)</f>
        <v/>
      </c>
      <c r="J956" s="32" t="str">
        <f aca="false">IF(N(G956)=0,"",D956/G956-1)</f>
        <v/>
      </c>
      <c r="K956" s="33" t="str">
        <f aca="false">IF(OR(F956="",I956=""),"",F956-I956)</f>
        <v/>
      </c>
      <c r="L956" s="30" t="str">
        <f aca="false">IF($A956="","",SUMIFS(raw_data!$H:$H,raw_data!$B:$B,BASE_YM,raw_data!$G:$G,$A956))</f>
        <v/>
      </c>
      <c r="M956" s="30" t="str">
        <f aca="false">IF($A956="","",(SUMIFS(raw_data!$I:$I,raw_data!$B:$B,BASE_YM,raw_data!$G:$G,$A956)+SUMIFS(raw_data!$J:$J,raw_data!$B:$B,BASE_YM,raw_data!$G:$G,$A956)))</f>
        <v/>
      </c>
      <c r="N956" s="31" t="str">
        <f aca="false">IF(N(L956)=0,"",M956/L956)</f>
        <v/>
      </c>
      <c r="O956" s="30" t="str">
        <f aca="false">IF($A956="","",SUMIFS(raw_data!$H:$H,raw_data!$B:$B,BASE_YM_PY,raw_data!$G:$G,$A956))</f>
        <v/>
      </c>
      <c r="P956" s="30" t="str">
        <f aca="false">IF($A956="","",(SUMIFS(raw_data!$I:$I,raw_data!$B:$B,BASE_YM_PY,raw_data!$G:$G,$A956)+SUMIFS(raw_data!$J:$J,raw_data!$B:$B,BASE_YM_PY,raw_data!$G:$G,$A956)))</f>
        <v/>
      </c>
      <c r="Q956" s="31" t="str">
        <f aca="false">IF(N(O956)=0,"",P956/O956)</f>
        <v/>
      </c>
      <c r="R956" s="32" t="str">
        <f aca="false">IF(N(O956)=0,"",L956/O956-1)</f>
        <v/>
      </c>
      <c r="S956" s="33" t="str">
        <f aca="false">IF(OR(N956="",Q956=""),"",N956-Q956)</f>
        <v/>
      </c>
      <c r="T956" s="0" t="str">
        <f aca="false">IF(N(D956)&gt;0,RANK(D956,D$2:D$1001)+COUNTIF(D$2:D956,D956)-1,"")</f>
        <v/>
      </c>
      <c r="U956" s="38" t="n">
        <f aca="false">IF(N(D956)&gt;0,IF(D956&gt;=LR_MIN_SHARE*SUM(D$2:D$1001),F956,-1),-1)</f>
        <v>-1</v>
      </c>
      <c r="V956" s="0" t="str">
        <f aca="false">IF(U956&lt;0,"",RANK(U956,U$2:U$1001)+COUNTIF(U$2:U956,U956)-1)</f>
        <v/>
      </c>
      <c r="W956" s="0" t="str">
        <f aca="false">IF(N(L956)&gt;0,RANK(L956,L$2:L$1001)+COUNTIF(L$2:L956,L956)-1,"")</f>
        <v/>
      </c>
      <c r="X956" s="38" t="n">
        <f aca="false">IF(N(L956)&gt;0,IF(L956&gt;=LR_MIN_SHARE*SUM(L$2:L$1001),N956,-1),-1)</f>
        <v>-1</v>
      </c>
      <c r="Y956" s="0" t="str">
        <f aca="false">IF(X956&lt;0,"",RANK(X956,X$2:X$1001)+COUNTIF(X$2:X956,X956)-1)</f>
        <v/>
      </c>
      <c r="AA956" s="0" t="str">
        <f aca="false">IF($A956="","",IF(COUNTIF($B$2:$B956,$B956)=1,1,""))</f>
        <v/>
      </c>
      <c r="AB956" s="0" t="str">
        <f aca="false">IF(AA956=1,SUMIF($B$2:$B$1001,$B956,$D$2:$D$1001),"")</f>
        <v/>
      </c>
      <c r="AC956" s="0" t="str">
        <f aca="false">IF(AA956=1,RANK(AB956,$AB$2:$AB$1001)+COUNTIF($AB$2:$AB956,AB956)-1,"")</f>
        <v/>
      </c>
      <c r="AD956" s="0" t="str">
        <f aca="false">IF($A956="","",COUNTIF(raw_data!$G:$G,$A956))</f>
        <v/>
      </c>
      <c r="AE956" s="0" t="str">
        <f aca="false">IF($A956="","",IF(COUNTIF($A$2:$A$1001,$A956)&gt;1,1,0))</f>
        <v/>
      </c>
    </row>
    <row r="957" customFormat="false" ht="15" hidden="false" customHeight="false" outlineLevel="0" collapsed="false">
      <c r="A957" s="0" t="str">
        <f aca="false">IF(code_master!$A957="","",code_master!$A957)</f>
        <v/>
      </c>
      <c r="B957" s="0" t="str">
        <f aca="false">IF($A957="","",code_master!$C957&amp;"")</f>
        <v/>
      </c>
      <c r="C957" s="0" t="str">
        <f aca="false">IF($A957="","",code_master!$B957&amp;"")</f>
        <v/>
      </c>
      <c r="D957" s="30" t="str">
        <f aca="false">IF($A957="","",SUMIFS(raw_data!$H:$H,raw_data!$A:$A,"&gt;="&amp;UY_START,raw_data!$A:$A,"&lt;="&amp;BASE_YM,raw_data!$B:$B,"&lt;="&amp;BASE_YM,raw_data!$G:$G,$A957))</f>
        <v/>
      </c>
      <c r="E957" s="30" t="str">
        <f aca="false">IF($A957="","",(SUMIFS(raw_data!$I:$I,raw_data!$A:$A,"&gt;="&amp;UY_START,raw_data!$A:$A,"&lt;="&amp;BASE_YM,raw_data!$B:$B,"&lt;="&amp;BASE_YM,raw_data!$G:$G,$A957)+SUMIFS(raw_data!$J:$J,raw_data!$A:$A,"&gt;="&amp;UY_START,raw_data!$A:$A,"&lt;="&amp;BASE_YM,raw_data!$B:$B,"&lt;="&amp;BASE_YM,raw_data!$G:$G,$A957)))</f>
        <v/>
      </c>
      <c r="F957" s="31" t="str">
        <f aca="false">IF(N(D957)=0,"",E957/D957)</f>
        <v/>
      </c>
      <c r="G957" s="30" t="str">
        <f aca="false">IF($A957="","",SUMIFS(raw_data!$H:$H,raw_data!$A:$A,"&gt;="&amp;UY_START_PY,raw_data!$A:$A,"&lt;="&amp;BASE_YM_PY,raw_data!$B:$B,"&lt;="&amp;BASE_YM_PY,raw_data!$G:$G,$A957))</f>
        <v/>
      </c>
      <c r="H957" s="30" t="str">
        <f aca="false">IF($A957="","",(SUMIFS(raw_data!$I:$I,raw_data!$A:$A,"&gt;="&amp;UY_START_PY,raw_data!$A:$A,"&lt;="&amp;BASE_YM_PY,raw_data!$B:$B,"&lt;="&amp;BASE_YM_PY,raw_data!$G:$G,$A957)+SUMIFS(raw_data!$J:$J,raw_data!$A:$A,"&gt;="&amp;UY_START_PY,raw_data!$A:$A,"&lt;="&amp;BASE_YM_PY,raw_data!$B:$B,"&lt;="&amp;BASE_YM_PY,raw_data!$G:$G,$A957)))</f>
        <v/>
      </c>
      <c r="I957" s="31" t="str">
        <f aca="false">IF(N(G957)=0,"",H957/G957)</f>
        <v/>
      </c>
      <c r="J957" s="32" t="str">
        <f aca="false">IF(N(G957)=0,"",D957/G957-1)</f>
        <v/>
      </c>
      <c r="K957" s="33" t="str">
        <f aca="false">IF(OR(F957="",I957=""),"",F957-I957)</f>
        <v/>
      </c>
      <c r="L957" s="30" t="str">
        <f aca="false">IF($A957="","",SUMIFS(raw_data!$H:$H,raw_data!$B:$B,BASE_YM,raw_data!$G:$G,$A957))</f>
        <v/>
      </c>
      <c r="M957" s="30" t="str">
        <f aca="false">IF($A957="","",(SUMIFS(raw_data!$I:$I,raw_data!$B:$B,BASE_YM,raw_data!$G:$G,$A957)+SUMIFS(raw_data!$J:$J,raw_data!$B:$B,BASE_YM,raw_data!$G:$G,$A957)))</f>
        <v/>
      </c>
      <c r="N957" s="31" t="str">
        <f aca="false">IF(N(L957)=0,"",M957/L957)</f>
        <v/>
      </c>
      <c r="O957" s="30" t="str">
        <f aca="false">IF($A957="","",SUMIFS(raw_data!$H:$H,raw_data!$B:$B,BASE_YM_PY,raw_data!$G:$G,$A957))</f>
        <v/>
      </c>
      <c r="P957" s="30" t="str">
        <f aca="false">IF($A957="","",(SUMIFS(raw_data!$I:$I,raw_data!$B:$B,BASE_YM_PY,raw_data!$G:$G,$A957)+SUMIFS(raw_data!$J:$J,raw_data!$B:$B,BASE_YM_PY,raw_data!$G:$G,$A957)))</f>
        <v/>
      </c>
      <c r="Q957" s="31" t="str">
        <f aca="false">IF(N(O957)=0,"",P957/O957)</f>
        <v/>
      </c>
      <c r="R957" s="32" t="str">
        <f aca="false">IF(N(O957)=0,"",L957/O957-1)</f>
        <v/>
      </c>
      <c r="S957" s="33" t="str">
        <f aca="false">IF(OR(N957="",Q957=""),"",N957-Q957)</f>
        <v/>
      </c>
      <c r="T957" s="0" t="str">
        <f aca="false">IF(N(D957)&gt;0,RANK(D957,D$2:D$1001)+COUNTIF(D$2:D957,D957)-1,"")</f>
        <v/>
      </c>
      <c r="U957" s="38" t="n">
        <f aca="false">IF(N(D957)&gt;0,IF(D957&gt;=LR_MIN_SHARE*SUM(D$2:D$1001),F957,-1),-1)</f>
        <v>-1</v>
      </c>
      <c r="V957" s="0" t="str">
        <f aca="false">IF(U957&lt;0,"",RANK(U957,U$2:U$1001)+COUNTIF(U$2:U957,U957)-1)</f>
        <v/>
      </c>
      <c r="W957" s="0" t="str">
        <f aca="false">IF(N(L957)&gt;0,RANK(L957,L$2:L$1001)+COUNTIF(L$2:L957,L957)-1,"")</f>
        <v/>
      </c>
      <c r="X957" s="38" t="n">
        <f aca="false">IF(N(L957)&gt;0,IF(L957&gt;=LR_MIN_SHARE*SUM(L$2:L$1001),N957,-1),-1)</f>
        <v>-1</v>
      </c>
      <c r="Y957" s="0" t="str">
        <f aca="false">IF(X957&lt;0,"",RANK(X957,X$2:X$1001)+COUNTIF(X$2:X957,X957)-1)</f>
        <v/>
      </c>
      <c r="AA957" s="0" t="str">
        <f aca="false">IF($A957="","",IF(COUNTIF($B$2:$B957,$B957)=1,1,""))</f>
        <v/>
      </c>
      <c r="AB957" s="0" t="str">
        <f aca="false">IF(AA957=1,SUMIF($B$2:$B$1001,$B957,$D$2:$D$1001),"")</f>
        <v/>
      </c>
      <c r="AC957" s="0" t="str">
        <f aca="false">IF(AA957=1,RANK(AB957,$AB$2:$AB$1001)+COUNTIF($AB$2:$AB957,AB957)-1,"")</f>
        <v/>
      </c>
      <c r="AD957" s="0" t="str">
        <f aca="false">IF($A957="","",COUNTIF(raw_data!$G:$G,$A957))</f>
        <v/>
      </c>
      <c r="AE957" s="0" t="str">
        <f aca="false">IF($A957="","",IF(COUNTIF($A$2:$A$1001,$A957)&gt;1,1,0))</f>
        <v/>
      </c>
    </row>
    <row r="958" customFormat="false" ht="15" hidden="false" customHeight="false" outlineLevel="0" collapsed="false">
      <c r="A958" s="0" t="str">
        <f aca="false">IF(code_master!$A958="","",code_master!$A958)</f>
        <v/>
      </c>
      <c r="B958" s="0" t="str">
        <f aca="false">IF($A958="","",code_master!$C958&amp;"")</f>
        <v/>
      </c>
      <c r="C958" s="0" t="str">
        <f aca="false">IF($A958="","",code_master!$B958&amp;"")</f>
        <v/>
      </c>
      <c r="D958" s="30" t="str">
        <f aca="false">IF($A958="","",SUMIFS(raw_data!$H:$H,raw_data!$A:$A,"&gt;="&amp;UY_START,raw_data!$A:$A,"&lt;="&amp;BASE_YM,raw_data!$B:$B,"&lt;="&amp;BASE_YM,raw_data!$G:$G,$A958))</f>
        <v/>
      </c>
      <c r="E958" s="30" t="str">
        <f aca="false">IF($A958="","",(SUMIFS(raw_data!$I:$I,raw_data!$A:$A,"&gt;="&amp;UY_START,raw_data!$A:$A,"&lt;="&amp;BASE_YM,raw_data!$B:$B,"&lt;="&amp;BASE_YM,raw_data!$G:$G,$A958)+SUMIFS(raw_data!$J:$J,raw_data!$A:$A,"&gt;="&amp;UY_START,raw_data!$A:$A,"&lt;="&amp;BASE_YM,raw_data!$B:$B,"&lt;="&amp;BASE_YM,raw_data!$G:$G,$A958)))</f>
        <v/>
      </c>
      <c r="F958" s="31" t="str">
        <f aca="false">IF(N(D958)=0,"",E958/D958)</f>
        <v/>
      </c>
      <c r="G958" s="30" t="str">
        <f aca="false">IF($A958="","",SUMIFS(raw_data!$H:$H,raw_data!$A:$A,"&gt;="&amp;UY_START_PY,raw_data!$A:$A,"&lt;="&amp;BASE_YM_PY,raw_data!$B:$B,"&lt;="&amp;BASE_YM_PY,raw_data!$G:$G,$A958))</f>
        <v/>
      </c>
      <c r="H958" s="30" t="str">
        <f aca="false">IF($A958="","",(SUMIFS(raw_data!$I:$I,raw_data!$A:$A,"&gt;="&amp;UY_START_PY,raw_data!$A:$A,"&lt;="&amp;BASE_YM_PY,raw_data!$B:$B,"&lt;="&amp;BASE_YM_PY,raw_data!$G:$G,$A958)+SUMIFS(raw_data!$J:$J,raw_data!$A:$A,"&gt;="&amp;UY_START_PY,raw_data!$A:$A,"&lt;="&amp;BASE_YM_PY,raw_data!$B:$B,"&lt;="&amp;BASE_YM_PY,raw_data!$G:$G,$A958)))</f>
        <v/>
      </c>
      <c r="I958" s="31" t="str">
        <f aca="false">IF(N(G958)=0,"",H958/G958)</f>
        <v/>
      </c>
      <c r="J958" s="32" t="str">
        <f aca="false">IF(N(G958)=0,"",D958/G958-1)</f>
        <v/>
      </c>
      <c r="K958" s="33" t="str">
        <f aca="false">IF(OR(F958="",I958=""),"",F958-I958)</f>
        <v/>
      </c>
      <c r="L958" s="30" t="str">
        <f aca="false">IF($A958="","",SUMIFS(raw_data!$H:$H,raw_data!$B:$B,BASE_YM,raw_data!$G:$G,$A958))</f>
        <v/>
      </c>
      <c r="M958" s="30" t="str">
        <f aca="false">IF($A958="","",(SUMIFS(raw_data!$I:$I,raw_data!$B:$B,BASE_YM,raw_data!$G:$G,$A958)+SUMIFS(raw_data!$J:$J,raw_data!$B:$B,BASE_YM,raw_data!$G:$G,$A958)))</f>
        <v/>
      </c>
      <c r="N958" s="31" t="str">
        <f aca="false">IF(N(L958)=0,"",M958/L958)</f>
        <v/>
      </c>
      <c r="O958" s="30" t="str">
        <f aca="false">IF($A958="","",SUMIFS(raw_data!$H:$H,raw_data!$B:$B,BASE_YM_PY,raw_data!$G:$G,$A958))</f>
        <v/>
      </c>
      <c r="P958" s="30" t="str">
        <f aca="false">IF($A958="","",(SUMIFS(raw_data!$I:$I,raw_data!$B:$B,BASE_YM_PY,raw_data!$G:$G,$A958)+SUMIFS(raw_data!$J:$J,raw_data!$B:$B,BASE_YM_PY,raw_data!$G:$G,$A958)))</f>
        <v/>
      </c>
      <c r="Q958" s="31" t="str">
        <f aca="false">IF(N(O958)=0,"",P958/O958)</f>
        <v/>
      </c>
      <c r="R958" s="32" t="str">
        <f aca="false">IF(N(O958)=0,"",L958/O958-1)</f>
        <v/>
      </c>
      <c r="S958" s="33" t="str">
        <f aca="false">IF(OR(N958="",Q958=""),"",N958-Q958)</f>
        <v/>
      </c>
      <c r="T958" s="0" t="str">
        <f aca="false">IF(N(D958)&gt;0,RANK(D958,D$2:D$1001)+COUNTIF(D$2:D958,D958)-1,"")</f>
        <v/>
      </c>
      <c r="U958" s="38" t="n">
        <f aca="false">IF(N(D958)&gt;0,IF(D958&gt;=LR_MIN_SHARE*SUM(D$2:D$1001),F958,-1),-1)</f>
        <v>-1</v>
      </c>
      <c r="V958" s="0" t="str">
        <f aca="false">IF(U958&lt;0,"",RANK(U958,U$2:U$1001)+COUNTIF(U$2:U958,U958)-1)</f>
        <v/>
      </c>
      <c r="W958" s="0" t="str">
        <f aca="false">IF(N(L958)&gt;0,RANK(L958,L$2:L$1001)+COUNTIF(L$2:L958,L958)-1,"")</f>
        <v/>
      </c>
      <c r="X958" s="38" t="n">
        <f aca="false">IF(N(L958)&gt;0,IF(L958&gt;=LR_MIN_SHARE*SUM(L$2:L$1001),N958,-1),-1)</f>
        <v>-1</v>
      </c>
      <c r="Y958" s="0" t="str">
        <f aca="false">IF(X958&lt;0,"",RANK(X958,X$2:X$1001)+COUNTIF(X$2:X958,X958)-1)</f>
        <v/>
      </c>
      <c r="AA958" s="0" t="str">
        <f aca="false">IF($A958="","",IF(COUNTIF($B$2:$B958,$B958)=1,1,""))</f>
        <v/>
      </c>
      <c r="AB958" s="0" t="str">
        <f aca="false">IF(AA958=1,SUMIF($B$2:$B$1001,$B958,$D$2:$D$1001),"")</f>
        <v/>
      </c>
      <c r="AC958" s="0" t="str">
        <f aca="false">IF(AA958=1,RANK(AB958,$AB$2:$AB$1001)+COUNTIF($AB$2:$AB958,AB958)-1,"")</f>
        <v/>
      </c>
      <c r="AD958" s="0" t="str">
        <f aca="false">IF($A958="","",COUNTIF(raw_data!$G:$G,$A958))</f>
        <v/>
      </c>
      <c r="AE958" s="0" t="str">
        <f aca="false">IF($A958="","",IF(COUNTIF($A$2:$A$1001,$A958)&gt;1,1,0))</f>
        <v/>
      </c>
    </row>
    <row r="959" customFormat="false" ht="15" hidden="false" customHeight="false" outlineLevel="0" collapsed="false">
      <c r="A959" s="0" t="str">
        <f aca="false">IF(code_master!$A959="","",code_master!$A959)</f>
        <v/>
      </c>
      <c r="B959" s="0" t="str">
        <f aca="false">IF($A959="","",code_master!$C959&amp;"")</f>
        <v/>
      </c>
      <c r="C959" s="0" t="str">
        <f aca="false">IF($A959="","",code_master!$B959&amp;"")</f>
        <v/>
      </c>
      <c r="D959" s="30" t="str">
        <f aca="false">IF($A959="","",SUMIFS(raw_data!$H:$H,raw_data!$A:$A,"&gt;="&amp;UY_START,raw_data!$A:$A,"&lt;="&amp;BASE_YM,raw_data!$B:$B,"&lt;="&amp;BASE_YM,raw_data!$G:$G,$A959))</f>
        <v/>
      </c>
      <c r="E959" s="30" t="str">
        <f aca="false">IF($A959="","",(SUMIFS(raw_data!$I:$I,raw_data!$A:$A,"&gt;="&amp;UY_START,raw_data!$A:$A,"&lt;="&amp;BASE_YM,raw_data!$B:$B,"&lt;="&amp;BASE_YM,raw_data!$G:$G,$A959)+SUMIFS(raw_data!$J:$J,raw_data!$A:$A,"&gt;="&amp;UY_START,raw_data!$A:$A,"&lt;="&amp;BASE_YM,raw_data!$B:$B,"&lt;="&amp;BASE_YM,raw_data!$G:$G,$A959)))</f>
        <v/>
      </c>
      <c r="F959" s="31" t="str">
        <f aca="false">IF(N(D959)=0,"",E959/D959)</f>
        <v/>
      </c>
      <c r="G959" s="30" t="str">
        <f aca="false">IF($A959="","",SUMIFS(raw_data!$H:$H,raw_data!$A:$A,"&gt;="&amp;UY_START_PY,raw_data!$A:$A,"&lt;="&amp;BASE_YM_PY,raw_data!$B:$B,"&lt;="&amp;BASE_YM_PY,raw_data!$G:$G,$A959))</f>
        <v/>
      </c>
      <c r="H959" s="30" t="str">
        <f aca="false">IF($A959="","",(SUMIFS(raw_data!$I:$I,raw_data!$A:$A,"&gt;="&amp;UY_START_PY,raw_data!$A:$A,"&lt;="&amp;BASE_YM_PY,raw_data!$B:$B,"&lt;="&amp;BASE_YM_PY,raw_data!$G:$G,$A959)+SUMIFS(raw_data!$J:$J,raw_data!$A:$A,"&gt;="&amp;UY_START_PY,raw_data!$A:$A,"&lt;="&amp;BASE_YM_PY,raw_data!$B:$B,"&lt;="&amp;BASE_YM_PY,raw_data!$G:$G,$A959)))</f>
        <v/>
      </c>
      <c r="I959" s="31" t="str">
        <f aca="false">IF(N(G959)=0,"",H959/G959)</f>
        <v/>
      </c>
      <c r="J959" s="32" t="str">
        <f aca="false">IF(N(G959)=0,"",D959/G959-1)</f>
        <v/>
      </c>
      <c r="K959" s="33" t="str">
        <f aca="false">IF(OR(F959="",I959=""),"",F959-I959)</f>
        <v/>
      </c>
      <c r="L959" s="30" t="str">
        <f aca="false">IF($A959="","",SUMIFS(raw_data!$H:$H,raw_data!$B:$B,BASE_YM,raw_data!$G:$G,$A959))</f>
        <v/>
      </c>
      <c r="M959" s="30" t="str">
        <f aca="false">IF($A959="","",(SUMIFS(raw_data!$I:$I,raw_data!$B:$B,BASE_YM,raw_data!$G:$G,$A959)+SUMIFS(raw_data!$J:$J,raw_data!$B:$B,BASE_YM,raw_data!$G:$G,$A959)))</f>
        <v/>
      </c>
      <c r="N959" s="31" t="str">
        <f aca="false">IF(N(L959)=0,"",M959/L959)</f>
        <v/>
      </c>
      <c r="O959" s="30" t="str">
        <f aca="false">IF($A959="","",SUMIFS(raw_data!$H:$H,raw_data!$B:$B,BASE_YM_PY,raw_data!$G:$G,$A959))</f>
        <v/>
      </c>
      <c r="P959" s="30" t="str">
        <f aca="false">IF($A959="","",(SUMIFS(raw_data!$I:$I,raw_data!$B:$B,BASE_YM_PY,raw_data!$G:$G,$A959)+SUMIFS(raw_data!$J:$J,raw_data!$B:$B,BASE_YM_PY,raw_data!$G:$G,$A959)))</f>
        <v/>
      </c>
      <c r="Q959" s="31" t="str">
        <f aca="false">IF(N(O959)=0,"",P959/O959)</f>
        <v/>
      </c>
      <c r="R959" s="32" t="str">
        <f aca="false">IF(N(O959)=0,"",L959/O959-1)</f>
        <v/>
      </c>
      <c r="S959" s="33" t="str">
        <f aca="false">IF(OR(N959="",Q959=""),"",N959-Q959)</f>
        <v/>
      </c>
      <c r="T959" s="0" t="str">
        <f aca="false">IF(N(D959)&gt;0,RANK(D959,D$2:D$1001)+COUNTIF(D$2:D959,D959)-1,"")</f>
        <v/>
      </c>
      <c r="U959" s="38" t="n">
        <f aca="false">IF(N(D959)&gt;0,IF(D959&gt;=LR_MIN_SHARE*SUM(D$2:D$1001),F959,-1),-1)</f>
        <v>-1</v>
      </c>
      <c r="V959" s="0" t="str">
        <f aca="false">IF(U959&lt;0,"",RANK(U959,U$2:U$1001)+COUNTIF(U$2:U959,U959)-1)</f>
        <v/>
      </c>
      <c r="W959" s="0" t="str">
        <f aca="false">IF(N(L959)&gt;0,RANK(L959,L$2:L$1001)+COUNTIF(L$2:L959,L959)-1,"")</f>
        <v/>
      </c>
      <c r="X959" s="38" t="n">
        <f aca="false">IF(N(L959)&gt;0,IF(L959&gt;=LR_MIN_SHARE*SUM(L$2:L$1001),N959,-1),-1)</f>
        <v>-1</v>
      </c>
      <c r="Y959" s="0" t="str">
        <f aca="false">IF(X959&lt;0,"",RANK(X959,X$2:X$1001)+COUNTIF(X$2:X959,X959)-1)</f>
        <v/>
      </c>
      <c r="AA959" s="0" t="str">
        <f aca="false">IF($A959="","",IF(COUNTIF($B$2:$B959,$B959)=1,1,""))</f>
        <v/>
      </c>
      <c r="AB959" s="0" t="str">
        <f aca="false">IF(AA959=1,SUMIF($B$2:$B$1001,$B959,$D$2:$D$1001),"")</f>
        <v/>
      </c>
      <c r="AC959" s="0" t="str">
        <f aca="false">IF(AA959=1,RANK(AB959,$AB$2:$AB$1001)+COUNTIF($AB$2:$AB959,AB959)-1,"")</f>
        <v/>
      </c>
      <c r="AD959" s="0" t="str">
        <f aca="false">IF($A959="","",COUNTIF(raw_data!$G:$G,$A959))</f>
        <v/>
      </c>
      <c r="AE959" s="0" t="str">
        <f aca="false">IF($A959="","",IF(COUNTIF($A$2:$A$1001,$A959)&gt;1,1,0))</f>
        <v/>
      </c>
    </row>
    <row r="960" customFormat="false" ht="15" hidden="false" customHeight="false" outlineLevel="0" collapsed="false">
      <c r="A960" s="0" t="str">
        <f aca="false">IF(code_master!$A960="","",code_master!$A960)</f>
        <v/>
      </c>
      <c r="B960" s="0" t="str">
        <f aca="false">IF($A960="","",code_master!$C960&amp;"")</f>
        <v/>
      </c>
      <c r="C960" s="0" t="str">
        <f aca="false">IF($A960="","",code_master!$B960&amp;"")</f>
        <v/>
      </c>
      <c r="D960" s="30" t="str">
        <f aca="false">IF($A960="","",SUMIFS(raw_data!$H:$H,raw_data!$A:$A,"&gt;="&amp;UY_START,raw_data!$A:$A,"&lt;="&amp;BASE_YM,raw_data!$B:$B,"&lt;="&amp;BASE_YM,raw_data!$G:$G,$A960))</f>
        <v/>
      </c>
      <c r="E960" s="30" t="str">
        <f aca="false">IF($A960="","",(SUMIFS(raw_data!$I:$I,raw_data!$A:$A,"&gt;="&amp;UY_START,raw_data!$A:$A,"&lt;="&amp;BASE_YM,raw_data!$B:$B,"&lt;="&amp;BASE_YM,raw_data!$G:$G,$A960)+SUMIFS(raw_data!$J:$J,raw_data!$A:$A,"&gt;="&amp;UY_START,raw_data!$A:$A,"&lt;="&amp;BASE_YM,raw_data!$B:$B,"&lt;="&amp;BASE_YM,raw_data!$G:$G,$A960)))</f>
        <v/>
      </c>
      <c r="F960" s="31" t="str">
        <f aca="false">IF(N(D960)=0,"",E960/D960)</f>
        <v/>
      </c>
      <c r="G960" s="30" t="str">
        <f aca="false">IF($A960="","",SUMIFS(raw_data!$H:$H,raw_data!$A:$A,"&gt;="&amp;UY_START_PY,raw_data!$A:$A,"&lt;="&amp;BASE_YM_PY,raw_data!$B:$B,"&lt;="&amp;BASE_YM_PY,raw_data!$G:$G,$A960))</f>
        <v/>
      </c>
      <c r="H960" s="30" t="str">
        <f aca="false">IF($A960="","",(SUMIFS(raw_data!$I:$I,raw_data!$A:$A,"&gt;="&amp;UY_START_PY,raw_data!$A:$A,"&lt;="&amp;BASE_YM_PY,raw_data!$B:$B,"&lt;="&amp;BASE_YM_PY,raw_data!$G:$G,$A960)+SUMIFS(raw_data!$J:$J,raw_data!$A:$A,"&gt;="&amp;UY_START_PY,raw_data!$A:$A,"&lt;="&amp;BASE_YM_PY,raw_data!$B:$B,"&lt;="&amp;BASE_YM_PY,raw_data!$G:$G,$A960)))</f>
        <v/>
      </c>
      <c r="I960" s="31" t="str">
        <f aca="false">IF(N(G960)=0,"",H960/G960)</f>
        <v/>
      </c>
      <c r="J960" s="32" t="str">
        <f aca="false">IF(N(G960)=0,"",D960/G960-1)</f>
        <v/>
      </c>
      <c r="K960" s="33" t="str">
        <f aca="false">IF(OR(F960="",I960=""),"",F960-I960)</f>
        <v/>
      </c>
      <c r="L960" s="30" t="str">
        <f aca="false">IF($A960="","",SUMIFS(raw_data!$H:$H,raw_data!$B:$B,BASE_YM,raw_data!$G:$G,$A960))</f>
        <v/>
      </c>
      <c r="M960" s="30" t="str">
        <f aca="false">IF($A960="","",(SUMIFS(raw_data!$I:$I,raw_data!$B:$B,BASE_YM,raw_data!$G:$G,$A960)+SUMIFS(raw_data!$J:$J,raw_data!$B:$B,BASE_YM,raw_data!$G:$G,$A960)))</f>
        <v/>
      </c>
      <c r="N960" s="31" t="str">
        <f aca="false">IF(N(L960)=0,"",M960/L960)</f>
        <v/>
      </c>
      <c r="O960" s="30" t="str">
        <f aca="false">IF($A960="","",SUMIFS(raw_data!$H:$H,raw_data!$B:$B,BASE_YM_PY,raw_data!$G:$G,$A960))</f>
        <v/>
      </c>
      <c r="P960" s="30" t="str">
        <f aca="false">IF($A960="","",(SUMIFS(raw_data!$I:$I,raw_data!$B:$B,BASE_YM_PY,raw_data!$G:$G,$A960)+SUMIFS(raw_data!$J:$J,raw_data!$B:$B,BASE_YM_PY,raw_data!$G:$G,$A960)))</f>
        <v/>
      </c>
      <c r="Q960" s="31" t="str">
        <f aca="false">IF(N(O960)=0,"",P960/O960)</f>
        <v/>
      </c>
      <c r="R960" s="32" t="str">
        <f aca="false">IF(N(O960)=0,"",L960/O960-1)</f>
        <v/>
      </c>
      <c r="S960" s="33" t="str">
        <f aca="false">IF(OR(N960="",Q960=""),"",N960-Q960)</f>
        <v/>
      </c>
      <c r="T960" s="0" t="str">
        <f aca="false">IF(N(D960)&gt;0,RANK(D960,D$2:D$1001)+COUNTIF(D$2:D960,D960)-1,"")</f>
        <v/>
      </c>
      <c r="U960" s="38" t="n">
        <f aca="false">IF(N(D960)&gt;0,IF(D960&gt;=LR_MIN_SHARE*SUM(D$2:D$1001),F960,-1),-1)</f>
        <v>-1</v>
      </c>
      <c r="V960" s="0" t="str">
        <f aca="false">IF(U960&lt;0,"",RANK(U960,U$2:U$1001)+COUNTIF(U$2:U960,U960)-1)</f>
        <v/>
      </c>
      <c r="W960" s="0" t="str">
        <f aca="false">IF(N(L960)&gt;0,RANK(L960,L$2:L$1001)+COUNTIF(L$2:L960,L960)-1,"")</f>
        <v/>
      </c>
      <c r="X960" s="38" t="n">
        <f aca="false">IF(N(L960)&gt;0,IF(L960&gt;=LR_MIN_SHARE*SUM(L$2:L$1001),N960,-1),-1)</f>
        <v>-1</v>
      </c>
      <c r="Y960" s="0" t="str">
        <f aca="false">IF(X960&lt;0,"",RANK(X960,X$2:X$1001)+COUNTIF(X$2:X960,X960)-1)</f>
        <v/>
      </c>
      <c r="AA960" s="0" t="str">
        <f aca="false">IF($A960="","",IF(COUNTIF($B$2:$B960,$B960)=1,1,""))</f>
        <v/>
      </c>
      <c r="AB960" s="0" t="str">
        <f aca="false">IF(AA960=1,SUMIF($B$2:$B$1001,$B960,$D$2:$D$1001),"")</f>
        <v/>
      </c>
      <c r="AC960" s="0" t="str">
        <f aca="false">IF(AA960=1,RANK(AB960,$AB$2:$AB$1001)+COUNTIF($AB$2:$AB960,AB960)-1,"")</f>
        <v/>
      </c>
      <c r="AD960" s="0" t="str">
        <f aca="false">IF($A960="","",COUNTIF(raw_data!$G:$G,$A960))</f>
        <v/>
      </c>
      <c r="AE960" s="0" t="str">
        <f aca="false">IF($A960="","",IF(COUNTIF($A$2:$A$1001,$A960)&gt;1,1,0))</f>
        <v/>
      </c>
    </row>
    <row r="961" customFormat="false" ht="15" hidden="false" customHeight="false" outlineLevel="0" collapsed="false">
      <c r="A961" s="0" t="str">
        <f aca="false">IF(code_master!$A961="","",code_master!$A961)</f>
        <v/>
      </c>
      <c r="B961" s="0" t="str">
        <f aca="false">IF($A961="","",code_master!$C961&amp;"")</f>
        <v/>
      </c>
      <c r="C961" s="0" t="str">
        <f aca="false">IF($A961="","",code_master!$B961&amp;"")</f>
        <v/>
      </c>
      <c r="D961" s="30" t="str">
        <f aca="false">IF($A961="","",SUMIFS(raw_data!$H:$H,raw_data!$A:$A,"&gt;="&amp;UY_START,raw_data!$A:$A,"&lt;="&amp;BASE_YM,raw_data!$B:$B,"&lt;="&amp;BASE_YM,raw_data!$G:$G,$A961))</f>
        <v/>
      </c>
      <c r="E961" s="30" t="str">
        <f aca="false">IF($A961="","",(SUMIFS(raw_data!$I:$I,raw_data!$A:$A,"&gt;="&amp;UY_START,raw_data!$A:$A,"&lt;="&amp;BASE_YM,raw_data!$B:$B,"&lt;="&amp;BASE_YM,raw_data!$G:$G,$A961)+SUMIFS(raw_data!$J:$J,raw_data!$A:$A,"&gt;="&amp;UY_START,raw_data!$A:$A,"&lt;="&amp;BASE_YM,raw_data!$B:$B,"&lt;="&amp;BASE_YM,raw_data!$G:$G,$A961)))</f>
        <v/>
      </c>
      <c r="F961" s="31" t="str">
        <f aca="false">IF(N(D961)=0,"",E961/D961)</f>
        <v/>
      </c>
      <c r="G961" s="30" t="str">
        <f aca="false">IF($A961="","",SUMIFS(raw_data!$H:$H,raw_data!$A:$A,"&gt;="&amp;UY_START_PY,raw_data!$A:$A,"&lt;="&amp;BASE_YM_PY,raw_data!$B:$B,"&lt;="&amp;BASE_YM_PY,raw_data!$G:$G,$A961))</f>
        <v/>
      </c>
      <c r="H961" s="30" t="str">
        <f aca="false">IF($A961="","",(SUMIFS(raw_data!$I:$I,raw_data!$A:$A,"&gt;="&amp;UY_START_PY,raw_data!$A:$A,"&lt;="&amp;BASE_YM_PY,raw_data!$B:$B,"&lt;="&amp;BASE_YM_PY,raw_data!$G:$G,$A961)+SUMIFS(raw_data!$J:$J,raw_data!$A:$A,"&gt;="&amp;UY_START_PY,raw_data!$A:$A,"&lt;="&amp;BASE_YM_PY,raw_data!$B:$B,"&lt;="&amp;BASE_YM_PY,raw_data!$G:$G,$A961)))</f>
        <v/>
      </c>
      <c r="I961" s="31" t="str">
        <f aca="false">IF(N(G961)=0,"",H961/G961)</f>
        <v/>
      </c>
      <c r="J961" s="32" t="str">
        <f aca="false">IF(N(G961)=0,"",D961/G961-1)</f>
        <v/>
      </c>
      <c r="K961" s="33" t="str">
        <f aca="false">IF(OR(F961="",I961=""),"",F961-I961)</f>
        <v/>
      </c>
      <c r="L961" s="30" t="str">
        <f aca="false">IF($A961="","",SUMIFS(raw_data!$H:$H,raw_data!$B:$B,BASE_YM,raw_data!$G:$G,$A961))</f>
        <v/>
      </c>
      <c r="M961" s="30" t="str">
        <f aca="false">IF($A961="","",(SUMIFS(raw_data!$I:$I,raw_data!$B:$B,BASE_YM,raw_data!$G:$G,$A961)+SUMIFS(raw_data!$J:$J,raw_data!$B:$B,BASE_YM,raw_data!$G:$G,$A961)))</f>
        <v/>
      </c>
      <c r="N961" s="31" t="str">
        <f aca="false">IF(N(L961)=0,"",M961/L961)</f>
        <v/>
      </c>
      <c r="O961" s="30" t="str">
        <f aca="false">IF($A961="","",SUMIFS(raw_data!$H:$H,raw_data!$B:$B,BASE_YM_PY,raw_data!$G:$G,$A961))</f>
        <v/>
      </c>
      <c r="P961" s="30" t="str">
        <f aca="false">IF($A961="","",(SUMIFS(raw_data!$I:$I,raw_data!$B:$B,BASE_YM_PY,raw_data!$G:$G,$A961)+SUMIFS(raw_data!$J:$J,raw_data!$B:$B,BASE_YM_PY,raw_data!$G:$G,$A961)))</f>
        <v/>
      </c>
      <c r="Q961" s="31" t="str">
        <f aca="false">IF(N(O961)=0,"",P961/O961)</f>
        <v/>
      </c>
      <c r="R961" s="32" t="str">
        <f aca="false">IF(N(O961)=0,"",L961/O961-1)</f>
        <v/>
      </c>
      <c r="S961" s="33" t="str">
        <f aca="false">IF(OR(N961="",Q961=""),"",N961-Q961)</f>
        <v/>
      </c>
      <c r="T961" s="0" t="str">
        <f aca="false">IF(N(D961)&gt;0,RANK(D961,D$2:D$1001)+COUNTIF(D$2:D961,D961)-1,"")</f>
        <v/>
      </c>
      <c r="U961" s="38" t="n">
        <f aca="false">IF(N(D961)&gt;0,IF(D961&gt;=LR_MIN_SHARE*SUM(D$2:D$1001),F961,-1),-1)</f>
        <v>-1</v>
      </c>
      <c r="V961" s="0" t="str">
        <f aca="false">IF(U961&lt;0,"",RANK(U961,U$2:U$1001)+COUNTIF(U$2:U961,U961)-1)</f>
        <v/>
      </c>
      <c r="W961" s="0" t="str">
        <f aca="false">IF(N(L961)&gt;0,RANK(L961,L$2:L$1001)+COUNTIF(L$2:L961,L961)-1,"")</f>
        <v/>
      </c>
      <c r="X961" s="38" t="n">
        <f aca="false">IF(N(L961)&gt;0,IF(L961&gt;=LR_MIN_SHARE*SUM(L$2:L$1001),N961,-1),-1)</f>
        <v>-1</v>
      </c>
      <c r="Y961" s="0" t="str">
        <f aca="false">IF(X961&lt;0,"",RANK(X961,X$2:X$1001)+COUNTIF(X$2:X961,X961)-1)</f>
        <v/>
      </c>
      <c r="AA961" s="0" t="str">
        <f aca="false">IF($A961="","",IF(COUNTIF($B$2:$B961,$B961)=1,1,""))</f>
        <v/>
      </c>
      <c r="AB961" s="0" t="str">
        <f aca="false">IF(AA961=1,SUMIF($B$2:$B$1001,$B961,$D$2:$D$1001),"")</f>
        <v/>
      </c>
      <c r="AC961" s="0" t="str">
        <f aca="false">IF(AA961=1,RANK(AB961,$AB$2:$AB$1001)+COUNTIF($AB$2:$AB961,AB961)-1,"")</f>
        <v/>
      </c>
      <c r="AD961" s="0" t="str">
        <f aca="false">IF($A961="","",COUNTIF(raw_data!$G:$G,$A961))</f>
        <v/>
      </c>
      <c r="AE961" s="0" t="str">
        <f aca="false">IF($A961="","",IF(COUNTIF($A$2:$A$1001,$A961)&gt;1,1,0))</f>
        <v/>
      </c>
    </row>
    <row r="962" customFormat="false" ht="15" hidden="false" customHeight="false" outlineLevel="0" collapsed="false">
      <c r="A962" s="0" t="str">
        <f aca="false">IF(code_master!$A962="","",code_master!$A962)</f>
        <v/>
      </c>
      <c r="B962" s="0" t="str">
        <f aca="false">IF($A962="","",code_master!$C962&amp;"")</f>
        <v/>
      </c>
      <c r="C962" s="0" t="str">
        <f aca="false">IF($A962="","",code_master!$B962&amp;"")</f>
        <v/>
      </c>
      <c r="D962" s="30" t="str">
        <f aca="false">IF($A962="","",SUMIFS(raw_data!$H:$H,raw_data!$A:$A,"&gt;="&amp;UY_START,raw_data!$A:$A,"&lt;="&amp;BASE_YM,raw_data!$B:$B,"&lt;="&amp;BASE_YM,raw_data!$G:$G,$A962))</f>
        <v/>
      </c>
      <c r="E962" s="30" t="str">
        <f aca="false">IF($A962="","",(SUMIFS(raw_data!$I:$I,raw_data!$A:$A,"&gt;="&amp;UY_START,raw_data!$A:$A,"&lt;="&amp;BASE_YM,raw_data!$B:$B,"&lt;="&amp;BASE_YM,raw_data!$G:$G,$A962)+SUMIFS(raw_data!$J:$J,raw_data!$A:$A,"&gt;="&amp;UY_START,raw_data!$A:$A,"&lt;="&amp;BASE_YM,raw_data!$B:$B,"&lt;="&amp;BASE_YM,raw_data!$G:$G,$A962)))</f>
        <v/>
      </c>
      <c r="F962" s="31" t="str">
        <f aca="false">IF(N(D962)=0,"",E962/D962)</f>
        <v/>
      </c>
      <c r="G962" s="30" t="str">
        <f aca="false">IF($A962="","",SUMIFS(raw_data!$H:$H,raw_data!$A:$A,"&gt;="&amp;UY_START_PY,raw_data!$A:$A,"&lt;="&amp;BASE_YM_PY,raw_data!$B:$B,"&lt;="&amp;BASE_YM_PY,raw_data!$G:$G,$A962))</f>
        <v/>
      </c>
      <c r="H962" s="30" t="str">
        <f aca="false">IF($A962="","",(SUMIFS(raw_data!$I:$I,raw_data!$A:$A,"&gt;="&amp;UY_START_PY,raw_data!$A:$A,"&lt;="&amp;BASE_YM_PY,raw_data!$B:$B,"&lt;="&amp;BASE_YM_PY,raw_data!$G:$G,$A962)+SUMIFS(raw_data!$J:$J,raw_data!$A:$A,"&gt;="&amp;UY_START_PY,raw_data!$A:$A,"&lt;="&amp;BASE_YM_PY,raw_data!$B:$B,"&lt;="&amp;BASE_YM_PY,raw_data!$G:$G,$A962)))</f>
        <v/>
      </c>
      <c r="I962" s="31" t="str">
        <f aca="false">IF(N(G962)=0,"",H962/G962)</f>
        <v/>
      </c>
      <c r="J962" s="32" t="str">
        <f aca="false">IF(N(G962)=0,"",D962/G962-1)</f>
        <v/>
      </c>
      <c r="K962" s="33" t="str">
        <f aca="false">IF(OR(F962="",I962=""),"",F962-I962)</f>
        <v/>
      </c>
      <c r="L962" s="30" t="str">
        <f aca="false">IF($A962="","",SUMIFS(raw_data!$H:$H,raw_data!$B:$B,BASE_YM,raw_data!$G:$G,$A962))</f>
        <v/>
      </c>
      <c r="M962" s="30" t="str">
        <f aca="false">IF($A962="","",(SUMIFS(raw_data!$I:$I,raw_data!$B:$B,BASE_YM,raw_data!$G:$G,$A962)+SUMIFS(raw_data!$J:$J,raw_data!$B:$B,BASE_YM,raw_data!$G:$G,$A962)))</f>
        <v/>
      </c>
      <c r="N962" s="31" t="str">
        <f aca="false">IF(N(L962)=0,"",M962/L962)</f>
        <v/>
      </c>
      <c r="O962" s="30" t="str">
        <f aca="false">IF($A962="","",SUMIFS(raw_data!$H:$H,raw_data!$B:$B,BASE_YM_PY,raw_data!$G:$G,$A962))</f>
        <v/>
      </c>
      <c r="P962" s="30" t="str">
        <f aca="false">IF($A962="","",(SUMIFS(raw_data!$I:$I,raw_data!$B:$B,BASE_YM_PY,raw_data!$G:$G,$A962)+SUMIFS(raw_data!$J:$J,raw_data!$B:$B,BASE_YM_PY,raw_data!$G:$G,$A962)))</f>
        <v/>
      </c>
      <c r="Q962" s="31" t="str">
        <f aca="false">IF(N(O962)=0,"",P962/O962)</f>
        <v/>
      </c>
      <c r="R962" s="32" t="str">
        <f aca="false">IF(N(O962)=0,"",L962/O962-1)</f>
        <v/>
      </c>
      <c r="S962" s="33" t="str">
        <f aca="false">IF(OR(N962="",Q962=""),"",N962-Q962)</f>
        <v/>
      </c>
      <c r="T962" s="0" t="str">
        <f aca="false">IF(N(D962)&gt;0,RANK(D962,D$2:D$1001)+COUNTIF(D$2:D962,D962)-1,"")</f>
        <v/>
      </c>
      <c r="U962" s="38" t="n">
        <f aca="false">IF(N(D962)&gt;0,IF(D962&gt;=LR_MIN_SHARE*SUM(D$2:D$1001),F962,-1),-1)</f>
        <v>-1</v>
      </c>
      <c r="V962" s="0" t="str">
        <f aca="false">IF(U962&lt;0,"",RANK(U962,U$2:U$1001)+COUNTIF(U$2:U962,U962)-1)</f>
        <v/>
      </c>
      <c r="W962" s="0" t="str">
        <f aca="false">IF(N(L962)&gt;0,RANK(L962,L$2:L$1001)+COUNTIF(L$2:L962,L962)-1,"")</f>
        <v/>
      </c>
      <c r="X962" s="38" t="n">
        <f aca="false">IF(N(L962)&gt;0,IF(L962&gt;=LR_MIN_SHARE*SUM(L$2:L$1001),N962,-1),-1)</f>
        <v>-1</v>
      </c>
      <c r="Y962" s="0" t="str">
        <f aca="false">IF(X962&lt;0,"",RANK(X962,X$2:X$1001)+COUNTIF(X$2:X962,X962)-1)</f>
        <v/>
      </c>
      <c r="AA962" s="0" t="str">
        <f aca="false">IF($A962="","",IF(COUNTIF($B$2:$B962,$B962)=1,1,""))</f>
        <v/>
      </c>
      <c r="AB962" s="0" t="str">
        <f aca="false">IF(AA962=1,SUMIF($B$2:$B$1001,$B962,$D$2:$D$1001),"")</f>
        <v/>
      </c>
      <c r="AC962" s="0" t="str">
        <f aca="false">IF(AA962=1,RANK(AB962,$AB$2:$AB$1001)+COUNTIF($AB$2:$AB962,AB962)-1,"")</f>
        <v/>
      </c>
      <c r="AD962" s="0" t="str">
        <f aca="false">IF($A962="","",COUNTIF(raw_data!$G:$G,$A962))</f>
        <v/>
      </c>
      <c r="AE962" s="0" t="str">
        <f aca="false">IF($A962="","",IF(COUNTIF($A$2:$A$1001,$A962)&gt;1,1,0))</f>
        <v/>
      </c>
    </row>
    <row r="963" customFormat="false" ht="15" hidden="false" customHeight="false" outlineLevel="0" collapsed="false">
      <c r="A963" s="0" t="str">
        <f aca="false">IF(code_master!$A963="","",code_master!$A963)</f>
        <v/>
      </c>
      <c r="B963" s="0" t="str">
        <f aca="false">IF($A963="","",code_master!$C963&amp;"")</f>
        <v/>
      </c>
      <c r="C963" s="0" t="str">
        <f aca="false">IF($A963="","",code_master!$B963&amp;"")</f>
        <v/>
      </c>
      <c r="D963" s="30" t="str">
        <f aca="false">IF($A963="","",SUMIFS(raw_data!$H:$H,raw_data!$A:$A,"&gt;="&amp;UY_START,raw_data!$A:$A,"&lt;="&amp;BASE_YM,raw_data!$B:$B,"&lt;="&amp;BASE_YM,raw_data!$G:$G,$A963))</f>
        <v/>
      </c>
      <c r="E963" s="30" t="str">
        <f aca="false">IF($A963="","",(SUMIFS(raw_data!$I:$I,raw_data!$A:$A,"&gt;="&amp;UY_START,raw_data!$A:$A,"&lt;="&amp;BASE_YM,raw_data!$B:$B,"&lt;="&amp;BASE_YM,raw_data!$G:$G,$A963)+SUMIFS(raw_data!$J:$J,raw_data!$A:$A,"&gt;="&amp;UY_START,raw_data!$A:$A,"&lt;="&amp;BASE_YM,raw_data!$B:$B,"&lt;="&amp;BASE_YM,raw_data!$G:$G,$A963)))</f>
        <v/>
      </c>
      <c r="F963" s="31" t="str">
        <f aca="false">IF(N(D963)=0,"",E963/D963)</f>
        <v/>
      </c>
      <c r="G963" s="30" t="str">
        <f aca="false">IF($A963="","",SUMIFS(raw_data!$H:$H,raw_data!$A:$A,"&gt;="&amp;UY_START_PY,raw_data!$A:$A,"&lt;="&amp;BASE_YM_PY,raw_data!$B:$B,"&lt;="&amp;BASE_YM_PY,raw_data!$G:$G,$A963))</f>
        <v/>
      </c>
      <c r="H963" s="30" t="str">
        <f aca="false">IF($A963="","",(SUMIFS(raw_data!$I:$I,raw_data!$A:$A,"&gt;="&amp;UY_START_PY,raw_data!$A:$A,"&lt;="&amp;BASE_YM_PY,raw_data!$B:$B,"&lt;="&amp;BASE_YM_PY,raw_data!$G:$G,$A963)+SUMIFS(raw_data!$J:$J,raw_data!$A:$A,"&gt;="&amp;UY_START_PY,raw_data!$A:$A,"&lt;="&amp;BASE_YM_PY,raw_data!$B:$B,"&lt;="&amp;BASE_YM_PY,raw_data!$G:$G,$A963)))</f>
        <v/>
      </c>
      <c r="I963" s="31" t="str">
        <f aca="false">IF(N(G963)=0,"",H963/G963)</f>
        <v/>
      </c>
      <c r="J963" s="32" t="str">
        <f aca="false">IF(N(G963)=0,"",D963/G963-1)</f>
        <v/>
      </c>
      <c r="K963" s="33" t="str">
        <f aca="false">IF(OR(F963="",I963=""),"",F963-I963)</f>
        <v/>
      </c>
      <c r="L963" s="30" t="str">
        <f aca="false">IF($A963="","",SUMIFS(raw_data!$H:$H,raw_data!$B:$B,BASE_YM,raw_data!$G:$G,$A963))</f>
        <v/>
      </c>
      <c r="M963" s="30" t="str">
        <f aca="false">IF($A963="","",(SUMIFS(raw_data!$I:$I,raw_data!$B:$B,BASE_YM,raw_data!$G:$G,$A963)+SUMIFS(raw_data!$J:$J,raw_data!$B:$B,BASE_YM,raw_data!$G:$G,$A963)))</f>
        <v/>
      </c>
      <c r="N963" s="31" t="str">
        <f aca="false">IF(N(L963)=0,"",M963/L963)</f>
        <v/>
      </c>
      <c r="O963" s="30" t="str">
        <f aca="false">IF($A963="","",SUMIFS(raw_data!$H:$H,raw_data!$B:$B,BASE_YM_PY,raw_data!$G:$G,$A963))</f>
        <v/>
      </c>
      <c r="P963" s="30" t="str">
        <f aca="false">IF($A963="","",(SUMIFS(raw_data!$I:$I,raw_data!$B:$B,BASE_YM_PY,raw_data!$G:$G,$A963)+SUMIFS(raw_data!$J:$J,raw_data!$B:$B,BASE_YM_PY,raw_data!$G:$G,$A963)))</f>
        <v/>
      </c>
      <c r="Q963" s="31" t="str">
        <f aca="false">IF(N(O963)=0,"",P963/O963)</f>
        <v/>
      </c>
      <c r="R963" s="32" t="str">
        <f aca="false">IF(N(O963)=0,"",L963/O963-1)</f>
        <v/>
      </c>
      <c r="S963" s="33" t="str">
        <f aca="false">IF(OR(N963="",Q963=""),"",N963-Q963)</f>
        <v/>
      </c>
      <c r="T963" s="0" t="str">
        <f aca="false">IF(N(D963)&gt;0,RANK(D963,D$2:D$1001)+COUNTIF(D$2:D963,D963)-1,"")</f>
        <v/>
      </c>
      <c r="U963" s="38" t="n">
        <f aca="false">IF(N(D963)&gt;0,IF(D963&gt;=LR_MIN_SHARE*SUM(D$2:D$1001),F963,-1),-1)</f>
        <v>-1</v>
      </c>
      <c r="V963" s="0" t="str">
        <f aca="false">IF(U963&lt;0,"",RANK(U963,U$2:U$1001)+COUNTIF(U$2:U963,U963)-1)</f>
        <v/>
      </c>
      <c r="W963" s="0" t="str">
        <f aca="false">IF(N(L963)&gt;0,RANK(L963,L$2:L$1001)+COUNTIF(L$2:L963,L963)-1,"")</f>
        <v/>
      </c>
      <c r="X963" s="38" t="n">
        <f aca="false">IF(N(L963)&gt;0,IF(L963&gt;=LR_MIN_SHARE*SUM(L$2:L$1001),N963,-1),-1)</f>
        <v>-1</v>
      </c>
      <c r="Y963" s="0" t="str">
        <f aca="false">IF(X963&lt;0,"",RANK(X963,X$2:X$1001)+COUNTIF(X$2:X963,X963)-1)</f>
        <v/>
      </c>
      <c r="AA963" s="0" t="str">
        <f aca="false">IF($A963="","",IF(COUNTIF($B$2:$B963,$B963)=1,1,""))</f>
        <v/>
      </c>
      <c r="AB963" s="0" t="str">
        <f aca="false">IF(AA963=1,SUMIF($B$2:$B$1001,$B963,$D$2:$D$1001),"")</f>
        <v/>
      </c>
      <c r="AC963" s="0" t="str">
        <f aca="false">IF(AA963=1,RANK(AB963,$AB$2:$AB$1001)+COUNTIF($AB$2:$AB963,AB963)-1,"")</f>
        <v/>
      </c>
      <c r="AD963" s="0" t="str">
        <f aca="false">IF($A963="","",COUNTIF(raw_data!$G:$G,$A963))</f>
        <v/>
      </c>
      <c r="AE963" s="0" t="str">
        <f aca="false">IF($A963="","",IF(COUNTIF($A$2:$A$1001,$A963)&gt;1,1,0))</f>
        <v/>
      </c>
    </row>
    <row r="964" customFormat="false" ht="15" hidden="false" customHeight="false" outlineLevel="0" collapsed="false">
      <c r="A964" s="0" t="str">
        <f aca="false">IF(code_master!$A964="","",code_master!$A964)</f>
        <v/>
      </c>
      <c r="B964" s="0" t="str">
        <f aca="false">IF($A964="","",code_master!$C964&amp;"")</f>
        <v/>
      </c>
      <c r="C964" s="0" t="str">
        <f aca="false">IF($A964="","",code_master!$B964&amp;"")</f>
        <v/>
      </c>
      <c r="D964" s="30" t="str">
        <f aca="false">IF($A964="","",SUMIFS(raw_data!$H:$H,raw_data!$A:$A,"&gt;="&amp;UY_START,raw_data!$A:$A,"&lt;="&amp;BASE_YM,raw_data!$B:$B,"&lt;="&amp;BASE_YM,raw_data!$G:$G,$A964))</f>
        <v/>
      </c>
      <c r="E964" s="30" t="str">
        <f aca="false">IF($A964="","",(SUMIFS(raw_data!$I:$I,raw_data!$A:$A,"&gt;="&amp;UY_START,raw_data!$A:$A,"&lt;="&amp;BASE_YM,raw_data!$B:$B,"&lt;="&amp;BASE_YM,raw_data!$G:$G,$A964)+SUMIFS(raw_data!$J:$J,raw_data!$A:$A,"&gt;="&amp;UY_START,raw_data!$A:$A,"&lt;="&amp;BASE_YM,raw_data!$B:$B,"&lt;="&amp;BASE_YM,raw_data!$G:$G,$A964)))</f>
        <v/>
      </c>
      <c r="F964" s="31" t="str">
        <f aca="false">IF(N(D964)=0,"",E964/D964)</f>
        <v/>
      </c>
      <c r="G964" s="30" t="str">
        <f aca="false">IF($A964="","",SUMIFS(raw_data!$H:$H,raw_data!$A:$A,"&gt;="&amp;UY_START_PY,raw_data!$A:$A,"&lt;="&amp;BASE_YM_PY,raw_data!$B:$B,"&lt;="&amp;BASE_YM_PY,raw_data!$G:$G,$A964))</f>
        <v/>
      </c>
      <c r="H964" s="30" t="str">
        <f aca="false">IF($A964="","",(SUMIFS(raw_data!$I:$I,raw_data!$A:$A,"&gt;="&amp;UY_START_PY,raw_data!$A:$A,"&lt;="&amp;BASE_YM_PY,raw_data!$B:$B,"&lt;="&amp;BASE_YM_PY,raw_data!$G:$G,$A964)+SUMIFS(raw_data!$J:$J,raw_data!$A:$A,"&gt;="&amp;UY_START_PY,raw_data!$A:$A,"&lt;="&amp;BASE_YM_PY,raw_data!$B:$B,"&lt;="&amp;BASE_YM_PY,raw_data!$G:$G,$A964)))</f>
        <v/>
      </c>
      <c r="I964" s="31" t="str">
        <f aca="false">IF(N(G964)=0,"",H964/G964)</f>
        <v/>
      </c>
      <c r="J964" s="32" t="str">
        <f aca="false">IF(N(G964)=0,"",D964/G964-1)</f>
        <v/>
      </c>
      <c r="K964" s="33" t="str">
        <f aca="false">IF(OR(F964="",I964=""),"",F964-I964)</f>
        <v/>
      </c>
      <c r="L964" s="30" t="str">
        <f aca="false">IF($A964="","",SUMIFS(raw_data!$H:$H,raw_data!$B:$B,BASE_YM,raw_data!$G:$G,$A964))</f>
        <v/>
      </c>
      <c r="M964" s="30" t="str">
        <f aca="false">IF($A964="","",(SUMIFS(raw_data!$I:$I,raw_data!$B:$B,BASE_YM,raw_data!$G:$G,$A964)+SUMIFS(raw_data!$J:$J,raw_data!$B:$B,BASE_YM,raw_data!$G:$G,$A964)))</f>
        <v/>
      </c>
      <c r="N964" s="31" t="str">
        <f aca="false">IF(N(L964)=0,"",M964/L964)</f>
        <v/>
      </c>
      <c r="O964" s="30" t="str">
        <f aca="false">IF($A964="","",SUMIFS(raw_data!$H:$H,raw_data!$B:$B,BASE_YM_PY,raw_data!$G:$G,$A964))</f>
        <v/>
      </c>
      <c r="P964" s="30" t="str">
        <f aca="false">IF($A964="","",(SUMIFS(raw_data!$I:$I,raw_data!$B:$B,BASE_YM_PY,raw_data!$G:$G,$A964)+SUMIFS(raw_data!$J:$J,raw_data!$B:$B,BASE_YM_PY,raw_data!$G:$G,$A964)))</f>
        <v/>
      </c>
      <c r="Q964" s="31" t="str">
        <f aca="false">IF(N(O964)=0,"",P964/O964)</f>
        <v/>
      </c>
      <c r="R964" s="32" t="str">
        <f aca="false">IF(N(O964)=0,"",L964/O964-1)</f>
        <v/>
      </c>
      <c r="S964" s="33" t="str">
        <f aca="false">IF(OR(N964="",Q964=""),"",N964-Q964)</f>
        <v/>
      </c>
      <c r="T964" s="0" t="str">
        <f aca="false">IF(N(D964)&gt;0,RANK(D964,D$2:D$1001)+COUNTIF(D$2:D964,D964)-1,"")</f>
        <v/>
      </c>
      <c r="U964" s="38" t="n">
        <f aca="false">IF(N(D964)&gt;0,IF(D964&gt;=LR_MIN_SHARE*SUM(D$2:D$1001),F964,-1),-1)</f>
        <v>-1</v>
      </c>
      <c r="V964" s="0" t="str">
        <f aca="false">IF(U964&lt;0,"",RANK(U964,U$2:U$1001)+COUNTIF(U$2:U964,U964)-1)</f>
        <v/>
      </c>
      <c r="W964" s="0" t="str">
        <f aca="false">IF(N(L964)&gt;0,RANK(L964,L$2:L$1001)+COUNTIF(L$2:L964,L964)-1,"")</f>
        <v/>
      </c>
      <c r="X964" s="38" t="n">
        <f aca="false">IF(N(L964)&gt;0,IF(L964&gt;=LR_MIN_SHARE*SUM(L$2:L$1001),N964,-1),-1)</f>
        <v>-1</v>
      </c>
      <c r="Y964" s="0" t="str">
        <f aca="false">IF(X964&lt;0,"",RANK(X964,X$2:X$1001)+COUNTIF(X$2:X964,X964)-1)</f>
        <v/>
      </c>
      <c r="AA964" s="0" t="str">
        <f aca="false">IF($A964="","",IF(COUNTIF($B$2:$B964,$B964)=1,1,""))</f>
        <v/>
      </c>
      <c r="AB964" s="0" t="str">
        <f aca="false">IF(AA964=1,SUMIF($B$2:$B$1001,$B964,$D$2:$D$1001),"")</f>
        <v/>
      </c>
      <c r="AC964" s="0" t="str">
        <f aca="false">IF(AA964=1,RANK(AB964,$AB$2:$AB$1001)+COUNTIF($AB$2:$AB964,AB964)-1,"")</f>
        <v/>
      </c>
      <c r="AD964" s="0" t="str">
        <f aca="false">IF($A964="","",COUNTIF(raw_data!$G:$G,$A964))</f>
        <v/>
      </c>
      <c r="AE964" s="0" t="str">
        <f aca="false">IF($A964="","",IF(COUNTIF($A$2:$A$1001,$A964)&gt;1,1,0))</f>
        <v/>
      </c>
    </row>
    <row r="965" customFormat="false" ht="15" hidden="false" customHeight="false" outlineLevel="0" collapsed="false">
      <c r="A965" s="0" t="str">
        <f aca="false">IF(code_master!$A965="","",code_master!$A965)</f>
        <v/>
      </c>
      <c r="B965" s="0" t="str">
        <f aca="false">IF($A965="","",code_master!$C965&amp;"")</f>
        <v/>
      </c>
      <c r="C965" s="0" t="str">
        <f aca="false">IF($A965="","",code_master!$B965&amp;"")</f>
        <v/>
      </c>
      <c r="D965" s="30" t="str">
        <f aca="false">IF($A965="","",SUMIFS(raw_data!$H:$H,raw_data!$A:$A,"&gt;="&amp;UY_START,raw_data!$A:$A,"&lt;="&amp;BASE_YM,raw_data!$B:$B,"&lt;="&amp;BASE_YM,raw_data!$G:$G,$A965))</f>
        <v/>
      </c>
      <c r="E965" s="30" t="str">
        <f aca="false">IF($A965="","",(SUMIFS(raw_data!$I:$I,raw_data!$A:$A,"&gt;="&amp;UY_START,raw_data!$A:$A,"&lt;="&amp;BASE_YM,raw_data!$B:$B,"&lt;="&amp;BASE_YM,raw_data!$G:$G,$A965)+SUMIFS(raw_data!$J:$J,raw_data!$A:$A,"&gt;="&amp;UY_START,raw_data!$A:$A,"&lt;="&amp;BASE_YM,raw_data!$B:$B,"&lt;="&amp;BASE_YM,raw_data!$G:$G,$A965)))</f>
        <v/>
      </c>
      <c r="F965" s="31" t="str">
        <f aca="false">IF(N(D965)=0,"",E965/D965)</f>
        <v/>
      </c>
      <c r="G965" s="30" t="str">
        <f aca="false">IF($A965="","",SUMIFS(raw_data!$H:$H,raw_data!$A:$A,"&gt;="&amp;UY_START_PY,raw_data!$A:$A,"&lt;="&amp;BASE_YM_PY,raw_data!$B:$B,"&lt;="&amp;BASE_YM_PY,raw_data!$G:$G,$A965))</f>
        <v/>
      </c>
      <c r="H965" s="30" t="str">
        <f aca="false">IF($A965="","",(SUMIFS(raw_data!$I:$I,raw_data!$A:$A,"&gt;="&amp;UY_START_PY,raw_data!$A:$A,"&lt;="&amp;BASE_YM_PY,raw_data!$B:$B,"&lt;="&amp;BASE_YM_PY,raw_data!$G:$G,$A965)+SUMIFS(raw_data!$J:$J,raw_data!$A:$A,"&gt;="&amp;UY_START_PY,raw_data!$A:$A,"&lt;="&amp;BASE_YM_PY,raw_data!$B:$B,"&lt;="&amp;BASE_YM_PY,raw_data!$G:$G,$A965)))</f>
        <v/>
      </c>
      <c r="I965" s="31" t="str">
        <f aca="false">IF(N(G965)=0,"",H965/G965)</f>
        <v/>
      </c>
      <c r="J965" s="32" t="str">
        <f aca="false">IF(N(G965)=0,"",D965/G965-1)</f>
        <v/>
      </c>
      <c r="K965" s="33" t="str">
        <f aca="false">IF(OR(F965="",I965=""),"",F965-I965)</f>
        <v/>
      </c>
      <c r="L965" s="30" t="str">
        <f aca="false">IF($A965="","",SUMIFS(raw_data!$H:$H,raw_data!$B:$B,BASE_YM,raw_data!$G:$G,$A965))</f>
        <v/>
      </c>
      <c r="M965" s="30" t="str">
        <f aca="false">IF($A965="","",(SUMIFS(raw_data!$I:$I,raw_data!$B:$B,BASE_YM,raw_data!$G:$G,$A965)+SUMIFS(raw_data!$J:$J,raw_data!$B:$B,BASE_YM,raw_data!$G:$G,$A965)))</f>
        <v/>
      </c>
      <c r="N965" s="31" t="str">
        <f aca="false">IF(N(L965)=0,"",M965/L965)</f>
        <v/>
      </c>
      <c r="O965" s="30" t="str">
        <f aca="false">IF($A965="","",SUMIFS(raw_data!$H:$H,raw_data!$B:$B,BASE_YM_PY,raw_data!$G:$G,$A965))</f>
        <v/>
      </c>
      <c r="P965" s="30" t="str">
        <f aca="false">IF($A965="","",(SUMIFS(raw_data!$I:$I,raw_data!$B:$B,BASE_YM_PY,raw_data!$G:$G,$A965)+SUMIFS(raw_data!$J:$J,raw_data!$B:$B,BASE_YM_PY,raw_data!$G:$G,$A965)))</f>
        <v/>
      </c>
      <c r="Q965" s="31" t="str">
        <f aca="false">IF(N(O965)=0,"",P965/O965)</f>
        <v/>
      </c>
      <c r="R965" s="32" t="str">
        <f aca="false">IF(N(O965)=0,"",L965/O965-1)</f>
        <v/>
      </c>
      <c r="S965" s="33" t="str">
        <f aca="false">IF(OR(N965="",Q965=""),"",N965-Q965)</f>
        <v/>
      </c>
      <c r="T965" s="0" t="str">
        <f aca="false">IF(N(D965)&gt;0,RANK(D965,D$2:D$1001)+COUNTIF(D$2:D965,D965)-1,"")</f>
        <v/>
      </c>
      <c r="U965" s="38" t="n">
        <f aca="false">IF(N(D965)&gt;0,IF(D965&gt;=LR_MIN_SHARE*SUM(D$2:D$1001),F965,-1),-1)</f>
        <v>-1</v>
      </c>
      <c r="V965" s="0" t="str">
        <f aca="false">IF(U965&lt;0,"",RANK(U965,U$2:U$1001)+COUNTIF(U$2:U965,U965)-1)</f>
        <v/>
      </c>
      <c r="W965" s="0" t="str">
        <f aca="false">IF(N(L965)&gt;0,RANK(L965,L$2:L$1001)+COUNTIF(L$2:L965,L965)-1,"")</f>
        <v/>
      </c>
      <c r="X965" s="38" t="n">
        <f aca="false">IF(N(L965)&gt;0,IF(L965&gt;=LR_MIN_SHARE*SUM(L$2:L$1001),N965,-1),-1)</f>
        <v>-1</v>
      </c>
      <c r="Y965" s="0" t="str">
        <f aca="false">IF(X965&lt;0,"",RANK(X965,X$2:X$1001)+COUNTIF(X$2:X965,X965)-1)</f>
        <v/>
      </c>
      <c r="AA965" s="0" t="str">
        <f aca="false">IF($A965="","",IF(COUNTIF($B$2:$B965,$B965)=1,1,""))</f>
        <v/>
      </c>
      <c r="AB965" s="0" t="str">
        <f aca="false">IF(AA965=1,SUMIF($B$2:$B$1001,$B965,$D$2:$D$1001),"")</f>
        <v/>
      </c>
      <c r="AC965" s="0" t="str">
        <f aca="false">IF(AA965=1,RANK(AB965,$AB$2:$AB$1001)+COUNTIF($AB$2:$AB965,AB965)-1,"")</f>
        <v/>
      </c>
      <c r="AD965" s="0" t="str">
        <f aca="false">IF($A965="","",COUNTIF(raw_data!$G:$G,$A965))</f>
        <v/>
      </c>
      <c r="AE965" s="0" t="str">
        <f aca="false">IF($A965="","",IF(COUNTIF($A$2:$A$1001,$A965)&gt;1,1,0))</f>
        <v/>
      </c>
    </row>
    <row r="966" customFormat="false" ht="15" hidden="false" customHeight="false" outlineLevel="0" collapsed="false">
      <c r="A966" s="0" t="str">
        <f aca="false">IF(code_master!$A966="","",code_master!$A966)</f>
        <v/>
      </c>
      <c r="B966" s="0" t="str">
        <f aca="false">IF($A966="","",code_master!$C966&amp;"")</f>
        <v/>
      </c>
      <c r="C966" s="0" t="str">
        <f aca="false">IF($A966="","",code_master!$B966&amp;"")</f>
        <v/>
      </c>
      <c r="D966" s="30" t="str">
        <f aca="false">IF($A966="","",SUMIFS(raw_data!$H:$H,raw_data!$A:$A,"&gt;="&amp;UY_START,raw_data!$A:$A,"&lt;="&amp;BASE_YM,raw_data!$B:$B,"&lt;="&amp;BASE_YM,raw_data!$G:$G,$A966))</f>
        <v/>
      </c>
      <c r="E966" s="30" t="str">
        <f aca="false">IF($A966="","",(SUMIFS(raw_data!$I:$I,raw_data!$A:$A,"&gt;="&amp;UY_START,raw_data!$A:$A,"&lt;="&amp;BASE_YM,raw_data!$B:$B,"&lt;="&amp;BASE_YM,raw_data!$G:$G,$A966)+SUMIFS(raw_data!$J:$J,raw_data!$A:$A,"&gt;="&amp;UY_START,raw_data!$A:$A,"&lt;="&amp;BASE_YM,raw_data!$B:$B,"&lt;="&amp;BASE_YM,raw_data!$G:$G,$A966)))</f>
        <v/>
      </c>
      <c r="F966" s="31" t="str">
        <f aca="false">IF(N(D966)=0,"",E966/D966)</f>
        <v/>
      </c>
      <c r="G966" s="30" t="str">
        <f aca="false">IF($A966="","",SUMIFS(raw_data!$H:$H,raw_data!$A:$A,"&gt;="&amp;UY_START_PY,raw_data!$A:$A,"&lt;="&amp;BASE_YM_PY,raw_data!$B:$B,"&lt;="&amp;BASE_YM_PY,raw_data!$G:$G,$A966))</f>
        <v/>
      </c>
      <c r="H966" s="30" t="str">
        <f aca="false">IF($A966="","",(SUMIFS(raw_data!$I:$I,raw_data!$A:$A,"&gt;="&amp;UY_START_PY,raw_data!$A:$A,"&lt;="&amp;BASE_YM_PY,raw_data!$B:$B,"&lt;="&amp;BASE_YM_PY,raw_data!$G:$G,$A966)+SUMIFS(raw_data!$J:$J,raw_data!$A:$A,"&gt;="&amp;UY_START_PY,raw_data!$A:$A,"&lt;="&amp;BASE_YM_PY,raw_data!$B:$B,"&lt;="&amp;BASE_YM_PY,raw_data!$G:$G,$A966)))</f>
        <v/>
      </c>
      <c r="I966" s="31" t="str">
        <f aca="false">IF(N(G966)=0,"",H966/G966)</f>
        <v/>
      </c>
      <c r="J966" s="32" t="str">
        <f aca="false">IF(N(G966)=0,"",D966/G966-1)</f>
        <v/>
      </c>
      <c r="K966" s="33" t="str">
        <f aca="false">IF(OR(F966="",I966=""),"",F966-I966)</f>
        <v/>
      </c>
      <c r="L966" s="30" t="str">
        <f aca="false">IF($A966="","",SUMIFS(raw_data!$H:$H,raw_data!$B:$B,BASE_YM,raw_data!$G:$G,$A966))</f>
        <v/>
      </c>
      <c r="M966" s="30" t="str">
        <f aca="false">IF($A966="","",(SUMIFS(raw_data!$I:$I,raw_data!$B:$B,BASE_YM,raw_data!$G:$G,$A966)+SUMIFS(raw_data!$J:$J,raw_data!$B:$B,BASE_YM,raw_data!$G:$G,$A966)))</f>
        <v/>
      </c>
      <c r="N966" s="31" t="str">
        <f aca="false">IF(N(L966)=0,"",M966/L966)</f>
        <v/>
      </c>
      <c r="O966" s="30" t="str">
        <f aca="false">IF($A966="","",SUMIFS(raw_data!$H:$H,raw_data!$B:$B,BASE_YM_PY,raw_data!$G:$G,$A966))</f>
        <v/>
      </c>
      <c r="P966" s="30" t="str">
        <f aca="false">IF($A966="","",(SUMIFS(raw_data!$I:$I,raw_data!$B:$B,BASE_YM_PY,raw_data!$G:$G,$A966)+SUMIFS(raw_data!$J:$J,raw_data!$B:$B,BASE_YM_PY,raw_data!$G:$G,$A966)))</f>
        <v/>
      </c>
      <c r="Q966" s="31" t="str">
        <f aca="false">IF(N(O966)=0,"",P966/O966)</f>
        <v/>
      </c>
      <c r="R966" s="32" t="str">
        <f aca="false">IF(N(O966)=0,"",L966/O966-1)</f>
        <v/>
      </c>
      <c r="S966" s="33" t="str">
        <f aca="false">IF(OR(N966="",Q966=""),"",N966-Q966)</f>
        <v/>
      </c>
      <c r="T966" s="0" t="str">
        <f aca="false">IF(N(D966)&gt;0,RANK(D966,D$2:D$1001)+COUNTIF(D$2:D966,D966)-1,"")</f>
        <v/>
      </c>
      <c r="U966" s="38" t="n">
        <f aca="false">IF(N(D966)&gt;0,IF(D966&gt;=LR_MIN_SHARE*SUM(D$2:D$1001),F966,-1),-1)</f>
        <v>-1</v>
      </c>
      <c r="V966" s="0" t="str">
        <f aca="false">IF(U966&lt;0,"",RANK(U966,U$2:U$1001)+COUNTIF(U$2:U966,U966)-1)</f>
        <v/>
      </c>
      <c r="W966" s="0" t="str">
        <f aca="false">IF(N(L966)&gt;0,RANK(L966,L$2:L$1001)+COUNTIF(L$2:L966,L966)-1,"")</f>
        <v/>
      </c>
      <c r="X966" s="38" t="n">
        <f aca="false">IF(N(L966)&gt;0,IF(L966&gt;=LR_MIN_SHARE*SUM(L$2:L$1001),N966,-1),-1)</f>
        <v>-1</v>
      </c>
      <c r="Y966" s="0" t="str">
        <f aca="false">IF(X966&lt;0,"",RANK(X966,X$2:X$1001)+COUNTIF(X$2:X966,X966)-1)</f>
        <v/>
      </c>
      <c r="AA966" s="0" t="str">
        <f aca="false">IF($A966="","",IF(COUNTIF($B$2:$B966,$B966)=1,1,""))</f>
        <v/>
      </c>
      <c r="AB966" s="0" t="str">
        <f aca="false">IF(AA966=1,SUMIF($B$2:$B$1001,$B966,$D$2:$D$1001),"")</f>
        <v/>
      </c>
      <c r="AC966" s="0" t="str">
        <f aca="false">IF(AA966=1,RANK(AB966,$AB$2:$AB$1001)+COUNTIF($AB$2:$AB966,AB966)-1,"")</f>
        <v/>
      </c>
      <c r="AD966" s="0" t="str">
        <f aca="false">IF($A966="","",COUNTIF(raw_data!$G:$G,$A966))</f>
        <v/>
      </c>
      <c r="AE966" s="0" t="str">
        <f aca="false">IF($A966="","",IF(COUNTIF($A$2:$A$1001,$A966)&gt;1,1,0))</f>
        <v/>
      </c>
    </row>
    <row r="967" customFormat="false" ht="15" hidden="false" customHeight="false" outlineLevel="0" collapsed="false">
      <c r="A967" s="0" t="str">
        <f aca="false">IF(code_master!$A967="","",code_master!$A967)</f>
        <v/>
      </c>
      <c r="B967" s="0" t="str">
        <f aca="false">IF($A967="","",code_master!$C967&amp;"")</f>
        <v/>
      </c>
      <c r="C967" s="0" t="str">
        <f aca="false">IF($A967="","",code_master!$B967&amp;"")</f>
        <v/>
      </c>
      <c r="D967" s="30" t="str">
        <f aca="false">IF($A967="","",SUMIFS(raw_data!$H:$H,raw_data!$A:$A,"&gt;="&amp;UY_START,raw_data!$A:$A,"&lt;="&amp;BASE_YM,raw_data!$B:$B,"&lt;="&amp;BASE_YM,raw_data!$G:$G,$A967))</f>
        <v/>
      </c>
      <c r="E967" s="30" t="str">
        <f aca="false">IF($A967="","",(SUMIFS(raw_data!$I:$I,raw_data!$A:$A,"&gt;="&amp;UY_START,raw_data!$A:$A,"&lt;="&amp;BASE_YM,raw_data!$B:$B,"&lt;="&amp;BASE_YM,raw_data!$G:$G,$A967)+SUMIFS(raw_data!$J:$J,raw_data!$A:$A,"&gt;="&amp;UY_START,raw_data!$A:$A,"&lt;="&amp;BASE_YM,raw_data!$B:$B,"&lt;="&amp;BASE_YM,raw_data!$G:$G,$A967)))</f>
        <v/>
      </c>
      <c r="F967" s="31" t="str">
        <f aca="false">IF(N(D967)=0,"",E967/D967)</f>
        <v/>
      </c>
      <c r="G967" s="30" t="str">
        <f aca="false">IF($A967="","",SUMIFS(raw_data!$H:$H,raw_data!$A:$A,"&gt;="&amp;UY_START_PY,raw_data!$A:$A,"&lt;="&amp;BASE_YM_PY,raw_data!$B:$B,"&lt;="&amp;BASE_YM_PY,raw_data!$G:$G,$A967))</f>
        <v/>
      </c>
      <c r="H967" s="30" t="str">
        <f aca="false">IF($A967="","",(SUMIFS(raw_data!$I:$I,raw_data!$A:$A,"&gt;="&amp;UY_START_PY,raw_data!$A:$A,"&lt;="&amp;BASE_YM_PY,raw_data!$B:$B,"&lt;="&amp;BASE_YM_PY,raw_data!$G:$G,$A967)+SUMIFS(raw_data!$J:$J,raw_data!$A:$A,"&gt;="&amp;UY_START_PY,raw_data!$A:$A,"&lt;="&amp;BASE_YM_PY,raw_data!$B:$B,"&lt;="&amp;BASE_YM_PY,raw_data!$G:$G,$A967)))</f>
        <v/>
      </c>
      <c r="I967" s="31" t="str">
        <f aca="false">IF(N(G967)=0,"",H967/G967)</f>
        <v/>
      </c>
      <c r="J967" s="32" t="str">
        <f aca="false">IF(N(G967)=0,"",D967/G967-1)</f>
        <v/>
      </c>
      <c r="K967" s="33" t="str">
        <f aca="false">IF(OR(F967="",I967=""),"",F967-I967)</f>
        <v/>
      </c>
      <c r="L967" s="30" t="str">
        <f aca="false">IF($A967="","",SUMIFS(raw_data!$H:$H,raw_data!$B:$B,BASE_YM,raw_data!$G:$G,$A967))</f>
        <v/>
      </c>
      <c r="M967" s="30" t="str">
        <f aca="false">IF($A967="","",(SUMIFS(raw_data!$I:$I,raw_data!$B:$B,BASE_YM,raw_data!$G:$G,$A967)+SUMIFS(raw_data!$J:$J,raw_data!$B:$B,BASE_YM,raw_data!$G:$G,$A967)))</f>
        <v/>
      </c>
      <c r="N967" s="31" t="str">
        <f aca="false">IF(N(L967)=0,"",M967/L967)</f>
        <v/>
      </c>
      <c r="O967" s="30" t="str">
        <f aca="false">IF($A967="","",SUMIFS(raw_data!$H:$H,raw_data!$B:$B,BASE_YM_PY,raw_data!$G:$G,$A967))</f>
        <v/>
      </c>
      <c r="P967" s="30" t="str">
        <f aca="false">IF($A967="","",(SUMIFS(raw_data!$I:$I,raw_data!$B:$B,BASE_YM_PY,raw_data!$G:$G,$A967)+SUMIFS(raw_data!$J:$J,raw_data!$B:$B,BASE_YM_PY,raw_data!$G:$G,$A967)))</f>
        <v/>
      </c>
      <c r="Q967" s="31" t="str">
        <f aca="false">IF(N(O967)=0,"",P967/O967)</f>
        <v/>
      </c>
      <c r="R967" s="32" t="str">
        <f aca="false">IF(N(O967)=0,"",L967/O967-1)</f>
        <v/>
      </c>
      <c r="S967" s="33" t="str">
        <f aca="false">IF(OR(N967="",Q967=""),"",N967-Q967)</f>
        <v/>
      </c>
      <c r="T967" s="0" t="str">
        <f aca="false">IF(N(D967)&gt;0,RANK(D967,D$2:D$1001)+COUNTIF(D$2:D967,D967)-1,"")</f>
        <v/>
      </c>
      <c r="U967" s="38" t="n">
        <f aca="false">IF(N(D967)&gt;0,IF(D967&gt;=LR_MIN_SHARE*SUM(D$2:D$1001),F967,-1),-1)</f>
        <v>-1</v>
      </c>
      <c r="V967" s="0" t="str">
        <f aca="false">IF(U967&lt;0,"",RANK(U967,U$2:U$1001)+COUNTIF(U$2:U967,U967)-1)</f>
        <v/>
      </c>
      <c r="W967" s="0" t="str">
        <f aca="false">IF(N(L967)&gt;0,RANK(L967,L$2:L$1001)+COUNTIF(L$2:L967,L967)-1,"")</f>
        <v/>
      </c>
      <c r="X967" s="38" t="n">
        <f aca="false">IF(N(L967)&gt;0,IF(L967&gt;=LR_MIN_SHARE*SUM(L$2:L$1001),N967,-1),-1)</f>
        <v>-1</v>
      </c>
      <c r="Y967" s="0" t="str">
        <f aca="false">IF(X967&lt;0,"",RANK(X967,X$2:X$1001)+COUNTIF(X$2:X967,X967)-1)</f>
        <v/>
      </c>
      <c r="AA967" s="0" t="str">
        <f aca="false">IF($A967="","",IF(COUNTIF($B$2:$B967,$B967)=1,1,""))</f>
        <v/>
      </c>
      <c r="AB967" s="0" t="str">
        <f aca="false">IF(AA967=1,SUMIF($B$2:$B$1001,$B967,$D$2:$D$1001),"")</f>
        <v/>
      </c>
      <c r="AC967" s="0" t="str">
        <f aca="false">IF(AA967=1,RANK(AB967,$AB$2:$AB$1001)+COUNTIF($AB$2:$AB967,AB967)-1,"")</f>
        <v/>
      </c>
      <c r="AD967" s="0" t="str">
        <f aca="false">IF($A967="","",COUNTIF(raw_data!$G:$G,$A967))</f>
        <v/>
      </c>
      <c r="AE967" s="0" t="str">
        <f aca="false">IF($A967="","",IF(COUNTIF($A$2:$A$1001,$A967)&gt;1,1,0))</f>
        <v/>
      </c>
    </row>
    <row r="968" customFormat="false" ht="15" hidden="false" customHeight="false" outlineLevel="0" collapsed="false">
      <c r="A968" s="0" t="str">
        <f aca="false">IF(code_master!$A968="","",code_master!$A968)</f>
        <v/>
      </c>
      <c r="B968" s="0" t="str">
        <f aca="false">IF($A968="","",code_master!$C968&amp;"")</f>
        <v/>
      </c>
      <c r="C968" s="0" t="str">
        <f aca="false">IF($A968="","",code_master!$B968&amp;"")</f>
        <v/>
      </c>
      <c r="D968" s="30" t="str">
        <f aca="false">IF($A968="","",SUMIFS(raw_data!$H:$H,raw_data!$A:$A,"&gt;="&amp;UY_START,raw_data!$A:$A,"&lt;="&amp;BASE_YM,raw_data!$B:$B,"&lt;="&amp;BASE_YM,raw_data!$G:$G,$A968))</f>
        <v/>
      </c>
      <c r="E968" s="30" t="str">
        <f aca="false">IF($A968="","",(SUMIFS(raw_data!$I:$I,raw_data!$A:$A,"&gt;="&amp;UY_START,raw_data!$A:$A,"&lt;="&amp;BASE_YM,raw_data!$B:$B,"&lt;="&amp;BASE_YM,raw_data!$G:$G,$A968)+SUMIFS(raw_data!$J:$J,raw_data!$A:$A,"&gt;="&amp;UY_START,raw_data!$A:$A,"&lt;="&amp;BASE_YM,raw_data!$B:$B,"&lt;="&amp;BASE_YM,raw_data!$G:$G,$A968)))</f>
        <v/>
      </c>
      <c r="F968" s="31" t="str">
        <f aca="false">IF(N(D968)=0,"",E968/D968)</f>
        <v/>
      </c>
      <c r="G968" s="30" t="str">
        <f aca="false">IF($A968="","",SUMIFS(raw_data!$H:$H,raw_data!$A:$A,"&gt;="&amp;UY_START_PY,raw_data!$A:$A,"&lt;="&amp;BASE_YM_PY,raw_data!$B:$B,"&lt;="&amp;BASE_YM_PY,raw_data!$G:$G,$A968))</f>
        <v/>
      </c>
      <c r="H968" s="30" t="str">
        <f aca="false">IF($A968="","",(SUMIFS(raw_data!$I:$I,raw_data!$A:$A,"&gt;="&amp;UY_START_PY,raw_data!$A:$A,"&lt;="&amp;BASE_YM_PY,raw_data!$B:$B,"&lt;="&amp;BASE_YM_PY,raw_data!$G:$G,$A968)+SUMIFS(raw_data!$J:$J,raw_data!$A:$A,"&gt;="&amp;UY_START_PY,raw_data!$A:$A,"&lt;="&amp;BASE_YM_PY,raw_data!$B:$B,"&lt;="&amp;BASE_YM_PY,raw_data!$G:$G,$A968)))</f>
        <v/>
      </c>
      <c r="I968" s="31" t="str">
        <f aca="false">IF(N(G968)=0,"",H968/G968)</f>
        <v/>
      </c>
      <c r="J968" s="32" t="str">
        <f aca="false">IF(N(G968)=0,"",D968/G968-1)</f>
        <v/>
      </c>
      <c r="K968" s="33" t="str">
        <f aca="false">IF(OR(F968="",I968=""),"",F968-I968)</f>
        <v/>
      </c>
      <c r="L968" s="30" t="str">
        <f aca="false">IF($A968="","",SUMIFS(raw_data!$H:$H,raw_data!$B:$B,BASE_YM,raw_data!$G:$G,$A968))</f>
        <v/>
      </c>
      <c r="M968" s="30" t="str">
        <f aca="false">IF($A968="","",(SUMIFS(raw_data!$I:$I,raw_data!$B:$B,BASE_YM,raw_data!$G:$G,$A968)+SUMIFS(raw_data!$J:$J,raw_data!$B:$B,BASE_YM,raw_data!$G:$G,$A968)))</f>
        <v/>
      </c>
      <c r="N968" s="31" t="str">
        <f aca="false">IF(N(L968)=0,"",M968/L968)</f>
        <v/>
      </c>
      <c r="O968" s="30" t="str">
        <f aca="false">IF($A968="","",SUMIFS(raw_data!$H:$H,raw_data!$B:$B,BASE_YM_PY,raw_data!$G:$G,$A968))</f>
        <v/>
      </c>
      <c r="P968" s="30" t="str">
        <f aca="false">IF($A968="","",(SUMIFS(raw_data!$I:$I,raw_data!$B:$B,BASE_YM_PY,raw_data!$G:$G,$A968)+SUMIFS(raw_data!$J:$J,raw_data!$B:$B,BASE_YM_PY,raw_data!$G:$G,$A968)))</f>
        <v/>
      </c>
      <c r="Q968" s="31" t="str">
        <f aca="false">IF(N(O968)=0,"",P968/O968)</f>
        <v/>
      </c>
      <c r="R968" s="32" t="str">
        <f aca="false">IF(N(O968)=0,"",L968/O968-1)</f>
        <v/>
      </c>
      <c r="S968" s="33" t="str">
        <f aca="false">IF(OR(N968="",Q968=""),"",N968-Q968)</f>
        <v/>
      </c>
      <c r="T968" s="0" t="str">
        <f aca="false">IF(N(D968)&gt;0,RANK(D968,D$2:D$1001)+COUNTIF(D$2:D968,D968)-1,"")</f>
        <v/>
      </c>
      <c r="U968" s="38" t="n">
        <f aca="false">IF(N(D968)&gt;0,IF(D968&gt;=LR_MIN_SHARE*SUM(D$2:D$1001),F968,-1),-1)</f>
        <v>-1</v>
      </c>
      <c r="V968" s="0" t="str">
        <f aca="false">IF(U968&lt;0,"",RANK(U968,U$2:U$1001)+COUNTIF(U$2:U968,U968)-1)</f>
        <v/>
      </c>
      <c r="W968" s="0" t="str">
        <f aca="false">IF(N(L968)&gt;0,RANK(L968,L$2:L$1001)+COUNTIF(L$2:L968,L968)-1,"")</f>
        <v/>
      </c>
      <c r="X968" s="38" t="n">
        <f aca="false">IF(N(L968)&gt;0,IF(L968&gt;=LR_MIN_SHARE*SUM(L$2:L$1001),N968,-1),-1)</f>
        <v>-1</v>
      </c>
      <c r="Y968" s="0" t="str">
        <f aca="false">IF(X968&lt;0,"",RANK(X968,X$2:X$1001)+COUNTIF(X$2:X968,X968)-1)</f>
        <v/>
      </c>
      <c r="AA968" s="0" t="str">
        <f aca="false">IF($A968="","",IF(COUNTIF($B$2:$B968,$B968)=1,1,""))</f>
        <v/>
      </c>
      <c r="AB968" s="0" t="str">
        <f aca="false">IF(AA968=1,SUMIF($B$2:$B$1001,$B968,$D$2:$D$1001),"")</f>
        <v/>
      </c>
      <c r="AC968" s="0" t="str">
        <f aca="false">IF(AA968=1,RANK(AB968,$AB$2:$AB$1001)+COUNTIF($AB$2:$AB968,AB968)-1,"")</f>
        <v/>
      </c>
      <c r="AD968" s="0" t="str">
        <f aca="false">IF($A968="","",COUNTIF(raw_data!$G:$G,$A968))</f>
        <v/>
      </c>
      <c r="AE968" s="0" t="str">
        <f aca="false">IF($A968="","",IF(COUNTIF($A$2:$A$1001,$A968)&gt;1,1,0))</f>
        <v/>
      </c>
    </row>
    <row r="969" customFormat="false" ht="15" hidden="false" customHeight="false" outlineLevel="0" collapsed="false">
      <c r="A969" s="0" t="str">
        <f aca="false">IF(code_master!$A969="","",code_master!$A969)</f>
        <v/>
      </c>
      <c r="B969" s="0" t="str">
        <f aca="false">IF($A969="","",code_master!$C969&amp;"")</f>
        <v/>
      </c>
      <c r="C969" s="0" t="str">
        <f aca="false">IF($A969="","",code_master!$B969&amp;"")</f>
        <v/>
      </c>
      <c r="D969" s="30" t="str">
        <f aca="false">IF($A969="","",SUMIFS(raw_data!$H:$H,raw_data!$A:$A,"&gt;="&amp;UY_START,raw_data!$A:$A,"&lt;="&amp;BASE_YM,raw_data!$B:$B,"&lt;="&amp;BASE_YM,raw_data!$G:$G,$A969))</f>
        <v/>
      </c>
      <c r="E969" s="30" t="str">
        <f aca="false">IF($A969="","",(SUMIFS(raw_data!$I:$I,raw_data!$A:$A,"&gt;="&amp;UY_START,raw_data!$A:$A,"&lt;="&amp;BASE_YM,raw_data!$B:$B,"&lt;="&amp;BASE_YM,raw_data!$G:$G,$A969)+SUMIFS(raw_data!$J:$J,raw_data!$A:$A,"&gt;="&amp;UY_START,raw_data!$A:$A,"&lt;="&amp;BASE_YM,raw_data!$B:$B,"&lt;="&amp;BASE_YM,raw_data!$G:$G,$A969)))</f>
        <v/>
      </c>
      <c r="F969" s="31" t="str">
        <f aca="false">IF(N(D969)=0,"",E969/D969)</f>
        <v/>
      </c>
      <c r="G969" s="30" t="str">
        <f aca="false">IF($A969="","",SUMIFS(raw_data!$H:$H,raw_data!$A:$A,"&gt;="&amp;UY_START_PY,raw_data!$A:$A,"&lt;="&amp;BASE_YM_PY,raw_data!$B:$B,"&lt;="&amp;BASE_YM_PY,raw_data!$G:$G,$A969))</f>
        <v/>
      </c>
      <c r="H969" s="30" t="str">
        <f aca="false">IF($A969="","",(SUMIFS(raw_data!$I:$I,raw_data!$A:$A,"&gt;="&amp;UY_START_PY,raw_data!$A:$A,"&lt;="&amp;BASE_YM_PY,raw_data!$B:$B,"&lt;="&amp;BASE_YM_PY,raw_data!$G:$G,$A969)+SUMIFS(raw_data!$J:$J,raw_data!$A:$A,"&gt;="&amp;UY_START_PY,raw_data!$A:$A,"&lt;="&amp;BASE_YM_PY,raw_data!$B:$B,"&lt;="&amp;BASE_YM_PY,raw_data!$G:$G,$A969)))</f>
        <v/>
      </c>
      <c r="I969" s="31" t="str">
        <f aca="false">IF(N(G969)=0,"",H969/G969)</f>
        <v/>
      </c>
      <c r="J969" s="32" t="str">
        <f aca="false">IF(N(G969)=0,"",D969/G969-1)</f>
        <v/>
      </c>
      <c r="K969" s="33" t="str">
        <f aca="false">IF(OR(F969="",I969=""),"",F969-I969)</f>
        <v/>
      </c>
      <c r="L969" s="30" t="str">
        <f aca="false">IF($A969="","",SUMIFS(raw_data!$H:$H,raw_data!$B:$B,BASE_YM,raw_data!$G:$G,$A969))</f>
        <v/>
      </c>
      <c r="M969" s="30" t="str">
        <f aca="false">IF($A969="","",(SUMIFS(raw_data!$I:$I,raw_data!$B:$B,BASE_YM,raw_data!$G:$G,$A969)+SUMIFS(raw_data!$J:$J,raw_data!$B:$B,BASE_YM,raw_data!$G:$G,$A969)))</f>
        <v/>
      </c>
      <c r="N969" s="31" t="str">
        <f aca="false">IF(N(L969)=0,"",M969/L969)</f>
        <v/>
      </c>
      <c r="O969" s="30" t="str">
        <f aca="false">IF($A969="","",SUMIFS(raw_data!$H:$H,raw_data!$B:$B,BASE_YM_PY,raw_data!$G:$G,$A969))</f>
        <v/>
      </c>
      <c r="P969" s="30" t="str">
        <f aca="false">IF($A969="","",(SUMIFS(raw_data!$I:$I,raw_data!$B:$B,BASE_YM_PY,raw_data!$G:$G,$A969)+SUMIFS(raw_data!$J:$J,raw_data!$B:$B,BASE_YM_PY,raw_data!$G:$G,$A969)))</f>
        <v/>
      </c>
      <c r="Q969" s="31" t="str">
        <f aca="false">IF(N(O969)=0,"",P969/O969)</f>
        <v/>
      </c>
      <c r="R969" s="32" t="str">
        <f aca="false">IF(N(O969)=0,"",L969/O969-1)</f>
        <v/>
      </c>
      <c r="S969" s="33" t="str">
        <f aca="false">IF(OR(N969="",Q969=""),"",N969-Q969)</f>
        <v/>
      </c>
      <c r="T969" s="0" t="str">
        <f aca="false">IF(N(D969)&gt;0,RANK(D969,D$2:D$1001)+COUNTIF(D$2:D969,D969)-1,"")</f>
        <v/>
      </c>
      <c r="U969" s="38" t="n">
        <f aca="false">IF(N(D969)&gt;0,IF(D969&gt;=LR_MIN_SHARE*SUM(D$2:D$1001),F969,-1),-1)</f>
        <v>-1</v>
      </c>
      <c r="V969" s="0" t="str">
        <f aca="false">IF(U969&lt;0,"",RANK(U969,U$2:U$1001)+COUNTIF(U$2:U969,U969)-1)</f>
        <v/>
      </c>
      <c r="W969" s="0" t="str">
        <f aca="false">IF(N(L969)&gt;0,RANK(L969,L$2:L$1001)+COUNTIF(L$2:L969,L969)-1,"")</f>
        <v/>
      </c>
      <c r="X969" s="38" t="n">
        <f aca="false">IF(N(L969)&gt;0,IF(L969&gt;=LR_MIN_SHARE*SUM(L$2:L$1001),N969,-1),-1)</f>
        <v>-1</v>
      </c>
      <c r="Y969" s="0" t="str">
        <f aca="false">IF(X969&lt;0,"",RANK(X969,X$2:X$1001)+COUNTIF(X$2:X969,X969)-1)</f>
        <v/>
      </c>
      <c r="AA969" s="0" t="str">
        <f aca="false">IF($A969="","",IF(COUNTIF($B$2:$B969,$B969)=1,1,""))</f>
        <v/>
      </c>
      <c r="AB969" s="0" t="str">
        <f aca="false">IF(AA969=1,SUMIF($B$2:$B$1001,$B969,$D$2:$D$1001),"")</f>
        <v/>
      </c>
      <c r="AC969" s="0" t="str">
        <f aca="false">IF(AA969=1,RANK(AB969,$AB$2:$AB$1001)+COUNTIF($AB$2:$AB969,AB969)-1,"")</f>
        <v/>
      </c>
      <c r="AD969" s="0" t="str">
        <f aca="false">IF($A969="","",COUNTIF(raw_data!$G:$G,$A969))</f>
        <v/>
      </c>
      <c r="AE969" s="0" t="str">
        <f aca="false">IF($A969="","",IF(COUNTIF($A$2:$A$1001,$A969)&gt;1,1,0))</f>
        <v/>
      </c>
    </row>
    <row r="970" customFormat="false" ht="15" hidden="false" customHeight="false" outlineLevel="0" collapsed="false">
      <c r="A970" s="0" t="str">
        <f aca="false">IF(code_master!$A970="","",code_master!$A970)</f>
        <v/>
      </c>
      <c r="B970" s="0" t="str">
        <f aca="false">IF($A970="","",code_master!$C970&amp;"")</f>
        <v/>
      </c>
      <c r="C970" s="0" t="str">
        <f aca="false">IF($A970="","",code_master!$B970&amp;"")</f>
        <v/>
      </c>
      <c r="D970" s="30" t="str">
        <f aca="false">IF($A970="","",SUMIFS(raw_data!$H:$H,raw_data!$A:$A,"&gt;="&amp;UY_START,raw_data!$A:$A,"&lt;="&amp;BASE_YM,raw_data!$B:$B,"&lt;="&amp;BASE_YM,raw_data!$G:$G,$A970))</f>
        <v/>
      </c>
      <c r="E970" s="30" t="str">
        <f aca="false">IF($A970="","",(SUMIFS(raw_data!$I:$I,raw_data!$A:$A,"&gt;="&amp;UY_START,raw_data!$A:$A,"&lt;="&amp;BASE_YM,raw_data!$B:$B,"&lt;="&amp;BASE_YM,raw_data!$G:$G,$A970)+SUMIFS(raw_data!$J:$J,raw_data!$A:$A,"&gt;="&amp;UY_START,raw_data!$A:$A,"&lt;="&amp;BASE_YM,raw_data!$B:$B,"&lt;="&amp;BASE_YM,raw_data!$G:$G,$A970)))</f>
        <v/>
      </c>
      <c r="F970" s="31" t="str">
        <f aca="false">IF(N(D970)=0,"",E970/D970)</f>
        <v/>
      </c>
      <c r="G970" s="30" t="str">
        <f aca="false">IF($A970="","",SUMIFS(raw_data!$H:$H,raw_data!$A:$A,"&gt;="&amp;UY_START_PY,raw_data!$A:$A,"&lt;="&amp;BASE_YM_PY,raw_data!$B:$B,"&lt;="&amp;BASE_YM_PY,raw_data!$G:$G,$A970))</f>
        <v/>
      </c>
      <c r="H970" s="30" t="str">
        <f aca="false">IF($A970="","",(SUMIFS(raw_data!$I:$I,raw_data!$A:$A,"&gt;="&amp;UY_START_PY,raw_data!$A:$A,"&lt;="&amp;BASE_YM_PY,raw_data!$B:$B,"&lt;="&amp;BASE_YM_PY,raw_data!$G:$G,$A970)+SUMIFS(raw_data!$J:$J,raw_data!$A:$A,"&gt;="&amp;UY_START_PY,raw_data!$A:$A,"&lt;="&amp;BASE_YM_PY,raw_data!$B:$B,"&lt;="&amp;BASE_YM_PY,raw_data!$G:$G,$A970)))</f>
        <v/>
      </c>
      <c r="I970" s="31" t="str">
        <f aca="false">IF(N(G970)=0,"",H970/G970)</f>
        <v/>
      </c>
      <c r="J970" s="32" t="str">
        <f aca="false">IF(N(G970)=0,"",D970/G970-1)</f>
        <v/>
      </c>
      <c r="K970" s="33" t="str">
        <f aca="false">IF(OR(F970="",I970=""),"",F970-I970)</f>
        <v/>
      </c>
      <c r="L970" s="30" t="str">
        <f aca="false">IF($A970="","",SUMIFS(raw_data!$H:$H,raw_data!$B:$B,BASE_YM,raw_data!$G:$G,$A970))</f>
        <v/>
      </c>
      <c r="M970" s="30" t="str">
        <f aca="false">IF($A970="","",(SUMIFS(raw_data!$I:$I,raw_data!$B:$B,BASE_YM,raw_data!$G:$G,$A970)+SUMIFS(raw_data!$J:$J,raw_data!$B:$B,BASE_YM,raw_data!$G:$G,$A970)))</f>
        <v/>
      </c>
      <c r="N970" s="31" t="str">
        <f aca="false">IF(N(L970)=0,"",M970/L970)</f>
        <v/>
      </c>
      <c r="O970" s="30" t="str">
        <f aca="false">IF($A970="","",SUMIFS(raw_data!$H:$H,raw_data!$B:$B,BASE_YM_PY,raw_data!$G:$G,$A970))</f>
        <v/>
      </c>
      <c r="P970" s="30" t="str">
        <f aca="false">IF($A970="","",(SUMIFS(raw_data!$I:$I,raw_data!$B:$B,BASE_YM_PY,raw_data!$G:$G,$A970)+SUMIFS(raw_data!$J:$J,raw_data!$B:$B,BASE_YM_PY,raw_data!$G:$G,$A970)))</f>
        <v/>
      </c>
      <c r="Q970" s="31" t="str">
        <f aca="false">IF(N(O970)=0,"",P970/O970)</f>
        <v/>
      </c>
      <c r="R970" s="32" t="str">
        <f aca="false">IF(N(O970)=0,"",L970/O970-1)</f>
        <v/>
      </c>
      <c r="S970" s="33" t="str">
        <f aca="false">IF(OR(N970="",Q970=""),"",N970-Q970)</f>
        <v/>
      </c>
      <c r="T970" s="0" t="str">
        <f aca="false">IF(N(D970)&gt;0,RANK(D970,D$2:D$1001)+COUNTIF(D$2:D970,D970)-1,"")</f>
        <v/>
      </c>
      <c r="U970" s="38" t="n">
        <f aca="false">IF(N(D970)&gt;0,IF(D970&gt;=LR_MIN_SHARE*SUM(D$2:D$1001),F970,-1),-1)</f>
        <v>-1</v>
      </c>
      <c r="V970" s="0" t="str">
        <f aca="false">IF(U970&lt;0,"",RANK(U970,U$2:U$1001)+COUNTIF(U$2:U970,U970)-1)</f>
        <v/>
      </c>
      <c r="W970" s="0" t="str">
        <f aca="false">IF(N(L970)&gt;0,RANK(L970,L$2:L$1001)+COUNTIF(L$2:L970,L970)-1,"")</f>
        <v/>
      </c>
      <c r="X970" s="38" t="n">
        <f aca="false">IF(N(L970)&gt;0,IF(L970&gt;=LR_MIN_SHARE*SUM(L$2:L$1001),N970,-1),-1)</f>
        <v>-1</v>
      </c>
      <c r="Y970" s="0" t="str">
        <f aca="false">IF(X970&lt;0,"",RANK(X970,X$2:X$1001)+COUNTIF(X$2:X970,X970)-1)</f>
        <v/>
      </c>
      <c r="AA970" s="0" t="str">
        <f aca="false">IF($A970="","",IF(COUNTIF($B$2:$B970,$B970)=1,1,""))</f>
        <v/>
      </c>
      <c r="AB970" s="0" t="str">
        <f aca="false">IF(AA970=1,SUMIF($B$2:$B$1001,$B970,$D$2:$D$1001),"")</f>
        <v/>
      </c>
      <c r="AC970" s="0" t="str">
        <f aca="false">IF(AA970=1,RANK(AB970,$AB$2:$AB$1001)+COUNTIF($AB$2:$AB970,AB970)-1,"")</f>
        <v/>
      </c>
      <c r="AD970" s="0" t="str">
        <f aca="false">IF($A970="","",COUNTIF(raw_data!$G:$G,$A970))</f>
        <v/>
      </c>
      <c r="AE970" s="0" t="str">
        <f aca="false">IF($A970="","",IF(COUNTIF($A$2:$A$1001,$A970)&gt;1,1,0))</f>
        <v/>
      </c>
    </row>
    <row r="971" customFormat="false" ht="15" hidden="false" customHeight="false" outlineLevel="0" collapsed="false">
      <c r="A971" s="0" t="str">
        <f aca="false">IF(code_master!$A971="","",code_master!$A971)</f>
        <v/>
      </c>
      <c r="B971" s="0" t="str">
        <f aca="false">IF($A971="","",code_master!$C971&amp;"")</f>
        <v/>
      </c>
      <c r="C971" s="0" t="str">
        <f aca="false">IF($A971="","",code_master!$B971&amp;"")</f>
        <v/>
      </c>
      <c r="D971" s="30" t="str">
        <f aca="false">IF($A971="","",SUMIFS(raw_data!$H:$H,raw_data!$A:$A,"&gt;="&amp;UY_START,raw_data!$A:$A,"&lt;="&amp;BASE_YM,raw_data!$B:$B,"&lt;="&amp;BASE_YM,raw_data!$G:$G,$A971))</f>
        <v/>
      </c>
      <c r="E971" s="30" t="str">
        <f aca="false">IF($A971="","",(SUMIFS(raw_data!$I:$I,raw_data!$A:$A,"&gt;="&amp;UY_START,raw_data!$A:$A,"&lt;="&amp;BASE_YM,raw_data!$B:$B,"&lt;="&amp;BASE_YM,raw_data!$G:$G,$A971)+SUMIFS(raw_data!$J:$J,raw_data!$A:$A,"&gt;="&amp;UY_START,raw_data!$A:$A,"&lt;="&amp;BASE_YM,raw_data!$B:$B,"&lt;="&amp;BASE_YM,raw_data!$G:$G,$A971)))</f>
        <v/>
      </c>
      <c r="F971" s="31" t="str">
        <f aca="false">IF(N(D971)=0,"",E971/D971)</f>
        <v/>
      </c>
      <c r="G971" s="30" t="str">
        <f aca="false">IF($A971="","",SUMIFS(raw_data!$H:$H,raw_data!$A:$A,"&gt;="&amp;UY_START_PY,raw_data!$A:$A,"&lt;="&amp;BASE_YM_PY,raw_data!$B:$B,"&lt;="&amp;BASE_YM_PY,raw_data!$G:$G,$A971))</f>
        <v/>
      </c>
      <c r="H971" s="30" t="str">
        <f aca="false">IF($A971="","",(SUMIFS(raw_data!$I:$I,raw_data!$A:$A,"&gt;="&amp;UY_START_PY,raw_data!$A:$A,"&lt;="&amp;BASE_YM_PY,raw_data!$B:$B,"&lt;="&amp;BASE_YM_PY,raw_data!$G:$G,$A971)+SUMIFS(raw_data!$J:$J,raw_data!$A:$A,"&gt;="&amp;UY_START_PY,raw_data!$A:$A,"&lt;="&amp;BASE_YM_PY,raw_data!$B:$B,"&lt;="&amp;BASE_YM_PY,raw_data!$G:$G,$A971)))</f>
        <v/>
      </c>
      <c r="I971" s="31" t="str">
        <f aca="false">IF(N(G971)=0,"",H971/G971)</f>
        <v/>
      </c>
      <c r="J971" s="32" t="str">
        <f aca="false">IF(N(G971)=0,"",D971/G971-1)</f>
        <v/>
      </c>
      <c r="K971" s="33" t="str">
        <f aca="false">IF(OR(F971="",I971=""),"",F971-I971)</f>
        <v/>
      </c>
      <c r="L971" s="30" t="str">
        <f aca="false">IF($A971="","",SUMIFS(raw_data!$H:$H,raw_data!$B:$B,BASE_YM,raw_data!$G:$G,$A971))</f>
        <v/>
      </c>
      <c r="M971" s="30" t="str">
        <f aca="false">IF($A971="","",(SUMIFS(raw_data!$I:$I,raw_data!$B:$B,BASE_YM,raw_data!$G:$G,$A971)+SUMIFS(raw_data!$J:$J,raw_data!$B:$B,BASE_YM,raw_data!$G:$G,$A971)))</f>
        <v/>
      </c>
      <c r="N971" s="31" t="str">
        <f aca="false">IF(N(L971)=0,"",M971/L971)</f>
        <v/>
      </c>
      <c r="O971" s="30" t="str">
        <f aca="false">IF($A971="","",SUMIFS(raw_data!$H:$H,raw_data!$B:$B,BASE_YM_PY,raw_data!$G:$G,$A971))</f>
        <v/>
      </c>
      <c r="P971" s="30" t="str">
        <f aca="false">IF($A971="","",(SUMIFS(raw_data!$I:$I,raw_data!$B:$B,BASE_YM_PY,raw_data!$G:$G,$A971)+SUMIFS(raw_data!$J:$J,raw_data!$B:$B,BASE_YM_PY,raw_data!$G:$G,$A971)))</f>
        <v/>
      </c>
      <c r="Q971" s="31" t="str">
        <f aca="false">IF(N(O971)=0,"",P971/O971)</f>
        <v/>
      </c>
      <c r="R971" s="32" t="str">
        <f aca="false">IF(N(O971)=0,"",L971/O971-1)</f>
        <v/>
      </c>
      <c r="S971" s="33" t="str">
        <f aca="false">IF(OR(N971="",Q971=""),"",N971-Q971)</f>
        <v/>
      </c>
      <c r="T971" s="0" t="str">
        <f aca="false">IF(N(D971)&gt;0,RANK(D971,D$2:D$1001)+COUNTIF(D$2:D971,D971)-1,"")</f>
        <v/>
      </c>
      <c r="U971" s="38" t="n">
        <f aca="false">IF(N(D971)&gt;0,IF(D971&gt;=LR_MIN_SHARE*SUM(D$2:D$1001),F971,-1),-1)</f>
        <v>-1</v>
      </c>
      <c r="V971" s="0" t="str">
        <f aca="false">IF(U971&lt;0,"",RANK(U971,U$2:U$1001)+COUNTIF(U$2:U971,U971)-1)</f>
        <v/>
      </c>
      <c r="W971" s="0" t="str">
        <f aca="false">IF(N(L971)&gt;0,RANK(L971,L$2:L$1001)+COUNTIF(L$2:L971,L971)-1,"")</f>
        <v/>
      </c>
      <c r="X971" s="38" t="n">
        <f aca="false">IF(N(L971)&gt;0,IF(L971&gt;=LR_MIN_SHARE*SUM(L$2:L$1001),N971,-1),-1)</f>
        <v>-1</v>
      </c>
      <c r="Y971" s="0" t="str">
        <f aca="false">IF(X971&lt;0,"",RANK(X971,X$2:X$1001)+COUNTIF(X$2:X971,X971)-1)</f>
        <v/>
      </c>
      <c r="AA971" s="0" t="str">
        <f aca="false">IF($A971="","",IF(COUNTIF($B$2:$B971,$B971)=1,1,""))</f>
        <v/>
      </c>
      <c r="AB971" s="0" t="str">
        <f aca="false">IF(AA971=1,SUMIF($B$2:$B$1001,$B971,$D$2:$D$1001),"")</f>
        <v/>
      </c>
      <c r="AC971" s="0" t="str">
        <f aca="false">IF(AA971=1,RANK(AB971,$AB$2:$AB$1001)+COUNTIF($AB$2:$AB971,AB971)-1,"")</f>
        <v/>
      </c>
      <c r="AD971" s="0" t="str">
        <f aca="false">IF($A971="","",COUNTIF(raw_data!$G:$G,$A971))</f>
        <v/>
      </c>
      <c r="AE971" s="0" t="str">
        <f aca="false">IF($A971="","",IF(COUNTIF($A$2:$A$1001,$A971)&gt;1,1,0))</f>
        <v/>
      </c>
    </row>
    <row r="972" customFormat="false" ht="15" hidden="false" customHeight="false" outlineLevel="0" collapsed="false">
      <c r="A972" s="0" t="str">
        <f aca="false">IF(code_master!$A972="","",code_master!$A972)</f>
        <v/>
      </c>
      <c r="B972" s="0" t="str">
        <f aca="false">IF($A972="","",code_master!$C972&amp;"")</f>
        <v/>
      </c>
      <c r="C972" s="0" t="str">
        <f aca="false">IF($A972="","",code_master!$B972&amp;"")</f>
        <v/>
      </c>
      <c r="D972" s="30" t="str">
        <f aca="false">IF($A972="","",SUMIFS(raw_data!$H:$H,raw_data!$A:$A,"&gt;="&amp;UY_START,raw_data!$A:$A,"&lt;="&amp;BASE_YM,raw_data!$B:$B,"&lt;="&amp;BASE_YM,raw_data!$G:$G,$A972))</f>
        <v/>
      </c>
      <c r="E972" s="30" t="str">
        <f aca="false">IF($A972="","",(SUMIFS(raw_data!$I:$I,raw_data!$A:$A,"&gt;="&amp;UY_START,raw_data!$A:$A,"&lt;="&amp;BASE_YM,raw_data!$B:$B,"&lt;="&amp;BASE_YM,raw_data!$G:$G,$A972)+SUMIFS(raw_data!$J:$J,raw_data!$A:$A,"&gt;="&amp;UY_START,raw_data!$A:$A,"&lt;="&amp;BASE_YM,raw_data!$B:$B,"&lt;="&amp;BASE_YM,raw_data!$G:$G,$A972)))</f>
        <v/>
      </c>
      <c r="F972" s="31" t="str">
        <f aca="false">IF(N(D972)=0,"",E972/D972)</f>
        <v/>
      </c>
      <c r="G972" s="30" t="str">
        <f aca="false">IF($A972="","",SUMIFS(raw_data!$H:$H,raw_data!$A:$A,"&gt;="&amp;UY_START_PY,raw_data!$A:$A,"&lt;="&amp;BASE_YM_PY,raw_data!$B:$B,"&lt;="&amp;BASE_YM_PY,raw_data!$G:$G,$A972))</f>
        <v/>
      </c>
      <c r="H972" s="30" t="str">
        <f aca="false">IF($A972="","",(SUMIFS(raw_data!$I:$I,raw_data!$A:$A,"&gt;="&amp;UY_START_PY,raw_data!$A:$A,"&lt;="&amp;BASE_YM_PY,raw_data!$B:$B,"&lt;="&amp;BASE_YM_PY,raw_data!$G:$G,$A972)+SUMIFS(raw_data!$J:$J,raw_data!$A:$A,"&gt;="&amp;UY_START_PY,raw_data!$A:$A,"&lt;="&amp;BASE_YM_PY,raw_data!$B:$B,"&lt;="&amp;BASE_YM_PY,raw_data!$G:$G,$A972)))</f>
        <v/>
      </c>
      <c r="I972" s="31" t="str">
        <f aca="false">IF(N(G972)=0,"",H972/G972)</f>
        <v/>
      </c>
      <c r="J972" s="32" t="str">
        <f aca="false">IF(N(G972)=0,"",D972/G972-1)</f>
        <v/>
      </c>
      <c r="K972" s="33" t="str">
        <f aca="false">IF(OR(F972="",I972=""),"",F972-I972)</f>
        <v/>
      </c>
      <c r="L972" s="30" t="str">
        <f aca="false">IF($A972="","",SUMIFS(raw_data!$H:$H,raw_data!$B:$B,BASE_YM,raw_data!$G:$G,$A972))</f>
        <v/>
      </c>
      <c r="M972" s="30" t="str">
        <f aca="false">IF($A972="","",(SUMIFS(raw_data!$I:$I,raw_data!$B:$B,BASE_YM,raw_data!$G:$G,$A972)+SUMIFS(raw_data!$J:$J,raw_data!$B:$B,BASE_YM,raw_data!$G:$G,$A972)))</f>
        <v/>
      </c>
      <c r="N972" s="31" t="str">
        <f aca="false">IF(N(L972)=0,"",M972/L972)</f>
        <v/>
      </c>
      <c r="O972" s="30" t="str">
        <f aca="false">IF($A972="","",SUMIFS(raw_data!$H:$H,raw_data!$B:$B,BASE_YM_PY,raw_data!$G:$G,$A972))</f>
        <v/>
      </c>
      <c r="P972" s="30" t="str">
        <f aca="false">IF($A972="","",(SUMIFS(raw_data!$I:$I,raw_data!$B:$B,BASE_YM_PY,raw_data!$G:$G,$A972)+SUMIFS(raw_data!$J:$J,raw_data!$B:$B,BASE_YM_PY,raw_data!$G:$G,$A972)))</f>
        <v/>
      </c>
      <c r="Q972" s="31" t="str">
        <f aca="false">IF(N(O972)=0,"",P972/O972)</f>
        <v/>
      </c>
      <c r="R972" s="32" t="str">
        <f aca="false">IF(N(O972)=0,"",L972/O972-1)</f>
        <v/>
      </c>
      <c r="S972" s="33" t="str">
        <f aca="false">IF(OR(N972="",Q972=""),"",N972-Q972)</f>
        <v/>
      </c>
      <c r="T972" s="0" t="str">
        <f aca="false">IF(N(D972)&gt;0,RANK(D972,D$2:D$1001)+COUNTIF(D$2:D972,D972)-1,"")</f>
        <v/>
      </c>
      <c r="U972" s="38" t="n">
        <f aca="false">IF(N(D972)&gt;0,IF(D972&gt;=LR_MIN_SHARE*SUM(D$2:D$1001),F972,-1),-1)</f>
        <v>-1</v>
      </c>
      <c r="V972" s="0" t="str">
        <f aca="false">IF(U972&lt;0,"",RANK(U972,U$2:U$1001)+COUNTIF(U$2:U972,U972)-1)</f>
        <v/>
      </c>
      <c r="W972" s="0" t="str">
        <f aca="false">IF(N(L972)&gt;0,RANK(L972,L$2:L$1001)+COUNTIF(L$2:L972,L972)-1,"")</f>
        <v/>
      </c>
      <c r="X972" s="38" t="n">
        <f aca="false">IF(N(L972)&gt;0,IF(L972&gt;=LR_MIN_SHARE*SUM(L$2:L$1001),N972,-1),-1)</f>
        <v>-1</v>
      </c>
      <c r="Y972" s="0" t="str">
        <f aca="false">IF(X972&lt;0,"",RANK(X972,X$2:X$1001)+COUNTIF(X$2:X972,X972)-1)</f>
        <v/>
      </c>
      <c r="AA972" s="0" t="str">
        <f aca="false">IF($A972="","",IF(COUNTIF($B$2:$B972,$B972)=1,1,""))</f>
        <v/>
      </c>
      <c r="AB972" s="0" t="str">
        <f aca="false">IF(AA972=1,SUMIF($B$2:$B$1001,$B972,$D$2:$D$1001),"")</f>
        <v/>
      </c>
      <c r="AC972" s="0" t="str">
        <f aca="false">IF(AA972=1,RANK(AB972,$AB$2:$AB$1001)+COUNTIF($AB$2:$AB972,AB972)-1,"")</f>
        <v/>
      </c>
      <c r="AD972" s="0" t="str">
        <f aca="false">IF($A972="","",COUNTIF(raw_data!$G:$G,$A972))</f>
        <v/>
      </c>
      <c r="AE972" s="0" t="str">
        <f aca="false">IF($A972="","",IF(COUNTIF($A$2:$A$1001,$A972)&gt;1,1,0))</f>
        <v/>
      </c>
    </row>
    <row r="973" customFormat="false" ht="15" hidden="false" customHeight="false" outlineLevel="0" collapsed="false">
      <c r="A973" s="0" t="str">
        <f aca="false">IF(code_master!$A973="","",code_master!$A973)</f>
        <v/>
      </c>
      <c r="B973" s="0" t="str">
        <f aca="false">IF($A973="","",code_master!$C973&amp;"")</f>
        <v/>
      </c>
      <c r="C973" s="0" t="str">
        <f aca="false">IF($A973="","",code_master!$B973&amp;"")</f>
        <v/>
      </c>
      <c r="D973" s="30" t="str">
        <f aca="false">IF($A973="","",SUMIFS(raw_data!$H:$H,raw_data!$A:$A,"&gt;="&amp;UY_START,raw_data!$A:$A,"&lt;="&amp;BASE_YM,raw_data!$B:$B,"&lt;="&amp;BASE_YM,raw_data!$G:$G,$A973))</f>
        <v/>
      </c>
      <c r="E973" s="30" t="str">
        <f aca="false">IF($A973="","",(SUMIFS(raw_data!$I:$I,raw_data!$A:$A,"&gt;="&amp;UY_START,raw_data!$A:$A,"&lt;="&amp;BASE_YM,raw_data!$B:$B,"&lt;="&amp;BASE_YM,raw_data!$G:$G,$A973)+SUMIFS(raw_data!$J:$J,raw_data!$A:$A,"&gt;="&amp;UY_START,raw_data!$A:$A,"&lt;="&amp;BASE_YM,raw_data!$B:$B,"&lt;="&amp;BASE_YM,raw_data!$G:$G,$A973)))</f>
        <v/>
      </c>
      <c r="F973" s="31" t="str">
        <f aca="false">IF(N(D973)=0,"",E973/D973)</f>
        <v/>
      </c>
      <c r="G973" s="30" t="str">
        <f aca="false">IF($A973="","",SUMIFS(raw_data!$H:$H,raw_data!$A:$A,"&gt;="&amp;UY_START_PY,raw_data!$A:$A,"&lt;="&amp;BASE_YM_PY,raw_data!$B:$B,"&lt;="&amp;BASE_YM_PY,raw_data!$G:$G,$A973))</f>
        <v/>
      </c>
      <c r="H973" s="30" t="str">
        <f aca="false">IF($A973="","",(SUMIFS(raw_data!$I:$I,raw_data!$A:$A,"&gt;="&amp;UY_START_PY,raw_data!$A:$A,"&lt;="&amp;BASE_YM_PY,raw_data!$B:$B,"&lt;="&amp;BASE_YM_PY,raw_data!$G:$G,$A973)+SUMIFS(raw_data!$J:$J,raw_data!$A:$A,"&gt;="&amp;UY_START_PY,raw_data!$A:$A,"&lt;="&amp;BASE_YM_PY,raw_data!$B:$B,"&lt;="&amp;BASE_YM_PY,raw_data!$G:$G,$A973)))</f>
        <v/>
      </c>
      <c r="I973" s="31" t="str">
        <f aca="false">IF(N(G973)=0,"",H973/G973)</f>
        <v/>
      </c>
      <c r="J973" s="32" t="str">
        <f aca="false">IF(N(G973)=0,"",D973/G973-1)</f>
        <v/>
      </c>
      <c r="K973" s="33" t="str">
        <f aca="false">IF(OR(F973="",I973=""),"",F973-I973)</f>
        <v/>
      </c>
      <c r="L973" s="30" t="str">
        <f aca="false">IF($A973="","",SUMIFS(raw_data!$H:$H,raw_data!$B:$B,BASE_YM,raw_data!$G:$G,$A973))</f>
        <v/>
      </c>
      <c r="M973" s="30" t="str">
        <f aca="false">IF($A973="","",(SUMIFS(raw_data!$I:$I,raw_data!$B:$B,BASE_YM,raw_data!$G:$G,$A973)+SUMIFS(raw_data!$J:$J,raw_data!$B:$B,BASE_YM,raw_data!$G:$G,$A973)))</f>
        <v/>
      </c>
      <c r="N973" s="31" t="str">
        <f aca="false">IF(N(L973)=0,"",M973/L973)</f>
        <v/>
      </c>
      <c r="O973" s="30" t="str">
        <f aca="false">IF($A973="","",SUMIFS(raw_data!$H:$H,raw_data!$B:$B,BASE_YM_PY,raw_data!$G:$G,$A973))</f>
        <v/>
      </c>
      <c r="P973" s="30" t="str">
        <f aca="false">IF($A973="","",(SUMIFS(raw_data!$I:$I,raw_data!$B:$B,BASE_YM_PY,raw_data!$G:$G,$A973)+SUMIFS(raw_data!$J:$J,raw_data!$B:$B,BASE_YM_PY,raw_data!$G:$G,$A973)))</f>
        <v/>
      </c>
      <c r="Q973" s="31" t="str">
        <f aca="false">IF(N(O973)=0,"",P973/O973)</f>
        <v/>
      </c>
      <c r="R973" s="32" t="str">
        <f aca="false">IF(N(O973)=0,"",L973/O973-1)</f>
        <v/>
      </c>
      <c r="S973" s="33" t="str">
        <f aca="false">IF(OR(N973="",Q973=""),"",N973-Q973)</f>
        <v/>
      </c>
      <c r="T973" s="0" t="str">
        <f aca="false">IF(N(D973)&gt;0,RANK(D973,D$2:D$1001)+COUNTIF(D$2:D973,D973)-1,"")</f>
        <v/>
      </c>
      <c r="U973" s="38" t="n">
        <f aca="false">IF(N(D973)&gt;0,IF(D973&gt;=LR_MIN_SHARE*SUM(D$2:D$1001),F973,-1),-1)</f>
        <v>-1</v>
      </c>
      <c r="V973" s="0" t="str">
        <f aca="false">IF(U973&lt;0,"",RANK(U973,U$2:U$1001)+COUNTIF(U$2:U973,U973)-1)</f>
        <v/>
      </c>
      <c r="W973" s="0" t="str">
        <f aca="false">IF(N(L973)&gt;0,RANK(L973,L$2:L$1001)+COUNTIF(L$2:L973,L973)-1,"")</f>
        <v/>
      </c>
      <c r="X973" s="38" t="n">
        <f aca="false">IF(N(L973)&gt;0,IF(L973&gt;=LR_MIN_SHARE*SUM(L$2:L$1001),N973,-1),-1)</f>
        <v>-1</v>
      </c>
      <c r="Y973" s="0" t="str">
        <f aca="false">IF(X973&lt;0,"",RANK(X973,X$2:X$1001)+COUNTIF(X$2:X973,X973)-1)</f>
        <v/>
      </c>
      <c r="AA973" s="0" t="str">
        <f aca="false">IF($A973="","",IF(COUNTIF($B$2:$B973,$B973)=1,1,""))</f>
        <v/>
      </c>
      <c r="AB973" s="0" t="str">
        <f aca="false">IF(AA973=1,SUMIF($B$2:$B$1001,$B973,$D$2:$D$1001),"")</f>
        <v/>
      </c>
      <c r="AC973" s="0" t="str">
        <f aca="false">IF(AA973=1,RANK(AB973,$AB$2:$AB$1001)+COUNTIF($AB$2:$AB973,AB973)-1,"")</f>
        <v/>
      </c>
      <c r="AD973" s="0" t="str">
        <f aca="false">IF($A973="","",COUNTIF(raw_data!$G:$G,$A973))</f>
        <v/>
      </c>
      <c r="AE973" s="0" t="str">
        <f aca="false">IF($A973="","",IF(COUNTIF($A$2:$A$1001,$A973)&gt;1,1,0))</f>
        <v/>
      </c>
    </row>
    <row r="974" customFormat="false" ht="15" hidden="false" customHeight="false" outlineLevel="0" collapsed="false">
      <c r="A974" s="0" t="str">
        <f aca="false">IF(code_master!$A974="","",code_master!$A974)</f>
        <v/>
      </c>
      <c r="B974" s="0" t="str">
        <f aca="false">IF($A974="","",code_master!$C974&amp;"")</f>
        <v/>
      </c>
      <c r="C974" s="0" t="str">
        <f aca="false">IF($A974="","",code_master!$B974&amp;"")</f>
        <v/>
      </c>
      <c r="D974" s="30" t="str">
        <f aca="false">IF($A974="","",SUMIFS(raw_data!$H:$H,raw_data!$A:$A,"&gt;="&amp;UY_START,raw_data!$A:$A,"&lt;="&amp;BASE_YM,raw_data!$B:$B,"&lt;="&amp;BASE_YM,raw_data!$G:$G,$A974))</f>
        <v/>
      </c>
      <c r="E974" s="30" t="str">
        <f aca="false">IF($A974="","",(SUMIFS(raw_data!$I:$I,raw_data!$A:$A,"&gt;="&amp;UY_START,raw_data!$A:$A,"&lt;="&amp;BASE_YM,raw_data!$B:$B,"&lt;="&amp;BASE_YM,raw_data!$G:$G,$A974)+SUMIFS(raw_data!$J:$J,raw_data!$A:$A,"&gt;="&amp;UY_START,raw_data!$A:$A,"&lt;="&amp;BASE_YM,raw_data!$B:$B,"&lt;="&amp;BASE_YM,raw_data!$G:$G,$A974)))</f>
        <v/>
      </c>
      <c r="F974" s="31" t="str">
        <f aca="false">IF(N(D974)=0,"",E974/D974)</f>
        <v/>
      </c>
      <c r="G974" s="30" t="str">
        <f aca="false">IF($A974="","",SUMIFS(raw_data!$H:$H,raw_data!$A:$A,"&gt;="&amp;UY_START_PY,raw_data!$A:$A,"&lt;="&amp;BASE_YM_PY,raw_data!$B:$B,"&lt;="&amp;BASE_YM_PY,raw_data!$G:$G,$A974))</f>
        <v/>
      </c>
      <c r="H974" s="30" t="str">
        <f aca="false">IF($A974="","",(SUMIFS(raw_data!$I:$I,raw_data!$A:$A,"&gt;="&amp;UY_START_PY,raw_data!$A:$A,"&lt;="&amp;BASE_YM_PY,raw_data!$B:$B,"&lt;="&amp;BASE_YM_PY,raw_data!$G:$G,$A974)+SUMIFS(raw_data!$J:$J,raw_data!$A:$A,"&gt;="&amp;UY_START_PY,raw_data!$A:$A,"&lt;="&amp;BASE_YM_PY,raw_data!$B:$B,"&lt;="&amp;BASE_YM_PY,raw_data!$G:$G,$A974)))</f>
        <v/>
      </c>
      <c r="I974" s="31" t="str">
        <f aca="false">IF(N(G974)=0,"",H974/G974)</f>
        <v/>
      </c>
      <c r="J974" s="32" t="str">
        <f aca="false">IF(N(G974)=0,"",D974/G974-1)</f>
        <v/>
      </c>
      <c r="K974" s="33" t="str">
        <f aca="false">IF(OR(F974="",I974=""),"",F974-I974)</f>
        <v/>
      </c>
      <c r="L974" s="30" t="str">
        <f aca="false">IF($A974="","",SUMIFS(raw_data!$H:$H,raw_data!$B:$B,BASE_YM,raw_data!$G:$G,$A974))</f>
        <v/>
      </c>
      <c r="M974" s="30" t="str">
        <f aca="false">IF($A974="","",(SUMIFS(raw_data!$I:$I,raw_data!$B:$B,BASE_YM,raw_data!$G:$G,$A974)+SUMIFS(raw_data!$J:$J,raw_data!$B:$B,BASE_YM,raw_data!$G:$G,$A974)))</f>
        <v/>
      </c>
      <c r="N974" s="31" t="str">
        <f aca="false">IF(N(L974)=0,"",M974/L974)</f>
        <v/>
      </c>
      <c r="O974" s="30" t="str">
        <f aca="false">IF($A974="","",SUMIFS(raw_data!$H:$H,raw_data!$B:$B,BASE_YM_PY,raw_data!$G:$G,$A974))</f>
        <v/>
      </c>
      <c r="P974" s="30" t="str">
        <f aca="false">IF($A974="","",(SUMIFS(raw_data!$I:$I,raw_data!$B:$B,BASE_YM_PY,raw_data!$G:$G,$A974)+SUMIFS(raw_data!$J:$J,raw_data!$B:$B,BASE_YM_PY,raw_data!$G:$G,$A974)))</f>
        <v/>
      </c>
      <c r="Q974" s="31" t="str">
        <f aca="false">IF(N(O974)=0,"",P974/O974)</f>
        <v/>
      </c>
      <c r="R974" s="32" t="str">
        <f aca="false">IF(N(O974)=0,"",L974/O974-1)</f>
        <v/>
      </c>
      <c r="S974" s="33" t="str">
        <f aca="false">IF(OR(N974="",Q974=""),"",N974-Q974)</f>
        <v/>
      </c>
      <c r="T974" s="0" t="str">
        <f aca="false">IF(N(D974)&gt;0,RANK(D974,D$2:D$1001)+COUNTIF(D$2:D974,D974)-1,"")</f>
        <v/>
      </c>
      <c r="U974" s="38" t="n">
        <f aca="false">IF(N(D974)&gt;0,IF(D974&gt;=LR_MIN_SHARE*SUM(D$2:D$1001),F974,-1),-1)</f>
        <v>-1</v>
      </c>
      <c r="V974" s="0" t="str">
        <f aca="false">IF(U974&lt;0,"",RANK(U974,U$2:U$1001)+COUNTIF(U$2:U974,U974)-1)</f>
        <v/>
      </c>
      <c r="W974" s="0" t="str">
        <f aca="false">IF(N(L974)&gt;0,RANK(L974,L$2:L$1001)+COUNTIF(L$2:L974,L974)-1,"")</f>
        <v/>
      </c>
      <c r="X974" s="38" t="n">
        <f aca="false">IF(N(L974)&gt;0,IF(L974&gt;=LR_MIN_SHARE*SUM(L$2:L$1001),N974,-1),-1)</f>
        <v>-1</v>
      </c>
      <c r="Y974" s="0" t="str">
        <f aca="false">IF(X974&lt;0,"",RANK(X974,X$2:X$1001)+COUNTIF(X$2:X974,X974)-1)</f>
        <v/>
      </c>
      <c r="AA974" s="0" t="str">
        <f aca="false">IF($A974="","",IF(COUNTIF($B$2:$B974,$B974)=1,1,""))</f>
        <v/>
      </c>
      <c r="AB974" s="0" t="str">
        <f aca="false">IF(AA974=1,SUMIF($B$2:$B$1001,$B974,$D$2:$D$1001),"")</f>
        <v/>
      </c>
      <c r="AC974" s="0" t="str">
        <f aca="false">IF(AA974=1,RANK(AB974,$AB$2:$AB$1001)+COUNTIF($AB$2:$AB974,AB974)-1,"")</f>
        <v/>
      </c>
      <c r="AD974" s="0" t="str">
        <f aca="false">IF($A974="","",COUNTIF(raw_data!$G:$G,$A974))</f>
        <v/>
      </c>
      <c r="AE974" s="0" t="str">
        <f aca="false">IF($A974="","",IF(COUNTIF($A$2:$A$1001,$A974)&gt;1,1,0))</f>
        <v/>
      </c>
    </row>
    <row r="975" customFormat="false" ht="15" hidden="false" customHeight="false" outlineLevel="0" collapsed="false">
      <c r="A975" s="0" t="str">
        <f aca="false">IF(code_master!$A975="","",code_master!$A975)</f>
        <v/>
      </c>
      <c r="B975" s="0" t="str">
        <f aca="false">IF($A975="","",code_master!$C975&amp;"")</f>
        <v/>
      </c>
      <c r="C975" s="0" t="str">
        <f aca="false">IF($A975="","",code_master!$B975&amp;"")</f>
        <v/>
      </c>
      <c r="D975" s="30" t="str">
        <f aca="false">IF($A975="","",SUMIFS(raw_data!$H:$H,raw_data!$A:$A,"&gt;="&amp;UY_START,raw_data!$A:$A,"&lt;="&amp;BASE_YM,raw_data!$B:$B,"&lt;="&amp;BASE_YM,raw_data!$G:$G,$A975))</f>
        <v/>
      </c>
      <c r="E975" s="30" t="str">
        <f aca="false">IF($A975="","",(SUMIFS(raw_data!$I:$I,raw_data!$A:$A,"&gt;="&amp;UY_START,raw_data!$A:$A,"&lt;="&amp;BASE_YM,raw_data!$B:$B,"&lt;="&amp;BASE_YM,raw_data!$G:$G,$A975)+SUMIFS(raw_data!$J:$J,raw_data!$A:$A,"&gt;="&amp;UY_START,raw_data!$A:$A,"&lt;="&amp;BASE_YM,raw_data!$B:$B,"&lt;="&amp;BASE_YM,raw_data!$G:$G,$A975)))</f>
        <v/>
      </c>
      <c r="F975" s="31" t="str">
        <f aca="false">IF(N(D975)=0,"",E975/D975)</f>
        <v/>
      </c>
      <c r="G975" s="30" t="str">
        <f aca="false">IF($A975="","",SUMIFS(raw_data!$H:$H,raw_data!$A:$A,"&gt;="&amp;UY_START_PY,raw_data!$A:$A,"&lt;="&amp;BASE_YM_PY,raw_data!$B:$B,"&lt;="&amp;BASE_YM_PY,raw_data!$G:$G,$A975))</f>
        <v/>
      </c>
      <c r="H975" s="30" t="str">
        <f aca="false">IF($A975="","",(SUMIFS(raw_data!$I:$I,raw_data!$A:$A,"&gt;="&amp;UY_START_PY,raw_data!$A:$A,"&lt;="&amp;BASE_YM_PY,raw_data!$B:$B,"&lt;="&amp;BASE_YM_PY,raw_data!$G:$G,$A975)+SUMIFS(raw_data!$J:$J,raw_data!$A:$A,"&gt;="&amp;UY_START_PY,raw_data!$A:$A,"&lt;="&amp;BASE_YM_PY,raw_data!$B:$B,"&lt;="&amp;BASE_YM_PY,raw_data!$G:$G,$A975)))</f>
        <v/>
      </c>
      <c r="I975" s="31" t="str">
        <f aca="false">IF(N(G975)=0,"",H975/G975)</f>
        <v/>
      </c>
      <c r="J975" s="32" t="str">
        <f aca="false">IF(N(G975)=0,"",D975/G975-1)</f>
        <v/>
      </c>
      <c r="K975" s="33" t="str">
        <f aca="false">IF(OR(F975="",I975=""),"",F975-I975)</f>
        <v/>
      </c>
      <c r="L975" s="30" t="str">
        <f aca="false">IF($A975="","",SUMIFS(raw_data!$H:$H,raw_data!$B:$B,BASE_YM,raw_data!$G:$G,$A975))</f>
        <v/>
      </c>
      <c r="M975" s="30" t="str">
        <f aca="false">IF($A975="","",(SUMIFS(raw_data!$I:$I,raw_data!$B:$B,BASE_YM,raw_data!$G:$G,$A975)+SUMIFS(raw_data!$J:$J,raw_data!$B:$B,BASE_YM,raw_data!$G:$G,$A975)))</f>
        <v/>
      </c>
      <c r="N975" s="31" t="str">
        <f aca="false">IF(N(L975)=0,"",M975/L975)</f>
        <v/>
      </c>
      <c r="O975" s="30" t="str">
        <f aca="false">IF($A975="","",SUMIFS(raw_data!$H:$H,raw_data!$B:$B,BASE_YM_PY,raw_data!$G:$G,$A975))</f>
        <v/>
      </c>
      <c r="P975" s="30" t="str">
        <f aca="false">IF($A975="","",(SUMIFS(raw_data!$I:$I,raw_data!$B:$B,BASE_YM_PY,raw_data!$G:$G,$A975)+SUMIFS(raw_data!$J:$J,raw_data!$B:$B,BASE_YM_PY,raw_data!$G:$G,$A975)))</f>
        <v/>
      </c>
      <c r="Q975" s="31" t="str">
        <f aca="false">IF(N(O975)=0,"",P975/O975)</f>
        <v/>
      </c>
      <c r="R975" s="32" t="str">
        <f aca="false">IF(N(O975)=0,"",L975/O975-1)</f>
        <v/>
      </c>
      <c r="S975" s="33" t="str">
        <f aca="false">IF(OR(N975="",Q975=""),"",N975-Q975)</f>
        <v/>
      </c>
      <c r="T975" s="0" t="str">
        <f aca="false">IF(N(D975)&gt;0,RANK(D975,D$2:D$1001)+COUNTIF(D$2:D975,D975)-1,"")</f>
        <v/>
      </c>
      <c r="U975" s="38" t="n">
        <f aca="false">IF(N(D975)&gt;0,IF(D975&gt;=LR_MIN_SHARE*SUM(D$2:D$1001),F975,-1),-1)</f>
        <v>-1</v>
      </c>
      <c r="V975" s="0" t="str">
        <f aca="false">IF(U975&lt;0,"",RANK(U975,U$2:U$1001)+COUNTIF(U$2:U975,U975)-1)</f>
        <v/>
      </c>
      <c r="W975" s="0" t="str">
        <f aca="false">IF(N(L975)&gt;0,RANK(L975,L$2:L$1001)+COUNTIF(L$2:L975,L975)-1,"")</f>
        <v/>
      </c>
      <c r="X975" s="38" t="n">
        <f aca="false">IF(N(L975)&gt;0,IF(L975&gt;=LR_MIN_SHARE*SUM(L$2:L$1001),N975,-1),-1)</f>
        <v>-1</v>
      </c>
      <c r="Y975" s="0" t="str">
        <f aca="false">IF(X975&lt;0,"",RANK(X975,X$2:X$1001)+COUNTIF(X$2:X975,X975)-1)</f>
        <v/>
      </c>
      <c r="AA975" s="0" t="str">
        <f aca="false">IF($A975="","",IF(COUNTIF($B$2:$B975,$B975)=1,1,""))</f>
        <v/>
      </c>
      <c r="AB975" s="0" t="str">
        <f aca="false">IF(AA975=1,SUMIF($B$2:$B$1001,$B975,$D$2:$D$1001),"")</f>
        <v/>
      </c>
      <c r="AC975" s="0" t="str">
        <f aca="false">IF(AA975=1,RANK(AB975,$AB$2:$AB$1001)+COUNTIF($AB$2:$AB975,AB975)-1,"")</f>
        <v/>
      </c>
      <c r="AD975" s="0" t="str">
        <f aca="false">IF($A975="","",COUNTIF(raw_data!$G:$G,$A975))</f>
        <v/>
      </c>
      <c r="AE975" s="0" t="str">
        <f aca="false">IF($A975="","",IF(COUNTIF($A$2:$A$1001,$A975)&gt;1,1,0))</f>
        <v/>
      </c>
    </row>
    <row r="976" customFormat="false" ht="15" hidden="false" customHeight="false" outlineLevel="0" collapsed="false">
      <c r="A976" s="0" t="str">
        <f aca="false">IF(code_master!$A976="","",code_master!$A976)</f>
        <v/>
      </c>
      <c r="B976" s="0" t="str">
        <f aca="false">IF($A976="","",code_master!$C976&amp;"")</f>
        <v/>
      </c>
      <c r="C976" s="0" t="str">
        <f aca="false">IF($A976="","",code_master!$B976&amp;"")</f>
        <v/>
      </c>
      <c r="D976" s="30" t="str">
        <f aca="false">IF($A976="","",SUMIFS(raw_data!$H:$H,raw_data!$A:$A,"&gt;="&amp;UY_START,raw_data!$A:$A,"&lt;="&amp;BASE_YM,raw_data!$B:$B,"&lt;="&amp;BASE_YM,raw_data!$G:$G,$A976))</f>
        <v/>
      </c>
      <c r="E976" s="30" t="str">
        <f aca="false">IF($A976="","",(SUMIFS(raw_data!$I:$I,raw_data!$A:$A,"&gt;="&amp;UY_START,raw_data!$A:$A,"&lt;="&amp;BASE_YM,raw_data!$B:$B,"&lt;="&amp;BASE_YM,raw_data!$G:$G,$A976)+SUMIFS(raw_data!$J:$J,raw_data!$A:$A,"&gt;="&amp;UY_START,raw_data!$A:$A,"&lt;="&amp;BASE_YM,raw_data!$B:$B,"&lt;="&amp;BASE_YM,raw_data!$G:$G,$A976)))</f>
        <v/>
      </c>
      <c r="F976" s="31" t="str">
        <f aca="false">IF(N(D976)=0,"",E976/D976)</f>
        <v/>
      </c>
      <c r="G976" s="30" t="str">
        <f aca="false">IF($A976="","",SUMIFS(raw_data!$H:$H,raw_data!$A:$A,"&gt;="&amp;UY_START_PY,raw_data!$A:$A,"&lt;="&amp;BASE_YM_PY,raw_data!$B:$B,"&lt;="&amp;BASE_YM_PY,raw_data!$G:$G,$A976))</f>
        <v/>
      </c>
      <c r="H976" s="30" t="str">
        <f aca="false">IF($A976="","",(SUMIFS(raw_data!$I:$I,raw_data!$A:$A,"&gt;="&amp;UY_START_PY,raw_data!$A:$A,"&lt;="&amp;BASE_YM_PY,raw_data!$B:$B,"&lt;="&amp;BASE_YM_PY,raw_data!$G:$G,$A976)+SUMIFS(raw_data!$J:$J,raw_data!$A:$A,"&gt;="&amp;UY_START_PY,raw_data!$A:$A,"&lt;="&amp;BASE_YM_PY,raw_data!$B:$B,"&lt;="&amp;BASE_YM_PY,raw_data!$G:$G,$A976)))</f>
        <v/>
      </c>
      <c r="I976" s="31" t="str">
        <f aca="false">IF(N(G976)=0,"",H976/G976)</f>
        <v/>
      </c>
      <c r="J976" s="32" t="str">
        <f aca="false">IF(N(G976)=0,"",D976/G976-1)</f>
        <v/>
      </c>
      <c r="K976" s="33" t="str">
        <f aca="false">IF(OR(F976="",I976=""),"",F976-I976)</f>
        <v/>
      </c>
      <c r="L976" s="30" t="str">
        <f aca="false">IF($A976="","",SUMIFS(raw_data!$H:$H,raw_data!$B:$B,BASE_YM,raw_data!$G:$G,$A976))</f>
        <v/>
      </c>
      <c r="M976" s="30" t="str">
        <f aca="false">IF($A976="","",(SUMIFS(raw_data!$I:$I,raw_data!$B:$B,BASE_YM,raw_data!$G:$G,$A976)+SUMIFS(raw_data!$J:$J,raw_data!$B:$B,BASE_YM,raw_data!$G:$G,$A976)))</f>
        <v/>
      </c>
      <c r="N976" s="31" t="str">
        <f aca="false">IF(N(L976)=0,"",M976/L976)</f>
        <v/>
      </c>
      <c r="O976" s="30" t="str">
        <f aca="false">IF($A976="","",SUMIFS(raw_data!$H:$H,raw_data!$B:$B,BASE_YM_PY,raw_data!$G:$G,$A976))</f>
        <v/>
      </c>
      <c r="P976" s="30" t="str">
        <f aca="false">IF($A976="","",(SUMIFS(raw_data!$I:$I,raw_data!$B:$B,BASE_YM_PY,raw_data!$G:$G,$A976)+SUMIFS(raw_data!$J:$J,raw_data!$B:$B,BASE_YM_PY,raw_data!$G:$G,$A976)))</f>
        <v/>
      </c>
      <c r="Q976" s="31" t="str">
        <f aca="false">IF(N(O976)=0,"",P976/O976)</f>
        <v/>
      </c>
      <c r="R976" s="32" t="str">
        <f aca="false">IF(N(O976)=0,"",L976/O976-1)</f>
        <v/>
      </c>
      <c r="S976" s="33" t="str">
        <f aca="false">IF(OR(N976="",Q976=""),"",N976-Q976)</f>
        <v/>
      </c>
      <c r="T976" s="0" t="str">
        <f aca="false">IF(N(D976)&gt;0,RANK(D976,D$2:D$1001)+COUNTIF(D$2:D976,D976)-1,"")</f>
        <v/>
      </c>
      <c r="U976" s="38" t="n">
        <f aca="false">IF(N(D976)&gt;0,IF(D976&gt;=LR_MIN_SHARE*SUM(D$2:D$1001),F976,-1),-1)</f>
        <v>-1</v>
      </c>
      <c r="V976" s="0" t="str">
        <f aca="false">IF(U976&lt;0,"",RANK(U976,U$2:U$1001)+COUNTIF(U$2:U976,U976)-1)</f>
        <v/>
      </c>
      <c r="W976" s="0" t="str">
        <f aca="false">IF(N(L976)&gt;0,RANK(L976,L$2:L$1001)+COUNTIF(L$2:L976,L976)-1,"")</f>
        <v/>
      </c>
      <c r="X976" s="38" t="n">
        <f aca="false">IF(N(L976)&gt;0,IF(L976&gt;=LR_MIN_SHARE*SUM(L$2:L$1001),N976,-1),-1)</f>
        <v>-1</v>
      </c>
      <c r="Y976" s="0" t="str">
        <f aca="false">IF(X976&lt;0,"",RANK(X976,X$2:X$1001)+COUNTIF(X$2:X976,X976)-1)</f>
        <v/>
      </c>
      <c r="AA976" s="0" t="str">
        <f aca="false">IF($A976="","",IF(COUNTIF($B$2:$B976,$B976)=1,1,""))</f>
        <v/>
      </c>
      <c r="AB976" s="0" t="str">
        <f aca="false">IF(AA976=1,SUMIF($B$2:$B$1001,$B976,$D$2:$D$1001),"")</f>
        <v/>
      </c>
      <c r="AC976" s="0" t="str">
        <f aca="false">IF(AA976=1,RANK(AB976,$AB$2:$AB$1001)+COUNTIF($AB$2:$AB976,AB976)-1,"")</f>
        <v/>
      </c>
      <c r="AD976" s="0" t="str">
        <f aca="false">IF($A976="","",COUNTIF(raw_data!$G:$G,$A976))</f>
        <v/>
      </c>
      <c r="AE976" s="0" t="str">
        <f aca="false">IF($A976="","",IF(COUNTIF($A$2:$A$1001,$A976)&gt;1,1,0))</f>
        <v/>
      </c>
    </row>
    <row r="977" customFormat="false" ht="15" hidden="false" customHeight="false" outlineLevel="0" collapsed="false">
      <c r="A977" s="0" t="str">
        <f aca="false">IF(code_master!$A977="","",code_master!$A977)</f>
        <v/>
      </c>
      <c r="B977" s="0" t="str">
        <f aca="false">IF($A977="","",code_master!$C977&amp;"")</f>
        <v/>
      </c>
      <c r="C977" s="0" t="str">
        <f aca="false">IF($A977="","",code_master!$B977&amp;"")</f>
        <v/>
      </c>
      <c r="D977" s="30" t="str">
        <f aca="false">IF($A977="","",SUMIFS(raw_data!$H:$H,raw_data!$A:$A,"&gt;="&amp;UY_START,raw_data!$A:$A,"&lt;="&amp;BASE_YM,raw_data!$B:$B,"&lt;="&amp;BASE_YM,raw_data!$G:$G,$A977))</f>
        <v/>
      </c>
      <c r="E977" s="30" t="str">
        <f aca="false">IF($A977="","",(SUMIFS(raw_data!$I:$I,raw_data!$A:$A,"&gt;="&amp;UY_START,raw_data!$A:$A,"&lt;="&amp;BASE_YM,raw_data!$B:$B,"&lt;="&amp;BASE_YM,raw_data!$G:$G,$A977)+SUMIFS(raw_data!$J:$J,raw_data!$A:$A,"&gt;="&amp;UY_START,raw_data!$A:$A,"&lt;="&amp;BASE_YM,raw_data!$B:$B,"&lt;="&amp;BASE_YM,raw_data!$G:$G,$A977)))</f>
        <v/>
      </c>
      <c r="F977" s="31" t="str">
        <f aca="false">IF(N(D977)=0,"",E977/D977)</f>
        <v/>
      </c>
      <c r="G977" s="30" t="str">
        <f aca="false">IF($A977="","",SUMIFS(raw_data!$H:$H,raw_data!$A:$A,"&gt;="&amp;UY_START_PY,raw_data!$A:$A,"&lt;="&amp;BASE_YM_PY,raw_data!$B:$B,"&lt;="&amp;BASE_YM_PY,raw_data!$G:$G,$A977))</f>
        <v/>
      </c>
      <c r="H977" s="30" t="str">
        <f aca="false">IF($A977="","",(SUMIFS(raw_data!$I:$I,raw_data!$A:$A,"&gt;="&amp;UY_START_PY,raw_data!$A:$A,"&lt;="&amp;BASE_YM_PY,raw_data!$B:$B,"&lt;="&amp;BASE_YM_PY,raw_data!$G:$G,$A977)+SUMIFS(raw_data!$J:$J,raw_data!$A:$A,"&gt;="&amp;UY_START_PY,raw_data!$A:$A,"&lt;="&amp;BASE_YM_PY,raw_data!$B:$B,"&lt;="&amp;BASE_YM_PY,raw_data!$G:$G,$A977)))</f>
        <v/>
      </c>
      <c r="I977" s="31" t="str">
        <f aca="false">IF(N(G977)=0,"",H977/G977)</f>
        <v/>
      </c>
      <c r="J977" s="32" t="str">
        <f aca="false">IF(N(G977)=0,"",D977/G977-1)</f>
        <v/>
      </c>
      <c r="K977" s="33" t="str">
        <f aca="false">IF(OR(F977="",I977=""),"",F977-I977)</f>
        <v/>
      </c>
      <c r="L977" s="30" t="str">
        <f aca="false">IF($A977="","",SUMIFS(raw_data!$H:$H,raw_data!$B:$B,BASE_YM,raw_data!$G:$G,$A977))</f>
        <v/>
      </c>
      <c r="M977" s="30" t="str">
        <f aca="false">IF($A977="","",(SUMIFS(raw_data!$I:$I,raw_data!$B:$B,BASE_YM,raw_data!$G:$G,$A977)+SUMIFS(raw_data!$J:$J,raw_data!$B:$B,BASE_YM,raw_data!$G:$G,$A977)))</f>
        <v/>
      </c>
      <c r="N977" s="31" t="str">
        <f aca="false">IF(N(L977)=0,"",M977/L977)</f>
        <v/>
      </c>
      <c r="O977" s="30" t="str">
        <f aca="false">IF($A977="","",SUMIFS(raw_data!$H:$H,raw_data!$B:$B,BASE_YM_PY,raw_data!$G:$G,$A977))</f>
        <v/>
      </c>
      <c r="P977" s="30" t="str">
        <f aca="false">IF($A977="","",(SUMIFS(raw_data!$I:$I,raw_data!$B:$B,BASE_YM_PY,raw_data!$G:$G,$A977)+SUMIFS(raw_data!$J:$J,raw_data!$B:$B,BASE_YM_PY,raw_data!$G:$G,$A977)))</f>
        <v/>
      </c>
      <c r="Q977" s="31" t="str">
        <f aca="false">IF(N(O977)=0,"",P977/O977)</f>
        <v/>
      </c>
      <c r="R977" s="32" t="str">
        <f aca="false">IF(N(O977)=0,"",L977/O977-1)</f>
        <v/>
      </c>
      <c r="S977" s="33" t="str">
        <f aca="false">IF(OR(N977="",Q977=""),"",N977-Q977)</f>
        <v/>
      </c>
      <c r="T977" s="0" t="str">
        <f aca="false">IF(N(D977)&gt;0,RANK(D977,D$2:D$1001)+COUNTIF(D$2:D977,D977)-1,"")</f>
        <v/>
      </c>
      <c r="U977" s="38" t="n">
        <f aca="false">IF(N(D977)&gt;0,IF(D977&gt;=LR_MIN_SHARE*SUM(D$2:D$1001),F977,-1),-1)</f>
        <v>-1</v>
      </c>
      <c r="V977" s="0" t="str">
        <f aca="false">IF(U977&lt;0,"",RANK(U977,U$2:U$1001)+COUNTIF(U$2:U977,U977)-1)</f>
        <v/>
      </c>
      <c r="W977" s="0" t="str">
        <f aca="false">IF(N(L977)&gt;0,RANK(L977,L$2:L$1001)+COUNTIF(L$2:L977,L977)-1,"")</f>
        <v/>
      </c>
      <c r="X977" s="38" t="n">
        <f aca="false">IF(N(L977)&gt;0,IF(L977&gt;=LR_MIN_SHARE*SUM(L$2:L$1001),N977,-1),-1)</f>
        <v>-1</v>
      </c>
      <c r="Y977" s="0" t="str">
        <f aca="false">IF(X977&lt;0,"",RANK(X977,X$2:X$1001)+COUNTIF(X$2:X977,X977)-1)</f>
        <v/>
      </c>
      <c r="AA977" s="0" t="str">
        <f aca="false">IF($A977="","",IF(COUNTIF($B$2:$B977,$B977)=1,1,""))</f>
        <v/>
      </c>
      <c r="AB977" s="0" t="str">
        <f aca="false">IF(AA977=1,SUMIF($B$2:$B$1001,$B977,$D$2:$D$1001),"")</f>
        <v/>
      </c>
      <c r="AC977" s="0" t="str">
        <f aca="false">IF(AA977=1,RANK(AB977,$AB$2:$AB$1001)+COUNTIF($AB$2:$AB977,AB977)-1,"")</f>
        <v/>
      </c>
      <c r="AD977" s="0" t="str">
        <f aca="false">IF($A977="","",COUNTIF(raw_data!$G:$G,$A977))</f>
        <v/>
      </c>
      <c r="AE977" s="0" t="str">
        <f aca="false">IF($A977="","",IF(COUNTIF($A$2:$A$1001,$A977)&gt;1,1,0))</f>
        <v/>
      </c>
    </row>
    <row r="978" customFormat="false" ht="15" hidden="false" customHeight="false" outlineLevel="0" collapsed="false">
      <c r="A978" s="0" t="str">
        <f aca="false">IF(code_master!$A978="","",code_master!$A978)</f>
        <v/>
      </c>
      <c r="B978" s="0" t="str">
        <f aca="false">IF($A978="","",code_master!$C978&amp;"")</f>
        <v/>
      </c>
      <c r="C978" s="0" t="str">
        <f aca="false">IF($A978="","",code_master!$B978&amp;"")</f>
        <v/>
      </c>
      <c r="D978" s="30" t="str">
        <f aca="false">IF($A978="","",SUMIFS(raw_data!$H:$H,raw_data!$A:$A,"&gt;="&amp;UY_START,raw_data!$A:$A,"&lt;="&amp;BASE_YM,raw_data!$B:$B,"&lt;="&amp;BASE_YM,raw_data!$G:$G,$A978))</f>
        <v/>
      </c>
      <c r="E978" s="30" t="str">
        <f aca="false">IF($A978="","",(SUMIFS(raw_data!$I:$I,raw_data!$A:$A,"&gt;="&amp;UY_START,raw_data!$A:$A,"&lt;="&amp;BASE_YM,raw_data!$B:$B,"&lt;="&amp;BASE_YM,raw_data!$G:$G,$A978)+SUMIFS(raw_data!$J:$J,raw_data!$A:$A,"&gt;="&amp;UY_START,raw_data!$A:$A,"&lt;="&amp;BASE_YM,raw_data!$B:$B,"&lt;="&amp;BASE_YM,raw_data!$G:$G,$A978)))</f>
        <v/>
      </c>
      <c r="F978" s="31" t="str">
        <f aca="false">IF(N(D978)=0,"",E978/D978)</f>
        <v/>
      </c>
      <c r="G978" s="30" t="str">
        <f aca="false">IF($A978="","",SUMIFS(raw_data!$H:$H,raw_data!$A:$A,"&gt;="&amp;UY_START_PY,raw_data!$A:$A,"&lt;="&amp;BASE_YM_PY,raw_data!$B:$B,"&lt;="&amp;BASE_YM_PY,raw_data!$G:$G,$A978))</f>
        <v/>
      </c>
      <c r="H978" s="30" t="str">
        <f aca="false">IF($A978="","",(SUMIFS(raw_data!$I:$I,raw_data!$A:$A,"&gt;="&amp;UY_START_PY,raw_data!$A:$A,"&lt;="&amp;BASE_YM_PY,raw_data!$B:$B,"&lt;="&amp;BASE_YM_PY,raw_data!$G:$G,$A978)+SUMIFS(raw_data!$J:$J,raw_data!$A:$A,"&gt;="&amp;UY_START_PY,raw_data!$A:$A,"&lt;="&amp;BASE_YM_PY,raw_data!$B:$B,"&lt;="&amp;BASE_YM_PY,raw_data!$G:$G,$A978)))</f>
        <v/>
      </c>
      <c r="I978" s="31" t="str">
        <f aca="false">IF(N(G978)=0,"",H978/G978)</f>
        <v/>
      </c>
      <c r="J978" s="32" t="str">
        <f aca="false">IF(N(G978)=0,"",D978/G978-1)</f>
        <v/>
      </c>
      <c r="K978" s="33" t="str">
        <f aca="false">IF(OR(F978="",I978=""),"",F978-I978)</f>
        <v/>
      </c>
      <c r="L978" s="30" t="str">
        <f aca="false">IF($A978="","",SUMIFS(raw_data!$H:$H,raw_data!$B:$B,BASE_YM,raw_data!$G:$G,$A978))</f>
        <v/>
      </c>
      <c r="M978" s="30" t="str">
        <f aca="false">IF($A978="","",(SUMIFS(raw_data!$I:$I,raw_data!$B:$B,BASE_YM,raw_data!$G:$G,$A978)+SUMIFS(raw_data!$J:$J,raw_data!$B:$B,BASE_YM,raw_data!$G:$G,$A978)))</f>
        <v/>
      </c>
      <c r="N978" s="31" t="str">
        <f aca="false">IF(N(L978)=0,"",M978/L978)</f>
        <v/>
      </c>
      <c r="O978" s="30" t="str">
        <f aca="false">IF($A978="","",SUMIFS(raw_data!$H:$H,raw_data!$B:$B,BASE_YM_PY,raw_data!$G:$G,$A978))</f>
        <v/>
      </c>
      <c r="P978" s="30" t="str">
        <f aca="false">IF($A978="","",(SUMIFS(raw_data!$I:$I,raw_data!$B:$B,BASE_YM_PY,raw_data!$G:$G,$A978)+SUMIFS(raw_data!$J:$J,raw_data!$B:$B,BASE_YM_PY,raw_data!$G:$G,$A978)))</f>
        <v/>
      </c>
      <c r="Q978" s="31" t="str">
        <f aca="false">IF(N(O978)=0,"",P978/O978)</f>
        <v/>
      </c>
      <c r="R978" s="32" t="str">
        <f aca="false">IF(N(O978)=0,"",L978/O978-1)</f>
        <v/>
      </c>
      <c r="S978" s="33" t="str">
        <f aca="false">IF(OR(N978="",Q978=""),"",N978-Q978)</f>
        <v/>
      </c>
      <c r="T978" s="0" t="str">
        <f aca="false">IF(N(D978)&gt;0,RANK(D978,D$2:D$1001)+COUNTIF(D$2:D978,D978)-1,"")</f>
        <v/>
      </c>
      <c r="U978" s="38" t="n">
        <f aca="false">IF(N(D978)&gt;0,IF(D978&gt;=LR_MIN_SHARE*SUM(D$2:D$1001),F978,-1),-1)</f>
        <v>-1</v>
      </c>
      <c r="V978" s="0" t="str">
        <f aca="false">IF(U978&lt;0,"",RANK(U978,U$2:U$1001)+COUNTIF(U$2:U978,U978)-1)</f>
        <v/>
      </c>
      <c r="W978" s="0" t="str">
        <f aca="false">IF(N(L978)&gt;0,RANK(L978,L$2:L$1001)+COUNTIF(L$2:L978,L978)-1,"")</f>
        <v/>
      </c>
      <c r="X978" s="38" t="n">
        <f aca="false">IF(N(L978)&gt;0,IF(L978&gt;=LR_MIN_SHARE*SUM(L$2:L$1001),N978,-1),-1)</f>
        <v>-1</v>
      </c>
      <c r="Y978" s="0" t="str">
        <f aca="false">IF(X978&lt;0,"",RANK(X978,X$2:X$1001)+COUNTIF(X$2:X978,X978)-1)</f>
        <v/>
      </c>
      <c r="AA978" s="0" t="str">
        <f aca="false">IF($A978="","",IF(COUNTIF($B$2:$B978,$B978)=1,1,""))</f>
        <v/>
      </c>
      <c r="AB978" s="0" t="str">
        <f aca="false">IF(AA978=1,SUMIF($B$2:$B$1001,$B978,$D$2:$D$1001),"")</f>
        <v/>
      </c>
      <c r="AC978" s="0" t="str">
        <f aca="false">IF(AA978=1,RANK(AB978,$AB$2:$AB$1001)+COUNTIF($AB$2:$AB978,AB978)-1,"")</f>
        <v/>
      </c>
      <c r="AD978" s="0" t="str">
        <f aca="false">IF($A978="","",COUNTIF(raw_data!$G:$G,$A978))</f>
        <v/>
      </c>
      <c r="AE978" s="0" t="str">
        <f aca="false">IF($A978="","",IF(COUNTIF($A$2:$A$1001,$A978)&gt;1,1,0))</f>
        <v/>
      </c>
    </row>
    <row r="979" customFormat="false" ht="15" hidden="false" customHeight="false" outlineLevel="0" collapsed="false">
      <c r="A979" s="0" t="str">
        <f aca="false">IF(code_master!$A979="","",code_master!$A979)</f>
        <v/>
      </c>
      <c r="B979" s="0" t="str">
        <f aca="false">IF($A979="","",code_master!$C979&amp;"")</f>
        <v/>
      </c>
      <c r="C979" s="0" t="str">
        <f aca="false">IF($A979="","",code_master!$B979&amp;"")</f>
        <v/>
      </c>
      <c r="D979" s="30" t="str">
        <f aca="false">IF($A979="","",SUMIFS(raw_data!$H:$H,raw_data!$A:$A,"&gt;="&amp;UY_START,raw_data!$A:$A,"&lt;="&amp;BASE_YM,raw_data!$B:$B,"&lt;="&amp;BASE_YM,raw_data!$G:$G,$A979))</f>
        <v/>
      </c>
      <c r="E979" s="30" t="str">
        <f aca="false">IF($A979="","",(SUMIFS(raw_data!$I:$I,raw_data!$A:$A,"&gt;="&amp;UY_START,raw_data!$A:$A,"&lt;="&amp;BASE_YM,raw_data!$B:$B,"&lt;="&amp;BASE_YM,raw_data!$G:$G,$A979)+SUMIFS(raw_data!$J:$J,raw_data!$A:$A,"&gt;="&amp;UY_START,raw_data!$A:$A,"&lt;="&amp;BASE_YM,raw_data!$B:$B,"&lt;="&amp;BASE_YM,raw_data!$G:$G,$A979)))</f>
        <v/>
      </c>
      <c r="F979" s="31" t="str">
        <f aca="false">IF(N(D979)=0,"",E979/D979)</f>
        <v/>
      </c>
      <c r="G979" s="30" t="str">
        <f aca="false">IF($A979="","",SUMIFS(raw_data!$H:$H,raw_data!$A:$A,"&gt;="&amp;UY_START_PY,raw_data!$A:$A,"&lt;="&amp;BASE_YM_PY,raw_data!$B:$B,"&lt;="&amp;BASE_YM_PY,raw_data!$G:$G,$A979))</f>
        <v/>
      </c>
      <c r="H979" s="30" t="str">
        <f aca="false">IF($A979="","",(SUMIFS(raw_data!$I:$I,raw_data!$A:$A,"&gt;="&amp;UY_START_PY,raw_data!$A:$A,"&lt;="&amp;BASE_YM_PY,raw_data!$B:$B,"&lt;="&amp;BASE_YM_PY,raw_data!$G:$G,$A979)+SUMIFS(raw_data!$J:$J,raw_data!$A:$A,"&gt;="&amp;UY_START_PY,raw_data!$A:$A,"&lt;="&amp;BASE_YM_PY,raw_data!$B:$B,"&lt;="&amp;BASE_YM_PY,raw_data!$G:$G,$A979)))</f>
        <v/>
      </c>
      <c r="I979" s="31" t="str">
        <f aca="false">IF(N(G979)=0,"",H979/G979)</f>
        <v/>
      </c>
      <c r="J979" s="32" t="str">
        <f aca="false">IF(N(G979)=0,"",D979/G979-1)</f>
        <v/>
      </c>
      <c r="K979" s="33" t="str">
        <f aca="false">IF(OR(F979="",I979=""),"",F979-I979)</f>
        <v/>
      </c>
      <c r="L979" s="30" t="str">
        <f aca="false">IF($A979="","",SUMIFS(raw_data!$H:$H,raw_data!$B:$B,BASE_YM,raw_data!$G:$G,$A979))</f>
        <v/>
      </c>
      <c r="M979" s="30" t="str">
        <f aca="false">IF($A979="","",(SUMIFS(raw_data!$I:$I,raw_data!$B:$B,BASE_YM,raw_data!$G:$G,$A979)+SUMIFS(raw_data!$J:$J,raw_data!$B:$B,BASE_YM,raw_data!$G:$G,$A979)))</f>
        <v/>
      </c>
      <c r="N979" s="31" t="str">
        <f aca="false">IF(N(L979)=0,"",M979/L979)</f>
        <v/>
      </c>
      <c r="O979" s="30" t="str">
        <f aca="false">IF($A979="","",SUMIFS(raw_data!$H:$H,raw_data!$B:$B,BASE_YM_PY,raw_data!$G:$G,$A979))</f>
        <v/>
      </c>
      <c r="P979" s="30" t="str">
        <f aca="false">IF($A979="","",(SUMIFS(raw_data!$I:$I,raw_data!$B:$B,BASE_YM_PY,raw_data!$G:$G,$A979)+SUMIFS(raw_data!$J:$J,raw_data!$B:$B,BASE_YM_PY,raw_data!$G:$G,$A979)))</f>
        <v/>
      </c>
      <c r="Q979" s="31" t="str">
        <f aca="false">IF(N(O979)=0,"",P979/O979)</f>
        <v/>
      </c>
      <c r="R979" s="32" t="str">
        <f aca="false">IF(N(O979)=0,"",L979/O979-1)</f>
        <v/>
      </c>
      <c r="S979" s="33" t="str">
        <f aca="false">IF(OR(N979="",Q979=""),"",N979-Q979)</f>
        <v/>
      </c>
      <c r="T979" s="0" t="str">
        <f aca="false">IF(N(D979)&gt;0,RANK(D979,D$2:D$1001)+COUNTIF(D$2:D979,D979)-1,"")</f>
        <v/>
      </c>
      <c r="U979" s="38" t="n">
        <f aca="false">IF(N(D979)&gt;0,IF(D979&gt;=LR_MIN_SHARE*SUM(D$2:D$1001),F979,-1),-1)</f>
        <v>-1</v>
      </c>
      <c r="V979" s="0" t="str">
        <f aca="false">IF(U979&lt;0,"",RANK(U979,U$2:U$1001)+COUNTIF(U$2:U979,U979)-1)</f>
        <v/>
      </c>
      <c r="W979" s="0" t="str">
        <f aca="false">IF(N(L979)&gt;0,RANK(L979,L$2:L$1001)+COUNTIF(L$2:L979,L979)-1,"")</f>
        <v/>
      </c>
      <c r="X979" s="38" t="n">
        <f aca="false">IF(N(L979)&gt;0,IF(L979&gt;=LR_MIN_SHARE*SUM(L$2:L$1001),N979,-1),-1)</f>
        <v>-1</v>
      </c>
      <c r="Y979" s="0" t="str">
        <f aca="false">IF(X979&lt;0,"",RANK(X979,X$2:X$1001)+COUNTIF(X$2:X979,X979)-1)</f>
        <v/>
      </c>
      <c r="AA979" s="0" t="str">
        <f aca="false">IF($A979="","",IF(COUNTIF($B$2:$B979,$B979)=1,1,""))</f>
        <v/>
      </c>
      <c r="AB979" s="0" t="str">
        <f aca="false">IF(AA979=1,SUMIF($B$2:$B$1001,$B979,$D$2:$D$1001),"")</f>
        <v/>
      </c>
      <c r="AC979" s="0" t="str">
        <f aca="false">IF(AA979=1,RANK(AB979,$AB$2:$AB$1001)+COUNTIF($AB$2:$AB979,AB979)-1,"")</f>
        <v/>
      </c>
      <c r="AD979" s="0" t="str">
        <f aca="false">IF($A979="","",COUNTIF(raw_data!$G:$G,$A979))</f>
        <v/>
      </c>
      <c r="AE979" s="0" t="str">
        <f aca="false">IF($A979="","",IF(COUNTIF($A$2:$A$1001,$A979)&gt;1,1,0))</f>
        <v/>
      </c>
    </row>
    <row r="980" customFormat="false" ht="15" hidden="false" customHeight="false" outlineLevel="0" collapsed="false">
      <c r="A980" s="0" t="str">
        <f aca="false">IF(code_master!$A980="","",code_master!$A980)</f>
        <v/>
      </c>
      <c r="B980" s="0" t="str">
        <f aca="false">IF($A980="","",code_master!$C980&amp;"")</f>
        <v/>
      </c>
      <c r="C980" s="0" t="str">
        <f aca="false">IF($A980="","",code_master!$B980&amp;"")</f>
        <v/>
      </c>
      <c r="D980" s="30" t="str">
        <f aca="false">IF($A980="","",SUMIFS(raw_data!$H:$H,raw_data!$A:$A,"&gt;="&amp;UY_START,raw_data!$A:$A,"&lt;="&amp;BASE_YM,raw_data!$B:$B,"&lt;="&amp;BASE_YM,raw_data!$G:$G,$A980))</f>
        <v/>
      </c>
      <c r="E980" s="30" t="str">
        <f aca="false">IF($A980="","",(SUMIFS(raw_data!$I:$I,raw_data!$A:$A,"&gt;="&amp;UY_START,raw_data!$A:$A,"&lt;="&amp;BASE_YM,raw_data!$B:$B,"&lt;="&amp;BASE_YM,raw_data!$G:$G,$A980)+SUMIFS(raw_data!$J:$J,raw_data!$A:$A,"&gt;="&amp;UY_START,raw_data!$A:$A,"&lt;="&amp;BASE_YM,raw_data!$B:$B,"&lt;="&amp;BASE_YM,raw_data!$G:$G,$A980)))</f>
        <v/>
      </c>
      <c r="F980" s="31" t="str">
        <f aca="false">IF(N(D980)=0,"",E980/D980)</f>
        <v/>
      </c>
      <c r="G980" s="30" t="str">
        <f aca="false">IF($A980="","",SUMIFS(raw_data!$H:$H,raw_data!$A:$A,"&gt;="&amp;UY_START_PY,raw_data!$A:$A,"&lt;="&amp;BASE_YM_PY,raw_data!$B:$B,"&lt;="&amp;BASE_YM_PY,raw_data!$G:$G,$A980))</f>
        <v/>
      </c>
      <c r="H980" s="30" t="str">
        <f aca="false">IF($A980="","",(SUMIFS(raw_data!$I:$I,raw_data!$A:$A,"&gt;="&amp;UY_START_PY,raw_data!$A:$A,"&lt;="&amp;BASE_YM_PY,raw_data!$B:$B,"&lt;="&amp;BASE_YM_PY,raw_data!$G:$G,$A980)+SUMIFS(raw_data!$J:$J,raw_data!$A:$A,"&gt;="&amp;UY_START_PY,raw_data!$A:$A,"&lt;="&amp;BASE_YM_PY,raw_data!$B:$B,"&lt;="&amp;BASE_YM_PY,raw_data!$G:$G,$A980)))</f>
        <v/>
      </c>
      <c r="I980" s="31" t="str">
        <f aca="false">IF(N(G980)=0,"",H980/G980)</f>
        <v/>
      </c>
      <c r="J980" s="32" t="str">
        <f aca="false">IF(N(G980)=0,"",D980/G980-1)</f>
        <v/>
      </c>
      <c r="K980" s="33" t="str">
        <f aca="false">IF(OR(F980="",I980=""),"",F980-I980)</f>
        <v/>
      </c>
      <c r="L980" s="30" t="str">
        <f aca="false">IF($A980="","",SUMIFS(raw_data!$H:$H,raw_data!$B:$B,BASE_YM,raw_data!$G:$G,$A980))</f>
        <v/>
      </c>
      <c r="M980" s="30" t="str">
        <f aca="false">IF($A980="","",(SUMIFS(raw_data!$I:$I,raw_data!$B:$B,BASE_YM,raw_data!$G:$G,$A980)+SUMIFS(raw_data!$J:$J,raw_data!$B:$B,BASE_YM,raw_data!$G:$G,$A980)))</f>
        <v/>
      </c>
      <c r="N980" s="31" t="str">
        <f aca="false">IF(N(L980)=0,"",M980/L980)</f>
        <v/>
      </c>
      <c r="O980" s="30" t="str">
        <f aca="false">IF($A980="","",SUMIFS(raw_data!$H:$H,raw_data!$B:$B,BASE_YM_PY,raw_data!$G:$G,$A980))</f>
        <v/>
      </c>
      <c r="P980" s="30" t="str">
        <f aca="false">IF($A980="","",(SUMIFS(raw_data!$I:$I,raw_data!$B:$B,BASE_YM_PY,raw_data!$G:$G,$A980)+SUMIFS(raw_data!$J:$J,raw_data!$B:$B,BASE_YM_PY,raw_data!$G:$G,$A980)))</f>
        <v/>
      </c>
      <c r="Q980" s="31" t="str">
        <f aca="false">IF(N(O980)=0,"",P980/O980)</f>
        <v/>
      </c>
      <c r="R980" s="32" t="str">
        <f aca="false">IF(N(O980)=0,"",L980/O980-1)</f>
        <v/>
      </c>
      <c r="S980" s="33" t="str">
        <f aca="false">IF(OR(N980="",Q980=""),"",N980-Q980)</f>
        <v/>
      </c>
      <c r="T980" s="0" t="str">
        <f aca="false">IF(N(D980)&gt;0,RANK(D980,D$2:D$1001)+COUNTIF(D$2:D980,D980)-1,"")</f>
        <v/>
      </c>
      <c r="U980" s="38" t="n">
        <f aca="false">IF(N(D980)&gt;0,IF(D980&gt;=LR_MIN_SHARE*SUM(D$2:D$1001),F980,-1),-1)</f>
        <v>-1</v>
      </c>
      <c r="V980" s="0" t="str">
        <f aca="false">IF(U980&lt;0,"",RANK(U980,U$2:U$1001)+COUNTIF(U$2:U980,U980)-1)</f>
        <v/>
      </c>
      <c r="W980" s="0" t="str">
        <f aca="false">IF(N(L980)&gt;0,RANK(L980,L$2:L$1001)+COUNTIF(L$2:L980,L980)-1,"")</f>
        <v/>
      </c>
      <c r="X980" s="38" t="n">
        <f aca="false">IF(N(L980)&gt;0,IF(L980&gt;=LR_MIN_SHARE*SUM(L$2:L$1001),N980,-1),-1)</f>
        <v>-1</v>
      </c>
      <c r="Y980" s="0" t="str">
        <f aca="false">IF(X980&lt;0,"",RANK(X980,X$2:X$1001)+COUNTIF(X$2:X980,X980)-1)</f>
        <v/>
      </c>
      <c r="AA980" s="0" t="str">
        <f aca="false">IF($A980="","",IF(COUNTIF($B$2:$B980,$B980)=1,1,""))</f>
        <v/>
      </c>
      <c r="AB980" s="0" t="str">
        <f aca="false">IF(AA980=1,SUMIF($B$2:$B$1001,$B980,$D$2:$D$1001),"")</f>
        <v/>
      </c>
      <c r="AC980" s="0" t="str">
        <f aca="false">IF(AA980=1,RANK(AB980,$AB$2:$AB$1001)+COUNTIF($AB$2:$AB980,AB980)-1,"")</f>
        <v/>
      </c>
      <c r="AD980" s="0" t="str">
        <f aca="false">IF($A980="","",COUNTIF(raw_data!$G:$G,$A980))</f>
        <v/>
      </c>
      <c r="AE980" s="0" t="str">
        <f aca="false">IF($A980="","",IF(COUNTIF($A$2:$A$1001,$A980)&gt;1,1,0))</f>
        <v/>
      </c>
    </row>
    <row r="981" customFormat="false" ht="15" hidden="false" customHeight="false" outlineLevel="0" collapsed="false">
      <c r="A981" s="0" t="str">
        <f aca="false">IF(code_master!$A981="","",code_master!$A981)</f>
        <v/>
      </c>
      <c r="B981" s="0" t="str">
        <f aca="false">IF($A981="","",code_master!$C981&amp;"")</f>
        <v/>
      </c>
      <c r="C981" s="0" t="str">
        <f aca="false">IF($A981="","",code_master!$B981&amp;"")</f>
        <v/>
      </c>
      <c r="D981" s="30" t="str">
        <f aca="false">IF($A981="","",SUMIFS(raw_data!$H:$H,raw_data!$A:$A,"&gt;="&amp;UY_START,raw_data!$A:$A,"&lt;="&amp;BASE_YM,raw_data!$B:$B,"&lt;="&amp;BASE_YM,raw_data!$G:$G,$A981))</f>
        <v/>
      </c>
      <c r="E981" s="30" t="str">
        <f aca="false">IF($A981="","",(SUMIFS(raw_data!$I:$I,raw_data!$A:$A,"&gt;="&amp;UY_START,raw_data!$A:$A,"&lt;="&amp;BASE_YM,raw_data!$B:$B,"&lt;="&amp;BASE_YM,raw_data!$G:$G,$A981)+SUMIFS(raw_data!$J:$J,raw_data!$A:$A,"&gt;="&amp;UY_START,raw_data!$A:$A,"&lt;="&amp;BASE_YM,raw_data!$B:$B,"&lt;="&amp;BASE_YM,raw_data!$G:$G,$A981)))</f>
        <v/>
      </c>
      <c r="F981" s="31" t="str">
        <f aca="false">IF(N(D981)=0,"",E981/D981)</f>
        <v/>
      </c>
      <c r="G981" s="30" t="str">
        <f aca="false">IF($A981="","",SUMIFS(raw_data!$H:$H,raw_data!$A:$A,"&gt;="&amp;UY_START_PY,raw_data!$A:$A,"&lt;="&amp;BASE_YM_PY,raw_data!$B:$B,"&lt;="&amp;BASE_YM_PY,raw_data!$G:$G,$A981))</f>
        <v/>
      </c>
      <c r="H981" s="30" t="str">
        <f aca="false">IF($A981="","",(SUMIFS(raw_data!$I:$I,raw_data!$A:$A,"&gt;="&amp;UY_START_PY,raw_data!$A:$A,"&lt;="&amp;BASE_YM_PY,raw_data!$B:$B,"&lt;="&amp;BASE_YM_PY,raw_data!$G:$G,$A981)+SUMIFS(raw_data!$J:$J,raw_data!$A:$A,"&gt;="&amp;UY_START_PY,raw_data!$A:$A,"&lt;="&amp;BASE_YM_PY,raw_data!$B:$B,"&lt;="&amp;BASE_YM_PY,raw_data!$G:$G,$A981)))</f>
        <v/>
      </c>
      <c r="I981" s="31" t="str">
        <f aca="false">IF(N(G981)=0,"",H981/G981)</f>
        <v/>
      </c>
      <c r="J981" s="32" t="str">
        <f aca="false">IF(N(G981)=0,"",D981/G981-1)</f>
        <v/>
      </c>
      <c r="K981" s="33" t="str">
        <f aca="false">IF(OR(F981="",I981=""),"",F981-I981)</f>
        <v/>
      </c>
      <c r="L981" s="30" t="str">
        <f aca="false">IF($A981="","",SUMIFS(raw_data!$H:$H,raw_data!$B:$B,BASE_YM,raw_data!$G:$G,$A981))</f>
        <v/>
      </c>
      <c r="M981" s="30" t="str">
        <f aca="false">IF($A981="","",(SUMIFS(raw_data!$I:$I,raw_data!$B:$B,BASE_YM,raw_data!$G:$G,$A981)+SUMIFS(raw_data!$J:$J,raw_data!$B:$B,BASE_YM,raw_data!$G:$G,$A981)))</f>
        <v/>
      </c>
      <c r="N981" s="31" t="str">
        <f aca="false">IF(N(L981)=0,"",M981/L981)</f>
        <v/>
      </c>
      <c r="O981" s="30" t="str">
        <f aca="false">IF($A981="","",SUMIFS(raw_data!$H:$H,raw_data!$B:$B,BASE_YM_PY,raw_data!$G:$G,$A981))</f>
        <v/>
      </c>
      <c r="P981" s="30" t="str">
        <f aca="false">IF($A981="","",(SUMIFS(raw_data!$I:$I,raw_data!$B:$B,BASE_YM_PY,raw_data!$G:$G,$A981)+SUMIFS(raw_data!$J:$J,raw_data!$B:$B,BASE_YM_PY,raw_data!$G:$G,$A981)))</f>
        <v/>
      </c>
      <c r="Q981" s="31" t="str">
        <f aca="false">IF(N(O981)=0,"",P981/O981)</f>
        <v/>
      </c>
      <c r="R981" s="32" t="str">
        <f aca="false">IF(N(O981)=0,"",L981/O981-1)</f>
        <v/>
      </c>
      <c r="S981" s="33" t="str">
        <f aca="false">IF(OR(N981="",Q981=""),"",N981-Q981)</f>
        <v/>
      </c>
      <c r="T981" s="0" t="str">
        <f aca="false">IF(N(D981)&gt;0,RANK(D981,D$2:D$1001)+COUNTIF(D$2:D981,D981)-1,"")</f>
        <v/>
      </c>
      <c r="U981" s="38" t="n">
        <f aca="false">IF(N(D981)&gt;0,IF(D981&gt;=LR_MIN_SHARE*SUM(D$2:D$1001),F981,-1),-1)</f>
        <v>-1</v>
      </c>
      <c r="V981" s="0" t="str">
        <f aca="false">IF(U981&lt;0,"",RANK(U981,U$2:U$1001)+COUNTIF(U$2:U981,U981)-1)</f>
        <v/>
      </c>
      <c r="W981" s="0" t="str">
        <f aca="false">IF(N(L981)&gt;0,RANK(L981,L$2:L$1001)+COUNTIF(L$2:L981,L981)-1,"")</f>
        <v/>
      </c>
      <c r="X981" s="38" t="n">
        <f aca="false">IF(N(L981)&gt;0,IF(L981&gt;=LR_MIN_SHARE*SUM(L$2:L$1001),N981,-1),-1)</f>
        <v>-1</v>
      </c>
      <c r="Y981" s="0" t="str">
        <f aca="false">IF(X981&lt;0,"",RANK(X981,X$2:X$1001)+COUNTIF(X$2:X981,X981)-1)</f>
        <v/>
      </c>
      <c r="AA981" s="0" t="str">
        <f aca="false">IF($A981="","",IF(COUNTIF($B$2:$B981,$B981)=1,1,""))</f>
        <v/>
      </c>
      <c r="AB981" s="0" t="str">
        <f aca="false">IF(AA981=1,SUMIF($B$2:$B$1001,$B981,$D$2:$D$1001),"")</f>
        <v/>
      </c>
      <c r="AC981" s="0" t="str">
        <f aca="false">IF(AA981=1,RANK(AB981,$AB$2:$AB$1001)+COUNTIF($AB$2:$AB981,AB981)-1,"")</f>
        <v/>
      </c>
      <c r="AD981" s="0" t="str">
        <f aca="false">IF($A981="","",COUNTIF(raw_data!$G:$G,$A981))</f>
        <v/>
      </c>
      <c r="AE981" s="0" t="str">
        <f aca="false">IF($A981="","",IF(COUNTIF($A$2:$A$1001,$A981)&gt;1,1,0))</f>
        <v/>
      </c>
    </row>
    <row r="982" customFormat="false" ht="15" hidden="false" customHeight="false" outlineLevel="0" collapsed="false">
      <c r="A982" s="0" t="str">
        <f aca="false">IF(code_master!$A982="","",code_master!$A982)</f>
        <v/>
      </c>
      <c r="B982" s="0" t="str">
        <f aca="false">IF($A982="","",code_master!$C982&amp;"")</f>
        <v/>
      </c>
      <c r="C982" s="0" t="str">
        <f aca="false">IF($A982="","",code_master!$B982&amp;"")</f>
        <v/>
      </c>
      <c r="D982" s="30" t="str">
        <f aca="false">IF($A982="","",SUMIFS(raw_data!$H:$H,raw_data!$A:$A,"&gt;="&amp;UY_START,raw_data!$A:$A,"&lt;="&amp;BASE_YM,raw_data!$B:$B,"&lt;="&amp;BASE_YM,raw_data!$G:$G,$A982))</f>
        <v/>
      </c>
      <c r="E982" s="30" t="str">
        <f aca="false">IF($A982="","",(SUMIFS(raw_data!$I:$I,raw_data!$A:$A,"&gt;="&amp;UY_START,raw_data!$A:$A,"&lt;="&amp;BASE_YM,raw_data!$B:$B,"&lt;="&amp;BASE_YM,raw_data!$G:$G,$A982)+SUMIFS(raw_data!$J:$J,raw_data!$A:$A,"&gt;="&amp;UY_START,raw_data!$A:$A,"&lt;="&amp;BASE_YM,raw_data!$B:$B,"&lt;="&amp;BASE_YM,raw_data!$G:$G,$A982)))</f>
        <v/>
      </c>
      <c r="F982" s="31" t="str">
        <f aca="false">IF(N(D982)=0,"",E982/D982)</f>
        <v/>
      </c>
      <c r="G982" s="30" t="str">
        <f aca="false">IF($A982="","",SUMIFS(raw_data!$H:$H,raw_data!$A:$A,"&gt;="&amp;UY_START_PY,raw_data!$A:$A,"&lt;="&amp;BASE_YM_PY,raw_data!$B:$B,"&lt;="&amp;BASE_YM_PY,raw_data!$G:$G,$A982))</f>
        <v/>
      </c>
      <c r="H982" s="30" t="str">
        <f aca="false">IF($A982="","",(SUMIFS(raw_data!$I:$I,raw_data!$A:$A,"&gt;="&amp;UY_START_PY,raw_data!$A:$A,"&lt;="&amp;BASE_YM_PY,raw_data!$B:$B,"&lt;="&amp;BASE_YM_PY,raw_data!$G:$G,$A982)+SUMIFS(raw_data!$J:$J,raw_data!$A:$A,"&gt;="&amp;UY_START_PY,raw_data!$A:$A,"&lt;="&amp;BASE_YM_PY,raw_data!$B:$B,"&lt;="&amp;BASE_YM_PY,raw_data!$G:$G,$A982)))</f>
        <v/>
      </c>
      <c r="I982" s="31" t="str">
        <f aca="false">IF(N(G982)=0,"",H982/G982)</f>
        <v/>
      </c>
      <c r="J982" s="32" t="str">
        <f aca="false">IF(N(G982)=0,"",D982/G982-1)</f>
        <v/>
      </c>
      <c r="K982" s="33" t="str">
        <f aca="false">IF(OR(F982="",I982=""),"",F982-I982)</f>
        <v/>
      </c>
      <c r="L982" s="30" t="str">
        <f aca="false">IF($A982="","",SUMIFS(raw_data!$H:$H,raw_data!$B:$B,BASE_YM,raw_data!$G:$G,$A982))</f>
        <v/>
      </c>
      <c r="M982" s="30" t="str">
        <f aca="false">IF($A982="","",(SUMIFS(raw_data!$I:$I,raw_data!$B:$B,BASE_YM,raw_data!$G:$G,$A982)+SUMIFS(raw_data!$J:$J,raw_data!$B:$B,BASE_YM,raw_data!$G:$G,$A982)))</f>
        <v/>
      </c>
      <c r="N982" s="31" t="str">
        <f aca="false">IF(N(L982)=0,"",M982/L982)</f>
        <v/>
      </c>
      <c r="O982" s="30" t="str">
        <f aca="false">IF($A982="","",SUMIFS(raw_data!$H:$H,raw_data!$B:$B,BASE_YM_PY,raw_data!$G:$G,$A982))</f>
        <v/>
      </c>
      <c r="P982" s="30" t="str">
        <f aca="false">IF($A982="","",(SUMIFS(raw_data!$I:$I,raw_data!$B:$B,BASE_YM_PY,raw_data!$G:$G,$A982)+SUMIFS(raw_data!$J:$J,raw_data!$B:$B,BASE_YM_PY,raw_data!$G:$G,$A982)))</f>
        <v/>
      </c>
      <c r="Q982" s="31" t="str">
        <f aca="false">IF(N(O982)=0,"",P982/O982)</f>
        <v/>
      </c>
      <c r="R982" s="32" t="str">
        <f aca="false">IF(N(O982)=0,"",L982/O982-1)</f>
        <v/>
      </c>
      <c r="S982" s="33" t="str">
        <f aca="false">IF(OR(N982="",Q982=""),"",N982-Q982)</f>
        <v/>
      </c>
      <c r="T982" s="0" t="str">
        <f aca="false">IF(N(D982)&gt;0,RANK(D982,D$2:D$1001)+COUNTIF(D$2:D982,D982)-1,"")</f>
        <v/>
      </c>
      <c r="U982" s="38" t="n">
        <f aca="false">IF(N(D982)&gt;0,IF(D982&gt;=LR_MIN_SHARE*SUM(D$2:D$1001),F982,-1),-1)</f>
        <v>-1</v>
      </c>
      <c r="V982" s="0" t="str">
        <f aca="false">IF(U982&lt;0,"",RANK(U982,U$2:U$1001)+COUNTIF(U$2:U982,U982)-1)</f>
        <v/>
      </c>
      <c r="W982" s="0" t="str">
        <f aca="false">IF(N(L982)&gt;0,RANK(L982,L$2:L$1001)+COUNTIF(L$2:L982,L982)-1,"")</f>
        <v/>
      </c>
      <c r="X982" s="38" t="n">
        <f aca="false">IF(N(L982)&gt;0,IF(L982&gt;=LR_MIN_SHARE*SUM(L$2:L$1001),N982,-1),-1)</f>
        <v>-1</v>
      </c>
      <c r="Y982" s="0" t="str">
        <f aca="false">IF(X982&lt;0,"",RANK(X982,X$2:X$1001)+COUNTIF(X$2:X982,X982)-1)</f>
        <v/>
      </c>
      <c r="AA982" s="0" t="str">
        <f aca="false">IF($A982="","",IF(COUNTIF($B$2:$B982,$B982)=1,1,""))</f>
        <v/>
      </c>
      <c r="AB982" s="0" t="str">
        <f aca="false">IF(AA982=1,SUMIF($B$2:$B$1001,$B982,$D$2:$D$1001),"")</f>
        <v/>
      </c>
      <c r="AC982" s="0" t="str">
        <f aca="false">IF(AA982=1,RANK(AB982,$AB$2:$AB$1001)+COUNTIF($AB$2:$AB982,AB982)-1,"")</f>
        <v/>
      </c>
      <c r="AD982" s="0" t="str">
        <f aca="false">IF($A982="","",COUNTIF(raw_data!$G:$G,$A982))</f>
        <v/>
      </c>
      <c r="AE982" s="0" t="str">
        <f aca="false">IF($A982="","",IF(COUNTIF($A$2:$A$1001,$A982)&gt;1,1,0))</f>
        <v/>
      </c>
    </row>
    <row r="983" customFormat="false" ht="15" hidden="false" customHeight="false" outlineLevel="0" collapsed="false">
      <c r="A983" s="0" t="str">
        <f aca="false">IF(code_master!$A983="","",code_master!$A983)</f>
        <v/>
      </c>
      <c r="B983" s="0" t="str">
        <f aca="false">IF($A983="","",code_master!$C983&amp;"")</f>
        <v/>
      </c>
      <c r="C983" s="0" t="str">
        <f aca="false">IF($A983="","",code_master!$B983&amp;"")</f>
        <v/>
      </c>
      <c r="D983" s="30" t="str">
        <f aca="false">IF($A983="","",SUMIFS(raw_data!$H:$H,raw_data!$A:$A,"&gt;="&amp;UY_START,raw_data!$A:$A,"&lt;="&amp;BASE_YM,raw_data!$B:$B,"&lt;="&amp;BASE_YM,raw_data!$G:$G,$A983))</f>
        <v/>
      </c>
      <c r="E983" s="30" t="str">
        <f aca="false">IF($A983="","",(SUMIFS(raw_data!$I:$I,raw_data!$A:$A,"&gt;="&amp;UY_START,raw_data!$A:$A,"&lt;="&amp;BASE_YM,raw_data!$B:$B,"&lt;="&amp;BASE_YM,raw_data!$G:$G,$A983)+SUMIFS(raw_data!$J:$J,raw_data!$A:$A,"&gt;="&amp;UY_START,raw_data!$A:$A,"&lt;="&amp;BASE_YM,raw_data!$B:$B,"&lt;="&amp;BASE_YM,raw_data!$G:$G,$A983)))</f>
        <v/>
      </c>
      <c r="F983" s="31" t="str">
        <f aca="false">IF(N(D983)=0,"",E983/D983)</f>
        <v/>
      </c>
      <c r="G983" s="30" t="str">
        <f aca="false">IF($A983="","",SUMIFS(raw_data!$H:$H,raw_data!$A:$A,"&gt;="&amp;UY_START_PY,raw_data!$A:$A,"&lt;="&amp;BASE_YM_PY,raw_data!$B:$B,"&lt;="&amp;BASE_YM_PY,raw_data!$G:$G,$A983))</f>
        <v/>
      </c>
      <c r="H983" s="30" t="str">
        <f aca="false">IF($A983="","",(SUMIFS(raw_data!$I:$I,raw_data!$A:$A,"&gt;="&amp;UY_START_PY,raw_data!$A:$A,"&lt;="&amp;BASE_YM_PY,raw_data!$B:$B,"&lt;="&amp;BASE_YM_PY,raw_data!$G:$G,$A983)+SUMIFS(raw_data!$J:$J,raw_data!$A:$A,"&gt;="&amp;UY_START_PY,raw_data!$A:$A,"&lt;="&amp;BASE_YM_PY,raw_data!$B:$B,"&lt;="&amp;BASE_YM_PY,raw_data!$G:$G,$A983)))</f>
        <v/>
      </c>
      <c r="I983" s="31" t="str">
        <f aca="false">IF(N(G983)=0,"",H983/G983)</f>
        <v/>
      </c>
      <c r="J983" s="32" t="str">
        <f aca="false">IF(N(G983)=0,"",D983/G983-1)</f>
        <v/>
      </c>
      <c r="K983" s="33" t="str">
        <f aca="false">IF(OR(F983="",I983=""),"",F983-I983)</f>
        <v/>
      </c>
      <c r="L983" s="30" t="str">
        <f aca="false">IF($A983="","",SUMIFS(raw_data!$H:$H,raw_data!$B:$B,BASE_YM,raw_data!$G:$G,$A983))</f>
        <v/>
      </c>
      <c r="M983" s="30" t="str">
        <f aca="false">IF($A983="","",(SUMIFS(raw_data!$I:$I,raw_data!$B:$B,BASE_YM,raw_data!$G:$G,$A983)+SUMIFS(raw_data!$J:$J,raw_data!$B:$B,BASE_YM,raw_data!$G:$G,$A983)))</f>
        <v/>
      </c>
      <c r="N983" s="31" t="str">
        <f aca="false">IF(N(L983)=0,"",M983/L983)</f>
        <v/>
      </c>
      <c r="O983" s="30" t="str">
        <f aca="false">IF($A983="","",SUMIFS(raw_data!$H:$H,raw_data!$B:$B,BASE_YM_PY,raw_data!$G:$G,$A983))</f>
        <v/>
      </c>
      <c r="P983" s="30" t="str">
        <f aca="false">IF($A983="","",(SUMIFS(raw_data!$I:$I,raw_data!$B:$B,BASE_YM_PY,raw_data!$G:$G,$A983)+SUMIFS(raw_data!$J:$J,raw_data!$B:$B,BASE_YM_PY,raw_data!$G:$G,$A983)))</f>
        <v/>
      </c>
      <c r="Q983" s="31" t="str">
        <f aca="false">IF(N(O983)=0,"",P983/O983)</f>
        <v/>
      </c>
      <c r="R983" s="32" t="str">
        <f aca="false">IF(N(O983)=0,"",L983/O983-1)</f>
        <v/>
      </c>
      <c r="S983" s="33" t="str">
        <f aca="false">IF(OR(N983="",Q983=""),"",N983-Q983)</f>
        <v/>
      </c>
      <c r="T983" s="0" t="str">
        <f aca="false">IF(N(D983)&gt;0,RANK(D983,D$2:D$1001)+COUNTIF(D$2:D983,D983)-1,"")</f>
        <v/>
      </c>
      <c r="U983" s="38" t="n">
        <f aca="false">IF(N(D983)&gt;0,IF(D983&gt;=LR_MIN_SHARE*SUM(D$2:D$1001),F983,-1),-1)</f>
        <v>-1</v>
      </c>
      <c r="V983" s="0" t="str">
        <f aca="false">IF(U983&lt;0,"",RANK(U983,U$2:U$1001)+COUNTIF(U$2:U983,U983)-1)</f>
        <v/>
      </c>
      <c r="W983" s="0" t="str">
        <f aca="false">IF(N(L983)&gt;0,RANK(L983,L$2:L$1001)+COUNTIF(L$2:L983,L983)-1,"")</f>
        <v/>
      </c>
      <c r="X983" s="38" t="n">
        <f aca="false">IF(N(L983)&gt;0,IF(L983&gt;=LR_MIN_SHARE*SUM(L$2:L$1001),N983,-1),-1)</f>
        <v>-1</v>
      </c>
      <c r="Y983" s="0" t="str">
        <f aca="false">IF(X983&lt;0,"",RANK(X983,X$2:X$1001)+COUNTIF(X$2:X983,X983)-1)</f>
        <v/>
      </c>
      <c r="AA983" s="0" t="str">
        <f aca="false">IF($A983="","",IF(COUNTIF($B$2:$B983,$B983)=1,1,""))</f>
        <v/>
      </c>
      <c r="AB983" s="0" t="str">
        <f aca="false">IF(AA983=1,SUMIF($B$2:$B$1001,$B983,$D$2:$D$1001),"")</f>
        <v/>
      </c>
      <c r="AC983" s="0" t="str">
        <f aca="false">IF(AA983=1,RANK(AB983,$AB$2:$AB$1001)+COUNTIF($AB$2:$AB983,AB983)-1,"")</f>
        <v/>
      </c>
      <c r="AD983" s="0" t="str">
        <f aca="false">IF($A983="","",COUNTIF(raw_data!$G:$G,$A983))</f>
        <v/>
      </c>
      <c r="AE983" s="0" t="str">
        <f aca="false">IF($A983="","",IF(COUNTIF($A$2:$A$1001,$A983)&gt;1,1,0))</f>
        <v/>
      </c>
    </row>
    <row r="984" customFormat="false" ht="15" hidden="false" customHeight="false" outlineLevel="0" collapsed="false">
      <c r="A984" s="0" t="str">
        <f aca="false">IF(code_master!$A984="","",code_master!$A984)</f>
        <v/>
      </c>
      <c r="B984" s="0" t="str">
        <f aca="false">IF($A984="","",code_master!$C984&amp;"")</f>
        <v/>
      </c>
      <c r="C984" s="0" t="str">
        <f aca="false">IF($A984="","",code_master!$B984&amp;"")</f>
        <v/>
      </c>
      <c r="D984" s="30" t="str">
        <f aca="false">IF($A984="","",SUMIFS(raw_data!$H:$H,raw_data!$A:$A,"&gt;="&amp;UY_START,raw_data!$A:$A,"&lt;="&amp;BASE_YM,raw_data!$B:$B,"&lt;="&amp;BASE_YM,raw_data!$G:$G,$A984))</f>
        <v/>
      </c>
      <c r="E984" s="30" t="str">
        <f aca="false">IF($A984="","",(SUMIFS(raw_data!$I:$I,raw_data!$A:$A,"&gt;="&amp;UY_START,raw_data!$A:$A,"&lt;="&amp;BASE_YM,raw_data!$B:$B,"&lt;="&amp;BASE_YM,raw_data!$G:$G,$A984)+SUMIFS(raw_data!$J:$J,raw_data!$A:$A,"&gt;="&amp;UY_START,raw_data!$A:$A,"&lt;="&amp;BASE_YM,raw_data!$B:$B,"&lt;="&amp;BASE_YM,raw_data!$G:$G,$A984)))</f>
        <v/>
      </c>
      <c r="F984" s="31" t="str">
        <f aca="false">IF(N(D984)=0,"",E984/D984)</f>
        <v/>
      </c>
      <c r="G984" s="30" t="str">
        <f aca="false">IF($A984="","",SUMIFS(raw_data!$H:$H,raw_data!$A:$A,"&gt;="&amp;UY_START_PY,raw_data!$A:$A,"&lt;="&amp;BASE_YM_PY,raw_data!$B:$B,"&lt;="&amp;BASE_YM_PY,raw_data!$G:$G,$A984))</f>
        <v/>
      </c>
      <c r="H984" s="30" t="str">
        <f aca="false">IF($A984="","",(SUMIFS(raw_data!$I:$I,raw_data!$A:$A,"&gt;="&amp;UY_START_PY,raw_data!$A:$A,"&lt;="&amp;BASE_YM_PY,raw_data!$B:$B,"&lt;="&amp;BASE_YM_PY,raw_data!$G:$G,$A984)+SUMIFS(raw_data!$J:$J,raw_data!$A:$A,"&gt;="&amp;UY_START_PY,raw_data!$A:$A,"&lt;="&amp;BASE_YM_PY,raw_data!$B:$B,"&lt;="&amp;BASE_YM_PY,raw_data!$G:$G,$A984)))</f>
        <v/>
      </c>
      <c r="I984" s="31" t="str">
        <f aca="false">IF(N(G984)=0,"",H984/G984)</f>
        <v/>
      </c>
      <c r="J984" s="32" t="str">
        <f aca="false">IF(N(G984)=0,"",D984/G984-1)</f>
        <v/>
      </c>
      <c r="K984" s="33" t="str">
        <f aca="false">IF(OR(F984="",I984=""),"",F984-I984)</f>
        <v/>
      </c>
      <c r="L984" s="30" t="str">
        <f aca="false">IF($A984="","",SUMIFS(raw_data!$H:$H,raw_data!$B:$B,BASE_YM,raw_data!$G:$G,$A984))</f>
        <v/>
      </c>
      <c r="M984" s="30" t="str">
        <f aca="false">IF($A984="","",(SUMIFS(raw_data!$I:$I,raw_data!$B:$B,BASE_YM,raw_data!$G:$G,$A984)+SUMIFS(raw_data!$J:$J,raw_data!$B:$B,BASE_YM,raw_data!$G:$G,$A984)))</f>
        <v/>
      </c>
      <c r="N984" s="31" t="str">
        <f aca="false">IF(N(L984)=0,"",M984/L984)</f>
        <v/>
      </c>
      <c r="O984" s="30" t="str">
        <f aca="false">IF($A984="","",SUMIFS(raw_data!$H:$H,raw_data!$B:$B,BASE_YM_PY,raw_data!$G:$G,$A984))</f>
        <v/>
      </c>
      <c r="P984" s="30" t="str">
        <f aca="false">IF($A984="","",(SUMIFS(raw_data!$I:$I,raw_data!$B:$B,BASE_YM_PY,raw_data!$G:$G,$A984)+SUMIFS(raw_data!$J:$J,raw_data!$B:$B,BASE_YM_PY,raw_data!$G:$G,$A984)))</f>
        <v/>
      </c>
      <c r="Q984" s="31" t="str">
        <f aca="false">IF(N(O984)=0,"",P984/O984)</f>
        <v/>
      </c>
      <c r="R984" s="32" t="str">
        <f aca="false">IF(N(O984)=0,"",L984/O984-1)</f>
        <v/>
      </c>
      <c r="S984" s="33" t="str">
        <f aca="false">IF(OR(N984="",Q984=""),"",N984-Q984)</f>
        <v/>
      </c>
      <c r="T984" s="0" t="str">
        <f aca="false">IF(N(D984)&gt;0,RANK(D984,D$2:D$1001)+COUNTIF(D$2:D984,D984)-1,"")</f>
        <v/>
      </c>
      <c r="U984" s="38" t="n">
        <f aca="false">IF(N(D984)&gt;0,IF(D984&gt;=LR_MIN_SHARE*SUM(D$2:D$1001),F984,-1),-1)</f>
        <v>-1</v>
      </c>
      <c r="V984" s="0" t="str">
        <f aca="false">IF(U984&lt;0,"",RANK(U984,U$2:U$1001)+COUNTIF(U$2:U984,U984)-1)</f>
        <v/>
      </c>
      <c r="W984" s="0" t="str">
        <f aca="false">IF(N(L984)&gt;0,RANK(L984,L$2:L$1001)+COUNTIF(L$2:L984,L984)-1,"")</f>
        <v/>
      </c>
      <c r="X984" s="38" t="n">
        <f aca="false">IF(N(L984)&gt;0,IF(L984&gt;=LR_MIN_SHARE*SUM(L$2:L$1001),N984,-1),-1)</f>
        <v>-1</v>
      </c>
      <c r="Y984" s="0" t="str">
        <f aca="false">IF(X984&lt;0,"",RANK(X984,X$2:X$1001)+COUNTIF(X$2:X984,X984)-1)</f>
        <v/>
      </c>
      <c r="AA984" s="0" t="str">
        <f aca="false">IF($A984="","",IF(COUNTIF($B$2:$B984,$B984)=1,1,""))</f>
        <v/>
      </c>
      <c r="AB984" s="0" t="str">
        <f aca="false">IF(AA984=1,SUMIF($B$2:$B$1001,$B984,$D$2:$D$1001),"")</f>
        <v/>
      </c>
      <c r="AC984" s="0" t="str">
        <f aca="false">IF(AA984=1,RANK(AB984,$AB$2:$AB$1001)+COUNTIF($AB$2:$AB984,AB984)-1,"")</f>
        <v/>
      </c>
      <c r="AD984" s="0" t="str">
        <f aca="false">IF($A984="","",COUNTIF(raw_data!$G:$G,$A984))</f>
        <v/>
      </c>
      <c r="AE984" s="0" t="str">
        <f aca="false">IF($A984="","",IF(COUNTIF($A$2:$A$1001,$A984)&gt;1,1,0))</f>
        <v/>
      </c>
    </row>
    <row r="985" customFormat="false" ht="15" hidden="false" customHeight="false" outlineLevel="0" collapsed="false">
      <c r="A985" s="0" t="str">
        <f aca="false">IF(code_master!$A985="","",code_master!$A985)</f>
        <v/>
      </c>
      <c r="B985" s="0" t="str">
        <f aca="false">IF($A985="","",code_master!$C985&amp;"")</f>
        <v/>
      </c>
      <c r="C985" s="0" t="str">
        <f aca="false">IF($A985="","",code_master!$B985&amp;"")</f>
        <v/>
      </c>
      <c r="D985" s="30" t="str">
        <f aca="false">IF($A985="","",SUMIFS(raw_data!$H:$H,raw_data!$A:$A,"&gt;="&amp;UY_START,raw_data!$A:$A,"&lt;="&amp;BASE_YM,raw_data!$B:$B,"&lt;="&amp;BASE_YM,raw_data!$G:$G,$A985))</f>
        <v/>
      </c>
      <c r="E985" s="30" t="str">
        <f aca="false">IF($A985="","",(SUMIFS(raw_data!$I:$I,raw_data!$A:$A,"&gt;="&amp;UY_START,raw_data!$A:$A,"&lt;="&amp;BASE_YM,raw_data!$B:$B,"&lt;="&amp;BASE_YM,raw_data!$G:$G,$A985)+SUMIFS(raw_data!$J:$J,raw_data!$A:$A,"&gt;="&amp;UY_START,raw_data!$A:$A,"&lt;="&amp;BASE_YM,raw_data!$B:$B,"&lt;="&amp;BASE_YM,raw_data!$G:$G,$A985)))</f>
        <v/>
      </c>
      <c r="F985" s="31" t="str">
        <f aca="false">IF(N(D985)=0,"",E985/D985)</f>
        <v/>
      </c>
      <c r="G985" s="30" t="str">
        <f aca="false">IF($A985="","",SUMIFS(raw_data!$H:$H,raw_data!$A:$A,"&gt;="&amp;UY_START_PY,raw_data!$A:$A,"&lt;="&amp;BASE_YM_PY,raw_data!$B:$B,"&lt;="&amp;BASE_YM_PY,raw_data!$G:$G,$A985))</f>
        <v/>
      </c>
      <c r="H985" s="30" t="str">
        <f aca="false">IF($A985="","",(SUMIFS(raw_data!$I:$I,raw_data!$A:$A,"&gt;="&amp;UY_START_PY,raw_data!$A:$A,"&lt;="&amp;BASE_YM_PY,raw_data!$B:$B,"&lt;="&amp;BASE_YM_PY,raw_data!$G:$G,$A985)+SUMIFS(raw_data!$J:$J,raw_data!$A:$A,"&gt;="&amp;UY_START_PY,raw_data!$A:$A,"&lt;="&amp;BASE_YM_PY,raw_data!$B:$B,"&lt;="&amp;BASE_YM_PY,raw_data!$G:$G,$A985)))</f>
        <v/>
      </c>
      <c r="I985" s="31" t="str">
        <f aca="false">IF(N(G985)=0,"",H985/G985)</f>
        <v/>
      </c>
      <c r="J985" s="32" t="str">
        <f aca="false">IF(N(G985)=0,"",D985/G985-1)</f>
        <v/>
      </c>
      <c r="K985" s="33" t="str">
        <f aca="false">IF(OR(F985="",I985=""),"",F985-I985)</f>
        <v/>
      </c>
      <c r="L985" s="30" t="str">
        <f aca="false">IF($A985="","",SUMIFS(raw_data!$H:$H,raw_data!$B:$B,BASE_YM,raw_data!$G:$G,$A985))</f>
        <v/>
      </c>
      <c r="M985" s="30" t="str">
        <f aca="false">IF($A985="","",(SUMIFS(raw_data!$I:$I,raw_data!$B:$B,BASE_YM,raw_data!$G:$G,$A985)+SUMIFS(raw_data!$J:$J,raw_data!$B:$B,BASE_YM,raw_data!$G:$G,$A985)))</f>
        <v/>
      </c>
      <c r="N985" s="31" t="str">
        <f aca="false">IF(N(L985)=0,"",M985/L985)</f>
        <v/>
      </c>
      <c r="O985" s="30" t="str">
        <f aca="false">IF($A985="","",SUMIFS(raw_data!$H:$H,raw_data!$B:$B,BASE_YM_PY,raw_data!$G:$G,$A985))</f>
        <v/>
      </c>
      <c r="P985" s="30" t="str">
        <f aca="false">IF($A985="","",(SUMIFS(raw_data!$I:$I,raw_data!$B:$B,BASE_YM_PY,raw_data!$G:$G,$A985)+SUMIFS(raw_data!$J:$J,raw_data!$B:$B,BASE_YM_PY,raw_data!$G:$G,$A985)))</f>
        <v/>
      </c>
      <c r="Q985" s="31" t="str">
        <f aca="false">IF(N(O985)=0,"",P985/O985)</f>
        <v/>
      </c>
      <c r="R985" s="32" t="str">
        <f aca="false">IF(N(O985)=0,"",L985/O985-1)</f>
        <v/>
      </c>
      <c r="S985" s="33" t="str">
        <f aca="false">IF(OR(N985="",Q985=""),"",N985-Q985)</f>
        <v/>
      </c>
      <c r="T985" s="0" t="str">
        <f aca="false">IF(N(D985)&gt;0,RANK(D985,D$2:D$1001)+COUNTIF(D$2:D985,D985)-1,"")</f>
        <v/>
      </c>
      <c r="U985" s="38" t="n">
        <f aca="false">IF(N(D985)&gt;0,IF(D985&gt;=LR_MIN_SHARE*SUM(D$2:D$1001),F985,-1),-1)</f>
        <v>-1</v>
      </c>
      <c r="V985" s="0" t="str">
        <f aca="false">IF(U985&lt;0,"",RANK(U985,U$2:U$1001)+COUNTIF(U$2:U985,U985)-1)</f>
        <v/>
      </c>
      <c r="W985" s="0" t="str">
        <f aca="false">IF(N(L985)&gt;0,RANK(L985,L$2:L$1001)+COUNTIF(L$2:L985,L985)-1,"")</f>
        <v/>
      </c>
      <c r="X985" s="38" t="n">
        <f aca="false">IF(N(L985)&gt;0,IF(L985&gt;=LR_MIN_SHARE*SUM(L$2:L$1001),N985,-1),-1)</f>
        <v>-1</v>
      </c>
      <c r="Y985" s="0" t="str">
        <f aca="false">IF(X985&lt;0,"",RANK(X985,X$2:X$1001)+COUNTIF(X$2:X985,X985)-1)</f>
        <v/>
      </c>
      <c r="AA985" s="0" t="str">
        <f aca="false">IF($A985="","",IF(COUNTIF($B$2:$B985,$B985)=1,1,""))</f>
        <v/>
      </c>
      <c r="AB985" s="0" t="str">
        <f aca="false">IF(AA985=1,SUMIF($B$2:$B$1001,$B985,$D$2:$D$1001),"")</f>
        <v/>
      </c>
      <c r="AC985" s="0" t="str">
        <f aca="false">IF(AA985=1,RANK(AB985,$AB$2:$AB$1001)+COUNTIF($AB$2:$AB985,AB985)-1,"")</f>
        <v/>
      </c>
      <c r="AD985" s="0" t="str">
        <f aca="false">IF($A985="","",COUNTIF(raw_data!$G:$G,$A985))</f>
        <v/>
      </c>
      <c r="AE985" s="0" t="str">
        <f aca="false">IF($A985="","",IF(COUNTIF($A$2:$A$1001,$A985)&gt;1,1,0))</f>
        <v/>
      </c>
    </row>
    <row r="986" customFormat="false" ht="15" hidden="false" customHeight="false" outlineLevel="0" collapsed="false">
      <c r="A986" s="0" t="str">
        <f aca="false">IF(code_master!$A986="","",code_master!$A986)</f>
        <v/>
      </c>
      <c r="B986" s="0" t="str">
        <f aca="false">IF($A986="","",code_master!$C986&amp;"")</f>
        <v/>
      </c>
      <c r="C986" s="0" t="str">
        <f aca="false">IF($A986="","",code_master!$B986&amp;"")</f>
        <v/>
      </c>
      <c r="D986" s="30" t="str">
        <f aca="false">IF($A986="","",SUMIFS(raw_data!$H:$H,raw_data!$A:$A,"&gt;="&amp;UY_START,raw_data!$A:$A,"&lt;="&amp;BASE_YM,raw_data!$B:$B,"&lt;="&amp;BASE_YM,raw_data!$G:$G,$A986))</f>
        <v/>
      </c>
      <c r="E986" s="30" t="str">
        <f aca="false">IF($A986="","",(SUMIFS(raw_data!$I:$I,raw_data!$A:$A,"&gt;="&amp;UY_START,raw_data!$A:$A,"&lt;="&amp;BASE_YM,raw_data!$B:$B,"&lt;="&amp;BASE_YM,raw_data!$G:$G,$A986)+SUMIFS(raw_data!$J:$J,raw_data!$A:$A,"&gt;="&amp;UY_START,raw_data!$A:$A,"&lt;="&amp;BASE_YM,raw_data!$B:$B,"&lt;="&amp;BASE_YM,raw_data!$G:$G,$A986)))</f>
        <v/>
      </c>
      <c r="F986" s="31" t="str">
        <f aca="false">IF(N(D986)=0,"",E986/D986)</f>
        <v/>
      </c>
      <c r="G986" s="30" t="str">
        <f aca="false">IF($A986="","",SUMIFS(raw_data!$H:$H,raw_data!$A:$A,"&gt;="&amp;UY_START_PY,raw_data!$A:$A,"&lt;="&amp;BASE_YM_PY,raw_data!$B:$B,"&lt;="&amp;BASE_YM_PY,raw_data!$G:$G,$A986))</f>
        <v/>
      </c>
      <c r="H986" s="30" t="str">
        <f aca="false">IF($A986="","",(SUMIFS(raw_data!$I:$I,raw_data!$A:$A,"&gt;="&amp;UY_START_PY,raw_data!$A:$A,"&lt;="&amp;BASE_YM_PY,raw_data!$B:$B,"&lt;="&amp;BASE_YM_PY,raw_data!$G:$G,$A986)+SUMIFS(raw_data!$J:$J,raw_data!$A:$A,"&gt;="&amp;UY_START_PY,raw_data!$A:$A,"&lt;="&amp;BASE_YM_PY,raw_data!$B:$B,"&lt;="&amp;BASE_YM_PY,raw_data!$G:$G,$A986)))</f>
        <v/>
      </c>
      <c r="I986" s="31" t="str">
        <f aca="false">IF(N(G986)=0,"",H986/G986)</f>
        <v/>
      </c>
      <c r="J986" s="32" t="str">
        <f aca="false">IF(N(G986)=0,"",D986/G986-1)</f>
        <v/>
      </c>
      <c r="K986" s="33" t="str">
        <f aca="false">IF(OR(F986="",I986=""),"",F986-I986)</f>
        <v/>
      </c>
      <c r="L986" s="30" t="str">
        <f aca="false">IF($A986="","",SUMIFS(raw_data!$H:$H,raw_data!$B:$B,BASE_YM,raw_data!$G:$G,$A986))</f>
        <v/>
      </c>
      <c r="M986" s="30" t="str">
        <f aca="false">IF($A986="","",(SUMIFS(raw_data!$I:$I,raw_data!$B:$B,BASE_YM,raw_data!$G:$G,$A986)+SUMIFS(raw_data!$J:$J,raw_data!$B:$B,BASE_YM,raw_data!$G:$G,$A986)))</f>
        <v/>
      </c>
      <c r="N986" s="31" t="str">
        <f aca="false">IF(N(L986)=0,"",M986/L986)</f>
        <v/>
      </c>
      <c r="O986" s="30" t="str">
        <f aca="false">IF($A986="","",SUMIFS(raw_data!$H:$H,raw_data!$B:$B,BASE_YM_PY,raw_data!$G:$G,$A986))</f>
        <v/>
      </c>
      <c r="P986" s="30" t="str">
        <f aca="false">IF($A986="","",(SUMIFS(raw_data!$I:$I,raw_data!$B:$B,BASE_YM_PY,raw_data!$G:$G,$A986)+SUMIFS(raw_data!$J:$J,raw_data!$B:$B,BASE_YM_PY,raw_data!$G:$G,$A986)))</f>
        <v/>
      </c>
      <c r="Q986" s="31" t="str">
        <f aca="false">IF(N(O986)=0,"",P986/O986)</f>
        <v/>
      </c>
      <c r="R986" s="32" t="str">
        <f aca="false">IF(N(O986)=0,"",L986/O986-1)</f>
        <v/>
      </c>
      <c r="S986" s="33" t="str">
        <f aca="false">IF(OR(N986="",Q986=""),"",N986-Q986)</f>
        <v/>
      </c>
      <c r="T986" s="0" t="str">
        <f aca="false">IF(N(D986)&gt;0,RANK(D986,D$2:D$1001)+COUNTIF(D$2:D986,D986)-1,"")</f>
        <v/>
      </c>
      <c r="U986" s="38" t="n">
        <f aca="false">IF(N(D986)&gt;0,IF(D986&gt;=LR_MIN_SHARE*SUM(D$2:D$1001),F986,-1),-1)</f>
        <v>-1</v>
      </c>
      <c r="V986" s="0" t="str">
        <f aca="false">IF(U986&lt;0,"",RANK(U986,U$2:U$1001)+COUNTIF(U$2:U986,U986)-1)</f>
        <v/>
      </c>
      <c r="W986" s="0" t="str">
        <f aca="false">IF(N(L986)&gt;0,RANK(L986,L$2:L$1001)+COUNTIF(L$2:L986,L986)-1,"")</f>
        <v/>
      </c>
      <c r="X986" s="38" t="n">
        <f aca="false">IF(N(L986)&gt;0,IF(L986&gt;=LR_MIN_SHARE*SUM(L$2:L$1001),N986,-1),-1)</f>
        <v>-1</v>
      </c>
      <c r="Y986" s="0" t="str">
        <f aca="false">IF(X986&lt;0,"",RANK(X986,X$2:X$1001)+COUNTIF(X$2:X986,X986)-1)</f>
        <v/>
      </c>
      <c r="AA986" s="0" t="str">
        <f aca="false">IF($A986="","",IF(COUNTIF($B$2:$B986,$B986)=1,1,""))</f>
        <v/>
      </c>
      <c r="AB986" s="0" t="str">
        <f aca="false">IF(AA986=1,SUMIF($B$2:$B$1001,$B986,$D$2:$D$1001),"")</f>
        <v/>
      </c>
      <c r="AC986" s="0" t="str">
        <f aca="false">IF(AA986=1,RANK(AB986,$AB$2:$AB$1001)+COUNTIF($AB$2:$AB986,AB986)-1,"")</f>
        <v/>
      </c>
      <c r="AD986" s="0" t="str">
        <f aca="false">IF($A986="","",COUNTIF(raw_data!$G:$G,$A986))</f>
        <v/>
      </c>
      <c r="AE986" s="0" t="str">
        <f aca="false">IF($A986="","",IF(COUNTIF($A$2:$A$1001,$A986)&gt;1,1,0))</f>
        <v/>
      </c>
    </row>
    <row r="987" customFormat="false" ht="15" hidden="false" customHeight="false" outlineLevel="0" collapsed="false">
      <c r="A987" s="0" t="str">
        <f aca="false">IF(code_master!$A987="","",code_master!$A987)</f>
        <v/>
      </c>
      <c r="B987" s="0" t="str">
        <f aca="false">IF($A987="","",code_master!$C987&amp;"")</f>
        <v/>
      </c>
      <c r="C987" s="0" t="str">
        <f aca="false">IF($A987="","",code_master!$B987&amp;"")</f>
        <v/>
      </c>
      <c r="D987" s="30" t="str">
        <f aca="false">IF($A987="","",SUMIFS(raw_data!$H:$H,raw_data!$A:$A,"&gt;="&amp;UY_START,raw_data!$A:$A,"&lt;="&amp;BASE_YM,raw_data!$B:$B,"&lt;="&amp;BASE_YM,raw_data!$G:$G,$A987))</f>
        <v/>
      </c>
      <c r="E987" s="30" t="str">
        <f aca="false">IF($A987="","",(SUMIFS(raw_data!$I:$I,raw_data!$A:$A,"&gt;="&amp;UY_START,raw_data!$A:$A,"&lt;="&amp;BASE_YM,raw_data!$B:$B,"&lt;="&amp;BASE_YM,raw_data!$G:$G,$A987)+SUMIFS(raw_data!$J:$J,raw_data!$A:$A,"&gt;="&amp;UY_START,raw_data!$A:$A,"&lt;="&amp;BASE_YM,raw_data!$B:$B,"&lt;="&amp;BASE_YM,raw_data!$G:$G,$A987)))</f>
        <v/>
      </c>
      <c r="F987" s="31" t="str">
        <f aca="false">IF(N(D987)=0,"",E987/D987)</f>
        <v/>
      </c>
      <c r="G987" s="30" t="str">
        <f aca="false">IF($A987="","",SUMIFS(raw_data!$H:$H,raw_data!$A:$A,"&gt;="&amp;UY_START_PY,raw_data!$A:$A,"&lt;="&amp;BASE_YM_PY,raw_data!$B:$B,"&lt;="&amp;BASE_YM_PY,raw_data!$G:$G,$A987))</f>
        <v/>
      </c>
      <c r="H987" s="30" t="str">
        <f aca="false">IF($A987="","",(SUMIFS(raw_data!$I:$I,raw_data!$A:$A,"&gt;="&amp;UY_START_PY,raw_data!$A:$A,"&lt;="&amp;BASE_YM_PY,raw_data!$B:$B,"&lt;="&amp;BASE_YM_PY,raw_data!$G:$G,$A987)+SUMIFS(raw_data!$J:$J,raw_data!$A:$A,"&gt;="&amp;UY_START_PY,raw_data!$A:$A,"&lt;="&amp;BASE_YM_PY,raw_data!$B:$B,"&lt;="&amp;BASE_YM_PY,raw_data!$G:$G,$A987)))</f>
        <v/>
      </c>
      <c r="I987" s="31" t="str">
        <f aca="false">IF(N(G987)=0,"",H987/G987)</f>
        <v/>
      </c>
      <c r="J987" s="32" t="str">
        <f aca="false">IF(N(G987)=0,"",D987/G987-1)</f>
        <v/>
      </c>
      <c r="K987" s="33" t="str">
        <f aca="false">IF(OR(F987="",I987=""),"",F987-I987)</f>
        <v/>
      </c>
      <c r="L987" s="30" t="str">
        <f aca="false">IF($A987="","",SUMIFS(raw_data!$H:$H,raw_data!$B:$B,BASE_YM,raw_data!$G:$G,$A987))</f>
        <v/>
      </c>
      <c r="M987" s="30" t="str">
        <f aca="false">IF($A987="","",(SUMIFS(raw_data!$I:$I,raw_data!$B:$B,BASE_YM,raw_data!$G:$G,$A987)+SUMIFS(raw_data!$J:$J,raw_data!$B:$B,BASE_YM,raw_data!$G:$G,$A987)))</f>
        <v/>
      </c>
      <c r="N987" s="31" t="str">
        <f aca="false">IF(N(L987)=0,"",M987/L987)</f>
        <v/>
      </c>
      <c r="O987" s="30" t="str">
        <f aca="false">IF($A987="","",SUMIFS(raw_data!$H:$H,raw_data!$B:$B,BASE_YM_PY,raw_data!$G:$G,$A987))</f>
        <v/>
      </c>
      <c r="P987" s="30" t="str">
        <f aca="false">IF($A987="","",(SUMIFS(raw_data!$I:$I,raw_data!$B:$B,BASE_YM_PY,raw_data!$G:$G,$A987)+SUMIFS(raw_data!$J:$J,raw_data!$B:$B,BASE_YM_PY,raw_data!$G:$G,$A987)))</f>
        <v/>
      </c>
      <c r="Q987" s="31" t="str">
        <f aca="false">IF(N(O987)=0,"",P987/O987)</f>
        <v/>
      </c>
      <c r="R987" s="32" t="str">
        <f aca="false">IF(N(O987)=0,"",L987/O987-1)</f>
        <v/>
      </c>
      <c r="S987" s="33" t="str">
        <f aca="false">IF(OR(N987="",Q987=""),"",N987-Q987)</f>
        <v/>
      </c>
      <c r="T987" s="0" t="str">
        <f aca="false">IF(N(D987)&gt;0,RANK(D987,D$2:D$1001)+COUNTIF(D$2:D987,D987)-1,"")</f>
        <v/>
      </c>
      <c r="U987" s="38" t="n">
        <f aca="false">IF(N(D987)&gt;0,IF(D987&gt;=LR_MIN_SHARE*SUM(D$2:D$1001),F987,-1),-1)</f>
        <v>-1</v>
      </c>
      <c r="V987" s="0" t="str">
        <f aca="false">IF(U987&lt;0,"",RANK(U987,U$2:U$1001)+COUNTIF(U$2:U987,U987)-1)</f>
        <v/>
      </c>
      <c r="W987" s="0" t="str">
        <f aca="false">IF(N(L987)&gt;0,RANK(L987,L$2:L$1001)+COUNTIF(L$2:L987,L987)-1,"")</f>
        <v/>
      </c>
      <c r="X987" s="38" t="n">
        <f aca="false">IF(N(L987)&gt;0,IF(L987&gt;=LR_MIN_SHARE*SUM(L$2:L$1001),N987,-1),-1)</f>
        <v>-1</v>
      </c>
      <c r="Y987" s="0" t="str">
        <f aca="false">IF(X987&lt;0,"",RANK(X987,X$2:X$1001)+COUNTIF(X$2:X987,X987)-1)</f>
        <v/>
      </c>
      <c r="AA987" s="0" t="str">
        <f aca="false">IF($A987="","",IF(COUNTIF($B$2:$B987,$B987)=1,1,""))</f>
        <v/>
      </c>
      <c r="AB987" s="0" t="str">
        <f aca="false">IF(AA987=1,SUMIF($B$2:$B$1001,$B987,$D$2:$D$1001),"")</f>
        <v/>
      </c>
      <c r="AC987" s="0" t="str">
        <f aca="false">IF(AA987=1,RANK(AB987,$AB$2:$AB$1001)+COUNTIF($AB$2:$AB987,AB987)-1,"")</f>
        <v/>
      </c>
      <c r="AD987" s="0" t="str">
        <f aca="false">IF($A987="","",COUNTIF(raw_data!$G:$G,$A987))</f>
        <v/>
      </c>
      <c r="AE987" s="0" t="str">
        <f aca="false">IF($A987="","",IF(COUNTIF($A$2:$A$1001,$A987)&gt;1,1,0))</f>
        <v/>
      </c>
    </row>
    <row r="988" customFormat="false" ht="15" hidden="false" customHeight="false" outlineLevel="0" collapsed="false">
      <c r="A988" s="0" t="str">
        <f aca="false">IF(code_master!$A988="","",code_master!$A988)</f>
        <v/>
      </c>
      <c r="B988" s="0" t="str">
        <f aca="false">IF($A988="","",code_master!$C988&amp;"")</f>
        <v/>
      </c>
      <c r="C988" s="0" t="str">
        <f aca="false">IF($A988="","",code_master!$B988&amp;"")</f>
        <v/>
      </c>
      <c r="D988" s="30" t="str">
        <f aca="false">IF($A988="","",SUMIFS(raw_data!$H:$H,raw_data!$A:$A,"&gt;="&amp;UY_START,raw_data!$A:$A,"&lt;="&amp;BASE_YM,raw_data!$B:$B,"&lt;="&amp;BASE_YM,raw_data!$G:$G,$A988))</f>
        <v/>
      </c>
      <c r="E988" s="30" t="str">
        <f aca="false">IF($A988="","",(SUMIFS(raw_data!$I:$I,raw_data!$A:$A,"&gt;="&amp;UY_START,raw_data!$A:$A,"&lt;="&amp;BASE_YM,raw_data!$B:$B,"&lt;="&amp;BASE_YM,raw_data!$G:$G,$A988)+SUMIFS(raw_data!$J:$J,raw_data!$A:$A,"&gt;="&amp;UY_START,raw_data!$A:$A,"&lt;="&amp;BASE_YM,raw_data!$B:$B,"&lt;="&amp;BASE_YM,raw_data!$G:$G,$A988)))</f>
        <v/>
      </c>
      <c r="F988" s="31" t="str">
        <f aca="false">IF(N(D988)=0,"",E988/D988)</f>
        <v/>
      </c>
      <c r="G988" s="30" t="str">
        <f aca="false">IF($A988="","",SUMIFS(raw_data!$H:$H,raw_data!$A:$A,"&gt;="&amp;UY_START_PY,raw_data!$A:$A,"&lt;="&amp;BASE_YM_PY,raw_data!$B:$B,"&lt;="&amp;BASE_YM_PY,raw_data!$G:$G,$A988))</f>
        <v/>
      </c>
      <c r="H988" s="30" t="str">
        <f aca="false">IF($A988="","",(SUMIFS(raw_data!$I:$I,raw_data!$A:$A,"&gt;="&amp;UY_START_PY,raw_data!$A:$A,"&lt;="&amp;BASE_YM_PY,raw_data!$B:$B,"&lt;="&amp;BASE_YM_PY,raw_data!$G:$G,$A988)+SUMIFS(raw_data!$J:$J,raw_data!$A:$A,"&gt;="&amp;UY_START_PY,raw_data!$A:$A,"&lt;="&amp;BASE_YM_PY,raw_data!$B:$B,"&lt;="&amp;BASE_YM_PY,raw_data!$G:$G,$A988)))</f>
        <v/>
      </c>
      <c r="I988" s="31" t="str">
        <f aca="false">IF(N(G988)=0,"",H988/G988)</f>
        <v/>
      </c>
      <c r="J988" s="32" t="str">
        <f aca="false">IF(N(G988)=0,"",D988/G988-1)</f>
        <v/>
      </c>
      <c r="K988" s="33" t="str">
        <f aca="false">IF(OR(F988="",I988=""),"",F988-I988)</f>
        <v/>
      </c>
      <c r="L988" s="30" t="str">
        <f aca="false">IF($A988="","",SUMIFS(raw_data!$H:$H,raw_data!$B:$B,BASE_YM,raw_data!$G:$G,$A988))</f>
        <v/>
      </c>
      <c r="M988" s="30" t="str">
        <f aca="false">IF($A988="","",(SUMIFS(raw_data!$I:$I,raw_data!$B:$B,BASE_YM,raw_data!$G:$G,$A988)+SUMIFS(raw_data!$J:$J,raw_data!$B:$B,BASE_YM,raw_data!$G:$G,$A988)))</f>
        <v/>
      </c>
      <c r="N988" s="31" t="str">
        <f aca="false">IF(N(L988)=0,"",M988/L988)</f>
        <v/>
      </c>
      <c r="O988" s="30" t="str">
        <f aca="false">IF($A988="","",SUMIFS(raw_data!$H:$H,raw_data!$B:$B,BASE_YM_PY,raw_data!$G:$G,$A988))</f>
        <v/>
      </c>
      <c r="P988" s="30" t="str">
        <f aca="false">IF($A988="","",(SUMIFS(raw_data!$I:$I,raw_data!$B:$B,BASE_YM_PY,raw_data!$G:$G,$A988)+SUMIFS(raw_data!$J:$J,raw_data!$B:$B,BASE_YM_PY,raw_data!$G:$G,$A988)))</f>
        <v/>
      </c>
      <c r="Q988" s="31" t="str">
        <f aca="false">IF(N(O988)=0,"",P988/O988)</f>
        <v/>
      </c>
      <c r="R988" s="32" t="str">
        <f aca="false">IF(N(O988)=0,"",L988/O988-1)</f>
        <v/>
      </c>
      <c r="S988" s="33" t="str">
        <f aca="false">IF(OR(N988="",Q988=""),"",N988-Q988)</f>
        <v/>
      </c>
      <c r="T988" s="0" t="str">
        <f aca="false">IF(N(D988)&gt;0,RANK(D988,D$2:D$1001)+COUNTIF(D$2:D988,D988)-1,"")</f>
        <v/>
      </c>
      <c r="U988" s="38" t="n">
        <f aca="false">IF(N(D988)&gt;0,IF(D988&gt;=LR_MIN_SHARE*SUM(D$2:D$1001),F988,-1),-1)</f>
        <v>-1</v>
      </c>
      <c r="V988" s="0" t="str">
        <f aca="false">IF(U988&lt;0,"",RANK(U988,U$2:U$1001)+COUNTIF(U$2:U988,U988)-1)</f>
        <v/>
      </c>
      <c r="W988" s="0" t="str">
        <f aca="false">IF(N(L988)&gt;0,RANK(L988,L$2:L$1001)+COUNTIF(L$2:L988,L988)-1,"")</f>
        <v/>
      </c>
      <c r="X988" s="38" t="n">
        <f aca="false">IF(N(L988)&gt;0,IF(L988&gt;=LR_MIN_SHARE*SUM(L$2:L$1001),N988,-1),-1)</f>
        <v>-1</v>
      </c>
      <c r="Y988" s="0" t="str">
        <f aca="false">IF(X988&lt;0,"",RANK(X988,X$2:X$1001)+COUNTIF(X$2:X988,X988)-1)</f>
        <v/>
      </c>
      <c r="AA988" s="0" t="str">
        <f aca="false">IF($A988="","",IF(COUNTIF($B$2:$B988,$B988)=1,1,""))</f>
        <v/>
      </c>
      <c r="AB988" s="0" t="str">
        <f aca="false">IF(AA988=1,SUMIF($B$2:$B$1001,$B988,$D$2:$D$1001),"")</f>
        <v/>
      </c>
      <c r="AC988" s="0" t="str">
        <f aca="false">IF(AA988=1,RANK(AB988,$AB$2:$AB$1001)+COUNTIF($AB$2:$AB988,AB988)-1,"")</f>
        <v/>
      </c>
      <c r="AD988" s="0" t="str">
        <f aca="false">IF($A988="","",COUNTIF(raw_data!$G:$G,$A988))</f>
        <v/>
      </c>
      <c r="AE988" s="0" t="str">
        <f aca="false">IF($A988="","",IF(COUNTIF($A$2:$A$1001,$A988)&gt;1,1,0))</f>
        <v/>
      </c>
    </row>
    <row r="989" customFormat="false" ht="15" hidden="false" customHeight="false" outlineLevel="0" collapsed="false">
      <c r="A989" s="0" t="str">
        <f aca="false">IF(code_master!$A989="","",code_master!$A989)</f>
        <v/>
      </c>
      <c r="B989" s="0" t="str">
        <f aca="false">IF($A989="","",code_master!$C989&amp;"")</f>
        <v/>
      </c>
      <c r="C989" s="0" t="str">
        <f aca="false">IF($A989="","",code_master!$B989&amp;"")</f>
        <v/>
      </c>
      <c r="D989" s="30" t="str">
        <f aca="false">IF($A989="","",SUMIFS(raw_data!$H:$H,raw_data!$A:$A,"&gt;="&amp;UY_START,raw_data!$A:$A,"&lt;="&amp;BASE_YM,raw_data!$B:$B,"&lt;="&amp;BASE_YM,raw_data!$G:$G,$A989))</f>
        <v/>
      </c>
      <c r="E989" s="30" t="str">
        <f aca="false">IF($A989="","",(SUMIFS(raw_data!$I:$I,raw_data!$A:$A,"&gt;="&amp;UY_START,raw_data!$A:$A,"&lt;="&amp;BASE_YM,raw_data!$B:$B,"&lt;="&amp;BASE_YM,raw_data!$G:$G,$A989)+SUMIFS(raw_data!$J:$J,raw_data!$A:$A,"&gt;="&amp;UY_START,raw_data!$A:$A,"&lt;="&amp;BASE_YM,raw_data!$B:$B,"&lt;="&amp;BASE_YM,raw_data!$G:$G,$A989)))</f>
        <v/>
      </c>
      <c r="F989" s="31" t="str">
        <f aca="false">IF(N(D989)=0,"",E989/D989)</f>
        <v/>
      </c>
      <c r="G989" s="30" t="str">
        <f aca="false">IF($A989="","",SUMIFS(raw_data!$H:$H,raw_data!$A:$A,"&gt;="&amp;UY_START_PY,raw_data!$A:$A,"&lt;="&amp;BASE_YM_PY,raw_data!$B:$B,"&lt;="&amp;BASE_YM_PY,raw_data!$G:$G,$A989))</f>
        <v/>
      </c>
      <c r="H989" s="30" t="str">
        <f aca="false">IF($A989="","",(SUMIFS(raw_data!$I:$I,raw_data!$A:$A,"&gt;="&amp;UY_START_PY,raw_data!$A:$A,"&lt;="&amp;BASE_YM_PY,raw_data!$B:$B,"&lt;="&amp;BASE_YM_PY,raw_data!$G:$G,$A989)+SUMIFS(raw_data!$J:$J,raw_data!$A:$A,"&gt;="&amp;UY_START_PY,raw_data!$A:$A,"&lt;="&amp;BASE_YM_PY,raw_data!$B:$B,"&lt;="&amp;BASE_YM_PY,raw_data!$G:$G,$A989)))</f>
        <v/>
      </c>
      <c r="I989" s="31" t="str">
        <f aca="false">IF(N(G989)=0,"",H989/G989)</f>
        <v/>
      </c>
      <c r="J989" s="32" t="str">
        <f aca="false">IF(N(G989)=0,"",D989/G989-1)</f>
        <v/>
      </c>
      <c r="K989" s="33" t="str">
        <f aca="false">IF(OR(F989="",I989=""),"",F989-I989)</f>
        <v/>
      </c>
      <c r="L989" s="30" t="str">
        <f aca="false">IF($A989="","",SUMIFS(raw_data!$H:$H,raw_data!$B:$B,BASE_YM,raw_data!$G:$G,$A989))</f>
        <v/>
      </c>
      <c r="M989" s="30" t="str">
        <f aca="false">IF($A989="","",(SUMIFS(raw_data!$I:$I,raw_data!$B:$B,BASE_YM,raw_data!$G:$G,$A989)+SUMIFS(raw_data!$J:$J,raw_data!$B:$B,BASE_YM,raw_data!$G:$G,$A989)))</f>
        <v/>
      </c>
      <c r="N989" s="31" t="str">
        <f aca="false">IF(N(L989)=0,"",M989/L989)</f>
        <v/>
      </c>
      <c r="O989" s="30" t="str">
        <f aca="false">IF($A989="","",SUMIFS(raw_data!$H:$H,raw_data!$B:$B,BASE_YM_PY,raw_data!$G:$G,$A989))</f>
        <v/>
      </c>
      <c r="P989" s="30" t="str">
        <f aca="false">IF($A989="","",(SUMIFS(raw_data!$I:$I,raw_data!$B:$B,BASE_YM_PY,raw_data!$G:$G,$A989)+SUMIFS(raw_data!$J:$J,raw_data!$B:$B,BASE_YM_PY,raw_data!$G:$G,$A989)))</f>
        <v/>
      </c>
      <c r="Q989" s="31" t="str">
        <f aca="false">IF(N(O989)=0,"",P989/O989)</f>
        <v/>
      </c>
      <c r="R989" s="32" t="str">
        <f aca="false">IF(N(O989)=0,"",L989/O989-1)</f>
        <v/>
      </c>
      <c r="S989" s="33" t="str">
        <f aca="false">IF(OR(N989="",Q989=""),"",N989-Q989)</f>
        <v/>
      </c>
      <c r="T989" s="0" t="str">
        <f aca="false">IF(N(D989)&gt;0,RANK(D989,D$2:D$1001)+COUNTIF(D$2:D989,D989)-1,"")</f>
        <v/>
      </c>
      <c r="U989" s="38" t="n">
        <f aca="false">IF(N(D989)&gt;0,IF(D989&gt;=LR_MIN_SHARE*SUM(D$2:D$1001),F989,-1),-1)</f>
        <v>-1</v>
      </c>
      <c r="V989" s="0" t="str">
        <f aca="false">IF(U989&lt;0,"",RANK(U989,U$2:U$1001)+COUNTIF(U$2:U989,U989)-1)</f>
        <v/>
      </c>
      <c r="W989" s="0" t="str">
        <f aca="false">IF(N(L989)&gt;0,RANK(L989,L$2:L$1001)+COUNTIF(L$2:L989,L989)-1,"")</f>
        <v/>
      </c>
      <c r="X989" s="38" t="n">
        <f aca="false">IF(N(L989)&gt;0,IF(L989&gt;=LR_MIN_SHARE*SUM(L$2:L$1001),N989,-1),-1)</f>
        <v>-1</v>
      </c>
      <c r="Y989" s="0" t="str">
        <f aca="false">IF(X989&lt;0,"",RANK(X989,X$2:X$1001)+COUNTIF(X$2:X989,X989)-1)</f>
        <v/>
      </c>
      <c r="AA989" s="0" t="str">
        <f aca="false">IF($A989="","",IF(COUNTIF($B$2:$B989,$B989)=1,1,""))</f>
        <v/>
      </c>
      <c r="AB989" s="0" t="str">
        <f aca="false">IF(AA989=1,SUMIF($B$2:$B$1001,$B989,$D$2:$D$1001),"")</f>
        <v/>
      </c>
      <c r="AC989" s="0" t="str">
        <f aca="false">IF(AA989=1,RANK(AB989,$AB$2:$AB$1001)+COUNTIF($AB$2:$AB989,AB989)-1,"")</f>
        <v/>
      </c>
      <c r="AD989" s="0" t="str">
        <f aca="false">IF($A989="","",COUNTIF(raw_data!$G:$G,$A989))</f>
        <v/>
      </c>
      <c r="AE989" s="0" t="str">
        <f aca="false">IF($A989="","",IF(COUNTIF($A$2:$A$1001,$A989)&gt;1,1,0))</f>
        <v/>
      </c>
    </row>
    <row r="990" customFormat="false" ht="15" hidden="false" customHeight="false" outlineLevel="0" collapsed="false">
      <c r="A990" s="0" t="str">
        <f aca="false">IF(code_master!$A990="","",code_master!$A990)</f>
        <v/>
      </c>
      <c r="B990" s="0" t="str">
        <f aca="false">IF($A990="","",code_master!$C990&amp;"")</f>
        <v/>
      </c>
      <c r="C990" s="0" t="str">
        <f aca="false">IF($A990="","",code_master!$B990&amp;"")</f>
        <v/>
      </c>
      <c r="D990" s="30" t="str">
        <f aca="false">IF($A990="","",SUMIFS(raw_data!$H:$H,raw_data!$A:$A,"&gt;="&amp;UY_START,raw_data!$A:$A,"&lt;="&amp;BASE_YM,raw_data!$B:$B,"&lt;="&amp;BASE_YM,raw_data!$G:$G,$A990))</f>
        <v/>
      </c>
      <c r="E990" s="30" t="str">
        <f aca="false">IF($A990="","",(SUMIFS(raw_data!$I:$I,raw_data!$A:$A,"&gt;="&amp;UY_START,raw_data!$A:$A,"&lt;="&amp;BASE_YM,raw_data!$B:$B,"&lt;="&amp;BASE_YM,raw_data!$G:$G,$A990)+SUMIFS(raw_data!$J:$J,raw_data!$A:$A,"&gt;="&amp;UY_START,raw_data!$A:$A,"&lt;="&amp;BASE_YM,raw_data!$B:$B,"&lt;="&amp;BASE_YM,raw_data!$G:$G,$A990)))</f>
        <v/>
      </c>
      <c r="F990" s="31" t="str">
        <f aca="false">IF(N(D990)=0,"",E990/D990)</f>
        <v/>
      </c>
      <c r="G990" s="30" t="str">
        <f aca="false">IF($A990="","",SUMIFS(raw_data!$H:$H,raw_data!$A:$A,"&gt;="&amp;UY_START_PY,raw_data!$A:$A,"&lt;="&amp;BASE_YM_PY,raw_data!$B:$B,"&lt;="&amp;BASE_YM_PY,raw_data!$G:$G,$A990))</f>
        <v/>
      </c>
      <c r="H990" s="30" t="str">
        <f aca="false">IF($A990="","",(SUMIFS(raw_data!$I:$I,raw_data!$A:$A,"&gt;="&amp;UY_START_PY,raw_data!$A:$A,"&lt;="&amp;BASE_YM_PY,raw_data!$B:$B,"&lt;="&amp;BASE_YM_PY,raw_data!$G:$G,$A990)+SUMIFS(raw_data!$J:$J,raw_data!$A:$A,"&gt;="&amp;UY_START_PY,raw_data!$A:$A,"&lt;="&amp;BASE_YM_PY,raw_data!$B:$B,"&lt;="&amp;BASE_YM_PY,raw_data!$G:$G,$A990)))</f>
        <v/>
      </c>
      <c r="I990" s="31" t="str">
        <f aca="false">IF(N(G990)=0,"",H990/G990)</f>
        <v/>
      </c>
      <c r="J990" s="32" t="str">
        <f aca="false">IF(N(G990)=0,"",D990/G990-1)</f>
        <v/>
      </c>
      <c r="K990" s="33" t="str">
        <f aca="false">IF(OR(F990="",I990=""),"",F990-I990)</f>
        <v/>
      </c>
      <c r="L990" s="30" t="str">
        <f aca="false">IF($A990="","",SUMIFS(raw_data!$H:$H,raw_data!$B:$B,BASE_YM,raw_data!$G:$G,$A990))</f>
        <v/>
      </c>
      <c r="M990" s="30" t="str">
        <f aca="false">IF($A990="","",(SUMIFS(raw_data!$I:$I,raw_data!$B:$B,BASE_YM,raw_data!$G:$G,$A990)+SUMIFS(raw_data!$J:$J,raw_data!$B:$B,BASE_YM,raw_data!$G:$G,$A990)))</f>
        <v/>
      </c>
      <c r="N990" s="31" t="str">
        <f aca="false">IF(N(L990)=0,"",M990/L990)</f>
        <v/>
      </c>
      <c r="O990" s="30" t="str">
        <f aca="false">IF($A990="","",SUMIFS(raw_data!$H:$H,raw_data!$B:$B,BASE_YM_PY,raw_data!$G:$G,$A990))</f>
        <v/>
      </c>
      <c r="P990" s="30" t="str">
        <f aca="false">IF($A990="","",(SUMIFS(raw_data!$I:$I,raw_data!$B:$B,BASE_YM_PY,raw_data!$G:$G,$A990)+SUMIFS(raw_data!$J:$J,raw_data!$B:$B,BASE_YM_PY,raw_data!$G:$G,$A990)))</f>
        <v/>
      </c>
      <c r="Q990" s="31" t="str">
        <f aca="false">IF(N(O990)=0,"",P990/O990)</f>
        <v/>
      </c>
      <c r="R990" s="32" t="str">
        <f aca="false">IF(N(O990)=0,"",L990/O990-1)</f>
        <v/>
      </c>
      <c r="S990" s="33" t="str">
        <f aca="false">IF(OR(N990="",Q990=""),"",N990-Q990)</f>
        <v/>
      </c>
      <c r="T990" s="0" t="str">
        <f aca="false">IF(N(D990)&gt;0,RANK(D990,D$2:D$1001)+COUNTIF(D$2:D990,D990)-1,"")</f>
        <v/>
      </c>
      <c r="U990" s="38" t="n">
        <f aca="false">IF(N(D990)&gt;0,IF(D990&gt;=LR_MIN_SHARE*SUM(D$2:D$1001),F990,-1),-1)</f>
        <v>-1</v>
      </c>
      <c r="V990" s="0" t="str">
        <f aca="false">IF(U990&lt;0,"",RANK(U990,U$2:U$1001)+COUNTIF(U$2:U990,U990)-1)</f>
        <v/>
      </c>
      <c r="W990" s="0" t="str">
        <f aca="false">IF(N(L990)&gt;0,RANK(L990,L$2:L$1001)+COUNTIF(L$2:L990,L990)-1,"")</f>
        <v/>
      </c>
      <c r="X990" s="38" t="n">
        <f aca="false">IF(N(L990)&gt;0,IF(L990&gt;=LR_MIN_SHARE*SUM(L$2:L$1001),N990,-1),-1)</f>
        <v>-1</v>
      </c>
      <c r="Y990" s="0" t="str">
        <f aca="false">IF(X990&lt;0,"",RANK(X990,X$2:X$1001)+COUNTIF(X$2:X990,X990)-1)</f>
        <v/>
      </c>
      <c r="AA990" s="0" t="str">
        <f aca="false">IF($A990="","",IF(COUNTIF($B$2:$B990,$B990)=1,1,""))</f>
        <v/>
      </c>
      <c r="AB990" s="0" t="str">
        <f aca="false">IF(AA990=1,SUMIF($B$2:$B$1001,$B990,$D$2:$D$1001),"")</f>
        <v/>
      </c>
      <c r="AC990" s="0" t="str">
        <f aca="false">IF(AA990=1,RANK(AB990,$AB$2:$AB$1001)+COUNTIF($AB$2:$AB990,AB990)-1,"")</f>
        <v/>
      </c>
      <c r="AD990" s="0" t="str">
        <f aca="false">IF($A990="","",COUNTIF(raw_data!$G:$G,$A990))</f>
        <v/>
      </c>
      <c r="AE990" s="0" t="str">
        <f aca="false">IF($A990="","",IF(COUNTIF($A$2:$A$1001,$A990)&gt;1,1,0))</f>
        <v/>
      </c>
    </row>
    <row r="991" customFormat="false" ht="15" hidden="false" customHeight="false" outlineLevel="0" collapsed="false">
      <c r="A991" s="0" t="str">
        <f aca="false">IF(code_master!$A991="","",code_master!$A991)</f>
        <v/>
      </c>
      <c r="B991" s="0" t="str">
        <f aca="false">IF($A991="","",code_master!$C991&amp;"")</f>
        <v/>
      </c>
      <c r="C991" s="0" t="str">
        <f aca="false">IF($A991="","",code_master!$B991&amp;"")</f>
        <v/>
      </c>
      <c r="D991" s="30" t="str">
        <f aca="false">IF($A991="","",SUMIFS(raw_data!$H:$H,raw_data!$A:$A,"&gt;="&amp;UY_START,raw_data!$A:$A,"&lt;="&amp;BASE_YM,raw_data!$B:$B,"&lt;="&amp;BASE_YM,raw_data!$G:$G,$A991))</f>
        <v/>
      </c>
      <c r="E991" s="30" t="str">
        <f aca="false">IF($A991="","",(SUMIFS(raw_data!$I:$I,raw_data!$A:$A,"&gt;="&amp;UY_START,raw_data!$A:$A,"&lt;="&amp;BASE_YM,raw_data!$B:$B,"&lt;="&amp;BASE_YM,raw_data!$G:$G,$A991)+SUMIFS(raw_data!$J:$J,raw_data!$A:$A,"&gt;="&amp;UY_START,raw_data!$A:$A,"&lt;="&amp;BASE_YM,raw_data!$B:$B,"&lt;="&amp;BASE_YM,raw_data!$G:$G,$A991)))</f>
        <v/>
      </c>
      <c r="F991" s="31" t="str">
        <f aca="false">IF(N(D991)=0,"",E991/D991)</f>
        <v/>
      </c>
      <c r="G991" s="30" t="str">
        <f aca="false">IF($A991="","",SUMIFS(raw_data!$H:$H,raw_data!$A:$A,"&gt;="&amp;UY_START_PY,raw_data!$A:$A,"&lt;="&amp;BASE_YM_PY,raw_data!$B:$B,"&lt;="&amp;BASE_YM_PY,raw_data!$G:$G,$A991))</f>
        <v/>
      </c>
      <c r="H991" s="30" t="str">
        <f aca="false">IF($A991="","",(SUMIFS(raw_data!$I:$I,raw_data!$A:$A,"&gt;="&amp;UY_START_PY,raw_data!$A:$A,"&lt;="&amp;BASE_YM_PY,raw_data!$B:$B,"&lt;="&amp;BASE_YM_PY,raw_data!$G:$G,$A991)+SUMIFS(raw_data!$J:$J,raw_data!$A:$A,"&gt;="&amp;UY_START_PY,raw_data!$A:$A,"&lt;="&amp;BASE_YM_PY,raw_data!$B:$B,"&lt;="&amp;BASE_YM_PY,raw_data!$G:$G,$A991)))</f>
        <v/>
      </c>
      <c r="I991" s="31" t="str">
        <f aca="false">IF(N(G991)=0,"",H991/G991)</f>
        <v/>
      </c>
      <c r="J991" s="32" t="str">
        <f aca="false">IF(N(G991)=0,"",D991/G991-1)</f>
        <v/>
      </c>
      <c r="K991" s="33" t="str">
        <f aca="false">IF(OR(F991="",I991=""),"",F991-I991)</f>
        <v/>
      </c>
      <c r="L991" s="30" t="str">
        <f aca="false">IF($A991="","",SUMIFS(raw_data!$H:$H,raw_data!$B:$B,BASE_YM,raw_data!$G:$G,$A991))</f>
        <v/>
      </c>
      <c r="M991" s="30" t="str">
        <f aca="false">IF($A991="","",(SUMIFS(raw_data!$I:$I,raw_data!$B:$B,BASE_YM,raw_data!$G:$G,$A991)+SUMIFS(raw_data!$J:$J,raw_data!$B:$B,BASE_YM,raw_data!$G:$G,$A991)))</f>
        <v/>
      </c>
      <c r="N991" s="31" t="str">
        <f aca="false">IF(N(L991)=0,"",M991/L991)</f>
        <v/>
      </c>
      <c r="O991" s="30" t="str">
        <f aca="false">IF($A991="","",SUMIFS(raw_data!$H:$H,raw_data!$B:$B,BASE_YM_PY,raw_data!$G:$G,$A991))</f>
        <v/>
      </c>
      <c r="P991" s="30" t="str">
        <f aca="false">IF($A991="","",(SUMIFS(raw_data!$I:$I,raw_data!$B:$B,BASE_YM_PY,raw_data!$G:$G,$A991)+SUMIFS(raw_data!$J:$J,raw_data!$B:$B,BASE_YM_PY,raw_data!$G:$G,$A991)))</f>
        <v/>
      </c>
      <c r="Q991" s="31" t="str">
        <f aca="false">IF(N(O991)=0,"",P991/O991)</f>
        <v/>
      </c>
      <c r="R991" s="32" t="str">
        <f aca="false">IF(N(O991)=0,"",L991/O991-1)</f>
        <v/>
      </c>
      <c r="S991" s="33" t="str">
        <f aca="false">IF(OR(N991="",Q991=""),"",N991-Q991)</f>
        <v/>
      </c>
      <c r="T991" s="0" t="str">
        <f aca="false">IF(N(D991)&gt;0,RANK(D991,D$2:D$1001)+COUNTIF(D$2:D991,D991)-1,"")</f>
        <v/>
      </c>
      <c r="U991" s="38" t="n">
        <f aca="false">IF(N(D991)&gt;0,IF(D991&gt;=LR_MIN_SHARE*SUM(D$2:D$1001),F991,-1),-1)</f>
        <v>-1</v>
      </c>
      <c r="V991" s="0" t="str">
        <f aca="false">IF(U991&lt;0,"",RANK(U991,U$2:U$1001)+COUNTIF(U$2:U991,U991)-1)</f>
        <v/>
      </c>
      <c r="W991" s="0" t="str">
        <f aca="false">IF(N(L991)&gt;0,RANK(L991,L$2:L$1001)+COUNTIF(L$2:L991,L991)-1,"")</f>
        <v/>
      </c>
      <c r="X991" s="38" t="n">
        <f aca="false">IF(N(L991)&gt;0,IF(L991&gt;=LR_MIN_SHARE*SUM(L$2:L$1001),N991,-1),-1)</f>
        <v>-1</v>
      </c>
      <c r="Y991" s="0" t="str">
        <f aca="false">IF(X991&lt;0,"",RANK(X991,X$2:X$1001)+COUNTIF(X$2:X991,X991)-1)</f>
        <v/>
      </c>
      <c r="AA991" s="0" t="str">
        <f aca="false">IF($A991="","",IF(COUNTIF($B$2:$B991,$B991)=1,1,""))</f>
        <v/>
      </c>
      <c r="AB991" s="0" t="str">
        <f aca="false">IF(AA991=1,SUMIF($B$2:$B$1001,$B991,$D$2:$D$1001),"")</f>
        <v/>
      </c>
      <c r="AC991" s="0" t="str">
        <f aca="false">IF(AA991=1,RANK(AB991,$AB$2:$AB$1001)+COUNTIF($AB$2:$AB991,AB991)-1,"")</f>
        <v/>
      </c>
      <c r="AD991" s="0" t="str">
        <f aca="false">IF($A991="","",COUNTIF(raw_data!$G:$G,$A991))</f>
        <v/>
      </c>
      <c r="AE991" s="0" t="str">
        <f aca="false">IF($A991="","",IF(COUNTIF($A$2:$A$1001,$A991)&gt;1,1,0))</f>
        <v/>
      </c>
    </row>
    <row r="992" customFormat="false" ht="15" hidden="false" customHeight="false" outlineLevel="0" collapsed="false">
      <c r="A992" s="0" t="str">
        <f aca="false">IF(code_master!$A992="","",code_master!$A992)</f>
        <v/>
      </c>
      <c r="B992" s="0" t="str">
        <f aca="false">IF($A992="","",code_master!$C992&amp;"")</f>
        <v/>
      </c>
      <c r="C992" s="0" t="str">
        <f aca="false">IF($A992="","",code_master!$B992&amp;"")</f>
        <v/>
      </c>
      <c r="D992" s="30" t="str">
        <f aca="false">IF($A992="","",SUMIFS(raw_data!$H:$H,raw_data!$A:$A,"&gt;="&amp;UY_START,raw_data!$A:$A,"&lt;="&amp;BASE_YM,raw_data!$B:$B,"&lt;="&amp;BASE_YM,raw_data!$G:$G,$A992))</f>
        <v/>
      </c>
      <c r="E992" s="30" t="str">
        <f aca="false">IF($A992="","",(SUMIFS(raw_data!$I:$I,raw_data!$A:$A,"&gt;="&amp;UY_START,raw_data!$A:$A,"&lt;="&amp;BASE_YM,raw_data!$B:$B,"&lt;="&amp;BASE_YM,raw_data!$G:$G,$A992)+SUMIFS(raw_data!$J:$J,raw_data!$A:$A,"&gt;="&amp;UY_START,raw_data!$A:$A,"&lt;="&amp;BASE_YM,raw_data!$B:$B,"&lt;="&amp;BASE_YM,raw_data!$G:$G,$A992)))</f>
        <v/>
      </c>
      <c r="F992" s="31" t="str">
        <f aca="false">IF(N(D992)=0,"",E992/D992)</f>
        <v/>
      </c>
      <c r="G992" s="30" t="str">
        <f aca="false">IF($A992="","",SUMIFS(raw_data!$H:$H,raw_data!$A:$A,"&gt;="&amp;UY_START_PY,raw_data!$A:$A,"&lt;="&amp;BASE_YM_PY,raw_data!$B:$B,"&lt;="&amp;BASE_YM_PY,raw_data!$G:$G,$A992))</f>
        <v/>
      </c>
      <c r="H992" s="30" t="str">
        <f aca="false">IF($A992="","",(SUMIFS(raw_data!$I:$I,raw_data!$A:$A,"&gt;="&amp;UY_START_PY,raw_data!$A:$A,"&lt;="&amp;BASE_YM_PY,raw_data!$B:$B,"&lt;="&amp;BASE_YM_PY,raw_data!$G:$G,$A992)+SUMIFS(raw_data!$J:$J,raw_data!$A:$A,"&gt;="&amp;UY_START_PY,raw_data!$A:$A,"&lt;="&amp;BASE_YM_PY,raw_data!$B:$B,"&lt;="&amp;BASE_YM_PY,raw_data!$G:$G,$A992)))</f>
        <v/>
      </c>
      <c r="I992" s="31" t="str">
        <f aca="false">IF(N(G992)=0,"",H992/G992)</f>
        <v/>
      </c>
      <c r="J992" s="32" t="str">
        <f aca="false">IF(N(G992)=0,"",D992/G992-1)</f>
        <v/>
      </c>
      <c r="K992" s="33" t="str">
        <f aca="false">IF(OR(F992="",I992=""),"",F992-I992)</f>
        <v/>
      </c>
      <c r="L992" s="30" t="str">
        <f aca="false">IF($A992="","",SUMIFS(raw_data!$H:$H,raw_data!$B:$B,BASE_YM,raw_data!$G:$G,$A992))</f>
        <v/>
      </c>
      <c r="M992" s="30" t="str">
        <f aca="false">IF($A992="","",(SUMIFS(raw_data!$I:$I,raw_data!$B:$B,BASE_YM,raw_data!$G:$G,$A992)+SUMIFS(raw_data!$J:$J,raw_data!$B:$B,BASE_YM,raw_data!$G:$G,$A992)))</f>
        <v/>
      </c>
      <c r="N992" s="31" t="str">
        <f aca="false">IF(N(L992)=0,"",M992/L992)</f>
        <v/>
      </c>
      <c r="O992" s="30" t="str">
        <f aca="false">IF($A992="","",SUMIFS(raw_data!$H:$H,raw_data!$B:$B,BASE_YM_PY,raw_data!$G:$G,$A992))</f>
        <v/>
      </c>
      <c r="P992" s="30" t="str">
        <f aca="false">IF($A992="","",(SUMIFS(raw_data!$I:$I,raw_data!$B:$B,BASE_YM_PY,raw_data!$G:$G,$A992)+SUMIFS(raw_data!$J:$J,raw_data!$B:$B,BASE_YM_PY,raw_data!$G:$G,$A992)))</f>
        <v/>
      </c>
      <c r="Q992" s="31" t="str">
        <f aca="false">IF(N(O992)=0,"",P992/O992)</f>
        <v/>
      </c>
      <c r="R992" s="32" t="str">
        <f aca="false">IF(N(O992)=0,"",L992/O992-1)</f>
        <v/>
      </c>
      <c r="S992" s="33" t="str">
        <f aca="false">IF(OR(N992="",Q992=""),"",N992-Q992)</f>
        <v/>
      </c>
      <c r="T992" s="0" t="str">
        <f aca="false">IF(N(D992)&gt;0,RANK(D992,D$2:D$1001)+COUNTIF(D$2:D992,D992)-1,"")</f>
        <v/>
      </c>
      <c r="U992" s="38" t="n">
        <f aca="false">IF(N(D992)&gt;0,IF(D992&gt;=LR_MIN_SHARE*SUM(D$2:D$1001),F992,-1),-1)</f>
        <v>-1</v>
      </c>
      <c r="V992" s="0" t="str">
        <f aca="false">IF(U992&lt;0,"",RANK(U992,U$2:U$1001)+COUNTIF(U$2:U992,U992)-1)</f>
        <v/>
      </c>
      <c r="W992" s="0" t="str">
        <f aca="false">IF(N(L992)&gt;0,RANK(L992,L$2:L$1001)+COUNTIF(L$2:L992,L992)-1,"")</f>
        <v/>
      </c>
      <c r="X992" s="38" t="n">
        <f aca="false">IF(N(L992)&gt;0,IF(L992&gt;=LR_MIN_SHARE*SUM(L$2:L$1001),N992,-1),-1)</f>
        <v>-1</v>
      </c>
      <c r="Y992" s="0" t="str">
        <f aca="false">IF(X992&lt;0,"",RANK(X992,X$2:X$1001)+COUNTIF(X$2:X992,X992)-1)</f>
        <v/>
      </c>
      <c r="AA992" s="0" t="str">
        <f aca="false">IF($A992="","",IF(COUNTIF($B$2:$B992,$B992)=1,1,""))</f>
        <v/>
      </c>
      <c r="AB992" s="0" t="str">
        <f aca="false">IF(AA992=1,SUMIF($B$2:$B$1001,$B992,$D$2:$D$1001),"")</f>
        <v/>
      </c>
      <c r="AC992" s="0" t="str">
        <f aca="false">IF(AA992=1,RANK(AB992,$AB$2:$AB$1001)+COUNTIF($AB$2:$AB992,AB992)-1,"")</f>
        <v/>
      </c>
      <c r="AD992" s="0" t="str">
        <f aca="false">IF($A992="","",COUNTIF(raw_data!$G:$G,$A992))</f>
        <v/>
      </c>
      <c r="AE992" s="0" t="str">
        <f aca="false">IF($A992="","",IF(COUNTIF($A$2:$A$1001,$A992)&gt;1,1,0))</f>
        <v/>
      </c>
    </row>
    <row r="993" customFormat="false" ht="15" hidden="false" customHeight="false" outlineLevel="0" collapsed="false">
      <c r="A993" s="0" t="str">
        <f aca="false">IF(code_master!$A993="","",code_master!$A993)</f>
        <v/>
      </c>
      <c r="B993" s="0" t="str">
        <f aca="false">IF($A993="","",code_master!$C993&amp;"")</f>
        <v/>
      </c>
      <c r="C993" s="0" t="str">
        <f aca="false">IF($A993="","",code_master!$B993&amp;"")</f>
        <v/>
      </c>
      <c r="D993" s="30" t="str">
        <f aca="false">IF($A993="","",SUMIFS(raw_data!$H:$H,raw_data!$A:$A,"&gt;="&amp;UY_START,raw_data!$A:$A,"&lt;="&amp;BASE_YM,raw_data!$B:$B,"&lt;="&amp;BASE_YM,raw_data!$G:$G,$A993))</f>
        <v/>
      </c>
      <c r="E993" s="30" t="str">
        <f aca="false">IF($A993="","",(SUMIFS(raw_data!$I:$I,raw_data!$A:$A,"&gt;="&amp;UY_START,raw_data!$A:$A,"&lt;="&amp;BASE_YM,raw_data!$B:$B,"&lt;="&amp;BASE_YM,raw_data!$G:$G,$A993)+SUMIFS(raw_data!$J:$J,raw_data!$A:$A,"&gt;="&amp;UY_START,raw_data!$A:$A,"&lt;="&amp;BASE_YM,raw_data!$B:$B,"&lt;="&amp;BASE_YM,raw_data!$G:$G,$A993)))</f>
        <v/>
      </c>
      <c r="F993" s="31" t="str">
        <f aca="false">IF(N(D993)=0,"",E993/D993)</f>
        <v/>
      </c>
      <c r="G993" s="30" t="str">
        <f aca="false">IF($A993="","",SUMIFS(raw_data!$H:$H,raw_data!$A:$A,"&gt;="&amp;UY_START_PY,raw_data!$A:$A,"&lt;="&amp;BASE_YM_PY,raw_data!$B:$B,"&lt;="&amp;BASE_YM_PY,raw_data!$G:$G,$A993))</f>
        <v/>
      </c>
      <c r="H993" s="30" t="str">
        <f aca="false">IF($A993="","",(SUMIFS(raw_data!$I:$I,raw_data!$A:$A,"&gt;="&amp;UY_START_PY,raw_data!$A:$A,"&lt;="&amp;BASE_YM_PY,raw_data!$B:$B,"&lt;="&amp;BASE_YM_PY,raw_data!$G:$G,$A993)+SUMIFS(raw_data!$J:$J,raw_data!$A:$A,"&gt;="&amp;UY_START_PY,raw_data!$A:$A,"&lt;="&amp;BASE_YM_PY,raw_data!$B:$B,"&lt;="&amp;BASE_YM_PY,raw_data!$G:$G,$A993)))</f>
        <v/>
      </c>
      <c r="I993" s="31" t="str">
        <f aca="false">IF(N(G993)=0,"",H993/G993)</f>
        <v/>
      </c>
      <c r="J993" s="32" t="str">
        <f aca="false">IF(N(G993)=0,"",D993/G993-1)</f>
        <v/>
      </c>
      <c r="K993" s="33" t="str">
        <f aca="false">IF(OR(F993="",I993=""),"",F993-I993)</f>
        <v/>
      </c>
      <c r="L993" s="30" t="str">
        <f aca="false">IF($A993="","",SUMIFS(raw_data!$H:$H,raw_data!$B:$B,BASE_YM,raw_data!$G:$G,$A993))</f>
        <v/>
      </c>
      <c r="M993" s="30" t="str">
        <f aca="false">IF($A993="","",(SUMIFS(raw_data!$I:$I,raw_data!$B:$B,BASE_YM,raw_data!$G:$G,$A993)+SUMIFS(raw_data!$J:$J,raw_data!$B:$B,BASE_YM,raw_data!$G:$G,$A993)))</f>
        <v/>
      </c>
      <c r="N993" s="31" t="str">
        <f aca="false">IF(N(L993)=0,"",M993/L993)</f>
        <v/>
      </c>
      <c r="O993" s="30" t="str">
        <f aca="false">IF($A993="","",SUMIFS(raw_data!$H:$H,raw_data!$B:$B,BASE_YM_PY,raw_data!$G:$G,$A993))</f>
        <v/>
      </c>
      <c r="P993" s="30" t="str">
        <f aca="false">IF($A993="","",(SUMIFS(raw_data!$I:$I,raw_data!$B:$B,BASE_YM_PY,raw_data!$G:$G,$A993)+SUMIFS(raw_data!$J:$J,raw_data!$B:$B,BASE_YM_PY,raw_data!$G:$G,$A993)))</f>
        <v/>
      </c>
      <c r="Q993" s="31" t="str">
        <f aca="false">IF(N(O993)=0,"",P993/O993)</f>
        <v/>
      </c>
      <c r="R993" s="32" t="str">
        <f aca="false">IF(N(O993)=0,"",L993/O993-1)</f>
        <v/>
      </c>
      <c r="S993" s="33" t="str">
        <f aca="false">IF(OR(N993="",Q993=""),"",N993-Q993)</f>
        <v/>
      </c>
      <c r="T993" s="0" t="str">
        <f aca="false">IF(N(D993)&gt;0,RANK(D993,D$2:D$1001)+COUNTIF(D$2:D993,D993)-1,"")</f>
        <v/>
      </c>
      <c r="U993" s="38" t="n">
        <f aca="false">IF(N(D993)&gt;0,IF(D993&gt;=LR_MIN_SHARE*SUM(D$2:D$1001),F993,-1),-1)</f>
        <v>-1</v>
      </c>
      <c r="V993" s="0" t="str">
        <f aca="false">IF(U993&lt;0,"",RANK(U993,U$2:U$1001)+COUNTIF(U$2:U993,U993)-1)</f>
        <v/>
      </c>
      <c r="W993" s="0" t="str">
        <f aca="false">IF(N(L993)&gt;0,RANK(L993,L$2:L$1001)+COUNTIF(L$2:L993,L993)-1,"")</f>
        <v/>
      </c>
      <c r="X993" s="38" t="n">
        <f aca="false">IF(N(L993)&gt;0,IF(L993&gt;=LR_MIN_SHARE*SUM(L$2:L$1001),N993,-1),-1)</f>
        <v>-1</v>
      </c>
      <c r="Y993" s="0" t="str">
        <f aca="false">IF(X993&lt;0,"",RANK(X993,X$2:X$1001)+COUNTIF(X$2:X993,X993)-1)</f>
        <v/>
      </c>
      <c r="AA993" s="0" t="str">
        <f aca="false">IF($A993="","",IF(COUNTIF($B$2:$B993,$B993)=1,1,""))</f>
        <v/>
      </c>
      <c r="AB993" s="0" t="str">
        <f aca="false">IF(AA993=1,SUMIF($B$2:$B$1001,$B993,$D$2:$D$1001),"")</f>
        <v/>
      </c>
      <c r="AC993" s="0" t="str">
        <f aca="false">IF(AA993=1,RANK(AB993,$AB$2:$AB$1001)+COUNTIF($AB$2:$AB993,AB993)-1,"")</f>
        <v/>
      </c>
      <c r="AD993" s="0" t="str">
        <f aca="false">IF($A993="","",COUNTIF(raw_data!$G:$G,$A993))</f>
        <v/>
      </c>
      <c r="AE993" s="0" t="str">
        <f aca="false">IF($A993="","",IF(COUNTIF($A$2:$A$1001,$A993)&gt;1,1,0))</f>
        <v/>
      </c>
    </row>
    <row r="994" customFormat="false" ht="15" hidden="false" customHeight="false" outlineLevel="0" collapsed="false">
      <c r="A994" s="0" t="str">
        <f aca="false">IF(code_master!$A994="","",code_master!$A994)</f>
        <v/>
      </c>
      <c r="B994" s="0" t="str">
        <f aca="false">IF($A994="","",code_master!$C994&amp;"")</f>
        <v/>
      </c>
      <c r="C994" s="0" t="str">
        <f aca="false">IF($A994="","",code_master!$B994&amp;"")</f>
        <v/>
      </c>
      <c r="D994" s="30" t="str">
        <f aca="false">IF($A994="","",SUMIFS(raw_data!$H:$H,raw_data!$A:$A,"&gt;="&amp;UY_START,raw_data!$A:$A,"&lt;="&amp;BASE_YM,raw_data!$B:$B,"&lt;="&amp;BASE_YM,raw_data!$G:$G,$A994))</f>
        <v/>
      </c>
      <c r="E994" s="30" t="str">
        <f aca="false">IF($A994="","",(SUMIFS(raw_data!$I:$I,raw_data!$A:$A,"&gt;="&amp;UY_START,raw_data!$A:$A,"&lt;="&amp;BASE_YM,raw_data!$B:$B,"&lt;="&amp;BASE_YM,raw_data!$G:$G,$A994)+SUMIFS(raw_data!$J:$J,raw_data!$A:$A,"&gt;="&amp;UY_START,raw_data!$A:$A,"&lt;="&amp;BASE_YM,raw_data!$B:$B,"&lt;="&amp;BASE_YM,raw_data!$G:$G,$A994)))</f>
        <v/>
      </c>
      <c r="F994" s="31" t="str">
        <f aca="false">IF(N(D994)=0,"",E994/D994)</f>
        <v/>
      </c>
      <c r="G994" s="30" t="str">
        <f aca="false">IF($A994="","",SUMIFS(raw_data!$H:$H,raw_data!$A:$A,"&gt;="&amp;UY_START_PY,raw_data!$A:$A,"&lt;="&amp;BASE_YM_PY,raw_data!$B:$B,"&lt;="&amp;BASE_YM_PY,raw_data!$G:$G,$A994))</f>
        <v/>
      </c>
      <c r="H994" s="30" t="str">
        <f aca="false">IF($A994="","",(SUMIFS(raw_data!$I:$I,raw_data!$A:$A,"&gt;="&amp;UY_START_PY,raw_data!$A:$A,"&lt;="&amp;BASE_YM_PY,raw_data!$B:$B,"&lt;="&amp;BASE_YM_PY,raw_data!$G:$G,$A994)+SUMIFS(raw_data!$J:$J,raw_data!$A:$A,"&gt;="&amp;UY_START_PY,raw_data!$A:$A,"&lt;="&amp;BASE_YM_PY,raw_data!$B:$B,"&lt;="&amp;BASE_YM_PY,raw_data!$G:$G,$A994)))</f>
        <v/>
      </c>
      <c r="I994" s="31" t="str">
        <f aca="false">IF(N(G994)=0,"",H994/G994)</f>
        <v/>
      </c>
      <c r="J994" s="32" t="str">
        <f aca="false">IF(N(G994)=0,"",D994/G994-1)</f>
        <v/>
      </c>
      <c r="K994" s="33" t="str">
        <f aca="false">IF(OR(F994="",I994=""),"",F994-I994)</f>
        <v/>
      </c>
      <c r="L994" s="30" t="str">
        <f aca="false">IF($A994="","",SUMIFS(raw_data!$H:$H,raw_data!$B:$B,BASE_YM,raw_data!$G:$G,$A994))</f>
        <v/>
      </c>
      <c r="M994" s="30" t="str">
        <f aca="false">IF($A994="","",(SUMIFS(raw_data!$I:$I,raw_data!$B:$B,BASE_YM,raw_data!$G:$G,$A994)+SUMIFS(raw_data!$J:$J,raw_data!$B:$B,BASE_YM,raw_data!$G:$G,$A994)))</f>
        <v/>
      </c>
      <c r="N994" s="31" t="str">
        <f aca="false">IF(N(L994)=0,"",M994/L994)</f>
        <v/>
      </c>
      <c r="O994" s="30" t="str">
        <f aca="false">IF($A994="","",SUMIFS(raw_data!$H:$H,raw_data!$B:$B,BASE_YM_PY,raw_data!$G:$G,$A994))</f>
        <v/>
      </c>
      <c r="P994" s="30" t="str">
        <f aca="false">IF($A994="","",(SUMIFS(raw_data!$I:$I,raw_data!$B:$B,BASE_YM_PY,raw_data!$G:$G,$A994)+SUMIFS(raw_data!$J:$J,raw_data!$B:$B,BASE_YM_PY,raw_data!$G:$G,$A994)))</f>
        <v/>
      </c>
      <c r="Q994" s="31" t="str">
        <f aca="false">IF(N(O994)=0,"",P994/O994)</f>
        <v/>
      </c>
      <c r="R994" s="32" t="str">
        <f aca="false">IF(N(O994)=0,"",L994/O994-1)</f>
        <v/>
      </c>
      <c r="S994" s="33" t="str">
        <f aca="false">IF(OR(N994="",Q994=""),"",N994-Q994)</f>
        <v/>
      </c>
      <c r="T994" s="0" t="str">
        <f aca="false">IF(N(D994)&gt;0,RANK(D994,D$2:D$1001)+COUNTIF(D$2:D994,D994)-1,"")</f>
        <v/>
      </c>
      <c r="U994" s="38" t="n">
        <f aca="false">IF(N(D994)&gt;0,IF(D994&gt;=LR_MIN_SHARE*SUM(D$2:D$1001),F994,-1),-1)</f>
        <v>-1</v>
      </c>
      <c r="V994" s="0" t="str">
        <f aca="false">IF(U994&lt;0,"",RANK(U994,U$2:U$1001)+COUNTIF(U$2:U994,U994)-1)</f>
        <v/>
      </c>
      <c r="W994" s="0" t="str">
        <f aca="false">IF(N(L994)&gt;0,RANK(L994,L$2:L$1001)+COUNTIF(L$2:L994,L994)-1,"")</f>
        <v/>
      </c>
      <c r="X994" s="38" t="n">
        <f aca="false">IF(N(L994)&gt;0,IF(L994&gt;=LR_MIN_SHARE*SUM(L$2:L$1001),N994,-1),-1)</f>
        <v>-1</v>
      </c>
      <c r="Y994" s="0" t="str">
        <f aca="false">IF(X994&lt;0,"",RANK(X994,X$2:X$1001)+COUNTIF(X$2:X994,X994)-1)</f>
        <v/>
      </c>
      <c r="AA994" s="0" t="str">
        <f aca="false">IF($A994="","",IF(COUNTIF($B$2:$B994,$B994)=1,1,""))</f>
        <v/>
      </c>
      <c r="AB994" s="0" t="str">
        <f aca="false">IF(AA994=1,SUMIF($B$2:$B$1001,$B994,$D$2:$D$1001),"")</f>
        <v/>
      </c>
      <c r="AC994" s="0" t="str">
        <f aca="false">IF(AA994=1,RANK(AB994,$AB$2:$AB$1001)+COUNTIF($AB$2:$AB994,AB994)-1,"")</f>
        <v/>
      </c>
      <c r="AD994" s="0" t="str">
        <f aca="false">IF($A994="","",COUNTIF(raw_data!$G:$G,$A994))</f>
        <v/>
      </c>
      <c r="AE994" s="0" t="str">
        <f aca="false">IF($A994="","",IF(COUNTIF($A$2:$A$1001,$A994)&gt;1,1,0))</f>
        <v/>
      </c>
    </row>
    <row r="995" customFormat="false" ht="15" hidden="false" customHeight="false" outlineLevel="0" collapsed="false">
      <c r="A995" s="0" t="str">
        <f aca="false">IF(code_master!$A995="","",code_master!$A995)</f>
        <v/>
      </c>
      <c r="B995" s="0" t="str">
        <f aca="false">IF($A995="","",code_master!$C995&amp;"")</f>
        <v/>
      </c>
      <c r="C995" s="0" t="str">
        <f aca="false">IF($A995="","",code_master!$B995&amp;"")</f>
        <v/>
      </c>
      <c r="D995" s="30" t="str">
        <f aca="false">IF($A995="","",SUMIFS(raw_data!$H:$H,raw_data!$A:$A,"&gt;="&amp;UY_START,raw_data!$A:$A,"&lt;="&amp;BASE_YM,raw_data!$B:$B,"&lt;="&amp;BASE_YM,raw_data!$G:$G,$A995))</f>
        <v/>
      </c>
      <c r="E995" s="30" t="str">
        <f aca="false">IF($A995="","",(SUMIFS(raw_data!$I:$I,raw_data!$A:$A,"&gt;="&amp;UY_START,raw_data!$A:$A,"&lt;="&amp;BASE_YM,raw_data!$B:$B,"&lt;="&amp;BASE_YM,raw_data!$G:$G,$A995)+SUMIFS(raw_data!$J:$J,raw_data!$A:$A,"&gt;="&amp;UY_START,raw_data!$A:$A,"&lt;="&amp;BASE_YM,raw_data!$B:$B,"&lt;="&amp;BASE_YM,raw_data!$G:$G,$A995)))</f>
        <v/>
      </c>
      <c r="F995" s="31" t="str">
        <f aca="false">IF(N(D995)=0,"",E995/D995)</f>
        <v/>
      </c>
      <c r="G995" s="30" t="str">
        <f aca="false">IF($A995="","",SUMIFS(raw_data!$H:$H,raw_data!$A:$A,"&gt;="&amp;UY_START_PY,raw_data!$A:$A,"&lt;="&amp;BASE_YM_PY,raw_data!$B:$B,"&lt;="&amp;BASE_YM_PY,raw_data!$G:$G,$A995))</f>
        <v/>
      </c>
      <c r="H995" s="30" t="str">
        <f aca="false">IF($A995="","",(SUMIFS(raw_data!$I:$I,raw_data!$A:$A,"&gt;="&amp;UY_START_PY,raw_data!$A:$A,"&lt;="&amp;BASE_YM_PY,raw_data!$B:$B,"&lt;="&amp;BASE_YM_PY,raw_data!$G:$G,$A995)+SUMIFS(raw_data!$J:$J,raw_data!$A:$A,"&gt;="&amp;UY_START_PY,raw_data!$A:$A,"&lt;="&amp;BASE_YM_PY,raw_data!$B:$B,"&lt;="&amp;BASE_YM_PY,raw_data!$G:$G,$A995)))</f>
        <v/>
      </c>
      <c r="I995" s="31" t="str">
        <f aca="false">IF(N(G995)=0,"",H995/G995)</f>
        <v/>
      </c>
      <c r="J995" s="32" t="str">
        <f aca="false">IF(N(G995)=0,"",D995/G995-1)</f>
        <v/>
      </c>
      <c r="K995" s="33" t="str">
        <f aca="false">IF(OR(F995="",I995=""),"",F995-I995)</f>
        <v/>
      </c>
      <c r="L995" s="30" t="str">
        <f aca="false">IF($A995="","",SUMIFS(raw_data!$H:$H,raw_data!$B:$B,BASE_YM,raw_data!$G:$G,$A995))</f>
        <v/>
      </c>
      <c r="M995" s="30" t="str">
        <f aca="false">IF($A995="","",(SUMIFS(raw_data!$I:$I,raw_data!$B:$B,BASE_YM,raw_data!$G:$G,$A995)+SUMIFS(raw_data!$J:$J,raw_data!$B:$B,BASE_YM,raw_data!$G:$G,$A995)))</f>
        <v/>
      </c>
      <c r="N995" s="31" t="str">
        <f aca="false">IF(N(L995)=0,"",M995/L995)</f>
        <v/>
      </c>
      <c r="O995" s="30" t="str">
        <f aca="false">IF($A995="","",SUMIFS(raw_data!$H:$H,raw_data!$B:$B,BASE_YM_PY,raw_data!$G:$G,$A995))</f>
        <v/>
      </c>
      <c r="P995" s="30" t="str">
        <f aca="false">IF($A995="","",(SUMIFS(raw_data!$I:$I,raw_data!$B:$B,BASE_YM_PY,raw_data!$G:$G,$A995)+SUMIFS(raw_data!$J:$J,raw_data!$B:$B,BASE_YM_PY,raw_data!$G:$G,$A995)))</f>
        <v/>
      </c>
      <c r="Q995" s="31" t="str">
        <f aca="false">IF(N(O995)=0,"",P995/O995)</f>
        <v/>
      </c>
      <c r="R995" s="32" t="str">
        <f aca="false">IF(N(O995)=0,"",L995/O995-1)</f>
        <v/>
      </c>
      <c r="S995" s="33" t="str">
        <f aca="false">IF(OR(N995="",Q995=""),"",N995-Q995)</f>
        <v/>
      </c>
      <c r="T995" s="0" t="str">
        <f aca="false">IF(N(D995)&gt;0,RANK(D995,D$2:D$1001)+COUNTIF(D$2:D995,D995)-1,"")</f>
        <v/>
      </c>
      <c r="U995" s="38" t="n">
        <f aca="false">IF(N(D995)&gt;0,IF(D995&gt;=LR_MIN_SHARE*SUM(D$2:D$1001),F995,-1),-1)</f>
        <v>-1</v>
      </c>
      <c r="V995" s="0" t="str">
        <f aca="false">IF(U995&lt;0,"",RANK(U995,U$2:U$1001)+COUNTIF(U$2:U995,U995)-1)</f>
        <v/>
      </c>
      <c r="W995" s="0" t="str">
        <f aca="false">IF(N(L995)&gt;0,RANK(L995,L$2:L$1001)+COUNTIF(L$2:L995,L995)-1,"")</f>
        <v/>
      </c>
      <c r="X995" s="38" t="n">
        <f aca="false">IF(N(L995)&gt;0,IF(L995&gt;=LR_MIN_SHARE*SUM(L$2:L$1001),N995,-1),-1)</f>
        <v>-1</v>
      </c>
      <c r="Y995" s="0" t="str">
        <f aca="false">IF(X995&lt;0,"",RANK(X995,X$2:X$1001)+COUNTIF(X$2:X995,X995)-1)</f>
        <v/>
      </c>
      <c r="AA995" s="0" t="str">
        <f aca="false">IF($A995="","",IF(COUNTIF($B$2:$B995,$B995)=1,1,""))</f>
        <v/>
      </c>
      <c r="AB995" s="0" t="str">
        <f aca="false">IF(AA995=1,SUMIF($B$2:$B$1001,$B995,$D$2:$D$1001),"")</f>
        <v/>
      </c>
      <c r="AC995" s="0" t="str">
        <f aca="false">IF(AA995=1,RANK(AB995,$AB$2:$AB$1001)+COUNTIF($AB$2:$AB995,AB995)-1,"")</f>
        <v/>
      </c>
      <c r="AD995" s="0" t="str">
        <f aca="false">IF($A995="","",COUNTIF(raw_data!$G:$G,$A995))</f>
        <v/>
      </c>
      <c r="AE995" s="0" t="str">
        <f aca="false">IF($A995="","",IF(COUNTIF($A$2:$A$1001,$A995)&gt;1,1,0))</f>
        <v/>
      </c>
    </row>
    <row r="996" customFormat="false" ht="15" hidden="false" customHeight="false" outlineLevel="0" collapsed="false">
      <c r="A996" s="0" t="str">
        <f aca="false">IF(code_master!$A996="","",code_master!$A996)</f>
        <v/>
      </c>
      <c r="B996" s="0" t="str">
        <f aca="false">IF($A996="","",code_master!$C996&amp;"")</f>
        <v/>
      </c>
      <c r="C996" s="0" t="str">
        <f aca="false">IF($A996="","",code_master!$B996&amp;"")</f>
        <v/>
      </c>
      <c r="D996" s="30" t="str">
        <f aca="false">IF($A996="","",SUMIFS(raw_data!$H:$H,raw_data!$A:$A,"&gt;="&amp;UY_START,raw_data!$A:$A,"&lt;="&amp;BASE_YM,raw_data!$B:$B,"&lt;="&amp;BASE_YM,raw_data!$G:$G,$A996))</f>
        <v/>
      </c>
      <c r="E996" s="30" t="str">
        <f aca="false">IF($A996="","",(SUMIFS(raw_data!$I:$I,raw_data!$A:$A,"&gt;="&amp;UY_START,raw_data!$A:$A,"&lt;="&amp;BASE_YM,raw_data!$B:$B,"&lt;="&amp;BASE_YM,raw_data!$G:$G,$A996)+SUMIFS(raw_data!$J:$J,raw_data!$A:$A,"&gt;="&amp;UY_START,raw_data!$A:$A,"&lt;="&amp;BASE_YM,raw_data!$B:$B,"&lt;="&amp;BASE_YM,raw_data!$G:$G,$A996)))</f>
        <v/>
      </c>
      <c r="F996" s="31" t="str">
        <f aca="false">IF(N(D996)=0,"",E996/D996)</f>
        <v/>
      </c>
      <c r="G996" s="30" t="str">
        <f aca="false">IF($A996="","",SUMIFS(raw_data!$H:$H,raw_data!$A:$A,"&gt;="&amp;UY_START_PY,raw_data!$A:$A,"&lt;="&amp;BASE_YM_PY,raw_data!$B:$B,"&lt;="&amp;BASE_YM_PY,raw_data!$G:$G,$A996))</f>
        <v/>
      </c>
      <c r="H996" s="30" t="str">
        <f aca="false">IF($A996="","",(SUMIFS(raw_data!$I:$I,raw_data!$A:$A,"&gt;="&amp;UY_START_PY,raw_data!$A:$A,"&lt;="&amp;BASE_YM_PY,raw_data!$B:$B,"&lt;="&amp;BASE_YM_PY,raw_data!$G:$G,$A996)+SUMIFS(raw_data!$J:$J,raw_data!$A:$A,"&gt;="&amp;UY_START_PY,raw_data!$A:$A,"&lt;="&amp;BASE_YM_PY,raw_data!$B:$B,"&lt;="&amp;BASE_YM_PY,raw_data!$G:$G,$A996)))</f>
        <v/>
      </c>
      <c r="I996" s="31" t="str">
        <f aca="false">IF(N(G996)=0,"",H996/G996)</f>
        <v/>
      </c>
      <c r="J996" s="32" t="str">
        <f aca="false">IF(N(G996)=0,"",D996/G996-1)</f>
        <v/>
      </c>
      <c r="K996" s="33" t="str">
        <f aca="false">IF(OR(F996="",I996=""),"",F996-I996)</f>
        <v/>
      </c>
      <c r="L996" s="30" t="str">
        <f aca="false">IF($A996="","",SUMIFS(raw_data!$H:$H,raw_data!$B:$B,BASE_YM,raw_data!$G:$G,$A996))</f>
        <v/>
      </c>
      <c r="M996" s="30" t="str">
        <f aca="false">IF($A996="","",(SUMIFS(raw_data!$I:$I,raw_data!$B:$B,BASE_YM,raw_data!$G:$G,$A996)+SUMIFS(raw_data!$J:$J,raw_data!$B:$B,BASE_YM,raw_data!$G:$G,$A996)))</f>
        <v/>
      </c>
      <c r="N996" s="31" t="str">
        <f aca="false">IF(N(L996)=0,"",M996/L996)</f>
        <v/>
      </c>
      <c r="O996" s="30" t="str">
        <f aca="false">IF($A996="","",SUMIFS(raw_data!$H:$H,raw_data!$B:$B,BASE_YM_PY,raw_data!$G:$G,$A996))</f>
        <v/>
      </c>
      <c r="P996" s="30" t="str">
        <f aca="false">IF($A996="","",(SUMIFS(raw_data!$I:$I,raw_data!$B:$B,BASE_YM_PY,raw_data!$G:$G,$A996)+SUMIFS(raw_data!$J:$J,raw_data!$B:$B,BASE_YM_PY,raw_data!$G:$G,$A996)))</f>
        <v/>
      </c>
      <c r="Q996" s="31" t="str">
        <f aca="false">IF(N(O996)=0,"",P996/O996)</f>
        <v/>
      </c>
      <c r="R996" s="32" t="str">
        <f aca="false">IF(N(O996)=0,"",L996/O996-1)</f>
        <v/>
      </c>
      <c r="S996" s="33" t="str">
        <f aca="false">IF(OR(N996="",Q996=""),"",N996-Q996)</f>
        <v/>
      </c>
      <c r="T996" s="0" t="str">
        <f aca="false">IF(N(D996)&gt;0,RANK(D996,D$2:D$1001)+COUNTIF(D$2:D996,D996)-1,"")</f>
        <v/>
      </c>
      <c r="U996" s="38" t="n">
        <f aca="false">IF(N(D996)&gt;0,IF(D996&gt;=LR_MIN_SHARE*SUM(D$2:D$1001),F996,-1),-1)</f>
        <v>-1</v>
      </c>
      <c r="V996" s="0" t="str">
        <f aca="false">IF(U996&lt;0,"",RANK(U996,U$2:U$1001)+COUNTIF(U$2:U996,U996)-1)</f>
        <v/>
      </c>
      <c r="W996" s="0" t="str">
        <f aca="false">IF(N(L996)&gt;0,RANK(L996,L$2:L$1001)+COUNTIF(L$2:L996,L996)-1,"")</f>
        <v/>
      </c>
      <c r="X996" s="38" t="n">
        <f aca="false">IF(N(L996)&gt;0,IF(L996&gt;=LR_MIN_SHARE*SUM(L$2:L$1001),N996,-1),-1)</f>
        <v>-1</v>
      </c>
      <c r="Y996" s="0" t="str">
        <f aca="false">IF(X996&lt;0,"",RANK(X996,X$2:X$1001)+COUNTIF(X$2:X996,X996)-1)</f>
        <v/>
      </c>
      <c r="AA996" s="0" t="str">
        <f aca="false">IF($A996="","",IF(COUNTIF($B$2:$B996,$B996)=1,1,""))</f>
        <v/>
      </c>
      <c r="AB996" s="0" t="str">
        <f aca="false">IF(AA996=1,SUMIF($B$2:$B$1001,$B996,$D$2:$D$1001),"")</f>
        <v/>
      </c>
      <c r="AC996" s="0" t="str">
        <f aca="false">IF(AA996=1,RANK(AB996,$AB$2:$AB$1001)+COUNTIF($AB$2:$AB996,AB996)-1,"")</f>
        <v/>
      </c>
      <c r="AD996" s="0" t="str">
        <f aca="false">IF($A996="","",COUNTIF(raw_data!$G:$G,$A996))</f>
        <v/>
      </c>
      <c r="AE996" s="0" t="str">
        <f aca="false">IF($A996="","",IF(COUNTIF($A$2:$A$1001,$A996)&gt;1,1,0))</f>
        <v/>
      </c>
    </row>
    <row r="997" customFormat="false" ht="15" hidden="false" customHeight="false" outlineLevel="0" collapsed="false">
      <c r="A997" s="0" t="str">
        <f aca="false">IF(code_master!$A997="","",code_master!$A997)</f>
        <v/>
      </c>
      <c r="B997" s="0" t="str">
        <f aca="false">IF($A997="","",code_master!$C997&amp;"")</f>
        <v/>
      </c>
      <c r="C997" s="0" t="str">
        <f aca="false">IF($A997="","",code_master!$B997&amp;"")</f>
        <v/>
      </c>
      <c r="D997" s="30" t="str">
        <f aca="false">IF($A997="","",SUMIFS(raw_data!$H:$H,raw_data!$A:$A,"&gt;="&amp;UY_START,raw_data!$A:$A,"&lt;="&amp;BASE_YM,raw_data!$B:$B,"&lt;="&amp;BASE_YM,raw_data!$G:$G,$A997))</f>
        <v/>
      </c>
      <c r="E997" s="30" t="str">
        <f aca="false">IF($A997="","",(SUMIFS(raw_data!$I:$I,raw_data!$A:$A,"&gt;="&amp;UY_START,raw_data!$A:$A,"&lt;="&amp;BASE_YM,raw_data!$B:$B,"&lt;="&amp;BASE_YM,raw_data!$G:$G,$A997)+SUMIFS(raw_data!$J:$J,raw_data!$A:$A,"&gt;="&amp;UY_START,raw_data!$A:$A,"&lt;="&amp;BASE_YM,raw_data!$B:$B,"&lt;="&amp;BASE_YM,raw_data!$G:$G,$A997)))</f>
        <v/>
      </c>
      <c r="F997" s="31" t="str">
        <f aca="false">IF(N(D997)=0,"",E997/D997)</f>
        <v/>
      </c>
      <c r="G997" s="30" t="str">
        <f aca="false">IF($A997="","",SUMIFS(raw_data!$H:$H,raw_data!$A:$A,"&gt;="&amp;UY_START_PY,raw_data!$A:$A,"&lt;="&amp;BASE_YM_PY,raw_data!$B:$B,"&lt;="&amp;BASE_YM_PY,raw_data!$G:$G,$A997))</f>
        <v/>
      </c>
      <c r="H997" s="30" t="str">
        <f aca="false">IF($A997="","",(SUMIFS(raw_data!$I:$I,raw_data!$A:$A,"&gt;="&amp;UY_START_PY,raw_data!$A:$A,"&lt;="&amp;BASE_YM_PY,raw_data!$B:$B,"&lt;="&amp;BASE_YM_PY,raw_data!$G:$G,$A997)+SUMIFS(raw_data!$J:$J,raw_data!$A:$A,"&gt;="&amp;UY_START_PY,raw_data!$A:$A,"&lt;="&amp;BASE_YM_PY,raw_data!$B:$B,"&lt;="&amp;BASE_YM_PY,raw_data!$G:$G,$A997)))</f>
        <v/>
      </c>
      <c r="I997" s="31" t="str">
        <f aca="false">IF(N(G997)=0,"",H997/G997)</f>
        <v/>
      </c>
      <c r="J997" s="32" t="str">
        <f aca="false">IF(N(G997)=0,"",D997/G997-1)</f>
        <v/>
      </c>
      <c r="K997" s="33" t="str">
        <f aca="false">IF(OR(F997="",I997=""),"",F997-I997)</f>
        <v/>
      </c>
      <c r="L997" s="30" t="str">
        <f aca="false">IF($A997="","",SUMIFS(raw_data!$H:$H,raw_data!$B:$B,BASE_YM,raw_data!$G:$G,$A997))</f>
        <v/>
      </c>
      <c r="M997" s="30" t="str">
        <f aca="false">IF($A997="","",(SUMIFS(raw_data!$I:$I,raw_data!$B:$B,BASE_YM,raw_data!$G:$G,$A997)+SUMIFS(raw_data!$J:$J,raw_data!$B:$B,BASE_YM,raw_data!$G:$G,$A997)))</f>
        <v/>
      </c>
      <c r="N997" s="31" t="str">
        <f aca="false">IF(N(L997)=0,"",M997/L997)</f>
        <v/>
      </c>
      <c r="O997" s="30" t="str">
        <f aca="false">IF($A997="","",SUMIFS(raw_data!$H:$H,raw_data!$B:$B,BASE_YM_PY,raw_data!$G:$G,$A997))</f>
        <v/>
      </c>
      <c r="P997" s="30" t="str">
        <f aca="false">IF($A997="","",(SUMIFS(raw_data!$I:$I,raw_data!$B:$B,BASE_YM_PY,raw_data!$G:$G,$A997)+SUMIFS(raw_data!$J:$J,raw_data!$B:$B,BASE_YM_PY,raw_data!$G:$G,$A997)))</f>
        <v/>
      </c>
      <c r="Q997" s="31" t="str">
        <f aca="false">IF(N(O997)=0,"",P997/O997)</f>
        <v/>
      </c>
      <c r="R997" s="32" t="str">
        <f aca="false">IF(N(O997)=0,"",L997/O997-1)</f>
        <v/>
      </c>
      <c r="S997" s="33" t="str">
        <f aca="false">IF(OR(N997="",Q997=""),"",N997-Q997)</f>
        <v/>
      </c>
      <c r="T997" s="0" t="str">
        <f aca="false">IF(N(D997)&gt;0,RANK(D997,D$2:D$1001)+COUNTIF(D$2:D997,D997)-1,"")</f>
        <v/>
      </c>
      <c r="U997" s="38" t="n">
        <f aca="false">IF(N(D997)&gt;0,IF(D997&gt;=LR_MIN_SHARE*SUM(D$2:D$1001),F997,-1),-1)</f>
        <v>-1</v>
      </c>
      <c r="V997" s="0" t="str">
        <f aca="false">IF(U997&lt;0,"",RANK(U997,U$2:U$1001)+COUNTIF(U$2:U997,U997)-1)</f>
        <v/>
      </c>
      <c r="W997" s="0" t="str">
        <f aca="false">IF(N(L997)&gt;0,RANK(L997,L$2:L$1001)+COUNTIF(L$2:L997,L997)-1,"")</f>
        <v/>
      </c>
      <c r="X997" s="38" t="n">
        <f aca="false">IF(N(L997)&gt;0,IF(L997&gt;=LR_MIN_SHARE*SUM(L$2:L$1001),N997,-1),-1)</f>
        <v>-1</v>
      </c>
      <c r="Y997" s="0" t="str">
        <f aca="false">IF(X997&lt;0,"",RANK(X997,X$2:X$1001)+COUNTIF(X$2:X997,X997)-1)</f>
        <v/>
      </c>
      <c r="AA997" s="0" t="str">
        <f aca="false">IF($A997="","",IF(COUNTIF($B$2:$B997,$B997)=1,1,""))</f>
        <v/>
      </c>
      <c r="AB997" s="0" t="str">
        <f aca="false">IF(AA997=1,SUMIF($B$2:$B$1001,$B997,$D$2:$D$1001),"")</f>
        <v/>
      </c>
      <c r="AC997" s="0" t="str">
        <f aca="false">IF(AA997=1,RANK(AB997,$AB$2:$AB$1001)+COUNTIF($AB$2:$AB997,AB997)-1,"")</f>
        <v/>
      </c>
      <c r="AD997" s="0" t="str">
        <f aca="false">IF($A997="","",COUNTIF(raw_data!$G:$G,$A997))</f>
        <v/>
      </c>
      <c r="AE997" s="0" t="str">
        <f aca="false">IF($A997="","",IF(COUNTIF($A$2:$A$1001,$A997)&gt;1,1,0))</f>
        <v/>
      </c>
    </row>
    <row r="998" customFormat="false" ht="15" hidden="false" customHeight="false" outlineLevel="0" collapsed="false">
      <c r="A998" s="0" t="str">
        <f aca="false">IF(code_master!$A998="","",code_master!$A998)</f>
        <v/>
      </c>
      <c r="B998" s="0" t="str">
        <f aca="false">IF($A998="","",code_master!$C998&amp;"")</f>
        <v/>
      </c>
      <c r="C998" s="0" t="str">
        <f aca="false">IF($A998="","",code_master!$B998&amp;"")</f>
        <v/>
      </c>
      <c r="D998" s="30" t="str">
        <f aca="false">IF($A998="","",SUMIFS(raw_data!$H:$H,raw_data!$A:$A,"&gt;="&amp;UY_START,raw_data!$A:$A,"&lt;="&amp;BASE_YM,raw_data!$B:$B,"&lt;="&amp;BASE_YM,raw_data!$G:$G,$A998))</f>
        <v/>
      </c>
      <c r="E998" s="30" t="str">
        <f aca="false">IF($A998="","",(SUMIFS(raw_data!$I:$I,raw_data!$A:$A,"&gt;="&amp;UY_START,raw_data!$A:$A,"&lt;="&amp;BASE_YM,raw_data!$B:$B,"&lt;="&amp;BASE_YM,raw_data!$G:$G,$A998)+SUMIFS(raw_data!$J:$J,raw_data!$A:$A,"&gt;="&amp;UY_START,raw_data!$A:$A,"&lt;="&amp;BASE_YM,raw_data!$B:$B,"&lt;="&amp;BASE_YM,raw_data!$G:$G,$A998)))</f>
        <v/>
      </c>
      <c r="F998" s="31" t="str">
        <f aca="false">IF(N(D998)=0,"",E998/D998)</f>
        <v/>
      </c>
      <c r="G998" s="30" t="str">
        <f aca="false">IF($A998="","",SUMIFS(raw_data!$H:$H,raw_data!$A:$A,"&gt;="&amp;UY_START_PY,raw_data!$A:$A,"&lt;="&amp;BASE_YM_PY,raw_data!$B:$B,"&lt;="&amp;BASE_YM_PY,raw_data!$G:$G,$A998))</f>
        <v/>
      </c>
      <c r="H998" s="30" t="str">
        <f aca="false">IF($A998="","",(SUMIFS(raw_data!$I:$I,raw_data!$A:$A,"&gt;="&amp;UY_START_PY,raw_data!$A:$A,"&lt;="&amp;BASE_YM_PY,raw_data!$B:$B,"&lt;="&amp;BASE_YM_PY,raw_data!$G:$G,$A998)+SUMIFS(raw_data!$J:$J,raw_data!$A:$A,"&gt;="&amp;UY_START_PY,raw_data!$A:$A,"&lt;="&amp;BASE_YM_PY,raw_data!$B:$B,"&lt;="&amp;BASE_YM_PY,raw_data!$G:$G,$A998)))</f>
        <v/>
      </c>
      <c r="I998" s="31" t="str">
        <f aca="false">IF(N(G998)=0,"",H998/G998)</f>
        <v/>
      </c>
      <c r="J998" s="32" t="str">
        <f aca="false">IF(N(G998)=0,"",D998/G998-1)</f>
        <v/>
      </c>
      <c r="K998" s="33" t="str">
        <f aca="false">IF(OR(F998="",I998=""),"",F998-I998)</f>
        <v/>
      </c>
      <c r="L998" s="30" t="str">
        <f aca="false">IF($A998="","",SUMIFS(raw_data!$H:$H,raw_data!$B:$B,BASE_YM,raw_data!$G:$G,$A998))</f>
        <v/>
      </c>
      <c r="M998" s="30" t="str">
        <f aca="false">IF($A998="","",(SUMIFS(raw_data!$I:$I,raw_data!$B:$B,BASE_YM,raw_data!$G:$G,$A998)+SUMIFS(raw_data!$J:$J,raw_data!$B:$B,BASE_YM,raw_data!$G:$G,$A998)))</f>
        <v/>
      </c>
      <c r="N998" s="31" t="str">
        <f aca="false">IF(N(L998)=0,"",M998/L998)</f>
        <v/>
      </c>
      <c r="O998" s="30" t="str">
        <f aca="false">IF($A998="","",SUMIFS(raw_data!$H:$H,raw_data!$B:$B,BASE_YM_PY,raw_data!$G:$G,$A998))</f>
        <v/>
      </c>
      <c r="P998" s="30" t="str">
        <f aca="false">IF($A998="","",(SUMIFS(raw_data!$I:$I,raw_data!$B:$B,BASE_YM_PY,raw_data!$G:$G,$A998)+SUMIFS(raw_data!$J:$J,raw_data!$B:$B,BASE_YM_PY,raw_data!$G:$G,$A998)))</f>
        <v/>
      </c>
      <c r="Q998" s="31" t="str">
        <f aca="false">IF(N(O998)=0,"",P998/O998)</f>
        <v/>
      </c>
      <c r="R998" s="32" t="str">
        <f aca="false">IF(N(O998)=0,"",L998/O998-1)</f>
        <v/>
      </c>
      <c r="S998" s="33" t="str">
        <f aca="false">IF(OR(N998="",Q998=""),"",N998-Q998)</f>
        <v/>
      </c>
      <c r="T998" s="0" t="str">
        <f aca="false">IF(N(D998)&gt;0,RANK(D998,D$2:D$1001)+COUNTIF(D$2:D998,D998)-1,"")</f>
        <v/>
      </c>
      <c r="U998" s="38" t="n">
        <f aca="false">IF(N(D998)&gt;0,IF(D998&gt;=LR_MIN_SHARE*SUM(D$2:D$1001),F998,-1),-1)</f>
        <v>-1</v>
      </c>
      <c r="V998" s="0" t="str">
        <f aca="false">IF(U998&lt;0,"",RANK(U998,U$2:U$1001)+COUNTIF(U$2:U998,U998)-1)</f>
        <v/>
      </c>
      <c r="W998" s="0" t="str">
        <f aca="false">IF(N(L998)&gt;0,RANK(L998,L$2:L$1001)+COUNTIF(L$2:L998,L998)-1,"")</f>
        <v/>
      </c>
      <c r="X998" s="38" t="n">
        <f aca="false">IF(N(L998)&gt;0,IF(L998&gt;=LR_MIN_SHARE*SUM(L$2:L$1001),N998,-1),-1)</f>
        <v>-1</v>
      </c>
      <c r="Y998" s="0" t="str">
        <f aca="false">IF(X998&lt;0,"",RANK(X998,X$2:X$1001)+COUNTIF(X$2:X998,X998)-1)</f>
        <v/>
      </c>
      <c r="AA998" s="0" t="str">
        <f aca="false">IF($A998="","",IF(COUNTIF($B$2:$B998,$B998)=1,1,""))</f>
        <v/>
      </c>
      <c r="AB998" s="0" t="str">
        <f aca="false">IF(AA998=1,SUMIF($B$2:$B$1001,$B998,$D$2:$D$1001),"")</f>
        <v/>
      </c>
      <c r="AC998" s="0" t="str">
        <f aca="false">IF(AA998=1,RANK(AB998,$AB$2:$AB$1001)+COUNTIF($AB$2:$AB998,AB998)-1,"")</f>
        <v/>
      </c>
      <c r="AD998" s="0" t="str">
        <f aca="false">IF($A998="","",COUNTIF(raw_data!$G:$G,$A998))</f>
        <v/>
      </c>
      <c r="AE998" s="0" t="str">
        <f aca="false">IF($A998="","",IF(COUNTIF($A$2:$A$1001,$A998)&gt;1,1,0))</f>
        <v/>
      </c>
    </row>
    <row r="999" customFormat="false" ht="15" hidden="false" customHeight="false" outlineLevel="0" collapsed="false">
      <c r="A999" s="0" t="str">
        <f aca="false">IF(code_master!$A999="","",code_master!$A999)</f>
        <v/>
      </c>
      <c r="B999" s="0" t="str">
        <f aca="false">IF($A999="","",code_master!$C999&amp;"")</f>
        <v/>
      </c>
      <c r="C999" s="0" t="str">
        <f aca="false">IF($A999="","",code_master!$B999&amp;"")</f>
        <v/>
      </c>
      <c r="D999" s="30" t="str">
        <f aca="false">IF($A999="","",SUMIFS(raw_data!$H:$H,raw_data!$A:$A,"&gt;="&amp;UY_START,raw_data!$A:$A,"&lt;="&amp;BASE_YM,raw_data!$B:$B,"&lt;="&amp;BASE_YM,raw_data!$G:$G,$A999))</f>
        <v/>
      </c>
      <c r="E999" s="30" t="str">
        <f aca="false">IF($A999="","",(SUMIFS(raw_data!$I:$I,raw_data!$A:$A,"&gt;="&amp;UY_START,raw_data!$A:$A,"&lt;="&amp;BASE_YM,raw_data!$B:$B,"&lt;="&amp;BASE_YM,raw_data!$G:$G,$A999)+SUMIFS(raw_data!$J:$J,raw_data!$A:$A,"&gt;="&amp;UY_START,raw_data!$A:$A,"&lt;="&amp;BASE_YM,raw_data!$B:$B,"&lt;="&amp;BASE_YM,raw_data!$G:$G,$A999)))</f>
        <v/>
      </c>
      <c r="F999" s="31" t="str">
        <f aca="false">IF(N(D999)=0,"",E999/D999)</f>
        <v/>
      </c>
      <c r="G999" s="30" t="str">
        <f aca="false">IF($A999="","",SUMIFS(raw_data!$H:$H,raw_data!$A:$A,"&gt;="&amp;UY_START_PY,raw_data!$A:$A,"&lt;="&amp;BASE_YM_PY,raw_data!$B:$B,"&lt;="&amp;BASE_YM_PY,raw_data!$G:$G,$A999))</f>
        <v/>
      </c>
      <c r="H999" s="30" t="str">
        <f aca="false">IF($A999="","",(SUMIFS(raw_data!$I:$I,raw_data!$A:$A,"&gt;="&amp;UY_START_PY,raw_data!$A:$A,"&lt;="&amp;BASE_YM_PY,raw_data!$B:$B,"&lt;="&amp;BASE_YM_PY,raw_data!$G:$G,$A999)+SUMIFS(raw_data!$J:$J,raw_data!$A:$A,"&gt;="&amp;UY_START_PY,raw_data!$A:$A,"&lt;="&amp;BASE_YM_PY,raw_data!$B:$B,"&lt;="&amp;BASE_YM_PY,raw_data!$G:$G,$A999)))</f>
        <v/>
      </c>
      <c r="I999" s="31" t="str">
        <f aca="false">IF(N(G999)=0,"",H999/G999)</f>
        <v/>
      </c>
      <c r="J999" s="32" t="str">
        <f aca="false">IF(N(G999)=0,"",D999/G999-1)</f>
        <v/>
      </c>
      <c r="K999" s="33" t="str">
        <f aca="false">IF(OR(F999="",I999=""),"",F999-I999)</f>
        <v/>
      </c>
      <c r="L999" s="30" t="str">
        <f aca="false">IF($A999="","",SUMIFS(raw_data!$H:$H,raw_data!$B:$B,BASE_YM,raw_data!$G:$G,$A999))</f>
        <v/>
      </c>
      <c r="M999" s="30" t="str">
        <f aca="false">IF($A999="","",(SUMIFS(raw_data!$I:$I,raw_data!$B:$B,BASE_YM,raw_data!$G:$G,$A999)+SUMIFS(raw_data!$J:$J,raw_data!$B:$B,BASE_YM,raw_data!$G:$G,$A999)))</f>
        <v/>
      </c>
      <c r="N999" s="31" t="str">
        <f aca="false">IF(N(L999)=0,"",M999/L999)</f>
        <v/>
      </c>
      <c r="O999" s="30" t="str">
        <f aca="false">IF($A999="","",SUMIFS(raw_data!$H:$H,raw_data!$B:$B,BASE_YM_PY,raw_data!$G:$G,$A999))</f>
        <v/>
      </c>
      <c r="P999" s="30" t="str">
        <f aca="false">IF($A999="","",(SUMIFS(raw_data!$I:$I,raw_data!$B:$B,BASE_YM_PY,raw_data!$G:$G,$A999)+SUMIFS(raw_data!$J:$J,raw_data!$B:$B,BASE_YM_PY,raw_data!$G:$G,$A999)))</f>
        <v/>
      </c>
      <c r="Q999" s="31" t="str">
        <f aca="false">IF(N(O999)=0,"",P999/O999)</f>
        <v/>
      </c>
      <c r="R999" s="32" t="str">
        <f aca="false">IF(N(O999)=0,"",L999/O999-1)</f>
        <v/>
      </c>
      <c r="S999" s="33" t="str">
        <f aca="false">IF(OR(N999="",Q999=""),"",N999-Q999)</f>
        <v/>
      </c>
      <c r="T999" s="0" t="str">
        <f aca="false">IF(N(D999)&gt;0,RANK(D999,D$2:D$1001)+COUNTIF(D$2:D999,D999)-1,"")</f>
        <v/>
      </c>
      <c r="U999" s="38" t="n">
        <f aca="false">IF(N(D999)&gt;0,IF(D999&gt;=LR_MIN_SHARE*SUM(D$2:D$1001),F999,-1),-1)</f>
        <v>-1</v>
      </c>
      <c r="V999" s="0" t="str">
        <f aca="false">IF(U999&lt;0,"",RANK(U999,U$2:U$1001)+COUNTIF(U$2:U999,U999)-1)</f>
        <v/>
      </c>
      <c r="W999" s="0" t="str">
        <f aca="false">IF(N(L999)&gt;0,RANK(L999,L$2:L$1001)+COUNTIF(L$2:L999,L999)-1,"")</f>
        <v/>
      </c>
      <c r="X999" s="38" t="n">
        <f aca="false">IF(N(L999)&gt;0,IF(L999&gt;=LR_MIN_SHARE*SUM(L$2:L$1001),N999,-1),-1)</f>
        <v>-1</v>
      </c>
      <c r="Y999" s="0" t="str">
        <f aca="false">IF(X999&lt;0,"",RANK(X999,X$2:X$1001)+COUNTIF(X$2:X999,X999)-1)</f>
        <v/>
      </c>
      <c r="AA999" s="0" t="str">
        <f aca="false">IF($A999="","",IF(COUNTIF($B$2:$B999,$B999)=1,1,""))</f>
        <v/>
      </c>
      <c r="AB999" s="0" t="str">
        <f aca="false">IF(AA999=1,SUMIF($B$2:$B$1001,$B999,$D$2:$D$1001),"")</f>
        <v/>
      </c>
      <c r="AC999" s="0" t="str">
        <f aca="false">IF(AA999=1,RANK(AB999,$AB$2:$AB$1001)+COUNTIF($AB$2:$AB999,AB999)-1,"")</f>
        <v/>
      </c>
      <c r="AD999" s="0" t="str">
        <f aca="false">IF($A999="","",COUNTIF(raw_data!$G:$G,$A999))</f>
        <v/>
      </c>
      <c r="AE999" s="0" t="str">
        <f aca="false">IF($A999="","",IF(COUNTIF($A$2:$A$1001,$A999)&gt;1,1,0))</f>
        <v/>
      </c>
    </row>
    <row r="1000" customFormat="false" ht="15" hidden="false" customHeight="false" outlineLevel="0" collapsed="false">
      <c r="A1000" s="0" t="str">
        <f aca="false">IF(code_master!$A1000="","",code_master!$A1000)</f>
        <v/>
      </c>
      <c r="B1000" s="0" t="str">
        <f aca="false">IF($A1000="","",code_master!$C1000&amp;"")</f>
        <v/>
      </c>
      <c r="C1000" s="0" t="str">
        <f aca="false">IF($A1000="","",code_master!$B1000&amp;"")</f>
        <v/>
      </c>
      <c r="D1000" s="30" t="str">
        <f aca="false">IF($A1000="","",SUMIFS(raw_data!$H:$H,raw_data!$A:$A,"&gt;="&amp;UY_START,raw_data!$A:$A,"&lt;="&amp;BASE_YM,raw_data!$B:$B,"&lt;="&amp;BASE_YM,raw_data!$G:$G,$A1000))</f>
        <v/>
      </c>
      <c r="E1000" s="30" t="str">
        <f aca="false">IF($A1000="","",(SUMIFS(raw_data!$I:$I,raw_data!$A:$A,"&gt;="&amp;UY_START,raw_data!$A:$A,"&lt;="&amp;BASE_YM,raw_data!$B:$B,"&lt;="&amp;BASE_YM,raw_data!$G:$G,$A1000)+SUMIFS(raw_data!$J:$J,raw_data!$A:$A,"&gt;="&amp;UY_START,raw_data!$A:$A,"&lt;="&amp;BASE_YM,raw_data!$B:$B,"&lt;="&amp;BASE_YM,raw_data!$G:$G,$A1000)))</f>
        <v/>
      </c>
      <c r="F1000" s="31" t="str">
        <f aca="false">IF(N(D1000)=0,"",E1000/D1000)</f>
        <v/>
      </c>
      <c r="G1000" s="30" t="str">
        <f aca="false">IF($A1000="","",SUMIFS(raw_data!$H:$H,raw_data!$A:$A,"&gt;="&amp;UY_START_PY,raw_data!$A:$A,"&lt;="&amp;BASE_YM_PY,raw_data!$B:$B,"&lt;="&amp;BASE_YM_PY,raw_data!$G:$G,$A1000))</f>
        <v/>
      </c>
      <c r="H1000" s="30" t="str">
        <f aca="false">IF($A1000="","",(SUMIFS(raw_data!$I:$I,raw_data!$A:$A,"&gt;="&amp;UY_START_PY,raw_data!$A:$A,"&lt;="&amp;BASE_YM_PY,raw_data!$B:$B,"&lt;="&amp;BASE_YM_PY,raw_data!$G:$G,$A1000)+SUMIFS(raw_data!$J:$J,raw_data!$A:$A,"&gt;="&amp;UY_START_PY,raw_data!$A:$A,"&lt;="&amp;BASE_YM_PY,raw_data!$B:$B,"&lt;="&amp;BASE_YM_PY,raw_data!$G:$G,$A1000)))</f>
        <v/>
      </c>
      <c r="I1000" s="31" t="str">
        <f aca="false">IF(N(G1000)=0,"",H1000/G1000)</f>
        <v/>
      </c>
      <c r="J1000" s="32" t="str">
        <f aca="false">IF(N(G1000)=0,"",D1000/G1000-1)</f>
        <v/>
      </c>
      <c r="K1000" s="33" t="str">
        <f aca="false">IF(OR(F1000="",I1000=""),"",F1000-I1000)</f>
        <v/>
      </c>
      <c r="L1000" s="30" t="str">
        <f aca="false">IF($A1000="","",SUMIFS(raw_data!$H:$H,raw_data!$B:$B,BASE_YM,raw_data!$G:$G,$A1000))</f>
        <v/>
      </c>
      <c r="M1000" s="30" t="str">
        <f aca="false">IF($A1000="","",(SUMIFS(raw_data!$I:$I,raw_data!$B:$B,BASE_YM,raw_data!$G:$G,$A1000)+SUMIFS(raw_data!$J:$J,raw_data!$B:$B,BASE_YM,raw_data!$G:$G,$A1000)))</f>
        <v/>
      </c>
      <c r="N1000" s="31" t="str">
        <f aca="false">IF(N(L1000)=0,"",M1000/L1000)</f>
        <v/>
      </c>
      <c r="O1000" s="30" t="str">
        <f aca="false">IF($A1000="","",SUMIFS(raw_data!$H:$H,raw_data!$B:$B,BASE_YM_PY,raw_data!$G:$G,$A1000))</f>
        <v/>
      </c>
      <c r="P1000" s="30" t="str">
        <f aca="false">IF($A1000="","",(SUMIFS(raw_data!$I:$I,raw_data!$B:$B,BASE_YM_PY,raw_data!$G:$G,$A1000)+SUMIFS(raw_data!$J:$J,raw_data!$B:$B,BASE_YM_PY,raw_data!$G:$G,$A1000)))</f>
        <v/>
      </c>
      <c r="Q1000" s="31" t="str">
        <f aca="false">IF(N(O1000)=0,"",P1000/O1000)</f>
        <v/>
      </c>
      <c r="R1000" s="32" t="str">
        <f aca="false">IF(N(O1000)=0,"",L1000/O1000-1)</f>
        <v/>
      </c>
      <c r="S1000" s="33" t="str">
        <f aca="false">IF(OR(N1000="",Q1000=""),"",N1000-Q1000)</f>
        <v/>
      </c>
      <c r="T1000" s="0" t="str">
        <f aca="false">IF(N(D1000)&gt;0,RANK(D1000,D$2:D$1001)+COUNTIF(D$2:D1000,D1000)-1,"")</f>
        <v/>
      </c>
      <c r="U1000" s="38" t="n">
        <f aca="false">IF(N(D1000)&gt;0,IF(D1000&gt;=LR_MIN_SHARE*SUM(D$2:D$1001),F1000,-1),-1)</f>
        <v>-1</v>
      </c>
      <c r="V1000" s="0" t="str">
        <f aca="false">IF(U1000&lt;0,"",RANK(U1000,U$2:U$1001)+COUNTIF(U$2:U1000,U1000)-1)</f>
        <v/>
      </c>
      <c r="W1000" s="0" t="str">
        <f aca="false">IF(N(L1000)&gt;0,RANK(L1000,L$2:L$1001)+COUNTIF(L$2:L1000,L1000)-1,"")</f>
        <v/>
      </c>
      <c r="X1000" s="38" t="n">
        <f aca="false">IF(N(L1000)&gt;0,IF(L1000&gt;=LR_MIN_SHARE*SUM(L$2:L$1001),N1000,-1),-1)</f>
        <v>-1</v>
      </c>
      <c r="Y1000" s="0" t="str">
        <f aca="false">IF(X1000&lt;0,"",RANK(X1000,X$2:X$1001)+COUNTIF(X$2:X1000,X1000)-1)</f>
        <v/>
      </c>
      <c r="AA1000" s="0" t="str">
        <f aca="false">IF($A1000="","",IF(COUNTIF($B$2:$B1000,$B1000)=1,1,""))</f>
        <v/>
      </c>
      <c r="AB1000" s="0" t="str">
        <f aca="false">IF(AA1000=1,SUMIF($B$2:$B$1001,$B1000,$D$2:$D$1001),"")</f>
        <v/>
      </c>
      <c r="AC1000" s="0" t="str">
        <f aca="false">IF(AA1000=1,RANK(AB1000,$AB$2:$AB$1001)+COUNTIF($AB$2:$AB1000,AB1000)-1,"")</f>
        <v/>
      </c>
      <c r="AD1000" s="0" t="str">
        <f aca="false">IF($A1000="","",COUNTIF(raw_data!$G:$G,$A1000))</f>
        <v/>
      </c>
      <c r="AE1000" s="0" t="str">
        <f aca="false">IF($A1000="","",IF(COUNTIF($A$2:$A$1001,$A1000)&gt;1,1,0))</f>
        <v/>
      </c>
    </row>
    <row r="1001" customFormat="false" ht="15" hidden="false" customHeight="false" outlineLevel="0" collapsed="false">
      <c r="A1001" s="0" t="str">
        <f aca="false">IF(code_master!$A1001="","",code_master!$A1001)</f>
        <v/>
      </c>
      <c r="B1001" s="0" t="str">
        <f aca="false">IF($A1001="","",code_master!$C1001&amp;"")</f>
        <v/>
      </c>
      <c r="C1001" s="0" t="str">
        <f aca="false">IF($A1001="","",code_master!$B1001&amp;"")</f>
        <v/>
      </c>
      <c r="D1001" s="30" t="str">
        <f aca="false">IF($A1001="","",SUMIFS(raw_data!$H:$H,raw_data!$A:$A,"&gt;="&amp;UY_START,raw_data!$A:$A,"&lt;="&amp;BASE_YM,raw_data!$B:$B,"&lt;="&amp;BASE_YM,raw_data!$G:$G,$A1001))</f>
        <v/>
      </c>
      <c r="E1001" s="30" t="str">
        <f aca="false">IF($A1001="","",(SUMIFS(raw_data!$I:$I,raw_data!$A:$A,"&gt;="&amp;UY_START,raw_data!$A:$A,"&lt;="&amp;BASE_YM,raw_data!$B:$B,"&lt;="&amp;BASE_YM,raw_data!$G:$G,$A1001)+SUMIFS(raw_data!$J:$J,raw_data!$A:$A,"&gt;="&amp;UY_START,raw_data!$A:$A,"&lt;="&amp;BASE_YM,raw_data!$B:$B,"&lt;="&amp;BASE_YM,raw_data!$G:$G,$A1001)))</f>
        <v/>
      </c>
      <c r="F1001" s="31" t="str">
        <f aca="false">IF(N(D1001)=0,"",E1001/D1001)</f>
        <v/>
      </c>
      <c r="G1001" s="30" t="str">
        <f aca="false">IF($A1001="","",SUMIFS(raw_data!$H:$H,raw_data!$A:$A,"&gt;="&amp;UY_START_PY,raw_data!$A:$A,"&lt;="&amp;BASE_YM_PY,raw_data!$B:$B,"&lt;="&amp;BASE_YM_PY,raw_data!$G:$G,$A1001))</f>
        <v/>
      </c>
      <c r="H1001" s="30" t="str">
        <f aca="false">IF($A1001="","",(SUMIFS(raw_data!$I:$I,raw_data!$A:$A,"&gt;="&amp;UY_START_PY,raw_data!$A:$A,"&lt;="&amp;BASE_YM_PY,raw_data!$B:$B,"&lt;="&amp;BASE_YM_PY,raw_data!$G:$G,$A1001)+SUMIFS(raw_data!$J:$J,raw_data!$A:$A,"&gt;="&amp;UY_START_PY,raw_data!$A:$A,"&lt;="&amp;BASE_YM_PY,raw_data!$B:$B,"&lt;="&amp;BASE_YM_PY,raw_data!$G:$G,$A1001)))</f>
        <v/>
      </c>
      <c r="I1001" s="31" t="str">
        <f aca="false">IF(N(G1001)=0,"",H1001/G1001)</f>
        <v/>
      </c>
      <c r="J1001" s="32" t="str">
        <f aca="false">IF(N(G1001)=0,"",D1001/G1001-1)</f>
        <v/>
      </c>
      <c r="K1001" s="33" t="str">
        <f aca="false">IF(OR(F1001="",I1001=""),"",F1001-I1001)</f>
        <v/>
      </c>
      <c r="L1001" s="30" t="str">
        <f aca="false">IF($A1001="","",SUMIFS(raw_data!$H:$H,raw_data!$B:$B,BASE_YM,raw_data!$G:$G,$A1001))</f>
        <v/>
      </c>
      <c r="M1001" s="30" t="str">
        <f aca="false">IF($A1001="","",(SUMIFS(raw_data!$I:$I,raw_data!$B:$B,BASE_YM,raw_data!$G:$G,$A1001)+SUMIFS(raw_data!$J:$J,raw_data!$B:$B,BASE_YM,raw_data!$G:$G,$A1001)))</f>
        <v/>
      </c>
      <c r="N1001" s="31" t="str">
        <f aca="false">IF(N(L1001)=0,"",M1001/L1001)</f>
        <v/>
      </c>
      <c r="O1001" s="30" t="str">
        <f aca="false">IF($A1001="","",SUMIFS(raw_data!$H:$H,raw_data!$B:$B,BASE_YM_PY,raw_data!$G:$G,$A1001))</f>
        <v/>
      </c>
      <c r="P1001" s="30" t="str">
        <f aca="false">IF($A1001="","",(SUMIFS(raw_data!$I:$I,raw_data!$B:$B,BASE_YM_PY,raw_data!$G:$G,$A1001)+SUMIFS(raw_data!$J:$J,raw_data!$B:$B,BASE_YM_PY,raw_data!$G:$G,$A1001)))</f>
        <v/>
      </c>
      <c r="Q1001" s="31" t="str">
        <f aca="false">IF(N(O1001)=0,"",P1001/O1001)</f>
        <v/>
      </c>
      <c r="R1001" s="32" t="str">
        <f aca="false">IF(N(O1001)=0,"",L1001/O1001-1)</f>
        <v/>
      </c>
      <c r="S1001" s="33" t="str">
        <f aca="false">IF(OR(N1001="",Q1001=""),"",N1001-Q1001)</f>
        <v/>
      </c>
      <c r="T1001" s="0" t="str">
        <f aca="false">IF(N(D1001)&gt;0,RANK(D1001,D$2:D$1001)+COUNTIF(D$2:D1001,D1001)-1,"")</f>
        <v/>
      </c>
      <c r="U1001" s="38" t="n">
        <f aca="false">IF(N(D1001)&gt;0,IF(D1001&gt;=LR_MIN_SHARE*SUM(D$2:D$1001),F1001,-1),-1)</f>
        <v>-1</v>
      </c>
      <c r="V1001" s="0" t="str">
        <f aca="false">IF(U1001&lt;0,"",RANK(U1001,U$2:U$1001)+COUNTIF(U$2:U1001,U1001)-1)</f>
        <v/>
      </c>
      <c r="W1001" s="0" t="str">
        <f aca="false">IF(N(L1001)&gt;0,RANK(L1001,L$2:L$1001)+COUNTIF(L$2:L1001,L1001)-1,"")</f>
        <v/>
      </c>
      <c r="X1001" s="38" t="n">
        <f aca="false">IF(N(L1001)&gt;0,IF(L1001&gt;=LR_MIN_SHARE*SUM(L$2:L$1001),N1001,-1),-1)</f>
        <v>-1</v>
      </c>
      <c r="Y1001" s="0" t="str">
        <f aca="false">IF(X1001&lt;0,"",RANK(X1001,X$2:X$1001)+COUNTIF(X$2:X1001,X1001)-1)</f>
        <v/>
      </c>
      <c r="AA1001" s="0" t="str">
        <f aca="false">IF($A1001="","",IF(COUNTIF($B$2:$B1001,$B1001)=1,1,""))</f>
        <v/>
      </c>
      <c r="AB1001" s="0" t="str">
        <f aca="false">IF(AA1001=1,SUMIF($B$2:$B$1001,$B1001,$D$2:$D$1001),"")</f>
        <v/>
      </c>
      <c r="AC1001" s="0" t="str">
        <f aca="false">IF(AA1001=1,RANK(AB1001,$AB$2:$AB$1001)+COUNTIF($AB$2:$AB1001,AB1001)-1,"")</f>
        <v/>
      </c>
      <c r="AD1001" s="0" t="str">
        <f aca="false">IF($A1001="","",COUNTIF(raw_data!$G:$G,$A1001))</f>
        <v/>
      </c>
      <c r="AE1001" s="0" t="str">
        <f aca="false">IF($A1001="","",IF(COUNTIF($A$2:$A$1001,$A1001)&gt;1,1,0))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2026-10-17T00:05:42Z</dcterms:created>
  <dc:creator>openpyxl</dc:creator>
  <dc:description/>
  <dc:language>en-US</dc:language>
  <cp:lastModifiedBy/>
  <dcterms:modified xsi:type="dcterms:W3CDTF">2026-10-17T00:05:43Z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